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queryTables/queryTable3.xml" ContentType="application/vnd.openxmlformats-officedocument.spreadsheetml.queryTable+xml"/>
  <Override PartName="/xl/tables/table10.xml" ContentType="application/vnd.openxmlformats-officedocument.spreadsheetml.table+xml"/>
  <Override PartName="/xl/queryTables/queryTable4.xml" ContentType="application/vnd.openxmlformats-officedocument.spreadsheetml.queryTable+xml"/>
  <Override PartName="/xl/tables/table11.xml" ContentType="application/vnd.openxmlformats-officedocument.spreadsheetml.table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13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adminatlasinovacoescom.sharepoint.com/sites/DiretrioPadro/Documentos Compartilhados/Consultoria/1. Clientes/ALSO+BRMalls/5. Demandas Corporativas/6. Geral 2025/"/>
    </mc:Choice>
  </mc:AlternateContent>
  <xr:revisionPtr revIDLastSave="10123" documentId="8_{DC04E18A-D992-4CDD-BC89-0D195D1531C8}" xr6:coauthVersionLast="47" xr6:coauthVersionMax="47" xr10:uidLastSave="{C6617E68-465D-4A8A-9477-AE13AB08C601}"/>
  <bookViews>
    <workbookView xWindow="-110" yWindow="-110" windowWidth="19420" windowHeight="10300" tabRatio="823" firstSheet="3" activeTab="5" xr2:uid="{CAE7BFD2-D70F-418F-A6DF-D2A558E09897}"/>
  </bookViews>
  <sheets>
    <sheet name="Faltas e atrasos | Cálculos" sheetId="11" state="hidden" r:id="rId1"/>
    <sheet name="Infos Relatório" sheetId="6" state="hidden" r:id="rId2"/>
    <sheet name="Contatos e GEOPs" sheetId="13" state="hidden" r:id="rId3"/>
    <sheet name="Condição de Faturamento" sheetId="10" r:id="rId4"/>
    <sheet name="Reajuste NNE" sheetId="26" state="hidden" r:id="rId5"/>
    <sheet name="Faturamento NNE" sheetId="3" r:id="rId6"/>
    <sheet name="Faltas | Atrasos" sheetId="33" r:id="rId7"/>
    <sheet name="Retroativos | Cálculo" sheetId="32" r:id="rId8"/>
    <sheet name="Proporcional de Contratos" sheetId="36" r:id="rId9"/>
    <sheet name="HC" sheetId="31" state="hidden" r:id="rId10"/>
    <sheet name="Unidade" sheetId="30" state="hidden" r:id="rId11"/>
    <sheet name="Fornecedor" sheetId="29" state="hidden" r:id="rId12"/>
    <sheet name="Categoria" sheetId="28" state="hidden" r:id="rId13"/>
    <sheet name="Assiduidade | Boa Permanência " sheetId="37" r:id="rId14"/>
    <sheet name="Taboão" sheetId="14" r:id="rId15"/>
    <sheet name="tabShoppingsEmails" sheetId="35" r:id="rId16"/>
    <sheet name="Amazonas" sheetId="19" r:id="rId17"/>
    <sheet name="Manauara" sheetId="21" r:id="rId18"/>
    <sheet name="Shopping da Bahia" sheetId="16" r:id="rId19"/>
    <sheet name="Boulevard Belém" sheetId="22" r:id="rId20"/>
    <sheet name="Parangaba" sheetId="24" r:id="rId21"/>
    <sheet name="Parque Shop Belém" sheetId="27" r:id="rId22"/>
    <sheet name="Vitória da Conquista" sheetId="23" r:id="rId23"/>
    <sheet name="Feira de Santana" sheetId="18" r:id="rId24"/>
    <sheet name="Rio Anil" sheetId="17" r:id="rId25"/>
    <sheet name="Plaza Sul" sheetId="15" r:id="rId26"/>
    <sheet name="Assiduidade | Boa Permanência" sheetId="34" r:id="rId27"/>
    <sheet name="Planilha3" sheetId="9" state="hidden" r:id="rId28"/>
    <sheet name="Faturamento SP2" sheetId="2" state="hidden" r:id="rId29"/>
  </sheets>
  <definedNames>
    <definedName name="_xlnm._FilterDatabase" localSheetId="26" hidden="1">'Assiduidade | Boa Permanência'!$A$1:$H$17</definedName>
    <definedName name="_xlnm._FilterDatabase" localSheetId="5" hidden="1">'Faturamento NNE'!$B$1:$AM$707</definedName>
    <definedName name="_xlnm._FilterDatabase" localSheetId="28" hidden="1">'Faturamento SP2'!$A$5:$AF$623</definedName>
    <definedName name="_xlnm._FilterDatabase" localSheetId="1" hidden="1">'Infos Relatório'!$B$644:$BV$720</definedName>
    <definedName name="_xlnm._FilterDatabase" localSheetId="17" hidden="1">Manauara!$AH$5:$AN$5</definedName>
    <definedName name="_xlnm._FilterDatabase" localSheetId="25" hidden="1">'Plaza Sul'!$AT$10:$AZ$24</definedName>
    <definedName name="_xlnm._FilterDatabase" localSheetId="4" hidden="1">'Reajuste NNE'!$A$1:$R$52</definedName>
    <definedName name="_xlnm._FilterDatabase" localSheetId="7" hidden="1">'Retroativos | Cálculo'!$A$1:$J$17</definedName>
    <definedName name="_xlnm._FilterDatabase" localSheetId="14" hidden="1">Taboão!$J$50:$P$50</definedName>
    <definedName name="DadosExternos_1" localSheetId="12" hidden="1">'Categoria'!$A$1:$A$9</definedName>
    <definedName name="DadosExternos_1" localSheetId="15" hidden="1">tabShoppingsEmails!$A$1:$C$50</definedName>
    <definedName name="DadosExternos_2" localSheetId="11" hidden="1">Fornecedor!$A$1:$K$91</definedName>
    <definedName name="DadosExternos_3" localSheetId="10" hidden="1">Unidade!$A$1:$F$13</definedName>
    <definedName name="DadosExternos_4" localSheetId="9" hidden="1">HC!$A$1:$D$9</definedName>
    <definedName name="fim_noturno" localSheetId="16">Amazonas!$S$4</definedName>
    <definedName name="hora_inicial" localSheetId="16">Amazonas!$S$3</definedName>
    <definedName name="inicio_noturno" localSheetId="16">Amazonas!$S$3</definedName>
    <definedName name="SegmentaçãodeDados_Categoria">#N/A</definedName>
    <definedName name="SegmentaçãodeDados_Mês_de_referência_para_faturamento">#N/A</definedName>
    <definedName name="SegmentaçãodeDados_Unidade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0"/>
        <x14:slicerCache r:id="rId31"/>
        <x14:slicerCache r:id="rId3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81" i="3" l="1"/>
  <c r="U480" i="3"/>
  <c r="U479" i="3"/>
  <c r="U478" i="3"/>
  <c r="U473" i="3"/>
  <c r="V522" i="3"/>
  <c r="AL522" i="3" s="1"/>
  <c r="AB522" i="3" a="1"/>
  <c r="AB522" i="3" s="1"/>
  <c r="AJ522" i="3"/>
  <c r="AK522" i="3"/>
  <c r="AN522" i="3"/>
  <c r="R708" i="3"/>
  <c r="F3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N405" i="33"/>
  <c r="H2" i="37"/>
  <c r="H3" i="37"/>
  <c r="H4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32" i="37"/>
  <c r="H33" i="37"/>
  <c r="H34" i="37"/>
  <c r="H35" i="37"/>
  <c r="H36" i="37"/>
  <c r="H37" i="37"/>
  <c r="H38" i="37"/>
  <c r="H39" i="37"/>
  <c r="H40" i="37"/>
  <c r="H41" i="37"/>
  <c r="H42" i="37"/>
  <c r="H44" i="37"/>
  <c r="G44" i="37"/>
  <c r="F44" i="37"/>
  <c r="E44" i="37"/>
  <c r="S223" i="33"/>
  <c r="R223" i="33"/>
  <c r="R2" i="33"/>
  <c r="R3" i="33"/>
  <c r="R4" i="33"/>
  <c r="R5" i="33"/>
  <c r="R6" i="33"/>
  <c r="R7" i="33"/>
  <c r="R8" i="33"/>
  <c r="R9" i="33"/>
  <c r="R10" i="33"/>
  <c r="R11" i="33"/>
  <c r="R12" i="33"/>
  <c r="R13" i="33"/>
  <c r="R14" i="33"/>
  <c r="R15" i="33"/>
  <c r="R16" i="33"/>
  <c r="R17" i="33"/>
  <c r="R18" i="33"/>
  <c r="R19" i="33"/>
  <c r="R20" i="33"/>
  <c r="R21" i="33"/>
  <c r="R22" i="33"/>
  <c r="R23" i="33"/>
  <c r="R24" i="33"/>
  <c r="R25" i="33"/>
  <c r="R26" i="33"/>
  <c r="R27" i="33"/>
  <c r="R28" i="33"/>
  <c r="R29" i="33"/>
  <c r="R30" i="33"/>
  <c r="R31" i="33"/>
  <c r="R32" i="33"/>
  <c r="R35" i="33"/>
  <c r="R36" i="33"/>
  <c r="R37" i="33"/>
  <c r="R38" i="33"/>
  <c r="R39" i="33"/>
  <c r="R40" i="33"/>
  <c r="R41" i="33"/>
  <c r="R42" i="33"/>
  <c r="R43" i="33"/>
  <c r="R44" i="33"/>
  <c r="R45" i="33"/>
  <c r="R46" i="33"/>
  <c r="R47" i="33"/>
  <c r="R48" i="33"/>
  <c r="R49" i="33"/>
  <c r="R50" i="33"/>
  <c r="R51" i="33"/>
  <c r="R52" i="33"/>
  <c r="R53" i="33"/>
  <c r="R54" i="33"/>
  <c r="R55" i="33"/>
  <c r="R56" i="33"/>
  <c r="R57" i="33"/>
  <c r="R58" i="33"/>
  <c r="R59" i="33"/>
  <c r="R60" i="33"/>
  <c r="R61" i="33"/>
  <c r="R62" i="33"/>
  <c r="R63" i="33"/>
  <c r="R64" i="33"/>
  <c r="R65" i="33"/>
  <c r="R66" i="33"/>
  <c r="R67" i="33"/>
  <c r="R68" i="33"/>
  <c r="R69" i="33"/>
  <c r="R70" i="33"/>
  <c r="R71" i="33"/>
  <c r="R72" i="33"/>
  <c r="R73" i="33"/>
  <c r="R74" i="33"/>
  <c r="R75" i="33"/>
  <c r="R76" i="33"/>
  <c r="R77" i="33"/>
  <c r="R78" i="33"/>
  <c r="R79" i="33"/>
  <c r="R80" i="33"/>
  <c r="R81" i="33"/>
  <c r="R82" i="33"/>
  <c r="R83" i="33"/>
  <c r="R84" i="33"/>
  <c r="R85" i="33"/>
  <c r="R86" i="33"/>
  <c r="R87" i="33"/>
  <c r="R88" i="33"/>
  <c r="R89" i="33"/>
  <c r="R90" i="33"/>
  <c r="R91" i="33"/>
  <c r="R92" i="33"/>
  <c r="R93" i="33"/>
  <c r="R94" i="33"/>
  <c r="R95" i="33"/>
  <c r="R96" i="33"/>
  <c r="R97" i="33"/>
  <c r="R98" i="33"/>
  <c r="R99" i="33"/>
  <c r="R100" i="33"/>
  <c r="R101" i="33"/>
  <c r="R102" i="33"/>
  <c r="R103" i="33"/>
  <c r="R104" i="33"/>
  <c r="R105" i="33"/>
  <c r="R106" i="33"/>
  <c r="R107" i="33"/>
  <c r="R108" i="33"/>
  <c r="R109" i="33"/>
  <c r="R110" i="33"/>
  <c r="R125" i="33"/>
  <c r="R126" i="33"/>
  <c r="R127" i="33"/>
  <c r="R128" i="33"/>
  <c r="R129" i="33"/>
  <c r="R130" i="33"/>
  <c r="R131" i="33"/>
  <c r="R132" i="33"/>
  <c r="R133" i="33"/>
  <c r="R134" i="33"/>
  <c r="R135" i="33"/>
  <c r="R136" i="33"/>
  <c r="R137" i="33"/>
  <c r="R138" i="33"/>
  <c r="R139" i="33"/>
  <c r="R140" i="33"/>
  <c r="R141" i="33"/>
  <c r="R142" i="33"/>
  <c r="R143" i="33"/>
  <c r="R144" i="33"/>
  <c r="R145" i="33"/>
  <c r="R146" i="33"/>
  <c r="R147" i="33"/>
  <c r="R148" i="33"/>
  <c r="R149" i="33"/>
  <c r="R150" i="33"/>
  <c r="R151" i="33"/>
  <c r="R152" i="33"/>
  <c r="R153" i="33"/>
  <c r="R154" i="33"/>
  <c r="R155" i="33"/>
  <c r="R156" i="33"/>
  <c r="R157" i="33"/>
  <c r="R158" i="33"/>
  <c r="R159" i="33"/>
  <c r="R160" i="33"/>
  <c r="R161" i="33"/>
  <c r="R162" i="33"/>
  <c r="R163" i="33"/>
  <c r="R164" i="33"/>
  <c r="R165" i="33"/>
  <c r="R166" i="33"/>
  <c r="R167" i="33"/>
  <c r="R168" i="33"/>
  <c r="R169" i="33"/>
  <c r="R170" i="33"/>
  <c r="R171" i="33"/>
  <c r="R172" i="33"/>
  <c r="R173" i="33"/>
  <c r="R174" i="33"/>
  <c r="R175" i="33"/>
  <c r="R176" i="33"/>
  <c r="R177" i="33"/>
  <c r="R178" i="33"/>
  <c r="R179" i="33"/>
  <c r="R180" i="33"/>
  <c r="R181" i="33"/>
  <c r="R182" i="33"/>
  <c r="R183" i="33"/>
  <c r="R184" i="33"/>
  <c r="R185" i="33"/>
  <c r="R186" i="33"/>
  <c r="R187" i="33"/>
  <c r="R188" i="33"/>
  <c r="R189" i="33"/>
  <c r="R190" i="33"/>
  <c r="R191" i="33"/>
  <c r="R192" i="33"/>
  <c r="R197" i="33"/>
  <c r="R198" i="33"/>
  <c r="R199" i="33"/>
  <c r="R200" i="33"/>
  <c r="R201" i="33"/>
  <c r="S2" i="33"/>
  <c r="S3" i="33"/>
  <c r="S4" i="33"/>
  <c r="S5" i="33"/>
  <c r="S6" i="33"/>
  <c r="S7" i="33"/>
  <c r="S8" i="33"/>
  <c r="S9" i="33"/>
  <c r="S10" i="33"/>
  <c r="S11" i="33"/>
  <c r="S12" i="33"/>
  <c r="T12" i="33" s="1"/>
  <c r="V12" i="33" s="1"/>
  <c r="S13" i="33"/>
  <c r="S14" i="33"/>
  <c r="S15" i="33"/>
  <c r="S16" i="33"/>
  <c r="S17" i="33"/>
  <c r="S18" i="33"/>
  <c r="S19" i="33"/>
  <c r="S20" i="33"/>
  <c r="S21" i="33"/>
  <c r="S22" i="33"/>
  <c r="S23" i="33"/>
  <c r="S24" i="33"/>
  <c r="S25" i="33"/>
  <c r="S26" i="33"/>
  <c r="S27" i="33"/>
  <c r="S28" i="33"/>
  <c r="S29" i="33"/>
  <c r="T29" i="33" s="1"/>
  <c r="V29" i="33" s="1"/>
  <c r="S30" i="33"/>
  <c r="S31" i="33"/>
  <c r="S32" i="33"/>
  <c r="S33" i="33"/>
  <c r="S34" i="33"/>
  <c r="S35" i="33"/>
  <c r="S36" i="33"/>
  <c r="S37" i="33"/>
  <c r="S38" i="33"/>
  <c r="S39" i="33"/>
  <c r="S40" i="33"/>
  <c r="S41" i="33"/>
  <c r="S42" i="33"/>
  <c r="S43" i="33"/>
  <c r="S44" i="33"/>
  <c r="S45" i="33"/>
  <c r="S46" i="33"/>
  <c r="S47" i="33"/>
  <c r="S48" i="33"/>
  <c r="S49" i="33"/>
  <c r="S50" i="33"/>
  <c r="S51" i="33"/>
  <c r="S52" i="33"/>
  <c r="S53" i="33"/>
  <c r="T53" i="33" s="1"/>
  <c r="V53" i="33" s="1"/>
  <c r="S54" i="33"/>
  <c r="S55" i="33"/>
  <c r="S56" i="33"/>
  <c r="S57" i="33"/>
  <c r="S58" i="33"/>
  <c r="S59" i="33"/>
  <c r="S60" i="33"/>
  <c r="S61" i="33"/>
  <c r="S62" i="33"/>
  <c r="S63" i="33"/>
  <c r="S64" i="33"/>
  <c r="S65" i="33"/>
  <c r="T65" i="33" s="1"/>
  <c r="V65" i="33" s="1"/>
  <c r="S66" i="33"/>
  <c r="S67" i="33"/>
  <c r="S68" i="33"/>
  <c r="S69" i="33"/>
  <c r="S70" i="33"/>
  <c r="S71" i="33"/>
  <c r="S72" i="33"/>
  <c r="S73" i="33"/>
  <c r="S74" i="33"/>
  <c r="S75" i="33"/>
  <c r="S76" i="33"/>
  <c r="S77" i="33"/>
  <c r="T77" i="33" s="1"/>
  <c r="V77" i="33" s="1"/>
  <c r="S78" i="33"/>
  <c r="S79" i="33"/>
  <c r="S80" i="33"/>
  <c r="S81" i="33"/>
  <c r="S82" i="33"/>
  <c r="S83" i="33"/>
  <c r="S84" i="33"/>
  <c r="S85" i="33"/>
  <c r="S86" i="33"/>
  <c r="S87" i="33"/>
  <c r="S88" i="33"/>
  <c r="S89" i="33"/>
  <c r="T89" i="33" s="1"/>
  <c r="V89" i="33" s="1"/>
  <c r="S90" i="33"/>
  <c r="S91" i="33"/>
  <c r="S92" i="33"/>
  <c r="S93" i="33"/>
  <c r="S94" i="33"/>
  <c r="S95" i="33"/>
  <c r="S96" i="33"/>
  <c r="S97" i="33"/>
  <c r="S98" i="33"/>
  <c r="S99" i="33"/>
  <c r="S100" i="33"/>
  <c r="S101" i="33"/>
  <c r="T101" i="33" s="1"/>
  <c r="V101" i="33" s="1"/>
  <c r="S102" i="33"/>
  <c r="S103" i="33"/>
  <c r="S104" i="33"/>
  <c r="S105" i="33"/>
  <c r="S106" i="33"/>
  <c r="S107" i="33"/>
  <c r="S108" i="33"/>
  <c r="S109" i="33"/>
  <c r="S110" i="33"/>
  <c r="S111" i="33"/>
  <c r="S112" i="33"/>
  <c r="S113" i="33"/>
  <c r="S114" i="33"/>
  <c r="S115" i="33"/>
  <c r="S116" i="33"/>
  <c r="S117" i="33"/>
  <c r="S118" i="33"/>
  <c r="S119" i="33"/>
  <c r="S120" i="33"/>
  <c r="S121" i="33"/>
  <c r="S122" i="33"/>
  <c r="S123" i="33"/>
  <c r="S124" i="33"/>
  <c r="S125" i="33"/>
  <c r="S126" i="33"/>
  <c r="S127" i="33"/>
  <c r="S128" i="33"/>
  <c r="S129" i="33"/>
  <c r="S130" i="33"/>
  <c r="S131" i="33"/>
  <c r="S132" i="33"/>
  <c r="S133" i="33"/>
  <c r="S134" i="33"/>
  <c r="S135" i="33"/>
  <c r="S136" i="33"/>
  <c r="S137" i="33"/>
  <c r="S138" i="33"/>
  <c r="S139" i="33"/>
  <c r="S140" i="33"/>
  <c r="S141" i="33"/>
  <c r="S142" i="33"/>
  <c r="S143" i="33"/>
  <c r="S144" i="33"/>
  <c r="S145" i="33"/>
  <c r="S146" i="33"/>
  <c r="S147" i="33"/>
  <c r="S148" i="33"/>
  <c r="S149" i="33"/>
  <c r="S150" i="33"/>
  <c r="S151" i="33"/>
  <c r="T151" i="33" s="1"/>
  <c r="V151" i="33" s="1"/>
  <c r="S152" i="33"/>
  <c r="S153" i="33"/>
  <c r="S154" i="33"/>
  <c r="S155" i="33"/>
  <c r="S156" i="33"/>
  <c r="S157" i="33"/>
  <c r="S158" i="33"/>
  <c r="S159" i="33"/>
  <c r="S160" i="33"/>
  <c r="S161" i="33"/>
  <c r="S162" i="33"/>
  <c r="S163" i="33"/>
  <c r="S164" i="33"/>
  <c r="S165" i="33"/>
  <c r="S166" i="33"/>
  <c r="S167" i="33"/>
  <c r="S168" i="33"/>
  <c r="S169" i="33"/>
  <c r="S170" i="33"/>
  <c r="S171" i="33"/>
  <c r="S172" i="33"/>
  <c r="S173" i="33"/>
  <c r="S174" i="33"/>
  <c r="S175" i="33"/>
  <c r="T175" i="33" s="1"/>
  <c r="V175" i="33" s="1"/>
  <c r="S176" i="33"/>
  <c r="S177" i="33"/>
  <c r="S178" i="33"/>
  <c r="S179" i="33"/>
  <c r="S180" i="33"/>
  <c r="S181" i="33"/>
  <c r="S182" i="33"/>
  <c r="S183" i="33"/>
  <c r="S184" i="33"/>
  <c r="S185" i="33"/>
  <c r="S186" i="33"/>
  <c r="S187" i="33"/>
  <c r="T187" i="33" s="1"/>
  <c r="V187" i="33" s="1"/>
  <c r="S188" i="33"/>
  <c r="S189" i="33"/>
  <c r="S190" i="33"/>
  <c r="S191" i="33"/>
  <c r="S192" i="33"/>
  <c r="S193" i="33"/>
  <c r="S194" i="33"/>
  <c r="S195" i="33"/>
  <c r="S196" i="33"/>
  <c r="S197" i="33"/>
  <c r="S198" i="33"/>
  <c r="S199" i="33"/>
  <c r="S200" i="33"/>
  <c r="S201" i="33"/>
  <c r="S202" i="33"/>
  <c r="S203" i="33"/>
  <c r="S204" i="33"/>
  <c r="S205" i="33"/>
  <c r="S206" i="33"/>
  <c r="S207" i="33"/>
  <c r="S208" i="33"/>
  <c r="S209" i="33"/>
  <c r="S210" i="33"/>
  <c r="S211" i="33"/>
  <c r="S212" i="33"/>
  <c r="S213" i="33"/>
  <c r="S214" i="33"/>
  <c r="S215" i="33"/>
  <c r="S216" i="33"/>
  <c r="S217" i="33"/>
  <c r="S218" i="33"/>
  <c r="S219" i="33"/>
  <c r="S220" i="33"/>
  <c r="S221" i="33"/>
  <c r="S222" i="33"/>
  <c r="S224" i="33"/>
  <c r="S225" i="33"/>
  <c r="S226" i="33"/>
  <c r="S227" i="33"/>
  <c r="S228" i="33"/>
  <c r="S229" i="33"/>
  <c r="S230" i="33"/>
  <c r="S231" i="33"/>
  <c r="S232" i="33"/>
  <c r="S233" i="33"/>
  <c r="S234" i="33"/>
  <c r="S235" i="33"/>
  <c r="S236" i="33"/>
  <c r="S237" i="33"/>
  <c r="S238" i="33"/>
  <c r="S239" i="33"/>
  <c r="S240" i="33"/>
  <c r="S241" i="33"/>
  <c r="S242" i="33"/>
  <c r="S243" i="33"/>
  <c r="S244" i="33"/>
  <c r="S245" i="33"/>
  <c r="S246" i="33"/>
  <c r="S247" i="33"/>
  <c r="S248" i="33"/>
  <c r="S249" i="33"/>
  <c r="S250" i="33"/>
  <c r="S251" i="33"/>
  <c r="S252" i="33"/>
  <c r="S253" i="33"/>
  <c r="S254" i="33"/>
  <c r="S255" i="33"/>
  <c r="S256" i="33"/>
  <c r="S257" i="33"/>
  <c r="S258" i="33"/>
  <c r="S259" i="33"/>
  <c r="S260" i="33"/>
  <c r="S261" i="33"/>
  <c r="S262" i="33"/>
  <c r="S263" i="33"/>
  <c r="S264" i="33"/>
  <c r="S265" i="33"/>
  <c r="S266" i="33"/>
  <c r="S267" i="33"/>
  <c r="S268" i="33"/>
  <c r="S269" i="33"/>
  <c r="S270" i="33"/>
  <c r="S271" i="33"/>
  <c r="S272" i="33"/>
  <c r="S273" i="33"/>
  <c r="S274" i="33"/>
  <c r="S275" i="33"/>
  <c r="S276" i="33"/>
  <c r="S277" i="33"/>
  <c r="S278" i="33"/>
  <c r="S279" i="33"/>
  <c r="S280" i="33"/>
  <c r="S281" i="33"/>
  <c r="S282" i="33"/>
  <c r="S283" i="33"/>
  <c r="S284" i="33"/>
  <c r="S285" i="33"/>
  <c r="S286" i="33"/>
  <c r="S287" i="33"/>
  <c r="S288" i="33"/>
  <c r="S289" i="33"/>
  <c r="S290" i="33"/>
  <c r="S291" i="33"/>
  <c r="S292" i="33"/>
  <c r="S293" i="33"/>
  <c r="S294" i="33"/>
  <c r="S295" i="33"/>
  <c r="S296" i="33"/>
  <c r="S297" i="33"/>
  <c r="S298" i="33"/>
  <c r="S299" i="33"/>
  <c r="S300" i="33"/>
  <c r="S301" i="33"/>
  <c r="S302" i="33"/>
  <c r="S303" i="33"/>
  <c r="S304" i="33"/>
  <c r="S305" i="33"/>
  <c r="S306" i="33"/>
  <c r="S307" i="33"/>
  <c r="S308" i="33"/>
  <c r="S309" i="33"/>
  <c r="S310" i="33"/>
  <c r="S311" i="33"/>
  <c r="S312" i="33"/>
  <c r="S313" i="33"/>
  <c r="S314" i="33"/>
  <c r="S315" i="33"/>
  <c r="S316" i="33"/>
  <c r="S317" i="33"/>
  <c r="S318" i="33"/>
  <c r="S319" i="33"/>
  <c r="S320" i="33"/>
  <c r="S321" i="33"/>
  <c r="S322" i="33"/>
  <c r="S323" i="33"/>
  <c r="S324" i="33"/>
  <c r="S325" i="33"/>
  <c r="S326" i="33"/>
  <c r="S327" i="33"/>
  <c r="S328" i="33"/>
  <c r="S329" i="33"/>
  <c r="S330" i="33"/>
  <c r="S331" i="33"/>
  <c r="S332" i="33"/>
  <c r="S333" i="33"/>
  <c r="S334" i="33"/>
  <c r="S335" i="33"/>
  <c r="S336" i="33"/>
  <c r="S337" i="33"/>
  <c r="S338" i="33"/>
  <c r="S339" i="33"/>
  <c r="S340" i="33"/>
  <c r="S341" i="33"/>
  <c r="S342" i="33"/>
  <c r="S343" i="33"/>
  <c r="S344" i="33"/>
  <c r="S345" i="33"/>
  <c r="S346" i="33"/>
  <c r="S347" i="33"/>
  <c r="S348" i="33"/>
  <c r="S349" i="33"/>
  <c r="S350" i="33"/>
  <c r="S351" i="33"/>
  <c r="S352" i="33"/>
  <c r="S353" i="33"/>
  <c r="S354" i="33"/>
  <c r="S355" i="33"/>
  <c r="S356" i="33"/>
  <c r="S357" i="33"/>
  <c r="S358" i="33"/>
  <c r="S359" i="33"/>
  <c r="S360" i="33"/>
  <c r="S361" i="33"/>
  <c r="S362" i="33"/>
  <c r="S363" i="33"/>
  <c r="S364" i="33"/>
  <c r="S365" i="33"/>
  <c r="S366" i="33"/>
  <c r="S367" i="33"/>
  <c r="S368" i="33"/>
  <c r="S369" i="33"/>
  <c r="S370" i="33"/>
  <c r="S371" i="33"/>
  <c r="S372" i="33"/>
  <c r="S373" i="33"/>
  <c r="S374" i="33"/>
  <c r="S375" i="33"/>
  <c r="S376" i="33"/>
  <c r="S377" i="33"/>
  <c r="S378" i="33"/>
  <c r="S379" i="33"/>
  <c r="S380" i="33"/>
  <c r="S381" i="33"/>
  <c r="S382" i="33"/>
  <c r="S383" i="33"/>
  <c r="S384" i="33"/>
  <c r="S385" i="33"/>
  <c r="S386" i="33"/>
  <c r="S387" i="33"/>
  <c r="S388" i="33"/>
  <c r="S389" i="33"/>
  <c r="S390" i="33"/>
  <c r="S391" i="33"/>
  <c r="S392" i="33"/>
  <c r="S393" i="33"/>
  <c r="S394" i="33"/>
  <c r="S395" i="33"/>
  <c r="S396" i="33"/>
  <c r="S397" i="33"/>
  <c r="S398" i="33"/>
  <c r="S399" i="33"/>
  <c r="S400" i="33"/>
  <c r="S401" i="33"/>
  <c r="S402" i="33"/>
  <c r="S403" i="33"/>
  <c r="S404" i="33"/>
  <c r="S405" i="33"/>
  <c r="T15" i="33"/>
  <c r="V15" i="33" s="1"/>
  <c r="L235" i="33"/>
  <c r="L236" i="33"/>
  <c r="L237" i="33"/>
  <c r="L238" i="33"/>
  <c r="L239" i="33"/>
  <c r="L240" i="33"/>
  <c r="L241" i="33"/>
  <c r="L242" i="33"/>
  <c r="L243" i="33"/>
  <c r="L244" i="33"/>
  <c r="L245" i="33"/>
  <c r="L246" i="33"/>
  <c r="L247" i="33"/>
  <c r="L248" i="33"/>
  <c r="L249" i="33"/>
  <c r="L250" i="33"/>
  <c r="L251" i="33"/>
  <c r="L252" i="33"/>
  <c r="L253" i="33"/>
  <c r="L254" i="33"/>
  <c r="L255" i="33"/>
  <c r="L256" i="33"/>
  <c r="L257" i="33"/>
  <c r="L258" i="33"/>
  <c r="L259" i="33"/>
  <c r="L260" i="33"/>
  <c r="L261" i="33"/>
  <c r="L262" i="33"/>
  <c r="L263" i="33"/>
  <c r="L264" i="33"/>
  <c r="L265" i="33"/>
  <c r="L266" i="33"/>
  <c r="L267" i="33"/>
  <c r="L268" i="33"/>
  <c r="L269" i="33"/>
  <c r="L270" i="33"/>
  <c r="L271" i="33"/>
  <c r="L272" i="33"/>
  <c r="L273" i="33"/>
  <c r="L274" i="33"/>
  <c r="L275" i="33"/>
  <c r="L276" i="33"/>
  <c r="L277" i="33"/>
  <c r="L278" i="33"/>
  <c r="L279" i="33"/>
  <c r="L280" i="33"/>
  <c r="L281" i="33"/>
  <c r="L282" i="33"/>
  <c r="L283" i="33"/>
  <c r="L284" i="33"/>
  <c r="L285" i="33"/>
  <c r="L286" i="33"/>
  <c r="L287" i="33"/>
  <c r="L288" i="33"/>
  <c r="L289" i="33"/>
  <c r="L290" i="33"/>
  <c r="L291" i="33"/>
  <c r="L292" i="33"/>
  <c r="L293" i="33"/>
  <c r="L294" i="33"/>
  <c r="L295" i="33"/>
  <c r="L296" i="33"/>
  <c r="L297" i="33"/>
  <c r="L298" i="33"/>
  <c r="L299" i="33"/>
  <c r="L300" i="33"/>
  <c r="L301" i="33"/>
  <c r="L302" i="33"/>
  <c r="L303" i="33"/>
  <c r="L304" i="33"/>
  <c r="L305" i="33"/>
  <c r="L306" i="33"/>
  <c r="L307" i="33"/>
  <c r="L308" i="33"/>
  <c r="L309" i="33"/>
  <c r="L310" i="33"/>
  <c r="L311" i="33"/>
  <c r="L312" i="33"/>
  <c r="L313" i="33"/>
  <c r="L314" i="33"/>
  <c r="L315" i="33"/>
  <c r="L316" i="33"/>
  <c r="L317" i="33"/>
  <c r="L318" i="33"/>
  <c r="L319" i="33"/>
  <c r="L320" i="33"/>
  <c r="L321" i="33"/>
  <c r="L322" i="33"/>
  <c r="L323" i="33"/>
  <c r="L324" i="33"/>
  <c r="L325" i="33"/>
  <c r="L326" i="33"/>
  <c r="L327" i="33"/>
  <c r="L328" i="33"/>
  <c r="L329" i="33"/>
  <c r="L330" i="33"/>
  <c r="L331" i="33"/>
  <c r="L332" i="33"/>
  <c r="L333" i="33"/>
  <c r="L334" i="33"/>
  <c r="L335" i="33"/>
  <c r="L336" i="33"/>
  <c r="L337" i="33"/>
  <c r="L338" i="33"/>
  <c r="L339" i="33"/>
  <c r="L340" i="33"/>
  <c r="L341" i="33"/>
  <c r="L342" i="33"/>
  <c r="L343" i="33"/>
  <c r="L344" i="33"/>
  <c r="L345" i="33"/>
  <c r="L346" i="33"/>
  <c r="L347" i="33"/>
  <c r="L348" i="33"/>
  <c r="L349" i="33"/>
  <c r="L350" i="33"/>
  <c r="L351" i="33"/>
  <c r="L352" i="33"/>
  <c r="L353" i="33"/>
  <c r="L354" i="33"/>
  <c r="L355" i="33"/>
  <c r="L356" i="33"/>
  <c r="L357" i="33"/>
  <c r="L358" i="33"/>
  <c r="L359" i="33"/>
  <c r="L360" i="33"/>
  <c r="L361" i="33"/>
  <c r="L362" i="33"/>
  <c r="L363" i="33"/>
  <c r="L364" i="33"/>
  <c r="L365" i="33"/>
  <c r="L366" i="33"/>
  <c r="L367" i="33"/>
  <c r="L368" i="33"/>
  <c r="L369" i="33"/>
  <c r="L370" i="33"/>
  <c r="L371" i="33"/>
  <c r="L372" i="33"/>
  <c r="L373" i="33"/>
  <c r="L374" i="33"/>
  <c r="L375" i="33"/>
  <c r="L376" i="33"/>
  <c r="L377" i="33"/>
  <c r="L378" i="33"/>
  <c r="L379" i="33"/>
  <c r="L380" i="33"/>
  <c r="L381" i="33"/>
  <c r="L382" i="33"/>
  <c r="L383" i="33"/>
  <c r="L384" i="33"/>
  <c r="L385" i="33"/>
  <c r="L386" i="33"/>
  <c r="L387" i="33"/>
  <c r="L388" i="33"/>
  <c r="L389" i="33"/>
  <c r="L390" i="33"/>
  <c r="L391" i="33"/>
  <c r="L392" i="33"/>
  <c r="L393" i="33"/>
  <c r="L394" i="33"/>
  <c r="L395" i="33"/>
  <c r="L396" i="33"/>
  <c r="L397" i="33"/>
  <c r="L398" i="33"/>
  <c r="L223" i="33"/>
  <c r="L224" i="33"/>
  <c r="L225" i="33"/>
  <c r="L226" i="33"/>
  <c r="L227" i="33"/>
  <c r="L228" i="33"/>
  <c r="L229" i="33"/>
  <c r="L230" i="33"/>
  <c r="L231" i="33"/>
  <c r="L232" i="33"/>
  <c r="L233" i="33"/>
  <c r="L234" i="33"/>
  <c r="V642" i="3"/>
  <c r="H61" i="10"/>
  <c r="H24" i="10"/>
  <c r="T17" i="33" l="1"/>
  <c r="V17" i="33" s="1"/>
  <c r="T103" i="33"/>
  <c r="V103" i="33" s="1"/>
  <c r="T184" i="33"/>
  <c r="V184" i="33" s="1"/>
  <c r="T28" i="33"/>
  <c r="V28" i="33" s="1"/>
  <c r="T16" i="33"/>
  <c r="V16" i="33" s="1"/>
  <c r="T102" i="33"/>
  <c r="V102" i="33" s="1"/>
  <c r="T90" i="33"/>
  <c r="V90" i="33" s="1"/>
  <c r="T78" i="33"/>
  <c r="V78" i="33" s="1"/>
  <c r="T66" i="33"/>
  <c r="V66" i="33" s="1"/>
  <c r="T54" i="33"/>
  <c r="V54" i="33" s="1"/>
  <c r="T6" i="33"/>
  <c r="V6" i="33" s="1"/>
  <c r="T27" i="33"/>
  <c r="V27" i="33" s="1"/>
  <c r="T189" i="33"/>
  <c r="V189" i="33" s="1"/>
  <c r="T177" i="33"/>
  <c r="V177" i="33" s="1"/>
  <c r="T165" i="33"/>
  <c r="V165" i="33" s="1"/>
  <c r="T153" i="33"/>
  <c r="V153" i="33" s="1"/>
  <c r="T129" i="33"/>
  <c r="V129" i="33" s="1"/>
  <c r="T163" i="33"/>
  <c r="V163" i="33" s="1"/>
  <c r="T3" i="33"/>
  <c r="V3" i="33" s="1"/>
  <c r="T188" i="33"/>
  <c r="V188" i="33" s="1"/>
  <c r="T176" i="33"/>
  <c r="V176" i="33" s="1"/>
  <c r="T164" i="33"/>
  <c r="V164" i="33" s="1"/>
  <c r="T152" i="33"/>
  <c r="V152" i="33" s="1"/>
  <c r="T128" i="33"/>
  <c r="V128" i="33" s="1"/>
  <c r="T127" i="33"/>
  <c r="V127" i="33" s="1"/>
  <c r="T42" i="33"/>
  <c r="V42" i="33" s="1"/>
  <c r="T41" i="33"/>
  <c r="V41" i="33" s="1"/>
  <c r="T4" i="33"/>
  <c r="V4" i="33" s="1"/>
  <c r="T5" i="33"/>
  <c r="V5" i="33" s="1"/>
  <c r="T104" i="33"/>
  <c r="V104" i="33" s="1"/>
  <c r="T167" i="33"/>
  <c r="V167" i="33" s="1"/>
  <c r="T179" i="33"/>
  <c r="V179" i="33" s="1"/>
  <c r="T191" i="33"/>
  <c r="V191" i="33" s="1"/>
  <c r="T190" i="33"/>
  <c r="V190" i="33" s="1"/>
  <c r="T178" i="33"/>
  <c r="V178" i="33" s="1"/>
  <c r="T166" i="33"/>
  <c r="V166" i="33" s="1"/>
  <c r="T154" i="33"/>
  <c r="V154" i="33" s="1"/>
  <c r="T142" i="33"/>
  <c r="V142" i="33" s="1"/>
  <c r="T130" i="33"/>
  <c r="V130" i="33" s="1"/>
  <c r="T70" i="33"/>
  <c r="V70" i="33" s="1"/>
  <c r="T45" i="33"/>
  <c r="V45" i="33" s="1"/>
  <c r="T105" i="33"/>
  <c r="V105" i="33" s="1"/>
  <c r="T106" i="33"/>
  <c r="V106" i="33" s="1"/>
  <c r="T141" i="33"/>
  <c r="V141" i="33" s="1"/>
  <c r="T140" i="33"/>
  <c r="V140" i="33" s="1"/>
  <c r="T139" i="33"/>
  <c r="V139" i="33" s="1"/>
  <c r="T199" i="33"/>
  <c r="V199" i="33" s="1"/>
  <c r="T198" i="33"/>
  <c r="V198" i="33" s="1"/>
  <c r="T185" i="33"/>
  <c r="V185" i="33" s="1"/>
  <c r="T183" i="33"/>
  <c r="V183" i="33" s="1"/>
  <c r="T171" i="33"/>
  <c r="V171" i="33" s="1"/>
  <c r="T168" i="33"/>
  <c r="V168" i="33" s="1"/>
  <c r="T159" i="33"/>
  <c r="V159" i="33" s="1"/>
  <c r="T147" i="33"/>
  <c r="V147" i="33" s="1"/>
  <c r="T144" i="33"/>
  <c r="V144" i="33" s="1"/>
  <c r="T135" i="33"/>
  <c r="V135" i="33" s="1"/>
  <c r="T108" i="33"/>
  <c r="V108" i="33" s="1"/>
  <c r="T99" i="33"/>
  <c r="V99" i="33" s="1"/>
  <c r="T96" i="33"/>
  <c r="V96" i="33" s="1"/>
  <c r="T87" i="33"/>
  <c r="V87" i="33" s="1"/>
  <c r="T84" i="33"/>
  <c r="V84" i="33" s="1"/>
  <c r="T75" i="33"/>
  <c r="V75" i="33" s="1"/>
  <c r="T72" i="33"/>
  <c r="V72" i="33" s="1"/>
  <c r="T63" i="33"/>
  <c r="V63" i="33" s="1"/>
  <c r="T60" i="33"/>
  <c r="V60" i="33" s="1"/>
  <c r="T51" i="33"/>
  <c r="V51" i="33" s="1"/>
  <c r="T48" i="33"/>
  <c r="V48" i="33" s="1"/>
  <c r="T36" i="33"/>
  <c r="V36" i="33" s="1"/>
  <c r="T149" i="33"/>
  <c r="V149" i="33" s="1"/>
  <c r="T173" i="33"/>
  <c r="V173" i="33" s="1"/>
  <c r="T161" i="33"/>
  <c r="V161" i="33" s="1"/>
  <c r="T137" i="33"/>
  <c r="V137" i="33" s="1"/>
  <c r="T92" i="33"/>
  <c r="V92" i="33" s="1"/>
  <c r="T80" i="33"/>
  <c r="V80" i="33" s="1"/>
  <c r="T56" i="33"/>
  <c r="V56" i="33" s="1"/>
  <c r="T44" i="33"/>
  <c r="V44" i="33" s="1"/>
  <c r="T91" i="33"/>
  <c r="V91" i="33" s="1"/>
  <c r="T79" i="33"/>
  <c r="V79" i="33" s="1"/>
  <c r="T67" i="33"/>
  <c r="V67" i="33" s="1"/>
  <c r="T55" i="33"/>
  <c r="V55" i="33" s="1"/>
  <c r="T43" i="33"/>
  <c r="V43" i="33" s="1"/>
  <c r="T145" i="33"/>
  <c r="V145" i="33" s="1"/>
  <c r="T18" i="33"/>
  <c r="V18" i="33" s="1"/>
  <c r="T97" i="33"/>
  <c r="V97" i="33" s="1"/>
  <c r="T107" i="33"/>
  <c r="V107" i="33" s="1"/>
  <c r="T68" i="33"/>
  <c r="V68" i="33" s="1"/>
  <c r="T30" i="33"/>
  <c r="V30" i="33" s="1"/>
  <c r="T109" i="33"/>
  <c r="V109" i="33" s="1"/>
  <c r="T9" i="33"/>
  <c r="V9" i="33" s="1"/>
  <c r="T8" i="33"/>
  <c r="V8" i="33" s="1"/>
  <c r="T94" i="33"/>
  <c r="V94" i="33" s="1"/>
  <c r="T172" i="33"/>
  <c r="V172" i="33" s="1"/>
  <c r="T160" i="33"/>
  <c r="V160" i="33" s="1"/>
  <c r="T148" i="33"/>
  <c r="V148" i="33" s="1"/>
  <c r="T136" i="33"/>
  <c r="V136" i="33" s="1"/>
  <c r="T110" i="33"/>
  <c r="V110" i="33" s="1"/>
  <c r="T98" i="33"/>
  <c r="V98" i="33" s="1"/>
  <c r="T86" i="33"/>
  <c r="V86" i="33" s="1"/>
  <c r="T74" i="33"/>
  <c r="V74" i="33" s="1"/>
  <c r="T93" i="33"/>
  <c r="V93" i="33" s="1"/>
  <c r="T71" i="33"/>
  <c r="V71" i="33" s="1"/>
  <c r="T69" i="33"/>
  <c r="V69" i="33" s="1"/>
  <c r="T181" i="33"/>
  <c r="V181" i="33" s="1"/>
  <c r="T201" i="33"/>
  <c r="V201" i="33" s="1"/>
  <c r="T39" i="33"/>
  <c r="V39" i="33" s="1"/>
  <c r="T180" i="33"/>
  <c r="V180" i="33" s="1"/>
  <c r="T200" i="33"/>
  <c r="V200" i="33" s="1"/>
  <c r="T62" i="33"/>
  <c r="V62" i="33" s="1"/>
  <c r="T50" i="33"/>
  <c r="V50" i="33" s="1"/>
  <c r="T38" i="33"/>
  <c r="V38" i="33" s="1"/>
  <c r="T83" i="33"/>
  <c r="V83" i="33" s="1"/>
  <c r="T82" i="33"/>
  <c r="V82" i="33" s="1"/>
  <c r="T58" i="33"/>
  <c r="V58" i="33" s="1"/>
  <c r="T95" i="33"/>
  <c r="V95" i="33" s="1"/>
  <c r="T81" i="33"/>
  <c r="V81" i="33" s="1"/>
  <c r="T57" i="33"/>
  <c r="V57" i="33" s="1"/>
  <c r="T143" i="33"/>
  <c r="V143" i="33" s="1"/>
  <c r="T25" i="33"/>
  <c r="V25" i="33" s="1"/>
  <c r="T13" i="33"/>
  <c r="V13" i="33" s="1"/>
  <c r="T24" i="33"/>
  <c r="V24" i="33" s="1"/>
  <c r="T61" i="33"/>
  <c r="V61" i="33" s="1"/>
  <c r="T155" i="33"/>
  <c r="V155" i="33" s="1"/>
  <c r="T19" i="33"/>
  <c r="V19" i="33" s="1"/>
  <c r="T133" i="33"/>
  <c r="V133" i="33" s="1"/>
  <c r="T132" i="33"/>
  <c r="V132" i="33" s="1"/>
  <c r="T131" i="33"/>
  <c r="V131" i="33" s="1"/>
  <c r="T73" i="33"/>
  <c r="V73" i="33" s="1"/>
  <c r="T157" i="33"/>
  <c r="V157" i="33" s="1"/>
  <c r="T59" i="33"/>
  <c r="V59" i="33" s="1"/>
  <c r="T156" i="33"/>
  <c r="V156" i="33" s="1"/>
  <c r="T85" i="33"/>
  <c r="V85" i="33" s="1"/>
  <c r="T49" i="33"/>
  <c r="V49" i="33" s="1"/>
  <c r="T37" i="33"/>
  <c r="V37" i="33" s="1"/>
  <c r="T23" i="33"/>
  <c r="V23" i="33" s="1"/>
  <c r="T22" i="33"/>
  <c r="V22" i="33" s="1"/>
  <c r="T169" i="33"/>
  <c r="V169" i="33" s="1"/>
  <c r="T47" i="33"/>
  <c r="V47" i="33" s="1"/>
  <c r="T35" i="33"/>
  <c r="V35" i="33" s="1"/>
  <c r="T21" i="33"/>
  <c r="V21" i="33" s="1"/>
  <c r="T192" i="33"/>
  <c r="V192" i="33" s="1"/>
  <c r="T46" i="33"/>
  <c r="V46" i="33" s="1"/>
  <c r="T32" i="33"/>
  <c r="V32" i="33" s="1"/>
  <c r="T20" i="33"/>
  <c r="V20" i="33" s="1"/>
  <c r="T31" i="33"/>
  <c r="V31" i="33" s="1"/>
  <c r="T182" i="33"/>
  <c r="V182" i="33" s="1"/>
  <c r="T170" i="33"/>
  <c r="V170" i="33" s="1"/>
  <c r="T158" i="33"/>
  <c r="V158" i="33" s="1"/>
  <c r="T146" i="33"/>
  <c r="V146" i="33" s="1"/>
  <c r="T134" i="33"/>
  <c r="V134" i="33" s="1"/>
  <c r="T186" i="33"/>
  <c r="V186" i="33" s="1"/>
  <c r="T174" i="33"/>
  <c r="V174" i="33" s="1"/>
  <c r="T162" i="33"/>
  <c r="V162" i="33" s="1"/>
  <c r="T150" i="33"/>
  <c r="V150" i="33" s="1"/>
  <c r="T138" i="33"/>
  <c r="V138" i="33" s="1"/>
  <c r="T126" i="33"/>
  <c r="V126" i="33" s="1"/>
  <c r="T100" i="33"/>
  <c r="V100" i="33" s="1"/>
  <c r="T88" i="33"/>
  <c r="V88" i="33" s="1"/>
  <c r="T76" i="33"/>
  <c r="V76" i="33" s="1"/>
  <c r="T64" i="33"/>
  <c r="V64" i="33" s="1"/>
  <c r="T52" i="33"/>
  <c r="V52" i="33" s="1"/>
  <c r="T40" i="33"/>
  <c r="V40" i="33" s="1"/>
  <c r="T26" i="33"/>
  <c r="V26" i="33" s="1"/>
  <c r="T7" i="33"/>
  <c r="V7" i="33" s="1"/>
  <c r="T11" i="33"/>
  <c r="V11" i="33" s="1"/>
  <c r="T10" i="33"/>
  <c r="V10" i="33" s="1"/>
  <c r="T125" i="33"/>
  <c r="V125" i="33" s="1"/>
  <c r="T197" i="33"/>
  <c r="V197" i="33" s="1"/>
  <c r="T14" i="33"/>
  <c r="V14" i="33" s="1"/>
  <c r="T2" i="33"/>
  <c r="V2" i="33" s="1"/>
  <c r="V524" i="3"/>
  <c r="L405" i="33" l="1"/>
  <c r="L404" i="33"/>
  <c r="L403" i="33"/>
  <c r="O403" i="33"/>
  <c r="L402" i="33"/>
  <c r="O402" i="33"/>
  <c r="L401" i="33"/>
  <c r="O401" i="33"/>
  <c r="L400" i="33"/>
  <c r="O400" i="33"/>
  <c r="L33" i="33"/>
  <c r="R400" i="33" l="1"/>
  <c r="T400" i="33" s="1"/>
  <c r="V400" i="33" s="1"/>
  <c r="R401" i="33"/>
  <c r="T401" i="33" s="1"/>
  <c r="V401" i="33" s="1"/>
  <c r="R402" i="33"/>
  <c r="T402" i="33" s="1"/>
  <c r="V402" i="33" s="1"/>
  <c r="R403" i="33"/>
  <c r="T403" i="33" s="1"/>
  <c r="V403" i="33" s="1"/>
  <c r="R404" i="33"/>
  <c r="T404" i="33" s="1"/>
  <c r="V404" i="33" s="1"/>
  <c r="R405" i="33"/>
  <c r="T405" i="33" s="1"/>
  <c r="V405" i="33" s="1"/>
  <c r="R33" i="33" l="1"/>
  <c r="T33" i="33" s="1"/>
  <c r="V33" i="33" s="1"/>
  <c r="O399" i="33"/>
  <c r="L399" i="33"/>
  <c r="O34" i="33"/>
  <c r="L34" i="33"/>
  <c r="R34" i="33" l="1"/>
  <c r="T34" i="33" s="1"/>
  <c r="V34" i="33" s="1"/>
  <c r="R399" i="33"/>
  <c r="T399" i="33" s="1"/>
  <c r="V399" i="33" s="1"/>
  <c r="M32" i="32"/>
  <c r="M33" i="32"/>
  <c r="I44" i="32"/>
  <c r="I45" i="32"/>
  <c r="J45" i="32" s="1"/>
  <c r="I46" i="32"/>
  <c r="I47" i="32"/>
  <c r="J47" i="32" s="1"/>
  <c r="I48" i="32"/>
  <c r="I49" i="32"/>
  <c r="I50" i="32"/>
  <c r="I51" i="32"/>
  <c r="I52" i="32"/>
  <c r="I53" i="32"/>
  <c r="J53" i="32" s="1"/>
  <c r="I54" i="32"/>
  <c r="I55" i="32"/>
  <c r="I56" i="32"/>
  <c r="I57" i="32"/>
  <c r="J57" i="32" s="1"/>
  <c r="I58" i="32"/>
  <c r="I59" i="32"/>
  <c r="I60" i="32"/>
  <c r="I61" i="32"/>
  <c r="I62" i="32"/>
  <c r="I63" i="32"/>
  <c r="I64" i="32"/>
  <c r="I65" i="32"/>
  <c r="I66" i="32"/>
  <c r="I67" i="32"/>
  <c r="I68" i="32"/>
  <c r="I69" i="32"/>
  <c r="J69" i="32" s="1"/>
  <c r="I70" i="32"/>
  <c r="I71" i="32"/>
  <c r="I72" i="32"/>
  <c r="I73" i="32"/>
  <c r="I74" i="32"/>
  <c r="I75" i="32"/>
  <c r="I76" i="32"/>
  <c r="I77" i="32"/>
  <c r="I78" i="32"/>
  <c r="I79" i="32"/>
  <c r="I80" i="32"/>
  <c r="I81" i="32"/>
  <c r="J81" i="32" s="1"/>
  <c r="I82" i="32"/>
  <c r="I83" i="32"/>
  <c r="I84" i="32"/>
  <c r="I85" i="32"/>
  <c r="I86" i="32"/>
  <c r="I87" i="32"/>
  <c r="I88" i="32"/>
  <c r="I89" i="32"/>
  <c r="I90" i="32"/>
  <c r="I91" i="32"/>
  <c r="I92" i="32"/>
  <c r="I93" i="32"/>
  <c r="J93" i="32" s="1"/>
  <c r="I94" i="32"/>
  <c r="I95" i="32"/>
  <c r="I96" i="32"/>
  <c r="I97" i="32"/>
  <c r="I98" i="32"/>
  <c r="I99" i="32"/>
  <c r="I100" i="32"/>
  <c r="I101" i="32"/>
  <c r="I102" i="32"/>
  <c r="I103" i="32"/>
  <c r="I104" i="32"/>
  <c r="I105" i="32"/>
  <c r="J105" i="32" s="1"/>
  <c r="I106" i="32"/>
  <c r="I107" i="32"/>
  <c r="I108" i="32"/>
  <c r="I109" i="32"/>
  <c r="I110" i="32"/>
  <c r="I111" i="32"/>
  <c r="I112" i="32"/>
  <c r="I113" i="32"/>
  <c r="I114" i="32"/>
  <c r="I115" i="32"/>
  <c r="I116" i="32"/>
  <c r="I117" i="32"/>
  <c r="J117" i="32" s="1"/>
  <c r="I118" i="32"/>
  <c r="I119" i="32"/>
  <c r="I120" i="32"/>
  <c r="I121" i="32"/>
  <c r="I122" i="32"/>
  <c r="I123" i="32"/>
  <c r="I124" i="32"/>
  <c r="I125" i="32"/>
  <c r="I126" i="32"/>
  <c r="I127" i="32"/>
  <c r="I128" i="32"/>
  <c r="I129" i="32"/>
  <c r="J129" i="32" s="1"/>
  <c r="I130" i="32"/>
  <c r="I131" i="32"/>
  <c r="I132" i="32"/>
  <c r="I133" i="32"/>
  <c r="I134" i="32"/>
  <c r="I135" i="32"/>
  <c r="I136" i="32"/>
  <c r="I137" i="32"/>
  <c r="I138" i="32"/>
  <c r="I139" i="32"/>
  <c r="I140" i="32"/>
  <c r="I141" i="32"/>
  <c r="J141" i="32" s="1"/>
  <c r="I142" i="32"/>
  <c r="I143" i="32"/>
  <c r="I144" i="32"/>
  <c r="I145" i="32"/>
  <c r="I146" i="32"/>
  <c r="I147" i="32"/>
  <c r="I148" i="32"/>
  <c r="I149" i="32"/>
  <c r="I150" i="32"/>
  <c r="I151" i="32"/>
  <c r="I152" i="32"/>
  <c r="I153" i="32"/>
  <c r="J153" i="32" s="1"/>
  <c r="I154" i="32"/>
  <c r="I155" i="32"/>
  <c r="I156" i="32"/>
  <c r="I157" i="32"/>
  <c r="I158" i="32"/>
  <c r="I159" i="32"/>
  <c r="I160" i="32"/>
  <c r="I161" i="32"/>
  <c r="I162" i="32"/>
  <c r="I163" i="32"/>
  <c r="I164" i="32"/>
  <c r="I165" i="32"/>
  <c r="J165" i="32" s="1"/>
  <c r="I166" i="32"/>
  <c r="I167" i="32"/>
  <c r="I168" i="32"/>
  <c r="I169" i="32"/>
  <c r="I170" i="32"/>
  <c r="I171" i="32"/>
  <c r="I172" i="32"/>
  <c r="I173" i="32"/>
  <c r="I174" i="32"/>
  <c r="I175" i="32"/>
  <c r="I176" i="32"/>
  <c r="I177" i="32"/>
  <c r="J177" i="32" s="1"/>
  <c r="I178" i="32"/>
  <c r="I179" i="32"/>
  <c r="I180" i="32"/>
  <c r="I181" i="32"/>
  <c r="I182" i="32"/>
  <c r="I183" i="32"/>
  <c r="I184" i="32"/>
  <c r="I185" i="32"/>
  <c r="I186" i="32"/>
  <c r="I187" i="32"/>
  <c r="I188" i="32"/>
  <c r="I189" i="32"/>
  <c r="J189" i="32" s="1"/>
  <c r="I190" i="32"/>
  <c r="I191" i="32"/>
  <c r="I192" i="32"/>
  <c r="I193" i="32"/>
  <c r="I194" i="32"/>
  <c r="I195" i="32"/>
  <c r="I196" i="32"/>
  <c r="I197" i="32"/>
  <c r="I198" i="32"/>
  <c r="I199" i="32"/>
  <c r="I200" i="32"/>
  <c r="J44" i="32"/>
  <c r="J46" i="32"/>
  <c r="J48" i="32"/>
  <c r="J49" i="32"/>
  <c r="J50" i="32"/>
  <c r="J51" i="32"/>
  <c r="J52" i="32"/>
  <c r="J54" i="32"/>
  <c r="J55" i="32"/>
  <c r="J56" i="32"/>
  <c r="J58" i="32"/>
  <c r="J59" i="32"/>
  <c r="J60" i="32"/>
  <c r="J61" i="32"/>
  <c r="J62" i="32"/>
  <c r="J63" i="32"/>
  <c r="J64" i="32"/>
  <c r="J65" i="32"/>
  <c r="J66" i="32"/>
  <c r="J67" i="32"/>
  <c r="J68" i="32"/>
  <c r="J70" i="32"/>
  <c r="J71" i="32"/>
  <c r="J72" i="32"/>
  <c r="J73" i="32"/>
  <c r="J74" i="32"/>
  <c r="J75" i="32"/>
  <c r="J76" i="32"/>
  <c r="J77" i="32"/>
  <c r="J78" i="32"/>
  <c r="J79" i="32"/>
  <c r="J80" i="32"/>
  <c r="J82" i="32"/>
  <c r="J83" i="32"/>
  <c r="J84" i="32"/>
  <c r="J85" i="32"/>
  <c r="J86" i="32"/>
  <c r="J87" i="32"/>
  <c r="J88" i="32"/>
  <c r="J89" i="32"/>
  <c r="J90" i="32"/>
  <c r="J91" i="32"/>
  <c r="J92" i="32"/>
  <c r="J94" i="32"/>
  <c r="J95" i="32"/>
  <c r="J96" i="32"/>
  <c r="J97" i="32"/>
  <c r="J98" i="32"/>
  <c r="J99" i="32"/>
  <c r="J100" i="32"/>
  <c r="J101" i="32"/>
  <c r="J102" i="32"/>
  <c r="J103" i="32"/>
  <c r="J104" i="32"/>
  <c r="J106" i="32"/>
  <c r="J107" i="32"/>
  <c r="J108" i="32"/>
  <c r="J109" i="32"/>
  <c r="J110" i="32"/>
  <c r="J111" i="32"/>
  <c r="J112" i="32"/>
  <c r="J113" i="32"/>
  <c r="J114" i="32"/>
  <c r="J115" i="32"/>
  <c r="J116" i="32"/>
  <c r="J118" i="32"/>
  <c r="J119" i="32"/>
  <c r="J120" i="32"/>
  <c r="J121" i="32"/>
  <c r="J122" i="32"/>
  <c r="J123" i="32"/>
  <c r="J124" i="32"/>
  <c r="J125" i="32"/>
  <c r="J126" i="32"/>
  <c r="J127" i="32"/>
  <c r="J128" i="32"/>
  <c r="J130" i="32"/>
  <c r="J131" i="32"/>
  <c r="J132" i="32"/>
  <c r="J133" i="32"/>
  <c r="J134" i="32"/>
  <c r="J135" i="32"/>
  <c r="J136" i="32"/>
  <c r="J137" i="32"/>
  <c r="J138" i="32"/>
  <c r="J139" i="32"/>
  <c r="J140" i="32"/>
  <c r="J142" i="32"/>
  <c r="J143" i="32"/>
  <c r="J144" i="32"/>
  <c r="J145" i="32"/>
  <c r="J146" i="32"/>
  <c r="J147" i="32"/>
  <c r="J148" i="32"/>
  <c r="J149" i="32"/>
  <c r="J150" i="32"/>
  <c r="J151" i="32"/>
  <c r="J152" i="32"/>
  <c r="J154" i="32"/>
  <c r="J155" i="32"/>
  <c r="J156" i="32"/>
  <c r="J157" i="32"/>
  <c r="J158" i="32"/>
  <c r="J159" i="32"/>
  <c r="J160" i="32"/>
  <c r="J161" i="32"/>
  <c r="J162" i="32"/>
  <c r="J163" i="32"/>
  <c r="J164" i="32"/>
  <c r="J166" i="32"/>
  <c r="J167" i="32"/>
  <c r="J168" i="32"/>
  <c r="J169" i="32"/>
  <c r="J170" i="32"/>
  <c r="J171" i="32"/>
  <c r="J172" i="32"/>
  <c r="J173" i="32"/>
  <c r="J174" i="32"/>
  <c r="J175" i="32"/>
  <c r="J176" i="32"/>
  <c r="J178" i="32"/>
  <c r="J179" i="32"/>
  <c r="J180" i="32"/>
  <c r="J181" i="32"/>
  <c r="J182" i="32"/>
  <c r="J183" i="32"/>
  <c r="J184" i="32"/>
  <c r="J185" i="32"/>
  <c r="J186" i="32"/>
  <c r="J187" i="32"/>
  <c r="J188" i="32"/>
  <c r="J190" i="32"/>
  <c r="J191" i="32"/>
  <c r="J192" i="32"/>
  <c r="J193" i="32"/>
  <c r="J194" i="32"/>
  <c r="J195" i="32"/>
  <c r="J196" i="32"/>
  <c r="J197" i="32"/>
  <c r="J198" i="32"/>
  <c r="J199" i="32"/>
  <c r="J200" i="32"/>
  <c r="I38" i="32"/>
  <c r="J38" i="32" s="1"/>
  <c r="I39" i="32"/>
  <c r="J39" i="32" s="1"/>
  <c r="I40" i="32"/>
  <c r="J40" i="32" s="1"/>
  <c r="I41" i="32"/>
  <c r="J41" i="32" s="1"/>
  <c r="I42" i="32"/>
  <c r="J42" i="32" s="1"/>
  <c r="I43" i="32"/>
  <c r="J43" i="32"/>
  <c r="I37" i="32"/>
  <c r="J37" i="32"/>
  <c r="I36" i="32"/>
  <c r="J36" i="32" s="1"/>
  <c r="I35" i="32"/>
  <c r="J35" i="32"/>
  <c r="I34" i="32"/>
  <c r="J34" i="32"/>
  <c r="I33" i="32"/>
  <c r="J33" i="32" s="1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2" i="36"/>
  <c r="G42" i="36" s="1"/>
  <c r="BR35" i="14"/>
  <c r="L212" i="33"/>
  <c r="L213" i="33"/>
  <c r="L214" i="33"/>
  <c r="L215" i="33"/>
  <c r="L216" i="33"/>
  <c r="L217" i="33"/>
  <c r="L218" i="33"/>
  <c r="L219" i="33"/>
  <c r="L220" i="33"/>
  <c r="L221" i="33"/>
  <c r="L222" i="33"/>
  <c r="BR31" i="14"/>
  <c r="BT30" i="14"/>
  <c r="BT29" i="14"/>
  <c r="BT28" i="14"/>
  <c r="BT27" i="14"/>
  <c r="BT26" i="14"/>
  <c r="BT25" i="14"/>
  <c r="BT24" i="14"/>
  <c r="BT23" i="14"/>
  <c r="BT22" i="14"/>
  <c r="BT21" i="14"/>
  <c r="BT20" i="14"/>
  <c r="BT31" i="14" s="1"/>
  <c r="L202" i="33" l="1"/>
  <c r="L203" i="33"/>
  <c r="L204" i="33"/>
  <c r="L205" i="33"/>
  <c r="L206" i="33"/>
  <c r="L207" i="33"/>
  <c r="L208" i="33"/>
  <c r="L209" i="33"/>
  <c r="L210" i="33"/>
  <c r="L211" i="33"/>
  <c r="L197" i="33"/>
  <c r="O197" i="33"/>
  <c r="L198" i="33"/>
  <c r="O198" i="33"/>
  <c r="L199" i="33"/>
  <c r="O199" i="33"/>
  <c r="L200" i="33"/>
  <c r="O200" i="33"/>
  <c r="L201" i="33"/>
  <c r="O201" i="33"/>
  <c r="BU40" i="19"/>
  <c r="BS40" i="19"/>
  <c r="O196" i="33"/>
  <c r="L196" i="33"/>
  <c r="O195" i="33"/>
  <c r="L195" i="33"/>
  <c r="O194" i="33"/>
  <c r="L194" i="33"/>
  <c r="O193" i="33"/>
  <c r="L193" i="33"/>
  <c r="O192" i="33"/>
  <c r="L192" i="33"/>
  <c r="O191" i="33"/>
  <c r="L191" i="33"/>
  <c r="O190" i="33"/>
  <c r="L190" i="33"/>
  <c r="O189" i="33"/>
  <c r="L189" i="33"/>
  <c r="O188" i="33"/>
  <c r="L188" i="33"/>
  <c r="O187" i="33"/>
  <c r="L187" i="33"/>
  <c r="O186" i="33"/>
  <c r="L186" i="33"/>
  <c r="O185" i="33"/>
  <c r="L185" i="33"/>
  <c r="O184" i="33"/>
  <c r="L184" i="33"/>
  <c r="O183" i="33"/>
  <c r="L183" i="33"/>
  <c r="O182" i="33"/>
  <c r="L182" i="33"/>
  <c r="O181" i="33"/>
  <c r="L181" i="33"/>
  <c r="O180" i="33"/>
  <c r="L180" i="33"/>
  <c r="O179" i="33"/>
  <c r="L179" i="33"/>
  <c r="O178" i="33"/>
  <c r="L178" i="33"/>
  <c r="O177" i="33"/>
  <c r="L177" i="33"/>
  <c r="O176" i="33"/>
  <c r="L176" i="33"/>
  <c r="O175" i="33"/>
  <c r="L175" i="33"/>
  <c r="O174" i="33"/>
  <c r="L174" i="33"/>
  <c r="O173" i="33"/>
  <c r="L173" i="33"/>
  <c r="O172" i="33"/>
  <c r="L172" i="33"/>
  <c r="O171" i="33"/>
  <c r="L171" i="33"/>
  <c r="O170" i="33"/>
  <c r="L170" i="33"/>
  <c r="O169" i="33"/>
  <c r="L169" i="33"/>
  <c r="O168" i="33"/>
  <c r="L168" i="33"/>
  <c r="O167" i="33"/>
  <c r="L167" i="33"/>
  <c r="O166" i="33"/>
  <c r="L166" i="33"/>
  <c r="O165" i="33"/>
  <c r="L165" i="33"/>
  <c r="O164" i="33"/>
  <c r="L164" i="33"/>
  <c r="O163" i="33"/>
  <c r="L163" i="33"/>
  <c r="O162" i="33"/>
  <c r="L162" i="33"/>
  <c r="O161" i="33"/>
  <c r="L161" i="33"/>
  <c r="BS38" i="19"/>
  <c r="BS39" i="19"/>
  <c r="BS37" i="19"/>
  <c r="BK37" i="19"/>
  <c r="BU37" i="19"/>
  <c r="BU38" i="19"/>
  <c r="BU39" i="19"/>
  <c r="O146" i="33"/>
  <c r="L146" i="33"/>
  <c r="O145" i="33"/>
  <c r="L145" i="33"/>
  <c r="O144" i="33"/>
  <c r="L144" i="33"/>
  <c r="O143" i="33"/>
  <c r="L143" i="33"/>
  <c r="H39" i="10"/>
  <c r="H40" i="10"/>
  <c r="AB348" i="3" a="1"/>
  <c r="AB348" i="3" s="1"/>
  <c r="AB490" i="3" a="1"/>
  <c r="AB490" i="3" s="1"/>
  <c r="Q515" i="3"/>
  <c r="Q516" i="3"/>
  <c r="K708" i="3"/>
  <c r="Z55" i="15"/>
  <c r="Z56" i="15"/>
  <c r="Z57" i="15"/>
  <c r="Z58" i="15"/>
  <c r="Z59" i="15"/>
  <c r="Z60" i="15"/>
  <c r="X61" i="15"/>
  <c r="Z61" i="15"/>
  <c r="AN478" i="3"/>
  <c r="U414" i="3"/>
  <c r="O125" i="33"/>
  <c r="O124" i="33"/>
  <c r="O121" i="33"/>
  <c r="L121" i="33"/>
  <c r="O122" i="33"/>
  <c r="L122" i="33"/>
  <c r="O123" i="33"/>
  <c r="L123" i="33"/>
  <c r="L124" i="33"/>
  <c r="O111" i="33"/>
  <c r="L111" i="33"/>
  <c r="O112" i="33"/>
  <c r="L112" i="33"/>
  <c r="O113" i="33"/>
  <c r="L113" i="33"/>
  <c r="O114" i="33"/>
  <c r="L114" i="33"/>
  <c r="O115" i="33"/>
  <c r="L115" i="33"/>
  <c r="O116" i="33"/>
  <c r="L116" i="33"/>
  <c r="O117" i="33"/>
  <c r="L117" i="33"/>
  <c r="O118" i="33"/>
  <c r="L118" i="33"/>
  <c r="O119" i="33"/>
  <c r="L119" i="33"/>
  <c r="O120" i="33"/>
  <c r="L120" i="33"/>
  <c r="L110" i="33"/>
  <c r="O110" i="33"/>
  <c r="U631" i="3"/>
  <c r="V631" i="3" s="1"/>
  <c r="AL631" i="3" s="1"/>
  <c r="AN631" i="3"/>
  <c r="AK631" i="3"/>
  <c r="AJ631" i="3"/>
  <c r="AB631" i="3" a="1"/>
  <c r="AB631" i="3" s="1"/>
  <c r="I24" i="32"/>
  <c r="J24" i="32" s="1"/>
  <c r="R120" i="33" l="1"/>
  <c r="T120" i="33" s="1"/>
  <c r="V120" i="33" s="1"/>
  <c r="R119" i="33"/>
  <c r="T119" i="33" s="1"/>
  <c r="V119" i="33" s="1"/>
  <c r="R118" i="33"/>
  <c r="T118" i="33" s="1"/>
  <c r="V118" i="33" s="1"/>
  <c r="R117" i="33"/>
  <c r="T117" i="33" s="1"/>
  <c r="V117" i="33" s="1"/>
  <c r="R116" i="33"/>
  <c r="T116" i="33" s="1"/>
  <c r="V116" i="33" s="1"/>
  <c r="R115" i="33"/>
  <c r="T115" i="33" s="1"/>
  <c r="V115" i="33" s="1"/>
  <c r="R114" i="33"/>
  <c r="T114" i="33" s="1"/>
  <c r="V114" i="33" s="1"/>
  <c r="R113" i="33"/>
  <c r="T113" i="33" s="1"/>
  <c r="V113" i="33" s="1"/>
  <c r="R112" i="33"/>
  <c r="T112" i="33" s="1"/>
  <c r="V112" i="33" s="1"/>
  <c r="R111" i="33"/>
  <c r="T111" i="33" s="1"/>
  <c r="V111" i="33" s="1"/>
  <c r="R124" i="33"/>
  <c r="T124" i="33" s="1"/>
  <c r="V124" i="33" s="1"/>
  <c r="R123" i="33"/>
  <c r="T123" i="33" s="1"/>
  <c r="V123" i="33" s="1"/>
  <c r="R122" i="33"/>
  <c r="T122" i="33" s="1"/>
  <c r="V122" i="33" s="1"/>
  <c r="R121" i="33"/>
  <c r="T121" i="33" s="1"/>
  <c r="V121" i="33" s="1"/>
  <c r="I32" i="32"/>
  <c r="J32" i="32" s="1"/>
  <c r="AY49" i="21"/>
  <c r="I25" i="32"/>
  <c r="J25" i="32" s="1"/>
  <c r="I26" i="32"/>
  <c r="J26" i="32" s="1"/>
  <c r="I27" i="32"/>
  <c r="J27" i="32" s="1"/>
  <c r="I28" i="32"/>
  <c r="J28" i="32" s="1"/>
  <c r="I29" i="32"/>
  <c r="J29" i="32" s="1"/>
  <c r="I30" i="32"/>
  <c r="J30" i="32" s="1"/>
  <c r="I17" i="32"/>
  <c r="J17" i="32" s="1"/>
  <c r="AZ49" i="21"/>
  <c r="AZ50" i="21" s="1"/>
  <c r="AZ48" i="21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3" i="3"/>
  <c r="AN524" i="3"/>
  <c r="AN525" i="3"/>
  <c r="AN526" i="3"/>
  <c r="AN527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BN28" i="21"/>
  <c r="I18" i="32"/>
  <c r="J18" i="32" s="1"/>
  <c r="I19" i="32"/>
  <c r="J19" i="32" s="1"/>
  <c r="I20" i="32"/>
  <c r="J20" i="32" s="1"/>
  <c r="I21" i="32"/>
  <c r="J21" i="32" s="1"/>
  <c r="I22" i="32"/>
  <c r="J22" i="32" s="1"/>
  <c r="I23" i="32"/>
  <c r="J23" i="32" s="1"/>
  <c r="I31" i="32"/>
  <c r="J31" i="32" s="1"/>
  <c r="BJ31" i="14"/>
  <c r="BL30" i="14"/>
  <c r="BL29" i="14"/>
  <c r="BL28" i="14"/>
  <c r="BL27" i="14"/>
  <c r="BL26" i="14"/>
  <c r="BL25" i="14"/>
  <c r="BL24" i="14"/>
  <c r="BL23" i="14"/>
  <c r="BL22" i="14"/>
  <c r="BL21" i="14"/>
  <c r="BL20" i="14"/>
  <c r="BL31" i="14" s="1"/>
  <c r="U463" i="3"/>
  <c r="AX47" i="15" l="1"/>
  <c r="AZ46" i="15"/>
  <c r="AZ45" i="15"/>
  <c r="AZ44" i="15"/>
  <c r="AZ43" i="15"/>
  <c r="AZ42" i="15"/>
  <c r="AZ41" i="15"/>
  <c r="AZ40" i="15"/>
  <c r="AZ39" i="15"/>
  <c r="AZ38" i="15"/>
  <c r="AZ37" i="15"/>
  <c r="AZ36" i="15"/>
  <c r="AZ35" i="15"/>
  <c r="AZ34" i="15"/>
  <c r="AZ47" i="15" l="1"/>
  <c r="AZ28" i="15" l="1"/>
  <c r="AZ29" i="15" s="1"/>
  <c r="E42" i="34" l="1"/>
  <c r="F42" i="34"/>
  <c r="G42" i="34"/>
  <c r="M406" i="33"/>
  <c r="H2" i="34"/>
  <c r="H3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O2" i="33"/>
  <c r="O3" i="33"/>
  <c r="O4" i="33"/>
  <c r="O5" i="33"/>
  <c r="O6" i="33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30" i="33"/>
  <c r="O31" i="33"/>
  <c r="O32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62" i="33"/>
  <c r="O63" i="33"/>
  <c r="O64" i="33"/>
  <c r="O65" i="33"/>
  <c r="O66" i="33"/>
  <c r="O67" i="33"/>
  <c r="O68" i="33"/>
  <c r="O69" i="33"/>
  <c r="O70" i="33"/>
  <c r="O71" i="33"/>
  <c r="O72" i="33"/>
  <c r="O73" i="33"/>
  <c r="O74" i="33"/>
  <c r="O75" i="33"/>
  <c r="O76" i="33"/>
  <c r="O77" i="33"/>
  <c r="O78" i="33"/>
  <c r="O79" i="33"/>
  <c r="O80" i="33"/>
  <c r="O81" i="33"/>
  <c r="O82" i="33"/>
  <c r="O83" i="33"/>
  <c r="O84" i="33"/>
  <c r="O85" i="33"/>
  <c r="O86" i="33"/>
  <c r="O87" i="33"/>
  <c r="O88" i="33"/>
  <c r="O89" i="33"/>
  <c r="O90" i="33"/>
  <c r="O91" i="33"/>
  <c r="O92" i="33"/>
  <c r="O93" i="33"/>
  <c r="O94" i="33"/>
  <c r="O95" i="33"/>
  <c r="O96" i="33"/>
  <c r="O97" i="33"/>
  <c r="O98" i="33"/>
  <c r="O99" i="33"/>
  <c r="O100" i="33"/>
  <c r="O101" i="33"/>
  <c r="O102" i="33"/>
  <c r="O103" i="33"/>
  <c r="O104" i="33"/>
  <c r="O105" i="33"/>
  <c r="O106" i="33"/>
  <c r="O107" i="33"/>
  <c r="O108" i="33"/>
  <c r="O109" i="33"/>
  <c r="O126" i="33"/>
  <c r="O127" i="33"/>
  <c r="O128" i="33"/>
  <c r="O129" i="33"/>
  <c r="O130" i="33"/>
  <c r="O131" i="33"/>
  <c r="O132" i="33"/>
  <c r="O133" i="33"/>
  <c r="O134" i="33"/>
  <c r="O135" i="33"/>
  <c r="O136" i="33"/>
  <c r="O137" i="33"/>
  <c r="O138" i="33"/>
  <c r="O139" i="33"/>
  <c r="O140" i="33"/>
  <c r="O141" i="33"/>
  <c r="O142" i="33"/>
  <c r="O147" i="33"/>
  <c r="O148" i="33"/>
  <c r="O149" i="33"/>
  <c r="O150" i="33"/>
  <c r="O151" i="33"/>
  <c r="O152" i="33"/>
  <c r="O153" i="33"/>
  <c r="O154" i="33"/>
  <c r="O155" i="33"/>
  <c r="O156" i="33"/>
  <c r="O157" i="33"/>
  <c r="O158" i="33"/>
  <c r="O159" i="33"/>
  <c r="O160" i="33"/>
  <c r="O202" i="33"/>
  <c r="O203" i="33"/>
  <c r="O204" i="33"/>
  <c r="O205" i="33"/>
  <c r="O206" i="33"/>
  <c r="O207" i="33"/>
  <c r="O208" i="33"/>
  <c r="O209" i="33"/>
  <c r="O210" i="33"/>
  <c r="O211" i="33"/>
  <c r="O212" i="33"/>
  <c r="O213" i="33"/>
  <c r="O214" i="33"/>
  <c r="O215" i="33"/>
  <c r="O216" i="33"/>
  <c r="O217" i="33"/>
  <c r="O218" i="33"/>
  <c r="O219" i="33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Y29" i="33"/>
  <c r="AD424" i="3"/>
  <c r="BK42" i="19"/>
  <c r="BM42" i="19"/>
  <c r="BK41" i="19"/>
  <c r="BM41" i="19" s="1"/>
  <c r="BK40" i="19"/>
  <c r="BL46" i="19" s="1"/>
  <c r="BK39" i="19"/>
  <c r="BM39" i="19" s="1"/>
  <c r="BK38" i="19"/>
  <c r="AB2" i="3" a="1"/>
  <c r="AB2" i="3" s="1"/>
  <c r="AB313" i="3" a="1"/>
  <c r="AB313" i="3" s="1"/>
  <c r="L6" i="33"/>
  <c r="L7" i="33"/>
  <c r="L8" i="33"/>
  <c r="L9" i="33"/>
  <c r="L10" i="33"/>
  <c r="L11" i="33"/>
  <c r="L12" i="33"/>
  <c r="L13" i="33"/>
  <c r="L14" i="33"/>
  <c r="L15" i="33"/>
  <c r="L16" i="33"/>
  <c r="L2" i="33"/>
  <c r="L3" i="33"/>
  <c r="L4" i="33"/>
  <c r="L5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2" i="33"/>
  <c r="J406" i="33"/>
  <c r="L160" i="33"/>
  <c r="L159" i="33"/>
  <c r="L158" i="33"/>
  <c r="L157" i="33"/>
  <c r="L156" i="33"/>
  <c r="L155" i="33"/>
  <c r="L154" i="33"/>
  <c r="L153" i="33"/>
  <c r="L152" i="33"/>
  <c r="L151" i="33"/>
  <c r="L150" i="33"/>
  <c r="L149" i="33"/>
  <c r="L148" i="33"/>
  <c r="L147" i="33"/>
  <c r="L142" i="33"/>
  <c r="L141" i="33"/>
  <c r="L140" i="33"/>
  <c r="L139" i="33"/>
  <c r="L138" i="33"/>
  <c r="L137" i="33"/>
  <c r="L136" i="33"/>
  <c r="L135" i="33"/>
  <c r="L134" i="33"/>
  <c r="L133" i="33"/>
  <c r="L132" i="33"/>
  <c r="L131" i="33"/>
  <c r="L130" i="33"/>
  <c r="L129" i="33"/>
  <c r="L128" i="33"/>
  <c r="L127" i="33"/>
  <c r="L126" i="33"/>
  <c r="L109" i="33"/>
  <c r="L108" i="33"/>
  <c r="L107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AB440" i="3" a="1"/>
  <c r="AB440" i="3" s="1"/>
  <c r="AB442" i="3" a="1"/>
  <c r="AB442" i="3" s="1"/>
  <c r="V442" i="3"/>
  <c r="AL442" i="3" s="1"/>
  <c r="AJ442" i="3"/>
  <c r="AK442" i="3"/>
  <c r="Z44" i="15"/>
  <c r="Z45" i="15"/>
  <c r="Z46" i="15"/>
  <c r="Z47" i="15"/>
  <c r="Z48" i="15"/>
  <c r="Z49" i="15"/>
  <c r="X50" i="15"/>
  <c r="Z50" i="15"/>
  <c r="AD428" i="3"/>
  <c r="O406" i="33" l="1"/>
  <c r="R193" i="33"/>
  <c r="T193" i="33" s="1"/>
  <c r="V193" i="33" s="1"/>
  <c r="R194" i="33"/>
  <c r="T194" i="33" s="1"/>
  <c r="V194" i="33" s="1"/>
  <c r="R195" i="33"/>
  <c r="T195" i="33" s="1"/>
  <c r="V195" i="33" s="1"/>
  <c r="R196" i="33"/>
  <c r="T196" i="33" s="1"/>
  <c r="V196" i="33" s="1"/>
  <c r="R202" i="33"/>
  <c r="T202" i="33" s="1"/>
  <c r="V202" i="33" s="1"/>
  <c r="R203" i="33"/>
  <c r="T203" i="33" s="1"/>
  <c r="V203" i="33" s="1"/>
  <c r="R204" i="33"/>
  <c r="T204" i="33" s="1"/>
  <c r="V204" i="33" s="1"/>
  <c r="R205" i="33"/>
  <c r="T205" i="33" s="1"/>
  <c r="V205" i="33" s="1"/>
  <c r="R206" i="33"/>
  <c r="T206" i="33" s="1"/>
  <c r="V206" i="33" s="1"/>
  <c r="R207" i="33"/>
  <c r="T207" i="33" s="1"/>
  <c r="V207" i="33" s="1"/>
  <c r="R208" i="33"/>
  <c r="T208" i="33" s="1"/>
  <c r="V208" i="33" s="1"/>
  <c r="R209" i="33"/>
  <c r="T209" i="33" s="1"/>
  <c r="V209" i="33" s="1"/>
  <c r="R210" i="33"/>
  <c r="T210" i="33" s="1"/>
  <c r="V210" i="33" s="1"/>
  <c r="R211" i="33"/>
  <c r="T211" i="33" s="1"/>
  <c r="V211" i="33" s="1"/>
  <c r="R212" i="33"/>
  <c r="T212" i="33" s="1"/>
  <c r="V212" i="33" s="1"/>
  <c r="R213" i="33"/>
  <c r="T213" i="33" s="1"/>
  <c r="V213" i="33" s="1"/>
  <c r="R214" i="33"/>
  <c r="T214" i="33" s="1"/>
  <c r="V214" i="33" s="1"/>
  <c r="R215" i="33"/>
  <c r="T215" i="33" s="1"/>
  <c r="V215" i="33" s="1"/>
  <c r="R216" i="33"/>
  <c r="T216" i="33" s="1"/>
  <c r="V216" i="33" s="1"/>
  <c r="R217" i="33"/>
  <c r="T217" i="33" s="1"/>
  <c r="V217" i="33" s="1"/>
  <c r="R218" i="33"/>
  <c r="T218" i="33" s="1"/>
  <c r="V218" i="33" s="1"/>
  <c r="R219" i="33"/>
  <c r="T219" i="33" s="1"/>
  <c r="V219" i="33" s="1"/>
  <c r="R220" i="33"/>
  <c r="T220" i="33" s="1"/>
  <c r="V220" i="33" s="1"/>
  <c r="R221" i="33"/>
  <c r="T221" i="33" s="1"/>
  <c r="V221" i="33" s="1"/>
  <c r="R222" i="33"/>
  <c r="T222" i="33" s="1"/>
  <c r="V222" i="33" s="1"/>
  <c r="T223" i="33"/>
  <c r="R224" i="33"/>
  <c r="R225" i="33"/>
  <c r="T225" i="33" s="1"/>
  <c r="V225" i="33" s="1"/>
  <c r="R226" i="33"/>
  <c r="T226" i="33" s="1"/>
  <c r="V226" i="33" s="1"/>
  <c r="R227" i="33"/>
  <c r="T227" i="33" s="1"/>
  <c r="V227" i="33" s="1"/>
  <c r="R228" i="33"/>
  <c r="T228" i="33" s="1"/>
  <c r="V228" i="33" s="1"/>
  <c r="R229" i="33"/>
  <c r="T229" i="33" s="1"/>
  <c r="V229" i="33" s="1"/>
  <c r="R230" i="33"/>
  <c r="T230" i="33" s="1"/>
  <c r="V230" i="33" s="1"/>
  <c r="R231" i="33"/>
  <c r="T231" i="33" s="1"/>
  <c r="V231" i="33" s="1"/>
  <c r="R232" i="33"/>
  <c r="T232" i="33" s="1"/>
  <c r="V232" i="33" s="1"/>
  <c r="R233" i="33"/>
  <c r="T233" i="33" s="1"/>
  <c r="V233" i="33" s="1"/>
  <c r="R234" i="33"/>
  <c r="T234" i="33" s="1"/>
  <c r="V234" i="33" s="1"/>
  <c r="R235" i="33"/>
  <c r="T235" i="33" s="1"/>
  <c r="V235" i="33" s="1"/>
  <c r="R236" i="33"/>
  <c r="T236" i="33" s="1"/>
  <c r="V236" i="33" s="1"/>
  <c r="R237" i="33"/>
  <c r="T237" i="33" s="1"/>
  <c r="V237" i="33" s="1"/>
  <c r="R238" i="33"/>
  <c r="T238" i="33" s="1"/>
  <c r="V238" i="33" s="1"/>
  <c r="R239" i="33"/>
  <c r="T239" i="33" s="1"/>
  <c r="V239" i="33" s="1"/>
  <c r="R240" i="33"/>
  <c r="T240" i="33" s="1"/>
  <c r="V240" i="33" s="1"/>
  <c r="R241" i="33"/>
  <c r="T241" i="33" s="1"/>
  <c r="V241" i="33" s="1"/>
  <c r="R242" i="33"/>
  <c r="T242" i="33" s="1"/>
  <c r="V242" i="33" s="1"/>
  <c r="R243" i="33"/>
  <c r="T243" i="33" s="1"/>
  <c r="V243" i="33" s="1"/>
  <c r="R244" i="33"/>
  <c r="T244" i="33" s="1"/>
  <c r="V244" i="33" s="1"/>
  <c r="R245" i="33"/>
  <c r="T245" i="33" s="1"/>
  <c r="V245" i="33" s="1"/>
  <c r="R246" i="33"/>
  <c r="T246" i="33" s="1"/>
  <c r="V246" i="33" s="1"/>
  <c r="R247" i="33"/>
  <c r="T247" i="33" s="1"/>
  <c r="V247" i="33" s="1"/>
  <c r="R248" i="33"/>
  <c r="T248" i="33" s="1"/>
  <c r="V248" i="33" s="1"/>
  <c r="R249" i="33"/>
  <c r="T249" i="33" s="1"/>
  <c r="V249" i="33" s="1"/>
  <c r="R250" i="33"/>
  <c r="T250" i="33" s="1"/>
  <c r="V250" i="33" s="1"/>
  <c r="R251" i="33"/>
  <c r="T251" i="33" s="1"/>
  <c r="V251" i="33" s="1"/>
  <c r="R252" i="33"/>
  <c r="T252" i="33" s="1"/>
  <c r="V252" i="33" s="1"/>
  <c r="R253" i="33"/>
  <c r="T253" i="33" s="1"/>
  <c r="V253" i="33" s="1"/>
  <c r="R254" i="33"/>
  <c r="T254" i="33" s="1"/>
  <c r="V254" i="33" s="1"/>
  <c r="R255" i="33"/>
  <c r="T255" i="33" s="1"/>
  <c r="V255" i="33" s="1"/>
  <c r="R256" i="33"/>
  <c r="T256" i="33" s="1"/>
  <c r="V256" i="33" s="1"/>
  <c r="R257" i="33"/>
  <c r="T257" i="33" s="1"/>
  <c r="V257" i="33" s="1"/>
  <c r="R258" i="33"/>
  <c r="T258" i="33" s="1"/>
  <c r="V258" i="33" s="1"/>
  <c r="R259" i="33"/>
  <c r="T259" i="33" s="1"/>
  <c r="V259" i="33" s="1"/>
  <c r="R260" i="33"/>
  <c r="T260" i="33" s="1"/>
  <c r="V260" i="33" s="1"/>
  <c r="R261" i="33"/>
  <c r="T261" i="33" s="1"/>
  <c r="V261" i="33" s="1"/>
  <c r="R262" i="33"/>
  <c r="T262" i="33" s="1"/>
  <c r="V262" i="33" s="1"/>
  <c r="R263" i="33"/>
  <c r="T263" i="33" s="1"/>
  <c r="V263" i="33" s="1"/>
  <c r="R264" i="33"/>
  <c r="T264" i="33" s="1"/>
  <c r="V264" i="33" s="1"/>
  <c r="R265" i="33"/>
  <c r="T265" i="33" s="1"/>
  <c r="V265" i="33" s="1"/>
  <c r="R266" i="33"/>
  <c r="T266" i="33" s="1"/>
  <c r="V266" i="33" s="1"/>
  <c r="R267" i="33"/>
  <c r="T267" i="33" s="1"/>
  <c r="V267" i="33" s="1"/>
  <c r="R268" i="33"/>
  <c r="T268" i="33" s="1"/>
  <c r="V268" i="33" s="1"/>
  <c r="R269" i="33"/>
  <c r="T269" i="33" s="1"/>
  <c r="V269" i="33" s="1"/>
  <c r="R270" i="33"/>
  <c r="T270" i="33" s="1"/>
  <c r="V270" i="33" s="1"/>
  <c r="R271" i="33"/>
  <c r="T271" i="33" s="1"/>
  <c r="V271" i="33" s="1"/>
  <c r="R272" i="33"/>
  <c r="T272" i="33" s="1"/>
  <c r="V272" i="33" s="1"/>
  <c r="R273" i="33"/>
  <c r="T273" i="33" s="1"/>
  <c r="V273" i="33" s="1"/>
  <c r="R274" i="33"/>
  <c r="T274" i="33" s="1"/>
  <c r="V274" i="33" s="1"/>
  <c r="R275" i="33"/>
  <c r="T275" i="33" s="1"/>
  <c r="V275" i="33" s="1"/>
  <c r="R276" i="33"/>
  <c r="T276" i="33" s="1"/>
  <c r="V276" i="33" s="1"/>
  <c r="R277" i="33"/>
  <c r="T277" i="33" s="1"/>
  <c r="V277" i="33" s="1"/>
  <c r="R278" i="33"/>
  <c r="T278" i="33" s="1"/>
  <c r="V278" i="33" s="1"/>
  <c r="R279" i="33"/>
  <c r="T279" i="33" s="1"/>
  <c r="V279" i="33" s="1"/>
  <c r="R280" i="33"/>
  <c r="T280" i="33" s="1"/>
  <c r="V280" i="33" s="1"/>
  <c r="R281" i="33"/>
  <c r="T281" i="33" s="1"/>
  <c r="V281" i="33" s="1"/>
  <c r="R282" i="33"/>
  <c r="T282" i="33" s="1"/>
  <c r="V282" i="33" s="1"/>
  <c r="R283" i="33"/>
  <c r="T283" i="33" s="1"/>
  <c r="V283" i="33" s="1"/>
  <c r="R284" i="33"/>
  <c r="T284" i="33" s="1"/>
  <c r="V284" i="33" s="1"/>
  <c r="R285" i="33"/>
  <c r="T285" i="33" s="1"/>
  <c r="V285" i="33" s="1"/>
  <c r="R286" i="33"/>
  <c r="T286" i="33" s="1"/>
  <c r="V286" i="33" s="1"/>
  <c r="R287" i="33"/>
  <c r="T287" i="33" s="1"/>
  <c r="V287" i="33" s="1"/>
  <c r="R288" i="33"/>
  <c r="T288" i="33" s="1"/>
  <c r="V288" i="33" s="1"/>
  <c r="R289" i="33"/>
  <c r="T289" i="33" s="1"/>
  <c r="V289" i="33" s="1"/>
  <c r="R290" i="33"/>
  <c r="T290" i="33" s="1"/>
  <c r="V290" i="33" s="1"/>
  <c r="R291" i="33"/>
  <c r="T291" i="33" s="1"/>
  <c r="V291" i="33" s="1"/>
  <c r="R292" i="33"/>
  <c r="T292" i="33" s="1"/>
  <c r="V292" i="33" s="1"/>
  <c r="R293" i="33"/>
  <c r="T293" i="33" s="1"/>
  <c r="V293" i="33" s="1"/>
  <c r="R294" i="33"/>
  <c r="T294" i="33" s="1"/>
  <c r="V294" i="33" s="1"/>
  <c r="R295" i="33"/>
  <c r="T295" i="33" s="1"/>
  <c r="V295" i="33" s="1"/>
  <c r="R296" i="33"/>
  <c r="T296" i="33" s="1"/>
  <c r="V296" i="33" s="1"/>
  <c r="R297" i="33"/>
  <c r="T297" i="33" s="1"/>
  <c r="V297" i="33" s="1"/>
  <c r="R298" i="33"/>
  <c r="T298" i="33" s="1"/>
  <c r="V298" i="33" s="1"/>
  <c r="R299" i="33"/>
  <c r="T299" i="33" s="1"/>
  <c r="V299" i="33" s="1"/>
  <c r="R300" i="33"/>
  <c r="T300" i="33" s="1"/>
  <c r="V300" i="33" s="1"/>
  <c r="R301" i="33"/>
  <c r="T301" i="33" s="1"/>
  <c r="V301" i="33" s="1"/>
  <c r="R302" i="33"/>
  <c r="T302" i="33" s="1"/>
  <c r="V302" i="33" s="1"/>
  <c r="R303" i="33"/>
  <c r="T303" i="33" s="1"/>
  <c r="V303" i="33" s="1"/>
  <c r="R304" i="33"/>
  <c r="T304" i="33" s="1"/>
  <c r="V304" i="33" s="1"/>
  <c r="R305" i="33"/>
  <c r="T305" i="33" s="1"/>
  <c r="V305" i="33" s="1"/>
  <c r="R306" i="33"/>
  <c r="T306" i="33" s="1"/>
  <c r="V306" i="33" s="1"/>
  <c r="R307" i="33"/>
  <c r="T307" i="33" s="1"/>
  <c r="V307" i="33" s="1"/>
  <c r="R308" i="33"/>
  <c r="T308" i="33" s="1"/>
  <c r="V308" i="33" s="1"/>
  <c r="R309" i="33"/>
  <c r="T309" i="33" s="1"/>
  <c r="V309" i="33" s="1"/>
  <c r="R310" i="33"/>
  <c r="T310" i="33" s="1"/>
  <c r="V310" i="33" s="1"/>
  <c r="R311" i="33"/>
  <c r="T311" i="33" s="1"/>
  <c r="V311" i="33" s="1"/>
  <c r="R312" i="33"/>
  <c r="T312" i="33" s="1"/>
  <c r="V312" i="33" s="1"/>
  <c r="R313" i="33"/>
  <c r="T313" i="33" s="1"/>
  <c r="V313" i="33" s="1"/>
  <c r="R314" i="33"/>
  <c r="T314" i="33" s="1"/>
  <c r="V314" i="33" s="1"/>
  <c r="R315" i="33"/>
  <c r="T315" i="33" s="1"/>
  <c r="V315" i="33" s="1"/>
  <c r="R316" i="33"/>
  <c r="T316" i="33" s="1"/>
  <c r="V316" i="33" s="1"/>
  <c r="R317" i="33"/>
  <c r="T317" i="33" s="1"/>
  <c r="V317" i="33" s="1"/>
  <c r="R318" i="33"/>
  <c r="T318" i="33" s="1"/>
  <c r="V318" i="33" s="1"/>
  <c r="R319" i="33"/>
  <c r="T319" i="33" s="1"/>
  <c r="V319" i="33" s="1"/>
  <c r="R320" i="33"/>
  <c r="T320" i="33" s="1"/>
  <c r="V320" i="33" s="1"/>
  <c r="R321" i="33"/>
  <c r="T321" i="33" s="1"/>
  <c r="V321" i="33" s="1"/>
  <c r="R322" i="33"/>
  <c r="T322" i="33" s="1"/>
  <c r="V322" i="33" s="1"/>
  <c r="R323" i="33"/>
  <c r="T323" i="33" s="1"/>
  <c r="V323" i="33" s="1"/>
  <c r="R324" i="33"/>
  <c r="T324" i="33" s="1"/>
  <c r="V324" i="33" s="1"/>
  <c r="R325" i="33"/>
  <c r="T325" i="33" s="1"/>
  <c r="V325" i="33" s="1"/>
  <c r="R326" i="33"/>
  <c r="T326" i="33" s="1"/>
  <c r="V326" i="33" s="1"/>
  <c r="R327" i="33"/>
  <c r="T327" i="33" s="1"/>
  <c r="V327" i="33" s="1"/>
  <c r="R328" i="33"/>
  <c r="T328" i="33" s="1"/>
  <c r="V328" i="33" s="1"/>
  <c r="R329" i="33"/>
  <c r="T329" i="33" s="1"/>
  <c r="V329" i="33" s="1"/>
  <c r="R330" i="33"/>
  <c r="T330" i="33" s="1"/>
  <c r="V330" i="33" s="1"/>
  <c r="R331" i="33"/>
  <c r="T331" i="33" s="1"/>
  <c r="V331" i="33" s="1"/>
  <c r="R332" i="33"/>
  <c r="T332" i="33" s="1"/>
  <c r="V332" i="33" s="1"/>
  <c r="R333" i="33"/>
  <c r="T333" i="33" s="1"/>
  <c r="V333" i="33" s="1"/>
  <c r="R334" i="33"/>
  <c r="T334" i="33" s="1"/>
  <c r="V334" i="33" s="1"/>
  <c r="R335" i="33"/>
  <c r="T335" i="33" s="1"/>
  <c r="V335" i="33" s="1"/>
  <c r="R336" i="33"/>
  <c r="T336" i="33" s="1"/>
  <c r="V336" i="33" s="1"/>
  <c r="R337" i="33"/>
  <c r="T337" i="33" s="1"/>
  <c r="V337" i="33" s="1"/>
  <c r="R338" i="33"/>
  <c r="T338" i="33" s="1"/>
  <c r="V338" i="33" s="1"/>
  <c r="R339" i="33"/>
  <c r="T339" i="33" s="1"/>
  <c r="V339" i="33" s="1"/>
  <c r="R340" i="33"/>
  <c r="T340" i="33" s="1"/>
  <c r="V340" i="33" s="1"/>
  <c r="R341" i="33"/>
  <c r="T341" i="33" s="1"/>
  <c r="V341" i="33" s="1"/>
  <c r="R342" i="33"/>
  <c r="T342" i="33" s="1"/>
  <c r="V342" i="33" s="1"/>
  <c r="R343" i="33"/>
  <c r="T343" i="33" s="1"/>
  <c r="V343" i="33" s="1"/>
  <c r="R344" i="33"/>
  <c r="T344" i="33" s="1"/>
  <c r="V344" i="33" s="1"/>
  <c r="R345" i="33"/>
  <c r="T345" i="33" s="1"/>
  <c r="V345" i="33" s="1"/>
  <c r="R346" i="33"/>
  <c r="T346" i="33" s="1"/>
  <c r="V346" i="33" s="1"/>
  <c r="R347" i="33"/>
  <c r="T347" i="33" s="1"/>
  <c r="V347" i="33" s="1"/>
  <c r="R348" i="33"/>
  <c r="T348" i="33" s="1"/>
  <c r="V348" i="33" s="1"/>
  <c r="R349" i="33"/>
  <c r="T349" i="33" s="1"/>
  <c r="V349" i="33" s="1"/>
  <c r="R350" i="33"/>
  <c r="T350" i="33" s="1"/>
  <c r="V350" i="33" s="1"/>
  <c r="R351" i="33"/>
  <c r="T351" i="33" s="1"/>
  <c r="V351" i="33" s="1"/>
  <c r="R352" i="33"/>
  <c r="T352" i="33" s="1"/>
  <c r="V352" i="33" s="1"/>
  <c r="R353" i="33"/>
  <c r="T353" i="33" s="1"/>
  <c r="V353" i="33" s="1"/>
  <c r="R354" i="33"/>
  <c r="T354" i="33" s="1"/>
  <c r="V354" i="33" s="1"/>
  <c r="R355" i="33"/>
  <c r="T355" i="33" s="1"/>
  <c r="V355" i="33" s="1"/>
  <c r="R356" i="33"/>
  <c r="T356" i="33" s="1"/>
  <c r="V356" i="33" s="1"/>
  <c r="R357" i="33"/>
  <c r="T357" i="33" s="1"/>
  <c r="V357" i="33" s="1"/>
  <c r="R358" i="33"/>
  <c r="T358" i="33" s="1"/>
  <c r="V358" i="33" s="1"/>
  <c r="R359" i="33"/>
  <c r="T359" i="33" s="1"/>
  <c r="V359" i="33" s="1"/>
  <c r="R360" i="33"/>
  <c r="T360" i="33" s="1"/>
  <c r="V360" i="33" s="1"/>
  <c r="R361" i="33"/>
  <c r="T361" i="33" s="1"/>
  <c r="V361" i="33" s="1"/>
  <c r="R362" i="33"/>
  <c r="T362" i="33" s="1"/>
  <c r="V362" i="33" s="1"/>
  <c r="R363" i="33"/>
  <c r="T363" i="33" s="1"/>
  <c r="V363" i="33" s="1"/>
  <c r="R364" i="33"/>
  <c r="T364" i="33" s="1"/>
  <c r="V364" i="33" s="1"/>
  <c r="R365" i="33"/>
  <c r="T365" i="33" s="1"/>
  <c r="V365" i="33" s="1"/>
  <c r="R366" i="33"/>
  <c r="T366" i="33" s="1"/>
  <c r="V366" i="33" s="1"/>
  <c r="R367" i="33"/>
  <c r="T367" i="33" s="1"/>
  <c r="V367" i="33" s="1"/>
  <c r="R368" i="33"/>
  <c r="T368" i="33" s="1"/>
  <c r="V368" i="33" s="1"/>
  <c r="R369" i="33"/>
  <c r="T369" i="33" s="1"/>
  <c r="V369" i="33" s="1"/>
  <c r="R370" i="33"/>
  <c r="T370" i="33" s="1"/>
  <c r="V370" i="33" s="1"/>
  <c r="R371" i="33"/>
  <c r="T371" i="33" s="1"/>
  <c r="V371" i="33" s="1"/>
  <c r="R372" i="33"/>
  <c r="T372" i="33" s="1"/>
  <c r="V372" i="33" s="1"/>
  <c r="R373" i="33"/>
  <c r="T373" i="33" s="1"/>
  <c r="V373" i="33" s="1"/>
  <c r="R374" i="33"/>
  <c r="T374" i="33" s="1"/>
  <c r="V374" i="33" s="1"/>
  <c r="R375" i="33"/>
  <c r="T375" i="33" s="1"/>
  <c r="V375" i="33" s="1"/>
  <c r="R376" i="33"/>
  <c r="T376" i="33" s="1"/>
  <c r="V376" i="33" s="1"/>
  <c r="R377" i="33"/>
  <c r="T377" i="33" s="1"/>
  <c r="V377" i="33" s="1"/>
  <c r="R378" i="33"/>
  <c r="T378" i="33" s="1"/>
  <c r="V378" i="33" s="1"/>
  <c r="R379" i="33"/>
  <c r="T379" i="33" s="1"/>
  <c r="V379" i="33" s="1"/>
  <c r="R380" i="33"/>
  <c r="T380" i="33" s="1"/>
  <c r="V380" i="33" s="1"/>
  <c r="R381" i="33"/>
  <c r="T381" i="33" s="1"/>
  <c r="V381" i="33" s="1"/>
  <c r="R382" i="33"/>
  <c r="T382" i="33" s="1"/>
  <c r="V382" i="33" s="1"/>
  <c r="R383" i="33"/>
  <c r="T383" i="33" s="1"/>
  <c r="V383" i="33" s="1"/>
  <c r="R384" i="33"/>
  <c r="T384" i="33" s="1"/>
  <c r="V384" i="33" s="1"/>
  <c r="R385" i="33"/>
  <c r="T385" i="33" s="1"/>
  <c r="V385" i="33" s="1"/>
  <c r="R386" i="33"/>
  <c r="T386" i="33" s="1"/>
  <c r="V386" i="33" s="1"/>
  <c r="R387" i="33"/>
  <c r="T387" i="33" s="1"/>
  <c r="V387" i="33" s="1"/>
  <c r="R388" i="33"/>
  <c r="T388" i="33" s="1"/>
  <c r="V388" i="33" s="1"/>
  <c r="R389" i="33"/>
  <c r="T389" i="33" s="1"/>
  <c r="V389" i="33" s="1"/>
  <c r="R390" i="33"/>
  <c r="T390" i="33" s="1"/>
  <c r="V390" i="33" s="1"/>
  <c r="R391" i="33"/>
  <c r="T391" i="33" s="1"/>
  <c r="V391" i="33" s="1"/>
  <c r="R392" i="33"/>
  <c r="T392" i="33" s="1"/>
  <c r="V392" i="33" s="1"/>
  <c r="R393" i="33"/>
  <c r="T393" i="33" s="1"/>
  <c r="V393" i="33" s="1"/>
  <c r="R394" i="33"/>
  <c r="T394" i="33" s="1"/>
  <c r="V394" i="33" s="1"/>
  <c r="R395" i="33"/>
  <c r="T395" i="33" s="1"/>
  <c r="V395" i="33" s="1"/>
  <c r="R396" i="33"/>
  <c r="T396" i="33" s="1"/>
  <c r="V396" i="33" s="1"/>
  <c r="R397" i="33"/>
  <c r="T397" i="33" s="1"/>
  <c r="V397" i="33" s="1"/>
  <c r="R398" i="33"/>
  <c r="T398" i="33" s="1"/>
  <c r="V398" i="33" s="1"/>
  <c r="L406" i="33"/>
  <c r="BM38" i="19"/>
  <c r="BK43" i="19"/>
  <c r="H42" i="34"/>
  <c r="BM40" i="19"/>
  <c r="BM37" i="19"/>
  <c r="BM43" i="19" s="1"/>
  <c r="U3" i="3"/>
  <c r="U707" i="3"/>
  <c r="U706" i="3"/>
  <c r="U705" i="3"/>
  <c r="U704" i="3"/>
  <c r="U703" i="3"/>
  <c r="U702" i="3"/>
  <c r="U700" i="3"/>
  <c r="U699" i="3"/>
  <c r="U698" i="3"/>
  <c r="U697" i="3"/>
  <c r="U696" i="3"/>
  <c r="U695" i="3"/>
  <c r="U694" i="3"/>
  <c r="U693" i="3"/>
  <c r="U692" i="3"/>
  <c r="U691" i="3"/>
  <c r="U690" i="3"/>
  <c r="U689" i="3"/>
  <c r="U688" i="3"/>
  <c r="U687" i="3"/>
  <c r="U686" i="3"/>
  <c r="U685" i="3"/>
  <c r="U684" i="3"/>
  <c r="U683" i="3"/>
  <c r="U682" i="3"/>
  <c r="U681" i="3"/>
  <c r="U680" i="3"/>
  <c r="U679" i="3"/>
  <c r="U678" i="3"/>
  <c r="U677" i="3"/>
  <c r="U676" i="3"/>
  <c r="U675" i="3"/>
  <c r="U674" i="3"/>
  <c r="U673" i="3"/>
  <c r="U672" i="3"/>
  <c r="U671" i="3"/>
  <c r="U670" i="3"/>
  <c r="U669" i="3"/>
  <c r="U668" i="3"/>
  <c r="U667" i="3"/>
  <c r="U666" i="3"/>
  <c r="U665" i="3"/>
  <c r="U664" i="3"/>
  <c r="V664" i="3" s="1"/>
  <c r="U663" i="3"/>
  <c r="U662" i="3"/>
  <c r="U661" i="3"/>
  <c r="U660" i="3"/>
  <c r="U659" i="3"/>
  <c r="U658" i="3"/>
  <c r="U657" i="3"/>
  <c r="U656" i="3"/>
  <c r="U655" i="3"/>
  <c r="U654" i="3"/>
  <c r="U653" i="3"/>
  <c r="U652" i="3"/>
  <c r="U651" i="3"/>
  <c r="U650" i="3"/>
  <c r="U649" i="3"/>
  <c r="U648" i="3"/>
  <c r="U647" i="3"/>
  <c r="U646" i="3"/>
  <c r="U645" i="3"/>
  <c r="U644" i="3"/>
  <c r="U643" i="3"/>
  <c r="U641" i="3"/>
  <c r="U640" i="3"/>
  <c r="U639" i="3"/>
  <c r="U638" i="3"/>
  <c r="U637" i="3"/>
  <c r="U636" i="3"/>
  <c r="U635" i="3"/>
  <c r="U634" i="3"/>
  <c r="U633" i="3"/>
  <c r="U632" i="3"/>
  <c r="U630" i="3"/>
  <c r="U629" i="3"/>
  <c r="U628" i="3"/>
  <c r="U627" i="3"/>
  <c r="U626" i="3"/>
  <c r="U625" i="3"/>
  <c r="U624" i="3"/>
  <c r="U623" i="3"/>
  <c r="V623" i="3" s="1"/>
  <c r="U622" i="3"/>
  <c r="U621" i="3"/>
  <c r="U620" i="3"/>
  <c r="U619" i="3"/>
  <c r="U618" i="3"/>
  <c r="U617" i="3"/>
  <c r="U616" i="3"/>
  <c r="U615" i="3"/>
  <c r="U614" i="3"/>
  <c r="U613" i="3"/>
  <c r="U612" i="3"/>
  <c r="U611" i="3"/>
  <c r="U610" i="3"/>
  <c r="U609" i="3"/>
  <c r="U608" i="3"/>
  <c r="U607" i="3"/>
  <c r="U606" i="3"/>
  <c r="U605" i="3"/>
  <c r="U604" i="3"/>
  <c r="U603" i="3"/>
  <c r="U602" i="3"/>
  <c r="U601" i="3"/>
  <c r="U600" i="3"/>
  <c r="U599" i="3"/>
  <c r="U598" i="3"/>
  <c r="U597" i="3"/>
  <c r="U596" i="3"/>
  <c r="U595" i="3"/>
  <c r="U594" i="3"/>
  <c r="U593" i="3"/>
  <c r="U592" i="3"/>
  <c r="U591" i="3"/>
  <c r="U590" i="3"/>
  <c r="U589" i="3"/>
  <c r="U588" i="3"/>
  <c r="U587" i="3"/>
  <c r="U586" i="3"/>
  <c r="U585" i="3"/>
  <c r="U584" i="3"/>
  <c r="U583" i="3"/>
  <c r="U582" i="3"/>
  <c r="U581" i="3"/>
  <c r="U580" i="3"/>
  <c r="U579" i="3"/>
  <c r="U578" i="3"/>
  <c r="U577" i="3"/>
  <c r="U576" i="3"/>
  <c r="U575" i="3"/>
  <c r="U574" i="3"/>
  <c r="U573" i="3"/>
  <c r="U572" i="3"/>
  <c r="U571" i="3"/>
  <c r="U570" i="3"/>
  <c r="U569" i="3"/>
  <c r="U568" i="3"/>
  <c r="U567" i="3"/>
  <c r="U566" i="3"/>
  <c r="U565" i="3"/>
  <c r="U564" i="3"/>
  <c r="U563" i="3"/>
  <c r="U562" i="3"/>
  <c r="U561" i="3"/>
  <c r="U560" i="3"/>
  <c r="U559" i="3"/>
  <c r="U558" i="3"/>
  <c r="U557" i="3"/>
  <c r="U556" i="3"/>
  <c r="U555" i="3"/>
  <c r="U554" i="3"/>
  <c r="U553" i="3"/>
  <c r="U552" i="3"/>
  <c r="U551" i="3"/>
  <c r="U550" i="3"/>
  <c r="U549" i="3"/>
  <c r="U548" i="3"/>
  <c r="U547" i="3"/>
  <c r="U546" i="3"/>
  <c r="U545" i="3"/>
  <c r="U544" i="3"/>
  <c r="U543" i="3"/>
  <c r="U542" i="3"/>
  <c r="U541" i="3"/>
  <c r="U540" i="3"/>
  <c r="U539" i="3"/>
  <c r="U538" i="3"/>
  <c r="U537" i="3"/>
  <c r="U536" i="3"/>
  <c r="U535" i="3"/>
  <c r="U534" i="3"/>
  <c r="U533" i="3"/>
  <c r="U532" i="3"/>
  <c r="U531" i="3"/>
  <c r="U530" i="3"/>
  <c r="U529" i="3"/>
  <c r="U528" i="3"/>
  <c r="U527" i="3"/>
  <c r="U526" i="3"/>
  <c r="U525" i="3"/>
  <c r="V525" i="3" s="1"/>
  <c r="U523" i="3"/>
  <c r="U520" i="3"/>
  <c r="U519" i="3"/>
  <c r="U518" i="3"/>
  <c r="U517" i="3"/>
  <c r="U516" i="3"/>
  <c r="U515" i="3"/>
  <c r="U514" i="3"/>
  <c r="U513" i="3"/>
  <c r="U512" i="3"/>
  <c r="U511" i="3"/>
  <c r="U510" i="3"/>
  <c r="U509" i="3"/>
  <c r="U508" i="3"/>
  <c r="U507" i="3"/>
  <c r="U506" i="3"/>
  <c r="U505" i="3"/>
  <c r="U504" i="3"/>
  <c r="U503" i="3"/>
  <c r="U502" i="3"/>
  <c r="U501" i="3"/>
  <c r="U500" i="3"/>
  <c r="U499" i="3"/>
  <c r="U498" i="3"/>
  <c r="U497" i="3"/>
  <c r="U496" i="3"/>
  <c r="U495" i="3"/>
  <c r="U494" i="3"/>
  <c r="U493" i="3"/>
  <c r="U492" i="3"/>
  <c r="U491" i="3"/>
  <c r="U489" i="3"/>
  <c r="U488" i="3"/>
  <c r="U487" i="3"/>
  <c r="U486" i="3"/>
  <c r="U485" i="3"/>
  <c r="U484" i="3"/>
  <c r="U483" i="3"/>
  <c r="U482" i="3"/>
  <c r="U477" i="3"/>
  <c r="U476" i="3"/>
  <c r="U475" i="3"/>
  <c r="U474" i="3"/>
  <c r="U472" i="3"/>
  <c r="U471" i="3"/>
  <c r="U470" i="3"/>
  <c r="U469" i="3"/>
  <c r="U468" i="3"/>
  <c r="U467" i="3"/>
  <c r="U466" i="3"/>
  <c r="U465" i="3"/>
  <c r="U464" i="3"/>
  <c r="U462" i="3"/>
  <c r="U461" i="3"/>
  <c r="U459" i="3"/>
  <c r="U458" i="3"/>
  <c r="U457" i="3"/>
  <c r="U456" i="3"/>
  <c r="U455" i="3"/>
  <c r="U454" i="3"/>
  <c r="U453" i="3"/>
  <c r="U452" i="3"/>
  <c r="U451" i="3"/>
  <c r="U450" i="3"/>
  <c r="U449" i="3"/>
  <c r="U448" i="3"/>
  <c r="U447" i="3"/>
  <c r="U446" i="3"/>
  <c r="U445" i="3"/>
  <c r="U444" i="3"/>
  <c r="U443" i="3"/>
  <c r="U441" i="3"/>
  <c r="U440" i="3"/>
  <c r="U439" i="3"/>
  <c r="U438" i="3"/>
  <c r="U437" i="3"/>
  <c r="U436" i="3"/>
  <c r="U435" i="3"/>
  <c r="U434" i="3"/>
  <c r="U433" i="3"/>
  <c r="U432" i="3"/>
  <c r="U430" i="3"/>
  <c r="U429" i="3"/>
  <c r="U428" i="3"/>
  <c r="U427" i="3"/>
  <c r="U426" i="3"/>
  <c r="U425" i="3"/>
  <c r="U424" i="3"/>
  <c r="U423" i="3"/>
  <c r="U422" i="3"/>
  <c r="U421" i="3"/>
  <c r="U420" i="3"/>
  <c r="U419" i="3"/>
  <c r="U418" i="3"/>
  <c r="U417" i="3"/>
  <c r="U416" i="3"/>
  <c r="U415" i="3"/>
  <c r="U413" i="3"/>
  <c r="U412" i="3"/>
  <c r="U411" i="3"/>
  <c r="U410" i="3"/>
  <c r="U409" i="3"/>
  <c r="U408" i="3"/>
  <c r="U407" i="3"/>
  <c r="U406" i="3"/>
  <c r="U405" i="3"/>
  <c r="U404" i="3"/>
  <c r="U403" i="3"/>
  <c r="U402" i="3"/>
  <c r="U401" i="3"/>
  <c r="U400" i="3"/>
  <c r="V400" i="3" s="1"/>
  <c r="U399" i="3"/>
  <c r="U398" i="3"/>
  <c r="U397" i="3"/>
  <c r="U396" i="3"/>
  <c r="U395" i="3"/>
  <c r="U394" i="3"/>
  <c r="U393" i="3"/>
  <c r="U392" i="3"/>
  <c r="U391" i="3"/>
  <c r="V391" i="3" s="1"/>
  <c r="U390" i="3"/>
  <c r="U389" i="3"/>
  <c r="U388" i="3"/>
  <c r="U387" i="3"/>
  <c r="U386" i="3"/>
  <c r="U385" i="3"/>
  <c r="U384" i="3"/>
  <c r="U383" i="3"/>
  <c r="U382" i="3"/>
  <c r="V382" i="3" s="1"/>
  <c r="U381" i="3"/>
  <c r="U380" i="3"/>
  <c r="U379" i="3"/>
  <c r="U378" i="3"/>
  <c r="U377" i="3"/>
  <c r="U376" i="3"/>
  <c r="U375" i="3"/>
  <c r="U374" i="3"/>
  <c r="U373" i="3"/>
  <c r="U372" i="3"/>
  <c r="U370" i="3"/>
  <c r="U369" i="3"/>
  <c r="U368" i="3"/>
  <c r="U364" i="3"/>
  <c r="U363" i="3"/>
  <c r="U362" i="3"/>
  <c r="U361" i="3"/>
  <c r="U360" i="3"/>
  <c r="U359" i="3"/>
  <c r="U358" i="3"/>
  <c r="U357" i="3"/>
  <c r="U356" i="3"/>
  <c r="U355" i="3"/>
  <c r="U354" i="3"/>
  <c r="U353" i="3"/>
  <c r="U352" i="3"/>
  <c r="U351" i="3"/>
  <c r="U350" i="3"/>
  <c r="U349" i="3"/>
  <c r="U348" i="3"/>
  <c r="U347" i="3"/>
  <c r="U346" i="3"/>
  <c r="U345" i="3"/>
  <c r="U344" i="3"/>
  <c r="U343" i="3"/>
  <c r="U342" i="3"/>
  <c r="U341" i="3"/>
  <c r="U340" i="3"/>
  <c r="U339" i="3"/>
  <c r="U338" i="3"/>
  <c r="U337" i="3"/>
  <c r="U336" i="3"/>
  <c r="U335" i="3"/>
  <c r="U334" i="3"/>
  <c r="U333" i="3"/>
  <c r="U332" i="3"/>
  <c r="U331" i="3"/>
  <c r="U330" i="3"/>
  <c r="U329" i="3"/>
  <c r="U328" i="3"/>
  <c r="U327" i="3"/>
  <c r="U326" i="3"/>
  <c r="U325" i="3"/>
  <c r="U324" i="3"/>
  <c r="U323" i="3"/>
  <c r="U322" i="3"/>
  <c r="U321" i="3"/>
  <c r="U320" i="3"/>
  <c r="U319" i="3"/>
  <c r="U318" i="3"/>
  <c r="U317" i="3"/>
  <c r="U316" i="3"/>
  <c r="U315" i="3"/>
  <c r="U314" i="3"/>
  <c r="U313" i="3"/>
  <c r="U312" i="3"/>
  <c r="U311" i="3"/>
  <c r="U310" i="3"/>
  <c r="U309" i="3"/>
  <c r="U308" i="3"/>
  <c r="U307" i="3"/>
  <c r="U306" i="3"/>
  <c r="U305" i="3"/>
  <c r="U304" i="3"/>
  <c r="U303" i="3"/>
  <c r="U302" i="3"/>
  <c r="U301" i="3"/>
  <c r="U300" i="3"/>
  <c r="U299" i="3"/>
  <c r="U298" i="3"/>
  <c r="U297" i="3"/>
  <c r="U296" i="3"/>
  <c r="U295" i="3"/>
  <c r="U294" i="3"/>
  <c r="U293" i="3"/>
  <c r="U292" i="3"/>
  <c r="U291" i="3"/>
  <c r="U290" i="3"/>
  <c r="U289" i="3"/>
  <c r="U288" i="3"/>
  <c r="U287" i="3"/>
  <c r="U286" i="3"/>
  <c r="U285" i="3"/>
  <c r="U284" i="3"/>
  <c r="U283" i="3"/>
  <c r="U282" i="3"/>
  <c r="U281" i="3"/>
  <c r="U280" i="3"/>
  <c r="U279" i="3"/>
  <c r="U278" i="3"/>
  <c r="U277" i="3"/>
  <c r="U276" i="3"/>
  <c r="U275" i="3"/>
  <c r="U274" i="3"/>
  <c r="U273" i="3"/>
  <c r="U272" i="3"/>
  <c r="U271" i="3"/>
  <c r="U270" i="3"/>
  <c r="U269" i="3"/>
  <c r="U268" i="3"/>
  <c r="U267" i="3"/>
  <c r="U266" i="3"/>
  <c r="U265" i="3"/>
  <c r="U264" i="3"/>
  <c r="U263" i="3"/>
  <c r="U262" i="3"/>
  <c r="U261" i="3"/>
  <c r="U260" i="3"/>
  <c r="U259" i="3"/>
  <c r="U258" i="3"/>
  <c r="U257" i="3"/>
  <c r="U256" i="3"/>
  <c r="U255" i="3"/>
  <c r="U254" i="3"/>
  <c r="U253" i="3"/>
  <c r="U252" i="3"/>
  <c r="U251" i="3"/>
  <c r="U250" i="3"/>
  <c r="U249" i="3"/>
  <c r="U248" i="3"/>
  <c r="U247" i="3"/>
  <c r="U246" i="3"/>
  <c r="U245" i="3"/>
  <c r="U244" i="3"/>
  <c r="U243" i="3"/>
  <c r="U242" i="3"/>
  <c r="U241" i="3"/>
  <c r="U240" i="3"/>
  <c r="U239" i="3"/>
  <c r="U238" i="3"/>
  <c r="U237" i="3"/>
  <c r="U236" i="3"/>
  <c r="U235" i="3"/>
  <c r="U234" i="3"/>
  <c r="U233" i="3"/>
  <c r="U232" i="3"/>
  <c r="U231" i="3"/>
  <c r="U230" i="3"/>
  <c r="U229" i="3"/>
  <c r="U228" i="3"/>
  <c r="U227" i="3"/>
  <c r="V227" i="3" s="1"/>
  <c r="U226" i="3"/>
  <c r="U225" i="3"/>
  <c r="U224" i="3"/>
  <c r="U223" i="3"/>
  <c r="U222" i="3"/>
  <c r="U221" i="3"/>
  <c r="U220" i="3"/>
  <c r="U219" i="3"/>
  <c r="U218" i="3"/>
  <c r="U217" i="3"/>
  <c r="U216" i="3"/>
  <c r="U215" i="3"/>
  <c r="U214" i="3"/>
  <c r="U213" i="3"/>
  <c r="U212" i="3"/>
  <c r="U211" i="3"/>
  <c r="U210" i="3"/>
  <c r="U209" i="3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4" i="3"/>
  <c r="U173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8" i="3"/>
  <c r="U157" i="3"/>
  <c r="U156" i="3"/>
  <c r="U155" i="3"/>
  <c r="U154" i="3"/>
  <c r="U153" i="3"/>
  <c r="U152" i="3"/>
  <c r="U151" i="3"/>
  <c r="U150" i="3"/>
  <c r="U149" i="3"/>
  <c r="U148" i="3"/>
  <c r="U147" i="3"/>
  <c r="U146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3" i="3"/>
  <c r="U132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2" i="3"/>
  <c r="AB3" i="3" a="1"/>
  <c r="AB3" i="3" s="1"/>
  <c r="AB4" i="3" a="1"/>
  <c r="AB4" i="3" s="1"/>
  <c r="AB5" i="3" a="1"/>
  <c r="AB5" i="3" s="1"/>
  <c r="AB6" i="3" a="1"/>
  <c r="AB6" i="3" s="1"/>
  <c r="AB7" i="3" a="1"/>
  <c r="AB7" i="3" s="1"/>
  <c r="AB8" i="3" a="1"/>
  <c r="AB8" i="3" s="1"/>
  <c r="AB9" i="3" a="1"/>
  <c r="AB9" i="3" s="1"/>
  <c r="AB10" i="3" a="1"/>
  <c r="AB10" i="3" s="1"/>
  <c r="AB11" i="3" a="1"/>
  <c r="AB11" i="3" s="1"/>
  <c r="AB12" i="3" a="1"/>
  <c r="AB12" i="3" s="1"/>
  <c r="AB13" i="3" a="1"/>
  <c r="AB13" i="3" s="1"/>
  <c r="AB14" i="3" a="1"/>
  <c r="AB14" i="3" s="1"/>
  <c r="AB15" i="3" a="1"/>
  <c r="AB15" i="3" s="1"/>
  <c r="AB16" i="3" a="1"/>
  <c r="AB16" i="3" s="1"/>
  <c r="AB17" i="3" a="1"/>
  <c r="AB17" i="3" s="1"/>
  <c r="AB18" i="3" a="1"/>
  <c r="AB18" i="3" s="1"/>
  <c r="AB19" i="3" a="1"/>
  <c r="AB19" i="3" s="1"/>
  <c r="AB20" i="3" a="1"/>
  <c r="AB20" i="3" s="1"/>
  <c r="AB21" i="3" a="1"/>
  <c r="AB21" i="3" s="1"/>
  <c r="AB22" i="3" a="1"/>
  <c r="AB22" i="3" s="1"/>
  <c r="AB23" i="3" a="1"/>
  <c r="AB23" i="3" s="1"/>
  <c r="AB24" i="3" a="1"/>
  <c r="AB24" i="3" s="1"/>
  <c r="AB25" i="3" a="1"/>
  <c r="AB25" i="3" s="1"/>
  <c r="AB26" i="3" a="1"/>
  <c r="AB26" i="3" s="1"/>
  <c r="AB27" i="3" a="1"/>
  <c r="AB27" i="3" s="1"/>
  <c r="AB28" i="3" a="1"/>
  <c r="AB28" i="3" s="1"/>
  <c r="AB29" i="3" a="1"/>
  <c r="AB29" i="3" s="1"/>
  <c r="AB30" i="3" a="1"/>
  <c r="AB30" i="3" s="1"/>
  <c r="AB31" i="3" a="1"/>
  <c r="AB31" i="3" s="1"/>
  <c r="AB32" i="3" a="1"/>
  <c r="AB32" i="3" s="1"/>
  <c r="AB33" i="3" a="1"/>
  <c r="AB33" i="3" s="1"/>
  <c r="AB34" i="3" a="1"/>
  <c r="AB34" i="3" s="1"/>
  <c r="AB35" i="3" a="1"/>
  <c r="AB35" i="3" s="1"/>
  <c r="AB36" i="3" a="1"/>
  <c r="AB36" i="3" s="1"/>
  <c r="AB37" i="3" a="1"/>
  <c r="AB37" i="3" s="1"/>
  <c r="AB38" i="3" a="1"/>
  <c r="AB38" i="3" s="1"/>
  <c r="AB39" i="3" a="1"/>
  <c r="AB39" i="3" s="1"/>
  <c r="AB40" i="3" a="1"/>
  <c r="AB40" i="3" s="1"/>
  <c r="AB41" i="3" a="1"/>
  <c r="AB41" i="3" s="1"/>
  <c r="AB42" i="3" a="1"/>
  <c r="AB42" i="3" s="1"/>
  <c r="AB43" i="3" a="1"/>
  <c r="AB43" i="3" s="1"/>
  <c r="AB44" i="3" a="1"/>
  <c r="AB44" i="3" s="1"/>
  <c r="AB45" i="3" a="1"/>
  <c r="AB45" i="3" s="1"/>
  <c r="AB46" i="3" a="1"/>
  <c r="AB46" i="3" s="1"/>
  <c r="AB47" i="3" a="1"/>
  <c r="AB47" i="3" s="1"/>
  <c r="AB48" i="3" a="1"/>
  <c r="AB48" i="3" s="1"/>
  <c r="AB49" i="3" a="1"/>
  <c r="AB49" i="3" s="1"/>
  <c r="AB50" i="3" a="1"/>
  <c r="AB50" i="3" s="1"/>
  <c r="AB51" i="3" a="1"/>
  <c r="AB51" i="3" s="1"/>
  <c r="AB52" i="3" a="1"/>
  <c r="AB52" i="3" s="1"/>
  <c r="AB53" i="3" a="1"/>
  <c r="AB53" i="3" s="1"/>
  <c r="AB54" i="3" a="1"/>
  <c r="AB54" i="3" s="1"/>
  <c r="AB55" i="3" a="1"/>
  <c r="AB55" i="3" s="1"/>
  <c r="AB56" i="3" a="1"/>
  <c r="AB56" i="3" s="1"/>
  <c r="AB57" i="3" a="1"/>
  <c r="AB57" i="3" s="1"/>
  <c r="AB58" i="3" a="1"/>
  <c r="AB58" i="3" s="1"/>
  <c r="AB59" i="3" a="1"/>
  <c r="AB59" i="3" s="1"/>
  <c r="AB60" i="3" a="1"/>
  <c r="AB60" i="3" s="1"/>
  <c r="AB61" i="3" a="1"/>
  <c r="AB61" i="3" s="1"/>
  <c r="AB62" i="3" a="1"/>
  <c r="AB62" i="3" s="1"/>
  <c r="AB63" i="3" a="1"/>
  <c r="AB63" i="3" s="1"/>
  <c r="AB64" i="3" a="1"/>
  <c r="AB64" i="3" s="1"/>
  <c r="AB65" i="3" a="1"/>
  <c r="AB65" i="3" s="1"/>
  <c r="AB66" i="3" a="1"/>
  <c r="AB66" i="3" s="1"/>
  <c r="AB67" i="3" a="1"/>
  <c r="AB67" i="3" s="1"/>
  <c r="AB68" i="3" a="1"/>
  <c r="AB68" i="3" s="1"/>
  <c r="AB69" i="3" a="1"/>
  <c r="AB69" i="3" s="1"/>
  <c r="AB70" i="3" a="1"/>
  <c r="AB70" i="3" s="1"/>
  <c r="AB71" i="3" a="1"/>
  <c r="AB71" i="3" s="1"/>
  <c r="AB72" i="3" a="1"/>
  <c r="AB72" i="3" s="1"/>
  <c r="AB73" i="3" a="1"/>
  <c r="AB73" i="3" s="1"/>
  <c r="AB74" i="3" a="1"/>
  <c r="AB74" i="3" s="1"/>
  <c r="AB75" i="3" a="1"/>
  <c r="AB75" i="3" s="1"/>
  <c r="AB76" i="3" a="1"/>
  <c r="AB76" i="3" s="1"/>
  <c r="AB77" i="3" a="1"/>
  <c r="AB77" i="3" s="1"/>
  <c r="AB78" i="3" a="1"/>
  <c r="AB78" i="3" s="1"/>
  <c r="AB79" i="3" a="1"/>
  <c r="AB79" i="3" s="1"/>
  <c r="AB80" i="3" a="1"/>
  <c r="AB80" i="3" s="1"/>
  <c r="AB81" i="3" a="1"/>
  <c r="AB81" i="3" s="1"/>
  <c r="AB82" i="3" a="1"/>
  <c r="AB82" i="3" s="1"/>
  <c r="AB83" i="3" a="1"/>
  <c r="AB83" i="3" s="1"/>
  <c r="AB84" i="3" a="1"/>
  <c r="AB84" i="3" s="1"/>
  <c r="AB85" i="3" a="1"/>
  <c r="AB85" i="3" s="1"/>
  <c r="AB86" i="3" a="1"/>
  <c r="AB86" i="3" s="1"/>
  <c r="AB87" i="3" a="1"/>
  <c r="AB87" i="3" s="1"/>
  <c r="AB88" i="3" a="1"/>
  <c r="AB88" i="3" s="1"/>
  <c r="AB89" i="3" a="1"/>
  <c r="AB89" i="3" s="1"/>
  <c r="AB90" i="3" a="1"/>
  <c r="AB90" i="3" s="1"/>
  <c r="AB91" i="3" a="1"/>
  <c r="AB91" i="3" s="1"/>
  <c r="AB92" i="3" a="1"/>
  <c r="AB92" i="3" s="1"/>
  <c r="AB93" i="3" a="1"/>
  <c r="AB93" i="3" s="1"/>
  <c r="AB94" i="3" a="1"/>
  <c r="AB94" i="3" s="1"/>
  <c r="AB95" i="3" a="1"/>
  <c r="AB95" i="3" s="1"/>
  <c r="AB96" i="3" a="1"/>
  <c r="AB96" i="3" s="1"/>
  <c r="AB97" i="3" a="1"/>
  <c r="AB97" i="3" s="1"/>
  <c r="AB98" i="3" a="1"/>
  <c r="AB98" i="3" s="1"/>
  <c r="AB99" i="3" a="1"/>
  <c r="AB99" i="3" s="1"/>
  <c r="AB100" i="3" a="1"/>
  <c r="AB100" i="3" s="1"/>
  <c r="AB101" i="3" a="1"/>
  <c r="AB101" i="3" s="1"/>
  <c r="AB102" i="3" a="1"/>
  <c r="AB102" i="3" s="1"/>
  <c r="AB103" i="3" a="1"/>
  <c r="AB103" i="3" s="1"/>
  <c r="AB104" i="3" a="1"/>
  <c r="AB104" i="3" s="1"/>
  <c r="AB105" i="3" a="1"/>
  <c r="AB105" i="3" s="1"/>
  <c r="AB106" i="3" a="1"/>
  <c r="AB106" i="3" s="1"/>
  <c r="AB107" i="3" a="1"/>
  <c r="AB107" i="3" s="1"/>
  <c r="AB108" i="3" a="1"/>
  <c r="AB108" i="3" s="1"/>
  <c r="AB109" i="3" a="1"/>
  <c r="AB109" i="3" s="1"/>
  <c r="AB110" i="3" a="1"/>
  <c r="AB110" i="3" s="1"/>
  <c r="AB111" i="3" a="1"/>
  <c r="AB111" i="3" s="1"/>
  <c r="AB112" i="3" a="1"/>
  <c r="AB112" i="3" s="1"/>
  <c r="AB113" i="3" a="1"/>
  <c r="AB113" i="3" s="1"/>
  <c r="AB114" i="3" a="1"/>
  <c r="AB114" i="3" s="1"/>
  <c r="AB115" i="3" a="1"/>
  <c r="AB115" i="3" s="1"/>
  <c r="AB116" i="3" a="1"/>
  <c r="AB116" i="3" s="1"/>
  <c r="AB117" i="3" a="1"/>
  <c r="AB117" i="3" s="1"/>
  <c r="AB118" i="3" a="1"/>
  <c r="AB118" i="3" s="1"/>
  <c r="AB119" i="3" a="1"/>
  <c r="AB119" i="3" s="1"/>
  <c r="AB120" i="3" a="1"/>
  <c r="AB120" i="3" s="1"/>
  <c r="AB121" i="3" a="1"/>
  <c r="AB121" i="3" s="1"/>
  <c r="AB122" i="3" a="1"/>
  <c r="AB122" i="3" s="1"/>
  <c r="AB123" i="3" a="1"/>
  <c r="AB123" i="3" s="1"/>
  <c r="AB124" i="3" a="1"/>
  <c r="AB124" i="3" s="1"/>
  <c r="AB125" i="3" a="1"/>
  <c r="AB125" i="3" s="1"/>
  <c r="AB126" i="3" a="1"/>
  <c r="AB126" i="3" s="1"/>
  <c r="AB127" i="3" a="1"/>
  <c r="AB127" i="3" s="1"/>
  <c r="AB128" i="3" a="1"/>
  <c r="AB128" i="3" s="1"/>
  <c r="AB129" i="3" a="1"/>
  <c r="AB129" i="3" s="1"/>
  <c r="AB130" i="3" a="1"/>
  <c r="AB130" i="3" s="1"/>
  <c r="AB131" i="3" a="1"/>
  <c r="AB131" i="3" s="1"/>
  <c r="AB132" i="3" a="1"/>
  <c r="AB132" i="3" s="1"/>
  <c r="AB133" i="3" a="1"/>
  <c r="AB133" i="3" s="1"/>
  <c r="AB134" i="3" a="1"/>
  <c r="AB134" i="3" s="1"/>
  <c r="AB135" i="3" a="1"/>
  <c r="AB135" i="3" s="1"/>
  <c r="AB136" i="3" a="1"/>
  <c r="AB136" i="3" s="1"/>
  <c r="AB137" i="3" a="1"/>
  <c r="AB137" i="3" s="1"/>
  <c r="AB138" i="3" a="1"/>
  <c r="AB138" i="3" s="1"/>
  <c r="AB139" i="3" a="1"/>
  <c r="AB139" i="3" s="1"/>
  <c r="AB140" i="3" a="1"/>
  <c r="AB140" i="3" s="1"/>
  <c r="AB141" i="3" a="1"/>
  <c r="AB141" i="3" s="1"/>
  <c r="AB142" i="3" a="1"/>
  <c r="AB142" i="3" s="1"/>
  <c r="AB143" i="3" a="1"/>
  <c r="AB143" i="3" s="1"/>
  <c r="AB144" i="3" a="1"/>
  <c r="AB144" i="3" s="1"/>
  <c r="AB145" i="3" a="1"/>
  <c r="AB145" i="3" s="1"/>
  <c r="AB146" i="3" a="1"/>
  <c r="AB146" i="3" s="1"/>
  <c r="AB147" i="3" a="1"/>
  <c r="AB147" i="3" s="1"/>
  <c r="AB148" i="3" a="1"/>
  <c r="AB148" i="3" s="1"/>
  <c r="AB149" i="3" a="1"/>
  <c r="AB149" i="3" s="1"/>
  <c r="AB150" i="3" a="1"/>
  <c r="AB150" i="3" s="1"/>
  <c r="AB151" i="3" a="1"/>
  <c r="AB151" i="3" s="1"/>
  <c r="AB152" i="3" a="1"/>
  <c r="AB152" i="3" s="1"/>
  <c r="AB153" i="3" a="1"/>
  <c r="AB153" i="3" s="1"/>
  <c r="AB154" i="3" a="1"/>
  <c r="AB154" i="3" s="1"/>
  <c r="AB155" i="3" a="1"/>
  <c r="AB155" i="3" s="1"/>
  <c r="AB156" i="3" a="1"/>
  <c r="AB156" i="3" s="1"/>
  <c r="AB157" i="3" a="1"/>
  <c r="AB157" i="3" s="1"/>
  <c r="AB158" i="3" a="1"/>
  <c r="AB158" i="3" s="1"/>
  <c r="AB159" i="3" a="1"/>
  <c r="AB159" i="3" s="1"/>
  <c r="AB160" i="3" a="1"/>
  <c r="AB160" i="3" s="1"/>
  <c r="AB161" i="3" a="1"/>
  <c r="AB161" i="3" s="1"/>
  <c r="AB162" i="3" a="1"/>
  <c r="AB162" i="3" s="1"/>
  <c r="AB163" i="3" a="1"/>
  <c r="AB163" i="3" s="1"/>
  <c r="AB164" i="3" a="1"/>
  <c r="AB164" i="3" s="1"/>
  <c r="AB165" i="3" a="1"/>
  <c r="AB165" i="3" s="1"/>
  <c r="AB166" i="3" a="1"/>
  <c r="AB166" i="3" s="1"/>
  <c r="AB167" i="3" a="1"/>
  <c r="AB167" i="3" s="1"/>
  <c r="AB168" i="3" a="1"/>
  <c r="AB168" i="3" s="1"/>
  <c r="AB169" i="3" a="1"/>
  <c r="AB169" i="3" s="1"/>
  <c r="AB170" i="3" a="1"/>
  <c r="AB170" i="3" s="1"/>
  <c r="AB171" i="3" a="1"/>
  <c r="AB171" i="3" s="1"/>
  <c r="AB172" i="3" a="1"/>
  <c r="AB172" i="3" s="1"/>
  <c r="AB173" i="3" a="1"/>
  <c r="AB173" i="3" s="1"/>
  <c r="AB174" i="3" a="1"/>
  <c r="AB174" i="3" s="1"/>
  <c r="AB175" i="3" a="1"/>
  <c r="AB175" i="3" s="1"/>
  <c r="AB176" i="3" a="1"/>
  <c r="AB176" i="3" s="1"/>
  <c r="AB177" i="3" a="1"/>
  <c r="AB177" i="3" s="1"/>
  <c r="AB178" i="3" a="1"/>
  <c r="AB178" i="3" s="1"/>
  <c r="AB179" i="3" a="1"/>
  <c r="AB179" i="3" s="1"/>
  <c r="AB180" i="3" a="1"/>
  <c r="AB180" i="3" s="1"/>
  <c r="AB181" i="3" a="1"/>
  <c r="AB181" i="3" s="1"/>
  <c r="AB182" i="3" a="1"/>
  <c r="AB182" i="3" s="1"/>
  <c r="AB183" i="3" a="1"/>
  <c r="AB183" i="3" s="1"/>
  <c r="AB184" i="3" a="1"/>
  <c r="AB184" i="3" s="1"/>
  <c r="AB185" i="3" a="1"/>
  <c r="AB185" i="3" s="1"/>
  <c r="AB186" i="3" a="1"/>
  <c r="AB186" i="3" s="1"/>
  <c r="AB187" i="3" a="1"/>
  <c r="AB187" i="3" s="1"/>
  <c r="AB188" i="3" a="1"/>
  <c r="AB188" i="3" s="1"/>
  <c r="AB189" i="3" a="1"/>
  <c r="AB189" i="3" s="1"/>
  <c r="AB190" i="3" a="1"/>
  <c r="AB190" i="3" s="1"/>
  <c r="AB191" i="3" a="1"/>
  <c r="AB191" i="3" s="1"/>
  <c r="AB192" i="3" a="1"/>
  <c r="AB192" i="3" s="1"/>
  <c r="AB193" i="3" a="1"/>
  <c r="AB193" i="3" s="1"/>
  <c r="AB194" i="3" a="1"/>
  <c r="AB194" i="3" s="1"/>
  <c r="AB195" i="3" a="1"/>
  <c r="AB195" i="3" s="1"/>
  <c r="AB196" i="3" a="1"/>
  <c r="AB196" i="3" s="1"/>
  <c r="AB197" i="3" a="1"/>
  <c r="AB197" i="3" s="1"/>
  <c r="AB198" i="3" a="1"/>
  <c r="AB198" i="3" s="1"/>
  <c r="AB199" i="3" a="1"/>
  <c r="AB199" i="3" s="1"/>
  <c r="AB200" i="3" a="1"/>
  <c r="AB200" i="3" s="1"/>
  <c r="AB201" i="3" a="1"/>
  <c r="AB201" i="3" s="1"/>
  <c r="AB202" i="3" a="1"/>
  <c r="AB202" i="3" s="1"/>
  <c r="AB203" i="3" a="1"/>
  <c r="AB203" i="3" s="1"/>
  <c r="AB204" i="3" a="1"/>
  <c r="AB204" i="3" s="1"/>
  <c r="AB205" i="3" a="1"/>
  <c r="AB205" i="3" s="1"/>
  <c r="AB206" i="3" a="1"/>
  <c r="AB206" i="3" s="1"/>
  <c r="AB207" i="3" a="1"/>
  <c r="AB207" i="3" s="1"/>
  <c r="AB208" i="3" a="1"/>
  <c r="AB208" i="3" s="1"/>
  <c r="AB209" i="3" a="1"/>
  <c r="AB209" i="3" s="1"/>
  <c r="AB210" i="3" a="1"/>
  <c r="AB210" i="3" s="1"/>
  <c r="AB211" i="3" a="1"/>
  <c r="AB211" i="3" s="1"/>
  <c r="AB212" i="3" a="1"/>
  <c r="AB212" i="3" s="1"/>
  <c r="AB213" i="3" a="1"/>
  <c r="AB213" i="3" s="1"/>
  <c r="AB214" i="3" a="1"/>
  <c r="AB214" i="3" s="1"/>
  <c r="AB215" i="3" a="1"/>
  <c r="AB215" i="3" s="1"/>
  <c r="AB216" i="3" a="1"/>
  <c r="AB216" i="3" s="1"/>
  <c r="AB217" i="3" a="1"/>
  <c r="AB217" i="3" s="1"/>
  <c r="AB218" i="3" a="1"/>
  <c r="AB218" i="3" s="1"/>
  <c r="AB219" i="3" a="1"/>
  <c r="AB219" i="3" s="1"/>
  <c r="AB220" i="3" a="1"/>
  <c r="AB220" i="3" s="1"/>
  <c r="AB221" i="3" a="1"/>
  <c r="AB221" i="3" s="1"/>
  <c r="AB222" i="3" a="1"/>
  <c r="AB222" i="3" s="1"/>
  <c r="AB223" i="3" a="1"/>
  <c r="AB223" i="3" s="1"/>
  <c r="AB224" i="3" a="1"/>
  <c r="AB224" i="3" s="1"/>
  <c r="AB225" i="3" a="1"/>
  <c r="AB225" i="3" s="1"/>
  <c r="AB226" i="3" a="1"/>
  <c r="AB226" i="3" s="1"/>
  <c r="AB227" i="3" a="1"/>
  <c r="AB227" i="3" s="1"/>
  <c r="AB228" i="3" a="1"/>
  <c r="AB228" i="3" s="1"/>
  <c r="AB229" i="3" a="1"/>
  <c r="AB229" i="3" s="1"/>
  <c r="AB230" i="3" a="1"/>
  <c r="AB230" i="3" s="1"/>
  <c r="AB231" i="3" a="1"/>
  <c r="AB231" i="3" s="1"/>
  <c r="AB232" i="3" a="1"/>
  <c r="AB232" i="3" s="1"/>
  <c r="AB233" i="3" a="1"/>
  <c r="AB233" i="3" s="1"/>
  <c r="AB234" i="3" a="1"/>
  <c r="AB234" i="3" s="1"/>
  <c r="AB235" i="3" a="1"/>
  <c r="AB235" i="3" s="1"/>
  <c r="AB236" i="3" a="1"/>
  <c r="AB236" i="3" s="1"/>
  <c r="AB237" i="3" a="1"/>
  <c r="AB237" i="3" s="1"/>
  <c r="AB238" i="3" a="1"/>
  <c r="AB238" i="3" s="1"/>
  <c r="AB239" i="3" a="1"/>
  <c r="AB239" i="3" s="1"/>
  <c r="AB240" i="3" a="1"/>
  <c r="AB240" i="3" s="1"/>
  <c r="AB241" i="3" a="1"/>
  <c r="AB241" i="3" s="1"/>
  <c r="AB242" i="3" a="1"/>
  <c r="AB242" i="3" s="1"/>
  <c r="AB243" i="3" a="1"/>
  <c r="AB243" i="3" s="1"/>
  <c r="AB244" i="3" a="1"/>
  <c r="AB244" i="3" s="1"/>
  <c r="AB245" i="3" a="1"/>
  <c r="AB245" i="3" s="1"/>
  <c r="AB246" i="3" a="1"/>
  <c r="AB246" i="3" s="1"/>
  <c r="AB247" i="3" a="1"/>
  <c r="AB247" i="3" s="1"/>
  <c r="AB248" i="3" a="1"/>
  <c r="AB248" i="3" s="1"/>
  <c r="AB249" i="3" a="1"/>
  <c r="AB249" i="3" s="1"/>
  <c r="AB250" i="3" a="1"/>
  <c r="AB250" i="3" s="1"/>
  <c r="AB251" i="3" a="1"/>
  <c r="AB251" i="3" s="1"/>
  <c r="AB252" i="3" a="1"/>
  <c r="AB252" i="3" s="1"/>
  <c r="AB253" i="3" a="1"/>
  <c r="AB253" i="3" s="1"/>
  <c r="AB254" i="3" a="1"/>
  <c r="AB254" i="3" s="1"/>
  <c r="AB255" i="3" a="1"/>
  <c r="AB255" i="3" s="1"/>
  <c r="AB256" i="3" a="1"/>
  <c r="AB256" i="3" s="1"/>
  <c r="AB257" i="3" a="1"/>
  <c r="AB257" i="3" s="1"/>
  <c r="AB258" i="3" a="1"/>
  <c r="AB258" i="3" s="1"/>
  <c r="AB259" i="3" a="1"/>
  <c r="AB259" i="3" s="1"/>
  <c r="AB260" i="3" a="1"/>
  <c r="AB260" i="3" s="1"/>
  <c r="AB261" i="3" a="1"/>
  <c r="AB261" i="3" s="1"/>
  <c r="AB262" i="3" a="1"/>
  <c r="AB262" i="3" s="1"/>
  <c r="AB263" i="3" a="1"/>
  <c r="AB263" i="3" s="1"/>
  <c r="AB264" i="3" a="1"/>
  <c r="AB264" i="3" s="1"/>
  <c r="AB265" i="3" a="1"/>
  <c r="AB265" i="3" s="1"/>
  <c r="AB266" i="3" a="1"/>
  <c r="AB266" i="3" s="1"/>
  <c r="AB267" i="3" a="1"/>
  <c r="AB267" i="3" s="1"/>
  <c r="AB268" i="3" a="1"/>
  <c r="AB268" i="3" s="1"/>
  <c r="AB269" i="3" a="1"/>
  <c r="AB269" i="3" s="1"/>
  <c r="AB270" i="3" a="1"/>
  <c r="AB270" i="3" s="1"/>
  <c r="AB271" i="3" a="1"/>
  <c r="AB271" i="3" s="1"/>
  <c r="AB272" i="3" a="1"/>
  <c r="AB272" i="3" s="1"/>
  <c r="AB273" i="3" a="1"/>
  <c r="AB273" i="3" s="1"/>
  <c r="AB274" i="3" a="1"/>
  <c r="AB274" i="3" s="1"/>
  <c r="AB275" i="3" a="1"/>
  <c r="AB275" i="3" s="1"/>
  <c r="AB276" i="3" a="1"/>
  <c r="AB276" i="3" s="1"/>
  <c r="AB277" i="3" a="1"/>
  <c r="AB277" i="3" s="1"/>
  <c r="AB278" i="3" a="1"/>
  <c r="AB278" i="3" s="1"/>
  <c r="AB279" i="3" a="1"/>
  <c r="AB279" i="3" s="1"/>
  <c r="AB280" i="3" a="1"/>
  <c r="AB280" i="3" s="1"/>
  <c r="AB281" i="3" a="1"/>
  <c r="AB281" i="3" s="1"/>
  <c r="AB282" i="3" a="1"/>
  <c r="AB282" i="3" s="1"/>
  <c r="AB283" i="3" a="1"/>
  <c r="AB283" i="3" s="1"/>
  <c r="AB284" i="3" a="1"/>
  <c r="AB284" i="3" s="1"/>
  <c r="AB285" i="3" a="1"/>
  <c r="AB285" i="3" s="1"/>
  <c r="AB286" i="3" a="1"/>
  <c r="AB286" i="3" s="1"/>
  <c r="AB287" i="3" a="1"/>
  <c r="AB287" i="3" s="1"/>
  <c r="AB288" i="3" a="1"/>
  <c r="AB288" i="3" s="1"/>
  <c r="AB289" i="3" a="1"/>
  <c r="AB289" i="3" s="1"/>
  <c r="AB290" i="3" a="1"/>
  <c r="AB290" i="3" s="1"/>
  <c r="AB291" i="3" a="1"/>
  <c r="AB291" i="3" s="1"/>
  <c r="AB292" i="3" a="1"/>
  <c r="AB292" i="3" s="1"/>
  <c r="AB293" i="3" a="1"/>
  <c r="AB293" i="3" s="1"/>
  <c r="AB294" i="3" a="1"/>
  <c r="AB294" i="3" s="1"/>
  <c r="AB295" i="3" a="1"/>
  <c r="AB295" i="3" s="1"/>
  <c r="AB296" i="3" a="1"/>
  <c r="AB296" i="3" s="1"/>
  <c r="AB297" i="3" a="1"/>
  <c r="AB297" i="3" s="1"/>
  <c r="AB298" i="3" a="1"/>
  <c r="AB298" i="3" s="1"/>
  <c r="AB299" i="3" a="1"/>
  <c r="AB299" i="3" s="1"/>
  <c r="AB300" i="3" a="1"/>
  <c r="AB300" i="3" s="1"/>
  <c r="AB301" i="3" a="1"/>
  <c r="AB301" i="3" s="1"/>
  <c r="AB302" i="3" a="1"/>
  <c r="AB302" i="3" s="1"/>
  <c r="AB303" i="3" a="1"/>
  <c r="AB303" i="3" s="1"/>
  <c r="AB304" i="3" a="1"/>
  <c r="AB304" i="3" s="1"/>
  <c r="AB305" i="3" a="1"/>
  <c r="AB305" i="3" s="1"/>
  <c r="AB306" i="3" a="1"/>
  <c r="AB306" i="3" s="1"/>
  <c r="AB307" i="3" a="1"/>
  <c r="AB307" i="3" s="1"/>
  <c r="AB308" i="3" a="1"/>
  <c r="AB308" i="3" s="1"/>
  <c r="AB309" i="3" a="1"/>
  <c r="AB309" i="3" s="1"/>
  <c r="AB310" i="3" a="1"/>
  <c r="AB310" i="3" s="1"/>
  <c r="AB311" i="3" a="1"/>
  <c r="AB311" i="3" s="1"/>
  <c r="AB312" i="3" a="1"/>
  <c r="AB312" i="3" s="1"/>
  <c r="AB314" i="3" a="1"/>
  <c r="AB314" i="3" s="1"/>
  <c r="AB315" i="3" a="1"/>
  <c r="AB315" i="3" s="1"/>
  <c r="AB316" i="3" a="1"/>
  <c r="AB316" i="3" s="1"/>
  <c r="AB317" i="3" a="1"/>
  <c r="AB317" i="3" s="1"/>
  <c r="AB318" i="3" a="1"/>
  <c r="AB318" i="3" s="1"/>
  <c r="AB319" i="3" a="1"/>
  <c r="AB319" i="3" s="1"/>
  <c r="AB320" i="3" a="1"/>
  <c r="AB320" i="3" s="1"/>
  <c r="AB321" i="3" a="1"/>
  <c r="AB321" i="3" s="1"/>
  <c r="AB322" i="3" a="1"/>
  <c r="AB322" i="3" s="1"/>
  <c r="AB323" i="3" a="1"/>
  <c r="AB323" i="3" s="1"/>
  <c r="AB324" i="3" a="1"/>
  <c r="AB324" i="3" s="1"/>
  <c r="AB325" i="3" a="1"/>
  <c r="AB325" i="3" s="1"/>
  <c r="AB326" i="3" a="1"/>
  <c r="AB326" i="3" s="1"/>
  <c r="AB327" i="3" a="1"/>
  <c r="AB327" i="3" s="1"/>
  <c r="AB328" i="3" a="1"/>
  <c r="AB328" i="3" s="1"/>
  <c r="AB329" i="3" a="1"/>
  <c r="AB329" i="3" s="1"/>
  <c r="AB330" i="3" a="1"/>
  <c r="AB330" i="3" s="1"/>
  <c r="AB331" i="3" a="1"/>
  <c r="AB331" i="3" s="1"/>
  <c r="AB332" i="3" a="1"/>
  <c r="AB332" i="3" s="1"/>
  <c r="AB333" i="3" a="1"/>
  <c r="AB333" i="3" s="1"/>
  <c r="AB334" i="3" a="1"/>
  <c r="AB334" i="3" s="1"/>
  <c r="AB335" i="3" a="1"/>
  <c r="AB335" i="3" s="1"/>
  <c r="AB336" i="3" a="1"/>
  <c r="AB336" i="3" s="1"/>
  <c r="AB337" i="3" a="1"/>
  <c r="AB337" i="3" s="1"/>
  <c r="AB338" i="3" a="1"/>
  <c r="AB338" i="3" s="1"/>
  <c r="AB339" i="3" a="1"/>
  <c r="AB339" i="3" s="1"/>
  <c r="AB340" i="3" a="1"/>
  <c r="AB340" i="3" s="1"/>
  <c r="AB341" i="3" a="1"/>
  <c r="AB341" i="3" s="1"/>
  <c r="AB342" i="3" a="1"/>
  <c r="AB342" i="3" s="1"/>
  <c r="AB343" i="3" a="1"/>
  <c r="AB343" i="3" s="1"/>
  <c r="AB344" i="3" a="1"/>
  <c r="AB344" i="3" s="1"/>
  <c r="AB345" i="3" a="1"/>
  <c r="AB345" i="3" s="1"/>
  <c r="AB346" i="3" a="1"/>
  <c r="AB346" i="3" s="1"/>
  <c r="AB347" i="3" a="1"/>
  <c r="AB347" i="3" s="1"/>
  <c r="AB349" i="3" a="1"/>
  <c r="AB349" i="3" s="1"/>
  <c r="AB350" i="3" a="1"/>
  <c r="AB350" i="3" s="1"/>
  <c r="AB351" i="3" a="1"/>
  <c r="AB351" i="3" s="1"/>
  <c r="AB352" i="3" a="1"/>
  <c r="AB352" i="3" s="1"/>
  <c r="AB353" i="3" a="1"/>
  <c r="AB353" i="3" s="1"/>
  <c r="AB354" i="3" a="1"/>
  <c r="AB354" i="3" s="1"/>
  <c r="AB355" i="3" a="1"/>
  <c r="AB355" i="3" s="1"/>
  <c r="AB356" i="3" a="1"/>
  <c r="AB356" i="3" s="1"/>
  <c r="AB357" i="3" a="1"/>
  <c r="AB357" i="3" s="1"/>
  <c r="AB358" i="3" a="1"/>
  <c r="AB358" i="3" s="1"/>
  <c r="AB359" i="3" a="1"/>
  <c r="AB359" i="3" s="1"/>
  <c r="AB360" i="3" a="1"/>
  <c r="AB360" i="3" s="1"/>
  <c r="AB361" i="3" a="1"/>
  <c r="AB361" i="3" s="1"/>
  <c r="AB362" i="3" a="1"/>
  <c r="AB362" i="3" s="1"/>
  <c r="AB363" i="3" a="1"/>
  <c r="AB363" i="3" s="1"/>
  <c r="AB364" i="3" a="1"/>
  <c r="AB364" i="3" s="1"/>
  <c r="AB365" i="3" a="1"/>
  <c r="AB365" i="3" s="1"/>
  <c r="AB366" i="3" a="1"/>
  <c r="AB366" i="3" s="1"/>
  <c r="AB367" i="3" a="1"/>
  <c r="AB367" i="3" s="1"/>
  <c r="AB368" i="3" a="1"/>
  <c r="AB368" i="3" s="1"/>
  <c r="AB369" i="3" a="1"/>
  <c r="AB369" i="3" s="1"/>
  <c r="AB370" i="3" a="1"/>
  <c r="AB370" i="3" s="1"/>
  <c r="AB371" i="3" a="1"/>
  <c r="AB371" i="3" s="1"/>
  <c r="AB372" i="3" a="1"/>
  <c r="AB372" i="3" s="1"/>
  <c r="AB373" i="3" a="1"/>
  <c r="AB373" i="3" s="1"/>
  <c r="AB374" i="3" a="1"/>
  <c r="AB374" i="3" s="1"/>
  <c r="AB375" i="3" a="1"/>
  <c r="AB375" i="3" s="1"/>
  <c r="AB376" i="3" a="1"/>
  <c r="AB376" i="3" s="1"/>
  <c r="AB377" i="3" a="1"/>
  <c r="AB377" i="3" s="1"/>
  <c r="AB378" i="3" a="1"/>
  <c r="AB378" i="3" s="1"/>
  <c r="AB379" i="3" a="1"/>
  <c r="AB379" i="3" s="1"/>
  <c r="AB380" i="3" a="1"/>
  <c r="AB380" i="3" s="1"/>
  <c r="AB381" i="3" a="1"/>
  <c r="AB381" i="3" s="1"/>
  <c r="AB382" i="3" a="1"/>
  <c r="AB382" i="3" s="1"/>
  <c r="AB383" i="3" a="1"/>
  <c r="AB383" i="3" s="1"/>
  <c r="AB384" i="3" a="1"/>
  <c r="AB384" i="3" s="1"/>
  <c r="AB385" i="3" a="1"/>
  <c r="AB385" i="3" s="1"/>
  <c r="AB386" i="3" a="1"/>
  <c r="AB386" i="3" s="1"/>
  <c r="AB387" i="3" a="1"/>
  <c r="AB387" i="3" s="1"/>
  <c r="AB388" i="3" a="1"/>
  <c r="AB388" i="3" s="1"/>
  <c r="AB389" i="3" a="1"/>
  <c r="AB389" i="3" s="1"/>
  <c r="AB390" i="3" a="1"/>
  <c r="AB390" i="3" s="1"/>
  <c r="AB391" i="3" a="1"/>
  <c r="AB391" i="3" s="1"/>
  <c r="AB392" i="3" a="1"/>
  <c r="AB392" i="3" s="1"/>
  <c r="AB393" i="3" a="1"/>
  <c r="AB393" i="3" s="1"/>
  <c r="AB394" i="3" a="1"/>
  <c r="AB394" i="3" s="1"/>
  <c r="AB395" i="3" a="1"/>
  <c r="AB395" i="3" s="1"/>
  <c r="AB396" i="3" a="1"/>
  <c r="AB396" i="3" s="1"/>
  <c r="AB397" i="3" a="1"/>
  <c r="AB397" i="3" s="1"/>
  <c r="AB398" i="3" a="1"/>
  <c r="AB398" i="3" s="1"/>
  <c r="AB399" i="3" a="1"/>
  <c r="AB399" i="3" s="1"/>
  <c r="AB400" i="3" a="1"/>
  <c r="AB400" i="3" s="1"/>
  <c r="AB401" i="3" a="1"/>
  <c r="AB401" i="3" s="1"/>
  <c r="AB402" i="3" a="1"/>
  <c r="AB402" i="3" s="1"/>
  <c r="AB403" i="3" a="1"/>
  <c r="AB403" i="3" s="1"/>
  <c r="AB404" i="3" a="1"/>
  <c r="AB404" i="3" s="1"/>
  <c r="AB405" i="3" a="1"/>
  <c r="AB405" i="3" s="1"/>
  <c r="AB406" i="3" a="1"/>
  <c r="AB406" i="3" s="1"/>
  <c r="AB407" i="3" a="1"/>
  <c r="AB407" i="3" s="1"/>
  <c r="AB408" i="3" a="1"/>
  <c r="AB408" i="3" s="1"/>
  <c r="AB409" i="3" a="1"/>
  <c r="AB409" i="3" s="1"/>
  <c r="AB410" i="3" a="1"/>
  <c r="AB410" i="3" s="1"/>
  <c r="AB411" i="3" a="1"/>
  <c r="AB411" i="3" s="1"/>
  <c r="AB412" i="3" a="1"/>
  <c r="AB412" i="3" s="1"/>
  <c r="AB413" i="3" a="1"/>
  <c r="AB413" i="3" s="1"/>
  <c r="AB414" i="3" a="1"/>
  <c r="AB414" i="3" s="1"/>
  <c r="AB415" i="3" a="1"/>
  <c r="AB415" i="3" s="1"/>
  <c r="AB416" i="3" a="1"/>
  <c r="AB416" i="3" s="1"/>
  <c r="AB417" i="3" a="1"/>
  <c r="AB417" i="3" s="1"/>
  <c r="AB418" i="3" a="1"/>
  <c r="AB418" i="3" s="1"/>
  <c r="AB419" i="3" a="1"/>
  <c r="AB419" i="3" s="1"/>
  <c r="AB420" i="3" a="1"/>
  <c r="AB420" i="3" s="1"/>
  <c r="AB421" i="3" a="1"/>
  <c r="AB421" i="3" s="1"/>
  <c r="AB422" i="3" a="1"/>
  <c r="AB422" i="3" s="1"/>
  <c r="AB423" i="3" a="1"/>
  <c r="AB423" i="3" s="1"/>
  <c r="AB424" i="3" a="1"/>
  <c r="AB424" i="3" s="1"/>
  <c r="AB425" i="3" a="1"/>
  <c r="AB425" i="3" s="1"/>
  <c r="AB426" i="3" a="1"/>
  <c r="AB426" i="3" s="1"/>
  <c r="AB427" i="3" a="1"/>
  <c r="AB427" i="3" s="1"/>
  <c r="AB428" i="3" a="1"/>
  <c r="AB428" i="3" s="1"/>
  <c r="AB429" i="3" a="1"/>
  <c r="AB429" i="3" s="1"/>
  <c r="AB430" i="3" a="1"/>
  <c r="AB430" i="3" s="1"/>
  <c r="AB431" i="3" a="1"/>
  <c r="AB431" i="3" s="1"/>
  <c r="AB432" i="3" a="1"/>
  <c r="AB432" i="3" s="1"/>
  <c r="AB433" i="3" a="1"/>
  <c r="AB433" i="3" s="1"/>
  <c r="AB434" i="3" a="1"/>
  <c r="AB434" i="3" s="1"/>
  <c r="AB435" i="3" a="1"/>
  <c r="AB435" i="3" s="1"/>
  <c r="AB436" i="3" a="1"/>
  <c r="AB436" i="3" s="1"/>
  <c r="AB437" i="3" a="1"/>
  <c r="AB437" i="3" s="1"/>
  <c r="AB438" i="3" a="1"/>
  <c r="AB438" i="3" s="1"/>
  <c r="AB439" i="3" a="1"/>
  <c r="AB439" i="3" s="1"/>
  <c r="AB441" i="3" a="1"/>
  <c r="AB441" i="3" s="1"/>
  <c r="AB443" i="3" a="1"/>
  <c r="AB443" i="3" s="1"/>
  <c r="AB444" i="3" a="1"/>
  <c r="AB444" i="3" s="1"/>
  <c r="AB445" i="3" a="1"/>
  <c r="AB445" i="3" s="1"/>
  <c r="AB446" i="3" a="1"/>
  <c r="AB446" i="3" s="1"/>
  <c r="AB447" i="3" a="1"/>
  <c r="AB447" i="3" s="1"/>
  <c r="AB448" i="3" a="1"/>
  <c r="AB448" i="3" s="1"/>
  <c r="AB449" i="3" a="1"/>
  <c r="AB449" i="3" s="1"/>
  <c r="AB450" i="3" a="1"/>
  <c r="AB450" i="3" s="1"/>
  <c r="AB451" i="3" a="1"/>
  <c r="AB451" i="3" s="1"/>
  <c r="AB452" i="3" a="1"/>
  <c r="AB452" i="3" s="1"/>
  <c r="AB453" i="3" a="1"/>
  <c r="AB453" i="3" s="1"/>
  <c r="AB454" i="3" a="1"/>
  <c r="AB454" i="3" s="1"/>
  <c r="AB455" i="3" a="1"/>
  <c r="AB455" i="3" s="1"/>
  <c r="AB456" i="3" a="1"/>
  <c r="AB456" i="3" s="1"/>
  <c r="AB457" i="3" a="1"/>
  <c r="AB457" i="3" s="1"/>
  <c r="AB458" i="3" a="1"/>
  <c r="AB458" i="3" s="1"/>
  <c r="AB459" i="3" a="1"/>
  <c r="AB459" i="3" s="1"/>
  <c r="AB460" i="3" a="1"/>
  <c r="AB460" i="3" s="1"/>
  <c r="AB461" i="3" a="1"/>
  <c r="AB461" i="3" s="1"/>
  <c r="AB462" i="3" a="1"/>
  <c r="AB462" i="3" s="1"/>
  <c r="AB463" i="3" a="1"/>
  <c r="AB463" i="3" s="1"/>
  <c r="AB464" i="3" a="1"/>
  <c r="AB464" i="3" s="1"/>
  <c r="AB465" i="3" a="1"/>
  <c r="AB465" i="3" s="1"/>
  <c r="AB466" i="3" a="1"/>
  <c r="AB466" i="3" s="1"/>
  <c r="AB467" i="3" a="1"/>
  <c r="AB467" i="3" s="1"/>
  <c r="AB468" i="3" a="1"/>
  <c r="AB468" i="3" s="1"/>
  <c r="AB469" i="3" a="1"/>
  <c r="AB469" i="3" s="1"/>
  <c r="AB470" i="3" a="1"/>
  <c r="AB470" i="3" s="1"/>
  <c r="AB471" i="3" a="1"/>
  <c r="AB471" i="3" s="1"/>
  <c r="AB472" i="3" a="1"/>
  <c r="AB472" i="3" s="1"/>
  <c r="AB473" i="3" a="1"/>
  <c r="AB473" i="3" s="1"/>
  <c r="AB474" i="3" a="1"/>
  <c r="AB474" i="3" s="1"/>
  <c r="AB475" i="3" a="1"/>
  <c r="AB475" i="3" s="1"/>
  <c r="AB476" i="3" a="1"/>
  <c r="AB476" i="3" s="1"/>
  <c r="AB477" i="3" a="1"/>
  <c r="AB477" i="3" s="1"/>
  <c r="AB478" i="3" a="1"/>
  <c r="AB478" i="3" s="1"/>
  <c r="AB479" i="3" a="1"/>
  <c r="AB479" i="3" s="1"/>
  <c r="AB480" i="3" a="1"/>
  <c r="AB480" i="3" s="1"/>
  <c r="AB481" i="3" a="1"/>
  <c r="AB481" i="3" s="1"/>
  <c r="AB482" i="3" a="1"/>
  <c r="AB482" i="3" s="1"/>
  <c r="AB483" i="3" a="1"/>
  <c r="AB483" i="3" s="1"/>
  <c r="AB484" i="3" a="1"/>
  <c r="AB484" i="3" s="1"/>
  <c r="AB485" i="3" a="1"/>
  <c r="AB485" i="3" s="1"/>
  <c r="AB486" i="3" a="1"/>
  <c r="AB486" i="3" s="1"/>
  <c r="AB487" i="3" a="1"/>
  <c r="AB487" i="3" s="1"/>
  <c r="AB488" i="3" a="1"/>
  <c r="AB488" i="3" s="1"/>
  <c r="AB489" i="3" a="1"/>
  <c r="AB489" i="3" s="1"/>
  <c r="AB491" i="3" a="1"/>
  <c r="AB491" i="3" s="1"/>
  <c r="AB492" i="3" a="1"/>
  <c r="AB492" i="3" s="1"/>
  <c r="AB493" i="3" a="1"/>
  <c r="AB493" i="3" s="1"/>
  <c r="AB494" i="3" a="1"/>
  <c r="AB494" i="3" s="1"/>
  <c r="AB495" i="3" a="1"/>
  <c r="AB495" i="3" s="1"/>
  <c r="AB496" i="3" a="1"/>
  <c r="AB496" i="3" s="1"/>
  <c r="AB497" i="3" a="1"/>
  <c r="AB497" i="3" s="1"/>
  <c r="AB498" i="3" a="1"/>
  <c r="AB498" i="3" s="1"/>
  <c r="AB499" i="3" a="1"/>
  <c r="AB499" i="3" s="1"/>
  <c r="AB500" i="3" a="1"/>
  <c r="AB500" i="3" s="1"/>
  <c r="AB501" i="3" a="1"/>
  <c r="AB501" i="3" s="1"/>
  <c r="AB502" i="3" a="1"/>
  <c r="AB502" i="3" s="1"/>
  <c r="AB503" i="3" a="1"/>
  <c r="AB503" i="3" s="1"/>
  <c r="AB504" i="3" a="1"/>
  <c r="AB504" i="3" s="1"/>
  <c r="AB505" i="3" a="1"/>
  <c r="AB505" i="3" s="1"/>
  <c r="AB506" i="3" a="1"/>
  <c r="AB506" i="3" s="1"/>
  <c r="AB507" i="3" a="1"/>
  <c r="AB507" i="3" s="1"/>
  <c r="AB508" i="3" a="1"/>
  <c r="AB508" i="3" s="1"/>
  <c r="AB509" i="3" a="1"/>
  <c r="AB509" i="3" s="1"/>
  <c r="AB510" i="3" a="1"/>
  <c r="AB510" i="3" s="1"/>
  <c r="AB511" i="3" a="1"/>
  <c r="AB511" i="3" s="1"/>
  <c r="AB512" i="3" a="1"/>
  <c r="AB512" i="3" s="1"/>
  <c r="AB513" i="3" a="1"/>
  <c r="AB513" i="3" s="1"/>
  <c r="AB514" i="3" a="1"/>
  <c r="AB514" i="3" s="1"/>
  <c r="AB515" i="3" a="1"/>
  <c r="AB515" i="3" s="1"/>
  <c r="AB516" i="3" a="1"/>
  <c r="AB516" i="3" s="1"/>
  <c r="AB517" i="3" a="1"/>
  <c r="AB517" i="3" s="1"/>
  <c r="AB518" i="3" a="1"/>
  <c r="AB518" i="3" s="1"/>
  <c r="AB519" i="3" a="1"/>
  <c r="AB519" i="3" s="1"/>
  <c r="AB520" i="3" a="1"/>
  <c r="AB520" i="3" s="1"/>
  <c r="AB521" i="3" a="1"/>
  <c r="AB521" i="3" s="1"/>
  <c r="AB523" i="3" a="1"/>
  <c r="AB523" i="3" s="1"/>
  <c r="AB524" i="3" a="1"/>
  <c r="AB524" i="3" s="1"/>
  <c r="AB525" i="3" a="1"/>
  <c r="AB525" i="3" s="1"/>
  <c r="AB526" i="3" a="1"/>
  <c r="AB526" i="3" s="1"/>
  <c r="AB527" i="3" a="1"/>
  <c r="AB527" i="3" s="1"/>
  <c r="AB528" i="3" a="1"/>
  <c r="AB528" i="3" s="1"/>
  <c r="AB529" i="3" a="1"/>
  <c r="AB529" i="3" s="1"/>
  <c r="AB530" i="3" a="1"/>
  <c r="AB530" i="3" s="1"/>
  <c r="AB531" i="3" a="1"/>
  <c r="AB531" i="3" s="1"/>
  <c r="AB532" i="3" a="1"/>
  <c r="AB532" i="3" s="1"/>
  <c r="AB533" i="3" a="1"/>
  <c r="AB533" i="3" s="1"/>
  <c r="AB534" i="3" a="1"/>
  <c r="AB534" i="3" s="1"/>
  <c r="AB535" i="3" a="1"/>
  <c r="AB535" i="3" s="1"/>
  <c r="AB536" i="3" a="1"/>
  <c r="AB536" i="3" s="1"/>
  <c r="AB537" i="3" a="1"/>
  <c r="AB537" i="3" s="1"/>
  <c r="AB538" i="3" a="1"/>
  <c r="AB538" i="3" s="1"/>
  <c r="AB539" i="3" a="1"/>
  <c r="AB539" i="3" s="1"/>
  <c r="AB540" i="3" a="1"/>
  <c r="AB540" i="3" s="1"/>
  <c r="AB541" i="3" a="1"/>
  <c r="AB541" i="3" s="1"/>
  <c r="AB542" i="3" a="1"/>
  <c r="AB542" i="3" s="1"/>
  <c r="AB543" i="3" a="1"/>
  <c r="AB543" i="3" s="1"/>
  <c r="AB544" i="3" a="1"/>
  <c r="AB544" i="3" s="1"/>
  <c r="AB545" i="3" a="1"/>
  <c r="AB545" i="3" s="1"/>
  <c r="AB546" i="3" a="1"/>
  <c r="AB546" i="3" s="1"/>
  <c r="AB547" i="3" a="1"/>
  <c r="AB547" i="3" s="1"/>
  <c r="AB548" i="3" a="1"/>
  <c r="AB548" i="3" s="1"/>
  <c r="AB549" i="3" a="1"/>
  <c r="AB549" i="3" s="1"/>
  <c r="AB550" i="3" a="1"/>
  <c r="AB550" i="3" s="1"/>
  <c r="AB551" i="3" a="1"/>
  <c r="AB551" i="3" s="1"/>
  <c r="AB552" i="3" a="1"/>
  <c r="AB552" i="3" s="1"/>
  <c r="AB553" i="3" a="1"/>
  <c r="AB553" i="3" s="1"/>
  <c r="AB554" i="3" a="1"/>
  <c r="AB554" i="3" s="1"/>
  <c r="AB555" i="3" a="1"/>
  <c r="AB555" i="3" s="1"/>
  <c r="AB556" i="3" a="1"/>
  <c r="AB556" i="3" s="1"/>
  <c r="AB557" i="3" a="1"/>
  <c r="AB557" i="3" s="1"/>
  <c r="AB558" i="3" a="1"/>
  <c r="AB558" i="3" s="1"/>
  <c r="AB559" i="3" a="1"/>
  <c r="AB559" i="3" s="1"/>
  <c r="AB560" i="3" a="1"/>
  <c r="AB560" i="3" s="1"/>
  <c r="AB561" i="3" a="1"/>
  <c r="AB561" i="3" s="1"/>
  <c r="AB562" i="3" a="1"/>
  <c r="AB562" i="3" s="1"/>
  <c r="AB563" i="3" a="1"/>
  <c r="AB563" i="3" s="1"/>
  <c r="AB564" i="3" a="1"/>
  <c r="AB564" i="3" s="1"/>
  <c r="AB565" i="3" a="1"/>
  <c r="AB565" i="3" s="1"/>
  <c r="AB566" i="3" a="1"/>
  <c r="AB566" i="3" s="1"/>
  <c r="AB567" i="3" a="1"/>
  <c r="AB567" i="3" s="1"/>
  <c r="AB568" i="3" a="1"/>
  <c r="AB568" i="3" s="1"/>
  <c r="AB569" i="3" a="1"/>
  <c r="AB569" i="3" s="1"/>
  <c r="AB570" i="3" a="1"/>
  <c r="AB570" i="3" s="1"/>
  <c r="AB571" i="3" a="1"/>
  <c r="AB571" i="3" s="1"/>
  <c r="AB572" i="3" a="1"/>
  <c r="AB572" i="3" s="1"/>
  <c r="AB573" i="3" a="1"/>
  <c r="AB573" i="3" s="1"/>
  <c r="AB574" i="3" a="1"/>
  <c r="AB574" i="3" s="1"/>
  <c r="AB575" i="3" a="1"/>
  <c r="AB575" i="3" s="1"/>
  <c r="AB576" i="3" a="1"/>
  <c r="AB576" i="3" s="1"/>
  <c r="AB577" i="3" a="1"/>
  <c r="AB577" i="3" s="1"/>
  <c r="AB578" i="3" a="1"/>
  <c r="AB578" i="3" s="1"/>
  <c r="AB579" i="3" a="1"/>
  <c r="AB579" i="3" s="1"/>
  <c r="AB580" i="3" a="1"/>
  <c r="AB580" i="3" s="1"/>
  <c r="AB581" i="3" a="1"/>
  <c r="AB581" i="3" s="1"/>
  <c r="AB582" i="3" a="1"/>
  <c r="AB582" i="3" s="1"/>
  <c r="AB583" i="3" a="1"/>
  <c r="AB583" i="3" s="1"/>
  <c r="AB584" i="3" a="1"/>
  <c r="AB584" i="3" s="1"/>
  <c r="AB585" i="3" a="1"/>
  <c r="AB585" i="3" s="1"/>
  <c r="AB586" i="3" a="1"/>
  <c r="AB586" i="3" s="1"/>
  <c r="AB587" i="3" a="1"/>
  <c r="AB587" i="3" s="1"/>
  <c r="AB588" i="3" a="1"/>
  <c r="AB588" i="3" s="1"/>
  <c r="AB589" i="3" a="1"/>
  <c r="AB589" i="3" s="1"/>
  <c r="AB590" i="3" a="1"/>
  <c r="AB590" i="3" s="1"/>
  <c r="AB591" i="3" a="1"/>
  <c r="AB591" i="3" s="1"/>
  <c r="AB592" i="3" a="1"/>
  <c r="AB592" i="3" s="1"/>
  <c r="AB593" i="3" a="1"/>
  <c r="AB593" i="3" s="1"/>
  <c r="AB594" i="3" a="1"/>
  <c r="AB594" i="3" s="1"/>
  <c r="AB595" i="3" a="1"/>
  <c r="AB595" i="3" s="1"/>
  <c r="AB596" i="3" a="1"/>
  <c r="AB596" i="3" s="1"/>
  <c r="AB597" i="3" a="1"/>
  <c r="AB597" i="3" s="1"/>
  <c r="AB598" i="3" a="1"/>
  <c r="AB598" i="3" s="1"/>
  <c r="AB599" i="3" a="1"/>
  <c r="AB599" i="3" s="1"/>
  <c r="AB600" i="3" a="1"/>
  <c r="AB600" i="3" s="1"/>
  <c r="AB601" i="3" a="1"/>
  <c r="AB601" i="3" s="1"/>
  <c r="AB602" i="3" a="1"/>
  <c r="AB602" i="3" s="1"/>
  <c r="AB603" i="3" a="1"/>
  <c r="AB603" i="3" s="1"/>
  <c r="AB604" i="3" a="1"/>
  <c r="AB604" i="3" s="1"/>
  <c r="AB605" i="3" a="1"/>
  <c r="AB605" i="3" s="1"/>
  <c r="AB606" i="3" a="1"/>
  <c r="AB606" i="3" s="1"/>
  <c r="AB607" i="3" a="1"/>
  <c r="AB607" i="3" s="1"/>
  <c r="AB608" i="3" a="1"/>
  <c r="AB608" i="3" s="1"/>
  <c r="AB609" i="3" a="1"/>
  <c r="AB609" i="3" s="1"/>
  <c r="AB610" i="3" a="1"/>
  <c r="AB610" i="3" s="1"/>
  <c r="AB611" i="3" a="1"/>
  <c r="AB611" i="3" s="1"/>
  <c r="AB612" i="3" a="1"/>
  <c r="AB612" i="3" s="1"/>
  <c r="AB613" i="3" a="1"/>
  <c r="AB613" i="3" s="1"/>
  <c r="AB614" i="3" a="1"/>
  <c r="AB614" i="3" s="1"/>
  <c r="AB615" i="3" a="1"/>
  <c r="AB615" i="3" s="1"/>
  <c r="AB616" i="3" a="1"/>
  <c r="AB616" i="3" s="1"/>
  <c r="AB617" i="3" a="1"/>
  <c r="AB617" i="3" s="1"/>
  <c r="AB618" i="3" a="1"/>
  <c r="AB618" i="3" s="1"/>
  <c r="AB619" i="3" a="1"/>
  <c r="AB619" i="3" s="1"/>
  <c r="AB620" i="3" a="1"/>
  <c r="AB620" i="3" s="1"/>
  <c r="AB621" i="3" a="1"/>
  <c r="AB621" i="3" s="1"/>
  <c r="AB622" i="3" a="1"/>
  <c r="AB622" i="3" s="1"/>
  <c r="AB623" i="3" a="1"/>
  <c r="AB623" i="3" s="1"/>
  <c r="AB624" i="3" a="1"/>
  <c r="AB624" i="3" s="1"/>
  <c r="AB625" i="3" a="1"/>
  <c r="AB625" i="3" s="1"/>
  <c r="AB626" i="3" a="1"/>
  <c r="AB626" i="3" s="1"/>
  <c r="AB627" i="3" a="1"/>
  <c r="AB627" i="3" s="1"/>
  <c r="AB628" i="3" a="1"/>
  <c r="AB628" i="3" s="1"/>
  <c r="AB629" i="3" a="1"/>
  <c r="AB629" i="3" s="1"/>
  <c r="AB630" i="3" a="1"/>
  <c r="AB630" i="3" s="1"/>
  <c r="AB632" i="3" a="1"/>
  <c r="AB632" i="3" s="1"/>
  <c r="AB633" i="3" a="1"/>
  <c r="AB633" i="3" s="1"/>
  <c r="AB634" i="3" a="1"/>
  <c r="AB634" i="3" s="1"/>
  <c r="AB635" i="3" a="1"/>
  <c r="AB635" i="3" s="1"/>
  <c r="AB636" i="3" a="1"/>
  <c r="AB636" i="3" s="1"/>
  <c r="AB637" i="3" a="1"/>
  <c r="AB637" i="3" s="1"/>
  <c r="AB638" i="3" a="1"/>
  <c r="AB638" i="3" s="1"/>
  <c r="AB639" i="3" a="1"/>
  <c r="AB639" i="3" s="1"/>
  <c r="AB640" i="3" a="1"/>
  <c r="AB640" i="3" s="1"/>
  <c r="AB641" i="3" a="1"/>
  <c r="AB641" i="3" s="1"/>
  <c r="AB642" i="3" a="1"/>
  <c r="AB642" i="3" s="1"/>
  <c r="AB643" i="3" a="1"/>
  <c r="AB643" i="3" s="1"/>
  <c r="AB644" i="3" a="1"/>
  <c r="AB644" i="3" s="1"/>
  <c r="AB645" i="3" a="1"/>
  <c r="AB645" i="3" s="1"/>
  <c r="AB646" i="3" a="1"/>
  <c r="AB646" i="3" s="1"/>
  <c r="AB647" i="3" a="1"/>
  <c r="AB647" i="3" s="1"/>
  <c r="AB648" i="3" a="1"/>
  <c r="AB648" i="3" s="1"/>
  <c r="AB649" i="3" a="1"/>
  <c r="AB649" i="3" s="1"/>
  <c r="AB650" i="3" a="1"/>
  <c r="AB650" i="3" s="1"/>
  <c r="AB651" i="3" a="1"/>
  <c r="AB651" i="3" s="1"/>
  <c r="AB652" i="3" a="1"/>
  <c r="AB652" i="3" s="1"/>
  <c r="AB653" i="3" a="1"/>
  <c r="AB653" i="3" s="1"/>
  <c r="AB654" i="3" a="1"/>
  <c r="AB654" i="3" s="1"/>
  <c r="AB655" i="3" a="1"/>
  <c r="AB655" i="3" s="1"/>
  <c r="AB656" i="3" a="1"/>
  <c r="AB656" i="3" s="1"/>
  <c r="AB657" i="3" a="1"/>
  <c r="AB657" i="3" s="1"/>
  <c r="AB658" i="3" a="1"/>
  <c r="AB658" i="3" s="1"/>
  <c r="AB659" i="3" a="1"/>
  <c r="AB659" i="3" s="1"/>
  <c r="AB660" i="3" a="1"/>
  <c r="AB660" i="3" s="1"/>
  <c r="AB661" i="3" a="1"/>
  <c r="AB661" i="3" s="1"/>
  <c r="AB662" i="3" a="1"/>
  <c r="AB662" i="3" s="1"/>
  <c r="AB663" i="3" a="1"/>
  <c r="AB663" i="3" s="1"/>
  <c r="AB664" i="3" a="1"/>
  <c r="AB664" i="3" s="1"/>
  <c r="AB665" i="3" a="1"/>
  <c r="AB665" i="3" s="1"/>
  <c r="AB666" i="3" a="1"/>
  <c r="AB666" i="3" s="1"/>
  <c r="AB667" i="3" a="1"/>
  <c r="AB667" i="3" s="1"/>
  <c r="AB668" i="3" a="1"/>
  <c r="AB668" i="3" s="1"/>
  <c r="AB669" i="3" a="1"/>
  <c r="AB669" i="3" s="1"/>
  <c r="AB670" i="3" a="1"/>
  <c r="AB670" i="3" s="1"/>
  <c r="AB671" i="3" a="1"/>
  <c r="AB671" i="3" s="1"/>
  <c r="AB672" i="3" a="1"/>
  <c r="AB672" i="3" s="1"/>
  <c r="AB673" i="3" a="1"/>
  <c r="AB673" i="3" s="1"/>
  <c r="AB674" i="3" a="1"/>
  <c r="AB674" i="3" s="1"/>
  <c r="AB675" i="3" a="1"/>
  <c r="AB675" i="3" s="1"/>
  <c r="AB676" i="3" a="1"/>
  <c r="AB676" i="3" s="1"/>
  <c r="AB677" i="3" a="1"/>
  <c r="AB677" i="3" s="1"/>
  <c r="AB678" i="3" a="1"/>
  <c r="AB678" i="3" s="1"/>
  <c r="AB679" i="3" a="1"/>
  <c r="AB679" i="3" s="1"/>
  <c r="AB680" i="3" a="1"/>
  <c r="AB680" i="3" s="1"/>
  <c r="AB681" i="3" a="1"/>
  <c r="AB681" i="3" s="1"/>
  <c r="AB682" i="3" a="1"/>
  <c r="AB682" i="3" s="1"/>
  <c r="AB683" i="3" a="1"/>
  <c r="AB683" i="3" s="1"/>
  <c r="AB684" i="3" a="1"/>
  <c r="AB684" i="3" s="1"/>
  <c r="AB685" i="3" a="1"/>
  <c r="AB685" i="3" s="1"/>
  <c r="AB686" i="3" a="1"/>
  <c r="AB686" i="3" s="1"/>
  <c r="AB687" i="3" a="1"/>
  <c r="AB687" i="3" s="1"/>
  <c r="AB688" i="3" a="1"/>
  <c r="AB688" i="3" s="1"/>
  <c r="AB689" i="3" a="1"/>
  <c r="AB689" i="3" s="1"/>
  <c r="AB690" i="3" a="1"/>
  <c r="AB690" i="3" s="1"/>
  <c r="AB691" i="3" a="1"/>
  <c r="AB691" i="3" s="1"/>
  <c r="AB692" i="3" a="1"/>
  <c r="AB692" i="3" s="1"/>
  <c r="AB693" i="3" a="1"/>
  <c r="AB693" i="3" s="1"/>
  <c r="AB694" i="3" a="1"/>
  <c r="AB694" i="3" s="1"/>
  <c r="AB695" i="3" a="1"/>
  <c r="AB695" i="3" s="1"/>
  <c r="AB696" i="3" a="1"/>
  <c r="AB696" i="3" s="1"/>
  <c r="AB697" i="3" a="1"/>
  <c r="AB697" i="3" s="1"/>
  <c r="AB698" i="3" a="1"/>
  <c r="AB698" i="3" s="1"/>
  <c r="AB699" i="3" a="1"/>
  <c r="AB699" i="3" s="1"/>
  <c r="AB700" i="3" a="1"/>
  <c r="AB700" i="3" s="1"/>
  <c r="AB701" i="3" a="1"/>
  <c r="AB701" i="3" s="1"/>
  <c r="AB702" i="3" a="1"/>
  <c r="AB702" i="3" s="1"/>
  <c r="AB703" i="3" a="1"/>
  <c r="AB703" i="3" s="1"/>
  <c r="AB704" i="3" a="1"/>
  <c r="AB704" i="3" s="1"/>
  <c r="AB705" i="3" a="1"/>
  <c r="AB705" i="3" s="1"/>
  <c r="AB706" i="3" a="1"/>
  <c r="AB706" i="3" s="1"/>
  <c r="AB707" i="3" a="1"/>
  <c r="AB707" i="3" s="1"/>
  <c r="X19" i="17"/>
  <c r="X17" i="17"/>
  <c r="X10" i="17"/>
  <c r="AD19" i="17"/>
  <c r="AF14" i="17"/>
  <c r="AF13" i="17"/>
  <c r="AF12" i="17"/>
  <c r="AF11" i="17"/>
  <c r="AF10" i="17"/>
  <c r="AF9" i="17"/>
  <c r="AF7" i="17"/>
  <c r="AF6" i="17"/>
  <c r="AF5" i="17"/>
  <c r="AF4" i="17"/>
  <c r="AF19" i="17" s="1"/>
  <c r="AD368" i="3"/>
  <c r="T224" i="33" l="1"/>
  <c r="V224" i="33" s="1"/>
  <c r="V223" i="33"/>
  <c r="V406" i="33" s="1"/>
  <c r="AE52" i="17"/>
  <c r="AB54" i="17"/>
  <c r="AB53" i="17"/>
  <c r="Z54" i="17"/>
  <c r="Z53" i="17"/>
  <c r="P8" i="17" l="1"/>
  <c r="T405" i="3"/>
  <c r="BB70" i="14" l="1"/>
  <c r="BD69" i="14"/>
  <c r="BD70" i="14" s="1"/>
  <c r="BB64" i="14"/>
  <c r="BD63" i="14"/>
  <c r="BD62" i="14"/>
  <c r="BD61" i="14"/>
  <c r="BD60" i="14"/>
  <c r="BD59" i="14"/>
  <c r="BD58" i="14"/>
  <c r="BD57" i="14"/>
  <c r="BD56" i="14"/>
  <c r="BD55" i="14"/>
  <c r="BD54" i="14"/>
  <c r="BD53" i="14"/>
  <c r="BD52" i="14"/>
  <c r="BD51" i="14"/>
  <c r="Q194" i="3"/>
  <c r="AD364" i="3"/>
  <c r="BD64" i="14" l="1"/>
  <c r="BC39" i="19"/>
  <c r="BC38" i="19"/>
  <c r="BC37" i="19"/>
  <c r="BC8" i="19"/>
  <c r="BE7" i="19"/>
  <c r="BE6" i="19"/>
  <c r="BE5" i="19"/>
  <c r="BE8" i="19" s="1"/>
  <c r="BL31" i="21"/>
  <c r="BN31" i="21"/>
  <c r="BB35" i="14"/>
  <c r="BB31" i="14"/>
  <c r="BD30" i="14"/>
  <c r="BD29" i="14"/>
  <c r="BD28" i="14"/>
  <c r="BD27" i="14"/>
  <c r="BD26" i="14"/>
  <c r="BD25" i="14"/>
  <c r="BD24" i="14"/>
  <c r="BD23" i="14"/>
  <c r="BD22" i="14"/>
  <c r="BD21" i="14"/>
  <c r="BD20" i="14"/>
  <c r="BD31" i="14" s="1"/>
  <c r="BA49" i="19"/>
  <c r="AZ49" i="19"/>
  <c r="AY44" i="19"/>
  <c r="BB49" i="19"/>
  <c r="BD49" i="19" s="1"/>
  <c r="BD50" i="19" s="1"/>
  <c r="BC32" i="19"/>
  <c r="BE31" i="19"/>
  <c r="BE30" i="19"/>
  <c r="BE29" i="19"/>
  <c r="BE28" i="19"/>
  <c r="BE27" i="19"/>
  <c r="BE26" i="19"/>
  <c r="BE25" i="19"/>
  <c r="BE24" i="19"/>
  <c r="BE23" i="19"/>
  <c r="BE22" i="19"/>
  <c r="BE21" i="19"/>
  <c r="BE32" i="19" s="1"/>
  <c r="V390" i="3"/>
  <c r="M43" i="26"/>
  <c r="M52" i="26"/>
  <c r="P52" i="26"/>
  <c r="Q52" i="26" s="1"/>
  <c r="I52" i="26"/>
  <c r="J52" i="26" s="1"/>
  <c r="BB115" i="14" l="1"/>
  <c r="BD114" i="14"/>
  <c r="BD113" i="14"/>
  <c r="BD112" i="14"/>
  <c r="BD111" i="14"/>
  <c r="BD110" i="14"/>
  <c r="BD109" i="14"/>
  <c r="BD108" i="14"/>
  <c r="BD107" i="14"/>
  <c r="BD115" i="14" s="1"/>
  <c r="L8" i="27"/>
  <c r="Q377" i="3"/>
  <c r="V377" i="3" s="1"/>
  <c r="BB41" i="16"/>
  <c r="BD40" i="16"/>
  <c r="BD39" i="16"/>
  <c r="BD38" i="16"/>
  <c r="BD37" i="16"/>
  <c r="BD36" i="16"/>
  <c r="BD35" i="16"/>
  <c r="BD34" i="16"/>
  <c r="BD33" i="16"/>
  <c r="BD32" i="16"/>
  <c r="BD31" i="16"/>
  <c r="BD30" i="16"/>
  <c r="BD29" i="16"/>
  <c r="BD28" i="16"/>
  <c r="BD27" i="16"/>
  <c r="BD26" i="16"/>
  <c r="BD25" i="16"/>
  <c r="BD24" i="16"/>
  <c r="BD23" i="16"/>
  <c r="BD22" i="16"/>
  <c r="BD21" i="16"/>
  <c r="BD20" i="16"/>
  <c r="BD19" i="16"/>
  <c r="BD18" i="16"/>
  <c r="BD17" i="16"/>
  <c r="BD16" i="16"/>
  <c r="BD15" i="16"/>
  <c r="BD14" i="16"/>
  <c r="BD13" i="16"/>
  <c r="BD12" i="16"/>
  <c r="BD11" i="16"/>
  <c r="BD10" i="16"/>
  <c r="BD9" i="16"/>
  <c r="BD8" i="16"/>
  <c r="BD7" i="16"/>
  <c r="BD6" i="16"/>
  <c r="BD5" i="16"/>
  <c r="BD41" i="16" s="1"/>
  <c r="BE39" i="19"/>
  <c r="BE38" i="19"/>
  <c r="T60" i="17"/>
  <c r="T59" i="17"/>
  <c r="BB93" i="14"/>
  <c r="BD92" i="14"/>
  <c r="BD93" i="14" s="1"/>
  <c r="BD87" i="14"/>
  <c r="BB88" i="14"/>
  <c r="BD74" i="14"/>
  <c r="BD75" i="14"/>
  <c r="BD76" i="14"/>
  <c r="BD77" i="14"/>
  <c r="BD78" i="14"/>
  <c r="BD79" i="14"/>
  <c r="BD86" i="14"/>
  <c r="BD85" i="14"/>
  <c r="BD84" i="14"/>
  <c r="BD88" i="14" s="1"/>
  <c r="BB80" i="14"/>
  <c r="BD80" i="14"/>
  <c r="BA124" i="14"/>
  <c r="BA123" i="14"/>
  <c r="X40" i="15"/>
  <c r="Z39" i="15"/>
  <c r="Z38" i="15"/>
  <c r="Z37" i="15"/>
  <c r="Z36" i="15"/>
  <c r="Z35" i="15"/>
  <c r="Z34" i="15"/>
  <c r="Z40" i="15" s="1"/>
  <c r="BC40" i="19" l="1"/>
  <c r="BE37" i="19"/>
  <c r="BE40" i="19" s="1"/>
  <c r="AL23" i="21" l="1"/>
  <c r="AN22" i="21"/>
  <c r="AN21" i="21"/>
  <c r="AN20" i="21"/>
  <c r="AN19" i="21"/>
  <c r="AN18" i="21"/>
  <c r="AN17" i="21"/>
  <c r="AN16" i="21"/>
  <c r="AN15" i="21"/>
  <c r="AN14" i="21"/>
  <c r="AN13" i="21"/>
  <c r="AN12" i="21"/>
  <c r="AN11" i="21"/>
  <c r="AN10" i="21"/>
  <c r="AN9" i="21"/>
  <c r="AN8" i="21"/>
  <c r="AN7" i="21"/>
  <c r="AN6" i="21"/>
  <c r="V23" i="21"/>
  <c r="X22" i="21"/>
  <c r="X21" i="21"/>
  <c r="X20" i="21"/>
  <c r="X19" i="21"/>
  <c r="X18" i="21"/>
  <c r="X17" i="21"/>
  <c r="X16" i="21"/>
  <c r="X15" i="21"/>
  <c r="X14" i="21"/>
  <c r="X13" i="21"/>
  <c r="X12" i="21"/>
  <c r="X11" i="21"/>
  <c r="X10" i="21"/>
  <c r="X9" i="21"/>
  <c r="X8" i="21"/>
  <c r="X7" i="21"/>
  <c r="X6" i="21"/>
  <c r="X23" i="21" s="1"/>
  <c r="BA8" i="21" s="1"/>
  <c r="AD23" i="21"/>
  <c r="AF22" i="21"/>
  <c r="AF21" i="21"/>
  <c r="AF20" i="21"/>
  <c r="AF19" i="21"/>
  <c r="AF18" i="21"/>
  <c r="AF17" i="21"/>
  <c r="AF16" i="21"/>
  <c r="AF15" i="21"/>
  <c r="AF14" i="21"/>
  <c r="AF13" i="21"/>
  <c r="AF12" i="21"/>
  <c r="AF11" i="21"/>
  <c r="AF10" i="21"/>
  <c r="AF9" i="21"/>
  <c r="AF8" i="21"/>
  <c r="AF7" i="21"/>
  <c r="AF6" i="21"/>
  <c r="AF23" i="21" s="1"/>
  <c r="BA9" i="21" s="1"/>
  <c r="BC11" i="21"/>
  <c r="BE11" i="21" s="1"/>
  <c r="V328" i="3"/>
  <c r="U43" i="17"/>
  <c r="U42" i="17"/>
  <c r="P9" i="17"/>
  <c r="V33" i="17"/>
  <c r="Y301" i="3"/>
  <c r="Y242" i="3"/>
  <c r="Y183" i="3"/>
  <c r="AN23" i="21" l="1"/>
  <c r="BA10" i="21" s="1"/>
  <c r="BC10" i="21" s="1"/>
  <c r="BE10" i="21" s="1"/>
  <c r="AR35" i="15"/>
  <c r="AR36" i="15" s="1"/>
  <c r="I12" i="32"/>
  <c r="I13" i="32"/>
  <c r="U26" i="17"/>
  <c r="U27" i="17"/>
  <c r="U28" i="17"/>
  <c r="U29" i="17"/>
  <c r="U25" i="17"/>
  <c r="AS61" i="16" l="1"/>
  <c r="AS66" i="16" s="1"/>
  <c r="AT66" i="16" s="1"/>
  <c r="AS53" i="16"/>
  <c r="AT53" i="16" s="1"/>
  <c r="AS54" i="16"/>
  <c r="AT54" i="16" s="1"/>
  <c r="AS49" i="16"/>
  <c r="AS52" i="16" s="1"/>
  <c r="AT52" i="16" s="1"/>
  <c r="AS65" i="16" l="1"/>
  <c r="AT65" i="16" s="1"/>
  <c r="AS55" i="16"/>
  <c r="AT55" i="16" s="1"/>
  <c r="AT57" i="16" s="1"/>
  <c r="AS68" i="16"/>
  <c r="AT68" i="16" s="1"/>
  <c r="AS56" i="16"/>
  <c r="AT56" i="16" s="1"/>
  <c r="AS64" i="16"/>
  <c r="AT64" i="16" s="1"/>
  <c r="AT69" i="16" s="1"/>
  <c r="AS67" i="16"/>
  <c r="AT67" i="16" s="1"/>
  <c r="E25" i="27" l="1"/>
  <c r="E20" i="27"/>
  <c r="E21" i="27"/>
  <c r="E22" i="27"/>
  <c r="E23" i="27"/>
  <c r="E24" i="27"/>
  <c r="E19" i="27"/>
  <c r="W708" i="3"/>
  <c r="X708" i="3"/>
  <c r="C80" i="6"/>
  <c r="D80" i="6"/>
  <c r="E80" i="6"/>
  <c r="F80" i="6"/>
  <c r="H80" i="6"/>
  <c r="I80" i="6"/>
  <c r="J80" i="6"/>
  <c r="K80" i="6"/>
  <c r="L80" i="6"/>
  <c r="N80" i="6"/>
  <c r="O80" i="6"/>
  <c r="P80" i="6"/>
  <c r="Q80" i="6"/>
  <c r="R80" i="6"/>
  <c r="T80" i="6"/>
  <c r="U80" i="6"/>
  <c r="V80" i="6"/>
  <c r="W80" i="6"/>
  <c r="X80" i="6"/>
  <c r="Z80" i="6"/>
  <c r="AA80" i="6"/>
  <c r="AB80" i="6"/>
  <c r="AC80" i="6"/>
  <c r="AD80" i="6"/>
  <c r="AF80" i="6"/>
  <c r="AG80" i="6"/>
  <c r="AH80" i="6"/>
  <c r="AI80" i="6"/>
  <c r="AJ80" i="6"/>
  <c r="AL80" i="6"/>
  <c r="AM80" i="6"/>
  <c r="AN80" i="6"/>
  <c r="AO80" i="6"/>
  <c r="AP80" i="6"/>
  <c r="AR80" i="6"/>
  <c r="AS80" i="6"/>
  <c r="AT80" i="6"/>
  <c r="AU80" i="6"/>
  <c r="AV80" i="6"/>
  <c r="AX80" i="6"/>
  <c r="AY80" i="6"/>
  <c r="AZ80" i="6"/>
  <c r="BA80" i="6"/>
  <c r="BB80" i="6"/>
  <c r="BD80" i="6"/>
  <c r="BE80" i="6"/>
  <c r="BF80" i="6"/>
  <c r="BG80" i="6"/>
  <c r="BH80" i="6"/>
  <c r="BJ80" i="6"/>
  <c r="BK80" i="6"/>
  <c r="BL80" i="6"/>
  <c r="BM80" i="6"/>
  <c r="BN80" i="6"/>
  <c r="BP80" i="6"/>
  <c r="BQ80" i="6"/>
  <c r="BR80" i="6"/>
  <c r="BS80" i="6"/>
  <c r="BT80" i="6"/>
  <c r="BV80" i="6"/>
  <c r="F4" i="6"/>
  <c r="J86" i="6"/>
  <c r="I86" i="6"/>
  <c r="H86" i="6"/>
  <c r="F86" i="6"/>
  <c r="E86" i="6"/>
  <c r="D86" i="6"/>
  <c r="C86" i="6"/>
  <c r="N4" i="6"/>
  <c r="L4" i="6"/>
  <c r="K4" i="6"/>
  <c r="J4" i="6"/>
  <c r="I4" i="6"/>
  <c r="H4" i="6"/>
  <c r="E4" i="6"/>
  <c r="D4" i="6"/>
  <c r="C4" i="6"/>
  <c r="H748" i="6"/>
  <c r="H746" i="6"/>
  <c r="G746" i="6"/>
  <c r="C236" i="6"/>
  <c r="BV236" i="6"/>
  <c r="BT236" i="6"/>
  <c r="BS236" i="6"/>
  <c r="BR236" i="6"/>
  <c r="BQ236" i="6"/>
  <c r="BP236" i="6"/>
  <c r="BN236" i="6"/>
  <c r="BM236" i="6"/>
  <c r="BL236" i="6"/>
  <c r="BK236" i="6"/>
  <c r="BJ236" i="6"/>
  <c r="BH236" i="6"/>
  <c r="BG236" i="6"/>
  <c r="BF236" i="6"/>
  <c r="BE236" i="6"/>
  <c r="BD236" i="6"/>
  <c r="BB236" i="6"/>
  <c r="BA236" i="6"/>
  <c r="AZ236" i="6"/>
  <c r="AY236" i="6"/>
  <c r="AX236" i="6"/>
  <c r="AV236" i="6"/>
  <c r="AU236" i="6"/>
  <c r="AT236" i="6"/>
  <c r="AS236" i="6"/>
  <c r="AR236" i="6"/>
  <c r="AP236" i="6"/>
  <c r="AO236" i="6"/>
  <c r="AN236" i="6"/>
  <c r="AM236" i="6"/>
  <c r="AL236" i="6"/>
  <c r="AJ236" i="6"/>
  <c r="AI236" i="6"/>
  <c r="AH236" i="6"/>
  <c r="AG236" i="6"/>
  <c r="AF236" i="6"/>
  <c r="AD236" i="6"/>
  <c r="AC236" i="6"/>
  <c r="AB236" i="6"/>
  <c r="AA236" i="6"/>
  <c r="Z236" i="6"/>
  <c r="X236" i="6"/>
  <c r="W236" i="6"/>
  <c r="V236" i="6"/>
  <c r="U236" i="6"/>
  <c r="T236" i="6"/>
  <c r="R236" i="6"/>
  <c r="Q236" i="6"/>
  <c r="P236" i="6"/>
  <c r="O236" i="6"/>
  <c r="N236" i="6"/>
  <c r="L236" i="6"/>
  <c r="K236" i="6"/>
  <c r="J236" i="6"/>
  <c r="I236" i="6"/>
  <c r="H236" i="6"/>
  <c r="F236" i="6"/>
  <c r="E236" i="6"/>
  <c r="D236" i="6"/>
  <c r="BV398" i="6"/>
  <c r="BT398" i="6"/>
  <c r="BS398" i="6"/>
  <c r="BR398" i="6"/>
  <c r="BQ398" i="6"/>
  <c r="BP398" i="6"/>
  <c r="BN398" i="6"/>
  <c r="BM398" i="6"/>
  <c r="BL398" i="6"/>
  <c r="BK398" i="6"/>
  <c r="BJ398" i="6"/>
  <c r="BH398" i="6"/>
  <c r="BG398" i="6"/>
  <c r="BF398" i="6"/>
  <c r="BE398" i="6"/>
  <c r="BD398" i="6"/>
  <c r="BB398" i="6"/>
  <c r="BA398" i="6"/>
  <c r="AZ398" i="6"/>
  <c r="AY398" i="6"/>
  <c r="AX398" i="6"/>
  <c r="AV398" i="6"/>
  <c r="AU398" i="6"/>
  <c r="AT398" i="6"/>
  <c r="AS398" i="6"/>
  <c r="AR398" i="6"/>
  <c r="AP398" i="6"/>
  <c r="AO398" i="6"/>
  <c r="AN398" i="6"/>
  <c r="AM398" i="6"/>
  <c r="AL398" i="6"/>
  <c r="AJ398" i="6"/>
  <c r="AI398" i="6"/>
  <c r="AH398" i="6"/>
  <c r="AG398" i="6"/>
  <c r="AF398" i="6"/>
  <c r="AD398" i="6"/>
  <c r="AC398" i="6"/>
  <c r="AB398" i="6"/>
  <c r="AA398" i="6"/>
  <c r="Z398" i="6"/>
  <c r="X398" i="6"/>
  <c r="W398" i="6"/>
  <c r="V398" i="6"/>
  <c r="U398" i="6"/>
  <c r="T398" i="6"/>
  <c r="R398" i="6"/>
  <c r="Q398" i="6"/>
  <c r="P398" i="6"/>
  <c r="O398" i="6"/>
  <c r="N398" i="6"/>
  <c r="L398" i="6"/>
  <c r="K398" i="6"/>
  <c r="J398" i="6"/>
  <c r="I398" i="6"/>
  <c r="H398" i="6"/>
  <c r="F398" i="6"/>
  <c r="E398" i="6"/>
  <c r="D398" i="6"/>
  <c r="C398" i="6"/>
  <c r="C430" i="6"/>
  <c r="C567" i="6"/>
  <c r="D567" i="6"/>
  <c r="E567" i="6"/>
  <c r="F567" i="6"/>
  <c r="H567" i="6"/>
  <c r="I567" i="6"/>
  <c r="J567" i="6"/>
  <c r="K567" i="6"/>
  <c r="L567" i="6"/>
  <c r="N567" i="6"/>
  <c r="O567" i="6"/>
  <c r="P567" i="6"/>
  <c r="Q567" i="6"/>
  <c r="R567" i="6"/>
  <c r="T567" i="6"/>
  <c r="U567" i="6"/>
  <c r="V567" i="6"/>
  <c r="W567" i="6"/>
  <c r="X567" i="6"/>
  <c r="Z567" i="6"/>
  <c r="AA567" i="6"/>
  <c r="AB567" i="6"/>
  <c r="AC567" i="6"/>
  <c r="AD567" i="6"/>
  <c r="AF567" i="6"/>
  <c r="AG567" i="6"/>
  <c r="AH567" i="6"/>
  <c r="AI567" i="6"/>
  <c r="AJ567" i="6"/>
  <c r="AL567" i="6"/>
  <c r="AM567" i="6"/>
  <c r="AN567" i="6"/>
  <c r="AO567" i="6"/>
  <c r="AP567" i="6"/>
  <c r="AR567" i="6"/>
  <c r="AS567" i="6"/>
  <c r="AT567" i="6"/>
  <c r="AU567" i="6"/>
  <c r="AV567" i="6"/>
  <c r="AX567" i="6"/>
  <c r="AY567" i="6"/>
  <c r="AZ567" i="6"/>
  <c r="BA567" i="6"/>
  <c r="BB567" i="6"/>
  <c r="BD567" i="6"/>
  <c r="BE567" i="6"/>
  <c r="BF567" i="6"/>
  <c r="BG567" i="6"/>
  <c r="BH567" i="6"/>
  <c r="BJ567" i="6"/>
  <c r="BK567" i="6"/>
  <c r="BL567" i="6"/>
  <c r="BM567" i="6"/>
  <c r="BN567" i="6"/>
  <c r="BP567" i="6"/>
  <c r="BQ567" i="6"/>
  <c r="BR567" i="6"/>
  <c r="BS567" i="6"/>
  <c r="BT567" i="6"/>
  <c r="BV567" i="6"/>
  <c r="C568" i="6"/>
  <c r="D568" i="6"/>
  <c r="E568" i="6"/>
  <c r="F568" i="6"/>
  <c r="H568" i="6"/>
  <c r="I568" i="6"/>
  <c r="J568" i="6"/>
  <c r="K568" i="6"/>
  <c r="L568" i="6"/>
  <c r="N568" i="6"/>
  <c r="O568" i="6"/>
  <c r="P568" i="6"/>
  <c r="Q568" i="6"/>
  <c r="R568" i="6"/>
  <c r="T568" i="6"/>
  <c r="U568" i="6"/>
  <c r="V568" i="6"/>
  <c r="W568" i="6"/>
  <c r="X568" i="6"/>
  <c r="Z568" i="6"/>
  <c r="AA568" i="6"/>
  <c r="AB568" i="6"/>
  <c r="AC568" i="6"/>
  <c r="AD568" i="6"/>
  <c r="AF568" i="6"/>
  <c r="AG568" i="6"/>
  <c r="AH568" i="6"/>
  <c r="AI568" i="6"/>
  <c r="AJ568" i="6"/>
  <c r="AL568" i="6"/>
  <c r="AM568" i="6"/>
  <c r="AN568" i="6"/>
  <c r="AO568" i="6"/>
  <c r="AP568" i="6"/>
  <c r="AR568" i="6"/>
  <c r="AS568" i="6"/>
  <c r="AT568" i="6"/>
  <c r="AU568" i="6"/>
  <c r="AV568" i="6"/>
  <c r="AX568" i="6"/>
  <c r="AY568" i="6"/>
  <c r="AZ568" i="6"/>
  <c r="BA568" i="6"/>
  <c r="BB568" i="6"/>
  <c r="BD568" i="6"/>
  <c r="BE568" i="6"/>
  <c r="BF568" i="6"/>
  <c r="BG568" i="6"/>
  <c r="BH568" i="6"/>
  <c r="BJ568" i="6"/>
  <c r="BK568" i="6"/>
  <c r="BL568" i="6"/>
  <c r="BM568" i="6"/>
  <c r="BN568" i="6"/>
  <c r="BP568" i="6"/>
  <c r="BQ568" i="6"/>
  <c r="BR568" i="6"/>
  <c r="BS568" i="6"/>
  <c r="BT568" i="6"/>
  <c r="BV568" i="6"/>
  <c r="C569" i="6"/>
  <c r="D569" i="6"/>
  <c r="E569" i="6"/>
  <c r="F569" i="6"/>
  <c r="H569" i="6"/>
  <c r="I569" i="6"/>
  <c r="J569" i="6"/>
  <c r="K569" i="6"/>
  <c r="L569" i="6"/>
  <c r="N569" i="6"/>
  <c r="O569" i="6"/>
  <c r="P569" i="6"/>
  <c r="Q569" i="6"/>
  <c r="R569" i="6"/>
  <c r="T569" i="6"/>
  <c r="U569" i="6"/>
  <c r="V569" i="6"/>
  <c r="W569" i="6"/>
  <c r="X569" i="6"/>
  <c r="Z569" i="6"/>
  <c r="AA569" i="6"/>
  <c r="AB569" i="6"/>
  <c r="AC569" i="6"/>
  <c r="AD569" i="6"/>
  <c r="AF569" i="6"/>
  <c r="AG569" i="6"/>
  <c r="AH569" i="6"/>
  <c r="AI569" i="6"/>
  <c r="AJ569" i="6"/>
  <c r="AL569" i="6"/>
  <c r="AM569" i="6"/>
  <c r="AN569" i="6"/>
  <c r="AO569" i="6"/>
  <c r="AP569" i="6"/>
  <c r="AR569" i="6"/>
  <c r="AS569" i="6"/>
  <c r="AT569" i="6"/>
  <c r="AU569" i="6"/>
  <c r="AV569" i="6"/>
  <c r="AX569" i="6"/>
  <c r="AY569" i="6"/>
  <c r="AZ569" i="6"/>
  <c r="BA569" i="6"/>
  <c r="BB569" i="6"/>
  <c r="BD569" i="6"/>
  <c r="BE569" i="6"/>
  <c r="BF569" i="6"/>
  <c r="BG569" i="6"/>
  <c r="BH569" i="6"/>
  <c r="BJ569" i="6"/>
  <c r="BK569" i="6"/>
  <c r="BL569" i="6"/>
  <c r="BM569" i="6"/>
  <c r="BN569" i="6"/>
  <c r="BP569" i="6"/>
  <c r="BQ569" i="6"/>
  <c r="BR569" i="6"/>
  <c r="BS569" i="6"/>
  <c r="BT569" i="6"/>
  <c r="BV569" i="6"/>
  <c r="C570" i="6"/>
  <c r="D570" i="6"/>
  <c r="E570" i="6"/>
  <c r="F570" i="6"/>
  <c r="H570" i="6"/>
  <c r="I570" i="6"/>
  <c r="J570" i="6"/>
  <c r="K570" i="6"/>
  <c r="L570" i="6"/>
  <c r="N570" i="6"/>
  <c r="O570" i="6"/>
  <c r="P570" i="6"/>
  <c r="Q570" i="6"/>
  <c r="R570" i="6"/>
  <c r="T570" i="6"/>
  <c r="U570" i="6"/>
  <c r="V570" i="6"/>
  <c r="W570" i="6"/>
  <c r="X570" i="6"/>
  <c r="Z570" i="6"/>
  <c r="AA570" i="6"/>
  <c r="AB570" i="6"/>
  <c r="AC570" i="6"/>
  <c r="AD570" i="6"/>
  <c r="AF570" i="6"/>
  <c r="AG570" i="6"/>
  <c r="AH570" i="6"/>
  <c r="AI570" i="6"/>
  <c r="AJ570" i="6"/>
  <c r="AL570" i="6"/>
  <c r="AM570" i="6"/>
  <c r="AN570" i="6"/>
  <c r="AO570" i="6"/>
  <c r="AP570" i="6"/>
  <c r="AR570" i="6"/>
  <c r="AS570" i="6"/>
  <c r="AT570" i="6"/>
  <c r="AU570" i="6"/>
  <c r="AV570" i="6"/>
  <c r="AX570" i="6"/>
  <c r="AY570" i="6"/>
  <c r="AZ570" i="6"/>
  <c r="BA570" i="6"/>
  <c r="BB570" i="6"/>
  <c r="BD570" i="6"/>
  <c r="BE570" i="6"/>
  <c r="BF570" i="6"/>
  <c r="BG570" i="6"/>
  <c r="BH570" i="6"/>
  <c r="BJ570" i="6"/>
  <c r="BK570" i="6"/>
  <c r="BL570" i="6"/>
  <c r="BM570" i="6"/>
  <c r="BN570" i="6"/>
  <c r="BP570" i="6"/>
  <c r="BQ570" i="6"/>
  <c r="BR570" i="6"/>
  <c r="BS570" i="6"/>
  <c r="BT570" i="6"/>
  <c r="BV570" i="6"/>
  <c r="C571" i="6"/>
  <c r="D571" i="6"/>
  <c r="E571" i="6"/>
  <c r="F571" i="6"/>
  <c r="H571" i="6"/>
  <c r="I571" i="6"/>
  <c r="J571" i="6"/>
  <c r="K571" i="6"/>
  <c r="L571" i="6"/>
  <c r="N571" i="6"/>
  <c r="O571" i="6"/>
  <c r="P571" i="6"/>
  <c r="Q571" i="6"/>
  <c r="R571" i="6"/>
  <c r="T571" i="6"/>
  <c r="U571" i="6"/>
  <c r="V571" i="6"/>
  <c r="W571" i="6"/>
  <c r="X571" i="6"/>
  <c r="Z571" i="6"/>
  <c r="AA571" i="6"/>
  <c r="AB571" i="6"/>
  <c r="AC571" i="6"/>
  <c r="AD571" i="6"/>
  <c r="AF571" i="6"/>
  <c r="AG571" i="6"/>
  <c r="AH571" i="6"/>
  <c r="AI571" i="6"/>
  <c r="AJ571" i="6"/>
  <c r="AL571" i="6"/>
  <c r="AM571" i="6"/>
  <c r="AN571" i="6"/>
  <c r="AO571" i="6"/>
  <c r="AP571" i="6"/>
  <c r="AR571" i="6"/>
  <c r="AS571" i="6"/>
  <c r="AT571" i="6"/>
  <c r="AU571" i="6"/>
  <c r="AV571" i="6"/>
  <c r="AX571" i="6"/>
  <c r="AY571" i="6"/>
  <c r="AZ571" i="6"/>
  <c r="BA571" i="6"/>
  <c r="BB571" i="6"/>
  <c r="BD571" i="6"/>
  <c r="BE571" i="6"/>
  <c r="BF571" i="6"/>
  <c r="BG571" i="6"/>
  <c r="BH571" i="6"/>
  <c r="BJ571" i="6"/>
  <c r="BK571" i="6"/>
  <c r="BL571" i="6"/>
  <c r="BM571" i="6"/>
  <c r="BN571" i="6"/>
  <c r="BP571" i="6"/>
  <c r="BQ571" i="6"/>
  <c r="BR571" i="6"/>
  <c r="BS571" i="6"/>
  <c r="BT571" i="6"/>
  <c r="BV571" i="6"/>
  <c r="C572" i="6"/>
  <c r="D572" i="6"/>
  <c r="E572" i="6"/>
  <c r="F572" i="6"/>
  <c r="H572" i="6"/>
  <c r="I572" i="6"/>
  <c r="J572" i="6"/>
  <c r="K572" i="6"/>
  <c r="L572" i="6"/>
  <c r="N572" i="6"/>
  <c r="O572" i="6"/>
  <c r="P572" i="6"/>
  <c r="Q572" i="6"/>
  <c r="R572" i="6"/>
  <c r="T572" i="6"/>
  <c r="U572" i="6"/>
  <c r="V572" i="6"/>
  <c r="W572" i="6"/>
  <c r="X572" i="6"/>
  <c r="Z572" i="6"/>
  <c r="AA572" i="6"/>
  <c r="AB572" i="6"/>
  <c r="AC572" i="6"/>
  <c r="AD572" i="6"/>
  <c r="AF572" i="6"/>
  <c r="AG572" i="6"/>
  <c r="AH572" i="6"/>
  <c r="AI572" i="6"/>
  <c r="AJ572" i="6"/>
  <c r="AL572" i="6"/>
  <c r="AM572" i="6"/>
  <c r="AN572" i="6"/>
  <c r="AO572" i="6"/>
  <c r="AP572" i="6"/>
  <c r="AR572" i="6"/>
  <c r="AS572" i="6"/>
  <c r="AT572" i="6"/>
  <c r="AU572" i="6"/>
  <c r="AV572" i="6"/>
  <c r="AX572" i="6"/>
  <c r="AY572" i="6"/>
  <c r="AZ572" i="6"/>
  <c r="BA572" i="6"/>
  <c r="BB572" i="6"/>
  <c r="BD572" i="6"/>
  <c r="BE572" i="6"/>
  <c r="BF572" i="6"/>
  <c r="BG572" i="6"/>
  <c r="BH572" i="6"/>
  <c r="BJ572" i="6"/>
  <c r="BK572" i="6"/>
  <c r="BL572" i="6"/>
  <c r="BM572" i="6"/>
  <c r="BN572" i="6"/>
  <c r="BP572" i="6"/>
  <c r="BQ572" i="6"/>
  <c r="BR572" i="6"/>
  <c r="BS572" i="6"/>
  <c r="BT572" i="6"/>
  <c r="BV572" i="6"/>
  <c r="C573" i="6"/>
  <c r="D573" i="6"/>
  <c r="E573" i="6"/>
  <c r="F573" i="6"/>
  <c r="H573" i="6"/>
  <c r="I573" i="6"/>
  <c r="J573" i="6"/>
  <c r="K573" i="6"/>
  <c r="L573" i="6"/>
  <c r="N573" i="6"/>
  <c r="O573" i="6"/>
  <c r="P573" i="6"/>
  <c r="Q573" i="6"/>
  <c r="R573" i="6"/>
  <c r="T573" i="6"/>
  <c r="U573" i="6"/>
  <c r="V573" i="6"/>
  <c r="W573" i="6"/>
  <c r="X573" i="6"/>
  <c r="Z573" i="6"/>
  <c r="AA573" i="6"/>
  <c r="AB573" i="6"/>
  <c r="AC573" i="6"/>
  <c r="AD573" i="6"/>
  <c r="AF573" i="6"/>
  <c r="AG573" i="6"/>
  <c r="AH573" i="6"/>
  <c r="AI573" i="6"/>
  <c r="AJ573" i="6"/>
  <c r="AL573" i="6"/>
  <c r="AM573" i="6"/>
  <c r="AN573" i="6"/>
  <c r="AO573" i="6"/>
  <c r="AP573" i="6"/>
  <c r="AR573" i="6"/>
  <c r="AS573" i="6"/>
  <c r="AT573" i="6"/>
  <c r="AU573" i="6"/>
  <c r="AV573" i="6"/>
  <c r="AX573" i="6"/>
  <c r="AY573" i="6"/>
  <c r="AZ573" i="6"/>
  <c r="BA573" i="6"/>
  <c r="BB573" i="6"/>
  <c r="BD573" i="6"/>
  <c r="BE573" i="6"/>
  <c r="BF573" i="6"/>
  <c r="BG573" i="6"/>
  <c r="BH573" i="6"/>
  <c r="BJ573" i="6"/>
  <c r="BK573" i="6"/>
  <c r="BL573" i="6"/>
  <c r="BM573" i="6"/>
  <c r="BN573" i="6"/>
  <c r="BP573" i="6"/>
  <c r="BQ573" i="6"/>
  <c r="BR573" i="6"/>
  <c r="BS573" i="6"/>
  <c r="BT573" i="6"/>
  <c r="BV573" i="6"/>
  <c r="C574" i="6"/>
  <c r="D574" i="6"/>
  <c r="E574" i="6"/>
  <c r="F574" i="6"/>
  <c r="H574" i="6"/>
  <c r="I574" i="6"/>
  <c r="J574" i="6"/>
  <c r="K574" i="6"/>
  <c r="L574" i="6"/>
  <c r="N574" i="6"/>
  <c r="O574" i="6"/>
  <c r="P574" i="6"/>
  <c r="Q574" i="6"/>
  <c r="R574" i="6"/>
  <c r="T574" i="6"/>
  <c r="U574" i="6"/>
  <c r="V574" i="6"/>
  <c r="W574" i="6"/>
  <c r="X574" i="6"/>
  <c r="Z574" i="6"/>
  <c r="AA574" i="6"/>
  <c r="AB574" i="6"/>
  <c r="AC574" i="6"/>
  <c r="AD574" i="6"/>
  <c r="AF574" i="6"/>
  <c r="AG574" i="6"/>
  <c r="AH574" i="6"/>
  <c r="AI574" i="6"/>
  <c r="AJ574" i="6"/>
  <c r="AL574" i="6"/>
  <c r="AM574" i="6"/>
  <c r="AN574" i="6"/>
  <c r="AO574" i="6"/>
  <c r="AP574" i="6"/>
  <c r="AR574" i="6"/>
  <c r="AS574" i="6"/>
  <c r="AT574" i="6"/>
  <c r="AU574" i="6"/>
  <c r="AV574" i="6"/>
  <c r="AX574" i="6"/>
  <c r="AY574" i="6"/>
  <c r="AZ574" i="6"/>
  <c r="BA574" i="6"/>
  <c r="BB574" i="6"/>
  <c r="BD574" i="6"/>
  <c r="BE574" i="6"/>
  <c r="BF574" i="6"/>
  <c r="BG574" i="6"/>
  <c r="BH574" i="6"/>
  <c r="BJ574" i="6"/>
  <c r="BK574" i="6"/>
  <c r="BL574" i="6"/>
  <c r="BM574" i="6"/>
  <c r="BN574" i="6"/>
  <c r="BP574" i="6"/>
  <c r="BQ574" i="6"/>
  <c r="BR574" i="6"/>
  <c r="BS574" i="6"/>
  <c r="BT574" i="6"/>
  <c r="BV574" i="6"/>
  <c r="C575" i="6"/>
  <c r="D575" i="6"/>
  <c r="E575" i="6"/>
  <c r="F575" i="6"/>
  <c r="H575" i="6"/>
  <c r="I575" i="6"/>
  <c r="J575" i="6"/>
  <c r="K575" i="6"/>
  <c r="L575" i="6"/>
  <c r="N575" i="6"/>
  <c r="O575" i="6"/>
  <c r="P575" i="6"/>
  <c r="Q575" i="6"/>
  <c r="R575" i="6"/>
  <c r="T575" i="6"/>
  <c r="U575" i="6"/>
  <c r="V575" i="6"/>
  <c r="W575" i="6"/>
  <c r="X575" i="6"/>
  <c r="Z575" i="6"/>
  <c r="AA575" i="6"/>
  <c r="AB575" i="6"/>
  <c r="AC575" i="6"/>
  <c r="AD575" i="6"/>
  <c r="AF575" i="6"/>
  <c r="AG575" i="6"/>
  <c r="AH575" i="6"/>
  <c r="AI575" i="6"/>
  <c r="AJ575" i="6"/>
  <c r="AL575" i="6"/>
  <c r="AM575" i="6"/>
  <c r="AN575" i="6"/>
  <c r="AO575" i="6"/>
  <c r="AP575" i="6"/>
  <c r="AR575" i="6"/>
  <c r="AS575" i="6"/>
  <c r="AT575" i="6"/>
  <c r="AU575" i="6"/>
  <c r="AV575" i="6"/>
  <c r="AX575" i="6"/>
  <c r="AY575" i="6"/>
  <c r="AZ575" i="6"/>
  <c r="BA575" i="6"/>
  <c r="BB575" i="6"/>
  <c r="BD575" i="6"/>
  <c r="BE575" i="6"/>
  <c r="BF575" i="6"/>
  <c r="BG575" i="6"/>
  <c r="BH575" i="6"/>
  <c r="BJ575" i="6"/>
  <c r="BK575" i="6"/>
  <c r="BL575" i="6"/>
  <c r="BM575" i="6"/>
  <c r="BN575" i="6"/>
  <c r="BP575" i="6"/>
  <c r="BQ575" i="6"/>
  <c r="BR575" i="6"/>
  <c r="BS575" i="6"/>
  <c r="BT575" i="6"/>
  <c r="BV575" i="6"/>
  <c r="C576" i="6"/>
  <c r="D576" i="6"/>
  <c r="E576" i="6"/>
  <c r="F576" i="6"/>
  <c r="H576" i="6"/>
  <c r="I576" i="6"/>
  <c r="J576" i="6"/>
  <c r="K576" i="6"/>
  <c r="L576" i="6"/>
  <c r="N576" i="6"/>
  <c r="O576" i="6"/>
  <c r="P576" i="6"/>
  <c r="Q576" i="6"/>
  <c r="R576" i="6"/>
  <c r="T576" i="6"/>
  <c r="U576" i="6"/>
  <c r="V576" i="6"/>
  <c r="W576" i="6"/>
  <c r="X576" i="6"/>
  <c r="Z576" i="6"/>
  <c r="AA576" i="6"/>
  <c r="AB576" i="6"/>
  <c r="AC576" i="6"/>
  <c r="AD576" i="6"/>
  <c r="AF576" i="6"/>
  <c r="AG576" i="6"/>
  <c r="AH576" i="6"/>
  <c r="AI576" i="6"/>
  <c r="AJ576" i="6"/>
  <c r="AL576" i="6"/>
  <c r="AM576" i="6"/>
  <c r="AN576" i="6"/>
  <c r="AO576" i="6"/>
  <c r="AP576" i="6"/>
  <c r="AR576" i="6"/>
  <c r="AS576" i="6"/>
  <c r="AT576" i="6"/>
  <c r="AU576" i="6"/>
  <c r="AV576" i="6"/>
  <c r="AX576" i="6"/>
  <c r="AY576" i="6"/>
  <c r="AZ576" i="6"/>
  <c r="BA576" i="6"/>
  <c r="BB576" i="6"/>
  <c r="BD576" i="6"/>
  <c r="BE576" i="6"/>
  <c r="BF576" i="6"/>
  <c r="BG576" i="6"/>
  <c r="BH576" i="6"/>
  <c r="BJ576" i="6"/>
  <c r="BK576" i="6"/>
  <c r="BL576" i="6"/>
  <c r="BM576" i="6"/>
  <c r="BN576" i="6"/>
  <c r="BP576" i="6"/>
  <c r="BQ576" i="6"/>
  <c r="BR576" i="6"/>
  <c r="BS576" i="6"/>
  <c r="BT576" i="6"/>
  <c r="BV576" i="6"/>
  <c r="C577" i="6"/>
  <c r="D577" i="6"/>
  <c r="E577" i="6"/>
  <c r="F577" i="6"/>
  <c r="H577" i="6"/>
  <c r="I577" i="6"/>
  <c r="J577" i="6"/>
  <c r="K577" i="6"/>
  <c r="L577" i="6"/>
  <c r="N577" i="6"/>
  <c r="O577" i="6"/>
  <c r="P577" i="6"/>
  <c r="Q577" i="6"/>
  <c r="R577" i="6"/>
  <c r="T577" i="6"/>
  <c r="U577" i="6"/>
  <c r="V577" i="6"/>
  <c r="W577" i="6"/>
  <c r="X577" i="6"/>
  <c r="Z577" i="6"/>
  <c r="AA577" i="6"/>
  <c r="AB577" i="6"/>
  <c r="AC577" i="6"/>
  <c r="AD577" i="6"/>
  <c r="AF577" i="6"/>
  <c r="AG577" i="6"/>
  <c r="AH577" i="6"/>
  <c r="AI577" i="6"/>
  <c r="AJ577" i="6"/>
  <c r="AL577" i="6"/>
  <c r="AM577" i="6"/>
  <c r="AN577" i="6"/>
  <c r="AO577" i="6"/>
  <c r="AP577" i="6"/>
  <c r="AR577" i="6"/>
  <c r="AS577" i="6"/>
  <c r="AT577" i="6"/>
  <c r="AU577" i="6"/>
  <c r="AV577" i="6"/>
  <c r="AX577" i="6"/>
  <c r="AY577" i="6"/>
  <c r="AZ577" i="6"/>
  <c r="BA577" i="6"/>
  <c r="BB577" i="6"/>
  <c r="BD577" i="6"/>
  <c r="BE577" i="6"/>
  <c r="BF577" i="6"/>
  <c r="BG577" i="6"/>
  <c r="BH577" i="6"/>
  <c r="BJ577" i="6"/>
  <c r="BK577" i="6"/>
  <c r="BL577" i="6"/>
  <c r="BM577" i="6"/>
  <c r="BN577" i="6"/>
  <c r="BP577" i="6"/>
  <c r="BQ577" i="6"/>
  <c r="BR577" i="6"/>
  <c r="BS577" i="6"/>
  <c r="BT577" i="6"/>
  <c r="BV577" i="6"/>
  <c r="C578" i="6"/>
  <c r="D578" i="6"/>
  <c r="E578" i="6"/>
  <c r="F578" i="6"/>
  <c r="H578" i="6"/>
  <c r="I578" i="6"/>
  <c r="J578" i="6"/>
  <c r="K578" i="6"/>
  <c r="L578" i="6"/>
  <c r="N578" i="6"/>
  <c r="O578" i="6"/>
  <c r="P578" i="6"/>
  <c r="Q578" i="6"/>
  <c r="R578" i="6"/>
  <c r="T578" i="6"/>
  <c r="U578" i="6"/>
  <c r="V578" i="6"/>
  <c r="W578" i="6"/>
  <c r="X578" i="6"/>
  <c r="Z578" i="6"/>
  <c r="AA578" i="6"/>
  <c r="AB578" i="6"/>
  <c r="AC578" i="6"/>
  <c r="AD578" i="6"/>
  <c r="AF578" i="6"/>
  <c r="AG578" i="6"/>
  <c r="AH578" i="6"/>
  <c r="AI578" i="6"/>
  <c r="AJ578" i="6"/>
  <c r="AL578" i="6"/>
  <c r="AM578" i="6"/>
  <c r="AN578" i="6"/>
  <c r="AO578" i="6"/>
  <c r="AP578" i="6"/>
  <c r="AR578" i="6"/>
  <c r="AS578" i="6"/>
  <c r="AT578" i="6"/>
  <c r="AU578" i="6"/>
  <c r="AV578" i="6"/>
  <c r="AX578" i="6"/>
  <c r="AY578" i="6"/>
  <c r="AZ578" i="6"/>
  <c r="BA578" i="6"/>
  <c r="BB578" i="6"/>
  <c r="BD578" i="6"/>
  <c r="BE578" i="6"/>
  <c r="BF578" i="6"/>
  <c r="BG578" i="6"/>
  <c r="BH578" i="6"/>
  <c r="BJ578" i="6"/>
  <c r="BK578" i="6"/>
  <c r="BL578" i="6"/>
  <c r="BM578" i="6"/>
  <c r="BN578" i="6"/>
  <c r="BP578" i="6"/>
  <c r="BQ578" i="6"/>
  <c r="BR578" i="6"/>
  <c r="BS578" i="6"/>
  <c r="BT578" i="6"/>
  <c r="BV578" i="6"/>
  <c r="C579" i="6"/>
  <c r="D579" i="6"/>
  <c r="E579" i="6"/>
  <c r="F579" i="6"/>
  <c r="H579" i="6"/>
  <c r="I579" i="6"/>
  <c r="J579" i="6"/>
  <c r="K579" i="6"/>
  <c r="L579" i="6"/>
  <c r="N579" i="6"/>
  <c r="O579" i="6"/>
  <c r="P579" i="6"/>
  <c r="Q579" i="6"/>
  <c r="R579" i="6"/>
  <c r="T579" i="6"/>
  <c r="U579" i="6"/>
  <c r="V579" i="6"/>
  <c r="W579" i="6"/>
  <c r="X579" i="6"/>
  <c r="Z579" i="6"/>
  <c r="AA579" i="6"/>
  <c r="AB579" i="6"/>
  <c r="AC579" i="6"/>
  <c r="AD579" i="6"/>
  <c r="AF579" i="6"/>
  <c r="AG579" i="6"/>
  <c r="AH579" i="6"/>
  <c r="AI579" i="6"/>
  <c r="AJ579" i="6"/>
  <c r="AL579" i="6"/>
  <c r="AM579" i="6"/>
  <c r="AN579" i="6"/>
  <c r="AO579" i="6"/>
  <c r="AP579" i="6"/>
  <c r="AR579" i="6"/>
  <c r="AS579" i="6"/>
  <c r="AT579" i="6"/>
  <c r="AU579" i="6"/>
  <c r="AV579" i="6"/>
  <c r="AX579" i="6"/>
  <c r="AY579" i="6"/>
  <c r="AZ579" i="6"/>
  <c r="BA579" i="6"/>
  <c r="BB579" i="6"/>
  <c r="BD579" i="6"/>
  <c r="BE579" i="6"/>
  <c r="BF579" i="6"/>
  <c r="BG579" i="6"/>
  <c r="BH579" i="6"/>
  <c r="BJ579" i="6"/>
  <c r="BK579" i="6"/>
  <c r="BL579" i="6"/>
  <c r="BM579" i="6"/>
  <c r="BN579" i="6"/>
  <c r="BP579" i="6"/>
  <c r="BQ579" i="6"/>
  <c r="BR579" i="6"/>
  <c r="BS579" i="6"/>
  <c r="BT579" i="6"/>
  <c r="BV579" i="6"/>
  <c r="C580" i="6"/>
  <c r="D580" i="6"/>
  <c r="E580" i="6"/>
  <c r="F580" i="6"/>
  <c r="H580" i="6"/>
  <c r="I580" i="6"/>
  <c r="J580" i="6"/>
  <c r="K580" i="6"/>
  <c r="L580" i="6"/>
  <c r="N580" i="6"/>
  <c r="O580" i="6"/>
  <c r="P580" i="6"/>
  <c r="Q580" i="6"/>
  <c r="R580" i="6"/>
  <c r="T580" i="6"/>
  <c r="U580" i="6"/>
  <c r="V580" i="6"/>
  <c r="W580" i="6"/>
  <c r="X580" i="6"/>
  <c r="Z580" i="6"/>
  <c r="AA580" i="6"/>
  <c r="AB580" i="6"/>
  <c r="AC580" i="6"/>
  <c r="AD580" i="6"/>
  <c r="AF580" i="6"/>
  <c r="AG580" i="6"/>
  <c r="AH580" i="6"/>
  <c r="AI580" i="6"/>
  <c r="AJ580" i="6"/>
  <c r="AL580" i="6"/>
  <c r="AM580" i="6"/>
  <c r="AN580" i="6"/>
  <c r="AO580" i="6"/>
  <c r="AP580" i="6"/>
  <c r="AR580" i="6"/>
  <c r="AS580" i="6"/>
  <c r="AT580" i="6"/>
  <c r="AU580" i="6"/>
  <c r="AV580" i="6"/>
  <c r="AX580" i="6"/>
  <c r="AY580" i="6"/>
  <c r="AZ580" i="6"/>
  <c r="BA580" i="6"/>
  <c r="BB580" i="6"/>
  <c r="BD580" i="6"/>
  <c r="BE580" i="6"/>
  <c r="BF580" i="6"/>
  <c r="BG580" i="6"/>
  <c r="BH580" i="6"/>
  <c r="BJ580" i="6"/>
  <c r="BK580" i="6"/>
  <c r="BL580" i="6"/>
  <c r="BM580" i="6"/>
  <c r="BN580" i="6"/>
  <c r="BP580" i="6"/>
  <c r="BQ580" i="6"/>
  <c r="BR580" i="6"/>
  <c r="BS580" i="6"/>
  <c r="BT580" i="6"/>
  <c r="BV580" i="6"/>
  <c r="C581" i="6"/>
  <c r="D581" i="6"/>
  <c r="E581" i="6"/>
  <c r="F581" i="6"/>
  <c r="H581" i="6"/>
  <c r="I581" i="6"/>
  <c r="J581" i="6"/>
  <c r="K581" i="6"/>
  <c r="L581" i="6"/>
  <c r="N581" i="6"/>
  <c r="O581" i="6"/>
  <c r="P581" i="6"/>
  <c r="Q581" i="6"/>
  <c r="R581" i="6"/>
  <c r="T581" i="6"/>
  <c r="U581" i="6"/>
  <c r="V581" i="6"/>
  <c r="W581" i="6"/>
  <c r="X581" i="6"/>
  <c r="Z581" i="6"/>
  <c r="AA581" i="6"/>
  <c r="AB581" i="6"/>
  <c r="AC581" i="6"/>
  <c r="AD581" i="6"/>
  <c r="AF581" i="6"/>
  <c r="AG581" i="6"/>
  <c r="AH581" i="6"/>
  <c r="AI581" i="6"/>
  <c r="AJ581" i="6"/>
  <c r="AL581" i="6"/>
  <c r="AM581" i="6"/>
  <c r="AN581" i="6"/>
  <c r="AO581" i="6"/>
  <c r="AP581" i="6"/>
  <c r="AR581" i="6"/>
  <c r="AS581" i="6"/>
  <c r="AT581" i="6"/>
  <c r="AU581" i="6"/>
  <c r="AV581" i="6"/>
  <c r="AX581" i="6"/>
  <c r="AY581" i="6"/>
  <c r="AZ581" i="6"/>
  <c r="BA581" i="6"/>
  <c r="BB581" i="6"/>
  <c r="BD581" i="6"/>
  <c r="BE581" i="6"/>
  <c r="BF581" i="6"/>
  <c r="BG581" i="6"/>
  <c r="BH581" i="6"/>
  <c r="BJ581" i="6"/>
  <c r="BK581" i="6"/>
  <c r="BL581" i="6"/>
  <c r="BM581" i="6"/>
  <c r="BN581" i="6"/>
  <c r="BP581" i="6"/>
  <c r="BQ581" i="6"/>
  <c r="BR581" i="6"/>
  <c r="BS581" i="6"/>
  <c r="BT581" i="6"/>
  <c r="BV581" i="6"/>
  <c r="C582" i="6"/>
  <c r="D582" i="6"/>
  <c r="E582" i="6"/>
  <c r="F582" i="6"/>
  <c r="H582" i="6"/>
  <c r="I582" i="6"/>
  <c r="J582" i="6"/>
  <c r="K582" i="6"/>
  <c r="L582" i="6"/>
  <c r="N582" i="6"/>
  <c r="O582" i="6"/>
  <c r="P582" i="6"/>
  <c r="Q582" i="6"/>
  <c r="R582" i="6"/>
  <c r="T582" i="6"/>
  <c r="U582" i="6"/>
  <c r="V582" i="6"/>
  <c r="W582" i="6"/>
  <c r="X582" i="6"/>
  <c r="Z582" i="6"/>
  <c r="AA582" i="6"/>
  <c r="AB582" i="6"/>
  <c r="AC582" i="6"/>
  <c r="AD582" i="6"/>
  <c r="AF582" i="6"/>
  <c r="AG582" i="6"/>
  <c r="AH582" i="6"/>
  <c r="AI582" i="6"/>
  <c r="AJ582" i="6"/>
  <c r="AL582" i="6"/>
  <c r="AM582" i="6"/>
  <c r="AN582" i="6"/>
  <c r="AO582" i="6"/>
  <c r="AP582" i="6"/>
  <c r="AR582" i="6"/>
  <c r="AS582" i="6"/>
  <c r="AT582" i="6"/>
  <c r="AU582" i="6"/>
  <c r="AV582" i="6"/>
  <c r="AX582" i="6"/>
  <c r="AY582" i="6"/>
  <c r="AZ582" i="6"/>
  <c r="BA582" i="6"/>
  <c r="BB582" i="6"/>
  <c r="BD582" i="6"/>
  <c r="BE582" i="6"/>
  <c r="BF582" i="6"/>
  <c r="BG582" i="6"/>
  <c r="BH582" i="6"/>
  <c r="BJ582" i="6"/>
  <c r="BK582" i="6"/>
  <c r="BL582" i="6"/>
  <c r="BM582" i="6"/>
  <c r="BN582" i="6"/>
  <c r="BP582" i="6"/>
  <c r="BQ582" i="6"/>
  <c r="BR582" i="6"/>
  <c r="BS582" i="6"/>
  <c r="BT582" i="6"/>
  <c r="BV582" i="6"/>
  <c r="C583" i="6"/>
  <c r="D583" i="6"/>
  <c r="E583" i="6"/>
  <c r="F583" i="6"/>
  <c r="H583" i="6"/>
  <c r="I583" i="6"/>
  <c r="J583" i="6"/>
  <c r="K583" i="6"/>
  <c r="L583" i="6"/>
  <c r="N583" i="6"/>
  <c r="O583" i="6"/>
  <c r="P583" i="6"/>
  <c r="Q583" i="6"/>
  <c r="R583" i="6"/>
  <c r="T583" i="6"/>
  <c r="U583" i="6"/>
  <c r="V583" i="6"/>
  <c r="W583" i="6"/>
  <c r="X583" i="6"/>
  <c r="Z583" i="6"/>
  <c r="AA583" i="6"/>
  <c r="AB583" i="6"/>
  <c r="AC583" i="6"/>
  <c r="AD583" i="6"/>
  <c r="AF583" i="6"/>
  <c r="AG583" i="6"/>
  <c r="AH583" i="6"/>
  <c r="AI583" i="6"/>
  <c r="AJ583" i="6"/>
  <c r="AL583" i="6"/>
  <c r="AM583" i="6"/>
  <c r="AN583" i="6"/>
  <c r="AO583" i="6"/>
  <c r="AP583" i="6"/>
  <c r="AR583" i="6"/>
  <c r="AS583" i="6"/>
  <c r="AT583" i="6"/>
  <c r="AU583" i="6"/>
  <c r="AV583" i="6"/>
  <c r="AX583" i="6"/>
  <c r="AY583" i="6"/>
  <c r="AZ583" i="6"/>
  <c r="BA583" i="6"/>
  <c r="BB583" i="6"/>
  <c r="BD583" i="6"/>
  <c r="BE583" i="6"/>
  <c r="BF583" i="6"/>
  <c r="BG583" i="6"/>
  <c r="BH583" i="6"/>
  <c r="BJ583" i="6"/>
  <c r="BK583" i="6"/>
  <c r="BL583" i="6"/>
  <c r="BM583" i="6"/>
  <c r="BN583" i="6"/>
  <c r="BP583" i="6"/>
  <c r="BQ583" i="6"/>
  <c r="BR583" i="6"/>
  <c r="BS583" i="6"/>
  <c r="BT583" i="6"/>
  <c r="BV583" i="6"/>
  <c r="C584" i="6"/>
  <c r="D584" i="6"/>
  <c r="E584" i="6"/>
  <c r="F584" i="6"/>
  <c r="H584" i="6"/>
  <c r="I584" i="6"/>
  <c r="J584" i="6"/>
  <c r="K584" i="6"/>
  <c r="L584" i="6"/>
  <c r="N584" i="6"/>
  <c r="O584" i="6"/>
  <c r="P584" i="6"/>
  <c r="Q584" i="6"/>
  <c r="R584" i="6"/>
  <c r="T584" i="6"/>
  <c r="U584" i="6"/>
  <c r="V584" i="6"/>
  <c r="W584" i="6"/>
  <c r="X584" i="6"/>
  <c r="Z584" i="6"/>
  <c r="AA584" i="6"/>
  <c r="AB584" i="6"/>
  <c r="AC584" i="6"/>
  <c r="AD584" i="6"/>
  <c r="AF584" i="6"/>
  <c r="AG584" i="6"/>
  <c r="AH584" i="6"/>
  <c r="AI584" i="6"/>
  <c r="AJ584" i="6"/>
  <c r="AL584" i="6"/>
  <c r="AM584" i="6"/>
  <c r="AN584" i="6"/>
  <c r="AO584" i="6"/>
  <c r="AP584" i="6"/>
  <c r="AR584" i="6"/>
  <c r="AS584" i="6"/>
  <c r="AT584" i="6"/>
  <c r="AU584" i="6"/>
  <c r="AV584" i="6"/>
  <c r="AX584" i="6"/>
  <c r="AY584" i="6"/>
  <c r="AZ584" i="6"/>
  <c r="BA584" i="6"/>
  <c r="BB584" i="6"/>
  <c r="BD584" i="6"/>
  <c r="BE584" i="6"/>
  <c r="BF584" i="6"/>
  <c r="BG584" i="6"/>
  <c r="BH584" i="6"/>
  <c r="BJ584" i="6"/>
  <c r="BK584" i="6"/>
  <c r="BL584" i="6"/>
  <c r="BM584" i="6"/>
  <c r="BN584" i="6"/>
  <c r="BP584" i="6"/>
  <c r="BQ584" i="6"/>
  <c r="BR584" i="6"/>
  <c r="BS584" i="6"/>
  <c r="BT584" i="6"/>
  <c r="BV584" i="6"/>
  <c r="C585" i="6"/>
  <c r="D585" i="6"/>
  <c r="E585" i="6"/>
  <c r="F585" i="6"/>
  <c r="H585" i="6"/>
  <c r="I585" i="6"/>
  <c r="J585" i="6"/>
  <c r="K585" i="6"/>
  <c r="L585" i="6"/>
  <c r="N585" i="6"/>
  <c r="O585" i="6"/>
  <c r="P585" i="6"/>
  <c r="Q585" i="6"/>
  <c r="R585" i="6"/>
  <c r="T585" i="6"/>
  <c r="U585" i="6"/>
  <c r="V585" i="6"/>
  <c r="W585" i="6"/>
  <c r="X585" i="6"/>
  <c r="Z585" i="6"/>
  <c r="AA585" i="6"/>
  <c r="AB585" i="6"/>
  <c r="AC585" i="6"/>
  <c r="AD585" i="6"/>
  <c r="AF585" i="6"/>
  <c r="AG585" i="6"/>
  <c r="AH585" i="6"/>
  <c r="AI585" i="6"/>
  <c r="AJ585" i="6"/>
  <c r="AL585" i="6"/>
  <c r="AM585" i="6"/>
  <c r="AN585" i="6"/>
  <c r="AO585" i="6"/>
  <c r="AP585" i="6"/>
  <c r="AR585" i="6"/>
  <c r="AS585" i="6"/>
  <c r="AT585" i="6"/>
  <c r="AU585" i="6"/>
  <c r="AV585" i="6"/>
  <c r="AX585" i="6"/>
  <c r="AY585" i="6"/>
  <c r="AZ585" i="6"/>
  <c r="BA585" i="6"/>
  <c r="BB585" i="6"/>
  <c r="BD585" i="6"/>
  <c r="BE585" i="6"/>
  <c r="BF585" i="6"/>
  <c r="BG585" i="6"/>
  <c r="BH585" i="6"/>
  <c r="BJ585" i="6"/>
  <c r="BK585" i="6"/>
  <c r="BL585" i="6"/>
  <c r="BM585" i="6"/>
  <c r="BN585" i="6"/>
  <c r="BP585" i="6"/>
  <c r="BQ585" i="6"/>
  <c r="BR585" i="6"/>
  <c r="BS585" i="6"/>
  <c r="BT585" i="6"/>
  <c r="BV585" i="6"/>
  <c r="C586" i="6"/>
  <c r="D586" i="6"/>
  <c r="E586" i="6"/>
  <c r="F586" i="6"/>
  <c r="H586" i="6"/>
  <c r="I586" i="6"/>
  <c r="J586" i="6"/>
  <c r="K586" i="6"/>
  <c r="L586" i="6"/>
  <c r="N586" i="6"/>
  <c r="O586" i="6"/>
  <c r="P586" i="6"/>
  <c r="Q586" i="6"/>
  <c r="R586" i="6"/>
  <c r="T586" i="6"/>
  <c r="U586" i="6"/>
  <c r="V586" i="6"/>
  <c r="W586" i="6"/>
  <c r="X586" i="6"/>
  <c r="Z586" i="6"/>
  <c r="AA586" i="6"/>
  <c r="AB586" i="6"/>
  <c r="AC586" i="6"/>
  <c r="AD586" i="6"/>
  <c r="AF586" i="6"/>
  <c r="AG586" i="6"/>
  <c r="AH586" i="6"/>
  <c r="AI586" i="6"/>
  <c r="AJ586" i="6"/>
  <c r="AL586" i="6"/>
  <c r="AM586" i="6"/>
  <c r="AN586" i="6"/>
  <c r="AO586" i="6"/>
  <c r="AP586" i="6"/>
  <c r="AR586" i="6"/>
  <c r="AS586" i="6"/>
  <c r="AT586" i="6"/>
  <c r="AU586" i="6"/>
  <c r="AV586" i="6"/>
  <c r="AX586" i="6"/>
  <c r="AY586" i="6"/>
  <c r="AZ586" i="6"/>
  <c r="BA586" i="6"/>
  <c r="BB586" i="6"/>
  <c r="BD586" i="6"/>
  <c r="BE586" i="6"/>
  <c r="BF586" i="6"/>
  <c r="BG586" i="6"/>
  <c r="BH586" i="6"/>
  <c r="BJ586" i="6"/>
  <c r="BK586" i="6"/>
  <c r="BL586" i="6"/>
  <c r="BM586" i="6"/>
  <c r="BN586" i="6"/>
  <c r="BP586" i="6"/>
  <c r="BQ586" i="6"/>
  <c r="BR586" i="6"/>
  <c r="BS586" i="6"/>
  <c r="BT586" i="6"/>
  <c r="BV586" i="6"/>
  <c r="C587" i="6"/>
  <c r="D587" i="6"/>
  <c r="E587" i="6"/>
  <c r="F587" i="6"/>
  <c r="H587" i="6"/>
  <c r="I587" i="6"/>
  <c r="J587" i="6"/>
  <c r="K587" i="6"/>
  <c r="L587" i="6"/>
  <c r="N587" i="6"/>
  <c r="O587" i="6"/>
  <c r="P587" i="6"/>
  <c r="Q587" i="6"/>
  <c r="R587" i="6"/>
  <c r="T587" i="6"/>
  <c r="U587" i="6"/>
  <c r="V587" i="6"/>
  <c r="W587" i="6"/>
  <c r="X587" i="6"/>
  <c r="Z587" i="6"/>
  <c r="AA587" i="6"/>
  <c r="AB587" i="6"/>
  <c r="AC587" i="6"/>
  <c r="AD587" i="6"/>
  <c r="AF587" i="6"/>
  <c r="AG587" i="6"/>
  <c r="AH587" i="6"/>
  <c r="AI587" i="6"/>
  <c r="AJ587" i="6"/>
  <c r="AL587" i="6"/>
  <c r="AM587" i="6"/>
  <c r="AN587" i="6"/>
  <c r="AO587" i="6"/>
  <c r="AP587" i="6"/>
  <c r="AR587" i="6"/>
  <c r="AS587" i="6"/>
  <c r="AT587" i="6"/>
  <c r="AU587" i="6"/>
  <c r="AV587" i="6"/>
  <c r="AX587" i="6"/>
  <c r="AY587" i="6"/>
  <c r="AZ587" i="6"/>
  <c r="BA587" i="6"/>
  <c r="BB587" i="6"/>
  <c r="BD587" i="6"/>
  <c r="BE587" i="6"/>
  <c r="BF587" i="6"/>
  <c r="BG587" i="6"/>
  <c r="BH587" i="6"/>
  <c r="BJ587" i="6"/>
  <c r="BK587" i="6"/>
  <c r="BL587" i="6"/>
  <c r="BM587" i="6"/>
  <c r="BN587" i="6"/>
  <c r="BP587" i="6"/>
  <c r="BQ587" i="6"/>
  <c r="BR587" i="6"/>
  <c r="BS587" i="6"/>
  <c r="BT587" i="6"/>
  <c r="BV587" i="6"/>
  <c r="C588" i="6"/>
  <c r="D588" i="6"/>
  <c r="E588" i="6"/>
  <c r="F588" i="6"/>
  <c r="H588" i="6"/>
  <c r="I588" i="6"/>
  <c r="J588" i="6"/>
  <c r="K588" i="6"/>
  <c r="L588" i="6"/>
  <c r="N588" i="6"/>
  <c r="O588" i="6"/>
  <c r="P588" i="6"/>
  <c r="Q588" i="6"/>
  <c r="R588" i="6"/>
  <c r="T588" i="6"/>
  <c r="U588" i="6"/>
  <c r="V588" i="6"/>
  <c r="W588" i="6"/>
  <c r="X588" i="6"/>
  <c r="Z588" i="6"/>
  <c r="AA588" i="6"/>
  <c r="AB588" i="6"/>
  <c r="AC588" i="6"/>
  <c r="AD588" i="6"/>
  <c r="AF588" i="6"/>
  <c r="AG588" i="6"/>
  <c r="AH588" i="6"/>
  <c r="AI588" i="6"/>
  <c r="AJ588" i="6"/>
  <c r="AL588" i="6"/>
  <c r="AM588" i="6"/>
  <c r="AN588" i="6"/>
  <c r="AO588" i="6"/>
  <c r="AP588" i="6"/>
  <c r="AR588" i="6"/>
  <c r="AS588" i="6"/>
  <c r="AT588" i="6"/>
  <c r="AU588" i="6"/>
  <c r="AV588" i="6"/>
  <c r="AX588" i="6"/>
  <c r="AY588" i="6"/>
  <c r="AZ588" i="6"/>
  <c r="BA588" i="6"/>
  <c r="BB588" i="6"/>
  <c r="BD588" i="6"/>
  <c r="BE588" i="6"/>
  <c r="BF588" i="6"/>
  <c r="BG588" i="6"/>
  <c r="BH588" i="6"/>
  <c r="BJ588" i="6"/>
  <c r="BK588" i="6"/>
  <c r="BL588" i="6"/>
  <c r="BM588" i="6"/>
  <c r="BN588" i="6"/>
  <c r="BP588" i="6"/>
  <c r="BQ588" i="6"/>
  <c r="BR588" i="6"/>
  <c r="BS588" i="6"/>
  <c r="BT588" i="6"/>
  <c r="BV588" i="6"/>
  <c r="C589" i="6"/>
  <c r="D589" i="6"/>
  <c r="E589" i="6"/>
  <c r="F589" i="6"/>
  <c r="H589" i="6"/>
  <c r="I589" i="6"/>
  <c r="J589" i="6"/>
  <c r="K589" i="6"/>
  <c r="L589" i="6"/>
  <c r="N589" i="6"/>
  <c r="O589" i="6"/>
  <c r="P589" i="6"/>
  <c r="Q589" i="6"/>
  <c r="R589" i="6"/>
  <c r="T589" i="6"/>
  <c r="U589" i="6"/>
  <c r="V589" i="6"/>
  <c r="W589" i="6"/>
  <c r="X589" i="6"/>
  <c r="Z589" i="6"/>
  <c r="AA589" i="6"/>
  <c r="AB589" i="6"/>
  <c r="AC589" i="6"/>
  <c r="AD589" i="6"/>
  <c r="AF589" i="6"/>
  <c r="AG589" i="6"/>
  <c r="AH589" i="6"/>
  <c r="AI589" i="6"/>
  <c r="AJ589" i="6"/>
  <c r="AL589" i="6"/>
  <c r="AM589" i="6"/>
  <c r="AN589" i="6"/>
  <c r="AO589" i="6"/>
  <c r="AP589" i="6"/>
  <c r="AR589" i="6"/>
  <c r="AS589" i="6"/>
  <c r="AT589" i="6"/>
  <c r="AU589" i="6"/>
  <c r="AV589" i="6"/>
  <c r="AX589" i="6"/>
  <c r="AY589" i="6"/>
  <c r="AZ589" i="6"/>
  <c r="BA589" i="6"/>
  <c r="BB589" i="6"/>
  <c r="BD589" i="6"/>
  <c r="BE589" i="6"/>
  <c r="BF589" i="6"/>
  <c r="BG589" i="6"/>
  <c r="BH589" i="6"/>
  <c r="BJ589" i="6"/>
  <c r="BK589" i="6"/>
  <c r="BL589" i="6"/>
  <c r="BM589" i="6"/>
  <c r="BN589" i="6"/>
  <c r="BP589" i="6"/>
  <c r="BQ589" i="6"/>
  <c r="BR589" i="6"/>
  <c r="BS589" i="6"/>
  <c r="BT589" i="6"/>
  <c r="BV589" i="6"/>
  <c r="C590" i="6"/>
  <c r="D590" i="6"/>
  <c r="E590" i="6"/>
  <c r="F590" i="6"/>
  <c r="H590" i="6"/>
  <c r="I590" i="6"/>
  <c r="J590" i="6"/>
  <c r="K590" i="6"/>
  <c r="L590" i="6"/>
  <c r="N590" i="6"/>
  <c r="O590" i="6"/>
  <c r="P590" i="6"/>
  <c r="Q590" i="6"/>
  <c r="R590" i="6"/>
  <c r="T590" i="6"/>
  <c r="U590" i="6"/>
  <c r="V590" i="6"/>
  <c r="W590" i="6"/>
  <c r="X590" i="6"/>
  <c r="Z590" i="6"/>
  <c r="AA590" i="6"/>
  <c r="AB590" i="6"/>
  <c r="AC590" i="6"/>
  <c r="AD590" i="6"/>
  <c r="AF590" i="6"/>
  <c r="AG590" i="6"/>
  <c r="AH590" i="6"/>
  <c r="AI590" i="6"/>
  <c r="AJ590" i="6"/>
  <c r="AL590" i="6"/>
  <c r="AM590" i="6"/>
  <c r="AN590" i="6"/>
  <c r="AO590" i="6"/>
  <c r="AP590" i="6"/>
  <c r="AR590" i="6"/>
  <c r="AS590" i="6"/>
  <c r="AT590" i="6"/>
  <c r="AU590" i="6"/>
  <c r="AV590" i="6"/>
  <c r="AX590" i="6"/>
  <c r="AY590" i="6"/>
  <c r="AZ590" i="6"/>
  <c r="BA590" i="6"/>
  <c r="BB590" i="6"/>
  <c r="BD590" i="6"/>
  <c r="BE590" i="6"/>
  <c r="BF590" i="6"/>
  <c r="BG590" i="6"/>
  <c r="BH590" i="6"/>
  <c r="BJ590" i="6"/>
  <c r="BK590" i="6"/>
  <c r="BL590" i="6"/>
  <c r="BM590" i="6"/>
  <c r="BN590" i="6"/>
  <c r="BP590" i="6"/>
  <c r="BQ590" i="6"/>
  <c r="BR590" i="6"/>
  <c r="BS590" i="6"/>
  <c r="BT590" i="6"/>
  <c r="BV590" i="6"/>
  <c r="C591" i="6"/>
  <c r="D591" i="6"/>
  <c r="E591" i="6"/>
  <c r="F591" i="6"/>
  <c r="H591" i="6"/>
  <c r="I591" i="6"/>
  <c r="J591" i="6"/>
  <c r="K591" i="6"/>
  <c r="L591" i="6"/>
  <c r="N591" i="6"/>
  <c r="O591" i="6"/>
  <c r="P591" i="6"/>
  <c r="Q591" i="6"/>
  <c r="R591" i="6"/>
  <c r="T591" i="6"/>
  <c r="U591" i="6"/>
  <c r="V591" i="6"/>
  <c r="W591" i="6"/>
  <c r="X591" i="6"/>
  <c r="Z591" i="6"/>
  <c r="AA591" i="6"/>
  <c r="AB591" i="6"/>
  <c r="AC591" i="6"/>
  <c r="AD591" i="6"/>
  <c r="AF591" i="6"/>
  <c r="AG591" i="6"/>
  <c r="AH591" i="6"/>
  <c r="AI591" i="6"/>
  <c r="AJ591" i="6"/>
  <c r="AL591" i="6"/>
  <c r="AM591" i="6"/>
  <c r="AN591" i="6"/>
  <c r="AO591" i="6"/>
  <c r="AP591" i="6"/>
  <c r="AR591" i="6"/>
  <c r="AS591" i="6"/>
  <c r="AT591" i="6"/>
  <c r="AU591" i="6"/>
  <c r="AV591" i="6"/>
  <c r="AX591" i="6"/>
  <c r="AY591" i="6"/>
  <c r="AZ591" i="6"/>
  <c r="BA591" i="6"/>
  <c r="BB591" i="6"/>
  <c r="BD591" i="6"/>
  <c r="BE591" i="6"/>
  <c r="BF591" i="6"/>
  <c r="BG591" i="6"/>
  <c r="BH591" i="6"/>
  <c r="BJ591" i="6"/>
  <c r="BK591" i="6"/>
  <c r="BL591" i="6"/>
  <c r="BM591" i="6"/>
  <c r="BN591" i="6"/>
  <c r="BP591" i="6"/>
  <c r="BQ591" i="6"/>
  <c r="BR591" i="6"/>
  <c r="BS591" i="6"/>
  <c r="BT591" i="6"/>
  <c r="BV591" i="6"/>
  <c r="C592" i="6"/>
  <c r="D592" i="6"/>
  <c r="E592" i="6"/>
  <c r="F592" i="6"/>
  <c r="H592" i="6"/>
  <c r="I592" i="6"/>
  <c r="J592" i="6"/>
  <c r="K592" i="6"/>
  <c r="L592" i="6"/>
  <c r="N592" i="6"/>
  <c r="O592" i="6"/>
  <c r="P592" i="6"/>
  <c r="Q592" i="6"/>
  <c r="R592" i="6"/>
  <c r="T592" i="6"/>
  <c r="U592" i="6"/>
  <c r="V592" i="6"/>
  <c r="W592" i="6"/>
  <c r="X592" i="6"/>
  <c r="Z592" i="6"/>
  <c r="AA592" i="6"/>
  <c r="AB592" i="6"/>
  <c r="AC592" i="6"/>
  <c r="AD592" i="6"/>
  <c r="AF592" i="6"/>
  <c r="AG592" i="6"/>
  <c r="AH592" i="6"/>
  <c r="AI592" i="6"/>
  <c r="AJ592" i="6"/>
  <c r="AL592" i="6"/>
  <c r="AM592" i="6"/>
  <c r="AN592" i="6"/>
  <c r="AO592" i="6"/>
  <c r="AP592" i="6"/>
  <c r="AR592" i="6"/>
  <c r="AS592" i="6"/>
  <c r="AT592" i="6"/>
  <c r="AU592" i="6"/>
  <c r="AV592" i="6"/>
  <c r="AX592" i="6"/>
  <c r="AY592" i="6"/>
  <c r="AZ592" i="6"/>
  <c r="BA592" i="6"/>
  <c r="BB592" i="6"/>
  <c r="BD592" i="6"/>
  <c r="BE592" i="6"/>
  <c r="BF592" i="6"/>
  <c r="BG592" i="6"/>
  <c r="BH592" i="6"/>
  <c r="BJ592" i="6"/>
  <c r="BK592" i="6"/>
  <c r="BL592" i="6"/>
  <c r="BM592" i="6"/>
  <c r="BN592" i="6"/>
  <c r="BP592" i="6"/>
  <c r="BQ592" i="6"/>
  <c r="BR592" i="6"/>
  <c r="BS592" i="6"/>
  <c r="BT592" i="6"/>
  <c r="BV592" i="6"/>
  <c r="C593" i="6"/>
  <c r="D593" i="6"/>
  <c r="E593" i="6"/>
  <c r="F593" i="6"/>
  <c r="H593" i="6"/>
  <c r="I593" i="6"/>
  <c r="J593" i="6"/>
  <c r="K593" i="6"/>
  <c r="L593" i="6"/>
  <c r="N593" i="6"/>
  <c r="O593" i="6"/>
  <c r="P593" i="6"/>
  <c r="Q593" i="6"/>
  <c r="R593" i="6"/>
  <c r="T593" i="6"/>
  <c r="U593" i="6"/>
  <c r="V593" i="6"/>
  <c r="W593" i="6"/>
  <c r="X593" i="6"/>
  <c r="Z593" i="6"/>
  <c r="AA593" i="6"/>
  <c r="AB593" i="6"/>
  <c r="AC593" i="6"/>
  <c r="AD593" i="6"/>
  <c r="AF593" i="6"/>
  <c r="AG593" i="6"/>
  <c r="AH593" i="6"/>
  <c r="AI593" i="6"/>
  <c r="AJ593" i="6"/>
  <c r="AL593" i="6"/>
  <c r="AM593" i="6"/>
  <c r="AN593" i="6"/>
  <c r="AO593" i="6"/>
  <c r="AP593" i="6"/>
  <c r="AR593" i="6"/>
  <c r="AS593" i="6"/>
  <c r="AT593" i="6"/>
  <c r="AU593" i="6"/>
  <c r="AV593" i="6"/>
  <c r="AX593" i="6"/>
  <c r="AY593" i="6"/>
  <c r="AZ593" i="6"/>
  <c r="BA593" i="6"/>
  <c r="BB593" i="6"/>
  <c r="BD593" i="6"/>
  <c r="BE593" i="6"/>
  <c r="BF593" i="6"/>
  <c r="BG593" i="6"/>
  <c r="BH593" i="6"/>
  <c r="BJ593" i="6"/>
  <c r="BK593" i="6"/>
  <c r="BL593" i="6"/>
  <c r="BM593" i="6"/>
  <c r="BN593" i="6"/>
  <c r="BP593" i="6"/>
  <c r="BQ593" i="6"/>
  <c r="BR593" i="6"/>
  <c r="BS593" i="6"/>
  <c r="BT593" i="6"/>
  <c r="BV593" i="6"/>
  <c r="C594" i="6"/>
  <c r="D594" i="6"/>
  <c r="E594" i="6"/>
  <c r="F594" i="6"/>
  <c r="H594" i="6"/>
  <c r="I594" i="6"/>
  <c r="J594" i="6"/>
  <c r="K594" i="6"/>
  <c r="L594" i="6"/>
  <c r="N594" i="6"/>
  <c r="O594" i="6"/>
  <c r="P594" i="6"/>
  <c r="Q594" i="6"/>
  <c r="R594" i="6"/>
  <c r="T594" i="6"/>
  <c r="U594" i="6"/>
  <c r="V594" i="6"/>
  <c r="W594" i="6"/>
  <c r="X594" i="6"/>
  <c r="Z594" i="6"/>
  <c r="AA594" i="6"/>
  <c r="AB594" i="6"/>
  <c r="AC594" i="6"/>
  <c r="AD594" i="6"/>
  <c r="AF594" i="6"/>
  <c r="AG594" i="6"/>
  <c r="AH594" i="6"/>
  <c r="AI594" i="6"/>
  <c r="AJ594" i="6"/>
  <c r="AL594" i="6"/>
  <c r="AM594" i="6"/>
  <c r="AN594" i="6"/>
  <c r="AO594" i="6"/>
  <c r="AP594" i="6"/>
  <c r="AR594" i="6"/>
  <c r="AS594" i="6"/>
  <c r="AT594" i="6"/>
  <c r="AU594" i="6"/>
  <c r="AV594" i="6"/>
  <c r="AX594" i="6"/>
  <c r="AY594" i="6"/>
  <c r="AZ594" i="6"/>
  <c r="BA594" i="6"/>
  <c r="BB594" i="6"/>
  <c r="BD594" i="6"/>
  <c r="BE594" i="6"/>
  <c r="BF594" i="6"/>
  <c r="BG594" i="6"/>
  <c r="BH594" i="6"/>
  <c r="BJ594" i="6"/>
  <c r="BK594" i="6"/>
  <c r="BL594" i="6"/>
  <c r="BM594" i="6"/>
  <c r="BN594" i="6"/>
  <c r="BP594" i="6"/>
  <c r="BQ594" i="6"/>
  <c r="BR594" i="6"/>
  <c r="BS594" i="6"/>
  <c r="BT594" i="6"/>
  <c r="BV594" i="6"/>
  <c r="C595" i="6"/>
  <c r="D595" i="6"/>
  <c r="E595" i="6"/>
  <c r="F595" i="6"/>
  <c r="H595" i="6"/>
  <c r="I595" i="6"/>
  <c r="J595" i="6"/>
  <c r="K595" i="6"/>
  <c r="L595" i="6"/>
  <c r="N595" i="6"/>
  <c r="O595" i="6"/>
  <c r="P595" i="6"/>
  <c r="Q595" i="6"/>
  <c r="R595" i="6"/>
  <c r="T595" i="6"/>
  <c r="U595" i="6"/>
  <c r="V595" i="6"/>
  <c r="W595" i="6"/>
  <c r="X595" i="6"/>
  <c r="Z595" i="6"/>
  <c r="AA595" i="6"/>
  <c r="AB595" i="6"/>
  <c r="AC595" i="6"/>
  <c r="AD595" i="6"/>
  <c r="AF595" i="6"/>
  <c r="AG595" i="6"/>
  <c r="AH595" i="6"/>
  <c r="AI595" i="6"/>
  <c r="AJ595" i="6"/>
  <c r="AL595" i="6"/>
  <c r="AM595" i="6"/>
  <c r="AN595" i="6"/>
  <c r="AO595" i="6"/>
  <c r="AP595" i="6"/>
  <c r="AR595" i="6"/>
  <c r="AS595" i="6"/>
  <c r="AT595" i="6"/>
  <c r="AU595" i="6"/>
  <c r="AV595" i="6"/>
  <c r="AX595" i="6"/>
  <c r="AY595" i="6"/>
  <c r="AZ595" i="6"/>
  <c r="BA595" i="6"/>
  <c r="BB595" i="6"/>
  <c r="BD595" i="6"/>
  <c r="BE595" i="6"/>
  <c r="BF595" i="6"/>
  <c r="BG595" i="6"/>
  <c r="BH595" i="6"/>
  <c r="BJ595" i="6"/>
  <c r="BK595" i="6"/>
  <c r="BL595" i="6"/>
  <c r="BM595" i="6"/>
  <c r="BN595" i="6"/>
  <c r="BP595" i="6"/>
  <c r="BQ595" i="6"/>
  <c r="BR595" i="6"/>
  <c r="BS595" i="6"/>
  <c r="BT595" i="6"/>
  <c r="BV595" i="6"/>
  <c r="C596" i="6"/>
  <c r="D596" i="6"/>
  <c r="E596" i="6"/>
  <c r="F596" i="6"/>
  <c r="H596" i="6"/>
  <c r="I596" i="6"/>
  <c r="J596" i="6"/>
  <c r="K596" i="6"/>
  <c r="L596" i="6"/>
  <c r="N596" i="6"/>
  <c r="O596" i="6"/>
  <c r="P596" i="6"/>
  <c r="Q596" i="6"/>
  <c r="R596" i="6"/>
  <c r="T596" i="6"/>
  <c r="U596" i="6"/>
  <c r="V596" i="6"/>
  <c r="W596" i="6"/>
  <c r="X596" i="6"/>
  <c r="Z596" i="6"/>
  <c r="AA596" i="6"/>
  <c r="AB596" i="6"/>
  <c r="AC596" i="6"/>
  <c r="AD596" i="6"/>
  <c r="AF596" i="6"/>
  <c r="AG596" i="6"/>
  <c r="AH596" i="6"/>
  <c r="AI596" i="6"/>
  <c r="AJ596" i="6"/>
  <c r="AL596" i="6"/>
  <c r="AM596" i="6"/>
  <c r="AN596" i="6"/>
  <c r="AO596" i="6"/>
  <c r="AP596" i="6"/>
  <c r="AR596" i="6"/>
  <c r="AS596" i="6"/>
  <c r="AT596" i="6"/>
  <c r="AU596" i="6"/>
  <c r="AV596" i="6"/>
  <c r="AX596" i="6"/>
  <c r="AY596" i="6"/>
  <c r="AZ596" i="6"/>
  <c r="BA596" i="6"/>
  <c r="BB596" i="6"/>
  <c r="BD596" i="6"/>
  <c r="BE596" i="6"/>
  <c r="BF596" i="6"/>
  <c r="BG596" i="6"/>
  <c r="BH596" i="6"/>
  <c r="BJ596" i="6"/>
  <c r="BK596" i="6"/>
  <c r="BL596" i="6"/>
  <c r="BM596" i="6"/>
  <c r="BN596" i="6"/>
  <c r="BP596" i="6"/>
  <c r="BQ596" i="6"/>
  <c r="BR596" i="6"/>
  <c r="BS596" i="6"/>
  <c r="BT596" i="6"/>
  <c r="BV596" i="6"/>
  <c r="C597" i="6"/>
  <c r="D597" i="6"/>
  <c r="E597" i="6"/>
  <c r="F597" i="6"/>
  <c r="H597" i="6"/>
  <c r="I597" i="6"/>
  <c r="J597" i="6"/>
  <c r="K597" i="6"/>
  <c r="L597" i="6"/>
  <c r="N597" i="6"/>
  <c r="O597" i="6"/>
  <c r="P597" i="6"/>
  <c r="Q597" i="6"/>
  <c r="R597" i="6"/>
  <c r="T597" i="6"/>
  <c r="U597" i="6"/>
  <c r="V597" i="6"/>
  <c r="W597" i="6"/>
  <c r="X597" i="6"/>
  <c r="Z597" i="6"/>
  <c r="AA597" i="6"/>
  <c r="AB597" i="6"/>
  <c r="AC597" i="6"/>
  <c r="AD597" i="6"/>
  <c r="AF597" i="6"/>
  <c r="AG597" i="6"/>
  <c r="AH597" i="6"/>
  <c r="AI597" i="6"/>
  <c r="AJ597" i="6"/>
  <c r="AL597" i="6"/>
  <c r="AM597" i="6"/>
  <c r="AN597" i="6"/>
  <c r="AO597" i="6"/>
  <c r="AP597" i="6"/>
  <c r="AR597" i="6"/>
  <c r="AS597" i="6"/>
  <c r="AT597" i="6"/>
  <c r="AU597" i="6"/>
  <c r="AV597" i="6"/>
  <c r="AX597" i="6"/>
  <c r="AY597" i="6"/>
  <c r="AZ597" i="6"/>
  <c r="BA597" i="6"/>
  <c r="BB597" i="6"/>
  <c r="BD597" i="6"/>
  <c r="BE597" i="6"/>
  <c r="BF597" i="6"/>
  <c r="BG597" i="6"/>
  <c r="BH597" i="6"/>
  <c r="BJ597" i="6"/>
  <c r="BK597" i="6"/>
  <c r="BL597" i="6"/>
  <c r="BM597" i="6"/>
  <c r="BN597" i="6"/>
  <c r="BP597" i="6"/>
  <c r="BQ597" i="6"/>
  <c r="BR597" i="6"/>
  <c r="BS597" i="6"/>
  <c r="BT597" i="6"/>
  <c r="BV597" i="6"/>
  <c r="C598" i="6"/>
  <c r="D598" i="6"/>
  <c r="E598" i="6"/>
  <c r="F598" i="6"/>
  <c r="H598" i="6"/>
  <c r="I598" i="6"/>
  <c r="J598" i="6"/>
  <c r="K598" i="6"/>
  <c r="L598" i="6"/>
  <c r="N598" i="6"/>
  <c r="O598" i="6"/>
  <c r="P598" i="6"/>
  <c r="Q598" i="6"/>
  <c r="R598" i="6"/>
  <c r="T598" i="6"/>
  <c r="U598" i="6"/>
  <c r="V598" i="6"/>
  <c r="W598" i="6"/>
  <c r="X598" i="6"/>
  <c r="Z598" i="6"/>
  <c r="AA598" i="6"/>
  <c r="AB598" i="6"/>
  <c r="AC598" i="6"/>
  <c r="AD598" i="6"/>
  <c r="AF598" i="6"/>
  <c r="AG598" i="6"/>
  <c r="AH598" i="6"/>
  <c r="AI598" i="6"/>
  <c r="AJ598" i="6"/>
  <c r="AL598" i="6"/>
  <c r="AM598" i="6"/>
  <c r="AN598" i="6"/>
  <c r="AO598" i="6"/>
  <c r="AP598" i="6"/>
  <c r="AR598" i="6"/>
  <c r="AS598" i="6"/>
  <c r="AT598" i="6"/>
  <c r="AU598" i="6"/>
  <c r="AV598" i="6"/>
  <c r="AX598" i="6"/>
  <c r="AY598" i="6"/>
  <c r="AZ598" i="6"/>
  <c r="BA598" i="6"/>
  <c r="BB598" i="6"/>
  <c r="BD598" i="6"/>
  <c r="BE598" i="6"/>
  <c r="BF598" i="6"/>
  <c r="BG598" i="6"/>
  <c r="BH598" i="6"/>
  <c r="BJ598" i="6"/>
  <c r="BK598" i="6"/>
  <c r="BL598" i="6"/>
  <c r="BM598" i="6"/>
  <c r="BN598" i="6"/>
  <c r="BP598" i="6"/>
  <c r="BQ598" i="6"/>
  <c r="BR598" i="6"/>
  <c r="BS598" i="6"/>
  <c r="BT598" i="6"/>
  <c r="BV598" i="6"/>
  <c r="C599" i="6"/>
  <c r="D599" i="6"/>
  <c r="E599" i="6"/>
  <c r="F599" i="6"/>
  <c r="H599" i="6"/>
  <c r="I599" i="6"/>
  <c r="J599" i="6"/>
  <c r="K599" i="6"/>
  <c r="L599" i="6"/>
  <c r="N599" i="6"/>
  <c r="O599" i="6"/>
  <c r="P599" i="6"/>
  <c r="Q599" i="6"/>
  <c r="R599" i="6"/>
  <c r="T599" i="6"/>
  <c r="U599" i="6"/>
  <c r="V599" i="6"/>
  <c r="W599" i="6"/>
  <c r="X599" i="6"/>
  <c r="Z599" i="6"/>
  <c r="AA599" i="6"/>
  <c r="AB599" i="6"/>
  <c r="AC599" i="6"/>
  <c r="AD599" i="6"/>
  <c r="AF599" i="6"/>
  <c r="AG599" i="6"/>
  <c r="AH599" i="6"/>
  <c r="AI599" i="6"/>
  <c r="AJ599" i="6"/>
  <c r="AL599" i="6"/>
  <c r="AM599" i="6"/>
  <c r="AN599" i="6"/>
  <c r="AO599" i="6"/>
  <c r="AP599" i="6"/>
  <c r="AR599" i="6"/>
  <c r="AS599" i="6"/>
  <c r="AT599" i="6"/>
  <c r="AU599" i="6"/>
  <c r="AV599" i="6"/>
  <c r="AX599" i="6"/>
  <c r="AY599" i="6"/>
  <c r="AZ599" i="6"/>
  <c r="BA599" i="6"/>
  <c r="BB599" i="6"/>
  <c r="BD599" i="6"/>
  <c r="BE599" i="6"/>
  <c r="BF599" i="6"/>
  <c r="BG599" i="6"/>
  <c r="BH599" i="6"/>
  <c r="BJ599" i="6"/>
  <c r="BK599" i="6"/>
  <c r="BL599" i="6"/>
  <c r="BM599" i="6"/>
  <c r="BN599" i="6"/>
  <c r="BP599" i="6"/>
  <c r="BQ599" i="6"/>
  <c r="BR599" i="6"/>
  <c r="BS599" i="6"/>
  <c r="BT599" i="6"/>
  <c r="BV599" i="6"/>
  <c r="C600" i="6"/>
  <c r="D600" i="6"/>
  <c r="E600" i="6"/>
  <c r="F600" i="6"/>
  <c r="H600" i="6"/>
  <c r="I600" i="6"/>
  <c r="J600" i="6"/>
  <c r="K600" i="6"/>
  <c r="L600" i="6"/>
  <c r="N600" i="6"/>
  <c r="O600" i="6"/>
  <c r="P600" i="6"/>
  <c r="Q600" i="6"/>
  <c r="R600" i="6"/>
  <c r="T600" i="6"/>
  <c r="U600" i="6"/>
  <c r="V600" i="6"/>
  <c r="W600" i="6"/>
  <c r="X600" i="6"/>
  <c r="Z600" i="6"/>
  <c r="AA600" i="6"/>
  <c r="AB600" i="6"/>
  <c r="AC600" i="6"/>
  <c r="AD600" i="6"/>
  <c r="AF600" i="6"/>
  <c r="AG600" i="6"/>
  <c r="AH600" i="6"/>
  <c r="AI600" i="6"/>
  <c r="AJ600" i="6"/>
  <c r="AL600" i="6"/>
  <c r="AM600" i="6"/>
  <c r="AN600" i="6"/>
  <c r="AO600" i="6"/>
  <c r="AP600" i="6"/>
  <c r="AR600" i="6"/>
  <c r="AS600" i="6"/>
  <c r="AT600" i="6"/>
  <c r="AU600" i="6"/>
  <c r="AV600" i="6"/>
  <c r="AX600" i="6"/>
  <c r="AY600" i="6"/>
  <c r="AZ600" i="6"/>
  <c r="BA600" i="6"/>
  <c r="BB600" i="6"/>
  <c r="BD600" i="6"/>
  <c r="BE600" i="6"/>
  <c r="BF600" i="6"/>
  <c r="BG600" i="6"/>
  <c r="BH600" i="6"/>
  <c r="BJ600" i="6"/>
  <c r="BK600" i="6"/>
  <c r="BL600" i="6"/>
  <c r="BM600" i="6"/>
  <c r="BN600" i="6"/>
  <c r="BP600" i="6"/>
  <c r="BQ600" i="6"/>
  <c r="BR600" i="6"/>
  <c r="BS600" i="6"/>
  <c r="BT600" i="6"/>
  <c r="BV600" i="6"/>
  <c r="C601" i="6"/>
  <c r="D601" i="6"/>
  <c r="E601" i="6"/>
  <c r="F601" i="6"/>
  <c r="H601" i="6"/>
  <c r="I601" i="6"/>
  <c r="J601" i="6"/>
  <c r="K601" i="6"/>
  <c r="L601" i="6"/>
  <c r="N601" i="6"/>
  <c r="O601" i="6"/>
  <c r="P601" i="6"/>
  <c r="Q601" i="6"/>
  <c r="R601" i="6"/>
  <c r="T601" i="6"/>
  <c r="U601" i="6"/>
  <c r="V601" i="6"/>
  <c r="W601" i="6"/>
  <c r="X601" i="6"/>
  <c r="Z601" i="6"/>
  <c r="AA601" i="6"/>
  <c r="AB601" i="6"/>
  <c r="AC601" i="6"/>
  <c r="AD601" i="6"/>
  <c r="AF601" i="6"/>
  <c r="AG601" i="6"/>
  <c r="AH601" i="6"/>
  <c r="AI601" i="6"/>
  <c r="AJ601" i="6"/>
  <c r="AL601" i="6"/>
  <c r="AM601" i="6"/>
  <c r="AN601" i="6"/>
  <c r="AO601" i="6"/>
  <c r="AP601" i="6"/>
  <c r="AR601" i="6"/>
  <c r="AS601" i="6"/>
  <c r="AT601" i="6"/>
  <c r="AU601" i="6"/>
  <c r="AV601" i="6"/>
  <c r="AX601" i="6"/>
  <c r="AY601" i="6"/>
  <c r="AZ601" i="6"/>
  <c r="BA601" i="6"/>
  <c r="BB601" i="6"/>
  <c r="BD601" i="6"/>
  <c r="BE601" i="6"/>
  <c r="BF601" i="6"/>
  <c r="BG601" i="6"/>
  <c r="BH601" i="6"/>
  <c r="BJ601" i="6"/>
  <c r="BK601" i="6"/>
  <c r="BL601" i="6"/>
  <c r="BM601" i="6"/>
  <c r="BN601" i="6"/>
  <c r="BP601" i="6"/>
  <c r="BQ601" i="6"/>
  <c r="BR601" i="6"/>
  <c r="BS601" i="6"/>
  <c r="BT601" i="6"/>
  <c r="BV601" i="6"/>
  <c r="C602" i="6"/>
  <c r="D602" i="6"/>
  <c r="E602" i="6"/>
  <c r="F602" i="6"/>
  <c r="H602" i="6"/>
  <c r="I602" i="6"/>
  <c r="J602" i="6"/>
  <c r="K602" i="6"/>
  <c r="L602" i="6"/>
  <c r="N602" i="6"/>
  <c r="O602" i="6"/>
  <c r="P602" i="6"/>
  <c r="Q602" i="6"/>
  <c r="R602" i="6"/>
  <c r="T602" i="6"/>
  <c r="U602" i="6"/>
  <c r="V602" i="6"/>
  <c r="W602" i="6"/>
  <c r="X602" i="6"/>
  <c r="Z602" i="6"/>
  <c r="AA602" i="6"/>
  <c r="AB602" i="6"/>
  <c r="AC602" i="6"/>
  <c r="AD602" i="6"/>
  <c r="AF602" i="6"/>
  <c r="AG602" i="6"/>
  <c r="AH602" i="6"/>
  <c r="AI602" i="6"/>
  <c r="AJ602" i="6"/>
  <c r="AL602" i="6"/>
  <c r="AM602" i="6"/>
  <c r="AN602" i="6"/>
  <c r="AO602" i="6"/>
  <c r="AP602" i="6"/>
  <c r="AR602" i="6"/>
  <c r="AS602" i="6"/>
  <c r="AT602" i="6"/>
  <c r="AU602" i="6"/>
  <c r="AV602" i="6"/>
  <c r="AX602" i="6"/>
  <c r="AY602" i="6"/>
  <c r="AZ602" i="6"/>
  <c r="BA602" i="6"/>
  <c r="BB602" i="6"/>
  <c r="BD602" i="6"/>
  <c r="BE602" i="6"/>
  <c r="BF602" i="6"/>
  <c r="BG602" i="6"/>
  <c r="BH602" i="6"/>
  <c r="BJ602" i="6"/>
  <c r="BK602" i="6"/>
  <c r="BL602" i="6"/>
  <c r="BM602" i="6"/>
  <c r="BN602" i="6"/>
  <c r="BP602" i="6"/>
  <c r="BQ602" i="6"/>
  <c r="BR602" i="6"/>
  <c r="BS602" i="6"/>
  <c r="BT602" i="6"/>
  <c r="BV602" i="6"/>
  <c r="C603" i="6"/>
  <c r="D603" i="6"/>
  <c r="E603" i="6"/>
  <c r="F603" i="6"/>
  <c r="H603" i="6"/>
  <c r="I603" i="6"/>
  <c r="J603" i="6"/>
  <c r="K603" i="6"/>
  <c r="L603" i="6"/>
  <c r="N603" i="6"/>
  <c r="O603" i="6"/>
  <c r="P603" i="6"/>
  <c r="Q603" i="6"/>
  <c r="R603" i="6"/>
  <c r="T603" i="6"/>
  <c r="U603" i="6"/>
  <c r="V603" i="6"/>
  <c r="W603" i="6"/>
  <c r="X603" i="6"/>
  <c r="Z603" i="6"/>
  <c r="AA603" i="6"/>
  <c r="AB603" i="6"/>
  <c r="AC603" i="6"/>
  <c r="AD603" i="6"/>
  <c r="AF603" i="6"/>
  <c r="AG603" i="6"/>
  <c r="AH603" i="6"/>
  <c r="AI603" i="6"/>
  <c r="AJ603" i="6"/>
  <c r="AL603" i="6"/>
  <c r="AM603" i="6"/>
  <c r="AN603" i="6"/>
  <c r="AO603" i="6"/>
  <c r="AP603" i="6"/>
  <c r="AR603" i="6"/>
  <c r="AS603" i="6"/>
  <c r="AT603" i="6"/>
  <c r="AU603" i="6"/>
  <c r="AV603" i="6"/>
  <c r="AX603" i="6"/>
  <c r="AY603" i="6"/>
  <c r="AZ603" i="6"/>
  <c r="BA603" i="6"/>
  <c r="BB603" i="6"/>
  <c r="BD603" i="6"/>
  <c r="BE603" i="6"/>
  <c r="BF603" i="6"/>
  <c r="BG603" i="6"/>
  <c r="BH603" i="6"/>
  <c r="BJ603" i="6"/>
  <c r="BK603" i="6"/>
  <c r="BL603" i="6"/>
  <c r="BM603" i="6"/>
  <c r="BN603" i="6"/>
  <c r="BP603" i="6"/>
  <c r="BQ603" i="6"/>
  <c r="BR603" i="6"/>
  <c r="BS603" i="6"/>
  <c r="BT603" i="6"/>
  <c r="BV603" i="6"/>
  <c r="C604" i="6"/>
  <c r="D604" i="6"/>
  <c r="E604" i="6"/>
  <c r="F604" i="6"/>
  <c r="H604" i="6"/>
  <c r="I604" i="6"/>
  <c r="J604" i="6"/>
  <c r="K604" i="6"/>
  <c r="L604" i="6"/>
  <c r="N604" i="6"/>
  <c r="O604" i="6"/>
  <c r="P604" i="6"/>
  <c r="Q604" i="6"/>
  <c r="R604" i="6"/>
  <c r="T604" i="6"/>
  <c r="U604" i="6"/>
  <c r="V604" i="6"/>
  <c r="W604" i="6"/>
  <c r="X604" i="6"/>
  <c r="Z604" i="6"/>
  <c r="AA604" i="6"/>
  <c r="AB604" i="6"/>
  <c r="AC604" i="6"/>
  <c r="AD604" i="6"/>
  <c r="AF604" i="6"/>
  <c r="AG604" i="6"/>
  <c r="AH604" i="6"/>
  <c r="AI604" i="6"/>
  <c r="AJ604" i="6"/>
  <c r="AL604" i="6"/>
  <c r="AM604" i="6"/>
  <c r="AN604" i="6"/>
  <c r="AO604" i="6"/>
  <c r="AP604" i="6"/>
  <c r="AR604" i="6"/>
  <c r="AS604" i="6"/>
  <c r="AT604" i="6"/>
  <c r="AU604" i="6"/>
  <c r="AV604" i="6"/>
  <c r="AX604" i="6"/>
  <c r="AY604" i="6"/>
  <c r="AZ604" i="6"/>
  <c r="BA604" i="6"/>
  <c r="BB604" i="6"/>
  <c r="BD604" i="6"/>
  <c r="BE604" i="6"/>
  <c r="BF604" i="6"/>
  <c r="BG604" i="6"/>
  <c r="BH604" i="6"/>
  <c r="BJ604" i="6"/>
  <c r="BK604" i="6"/>
  <c r="BL604" i="6"/>
  <c r="BM604" i="6"/>
  <c r="BN604" i="6"/>
  <c r="BP604" i="6"/>
  <c r="BQ604" i="6"/>
  <c r="BR604" i="6"/>
  <c r="BS604" i="6"/>
  <c r="BT604" i="6"/>
  <c r="BV604" i="6"/>
  <c r="C605" i="6"/>
  <c r="D605" i="6"/>
  <c r="E605" i="6"/>
  <c r="F605" i="6"/>
  <c r="H605" i="6"/>
  <c r="I605" i="6"/>
  <c r="J605" i="6"/>
  <c r="K605" i="6"/>
  <c r="L605" i="6"/>
  <c r="N605" i="6"/>
  <c r="O605" i="6"/>
  <c r="P605" i="6"/>
  <c r="Q605" i="6"/>
  <c r="R605" i="6"/>
  <c r="T605" i="6"/>
  <c r="U605" i="6"/>
  <c r="V605" i="6"/>
  <c r="W605" i="6"/>
  <c r="X605" i="6"/>
  <c r="Z605" i="6"/>
  <c r="AA605" i="6"/>
  <c r="AB605" i="6"/>
  <c r="AC605" i="6"/>
  <c r="AD605" i="6"/>
  <c r="AF605" i="6"/>
  <c r="AG605" i="6"/>
  <c r="AH605" i="6"/>
  <c r="AI605" i="6"/>
  <c r="AJ605" i="6"/>
  <c r="AL605" i="6"/>
  <c r="AM605" i="6"/>
  <c r="AN605" i="6"/>
  <c r="AO605" i="6"/>
  <c r="AP605" i="6"/>
  <c r="AR605" i="6"/>
  <c r="AS605" i="6"/>
  <c r="AT605" i="6"/>
  <c r="AU605" i="6"/>
  <c r="AV605" i="6"/>
  <c r="AX605" i="6"/>
  <c r="AY605" i="6"/>
  <c r="AZ605" i="6"/>
  <c r="BA605" i="6"/>
  <c r="BB605" i="6"/>
  <c r="BD605" i="6"/>
  <c r="BE605" i="6"/>
  <c r="BF605" i="6"/>
  <c r="BG605" i="6"/>
  <c r="BH605" i="6"/>
  <c r="BJ605" i="6"/>
  <c r="BK605" i="6"/>
  <c r="BL605" i="6"/>
  <c r="BM605" i="6"/>
  <c r="BN605" i="6"/>
  <c r="BP605" i="6"/>
  <c r="BQ605" i="6"/>
  <c r="BR605" i="6"/>
  <c r="BS605" i="6"/>
  <c r="BT605" i="6"/>
  <c r="BV605" i="6"/>
  <c r="C606" i="6"/>
  <c r="D606" i="6"/>
  <c r="E606" i="6"/>
  <c r="F606" i="6"/>
  <c r="H606" i="6"/>
  <c r="I606" i="6"/>
  <c r="J606" i="6"/>
  <c r="K606" i="6"/>
  <c r="L606" i="6"/>
  <c r="N606" i="6"/>
  <c r="O606" i="6"/>
  <c r="P606" i="6"/>
  <c r="Q606" i="6"/>
  <c r="R606" i="6"/>
  <c r="T606" i="6"/>
  <c r="U606" i="6"/>
  <c r="V606" i="6"/>
  <c r="W606" i="6"/>
  <c r="X606" i="6"/>
  <c r="Z606" i="6"/>
  <c r="AA606" i="6"/>
  <c r="AB606" i="6"/>
  <c r="AC606" i="6"/>
  <c r="AD606" i="6"/>
  <c r="AF606" i="6"/>
  <c r="AG606" i="6"/>
  <c r="AH606" i="6"/>
  <c r="AI606" i="6"/>
  <c r="AJ606" i="6"/>
  <c r="AL606" i="6"/>
  <c r="AM606" i="6"/>
  <c r="AN606" i="6"/>
  <c r="AO606" i="6"/>
  <c r="AP606" i="6"/>
  <c r="AR606" i="6"/>
  <c r="AS606" i="6"/>
  <c r="AT606" i="6"/>
  <c r="AU606" i="6"/>
  <c r="AV606" i="6"/>
  <c r="AX606" i="6"/>
  <c r="AY606" i="6"/>
  <c r="AZ606" i="6"/>
  <c r="BA606" i="6"/>
  <c r="BB606" i="6"/>
  <c r="BD606" i="6"/>
  <c r="BE606" i="6"/>
  <c r="BF606" i="6"/>
  <c r="BG606" i="6"/>
  <c r="BH606" i="6"/>
  <c r="BJ606" i="6"/>
  <c r="BK606" i="6"/>
  <c r="BL606" i="6"/>
  <c r="BM606" i="6"/>
  <c r="BN606" i="6"/>
  <c r="BP606" i="6"/>
  <c r="BQ606" i="6"/>
  <c r="BR606" i="6"/>
  <c r="BS606" i="6"/>
  <c r="BT606" i="6"/>
  <c r="BV606" i="6"/>
  <c r="C607" i="6"/>
  <c r="D607" i="6"/>
  <c r="E607" i="6"/>
  <c r="F607" i="6"/>
  <c r="H607" i="6"/>
  <c r="I607" i="6"/>
  <c r="J607" i="6"/>
  <c r="K607" i="6"/>
  <c r="L607" i="6"/>
  <c r="N607" i="6"/>
  <c r="O607" i="6"/>
  <c r="P607" i="6"/>
  <c r="Q607" i="6"/>
  <c r="R607" i="6"/>
  <c r="T607" i="6"/>
  <c r="U607" i="6"/>
  <c r="V607" i="6"/>
  <c r="W607" i="6"/>
  <c r="X607" i="6"/>
  <c r="Z607" i="6"/>
  <c r="AA607" i="6"/>
  <c r="AB607" i="6"/>
  <c r="AC607" i="6"/>
  <c r="AD607" i="6"/>
  <c r="AF607" i="6"/>
  <c r="AG607" i="6"/>
  <c r="AH607" i="6"/>
  <c r="AI607" i="6"/>
  <c r="AJ607" i="6"/>
  <c r="AL607" i="6"/>
  <c r="AM607" i="6"/>
  <c r="AN607" i="6"/>
  <c r="AO607" i="6"/>
  <c r="AP607" i="6"/>
  <c r="AR607" i="6"/>
  <c r="AS607" i="6"/>
  <c r="AT607" i="6"/>
  <c r="AU607" i="6"/>
  <c r="AV607" i="6"/>
  <c r="AX607" i="6"/>
  <c r="AY607" i="6"/>
  <c r="AZ607" i="6"/>
  <c r="BA607" i="6"/>
  <c r="BB607" i="6"/>
  <c r="BD607" i="6"/>
  <c r="BE607" i="6"/>
  <c r="BF607" i="6"/>
  <c r="BG607" i="6"/>
  <c r="BH607" i="6"/>
  <c r="BJ607" i="6"/>
  <c r="BK607" i="6"/>
  <c r="BL607" i="6"/>
  <c r="BM607" i="6"/>
  <c r="BN607" i="6"/>
  <c r="BP607" i="6"/>
  <c r="BQ607" i="6"/>
  <c r="BR607" i="6"/>
  <c r="BS607" i="6"/>
  <c r="BT607" i="6"/>
  <c r="BV607" i="6"/>
  <c r="C608" i="6"/>
  <c r="D608" i="6"/>
  <c r="E608" i="6"/>
  <c r="F608" i="6"/>
  <c r="H608" i="6"/>
  <c r="I608" i="6"/>
  <c r="J608" i="6"/>
  <c r="K608" i="6"/>
  <c r="L608" i="6"/>
  <c r="N608" i="6"/>
  <c r="O608" i="6"/>
  <c r="P608" i="6"/>
  <c r="Q608" i="6"/>
  <c r="R608" i="6"/>
  <c r="T608" i="6"/>
  <c r="U608" i="6"/>
  <c r="V608" i="6"/>
  <c r="W608" i="6"/>
  <c r="X608" i="6"/>
  <c r="Z608" i="6"/>
  <c r="AA608" i="6"/>
  <c r="AB608" i="6"/>
  <c r="AC608" i="6"/>
  <c r="AD608" i="6"/>
  <c r="AF608" i="6"/>
  <c r="AG608" i="6"/>
  <c r="AH608" i="6"/>
  <c r="AI608" i="6"/>
  <c r="AJ608" i="6"/>
  <c r="AL608" i="6"/>
  <c r="AM608" i="6"/>
  <c r="AN608" i="6"/>
  <c r="AO608" i="6"/>
  <c r="AP608" i="6"/>
  <c r="AR608" i="6"/>
  <c r="AS608" i="6"/>
  <c r="AT608" i="6"/>
  <c r="AU608" i="6"/>
  <c r="AV608" i="6"/>
  <c r="AX608" i="6"/>
  <c r="AY608" i="6"/>
  <c r="AZ608" i="6"/>
  <c r="BA608" i="6"/>
  <c r="BB608" i="6"/>
  <c r="BD608" i="6"/>
  <c r="BE608" i="6"/>
  <c r="BF608" i="6"/>
  <c r="BG608" i="6"/>
  <c r="BH608" i="6"/>
  <c r="BJ608" i="6"/>
  <c r="BK608" i="6"/>
  <c r="BL608" i="6"/>
  <c r="BM608" i="6"/>
  <c r="BN608" i="6"/>
  <c r="BP608" i="6"/>
  <c r="BQ608" i="6"/>
  <c r="BR608" i="6"/>
  <c r="BS608" i="6"/>
  <c r="BT608" i="6"/>
  <c r="BV608" i="6"/>
  <c r="C609" i="6"/>
  <c r="D609" i="6"/>
  <c r="E609" i="6"/>
  <c r="F609" i="6"/>
  <c r="H609" i="6"/>
  <c r="I609" i="6"/>
  <c r="J609" i="6"/>
  <c r="K609" i="6"/>
  <c r="L609" i="6"/>
  <c r="N609" i="6"/>
  <c r="O609" i="6"/>
  <c r="P609" i="6"/>
  <c r="Q609" i="6"/>
  <c r="R609" i="6"/>
  <c r="T609" i="6"/>
  <c r="U609" i="6"/>
  <c r="V609" i="6"/>
  <c r="W609" i="6"/>
  <c r="X609" i="6"/>
  <c r="Z609" i="6"/>
  <c r="AA609" i="6"/>
  <c r="AB609" i="6"/>
  <c r="AC609" i="6"/>
  <c r="AD609" i="6"/>
  <c r="AF609" i="6"/>
  <c r="AG609" i="6"/>
  <c r="AH609" i="6"/>
  <c r="AI609" i="6"/>
  <c r="AJ609" i="6"/>
  <c r="AL609" i="6"/>
  <c r="AM609" i="6"/>
  <c r="AN609" i="6"/>
  <c r="AO609" i="6"/>
  <c r="AP609" i="6"/>
  <c r="AR609" i="6"/>
  <c r="AS609" i="6"/>
  <c r="AT609" i="6"/>
  <c r="AU609" i="6"/>
  <c r="AV609" i="6"/>
  <c r="AX609" i="6"/>
  <c r="AY609" i="6"/>
  <c r="AZ609" i="6"/>
  <c r="BA609" i="6"/>
  <c r="BB609" i="6"/>
  <c r="BD609" i="6"/>
  <c r="BE609" i="6"/>
  <c r="BF609" i="6"/>
  <c r="BG609" i="6"/>
  <c r="BH609" i="6"/>
  <c r="BJ609" i="6"/>
  <c r="BK609" i="6"/>
  <c r="BL609" i="6"/>
  <c r="BM609" i="6"/>
  <c r="BN609" i="6"/>
  <c r="BP609" i="6"/>
  <c r="BQ609" i="6"/>
  <c r="BR609" i="6"/>
  <c r="BS609" i="6"/>
  <c r="BT609" i="6"/>
  <c r="BV609" i="6"/>
  <c r="C610" i="6"/>
  <c r="D610" i="6"/>
  <c r="E610" i="6"/>
  <c r="F610" i="6"/>
  <c r="H610" i="6"/>
  <c r="I610" i="6"/>
  <c r="J610" i="6"/>
  <c r="K610" i="6"/>
  <c r="L610" i="6"/>
  <c r="N610" i="6"/>
  <c r="O610" i="6"/>
  <c r="P610" i="6"/>
  <c r="Q610" i="6"/>
  <c r="R610" i="6"/>
  <c r="T610" i="6"/>
  <c r="U610" i="6"/>
  <c r="V610" i="6"/>
  <c r="W610" i="6"/>
  <c r="X610" i="6"/>
  <c r="Z610" i="6"/>
  <c r="AA610" i="6"/>
  <c r="AB610" i="6"/>
  <c r="AC610" i="6"/>
  <c r="AD610" i="6"/>
  <c r="AF610" i="6"/>
  <c r="AG610" i="6"/>
  <c r="AH610" i="6"/>
  <c r="AI610" i="6"/>
  <c r="AJ610" i="6"/>
  <c r="AL610" i="6"/>
  <c r="AM610" i="6"/>
  <c r="AN610" i="6"/>
  <c r="AO610" i="6"/>
  <c r="AP610" i="6"/>
  <c r="AR610" i="6"/>
  <c r="AS610" i="6"/>
  <c r="AT610" i="6"/>
  <c r="AU610" i="6"/>
  <c r="AV610" i="6"/>
  <c r="AX610" i="6"/>
  <c r="AY610" i="6"/>
  <c r="AZ610" i="6"/>
  <c r="BA610" i="6"/>
  <c r="BB610" i="6"/>
  <c r="BD610" i="6"/>
  <c r="BE610" i="6"/>
  <c r="BF610" i="6"/>
  <c r="BG610" i="6"/>
  <c r="BH610" i="6"/>
  <c r="BJ610" i="6"/>
  <c r="BK610" i="6"/>
  <c r="BL610" i="6"/>
  <c r="BM610" i="6"/>
  <c r="BN610" i="6"/>
  <c r="BP610" i="6"/>
  <c r="BQ610" i="6"/>
  <c r="BR610" i="6"/>
  <c r="BS610" i="6"/>
  <c r="BT610" i="6"/>
  <c r="BV610" i="6"/>
  <c r="C611" i="6"/>
  <c r="D611" i="6"/>
  <c r="E611" i="6"/>
  <c r="F611" i="6"/>
  <c r="H611" i="6"/>
  <c r="I611" i="6"/>
  <c r="J611" i="6"/>
  <c r="K611" i="6"/>
  <c r="L611" i="6"/>
  <c r="N611" i="6"/>
  <c r="O611" i="6"/>
  <c r="P611" i="6"/>
  <c r="Q611" i="6"/>
  <c r="R611" i="6"/>
  <c r="T611" i="6"/>
  <c r="U611" i="6"/>
  <c r="V611" i="6"/>
  <c r="W611" i="6"/>
  <c r="X611" i="6"/>
  <c r="Z611" i="6"/>
  <c r="AA611" i="6"/>
  <c r="AB611" i="6"/>
  <c r="AC611" i="6"/>
  <c r="AD611" i="6"/>
  <c r="AF611" i="6"/>
  <c r="AG611" i="6"/>
  <c r="AH611" i="6"/>
  <c r="AI611" i="6"/>
  <c r="AJ611" i="6"/>
  <c r="AL611" i="6"/>
  <c r="AM611" i="6"/>
  <c r="AN611" i="6"/>
  <c r="AO611" i="6"/>
  <c r="AP611" i="6"/>
  <c r="AR611" i="6"/>
  <c r="AS611" i="6"/>
  <c r="AT611" i="6"/>
  <c r="AU611" i="6"/>
  <c r="AV611" i="6"/>
  <c r="AX611" i="6"/>
  <c r="AY611" i="6"/>
  <c r="AZ611" i="6"/>
  <c r="BA611" i="6"/>
  <c r="BB611" i="6"/>
  <c r="BD611" i="6"/>
  <c r="BE611" i="6"/>
  <c r="BF611" i="6"/>
  <c r="BG611" i="6"/>
  <c r="BH611" i="6"/>
  <c r="BJ611" i="6"/>
  <c r="BK611" i="6"/>
  <c r="BL611" i="6"/>
  <c r="BM611" i="6"/>
  <c r="BN611" i="6"/>
  <c r="BP611" i="6"/>
  <c r="BQ611" i="6"/>
  <c r="BR611" i="6"/>
  <c r="BS611" i="6"/>
  <c r="BT611" i="6"/>
  <c r="BV611" i="6"/>
  <c r="C612" i="6"/>
  <c r="D612" i="6"/>
  <c r="E612" i="6"/>
  <c r="F612" i="6"/>
  <c r="H612" i="6"/>
  <c r="I612" i="6"/>
  <c r="J612" i="6"/>
  <c r="K612" i="6"/>
  <c r="L612" i="6"/>
  <c r="N612" i="6"/>
  <c r="O612" i="6"/>
  <c r="P612" i="6"/>
  <c r="Q612" i="6"/>
  <c r="R612" i="6"/>
  <c r="T612" i="6"/>
  <c r="U612" i="6"/>
  <c r="V612" i="6"/>
  <c r="W612" i="6"/>
  <c r="X612" i="6"/>
  <c r="Z612" i="6"/>
  <c r="AA612" i="6"/>
  <c r="AB612" i="6"/>
  <c r="AC612" i="6"/>
  <c r="AD612" i="6"/>
  <c r="AF612" i="6"/>
  <c r="AG612" i="6"/>
  <c r="AH612" i="6"/>
  <c r="AI612" i="6"/>
  <c r="AJ612" i="6"/>
  <c r="AL612" i="6"/>
  <c r="AM612" i="6"/>
  <c r="AN612" i="6"/>
  <c r="AO612" i="6"/>
  <c r="AP612" i="6"/>
  <c r="AR612" i="6"/>
  <c r="AS612" i="6"/>
  <c r="AT612" i="6"/>
  <c r="AU612" i="6"/>
  <c r="AV612" i="6"/>
  <c r="AX612" i="6"/>
  <c r="AY612" i="6"/>
  <c r="AZ612" i="6"/>
  <c r="BA612" i="6"/>
  <c r="BB612" i="6"/>
  <c r="BD612" i="6"/>
  <c r="BE612" i="6"/>
  <c r="BF612" i="6"/>
  <c r="BG612" i="6"/>
  <c r="BH612" i="6"/>
  <c r="BJ612" i="6"/>
  <c r="BK612" i="6"/>
  <c r="BL612" i="6"/>
  <c r="BM612" i="6"/>
  <c r="BN612" i="6"/>
  <c r="BP612" i="6"/>
  <c r="BQ612" i="6"/>
  <c r="BR612" i="6"/>
  <c r="BS612" i="6"/>
  <c r="BT612" i="6"/>
  <c r="BV612" i="6"/>
  <c r="C613" i="6"/>
  <c r="D613" i="6"/>
  <c r="E613" i="6"/>
  <c r="F613" i="6"/>
  <c r="H613" i="6"/>
  <c r="I613" i="6"/>
  <c r="J613" i="6"/>
  <c r="K613" i="6"/>
  <c r="L613" i="6"/>
  <c r="N613" i="6"/>
  <c r="O613" i="6"/>
  <c r="P613" i="6"/>
  <c r="Q613" i="6"/>
  <c r="R613" i="6"/>
  <c r="T613" i="6"/>
  <c r="U613" i="6"/>
  <c r="V613" i="6"/>
  <c r="W613" i="6"/>
  <c r="X613" i="6"/>
  <c r="Z613" i="6"/>
  <c r="AA613" i="6"/>
  <c r="AB613" i="6"/>
  <c r="AC613" i="6"/>
  <c r="AD613" i="6"/>
  <c r="AF613" i="6"/>
  <c r="AG613" i="6"/>
  <c r="AH613" i="6"/>
  <c r="AI613" i="6"/>
  <c r="AJ613" i="6"/>
  <c r="AL613" i="6"/>
  <c r="AM613" i="6"/>
  <c r="AN613" i="6"/>
  <c r="AO613" i="6"/>
  <c r="AP613" i="6"/>
  <c r="AR613" i="6"/>
  <c r="AS613" i="6"/>
  <c r="AT613" i="6"/>
  <c r="AU613" i="6"/>
  <c r="AV613" i="6"/>
  <c r="AX613" i="6"/>
  <c r="AY613" i="6"/>
  <c r="AZ613" i="6"/>
  <c r="BA613" i="6"/>
  <c r="BB613" i="6"/>
  <c r="BD613" i="6"/>
  <c r="BE613" i="6"/>
  <c r="BF613" i="6"/>
  <c r="BG613" i="6"/>
  <c r="BH613" i="6"/>
  <c r="BJ613" i="6"/>
  <c r="BK613" i="6"/>
  <c r="BL613" i="6"/>
  <c r="BM613" i="6"/>
  <c r="BN613" i="6"/>
  <c r="BP613" i="6"/>
  <c r="BQ613" i="6"/>
  <c r="BR613" i="6"/>
  <c r="BS613" i="6"/>
  <c r="BT613" i="6"/>
  <c r="BV613" i="6"/>
  <c r="C614" i="6"/>
  <c r="D614" i="6"/>
  <c r="E614" i="6"/>
  <c r="F614" i="6"/>
  <c r="H614" i="6"/>
  <c r="I614" i="6"/>
  <c r="J614" i="6"/>
  <c r="K614" i="6"/>
  <c r="L614" i="6"/>
  <c r="N614" i="6"/>
  <c r="O614" i="6"/>
  <c r="P614" i="6"/>
  <c r="Q614" i="6"/>
  <c r="R614" i="6"/>
  <c r="T614" i="6"/>
  <c r="U614" i="6"/>
  <c r="V614" i="6"/>
  <c r="W614" i="6"/>
  <c r="X614" i="6"/>
  <c r="Z614" i="6"/>
  <c r="AA614" i="6"/>
  <c r="AB614" i="6"/>
  <c r="AC614" i="6"/>
  <c r="AD614" i="6"/>
  <c r="AF614" i="6"/>
  <c r="AG614" i="6"/>
  <c r="AH614" i="6"/>
  <c r="AI614" i="6"/>
  <c r="AJ614" i="6"/>
  <c r="AL614" i="6"/>
  <c r="AM614" i="6"/>
  <c r="AN614" i="6"/>
  <c r="AO614" i="6"/>
  <c r="AP614" i="6"/>
  <c r="AR614" i="6"/>
  <c r="AS614" i="6"/>
  <c r="AT614" i="6"/>
  <c r="AU614" i="6"/>
  <c r="AV614" i="6"/>
  <c r="AX614" i="6"/>
  <c r="AY614" i="6"/>
  <c r="AZ614" i="6"/>
  <c r="BA614" i="6"/>
  <c r="BB614" i="6"/>
  <c r="BD614" i="6"/>
  <c r="BE614" i="6"/>
  <c r="BF614" i="6"/>
  <c r="BG614" i="6"/>
  <c r="BH614" i="6"/>
  <c r="BJ614" i="6"/>
  <c r="BK614" i="6"/>
  <c r="BL614" i="6"/>
  <c r="BM614" i="6"/>
  <c r="BN614" i="6"/>
  <c r="BP614" i="6"/>
  <c r="BQ614" i="6"/>
  <c r="BR614" i="6"/>
  <c r="BS614" i="6"/>
  <c r="BT614" i="6"/>
  <c r="BV614" i="6"/>
  <c r="C615" i="6"/>
  <c r="D615" i="6"/>
  <c r="E615" i="6"/>
  <c r="F615" i="6"/>
  <c r="H615" i="6"/>
  <c r="I615" i="6"/>
  <c r="J615" i="6"/>
  <c r="K615" i="6"/>
  <c r="L615" i="6"/>
  <c r="N615" i="6"/>
  <c r="O615" i="6"/>
  <c r="P615" i="6"/>
  <c r="Q615" i="6"/>
  <c r="R615" i="6"/>
  <c r="T615" i="6"/>
  <c r="U615" i="6"/>
  <c r="V615" i="6"/>
  <c r="W615" i="6"/>
  <c r="X615" i="6"/>
  <c r="Z615" i="6"/>
  <c r="AA615" i="6"/>
  <c r="AB615" i="6"/>
  <c r="AC615" i="6"/>
  <c r="AD615" i="6"/>
  <c r="AF615" i="6"/>
  <c r="AG615" i="6"/>
  <c r="AH615" i="6"/>
  <c r="AI615" i="6"/>
  <c r="AJ615" i="6"/>
  <c r="AL615" i="6"/>
  <c r="AM615" i="6"/>
  <c r="AN615" i="6"/>
  <c r="AO615" i="6"/>
  <c r="AP615" i="6"/>
  <c r="AR615" i="6"/>
  <c r="AS615" i="6"/>
  <c r="AT615" i="6"/>
  <c r="AU615" i="6"/>
  <c r="AV615" i="6"/>
  <c r="AX615" i="6"/>
  <c r="AY615" i="6"/>
  <c r="AZ615" i="6"/>
  <c r="BA615" i="6"/>
  <c r="BB615" i="6"/>
  <c r="BD615" i="6"/>
  <c r="BE615" i="6"/>
  <c r="BF615" i="6"/>
  <c r="BG615" i="6"/>
  <c r="BH615" i="6"/>
  <c r="BJ615" i="6"/>
  <c r="BK615" i="6"/>
  <c r="BL615" i="6"/>
  <c r="BM615" i="6"/>
  <c r="BN615" i="6"/>
  <c r="BP615" i="6"/>
  <c r="BQ615" i="6"/>
  <c r="BR615" i="6"/>
  <c r="BS615" i="6"/>
  <c r="BT615" i="6"/>
  <c r="BV615" i="6"/>
  <c r="C616" i="6"/>
  <c r="D616" i="6"/>
  <c r="E616" i="6"/>
  <c r="F616" i="6"/>
  <c r="H616" i="6"/>
  <c r="I616" i="6"/>
  <c r="J616" i="6"/>
  <c r="K616" i="6"/>
  <c r="L616" i="6"/>
  <c r="N616" i="6"/>
  <c r="O616" i="6"/>
  <c r="P616" i="6"/>
  <c r="Q616" i="6"/>
  <c r="R616" i="6"/>
  <c r="T616" i="6"/>
  <c r="U616" i="6"/>
  <c r="V616" i="6"/>
  <c r="W616" i="6"/>
  <c r="X616" i="6"/>
  <c r="Z616" i="6"/>
  <c r="AA616" i="6"/>
  <c r="AB616" i="6"/>
  <c r="AC616" i="6"/>
  <c r="AD616" i="6"/>
  <c r="AF616" i="6"/>
  <c r="AG616" i="6"/>
  <c r="AH616" i="6"/>
  <c r="AI616" i="6"/>
  <c r="AJ616" i="6"/>
  <c r="AL616" i="6"/>
  <c r="AM616" i="6"/>
  <c r="AN616" i="6"/>
  <c r="AO616" i="6"/>
  <c r="AP616" i="6"/>
  <c r="AR616" i="6"/>
  <c r="AS616" i="6"/>
  <c r="AT616" i="6"/>
  <c r="AU616" i="6"/>
  <c r="AV616" i="6"/>
  <c r="AX616" i="6"/>
  <c r="AY616" i="6"/>
  <c r="AZ616" i="6"/>
  <c r="BA616" i="6"/>
  <c r="BB616" i="6"/>
  <c r="BD616" i="6"/>
  <c r="BE616" i="6"/>
  <c r="BF616" i="6"/>
  <c r="BG616" i="6"/>
  <c r="BH616" i="6"/>
  <c r="BJ616" i="6"/>
  <c r="BK616" i="6"/>
  <c r="BL616" i="6"/>
  <c r="BM616" i="6"/>
  <c r="BN616" i="6"/>
  <c r="BP616" i="6"/>
  <c r="BQ616" i="6"/>
  <c r="BR616" i="6"/>
  <c r="BS616" i="6"/>
  <c r="BT616" i="6"/>
  <c r="BV616" i="6"/>
  <c r="C617" i="6"/>
  <c r="D617" i="6"/>
  <c r="E617" i="6"/>
  <c r="F617" i="6"/>
  <c r="H617" i="6"/>
  <c r="I617" i="6"/>
  <c r="J617" i="6"/>
  <c r="K617" i="6"/>
  <c r="L617" i="6"/>
  <c r="N617" i="6"/>
  <c r="O617" i="6"/>
  <c r="P617" i="6"/>
  <c r="Q617" i="6"/>
  <c r="R617" i="6"/>
  <c r="T617" i="6"/>
  <c r="U617" i="6"/>
  <c r="V617" i="6"/>
  <c r="W617" i="6"/>
  <c r="X617" i="6"/>
  <c r="Z617" i="6"/>
  <c r="AA617" i="6"/>
  <c r="AB617" i="6"/>
  <c r="AC617" i="6"/>
  <c r="AD617" i="6"/>
  <c r="AF617" i="6"/>
  <c r="AG617" i="6"/>
  <c r="AH617" i="6"/>
  <c r="AI617" i="6"/>
  <c r="AJ617" i="6"/>
  <c r="AL617" i="6"/>
  <c r="AM617" i="6"/>
  <c r="AN617" i="6"/>
  <c r="AO617" i="6"/>
  <c r="AP617" i="6"/>
  <c r="AR617" i="6"/>
  <c r="AS617" i="6"/>
  <c r="AT617" i="6"/>
  <c r="AU617" i="6"/>
  <c r="AV617" i="6"/>
  <c r="AX617" i="6"/>
  <c r="AY617" i="6"/>
  <c r="AZ617" i="6"/>
  <c r="BA617" i="6"/>
  <c r="BB617" i="6"/>
  <c r="BD617" i="6"/>
  <c r="BE617" i="6"/>
  <c r="BF617" i="6"/>
  <c r="BG617" i="6"/>
  <c r="BH617" i="6"/>
  <c r="BJ617" i="6"/>
  <c r="BK617" i="6"/>
  <c r="BL617" i="6"/>
  <c r="BM617" i="6"/>
  <c r="BN617" i="6"/>
  <c r="BP617" i="6"/>
  <c r="BQ617" i="6"/>
  <c r="BR617" i="6"/>
  <c r="BS617" i="6"/>
  <c r="BT617" i="6"/>
  <c r="BV617" i="6"/>
  <c r="C618" i="6"/>
  <c r="D618" i="6"/>
  <c r="E618" i="6"/>
  <c r="F618" i="6"/>
  <c r="H618" i="6"/>
  <c r="I618" i="6"/>
  <c r="J618" i="6"/>
  <c r="K618" i="6"/>
  <c r="L618" i="6"/>
  <c r="N618" i="6"/>
  <c r="O618" i="6"/>
  <c r="P618" i="6"/>
  <c r="Q618" i="6"/>
  <c r="R618" i="6"/>
  <c r="T618" i="6"/>
  <c r="U618" i="6"/>
  <c r="V618" i="6"/>
  <c r="W618" i="6"/>
  <c r="X618" i="6"/>
  <c r="Z618" i="6"/>
  <c r="AA618" i="6"/>
  <c r="AB618" i="6"/>
  <c r="AC618" i="6"/>
  <c r="AD618" i="6"/>
  <c r="AF618" i="6"/>
  <c r="AG618" i="6"/>
  <c r="AH618" i="6"/>
  <c r="AI618" i="6"/>
  <c r="AJ618" i="6"/>
  <c r="AL618" i="6"/>
  <c r="AM618" i="6"/>
  <c r="AN618" i="6"/>
  <c r="AO618" i="6"/>
  <c r="AP618" i="6"/>
  <c r="AR618" i="6"/>
  <c r="AS618" i="6"/>
  <c r="AT618" i="6"/>
  <c r="AU618" i="6"/>
  <c r="AV618" i="6"/>
  <c r="AX618" i="6"/>
  <c r="AY618" i="6"/>
  <c r="AZ618" i="6"/>
  <c r="BA618" i="6"/>
  <c r="BB618" i="6"/>
  <c r="BD618" i="6"/>
  <c r="BE618" i="6"/>
  <c r="BF618" i="6"/>
  <c r="BG618" i="6"/>
  <c r="BH618" i="6"/>
  <c r="BJ618" i="6"/>
  <c r="BK618" i="6"/>
  <c r="BL618" i="6"/>
  <c r="BM618" i="6"/>
  <c r="BN618" i="6"/>
  <c r="BP618" i="6"/>
  <c r="BQ618" i="6"/>
  <c r="BR618" i="6"/>
  <c r="BS618" i="6"/>
  <c r="BT618" i="6"/>
  <c r="BV618" i="6"/>
  <c r="C619" i="6"/>
  <c r="D619" i="6"/>
  <c r="E619" i="6"/>
  <c r="F619" i="6"/>
  <c r="H619" i="6"/>
  <c r="I619" i="6"/>
  <c r="J619" i="6"/>
  <c r="K619" i="6"/>
  <c r="L619" i="6"/>
  <c r="N619" i="6"/>
  <c r="O619" i="6"/>
  <c r="P619" i="6"/>
  <c r="Q619" i="6"/>
  <c r="R619" i="6"/>
  <c r="T619" i="6"/>
  <c r="U619" i="6"/>
  <c r="V619" i="6"/>
  <c r="W619" i="6"/>
  <c r="X619" i="6"/>
  <c r="Z619" i="6"/>
  <c r="AA619" i="6"/>
  <c r="AB619" i="6"/>
  <c r="AC619" i="6"/>
  <c r="AD619" i="6"/>
  <c r="AF619" i="6"/>
  <c r="AG619" i="6"/>
  <c r="AH619" i="6"/>
  <c r="AI619" i="6"/>
  <c r="AJ619" i="6"/>
  <c r="AL619" i="6"/>
  <c r="AM619" i="6"/>
  <c r="AN619" i="6"/>
  <c r="AO619" i="6"/>
  <c r="AP619" i="6"/>
  <c r="AR619" i="6"/>
  <c r="AS619" i="6"/>
  <c r="AT619" i="6"/>
  <c r="AU619" i="6"/>
  <c r="AV619" i="6"/>
  <c r="AX619" i="6"/>
  <c r="AY619" i="6"/>
  <c r="AZ619" i="6"/>
  <c r="BA619" i="6"/>
  <c r="BB619" i="6"/>
  <c r="BD619" i="6"/>
  <c r="BE619" i="6"/>
  <c r="BF619" i="6"/>
  <c r="BG619" i="6"/>
  <c r="BH619" i="6"/>
  <c r="BJ619" i="6"/>
  <c r="BK619" i="6"/>
  <c r="BL619" i="6"/>
  <c r="BM619" i="6"/>
  <c r="BN619" i="6"/>
  <c r="BP619" i="6"/>
  <c r="BQ619" i="6"/>
  <c r="BR619" i="6"/>
  <c r="BS619" i="6"/>
  <c r="BT619" i="6"/>
  <c r="BV619" i="6"/>
  <c r="C620" i="6"/>
  <c r="D620" i="6"/>
  <c r="E620" i="6"/>
  <c r="F620" i="6"/>
  <c r="H620" i="6"/>
  <c r="I620" i="6"/>
  <c r="J620" i="6"/>
  <c r="K620" i="6"/>
  <c r="L620" i="6"/>
  <c r="N620" i="6"/>
  <c r="O620" i="6"/>
  <c r="P620" i="6"/>
  <c r="Q620" i="6"/>
  <c r="R620" i="6"/>
  <c r="T620" i="6"/>
  <c r="U620" i="6"/>
  <c r="V620" i="6"/>
  <c r="W620" i="6"/>
  <c r="X620" i="6"/>
  <c r="Z620" i="6"/>
  <c r="AA620" i="6"/>
  <c r="AB620" i="6"/>
  <c r="AC620" i="6"/>
  <c r="AD620" i="6"/>
  <c r="AF620" i="6"/>
  <c r="AG620" i="6"/>
  <c r="AH620" i="6"/>
  <c r="AI620" i="6"/>
  <c r="AJ620" i="6"/>
  <c r="AL620" i="6"/>
  <c r="AM620" i="6"/>
  <c r="AN620" i="6"/>
  <c r="AO620" i="6"/>
  <c r="AP620" i="6"/>
  <c r="AR620" i="6"/>
  <c r="AS620" i="6"/>
  <c r="AT620" i="6"/>
  <c r="AU620" i="6"/>
  <c r="AV620" i="6"/>
  <c r="AX620" i="6"/>
  <c r="AY620" i="6"/>
  <c r="AZ620" i="6"/>
  <c r="BA620" i="6"/>
  <c r="BB620" i="6"/>
  <c r="BD620" i="6"/>
  <c r="BE620" i="6"/>
  <c r="BF620" i="6"/>
  <c r="BG620" i="6"/>
  <c r="BH620" i="6"/>
  <c r="BJ620" i="6"/>
  <c r="BK620" i="6"/>
  <c r="BL620" i="6"/>
  <c r="BM620" i="6"/>
  <c r="BN620" i="6"/>
  <c r="BP620" i="6"/>
  <c r="BQ620" i="6"/>
  <c r="BR620" i="6"/>
  <c r="BS620" i="6"/>
  <c r="BT620" i="6"/>
  <c r="BV620" i="6"/>
  <c r="C621" i="6"/>
  <c r="D621" i="6"/>
  <c r="E621" i="6"/>
  <c r="F621" i="6"/>
  <c r="H621" i="6"/>
  <c r="I621" i="6"/>
  <c r="J621" i="6"/>
  <c r="K621" i="6"/>
  <c r="L621" i="6"/>
  <c r="N621" i="6"/>
  <c r="O621" i="6"/>
  <c r="P621" i="6"/>
  <c r="Q621" i="6"/>
  <c r="R621" i="6"/>
  <c r="T621" i="6"/>
  <c r="U621" i="6"/>
  <c r="V621" i="6"/>
  <c r="W621" i="6"/>
  <c r="X621" i="6"/>
  <c r="Z621" i="6"/>
  <c r="AA621" i="6"/>
  <c r="AB621" i="6"/>
  <c r="AC621" i="6"/>
  <c r="AD621" i="6"/>
  <c r="AF621" i="6"/>
  <c r="AG621" i="6"/>
  <c r="AH621" i="6"/>
  <c r="AI621" i="6"/>
  <c r="AJ621" i="6"/>
  <c r="AL621" i="6"/>
  <c r="AM621" i="6"/>
  <c r="AN621" i="6"/>
  <c r="AO621" i="6"/>
  <c r="AP621" i="6"/>
  <c r="AR621" i="6"/>
  <c r="AS621" i="6"/>
  <c r="AT621" i="6"/>
  <c r="AU621" i="6"/>
  <c r="AV621" i="6"/>
  <c r="AX621" i="6"/>
  <c r="AY621" i="6"/>
  <c r="AZ621" i="6"/>
  <c r="BA621" i="6"/>
  <c r="BB621" i="6"/>
  <c r="BD621" i="6"/>
  <c r="BE621" i="6"/>
  <c r="BF621" i="6"/>
  <c r="BG621" i="6"/>
  <c r="BH621" i="6"/>
  <c r="BJ621" i="6"/>
  <c r="BK621" i="6"/>
  <c r="BL621" i="6"/>
  <c r="BM621" i="6"/>
  <c r="BN621" i="6"/>
  <c r="BP621" i="6"/>
  <c r="BQ621" i="6"/>
  <c r="BR621" i="6"/>
  <c r="BS621" i="6"/>
  <c r="BT621" i="6"/>
  <c r="BV621" i="6"/>
  <c r="C622" i="6"/>
  <c r="D622" i="6"/>
  <c r="E622" i="6"/>
  <c r="F622" i="6"/>
  <c r="H622" i="6"/>
  <c r="I622" i="6"/>
  <c r="J622" i="6"/>
  <c r="K622" i="6"/>
  <c r="L622" i="6"/>
  <c r="N622" i="6"/>
  <c r="O622" i="6"/>
  <c r="P622" i="6"/>
  <c r="Q622" i="6"/>
  <c r="R622" i="6"/>
  <c r="T622" i="6"/>
  <c r="U622" i="6"/>
  <c r="V622" i="6"/>
  <c r="W622" i="6"/>
  <c r="X622" i="6"/>
  <c r="Z622" i="6"/>
  <c r="AA622" i="6"/>
  <c r="AB622" i="6"/>
  <c r="AC622" i="6"/>
  <c r="AD622" i="6"/>
  <c r="AF622" i="6"/>
  <c r="AG622" i="6"/>
  <c r="AH622" i="6"/>
  <c r="AI622" i="6"/>
  <c r="AJ622" i="6"/>
  <c r="AL622" i="6"/>
  <c r="AM622" i="6"/>
  <c r="AN622" i="6"/>
  <c r="AO622" i="6"/>
  <c r="AP622" i="6"/>
  <c r="AR622" i="6"/>
  <c r="AS622" i="6"/>
  <c r="AT622" i="6"/>
  <c r="AU622" i="6"/>
  <c r="AV622" i="6"/>
  <c r="AX622" i="6"/>
  <c r="AY622" i="6"/>
  <c r="AZ622" i="6"/>
  <c r="BA622" i="6"/>
  <c r="BB622" i="6"/>
  <c r="BD622" i="6"/>
  <c r="BE622" i="6"/>
  <c r="BF622" i="6"/>
  <c r="BG622" i="6"/>
  <c r="BH622" i="6"/>
  <c r="BJ622" i="6"/>
  <c r="BK622" i="6"/>
  <c r="BL622" i="6"/>
  <c r="BM622" i="6"/>
  <c r="BN622" i="6"/>
  <c r="BP622" i="6"/>
  <c r="BQ622" i="6"/>
  <c r="BR622" i="6"/>
  <c r="BS622" i="6"/>
  <c r="BT622" i="6"/>
  <c r="BV622" i="6"/>
  <c r="C623" i="6"/>
  <c r="D623" i="6"/>
  <c r="E623" i="6"/>
  <c r="F623" i="6"/>
  <c r="H623" i="6"/>
  <c r="I623" i="6"/>
  <c r="J623" i="6"/>
  <c r="K623" i="6"/>
  <c r="L623" i="6"/>
  <c r="N623" i="6"/>
  <c r="O623" i="6"/>
  <c r="P623" i="6"/>
  <c r="Q623" i="6"/>
  <c r="R623" i="6"/>
  <c r="T623" i="6"/>
  <c r="U623" i="6"/>
  <c r="V623" i="6"/>
  <c r="W623" i="6"/>
  <c r="X623" i="6"/>
  <c r="Z623" i="6"/>
  <c r="AA623" i="6"/>
  <c r="AB623" i="6"/>
  <c r="AC623" i="6"/>
  <c r="AD623" i="6"/>
  <c r="AF623" i="6"/>
  <c r="AG623" i="6"/>
  <c r="AH623" i="6"/>
  <c r="AI623" i="6"/>
  <c r="AJ623" i="6"/>
  <c r="AL623" i="6"/>
  <c r="AM623" i="6"/>
  <c r="AN623" i="6"/>
  <c r="AO623" i="6"/>
  <c r="AP623" i="6"/>
  <c r="AR623" i="6"/>
  <c r="AS623" i="6"/>
  <c r="AT623" i="6"/>
  <c r="AU623" i="6"/>
  <c r="AV623" i="6"/>
  <c r="AX623" i="6"/>
  <c r="AY623" i="6"/>
  <c r="AZ623" i="6"/>
  <c r="BA623" i="6"/>
  <c r="BB623" i="6"/>
  <c r="BD623" i="6"/>
  <c r="BE623" i="6"/>
  <c r="BF623" i="6"/>
  <c r="BG623" i="6"/>
  <c r="BH623" i="6"/>
  <c r="BJ623" i="6"/>
  <c r="BK623" i="6"/>
  <c r="BL623" i="6"/>
  <c r="BM623" i="6"/>
  <c r="BN623" i="6"/>
  <c r="BP623" i="6"/>
  <c r="BQ623" i="6"/>
  <c r="BR623" i="6"/>
  <c r="BS623" i="6"/>
  <c r="BT623" i="6"/>
  <c r="BV623" i="6"/>
  <c r="C624" i="6"/>
  <c r="D624" i="6"/>
  <c r="E624" i="6"/>
  <c r="F624" i="6"/>
  <c r="H624" i="6"/>
  <c r="I624" i="6"/>
  <c r="J624" i="6"/>
  <c r="K624" i="6"/>
  <c r="L624" i="6"/>
  <c r="N624" i="6"/>
  <c r="O624" i="6"/>
  <c r="P624" i="6"/>
  <c r="Q624" i="6"/>
  <c r="R624" i="6"/>
  <c r="T624" i="6"/>
  <c r="U624" i="6"/>
  <c r="V624" i="6"/>
  <c r="W624" i="6"/>
  <c r="X624" i="6"/>
  <c r="Z624" i="6"/>
  <c r="AA624" i="6"/>
  <c r="AB624" i="6"/>
  <c r="AC624" i="6"/>
  <c r="AD624" i="6"/>
  <c r="AF624" i="6"/>
  <c r="AG624" i="6"/>
  <c r="AH624" i="6"/>
  <c r="AI624" i="6"/>
  <c r="AJ624" i="6"/>
  <c r="AL624" i="6"/>
  <c r="AM624" i="6"/>
  <c r="AN624" i="6"/>
  <c r="AO624" i="6"/>
  <c r="AP624" i="6"/>
  <c r="AR624" i="6"/>
  <c r="AS624" i="6"/>
  <c r="AT624" i="6"/>
  <c r="AU624" i="6"/>
  <c r="AV624" i="6"/>
  <c r="AX624" i="6"/>
  <c r="AY624" i="6"/>
  <c r="AZ624" i="6"/>
  <c r="BA624" i="6"/>
  <c r="BB624" i="6"/>
  <c r="BD624" i="6"/>
  <c r="BE624" i="6"/>
  <c r="BF624" i="6"/>
  <c r="BG624" i="6"/>
  <c r="BH624" i="6"/>
  <c r="BJ624" i="6"/>
  <c r="BK624" i="6"/>
  <c r="BL624" i="6"/>
  <c r="BM624" i="6"/>
  <c r="BN624" i="6"/>
  <c r="BP624" i="6"/>
  <c r="BQ624" i="6"/>
  <c r="BR624" i="6"/>
  <c r="BS624" i="6"/>
  <c r="BT624" i="6"/>
  <c r="BV624" i="6"/>
  <c r="C625" i="6"/>
  <c r="D625" i="6"/>
  <c r="E625" i="6"/>
  <c r="F625" i="6"/>
  <c r="H625" i="6"/>
  <c r="I625" i="6"/>
  <c r="J625" i="6"/>
  <c r="K625" i="6"/>
  <c r="L625" i="6"/>
  <c r="N625" i="6"/>
  <c r="O625" i="6"/>
  <c r="P625" i="6"/>
  <c r="Q625" i="6"/>
  <c r="R625" i="6"/>
  <c r="T625" i="6"/>
  <c r="U625" i="6"/>
  <c r="V625" i="6"/>
  <c r="W625" i="6"/>
  <c r="X625" i="6"/>
  <c r="Z625" i="6"/>
  <c r="AA625" i="6"/>
  <c r="AB625" i="6"/>
  <c r="AC625" i="6"/>
  <c r="AD625" i="6"/>
  <c r="AF625" i="6"/>
  <c r="AG625" i="6"/>
  <c r="AH625" i="6"/>
  <c r="AI625" i="6"/>
  <c r="AJ625" i="6"/>
  <c r="AL625" i="6"/>
  <c r="AM625" i="6"/>
  <c r="AN625" i="6"/>
  <c r="AO625" i="6"/>
  <c r="AP625" i="6"/>
  <c r="AR625" i="6"/>
  <c r="AS625" i="6"/>
  <c r="AT625" i="6"/>
  <c r="AU625" i="6"/>
  <c r="AV625" i="6"/>
  <c r="AX625" i="6"/>
  <c r="AY625" i="6"/>
  <c r="AZ625" i="6"/>
  <c r="BA625" i="6"/>
  <c r="BB625" i="6"/>
  <c r="BD625" i="6"/>
  <c r="BE625" i="6"/>
  <c r="BF625" i="6"/>
  <c r="BG625" i="6"/>
  <c r="BH625" i="6"/>
  <c r="BJ625" i="6"/>
  <c r="BK625" i="6"/>
  <c r="BL625" i="6"/>
  <c r="BM625" i="6"/>
  <c r="BN625" i="6"/>
  <c r="BP625" i="6"/>
  <c r="BQ625" i="6"/>
  <c r="BR625" i="6"/>
  <c r="BS625" i="6"/>
  <c r="BT625" i="6"/>
  <c r="BV625" i="6"/>
  <c r="C626" i="6"/>
  <c r="D626" i="6"/>
  <c r="E626" i="6"/>
  <c r="F626" i="6"/>
  <c r="H626" i="6"/>
  <c r="I626" i="6"/>
  <c r="J626" i="6"/>
  <c r="K626" i="6"/>
  <c r="L626" i="6"/>
  <c r="N626" i="6"/>
  <c r="O626" i="6"/>
  <c r="P626" i="6"/>
  <c r="Q626" i="6"/>
  <c r="R626" i="6"/>
  <c r="T626" i="6"/>
  <c r="U626" i="6"/>
  <c r="V626" i="6"/>
  <c r="W626" i="6"/>
  <c r="X626" i="6"/>
  <c r="Z626" i="6"/>
  <c r="AA626" i="6"/>
  <c r="AB626" i="6"/>
  <c r="AC626" i="6"/>
  <c r="AD626" i="6"/>
  <c r="AF626" i="6"/>
  <c r="AG626" i="6"/>
  <c r="AH626" i="6"/>
  <c r="AI626" i="6"/>
  <c r="AJ626" i="6"/>
  <c r="AL626" i="6"/>
  <c r="AM626" i="6"/>
  <c r="AN626" i="6"/>
  <c r="AO626" i="6"/>
  <c r="AP626" i="6"/>
  <c r="AR626" i="6"/>
  <c r="AS626" i="6"/>
  <c r="AT626" i="6"/>
  <c r="AU626" i="6"/>
  <c r="AV626" i="6"/>
  <c r="AX626" i="6"/>
  <c r="AY626" i="6"/>
  <c r="AZ626" i="6"/>
  <c r="BA626" i="6"/>
  <c r="BB626" i="6"/>
  <c r="BD626" i="6"/>
  <c r="BE626" i="6"/>
  <c r="BF626" i="6"/>
  <c r="BG626" i="6"/>
  <c r="BH626" i="6"/>
  <c r="BJ626" i="6"/>
  <c r="BK626" i="6"/>
  <c r="BL626" i="6"/>
  <c r="BM626" i="6"/>
  <c r="BN626" i="6"/>
  <c r="BP626" i="6"/>
  <c r="BQ626" i="6"/>
  <c r="BR626" i="6"/>
  <c r="BS626" i="6"/>
  <c r="BT626" i="6"/>
  <c r="BV626" i="6"/>
  <c r="C627" i="6"/>
  <c r="D627" i="6"/>
  <c r="E627" i="6"/>
  <c r="F627" i="6"/>
  <c r="H627" i="6"/>
  <c r="I627" i="6"/>
  <c r="J627" i="6"/>
  <c r="K627" i="6"/>
  <c r="L627" i="6"/>
  <c r="N627" i="6"/>
  <c r="O627" i="6"/>
  <c r="P627" i="6"/>
  <c r="Q627" i="6"/>
  <c r="R627" i="6"/>
  <c r="T627" i="6"/>
  <c r="U627" i="6"/>
  <c r="V627" i="6"/>
  <c r="W627" i="6"/>
  <c r="X627" i="6"/>
  <c r="Z627" i="6"/>
  <c r="AA627" i="6"/>
  <c r="AB627" i="6"/>
  <c r="AC627" i="6"/>
  <c r="AD627" i="6"/>
  <c r="AF627" i="6"/>
  <c r="AG627" i="6"/>
  <c r="AH627" i="6"/>
  <c r="AI627" i="6"/>
  <c r="AJ627" i="6"/>
  <c r="AL627" i="6"/>
  <c r="AM627" i="6"/>
  <c r="AN627" i="6"/>
  <c r="AO627" i="6"/>
  <c r="AP627" i="6"/>
  <c r="AR627" i="6"/>
  <c r="AS627" i="6"/>
  <c r="AT627" i="6"/>
  <c r="AU627" i="6"/>
  <c r="AV627" i="6"/>
  <c r="AX627" i="6"/>
  <c r="AY627" i="6"/>
  <c r="AZ627" i="6"/>
  <c r="BA627" i="6"/>
  <c r="BB627" i="6"/>
  <c r="BD627" i="6"/>
  <c r="BE627" i="6"/>
  <c r="BF627" i="6"/>
  <c r="BG627" i="6"/>
  <c r="BH627" i="6"/>
  <c r="BJ627" i="6"/>
  <c r="BK627" i="6"/>
  <c r="BL627" i="6"/>
  <c r="BM627" i="6"/>
  <c r="BN627" i="6"/>
  <c r="BP627" i="6"/>
  <c r="BQ627" i="6"/>
  <c r="BR627" i="6"/>
  <c r="BS627" i="6"/>
  <c r="BT627" i="6"/>
  <c r="BV627" i="6"/>
  <c r="C628" i="6"/>
  <c r="D628" i="6"/>
  <c r="E628" i="6"/>
  <c r="F628" i="6"/>
  <c r="H628" i="6"/>
  <c r="I628" i="6"/>
  <c r="J628" i="6"/>
  <c r="K628" i="6"/>
  <c r="L628" i="6"/>
  <c r="N628" i="6"/>
  <c r="O628" i="6"/>
  <c r="P628" i="6"/>
  <c r="Q628" i="6"/>
  <c r="R628" i="6"/>
  <c r="T628" i="6"/>
  <c r="U628" i="6"/>
  <c r="V628" i="6"/>
  <c r="W628" i="6"/>
  <c r="X628" i="6"/>
  <c r="Z628" i="6"/>
  <c r="AA628" i="6"/>
  <c r="AB628" i="6"/>
  <c r="AC628" i="6"/>
  <c r="AD628" i="6"/>
  <c r="AF628" i="6"/>
  <c r="AG628" i="6"/>
  <c r="AH628" i="6"/>
  <c r="AI628" i="6"/>
  <c r="AJ628" i="6"/>
  <c r="AL628" i="6"/>
  <c r="AM628" i="6"/>
  <c r="AN628" i="6"/>
  <c r="AO628" i="6"/>
  <c r="AP628" i="6"/>
  <c r="AR628" i="6"/>
  <c r="AS628" i="6"/>
  <c r="AT628" i="6"/>
  <c r="AU628" i="6"/>
  <c r="AV628" i="6"/>
  <c r="AX628" i="6"/>
  <c r="AY628" i="6"/>
  <c r="AZ628" i="6"/>
  <c r="BA628" i="6"/>
  <c r="BB628" i="6"/>
  <c r="BD628" i="6"/>
  <c r="BE628" i="6"/>
  <c r="BF628" i="6"/>
  <c r="BG628" i="6"/>
  <c r="BH628" i="6"/>
  <c r="BJ628" i="6"/>
  <c r="BK628" i="6"/>
  <c r="BL628" i="6"/>
  <c r="BM628" i="6"/>
  <c r="BN628" i="6"/>
  <c r="BP628" i="6"/>
  <c r="BQ628" i="6"/>
  <c r="BR628" i="6"/>
  <c r="BS628" i="6"/>
  <c r="BT628" i="6"/>
  <c r="BV628" i="6"/>
  <c r="C629" i="6"/>
  <c r="D629" i="6"/>
  <c r="E629" i="6"/>
  <c r="F629" i="6"/>
  <c r="H629" i="6"/>
  <c r="I629" i="6"/>
  <c r="J629" i="6"/>
  <c r="K629" i="6"/>
  <c r="L629" i="6"/>
  <c r="N629" i="6"/>
  <c r="O629" i="6"/>
  <c r="P629" i="6"/>
  <c r="Q629" i="6"/>
  <c r="R629" i="6"/>
  <c r="T629" i="6"/>
  <c r="U629" i="6"/>
  <c r="V629" i="6"/>
  <c r="W629" i="6"/>
  <c r="X629" i="6"/>
  <c r="Z629" i="6"/>
  <c r="AA629" i="6"/>
  <c r="AB629" i="6"/>
  <c r="AC629" i="6"/>
  <c r="AD629" i="6"/>
  <c r="AF629" i="6"/>
  <c r="AG629" i="6"/>
  <c r="AH629" i="6"/>
  <c r="AI629" i="6"/>
  <c r="AJ629" i="6"/>
  <c r="AL629" i="6"/>
  <c r="AM629" i="6"/>
  <c r="AN629" i="6"/>
  <c r="AO629" i="6"/>
  <c r="AP629" i="6"/>
  <c r="AR629" i="6"/>
  <c r="AS629" i="6"/>
  <c r="AT629" i="6"/>
  <c r="AU629" i="6"/>
  <c r="AV629" i="6"/>
  <c r="AX629" i="6"/>
  <c r="AY629" i="6"/>
  <c r="AZ629" i="6"/>
  <c r="BA629" i="6"/>
  <c r="BB629" i="6"/>
  <c r="BD629" i="6"/>
  <c r="BE629" i="6"/>
  <c r="BF629" i="6"/>
  <c r="BG629" i="6"/>
  <c r="BH629" i="6"/>
  <c r="BJ629" i="6"/>
  <c r="BK629" i="6"/>
  <c r="BL629" i="6"/>
  <c r="BM629" i="6"/>
  <c r="BN629" i="6"/>
  <c r="BP629" i="6"/>
  <c r="BQ629" i="6"/>
  <c r="BR629" i="6"/>
  <c r="BS629" i="6"/>
  <c r="BT629" i="6"/>
  <c r="BV629" i="6"/>
  <c r="C630" i="6"/>
  <c r="D630" i="6"/>
  <c r="E630" i="6"/>
  <c r="F630" i="6"/>
  <c r="H630" i="6"/>
  <c r="I630" i="6"/>
  <c r="J630" i="6"/>
  <c r="K630" i="6"/>
  <c r="L630" i="6"/>
  <c r="N630" i="6"/>
  <c r="O630" i="6"/>
  <c r="P630" i="6"/>
  <c r="Q630" i="6"/>
  <c r="R630" i="6"/>
  <c r="T630" i="6"/>
  <c r="U630" i="6"/>
  <c r="V630" i="6"/>
  <c r="W630" i="6"/>
  <c r="X630" i="6"/>
  <c r="Z630" i="6"/>
  <c r="AA630" i="6"/>
  <c r="AB630" i="6"/>
  <c r="AC630" i="6"/>
  <c r="AD630" i="6"/>
  <c r="AF630" i="6"/>
  <c r="AG630" i="6"/>
  <c r="AH630" i="6"/>
  <c r="AI630" i="6"/>
  <c r="AJ630" i="6"/>
  <c r="AL630" i="6"/>
  <c r="AM630" i="6"/>
  <c r="AN630" i="6"/>
  <c r="AO630" i="6"/>
  <c r="AP630" i="6"/>
  <c r="AR630" i="6"/>
  <c r="AS630" i="6"/>
  <c r="AT630" i="6"/>
  <c r="AU630" i="6"/>
  <c r="AV630" i="6"/>
  <c r="AX630" i="6"/>
  <c r="AY630" i="6"/>
  <c r="AZ630" i="6"/>
  <c r="BA630" i="6"/>
  <c r="BB630" i="6"/>
  <c r="BD630" i="6"/>
  <c r="BE630" i="6"/>
  <c r="BF630" i="6"/>
  <c r="BG630" i="6"/>
  <c r="BH630" i="6"/>
  <c r="BJ630" i="6"/>
  <c r="BK630" i="6"/>
  <c r="BL630" i="6"/>
  <c r="BM630" i="6"/>
  <c r="BN630" i="6"/>
  <c r="BP630" i="6"/>
  <c r="BQ630" i="6"/>
  <c r="BR630" i="6"/>
  <c r="BS630" i="6"/>
  <c r="BT630" i="6"/>
  <c r="BV630" i="6"/>
  <c r="C631" i="6"/>
  <c r="D631" i="6"/>
  <c r="E631" i="6"/>
  <c r="F631" i="6"/>
  <c r="H631" i="6"/>
  <c r="I631" i="6"/>
  <c r="J631" i="6"/>
  <c r="K631" i="6"/>
  <c r="L631" i="6"/>
  <c r="N631" i="6"/>
  <c r="O631" i="6"/>
  <c r="P631" i="6"/>
  <c r="Q631" i="6"/>
  <c r="R631" i="6"/>
  <c r="T631" i="6"/>
  <c r="U631" i="6"/>
  <c r="V631" i="6"/>
  <c r="W631" i="6"/>
  <c r="X631" i="6"/>
  <c r="Z631" i="6"/>
  <c r="AA631" i="6"/>
  <c r="AB631" i="6"/>
  <c r="AC631" i="6"/>
  <c r="AD631" i="6"/>
  <c r="AF631" i="6"/>
  <c r="AG631" i="6"/>
  <c r="AH631" i="6"/>
  <c r="AI631" i="6"/>
  <c r="AJ631" i="6"/>
  <c r="AL631" i="6"/>
  <c r="AM631" i="6"/>
  <c r="AN631" i="6"/>
  <c r="AO631" i="6"/>
  <c r="AP631" i="6"/>
  <c r="AR631" i="6"/>
  <c r="AS631" i="6"/>
  <c r="AT631" i="6"/>
  <c r="AU631" i="6"/>
  <c r="AV631" i="6"/>
  <c r="AX631" i="6"/>
  <c r="AY631" i="6"/>
  <c r="AZ631" i="6"/>
  <c r="BA631" i="6"/>
  <c r="BB631" i="6"/>
  <c r="BD631" i="6"/>
  <c r="BE631" i="6"/>
  <c r="BF631" i="6"/>
  <c r="BG631" i="6"/>
  <c r="BH631" i="6"/>
  <c r="BJ631" i="6"/>
  <c r="BK631" i="6"/>
  <c r="BL631" i="6"/>
  <c r="BM631" i="6"/>
  <c r="BN631" i="6"/>
  <c r="BP631" i="6"/>
  <c r="BQ631" i="6"/>
  <c r="BR631" i="6"/>
  <c r="BS631" i="6"/>
  <c r="BT631" i="6"/>
  <c r="BV631" i="6"/>
  <c r="C632" i="6"/>
  <c r="D632" i="6"/>
  <c r="E632" i="6"/>
  <c r="F632" i="6"/>
  <c r="H632" i="6"/>
  <c r="I632" i="6"/>
  <c r="J632" i="6"/>
  <c r="K632" i="6"/>
  <c r="L632" i="6"/>
  <c r="N632" i="6"/>
  <c r="O632" i="6"/>
  <c r="P632" i="6"/>
  <c r="Q632" i="6"/>
  <c r="R632" i="6"/>
  <c r="T632" i="6"/>
  <c r="U632" i="6"/>
  <c r="V632" i="6"/>
  <c r="W632" i="6"/>
  <c r="X632" i="6"/>
  <c r="Z632" i="6"/>
  <c r="AA632" i="6"/>
  <c r="AB632" i="6"/>
  <c r="AC632" i="6"/>
  <c r="AD632" i="6"/>
  <c r="AF632" i="6"/>
  <c r="AG632" i="6"/>
  <c r="AH632" i="6"/>
  <c r="AI632" i="6"/>
  <c r="AJ632" i="6"/>
  <c r="AL632" i="6"/>
  <c r="AM632" i="6"/>
  <c r="AN632" i="6"/>
  <c r="AO632" i="6"/>
  <c r="AP632" i="6"/>
  <c r="AR632" i="6"/>
  <c r="AS632" i="6"/>
  <c r="AT632" i="6"/>
  <c r="AU632" i="6"/>
  <c r="AV632" i="6"/>
  <c r="AX632" i="6"/>
  <c r="AY632" i="6"/>
  <c r="AZ632" i="6"/>
  <c r="BA632" i="6"/>
  <c r="BB632" i="6"/>
  <c r="BD632" i="6"/>
  <c r="BE632" i="6"/>
  <c r="BF632" i="6"/>
  <c r="BG632" i="6"/>
  <c r="BH632" i="6"/>
  <c r="BJ632" i="6"/>
  <c r="BK632" i="6"/>
  <c r="BL632" i="6"/>
  <c r="BM632" i="6"/>
  <c r="BN632" i="6"/>
  <c r="BP632" i="6"/>
  <c r="BQ632" i="6"/>
  <c r="BR632" i="6"/>
  <c r="BS632" i="6"/>
  <c r="BT632" i="6"/>
  <c r="BV632" i="6"/>
  <c r="C633" i="6"/>
  <c r="D633" i="6"/>
  <c r="E633" i="6"/>
  <c r="F633" i="6"/>
  <c r="H633" i="6"/>
  <c r="I633" i="6"/>
  <c r="J633" i="6"/>
  <c r="K633" i="6"/>
  <c r="L633" i="6"/>
  <c r="N633" i="6"/>
  <c r="O633" i="6"/>
  <c r="P633" i="6"/>
  <c r="Q633" i="6"/>
  <c r="R633" i="6"/>
  <c r="T633" i="6"/>
  <c r="U633" i="6"/>
  <c r="V633" i="6"/>
  <c r="W633" i="6"/>
  <c r="X633" i="6"/>
  <c r="Z633" i="6"/>
  <c r="AA633" i="6"/>
  <c r="AB633" i="6"/>
  <c r="AC633" i="6"/>
  <c r="AD633" i="6"/>
  <c r="AF633" i="6"/>
  <c r="AG633" i="6"/>
  <c r="AH633" i="6"/>
  <c r="AI633" i="6"/>
  <c r="AJ633" i="6"/>
  <c r="AL633" i="6"/>
  <c r="AM633" i="6"/>
  <c r="AN633" i="6"/>
  <c r="AO633" i="6"/>
  <c r="AP633" i="6"/>
  <c r="AR633" i="6"/>
  <c r="AS633" i="6"/>
  <c r="AT633" i="6"/>
  <c r="AU633" i="6"/>
  <c r="AV633" i="6"/>
  <c r="AX633" i="6"/>
  <c r="AY633" i="6"/>
  <c r="AZ633" i="6"/>
  <c r="BA633" i="6"/>
  <c r="BB633" i="6"/>
  <c r="BD633" i="6"/>
  <c r="BE633" i="6"/>
  <c r="BF633" i="6"/>
  <c r="BG633" i="6"/>
  <c r="BH633" i="6"/>
  <c r="BJ633" i="6"/>
  <c r="BK633" i="6"/>
  <c r="BL633" i="6"/>
  <c r="BM633" i="6"/>
  <c r="BN633" i="6"/>
  <c r="BP633" i="6"/>
  <c r="BQ633" i="6"/>
  <c r="BR633" i="6"/>
  <c r="BS633" i="6"/>
  <c r="BT633" i="6"/>
  <c r="BV633" i="6"/>
  <c r="C634" i="6"/>
  <c r="D634" i="6"/>
  <c r="E634" i="6"/>
  <c r="F634" i="6"/>
  <c r="H634" i="6"/>
  <c r="I634" i="6"/>
  <c r="J634" i="6"/>
  <c r="K634" i="6"/>
  <c r="L634" i="6"/>
  <c r="N634" i="6"/>
  <c r="O634" i="6"/>
  <c r="P634" i="6"/>
  <c r="Q634" i="6"/>
  <c r="R634" i="6"/>
  <c r="T634" i="6"/>
  <c r="U634" i="6"/>
  <c r="V634" i="6"/>
  <c r="W634" i="6"/>
  <c r="X634" i="6"/>
  <c r="Z634" i="6"/>
  <c r="AA634" i="6"/>
  <c r="AB634" i="6"/>
  <c r="AC634" i="6"/>
  <c r="AD634" i="6"/>
  <c r="AF634" i="6"/>
  <c r="AG634" i="6"/>
  <c r="AH634" i="6"/>
  <c r="AI634" i="6"/>
  <c r="AJ634" i="6"/>
  <c r="AL634" i="6"/>
  <c r="AM634" i="6"/>
  <c r="AN634" i="6"/>
  <c r="AO634" i="6"/>
  <c r="AP634" i="6"/>
  <c r="AR634" i="6"/>
  <c r="AS634" i="6"/>
  <c r="AT634" i="6"/>
  <c r="AU634" i="6"/>
  <c r="AV634" i="6"/>
  <c r="AX634" i="6"/>
  <c r="AY634" i="6"/>
  <c r="AZ634" i="6"/>
  <c r="BA634" i="6"/>
  <c r="BB634" i="6"/>
  <c r="BD634" i="6"/>
  <c r="BE634" i="6"/>
  <c r="BF634" i="6"/>
  <c r="BG634" i="6"/>
  <c r="BH634" i="6"/>
  <c r="BJ634" i="6"/>
  <c r="BK634" i="6"/>
  <c r="BL634" i="6"/>
  <c r="BM634" i="6"/>
  <c r="BN634" i="6"/>
  <c r="BP634" i="6"/>
  <c r="BQ634" i="6"/>
  <c r="BR634" i="6"/>
  <c r="BS634" i="6"/>
  <c r="BT634" i="6"/>
  <c r="BV634" i="6"/>
  <c r="C635" i="6"/>
  <c r="D635" i="6"/>
  <c r="E635" i="6"/>
  <c r="F635" i="6"/>
  <c r="H635" i="6"/>
  <c r="I635" i="6"/>
  <c r="J635" i="6"/>
  <c r="K635" i="6"/>
  <c r="L635" i="6"/>
  <c r="N635" i="6"/>
  <c r="O635" i="6"/>
  <c r="P635" i="6"/>
  <c r="Q635" i="6"/>
  <c r="R635" i="6"/>
  <c r="T635" i="6"/>
  <c r="U635" i="6"/>
  <c r="V635" i="6"/>
  <c r="W635" i="6"/>
  <c r="X635" i="6"/>
  <c r="Z635" i="6"/>
  <c r="AA635" i="6"/>
  <c r="AB635" i="6"/>
  <c r="AC635" i="6"/>
  <c r="AD635" i="6"/>
  <c r="AF635" i="6"/>
  <c r="AG635" i="6"/>
  <c r="AH635" i="6"/>
  <c r="AI635" i="6"/>
  <c r="AJ635" i="6"/>
  <c r="AL635" i="6"/>
  <c r="AM635" i="6"/>
  <c r="AN635" i="6"/>
  <c r="AO635" i="6"/>
  <c r="AP635" i="6"/>
  <c r="AR635" i="6"/>
  <c r="AS635" i="6"/>
  <c r="AT635" i="6"/>
  <c r="AU635" i="6"/>
  <c r="AV635" i="6"/>
  <c r="AX635" i="6"/>
  <c r="AY635" i="6"/>
  <c r="AZ635" i="6"/>
  <c r="BA635" i="6"/>
  <c r="BB635" i="6"/>
  <c r="BD635" i="6"/>
  <c r="BE635" i="6"/>
  <c r="BF635" i="6"/>
  <c r="BG635" i="6"/>
  <c r="BH635" i="6"/>
  <c r="BJ635" i="6"/>
  <c r="BK635" i="6"/>
  <c r="BL635" i="6"/>
  <c r="BM635" i="6"/>
  <c r="BN635" i="6"/>
  <c r="BP635" i="6"/>
  <c r="BQ635" i="6"/>
  <c r="BR635" i="6"/>
  <c r="BS635" i="6"/>
  <c r="BT635" i="6"/>
  <c r="BV635" i="6"/>
  <c r="C636" i="6"/>
  <c r="D636" i="6"/>
  <c r="E636" i="6"/>
  <c r="F636" i="6"/>
  <c r="H636" i="6"/>
  <c r="I636" i="6"/>
  <c r="J636" i="6"/>
  <c r="K636" i="6"/>
  <c r="L636" i="6"/>
  <c r="N636" i="6"/>
  <c r="O636" i="6"/>
  <c r="P636" i="6"/>
  <c r="Q636" i="6"/>
  <c r="R636" i="6"/>
  <c r="T636" i="6"/>
  <c r="U636" i="6"/>
  <c r="V636" i="6"/>
  <c r="W636" i="6"/>
  <c r="X636" i="6"/>
  <c r="Z636" i="6"/>
  <c r="AA636" i="6"/>
  <c r="AB636" i="6"/>
  <c r="AC636" i="6"/>
  <c r="AD636" i="6"/>
  <c r="AF636" i="6"/>
  <c r="AG636" i="6"/>
  <c r="AH636" i="6"/>
  <c r="AI636" i="6"/>
  <c r="AJ636" i="6"/>
  <c r="AL636" i="6"/>
  <c r="AM636" i="6"/>
  <c r="AN636" i="6"/>
  <c r="AO636" i="6"/>
  <c r="AP636" i="6"/>
  <c r="AR636" i="6"/>
  <c r="AS636" i="6"/>
  <c r="AT636" i="6"/>
  <c r="AU636" i="6"/>
  <c r="AV636" i="6"/>
  <c r="AX636" i="6"/>
  <c r="AY636" i="6"/>
  <c r="AZ636" i="6"/>
  <c r="BA636" i="6"/>
  <c r="BB636" i="6"/>
  <c r="BD636" i="6"/>
  <c r="BE636" i="6"/>
  <c r="BF636" i="6"/>
  <c r="BG636" i="6"/>
  <c r="BH636" i="6"/>
  <c r="BJ636" i="6"/>
  <c r="BK636" i="6"/>
  <c r="BL636" i="6"/>
  <c r="BM636" i="6"/>
  <c r="BN636" i="6"/>
  <c r="BP636" i="6"/>
  <c r="BQ636" i="6"/>
  <c r="BR636" i="6"/>
  <c r="BS636" i="6"/>
  <c r="BT636" i="6"/>
  <c r="BV636" i="6"/>
  <c r="C637" i="6"/>
  <c r="D637" i="6"/>
  <c r="E637" i="6"/>
  <c r="F637" i="6"/>
  <c r="H637" i="6"/>
  <c r="I637" i="6"/>
  <c r="J637" i="6"/>
  <c r="K637" i="6"/>
  <c r="L637" i="6"/>
  <c r="N637" i="6"/>
  <c r="O637" i="6"/>
  <c r="P637" i="6"/>
  <c r="Q637" i="6"/>
  <c r="R637" i="6"/>
  <c r="T637" i="6"/>
  <c r="U637" i="6"/>
  <c r="V637" i="6"/>
  <c r="W637" i="6"/>
  <c r="X637" i="6"/>
  <c r="Z637" i="6"/>
  <c r="AA637" i="6"/>
  <c r="AB637" i="6"/>
  <c r="AC637" i="6"/>
  <c r="AD637" i="6"/>
  <c r="AF637" i="6"/>
  <c r="AG637" i="6"/>
  <c r="AH637" i="6"/>
  <c r="AI637" i="6"/>
  <c r="AJ637" i="6"/>
  <c r="AL637" i="6"/>
  <c r="AM637" i="6"/>
  <c r="AN637" i="6"/>
  <c r="AO637" i="6"/>
  <c r="AP637" i="6"/>
  <c r="AR637" i="6"/>
  <c r="AS637" i="6"/>
  <c r="AT637" i="6"/>
  <c r="AU637" i="6"/>
  <c r="AV637" i="6"/>
  <c r="AX637" i="6"/>
  <c r="AY637" i="6"/>
  <c r="AZ637" i="6"/>
  <c r="BA637" i="6"/>
  <c r="BB637" i="6"/>
  <c r="BD637" i="6"/>
  <c r="BE637" i="6"/>
  <c r="BF637" i="6"/>
  <c r="BG637" i="6"/>
  <c r="BH637" i="6"/>
  <c r="BJ637" i="6"/>
  <c r="BK637" i="6"/>
  <c r="BL637" i="6"/>
  <c r="BM637" i="6"/>
  <c r="BN637" i="6"/>
  <c r="BP637" i="6"/>
  <c r="BQ637" i="6"/>
  <c r="BR637" i="6"/>
  <c r="BS637" i="6"/>
  <c r="BT637" i="6"/>
  <c r="BV637" i="6"/>
  <c r="C638" i="6"/>
  <c r="D638" i="6"/>
  <c r="E638" i="6"/>
  <c r="F638" i="6"/>
  <c r="H638" i="6"/>
  <c r="I638" i="6"/>
  <c r="J638" i="6"/>
  <c r="K638" i="6"/>
  <c r="L638" i="6"/>
  <c r="N638" i="6"/>
  <c r="O638" i="6"/>
  <c r="P638" i="6"/>
  <c r="Q638" i="6"/>
  <c r="R638" i="6"/>
  <c r="T638" i="6"/>
  <c r="U638" i="6"/>
  <c r="V638" i="6"/>
  <c r="W638" i="6"/>
  <c r="X638" i="6"/>
  <c r="Z638" i="6"/>
  <c r="AA638" i="6"/>
  <c r="AB638" i="6"/>
  <c r="AC638" i="6"/>
  <c r="AD638" i="6"/>
  <c r="AF638" i="6"/>
  <c r="AG638" i="6"/>
  <c r="AH638" i="6"/>
  <c r="AI638" i="6"/>
  <c r="AJ638" i="6"/>
  <c r="AL638" i="6"/>
  <c r="AM638" i="6"/>
  <c r="AN638" i="6"/>
  <c r="AO638" i="6"/>
  <c r="AP638" i="6"/>
  <c r="AR638" i="6"/>
  <c r="AS638" i="6"/>
  <c r="AT638" i="6"/>
  <c r="AU638" i="6"/>
  <c r="AV638" i="6"/>
  <c r="AX638" i="6"/>
  <c r="AY638" i="6"/>
  <c r="AZ638" i="6"/>
  <c r="BA638" i="6"/>
  <c r="BB638" i="6"/>
  <c r="BD638" i="6"/>
  <c r="BE638" i="6"/>
  <c r="BF638" i="6"/>
  <c r="BG638" i="6"/>
  <c r="BH638" i="6"/>
  <c r="BJ638" i="6"/>
  <c r="BK638" i="6"/>
  <c r="BL638" i="6"/>
  <c r="BM638" i="6"/>
  <c r="BN638" i="6"/>
  <c r="BP638" i="6"/>
  <c r="BQ638" i="6"/>
  <c r="BR638" i="6"/>
  <c r="BS638" i="6"/>
  <c r="BT638" i="6"/>
  <c r="BV638" i="6"/>
  <c r="C639" i="6"/>
  <c r="D639" i="6"/>
  <c r="E639" i="6"/>
  <c r="F639" i="6"/>
  <c r="H639" i="6"/>
  <c r="I639" i="6"/>
  <c r="J639" i="6"/>
  <c r="K639" i="6"/>
  <c r="L639" i="6"/>
  <c r="N639" i="6"/>
  <c r="O639" i="6"/>
  <c r="P639" i="6"/>
  <c r="Q639" i="6"/>
  <c r="R639" i="6"/>
  <c r="T639" i="6"/>
  <c r="U639" i="6"/>
  <c r="V639" i="6"/>
  <c r="W639" i="6"/>
  <c r="X639" i="6"/>
  <c r="Z639" i="6"/>
  <c r="AA639" i="6"/>
  <c r="AB639" i="6"/>
  <c r="AC639" i="6"/>
  <c r="AD639" i="6"/>
  <c r="AF639" i="6"/>
  <c r="AG639" i="6"/>
  <c r="AH639" i="6"/>
  <c r="AI639" i="6"/>
  <c r="AJ639" i="6"/>
  <c r="AL639" i="6"/>
  <c r="AM639" i="6"/>
  <c r="AN639" i="6"/>
  <c r="AO639" i="6"/>
  <c r="AP639" i="6"/>
  <c r="AR639" i="6"/>
  <c r="AS639" i="6"/>
  <c r="AT639" i="6"/>
  <c r="AU639" i="6"/>
  <c r="AV639" i="6"/>
  <c r="AX639" i="6"/>
  <c r="AY639" i="6"/>
  <c r="AZ639" i="6"/>
  <c r="BA639" i="6"/>
  <c r="BB639" i="6"/>
  <c r="BD639" i="6"/>
  <c r="BE639" i="6"/>
  <c r="BF639" i="6"/>
  <c r="BG639" i="6"/>
  <c r="BH639" i="6"/>
  <c r="BJ639" i="6"/>
  <c r="BK639" i="6"/>
  <c r="BL639" i="6"/>
  <c r="BM639" i="6"/>
  <c r="BN639" i="6"/>
  <c r="BP639" i="6"/>
  <c r="BQ639" i="6"/>
  <c r="BR639" i="6"/>
  <c r="BS639" i="6"/>
  <c r="BT639" i="6"/>
  <c r="BV639" i="6"/>
  <c r="C640" i="6"/>
  <c r="D640" i="6"/>
  <c r="E640" i="6"/>
  <c r="F640" i="6"/>
  <c r="H640" i="6"/>
  <c r="I640" i="6"/>
  <c r="J640" i="6"/>
  <c r="K640" i="6"/>
  <c r="L640" i="6"/>
  <c r="N640" i="6"/>
  <c r="O640" i="6"/>
  <c r="P640" i="6"/>
  <c r="Q640" i="6"/>
  <c r="R640" i="6"/>
  <c r="T640" i="6"/>
  <c r="U640" i="6"/>
  <c r="V640" i="6"/>
  <c r="W640" i="6"/>
  <c r="X640" i="6"/>
  <c r="Z640" i="6"/>
  <c r="AA640" i="6"/>
  <c r="AB640" i="6"/>
  <c r="AC640" i="6"/>
  <c r="AD640" i="6"/>
  <c r="AF640" i="6"/>
  <c r="AG640" i="6"/>
  <c r="AH640" i="6"/>
  <c r="AI640" i="6"/>
  <c r="AJ640" i="6"/>
  <c r="AL640" i="6"/>
  <c r="AM640" i="6"/>
  <c r="AN640" i="6"/>
  <c r="AO640" i="6"/>
  <c r="AP640" i="6"/>
  <c r="AR640" i="6"/>
  <c r="AS640" i="6"/>
  <c r="AT640" i="6"/>
  <c r="AU640" i="6"/>
  <c r="AV640" i="6"/>
  <c r="AX640" i="6"/>
  <c r="AY640" i="6"/>
  <c r="AZ640" i="6"/>
  <c r="BA640" i="6"/>
  <c r="BB640" i="6"/>
  <c r="BD640" i="6"/>
  <c r="BE640" i="6"/>
  <c r="BF640" i="6"/>
  <c r="BG640" i="6"/>
  <c r="BH640" i="6"/>
  <c r="BJ640" i="6"/>
  <c r="BK640" i="6"/>
  <c r="BL640" i="6"/>
  <c r="BM640" i="6"/>
  <c r="BN640" i="6"/>
  <c r="BP640" i="6"/>
  <c r="BQ640" i="6"/>
  <c r="BR640" i="6"/>
  <c r="BS640" i="6"/>
  <c r="BT640" i="6"/>
  <c r="BV640" i="6"/>
  <c r="C641" i="6"/>
  <c r="D641" i="6"/>
  <c r="E641" i="6"/>
  <c r="F641" i="6"/>
  <c r="H641" i="6"/>
  <c r="I641" i="6"/>
  <c r="J641" i="6"/>
  <c r="K641" i="6"/>
  <c r="L641" i="6"/>
  <c r="N641" i="6"/>
  <c r="O641" i="6"/>
  <c r="P641" i="6"/>
  <c r="Q641" i="6"/>
  <c r="R641" i="6"/>
  <c r="T641" i="6"/>
  <c r="U641" i="6"/>
  <c r="V641" i="6"/>
  <c r="W641" i="6"/>
  <c r="X641" i="6"/>
  <c r="Z641" i="6"/>
  <c r="AA641" i="6"/>
  <c r="AB641" i="6"/>
  <c r="AC641" i="6"/>
  <c r="AD641" i="6"/>
  <c r="AF641" i="6"/>
  <c r="AG641" i="6"/>
  <c r="AH641" i="6"/>
  <c r="AI641" i="6"/>
  <c r="AJ641" i="6"/>
  <c r="AL641" i="6"/>
  <c r="AM641" i="6"/>
  <c r="AN641" i="6"/>
  <c r="AO641" i="6"/>
  <c r="AP641" i="6"/>
  <c r="AR641" i="6"/>
  <c r="AS641" i="6"/>
  <c r="AT641" i="6"/>
  <c r="AU641" i="6"/>
  <c r="AV641" i="6"/>
  <c r="AX641" i="6"/>
  <c r="AY641" i="6"/>
  <c r="AZ641" i="6"/>
  <c r="BA641" i="6"/>
  <c r="BB641" i="6"/>
  <c r="BD641" i="6"/>
  <c r="BE641" i="6"/>
  <c r="BF641" i="6"/>
  <c r="BG641" i="6"/>
  <c r="BH641" i="6"/>
  <c r="BJ641" i="6"/>
  <c r="BK641" i="6"/>
  <c r="BL641" i="6"/>
  <c r="BM641" i="6"/>
  <c r="BN641" i="6"/>
  <c r="BP641" i="6"/>
  <c r="BQ641" i="6"/>
  <c r="BR641" i="6"/>
  <c r="BS641" i="6"/>
  <c r="BT641" i="6"/>
  <c r="BV641" i="6"/>
  <c r="BV566" i="6"/>
  <c r="BT566" i="6"/>
  <c r="BS566" i="6"/>
  <c r="BR566" i="6"/>
  <c r="BQ566" i="6"/>
  <c r="BP566" i="6"/>
  <c r="BN566" i="6"/>
  <c r="BM566" i="6"/>
  <c r="BL566" i="6"/>
  <c r="BK566" i="6"/>
  <c r="BJ566" i="6"/>
  <c r="BH566" i="6"/>
  <c r="BG566" i="6"/>
  <c r="BF566" i="6"/>
  <c r="BE566" i="6"/>
  <c r="BD566" i="6"/>
  <c r="BB566" i="6"/>
  <c r="BA566" i="6"/>
  <c r="AZ566" i="6"/>
  <c r="AY566" i="6"/>
  <c r="AX566" i="6"/>
  <c r="AV566" i="6"/>
  <c r="AU566" i="6"/>
  <c r="AT566" i="6"/>
  <c r="AS566" i="6"/>
  <c r="AR566" i="6"/>
  <c r="AP566" i="6"/>
  <c r="AO566" i="6"/>
  <c r="AN566" i="6"/>
  <c r="AM566" i="6"/>
  <c r="AL566" i="6"/>
  <c r="AJ566" i="6"/>
  <c r="AI566" i="6"/>
  <c r="AH566" i="6"/>
  <c r="AG566" i="6"/>
  <c r="AF566" i="6"/>
  <c r="AD566" i="6"/>
  <c r="AC566" i="6"/>
  <c r="AB566" i="6"/>
  <c r="AA566" i="6"/>
  <c r="Z566" i="6"/>
  <c r="X566" i="6"/>
  <c r="W566" i="6"/>
  <c r="V566" i="6"/>
  <c r="U566" i="6"/>
  <c r="T566" i="6"/>
  <c r="R566" i="6"/>
  <c r="Q566" i="6"/>
  <c r="P566" i="6"/>
  <c r="O566" i="6"/>
  <c r="N566" i="6"/>
  <c r="L566" i="6"/>
  <c r="K566" i="6"/>
  <c r="J566" i="6"/>
  <c r="I566" i="6"/>
  <c r="H566" i="6"/>
  <c r="F566" i="6"/>
  <c r="E566" i="6"/>
  <c r="D566" i="6"/>
  <c r="C566" i="6"/>
  <c r="C488" i="6"/>
  <c r="D488" i="6"/>
  <c r="E488" i="6"/>
  <c r="F488" i="6"/>
  <c r="H488" i="6"/>
  <c r="I488" i="6"/>
  <c r="J488" i="6"/>
  <c r="K488" i="6"/>
  <c r="L488" i="6"/>
  <c r="N488" i="6"/>
  <c r="O488" i="6"/>
  <c r="P488" i="6"/>
  <c r="Q488" i="6"/>
  <c r="R488" i="6"/>
  <c r="T488" i="6"/>
  <c r="U488" i="6"/>
  <c r="V488" i="6"/>
  <c r="W488" i="6"/>
  <c r="X488" i="6"/>
  <c r="Z488" i="6"/>
  <c r="AA488" i="6"/>
  <c r="AB488" i="6"/>
  <c r="AC488" i="6"/>
  <c r="AD488" i="6"/>
  <c r="AF488" i="6"/>
  <c r="AG488" i="6"/>
  <c r="AH488" i="6"/>
  <c r="AI488" i="6"/>
  <c r="AJ488" i="6"/>
  <c r="AL488" i="6"/>
  <c r="AM488" i="6"/>
  <c r="AN488" i="6"/>
  <c r="AO488" i="6"/>
  <c r="AP488" i="6"/>
  <c r="AR488" i="6"/>
  <c r="AS488" i="6"/>
  <c r="AT488" i="6"/>
  <c r="AU488" i="6"/>
  <c r="AV488" i="6"/>
  <c r="AX488" i="6"/>
  <c r="AY488" i="6"/>
  <c r="AZ488" i="6"/>
  <c r="BA488" i="6"/>
  <c r="BB488" i="6"/>
  <c r="BD488" i="6"/>
  <c r="BE488" i="6"/>
  <c r="BF488" i="6"/>
  <c r="BG488" i="6"/>
  <c r="BH488" i="6"/>
  <c r="BJ488" i="6"/>
  <c r="BK488" i="6"/>
  <c r="BL488" i="6"/>
  <c r="BM488" i="6"/>
  <c r="BN488" i="6"/>
  <c r="BP488" i="6"/>
  <c r="BQ488" i="6"/>
  <c r="BR488" i="6"/>
  <c r="BS488" i="6"/>
  <c r="BT488" i="6"/>
  <c r="BV488" i="6"/>
  <c r="C489" i="6"/>
  <c r="D489" i="6"/>
  <c r="E489" i="6"/>
  <c r="F489" i="6"/>
  <c r="H489" i="6"/>
  <c r="I489" i="6"/>
  <c r="J489" i="6"/>
  <c r="K489" i="6"/>
  <c r="L489" i="6"/>
  <c r="N489" i="6"/>
  <c r="O489" i="6"/>
  <c r="P489" i="6"/>
  <c r="Q489" i="6"/>
  <c r="R489" i="6"/>
  <c r="T489" i="6"/>
  <c r="U489" i="6"/>
  <c r="V489" i="6"/>
  <c r="W489" i="6"/>
  <c r="X489" i="6"/>
  <c r="Z489" i="6"/>
  <c r="AA489" i="6"/>
  <c r="AB489" i="6"/>
  <c r="AC489" i="6"/>
  <c r="AD489" i="6"/>
  <c r="AF489" i="6"/>
  <c r="AG489" i="6"/>
  <c r="AH489" i="6"/>
  <c r="AI489" i="6"/>
  <c r="AJ489" i="6"/>
  <c r="AL489" i="6"/>
  <c r="AM489" i="6"/>
  <c r="AN489" i="6"/>
  <c r="AO489" i="6"/>
  <c r="AP489" i="6"/>
  <c r="AR489" i="6"/>
  <c r="AS489" i="6"/>
  <c r="AT489" i="6"/>
  <c r="AU489" i="6"/>
  <c r="AV489" i="6"/>
  <c r="AX489" i="6"/>
  <c r="AY489" i="6"/>
  <c r="AZ489" i="6"/>
  <c r="BA489" i="6"/>
  <c r="BB489" i="6"/>
  <c r="BD489" i="6"/>
  <c r="BE489" i="6"/>
  <c r="BF489" i="6"/>
  <c r="BG489" i="6"/>
  <c r="BH489" i="6"/>
  <c r="BJ489" i="6"/>
  <c r="BK489" i="6"/>
  <c r="BL489" i="6"/>
  <c r="BM489" i="6"/>
  <c r="BN489" i="6"/>
  <c r="BP489" i="6"/>
  <c r="BQ489" i="6"/>
  <c r="BR489" i="6"/>
  <c r="BS489" i="6"/>
  <c r="BT489" i="6"/>
  <c r="BV489" i="6"/>
  <c r="C490" i="6"/>
  <c r="D490" i="6"/>
  <c r="E490" i="6"/>
  <c r="F490" i="6"/>
  <c r="H490" i="6"/>
  <c r="I490" i="6"/>
  <c r="J490" i="6"/>
  <c r="K490" i="6"/>
  <c r="L490" i="6"/>
  <c r="N490" i="6"/>
  <c r="O490" i="6"/>
  <c r="P490" i="6"/>
  <c r="Q490" i="6"/>
  <c r="R490" i="6"/>
  <c r="T490" i="6"/>
  <c r="U490" i="6"/>
  <c r="V490" i="6"/>
  <c r="W490" i="6"/>
  <c r="X490" i="6"/>
  <c r="Z490" i="6"/>
  <c r="AA490" i="6"/>
  <c r="AB490" i="6"/>
  <c r="AC490" i="6"/>
  <c r="AD490" i="6"/>
  <c r="AF490" i="6"/>
  <c r="AG490" i="6"/>
  <c r="AH490" i="6"/>
  <c r="AI490" i="6"/>
  <c r="AJ490" i="6"/>
  <c r="AL490" i="6"/>
  <c r="AM490" i="6"/>
  <c r="AN490" i="6"/>
  <c r="AO490" i="6"/>
  <c r="AP490" i="6"/>
  <c r="AR490" i="6"/>
  <c r="AS490" i="6"/>
  <c r="AT490" i="6"/>
  <c r="AU490" i="6"/>
  <c r="AV490" i="6"/>
  <c r="AX490" i="6"/>
  <c r="AY490" i="6"/>
  <c r="AZ490" i="6"/>
  <c r="BA490" i="6"/>
  <c r="BB490" i="6"/>
  <c r="BD490" i="6"/>
  <c r="BE490" i="6"/>
  <c r="BF490" i="6"/>
  <c r="BG490" i="6"/>
  <c r="BH490" i="6"/>
  <c r="BJ490" i="6"/>
  <c r="BK490" i="6"/>
  <c r="BL490" i="6"/>
  <c r="BM490" i="6"/>
  <c r="BN490" i="6"/>
  <c r="BP490" i="6"/>
  <c r="BQ490" i="6"/>
  <c r="BR490" i="6"/>
  <c r="BS490" i="6"/>
  <c r="BT490" i="6"/>
  <c r="BV490" i="6"/>
  <c r="C491" i="6"/>
  <c r="D491" i="6"/>
  <c r="E491" i="6"/>
  <c r="F491" i="6"/>
  <c r="H491" i="6"/>
  <c r="I491" i="6"/>
  <c r="J491" i="6"/>
  <c r="K491" i="6"/>
  <c r="L491" i="6"/>
  <c r="N491" i="6"/>
  <c r="O491" i="6"/>
  <c r="P491" i="6"/>
  <c r="Q491" i="6"/>
  <c r="R491" i="6"/>
  <c r="T491" i="6"/>
  <c r="U491" i="6"/>
  <c r="V491" i="6"/>
  <c r="W491" i="6"/>
  <c r="X491" i="6"/>
  <c r="Z491" i="6"/>
  <c r="AA491" i="6"/>
  <c r="AB491" i="6"/>
  <c r="AC491" i="6"/>
  <c r="AD491" i="6"/>
  <c r="AF491" i="6"/>
  <c r="AG491" i="6"/>
  <c r="AH491" i="6"/>
  <c r="AI491" i="6"/>
  <c r="AJ491" i="6"/>
  <c r="AL491" i="6"/>
  <c r="AM491" i="6"/>
  <c r="AN491" i="6"/>
  <c r="AO491" i="6"/>
  <c r="AP491" i="6"/>
  <c r="AR491" i="6"/>
  <c r="AS491" i="6"/>
  <c r="AT491" i="6"/>
  <c r="AU491" i="6"/>
  <c r="AV491" i="6"/>
  <c r="AX491" i="6"/>
  <c r="AY491" i="6"/>
  <c r="AZ491" i="6"/>
  <c r="BA491" i="6"/>
  <c r="BB491" i="6"/>
  <c r="BD491" i="6"/>
  <c r="BE491" i="6"/>
  <c r="BF491" i="6"/>
  <c r="BG491" i="6"/>
  <c r="BH491" i="6"/>
  <c r="BJ491" i="6"/>
  <c r="BK491" i="6"/>
  <c r="BL491" i="6"/>
  <c r="BM491" i="6"/>
  <c r="BN491" i="6"/>
  <c r="BP491" i="6"/>
  <c r="BQ491" i="6"/>
  <c r="BR491" i="6"/>
  <c r="BS491" i="6"/>
  <c r="BT491" i="6"/>
  <c r="BV491" i="6"/>
  <c r="C492" i="6"/>
  <c r="D492" i="6"/>
  <c r="E492" i="6"/>
  <c r="F492" i="6"/>
  <c r="H492" i="6"/>
  <c r="I492" i="6"/>
  <c r="J492" i="6"/>
  <c r="K492" i="6"/>
  <c r="L492" i="6"/>
  <c r="N492" i="6"/>
  <c r="O492" i="6"/>
  <c r="P492" i="6"/>
  <c r="Q492" i="6"/>
  <c r="R492" i="6"/>
  <c r="T492" i="6"/>
  <c r="U492" i="6"/>
  <c r="V492" i="6"/>
  <c r="W492" i="6"/>
  <c r="X492" i="6"/>
  <c r="Z492" i="6"/>
  <c r="AA492" i="6"/>
  <c r="AB492" i="6"/>
  <c r="AC492" i="6"/>
  <c r="AD492" i="6"/>
  <c r="AF492" i="6"/>
  <c r="AG492" i="6"/>
  <c r="AH492" i="6"/>
  <c r="AI492" i="6"/>
  <c r="AJ492" i="6"/>
  <c r="AL492" i="6"/>
  <c r="AM492" i="6"/>
  <c r="AN492" i="6"/>
  <c r="AO492" i="6"/>
  <c r="AP492" i="6"/>
  <c r="AR492" i="6"/>
  <c r="AS492" i="6"/>
  <c r="AT492" i="6"/>
  <c r="AU492" i="6"/>
  <c r="AV492" i="6"/>
  <c r="AX492" i="6"/>
  <c r="AY492" i="6"/>
  <c r="AZ492" i="6"/>
  <c r="BA492" i="6"/>
  <c r="BB492" i="6"/>
  <c r="BD492" i="6"/>
  <c r="BE492" i="6"/>
  <c r="BF492" i="6"/>
  <c r="BG492" i="6"/>
  <c r="BH492" i="6"/>
  <c r="BJ492" i="6"/>
  <c r="BK492" i="6"/>
  <c r="BL492" i="6"/>
  <c r="BM492" i="6"/>
  <c r="BN492" i="6"/>
  <c r="BP492" i="6"/>
  <c r="BQ492" i="6"/>
  <c r="BR492" i="6"/>
  <c r="BS492" i="6"/>
  <c r="BT492" i="6"/>
  <c r="BV492" i="6"/>
  <c r="C493" i="6"/>
  <c r="D493" i="6"/>
  <c r="E493" i="6"/>
  <c r="F493" i="6"/>
  <c r="H493" i="6"/>
  <c r="I493" i="6"/>
  <c r="J493" i="6"/>
  <c r="K493" i="6"/>
  <c r="L493" i="6"/>
  <c r="N493" i="6"/>
  <c r="O493" i="6"/>
  <c r="P493" i="6"/>
  <c r="Q493" i="6"/>
  <c r="R493" i="6"/>
  <c r="T493" i="6"/>
  <c r="U493" i="6"/>
  <c r="V493" i="6"/>
  <c r="W493" i="6"/>
  <c r="X493" i="6"/>
  <c r="Z493" i="6"/>
  <c r="AA493" i="6"/>
  <c r="AB493" i="6"/>
  <c r="AC493" i="6"/>
  <c r="AD493" i="6"/>
  <c r="AF493" i="6"/>
  <c r="AG493" i="6"/>
  <c r="AH493" i="6"/>
  <c r="AI493" i="6"/>
  <c r="AJ493" i="6"/>
  <c r="AL493" i="6"/>
  <c r="AM493" i="6"/>
  <c r="AN493" i="6"/>
  <c r="AO493" i="6"/>
  <c r="AP493" i="6"/>
  <c r="AR493" i="6"/>
  <c r="AS493" i="6"/>
  <c r="AT493" i="6"/>
  <c r="AU493" i="6"/>
  <c r="AV493" i="6"/>
  <c r="AX493" i="6"/>
  <c r="AY493" i="6"/>
  <c r="AZ493" i="6"/>
  <c r="BA493" i="6"/>
  <c r="BB493" i="6"/>
  <c r="BD493" i="6"/>
  <c r="BE493" i="6"/>
  <c r="BF493" i="6"/>
  <c r="BG493" i="6"/>
  <c r="BH493" i="6"/>
  <c r="BJ493" i="6"/>
  <c r="BK493" i="6"/>
  <c r="BL493" i="6"/>
  <c r="BM493" i="6"/>
  <c r="BN493" i="6"/>
  <c r="BP493" i="6"/>
  <c r="BQ493" i="6"/>
  <c r="BR493" i="6"/>
  <c r="BS493" i="6"/>
  <c r="BT493" i="6"/>
  <c r="BV493" i="6"/>
  <c r="C494" i="6"/>
  <c r="D494" i="6"/>
  <c r="E494" i="6"/>
  <c r="F494" i="6"/>
  <c r="H494" i="6"/>
  <c r="I494" i="6"/>
  <c r="J494" i="6"/>
  <c r="K494" i="6"/>
  <c r="L494" i="6"/>
  <c r="N494" i="6"/>
  <c r="O494" i="6"/>
  <c r="P494" i="6"/>
  <c r="Q494" i="6"/>
  <c r="R494" i="6"/>
  <c r="T494" i="6"/>
  <c r="U494" i="6"/>
  <c r="V494" i="6"/>
  <c r="W494" i="6"/>
  <c r="X494" i="6"/>
  <c r="Z494" i="6"/>
  <c r="AA494" i="6"/>
  <c r="AB494" i="6"/>
  <c r="AC494" i="6"/>
  <c r="AD494" i="6"/>
  <c r="AF494" i="6"/>
  <c r="AG494" i="6"/>
  <c r="AH494" i="6"/>
  <c r="AI494" i="6"/>
  <c r="AJ494" i="6"/>
  <c r="AL494" i="6"/>
  <c r="AM494" i="6"/>
  <c r="AN494" i="6"/>
  <c r="AO494" i="6"/>
  <c r="AP494" i="6"/>
  <c r="AR494" i="6"/>
  <c r="AS494" i="6"/>
  <c r="AT494" i="6"/>
  <c r="AU494" i="6"/>
  <c r="AV494" i="6"/>
  <c r="AX494" i="6"/>
  <c r="AY494" i="6"/>
  <c r="AZ494" i="6"/>
  <c r="BA494" i="6"/>
  <c r="BB494" i="6"/>
  <c r="BD494" i="6"/>
  <c r="BE494" i="6"/>
  <c r="BF494" i="6"/>
  <c r="BG494" i="6"/>
  <c r="BH494" i="6"/>
  <c r="BJ494" i="6"/>
  <c r="BK494" i="6"/>
  <c r="BL494" i="6"/>
  <c r="BM494" i="6"/>
  <c r="BN494" i="6"/>
  <c r="BP494" i="6"/>
  <c r="BQ494" i="6"/>
  <c r="BR494" i="6"/>
  <c r="BS494" i="6"/>
  <c r="BT494" i="6"/>
  <c r="BV494" i="6"/>
  <c r="C495" i="6"/>
  <c r="D495" i="6"/>
  <c r="E495" i="6"/>
  <c r="F495" i="6"/>
  <c r="H495" i="6"/>
  <c r="I495" i="6"/>
  <c r="J495" i="6"/>
  <c r="K495" i="6"/>
  <c r="L495" i="6"/>
  <c r="N495" i="6"/>
  <c r="O495" i="6"/>
  <c r="P495" i="6"/>
  <c r="Q495" i="6"/>
  <c r="R495" i="6"/>
  <c r="T495" i="6"/>
  <c r="U495" i="6"/>
  <c r="V495" i="6"/>
  <c r="W495" i="6"/>
  <c r="X495" i="6"/>
  <c r="Z495" i="6"/>
  <c r="AA495" i="6"/>
  <c r="AB495" i="6"/>
  <c r="AC495" i="6"/>
  <c r="AD495" i="6"/>
  <c r="AF495" i="6"/>
  <c r="AG495" i="6"/>
  <c r="AH495" i="6"/>
  <c r="AI495" i="6"/>
  <c r="AJ495" i="6"/>
  <c r="AL495" i="6"/>
  <c r="AM495" i="6"/>
  <c r="AN495" i="6"/>
  <c r="AO495" i="6"/>
  <c r="AP495" i="6"/>
  <c r="AR495" i="6"/>
  <c r="AS495" i="6"/>
  <c r="AT495" i="6"/>
  <c r="AU495" i="6"/>
  <c r="AV495" i="6"/>
  <c r="AX495" i="6"/>
  <c r="AY495" i="6"/>
  <c r="AZ495" i="6"/>
  <c r="BA495" i="6"/>
  <c r="BB495" i="6"/>
  <c r="BD495" i="6"/>
  <c r="BE495" i="6"/>
  <c r="BF495" i="6"/>
  <c r="BG495" i="6"/>
  <c r="BH495" i="6"/>
  <c r="BJ495" i="6"/>
  <c r="BK495" i="6"/>
  <c r="BL495" i="6"/>
  <c r="BM495" i="6"/>
  <c r="BN495" i="6"/>
  <c r="BP495" i="6"/>
  <c r="BQ495" i="6"/>
  <c r="BR495" i="6"/>
  <c r="BS495" i="6"/>
  <c r="BT495" i="6"/>
  <c r="BV495" i="6"/>
  <c r="C496" i="6"/>
  <c r="D496" i="6"/>
  <c r="E496" i="6"/>
  <c r="F496" i="6"/>
  <c r="H496" i="6"/>
  <c r="I496" i="6"/>
  <c r="J496" i="6"/>
  <c r="K496" i="6"/>
  <c r="L496" i="6"/>
  <c r="N496" i="6"/>
  <c r="O496" i="6"/>
  <c r="P496" i="6"/>
  <c r="Q496" i="6"/>
  <c r="R496" i="6"/>
  <c r="T496" i="6"/>
  <c r="U496" i="6"/>
  <c r="V496" i="6"/>
  <c r="W496" i="6"/>
  <c r="X496" i="6"/>
  <c r="Z496" i="6"/>
  <c r="AA496" i="6"/>
  <c r="AB496" i="6"/>
  <c r="AC496" i="6"/>
  <c r="AD496" i="6"/>
  <c r="AF496" i="6"/>
  <c r="AG496" i="6"/>
  <c r="AH496" i="6"/>
  <c r="AI496" i="6"/>
  <c r="AJ496" i="6"/>
  <c r="AL496" i="6"/>
  <c r="AM496" i="6"/>
  <c r="AN496" i="6"/>
  <c r="AO496" i="6"/>
  <c r="AP496" i="6"/>
  <c r="AR496" i="6"/>
  <c r="AS496" i="6"/>
  <c r="AT496" i="6"/>
  <c r="AU496" i="6"/>
  <c r="AV496" i="6"/>
  <c r="AX496" i="6"/>
  <c r="AY496" i="6"/>
  <c r="AZ496" i="6"/>
  <c r="BA496" i="6"/>
  <c r="BB496" i="6"/>
  <c r="BD496" i="6"/>
  <c r="BE496" i="6"/>
  <c r="BF496" i="6"/>
  <c r="BG496" i="6"/>
  <c r="BH496" i="6"/>
  <c r="BJ496" i="6"/>
  <c r="BK496" i="6"/>
  <c r="BL496" i="6"/>
  <c r="BM496" i="6"/>
  <c r="BN496" i="6"/>
  <c r="BP496" i="6"/>
  <c r="BQ496" i="6"/>
  <c r="BR496" i="6"/>
  <c r="BS496" i="6"/>
  <c r="BT496" i="6"/>
  <c r="BV496" i="6"/>
  <c r="C497" i="6"/>
  <c r="D497" i="6"/>
  <c r="E497" i="6"/>
  <c r="F497" i="6"/>
  <c r="H497" i="6"/>
  <c r="I497" i="6"/>
  <c r="J497" i="6"/>
  <c r="K497" i="6"/>
  <c r="L497" i="6"/>
  <c r="N497" i="6"/>
  <c r="O497" i="6"/>
  <c r="P497" i="6"/>
  <c r="Q497" i="6"/>
  <c r="R497" i="6"/>
  <c r="T497" i="6"/>
  <c r="U497" i="6"/>
  <c r="V497" i="6"/>
  <c r="W497" i="6"/>
  <c r="X497" i="6"/>
  <c r="Z497" i="6"/>
  <c r="AA497" i="6"/>
  <c r="AB497" i="6"/>
  <c r="AC497" i="6"/>
  <c r="AD497" i="6"/>
  <c r="AF497" i="6"/>
  <c r="AG497" i="6"/>
  <c r="AH497" i="6"/>
  <c r="AI497" i="6"/>
  <c r="AJ497" i="6"/>
  <c r="AL497" i="6"/>
  <c r="AM497" i="6"/>
  <c r="AN497" i="6"/>
  <c r="AO497" i="6"/>
  <c r="AP497" i="6"/>
  <c r="AR497" i="6"/>
  <c r="AS497" i="6"/>
  <c r="AT497" i="6"/>
  <c r="AU497" i="6"/>
  <c r="AV497" i="6"/>
  <c r="AX497" i="6"/>
  <c r="AY497" i="6"/>
  <c r="AZ497" i="6"/>
  <c r="BA497" i="6"/>
  <c r="BB497" i="6"/>
  <c r="BD497" i="6"/>
  <c r="BE497" i="6"/>
  <c r="BF497" i="6"/>
  <c r="BG497" i="6"/>
  <c r="BH497" i="6"/>
  <c r="BJ497" i="6"/>
  <c r="BK497" i="6"/>
  <c r="BL497" i="6"/>
  <c r="BM497" i="6"/>
  <c r="BN497" i="6"/>
  <c r="BP497" i="6"/>
  <c r="BQ497" i="6"/>
  <c r="BR497" i="6"/>
  <c r="BS497" i="6"/>
  <c r="BT497" i="6"/>
  <c r="BV497" i="6"/>
  <c r="C498" i="6"/>
  <c r="D498" i="6"/>
  <c r="E498" i="6"/>
  <c r="F498" i="6"/>
  <c r="H498" i="6"/>
  <c r="I498" i="6"/>
  <c r="J498" i="6"/>
  <c r="K498" i="6"/>
  <c r="L498" i="6"/>
  <c r="N498" i="6"/>
  <c r="O498" i="6"/>
  <c r="P498" i="6"/>
  <c r="Q498" i="6"/>
  <c r="R498" i="6"/>
  <c r="T498" i="6"/>
  <c r="U498" i="6"/>
  <c r="V498" i="6"/>
  <c r="W498" i="6"/>
  <c r="X498" i="6"/>
  <c r="Z498" i="6"/>
  <c r="AA498" i="6"/>
  <c r="AB498" i="6"/>
  <c r="AC498" i="6"/>
  <c r="AD498" i="6"/>
  <c r="AF498" i="6"/>
  <c r="AG498" i="6"/>
  <c r="AH498" i="6"/>
  <c r="AI498" i="6"/>
  <c r="AJ498" i="6"/>
  <c r="AL498" i="6"/>
  <c r="AM498" i="6"/>
  <c r="AN498" i="6"/>
  <c r="AO498" i="6"/>
  <c r="AP498" i="6"/>
  <c r="AR498" i="6"/>
  <c r="AS498" i="6"/>
  <c r="AT498" i="6"/>
  <c r="AU498" i="6"/>
  <c r="AV498" i="6"/>
  <c r="AX498" i="6"/>
  <c r="AY498" i="6"/>
  <c r="AZ498" i="6"/>
  <c r="BA498" i="6"/>
  <c r="BB498" i="6"/>
  <c r="BD498" i="6"/>
  <c r="BE498" i="6"/>
  <c r="BF498" i="6"/>
  <c r="BG498" i="6"/>
  <c r="BH498" i="6"/>
  <c r="BJ498" i="6"/>
  <c r="BK498" i="6"/>
  <c r="BL498" i="6"/>
  <c r="BM498" i="6"/>
  <c r="BN498" i="6"/>
  <c r="BP498" i="6"/>
  <c r="BQ498" i="6"/>
  <c r="BR498" i="6"/>
  <c r="BS498" i="6"/>
  <c r="BT498" i="6"/>
  <c r="BV498" i="6"/>
  <c r="C499" i="6"/>
  <c r="D499" i="6"/>
  <c r="E499" i="6"/>
  <c r="F499" i="6"/>
  <c r="H499" i="6"/>
  <c r="I499" i="6"/>
  <c r="J499" i="6"/>
  <c r="K499" i="6"/>
  <c r="L499" i="6"/>
  <c r="N499" i="6"/>
  <c r="O499" i="6"/>
  <c r="P499" i="6"/>
  <c r="Q499" i="6"/>
  <c r="R499" i="6"/>
  <c r="T499" i="6"/>
  <c r="U499" i="6"/>
  <c r="V499" i="6"/>
  <c r="W499" i="6"/>
  <c r="X499" i="6"/>
  <c r="Z499" i="6"/>
  <c r="AA499" i="6"/>
  <c r="AB499" i="6"/>
  <c r="AC499" i="6"/>
  <c r="AD499" i="6"/>
  <c r="AF499" i="6"/>
  <c r="AG499" i="6"/>
  <c r="AH499" i="6"/>
  <c r="AI499" i="6"/>
  <c r="AJ499" i="6"/>
  <c r="AL499" i="6"/>
  <c r="AM499" i="6"/>
  <c r="AN499" i="6"/>
  <c r="AO499" i="6"/>
  <c r="AP499" i="6"/>
  <c r="AR499" i="6"/>
  <c r="AS499" i="6"/>
  <c r="AT499" i="6"/>
  <c r="AU499" i="6"/>
  <c r="AV499" i="6"/>
  <c r="AX499" i="6"/>
  <c r="AY499" i="6"/>
  <c r="AZ499" i="6"/>
  <c r="BA499" i="6"/>
  <c r="BB499" i="6"/>
  <c r="BD499" i="6"/>
  <c r="BE499" i="6"/>
  <c r="BF499" i="6"/>
  <c r="BG499" i="6"/>
  <c r="BH499" i="6"/>
  <c r="BJ499" i="6"/>
  <c r="BK499" i="6"/>
  <c r="BL499" i="6"/>
  <c r="BM499" i="6"/>
  <c r="BN499" i="6"/>
  <c r="BP499" i="6"/>
  <c r="BQ499" i="6"/>
  <c r="BR499" i="6"/>
  <c r="BS499" i="6"/>
  <c r="BT499" i="6"/>
  <c r="BV499" i="6"/>
  <c r="C500" i="6"/>
  <c r="D500" i="6"/>
  <c r="E500" i="6"/>
  <c r="F500" i="6"/>
  <c r="H500" i="6"/>
  <c r="I500" i="6"/>
  <c r="J500" i="6"/>
  <c r="K500" i="6"/>
  <c r="L500" i="6"/>
  <c r="N500" i="6"/>
  <c r="O500" i="6"/>
  <c r="P500" i="6"/>
  <c r="Q500" i="6"/>
  <c r="R500" i="6"/>
  <c r="T500" i="6"/>
  <c r="U500" i="6"/>
  <c r="V500" i="6"/>
  <c r="W500" i="6"/>
  <c r="X500" i="6"/>
  <c r="Z500" i="6"/>
  <c r="AA500" i="6"/>
  <c r="AB500" i="6"/>
  <c r="AC500" i="6"/>
  <c r="AD500" i="6"/>
  <c r="AF500" i="6"/>
  <c r="AG500" i="6"/>
  <c r="AH500" i="6"/>
  <c r="AI500" i="6"/>
  <c r="AJ500" i="6"/>
  <c r="AL500" i="6"/>
  <c r="AM500" i="6"/>
  <c r="AN500" i="6"/>
  <c r="AO500" i="6"/>
  <c r="AP500" i="6"/>
  <c r="AR500" i="6"/>
  <c r="AS500" i="6"/>
  <c r="AT500" i="6"/>
  <c r="AU500" i="6"/>
  <c r="AV500" i="6"/>
  <c r="AX500" i="6"/>
  <c r="AY500" i="6"/>
  <c r="AZ500" i="6"/>
  <c r="BA500" i="6"/>
  <c r="BB500" i="6"/>
  <c r="BD500" i="6"/>
  <c r="BE500" i="6"/>
  <c r="BF500" i="6"/>
  <c r="BG500" i="6"/>
  <c r="BH500" i="6"/>
  <c r="BJ500" i="6"/>
  <c r="BK500" i="6"/>
  <c r="BL500" i="6"/>
  <c r="BM500" i="6"/>
  <c r="BN500" i="6"/>
  <c r="BP500" i="6"/>
  <c r="BQ500" i="6"/>
  <c r="BR500" i="6"/>
  <c r="BS500" i="6"/>
  <c r="BT500" i="6"/>
  <c r="BV500" i="6"/>
  <c r="C501" i="6"/>
  <c r="D501" i="6"/>
  <c r="E501" i="6"/>
  <c r="F501" i="6"/>
  <c r="H501" i="6"/>
  <c r="I501" i="6"/>
  <c r="J501" i="6"/>
  <c r="K501" i="6"/>
  <c r="L501" i="6"/>
  <c r="N501" i="6"/>
  <c r="O501" i="6"/>
  <c r="P501" i="6"/>
  <c r="Q501" i="6"/>
  <c r="R501" i="6"/>
  <c r="T501" i="6"/>
  <c r="U501" i="6"/>
  <c r="V501" i="6"/>
  <c r="W501" i="6"/>
  <c r="X501" i="6"/>
  <c r="Z501" i="6"/>
  <c r="AA501" i="6"/>
  <c r="AB501" i="6"/>
  <c r="AC501" i="6"/>
  <c r="AD501" i="6"/>
  <c r="AF501" i="6"/>
  <c r="AG501" i="6"/>
  <c r="AH501" i="6"/>
  <c r="AI501" i="6"/>
  <c r="AJ501" i="6"/>
  <c r="AL501" i="6"/>
  <c r="AM501" i="6"/>
  <c r="AN501" i="6"/>
  <c r="AO501" i="6"/>
  <c r="AP501" i="6"/>
  <c r="AR501" i="6"/>
  <c r="AS501" i="6"/>
  <c r="AT501" i="6"/>
  <c r="AU501" i="6"/>
  <c r="AV501" i="6"/>
  <c r="AX501" i="6"/>
  <c r="AY501" i="6"/>
  <c r="AZ501" i="6"/>
  <c r="BA501" i="6"/>
  <c r="BB501" i="6"/>
  <c r="BD501" i="6"/>
  <c r="BE501" i="6"/>
  <c r="BF501" i="6"/>
  <c r="BG501" i="6"/>
  <c r="BH501" i="6"/>
  <c r="BJ501" i="6"/>
  <c r="BK501" i="6"/>
  <c r="BL501" i="6"/>
  <c r="BM501" i="6"/>
  <c r="BN501" i="6"/>
  <c r="BP501" i="6"/>
  <c r="BQ501" i="6"/>
  <c r="BR501" i="6"/>
  <c r="BS501" i="6"/>
  <c r="BT501" i="6"/>
  <c r="BV501" i="6"/>
  <c r="C502" i="6"/>
  <c r="D502" i="6"/>
  <c r="E502" i="6"/>
  <c r="F502" i="6"/>
  <c r="H502" i="6"/>
  <c r="I502" i="6"/>
  <c r="J502" i="6"/>
  <c r="K502" i="6"/>
  <c r="L502" i="6"/>
  <c r="N502" i="6"/>
  <c r="O502" i="6"/>
  <c r="P502" i="6"/>
  <c r="Q502" i="6"/>
  <c r="R502" i="6"/>
  <c r="T502" i="6"/>
  <c r="U502" i="6"/>
  <c r="V502" i="6"/>
  <c r="W502" i="6"/>
  <c r="X502" i="6"/>
  <c r="Z502" i="6"/>
  <c r="AA502" i="6"/>
  <c r="AB502" i="6"/>
  <c r="AC502" i="6"/>
  <c r="AD502" i="6"/>
  <c r="AF502" i="6"/>
  <c r="AG502" i="6"/>
  <c r="AH502" i="6"/>
  <c r="AI502" i="6"/>
  <c r="AJ502" i="6"/>
  <c r="AL502" i="6"/>
  <c r="AM502" i="6"/>
  <c r="AN502" i="6"/>
  <c r="AO502" i="6"/>
  <c r="AP502" i="6"/>
  <c r="AR502" i="6"/>
  <c r="AS502" i="6"/>
  <c r="AT502" i="6"/>
  <c r="AU502" i="6"/>
  <c r="AV502" i="6"/>
  <c r="AX502" i="6"/>
  <c r="AY502" i="6"/>
  <c r="AZ502" i="6"/>
  <c r="BA502" i="6"/>
  <c r="BB502" i="6"/>
  <c r="BD502" i="6"/>
  <c r="BE502" i="6"/>
  <c r="BF502" i="6"/>
  <c r="BG502" i="6"/>
  <c r="BH502" i="6"/>
  <c r="BJ502" i="6"/>
  <c r="BK502" i="6"/>
  <c r="BL502" i="6"/>
  <c r="BM502" i="6"/>
  <c r="BN502" i="6"/>
  <c r="BP502" i="6"/>
  <c r="BQ502" i="6"/>
  <c r="BR502" i="6"/>
  <c r="BS502" i="6"/>
  <c r="BT502" i="6"/>
  <c r="BV502" i="6"/>
  <c r="C503" i="6"/>
  <c r="D503" i="6"/>
  <c r="E503" i="6"/>
  <c r="F503" i="6"/>
  <c r="H503" i="6"/>
  <c r="I503" i="6"/>
  <c r="J503" i="6"/>
  <c r="K503" i="6"/>
  <c r="L503" i="6"/>
  <c r="N503" i="6"/>
  <c r="O503" i="6"/>
  <c r="P503" i="6"/>
  <c r="Q503" i="6"/>
  <c r="R503" i="6"/>
  <c r="T503" i="6"/>
  <c r="U503" i="6"/>
  <c r="V503" i="6"/>
  <c r="W503" i="6"/>
  <c r="X503" i="6"/>
  <c r="Z503" i="6"/>
  <c r="AA503" i="6"/>
  <c r="AB503" i="6"/>
  <c r="AC503" i="6"/>
  <c r="AD503" i="6"/>
  <c r="AF503" i="6"/>
  <c r="AG503" i="6"/>
  <c r="AH503" i="6"/>
  <c r="AI503" i="6"/>
  <c r="AJ503" i="6"/>
  <c r="AL503" i="6"/>
  <c r="AM503" i="6"/>
  <c r="AN503" i="6"/>
  <c r="AO503" i="6"/>
  <c r="AP503" i="6"/>
  <c r="AR503" i="6"/>
  <c r="AS503" i="6"/>
  <c r="AT503" i="6"/>
  <c r="AU503" i="6"/>
  <c r="AV503" i="6"/>
  <c r="AX503" i="6"/>
  <c r="AY503" i="6"/>
  <c r="AZ503" i="6"/>
  <c r="BA503" i="6"/>
  <c r="BB503" i="6"/>
  <c r="BD503" i="6"/>
  <c r="BE503" i="6"/>
  <c r="BF503" i="6"/>
  <c r="BG503" i="6"/>
  <c r="BH503" i="6"/>
  <c r="BJ503" i="6"/>
  <c r="BK503" i="6"/>
  <c r="BL503" i="6"/>
  <c r="BM503" i="6"/>
  <c r="BN503" i="6"/>
  <c r="BP503" i="6"/>
  <c r="BQ503" i="6"/>
  <c r="BR503" i="6"/>
  <c r="BS503" i="6"/>
  <c r="BT503" i="6"/>
  <c r="BV503" i="6"/>
  <c r="C504" i="6"/>
  <c r="D504" i="6"/>
  <c r="E504" i="6"/>
  <c r="F504" i="6"/>
  <c r="H504" i="6"/>
  <c r="I504" i="6"/>
  <c r="J504" i="6"/>
  <c r="K504" i="6"/>
  <c r="L504" i="6"/>
  <c r="N504" i="6"/>
  <c r="O504" i="6"/>
  <c r="P504" i="6"/>
  <c r="Q504" i="6"/>
  <c r="R504" i="6"/>
  <c r="T504" i="6"/>
  <c r="U504" i="6"/>
  <c r="V504" i="6"/>
  <c r="W504" i="6"/>
  <c r="X504" i="6"/>
  <c r="Z504" i="6"/>
  <c r="AA504" i="6"/>
  <c r="AB504" i="6"/>
  <c r="AC504" i="6"/>
  <c r="AD504" i="6"/>
  <c r="AF504" i="6"/>
  <c r="AG504" i="6"/>
  <c r="AH504" i="6"/>
  <c r="AI504" i="6"/>
  <c r="AJ504" i="6"/>
  <c r="AL504" i="6"/>
  <c r="AM504" i="6"/>
  <c r="AN504" i="6"/>
  <c r="AO504" i="6"/>
  <c r="AP504" i="6"/>
  <c r="AR504" i="6"/>
  <c r="AS504" i="6"/>
  <c r="AT504" i="6"/>
  <c r="AU504" i="6"/>
  <c r="AV504" i="6"/>
  <c r="AX504" i="6"/>
  <c r="AY504" i="6"/>
  <c r="AZ504" i="6"/>
  <c r="BA504" i="6"/>
  <c r="BB504" i="6"/>
  <c r="BD504" i="6"/>
  <c r="BE504" i="6"/>
  <c r="BF504" i="6"/>
  <c r="BG504" i="6"/>
  <c r="BH504" i="6"/>
  <c r="BJ504" i="6"/>
  <c r="BK504" i="6"/>
  <c r="BL504" i="6"/>
  <c r="BM504" i="6"/>
  <c r="BN504" i="6"/>
  <c r="BP504" i="6"/>
  <c r="BQ504" i="6"/>
  <c r="BR504" i="6"/>
  <c r="BS504" i="6"/>
  <c r="BT504" i="6"/>
  <c r="BV504" i="6"/>
  <c r="C505" i="6"/>
  <c r="D505" i="6"/>
  <c r="E505" i="6"/>
  <c r="F505" i="6"/>
  <c r="H505" i="6"/>
  <c r="I505" i="6"/>
  <c r="J505" i="6"/>
  <c r="K505" i="6"/>
  <c r="L505" i="6"/>
  <c r="N505" i="6"/>
  <c r="O505" i="6"/>
  <c r="P505" i="6"/>
  <c r="Q505" i="6"/>
  <c r="R505" i="6"/>
  <c r="T505" i="6"/>
  <c r="U505" i="6"/>
  <c r="V505" i="6"/>
  <c r="W505" i="6"/>
  <c r="X505" i="6"/>
  <c r="Z505" i="6"/>
  <c r="AA505" i="6"/>
  <c r="AB505" i="6"/>
  <c r="AC505" i="6"/>
  <c r="AD505" i="6"/>
  <c r="AF505" i="6"/>
  <c r="AG505" i="6"/>
  <c r="AH505" i="6"/>
  <c r="AI505" i="6"/>
  <c r="AJ505" i="6"/>
  <c r="AL505" i="6"/>
  <c r="AM505" i="6"/>
  <c r="AN505" i="6"/>
  <c r="AO505" i="6"/>
  <c r="AP505" i="6"/>
  <c r="AR505" i="6"/>
  <c r="AS505" i="6"/>
  <c r="AT505" i="6"/>
  <c r="AU505" i="6"/>
  <c r="AV505" i="6"/>
  <c r="AX505" i="6"/>
  <c r="AY505" i="6"/>
  <c r="AZ505" i="6"/>
  <c r="BA505" i="6"/>
  <c r="BB505" i="6"/>
  <c r="BD505" i="6"/>
  <c r="BE505" i="6"/>
  <c r="BF505" i="6"/>
  <c r="BG505" i="6"/>
  <c r="BH505" i="6"/>
  <c r="BJ505" i="6"/>
  <c r="BK505" i="6"/>
  <c r="BL505" i="6"/>
  <c r="BM505" i="6"/>
  <c r="BN505" i="6"/>
  <c r="BP505" i="6"/>
  <c r="BQ505" i="6"/>
  <c r="BR505" i="6"/>
  <c r="BS505" i="6"/>
  <c r="BT505" i="6"/>
  <c r="BV505" i="6"/>
  <c r="C506" i="6"/>
  <c r="D506" i="6"/>
  <c r="E506" i="6"/>
  <c r="F506" i="6"/>
  <c r="H506" i="6"/>
  <c r="I506" i="6"/>
  <c r="J506" i="6"/>
  <c r="K506" i="6"/>
  <c r="L506" i="6"/>
  <c r="N506" i="6"/>
  <c r="O506" i="6"/>
  <c r="P506" i="6"/>
  <c r="Q506" i="6"/>
  <c r="R506" i="6"/>
  <c r="T506" i="6"/>
  <c r="U506" i="6"/>
  <c r="V506" i="6"/>
  <c r="W506" i="6"/>
  <c r="X506" i="6"/>
  <c r="Z506" i="6"/>
  <c r="AA506" i="6"/>
  <c r="AB506" i="6"/>
  <c r="AC506" i="6"/>
  <c r="AD506" i="6"/>
  <c r="AF506" i="6"/>
  <c r="AG506" i="6"/>
  <c r="AH506" i="6"/>
  <c r="AI506" i="6"/>
  <c r="AJ506" i="6"/>
  <c r="AL506" i="6"/>
  <c r="AM506" i="6"/>
  <c r="AN506" i="6"/>
  <c r="AO506" i="6"/>
  <c r="AP506" i="6"/>
  <c r="AR506" i="6"/>
  <c r="AS506" i="6"/>
  <c r="AT506" i="6"/>
  <c r="AU506" i="6"/>
  <c r="AV506" i="6"/>
  <c r="AX506" i="6"/>
  <c r="AY506" i="6"/>
  <c r="AZ506" i="6"/>
  <c r="BA506" i="6"/>
  <c r="BB506" i="6"/>
  <c r="BD506" i="6"/>
  <c r="BE506" i="6"/>
  <c r="BF506" i="6"/>
  <c r="BG506" i="6"/>
  <c r="BH506" i="6"/>
  <c r="BJ506" i="6"/>
  <c r="BK506" i="6"/>
  <c r="BL506" i="6"/>
  <c r="BM506" i="6"/>
  <c r="BN506" i="6"/>
  <c r="BP506" i="6"/>
  <c r="BQ506" i="6"/>
  <c r="BR506" i="6"/>
  <c r="BS506" i="6"/>
  <c r="BT506" i="6"/>
  <c r="BV506" i="6"/>
  <c r="C507" i="6"/>
  <c r="D507" i="6"/>
  <c r="E507" i="6"/>
  <c r="F507" i="6"/>
  <c r="H507" i="6"/>
  <c r="I507" i="6"/>
  <c r="J507" i="6"/>
  <c r="K507" i="6"/>
  <c r="L507" i="6"/>
  <c r="N507" i="6"/>
  <c r="O507" i="6"/>
  <c r="P507" i="6"/>
  <c r="Q507" i="6"/>
  <c r="R507" i="6"/>
  <c r="T507" i="6"/>
  <c r="U507" i="6"/>
  <c r="V507" i="6"/>
  <c r="W507" i="6"/>
  <c r="X507" i="6"/>
  <c r="Z507" i="6"/>
  <c r="AA507" i="6"/>
  <c r="AB507" i="6"/>
  <c r="AC507" i="6"/>
  <c r="AD507" i="6"/>
  <c r="AF507" i="6"/>
  <c r="AG507" i="6"/>
  <c r="AH507" i="6"/>
  <c r="AI507" i="6"/>
  <c r="AJ507" i="6"/>
  <c r="AL507" i="6"/>
  <c r="AM507" i="6"/>
  <c r="AN507" i="6"/>
  <c r="AO507" i="6"/>
  <c r="AP507" i="6"/>
  <c r="AR507" i="6"/>
  <c r="AS507" i="6"/>
  <c r="AT507" i="6"/>
  <c r="AU507" i="6"/>
  <c r="AV507" i="6"/>
  <c r="AX507" i="6"/>
  <c r="AY507" i="6"/>
  <c r="AZ507" i="6"/>
  <c r="BA507" i="6"/>
  <c r="BB507" i="6"/>
  <c r="BD507" i="6"/>
  <c r="BE507" i="6"/>
  <c r="BF507" i="6"/>
  <c r="BG507" i="6"/>
  <c r="BH507" i="6"/>
  <c r="BJ507" i="6"/>
  <c r="BK507" i="6"/>
  <c r="BL507" i="6"/>
  <c r="BM507" i="6"/>
  <c r="BN507" i="6"/>
  <c r="BP507" i="6"/>
  <c r="BQ507" i="6"/>
  <c r="BR507" i="6"/>
  <c r="BS507" i="6"/>
  <c r="BT507" i="6"/>
  <c r="BV507" i="6"/>
  <c r="C508" i="6"/>
  <c r="D508" i="6"/>
  <c r="E508" i="6"/>
  <c r="F508" i="6"/>
  <c r="H508" i="6"/>
  <c r="I508" i="6"/>
  <c r="J508" i="6"/>
  <c r="K508" i="6"/>
  <c r="L508" i="6"/>
  <c r="N508" i="6"/>
  <c r="O508" i="6"/>
  <c r="P508" i="6"/>
  <c r="Q508" i="6"/>
  <c r="R508" i="6"/>
  <c r="T508" i="6"/>
  <c r="U508" i="6"/>
  <c r="V508" i="6"/>
  <c r="W508" i="6"/>
  <c r="X508" i="6"/>
  <c r="Z508" i="6"/>
  <c r="AA508" i="6"/>
  <c r="AB508" i="6"/>
  <c r="AC508" i="6"/>
  <c r="AD508" i="6"/>
  <c r="AF508" i="6"/>
  <c r="AG508" i="6"/>
  <c r="AH508" i="6"/>
  <c r="AI508" i="6"/>
  <c r="AJ508" i="6"/>
  <c r="AL508" i="6"/>
  <c r="AM508" i="6"/>
  <c r="AN508" i="6"/>
  <c r="AO508" i="6"/>
  <c r="AP508" i="6"/>
  <c r="AR508" i="6"/>
  <c r="AS508" i="6"/>
  <c r="AT508" i="6"/>
  <c r="AU508" i="6"/>
  <c r="AV508" i="6"/>
  <c r="AX508" i="6"/>
  <c r="AY508" i="6"/>
  <c r="AZ508" i="6"/>
  <c r="BA508" i="6"/>
  <c r="BB508" i="6"/>
  <c r="BD508" i="6"/>
  <c r="BE508" i="6"/>
  <c r="BF508" i="6"/>
  <c r="BG508" i="6"/>
  <c r="BH508" i="6"/>
  <c r="BJ508" i="6"/>
  <c r="BK508" i="6"/>
  <c r="BL508" i="6"/>
  <c r="BM508" i="6"/>
  <c r="BN508" i="6"/>
  <c r="BP508" i="6"/>
  <c r="BQ508" i="6"/>
  <c r="BR508" i="6"/>
  <c r="BS508" i="6"/>
  <c r="BT508" i="6"/>
  <c r="BV508" i="6"/>
  <c r="C509" i="6"/>
  <c r="D509" i="6"/>
  <c r="E509" i="6"/>
  <c r="F509" i="6"/>
  <c r="H509" i="6"/>
  <c r="I509" i="6"/>
  <c r="J509" i="6"/>
  <c r="K509" i="6"/>
  <c r="L509" i="6"/>
  <c r="N509" i="6"/>
  <c r="O509" i="6"/>
  <c r="P509" i="6"/>
  <c r="Q509" i="6"/>
  <c r="R509" i="6"/>
  <c r="T509" i="6"/>
  <c r="U509" i="6"/>
  <c r="V509" i="6"/>
  <c r="W509" i="6"/>
  <c r="X509" i="6"/>
  <c r="Z509" i="6"/>
  <c r="AA509" i="6"/>
  <c r="AB509" i="6"/>
  <c r="AC509" i="6"/>
  <c r="AD509" i="6"/>
  <c r="AF509" i="6"/>
  <c r="AG509" i="6"/>
  <c r="AH509" i="6"/>
  <c r="AI509" i="6"/>
  <c r="AJ509" i="6"/>
  <c r="AL509" i="6"/>
  <c r="AM509" i="6"/>
  <c r="AN509" i="6"/>
  <c r="AO509" i="6"/>
  <c r="AP509" i="6"/>
  <c r="AR509" i="6"/>
  <c r="AS509" i="6"/>
  <c r="AT509" i="6"/>
  <c r="AU509" i="6"/>
  <c r="AV509" i="6"/>
  <c r="AX509" i="6"/>
  <c r="AY509" i="6"/>
  <c r="AZ509" i="6"/>
  <c r="BA509" i="6"/>
  <c r="BB509" i="6"/>
  <c r="BD509" i="6"/>
  <c r="BE509" i="6"/>
  <c r="BF509" i="6"/>
  <c r="BG509" i="6"/>
  <c r="BH509" i="6"/>
  <c r="BJ509" i="6"/>
  <c r="BK509" i="6"/>
  <c r="BL509" i="6"/>
  <c r="BM509" i="6"/>
  <c r="BN509" i="6"/>
  <c r="BP509" i="6"/>
  <c r="BQ509" i="6"/>
  <c r="BR509" i="6"/>
  <c r="BS509" i="6"/>
  <c r="BT509" i="6"/>
  <c r="BV509" i="6"/>
  <c r="C510" i="6"/>
  <c r="D510" i="6"/>
  <c r="E510" i="6"/>
  <c r="F510" i="6"/>
  <c r="H510" i="6"/>
  <c r="I510" i="6"/>
  <c r="J510" i="6"/>
  <c r="K510" i="6"/>
  <c r="L510" i="6"/>
  <c r="N510" i="6"/>
  <c r="O510" i="6"/>
  <c r="P510" i="6"/>
  <c r="Q510" i="6"/>
  <c r="R510" i="6"/>
  <c r="T510" i="6"/>
  <c r="U510" i="6"/>
  <c r="V510" i="6"/>
  <c r="W510" i="6"/>
  <c r="X510" i="6"/>
  <c r="Z510" i="6"/>
  <c r="AA510" i="6"/>
  <c r="AB510" i="6"/>
  <c r="AC510" i="6"/>
  <c r="AD510" i="6"/>
  <c r="AF510" i="6"/>
  <c r="AG510" i="6"/>
  <c r="AH510" i="6"/>
  <c r="AI510" i="6"/>
  <c r="AJ510" i="6"/>
  <c r="AL510" i="6"/>
  <c r="AM510" i="6"/>
  <c r="AN510" i="6"/>
  <c r="AO510" i="6"/>
  <c r="AP510" i="6"/>
  <c r="AR510" i="6"/>
  <c r="AS510" i="6"/>
  <c r="AT510" i="6"/>
  <c r="AU510" i="6"/>
  <c r="AV510" i="6"/>
  <c r="AX510" i="6"/>
  <c r="AY510" i="6"/>
  <c r="AZ510" i="6"/>
  <c r="BA510" i="6"/>
  <c r="BB510" i="6"/>
  <c r="BD510" i="6"/>
  <c r="BE510" i="6"/>
  <c r="BF510" i="6"/>
  <c r="BG510" i="6"/>
  <c r="BH510" i="6"/>
  <c r="BJ510" i="6"/>
  <c r="BK510" i="6"/>
  <c r="BL510" i="6"/>
  <c r="BM510" i="6"/>
  <c r="BN510" i="6"/>
  <c r="BP510" i="6"/>
  <c r="BQ510" i="6"/>
  <c r="BR510" i="6"/>
  <c r="BS510" i="6"/>
  <c r="BT510" i="6"/>
  <c r="BV510" i="6"/>
  <c r="C511" i="6"/>
  <c r="D511" i="6"/>
  <c r="E511" i="6"/>
  <c r="F511" i="6"/>
  <c r="H511" i="6"/>
  <c r="I511" i="6"/>
  <c r="J511" i="6"/>
  <c r="K511" i="6"/>
  <c r="L511" i="6"/>
  <c r="N511" i="6"/>
  <c r="O511" i="6"/>
  <c r="P511" i="6"/>
  <c r="Q511" i="6"/>
  <c r="R511" i="6"/>
  <c r="T511" i="6"/>
  <c r="U511" i="6"/>
  <c r="V511" i="6"/>
  <c r="W511" i="6"/>
  <c r="X511" i="6"/>
  <c r="Z511" i="6"/>
  <c r="AA511" i="6"/>
  <c r="AB511" i="6"/>
  <c r="AC511" i="6"/>
  <c r="AD511" i="6"/>
  <c r="AF511" i="6"/>
  <c r="AG511" i="6"/>
  <c r="AH511" i="6"/>
  <c r="AI511" i="6"/>
  <c r="AJ511" i="6"/>
  <c r="AL511" i="6"/>
  <c r="AM511" i="6"/>
  <c r="AN511" i="6"/>
  <c r="AO511" i="6"/>
  <c r="AP511" i="6"/>
  <c r="AR511" i="6"/>
  <c r="AS511" i="6"/>
  <c r="AT511" i="6"/>
  <c r="AU511" i="6"/>
  <c r="AV511" i="6"/>
  <c r="AX511" i="6"/>
  <c r="AY511" i="6"/>
  <c r="AZ511" i="6"/>
  <c r="BA511" i="6"/>
  <c r="BB511" i="6"/>
  <c r="BD511" i="6"/>
  <c r="BE511" i="6"/>
  <c r="BF511" i="6"/>
  <c r="BG511" i="6"/>
  <c r="BH511" i="6"/>
  <c r="BJ511" i="6"/>
  <c r="BK511" i="6"/>
  <c r="BL511" i="6"/>
  <c r="BM511" i="6"/>
  <c r="BN511" i="6"/>
  <c r="BP511" i="6"/>
  <c r="BQ511" i="6"/>
  <c r="BR511" i="6"/>
  <c r="BS511" i="6"/>
  <c r="BT511" i="6"/>
  <c r="BV511" i="6"/>
  <c r="C512" i="6"/>
  <c r="D512" i="6"/>
  <c r="E512" i="6"/>
  <c r="F512" i="6"/>
  <c r="H512" i="6"/>
  <c r="I512" i="6"/>
  <c r="J512" i="6"/>
  <c r="K512" i="6"/>
  <c r="L512" i="6"/>
  <c r="N512" i="6"/>
  <c r="O512" i="6"/>
  <c r="P512" i="6"/>
  <c r="Q512" i="6"/>
  <c r="R512" i="6"/>
  <c r="T512" i="6"/>
  <c r="U512" i="6"/>
  <c r="V512" i="6"/>
  <c r="W512" i="6"/>
  <c r="X512" i="6"/>
  <c r="Z512" i="6"/>
  <c r="AA512" i="6"/>
  <c r="AB512" i="6"/>
  <c r="AC512" i="6"/>
  <c r="AD512" i="6"/>
  <c r="AF512" i="6"/>
  <c r="AG512" i="6"/>
  <c r="AH512" i="6"/>
  <c r="AI512" i="6"/>
  <c r="AJ512" i="6"/>
  <c r="AL512" i="6"/>
  <c r="AM512" i="6"/>
  <c r="AN512" i="6"/>
  <c r="AO512" i="6"/>
  <c r="AP512" i="6"/>
  <c r="AR512" i="6"/>
  <c r="AS512" i="6"/>
  <c r="AT512" i="6"/>
  <c r="AU512" i="6"/>
  <c r="AV512" i="6"/>
  <c r="AX512" i="6"/>
  <c r="AY512" i="6"/>
  <c r="AZ512" i="6"/>
  <c r="BA512" i="6"/>
  <c r="BB512" i="6"/>
  <c r="BD512" i="6"/>
  <c r="BE512" i="6"/>
  <c r="BF512" i="6"/>
  <c r="BG512" i="6"/>
  <c r="BH512" i="6"/>
  <c r="BJ512" i="6"/>
  <c r="BK512" i="6"/>
  <c r="BL512" i="6"/>
  <c r="BM512" i="6"/>
  <c r="BN512" i="6"/>
  <c r="BP512" i="6"/>
  <c r="BQ512" i="6"/>
  <c r="BR512" i="6"/>
  <c r="BS512" i="6"/>
  <c r="BT512" i="6"/>
  <c r="BV512" i="6"/>
  <c r="C513" i="6"/>
  <c r="D513" i="6"/>
  <c r="E513" i="6"/>
  <c r="F513" i="6"/>
  <c r="H513" i="6"/>
  <c r="I513" i="6"/>
  <c r="J513" i="6"/>
  <c r="K513" i="6"/>
  <c r="L513" i="6"/>
  <c r="N513" i="6"/>
  <c r="O513" i="6"/>
  <c r="P513" i="6"/>
  <c r="Q513" i="6"/>
  <c r="R513" i="6"/>
  <c r="T513" i="6"/>
  <c r="U513" i="6"/>
  <c r="V513" i="6"/>
  <c r="W513" i="6"/>
  <c r="X513" i="6"/>
  <c r="Z513" i="6"/>
  <c r="AA513" i="6"/>
  <c r="AB513" i="6"/>
  <c r="AC513" i="6"/>
  <c r="AD513" i="6"/>
  <c r="AF513" i="6"/>
  <c r="AG513" i="6"/>
  <c r="AH513" i="6"/>
  <c r="AI513" i="6"/>
  <c r="AJ513" i="6"/>
  <c r="AL513" i="6"/>
  <c r="AM513" i="6"/>
  <c r="AN513" i="6"/>
  <c r="AO513" i="6"/>
  <c r="AP513" i="6"/>
  <c r="AR513" i="6"/>
  <c r="AS513" i="6"/>
  <c r="AT513" i="6"/>
  <c r="AU513" i="6"/>
  <c r="AV513" i="6"/>
  <c r="AX513" i="6"/>
  <c r="AY513" i="6"/>
  <c r="AZ513" i="6"/>
  <c r="BA513" i="6"/>
  <c r="BB513" i="6"/>
  <c r="BD513" i="6"/>
  <c r="BE513" i="6"/>
  <c r="BF513" i="6"/>
  <c r="BG513" i="6"/>
  <c r="BH513" i="6"/>
  <c r="BJ513" i="6"/>
  <c r="BK513" i="6"/>
  <c r="BL513" i="6"/>
  <c r="BM513" i="6"/>
  <c r="BN513" i="6"/>
  <c r="BP513" i="6"/>
  <c r="BQ513" i="6"/>
  <c r="BR513" i="6"/>
  <c r="BS513" i="6"/>
  <c r="BT513" i="6"/>
  <c r="BV513" i="6"/>
  <c r="C514" i="6"/>
  <c r="D514" i="6"/>
  <c r="E514" i="6"/>
  <c r="F514" i="6"/>
  <c r="H514" i="6"/>
  <c r="I514" i="6"/>
  <c r="J514" i="6"/>
  <c r="K514" i="6"/>
  <c r="L514" i="6"/>
  <c r="N514" i="6"/>
  <c r="O514" i="6"/>
  <c r="P514" i="6"/>
  <c r="Q514" i="6"/>
  <c r="R514" i="6"/>
  <c r="T514" i="6"/>
  <c r="U514" i="6"/>
  <c r="V514" i="6"/>
  <c r="W514" i="6"/>
  <c r="X514" i="6"/>
  <c r="Z514" i="6"/>
  <c r="AA514" i="6"/>
  <c r="AB514" i="6"/>
  <c r="AC514" i="6"/>
  <c r="AD514" i="6"/>
  <c r="AF514" i="6"/>
  <c r="AG514" i="6"/>
  <c r="AH514" i="6"/>
  <c r="AI514" i="6"/>
  <c r="AJ514" i="6"/>
  <c r="AL514" i="6"/>
  <c r="AM514" i="6"/>
  <c r="AN514" i="6"/>
  <c r="AO514" i="6"/>
  <c r="AP514" i="6"/>
  <c r="AR514" i="6"/>
  <c r="AS514" i="6"/>
  <c r="AT514" i="6"/>
  <c r="AU514" i="6"/>
  <c r="AV514" i="6"/>
  <c r="AX514" i="6"/>
  <c r="AY514" i="6"/>
  <c r="AZ514" i="6"/>
  <c r="BA514" i="6"/>
  <c r="BB514" i="6"/>
  <c r="BD514" i="6"/>
  <c r="BE514" i="6"/>
  <c r="BF514" i="6"/>
  <c r="BG514" i="6"/>
  <c r="BH514" i="6"/>
  <c r="BJ514" i="6"/>
  <c r="BK514" i="6"/>
  <c r="BL514" i="6"/>
  <c r="BM514" i="6"/>
  <c r="BN514" i="6"/>
  <c r="BP514" i="6"/>
  <c r="BQ514" i="6"/>
  <c r="BR514" i="6"/>
  <c r="BS514" i="6"/>
  <c r="BT514" i="6"/>
  <c r="BV514" i="6"/>
  <c r="C515" i="6"/>
  <c r="D515" i="6"/>
  <c r="E515" i="6"/>
  <c r="F515" i="6"/>
  <c r="H515" i="6"/>
  <c r="I515" i="6"/>
  <c r="J515" i="6"/>
  <c r="K515" i="6"/>
  <c r="L515" i="6"/>
  <c r="N515" i="6"/>
  <c r="O515" i="6"/>
  <c r="P515" i="6"/>
  <c r="Q515" i="6"/>
  <c r="R515" i="6"/>
  <c r="T515" i="6"/>
  <c r="U515" i="6"/>
  <c r="V515" i="6"/>
  <c r="W515" i="6"/>
  <c r="X515" i="6"/>
  <c r="Z515" i="6"/>
  <c r="AA515" i="6"/>
  <c r="AB515" i="6"/>
  <c r="AC515" i="6"/>
  <c r="AD515" i="6"/>
  <c r="AF515" i="6"/>
  <c r="AG515" i="6"/>
  <c r="AH515" i="6"/>
  <c r="AI515" i="6"/>
  <c r="AJ515" i="6"/>
  <c r="AL515" i="6"/>
  <c r="AM515" i="6"/>
  <c r="AN515" i="6"/>
  <c r="AO515" i="6"/>
  <c r="AP515" i="6"/>
  <c r="AR515" i="6"/>
  <c r="AS515" i="6"/>
  <c r="AT515" i="6"/>
  <c r="AU515" i="6"/>
  <c r="AV515" i="6"/>
  <c r="AX515" i="6"/>
  <c r="AY515" i="6"/>
  <c r="AZ515" i="6"/>
  <c r="BA515" i="6"/>
  <c r="BB515" i="6"/>
  <c r="BD515" i="6"/>
  <c r="BE515" i="6"/>
  <c r="BF515" i="6"/>
  <c r="BG515" i="6"/>
  <c r="BH515" i="6"/>
  <c r="BJ515" i="6"/>
  <c r="BK515" i="6"/>
  <c r="BL515" i="6"/>
  <c r="BM515" i="6"/>
  <c r="BN515" i="6"/>
  <c r="BP515" i="6"/>
  <c r="BQ515" i="6"/>
  <c r="BR515" i="6"/>
  <c r="BS515" i="6"/>
  <c r="BT515" i="6"/>
  <c r="BV515" i="6"/>
  <c r="C516" i="6"/>
  <c r="D516" i="6"/>
  <c r="E516" i="6"/>
  <c r="F516" i="6"/>
  <c r="H516" i="6"/>
  <c r="I516" i="6"/>
  <c r="J516" i="6"/>
  <c r="K516" i="6"/>
  <c r="L516" i="6"/>
  <c r="N516" i="6"/>
  <c r="O516" i="6"/>
  <c r="P516" i="6"/>
  <c r="Q516" i="6"/>
  <c r="R516" i="6"/>
  <c r="T516" i="6"/>
  <c r="U516" i="6"/>
  <c r="V516" i="6"/>
  <c r="W516" i="6"/>
  <c r="X516" i="6"/>
  <c r="Z516" i="6"/>
  <c r="AA516" i="6"/>
  <c r="AB516" i="6"/>
  <c r="AC516" i="6"/>
  <c r="AD516" i="6"/>
  <c r="AF516" i="6"/>
  <c r="AG516" i="6"/>
  <c r="AH516" i="6"/>
  <c r="AI516" i="6"/>
  <c r="AJ516" i="6"/>
  <c r="AL516" i="6"/>
  <c r="AM516" i="6"/>
  <c r="AN516" i="6"/>
  <c r="AO516" i="6"/>
  <c r="AP516" i="6"/>
  <c r="AR516" i="6"/>
  <c r="AS516" i="6"/>
  <c r="AT516" i="6"/>
  <c r="AU516" i="6"/>
  <c r="AV516" i="6"/>
  <c r="AX516" i="6"/>
  <c r="AY516" i="6"/>
  <c r="AZ516" i="6"/>
  <c r="BA516" i="6"/>
  <c r="BB516" i="6"/>
  <c r="BD516" i="6"/>
  <c r="BE516" i="6"/>
  <c r="BF516" i="6"/>
  <c r="BG516" i="6"/>
  <c r="BH516" i="6"/>
  <c r="BJ516" i="6"/>
  <c r="BK516" i="6"/>
  <c r="BL516" i="6"/>
  <c r="BM516" i="6"/>
  <c r="BN516" i="6"/>
  <c r="BP516" i="6"/>
  <c r="BQ516" i="6"/>
  <c r="BR516" i="6"/>
  <c r="BS516" i="6"/>
  <c r="BT516" i="6"/>
  <c r="BV516" i="6"/>
  <c r="C517" i="6"/>
  <c r="D517" i="6"/>
  <c r="E517" i="6"/>
  <c r="F517" i="6"/>
  <c r="H517" i="6"/>
  <c r="I517" i="6"/>
  <c r="J517" i="6"/>
  <c r="K517" i="6"/>
  <c r="L517" i="6"/>
  <c r="N517" i="6"/>
  <c r="O517" i="6"/>
  <c r="P517" i="6"/>
  <c r="Q517" i="6"/>
  <c r="R517" i="6"/>
  <c r="T517" i="6"/>
  <c r="U517" i="6"/>
  <c r="V517" i="6"/>
  <c r="W517" i="6"/>
  <c r="X517" i="6"/>
  <c r="Z517" i="6"/>
  <c r="AA517" i="6"/>
  <c r="AB517" i="6"/>
  <c r="AC517" i="6"/>
  <c r="AD517" i="6"/>
  <c r="AF517" i="6"/>
  <c r="AG517" i="6"/>
  <c r="AH517" i="6"/>
  <c r="AI517" i="6"/>
  <c r="AJ517" i="6"/>
  <c r="AL517" i="6"/>
  <c r="AM517" i="6"/>
  <c r="AN517" i="6"/>
  <c r="AO517" i="6"/>
  <c r="AP517" i="6"/>
  <c r="AR517" i="6"/>
  <c r="AS517" i="6"/>
  <c r="AT517" i="6"/>
  <c r="AU517" i="6"/>
  <c r="AV517" i="6"/>
  <c r="AX517" i="6"/>
  <c r="AY517" i="6"/>
  <c r="AZ517" i="6"/>
  <c r="BA517" i="6"/>
  <c r="BB517" i="6"/>
  <c r="BD517" i="6"/>
  <c r="BE517" i="6"/>
  <c r="BF517" i="6"/>
  <c r="BG517" i="6"/>
  <c r="BH517" i="6"/>
  <c r="BJ517" i="6"/>
  <c r="BK517" i="6"/>
  <c r="BL517" i="6"/>
  <c r="BM517" i="6"/>
  <c r="BN517" i="6"/>
  <c r="BP517" i="6"/>
  <c r="BQ517" i="6"/>
  <c r="BR517" i="6"/>
  <c r="BS517" i="6"/>
  <c r="BT517" i="6"/>
  <c r="BV517" i="6"/>
  <c r="C518" i="6"/>
  <c r="D518" i="6"/>
  <c r="E518" i="6"/>
  <c r="F518" i="6"/>
  <c r="H518" i="6"/>
  <c r="I518" i="6"/>
  <c r="J518" i="6"/>
  <c r="K518" i="6"/>
  <c r="L518" i="6"/>
  <c r="N518" i="6"/>
  <c r="O518" i="6"/>
  <c r="P518" i="6"/>
  <c r="Q518" i="6"/>
  <c r="R518" i="6"/>
  <c r="T518" i="6"/>
  <c r="U518" i="6"/>
  <c r="V518" i="6"/>
  <c r="W518" i="6"/>
  <c r="X518" i="6"/>
  <c r="Z518" i="6"/>
  <c r="AA518" i="6"/>
  <c r="AB518" i="6"/>
  <c r="AC518" i="6"/>
  <c r="AD518" i="6"/>
  <c r="AF518" i="6"/>
  <c r="AG518" i="6"/>
  <c r="AH518" i="6"/>
  <c r="AI518" i="6"/>
  <c r="AJ518" i="6"/>
  <c r="AL518" i="6"/>
  <c r="AM518" i="6"/>
  <c r="AN518" i="6"/>
  <c r="AO518" i="6"/>
  <c r="AP518" i="6"/>
  <c r="AR518" i="6"/>
  <c r="AS518" i="6"/>
  <c r="AT518" i="6"/>
  <c r="AU518" i="6"/>
  <c r="AV518" i="6"/>
  <c r="AX518" i="6"/>
  <c r="AY518" i="6"/>
  <c r="AZ518" i="6"/>
  <c r="BA518" i="6"/>
  <c r="BB518" i="6"/>
  <c r="BD518" i="6"/>
  <c r="BE518" i="6"/>
  <c r="BF518" i="6"/>
  <c r="BG518" i="6"/>
  <c r="BH518" i="6"/>
  <c r="BJ518" i="6"/>
  <c r="BK518" i="6"/>
  <c r="BL518" i="6"/>
  <c r="BM518" i="6"/>
  <c r="BN518" i="6"/>
  <c r="BP518" i="6"/>
  <c r="BQ518" i="6"/>
  <c r="BR518" i="6"/>
  <c r="BS518" i="6"/>
  <c r="BT518" i="6"/>
  <c r="BV518" i="6"/>
  <c r="C519" i="6"/>
  <c r="D519" i="6"/>
  <c r="E519" i="6"/>
  <c r="F519" i="6"/>
  <c r="H519" i="6"/>
  <c r="I519" i="6"/>
  <c r="J519" i="6"/>
  <c r="K519" i="6"/>
  <c r="L519" i="6"/>
  <c r="N519" i="6"/>
  <c r="O519" i="6"/>
  <c r="P519" i="6"/>
  <c r="Q519" i="6"/>
  <c r="R519" i="6"/>
  <c r="T519" i="6"/>
  <c r="U519" i="6"/>
  <c r="V519" i="6"/>
  <c r="W519" i="6"/>
  <c r="X519" i="6"/>
  <c r="Z519" i="6"/>
  <c r="AA519" i="6"/>
  <c r="AB519" i="6"/>
  <c r="AC519" i="6"/>
  <c r="AD519" i="6"/>
  <c r="AF519" i="6"/>
  <c r="AG519" i="6"/>
  <c r="AH519" i="6"/>
  <c r="AI519" i="6"/>
  <c r="AJ519" i="6"/>
  <c r="AL519" i="6"/>
  <c r="AM519" i="6"/>
  <c r="AN519" i="6"/>
  <c r="AO519" i="6"/>
  <c r="AP519" i="6"/>
  <c r="AR519" i="6"/>
  <c r="AS519" i="6"/>
  <c r="AT519" i="6"/>
  <c r="AU519" i="6"/>
  <c r="AV519" i="6"/>
  <c r="AX519" i="6"/>
  <c r="AY519" i="6"/>
  <c r="AZ519" i="6"/>
  <c r="BA519" i="6"/>
  <c r="BB519" i="6"/>
  <c r="BD519" i="6"/>
  <c r="BE519" i="6"/>
  <c r="BF519" i="6"/>
  <c r="BG519" i="6"/>
  <c r="BH519" i="6"/>
  <c r="BJ519" i="6"/>
  <c r="BK519" i="6"/>
  <c r="BL519" i="6"/>
  <c r="BM519" i="6"/>
  <c r="BN519" i="6"/>
  <c r="BP519" i="6"/>
  <c r="BQ519" i="6"/>
  <c r="BR519" i="6"/>
  <c r="BS519" i="6"/>
  <c r="BT519" i="6"/>
  <c r="BV519" i="6"/>
  <c r="C520" i="6"/>
  <c r="D520" i="6"/>
  <c r="E520" i="6"/>
  <c r="F520" i="6"/>
  <c r="H520" i="6"/>
  <c r="I520" i="6"/>
  <c r="J520" i="6"/>
  <c r="K520" i="6"/>
  <c r="L520" i="6"/>
  <c r="N520" i="6"/>
  <c r="O520" i="6"/>
  <c r="P520" i="6"/>
  <c r="Q520" i="6"/>
  <c r="R520" i="6"/>
  <c r="T520" i="6"/>
  <c r="U520" i="6"/>
  <c r="V520" i="6"/>
  <c r="W520" i="6"/>
  <c r="X520" i="6"/>
  <c r="Z520" i="6"/>
  <c r="AA520" i="6"/>
  <c r="AB520" i="6"/>
  <c r="AC520" i="6"/>
  <c r="AD520" i="6"/>
  <c r="AF520" i="6"/>
  <c r="AG520" i="6"/>
  <c r="AH520" i="6"/>
  <c r="AI520" i="6"/>
  <c r="AJ520" i="6"/>
  <c r="AL520" i="6"/>
  <c r="AM520" i="6"/>
  <c r="AN520" i="6"/>
  <c r="AO520" i="6"/>
  <c r="AP520" i="6"/>
  <c r="AR520" i="6"/>
  <c r="AS520" i="6"/>
  <c r="AT520" i="6"/>
  <c r="AU520" i="6"/>
  <c r="AV520" i="6"/>
  <c r="AX520" i="6"/>
  <c r="AY520" i="6"/>
  <c r="AZ520" i="6"/>
  <c r="BA520" i="6"/>
  <c r="BB520" i="6"/>
  <c r="BD520" i="6"/>
  <c r="BE520" i="6"/>
  <c r="BF520" i="6"/>
  <c r="BG520" i="6"/>
  <c r="BH520" i="6"/>
  <c r="BJ520" i="6"/>
  <c r="BK520" i="6"/>
  <c r="BL520" i="6"/>
  <c r="BM520" i="6"/>
  <c r="BN520" i="6"/>
  <c r="BP520" i="6"/>
  <c r="BQ520" i="6"/>
  <c r="BR520" i="6"/>
  <c r="BS520" i="6"/>
  <c r="BT520" i="6"/>
  <c r="BV520" i="6"/>
  <c r="C521" i="6"/>
  <c r="D521" i="6"/>
  <c r="E521" i="6"/>
  <c r="F521" i="6"/>
  <c r="H521" i="6"/>
  <c r="I521" i="6"/>
  <c r="J521" i="6"/>
  <c r="K521" i="6"/>
  <c r="L521" i="6"/>
  <c r="N521" i="6"/>
  <c r="O521" i="6"/>
  <c r="P521" i="6"/>
  <c r="Q521" i="6"/>
  <c r="R521" i="6"/>
  <c r="T521" i="6"/>
  <c r="U521" i="6"/>
  <c r="V521" i="6"/>
  <c r="W521" i="6"/>
  <c r="X521" i="6"/>
  <c r="Z521" i="6"/>
  <c r="AA521" i="6"/>
  <c r="AB521" i="6"/>
  <c r="AC521" i="6"/>
  <c r="AD521" i="6"/>
  <c r="AF521" i="6"/>
  <c r="AG521" i="6"/>
  <c r="AH521" i="6"/>
  <c r="AI521" i="6"/>
  <c r="AJ521" i="6"/>
  <c r="AL521" i="6"/>
  <c r="AM521" i="6"/>
  <c r="AN521" i="6"/>
  <c r="AO521" i="6"/>
  <c r="AP521" i="6"/>
  <c r="AR521" i="6"/>
  <c r="AS521" i="6"/>
  <c r="AT521" i="6"/>
  <c r="AU521" i="6"/>
  <c r="AV521" i="6"/>
  <c r="AX521" i="6"/>
  <c r="AY521" i="6"/>
  <c r="AZ521" i="6"/>
  <c r="BA521" i="6"/>
  <c r="BB521" i="6"/>
  <c r="BD521" i="6"/>
  <c r="BE521" i="6"/>
  <c r="BF521" i="6"/>
  <c r="BG521" i="6"/>
  <c r="BH521" i="6"/>
  <c r="BJ521" i="6"/>
  <c r="BK521" i="6"/>
  <c r="BL521" i="6"/>
  <c r="BM521" i="6"/>
  <c r="BN521" i="6"/>
  <c r="BP521" i="6"/>
  <c r="BQ521" i="6"/>
  <c r="BR521" i="6"/>
  <c r="BS521" i="6"/>
  <c r="BT521" i="6"/>
  <c r="BV521" i="6"/>
  <c r="C522" i="6"/>
  <c r="D522" i="6"/>
  <c r="E522" i="6"/>
  <c r="F522" i="6"/>
  <c r="H522" i="6"/>
  <c r="I522" i="6"/>
  <c r="J522" i="6"/>
  <c r="K522" i="6"/>
  <c r="L522" i="6"/>
  <c r="N522" i="6"/>
  <c r="O522" i="6"/>
  <c r="P522" i="6"/>
  <c r="Q522" i="6"/>
  <c r="R522" i="6"/>
  <c r="T522" i="6"/>
  <c r="U522" i="6"/>
  <c r="V522" i="6"/>
  <c r="W522" i="6"/>
  <c r="X522" i="6"/>
  <c r="Z522" i="6"/>
  <c r="AA522" i="6"/>
  <c r="AB522" i="6"/>
  <c r="AC522" i="6"/>
  <c r="AD522" i="6"/>
  <c r="AF522" i="6"/>
  <c r="AG522" i="6"/>
  <c r="AH522" i="6"/>
  <c r="AI522" i="6"/>
  <c r="AJ522" i="6"/>
  <c r="AL522" i="6"/>
  <c r="AM522" i="6"/>
  <c r="AN522" i="6"/>
  <c r="AO522" i="6"/>
  <c r="AP522" i="6"/>
  <c r="AR522" i="6"/>
  <c r="AS522" i="6"/>
  <c r="AT522" i="6"/>
  <c r="AU522" i="6"/>
  <c r="AV522" i="6"/>
  <c r="AX522" i="6"/>
  <c r="AY522" i="6"/>
  <c r="AZ522" i="6"/>
  <c r="BA522" i="6"/>
  <c r="BB522" i="6"/>
  <c r="BD522" i="6"/>
  <c r="BE522" i="6"/>
  <c r="BF522" i="6"/>
  <c r="BG522" i="6"/>
  <c r="BH522" i="6"/>
  <c r="BJ522" i="6"/>
  <c r="BK522" i="6"/>
  <c r="BL522" i="6"/>
  <c r="BM522" i="6"/>
  <c r="BN522" i="6"/>
  <c r="BP522" i="6"/>
  <c r="BQ522" i="6"/>
  <c r="BR522" i="6"/>
  <c r="BS522" i="6"/>
  <c r="BT522" i="6"/>
  <c r="BV522" i="6"/>
  <c r="C523" i="6"/>
  <c r="D523" i="6"/>
  <c r="E523" i="6"/>
  <c r="F523" i="6"/>
  <c r="H523" i="6"/>
  <c r="I523" i="6"/>
  <c r="J523" i="6"/>
  <c r="K523" i="6"/>
  <c r="L523" i="6"/>
  <c r="N523" i="6"/>
  <c r="O523" i="6"/>
  <c r="P523" i="6"/>
  <c r="Q523" i="6"/>
  <c r="R523" i="6"/>
  <c r="T523" i="6"/>
  <c r="U523" i="6"/>
  <c r="V523" i="6"/>
  <c r="W523" i="6"/>
  <c r="X523" i="6"/>
  <c r="Z523" i="6"/>
  <c r="AA523" i="6"/>
  <c r="AB523" i="6"/>
  <c r="AC523" i="6"/>
  <c r="AD523" i="6"/>
  <c r="AF523" i="6"/>
  <c r="AG523" i="6"/>
  <c r="AH523" i="6"/>
  <c r="AI523" i="6"/>
  <c r="AJ523" i="6"/>
  <c r="AL523" i="6"/>
  <c r="AM523" i="6"/>
  <c r="AN523" i="6"/>
  <c r="AO523" i="6"/>
  <c r="AP523" i="6"/>
  <c r="AR523" i="6"/>
  <c r="AS523" i="6"/>
  <c r="AT523" i="6"/>
  <c r="AU523" i="6"/>
  <c r="AV523" i="6"/>
  <c r="AX523" i="6"/>
  <c r="AY523" i="6"/>
  <c r="AZ523" i="6"/>
  <c r="BA523" i="6"/>
  <c r="BB523" i="6"/>
  <c r="BD523" i="6"/>
  <c r="BE523" i="6"/>
  <c r="BF523" i="6"/>
  <c r="BG523" i="6"/>
  <c r="BH523" i="6"/>
  <c r="BJ523" i="6"/>
  <c r="BK523" i="6"/>
  <c r="BL523" i="6"/>
  <c r="BM523" i="6"/>
  <c r="BN523" i="6"/>
  <c r="BP523" i="6"/>
  <c r="BQ523" i="6"/>
  <c r="BR523" i="6"/>
  <c r="BS523" i="6"/>
  <c r="BT523" i="6"/>
  <c r="BV523" i="6"/>
  <c r="C524" i="6"/>
  <c r="D524" i="6"/>
  <c r="E524" i="6"/>
  <c r="F524" i="6"/>
  <c r="H524" i="6"/>
  <c r="I524" i="6"/>
  <c r="J524" i="6"/>
  <c r="K524" i="6"/>
  <c r="L524" i="6"/>
  <c r="N524" i="6"/>
  <c r="O524" i="6"/>
  <c r="P524" i="6"/>
  <c r="Q524" i="6"/>
  <c r="R524" i="6"/>
  <c r="T524" i="6"/>
  <c r="U524" i="6"/>
  <c r="V524" i="6"/>
  <c r="W524" i="6"/>
  <c r="X524" i="6"/>
  <c r="Z524" i="6"/>
  <c r="AA524" i="6"/>
  <c r="AB524" i="6"/>
  <c r="AC524" i="6"/>
  <c r="AD524" i="6"/>
  <c r="AF524" i="6"/>
  <c r="AG524" i="6"/>
  <c r="AH524" i="6"/>
  <c r="AI524" i="6"/>
  <c r="AJ524" i="6"/>
  <c r="AL524" i="6"/>
  <c r="AM524" i="6"/>
  <c r="AN524" i="6"/>
  <c r="AO524" i="6"/>
  <c r="AP524" i="6"/>
  <c r="AR524" i="6"/>
  <c r="AS524" i="6"/>
  <c r="AT524" i="6"/>
  <c r="AU524" i="6"/>
  <c r="AV524" i="6"/>
  <c r="AX524" i="6"/>
  <c r="AY524" i="6"/>
  <c r="AZ524" i="6"/>
  <c r="BA524" i="6"/>
  <c r="BB524" i="6"/>
  <c r="BD524" i="6"/>
  <c r="BE524" i="6"/>
  <c r="BF524" i="6"/>
  <c r="BG524" i="6"/>
  <c r="BH524" i="6"/>
  <c r="BJ524" i="6"/>
  <c r="BK524" i="6"/>
  <c r="BL524" i="6"/>
  <c r="BM524" i="6"/>
  <c r="BN524" i="6"/>
  <c r="BP524" i="6"/>
  <c r="BQ524" i="6"/>
  <c r="BR524" i="6"/>
  <c r="BS524" i="6"/>
  <c r="BT524" i="6"/>
  <c r="BV524" i="6"/>
  <c r="C525" i="6"/>
  <c r="D525" i="6"/>
  <c r="E525" i="6"/>
  <c r="F525" i="6"/>
  <c r="H525" i="6"/>
  <c r="I525" i="6"/>
  <c r="J525" i="6"/>
  <c r="K525" i="6"/>
  <c r="L525" i="6"/>
  <c r="N525" i="6"/>
  <c r="O525" i="6"/>
  <c r="P525" i="6"/>
  <c r="Q525" i="6"/>
  <c r="R525" i="6"/>
  <c r="T525" i="6"/>
  <c r="U525" i="6"/>
  <c r="V525" i="6"/>
  <c r="W525" i="6"/>
  <c r="X525" i="6"/>
  <c r="Z525" i="6"/>
  <c r="AA525" i="6"/>
  <c r="AB525" i="6"/>
  <c r="AC525" i="6"/>
  <c r="AD525" i="6"/>
  <c r="AF525" i="6"/>
  <c r="AG525" i="6"/>
  <c r="AH525" i="6"/>
  <c r="AI525" i="6"/>
  <c r="AJ525" i="6"/>
  <c r="AL525" i="6"/>
  <c r="AM525" i="6"/>
  <c r="AN525" i="6"/>
  <c r="AO525" i="6"/>
  <c r="AP525" i="6"/>
  <c r="AR525" i="6"/>
  <c r="AS525" i="6"/>
  <c r="AT525" i="6"/>
  <c r="AU525" i="6"/>
  <c r="AV525" i="6"/>
  <c r="AX525" i="6"/>
  <c r="AY525" i="6"/>
  <c r="AZ525" i="6"/>
  <c r="BA525" i="6"/>
  <c r="BB525" i="6"/>
  <c r="BD525" i="6"/>
  <c r="BE525" i="6"/>
  <c r="BF525" i="6"/>
  <c r="BG525" i="6"/>
  <c r="BH525" i="6"/>
  <c r="BJ525" i="6"/>
  <c r="BK525" i="6"/>
  <c r="BL525" i="6"/>
  <c r="BM525" i="6"/>
  <c r="BN525" i="6"/>
  <c r="BP525" i="6"/>
  <c r="BQ525" i="6"/>
  <c r="BR525" i="6"/>
  <c r="BS525" i="6"/>
  <c r="BT525" i="6"/>
  <c r="BV525" i="6"/>
  <c r="C526" i="6"/>
  <c r="D526" i="6"/>
  <c r="E526" i="6"/>
  <c r="F526" i="6"/>
  <c r="H526" i="6"/>
  <c r="I526" i="6"/>
  <c r="J526" i="6"/>
  <c r="K526" i="6"/>
  <c r="L526" i="6"/>
  <c r="N526" i="6"/>
  <c r="O526" i="6"/>
  <c r="P526" i="6"/>
  <c r="Q526" i="6"/>
  <c r="R526" i="6"/>
  <c r="T526" i="6"/>
  <c r="U526" i="6"/>
  <c r="V526" i="6"/>
  <c r="W526" i="6"/>
  <c r="X526" i="6"/>
  <c r="Z526" i="6"/>
  <c r="AA526" i="6"/>
  <c r="AB526" i="6"/>
  <c r="AC526" i="6"/>
  <c r="AD526" i="6"/>
  <c r="AF526" i="6"/>
  <c r="AG526" i="6"/>
  <c r="AH526" i="6"/>
  <c r="AI526" i="6"/>
  <c r="AJ526" i="6"/>
  <c r="AL526" i="6"/>
  <c r="AM526" i="6"/>
  <c r="AN526" i="6"/>
  <c r="AO526" i="6"/>
  <c r="AP526" i="6"/>
  <c r="AR526" i="6"/>
  <c r="AS526" i="6"/>
  <c r="AT526" i="6"/>
  <c r="AU526" i="6"/>
  <c r="AV526" i="6"/>
  <c r="AX526" i="6"/>
  <c r="AY526" i="6"/>
  <c r="AZ526" i="6"/>
  <c r="BA526" i="6"/>
  <c r="BB526" i="6"/>
  <c r="BD526" i="6"/>
  <c r="BE526" i="6"/>
  <c r="BF526" i="6"/>
  <c r="BG526" i="6"/>
  <c r="BH526" i="6"/>
  <c r="BJ526" i="6"/>
  <c r="BK526" i="6"/>
  <c r="BL526" i="6"/>
  <c r="BM526" i="6"/>
  <c r="BN526" i="6"/>
  <c r="BP526" i="6"/>
  <c r="BQ526" i="6"/>
  <c r="BR526" i="6"/>
  <c r="BS526" i="6"/>
  <c r="BT526" i="6"/>
  <c r="BV526" i="6"/>
  <c r="C527" i="6"/>
  <c r="D527" i="6"/>
  <c r="E527" i="6"/>
  <c r="F527" i="6"/>
  <c r="H527" i="6"/>
  <c r="I527" i="6"/>
  <c r="J527" i="6"/>
  <c r="K527" i="6"/>
  <c r="L527" i="6"/>
  <c r="N527" i="6"/>
  <c r="O527" i="6"/>
  <c r="P527" i="6"/>
  <c r="Q527" i="6"/>
  <c r="R527" i="6"/>
  <c r="T527" i="6"/>
  <c r="U527" i="6"/>
  <c r="V527" i="6"/>
  <c r="W527" i="6"/>
  <c r="X527" i="6"/>
  <c r="Z527" i="6"/>
  <c r="AA527" i="6"/>
  <c r="AB527" i="6"/>
  <c r="AC527" i="6"/>
  <c r="AD527" i="6"/>
  <c r="AF527" i="6"/>
  <c r="AG527" i="6"/>
  <c r="AH527" i="6"/>
  <c r="AI527" i="6"/>
  <c r="AJ527" i="6"/>
  <c r="AL527" i="6"/>
  <c r="AM527" i="6"/>
  <c r="AN527" i="6"/>
  <c r="AO527" i="6"/>
  <c r="AP527" i="6"/>
  <c r="AR527" i="6"/>
  <c r="AS527" i="6"/>
  <c r="AT527" i="6"/>
  <c r="AU527" i="6"/>
  <c r="AV527" i="6"/>
  <c r="AX527" i="6"/>
  <c r="AY527" i="6"/>
  <c r="AZ527" i="6"/>
  <c r="BA527" i="6"/>
  <c r="BB527" i="6"/>
  <c r="BD527" i="6"/>
  <c r="BE527" i="6"/>
  <c r="BF527" i="6"/>
  <c r="BG527" i="6"/>
  <c r="BH527" i="6"/>
  <c r="BJ527" i="6"/>
  <c r="BK527" i="6"/>
  <c r="BL527" i="6"/>
  <c r="BM527" i="6"/>
  <c r="BN527" i="6"/>
  <c r="BP527" i="6"/>
  <c r="BQ527" i="6"/>
  <c r="BR527" i="6"/>
  <c r="BS527" i="6"/>
  <c r="BT527" i="6"/>
  <c r="BV527" i="6"/>
  <c r="C528" i="6"/>
  <c r="D528" i="6"/>
  <c r="E528" i="6"/>
  <c r="F528" i="6"/>
  <c r="H528" i="6"/>
  <c r="I528" i="6"/>
  <c r="J528" i="6"/>
  <c r="K528" i="6"/>
  <c r="L528" i="6"/>
  <c r="N528" i="6"/>
  <c r="O528" i="6"/>
  <c r="P528" i="6"/>
  <c r="Q528" i="6"/>
  <c r="R528" i="6"/>
  <c r="T528" i="6"/>
  <c r="U528" i="6"/>
  <c r="V528" i="6"/>
  <c r="W528" i="6"/>
  <c r="X528" i="6"/>
  <c r="Z528" i="6"/>
  <c r="AA528" i="6"/>
  <c r="AB528" i="6"/>
  <c r="AC528" i="6"/>
  <c r="AD528" i="6"/>
  <c r="AF528" i="6"/>
  <c r="AG528" i="6"/>
  <c r="AH528" i="6"/>
  <c r="AI528" i="6"/>
  <c r="AJ528" i="6"/>
  <c r="AL528" i="6"/>
  <c r="AM528" i="6"/>
  <c r="AN528" i="6"/>
  <c r="AO528" i="6"/>
  <c r="AP528" i="6"/>
  <c r="AR528" i="6"/>
  <c r="AS528" i="6"/>
  <c r="AT528" i="6"/>
  <c r="AU528" i="6"/>
  <c r="AV528" i="6"/>
  <c r="AX528" i="6"/>
  <c r="AY528" i="6"/>
  <c r="AZ528" i="6"/>
  <c r="BA528" i="6"/>
  <c r="BB528" i="6"/>
  <c r="BD528" i="6"/>
  <c r="BE528" i="6"/>
  <c r="BF528" i="6"/>
  <c r="BG528" i="6"/>
  <c r="BH528" i="6"/>
  <c r="BJ528" i="6"/>
  <c r="BK528" i="6"/>
  <c r="BL528" i="6"/>
  <c r="BM528" i="6"/>
  <c r="BN528" i="6"/>
  <c r="BP528" i="6"/>
  <c r="BQ528" i="6"/>
  <c r="BR528" i="6"/>
  <c r="BS528" i="6"/>
  <c r="BT528" i="6"/>
  <c r="BV528" i="6"/>
  <c r="C529" i="6"/>
  <c r="D529" i="6"/>
  <c r="E529" i="6"/>
  <c r="F529" i="6"/>
  <c r="H529" i="6"/>
  <c r="I529" i="6"/>
  <c r="J529" i="6"/>
  <c r="K529" i="6"/>
  <c r="L529" i="6"/>
  <c r="N529" i="6"/>
  <c r="O529" i="6"/>
  <c r="P529" i="6"/>
  <c r="Q529" i="6"/>
  <c r="R529" i="6"/>
  <c r="T529" i="6"/>
  <c r="U529" i="6"/>
  <c r="V529" i="6"/>
  <c r="W529" i="6"/>
  <c r="X529" i="6"/>
  <c r="Z529" i="6"/>
  <c r="AA529" i="6"/>
  <c r="AB529" i="6"/>
  <c r="AC529" i="6"/>
  <c r="AD529" i="6"/>
  <c r="AF529" i="6"/>
  <c r="AG529" i="6"/>
  <c r="AH529" i="6"/>
  <c r="AI529" i="6"/>
  <c r="AJ529" i="6"/>
  <c r="AL529" i="6"/>
  <c r="AM529" i="6"/>
  <c r="AN529" i="6"/>
  <c r="AO529" i="6"/>
  <c r="AP529" i="6"/>
  <c r="AR529" i="6"/>
  <c r="AS529" i="6"/>
  <c r="AT529" i="6"/>
  <c r="AU529" i="6"/>
  <c r="AV529" i="6"/>
  <c r="AX529" i="6"/>
  <c r="AY529" i="6"/>
  <c r="AZ529" i="6"/>
  <c r="BA529" i="6"/>
  <c r="BB529" i="6"/>
  <c r="BD529" i="6"/>
  <c r="BE529" i="6"/>
  <c r="BF529" i="6"/>
  <c r="BG529" i="6"/>
  <c r="BH529" i="6"/>
  <c r="BJ529" i="6"/>
  <c r="BK529" i="6"/>
  <c r="BL529" i="6"/>
  <c r="BM529" i="6"/>
  <c r="BN529" i="6"/>
  <c r="BP529" i="6"/>
  <c r="BQ529" i="6"/>
  <c r="BR529" i="6"/>
  <c r="BS529" i="6"/>
  <c r="BT529" i="6"/>
  <c r="BV529" i="6"/>
  <c r="C530" i="6"/>
  <c r="D530" i="6"/>
  <c r="E530" i="6"/>
  <c r="F530" i="6"/>
  <c r="H530" i="6"/>
  <c r="I530" i="6"/>
  <c r="J530" i="6"/>
  <c r="K530" i="6"/>
  <c r="L530" i="6"/>
  <c r="N530" i="6"/>
  <c r="O530" i="6"/>
  <c r="P530" i="6"/>
  <c r="Q530" i="6"/>
  <c r="R530" i="6"/>
  <c r="T530" i="6"/>
  <c r="U530" i="6"/>
  <c r="V530" i="6"/>
  <c r="W530" i="6"/>
  <c r="X530" i="6"/>
  <c r="Z530" i="6"/>
  <c r="AA530" i="6"/>
  <c r="AB530" i="6"/>
  <c r="AC530" i="6"/>
  <c r="AD530" i="6"/>
  <c r="AF530" i="6"/>
  <c r="AG530" i="6"/>
  <c r="AH530" i="6"/>
  <c r="AI530" i="6"/>
  <c r="AJ530" i="6"/>
  <c r="AL530" i="6"/>
  <c r="AM530" i="6"/>
  <c r="AN530" i="6"/>
  <c r="AO530" i="6"/>
  <c r="AP530" i="6"/>
  <c r="AR530" i="6"/>
  <c r="AS530" i="6"/>
  <c r="AT530" i="6"/>
  <c r="AU530" i="6"/>
  <c r="AV530" i="6"/>
  <c r="AX530" i="6"/>
  <c r="AY530" i="6"/>
  <c r="AZ530" i="6"/>
  <c r="BA530" i="6"/>
  <c r="BB530" i="6"/>
  <c r="BD530" i="6"/>
  <c r="BE530" i="6"/>
  <c r="BF530" i="6"/>
  <c r="BG530" i="6"/>
  <c r="BH530" i="6"/>
  <c r="BJ530" i="6"/>
  <c r="BK530" i="6"/>
  <c r="BL530" i="6"/>
  <c r="BM530" i="6"/>
  <c r="BN530" i="6"/>
  <c r="BP530" i="6"/>
  <c r="BQ530" i="6"/>
  <c r="BR530" i="6"/>
  <c r="BS530" i="6"/>
  <c r="BT530" i="6"/>
  <c r="BV530" i="6"/>
  <c r="C531" i="6"/>
  <c r="D531" i="6"/>
  <c r="E531" i="6"/>
  <c r="F531" i="6"/>
  <c r="H531" i="6"/>
  <c r="I531" i="6"/>
  <c r="J531" i="6"/>
  <c r="K531" i="6"/>
  <c r="L531" i="6"/>
  <c r="N531" i="6"/>
  <c r="O531" i="6"/>
  <c r="P531" i="6"/>
  <c r="Q531" i="6"/>
  <c r="R531" i="6"/>
  <c r="T531" i="6"/>
  <c r="U531" i="6"/>
  <c r="V531" i="6"/>
  <c r="W531" i="6"/>
  <c r="X531" i="6"/>
  <c r="Z531" i="6"/>
  <c r="AA531" i="6"/>
  <c r="AB531" i="6"/>
  <c r="AC531" i="6"/>
  <c r="AD531" i="6"/>
  <c r="AF531" i="6"/>
  <c r="AG531" i="6"/>
  <c r="AH531" i="6"/>
  <c r="AI531" i="6"/>
  <c r="AJ531" i="6"/>
  <c r="AL531" i="6"/>
  <c r="AM531" i="6"/>
  <c r="AN531" i="6"/>
  <c r="AO531" i="6"/>
  <c r="AP531" i="6"/>
  <c r="AR531" i="6"/>
  <c r="AS531" i="6"/>
  <c r="AT531" i="6"/>
  <c r="AU531" i="6"/>
  <c r="AV531" i="6"/>
  <c r="AX531" i="6"/>
  <c r="AY531" i="6"/>
  <c r="AZ531" i="6"/>
  <c r="BA531" i="6"/>
  <c r="BB531" i="6"/>
  <c r="BD531" i="6"/>
  <c r="BE531" i="6"/>
  <c r="BF531" i="6"/>
  <c r="BG531" i="6"/>
  <c r="BH531" i="6"/>
  <c r="BJ531" i="6"/>
  <c r="BK531" i="6"/>
  <c r="BL531" i="6"/>
  <c r="BM531" i="6"/>
  <c r="BN531" i="6"/>
  <c r="BP531" i="6"/>
  <c r="BQ531" i="6"/>
  <c r="BR531" i="6"/>
  <c r="BS531" i="6"/>
  <c r="BT531" i="6"/>
  <c r="BV531" i="6"/>
  <c r="C532" i="6"/>
  <c r="D532" i="6"/>
  <c r="E532" i="6"/>
  <c r="F532" i="6"/>
  <c r="H532" i="6"/>
  <c r="I532" i="6"/>
  <c r="J532" i="6"/>
  <c r="K532" i="6"/>
  <c r="L532" i="6"/>
  <c r="N532" i="6"/>
  <c r="O532" i="6"/>
  <c r="P532" i="6"/>
  <c r="Q532" i="6"/>
  <c r="R532" i="6"/>
  <c r="T532" i="6"/>
  <c r="U532" i="6"/>
  <c r="V532" i="6"/>
  <c r="W532" i="6"/>
  <c r="X532" i="6"/>
  <c r="Z532" i="6"/>
  <c r="AA532" i="6"/>
  <c r="AB532" i="6"/>
  <c r="AC532" i="6"/>
  <c r="AD532" i="6"/>
  <c r="AF532" i="6"/>
  <c r="AG532" i="6"/>
  <c r="AH532" i="6"/>
  <c r="AI532" i="6"/>
  <c r="AJ532" i="6"/>
  <c r="AL532" i="6"/>
  <c r="AM532" i="6"/>
  <c r="AN532" i="6"/>
  <c r="AO532" i="6"/>
  <c r="AP532" i="6"/>
  <c r="AR532" i="6"/>
  <c r="AS532" i="6"/>
  <c r="AT532" i="6"/>
  <c r="AU532" i="6"/>
  <c r="AV532" i="6"/>
  <c r="AX532" i="6"/>
  <c r="AY532" i="6"/>
  <c r="AZ532" i="6"/>
  <c r="BA532" i="6"/>
  <c r="BB532" i="6"/>
  <c r="BD532" i="6"/>
  <c r="BE532" i="6"/>
  <c r="BF532" i="6"/>
  <c r="BG532" i="6"/>
  <c r="BH532" i="6"/>
  <c r="BJ532" i="6"/>
  <c r="BK532" i="6"/>
  <c r="BL532" i="6"/>
  <c r="BM532" i="6"/>
  <c r="BN532" i="6"/>
  <c r="BP532" i="6"/>
  <c r="BQ532" i="6"/>
  <c r="BR532" i="6"/>
  <c r="BS532" i="6"/>
  <c r="BT532" i="6"/>
  <c r="BV532" i="6"/>
  <c r="C533" i="6"/>
  <c r="D533" i="6"/>
  <c r="E533" i="6"/>
  <c r="F533" i="6"/>
  <c r="H533" i="6"/>
  <c r="I533" i="6"/>
  <c r="J533" i="6"/>
  <c r="K533" i="6"/>
  <c r="L533" i="6"/>
  <c r="N533" i="6"/>
  <c r="O533" i="6"/>
  <c r="P533" i="6"/>
  <c r="Q533" i="6"/>
  <c r="R533" i="6"/>
  <c r="T533" i="6"/>
  <c r="U533" i="6"/>
  <c r="V533" i="6"/>
  <c r="W533" i="6"/>
  <c r="X533" i="6"/>
  <c r="Z533" i="6"/>
  <c r="AA533" i="6"/>
  <c r="AB533" i="6"/>
  <c r="AC533" i="6"/>
  <c r="AD533" i="6"/>
  <c r="AF533" i="6"/>
  <c r="AG533" i="6"/>
  <c r="AH533" i="6"/>
  <c r="AI533" i="6"/>
  <c r="AJ533" i="6"/>
  <c r="AL533" i="6"/>
  <c r="AM533" i="6"/>
  <c r="AN533" i="6"/>
  <c r="AO533" i="6"/>
  <c r="AP533" i="6"/>
  <c r="AR533" i="6"/>
  <c r="AS533" i="6"/>
  <c r="AT533" i="6"/>
  <c r="AU533" i="6"/>
  <c r="AV533" i="6"/>
  <c r="AX533" i="6"/>
  <c r="AY533" i="6"/>
  <c r="AZ533" i="6"/>
  <c r="BA533" i="6"/>
  <c r="BB533" i="6"/>
  <c r="BD533" i="6"/>
  <c r="BE533" i="6"/>
  <c r="BF533" i="6"/>
  <c r="BG533" i="6"/>
  <c r="BH533" i="6"/>
  <c r="BJ533" i="6"/>
  <c r="BK533" i="6"/>
  <c r="BL533" i="6"/>
  <c r="BM533" i="6"/>
  <c r="BN533" i="6"/>
  <c r="BP533" i="6"/>
  <c r="BQ533" i="6"/>
  <c r="BR533" i="6"/>
  <c r="BS533" i="6"/>
  <c r="BT533" i="6"/>
  <c r="BV533" i="6"/>
  <c r="C534" i="6"/>
  <c r="D534" i="6"/>
  <c r="E534" i="6"/>
  <c r="F534" i="6"/>
  <c r="H534" i="6"/>
  <c r="I534" i="6"/>
  <c r="J534" i="6"/>
  <c r="K534" i="6"/>
  <c r="L534" i="6"/>
  <c r="N534" i="6"/>
  <c r="O534" i="6"/>
  <c r="P534" i="6"/>
  <c r="Q534" i="6"/>
  <c r="R534" i="6"/>
  <c r="T534" i="6"/>
  <c r="U534" i="6"/>
  <c r="V534" i="6"/>
  <c r="W534" i="6"/>
  <c r="X534" i="6"/>
  <c r="Z534" i="6"/>
  <c r="AA534" i="6"/>
  <c r="AB534" i="6"/>
  <c r="AC534" i="6"/>
  <c r="AD534" i="6"/>
  <c r="AF534" i="6"/>
  <c r="AG534" i="6"/>
  <c r="AH534" i="6"/>
  <c r="AI534" i="6"/>
  <c r="AJ534" i="6"/>
  <c r="AL534" i="6"/>
  <c r="AM534" i="6"/>
  <c r="AN534" i="6"/>
  <c r="AO534" i="6"/>
  <c r="AP534" i="6"/>
  <c r="AR534" i="6"/>
  <c r="AS534" i="6"/>
  <c r="AT534" i="6"/>
  <c r="AU534" i="6"/>
  <c r="AV534" i="6"/>
  <c r="AX534" i="6"/>
  <c r="AY534" i="6"/>
  <c r="AZ534" i="6"/>
  <c r="BA534" i="6"/>
  <c r="BB534" i="6"/>
  <c r="BD534" i="6"/>
  <c r="BE534" i="6"/>
  <c r="BF534" i="6"/>
  <c r="BG534" i="6"/>
  <c r="BH534" i="6"/>
  <c r="BJ534" i="6"/>
  <c r="BK534" i="6"/>
  <c r="BL534" i="6"/>
  <c r="BM534" i="6"/>
  <c r="BN534" i="6"/>
  <c r="BP534" i="6"/>
  <c r="BQ534" i="6"/>
  <c r="BR534" i="6"/>
  <c r="BS534" i="6"/>
  <c r="BT534" i="6"/>
  <c r="BV534" i="6"/>
  <c r="C535" i="6"/>
  <c r="D535" i="6"/>
  <c r="E535" i="6"/>
  <c r="F535" i="6"/>
  <c r="H535" i="6"/>
  <c r="I535" i="6"/>
  <c r="J535" i="6"/>
  <c r="K535" i="6"/>
  <c r="L535" i="6"/>
  <c r="N535" i="6"/>
  <c r="O535" i="6"/>
  <c r="P535" i="6"/>
  <c r="Q535" i="6"/>
  <c r="R535" i="6"/>
  <c r="T535" i="6"/>
  <c r="U535" i="6"/>
  <c r="V535" i="6"/>
  <c r="W535" i="6"/>
  <c r="X535" i="6"/>
  <c r="Z535" i="6"/>
  <c r="AA535" i="6"/>
  <c r="AB535" i="6"/>
  <c r="AC535" i="6"/>
  <c r="AD535" i="6"/>
  <c r="AF535" i="6"/>
  <c r="AG535" i="6"/>
  <c r="AH535" i="6"/>
  <c r="AI535" i="6"/>
  <c r="AJ535" i="6"/>
  <c r="AL535" i="6"/>
  <c r="AM535" i="6"/>
  <c r="AN535" i="6"/>
  <c r="AO535" i="6"/>
  <c r="AP535" i="6"/>
  <c r="AR535" i="6"/>
  <c r="AS535" i="6"/>
  <c r="AT535" i="6"/>
  <c r="AU535" i="6"/>
  <c r="AV535" i="6"/>
  <c r="AX535" i="6"/>
  <c r="AY535" i="6"/>
  <c r="AZ535" i="6"/>
  <c r="BA535" i="6"/>
  <c r="BB535" i="6"/>
  <c r="BD535" i="6"/>
  <c r="BE535" i="6"/>
  <c r="BF535" i="6"/>
  <c r="BG535" i="6"/>
  <c r="BH535" i="6"/>
  <c r="BJ535" i="6"/>
  <c r="BK535" i="6"/>
  <c r="BL535" i="6"/>
  <c r="BM535" i="6"/>
  <c r="BN535" i="6"/>
  <c r="BP535" i="6"/>
  <c r="BQ535" i="6"/>
  <c r="BR535" i="6"/>
  <c r="BS535" i="6"/>
  <c r="BT535" i="6"/>
  <c r="BV535" i="6"/>
  <c r="C536" i="6"/>
  <c r="D536" i="6"/>
  <c r="E536" i="6"/>
  <c r="F536" i="6"/>
  <c r="H536" i="6"/>
  <c r="I536" i="6"/>
  <c r="J536" i="6"/>
  <c r="K536" i="6"/>
  <c r="L536" i="6"/>
  <c r="N536" i="6"/>
  <c r="O536" i="6"/>
  <c r="P536" i="6"/>
  <c r="Q536" i="6"/>
  <c r="R536" i="6"/>
  <c r="T536" i="6"/>
  <c r="U536" i="6"/>
  <c r="V536" i="6"/>
  <c r="W536" i="6"/>
  <c r="X536" i="6"/>
  <c r="Z536" i="6"/>
  <c r="AA536" i="6"/>
  <c r="AB536" i="6"/>
  <c r="AC536" i="6"/>
  <c r="AD536" i="6"/>
  <c r="AF536" i="6"/>
  <c r="AG536" i="6"/>
  <c r="AH536" i="6"/>
  <c r="AI536" i="6"/>
  <c r="AJ536" i="6"/>
  <c r="AL536" i="6"/>
  <c r="AM536" i="6"/>
  <c r="AN536" i="6"/>
  <c r="AO536" i="6"/>
  <c r="AP536" i="6"/>
  <c r="AR536" i="6"/>
  <c r="AS536" i="6"/>
  <c r="AT536" i="6"/>
  <c r="AU536" i="6"/>
  <c r="AV536" i="6"/>
  <c r="AX536" i="6"/>
  <c r="AY536" i="6"/>
  <c r="AZ536" i="6"/>
  <c r="BA536" i="6"/>
  <c r="BB536" i="6"/>
  <c r="BD536" i="6"/>
  <c r="BE536" i="6"/>
  <c r="BF536" i="6"/>
  <c r="BG536" i="6"/>
  <c r="BH536" i="6"/>
  <c r="BJ536" i="6"/>
  <c r="BK536" i="6"/>
  <c r="BL536" i="6"/>
  <c r="BM536" i="6"/>
  <c r="BN536" i="6"/>
  <c r="BP536" i="6"/>
  <c r="BQ536" i="6"/>
  <c r="BR536" i="6"/>
  <c r="BS536" i="6"/>
  <c r="BT536" i="6"/>
  <c r="BV536" i="6"/>
  <c r="C537" i="6"/>
  <c r="D537" i="6"/>
  <c r="E537" i="6"/>
  <c r="F537" i="6"/>
  <c r="H537" i="6"/>
  <c r="I537" i="6"/>
  <c r="J537" i="6"/>
  <c r="K537" i="6"/>
  <c r="L537" i="6"/>
  <c r="N537" i="6"/>
  <c r="O537" i="6"/>
  <c r="P537" i="6"/>
  <c r="Q537" i="6"/>
  <c r="R537" i="6"/>
  <c r="T537" i="6"/>
  <c r="U537" i="6"/>
  <c r="V537" i="6"/>
  <c r="W537" i="6"/>
  <c r="X537" i="6"/>
  <c r="Z537" i="6"/>
  <c r="AA537" i="6"/>
  <c r="AB537" i="6"/>
  <c r="AC537" i="6"/>
  <c r="AD537" i="6"/>
  <c r="AF537" i="6"/>
  <c r="AG537" i="6"/>
  <c r="AH537" i="6"/>
  <c r="AI537" i="6"/>
  <c r="AJ537" i="6"/>
  <c r="AL537" i="6"/>
  <c r="AM537" i="6"/>
  <c r="AN537" i="6"/>
  <c r="AO537" i="6"/>
  <c r="AP537" i="6"/>
  <c r="AR537" i="6"/>
  <c r="AS537" i="6"/>
  <c r="AT537" i="6"/>
  <c r="AU537" i="6"/>
  <c r="AV537" i="6"/>
  <c r="AX537" i="6"/>
  <c r="AY537" i="6"/>
  <c r="AZ537" i="6"/>
  <c r="BA537" i="6"/>
  <c r="BB537" i="6"/>
  <c r="BD537" i="6"/>
  <c r="BE537" i="6"/>
  <c r="BF537" i="6"/>
  <c r="BG537" i="6"/>
  <c r="BH537" i="6"/>
  <c r="BJ537" i="6"/>
  <c r="BK537" i="6"/>
  <c r="BL537" i="6"/>
  <c r="BM537" i="6"/>
  <c r="BN537" i="6"/>
  <c r="BP537" i="6"/>
  <c r="BQ537" i="6"/>
  <c r="BR537" i="6"/>
  <c r="BS537" i="6"/>
  <c r="BT537" i="6"/>
  <c r="BV537" i="6"/>
  <c r="C538" i="6"/>
  <c r="D538" i="6"/>
  <c r="E538" i="6"/>
  <c r="F538" i="6"/>
  <c r="H538" i="6"/>
  <c r="I538" i="6"/>
  <c r="J538" i="6"/>
  <c r="K538" i="6"/>
  <c r="L538" i="6"/>
  <c r="N538" i="6"/>
  <c r="O538" i="6"/>
  <c r="P538" i="6"/>
  <c r="Q538" i="6"/>
  <c r="R538" i="6"/>
  <c r="T538" i="6"/>
  <c r="U538" i="6"/>
  <c r="V538" i="6"/>
  <c r="W538" i="6"/>
  <c r="X538" i="6"/>
  <c r="Z538" i="6"/>
  <c r="AA538" i="6"/>
  <c r="AB538" i="6"/>
  <c r="AC538" i="6"/>
  <c r="AD538" i="6"/>
  <c r="AF538" i="6"/>
  <c r="AG538" i="6"/>
  <c r="AH538" i="6"/>
  <c r="AI538" i="6"/>
  <c r="AJ538" i="6"/>
  <c r="AL538" i="6"/>
  <c r="AM538" i="6"/>
  <c r="AN538" i="6"/>
  <c r="AO538" i="6"/>
  <c r="AP538" i="6"/>
  <c r="AR538" i="6"/>
  <c r="AS538" i="6"/>
  <c r="AT538" i="6"/>
  <c r="AU538" i="6"/>
  <c r="AV538" i="6"/>
  <c r="AX538" i="6"/>
  <c r="AY538" i="6"/>
  <c r="AZ538" i="6"/>
  <c r="BA538" i="6"/>
  <c r="BB538" i="6"/>
  <c r="BD538" i="6"/>
  <c r="BE538" i="6"/>
  <c r="BF538" i="6"/>
  <c r="BG538" i="6"/>
  <c r="BH538" i="6"/>
  <c r="BJ538" i="6"/>
  <c r="BK538" i="6"/>
  <c r="BL538" i="6"/>
  <c r="BM538" i="6"/>
  <c r="BN538" i="6"/>
  <c r="BP538" i="6"/>
  <c r="BQ538" i="6"/>
  <c r="BR538" i="6"/>
  <c r="BS538" i="6"/>
  <c r="BT538" i="6"/>
  <c r="BV538" i="6"/>
  <c r="C539" i="6"/>
  <c r="D539" i="6"/>
  <c r="E539" i="6"/>
  <c r="F539" i="6"/>
  <c r="H539" i="6"/>
  <c r="I539" i="6"/>
  <c r="J539" i="6"/>
  <c r="K539" i="6"/>
  <c r="L539" i="6"/>
  <c r="N539" i="6"/>
  <c r="O539" i="6"/>
  <c r="P539" i="6"/>
  <c r="Q539" i="6"/>
  <c r="R539" i="6"/>
  <c r="T539" i="6"/>
  <c r="U539" i="6"/>
  <c r="V539" i="6"/>
  <c r="W539" i="6"/>
  <c r="X539" i="6"/>
  <c r="Z539" i="6"/>
  <c r="AA539" i="6"/>
  <c r="AB539" i="6"/>
  <c r="AC539" i="6"/>
  <c r="AD539" i="6"/>
  <c r="AF539" i="6"/>
  <c r="AG539" i="6"/>
  <c r="AH539" i="6"/>
  <c r="AI539" i="6"/>
  <c r="AJ539" i="6"/>
  <c r="AL539" i="6"/>
  <c r="AM539" i="6"/>
  <c r="AN539" i="6"/>
  <c r="AO539" i="6"/>
  <c r="AP539" i="6"/>
  <c r="AR539" i="6"/>
  <c r="AS539" i="6"/>
  <c r="AT539" i="6"/>
  <c r="AU539" i="6"/>
  <c r="AV539" i="6"/>
  <c r="AX539" i="6"/>
  <c r="AY539" i="6"/>
  <c r="AZ539" i="6"/>
  <c r="BA539" i="6"/>
  <c r="BB539" i="6"/>
  <c r="BD539" i="6"/>
  <c r="BE539" i="6"/>
  <c r="BF539" i="6"/>
  <c r="BG539" i="6"/>
  <c r="BH539" i="6"/>
  <c r="BJ539" i="6"/>
  <c r="BK539" i="6"/>
  <c r="BL539" i="6"/>
  <c r="BM539" i="6"/>
  <c r="BN539" i="6"/>
  <c r="BP539" i="6"/>
  <c r="BQ539" i="6"/>
  <c r="BR539" i="6"/>
  <c r="BS539" i="6"/>
  <c r="BT539" i="6"/>
  <c r="BV539" i="6"/>
  <c r="C540" i="6"/>
  <c r="D540" i="6"/>
  <c r="E540" i="6"/>
  <c r="F540" i="6"/>
  <c r="H540" i="6"/>
  <c r="I540" i="6"/>
  <c r="J540" i="6"/>
  <c r="K540" i="6"/>
  <c r="L540" i="6"/>
  <c r="N540" i="6"/>
  <c r="O540" i="6"/>
  <c r="P540" i="6"/>
  <c r="Q540" i="6"/>
  <c r="R540" i="6"/>
  <c r="T540" i="6"/>
  <c r="U540" i="6"/>
  <c r="V540" i="6"/>
  <c r="W540" i="6"/>
  <c r="X540" i="6"/>
  <c r="Z540" i="6"/>
  <c r="AA540" i="6"/>
  <c r="AB540" i="6"/>
  <c r="AC540" i="6"/>
  <c r="AD540" i="6"/>
  <c r="AF540" i="6"/>
  <c r="AG540" i="6"/>
  <c r="AH540" i="6"/>
  <c r="AI540" i="6"/>
  <c r="AJ540" i="6"/>
  <c r="AL540" i="6"/>
  <c r="AM540" i="6"/>
  <c r="AN540" i="6"/>
  <c r="AO540" i="6"/>
  <c r="AP540" i="6"/>
  <c r="AR540" i="6"/>
  <c r="AS540" i="6"/>
  <c r="AT540" i="6"/>
  <c r="AU540" i="6"/>
  <c r="AV540" i="6"/>
  <c r="AX540" i="6"/>
  <c r="AY540" i="6"/>
  <c r="AZ540" i="6"/>
  <c r="BA540" i="6"/>
  <c r="BB540" i="6"/>
  <c r="BD540" i="6"/>
  <c r="BE540" i="6"/>
  <c r="BF540" i="6"/>
  <c r="BG540" i="6"/>
  <c r="BH540" i="6"/>
  <c r="BJ540" i="6"/>
  <c r="BK540" i="6"/>
  <c r="BL540" i="6"/>
  <c r="BM540" i="6"/>
  <c r="BN540" i="6"/>
  <c r="BP540" i="6"/>
  <c r="BQ540" i="6"/>
  <c r="BR540" i="6"/>
  <c r="BS540" i="6"/>
  <c r="BT540" i="6"/>
  <c r="BV540" i="6"/>
  <c r="C541" i="6"/>
  <c r="D541" i="6"/>
  <c r="E541" i="6"/>
  <c r="F541" i="6"/>
  <c r="H541" i="6"/>
  <c r="I541" i="6"/>
  <c r="J541" i="6"/>
  <c r="K541" i="6"/>
  <c r="L541" i="6"/>
  <c r="N541" i="6"/>
  <c r="O541" i="6"/>
  <c r="P541" i="6"/>
  <c r="Q541" i="6"/>
  <c r="R541" i="6"/>
  <c r="T541" i="6"/>
  <c r="U541" i="6"/>
  <c r="V541" i="6"/>
  <c r="W541" i="6"/>
  <c r="X541" i="6"/>
  <c r="Z541" i="6"/>
  <c r="AA541" i="6"/>
  <c r="AB541" i="6"/>
  <c r="AC541" i="6"/>
  <c r="AD541" i="6"/>
  <c r="AF541" i="6"/>
  <c r="AG541" i="6"/>
  <c r="AH541" i="6"/>
  <c r="AI541" i="6"/>
  <c r="AJ541" i="6"/>
  <c r="AL541" i="6"/>
  <c r="AM541" i="6"/>
  <c r="AN541" i="6"/>
  <c r="AO541" i="6"/>
  <c r="AP541" i="6"/>
  <c r="AR541" i="6"/>
  <c r="AS541" i="6"/>
  <c r="AT541" i="6"/>
  <c r="AU541" i="6"/>
  <c r="AV541" i="6"/>
  <c r="AX541" i="6"/>
  <c r="AY541" i="6"/>
  <c r="AZ541" i="6"/>
  <c r="BA541" i="6"/>
  <c r="BB541" i="6"/>
  <c r="BD541" i="6"/>
  <c r="BE541" i="6"/>
  <c r="BF541" i="6"/>
  <c r="BG541" i="6"/>
  <c r="BH541" i="6"/>
  <c r="BJ541" i="6"/>
  <c r="BK541" i="6"/>
  <c r="BL541" i="6"/>
  <c r="BM541" i="6"/>
  <c r="BN541" i="6"/>
  <c r="BP541" i="6"/>
  <c r="BQ541" i="6"/>
  <c r="BR541" i="6"/>
  <c r="BS541" i="6"/>
  <c r="BT541" i="6"/>
  <c r="BV541" i="6"/>
  <c r="C542" i="6"/>
  <c r="D542" i="6"/>
  <c r="E542" i="6"/>
  <c r="F542" i="6"/>
  <c r="H542" i="6"/>
  <c r="I542" i="6"/>
  <c r="J542" i="6"/>
  <c r="K542" i="6"/>
  <c r="L542" i="6"/>
  <c r="N542" i="6"/>
  <c r="O542" i="6"/>
  <c r="P542" i="6"/>
  <c r="Q542" i="6"/>
  <c r="R542" i="6"/>
  <c r="T542" i="6"/>
  <c r="U542" i="6"/>
  <c r="V542" i="6"/>
  <c r="W542" i="6"/>
  <c r="X542" i="6"/>
  <c r="Z542" i="6"/>
  <c r="AA542" i="6"/>
  <c r="AB542" i="6"/>
  <c r="AC542" i="6"/>
  <c r="AD542" i="6"/>
  <c r="AF542" i="6"/>
  <c r="AG542" i="6"/>
  <c r="AH542" i="6"/>
  <c r="AI542" i="6"/>
  <c r="AJ542" i="6"/>
  <c r="AL542" i="6"/>
  <c r="AM542" i="6"/>
  <c r="AN542" i="6"/>
  <c r="AO542" i="6"/>
  <c r="AP542" i="6"/>
  <c r="AR542" i="6"/>
  <c r="AS542" i="6"/>
  <c r="AT542" i="6"/>
  <c r="AU542" i="6"/>
  <c r="AV542" i="6"/>
  <c r="AX542" i="6"/>
  <c r="AY542" i="6"/>
  <c r="AZ542" i="6"/>
  <c r="BA542" i="6"/>
  <c r="BB542" i="6"/>
  <c r="BD542" i="6"/>
  <c r="BE542" i="6"/>
  <c r="BF542" i="6"/>
  <c r="BG542" i="6"/>
  <c r="BH542" i="6"/>
  <c r="BJ542" i="6"/>
  <c r="BK542" i="6"/>
  <c r="BL542" i="6"/>
  <c r="BM542" i="6"/>
  <c r="BN542" i="6"/>
  <c r="BP542" i="6"/>
  <c r="BQ542" i="6"/>
  <c r="BR542" i="6"/>
  <c r="BS542" i="6"/>
  <c r="BT542" i="6"/>
  <c r="BV542" i="6"/>
  <c r="C543" i="6"/>
  <c r="D543" i="6"/>
  <c r="E543" i="6"/>
  <c r="F543" i="6"/>
  <c r="H543" i="6"/>
  <c r="I543" i="6"/>
  <c r="J543" i="6"/>
  <c r="K543" i="6"/>
  <c r="L543" i="6"/>
  <c r="N543" i="6"/>
  <c r="O543" i="6"/>
  <c r="P543" i="6"/>
  <c r="Q543" i="6"/>
  <c r="R543" i="6"/>
  <c r="T543" i="6"/>
  <c r="U543" i="6"/>
  <c r="V543" i="6"/>
  <c r="W543" i="6"/>
  <c r="X543" i="6"/>
  <c r="Z543" i="6"/>
  <c r="AA543" i="6"/>
  <c r="AB543" i="6"/>
  <c r="AC543" i="6"/>
  <c r="AD543" i="6"/>
  <c r="AF543" i="6"/>
  <c r="AG543" i="6"/>
  <c r="AH543" i="6"/>
  <c r="AI543" i="6"/>
  <c r="AJ543" i="6"/>
  <c r="AL543" i="6"/>
  <c r="AM543" i="6"/>
  <c r="AN543" i="6"/>
  <c r="AO543" i="6"/>
  <c r="AP543" i="6"/>
  <c r="AR543" i="6"/>
  <c r="AS543" i="6"/>
  <c r="AT543" i="6"/>
  <c r="AU543" i="6"/>
  <c r="AV543" i="6"/>
  <c r="AX543" i="6"/>
  <c r="AY543" i="6"/>
  <c r="AZ543" i="6"/>
  <c r="BA543" i="6"/>
  <c r="BB543" i="6"/>
  <c r="BD543" i="6"/>
  <c r="BE543" i="6"/>
  <c r="BF543" i="6"/>
  <c r="BG543" i="6"/>
  <c r="BH543" i="6"/>
  <c r="BJ543" i="6"/>
  <c r="BK543" i="6"/>
  <c r="BL543" i="6"/>
  <c r="BM543" i="6"/>
  <c r="BN543" i="6"/>
  <c r="BP543" i="6"/>
  <c r="BQ543" i="6"/>
  <c r="BR543" i="6"/>
  <c r="BS543" i="6"/>
  <c r="BT543" i="6"/>
  <c r="BV543" i="6"/>
  <c r="C544" i="6"/>
  <c r="D544" i="6"/>
  <c r="E544" i="6"/>
  <c r="F544" i="6"/>
  <c r="H544" i="6"/>
  <c r="I544" i="6"/>
  <c r="J544" i="6"/>
  <c r="K544" i="6"/>
  <c r="L544" i="6"/>
  <c r="N544" i="6"/>
  <c r="O544" i="6"/>
  <c r="P544" i="6"/>
  <c r="Q544" i="6"/>
  <c r="R544" i="6"/>
  <c r="T544" i="6"/>
  <c r="U544" i="6"/>
  <c r="V544" i="6"/>
  <c r="W544" i="6"/>
  <c r="X544" i="6"/>
  <c r="Z544" i="6"/>
  <c r="AA544" i="6"/>
  <c r="AB544" i="6"/>
  <c r="AC544" i="6"/>
  <c r="AD544" i="6"/>
  <c r="AF544" i="6"/>
  <c r="AG544" i="6"/>
  <c r="AH544" i="6"/>
  <c r="AI544" i="6"/>
  <c r="AJ544" i="6"/>
  <c r="AL544" i="6"/>
  <c r="AM544" i="6"/>
  <c r="AN544" i="6"/>
  <c r="AO544" i="6"/>
  <c r="AP544" i="6"/>
  <c r="AR544" i="6"/>
  <c r="AS544" i="6"/>
  <c r="AT544" i="6"/>
  <c r="AU544" i="6"/>
  <c r="AV544" i="6"/>
  <c r="AX544" i="6"/>
  <c r="AY544" i="6"/>
  <c r="AZ544" i="6"/>
  <c r="BA544" i="6"/>
  <c r="BB544" i="6"/>
  <c r="BD544" i="6"/>
  <c r="BE544" i="6"/>
  <c r="BF544" i="6"/>
  <c r="BG544" i="6"/>
  <c r="BH544" i="6"/>
  <c r="BJ544" i="6"/>
  <c r="BK544" i="6"/>
  <c r="BL544" i="6"/>
  <c r="BM544" i="6"/>
  <c r="BN544" i="6"/>
  <c r="BP544" i="6"/>
  <c r="BQ544" i="6"/>
  <c r="BR544" i="6"/>
  <c r="BS544" i="6"/>
  <c r="BT544" i="6"/>
  <c r="BV544" i="6"/>
  <c r="C545" i="6"/>
  <c r="D545" i="6"/>
  <c r="E545" i="6"/>
  <c r="F545" i="6"/>
  <c r="H545" i="6"/>
  <c r="I545" i="6"/>
  <c r="J545" i="6"/>
  <c r="K545" i="6"/>
  <c r="L545" i="6"/>
  <c r="N545" i="6"/>
  <c r="O545" i="6"/>
  <c r="P545" i="6"/>
  <c r="Q545" i="6"/>
  <c r="R545" i="6"/>
  <c r="T545" i="6"/>
  <c r="U545" i="6"/>
  <c r="V545" i="6"/>
  <c r="W545" i="6"/>
  <c r="X545" i="6"/>
  <c r="Z545" i="6"/>
  <c r="AA545" i="6"/>
  <c r="AB545" i="6"/>
  <c r="AC545" i="6"/>
  <c r="AD545" i="6"/>
  <c r="AF545" i="6"/>
  <c r="AG545" i="6"/>
  <c r="AH545" i="6"/>
  <c r="AI545" i="6"/>
  <c r="AJ545" i="6"/>
  <c r="AL545" i="6"/>
  <c r="AM545" i="6"/>
  <c r="AN545" i="6"/>
  <c r="AO545" i="6"/>
  <c r="AP545" i="6"/>
  <c r="AR545" i="6"/>
  <c r="AS545" i="6"/>
  <c r="AT545" i="6"/>
  <c r="AU545" i="6"/>
  <c r="AV545" i="6"/>
  <c r="AX545" i="6"/>
  <c r="AY545" i="6"/>
  <c r="AZ545" i="6"/>
  <c r="BA545" i="6"/>
  <c r="BB545" i="6"/>
  <c r="BD545" i="6"/>
  <c r="BE545" i="6"/>
  <c r="BF545" i="6"/>
  <c r="BG545" i="6"/>
  <c r="BH545" i="6"/>
  <c r="BJ545" i="6"/>
  <c r="BK545" i="6"/>
  <c r="BL545" i="6"/>
  <c r="BM545" i="6"/>
  <c r="BN545" i="6"/>
  <c r="BP545" i="6"/>
  <c r="BQ545" i="6"/>
  <c r="BR545" i="6"/>
  <c r="BS545" i="6"/>
  <c r="BT545" i="6"/>
  <c r="BV545" i="6"/>
  <c r="C546" i="6"/>
  <c r="D546" i="6"/>
  <c r="E546" i="6"/>
  <c r="F546" i="6"/>
  <c r="H546" i="6"/>
  <c r="I546" i="6"/>
  <c r="J546" i="6"/>
  <c r="K546" i="6"/>
  <c r="L546" i="6"/>
  <c r="N546" i="6"/>
  <c r="O546" i="6"/>
  <c r="P546" i="6"/>
  <c r="Q546" i="6"/>
  <c r="R546" i="6"/>
  <c r="T546" i="6"/>
  <c r="U546" i="6"/>
  <c r="V546" i="6"/>
  <c r="W546" i="6"/>
  <c r="X546" i="6"/>
  <c r="Z546" i="6"/>
  <c r="AA546" i="6"/>
  <c r="AB546" i="6"/>
  <c r="AC546" i="6"/>
  <c r="AD546" i="6"/>
  <c r="AF546" i="6"/>
  <c r="AG546" i="6"/>
  <c r="AH546" i="6"/>
  <c r="AI546" i="6"/>
  <c r="AJ546" i="6"/>
  <c r="AL546" i="6"/>
  <c r="AM546" i="6"/>
  <c r="AN546" i="6"/>
  <c r="AO546" i="6"/>
  <c r="AP546" i="6"/>
  <c r="AR546" i="6"/>
  <c r="AS546" i="6"/>
  <c r="AT546" i="6"/>
  <c r="AU546" i="6"/>
  <c r="AV546" i="6"/>
  <c r="AX546" i="6"/>
  <c r="AY546" i="6"/>
  <c r="AZ546" i="6"/>
  <c r="BA546" i="6"/>
  <c r="BB546" i="6"/>
  <c r="BD546" i="6"/>
  <c r="BE546" i="6"/>
  <c r="BF546" i="6"/>
  <c r="BG546" i="6"/>
  <c r="BH546" i="6"/>
  <c r="BJ546" i="6"/>
  <c r="BK546" i="6"/>
  <c r="BL546" i="6"/>
  <c r="BM546" i="6"/>
  <c r="BN546" i="6"/>
  <c r="BP546" i="6"/>
  <c r="BQ546" i="6"/>
  <c r="BR546" i="6"/>
  <c r="BS546" i="6"/>
  <c r="BT546" i="6"/>
  <c r="BV546" i="6"/>
  <c r="C547" i="6"/>
  <c r="D547" i="6"/>
  <c r="E547" i="6"/>
  <c r="F547" i="6"/>
  <c r="H547" i="6"/>
  <c r="I547" i="6"/>
  <c r="J547" i="6"/>
  <c r="K547" i="6"/>
  <c r="L547" i="6"/>
  <c r="N547" i="6"/>
  <c r="O547" i="6"/>
  <c r="P547" i="6"/>
  <c r="Q547" i="6"/>
  <c r="R547" i="6"/>
  <c r="T547" i="6"/>
  <c r="U547" i="6"/>
  <c r="V547" i="6"/>
  <c r="W547" i="6"/>
  <c r="X547" i="6"/>
  <c r="Z547" i="6"/>
  <c r="AA547" i="6"/>
  <c r="AB547" i="6"/>
  <c r="AC547" i="6"/>
  <c r="AD547" i="6"/>
  <c r="AF547" i="6"/>
  <c r="AG547" i="6"/>
  <c r="AH547" i="6"/>
  <c r="AI547" i="6"/>
  <c r="AJ547" i="6"/>
  <c r="AL547" i="6"/>
  <c r="AM547" i="6"/>
  <c r="AN547" i="6"/>
  <c r="AO547" i="6"/>
  <c r="AP547" i="6"/>
  <c r="AR547" i="6"/>
  <c r="AS547" i="6"/>
  <c r="AT547" i="6"/>
  <c r="AU547" i="6"/>
  <c r="AV547" i="6"/>
  <c r="AX547" i="6"/>
  <c r="AY547" i="6"/>
  <c r="AZ547" i="6"/>
  <c r="BA547" i="6"/>
  <c r="BB547" i="6"/>
  <c r="BD547" i="6"/>
  <c r="BE547" i="6"/>
  <c r="BF547" i="6"/>
  <c r="BG547" i="6"/>
  <c r="BH547" i="6"/>
  <c r="BJ547" i="6"/>
  <c r="BK547" i="6"/>
  <c r="BL547" i="6"/>
  <c r="BM547" i="6"/>
  <c r="BN547" i="6"/>
  <c r="BP547" i="6"/>
  <c r="BQ547" i="6"/>
  <c r="BR547" i="6"/>
  <c r="BS547" i="6"/>
  <c r="BT547" i="6"/>
  <c r="BV547" i="6"/>
  <c r="C548" i="6"/>
  <c r="D548" i="6"/>
  <c r="E548" i="6"/>
  <c r="F548" i="6"/>
  <c r="H548" i="6"/>
  <c r="I548" i="6"/>
  <c r="J548" i="6"/>
  <c r="K548" i="6"/>
  <c r="L548" i="6"/>
  <c r="N548" i="6"/>
  <c r="O548" i="6"/>
  <c r="P548" i="6"/>
  <c r="Q548" i="6"/>
  <c r="R548" i="6"/>
  <c r="T548" i="6"/>
  <c r="U548" i="6"/>
  <c r="V548" i="6"/>
  <c r="W548" i="6"/>
  <c r="X548" i="6"/>
  <c r="Z548" i="6"/>
  <c r="AA548" i="6"/>
  <c r="AB548" i="6"/>
  <c r="AC548" i="6"/>
  <c r="AD548" i="6"/>
  <c r="AF548" i="6"/>
  <c r="AG548" i="6"/>
  <c r="AH548" i="6"/>
  <c r="AI548" i="6"/>
  <c r="AJ548" i="6"/>
  <c r="AL548" i="6"/>
  <c r="AM548" i="6"/>
  <c r="AN548" i="6"/>
  <c r="AO548" i="6"/>
  <c r="AP548" i="6"/>
  <c r="AR548" i="6"/>
  <c r="AS548" i="6"/>
  <c r="AT548" i="6"/>
  <c r="AU548" i="6"/>
  <c r="AV548" i="6"/>
  <c r="AX548" i="6"/>
  <c r="AY548" i="6"/>
  <c r="AZ548" i="6"/>
  <c r="BA548" i="6"/>
  <c r="BB548" i="6"/>
  <c r="BD548" i="6"/>
  <c r="BE548" i="6"/>
  <c r="BF548" i="6"/>
  <c r="BG548" i="6"/>
  <c r="BH548" i="6"/>
  <c r="BJ548" i="6"/>
  <c r="BK548" i="6"/>
  <c r="BL548" i="6"/>
  <c r="BM548" i="6"/>
  <c r="BN548" i="6"/>
  <c r="BP548" i="6"/>
  <c r="BQ548" i="6"/>
  <c r="BR548" i="6"/>
  <c r="BS548" i="6"/>
  <c r="BT548" i="6"/>
  <c r="BV548" i="6"/>
  <c r="C549" i="6"/>
  <c r="D549" i="6"/>
  <c r="E549" i="6"/>
  <c r="F549" i="6"/>
  <c r="H549" i="6"/>
  <c r="I549" i="6"/>
  <c r="J549" i="6"/>
  <c r="K549" i="6"/>
  <c r="L549" i="6"/>
  <c r="N549" i="6"/>
  <c r="O549" i="6"/>
  <c r="P549" i="6"/>
  <c r="Q549" i="6"/>
  <c r="R549" i="6"/>
  <c r="T549" i="6"/>
  <c r="U549" i="6"/>
  <c r="V549" i="6"/>
  <c r="W549" i="6"/>
  <c r="X549" i="6"/>
  <c r="Z549" i="6"/>
  <c r="AA549" i="6"/>
  <c r="AB549" i="6"/>
  <c r="AC549" i="6"/>
  <c r="AD549" i="6"/>
  <c r="AF549" i="6"/>
  <c r="AG549" i="6"/>
  <c r="AH549" i="6"/>
  <c r="AI549" i="6"/>
  <c r="AJ549" i="6"/>
  <c r="AL549" i="6"/>
  <c r="AM549" i="6"/>
  <c r="AN549" i="6"/>
  <c r="AO549" i="6"/>
  <c r="AP549" i="6"/>
  <c r="AR549" i="6"/>
  <c r="AS549" i="6"/>
  <c r="AT549" i="6"/>
  <c r="AU549" i="6"/>
  <c r="AV549" i="6"/>
  <c r="AX549" i="6"/>
  <c r="AY549" i="6"/>
  <c r="AZ549" i="6"/>
  <c r="BA549" i="6"/>
  <c r="BB549" i="6"/>
  <c r="BD549" i="6"/>
  <c r="BE549" i="6"/>
  <c r="BF549" i="6"/>
  <c r="BG549" i="6"/>
  <c r="BH549" i="6"/>
  <c r="BJ549" i="6"/>
  <c r="BK549" i="6"/>
  <c r="BL549" i="6"/>
  <c r="BM549" i="6"/>
  <c r="BN549" i="6"/>
  <c r="BP549" i="6"/>
  <c r="BQ549" i="6"/>
  <c r="BR549" i="6"/>
  <c r="BS549" i="6"/>
  <c r="BT549" i="6"/>
  <c r="BV549" i="6"/>
  <c r="C550" i="6"/>
  <c r="D550" i="6"/>
  <c r="E550" i="6"/>
  <c r="F550" i="6"/>
  <c r="H550" i="6"/>
  <c r="I550" i="6"/>
  <c r="J550" i="6"/>
  <c r="K550" i="6"/>
  <c r="L550" i="6"/>
  <c r="N550" i="6"/>
  <c r="O550" i="6"/>
  <c r="P550" i="6"/>
  <c r="Q550" i="6"/>
  <c r="R550" i="6"/>
  <c r="T550" i="6"/>
  <c r="U550" i="6"/>
  <c r="V550" i="6"/>
  <c r="W550" i="6"/>
  <c r="X550" i="6"/>
  <c r="Z550" i="6"/>
  <c r="AA550" i="6"/>
  <c r="AB550" i="6"/>
  <c r="AC550" i="6"/>
  <c r="AD550" i="6"/>
  <c r="AF550" i="6"/>
  <c r="AG550" i="6"/>
  <c r="AH550" i="6"/>
  <c r="AI550" i="6"/>
  <c r="AJ550" i="6"/>
  <c r="AL550" i="6"/>
  <c r="AM550" i="6"/>
  <c r="AN550" i="6"/>
  <c r="AO550" i="6"/>
  <c r="AP550" i="6"/>
  <c r="AR550" i="6"/>
  <c r="AS550" i="6"/>
  <c r="AT550" i="6"/>
  <c r="AU550" i="6"/>
  <c r="AV550" i="6"/>
  <c r="AX550" i="6"/>
  <c r="AY550" i="6"/>
  <c r="AZ550" i="6"/>
  <c r="BA550" i="6"/>
  <c r="BB550" i="6"/>
  <c r="BD550" i="6"/>
  <c r="BE550" i="6"/>
  <c r="BF550" i="6"/>
  <c r="BG550" i="6"/>
  <c r="BH550" i="6"/>
  <c r="BJ550" i="6"/>
  <c r="BK550" i="6"/>
  <c r="BL550" i="6"/>
  <c r="BM550" i="6"/>
  <c r="BN550" i="6"/>
  <c r="BP550" i="6"/>
  <c r="BQ550" i="6"/>
  <c r="BR550" i="6"/>
  <c r="BS550" i="6"/>
  <c r="BT550" i="6"/>
  <c r="BV550" i="6"/>
  <c r="C551" i="6"/>
  <c r="D551" i="6"/>
  <c r="E551" i="6"/>
  <c r="F551" i="6"/>
  <c r="H551" i="6"/>
  <c r="I551" i="6"/>
  <c r="J551" i="6"/>
  <c r="K551" i="6"/>
  <c r="L551" i="6"/>
  <c r="N551" i="6"/>
  <c r="O551" i="6"/>
  <c r="P551" i="6"/>
  <c r="Q551" i="6"/>
  <c r="R551" i="6"/>
  <c r="T551" i="6"/>
  <c r="U551" i="6"/>
  <c r="V551" i="6"/>
  <c r="W551" i="6"/>
  <c r="X551" i="6"/>
  <c r="Z551" i="6"/>
  <c r="AA551" i="6"/>
  <c r="AB551" i="6"/>
  <c r="AC551" i="6"/>
  <c r="AD551" i="6"/>
  <c r="AF551" i="6"/>
  <c r="AG551" i="6"/>
  <c r="AH551" i="6"/>
  <c r="AI551" i="6"/>
  <c r="AJ551" i="6"/>
  <c r="AL551" i="6"/>
  <c r="AM551" i="6"/>
  <c r="AN551" i="6"/>
  <c r="AO551" i="6"/>
  <c r="AP551" i="6"/>
  <c r="AR551" i="6"/>
  <c r="AS551" i="6"/>
  <c r="AT551" i="6"/>
  <c r="AU551" i="6"/>
  <c r="AV551" i="6"/>
  <c r="AX551" i="6"/>
  <c r="AY551" i="6"/>
  <c r="AZ551" i="6"/>
  <c r="BA551" i="6"/>
  <c r="BB551" i="6"/>
  <c r="BD551" i="6"/>
  <c r="BE551" i="6"/>
  <c r="BF551" i="6"/>
  <c r="BG551" i="6"/>
  <c r="BH551" i="6"/>
  <c r="BJ551" i="6"/>
  <c r="BK551" i="6"/>
  <c r="BL551" i="6"/>
  <c r="BM551" i="6"/>
  <c r="BN551" i="6"/>
  <c r="BP551" i="6"/>
  <c r="BQ551" i="6"/>
  <c r="BR551" i="6"/>
  <c r="BS551" i="6"/>
  <c r="BT551" i="6"/>
  <c r="BV551" i="6"/>
  <c r="C552" i="6"/>
  <c r="D552" i="6"/>
  <c r="E552" i="6"/>
  <c r="F552" i="6"/>
  <c r="H552" i="6"/>
  <c r="I552" i="6"/>
  <c r="J552" i="6"/>
  <c r="K552" i="6"/>
  <c r="L552" i="6"/>
  <c r="N552" i="6"/>
  <c r="O552" i="6"/>
  <c r="P552" i="6"/>
  <c r="Q552" i="6"/>
  <c r="R552" i="6"/>
  <c r="T552" i="6"/>
  <c r="U552" i="6"/>
  <c r="V552" i="6"/>
  <c r="W552" i="6"/>
  <c r="X552" i="6"/>
  <c r="Z552" i="6"/>
  <c r="AA552" i="6"/>
  <c r="AB552" i="6"/>
  <c r="AC552" i="6"/>
  <c r="AD552" i="6"/>
  <c r="AF552" i="6"/>
  <c r="AG552" i="6"/>
  <c r="AH552" i="6"/>
  <c r="AI552" i="6"/>
  <c r="AJ552" i="6"/>
  <c r="AL552" i="6"/>
  <c r="AM552" i="6"/>
  <c r="AN552" i="6"/>
  <c r="AO552" i="6"/>
  <c r="AP552" i="6"/>
  <c r="AR552" i="6"/>
  <c r="AS552" i="6"/>
  <c r="AT552" i="6"/>
  <c r="AU552" i="6"/>
  <c r="AV552" i="6"/>
  <c r="AX552" i="6"/>
  <c r="AY552" i="6"/>
  <c r="AZ552" i="6"/>
  <c r="BA552" i="6"/>
  <c r="BB552" i="6"/>
  <c r="BD552" i="6"/>
  <c r="BE552" i="6"/>
  <c r="BF552" i="6"/>
  <c r="BG552" i="6"/>
  <c r="BH552" i="6"/>
  <c r="BJ552" i="6"/>
  <c r="BK552" i="6"/>
  <c r="BL552" i="6"/>
  <c r="BM552" i="6"/>
  <c r="BN552" i="6"/>
  <c r="BP552" i="6"/>
  <c r="BQ552" i="6"/>
  <c r="BR552" i="6"/>
  <c r="BS552" i="6"/>
  <c r="BT552" i="6"/>
  <c r="BV552" i="6"/>
  <c r="C553" i="6"/>
  <c r="D553" i="6"/>
  <c r="E553" i="6"/>
  <c r="F553" i="6"/>
  <c r="H553" i="6"/>
  <c r="I553" i="6"/>
  <c r="J553" i="6"/>
  <c r="K553" i="6"/>
  <c r="L553" i="6"/>
  <c r="N553" i="6"/>
  <c r="O553" i="6"/>
  <c r="P553" i="6"/>
  <c r="Q553" i="6"/>
  <c r="R553" i="6"/>
  <c r="T553" i="6"/>
  <c r="U553" i="6"/>
  <c r="V553" i="6"/>
  <c r="W553" i="6"/>
  <c r="X553" i="6"/>
  <c r="Z553" i="6"/>
  <c r="AA553" i="6"/>
  <c r="AB553" i="6"/>
  <c r="AC553" i="6"/>
  <c r="AD553" i="6"/>
  <c r="AF553" i="6"/>
  <c r="AG553" i="6"/>
  <c r="AH553" i="6"/>
  <c r="AI553" i="6"/>
  <c r="AJ553" i="6"/>
  <c r="AL553" i="6"/>
  <c r="AM553" i="6"/>
  <c r="AN553" i="6"/>
  <c r="AO553" i="6"/>
  <c r="AP553" i="6"/>
  <c r="AR553" i="6"/>
  <c r="AS553" i="6"/>
  <c r="AT553" i="6"/>
  <c r="AU553" i="6"/>
  <c r="AV553" i="6"/>
  <c r="AX553" i="6"/>
  <c r="AY553" i="6"/>
  <c r="AZ553" i="6"/>
  <c r="BA553" i="6"/>
  <c r="BB553" i="6"/>
  <c r="BD553" i="6"/>
  <c r="BE553" i="6"/>
  <c r="BF553" i="6"/>
  <c r="BG553" i="6"/>
  <c r="BH553" i="6"/>
  <c r="BJ553" i="6"/>
  <c r="BK553" i="6"/>
  <c r="BL553" i="6"/>
  <c r="BM553" i="6"/>
  <c r="BN553" i="6"/>
  <c r="BP553" i="6"/>
  <c r="BQ553" i="6"/>
  <c r="BR553" i="6"/>
  <c r="BS553" i="6"/>
  <c r="BT553" i="6"/>
  <c r="BV553" i="6"/>
  <c r="C554" i="6"/>
  <c r="D554" i="6"/>
  <c r="E554" i="6"/>
  <c r="F554" i="6"/>
  <c r="H554" i="6"/>
  <c r="I554" i="6"/>
  <c r="J554" i="6"/>
  <c r="K554" i="6"/>
  <c r="L554" i="6"/>
  <c r="N554" i="6"/>
  <c r="O554" i="6"/>
  <c r="P554" i="6"/>
  <c r="Q554" i="6"/>
  <c r="R554" i="6"/>
  <c r="T554" i="6"/>
  <c r="U554" i="6"/>
  <c r="V554" i="6"/>
  <c r="W554" i="6"/>
  <c r="X554" i="6"/>
  <c r="Z554" i="6"/>
  <c r="AA554" i="6"/>
  <c r="AB554" i="6"/>
  <c r="AC554" i="6"/>
  <c r="AD554" i="6"/>
  <c r="AF554" i="6"/>
  <c r="AG554" i="6"/>
  <c r="AH554" i="6"/>
  <c r="AI554" i="6"/>
  <c r="AJ554" i="6"/>
  <c r="AL554" i="6"/>
  <c r="AM554" i="6"/>
  <c r="AN554" i="6"/>
  <c r="AO554" i="6"/>
  <c r="AP554" i="6"/>
  <c r="AR554" i="6"/>
  <c r="AS554" i="6"/>
  <c r="AT554" i="6"/>
  <c r="AU554" i="6"/>
  <c r="AV554" i="6"/>
  <c r="AX554" i="6"/>
  <c r="AY554" i="6"/>
  <c r="AZ554" i="6"/>
  <c r="BA554" i="6"/>
  <c r="BB554" i="6"/>
  <c r="BD554" i="6"/>
  <c r="BE554" i="6"/>
  <c r="BF554" i="6"/>
  <c r="BG554" i="6"/>
  <c r="BH554" i="6"/>
  <c r="BJ554" i="6"/>
  <c r="BK554" i="6"/>
  <c r="BL554" i="6"/>
  <c r="BM554" i="6"/>
  <c r="BN554" i="6"/>
  <c r="BP554" i="6"/>
  <c r="BQ554" i="6"/>
  <c r="BR554" i="6"/>
  <c r="BS554" i="6"/>
  <c r="BT554" i="6"/>
  <c r="BV554" i="6"/>
  <c r="C555" i="6"/>
  <c r="D555" i="6"/>
  <c r="E555" i="6"/>
  <c r="F555" i="6"/>
  <c r="H555" i="6"/>
  <c r="I555" i="6"/>
  <c r="J555" i="6"/>
  <c r="K555" i="6"/>
  <c r="L555" i="6"/>
  <c r="N555" i="6"/>
  <c r="O555" i="6"/>
  <c r="P555" i="6"/>
  <c r="Q555" i="6"/>
  <c r="R555" i="6"/>
  <c r="T555" i="6"/>
  <c r="U555" i="6"/>
  <c r="V555" i="6"/>
  <c r="W555" i="6"/>
  <c r="X555" i="6"/>
  <c r="Z555" i="6"/>
  <c r="AA555" i="6"/>
  <c r="AB555" i="6"/>
  <c r="AC555" i="6"/>
  <c r="AD555" i="6"/>
  <c r="AF555" i="6"/>
  <c r="AG555" i="6"/>
  <c r="AH555" i="6"/>
  <c r="AI555" i="6"/>
  <c r="AJ555" i="6"/>
  <c r="AL555" i="6"/>
  <c r="AM555" i="6"/>
  <c r="AN555" i="6"/>
  <c r="AO555" i="6"/>
  <c r="AP555" i="6"/>
  <c r="AR555" i="6"/>
  <c r="AS555" i="6"/>
  <c r="AT555" i="6"/>
  <c r="AU555" i="6"/>
  <c r="AV555" i="6"/>
  <c r="AX555" i="6"/>
  <c r="AY555" i="6"/>
  <c r="AZ555" i="6"/>
  <c r="BA555" i="6"/>
  <c r="BB555" i="6"/>
  <c r="BD555" i="6"/>
  <c r="BE555" i="6"/>
  <c r="BF555" i="6"/>
  <c r="BG555" i="6"/>
  <c r="BH555" i="6"/>
  <c r="BJ555" i="6"/>
  <c r="BK555" i="6"/>
  <c r="BL555" i="6"/>
  <c r="BM555" i="6"/>
  <c r="BN555" i="6"/>
  <c r="BP555" i="6"/>
  <c r="BQ555" i="6"/>
  <c r="BR555" i="6"/>
  <c r="BS555" i="6"/>
  <c r="BT555" i="6"/>
  <c r="BV555" i="6"/>
  <c r="C556" i="6"/>
  <c r="D556" i="6"/>
  <c r="E556" i="6"/>
  <c r="F556" i="6"/>
  <c r="H556" i="6"/>
  <c r="I556" i="6"/>
  <c r="J556" i="6"/>
  <c r="K556" i="6"/>
  <c r="L556" i="6"/>
  <c r="N556" i="6"/>
  <c r="O556" i="6"/>
  <c r="P556" i="6"/>
  <c r="Q556" i="6"/>
  <c r="R556" i="6"/>
  <c r="T556" i="6"/>
  <c r="U556" i="6"/>
  <c r="V556" i="6"/>
  <c r="W556" i="6"/>
  <c r="X556" i="6"/>
  <c r="Z556" i="6"/>
  <c r="AA556" i="6"/>
  <c r="AB556" i="6"/>
  <c r="AC556" i="6"/>
  <c r="AD556" i="6"/>
  <c r="AF556" i="6"/>
  <c r="AG556" i="6"/>
  <c r="AH556" i="6"/>
  <c r="AI556" i="6"/>
  <c r="AJ556" i="6"/>
  <c r="AL556" i="6"/>
  <c r="AM556" i="6"/>
  <c r="AN556" i="6"/>
  <c r="AO556" i="6"/>
  <c r="AP556" i="6"/>
  <c r="AR556" i="6"/>
  <c r="AS556" i="6"/>
  <c r="AT556" i="6"/>
  <c r="AU556" i="6"/>
  <c r="AV556" i="6"/>
  <c r="AX556" i="6"/>
  <c r="AY556" i="6"/>
  <c r="AZ556" i="6"/>
  <c r="BA556" i="6"/>
  <c r="BB556" i="6"/>
  <c r="BD556" i="6"/>
  <c r="BE556" i="6"/>
  <c r="BF556" i="6"/>
  <c r="BG556" i="6"/>
  <c r="BH556" i="6"/>
  <c r="BJ556" i="6"/>
  <c r="BK556" i="6"/>
  <c r="BL556" i="6"/>
  <c r="BM556" i="6"/>
  <c r="BN556" i="6"/>
  <c r="BP556" i="6"/>
  <c r="BQ556" i="6"/>
  <c r="BR556" i="6"/>
  <c r="BS556" i="6"/>
  <c r="BT556" i="6"/>
  <c r="BV556" i="6"/>
  <c r="C557" i="6"/>
  <c r="D557" i="6"/>
  <c r="E557" i="6"/>
  <c r="F557" i="6"/>
  <c r="H557" i="6"/>
  <c r="I557" i="6"/>
  <c r="J557" i="6"/>
  <c r="K557" i="6"/>
  <c r="L557" i="6"/>
  <c r="N557" i="6"/>
  <c r="O557" i="6"/>
  <c r="P557" i="6"/>
  <c r="Q557" i="6"/>
  <c r="R557" i="6"/>
  <c r="T557" i="6"/>
  <c r="U557" i="6"/>
  <c r="V557" i="6"/>
  <c r="W557" i="6"/>
  <c r="X557" i="6"/>
  <c r="Z557" i="6"/>
  <c r="AA557" i="6"/>
  <c r="AB557" i="6"/>
  <c r="AC557" i="6"/>
  <c r="AD557" i="6"/>
  <c r="AF557" i="6"/>
  <c r="AG557" i="6"/>
  <c r="AH557" i="6"/>
  <c r="AI557" i="6"/>
  <c r="AJ557" i="6"/>
  <c r="AL557" i="6"/>
  <c r="AM557" i="6"/>
  <c r="AN557" i="6"/>
  <c r="AO557" i="6"/>
  <c r="AP557" i="6"/>
  <c r="AR557" i="6"/>
  <c r="AS557" i="6"/>
  <c r="AT557" i="6"/>
  <c r="AU557" i="6"/>
  <c r="AV557" i="6"/>
  <c r="AX557" i="6"/>
  <c r="AY557" i="6"/>
  <c r="AZ557" i="6"/>
  <c r="BA557" i="6"/>
  <c r="BB557" i="6"/>
  <c r="BD557" i="6"/>
  <c r="BE557" i="6"/>
  <c r="BF557" i="6"/>
  <c r="BG557" i="6"/>
  <c r="BH557" i="6"/>
  <c r="BJ557" i="6"/>
  <c r="BK557" i="6"/>
  <c r="BL557" i="6"/>
  <c r="BM557" i="6"/>
  <c r="BN557" i="6"/>
  <c r="BP557" i="6"/>
  <c r="BQ557" i="6"/>
  <c r="BR557" i="6"/>
  <c r="BS557" i="6"/>
  <c r="BT557" i="6"/>
  <c r="BV557" i="6"/>
  <c r="C558" i="6"/>
  <c r="D558" i="6"/>
  <c r="E558" i="6"/>
  <c r="F558" i="6"/>
  <c r="H558" i="6"/>
  <c r="I558" i="6"/>
  <c r="J558" i="6"/>
  <c r="K558" i="6"/>
  <c r="L558" i="6"/>
  <c r="N558" i="6"/>
  <c r="O558" i="6"/>
  <c r="P558" i="6"/>
  <c r="Q558" i="6"/>
  <c r="R558" i="6"/>
  <c r="T558" i="6"/>
  <c r="U558" i="6"/>
  <c r="V558" i="6"/>
  <c r="W558" i="6"/>
  <c r="X558" i="6"/>
  <c r="Z558" i="6"/>
  <c r="AA558" i="6"/>
  <c r="AB558" i="6"/>
  <c r="AC558" i="6"/>
  <c r="AD558" i="6"/>
  <c r="AF558" i="6"/>
  <c r="AG558" i="6"/>
  <c r="AH558" i="6"/>
  <c r="AI558" i="6"/>
  <c r="AJ558" i="6"/>
  <c r="AL558" i="6"/>
  <c r="AM558" i="6"/>
  <c r="AN558" i="6"/>
  <c r="AO558" i="6"/>
  <c r="AP558" i="6"/>
  <c r="AR558" i="6"/>
  <c r="AS558" i="6"/>
  <c r="AT558" i="6"/>
  <c r="AU558" i="6"/>
  <c r="AV558" i="6"/>
  <c r="AX558" i="6"/>
  <c r="AY558" i="6"/>
  <c r="AZ558" i="6"/>
  <c r="BA558" i="6"/>
  <c r="BB558" i="6"/>
  <c r="BD558" i="6"/>
  <c r="BE558" i="6"/>
  <c r="BF558" i="6"/>
  <c r="BG558" i="6"/>
  <c r="BH558" i="6"/>
  <c r="BJ558" i="6"/>
  <c r="BK558" i="6"/>
  <c r="BL558" i="6"/>
  <c r="BM558" i="6"/>
  <c r="BN558" i="6"/>
  <c r="BP558" i="6"/>
  <c r="BQ558" i="6"/>
  <c r="BR558" i="6"/>
  <c r="BS558" i="6"/>
  <c r="BT558" i="6"/>
  <c r="BV558" i="6"/>
  <c r="C559" i="6"/>
  <c r="D559" i="6"/>
  <c r="E559" i="6"/>
  <c r="F559" i="6"/>
  <c r="H559" i="6"/>
  <c r="I559" i="6"/>
  <c r="J559" i="6"/>
  <c r="K559" i="6"/>
  <c r="L559" i="6"/>
  <c r="N559" i="6"/>
  <c r="O559" i="6"/>
  <c r="P559" i="6"/>
  <c r="Q559" i="6"/>
  <c r="R559" i="6"/>
  <c r="T559" i="6"/>
  <c r="U559" i="6"/>
  <c r="V559" i="6"/>
  <c r="W559" i="6"/>
  <c r="X559" i="6"/>
  <c r="Z559" i="6"/>
  <c r="AA559" i="6"/>
  <c r="AB559" i="6"/>
  <c r="AC559" i="6"/>
  <c r="AD559" i="6"/>
  <c r="AF559" i="6"/>
  <c r="AG559" i="6"/>
  <c r="AH559" i="6"/>
  <c r="AI559" i="6"/>
  <c r="AJ559" i="6"/>
  <c r="AL559" i="6"/>
  <c r="AM559" i="6"/>
  <c r="AN559" i="6"/>
  <c r="AO559" i="6"/>
  <c r="AP559" i="6"/>
  <c r="AR559" i="6"/>
  <c r="AS559" i="6"/>
  <c r="AT559" i="6"/>
  <c r="AU559" i="6"/>
  <c r="AV559" i="6"/>
  <c r="AX559" i="6"/>
  <c r="AY559" i="6"/>
  <c r="AZ559" i="6"/>
  <c r="BA559" i="6"/>
  <c r="BB559" i="6"/>
  <c r="BD559" i="6"/>
  <c r="BE559" i="6"/>
  <c r="BF559" i="6"/>
  <c r="BG559" i="6"/>
  <c r="BH559" i="6"/>
  <c r="BJ559" i="6"/>
  <c r="BK559" i="6"/>
  <c r="BL559" i="6"/>
  <c r="BM559" i="6"/>
  <c r="BN559" i="6"/>
  <c r="BP559" i="6"/>
  <c r="BQ559" i="6"/>
  <c r="BR559" i="6"/>
  <c r="BS559" i="6"/>
  <c r="BT559" i="6"/>
  <c r="BV559" i="6"/>
  <c r="C560" i="6"/>
  <c r="D560" i="6"/>
  <c r="E560" i="6"/>
  <c r="F560" i="6"/>
  <c r="H560" i="6"/>
  <c r="I560" i="6"/>
  <c r="J560" i="6"/>
  <c r="K560" i="6"/>
  <c r="L560" i="6"/>
  <c r="N560" i="6"/>
  <c r="O560" i="6"/>
  <c r="P560" i="6"/>
  <c r="Q560" i="6"/>
  <c r="R560" i="6"/>
  <c r="T560" i="6"/>
  <c r="U560" i="6"/>
  <c r="V560" i="6"/>
  <c r="W560" i="6"/>
  <c r="X560" i="6"/>
  <c r="Z560" i="6"/>
  <c r="AA560" i="6"/>
  <c r="AB560" i="6"/>
  <c r="AC560" i="6"/>
  <c r="AD560" i="6"/>
  <c r="AF560" i="6"/>
  <c r="AG560" i="6"/>
  <c r="AH560" i="6"/>
  <c r="AI560" i="6"/>
  <c r="AJ560" i="6"/>
  <c r="AL560" i="6"/>
  <c r="AM560" i="6"/>
  <c r="AN560" i="6"/>
  <c r="AO560" i="6"/>
  <c r="AP560" i="6"/>
  <c r="AR560" i="6"/>
  <c r="AS560" i="6"/>
  <c r="AT560" i="6"/>
  <c r="AU560" i="6"/>
  <c r="AV560" i="6"/>
  <c r="AX560" i="6"/>
  <c r="AY560" i="6"/>
  <c r="AZ560" i="6"/>
  <c r="BA560" i="6"/>
  <c r="BB560" i="6"/>
  <c r="BD560" i="6"/>
  <c r="BE560" i="6"/>
  <c r="BF560" i="6"/>
  <c r="BG560" i="6"/>
  <c r="BH560" i="6"/>
  <c r="BJ560" i="6"/>
  <c r="BK560" i="6"/>
  <c r="BL560" i="6"/>
  <c r="BM560" i="6"/>
  <c r="BN560" i="6"/>
  <c r="BP560" i="6"/>
  <c r="BQ560" i="6"/>
  <c r="BR560" i="6"/>
  <c r="BS560" i="6"/>
  <c r="BT560" i="6"/>
  <c r="BV560" i="6"/>
  <c r="C561" i="6"/>
  <c r="D561" i="6"/>
  <c r="E561" i="6"/>
  <c r="F561" i="6"/>
  <c r="H561" i="6"/>
  <c r="I561" i="6"/>
  <c r="J561" i="6"/>
  <c r="K561" i="6"/>
  <c r="L561" i="6"/>
  <c r="N561" i="6"/>
  <c r="O561" i="6"/>
  <c r="P561" i="6"/>
  <c r="Q561" i="6"/>
  <c r="R561" i="6"/>
  <c r="T561" i="6"/>
  <c r="U561" i="6"/>
  <c r="V561" i="6"/>
  <c r="W561" i="6"/>
  <c r="X561" i="6"/>
  <c r="Z561" i="6"/>
  <c r="AA561" i="6"/>
  <c r="AB561" i="6"/>
  <c r="AC561" i="6"/>
  <c r="AD561" i="6"/>
  <c r="AF561" i="6"/>
  <c r="AG561" i="6"/>
  <c r="AH561" i="6"/>
  <c r="AI561" i="6"/>
  <c r="AJ561" i="6"/>
  <c r="AL561" i="6"/>
  <c r="AM561" i="6"/>
  <c r="AN561" i="6"/>
  <c r="AO561" i="6"/>
  <c r="AP561" i="6"/>
  <c r="AR561" i="6"/>
  <c r="AS561" i="6"/>
  <c r="AT561" i="6"/>
  <c r="AU561" i="6"/>
  <c r="AV561" i="6"/>
  <c r="AX561" i="6"/>
  <c r="AY561" i="6"/>
  <c r="AZ561" i="6"/>
  <c r="BA561" i="6"/>
  <c r="BB561" i="6"/>
  <c r="BD561" i="6"/>
  <c r="BE561" i="6"/>
  <c r="BF561" i="6"/>
  <c r="BG561" i="6"/>
  <c r="BH561" i="6"/>
  <c r="BJ561" i="6"/>
  <c r="BK561" i="6"/>
  <c r="BL561" i="6"/>
  <c r="BM561" i="6"/>
  <c r="BN561" i="6"/>
  <c r="BP561" i="6"/>
  <c r="BQ561" i="6"/>
  <c r="BR561" i="6"/>
  <c r="BS561" i="6"/>
  <c r="BT561" i="6"/>
  <c r="BV561" i="6"/>
  <c r="C562" i="6"/>
  <c r="D562" i="6"/>
  <c r="E562" i="6"/>
  <c r="F562" i="6"/>
  <c r="H562" i="6"/>
  <c r="I562" i="6"/>
  <c r="J562" i="6"/>
  <c r="K562" i="6"/>
  <c r="L562" i="6"/>
  <c r="N562" i="6"/>
  <c r="O562" i="6"/>
  <c r="P562" i="6"/>
  <c r="Q562" i="6"/>
  <c r="R562" i="6"/>
  <c r="T562" i="6"/>
  <c r="U562" i="6"/>
  <c r="V562" i="6"/>
  <c r="W562" i="6"/>
  <c r="X562" i="6"/>
  <c r="Z562" i="6"/>
  <c r="AA562" i="6"/>
  <c r="AB562" i="6"/>
  <c r="AC562" i="6"/>
  <c r="AD562" i="6"/>
  <c r="AF562" i="6"/>
  <c r="AG562" i="6"/>
  <c r="AH562" i="6"/>
  <c r="AI562" i="6"/>
  <c r="AJ562" i="6"/>
  <c r="AL562" i="6"/>
  <c r="AM562" i="6"/>
  <c r="AN562" i="6"/>
  <c r="AO562" i="6"/>
  <c r="AP562" i="6"/>
  <c r="AR562" i="6"/>
  <c r="AS562" i="6"/>
  <c r="AT562" i="6"/>
  <c r="AU562" i="6"/>
  <c r="AV562" i="6"/>
  <c r="AX562" i="6"/>
  <c r="AY562" i="6"/>
  <c r="AZ562" i="6"/>
  <c r="BA562" i="6"/>
  <c r="BB562" i="6"/>
  <c r="BD562" i="6"/>
  <c r="BE562" i="6"/>
  <c r="BF562" i="6"/>
  <c r="BG562" i="6"/>
  <c r="BH562" i="6"/>
  <c r="BJ562" i="6"/>
  <c r="BK562" i="6"/>
  <c r="BL562" i="6"/>
  <c r="BM562" i="6"/>
  <c r="BN562" i="6"/>
  <c r="BP562" i="6"/>
  <c r="BQ562" i="6"/>
  <c r="BR562" i="6"/>
  <c r="BS562" i="6"/>
  <c r="BT562" i="6"/>
  <c r="BV562" i="6"/>
  <c r="BV487" i="6"/>
  <c r="BT487" i="6"/>
  <c r="BS487" i="6"/>
  <c r="BR487" i="6"/>
  <c r="BQ487" i="6"/>
  <c r="BP487" i="6"/>
  <c r="BN487" i="6"/>
  <c r="BM487" i="6"/>
  <c r="BL487" i="6"/>
  <c r="BK487" i="6"/>
  <c r="BJ487" i="6"/>
  <c r="BH487" i="6"/>
  <c r="BG487" i="6"/>
  <c r="BF487" i="6"/>
  <c r="BE487" i="6"/>
  <c r="BD487" i="6"/>
  <c r="BB487" i="6"/>
  <c r="BA487" i="6"/>
  <c r="AZ487" i="6"/>
  <c r="AY487" i="6"/>
  <c r="AX487" i="6"/>
  <c r="AV487" i="6"/>
  <c r="AU487" i="6"/>
  <c r="AT487" i="6"/>
  <c r="AS487" i="6"/>
  <c r="AR487" i="6"/>
  <c r="AP487" i="6"/>
  <c r="AO487" i="6"/>
  <c r="AN487" i="6"/>
  <c r="AM487" i="6"/>
  <c r="AL487" i="6"/>
  <c r="AJ487" i="6"/>
  <c r="AI487" i="6"/>
  <c r="AH487" i="6"/>
  <c r="AG487" i="6"/>
  <c r="AF487" i="6"/>
  <c r="AD487" i="6"/>
  <c r="AC487" i="6"/>
  <c r="AB487" i="6"/>
  <c r="AA487" i="6"/>
  <c r="Z487" i="6"/>
  <c r="X487" i="6"/>
  <c r="W487" i="6"/>
  <c r="V487" i="6"/>
  <c r="U487" i="6"/>
  <c r="T487" i="6"/>
  <c r="R487" i="6"/>
  <c r="Q487" i="6"/>
  <c r="P487" i="6"/>
  <c r="O487" i="6"/>
  <c r="N487" i="6"/>
  <c r="L487" i="6"/>
  <c r="K487" i="6"/>
  <c r="J487" i="6"/>
  <c r="I487" i="6"/>
  <c r="H487" i="6"/>
  <c r="F487" i="6"/>
  <c r="E487" i="6"/>
  <c r="D487" i="6"/>
  <c r="C487" i="6"/>
  <c r="C409" i="6"/>
  <c r="D409" i="6"/>
  <c r="E409" i="6"/>
  <c r="F409" i="6"/>
  <c r="H409" i="6"/>
  <c r="I409" i="6"/>
  <c r="J409" i="6"/>
  <c r="K409" i="6"/>
  <c r="L409" i="6"/>
  <c r="N409" i="6"/>
  <c r="O409" i="6"/>
  <c r="P409" i="6"/>
  <c r="Q409" i="6"/>
  <c r="R409" i="6"/>
  <c r="T409" i="6"/>
  <c r="U409" i="6"/>
  <c r="V409" i="6"/>
  <c r="W409" i="6"/>
  <c r="X409" i="6"/>
  <c r="Z409" i="6"/>
  <c r="AA409" i="6"/>
  <c r="AB409" i="6"/>
  <c r="AC409" i="6"/>
  <c r="AD409" i="6"/>
  <c r="AF409" i="6"/>
  <c r="AG409" i="6"/>
  <c r="AH409" i="6"/>
  <c r="AI409" i="6"/>
  <c r="AJ409" i="6"/>
  <c r="AL409" i="6"/>
  <c r="AM409" i="6"/>
  <c r="AN409" i="6"/>
  <c r="AO409" i="6"/>
  <c r="AP409" i="6"/>
  <c r="AR409" i="6"/>
  <c r="AS409" i="6"/>
  <c r="AT409" i="6"/>
  <c r="AU409" i="6"/>
  <c r="AV409" i="6"/>
  <c r="AX409" i="6"/>
  <c r="AY409" i="6"/>
  <c r="AZ409" i="6"/>
  <c r="BA409" i="6"/>
  <c r="BB409" i="6"/>
  <c r="BD409" i="6"/>
  <c r="BE409" i="6"/>
  <c r="BF409" i="6"/>
  <c r="BG409" i="6"/>
  <c r="BH409" i="6"/>
  <c r="BJ409" i="6"/>
  <c r="BK409" i="6"/>
  <c r="BL409" i="6"/>
  <c r="BM409" i="6"/>
  <c r="BN409" i="6"/>
  <c r="BP409" i="6"/>
  <c r="BQ409" i="6"/>
  <c r="BR409" i="6"/>
  <c r="BS409" i="6"/>
  <c r="BT409" i="6"/>
  <c r="BV409" i="6"/>
  <c r="C410" i="6"/>
  <c r="D410" i="6"/>
  <c r="E410" i="6"/>
  <c r="F410" i="6"/>
  <c r="H410" i="6"/>
  <c r="I410" i="6"/>
  <c r="J410" i="6"/>
  <c r="K410" i="6"/>
  <c r="L410" i="6"/>
  <c r="N410" i="6"/>
  <c r="O410" i="6"/>
  <c r="P410" i="6"/>
  <c r="Q410" i="6"/>
  <c r="R410" i="6"/>
  <c r="T410" i="6"/>
  <c r="U410" i="6"/>
  <c r="V410" i="6"/>
  <c r="W410" i="6"/>
  <c r="X410" i="6"/>
  <c r="Z410" i="6"/>
  <c r="AA410" i="6"/>
  <c r="AB410" i="6"/>
  <c r="AC410" i="6"/>
  <c r="AD410" i="6"/>
  <c r="AF410" i="6"/>
  <c r="AG410" i="6"/>
  <c r="AH410" i="6"/>
  <c r="AI410" i="6"/>
  <c r="AJ410" i="6"/>
  <c r="AL410" i="6"/>
  <c r="AM410" i="6"/>
  <c r="AN410" i="6"/>
  <c r="AO410" i="6"/>
  <c r="AP410" i="6"/>
  <c r="AR410" i="6"/>
  <c r="AS410" i="6"/>
  <c r="AT410" i="6"/>
  <c r="AU410" i="6"/>
  <c r="AV410" i="6"/>
  <c r="AX410" i="6"/>
  <c r="AY410" i="6"/>
  <c r="AZ410" i="6"/>
  <c r="BA410" i="6"/>
  <c r="BB410" i="6"/>
  <c r="BD410" i="6"/>
  <c r="BE410" i="6"/>
  <c r="BF410" i="6"/>
  <c r="BG410" i="6"/>
  <c r="BH410" i="6"/>
  <c r="BJ410" i="6"/>
  <c r="BK410" i="6"/>
  <c r="BL410" i="6"/>
  <c r="BM410" i="6"/>
  <c r="BN410" i="6"/>
  <c r="BP410" i="6"/>
  <c r="BQ410" i="6"/>
  <c r="BR410" i="6"/>
  <c r="BS410" i="6"/>
  <c r="BT410" i="6"/>
  <c r="BV410" i="6"/>
  <c r="C411" i="6"/>
  <c r="D411" i="6"/>
  <c r="E411" i="6"/>
  <c r="F411" i="6"/>
  <c r="H411" i="6"/>
  <c r="I411" i="6"/>
  <c r="J411" i="6"/>
  <c r="K411" i="6"/>
  <c r="L411" i="6"/>
  <c r="N411" i="6"/>
  <c r="O411" i="6"/>
  <c r="P411" i="6"/>
  <c r="Q411" i="6"/>
  <c r="R411" i="6"/>
  <c r="T411" i="6"/>
  <c r="U411" i="6"/>
  <c r="V411" i="6"/>
  <c r="W411" i="6"/>
  <c r="X411" i="6"/>
  <c r="Z411" i="6"/>
  <c r="AA411" i="6"/>
  <c r="AB411" i="6"/>
  <c r="AC411" i="6"/>
  <c r="AD411" i="6"/>
  <c r="AF411" i="6"/>
  <c r="AG411" i="6"/>
  <c r="AH411" i="6"/>
  <c r="AI411" i="6"/>
  <c r="AJ411" i="6"/>
  <c r="AL411" i="6"/>
  <c r="AM411" i="6"/>
  <c r="AN411" i="6"/>
  <c r="AO411" i="6"/>
  <c r="AP411" i="6"/>
  <c r="AR411" i="6"/>
  <c r="AS411" i="6"/>
  <c r="AT411" i="6"/>
  <c r="AU411" i="6"/>
  <c r="AV411" i="6"/>
  <c r="AX411" i="6"/>
  <c r="AY411" i="6"/>
  <c r="AZ411" i="6"/>
  <c r="BA411" i="6"/>
  <c r="BB411" i="6"/>
  <c r="BD411" i="6"/>
  <c r="BE411" i="6"/>
  <c r="BF411" i="6"/>
  <c r="BG411" i="6"/>
  <c r="BH411" i="6"/>
  <c r="BJ411" i="6"/>
  <c r="BK411" i="6"/>
  <c r="BL411" i="6"/>
  <c r="BM411" i="6"/>
  <c r="BN411" i="6"/>
  <c r="BP411" i="6"/>
  <c r="BQ411" i="6"/>
  <c r="BR411" i="6"/>
  <c r="BS411" i="6"/>
  <c r="BT411" i="6"/>
  <c r="BV411" i="6"/>
  <c r="C412" i="6"/>
  <c r="D412" i="6"/>
  <c r="E412" i="6"/>
  <c r="F412" i="6"/>
  <c r="H412" i="6"/>
  <c r="I412" i="6"/>
  <c r="J412" i="6"/>
  <c r="K412" i="6"/>
  <c r="L412" i="6"/>
  <c r="N412" i="6"/>
  <c r="O412" i="6"/>
  <c r="P412" i="6"/>
  <c r="Q412" i="6"/>
  <c r="R412" i="6"/>
  <c r="T412" i="6"/>
  <c r="U412" i="6"/>
  <c r="V412" i="6"/>
  <c r="W412" i="6"/>
  <c r="X412" i="6"/>
  <c r="Z412" i="6"/>
  <c r="AA412" i="6"/>
  <c r="AB412" i="6"/>
  <c r="AC412" i="6"/>
  <c r="AD412" i="6"/>
  <c r="AF412" i="6"/>
  <c r="AG412" i="6"/>
  <c r="AH412" i="6"/>
  <c r="AI412" i="6"/>
  <c r="AJ412" i="6"/>
  <c r="AL412" i="6"/>
  <c r="AM412" i="6"/>
  <c r="AN412" i="6"/>
  <c r="AO412" i="6"/>
  <c r="AP412" i="6"/>
  <c r="AR412" i="6"/>
  <c r="AS412" i="6"/>
  <c r="AT412" i="6"/>
  <c r="AU412" i="6"/>
  <c r="AV412" i="6"/>
  <c r="AX412" i="6"/>
  <c r="AY412" i="6"/>
  <c r="AZ412" i="6"/>
  <c r="BA412" i="6"/>
  <c r="BB412" i="6"/>
  <c r="BD412" i="6"/>
  <c r="BE412" i="6"/>
  <c r="BF412" i="6"/>
  <c r="BG412" i="6"/>
  <c r="BH412" i="6"/>
  <c r="BJ412" i="6"/>
  <c r="BK412" i="6"/>
  <c r="BL412" i="6"/>
  <c r="BM412" i="6"/>
  <c r="BN412" i="6"/>
  <c r="BP412" i="6"/>
  <c r="BQ412" i="6"/>
  <c r="BR412" i="6"/>
  <c r="BS412" i="6"/>
  <c r="BT412" i="6"/>
  <c r="BV412" i="6"/>
  <c r="C413" i="6"/>
  <c r="D413" i="6"/>
  <c r="E413" i="6"/>
  <c r="F413" i="6"/>
  <c r="H413" i="6"/>
  <c r="I413" i="6"/>
  <c r="J413" i="6"/>
  <c r="K413" i="6"/>
  <c r="L413" i="6"/>
  <c r="N413" i="6"/>
  <c r="O413" i="6"/>
  <c r="P413" i="6"/>
  <c r="Q413" i="6"/>
  <c r="R413" i="6"/>
  <c r="T413" i="6"/>
  <c r="U413" i="6"/>
  <c r="V413" i="6"/>
  <c r="W413" i="6"/>
  <c r="X413" i="6"/>
  <c r="Z413" i="6"/>
  <c r="AA413" i="6"/>
  <c r="AB413" i="6"/>
  <c r="AC413" i="6"/>
  <c r="AD413" i="6"/>
  <c r="AF413" i="6"/>
  <c r="AG413" i="6"/>
  <c r="AH413" i="6"/>
  <c r="AI413" i="6"/>
  <c r="AJ413" i="6"/>
  <c r="AL413" i="6"/>
  <c r="AM413" i="6"/>
  <c r="AN413" i="6"/>
  <c r="AO413" i="6"/>
  <c r="AP413" i="6"/>
  <c r="AR413" i="6"/>
  <c r="AS413" i="6"/>
  <c r="AT413" i="6"/>
  <c r="AU413" i="6"/>
  <c r="AV413" i="6"/>
  <c r="AX413" i="6"/>
  <c r="AY413" i="6"/>
  <c r="AZ413" i="6"/>
  <c r="BA413" i="6"/>
  <c r="BB413" i="6"/>
  <c r="BD413" i="6"/>
  <c r="BE413" i="6"/>
  <c r="BF413" i="6"/>
  <c r="BG413" i="6"/>
  <c r="BH413" i="6"/>
  <c r="BJ413" i="6"/>
  <c r="BK413" i="6"/>
  <c r="BL413" i="6"/>
  <c r="BM413" i="6"/>
  <c r="BN413" i="6"/>
  <c r="BP413" i="6"/>
  <c r="BQ413" i="6"/>
  <c r="BR413" i="6"/>
  <c r="BS413" i="6"/>
  <c r="BT413" i="6"/>
  <c r="BV413" i="6"/>
  <c r="C414" i="6"/>
  <c r="D414" i="6"/>
  <c r="E414" i="6"/>
  <c r="F414" i="6"/>
  <c r="H414" i="6"/>
  <c r="I414" i="6"/>
  <c r="J414" i="6"/>
  <c r="K414" i="6"/>
  <c r="L414" i="6"/>
  <c r="N414" i="6"/>
  <c r="O414" i="6"/>
  <c r="P414" i="6"/>
  <c r="Q414" i="6"/>
  <c r="R414" i="6"/>
  <c r="T414" i="6"/>
  <c r="U414" i="6"/>
  <c r="V414" i="6"/>
  <c r="W414" i="6"/>
  <c r="X414" i="6"/>
  <c r="Z414" i="6"/>
  <c r="AA414" i="6"/>
  <c r="AB414" i="6"/>
  <c r="AC414" i="6"/>
  <c r="AD414" i="6"/>
  <c r="AF414" i="6"/>
  <c r="AG414" i="6"/>
  <c r="AH414" i="6"/>
  <c r="AI414" i="6"/>
  <c r="AJ414" i="6"/>
  <c r="AL414" i="6"/>
  <c r="AM414" i="6"/>
  <c r="AN414" i="6"/>
  <c r="AO414" i="6"/>
  <c r="AP414" i="6"/>
  <c r="AR414" i="6"/>
  <c r="AS414" i="6"/>
  <c r="AT414" i="6"/>
  <c r="AU414" i="6"/>
  <c r="AV414" i="6"/>
  <c r="AX414" i="6"/>
  <c r="AY414" i="6"/>
  <c r="AZ414" i="6"/>
  <c r="BA414" i="6"/>
  <c r="BB414" i="6"/>
  <c r="BD414" i="6"/>
  <c r="BE414" i="6"/>
  <c r="BF414" i="6"/>
  <c r="BG414" i="6"/>
  <c r="BH414" i="6"/>
  <c r="BJ414" i="6"/>
  <c r="BK414" i="6"/>
  <c r="BL414" i="6"/>
  <c r="BM414" i="6"/>
  <c r="BN414" i="6"/>
  <c r="BP414" i="6"/>
  <c r="BQ414" i="6"/>
  <c r="BR414" i="6"/>
  <c r="BS414" i="6"/>
  <c r="BT414" i="6"/>
  <c r="BV414" i="6"/>
  <c r="C415" i="6"/>
  <c r="D415" i="6"/>
  <c r="E415" i="6"/>
  <c r="F415" i="6"/>
  <c r="H415" i="6"/>
  <c r="I415" i="6"/>
  <c r="J415" i="6"/>
  <c r="K415" i="6"/>
  <c r="L415" i="6"/>
  <c r="N415" i="6"/>
  <c r="O415" i="6"/>
  <c r="P415" i="6"/>
  <c r="Q415" i="6"/>
  <c r="R415" i="6"/>
  <c r="T415" i="6"/>
  <c r="U415" i="6"/>
  <c r="V415" i="6"/>
  <c r="W415" i="6"/>
  <c r="X415" i="6"/>
  <c r="Z415" i="6"/>
  <c r="AA415" i="6"/>
  <c r="AB415" i="6"/>
  <c r="AC415" i="6"/>
  <c r="AD415" i="6"/>
  <c r="AF415" i="6"/>
  <c r="AG415" i="6"/>
  <c r="AH415" i="6"/>
  <c r="AI415" i="6"/>
  <c r="AJ415" i="6"/>
  <c r="AL415" i="6"/>
  <c r="AM415" i="6"/>
  <c r="AN415" i="6"/>
  <c r="AO415" i="6"/>
  <c r="AP415" i="6"/>
  <c r="AR415" i="6"/>
  <c r="AS415" i="6"/>
  <c r="AT415" i="6"/>
  <c r="AU415" i="6"/>
  <c r="AV415" i="6"/>
  <c r="AX415" i="6"/>
  <c r="AY415" i="6"/>
  <c r="AZ415" i="6"/>
  <c r="BA415" i="6"/>
  <c r="BB415" i="6"/>
  <c r="BD415" i="6"/>
  <c r="BE415" i="6"/>
  <c r="BF415" i="6"/>
  <c r="BG415" i="6"/>
  <c r="BH415" i="6"/>
  <c r="BJ415" i="6"/>
  <c r="BK415" i="6"/>
  <c r="BL415" i="6"/>
  <c r="BM415" i="6"/>
  <c r="BN415" i="6"/>
  <c r="BP415" i="6"/>
  <c r="BQ415" i="6"/>
  <c r="BR415" i="6"/>
  <c r="BS415" i="6"/>
  <c r="BT415" i="6"/>
  <c r="BV415" i="6"/>
  <c r="C416" i="6"/>
  <c r="D416" i="6"/>
  <c r="E416" i="6"/>
  <c r="F416" i="6"/>
  <c r="H416" i="6"/>
  <c r="I416" i="6"/>
  <c r="J416" i="6"/>
  <c r="K416" i="6"/>
  <c r="L416" i="6"/>
  <c r="N416" i="6"/>
  <c r="O416" i="6"/>
  <c r="P416" i="6"/>
  <c r="Q416" i="6"/>
  <c r="R416" i="6"/>
  <c r="T416" i="6"/>
  <c r="U416" i="6"/>
  <c r="V416" i="6"/>
  <c r="W416" i="6"/>
  <c r="X416" i="6"/>
  <c r="Z416" i="6"/>
  <c r="AA416" i="6"/>
  <c r="AB416" i="6"/>
  <c r="AC416" i="6"/>
  <c r="AD416" i="6"/>
  <c r="AF416" i="6"/>
  <c r="AG416" i="6"/>
  <c r="AH416" i="6"/>
  <c r="AI416" i="6"/>
  <c r="AJ416" i="6"/>
  <c r="AL416" i="6"/>
  <c r="AM416" i="6"/>
  <c r="AN416" i="6"/>
  <c r="AO416" i="6"/>
  <c r="AP416" i="6"/>
  <c r="AR416" i="6"/>
  <c r="AS416" i="6"/>
  <c r="AT416" i="6"/>
  <c r="AU416" i="6"/>
  <c r="AV416" i="6"/>
  <c r="AX416" i="6"/>
  <c r="AY416" i="6"/>
  <c r="AZ416" i="6"/>
  <c r="BA416" i="6"/>
  <c r="BB416" i="6"/>
  <c r="BD416" i="6"/>
  <c r="BE416" i="6"/>
  <c r="BF416" i="6"/>
  <c r="BG416" i="6"/>
  <c r="BH416" i="6"/>
  <c r="BJ416" i="6"/>
  <c r="BK416" i="6"/>
  <c r="BL416" i="6"/>
  <c r="BM416" i="6"/>
  <c r="BN416" i="6"/>
  <c r="BP416" i="6"/>
  <c r="BQ416" i="6"/>
  <c r="BR416" i="6"/>
  <c r="BS416" i="6"/>
  <c r="BT416" i="6"/>
  <c r="BV416" i="6"/>
  <c r="C417" i="6"/>
  <c r="D417" i="6"/>
  <c r="E417" i="6"/>
  <c r="F417" i="6"/>
  <c r="H417" i="6"/>
  <c r="I417" i="6"/>
  <c r="J417" i="6"/>
  <c r="K417" i="6"/>
  <c r="L417" i="6"/>
  <c r="N417" i="6"/>
  <c r="O417" i="6"/>
  <c r="P417" i="6"/>
  <c r="Q417" i="6"/>
  <c r="R417" i="6"/>
  <c r="T417" i="6"/>
  <c r="U417" i="6"/>
  <c r="V417" i="6"/>
  <c r="W417" i="6"/>
  <c r="X417" i="6"/>
  <c r="Z417" i="6"/>
  <c r="AA417" i="6"/>
  <c r="AB417" i="6"/>
  <c r="AC417" i="6"/>
  <c r="AD417" i="6"/>
  <c r="AF417" i="6"/>
  <c r="AG417" i="6"/>
  <c r="AH417" i="6"/>
  <c r="AI417" i="6"/>
  <c r="AJ417" i="6"/>
  <c r="AL417" i="6"/>
  <c r="AM417" i="6"/>
  <c r="AN417" i="6"/>
  <c r="AO417" i="6"/>
  <c r="AP417" i="6"/>
  <c r="AR417" i="6"/>
  <c r="AS417" i="6"/>
  <c r="AT417" i="6"/>
  <c r="AU417" i="6"/>
  <c r="AV417" i="6"/>
  <c r="AX417" i="6"/>
  <c r="AY417" i="6"/>
  <c r="AZ417" i="6"/>
  <c r="BA417" i="6"/>
  <c r="BB417" i="6"/>
  <c r="BD417" i="6"/>
  <c r="BE417" i="6"/>
  <c r="BF417" i="6"/>
  <c r="BG417" i="6"/>
  <c r="BH417" i="6"/>
  <c r="BJ417" i="6"/>
  <c r="BK417" i="6"/>
  <c r="BL417" i="6"/>
  <c r="BM417" i="6"/>
  <c r="BN417" i="6"/>
  <c r="BP417" i="6"/>
  <c r="BQ417" i="6"/>
  <c r="BR417" i="6"/>
  <c r="BS417" i="6"/>
  <c r="BT417" i="6"/>
  <c r="BV417" i="6"/>
  <c r="C418" i="6"/>
  <c r="D418" i="6"/>
  <c r="E418" i="6"/>
  <c r="F418" i="6"/>
  <c r="H418" i="6"/>
  <c r="I418" i="6"/>
  <c r="J418" i="6"/>
  <c r="K418" i="6"/>
  <c r="L418" i="6"/>
  <c r="N418" i="6"/>
  <c r="O418" i="6"/>
  <c r="P418" i="6"/>
  <c r="Q418" i="6"/>
  <c r="R418" i="6"/>
  <c r="T418" i="6"/>
  <c r="U418" i="6"/>
  <c r="V418" i="6"/>
  <c r="W418" i="6"/>
  <c r="X418" i="6"/>
  <c r="Z418" i="6"/>
  <c r="AA418" i="6"/>
  <c r="AB418" i="6"/>
  <c r="AC418" i="6"/>
  <c r="AD418" i="6"/>
  <c r="AF418" i="6"/>
  <c r="AG418" i="6"/>
  <c r="AH418" i="6"/>
  <c r="AI418" i="6"/>
  <c r="AJ418" i="6"/>
  <c r="AL418" i="6"/>
  <c r="AM418" i="6"/>
  <c r="AN418" i="6"/>
  <c r="AO418" i="6"/>
  <c r="AP418" i="6"/>
  <c r="AR418" i="6"/>
  <c r="AS418" i="6"/>
  <c r="AT418" i="6"/>
  <c r="AU418" i="6"/>
  <c r="AV418" i="6"/>
  <c r="AX418" i="6"/>
  <c r="AY418" i="6"/>
  <c r="AZ418" i="6"/>
  <c r="BA418" i="6"/>
  <c r="BB418" i="6"/>
  <c r="BD418" i="6"/>
  <c r="BE418" i="6"/>
  <c r="BF418" i="6"/>
  <c r="BG418" i="6"/>
  <c r="BH418" i="6"/>
  <c r="BJ418" i="6"/>
  <c r="BK418" i="6"/>
  <c r="BL418" i="6"/>
  <c r="BM418" i="6"/>
  <c r="BN418" i="6"/>
  <c r="BP418" i="6"/>
  <c r="BQ418" i="6"/>
  <c r="BR418" i="6"/>
  <c r="BS418" i="6"/>
  <c r="BT418" i="6"/>
  <c r="BV418" i="6"/>
  <c r="C419" i="6"/>
  <c r="D419" i="6"/>
  <c r="E419" i="6"/>
  <c r="F419" i="6"/>
  <c r="H419" i="6"/>
  <c r="I419" i="6"/>
  <c r="J419" i="6"/>
  <c r="K419" i="6"/>
  <c r="L419" i="6"/>
  <c r="N419" i="6"/>
  <c r="O419" i="6"/>
  <c r="P419" i="6"/>
  <c r="Q419" i="6"/>
  <c r="R419" i="6"/>
  <c r="T419" i="6"/>
  <c r="U419" i="6"/>
  <c r="V419" i="6"/>
  <c r="W419" i="6"/>
  <c r="X419" i="6"/>
  <c r="Z419" i="6"/>
  <c r="AA419" i="6"/>
  <c r="AB419" i="6"/>
  <c r="AC419" i="6"/>
  <c r="AD419" i="6"/>
  <c r="AF419" i="6"/>
  <c r="AG419" i="6"/>
  <c r="AH419" i="6"/>
  <c r="AI419" i="6"/>
  <c r="AJ419" i="6"/>
  <c r="AL419" i="6"/>
  <c r="AM419" i="6"/>
  <c r="AN419" i="6"/>
  <c r="AO419" i="6"/>
  <c r="AP419" i="6"/>
  <c r="AR419" i="6"/>
  <c r="AS419" i="6"/>
  <c r="AT419" i="6"/>
  <c r="AU419" i="6"/>
  <c r="AV419" i="6"/>
  <c r="AX419" i="6"/>
  <c r="AY419" i="6"/>
  <c r="AZ419" i="6"/>
  <c r="BA419" i="6"/>
  <c r="BB419" i="6"/>
  <c r="BD419" i="6"/>
  <c r="BE419" i="6"/>
  <c r="BF419" i="6"/>
  <c r="BG419" i="6"/>
  <c r="BH419" i="6"/>
  <c r="BJ419" i="6"/>
  <c r="BK419" i="6"/>
  <c r="BL419" i="6"/>
  <c r="BM419" i="6"/>
  <c r="BN419" i="6"/>
  <c r="BP419" i="6"/>
  <c r="BQ419" i="6"/>
  <c r="BR419" i="6"/>
  <c r="BS419" i="6"/>
  <c r="BT419" i="6"/>
  <c r="BV419" i="6"/>
  <c r="C420" i="6"/>
  <c r="D420" i="6"/>
  <c r="E420" i="6"/>
  <c r="F420" i="6"/>
  <c r="H420" i="6"/>
  <c r="I420" i="6"/>
  <c r="J420" i="6"/>
  <c r="K420" i="6"/>
  <c r="L420" i="6"/>
  <c r="N420" i="6"/>
  <c r="O420" i="6"/>
  <c r="P420" i="6"/>
  <c r="Q420" i="6"/>
  <c r="R420" i="6"/>
  <c r="T420" i="6"/>
  <c r="U420" i="6"/>
  <c r="V420" i="6"/>
  <c r="W420" i="6"/>
  <c r="X420" i="6"/>
  <c r="Z420" i="6"/>
  <c r="AA420" i="6"/>
  <c r="AB420" i="6"/>
  <c r="AC420" i="6"/>
  <c r="AD420" i="6"/>
  <c r="AF420" i="6"/>
  <c r="AG420" i="6"/>
  <c r="AH420" i="6"/>
  <c r="AI420" i="6"/>
  <c r="AJ420" i="6"/>
  <c r="AL420" i="6"/>
  <c r="AM420" i="6"/>
  <c r="AN420" i="6"/>
  <c r="AO420" i="6"/>
  <c r="AP420" i="6"/>
  <c r="AR420" i="6"/>
  <c r="AS420" i="6"/>
  <c r="AT420" i="6"/>
  <c r="AU420" i="6"/>
  <c r="AV420" i="6"/>
  <c r="AX420" i="6"/>
  <c r="AY420" i="6"/>
  <c r="AZ420" i="6"/>
  <c r="BA420" i="6"/>
  <c r="BB420" i="6"/>
  <c r="BD420" i="6"/>
  <c r="BE420" i="6"/>
  <c r="BF420" i="6"/>
  <c r="BG420" i="6"/>
  <c r="BH420" i="6"/>
  <c r="BJ420" i="6"/>
  <c r="BK420" i="6"/>
  <c r="BL420" i="6"/>
  <c r="BM420" i="6"/>
  <c r="BN420" i="6"/>
  <c r="BP420" i="6"/>
  <c r="BQ420" i="6"/>
  <c r="BR420" i="6"/>
  <c r="BS420" i="6"/>
  <c r="BT420" i="6"/>
  <c r="BV420" i="6"/>
  <c r="C421" i="6"/>
  <c r="D421" i="6"/>
  <c r="E421" i="6"/>
  <c r="F421" i="6"/>
  <c r="H421" i="6"/>
  <c r="I421" i="6"/>
  <c r="J421" i="6"/>
  <c r="K421" i="6"/>
  <c r="L421" i="6"/>
  <c r="N421" i="6"/>
  <c r="O421" i="6"/>
  <c r="P421" i="6"/>
  <c r="Q421" i="6"/>
  <c r="R421" i="6"/>
  <c r="T421" i="6"/>
  <c r="U421" i="6"/>
  <c r="V421" i="6"/>
  <c r="W421" i="6"/>
  <c r="X421" i="6"/>
  <c r="Z421" i="6"/>
  <c r="AA421" i="6"/>
  <c r="AB421" i="6"/>
  <c r="AC421" i="6"/>
  <c r="AD421" i="6"/>
  <c r="AF421" i="6"/>
  <c r="AG421" i="6"/>
  <c r="AH421" i="6"/>
  <c r="AI421" i="6"/>
  <c r="AJ421" i="6"/>
  <c r="AL421" i="6"/>
  <c r="AM421" i="6"/>
  <c r="AN421" i="6"/>
  <c r="AO421" i="6"/>
  <c r="AP421" i="6"/>
  <c r="AR421" i="6"/>
  <c r="AS421" i="6"/>
  <c r="AT421" i="6"/>
  <c r="AU421" i="6"/>
  <c r="AV421" i="6"/>
  <c r="AX421" i="6"/>
  <c r="AY421" i="6"/>
  <c r="AZ421" i="6"/>
  <c r="BA421" i="6"/>
  <c r="BB421" i="6"/>
  <c r="BD421" i="6"/>
  <c r="BE421" i="6"/>
  <c r="BF421" i="6"/>
  <c r="BG421" i="6"/>
  <c r="BH421" i="6"/>
  <c r="BJ421" i="6"/>
  <c r="BK421" i="6"/>
  <c r="BL421" i="6"/>
  <c r="BM421" i="6"/>
  <c r="BN421" i="6"/>
  <c r="BP421" i="6"/>
  <c r="BQ421" i="6"/>
  <c r="BR421" i="6"/>
  <c r="BS421" i="6"/>
  <c r="BT421" i="6"/>
  <c r="BV421" i="6"/>
  <c r="C422" i="6"/>
  <c r="D422" i="6"/>
  <c r="E422" i="6"/>
  <c r="F422" i="6"/>
  <c r="H422" i="6"/>
  <c r="I422" i="6"/>
  <c r="J422" i="6"/>
  <c r="K422" i="6"/>
  <c r="L422" i="6"/>
  <c r="N422" i="6"/>
  <c r="O422" i="6"/>
  <c r="P422" i="6"/>
  <c r="Q422" i="6"/>
  <c r="R422" i="6"/>
  <c r="T422" i="6"/>
  <c r="U422" i="6"/>
  <c r="V422" i="6"/>
  <c r="W422" i="6"/>
  <c r="X422" i="6"/>
  <c r="Z422" i="6"/>
  <c r="AA422" i="6"/>
  <c r="AB422" i="6"/>
  <c r="AC422" i="6"/>
  <c r="AD422" i="6"/>
  <c r="AF422" i="6"/>
  <c r="AG422" i="6"/>
  <c r="AH422" i="6"/>
  <c r="AI422" i="6"/>
  <c r="AJ422" i="6"/>
  <c r="AL422" i="6"/>
  <c r="AM422" i="6"/>
  <c r="AN422" i="6"/>
  <c r="AO422" i="6"/>
  <c r="AP422" i="6"/>
  <c r="AR422" i="6"/>
  <c r="AS422" i="6"/>
  <c r="AT422" i="6"/>
  <c r="AU422" i="6"/>
  <c r="AV422" i="6"/>
  <c r="AX422" i="6"/>
  <c r="AY422" i="6"/>
  <c r="AZ422" i="6"/>
  <c r="BA422" i="6"/>
  <c r="BB422" i="6"/>
  <c r="BD422" i="6"/>
  <c r="BE422" i="6"/>
  <c r="BF422" i="6"/>
  <c r="BG422" i="6"/>
  <c r="BH422" i="6"/>
  <c r="BJ422" i="6"/>
  <c r="BK422" i="6"/>
  <c r="BL422" i="6"/>
  <c r="BM422" i="6"/>
  <c r="BN422" i="6"/>
  <c r="BP422" i="6"/>
  <c r="BQ422" i="6"/>
  <c r="BR422" i="6"/>
  <c r="BS422" i="6"/>
  <c r="BT422" i="6"/>
  <c r="BV422" i="6"/>
  <c r="C423" i="6"/>
  <c r="D423" i="6"/>
  <c r="E423" i="6"/>
  <c r="F423" i="6"/>
  <c r="H423" i="6"/>
  <c r="I423" i="6"/>
  <c r="J423" i="6"/>
  <c r="K423" i="6"/>
  <c r="L423" i="6"/>
  <c r="N423" i="6"/>
  <c r="O423" i="6"/>
  <c r="P423" i="6"/>
  <c r="Q423" i="6"/>
  <c r="R423" i="6"/>
  <c r="T423" i="6"/>
  <c r="U423" i="6"/>
  <c r="V423" i="6"/>
  <c r="W423" i="6"/>
  <c r="X423" i="6"/>
  <c r="Z423" i="6"/>
  <c r="AA423" i="6"/>
  <c r="AB423" i="6"/>
  <c r="AC423" i="6"/>
  <c r="AD423" i="6"/>
  <c r="AF423" i="6"/>
  <c r="AG423" i="6"/>
  <c r="AH423" i="6"/>
  <c r="AI423" i="6"/>
  <c r="AJ423" i="6"/>
  <c r="AL423" i="6"/>
  <c r="AM423" i="6"/>
  <c r="AN423" i="6"/>
  <c r="AO423" i="6"/>
  <c r="AP423" i="6"/>
  <c r="AR423" i="6"/>
  <c r="AS423" i="6"/>
  <c r="AT423" i="6"/>
  <c r="AU423" i="6"/>
  <c r="AV423" i="6"/>
  <c r="AX423" i="6"/>
  <c r="AY423" i="6"/>
  <c r="AZ423" i="6"/>
  <c r="BA423" i="6"/>
  <c r="BB423" i="6"/>
  <c r="BD423" i="6"/>
  <c r="BE423" i="6"/>
  <c r="BF423" i="6"/>
  <c r="BG423" i="6"/>
  <c r="BH423" i="6"/>
  <c r="BJ423" i="6"/>
  <c r="BK423" i="6"/>
  <c r="BL423" i="6"/>
  <c r="BM423" i="6"/>
  <c r="BN423" i="6"/>
  <c r="BP423" i="6"/>
  <c r="BQ423" i="6"/>
  <c r="BR423" i="6"/>
  <c r="BS423" i="6"/>
  <c r="BT423" i="6"/>
  <c r="BV423" i="6"/>
  <c r="C424" i="6"/>
  <c r="D424" i="6"/>
  <c r="E424" i="6"/>
  <c r="F424" i="6"/>
  <c r="H424" i="6"/>
  <c r="I424" i="6"/>
  <c r="J424" i="6"/>
  <c r="K424" i="6"/>
  <c r="L424" i="6"/>
  <c r="N424" i="6"/>
  <c r="O424" i="6"/>
  <c r="P424" i="6"/>
  <c r="Q424" i="6"/>
  <c r="R424" i="6"/>
  <c r="T424" i="6"/>
  <c r="U424" i="6"/>
  <c r="V424" i="6"/>
  <c r="W424" i="6"/>
  <c r="X424" i="6"/>
  <c r="Z424" i="6"/>
  <c r="AA424" i="6"/>
  <c r="AB424" i="6"/>
  <c r="AC424" i="6"/>
  <c r="AD424" i="6"/>
  <c r="AF424" i="6"/>
  <c r="AG424" i="6"/>
  <c r="AH424" i="6"/>
  <c r="AI424" i="6"/>
  <c r="AJ424" i="6"/>
  <c r="AL424" i="6"/>
  <c r="AM424" i="6"/>
  <c r="AN424" i="6"/>
  <c r="AO424" i="6"/>
  <c r="AP424" i="6"/>
  <c r="AR424" i="6"/>
  <c r="AS424" i="6"/>
  <c r="AT424" i="6"/>
  <c r="AU424" i="6"/>
  <c r="AV424" i="6"/>
  <c r="AX424" i="6"/>
  <c r="AY424" i="6"/>
  <c r="AZ424" i="6"/>
  <c r="BA424" i="6"/>
  <c r="BB424" i="6"/>
  <c r="BD424" i="6"/>
  <c r="BE424" i="6"/>
  <c r="BF424" i="6"/>
  <c r="BG424" i="6"/>
  <c r="BH424" i="6"/>
  <c r="BJ424" i="6"/>
  <c r="BK424" i="6"/>
  <c r="BL424" i="6"/>
  <c r="BM424" i="6"/>
  <c r="BN424" i="6"/>
  <c r="BP424" i="6"/>
  <c r="BQ424" i="6"/>
  <c r="BR424" i="6"/>
  <c r="BS424" i="6"/>
  <c r="BT424" i="6"/>
  <c r="BV424" i="6"/>
  <c r="C425" i="6"/>
  <c r="D425" i="6"/>
  <c r="E425" i="6"/>
  <c r="F425" i="6"/>
  <c r="H425" i="6"/>
  <c r="I425" i="6"/>
  <c r="J425" i="6"/>
  <c r="K425" i="6"/>
  <c r="L425" i="6"/>
  <c r="N425" i="6"/>
  <c r="O425" i="6"/>
  <c r="P425" i="6"/>
  <c r="Q425" i="6"/>
  <c r="R425" i="6"/>
  <c r="T425" i="6"/>
  <c r="U425" i="6"/>
  <c r="V425" i="6"/>
  <c r="W425" i="6"/>
  <c r="X425" i="6"/>
  <c r="Z425" i="6"/>
  <c r="AA425" i="6"/>
  <c r="AB425" i="6"/>
  <c r="AC425" i="6"/>
  <c r="AD425" i="6"/>
  <c r="AF425" i="6"/>
  <c r="AG425" i="6"/>
  <c r="AH425" i="6"/>
  <c r="AI425" i="6"/>
  <c r="AJ425" i="6"/>
  <c r="AL425" i="6"/>
  <c r="AM425" i="6"/>
  <c r="AN425" i="6"/>
  <c r="AO425" i="6"/>
  <c r="AP425" i="6"/>
  <c r="AR425" i="6"/>
  <c r="AS425" i="6"/>
  <c r="AT425" i="6"/>
  <c r="AU425" i="6"/>
  <c r="AV425" i="6"/>
  <c r="AX425" i="6"/>
  <c r="AY425" i="6"/>
  <c r="AZ425" i="6"/>
  <c r="BA425" i="6"/>
  <c r="BB425" i="6"/>
  <c r="BD425" i="6"/>
  <c r="BE425" i="6"/>
  <c r="BF425" i="6"/>
  <c r="BG425" i="6"/>
  <c r="BH425" i="6"/>
  <c r="BJ425" i="6"/>
  <c r="BK425" i="6"/>
  <c r="BL425" i="6"/>
  <c r="BM425" i="6"/>
  <c r="BN425" i="6"/>
  <c r="BP425" i="6"/>
  <c r="BQ425" i="6"/>
  <c r="BR425" i="6"/>
  <c r="BS425" i="6"/>
  <c r="BT425" i="6"/>
  <c r="BV425" i="6"/>
  <c r="C426" i="6"/>
  <c r="D426" i="6"/>
  <c r="E426" i="6"/>
  <c r="F426" i="6"/>
  <c r="H426" i="6"/>
  <c r="I426" i="6"/>
  <c r="J426" i="6"/>
  <c r="K426" i="6"/>
  <c r="L426" i="6"/>
  <c r="N426" i="6"/>
  <c r="O426" i="6"/>
  <c r="P426" i="6"/>
  <c r="Q426" i="6"/>
  <c r="R426" i="6"/>
  <c r="T426" i="6"/>
  <c r="U426" i="6"/>
  <c r="V426" i="6"/>
  <c r="W426" i="6"/>
  <c r="X426" i="6"/>
  <c r="Z426" i="6"/>
  <c r="AA426" i="6"/>
  <c r="AB426" i="6"/>
  <c r="AC426" i="6"/>
  <c r="AD426" i="6"/>
  <c r="AF426" i="6"/>
  <c r="AG426" i="6"/>
  <c r="AH426" i="6"/>
  <c r="AI426" i="6"/>
  <c r="AJ426" i="6"/>
  <c r="AL426" i="6"/>
  <c r="AM426" i="6"/>
  <c r="AN426" i="6"/>
  <c r="AO426" i="6"/>
  <c r="AP426" i="6"/>
  <c r="AR426" i="6"/>
  <c r="AS426" i="6"/>
  <c r="AT426" i="6"/>
  <c r="AU426" i="6"/>
  <c r="AV426" i="6"/>
  <c r="AX426" i="6"/>
  <c r="AY426" i="6"/>
  <c r="AZ426" i="6"/>
  <c r="BA426" i="6"/>
  <c r="BB426" i="6"/>
  <c r="BD426" i="6"/>
  <c r="BE426" i="6"/>
  <c r="BF426" i="6"/>
  <c r="BG426" i="6"/>
  <c r="BH426" i="6"/>
  <c r="BJ426" i="6"/>
  <c r="BK426" i="6"/>
  <c r="BL426" i="6"/>
  <c r="BM426" i="6"/>
  <c r="BN426" i="6"/>
  <c r="BP426" i="6"/>
  <c r="BQ426" i="6"/>
  <c r="BR426" i="6"/>
  <c r="BS426" i="6"/>
  <c r="BT426" i="6"/>
  <c r="BV426" i="6"/>
  <c r="C427" i="6"/>
  <c r="D427" i="6"/>
  <c r="E427" i="6"/>
  <c r="F427" i="6"/>
  <c r="H427" i="6"/>
  <c r="I427" i="6"/>
  <c r="J427" i="6"/>
  <c r="K427" i="6"/>
  <c r="L427" i="6"/>
  <c r="N427" i="6"/>
  <c r="O427" i="6"/>
  <c r="P427" i="6"/>
  <c r="Q427" i="6"/>
  <c r="R427" i="6"/>
  <c r="T427" i="6"/>
  <c r="U427" i="6"/>
  <c r="V427" i="6"/>
  <c r="W427" i="6"/>
  <c r="X427" i="6"/>
  <c r="Z427" i="6"/>
  <c r="AA427" i="6"/>
  <c r="AB427" i="6"/>
  <c r="AC427" i="6"/>
  <c r="AD427" i="6"/>
  <c r="AF427" i="6"/>
  <c r="AG427" i="6"/>
  <c r="AH427" i="6"/>
  <c r="AI427" i="6"/>
  <c r="AJ427" i="6"/>
  <c r="AL427" i="6"/>
  <c r="AM427" i="6"/>
  <c r="AN427" i="6"/>
  <c r="AO427" i="6"/>
  <c r="AP427" i="6"/>
  <c r="AR427" i="6"/>
  <c r="AS427" i="6"/>
  <c r="AT427" i="6"/>
  <c r="AU427" i="6"/>
  <c r="AV427" i="6"/>
  <c r="AX427" i="6"/>
  <c r="AY427" i="6"/>
  <c r="AZ427" i="6"/>
  <c r="BA427" i="6"/>
  <c r="BB427" i="6"/>
  <c r="BD427" i="6"/>
  <c r="BE427" i="6"/>
  <c r="BF427" i="6"/>
  <c r="BG427" i="6"/>
  <c r="BH427" i="6"/>
  <c r="BJ427" i="6"/>
  <c r="BK427" i="6"/>
  <c r="BL427" i="6"/>
  <c r="BM427" i="6"/>
  <c r="BN427" i="6"/>
  <c r="BP427" i="6"/>
  <c r="BQ427" i="6"/>
  <c r="BR427" i="6"/>
  <c r="BS427" i="6"/>
  <c r="BT427" i="6"/>
  <c r="BV427" i="6"/>
  <c r="C428" i="6"/>
  <c r="D428" i="6"/>
  <c r="E428" i="6"/>
  <c r="F428" i="6"/>
  <c r="H428" i="6"/>
  <c r="I428" i="6"/>
  <c r="J428" i="6"/>
  <c r="K428" i="6"/>
  <c r="L428" i="6"/>
  <c r="N428" i="6"/>
  <c r="O428" i="6"/>
  <c r="P428" i="6"/>
  <c r="Q428" i="6"/>
  <c r="R428" i="6"/>
  <c r="T428" i="6"/>
  <c r="U428" i="6"/>
  <c r="V428" i="6"/>
  <c r="W428" i="6"/>
  <c r="X428" i="6"/>
  <c r="Z428" i="6"/>
  <c r="AA428" i="6"/>
  <c r="AB428" i="6"/>
  <c r="AC428" i="6"/>
  <c r="AD428" i="6"/>
  <c r="AF428" i="6"/>
  <c r="AG428" i="6"/>
  <c r="AH428" i="6"/>
  <c r="AI428" i="6"/>
  <c r="AJ428" i="6"/>
  <c r="AL428" i="6"/>
  <c r="AM428" i="6"/>
  <c r="AN428" i="6"/>
  <c r="AO428" i="6"/>
  <c r="AP428" i="6"/>
  <c r="AR428" i="6"/>
  <c r="AS428" i="6"/>
  <c r="AT428" i="6"/>
  <c r="AU428" i="6"/>
  <c r="AV428" i="6"/>
  <c r="AX428" i="6"/>
  <c r="AY428" i="6"/>
  <c r="AZ428" i="6"/>
  <c r="BA428" i="6"/>
  <c r="BB428" i="6"/>
  <c r="BD428" i="6"/>
  <c r="BE428" i="6"/>
  <c r="BF428" i="6"/>
  <c r="BG428" i="6"/>
  <c r="BH428" i="6"/>
  <c r="BJ428" i="6"/>
  <c r="BK428" i="6"/>
  <c r="BL428" i="6"/>
  <c r="BM428" i="6"/>
  <c r="BN428" i="6"/>
  <c r="BP428" i="6"/>
  <c r="BQ428" i="6"/>
  <c r="BR428" i="6"/>
  <c r="BS428" i="6"/>
  <c r="BT428" i="6"/>
  <c r="BV428" i="6"/>
  <c r="C429" i="6"/>
  <c r="D429" i="6"/>
  <c r="E429" i="6"/>
  <c r="F429" i="6"/>
  <c r="H429" i="6"/>
  <c r="I429" i="6"/>
  <c r="J429" i="6"/>
  <c r="K429" i="6"/>
  <c r="L429" i="6"/>
  <c r="N429" i="6"/>
  <c r="O429" i="6"/>
  <c r="P429" i="6"/>
  <c r="Q429" i="6"/>
  <c r="R429" i="6"/>
  <c r="T429" i="6"/>
  <c r="U429" i="6"/>
  <c r="V429" i="6"/>
  <c r="W429" i="6"/>
  <c r="X429" i="6"/>
  <c r="Z429" i="6"/>
  <c r="AA429" i="6"/>
  <c r="AB429" i="6"/>
  <c r="AC429" i="6"/>
  <c r="AD429" i="6"/>
  <c r="AF429" i="6"/>
  <c r="AG429" i="6"/>
  <c r="AH429" i="6"/>
  <c r="AI429" i="6"/>
  <c r="AJ429" i="6"/>
  <c r="AL429" i="6"/>
  <c r="AM429" i="6"/>
  <c r="AN429" i="6"/>
  <c r="AO429" i="6"/>
  <c r="AP429" i="6"/>
  <c r="AR429" i="6"/>
  <c r="AS429" i="6"/>
  <c r="AT429" i="6"/>
  <c r="AU429" i="6"/>
  <c r="AV429" i="6"/>
  <c r="AX429" i="6"/>
  <c r="AY429" i="6"/>
  <c r="AZ429" i="6"/>
  <c r="BA429" i="6"/>
  <c r="BB429" i="6"/>
  <c r="BD429" i="6"/>
  <c r="BE429" i="6"/>
  <c r="BF429" i="6"/>
  <c r="BG429" i="6"/>
  <c r="BH429" i="6"/>
  <c r="BJ429" i="6"/>
  <c r="BK429" i="6"/>
  <c r="BL429" i="6"/>
  <c r="BM429" i="6"/>
  <c r="BN429" i="6"/>
  <c r="BP429" i="6"/>
  <c r="BQ429" i="6"/>
  <c r="BR429" i="6"/>
  <c r="BS429" i="6"/>
  <c r="BT429" i="6"/>
  <c r="BV429" i="6"/>
  <c r="D430" i="6"/>
  <c r="E430" i="6"/>
  <c r="F430" i="6"/>
  <c r="H430" i="6"/>
  <c r="I430" i="6"/>
  <c r="J430" i="6"/>
  <c r="K430" i="6"/>
  <c r="L430" i="6"/>
  <c r="N430" i="6"/>
  <c r="O430" i="6"/>
  <c r="P430" i="6"/>
  <c r="Q430" i="6"/>
  <c r="R430" i="6"/>
  <c r="T430" i="6"/>
  <c r="U430" i="6"/>
  <c r="V430" i="6"/>
  <c r="W430" i="6"/>
  <c r="X430" i="6"/>
  <c r="Z430" i="6"/>
  <c r="AA430" i="6"/>
  <c r="AB430" i="6"/>
  <c r="AC430" i="6"/>
  <c r="AD430" i="6"/>
  <c r="AF430" i="6"/>
  <c r="AG430" i="6"/>
  <c r="AH430" i="6"/>
  <c r="AI430" i="6"/>
  <c r="AJ430" i="6"/>
  <c r="AL430" i="6"/>
  <c r="AM430" i="6"/>
  <c r="AN430" i="6"/>
  <c r="AO430" i="6"/>
  <c r="AP430" i="6"/>
  <c r="AR430" i="6"/>
  <c r="AS430" i="6"/>
  <c r="AT430" i="6"/>
  <c r="AU430" i="6"/>
  <c r="AV430" i="6"/>
  <c r="AX430" i="6"/>
  <c r="AY430" i="6"/>
  <c r="AZ430" i="6"/>
  <c r="BA430" i="6"/>
  <c r="BB430" i="6"/>
  <c r="BD430" i="6"/>
  <c r="BE430" i="6"/>
  <c r="BF430" i="6"/>
  <c r="BG430" i="6"/>
  <c r="BH430" i="6"/>
  <c r="BJ430" i="6"/>
  <c r="BK430" i="6"/>
  <c r="BL430" i="6"/>
  <c r="BM430" i="6"/>
  <c r="BN430" i="6"/>
  <c r="BP430" i="6"/>
  <c r="BQ430" i="6"/>
  <c r="BR430" i="6"/>
  <c r="BS430" i="6"/>
  <c r="BT430" i="6"/>
  <c r="BV430" i="6"/>
  <c r="C431" i="6"/>
  <c r="D431" i="6"/>
  <c r="E431" i="6"/>
  <c r="F431" i="6"/>
  <c r="H431" i="6"/>
  <c r="I431" i="6"/>
  <c r="J431" i="6"/>
  <c r="K431" i="6"/>
  <c r="L431" i="6"/>
  <c r="N431" i="6"/>
  <c r="O431" i="6"/>
  <c r="P431" i="6"/>
  <c r="Q431" i="6"/>
  <c r="R431" i="6"/>
  <c r="T431" i="6"/>
  <c r="U431" i="6"/>
  <c r="V431" i="6"/>
  <c r="W431" i="6"/>
  <c r="X431" i="6"/>
  <c r="Z431" i="6"/>
  <c r="AA431" i="6"/>
  <c r="AB431" i="6"/>
  <c r="AC431" i="6"/>
  <c r="AD431" i="6"/>
  <c r="AF431" i="6"/>
  <c r="AG431" i="6"/>
  <c r="AH431" i="6"/>
  <c r="AI431" i="6"/>
  <c r="AJ431" i="6"/>
  <c r="AL431" i="6"/>
  <c r="AM431" i="6"/>
  <c r="AN431" i="6"/>
  <c r="AO431" i="6"/>
  <c r="AP431" i="6"/>
  <c r="AR431" i="6"/>
  <c r="AS431" i="6"/>
  <c r="AT431" i="6"/>
  <c r="AU431" i="6"/>
  <c r="AV431" i="6"/>
  <c r="AX431" i="6"/>
  <c r="AY431" i="6"/>
  <c r="AZ431" i="6"/>
  <c r="BA431" i="6"/>
  <c r="BB431" i="6"/>
  <c r="BD431" i="6"/>
  <c r="BE431" i="6"/>
  <c r="BF431" i="6"/>
  <c r="BG431" i="6"/>
  <c r="BH431" i="6"/>
  <c r="BJ431" i="6"/>
  <c r="BK431" i="6"/>
  <c r="BL431" i="6"/>
  <c r="BM431" i="6"/>
  <c r="BN431" i="6"/>
  <c r="BP431" i="6"/>
  <c r="BQ431" i="6"/>
  <c r="BR431" i="6"/>
  <c r="BS431" i="6"/>
  <c r="BT431" i="6"/>
  <c r="BV431" i="6"/>
  <c r="C432" i="6"/>
  <c r="D432" i="6"/>
  <c r="E432" i="6"/>
  <c r="F432" i="6"/>
  <c r="H432" i="6"/>
  <c r="I432" i="6"/>
  <c r="J432" i="6"/>
  <c r="K432" i="6"/>
  <c r="L432" i="6"/>
  <c r="N432" i="6"/>
  <c r="O432" i="6"/>
  <c r="P432" i="6"/>
  <c r="Q432" i="6"/>
  <c r="R432" i="6"/>
  <c r="T432" i="6"/>
  <c r="U432" i="6"/>
  <c r="V432" i="6"/>
  <c r="W432" i="6"/>
  <c r="X432" i="6"/>
  <c r="Z432" i="6"/>
  <c r="AA432" i="6"/>
  <c r="AB432" i="6"/>
  <c r="AC432" i="6"/>
  <c r="AD432" i="6"/>
  <c r="AF432" i="6"/>
  <c r="AG432" i="6"/>
  <c r="AH432" i="6"/>
  <c r="AI432" i="6"/>
  <c r="AJ432" i="6"/>
  <c r="AL432" i="6"/>
  <c r="AM432" i="6"/>
  <c r="AN432" i="6"/>
  <c r="AO432" i="6"/>
  <c r="AP432" i="6"/>
  <c r="AR432" i="6"/>
  <c r="AS432" i="6"/>
  <c r="AT432" i="6"/>
  <c r="AU432" i="6"/>
  <c r="AV432" i="6"/>
  <c r="AX432" i="6"/>
  <c r="AY432" i="6"/>
  <c r="AZ432" i="6"/>
  <c r="BA432" i="6"/>
  <c r="BB432" i="6"/>
  <c r="BD432" i="6"/>
  <c r="BE432" i="6"/>
  <c r="BF432" i="6"/>
  <c r="BG432" i="6"/>
  <c r="BH432" i="6"/>
  <c r="BJ432" i="6"/>
  <c r="BK432" i="6"/>
  <c r="BL432" i="6"/>
  <c r="BM432" i="6"/>
  <c r="BN432" i="6"/>
  <c r="BP432" i="6"/>
  <c r="BQ432" i="6"/>
  <c r="BR432" i="6"/>
  <c r="BS432" i="6"/>
  <c r="BT432" i="6"/>
  <c r="BV432" i="6"/>
  <c r="C433" i="6"/>
  <c r="D433" i="6"/>
  <c r="E433" i="6"/>
  <c r="F433" i="6"/>
  <c r="H433" i="6"/>
  <c r="I433" i="6"/>
  <c r="J433" i="6"/>
  <c r="K433" i="6"/>
  <c r="L433" i="6"/>
  <c r="N433" i="6"/>
  <c r="O433" i="6"/>
  <c r="P433" i="6"/>
  <c r="Q433" i="6"/>
  <c r="R433" i="6"/>
  <c r="T433" i="6"/>
  <c r="U433" i="6"/>
  <c r="V433" i="6"/>
  <c r="W433" i="6"/>
  <c r="X433" i="6"/>
  <c r="Z433" i="6"/>
  <c r="AA433" i="6"/>
  <c r="AB433" i="6"/>
  <c r="AC433" i="6"/>
  <c r="AD433" i="6"/>
  <c r="AF433" i="6"/>
  <c r="AG433" i="6"/>
  <c r="AH433" i="6"/>
  <c r="AI433" i="6"/>
  <c r="AJ433" i="6"/>
  <c r="AL433" i="6"/>
  <c r="AM433" i="6"/>
  <c r="AN433" i="6"/>
  <c r="AO433" i="6"/>
  <c r="AP433" i="6"/>
  <c r="AR433" i="6"/>
  <c r="AS433" i="6"/>
  <c r="AT433" i="6"/>
  <c r="AU433" i="6"/>
  <c r="AV433" i="6"/>
  <c r="AX433" i="6"/>
  <c r="AY433" i="6"/>
  <c r="AZ433" i="6"/>
  <c r="BA433" i="6"/>
  <c r="BB433" i="6"/>
  <c r="BD433" i="6"/>
  <c r="BE433" i="6"/>
  <c r="BF433" i="6"/>
  <c r="BG433" i="6"/>
  <c r="BH433" i="6"/>
  <c r="BJ433" i="6"/>
  <c r="BK433" i="6"/>
  <c r="BL433" i="6"/>
  <c r="BM433" i="6"/>
  <c r="BN433" i="6"/>
  <c r="BP433" i="6"/>
  <c r="BQ433" i="6"/>
  <c r="BR433" i="6"/>
  <c r="BS433" i="6"/>
  <c r="BT433" i="6"/>
  <c r="BV433" i="6"/>
  <c r="C434" i="6"/>
  <c r="D434" i="6"/>
  <c r="E434" i="6"/>
  <c r="F434" i="6"/>
  <c r="H434" i="6"/>
  <c r="I434" i="6"/>
  <c r="J434" i="6"/>
  <c r="K434" i="6"/>
  <c r="L434" i="6"/>
  <c r="N434" i="6"/>
  <c r="O434" i="6"/>
  <c r="P434" i="6"/>
  <c r="Q434" i="6"/>
  <c r="R434" i="6"/>
  <c r="T434" i="6"/>
  <c r="U434" i="6"/>
  <c r="V434" i="6"/>
  <c r="W434" i="6"/>
  <c r="X434" i="6"/>
  <c r="Z434" i="6"/>
  <c r="AA434" i="6"/>
  <c r="AB434" i="6"/>
  <c r="AC434" i="6"/>
  <c r="AD434" i="6"/>
  <c r="AF434" i="6"/>
  <c r="AG434" i="6"/>
  <c r="AH434" i="6"/>
  <c r="AI434" i="6"/>
  <c r="AJ434" i="6"/>
  <c r="AL434" i="6"/>
  <c r="AM434" i="6"/>
  <c r="AN434" i="6"/>
  <c r="AO434" i="6"/>
  <c r="AP434" i="6"/>
  <c r="AR434" i="6"/>
  <c r="AS434" i="6"/>
  <c r="AT434" i="6"/>
  <c r="AU434" i="6"/>
  <c r="AV434" i="6"/>
  <c r="AX434" i="6"/>
  <c r="AY434" i="6"/>
  <c r="AZ434" i="6"/>
  <c r="BA434" i="6"/>
  <c r="BB434" i="6"/>
  <c r="BD434" i="6"/>
  <c r="BE434" i="6"/>
  <c r="BF434" i="6"/>
  <c r="BG434" i="6"/>
  <c r="BH434" i="6"/>
  <c r="BJ434" i="6"/>
  <c r="BK434" i="6"/>
  <c r="BL434" i="6"/>
  <c r="BM434" i="6"/>
  <c r="BN434" i="6"/>
  <c r="BP434" i="6"/>
  <c r="BQ434" i="6"/>
  <c r="BR434" i="6"/>
  <c r="BS434" i="6"/>
  <c r="BT434" i="6"/>
  <c r="BV434" i="6"/>
  <c r="C435" i="6"/>
  <c r="D435" i="6"/>
  <c r="E435" i="6"/>
  <c r="F435" i="6"/>
  <c r="H435" i="6"/>
  <c r="I435" i="6"/>
  <c r="J435" i="6"/>
  <c r="K435" i="6"/>
  <c r="L435" i="6"/>
  <c r="N435" i="6"/>
  <c r="O435" i="6"/>
  <c r="P435" i="6"/>
  <c r="Q435" i="6"/>
  <c r="R435" i="6"/>
  <c r="T435" i="6"/>
  <c r="U435" i="6"/>
  <c r="V435" i="6"/>
  <c r="W435" i="6"/>
  <c r="X435" i="6"/>
  <c r="Z435" i="6"/>
  <c r="AA435" i="6"/>
  <c r="AB435" i="6"/>
  <c r="AC435" i="6"/>
  <c r="AD435" i="6"/>
  <c r="AF435" i="6"/>
  <c r="AG435" i="6"/>
  <c r="AH435" i="6"/>
  <c r="AI435" i="6"/>
  <c r="AJ435" i="6"/>
  <c r="AL435" i="6"/>
  <c r="AM435" i="6"/>
  <c r="AN435" i="6"/>
  <c r="AO435" i="6"/>
  <c r="AP435" i="6"/>
  <c r="AR435" i="6"/>
  <c r="AS435" i="6"/>
  <c r="AT435" i="6"/>
  <c r="AU435" i="6"/>
  <c r="AV435" i="6"/>
  <c r="AX435" i="6"/>
  <c r="AY435" i="6"/>
  <c r="AZ435" i="6"/>
  <c r="BA435" i="6"/>
  <c r="BB435" i="6"/>
  <c r="BD435" i="6"/>
  <c r="BE435" i="6"/>
  <c r="BF435" i="6"/>
  <c r="BG435" i="6"/>
  <c r="BH435" i="6"/>
  <c r="BJ435" i="6"/>
  <c r="BK435" i="6"/>
  <c r="BL435" i="6"/>
  <c r="BM435" i="6"/>
  <c r="BN435" i="6"/>
  <c r="BP435" i="6"/>
  <c r="BQ435" i="6"/>
  <c r="BR435" i="6"/>
  <c r="BS435" i="6"/>
  <c r="BT435" i="6"/>
  <c r="BV435" i="6"/>
  <c r="C436" i="6"/>
  <c r="D436" i="6"/>
  <c r="E436" i="6"/>
  <c r="F436" i="6"/>
  <c r="H436" i="6"/>
  <c r="I436" i="6"/>
  <c r="J436" i="6"/>
  <c r="K436" i="6"/>
  <c r="L436" i="6"/>
  <c r="N436" i="6"/>
  <c r="O436" i="6"/>
  <c r="P436" i="6"/>
  <c r="Q436" i="6"/>
  <c r="R436" i="6"/>
  <c r="T436" i="6"/>
  <c r="U436" i="6"/>
  <c r="V436" i="6"/>
  <c r="W436" i="6"/>
  <c r="X436" i="6"/>
  <c r="Z436" i="6"/>
  <c r="AA436" i="6"/>
  <c r="AB436" i="6"/>
  <c r="AC436" i="6"/>
  <c r="AD436" i="6"/>
  <c r="AF436" i="6"/>
  <c r="AG436" i="6"/>
  <c r="AH436" i="6"/>
  <c r="AI436" i="6"/>
  <c r="AJ436" i="6"/>
  <c r="AL436" i="6"/>
  <c r="AM436" i="6"/>
  <c r="AN436" i="6"/>
  <c r="AO436" i="6"/>
  <c r="AP436" i="6"/>
  <c r="AR436" i="6"/>
  <c r="AS436" i="6"/>
  <c r="AT436" i="6"/>
  <c r="AU436" i="6"/>
  <c r="AV436" i="6"/>
  <c r="AX436" i="6"/>
  <c r="AY436" i="6"/>
  <c r="AZ436" i="6"/>
  <c r="BA436" i="6"/>
  <c r="BB436" i="6"/>
  <c r="BD436" i="6"/>
  <c r="BE436" i="6"/>
  <c r="BF436" i="6"/>
  <c r="BG436" i="6"/>
  <c r="BH436" i="6"/>
  <c r="BJ436" i="6"/>
  <c r="BK436" i="6"/>
  <c r="BL436" i="6"/>
  <c r="BM436" i="6"/>
  <c r="BN436" i="6"/>
  <c r="BP436" i="6"/>
  <c r="BQ436" i="6"/>
  <c r="BR436" i="6"/>
  <c r="BS436" i="6"/>
  <c r="BT436" i="6"/>
  <c r="BV436" i="6"/>
  <c r="C437" i="6"/>
  <c r="D437" i="6"/>
  <c r="E437" i="6"/>
  <c r="F437" i="6"/>
  <c r="H437" i="6"/>
  <c r="I437" i="6"/>
  <c r="J437" i="6"/>
  <c r="K437" i="6"/>
  <c r="L437" i="6"/>
  <c r="N437" i="6"/>
  <c r="O437" i="6"/>
  <c r="P437" i="6"/>
  <c r="Q437" i="6"/>
  <c r="R437" i="6"/>
  <c r="T437" i="6"/>
  <c r="U437" i="6"/>
  <c r="V437" i="6"/>
  <c r="W437" i="6"/>
  <c r="X437" i="6"/>
  <c r="Z437" i="6"/>
  <c r="AA437" i="6"/>
  <c r="AB437" i="6"/>
  <c r="AC437" i="6"/>
  <c r="AD437" i="6"/>
  <c r="AF437" i="6"/>
  <c r="AG437" i="6"/>
  <c r="AH437" i="6"/>
  <c r="AI437" i="6"/>
  <c r="AJ437" i="6"/>
  <c r="AL437" i="6"/>
  <c r="AM437" i="6"/>
  <c r="AN437" i="6"/>
  <c r="AO437" i="6"/>
  <c r="AP437" i="6"/>
  <c r="AR437" i="6"/>
  <c r="AS437" i="6"/>
  <c r="AT437" i="6"/>
  <c r="AU437" i="6"/>
  <c r="AV437" i="6"/>
  <c r="AX437" i="6"/>
  <c r="AY437" i="6"/>
  <c r="AZ437" i="6"/>
  <c r="BA437" i="6"/>
  <c r="BB437" i="6"/>
  <c r="BD437" i="6"/>
  <c r="BE437" i="6"/>
  <c r="BF437" i="6"/>
  <c r="BG437" i="6"/>
  <c r="BH437" i="6"/>
  <c r="BJ437" i="6"/>
  <c r="BK437" i="6"/>
  <c r="BL437" i="6"/>
  <c r="BM437" i="6"/>
  <c r="BN437" i="6"/>
  <c r="BP437" i="6"/>
  <c r="BQ437" i="6"/>
  <c r="BR437" i="6"/>
  <c r="BS437" i="6"/>
  <c r="BT437" i="6"/>
  <c r="BV437" i="6"/>
  <c r="C438" i="6"/>
  <c r="D438" i="6"/>
  <c r="E438" i="6"/>
  <c r="F438" i="6"/>
  <c r="H438" i="6"/>
  <c r="I438" i="6"/>
  <c r="J438" i="6"/>
  <c r="K438" i="6"/>
  <c r="L438" i="6"/>
  <c r="N438" i="6"/>
  <c r="O438" i="6"/>
  <c r="P438" i="6"/>
  <c r="Q438" i="6"/>
  <c r="R438" i="6"/>
  <c r="T438" i="6"/>
  <c r="U438" i="6"/>
  <c r="V438" i="6"/>
  <c r="W438" i="6"/>
  <c r="X438" i="6"/>
  <c r="Z438" i="6"/>
  <c r="AA438" i="6"/>
  <c r="AB438" i="6"/>
  <c r="AC438" i="6"/>
  <c r="AD438" i="6"/>
  <c r="AF438" i="6"/>
  <c r="AG438" i="6"/>
  <c r="AH438" i="6"/>
  <c r="AI438" i="6"/>
  <c r="AJ438" i="6"/>
  <c r="AL438" i="6"/>
  <c r="AM438" i="6"/>
  <c r="AN438" i="6"/>
  <c r="AO438" i="6"/>
  <c r="AP438" i="6"/>
  <c r="AR438" i="6"/>
  <c r="AS438" i="6"/>
  <c r="AT438" i="6"/>
  <c r="AU438" i="6"/>
  <c r="AV438" i="6"/>
  <c r="AX438" i="6"/>
  <c r="AY438" i="6"/>
  <c r="AZ438" i="6"/>
  <c r="BA438" i="6"/>
  <c r="BB438" i="6"/>
  <c r="BD438" i="6"/>
  <c r="BE438" i="6"/>
  <c r="BF438" i="6"/>
  <c r="BG438" i="6"/>
  <c r="BH438" i="6"/>
  <c r="BJ438" i="6"/>
  <c r="BK438" i="6"/>
  <c r="BL438" i="6"/>
  <c r="BM438" i="6"/>
  <c r="BN438" i="6"/>
  <c r="BP438" i="6"/>
  <c r="BQ438" i="6"/>
  <c r="BR438" i="6"/>
  <c r="BS438" i="6"/>
  <c r="BT438" i="6"/>
  <c r="BV438" i="6"/>
  <c r="C439" i="6"/>
  <c r="D439" i="6"/>
  <c r="E439" i="6"/>
  <c r="F439" i="6"/>
  <c r="H439" i="6"/>
  <c r="I439" i="6"/>
  <c r="J439" i="6"/>
  <c r="K439" i="6"/>
  <c r="L439" i="6"/>
  <c r="N439" i="6"/>
  <c r="O439" i="6"/>
  <c r="P439" i="6"/>
  <c r="Q439" i="6"/>
  <c r="R439" i="6"/>
  <c r="T439" i="6"/>
  <c r="U439" i="6"/>
  <c r="V439" i="6"/>
  <c r="W439" i="6"/>
  <c r="X439" i="6"/>
  <c r="Z439" i="6"/>
  <c r="AA439" i="6"/>
  <c r="AB439" i="6"/>
  <c r="AC439" i="6"/>
  <c r="AD439" i="6"/>
  <c r="AF439" i="6"/>
  <c r="AG439" i="6"/>
  <c r="AH439" i="6"/>
  <c r="AI439" i="6"/>
  <c r="AJ439" i="6"/>
  <c r="AL439" i="6"/>
  <c r="AM439" i="6"/>
  <c r="AN439" i="6"/>
  <c r="AO439" i="6"/>
  <c r="AP439" i="6"/>
  <c r="AR439" i="6"/>
  <c r="AS439" i="6"/>
  <c r="AT439" i="6"/>
  <c r="AU439" i="6"/>
  <c r="AV439" i="6"/>
  <c r="AX439" i="6"/>
  <c r="AY439" i="6"/>
  <c r="AZ439" i="6"/>
  <c r="BA439" i="6"/>
  <c r="BB439" i="6"/>
  <c r="BD439" i="6"/>
  <c r="BE439" i="6"/>
  <c r="BF439" i="6"/>
  <c r="BG439" i="6"/>
  <c r="BH439" i="6"/>
  <c r="BJ439" i="6"/>
  <c r="BK439" i="6"/>
  <c r="BL439" i="6"/>
  <c r="BM439" i="6"/>
  <c r="BN439" i="6"/>
  <c r="BP439" i="6"/>
  <c r="BQ439" i="6"/>
  <c r="BR439" i="6"/>
  <c r="BS439" i="6"/>
  <c r="BT439" i="6"/>
  <c r="BV439" i="6"/>
  <c r="C440" i="6"/>
  <c r="D440" i="6"/>
  <c r="E440" i="6"/>
  <c r="F440" i="6"/>
  <c r="H440" i="6"/>
  <c r="I440" i="6"/>
  <c r="J440" i="6"/>
  <c r="K440" i="6"/>
  <c r="L440" i="6"/>
  <c r="N440" i="6"/>
  <c r="O440" i="6"/>
  <c r="P440" i="6"/>
  <c r="Q440" i="6"/>
  <c r="R440" i="6"/>
  <c r="T440" i="6"/>
  <c r="U440" i="6"/>
  <c r="V440" i="6"/>
  <c r="W440" i="6"/>
  <c r="X440" i="6"/>
  <c r="Z440" i="6"/>
  <c r="AA440" i="6"/>
  <c r="AB440" i="6"/>
  <c r="AC440" i="6"/>
  <c r="AD440" i="6"/>
  <c r="AF440" i="6"/>
  <c r="AG440" i="6"/>
  <c r="AH440" i="6"/>
  <c r="AI440" i="6"/>
  <c r="AJ440" i="6"/>
  <c r="AL440" i="6"/>
  <c r="AM440" i="6"/>
  <c r="AN440" i="6"/>
  <c r="AO440" i="6"/>
  <c r="AP440" i="6"/>
  <c r="AR440" i="6"/>
  <c r="AS440" i="6"/>
  <c r="AT440" i="6"/>
  <c r="AU440" i="6"/>
  <c r="AV440" i="6"/>
  <c r="AX440" i="6"/>
  <c r="AY440" i="6"/>
  <c r="AZ440" i="6"/>
  <c r="BA440" i="6"/>
  <c r="BB440" i="6"/>
  <c r="BD440" i="6"/>
  <c r="BE440" i="6"/>
  <c r="BF440" i="6"/>
  <c r="BG440" i="6"/>
  <c r="BH440" i="6"/>
  <c r="BJ440" i="6"/>
  <c r="BK440" i="6"/>
  <c r="BL440" i="6"/>
  <c r="BM440" i="6"/>
  <c r="BN440" i="6"/>
  <c r="BP440" i="6"/>
  <c r="BQ440" i="6"/>
  <c r="BR440" i="6"/>
  <c r="BS440" i="6"/>
  <c r="BT440" i="6"/>
  <c r="BV440" i="6"/>
  <c r="C441" i="6"/>
  <c r="D441" i="6"/>
  <c r="E441" i="6"/>
  <c r="F441" i="6"/>
  <c r="H441" i="6"/>
  <c r="I441" i="6"/>
  <c r="J441" i="6"/>
  <c r="K441" i="6"/>
  <c r="L441" i="6"/>
  <c r="N441" i="6"/>
  <c r="O441" i="6"/>
  <c r="P441" i="6"/>
  <c r="Q441" i="6"/>
  <c r="R441" i="6"/>
  <c r="T441" i="6"/>
  <c r="U441" i="6"/>
  <c r="V441" i="6"/>
  <c r="W441" i="6"/>
  <c r="X441" i="6"/>
  <c r="Z441" i="6"/>
  <c r="AA441" i="6"/>
  <c r="AB441" i="6"/>
  <c r="AC441" i="6"/>
  <c r="AD441" i="6"/>
  <c r="AF441" i="6"/>
  <c r="AG441" i="6"/>
  <c r="AH441" i="6"/>
  <c r="AI441" i="6"/>
  <c r="AJ441" i="6"/>
  <c r="AL441" i="6"/>
  <c r="AM441" i="6"/>
  <c r="AN441" i="6"/>
  <c r="AO441" i="6"/>
  <c r="AP441" i="6"/>
  <c r="AR441" i="6"/>
  <c r="AS441" i="6"/>
  <c r="AT441" i="6"/>
  <c r="AU441" i="6"/>
  <c r="AV441" i="6"/>
  <c r="AX441" i="6"/>
  <c r="AY441" i="6"/>
  <c r="AZ441" i="6"/>
  <c r="BA441" i="6"/>
  <c r="BB441" i="6"/>
  <c r="BD441" i="6"/>
  <c r="BE441" i="6"/>
  <c r="BF441" i="6"/>
  <c r="BG441" i="6"/>
  <c r="BH441" i="6"/>
  <c r="BJ441" i="6"/>
  <c r="BK441" i="6"/>
  <c r="BL441" i="6"/>
  <c r="BM441" i="6"/>
  <c r="BN441" i="6"/>
  <c r="BP441" i="6"/>
  <c r="BQ441" i="6"/>
  <c r="BR441" i="6"/>
  <c r="BS441" i="6"/>
  <c r="BT441" i="6"/>
  <c r="BV441" i="6"/>
  <c r="C442" i="6"/>
  <c r="D442" i="6"/>
  <c r="E442" i="6"/>
  <c r="F442" i="6"/>
  <c r="H442" i="6"/>
  <c r="I442" i="6"/>
  <c r="J442" i="6"/>
  <c r="K442" i="6"/>
  <c r="L442" i="6"/>
  <c r="N442" i="6"/>
  <c r="O442" i="6"/>
  <c r="P442" i="6"/>
  <c r="Q442" i="6"/>
  <c r="R442" i="6"/>
  <c r="T442" i="6"/>
  <c r="U442" i="6"/>
  <c r="V442" i="6"/>
  <c r="W442" i="6"/>
  <c r="X442" i="6"/>
  <c r="Z442" i="6"/>
  <c r="AA442" i="6"/>
  <c r="AB442" i="6"/>
  <c r="AC442" i="6"/>
  <c r="AD442" i="6"/>
  <c r="AF442" i="6"/>
  <c r="AG442" i="6"/>
  <c r="AH442" i="6"/>
  <c r="AI442" i="6"/>
  <c r="AJ442" i="6"/>
  <c r="AL442" i="6"/>
  <c r="AM442" i="6"/>
  <c r="AN442" i="6"/>
  <c r="AO442" i="6"/>
  <c r="AP442" i="6"/>
  <c r="AR442" i="6"/>
  <c r="AS442" i="6"/>
  <c r="AT442" i="6"/>
  <c r="AU442" i="6"/>
  <c r="AV442" i="6"/>
  <c r="AX442" i="6"/>
  <c r="AY442" i="6"/>
  <c r="AZ442" i="6"/>
  <c r="BA442" i="6"/>
  <c r="BB442" i="6"/>
  <c r="BD442" i="6"/>
  <c r="BE442" i="6"/>
  <c r="BF442" i="6"/>
  <c r="BG442" i="6"/>
  <c r="BH442" i="6"/>
  <c r="BJ442" i="6"/>
  <c r="BK442" i="6"/>
  <c r="BL442" i="6"/>
  <c r="BM442" i="6"/>
  <c r="BN442" i="6"/>
  <c r="BP442" i="6"/>
  <c r="BQ442" i="6"/>
  <c r="BR442" i="6"/>
  <c r="BS442" i="6"/>
  <c r="BT442" i="6"/>
  <c r="BV442" i="6"/>
  <c r="C443" i="6"/>
  <c r="D443" i="6"/>
  <c r="E443" i="6"/>
  <c r="F443" i="6"/>
  <c r="H443" i="6"/>
  <c r="I443" i="6"/>
  <c r="J443" i="6"/>
  <c r="K443" i="6"/>
  <c r="L443" i="6"/>
  <c r="N443" i="6"/>
  <c r="O443" i="6"/>
  <c r="P443" i="6"/>
  <c r="Q443" i="6"/>
  <c r="R443" i="6"/>
  <c r="T443" i="6"/>
  <c r="U443" i="6"/>
  <c r="V443" i="6"/>
  <c r="W443" i="6"/>
  <c r="X443" i="6"/>
  <c r="Z443" i="6"/>
  <c r="AA443" i="6"/>
  <c r="AB443" i="6"/>
  <c r="AC443" i="6"/>
  <c r="AD443" i="6"/>
  <c r="AF443" i="6"/>
  <c r="AG443" i="6"/>
  <c r="AH443" i="6"/>
  <c r="AI443" i="6"/>
  <c r="AJ443" i="6"/>
  <c r="AL443" i="6"/>
  <c r="AM443" i="6"/>
  <c r="AN443" i="6"/>
  <c r="AO443" i="6"/>
  <c r="AP443" i="6"/>
  <c r="AR443" i="6"/>
  <c r="AS443" i="6"/>
  <c r="AT443" i="6"/>
  <c r="AU443" i="6"/>
  <c r="AV443" i="6"/>
  <c r="AX443" i="6"/>
  <c r="AY443" i="6"/>
  <c r="AZ443" i="6"/>
  <c r="BA443" i="6"/>
  <c r="BB443" i="6"/>
  <c r="BD443" i="6"/>
  <c r="BE443" i="6"/>
  <c r="BF443" i="6"/>
  <c r="BG443" i="6"/>
  <c r="BH443" i="6"/>
  <c r="BJ443" i="6"/>
  <c r="BK443" i="6"/>
  <c r="BL443" i="6"/>
  <c r="BM443" i="6"/>
  <c r="BN443" i="6"/>
  <c r="BP443" i="6"/>
  <c r="BQ443" i="6"/>
  <c r="BR443" i="6"/>
  <c r="BS443" i="6"/>
  <c r="BT443" i="6"/>
  <c r="BV443" i="6"/>
  <c r="C444" i="6"/>
  <c r="D444" i="6"/>
  <c r="E444" i="6"/>
  <c r="F444" i="6"/>
  <c r="H444" i="6"/>
  <c r="I444" i="6"/>
  <c r="J444" i="6"/>
  <c r="K444" i="6"/>
  <c r="L444" i="6"/>
  <c r="N444" i="6"/>
  <c r="O444" i="6"/>
  <c r="P444" i="6"/>
  <c r="Q444" i="6"/>
  <c r="R444" i="6"/>
  <c r="T444" i="6"/>
  <c r="U444" i="6"/>
  <c r="V444" i="6"/>
  <c r="W444" i="6"/>
  <c r="X444" i="6"/>
  <c r="Z444" i="6"/>
  <c r="AA444" i="6"/>
  <c r="AB444" i="6"/>
  <c r="AC444" i="6"/>
  <c r="AD444" i="6"/>
  <c r="AF444" i="6"/>
  <c r="AG444" i="6"/>
  <c r="AH444" i="6"/>
  <c r="AI444" i="6"/>
  <c r="AJ444" i="6"/>
  <c r="AL444" i="6"/>
  <c r="AM444" i="6"/>
  <c r="AN444" i="6"/>
  <c r="AO444" i="6"/>
  <c r="AP444" i="6"/>
  <c r="AR444" i="6"/>
  <c r="AS444" i="6"/>
  <c r="AT444" i="6"/>
  <c r="AU444" i="6"/>
  <c r="AV444" i="6"/>
  <c r="AX444" i="6"/>
  <c r="AY444" i="6"/>
  <c r="AZ444" i="6"/>
  <c r="BA444" i="6"/>
  <c r="BB444" i="6"/>
  <c r="BD444" i="6"/>
  <c r="BE444" i="6"/>
  <c r="BF444" i="6"/>
  <c r="BG444" i="6"/>
  <c r="BH444" i="6"/>
  <c r="BJ444" i="6"/>
  <c r="BK444" i="6"/>
  <c r="BL444" i="6"/>
  <c r="BM444" i="6"/>
  <c r="BN444" i="6"/>
  <c r="BP444" i="6"/>
  <c r="BQ444" i="6"/>
  <c r="BR444" i="6"/>
  <c r="BS444" i="6"/>
  <c r="BT444" i="6"/>
  <c r="BV444" i="6"/>
  <c r="C445" i="6"/>
  <c r="D445" i="6"/>
  <c r="E445" i="6"/>
  <c r="F445" i="6"/>
  <c r="H445" i="6"/>
  <c r="I445" i="6"/>
  <c r="J445" i="6"/>
  <c r="K445" i="6"/>
  <c r="L445" i="6"/>
  <c r="N445" i="6"/>
  <c r="O445" i="6"/>
  <c r="P445" i="6"/>
  <c r="Q445" i="6"/>
  <c r="R445" i="6"/>
  <c r="T445" i="6"/>
  <c r="U445" i="6"/>
  <c r="V445" i="6"/>
  <c r="W445" i="6"/>
  <c r="X445" i="6"/>
  <c r="Z445" i="6"/>
  <c r="AA445" i="6"/>
  <c r="AB445" i="6"/>
  <c r="AC445" i="6"/>
  <c r="AD445" i="6"/>
  <c r="AF445" i="6"/>
  <c r="AG445" i="6"/>
  <c r="AH445" i="6"/>
  <c r="AI445" i="6"/>
  <c r="AJ445" i="6"/>
  <c r="AL445" i="6"/>
  <c r="AM445" i="6"/>
  <c r="AN445" i="6"/>
  <c r="AO445" i="6"/>
  <c r="AP445" i="6"/>
  <c r="AR445" i="6"/>
  <c r="AS445" i="6"/>
  <c r="AT445" i="6"/>
  <c r="AU445" i="6"/>
  <c r="AV445" i="6"/>
  <c r="AX445" i="6"/>
  <c r="AY445" i="6"/>
  <c r="AZ445" i="6"/>
  <c r="BA445" i="6"/>
  <c r="BB445" i="6"/>
  <c r="BD445" i="6"/>
  <c r="BE445" i="6"/>
  <c r="BF445" i="6"/>
  <c r="BG445" i="6"/>
  <c r="BH445" i="6"/>
  <c r="BJ445" i="6"/>
  <c r="BK445" i="6"/>
  <c r="BL445" i="6"/>
  <c r="BM445" i="6"/>
  <c r="BN445" i="6"/>
  <c r="BP445" i="6"/>
  <c r="BQ445" i="6"/>
  <c r="BR445" i="6"/>
  <c r="BS445" i="6"/>
  <c r="BT445" i="6"/>
  <c r="BV445" i="6"/>
  <c r="C446" i="6"/>
  <c r="D446" i="6"/>
  <c r="E446" i="6"/>
  <c r="F446" i="6"/>
  <c r="H446" i="6"/>
  <c r="I446" i="6"/>
  <c r="J446" i="6"/>
  <c r="K446" i="6"/>
  <c r="L446" i="6"/>
  <c r="N446" i="6"/>
  <c r="O446" i="6"/>
  <c r="P446" i="6"/>
  <c r="Q446" i="6"/>
  <c r="R446" i="6"/>
  <c r="T446" i="6"/>
  <c r="U446" i="6"/>
  <c r="V446" i="6"/>
  <c r="W446" i="6"/>
  <c r="X446" i="6"/>
  <c r="Z446" i="6"/>
  <c r="AA446" i="6"/>
  <c r="AB446" i="6"/>
  <c r="AC446" i="6"/>
  <c r="AD446" i="6"/>
  <c r="AF446" i="6"/>
  <c r="AG446" i="6"/>
  <c r="AH446" i="6"/>
  <c r="AI446" i="6"/>
  <c r="AJ446" i="6"/>
  <c r="AL446" i="6"/>
  <c r="AM446" i="6"/>
  <c r="AN446" i="6"/>
  <c r="AO446" i="6"/>
  <c r="AP446" i="6"/>
  <c r="AR446" i="6"/>
  <c r="AS446" i="6"/>
  <c r="AT446" i="6"/>
  <c r="AU446" i="6"/>
  <c r="AV446" i="6"/>
  <c r="AX446" i="6"/>
  <c r="AY446" i="6"/>
  <c r="AZ446" i="6"/>
  <c r="BA446" i="6"/>
  <c r="BB446" i="6"/>
  <c r="BD446" i="6"/>
  <c r="BE446" i="6"/>
  <c r="BF446" i="6"/>
  <c r="BG446" i="6"/>
  <c r="BH446" i="6"/>
  <c r="BJ446" i="6"/>
  <c r="BK446" i="6"/>
  <c r="BL446" i="6"/>
  <c r="BM446" i="6"/>
  <c r="BN446" i="6"/>
  <c r="BP446" i="6"/>
  <c r="BQ446" i="6"/>
  <c r="BR446" i="6"/>
  <c r="BS446" i="6"/>
  <c r="BT446" i="6"/>
  <c r="BV446" i="6"/>
  <c r="C447" i="6"/>
  <c r="D447" i="6"/>
  <c r="E447" i="6"/>
  <c r="F447" i="6"/>
  <c r="H447" i="6"/>
  <c r="I447" i="6"/>
  <c r="J447" i="6"/>
  <c r="K447" i="6"/>
  <c r="L447" i="6"/>
  <c r="N447" i="6"/>
  <c r="O447" i="6"/>
  <c r="P447" i="6"/>
  <c r="Q447" i="6"/>
  <c r="R447" i="6"/>
  <c r="T447" i="6"/>
  <c r="U447" i="6"/>
  <c r="V447" i="6"/>
  <c r="W447" i="6"/>
  <c r="X447" i="6"/>
  <c r="Z447" i="6"/>
  <c r="AA447" i="6"/>
  <c r="AB447" i="6"/>
  <c r="AC447" i="6"/>
  <c r="AD447" i="6"/>
  <c r="AF447" i="6"/>
  <c r="AG447" i="6"/>
  <c r="AH447" i="6"/>
  <c r="AI447" i="6"/>
  <c r="AJ447" i="6"/>
  <c r="AL447" i="6"/>
  <c r="AM447" i="6"/>
  <c r="AN447" i="6"/>
  <c r="AO447" i="6"/>
  <c r="AP447" i="6"/>
  <c r="AR447" i="6"/>
  <c r="AS447" i="6"/>
  <c r="AT447" i="6"/>
  <c r="AU447" i="6"/>
  <c r="AV447" i="6"/>
  <c r="AX447" i="6"/>
  <c r="AY447" i="6"/>
  <c r="AZ447" i="6"/>
  <c r="BA447" i="6"/>
  <c r="BB447" i="6"/>
  <c r="BD447" i="6"/>
  <c r="BE447" i="6"/>
  <c r="BF447" i="6"/>
  <c r="BG447" i="6"/>
  <c r="BH447" i="6"/>
  <c r="BJ447" i="6"/>
  <c r="BK447" i="6"/>
  <c r="BL447" i="6"/>
  <c r="BM447" i="6"/>
  <c r="BN447" i="6"/>
  <c r="BP447" i="6"/>
  <c r="BQ447" i="6"/>
  <c r="BR447" i="6"/>
  <c r="BS447" i="6"/>
  <c r="BT447" i="6"/>
  <c r="BV447" i="6"/>
  <c r="C448" i="6"/>
  <c r="D448" i="6"/>
  <c r="E448" i="6"/>
  <c r="F448" i="6"/>
  <c r="H448" i="6"/>
  <c r="I448" i="6"/>
  <c r="J448" i="6"/>
  <c r="K448" i="6"/>
  <c r="L448" i="6"/>
  <c r="N448" i="6"/>
  <c r="O448" i="6"/>
  <c r="P448" i="6"/>
  <c r="Q448" i="6"/>
  <c r="R448" i="6"/>
  <c r="T448" i="6"/>
  <c r="U448" i="6"/>
  <c r="V448" i="6"/>
  <c r="W448" i="6"/>
  <c r="X448" i="6"/>
  <c r="Z448" i="6"/>
  <c r="AA448" i="6"/>
  <c r="AB448" i="6"/>
  <c r="AC448" i="6"/>
  <c r="AD448" i="6"/>
  <c r="AF448" i="6"/>
  <c r="AG448" i="6"/>
  <c r="AH448" i="6"/>
  <c r="AI448" i="6"/>
  <c r="AJ448" i="6"/>
  <c r="AL448" i="6"/>
  <c r="AM448" i="6"/>
  <c r="AN448" i="6"/>
  <c r="AO448" i="6"/>
  <c r="AP448" i="6"/>
  <c r="AR448" i="6"/>
  <c r="AS448" i="6"/>
  <c r="AT448" i="6"/>
  <c r="AU448" i="6"/>
  <c r="AV448" i="6"/>
  <c r="AX448" i="6"/>
  <c r="AY448" i="6"/>
  <c r="AZ448" i="6"/>
  <c r="BA448" i="6"/>
  <c r="BB448" i="6"/>
  <c r="BD448" i="6"/>
  <c r="BE448" i="6"/>
  <c r="BF448" i="6"/>
  <c r="BG448" i="6"/>
  <c r="BH448" i="6"/>
  <c r="BJ448" i="6"/>
  <c r="BK448" i="6"/>
  <c r="BL448" i="6"/>
  <c r="BM448" i="6"/>
  <c r="BN448" i="6"/>
  <c r="BP448" i="6"/>
  <c r="BQ448" i="6"/>
  <c r="BR448" i="6"/>
  <c r="BS448" i="6"/>
  <c r="BT448" i="6"/>
  <c r="BV448" i="6"/>
  <c r="C449" i="6"/>
  <c r="D449" i="6"/>
  <c r="E449" i="6"/>
  <c r="F449" i="6"/>
  <c r="H449" i="6"/>
  <c r="I449" i="6"/>
  <c r="J449" i="6"/>
  <c r="K449" i="6"/>
  <c r="L449" i="6"/>
  <c r="N449" i="6"/>
  <c r="O449" i="6"/>
  <c r="P449" i="6"/>
  <c r="Q449" i="6"/>
  <c r="R449" i="6"/>
  <c r="T449" i="6"/>
  <c r="U449" i="6"/>
  <c r="V449" i="6"/>
  <c r="W449" i="6"/>
  <c r="X449" i="6"/>
  <c r="Z449" i="6"/>
  <c r="AA449" i="6"/>
  <c r="AB449" i="6"/>
  <c r="AC449" i="6"/>
  <c r="AD449" i="6"/>
  <c r="AF449" i="6"/>
  <c r="AG449" i="6"/>
  <c r="AH449" i="6"/>
  <c r="AI449" i="6"/>
  <c r="AJ449" i="6"/>
  <c r="AL449" i="6"/>
  <c r="AM449" i="6"/>
  <c r="AN449" i="6"/>
  <c r="AO449" i="6"/>
  <c r="AP449" i="6"/>
  <c r="AR449" i="6"/>
  <c r="AS449" i="6"/>
  <c r="AT449" i="6"/>
  <c r="AU449" i="6"/>
  <c r="AV449" i="6"/>
  <c r="AX449" i="6"/>
  <c r="AY449" i="6"/>
  <c r="AZ449" i="6"/>
  <c r="BA449" i="6"/>
  <c r="BB449" i="6"/>
  <c r="BD449" i="6"/>
  <c r="BE449" i="6"/>
  <c r="BF449" i="6"/>
  <c r="BG449" i="6"/>
  <c r="BH449" i="6"/>
  <c r="BJ449" i="6"/>
  <c r="BK449" i="6"/>
  <c r="BL449" i="6"/>
  <c r="BM449" i="6"/>
  <c r="BN449" i="6"/>
  <c r="BP449" i="6"/>
  <c r="BQ449" i="6"/>
  <c r="BR449" i="6"/>
  <c r="BS449" i="6"/>
  <c r="BT449" i="6"/>
  <c r="BV449" i="6"/>
  <c r="C450" i="6"/>
  <c r="D450" i="6"/>
  <c r="E450" i="6"/>
  <c r="F450" i="6"/>
  <c r="H450" i="6"/>
  <c r="I450" i="6"/>
  <c r="J450" i="6"/>
  <c r="K450" i="6"/>
  <c r="L450" i="6"/>
  <c r="N450" i="6"/>
  <c r="O450" i="6"/>
  <c r="P450" i="6"/>
  <c r="Q450" i="6"/>
  <c r="R450" i="6"/>
  <c r="T450" i="6"/>
  <c r="U450" i="6"/>
  <c r="V450" i="6"/>
  <c r="W450" i="6"/>
  <c r="X450" i="6"/>
  <c r="Z450" i="6"/>
  <c r="AA450" i="6"/>
  <c r="AB450" i="6"/>
  <c r="AC450" i="6"/>
  <c r="AD450" i="6"/>
  <c r="AF450" i="6"/>
  <c r="AG450" i="6"/>
  <c r="AH450" i="6"/>
  <c r="AI450" i="6"/>
  <c r="AJ450" i="6"/>
  <c r="AL450" i="6"/>
  <c r="AM450" i="6"/>
  <c r="AN450" i="6"/>
  <c r="AO450" i="6"/>
  <c r="AP450" i="6"/>
  <c r="AR450" i="6"/>
  <c r="AS450" i="6"/>
  <c r="AT450" i="6"/>
  <c r="AU450" i="6"/>
  <c r="AV450" i="6"/>
  <c r="AX450" i="6"/>
  <c r="AY450" i="6"/>
  <c r="AZ450" i="6"/>
  <c r="BA450" i="6"/>
  <c r="BB450" i="6"/>
  <c r="BD450" i="6"/>
  <c r="BE450" i="6"/>
  <c r="BF450" i="6"/>
  <c r="BG450" i="6"/>
  <c r="BH450" i="6"/>
  <c r="BJ450" i="6"/>
  <c r="BK450" i="6"/>
  <c r="BL450" i="6"/>
  <c r="BM450" i="6"/>
  <c r="BN450" i="6"/>
  <c r="BP450" i="6"/>
  <c r="BQ450" i="6"/>
  <c r="BR450" i="6"/>
  <c r="BS450" i="6"/>
  <c r="BT450" i="6"/>
  <c r="BV450" i="6"/>
  <c r="C451" i="6"/>
  <c r="D451" i="6"/>
  <c r="E451" i="6"/>
  <c r="F451" i="6"/>
  <c r="H451" i="6"/>
  <c r="I451" i="6"/>
  <c r="J451" i="6"/>
  <c r="K451" i="6"/>
  <c r="L451" i="6"/>
  <c r="N451" i="6"/>
  <c r="O451" i="6"/>
  <c r="P451" i="6"/>
  <c r="Q451" i="6"/>
  <c r="R451" i="6"/>
  <c r="T451" i="6"/>
  <c r="U451" i="6"/>
  <c r="V451" i="6"/>
  <c r="W451" i="6"/>
  <c r="X451" i="6"/>
  <c r="Z451" i="6"/>
  <c r="AA451" i="6"/>
  <c r="AB451" i="6"/>
  <c r="AC451" i="6"/>
  <c r="AD451" i="6"/>
  <c r="AF451" i="6"/>
  <c r="AG451" i="6"/>
  <c r="AH451" i="6"/>
  <c r="AI451" i="6"/>
  <c r="AJ451" i="6"/>
  <c r="AL451" i="6"/>
  <c r="AM451" i="6"/>
  <c r="AN451" i="6"/>
  <c r="AO451" i="6"/>
  <c r="AP451" i="6"/>
  <c r="AR451" i="6"/>
  <c r="AS451" i="6"/>
  <c r="AT451" i="6"/>
  <c r="AU451" i="6"/>
  <c r="AV451" i="6"/>
  <c r="AX451" i="6"/>
  <c r="AY451" i="6"/>
  <c r="AZ451" i="6"/>
  <c r="BA451" i="6"/>
  <c r="BB451" i="6"/>
  <c r="BD451" i="6"/>
  <c r="BE451" i="6"/>
  <c r="BF451" i="6"/>
  <c r="BG451" i="6"/>
  <c r="BH451" i="6"/>
  <c r="BJ451" i="6"/>
  <c r="BK451" i="6"/>
  <c r="BL451" i="6"/>
  <c r="BM451" i="6"/>
  <c r="BN451" i="6"/>
  <c r="BP451" i="6"/>
  <c r="BQ451" i="6"/>
  <c r="BR451" i="6"/>
  <c r="BS451" i="6"/>
  <c r="BT451" i="6"/>
  <c r="BV451" i="6"/>
  <c r="C452" i="6"/>
  <c r="D452" i="6"/>
  <c r="E452" i="6"/>
  <c r="F452" i="6"/>
  <c r="H452" i="6"/>
  <c r="I452" i="6"/>
  <c r="J452" i="6"/>
  <c r="K452" i="6"/>
  <c r="L452" i="6"/>
  <c r="N452" i="6"/>
  <c r="O452" i="6"/>
  <c r="P452" i="6"/>
  <c r="Q452" i="6"/>
  <c r="R452" i="6"/>
  <c r="T452" i="6"/>
  <c r="U452" i="6"/>
  <c r="V452" i="6"/>
  <c r="W452" i="6"/>
  <c r="X452" i="6"/>
  <c r="Z452" i="6"/>
  <c r="AA452" i="6"/>
  <c r="AB452" i="6"/>
  <c r="AC452" i="6"/>
  <c r="AD452" i="6"/>
  <c r="AF452" i="6"/>
  <c r="AG452" i="6"/>
  <c r="AH452" i="6"/>
  <c r="AI452" i="6"/>
  <c r="AJ452" i="6"/>
  <c r="AL452" i="6"/>
  <c r="AM452" i="6"/>
  <c r="AN452" i="6"/>
  <c r="AO452" i="6"/>
  <c r="AP452" i="6"/>
  <c r="AR452" i="6"/>
  <c r="AS452" i="6"/>
  <c r="AT452" i="6"/>
  <c r="AU452" i="6"/>
  <c r="AV452" i="6"/>
  <c r="AX452" i="6"/>
  <c r="AY452" i="6"/>
  <c r="AZ452" i="6"/>
  <c r="BA452" i="6"/>
  <c r="BB452" i="6"/>
  <c r="BD452" i="6"/>
  <c r="BE452" i="6"/>
  <c r="BF452" i="6"/>
  <c r="BG452" i="6"/>
  <c r="BH452" i="6"/>
  <c r="BJ452" i="6"/>
  <c r="BK452" i="6"/>
  <c r="BL452" i="6"/>
  <c r="BM452" i="6"/>
  <c r="BN452" i="6"/>
  <c r="BP452" i="6"/>
  <c r="BQ452" i="6"/>
  <c r="BR452" i="6"/>
  <c r="BS452" i="6"/>
  <c r="BT452" i="6"/>
  <c r="BV452" i="6"/>
  <c r="C453" i="6"/>
  <c r="D453" i="6"/>
  <c r="E453" i="6"/>
  <c r="F453" i="6"/>
  <c r="H453" i="6"/>
  <c r="I453" i="6"/>
  <c r="J453" i="6"/>
  <c r="K453" i="6"/>
  <c r="L453" i="6"/>
  <c r="N453" i="6"/>
  <c r="O453" i="6"/>
  <c r="P453" i="6"/>
  <c r="Q453" i="6"/>
  <c r="R453" i="6"/>
  <c r="T453" i="6"/>
  <c r="U453" i="6"/>
  <c r="V453" i="6"/>
  <c r="W453" i="6"/>
  <c r="X453" i="6"/>
  <c r="Z453" i="6"/>
  <c r="AA453" i="6"/>
  <c r="AB453" i="6"/>
  <c r="AC453" i="6"/>
  <c r="AD453" i="6"/>
  <c r="AF453" i="6"/>
  <c r="AG453" i="6"/>
  <c r="AH453" i="6"/>
  <c r="AI453" i="6"/>
  <c r="AJ453" i="6"/>
  <c r="AL453" i="6"/>
  <c r="AM453" i="6"/>
  <c r="AN453" i="6"/>
  <c r="AO453" i="6"/>
  <c r="AP453" i="6"/>
  <c r="AR453" i="6"/>
  <c r="AS453" i="6"/>
  <c r="AT453" i="6"/>
  <c r="AU453" i="6"/>
  <c r="AV453" i="6"/>
  <c r="AX453" i="6"/>
  <c r="AY453" i="6"/>
  <c r="AZ453" i="6"/>
  <c r="BA453" i="6"/>
  <c r="BB453" i="6"/>
  <c r="BD453" i="6"/>
  <c r="BE453" i="6"/>
  <c r="BF453" i="6"/>
  <c r="BG453" i="6"/>
  <c r="BH453" i="6"/>
  <c r="BJ453" i="6"/>
  <c r="BK453" i="6"/>
  <c r="BL453" i="6"/>
  <c r="BM453" i="6"/>
  <c r="BN453" i="6"/>
  <c r="BP453" i="6"/>
  <c r="BQ453" i="6"/>
  <c r="BR453" i="6"/>
  <c r="BS453" i="6"/>
  <c r="BT453" i="6"/>
  <c r="BV453" i="6"/>
  <c r="C454" i="6"/>
  <c r="D454" i="6"/>
  <c r="E454" i="6"/>
  <c r="F454" i="6"/>
  <c r="H454" i="6"/>
  <c r="I454" i="6"/>
  <c r="J454" i="6"/>
  <c r="K454" i="6"/>
  <c r="L454" i="6"/>
  <c r="N454" i="6"/>
  <c r="O454" i="6"/>
  <c r="P454" i="6"/>
  <c r="Q454" i="6"/>
  <c r="R454" i="6"/>
  <c r="T454" i="6"/>
  <c r="U454" i="6"/>
  <c r="V454" i="6"/>
  <c r="W454" i="6"/>
  <c r="X454" i="6"/>
  <c r="Z454" i="6"/>
  <c r="AA454" i="6"/>
  <c r="AB454" i="6"/>
  <c r="AC454" i="6"/>
  <c r="AD454" i="6"/>
  <c r="AF454" i="6"/>
  <c r="AG454" i="6"/>
  <c r="AH454" i="6"/>
  <c r="AI454" i="6"/>
  <c r="AJ454" i="6"/>
  <c r="AL454" i="6"/>
  <c r="AM454" i="6"/>
  <c r="AN454" i="6"/>
  <c r="AO454" i="6"/>
  <c r="AP454" i="6"/>
  <c r="AR454" i="6"/>
  <c r="AS454" i="6"/>
  <c r="AT454" i="6"/>
  <c r="AU454" i="6"/>
  <c r="AV454" i="6"/>
  <c r="AX454" i="6"/>
  <c r="AY454" i="6"/>
  <c r="AZ454" i="6"/>
  <c r="BA454" i="6"/>
  <c r="BB454" i="6"/>
  <c r="BD454" i="6"/>
  <c r="BE454" i="6"/>
  <c r="BF454" i="6"/>
  <c r="BG454" i="6"/>
  <c r="BH454" i="6"/>
  <c r="BJ454" i="6"/>
  <c r="BK454" i="6"/>
  <c r="BL454" i="6"/>
  <c r="BM454" i="6"/>
  <c r="BN454" i="6"/>
  <c r="BP454" i="6"/>
  <c r="BQ454" i="6"/>
  <c r="BR454" i="6"/>
  <c r="BS454" i="6"/>
  <c r="BT454" i="6"/>
  <c r="BV454" i="6"/>
  <c r="C455" i="6"/>
  <c r="D455" i="6"/>
  <c r="E455" i="6"/>
  <c r="F455" i="6"/>
  <c r="H455" i="6"/>
  <c r="I455" i="6"/>
  <c r="J455" i="6"/>
  <c r="K455" i="6"/>
  <c r="L455" i="6"/>
  <c r="N455" i="6"/>
  <c r="O455" i="6"/>
  <c r="P455" i="6"/>
  <c r="Q455" i="6"/>
  <c r="R455" i="6"/>
  <c r="T455" i="6"/>
  <c r="U455" i="6"/>
  <c r="V455" i="6"/>
  <c r="W455" i="6"/>
  <c r="X455" i="6"/>
  <c r="Z455" i="6"/>
  <c r="AA455" i="6"/>
  <c r="AB455" i="6"/>
  <c r="AC455" i="6"/>
  <c r="AD455" i="6"/>
  <c r="AF455" i="6"/>
  <c r="AG455" i="6"/>
  <c r="AH455" i="6"/>
  <c r="AI455" i="6"/>
  <c r="AJ455" i="6"/>
  <c r="AL455" i="6"/>
  <c r="AM455" i="6"/>
  <c r="AN455" i="6"/>
  <c r="AO455" i="6"/>
  <c r="AP455" i="6"/>
  <c r="AR455" i="6"/>
  <c r="AS455" i="6"/>
  <c r="AT455" i="6"/>
  <c r="AU455" i="6"/>
  <c r="AV455" i="6"/>
  <c r="AX455" i="6"/>
  <c r="AY455" i="6"/>
  <c r="AZ455" i="6"/>
  <c r="BA455" i="6"/>
  <c r="BB455" i="6"/>
  <c r="BD455" i="6"/>
  <c r="BE455" i="6"/>
  <c r="BF455" i="6"/>
  <c r="BG455" i="6"/>
  <c r="BH455" i="6"/>
  <c r="BJ455" i="6"/>
  <c r="BK455" i="6"/>
  <c r="BL455" i="6"/>
  <c r="BM455" i="6"/>
  <c r="BN455" i="6"/>
  <c r="BP455" i="6"/>
  <c r="BQ455" i="6"/>
  <c r="BR455" i="6"/>
  <c r="BS455" i="6"/>
  <c r="BT455" i="6"/>
  <c r="BV455" i="6"/>
  <c r="C456" i="6"/>
  <c r="D456" i="6"/>
  <c r="E456" i="6"/>
  <c r="F456" i="6"/>
  <c r="H456" i="6"/>
  <c r="I456" i="6"/>
  <c r="J456" i="6"/>
  <c r="K456" i="6"/>
  <c r="L456" i="6"/>
  <c r="N456" i="6"/>
  <c r="O456" i="6"/>
  <c r="P456" i="6"/>
  <c r="Q456" i="6"/>
  <c r="R456" i="6"/>
  <c r="T456" i="6"/>
  <c r="U456" i="6"/>
  <c r="V456" i="6"/>
  <c r="W456" i="6"/>
  <c r="X456" i="6"/>
  <c r="Z456" i="6"/>
  <c r="AA456" i="6"/>
  <c r="AB456" i="6"/>
  <c r="AC456" i="6"/>
  <c r="AD456" i="6"/>
  <c r="AF456" i="6"/>
  <c r="AG456" i="6"/>
  <c r="AH456" i="6"/>
  <c r="AI456" i="6"/>
  <c r="AJ456" i="6"/>
  <c r="AL456" i="6"/>
  <c r="AM456" i="6"/>
  <c r="AN456" i="6"/>
  <c r="AO456" i="6"/>
  <c r="AP456" i="6"/>
  <c r="AR456" i="6"/>
  <c r="AS456" i="6"/>
  <c r="AT456" i="6"/>
  <c r="AU456" i="6"/>
  <c r="AV456" i="6"/>
  <c r="AX456" i="6"/>
  <c r="AY456" i="6"/>
  <c r="AZ456" i="6"/>
  <c r="BA456" i="6"/>
  <c r="BB456" i="6"/>
  <c r="BD456" i="6"/>
  <c r="BE456" i="6"/>
  <c r="BF456" i="6"/>
  <c r="BG456" i="6"/>
  <c r="BH456" i="6"/>
  <c r="BJ456" i="6"/>
  <c r="BK456" i="6"/>
  <c r="BL456" i="6"/>
  <c r="BM456" i="6"/>
  <c r="BN456" i="6"/>
  <c r="BP456" i="6"/>
  <c r="BQ456" i="6"/>
  <c r="BR456" i="6"/>
  <c r="BS456" i="6"/>
  <c r="BT456" i="6"/>
  <c r="BV456" i="6"/>
  <c r="C457" i="6"/>
  <c r="D457" i="6"/>
  <c r="E457" i="6"/>
  <c r="F457" i="6"/>
  <c r="H457" i="6"/>
  <c r="I457" i="6"/>
  <c r="J457" i="6"/>
  <c r="K457" i="6"/>
  <c r="L457" i="6"/>
  <c r="N457" i="6"/>
  <c r="O457" i="6"/>
  <c r="P457" i="6"/>
  <c r="Q457" i="6"/>
  <c r="R457" i="6"/>
  <c r="T457" i="6"/>
  <c r="U457" i="6"/>
  <c r="V457" i="6"/>
  <c r="W457" i="6"/>
  <c r="X457" i="6"/>
  <c r="Z457" i="6"/>
  <c r="AA457" i="6"/>
  <c r="AB457" i="6"/>
  <c r="AC457" i="6"/>
  <c r="AD457" i="6"/>
  <c r="AF457" i="6"/>
  <c r="AG457" i="6"/>
  <c r="AH457" i="6"/>
  <c r="AI457" i="6"/>
  <c r="AJ457" i="6"/>
  <c r="AL457" i="6"/>
  <c r="AM457" i="6"/>
  <c r="AN457" i="6"/>
  <c r="AO457" i="6"/>
  <c r="AP457" i="6"/>
  <c r="AR457" i="6"/>
  <c r="AS457" i="6"/>
  <c r="AT457" i="6"/>
  <c r="AU457" i="6"/>
  <c r="AV457" i="6"/>
  <c r="AX457" i="6"/>
  <c r="AY457" i="6"/>
  <c r="AZ457" i="6"/>
  <c r="BA457" i="6"/>
  <c r="BB457" i="6"/>
  <c r="BD457" i="6"/>
  <c r="BE457" i="6"/>
  <c r="BF457" i="6"/>
  <c r="BG457" i="6"/>
  <c r="BH457" i="6"/>
  <c r="BJ457" i="6"/>
  <c r="BK457" i="6"/>
  <c r="BL457" i="6"/>
  <c r="BM457" i="6"/>
  <c r="BN457" i="6"/>
  <c r="BP457" i="6"/>
  <c r="BQ457" i="6"/>
  <c r="BR457" i="6"/>
  <c r="BS457" i="6"/>
  <c r="BT457" i="6"/>
  <c r="BV457" i="6"/>
  <c r="C458" i="6"/>
  <c r="D458" i="6"/>
  <c r="E458" i="6"/>
  <c r="F458" i="6"/>
  <c r="H458" i="6"/>
  <c r="I458" i="6"/>
  <c r="J458" i="6"/>
  <c r="K458" i="6"/>
  <c r="L458" i="6"/>
  <c r="N458" i="6"/>
  <c r="O458" i="6"/>
  <c r="P458" i="6"/>
  <c r="Q458" i="6"/>
  <c r="R458" i="6"/>
  <c r="T458" i="6"/>
  <c r="U458" i="6"/>
  <c r="V458" i="6"/>
  <c r="W458" i="6"/>
  <c r="X458" i="6"/>
  <c r="Z458" i="6"/>
  <c r="AA458" i="6"/>
  <c r="AB458" i="6"/>
  <c r="AC458" i="6"/>
  <c r="AD458" i="6"/>
  <c r="AF458" i="6"/>
  <c r="AG458" i="6"/>
  <c r="AH458" i="6"/>
  <c r="AI458" i="6"/>
  <c r="AJ458" i="6"/>
  <c r="AL458" i="6"/>
  <c r="AM458" i="6"/>
  <c r="AN458" i="6"/>
  <c r="AO458" i="6"/>
  <c r="AP458" i="6"/>
  <c r="AR458" i="6"/>
  <c r="AS458" i="6"/>
  <c r="AT458" i="6"/>
  <c r="AU458" i="6"/>
  <c r="AV458" i="6"/>
  <c r="AX458" i="6"/>
  <c r="AY458" i="6"/>
  <c r="AZ458" i="6"/>
  <c r="BA458" i="6"/>
  <c r="BB458" i="6"/>
  <c r="BD458" i="6"/>
  <c r="BE458" i="6"/>
  <c r="BF458" i="6"/>
  <c r="BG458" i="6"/>
  <c r="BH458" i="6"/>
  <c r="BJ458" i="6"/>
  <c r="BK458" i="6"/>
  <c r="BL458" i="6"/>
  <c r="BM458" i="6"/>
  <c r="BN458" i="6"/>
  <c r="BP458" i="6"/>
  <c r="BQ458" i="6"/>
  <c r="BR458" i="6"/>
  <c r="BS458" i="6"/>
  <c r="BT458" i="6"/>
  <c r="BV458" i="6"/>
  <c r="C459" i="6"/>
  <c r="D459" i="6"/>
  <c r="E459" i="6"/>
  <c r="F459" i="6"/>
  <c r="H459" i="6"/>
  <c r="I459" i="6"/>
  <c r="J459" i="6"/>
  <c r="K459" i="6"/>
  <c r="L459" i="6"/>
  <c r="N459" i="6"/>
  <c r="O459" i="6"/>
  <c r="P459" i="6"/>
  <c r="Q459" i="6"/>
  <c r="R459" i="6"/>
  <c r="T459" i="6"/>
  <c r="U459" i="6"/>
  <c r="V459" i="6"/>
  <c r="W459" i="6"/>
  <c r="X459" i="6"/>
  <c r="Z459" i="6"/>
  <c r="AA459" i="6"/>
  <c r="AB459" i="6"/>
  <c r="AC459" i="6"/>
  <c r="AD459" i="6"/>
  <c r="AF459" i="6"/>
  <c r="AG459" i="6"/>
  <c r="AH459" i="6"/>
  <c r="AI459" i="6"/>
  <c r="AJ459" i="6"/>
  <c r="AL459" i="6"/>
  <c r="AM459" i="6"/>
  <c r="AN459" i="6"/>
  <c r="AO459" i="6"/>
  <c r="AP459" i="6"/>
  <c r="AR459" i="6"/>
  <c r="AS459" i="6"/>
  <c r="AT459" i="6"/>
  <c r="AU459" i="6"/>
  <c r="AV459" i="6"/>
  <c r="AX459" i="6"/>
  <c r="AY459" i="6"/>
  <c r="AZ459" i="6"/>
  <c r="BA459" i="6"/>
  <c r="BB459" i="6"/>
  <c r="BD459" i="6"/>
  <c r="BE459" i="6"/>
  <c r="BF459" i="6"/>
  <c r="BG459" i="6"/>
  <c r="BH459" i="6"/>
  <c r="BJ459" i="6"/>
  <c r="BK459" i="6"/>
  <c r="BL459" i="6"/>
  <c r="BM459" i="6"/>
  <c r="BN459" i="6"/>
  <c r="BP459" i="6"/>
  <c r="BQ459" i="6"/>
  <c r="BR459" i="6"/>
  <c r="BS459" i="6"/>
  <c r="BT459" i="6"/>
  <c r="BV459" i="6"/>
  <c r="C460" i="6"/>
  <c r="D460" i="6"/>
  <c r="E460" i="6"/>
  <c r="F460" i="6"/>
  <c r="H460" i="6"/>
  <c r="I460" i="6"/>
  <c r="J460" i="6"/>
  <c r="K460" i="6"/>
  <c r="L460" i="6"/>
  <c r="N460" i="6"/>
  <c r="O460" i="6"/>
  <c r="P460" i="6"/>
  <c r="Q460" i="6"/>
  <c r="R460" i="6"/>
  <c r="T460" i="6"/>
  <c r="U460" i="6"/>
  <c r="V460" i="6"/>
  <c r="W460" i="6"/>
  <c r="X460" i="6"/>
  <c r="Z460" i="6"/>
  <c r="AA460" i="6"/>
  <c r="AB460" i="6"/>
  <c r="AC460" i="6"/>
  <c r="AD460" i="6"/>
  <c r="AF460" i="6"/>
  <c r="AG460" i="6"/>
  <c r="AH460" i="6"/>
  <c r="AI460" i="6"/>
  <c r="AJ460" i="6"/>
  <c r="AL460" i="6"/>
  <c r="AM460" i="6"/>
  <c r="AN460" i="6"/>
  <c r="AO460" i="6"/>
  <c r="AP460" i="6"/>
  <c r="AR460" i="6"/>
  <c r="AS460" i="6"/>
  <c r="AT460" i="6"/>
  <c r="AU460" i="6"/>
  <c r="AV460" i="6"/>
  <c r="AX460" i="6"/>
  <c r="AY460" i="6"/>
  <c r="AZ460" i="6"/>
  <c r="BA460" i="6"/>
  <c r="BB460" i="6"/>
  <c r="BD460" i="6"/>
  <c r="BE460" i="6"/>
  <c r="BF460" i="6"/>
  <c r="BG460" i="6"/>
  <c r="BH460" i="6"/>
  <c r="BJ460" i="6"/>
  <c r="BK460" i="6"/>
  <c r="BL460" i="6"/>
  <c r="BM460" i="6"/>
  <c r="BN460" i="6"/>
  <c r="BP460" i="6"/>
  <c r="BQ460" i="6"/>
  <c r="BR460" i="6"/>
  <c r="BS460" i="6"/>
  <c r="BT460" i="6"/>
  <c r="BV460" i="6"/>
  <c r="C461" i="6"/>
  <c r="D461" i="6"/>
  <c r="E461" i="6"/>
  <c r="F461" i="6"/>
  <c r="H461" i="6"/>
  <c r="I461" i="6"/>
  <c r="J461" i="6"/>
  <c r="K461" i="6"/>
  <c r="L461" i="6"/>
  <c r="N461" i="6"/>
  <c r="O461" i="6"/>
  <c r="P461" i="6"/>
  <c r="Q461" i="6"/>
  <c r="R461" i="6"/>
  <c r="T461" i="6"/>
  <c r="U461" i="6"/>
  <c r="V461" i="6"/>
  <c r="W461" i="6"/>
  <c r="X461" i="6"/>
  <c r="Z461" i="6"/>
  <c r="AA461" i="6"/>
  <c r="AB461" i="6"/>
  <c r="AC461" i="6"/>
  <c r="AD461" i="6"/>
  <c r="AF461" i="6"/>
  <c r="AG461" i="6"/>
  <c r="AH461" i="6"/>
  <c r="AI461" i="6"/>
  <c r="AJ461" i="6"/>
  <c r="AL461" i="6"/>
  <c r="AM461" i="6"/>
  <c r="AN461" i="6"/>
  <c r="AO461" i="6"/>
  <c r="AP461" i="6"/>
  <c r="AR461" i="6"/>
  <c r="AS461" i="6"/>
  <c r="AT461" i="6"/>
  <c r="AU461" i="6"/>
  <c r="AV461" i="6"/>
  <c r="AX461" i="6"/>
  <c r="AY461" i="6"/>
  <c r="AZ461" i="6"/>
  <c r="BA461" i="6"/>
  <c r="BB461" i="6"/>
  <c r="BD461" i="6"/>
  <c r="BE461" i="6"/>
  <c r="BF461" i="6"/>
  <c r="BG461" i="6"/>
  <c r="BH461" i="6"/>
  <c r="BJ461" i="6"/>
  <c r="BK461" i="6"/>
  <c r="BL461" i="6"/>
  <c r="BM461" i="6"/>
  <c r="BN461" i="6"/>
  <c r="BP461" i="6"/>
  <c r="BQ461" i="6"/>
  <c r="BR461" i="6"/>
  <c r="BS461" i="6"/>
  <c r="BT461" i="6"/>
  <c r="BV461" i="6"/>
  <c r="C462" i="6"/>
  <c r="D462" i="6"/>
  <c r="E462" i="6"/>
  <c r="F462" i="6"/>
  <c r="H462" i="6"/>
  <c r="I462" i="6"/>
  <c r="J462" i="6"/>
  <c r="K462" i="6"/>
  <c r="L462" i="6"/>
  <c r="N462" i="6"/>
  <c r="O462" i="6"/>
  <c r="P462" i="6"/>
  <c r="Q462" i="6"/>
  <c r="R462" i="6"/>
  <c r="T462" i="6"/>
  <c r="U462" i="6"/>
  <c r="V462" i="6"/>
  <c r="W462" i="6"/>
  <c r="X462" i="6"/>
  <c r="Z462" i="6"/>
  <c r="AA462" i="6"/>
  <c r="AB462" i="6"/>
  <c r="AC462" i="6"/>
  <c r="AD462" i="6"/>
  <c r="AF462" i="6"/>
  <c r="AG462" i="6"/>
  <c r="AH462" i="6"/>
  <c r="AI462" i="6"/>
  <c r="AJ462" i="6"/>
  <c r="AL462" i="6"/>
  <c r="AM462" i="6"/>
  <c r="AN462" i="6"/>
  <c r="AO462" i="6"/>
  <c r="AP462" i="6"/>
  <c r="AR462" i="6"/>
  <c r="AS462" i="6"/>
  <c r="AT462" i="6"/>
  <c r="AU462" i="6"/>
  <c r="AV462" i="6"/>
  <c r="AX462" i="6"/>
  <c r="AY462" i="6"/>
  <c r="AZ462" i="6"/>
  <c r="BA462" i="6"/>
  <c r="BB462" i="6"/>
  <c r="BD462" i="6"/>
  <c r="BE462" i="6"/>
  <c r="BF462" i="6"/>
  <c r="BG462" i="6"/>
  <c r="BH462" i="6"/>
  <c r="BJ462" i="6"/>
  <c r="BK462" i="6"/>
  <c r="BL462" i="6"/>
  <c r="BM462" i="6"/>
  <c r="BN462" i="6"/>
  <c r="BP462" i="6"/>
  <c r="BQ462" i="6"/>
  <c r="BR462" i="6"/>
  <c r="BS462" i="6"/>
  <c r="BT462" i="6"/>
  <c r="BV462" i="6"/>
  <c r="C463" i="6"/>
  <c r="D463" i="6"/>
  <c r="E463" i="6"/>
  <c r="F463" i="6"/>
  <c r="H463" i="6"/>
  <c r="I463" i="6"/>
  <c r="J463" i="6"/>
  <c r="K463" i="6"/>
  <c r="L463" i="6"/>
  <c r="N463" i="6"/>
  <c r="O463" i="6"/>
  <c r="P463" i="6"/>
  <c r="Q463" i="6"/>
  <c r="R463" i="6"/>
  <c r="T463" i="6"/>
  <c r="U463" i="6"/>
  <c r="V463" i="6"/>
  <c r="W463" i="6"/>
  <c r="X463" i="6"/>
  <c r="Z463" i="6"/>
  <c r="AA463" i="6"/>
  <c r="AB463" i="6"/>
  <c r="AC463" i="6"/>
  <c r="AD463" i="6"/>
  <c r="AF463" i="6"/>
  <c r="AG463" i="6"/>
  <c r="AH463" i="6"/>
  <c r="AI463" i="6"/>
  <c r="AJ463" i="6"/>
  <c r="AL463" i="6"/>
  <c r="AM463" i="6"/>
  <c r="AN463" i="6"/>
  <c r="AO463" i="6"/>
  <c r="AP463" i="6"/>
  <c r="AR463" i="6"/>
  <c r="AS463" i="6"/>
  <c r="AT463" i="6"/>
  <c r="AU463" i="6"/>
  <c r="AV463" i="6"/>
  <c r="AX463" i="6"/>
  <c r="AY463" i="6"/>
  <c r="AZ463" i="6"/>
  <c r="BA463" i="6"/>
  <c r="BB463" i="6"/>
  <c r="BD463" i="6"/>
  <c r="BE463" i="6"/>
  <c r="BF463" i="6"/>
  <c r="BG463" i="6"/>
  <c r="BH463" i="6"/>
  <c r="BJ463" i="6"/>
  <c r="BK463" i="6"/>
  <c r="BL463" i="6"/>
  <c r="BM463" i="6"/>
  <c r="BN463" i="6"/>
  <c r="BP463" i="6"/>
  <c r="BQ463" i="6"/>
  <c r="BR463" i="6"/>
  <c r="BS463" i="6"/>
  <c r="BT463" i="6"/>
  <c r="BV463" i="6"/>
  <c r="C464" i="6"/>
  <c r="D464" i="6"/>
  <c r="E464" i="6"/>
  <c r="F464" i="6"/>
  <c r="H464" i="6"/>
  <c r="I464" i="6"/>
  <c r="J464" i="6"/>
  <c r="K464" i="6"/>
  <c r="L464" i="6"/>
  <c r="N464" i="6"/>
  <c r="O464" i="6"/>
  <c r="P464" i="6"/>
  <c r="Q464" i="6"/>
  <c r="R464" i="6"/>
  <c r="T464" i="6"/>
  <c r="U464" i="6"/>
  <c r="V464" i="6"/>
  <c r="W464" i="6"/>
  <c r="X464" i="6"/>
  <c r="Z464" i="6"/>
  <c r="AA464" i="6"/>
  <c r="AB464" i="6"/>
  <c r="AC464" i="6"/>
  <c r="AD464" i="6"/>
  <c r="AF464" i="6"/>
  <c r="AG464" i="6"/>
  <c r="AH464" i="6"/>
  <c r="AI464" i="6"/>
  <c r="AJ464" i="6"/>
  <c r="AL464" i="6"/>
  <c r="AM464" i="6"/>
  <c r="AN464" i="6"/>
  <c r="AO464" i="6"/>
  <c r="AP464" i="6"/>
  <c r="AR464" i="6"/>
  <c r="AS464" i="6"/>
  <c r="AT464" i="6"/>
  <c r="AU464" i="6"/>
  <c r="AV464" i="6"/>
  <c r="AX464" i="6"/>
  <c r="AY464" i="6"/>
  <c r="AZ464" i="6"/>
  <c r="BA464" i="6"/>
  <c r="BB464" i="6"/>
  <c r="BD464" i="6"/>
  <c r="BE464" i="6"/>
  <c r="BF464" i="6"/>
  <c r="BG464" i="6"/>
  <c r="BH464" i="6"/>
  <c r="BJ464" i="6"/>
  <c r="BK464" i="6"/>
  <c r="BL464" i="6"/>
  <c r="BM464" i="6"/>
  <c r="BN464" i="6"/>
  <c r="BP464" i="6"/>
  <c r="BQ464" i="6"/>
  <c r="BR464" i="6"/>
  <c r="BS464" i="6"/>
  <c r="BT464" i="6"/>
  <c r="BV464" i="6"/>
  <c r="C465" i="6"/>
  <c r="D465" i="6"/>
  <c r="E465" i="6"/>
  <c r="F465" i="6"/>
  <c r="H465" i="6"/>
  <c r="I465" i="6"/>
  <c r="J465" i="6"/>
  <c r="K465" i="6"/>
  <c r="L465" i="6"/>
  <c r="N465" i="6"/>
  <c r="O465" i="6"/>
  <c r="P465" i="6"/>
  <c r="Q465" i="6"/>
  <c r="R465" i="6"/>
  <c r="T465" i="6"/>
  <c r="U465" i="6"/>
  <c r="V465" i="6"/>
  <c r="W465" i="6"/>
  <c r="X465" i="6"/>
  <c r="Z465" i="6"/>
  <c r="AA465" i="6"/>
  <c r="AB465" i="6"/>
  <c r="AC465" i="6"/>
  <c r="AD465" i="6"/>
  <c r="AF465" i="6"/>
  <c r="AG465" i="6"/>
  <c r="AH465" i="6"/>
  <c r="AI465" i="6"/>
  <c r="AJ465" i="6"/>
  <c r="AL465" i="6"/>
  <c r="AM465" i="6"/>
  <c r="AN465" i="6"/>
  <c r="AO465" i="6"/>
  <c r="AP465" i="6"/>
  <c r="AR465" i="6"/>
  <c r="AS465" i="6"/>
  <c r="AT465" i="6"/>
  <c r="AU465" i="6"/>
  <c r="AV465" i="6"/>
  <c r="AX465" i="6"/>
  <c r="AY465" i="6"/>
  <c r="AZ465" i="6"/>
  <c r="BA465" i="6"/>
  <c r="BB465" i="6"/>
  <c r="BD465" i="6"/>
  <c r="BE465" i="6"/>
  <c r="BF465" i="6"/>
  <c r="BG465" i="6"/>
  <c r="BH465" i="6"/>
  <c r="BJ465" i="6"/>
  <c r="BK465" i="6"/>
  <c r="BL465" i="6"/>
  <c r="BM465" i="6"/>
  <c r="BN465" i="6"/>
  <c r="BP465" i="6"/>
  <c r="BQ465" i="6"/>
  <c r="BR465" i="6"/>
  <c r="BS465" i="6"/>
  <c r="BT465" i="6"/>
  <c r="BV465" i="6"/>
  <c r="C466" i="6"/>
  <c r="D466" i="6"/>
  <c r="E466" i="6"/>
  <c r="F466" i="6"/>
  <c r="H466" i="6"/>
  <c r="I466" i="6"/>
  <c r="J466" i="6"/>
  <c r="K466" i="6"/>
  <c r="L466" i="6"/>
  <c r="N466" i="6"/>
  <c r="O466" i="6"/>
  <c r="P466" i="6"/>
  <c r="Q466" i="6"/>
  <c r="R466" i="6"/>
  <c r="T466" i="6"/>
  <c r="U466" i="6"/>
  <c r="V466" i="6"/>
  <c r="W466" i="6"/>
  <c r="X466" i="6"/>
  <c r="Z466" i="6"/>
  <c r="AA466" i="6"/>
  <c r="AB466" i="6"/>
  <c r="AC466" i="6"/>
  <c r="AD466" i="6"/>
  <c r="AF466" i="6"/>
  <c r="AG466" i="6"/>
  <c r="AH466" i="6"/>
  <c r="AI466" i="6"/>
  <c r="AJ466" i="6"/>
  <c r="AL466" i="6"/>
  <c r="AM466" i="6"/>
  <c r="AN466" i="6"/>
  <c r="AO466" i="6"/>
  <c r="AP466" i="6"/>
  <c r="AR466" i="6"/>
  <c r="AS466" i="6"/>
  <c r="AT466" i="6"/>
  <c r="AU466" i="6"/>
  <c r="AV466" i="6"/>
  <c r="AX466" i="6"/>
  <c r="AY466" i="6"/>
  <c r="AZ466" i="6"/>
  <c r="BA466" i="6"/>
  <c r="BB466" i="6"/>
  <c r="BD466" i="6"/>
  <c r="BE466" i="6"/>
  <c r="BF466" i="6"/>
  <c r="BG466" i="6"/>
  <c r="BH466" i="6"/>
  <c r="BJ466" i="6"/>
  <c r="BK466" i="6"/>
  <c r="BL466" i="6"/>
  <c r="BM466" i="6"/>
  <c r="BN466" i="6"/>
  <c r="BP466" i="6"/>
  <c r="BQ466" i="6"/>
  <c r="BR466" i="6"/>
  <c r="BS466" i="6"/>
  <c r="BT466" i="6"/>
  <c r="BV466" i="6"/>
  <c r="C467" i="6"/>
  <c r="D467" i="6"/>
  <c r="E467" i="6"/>
  <c r="F467" i="6"/>
  <c r="H467" i="6"/>
  <c r="I467" i="6"/>
  <c r="J467" i="6"/>
  <c r="K467" i="6"/>
  <c r="L467" i="6"/>
  <c r="N467" i="6"/>
  <c r="O467" i="6"/>
  <c r="P467" i="6"/>
  <c r="Q467" i="6"/>
  <c r="R467" i="6"/>
  <c r="T467" i="6"/>
  <c r="U467" i="6"/>
  <c r="V467" i="6"/>
  <c r="W467" i="6"/>
  <c r="X467" i="6"/>
  <c r="Z467" i="6"/>
  <c r="AA467" i="6"/>
  <c r="AB467" i="6"/>
  <c r="AC467" i="6"/>
  <c r="AD467" i="6"/>
  <c r="AF467" i="6"/>
  <c r="AG467" i="6"/>
  <c r="AH467" i="6"/>
  <c r="AI467" i="6"/>
  <c r="AJ467" i="6"/>
  <c r="AL467" i="6"/>
  <c r="AM467" i="6"/>
  <c r="AN467" i="6"/>
  <c r="AO467" i="6"/>
  <c r="AP467" i="6"/>
  <c r="AR467" i="6"/>
  <c r="AS467" i="6"/>
  <c r="AT467" i="6"/>
  <c r="AU467" i="6"/>
  <c r="AV467" i="6"/>
  <c r="AX467" i="6"/>
  <c r="AY467" i="6"/>
  <c r="AZ467" i="6"/>
  <c r="BA467" i="6"/>
  <c r="BB467" i="6"/>
  <c r="BD467" i="6"/>
  <c r="BE467" i="6"/>
  <c r="BF467" i="6"/>
  <c r="BG467" i="6"/>
  <c r="BH467" i="6"/>
  <c r="BJ467" i="6"/>
  <c r="BK467" i="6"/>
  <c r="BL467" i="6"/>
  <c r="BM467" i="6"/>
  <c r="BN467" i="6"/>
  <c r="BP467" i="6"/>
  <c r="BQ467" i="6"/>
  <c r="BR467" i="6"/>
  <c r="BS467" i="6"/>
  <c r="BT467" i="6"/>
  <c r="BV467" i="6"/>
  <c r="C468" i="6"/>
  <c r="D468" i="6"/>
  <c r="E468" i="6"/>
  <c r="F468" i="6"/>
  <c r="H468" i="6"/>
  <c r="I468" i="6"/>
  <c r="J468" i="6"/>
  <c r="K468" i="6"/>
  <c r="L468" i="6"/>
  <c r="N468" i="6"/>
  <c r="O468" i="6"/>
  <c r="P468" i="6"/>
  <c r="Q468" i="6"/>
  <c r="R468" i="6"/>
  <c r="T468" i="6"/>
  <c r="U468" i="6"/>
  <c r="V468" i="6"/>
  <c r="W468" i="6"/>
  <c r="X468" i="6"/>
  <c r="Z468" i="6"/>
  <c r="AA468" i="6"/>
  <c r="AB468" i="6"/>
  <c r="AC468" i="6"/>
  <c r="AD468" i="6"/>
  <c r="AF468" i="6"/>
  <c r="AG468" i="6"/>
  <c r="AH468" i="6"/>
  <c r="AI468" i="6"/>
  <c r="AJ468" i="6"/>
  <c r="AL468" i="6"/>
  <c r="AM468" i="6"/>
  <c r="AN468" i="6"/>
  <c r="AO468" i="6"/>
  <c r="AP468" i="6"/>
  <c r="AR468" i="6"/>
  <c r="AS468" i="6"/>
  <c r="AT468" i="6"/>
  <c r="AU468" i="6"/>
  <c r="AV468" i="6"/>
  <c r="AX468" i="6"/>
  <c r="AY468" i="6"/>
  <c r="AZ468" i="6"/>
  <c r="BA468" i="6"/>
  <c r="BB468" i="6"/>
  <c r="BD468" i="6"/>
  <c r="BE468" i="6"/>
  <c r="BF468" i="6"/>
  <c r="BG468" i="6"/>
  <c r="BH468" i="6"/>
  <c r="BJ468" i="6"/>
  <c r="BK468" i="6"/>
  <c r="BL468" i="6"/>
  <c r="BM468" i="6"/>
  <c r="BN468" i="6"/>
  <c r="BP468" i="6"/>
  <c r="BQ468" i="6"/>
  <c r="BR468" i="6"/>
  <c r="BS468" i="6"/>
  <c r="BT468" i="6"/>
  <c r="BV468" i="6"/>
  <c r="C469" i="6"/>
  <c r="D469" i="6"/>
  <c r="E469" i="6"/>
  <c r="F469" i="6"/>
  <c r="H469" i="6"/>
  <c r="I469" i="6"/>
  <c r="J469" i="6"/>
  <c r="K469" i="6"/>
  <c r="L469" i="6"/>
  <c r="N469" i="6"/>
  <c r="O469" i="6"/>
  <c r="P469" i="6"/>
  <c r="Q469" i="6"/>
  <c r="R469" i="6"/>
  <c r="T469" i="6"/>
  <c r="U469" i="6"/>
  <c r="V469" i="6"/>
  <c r="W469" i="6"/>
  <c r="X469" i="6"/>
  <c r="Z469" i="6"/>
  <c r="AA469" i="6"/>
  <c r="AB469" i="6"/>
  <c r="AC469" i="6"/>
  <c r="AD469" i="6"/>
  <c r="AF469" i="6"/>
  <c r="AG469" i="6"/>
  <c r="AH469" i="6"/>
  <c r="AI469" i="6"/>
  <c r="AJ469" i="6"/>
  <c r="AL469" i="6"/>
  <c r="AM469" i="6"/>
  <c r="AN469" i="6"/>
  <c r="AO469" i="6"/>
  <c r="AP469" i="6"/>
  <c r="AR469" i="6"/>
  <c r="AS469" i="6"/>
  <c r="AT469" i="6"/>
  <c r="AU469" i="6"/>
  <c r="AV469" i="6"/>
  <c r="AX469" i="6"/>
  <c r="AY469" i="6"/>
  <c r="AZ469" i="6"/>
  <c r="BA469" i="6"/>
  <c r="BB469" i="6"/>
  <c r="BD469" i="6"/>
  <c r="BE469" i="6"/>
  <c r="BF469" i="6"/>
  <c r="BG469" i="6"/>
  <c r="BH469" i="6"/>
  <c r="BJ469" i="6"/>
  <c r="BK469" i="6"/>
  <c r="BL469" i="6"/>
  <c r="BM469" i="6"/>
  <c r="BN469" i="6"/>
  <c r="BP469" i="6"/>
  <c r="BQ469" i="6"/>
  <c r="BR469" i="6"/>
  <c r="BS469" i="6"/>
  <c r="BT469" i="6"/>
  <c r="BV469" i="6"/>
  <c r="C470" i="6"/>
  <c r="D470" i="6"/>
  <c r="E470" i="6"/>
  <c r="F470" i="6"/>
  <c r="H470" i="6"/>
  <c r="I470" i="6"/>
  <c r="J470" i="6"/>
  <c r="K470" i="6"/>
  <c r="L470" i="6"/>
  <c r="N470" i="6"/>
  <c r="O470" i="6"/>
  <c r="P470" i="6"/>
  <c r="Q470" i="6"/>
  <c r="R470" i="6"/>
  <c r="T470" i="6"/>
  <c r="U470" i="6"/>
  <c r="V470" i="6"/>
  <c r="W470" i="6"/>
  <c r="X470" i="6"/>
  <c r="Z470" i="6"/>
  <c r="AA470" i="6"/>
  <c r="AB470" i="6"/>
  <c r="AC470" i="6"/>
  <c r="AD470" i="6"/>
  <c r="AF470" i="6"/>
  <c r="AG470" i="6"/>
  <c r="AH470" i="6"/>
  <c r="AI470" i="6"/>
  <c r="AJ470" i="6"/>
  <c r="AL470" i="6"/>
  <c r="AM470" i="6"/>
  <c r="AN470" i="6"/>
  <c r="AO470" i="6"/>
  <c r="AP470" i="6"/>
  <c r="AR470" i="6"/>
  <c r="AS470" i="6"/>
  <c r="AT470" i="6"/>
  <c r="AU470" i="6"/>
  <c r="AV470" i="6"/>
  <c r="AX470" i="6"/>
  <c r="AY470" i="6"/>
  <c r="AZ470" i="6"/>
  <c r="BA470" i="6"/>
  <c r="BB470" i="6"/>
  <c r="BD470" i="6"/>
  <c r="BE470" i="6"/>
  <c r="BF470" i="6"/>
  <c r="BG470" i="6"/>
  <c r="BH470" i="6"/>
  <c r="BJ470" i="6"/>
  <c r="BK470" i="6"/>
  <c r="BL470" i="6"/>
  <c r="BM470" i="6"/>
  <c r="BN470" i="6"/>
  <c r="BP470" i="6"/>
  <c r="BQ470" i="6"/>
  <c r="BR470" i="6"/>
  <c r="BS470" i="6"/>
  <c r="BT470" i="6"/>
  <c r="BV470" i="6"/>
  <c r="C471" i="6"/>
  <c r="D471" i="6"/>
  <c r="E471" i="6"/>
  <c r="F471" i="6"/>
  <c r="H471" i="6"/>
  <c r="I471" i="6"/>
  <c r="J471" i="6"/>
  <c r="K471" i="6"/>
  <c r="L471" i="6"/>
  <c r="N471" i="6"/>
  <c r="O471" i="6"/>
  <c r="P471" i="6"/>
  <c r="Q471" i="6"/>
  <c r="R471" i="6"/>
  <c r="T471" i="6"/>
  <c r="U471" i="6"/>
  <c r="V471" i="6"/>
  <c r="W471" i="6"/>
  <c r="X471" i="6"/>
  <c r="Z471" i="6"/>
  <c r="AA471" i="6"/>
  <c r="AB471" i="6"/>
  <c r="AC471" i="6"/>
  <c r="AD471" i="6"/>
  <c r="AF471" i="6"/>
  <c r="AG471" i="6"/>
  <c r="AH471" i="6"/>
  <c r="AI471" i="6"/>
  <c r="AJ471" i="6"/>
  <c r="AL471" i="6"/>
  <c r="AM471" i="6"/>
  <c r="AN471" i="6"/>
  <c r="AO471" i="6"/>
  <c r="AP471" i="6"/>
  <c r="AR471" i="6"/>
  <c r="AS471" i="6"/>
  <c r="AT471" i="6"/>
  <c r="AU471" i="6"/>
  <c r="AV471" i="6"/>
  <c r="AX471" i="6"/>
  <c r="AY471" i="6"/>
  <c r="AZ471" i="6"/>
  <c r="BA471" i="6"/>
  <c r="BB471" i="6"/>
  <c r="BD471" i="6"/>
  <c r="BE471" i="6"/>
  <c r="BF471" i="6"/>
  <c r="BG471" i="6"/>
  <c r="BH471" i="6"/>
  <c r="BJ471" i="6"/>
  <c r="BK471" i="6"/>
  <c r="BL471" i="6"/>
  <c r="BM471" i="6"/>
  <c r="BN471" i="6"/>
  <c r="BP471" i="6"/>
  <c r="BQ471" i="6"/>
  <c r="BR471" i="6"/>
  <c r="BS471" i="6"/>
  <c r="BT471" i="6"/>
  <c r="BV471" i="6"/>
  <c r="C472" i="6"/>
  <c r="D472" i="6"/>
  <c r="E472" i="6"/>
  <c r="F472" i="6"/>
  <c r="H472" i="6"/>
  <c r="I472" i="6"/>
  <c r="J472" i="6"/>
  <c r="K472" i="6"/>
  <c r="L472" i="6"/>
  <c r="N472" i="6"/>
  <c r="O472" i="6"/>
  <c r="P472" i="6"/>
  <c r="Q472" i="6"/>
  <c r="R472" i="6"/>
  <c r="T472" i="6"/>
  <c r="U472" i="6"/>
  <c r="V472" i="6"/>
  <c r="W472" i="6"/>
  <c r="X472" i="6"/>
  <c r="Z472" i="6"/>
  <c r="AA472" i="6"/>
  <c r="AB472" i="6"/>
  <c r="AC472" i="6"/>
  <c r="AD472" i="6"/>
  <c r="AF472" i="6"/>
  <c r="AG472" i="6"/>
  <c r="AH472" i="6"/>
  <c r="AI472" i="6"/>
  <c r="AJ472" i="6"/>
  <c r="AL472" i="6"/>
  <c r="AM472" i="6"/>
  <c r="AN472" i="6"/>
  <c r="AO472" i="6"/>
  <c r="AP472" i="6"/>
  <c r="AR472" i="6"/>
  <c r="AS472" i="6"/>
  <c r="AT472" i="6"/>
  <c r="AU472" i="6"/>
  <c r="AV472" i="6"/>
  <c r="AX472" i="6"/>
  <c r="AY472" i="6"/>
  <c r="AZ472" i="6"/>
  <c r="BA472" i="6"/>
  <c r="BB472" i="6"/>
  <c r="BD472" i="6"/>
  <c r="BE472" i="6"/>
  <c r="BF472" i="6"/>
  <c r="BG472" i="6"/>
  <c r="BH472" i="6"/>
  <c r="BJ472" i="6"/>
  <c r="BK472" i="6"/>
  <c r="BL472" i="6"/>
  <c r="BM472" i="6"/>
  <c r="BN472" i="6"/>
  <c r="BP472" i="6"/>
  <c r="BQ472" i="6"/>
  <c r="BR472" i="6"/>
  <c r="BS472" i="6"/>
  <c r="BT472" i="6"/>
  <c r="BV472" i="6"/>
  <c r="C473" i="6"/>
  <c r="D473" i="6"/>
  <c r="E473" i="6"/>
  <c r="F473" i="6"/>
  <c r="H473" i="6"/>
  <c r="I473" i="6"/>
  <c r="J473" i="6"/>
  <c r="K473" i="6"/>
  <c r="L473" i="6"/>
  <c r="N473" i="6"/>
  <c r="O473" i="6"/>
  <c r="P473" i="6"/>
  <c r="Q473" i="6"/>
  <c r="R473" i="6"/>
  <c r="T473" i="6"/>
  <c r="U473" i="6"/>
  <c r="V473" i="6"/>
  <c r="W473" i="6"/>
  <c r="X473" i="6"/>
  <c r="Z473" i="6"/>
  <c r="AA473" i="6"/>
  <c r="AB473" i="6"/>
  <c r="AC473" i="6"/>
  <c r="AD473" i="6"/>
  <c r="AF473" i="6"/>
  <c r="AG473" i="6"/>
  <c r="AH473" i="6"/>
  <c r="AI473" i="6"/>
  <c r="AJ473" i="6"/>
  <c r="AL473" i="6"/>
  <c r="AM473" i="6"/>
  <c r="AN473" i="6"/>
  <c r="AO473" i="6"/>
  <c r="AP473" i="6"/>
  <c r="AR473" i="6"/>
  <c r="AS473" i="6"/>
  <c r="AT473" i="6"/>
  <c r="AU473" i="6"/>
  <c r="AV473" i="6"/>
  <c r="AX473" i="6"/>
  <c r="AY473" i="6"/>
  <c r="AZ473" i="6"/>
  <c r="BA473" i="6"/>
  <c r="BB473" i="6"/>
  <c r="BD473" i="6"/>
  <c r="BE473" i="6"/>
  <c r="BF473" i="6"/>
  <c r="BG473" i="6"/>
  <c r="BH473" i="6"/>
  <c r="BJ473" i="6"/>
  <c r="BK473" i="6"/>
  <c r="BL473" i="6"/>
  <c r="BM473" i="6"/>
  <c r="BN473" i="6"/>
  <c r="BP473" i="6"/>
  <c r="BQ473" i="6"/>
  <c r="BR473" i="6"/>
  <c r="BS473" i="6"/>
  <c r="BT473" i="6"/>
  <c r="BV473" i="6"/>
  <c r="C474" i="6"/>
  <c r="D474" i="6"/>
  <c r="E474" i="6"/>
  <c r="F474" i="6"/>
  <c r="H474" i="6"/>
  <c r="I474" i="6"/>
  <c r="J474" i="6"/>
  <c r="K474" i="6"/>
  <c r="L474" i="6"/>
  <c r="N474" i="6"/>
  <c r="O474" i="6"/>
  <c r="P474" i="6"/>
  <c r="Q474" i="6"/>
  <c r="R474" i="6"/>
  <c r="T474" i="6"/>
  <c r="U474" i="6"/>
  <c r="V474" i="6"/>
  <c r="W474" i="6"/>
  <c r="X474" i="6"/>
  <c r="Z474" i="6"/>
  <c r="AA474" i="6"/>
  <c r="AB474" i="6"/>
  <c r="AC474" i="6"/>
  <c r="AD474" i="6"/>
  <c r="AF474" i="6"/>
  <c r="AG474" i="6"/>
  <c r="AH474" i="6"/>
  <c r="AI474" i="6"/>
  <c r="AJ474" i="6"/>
  <c r="AL474" i="6"/>
  <c r="AM474" i="6"/>
  <c r="AN474" i="6"/>
  <c r="AO474" i="6"/>
  <c r="AP474" i="6"/>
  <c r="AR474" i="6"/>
  <c r="AS474" i="6"/>
  <c r="AT474" i="6"/>
  <c r="AU474" i="6"/>
  <c r="AV474" i="6"/>
  <c r="AX474" i="6"/>
  <c r="AY474" i="6"/>
  <c r="AZ474" i="6"/>
  <c r="BA474" i="6"/>
  <c r="BB474" i="6"/>
  <c r="BD474" i="6"/>
  <c r="BE474" i="6"/>
  <c r="BF474" i="6"/>
  <c r="BG474" i="6"/>
  <c r="BH474" i="6"/>
  <c r="BJ474" i="6"/>
  <c r="BK474" i="6"/>
  <c r="BL474" i="6"/>
  <c r="BM474" i="6"/>
  <c r="BN474" i="6"/>
  <c r="BP474" i="6"/>
  <c r="BQ474" i="6"/>
  <c r="BR474" i="6"/>
  <c r="BS474" i="6"/>
  <c r="BT474" i="6"/>
  <c r="BV474" i="6"/>
  <c r="C475" i="6"/>
  <c r="D475" i="6"/>
  <c r="E475" i="6"/>
  <c r="F475" i="6"/>
  <c r="H475" i="6"/>
  <c r="I475" i="6"/>
  <c r="J475" i="6"/>
  <c r="K475" i="6"/>
  <c r="L475" i="6"/>
  <c r="N475" i="6"/>
  <c r="O475" i="6"/>
  <c r="P475" i="6"/>
  <c r="Q475" i="6"/>
  <c r="R475" i="6"/>
  <c r="T475" i="6"/>
  <c r="U475" i="6"/>
  <c r="V475" i="6"/>
  <c r="W475" i="6"/>
  <c r="X475" i="6"/>
  <c r="Z475" i="6"/>
  <c r="AA475" i="6"/>
  <c r="AB475" i="6"/>
  <c r="AC475" i="6"/>
  <c r="AD475" i="6"/>
  <c r="AF475" i="6"/>
  <c r="AG475" i="6"/>
  <c r="AH475" i="6"/>
  <c r="AI475" i="6"/>
  <c r="AJ475" i="6"/>
  <c r="AL475" i="6"/>
  <c r="AM475" i="6"/>
  <c r="AN475" i="6"/>
  <c r="AO475" i="6"/>
  <c r="AP475" i="6"/>
  <c r="AR475" i="6"/>
  <c r="AS475" i="6"/>
  <c r="AT475" i="6"/>
  <c r="AU475" i="6"/>
  <c r="AV475" i="6"/>
  <c r="AX475" i="6"/>
  <c r="AY475" i="6"/>
  <c r="AZ475" i="6"/>
  <c r="BA475" i="6"/>
  <c r="BB475" i="6"/>
  <c r="BD475" i="6"/>
  <c r="BE475" i="6"/>
  <c r="BF475" i="6"/>
  <c r="BG475" i="6"/>
  <c r="BH475" i="6"/>
  <c r="BJ475" i="6"/>
  <c r="BK475" i="6"/>
  <c r="BL475" i="6"/>
  <c r="BM475" i="6"/>
  <c r="BN475" i="6"/>
  <c r="BP475" i="6"/>
  <c r="BQ475" i="6"/>
  <c r="BR475" i="6"/>
  <c r="BS475" i="6"/>
  <c r="BT475" i="6"/>
  <c r="BV475" i="6"/>
  <c r="C476" i="6"/>
  <c r="D476" i="6"/>
  <c r="E476" i="6"/>
  <c r="F476" i="6"/>
  <c r="H476" i="6"/>
  <c r="I476" i="6"/>
  <c r="J476" i="6"/>
  <c r="K476" i="6"/>
  <c r="L476" i="6"/>
  <c r="N476" i="6"/>
  <c r="O476" i="6"/>
  <c r="P476" i="6"/>
  <c r="Q476" i="6"/>
  <c r="R476" i="6"/>
  <c r="T476" i="6"/>
  <c r="U476" i="6"/>
  <c r="V476" i="6"/>
  <c r="W476" i="6"/>
  <c r="X476" i="6"/>
  <c r="Z476" i="6"/>
  <c r="AA476" i="6"/>
  <c r="AB476" i="6"/>
  <c r="AC476" i="6"/>
  <c r="AD476" i="6"/>
  <c r="AF476" i="6"/>
  <c r="AG476" i="6"/>
  <c r="AH476" i="6"/>
  <c r="AI476" i="6"/>
  <c r="AJ476" i="6"/>
  <c r="AL476" i="6"/>
  <c r="AM476" i="6"/>
  <c r="AN476" i="6"/>
  <c r="AO476" i="6"/>
  <c r="AP476" i="6"/>
  <c r="AR476" i="6"/>
  <c r="AS476" i="6"/>
  <c r="AT476" i="6"/>
  <c r="AU476" i="6"/>
  <c r="AV476" i="6"/>
  <c r="AX476" i="6"/>
  <c r="AY476" i="6"/>
  <c r="AZ476" i="6"/>
  <c r="BA476" i="6"/>
  <c r="BB476" i="6"/>
  <c r="BD476" i="6"/>
  <c r="BE476" i="6"/>
  <c r="BF476" i="6"/>
  <c r="BG476" i="6"/>
  <c r="BH476" i="6"/>
  <c r="BJ476" i="6"/>
  <c r="BK476" i="6"/>
  <c r="BL476" i="6"/>
  <c r="BM476" i="6"/>
  <c r="BN476" i="6"/>
  <c r="BP476" i="6"/>
  <c r="BQ476" i="6"/>
  <c r="BR476" i="6"/>
  <c r="BS476" i="6"/>
  <c r="BT476" i="6"/>
  <c r="BV476" i="6"/>
  <c r="C477" i="6"/>
  <c r="D477" i="6"/>
  <c r="E477" i="6"/>
  <c r="F477" i="6"/>
  <c r="H477" i="6"/>
  <c r="I477" i="6"/>
  <c r="J477" i="6"/>
  <c r="K477" i="6"/>
  <c r="L477" i="6"/>
  <c r="N477" i="6"/>
  <c r="O477" i="6"/>
  <c r="P477" i="6"/>
  <c r="Q477" i="6"/>
  <c r="R477" i="6"/>
  <c r="T477" i="6"/>
  <c r="U477" i="6"/>
  <c r="V477" i="6"/>
  <c r="W477" i="6"/>
  <c r="X477" i="6"/>
  <c r="Z477" i="6"/>
  <c r="AA477" i="6"/>
  <c r="AB477" i="6"/>
  <c r="AC477" i="6"/>
  <c r="AD477" i="6"/>
  <c r="AF477" i="6"/>
  <c r="AG477" i="6"/>
  <c r="AH477" i="6"/>
  <c r="AI477" i="6"/>
  <c r="AJ477" i="6"/>
  <c r="AL477" i="6"/>
  <c r="AM477" i="6"/>
  <c r="AN477" i="6"/>
  <c r="AO477" i="6"/>
  <c r="AP477" i="6"/>
  <c r="AR477" i="6"/>
  <c r="AS477" i="6"/>
  <c r="AT477" i="6"/>
  <c r="AU477" i="6"/>
  <c r="AV477" i="6"/>
  <c r="AX477" i="6"/>
  <c r="AY477" i="6"/>
  <c r="AZ477" i="6"/>
  <c r="BA477" i="6"/>
  <c r="BB477" i="6"/>
  <c r="BD477" i="6"/>
  <c r="BE477" i="6"/>
  <c r="BF477" i="6"/>
  <c r="BG477" i="6"/>
  <c r="BH477" i="6"/>
  <c r="BJ477" i="6"/>
  <c r="BK477" i="6"/>
  <c r="BL477" i="6"/>
  <c r="BM477" i="6"/>
  <c r="BN477" i="6"/>
  <c r="BP477" i="6"/>
  <c r="BQ477" i="6"/>
  <c r="BR477" i="6"/>
  <c r="BS477" i="6"/>
  <c r="BT477" i="6"/>
  <c r="BV477" i="6"/>
  <c r="C478" i="6"/>
  <c r="D478" i="6"/>
  <c r="E478" i="6"/>
  <c r="F478" i="6"/>
  <c r="H478" i="6"/>
  <c r="I478" i="6"/>
  <c r="J478" i="6"/>
  <c r="K478" i="6"/>
  <c r="L478" i="6"/>
  <c r="N478" i="6"/>
  <c r="O478" i="6"/>
  <c r="P478" i="6"/>
  <c r="Q478" i="6"/>
  <c r="R478" i="6"/>
  <c r="T478" i="6"/>
  <c r="U478" i="6"/>
  <c r="V478" i="6"/>
  <c r="W478" i="6"/>
  <c r="X478" i="6"/>
  <c r="Z478" i="6"/>
  <c r="AA478" i="6"/>
  <c r="AB478" i="6"/>
  <c r="AC478" i="6"/>
  <c r="AD478" i="6"/>
  <c r="AF478" i="6"/>
  <c r="AG478" i="6"/>
  <c r="AH478" i="6"/>
  <c r="AI478" i="6"/>
  <c r="AJ478" i="6"/>
  <c r="AL478" i="6"/>
  <c r="AM478" i="6"/>
  <c r="AN478" i="6"/>
  <c r="AO478" i="6"/>
  <c r="AP478" i="6"/>
  <c r="AR478" i="6"/>
  <c r="AS478" i="6"/>
  <c r="AT478" i="6"/>
  <c r="AU478" i="6"/>
  <c r="AV478" i="6"/>
  <c r="AX478" i="6"/>
  <c r="AY478" i="6"/>
  <c r="AZ478" i="6"/>
  <c r="BA478" i="6"/>
  <c r="BB478" i="6"/>
  <c r="BD478" i="6"/>
  <c r="BE478" i="6"/>
  <c r="BF478" i="6"/>
  <c r="BG478" i="6"/>
  <c r="BH478" i="6"/>
  <c r="BJ478" i="6"/>
  <c r="BK478" i="6"/>
  <c r="BL478" i="6"/>
  <c r="BM478" i="6"/>
  <c r="BN478" i="6"/>
  <c r="BP478" i="6"/>
  <c r="BQ478" i="6"/>
  <c r="BR478" i="6"/>
  <c r="BS478" i="6"/>
  <c r="BT478" i="6"/>
  <c r="BV478" i="6"/>
  <c r="C479" i="6"/>
  <c r="D479" i="6"/>
  <c r="E479" i="6"/>
  <c r="F479" i="6"/>
  <c r="H479" i="6"/>
  <c r="I479" i="6"/>
  <c r="J479" i="6"/>
  <c r="K479" i="6"/>
  <c r="L479" i="6"/>
  <c r="N479" i="6"/>
  <c r="O479" i="6"/>
  <c r="P479" i="6"/>
  <c r="Q479" i="6"/>
  <c r="R479" i="6"/>
  <c r="T479" i="6"/>
  <c r="U479" i="6"/>
  <c r="V479" i="6"/>
  <c r="W479" i="6"/>
  <c r="X479" i="6"/>
  <c r="Z479" i="6"/>
  <c r="AA479" i="6"/>
  <c r="AB479" i="6"/>
  <c r="AC479" i="6"/>
  <c r="AD479" i="6"/>
  <c r="AF479" i="6"/>
  <c r="AG479" i="6"/>
  <c r="AH479" i="6"/>
  <c r="AI479" i="6"/>
  <c r="AJ479" i="6"/>
  <c r="AL479" i="6"/>
  <c r="AM479" i="6"/>
  <c r="AN479" i="6"/>
  <c r="AO479" i="6"/>
  <c r="AP479" i="6"/>
  <c r="AR479" i="6"/>
  <c r="AS479" i="6"/>
  <c r="AT479" i="6"/>
  <c r="AU479" i="6"/>
  <c r="AV479" i="6"/>
  <c r="AX479" i="6"/>
  <c r="AY479" i="6"/>
  <c r="AZ479" i="6"/>
  <c r="BA479" i="6"/>
  <c r="BB479" i="6"/>
  <c r="BD479" i="6"/>
  <c r="BE479" i="6"/>
  <c r="BF479" i="6"/>
  <c r="BG479" i="6"/>
  <c r="BH479" i="6"/>
  <c r="BJ479" i="6"/>
  <c r="BK479" i="6"/>
  <c r="BL479" i="6"/>
  <c r="BM479" i="6"/>
  <c r="BN479" i="6"/>
  <c r="BP479" i="6"/>
  <c r="BQ479" i="6"/>
  <c r="BR479" i="6"/>
  <c r="BS479" i="6"/>
  <c r="BT479" i="6"/>
  <c r="BV479" i="6"/>
  <c r="C480" i="6"/>
  <c r="D480" i="6"/>
  <c r="E480" i="6"/>
  <c r="F480" i="6"/>
  <c r="H480" i="6"/>
  <c r="I480" i="6"/>
  <c r="J480" i="6"/>
  <c r="K480" i="6"/>
  <c r="L480" i="6"/>
  <c r="N480" i="6"/>
  <c r="O480" i="6"/>
  <c r="P480" i="6"/>
  <c r="Q480" i="6"/>
  <c r="R480" i="6"/>
  <c r="T480" i="6"/>
  <c r="U480" i="6"/>
  <c r="V480" i="6"/>
  <c r="W480" i="6"/>
  <c r="X480" i="6"/>
  <c r="Z480" i="6"/>
  <c r="AA480" i="6"/>
  <c r="AB480" i="6"/>
  <c r="AC480" i="6"/>
  <c r="AD480" i="6"/>
  <c r="AF480" i="6"/>
  <c r="AG480" i="6"/>
  <c r="AH480" i="6"/>
  <c r="AI480" i="6"/>
  <c r="AJ480" i="6"/>
  <c r="AL480" i="6"/>
  <c r="AM480" i="6"/>
  <c r="AN480" i="6"/>
  <c r="AO480" i="6"/>
  <c r="AP480" i="6"/>
  <c r="AR480" i="6"/>
  <c r="AS480" i="6"/>
  <c r="AT480" i="6"/>
  <c r="AU480" i="6"/>
  <c r="AV480" i="6"/>
  <c r="AX480" i="6"/>
  <c r="AY480" i="6"/>
  <c r="AZ480" i="6"/>
  <c r="BA480" i="6"/>
  <c r="BB480" i="6"/>
  <c r="BD480" i="6"/>
  <c r="BE480" i="6"/>
  <c r="BF480" i="6"/>
  <c r="BG480" i="6"/>
  <c r="BH480" i="6"/>
  <c r="BJ480" i="6"/>
  <c r="BK480" i="6"/>
  <c r="BL480" i="6"/>
  <c r="BM480" i="6"/>
  <c r="BN480" i="6"/>
  <c r="BP480" i="6"/>
  <c r="BQ480" i="6"/>
  <c r="BR480" i="6"/>
  <c r="BS480" i="6"/>
  <c r="BT480" i="6"/>
  <c r="BV480" i="6"/>
  <c r="C481" i="6"/>
  <c r="D481" i="6"/>
  <c r="E481" i="6"/>
  <c r="F481" i="6"/>
  <c r="H481" i="6"/>
  <c r="I481" i="6"/>
  <c r="J481" i="6"/>
  <c r="K481" i="6"/>
  <c r="L481" i="6"/>
  <c r="N481" i="6"/>
  <c r="O481" i="6"/>
  <c r="P481" i="6"/>
  <c r="Q481" i="6"/>
  <c r="R481" i="6"/>
  <c r="T481" i="6"/>
  <c r="U481" i="6"/>
  <c r="V481" i="6"/>
  <c r="W481" i="6"/>
  <c r="X481" i="6"/>
  <c r="Z481" i="6"/>
  <c r="AA481" i="6"/>
  <c r="AB481" i="6"/>
  <c r="AC481" i="6"/>
  <c r="AD481" i="6"/>
  <c r="AF481" i="6"/>
  <c r="AG481" i="6"/>
  <c r="AH481" i="6"/>
  <c r="AI481" i="6"/>
  <c r="AJ481" i="6"/>
  <c r="AL481" i="6"/>
  <c r="AM481" i="6"/>
  <c r="AN481" i="6"/>
  <c r="AO481" i="6"/>
  <c r="AP481" i="6"/>
  <c r="AR481" i="6"/>
  <c r="AS481" i="6"/>
  <c r="AT481" i="6"/>
  <c r="AU481" i="6"/>
  <c r="AV481" i="6"/>
  <c r="AX481" i="6"/>
  <c r="AY481" i="6"/>
  <c r="AZ481" i="6"/>
  <c r="BA481" i="6"/>
  <c r="BB481" i="6"/>
  <c r="BD481" i="6"/>
  <c r="BE481" i="6"/>
  <c r="BF481" i="6"/>
  <c r="BG481" i="6"/>
  <c r="BH481" i="6"/>
  <c r="BJ481" i="6"/>
  <c r="BK481" i="6"/>
  <c r="BL481" i="6"/>
  <c r="BM481" i="6"/>
  <c r="BN481" i="6"/>
  <c r="BP481" i="6"/>
  <c r="BQ481" i="6"/>
  <c r="BR481" i="6"/>
  <c r="BS481" i="6"/>
  <c r="BT481" i="6"/>
  <c r="BV481" i="6"/>
  <c r="C482" i="6"/>
  <c r="D482" i="6"/>
  <c r="E482" i="6"/>
  <c r="F482" i="6"/>
  <c r="H482" i="6"/>
  <c r="I482" i="6"/>
  <c r="J482" i="6"/>
  <c r="K482" i="6"/>
  <c r="L482" i="6"/>
  <c r="N482" i="6"/>
  <c r="O482" i="6"/>
  <c r="P482" i="6"/>
  <c r="Q482" i="6"/>
  <c r="R482" i="6"/>
  <c r="T482" i="6"/>
  <c r="U482" i="6"/>
  <c r="V482" i="6"/>
  <c r="W482" i="6"/>
  <c r="X482" i="6"/>
  <c r="Z482" i="6"/>
  <c r="AA482" i="6"/>
  <c r="AB482" i="6"/>
  <c r="AC482" i="6"/>
  <c r="AD482" i="6"/>
  <c r="AF482" i="6"/>
  <c r="AG482" i="6"/>
  <c r="AH482" i="6"/>
  <c r="AI482" i="6"/>
  <c r="AJ482" i="6"/>
  <c r="AL482" i="6"/>
  <c r="AM482" i="6"/>
  <c r="AN482" i="6"/>
  <c r="AO482" i="6"/>
  <c r="AP482" i="6"/>
  <c r="AR482" i="6"/>
  <c r="AS482" i="6"/>
  <c r="AT482" i="6"/>
  <c r="AU482" i="6"/>
  <c r="AV482" i="6"/>
  <c r="AX482" i="6"/>
  <c r="AY482" i="6"/>
  <c r="AZ482" i="6"/>
  <c r="BA482" i="6"/>
  <c r="BB482" i="6"/>
  <c r="BD482" i="6"/>
  <c r="BE482" i="6"/>
  <c r="BF482" i="6"/>
  <c r="BG482" i="6"/>
  <c r="BH482" i="6"/>
  <c r="BJ482" i="6"/>
  <c r="BK482" i="6"/>
  <c r="BL482" i="6"/>
  <c r="BM482" i="6"/>
  <c r="BN482" i="6"/>
  <c r="BP482" i="6"/>
  <c r="BQ482" i="6"/>
  <c r="BR482" i="6"/>
  <c r="BS482" i="6"/>
  <c r="BT482" i="6"/>
  <c r="BV482" i="6"/>
  <c r="C483" i="6"/>
  <c r="D483" i="6"/>
  <c r="E483" i="6"/>
  <c r="F483" i="6"/>
  <c r="H483" i="6"/>
  <c r="I483" i="6"/>
  <c r="J483" i="6"/>
  <c r="K483" i="6"/>
  <c r="L483" i="6"/>
  <c r="N483" i="6"/>
  <c r="O483" i="6"/>
  <c r="P483" i="6"/>
  <c r="Q483" i="6"/>
  <c r="R483" i="6"/>
  <c r="T483" i="6"/>
  <c r="U483" i="6"/>
  <c r="V483" i="6"/>
  <c r="W483" i="6"/>
  <c r="X483" i="6"/>
  <c r="Z483" i="6"/>
  <c r="AA483" i="6"/>
  <c r="AB483" i="6"/>
  <c r="AC483" i="6"/>
  <c r="AD483" i="6"/>
  <c r="AF483" i="6"/>
  <c r="AG483" i="6"/>
  <c r="AH483" i="6"/>
  <c r="AI483" i="6"/>
  <c r="AJ483" i="6"/>
  <c r="AL483" i="6"/>
  <c r="AM483" i="6"/>
  <c r="AN483" i="6"/>
  <c r="AO483" i="6"/>
  <c r="AP483" i="6"/>
  <c r="AR483" i="6"/>
  <c r="AS483" i="6"/>
  <c r="AT483" i="6"/>
  <c r="AU483" i="6"/>
  <c r="AV483" i="6"/>
  <c r="AX483" i="6"/>
  <c r="AY483" i="6"/>
  <c r="AZ483" i="6"/>
  <c r="BA483" i="6"/>
  <c r="BB483" i="6"/>
  <c r="BD483" i="6"/>
  <c r="BE483" i="6"/>
  <c r="BF483" i="6"/>
  <c r="BG483" i="6"/>
  <c r="BH483" i="6"/>
  <c r="BJ483" i="6"/>
  <c r="BK483" i="6"/>
  <c r="BL483" i="6"/>
  <c r="BM483" i="6"/>
  <c r="BN483" i="6"/>
  <c r="BP483" i="6"/>
  <c r="BQ483" i="6"/>
  <c r="BR483" i="6"/>
  <c r="BS483" i="6"/>
  <c r="BT483" i="6"/>
  <c r="BV483" i="6"/>
  <c r="BV408" i="6"/>
  <c r="BT408" i="6"/>
  <c r="BS408" i="6"/>
  <c r="BR408" i="6"/>
  <c r="BQ408" i="6"/>
  <c r="BP408" i="6"/>
  <c r="BN408" i="6"/>
  <c r="BM408" i="6"/>
  <c r="BL408" i="6"/>
  <c r="BK408" i="6"/>
  <c r="BJ408" i="6"/>
  <c r="BH408" i="6"/>
  <c r="BG408" i="6"/>
  <c r="BF408" i="6"/>
  <c r="BE408" i="6"/>
  <c r="BD408" i="6"/>
  <c r="BB408" i="6"/>
  <c r="BA408" i="6"/>
  <c r="AZ408" i="6"/>
  <c r="AY408" i="6"/>
  <c r="AX408" i="6"/>
  <c r="AV408" i="6"/>
  <c r="AU408" i="6"/>
  <c r="AT408" i="6"/>
  <c r="AS408" i="6"/>
  <c r="AR408" i="6"/>
  <c r="AP408" i="6"/>
  <c r="AO408" i="6"/>
  <c r="AN408" i="6"/>
  <c r="AM408" i="6"/>
  <c r="AL408" i="6"/>
  <c r="AJ408" i="6"/>
  <c r="AI408" i="6"/>
  <c r="AH408" i="6"/>
  <c r="AG408" i="6"/>
  <c r="AF408" i="6"/>
  <c r="AD408" i="6"/>
  <c r="AC408" i="6"/>
  <c r="AB408" i="6"/>
  <c r="AA408" i="6"/>
  <c r="Z408" i="6"/>
  <c r="X408" i="6"/>
  <c r="W408" i="6"/>
  <c r="V408" i="6"/>
  <c r="U408" i="6"/>
  <c r="T408" i="6"/>
  <c r="R408" i="6"/>
  <c r="Q408" i="6"/>
  <c r="P408" i="6"/>
  <c r="O408" i="6"/>
  <c r="N408" i="6"/>
  <c r="L408" i="6"/>
  <c r="K408" i="6"/>
  <c r="J408" i="6"/>
  <c r="I408" i="6"/>
  <c r="H408" i="6"/>
  <c r="F408" i="6"/>
  <c r="E408" i="6"/>
  <c r="D408" i="6"/>
  <c r="C408" i="6"/>
  <c r="C329" i="6"/>
  <c r="D329" i="6"/>
  <c r="E329" i="6"/>
  <c r="F329" i="6"/>
  <c r="H329" i="6"/>
  <c r="I329" i="6"/>
  <c r="J329" i="6"/>
  <c r="K329" i="6"/>
  <c r="L329" i="6"/>
  <c r="N329" i="6"/>
  <c r="O329" i="6"/>
  <c r="P329" i="6"/>
  <c r="Q329" i="6"/>
  <c r="R329" i="6"/>
  <c r="T329" i="6"/>
  <c r="U329" i="6"/>
  <c r="V329" i="6"/>
  <c r="W329" i="6"/>
  <c r="X329" i="6"/>
  <c r="Z329" i="6"/>
  <c r="AA329" i="6"/>
  <c r="AB329" i="6"/>
  <c r="AC329" i="6"/>
  <c r="AD329" i="6"/>
  <c r="AF329" i="6"/>
  <c r="AG329" i="6"/>
  <c r="AH329" i="6"/>
  <c r="AI329" i="6"/>
  <c r="AJ329" i="6"/>
  <c r="AL329" i="6"/>
  <c r="AM329" i="6"/>
  <c r="AN329" i="6"/>
  <c r="AO329" i="6"/>
  <c r="AP329" i="6"/>
  <c r="AR329" i="6"/>
  <c r="AS329" i="6"/>
  <c r="AT329" i="6"/>
  <c r="AU329" i="6"/>
  <c r="AV329" i="6"/>
  <c r="AX329" i="6"/>
  <c r="AY329" i="6"/>
  <c r="AZ329" i="6"/>
  <c r="BA329" i="6"/>
  <c r="BB329" i="6"/>
  <c r="BD329" i="6"/>
  <c r="BE329" i="6"/>
  <c r="BF329" i="6"/>
  <c r="BG329" i="6"/>
  <c r="BH329" i="6"/>
  <c r="BJ329" i="6"/>
  <c r="BK329" i="6"/>
  <c r="BL329" i="6"/>
  <c r="BM329" i="6"/>
  <c r="BN329" i="6"/>
  <c r="BP329" i="6"/>
  <c r="BQ329" i="6"/>
  <c r="BR329" i="6"/>
  <c r="BS329" i="6"/>
  <c r="BT329" i="6"/>
  <c r="BV329" i="6"/>
  <c r="C330" i="6"/>
  <c r="D330" i="6"/>
  <c r="E330" i="6"/>
  <c r="F330" i="6"/>
  <c r="H330" i="6"/>
  <c r="I330" i="6"/>
  <c r="J330" i="6"/>
  <c r="K330" i="6"/>
  <c r="L330" i="6"/>
  <c r="N330" i="6"/>
  <c r="O330" i="6"/>
  <c r="P330" i="6"/>
  <c r="Q330" i="6"/>
  <c r="R330" i="6"/>
  <c r="T330" i="6"/>
  <c r="U330" i="6"/>
  <c r="V330" i="6"/>
  <c r="W330" i="6"/>
  <c r="X330" i="6"/>
  <c r="Z330" i="6"/>
  <c r="AA330" i="6"/>
  <c r="AB330" i="6"/>
  <c r="AC330" i="6"/>
  <c r="AD330" i="6"/>
  <c r="AF330" i="6"/>
  <c r="AG330" i="6"/>
  <c r="AH330" i="6"/>
  <c r="AI330" i="6"/>
  <c r="AJ330" i="6"/>
  <c r="AL330" i="6"/>
  <c r="AM330" i="6"/>
  <c r="AN330" i="6"/>
  <c r="AO330" i="6"/>
  <c r="AP330" i="6"/>
  <c r="AR330" i="6"/>
  <c r="AS330" i="6"/>
  <c r="AT330" i="6"/>
  <c r="AU330" i="6"/>
  <c r="AV330" i="6"/>
  <c r="AX330" i="6"/>
  <c r="AY330" i="6"/>
  <c r="AZ330" i="6"/>
  <c r="BA330" i="6"/>
  <c r="BB330" i="6"/>
  <c r="BD330" i="6"/>
  <c r="BE330" i="6"/>
  <c r="BF330" i="6"/>
  <c r="BG330" i="6"/>
  <c r="BH330" i="6"/>
  <c r="BJ330" i="6"/>
  <c r="BK330" i="6"/>
  <c r="BL330" i="6"/>
  <c r="BM330" i="6"/>
  <c r="BN330" i="6"/>
  <c r="BP330" i="6"/>
  <c r="BQ330" i="6"/>
  <c r="BR330" i="6"/>
  <c r="BS330" i="6"/>
  <c r="BT330" i="6"/>
  <c r="BV330" i="6"/>
  <c r="C331" i="6"/>
  <c r="D331" i="6"/>
  <c r="E331" i="6"/>
  <c r="F331" i="6"/>
  <c r="H331" i="6"/>
  <c r="I331" i="6"/>
  <c r="J331" i="6"/>
  <c r="K331" i="6"/>
  <c r="L331" i="6"/>
  <c r="N331" i="6"/>
  <c r="O331" i="6"/>
  <c r="P331" i="6"/>
  <c r="Q331" i="6"/>
  <c r="R331" i="6"/>
  <c r="T331" i="6"/>
  <c r="U331" i="6"/>
  <c r="V331" i="6"/>
  <c r="W331" i="6"/>
  <c r="X331" i="6"/>
  <c r="Z331" i="6"/>
  <c r="AA331" i="6"/>
  <c r="AB331" i="6"/>
  <c r="AC331" i="6"/>
  <c r="AD331" i="6"/>
  <c r="AF331" i="6"/>
  <c r="AG331" i="6"/>
  <c r="AH331" i="6"/>
  <c r="AI331" i="6"/>
  <c r="AJ331" i="6"/>
  <c r="AL331" i="6"/>
  <c r="AM331" i="6"/>
  <c r="AN331" i="6"/>
  <c r="AO331" i="6"/>
  <c r="AP331" i="6"/>
  <c r="AR331" i="6"/>
  <c r="AS331" i="6"/>
  <c r="AT331" i="6"/>
  <c r="AU331" i="6"/>
  <c r="AV331" i="6"/>
  <c r="AX331" i="6"/>
  <c r="AY331" i="6"/>
  <c r="AZ331" i="6"/>
  <c r="BA331" i="6"/>
  <c r="BB331" i="6"/>
  <c r="BD331" i="6"/>
  <c r="BE331" i="6"/>
  <c r="BF331" i="6"/>
  <c r="BG331" i="6"/>
  <c r="BH331" i="6"/>
  <c r="BJ331" i="6"/>
  <c r="BK331" i="6"/>
  <c r="BL331" i="6"/>
  <c r="BM331" i="6"/>
  <c r="BN331" i="6"/>
  <c r="BP331" i="6"/>
  <c r="BQ331" i="6"/>
  <c r="BR331" i="6"/>
  <c r="BS331" i="6"/>
  <c r="BT331" i="6"/>
  <c r="BV331" i="6"/>
  <c r="C332" i="6"/>
  <c r="D332" i="6"/>
  <c r="E332" i="6"/>
  <c r="F332" i="6"/>
  <c r="H332" i="6"/>
  <c r="I332" i="6"/>
  <c r="J332" i="6"/>
  <c r="K332" i="6"/>
  <c r="L332" i="6"/>
  <c r="N332" i="6"/>
  <c r="O332" i="6"/>
  <c r="P332" i="6"/>
  <c r="Q332" i="6"/>
  <c r="R332" i="6"/>
  <c r="T332" i="6"/>
  <c r="U332" i="6"/>
  <c r="V332" i="6"/>
  <c r="W332" i="6"/>
  <c r="X332" i="6"/>
  <c r="Z332" i="6"/>
  <c r="AA332" i="6"/>
  <c r="AB332" i="6"/>
  <c r="AC332" i="6"/>
  <c r="AD332" i="6"/>
  <c r="AF332" i="6"/>
  <c r="AG332" i="6"/>
  <c r="AH332" i="6"/>
  <c r="AI332" i="6"/>
  <c r="AJ332" i="6"/>
  <c r="AL332" i="6"/>
  <c r="AM332" i="6"/>
  <c r="AN332" i="6"/>
  <c r="AO332" i="6"/>
  <c r="AP332" i="6"/>
  <c r="AR332" i="6"/>
  <c r="AS332" i="6"/>
  <c r="AT332" i="6"/>
  <c r="AU332" i="6"/>
  <c r="AV332" i="6"/>
  <c r="AX332" i="6"/>
  <c r="AY332" i="6"/>
  <c r="AZ332" i="6"/>
  <c r="BA332" i="6"/>
  <c r="BB332" i="6"/>
  <c r="BD332" i="6"/>
  <c r="BE332" i="6"/>
  <c r="BF332" i="6"/>
  <c r="BG332" i="6"/>
  <c r="BH332" i="6"/>
  <c r="BJ332" i="6"/>
  <c r="BK332" i="6"/>
  <c r="BL332" i="6"/>
  <c r="BM332" i="6"/>
  <c r="BN332" i="6"/>
  <c r="BP332" i="6"/>
  <c r="BQ332" i="6"/>
  <c r="BR332" i="6"/>
  <c r="BS332" i="6"/>
  <c r="BT332" i="6"/>
  <c r="BV332" i="6"/>
  <c r="C333" i="6"/>
  <c r="D333" i="6"/>
  <c r="E333" i="6"/>
  <c r="F333" i="6"/>
  <c r="H333" i="6"/>
  <c r="I333" i="6"/>
  <c r="J333" i="6"/>
  <c r="K333" i="6"/>
  <c r="L333" i="6"/>
  <c r="N333" i="6"/>
  <c r="O333" i="6"/>
  <c r="P333" i="6"/>
  <c r="Q333" i="6"/>
  <c r="R333" i="6"/>
  <c r="T333" i="6"/>
  <c r="U333" i="6"/>
  <c r="V333" i="6"/>
  <c r="W333" i="6"/>
  <c r="X333" i="6"/>
  <c r="Z333" i="6"/>
  <c r="AA333" i="6"/>
  <c r="AB333" i="6"/>
  <c r="AC333" i="6"/>
  <c r="AD333" i="6"/>
  <c r="AF333" i="6"/>
  <c r="AG333" i="6"/>
  <c r="AH333" i="6"/>
  <c r="AI333" i="6"/>
  <c r="AJ333" i="6"/>
  <c r="AL333" i="6"/>
  <c r="AM333" i="6"/>
  <c r="AN333" i="6"/>
  <c r="AO333" i="6"/>
  <c r="AP333" i="6"/>
  <c r="AR333" i="6"/>
  <c r="AS333" i="6"/>
  <c r="AT333" i="6"/>
  <c r="AU333" i="6"/>
  <c r="AV333" i="6"/>
  <c r="AX333" i="6"/>
  <c r="AY333" i="6"/>
  <c r="AZ333" i="6"/>
  <c r="BA333" i="6"/>
  <c r="BB333" i="6"/>
  <c r="BD333" i="6"/>
  <c r="BE333" i="6"/>
  <c r="BF333" i="6"/>
  <c r="BG333" i="6"/>
  <c r="BH333" i="6"/>
  <c r="BJ333" i="6"/>
  <c r="BK333" i="6"/>
  <c r="BL333" i="6"/>
  <c r="BM333" i="6"/>
  <c r="BN333" i="6"/>
  <c r="BP333" i="6"/>
  <c r="BQ333" i="6"/>
  <c r="BR333" i="6"/>
  <c r="BS333" i="6"/>
  <c r="BT333" i="6"/>
  <c r="BV333" i="6"/>
  <c r="C334" i="6"/>
  <c r="D334" i="6"/>
  <c r="E334" i="6"/>
  <c r="F334" i="6"/>
  <c r="H334" i="6"/>
  <c r="I334" i="6"/>
  <c r="J334" i="6"/>
  <c r="K334" i="6"/>
  <c r="L334" i="6"/>
  <c r="N334" i="6"/>
  <c r="O334" i="6"/>
  <c r="P334" i="6"/>
  <c r="Q334" i="6"/>
  <c r="R334" i="6"/>
  <c r="T334" i="6"/>
  <c r="U334" i="6"/>
  <c r="V334" i="6"/>
  <c r="W334" i="6"/>
  <c r="X334" i="6"/>
  <c r="Z334" i="6"/>
  <c r="AA334" i="6"/>
  <c r="AB334" i="6"/>
  <c r="AC334" i="6"/>
  <c r="AD334" i="6"/>
  <c r="AF334" i="6"/>
  <c r="AG334" i="6"/>
  <c r="AH334" i="6"/>
  <c r="AI334" i="6"/>
  <c r="AJ334" i="6"/>
  <c r="AL334" i="6"/>
  <c r="AM334" i="6"/>
  <c r="AN334" i="6"/>
  <c r="AO334" i="6"/>
  <c r="AP334" i="6"/>
  <c r="AR334" i="6"/>
  <c r="AS334" i="6"/>
  <c r="AT334" i="6"/>
  <c r="AU334" i="6"/>
  <c r="AV334" i="6"/>
  <c r="AX334" i="6"/>
  <c r="AY334" i="6"/>
  <c r="AZ334" i="6"/>
  <c r="BA334" i="6"/>
  <c r="BB334" i="6"/>
  <c r="BD334" i="6"/>
  <c r="BE334" i="6"/>
  <c r="BF334" i="6"/>
  <c r="BG334" i="6"/>
  <c r="BH334" i="6"/>
  <c r="BJ334" i="6"/>
  <c r="BK334" i="6"/>
  <c r="BL334" i="6"/>
  <c r="BM334" i="6"/>
  <c r="BN334" i="6"/>
  <c r="BP334" i="6"/>
  <c r="BQ334" i="6"/>
  <c r="BR334" i="6"/>
  <c r="BS334" i="6"/>
  <c r="BT334" i="6"/>
  <c r="BV334" i="6"/>
  <c r="C335" i="6"/>
  <c r="D335" i="6"/>
  <c r="E335" i="6"/>
  <c r="F335" i="6"/>
  <c r="H335" i="6"/>
  <c r="I335" i="6"/>
  <c r="J335" i="6"/>
  <c r="K335" i="6"/>
  <c r="L335" i="6"/>
  <c r="N335" i="6"/>
  <c r="O335" i="6"/>
  <c r="P335" i="6"/>
  <c r="Q335" i="6"/>
  <c r="R335" i="6"/>
  <c r="T335" i="6"/>
  <c r="U335" i="6"/>
  <c r="V335" i="6"/>
  <c r="W335" i="6"/>
  <c r="X335" i="6"/>
  <c r="Z335" i="6"/>
  <c r="AA335" i="6"/>
  <c r="AB335" i="6"/>
  <c r="AC335" i="6"/>
  <c r="AD335" i="6"/>
  <c r="AF335" i="6"/>
  <c r="AG335" i="6"/>
  <c r="AH335" i="6"/>
  <c r="AI335" i="6"/>
  <c r="AJ335" i="6"/>
  <c r="AL335" i="6"/>
  <c r="AM335" i="6"/>
  <c r="AN335" i="6"/>
  <c r="AO335" i="6"/>
  <c r="AP335" i="6"/>
  <c r="AR335" i="6"/>
  <c r="AS335" i="6"/>
  <c r="AT335" i="6"/>
  <c r="AU335" i="6"/>
  <c r="AV335" i="6"/>
  <c r="AX335" i="6"/>
  <c r="AY335" i="6"/>
  <c r="AZ335" i="6"/>
  <c r="BA335" i="6"/>
  <c r="BB335" i="6"/>
  <c r="BD335" i="6"/>
  <c r="BE335" i="6"/>
  <c r="BF335" i="6"/>
  <c r="BG335" i="6"/>
  <c r="BH335" i="6"/>
  <c r="BJ335" i="6"/>
  <c r="BK335" i="6"/>
  <c r="BL335" i="6"/>
  <c r="BM335" i="6"/>
  <c r="BN335" i="6"/>
  <c r="BP335" i="6"/>
  <c r="BQ335" i="6"/>
  <c r="BR335" i="6"/>
  <c r="BS335" i="6"/>
  <c r="BT335" i="6"/>
  <c r="BV335" i="6"/>
  <c r="C336" i="6"/>
  <c r="D336" i="6"/>
  <c r="E336" i="6"/>
  <c r="F336" i="6"/>
  <c r="H336" i="6"/>
  <c r="I336" i="6"/>
  <c r="J336" i="6"/>
  <c r="K336" i="6"/>
  <c r="L336" i="6"/>
  <c r="N336" i="6"/>
  <c r="O336" i="6"/>
  <c r="P336" i="6"/>
  <c r="Q336" i="6"/>
  <c r="R336" i="6"/>
  <c r="T336" i="6"/>
  <c r="U336" i="6"/>
  <c r="V336" i="6"/>
  <c r="W336" i="6"/>
  <c r="X336" i="6"/>
  <c r="Z336" i="6"/>
  <c r="AA336" i="6"/>
  <c r="AB336" i="6"/>
  <c r="AC336" i="6"/>
  <c r="AD336" i="6"/>
  <c r="AF336" i="6"/>
  <c r="AG336" i="6"/>
  <c r="AH336" i="6"/>
  <c r="AI336" i="6"/>
  <c r="AJ336" i="6"/>
  <c r="AL336" i="6"/>
  <c r="AM336" i="6"/>
  <c r="AN336" i="6"/>
  <c r="AO336" i="6"/>
  <c r="AP336" i="6"/>
  <c r="AR336" i="6"/>
  <c r="AS336" i="6"/>
  <c r="AT336" i="6"/>
  <c r="AU336" i="6"/>
  <c r="AV336" i="6"/>
  <c r="AX336" i="6"/>
  <c r="AY336" i="6"/>
  <c r="AZ336" i="6"/>
  <c r="BA336" i="6"/>
  <c r="BB336" i="6"/>
  <c r="BD336" i="6"/>
  <c r="BE336" i="6"/>
  <c r="BF336" i="6"/>
  <c r="BG336" i="6"/>
  <c r="BH336" i="6"/>
  <c r="BJ336" i="6"/>
  <c r="BK336" i="6"/>
  <c r="BL336" i="6"/>
  <c r="BM336" i="6"/>
  <c r="BN336" i="6"/>
  <c r="BP336" i="6"/>
  <c r="BQ336" i="6"/>
  <c r="BR336" i="6"/>
  <c r="BS336" i="6"/>
  <c r="BT336" i="6"/>
  <c r="BV336" i="6"/>
  <c r="C337" i="6"/>
  <c r="D337" i="6"/>
  <c r="E337" i="6"/>
  <c r="F337" i="6"/>
  <c r="H337" i="6"/>
  <c r="I337" i="6"/>
  <c r="J337" i="6"/>
  <c r="K337" i="6"/>
  <c r="L337" i="6"/>
  <c r="N337" i="6"/>
  <c r="O337" i="6"/>
  <c r="P337" i="6"/>
  <c r="Q337" i="6"/>
  <c r="R337" i="6"/>
  <c r="T337" i="6"/>
  <c r="U337" i="6"/>
  <c r="V337" i="6"/>
  <c r="W337" i="6"/>
  <c r="X337" i="6"/>
  <c r="Z337" i="6"/>
  <c r="AA337" i="6"/>
  <c r="AB337" i="6"/>
  <c r="AC337" i="6"/>
  <c r="AD337" i="6"/>
  <c r="AF337" i="6"/>
  <c r="AG337" i="6"/>
  <c r="AH337" i="6"/>
  <c r="AI337" i="6"/>
  <c r="AJ337" i="6"/>
  <c r="AL337" i="6"/>
  <c r="AM337" i="6"/>
  <c r="AN337" i="6"/>
  <c r="AO337" i="6"/>
  <c r="AP337" i="6"/>
  <c r="AR337" i="6"/>
  <c r="AS337" i="6"/>
  <c r="AT337" i="6"/>
  <c r="AU337" i="6"/>
  <c r="AV337" i="6"/>
  <c r="AX337" i="6"/>
  <c r="AY337" i="6"/>
  <c r="AZ337" i="6"/>
  <c r="BA337" i="6"/>
  <c r="BB337" i="6"/>
  <c r="BD337" i="6"/>
  <c r="BE337" i="6"/>
  <c r="BF337" i="6"/>
  <c r="BG337" i="6"/>
  <c r="BH337" i="6"/>
  <c r="BJ337" i="6"/>
  <c r="BK337" i="6"/>
  <c r="BL337" i="6"/>
  <c r="BM337" i="6"/>
  <c r="BN337" i="6"/>
  <c r="BP337" i="6"/>
  <c r="BQ337" i="6"/>
  <c r="BR337" i="6"/>
  <c r="BS337" i="6"/>
  <c r="BT337" i="6"/>
  <c r="BV337" i="6"/>
  <c r="C338" i="6"/>
  <c r="D338" i="6"/>
  <c r="E338" i="6"/>
  <c r="F338" i="6"/>
  <c r="H338" i="6"/>
  <c r="I338" i="6"/>
  <c r="J338" i="6"/>
  <c r="K338" i="6"/>
  <c r="L338" i="6"/>
  <c r="N338" i="6"/>
  <c r="O338" i="6"/>
  <c r="P338" i="6"/>
  <c r="Q338" i="6"/>
  <c r="R338" i="6"/>
  <c r="T338" i="6"/>
  <c r="U338" i="6"/>
  <c r="V338" i="6"/>
  <c r="W338" i="6"/>
  <c r="X338" i="6"/>
  <c r="Z338" i="6"/>
  <c r="AA338" i="6"/>
  <c r="AB338" i="6"/>
  <c r="AC338" i="6"/>
  <c r="AD338" i="6"/>
  <c r="AF338" i="6"/>
  <c r="AG338" i="6"/>
  <c r="AH338" i="6"/>
  <c r="AI338" i="6"/>
  <c r="AJ338" i="6"/>
  <c r="AL338" i="6"/>
  <c r="AM338" i="6"/>
  <c r="AN338" i="6"/>
  <c r="AO338" i="6"/>
  <c r="AP338" i="6"/>
  <c r="AR338" i="6"/>
  <c r="AS338" i="6"/>
  <c r="AT338" i="6"/>
  <c r="AU338" i="6"/>
  <c r="AV338" i="6"/>
  <c r="AX338" i="6"/>
  <c r="AY338" i="6"/>
  <c r="AZ338" i="6"/>
  <c r="BA338" i="6"/>
  <c r="BB338" i="6"/>
  <c r="BD338" i="6"/>
  <c r="BE338" i="6"/>
  <c r="BF338" i="6"/>
  <c r="BG338" i="6"/>
  <c r="BH338" i="6"/>
  <c r="BJ338" i="6"/>
  <c r="BK338" i="6"/>
  <c r="BL338" i="6"/>
  <c r="BM338" i="6"/>
  <c r="BN338" i="6"/>
  <c r="BP338" i="6"/>
  <c r="BQ338" i="6"/>
  <c r="BR338" i="6"/>
  <c r="BS338" i="6"/>
  <c r="BT338" i="6"/>
  <c r="BV338" i="6"/>
  <c r="C339" i="6"/>
  <c r="D339" i="6"/>
  <c r="E339" i="6"/>
  <c r="F339" i="6"/>
  <c r="H339" i="6"/>
  <c r="I339" i="6"/>
  <c r="J339" i="6"/>
  <c r="K339" i="6"/>
  <c r="L339" i="6"/>
  <c r="N339" i="6"/>
  <c r="O339" i="6"/>
  <c r="P339" i="6"/>
  <c r="Q339" i="6"/>
  <c r="R339" i="6"/>
  <c r="T339" i="6"/>
  <c r="U339" i="6"/>
  <c r="V339" i="6"/>
  <c r="W339" i="6"/>
  <c r="X339" i="6"/>
  <c r="Z339" i="6"/>
  <c r="AA339" i="6"/>
  <c r="AB339" i="6"/>
  <c r="AC339" i="6"/>
  <c r="AD339" i="6"/>
  <c r="AF339" i="6"/>
  <c r="AG339" i="6"/>
  <c r="AH339" i="6"/>
  <c r="AI339" i="6"/>
  <c r="AJ339" i="6"/>
  <c r="AL339" i="6"/>
  <c r="AM339" i="6"/>
  <c r="AN339" i="6"/>
  <c r="AO339" i="6"/>
  <c r="AP339" i="6"/>
  <c r="AR339" i="6"/>
  <c r="AS339" i="6"/>
  <c r="AT339" i="6"/>
  <c r="AU339" i="6"/>
  <c r="AV339" i="6"/>
  <c r="AX339" i="6"/>
  <c r="AY339" i="6"/>
  <c r="AZ339" i="6"/>
  <c r="BA339" i="6"/>
  <c r="BB339" i="6"/>
  <c r="BD339" i="6"/>
  <c r="BE339" i="6"/>
  <c r="BF339" i="6"/>
  <c r="BG339" i="6"/>
  <c r="BH339" i="6"/>
  <c r="BJ339" i="6"/>
  <c r="BK339" i="6"/>
  <c r="BL339" i="6"/>
  <c r="BM339" i="6"/>
  <c r="BN339" i="6"/>
  <c r="BP339" i="6"/>
  <c r="BQ339" i="6"/>
  <c r="BR339" i="6"/>
  <c r="BS339" i="6"/>
  <c r="BT339" i="6"/>
  <c r="BV339" i="6"/>
  <c r="C340" i="6"/>
  <c r="D340" i="6"/>
  <c r="E340" i="6"/>
  <c r="F340" i="6"/>
  <c r="H340" i="6"/>
  <c r="I340" i="6"/>
  <c r="J340" i="6"/>
  <c r="K340" i="6"/>
  <c r="L340" i="6"/>
  <c r="N340" i="6"/>
  <c r="O340" i="6"/>
  <c r="P340" i="6"/>
  <c r="Q340" i="6"/>
  <c r="R340" i="6"/>
  <c r="T340" i="6"/>
  <c r="U340" i="6"/>
  <c r="V340" i="6"/>
  <c r="W340" i="6"/>
  <c r="X340" i="6"/>
  <c r="Z340" i="6"/>
  <c r="AA340" i="6"/>
  <c r="AB340" i="6"/>
  <c r="AC340" i="6"/>
  <c r="AD340" i="6"/>
  <c r="AF340" i="6"/>
  <c r="AG340" i="6"/>
  <c r="AH340" i="6"/>
  <c r="AI340" i="6"/>
  <c r="AJ340" i="6"/>
  <c r="AL340" i="6"/>
  <c r="AM340" i="6"/>
  <c r="AN340" i="6"/>
  <c r="AO340" i="6"/>
  <c r="AP340" i="6"/>
  <c r="AR340" i="6"/>
  <c r="AS340" i="6"/>
  <c r="AT340" i="6"/>
  <c r="AU340" i="6"/>
  <c r="AV340" i="6"/>
  <c r="AX340" i="6"/>
  <c r="AY340" i="6"/>
  <c r="AZ340" i="6"/>
  <c r="BA340" i="6"/>
  <c r="BB340" i="6"/>
  <c r="BD340" i="6"/>
  <c r="BE340" i="6"/>
  <c r="BF340" i="6"/>
  <c r="BG340" i="6"/>
  <c r="BH340" i="6"/>
  <c r="BJ340" i="6"/>
  <c r="BK340" i="6"/>
  <c r="BL340" i="6"/>
  <c r="BM340" i="6"/>
  <c r="BN340" i="6"/>
  <c r="BP340" i="6"/>
  <c r="BQ340" i="6"/>
  <c r="BR340" i="6"/>
  <c r="BS340" i="6"/>
  <c r="BT340" i="6"/>
  <c r="BV340" i="6"/>
  <c r="C341" i="6"/>
  <c r="D341" i="6"/>
  <c r="E341" i="6"/>
  <c r="F341" i="6"/>
  <c r="H341" i="6"/>
  <c r="I341" i="6"/>
  <c r="J341" i="6"/>
  <c r="K341" i="6"/>
  <c r="L341" i="6"/>
  <c r="N341" i="6"/>
  <c r="O341" i="6"/>
  <c r="P341" i="6"/>
  <c r="Q341" i="6"/>
  <c r="R341" i="6"/>
  <c r="T341" i="6"/>
  <c r="U341" i="6"/>
  <c r="V341" i="6"/>
  <c r="W341" i="6"/>
  <c r="X341" i="6"/>
  <c r="Z341" i="6"/>
  <c r="AA341" i="6"/>
  <c r="AB341" i="6"/>
  <c r="AC341" i="6"/>
  <c r="AD341" i="6"/>
  <c r="AF341" i="6"/>
  <c r="AG341" i="6"/>
  <c r="AH341" i="6"/>
  <c r="AI341" i="6"/>
  <c r="AJ341" i="6"/>
  <c r="AL341" i="6"/>
  <c r="AM341" i="6"/>
  <c r="AN341" i="6"/>
  <c r="AO341" i="6"/>
  <c r="AP341" i="6"/>
  <c r="AR341" i="6"/>
  <c r="AS341" i="6"/>
  <c r="AT341" i="6"/>
  <c r="AU341" i="6"/>
  <c r="AV341" i="6"/>
  <c r="AX341" i="6"/>
  <c r="AY341" i="6"/>
  <c r="AZ341" i="6"/>
  <c r="BA341" i="6"/>
  <c r="BB341" i="6"/>
  <c r="BD341" i="6"/>
  <c r="BE341" i="6"/>
  <c r="BF341" i="6"/>
  <c r="BG341" i="6"/>
  <c r="BH341" i="6"/>
  <c r="BJ341" i="6"/>
  <c r="BK341" i="6"/>
  <c r="BL341" i="6"/>
  <c r="BM341" i="6"/>
  <c r="BN341" i="6"/>
  <c r="BP341" i="6"/>
  <c r="BQ341" i="6"/>
  <c r="BR341" i="6"/>
  <c r="BS341" i="6"/>
  <c r="BT341" i="6"/>
  <c r="BV341" i="6"/>
  <c r="C342" i="6"/>
  <c r="D342" i="6"/>
  <c r="E342" i="6"/>
  <c r="F342" i="6"/>
  <c r="H342" i="6"/>
  <c r="I342" i="6"/>
  <c r="J342" i="6"/>
  <c r="K342" i="6"/>
  <c r="L342" i="6"/>
  <c r="N342" i="6"/>
  <c r="O342" i="6"/>
  <c r="P342" i="6"/>
  <c r="Q342" i="6"/>
  <c r="R342" i="6"/>
  <c r="T342" i="6"/>
  <c r="U342" i="6"/>
  <c r="V342" i="6"/>
  <c r="W342" i="6"/>
  <c r="X342" i="6"/>
  <c r="Z342" i="6"/>
  <c r="AA342" i="6"/>
  <c r="AB342" i="6"/>
  <c r="AC342" i="6"/>
  <c r="AD342" i="6"/>
  <c r="AF342" i="6"/>
  <c r="AG342" i="6"/>
  <c r="AH342" i="6"/>
  <c r="AI342" i="6"/>
  <c r="AJ342" i="6"/>
  <c r="AL342" i="6"/>
  <c r="AM342" i="6"/>
  <c r="AN342" i="6"/>
  <c r="AO342" i="6"/>
  <c r="AP342" i="6"/>
  <c r="AR342" i="6"/>
  <c r="AS342" i="6"/>
  <c r="AT342" i="6"/>
  <c r="AU342" i="6"/>
  <c r="AV342" i="6"/>
  <c r="AX342" i="6"/>
  <c r="AY342" i="6"/>
  <c r="AZ342" i="6"/>
  <c r="BA342" i="6"/>
  <c r="BB342" i="6"/>
  <c r="BD342" i="6"/>
  <c r="BE342" i="6"/>
  <c r="BF342" i="6"/>
  <c r="BG342" i="6"/>
  <c r="BH342" i="6"/>
  <c r="BJ342" i="6"/>
  <c r="BK342" i="6"/>
  <c r="BL342" i="6"/>
  <c r="BM342" i="6"/>
  <c r="BN342" i="6"/>
  <c r="BP342" i="6"/>
  <c r="BQ342" i="6"/>
  <c r="BR342" i="6"/>
  <c r="BS342" i="6"/>
  <c r="BT342" i="6"/>
  <c r="BV342" i="6"/>
  <c r="C343" i="6"/>
  <c r="D343" i="6"/>
  <c r="E343" i="6"/>
  <c r="F343" i="6"/>
  <c r="H343" i="6"/>
  <c r="I343" i="6"/>
  <c r="J343" i="6"/>
  <c r="K343" i="6"/>
  <c r="L343" i="6"/>
  <c r="N343" i="6"/>
  <c r="O343" i="6"/>
  <c r="P343" i="6"/>
  <c r="Q343" i="6"/>
  <c r="R343" i="6"/>
  <c r="T343" i="6"/>
  <c r="U343" i="6"/>
  <c r="V343" i="6"/>
  <c r="W343" i="6"/>
  <c r="X343" i="6"/>
  <c r="Z343" i="6"/>
  <c r="AA343" i="6"/>
  <c r="AB343" i="6"/>
  <c r="AC343" i="6"/>
  <c r="AD343" i="6"/>
  <c r="AF343" i="6"/>
  <c r="AG343" i="6"/>
  <c r="AH343" i="6"/>
  <c r="AI343" i="6"/>
  <c r="AJ343" i="6"/>
  <c r="AL343" i="6"/>
  <c r="AM343" i="6"/>
  <c r="AN343" i="6"/>
  <c r="AO343" i="6"/>
  <c r="AP343" i="6"/>
  <c r="AR343" i="6"/>
  <c r="AS343" i="6"/>
  <c r="AT343" i="6"/>
  <c r="AU343" i="6"/>
  <c r="AV343" i="6"/>
  <c r="AX343" i="6"/>
  <c r="AY343" i="6"/>
  <c r="AZ343" i="6"/>
  <c r="BA343" i="6"/>
  <c r="BB343" i="6"/>
  <c r="BD343" i="6"/>
  <c r="BE343" i="6"/>
  <c r="BF343" i="6"/>
  <c r="BG343" i="6"/>
  <c r="BH343" i="6"/>
  <c r="BJ343" i="6"/>
  <c r="BK343" i="6"/>
  <c r="BL343" i="6"/>
  <c r="BM343" i="6"/>
  <c r="BN343" i="6"/>
  <c r="BP343" i="6"/>
  <c r="BQ343" i="6"/>
  <c r="BR343" i="6"/>
  <c r="BS343" i="6"/>
  <c r="BT343" i="6"/>
  <c r="BV343" i="6"/>
  <c r="C344" i="6"/>
  <c r="D344" i="6"/>
  <c r="E344" i="6"/>
  <c r="F344" i="6"/>
  <c r="H344" i="6"/>
  <c r="I344" i="6"/>
  <c r="J344" i="6"/>
  <c r="K344" i="6"/>
  <c r="L344" i="6"/>
  <c r="N344" i="6"/>
  <c r="O344" i="6"/>
  <c r="P344" i="6"/>
  <c r="Q344" i="6"/>
  <c r="R344" i="6"/>
  <c r="T344" i="6"/>
  <c r="U344" i="6"/>
  <c r="V344" i="6"/>
  <c r="W344" i="6"/>
  <c r="X344" i="6"/>
  <c r="Z344" i="6"/>
  <c r="AA344" i="6"/>
  <c r="AB344" i="6"/>
  <c r="AC344" i="6"/>
  <c r="AD344" i="6"/>
  <c r="AF344" i="6"/>
  <c r="AG344" i="6"/>
  <c r="AH344" i="6"/>
  <c r="AI344" i="6"/>
  <c r="AJ344" i="6"/>
  <c r="AL344" i="6"/>
  <c r="AM344" i="6"/>
  <c r="AN344" i="6"/>
  <c r="AO344" i="6"/>
  <c r="AP344" i="6"/>
  <c r="AR344" i="6"/>
  <c r="AS344" i="6"/>
  <c r="AT344" i="6"/>
  <c r="AU344" i="6"/>
  <c r="AV344" i="6"/>
  <c r="AX344" i="6"/>
  <c r="AY344" i="6"/>
  <c r="AZ344" i="6"/>
  <c r="BA344" i="6"/>
  <c r="BB344" i="6"/>
  <c r="BD344" i="6"/>
  <c r="BE344" i="6"/>
  <c r="BF344" i="6"/>
  <c r="BG344" i="6"/>
  <c r="BH344" i="6"/>
  <c r="BJ344" i="6"/>
  <c r="BK344" i="6"/>
  <c r="BL344" i="6"/>
  <c r="BM344" i="6"/>
  <c r="BN344" i="6"/>
  <c r="BP344" i="6"/>
  <c r="BQ344" i="6"/>
  <c r="BR344" i="6"/>
  <c r="BS344" i="6"/>
  <c r="BT344" i="6"/>
  <c r="BV344" i="6"/>
  <c r="C345" i="6"/>
  <c r="D345" i="6"/>
  <c r="E345" i="6"/>
  <c r="F345" i="6"/>
  <c r="H345" i="6"/>
  <c r="I345" i="6"/>
  <c r="J345" i="6"/>
  <c r="K345" i="6"/>
  <c r="L345" i="6"/>
  <c r="N345" i="6"/>
  <c r="O345" i="6"/>
  <c r="P345" i="6"/>
  <c r="Q345" i="6"/>
  <c r="R345" i="6"/>
  <c r="T345" i="6"/>
  <c r="U345" i="6"/>
  <c r="V345" i="6"/>
  <c r="W345" i="6"/>
  <c r="X345" i="6"/>
  <c r="Z345" i="6"/>
  <c r="AA345" i="6"/>
  <c r="AB345" i="6"/>
  <c r="AC345" i="6"/>
  <c r="AD345" i="6"/>
  <c r="AF345" i="6"/>
  <c r="AG345" i="6"/>
  <c r="AH345" i="6"/>
  <c r="AI345" i="6"/>
  <c r="AJ345" i="6"/>
  <c r="AL345" i="6"/>
  <c r="AM345" i="6"/>
  <c r="AN345" i="6"/>
  <c r="AO345" i="6"/>
  <c r="AP345" i="6"/>
  <c r="AR345" i="6"/>
  <c r="AS345" i="6"/>
  <c r="AT345" i="6"/>
  <c r="AU345" i="6"/>
  <c r="AV345" i="6"/>
  <c r="AX345" i="6"/>
  <c r="AY345" i="6"/>
  <c r="AZ345" i="6"/>
  <c r="BA345" i="6"/>
  <c r="BB345" i="6"/>
  <c r="BD345" i="6"/>
  <c r="BE345" i="6"/>
  <c r="BF345" i="6"/>
  <c r="BG345" i="6"/>
  <c r="BH345" i="6"/>
  <c r="BJ345" i="6"/>
  <c r="BK345" i="6"/>
  <c r="BL345" i="6"/>
  <c r="BM345" i="6"/>
  <c r="BN345" i="6"/>
  <c r="BP345" i="6"/>
  <c r="BQ345" i="6"/>
  <c r="BR345" i="6"/>
  <c r="BS345" i="6"/>
  <c r="BT345" i="6"/>
  <c r="BV345" i="6"/>
  <c r="C346" i="6"/>
  <c r="D346" i="6"/>
  <c r="E346" i="6"/>
  <c r="F346" i="6"/>
  <c r="H346" i="6"/>
  <c r="I346" i="6"/>
  <c r="J346" i="6"/>
  <c r="K346" i="6"/>
  <c r="L346" i="6"/>
  <c r="N346" i="6"/>
  <c r="O346" i="6"/>
  <c r="P346" i="6"/>
  <c r="Q346" i="6"/>
  <c r="R346" i="6"/>
  <c r="T346" i="6"/>
  <c r="U346" i="6"/>
  <c r="V346" i="6"/>
  <c r="W346" i="6"/>
  <c r="X346" i="6"/>
  <c r="Z346" i="6"/>
  <c r="AA346" i="6"/>
  <c r="AB346" i="6"/>
  <c r="AC346" i="6"/>
  <c r="AD346" i="6"/>
  <c r="AF346" i="6"/>
  <c r="AG346" i="6"/>
  <c r="AH346" i="6"/>
  <c r="AI346" i="6"/>
  <c r="AJ346" i="6"/>
  <c r="AL346" i="6"/>
  <c r="AM346" i="6"/>
  <c r="AN346" i="6"/>
  <c r="AO346" i="6"/>
  <c r="AP346" i="6"/>
  <c r="AR346" i="6"/>
  <c r="AS346" i="6"/>
  <c r="AT346" i="6"/>
  <c r="AU346" i="6"/>
  <c r="AV346" i="6"/>
  <c r="AX346" i="6"/>
  <c r="AY346" i="6"/>
  <c r="AZ346" i="6"/>
  <c r="BA346" i="6"/>
  <c r="BB346" i="6"/>
  <c r="BD346" i="6"/>
  <c r="BE346" i="6"/>
  <c r="BF346" i="6"/>
  <c r="BG346" i="6"/>
  <c r="BH346" i="6"/>
  <c r="BJ346" i="6"/>
  <c r="BK346" i="6"/>
  <c r="BL346" i="6"/>
  <c r="BM346" i="6"/>
  <c r="BN346" i="6"/>
  <c r="BP346" i="6"/>
  <c r="BQ346" i="6"/>
  <c r="BR346" i="6"/>
  <c r="BS346" i="6"/>
  <c r="BT346" i="6"/>
  <c r="BV346" i="6"/>
  <c r="C347" i="6"/>
  <c r="D347" i="6"/>
  <c r="E347" i="6"/>
  <c r="F347" i="6"/>
  <c r="H347" i="6"/>
  <c r="I347" i="6"/>
  <c r="J347" i="6"/>
  <c r="K347" i="6"/>
  <c r="L347" i="6"/>
  <c r="N347" i="6"/>
  <c r="O347" i="6"/>
  <c r="P347" i="6"/>
  <c r="Q347" i="6"/>
  <c r="R347" i="6"/>
  <c r="T347" i="6"/>
  <c r="U347" i="6"/>
  <c r="V347" i="6"/>
  <c r="W347" i="6"/>
  <c r="X347" i="6"/>
  <c r="Z347" i="6"/>
  <c r="AA347" i="6"/>
  <c r="AB347" i="6"/>
  <c r="AC347" i="6"/>
  <c r="AD347" i="6"/>
  <c r="AF347" i="6"/>
  <c r="AG347" i="6"/>
  <c r="AH347" i="6"/>
  <c r="AI347" i="6"/>
  <c r="AJ347" i="6"/>
  <c r="AL347" i="6"/>
  <c r="AM347" i="6"/>
  <c r="AN347" i="6"/>
  <c r="AO347" i="6"/>
  <c r="AP347" i="6"/>
  <c r="AR347" i="6"/>
  <c r="AS347" i="6"/>
  <c r="AT347" i="6"/>
  <c r="AU347" i="6"/>
  <c r="AV347" i="6"/>
  <c r="AX347" i="6"/>
  <c r="AY347" i="6"/>
  <c r="AZ347" i="6"/>
  <c r="BA347" i="6"/>
  <c r="BB347" i="6"/>
  <c r="BD347" i="6"/>
  <c r="BE347" i="6"/>
  <c r="BF347" i="6"/>
  <c r="BG347" i="6"/>
  <c r="BH347" i="6"/>
  <c r="BJ347" i="6"/>
  <c r="BK347" i="6"/>
  <c r="BL347" i="6"/>
  <c r="BM347" i="6"/>
  <c r="BN347" i="6"/>
  <c r="BP347" i="6"/>
  <c r="BQ347" i="6"/>
  <c r="BR347" i="6"/>
  <c r="BS347" i="6"/>
  <c r="BT347" i="6"/>
  <c r="BV347" i="6"/>
  <c r="C348" i="6"/>
  <c r="D348" i="6"/>
  <c r="E348" i="6"/>
  <c r="F348" i="6"/>
  <c r="H348" i="6"/>
  <c r="I348" i="6"/>
  <c r="J348" i="6"/>
  <c r="K348" i="6"/>
  <c r="L348" i="6"/>
  <c r="N348" i="6"/>
  <c r="O348" i="6"/>
  <c r="P348" i="6"/>
  <c r="Q348" i="6"/>
  <c r="R348" i="6"/>
  <c r="T348" i="6"/>
  <c r="U348" i="6"/>
  <c r="V348" i="6"/>
  <c r="W348" i="6"/>
  <c r="X348" i="6"/>
  <c r="Z348" i="6"/>
  <c r="AA348" i="6"/>
  <c r="AB348" i="6"/>
  <c r="AC348" i="6"/>
  <c r="AD348" i="6"/>
  <c r="AF348" i="6"/>
  <c r="AG348" i="6"/>
  <c r="AH348" i="6"/>
  <c r="AI348" i="6"/>
  <c r="AJ348" i="6"/>
  <c r="AL348" i="6"/>
  <c r="AM348" i="6"/>
  <c r="AN348" i="6"/>
  <c r="AO348" i="6"/>
  <c r="AP348" i="6"/>
  <c r="AR348" i="6"/>
  <c r="AS348" i="6"/>
  <c r="AT348" i="6"/>
  <c r="AU348" i="6"/>
  <c r="AV348" i="6"/>
  <c r="AX348" i="6"/>
  <c r="AY348" i="6"/>
  <c r="AZ348" i="6"/>
  <c r="BA348" i="6"/>
  <c r="BB348" i="6"/>
  <c r="BD348" i="6"/>
  <c r="BE348" i="6"/>
  <c r="BF348" i="6"/>
  <c r="BG348" i="6"/>
  <c r="BH348" i="6"/>
  <c r="BJ348" i="6"/>
  <c r="BK348" i="6"/>
  <c r="BL348" i="6"/>
  <c r="BM348" i="6"/>
  <c r="BN348" i="6"/>
  <c r="BP348" i="6"/>
  <c r="BQ348" i="6"/>
  <c r="BR348" i="6"/>
  <c r="BS348" i="6"/>
  <c r="BT348" i="6"/>
  <c r="BV348" i="6"/>
  <c r="C349" i="6"/>
  <c r="D349" i="6"/>
  <c r="E349" i="6"/>
  <c r="F349" i="6"/>
  <c r="H349" i="6"/>
  <c r="I349" i="6"/>
  <c r="J349" i="6"/>
  <c r="K349" i="6"/>
  <c r="L349" i="6"/>
  <c r="N349" i="6"/>
  <c r="O349" i="6"/>
  <c r="P349" i="6"/>
  <c r="Q349" i="6"/>
  <c r="R349" i="6"/>
  <c r="T349" i="6"/>
  <c r="U349" i="6"/>
  <c r="V349" i="6"/>
  <c r="W349" i="6"/>
  <c r="X349" i="6"/>
  <c r="Z349" i="6"/>
  <c r="AA349" i="6"/>
  <c r="AB349" i="6"/>
  <c r="AC349" i="6"/>
  <c r="AD349" i="6"/>
  <c r="AF349" i="6"/>
  <c r="AG349" i="6"/>
  <c r="AH349" i="6"/>
  <c r="AI349" i="6"/>
  <c r="AJ349" i="6"/>
  <c r="AL349" i="6"/>
  <c r="AM349" i="6"/>
  <c r="AN349" i="6"/>
  <c r="AO349" i="6"/>
  <c r="AP349" i="6"/>
  <c r="AR349" i="6"/>
  <c r="AS349" i="6"/>
  <c r="AT349" i="6"/>
  <c r="AU349" i="6"/>
  <c r="AV349" i="6"/>
  <c r="AX349" i="6"/>
  <c r="AY349" i="6"/>
  <c r="AZ349" i="6"/>
  <c r="BA349" i="6"/>
  <c r="BB349" i="6"/>
  <c r="BD349" i="6"/>
  <c r="BE349" i="6"/>
  <c r="BF349" i="6"/>
  <c r="BG349" i="6"/>
  <c r="BH349" i="6"/>
  <c r="BJ349" i="6"/>
  <c r="BK349" i="6"/>
  <c r="BL349" i="6"/>
  <c r="BM349" i="6"/>
  <c r="BN349" i="6"/>
  <c r="BP349" i="6"/>
  <c r="BQ349" i="6"/>
  <c r="BR349" i="6"/>
  <c r="BS349" i="6"/>
  <c r="BT349" i="6"/>
  <c r="BV349" i="6"/>
  <c r="C350" i="6"/>
  <c r="D350" i="6"/>
  <c r="E350" i="6"/>
  <c r="F350" i="6"/>
  <c r="H350" i="6"/>
  <c r="I350" i="6"/>
  <c r="J350" i="6"/>
  <c r="K350" i="6"/>
  <c r="L350" i="6"/>
  <c r="N350" i="6"/>
  <c r="O350" i="6"/>
  <c r="P350" i="6"/>
  <c r="Q350" i="6"/>
  <c r="R350" i="6"/>
  <c r="T350" i="6"/>
  <c r="U350" i="6"/>
  <c r="V350" i="6"/>
  <c r="W350" i="6"/>
  <c r="X350" i="6"/>
  <c r="Z350" i="6"/>
  <c r="AA350" i="6"/>
  <c r="AB350" i="6"/>
  <c r="AC350" i="6"/>
  <c r="AD350" i="6"/>
  <c r="AF350" i="6"/>
  <c r="AG350" i="6"/>
  <c r="AH350" i="6"/>
  <c r="AI350" i="6"/>
  <c r="AJ350" i="6"/>
  <c r="AL350" i="6"/>
  <c r="AM350" i="6"/>
  <c r="AN350" i="6"/>
  <c r="AO350" i="6"/>
  <c r="AP350" i="6"/>
  <c r="AR350" i="6"/>
  <c r="AS350" i="6"/>
  <c r="AT350" i="6"/>
  <c r="AU350" i="6"/>
  <c r="AV350" i="6"/>
  <c r="AX350" i="6"/>
  <c r="AY350" i="6"/>
  <c r="AZ350" i="6"/>
  <c r="BA350" i="6"/>
  <c r="BB350" i="6"/>
  <c r="BD350" i="6"/>
  <c r="BE350" i="6"/>
  <c r="BF350" i="6"/>
  <c r="BG350" i="6"/>
  <c r="BH350" i="6"/>
  <c r="BJ350" i="6"/>
  <c r="BK350" i="6"/>
  <c r="BL350" i="6"/>
  <c r="BM350" i="6"/>
  <c r="BN350" i="6"/>
  <c r="BP350" i="6"/>
  <c r="BQ350" i="6"/>
  <c r="BR350" i="6"/>
  <c r="BS350" i="6"/>
  <c r="BT350" i="6"/>
  <c r="BV350" i="6"/>
  <c r="C351" i="6"/>
  <c r="D351" i="6"/>
  <c r="E351" i="6"/>
  <c r="F351" i="6"/>
  <c r="H351" i="6"/>
  <c r="I351" i="6"/>
  <c r="J351" i="6"/>
  <c r="K351" i="6"/>
  <c r="L351" i="6"/>
  <c r="N351" i="6"/>
  <c r="O351" i="6"/>
  <c r="P351" i="6"/>
  <c r="Q351" i="6"/>
  <c r="R351" i="6"/>
  <c r="T351" i="6"/>
  <c r="U351" i="6"/>
  <c r="V351" i="6"/>
  <c r="W351" i="6"/>
  <c r="X351" i="6"/>
  <c r="Z351" i="6"/>
  <c r="AA351" i="6"/>
  <c r="AB351" i="6"/>
  <c r="AC351" i="6"/>
  <c r="AD351" i="6"/>
  <c r="AF351" i="6"/>
  <c r="AG351" i="6"/>
  <c r="AH351" i="6"/>
  <c r="AI351" i="6"/>
  <c r="AJ351" i="6"/>
  <c r="AL351" i="6"/>
  <c r="AM351" i="6"/>
  <c r="AN351" i="6"/>
  <c r="AO351" i="6"/>
  <c r="AP351" i="6"/>
  <c r="AR351" i="6"/>
  <c r="AS351" i="6"/>
  <c r="AT351" i="6"/>
  <c r="AU351" i="6"/>
  <c r="AV351" i="6"/>
  <c r="AX351" i="6"/>
  <c r="AY351" i="6"/>
  <c r="AZ351" i="6"/>
  <c r="BA351" i="6"/>
  <c r="BB351" i="6"/>
  <c r="BD351" i="6"/>
  <c r="BE351" i="6"/>
  <c r="BF351" i="6"/>
  <c r="BG351" i="6"/>
  <c r="BH351" i="6"/>
  <c r="BJ351" i="6"/>
  <c r="BK351" i="6"/>
  <c r="BL351" i="6"/>
  <c r="BM351" i="6"/>
  <c r="BN351" i="6"/>
  <c r="BP351" i="6"/>
  <c r="BQ351" i="6"/>
  <c r="BR351" i="6"/>
  <c r="BS351" i="6"/>
  <c r="BT351" i="6"/>
  <c r="BV351" i="6"/>
  <c r="C352" i="6"/>
  <c r="D352" i="6"/>
  <c r="E352" i="6"/>
  <c r="F352" i="6"/>
  <c r="H352" i="6"/>
  <c r="I352" i="6"/>
  <c r="J352" i="6"/>
  <c r="K352" i="6"/>
  <c r="L352" i="6"/>
  <c r="N352" i="6"/>
  <c r="O352" i="6"/>
  <c r="P352" i="6"/>
  <c r="Q352" i="6"/>
  <c r="R352" i="6"/>
  <c r="T352" i="6"/>
  <c r="U352" i="6"/>
  <c r="V352" i="6"/>
  <c r="W352" i="6"/>
  <c r="X352" i="6"/>
  <c r="Z352" i="6"/>
  <c r="AA352" i="6"/>
  <c r="AB352" i="6"/>
  <c r="AC352" i="6"/>
  <c r="AD352" i="6"/>
  <c r="AF352" i="6"/>
  <c r="AG352" i="6"/>
  <c r="AH352" i="6"/>
  <c r="AI352" i="6"/>
  <c r="AJ352" i="6"/>
  <c r="AL352" i="6"/>
  <c r="AM352" i="6"/>
  <c r="AN352" i="6"/>
  <c r="AO352" i="6"/>
  <c r="AP352" i="6"/>
  <c r="AR352" i="6"/>
  <c r="AS352" i="6"/>
  <c r="AT352" i="6"/>
  <c r="AU352" i="6"/>
  <c r="AV352" i="6"/>
  <c r="AX352" i="6"/>
  <c r="AY352" i="6"/>
  <c r="AZ352" i="6"/>
  <c r="BA352" i="6"/>
  <c r="BB352" i="6"/>
  <c r="BD352" i="6"/>
  <c r="BE352" i="6"/>
  <c r="BF352" i="6"/>
  <c r="BG352" i="6"/>
  <c r="BH352" i="6"/>
  <c r="BJ352" i="6"/>
  <c r="BK352" i="6"/>
  <c r="BL352" i="6"/>
  <c r="BM352" i="6"/>
  <c r="BN352" i="6"/>
  <c r="BP352" i="6"/>
  <c r="BQ352" i="6"/>
  <c r="BR352" i="6"/>
  <c r="BS352" i="6"/>
  <c r="BT352" i="6"/>
  <c r="BV352" i="6"/>
  <c r="C353" i="6"/>
  <c r="D353" i="6"/>
  <c r="E353" i="6"/>
  <c r="F353" i="6"/>
  <c r="H353" i="6"/>
  <c r="I353" i="6"/>
  <c r="J353" i="6"/>
  <c r="K353" i="6"/>
  <c r="L353" i="6"/>
  <c r="N353" i="6"/>
  <c r="O353" i="6"/>
  <c r="P353" i="6"/>
  <c r="Q353" i="6"/>
  <c r="R353" i="6"/>
  <c r="T353" i="6"/>
  <c r="U353" i="6"/>
  <c r="V353" i="6"/>
  <c r="W353" i="6"/>
  <c r="X353" i="6"/>
  <c r="Z353" i="6"/>
  <c r="AA353" i="6"/>
  <c r="AB353" i="6"/>
  <c r="AC353" i="6"/>
  <c r="AD353" i="6"/>
  <c r="AF353" i="6"/>
  <c r="AG353" i="6"/>
  <c r="AH353" i="6"/>
  <c r="AI353" i="6"/>
  <c r="AJ353" i="6"/>
  <c r="AL353" i="6"/>
  <c r="AM353" i="6"/>
  <c r="AN353" i="6"/>
  <c r="AO353" i="6"/>
  <c r="AP353" i="6"/>
  <c r="AR353" i="6"/>
  <c r="AS353" i="6"/>
  <c r="AT353" i="6"/>
  <c r="AU353" i="6"/>
  <c r="AV353" i="6"/>
  <c r="AX353" i="6"/>
  <c r="AY353" i="6"/>
  <c r="AZ353" i="6"/>
  <c r="BA353" i="6"/>
  <c r="BB353" i="6"/>
  <c r="BD353" i="6"/>
  <c r="BE353" i="6"/>
  <c r="BF353" i="6"/>
  <c r="BG353" i="6"/>
  <c r="BH353" i="6"/>
  <c r="BJ353" i="6"/>
  <c r="BK353" i="6"/>
  <c r="BL353" i="6"/>
  <c r="BM353" i="6"/>
  <c r="BN353" i="6"/>
  <c r="BP353" i="6"/>
  <c r="BQ353" i="6"/>
  <c r="BR353" i="6"/>
  <c r="BS353" i="6"/>
  <c r="BT353" i="6"/>
  <c r="BV353" i="6"/>
  <c r="C354" i="6"/>
  <c r="D354" i="6"/>
  <c r="E354" i="6"/>
  <c r="F354" i="6"/>
  <c r="H354" i="6"/>
  <c r="I354" i="6"/>
  <c r="J354" i="6"/>
  <c r="K354" i="6"/>
  <c r="L354" i="6"/>
  <c r="N354" i="6"/>
  <c r="O354" i="6"/>
  <c r="P354" i="6"/>
  <c r="Q354" i="6"/>
  <c r="R354" i="6"/>
  <c r="T354" i="6"/>
  <c r="U354" i="6"/>
  <c r="V354" i="6"/>
  <c r="W354" i="6"/>
  <c r="X354" i="6"/>
  <c r="Z354" i="6"/>
  <c r="AA354" i="6"/>
  <c r="AB354" i="6"/>
  <c r="AC354" i="6"/>
  <c r="AD354" i="6"/>
  <c r="AF354" i="6"/>
  <c r="AG354" i="6"/>
  <c r="AH354" i="6"/>
  <c r="AI354" i="6"/>
  <c r="AJ354" i="6"/>
  <c r="AL354" i="6"/>
  <c r="AM354" i="6"/>
  <c r="AN354" i="6"/>
  <c r="AO354" i="6"/>
  <c r="AP354" i="6"/>
  <c r="AR354" i="6"/>
  <c r="AS354" i="6"/>
  <c r="AT354" i="6"/>
  <c r="AU354" i="6"/>
  <c r="AV354" i="6"/>
  <c r="AX354" i="6"/>
  <c r="AY354" i="6"/>
  <c r="AZ354" i="6"/>
  <c r="BA354" i="6"/>
  <c r="BB354" i="6"/>
  <c r="BD354" i="6"/>
  <c r="BE354" i="6"/>
  <c r="BF354" i="6"/>
  <c r="BG354" i="6"/>
  <c r="BH354" i="6"/>
  <c r="BJ354" i="6"/>
  <c r="BK354" i="6"/>
  <c r="BL354" i="6"/>
  <c r="BM354" i="6"/>
  <c r="BN354" i="6"/>
  <c r="BP354" i="6"/>
  <c r="BQ354" i="6"/>
  <c r="BR354" i="6"/>
  <c r="BS354" i="6"/>
  <c r="BT354" i="6"/>
  <c r="BV354" i="6"/>
  <c r="C355" i="6"/>
  <c r="D355" i="6"/>
  <c r="E355" i="6"/>
  <c r="F355" i="6"/>
  <c r="H355" i="6"/>
  <c r="I355" i="6"/>
  <c r="J355" i="6"/>
  <c r="K355" i="6"/>
  <c r="L355" i="6"/>
  <c r="N355" i="6"/>
  <c r="O355" i="6"/>
  <c r="P355" i="6"/>
  <c r="Q355" i="6"/>
  <c r="R355" i="6"/>
  <c r="T355" i="6"/>
  <c r="U355" i="6"/>
  <c r="V355" i="6"/>
  <c r="W355" i="6"/>
  <c r="X355" i="6"/>
  <c r="Z355" i="6"/>
  <c r="AA355" i="6"/>
  <c r="AB355" i="6"/>
  <c r="AC355" i="6"/>
  <c r="AD355" i="6"/>
  <c r="AF355" i="6"/>
  <c r="AG355" i="6"/>
  <c r="AH355" i="6"/>
  <c r="AI355" i="6"/>
  <c r="AJ355" i="6"/>
  <c r="AL355" i="6"/>
  <c r="AM355" i="6"/>
  <c r="AN355" i="6"/>
  <c r="AO355" i="6"/>
  <c r="AP355" i="6"/>
  <c r="AR355" i="6"/>
  <c r="AS355" i="6"/>
  <c r="AT355" i="6"/>
  <c r="AU355" i="6"/>
  <c r="AV355" i="6"/>
  <c r="AX355" i="6"/>
  <c r="AY355" i="6"/>
  <c r="AZ355" i="6"/>
  <c r="BA355" i="6"/>
  <c r="BB355" i="6"/>
  <c r="BD355" i="6"/>
  <c r="BE355" i="6"/>
  <c r="BF355" i="6"/>
  <c r="BG355" i="6"/>
  <c r="BH355" i="6"/>
  <c r="BJ355" i="6"/>
  <c r="BK355" i="6"/>
  <c r="BL355" i="6"/>
  <c r="BM355" i="6"/>
  <c r="BN355" i="6"/>
  <c r="BP355" i="6"/>
  <c r="BQ355" i="6"/>
  <c r="BR355" i="6"/>
  <c r="BS355" i="6"/>
  <c r="BT355" i="6"/>
  <c r="BV355" i="6"/>
  <c r="C356" i="6"/>
  <c r="D356" i="6"/>
  <c r="E356" i="6"/>
  <c r="F356" i="6"/>
  <c r="H356" i="6"/>
  <c r="I356" i="6"/>
  <c r="J356" i="6"/>
  <c r="K356" i="6"/>
  <c r="L356" i="6"/>
  <c r="N356" i="6"/>
  <c r="O356" i="6"/>
  <c r="P356" i="6"/>
  <c r="Q356" i="6"/>
  <c r="R356" i="6"/>
  <c r="T356" i="6"/>
  <c r="U356" i="6"/>
  <c r="V356" i="6"/>
  <c r="W356" i="6"/>
  <c r="X356" i="6"/>
  <c r="Z356" i="6"/>
  <c r="AA356" i="6"/>
  <c r="AB356" i="6"/>
  <c r="AC356" i="6"/>
  <c r="AD356" i="6"/>
  <c r="AF356" i="6"/>
  <c r="AG356" i="6"/>
  <c r="AH356" i="6"/>
  <c r="AI356" i="6"/>
  <c r="AJ356" i="6"/>
  <c r="AL356" i="6"/>
  <c r="AM356" i="6"/>
  <c r="AN356" i="6"/>
  <c r="AO356" i="6"/>
  <c r="AP356" i="6"/>
  <c r="AR356" i="6"/>
  <c r="AS356" i="6"/>
  <c r="AT356" i="6"/>
  <c r="AU356" i="6"/>
  <c r="AV356" i="6"/>
  <c r="AX356" i="6"/>
  <c r="AY356" i="6"/>
  <c r="AZ356" i="6"/>
  <c r="BA356" i="6"/>
  <c r="BB356" i="6"/>
  <c r="BD356" i="6"/>
  <c r="BE356" i="6"/>
  <c r="BF356" i="6"/>
  <c r="BG356" i="6"/>
  <c r="BH356" i="6"/>
  <c r="BJ356" i="6"/>
  <c r="BK356" i="6"/>
  <c r="BL356" i="6"/>
  <c r="BM356" i="6"/>
  <c r="BN356" i="6"/>
  <c r="BP356" i="6"/>
  <c r="BQ356" i="6"/>
  <c r="BR356" i="6"/>
  <c r="BS356" i="6"/>
  <c r="BT356" i="6"/>
  <c r="BV356" i="6"/>
  <c r="C357" i="6"/>
  <c r="D357" i="6"/>
  <c r="E357" i="6"/>
  <c r="F357" i="6"/>
  <c r="H357" i="6"/>
  <c r="I357" i="6"/>
  <c r="J357" i="6"/>
  <c r="K357" i="6"/>
  <c r="L357" i="6"/>
  <c r="N357" i="6"/>
  <c r="O357" i="6"/>
  <c r="P357" i="6"/>
  <c r="Q357" i="6"/>
  <c r="R357" i="6"/>
  <c r="T357" i="6"/>
  <c r="U357" i="6"/>
  <c r="V357" i="6"/>
  <c r="W357" i="6"/>
  <c r="X357" i="6"/>
  <c r="Z357" i="6"/>
  <c r="AA357" i="6"/>
  <c r="AB357" i="6"/>
  <c r="AC357" i="6"/>
  <c r="AD357" i="6"/>
  <c r="AF357" i="6"/>
  <c r="AG357" i="6"/>
  <c r="AH357" i="6"/>
  <c r="AI357" i="6"/>
  <c r="AJ357" i="6"/>
  <c r="AL357" i="6"/>
  <c r="AM357" i="6"/>
  <c r="AN357" i="6"/>
  <c r="AO357" i="6"/>
  <c r="AP357" i="6"/>
  <c r="AR357" i="6"/>
  <c r="AS357" i="6"/>
  <c r="AT357" i="6"/>
  <c r="AU357" i="6"/>
  <c r="AV357" i="6"/>
  <c r="AX357" i="6"/>
  <c r="AY357" i="6"/>
  <c r="AZ357" i="6"/>
  <c r="BA357" i="6"/>
  <c r="BB357" i="6"/>
  <c r="BD357" i="6"/>
  <c r="BE357" i="6"/>
  <c r="BF357" i="6"/>
  <c r="BG357" i="6"/>
  <c r="BH357" i="6"/>
  <c r="BJ357" i="6"/>
  <c r="BK357" i="6"/>
  <c r="BL357" i="6"/>
  <c r="BM357" i="6"/>
  <c r="BN357" i="6"/>
  <c r="BP357" i="6"/>
  <c r="BQ357" i="6"/>
  <c r="BR357" i="6"/>
  <c r="BS357" i="6"/>
  <c r="BT357" i="6"/>
  <c r="BV357" i="6"/>
  <c r="C358" i="6"/>
  <c r="D358" i="6"/>
  <c r="E358" i="6"/>
  <c r="F358" i="6"/>
  <c r="H358" i="6"/>
  <c r="I358" i="6"/>
  <c r="J358" i="6"/>
  <c r="K358" i="6"/>
  <c r="L358" i="6"/>
  <c r="N358" i="6"/>
  <c r="O358" i="6"/>
  <c r="P358" i="6"/>
  <c r="Q358" i="6"/>
  <c r="R358" i="6"/>
  <c r="T358" i="6"/>
  <c r="U358" i="6"/>
  <c r="V358" i="6"/>
  <c r="W358" i="6"/>
  <c r="X358" i="6"/>
  <c r="Z358" i="6"/>
  <c r="AA358" i="6"/>
  <c r="AB358" i="6"/>
  <c r="AC358" i="6"/>
  <c r="AD358" i="6"/>
  <c r="AF358" i="6"/>
  <c r="AG358" i="6"/>
  <c r="AH358" i="6"/>
  <c r="AI358" i="6"/>
  <c r="AJ358" i="6"/>
  <c r="AL358" i="6"/>
  <c r="AM358" i="6"/>
  <c r="AN358" i="6"/>
  <c r="AO358" i="6"/>
  <c r="AP358" i="6"/>
  <c r="AR358" i="6"/>
  <c r="AS358" i="6"/>
  <c r="AT358" i="6"/>
  <c r="AU358" i="6"/>
  <c r="AV358" i="6"/>
  <c r="AX358" i="6"/>
  <c r="AY358" i="6"/>
  <c r="AZ358" i="6"/>
  <c r="BA358" i="6"/>
  <c r="BB358" i="6"/>
  <c r="BD358" i="6"/>
  <c r="BE358" i="6"/>
  <c r="BF358" i="6"/>
  <c r="BG358" i="6"/>
  <c r="BH358" i="6"/>
  <c r="BJ358" i="6"/>
  <c r="BK358" i="6"/>
  <c r="BL358" i="6"/>
  <c r="BM358" i="6"/>
  <c r="BN358" i="6"/>
  <c r="BP358" i="6"/>
  <c r="BQ358" i="6"/>
  <c r="BR358" i="6"/>
  <c r="BS358" i="6"/>
  <c r="BT358" i="6"/>
  <c r="BV358" i="6"/>
  <c r="C359" i="6"/>
  <c r="D359" i="6"/>
  <c r="E359" i="6"/>
  <c r="F359" i="6"/>
  <c r="H359" i="6"/>
  <c r="I359" i="6"/>
  <c r="J359" i="6"/>
  <c r="K359" i="6"/>
  <c r="L359" i="6"/>
  <c r="N359" i="6"/>
  <c r="O359" i="6"/>
  <c r="P359" i="6"/>
  <c r="Q359" i="6"/>
  <c r="R359" i="6"/>
  <c r="T359" i="6"/>
  <c r="U359" i="6"/>
  <c r="V359" i="6"/>
  <c r="W359" i="6"/>
  <c r="X359" i="6"/>
  <c r="Z359" i="6"/>
  <c r="AA359" i="6"/>
  <c r="AB359" i="6"/>
  <c r="AC359" i="6"/>
  <c r="AD359" i="6"/>
  <c r="AF359" i="6"/>
  <c r="AG359" i="6"/>
  <c r="AH359" i="6"/>
  <c r="AI359" i="6"/>
  <c r="AJ359" i="6"/>
  <c r="AL359" i="6"/>
  <c r="AM359" i="6"/>
  <c r="AN359" i="6"/>
  <c r="AO359" i="6"/>
  <c r="AP359" i="6"/>
  <c r="AR359" i="6"/>
  <c r="AS359" i="6"/>
  <c r="AT359" i="6"/>
  <c r="AU359" i="6"/>
  <c r="AV359" i="6"/>
  <c r="AX359" i="6"/>
  <c r="AY359" i="6"/>
  <c r="AZ359" i="6"/>
  <c r="BA359" i="6"/>
  <c r="BB359" i="6"/>
  <c r="BD359" i="6"/>
  <c r="BE359" i="6"/>
  <c r="BF359" i="6"/>
  <c r="BG359" i="6"/>
  <c r="BH359" i="6"/>
  <c r="BJ359" i="6"/>
  <c r="BK359" i="6"/>
  <c r="BL359" i="6"/>
  <c r="BM359" i="6"/>
  <c r="BN359" i="6"/>
  <c r="BP359" i="6"/>
  <c r="BQ359" i="6"/>
  <c r="BR359" i="6"/>
  <c r="BS359" i="6"/>
  <c r="BT359" i="6"/>
  <c r="BV359" i="6"/>
  <c r="C360" i="6"/>
  <c r="D360" i="6"/>
  <c r="E360" i="6"/>
  <c r="F360" i="6"/>
  <c r="H360" i="6"/>
  <c r="I360" i="6"/>
  <c r="J360" i="6"/>
  <c r="K360" i="6"/>
  <c r="L360" i="6"/>
  <c r="N360" i="6"/>
  <c r="O360" i="6"/>
  <c r="P360" i="6"/>
  <c r="Q360" i="6"/>
  <c r="R360" i="6"/>
  <c r="T360" i="6"/>
  <c r="U360" i="6"/>
  <c r="V360" i="6"/>
  <c r="W360" i="6"/>
  <c r="X360" i="6"/>
  <c r="Z360" i="6"/>
  <c r="AA360" i="6"/>
  <c r="AB360" i="6"/>
  <c r="AC360" i="6"/>
  <c r="AD360" i="6"/>
  <c r="AF360" i="6"/>
  <c r="AG360" i="6"/>
  <c r="AH360" i="6"/>
  <c r="AI360" i="6"/>
  <c r="AJ360" i="6"/>
  <c r="AL360" i="6"/>
  <c r="AM360" i="6"/>
  <c r="AN360" i="6"/>
  <c r="AO360" i="6"/>
  <c r="AP360" i="6"/>
  <c r="AR360" i="6"/>
  <c r="AS360" i="6"/>
  <c r="AT360" i="6"/>
  <c r="AU360" i="6"/>
  <c r="AV360" i="6"/>
  <c r="AX360" i="6"/>
  <c r="AY360" i="6"/>
  <c r="AZ360" i="6"/>
  <c r="BA360" i="6"/>
  <c r="BB360" i="6"/>
  <c r="BD360" i="6"/>
  <c r="BE360" i="6"/>
  <c r="BF360" i="6"/>
  <c r="BG360" i="6"/>
  <c r="BH360" i="6"/>
  <c r="BJ360" i="6"/>
  <c r="BK360" i="6"/>
  <c r="BL360" i="6"/>
  <c r="BM360" i="6"/>
  <c r="BN360" i="6"/>
  <c r="BP360" i="6"/>
  <c r="BQ360" i="6"/>
  <c r="BR360" i="6"/>
  <c r="BS360" i="6"/>
  <c r="BT360" i="6"/>
  <c r="BV360" i="6"/>
  <c r="C361" i="6"/>
  <c r="D361" i="6"/>
  <c r="E361" i="6"/>
  <c r="F361" i="6"/>
  <c r="H361" i="6"/>
  <c r="I361" i="6"/>
  <c r="J361" i="6"/>
  <c r="K361" i="6"/>
  <c r="L361" i="6"/>
  <c r="N361" i="6"/>
  <c r="O361" i="6"/>
  <c r="P361" i="6"/>
  <c r="Q361" i="6"/>
  <c r="R361" i="6"/>
  <c r="T361" i="6"/>
  <c r="U361" i="6"/>
  <c r="V361" i="6"/>
  <c r="W361" i="6"/>
  <c r="X361" i="6"/>
  <c r="Z361" i="6"/>
  <c r="AA361" i="6"/>
  <c r="AB361" i="6"/>
  <c r="AC361" i="6"/>
  <c r="AD361" i="6"/>
  <c r="AF361" i="6"/>
  <c r="AG361" i="6"/>
  <c r="AH361" i="6"/>
  <c r="AI361" i="6"/>
  <c r="AJ361" i="6"/>
  <c r="AL361" i="6"/>
  <c r="AM361" i="6"/>
  <c r="AN361" i="6"/>
  <c r="AO361" i="6"/>
  <c r="AP361" i="6"/>
  <c r="AR361" i="6"/>
  <c r="AS361" i="6"/>
  <c r="AT361" i="6"/>
  <c r="AU361" i="6"/>
  <c r="AV361" i="6"/>
  <c r="AX361" i="6"/>
  <c r="AY361" i="6"/>
  <c r="AZ361" i="6"/>
  <c r="BA361" i="6"/>
  <c r="BB361" i="6"/>
  <c r="BD361" i="6"/>
  <c r="BE361" i="6"/>
  <c r="BF361" i="6"/>
  <c r="BG361" i="6"/>
  <c r="BH361" i="6"/>
  <c r="BJ361" i="6"/>
  <c r="BK361" i="6"/>
  <c r="BL361" i="6"/>
  <c r="BM361" i="6"/>
  <c r="BN361" i="6"/>
  <c r="BP361" i="6"/>
  <c r="BQ361" i="6"/>
  <c r="BR361" i="6"/>
  <c r="BS361" i="6"/>
  <c r="BT361" i="6"/>
  <c r="BV361" i="6"/>
  <c r="C362" i="6"/>
  <c r="D362" i="6"/>
  <c r="E362" i="6"/>
  <c r="F362" i="6"/>
  <c r="H362" i="6"/>
  <c r="I362" i="6"/>
  <c r="J362" i="6"/>
  <c r="K362" i="6"/>
  <c r="L362" i="6"/>
  <c r="N362" i="6"/>
  <c r="O362" i="6"/>
  <c r="P362" i="6"/>
  <c r="Q362" i="6"/>
  <c r="R362" i="6"/>
  <c r="T362" i="6"/>
  <c r="U362" i="6"/>
  <c r="V362" i="6"/>
  <c r="W362" i="6"/>
  <c r="X362" i="6"/>
  <c r="Z362" i="6"/>
  <c r="AA362" i="6"/>
  <c r="AB362" i="6"/>
  <c r="AC362" i="6"/>
  <c r="AD362" i="6"/>
  <c r="AF362" i="6"/>
  <c r="AG362" i="6"/>
  <c r="AH362" i="6"/>
  <c r="AI362" i="6"/>
  <c r="AJ362" i="6"/>
  <c r="AL362" i="6"/>
  <c r="AM362" i="6"/>
  <c r="AN362" i="6"/>
  <c r="AO362" i="6"/>
  <c r="AP362" i="6"/>
  <c r="AR362" i="6"/>
  <c r="AS362" i="6"/>
  <c r="AT362" i="6"/>
  <c r="AU362" i="6"/>
  <c r="AV362" i="6"/>
  <c r="AX362" i="6"/>
  <c r="AY362" i="6"/>
  <c r="AZ362" i="6"/>
  <c r="BA362" i="6"/>
  <c r="BB362" i="6"/>
  <c r="BD362" i="6"/>
  <c r="BE362" i="6"/>
  <c r="BF362" i="6"/>
  <c r="BG362" i="6"/>
  <c r="BH362" i="6"/>
  <c r="BJ362" i="6"/>
  <c r="BK362" i="6"/>
  <c r="BL362" i="6"/>
  <c r="BM362" i="6"/>
  <c r="BN362" i="6"/>
  <c r="BP362" i="6"/>
  <c r="BQ362" i="6"/>
  <c r="BR362" i="6"/>
  <c r="BS362" i="6"/>
  <c r="BT362" i="6"/>
  <c r="BV362" i="6"/>
  <c r="C363" i="6"/>
  <c r="D363" i="6"/>
  <c r="E363" i="6"/>
  <c r="F363" i="6"/>
  <c r="H363" i="6"/>
  <c r="I363" i="6"/>
  <c r="J363" i="6"/>
  <c r="K363" i="6"/>
  <c r="L363" i="6"/>
  <c r="N363" i="6"/>
  <c r="O363" i="6"/>
  <c r="P363" i="6"/>
  <c r="Q363" i="6"/>
  <c r="R363" i="6"/>
  <c r="T363" i="6"/>
  <c r="U363" i="6"/>
  <c r="V363" i="6"/>
  <c r="W363" i="6"/>
  <c r="X363" i="6"/>
  <c r="Z363" i="6"/>
  <c r="AA363" i="6"/>
  <c r="AB363" i="6"/>
  <c r="AC363" i="6"/>
  <c r="AD363" i="6"/>
  <c r="AF363" i="6"/>
  <c r="AG363" i="6"/>
  <c r="AH363" i="6"/>
  <c r="AI363" i="6"/>
  <c r="AJ363" i="6"/>
  <c r="AL363" i="6"/>
  <c r="AM363" i="6"/>
  <c r="AN363" i="6"/>
  <c r="AO363" i="6"/>
  <c r="AP363" i="6"/>
  <c r="AR363" i="6"/>
  <c r="AS363" i="6"/>
  <c r="AT363" i="6"/>
  <c r="AU363" i="6"/>
  <c r="AV363" i="6"/>
  <c r="AX363" i="6"/>
  <c r="AY363" i="6"/>
  <c r="AZ363" i="6"/>
  <c r="BA363" i="6"/>
  <c r="BB363" i="6"/>
  <c r="BD363" i="6"/>
  <c r="BE363" i="6"/>
  <c r="BF363" i="6"/>
  <c r="BG363" i="6"/>
  <c r="BH363" i="6"/>
  <c r="BJ363" i="6"/>
  <c r="BK363" i="6"/>
  <c r="BL363" i="6"/>
  <c r="BM363" i="6"/>
  <c r="BN363" i="6"/>
  <c r="BP363" i="6"/>
  <c r="BQ363" i="6"/>
  <c r="BR363" i="6"/>
  <c r="BS363" i="6"/>
  <c r="BT363" i="6"/>
  <c r="BV363" i="6"/>
  <c r="C364" i="6"/>
  <c r="D364" i="6"/>
  <c r="E364" i="6"/>
  <c r="F364" i="6"/>
  <c r="H364" i="6"/>
  <c r="I364" i="6"/>
  <c r="J364" i="6"/>
  <c r="K364" i="6"/>
  <c r="L364" i="6"/>
  <c r="N364" i="6"/>
  <c r="O364" i="6"/>
  <c r="P364" i="6"/>
  <c r="Q364" i="6"/>
  <c r="R364" i="6"/>
  <c r="T364" i="6"/>
  <c r="U364" i="6"/>
  <c r="V364" i="6"/>
  <c r="W364" i="6"/>
  <c r="X364" i="6"/>
  <c r="Z364" i="6"/>
  <c r="AA364" i="6"/>
  <c r="AB364" i="6"/>
  <c r="AC364" i="6"/>
  <c r="AD364" i="6"/>
  <c r="AF364" i="6"/>
  <c r="AG364" i="6"/>
  <c r="AH364" i="6"/>
  <c r="AI364" i="6"/>
  <c r="AJ364" i="6"/>
  <c r="AL364" i="6"/>
  <c r="AM364" i="6"/>
  <c r="AN364" i="6"/>
  <c r="AO364" i="6"/>
  <c r="AP364" i="6"/>
  <c r="AR364" i="6"/>
  <c r="AS364" i="6"/>
  <c r="AT364" i="6"/>
  <c r="AU364" i="6"/>
  <c r="AV364" i="6"/>
  <c r="AX364" i="6"/>
  <c r="AY364" i="6"/>
  <c r="AZ364" i="6"/>
  <c r="BA364" i="6"/>
  <c r="BB364" i="6"/>
  <c r="BD364" i="6"/>
  <c r="BE364" i="6"/>
  <c r="BF364" i="6"/>
  <c r="BG364" i="6"/>
  <c r="BH364" i="6"/>
  <c r="BJ364" i="6"/>
  <c r="BK364" i="6"/>
  <c r="BL364" i="6"/>
  <c r="BM364" i="6"/>
  <c r="BN364" i="6"/>
  <c r="BP364" i="6"/>
  <c r="BQ364" i="6"/>
  <c r="BR364" i="6"/>
  <c r="BS364" i="6"/>
  <c r="BT364" i="6"/>
  <c r="BV364" i="6"/>
  <c r="C365" i="6"/>
  <c r="D365" i="6"/>
  <c r="E365" i="6"/>
  <c r="F365" i="6"/>
  <c r="H365" i="6"/>
  <c r="I365" i="6"/>
  <c r="J365" i="6"/>
  <c r="K365" i="6"/>
  <c r="L365" i="6"/>
  <c r="N365" i="6"/>
  <c r="O365" i="6"/>
  <c r="P365" i="6"/>
  <c r="Q365" i="6"/>
  <c r="R365" i="6"/>
  <c r="T365" i="6"/>
  <c r="U365" i="6"/>
  <c r="V365" i="6"/>
  <c r="W365" i="6"/>
  <c r="X365" i="6"/>
  <c r="Z365" i="6"/>
  <c r="AA365" i="6"/>
  <c r="AB365" i="6"/>
  <c r="AC365" i="6"/>
  <c r="AD365" i="6"/>
  <c r="AF365" i="6"/>
  <c r="AG365" i="6"/>
  <c r="AH365" i="6"/>
  <c r="AI365" i="6"/>
  <c r="AJ365" i="6"/>
  <c r="AL365" i="6"/>
  <c r="AM365" i="6"/>
  <c r="AN365" i="6"/>
  <c r="AO365" i="6"/>
  <c r="AP365" i="6"/>
  <c r="AR365" i="6"/>
  <c r="AS365" i="6"/>
  <c r="AT365" i="6"/>
  <c r="AU365" i="6"/>
  <c r="AV365" i="6"/>
  <c r="AX365" i="6"/>
  <c r="AY365" i="6"/>
  <c r="AZ365" i="6"/>
  <c r="BA365" i="6"/>
  <c r="BB365" i="6"/>
  <c r="BD365" i="6"/>
  <c r="BE365" i="6"/>
  <c r="BF365" i="6"/>
  <c r="BG365" i="6"/>
  <c r="BH365" i="6"/>
  <c r="BJ365" i="6"/>
  <c r="BK365" i="6"/>
  <c r="BL365" i="6"/>
  <c r="BM365" i="6"/>
  <c r="BN365" i="6"/>
  <c r="BP365" i="6"/>
  <c r="BQ365" i="6"/>
  <c r="BR365" i="6"/>
  <c r="BS365" i="6"/>
  <c r="BT365" i="6"/>
  <c r="BV365" i="6"/>
  <c r="C366" i="6"/>
  <c r="D366" i="6"/>
  <c r="E366" i="6"/>
  <c r="F366" i="6"/>
  <c r="H366" i="6"/>
  <c r="I366" i="6"/>
  <c r="J366" i="6"/>
  <c r="K366" i="6"/>
  <c r="L366" i="6"/>
  <c r="N366" i="6"/>
  <c r="O366" i="6"/>
  <c r="P366" i="6"/>
  <c r="Q366" i="6"/>
  <c r="R366" i="6"/>
  <c r="T366" i="6"/>
  <c r="U366" i="6"/>
  <c r="V366" i="6"/>
  <c r="W366" i="6"/>
  <c r="X366" i="6"/>
  <c r="Z366" i="6"/>
  <c r="AA366" i="6"/>
  <c r="AB366" i="6"/>
  <c r="AC366" i="6"/>
  <c r="AD366" i="6"/>
  <c r="AF366" i="6"/>
  <c r="AG366" i="6"/>
  <c r="AH366" i="6"/>
  <c r="AI366" i="6"/>
  <c r="AJ366" i="6"/>
  <c r="AL366" i="6"/>
  <c r="AM366" i="6"/>
  <c r="AN366" i="6"/>
  <c r="AO366" i="6"/>
  <c r="AP366" i="6"/>
  <c r="AR366" i="6"/>
  <c r="AS366" i="6"/>
  <c r="AT366" i="6"/>
  <c r="AU366" i="6"/>
  <c r="AV366" i="6"/>
  <c r="AX366" i="6"/>
  <c r="AY366" i="6"/>
  <c r="AZ366" i="6"/>
  <c r="BA366" i="6"/>
  <c r="BB366" i="6"/>
  <c r="BD366" i="6"/>
  <c r="BE366" i="6"/>
  <c r="BF366" i="6"/>
  <c r="BG366" i="6"/>
  <c r="BH366" i="6"/>
  <c r="BJ366" i="6"/>
  <c r="BK366" i="6"/>
  <c r="BL366" i="6"/>
  <c r="BM366" i="6"/>
  <c r="BN366" i="6"/>
  <c r="BP366" i="6"/>
  <c r="BQ366" i="6"/>
  <c r="BR366" i="6"/>
  <c r="BS366" i="6"/>
  <c r="BT366" i="6"/>
  <c r="BV366" i="6"/>
  <c r="C367" i="6"/>
  <c r="D367" i="6"/>
  <c r="E367" i="6"/>
  <c r="F367" i="6"/>
  <c r="H367" i="6"/>
  <c r="I367" i="6"/>
  <c r="J367" i="6"/>
  <c r="K367" i="6"/>
  <c r="L367" i="6"/>
  <c r="N367" i="6"/>
  <c r="O367" i="6"/>
  <c r="P367" i="6"/>
  <c r="Q367" i="6"/>
  <c r="R367" i="6"/>
  <c r="T367" i="6"/>
  <c r="U367" i="6"/>
  <c r="V367" i="6"/>
  <c r="W367" i="6"/>
  <c r="X367" i="6"/>
  <c r="Z367" i="6"/>
  <c r="AA367" i="6"/>
  <c r="AB367" i="6"/>
  <c r="AC367" i="6"/>
  <c r="AD367" i="6"/>
  <c r="AF367" i="6"/>
  <c r="AG367" i="6"/>
  <c r="AH367" i="6"/>
  <c r="AI367" i="6"/>
  <c r="AJ367" i="6"/>
  <c r="AL367" i="6"/>
  <c r="AM367" i="6"/>
  <c r="AN367" i="6"/>
  <c r="AO367" i="6"/>
  <c r="AP367" i="6"/>
  <c r="AR367" i="6"/>
  <c r="AS367" i="6"/>
  <c r="AT367" i="6"/>
  <c r="AU367" i="6"/>
  <c r="AV367" i="6"/>
  <c r="AX367" i="6"/>
  <c r="AY367" i="6"/>
  <c r="AZ367" i="6"/>
  <c r="BA367" i="6"/>
  <c r="BB367" i="6"/>
  <c r="BD367" i="6"/>
  <c r="BE367" i="6"/>
  <c r="BF367" i="6"/>
  <c r="BG367" i="6"/>
  <c r="BH367" i="6"/>
  <c r="BJ367" i="6"/>
  <c r="BK367" i="6"/>
  <c r="BL367" i="6"/>
  <c r="BM367" i="6"/>
  <c r="BN367" i="6"/>
  <c r="BP367" i="6"/>
  <c r="BQ367" i="6"/>
  <c r="BR367" i="6"/>
  <c r="BS367" i="6"/>
  <c r="BT367" i="6"/>
  <c r="BV367" i="6"/>
  <c r="C368" i="6"/>
  <c r="D368" i="6"/>
  <c r="E368" i="6"/>
  <c r="F368" i="6"/>
  <c r="H368" i="6"/>
  <c r="I368" i="6"/>
  <c r="J368" i="6"/>
  <c r="K368" i="6"/>
  <c r="L368" i="6"/>
  <c r="N368" i="6"/>
  <c r="O368" i="6"/>
  <c r="P368" i="6"/>
  <c r="Q368" i="6"/>
  <c r="R368" i="6"/>
  <c r="T368" i="6"/>
  <c r="U368" i="6"/>
  <c r="V368" i="6"/>
  <c r="W368" i="6"/>
  <c r="X368" i="6"/>
  <c r="Z368" i="6"/>
  <c r="AA368" i="6"/>
  <c r="AB368" i="6"/>
  <c r="AC368" i="6"/>
  <c r="AD368" i="6"/>
  <c r="AF368" i="6"/>
  <c r="AG368" i="6"/>
  <c r="AH368" i="6"/>
  <c r="AI368" i="6"/>
  <c r="AJ368" i="6"/>
  <c r="AL368" i="6"/>
  <c r="AM368" i="6"/>
  <c r="AN368" i="6"/>
  <c r="AO368" i="6"/>
  <c r="AP368" i="6"/>
  <c r="AR368" i="6"/>
  <c r="AS368" i="6"/>
  <c r="AT368" i="6"/>
  <c r="AU368" i="6"/>
  <c r="AV368" i="6"/>
  <c r="AX368" i="6"/>
  <c r="AY368" i="6"/>
  <c r="AZ368" i="6"/>
  <c r="BA368" i="6"/>
  <c r="BB368" i="6"/>
  <c r="BD368" i="6"/>
  <c r="BE368" i="6"/>
  <c r="BF368" i="6"/>
  <c r="BG368" i="6"/>
  <c r="BH368" i="6"/>
  <c r="BJ368" i="6"/>
  <c r="BK368" i="6"/>
  <c r="BL368" i="6"/>
  <c r="BM368" i="6"/>
  <c r="BN368" i="6"/>
  <c r="BP368" i="6"/>
  <c r="BQ368" i="6"/>
  <c r="BR368" i="6"/>
  <c r="BS368" i="6"/>
  <c r="BT368" i="6"/>
  <c r="BV368" i="6"/>
  <c r="C369" i="6"/>
  <c r="D369" i="6"/>
  <c r="E369" i="6"/>
  <c r="F369" i="6"/>
  <c r="H369" i="6"/>
  <c r="I369" i="6"/>
  <c r="J369" i="6"/>
  <c r="K369" i="6"/>
  <c r="L369" i="6"/>
  <c r="N369" i="6"/>
  <c r="O369" i="6"/>
  <c r="P369" i="6"/>
  <c r="Q369" i="6"/>
  <c r="R369" i="6"/>
  <c r="T369" i="6"/>
  <c r="U369" i="6"/>
  <c r="V369" i="6"/>
  <c r="W369" i="6"/>
  <c r="X369" i="6"/>
  <c r="Z369" i="6"/>
  <c r="AA369" i="6"/>
  <c r="AB369" i="6"/>
  <c r="AC369" i="6"/>
  <c r="AD369" i="6"/>
  <c r="AF369" i="6"/>
  <c r="AG369" i="6"/>
  <c r="AH369" i="6"/>
  <c r="AI369" i="6"/>
  <c r="AJ369" i="6"/>
  <c r="AL369" i="6"/>
  <c r="AM369" i="6"/>
  <c r="AN369" i="6"/>
  <c r="AO369" i="6"/>
  <c r="AP369" i="6"/>
  <c r="AR369" i="6"/>
  <c r="AS369" i="6"/>
  <c r="AT369" i="6"/>
  <c r="AU369" i="6"/>
  <c r="AV369" i="6"/>
  <c r="AX369" i="6"/>
  <c r="AY369" i="6"/>
  <c r="AZ369" i="6"/>
  <c r="BA369" i="6"/>
  <c r="BB369" i="6"/>
  <c r="BD369" i="6"/>
  <c r="BE369" i="6"/>
  <c r="BF369" i="6"/>
  <c r="BG369" i="6"/>
  <c r="BH369" i="6"/>
  <c r="BJ369" i="6"/>
  <c r="BK369" i="6"/>
  <c r="BL369" i="6"/>
  <c r="BM369" i="6"/>
  <c r="BN369" i="6"/>
  <c r="BP369" i="6"/>
  <c r="BQ369" i="6"/>
  <c r="BR369" i="6"/>
  <c r="BS369" i="6"/>
  <c r="BT369" i="6"/>
  <c r="BV369" i="6"/>
  <c r="C370" i="6"/>
  <c r="D370" i="6"/>
  <c r="E370" i="6"/>
  <c r="F370" i="6"/>
  <c r="H370" i="6"/>
  <c r="I370" i="6"/>
  <c r="J370" i="6"/>
  <c r="K370" i="6"/>
  <c r="L370" i="6"/>
  <c r="N370" i="6"/>
  <c r="O370" i="6"/>
  <c r="P370" i="6"/>
  <c r="Q370" i="6"/>
  <c r="R370" i="6"/>
  <c r="T370" i="6"/>
  <c r="U370" i="6"/>
  <c r="V370" i="6"/>
  <c r="W370" i="6"/>
  <c r="X370" i="6"/>
  <c r="Z370" i="6"/>
  <c r="AA370" i="6"/>
  <c r="AB370" i="6"/>
  <c r="AC370" i="6"/>
  <c r="AD370" i="6"/>
  <c r="AF370" i="6"/>
  <c r="AG370" i="6"/>
  <c r="AH370" i="6"/>
  <c r="AI370" i="6"/>
  <c r="AJ370" i="6"/>
  <c r="AL370" i="6"/>
  <c r="AM370" i="6"/>
  <c r="AN370" i="6"/>
  <c r="AO370" i="6"/>
  <c r="AP370" i="6"/>
  <c r="AR370" i="6"/>
  <c r="AS370" i="6"/>
  <c r="AT370" i="6"/>
  <c r="AU370" i="6"/>
  <c r="AV370" i="6"/>
  <c r="AX370" i="6"/>
  <c r="AY370" i="6"/>
  <c r="AZ370" i="6"/>
  <c r="BA370" i="6"/>
  <c r="BB370" i="6"/>
  <c r="BD370" i="6"/>
  <c r="BE370" i="6"/>
  <c r="BF370" i="6"/>
  <c r="BG370" i="6"/>
  <c r="BH370" i="6"/>
  <c r="BJ370" i="6"/>
  <c r="BK370" i="6"/>
  <c r="BL370" i="6"/>
  <c r="BM370" i="6"/>
  <c r="BN370" i="6"/>
  <c r="BP370" i="6"/>
  <c r="BQ370" i="6"/>
  <c r="BR370" i="6"/>
  <c r="BS370" i="6"/>
  <c r="BT370" i="6"/>
  <c r="BV370" i="6"/>
  <c r="C371" i="6"/>
  <c r="D371" i="6"/>
  <c r="E371" i="6"/>
  <c r="F371" i="6"/>
  <c r="H371" i="6"/>
  <c r="I371" i="6"/>
  <c r="J371" i="6"/>
  <c r="K371" i="6"/>
  <c r="L371" i="6"/>
  <c r="N371" i="6"/>
  <c r="O371" i="6"/>
  <c r="P371" i="6"/>
  <c r="Q371" i="6"/>
  <c r="R371" i="6"/>
  <c r="T371" i="6"/>
  <c r="U371" i="6"/>
  <c r="V371" i="6"/>
  <c r="W371" i="6"/>
  <c r="X371" i="6"/>
  <c r="Z371" i="6"/>
  <c r="AA371" i="6"/>
  <c r="AB371" i="6"/>
  <c r="AC371" i="6"/>
  <c r="AD371" i="6"/>
  <c r="AF371" i="6"/>
  <c r="AG371" i="6"/>
  <c r="AH371" i="6"/>
  <c r="AI371" i="6"/>
  <c r="AJ371" i="6"/>
  <c r="AL371" i="6"/>
  <c r="AM371" i="6"/>
  <c r="AN371" i="6"/>
  <c r="AO371" i="6"/>
  <c r="AP371" i="6"/>
  <c r="AR371" i="6"/>
  <c r="AS371" i="6"/>
  <c r="AT371" i="6"/>
  <c r="AU371" i="6"/>
  <c r="AV371" i="6"/>
  <c r="AX371" i="6"/>
  <c r="AY371" i="6"/>
  <c r="AZ371" i="6"/>
  <c r="BA371" i="6"/>
  <c r="BB371" i="6"/>
  <c r="BD371" i="6"/>
  <c r="BE371" i="6"/>
  <c r="BF371" i="6"/>
  <c r="BG371" i="6"/>
  <c r="BH371" i="6"/>
  <c r="BJ371" i="6"/>
  <c r="BK371" i="6"/>
  <c r="BL371" i="6"/>
  <c r="BM371" i="6"/>
  <c r="BN371" i="6"/>
  <c r="BP371" i="6"/>
  <c r="BQ371" i="6"/>
  <c r="BR371" i="6"/>
  <c r="BS371" i="6"/>
  <c r="BT371" i="6"/>
  <c r="BV371" i="6"/>
  <c r="C372" i="6"/>
  <c r="D372" i="6"/>
  <c r="E372" i="6"/>
  <c r="F372" i="6"/>
  <c r="H372" i="6"/>
  <c r="I372" i="6"/>
  <c r="J372" i="6"/>
  <c r="K372" i="6"/>
  <c r="L372" i="6"/>
  <c r="N372" i="6"/>
  <c r="O372" i="6"/>
  <c r="P372" i="6"/>
  <c r="Q372" i="6"/>
  <c r="R372" i="6"/>
  <c r="T372" i="6"/>
  <c r="U372" i="6"/>
  <c r="V372" i="6"/>
  <c r="W372" i="6"/>
  <c r="X372" i="6"/>
  <c r="Z372" i="6"/>
  <c r="AA372" i="6"/>
  <c r="AB372" i="6"/>
  <c r="AC372" i="6"/>
  <c r="AD372" i="6"/>
  <c r="AF372" i="6"/>
  <c r="AG372" i="6"/>
  <c r="AH372" i="6"/>
  <c r="AI372" i="6"/>
  <c r="AJ372" i="6"/>
  <c r="AL372" i="6"/>
  <c r="AM372" i="6"/>
  <c r="AN372" i="6"/>
  <c r="AO372" i="6"/>
  <c r="AP372" i="6"/>
  <c r="AR372" i="6"/>
  <c r="AS372" i="6"/>
  <c r="AT372" i="6"/>
  <c r="AU372" i="6"/>
  <c r="AV372" i="6"/>
  <c r="AX372" i="6"/>
  <c r="AY372" i="6"/>
  <c r="AZ372" i="6"/>
  <c r="BA372" i="6"/>
  <c r="BB372" i="6"/>
  <c r="BD372" i="6"/>
  <c r="BE372" i="6"/>
  <c r="BF372" i="6"/>
  <c r="BG372" i="6"/>
  <c r="BH372" i="6"/>
  <c r="BJ372" i="6"/>
  <c r="BK372" i="6"/>
  <c r="BL372" i="6"/>
  <c r="BM372" i="6"/>
  <c r="BN372" i="6"/>
  <c r="BP372" i="6"/>
  <c r="BQ372" i="6"/>
  <c r="BR372" i="6"/>
  <c r="BS372" i="6"/>
  <c r="BT372" i="6"/>
  <c r="BV372" i="6"/>
  <c r="C373" i="6"/>
  <c r="D373" i="6"/>
  <c r="E373" i="6"/>
  <c r="F373" i="6"/>
  <c r="H373" i="6"/>
  <c r="I373" i="6"/>
  <c r="J373" i="6"/>
  <c r="K373" i="6"/>
  <c r="L373" i="6"/>
  <c r="N373" i="6"/>
  <c r="O373" i="6"/>
  <c r="P373" i="6"/>
  <c r="Q373" i="6"/>
  <c r="R373" i="6"/>
  <c r="T373" i="6"/>
  <c r="U373" i="6"/>
  <c r="V373" i="6"/>
  <c r="W373" i="6"/>
  <c r="X373" i="6"/>
  <c r="Z373" i="6"/>
  <c r="AA373" i="6"/>
  <c r="AB373" i="6"/>
  <c r="AC373" i="6"/>
  <c r="AD373" i="6"/>
  <c r="AF373" i="6"/>
  <c r="AG373" i="6"/>
  <c r="AH373" i="6"/>
  <c r="AI373" i="6"/>
  <c r="AJ373" i="6"/>
  <c r="AL373" i="6"/>
  <c r="AM373" i="6"/>
  <c r="AN373" i="6"/>
  <c r="AO373" i="6"/>
  <c r="AP373" i="6"/>
  <c r="AR373" i="6"/>
  <c r="AS373" i="6"/>
  <c r="AT373" i="6"/>
  <c r="AU373" i="6"/>
  <c r="AV373" i="6"/>
  <c r="AX373" i="6"/>
  <c r="AY373" i="6"/>
  <c r="AZ373" i="6"/>
  <c r="BA373" i="6"/>
  <c r="BB373" i="6"/>
  <c r="BD373" i="6"/>
  <c r="BE373" i="6"/>
  <c r="BF373" i="6"/>
  <c r="BG373" i="6"/>
  <c r="BH373" i="6"/>
  <c r="BJ373" i="6"/>
  <c r="BK373" i="6"/>
  <c r="BL373" i="6"/>
  <c r="BM373" i="6"/>
  <c r="BN373" i="6"/>
  <c r="BP373" i="6"/>
  <c r="BQ373" i="6"/>
  <c r="BR373" i="6"/>
  <c r="BS373" i="6"/>
  <c r="BT373" i="6"/>
  <c r="BV373" i="6"/>
  <c r="C374" i="6"/>
  <c r="D374" i="6"/>
  <c r="E374" i="6"/>
  <c r="F374" i="6"/>
  <c r="H374" i="6"/>
  <c r="I374" i="6"/>
  <c r="J374" i="6"/>
  <c r="K374" i="6"/>
  <c r="L374" i="6"/>
  <c r="N374" i="6"/>
  <c r="O374" i="6"/>
  <c r="P374" i="6"/>
  <c r="Q374" i="6"/>
  <c r="R374" i="6"/>
  <c r="T374" i="6"/>
  <c r="U374" i="6"/>
  <c r="V374" i="6"/>
  <c r="W374" i="6"/>
  <c r="X374" i="6"/>
  <c r="Z374" i="6"/>
  <c r="AA374" i="6"/>
  <c r="AB374" i="6"/>
  <c r="AC374" i="6"/>
  <c r="AD374" i="6"/>
  <c r="AF374" i="6"/>
  <c r="AG374" i="6"/>
  <c r="AH374" i="6"/>
  <c r="AI374" i="6"/>
  <c r="AJ374" i="6"/>
  <c r="AL374" i="6"/>
  <c r="AM374" i="6"/>
  <c r="AN374" i="6"/>
  <c r="AO374" i="6"/>
  <c r="AP374" i="6"/>
  <c r="AR374" i="6"/>
  <c r="AS374" i="6"/>
  <c r="AT374" i="6"/>
  <c r="AU374" i="6"/>
  <c r="AV374" i="6"/>
  <c r="AX374" i="6"/>
  <c r="AY374" i="6"/>
  <c r="AZ374" i="6"/>
  <c r="BA374" i="6"/>
  <c r="BB374" i="6"/>
  <c r="BD374" i="6"/>
  <c r="BE374" i="6"/>
  <c r="BF374" i="6"/>
  <c r="BG374" i="6"/>
  <c r="BH374" i="6"/>
  <c r="BJ374" i="6"/>
  <c r="BK374" i="6"/>
  <c r="BL374" i="6"/>
  <c r="BM374" i="6"/>
  <c r="BN374" i="6"/>
  <c r="BP374" i="6"/>
  <c r="BQ374" i="6"/>
  <c r="BR374" i="6"/>
  <c r="BS374" i="6"/>
  <c r="BT374" i="6"/>
  <c r="BV374" i="6"/>
  <c r="C375" i="6"/>
  <c r="D375" i="6"/>
  <c r="E375" i="6"/>
  <c r="F375" i="6"/>
  <c r="H375" i="6"/>
  <c r="I375" i="6"/>
  <c r="J375" i="6"/>
  <c r="K375" i="6"/>
  <c r="L375" i="6"/>
  <c r="N375" i="6"/>
  <c r="O375" i="6"/>
  <c r="P375" i="6"/>
  <c r="Q375" i="6"/>
  <c r="R375" i="6"/>
  <c r="T375" i="6"/>
  <c r="U375" i="6"/>
  <c r="V375" i="6"/>
  <c r="W375" i="6"/>
  <c r="X375" i="6"/>
  <c r="Z375" i="6"/>
  <c r="AA375" i="6"/>
  <c r="AB375" i="6"/>
  <c r="AC375" i="6"/>
  <c r="AD375" i="6"/>
  <c r="AF375" i="6"/>
  <c r="AG375" i="6"/>
  <c r="AH375" i="6"/>
  <c r="AI375" i="6"/>
  <c r="AJ375" i="6"/>
  <c r="AL375" i="6"/>
  <c r="AM375" i="6"/>
  <c r="AN375" i="6"/>
  <c r="AO375" i="6"/>
  <c r="AP375" i="6"/>
  <c r="AR375" i="6"/>
  <c r="AS375" i="6"/>
  <c r="AT375" i="6"/>
  <c r="AU375" i="6"/>
  <c r="AV375" i="6"/>
  <c r="AX375" i="6"/>
  <c r="AY375" i="6"/>
  <c r="AZ375" i="6"/>
  <c r="BA375" i="6"/>
  <c r="BB375" i="6"/>
  <c r="BD375" i="6"/>
  <c r="BE375" i="6"/>
  <c r="BF375" i="6"/>
  <c r="BG375" i="6"/>
  <c r="BH375" i="6"/>
  <c r="BJ375" i="6"/>
  <c r="BK375" i="6"/>
  <c r="BL375" i="6"/>
  <c r="BM375" i="6"/>
  <c r="BN375" i="6"/>
  <c r="BP375" i="6"/>
  <c r="BQ375" i="6"/>
  <c r="BR375" i="6"/>
  <c r="BS375" i="6"/>
  <c r="BT375" i="6"/>
  <c r="BV375" i="6"/>
  <c r="C376" i="6"/>
  <c r="D376" i="6"/>
  <c r="E376" i="6"/>
  <c r="F376" i="6"/>
  <c r="H376" i="6"/>
  <c r="I376" i="6"/>
  <c r="J376" i="6"/>
  <c r="K376" i="6"/>
  <c r="L376" i="6"/>
  <c r="N376" i="6"/>
  <c r="O376" i="6"/>
  <c r="P376" i="6"/>
  <c r="Q376" i="6"/>
  <c r="R376" i="6"/>
  <c r="T376" i="6"/>
  <c r="U376" i="6"/>
  <c r="V376" i="6"/>
  <c r="W376" i="6"/>
  <c r="X376" i="6"/>
  <c r="Z376" i="6"/>
  <c r="AA376" i="6"/>
  <c r="AB376" i="6"/>
  <c r="AC376" i="6"/>
  <c r="AD376" i="6"/>
  <c r="AF376" i="6"/>
  <c r="AG376" i="6"/>
  <c r="AH376" i="6"/>
  <c r="AI376" i="6"/>
  <c r="AJ376" i="6"/>
  <c r="AL376" i="6"/>
  <c r="AM376" i="6"/>
  <c r="AN376" i="6"/>
  <c r="AO376" i="6"/>
  <c r="AP376" i="6"/>
  <c r="AR376" i="6"/>
  <c r="AS376" i="6"/>
  <c r="AT376" i="6"/>
  <c r="AU376" i="6"/>
  <c r="AV376" i="6"/>
  <c r="AX376" i="6"/>
  <c r="AY376" i="6"/>
  <c r="AZ376" i="6"/>
  <c r="BA376" i="6"/>
  <c r="BB376" i="6"/>
  <c r="BD376" i="6"/>
  <c r="BE376" i="6"/>
  <c r="BF376" i="6"/>
  <c r="BG376" i="6"/>
  <c r="BH376" i="6"/>
  <c r="BJ376" i="6"/>
  <c r="BK376" i="6"/>
  <c r="BL376" i="6"/>
  <c r="BM376" i="6"/>
  <c r="BN376" i="6"/>
  <c r="BP376" i="6"/>
  <c r="BQ376" i="6"/>
  <c r="BR376" i="6"/>
  <c r="BS376" i="6"/>
  <c r="BT376" i="6"/>
  <c r="BV376" i="6"/>
  <c r="C377" i="6"/>
  <c r="D377" i="6"/>
  <c r="E377" i="6"/>
  <c r="F377" i="6"/>
  <c r="H377" i="6"/>
  <c r="I377" i="6"/>
  <c r="J377" i="6"/>
  <c r="K377" i="6"/>
  <c r="L377" i="6"/>
  <c r="N377" i="6"/>
  <c r="O377" i="6"/>
  <c r="P377" i="6"/>
  <c r="Q377" i="6"/>
  <c r="R377" i="6"/>
  <c r="T377" i="6"/>
  <c r="U377" i="6"/>
  <c r="V377" i="6"/>
  <c r="W377" i="6"/>
  <c r="X377" i="6"/>
  <c r="Z377" i="6"/>
  <c r="AA377" i="6"/>
  <c r="AB377" i="6"/>
  <c r="AC377" i="6"/>
  <c r="AD377" i="6"/>
  <c r="AF377" i="6"/>
  <c r="AG377" i="6"/>
  <c r="AH377" i="6"/>
  <c r="AI377" i="6"/>
  <c r="AJ377" i="6"/>
  <c r="AL377" i="6"/>
  <c r="AM377" i="6"/>
  <c r="AN377" i="6"/>
  <c r="AO377" i="6"/>
  <c r="AP377" i="6"/>
  <c r="AR377" i="6"/>
  <c r="AS377" i="6"/>
  <c r="AT377" i="6"/>
  <c r="AU377" i="6"/>
  <c r="AV377" i="6"/>
  <c r="AX377" i="6"/>
  <c r="AY377" i="6"/>
  <c r="AZ377" i="6"/>
  <c r="BA377" i="6"/>
  <c r="BB377" i="6"/>
  <c r="BD377" i="6"/>
  <c r="BE377" i="6"/>
  <c r="BF377" i="6"/>
  <c r="BG377" i="6"/>
  <c r="BH377" i="6"/>
  <c r="BJ377" i="6"/>
  <c r="BK377" i="6"/>
  <c r="BL377" i="6"/>
  <c r="BM377" i="6"/>
  <c r="BN377" i="6"/>
  <c r="BP377" i="6"/>
  <c r="BQ377" i="6"/>
  <c r="BR377" i="6"/>
  <c r="BS377" i="6"/>
  <c r="BT377" i="6"/>
  <c r="BV377" i="6"/>
  <c r="C378" i="6"/>
  <c r="D378" i="6"/>
  <c r="E378" i="6"/>
  <c r="F378" i="6"/>
  <c r="H378" i="6"/>
  <c r="I378" i="6"/>
  <c r="J378" i="6"/>
  <c r="K378" i="6"/>
  <c r="L378" i="6"/>
  <c r="N378" i="6"/>
  <c r="O378" i="6"/>
  <c r="P378" i="6"/>
  <c r="Q378" i="6"/>
  <c r="R378" i="6"/>
  <c r="T378" i="6"/>
  <c r="U378" i="6"/>
  <c r="V378" i="6"/>
  <c r="W378" i="6"/>
  <c r="X378" i="6"/>
  <c r="Z378" i="6"/>
  <c r="AA378" i="6"/>
  <c r="AB378" i="6"/>
  <c r="AC378" i="6"/>
  <c r="AD378" i="6"/>
  <c r="AF378" i="6"/>
  <c r="AG378" i="6"/>
  <c r="AH378" i="6"/>
  <c r="AI378" i="6"/>
  <c r="AJ378" i="6"/>
  <c r="AL378" i="6"/>
  <c r="AM378" i="6"/>
  <c r="AN378" i="6"/>
  <c r="AO378" i="6"/>
  <c r="AP378" i="6"/>
  <c r="AR378" i="6"/>
  <c r="AS378" i="6"/>
  <c r="AT378" i="6"/>
  <c r="AU378" i="6"/>
  <c r="AV378" i="6"/>
  <c r="AX378" i="6"/>
  <c r="AY378" i="6"/>
  <c r="AZ378" i="6"/>
  <c r="BA378" i="6"/>
  <c r="BB378" i="6"/>
  <c r="BD378" i="6"/>
  <c r="BE378" i="6"/>
  <c r="BF378" i="6"/>
  <c r="BG378" i="6"/>
  <c r="BH378" i="6"/>
  <c r="BJ378" i="6"/>
  <c r="BK378" i="6"/>
  <c r="BL378" i="6"/>
  <c r="BM378" i="6"/>
  <c r="BN378" i="6"/>
  <c r="BP378" i="6"/>
  <c r="BQ378" i="6"/>
  <c r="BR378" i="6"/>
  <c r="BS378" i="6"/>
  <c r="BT378" i="6"/>
  <c r="BV378" i="6"/>
  <c r="C379" i="6"/>
  <c r="D379" i="6"/>
  <c r="E379" i="6"/>
  <c r="F379" i="6"/>
  <c r="H379" i="6"/>
  <c r="I379" i="6"/>
  <c r="J379" i="6"/>
  <c r="K379" i="6"/>
  <c r="L379" i="6"/>
  <c r="N379" i="6"/>
  <c r="O379" i="6"/>
  <c r="P379" i="6"/>
  <c r="Q379" i="6"/>
  <c r="R379" i="6"/>
  <c r="T379" i="6"/>
  <c r="U379" i="6"/>
  <c r="V379" i="6"/>
  <c r="W379" i="6"/>
  <c r="X379" i="6"/>
  <c r="Z379" i="6"/>
  <c r="AA379" i="6"/>
  <c r="AB379" i="6"/>
  <c r="AC379" i="6"/>
  <c r="AD379" i="6"/>
  <c r="AF379" i="6"/>
  <c r="AG379" i="6"/>
  <c r="AH379" i="6"/>
  <c r="AI379" i="6"/>
  <c r="AJ379" i="6"/>
  <c r="AL379" i="6"/>
  <c r="AM379" i="6"/>
  <c r="AN379" i="6"/>
  <c r="AO379" i="6"/>
  <c r="AP379" i="6"/>
  <c r="AR379" i="6"/>
  <c r="AS379" i="6"/>
  <c r="AT379" i="6"/>
  <c r="AU379" i="6"/>
  <c r="AV379" i="6"/>
  <c r="AX379" i="6"/>
  <c r="AY379" i="6"/>
  <c r="AZ379" i="6"/>
  <c r="BA379" i="6"/>
  <c r="BB379" i="6"/>
  <c r="BD379" i="6"/>
  <c r="BE379" i="6"/>
  <c r="BF379" i="6"/>
  <c r="BG379" i="6"/>
  <c r="BH379" i="6"/>
  <c r="BJ379" i="6"/>
  <c r="BK379" i="6"/>
  <c r="BL379" i="6"/>
  <c r="BM379" i="6"/>
  <c r="BN379" i="6"/>
  <c r="BP379" i="6"/>
  <c r="BQ379" i="6"/>
  <c r="BR379" i="6"/>
  <c r="BS379" i="6"/>
  <c r="BT379" i="6"/>
  <c r="BV379" i="6"/>
  <c r="C380" i="6"/>
  <c r="D380" i="6"/>
  <c r="E380" i="6"/>
  <c r="F380" i="6"/>
  <c r="H380" i="6"/>
  <c r="I380" i="6"/>
  <c r="J380" i="6"/>
  <c r="K380" i="6"/>
  <c r="L380" i="6"/>
  <c r="N380" i="6"/>
  <c r="O380" i="6"/>
  <c r="P380" i="6"/>
  <c r="Q380" i="6"/>
  <c r="R380" i="6"/>
  <c r="T380" i="6"/>
  <c r="U380" i="6"/>
  <c r="V380" i="6"/>
  <c r="W380" i="6"/>
  <c r="X380" i="6"/>
  <c r="Z380" i="6"/>
  <c r="AA380" i="6"/>
  <c r="AB380" i="6"/>
  <c r="AC380" i="6"/>
  <c r="AD380" i="6"/>
  <c r="AF380" i="6"/>
  <c r="AG380" i="6"/>
  <c r="AH380" i="6"/>
  <c r="AI380" i="6"/>
  <c r="AJ380" i="6"/>
  <c r="AL380" i="6"/>
  <c r="AM380" i="6"/>
  <c r="AN380" i="6"/>
  <c r="AO380" i="6"/>
  <c r="AP380" i="6"/>
  <c r="AR380" i="6"/>
  <c r="AS380" i="6"/>
  <c r="AT380" i="6"/>
  <c r="AU380" i="6"/>
  <c r="AV380" i="6"/>
  <c r="AX380" i="6"/>
  <c r="AY380" i="6"/>
  <c r="AZ380" i="6"/>
  <c r="BA380" i="6"/>
  <c r="BB380" i="6"/>
  <c r="BD380" i="6"/>
  <c r="BE380" i="6"/>
  <c r="BF380" i="6"/>
  <c r="BG380" i="6"/>
  <c r="BH380" i="6"/>
  <c r="BJ380" i="6"/>
  <c r="BK380" i="6"/>
  <c r="BL380" i="6"/>
  <c r="BM380" i="6"/>
  <c r="BN380" i="6"/>
  <c r="BP380" i="6"/>
  <c r="BQ380" i="6"/>
  <c r="BR380" i="6"/>
  <c r="BS380" i="6"/>
  <c r="BT380" i="6"/>
  <c r="BV380" i="6"/>
  <c r="C381" i="6"/>
  <c r="D381" i="6"/>
  <c r="E381" i="6"/>
  <c r="F381" i="6"/>
  <c r="H381" i="6"/>
  <c r="I381" i="6"/>
  <c r="J381" i="6"/>
  <c r="K381" i="6"/>
  <c r="L381" i="6"/>
  <c r="N381" i="6"/>
  <c r="O381" i="6"/>
  <c r="P381" i="6"/>
  <c r="Q381" i="6"/>
  <c r="R381" i="6"/>
  <c r="T381" i="6"/>
  <c r="U381" i="6"/>
  <c r="V381" i="6"/>
  <c r="W381" i="6"/>
  <c r="X381" i="6"/>
  <c r="Z381" i="6"/>
  <c r="AA381" i="6"/>
  <c r="AB381" i="6"/>
  <c r="AC381" i="6"/>
  <c r="AD381" i="6"/>
  <c r="AF381" i="6"/>
  <c r="AG381" i="6"/>
  <c r="AH381" i="6"/>
  <c r="AI381" i="6"/>
  <c r="AJ381" i="6"/>
  <c r="AL381" i="6"/>
  <c r="AM381" i="6"/>
  <c r="AN381" i="6"/>
  <c r="AO381" i="6"/>
  <c r="AP381" i="6"/>
  <c r="AR381" i="6"/>
  <c r="AS381" i="6"/>
  <c r="AT381" i="6"/>
  <c r="AU381" i="6"/>
  <c r="AV381" i="6"/>
  <c r="AX381" i="6"/>
  <c r="AY381" i="6"/>
  <c r="AZ381" i="6"/>
  <c r="BA381" i="6"/>
  <c r="BB381" i="6"/>
  <c r="BD381" i="6"/>
  <c r="BE381" i="6"/>
  <c r="BF381" i="6"/>
  <c r="BG381" i="6"/>
  <c r="BH381" i="6"/>
  <c r="BJ381" i="6"/>
  <c r="BK381" i="6"/>
  <c r="BL381" i="6"/>
  <c r="BM381" i="6"/>
  <c r="BN381" i="6"/>
  <c r="BP381" i="6"/>
  <c r="BQ381" i="6"/>
  <c r="BR381" i="6"/>
  <c r="BS381" i="6"/>
  <c r="BT381" i="6"/>
  <c r="BV381" i="6"/>
  <c r="C382" i="6"/>
  <c r="D382" i="6"/>
  <c r="E382" i="6"/>
  <c r="F382" i="6"/>
  <c r="H382" i="6"/>
  <c r="I382" i="6"/>
  <c r="J382" i="6"/>
  <c r="K382" i="6"/>
  <c r="L382" i="6"/>
  <c r="N382" i="6"/>
  <c r="O382" i="6"/>
  <c r="P382" i="6"/>
  <c r="Q382" i="6"/>
  <c r="R382" i="6"/>
  <c r="T382" i="6"/>
  <c r="U382" i="6"/>
  <c r="V382" i="6"/>
  <c r="W382" i="6"/>
  <c r="X382" i="6"/>
  <c r="Z382" i="6"/>
  <c r="AA382" i="6"/>
  <c r="AB382" i="6"/>
  <c r="AC382" i="6"/>
  <c r="AD382" i="6"/>
  <c r="AF382" i="6"/>
  <c r="AG382" i="6"/>
  <c r="AH382" i="6"/>
  <c r="AI382" i="6"/>
  <c r="AJ382" i="6"/>
  <c r="AL382" i="6"/>
  <c r="AM382" i="6"/>
  <c r="AN382" i="6"/>
  <c r="AO382" i="6"/>
  <c r="AP382" i="6"/>
  <c r="AR382" i="6"/>
  <c r="AS382" i="6"/>
  <c r="AT382" i="6"/>
  <c r="AU382" i="6"/>
  <c r="AV382" i="6"/>
  <c r="AX382" i="6"/>
  <c r="AY382" i="6"/>
  <c r="AZ382" i="6"/>
  <c r="BA382" i="6"/>
  <c r="BB382" i="6"/>
  <c r="BD382" i="6"/>
  <c r="BE382" i="6"/>
  <c r="BF382" i="6"/>
  <c r="BG382" i="6"/>
  <c r="BH382" i="6"/>
  <c r="BJ382" i="6"/>
  <c r="BK382" i="6"/>
  <c r="BL382" i="6"/>
  <c r="BM382" i="6"/>
  <c r="BN382" i="6"/>
  <c r="BP382" i="6"/>
  <c r="BQ382" i="6"/>
  <c r="BR382" i="6"/>
  <c r="BS382" i="6"/>
  <c r="BT382" i="6"/>
  <c r="BV382" i="6"/>
  <c r="C383" i="6"/>
  <c r="D383" i="6"/>
  <c r="E383" i="6"/>
  <c r="F383" i="6"/>
  <c r="H383" i="6"/>
  <c r="I383" i="6"/>
  <c r="J383" i="6"/>
  <c r="K383" i="6"/>
  <c r="L383" i="6"/>
  <c r="N383" i="6"/>
  <c r="O383" i="6"/>
  <c r="P383" i="6"/>
  <c r="Q383" i="6"/>
  <c r="R383" i="6"/>
  <c r="T383" i="6"/>
  <c r="U383" i="6"/>
  <c r="V383" i="6"/>
  <c r="W383" i="6"/>
  <c r="X383" i="6"/>
  <c r="Z383" i="6"/>
  <c r="AA383" i="6"/>
  <c r="AB383" i="6"/>
  <c r="AC383" i="6"/>
  <c r="AD383" i="6"/>
  <c r="AF383" i="6"/>
  <c r="AG383" i="6"/>
  <c r="AH383" i="6"/>
  <c r="AI383" i="6"/>
  <c r="AJ383" i="6"/>
  <c r="AL383" i="6"/>
  <c r="AM383" i="6"/>
  <c r="AN383" i="6"/>
  <c r="AO383" i="6"/>
  <c r="AP383" i="6"/>
  <c r="AR383" i="6"/>
  <c r="AS383" i="6"/>
  <c r="AT383" i="6"/>
  <c r="AU383" i="6"/>
  <c r="AV383" i="6"/>
  <c r="AX383" i="6"/>
  <c r="AY383" i="6"/>
  <c r="AZ383" i="6"/>
  <c r="BA383" i="6"/>
  <c r="BB383" i="6"/>
  <c r="BD383" i="6"/>
  <c r="BE383" i="6"/>
  <c r="BF383" i="6"/>
  <c r="BG383" i="6"/>
  <c r="BH383" i="6"/>
  <c r="BJ383" i="6"/>
  <c r="BK383" i="6"/>
  <c r="BL383" i="6"/>
  <c r="BM383" i="6"/>
  <c r="BN383" i="6"/>
  <c r="BP383" i="6"/>
  <c r="BQ383" i="6"/>
  <c r="BR383" i="6"/>
  <c r="BS383" i="6"/>
  <c r="BT383" i="6"/>
  <c r="BV383" i="6"/>
  <c r="C384" i="6"/>
  <c r="D384" i="6"/>
  <c r="E384" i="6"/>
  <c r="F384" i="6"/>
  <c r="H384" i="6"/>
  <c r="I384" i="6"/>
  <c r="J384" i="6"/>
  <c r="K384" i="6"/>
  <c r="L384" i="6"/>
  <c r="N384" i="6"/>
  <c r="O384" i="6"/>
  <c r="P384" i="6"/>
  <c r="Q384" i="6"/>
  <c r="R384" i="6"/>
  <c r="T384" i="6"/>
  <c r="U384" i="6"/>
  <c r="V384" i="6"/>
  <c r="W384" i="6"/>
  <c r="X384" i="6"/>
  <c r="Z384" i="6"/>
  <c r="AA384" i="6"/>
  <c r="AB384" i="6"/>
  <c r="AC384" i="6"/>
  <c r="AD384" i="6"/>
  <c r="AF384" i="6"/>
  <c r="AG384" i="6"/>
  <c r="AH384" i="6"/>
  <c r="AI384" i="6"/>
  <c r="AJ384" i="6"/>
  <c r="AL384" i="6"/>
  <c r="AM384" i="6"/>
  <c r="AN384" i="6"/>
  <c r="AO384" i="6"/>
  <c r="AP384" i="6"/>
  <c r="AR384" i="6"/>
  <c r="AS384" i="6"/>
  <c r="AT384" i="6"/>
  <c r="AU384" i="6"/>
  <c r="AV384" i="6"/>
  <c r="AX384" i="6"/>
  <c r="AY384" i="6"/>
  <c r="AZ384" i="6"/>
  <c r="BA384" i="6"/>
  <c r="BB384" i="6"/>
  <c r="BD384" i="6"/>
  <c r="BE384" i="6"/>
  <c r="BF384" i="6"/>
  <c r="BG384" i="6"/>
  <c r="BH384" i="6"/>
  <c r="BJ384" i="6"/>
  <c r="BK384" i="6"/>
  <c r="BL384" i="6"/>
  <c r="BM384" i="6"/>
  <c r="BN384" i="6"/>
  <c r="BP384" i="6"/>
  <c r="BQ384" i="6"/>
  <c r="BR384" i="6"/>
  <c r="BS384" i="6"/>
  <c r="BT384" i="6"/>
  <c r="BV384" i="6"/>
  <c r="C385" i="6"/>
  <c r="D385" i="6"/>
  <c r="E385" i="6"/>
  <c r="F385" i="6"/>
  <c r="H385" i="6"/>
  <c r="I385" i="6"/>
  <c r="J385" i="6"/>
  <c r="K385" i="6"/>
  <c r="L385" i="6"/>
  <c r="N385" i="6"/>
  <c r="O385" i="6"/>
  <c r="P385" i="6"/>
  <c r="Q385" i="6"/>
  <c r="R385" i="6"/>
  <c r="T385" i="6"/>
  <c r="U385" i="6"/>
  <c r="V385" i="6"/>
  <c r="W385" i="6"/>
  <c r="X385" i="6"/>
  <c r="Z385" i="6"/>
  <c r="AA385" i="6"/>
  <c r="AB385" i="6"/>
  <c r="AC385" i="6"/>
  <c r="AD385" i="6"/>
  <c r="AF385" i="6"/>
  <c r="AG385" i="6"/>
  <c r="AH385" i="6"/>
  <c r="AI385" i="6"/>
  <c r="AJ385" i="6"/>
  <c r="AL385" i="6"/>
  <c r="AM385" i="6"/>
  <c r="AN385" i="6"/>
  <c r="AO385" i="6"/>
  <c r="AP385" i="6"/>
  <c r="AR385" i="6"/>
  <c r="AS385" i="6"/>
  <c r="AT385" i="6"/>
  <c r="AU385" i="6"/>
  <c r="AV385" i="6"/>
  <c r="AX385" i="6"/>
  <c r="AY385" i="6"/>
  <c r="AZ385" i="6"/>
  <c r="BA385" i="6"/>
  <c r="BB385" i="6"/>
  <c r="BD385" i="6"/>
  <c r="BE385" i="6"/>
  <c r="BF385" i="6"/>
  <c r="BG385" i="6"/>
  <c r="BH385" i="6"/>
  <c r="BJ385" i="6"/>
  <c r="BK385" i="6"/>
  <c r="BL385" i="6"/>
  <c r="BM385" i="6"/>
  <c r="BN385" i="6"/>
  <c r="BP385" i="6"/>
  <c r="BQ385" i="6"/>
  <c r="BR385" i="6"/>
  <c r="BS385" i="6"/>
  <c r="BT385" i="6"/>
  <c r="BV385" i="6"/>
  <c r="C386" i="6"/>
  <c r="D386" i="6"/>
  <c r="E386" i="6"/>
  <c r="F386" i="6"/>
  <c r="H386" i="6"/>
  <c r="I386" i="6"/>
  <c r="J386" i="6"/>
  <c r="K386" i="6"/>
  <c r="L386" i="6"/>
  <c r="N386" i="6"/>
  <c r="O386" i="6"/>
  <c r="P386" i="6"/>
  <c r="Q386" i="6"/>
  <c r="R386" i="6"/>
  <c r="T386" i="6"/>
  <c r="U386" i="6"/>
  <c r="V386" i="6"/>
  <c r="W386" i="6"/>
  <c r="X386" i="6"/>
  <c r="Z386" i="6"/>
  <c r="AA386" i="6"/>
  <c r="AB386" i="6"/>
  <c r="AC386" i="6"/>
  <c r="AD386" i="6"/>
  <c r="AF386" i="6"/>
  <c r="AG386" i="6"/>
  <c r="AH386" i="6"/>
  <c r="AI386" i="6"/>
  <c r="AJ386" i="6"/>
  <c r="AL386" i="6"/>
  <c r="AM386" i="6"/>
  <c r="AN386" i="6"/>
  <c r="AO386" i="6"/>
  <c r="AP386" i="6"/>
  <c r="AR386" i="6"/>
  <c r="AS386" i="6"/>
  <c r="AT386" i="6"/>
  <c r="AU386" i="6"/>
  <c r="AV386" i="6"/>
  <c r="AX386" i="6"/>
  <c r="AY386" i="6"/>
  <c r="AZ386" i="6"/>
  <c r="BA386" i="6"/>
  <c r="BB386" i="6"/>
  <c r="BD386" i="6"/>
  <c r="BE386" i="6"/>
  <c r="BF386" i="6"/>
  <c r="BG386" i="6"/>
  <c r="BH386" i="6"/>
  <c r="BJ386" i="6"/>
  <c r="BK386" i="6"/>
  <c r="BL386" i="6"/>
  <c r="BM386" i="6"/>
  <c r="BN386" i="6"/>
  <c r="BP386" i="6"/>
  <c r="BQ386" i="6"/>
  <c r="BR386" i="6"/>
  <c r="BS386" i="6"/>
  <c r="BT386" i="6"/>
  <c r="BV386" i="6"/>
  <c r="C387" i="6"/>
  <c r="D387" i="6"/>
  <c r="E387" i="6"/>
  <c r="F387" i="6"/>
  <c r="H387" i="6"/>
  <c r="I387" i="6"/>
  <c r="J387" i="6"/>
  <c r="K387" i="6"/>
  <c r="L387" i="6"/>
  <c r="N387" i="6"/>
  <c r="O387" i="6"/>
  <c r="P387" i="6"/>
  <c r="Q387" i="6"/>
  <c r="R387" i="6"/>
  <c r="T387" i="6"/>
  <c r="U387" i="6"/>
  <c r="V387" i="6"/>
  <c r="W387" i="6"/>
  <c r="X387" i="6"/>
  <c r="Z387" i="6"/>
  <c r="AA387" i="6"/>
  <c r="AB387" i="6"/>
  <c r="AC387" i="6"/>
  <c r="AD387" i="6"/>
  <c r="AF387" i="6"/>
  <c r="AG387" i="6"/>
  <c r="AH387" i="6"/>
  <c r="AI387" i="6"/>
  <c r="AJ387" i="6"/>
  <c r="AL387" i="6"/>
  <c r="AM387" i="6"/>
  <c r="AN387" i="6"/>
  <c r="AO387" i="6"/>
  <c r="AP387" i="6"/>
  <c r="AR387" i="6"/>
  <c r="AS387" i="6"/>
  <c r="AT387" i="6"/>
  <c r="AU387" i="6"/>
  <c r="AV387" i="6"/>
  <c r="AX387" i="6"/>
  <c r="AY387" i="6"/>
  <c r="AZ387" i="6"/>
  <c r="BA387" i="6"/>
  <c r="BB387" i="6"/>
  <c r="BD387" i="6"/>
  <c r="BE387" i="6"/>
  <c r="BF387" i="6"/>
  <c r="BG387" i="6"/>
  <c r="BH387" i="6"/>
  <c r="BJ387" i="6"/>
  <c r="BK387" i="6"/>
  <c r="BL387" i="6"/>
  <c r="BM387" i="6"/>
  <c r="BN387" i="6"/>
  <c r="BP387" i="6"/>
  <c r="BQ387" i="6"/>
  <c r="BR387" i="6"/>
  <c r="BS387" i="6"/>
  <c r="BT387" i="6"/>
  <c r="BV387" i="6"/>
  <c r="C388" i="6"/>
  <c r="D388" i="6"/>
  <c r="E388" i="6"/>
  <c r="F388" i="6"/>
  <c r="H388" i="6"/>
  <c r="I388" i="6"/>
  <c r="J388" i="6"/>
  <c r="K388" i="6"/>
  <c r="L388" i="6"/>
  <c r="N388" i="6"/>
  <c r="O388" i="6"/>
  <c r="P388" i="6"/>
  <c r="Q388" i="6"/>
  <c r="R388" i="6"/>
  <c r="T388" i="6"/>
  <c r="U388" i="6"/>
  <c r="V388" i="6"/>
  <c r="W388" i="6"/>
  <c r="X388" i="6"/>
  <c r="Z388" i="6"/>
  <c r="AA388" i="6"/>
  <c r="AB388" i="6"/>
  <c r="AC388" i="6"/>
  <c r="AD388" i="6"/>
  <c r="AF388" i="6"/>
  <c r="AG388" i="6"/>
  <c r="AH388" i="6"/>
  <c r="AI388" i="6"/>
  <c r="AJ388" i="6"/>
  <c r="AL388" i="6"/>
  <c r="AM388" i="6"/>
  <c r="AN388" i="6"/>
  <c r="AO388" i="6"/>
  <c r="AP388" i="6"/>
  <c r="AR388" i="6"/>
  <c r="AS388" i="6"/>
  <c r="AT388" i="6"/>
  <c r="AU388" i="6"/>
  <c r="AV388" i="6"/>
  <c r="AX388" i="6"/>
  <c r="AY388" i="6"/>
  <c r="AZ388" i="6"/>
  <c r="BA388" i="6"/>
  <c r="BB388" i="6"/>
  <c r="BD388" i="6"/>
  <c r="BE388" i="6"/>
  <c r="BF388" i="6"/>
  <c r="BG388" i="6"/>
  <c r="BH388" i="6"/>
  <c r="BJ388" i="6"/>
  <c r="BK388" i="6"/>
  <c r="BL388" i="6"/>
  <c r="BM388" i="6"/>
  <c r="BN388" i="6"/>
  <c r="BP388" i="6"/>
  <c r="BQ388" i="6"/>
  <c r="BR388" i="6"/>
  <c r="BS388" i="6"/>
  <c r="BT388" i="6"/>
  <c r="BV388" i="6"/>
  <c r="C389" i="6"/>
  <c r="D389" i="6"/>
  <c r="E389" i="6"/>
  <c r="F389" i="6"/>
  <c r="H389" i="6"/>
  <c r="I389" i="6"/>
  <c r="J389" i="6"/>
  <c r="K389" i="6"/>
  <c r="L389" i="6"/>
  <c r="N389" i="6"/>
  <c r="O389" i="6"/>
  <c r="P389" i="6"/>
  <c r="Q389" i="6"/>
  <c r="R389" i="6"/>
  <c r="T389" i="6"/>
  <c r="U389" i="6"/>
  <c r="V389" i="6"/>
  <c r="W389" i="6"/>
  <c r="X389" i="6"/>
  <c r="Z389" i="6"/>
  <c r="AA389" i="6"/>
  <c r="AB389" i="6"/>
  <c r="AC389" i="6"/>
  <c r="AD389" i="6"/>
  <c r="AF389" i="6"/>
  <c r="AG389" i="6"/>
  <c r="AH389" i="6"/>
  <c r="AI389" i="6"/>
  <c r="AJ389" i="6"/>
  <c r="AL389" i="6"/>
  <c r="AM389" i="6"/>
  <c r="AN389" i="6"/>
  <c r="AO389" i="6"/>
  <c r="AP389" i="6"/>
  <c r="AR389" i="6"/>
  <c r="AS389" i="6"/>
  <c r="AT389" i="6"/>
  <c r="AU389" i="6"/>
  <c r="AV389" i="6"/>
  <c r="AX389" i="6"/>
  <c r="AY389" i="6"/>
  <c r="AZ389" i="6"/>
  <c r="BA389" i="6"/>
  <c r="BB389" i="6"/>
  <c r="BD389" i="6"/>
  <c r="BE389" i="6"/>
  <c r="BF389" i="6"/>
  <c r="BG389" i="6"/>
  <c r="BH389" i="6"/>
  <c r="BJ389" i="6"/>
  <c r="BK389" i="6"/>
  <c r="BL389" i="6"/>
  <c r="BM389" i="6"/>
  <c r="BN389" i="6"/>
  <c r="BP389" i="6"/>
  <c r="BQ389" i="6"/>
  <c r="BR389" i="6"/>
  <c r="BS389" i="6"/>
  <c r="BT389" i="6"/>
  <c r="BV389" i="6"/>
  <c r="C390" i="6"/>
  <c r="D390" i="6"/>
  <c r="E390" i="6"/>
  <c r="F390" i="6"/>
  <c r="H390" i="6"/>
  <c r="I390" i="6"/>
  <c r="J390" i="6"/>
  <c r="K390" i="6"/>
  <c r="L390" i="6"/>
  <c r="N390" i="6"/>
  <c r="O390" i="6"/>
  <c r="P390" i="6"/>
  <c r="Q390" i="6"/>
  <c r="R390" i="6"/>
  <c r="T390" i="6"/>
  <c r="U390" i="6"/>
  <c r="V390" i="6"/>
  <c r="W390" i="6"/>
  <c r="X390" i="6"/>
  <c r="Z390" i="6"/>
  <c r="AA390" i="6"/>
  <c r="AB390" i="6"/>
  <c r="AC390" i="6"/>
  <c r="AD390" i="6"/>
  <c r="AF390" i="6"/>
  <c r="AG390" i="6"/>
  <c r="AH390" i="6"/>
  <c r="AI390" i="6"/>
  <c r="AJ390" i="6"/>
  <c r="AL390" i="6"/>
  <c r="AM390" i="6"/>
  <c r="AN390" i="6"/>
  <c r="AO390" i="6"/>
  <c r="AP390" i="6"/>
  <c r="AR390" i="6"/>
  <c r="AS390" i="6"/>
  <c r="AT390" i="6"/>
  <c r="AU390" i="6"/>
  <c r="AV390" i="6"/>
  <c r="AX390" i="6"/>
  <c r="AY390" i="6"/>
  <c r="AZ390" i="6"/>
  <c r="BA390" i="6"/>
  <c r="BB390" i="6"/>
  <c r="BD390" i="6"/>
  <c r="BE390" i="6"/>
  <c r="BF390" i="6"/>
  <c r="BG390" i="6"/>
  <c r="BH390" i="6"/>
  <c r="BJ390" i="6"/>
  <c r="BK390" i="6"/>
  <c r="BL390" i="6"/>
  <c r="BM390" i="6"/>
  <c r="BN390" i="6"/>
  <c r="BP390" i="6"/>
  <c r="BQ390" i="6"/>
  <c r="BR390" i="6"/>
  <c r="BS390" i="6"/>
  <c r="BT390" i="6"/>
  <c r="BV390" i="6"/>
  <c r="C391" i="6"/>
  <c r="D391" i="6"/>
  <c r="E391" i="6"/>
  <c r="F391" i="6"/>
  <c r="H391" i="6"/>
  <c r="I391" i="6"/>
  <c r="J391" i="6"/>
  <c r="K391" i="6"/>
  <c r="L391" i="6"/>
  <c r="N391" i="6"/>
  <c r="O391" i="6"/>
  <c r="P391" i="6"/>
  <c r="Q391" i="6"/>
  <c r="R391" i="6"/>
  <c r="T391" i="6"/>
  <c r="U391" i="6"/>
  <c r="V391" i="6"/>
  <c r="W391" i="6"/>
  <c r="X391" i="6"/>
  <c r="Z391" i="6"/>
  <c r="AA391" i="6"/>
  <c r="AB391" i="6"/>
  <c r="AC391" i="6"/>
  <c r="AD391" i="6"/>
  <c r="AF391" i="6"/>
  <c r="AG391" i="6"/>
  <c r="AH391" i="6"/>
  <c r="AI391" i="6"/>
  <c r="AJ391" i="6"/>
  <c r="AL391" i="6"/>
  <c r="AM391" i="6"/>
  <c r="AN391" i="6"/>
  <c r="AO391" i="6"/>
  <c r="AP391" i="6"/>
  <c r="AR391" i="6"/>
  <c r="AS391" i="6"/>
  <c r="AT391" i="6"/>
  <c r="AU391" i="6"/>
  <c r="AV391" i="6"/>
  <c r="AX391" i="6"/>
  <c r="AY391" i="6"/>
  <c r="AZ391" i="6"/>
  <c r="BA391" i="6"/>
  <c r="BB391" i="6"/>
  <c r="BD391" i="6"/>
  <c r="BE391" i="6"/>
  <c r="BF391" i="6"/>
  <c r="BG391" i="6"/>
  <c r="BH391" i="6"/>
  <c r="BJ391" i="6"/>
  <c r="BK391" i="6"/>
  <c r="BL391" i="6"/>
  <c r="BM391" i="6"/>
  <c r="BN391" i="6"/>
  <c r="BP391" i="6"/>
  <c r="BQ391" i="6"/>
  <c r="BR391" i="6"/>
  <c r="BS391" i="6"/>
  <c r="BT391" i="6"/>
  <c r="BV391" i="6"/>
  <c r="C392" i="6"/>
  <c r="D392" i="6"/>
  <c r="E392" i="6"/>
  <c r="F392" i="6"/>
  <c r="H392" i="6"/>
  <c r="I392" i="6"/>
  <c r="J392" i="6"/>
  <c r="K392" i="6"/>
  <c r="L392" i="6"/>
  <c r="N392" i="6"/>
  <c r="O392" i="6"/>
  <c r="P392" i="6"/>
  <c r="Q392" i="6"/>
  <c r="R392" i="6"/>
  <c r="T392" i="6"/>
  <c r="U392" i="6"/>
  <c r="V392" i="6"/>
  <c r="W392" i="6"/>
  <c r="X392" i="6"/>
  <c r="Z392" i="6"/>
  <c r="AA392" i="6"/>
  <c r="AB392" i="6"/>
  <c r="AC392" i="6"/>
  <c r="AD392" i="6"/>
  <c r="AF392" i="6"/>
  <c r="AG392" i="6"/>
  <c r="AH392" i="6"/>
  <c r="AI392" i="6"/>
  <c r="AJ392" i="6"/>
  <c r="AL392" i="6"/>
  <c r="AM392" i="6"/>
  <c r="AN392" i="6"/>
  <c r="AO392" i="6"/>
  <c r="AP392" i="6"/>
  <c r="AR392" i="6"/>
  <c r="AS392" i="6"/>
  <c r="AT392" i="6"/>
  <c r="AU392" i="6"/>
  <c r="AV392" i="6"/>
  <c r="AX392" i="6"/>
  <c r="AY392" i="6"/>
  <c r="AZ392" i="6"/>
  <c r="BA392" i="6"/>
  <c r="BB392" i="6"/>
  <c r="BD392" i="6"/>
  <c r="BE392" i="6"/>
  <c r="BF392" i="6"/>
  <c r="BG392" i="6"/>
  <c r="BH392" i="6"/>
  <c r="BJ392" i="6"/>
  <c r="BK392" i="6"/>
  <c r="BL392" i="6"/>
  <c r="BM392" i="6"/>
  <c r="BN392" i="6"/>
  <c r="BP392" i="6"/>
  <c r="BQ392" i="6"/>
  <c r="BR392" i="6"/>
  <c r="BS392" i="6"/>
  <c r="BT392" i="6"/>
  <c r="BV392" i="6"/>
  <c r="C393" i="6"/>
  <c r="D393" i="6"/>
  <c r="E393" i="6"/>
  <c r="F393" i="6"/>
  <c r="H393" i="6"/>
  <c r="I393" i="6"/>
  <c r="J393" i="6"/>
  <c r="K393" i="6"/>
  <c r="L393" i="6"/>
  <c r="N393" i="6"/>
  <c r="O393" i="6"/>
  <c r="P393" i="6"/>
  <c r="Q393" i="6"/>
  <c r="R393" i="6"/>
  <c r="T393" i="6"/>
  <c r="U393" i="6"/>
  <c r="V393" i="6"/>
  <c r="W393" i="6"/>
  <c r="X393" i="6"/>
  <c r="Z393" i="6"/>
  <c r="AA393" i="6"/>
  <c r="AB393" i="6"/>
  <c r="AC393" i="6"/>
  <c r="AD393" i="6"/>
  <c r="AF393" i="6"/>
  <c r="AG393" i="6"/>
  <c r="AH393" i="6"/>
  <c r="AI393" i="6"/>
  <c r="AJ393" i="6"/>
  <c r="AL393" i="6"/>
  <c r="AM393" i="6"/>
  <c r="AN393" i="6"/>
  <c r="AO393" i="6"/>
  <c r="AP393" i="6"/>
  <c r="AR393" i="6"/>
  <c r="AS393" i="6"/>
  <c r="AT393" i="6"/>
  <c r="AU393" i="6"/>
  <c r="AV393" i="6"/>
  <c r="AX393" i="6"/>
  <c r="AY393" i="6"/>
  <c r="AZ393" i="6"/>
  <c r="BA393" i="6"/>
  <c r="BB393" i="6"/>
  <c r="BD393" i="6"/>
  <c r="BE393" i="6"/>
  <c r="BF393" i="6"/>
  <c r="BG393" i="6"/>
  <c r="BH393" i="6"/>
  <c r="BJ393" i="6"/>
  <c r="BK393" i="6"/>
  <c r="BL393" i="6"/>
  <c r="BM393" i="6"/>
  <c r="BN393" i="6"/>
  <c r="BP393" i="6"/>
  <c r="BQ393" i="6"/>
  <c r="BR393" i="6"/>
  <c r="BS393" i="6"/>
  <c r="BT393" i="6"/>
  <c r="BV393" i="6"/>
  <c r="C394" i="6"/>
  <c r="D394" i="6"/>
  <c r="E394" i="6"/>
  <c r="F394" i="6"/>
  <c r="H394" i="6"/>
  <c r="I394" i="6"/>
  <c r="J394" i="6"/>
  <c r="K394" i="6"/>
  <c r="L394" i="6"/>
  <c r="N394" i="6"/>
  <c r="O394" i="6"/>
  <c r="P394" i="6"/>
  <c r="Q394" i="6"/>
  <c r="R394" i="6"/>
  <c r="T394" i="6"/>
  <c r="U394" i="6"/>
  <c r="V394" i="6"/>
  <c r="W394" i="6"/>
  <c r="X394" i="6"/>
  <c r="Z394" i="6"/>
  <c r="AA394" i="6"/>
  <c r="AB394" i="6"/>
  <c r="AC394" i="6"/>
  <c r="AD394" i="6"/>
  <c r="AF394" i="6"/>
  <c r="AG394" i="6"/>
  <c r="AH394" i="6"/>
  <c r="AI394" i="6"/>
  <c r="AJ394" i="6"/>
  <c r="AL394" i="6"/>
  <c r="AM394" i="6"/>
  <c r="AN394" i="6"/>
  <c r="AO394" i="6"/>
  <c r="AP394" i="6"/>
  <c r="AR394" i="6"/>
  <c r="AS394" i="6"/>
  <c r="AT394" i="6"/>
  <c r="AU394" i="6"/>
  <c r="AV394" i="6"/>
  <c r="AX394" i="6"/>
  <c r="AY394" i="6"/>
  <c r="AZ394" i="6"/>
  <c r="BA394" i="6"/>
  <c r="BB394" i="6"/>
  <c r="BD394" i="6"/>
  <c r="BE394" i="6"/>
  <c r="BF394" i="6"/>
  <c r="BG394" i="6"/>
  <c r="BH394" i="6"/>
  <c r="BJ394" i="6"/>
  <c r="BK394" i="6"/>
  <c r="BL394" i="6"/>
  <c r="BM394" i="6"/>
  <c r="BN394" i="6"/>
  <c r="BP394" i="6"/>
  <c r="BQ394" i="6"/>
  <c r="BR394" i="6"/>
  <c r="BS394" i="6"/>
  <c r="BT394" i="6"/>
  <c r="BV394" i="6"/>
  <c r="C395" i="6"/>
  <c r="D395" i="6"/>
  <c r="E395" i="6"/>
  <c r="F395" i="6"/>
  <c r="H395" i="6"/>
  <c r="I395" i="6"/>
  <c r="J395" i="6"/>
  <c r="K395" i="6"/>
  <c r="L395" i="6"/>
  <c r="N395" i="6"/>
  <c r="O395" i="6"/>
  <c r="P395" i="6"/>
  <c r="Q395" i="6"/>
  <c r="R395" i="6"/>
  <c r="T395" i="6"/>
  <c r="U395" i="6"/>
  <c r="V395" i="6"/>
  <c r="W395" i="6"/>
  <c r="X395" i="6"/>
  <c r="Z395" i="6"/>
  <c r="AA395" i="6"/>
  <c r="AB395" i="6"/>
  <c r="AC395" i="6"/>
  <c r="AD395" i="6"/>
  <c r="AF395" i="6"/>
  <c r="AG395" i="6"/>
  <c r="AH395" i="6"/>
  <c r="AI395" i="6"/>
  <c r="AJ395" i="6"/>
  <c r="AL395" i="6"/>
  <c r="AM395" i="6"/>
  <c r="AN395" i="6"/>
  <c r="AO395" i="6"/>
  <c r="AP395" i="6"/>
  <c r="AR395" i="6"/>
  <c r="AS395" i="6"/>
  <c r="AT395" i="6"/>
  <c r="AU395" i="6"/>
  <c r="AV395" i="6"/>
  <c r="AX395" i="6"/>
  <c r="AY395" i="6"/>
  <c r="AZ395" i="6"/>
  <c r="BA395" i="6"/>
  <c r="BB395" i="6"/>
  <c r="BD395" i="6"/>
  <c r="BE395" i="6"/>
  <c r="BF395" i="6"/>
  <c r="BG395" i="6"/>
  <c r="BH395" i="6"/>
  <c r="BJ395" i="6"/>
  <c r="BK395" i="6"/>
  <c r="BL395" i="6"/>
  <c r="BM395" i="6"/>
  <c r="BN395" i="6"/>
  <c r="BP395" i="6"/>
  <c r="BQ395" i="6"/>
  <c r="BR395" i="6"/>
  <c r="BS395" i="6"/>
  <c r="BT395" i="6"/>
  <c r="BV395" i="6"/>
  <c r="C396" i="6"/>
  <c r="D396" i="6"/>
  <c r="E396" i="6"/>
  <c r="F396" i="6"/>
  <c r="H396" i="6"/>
  <c r="I396" i="6"/>
  <c r="J396" i="6"/>
  <c r="K396" i="6"/>
  <c r="L396" i="6"/>
  <c r="N396" i="6"/>
  <c r="O396" i="6"/>
  <c r="P396" i="6"/>
  <c r="Q396" i="6"/>
  <c r="R396" i="6"/>
  <c r="T396" i="6"/>
  <c r="U396" i="6"/>
  <c r="V396" i="6"/>
  <c r="W396" i="6"/>
  <c r="X396" i="6"/>
  <c r="Z396" i="6"/>
  <c r="AA396" i="6"/>
  <c r="AB396" i="6"/>
  <c r="AC396" i="6"/>
  <c r="AD396" i="6"/>
  <c r="AF396" i="6"/>
  <c r="AG396" i="6"/>
  <c r="AH396" i="6"/>
  <c r="AI396" i="6"/>
  <c r="AJ396" i="6"/>
  <c r="AL396" i="6"/>
  <c r="AM396" i="6"/>
  <c r="AN396" i="6"/>
  <c r="AO396" i="6"/>
  <c r="AP396" i="6"/>
  <c r="AR396" i="6"/>
  <c r="AS396" i="6"/>
  <c r="AT396" i="6"/>
  <c r="AU396" i="6"/>
  <c r="AV396" i="6"/>
  <c r="AX396" i="6"/>
  <c r="AY396" i="6"/>
  <c r="AZ396" i="6"/>
  <c r="BA396" i="6"/>
  <c r="BB396" i="6"/>
  <c r="BD396" i="6"/>
  <c r="BE396" i="6"/>
  <c r="BF396" i="6"/>
  <c r="BG396" i="6"/>
  <c r="BH396" i="6"/>
  <c r="BJ396" i="6"/>
  <c r="BK396" i="6"/>
  <c r="BL396" i="6"/>
  <c r="BM396" i="6"/>
  <c r="BN396" i="6"/>
  <c r="BP396" i="6"/>
  <c r="BQ396" i="6"/>
  <c r="BR396" i="6"/>
  <c r="BS396" i="6"/>
  <c r="BT396" i="6"/>
  <c r="BV396" i="6"/>
  <c r="C397" i="6"/>
  <c r="D397" i="6"/>
  <c r="E397" i="6"/>
  <c r="F397" i="6"/>
  <c r="H397" i="6"/>
  <c r="I397" i="6"/>
  <c r="J397" i="6"/>
  <c r="K397" i="6"/>
  <c r="L397" i="6"/>
  <c r="N397" i="6"/>
  <c r="O397" i="6"/>
  <c r="P397" i="6"/>
  <c r="Q397" i="6"/>
  <c r="R397" i="6"/>
  <c r="T397" i="6"/>
  <c r="U397" i="6"/>
  <c r="V397" i="6"/>
  <c r="W397" i="6"/>
  <c r="X397" i="6"/>
  <c r="Z397" i="6"/>
  <c r="AA397" i="6"/>
  <c r="AB397" i="6"/>
  <c r="AC397" i="6"/>
  <c r="AD397" i="6"/>
  <c r="AF397" i="6"/>
  <c r="AG397" i="6"/>
  <c r="AH397" i="6"/>
  <c r="AI397" i="6"/>
  <c r="AJ397" i="6"/>
  <c r="AL397" i="6"/>
  <c r="AM397" i="6"/>
  <c r="AN397" i="6"/>
  <c r="AO397" i="6"/>
  <c r="AP397" i="6"/>
  <c r="AR397" i="6"/>
  <c r="AS397" i="6"/>
  <c r="AT397" i="6"/>
  <c r="AU397" i="6"/>
  <c r="AV397" i="6"/>
  <c r="AX397" i="6"/>
  <c r="AY397" i="6"/>
  <c r="AZ397" i="6"/>
  <c r="BA397" i="6"/>
  <c r="BB397" i="6"/>
  <c r="BD397" i="6"/>
  <c r="BE397" i="6"/>
  <c r="BF397" i="6"/>
  <c r="BG397" i="6"/>
  <c r="BH397" i="6"/>
  <c r="BJ397" i="6"/>
  <c r="BK397" i="6"/>
  <c r="BL397" i="6"/>
  <c r="BM397" i="6"/>
  <c r="BN397" i="6"/>
  <c r="BP397" i="6"/>
  <c r="BQ397" i="6"/>
  <c r="BR397" i="6"/>
  <c r="BS397" i="6"/>
  <c r="BT397" i="6"/>
  <c r="BV397" i="6"/>
  <c r="C399" i="6"/>
  <c r="D399" i="6"/>
  <c r="E399" i="6"/>
  <c r="F399" i="6"/>
  <c r="H399" i="6"/>
  <c r="I399" i="6"/>
  <c r="J399" i="6"/>
  <c r="K399" i="6"/>
  <c r="L399" i="6"/>
  <c r="N399" i="6"/>
  <c r="O399" i="6"/>
  <c r="P399" i="6"/>
  <c r="Q399" i="6"/>
  <c r="R399" i="6"/>
  <c r="T399" i="6"/>
  <c r="U399" i="6"/>
  <c r="V399" i="6"/>
  <c r="W399" i="6"/>
  <c r="X399" i="6"/>
  <c r="Z399" i="6"/>
  <c r="AA399" i="6"/>
  <c r="AB399" i="6"/>
  <c r="AC399" i="6"/>
  <c r="AD399" i="6"/>
  <c r="AF399" i="6"/>
  <c r="AG399" i="6"/>
  <c r="AH399" i="6"/>
  <c r="AI399" i="6"/>
  <c r="AJ399" i="6"/>
  <c r="AL399" i="6"/>
  <c r="AM399" i="6"/>
  <c r="AN399" i="6"/>
  <c r="AO399" i="6"/>
  <c r="AP399" i="6"/>
  <c r="AR399" i="6"/>
  <c r="AS399" i="6"/>
  <c r="AT399" i="6"/>
  <c r="AU399" i="6"/>
  <c r="AV399" i="6"/>
  <c r="AX399" i="6"/>
  <c r="AY399" i="6"/>
  <c r="AZ399" i="6"/>
  <c r="BA399" i="6"/>
  <c r="BB399" i="6"/>
  <c r="BD399" i="6"/>
  <c r="BE399" i="6"/>
  <c r="BF399" i="6"/>
  <c r="BG399" i="6"/>
  <c r="BH399" i="6"/>
  <c r="BJ399" i="6"/>
  <c r="BK399" i="6"/>
  <c r="BL399" i="6"/>
  <c r="BM399" i="6"/>
  <c r="BN399" i="6"/>
  <c r="BP399" i="6"/>
  <c r="BQ399" i="6"/>
  <c r="BR399" i="6"/>
  <c r="BS399" i="6"/>
  <c r="BT399" i="6"/>
  <c r="BV399" i="6"/>
  <c r="C400" i="6"/>
  <c r="D400" i="6"/>
  <c r="E400" i="6"/>
  <c r="F400" i="6"/>
  <c r="H400" i="6"/>
  <c r="I400" i="6"/>
  <c r="J400" i="6"/>
  <c r="K400" i="6"/>
  <c r="L400" i="6"/>
  <c r="N400" i="6"/>
  <c r="O400" i="6"/>
  <c r="P400" i="6"/>
  <c r="Q400" i="6"/>
  <c r="R400" i="6"/>
  <c r="T400" i="6"/>
  <c r="U400" i="6"/>
  <c r="V400" i="6"/>
  <c r="W400" i="6"/>
  <c r="X400" i="6"/>
  <c r="Z400" i="6"/>
  <c r="AA400" i="6"/>
  <c r="AB400" i="6"/>
  <c r="AC400" i="6"/>
  <c r="AD400" i="6"/>
  <c r="AF400" i="6"/>
  <c r="AG400" i="6"/>
  <c r="AH400" i="6"/>
  <c r="AI400" i="6"/>
  <c r="AJ400" i="6"/>
  <c r="AL400" i="6"/>
  <c r="AM400" i="6"/>
  <c r="AN400" i="6"/>
  <c r="AO400" i="6"/>
  <c r="AP400" i="6"/>
  <c r="AR400" i="6"/>
  <c r="AS400" i="6"/>
  <c r="AT400" i="6"/>
  <c r="AU400" i="6"/>
  <c r="AV400" i="6"/>
  <c r="AX400" i="6"/>
  <c r="AY400" i="6"/>
  <c r="AZ400" i="6"/>
  <c r="BA400" i="6"/>
  <c r="BB400" i="6"/>
  <c r="BD400" i="6"/>
  <c r="BE400" i="6"/>
  <c r="BF400" i="6"/>
  <c r="BG400" i="6"/>
  <c r="BH400" i="6"/>
  <c r="BJ400" i="6"/>
  <c r="BK400" i="6"/>
  <c r="BL400" i="6"/>
  <c r="BM400" i="6"/>
  <c r="BN400" i="6"/>
  <c r="BP400" i="6"/>
  <c r="BQ400" i="6"/>
  <c r="BR400" i="6"/>
  <c r="BS400" i="6"/>
  <c r="BT400" i="6"/>
  <c r="BV400" i="6"/>
  <c r="C401" i="6"/>
  <c r="D401" i="6"/>
  <c r="E401" i="6"/>
  <c r="F401" i="6"/>
  <c r="H401" i="6"/>
  <c r="I401" i="6"/>
  <c r="J401" i="6"/>
  <c r="K401" i="6"/>
  <c r="L401" i="6"/>
  <c r="N401" i="6"/>
  <c r="O401" i="6"/>
  <c r="P401" i="6"/>
  <c r="Q401" i="6"/>
  <c r="R401" i="6"/>
  <c r="T401" i="6"/>
  <c r="U401" i="6"/>
  <c r="V401" i="6"/>
  <c r="W401" i="6"/>
  <c r="X401" i="6"/>
  <c r="Z401" i="6"/>
  <c r="AA401" i="6"/>
  <c r="AB401" i="6"/>
  <c r="AC401" i="6"/>
  <c r="AD401" i="6"/>
  <c r="AF401" i="6"/>
  <c r="AG401" i="6"/>
  <c r="AH401" i="6"/>
  <c r="AI401" i="6"/>
  <c r="AJ401" i="6"/>
  <c r="AL401" i="6"/>
  <c r="AM401" i="6"/>
  <c r="AN401" i="6"/>
  <c r="AO401" i="6"/>
  <c r="AP401" i="6"/>
  <c r="AR401" i="6"/>
  <c r="AS401" i="6"/>
  <c r="AT401" i="6"/>
  <c r="AU401" i="6"/>
  <c r="AV401" i="6"/>
  <c r="AX401" i="6"/>
  <c r="AY401" i="6"/>
  <c r="AZ401" i="6"/>
  <c r="BA401" i="6"/>
  <c r="BB401" i="6"/>
  <c r="BD401" i="6"/>
  <c r="BE401" i="6"/>
  <c r="BF401" i="6"/>
  <c r="BG401" i="6"/>
  <c r="BH401" i="6"/>
  <c r="BJ401" i="6"/>
  <c r="BK401" i="6"/>
  <c r="BL401" i="6"/>
  <c r="BM401" i="6"/>
  <c r="BN401" i="6"/>
  <c r="BP401" i="6"/>
  <c r="BQ401" i="6"/>
  <c r="BR401" i="6"/>
  <c r="BS401" i="6"/>
  <c r="BT401" i="6"/>
  <c r="BV401" i="6"/>
  <c r="C402" i="6"/>
  <c r="D402" i="6"/>
  <c r="E402" i="6"/>
  <c r="F402" i="6"/>
  <c r="H402" i="6"/>
  <c r="I402" i="6"/>
  <c r="J402" i="6"/>
  <c r="K402" i="6"/>
  <c r="L402" i="6"/>
  <c r="N402" i="6"/>
  <c r="O402" i="6"/>
  <c r="P402" i="6"/>
  <c r="Q402" i="6"/>
  <c r="R402" i="6"/>
  <c r="T402" i="6"/>
  <c r="U402" i="6"/>
  <c r="V402" i="6"/>
  <c r="W402" i="6"/>
  <c r="X402" i="6"/>
  <c r="Z402" i="6"/>
  <c r="AA402" i="6"/>
  <c r="AB402" i="6"/>
  <c r="AC402" i="6"/>
  <c r="AD402" i="6"/>
  <c r="AF402" i="6"/>
  <c r="AG402" i="6"/>
  <c r="AH402" i="6"/>
  <c r="AI402" i="6"/>
  <c r="AJ402" i="6"/>
  <c r="AL402" i="6"/>
  <c r="AM402" i="6"/>
  <c r="AN402" i="6"/>
  <c r="AO402" i="6"/>
  <c r="AP402" i="6"/>
  <c r="AR402" i="6"/>
  <c r="AS402" i="6"/>
  <c r="AT402" i="6"/>
  <c r="AU402" i="6"/>
  <c r="AV402" i="6"/>
  <c r="AX402" i="6"/>
  <c r="AY402" i="6"/>
  <c r="AZ402" i="6"/>
  <c r="BA402" i="6"/>
  <c r="BB402" i="6"/>
  <c r="BD402" i="6"/>
  <c r="BE402" i="6"/>
  <c r="BF402" i="6"/>
  <c r="BG402" i="6"/>
  <c r="BH402" i="6"/>
  <c r="BJ402" i="6"/>
  <c r="BK402" i="6"/>
  <c r="BL402" i="6"/>
  <c r="BM402" i="6"/>
  <c r="BN402" i="6"/>
  <c r="BP402" i="6"/>
  <c r="BQ402" i="6"/>
  <c r="BR402" i="6"/>
  <c r="BS402" i="6"/>
  <c r="BT402" i="6"/>
  <c r="BV402" i="6"/>
  <c r="C403" i="6"/>
  <c r="D403" i="6"/>
  <c r="E403" i="6"/>
  <c r="F403" i="6"/>
  <c r="H403" i="6"/>
  <c r="I403" i="6"/>
  <c r="J403" i="6"/>
  <c r="K403" i="6"/>
  <c r="L403" i="6"/>
  <c r="N403" i="6"/>
  <c r="O403" i="6"/>
  <c r="P403" i="6"/>
  <c r="Q403" i="6"/>
  <c r="R403" i="6"/>
  <c r="T403" i="6"/>
  <c r="U403" i="6"/>
  <c r="V403" i="6"/>
  <c r="W403" i="6"/>
  <c r="X403" i="6"/>
  <c r="Z403" i="6"/>
  <c r="AA403" i="6"/>
  <c r="AB403" i="6"/>
  <c r="AC403" i="6"/>
  <c r="AD403" i="6"/>
  <c r="AF403" i="6"/>
  <c r="AG403" i="6"/>
  <c r="AH403" i="6"/>
  <c r="AI403" i="6"/>
  <c r="AJ403" i="6"/>
  <c r="AL403" i="6"/>
  <c r="AM403" i="6"/>
  <c r="AN403" i="6"/>
  <c r="AO403" i="6"/>
  <c r="AP403" i="6"/>
  <c r="AR403" i="6"/>
  <c r="AS403" i="6"/>
  <c r="AT403" i="6"/>
  <c r="AU403" i="6"/>
  <c r="AV403" i="6"/>
  <c r="AX403" i="6"/>
  <c r="AY403" i="6"/>
  <c r="AZ403" i="6"/>
  <c r="BA403" i="6"/>
  <c r="BB403" i="6"/>
  <c r="BD403" i="6"/>
  <c r="BE403" i="6"/>
  <c r="BF403" i="6"/>
  <c r="BG403" i="6"/>
  <c r="BH403" i="6"/>
  <c r="BJ403" i="6"/>
  <c r="BK403" i="6"/>
  <c r="BL403" i="6"/>
  <c r="BM403" i="6"/>
  <c r="BN403" i="6"/>
  <c r="BP403" i="6"/>
  <c r="BQ403" i="6"/>
  <c r="BR403" i="6"/>
  <c r="BS403" i="6"/>
  <c r="BT403" i="6"/>
  <c r="BV403" i="6"/>
  <c r="BV328" i="6"/>
  <c r="BT328" i="6"/>
  <c r="BS328" i="6"/>
  <c r="BR328" i="6"/>
  <c r="BQ328" i="6"/>
  <c r="BP328" i="6"/>
  <c r="BN328" i="6"/>
  <c r="BM328" i="6"/>
  <c r="BL328" i="6"/>
  <c r="BK328" i="6"/>
  <c r="BJ328" i="6"/>
  <c r="BH328" i="6"/>
  <c r="BG328" i="6"/>
  <c r="BF328" i="6"/>
  <c r="BE328" i="6"/>
  <c r="BD328" i="6"/>
  <c r="BB328" i="6"/>
  <c r="BA328" i="6"/>
  <c r="AZ328" i="6"/>
  <c r="AY328" i="6"/>
  <c r="AX328" i="6"/>
  <c r="AV328" i="6"/>
  <c r="AU328" i="6"/>
  <c r="AT328" i="6"/>
  <c r="AS328" i="6"/>
  <c r="AR328" i="6"/>
  <c r="AP328" i="6"/>
  <c r="AO328" i="6"/>
  <c r="AN328" i="6"/>
  <c r="AM328" i="6"/>
  <c r="AL328" i="6"/>
  <c r="AJ328" i="6"/>
  <c r="AI328" i="6"/>
  <c r="AH328" i="6"/>
  <c r="AG328" i="6"/>
  <c r="AF328" i="6"/>
  <c r="AD328" i="6"/>
  <c r="AC328" i="6"/>
  <c r="AB328" i="6"/>
  <c r="AA328" i="6"/>
  <c r="Z328" i="6"/>
  <c r="X328" i="6"/>
  <c r="W328" i="6"/>
  <c r="V328" i="6"/>
  <c r="U328" i="6"/>
  <c r="T328" i="6"/>
  <c r="R328" i="6"/>
  <c r="Q328" i="6"/>
  <c r="P328" i="6"/>
  <c r="O328" i="6"/>
  <c r="N328" i="6"/>
  <c r="L328" i="6"/>
  <c r="K328" i="6"/>
  <c r="J328" i="6"/>
  <c r="I328" i="6"/>
  <c r="H328" i="6"/>
  <c r="F328" i="6"/>
  <c r="E328" i="6"/>
  <c r="D328" i="6"/>
  <c r="C328" i="6"/>
  <c r="C248" i="6"/>
  <c r="D248" i="6"/>
  <c r="E248" i="6"/>
  <c r="F248" i="6"/>
  <c r="H248" i="6"/>
  <c r="I248" i="6"/>
  <c r="J248" i="6"/>
  <c r="K248" i="6"/>
  <c r="L248" i="6"/>
  <c r="N248" i="6"/>
  <c r="O248" i="6"/>
  <c r="P248" i="6"/>
  <c r="Q248" i="6"/>
  <c r="R248" i="6"/>
  <c r="T248" i="6"/>
  <c r="U248" i="6"/>
  <c r="V248" i="6"/>
  <c r="W248" i="6"/>
  <c r="X248" i="6"/>
  <c r="Z248" i="6"/>
  <c r="AA248" i="6"/>
  <c r="AB248" i="6"/>
  <c r="AC248" i="6"/>
  <c r="AD248" i="6"/>
  <c r="AF248" i="6"/>
  <c r="AG248" i="6"/>
  <c r="AH248" i="6"/>
  <c r="AI248" i="6"/>
  <c r="AJ248" i="6"/>
  <c r="AL248" i="6"/>
  <c r="AM248" i="6"/>
  <c r="AN248" i="6"/>
  <c r="AO248" i="6"/>
  <c r="AP248" i="6"/>
  <c r="AR248" i="6"/>
  <c r="AS248" i="6"/>
  <c r="AT248" i="6"/>
  <c r="AU248" i="6"/>
  <c r="AV248" i="6"/>
  <c r="AX248" i="6"/>
  <c r="AY248" i="6"/>
  <c r="AZ248" i="6"/>
  <c r="BA248" i="6"/>
  <c r="BB248" i="6"/>
  <c r="BD248" i="6"/>
  <c r="BE248" i="6"/>
  <c r="BF248" i="6"/>
  <c r="BG248" i="6"/>
  <c r="BH248" i="6"/>
  <c r="BJ248" i="6"/>
  <c r="BK248" i="6"/>
  <c r="BL248" i="6"/>
  <c r="BM248" i="6"/>
  <c r="BN248" i="6"/>
  <c r="BP248" i="6"/>
  <c r="BQ248" i="6"/>
  <c r="BR248" i="6"/>
  <c r="BS248" i="6"/>
  <c r="BT248" i="6"/>
  <c r="BV248" i="6"/>
  <c r="C249" i="6"/>
  <c r="D249" i="6"/>
  <c r="E249" i="6"/>
  <c r="F249" i="6"/>
  <c r="H249" i="6"/>
  <c r="I249" i="6"/>
  <c r="J249" i="6"/>
  <c r="K249" i="6"/>
  <c r="L249" i="6"/>
  <c r="N249" i="6"/>
  <c r="O249" i="6"/>
  <c r="P249" i="6"/>
  <c r="Q249" i="6"/>
  <c r="R249" i="6"/>
  <c r="T249" i="6"/>
  <c r="U249" i="6"/>
  <c r="V249" i="6"/>
  <c r="W249" i="6"/>
  <c r="X249" i="6"/>
  <c r="Z249" i="6"/>
  <c r="AA249" i="6"/>
  <c r="AB249" i="6"/>
  <c r="AC249" i="6"/>
  <c r="AD249" i="6"/>
  <c r="AF249" i="6"/>
  <c r="AG249" i="6"/>
  <c r="AH249" i="6"/>
  <c r="AI249" i="6"/>
  <c r="AJ249" i="6"/>
  <c r="AL249" i="6"/>
  <c r="AM249" i="6"/>
  <c r="AN249" i="6"/>
  <c r="AO249" i="6"/>
  <c r="AP249" i="6"/>
  <c r="AR249" i="6"/>
  <c r="AS249" i="6"/>
  <c r="AT249" i="6"/>
  <c r="AU249" i="6"/>
  <c r="AV249" i="6"/>
  <c r="AX249" i="6"/>
  <c r="AY249" i="6"/>
  <c r="AZ249" i="6"/>
  <c r="BA249" i="6"/>
  <c r="BB249" i="6"/>
  <c r="BD249" i="6"/>
  <c r="BE249" i="6"/>
  <c r="BF249" i="6"/>
  <c r="BG249" i="6"/>
  <c r="BH249" i="6"/>
  <c r="BJ249" i="6"/>
  <c r="BK249" i="6"/>
  <c r="BL249" i="6"/>
  <c r="BM249" i="6"/>
  <c r="BN249" i="6"/>
  <c r="BP249" i="6"/>
  <c r="BQ249" i="6"/>
  <c r="BR249" i="6"/>
  <c r="BS249" i="6"/>
  <c r="BT249" i="6"/>
  <c r="BV249" i="6"/>
  <c r="C250" i="6"/>
  <c r="D250" i="6"/>
  <c r="E250" i="6"/>
  <c r="F250" i="6"/>
  <c r="H250" i="6"/>
  <c r="I250" i="6"/>
  <c r="J250" i="6"/>
  <c r="K250" i="6"/>
  <c r="L250" i="6"/>
  <c r="N250" i="6"/>
  <c r="O250" i="6"/>
  <c r="P250" i="6"/>
  <c r="Q250" i="6"/>
  <c r="R250" i="6"/>
  <c r="T250" i="6"/>
  <c r="U250" i="6"/>
  <c r="V250" i="6"/>
  <c r="W250" i="6"/>
  <c r="X250" i="6"/>
  <c r="Z250" i="6"/>
  <c r="AA250" i="6"/>
  <c r="AB250" i="6"/>
  <c r="AC250" i="6"/>
  <c r="AD250" i="6"/>
  <c r="AF250" i="6"/>
  <c r="AG250" i="6"/>
  <c r="AH250" i="6"/>
  <c r="AI250" i="6"/>
  <c r="AJ250" i="6"/>
  <c r="AL250" i="6"/>
  <c r="AM250" i="6"/>
  <c r="AN250" i="6"/>
  <c r="AO250" i="6"/>
  <c r="AP250" i="6"/>
  <c r="AR250" i="6"/>
  <c r="AS250" i="6"/>
  <c r="AT250" i="6"/>
  <c r="AU250" i="6"/>
  <c r="AV250" i="6"/>
  <c r="AX250" i="6"/>
  <c r="AY250" i="6"/>
  <c r="AZ250" i="6"/>
  <c r="BA250" i="6"/>
  <c r="BB250" i="6"/>
  <c r="BD250" i="6"/>
  <c r="BE250" i="6"/>
  <c r="BF250" i="6"/>
  <c r="BG250" i="6"/>
  <c r="BH250" i="6"/>
  <c r="BJ250" i="6"/>
  <c r="BK250" i="6"/>
  <c r="BL250" i="6"/>
  <c r="BM250" i="6"/>
  <c r="BN250" i="6"/>
  <c r="BP250" i="6"/>
  <c r="BQ250" i="6"/>
  <c r="BR250" i="6"/>
  <c r="BS250" i="6"/>
  <c r="BT250" i="6"/>
  <c r="BV250" i="6"/>
  <c r="C251" i="6"/>
  <c r="D251" i="6"/>
  <c r="E251" i="6"/>
  <c r="F251" i="6"/>
  <c r="H251" i="6"/>
  <c r="I251" i="6"/>
  <c r="J251" i="6"/>
  <c r="K251" i="6"/>
  <c r="L251" i="6"/>
  <c r="N251" i="6"/>
  <c r="O251" i="6"/>
  <c r="P251" i="6"/>
  <c r="Q251" i="6"/>
  <c r="R251" i="6"/>
  <c r="T251" i="6"/>
  <c r="U251" i="6"/>
  <c r="V251" i="6"/>
  <c r="W251" i="6"/>
  <c r="X251" i="6"/>
  <c r="Z251" i="6"/>
  <c r="AA251" i="6"/>
  <c r="AB251" i="6"/>
  <c r="AC251" i="6"/>
  <c r="AD251" i="6"/>
  <c r="AF251" i="6"/>
  <c r="AG251" i="6"/>
  <c r="AH251" i="6"/>
  <c r="AI251" i="6"/>
  <c r="AJ251" i="6"/>
  <c r="AL251" i="6"/>
  <c r="AM251" i="6"/>
  <c r="AN251" i="6"/>
  <c r="AO251" i="6"/>
  <c r="AP251" i="6"/>
  <c r="AR251" i="6"/>
  <c r="AS251" i="6"/>
  <c r="AT251" i="6"/>
  <c r="AU251" i="6"/>
  <c r="AV251" i="6"/>
  <c r="AX251" i="6"/>
  <c r="AY251" i="6"/>
  <c r="AZ251" i="6"/>
  <c r="BA251" i="6"/>
  <c r="BB251" i="6"/>
  <c r="BD251" i="6"/>
  <c r="BE251" i="6"/>
  <c r="BF251" i="6"/>
  <c r="BG251" i="6"/>
  <c r="BH251" i="6"/>
  <c r="BJ251" i="6"/>
  <c r="BK251" i="6"/>
  <c r="BL251" i="6"/>
  <c r="BM251" i="6"/>
  <c r="BN251" i="6"/>
  <c r="BP251" i="6"/>
  <c r="BQ251" i="6"/>
  <c r="BR251" i="6"/>
  <c r="BS251" i="6"/>
  <c r="BT251" i="6"/>
  <c r="BV251" i="6"/>
  <c r="C252" i="6"/>
  <c r="D252" i="6"/>
  <c r="E252" i="6"/>
  <c r="F252" i="6"/>
  <c r="H252" i="6"/>
  <c r="I252" i="6"/>
  <c r="J252" i="6"/>
  <c r="K252" i="6"/>
  <c r="L252" i="6"/>
  <c r="N252" i="6"/>
  <c r="O252" i="6"/>
  <c r="P252" i="6"/>
  <c r="Q252" i="6"/>
  <c r="R252" i="6"/>
  <c r="T252" i="6"/>
  <c r="U252" i="6"/>
  <c r="V252" i="6"/>
  <c r="W252" i="6"/>
  <c r="X252" i="6"/>
  <c r="Z252" i="6"/>
  <c r="AA252" i="6"/>
  <c r="AB252" i="6"/>
  <c r="AC252" i="6"/>
  <c r="AD252" i="6"/>
  <c r="AF252" i="6"/>
  <c r="AG252" i="6"/>
  <c r="AH252" i="6"/>
  <c r="AI252" i="6"/>
  <c r="AJ252" i="6"/>
  <c r="AL252" i="6"/>
  <c r="AM252" i="6"/>
  <c r="AN252" i="6"/>
  <c r="AO252" i="6"/>
  <c r="AP252" i="6"/>
  <c r="AR252" i="6"/>
  <c r="AS252" i="6"/>
  <c r="AT252" i="6"/>
  <c r="AU252" i="6"/>
  <c r="AV252" i="6"/>
  <c r="AX252" i="6"/>
  <c r="AY252" i="6"/>
  <c r="AZ252" i="6"/>
  <c r="BA252" i="6"/>
  <c r="BB252" i="6"/>
  <c r="BD252" i="6"/>
  <c r="BE252" i="6"/>
  <c r="BF252" i="6"/>
  <c r="BG252" i="6"/>
  <c r="BH252" i="6"/>
  <c r="BJ252" i="6"/>
  <c r="BK252" i="6"/>
  <c r="BL252" i="6"/>
  <c r="BM252" i="6"/>
  <c r="BN252" i="6"/>
  <c r="BP252" i="6"/>
  <c r="BQ252" i="6"/>
  <c r="BR252" i="6"/>
  <c r="BS252" i="6"/>
  <c r="BT252" i="6"/>
  <c r="BV252" i="6"/>
  <c r="C253" i="6"/>
  <c r="D253" i="6"/>
  <c r="E253" i="6"/>
  <c r="F253" i="6"/>
  <c r="H253" i="6"/>
  <c r="I253" i="6"/>
  <c r="J253" i="6"/>
  <c r="K253" i="6"/>
  <c r="L253" i="6"/>
  <c r="N253" i="6"/>
  <c r="O253" i="6"/>
  <c r="P253" i="6"/>
  <c r="Q253" i="6"/>
  <c r="R253" i="6"/>
  <c r="T253" i="6"/>
  <c r="U253" i="6"/>
  <c r="V253" i="6"/>
  <c r="W253" i="6"/>
  <c r="X253" i="6"/>
  <c r="Z253" i="6"/>
  <c r="AA253" i="6"/>
  <c r="AB253" i="6"/>
  <c r="AC253" i="6"/>
  <c r="AD253" i="6"/>
  <c r="AF253" i="6"/>
  <c r="AG253" i="6"/>
  <c r="AH253" i="6"/>
  <c r="AI253" i="6"/>
  <c r="AJ253" i="6"/>
  <c r="AL253" i="6"/>
  <c r="AM253" i="6"/>
  <c r="AN253" i="6"/>
  <c r="AO253" i="6"/>
  <c r="AP253" i="6"/>
  <c r="AR253" i="6"/>
  <c r="AS253" i="6"/>
  <c r="AT253" i="6"/>
  <c r="AU253" i="6"/>
  <c r="AV253" i="6"/>
  <c r="AX253" i="6"/>
  <c r="AY253" i="6"/>
  <c r="AZ253" i="6"/>
  <c r="BA253" i="6"/>
  <c r="BB253" i="6"/>
  <c r="BD253" i="6"/>
  <c r="BE253" i="6"/>
  <c r="BF253" i="6"/>
  <c r="BG253" i="6"/>
  <c r="BH253" i="6"/>
  <c r="BJ253" i="6"/>
  <c r="BK253" i="6"/>
  <c r="BL253" i="6"/>
  <c r="BM253" i="6"/>
  <c r="BN253" i="6"/>
  <c r="BP253" i="6"/>
  <c r="BQ253" i="6"/>
  <c r="BR253" i="6"/>
  <c r="BS253" i="6"/>
  <c r="BT253" i="6"/>
  <c r="BV253" i="6"/>
  <c r="C254" i="6"/>
  <c r="D254" i="6"/>
  <c r="E254" i="6"/>
  <c r="F254" i="6"/>
  <c r="H254" i="6"/>
  <c r="I254" i="6"/>
  <c r="J254" i="6"/>
  <c r="K254" i="6"/>
  <c r="L254" i="6"/>
  <c r="N254" i="6"/>
  <c r="O254" i="6"/>
  <c r="P254" i="6"/>
  <c r="Q254" i="6"/>
  <c r="R254" i="6"/>
  <c r="T254" i="6"/>
  <c r="U254" i="6"/>
  <c r="V254" i="6"/>
  <c r="W254" i="6"/>
  <c r="X254" i="6"/>
  <c r="Z254" i="6"/>
  <c r="AA254" i="6"/>
  <c r="AB254" i="6"/>
  <c r="AC254" i="6"/>
  <c r="AD254" i="6"/>
  <c r="AF254" i="6"/>
  <c r="AG254" i="6"/>
  <c r="AH254" i="6"/>
  <c r="AI254" i="6"/>
  <c r="AJ254" i="6"/>
  <c r="AL254" i="6"/>
  <c r="AM254" i="6"/>
  <c r="AN254" i="6"/>
  <c r="AO254" i="6"/>
  <c r="AP254" i="6"/>
  <c r="AR254" i="6"/>
  <c r="AS254" i="6"/>
  <c r="AT254" i="6"/>
  <c r="AU254" i="6"/>
  <c r="AV254" i="6"/>
  <c r="AX254" i="6"/>
  <c r="AY254" i="6"/>
  <c r="AZ254" i="6"/>
  <c r="BA254" i="6"/>
  <c r="BB254" i="6"/>
  <c r="BD254" i="6"/>
  <c r="BE254" i="6"/>
  <c r="BF254" i="6"/>
  <c r="BG254" i="6"/>
  <c r="BH254" i="6"/>
  <c r="BJ254" i="6"/>
  <c r="BK254" i="6"/>
  <c r="BL254" i="6"/>
  <c r="BM254" i="6"/>
  <c r="BN254" i="6"/>
  <c r="BP254" i="6"/>
  <c r="BQ254" i="6"/>
  <c r="BR254" i="6"/>
  <c r="BS254" i="6"/>
  <c r="BT254" i="6"/>
  <c r="BV254" i="6"/>
  <c r="C255" i="6"/>
  <c r="D255" i="6"/>
  <c r="E255" i="6"/>
  <c r="F255" i="6"/>
  <c r="H255" i="6"/>
  <c r="I255" i="6"/>
  <c r="J255" i="6"/>
  <c r="K255" i="6"/>
  <c r="L255" i="6"/>
  <c r="N255" i="6"/>
  <c r="O255" i="6"/>
  <c r="P255" i="6"/>
  <c r="Q255" i="6"/>
  <c r="R255" i="6"/>
  <c r="T255" i="6"/>
  <c r="U255" i="6"/>
  <c r="V255" i="6"/>
  <c r="W255" i="6"/>
  <c r="X255" i="6"/>
  <c r="Z255" i="6"/>
  <c r="AA255" i="6"/>
  <c r="AB255" i="6"/>
  <c r="AC255" i="6"/>
  <c r="AD255" i="6"/>
  <c r="AF255" i="6"/>
  <c r="AG255" i="6"/>
  <c r="AH255" i="6"/>
  <c r="AI255" i="6"/>
  <c r="AJ255" i="6"/>
  <c r="AL255" i="6"/>
  <c r="AM255" i="6"/>
  <c r="AN255" i="6"/>
  <c r="AO255" i="6"/>
  <c r="AP255" i="6"/>
  <c r="AR255" i="6"/>
  <c r="AS255" i="6"/>
  <c r="AT255" i="6"/>
  <c r="AU255" i="6"/>
  <c r="AV255" i="6"/>
  <c r="AX255" i="6"/>
  <c r="AY255" i="6"/>
  <c r="AZ255" i="6"/>
  <c r="BA255" i="6"/>
  <c r="BB255" i="6"/>
  <c r="BD255" i="6"/>
  <c r="BE255" i="6"/>
  <c r="BF255" i="6"/>
  <c r="BG255" i="6"/>
  <c r="BH255" i="6"/>
  <c r="BJ255" i="6"/>
  <c r="BK255" i="6"/>
  <c r="BL255" i="6"/>
  <c r="BM255" i="6"/>
  <c r="BN255" i="6"/>
  <c r="BP255" i="6"/>
  <c r="BQ255" i="6"/>
  <c r="BR255" i="6"/>
  <c r="BS255" i="6"/>
  <c r="BT255" i="6"/>
  <c r="BV255" i="6"/>
  <c r="C256" i="6"/>
  <c r="D256" i="6"/>
  <c r="E256" i="6"/>
  <c r="F256" i="6"/>
  <c r="H256" i="6"/>
  <c r="I256" i="6"/>
  <c r="J256" i="6"/>
  <c r="K256" i="6"/>
  <c r="L256" i="6"/>
  <c r="N256" i="6"/>
  <c r="O256" i="6"/>
  <c r="P256" i="6"/>
  <c r="Q256" i="6"/>
  <c r="R256" i="6"/>
  <c r="T256" i="6"/>
  <c r="U256" i="6"/>
  <c r="V256" i="6"/>
  <c r="W256" i="6"/>
  <c r="X256" i="6"/>
  <c r="Z256" i="6"/>
  <c r="AA256" i="6"/>
  <c r="AB256" i="6"/>
  <c r="AC256" i="6"/>
  <c r="AD256" i="6"/>
  <c r="AF256" i="6"/>
  <c r="AG256" i="6"/>
  <c r="AH256" i="6"/>
  <c r="AI256" i="6"/>
  <c r="AJ256" i="6"/>
  <c r="AL256" i="6"/>
  <c r="AM256" i="6"/>
  <c r="AN256" i="6"/>
  <c r="AO256" i="6"/>
  <c r="AP256" i="6"/>
  <c r="AR256" i="6"/>
  <c r="AS256" i="6"/>
  <c r="AT256" i="6"/>
  <c r="AU256" i="6"/>
  <c r="AV256" i="6"/>
  <c r="AX256" i="6"/>
  <c r="AY256" i="6"/>
  <c r="AZ256" i="6"/>
  <c r="BA256" i="6"/>
  <c r="BB256" i="6"/>
  <c r="BD256" i="6"/>
  <c r="BE256" i="6"/>
  <c r="BF256" i="6"/>
  <c r="BG256" i="6"/>
  <c r="BH256" i="6"/>
  <c r="BJ256" i="6"/>
  <c r="BK256" i="6"/>
  <c r="BL256" i="6"/>
  <c r="BM256" i="6"/>
  <c r="BN256" i="6"/>
  <c r="BP256" i="6"/>
  <c r="BQ256" i="6"/>
  <c r="BR256" i="6"/>
  <c r="BS256" i="6"/>
  <c r="BT256" i="6"/>
  <c r="BV256" i="6"/>
  <c r="C257" i="6"/>
  <c r="D257" i="6"/>
  <c r="E257" i="6"/>
  <c r="F257" i="6"/>
  <c r="H257" i="6"/>
  <c r="I257" i="6"/>
  <c r="J257" i="6"/>
  <c r="K257" i="6"/>
  <c r="L257" i="6"/>
  <c r="N257" i="6"/>
  <c r="O257" i="6"/>
  <c r="P257" i="6"/>
  <c r="Q257" i="6"/>
  <c r="R257" i="6"/>
  <c r="T257" i="6"/>
  <c r="U257" i="6"/>
  <c r="V257" i="6"/>
  <c r="W257" i="6"/>
  <c r="X257" i="6"/>
  <c r="Z257" i="6"/>
  <c r="AA257" i="6"/>
  <c r="AB257" i="6"/>
  <c r="AC257" i="6"/>
  <c r="AD257" i="6"/>
  <c r="AF257" i="6"/>
  <c r="AG257" i="6"/>
  <c r="AH257" i="6"/>
  <c r="AI257" i="6"/>
  <c r="AJ257" i="6"/>
  <c r="AL257" i="6"/>
  <c r="AM257" i="6"/>
  <c r="AN257" i="6"/>
  <c r="AO257" i="6"/>
  <c r="AP257" i="6"/>
  <c r="AR257" i="6"/>
  <c r="AS257" i="6"/>
  <c r="AT257" i="6"/>
  <c r="AU257" i="6"/>
  <c r="AV257" i="6"/>
  <c r="AX257" i="6"/>
  <c r="AY257" i="6"/>
  <c r="AZ257" i="6"/>
  <c r="BA257" i="6"/>
  <c r="BB257" i="6"/>
  <c r="BD257" i="6"/>
  <c r="BE257" i="6"/>
  <c r="BF257" i="6"/>
  <c r="BG257" i="6"/>
  <c r="BH257" i="6"/>
  <c r="BJ257" i="6"/>
  <c r="BK257" i="6"/>
  <c r="BL257" i="6"/>
  <c r="BM257" i="6"/>
  <c r="BN257" i="6"/>
  <c r="BP257" i="6"/>
  <c r="BQ257" i="6"/>
  <c r="BR257" i="6"/>
  <c r="BS257" i="6"/>
  <c r="BT257" i="6"/>
  <c r="BV257" i="6"/>
  <c r="C258" i="6"/>
  <c r="D258" i="6"/>
  <c r="E258" i="6"/>
  <c r="F258" i="6"/>
  <c r="H258" i="6"/>
  <c r="I258" i="6"/>
  <c r="J258" i="6"/>
  <c r="K258" i="6"/>
  <c r="L258" i="6"/>
  <c r="N258" i="6"/>
  <c r="O258" i="6"/>
  <c r="P258" i="6"/>
  <c r="Q258" i="6"/>
  <c r="R258" i="6"/>
  <c r="T258" i="6"/>
  <c r="U258" i="6"/>
  <c r="V258" i="6"/>
  <c r="W258" i="6"/>
  <c r="X258" i="6"/>
  <c r="Z258" i="6"/>
  <c r="AA258" i="6"/>
  <c r="AB258" i="6"/>
  <c r="AC258" i="6"/>
  <c r="AD258" i="6"/>
  <c r="AF258" i="6"/>
  <c r="AG258" i="6"/>
  <c r="AH258" i="6"/>
  <c r="AI258" i="6"/>
  <c r="AJ258" i="6"/>
  <c r="AL258" i="6"/>
  <c r="AM258" i="6"/>
  <c r="AN258" i="6"/>
  <c r="AO258" i="6"/>
  <c r="AP258" i="6"/>
  <c r="AR258" i="6"/>
  <c r="AS258" i="6"/>
  <c r="AT258" i="6"/>
  <c r="AU258" i="6"/>
  <c r="AV258" i="6"/>
  <c r="AX258" i="6"/>
  <c r="AY258" i="6"/>
  <c r="AZ258" i="6"/>
  <c r="BA258" i="6"/>
  <c r="BB258" i="6"/>
  <c r="BD258" i="6"/>
  <c r="BE258" i="6"/>
  <c r="BF258" i="6"/>
  <c r="BG258" i="6"/>
  <c r="BH258" i="6"/>
  <c r="BJ258" i="6"/>
  <c r="BK258" i="6"/>
  <c r="BL258" i="6"/>
  <c r="BM258" i="6"/>
  <c r="BN258" i="6"/>
  <c r="BP258" i="6"/>
  <c r="BQ258" i="6"/>
  <c r="BR258" i="6"/>
  <c r="BS258" i="6"/>
  <c r="BT258" i="6"/>
  <c r="BV258" i="6"/>
  <c r="C259" i="6"/>
  <c r="D259" i="6"/>
  <c r="E259" i="6"/>
  <c r="F259" i="6"/>
  <c r="H259" i="6"/>
  <c r="I259" i="6"/>
  <c r="J259" i="6"/>
  <c r="K259" i="6"/>
  <c r="L259" i="6"/>
  <c r="N259" i="6"/>
  <c r="O259" i="6"/>
  <c r="P259" i="6"/>
  <c r="Q259" i="6"/>
  <c r="R259" i="6"/>
  <c r="T259" i="6"/>
  <c r="U259" i="6"/>
  <c r="V259" i="6"/>
  <c r="W259" i="6"/>
  <c r="X259" i="6"/>
  <c r="Z259" i="6"/>
  <c r="AA259" i="6"/>
  <c r="AB259" i="6"/>
  <c r="AC259" i="6"/>
  <c r="AD259" i="6"/>
  <c r="AF259" i="6"/>
  <c r="AG259" i="6"/>
  <c r="AH259" i="6"/>
  <c r="AI259" i="6"/>
  <c r="AJ259" i="6"/>
  <c r="AL259" i="6"/>
  <c r="AM259" i="6"/>
  <c r="AN259" i="6"/>
  <c r="AO259" i="6"/>
  <c r="AP259" i="6"/>
  <c r="AR259" i="6"/>
  <c r="AS259" i="6"/>
  <c r="AT259" i="6"/>
  <c r="AU259" i="6"/>
  <c r="AV259" i="6"/>
  <c r="AX259" i="6"/>
  <c r="AY259" i="6"/>
  <c r="AZ259" i="6"/>
  <c r="BA259" i="6"/>
  <c r="BB259" i="6"/>
  <c r="BD259" i="6"/>
  <c r="BE259" i="6"/>
  <c r="BF259" i="6"/>
  <c r="BG259" i="6"/>
  <c r="BH259" i="6"/>
  <c r="BJ259" i="6"/>
  <c r="BK259" i="6"/>
  <c r="BL259" i="6"/>
  <c r="BM259" i="6"/>
  <c r="BN259" i="6"/>
  <c r="BP259" i="6"/>
  <c r="BQ259" i="6"/>
  <c r="BR259" i="6"/>
  <c r="BS259" i="6"/>
  <c r="BT259" i="6"/>
  <c r="BV259" i="6"/>
  <c r="C260" i="6"/>
  <c r="D260" i="6"/>
  <c r="E260" i="6"/>
  <c r="F260" i="6"/>
  <c r="H260" i="6"/>
  <c r="I260" i="6"/>
  <c r="J260" i="6"/>
  <c r="K260" i="6"/>
  <c r="L260" i="6"/>
  <c r="N260" i="6"/>
  <c r="O260" i="6"/>
  <c r="P260" i="6"/>
  <c r="Q260" i="6"/>
  <c r="R260" i="6"/>
  <c r="T260" i="6"/>
  <c r="U260" i="6"/>
  <c r="V260" i="6"/>
  <c r="W260" i="6"/>
  <c r="X260" i="6"/>
  <c r="Z260" i="6"/>
  <c r="AA260" i="6"/>
  <c r="AB260" i="6"/>
  <c r="AC260" i="6"/>
  <c r="AD260" i="6"/>
  <c r="AF260" i="6"/>
  <c r="AG260" i="6"/>
  <c r="AH260" i="6"/>
  <c r="AI260" i="6"/>
  <c r="AJ260" i="6"/>
  <c r="AL260" i="6"/>
  <c r="AM260" i="6"/>
  <c r="AN260" i="6"/>
  <c r="AO260" i="6"/>
  <c r="AP260" i="6"/>
  <c r="AR260" i="6"/>
  <c r="AS260" i="6"/>
  <c r="AT260" i="6"/>
  <c r="AU260" i="6"/>
  <c r="AV260" i="6"/>
  <c r="AX260" i="6"/>
  <c r="AY260" i="6"/>
  <c r="AZ260" i="6"/>
  <c r="BA260" i="6"/>
  <c r="BB260" i="6"/>
  <c r="BD260" i="6"/>
  <c r="BE260" i="6"/>
  <c r="BF260" i="6"/>
  <c r="BG260" i="6"/>
  <c r="BH260" i="6"/>
  <c r="BJ260" i="6"/>
  <c r="BK260" i="6"/>
  <c r="BL260" i="6"/>
  <c r="BM260" i="6"/>
  <c r="BN260" i="6"/>
  <c r="BP260" i="6"/>
  <c r="BQ260" i="6"/>
  <c r="BR260" i="6"/>
  <c r="BS260" i="6"/>
  <c r="BT260" i="6"/>
  <c r="BV260" i="6"/>
  <c r="C261" i="6"/>
  <c r="D261" i="6"/>
  <c r="E261" i="6"/>
  <c r="F261" i="6"/>
  <c r="H261" i="6"/>
  <c r="I261" i="6"/>
  <c r="J261" i="6"/>
  <c r="K261" i="6"/>
  <c r="L261" i="6"/>
  <c r="N261" i="6"/>
  <c r="O261" i="6"/>
  <c r="P261" i="6"/>
  <c r="Q261" i="6"/>
  <c r="R261" i="6"/>
  <c r="T261" i="6"/>
  <c r="U261" i="6"/>
  <c r="V261" i="6"/>
  <c r="W261" i="6"/>
  <c r="X261" i="6"/>
  <c r="Z261" i="6"/>
  <c r="AA261" i="6"/>
  <c r="AB261" i="6"/>
  <c r="AC261" i="6"/>
  <c r="AD261" i="6"/>
  <c r="AF261" i="6"/>
  <c r="AG261" i="6"/>
  <c r="AH261" i="6"/>
  <c r="AI261" i="6"/>
  <c r="AJ261" i="6"/>
  <c r="AL261" i="6"/>
  <c r="AM261" i="6"/>
  <c r="AN261" i="6"/>
  <c r="AO261" i="6"/>
  <c r="AP261" i="6"/>
  <c r="AR261" i="6"/>
  <c r="AS261" i="6"/>
  <c r="AT261" i="6"/>
  <c r="AU261" i="6"/>
  <c r="AV261" i="6"/>
  <c r="AX261" i="6"/>
  <c r="AY261" i="6"/>
  <c r="AZ261" i="6"/>
  <c r="BA261" i="6"/>
  <c r="BB261" i="6"/>
  <c r="BD261" i="6"/>
  <c r="BE261" i="6"/>
  <c r="BF261" i="6"/>
  <c r="BG261" i="6"/>
  <c r="BH261" i="6"/>
  <c r="BJ261" i="6"/>
  <c r="BK261" i="6"/>
  <c r="BL261" i="6"/>
  <c r="BM261" i="6"/>
  <c r="BN261" i="6"/>
  <c r="BP261" i="6"/>
  <c r="BQ261" i="6"/>
  <c r="BR261" i="6"/>
  <c r="BS261" i="6"/>
  <c r="BT261" i="6"/>
  <c r="BV261" i="6"/>
  <c r="C262" i="6"/>
  <c r="D262" i="6"/>
  <c r="E262" i="6"/>
  <c r="F262" i="6"/>
  <c r="H262" i="6"/>
  <c r="I262" i="6"/>
  <c r="J262" i="6"/>
  <c r="K262" i="6"/>
  <c r="L262" i="6"/>
  <c r="N262" i="6"/>
  <c r="O262" i="6"/>
  <c r="P262" i="6"/>
  <c r="Q262" i="6"/>
  <c r="R262" i="6"/>
  <c r="T262" i="6"/>
  <c r="U262" i="6"/>
  <c r="V262" i="6"/>
  <c r="W262" i="6"/>
  <c r="X262" i="6"/>
  <c r="Z262" i="6"/>
  <c r="AA262" i="6"/>
  <c r="AB262" i="6"/>
  <c r="AC262" i="6"/>
  <c r="AD262" i="6"/>
  <c r="AF262" i="6"/>
  <c r="AG262" i="6"/>
  <c r="AH262" i="6"/>
  <c r="AI262" i="6"/>
  <c r="AJ262" i="6"/>
  <c r="AL262" i="6"/>
  <c r="AM262" i="6"/>
  <c r="AN262" i="6"/>
  <c r="AO262" i="6"/>
  <c r="AP262" i="6"/>
  <c r="AR262" i="6"/>
  <c r="AS262" i="6"/>
  <c r="AT262" i="6"/>
  <c r="AU262" i="6"/>
  <c r="AV262" i="6"/>
  <c r="AX262" i="6"/>
  <c r="AY262" i="6"/>
  <c r="AZ262" i="6"/>
  <c r="BA262" i="6"/>
  <c r="BB262" i="6"/>
  <c r="BD262" i="6"/>
  <c r="BE262" i="6"/>
  <c r="BF262" i="6"/>
  <c r="BG262" i="6"/>
  <c r="BH262" i="6"/>
  <c r="BJ262" i="6"/>
  <c r="BK262" i="6"/>
  <c r="BL262" i="6"/>
  <c r="BM262" i="6"/>
  <c r="BN262" i="6"/>
  <c r="BP262" i="6"/>
  <c r="BQ262" i="6"/>
  <c r="BR262" i="6"/>
  <c r="BS262" i="6"/>
  <c r="BT262" i="6"/>
  <c r="BV262" i="6"/>
  <c r="C263" i="6"/>
  <c r="D263" i="6"/>
  <c r="E263" i="6"/>
  <c r="F263" i="6"/>
  <c r="H263" i="6"/>
  <c r="I263" i="6"/>
  <c r="J263" i="6"/>
  <c r="K263" i="6"/>
  <c r="L263" i="6"/>
  <c r="N263" i="6"/>
  <c r="O263" i="6"/>
  <c r="P263" i="6"/>
  <c r="Q263" i="6"/>
  <c r="R263" i="6"/>
  <c r="T263" i="6"/>
  <c r="U263" i="6"/>
  <c r="V263" i="6"/>
  <c r="W263" i="6"/>
  <c r="X263" i="6"/>
  <c r="Z263" i="6"/>
  <c r="AA263" i="6"/>
  <c r="AB263" i="6"/>
  <c r="AC263" i="6"/>
  <c r="AD263" i="6"/>
  <c r="AF263" i="6"/>
  <c r="AG263" i="6"/>
  <c r="AH263" i="6"/>
  <c r="AI263" i="6"/>
  <c r="AJ263" i="6"/>
  <c r="AL263" i="6"/>
  <c r="AM263" i="6"/>
  <c r="AN263" i="6"/>
  <c r="AO263" i="6"/>
  <c r="AP263" i="6"/>
  <c r="AR263" i="6"/>
  <c r="AS263" i="6"/>
  <c r="AT263" i="6"/>
  <c r="AU263" i="6"/>
  <c r="AV263" i="6"/>
  <c r="AX263" i="6"/>
  <c r="AY263" i="6"/>
  <c r="AZ263" i="6"/>
  <c r="BA263" i="6"/>
  <c r="BB263" i="6"/>
  <c r="BD263" i="6"/>
  <c r="BE263" i="6"/>
  <c r="BF263" i="6"/>
  <c r="BG263" i="6"/>
  <c r="BH263" i="6"/>
  <c r="BJ263" i="6"/>
  <c r="BK263" i="6"/>
  <c r="BL263" i="6"/>
  <c r="BM263" i="6"/>
  <c r="BN263" i="6"/>
  <c r="BP263" i="6"/>
  <c r="BQ263" i="6"/>
  <c r="BR263" i="6"/>
  <c r="BS263" i="6"/>
  <c r="BT263" i="6"/>
  <c r="BV263" i="6"/>
  <c r="C264" i="6"/>
  <c r="D264" i="6"/>
  <c r="E264" i="6"/>
  <c r="F264" i="6"/>
  <c r="H264" i="6"/>
  <c r="I264" i="6"/>
  <c r="J264" i="6"/>
  <c r="K264" i="6"/>
  <c r="L264" i="6"/>
  <c r="N264" i="6"/>
  <c r="O264" i="6"/>
  <c r="P264" i="6"/>
  <c r="Q264" i="6"/>
  <c r="R264" i="6"/>
  <c r="T264" i="6"/>
  <c r="U264" i="6"/>
  <c r="V264" i="6"/>
  <c r="W264" i="6"/>
  <c r="X264" i="6"/>
  <c r="Z264" i="6"/>
  <c r="AA264" i="6"/>
  <c r="AB264" i="6"/>
  <c r="AC264" i="6"/>
  <c r="AD264" i="6"/>
  <c r="AF264" i="6"/>
  <c r="AG264" i="6"/>
  <c r="AH264" i="6"/>
  <c r="AI264" i="6"/>
  <c r="AJ264" i="6"/>
  <c r="AL264" i="6"/>
  <c r="AM264" i="6"/>
  <c r="AN264" i="6"/>
  <c r="AO264" i="6"/>
  <c r="AP264" i="6"/>
  <c r="AR264" i="6"/>
  <c r="AS264" i="6"/>
  <c r="AT264" i="6"/>
  <c r="AU264" i="6"/>
  <c r="AV264" i="6"/>
  <c r="AX264" i="6"/>
  <c r="AY264" i="6"/>
  <c r="AZ264" i="6"/>
  <c r="BA264" i="6"/>
  <c r="BB264" i="6"/>
  <c r="BD264" i="6"/>
  <c r="BE264" i="6"/>
  <c r="BF264" i="6"/>
  <c r="BG264" i="6"/>
  <c r="BH264" i="6"/>
  <c r="BJ264" i="6"/>
  <c r="BK264" i="6"/>
  <c r="BL264" i="6"/>
  <c r="BM264" i="6"/>
  <c r="BN264" i="6"/>
  <c r="BP264" i="6"/>
  <c r="BQ264" i="6"/>
  <c r="BR264" i="6"/>
  <c r="BS264" i="6"/>
  <c r="BT264" i="6"/>
  <c r="BV264" i="6"/>
  <c r="C265" i="6"/>
  <c r="D265" i="6"/>
  <c r="E265" i="6"/>
  <c r="F265" i="6"/>
  <c r="H265" i="6"/>
  <c r="I265" i="6"/>
  <c r="J265" i="6"/>
  <c r="K265" i="6"/>
  <c r="L265" i="6"/>
  <c r="N265" i="6"/>
  <c r="O265" i="6"/>
  <c r="P265" i="6"/>
  <c r="Q265" i="6"/>
  <c r="R265" i="6"/>
  <c r="T265" i="6"/>
  <c r="U265" i="6"/>
  <c r="V265" i="6"/>
  <c r="W265" i="6"/>
  <c r="X265" i="6"/>
  <c r="Z265" i="6"/>
  <c r="AA265" i="6"/>
  <c r="AB265" i="6"/>
  <c r="AC265" i="6"/>
  <c r="AD265" i="6"/>
  <c r="AF265" i="6"/>
  <c r="AG265" i="6"/>
  <c r="AH265" i="6"/>
  <c r="AI265" i="6"/>
  <c r="AJ265" i="6"/>
  <c r="AL265" i="6"/>
  <c r="AM265" i="6"/>
  <c r="AN265" i="6"/>
  <c r="AO265" i="6"/>
  <c r="AP265" i="6"/>
  <c r="AR265" i="6"/>
  <c r="AS265" i="6"/>
  <c r="AT265" i="6"/>
  <c r="AU265" i="6"/>
  <c r="AV265" i="6"/>
  <c r="AX265" i="6"/>
  <c r="AY265" i="6"/>
  <c r="AZ265" i="6"/>
  <c r="BA265" i="6"/>
  <c r="BB265" i="6"/>
  <c r="BD265" i="6"/>
  <c r="BE265" i="6"/>
  <c r="BF265" i="6"/>
  <c r="BG265" i="6"/>
  <c r="BH265" i="6"/>
  <c r="BJ265" i="6"/>
  <c r="BK265" i="6"/>
  <c r="BL265" i="6"/>
  <c r="BM265" i="6"/>
  <c r="BN265" i="6"/>
  <c r="BP265" i="6"/>
  <c r="BQ265" i="6"/>
  <c r="BR265" i="6"/>
  <c r="BS265" i="6"/>
  <c r="BT265" i="6"/>
  <c r="BV265" i="6"/>
  <c r="C266" i="6"/>
  <c r="D266" i="6"/>
  <c r="E266" i="6"/>
  <c r="F266" i="6"/>
  <c r="H266" i="6"/>
  <c r="I266" i="6"/>
  <c r="J266" i="6"/>
  <c r="K266" i="6"/>
  <c r="L266" i="6"/>
  <c r="N266" i="6"/>
  <c r="O266" i="6"/>
  <c r="P266" i="6"/>
  <c r="Q266" i="6"/>
  <c r="R266" i="6"/>
  <c r="T266" i="6"/>
  <c r="U266" i="6"/>
  <c r="V266" i="6"/>
  <c r="W266" i="6"/>
  <c r="X266" i="6"/>
  <c r="Z266" i="6"/>
  <c r="AA266" i="6"/>
  <c r="AB266" i="6"/>
  <c r="AC266" i="6"/>
  <c r="AD266" i="6"/>
  <c r="AF266" i="6"/>
  <c r="AG266" i="6"/>
  <c r="AH266" i="6"/>
  <c r="AI266" i="6"/>
  <c r="AJ266" i="6"/>
  <c r="AL266" i="6"/>
  <c r="AM266" i="6"/>
  <c r="AN266" i="6"/>
  <c r="AO266" i="6"/>
  <c r="AP266" i="6"/>
  <c r="AR266" i="6"/>
  <c r="AS266" i="6"/>
  <c r="AT266" i="6"/>
  <c r="AU266" i="6"/>
  <c r="AV266" i="6"/>
  <c r="AX266" i="6"/>
  <c r="AY266" i="6"/>
  <c r="AZ266" i="6"/>
  <c r="BA266" i="6"/>
  <c r="BB266" i="6"/>
  <c r="BD266" i="6"/>
  <c r="BE266" i="6"/>
  <c r="BF266" i="6"/>
  <c r="BG266" i="6"/>
  <c r="BH266" i="6"/>
  <c r="BJ266" i="6"/>
  <c r="BK266" i="6"/>
  <c r="BL266" i="6"/>
  <c r="BM266" i="6"/>
  <c r="BN266" i="6"/>
  <c r="BP266" i="6"/>
  <c r="BQ266" i="6"/>
  <c r="BR266" i="6"/>
  <c r="BS266" i="6"/>
  <c r="BT266" i="6"/>
  <c r="BV266" i="6"/>
  <c r="C267" i="6"/>
  <c r="D267" i="6"/>
  <c r="E267" i="6"/>
  <c r="F267" i="6"/>
  <c r="H267" i="6"/>
  <c r="I267" i="6"/>
  <c r="J267" i="6"/>
  <c r="K267" i="6"/>
  <c r="L267" i="6"/>
  <c r="N267" i="6"/>
  <c r="O267" i="6"/>
  <c r="P267" i="6"/>
  <c r="Q267" i="6"/>
  <c r="R267" i="6"/>
  <c r="T267" i="6"/>
  <c r="U267" i="6"/>
  <c r="V267" i="6"/>
  <c r="W267" i="6"/>
  <c r="X267" i="6"/>
  <c r="Z267" i="6"/>
  <c r="AA267" i="6"/>
  <c r="AB267" i="6"/>
  <c r="AC267" i="6"/>
  <c r="AD267" i="6"/>
  <c r="AF267" i="6"/>
  <c r="AG267" i="6"/>
  <c r="AH267" i="6"/>
  <c r="AI267" i="6"/>
  <c r="AJ267" i="6"/>
  <c r="AL267" i="6"/>
  <c r="AM267" i="6"/>
  <c r="AN267" i="6"/>
  <c r="AO267" i="6"/>
  <c r="AP267" i="6"/>
  <c r="AR267" i="6"/>
  <c r="AS267" i="6"/>
  <c r="AT267" i="6"/>
  <c r="AU267" i="6"/>
  <c r="AV267" i="6"/>
  <c r="AX267" i="6"/>
  <c r="AY267" i="6"/>
  <c r="AZ267" i="6"/>
  <c r="BA267" i="6"/>
  <c r="BB267" i="6"/>
  <c r="BD267" i="6"/>
  <c r="BE267" i="6"/>
  <c r="BF267" i="6"/>
  <c r="BG267" i="6"/>
  <c r="BH267" i="6"/>
  <c r="BJ267" i="6"/>
  <c r="BK267" i="6"/>
  <c r="BL267" i="6"/>
  <c r="BM267" i="6"/>
  <c r="BN267" i="6"/>
  <c r="BP267" i="6"/>
  <c r="BQ267" i="6"/>
  <c r="BR267" i="6"/>
  <c r="BS267" i="6"/>
  <c r="BT267" i="6"/>
  <c r="BV267" i="6"/>
  <c r="C268" i="6"/>
  <c r="D268" i="6"/>
  <c r="E268" i="6"/>
  <c r="F268" i="6"/>
  <c r="H268" i="6"/>
  <c r="I268" i="6"/>
  <c r="J268" i="6"/>
  <c r="K268" i="6"/>
  <c r="L268" i="6"/>
  <c r="N268" i="6"/>
  <c r="O268" i="6"/>
  <c r="P268" i="6"/>
  <c r="Q268" i="6"/>
  <c r="R268" i="6"/>
  <c r="T268" i="6"/>
  <c r="U268" i="6"/>
  <c r="V268" i="6"/>
  <c r="W268" i="6"/>
  <c r="X268" i="6"/>
  <c r="Z268" i="6"/>
  <c r="AA268" i="6"/>
  <c r="AB268" i="6"/>
  <c r="AC268" i="6"/>
  <c r="AD268" i="6"/>
  <c r="AF268" i="6"/>
  <c r="AG268" i="6"/>
  <c r="AH268" i="6"/>
  <c r="AI268" i="6"/>
  <c r="AJ268" i="6"/>
  <c r="AL268" i="6"/>
  <c r="AM268" i="6"/>
  <c r="AN268" i="6"/>
  <c r="AO268" i="6"/>
  <c r="AP268" i="6"/>
  <c r="AR268" i="6"/>
  <c r="AS268" i="6"/>
  <c r="AT268" i="6"/>
  <c r="AU268" i="6"/>
  <c r="AV268" i="6"/>
  <c r="AX268" i="6"/>
  <c r="AY268" i="6"/>
  <c r="AZ268" i="6"/>
  <c r="BA268" i="6"/>
  <c r="BB268" i="6"/>
  <c r="BD268" i="6"/>
  <c r="BE268" i="6"/>
  <c r="BF268" i="6"/>
  <c r="BG268" i="6"/>
  <c r="BH268" i="6"/>
  <c r="BJ268" i="6"/>
  <c r="BK268" i="6"/>
  <c r="BL268" i="6"/>
  <c r="BM268" i="6"/>
  <c r="BN268" i="6"/>
  <c r="BP268" i="6"/>
  <c r="BQ268" i="6"/>
  <c r="BR268" i="6"/>
  <c r="BS268" i="6"/>
  <c r="BT268" i="6"/>
  <c r="BV268" i="6"/>
  <c r="C269" i="6"/>
  <c r="D269" i="6"/>
  <c r="E269" i="6"/>
  <c r="F269" i="6"/>
  <c r="H269" i="6"/>
  <c r="I269" i="6"/>
  <c r="J269" i="6"/>
  <c r="K269" i="6"/>
  <c r="L269" i="6"/>
  <c r="N269" i="6"/>
  <c r="O269" i="6"/>
  <c r="P269" i="6"/>
  <c r="Q269" i="6"/>
  <c r="R269" i="6"/>
  <c r="T269" i="6"/>
  <c r="U269" i="6"/>
  <c r="V269" i="6"/>
  <c r="W269" i="6"/>
  <c r="X269" i="6"/>
  <c r="Z269" i="6"/>
  <c r="AA269" i="6"/>
  <c r="AB269" i="6"/>
  <c r="AC269" i="6"/>
  <c r="AD269" i="6"/>
  <c r="AF269" i="6"/>
  <c r="AG269" i="6"/>
  <c r="AH269" i="6"/>
  <c r="AI269" i="6"/>
  <c r="AJ269" i="6"/>
  <c r="AL269" i="6"/>
  <c r="AM269" i="6"/>
  <c r="AN269" i="6"/>
  <c r="AO269" i="6"/>
  <c r="AP269" i="6"/>
  <c r="AR269" i="6"/>
  <c r="AS269" i="6"/>
  <c r="AT269" i="6"/>
  <c r="AU269" i="6"/>
  <c r="AV269" i="6"/>
  <c r="AX269" i="6"/>
  <c r="AY269" i="6"/>
  <c r="AZ269" i="6"/>
  <c r="BA269" i="6"/>
  <c r="BB269" i="6"/>
  <c r="BD269" i="6"/>
  <c r="BE269" i="6"/>
  <c r="BF269" i="6"/>
  <c r="BG269" i="6"/>
  <c r="BH269" i="6"/>
  <c r="BJ269" i="6"/>
  <c r="BK269" i="6"/>
  <c r="BL269" i="6"/>
  <c r="BM269" i="6"/>
  <c r="BN269" i="6"/>
  <c r="BP269" i="6"/>
  <c r="BQ269" i="6"/>
  <c r="BR269" i="6"/>
  <c r="BS269" i="6"/>
  <c r="BT269" i="6"/>
  <c r="BV269" i="6"/>
  <c r="C270" i="6"/>
  <c r="D270" i="6"/>
  <c r="E270" i="6"/>
  <c r="F270" i="6"/>
  <c r="H270" i="6"/>
  <c r="I270" i="6"/>
  <c r="J270" i="6"/>
  <c r="K270" i="6"/>
  <c r="L270" i="6"/>
  <c r="N270" i="6"/>
  <c r="O270" i="6"/>
  <c r="P270" i="6"/>
  <c r="Q270" i="6"/>
  <c r="R270" i="6"/>
  <c r="T270" i="6"/>
  <c r="U270" i="6"/>
  <c r="V270" i="6"/>
  <c r="W270" i="6"/>
  <c r="X270" i="6"/>
  <c r="Z270" i="6"/>
  <c r="AA270" i="6"/>
  <c r="AB270" i="6"/>
  <c r="AC270" i="6"/>
  <c r="AD270" i="6"/>
  <c r="AF270" i="6"/>
  <c r="AG270" i="6"/>
  <c r="AH270" i="6"/>
  <c r="AI270" i="6"/>
  <c r="AJ270" i="6"/>
  <c r="AL270" i="6"/>
  <c r="AM270" i="6"/>
  <c r="AN270" i="6"/>
  <c r="AO270" i="6"/>
  <c r="AP270" i="6"/>
  <c r="AR270" i="6"/>
  <c r="AS270" i="6"/>
  <c r="AT270" i="6"/>
  <c r="AU270" i="6"/>
  <c r="AV270" i="6"/>
  <c r="AX270" i="6"/>
  <c r="AY270" i="6"/>
  <c r="AZ270" i="6"/>
  <c r="BA270" i="6"/>
  <c r="BB270" i="6"/>
  <c r="BD270" i="6"/>
  <c r="BE270" i="6"/>
  <c r="BF270" i="6"/>
  <c r="BG270" i="6"/>
  <c r="BH270" i="6"/>
  <c r="BJ270" i="6"/>
  <c r="BK270" i="6"/>
  <c r="BL270" i="6"/>
  <c r="BM270" i="6"/>
  <c r="BN270" i="6"/>
  <c r="BP270" i="6"/>
  <c r="BQ270" i="6"/>
  <c r="BR270" i="6"/>
  <c r="BS270" i="6"/>
  <c r="BT270" i="6"/>
  <c r="BV270" i="6"/>
  <c r="C271" i="6"/>
  <c r="D271" i="6"/>
  <c r="E271" i="6"/>
  <c r="F271" i="6"/>
  <c r="H271" i="6"/>
  <c r="I271" i="6"/>
  <c r="J271" i="6"/>
  <c r="K271" i="6"/>
  <c r="L271" i="6"/>
  <c r="N271" i="6"/>
  <c r="O271" i="6"/>
  <c r="P271" i="6"/>
  <c r="Q271" i="6"/>
  <c r="R271" i="6"/>
  <c r="T271" i="6"/>
  <c r="U271" i="6"/>
  <c r="V271" i="6"/>
  <c r="W271" i="6"/>
  <c r="X271" i="6"/>
  <c r="Z271" i="6"/>
  <c r="AA271" i="6"/>
  <c r="AB271" i="6"/>
  <c r="AC271" i="6"/>
  <c r="AD271" i="6"/>
  <c r="AF271" i="6"/>
  <c r="AG271" i="6"/>
  <c r="AH271" i="6"/>
  <c r="AI271" i="6"/>
  <c r="AJ271" i="6"/>
  <c r="AL271" i="6"/>
  <c r="AM271" i="6"/>
  <c r="AN271" i="6"/>
  <c r="AO271" i="6"/>
  <c r="AP271" i="6"/>
  <c r="AR271" i="6"/>
  <c r="AS271" i="6"/>
  <c r="AT271" i="6"/>
  <c r="AU271" i="6"/>
  <c r="AV271" i="6"/>
  <c r="AX271" i="6"/>
  <c r="AY271" i="6"/>
  <c r="AZ271" i="6"/>
  <c r="BA271" i="6"/>
  <c r="BB271" i="6"/>
  <c r="BD271" i="6"/>
  <c r="BE271" i="6"/>
  <c r="BF271" i="6"/>
  <c r="BG271" i="6"/>
  <c r="BH271" i="6"/>
  <c r="BJ271" i="6"/>
  <c r="BK271" i="6"/>
  <c r="BL271" i="6"/>
  <c r="BM271" i="6"/>
  <c r="BN271" i="6"/>
  <c r="BP271" i="6"/>
  <c r="BQ271" i="6"/>
  <c r="BR271" i="6"/>
  <c r="BS271" i="6"/>
  <c r="BT271" i="6"/>
  <c r="BV271" i="6"/>
  <c r="C272" i="6"/>
  <c r="D272" i="6"/>
  <c r="E272" i="6"/>
  <c r="F272" i="6"/>
  <c r="H272" i="6"/>
  <c r="I272" i="6"/>
  <c r="J272" i="6"/>
  <c r="K272" i="6"/>
  <c r="L272" i="6"/>
  <c r="N272" i="6"/>
  <c r="O272" i="6"/>
  <c r="P272" i="6"/>
  <c r="Q272" i="6"/>
  <c r="R272" i="6"/>
  <c r="T272" i="6"/>
  <c r="U272" i="6"/>
  <c r="V272" i="6"/>
  <c r="W272" i="6"/>
  <c r="X272" i="6"/>
  <c r="Z272" i="6"/>
  <c r="AA272" i="6"/>
  <c r="AB272" i="6"/>
  <c r="AC272" i="6"/>
  <c r="AD272" i="6"/>
  <c r="AF272" i="6"/>
  <c r="AG272" i="6"/>
  <c r="AH272" i="6"/>
  <c r="AI272" i="6"/>
  <c r="AJ272" i="6"/>
  <c r="AL272" i="6"/>
  <c r="AM272" i="6"/>
  <c r="AN272" i="6"/>
  <c r="AO272" i="6"/>
  <c r="AP272" i="6"/>
  <c r="AR272" i="6"/>
  <c r="AS272" i="6"/>
  <c r="AT272" i="6"/>
  <c r="AU272" i="6"/>
  <c r="AV272" i="6"/>
  <c r="AX272" i="6"/>
  <c r="AY272" i="6"/>
  <c r="AZ272" i="6"/>
  <c r="BA272" i="6"/>
  <c r="BB272" i="6"/>
  <c r="BD272" i="6"/>
  <c r="BE272" i="6"/>
  <c r="BF272" i="6"/>
  <c r="BG272" i="6"/>
  <c r="BH272" i="6"/>
  <c r="BJ272" i="6"/>
  <c r="BK272" i="6"/>
  <c r="BL272" i="6"/>
  <c r="BM272" i="6"/>
  <c r="BN272" i="6"/>
  <c r="BP272" i="6"/>
  <c r="BQ272" i="6"/>
  <c r="BR272" i="6"/>
  <c r="BS272" i="6"/>
  <c r="BT272" i="6"/>
  <c r="BV272" i="6"/>
  <c r="C273" i="6"/>
  <c r="D273" i="6"/>
  <c r="E273" i="6"/>
  <c r="F273" i="6"/>
  <c r="H273" i="6"/>
  <c r="I273" i="6"/>
  <c r="J273" i="6"/>
  <c r="K273" i="6"/>
  <c r="L273" i="6"/>
  <c r="N273" i="6"/>
  <c r="O273" i="6"/>
  <c r="P273" i="6"/>
  <c r="Q273" i="6"/>
  <c r="R273" i="6"/>
  <c r="T273" i="6"/>
  <c r="U273" i="6"/>
  <c r="V273" i="6"/>
  <c r="W273" i="6"/>
  <c r="X273" i="6"/>
  <c r="Z273" i="6"/>
  <c r="AA273" i="6"/>
  <c r="AB273" i="6"/>
  <c r="AC273" i="6"/>
  <c r="AD273" i="6"/>
  <c r="AF273" i="6"/>
  <c r="AG273" i="6"/>
  <c r="AH273" i="6"/>
  <c r="AI273" i="6"/>
  <c r="AJ273" i="6"/>
  <c r="AL273" i="6"/>
  <c r="AM273" i="6"/>
  <c r="AN273" i="6"/>
  <c r="AO273" i="6"/>
  <c r="AP273" i="6"/>
  <c r="AR273" i="6"/>
  <c r="AS273" i="6"/>
  <c r="AT273" i="6"/>
  <c r="AU273" i="6"/>
  <c r="AV273" i="6"/>
  <c r="AX273" i="6"/>
  <c r="AY273" i="6"/>
  <c r="AZ273" i="6"/>
  <c r="BA273" i="6"/>
  <c r="BB273" i="6"/>
  <c r="BD273" i="6"/>
  <c r="BE273" i="6"/>
  <c r="BF273" i="6"/>
  <c r="BG273" i="6"/>
  <c r="BH273" i="6"/>
  <c r="BJ273" i="6"/>
  <c r="BK273" i="6"/>
  <c r="BL273" i="6"/>
  <c r="BM273" i="6"/>
  <c r="BN273" i="6"/>
  <c r="BP273" i="6"/>
  <c r="BQ273" i="6"/>
  <c r="BR273" i="6"/>
  <c r="BS273" i="6"/>
  <c r="BT273" i="6"/>
  <c r="BV273" i="6"/>
  <c r="C274" i="6"/>
  <c r="D274" i="6"/>
  <c r="E274" i="6"/>
  <c r="F274" i="6"/>
  <c r="H274" i="6"/>
  <c r="I274" i="6"/>
  <c r="J274" i="6"/>
  <c r="K274" i="6"/>
  <c r="L274" i="6"/>
  <c r="N274" i="6"/>
  <c r="O274" i="6"/>
  <c r="P274" i="6"/>
  <c r="Q274" i="6"/>
  <c r="R274" i="6"/>
  <c r="T274" i="6"/>
  <c r="U274" i="6"/>
  <c r="V274" i="6"/>
  <c r="W274" i="6"/>
  <c r="X274" i="6"/>
  <c r="Z274" i="6"/>
  <c r="AA274" i="6"/>
  <c r="AB274" i="6"/>
  <c r="AC274" i="6"/>
  <c r="AD274" i="6"/>
  <c r="AF274" i="6"/>
  <c r="AG274" i="6"/>
  <c r="AH274" i="6"/>
  <c r="AI274" i="6"/>
  <c r="AJ274" i="6"/>
  <c r="AL274" i="6"/>
  <c r="AM274" i="6"/>
  <c r="AN274" i="6"/>
  <c r="AO274" i="6"/>
  <c r="AP274" i="6"/>
  <c r="AR274" i="6"/>
  <c r="AS274" i="6"/>
  <c r="AT274" i="6"/>
  <c r="AU274" i="6"/>
  <c r="AV274" i="6"/>
  <c r="AX274" i="6"/>
  <c r="AY274" i="6"/>
  <c r="AZ274" i="6"/>
  <c r="BA274" i="6"/>
  <c r="BB274" i="6"/>
  <c r="BD274" i="6"/>
  <c r="BE274" i="6"/>
  <c r="BF274" i="6"/>
  <c r="BG274" i="6"/>
  <c r="BH274" i="6"/>
  <c r="BJ274" i="6"/>
  <c r="BK274" i="6"/>
  <c r="BL274" i="6"/>
  <c r="BM274" i="6"/>
  <c r="BN274" i="6"/>
  <c r="BP274" i="6"/>
  <c r="BQ274" i="6"/>
  <c r="BR274" i="6"/>
  <c r="BS274" i="6"/>
  <c r="BT274" i="6"/>
  <c r="BV274" i="6"/>
  <c r="C275" i="6"/>
  <c r="D275" i="6"/>
  <c r="E275" i="6"/>
  <c r="F275" i="6"/>
  <c r="H275" i="6"/>
  <c r="I275" i="6"/>
  <c r="J275" i="6"/>
  <c r="K275" i="6"/>
  <c r="L275" i="6"/>
  <c r="N275" i="6"/>
  <c r="O275" i="6"/>
  <c r="P275" i="6"/>
  <c r="Q275" i="6"/>
  <c r="R275" i="6"/>
  <c r="T275" i="6"/>
  <c r="U275" i="6"/>
  <c r="V275" i="6"/>
  <c r="W275" i="6"/>
  <c r="X275" i="6"/>
  <c r="Z275" i="6"/>
  <c r="AA275" i="6"/>
  <c r="AB275" i="6"/>
  <c r="AC275" i="6"/>
  <c r="AD275" i="6"/>
  <c r="AF275" i="6"/>
  <c r="AG275" i="6"/>
  <c r="AH275" i="6"/>
  <c r="AI275" i="6"/>
  <c r="AJ275" i="6"/>
  <c r="AL275" i="6"/>
  <c r="AM275" i="6"/>
  <c r="AN275" i="6"/>
  <c r="AO275" i="6"/>
  <c r="AP275" i="6"/>
  <c r="AR275" i="6"/>
  <c r="AS275" i="6"/>
  <c r="AT275" i="6"/>
  <c r="AU275" i="6"/>
  <c r="AV275" i="6"/>
  <c r="AX275" i="6"/>
  <c r="AY275" i="6"/>
  <c r="AZ275" i="6"/>
  <c r="BA275" i="6"/>
  <c r="BB275" i="6"/>
  <c r="BD275" i="6"/>
  <c r="BE275" i="6"/>
  <c r="BF275" i="6"/>
  <c r="BG275" i="6"/>
  <c r="BH275" i="6"/>
  <c r="BJ275" i="6"/>
  <c r="BK275" i="6"/>
  <c r="BL275" i="6"/>
  <c r="BM275" i="6"/>
  <c r="BN275" i="6"/>
  <c r="BP275" i="6"/>
  <c r="BQ275" i="6"/>
  <c r="BR275" i="6"/>
  <c r="BS275" i="6"/>
  <c r="BT275" i="6"/>
  <c r="BV275" i="6"/>
  <c r="C276" i="6"/>
  <c r="D276" i="6"/>
  <c r="E276" i="6"/>
  <c r="F276" i="6"/>
  <c r="H276" i="6"/>
  <c r="I276" i="6"/>
  <c r="J276" i="6"/>
  <c r="K276" i="6"/>
  <c r="L276" i="6"/>
  <c r="N276" i="6"/>
  <c r="O276" i="6"/>
  <c r="P276" i="6"/>
  <c r="Q276" i="6"/>
  <c r="R276" i="6"/>
  <c r="T276" i="6"/>
  <c r="U276" i="6"/>
  <c r="V276" i="6"/>
  <c r="W276" i="6"/>
  <c r="X276" i="6"/>
  <c r="Z276" i="6"/>
  <c r="AA276" i="6"/>
  <c r="AB276" i="6"/>
  <c r="AC276" i="6"/>
  <c r="AD276" i="6"/>
  <c r="AF276" i="6"/>
  <c r="AG276" i="6"/>
  <c r="AH276" i="6"/>
  <c r="AI276" i="6"/>
  <c r="AJ276" i="6"/>
  <c r="AL276" i="6"/>
  <c r="AM276" i="6"/>
  <c r="AN276" i="6"/>
  <c r="AO276" i="6"/>
  <c r="AP276" i="6"/>
  <c r="AR276" i="6"/>
  <c r="AS276" i="6"/>
  <c r="AT276" i="6"/>
  <c r="AU276" i="6"/>
  <c r="AV276" i="6"/>
  <c r="AX276" i="6"/>
  <c r="AY276" i="6"/>
  <c r="AZ276" i="6"/>
  <c r="BA276" i="6"/>
  <c r="BB276" i="6"/>
  <c r="BD276" i="6"/>
  <c r="BE276" i="6"/>
  <c r="BF276" i="6"/>
  <c r="BG276" i="6"/>
  <c r="BH276" i="6"/>
  <c r="BJ276" i="6"/>
  <c r="BK276" i="6"/>
  <c r="BL276" i="6"/>
  <c r="BM276" i="6"/>
  <c r="BN276" i="6"/>
  <c r="BP276" i="6"/>
  <c r="BQ276" i="6"/>
  <c r="BR276" i="6"/>
  <c r="BS276" i="6"/>
  <c r="BT276" i="6"/>
  <c r="BV276" i="6"/>
  <c r="C277" i="6"/>
  <c r="D277" i="6"/>
  <c r="E277" i="6"/>
  <c r="F277" i="6"/>
  <c r="H277" i="6"/>
  <c r="I277" i="6"/>
  <c r="J277" i="6"/>
  <c r="K277" i="6"/>
  <c r="L277" i="6"/>
  <c r="N277" i="6"/>
  <c r="O277" i="6"/>
  <c r="P277" i="6"/>
  <c r="Q277" i="6"/>
  <c r="R277" i="6"/>
  <c r="T277" i="6"/>
  <c r="U277" i="6"/>
  <c r="V277" i="6"/>
  <c r="W277" i="6"/>
  <c r="X277" i="6"/>
  <c r="Z277" i="6"/>
  <c r="AA277" i="6"/>
  <c r="AB277" i="6"/>
  <c r="AC277" i="6"/>
  <c r="AD277" i="6"/>
  <c r="AF277" i="6"/>
  <c r="AG277" i="6"/>
  <c r="AH277" i="6"/>
  <c r="AI277" i="6"/>
  <c r="AJ277" i="6"/>
  <c r="AL277" i="6"/>
  <c r="AM277" i="6"/>
  <c r="AN277" i="6"/>
  <c r="AO277" i="6"/>
  <c r="AP277" i="6"/>
  <c r="AR277" i="6"/>
  <c r="AS277" i="6"/>
  <c r="AT277" i="6"/>
  <c r="AU277" i="6"/>
  <c r="AV277" i="6"/>
  <c r="AX277" i="6"/>
  <c r="AY277" i="6"/>
  <c r="AZ277" i="6"/>
  <c r="BA277" i="6"/>
  <c r="BB277" i="6"/>
  <c r="BD277" i="6"/>
  <c r="BE277" i="6"/>
  <c r="BF277" i="6"/>
  <c r="BG277" i="6"/>
  <c r="BH277" i="6"/>
  <c r="BJ277" i="6"/>
  <c r="BK277" i="6"/>
  <c r="BL277" i="6"/>
  <c r="BM277" i="6"/>
  <c r="BN277" i="6"/>
  <c r="BP277" i="6"/>
  <c r="BQ277" i="6"/>
  <c r="BR277" i="6"/>
  <c r="BS277" i="6"/>
  <c r="BT277" i="6"/>
  <c r="BV277" i="6"/>
  <c r="C278" i="6"/>
  <c r="D278" i="6"/>
  <c r="E278" i="6"/>
  <c r="F278" i="6"/>
  <c r="H278" i="6"/>
  <c r="I278" i="6"/>
  <c r="J278" i="6"/>
  <c r="K278" i="6"/>
  <c r="L278" i="6"/>
  <c r="N278" i="6"/>
  <c r="O278" i="6"/>
  <c r="P278" i="6"/>
  <c r="Q278" i="6"/>
  <c r="R278" i="6"/>
  <c r="T278" i="6"/>
  <c r="U278" i="6"/>
  <c r="V278" i="6"/>
  <c r="W278" i="6"/>
  <c r="X278" i="6"/>
  <c r="Z278" i="6"/>
  <c r="AA278" i="6"/>
  <c r="AB278" i="6"/>
  <c r="AC278" i="6"/>
  <c r="AD278" i="6"/>
  <c r="AF278" i="6"/>
  <c r="AG278" i="6"/>
  <c r="AH278" i="6"/>
  <c r="AI278" i="6"/>
  <c r="AJ278" i="6"/>
  <c r="AL278" i="6"/>
  <c r="AM278" i="6"/>
  <c r="AN278" i="6"/>
  <c r="AO278" i="6"/>
  <c r="AP278" i="6"/>
  <c r="AR278" i="6"/>
  <c r="AS278" i="6"/>
  <c r="AT278" i="6"/>
  <c r="AU278" i="6"/>
  <c r="AV278" i="6"/>
  <c r="AX278" i="6"/>
  <c r="AY278" i="6"/>
  <c r="AZ278" i="6"/>
  <c r="BA278" i="6"/>
  <c r="BB278" i="6"/>
  <c r="BD278" i="6"/>
  <c r="BE278" i="6"/>
  <c r="BF278" i="6"/>
  <c r="BG278" i="6"/>
  <c r="BH278" i="6"/>
  <c r="BJ278" i="6"/>
  <c r="BK278" i="6"/>
  <c r="BL278" i="6"/>
  <c r="BM278" i="6"/>
  <c r="BN278" i="6"/>
  <c r="BP278" i="6"/>
  <c r="BQ278" i="6"/>
  <c r="BR278" i="6"/>
  <c r="BS278" i="6"/>
  <c r="BT278" i="6"/>
  <c r="BV278" i="6"/>
  <c r="C279" i="6"/>
  <c r="D279" i="6"/>
  <c r="E279" i="6"/>
  <c r="F279" i="6"/>
  <c r="H279" i="6"/>
  <c r="I279" i="6"/>
  <c r="J279" i="6"/>
  <c r="K279" i="6"/>
  <c r="L279" i="6"/>
  <c r="N279" i="6"/>
  <c r="O279" i="6"/>
  <c r="P279" i="6"/>
  <c r="Q279" i="6"/>
  <c r="R279" i="6"/>
  <c r="T279" i="6"/>
  <c r="U279" i="6"/>
  <c r="V279" i="6"/>
  <c r="W279" i="6"/>
  <c r="X279" i="6"/>
  <c r="Z279" i="6"/>
  <c r="AA279" i="6"/>
  <c r="AB279" i="6"/>
  <c r="AC279" i="6"/>
  <c r="AD279" i="6"/>
  <c r="AF279" i="6"/>
  <c r="AG279" i="6"/>
  <c r="AH279" i="6"/>
  <c r="AI279" i="6"/>
  <c r="AJ279" i="6"/>
  <c r="AL279" i="6"/>
  <c r="AM279" i="6"/>
  <c r="AN279" i="6"/>
  <c r="AO279" i="6"/>
  <c r="AP279" i="6"/>
  <c r="AR279" i="6"/>
  <c r="AS279" i="6"/>
  <c r="AT279" i="6"/>
  <c r="AU279" i="6"/>
  <c r="AV279" i="6"/>
  <c r="AX279" i="6"/>
  <c r="AY279" i="6"/>
  <c r="AZ279" i="6"/>
  <c r="BA279" i="6"/>
  <c r="BB279" i="6"/>
  <c r="BD279" i="6"/>
  <c r="BE279" i="6"/>
  <c r="BF279" i="6"/>
  <c r="BG279" i="6"/>
  <c r="BH279" i="6"/>
  <c r="BJ279" i="6"/>
  <c r="BK279" i="6"/>
  <c r="BL279" i="6"/>
  <c r="BM279" i="6"/>
  <c r="BN279" i="6"/>
  <c r="BP279" i="6"/>
  <c r="BQ279" i="6"/>
  <c r="BR279" i="6"/>
  <c r="BS279" i="6"/>
  <c r="BT279" i="6"/>
  <c r="BV279" i="6"/>
  <c r="C280" i="6"/>
  <c r="D280" i="6"/>
  <c r="E280" i="6"/>
  <c r="F280" i="6"/>
  <c r="H280" i="6"/>
  <c r="I280" i="6"/>
  <c r="J280" i="6"/>
  <c r="K280" i="6"/>
  <c r="L280" i="6"/>
  <c r="N280" i="6"/>
  <c r="O280" i="6"/>
  <c r="P280" i="6"/>
  <c r="Q280" i="6"/>
  <c r="R280" i="6"/>
  <c r="T280" i="6"/>
  <c r="U280" i="6"/>
  <c r="V280" i="6"/>
  <c r="W280" i="6"/>
  <c r="X280" i="6"/>
  <c r="Z280" i="6"/>
  <c r="AA280" i="6"/>
  <c r="AB280" i="6"/>
  <c r="AC280" i="6"/>
  <c r="AD280" i="6"/>
  <c r="AF280" i="6"/>
  <c r="AG280" i="6"/>
  <c r="AH280" i="6"/>
  <c r="AI280" i="6"/>
  <c r="AJ280" i="6"/>
  <c r="AL280" i="6"/>
  <c r="AM280" i="6"/>
  <c r="AN280" i="6"/>
  <c r="AO280" i="6"/>
  <c r="AP280" i="6"/>
  <c r="AR280" i="6"/>
  <c r="AS280" i="6"/>
  <c r="AT280" i="6"/>
  <c r="AU280" i="6"/>
  <c r="AV280" i="6"/>
  <c r="AX280" i="6"/>
  <c r="AY280" i="6"/>
  <c r="AZ280" i="6"/>
  <c r="BA280" i="6"/>
  <c r="BB280" i="6"/>
  <c r="BD280" i="6"/>
  <c r="BE280" i="6"/>
  <c r="BF280" i="6"/>
  <c r="BG280" i="6"/>
  <c r="BH280" i="6"/>
  <c r="BJ280" i="6"/>
  <c r="BK280" i="6"/>
  <c r="BL280" i="6"/>
  <c r="BM280" i="6"/>
  <c r="BN280" i="6"/>
  <c r="BP280" i="6"/>
  <c r="BQ280" i="6"/>
  <c r="BR280" i="6"/>
  <c r="BS280" i="6"/>
  <c r="BT280" i="6"/>
  <c r="BV280" i="6"/>
  <c r="C281" i="6"/>
  <c r="D281" i="6"/>
  <c r="E281" i="6"/>
  <c r="F281" i="6"/>
  <c r="H281" i="6"/>
  <c r="I281" i="6"/>
  <c r="J281" i="6"/>
  <c r="K281" i="6"/>
  <c r="L281" i="6"/>
  <c r="N281" i="6"/>
  <c r="O281" i="6"/>
  <c r="P281" i="6"/>
  <c r="Q281" i="6"/>
  <c r="R281" i="6"/>
  <c r="T281" i="6"/>
  <c r="U281" i="6"/>
  <c r="V281" i="6"/>
  <c r="W281" i="6"/>
  <c r="X281" i="6"/>
  <c r="Z281" i="6"/>
  <c r="AA281" i="6"/>
  <c r="AB281" i="6"/>
  <c r="AC281" i="6"/>
  <c r="AD281" i="6"/>
  <c r="AF281" i="6"/>
  <c r="AG281" i="6"/>
  <c r="AH281" i="6"/>
  <c r="AI281" i="6"/>
  <c r="AJ281" i="6"/>
  <c r="AL281" i="6"/>
  <c r="AM281" i="6"/>
  <c r="AN281" i="6"/>
  <c r="AO281" i="6"/>
  <c r="AP281" i="6"/>
  <c r="AR281" i="6"/>
  <c r="AS281" i="6"/>
  <c r="AT281" i="6"/>
  <c r="AU281" i="6"/>
  <c r="AV281" i="6"/>
  <c r="AX281" i="6"/>
  <c r="AY281" i="6"/>
  <c r="AZ281" i="6"/>
  <c r="BA281" i="6"/>
  <c r="BB281" i="6"/>
  <c r="BD281" i="6"/>
  <c r="BE281" i="6"/>
  <c r="BF281" i="6"/>
  <c r="BG281" i="6"/>
  <c r="BH281" i="6"/>
  <c r="BJ281" i="6"/>
  <c r="BK281" i="6"/>
  <c r="BL281" i="6"/>
  <c r="BM281" i="6"/>
  <c r="BN281" i="6"/>
  <c r="BP281" i="6"/>
  <c r="BQ281" i="6"/>
  <c r="BR281" i="6"/>
  <c r="BS281" i="6"/>
  <c r="BT281" i="6"/>
  <c r="BV281" i="6"/>
  <c r="C282" i="6"/>
  <c r="D282" i="6"/>
  <c r="E282" i="6"/>
  <c r="F282" i="6"/>
  <c r="H282" i="6"/>
  <c r="I282" i="6"/>
  <c r="J282" i="6"/>
  <c r="K282" i="6"/>
  <c r="L282" i="6"/>
  <c r="N282" i="6"/>
  <c r="O282" i="6"/>
  <c r="P282" i="6"/>
  <c r="Q282" i="6"/>
  <c r="R282" i="6"/>
  <c r="T282" i="6"/>
  <c r="U282" i="6"/>
  <c r="V282" i="6"/>
  <c r="W282" i="6"/>
  <c r="X282" i="6"/>
  <c r="Z282" i="6"/>
  <c r="AA282" i="6"/>
  <c r="AB282" i="6"/>
  <c r="AC282" i="6"/>
  <c r="AD282" i="6"/>
  <c r="AF282" i="6"/>
  <c r="AG282" i="6"/>
  <c r="AH282" i="6"/>
  <c r="AI282" i="6"/>
  <c r="AJ282" i="6"/>
  <c r="AL282" i="6"/>
  <c r="AM282" i="6"/>
  <c r="AN282" i="6"/>
  <c r="AO282" i="6"/>
  <c r="AP282" i="6"/>
  <c r="AR282" i="6"/>
  <c r="AS282" i="6"/>
  <c r="AT282" i="6"/>
  <c r="AU282" i="6"/>
  <c r="AV282" i="6"/>
  <c r="AX282" i="6"/>
  <c r="AY282" i="6"/>
  <c r="AZ282" i="6"/>
  <c r="BA282" i="6"/>
  <c r="BB282" i="6"/>
  <c r="BD282" i="6"/>
  <c r="BE282" i="6"/>
  <c r="BF282" i="6"/>
  <c r="BG282" i="6"/>
  <c r="BH282" i="6"/>
  <c r="BJ282" i="6"/>
  <c r="BK282" i="6"/>
  <c r="BL282" i="6"/>
  <c r="BM282" i="6"/>
  <c r="BN282" i="6"/>
  <c r="BP282" i="6"/>
  <c r="BQ282" i="6"/>
  <c r="BR282" i="6"/>
  <c r="BS282" i="6"/>
  <c r="BT282" i="6"/>
  <c r="BV282" i="6"/>
  <c r="C283" i="6"/>
  <c r="D283" i="6"/>
  <c r="E283" i="6"/>
  <c r="F283" i="6"/>
  <c r="H283" i="6"/>
  <c r="I283" i="6"/>
  <c r="J283" i="6"/>
  <c r="K283" i="6"/>
  <c r="L283" i="6"/>
  <c r="N283" i="6"/>
  <c r="O283" i="6"/>
  <c r="P283" i="6"/>
  <c r="Q283" i="6"/>
  <c r="R283" i="6"/>
  <c r="T283" i="6"/>
  <c r="U283" i="6"/>
  <c r="V283" i="6"/>
  <c r="W283" i="6"/>
  <c r="X283" i="6"/>
  <c r="Z283" i="6"/>
  <c r="AA283" i="6"/>
  <c r="AB283" i="6"/>
  <c r="AC283" i="6"/>
  <c r="AD283" i="6"/>
  <c r="AF283" i="6"/>
  <c r="AG283" i="6"/>
  <c r="AH283" i="6"/>
  <c r="AI283" i="6"/>
  <c r="AJ283" i="6"/>
  <c r="AL283" i="6"/>
  <c r="AM283" i="6"/>
  <c r="AN283" i="6"/>
  <c r="AO283" i="6"/>
  <c r="AP283" i="6"/>
  <c r="AR283" i="6"/>
  <c r="AS283" i="6"/>
  <c r="AT283" i="6"/>
  <c r="AU283" i="6"/>
  <c r="AV283" i="6"/>
  <c r="AX283" i="6"/>
  <c r="AY283" i="6"/>
  <c r="AZ283" i="6"/>
  <c r="BA283" i="6"/>
  <c r="BB283" i="6"/>
  <c r="BD283" i="6"/>
  <c r="BE283" i="6"/>
  <c r="BF283" i="6"/>
  <c r="BG283" i="6"/>
  <c r="BH283" i="6"/>
  <c r="BJ283" i="6"/>
  <c r="BK283" i="6"/>
  <c r="BL283" i="6"/>
  <c r="BM283" i="6"/>
  <c r="BN283" i="6"/>
  <c r="BP283" i="6"/>
  <c r="BQ283" i="6"/>
  <c r="BR283" i="6"/>
  <c r="BS283" i="6"/>
  <c r="BT283" i="6"/>
  <c r="BV283" i="6"/>
  <c r="C284" i="6"/>
  <c r="D284" i="6"/>
  <c r="E284" i="6"/>
  <c r="F284" i="6"/>
  <c r="H284" i="6"/>
  <c r="I284" i="6"/>
  <c r="J284" i="6"/>
  <c r="K284" i="6"/>
  <c r="L284" i="6"/>
  <c r="N284" i="6"/>
  <c r="O284" i="6"/>
  <c r="P284" i="6"/>
  <c r="Q284" i="6"/>
  <c r="R284" i="6"/>
  <c r="T284" i="6"/>
  <c r="U284" i="6"/>
  <c r="V284" i="6"/>
  <c r="W284" i="6"/>
  <c r="X284" i="6"/>
  <c r="Z284" i="6"/>
  <c r="AA284" i="6"/>
  <c r="AB284" i="6"/>
  <c r="AC284" i="6"/>
  <c r="AD284" i="6"/>
  <c r="AF284" i="6"/>
  <c r="AG284" i="6"/>
  <c r="AH284" i="6"/>
  <c r="AI284" i="6"/>
  <c r="AJ284" i="6"/>
  <c r="AL284" i="6"/>
  <c r="AM284" i="6"/>
  <c r="AN284" i="6"/>
  <c r="AO284" i="6"/>
  <c r="AP284" i="6"/>
  <c r="AR284" i="6"/>
  <c r="AS284" i="6"/>
  <c r="AT284" i="6"/>
  <c r="AU284" i="6"/>
  <c r="AV284" i="6"/>
  <c r="AX284" i="6"/>
  <c r="AY284" i="6"/>
  <c r="AZ284" i="6"/>
  <c r="BA284" i="6"/>
  <c r="BB284" i="6"/>
  <c r="BD284" i="6"/>
  <c r="BE284" i="6"/>
  <c r="BF284" i="6"/>
  <c r="BG284" i="6"/>
  <c r="BH284" i="6"/>
  <c r="BJ284" i="6"/>
  <c r="BK284" i="6"/>
  <c r="BL284" i="6"/>
  <c r="BM284" i="6"/>
  <c r="BN284" i="6"/>
  <c r="BP284" i="6"/>
  <c r="BQ284" i="6"/>
  <c r="BR284" i="6"/>
  <c r="BS284" i="6"/>
  <c r="BT284" i="6"/>
  <c r="BV284" i="6"/>
  <c r="C285" i="6"/>
  <c r="D285" i="6"/>
  <c r="E285" i="6"/>
  <c r="F285" i="6"/>
  <c r="H285" i="6"/>
  <c r="I285" i="6"/>
  <c r="J285" i="6"/>
  <c r="K285" i="6"/>
  <c r="L285" i="6"/>
  <c r="N285" i="6"/>
  <c r="O285" i="6"/>
  <c r="P285" i="6"/>
  <c r="Q285" i="6"/>
  <c r="R285" i="6"/>
  <c r="T285" i="6"/>
  <c r="U285" i="6"/>
  <c r="V285" i="6"/>
  <c r="W285" i="6"/>
  <c r="X285" i="6"/>
  <c r="Z285" i="6"/>
  <c r="AA285" i="6"/>
  <c r="AB285" i="6"/>
  <c r="AC285" i="6"/>
  <c r="AD285" i="6"/>
  <c r="AF285" i="6"/>
  <c r="AG285" i="6"/>
  <c r="AH285" i="6"/>
  <c r="AI285" i="6"/>
  <c r="AJ285" i="6"/>
  <c r="AL285" i="6"/>
  <c r="AM285" i="6"/>
  <c r="AN285" i="6"/>
  <c r="AO285" i="6"/>
  <c r="AP285" i="6"/>
  <c r="AR285" i="6"/>
  <c r="AS285" i="6"/>
  <c r="AT285" i="6"/>
  <c r="AU285" i="6"/>
  <c r="AV285" i="6"/>
  <c r="AX285" i="6"/>
  <c r="AY285" i="6"/>
  <c r="AZ285" i="6"/>
  <c r="BA285" i="6"/>
  <c r="BB285" i="6"/>
  <c r="BD285" i="6"/>
  <c r="BE285" i="6"/>
  <c r="BF285" i="6"/>
  <c r="BG285" i="6"/>
  <c r="BH285" i="6"/>
  <c r="BJ285" i="6"/>
  <c r="BK285" i="6"/>
  <c r="BL285" i="6"/>
  <c r="BM285" i="6"/>
  <c r="BN285" i="6"/>
  <c r="BP285" i="6"/>
  <c r="BQ285" i="6"/>
  <c r="BR285" i="6"/>
  <c r="BS285" i="6"/>
  <c r="BT285" i="6"/>
  <c r="BV285" i="6"/>
  <c r="C286" i="6"/>
  <c r="D286" i="6"/>
  <c r="E286" i="6"/>
  <c r="F286" i="6"/>
  <c r="H286" i="6"/>
  <c r="I286" i="6"/>
  <c r="J286" i="6"/>
  <c r="K286" i="6"/>
  <c r="L286" i="6"/>
  <c r="N286" i="6"/>
  <c r="O286" i="6"/>
  <c r="P286" i="6"/>
  <c r="Q286" i="6"/>
  <c r="R286" i="6"/>
  <c r="T286" i="6"/>
  <c r="U286" i="6"/>
  <c r="V286" i="6"/>
  <c r="W286" i="6"/>
  <c r="X286" i="6"/>
  <c r="Z286" i="6"/>
  <c r="AA286" i="6"/>
  <c r="AB286" i="6"/>
  <c r="AC286" i="6"/>
  <c r="AD286" i="6"/>
  <c r="AF286" i="6"/>
  <c r="AG286" i="6"/>
  <c r="AH286" i="6"/>
  <c r="AI286" i="6"/>
  <c r="AJ286" i="6"/>
  <c r="AL286" i="6"/>
  <c r="AM286" i="6"/>
  <c r="AN286" i="6"/>
  <c r="AO286" i="6"/>
  <c r="AP286" i="6"/>
  <c r="AR286" i="6"/>
  <c r="AS286" i="6"/>
  <c r="AT286" i="6"/>
  <c r="AU286" i="6"/>
  <c r="AV286" i="6"/>
  <c r="AX286" i="6"/>
  <c r="AY286" i="6"/>
  <c r="AZ286" i="6"/>
  <c r="BA286" i="6"/>
  <c r="BB286" i="6"/>
  <c r="BD286" i="6"/>
  <c r="BE286" i="6"/>
  <c r="BF286" i="6"/>
  <c r="BG286" i="6"/>
  <c r="BH286" i="6"/>
  <c r="BJ286" i="6"/>
  <c r="BK286" i="6"/>
  <c r="BL286" i="6"/>
  <c r="BM286" i="6"/>
  <c r="BN286" i="6"/>
  <c r="BP286" i="6"/>
  <c r="BQ286" i="6"/>
  <c r="BR286" i="6"/>
  <c r="BS286" i="6"/>
  <c r="BT286" i="6"/>
  <c r="BV286" i="6"/>
  <c r="C287" i="6"/>
  <c r="D287" i="6"/>
  <c r="E287" i="6"/>
  <c r="F287" i="6"/>
  <c r="H287" i="6"/>
  <c r="I287" i="6"/>
  <c r="J287" i="6"/>
  <c r="K287" i="6"/>
  <c r="L287" i="6"/>
  <c r="N287" i="6"/>
  <c r="O287" i="6"/>
  <c r="P287" i="6"/>
  <c r="Q287" i="6"/>
  <c r="R287" i="6"/>
  <c r="T287" i="6"/>
  <c r="U287" i="6"/>
  <c r="V287" i="6"/>
  <c r="W287" i="6"/>
  <c r="X287" i="6"/>
  <c r="Z287" i="6"/>
  <c r="AA287" i="6"/>
  <c r="AB287" i="6"/>
  <c r="AC287" i="6"/>
  <c r="AD287" i="6"/>
  <c r="AF287" i="6"/>
  <c r="AG287" i="6"/>
  <c r="AH287" i="6"/>
  <c r="AI287" i="6"/>
  <c r="AJ287" i="6"/>
  <c r="AL287" i="6"/>
  <c r="AM287" i="6"/>
  <c r="AN287" i="6"/>
  <c r="AO287" i="6"/>
  <c r="AP287" i="6"/>
  <c r="AR287" i="6"/>
  <c r="AS287" i="6"/>
  <c r="AT287" i="6"/>
  <c r="AU287" i="6"/>
  <c r="AV287" i="6"/>
  <c r="AX287" i="6"/>
  <c r="AY287" i="6"/>
  <c r="AZ287" i="6"/>
  <c r="BA287" i="6"/>
  <c r="BB287" i="6"/>
  <c r="BD287" i="6"/>
  <c r="BE287" i="6"/>
  <c r="BF287" i="6"/>
  <c r="BG287" i="6"/>
  <c r="BH287" i="6"/>
  <c r="BJ287" i="6"/>
  <c r="BK287" i="6"/>
  <c r="BL287" i="6"/>
  <c r="BM287" i="6"/>
  <c r="BN287" i="6"/>
  <c r="BP287" i="6"/>
  <c r="BQ287" i="6"/>
  <c r="BR287" i="6"/>
  <c r="BS287" i="6"/>
  <c r="BT287" i="6"/>
  <c r="BV287" i="6"/>
  <c r="C288" i="6"/>
  <c r="D288" i="6"/>
  <c r="E288" i="6"/>
  <c r="F288" i="6"/>
  <c r="H288" i="6"/>
  <c r="I288" i="6"/>
  <c r="J288" i="6"/>
  <c r="K288" i="6"/>
  <c r="L288" i="6"/>
  <c r="N288" i="6"/>
  <c r="O288" i="6"/>
  <c r="P288" i="6"/>
  <c r="Q288" i="6"/>
  <c r="R288" i="6"/>
  <c r="T288" i="6"/>
  <c r="U288" i="6"/>
  <c r="V288" i="6"/>
  <c r="W288" i="6"/>
  <c r="X288" i="6"/>
  <c r="Z288" i="6"/>
  <c r="AA288" i="6"/>
  <c r="AB288" i="6"/>
  <c r="AC288" i="6"/>
  <c r="AD288" i="6"/>
  <c r="AF288" i="6"/>
  <c r="AG288" i="6"/>
  <c r="AH288" i="6"/>
  <c r="AI288" i="6"/>
  <c r="AJ288" i="6"/>
  <c r="AL288" i="6"/>
  <c r="AM288" i="6"/>
  <c r="AN288" i="6"/>
  <c r="AO288" i="6"/>
  <c r="AP288" i="6"/>
  <c r="AR288" i="6"/>
  <c r="AS288" i="6"/>
  <c r="AT288" i="6"/>
  <c r="AU288" i="6"/>
  <c r="AV288" i="6"/>
  <c r="AX288" i="6"/>
  <c r="AY288" i="6"/>
  <c r="AZ288" i="6"/>
  <c r="BA288" i="6"/>
  <c r="BB288" i="6"/>
  <c r="BD288" i="6"/>
  <c r="BE288" i="6"/>
  <c r="BF288" i="6"/>
  <c r="BG288" i="6"/>
  <c r="BH288" i="6"/>
  <c r="BJ288" i="6"/>
  <c r="BK288" i="6"/>
  <c r="BL288" i="6"/>
  <c r="BM288" i="6"/>
  <c r="BN288" i="6"/>
  <c r="BP288" i="6"/>
  <c r="BQ288" i="6"/>
  <c r="BR288" i="6"/>
  <c r="BS288" i="6"/>
  <c r="BT288" i="6"/>
  <c r="BV288" i="6"/>
  <c r="C289" i="6"/>
  <c r="D289" i="6"/>
  <c r="E289" i="6"/>
  <c r="F289" i="6"/>
  <c r="H289" i="6"/>
  <c r="I289" i="6"/>
  <c r="J289" i="6"/>
  <c r="K289" i="6"/>
  <c r="L289" i="6"/>
  <c r="N289" i="6"/>
  <c r="O289" i="6"/>
  <c r="P289" i="6"/>
  <c r="Q289" i="6"/>
  <c r="R289" i="6"/>
  <c r="T289" i="6"/>
  <c r="U289" i="6"/>
  <c r="V289" i="6"/>
  <c r="W289" i="6"/>
  <c r="X289" i="6"/>
  <c r="Z289" i="6"/>
  <c r="AA289" i="6"/>
  <c r="AB289" i="6"/>
  <c r="AC289" i="6"/>
  <c r="AD289" i="6"/>
  <c r="AF289" i="6"/>
  <c r="AG289" i="6"/>
  <c r="AH289" i="6"/>
  <c r="AI289" i="6"/>
  <c r="AJ289" i="6"/>
  <c r="AL289" i="6"/>
  <c r="AM289" i="6"/>
  <c r="AN289" i="6"/>
  <c r="AO289" i="6"/>
  <c r="AP289" i="6"/>
  <c r="AR289" i="6"/>
  <c r="AS289" i="6"/>
  <c r="AT289" i="6"/>
  <c r="AU289" i="6"/>
  <c r="AV289" i="6"/>
  <c r="AX289" i="6"/>
  <c r="AY289" i="6"/>
  <c r="AZ289" i="6"/>
  <c r="BA289" i="6"/>
  <c r="BB289" i="6"/>
  <c r="BD289" i="6"/>
  <c r="BE289" i="6"/>
  <c r="BF289" i="6"/>
  <c r="BG289" i="6"/>
  <c r="BH289" i="6"/>
  <c r="BJ289" i="6"/>
  <c r="BK289" i="6"/>
  <c r="BL289" i="6"/>
  <c r="BM289" i="6"/>
  <c r="BN289" i="6"/>
  <c r="BP289" i="6"/>
  <c r="BQ289" i="6"/>
  <c r="BR289" i="6"/>
  <c r="BS289" i="6"/>
  <c r="BT289" i="6"/>
  <c r="BV289" i="6"/>
  <c r="C290" i="6"/>
  <c r="D290" i="6"/>
  <c r="E290" i="6"/>
  <c r="F290" i="6"/>
  <c r="H290" i="6"/>
  <c r="I290" i="6"/>
  <c r="J290" i="6"/>
  <c r="K290" i="6"/>
  <c r="L290" i="6"/>
  <c r="N290" i="6"/>
  <c r="O290" i="6"/>
  <c r="P290" i="6"/>
  <c r="Q290" i="6"/>
  <c r="R290" i="6"/>
  <c r="T290" i="6"/>
  <c r="U290" i="6"/>
  <c r="V290" i="6"/>
  <c r="W290" i="6"/>
  <c r="X290" i="6"/>
  <c r="Z290" i="6"/>
  <c r="AA290" i="6"/>
  <c r="AB290" i="6"/>
  <c r="AC290" i="6"/>
  <c r="AD290" i="6"/>
  <c r="AF290" i="6"/>
  <c r="AG290" i="6"/>
  <c r="AH290" i="6"/>
  <c r="AI290" i="6"/>
  <c r="AJ290" i="6"/>
  <c r="AL290" i="6"/>
  <c r="AM290" i="6"/>
  <c r="AN290" i="6"/>
  <c r="AO290" i="6"/>
  <c r="AP290" i="6"/>
  <c r="AR290" i="6"/>
  <c r="AS290" i="6"/>
  <c r="AT290" i="6"/>
  <c r="AU290" i="6"/>
  <c r="AV290" i="6"/>
  <c r="AX290" i="6"/>
  <c r="AY290" i="6"/>
  <c r="AZ290" i="6"/>
  <c r="BA290" i="6"/>
  <c r="BB290" i="6"/>
  <c r="BD290" i="6"/>
  <c r="BE290" i="6"/>
  <c r="BF290" i="6"/>
  <c r="BG290" i="6"/>
  <c r="BH290" i="6"/>
  <c r="BJ290" i="6"/>
  <c r="BK290" i="6"/>
  <c r="BL290" i="6"/>
  <c r="BM290" i="6"/>
  <c r="BN290" i="6"/>
  <c r="BP290" i="6"/>
  <c r="BQ290" i="6"/>
  <c r="BR290" i="6"/>
  <c r="BS290" i="6"/>
  <c r="BT290" i="6"/>
  <c r="BV290" i="6"/>
  <c r="C291" i="6"/>
  <c r="D291" i="6"/>
  <c r="E291" i="6"/>
  <c r="F291" i="6"/>
  <c r="H291" i="6"/>
  <c r="I291" i="6"/>
  <c r="J291" i="6"/>
  <c r="K291" i="6"/>
  <c r="L291" i="6"/>
  <c r="N291" i="6"/>
  <c r="O291" i="6"/>
  <c r="P291" i="6"/>
  <c r="Q291" i="6"/>
  <c r="R291" i="6"/>
  <c r="T291" i="6"/>
  <c r="U291" i="6"/>
  <c r="V291" i="6"/>
  <c r="W291" i="6"/>
  <c r="X291" i="6"/>
  <c r="Z291" i="6"/>
  <c r="AA291" i="6"/>
  <c r="AB291" i="6"/>
  <c r="AC291" i="6"/>
  <c r="AD291" i="6"/>
  <c r="AF291" i="6"/>
  <c r="AG291" i="6"/>
  <c r="AH291" i="6"/>
  <c r="AI291" i="6"/>
  <c r="AJ291" i="6"/>
  <c r="AL291" i="6"/>
  <c r="AM291" i="6"/>
  <c r="AN291" i="6"/>
  <c r="AO291" i="6"/>
  <c r="AP291" i="6"/>
  <c r="AR291" i="6"/>
  <c r="AS291" i="6"/>
  <c r="AT291" i="6"/>
  <c r="AU291" i="6"/>
  <c r="AV291" i="6"/>
  <c r="AX291" i="6"/>
  <c r="AY291" i="6"/>
  <c r="AZ291" i="6"/>
  <c r="BA291" i="6"/>
  <c r="BB291" i="6"/>
  <c r="BD291" i="6"/>
  <c r="BE291" i="6"/>
  <c r="BF291" i="6"/>
  <c r="BG291" i="6"/>
  <c r="BH291" i="6"/>
  <c r="BJ291" i="6"/>
  <c r="BK291" i="6"/>
  <c r="BL291" i="6"/>
  <c r="BM291" i="6"/>
  <c r="BN291" i="6"/>
  <c r="BP291" i="6"/>
  <c r="BQ291" i="6"/>
  <c r="BR291" i="6"/>
  <c r="BS291" i="6"/>
  <c r="BT291" i="6"/>
  <c r="BV291" i="6"/>
  <c r="C292" i="6"/>
  <c r="D292" i="6"/>
  <c r="E292" i="6"/>
  <c r="F292" i="6"/>
  <c r="H292" i="6"/>
  <c r="I292" i="6"/>
  <c r="J292" i="6"/>
  <c r="K292" i="6"/>
  <c r="L292" i="6"/>
  <c r="N292" i="6"/>
  <c r="O292" i="6"/>
  <c r="P292" i="6"/>
  <c r="Q292" i="6"/>
  <c r="R292" i="6"/>
  <c r="T292" i="6"/>
  <c r="U292" i="6"/>
  <c r="V292" i="6"/>
  <c r="W292" i="6"/>
  <c r="X292" i="6"/>
  <c r="Z292" i="6"/>
  <c r="AA292" i="6"/>
  <c r="AB292" i="6"/>
  <c r="AC292" i="6"/>
  <c r="AD292" i="6"/>
  <c r="AF292" i="6"/>
  <c r="AG292" i="6"/>
  <c r="AH292" i="6"/>
  <c r="AI292" i="6"/>
  <c r="AJ292" i="6"/>
  <c r="AL292" i="6"/>
  <c r="AM292" i="6"/>
  <c r="AN292" i="6"/>
  <c r="AO292" i="6"/>
  <c r="AP292" i="6"/>
  <c r="AR292" i="6"/>
  <c r="AS292" i="6"/>
  <c r="AT292" i="6"/>
  <c r="AU292" i="6"/>
  <c r="AV292" i="6"/>
  <c r="AX292" i="6"/>
  <c r="AY292" i="6"/>
  <c r="AZ292" i="6"/>
  <c r="BA292" i="6"/>
  <c r="BB292" i="6"/>
  <c r="BD292" i="6"/>
  <c r="BE292" i="6"/>
  <c r="BF292" i="6"/>
  <c r="BG292" i="6"/>
  <c r="BH292" i="6"/>
  <c r="BJ292" i="6"/>
  <c r="BK292" i="6"/>
  <c r="BL292" i="6"/>
  <c r="BM292" i="6"/>
  <c r="BN292" i="6"/>
  <c r="BP292" i="6"/>
  <c r="BQ292" i="6"/>
  <c r="BR292" i="6"/>
  <c r="BS292" i="6"/>
  <c r="BT292" i="6"/>
  <c r="BV292" i="6"/>
  <c r="C293" i="6"/>
  <c r="D293" i="6"/>
  <c r="E293" i="6"/>
  <c r="F293" i="6"/>
  <c r="H293" i="6"/>
  <c r="I293" i="6"/>
  <c r="J293" i="6"/>
  <c r="K293" i="6"/>
  <c r="L293" i="6"/>
  <c r="N293" i="6"/>
  <c r="O293" i="6"/>
  <c r="P293" i="6"/>
  <c r="Q293" i="6"/>
  <c r="R293" i="6"/>
  <c r="T293" i="6"/>
  <c r="U293" i="6"/>
  <c r="V293" i="6"/>
  <c r="W293" i="6"/>
  <c r="X293" i="6"/>
  <c r="Z293" i="6"/>
  <c r="AA293" i="6"/>
  <c r="AB293" i="6"/>
  <c r="AC293" i="6"/>
  <c r="AD293" i="6"/>
  <c r="AF293" i="6"/>
  <c r="AG293" i="6"/>
  <c r="AH293" i="6"/>
  <c r="AI293" i="6"/>
  <c r="AJ293" i="6"/>
  <c r="AL293" i="6"/>
  <c r="AM293" i="6"/>
  <c r="AN293" i="6"/>
  <c r="AO293" i="6"/>
  <c r="AP293" i="6"/>
  <c r="AR293" i="6"/>
  <c r="AS293" i="6"/>
  <c r="AT293" i="6"/>
  <c r="AU293" i="6"/>
  <c r="AV293" i="6"/>
  <c r="AX293" i="6"/>
  <c r="AY293" i="6"/>
  <c r="AZ293" i="6"/>
  <c r="BA293" i="6"/>
  <c r="BB293" i="6"/>
  <c r="BD293" i="6"/>
  <c r="BE293" i="6"/>
  <c r="BF293" i="6"/>
  <c r="BG293" i="6"/>
  <c r="BH293" i="6"/>
  <c r="BJ293" i="6"/>
  <c r="BK293" i="6"/>
  <c r="BL293" i="6"/>
  <c r="BM293" i="6"/>
  <c r="BN293" i="6"/>
  <c r="BP293" i="6"/>
  <c r="BQ293" i="6"/>
  <c r="BR293" i="6"/>
  <c r="BS293" i="6"/>
  <c r="BT293" i="6"/>
  <c r="BV293" i="6"/>
  <c r="C294" i="6"/>
  <c r="D294" i="6"/>
  <c r="E294" i="6"/>
  <c r="F294" i="6"/>
  <c r="H294" i="6"/>
  <c r="I294" i="6"/>
  <c r="J294" i="6"/>
  <c r="K294" i="6"/>
  <c r="L294" i="6"/>
  <c r="N294" i="6"/>
  <c r="O294" i="6"/>
  <c r="P294" i="6"/>
  <c r="Q294" i="6"/>
  <c r="R294" i="6"/>
  <c r="T294" i="6"/>
  <c r="U294" i="6"/>
  <c r="V294" i="6"/>
  <c r="W294" i="6"/>
  <c r="X294" i="6"/>
  <c r="Z294" i="6"/>
  <c r="AA294" i="6"/>
  <c r="AB294" i="6"/>
  <c r="AC294" i="6"/>
  <c r="AD294" i="6"/>
  <c r="AF294" i="6"/>
  <c r="AG294" i="6"/>
  <c r="AH294" i="6"/>
  <c r="AI294" i="6"/>
  <c r="AJ294" i="6"/>
  <c r="AL294" i="6"/>
  <c r="AM294" i="6"/>
  <c r="AN294" i="6"/>
  <c r="AO294" i="6"/>
  <c r="AP294" i="6"/>
  <c r="AR294" i="6"/>
  <c r="AS294" i="6"/>
  <c r="AT294" i="6"/>
  <c r="AU294" i="6"/>
  <c r="AV294" i="6"/>
  <c r="AX294" i="6"/>
  <c r="AY294" i="6"/>
  <c r="AZ294" i="6"/>
  <c r="BA294" i="6"/>
  <c r="BB294" i="6"/>
  <c r="BD294" i="6"/>
  <c r="BE294" i="6"/>
  <c r="BF294" i="6"/>
  <c r="BG294" i="6"/>
  <c r="BH294" i="6"/>
  <c r="BJ294" i="6"/>
  <c r="BK294" i="6"/>
  <c r="BL294" i="6"/>
  <c r="BM294" i="6"/>
  <c r="BN294" i="6"/>
  <c r="BP294" i="6"/>
  <c r="BQ294" i="6"/>
  <c r="BR294" i="6"/>
  <c r="BS294" i="6"/>
  <c r="BT294" i="6"/>
  <c r="BV294" i="6"/>
  <c r="C295" i="6"/>
  <c r="D295" i="6"/>
  <c r="E295" i="6"/>
  <c r="F295" i="6"/>
  <c r="H295" i="6"/>
  <c r="I295" i="6"/>
  <c r="J295" i="6"/>
  <c r="K295" i="6"/>
  <c r="L295" i="6"/>
  <c r="N295" i="6"/>
  <c r="O295" i="6"/>
  <c r="P295" i="6"/>
  <c r="Q295" i="6"/>
  <c r="R295" i="6"/>
  <c r="T295" i="6"/>
  <c r="U295" i="6"/>
  <c r="V295" i="6"/>
  <c r="W295" i="6"/>
  <c r="X295" i="6"/>
  <c r="Z295" i="6"/>
  <c r="AA295" i="6"/>
  <c r="AB295" i="6"/>
  <c r="AC295" i="6"/>
  <c r="AD295" i="6"/>
  <c r="AF295" i="6"/>
  <c r="AG295" i="6"/>
  <c r="AH295" i="6"/>
  <c r="AI295" i="6"/>
  <c r="AJ295" i="6"/>
  <c r="AL295" i="6"/>
  <c r="AM295" i="6"/>
  <c r="AN295" i="6"/>
  <c r="AO295" i="6"/>
  <c r="AP295" i="6"/>
  <c r="AR295" i="6"/>
  <c r="AS295" i="6"/>
  <c r="AT295" i="6"/>
  <c r="AU295" i="6"/>
  <c r="AV295" i="6"/>
  <c r="AX295" i="6"/>
  <c r="AY295" i="6"/>
  <c r="AZ295" i="6"/>
  <c r="BA295" i="6"/>
  <c r="BB295" i="6"/>
  <c r="BD295" i="6"/>
  <c r="BE295" i="6"/>
  <c r="BF295" i="6"/>
  <c r="BG295" i="6"/>
  <c r="BH295" i="6"/>
  <c r="BJ295" i="6"/>
  <c r="BK295" i="6"/>
  <c r="BL295" i="6"/>
  <c r="BM295" i="6"/>
  <c r="BN295" i="6"/>
  <c r="BP295" i="6"/>
  <c r="BQ295" i="6"/>
  <c r="BR295" i="6"/>
  <c r="BS295" i="6"/>
  <c r="BT295" i="6"/>
  <c r="BV295" i="6"/>
  <c r="C296" i="6"/>
  <c r="D296" i="6"/>
  <c r="E296" i="6"/>
  <c r="F296" i="6"/>
  <c r="H296" i="6"/>
  <c r="I296" i="6"/>
  <c r="J296" i="6"/>
  <c r="K296" i="6"/>
  <c r="L296" i="6"/>
  <c r="N296" i="6"/>
  <c r="O296" i="6"/>
  <c r="P296" i="6"/>
  <c r="Q296" i="6"/>
  <c r="R296" i="6"/>
  <c r="T296" i="6"/>
  <c r="U296" i="6"/>
  <c r="V296" i="6"/>
  <c r="W296" i="6"/>
  <c r="X296" i="6"/>
  <c r="Z296" i="6"/>
  <c r="AA296" i="6"/>
  <c r="AB296" i="6"/>
  <c r="AC296" i="6"/>
  <c r="AD296" i="6"/>
  <c r="AF296" i="6"/>
  <c r="AG296" i="6"/>
  <c r="AH296" i="6"/>
  <c r="AI296" i="6"/>
  <c r="AJ296" i="6"/>
  <c r="AL296" i="6"/>
  <c r="AM296" i="6"/>
  <c r="AN296" i="6"/>
  <c r="AO296" i="6"/>
  <c r="AP296" i="6"/>
  <c r="AR296" i="6"/>
  <c r="AS296" i="6"/>
  <c r="AT296" i="6"/>
  <c r="AU296" i="6"/>
  <c r="AV296" i="6"/>
  <c r="AX296" i="6"/>
  <c r="AY296" i="6"/>
  <c r="AZ296" i="6"/>
  <c r="BA296" i="6"/>
  <c r="BB296" i="6"/>
  <c r="BD296" i="6"/>
  <c r="BE296" i="6"/>
  <c r="BF296" i="6"/>
  <c r="BG296" i="6"/>
  <c r="BH296" i="6"/>
  <c r="BJ296" i="6"/>
  <c r="BK296" i="6"/>
  <c r="BL296" i="6"/>
  <c r="BM296" i="6"/>
  <c r="BN296" i="6"/>
  <c r="BP296" i="6"/>
  <c r="BQ296" i="6"/>
  <c r="BR296" i="6"/>
  <c r="BS296" i="6"/>
  <c r="BT296" i="6"/>
  <c r="BV296" i="6"/>
  <c r="C297" i="6"/>
  <c r="D297" i="6"/>
  <c r="E297" i="6"/>
  <c r="F297" i="6"/>
  <c r="H297" i="6"/>
  <c r="I297" i="6"/>
  <c r="J297" i="6"/>
  <c r="K297" i="6"/>
  <c r="L297" i="6"/>
  <c r="N297" i="6"/>
  <c r="O297" i="6"/>
  <c r="P297" i="6"/>
  <c r="Q297" i="6"/>
  <c r="R297" i="6"/>
  <c r="T297" i="6"/>
  <c r="U297" i="6"/>
  <c r="V297" i="6"/>
  <c r="W297" i="6"/>
  <c r="X297" i="6"/>
  <c r="Z297" i="6"/>
  <c r="AA297" i="6"/>
  <c r="AB297" i="6"/>
  <c r="AC297" i="6"/>
  <c r="AD297" i="6"/>
  <c r="AF297" i="6"/>
  <c r="AG297" i="6"/>
  <c r="AH297" i="6"/>
  <c r="AI297" i="6"/>
  <c r="AJ297" i="6"/>
  <c r="AL297" i="6"/>
  <c r="AM297" i="6"/>
  <c r="AN297" i="6"/>
  <c r="AO297" i="6"/>
  <c r="AP297" i="6"/>
  <c r="AR297" i="6"/>
  <c r="AS297" i="6"/>
  <c r="AT297" i="6"/>
  <c r="AU297" i="6"/>
  <c r="AV297" i="6"/>
  <c r="AX297" i="6"/>
  <c r="AY297" i="6"/>
  <c r="AZ297" i="6"/>
  <c r="BA297" i="6"/>
  <c r="BB297" i="6"/>
  <c r="BD297" i="6"/>
  <c r="BE297" i="6"/>
  <c r="BF297" i="6"/>
  <c r="BG297" i="6"/>
  <c r="BH297" i="6"/>
  <c r="BJ297" i="6"/>
  <c r="BK297" i="6"/>
  <c r="BL297" i="6"/>
  <c r="BM297" i="6"/>
  <c r="BN297" i="6"/>
  <c r="BP297" i="6"/>
  <c r="BQ297" i="6"/>
  <c r="BR297" i="6"/>
  <c r="BS297" i="6"/>
  <c r="BT297" i="6"/>
  <c r="BV297" i="6"/>
  <c r="C298" i="6"/>
  <c r="D298" i="6"/>
  <c r="E298" i="6"/>
  <c r="F298" i="6"/>
  <c r="H298" i="6"/>
  <c r="I298" i="6"/>
  <c r="J298" i="6"/>
  <c r="K298" i="6"/>
  <c r="L298" i="6"/>
  <c r="N298" i="6"/>
  <c r="O298" i="6"/>
  <c r="P298" i="6"/>
  <c r="Q298" i="6"/>
  <c r="R298" i="6"/>
  <c r="T298" i="6"/>
  <c r="U298" i="6"/>
  <c r="V298" i="6"/>
  <c r="W298" i="6"/>
  <c r="X298" i="6"/>
  <c r="Z298" i="6"/>
  <c r="AA298" i="6"/>
  <c r="AB298" i="6"/>
  <c r="AC298" i="6"/>
  <c r="AD298" i="6"/>
  <c r="AF298" i="6"/>
  <c r="AG298" i="6"/>
  <c r="AH298" i="6"/>
  <c r="AI298" i="6"/>
  <c r="AJ298" i="6"/>
  <c r="AL298" i="6"/>
  <c r="AM298" i="6"/>
  <c r="AN298" i="6"/>
  <c r="AO298" i="6"/>
  <c r="AP298" i="6"/>
  <c r="AR298" i="6"/>
  <c r="AS298" i="6"/>
  <c r="AT298" i="6"/>
  <c r="AU298" i="6"/>
  <c r="AV298" i="6"/>
  <c r="AX298" i="6"/>
  <c r="AY298" i="6"/>
  <c r="AZ298" i="6"/>
  <c r="BA298" i="6"/>
  <c r="BB298" i="6"/>
  <c r="BD298" i="6"/>
  <c r="BE298" i="6"/>
  <c r="BF298" i="6"/>
  <c r="BG298" i="6"/>
  <c r="BH298" i="6"/>
  <c r="BJ298" i="6"/>
  <c r="BK298" i="6"/>
  <c r="BL298" i="6"/>
  <c r="BM298" i="6"/>
  <c r="BN298" i="6"/>
  <c r="BP298" i="6"/>
  <c r="BQ298" i="6"/>
  <c r="BR298" i="6"/>
  <c r="BS298" i="6"/>
  <c r="BT298" i="6"/>
  <c r="BV298" i="6"/>
  <c r="C299" i="6"/>
  <c r="D299" i="6"/>
  <c r="E299" i="6"/>
  <c r="F299" i="6"/>
  <c r="H299" i="6"/>
  <c r="I299" i="6"/>
  <c r="J299" i="6"/>
  <c r="K299" i="6"/>
  <c r="L299" i="6"/>
  <c r="N299" i="6"/>
  <c r="O299" i="6"/>
  <c r="P299" i="6"/>
  <c r="Q299" i="6"/>
  <c r="R299" i="6"/>
  <c r="T299" i="6"/>
  <c r="U299" i="6"/>
  <c r="V299" i="6"/>
  <c r="W299" i="6"/>
  <c r="X299" i="6"/>
  <c r="Z299" i="6"/>
  <c r="AA299" i="6"/>
  <c r="AB299" i="6"/>
  <c r="AC299" i="6"/>
  <c r="AD299" i="6"/>
  <c r="AF299" i="6"/>
  <c r="AG299" i="6"/>
  <c r="AH299" i="6"/>
  <c r="AI299" i="6"/>
  <c r="AJ299" i="6"/>
  <c r="AL299" i="6"/>
  <c r="AM299" i="6"/>
  <c r="AN299" i="6"/>
  <c r="AO299" i="6"/>
  <c r="AP299" i="6"/>
  <c r="AR299" i="6"/>
  <c r="AS299" i="6"/>
  <c r="AT299" i="6"/>
  <c r="AU299" i="6"/>
  <c r="AV299" i="6"/>
  <c r="AX299" i="6"/>
  <c r="AY299" i="6"/>
  <c r="AZ299" i="6"/>
  <c r="BA299" i="6"/>
  <c r="BB299" i="6"/>
  <c r="BD299" i="6"/>
  <c r="BE299" i="6"/>
  <c r="BF299" i="6"/>
  <c r="BG299" i="6"/>
  <c r="BH299" i="6"/>
  <c r="BJ299" i="6"/>
  <c r="BK299" i="6"/>
  <c r="BL299" i="6"/>
  <c r="BM299" i="6"/>
  <c r="BN299" i="6"/>
  <c r="BP299" i="6"/>
  <c r="BQ299" i="6"/>
  <c r="BR299" i="6"/>
  <c r="BS299" i="6"/>
  <c r="BT299" i="6"/>
  <c r="BV299" i="6"/>
  <c r="C300" i="6"/>
  <c r="D300" i="6"/>
  <c r="E300" i="6"/>
  <c r="F300" i="6"/>
  <c r="H300" i="6"/>
  <c r="I300" i="6"/>
  <c r="J300" i="6"/>
  <c r="K300" i="6"/>
  <c r="L300" i="6"/>
  <c r="N300" i="6"/>
  <c r="O300" i="6"/>
  <c r="P300" i="6"/>
  <c r="Q300" i="6"/>
  <c r="R300" i="6"/>
  <c r="T300" i="6"/>
  <c r="U300" i="6"/>
  <c r="V300" i="6"/>
  <c r="W300" i="6"/>
  <c r="X300" i="6"/>
  <c r="Z300" i="6"/>
  <c r="AA300" i="6"/>
  <c r="AB300" i="6"/>
  <c r="AC300" i="6"/>
  <c r="AD300" i="6"/>
  <c r="AF300" i="6"/>
  <c r="AG300" i="6"/>
  <c r="AH300" i="6"/>
  <c r="AI300" i="6"/>
  <c r="AJ300" i="6"/>
  <c r="AL300" i="6"/>
  <c r="AM300" i="6"/>
  <c r="AN300" i="6"/>
  <c r="AO300" i="6"/>
  <c r="AP300" i="6"/>
  <c r="AR300" i="6"/>
  <c r="AS300" i="6"/>
  <c r="AT300" i="6"/>
  <c r="AU300" i="6"/>
  <c r="AV300" i="6"/>
  <c r="AX300" i="6"/>
  <c r="AY300" i="6"/>
  <c r="AZ300" i="6"/>
  <c r="BA300" i="6"/>
  <c r="BB300" i="6"/>
  <c r="BD300" i="6"/>
  <c r="BE300" i="6"/>
  <c r="BF300" i="6"/>
  <c r="BG300" i="6"/>
  <c r="BH300" i="6"/>
  <c r="BJ300" i="6"/>
  <c r="BK300" i="6"/>
  <c r="BL300" i="6"/>
  <c r="BM300" i="6"/>
  <c r="BN300" i="6"/>
  <c r="BP300" i="6"/>
  <c r="BQ300" i="6"/>
  <c r="BR300" i="6"/>
  <c r="BS300" i="6"/>
  <c r="BT300" i="6"/>
  <c r="BV300" i="6"/>
  <c r="C301" i="6"/>
  <c r="D301" i="6"/>
  <c r="E301" i="6"/>
  <c r="F301" i="6"/>
  <c r="H301" i="6"/>
  <c r="I301" i="6"/>
  <c r="J301" i="6"/>
  <c r="K301" i="6"/>
  <c r="L301" i="6"/>
  <c r="N301" i="6"/>
  <c r="O301" i="6"/>
  <c r="P301" i="6"/>
  <c r="Q301" i="6"/>
  <c r="R301" i="6"/>
  <c r="T301" i="6"/>
  <c r="U301" i="6"/>
  <c r="V301" i="6"/>
  <c r="W301" i="6"/>
  <c r="X301" i="6"/>
  <c r="Z301" i="6"/>
  <c r="AA301" i="6"/>
  <c r="AB301" i="6"/>
  <c r="AC301" i="6"/>
  <c r="AD301" i="6"/>
  <c r="AF301" i="6"/>
  <c r="AG301" i="6"/>
  <c r="AH301" i="6"/>
  <c r="AI301" i="6"/>
  <c r="AJ301" i="6"/>
  <c r="AL301" i="6"/>
  <c r="AM301" i="6"/>
  <c r="AN301" i="6"/>
  <c r="AO301" i="6"/>
  <c r="AP301" i="6"/>
  <c r="AR301" i="6"/>
  <c r="AS301" i="6"/>
  <c r="AT301" i="6"/>
  <c r="AU301" i="6"/>
  <c r="AV301" i="6"/>
  <c r="AX301" i="6"/>
  <c r="AY301" i="6"/>
  <c r="AZ301" i="6"/>
  <c r="BA301" i="6"/>
  <c r="BB301" i="6"/>
  <c r="BD301" i="6"/>
  <c r="BE301" i="6"/>
  <c r="BF301" i="6"/>
  <c r="BG301" i="6"/>
  <c r="BH301" i="6"/>
  <c r="BJ301" i="6"/>
  <c r="BK301" i="6"/>
  <c r="BL301" i="6"/>
  <c r="BM301" i="6"/>
  <c r="BN301" i="6"/>
  <c r="BP301" i="6"/>
  <c r="BQ301" i="6"/>
  <c r="BR301" i="6"/>
  <c r="BS301" i="6"/>
  <c r="BT301" i="6"/>
  <c r="BV301" i="6"/>
  <c r="C302" i="6"/>
  <c r="D302" i="6"/>
  <c r="E302" i="6"/>
  <c r="F302" i="6"/>
  <c r="H302" i="6"/>
  <c r="I302" i="6"/>
  <c r="J302" i="6"/>
  <c r="K302" i="6"/>
  <c r="L302" i="6"/>
  <c r="N302" i="6"/>
  <c r="O302" i="6"/>
  <c r="P302" i="6"/>
  <c r="Q302" i="6"/>
  <c r="R302" i="6"/>
  <c r="T302" i="6"/>
  <c r="U302" i="6"/>
  <c r="V302" i="6"/>
  <c r="W302" i="6"/>
  <c r="X302" i="6"/>
  <c r="Z302" i="6"/>
  <c r="AA302" i="6"/>
  <c r="AB302" i="6"/>
  <c r="AC302" i="6"/>
  <c r="AD302" i="6"/>
  <c r="AF302" i="6"/>
  <c r="AG302" i="6"/>
  <c r="AH302" i="6"/>
  <c r="AI302" i="6"/>
  <c r="AJ302" i="6"/>
  <c r="AL302" i="6"/>
  <c r="AM302" i="6"/>
  <c r="AN302" i="6"/>
  <c r="AO302" i="6"/>
  <c r="AP302" i="6"/>
  <c r="AR302" i="6"/>
  <c r="AS302" i="6"/>
  <c r="AT302" i="6"/>
  <c r="AU302" i="6"/>
  <c r="AV302" i="6"/>
  <c r="AX302" i="6"/>
  <c r="AY302" i="6"/>
  <c r="AZ302" i="6"/>
  <c r="BA302" i="6"/>
  <c r="BB302" i="6"/>
  <c r="BD302" i="6"/>
  <c r="BE302" i="6"/>
  <c r="BF302" i="6"/>
  <c r="BG302" i="6"/>
  <c r="BH302" i="6"/>
  <c r="BJ302" i="6"/>
  <c r="BK302" i="6"/>
  <c r="BL302" i="6"/>
  <c r="BM302" i="6"/>
  <c r="BN302" i="6"/>
  <c r="BP302" i="6"/>
  <c r="BQ302" i="6"/>
  <c r="BR302" i="6"/>
  <c r="BS302" i="6"/>
  <c r="BT302" i="6"/>
  <c r="BV302" i="6"/>
  <c r="C303" i="6"/>
  <c r="D303" i="6"/>
  <c r="E303" i="6"/>
  <c r="F303" i="6"/>
  <c r="H303" i="6"/>
  <c r="I303" i="6"/>
  <c r="J303" i="6"/>
  <c r="K303" i="6"/>
  <c r="L303" i="6"/>
  <c r="N303" i="6"/>
  <c r="O303" i="6"/>
  <c r="P303" i="6"/>
  <c r="Q303" i="6"/>
  <c r="R303" i="6"/>
  <c r="T303" i="6"/>
  <c r="U303" i="6"/>
  <c r="V303" i="6"/>
  <c r="W303" i="6"/>
  <c r="X303" i="6"/>
  <c r="Z303" i="6"/>
  <c r="AA303" i="6"/>
  <c r="AB303" i="6"/>
  <c r="AC303" i="6"/>
  <c r="AD303" i="6"/>
  <c r="AF303" i="6"/>
  <c r="AG303" i="6"/>
  <c r="AH303" i="6"/>
  <c r="AI303" i="6"/>
  <c r="AJ303" i="6"/>
  <c r="AL303" i="6"/>
  <c r="AM303" i="6"/>
  <c r="AN303" i="6"/>
  <c r="AO303" i="6"/>
  <c r="AP303" i="6"/>
  <c r="AR303" i="6"/>
  <c r="AS303" i="6"/>
  <c r="AT303" i="6"/>
  <c r="AU303" i="6"/>
  <c r="AV303" i="6"/>
  <c r="AX303" i="6"/>
  <c r="AY303" i="6"/>
  <c r="AZ303" i="6"/>
  <c r="BA303" i="6"/>
  <c r="BB303" i="6"/>
  <c r="BD303" i="6"/>
  <c r="BE303" i="6"/>
  <c r="BF303" i="6"/>
  <c r="BG303" i="6"/>
  <c r="BH303" i="6"/>
  <c r="BJ303" i="6"/>
  <c r="BK303" i="6"/>
  <c r="BL303" i="6"/>
  <c r="BM303" i="6"/>
  <c r="BN303" i="6"/>
  <c r="BP303" i="6"/>
  <c r="BQ303" i="6"/>
  <c r="BR303" i="6"/>
  <c r="BS303" i="6"/>
  <c r="BT303" i="6"/>
  <c r="BV303" i="6"/>
  <c r="C304" i="6"/>
  <c r="D304" i="6"/>
  <c r="E304" i="6"/>
  <c r="F304" i="6"/>
  <c r="H304" i="6"/>
  <c r="I304" i="6"/>
  <c r="J304" i="6"/>
  <c r="K304" i="6"/>
  <c r="L304" i="6"/>
  <c r="N304" i="6"/>
  <c r="O304" i="6"/>
  <c r="P304" i="6"/>
  <c r="Q304" i="6"/>
  <c r="R304" i="6"/>
  <c r="T304" i="6"/>
  <c r="U304" i="6"/>
  <c r="V304" i="6"/>
  <c r="W304" i="6"/>
  <c r="X304" i="6"/>
  <c r="Z304" i="6"/>
  <c r="AA304" i="6"/>
  <c r="AB304" i="6"/>
  <c r="AC304" i="6"/>
  <c r="AD304" i="6"/>
  <c r="AF304" i="6"/>
  <c r="AG304" i="6"/>
  <c r="AH304" i="6"/>
  <c r="AI304" i="6"/>
  <c r="AJ304" i="6"/>
  <c r="AL304" i="6"/>
  <c r="AM304" i="6"/>
  <c r="AN304" i="6"/>
  <c r="AO304" i="6"/>
  <c r="AP304" i="6"/>
  <c r="AR304" i="6"/>
  <c r="AS304" i="6"/>
  <c r="AT304" i="6"/>
  <c r="AU304" i="6"/>
  <c r="AV304" i="6"/>
  <c r="AX304" i="6"/>
  <c r="AY304" i="6"/>
  <c r="AZ304" i="6"/>
  <c r="BA304" i="6"/>
  <c r="BB304" i="6"/>
  <c r="BD304" i="6"/>
  <c r="BE304" i="6"/>
  <c r="BF304" i="6"/>
  <c r="BG304" i="6"/>
  <c r="BH304" i="6"/>
  <c r="BJ304" i="6"/>
  <c r="BK304" i="6"/>
  <c r="BL304" i="6"/>
  <c r="BM304" i="6"/>
  <c r="BN304" i="6"/>
  <c r="BP304" i="6"/>
  <c r="BQ304" i="6"/>
  <c r="BR304" i="6"/>
  <c r="BS304" i="6"/>
  <c r="BT304" i="6"/>
  <c r="BV304" i="6"/>
  <c r="C305" i="6"/>
  <c r="D305" i="6"/>
  <c r="E305" i="6"/>
  <c r="F305" i="6"/>
  <c r="H305" i="6"/>
  <c r="I305" i="6"/>
  <c r="J305" i="6"/>
  <c r="K305" i="6"/>
  <c r="L305" i="6"/>
  <c r="N305" i="6"/>
  <c r="O305" i="6"/>
  <c r="P305" i="6"/>
  <c r="Q305" i="6"/>
  <c r="R305" i="6"/>
  <c r="T305" i="6"/>
  <c r="U305" i="6"/>
  <c r="V305" i="6"/>
  <c r="W305" i="6"/>
  <c r="X305" i="6"/>
  <c r="Z305" i="6"/>
  <c r="AA305" i="6"/>
  <c r="AB305" i="6"/>
  <c r="AC305" i="6"/>
  <c r="AD305" i="6"/>
  <c r="AF305" i="6"/>
  <c r="AG305" i="6"/>
  <c r="AH305" i="6"/>
  <c r="AI305" i="6"/>
  <c r="AJ305" i="6"/>
  <c r="AL305" i="6"/>
  <c r="AM305" i="6"/>
  <c r="AN305" i="6"/>
  <c r="AO305" i="6"/>
  <c r="AP305" i="6"/>
  <c r="AR305" i="6"/>
  <c r="AS305" i="6"/>
  <c r="AT305" i="6"/>
  <c r="AU305" i="6"/>
  <c r="AV305" i="6"/>
  <c r="AX305" i="6"/>
  <c r="AY305" i="6"/>
  <c r="AZ305" i="6"/>
  <c r="BA305" i="6"/>
  <c r="BB305" i="6"/>
  <c r="BD305" i="6"/>
  <c r="BE305" i="6"/>
  <c r="BF305" i="6"/>
  <c r="BG305" i="6"/>
  <c r="BH305" i="6"/>
  <c r="BJ305" i="6"/>
  <c r="BK305" i="6"/>
  <c r="BL305" i="6"/>
  <c r="BM305" i="6"/>
  <c r="BN305" i="6"/>
  <c r="BP305" i="6"/>
  <c r="BQ305" i="6"/>
  <c r="BR305" i="6"/>
  <c r="BS305" i="6"/>
  <c r="BT305" i="6"/>
  <c r="BV305" i="6"/>
  <c r="C306" i="6"/>
  <c r="D306" i="6"/>
  <c r="E306" i="6"/>
  <c r="F306" i="6"/>
  <c r="H306" i="6"/>
  <c r="I306" i="6"/>
  <c r="J306" i="6"/>
  <c r="K306" i="6"/>
  <c r="L306" i="6"/>
  <c r="N306" i="6"/>
  <c r="O306" i="6"/>
  <c r="P306" i="6"/>
  <c r="Q306" i="6"/>
  <c r="R306" i="6"/>
  <c r="T306" i="6"/>
  <c r="U306" i="6"/>
  <c r="V306" i="6"/>
  <c r="W306" i="6"/>
  <c r="X306" i="6"/>
  <c r="Z306" i="6"/>
  <c r="AA306" i="6"/>
  <c r="AB306" i="6"/>
  <c r="AC306" i="6"/>
  <c r="AD306" i="6"/>
  <c r="AF306" i="6"/>
  <c r="AG306" i="6"/>
  <c r="AH306" i="6"/>
  <c r="AI306" i="6"/>
  <c r="AJ306" i="6"/>
  <c r="AL306" i="6"/>
  <c r="AM306" i="6"/>
  <c r="AN306" i="6"/>
  <c r="AO306" i="6"/>
  <c r="AP306" i="6"/>
  <c r="AR306" i="6"/>
  <c r="AS306" i="6"/>
  <c r="AT306" i="6"/>
  <c r="AU306" i="6"/>
  <c r="AV306" i="6"/>
  <c r="AX306" i="6"/>
  <c r="AY306" i="6"/>
  <c r="AZ306" i="6"/>
  <c r="BA306" i="6"/>
  <c r="BB306" i="6"/>
  <c r="BD306" i="6"/>
  <c r="BE306" i="6"/>
  <c r="BF306" i="6"/>
  <c r="BG306" i="6"/>
  <c r="BH306" i="6"/>
  <c r="BJ306" i="6"/>
  <c r="BK306" i="6"/>
  <c r="BL306" i="6"/>
  <c r="BM306" i="6"/>
  <c r="BN306" i="6"/>
  <c r="BP306" i="6"/>
  <c r="BQ306" i="6"/>
  <c r="BR306" i="6"/>
  <c r="BS306" i="6"/>
  <c r="BT306" i="6"/>
  <c r="BV306" i="6"/>
  <c r="C307" i="6"/>
  <c r="D307" i="6"/>
  <c r="E307" i="6"/>
  <c r="F307" i="6"/>
  <c r="H307" i="6"/>
  <c r="I307" i="6"/>
  <c r="J307" i="6"/>
  <c r="K307" i="6"/>
  <c r="L307" i="6"/>
  <c r="N307" i="6"/>
  <c r="O307" i="6"/>
  <c r="P307" i="6"/>
  <c r="Q307" i="6"/>
  <c r="R307" i="6"/>
  <c r="T307" i="6"/>
  <c r="U307" i="6"/>
  <c r="V307" i="6"/>
  <c r="W307" i="6"/>
  <c r="X307" i="6"/>
  <c r="Z307" i="6"/>
  <c r="AA307" i="6"/>
  <c r="AB307" i="6"/>
  <c r="AC307" i="6"/>
  <c r="AD307" i="6"/>
  <c r="AF307" i="6"/>
  <c r="AG307" i="6"/>
  <c r="AH307" i="6"/>
  <c r="AI307" i="6"/>
  <c r="AJ307" i="6"/>
  <c r="AL307" i="6"/>
  <c r="AM307" i="6"/>
  <c r="AN307" i="6"/>
  <c r="AO307" i="6"/>
  <c r="AP307" i="6"/>
  <c r="AR307" i="6"/>
  <c r="AS307" i="6"/>
  <c r="AT307" i="6"/>
  <c r="AU307" i="6"/>
  <c r="AV307" i="6"/>
  <c r="AX307" i="6"/>
  <c r="AY307" i="6"/>
  <c r="AZ307" i="6"/>
  <c r="BA307" i="6"/>
  <c r="BB307" i="6"/>
  <c r="BD307" i="6"/>
  <c r="BE307" i="6"/>
  <c r="BF307" i="6"/>
  <c r="BG307" i="6"/>
  <c r="BH307" i="6"/>
  <c r="BJ307" i="6"/>
  <c r="BK307" i="6"/>
  <c r="BL307" i="6"/>
  <c r="BM307" i="6"/>
  <c r="BN307" i="6"/>
  <c r="BP307" i="6"/>
  <c r="BQ307" i="6"/>
  <c r="BR307" i="6"/>
  <c r="BS307" i="6"/>
  <c r="BT307" i="6"/>
  <c r="BV307" i="6"/>
  <c r="C308" i="6"/>
  <c r="D308" i="6"/>
  <c r="E308" i="6"/>
  <c r="F308" i="6"/>
  <c r="H308" i="6"/>
  <c r="I308" i="6"/>
  <c r="J308" i="6"/>
  <c r="K308" i="6"/>
  <c r="L308" i="6"/>
  <c r="N308" i="6"/>
  <c r="O308" i="6"/>
  <c r="P308" i="6"/>
  <c r="Q308" i="6"/>
  <c r="R308" i="6"/>
  <c r="T308" i="6"/>
  <c r="U308" i="6"/>
  <c r="V308" i="6"/>
  <c r="W308" i="6"/>
  <c r="X308" i="6"/>
  <c r="Z308" i="6"/>
  <c r="AA308" i="6"/>
  <c r="AB308" i="6"/>
  <c r="AC308" i="6"/>
  <c r="AD308" i="6"/>
  <c r="AF308" i="6"/>
  <c r="AG308" i="6"/>
  <c r="AH308" i="6"/>
  <c r="AI308" i="6"/>
  <c r="AJ308" i="6"/>
  <c r="AL308" i="6"/>
  <c r="AM308" i="6"/>
  <c r="AN308" i="6"/>
  <c r="AO308" i="6"/>
  <c r="AP308" i="6"/>
  <c r="AR308" i="6"/>
  <c r="AS308" i="6"/>
  <c r="AT308" i="6"/>
  <c r="AU308" i="6"/>
  <c r="AV308" i="6"/>
  <c r="AX308" i="6"/>
  <c r="AY308" i="6"/>
  <c r="AZ308" i="6"/>
  <c r="BA308" i="6"/>
  <c r="BB308" i="6"/>
  <c r="BD308" i="6"/>
  <c r="BE308" i="6"/>
  <c r="BF308" i="6"/>
  <c r="BG308" i="6"/>
  <c r="BH308" i="6"/>
  <c r="BJ308" i="6"/>
  <c r="BK308" i="6"/>
  <c r="BL308" i="6"/>
  <c r="BM308" i="6"/>
  <c r="BN308" i="6"/>
  <c r="BP308" i="6"/>
  <c r="BQ308" i="6"/>
  <c r="BR308" i="6"/>
  <c r="BS308" i="6"/>
  <c r="BT308" i="6"/>
  <c r="BV308" i="6"/>
  <c r="C309" i="6"/>
  <c r="D309" i="6"/>
  <c r="E309" i="6"/>
  <c r="F309" i="6"/>
  <c r="H309" i="6"/>
  <c r="I309" i="6"/>
  <c r="J309" i="6"/>
  <c r="K309" i="6"/>
  <c r="L309" i="6"/>
  <c r="N309" i="6"/>
  <c r="O309" i="6"/>
  <c r="P309" i="6"/>
  <c r="Q309" i="6"/>
  <c r="R309" i="6"/>
  <c r="T309" i="6"/>
  <c r="U309" i="6"/>
  <c r="V309" i="6"/>
  <c r="W309" i="6"/>
  <c r="X309" i="6"/>
  <c r="Z309" i="6"/>
  <c r="AA309" i="6"/>
  <c r="AB309" i="6"/>
  <c r="AC309" i="6"/>
  <c r="AD309" i="6"/>
  <c r="AF309" i="6"/>
  <c r="AG309" i="6"/>
  <c r="AH309" i="6"/>
  <c r="AI309" i="6"/>
  <c r="AJ309" i="6"/>
  <c r="AL309" i="6"/>
  <c r="AM309" i="6"/>
  <c r="AN309" i="6"/>
  <c r="AO309" i="6"/>
  <c r="AP309" i="6"/>
  <c r="AR309" i="6"/>
  <c r="AS309" i="6"/>
  <c r="AT309" i="6"/>
  <c r="AU309" i="6"/>
  <c r="AV309" i="6"/>
  <c r="AX309" i="6"/>
  <c r="AY309" i="6"/>
  <c r="AZ309" i="6"/>
  <c r="BA309" i="6"/>
  <c r="BB309" i="6"/>
  <c r="BD309" i="6"/>
  <c r="BE309" i="6"/>
  <c r="BF309" i="6"/>
  <c r="BG309" i="6"/>
  <c r="BH309" i="6"/>
  <c r="BJ309" i="6"/>
  <c r="BK309" i="6"/>
  <c r="BL309" i="6"/>
  <c r="BM309" i="6"/>
  <c r="BN309" i="6"/>
  <c r="BP309" i="6"/>
  <c r="BQ309" i="6"/>
  <c r="BR309" i="6"/>
  <c r="BS309" i="6"/>
  <c r="BT309" i="6"/>
  <c r="BV309" i="6"/>
  <c r="C310" i="6"/>
  <c r="D310" i="6"/>
  <c r="E310" i="6"/>
  <c r="F310" i="6"/>
  <c r="H310" i="6"/>
  <c r="I310" i="6"/>
  <c r="J310" i="6"/>
  <c r="K310" i="6"/>
  <c r="L310" i="6"/>
  <c r="N310" i="6"/>
  <c r="O310" i="6"/>
  <c r="P310" i="6"/>
  <c r="Q310" i="6"/>
  <c r="R310" i="6"/>
  <c r="T310" i="6"/>
  <c r="U310" i="6"/>
  <c r="V310" i="6"/>
  <c r="W310" i="6"/>
  <c r="X310" i="6"/>
  <c r="Z310" i="6"/>
  <c r="AA310" i="6"/>
  <c r="AB310" i="6"/>
  <c r="AC310" i="6"/>
  <c r="AD310" i="6"/>
  <c r="AF310" i="6"/>
  <c r="AG310" i="6"/>
  <c r="AH310" i="6"/>
  <c r="AI310" i="6"/>
  <c r="AJ310" i="6"/>
  <c r="AL310" i="6"/>
  <c r="AM310" i="6"/>
  <c r="AN310" i="6"/>
  <c r="AO310" i="6"/>
  <c r="AP310" i="6"/>
  <c r="AR310" i="6"/>
  <c r="AS310" i="6"/>
  <c r="AT310" i="6"/>
  <c r="AU310" i="6"/>
  <c r="AV310" i="6"/>
  <c r="AX310" i="6"/>
  <c r="AY310" i="6"/>
  <c r="AZ310" i="6"/>
  <c r="BA310" i="6"/>
  <c r="BB310" i="6"/>
  <c r="BD310" i="6"/>
  <c r="BE310" i="6"/>
  <c r="BF310" i="6"/>
  <c r="BG310" i="6"/>
  <c r="BH310" i="6"/>
  <c r="BJ310" i="6"/>
  <c r="BK310" i="6"/>
  <c r="BL310" i="6"/>
  <c r="BM310" i="6"/>
  <c r="BN310" i="6"/>
  <c r="BP310" i="6"/>
  <c r="BQ310" i="6"/>
  <c r="BR310" i="6"/>
  <c r="BS310" i="6"/>
  <c r="BT310" i="6"/>
  <c r="BV310" i="6"/>
  <c r="C311" i="6"/>
  <c r="D311" i="6"/>
  <c r="E311" i="6"/>
  <c r="F311" i="6"/>
  <c r="H311" i="6"/>
  <c r="I311" i="6"/>
  <c r="J311" i="6"/>
  <c r="K311" i="6"/>
  <c r="L311" i="6"/>
  <c r="N311" i="6"/>
  <c r="O311" i="6"/>
  <c r="P311" i="6"/>
  <c r="Q311" i="6"/>
  <c r="R311" i="6"/>
  <c r="T311" i="6"/>
  <c r="U311" i="6"/>
  <c r="V311" i="6"/>
  <c r="W311" i="6"/>
  <c r="X311" i="6"/>
  <c r="Z311" i="6"/>
  <c r="AA311" i="6"/>
  <c r="AB311" i="6"/>
  <c r="AC311" i="6"/>
  <c r="AD311" i="6"/>
  <c r="AF311" i="6"/>
  <c r="AG311" i="6"/>
  <c r="AH311" i="6"/>
  <c r="AI311" i="6"/>
  <c r="AJ311" i="6"/>
  <c r="AL311" i="6"/>
  <c r="AM311" i="6"/>
  <c r="AN311" i="6"/>
  <c r="AO311" i="6"/>
  <c r="AP311" i="6"/>
  <c r="AR311" i="6"/>
  <c r="AS311" i="6"/>
  <c r="AT311" i="6"/>
  <c r="AU311" i="6"/>
  <c r="AV311" i="6"/>
  <c r="AX311" i="6"/>
  <c r="AY311" i="6"/>
  <c r="AZ311" i="6"/>
  <c r="BA311" i="6"/>
  <c r="BB311" i="6"/>
  <c r="BD311" i="6"/>
  <c r="BE311" i="6"/>
  <c r="BF311" i="6"/>
  <c r="BG311" i="6"/>
  <c r="BH311" i="6"/>
  <c r="BJ311" i="6"/>
  <c r="BK311" i="6"/>
  <c r="BL311" i="6"/>
  <c r="BM311" i="6"/>
  <c r="BN311" i="6"/>
  <c r="BP311" i="6"/>
  <c r="BQ311" i="6"/>
  <c r="BR311" i="6"/>
  <c r="BS311" i="6"/>
  <c r="BT311" i="6"/>
  <c r="BV311" i="6"/>
  <c r="C312" i="6"/>
  <c r="D312" i="6"/>
  <c r="E312" i="6"/>
  <c r="F312" i="6"/>
  <c r="H312" i="6"/>
  <c r="I312" i="6"/>
  <c r="J312" i="6"/>
  <c r="K312" i="6"/>
  <c r="L312" i="6"/>
  <c r="N312" i="6"/>
  <c r="O312" i="6"/>
  <c r="P312" i="6"/>
  <c r="Q312" i="6"/>
  <c r="R312" i="6"/>
  <c r="T312" i="6"/>
  <c r="U312" i="6"/>
  <c r="V312" i="6"/>
  <c r="W312" i="6"/>
  <c r="X312" i="6"/>
  <c r="Z312" i="6"/>
  <c r="AA312" i="6"/>
  <c r="AB312" i="6"/>
  <c r="AC312" i="6"/>
  <c r="AD312" i="6"/>
  <c r="AF312" i="6"/>
  <c r="AG312" i="6"/>
  <c r="AH312" i="6"/>
  <c r="AI312" i="6"/>
  <c r="AJ312" i="6"/>
  <c r="AL312" i="6"/>
  <c r="AM312" i="6"/>
  <c r="AN312" i="6"/>
  <c r="AO312" i="6"/>
  <c r="AP312" i="6"/>
  <c r="AR312" i="6"/>
  <c r="AS312" i="6"/>
  <c r="AT312" i="6"/>
  <c r="AU312" i="6"/>
  <c r="AV312" i="6"/>
  <c r="AX312" i="6"/>
  <c r="AY312" i="6"/>
  <c r="AZ312" i="6"/>
  <c r="BA312" i="6"/>
  <c r="BB312" i="6"/>
  <c r="BD312" i="6"/>
  <c r="BE312" i="6"/>
  <c r="BF312" i="6"/>
  <c r="BG312" i="6"/>
  <c r="BH312" i="6"/>
  <c r="BJ312" i="6"/>
  <c r="BK312" i="6"/>
  <c r="BL312" i="6"/>
  <c r="BM312" i="6"/>
  <c r="BN312" i="6"/>
  <c r="BP312" i="6"/>
  <c r="BQ312" i="6"/>
  <c r="BR312" i="6"/>
  <c r="BS312" i="6"/>
  <c r="BT312" i="6"/>
  <c r="BV312" i="6"/>
  <c r="C313" i="6"/>
  <c r="D313" i="6"/>
  <c r="E313" i="6"/>
  <c r="F313" i="6"/>
  <c r="H313" i="6"/>
  <c r="I313" i="6"/>
  <c r="J313" i="6"/>
  <c r="K313" i="6"/>
  <c r="L313" i="6"/>
  <c r="N313" i="6"/>
  <c r="O313" i="6"/>
  <c r="P313" i="6"/>
  <c r="Q313" i="6"/>
  <c r="R313" i="6"/>
  <c r="T313" i="6"/>
  <c r="U313" i="6"/>
  <c r="V313" i="6"/>
  <c r="W313" i="6"/>
  <c r="X313" i="6"/>
  <c r="Z313" i="6"/>
  <c r="AA313" i="6"/>
  <c r="AB313" i="6"/>
  <c r="AC313" i="6"/>
  <c r="AD313" i="6"/>
  <c r="AF313" i="6"/>
  <c r="AG313" i="6"/>
  <c r="AH313" i="6"/>
  <c r="AI313" i="6"/>
  <c r="AJ313" i="6"/>
  <c r="AL313" i="6"/>
  <c r="AM313" i="6"/>
  <c r="AN313" i="6"/>
  <c r="AO313" i="6"/>
  <c r="AP313" i="6"/>
  <c r="AR313" i="6"/>
  <c r="AS313" i="6"/>
  <c r="AT313" i="6"/>
  <c r="AU313" i="6"/>
  <c r="AV313" i="6"/>
  <c r="AX313" i="6"/>
  <c r="AY313" i="6"/>
  <c r="AZ313" i="6"/>
  <c r="BA313" i="6"/>
  <c r="BB313" i="6"/>
  <c r="BD313" i="6"/>
  <c r="BE313" i="6"/>
  <c r="BF313" i="6"/>
  <c r="BG313" i="6"/>
  <c r="BH313" i="6"/>
  <c r="BJ313" i="6"/>
  <c r="BK313" i="6"/>
  <c r="BL313" i="6"/>
  <c r="BM313" i="6"/>
  <c r="BN313" i="6"/>
  <c r="BP313" i="6"/>
  <c r="BQ313" i="6"/>
  <c r="BR313" i="6"/>
  <c r="BS313" i="6"/>
  <c r="BT313" i="6"/>
  <c r="BV313" i="6"/>
  <c r="C314" i="6"/>
  <c r="D314" i="6"/>
  <c r="E314" i="6"/>
  <c r="F314" i="6"/>
  <c r="H314" i="6"/>
  <c r="I314" i="6"/>
  <c r="J314" i="6"/>
  <c r="K314" i="6"/>
  <c r="L314" i="6"/>
  <c r="N314" i="6"/>
  <c r="O314" i="6"/>
  <c r="P314" i="6"/>
  <c r="Q314" i="6"/>
  <c r="R314" i="6"/>
  <c r="T314" i="6"/>
  <c r="U314" i="6"/>
  <c r="V314" i="6"/>
  <c r="W314" i="6"/>
  <c r="X314" i="6"/>
  <c r="Z314" i="6"/>
  <c r="AA314" i="6"/>
  <c r="AB314" i="6"/>
  <c r="AC314" i="6"/>
  <c r="AD314" i="6"/>
  <c r="AF314" i="6"/>
  <c r="AG314" i="6"/>
  <c r="AH314" i="6"/>
  <c r="AI314" i="6"/>
  <c r="AJ314" i="6"/>
  <c r="AL314" i="6"/>
  <c r="AM314" i="6"/>
  <c r="AN314" i="6"/>
  <c r="AO314" i="6"/>
  <c r="AP314" i="6"/>
  <c r="AR314" i="6"/>
  <c r="AS314" i="6"/>
  <c r="AT314" i="6"/>
  <c r="AU314" i="6"/>
  <c r="AV314" i="6"/>
  <c r="AX314" i="6"/>
  <c r="AY314" i="6"/>
  <c r="AZ314" i="6"/>
  <c r="BA314" i="6"/>
  <c r="BB314" i="6"/>
  <c r="BD314" i="6"/>
  <c r="BE314" i="6"/>
  <c r="BF314" i="6"/>
  <c r="BG314" i="6"/>
  <c r="BH314" i="6"/>
  <c r="BJ314" i="6"/>
  <c r="BK314" i="6"/>
  <c r="BL314" i="6"/>
  <c r="BM314" i="6"/>
  <c r="BN314" i="6"/>
  <c r="BP314" i="6"/>
  <c r="BQ314" i="6"/>
  <c r="BR314" i="6"/>
  <c r="BS314" i="6"/>
  <c r="BT314" i="6"/>
  <c r="BV314" i="6"/>
  <c r="C315" i="6"/>
  <c r="D315" i="6"/>
  <c r="E315" i="6"/>
  <c r="F315" i="6"/>
  <c r="H315" i="6"/>
  <c r="I315" i="6"/>
  <c r="J315" i="6"/>
  <c r="K315" i="6"/>
  <c r="L315" i="6"/>
  <c r="N315" i="6"/>
  <c r="O315" i="6"/>
  <c r="P315" i="6"/>
  <c r="Q315" i="6"/>
  <c r="R315" i="6"/>
  <c r="T315" i="6"/>
  <c r="U315" i="6"/>
  <c r="V315" i="6"/>
  <c r="W315" i="6"/>
  <c r="X315" i="6"/>
  <c r="Z315" i="6"/>
  <c r="AA315" i="6"/>
  <c r="AB315" i="6"/>
  <c r="AC315" i="6"/>
  <c r="AD315" i="6"/>
  <c r="AF315" i="6"/>
  <c r="AG315" i="6"/>
  <c r="AH315" i="6"/>
  <c r="AI315" i="6"/>
  <c r="AJ315" i="6"/>
  <c r="AL315" i="6"/>
  <c r="AM315" i="6"/>
  <c r="AN315" i="6"/>
  <c r="AO315" i="6"/>
  <c r="AP315" i="6"/>
  <c r="AR315" i="6"/>
  <c r="AS315" i="6"/>
  <c r="AT315" i="6"/>
  <c r="AU315" i="6"/>
  <c r="AV315" i="6"/>
  <c r="AX315" i="6"/>
  <c r="AY315" i="6"/>
  <c r="AZ315" i="6"/>
  <c r="BA315" i="6"/>
  <c r="BB315" i="6"/>
  <c r="BD315" i="6"/>
  <c r="BE315" i="6"/>
  <c r="BF315" i="6"/>
  <c r="BG315" i="6"/>
  <c r="BH315" i="6"/>
  <c r="BJ315" i="6"/>
  <c r="BK315" i="6"/>
  <c r="BL315" i="6"/>
  <c r="BM315" i="6"/>
  <c r="BN315" i="6"/>
  <c r="BP315" i="6"/>
  <c r="BQ315" i="6"/>
  <c r="BR315" i="6"/>
  <c r="BS315" i="6"/>
  <c r="BT315" i="6"/>
  <c r="BV315" i="6"/>
  <c r="C316" i="6"/>
  <c r="D316" i="6"/>
  <c r="E316" i="6"/>
  <c r="F316" i="6"/>
  <c r="H316" i="6"/>
  <c r="I316" i="6"/>
  <c r="J316" i="6"/>
  <c r="K316" i="6"/>
  <c r="L316" i="6"/>
  <c r="N316" i="6"/>
  <c r="O316" i="6"/>
  <c r="P316" i="6"/>
  <c r="Q316" i="6"/>
  <c r="R316" i="6"/>
  <c r="T316" i="6"/>
  <c r="U316" i="6"/>
  <c r="V316" i="6"/>
  <c r="W316" i="6"/>
  <c r="X316" i="6"/>
  <c r="Z316" i="6"/>
  <c r="AA316" i="6"/>
  <c r="AB316" i="6"/>
  <c r="AC316" i="6"/>
  <c r="AD316" i="6"/>
  <c r="AF316" i="6"/>
  <c r="AG316" i="6"/>
  <c r="AH316" i="6"/>
  <c r="AI316" i="6"/>
  <c r="AJ316" i="6"/>
  <c r="AL316" i="6"/>
  <c r="AM316" i="6"/>
  <c r="AN316" i="6"/>
  <c r="AO316" i="6"/>
  <c r="AP316" i="6"/>
  <c r="AR316" i="6"/>
  <c r="AS316" i="6"/>
  <c r="AT316" i="6"/>
  <c r="AU316" i="6"/>
  <c r="AV316" i="6"/>
  <c r="AX316" i="6"/>
  <c r="AY316" i="6"/>
  <c r="AZ316" i="6"/>
  <c r="BA316" i="6"/>
  <c r="BB316" i="6"/>
  <c r="BD316" i="6"/>
  <c r="BE316" i="6"/>
  <c r="BF316" i="6"/>
  <c r="BG316" i="6"/>
  <c r="BH316" i="6"/>
  <c r="BJ316" i="6"/>
  <c r="BK316" i="6"/>
  <c r="BL316" i="6"/>
  <c r="BM316" i="6"/>
  <c r="BN316" i="6"/>
  <c r="BP316" i="6"/>
  <c r="BQ316" i="6"/>
  <c r="BR316" i="6"/>
  <c r="BS316" i="6"/>
  <c r="BT316" i="6"/>
  <c r="BV316" i="6"/>
  <c r="C317" i="6"/>
  <c r="D317" i="6"/>
  <c r="E317" i="6"/>
  <c r="F317" i="6"/>
  <c r="H317" i="6"/>
  <c r="I317" i="6"/>
  <c r="J317" i="6"/>
  <c r="K317" i="6"/>
  <c r="L317" i="6"/>
  <c r="N317" i="6"/>
  <c r="O317" i="6"/>
  <c r="P317" i="6"/>
  <c r="Q317" i="6"/>
  <c r="R317" i="6"/>
  <c r="T317" i="6"/>
  <c r="U317" i="6"/>
  <c r="V317" i="6"/>
  <c r="W317" i="6"/>
  <c r="X317" i="6"/>
  <c r="Z317" i="6"/>
  <c r="AA317" i="6"/>
  <c r="AB317" i="6"/>
  <c r="AC317" i="6"/>
  <c r="AD317" i="6"/>
  <c r="AF317" i="6"/>
  <c r="AG317" i="6"/>
  <c r="AH317" i="6"/>
  <c r="AI317" i="6"/>
  <c r="AJ317" i="6"/>
  <c r="AL317" i="6"/>
  <c r="AM317" i="6"/>
  <c r="AN317" i="6"/>
  <c r="AO317" i="6"/>
  <c r="AP317" i="6"/>
  <c r="AR317" i="6"/>
  <c r="AS317" i="6"/>
  <c r="AT317" i="6"/>
  <c r="AU317" i="6"/>
  <c r="AV317" i="6"/>
  <c r="AX317" i="6"/>
  <c r="AY317" i="6"/>
  <c r="AZ317" i="6"/>
  <c r="BA317" i="6"/>
  <c r="BB317" i="6"/>
  <c r="BD317" i="6"/>
  <c r="BE317" i="6"/>
  <c r="BF317" i="6"/>
  <c r="BG317" i="6"/>
  <c r="BH317" i="6"/>
  <c r="BJ317" i="6"/>
  <c r="BK317" i="6"/>
  <c r="BL317" i="6"/>
  <c r="BM317" i="6"/>
  <c r="BN317" i="6"/>
  <c r="BP317" i="6"/>
  <c r="BQ317" i="6"/>
  <c r="BR317" i="6"/>
  <c r="BS317" i="6"/>
  <c r="BT317" i="6"/>
  <c r="BV317" i="6"/>
  <c r="C318" i="6"/>
  <c r="D318" i="6"/>
  <c r="E318" i="6"/>
  <c r="F318" i="6"/>
  <c r="H318" i="6"/>
  <c r="I318" i="6"/>
  <c r="J318" i="6"/>
  <c r="K318" i="6"/>
  <c r="L318" i="6"/>
  <c r="N318" i="6"/>
  <c r="O318" i="6"/>
  <c r="P318" i="6"/>
  <c r="Q318" i="6"/>
  <c r="R318" i="6"/>
  <c r="T318" i="6"/>
  <c r="U318" i="6"/>
  <c r="V318" i="6"/>
  <c r="W318" i="6"/>
  <c r="X318" i="6"/>
  <c r="Z318" i="6"/>
  <c r="AA318" i="6"/>
  <c r="AB318" i="6"/>
  <c r="AC318" i="6"/>
  <c r="AD318" i="6"/>
  <c r="AF318" i="6"/>
  <c r="AG318" i="6"/>
  <c r="AH318" i="6"/>
  <c r="AI318" i="6"/>
  <c r="AJ318" i="6"/>
  <c r="AL318" i="6"/>
  <c r="AM318" i="6"/>
  <c r="AN318" i="6"/>
  <c r="AO318" i="6"/>
  <c r="AP318" i="6"/>
  <c r="AR318" i="6"/>
  <c r="AS318" i="6"/>
  <c r="AT318" i="6"/>
  <c r="AU318" i="6"/>
  <c r="AV318" i="6"/>
  <c r="AX318" i="6"/>
  <c r="AY318" i="6"/>
  <c r="AZ318" i="6"/>
  <c r="BA318" i="6"/>
  <c r="BB318" i="6"/>
  <c r="BD318" i="6"/>
  <c r="BE318" i="6"/>
  <c r="BF318" i="6"/>
  <c r="BG318" i="6"/>
  <c r="BH318" i="6"/>
  <c r="BJ318" i="6"/>
  <c r="BK318" i="6"/>
  <c r="BL318" i="6"/>
  <c r="BM318" i="6"/>
  <c r="BN318" i="6"/>
  <c r="BP318" i="6"/>
  <c r="BQ318" i="6"/>
  <c r="BR318" i="6"/>
  <c r="BS318" i="6"/>
  <c r="BT318" i="6"/>
  <c r="BV318" i="6"/>
  <c r="C319" i="6"/>
  <c r="D319" i="6"/>
  <c r="E319" i="6"/>
  <c r="F319" i="6"/>
  <c r="H319" i="6"/>
  <c r="I319" i="6"/>
  <c r="J319" i="6"/>
  <c r="K319" i="6"/>
  <c r="L319" i="6"/>
  <c r="N319" i="6"/>
  <c r="O319" i="6"/>
  <c r="P319" i="6"/>
  <c r="Q319" i="6"/>
  <c r="R319" i="6"/>
  <c r="T319" i="6"/>
  <c r="U319" i="6"/>
  <c r="V319" i="6"/>
  <c r="W319" i="6"/>
  <c r="X319" i="6"/>
  <c r="Z319" i="6"/>
  <c r="AA319" i="6"/>
  <c r="AB319" i="6"/>
  <c r="AC319" i="6"/>
  <c r="AD319" i="6"/>
  <c r="AF319" i="6"/>
  <c r="AG319" i="6"/>
  <c r="AH319" i="6"/>
  <c r="AI319" i="6"/>
  <c r="AJ319" i="6"/>
  <c r="AL319" i="6"/>
  <c r="AM319" i="6"/>
  <c r="AN319" i="6"/>
  <c r="AO319" i="6"/>
  <c r="AP319" i="6"/>
  <c r="AR319" i="6"/>
  <c r="AS319" i="6"/>
  <c r="AT319" i="6"/>
  <c r="AU319" i="6"/>
  <c r="AV319" i="6"/>
  <c r="AX319" i="6"/>
  <c r="AY319" i="6"/>
  <c r="AZ319" i="6"/>
  <c r="BA319" i="6"/>
  <c r="BB319" i="6"/>
  <c r="BD319" i="6"/>
  <c r="BE319" i="6"/>
  <c r="BF319" i="6"/>
  <c r="BG319" i="6"/>
  <c r="BH319" i="6"/>
  <c r="BJ319" i="6"/>
  <c r="BK319" i="6"/>
  <c r="BL319" i="6"/>
  <c r="BM319" i="6"/>
  <c r="BN319" i="6"/>
  <c r="BP319" i="6"/>
  <c r="BQ319" i="6"/>
  <c r="BR319" i="6"/>
  <c r="BS319" i="6"/>
  <c r="BT319" i="6"/>
  <c r="BV319" i="6"/>
  <c r="C320" i="6"/>
  <c r="D320" i="6"/>
  <c r="E320" i="6"/>
  <c r="F320" i="6"/>
  <c r="H320" i="6"/>
  <c r="I320" i="6"/>
  <c r="J320" i="6"/>
  <c r="K320" i="6"/>
  <c r="L320" i="6"/>
  <c r="N320" i="6"/>
  <c r="O320" i="6"/>
  <c r="P320" i="6"/>
  <c r="Q320" i="6"/>
  <c r="R320" i="6"/>
  <c r="T320" i="6"/>
  <c r="U320" i="6"/>
  <c r="V320" i="6"/>
  <c r="W320" i="6"/>
  <c r="X320" i="6"/>
  <c r="Z320" i="6"/>
  <c r="AA320" i="6"/>
  <c r="AB320" i="6"/>
  <c r="AC320" i="6"/>
  <c r="AD320" i="6"/>
  <c r="AF320" i="6"/>
  <c r="AG320" i="6"/>
  <c r="AH320" i="6"/>
  <c r="AI320" i="6"/>
  <c r="AJ320" i="6"/>
  <c r="AL320" i="6"/>
  <c r="AM320" i="6"/>
  <c r="AN320" i="6"/>
  <c r="AO320" i="6"/>
  <c r="AP320" i="6"/>
  <c r="AR320" i="6"/>
  <c r="AS320" i="6"/>
  <c r="AT320" i="6"/>
  <c r="AU320" i="6"/>
  <c r="AV320" i="6"/>
  <c r="AX320" i="6"/>
  <c r="AY320" i="6"/>
  <c r="AZ320" i="6"/>
  <c r="BA320" i="6"/>
  <c r="BB320" i="6"/>
  <c r="BD320" i="6"/>
  <c r="BE320" i="6"/>
  <c r="BF320" i="6"/>
  <c r="BG320" i="6"/>
  <c r="BH320" i="6"/>
  <c r="BJ320" i="6"/>
  <c r="BK320" i="6"/>
  <c r="BL320" i="6"/>
  <c r="BM320" i="6"/>
  <c r="BN320" i="6"/>
  <c r="BP320" i="6"/>
  <c r="BQ320" i="6"/>
  <c r="BR320" i="6"/>
  <c r="BS320" i="6"/>
  <c r="BT320" i="6"/>
  <c r="BV320" i="6"/>
  <c r="C321" i="6"/>
  <c r="D321" i="6"/>
  <c r="E321" i="6"/>
  <c r="F321" i="6"/>
  <c r="H321" i="6"/>
  <c r="I321" i="6"/>
  <c r="J321" i="6"/>
  <c r="K321" i="6"/>
  <c r="L321" i="6"/>
  <c r="N321" i="6"/>
  <c r="O321" i="6"/>
  <c r="P321" i="6"/>
  <c r="Q321" i="6"/>
  <c r="R321" i="6"/>
  <c r="T321" i="6"/>
  <c r="U321" i="6"/>
  <c r="V321" i="6"/>
  <c r="W321" i="6"/>
  <c r="X321" i="6"/>
  <c r="Z321" i="6"/>
  <c r="AA321" i="6"/>
  <c r="AB321" i="6"/>
  <c r="AC321" i="6"/>
  <c r="AD321" i="6"/>
  <c r="AF321" i="6"/>
  <c r="AG321" i="6"/>
  <c r="AH321" i="6"/>
  <c r="AI321" i="6"/>
  <c r="AJ321" i="6"/>
  <c r="AL321" i="6"/>
  <c r="AM321" i="6"/>
  <c r="AN321" i="6"/>
  <c r="AO321" i="6"/>
  <c r="AP321" i="6"/>
  <c r="AR321" i="6"/>
  <c r="AS321" i="6"/>
  <c r="AT321" i="6"/>
  <c r="AU321" i="6"/>
  <c r="AV321" i="6"/>
  <c r="AX321" i="6"/>
  <c r="AY321" i="6"/>
  <c r="AZ321" i="6"/>
  <c r="BA321" i="6"/>
  <c r="BB321" i="6"/>
  <c r="BD321" i="6"/>
  <c r="BE321" i="6"/>
  <c r="BF321" i="6"/>
  <c r="BG321" i="6"/>
  <c r="BH321" i="6"/>
  <c r="BJ321" i="6"/>
  <c r="BK321" i="6"/>
  <c r="BL321" i="6"/>
  <c r="BM321" i="6"/>
  <c r="BN321" i="6"/>
  <c r="BP321" i="6"/>
  <c r="BQ321" i="6"/>
  <c r="BR321" i="6"/>
  <c r="BS321" i="6"/>
  <c r="BT321" i="6"/>
  <c r="BV321" i="6"/>
  <c r="C322" i="6"/>
  <c r="D322" i="6"/>
  <c r="E322" i="6"/>
  <c r="F322" i="6"/>
  <c r="H322" i="6"/>
  <c r="I322" i="6"/>
  <c r="J322" i="6"/>
  <c r="K322" i="6"/>
  <c r="L322" i="6"/>
  <c r="N322" i="6"/>
  <c r="O322" i="6"/>
  <c r="P322" i="6"/>
  <c r="Q322" i="6"/>
  <c r="R322" i="6"/>
  <c r="T322" i="6"/>
  <c r="U322" i="6"/>
  <c r="V322" i="6"/>
  <c r="W322" i="6"/>
  <c r="X322" i="6"/>
  <c r="Z322" i="6"/>
  <c r="AA322" i="6"/>
  <c r="AB322" i="6"/>
  <c r="AC322" i="6"/>
  <c r="AD322" i="6"/>
  <c r="AF322" i="6"/>
  <c r="AG322" i="6"/>
  <c r="AH322" i="6"/>
  <c r="AI322" i="6"/>
  <c r="AJ322" i="6"/>
  <c r="AL322" i="6"/>
  <c r="AM322" i="6"/>
  <c r="AN322" i="6"/>
  <c r="AO322" i="6"/>
  <c r="AP322" i="6"/>
  <c r="AR322" i="6"/>
  <c r="AS322" i="6"/>
  <c r="AT322" i="6"/>
  <c r="AU322" i="6"/>
  <c r="AV322" i="6"/>
  <c r="AX322" i="6"/>
  <c r="AY322" i="6"/>
  <c r="AZ322" i="6"/>
  <c r="BA322" i="6"/>
  <c r="BB322" i="6"/>
  <c r="BD322" i="6"/>
  <c r="BE322" i="6"/>
  <c r="BF322" i="6"/>
  <c r="BG322" i="6"/>
  <c r="BH322" i="6"/>
  <c r="BJ322" i="6"/>
  <c r="BK322" i="6"/>
  <c r="BL322" i="6"/>
  <c r="BM322" i="6"/>
  <c r="BN322" i="6"/>
  <c r="BP322" i="6"/>
  <c r="BQ322" i="6"/>
  <c r="BR322" i="6"/>
  <c r="BS322" i="6"/>
  <c r="BT322" i="6"/>
  <c r="BV322" i="6"/>
  <c r="BV247" i="6"/>
  <c r="BT247" i="6"/>
  <c r="BS247" i="6"/>
  <c r="BR247" i="6"/>
  <c r="BQ247" i="6"/>
  <c r="BP247" i="6"/>
  <c r="BN247" i="6"/>
  <c r="BM247" i="6"/>
  <c r="BL247" i="6"/>
  <c r="BK247" i="6"/>
  <c r="BJ247" i="6"/>
  <c r="BH247" i="6"/>
  <c r="BG247" i="6"/>
  <c r="BF247" i="6"/>
  <c r="BE247" i="6"/>
  <c r="BD247" i="6"/>
  <c r="BB247" i="6"/>
  <c r="BA247" i="6"/>
  <c r="AZ247" i="6"/>
  <c r="AY247" i="6"/>
  <c r="AX247" i="6"/>
  <c r="AV247" i="6"/>
  <c r="AU247" i="6"/>
  <c r="AT247" i="6"/>
  <c r="AS247" i="6"/>
  <c r="AR247" i="6"/>
  <c r="AP247" i="6"/>
  <c r="AO247" i="6"/>
  <c r="AN247" i="6"/>
  <c r="AM247" i="6"/>
  <c r="AL247" i="6"/>
  <c r="AJ247" i="6"/>
  <c r="AI247" i="6"/>
  <c r="AH247" i="6"/>
  <c r="AG247" i="6"/>
  <c r="AF247" i="6"/>
  <c r="AD247" i="6"/>
  <c r="AC247" i="6"/>
  <c r="AB247" i="6"/>
  <c r="AA247" i="6"/>
  <c r="Z247" i="6"/>
  <c r="X247" i="6"/>
  <c r="W247" i="6"/>
  <c r="V247" i="6"/>
  <c r="U247" i="6"/>
  <c r="T247" i="6"/>
  <c r="R247" i="6"/>
  <c r="Q247" i="6"/>
  <c r="P247" i="6"/>
  <c r="O247" i="6"/>
  <c r="N247" i="6"/>
  <c r="L247" i="6"/>
  <c r="K247" i="6"/>
  <c r="J247" i="6"/>
  <c r="I247" i="6"/>
  <c r="H247" i="6"/>
  <c r="F247" i="6"/>
  <c r="E247" i="6"/>
  <c r="D247" i="6"/>
  <c r="C247" i="6"/>
  <c r="C167" i="6"/>
  <c r="D167" i="6"/>
  <c r="E167" i="6"/>
  <c r="F167" i="6"/>
  <c r="H167" i="6"/>
  <c r="I167" i="6"/>
  <c r="J167" i="6"/>
  <c r="K167" i="6"/>
  <c r="L167" i="6"/>
  <c r="N167" i="6"/>
  <c r="O167" i="6"/>
  <c r="P167" i="6"/>
  <c r="Q167" i="6"/>
  <c r="R167" i="6"/>
  <c r="T167" i="6"/>
  <c r="U167" i="6"/>
  <c r="V167" i="6"/>
  <c r="W167" i="6"/>
  <c r="X167" i="6"/>
  <c r="Z167" i="6"/>
  <c r="AA167" i="6"/>
  <c r="AB167" i="6"/>
  <c r="AC167" i="6"/>
  <c r="AD167" i="6"/>
  <c r="AF167" i="6"/>
  <c r="AG167" i="6"/>
  <c r="AH167" i="6"/>
  <c r="AI167" i="6"/>
  <c r="AJ167" i="6"/>
  <c r="AL167" i="6"/>
  <c r="AM167" i="6"/>
  <c r="AN167" i="6"/>
  <c r="AO167" i="6"/>
  <c r="AP167" i="6"/>
  <c r="AR167" i="6"/>
  <c r="AS167" i="6"/>
  <c r="AT167" i="6"/>
  <c r="AU167" i="6"/>
  <c r="AV167" i="6"/>
  <c r="AX167" i="6"/>
  <c r="AY167" i="6"/>
  <c r="AZ167" i="6"/>
  <c r="BA167" i="6"/>
  <c r="BB167" i="6"/>
  <c r="BD167" i="6"/>
  <c r="BE167" i="6"/>
  <c r="BF167" i="6"/>
  <c r="BG167" i="6"/>
  <c r="BH167" i="6"/>
  <c r="BJ167" i="6"/>
  <c r="BK167" i="6"/>
  <c r="BL167" i="6"/>
  <c r="BM167" i="6"/>
  <c r="BN167" i="6"/>
  <c r="BP167" i="6"/>
  <c r="BQ167" i="6"/>
  <c r="BR167" i="6"/>
  <c r="BS167" i="6"/>
  <c r="BT167" i="6"/>
  <c r="BV167" i="6"/>
  <c r="C168" i="6"/>
  <c r="D168" i="6"/>
  <c r="E168" i="6"/>
  <c r="F168" i="6"/>
  <c r="H168" i="6"/>
  <c r="I168" i="6"/>
  <c r="J168" i="6"/>
  <c r="K168" i="6"/>
  <c r="L168" i="6"/>
  <c r="N168" i="6"/>
  <c r="O168" i="6"/>
  <c r="P168" i="6"/>
  <c r="Q168" i="6"/>
  <c r="R168" i="6"/>
  <c r="T168" i="6"/>
  <c r="U168" i="6"/>
  <c r="V168" i="6"/>
  <c r="W168" i="6"/>
  <c r="X168" i="6"/>
  <c r="Z168" i="6"/>
  <c r="AA168" i="6"/>
  <c r="AB168" i="6"/>
  <c r="AC168" i="6"/>
  <c r="AD168" i="6"/>
  <c r="AF168" i="6"/>
  <c r="AG168" i="6"/>
  <c r="AH168" i="6"/>
  <c r="AI168" i="6"/>
  <c r="AJ168" i="6"/>
  <c r="AL168" i="6"/>
  <c r="AM168" i="6"/>
  <c r="AN168" i="6"/>
  <c r="AO168" i="6"/>
  <c r="AP168" i="6"/>
  <c r="AR168" i="6"/>
  <c r="AS168" i="6"/>
  <c r="AT168" i="6"/>
  <c r="AU168" i="6"/>
  <c r="AV168" i="6"/>
  <c r="AX168" i="6"/>
  <c r="AY168" i="6"/>
  <c r="AZ168" i="6"/>
  <c r="BA168" i="6"/>
  <c r="BB168" i="6"/>
  <c r="BD168" i="6"/>
  <c r="BE168" i="6"/>
  <c r="BF168" i="6"/>
  <c r="BG168" i="6"/>
  <c r="BH168" i="6"/>
  <c r="BJ168" i="6"/>
  <c r="BK168" i="6"/>
  <c r="BL168" i="6"/>
  <c r="BM168" i="6"/>
  <c r="BN168" i="6"/>
  <c r="BP168" i="6"/>
  <c r="BQ168" i="6"/>
  <c r="BR168" i="6"/>
  <c r="BS168" i="6"/>
  <c r="BT168" i="6"/>
  <c r="BV168" i="6"/>
  <c r="C169" i="6"/>
  <c r="D169" i="6"/>
  <c r="E169" i="6"/>
  <c r="F169" i="6"/>
  <c r="H169" i="6"/>
  <c r="I169" i="6"/>
  <c r="J169" i="6"/>
  <c r="K169" i="6"/>
  <c r="L169" i="6"/>
  <c r="N169" i="6"/>
  <c r="O169" i="6"/>
  <c r="P169" i="6"/>
  <c r="Q169" i="6"/>
  <c r="R169" i="6"/>
  <c r="T169" i="6"/>
  <c r="U169" i="6"/>
  <c r="V169" i="6"/>
  <c r="W169" i="6"/>
  <c r="X169" i="6"/>
  <c r="Z169" i="6"/>
  <c r="AA169" i="6"/>
  <c r="AB169" i="6"/>
  <c r="AC169" i="6"/>
  <c r="AD169" i="6"/>
  <c r="AF169" i="6"/>
  <c r="AG169" i="6"/>
  <c r="AH169" i="6"/>
  <c r="AI169" i="6"/>
  <c r="AJ169" i="6"/>
  <c r="AL169" i="6"/>
  <c r="AM169" i="6"/>
  <c r="AN169" i="6"/>
  <c r="AO169" i="6"/>
  <c r="AP169" i="6"/>
  <c r="AR169" i="6"/>
  <c r="AS169" i="6"/>
  <c r="AT169" i="6"/>
  <c r="AU169" i="6"/>
  <c r="AV169" i="6"/>
  <c r="AX169" i="6"/>
  <c r="AY169" i="6"/>
  <c r="AZ169" i="6"/>
  <c r="BA169" i="6"/>
  <c r="BB169" i="6"/>
  <c r="BD169" i="6"/>
  <c r="BE169" i="6"/>
  <c r="BF169" i="6"/>
  <c r="BG169" i="6"/>
  <c r="BH169" i="6"/>
  <c r="BJ169" i="6"/>
  <c r="BK169" i="6"/>
  <c r="BL169" i="6"/>
  <c r="BM169" i="6"/>
  <c r="BN169" i="6"/>
  <c r="BP169" i="6"/>
  <c r="BQ169" i="6"/>
  <c r="BR169" i="6"/>
  <c r="BS169" i="6"/>
  <c r="BT169" i="6"/>
  <c r="BV169" i="6"/>
  <c r="C170" i="6"/>
  <c r="D170" i="6"/>
  <c r="E170" i="6"/>
  <c r="F170" i="6"/>
  <c r="H170" i="6"/>
  <c r="I170" i="6"/>
  <c r="J170" i="6"/>
  <c r="K170" i="6"/>
  <c r="L170" i="6"/>
  <c r="N170" i="6"/>
  <c r="O170" i="6"/>
  <c r="P170" i="6"/>
  <c r="Q170" i="6"/>
  <c r="R170" i="6"/>
  <c r="T170" i="6"/>
  <c r="U170" i="6"/>
  <c r="V170" i="6"/>
  <c r="W170" i="6"/>
  <c r="X170" i="6"/>
  <c r="Z170" i="6"/>
  <c r="AA170" i="6"/>
  <c r="AB170" i="6"/>
  <c r="AC170" i="6"/>
  <c r="AD170" i="6"/>
  <c r="AF170" i="6"/>
  <c r="AG170" i="6"/>
  <c r="AH170" i="6"/>
  <c r="AI170" i="6"/>
  <c r="AJ170" i="6"/>
  <c r="AL170" i="6"/>
  <c r="AM170" i="6"/>
  <c r="AN170" i="6"/>
  <c r="AO170" i="6"/>
  <c r="AP170" i="6"/>
  <c r="AR170" i="6"/>
  <c r="AS170" i="6"/>
  <c r="AT170" i="6"/>
  <c r="AU170" i="6"/>
  <c r="AV170" i="6"/>
  <c r="AX170" i="6"/>
  <c r="AY170" i="6"/>
  <c r="AZ170" i="6"/>
  <c r="BA170" i="6"/>
  <c r="BB170" i="6"/>
  <c r="BD170" i="6"/>
  <c r="BE170" i="6"/>
  <c r="BF170" i="6"/>
  <c r="BG170" i="6"/>
  <c r="BH170" i="6"/>
  <c r="BJ170" i="6"/>
  <c r="BK170" i="6"/>
  <c r="BL170" i="6"/>
  <c r="BM170" i="6"/>
  <c r="BN170" i="6"/>
  <c r="BP170" i="6"/>
  <c r="BQ170" i="6"/>
  <c r="BR170" i="6"/>
  <c r="BS170" i="6"/>
  <c r="BT170" i="6"/>
  <c r="BV170" i="6"/>
  <c r="C171" i="6"/>
  <c r="D171" i="6"/>
  <c r="E171" i="6"/>
  <c r="F171" i="6"/>
  <c r="H171" i="6"/>
  <c r="I171" i="6"/>
  <c r="J171" i="6"/>
  <c r="K171" i="6"/>
  <c r="L171" i="6"/>
  <c r="N171" i="6"/>
  <c r="O171" i="6"/>
  <c r="P171" i="6"/>
  <c r="Q171" i="6"/>
  <c r="R171" i="6"/>
  <c r="T171" i="6"/>
  <c r="U171" i="6"/>
  <c r="V171" i="6"/>
  <c r="W171" i="6"/>
  <c r="X171" i="6"/>
  <c r="Z171" i="6"/>
  <c r="AA171" i="6"/>
  <c r="AB171" i="6"/>
  <c r="AC171" i="6"/>
  <c r="AD171" i="6"/>
  <c r="AF171" i="6"/>
  <c r="AG171" i="6"/>
  <c r="AH171" i="6"/>
  <c r="AI171" i="6"/>
  <c r="AJ171" i="6"/>
  <c r="AL171" i="6"/>
  <c r="AM171" i="6"/>
  <c r="AN171" i="6"/>
  <c r="AO171" i="6"/>
  <c r="AP171" i="6"/>
  <c r="AR171" i="6"/>
  <c r="AS171" i="6"/>
  <c r="AT171" i="6"/>
  <c r="AU171" i="6"/>
  <c r="AV171" i="6"/>
  <c r="AX171" i="6"/>
  <c r="AY171" i="6"/>
  <c r="AZ171" i="6"/>
  <c r="BA171" i="6"/>
  <c r="BB171" i="6"/>
  <c r="BD171" i="6"/>
  <c r="BE171" i="6"/>
  <c r="BF171" i="6"/>
  <c r="BG171" i="6"/>
  <c r="BH171" i="6"/>
  <c r="BJ171" i="6"/>
  <c r="BK171" i="6"/>
  <c r="BL171" i="6"/>
  <c r="BM171" i="6"/>
  <c r="BN171" i="6"/>
  <c r="BP171" i="6"/>
  <c r="BQ171" i="6"/>
  <c r="BR171" i="6"/>
  <c r="BS171" i="6"/>
  <c r="BT171" i="6"/>
  <c r="BV171" i="6"/>
  <c r="C172" i="6"/>
  <c r="D172" i="6"/>
  <c r="E172" i="6"/>
  <c r="F172" i="6"/>
  <c r="H172" i="6"/>
  <c r="I172" i="6"/>
  <c r="J172" i="6"/>
  <c r="K172" i="6"/>
  <c r="L172" i="6"/>
  <c r="N172" i="6"/>
  <c r="O172" i="6"/>
  <c r="P172" i="6"/>
  <c r="Q172" i="6"/>
  <c r="R172" i="6"/>
  <c r="T172" i="6"/>
  <c r="U172" i="6"/>
  <c r="V172" i="6"/>
  <c r="W172" i="6"/>
  <c r="X172" i="6"/>
  <c r="Z172" i="6"/>
  <c r="AA172" i="6"/>
  <c r="AB172" i="6"/>
  <c r="AC172" i="6"/>
  <c r="AD172" i="6"/>
  <c r="AF172" i="6"/>
  <c r="AG172" i="6"/>
  <c r="AH172" i="6"/>
  <c r="AI172" i="6"/>
  <c r="AJ172" i="6"/>
  <c r="AL172" i="6"/>
  <c r="AM172" i="6"/>
  <c r="AN172" i="6"/>
  <c r="AO172" i="6"/>
  <c r="AP172" i="6"/>
  <c r="AR172" i="6"/>
  <c r="AS172" i="6"/>
  <c r="AT172" i="6"/>
  <c r="AU172" i="6"/>
  <c r="AV172" i="6"/>
  <c r="AX172" i="6"/>
  <c r="AY172" i="6"/>
  <c r="AZ172" i="6"/>
  <c r="BA172" i="6"/>
  <c r="BB172" i="6"/>
  <c r="BD172" i="6"/>
  <c r="BE172" i="6"/>
  <c r="BF172" i="6"/>
  <c r="BG172" i="6"/>
  <c r="BH172" i="6"/>
  <c r="BJ172" i="6"/>
  <c r="BK172" i="6"/>
  <c r="BL172" i="6"/>
  <c r="BM172" i="6"/>
  <c r="BN172" i="6"/>
  <c r="BP172" i="6"/>
  <c r="BQ172" i="6"/>
  <c r="BR172" i="6"/>
  <c r="BS172" i="6"/>
  <c r="BT172" i="6"/>
  <c r="BV172" i="6"/>
  <c r="C173" i="6"/>
  <c r="D173" i="6"/>
  <c r="E173" i="6"/>
  <c r="F173" i="6"/>
  <c r="H173" i="6"/>
  <c r="I173" i="6"/>
  <c r="J173" i="6"/>
  <c r="K173" i="6"/>
  <c r="L173" i="6"/>
  <c r="N173" i="6"/>
  <c r="O173" i="6"/>
  <c r="P173" i="6"/>
  <c r="Q173" i="6"/>
  <c r="R173" i="6"/>
  <c r="T173" i="6"/>
  <c r="U173" i="6"/>
  <c r="V173" i="6"/>
  <c r="W173" i="6"/>
  <c r="X173" i="6"/>
  <c r="Z173" i="6"/>
  <c r="AA173" i="6"/>
  <c r="AB173" i="6"/>
  <c r="AC173" i="6"/>
  <c r="AD173" i="6"/>
  <c r="AF173" i="6"/>
  <c r="AG173" i="6"/>
  <c r="AH173" i="6"/>
  <c r="AI173" i="6"/>
  <c r="AJ173" i="6"/>
  <c r="AL173" i="6"/>
  <c r="AM173" i="6"/>
  <c r="AN173" i="6"/>
  <c r="AO173" i="6"/>
  <c r="AP173" i="6"/>
  <c r="AR173" i="6"/>
  <c r="AS173" i="6"/>
  <c r="AT173" i="6"/>
  <c r="AU173" i="6"/>
  <c r="AV173" i="6"/>
  <c r="AX173" i="6"/>
  <c r="AY173" i="6"/>
  <c r="AZ173" i="6"/>
  <c r="BA173" i="6"/>
  <c r="BB173" i="6"/>
  <c r="BD173" i="6"/>
  <c r="BE173" i="6"/>
  <c r="BF173" i="6"/>
  <c r="BG173" i="6"/>
  <c r="BH173" i="6"/>
  <c r="BJ173" i="6"/>
  <c r="BK173" i="6"/>
  <c r="BL173" i="6"/>
  <c r="BM173" i="6"/>
  <c r="BN173" i="6"/>
  <c r="BP173" i="6"/>
  <c r="BQ173" i="6"/>
  <c r="BR173" i="6"/>
  <c r="BS173" i="6"/>
  <c r="BT173" i="6"/>
  <c r="BV173" i="6"/>
  <c r="C174" i="6"/>
  <c r="D174" i="6"/>
  <c r="E174" i="6"/>
  <c r="F174" i="6"/>
  <c r="H174" i="6"/>
  <c r="I174" i="6"/>
  <c r="J174" i="6"/>
  <c r="K174" i="6"/>
  <c r="L174" i="6"/>
  <c r="N174" i="6"/>
  <c r="O174" i="6"/>
  <c r="P174" i="6"/>
  <c r="Q174" i="6"/>
  <c r="R174" i="6"/>
  <c r="T174" i="6"/>
  <c r="U174" i="6"/>
  <c r="V174" i="6"/>
  <c r="W174" i="6"/>
  <c r="X174" i="6"/>
  <c r="Z174" i="6"/>
  <c r="AA174" i="6"/>
  <c r="AB174" i="6"/>
  <c r="AC174" i="6"/>
  <c r="AD174" i="6"/>
  <c r="AF174" i="6"/>
  <c r="AG174" i="6"/>
  <c r="AH174" i="6"/>
  <c r="AI174" i="6"/>
  <c r="AJ174" i="6"/>
  <c r="AL174" i="6"/>
  <c r="AM174" i="6"/>
  <c r="AN174" i="6"/>
  <c r="AO174" i="6"/>
  <c r="AP174" i="6"/>
  <c r="AR174" i="6"/>
  <c r="AS174" i="6"/>
  <c r="AT174" i="6"/>
  <c r="AU174" i="6"/>
  <c r="AV174" i="6"/>
  <c r="AX174" i="6"/>
  <c r="AY174" i="6"/>
  <c r="AZ174" i="6"/>
  <c r="BA174" i="6"/>
  <c r="BB174" i="6"/>
  <c r="BD174" i="6"/>
  <c r="BE174" i="6"/>
  <c r="BF174" i="6"/>
  <c r="BG174" i="6"/>
  <c r="BH174" i="6"/>
  <c r="BJ174" i="6"/>
  <c r="BK174" i="6"/>
  <c r="BL174" i="6"/>
  <c r="BM174" i="6"/>
  <c r="BN174" i="6"/>
  <c r="BP174" i="6"/>
  <c r="BQ174" i="6"/>
  <c r="BR174" i="6"/>
  <c r="BS174" i="6"/>
  <c r="BT174" i="6"/>
  <c r="BV174" i="6"/>
  <c r="C175" i="6"/>
  <c r="D175" i="6"/>
  <c r="E175" i="6"/>
  <c r="F175" i="6"/>
  <c r="H175" i="6"/>
  <c r="I175" i="6"/>
  <c r="J175" i="6"/>
  <c r="K175" i="6"/>
  <c r="L175" i="6"/>
  <c r="N175" i="6"/>
  <c r="O175" i="6"/>
  <c r="P175" i="6"/>
  <c r="Q175" i="6"/>
  <c r="R175" i="6"/>
  <c r="T175" i="6"/>
  <c r="U175" i="6"/>
  <c r="V175" i="6"/>
  <c r="W175" i="6"/>
  <c r="X175" i="6"/>
  <c r="Z175" i="6"/>
  <c r="AA175" i="6"/>
  <c r="AB175" i="6"/>
  <c r="AC175" i="6"/>
  <c r="AD175" i="6"/>
  <c r="AF175" i="6"/>
  <c r="AG175" i="6"/>
  <c r="AH175" i="6"/>
  <c r="AI175" i="6"/>
  <c r="AJ175" i="6"/>
  <c r="AL175" i="6"/>
  <c r="AM175" i="6"/>
  <c r="AN175" i="6"/>
  <c r="AO175" i="6"/>
  <c r="AP175" i="6"/>
  <c r="AR175" i="6"/>
  <c r="AS175" i="6"/>
  <c r="AT175" i="6"/>
  <c r="AU175" i="6"/>
  <c r="AV175" i="6"/>
  <c r="AX175" i="6"/>
  <c r="AY175" i="6"/>
  <c r="AZ175" i="6"/>
  <c r="BA175" i="6"/>
  <c r="BB175" i="6"/>
  <c r="BD175" i="6"/>
  <c r="BE175" i="6"/>
  <c r="BF175" i="6"/>
  <c r="BG175" i="6"/>
  <c r="BH175" i="6"/>
  <c r="BJ175" i="6"/>
  <c r="BK175" i="6"/>
  <c r="BL175" i="6"/>
  <c r="BM175" i="6"/>
  <c r="BN175" i="6"/>
  <c r="BP175" i="6"/>
  <c r="BQ175" i="6"/>
  <c r="BR175" i="6"/>
  <c r="BS175" i="6"/>
  <c r="BT175" i="6"/>
  <c r="BV175" i="6"/>
  <c r="C176" i="6"/>
  <c r="D176" i="6"/>
  <c r="E176" i="6"/>
  <c r="F176" i="6"/>
  <c r="H176" i="6"/>
  <c r="I176" i="6"/>
  <c r="J176" i="6"/>
  <c r="K176" i="6"/>
  <c r="L176" i="6"/>
  <c r="N176" i="6"/>
  <c r="O176" i="6"/>
  <c r="P176" i="6"/>
  <c r="Q176" i="6"/>
  <c r="R176" i="6"/>
  <c r="T176" i="6"/>
  <c r="U176" i="6"/>
  <c r="V176" i="6"/>
  <c r="W176" i="6"/>
  <c r="X176" i="6"/>
  <c r="Z176" i="6"/>
  <c r="AA176" i="6"/>
  <c r="AB176" i="6"/>
  <c r="AC176" i="6"/>
  <c r="AD176" i="6"/>
  <c r="AF176" i="6"/>
  <c r="AG176" i="6"/>
  <c r="AH176" i="6"/>
  <c r="AI176" i="6"/>
  <c r="AJ176" i="6"/>
  <c r="AL176" i="6"/>
  <c r="AM176" i="6"/>
  <c r="AN176" i="6"/>
  <c r="AO176" i="6"/>
  <c r="AP176" i="6"/>
  <c r="AR176" i="6"/>
  <c r="AS176" i="6"/>
  <c r="AT176" i="6"/>
  <c r="AU176" i="6"/>
  <c r="AV176" i="6"/>
  <c r="AX176" i="6"/>
  <c r="AY176" i="6"/>
  <c r="AZ176" i="6"/>
  <c r="BA176" i="6"/>
  <c r="BB176" i="6"/>
  <c r="BD176" i="6"/>
  <c r="BE176" i="6"/>
  <c r="BF176" i="6"/>
  <c r="BG176" i="6"/>
  <c r="BH176" i="6"/>
  <c r="BJ176" i="6"/>
  <c r="BK176" i="6"/>
  <c r="BL176" i="6"/>
  <c r="BM176" i="6"/>
  <c r="BN176" i="6"/>
  <c r="BP176" i="6"/>
  <c r="BQ176" i="6"/>
  <c r="BR176" i="6"/>
  <c r="BS176" i="6"/>
  <c r="BT176" i="6"/>
  <c r="BV176" i="6"/>
  <c r="C177" i="6"/>
  <c r="D177" i="6"/>
  <c r="E177" i="6"/>
  <c r="F177" i="6"/>
  <c r="H177" i="6"/>
  <c r="I177" i="6"/>
  <c r="J177" i="6"/>
  <c r="K177" i="6"/>
  <c r="L177" i="6"/>
  <c r="N177" i="6"/>
  <c r="O177" i="6"/>
  <c r="P177" i="6"/>
  <c r="Q177" i="6"/>
  <c r="R177" i="6"/>
  <c r="T177" i="6"/>
  <c r="U177" i="6"/>
  <c r="V177" i="6"/>
  <c r="W177" i="6"/>
  <c r="X177" i="6"/>
  <c r="Z177" i="6"/>
  <c r="AA177" i="6"/>
  <c r="AB177" i="6"/>
  <c r="AC177" i="6"/>
  <c r="AD177" i="6"/>
  <c r="AF177" i="6"/>
  <c r="AG177" i="6"/>
  <c r="AH177" i="6"/>
  <c r="AI177" i="6"/>
  <c r="AJ177" i="6"/>
  <c r="AL177" i="6"/>
  <c r="AM177" i="6"/>
  <c r="AN177" i="6"/>
  <c r="AO177" i="6"/>
  <c r="AP177" i="6"/>
  <c r="AR177" i="6"/>
  <c r="AS177" i="6"/>
  <c r="AT177" i="6"/>
  <c r="AU177" i="6"/>
  <c r="AV177" i="6"/>
  <c r="AX177" i="6"/>
  <c r="AY177" i="6"/>
  <c r="AZ177" i="6"/>
  <c r="BA177" i="6"/>
  <c r="BB177" i="6"/>
  <c r="BD177" i="6"/>
  <c r="BE177" i="6"/>
  <c r="BF177" i="6"/>
  <c r="BG177" i="6"/>
  <c r="BH177" i="6"/>
  <c r="BJ177" i="6"/>
  <c r="BK177" i="6"/>
  <c r="BL177" i="6"/>
  <c r="BM177" i="6"/>
  <c r="BN177" i="6"/>
  <c r="BP177" i="6"/>
  <c r="BQ177" i="6"/>
  <c r="BR177" i="6"/>
  <c r="BS177" i="6"/>
  <c r="BT177" i="6"/>
  <c r="BV177" i="6"/>
  <c r="C178" i="6"/>
  <c r="D178" i="6"/>
  <c r="E178" i="6"/>
  <c r="F178" i="6"/>
  <c r="H178" i="6"/>
  <c r="I178" i="6"/>
  <c r="J178" i="6"/>
  <c r="K178" i="6"/>
  <c r="L178" i="6"/>
  <c r="N178" i="6"/>
  <c r="O178" i="6"/>
  <c r="P178" i="6"/>
  <c r="Q178" i="6"/>
  <c r="R178" i="6"/>
  <c r="T178" i="6"/>
  <c r="U178" i="6"/>
  <c r="V178" i="6"/>
  <c r="W178" i="6"/>
  <c r="X178" i="6"/>
  <c r="Z178" i="6"/>
  <c r="AA178" i="6"/>
  <c r="AB178" i="6"/>
  <c r="AC178" i="6"/>
  <c r="AD178" i="6"/>
  <c r="AF178" i="6"/>
  <c r="AG178" i="6"/>
  <c r="AH178" i="6"/>
  <c r="AI178" i="6"/>
  <c r="AJ178" i="6"/>
  <c r="AL178" i="6"/>
  <c r="AM178" i="6"/>
  <c r="AN178" i="6"/>
  <c r="AO178" i="6"/>
  <c r="AP178" i="6"/>
  <c r="AR178" i="6"/>
  <c r="AS178" i="6"/>
  <c r="AT178" i="6"/>
  <c r="AU178" i="6"/>
  <c r="AV178" i="6"/>
  <c r="AX178" i="6"/>
  <c r="AY178" i="6"/>
  <c r="AZ178" i="6"/>
  <c r="BA178" i="6"/>
  <c r="BB178" i="6"/>
  <c r="BD178" i="6"/>
  <c r="BE178" i="6"/>
  <c r="BF178" i="6"/>
  <c r="BG178" i="6"/>
  <c r="BH178" i="6"/>
  <c r="BJ178" i="6"/>
  <c r="BK178" i="6"/>
  <c r="BL178" i="6"/>
  <c r="BM178" i="6"/>
  <c r="BN178" i="6"/>
  <c r="BP178" i="6"/>
  <c r="BQ178" i="6"/>
  <c r="BR178" i="6"/>
  <c r="BS178" i="6"/>
  <c r="BT178" i="6"/>
  <c r="BV178" i="6"/>
  <c r="C179" i="6"/>
  <c r="D179" i="6"/>
  <c r="E179" i="6"/>
  <c r="F179" i="6"/>
  <c r="H179" i="6"/>
  <c r="I179" i="6"/>
  <c r="J179" i="6"/>
  <c r="K179" i="6"/>
  <c r="L179" i="6"/>
  <c r="N179" i="6"/>
  <c r="O179" i="6"/>
  <c r="P179" i="6"/>
  <c r="Q179" i="6"/>
  <c r="R179" i="6"/>
  <c r="T179" i="6"/>
  <c r="U179" i="6"/>
  <c r="V179" i="6"/>
  <c r="W179" i="6"/>
  <c r="X179" i="6"/>
  <c r="Z179" i="6"/>
  <c r="AA179" i="6"/>
  <c r="AB179" i="6"/>
  <c r="AC179" i="6"/>
  <c r="AD179" i="6"/>
  <c r="AF179" i="6"/>
  <c r="AG179" i="6"/>
  <c r="AH179" i="6"/>
  <c r="AI179" i="6"/>
  <c r="AJ179" i="6"/>
  <c r="AL179" i="6"/>
  <c r="AM179" i="6"/>
  <c r="AN179" i="6"/>
  <c r="AO179" i="6"/>
  <c r="AP179" i="6"/>
  <c r="AR179" i="6"/>
  <c r="AS179" i="6"/>
  <c r="AT179" i="6"/>
  <c r="AU179" i="6"/>
  <c r="AV179" i="6"/>
  <c r="AX179" i="6"/>
  <c r="AY179" i="6"/>
  <c r="AZ179" i="6"/>
  <c r="BA179" i="6"/>
  <c r="BB179" i="6"/>
  <c r="BD179" i="6"/>
  <c r="BE179" i="6"/>
  <c r="BF179" i="6"/>
  <c r="BG179" i="6"/>
  <c r="BH179" i="6"/>
  <c r="BJ179" i="6"/>
  <c r="BK179" i="6"/>
  <c r="BL179" i="6"/>
  <c r="BM179" i="6"/>
  <c r="BN179" i="6"/>
  <c r="BP179" i="6"/>
  <c r="BQ179" i="6"/>
  <c r="BR179" i="6"/>
  <c r="BS179" i="6"/>
  <c r="BT179" i="6"/>
  <c r="BV179" i="6"/>
  <c r="C180" i="6"/>
  <c r="D180" i="6"/>
  <c r="E180" i="6"/>
  <c r="F180" i="6"/>
  <c r="H180" i="6"/>
  <c r="I180" i="6"/>
  <c r="J180" i="6"/>
  <c r="K180" i="6"/>
  <c r="L180" i="6"/>
  <c r="N180" i="6"/>
  <c r="O180" i="6"/>
  <c r="P180" i="6"/>
  <c r="Q180" i="6"/>
  <c r="R180" i="6"/>
  <c r="T180" i="6"/>
  <c r="U180" i="6"/>
  <c r="V180" i="6"/>
  <c r="W180" i="6"/>
  <c r="X180" i="6"/>
  <c r="Z180" i="6"/>
  <c r="AA180" i="6"/>
  <c r="AB180" i="6"/>
  <c r="AC180" i="6"/>
  <c r="AD180" i="6"/>
  <c r="AF180" i="6"/>
  <c r="AG180" i="6"/>
  <c r="AH180" i="6"/>
  <c r="AI180" i="6"/>
  <c r="AJ180" i="6"/>
  <c r="AL180" i="6"/>
  <c r="AM180" i="6"/>
  <c r="AN180" i="6"/>
  <c r="AO180" i="6"/>
  <c r="AP180" i="6"/>
  <c r="AR180" i="6"/>
  <c r="AS180" i="6"/>
  <c r="AT180" i="6"/>
  <c r="AU180" i="6"/>
  <c r="AV180" i="6"/>
  <c r="AX180" i="6"/>
  <c r="AY180" i="6"/>
  <c r="AZ180" i="6"/>
  <c r="BA180" i="6"/>
  <c r="BB180" i="6"/>
  <c r="BD180" i="6"/>
  <c r="BE180" i="6"/>
  <c r="BF180" i="6"/>
  <c r="BG180" i="6"/>
  <c r="BH180" i="6"/>
  <c r="BJ180" i="6"/>
  <c r="BK180" i="6"/>
  <c r="BL180" i="6"/>
  <c r="BM180" i="6"/>
  <c r="BN180" i="6"/>
  <c r="BP180" i="6"/>
  <c r="BQ180" i="6"/>
  <c r="BR180" i="6"/>
  <c r="BS180" i="6"/>
  <c r="BT180" i="6"/>
  <c r="BV180" i="6"/>
  <c r="C181" i="6"/>
  <c r="D181" i="6"/>
  <c r="E181" i="6"/>
  <c r="F181" i="6"/>
  <c r="H181" i="6"/>
  <c r="I181" i="6"/>
  <c r="J181" i="6"/>
  <c r="K181" i="6"/>
  <c r="L181" i="6"/>
  <c r="N181" i="6"/>
  <c r="O181" i="6"/>
  <c r="P181" i="6"/>
  <c r="Q181" i="6"/>
  <c r="R181" i="6"/>
  <c r="T181" i="6"/>
  <c r="U181" i="6"/>
  <c r="V181" i="6"/>
  <c r="W181" i="6"/>
  <c r="X181" i="6"/>
  <c r="Z181" i="6"/>
  <c r="AA181" i="6"/>
  <c r="AB181" i="6"/>
  <c r="AC181" i="6"/>
  <c r="AD181" i="6"/>
  <c r="AF181" i="6"/>
  <c r="AG181" i="6"/>
  <c r="AH181" i="6"/>
  <c r="AI181" i="6"/>
  <c r="AJ181" i="6"/>
  <c r="AL181" i="6"/>
  <c r="AM181" i="6"/>
  <c r="AN181" i="6"/>
  <c r="AO181" i="6"/>
  <c r="AP181" i="6"/>
  <c r="AR181" i="6"/>
  <c r="AS181" i="6"/>
  <c r="AT181" i="6"/>
  <c r="AU181" i="6"/>
  <c r="AV181" i="6"/>
  <c r="AX181" i="6"/>
  <c r="AY181" i="6"/>
  <c r="AZ181" i="6"/>
  <c r="BA181" i="6"/>
  <c r="BB181" i="6"/>
  <c r="BD181" i="6"/>
  <c r="BE181" i="6"/>
  <c r="BF181" i="6"/>
  <c r="BG181" i="6"/>
  <c r="BH181" i="6"/>
  <c r="BJ181" i="6"/>
  <c r="BK181" i="6"/>
  <c r="BL181" i="6"/>
  <c r="BM181" i="6"/>
  <c r="BN181" i="6"/>
  <c r="BP181" i="6"/>
  <c r="BQ181" i="6"/>
  <c r="BR181" i="6"/>
  <c r="BS181" i="6"/>
  <c r="BT181" i="6"/>
  <c r="BV181" i="6"/>
  <c r="C182" i="6"/>
  <c r="D182" i="6"/>
  <c r="E182" i="6"/>
  <c r="F182" i="6"/>
  <c r="H182" i="6"/>
  <c r="I182" i="6"/>
  <c r="J182" i="6"/>
  <c r="K182" i="6"/>
  <c r="L182" i="6"/>
  <c r="N182" i="6"/>
  <c r="O182" i="6"/>
  <c r="P182" i="6"/>
  <c r="Q182" i="6"/>
  <c r="R182" i="6"/>
  <c r="T182" i="6"/>
  <c r="U182" i="6"/>
  <c r="V182" i="6"/>
  <c r="W182" i="6"/>
  <c r="X182" i="6"/>
  <c r="Z182" i="6"/>
  <c r="AA182" i="6"/>
  <c r="AB182" i="6"/>
  <c r="AC182" i="6"/>
  <c r="AD182" i="6"/>
  <c r="AF182" i="6"/>
  <c r="AG182" i="6"/>
  <c r="AH182" i="6"/>
  <c r="AI182" i="6"/>
  <c r="AJ182" i="6"/>
  <c r="AL182" i="6"/>
  <c r="AM182" i="6"/>
  <c r="AN182" i="6"/>
  <c r="AO182" i="6"/>
  <c r="AP182" i="6"/>
  <c r="AR182" i="6"/>
  <c r="AS182" i="6"/>
  <c r="AT182" i="6"/>
  <c r="AU182" i="6"/>
  <c r="AV182" i="6"/>
  <c r="AX182" i="6"/>
  <c r="AY182" i="6"/>
  <c r="AZ182" i="6"/>
  <c r="BA182" i="6"/>
  <c r="BB182" i="6"/>
  <c r="BD182" i="6"/>
  <c r="BE182" i="6"/>
  <c r="BF182" i="6"/>
  <c r="BG182" i="6"/>
  <c r="BH182" i="6"/>
  <c r="BJ182" i="6"/>
  <c r="BK182" i="6"/>
  <c r="BL182" i="6"/>
  <c r="BM182" i="6"/>
  <c r="BN182" i="6"/>
  <c r="BP182" i="6"/>
  <c r="BQ182" i="6"/>
  <c r="BR182" i="6"/>
  <c r="BS182" i="6"/>
  <c r="BT182" i="6"/>
  <c r="BV182" i="6"/>
  <c r="C183" i="6"/>
  <c r="D183" i="6"/>
  <c r="E183" i="6"/>
  <c r="F183" i="6"/>
  <c r="H183" i="6"/>
  <c r="I183" i="6"/>
  <c r="J183" i="6"/>
  <c r="K183" i="6"/>
  <c r="L183" i="6"/>
  <c r="N183" i="6"/>
  <c r="O183" i="6"/>
  <c r="P183" i="6"/>
  <c r="Q183" i="6"/>
  <c r="R183" i="6"/>
  <c r="T183" i="6"/>
  <c r="U183" i="6"/>
  <c r="V183" i="6"/>
  <c r="W183" i="6"/>
  <c r="X183" i="6"/>
  <c r="Z183" i="6"/>
  <c r="AA183" i="6"/>
  <c r="AB183" i="6"/>
  <c r="AC183" i="6"/>
  <c r="AD183" i="6"/>
  <c r="AF183" i="6"/>
  <c r="AG183" i="6"/>
  <c r="AH183" i="6"/>
  <c r="AI183" i="6"/>
  <c r="AJ183" i="6"/>
  <c r="AL183" i="6"/>
  <c r="AM183" i="6"/>
  <c r="AN183" i="6"/>
  <c r="AO183" i="6"/>
  <c r="AP183" i="6"/>
  <c r="AR183" i="6"/>
  <c r="AS183" i="6"/>
  <c r="AT183" i="6"/>
  <c r="AU183" i="6"/>
  <c r="AV183" i="6"/>
  <c r="AX183" i="6"/>
  <c r="AY183" i="6"/>
  <c r="AZ183" i="6"/>
  <c r="BA183" i="6"/>
  <c r="BB183" i="6"/>
  <c r="BD183" i="6"/>
  <c r="BE183" i="6"/>
  <c r="BF183" i="6"/>
  <c r="BG183" i="6"/>
  <c r="BH183" i="6"/>
  <c r="BJ183" i="6"/>
  <c r="BK183" i="6"/>
  <c r="BL183" i="6"/>
  <c r="BM183" i="6"/>
  <c r="BN183" i="6"/>
  <c r="BP183" i="6"/>
  <c r="BQ183" i="6"/>
  <c r="BR183" i="6"/>
  <c r="BS183" i="6"/>
  <c r="BT183" i="6"/>
  <c r="BV183" i="6"/>
  <c r="C184" i="6"/>
  <c r="D184" i="6"/>
  <c r="E184" i="6"/>
  <c r="F184" i="6"/>
  <c r="H184" i="6"/>
  <c r="I184" i="6"/>
  <c r="J184" i="6"/>
  <c r="K184" i="6"/>
  <c r="L184" i="6"/>
  <c r="N184" i="6"/>
  <c r="O184" i="6"/>
  <c r="P184" i="6"/>
  <c r="Q184" i="6"/>
  <c r="R184" i="6"/>
  <c r="T184" i="6"/>
  <c r="U184" i="6"/>
  <c r="V184" i="6"/>
  <c r="W184" i="6"/>
  <c r="X184" i="6"/>
  <c r="Z184" i="6"/>
  <c r="AA184" i="6"/>
  <c r="AB184" i="6"/>
  <c r="AC184" i="6"/>
  <c r="AD184" i="6"/>
  <c r="AF184" i="6"/>
  <c r="AG184" i="6"/>
  <c r="AH184" i="6"/>
  <c r="AI184" i="6"/>
  <c r="AJ184" i="6"/>
  <c r="AL184" i="6"/>
  <c r="AM184" i="6"/>
  <c r="AN184" i="6"/>
  <c r="AO184" i="6"/>
  <c r="AP184" i="6"/>
  <c r="AR184" i="6"/>
  <c r="AS184" i="6"/>
  <c r="AT184" i="6"/>
  <c r="AU184" i="6"/>
  <c r="AV184" i="6"/>
  <c r="AX184" i="6"/>
  <c r="AY184" i="6"/>
  <c r="AZ184" i="6"/>
  <c r="BA184" i="6"/>
  <c r="BB184" i="6"/>
  <c r="BD184" i="6"/>
  <c r="BE184" i="6"/>
  <c r="BF184" i="6"/>
  <c r="BG184" i="6"/>
  <c r="BH184" i="6"/>
  <c r="BJ184" i="6"/>
  <c r="BK184" i="6"/>
  <c r="BL184" i="6"/>
  <c r="BM184" i="6"/>
  <c r="BN184" i="6"/>
  <c r="BP184" i="6"/>
  <c r="BQ184" i="6"/>
  <c r="BR184" i="6"/>
  <c r="BS184" i="6"/>
  <c r="BT184" i="6"/>
  <c r="BV184" i="6"/>
  <c r="C185" i="6"/>
  <c r="D185" i="6"/>
  <c r="E185" i="6"/>
  <c r="F185" i="6"/>
  <c r="H185" i="6"/>
  <c r="I185" i="6"/>
  <c r="J185" i="6"/>
  <c r="K185" i="6"/>
  <c r="L185" i="6"/>
  <c r="N185" i="6"/>
  <c r="O185" i="6"/>
  <c r="P185" i="6"/>
  <c r="Q185" i="6"/>
  <c r="R185" i="6"/>
  <c r="T185" i="6"/>
  <c r="U185" i="6"/>
  <c r="V185" i="6"/>
  <c r="W185" i="6"/>
  <c r="X185" i="6"/>
  <c r="Z185" i="6"/>
  <c r="AA185" i="6"/>
  <c r="AB185" i="6"/>
  <c r="AC185" i="6"/>
  <c r="AD185" i="6"/>
  <c r="AF185" i="6"/>
  <c r="AG185" i="6"/>
  <c r="AH185" i="6"/>
  <c r="AI185" i="6"/>
  <c r="AJ185" i="6"/>
  <c r="AL185" i="6"/>
  <c r="AM185" i="6"/>
  <c r="AN185" i="6"/>
  <c r="AO185" i="6"/>
  <c r="AP185" i="6"/>
  <c r="AR185" i="6"/>
  <c r="AS185" i="6"/>
  <c r="AT185" i="6"/>
  <c r="AU185" i="6"/>
  <c r="AV185" i="6"/>
  <c r="AX185" i="6"/>
  <c r="AY185" i="6"/>
  <c r="AZ185" i="6"/>
  <c r="BA185" i="6"/>
  <c r="BB185" i="6"/>
  <c r="BD185" i="6"/>
  <c r="BE185" i="6"/>
  <c r="BF185" i="6"/>
  <c r="BG185" i="6"/>
  <c r="BH185" i="6"/>
  <c r="BJ185" i="6"/>
  <c r="BK185" i="6"/>
  <c r="BL185" i="6"/>
  <c r="BM185" i="6"/>
  <c r="BN185" i="6"/>
  <c r="BP185" i="6"/>
  <c r="BQ185" i="6"/>
  <c r="BR185" i="6"/>
  <c r="BS185" i="6"/>
  <c r="BT185" i="6"/>
  <c r="BV185" i="6"/>
  <c r="C186" i="6"/>
  <c r="D186" i="6"/>
  <c r="E186" i="6"/>
  <c r="F186" i="6"/>
  <c r="H186" i="6"/>
  <c r="I186" i="6"/>
  <c r="J186" i="6"/>
  <c r="K186" i="6"/>
  <c r="L186" i="6"/>
  <c r="N186" i="6"/>
  <c r="O186" i="6"/>
  <c r="P186" i="6"/>
  <c r="Q186" i="6"/>
  <c r="R186" i="6"/>
  <c r="T186" i="6"/>
  <c r="U186" i="6"/>
  <c r="V186" i="6"/>
  <c r="W186" i="6"/>
  <c r="X186" i="6"/>
  <c r="Z186" i="6"/>
  <c r="AA186" i="6"/>
  <c r="AB186" i="6"/>
  <c r="AC186" i="6"/>
  <c r="AD186" i="6"/>
  <c r="AF186" i="6"/>
  <c r="AG186" i="6"/>
  <c r="AH186" i="6"/>
  <c r="AI186" i="6"/>
  <c r="AJ186" i="6"/>
  <c r="AL186" i="6"/>
  <c r="AM186" i="6"/>
  <c r="AN186" i="6"/>
  <c r="AO186" i="6"/>
  <c r="AP186" i="6"/>
  <c r="AR186" i="6"/>
  <c r="AS186" i="6"/>
  <c r="AT186" i="6"/>
  <c r="AU186" i="6"/>
  <c r="AV186" i="6"/>
  <c r="AX186" i="6"/>
  <c r="AY186" i="6"/>
  <c r="AZ186" i="6"/>
  <c r="BA186" i="6"/>
  <c r="BB186" i="6"/>
  <c r="BD186" i="6"/>
  <c r="BE186" i="6"/>
  <c r="BF186" i="6"/>
  <c r="BG186" i="6"/>
  <c r="BH186" i="6"/>
  <c r="BJ186" i="6"/>
  <c r="BK186" i="6"/>
  <c r="BL186" i="6"/>
  <c r="BM186" i="6"/>
  <c r="BN186" i="6"/>
  <c r="BP186" i="6"/>
  <c r="BQ186" i="6"/>
  <c r="BR186" i="6"/>
  <c r="BS186" i="6"/>
  <c r="BT186" i="6"/>
  <c r="BV186" i="6"/>
  <c r="C187" i="6"/>
  <c r="D187" i="6"/>
  <c r="E187" i="6"/>
  <c r="F187" i="6"/>
  <c r="H187" i="6"/>
  <c r="I187" i="6"/>
  <c r="J187" i="6"/>
  <c r="K187" i="6"/>
  <c r="L187" i="6"/>
  <c r="N187" i="6"/>
  <c r="O187" i="6"/>
  <c r="P187" i="6"/>
  <c r="Q187" i="6"/>
  <c r="R187" i="6"/>
  <c r="T187" i="6"/>
  <c r="U187" i="6"/>
  <c r="V187" i="6"/>
  <c r="W187" i="6"/>
  <c r="X187" i="6"/>
  <c r="Z187" i="6"/>
  <c r="AA187" i="6"/>
  <c r="AB187" i="6"/>
  <c r="AC187" i="6"/>
  <c r="AD187" i="6"/>
  <c r="AF187" i="6"/>
  <c r="AG187" i="6"/>
  <c r="AH187" i="6"/>
  <c r="AI187" i="6"/>
  <c r="AJ187" i="6"/>
  <c r="AL187" i="6"/>
  <c r="AM187" i="6"/>
  <c r="AN187" i="6"/>
  <c r="AO187" i="6"/>
  <c r="AP187" i="6"/>
  <c r="AR187" i="6"/>
  <c r="AS187" i="6"/>
  <c r="AT187" i="6"/>
  <c r="AU187" i="6"/>
  <c r="AV187" i="6"/>
  <c r="AX187" i="6"/>
  <c r="AY187" i="6"/>
  <c r="AZ187" i="6"/>
  <c r="BA187" i="6"/>
  <c r="BB187" i="6"/>
  <c r="BD187" i="6"/>
  <c r="BE187" i="6"/>
  <c r="BF187" i="6"/>
  <c r="BG187" i="6"/>
  <c r="BH187" i="6"/>
  <c r="BJ187" i="6"/>
  <c r="BK187" i="6"/>
  <c r="BL187" i="6"/>
  <c r="BM187" i="6"/>
  <c r="BN187" i="6"/>
  <c r="BP187" i="6"/>
  <c r="BQ187" i="6"/>
  <c r="BR187" i="6"/>
  <c r="BS187" i="6"/>
  <c r="BT187" i="6"/>
  <c r="BV187" i="6"/>
  <c r="C188" i="6"/>
  <c r="D188" i="6"/>
  <c r="E188" i="6"/>
  <c r="F188" i="6"/>
  <c r="H188" i="6"/>
  <c r="I188" i="6"/>
  <c r="J188" i="6"/>
  <c r="K188" i="6"/>
  <c r="L188" i="6"/>
  <c r="N188" i="6"/>
  <c r="O188" i="6"/>
  <c r="P188" i="6"/>
  <c r="Q188" i="6"/>
  <c r="R188" i="6"/>
  <c r="T188" i="6"/>
  <c r="U188" i="6"/>
  <c r="V188" i="6"/>
  <c r="W188" i="6"/>
  <c r="X188" i="6"/>
  <c r="Z188" i="6"/>
  <c r="AA188" i="6"/>
  <c r="AB188" i="6"/>
  <c r="AC188" i="6"/>
  <c r="AD188" i="6"/>
  <c r="AF188" i="6"/>
  <c r="AG188" i="6"/>
  <c r="AH188" i="6"/>
  <c r="AI188" i="6"/>
  <c r="AJ188" i="6"/>
  <c r="AL188" i="6"/>
  <c r="AM188" i="6"/>
  <c r="AN188" i="6"/>
  <c r="AO188" i="6"/>
  <c r="AP188" i="6"/>
  <c r="AR188" i="6"/>
  <c r="AS188" i="6"/>
  <c r="AT188" i="6"/>
  <c r="AU188" i="6"/>
  <c r="AV188" i="6"/>
  <c r="AX188" i="6"/>
  <c r="AY188" i="6"/>
  <c r="AZ188" i="6"/>
  <c r="BA188" i="6"/>
  <c r="BB188" i="6"/>
  <c r="BD188" i="6"/>
  <c r="BE188" i="6"/>
  <c r="BF188" i="6"/>
  <c r="BG188" i="6"/>
  <c r="BH188" i="6"/>
  <c r="BJ188" i="6"/>
  <c r="BK188" i="6"/>
  <c r="BL188" i="6"/>
  <c r="BM188" i="6"/>
  <c r="BN188" i="6"/>
  <c r="BP188" i="6"/>
  <c r="BQ188" i="6"/>
  <c r="BR188" i="6"/>
  <c r="BS188" i="6"/>
  <c r="BT188" i="6"/>
  <c r="BV188" i="6"/>
  <c r="C189" i="6"/>
  <c r="D189" i="6"/>
  <c r="E189" i="6"/>
  <c r="F189" i="6"/>
  <c r="H189" i="6"/>
  <c r="I189" i="6"/>
  <c r="J189" i="6"/>
  <c r="K189" i="6"/>
  <c r="L189" i="6"/>
  <c r="N189" i="6"/>
  <c r="O189" i="6"/>
  <c r="P189" i="6"/>
  <c r="Q189" i="6"/>
  <c r="R189" i="6"/>
  <c r="T189" i="6"/>
  <c r="U189" i="6"/>
  <c r="V189" i="6"/>
  <c r="W189" i="6"/>
  <c r="X189" i="6"/>
  <c r="Z189" i="6"/>
  <c r="AA189" i="6"/>
  <c r="AB189" i="6"/>
  <c r="AC189" i="6"/>
  <c r="AD189" i="6"/>
  <c r="AF189" i="6"/>
  <c r="AG189" i="6"/>
  <c r="AH189" i="6"/>
  <c r="AI189" i="6"/>
  <c r="AJ189" i="6"/>
  <c r="AL189" i="6"/>
  <c r="AM189" i="6"/>
  <c r="AN189" i="6"/>
  <c r="AO189" i="6"/>
  <c r="AP189" i="6"/>
  <c r="AR189" i="6"/>
  <c r="AS189" i="6"/>
  <c r="AT189" i="6"/>
  <c r="AU189" i="6"/>
  <c r="AV189" i="6"/>
  <c r="AX189" i="6"/>
  <c r="AY189" i="6"/>
  <c r="AZ189" i="6"/>
  <c r="BA189" i="6"/>
  <c r="BB189" i="6"/>
  <c r="BD189" i="6"/>
  <c r="BE189" i="6"/>
  <c r="BF189" i="6"/>
  <c r="BG189" i="6"/>
  <c r="BH189" i="6"/>
  <c r="BJ189" i="6"/>
  <c r="BK189" i="6"/>
  <c r="BL189" i="6"/>
  <c r="BM189" i="6"/>
  <c r="BN189" i="6"/>
  <c r="BP189" i="6"/>
  <c r="BQ189" i="6"/>
  <c r="BR189" i="6"/>
  <c r="BS189" i="6"/>
  <c r="BT189" i="6"/>
  <c r="BV189" i="6"/>
  <c r="C190" i="6"/>
  <c r="D190" i="6"/>
  <c r="E190" i="6"/>
  <c r="F190" i="6"/>
  <c r="H190" i="6"/>
  <c r="I190" i="6"/>
  <c r="J190" i="6"/>
  <c r="K190" i="6"/>
  <c r="L190" i="6"/>
  <c r="N190" i="6"/>
  <c r="O190" i="6"/>
  <c r="P190" i="6"/>
  <c r="Q190" i="6"/>
  <c r="R190" i="6"/>
  <c r="T190" i="6"/>
  <c r="U190" i="6"/>
  <c r="V190" i="6"/>
  <c r="W190" i="6"/>
  <c r="X190" i="6"/>
  <c r="Z190" i="6"/>
  <c r="AA190" i="6"/>
  <c r="AB190" i="6"/>
  <c r="AC190" i="6"/>
  <c r="AD190" i="6"/>
  <c r="AF190" i="6"/>
  <c r="AG190" i="6"/>
  <c r="AH190" i="6"/>
  <c r="AI190" i="6"/>
  <c r="AJ190" i="6"/>
  <c r="AL190" i="6"/>
  <c r="AM190" i="6"/>
  <c r="AN190" i="6"/>
  <c r="AO190" i="6"/>
  <c r="AP190" i="6"/>
  <c r="AR190" i="6"/>
  <c r="AS190" i="6"/>
  <c r="AT190" i="6"/>
  <c r="AU190" i="6"/>
  <c r="AV190" i="6"/>
  <c r="AX190" i="6"/>
  <c r="AY190" i="6"/>
  <c r="AZ190" i="6"/>
  <c r="BA190" i="6"/>
  <c r="BB190" i="6"/>
  <c r="BD190" i="6"/>
  <c r="BE190" i="6"/>
  <c r="BF190" i="6"/>
  <c r="BG190" i="6"/>
  <c r="BH190" i="6"/>
  <c r="BJ190" i="6"/>
  <c r="BK190" i="6"/>
  <c r="BL190" i="6"/>
  <c r="BM190" i="6"/>
  <c r="BN190" i="6"/>
  <c r="BP190" i="6"/>
  <c r="BQ190" i="6"/>
  <c r="BR190" i="6"/>
  <c r="BS190" i="6"/>
  <c r="BT190" i="6"/>
  <c r="BV190" i="6"/>
  <c r="C191" i="6"/>
  <c r="D191" i="6"/>
  <c r="E191" i="6"/>
  <c r="F191" i="6"/>
  <c r="H191" i="6"/>
  <c r="I191" i="6"/>
  <c r="J191" i="6"/>
  <c r="K191" i="6"/>
  <c r="L191" i="6"/>
  <c r="N191" i="6"/>
  <c r="O191" i="6"/>
  <c r="P191" i="6"/>
  <c r="Q191" i="6"/>
  <c r="R191" i="6"/>
  <c r="T191" i="6"/>
  <c r="U191" i="6"/>
  <c r="V191" i="6"/>
  <c r="W191" i="6"/>
  <c r="X191" i="6"/>
  <c r="Z191" i="6"/>
  <c r="AA191" i="6"/>
  <c r="AB191" i="6"/>
  <c r="AC191" i="6"/>
  <c r="AD191" i="6"/>
  <c r="AF191" i="6"/>
  <c r="AG191" i="6"/>
  <c r="AH191" i="6"/>
  <c r="AI191" i="6"/>
  <c r="AJ191" i="6"/>
  <c r="AL191" i="6"/>
  <c r="AM191" i="6"/>
  <c r="AN191" i="6"/>
  <c r="AO191" i="6"/>
  <c r="AP191" i="6"/>
  <c r="AR191" i="6"/>
  <c r="AS191" i="6"/>
  <c r="AT191" i="6"/>
  <c r="AU191" i="6"/>
  <c r="AV191" i="6"/>
  <c r="AX191" i="6"/>
  <c r="AY191" i="6"/>
  <c r="AZ191" i="6"/>
  <c r="BA191" i="6"/>
  <c r="BB191" i="6"/>
  <c r="BD191" i="6"/>
  <c r="BE191" i="6"/>
  <c r="BF191" i="6"/>
  <c r="BG191" i="6"/>
  <c r="BH191" i="6"/>
  <c r="BJ191" i="6"/>
  <c r="BK191" i="6"/>
  <c r="BL191" i="6"/>
  <c r="BM191" i="6"/>
  <c r="BN191" i="6"/>
  <c r="BP191" i="6"/>
  <c r="BQ191" i="6"/>
  <c r="BR191" i="6"/>
  <c r="BS191" i="6"/>
  <c r="BT191" i="6"/>
  <c r="BV191" i="6"/>
  <c r="C192" i="6"/>
  <c r="D192" i="6"/>
  <c r="E192" i="6"/>
  <c r="F192" i="6"/>
  <c r="H192" i="6"/>
  <c r="I192" i="6"/>
  <c r="J192" i="6"/>
  <c r="K192" i="6"/>
  <c r="L192" i="6"/>
  <c r="N192" i="6"/>
  <c r="O192" i="6"/>
  <c r="P192" i="6"/>
  <c r="Q192" i="6"/>
  <c r="R192" i="6"/>
  <c r="T192" i="6"/>
  <c r="U192" i="6"/>
  <c r="V192" i="6"/>
  <c r="W192" i="6"/>
  <c r="X192" i="6"/>
  <c r="Z192" i="6"/>
  <c r="AA192" i="6"/>
  <c r="AB192" i="6"/>
  <c r="AC192" i="6"/>
  <c r="AD192" i="6"/>
  <c r="AF192" i="6"/>
  <c r="AG192" i="6"/>
  <c r="AH192" i="6"/>
  <c r="AI192" i="6"/>
  <c r="AJ192" i="6"/>
  <c r="AL192" i="6"/>
  <c r="AM192" i="6"/>
  <c r="AN192" i="6"/>
  <c r="AO192" i="6"/>
  <c r="AP192" i="6"/>
  <c r="AR192" i="6"/>
  <c r="AS192" i="6"/>
  <c r="AT192" i="6"/>
  <c r="AU192" i="6"/>
  <c r="AV192" i="6"/>
  <c r="AX192" i="6"/>
  <c r="AY192" i="6"/>
  <c r="AZ192" i="6"/>
  <c r="BA192" i="6"/>
  <c r="BB192" i="6"/>
  <c r="BD192" i="6"/>
  <c r="BE192" i="6"/>
  <c r="BF192" i="6"/>
  <c r="BG192" i="6"/>
  <c r="BH192" i="6"/>
  <c r="BJ192" i="6"/>
  <c r="BK192" i="6"/>
  <c r="BL192" i="6"/>
  <c r="BM192" i="6"/>
  <c r="BN192" i="6"/>
  <c r="BP192" i="6"/>
  <c r="BQ192" i="6"/>
  <c r="BR192" i="6"/>
  <c r="BS192" i="6"/>
  <c r="BT192" i="6"/>
  <c r="BV192" i="6"/>
  <c r="C193" i="6"/>
  <c r="D193" i="6"/>
  <c r="E193" i="6"/>
  <c r="F193" i="6"/>
  <c r="H193" i="6"/>
  <c r="I193" i="6"/>
  <c r="J193" i="6"/>
  <c r="K193" i="6"/>
  <c r="L193" i="6"/>
  <c r="N193" i="6"/>
  <c r="O193" i="6"/>
  <c r="P193" i="6"/>
  <c r="Q193" i="6"/>
  <c r="R193" i="6"/>
  <c r="T193" i="6"/>
  <c r="U193" i="6"/>
  <c r="V193" i="6"/>
  <c r="W193" i="6"/>
  <c r="X193" i="6"/>
  <c r="Z193" i="6"/>
  <c r="AA193" i="6"/>
  <c r="AB193" i="6"/>
  <c r="AC193" i="6"/>
  <c r="AD193" i="6"/>
  <c r="AF193" i="6"/>
  <c r="AG193" i="6"/>
  <c r="AH193" i="6"/>
  <c r="AI193" i="6"/>
  <c r="AJ193" i="6"/>
  <c r="AL193" i="6"/>
  <c r="AM193" i="6"/>
  <c r="AN193" i="6"/>
  <c r="AO193" i="6"/>
  <c r="AP193" i="6"/>
  <c r="AR193" i="6"/>
  <c r="AS193" i="6"/>
  <c r="AT193" i="6"/>
  <c r="AU193" i="6"/>
  <c r="AV193" i="6"/>
  <c r="AX193" i="6"/>
  <c r="AY193" i="6"/>
  <c r="AZ193" i="6"/>
  <c r="BA193" i="6"/>
  <c r="BB193" i="6"/>
  <c r="BD193" i="6"/>
  <c r="BE193" i="6"/>
  <c r="BF193" i="6"/>
  <c r="BG193" i="6"/>
  <c r="BH193" i="6"/>
  <c r="BJ193" i="6"/>
  <c r="BK193" i="6"/>
  <c r="BL193" i="6"/>
  <c r="BM193" i="6"/>
  <c r="BN193" i="6"/>
  <c r="BP193" i="6"/>
  <c r="BQ193" i="6"/>
  <c r="BR193" i="6"/>
  <c r="BS193" i="6"/>
  <c r="BT193" i="6"/>
  <c r="BV193" i="6"/>
  <c r="C194" i="6"/>
  <c r="D194" i="6"/>
  <c r="E194" i="6"/>
  <c r="F194" i="6"/>
  <c r="H194" i="6"/>
  <c r="I194" i="6"/>
  <c r="J194" i="6"/>
  <c r="K194" i="6"/>
  <c r="L194" i="6"/>
  <c r="N194" i="6"/>
  <c r="O194" i="6"/>
  <c r="P194" i="6"/>
  <c r="Q194" i="6"/>
  <c r="R194" i="6"/>
  <c r="T194" i="6"/>
  <c r="U194" i="6"/>
  <c r="V194" i="6"/>
  <c r="W194" i="6"/>
  <c r="X194" i="6"/>
  <c r="Z194" i="6"/>
  <c r="AA194" i="6"/>
  <c r="AB194" i="6"/>
  <c r="AC194" i="6"/>
  <c r="AD194" i="6"/>
  <c r="AF194" i="6"/>
  <c r="AG194" i="6"/>
  <c r="AH194" i="6"/>
  <c r="AI194" i="6"/>
  <c r="AJ194" i="6"/>
  <c r="AL194" i="6"/>
  <c r="AM194" i="6"/>
  <c r="AN194" i="6"/>
  <c r="AO194" i="6"/>
  <c r="AP194" i="6"/>
  <c r="AR194" i="6"/>
  <c r="AS194" i="6"/>
  <c r="AT194" i="6"/>
  <c r="AU194" i="6"/>
  <c r="AV194" i="6"/>
  <c r="AX194" i="6"/>
  <c r="AY194" i="6"/>
  <c r="AZ194" i="6"/>
  <c r="BA194" i="6"/>
  <c r="BB194" i="6"/>
  <c r="BD194" i="6"/>
  <c r="BE194" i="6"/>
  <c r="BF194" i="6"/>
  <c r="BG194" i="6"/>
  <c r="BH194" i="6"/>
  <c r="BJ194" i="6"/>
  <c r="BK194" i="6"/>
  <c r="BL194" i="6"/>
  <c r="BM194" i="6"/>
  <c r="BN194" i="6"/>
  <c r="BP194" i="6"/>
  <c r="BQ194" i="6"/>
  <c r="BR194" i="6"/>
  <c r="BS194" i="6"/>
  <c r="BT194" i="6"/>
  <c r="BV194" i="6"/>
  <c r="C195" i="6"/>
  <c r="D195" i="6"/>
  <c r="E195" i="6"/>
  <c r="F195" i="6"/>
  <c r="H195" i="6"/>
  <c r="I195" i="6"/>
  <c r="J195" i="6"/>
  <c r="K195" i="6"/>
  <c r="L195" i="6"/>
  <c r="N195" i="6"/>
  <c r="O195" i="6"/>
  <c r="P195" i="6"/>
  <c r="Q195" i="6"/>
  <c r="R195" i="6"/>
  <c r="T195" i="6"/>
  <c r="U195" i="6"/>
  <c r="V195" i="6"/>
  <c r="W195" i="6"/>
  <c r="X195" i="6"/>
  <c r="Z195" i="6"/>
  <c r="AA195" i="6"/>
  <c r="AB195" i="6"/>
  <c r="AC195" i="6"/>
  <c r="AD195" i="6"/>
  <c r="AF195" i="6"/>
  <c r="AG195" i="6"/>
  <c r="AH195" i="6"/>
  <c r="AI195" i="6"/>
  <c r="AJ195" i="6"/>
  <c r="AL195" i="6"/>
  <c r="AM195" i="6"/>
  <c r="AN195" i="6"/>
  <c r="AO195" i="6"/>
  <c r="AP195" i="6"/>
  <c r="AR195" i="6"/>
  <c r="AS195" i="6"/>
  <c r="AT195" i="6"/>
  <c r="AU195" i="6"/>
  <c r="AV195" i="6"/>
  <c r="AX195" i="6"/>
  <c r="AY195" i="6"/>
  <c r="AZ195" i="6"/>
  <c r="BA195" i="6"/>
  <c r="BB195" i="6"/>
  <c r="BD195" i="6"/>
  <c r="BE195" i="6"/>
  <c r="BF195" i="6"/>
  <c r="BG195" i="6"/>
  <c r="BH195" i="6"/>
  <c r="BJ195" i="6"/>
  <c r="BK195" i="6"/>
  <c r="BL195" i="6"/>
  <c r="BM195" i="6"/>
  <c r="BN195" i="6"/>
  <c r="BP195" i="6"/>
  <c r="BQ195" i="6"/>
  <c r="BR195" i="6"/>
  <c r="BS195" i="6"/>
  <c r="BT195" i="6"/>
  <c r="BV195" i="6"/>
  <c r="C196" i="6"/>
  <c r="D196" i="6"/>
  <c r="E196" i="6"/>
  <c r="F196" i="6"/>
  <c r="H196" i="6"/>
  <c r="I196" i="6"/>
  <c r="J196" i="6"/>
  <c r="K196" i="6"/>
  <c r="L196" i="6"/>
  <c r="N196" i="6"/>
  <c r="O196" i="6"/>
  <c r="P196" i="6"/>
  <c r="Q196" i="6"/>
  <c r="R196" i="6"/>
  <c r="T196" i="6"/>
  <c r="U196" i="6"/>
  <c r="V196" i="6"/>
  <c r="W196" i="6"/>
  <c r="X196" i="6"/>
  <c r="Z196" i="6"/>
  <c r="AA196" i="6"/>
  <c r="AB196" i="6"/>
  <c r="AC196" i="6"/>
  <c r="AD196" i="6"/>
  <c r="AF196" i="6"/>
  <c r="AG196" i="6"/>
  <c r="AH196" i="6"/>
  <c r="AI196" i="6"/>
  <c r="AJ196" i="6"/>
  <c r="AL196" i="6"/>
  <c r="AM196" i="6"/>
  <c r="AN196" i="6"/>
  <c r="AO196" i="6"/>
  <c r="AP196" i="6"/>
  <c r="AR196" i="6"/>
  <c r="AS196" i="6"/>
  <c r="AT196" i="6"/>
  <c r="AU196" i="6"/>
  <c r="AV196" i="6"/>
  <c r="AX196" i="6"/>
  <c r="AY196" i="6"/>
  <c r="AZ196" i="6"/>
  <c r="BA196" i="6"/>
  <c r="BB196" i="6"/>
  <c r="BD196" i="6"/>
  <c r="BE196" i="6"/>
  <c r="BF196" i="6"/>
  <c r="BG196" i="6"/>
  <c r="BH196" i="6"/>
  <c r="BJ196" i="6"/>
  <c r="BK196" i="6"/>
  <c r="BL196" i="6"/>
  <c r="BM196" i="6"/>
  <c r="BN196" i="6"/>
  <c r="BP196" i="6"/>
  <c r="BQ196" i="6"/>
  <c r="BR196" i="6"/>
  <c r="BS196" i="6"/>
  <c r="BT196" i="6"/>
  <c r="BV196" i="6"/>
  <c r="C197" i="6"/>
  <c r="D197" i="6"/>
  <c r="E197" i="6"/>
  <c r="F197" i="6"/>
  <c r="H197" i="6"/>
  <c r="I197" i="6"/>
  <c r="J197" i="6"/>
  <c r="K197" i="6"/>
  <c r="L197" i="6"/>
  <c r="N197" i="6"/>
  <c r="O197" i="6"/>
  <c r="P197" i="6"/>
  <c r="Q197" i="6"/>
  <c r="R197" i="6"/>
  <c r="T197" i="6"/>
  <c r="U197" i="6"/>
  <c r="V197" i="6"/>
  <c r="W197" i="6"/>
  <c r="X197" i="6"/>
  <c r="Z197" i="6"/>
  <c r="AA197" i="6"/>
  <c r="AB197" i="6"/>
  <c r="AC197" i="6"/>
  <c r="AD197" i="6"/>
  <c r="AF197" i="6"/>
  <c r="AG197" i="6"/>
  <c r="AH197" i="6"/>
  <c r="AI197" i="6"/>
  <c r="AJ197" i="6"/>
  <c r="AL197" i="6"/>
  <c r="AM197" i="6"/>
  <c r="AN197" i="6"/>
  <c r="AO197" i="6"/>
  <c r="AP197" i="6"/>
  <c r="AR197" i="6"/>
  <c r="AS197" i="6"/>
  <c r="AT197" i="6"/>
  <c r="AU197" i="6"/>
  <c r="AV197" i="6"/>
  <c r="AX197" i="6"/>
  <c r="AY197" i="6"/>
  <c r="AZ197" i="6"/>
  <c r="BA197" i="6"/>
  <c r="BB197" i="6"/>
  <c r="BD197" i="6"/>
  <c r="BE197" i="6"/>
  <c r="BF197" i="6"/>
  <c r="BG197" i="6"/>
  <c r="BH197" i="6"/>
  <c r="BJ197" i="6"/>
  <c r="BK197" i="6"/>
  <c r="BL197" i="6"/>
  <c r="BM197" i="6"/>
  <c r="BN197" i="6"/>
  <c r="BP197" i="6"/>
  <c r="BQ197" i="6"/>
  <c r="BR197" i="6"/>
  <c r="BS197" i="6"/>
  <c r="BT197" i="6"/>
  <c r="BV197" i="6"/>
  <c r="C198" i="6"/>
  <c r="D198" i="6"/>
  <c r="E198" i="6"/>
  <c r="F198" i="6"/>
  <c r="H198" i="6"/>
  <c r="I198" i="6"/>
  <c r="J198" i="6"/>
  <c r="K198" i="6"/>
  <c r="L198" i="6"/>
  <c r="N198" i="6"/>
  <c r="O198" i="6"/>
  <c r="P198" i="6"/>
  <c r="Q198" i="6"/>
  <c r="R198" i="6"/>
  <c r="T198" i="6"/>
  <c r="U198" i="6"/>
  <c r="V198" i="6"/>
  <c r="W198" i="6"/>
  <c r="X198" i="6"/>
  <c r="Z198" i="6"/>
  <c r="AA198" i="6"/>
  <c r="AB198" i="6"/>
  <c r="AC198" i="6"/>
  <c r="AD198" i="6"/>
  <c r="AF198" i="6"/>
  <c r="AG198" i="6"/>
  <c r="AH198" i="6"/>
  <c r="AI198" i="6"/>
  <c r="AJ198" i="6"/>
  <c r="AL198" i="6"/>
  <c r="AM198" i="6"/>
  <c r="AN198" i="6"/>
  <c r="AO198" i="6"/>
  <c r="AP198" i="6"/>
  <c r="AR198" i="6"/>
  <c r="AS198" i="6"/>
  <c r="AT198" i="6"/>
  <c r="AU198" i="6"/>
  <c r="AV198" i="6"/>
  <c r="AX198" i="6"/>
  <c r="AY198" i="6"/>
  <c r="AZ198" i="6"/>
  <c r="BA198" i="6"/>
  <c r="BB198" i="6"/>
  <c r="BD198" i="6"/>
  <c r="BE198" i="6"/>
  <c r="BF198" i="6"/>
  <c r="BG198" i="6"/>
  <c r="BH198" i="6"/>
  <c r="BJ198" i="6"/>
  <c r="BK198" i="6"/>
  <c r="BL198" i="6"/>
  <c r="BM198" i="6"/>
  <c r="BN198" i="6"/>
  <c r="BP198" i="6"/>
  <c r="BQ198" i="6"/>
  <c r="BR198" i="6"/>
  <c r="BS198" i="6"/>
  <c r="BT198" i="6"/>
  <c r="BV198" i="6"/>
  <c r="C199" i="6"/>
  <c r="D199" i="6"/>
  <c r="E199" i="6"/>
  <c r="F199" i="6"/>
  <c r="H199" i="6"/>
  <c r="I199" i="6"/>
  <c r="J199" i="6"/>
  <c r="K199" i="6"/>
  <c r="L199" i="6"/>
  <c r="N199" i="6"/>
  <c r="O199" i="6"/>
  <c r="P199" i="6"/>
  <c r="Q199" i="6"/>
  <c r="R199" i="6"/>
  <c r="T199" i="6"/>
  <c r="U199" i="6"/>
  <c r="V199" i="6"/>
  <c r="W199" i="6"/>
  <c r="X199" i="6"/>
  <c r="Z199" i="6"/>
  <c r="AA199" i="6"/>
  <c r="AB199" i="6"/>
  <c r="AC199" i="6"/>
  <c r="AD199" i="6"/>
  <c r="AF199" i="6"/>
  <c r="AG199" i="6"/>
  <c r="AH199" i="6"/>
  <c r="AI199" i="6"/>
  <c r="AJ199" i="6"/>
  <c r="AL199" i="6"/>
  <c r="AM199" i="6"/>
  <c r="AN199" i="6"/>
  <c r="AO199" i="6"/>
  <c r="AP199" i="6"/>
  <c r="AR199" i="6"/>
  <c r="AS199" i="6"/>
  <c r="AT199" i="6"/>
  <c r="AU199" i="6"/>
  <c r="AV199" i="6"/>
  <c r="AX199" i="6"/>
  <c r="AY199" i="6"/>
  <c r="AZ199" i="6"/>
  <c r="BA199" i="6"/>
  <c r="BB199" i="6"/>
  <c r="BD199" i="6"/>
  <c r="BE199" i="6"/>
  <c r="BF199" i="6"/>
  <c r="BG199" i="6"/>
  <c r="BH199" i="6"/>
  <c r="BJ199" i="6"/>
  <c r="BK199" i="6"/>
  <c r="BL199" i="6"/>
  <c r="BM199" i="6"/>
  <c r="BN199" i="6"/>
  <c r="BP199" i="6"/>
  <c r="BQ199" i="6"/>
  <c r="BR199" i="6"/>
  <c r="BS199" i="6"/>
  <c r="BT199" i="6"/>
  <c r="BV199" i="6"/>
  <c r="C200" i="6"/>
  <c r="D200" i="6"/>
  <c r="E200" i="6"/>
  <c r="F200" i="6"/>
  <c r="H200" i="6"/>
  <c r="I200" i="6"/>
  <c r="J200" i="6"/>
  <c r="K200" i="6"/>
  <c r="L200" i="6"/>
  <c r="N200" i="6"/>
  <c r="O200" i="6"/>
  <c r="P200" i="6"/>
  <c r="Q200" i="6"/>
  <c r="R200" i="6"/>
  <c r="T200" i="6"/>
  <c r="U200" i="6"/>
  <c r="V200" i="6"/>
  <c r="W200" i="6"/>
  <c r="X200" i="6"/>
  <c r="Z200" i="6"/>
  <c r="AA200" i="6"/>
  <c r="AB200" i="6"/>
  <c r="AC200" i="6"/>
  <c r="AD200" i="6"/>
  <c r="AF200" i="6"/>
  <c r="AG200" i="6"/>
  <c r="AH200" i="6"/>
  <c r="AI200" i="6"/>
  <c r="AJ200" i="6"/>
  <c r="AL200" i="6"/>
  <c r="AM200" i="6"/>
  <c r="AN200" i="6"/>
  <c r="AO200" i="6"/>
  <c r="AP200" i="6"/>
  <c r="AR200" i="6"/>
  <c r="AS200" i="6"/>
  <c r="AT200" i="6"/>
  <c r="AU200" i="6"/>
  <c r="AV200" i="6"/>
  <c r="AX200" i="6"/>
  <c r="AY200" i="6"/>
  <c r="AZ200" i="6"/>
  <c r="BA200" i="6"/>
  <c r="BB200" i="6"/>
  <c r="BD200" i="6"/>
  <c r="BE200" i="6"/>
  <c r="BF200" i="6"/>
  <c r="BG200" i="6"/>
  <c r="BH200" i="6"/>
  <c r="BJ200" i="6"/>
  <c r="BK200" i="6"/>
  <c r="BL200" i="6"/>
  <c r="BM200" i="6"/>
  <c r="BN200" i="6"/>
  <c r="BP200" i="6"/>
  <c r="BQ200" i="6"/>
  <c r="BR200" i="6"/>
  <c r="BS200" i="6"/>
  <c r="BT200" i="6"/>
  <c r="BV200" i="6"/>
  <c r="C201" i="6"/>
  <c r="D201" i="6"/>
  <c r="E201" i="6"/>
  <c r="F201" i="6"/>
  <c r="H201" i="6"/>
  <c r="I201" i="6"/>
  <c r="J201" i="6"/>
  <c r="K201" i="6"/>
  <c r="L201" i="6"/>
  <c r="N201" i="6"/>
  <c r="O201" i="6"/>
  <c r="P201" i="6"/>
  <c r="Q201" i="6"/>
  <c r="R201" i="6"/>
  <c r="T201" i="6"/>
  <c r="U201" i="6"/>
  <c r="V201" i="6"/>
  <c r="W201" i="6"/>
  <c r="X201" i="6"/>
  <c r="Z201" i="6"/>
  <c r="AA201" i="6"/>
  <c r="AB201" i="6"/>
  <c r="AC201" i="6"/>
  <c r="AD201" i="6"/>
  <c r="AF201" i="6"/>
  <c r="AG201" i="6"/>
  <c r="AH201" i="6"/>
  <c r="AI201" i="6"/>
  <c r="AJ201" i="6"/>
  <c r="AL201" i="6"/>
  <c r="AM201" i="6"/>
  <c r="AN201" i="6"/>
  <c r="AO201" i="6"/>
  <c r="AP201" i="6"/>
  <c r="AR201" i="6"/>
  <c r="AS201" i="6"/>
  <c r="AT201" i="6"/>
  <c r="AU201" i="6"/>
  <c r="AV201" i="6"/>
  <c r="AX201" i="6"/>
  <c r="AY201" i="6"/>
  <c r="AZ201" i="6"/>
  <c r="BA201" i="6"/>
  <c r="BB201" i="6"/>
  <c r="BD201" i="6"/>
  <c r="BE201" i="6"/>
  <c r="BF201" i="6"/>
  <c r="BG201" i="6"/>
  <c r="BH201" i="6"/>
  <c r="BJ201" i="6"/>
  <c r="BK201" i="6"/>
  <c r="BL201" i="6"/>
  <c r="BM201" i="6"/>
  <c r="BN201" i="6"/>
  <c r="BP201" i="6"/>
  <c r="BQ201" i="6"/>
  <c r="BR201" i="6"/>
  <c r="BS201" i="6"/>
  <c r="BT201" i="6"/>
  <c r="BV201" i="6"/>
  <c r="C202" i="6"/>
  <c r="D202" i="6"/>
  <c r="E202" i="6"/>
  <c r="F202" i="6"/>
  <c r="H202" i="6"/>
  <c r="I202" i="6"/>
  <c r="J202" i="6"/>
  <c r="K202" i="6"/>
  <c r="L202" i="6"/>
  <c r="N202" i="6"/>
  <c r="O202" i="6"/>
  <c r="P202" i="6"/>
  <c r="Q202" i="6"/>
  <c r="R202" i="6"/>
  <c r="T202" i="6"/>
  <c r="U202" i="6"/>
  <c r="V202" i="6"/>
  <c r="W202" i="6"/>
  <c r="X202" i="6"/>
  <c r="Z202" i="6"/>
  <c r="AA202" i="6"/>
  <c r="AB202" i="6"/>
  <c r="AC202" i="6"/>
  <c r="AD202" i="6"/>
  <c r="AF202" i="6"/>
  <c r="AG202" i="6"/>
  <c r="AH202" i="6"/>
  <c r="AI202" i="6"/>
  <c r="AJ202" i="6"/>
  <c r="AL202" i="6"/>
  <c r="AM202" i="6"/>
  <c r="AN202" i="6"/>
  <c r="AO202" i="6"/>
  <c r="AP202" i="6"/>
  <c r="AR202" i="6"/>
  <c r="AS202" i="6"/>
  <c r="AT202" i="6"/>
  <c r="AU202" i="6"/>
  <c r="AV202" i="6"/>
  <c r="AX202" i="6"/>
  <c r="AY202" i="6"/>
  <c r="AZ202" i="6"/>
  <c r="BA202" i="6"/>
  <c r="BB202" i="6"/>
  <c r="BD202" i="6"/>
  <c r="BE202" i="6"/>
  <c r="BF202" i="6"/>
  <c r="BG202" i="6"/>
  <c r="BH202" i="6"/>
  <c r="BJ202" i="6"/>
  <c r="BK202" i="6"/>
  <c r="BL202" i="6"/>
  <c r="BM202" i="6"/>
  <c r="BN202" i="6"/>
  <c r="BP202" i="6"/>
  <c r="BQ202" i="6"/>
  <c r="BR202" i="6"/>
  <c r="BS202" i="6"/>
  <c r="BT202" i="6"/>
  <c r="BV202" i="6"/>
  <c r="C203" i="6"/>
  <c r="D203" i="6"/>
  <c r="E203" i="6"/>
  <c r="F203" i="6"/>
  <c r="H203" i="6"/>
  <c r="I203" i="6"/>
  <c r="J203" i="6"/>
  <c r="K203" i="6"/>
  <c r="L203" i="6"/>
  <c r="N203" i="6"/>
  <c r="O203" i="6"/>
  <c r="P203" i="6"/>
  <c r="Q203" i="6"/>
  <c r="R203" i="6"/>
  <c r="T203" i="6"/>
  <c r="U203" i="6"/>
  <c r="V203" i="6"/>
  <c r="W203" i="6"/>
  <c r="X203" i="6"/>
  <c r="Z203" i="6"/>
  <c r="AA203" i="6"/>
  <c r="AB203" i="6"/>
  <c r="AC203" i="6"/>
  <c r="AD203" i="6"/>
  <c r="AF203" i="6"/>
  <c r="AG203" i="6"/>
  <c r="AH203" i="6"/>
  <c r="AI203" i="6"/>
  <c r="AJ203" i="6"/>
  <c r="AL203" i="6"/>
  <c r="AM203" i="6"/>
  <c r="AN203" i="6"/>
  <c r="AO203" i="6"/>
  <c r="AP203" i="6"/>
  <c r="AR203" i="6"/>
  <c r="AS203" i="6"/>
  <c r="AT203" i="6"/>
  <c r="AU203" i="6"/>
  <c r="AV203" i="6"/>
  <c r="AX203" i="6"/>
  <c r="AY203" i="6"/>
  <c r="AZ203" i="6"/>
  <c r="BA203" i="6"/>
  <c r="BB203" i="6"/>
  <c r="BD203" i="6"/>
  <c r="BE203" i="6"/>
  <c r="BF203" i="6"/>
  <c r="BG203" i="6"/>
  <c r="BH203" i="6"/>
  <c r="BJ203" i="6"/>
  <c r="BK203" i="6"/>
  <c r="BL203" i="6"/>
  <c r="BM203" i="6"/>
  <c r="BN203" i="6"/>
  <c r="BP203" i="6"/>
  <c r="BQ203" i="6"/>
  <c r="BR203" i="6"/>
  <c r="BS203" i="6"/>
  <c r="BT203" i="6"/>
  <c r="BV203" i="6"/>
  <c r="C204" i="6"/>
  <c r="D204" i="6"/>
  <c r="E204" i="6"/>
  <c r="F204" i="6"/>
  <c r="H204" i="6"/>
  <c r="I204" i="6"/>
  <c r="J204" i="6"/>
  <c r="K204" i="6"/>
  <c r="L204" i="6"/>
  <c r="N204" i="6"/>
  <c r="O204" i="6"/>
  <c r="P204" i="6"/>
  <c r="Q204" i="6"/>
  <c r="R204" i="6"/>
  <c r="T204" i="6"/>
  <c r="U204" i="6"/>
  <c r="V204" i="6"/>
  <c r="W204" i="6"/>
  <c r="X204" i="6"/>
  <c r="Z204" i="6"/>
  <c r="AA204" i="6"/>
  <c r="AB204" i="6"/>
  <c r="AC204" i="6"/>
  <c r="AD204" i="6"/>
  <c r="AF204" i="6"/>
  <c r="AG204" i="6"/>
  <c r="AH204" i="6"/>
  <c r="AI204" i="6"/>
  <c r="AJ204" i="6"/>
  <c r="AL204" i="6"/>
  <c r="AM204" i="6"/>
  <c r="AN204" i="6"/>
  <c r="AO204" i="6"/>
  <c r="AP204" i="6"/>
  <c r="AR204" i="6"/>
  <c r="AS204" i="6"/>
  <c r="AT204" i="6"/>
  <c r="AU204" i="6"/>
  <c r="AV204" i="6"/>
  <c r="AX204" i="6"/>
  <c r="AY204" i="6"/>
  <c r="AZ204" i="6"/>
  <c r="BA204" i="6"/>
  <c r="BB204" i="6"/>
  <c r="BD204" i="6"/>
  <c r="BE204" i="6"/>
  <c r="BF204" i="6"/>
  <c r="BG204" i="6"/>
  <c r="BH204" i="6"/>
  <c r="BJ204" i="6"/>
  <c r="BK204" i="6"/>
  <c r="BL204" i="6"/>
  <c r="BM204" i="6"/>
  <c r="BN204" i="6"/>
  <c r="BP204" i="6"/>
  <c r="BQ204" i="6"/>
  <c r="BR204" i="6"/>
  <c r="BS204" i="6"/>
  <c r="BT204" i="6"/>
  <c r="BV204" i="6"/>
  <c r="C205" i="6"/>
  <c r="D205" i="6"/>
  <c r="E205" i="6"/>
  <c r="F205" i="6"/>
  <c r="H205" i="6"/>
  <c r="I205" i="6"/>
  <c r="J205" i="6"/>
  <c r="K205" i="6"/>
  <c r="L205" i="6"/>
  <c r="N205" i="6"/>
  <c r="O205" i="6"/>
  <c r="P205" i="6"/>
  <c r="Q205" i="6"/>
  <c r="R205" i="6"/>
  <c r="T205" i="6"/>
  <c r="U205" i="6"/>
  <c r="V205" i="6"/>
  <c r="W205" i="6"/>
  <c r="X205" i="6"/>
  <c r="Z205" i="6"/>
  <c r="AA205" i="6"/>
  <c r="AB205" i="6"/>
  <c r="AC205" i="6"/>
  <c r="AD205" i="6"/>
  <c r="AF205" i="6"/>
  <c r="AG205" i="6"/>
  <c r="AH205" i="6"/>
  <c r="AI205" i="6"/>
  <c r="AJ205" i="6"/>
  <c r="AL205" i="6"/>
  <c r="AM205" i="6"/>
  <c r="AN205" i="6"/>
  <c r="AO205" i="6"/>
  <c r="AP205" i="6"/>
  <c r="AR205" i="6"/>
  <c r="AS205" i="6"/>
  <c r="AT205" i="6"/>
  <c r="AU205" i="6"/>
  <c r="AV205" i="6"/>
  <c r="AX205" i="6"/>
  <c r="AY205" i="6"/>
  <c r="AZ205" i="6"/>
  <c r="BA205" i="6"/>
  <c r="BB205" i="6"/>
  <c r="BD205" i="6"/>
  <c r="BE205" i="6"/>
  <c r="BF205" i="6"/>
  <c r="BG205" i="6"/>
  <c r="BH205" i="6"/>
  <c r="BJ205" i="6"/>
  <c r="BK205" i="6"/>
  <c r="BL205" i="6"/>
  <c r="BM205" i="6"/>
  <c r="BN205" i="6"/>
  <c r="BP205" i="6"/>
  <c r="BQ205" i="6"/>
  <c r="BR205" i="6"/>
  <c r="BS205" i="6"/>
  <c r="BT205" i="6"/>
  <c r="BV205" i="6"/>
  <c r="C206" i="6"/>
  <c r="D206" i="6"/>
  <c r="E206" i="6"/>
  <c r="F206" i="6"/>
  <c r="H206" i="6"/>
  <c r="I206" i="6"/>
  <c r="J206" i="6"/>
  <c r="K206" i="6"/>
  <c r="L206" i="6"/>
  <c r="N206" i="6"/>
  <c r="O206" i="6"/>
  <c r="P206" i="6"/>
  <c r="Q206" i="6"/>
  <c r="R206" i="6"/>
  <c r="T206" i="6"/>
  <c r="U206" i="6"/>
  <c r="V206" i="6"/>
  <c r="W206" i="6"/>
  <c r="X206" i="6"/>
  <c r="Z206" i="6"/>
  <c r="AA206" i="6"/>
  <c r="AB206" i="6"/>
  <c r="AC206" i="6"/>
  <c r="AD206" i="6"/>
  <c r="AF206" i="6"/>
  <c r="AG206" i="6"/>
  <c r="AH206" i="6"/>
  <c r="AI206" i="6"/>
  <c r="AJ206" i="6"/>
  <c r="AL206" i="6"/>
  <c r="AM206" i="6"/>
  <c r="AN206" i="6"/>
  <c r="AO206" i="6"/>
  <c r="AP206" i="6"/>
  <c r="AR206" i="6"/>
  <c r="AS206" i="6"/>
  <c r="AT206" i="6"/>
  <c r="AU206" i="6"/>
  <c r="AV206" i="6"/>
  <c r="AX206" i="6"/>
  <c r="AY206" i="6"/>
  <c r="AZ206" i="6"/>
  <c r="BA206" i="6"/>
  <c r="BB206" i="6"/>
  <c r="BD206" i="6"/>
  <c r="BE206" i="6"/>
  <c r="BF206" i="6"/>
  <c r="BG206" i="6"/>
  <c r="BH206" i="6"/>
  <c r="BJ206" i="6"/>
  <c r="BK206" i="6"/>
  <c r="BL206" i="6"/>
  <c r="BM206" i="6"/>
  <c r="BN206" i="6"/>
  <c r="BP206" i="6"/>
  <c r="BQ206" i="6"/>
  <c r="BR206" i="6"/>
  <c r="BS206" i="6"/>
  <c r="BT206" i="6"/>
  <c r="BV206" i="6"/>
  <c r="C207" i="6"/>
  <c r="D207" i="6"/>
  <c r="E207" i="6"/>
  <c r="F207" i="6"/>
  <c r="H207" i="6"/>
  <c r="I207" i="6"/>
  <c r="J207" i="6"/>
  <c r="K207" i="6"/>
  <c r="L207" i="6"/>
  <c r="N207" i="6"/>
  <c r="O207" i="6"/>
  <c r="P207" i="6"/>
  <c r="Q207" i="6"/>
  <c r="R207" i="6"/>
  <c r="T207" i="6"/>
  <c r="U207" i="6"/>
  <c r="V207" i="6"/>
  <c r="W207" i="6"/>
  <c r="X207" i="6"/>
  <c r="Z207" i="6"/>
  <c r="AA207" i="6"/>
  <c r="AB207" i="6"/>
  <c r="AC207" i="6"/>
  <c r="AD207" i="6"/>
  <c r="AF207" i="6"/>
  <c r="AG207" i="6"/>
  <c r="AH207" i="6"/>
  <c r="AI207" i="6"/>
  <c r="AJ207" i="6"/>
  <c r="AL207" i="6"/>
  <c r="AM207" i="6"/>
  <c r="AN207" i="6"/>
  <c r="AO207" i="6"/>
  <c r="AP207" i="6"/>
  <c r="AR207" i="6"/>
  <c r="AS207" i="6"/>
  <c r="AT207" i="6"/>
  <c r="AU207" i="6"/>
  <c r="AV207" i="6"/>
  <c r="AX207" i="6"/>
  <c r="AY207" i="6"/>
  <c r="AZ207" i="6"/>
  <c r="BA207" i="6"/>
  <c r="BB207" i="6"/>
  <c r="BD207" i="6"/>
  <c r="BE207" i="6"/>
  <c r="BF207" i="6"/>
  <c r="BG207" i="6"/>
  <c r="BH207" i="6"/>
  <c r="BJ207" i="6"/>
  <c r="BK207" i="6"/>
  <c r="BL207" i="6"/>
  <c r="BM207" i="6"/>
  <c r="BN207" i="6"/>
  <c r="BP207" i="6"/>
  <c r="BQ207" i="6"/>
  <c r="BR207" i="6"/>
  <c r="BS207" i="6"/>
  <c r="BT207" i="6"/>
  <c r="BV207" i="6"/>
  <c r="C208" i="6"/>
  <c r="D208" i="6"/>
  <c r="E208" i="6"/>
  <c r="F208" i="6"/>
  <c r="H208" i="6"/>
  <c r="I208" i="6"/>
  <c r="J208" i="6"/>
  <c r="K208" i="6"/>
  <c r="L208" i="6"/>
  <c r="N208" i="6"/>
  <c r="O208" i="6"/>
  <c r="P208" i="6"/>
  <c r="Q208" i="6"/>
  <c r="R208" i="6"/>
  <c r="T208" i="6"/>
  <c r="U208" i="6"/>
  <c r="V208" i="6"/>
  <c r="W208" i="6"/>
  <c r="X208" i="6"/>
  <c r="Z208" i="6"/>
  <c r="AA208" i="6"/>
  <c r="AB208" i="6"/>
  <c r="AC208" i="6"/>
  <c r="AD208" i="6"/>
  <c r="AF208" i="6"/>
  <c r="AG208" i="6"/>
  <c r="AH208" i="6"/>
  <c r="AI208" i="6"/>
  <c r="AJ208" i="6"/>
  <c r="AL208" i="6"/>
  <c r="AM208" i="6"/>
  <c r="AN208" i="6"/>
  <c r="AO208" i="6"/>
  <c r="AP208" i="6"/>
  <c r="AR208" i="6"/>
  <c r="AS208" i="6"/>
  <c r="AT208" i="6"/>
  <c r="AU208" i="6"/>
  <c r="AV208" i="6"/>
  <c r="AX208" i="6"/>
  <c r="AY208" i="6"/>
  <c r="AZ208" i="6"/>
  <c r="BA208" i="6"/>
  <c r="BB208" i="6"/>
  <c r="BD208" i="6"/>
  <c r="BE208" i="6"/>
  <c r="BF208" i="6"/>
  <c r="BG208" i="6"/>
  <c r="BH208" i="6"/>
  <c r="BJ208" i="6"/>
  <c r="BK208" i="6"/>
  <c r="BL208" i="6"/>
  <c r="BM208" i="6"/>
  <c r="BN208" i="6"/>
  <c r="BP208" i="6"/>
  <c r="BQ208" i="6"/>
  <c r="BR208" i="6"/>
  <c r="BS208" i="6"/>
  <c r="BT208" i="6"/>
  <c r="BV208" i="6"/>
  <c r="C209" i="6"/>
  <c r="D209" i="6"/>
  <c r="E209" i="6"/>
  <c r="F209" i="6"/>
  <c r="H209" i="6"/>
  <c r="I209" i="6"/>
  <c r="J209" i="6"/>
  <c r="K209" i="6"/>
  <c r="L209" i="6"/>
  <c r="N209" i="6"/>
  <c r="O209" i="6"/>
  <c r="P209" i="6"/>
  <c r="Q209" i="6"/>
  <c r="R209" i="6"/>
  <c r="T209" i="6"/>
  <c r="U209" i="6"/>
  <c r="V209" i="6"/>
  <c r="W209" i="6"/>
  <c r="X209" i="6"/>
  <c r="Z209" i="6"/>
  <c r="AA209" i="6"/>
  <c r="AB209" i="6"/>
  <c r="AC209" i="6"/>
  <c r="AD209" i="6"/>
  <c r="AF209" i="6"/>
  <c r="AG209" i="6"/>
  <c r="AH209" i="6"/>
  <c r="AI209" i="6"/>
  <c r="AJ209" i="6"/>
  <c r="AL209" i="6"/>
  <c r="AM209" i="6"/>
  <c r="AN209" i="6"/>
  <c r="AO209" i="6"/>
  <c r="AP209" i="6"/>
  <c r="AR209" i="6"/>
  <c r="AS209" i="6"/>
  <c r="AT209" i="6"/>
  <c r="AU209" i="6"/>
  <c r="AV209" i="6"/>
  <c r="AX209" i="6"/>
  <c r="AY209" i="6"/>
  <c r="AZ209" i="6"/>
  <c r="BA209" i="6"/>
  <c r="BB209" i="6"/>
  <c r="BD209" i="6"/>
  <c r="BE209" i="6"/>
  <c r="BF209" i="6"/>
  <c r="BG209" i="6"/>
  <c r="BH209" i="6"/>
  <c r="BJ209" i="6"/>
  <c r="BK209" i="6"/>
  <c r="BL209" i="6"/>
  <c r="BM209" i="6"/>
  <c r="BN209" i="6"/>
  <c r="BP209" i="6"/>
  <c r="BQ209" i="6"/>
  <c r="BR209" i="6"/>
  <c r="BS209" i="6"/>
  <c r="BT209" i="6"/>
  <c r="BV209" i="6"/>
  <c r="C210" i="6"/>
  <c r="D210" i="6"/>
  <c r="E210" i="6"/>
  <c r="F210" i="6"/>
  <c r="H210" i="6"/>
  <c r="I210" i="6"/>
  <c r="J210" i="6"/>
  <c r="K210" i="6"/>
  <c r="L210" i="6"/>
  <c r="N210" i="6"/>
  <c r="O210" i="6"/>
  <c r="P210" i="6"/>
  <c r="Q210" i="6"/>
  <c r="R210" i="6"/>
  <c r="T210" i="6"/>
  <c r="U210" i="6"/>
  <c r="V210" i="6"/>
  <c r="W210" i="6"/>
  <c r="X210" i="6"/>
  <c r="Z210" i="6"/>
  <c r="AA210" i="6"/>
  <c r="AB210" i="6"/>
  <c r="AC210" i="6"/>
  <c r="AD210" i="6"/>
  <c r="AF210" i="6"/>
  <c r="AG210" i="6"/>
  <c r="AH210" i="6"/>
  <c r="AI210" i="6"/>
  <c r="AJ210" i="6"/>
  <c r="AL210" i="6"/>
  <c r="AM210" i="6"/>
  <c r="AN210" i="6"/>
  <c r="AO210" i="6"/>
  <c r="AP210" i="6"/>
  <c r="AR210" i="6"/>
  <c r="AS210" i="6"/>
  <c r="AT210" i="6"/>
  <c r="AU210" i="6"/>
  <c r="AV210" i="6"/>
  <c r="AX210" i="6"/>
  <c r="AY210" i="6"/>
  <c r="AZ210" i="6"/>
  <c r="BA210" i="6"/>
  <c r="BB210" i="6"/>
  <c r="BD210" i="6"/>
  <c r="BE210" i="6"/>
  <c r="BF210" i="6"/>
  <c r="BG210" i="6"/>
  <c r="BH210" i="6"/>
  <c r="BJ210" i="6"/>
  <c r="BK210" i="6"/>
  <c r="BL210" i="6"/>
  <c r="BM210" i="6"/>
  <c r="BN210" i="6"/>
  <c r="BP210" i="6"/>
  <c r="BQ210" i="6"/>
  <c r="BR210" i="6"/>
  <c r="BS210" i="6"/>
  <c r="BT210" i="6"/>
  <c r="BV210" i="6"/>
  <c r="C211" i="6"/>
  <c r="D211" i="6"/>
  <c r="E211" i="6"/>
  <c r="F211" i="6"/>
  <c r="H211" i="6"/>
  <c r="I211" i="6"/>
  <c r="J211" i="6"/>
  <c r="K211" i="6"/>
  <c r="L211" i="6"/>
  <c r="N211" i="6"/>
  <c r="O211" i="6"/>
  <c r="P211" i="6"/>
  <c r="Q211" i="6"/>
  <c r="R211" i="6"/>
  <c r="T211" i="6"/>
  <c r="U211" i="6"/>
  <c r="V211" i="6"/>
  <c r="W211" i="6"/>
  <c r="X211" i="6"/>
  <c r="Z211" i="6"/>
  <c r="AA211" i="6"/>
  <c r="AB211" i="6"/>
  <c r="AC211" i="6"/>
  <c r="AD211" i="6"/>
  <c r="AF211" i="6"/>
  <c r="AG211" i="6"/>
  <c r="AH211" i="6"/>
  <c r="AI211" i="6"/>
  <c r="AJ211" i="6"/>
  <c r="AL211" i="6"/>
  <c r="AM211" i="6"/>
  <c r="AN211" i="6"/>
  <c r="AO211" i="6"/>
  <c r="AP211" i="6"/>
  <c r="AR211" i="6"/>
  <c r="AS211" i="6"/>
  <c r="AT211" i="6"/>
  <c r="AU211" i="6"/>
  <c r="AV211" i="6"/>
  <c r="AX211" i="6"/>
  <c r="AY211" i="6"/>
  <c r="AZ211" i="6"/>
  <c r="BA211" i="6"/>
  <c r="BB211" i="6"/>
  <c r="BD211" i="6"/>
  <c r="BE211" i="6"/>
  <c r="BF211" i="6"/>
  <c r="BG211" i="6"/>
  <c r="BH211" i="6"/>
  <c r="BJ211" i="6"/>
  <c r="BK211" i="6"/>
  <c r="BL211" i="6"/>
  <c r="BM211" i="6"/>
  <c r="BN211" i="6"/>
  <c r="BP211" i="6"/>
  <c r="BQ211" i="6"/>
  <c r="BR211" i="6"/>
  <c r="BS211" i="6"/>
  <c r="BT211" i="6"/>
  <c r="BV211" i="6"/>
  <c r="C212" i="6"/>
  <c r="D212" i="6"/>
  <c r="E212" i="6"/>
  <c r="F212" i="6"/>
  <c r="H212" i="6"/>
  <c r="I212" i="6"/>
  <c r="J212" i="6"/>
  <c r="K212" i="6"/>
  <c r="L212" i="6"/>
  <c r="N212" i="6"/>
  <c r="O212" i="6"/>
  <c r="P212" i="6"/>
  <c r="Q212" i="6"/>
  <c r="R212" i="6"/>
  <c r="T212" i="6"/>
  <c r="U212" i="6"/>
  <c r="V212" i="6"/>
  <c r="W212" i="6"/>
  <c r="X212" i="6"/>
  <c r="Z212" i="6"/>
  <c r="AA212" i="6"/>
  <c r="AB212" i="6"/>
  <c r="AC212" i="6"/>
  <c r="AD212" i="6"/>
  <c r="AF212" i="6"/>
  <c r="AG212" i="6"/>
  <c r="AH212" i="6"/>
  <c r="AI212" i="6"/>
  <c r="AJ212" i="6"/>
  <c r="AL212" i="6"/>
  <c r="AM212" i="6"/>
  <c r="AN212" i="6"/>
  <c r="AO212" i="6"/>
  <c r="AP212" i="6"/>
  <c r="AR212" i="6"/>
  <c r="AS212" i="6"/>
  <c r="AT212" i="6"/>
  <c r="AU212" i="6"/>
  <c r="AV212" i="6"/>
  <c r="AX212" i="6"/>
  <c r="AY212" i="6"/>
  <c r="AZ212" i="6"/>
  <c r="BA212" i="6"/>
  <c r="BB212" i="6"/>
  <c r="BD212" i="6"/>
  <c r="BE212" i="6"/>
  <c r="BF212" i="6"/>
  <c r="BG212" i="6"/>
  <c r="BH212" i="6"/>
  <c r="BJ212" i="6"/>
  <c r="BK212" i="6"/>
  <c r="BL212" i="6"/>
  <c r="BM212" i="6"/>
  <c r="BN212" i="6"/>
  <c r="BP212" i="6"/>
  <c r="BQ212" i="6"/>
  <c r="BR212" i="6"/>
  <c r="BS212" i="6"/>
  <c r="BT212" i="6"/>
  <c r="BV212" i="6"/>
  <c r="C213" i="6"/>
  <c r="D213" i="6"/>
  <c r="E213" i="6"/>
  <c r="F213" i="6"/>
  <c r="H213" i="6"/>
  <c r="I213" i="6"/>
  <c r="J213" i="6"/>
  <c r="K213" i="6"/>
  <c r="L213" i="6"/>
  <c r="N213" i="6"/>
  <c r="O213" i="6"/>
  <c r="P213" i="6"/>
  <c r="Q213" i="6"/>
  <c r="R213" i="6"/>
  <c r="T213" i="6"/>
  <c r="U213" i="6"/>
  <c r="V213" i="6"/>
  <c r="W213" i="6"/>
  <c r="X213" i="6"/>
  <c r="Z213" i="6"/>
  <c r="AA213" i="6"/>
  <c r="AB213" i="6"/>
  <c r="AC213" i="6"/>
  <c r="AD213" i="6"/>
  <c r="AF213" i="6"/>
  <c r="AG213" i="6"/>
  <c r="AH213" i="6"/>
  <c r="AI213" i="6"/>
  <c r="AJ213" i="6"/>
  <c r="AL213" i="6"/>
  <c r="AM213" i="6"/>
  <c r="AN213" i="6"/>
  <c r="AO213" i="6"/>
  <c r="AP213" i="6"/>
  <c r="AR213" i="6"/>
  <c r="AS213" i="6"/>
  <c r="AT213" i="6"/>
  <c r="AU213" i="6"/>
  <c r="AV213" i="6"/>
  <c r="AX213" i="6"/>
  <c r="AY213" i="6"/>
  <c r="AZ213" i="6"/>
  <c r="BA213" i="6"/>
  <c r="BB213" i="6"/>
  <c r="BD213" i="6"/>
  <c r="BE213" i="6"/>
  <c r="BF213" i="6"/>
  <c r="BG213" i="6"/>
  <c r="BH213" i="6"/>
  <c r="BJ213" i="6"/>
  <c r="BK213" i="6"/>
  <c r="BL213" i="6"/>
  <c r="BM213" i="6"/>
  <c r="BN213" i="6"/>
  <c r="BP213" i="6"/>
  <c r="BQ213" i="6"/>
  <c r="BR213" i="6"/>
  <c r="BS213" i="6"/>
  <c r="BT213" i="6"/>
  <c r="BV213" i="6"/>
  <c r="C214" i="6"/>
  <c r="D214" i="6"/>
  <c r="E214" i="6"/>
  <c r="F214" i="6"/>
  <c r="H214" i="6"/>
  <c r="I214" i="6"/>
  <c r="J214" i="6"/>
  <c r="K214" i="6"/>
  <c r="L214" i="6"/>
  <c r="N214" i="6"/>
  <c r="O214" i="6"/>
  <c r="P214" i="6"/>
  <c r="Q214" i="6"/>
  <c r="R214" i="6"/>
  <c r="T214" i="6"/>
  <c r="U214" i="6"/>
  <c r="V214" i="6"/>
  <c r="W214" i="6"/>
  <c r="X214" i="6"/>
  <c r="Z214" i="6"/>
  <c r="AA214" i="6"/>
  <c r="AB214" i="6"/>
  <c r="AC214" i="6"/>
  <c r="AD214" i="6"/>
  <c r="AF214" i="6"/>
  <c r="AG214" i="6"/>
  <c r="AH214" i="6"/>
  <c r="AI214" i="6"/>
  <c r="AJ214" i="6"/>
  <c r="AL214" i="6"/>
  <c r="AM214" i="6"/>
  <c r="AN214" i="6"/>
  <c r="AO214" i="6"/>
  <c r="AP214" i="6"/>
  <c r="AR214" i="6"/>
  <c r="AS214" i="6"/>
  <c r="AT214" i="6"/>
  <c r="AU214" i="6"/>
  <c r="AV214" i="6"/>
  <c r="AX214" i="6"/>
  <c r="AY214" i="6"/>
  <c r="AZ214" i="6"/>
  <c r="BA214" i="6"/>
  <c r="BB214" i="6"/>
  <c r="BD214" i="6"/>
  <c r="BE214" i="6"/>
  <c r="BF214" i="6"/>
  <c r="BG214" i="6"/>
  <c r="BH214" i="6"/>
  <c r="BJ214" i="6"/>
  <c r="BK214" i="6"/>
  <c r="BL214" i="6"/>
  <c r="BM214" i="6"/>
  <c r="BN214" i="6"/>
  <c r="BP214" i="6"/>
  <c r="BQ214" i="6"/>
  <c r="BR214" i="6"/>
  <c r="BS214" i="6"/>
  <c r="BT214" i="6"/>
  <c r="BV214" i="6"/>
  <c r="C215" i="6"/>
  <c r="D215" i="6"/>
  <c r="E215" i="6"/>
  <c r="F215" i="6"/>
  <c r="H215" i="6"/>
  <c r="I215" i="6"/>
  <c r="J215" i="6"/>
  <c r="K215" i="6"/>
  <c r="L215" i="6"/>
  <c r="N215" i="6"/>
  <c r="O215" i="6"/>
  <c r="P215" i="6"/>
  <c r="Q215" i="6"/>
  <c r="R215" i="6"/>
  <c r="T215" i="6"/>
  <c r="U215" i="6"/>
  <c r="V215" i="6"/>
  <c r="W215" i="6"/>
  <c r="X215" i="6"/>
  <c r="Z215" i="6"/>
  <c r="AA215" i="6"/>
  <c r="AB215" i="6"/>
  <c r="AC215" i="6"/>
  <c r="AD215" i="6"/>
  <c r="AF215" i="6"/>
  <c r="AG215" i="6"/>
  <c r="AH215" i="6"/>
  <c r="AI215" i="6"/>
  <c r="AJ215" i="6"/>
  <c r="AL215" i="6"/>
  <c r="AM215" i="6"/>
  <c r="AN215" i="6"/>
  <c r="AO215" i="6"/>
  <c r="AP215" i="6"/>
  <c r="AR215" i="6"/>
  <c r="AS215" i="6"/>
  <c r="AT215" i="6"/>
  <c r="AU215" i="6"/>
  <c r="AV215" i="6"/>
  <c r="AX215" i="6"/>
  <c r="AY215" i="6"/>
  <c r="AZ215" i="6"/>
  <c r="BA215" i="6"/>
  <c r="BB215" i="6"/>
  <c r="BD215" i="6"/>
  <c r="BE215" i="6"/>
  <c r="BF215" i="6"/>
  <c r="BG215" i="6"/>
  <c r="BH215" i="6"/>
  <c r="BJ215" i="6"/>
  <c r="BK215" i="6"/>
  <c r="BL215" i="6"/>
  <c r="BM215" i="6"/>
  <c r="BN215" i="6"/>
  <c r="BP215" i="6"/>
  <c r="BQ215" i="6"/>
  <c r="BR215" i="6"/>
  <c r="BS215" i="6"/>
  <c r="BT215" i="6"/>
  <c r="BV215" i="6"/>
  <c r="C216" i="6"/>
  <c r="D216" i="6"/>
  <c r="E216" i="6"/>
  <c r="F216" i="6"/>
  <c r="H216" i="6"/>
  <c r="I216" i="6"/>
  <c r="J216" i="6"/>
  <c r="K216" i="6"/>
  <c r="L216" i="6"/>
  <c r="N216" i="6"/>
  <c r="O216" i="6"/>
  <c r="P216" i="6"/>
  <c r="Q216" i="6"/>
  <c r="R216" i="6"/>
  <c r="T216" i="6"/>
  <c r="U216" i="6"/>
  <c r="V216" i="6"/>
  <c r="W216" i="6"/>
  <c r="X216" i="6"/>
  <c r="Z216" i="6"/>
  <c r="AA216" i="6"/>
  <c r="AB216" i="6"/>
  <c r="AC216" i="6"/>
  <c r="AD216" i="6"/>
  <c r="AF216" i="6"/>
  <c r="AG216" i="6"/>
  <c r="AH216" i="6"/>
  <c r="AI216" i="6"/>
  <c r="AJ216" i="6"/>
  <c r="AL216" i="6"/>
  <c r="AM216" i="6"/>
  <c r="AN216" i="6"/>
  <c r="AO216" i="6"/>
  <c r="AP216" i="6"/>
  <c r="AR216" i="6"/>
  <c r="AS216" i="6"/>
  <c r="AT216" i="6"/>
  <c r="AU216" i="6"/>
  <c r="AV216" i="6"/>
  <c r="AX216" i="6"/>
  <c r="AY216" i="6"/>
  <c r="AZ216" i="6"/>
  <c r="BA216" i="6"/>
  <c r="BB216" i="6"/>
  <c r="BD216" i="6"/>
  <c r="BE216" i="6"/>
  <c r="BF216" i="6"/>
  <c r="BG216" i="6"/>
  <c r="BH216" i="6"/>
  <c r="BJ216" i="6"/>
  <c r="BK216" i="6"/>
  <c r="BL216" i="6"/>
  <c r="BM216" i="6"/>
  <c r="BN216" i="6"/>
  <c r="BP216" i="6"/>
  <c r="BQ216" i="6"/>
  <c r="BR216" i="6"/>
  <c r="BS216" i="6"/>
  <c r="BT216" i="6"/>
  <c r="BV216" i="6"/>
  <c r="C217" i="6"/>
  <c r="D217" i="6"/>
  <c r="E217" i="6"/>
  <c r="F217" i="6"/>
  <c r="H217" i="6"/>
  <c r="I217" i="6"/>
  <c r="J217" i="6"/>
  <c r="K217" i="6"/>
  <c r="L217" i="6"/>
  <c r="N217" i="6"/>
  <c r="O217" i="6"/>
  <c r="P217" i="6"/>
  <c r="Q217" i="6"/>
  <c r="R217" i="6"/>
  <c r="T217" i="6"/>
  <c r="U217" i="6"/>
  <c r="V217" i="6"/>
  <c r="W217" i="6"/>
  <c r="X217" i="6"/>
  <c r="Z217" i="6"/>
  <c r="AA217" i="6"/>
  <c r="AB217" i="6"/>
  <c r="AC217" i="6"/>
  <c r="AD217" i="6"/>
  <c r="AF217" i="6"/>
  <c r="AG217" i="6"/>
  <c r="AH217" i="6"/>
  <c r="AI217" i="6"/>
  <c r="AJ217" i="6"/>
  <c r="AL217" i="6"/>
  <c r="AM217" i="6"/>
  <c r="AN217" i="6"/>
  <c r="AO217" i="6"/>
  <c r="AP217" i="6"/>
  <c r="AR217" i="6"/>
  <c r="AS217" i="6"/>
  <c r="AT217" i="6"/>
  <c r="AU217" i="6"/>
  <c r="AV217" i="6"/>
  <c r="AX217" i="6"/>
  <c r="AY217" i="6"/>
  <c r="AZ217" i="6"/>
  <c r="BA217" i="6"/>
  <c r="BB217" i="6"/>
  <c r="BD217" i="6"/>
  <c r="BE217" i="6"/>
  <c r="BF217" i="6"/>
  <c r="BG217" i="6"/>
  <c r="BH217" i="6"/>
  <c r="BJ217" i="6"/>
  <c r="BK217" i="6"/>
  <c r="BL217" i="6"/>
  <c r="BM217" i="6"/>
  <c r="BN217" i="6"/>
  <c r="BP217" i="6"/>
  <c r="BQ217" i="6"/>
  <c r="BR217" i="6"/>
  <c r="BS217" i="6"/>
  <c r="BT217" i="6"/>
  <c r="BV217" i="6"/>
  <c r="C218" i="6"/>
  <c r="D218" i="6"/>
  <c r="E218" i="6"/>
  <c r="F218" i="6"/>
  <c r="H218" i="6"/>
  <c r="I218" i="6"/>
  <c r="J218" i="6"/>
  <c r="K218" i="6"/>
  <c r="L218" i="6"/>
  <c r="N218" i="6"/>
  <c r="O218" i="6"/>
  <c r="P218" i="6"/>
  <c r="Q218" i="6"/>
  <c r="R218" i="6"/>
  <c r="T218" i="6"/>
  <c r="U218" i="6"/>
  <c r="V218" i="6"/>
  <c r="W218" i="6"/>
  <c r="X218" i="6"/>
  <c r="Z218" i="6"/>
  <c r="AA218" i="6"/>
  <c r="AB218" i="6"/>
  <c r="AC218" i="6"/>
  <c r="AD218" i="6"/>
  <c r="AF218" i="6"/>
  <c r="AG218" i="6"/>
  <c r="AH218" i="6"/>
  <c r="AI218" i="6"/>
  <c r="AJ218" i="6"/>
  <c r="AL218" i="6"/>
  <c r="AM218" i="6"/>
  <c r="AN218" i="6"/>
  <c r="AO218" i="6"/>
  <c r="AP218" i="6"/>
  <c r="AR218" i="6"/>
  <c r="AS218" i="6"/>
  <c r="AT218" i="6"/>
  <c r="AU218" i="6"/>
  <c r="AV218" i="6"/>
  <c r="AX218" i="6"/>
  <c r="AY218" i="6"/>
  <c r="AZ218" i="6"/>
  <c r="BA218" i="6"/>
  <c r="BB218" i="6"/>
  <c r="BD218" i="6"/>
  <c r="BE218" i="6"/>
  <c r="BF218" i="6"/>
  <c r="BG218" i="6"/>
  <c r="BH218" i="6"/>
  <c r="BJ218" i="6"/>
  <c r="BK218" i="6"/>
  <c r="BL218" i="6"/>
  <c r="BM218" i="6"/>
  <c r="BN218" i="6"/>
  <c r="BP218" i="6"/>
  <c r="BQ218" i="6"/>
  <c r="BR218" i="6"/>
  <c r="BS218" i="6"/>
  <c r="BT218" i="6"/>
  <c r="BV218" i="6"/>
  <c r="C219" i="6"/>
  <c r="D219" i="6"/>
  <c r="E219" i="6"/>
  <c r="F219" i="6"/>
  <c r="H219" i="6"/>
  <c r="I219" i="6"/>
  <c r="J219" i="6"/>
  <c r="K219" i="6"/>
  <c r="L219" i="6"/>
  <c r="N219" i="6"/>
  <c r="O219" i="6"/>
  <c r="P219" i="6"/>
  <c r="Q219" i="6"/>
  <c r="R219" i="6"/>
  <c r="T219" i="6"/>
  <c r="U219" i="6"/>
  <c r="V219" i="6"/>
  <c r="W219" i="6"/>
  <c r="X219" i="6"/>
  <c r="Z219" i="6"/>
  <c r="AA219" i="6"/>
  <c r="AB219" i="6"/>
  <c r="AC219" i="6"/>
  <c r="AD219" i="6"/>
  <c r="AF219" i="6"/>
  <c r="AG219" i="6"/>
  <c r="AH219" i="6"/>
  <c r="AI219" i="6"/>
  <c r="AJ219" i="6"/>
  <c r="AL219" i="6"/>
  <c r="AM219" i="6"/>
  <c r="AN219" i="6"/>
  <c r="AO219" i="6"/>
  <c r="AP219" i="6"/>
  <c r="AR219" i="6"/>
  <c r="AS219" i="6"/>
  <c r="AT219" i="6"/>
  <c r="AU219" i="6"/>
  <c r="AV219" i="6"/>
  <c r="AX219" i="6"/>
  <c r="AY219" i="6"/>
  <c r="AZ219" i="6"/>
  <c r="BA219" i="6"/>
  <c r="BB219" i="6"/>
  <c r="BD219" i="6"/>
  <c r="BE219" i="6"/>
  <c r="BF219" i="6"/>
  <c r="BG219" i="6"/>
  <c r="BH219" i="6"/>
  <c r="BJ219" i="6"/>
  <c r="BK219" i="6"/>
  <c r="BL219" i="6"/>
  <c r="BM219" i="6"/>
  <c r="BN219" i="6"/>
  <c r="BP219" i="6"/>
  <c r="BQ219" i="6"/>
  <c r="BR219" i="6"/>
  <c r="BS219" i="6"/>
  <c r="BT219" i="6"/>
  <c r="BV219" i="6"/>
  <c r="C220" i="6"/>
  <c r="D220" i="6"/>
  <c r="E220" i="6"/>
  <c r="F220" i="6"/>
  <c r="H220" i="6"/>
  <c r="I220" i="6"/>
  <c r="J220" i="6"/>
  <c r="K220" i="6"/>
  <c r="L220" i="6"/>
  <c r="N220" i="6"/>
  <c r="O220" i="6"/>
  <c r="P220" i="6"/>
  <c r="Q220" i="6"/>
  <c r="R220" i="6"/>
  <c r="T220" i="6"/>
  <c r="U220" i="6"/>
  <c r="V220" i="6"/>
  <c r="W220" i="6"/>
  <c r="X220" i="6"/>
  <c r="Z220" i="6"/>
  <c r="AA220" i="6"/>
  <c r="AB220" i="6"/>
  <c r="AC220" i="6"/>
  <c r="AD220" i="6"/>
  <c r="AF220" i="6"/>
  <c r="AG220" i="6"/>
  <c r="AH220" i="6"/>
  <c r="AI220" i="6"/>
  <c r="AJ220" i="6"/>
  <c r="AL220" i="6"/>
  <c r="AM220" i="6"/>
  <c r="AN220" i="6"/>
  <c r="AO220" i="6"/>
  <c r="AP220" i="6"/>
  <c r="AR220" i="6"/>
  <c r="AS220" i="6"/>
  <c r="AT220" i="6"/>
  <c r="AU220" i="6"/>
  <c r="AV220" i="6"/>
  <c r="AX220" i="6"/>
  <c r="AY220" i="6"/>
  <c r="AZ220" i="6"/>
  <c r="BA220" i="6"/>
  <c r="BB220" i="6"/>
  <c r="BD220" i="6"/>
  <c r="BE220" i="6"/>
  <c r="BF220" i="6"/>
  <c r="BG220" i="6"/>
  <c r="BH220" i="6"/>
  <c r="BJ220" i="6"/>
  <c r="BK220" i="6"/>
  <c r="BL220" i="6"/>
  <c r="BM220" i="6"/>
  <c r="BN220" i="6"/>
  <c r="BP220" i="6"/>
  <c r="BQ220" i="6"/>
  <c r="BR220" i="6"/>
  <c r="BS220" i="6"/>
  <c r="BT220" i="6"/>
  <c r="BV220" i="6"/>
  <c r="C221" i="6"/>
  <c r="D221" i="6"/>
  <c r="E221" i="6"/>
  <c r="F221" i="6"/>
  <c r="H221" i="6"/>
  <c r="I221" i="6"/>
  <c r="J221" i="6"/>
  <c r="K221" i="6"/>
  <c r="L221" i="6"/>
  <c r="N221" i="6"/>
  <c r="O221" i="6"/>
  <c r="P221" i="6"/>
  <c r="Q221" i="6"/>
  <c r="R221" i="6"/>
  <c r="T221" i="6"/>
  <c r="U221" i="6"/>
  <c r="V221" i="6"/>
  <c r="W221" i="6"/>
  <c r="X221" i="6"/>
  <c r="Z221" i="6"/>
  <c r="AA221" i="6"/>
  <c r="AB221" i="6"/>
  <c r="AC221" i="6"/>
  <c r="AD221" i="6"/>
  <c r="AF221" i="6"/>
  <c r="AG221" i="6"/>
  <c r="AH221" i="6"/>
  <c r="AI221" i="6"/>
  <c r="AJ221" i="6"/>
  <c r="AL221" i="6"/>
  <c r="AM221" i="6"/>
  <c r="AN221" i="6"/>
  <c r="AO221" i="6"/>
  <c r="AP221" i="6"/>
  <c r="AR221" i="6"/>
  <c r="AS221" i="6"/>
  <c r="AT221" i="6"/>
  <c r="AU221" i="6"/>
  <c r="AV221" i="6"/>
  <c r="AX221" i="6"/>
  <c r="AY221" i="6"/>
  <c r="AZ221" i="6"/>
  <c r="BA221" i="6"/>
  <c r="BB221" i="6"/>
  <c r="BD221" i="6"/>
  <c r="BE221" i="6"/>
  <c r="BF221" i="6"/>
  <c r="BG221" i="6"/>
  <c r="BH221" i="6"/>
  <c r="BJ221" i="6"/>
  <c r="BK221" i="6"/>
  <c r="BL221" i="6"/>
  <c r="BM221" i="6"/>
  <c r="BN221" i="6"/>
  <c r="BP221" i="6"/>
  <c r="BQ221" i="6"/>
  <c r="BR221" i="6"/>
  <c r="BS221" i="6"/>
  <c r="BT221" i="6"/>
  <c r="BV221" i="6"/>
  <c r="C222" i="6"/>
  <c r="D222" i="6"/>
  <c r="E222" i="6"/>
  <c r="F222" i="6"/>
  <c r="H222" i="6"/>
  <c r="I222" i="6"/>
  <c r="J222" i="6"/>
  <c r="K222" i="6"/>
  <c r="L222" i="6"/>
  <c r="N222" i="6"/>
  <c r="O222" i="6"/>
  <c r="P222" i="6"/>
  <c r="Q222" i="6"/>
  <c r="R222" i="6"/>
  <c r="T222" i="6"/>
  <c r="U222" i="6"/>
  <c r="V222" i="6"/>
  <c r="W222" i="6"/>
  <c r="X222" i="6"/>
  <c r="Z222" i="6"/>
  <c r="AA222" i="6"/>
  <c r="AB222" i="6"/>
  <c r="AC222" i="6"/>
  <c r="AD222" i="6"/>
  <c r="AF222" i="6"/>
  <c r="AG222" i="6"/>
  <c r="AH222" i="6"/>
  <c r="AI222" i="6"/>
  <c r="AJ222" i="6"/>
  <c r="AL222" i="6"/>
  <c r="AM222" i="6"/>
  <c r="AN222" i="6"/>
  <c r="AO222" i="6"/>
  <c r="AP222" i="6"/>
  <c r="AR222" i="6"/>
  <c r="AS222" i="6"/>
  <c r="AT222" i="6"/>
  <c r="AU222" i="6"/>
  <c r="AV222" i="6"/>
  <c r="AX222" i="6"/>
  <c r="AY222" i="6"/>
  <c r="AZ222" i="6"/>
  <c r="BA222" i="6"/>
  <c r="BB222" i="6"/>
  <c r="BD222" i="6"/>
  <c r="BE222" i="6"/>
  <c r="BF222" i="6"/>
  <c r="BG222" i="6"/>
  <c r="BH222" i="6"/>
  <c r="BJ222" i="6"/>
  <c r="BK222" i="6"/>
  <c r="BL222" i="6"/>
  <c r="BM222" i="6"/>
  <c r="BN222" i="6"/>
  <c r="BP222" i="6"/>
  <c r="BQ222" i="6"/>
  <c r="BR222" i="6"/>
  <c r="BS222" i="6"/>
  <c r="BT222" i="6"/>
  <c r="BV222" i="6"/>
  <c r="C223" i="6"/>
  <c r="D223" i="6"/>
  <c r="E223" i="6"/>
  <c r="F223" i="6"/>
  <c r="H223" i="6"/>
  <c r="I223" i="6"/>
  <c r="J223" i="6"/>
  <c r="K223" i="6"/>
  <c r="L223" i="6"/>
  <c r="N223" i="6"/>
  <c r="O223" i="6"/>
  <c r="P223" i="6"/>
  <c r="Q223" i="6"/>
  <c r="R223" i="6"/>
  <c r="T223" i="6"/>
  <c r="U223" i="6"/>
  <c r="V223" i="6"/>
  <c r="W223" i="6"/>
  <c r="X223" i="6"/>
  <c r="Z223" i="6"/>
  <c r="AA223" i="6"/>
  <c r="AB223" i="6"/>
  <c r="AC223" i="6"/>
  <c r="AD223" i="6"/>
  <c r="AF223" i="6"/>
  <c r="AG223" i="6"/>
  <c r="AH223" i="6"/>
  <c r="AI223" i="6"/>
  <c r="AJ223" i="6"/>
  <c r="AL223" i="6"/>
  <c r="AM223" i="6"/>
  <c r="AN223" i="6"/>
  <c r="AO223" i="6"/>
  <c r="AP223" i="6"/>
  <c r="AR223" i="6"/>
  <c r="AS223" i="6"/>
  <c r="AT223" i="6"/>
  <c r="AU223" i="6"/>
  <c r="AV223" i="6"/>
  <c r="AX223" i="6"/>
  <c r="AY223" i="6"/>
  <c r="AZ223" i="6"/>
  <c r="BA223" i="6"/>
  <c r="BB223" i="6"/>
  <c r="BD223" i="6"/>
  <c r="BE223" i="6"/>
  <c r="BF223" i="6"/>
  <c r="BG223" i="6"/>
  <c r="BH223" i="6"/>
  <c r="BJ223" i="6"/>
  <c r="BK223" i="6"/>
  <c r="BL223" i="6"/>
  <c r="BM223" i="6"/>
  <c r="BN223" i="6"/>
  <c r="BP223" i="6"/>
  <c r="BQ223" i="6"/>
  <c r="BR223" i="6"/>
  <c r="BS223" i="6"/>
  <c r="BT223" i="6"/>
  <c r="BV223" i="6"/>
  <c r="C224" i="6"/>
  <c r="D224" i="6"/>
  <c r="E224" i="6"/>
  <c r="F224" i="6"/>
  <c r="H224" i="6"/>
  <c r="I224" i="6"/>
  <c r="J224" i="6"/>
  <c r="K224" i="6"/>
  <c r="L224" i="6"/>
  <c r="N224" i="6"/>
  <c r="O224" i="6"/>
  <c r="P224" i="6"/>
  <c r="Q224" i="6"/>
  <c r="R224" i="6"/>
  <c r="T224" i="6"/>
  <c r="U224" i="6"/>
  <c r="V224" i="6"/>
  <c r="W224" i="6"/>
  <c r="X224" i="6"/>
  <c r="Z224" i="6"/>
  <c r="AA224" i="6"/>
  <c r="AB224" i="6"/>
  <c r="AC224" i="6"/>
  <c r="AD224" i="6"/>
  <c r="AF224" i="6"/>
  <c r="AG224" i="6"/>
  <c r="AH224" i="6"/>
  <c r="AI224" i="6"/>
  <c r="AJ224" i="6"/>
  <c r="AL224" i="6"/>
  <c r="AM224" i="6"/>
  <c r="AN224" i="6"/>
  <c r="AO224" i="6"/>
  <c r="AP224" i="6"/>
  <c r="AR224" i="6"/>
  <c r="AS224" i="6"/>
  <c r="AT224" i="6"/>
  <c r="AU224" i="6"/>
  <c r="AV224" i="6"/>
  <c r="AX224" i="6"/>
  <c r="AY224" i="6"/>
  <c r="AZ224" i="6"/>
  <c r="BA224" i="6"/>
  <c r="BB224" i="6"/>
  <c r="BD224" i="6"/>
  <c r="BE224" i="6"/>
  <c r="BF224" i="6"/>
  <c r="BG224" i="6"/>
  <c r="BH224" i="6"/>
  <c r="BJ224" i="6"/>
  <c r="BK224" i="6"/>
  <c r="BL224" i="6"/>
  <c r="BM224" i="6"/>
  <c r="BN224" i="6"/>
  <c r="BP224" i="6"/>
  <c r="BQ224" i="6"/>
  <c r="BR224" i="6"/>
  <c r="BS224" i="6"/>
  <c r="BT224" i="6"/>
  <c r="BV224" i="6"/>
  <c r="C225" i="6"/>
  <c r="D225" i="6"/>
  <c r="E225" i="6"/>
  <c r="F225" i="6"/>
  <c r="H225" i="6"/>
  <c r="I225" i="6"/>
  <c r="J225" i="6"/>
  <c r="K225" i="6"/>
  <c r="L225" i="6"/>
  <c r="N225" i="6"/>
  <c r="O225" i="6"/>
  <c r="P225" i="6"/>
  <c r="Q225" i="6"/>
  <c r="R225" i="6"/>
  <c r="T225" i="6"/>
  <c r="U225" i="6"/>
  <c r="V225" i="6"/>
  <c r="W225" i="6"/>
  <c r="X225" i="6"/>
  <c r="Z225" i="6"/>
  <c r="AA225" i="6"/>
  <c r="AB225" i="6"/>
  <c r="AC225" i="6"/>
  <c r="AD225" i="6"/>
  <c r="AF225" i="6"/>
  <c r="AG225" i="6"/>
  <c r="AH225" i="6"/>
  <c r="AI225" i="6"/>
  <c r="AJ225" i="6"/>
  <c r="AL225" i="6"/>
  <c r="AM225" i="6"/>
  <c r="AN225" i="6"/>
  <c r="AO225" i="6"/>
  <c r="AP225" i="6"/>
  <c r="AR225" i="6"/>
  <c r="AS225" i="6"/>
  <c r="AT225" i="6"/>
  <c r="AU225" i="6"/>
  <c r="AV225" i="6"/>
  <c r="AX225" i="6"/>
  <c r="AY225" i="6"/>
  <c r="AZ225" i="6"/>
  <c r="BA225" i="6"/>
  <c r="BB225" i="6"/>
  <c r="BD225" i="6"/>
  <c r="BE225" i="6"/>
  <c r="BF225" i="6"/>
  <c r="BG225" i="6"/>
  <c r="BH225" i="6"/>
  <c r="BJ225" i="6"/>
  <c r="BK225" i="6"/>
  <c r="BL225" i="6"/>
  <c r="BM225" i="6"/>
  <c r="BN225" i="6"/>
  <c r="BP225" i="6"/>
  <c r="BQ225" i="6"/>
  <c r="BR225" i="6"/>
  <c r="BS225" i="6"/>
  <c r="BT225" i="6"/>
  <c r="BV225" i="6"/>
  <c r="C226" i="6"/>
  <c r="D226" i="6"/>
  <c r="E226" i="6"/>
  <c r="F226" i="6"/>
  <c r="H226" i="6"/>
  <c r="I226" i="6"/>
  <c r="J226" i="6"/>
  <c r="K226" i="6"/>
  <c r="L226" i="6"/>
  <c r="N226" i="6"/>
  <c r="O226" i="6"/>
  <c r="P226" i="6"/>
  <c r="Q226" i="6"/>
  <c r="R226" i="6"/>
  <c r="T226" i="6"/>
  <c r="U226" i="6"/>
  <c r="V226" i="6"/>
  <c r="W226" i="6"/>
  <c r="X226" i="6"/>
  <c r="Z226" i="6"/>
  <c r="AA226" i="6"/>
  <c r="AB226" i="6"/>
  <c r="AC226" i="6"/>
  <c r="AD226" i="6"/>
  <c r="AF226" i="6"/>
  <c r="AG226" i="6"/>
  <c r="AH226" i="6"/>
  <c r="AI226" i="6"/>
  <c r="AJ226" i="6"/>
  <c r="AL226" i="6"/>
  <c r="AM226" i="6"/>
  <c r="AN226" i="6"/>
  <c r="AO226" i="6"/>
  <c r="AP226" i="6"/>
  <c r="AR226" i="6"/>
  <c r="AS226" i="6"/>
  <c r="AT226" i="6"/>
  <c r="AU226" i="6"/>
  <c r="AV226" i="6"/>
  <c r="AX226" i="6"/>
  <c r="AY226" i="6"/>
  <c r="AZ226" i="6"/>
  <c r="BA226" i="6"/>
  <c r="BB226" i="6"/>
  <c r="BD226" i="6"/>
  <c r="BE226" i="6"/>
  <c r="BF226" i="6"/>
  <c r="BG226" i="6"/>
  <c r="BH226" i="6"/>
  <c r="BJ226" i="6"/>
  <c r="BK226" i="6"/>
  <c r="BL226" i="6"/>
  <c r="BM226" i="6"/>
  <c r="BN226" i="6"/>
  <c r="BP226" i="6"/>
  <c r="BQ226" i="6"/>
  <c r="BR226" i="6"/>
  <c r="BS226" i="6"/>
  <c r="BT226" i="6"/>
  <c r="BV226" i="6"/>
  <c r="C227" i="6"/>
  <c r="D227" i="6"/>
  <c r="E227" i="6"/>
  <c r="F227" i="6"/>
  <c r="H227" i="6"/>
  <c r="I227" i="6"/>
  <c r="J227" i="6"/>
  <c r="K227" i="6"/>
  <c r="L227" i="6"/>
  <c r="N227" i="6"/>
  <c r="O227" i="6"/>
  <c r="P227" i="6"/>
  <c r="Q227" i="6"/>
  <c r="R227" i="6"/>
  <c r="T227" i="6"/>
  <c r="U227" i="6"/>
  <c r="V227" i="6"/>
  <c r="W227" i="6"/>
  <c r="X227" i="6"/>
  <c r="Z227" i="6"/>
  <c r="AA227" i="6"/>
  <c r="AB227" i="6"/>
  <c r="AC227" i="6"/>
  <c r="AD227" i="6"/>
  <c r="AF227" i="6"/>
  <c r="AG227" i="6"/>
  <c r="AH227" i="6"/>
  <c r="AI227" i="6"/>
  <c r="AJ227" i="6"/>
  <c r="AL227" i="6"/>
  <c r="AM227" i="6"/>
  <c r="AN227" i="6"/>
  <c r="AO227" i="6"/>
  <c r="AP227" i="6"/>
  <c r="AR227" i="6"/>
  <c r="AS227" i="6"/>
  <c r="AT227" i="6"/>
  <c r="AU227" i="6"/>
  <c r="AV227" i="6"/>
  <c r="AX227" i="6"/>
  <c r="AY227" i="6"/>
  <c r="AZ227" i="6"/>
  <c r="BA227" i="6"/>
  <c r="BB227" i="6"/>
  <c r="BD227" i="6"/>
  <c r="BE227" i="6"/>
  <c r="BF227" i="6"/>
  <c r="BG227" i="6"/>
  <c r="BH227" i="6"/>
  <c r="BJ227" i="6"/>
  <c r="BK227" i="6"/>
  <c r="BL227" i="6"/>
  <c r="BM227" i="6"/>
  <c r="BN227" i="6"/>
  <c r="BP227" i="6"/>
  <c r="BQ227" i="6"/>
  <c r="BR227" i="6"/>
  <c r="BS227" i="6"/>
  <c r="BT227" i="6"/>
  <c r="BV227" i="6"/>
  <c r="C228" i="6"/>
  <c r="D228" i="6"/>
  <c r="E228" i="6"/>
  <c r="F228" i="6"/>
  <c r="H228" i="6"/>
  <c r="I228" i="6"/>
  <c r="J228" i="6"/>
  <c r="K228" i="6"/>
  <c r="L228" i="6"/>
  <c r="N228" i="6"/>
  <c r="O228" i="6"/>
  <c r="P228" i="6"/>
  <c r="Q228" i="6"/>
  <c r="R228" i="6"/>
  <c r="T228" i="6"/>
  <c r="U228" i="6"/>
  <c r="V228" i="6"/>
  <c r="W228" i="6"/>
  <c r="X228" i="6"/>
  <c r="Z228" i="6"/>
  <c r="AA228" i="6"/>
  <c r="AB228" i="6"/>
  <c r="AC228" i="6"/>
  <c r="AD228" i="6"/>
  <c r="AF228" i="6"/>
  <c r="AG228" i="6"/>
  <c r="AH228" i="6"/>
  <c r="AI228" i="6"/>
  <c r="AJ228" i="6"/>
  <c r="AL228" i="6"/>
  <c r="AM228" i="6"/>
  <c r="AN228" i="6"/>
  <c r="AO228" i="6"/>
  <c r="AP228" i="6"/>
  <c r="AR228" i="6"/>
  <c r="AS228" i="6"/>
  <c r="AT228" i="6"/>
  <c r="AU228" i="6"/>
  <c r="AV228" i="6"/>
  <c r="AX228" i="6"/>
  <c r="AY228" i="6"/>
  <c r="AZ228" i="6"/>
  <c r="BA228" i="6"/>
  <c r="BB228" i="6"/>
  <c r="BD228" i="6"/>
  <c r="BE228" i="6"/>
  <c r="BF228" i="6"/>
  <c r="BG228" i="6"/>
  <c r="BH228" i="6"/>
  <c r="BJ228" i="6"/>
  <c r="BK228" i="6"/>
  <c r="BL228" i="6"/>
  <c r="BM228" i="6"/>
  <c r="BN228" i="6"/>
  <c r="BP228" i="6"/>
  <c r="BQ228" i="6"/>
  <c r="BR228" i="6"/>
  <c r="BS228" i="6"/>
  <c r="BT228" i="6"/>
  <c r="BV228" i="6"/>
  <c r="C229" i="6"/>
  <c r="D229" i="6"/>
  <c r="E229" i="6"/>
  <c r="F229" i="6"/>
  <c r="H229" i="6"/>
  <c r="I229" i="6"/>
  <c r="J229" i="6"/>
  <c r="K229" i="6"/>
  <c r="L229" i="6"/>
  <c r="N229" i="6"/>
  <c r="O229" i="6"/>
  <c r="P229" i="6"/>
  <c r="Q229" i="6"/>
  <c r="R229" i="6"/>
  <c r="T229" i="6"/>
  <c r="U229" i="6"/>
  <c r="V229" i="6"/>
  <c r="W229" i="6"/>
  <c r="X229" i="6"/>
  <c r="Z229" i="6"/>
  <c r="AA229" i="6"/>
  <c r="AB229" i="6"/>
  <c r="AC229" i="6"/>
  <c r="AD229" i="6"/>
  <c r="AF229" i="6"/>
  <c r="AG229" i="6"/>
  <c r="AH229" i="6"/>
  <c r="AI229" i="6"/>
  <c r="AJ229" i="6"/>
  <c r="AL229" i="6"/>
  <c r="AM229" i="6"/>
  <c r="AN229" i="6"/>
  <c r="AO229" i="6"/>
  <c r="AP229" i="6"/>
  <c r="AR229" i="6"/>
  <c r="AS229" i="6"/>
  <c r="AT229" i="6"/>
  <c r="AU229" i="6"/>
  <c r="AV229" i="6"/>
  <c r="AX229" i="6"/>
  <c r="AY229" i="6"/>
  <c r="AZ229" i="6"/>
  <c r="BA229" i="6"/>
  <c r="BB229" i="6"/>
  <c r="BD229" i="6"/>
  <c r="BE229" i="6"/>
  <c r="BF229" i="6"/>
  <c r="BG229" i="6"/>
  <c r="BH229" i="6"/>
  <c r="BJ229" i="6"/>
  <c r="BK229" i="6"/>
  <c r="BL229" i="6"/>
  <c r="BM229" i="6"/>
  <c r="BN229" i="6"/>
  <c r="BP229" i="6"/>
  <c r="BQ229" i="6"/>
  <c r="BR229" i="6"/>
  <c r="BS229" i="6"/>
  <c r="BT229" i="6"/>
  <c r="BV229" i="6"/>
  <c r="C230" i="6"/>
  <c r="D230" i="6"/>
  <c r="E230" i="6"/>
  <c r="F230" i="6"/>
  <c r="H230" i="6"/>
  <c r="I230" i="6"/>
  <c r="J230" i="6"/>
  <c r="K230" i="6"/>
  <c r="L230" i="6"/>
  <c r="N230" i="6"/>
  <c r="O230" i="6"/>
  <c r="P230" i="6"/>
  <c r="Q230" i="6"/>
  <c r="R230" i="6"/>
  <c r="T230" i="6"/>
  <c r="U230" i="6"/>
  <c r="V230" i="6"/>
  <c r="W230" i="6"/>
  <c r="X230" i="6"/>
  <c r="Z230" i="6"/>
  <c r="AA230" i="6"/>
  <c r="AB230" i="6"/>
  <c r="AC230" i="6"/>
  <c r="AD230" i="6"/>
  <c r="AF230" i="6"/>
  <c r="AG230" i="6"/>
  <c r="AH230" i="6"/>
  <c r="AI230" i="6"/>
  <c r="AJ230" i="6"/>
  <c r="AL230" i="6"/>
  <c r="AM230" i="6"/>
  <c r="AN230" i="6"/>
  <c r="AO230" i="6"/>
  <c r="AP230" i="6"/>
  <c r="AR230" i="6"/>
  <c r="AS230" i="6"/>
  <c r="AT230" i="6"/>
  <c r="AU230" i="6"/>
  <c r="AV230" i="6"/>
  <c r="AX230" i="6"/>
  <c r="AY230" i="6"/>
  <c r="AZ230" i="6"/>
  <c r="BA230" i="6"/>
  <c r="BB230" i="6"/>
  <c r="BD230" i="6"/>
  <c r="BE230" i="6"/>
  <c r="BF230" i="6"/>
  <c r="BG230" i="6"/>
  <c r="BH230" i="6"/>
  <c r="BJ230" i="6"/>
  <c r="BK230" i="6"/>
  <c r="BL230" i="6"/>
  <c r="BM230" i="6"/>
  <c r="BN230" i="6"/>
  <c r="BP230" i="6"/>
  <c r="BQ230" i="6"/>
  <c r="BR230" i="6"/>
  <c r="BS230" i="6"/>
  <c r="BT230" i="6"/>
  <c r="BV230" i="6"/>
  <c r="C231" i="6"/>
  <c r="D231" i="6"/>
  <c r="E231" i="6"/>
  <c r="F231" i="6"/>
  <c r="H231" i="6"/>
  <c r="I231" i="6"/>
  <c r="J231" i="6"/>
  <c r="K231" i="6"/>
  <c r="L231" i="6"/>
  <c r="N231" i="6"/>
  <c r="O231" i="6"/>
  <c r="P231" i="6"/>
  <c r="Q231" i="6"/>
  <c r="R231" i="6"/>
  <c r="T231" i="6"/>
  <c r="U231" i="6"/>
  <c r="V231" i="6"/>
  <c r="W231" i="6"/>
  <c r="X231" i="6"/>
  <c r="Z231" i="6"/>
  <c r="AA231" i="6"/>
  <c r="AB231" i="6"/>
  <c r="AC231" i="6"/>
  <c r="AD231" i="6"/>
  <c r="AF231" i="6"/>
  <c r="AG231" i="6"/>
  <c r="AH231" i="6"/>
  <c r="AI231" i="6"/>
  <c r="AJ231" i="6"/>
  <c r="AL231" i="6"/>
  <c r="AM231" i="6"/>
  <c r="AN231" i="6"/>
  <c r="AO231" i="6"/>
  <c r="AP231" i="6"/>
  <c r="AR231" i="6"/>
  <c r="AS231" i="6"/>
  <c r="AT231" i="6"/>
  <c r="AU231" i="6"/>
  <c r="AV231" i="6"/>
  <c r="AX231" i="6"/>
  <c r="AY231" i="6"/>
  <c r="AZ231" i="6"/>
  <c r="BA231" i="6"/>
  <c r="BB231" i="6"/>
  <c r="BD231" i="6"/>
  <c r="BE231" i="6"/>
  <c r="BF231" i="6"/>
  <c r="BG231" i="6"/>
  <c r="BH231" i="6"/>
  <c r="BJ231" i="6"/>
  <c r="BK231" i="6"/>
  <c r="BL231" i="6"/>
  <c r="BM231" i="6"/>
  <c r="BN231" i="6"/>
  <c r="BP231" i="6"/>
  <c r="BQ231" i="6"/>
  <c r="BR231" i="6"/>
  <c r="BS231" i="6"/>
  <c r="BT231" i="6"/>
  <c r="BV231" i="6"/>
  <c r="C232" i="6"/>
  <c r="D232" i="6"/>
  <c r="E232" i="6"/>
  <c r="F232" i="6"/>
  <c r="H232" i="6"/>
  <c r="I232" i="6"/>
  <c r="J232" i="6"/>
  <c r="K232" i="6"/>
  <c r="L232" i="6"/>
  <c r="N232" i="6"/>
  <c r="O232" i="6"/>
  <c r="P232" i="6"/>
  <c r="Q232" i="6"/>
  <c r="R232" i="6"/>
  <c r="T232" i="6"/>
  <c r="U232" i="6"/>
  <c r="V232" i="6"/>
  <c r="W232" i="6"/>
  <c r="X232" i="6"/>
  <c r="Z232" i="6"/>
  <c r="AA232" i="6"/>
  <c r="AB232" i="6"/>
  <c r="AC232" i="6"/>
  <c r="AD232" i="6"/>
  <c r="AF232" i="6"/>
  <c r="AG232" i="6"/>
  <c r="AH232" i="6"/>
  <c r="AI232" i="6"/>
  <c r="AJ232" i="6"/>
  <c r="AL232" i="6"/>
  <c r="AM232" i="6"/>
  <c r="AN232" i="6"/>
  <c r="AO232" i="6"/>
  <c r="AP232" i="6"/>
  <c r="AR232" i="6"/>
  <c r="AS232" i="6"/>
  <c r="AT232" i="6"/>
  <c r="AU232" i="6"/>
  <c r="AV232" i="6"/>
  <c r="AX232" i="6"/>
  <c r="AY232" i="6"/>
  <c r="AZ232" i="6"/>
  <c r="BA232" i="6"/>
  <c r="BB232" i="6"/>
  <c r="BD232" i="6"/>
  <c r="BE232" i="6"/>
  <c r="BF232" i="6"/>
  <c r="BG232" i="6"/>
  <c r="BH232" i="6"/>
  <c r="BJ232" i="6"/>
  <c r="BK232" i="6"/>
  <c r="BL232" i="6"/>
  <c r="BM232" i="6"/>
  <c r="BN232" i="6"/>
  <c r="BP232" i="6"/>
  <c r="BQ232" i="6"/>
  <c r="BR232" i="6"/>
  <c r="BS232" i="6"/>
  <c r="BT232" i="6"/>
  <c r="BV232" i="6"/>
  <c r="C233" i="6"/>
  <c r="D233" i="6"/>
  <c r="E233" i="6"/>
  <c r="F233" i="6"/>
  <c r="H233" i="6"/>
  <c r="I233" i="6"/>
  <c r="J233" i="6"/>
  <c r="K233" i="6"/>
  <c r="L233" i="6"/>
  <c r="N233" i="6"/>
  <c r="O233" i="6"/>
  <c r="P233" i="6"/>
  <c r="Q233" i="6"/>
  <c r="R233" i="6"/>
  <c r="T233" i="6"/>
  <c r="U233" i="6"/>
  <c r="V233" i="6"/>
  <c r="W233" i="6"/>
  <c r="X233" i="6"/>
  <c r="Z233" i="6"/>
  <c r="AA233" i="6"/>
  <c r="AB233" i="6"/>
  <c r="AC233" i="6"/>
  <c r="AD233" i="6"/>
  <c r="AF233" i="6"/>
  <c r="AG233" i="6"/>
  <c r="AH233" i="6"/>
  <c r="AI233" i="6"/>
  <c r="AJ233" i="6"/>
  <c r="AL233" i="6"/>
  <c r="AM233" i="6"/>
  <c r="AN233" i="6"/>
  <c r="AO233" i="6"/>
  <c r="AP233" i="6"/>
  <c r="AR233" i="6"/>
  <c r="AS233" i="6"/>
  <c r="AT233" i="6"/>
  <c r="AU233" i="6"/>
  <c r="AV233" i="6"/>
  <c r="AX233" i="6"/>
  <c r="AY233" i="6"/>
  <c r="AZ233" i="6"/>
  <c r="BA233" i="6"/>
  <c r="BB233" i="6"/>
  <c r="BD233" i="6"/>
  <c r="BE233" i="6"/>
  <c r="BF233" i="6"/>
  <c r="BG233" i="6"/>
  <c r="BH233" i="6"/>
  <c r="BJ233" i="6"/>
  <c r="BK233" i="6"/>
  <c r="BL233" i="6"/>
  <c r="BM233" i="6"/>
  <c r="BN233" i="6"/>
  <c r="BP233" i="6"/>
  <c r="BQ233" i="6"/>
  <c r="BR233" i="6"/>
  <c r="BS233" i="6"/>
  <c r="BT233" i="6"/>
  <c r="BV233" i="6"/>
  <c r="C234" i="6"/>
  <c r="D234" i="6"/>
  <c r="E234" i="6"/>
  <c r="F234" i="6"/>
  <c r="H234" i="6"/>
  <c r="I234" i="6"/>
  <c r="J234" i="6"/>
  <c r="K234" i="6"/>
  <c r="L234" i="6"/>
  <c r="N234" i="6"/>
  <c r="O234" i="6"/>
  <c r="P234" i="6"/>
  <c r="Q234" i="6"/>
  <c r="R234" i="6"/>
  <c r="T234" i="6"/>
  <c r="U234" i="6"/>
  <c r="V234" i="6"/>
  <c r="W234" i="6"/>
  <c r="X234" i="6"/>
  <c r="Z234" i="6"/>
  <c r="AA234" i="6"/>
  <c r="AB234" i="6"/>
  <c r="AC234" i="6"/>
  <c r="AD234" i="6"/>
  <c r="AF234" i="6"/>
  <c r="AG234" i="6"/>
  <c r="AH234" i="6"/>
  <c r="AI234" i="6"/>
  <c r="AJ234" i="6"/>
  <c r="AL234" i="6"/>
  <c r="AM234" i="6"/>
  <c r="AN234" i="6"/>
  <c r="AO234" i="6"/>
  <c r="AP234" i="6"/>
  <c r="AR234" i="6"/>
  <c r="AS234" i="6"/>
  <c r="AT234" i="6"/>
  <c r="AU234" i="6"/>
  <c r="AV234" i="6"/>
  <c r="AX234" i="6"/>
  <c r="AY234" i="6"/>
  <c r="AZ234" i="6"/>
  <c r="BA234" i="6"/>
  <c r="BB234" i="6"/>
  <c r="BD234" i="6"/>
  <c r="BE234" i="6"/>
  <c r="BF234" i="6"/>
  <c r="BG234" i="6"/>
  <c r="BH234" i="6"/>
  <c r="BJ234" i="6"/>
  <c r="BK234" i="6"/>
  <c r="BL234" i="6"/>
  <c r="BM234" i="6"/>
  <c r="BN234" i="6"/>
  <c r="BP234" i="6"/>
  <c r="BQ234" i="6"/>
  <c r="BR234" i="6"/>
  <c r="BS234" i="6"/>
  <c r="BT234" i="6"/>
  <c r="BV234" i="6"/>
  <c r="C235" i="6"/>
  <c r="D235" i="6"/>
  <c r="E235" i="6"/>
  <c r="F235" i="6"/>
  <c r="H235" i="6"/>
  <c r="I235" i="6"/>
  <c r="J235" i="6"/>
  <c r="K235" i="6"/>
  <c r="L235" i="6"/>
  <c r="N235" i="6"/>
  <c r="O235" i="6"/>
  <c r="P235" i="6"/>
  <c r="Q235" i="6"/>
  <c r="R235" i="6"/>
  <c r="T235" i="6"/>
  <c r="U235" i="6"/>
  <c r="V235" i="6"/>
  <c r="W235" i="6"/>
  <c r="X235" i="6"/>
  <c r="Z235" i="6"/>
  <c r="AA235" i="6"/>
  <c r="AB235" i="6"/>
  <c r="AC235" i="6"/>
  <c r="AD235" i="6"/>
  <c r="AF235" i="6"/>
  <c r="AG235" i="6"/>
  <c r="AH235" i="6"/>
  <c r="AI235" i="6"/>
  <c r="AJ235" i="6"/>
  <c r="AL235" i="6"/>
  <c r="AM235" i="6"/>
  <c r="AN235" i="6"/>
  <c r="AO235" i="6"/>
  <c r="AP235" i="6"/>
  <c r="AR235" i="6"/>
  <c r="AS235" i="6"/>
  <c r="AT235" i="6"/>
  <c r="AU235" i="6"/>
  <c r="AV235" i="6"/>
  <c r="AX235" i="6"/>
  <c r="AY235" i="6"/>
  <c r="AZ235" i="6"/>
  <c r="BA235" i="6"/>
  <c r="BB235" i="6"/>
  <c r="BD235" i="6"/>
  <c r="BE235" i="6"/>
  <c r="BF235" i="6"/>
  <c r="BG235" i="6"/>
  <c r="BH235" i="6"/>
  <c r="BJ235" i="6"/>
  <c r="BK235" i="6"/>
  <c r="BL235" i="6"/>
  <c r="BM235" i="6"/>
  <c r="BN235" i="6"/>
  <c r="BP235" i="6"/>
  <c r="BQ235" i="6"/>
  <c r="BR235" i="6"/>
  <c r="BS235" i="6"/>
  <c r="BT235" i="6"/>
  <c r="BV235" i="6"/>
  <c r="C237" i="6"/>
  <c r="D237" i="6"/>
  <c r="E237" i="6"/>
  <c r="F237" i="6"/>
  <c r="H237" i="6"/>
  <c r="I237" i="6"/>
  <c r="J237" i="6"/>
  <c r="K237" i="6"/>
  <c r="L237" i="6"/>
  <c r="N237" i="6"/>
  <c r="O237" i="6"/>
  <c r="P237" i="6"/>
  <c r="Q237" i="6"/>
  <c r="R237" i="6"/>
  <c r="T237" i="6"/>
  <c r="U237" i="6"/>
  <c r="V237" i="6"/>
  <c r="W237" i="6"/>
  <c r="X237" i="6"/>
  <c r="Z237" i="6"/>
  <c r="AA237" i="6"/>
  <c r="AB237" i="6"/>
  <c r="AC237" i="6"/>
  <c r="AD237" i="6"/>
  <c r="AF237" i="6"/>
  <c r="AG237" i="6"/>
  <c r="AH237" i="6"/>
  <c r="AI237" i="6"/>
  <c r="AJ237" i="6"/>
  <c r="AL237" i="6"/>
  <c r="AM237" i="6"/>
  <c r="AN237" i="6"/>
  <c r="AO237" i="6"/>
  <c r="AP237" i="6"/>
  <c r="AR237" i="6"/>
  <c r="AS237" i="6"/>
  <c r="AT237" i="6"/>
  <c r="AU237" i="6"/>
  <c r="AV237" i="6"/>
  <c r="AX237" i="6"/>
  <c r="AY237" i="6"/>
  <c r="AZ237" i="6"/>
  <c r="BA237" i="6"/>
  <c r="BB237" i="6"/>
  <c r="BD237" i="6"/>
  <c r="BE237" i="6"/>
  <c r="BF237" i="6"/>
  <c r="BG237" i="6"/>
  <c r="BH237" i="6"/>
  <c r="BJ237" i="6"/>
  <c r="BK237" i="6"/>
  <c r="BL237" i="6"/>
  <c r="BM237" i="6"/>
  <c r="BN237" i="6"/>
  <c r="BP237" i="6"/>
  <c r="BQ237" i="6"/>
  <c r="BR237" i="6"/>
  <c r="BS237" i="6"/>
  <c r="BT237" i="6"/>
  <c r="BV237" i="6"/>
  <c r="C238" i="6"/>
  <c r="D238" i="6"/>
  <c r="E238" i="6"/>
  <c r="F238" i="6"/>
  <c r="H238" i="6"/>
  <c r="I238" i="6"/>
  <c r="J238" i="6"/>
  <c r="K238" i="6"/>
  <c r="L238" i="6"/>
  <c r="N238" i="6"/>
  <c r="O238" i="6"/>
  <c r="P238" i="6"/>
  <c r="Q238" i="6"/>
  <c r="R238" i="6"/>
  <c r="T238" i="6"/>
  <c r="U238" i="6"/>
  <c r="V238" i="6"/>
  <c r="W238" i="6"/>
  <c r="X238" i="6"/>
  <c r="Z238" i="6"/>
  <c r="AA238" i="6"/>
  <c r="AB238" i="6"/>
  <c r="AC238" i="6"/>
  <c r="AD238" i="6"/>
  <c r="AF238" i="6"/>
  <c r="AG238" i="6"/>
  <c r="AH238" i="6"/>
  <c r="AI238" i="6"/>
  <c r="AJ238" i="6"/>
  <c r="AL238" i="6"/>
  <c r="AM238" i="6"/>
  <c r="AN238" i="6"/>
  <c r="AO238" i="6"/>
  <c r="AP238" i="6"/>
  <c r="AR238" i="6"/>
  <c r="AS238" i="6"/>
  <c r="AT238" i="6"/>
  <c r="AU238" i="6"/>
  <c r="AV238" i="6"/>
  <c r="AX238" i="6"/>
  <c r="AY238" i="6"/>
  <c r="AZ238" i="6"/>
  <c r="BA238" i="6"/>
  <c r="BB238" i="6"/>
  <c r="BD238" i="6"/>
  <c r="BE238" i="6"/>
  <c r="BF238" i="6"/>
  <c r="BG238" i="6"/>
  <c r="BH238" i="6"/>
  <c r="BJ238" i="6"/>
  <c r="BK238" i="6"/>
  <c r="BL238" i="6"/>
  <c r="BM238" i="6"/>
  <c r="BN238" i="6"/>
  <c r="BP238" i="6"/>
  <c r="BQ238" i="6"/>
  <c r="BR238" i="6"/>
  <c r="BS238" i="6"/>
  <c r="BT238" i="6"/>
  <c r="BV238" i="6"/>
  <c r="C239" i="6"/>
  <c r="D239" i="6"/>
  <c r="E239" i="6"/>
  <c r="F239" i="6"/>
  <c r="H239" i="6"/>
  <c r="I239" i="6"/>
  <c r="J239" i="6"/>
  <c r="K239" i="6"/>
  <c r="L239" i="6"/>
  <c r="N239" i="6"/>
  <c r="O239" i="6"/>
  <c r="P239" i="6"/>
  <c r="Q239" i="6"/>
  <c r="R239" i="6"/>
  <c r="T239" i="6"/>
  <c r="U239" i="6"/>
  <c r="V239" i="6"/>
  <c r="W239" i="6"/>
  <c r="X239" i="6"/>
  <c r="Z239" i="6"/>
  <c r="AA239" i="6"/>
  <c r="AB239" i="6"/>
  <c r="AC239" i="6"/>
  <c r="AD239" i="6"/>
  <c r="AF239" i="6"/>
  <c r="AG239" i="6"/>
  <c r="AH239" i="6"/>
  <c r="AI239" i="6"/>
  <c r="AJ239" i="6"/>
  <c r="AL239" i="6"/>
  <c r="AM239" i="6"/>
  <c r="AN239" i="6"/>
  <c r="AO239" i="6"/>
  <c r="AP239" i="6"/>
  <c r="AR239" i="6"/>
  <c r="AS239" i="6"/>
  <c r="AT239" i="6"/>
  <c r="AU239" i="6"/>
  <c r="AV239" i="6"/>
  <c r="AX239" i="6"/>
  <c r="AY239" i="6"/>
  <c r="AZ239" i="6"/>
  <c r="BA239" i="6"/>
  <c r="BB239" i="6"/>
  <c r="BD239" i="6"/>
  <c r="BE239" i="6"/>
  <c r="BF239" i="6"/>
  <c r="BG239" i="6"/>
  <c r="BH239" i="6"/>
  <c r="BJ239" i="6"/>
  <c r="BK239" i="6"/>
  <c r="BL239" i="6"/>
  <c r="BM239" i="6"/>
  <c r="BN239" i="6"/>
  <c r="BP239" i="6"/>
  <c r="BQ239" i="6"/>
  <c r="BR239" i="6"/>
  <c r="BS239" i="6"/>
  <c r="BT239" i="6"/>
  <c r="BV239" i="6"/>
  <c r="C240" i="6"/>
  <c r="D240" i="6"/>
  <c r="E240" i="6"/>
  <c r="F240" i="6"/>
  <c r="H240" i="6"/>
  <c r="I240" i="6"/>
  <c r="J240" i="6"/>
  <c r="K240" i="6"/>
  <c r="L240" i="6"/>
  <c r="N240" i="6"/>
  <c r="O240" i="6"/>
  <c r="P240" i="6"/>
  <c r="Q240" i="6"/>
  <c r="R240" i="6"/>
  <c r="T240" i="6"/>
  <c r="U240" i="6"/>
  <c r="V240" i="6"/>
  <c r="W240" i="6"/>
  <c r="X240" i="6"/>
  <c r="Z240" i="6"/>
  <c r="AA240" i="6"/>
  <c r="AB240" i="6"/>
  <c r="AC240" i="6"/>
  <c r="AD240" i="6"/>
  <c r="AF240" i="6"/>
  <c r="AG240" i="6"/>
  <c r="AH240" i="6"/>
  <c r="AI240" i="6"/>
  <c r="AJ240" i="6"/>
  <c r="AL240" i="6"/>
  <c r="AM240" i="6"/>
  <c r="AN240" i="6"/>
  <c r="AO240" i="6"/>
  <c r="AP240" i="6"/>
  <c r="AR240" i="6"/>
  <c r="AS240" i="6"/>
  <c r="AT240" i="6"/>
  <c r="AU240" i="6"/>
  <c r="AV240" i="6"/>
  <c r="AX240" i="6"/>
  <c r="AY240" i="6"/>
  <c r="AZ240" i="6"/>
  <c r="BA240" i="6"/>
  <c r="BB240" i="6"/>
  <c r="BD240" i="6"/>
  <c r="BE240" i="6"/>
  <c r="BF240" i="6"/>
  <c r="BG240" i="6"/>
  <c r="BH240" i="6"/>
  <c r="BJ240" i="6"/>
  <c r="BK240" i="6"/>
  <c r="BL240" i="6"/>
  <c r="BM240" i="6"/>
  <c r="BN240" i="6"/>
  <c r="BP240" i="6"/>
  <c r="BQ240" i="6"/>
  <c r="BR240" i="6"/>
  <c r="BS240" i="6"/>
  <c r="BT240" i="6"/>
  <c r="BV240" i="6"/>
  <c r="C241" i="6"/>
  <c r="D241" i="6"/>
  <c r="E241" i="6"/>
  <c r="F241" i="6"/>
  <c r="H241" i="6"/>
  <c r="I241" i="6"/>
  <c r="J241" i="6"/>
  <c r="K241" i="6"/>
  <c r="L241" i="6"/>
  <c r="N241" i="6"/>
  <c r="O241" i="6"/>
  <c r="P241" i="6"/>
  <c r="Q241" i="6"/>
  <c r="R241" i="6"/>
  <c r="T241" i="6"/>
  <c r="U241" i="6"/>
  <c r="V241" i="6"/>
  <c r="W241" i="6"/>
  <c r="X241" i="6"/>
  <c r="Z241" i="6"/>
  <c r="AA241" i="6"/>
  <c r="AB241" i="6"/>
  <c r="AC241" i="6"/>
  <c r="AD241" i="6"/>
  <c r="AF241" i="6"/>
  <c r="AG241" i="6"/>
  <c r="AH241" i="6"/>
  <c r="AI241" i="6"/>
  <c r="AJ241" i="6"/>
  <c r="AL241" i="6"/>
  <c r="AM241" i="6"/>
  <c r="AN241" i="6"/>
  <c r="AO241" i="6"/>
  <c r="AP241" i="6"/>
  <c r="AR241" i="6"/>
  <c r="AS241" i="6"/>
  <c r="AT241" i="6"/>
  <c r="AU241" i="6"/>
  <c r="AV241" i="6"/>
  <c r="AX241" i="6"/>
  <c r="AY241" i="6"/>
  <c r="AZ241" i="6"/>
  <c r="BA241" i="6"/>
  <c r="BB241" i="6"/>
  <c r="BD241" i="6"/>
  <c r="BE241" i="6"/>
  <c r="BF241" i="6"/>
  <c r="BG241" i="6"/>
  <c r="BH241" i="6"/>
  <c r="BJ241" i="6"/>
  <c r="BK241" i="6"/>
  <c r="BL241" i="6"/>
  <c r="BM241" i="6"/>
  <c r="BN241" i="6"/>
  <c r="BP241" i="6"/>
  <c r="BQ241" i="6"/>
  <c r="BR241" i="6"/>
  <c r="BS241" i="6"/>
  <c r="BT241" i="6"/>
  <c r="BV241" i="6"/>
  <c r="BV166" i="6"/>
  <c r="BT166" i="6"/>
  <c r="BS166" i="6"/>
  <c r="BR166" i="6"/>
  <c r="BQ166" i="6"/>
  <c r="BP166" i="6"/>
  <c r="BN166" i="6"/>
  <c r="BM166" i="6"/>
  <c r="BL166" i="6"/>
  <c r="BK166" i="6"/>
  <c r="BJ166" i="6"/>
  <c r="BH166" i="6"/>
  <c r="BG166" i="6"/>
  <c r="BF166" i="6"/>
  <c r="BE166" i="6"/>
  <c r="BD166" i="6"/>
  <c r="BB166" i="6"/>
  <c r="BA166" i="6"/>
  <c r="AZ166" i="6"/>
  <c r="AY166" i="6"/>
  <c r="AX166" i="6"/>
  <c r="AV166" i="6"/>
  <c r="AU166" i="6"/>
  <c r="AT166" i="6"/>
  <c r="AS166" i="6"/>
  <c r="AR166" i="6"/>
  <c r="AP166" i="6"/>
  <c r="AO166" i="6"/>
  <c r="AN166" i="6"/>
  <c r="AM166" i="6"/>
  <c r="AL166" i="6"/>
  <c r="AJ166" i="6"/>
  <c r="AI166" i="6"/>
  <c r="AH166" i="6"/>
  <c r="AG166" i="6"/>
  <c r="AF166" i="6"/>
  <c r="AD166" i="6"/>
  <c r="AC166" i="6"/>
  <c r="AB166" i="6"/>
  <c r="AA166" i="6"/>
  <c r="Z166" i="6"/>
  <c r="X166" i="6"/>
  <c r="W166" i="6"/>
  <c r="V166" i="6"/>
  <c r="U166" i="6"/>
  <c r="T166" i="6"/>
  <c r="R166" i="6"/>
  <c r="Q166" i="6"/>
  <c r="P166" i="6"/>
  <c r="O166" i="6"/>
  <c r="N166" i="6"/>
  <c r="L166" i="6"/>
  <c r="K166" i="6"/>
  <c r="J166" i="6"/>
  <c r="I166" i="6"/>
  <c r="H166" i="6"/>
  <c r="F166" i="6"/>
  <c r="E166" i="6"/>
  <c r="D166" i="6"/>
  <c r="C166" i="6"/>
  <c r="C87" i="6"/>
  <c r="D87" i="6"/>
  <c r="E87" i="6"/>
  <c r="F87" i="6"/>
  <c r="H87" i="6"/>
  <c r="I87" i="6"/>
  <c r="J87" i="6"/>
  <c r="K87" i="6"/>
  <c r="L87" i="6"/>
  <c r="N87" i="6"/>
  <c r="O87" i="6"/>
  <c r="P87" i="6"/>
  <c r="Q87" i="6"/>
  <c r="R87" i="6"/>
  <c r="T87" i="6"/>
  <c r="U87" i="6"/>
  <c r="V87" i="6"/>
  <c r="W87" i="6"/>
  <c r="X87" i="6"/>
  <c r="Z87" i="6"/>
  <c r="AA87" i="6"/>
  <c r="AB87" i="6"/>
  <c r="AC87" i="6"/>
  <c r="AD87" i="6"/>
  <c r="AF87" i="6"/>
  <c r="AG87" i="6"/>
  <c r="AH87" i="6"/>
  <c r="AI87" i="6"/>
  <c r="AJ87" i="6"/>
  <c r="AL87" i="6"/>
  <c r="AM87" i="6"/>
  <c r="AN87" i="6"/>
  <c r="AO87" i="6"/>
  <c r="AP87" i="6"/>
  <c r="AR87" i="6"/>
  <c r="AS87" i="6"/>
  <c r="AT87" i="6"/>
  <c r="AU87" i="6"/>
  <c r="AV87" i="6"/>
  <c r="AX87" i="6"/>
  <c r="AY87" i="6"/>
  <c r="AZ87" i="6"/>
  <c r="BA87" i="6"/>
  <c r="BB87" i="6"/>
  <c r="BD87" i="6"/>
  <c r="BE87" i="6"/>
  <c r="BF87" i="6"/>
  <c r="BG87" i="6"/>
  <c r="BH87" i="6"/>
  <c r="BJ87" i="6"/>
  <c r="BK87" i="6"/>
  <c r="BL87" i="6"/>
  <c r="BM87" i="6"/>
  <c r="BN87" i="6"/>
  <c r="BP87" i="6"/>
  <c r="BQ87" i="6"/>
  <c r="BR87" i="6"/>
  <c r="BS87" i="6"/>
  <c r="BT87" i="6"/>
  <c r="BV87" i="6"/>
  <c r="C88" i="6"/>
  <c r="D88" i="6"/>
  <c r="E88" i="6"/>
  <c r="F88" i="6"/>
  <c r="H88" i="6"/>
  <c r="I88" i="6"/>
  <c r="J88" i="6"/>
  <c r="K88" i="6"/>
  <c r="L88" i="6"/>
  <c r="N88" i="6"/>
  <c r="O88" i="6"/>
  <c r="P88" i="6"/>
  <c r="Q88" i="6"/>
  <c r="R88" i="6"/>
  <c r="T88" i="6"/>
  <c r="U88" i="6"/>
  <c r="V88" i="6"/>
  <c r="W88" i="6"/>
  <c r="X88" i="6"/>
  <c r="Z88" i="6"/>
  <c r="AA88" i="6"/>
  <c r="AB88" i="6"/>
  <c r="AC88" i="6"/>
  <c r="AD88" i="6"/>
  <c r="AF88" i="6"/>
  <c r="AG88" i="6"/>
  <c r="AH88" i="6"/>
  <c r="AI88" i="6"/>
  <c r="AJ88" i="6"/>
  <c r="AL88" i="6"/>
  <c r="AM88" i="6"/>
  <c r="AN88" i="6"/>
  <c r="AO88" i="6"/>
  <c r="AP88" i="6"/>
  <c r="AR88" i="6"/>
  <c r="AS88" i="6"/>
  <c r="AT88" i="6"/>
  <c r="AU88" i="6"/>
  <c r="AV88" i="6"/>
  <c r="AX88" i="6"/>
  <c r="AY88" i="6"/>
  <c r="AZ88" i="6"/>
  <c r="BA88" i="6"/>
  <c r="BB88" i="6"/>
  <c r="BD88" i="6"/>
  <c r="BE88" i="6"/>
  <c r="BF88" i="6"/>
  <c r="BG88" i="6"/>
  <c r="BH88" i="6"/>
  <c r="BJ88" i="6"/>
  <c r="BK88" i="6"/>
  <c r="BL88" i="6"/>
  <c r="BM88" i="6"/>
  <c r="BN88" i="6"/>
  <c r="BP88" i="6"/>
  <c r="BQ88" i="6"/>
  <c r="BR88" i="6"/>
  <c r="BS88" i="6"/>
  <c r="BT88" i="6"/>
  <c r="BV88" i="6"/>
  <c r="C89" i="6"/>
  <c r="D89" i="6"/>
  <c r="E89" i="6"/>
  <c r="F89" i="6"/>
  <c r="H89" i="6"/>
  <c r="I89" i="6"/>
  <c r="J89" i="6"/>
  <c r="K89" i="6"/>
  <c r="L89" i="6"/>
  <c r="N89" i="6"/>
  <c r="O89" i="6"/>
  <c r="P89" i="6"/>
  <c r="Q89" i="6"/>
  <c r="R89" i="6"/>
  <c r="T89" i="6"/>
  <c r="U89" i="6"/>
  <c r="V89" i="6"/>
  <c r="W89" i="6"/>
  <c r="X89" i="6"/>
  <c r="Z89" i="6"/>
  <c r="AA89" i="6"/>
  <c r="AB89" i="6"/>
  <c r="AC89" i="6"/>
  <c r="AD89" i="6"/>
  <c r="AF89" i="6"/>
  <c r="AG89" i="6"/>
  <c r="AH89" i="6"/>
  <c r="AI89" i="6"/>
  <c r="AJ89" i="6"/>
  <c r="AL89" i="6"/>
  <c r="AM89" i="6"/>
  <c r="AN89" i="6"/>
  <c r="AO89" i="6"/>
  <c r="AP89" i="6"/>
  <c r="AR89" i="6"/>
  <c r="AS89" i="6"/>
  <c r="AT89" i="6"/>
  <c r="AU89" i="6"/>
  <c r="AV89" i="6"/>
  <c r="AX89" i="6"/>
  <c r="AY89" i="6"/>
  <c r="AZ89" i="6"/>
  <c r="BA89" i="6"/>
  <c r="BB89" i="6"/>
  <c r="BD89" i="6"/>
  <c r="BE89" i="6"/>
  <c r="BF89" i="6"/>
  <c r="BG89" i="6"/>
  <c r="BH89" i="6"/>
  <c r="BJ89" i="6"/>
  <c r="BK89" i="6"/>
  <c r="BL89" i="6"/>
  <c r="BM89" i="6"/>
  <c r="BN89" i="6"/>
  <c r="BP89" i="6"/>
  <c r="BQ89" i="6"/>
  <c r="BR89" i="6"/>
  <c r="BS89" i="6"/>
  <c r="BT89" i="6"/>
  <c r="BV89" i="6"/>
  <c r="C90" i="6"/>
  <c r="D90" i="6"/>
  <c r="E90" i="6"/>
  <c r="F90" i="6"/>
  <c r="H90" i="6"/>
  <c r="I90" i="6"/>
  <c r="J90" i="6"/>
  <c r="K90" i="6"/>
  <c r="L90" i="6"/>
  <c r="N90" i="6"/>
  <c r="O90" i="6"/>
  <c r="P90" i="6"/>
  <c r="Q90" i="6"/>
  <c r="R90" i="6"/>
  <c r="T90" i="6"/>
  <c r="U90" i="6"/>
  <c r="V90" i="6"/>
  <c r="W90" i="6"/>
  <c r="X90" i="6"/>
  <c r="Z90" i="6"/>
  <c r="AA90" i="6"/>
  <c r="AB90" i="6"/>
  <c r="AC90" i="6"/>
  <c r="AD90" i="6"/>
  <c r="AF90" i="6"/>
  <c r="AG90" i="6"/>
  <c r="AH90" i="6"/>
  <c r="AI90" i="6"/>
  <c r="AJ90" i="6"/>
  <c r="AL90" i="6"/>
  <c r="AM90" i="6"/>
  <c r="AN90" i="6"/>
  <c r="AO90" i="6"/>
  <c r="AP90" i="6"/>
  <c r="AR90" i="6"/>
  <c r="AS90" i="6"/>
  <c r="AT90" i="6"/>
  <c r="AU90" i="6"/>
  <c r="AV90" i="6"/>
  <c r="AX90" i="6"/>
  <c r="AY90" i="6"/>
  <c r="AZ90" i="6"/>
  <c r="BA90" i="6"/>
  <c r="BB90" i="6"/>
  <c r="BD90" i="6"/>
  <c r="BE90" i="6"/>
  <c r="BF90" i="6"/>
  <c r="BG90" i="6"/>
  <c r="BH90" i="6"/>
  <c r="BJ90" i="6"/>
  <c r="BK90" i="6"/>
  <c r="BL90" i="6"/>
  <c r="BM90" i="6"/>
  <c r="BN90" i="6"/>
  <c r="BP90" i="6"/>
  <c r="BQ90" i="6"/>
  <c r="BR90" i="6"/>
  <c r="BS90" i="6"/>
  <c r="BT90" i="6"/>
  <c r="BV90" i="6"/>
  <c r="C91" i="6"/>
  <c r="D91" i="6"/>
  <c r="E91" i="6"/>
  <c r="F91" i="6"/>
  <c r="H91" i="6"/>
  <c r="I91" i="6"/>
  <c r="J91" i="6"/>
  <c r="K91" i="6"/>
  <c r="L91" i="6"/>
  <c r="N91" i="6"/>
  <c r="O91" i="6"/>
  <c r="P91" i="6"/>
  <c r="Q91" i="6"/>
  <c r="R91" i="6"/>
  <c r="T91" i="6"/>
  <c r="U91" i="6"/>
  <c r="V91" i="6"/>
  <c r="W91" i="6"/>
  <c r="X91" i="6"/>
  <c r="Z91" i="6"/>
  <c r="AA91" i="6"/>
  <c r="AB91" i="6"/>
  <c r="AC91" i="6"/>
  <c r="AD91" i="6"/>
  <c r="AF91" i="6"/>
  <c r="AG91" i="6"/>
  <c r="AH91" i="6"/>
  <c r="AI91" i="6"/>
  <c r="AJ91" i="6"/>
  <c r="AL91" i="6"/>
  <c r="AM91" i="6"/>
  <c r="AN91" i="6"/>
  <c r="AO91" i="6"/>
  <c r="AP91" i="6"/>
  <c r="AR91" i="6"/>
  <c r="AS91" i="6"/>
  <c r="AT91" i="6"/>
  <c r="AU91" i="6"/>
  <c r="AV91" i="6"/>
  <c r="AX91" i="6"/>
  <c r="AY91" i="6"/>
  <c r="AZ91" i="6"/>
  <c r="BA91" i="6"/>
  <c r="BB91" i="6"/>
  <c r="BD91" i="6"/>
  <c r="BE91" i="6"/>
  <c r="BF91" i="6"/>
  <c r="BG91" i="6"/>
  <c r="BH91" i="6"/>
  <c r="BJ91" i="6"/>
  <c r="BK91" i="6"/>
  <c r="BL91" i="6"/>
  <c r="BM91" i="6"/>
  <c r="BN91" i="6"/>
  <c r="BP91" i="6"/>
  <c r="BQ91" i="6"/>
  <c r="BR91" i="6"/>
  <c r="BS91" i="6"/>
  <c r="BT91" i="6"/>
  <c r="BV91" i="6"/>
  <c r="C92" i="6"/>
  <c r="D92" i="6"/>
  <c r="E92" i="6"/>
  <c r="F92" i="6"/>
  <c r="H92" i="6"/>
  <c r="I92" i="6"/>
  <c r="J92" i="6"/>
  <c r="K92" i="6"/>
  <c r="L92" i="6"/>
  <c r="N92" i="6"/>
  <c r="O92" i="6"/>
  <c r="P92" i="6"/>
  <c r="Q92" i="6"/>
  <c r="R92" i="6"/>
  <c r="T92" i="6"/>
  <c r="U92" i="6"/>
  <c r="V92" i="6"/>
  <c r="W92" i="6"/>
  <c r="X92" i="6"/>
  <c r="Z92" i="6"/>
  <c r="AA92" i="6"/>
  <c r="AB92" i="6"/>
  <c r="AC92" i="6"/>
  <c r="AD92" i="6"/>
  <c r="AF92" i="6"/>
  <c r="AG92" i="6"/>
  <c r="AH92" i="6"/>
  <c r="AI92" i="6"/>
  <c r="AJ92" i="6"/>
  <c r="AL92" i="6"/>
  <c r="AM92" i="6"/>
  <c r="AN92" i="6"/>
  <c r="AO92" i="6"/>
  <c r="AP92" i="6"/>
  <c r="AR92" i="6"/>
  <c r="AS92" i="6"/>
  <c r="AT92" i="6"/>
  <c r="AU92" i="6"/>
  <c r="AV92" i="6"/>
  <c r="AX92" i="6"/>
  <c r="AY92" i="6"/>
  <c r="AZ92" i="6"/>
  <c r="BA92" i="6"/>
  <c r="BB92" i="6"/>
  <c r="BD92" i="6"/>
  <c r="BE92" i="6"/>
  <c r="BF92" i="6"/>
  <c r="BG92" i="6"/>
  <c r="BH92" i="6"/>
  <c r="BJ92" i="6"/>
  <c r="BK92" i="6"/>
  <c r="BL92" i="6"/>
  <c r="BM92" i="6"/>
  <c r="BN92" i="6"/>
  <c r="BP92" i="6"/>
  <c r="BQ92" i="6"/>
  <c r="BR92" i="6"/>
  <c r="BS92" i="6"/>
  <c r="BT92" i="6"/>
  <c r="BV92" i="6"/>
  <c r="C93" i="6"/>
  <c r="D93" i="6"/>
  <c r="E93" i="6"/>
  <c r="F93" i="6"/>
  <c r="H93" i="6"/>
  <c r="I93" i="6"/>
  <c r="J93" i="6"/>
  <c r="K93" i="6"/>
  <c r="L93" i="6"/>
  <c r="N93" i="6"/>
  <c r="O93" i="6"/>
  <c r="P93" i="6"/>
  <c r="Q93" i="6"/>
  <c r="R93" i="6"/>
  <c r="T93" i="6"/>
  <c r="U93" i="6"/>
  <c r="V93" i="6"/>
  <c r="W93" i="6"/>
  <c r="X93" i="6"/>
  <c r="Z93" i="6"/>
  <c r="AA93" i="6"/>
  <c r="AB93" i="6"/>
  <c r="AC93" i="6"/>
  <c r="AD93" i="6"/>
  <c r="AF93" i="6"/>
  <c r="AG93" i="6"/>
  <c r="AH93" i="6"/>
  <c r="AI93" i="6"/>
  <c r="AJ93" i="6"/>
  <c r="AL93" i="6"/>
  <c r="AM93" i="6"/>
  <c r="AN93" i="6"/>
  <c r="AO93" i="6"/>
  <c r="AP93" i="6"/>
  <c r="AR93" i="6"/>
  <c r="AS93" i="6"/>
  <c r="AT93" i="6"/>
  <c r="AU93" i="6"/>
  <c r="AV93" i="6"/>
  <c r="AX93" i="6"/>
  <c r="AY93" i="6"/>
  <c r="AZ93" i="6"/>
  <c r="BA93" i="6"/>
  <c r="BB93" i="6"/>
  <c r="BD93" i="6"/>
  <c r="BE93" i="6"/>
  <c r="BF93" i="6"/>
  <c r="BG93" i="6"/>
  <c r="BH93" i="6"/>
  <c r="BJ93" i="6"/>
  <c r="BK93" i="6"/>
  <c r="BL93" i="6"/>
  <c r="BM93" i="6"/>
  <c r="BN93" i="6"/>
  <c r="BP93" i="6"/>
  <c r="BQ93" i="6"/>
  <c r="BR93" i="6"/>
  <c r="BS93" i="6"/>
  <c r="BT93" i="6"/>
  <c r="BV93" i="6"/>
  <c r="C94" i="6"/>
  <c r="D94" i="6"/>
  <c r="E94" i="6"/>
  <c r="F94" i="6"/>
  <c r="H94" i="6"/>
  <c r="I94" i="6"/>
  <c r="J94" i="6"/>
  <c r="K94" i="6"/>
  <c r="L94" i="6"/>
  <c r="N94" i="6"/>
  <c r="O94" i="6"/>
  <c r="P94" i="6"/>
  <c r="Q94" i="6"/>
  <c r="R94" i="6"/>
  <c r="T94" i="6"/>
  <c r="U94" i="6"/>
  <c r="V94" i="6"/>
  <c r="W94" i="6"/>
  <c r="X94" i="6"/>
  <c r="Z94" i="6"/>
  <c r="AA94" i="6"/>
  <c r="AB94" i="6"/>
  <c r="AC94" i="6"/>
  <c r="AD94" i="6"/>
  <c r="AF94" i="6"/>
  <c r="AG94" i="6"/>
  <c r="AH94" i="6"/>
  <c r="AI94" i="6"/>
  <c r="AJ94" i="6"/>
  <c r="AL94" i="6"/>
  <c r="AM94" i="6"/>
  <c r="AN94" i="6"/>
  <c r="AO94" i="6"/>
  <c r="AP94" i="6"/>
  <c r="AR94" i="6"/>
  <c r="AS94" i="6"/>
  <c r="AT94" i="6"/>
  <c r="AU94" i="6"/>
  <c r="AV94" i="6"/>
  <c r="AX94" i="6"/>
  <c r="AY94" i="6"/>
  <c r="AZ94" i="6"/>
  <c r="BA94" i="6"/>
  <c r="BB94" i="6"/>
  <c r="BD94" i="6"/>
  <c r="BE94" i="6"/>
  <c r="BF94" i="6"/>
  <c r="BG94" i="6"/>
  <c r="BH94" i="6"/>
  <c r="BJ94" i="6"/>
  <c r="BK94" i="6"/>
  <c r="BL94" i="6"/>
  <c r="BM94" i="6"/>
  <c r="BN94" i="6"/>
  <c r="BP94" i="6"/>
  <c r="BQ94" i="6"/>
  <c r="BR94" i="6"/>
  <c r="BS94" i="6"/>
  <c r="BT94" i="6"/>
  <c r="BV94" i="6"/>
  <c r="C95" i="6"/>
  <c r="D95" i="6"/>
  <c r="E95" i="6"/>
  <c r="F95" i="6"/>
  <c r="H95" i="6"/>
  <c r="I95" i="6"/>
  <c r="J95" i="6"/>
  <c r="K95" i="6"/>
  <c r="L95" i="6"/>
  <c r="N95" i="6"/>
  <c r="O95" i="6"/>
  <c r="P95" i="6"/>
  <c r="Q95" i="6"/>
  <c r="R95" i="6"/>
  <c r="T95" i="6"/>
  <c r="U95" i="6"/>
  <c r="V95" i="6"/>
  <c r="W95" i="6"/>
  <c r="X95" i="6"/>
  <c r="Z95" i="6"/>
  <c r="AA95" i="6"/>
  <c r="AB95" i="6"/>
  <c r="AC95" i="6"/>
  <c r="AD95" i="6"/>
  <c r="AF95" i="6"/>
  <c r="AG95" i="6"/>
  <c r="AH95" i="6"/>
  <c r="AI95" i="6"/>
  <c r="AJ95" i="6"/>
  <c r="AL95" i="6"/>
  <c r="AM95" i="6"/>
  <c r="AN95" i="6"/>
  <c r="AO95" i="6"/>
  <c r="AP95" i="6"/>
  <c r="AR95" i="6"/>
  <c r="AS95" i="6"/>
  <c r="AT95" i="6"/>
  <c r="AU95" i="6"/>
  <c r="AV95" i="6"/>
  <c r="AX95" i="6"/>
  <c r="AY95" i="6"/>
  <c r="AZ95" i="6"/>
  <c r="BA95" i="6"/>
  <c r="BB95" i="6"/>
  <c r="BD95" i="6"/>
  <c r="BE95" i="6"/>
  <c r="BF95" i="6"/>
  <c r="BG95" i="6"/>
  <c r="BH95" i="6"/>
  <c r="BJ95" i="6"/>
  <c r="BK95" i="6"/>
  <c r="BL95" i="6"/>
  <c r="BM95" i="6"/>
  <c r="BN95" i="6"/>
  <c r="BP95" i="6"/>
  <c r="BQ95" i="6"/>
  <c r="BR95" i="6"/>
  <c r="BS95" i="6"/>
  <c r="BT95" i="6"/>
  <c r="BV95" i="6"/>
  <c r="C96" i="6"/>
  <c r="D96" i="6"/>
  <c r="E96" i="6"/>
  <c r="F96" i="6"/>
  <c r="H96" i="6"/>
  <c r="I96" i="6"/>
  <c r="J96" i="6"/>
  <c r="K96" i="6"/>
  <c r="L96" i="6"/>
  <c r="N96" i="6"/>
  <c r="O96" i="6"/>
  <c r="P96" i="6"/>
  <c r="Q96" i="6"/>
  <c r="R96" i="6"/>
  <c r="T96" i="6"/>
  <c r="U96" i="6"/>
  <c r="V96" i="6"/>
  <c r="W96" i="6"/>
  <c r="X96" i="6"/>
  <c r="Z96" i="6"/>
  <c r="AA96" i="6"/>
  <c r="AB96" i="6"/>
  <c r="AC96" i="6"/>
  <c r="AD96" i="6"/>
  <c r="AF96" i="6"/>
  <c r="AG96" i="6"/>
  <c r="AH96" i="6"/>
  <c r="AI96" i="6"/>
  <c r="AJ96" i="6"/>
  <c r="AL96" i="6"/>
  <c r="AM96" i="6"/>
  <c r="AN96" i="6"/>
  <c r="AO96" i="6"/>
  <c r="AP96" i="6"/>
  <c r="AR96" i="6"/>
  <c r="AS96" i="6"/>
  <c r="AT96" i="6"/>
  <c r="AU96" i="6"/>
  <c r="AV96" i="6"/>
  <c r="AX96" i="6"/>
  <c r="AY96" i="6"/>
  <c r="AZ96" i="6"/>
  <c r="BA96" i="6"/>
  <c r="BB96" i="6"/>
  <c r="BD96" i="6"/>
  <c r="BE96" i="6"/>
  <c r="BF96" i="6"/>
  <c r="BG96" i="6"/>
  <c r="BH96" i="6"/>
  <c r="BJ96" i="6"/>
  <c r="BK96" i="6"/>
  <c r="BL96" i="6"/>
  <c r="BM96" i="6"/>
  <c r="BN96" i="6"/>
  <c r="BP96" i="6"/>
  <c r="BQ96" i="6"/>
  <c r="BR96" i="6"/>
  <c r="BS96" i="6"/>
  <c r="BT96" i="6"/>
  <c r="BV96" i="6"/>
  <c r="C97" i="6"/>
  <c r="D97" i="6"/>
  <c r="E97" i="6"/>
  <c r="F97" i="6"/>
  <c r="H97" i="6"/>
  <c r="I97" i="6"/>
  <c r="J97" i="6"/>
  <c r="K97" i="6"/>
  <c r="L97" i="6"/>
  <c r="N97" i="6"/>
  <c r="O97" i="6"/>
  <c r="P97" i="6"/>
  <c r="Q97" i="6"/>
  <c r="R97" i="6"/>
  <c r="T97" i="6"/>
  <c r="U97" i="6"/>
  <c r="V97" i="6"/>
  <c r="W97" i="6"/>
  <c r="X97" i="6"/>
  <c r="Z97" i="6"/>
  <c r="AA97" i="6"/>
  <c r="AB97" i="6"/>
  <c r="AC97" i="6"/>
  <c r="AD97" i="6"/>
  <c r="AF97" i="6"/>
  <c r="AG97" i="6"/>
  <c r="AH97" i="6"/>
  <c r="AI97" i="6"/>
  <c r="AJ97" i="6"/>
  <c r="AL97" i="6"/>
  <c r="AM97" i="6"/>
  <c r="AN97" i="6"/>
  <c r="AO97" i="6"/>
  <c r="AP97" i="6"/>
  <c r="AR97" i="6"/>
  <c r="AS97" i="6"/>
  <c r="AT97" i="6"/>
  <c r="AU97" i="6"/>
  <c r="AV97" i="6"/>
  <c r="AX97" i="6"/>
  <c r="AY97" i="6"/>
  <c r="AZ97" i="6"/>
  <c r="BA97" i="6"/>
  <c r="BB97" i="6"/>
  <c r="BD97" i="6"/>
  <c r="BE97" i="6"/>
  <c r="BF97" i="6"/>
  <c r="BG97" i="6"/>
  <c r="BH97" i="6"/>
  <c r="BJ97" i="6"/>
  <c r="BK97" i="6"/>
  <c r="BL97" i="6"/>
  <c r="BM97" i="6"/>
  <c r="BN97" i="6"/>
  <c r="BP97" i="6"/>
  <c r="BQ97" i="6"/>
  <c r="BR97" i="6"/>
  <c r="BS97" i="6"/>
  <c r="BT97" i="6"/>
  <c r="BV97" i="6"/>
  <c r="C98" i="6"/>
  <c r="D98" i="6"/>
  <c r="E98" i="6"/>
  <c r="F98" i="6"/>
  <c r="H98" i="6"/>
  <c r="I98" i="6"/>
  <c r="J98" i="6"/>
  <c r="K98" i="6"/>
  <c r="L98" i="6"/>
  <c r="N98" i="6"/>
  <c r="O98" i="6"/>
  <c r="P98" i="6"/>
  <c r="Q98" i="6"/>
  <c r="R98" i="6"/>
  <c r="T98" i="6"/>
  <c r="U98" i="6"/>
  <c r="V98" i="6"/>
  <c r="W98" i="6"/>
  <c r="X98" i="6"/>
  <c r="Z98" i="6"/>
  <c r="AA98" i="6"/>
  <c r="AB98" i="6"/>
  <c r="AC98" i="6"/>
  <c r="AD98" i="6"/>
  <c r="AF98" i="6"/>
  <c r="AG98" i="6"/>
  <c r="AH98" i="6"/>
  <c r="AI98" i="6"/>
  <c r="AJ98" i="6"/>
  <c r="AL98" i="6"/>
  <c r="AM98" i="6"/>
  <c r="AN98" i="6"/>
  <c r="AO98" i="6"/>
  <c r="AP98" i="6"/>
  <c r="AR98" i="6"/>
  <c r="AS98" i="6"/>
  <c r="AT98" i="6"/>
  <c r="AU98" i="6"/>
  <c r="AV98" i="6"/>
  <c r="AX98" i="6"/>
  <c r="AY98" i="6"/>
  <c r="AZ98" i="6"/>
  <c r="BA98" i="6"/>
  <c r="BB98" i="6"/>
  <c r="BD98" i="6"/>
  <c r="BE98" i="6"/>
  <c r="BF98" i="6"/>
  <c r="BG98" i="6"/>
  <c r="BH98" i="6"/>
  <c r="BJ98" i="6"/>
  <c r="BK98" i="6"/>
  <c r="BL98" i="6"/>
  <c r="BM98" i="6"/>
  <c r="BN98" i="6"/>
  <c r="BP98" i="6"/>
  <c r="BQ98" i="6"/>
  <c r="BR98" i="6"/>
  <c r="BS98" i="6"/>
  <c r="BT98" i="6"/>
  <c r="BV98" i="6"/>
  <c r="C99" i="6"/>
  <c r="D99" i="6"/>
  <c r="E99" i="6"/>
  <c r="F99" i="6"/>
  <c r="H99" i="6"/>
  <c r="I99" i="6"/>
  <c r="J99" i="6"/>
  <c r="K99" i="6"/>
  <c r="L99" i="6"/>
  <c r="N99" i="6"/>
  <c r="O99" i="6"/>
  <c r="P99" i="6"/>
  <c r="Q99" i="6"/>
  <c r="R99" i="6"/>
  <c r="T99" i="6"/>
  <c r="U99" i="6"/>
  <c r="V99" i="6"/>
  <c r="W99" i="6"/>
  <c r="X99" i="6"/>
  <c r="Z99" i="6"/>
  <c r="AA99" i="6"/>
  <c r="AB99" i="6"/>
  <c r="AC99" i="6"/>
  <c r="AD99" i="6"/>
  <c r="AF99" i="6"/>
  <c r="AG99" i="6"/>
  <c r="AH99" i="6"/>
  <c r="AI99" i="6"/>
  <c r="AJ99" i="6"/>
  <c r="AL99" i="6"/>
  <c r="AM99" i="6"/>
  <c r="AN99" i="6"/>
  <c r="AO99" i="6"/>
  <c r="AP99" i="6"/>
  <c r="AR99" i="6"/>
  <c r="AS99" i="6"/>
  <c r="AT99" i="6"/>
  <c r="AU99" i="6"/>
  <c r="AV99" i="6"/>
  <c r="AX99" i="6"/>
  <c r="AY99" i="6"/>
  <c r="AZ99" i="6"/>
  <c r="BA99" i="6"/>
  <c r="BB99" i="6"/>
  <c r="BD99" i="6"/>
  <c r="BE99" i="6"/>
  <c r="BF99" i="6"/>
  <c r="BG99" i="6"/>
  <c r="BH99" i="6"/>
  <c r="BJ99" i="6"/>
  <c r="BK99" i="6"/>
  <c r="BL99" i="6"/>
  <c r="BM99" i="6"/>
  <c r="BN99" i="6"/>
  <c r="BP99" i="6"/>
  <c r="BQ99" i="6"/>
  <c r="BR99" i="6"/>
  <c r="BS99" i="6"/>
  <c r="BT99" i="6"/>
  <c r="BV99" i="6"/>
  <c r="C100" i="6"/>
  <c r="D100" i="6"/>
  <c r="E100" i="6"/>
  <c r="F100" i="6"/>
  <c r="H100" i="6"/>
  <c r="I100" i="6"/>
  <c r="J100" i="6"/>
  <c r="K100" i="6"/>
  <c r="L100" i="6"/>
  <c r="N100" i="6"/>
  <c r="O100" i="6"/>
  <c r="P100" i="6"/>
  <c r="Q100" i="6"/>
  <c r="R100" i="6"/>
  <c r="T100" i="6"/>
  <c r="U100" i="6"/>
  <c r="V100" i="6"/>
  <c r="W100" i="6"/>
  <c r="X100" i="6"/>
  <c r="Z100" i="6"/>
  <c r="AA100" i="6"/>
  <c r="AB100" i="6"/>
  <c r="AC100" i="6"/>
  <c r="AD100" i="6"/>
  <c r="AF100" i="6"/>
  <c r="AG100" i="6"/>
  <c r="AH100" i="6"/>
  <c r="AI100" i="6"/>
  <c r="AJ100" i="6"/>
  <c r="AL100" i="6"/>
  <c r="AM100" i="6"/>
  <c r="AN100" i="6"/>
  <c r="AO100" i="6"/>
  <c r="AP100" i="6"/>
  <c r="AR100" i="6"/>
  <c r="AS100" i="6"/>
  <c r="AT100" i="6"/>
  <c r="AU100" i="6"/>
  <c r="AV100" i="6"/>
  <c r="AX100" i="6"/>
  <c r="AY100" i="6"/>
  <c r="AZ100" i="6"/>
  <c r="BA100" i="6"/>
  <c r="BB100" i="6"/>
  <c r="BD100" i="6"/>
  <c r="BE100" i="6"/>
  <c r="BF100" i="6"/>
  <c r="BG100" i="6"/>
  <c r="BH100" i="6"/>
  <c r="BJ100" i="6"/>
  <c r="BK100" i="6"/>
  <c r="BL100" i="6"/>
  <c r="BM100" i="6"/>
  <c r="BN100" i="6"/>
  <c r="BP100" i="6"/>
  <c r="BQ100" i="6"/>
  <c r="BR100" i="6"/>
  <c r="BS100" i="6"/>
  <c r="BT100" i="6"/>
  <c r="BV100" i="6"/>
  <c r="C101" i="6"/>
  <c r="D101" i="6"/>
  <c r="E101" i="6"/>
  <c r="F101" i="6"/>
  <c r="H101" i="6"/>
  <c r="I101" i="6"/>
  <c r="J101" i="6"/>
  <c r="K101" i="6"/>
  <c r="L101" i="6"/>
  <c r="N101" i="6"/>
  <c r="O101" i="6"/>
  <c r="P101" i="6"/>
  <c r="Q101" i="6"/>
  <c r="R101" i="6"/>
  <c r="T101" i="6"/>
  <c r="U101" i="6"/>
  <c r="V101" i="6"/>
  <c r="W101" i="6"/>
  <c r="X101" i="6"/>
  <c r="Z101" i="6"/>
  <c r="AA101" i="6"/>
  <c r="AB101" i="6"/>
  <c r="AC101" i="6"/>
  <c r="AD101" i="6"/>
  <c r="AF101" i="6"/>
  <c r="AG101" i="6"/>
  <c r="AH101" i="6"/>
  <c r="AI101" i="6"/>
  <c r="AJ101" i="6"/>
  <c r="AL101" i="6"/>
  <c r="AM101" i="6"/>
  <c r="AN101" i="6"/>
  <c r="AO101" i="6"/>
  <c r="AP101" i="6"/>
  <c r="AR101" i="6"/>
  <c r="AS101" i="6"/>
  <c r="AT101" i="6"/>
  <c r="AU101" i="6"/>
  <c r="AV101" i="6"/>
  <c r="AX101" i="6"/>
  <c r="AY101" i="6"/>
  <c r="AZ101" i="6"/>
  <c r="BA101" i="6"/>
  <c r="BB101" i="6"/>
  <c r="BD101" i="6"/>
  <c r="BE101" i="6"/>
  <c r="BF101" i="6"/>
  <c r="BG101" i="6"/>
  <c r="BH101" i="6"/>
  <c r="BJ101" i="6"/>
  <c r="BK101" i="6"/>
  <c r="BL101" i="6"/>
  <c r="BM101" i="6"/>
  <c r="BN101" i="6"/>
  <c r="BP101" i="6"/>
  <c r="BQ101" i="6"/>
  <c r="BR101" i="6"/>
  <c r="BS101" i="6"/>
  <c r="BT101" i="6"/>
  <c r="BV101" i="6"/>
  <c r="C102" i="6"/>
  <c r="D102" i="6"/>
  <c r="E102" i="6"/>
  <c r="F102" i="6"/>
  <c r="H102" i="6"/>
  <c r="I102" i="6"/>
  <c r="J102" i="6"/>
  <c r="K102" i="6"/>
  <c r="L102" i="6"/>
  <c r="N102" i="6"/>
  <c r="O102" i="6"/>
  <c r="P102" i="6"/>
  <c r="Q102" i="6"/>
  <c r="R102" i="6"/>
  <c r="T102" i="6"/>
  <c r="U102" i="6"/>
  <c r="V102" i="6"/>
  <c r="W102" i="6"/>
  <c r="X102" i="6"/>
  <c r="Z102" i="6"/>
  <c r="AA102" i="6"/>
  <c r="AB102" i="6"/>
  <c r="AC102" i="6"/>
  <c r="AD102" i="6"/>
  <c r="AF102" i="6"/>
  <c r="AG102" i="6"/>
  <c r="AH102" i="6"/>
  <c r="AI102" i="6"/>
  <c r="AJ102" i="6"/>
  <c r="AL102" i="6"/>
  <c r="AM102" i="6"/>
  <c r="AN102" i="6"/>
  <c r="AO102" i="6"/>
  <c r="AP102" i="6"/>
  <c r="AR102" i="6"/>
  <c r="AS102" i="6"/>
  <c r="AT102" i="6"/>
  <c r="AU102" i="6"/>
  <c r="AV102" i="6"/>
  <c r="AX102" i="6"/>
  <c r="AY102" i="6"/>
  <c r="AZ102" i="6"/>
  <c r="BA102" i="6"/>
  <c r="BB102" i="6"/>
  <c r="BD102" i="6"/>
  <c r="BE102" i="6"/>
  <c r="BF102" i="6"/>
  <c r="BG102" i="6"/>
  <c r="BH102" i="6"/>
  <c r="BJ102" i="6"/>
  <c r="BK102" i="6"/>
  <c r="BL102" i="6"/>
  <c r="BM102" i="6"/>
  <c r="BN102" i="6"/>
  <c r="BP102" i="6"/>
  <c r="BQ102" i="6"/>
  <c r="BR102" i="6"/>
  <c r="BS102" i="6"/>
  <c r="BT102" i="6"/>
  <c r="BV102" i="6"/>
  <c r="C103" i="6"/>
  <c r="D103" i="6"/>
  <c r="E103" i="6"/>
  <c r="F103" i="6"/>
  <c r="H103" i="6"/>
  <c r="I103" i="6"/>
  <c r="J103" i="6"/>
  <c r="K103" i="6"/>
  <c r="L103" i="6"/>
  <c r="N103" i="6"/>
  <c r="O103" i="6"/>
  <c r="P103" i="6"/>
  <c r="Q103" i="6"/>
  <c r="R103" i="6"/>
  <c r="T103" i="6"/>
  <c r="U103" i="6"/>
  <c r="V103" i="6"/>
  <c r="W103" i="6"/>
  <c r="X103" i="6"/>
  <c r="Z103" i="6"/>
  <c r="AA103" i="6"/>
  <c r="AB103" i="6"/>
  <c r="AC103" i="6"/>
  <c r="AD103" i="6"/>
  <c r="AF103" i="6"/>
  <c r="AG103" i="6"/>
  <c r="AH103" i="6"/>
  <c r="AI103" i="6"/>
  <c r="AJ103" i="6"/>
  <c r="AL103" i="6"/>
  <c r="AM103" i="6"/>
  <c r="AN103" i="6"/>
  <c r="AO103" i="6"/>
  <c r="AP103" i="6"/>
  <c r="AR103" i="6"/>
  <c r="AS103" i="6"/>
  <c r="AT103" i="6"/>
  <c r="AU103" i="6"/>
  <c r="AV103" i="6"/>
  <c r="AX103" i="6"/>
  <c r="AY103" i="6"/>
  <c r="AZ103" i="6"/>
  <c r="BA103" i="6"/>
  <c r="BB103" i="6"/>
  <c r="BD103" i="6"/>
  <c r="BE103" i="6"/>
  <c r="BF103" i="6"/>
  <c r="BG103" i="6"/>
  <c r="BH103" i="6"/>
  <c r="BJ103" i="6"/>
  <c r="BK103" i="6"/>
  <c r="BL103" i="6"/>
  <c r="BM103" i="6"/>
  <c r="BN103" i="6"/>
  <c r="BP103" i="6"/>
  <c r="BQ103" i="6"/>
  <c r="BR103" i="6"/>
  <c r="BS103" i="6"/>
  <c r="BT103" i="6"/>
  <c r="BV103" i="6"/>
  <c r="C104" i="6"/>
  <c r="D104" i="6"/>
  <c r="E104" i="6"/>
  <c r="F104" i="6"/>
  <c r="H104" i="6"/>
  <c r="I104" i="6"/>
  <c r="J104" i="6"/>
  <c r="K104" i="6"/>
  <c r="L104" i="6"/>
  <c r="N104" i="6"/>
  <c r="O104" i="6"/>
  <c r="P104" i="6"/>
  <c r="Q104" i="6"/>
  <c r="R104" i="6"/>
  <c r="T104" i="6"/>
  <c r="U104" i="6"/>
  <c r="V104" i="6"/>
  <c r="W104" i="6"/>
  <c r="X104" i="6"/>
  <c r="Z104" i="6"/>
  <c r="AA104" i="6"/>
  <c r="AB104" i="6"/>
  <c r="AC104" i="6"/>
  <c r="AD104" i="6"/>
  <c r="AF104" i="6"/>
  <c r="AG104" i="6"/>
  <c r="AH104" i="6"/>
  <c r="AI104" i="6"/>
  <c r="AJ104" i="6"/>
  <c r="AL104" i="6"/>
  <c r="AM104" i="6"/>
  <c r="AN104" i="6"/>
  <c r="AO104" i="6"/>
  <c r="AP104" i="6"/>
  <c r="AR104" i="6"/>
  <c r="AS104" i="6"/>
  <c r="AT104" i="6"/>
  <c r="AU104" i="6"/>
  <c r="AV104" i="6"/>
  <c r="AX104" i="6"/>
  <c r="AY104" i="6"/>
  <c r="AZ104" i="6"/>
  <c r="BA104" i="6"/>
  <c r="BB104" i="6"/>
  <c r="BD104" i="6"/>
  <c r="BE104" i="6"/>
  <c r="BF104" i="6"/>
  <c r="BG104" i="6"/>
  <c r="BH104" i="6"/>
  <c r="BJ104" i="6"/>
  <c r="BK104" i="6"/>
  <c r="BL104" i="6"/>
  <c r="BM104" i="6"/>
  <c r="BN104" i="6"/>
  <c r="BP104" i="6"/>
  <c r="BQ104" i="6"/>
  <c r="BR104" i="6"/>
  <c r="BS104" i="6"/>
  <c r="BT104" i="6"/>
  <c r="BV104" i="6"/>
  <c r="C105" i="6"/>
  <c r="D105" i="6"/>
  <c r="E105" i="6"/>
  <c r="F105" i="6"/>
  <c r="H105" i="6"/>
  <c r="I105" i="6"/>
  <c r="J105" i="6"/>
  <c r="K105" i="6"/>
  <c r="L105" i="6"/>
  <c r="N105" i="6"/>
  <c r="O105" i="6"/>
  <c r="P105" i="6"/>
  <c r="Q105" i="6"/>
  <c r="R105" i="6"/>
  <c r="T105" i="6"/>
  <c r="U105" i="6"/>
  <c r="V105" i="6"/>
  <c r="W105" i="6"/>
  <c r="X105" i="6"/>
  <c r="Z105" i="6"/>
  <c r="AA105" i="6"/>
  <c r="AB105" i="6"/>
  <c r="AC105" i="6"/>
  <c r="AD105" i="6"/>
  <c r="AF105" i="6"/>
  <c r="AG105" i="6"/>
  <c r="AH105" i="6"/>
  <c r="AI105" i="6"/>
  <c r="AJ105" i="6"/>
  <c r="AL105" i="6"/>
  <c r="AM105" i="6"/>
  <c r="AN105" i="6"/>
  <c r="AO105" i="6"/>
  <c r="AP105" i="6"/>
  <c r="AR105" i="6"/>
  <c r="AS105" i="6"/>
  <c r="AT105" i="6"/>
  <c r="AU105" i="6"/>
  <c r="AV105" i="6"/>
  <c r="AX105" i="6"/>
  <c r="AY105" i="6"/>
  <c r="AZ105" i="6"/>
  <c r="BA105" i="6"/>
  <c r="BB105" i="6"/>
  <c r="BD105" i="6"/>
  <c r="BE105" i="6"/>
  <c r="BF105" i="6"/>
  <c r="BG105" i="6"/>
  <c r="BH105" i="6"/>
  <c r="BJ105" i="6"/>
  <c r="BK105" i="6"/>
  <c r="BL105" i="6"/>
  <c r="BM105" i="6"/>
  <c r="BN105" i="6"/>
  <c r="BP105" i="6"/>
  <c r="BQ105" i="6"/>
  <c r="BR105" i="6"/>
  <c r="BS105" i="6"/>
  <c r="BT105" i="6"/>
  <c r="BV105" i="6"/>
  <c r="C106" i="6"/>
  <c r="D106" i="6"/>
  <c r="E106" i="6"/>
  <c r="F106" i="6"/>
  <c r="H106" i="6"/>
  <c r="I106" i="6"/>
  <c r="J106" i="6"/>
  <c r="K106" i="6"/>
  <c r="L106" i="6"/>
  <c r="N106" i="6"/>
  <c r="O106" i="6"/>
  <c r="P106" i="6"/>
  <c r="Q106" i="6"/>
  <c r="R106" i="6"/>
  <c r="T106" i="6"/>
  <c r="U106" i="6"/>
  <c r="V106" i="6"/>
  <c r="W106" i="6"/>
  <c r="X106" i="6"/>
  <c r="Z106" i="6"/>
  <c r="AA106" i="6"/>
  <c r="AB106" i="6"/>
  <c r="AC106" i="6"/>
  <c r="AD106" i="6"/>
  <c r="AF106" i="6"/>
  <c r="AG106" i="6"/>
  <c r="AH106" i="6"/>
  <c r="AI106" i="6"/>
  <c r="AJ106" i="6"/>
  <c r="AL106" i="6"/>
  <c r="AM106" i="6"/>
  <c r="AN106" i="6"/>
  <c r="AO106" i="6"/>
  <c r="AP106" i="6"/>
  <c r="AR106" i="6"/>
  <c r="AS106" i="6"/>
  <c r="AT106" i="6"/>
  <c r="AU106" i="6"/>
  <c r="AV106" i="6"/>
  <c r="AX106" i="6"/>
  <c r="AY106" i="6"/>
  <c r="AZ106" i="6"/>
  <c r="BA106" i="6"/>
  <c r="BB106" i="6"/>
  <c r="BD106" i="6"/>
  <c r="BE106" i="6"/>
  <c r="BF106" i="6"/>
  <c r="BG106" i="6"/>
  <c r="BH106" i="6"/>
  <c r="BJ106" i="6"/>
  <c r="BK106" i="6"/>
  <c r="BL106" i="6"/>
  <c r="BM106" i="6"/>
  <c r="BN106" i="6"/>
  <c r="BP106" i="6"/>
  <c r="BQ106" i="6"/>
  <c r="BR106" i="6"/>
  <c r="BS106" i="6"/>
  <c r="BT106" i="6"/>
  <c r="BV106" i="6"/>
  <c r="C107" i="6"/>
  <c r="D107" i="6"/>
  <c r="E107" i="6"/>
  <c r="F107" i="6"/>
  <c r="H107" i="6"/>
  <c r="I107" i="6"/>
  <c r="J107" i="6"/>
  <c r="K107" i="6"/>
  <c r="L107" i="6"/>
  <c r="N107" i="6"/>
  <c r="O107" i="6"/>
  <c r="P107" i="6"/>
  <c r="Q107" i="6"/>
  <c r="R107" i="6"/>
  <c r="T107" i="6"/>
  <c r="U107" i="6"/>
  <c r="V107" i="6"/>
  <c r="W107" i="6"/>
  <c r="X107" i="6"/>
  <c r="Z107" i="6"/>
  <c r="AA107" i="6"/>
  <c r="AB107" i="6"/>
  <c r="AC107" i="6"/>
  <c r="AD107" i="6"/>
  <c r="AF107" i="6"/>
  <c r="AG107" i="6"/>
  <c r="AH107" i="6"/>
  <c r="AI107" i="6"/>
  <c r="AJ107" i="6"/>
  <c r="AL107" i="6"/>
  <c r="AM107" i="6"/>
  <c r="AN107" i="6"/>
  <c r="AO107" i="6"/>
  <c r="AP107" i="6"/>
  <c r="AR107" i="6"/>
  <c r="AS107" i="6"/>
  <c r="AT107" i="6"/>
  <c r="AU107" i="6"/>
  <c r="AV107" i="6"/>
  <c r="AX107" i="6"/>
  <c r="AY107" i="6"/>
  <c r="AZ107" i="6"/>
  <c r="BA107" i="6"/>
  <c r="BB107" i="6"/>
  <c r="BD107" i="6"/>
  <c r="BE107" i="6"/>
  <c r="BF107" i="6"/>
  <c r="BG107" i="6"/>
  <c r="BH107" i="6"/>
  <c r="BJ107" i="6"/>
  <c r="BK107" i="6"/>
  <c r="BL107" i="6"/>
  <c r="BM107" i="6"/>
  <c r="BN107" i="6"/>
  <c r="BP107" i="6"/>
  <c r="BQ107" i="6"/>
  <c r="BR107" i="6"/>
  <c r="BS107" i="6"/>
  <c r="BT107" i="6"/>
  <c r="BV107" i="6"/>
  <c r="C108" i="6"/>
  <c r="D108" i="6"/>
  <c r="E108" i="6"/>
  <c r="F108" i="6"/>
  <c r="H108" i="6"/>
  <c r="I108" i="6"/>
  <c r="J108" i="6"/>
  <c r="K108" i="6"/>
  <c r="L108" i="6"/>
  <c r="N108" i="6"/>
  <c r="O108" i="6"/>
  <c r="P108" i="6"/>
  <c r="Q108" i="6"/>
  <c r="R108" i="6"/>
  <c r="T108" i="6"/>
  <c r="U108" i="6"/>
  <c r="V108" i="6"/>
  <c r="W108" i="6"/>
  <c r="X108" i="6"/>
  <c r="Z108" i="6"/>
  <c r="AA108" i="6"/>
  <c r="AB108" i="6"/>
  <c r="AC108" i="6"/>
  <c r="AD108" i="6"/>
  <c r="AF108" i="6"/>
  <c r="AG108" i="6"/>
  <c r="AH108" i="6"/>
  <c r="AI108" i="6"/>
  <c r="AJ108" i="6"/>
  <c r="AL108" i="6"/>
  <c r="AM108" i="6"/>
  <c r="AN108" i="6"/>
  <c r="AO108" i="6"/>
  <c r="AP108" i="6"/>
  <c r="AR108" i="6"/>
  <c r="AS108" i="6"/>
  <c r="AT108" i="6"/>
  <c r="AU108" i="6"/>
  <c r="AV108" i="6"/>
  <c r="AX108" i="6"/>
  <c r="AY108" i="6"/>
  <c r="AZ108" i="6"/>
  <c r="BA108" i="6"/>
  <c r="BB108" i="6"/>
  <c r="BD108" i="6"/>
  <c r="BE108" i="6"/>
  <c r="BF108" i="6"/>
  <c r="BG108" i="6"/>
  <c r="BH108" i="6"/>
  <c r="BJ108" i="6"/>
  <c r="BK108" i="6"/>
  <c r="BL108" i="6"/>
  <c r="BM108" i="6"/>
  <c r="BN108" i="6"/>
  <c r="BP108" i="6"/>
  <c r="BQ108" i="6"/>
  <c r="BR108" i="6"/>
  <c r="BS108" i="6"/>
  <c r="BT108" i="6"/>
  <c r="BV108" i="6"/>
  <c r="C109" i="6"/>
  <c r="D109" i="6"/>
  <c r="E109" i="6"/>
  <c r="F109" i="6"/>
  <c r="H109" i="6"/>
  <c r="I109" i="6"/>
  <c r="J109" i="6"/>
  <c r="K109" i="6"/>
  <c r="L109" i="6"/>
  <c r="N109" i="6"/>
  <c r="O109" i="6"/>
  <c r="P109" i="6"/>
  <c r="Q109" i="6"/>
  <c r="R109" i="6"/>
  <c r="T109" i="6"/>
  <c r="U109" i="6"/>
  <c r="V109" i="6"/>
  <c r="W109" i="6"/>
  <c r="X109" i="6"/>
  <c r="Z109" i="6"/>
  <c r="AA109" i="6"/>
  <c r="AB109" i="6"/>
  <c r="AC109" i="6"/>
  <c r="AD109" i="6"/>
  <c r="AF109" i="6"/>
  <c r="AG109" i="6"/>
  <c r="AH109" i="6"/>
  <c r="AI109" i="6"/>
  <c r="AJ109" i="6"/>
  <c r="AL109" i="6"/>
  <c r="AM109" i="6"/>
  <c r="AN109" i="6"/>
  <c r="AO109" i="6"/>
  <c r="AP109" i="6"/>
  <c r="AR109" i="6"/>
  <c r="AS109" i="6"/>
  <c r="AT109" i="6"/>
  <c r="AU109" i="6"/>
  <c r="AV109" i="6"/>
  <c r="AX109" i="6"/>
  <c r="AY109" i="6"/>
  <c r="AZ109" i="6"/>
  <c r="BA109" i="6"/>
  <c r="BB109" i="6"/>
  <c r="BD109" i="6"/>
  <c r="BE109" i="6"/>
  <c r="BF109" i="6"/>
  <c r="BG109" i="6"/>
  <c r="BH109" i="6"/>
  <c r="BJ109" i="6"/>
  <c r="BK109" i="6"/>
  <c r="BL109" i="6"/>
  <c r="BM109" i="6"/>
  <c r="BN109" i="6"/>
  <c r="BP109" i="6"/>
  <c r="BQ109" i="6"/>
  <c r="BR109" i="6"/>
  <c r="BS109" i="6"/>
  <c r="BT109" i="6"/>
  <c r="BV109" i="6"/>
  <c r="C110" i="6"/>
  <c r="D110" i="6"/>
  <c r="E110" i="6"/>
  <c r="F110" i="6"/>
  <c r="H110" i="6"/>
  <c r="I110" i="6"/>
  <c r="J110" i="6"/>
  <c r="K110" i="6"/>
  <c r="L110" i="6"/>
  <c r="N110" i="6"/>
  <c r="O110" i="6"/>
  <c r="P110" i="6"/>
  <c r="Q110" i="6"/>
  <c r="R110" i="6"/>
  <c r="T110" i="6"/>
  <c r="U110" i="6"/>
  <c r="V110" i="6"/>
  <c r="W110" i="6"/>
  <c r="X110" i="6"/>
  <c r="Z110" i="6"/>
  <c r="AA110" i="6"/>
  <c r="AB110" i="6"/>
  <c r="AC110" i="6"/>
  <c r="AD110" i="6"/>
  <c r="AF110" i="6"/>
  <c r="AG110" i="6"/>
  <c r="AH110" i="6"/>
  <c r="AI110" i="6"/>
  <c r="AJ110" i="6"/>
  <c r="AL110" i="6"/>
  <c r="AM110" i="6"/>
  <c r="AN110" i="6"/>
  <c r="AO110" i="6"/>
  <c r="AP110" i="6"/>
  <c r="AR110" i="6"/>
  <c r="AS110" i="6"/>
  <c r="AT110" i="6"/>
  <c r="AU110" i="6"/>
  <c r="AV110" i="6"/>
  <c r="AX110" i="6"/>
  <c r="AY110" i="6"/>
  <c r="AZ110" i="6"/>
  <c r="BA110" i="6"/>
  <c r="BB110" i="6"/>
  <c r="BD110" i="6"/>
  <c r="BE110" i="6"/>
  <c r="BF110" i="6"/>
  <c r="BG110" i="6"/>
  <c r="BH110" i="6"/>
  <c r="BJ110" i="6"/>
  <c r="BK110" i="6"/>
  <c r="BL110" i="6"/>
  <c r="BM110" i="6"/>
  <c r="BN110" i="6"/>
  <c r="BP110" i="6"/>
  <c r="BQ110" i="6"/>
  <c r="BR110" i="6"/>
  <c r="BS110" i="6"/>
  <c r="BT110" i="6"/>
  <c r="BV110" i="6"/>
  <c r="C111" i="6"/>
  <c r="D111" i="6"/>
  <c r="E111" i="6"/>
  <c r="F111" i="6"/>
  <c r="H111" i="6"/>
  <c r="I111" i="6"/>
  <c r="J111" i="6"/>
  <c r="K111" i="6"/>
  <c r="L111" i="6"/>
  <c r="N111" i="6"/>
  <c r="O111" i="6"/>
  <c r="P111" i="6"/>
  <c r="Q111" i="6"/>
  <c r="R111" i="6"/>
  <c r="T111" i="6"/>
  <c r="U111" i="6"/>
  <c r="V111" i="6"/>
  <c r="W111" i="6"/>
  <c r="X111" i="6"/>
  <c r="Z111" i="6"/>
  <c r="AA111" i="6"/>
  <c r="AB111" i="6"/>
  <c r="AC111" i="6"/>
  <c r="AD111" i="6"/>
  <c r="AF111" i="6"/>
  <c r="AG111" i="6"/>
  <c r="AH111" i="6"/>
  <c r="AI111" i="6"/>
  <c r="AJ111" i="6"/>
  <c r="AL111" i="6"/>
  <c r="AM111" i="6"/>
  <c r="AN111" i="6"/>
  <c r="AO111" i="6"/>
  <c r="AP111" i="6"/>
  <c r="AR111" i="6"/>
  <c r="AS111" i="6"/>
  <c r="AT111" i="6"/>
  <c r="AU111" i="6"/>
  <c r="AV111" i="6"/>
  <c r="AX111" i="6"/>
  <c r="AY111" i="6"/>
  <c r="AZ111" i="6"/>
  <c r="BA111" i="6"/>
  <c r="BB111" i="6"/>
  <c r="BD111" i="6"/>
  <c r="BE111" i="6"/>
  <c r="BF111" i="6"/>
  <c r="BG111" i="6"/>
  <c r="BH111" i="6"/>
  <c r="BJ111" i="6"/>
  <c r="BK111" i="6"/>
  <c r="BL111" i="6"/>
  <c r="BM111" i="6"/>
  <c r="BN111" i="6"/>
  <c r="BP111" i="6"/>
  <c r="BQ111" i="6"/>
  <c r="BR111" i="6"/>
  <c r="BS111" i="6"/>
  <c r="BT111" i="6"/>
  <c r="BV111" i="6"/>
  <c r="C112" i="6"/>
  <c r="D112" i="6"/>
  <c r="E112" i="6"/>
  <c r="F112" i="6"/>
  <c r="H112" i="6"/>
  <c r="I112" i="6"/>
  <c r="J112" i="6"/>
  <c r="K112" i="6"/>
  <c r="L112" i="6"/>
  <c r="N112" i="6"/>
  <c r="O112" i="6"/>
  <c r="P112" i="6"/>
  <c r="Q112" i="6"/>
  <c r="R112" i="6"/>
  <c r="T112" i="6"/>
  <c r="U112" i="6"/>
  <c r="V112" i="6"/>
  <c r="W112" i="6"/>
  <c r="X112" i="6"/>
  <c r="Z112" i="6"/>
  <c r="AA112" i="6"/>
  <c r="AB112" i="6"/>
  <c r="AC112" i="6"/>
  <c r="AD112" i="6"/>
  <c r="AF112" i="6"/>
  <c r="AG112" i="6"/>
  <c r="AH112" i="6"/>
  <c r="AI112" i="6"/>
  <c r="AJ112" i="6"/>
  <c r="AL112" i="6"/>
  <c r="AM112" i="6"/>
  <c r="AN112" i="6"/>
  <c r="AO112" i="6"/>
  <c r="AP112" i="6"/>
  <c r="AR112" i="6"/>
  <c r="AS112" i="6"/>
  <c r="AT112" i="6"/>
  <c r="AU112" i="6"/>
  <c r="AV112" i="6"/>
  <c r="AX112" i="6"/>
  <c r="AY112" i="6"/>
  <c r="AZ112" i="6"/>
  <c r="BA112" i="6"/>
  <c r="BB112" i="6"/>
  <c r="BD112" i="6"/>
  <c r="BE112" i="6"/>
  <c r="BF112" i="6"/>
  <c r="BG112" i="6"/>
  <c r="BH112" i="6"/>
  <c r="BJ112" i="6"/>
  <c r="BK112" i="6"/>
  <c r="BL112" i="6"/>
  <c r="BM112" i="6"/>
  <c r="BN112" i="6"/>
  <c r="BP112" i="6"/>
  <c r="BQ112" i="6"/>
  <c r="BR112" i="6"/>
  <c r="BS112" i="6"/>
  <c r="BT112" i="6"/>
  <c r="BV112" i="6"/>
  <c r="C113" i="6"/>
  <c r="D113" i="6"/>
  <c r="E113" i="6"/>
  <c r="F113" i="6"/>
  <c r="H113" i="6"/>
  <c r="I113" i="6"/>
  <c r="J113" i="6"/>
  <c r="K113" i="6"/>
  <c r="L113" i="6"/>
  <c r="N113" i="6"/>
  <c r="O113" i="6"/>
  <c r="P113" i="6"/>
  <c r="Q113" i="6"/>
  <c r="R113" i="6"/>
  <c r="T113" i="6"/>
  <c r="U113" i="6"/>
  <c r="V113" i="6"/>
  <c r="W113" i="6"/>
  <c r="X113" i="6"/>
  <c r="Z113" i="6"/>
  <c r="AA113" i="6"/>
  <c r="AB113" i="6"/>
  <c r="AC113" i="6"/>
  <c r="AD113" i="6"/>
  <c r="AF113" i="6"/>
  <c r="AG113" i="6"/>
  <c r="AH113" i="6"/>
  <c r="AI113" i="6"/>
  <c r="AJ113" i="6"/>
  <c r="AL113" i="6"/>
  <c r="AM113" i="6"/>
  <c r="AN113" i="6"/>
  <c r="AO113" i="6"/>
  <c r="AP113" i="6"/>
  <c r="AR113" i="6"/>
  <c r="AS113" i="6"/>
  <c r="AT113" i="6"/>
  <c r="AU113" i="6"/>
  <c r="AV113" i="6"/>
  <c r="AX113" i="6"/>
  <c r="AY113" i="6"/>
  <c r="AZ113" i="6"/>
  <c r="BA113" i="6"/>
  <c r="BB113" i="6"/>
  <c r="BD113" i="6"/>
  <c r="BE113" i="6"/>
  <c r="BF113" i="6"/>
  <c r="BG113" i="6"/>
  <c r="BH113" i="6"/>
  <c r="BJ113" i="6"/>
  <c r="BK113" i="6"/>
  <c r="BL113" i="6"/>
  <c r="BM113" i="6"/>
  <c r="BN113" i="6"/>
  <c r="BP113" i="6"/>
  <c r="BQ113" i="6"/>
  <c r="BR113" i="6"/>
  <c r="BS113" i="6"/>
  <c r="BT113" i="6"/>
  <c r="BV113" i="6"/>
  <c r="C114" i="6"/>
  <c r="D114" i="6"/>
  <c r="E114" i="6"/>
  <c r="F114" i="6"/>
  <c r="H114" i="6"/>
  <c r="I114" i="6"/>
  <c r="J114" i="6"/>
  <c r="K114" i="6"/>
  <c r="L114" i="6"/>
  <c r="N114" i="6"/>
  <c r="O114" i="6"/>
  <c r="P114" i="6"/>
  <c r="Q114" i="6"/>
  <c r="R114" i="6"/>
  <c r="T114" i="6"/>
  <c r="U114" i="6"/>
  <c r="V114" i="6"/>
  <c r="W114" i="6"/>
  <c r="X114" i="6"/>
  <c r="Z114" i="6"/>
  <c r="AA114" i="6"/>
  <c r="AB114" i="6"/>
  <c r="AC114" i="6"/>
  <c r="AD114" i="6"/>
  <c r="AF114" i="6"/>
  <c r="AG114" i="6"/>
  <c r="AH114" i="6"/>
  <c r="AI114" i="6"/>
  <c r="AJ114" i="6"/>
  <c r="AL114" i="6"/>
  <c r="AM114" i="6"/>
  <c r="AN114" i="6"/>
  <c r="AO114" i="6"/>
  <c r="AP114" i="6"/>
  <c r="AR114" i="6"/>
  <c r="AS114" i="6"/>
  <c r="AT114" i="6"/>
  <c r="AU114" i="6"/>
  <c r="AV114" i="6"/>
  <c r="AX114" i="6"/>
  <c r="AY114" i="6"/>
  <c r="AZ114" i="6"/>
  <c r="BA114" i="6"/>
  <c r="BB114" i="6"/>
  <c r="BD114" i="6"/>
  <c r="BE114" i="6"/>
  <c r="BF114" i="6"/>
  <c r="BG114" i="6"/>
  <c r="BH114" i="6"/>
  <c r="BJ114" i="6"/>
  <c r="BK114" i="6"/>
  <c r="BL114" i="6"/>
  <c r="BM114" i="6"/>
  <c r="BN114" i="6"/>
  <c r="BP114" i="6"/>
  <c r="BQ114" i="6"/>
  <c r="BR114" i="6"/>
  <c r="BS114" i="6"/>
  <c r="BT114" i="6"/>
  <c r="BV114" i="6"/>
  <c r="C115" i="6"/>
  <c r="D115" i="6"/>
  <c r="E115" i="6"/>
  <c r="F115" i="6"/>
  <c r="H115" i="6"/>
  <c r="I115" i="6"/>
  <c r="J115" i="6"/>
  <c r="K115" i="6"/>
  <c r="L115" i="6"/>
  <c r="N115" i="6"/>
  <c r="O115" i="6"/>
  <c r="P115" i="6"/>
  <c r="Q115" i="6"/>
  <c r="R115" i="6"/>
  <c r="T115" i="6"/>
  <c r="U115" i="6"/>
  <c r="V115" i="6"/>
  <c r="W115" i="6"/>
  <c r="X115" i="6"/>
  <c r="Z115" i="6"/>
  <c r="AA115" i="6"/>
  <c r="AB115" i="6"/>
  <c r="AC115" i="6"/>
  <c r="AD115" i="6"/>
  <c r="AF115" i="6"/>
  <c r="AG115" i="6"/>
  <c r="AH115" i="6"/>
  <c r="AI115" i="6"/>
  <c r="AJ115" i="6"/>
  <c r="AL115" i="6"/>
  <c r="AM115" i="6"/>
  <c r="AN115" i="6"/>
  <c r="AO115" i="6"/>
  <c r="AP115" i="6"/>
  <c r="AR115" i="6"/>
  <c r="AS115" i="6"/>
  <c r="AT115" i="6"/>
  <c r="AU115" i="6"/>
  <c r="AV115" i="6"/>
  <c r="AX115" i="6"/>
  <c r="AY115" i="6"/>
  <c r="AZ115" i="6"/>
  <c r="BA115" i="6"/>
  <c r="BB115" i="6"/>
  <c r="BD115" i="6"/>
  <c r="BE115" i="6"/>
  <c r="BF115" i="6"/>
  <c r="BG115" i="6"/>
  <c r="BH115" i="6"/>
  <c r="BJ115" i="6"/>
  <c r="BK115" i="6"/>
  <c r="BL115" i="6"/>
  <c r="BM115" i="6"/>
  <c r="BN115" i="6"/>
  <c r="BP115" i="6"/>
  <c r="BQ115" i="6"/>
  <c r="BR115" i="6"/>
  <c r="BS115" i="6"/>
  <c r="BT115" i="6"/>
  <c r="BV115" i="6"/>
  <c r="C116" i="6"/>
  <c r="D116" i="6"/>
  <c r="E116" i="6"/>
  <c r="F116" i="6"/>
  <c r="H116" i="6"/>
  <c r="I116" i="6"/>
  <c r="J116" i="6"/>
  <c r="K116" i="6"/>
  <c r="L116" i="6"/>
  <c r="N116" i="6"/>
  <c r="O116" i="6"/>
  <c r="P116" i="6"/>
  <c r="Q116" i="6"/>
  <c r="R116" i="6"/>
  <c r="T116" i="6"/>
  <c r="U116" i="6"/>
  <c r="V116" i="6"/>
  <c r="W116" i="6"/>
  <c r="X116" i="6"/>
  <c r="Z116" i="6"/>
  <c r="AA116" i="6"/>
  <c r="AB116" i="6"/>
  <c r="AC116" i="6"/>
  <c r="AD116" i="6"/>
  <c r="AF116" i="6"/>
  <c r="AG116" i="6"/>
  <c r="AH116" i="6"/>
  <c r="AI116" i="6"/>
  <c r="AJ116" i="6"/>
  <c r="AL116" i="6"/>
  <c r="AM116" i="6"/>
  <c r="AN116" i="6"/>
  <c r="AO116" i="6"/>
  <c r="AP116" i="6"/>
  <c r="AR116" i="6"/>
  <c r="AS116" i="6"/>
  <c r="AT116" i="6"/>
  <c r="AU116" i="6"/>
  <c r="AV116" i="6"/>
  <c r="AX116" i="6"/>
  <c r="AY116" i="6"/>
  <c r="AZ116" i="6"/>
  <c r="BA116" i="6"/>
  <c r="BB116" i="6"/>
  <c r="BD116" i="6"/>
  <c r="BE116" i="6"/>
  <c r="BF116" i="6"/>
  <c r="BG116" i="6"/>
  <c r="BH116" i="6"/>
  <c r="BJ116" i="6"/>
  <c r="BK116" i="6"/>
  <c r="BL116" i="6"/>
  <c r="BM116" i="6"/>
  <c r="BN116" i="6"/>
  <c r="BP116" i="6"/>
  <c r="BQ116" i="6"/>
  <c r="BR116" i="6"/>
  <c r="BS116" i="6"/>
  <c r="BT116" i="6"/>
  <c r="BV116" i="6"/>
  <c r="C117" i="6"/>
  <c r="D117" i="6"/>
  <c r="E117" i="6"/>
  <c r="F117" i="6"/>
  <c r="H117" i="6"/>
  <c r="I117" i="6"/>
  <c r="J117" i="6"/>
  <c r="K117" i="6"/>
  <c r="L117" i="6"/>
  <c r="N117" i="6"/>
  <c r="O117" i="6"/>
  <c r="P117" i="6"/>
  <c r="Q117" i="6"/>
  <c r="R117" i="6"/>
  <c r="T117" i="6"/>
  <c r="U117" i="6"/>
  <c r="V117" i="6"/>
  <c r="W117" i="6"/>
  <c r="X117" i="6"/>
  <c r="Z117" i="6"/>
  <c r="AA117" i="6"/>
  <c r="AB117" i="6"/>
  <c r="AC117" i="6"/>
  <c r="AD117" i="6"/>
  <c r="AF117" i="6"/>
  <c r="AG117" i="6"/>
  <c r="AH117" i="6"/>
  <c r="AI117" i="6"/>
  <c r="AJ117" i="6"/>
  <c r="AL117" i="6"/>
  <c r="AM117" i="6"/>
  <c r="AN117" i="6"/>
  <c r="AO117" i="6"/>
  <c r="AP117" i="6"/>
  <c r="AR117" i="6"/>
  <c r="AS117" i="6"/>
  <c r="AT117" i="6"/>
  <c r="AU117" i="6"/>
  <c r="AV117" i="6"/>
  <c r="AX117" i="6"/>
  <c r="AY117" i="6"/>
  <c r="AZ117" i="6"/>
  <c r="BA117" i="6"/>
  <c r="BB117" i="6"/>
  <c r="BD117" i="6"/>
  <c r="BE117" i="6"/>
  <c r="BF117" i="6"/>
  <c r="BG117" i="6"/>
  <c r="BH117" i="6"/>
  <c r="BJ117" i="6"/>
  <c r="BK117" i="6"/>
  <c r="BL117" i="6"/>
  <c r="BM117" i="6"/>
  <c r="BN117" i="6"/>
  <c r="BP117" i="6"/>
  <c r="BQ117" i="6"/>
  <c r="BR117" i="6"/>
  <c r="BS117" i="6"/>
  <c r="BT117" i="6"/>
  <c r="BV117" i="6"/>
  <c r="C118" i="6"/>
  <c r="D118" i="6"/>
  <c r="E118" i="6"/>
  <c r="F118" i="6"/>
  <c r="H118" i="6"/>
  <c r="I118" i="6"/>
  <c r="J118" i="6"/>
  <c r="K118" i="6"/>
  <c r="L118" i="6"/>
  <c r="N118" i="6"/>
  <c r="O118" i="6"/>
  <c r="P118" i="6"/>
  <c r="Q118" i="6"/>
  <c r="R118" i="6"/>
  <c r="T118" i="6"/>
  <c r="U118" i="6"/>
  <c r="V118" i="6"/>
  <c r="W118" i="6"/>
  <c r="X118" i="6"/>
  <c r="Z118" i="6"/>
  <c r="AA118" i="6"/>
  <c r="AB118" i="6"/>
  <c r="AC118" i="6"/>
  <c r="AD118" i="6"/>
  <c r="AF118" i="6"/>
  <c r="AG118" i="6"/>
  <c r="AH118" i="6"/>
  <c r="AI118" i="6"/>
  <c r="AJ118" i="6"/>
  <c r="AL118" i="6"/>
  <c r="AM118" i="6"/>
  <c r="AN118" i="6"/>
  <c r="AO118" i="6"/>
  <c r="AP118" i="6"/>
  <c r="AR118" i="6"/>
  <c r="AS118" i="6"/>
  <c r="AT118" i="6"/>
  <c r="AU118" i="6"/>
  <c r="AV118" i="6"/>
  <c r="AX118" i="6"/>
  <c r="AY118" i="6"/>
  <c r="AZ118" i="6"/>
  <c r="BA118" i="6"/>
  <c r="BB118" i="6"/>
  <c r="BD118" i="6"/>
  <c r="BE118" i="6"/>
  <c r="BF118" i="6"/>
  <c r="BG118" i="6"/>
  <c r="BH118" i="6"/>
  <c r="BJ118" i="6"/>
  <c r="BK118" i="6"/>
  <c r="BL118" i="6"/>
  <c r="BM118" i="6"/>
  <c r="BN118" i="6"/>
  <c r="BP118" i="6"/>
  <c r="BQ118" i="6"/>
  <c r="BR118" i="6"/>
  <c r="BS118" i="6"/>
  <c r="BT118" i="6"/>
  <c r="BV118" i="6"/>
  <c r="C119" i="6"/>
  <c r="D119" i="6"/>
  <c r="E119" i="6"/>
  <c r="F119" i="6"/>
  <c r="H119" i="6"/>
  <c r="I119" i="6"/>
  <c r="J119" i="6"/>
  <c r="K119" i="6"/>
  <c r="L119" i="6"/>
  <c r="N119" i="6"/>
  <c r="O119" i="6"/>
  <c r="P119" i="6"/>
  <c r="Q119" i="6"/>
  <c r="R119" i="6"/>
  <c r="T119" i="6"/>
  <c r="U119" i="6"/>
  <c r="V119" i="6"/>
  <c r="W119" i="6"/>
  <c r="X119" i="6"/>
  <c r="Z119" i="6"/>
  <c r="AA119" i="6"/>
  <c r="AB119" i="6"/>
  <c r="AC119" i="6"/>
  <c r="AD119" i="6"/>
  <c r="AF119" i="6"/>
  <c r="AG119" i="6"/>
  <c r="AH119" i="6"/>
  <c r="AI119" i="6"/>
  <c r="AJ119" i="6"/>
  <c r="AL119" i="6"/>
  <c r="AM119" i="6"/>
  <c r="AN119" i="6"/>
  <c r="AO119" i="6"/>
  <c r="AP119" i="6"/>
  <c r="AR119" i="6"/>
  <c r="AS119" i="6"/>
  <c r="AT119" i="6"/>
  <c r="AU119" i="6"/>
  <c r="AV119" i="6"/>
  <c r="AX119" i="6"/>
  <c r="AY119" i="6"/>
  <c r="AZ119" i="6"/>
  <c r="BA119" i="6"/>
  <c r="BB119" i="6"/>
  <c r="BD119" i="6"/>
  <c r="BE119" i="6"/>
  <c r="BF119" i="6"/>
  <c r="BG119" i="6"/>
  <c r="BH119" i="6"/>
  <c r="BJ119" i="6"/>
  <c r="BK119" i="6"/>
  <c r="BL119" i="6"/>
  <c r="BM119" i="6"/>
  <c r="BN119" i="6"/>
  <c r="BP119" i="6"/>
  <c r="BQ119" i="6"/>
  <c r="BR119" i="6"/>
  <c r="BS119" i="6"/>
  <c r="BT119" i="6"/>
  <c r="BV119" i="6"/>
  <c r="C120" i="6"/>
  <c r="D120" i="6"/>
  <c r="E120" i="6"/>
  <c r="F120" i="6"/>
  <c r="H120" i="6"/>
  <c r="I120" i="6"/>
  <c r="J120" i="6"/>
  <c r="K120" i="6"/>
  <c r="L120" i="6"/>
  <c r="N120" i="6"/>
  <c r="O120" i="6"/>
  <c r="P120" i="6"/>
  <c r="Q120" i="6"/>
  <c r="R120" i="6"/>
  <c r="T120" i="6"/>
  <c r="U120" i="6"/>
  <c r="V120" i="6"/>
  <c r="W120" i="6"/>
  <c r="X120" i="6"/>
  <c r="Z120" i="6"/>
  <c r="AA120" i="6"/>
  <c r="AB120" i="6"/>
  <c r="AC120" i="6"/>
  <c r="AD120" i="6"/>
  <c r="AF120" i="6"/>
  <c r="AG120" i="6"/>
  <c r="AH120" i="6"/>
  <c r="AI120" i="6"/>
  <c r="AJ120" i="6"/>
  <c r="AL120" i="6"/>
  <c r="AM120" i="6"/>
  <c r="AN120" i="6"/>
  <c r="AO120" i="6"/>
  <c r="AP120" i="6"/>
  <c r="AR120" i="6"/>
  <c r="AS120" i="6"/>
  <c r="AT120" i="6"/>
  <c r="AU120" i="6"/>
  <c r="AV120" i="6"/>
  <c r="AX120" i="6"/>
  <c r="AY120" i="6"/>
  <c r="AZ120" i="6"/>
  <c r="BA120" i="6"/>
  <c r="BB120" i="6"/>
  <c r="BD120" i="6"/>
  <c r="BE120" i="6"/>
  <c r="BF120" i="6"/>
  <c r="BG120" i="6"/>
  <c r="BH120" i="6"/>
  <c r="BJ120" i="6"/>
  <c r="BK120" i="6"/>
  <c r="BL120" i="6"/>
  <c r="BM120" i="6"/>
  <c r="BN120" i="6"/>
  <c r="BP120" i="6"/>
  <c r="BQ120" i="6"/>
  <c r="BR120" i="6"/>
  <c r="BS120" i="6"/>
  <c r="BT120" i="6"/>
  <c r="BV120" i="6"/>
  <c r="C121" i="6"/>
  <c r="D121" i="6"/>
  <c r="E121" i="6"/>
  <c r="F121" i="6"/>
  <c r="H121" i="6"/>
  <c r="I121" i="6"/>
  <c r="J121" i="6"/>
  <c r="K121" i="6"/>
  <c r="L121" i="6"/>
  <c r="N121" i="6"/>
  <c r="O121" i="6"/>
  <c r="P121" i="6"/>
  <c r="Q121" i="6"/>
  <c r="R121" i="6"/>
  <c r="T121" i="6"/>
  <c r="U121" i="6"/>
  <c r="V121" i="6"/>
  <c r="W121" i="6"/>
  <c r="X121" i="6"/>
  <c r="Z121" i="6"/>
  <c r="AA121" i="6"/>
  <c r="AB121" i="6"/>
  <c r="AC121" i="6"/>
  <c r="AD121" i="6"/>
  <c r="AF121" i="6"/>
  <c r="AG121" i="6"/>
  <c r="AH121" i="6"/>
  <c r="AI121" i="6"/>
  <c r="AJ121" i="6"/>
  <c r="AL121" i="6"/>
  <c r="AM121" i="6"/>
  <c r="AN121" i="6"/>
  <c r="AO121" i="6"/>
  <c r="AP121" i="6"/>
  <c r="AR121" i="6"/>
  <c r="AS121" i="6"/>
  <c r="AT121" i="6"/>
  <c r="AU121" i="6"/>
  <c r="AV121" i="6"/>
  <c r="AX121" i="6"/>
  <c r="AY121" i="6"/>
  <c r="AZ121" i="6"/>
  <c r="BA121" i="6"/>
  <c r="BB121" i="6"/>
  <c r="BD121" i="6"/>
  <c r="BE121" i="6"/>
  <c r="BF121" i="6"/>
  <c r="BG121" i="6"/>
  <c r="BH121" i="6"/>
  <c r="BJ121" i="6"/>
  <c r="BK121" i="6"/>
  <c r="BL121" i="6"/>
  <c r="BM121" i="6"/>
  <c r="BN121" i="6"/>
  <c r="BP121" i="6"/>
  <c r="BQ121" i="6"/>
  <c r="BR121" i="6"/>
  <c r="BS121" i="6"/>
  <c r="BT121" i="6"/>
  <c r="BV121" i="6"/>
  <c r="C122" i="6"/>
  <c r="D122" i="6"/>
  <c r="E122" i="6"/>
  <c r="F122" i="6"/>
  <c r="H122" i="6"/>
  <c r="I122" i="6"/>
  <c r="J122" i="6"/>
  <c r="K122" i="6"/>
  <c r="L122" i="6"/>
  <c r="N122" i="6"/>
  <c r="O122" i="6"/>
  <c r="P122" i="6"/>
  <c r="Q122" i="6"/>
  <c r="R122" i="6"/>
  <c r="T122" i="6"/>
  <c r="U122" i="6"/>
  <c r="V122" i="6"/>
  <c r="W122" i="6"/>
  <c r="X122" i="6"/>
  <c r="Z122" i="6"/>
  <c r="AA122" i="6"/>
  <c r="AB122" i="6"/>
  <c r="AC122" i="6"/>
  <c r="AD122" i="6"/>
  <c r="AF122" i="6"/>
  <c r="AG122" i="6"/>
  <c r="AH122" i="6"/>
  <c r="AI122" i="6"/>
  <c r="AJ122" i="6"/>
  <c r="AL122" i="6"/>
  <c r="AM122" i="6"/>
  <c r="AN122" i="6"/>
  <c r="AO122" i="6"/>
  <c r="AP122" i="6"/>
  <c r="AR122" i="6"/>
  <c r="AS122" i="6"/>
  <c r="AT122" i="6"/>
  <c r="AU122" i="6"/>
  <c r="AV122" i="6"/>
  <c r="AX122" i="6"/>
  <c r="AY122" i="6"/>
  <c r="AZ122" i="6"/>
  <c r="BA122" i="6"/>
  <c r="BB122" i="6"/>
  <c r="BD122" i="6"/>
  <c r="BE122" i="6"/>
  <c r="BF122" i="6"/>
  <c r="BG122" i="6"/>
  <c r="BH122" i="6"/>
  <c r="BJ122" i="6"/>
  <c r="BK122" i="6"/>
  <c r="BL122" i="6"/>
  <c r="BM122" i="6"/>
  <c r="BN122" i="6"/>
  <c r="BP122" i="6"/>
  <c r="BQ122" i="6"/>
  <c r="BR122" i="6"/>
  <c r="BS122" i="6"/>
  <c r="BT122" i="6"/>
  <c r="BV122" i="6"/>
  <c r="C123" i="6"/>
  <c r="D123" i="6"/>
  <c r="E123" i="6"/>
  <c r="F123" i="6"/>
  <c r="H123" i="6"/>
  <c r="I123" i="6"/>
  <c r="J123" i="6"/>
  <c r="K123" i="6"/>
  <c r="L123" i="6"/>
  <c r="N123" i="6"/>
  <c r="O123" i="6"/>
  <c r="P123" i="6"/>
  <c r="Q123" i="6"/>
  <c r="R123" i="6"/>
  <c r="T123" i="6"/>
  <c r="U123" i="6"/>
  <c r="V123" i="6"/>
  <c r="W123" i="6"/>
  <c r="X123" i="6"/>
  <c r="Z123" i="6"/>
  <c r="AA123" i="6"/>
  <c r="AB123" i="6"/>
  <c r="AC123" i="6"/>
  <c r="AD123" i="6"/>
  <c r="AF123" i="6"/>
  <c r="AG123" i="6"/>
  <c r="AH123" i="6"/>
  <c r="AI123" i="6"/>
  <c r="AJ123" i="6"/>
  <c r="AL123" i="6"/>
  <c r="AM123" i="6"/>
  <c r="AN123" i="6"/>
  <c r="AO123" i="6"/>
  <c r="AP123" i="6"/>
  <c r="AR123" i="6"/>
  <c r="AS123" i="6"/>
  <c r="AT123" i="6"/>
  <c r="AU123" i="6"/>
  <c r="AV123" i="6"/>
  <c r="AX123" i="6"/>
  <c r="AY123" i="6"/>
  <c r="AZ123" i="6"/>
  <c r="BA123" i="6"/>
  <c r="BB123" i="6"/>
  <c r="BD123" i="6"/>
  <c r="BE123" i="6"/>
  <c r="BF123" i="6"/>
  <c r="BG123" i="6"/>
  <c r="BH123" i="6"/>
  <c r="BJ123" i="6"/>
  <c r="BK123" i="6"/>
  <c r="BL123" i="6"/>
  <c r="BM123" i="6"/>
  <c r="BN123" i="6"/>
  <c r="BP123" i="6"/>
  <c r="BQ123" i="6"/>
  <c r="BR123" i="6"/>
  <c r="BS123" i="6"/>
  <c r="BT123" i="6"/>
  <c r="BV123" i="6"/>
  <c r="C124" i="6"/>
  <c r="D124" i="6"/>
  <c r="E124" i="6"/>
  <c r="F124" i="6"/>
  <c r="H124" i="6"/>
  <c r="I124" i="6"/>
  <c r="J124" i="6"/>
  <c r="K124" i="6"/>
  <c r="L124" i="6"/>
  <c r="N124" i="6"/>
  <c r="O124" i="6"/>
  <c r="P124" i="6"/>
  <c r="Q124" i="6"/>
  <c r="R124" i="6"/>
  <c r="T124" i="6"/>
  <c r="U124" i="6"/>
  <c r="V124" i="6"/>
  <c r="W124" i="6"/>
  <c r="X124" i="6"/>
  <c r="Z124" i="6"/>
  <c r="AA124" i="6"/>
  <c r="AB124" i="6"/>
  <c r="AC124" i="6"/>
  <c r="AD124" i="6"/>
  <c r="AF124" i="6"/>
  <c r="AG124" i="6"/>
  <c r="AH124" i="6"/>
  <c r="AI124" i="6"/>
  <c r="AJ124" i="6"/>
  <c r="AL124" i="6"/>
  <c r="AM124" i="6"/>
  <c r="AN124" i="6"/>
  <c r="AO124" i="6"/>
  <c r="AP124" i="6"/>
  <c r="AR124" i="6"/>
  <c r="AS124" i="6"/>
  <c r="AT124" i="6"/>
  <c r="AU124" i="6"/>
  <c r="AV124" i="6"/>
  <c r="AX124" i="6"/>
  <c r="AY124" i="6"/>
  <c r="AZ124" i="6"/>
  <c r="BA124" i="6"/>
  <c r="BB124" i="6"/>
  <c r="BD124" i="6"/>
  <c r="BE124" i="6"/>
  <c r="BF124" i="6"/>
  <c r="BG124" i="6"/>
  <c r="BH124" i="6"/>
  <c r="BJ124" i="6"/>
  <c r="BK124" i="6"/>
  <c r="BL124" i="6"/>
  <c r="BM124" i="6"/>
  <c r="BN124" i="6"/>
  <c r="BP124" i="6"/>
  <c r="BQ124" i="6"/>
  <c r="BR124" i="6"/>
  <c r="BS124" i="6"/>
  <c r="BT124" i="6"/>
  <c r="BV124" i="6"/>
  <c r="C125" i="6"/>
  <c r="D125" i="6"/>
  <c r="E125" i="6"/>
  <c r="F125" i="6"/>
  <c r="H125" i="6"/>
  <c r="I125" i="6"/>
  <c r="J125" i="6"/>
  <c r="K125" i="6"/>
  <c r="L125" i="6"/>
  <c r="N125" i="6"/>
  <c r="O125" i="6"/>
  <c r="P125" i="6"/>
  <c r="Q125" i="6"/>
  <c r="R125" i="6"/>
  <c r="T125" i="6"/>
  <c r="U125" i="6"/>
  <c r="V125" i="6"/>
  <c r="W125" i="6"/>
  <c r="X125" i="6"/>
  <c r="Z125" i="6"/>
  <c r="AA125" i="6"/>
  <c r="AB125" i="6"/>
  <c r="AC125" i="6"/>
  <c r="AD125" i="6"/>
  <c r="AF125" i="6"/>
  <c r="AG125" i="6"/>
  <c r="AH125" i="6"/>
  <c r="AI125" i="6"/>
  <c r="AJ125" i="6"/>
  <c r="AL125" i="6"/>
  <c r="AM125" i="6"/>
  <c r="AN125" i="6"/>
  <c r="AO125" i="6"/>
  <c r="AP125" i="6"/>
  <c r="AR125" i="6"/>
  <c r="AS125" i="6"/>
  <c r="AT125" i="6"/>
  <c r="AU125" i="6"/>
  <c r="AV125" i="6"/>
  <c r="AX125" i="6"/>
  <c r="AY125" i="6"/>
  <c r="AZ125" i="6"/>
  <c r="BA125" i="6"/>
  <c r="BB125" i="6"/>
  <c r="BD125" i="6"/>
  <c r="BE125" i="6"/>
  <c r="BF125" i="6"/>
  <c r="BG125" i="6"/>
  <c r="BH125" i="6"/>
  <c r="BJ125" i="6"/>
  <c r="BK125" i="6"/>
  <c r="BL125" i="6"/>
  <c r="BM125" i="6"/>
  <c r="BN125" i="6"/>
  <c r="BP125" i="6"/>
  <c r="BQ125" i="6"/>
  <c r="BR125" i="6"/>
  <c r="BS125" i="6"/>
  <c r="BT125" i="6"/>
  <c r="BV125" i="6"/>
  <c r="C126" i="6"/>
  <c r="D126" i="6"/>
  <c r="E126" i="6"/>
  <c r="F126" i="6"/>
  <c r="H126" i="6"/>
  <c r="I126" i="6"/>
  <c r="J126" i="6"/>
  <c r="K126" i="6"/>
  <c r="L126" i="6"/>
  <c r="N126" i="6"/>
  <c r="O126" i="6"/>
  <c r="P126" i="6"/>
  <c r="Q126" i="6"/>
  <c r="R126" i="6"/>
  <c r="T126" i="6"/>
  <c r="U126" i="6"/>
  <c r="V126" i="6"/>
  <c r="W126" i="6"/>
  <c r="X126" i="6"/>
  <c r="Z126" i="6"/>
  <c r="AA126" i="6"/>
  <c r="AB126" i="6"/>
  <c r="AC126" i="6"/>
  <c r="AD126" i="6"/>
  <c r="AF126" i="6"/>
  <c r="AG126" i="6"/>
  <c r="AH126" i="6"/>
  <c r="AI126" i="6"/>
  <c r="AJ126" i="6"/>
  <c r="AL126" i="6"/>
  <c r="AM126" i="6"/>
  <c r="AN126" i="6"/>
  <c r="AO126" i="6"/>
  <c r="AP126" i="6"/>
  <c r="AR126" i="6"/>
  <c r="AS126" i="6"/>
  <c r="AT126" i="6"/>
  <c r="AU126" i="6"/>
  <c r="AV126" i="6"/>
  <c r="AX126" i="6"/>
  <c r="AY126" i="6"/>
  <c r="AZ126" i="6"/>
  <c r="BA126" i="6"/>
  <c r="BB126" i="6"/>
  <c r="BD126" i="6"/>
  <c r="BE126" i="6"/>
  <c r="BF126" i="6"/>
  <c r="BG126" i="6"/>
  <c r="BH126" i="6"/>
  <c r="BJ126" i="6"/>
  <c r="BK126" i="6"/>
  <c r="BL126" i="6"/>
  <c r="BM126" i="6"/>
  <c r="BN126" i="6"/>
  <c r="BP126" i="6"/>
  <c r="BQ126" i="6"/>
  <c r="BR126" i="6"/>
  <c r="BS126" i="6"/>
  <c r="BT126" i="6"/>
  <c r="BV126" i="6"/>
  <c r="C127" i="6"/>
  <c r="D127" i="6"/>
  <c r="E127" i="6"/>
  <c r="F127" i="6"/>
  <c r="H127" i="6"/>
  <c r="I127" i="6"/>
  <c r="J127" i="6"/>
  <c r="K127" i="6"/>
  <c r="L127" i="6"/>
  <c r="N127" i="6"/>
  <c r="O127" i="6"/>
  <c r="P127" i="6"/>
  <c r="Q127" i="6"/>
  <c r="R127" i="6"/>
  <c r="T127" i="6"/>
  <c r="U127" i="6"/>
  <c r="V127" i="6"/>
  <c r="W127" i="6"/>
  <c r="X127" i="6"/>
  <c r="Z127" i="6"/>
  <c r="AA127" i="6"/>
  <c r="AB127" i="6"/>
  <c r="AC127" i="6"/>
  <c r="AD127" i="6"/>
  <c r="AF127" i="6"/>
  <c r="AG127" i="6"/>
  <c r="AH127" i="6"/>
  <c r="AI127" i="6"/>
  <c r="AJ127" i="6"/>
  <c r="AL127" i="6"/>
  <c r="AM127" i="6"/>
  <c r="AN127" i="6"/>
  <c r="AO127" i="6"/>
  <c r="AP127" i="6"/>
  <c r="AR127" i="6"/>
  <c r="AS127" i="6"/>
  <c r="AT127" i="6"/>
  <c r="AU127" i="6"/>
  <c r="AV127" i="6"/>
  <c r="AX127" i="6"/>
  <c r="AY127" i="6"/>
  <c r="AZ127" i="6"/>
  <c r="BA127" i="6"/>
  <c r="BB127" i="6"/>
  <c r="BD127" i="6"/>
  <c r="BE127" i="6"/>
  <c r="BF127" i="6"/>
  <c r="BG127" i="6"/>
  <c r="BH127" i="6"/>
  <c r="BJ127" i="6"/>
  <c r="BK127" i="6"/>
  <c r="BL127" i="6"/>
  <c r="BM127" i="6"/>
  <c r="BN127" i="6"/>
  <c r="BP127" i="6"/>
  <c r="BQ127" i="6"/>
  <c r="BR127" i="6"/>
  <c r="BS127" i="6"/>
  <c r="BT127" i="6"/>
  <c r="BV127" i="6"/>
  <c r="C128" i="6"/>
  <c r="D128" i="6"/>
  <c r="E128" i="6"/>
  <c r="F128" i="6"/>
  <c r="H128" i="6"/>
  <c r="I128" i="6"/>
  <c r="J128" i="6"/>
  <c r="K128" i="6"/>
  <c r="L128" i="6"/>
  <c r="N128" i="6"/>
  <c r="O128" i="6"/>
  <c r="P128" i="6"/>
  <c r="Q128" i="6"/>
  <c r="R128" i="6"/>
  <c r="T128" i="6"/>
  <c r="U128" i="6"/>
  <c r="V128" i="6"/>
  <c r="W128" i="6"/>
  <c r="X128" i="6"/>
  <c r="Z128" i="6"/>
  <c r="AA128" i="6"/>
  <c r="AB128" i="6"/>
  <c r="AC128" i="6"/>
  <c r="AD128" i="6"/>
  <c r="AF128" i="6"/>
  <c r="AG128" i="6"/>
  <c r="AH128" i="6"/>
  <c r="AI128" i="6"/>
  <c r="AJ128" i="6"/>
  <c r="AL128" i="6"/>
  <c r="AM128" i="6"/>
  <c r="AN128" i="6"/>
  <c r="AO128" i="6"/>
  <c r="AP128" i="6"/>
  <c r="AR128" i="6"/>
  <c r="AS128" i="6"/>
  <c r="AT128" i="6"/>
  <c r="AU128" i="6"/>
  <c r="AV128" i="6"/>
  <c r="AX128" i="6"/>
  <c r="AY128" i="6"/>
  <c r="AZ128" i="6"/>
  <c r="BA128" i="6"/>
  <c r="BB128" i="6"/>
  <c r="BD128" i="6"/>
  <c r="BE128" i="6"/>
  <c r="BF128" i="6"/>
  <c r="BG128" i="6"/>
  <c r="BH128" i="6"/>
  <c r="BJ128" i="6"/>
  <c r="BK128" i="6"/>
  <c r="BL128" i="6"/>
  <c r="BM128" i="6"/>
  <c r="BN128" i="6"/>
  <c r="BP128" i="6"/>
  <c r="BQ128" i="6"/>
  <c r="BR128" i="6"/>
  <c r="BS128" i="6"/>
  <c r="BT128" i="6"/>
  <c r="BV128" i="6"/>
  <c r="C129" i="6"/>
  <c r="D129" i="6"/>
  <c r="E129" i="6"/>
  <c r="F129" i="6"/>
  <c r="H129" i="6"/>
  <c r="I129" i="6"/>
  <c r="J129" i="6"/>
  <c r="K129" i="6"/>
  <c r="L129" i="6"/>
  <c r="N129" i="6"/>
  <c r="O129" i="6"/>
  <c r="P129" i="6"/>
  <c r="Q129" i="6"/>
  <c r="R129" i="6"/>
  <c r="T129" i="6"/>
  <c r="U129" i="6"/>
  <c r="V129" i="6"/>
  <c r="W129" i="6"/>
  <c r="X129" i="6"/>
  <c r="Z129" i="6"/>
  <c r="AA129" i="6"/>
  <c r="AB129" i="6"/>
  <c r="AC129" i="6"/>
  <c r="AD129" i="6"/>
  <c r="AF129" i="6"/>
  <c r="AG129" i="6"/>
  <c r="AH129" i="6"/>
  <c r="AI129" i="6"/>
  <c r="AJ129" i="6"/>
  <c r="AL129" i="6"/>
  <c r="AM129" i="6"/>
  <c r="AN129" i="6"/>
  <c r="AO129" i="6"/>
  <c r="AP129" i="6"/>
  <c r="AR129" i="6"/>
  <c r="AS129" i="6"/>
  <c r="AT129" i="6"/>
  <c r="AU129" i="6"/>
  <c r="AV129" i="6"/>
  <c r="AX129" i="6"/>
  <c r="AY129" i="6"/>
  <c r="AZ129" i="6"/>
  <c r="BA129" i="6"/>
  <c r="BB129" i="6"/>
  <c r="BD129" i="6"/>
  <c r="BE129" i="6"/>
  <c r="BF129" i="6"/>
  <c r="BG129" i="6"/>
  <c r="BH129" i="6"/>
  <c r="BJ129" i="6"/>
  <c r="BK129" i="6"/>
  <c r="BL129" i="6"/>
  <c r="BM129" i="6"/>
  <c r="BN129" i="6"/>
  <c r="BP129" i="6"/>
  <c r="BQ129" i="6"/>
  <c r="BR129" i="6"/>
  <c r="BS129" i="6"/>
  <c r="BT129" i="6"/>
  <c r="BV129" i="6"/>
  <c r="C130" i="6"/>
  <c r="D130" i="6"/>
  <c r="E130" i="6"/>
  <c r="F130" i="6"/>
  <c r="H130" i="6"/>
  <c r="I130" i="6"/>
  <c r="J130" i="6"/>
  <c r="K130" i="6"/>
  <c r="L130" i="6"/>
  <c r="N130" i="6"/>
  <c r="O130" i="6"/>
  <c r="P130" i="6"/>
  <c r="Q130" i="6"/>
  <c r="R130" i="6"/>
  <c r="T130" i="6"/>
  <c r="U130" i="6"/>
  <c r="V130" i="6"/>
  <c r="W130" i="6"/>
  <c r="X130" i="6"/>
  <c r="Z130" i="6"/>
  <c r="AA130" i="6"/>
  <c r="AB130" i="6"/>
  <c r="AC130" i="6"/>
  <c r="AD130" i="6"/>
  <c r="AF130" i="6"/>
  <c r="AG130" i="6"/>
  <c r="AH130" i="6"/>
  <c r="AI130" i="6"/>
  <c r="AJ130" i="6"/>
  <c r="AL130" i="6"/>
  <c r="AM130" i="6"/>
  <c r="AN130" i="6"/>
  <c r="AO130" i="6"/>
  <c r="AP130" i="6"/>
  <c r="AR130" i="6"/>
  <c r="AS130" i="6"/>
  <c r="AT130" i="6"/>
  <c r="AU130" i="6"/>
  <c r="AV130" i="6"/>
  <c r="AX130" i="6"/>
  <c r="AY130" i="6"/>
  <c r="AZ130" i="6"/>
  <c r="BA130" i="6"/>
  <c r="BB130" i="6"/>
  <c r="BD130" i="6"/>
  <c r="BE130" i="6"/>
  <c r="BF130" i="6"/>
  <c r="BG130" i="6"/>
  <c r="BH130" i="6"/>
  <c r="BJ130" i="6"/>
  <c r="BK130" i="6"/>
  <c r="BL130" i="6"/>
  <c r="BM130" i="6"/>
  <c r="BN130" i="6"/>
  <c r="BP130" i="6"/>
  <c r="BQ130" i="6"/>
  <c r="BR130" i="6"/>
  <c r="BS130" i="6"/>
  <c r="BT130" i="6"/>
  <c r="BV130" i="6"/>
  <c r="C131" i="6"/>
  <c r="D131" i="6"/>
  <c r="E131" i="6"/>
  <c r="F131" i="6"/>
  <c r="H131" i="6"/>
  <c r="I131" i="6"/>
  <c r="J131" i="6"/>
  <c r="K131" i="6"/>
  <c r="L131" i="6"/>
  <c r="N131" i="6"/>
  <c r="O131" i="6"/>
  <c r="P131" i="6"/>
  <c r="Q131" i="6"/>
  <c r="R131" i="6"/>
  <c r="T131" i="6"/>
  <c r="U131" i="6"/>
  <c r="V131" i="6"/>
  <c r="W131" i="6"/>
  <c r="X131" i="6"/>
  <c r="Z131" i="6"/>
  <c r="AA131" i="6"/>
  <c r="AB131" i="6"/>
  <c r="AC131" i="6"/>
  <c r="AD131" i="6"/>
  <c r="AF131" i="6"/>
  <c r="AG131" i="6"/>
  <c r="AH131" i="6"/>
  <c r="AI131" i="6"/>
  <c r="AJ131" i="6"/>
  <c r="AL131" i="6"/>
  <c r="AM131" i="6"/>
  <c r="AN131" i="6"/>
  <c r="AO131" i="6"/>
  <c r="AP131" i="6"/>
  <c r="AR131" i="6"/>
  <c r="AS131" i="6"/>
  <c r="AT131" i="6"/>
  <c r="AU131" i="6"/>
  <c r="AV131" i="6"/>
  <c r="AX131" i="6"/>
  <c r="AY131" i="6"/>
  <c r="AZ131" i="6"/>
  <c r="BA131" i="6"/>
  <c r="BB131" i="6"/>
  <c r="BD131" i="6"/>
  <c r="BE131" i="6"/>
  <c r="BF131" i="6"/>
  <c r="BG131" i="6"/>
  <c r="BH131" i="6"/>
  <c r="BJ131" i="6"/>
  <c r="BK131" i="6"/>
  <c r="BL131" i="6"/>
  <c r="BM131" i="6"/>
  <c r="BN131" i="6"/>
  <c r="BP131" i="6"/>
  <c r="BQ131" i="6"/>
  <c r="BR131" i="6"/>
  <c r="BS131" i="6"/>
  <c r="BT131" i="6"/>
  <c r="BV131" i="6"/>
  <c r="C132" i="6"/>
  <c r="D132" i="6"/>
  <c r="E132" i="6"/>
  <c r="F132" i="6"/>
  <c r="H132" i="6"/>
  <c r="I132" i="6"/>
  <c r="J132" i="6"/>
  <c r="K132" i="6"/>
  <c r="L132" i="6"/>
  <c r="N132" i="6"/>
  <c r="O132" i="6"/>
  <c r="P132" i="6"/>
  <c r="Q132" i="6"/>
  <c r="R132" i="6"/>
  <c r="T132" i="6"/>
  <c r="U132" i="6"/>
  <c r="V132" i="6"/>
  <c r="W132" i="6"/>
  <c r="X132" i="6"/>
  <c r="Z132" i="6"/>
  <c r="AA132" i="6"/>
  <c r="AB132" i="6"/>
  <c r="AC132" i="6"/>
  <c r="AD132" i="6"/>
  <c r="AF132" i="6"/>
  <c r="AG132" i="6"/>
  <c r="AH132" i="6"/>
  <c r="AI132" i="6"/>
  <c r="AJ132" i="6"/>
  <c r="AL132" i="6"/>
  <c r="AM132" i="6"/>
  <c r="AN132" i="6"/>
  <c r="AO132" i="6"/>
  <c r="AP132" i="6"/>
  <c r="AR132" i="6"/>
  <c r="AS132" i="6"/>
  <c r="AT132" i="6"/>
  <c r="AU132" i="6"/>
  <c r="AV132" i="6"/>
  <c r="AX132" i="6"/>
  <c r="AY132" i="6"/>
  <c r="AZ132" i="6"/>
  <c r="BA132" i="6"/>
  <c r="BB132" i="6"/>
  <c r="BD132" i="6"/>
  <c r="BE132" i="6"/>
  <c r="BF132" i="6"/>
  <c r="BG132" i="6"/>
  <c r="BH132" i="6"/>
  <c r="BJ132" i="6"/>
  <c r="BK132" i="6"/>
  <c r="BL132" i="6"/>
  <c r="BM132" i="6"/>
  <c r="BN132" i="6"/>
  <c r="BP132" i="6"/>
  <c r="BQ132" i="6"/>
  <c r="BR132" i="6"/>
  <c r="BS132" i="6"/>
  <c r="BT132" i="6"/>
  <c r="BV132" i="6"/>
  <c r="C133" i="6"/>
  <c r="D133" i="6"/>
  <c r="E133" i="6"/>
  <c r="F133" i="6"/>
  <c r="H133" i="6"/>
  <c r="I133" i="6"/>
  <c r="J133" i="6"/>
  <c r="K133" i="6"/>
  <c r="L133" i="6"/>
  <c r="N133" i="6"/>
  <c r="O133" i="6"/>
  <c r="P133" i="6"/>
  <c r="Q133" i="6"/>
  <c r="R133" i="6"/>
  <c r="T133" i="6"/>
  <c r="U133" i="6"/>
  <c r="V133" i="6"/>
  <c r="W133" i="6"/>
  <c r="X133" i="6"/>
  <c r="Z133" i="6"/>
  <c r="AA133" i="6"/>
  <c r="AB133" i="6"/>
  <c r="AC133" i="6"/>
  <c r="AD133" i="6"/>
  <c r="AF133" i="6"/>
  <c r="AG133" i="6"/>
  <c r="AH133" i="6"/>
  <c r="AI133" i="6"/>
  <c r="AJ133" i="6"/>
  <c r="AL133" i="6"/>
  <c r="AM133" i="6"/>
  <c r="AN133" i="6"/>
  <c r="AO133" i="6"/>
  <c r="AP133" i="6"/>
  <c r="AR133" i="6"/>
  <c r="AS133" i="6"/>
  <c r="AT133" i="6"/>
  <c r="AU133" i="6"/>
  <c r="AV133" i="6"/>
  <c r="AX133" i="6"/>
  <c r="AY133" i="6"/>
  <c r="AZ133" i="6"/>
  <c r="BA133" i="6"/>
  <c r="BB133" i="6"/>
  <c r="BD133" i="6"/>
  <c r="BE133" i="6"/>
  <c r="BF133" i="6"/>
  <c r="BG133" i="6"/>
  <c r="BH133" i="6"/>
  <c r="BJ133" i="6"/>
  <c r="BK133" i="6"/>
  <c r="BL133" i="6"/>
  <c r="BM133" i="6"/>
  <c r="BN133" i="6"/>
  <c r="BP133" i="6"/>
  <c r="BQ133" i="6"/>
  <c r="BR133" i="6"/>
  <c r="BS133" i="6"/>
  <c r="BT133" i="6"/>
  <c r="BV133" i="6"/>
  <c r="C134" i="6"/>
  <c r="D134" i="6"/>
  <c r="E134" i="6"/>
  <c r="F134" i="6"/>
  <c r="H134" i="6"/>
  <c r="I134" i="6"/>
  <c r="J134" i="6"/>
  <c r="K134" i="6"/>
  <c r="L134" i="6"/>
  <c r="N134" i="6"/>
  <c r="O134" i="6"/>
  <c r="P134" i="6"/>
  <c r="Q134" i="6"/>
  <c r="R134" i="6"/>
  <c r="T134" i="6"/>
  <c r="U134" i="6"/>
  <c r="V134" i="6"/>
  <c r="W134" i="6"/>
  <c r="X134" i="6"/>
  <c r="Z134" i="6"/>
  <c r="AA134" i="6"/>
  <c r="AB134" i="6"/>
  <c r="AC134" i="6"/>
  <c r="AD134" i="6"/>
  <c r="AF134" i="6"/>
  <c r="AG134" i="6"/>
  <c r="AH134" i="6"/>
  <c r="AI134" i="6"/>
  <c r="AJ134" i="6"/>
  <c r="AL134" i="6"/>
  <c r="AM134" i="6"/>
  <c r="AN134" i="6"/>
  <c r="AO134" i="6"/>
  <c r="AP134" i="6"/>
  <c r="AR134" i="6"/>
  <c r="AS134" i="6"/>
  <c r="AT134" i="6"/>
  <c r="AU134" i="6"/>
  <c r="AV134" i="6"/>
  <c r="AX134" i="6"/>
  <c r="AY134" i="6"/>
  <c r="AZ134" i="6"/>
  <c r="BA134" i="6"/>
  <c r="BB134" i="6"/>
  <c r="BD134" i="6"/>
  <c r="BE134" i="6"/>
  <c r="BF134" i="6"/>
  <c r="BG134" i="6"/>
  <c r="BH134" i="6"/>
  <c r="BJ134" i="6"/>
  <c r="BK134" i="6"/>
  <c r="BL134" i="6"/>
  <c r="BM134" i="6"/>
  <c r="BN134" i="6"/>
  <c r="BP134" i="6"/>
  <c r="BQ134" i="6"/>
  <c r="BR134" i="6"/>
  <c r="BS134" i="6"/>
  <c r="BT134" i="6"/>
  <c r="BV134" i="6"/>
  <c r="C135" i="6"/>
  <c r="D135" i="6"/>
  <c r="E135" i="6"/>
  <c r="F135" i="6"/>
  <c r="H135" i="6"/>
  <c r="I135" i="6"/>
  <c r="J135" i="6"/>
  <c r="K135" i="6"/>
  <c r="L135" i="6"/>
  <c r="N135" i="6"/>
  <c r="O135" i="6"/>
  <c r="P135" i="6"/>
  <c r="Q135" i="6"/>
  <c r="R135" i="6"/>
  <c r="T135" i="6"/>
  <c r="U135" i="6"/>
  <c r="V135" i="6"/>
  <c r="W135" i="6"/>
  <c r="X135" i="6"/>
  <c r="Z135" i="6"/>
  <c r="AA135" i="6"/>
  <c r="AB135" i="6"/>
  <c r="AC135" i="6"/>
  <c r="AD135" i="6"/>
  <c r="AF135" i="6"/>
  <c r="AG135" i="6"/>
  <c r="AH135" i="6"/>
  <c r="AI135" i="6"/>
  <c r="AJ135" i="6"/>
  <c r="AL135" i="6"/>
  <c r="AM135" i="6"/>
  <c r="AN135" i="6"/>
  <c r="AO135" i="6"/>
  <c r="AP135" i="6"/>
  <c r="AR135" i="6"/>
  <c r="AS135" i="6"/>
  <c r="AT135" i="6"/>
  <c r="AU135" i="6"/>
  <c r="AV135" i="6"/>
  <c r="AX135" i="6"/>
  <c r="AY135" i="6"/>
  <c r="AZ135" i="6"/>
  <c r="BA135" i="6"/>
  <c r="BB135" i="6"/>
  <c r="BD135" i="6"/>
  <c r="BE135" i="6"/>
  <c r="BF135" i="6"/>
  <c r="BG135" i="6"/>
  <c r="BH135" i="6"/>
  <c r="BJ135" i="6"/>
  <c r="BK135" i="6"/>
  <c r="BL135" i="6"/>
  <c r="BM135" i="6"/>
  <c r="BN135" i="6"/>
  <c r="BP135" i="6"/>
  <c r="BQ135" i="6"/>
  <c r="BR135" i="6"/>
  <c r="BS135" i="6"/>
  <c r="BT135" i="6"/>
  <c r="BV135" i="6"/>
  <c r="C136" i="6"/>
  <c r="D136" i="6"/>
  <c r="E136" i="6"/>
  <c r="F136" i="6"/>
  <c r="H136" i="6"/>
  <c r="I136" i="6"/>
  <c r="J136" i="6"/>
  <c r="K136" i="6"/>
  <c r="L136" i="6"/>
  <c r="N136" i="6"/>
  <c r="O136" i="6"/>
  <c r="P136" i="6"/>
  <c r="Q136" i="6"/>
  <c r="R136" i="6"/>
  <c r="T136" i="6"/>
  <c r="U136" i="6"/>
  <c r="V136" i="6"/>
  <c r="W136" i="6"/>
  <c r="X136" i="6"/>
  <c r="Z136" i="6"/>
  <c r="AA136" i="6"/>
  <c r="AB136" i="6"/>
  <c r="AC136" i="6"/>
  <c r="AD136" i="6"/>
  <c r="AF136" i="6"/>
  <c r="AG136" i="6"/>
  <c r="AH136" i="6"/>
  <c r="AI136" i="6"/>
  <c r="AJ136" i="6"/>
  <c r="AL136" i="6"/>
  <c r="AM136" i="6"/>
  <c r="AN136" i="6"/>
  <c r="AO136" i="6"/>
  <c r="AP136" i="6"/>
  <c r="AR136" i="6"/>
  <c r="AS136" i="6"/>
  <c r="AT136" i="6"/>
  <c r="AU136" i="6"/>
  <c r="AV136" i="6"/>
  <c r="AX136" i="6"/>
  <c r="AY136" i="6"/>
  <c r="AZ136" i="6"/>
  <c r="BA136" i="6"/>
  <c r="BB136" i="6"/>
  <c r="BD136" i="6"/>
  <c r="BE136" i="6"/>
  <c r="BF136" i="6"/>
  <c r="BG136" i="6"/>
  <c r="BH136" i="6"/>
  <c r="BJ136" i="6"/>
  <c r="BK136" i="6"/>
  <c r="BL136" i="6"/>
  <c r="BM136" i="6"/>
  <c r="BN136" i="6"/>
  <c r="BP136" i="6"/>
  <c r="BQ136" i="6"/>
  <c r="BR136" i="6"/>
  <c r="BS136" i="6"/>
  <c r="BT136" i="6"/>
  <c r="BV136" i="6"/>
  <c r="C137" i="6"/>
  <c r="D137" i="6"/>
  <c r="E137" i="6"/>
  <c r="F137" i="6"/>
  <c r="H137" i="6"/>
  <c r="I137" i="6"/>
  <c r="J137" i="6"/>
  <c r="K137" i="6"/>
  <c r="L137" i="6"/>
  <c r="N137" i="6"/>
  <c r="O137" i="6"/>
  <c r="P137" i="6"/>
  <c r="Q137" i="6"/>
  <c r="R137" i="6"/>
  <c r="T137" i="6"/>
  <c r="U137" i="6"/>
  <c r="V137" i="6"/>
  <c r="W137" i="6"/>
  <c r="X137" i="6"/>
  <c r="Z137" i="6"/>
  <c r="AA137" i="6"/>
  <c r="AB137" i="6"/>
  <c r="AC137" i="6"/>
  <c r="AD137" i="6"/>
  <c r="AF137" i="6"/>
  <c r="AG137" i="6"/>
  <c r="AH137" i="6"/>
  <c r="AI137" i="6"/>
  <c r="AJ137" i="6"/>
  <c r="AL137" i="6"/>
  <c r="AM137" i="6"/>
  <c r="AN137" i="6"/>
  <c r="AO137" i="6"/>
  <c r="AP137" i="6"/>
  <c r="AR137" i="6"/>
  <c r="AS137" i="6"/>
  <c r="AT137" i="6"/>
  <c r="AU137" i="6"/>
  <c r="AV137" i="6"/>
  <c r="AX137" i="6"/>
  <c r="AY137" i="6"/>
  <c r="AZ137" i="6"/>
  <c r="BA137" i="6"/>
  <c r="BB137" i="6"/>
  <c r="BD137" i="6"/>
  <c r="BE137" i="6"/>
  <c r="BF137" i="6"/>
  <c r="BG137" i="6"/>
  <c r="BH137" i="6"/>
  <c r="BJ137" i="6"/>
  <c r="BK137" i="6"/>
  <c r="BL137" i="6"/>
  <c r="BM137" i="6"/>
  <c r="BN137" i="6"/>
  <c r="BP137" i="6"/>
  <c r="BQ137" i="6"/>
  <c r="BR137" i="6"/>
  <c r="BS137" i="6"/>
  <c r="BT137" i="6"/>
  <c r="BV137" i="6"/>
  <c r="C138" i="6"/>
  <c r="D138" i="6"/>
  <c r="E138" i="6"/>
  <c r="F138" i="6"/>
  <c r="H138" i="6"/>
  <c r="I138" i="6"/>
  <c r="J138" i="6"/>
  <c r="K138" i="6"/>
  <c r="L138" i="6"/>
  <c r="N138" i="6"/>
  <c r="O138" i="6"/>
  <c r="P138" i="6"/>
  <c r="Q138" i="6"/>
  <c r="R138" i="6"/>
  <c r="T138" i="6"/>
  <c r="U138" i="6"/>
  <c r="V138" i="6"/>
  <c r="W138" i="6"/>
  <c r="X138" i="6"/>
  <c r="Z138" i="6"/>
  <c r="AA138" i="6"/>
  <c r="AB138" i="6"/>
  <c r="AC138" i="6"/>
  <c r="AD138" i="6"/>
  <c r="AF138" i="6"/>
  <c r="AG138" i="6"/>
  <c r="AH138" i="6"/>
  <c r="AI138" i="6"/>
  <c r="AJ138" i="6"/>
  <c r="AL138" i="6"/>
  <c r="AM138" i="6"/>
  <c r="AN138" i="6"/>
  <c r="AO138" i="6"/>
  <c r="AP138" i="6"/>
  <c r="AR138" i="6"/>
  <c r="AS138" i="6"/>
  <c r="AT138" i="6"/>
  <c r="AU138" i="6"/>
  <c r="AV138" i="6"/>
  <c r="AX138" i="6"/>
  <c r="AY138" i="6"/>
  <c r="AZ138" i="6"/>
  <c r="BA138" i="6"/>
  <c r="BB138" i="6"/>
  <c r="BD138" i="6"/>
  <c r="BE138" i="6"/>
  <c r="BF138" i="6"/>
  <c r="BG138" i="6"/>
  <c r="BH138" i="6"/>
  <c r="BJ138" i="6"/>
  <c r="BK138" i="6"/>
  <c r="BL138" i="6"/>
  <c r="BM138" i="6"/>
  <c r="BN138" i="6"/>
  <c r="BP138" i="6"/>
  <c r="BQ138" i="6"/>
  <c r="BR138" i="6"/>
  <c r="BS138" i="6"/>
  <c r="BT138" i="6"/>
  <c r="BV138" i="6"/>
  <c r="C139" i="6"/>
  <c r="D139" i="6"/>
  <c r="E139" i="6"/>
  <c r="F139" i="6"/>
  <c r="H139" i="6"/>
  <c r="I139" i="6"/>
  <c r="J139" i="6"/>
  <c r="K139" i="6"/>
  <c r="L139" i="6"/>
  <c r="N139" i="6"/>
  <c r="O139" i="6"/>
  <c r="P139" i="6"/>
  <c r="Q139" i="6"/>
  <c r="R139" i="6"/>
  <c r="T139" i="6"/>
  <c r="U139" i="6"/>
  <c r="V139" i="6"/>
  <c r="W139" i="6"/>
  <c r="X139" i="6"/>
  <c r="Z139" i="6"/>
  <c r="AA139" i="6"/>
  <c r="AB139" i="6"/>
  <c r="AC139" i="6"/>
  <c r="AD139" i="6"/>
  <c r="AF139" i="6"/>
  <c r="AG139" i="6"/>
  <c r="AH139" i="6"/>
  <c r="AI139" i="6"/>
  <c r="AJ139" i="6"/>
  <c r="AL139" i="6"/>
  <c r="AM139" i="6"/>
  <c r="AN139" i="6"/>
  <c r="AO139" i="6"/>
  <c r="AP139" i="6"/>
  <c r="AR139" i="6"/>
  <c r="AS139" i="6"/>
  <c r="AT139" i="6"/>
  <c r="AU139" i="6"/>
  <c r="AV139" i="6"/>
  <c r="AX139" i="6"/>
  <c r="AY139" i="6"/>
  <c r="AZ139" i="6"/>
  <c r="BA139" i="6"/>
  <c r="BB139" i="6"/>
  <c r="BD139" i="6"/>
  <c r="BE139" i="6"/>
  <c r="BF139" i="6"/>
  <c r="BG139" i="6"/>
  <c r="BH139" i="6"/>
  <c r="BJ139" i="6"/>
  <c r="BK139" i="6"/>
  <c r="BL139" i="6"/>
  <c r="BM139" i="6"/>
  <c r="BN139" i="6"/>
  <c r="BP139" i="6"/>
  <c r="BQ139" i="6"/>
  <c r="BR139" i="6"/>
  <c r="BS139" i="6"/>
  <c r="BT139" i="6"/>
  <c r="BV139" i="6"/>
  <c r="C140" i="6"/>
  <c r="D140" i="6"/>
  <c r="E140" i="6"/>
  <c r="F140" i="6"/>
  <c r="H140" i="6"/>
  <c r="I140" i="6"/>
  <c r="J140" i="6"/>
  <c r="K140" i="6"/>
  <c r="L140" i="6"/>
  <c r="N140" i="6"/>
  <c r="O140" i="6"/>
  <c r="P140" i="6"/>
  <c r="Q140" i="6"/>
  <c r="R140" i="6"/>
  <c r="T140" i="6"/>
  <c r="U140" i="6"/>
  <c r="V140" i="6"/>
  <c r="W140" i="6"/>
  <c r="X140" i="6"/>
  <c r="Z140" i="6"/>
  <c r="AA140" i="6"/>
  <c r="AB140" i="6"/>
  <c r="AC140" i="6"/>
  <c r="AD140" i="6"/>
  <c r="AF140" i="6"/>
  <c r="AG140" i="6"/>
  <c r="AH140" i="6"/>
  <c r="AI140" i="6"/>
  <c r="AJ140" i="6"/>
  <c r="AL140" i="6"/>
  <c r="AM140" i="6"/>
  <c r="AN140" i="6"/>
  <c r="AO140" i="6"/>
  <c r="AP140" i="6"/>
  <c r="AR140" i="6"/>
  <c r="AS140" i="6"/>
  <c r="AT140" i="6"/>
  <c r="AU140" i="6"/>
  <c r="AV140" i="6"/>
  <c r="AX140" i="6"/>
  <c r="AY140" i="6"/>
  <c r="AZ140" i="6"/>
  <c r="BA140" i="6"/>
  <c r="BB140" i="6"/>
  <c r="BD140" i="6"/>
  <c r="BE140" i="6"/>
  <c r="BF140" i="6"/>
  <c r="BG140" i="6"/>
  <c r="BH140" i="6"/>
  <c r="BJ140" i="6"/>
  <c r="BK140" i="6"/>
  <c r="BL140" i="6"/>
  <c r="BM140" i="6"/>
  <c r="BN140" i="6"/>
  <c r="BP140" i="6"/>
  <c r="BQ140" i="6"/>
  <c r="BR140" i="6"/>
  <c r="BS140" i="6"/>
  <c r="BT140" i="6"/>
  <c r="BV140" i="6"/>
  <c r="C141" i="6"/>
  <c r="D141" i="6"/>
  <c r="E141" i="6"/>
  <c r="F141" i="6"/>
  <c r="H141" i="6"/>
  <c r="I141" i="6"/>
  <c r="J141" i="6"/>
  <c r="K141" i="6"/>
  <c r="L141" i="6"/>
  <c r="N141" i="6"/>
  <c r="O141" i="6"/>
  <c r="P141" i="6"/>
  <c r="Q141" i="6"/>
  <c r="R141" i="6"/>
  <c r="T141" i="6"/>
  <c r="U141" i="6"/>
  <c r="V141" i="6"/>
  <c r="W141" i="6"/>
  <c r="X141" i="6"/>
  <c r="Z141" i="6"/>
  <c r="AA141" i="6"/>
  <c r="AB141" i="6"/>
  <c r="AC141" i="6"/>
  <c r="AD141" i="6"/>
  <c r="AF141" i="6"/>
  <c r="AG141" i="6"/>
  <c r="AH141" i="6"/>
  <c r="AI141" i="6"/>
  <c r="AJ141" i="6"/>
  <c r="AL141" i="6"/>
  <c r="AM141" i="6"/>
  <c r="AN141" i="6"/>
  <c r="AO141" i="6"/>
  <c r="AP141" i="6"/>
  <c r="AR141" i="6"/>
  <c r="AS141" i="6"/>
  <c r="AT141" i="6"/>
  <c r="AU141" i="6"/>
  <c r="AV141" i="6"/>
  <c r="AX141" i="6"/>
  <c r="AY141" i="6"/>
  <c r="AZ141" i="6"/>
  <c r="BA141" i="6"/>
  <c r="BB141" i="6"/>
  <c r="BD141" i="6"/>
  <c r="BE141" i="6"/>
  <c r="BF141" i="6"/>
  <c r="BG141" i="6"/>
  <c r="BH141" i="6"/>
  <c r="BJ141" i="6"/>
  <c r="BK141" i="6"/>
  <c r="BL141" i="6"/>
  <c r="BM141" i="6"/>
  <c r="BN141" i="6"/>
  <c r="BP141" i="6"/>
  <c r="BQ141" i="6"/>
  <c r="BR141" i="6"/>
  <c r="BS141" i="6"/>
  <c r="BT141" i="6"/>
  <c r="BV141" i="6"/>
  <c r="C142" i="6"/>
  <c r="D142" i="6"/>
  <c r="E142" i="6"/>
  <c r="F142" i="6"/>
  <c r="H142" i="6"/>
  <c r="I142" i="6"/>
  <c r="J142" i="6"/>
  <c r="K142" i="6"/>
  <c r="L142" i="6"/>
  <c r="N142" i="6"/>
  <c r="O142" i="6"/>
  <c r="P142" i="6"/>
  <c r="Q142" i="6"/>
  <c r="R142" i="6"/>
  <c r="T142" i="6"/>
  <c r="U142" i="6"/>
  <c r="V142" i="6"/>
  <c r="W142" i="6"/>
  <c r="X142" i="6"/>
  <c r="Z142" i="6"/>
  <c r="AA142" i="6"/>
  <c r="AB142" i="6"/>
  <c r="AC142" i="6"/>
  <c r="AD142" i="6"/>
  <c r="AF142" i="6"/>
  <c r="AG142" i="6"/>
  <c r="AH142" i="6"/>
  <c r="AI142" i="6"/>
  <c r="AJ142" i="6"/>
  <c r="AL142" i="6"/>
  <c r="AM142" i="6"/>
  <c r="AN142" i="6"/>
  <c r="AO142" i="6"/>
  <c r="AP142" i="6"/>
  <c r="AR142" i="6"/>
  <c r="AS142" i="6"/>
  <c r="AT142" i="6"/>
  <c r="AU142" i="6"/>
  <c r="AV142" i="6"/>
  <c r="AX142" i="6"/>
  <c r="AY142" i="6"/>
  <c r="AZ142" i="6"/>
  <c r="BA142" i="6"/>
  <c r="BB142" i="6"/>
  <c r="BD142" i="6"/>
  <c r="BE142" i="6"/>
  <c r="BF142" i="6"/>
  <c r="BG142" i="6"/>
  <c r="BH142" i="6"/>
  <c r="BJ142" i="6"/>
  <c r="BK142" i="6"/>
  <c r="BL142" i="6"/>
  <c r="BM142" i="6"/>
  <c r="BN142" i="6"/>
  <c r="BP142" i="6"/>
  <c r="BQ142" i="6"/>
  <c r="BR142" i="6"/>
  <c r="BS142" i="6"/>
  <c r="BT142" i="6"/>
  <c r="BV142" i="6"/>
  <c r="C143" i="6"/>
  <c r="D143" i="6"/>
  <c r="E143" i="6"/>
  <c r="F143" i="6"/>
  <c r="H143" i="6"/>
  <c r="I143" i="6"/>
  <c r="J143" i="6"/>
  <c r="K143" i="6"/>
  <c r="L143" i="6"/>
  <c r="N143" i="6"/>
  <c r="O143" i="6"/>
  <c r="P143" i="6"/>
  <c r="Q143" i="6"/>
  <c r="R143" i="6"/>
  <c r="T143" i="6"/>
  <c r="U143" i="6"/>
  <c r="V143" i="6"/>
  <c r="W143" i="6"/>
  <c r="X143" i="6"/>
  <c r="Z143" i="6"/>
  <c r="AA143" i="6"/>
  <c r="AB143" i="6"/>
  <c r="AC143" i="6"/>
  <c r="AD143" i="6"/>
  <c r="AF143" i="6"/>
  <c r="AG143" i="6"/>
  <c r="AH143" i="6"/>
  <c r="AI143" i="6"/>
  <c r="AJ143" i="6"/>
  <c r="AL143" i="6"/>
  <c r="AM143" i="6"/>
  <c r="AN143" i="6"/>
  <c r="AO143" i="6"/>
  <c r="AP143" i="6"/>
  <c r="AR143" i="6"/>
  <c r="AS143" i="6"/>
  <c r="AT143" i="6"/>
  <c r="AU143" i="6"/>
  <c r="AV143" i="6"/>
  <c r="AX143" i="6"/>
  <c r="AY143" i="6"/>
  <c r="AZ143" i="6"/>
  <c r="BA143" i="6"/>
  <c r="BB143" i="6"/>
  <c r="BD143" i="6"/>
  <c r="BE143" i="6"/>
  <c r="BF143" i="6"/>
  <c r="BG143" i="6"/>
  <c r="BH143" i="6"/>
  <c r="BJ143" i="6"/>
  <c r="BK143" i="6"/>
  <c r="BL143" i="6"/>
  <c r="BM143" i="6"/>
  <c r="BN143" i="6"/>
  <c r="BP143" i="6"/>
  <c r="BQ143" i="6"/>
  <c r="BR143" i="6"/>
  <c r="BS143" i="6"/>
  <c r="BT143" i="6"/>
  <c r="BV143" i="6"/>
  <c r="C144" i="6"/>
  <c r="D144" i="6"/>
  <c r="E144" i="6"/>
  <c r="F144" i="6"/>
  <c r="H144" i="6"/>
  <c r="I144" i="6"/>
  <c r="J144" i="6"/>
  <c r="K144" i="6"/>
  <c r="L144" i="6"/>
  <c r="N144" i="6"/>
  <c r="O144" i="6"/>
  <c r="P144" i="6"/>
  <c r="Q144" i="6"/>
  <c r="R144" i="6"/>
  <c r="T144" i="6"/>
  <c r="U144" i="6"/>
  <c r="V144" i="6"/>
  <c r="W144" i="6"/>
  <c r="X144" i="6"/>
  <c r="Z144" i="6"/>
  <c r="AA144" i="6"/>
  <c r="AB144" i="6"/>
  <c r="AC144" i="6"/>
  <c r="AD144" i="6"/>
  <c r="AF144" i="6"/>
  <c r="AG144" i="6"/>
  <c r="AH144" i="6"/>
  <c r="AI144" i="6"/>
  <c r="AJ144" i="6"/>
  <c r="AL144" i="6"/>
  <c r="AM144" i="6"/>
  <c r="AN144" i="6"/>
  <c r="AO144" i="6"/>
  <c r="AP144" i="6"/>
  <c r="AR144" i="6"/>
  <c r="AS144" i="6"/>
  <c r="AT144" i="6"/>
  <c r="AU144" i="6"/>
  <c r="AV144" i="6"/>
  <c r="AX144" i="6"/>
  <c r="AY144" i="6"/>
  <c r="AZ144" i="6"/>
  <c r="BA144" i="6"/>
  <c r="BB144" i="6"/>
  <c r="BD144" i="6"/>
  <c r="BE144" i="6"/>
  <c r="BF144" i="6"/>
  <c r="BG144" i="6"/>
  <c r="BH144" i="6"/>
  <c r="BJ144" i="6"/>
  <c r="BK144" i="6"/>
  <c r="BL144" i="6"/>
  <c r="BM144" i="6"/>
  <c r="BN144" i="6"/>
  <c r="BP144" i="6"/>
  <c r="BQ144" i="6"/>
  <c r="BR144" i="6"/>
  <c r="BS144" i="6"/>
  <c r="BT144" i="6"/>
  <c r="BV144" i="6"/>
  <c r="C145" i="6"/>
  <c r="D145" i="6"/>
  <c r="E145" i="6"/>
  <c r="F145" i="6"/>
  <c r="H145" i="6"/>
  <c r="I145" i="6"/>
  <c r="J145" i="6"/>
  <c r="K145" i="6"/>
  <c r="L145" i="6"/>
  <c r="N145" i="6"/>
  <c r="O145" i="6"/>
  <c r="P145" i="6"/>
  <c r="Q145" i="6"/>
  <c r="R145" i="6"/>
  <c r="T145" i="6"/>
  <c r="U145" i="6"/>
  <c r="V145" i="6"/>
  <c r="W145" i="6"/>
  <c r="X145" i="6"/>
  <c r="Z145" i="6"/>
  <c r="AA145" i="6"/>
  <c r="AB145" i="6"/>
  <c r="AC145" i="6"/>
  <c r="AD145" i="6"/>
  <c r="AF145" i="6"/>
  <c r="AG145" i="6"/>
  <c r="AH145" i="6"/>
  <c r="AI145" i="6"/>
  <c r="AJ145" i="6"/>
  <c r="AL145" i="6"/>
  <c r="AM145" i="6"/>
  <c r="AN145" i="6"/>
  <c r="AO145" i="6"/>
  <c r="AP145" i="6"/>
  <c r="AR145" i="6"/>
  <c r="AS145" i="6"/>
  <c r="AT145" i="6"/>
  <c r="AU145" i="6"/>
  <c r="AV145" i="6"/>
  <c r="AX145" i="6"/>
  <c r="AY145" i="6"/>
  <c r="AZ145" i="6"/>
  <c r="BA145" i="6"/>
  <c r="BB145" i="6"/>
  <c r="BD145" i="6"/>
  <c r="BE145" i="6"/>
  <c r="BF145" i="6"/>
  <c r="BG145" i="6"/>
  <c r="BH145" i="6"/>
  <c r="BJ145" i="6"/>
  <c r="BK145" i="6"/>
  <c r="BL145" i="6"/>
  <c r="BM145" i="6"/>
  <c r="BN145" i="6"/>
  <c r="BP145" i="6"/>
  <c r="BQ145" i="6"/>
  <c r="BR145" i="6"/>
  <c r="BS145" i="6"/>
  <c r="BT145" i="6"/>
  <c r="BV145" i="6"/>
  <c r="C146" i="6"/>
  <c r="D146" i="6"/>
  <c r="E146" i="6"/>
  <c r="F146" i="6"/>
  <c r="H146" i="6"/>
  <c r="I146" i="6"/>
  <c r="J146" i="6"/>
  <c r="K146" i="6"/>
  <c r="L146" i="6"/>
  <c r="N146" i="6"/>
  <c r="O146" i="6"/>
  <c r="P146" i="6"/>
  <c r="Q146" i="6"/>
  <c r="R146" i="6"/>
  <c r="T146" i="6"/>
  <c r="U146" i="6"/>
  <c r="V146" i="6"/>
  <c r="W146" i="6"/>
  <c r="X146" i="6"/>
  <c r="Z146" i="6"/>
  <c r="AA146" i="6"/>
  <c r="AB146" i="6"/>
  <c r="AC146" i="6"/>
  <c r="AD146" i="6"/>
  <c r="AF146" i="6"/>
  <c r="AG146" i="6"/>
  <c r="AH146" i="6"/>
  <c r="AI146" i="6"/>
  <c r="AJ146" i="6"/>
  <c r="AL146" i="6"/>
  <c r="AM146" i="6"/>
  <c r="AN146" i="6"/>
  <c r="AO146" i="6"/>
  <c r="AP146" i="6"/>
  <c r="AR146" i="6"/>
  <c r="AS146" i="6"/>
  <c r="AT146" i="6"/>
  <c r="AU146" i="6"/>
  <c r="AV146" i="6"/>
  <c r="AX146" i="6"/>
  <c r="AY146" i="6"/>
  <c r="AZ146" i="6"/>
  <c r="BA146" i="6"/>
  <c r="BB146" i="6"/>
  <c r="BD146" i="6"/>
  <c r="BE146" i="6"/>
  <c r="BF146" i="6"/>
  <c r="BG146" i="6"/>
  <c r="BH146" i="6"/>
  <c r="BJ146" i="6"/>
  <c r="BK146" i="6"/>
  <c r="BL146" i="6"/>
  <c r="BM146" i="6"/>
  <c r="BN146" i="6"/>
  <c r="BP146" i="6"/>
  <c r="BQ146" i="6"/>
  <c r="BR146" i="6"/>
  <c r="BS146" i="6"/>
  <c r="BT146" i="6"/>
  <c r="BV146" i="6"/>
  <c r="C147" i="6"/>
  <c r="D147" i="6"/>
  <c r="E147" i="6"/>
  <c r="F147" i="6"/>
  <c r="H147" i="6"/>
  <c r="I147" i="6"/>
  <c r="J147" i="6"/>
  <c r="K147" i="6"/>
  <c r="L147" i="6"/>
  <c r="N147" i="6"/>
  <c r="O147" i="6"/>
  <c r="P147" i="6"/>
  <c r="Q147" i="6"/>
  <c r="R147" i="6"/>
  <c r="T147" i="6"/>
  <c r="U147" i="6"/>
  <c r="V147" i="6"/>
  <c r="W147" i="6"/>
  <c r="X147" i="6"/>
  <c r="Z147" i="6"/>
  <c r="AA147" i="6"/>
  <c r="AB147" i="6"/>
  <c r="AC147" i="6"/>
  <c r="AD147" i="6"/>
  <c r="AF147" i="6"/>
  <c r="AG147" i="6"/>
  <c r="AH147" i="6"/>
  <c r="AI147" i="6"/>
  <c r="AJ147" i="6"/>
  <c r="AL147" i="6"/>
  <c r="AM147" i="6"/>
  <c r="AN147" i="6"/>
  <c r="AO147" i="6"/>
  <c r="AP147" i="6"/>
  <c r="AR147" i="6"/>
  <c r="AS147" i="6"/>
  <c r="AT147" i="6"/>
  <c r="AU147" i="6"/>
  <c r="AV147" i="6"/>
  <c r="AX147" i="6"/>
  <c r="AY147" i="6"/>
  <c r="AZ147" i="6"/>
  <c r="BA147" i="6"/>
  <c r="BB147" i="6"/>
  <c r="BD147" i="6"/>
  <c r="BE147" i="6"/>
  <c r="BF147" i="6"/>
  <c r="BG147" i="6"/>
  <c r="BH147" i="6"/>
  <c r="BJ147" i="6"/>
  <c r="BK147" i="6"/>
  <c r="BL147" i="6"/>
  <c r="BM147" i="6"/>
  <c r="BN147" i="6"/>
  <c r="BP147" i="6"/>
  <c r="BQ147" i="6"/>
  <c r="BR147" i="6"/>
  <c r="BS147" i="6"/>
  <c r="BT147" i="6"/>
  <c r="BV147" i="6"/>
  <c r="C148" i="6"/>
  <c r="D148" i="6"/>
  <c r="E148" i="6"/>
  <c r="F148" i="6"/>
  <c r="H148" i="6"/>
  <c r="I148" i="6"/>
  <c r="J148" i="6"/>
  <c r="K148" i="6"/>
  <c r="L148" i="6"/>
  <c r="N148" i="6"/>
  <c r="O148" i="6"/>
  <c r="P148" i="6"/>
  <c r="Q148" i="6"/>
  <c r="R148" i="6"/>
  <c r="T148" i="6"/>
  <c r="U148" i="6"/>
  <c r="V148" i="6"/>
  <c r="W148" i="6"/>
  <c r="X148" i="6"/>
  <c r="Z148" i="6"/>
  <c r="AA148" i="6"/>
  <c r="AB148" i="6"/>
  <c r="AC148" i="6"/>
  <c r="AD148" i="6"/>
  <c r="AF148" i="6"/>
  <c r="AG148" i="6"/>
  <c r="AH148" i="6"/>
  <c r="AI148" i="6"/>
  <c r="AJ148" i="6"/>
  <c r="AL148" i="6"/>
  <c r="AM148" i="6"/>
  <c r="AN148" i="6"/>
  <c r="AO148" i="6"/>
  <c r="AP148" i="6"/>
  <c r="AR148" i="6"/>
  <c r="AS148" i="6"/>
  <c r="AT148" i="6"/>
  <c r="AU148" i="6"/>
  <c r="AV148" i="6"/>
  <c r="AX148" i="6"/>
  <c r="AY148" i="6"/>
  <c r="AZ148" i="6"/>
  <c r="BA148" i="6"/>
  <c r="BB148" i="6"/>
  <c r="BD148" i="6"/>
  <c r="BE148" i="6"/>
  <c r="BF148" i="6"/>
  <c r="BG148" i="6"/>
  <c r="BH148" i="6"/>
  <c r="BJ148" i="6"/>
  <c r="BK148" i="6"/>
  <c r="BL148" i="6"/>
  <c r="BM148" i="6"/>
  <c r="BN148" i="6"/>
  <c r="BP148" i="6"/>
  <c r="BQ148" i="6"/>
  <c r="BR148" i="6"/>
  <c r="BS148" i="6"/>
  <c r="BT148" i="6"/>
  <c r="BV148" i="6"/>
  <c r="C149" i="6"/>
  <c r="D149" i="6"/>
  <c r="E149" i="6"/>
  <c r="F149" i="6"/>
  <c r="H149" i="6"/>
  <c r="I149" i="6"/>
  <c r="J149" i="6"/>
  <c r="K149" i="6"/>
  <c r="L149" i="6"/>
  <c r="N149" i="6"/>
  <c r="O149" i="6"/>
  <c r="P149" i="6"/>
  <c r="Q149" i="6"/>
  <c r="R149" i="6"/>
  <c r="T149" i="6"/>
  <c r="U149" i="6"/>
  <c r="V149" i="6"/>
  <c r="W149" i="6"/>
  <c r="X149" i="6"/>
  <c r="Z149" i="6"/>
  <c r="AA149" i="6"/>
  <c r="AB149" i="6"/>
  <c r="AC149" i="6"/>
  <c r="AD149" i="6"/>
  <c r="AF149" i="6"/>
  <c r="AG149" i="6"/>
  <c r="AH149" i="6"/>
  <c r="AI149" i="6"/>
  <c r="AJ149" i="6"/>
  <c r="AL149" i="6"/>
  <c r="AM149" i="6"/>
  <c r="AN149" i="6"/>
  <c r="AO149" i="6"/>
  <c r="AP149" i="6"/>
  <c r="AR149" i="6"/>
  <c r="AS149" i="6"/>
  <c r="AT149" i="6"/>
  <c r="AU149" i="6"/>
  <c r="AV149" i="6"/>
  <c r="AX149" i="6"/>
  <c r="AY149" i="6"/>
  <c r="AZ149" i="6"/>
  <c r="BA149" i="6"/>
  <c r="BB149" i="6"/>
  <c r="BD149" i="6"/>
  <c r="BE149" i="6"/>
  <c r="BF149" i="6"/>
  <c r="BG149" i="6"/>
  <c r="BH149" i="6"/>
  <c r="BJ149" i="6"/>
  <c r="BK149" i="6"/>
  <c r="BL149" i="6"/>
  <c r="BM149" i="6"/>
  <c r="BN149" i="6"/>
  <c r="BP149" i="6"/>
  <c r="BQ149" i="6"/>
  <c r="BR149" i="6"/>
  <c r="BS149" i="6"/>
  <c r="BT149" i="6"/>
  <c r="BV149" i="6"/>
  <c r="C150" i="6"/>
  <c r="D150" i="6"/>
  <c r="E150" i="6"/>
  <c r="F150" i="6"/>
  <c r="H150" i="6"/>
  <c r="I150" i="6"/>
  <c r="J150" i="6"/>
  <c r="K150" i="6"/>
  <c r="L150" i="6"/>
  <c r="N150" i="6"/>
  <c r="O150" i="6"/>
  <c r="P150" i="6"/>
  <c r="Q150" i="6"/>
  <c r="R150" i="6"/>
  <c r="T150" i="6"/>
  <c r="U150" i="6"/>
  <c r="V150" i="6"/>
  <c r="W150" i="6"/>
  <c r="X150" i="6"/>
  <c r="Z150" i="6"/>
  <c r="AA150" i="6"/>
  <c r="AB150" i="6"/>
  <c r="AC150" i="6"/>
  <c r="AD150" i="6"/>
  <c r="AF150" i="6"/>
  <c r="AG150" i="6"/>
  <c r="AH150" i="6"/>
  <c r="AI150" i="6"/>
  <c r="AJ150" i="6"/>
  <c r="AL150" i="6"/>
  <c r="AM150" i="6"/>
  <c r="AN150" i="6"/>
  <c r="AO150" i="6"/>
  <c r="AP150" i="6"/>
  <c r="AR150" i="6"/>
  <c r="AS150" i="6"/>
  <c r="AT150" i="6"/>
  <c r="AU150" i="6"/>
  <c r="AV150" i="6"/>
  <c r="AX150" i="6"/>
  <c r="AY150" i="6"/>
  <c r="AZ150" i="6"/>
  <c r="BA150" i="6"/>
  <c r="BB150" i="6"/>
  <c r="BD150" i="6"/>
  <c r="BE150" i="6"/>
  <c r="BF150" i="6"/>
  <c r="BG150" i="6"/>
  <c r="BH150" i="6"/>
  <c r="BJ150" i="6"/>
  <c r="BK150" i="6"/>
  <c r="BL150" i="6"/>
  <c r="BM150" i="6"/>
  <c r="BN150" i="6"/>
  <c r="BP150" i="6"/>
  <c r="BQ150" i="6"/>
  <c r="BR150" i="6"/>
  <c r="BS150" i="6"/>
  <c r="BT150" i="6"/>
  <c r="BV150" i="6"/>
  <c r="C151" i="6"/>
  <c r="D151" i="6"/>
  <c r="E151" i="6"/>
  <c r="F151" i="6"/>
  <c r="H151" i="6"/>
  <c r="I151" i="6"/>
  <c r="J151" i="6"/>
  <c r="K151" i="6"/>
  <c r="L151" i="6"/>
  <c r="N151" i="6"/>
  <c r="O151" i="6"/>
  <c r="P151" i="6"/>
  <c r="Q151" i="6"/>
  <c r="R151" i="6"/>
  <c r="T151" i="6"/>
  <c r="U151" i="6"/>
  <c r="V151" i="6"/>
  <c r="W151" i="6"/>
  <c r="X151" i="6"/>
  <c r="Z151" i="6"/>
  <c r="AA151" i="6"/>
  <c r="AB151" i="6"/>
  <c r="AC151" i="6"/>
  <c r="AD151" i="6"/>
  <c r="AF151" i="6"/>
  <c r="AG151" i="6"/>
  <c r="AH151" i="6"/>
  <c r="AI151" i="6"/>
  <c r="AJ151" i="6"/>
  <c r="AL151" i="6"/>
  <c r="AM151" i="6"/>
  <c r="AN151" i="6"/>
  <c r="AO151" i="6"/>
  <c r="AP151" i="6"/>
  <c r="AR151" i="6"/>
  <c r="AS151" i="6"/>
  <c r="AT151" i="6"/>
  <c r="AU151" i="6"/>
  <c r="AV151" i="6"/>
  <c r="AX151" i="6"/>
  <c r="AY151" i="6"/>
  <c r="AZ151" i="6"/>
  <c r="BA151" i="6"/>
  <c r="BB151" i="6"/>
  <c r="BD151" i="6"/>
  <c r="BE151" i="6"/>
  <c r="BF151" i="6"/>
  <c r="BG151" i="6"/>
  <c r="BH151" i="6"/>
  <c r="BJ151" i="6"/>
  <c r="BK151" i="6"/>
  <c r="BL151" i="6"/>
  <c r="BM151" i="6"/>
  <c r="BN151" i="6"/>
  <c r="BP151" i="6"/>
  <c r="BQ151" i="6"/>
  <c r="BR151" i="6"/>
  <c r="BS151" i="6"/>
  <c r="BT151" i="6"/>
  <c r="BV151" i="6"/>
  <c r="C152" i="6"/>
  <c r="D152" i="6"/>
  <c r="E152" i="6"/>
  <c r="F152" i="6"/>
  <c r="H152" i="6"/>
  <c r="I152" i="6"/>
  <c r="J152" i="6"/>
  <c r="K152" i="6"/>
  <c r="L152" i="6"/>
  <c r="N152" i="6"/>
  <c r="O152" i="6"/>
  <c r="P152" i="6"/>
  <c r="Q152" i="6"/>
  <c r="R152" i="6"/>
  <c r="T152" i="6"/>
  <c r="U152" i="6"/>
  <c r="V152" i="6"/>
  <c r="W152" i="6"/>
  <c r="X152" i="6"/>
  <c r="Z152" i="6"/>
  <c r="AA152" i="6"/>
  <c r="AB152" i="6"/>
  <c r="AC152" i="6"/>
  <c r="AD152" i="6"/>
  <c r="AF152" i="6"/>
  <c r="AG152" i="6"/>
  <c r="AH152" i="6"/>
  <c r="AI152" i="6"/>
  <c r="AJ152" i="6"/>
  <c r="AL152" i="6"/>
  <c r="AM152" i="6"/>
  <c r="AN152" i="6"/>
  <c r="AO152" i="6"/>
  <c r="AP152" i="6"/>
  <c r="AR152" i="6"/>
  <c r="AS152" i="6"/>
  <c r="AT152" i="6"/>
  <c r="AU152" i="6"/>
  <c r="AV152" i="6"/>
  <c r="AX152" i="6"/>
  <c r="AY152" i="6"/>
  <c r="AZ152" i="6"/>
  <c r="BA152" i="6"/>
  <c r="BB152" i="6"/>
  <c r="BD152" i="6"/>
  <c r="BE152" i="6"/>
  <c r="BF152" i="6"/>
  <c r="BG152" i="6"/>
  <c r="BH152" i="6"/>
  <c r="BJ152" i="6"/>
  <c r="BK152" i="6"/>
  <c r="BL152" i="6"/>
  <c r="BM152" i="6"/>
  <c r="BN152" i="6"/>
  <c r="BP152" i="6"/>
  <c r="BQ152" i="6"/>
  <c r="BR152" i="6"/>
  <c r="BS152" i="6"/>
  <c r="BT152" i="6"/>
  <c r="BV152" i="6"/>
  <c r="C153" i="6"/>
  <c r="D153" i="6"/>
  <c r="E153" i="6"/>
  <c r="F153" i="6"/>
  <c r="H153" i="6"/>
  <c r="I153" i="6"/>
  <c r="J153" i="6"/>
  <c r="K153" i="6"/>
  <c r="L153" i="6"/>
  <c r="N153" i="6"/>
  <c r="O153" i="6"/>
  <c r="P153" i="6"/>
  <c r="Q153" i="6"/>
  <c r="R153" i="6"/>
  <c r="T153" i="6"/>
  <c r="U153" i="6"/>
  <c r="V153" i="6"/>
  <c r="W153" i="6"/>
  <c r="X153" i="6"/>
  <c r="Z153" i="6"/>
  <c r="AA153" i="6"/>
  <c r="AB153" i="6"/>
  <c r="AC153" i="6"/>
  <c r="AD153" i="6"/>
  <c r="AF153" i="6"/>
  <c r="AG153" i="6"/>
  <c r="AH153" i="6"/>
  <c r="AI153" i="6"/>
  <c r="AJ153" i="6"/>
  <c r="AL153" i="6"/>
  <c r="AM153" i="6"/>
  <c r="AN153" i="6"/>
  <c r="AO153" i="6"/>
  <c r="AP153" i="6"/>
  <c r="AR153" i="6"/>
  <c r="AS153" i="6"/>
  <c r="AT153" i="6"/>
  <c r="AU153" i="6"/>
  <c r="AV153" i="6"/>
  <c r="AX153" i="6"/>
  <c r="AY153" i="6"/>
  <c r="AZ153" i="6"/>
  <c r="BA153" i="6"/>
  <c r="BB153" i="6"/>
  <c r="BD153" i="6"/>
  <c r="BE153" i="6"/>
  <c r="BF153" i="6"/>
  <c r="BG153" i="6"/>
  <c r="BH153" i="6"/>
  <c r="BJ153" i="6"/>
  <c r="BK153" i="6"/>
  <c r="BL153" i="6"/>
  <c r="BM153" i="6"/>
  <c r="BN153" i="6"/>
  <c r="BP153" i="6"/>
  <c r="BQ153" i="6"/>
  <c r="BR153" i="6"/>
  <c r="BS153" i="6"/>
  <c r="BT153" i="6"/>
  <c r="BV153" i="6"/>
  <c r="C154" i="6"/>
  <c r="D154" i="6"/>
  <c r="E154" i="6"/>
  <c r="F154" i="6"/>
  <c r="H154" i="6"/>
  <c r="I154" i="6"/>
  <c r="J154" i="6"/>
  <c r="K154" i="6"/>
  <c r="L154" i="6"/>
  <c r="N154" i="6"/>
  <c r="O154" i="6"/>
  <c r="P154" i="6"/>
  <c r="Q154" i="6"/>
  <c r="R154" i="6"/>
  <c r="T154" i="6"/>
  <c r="U154" i="6"/>
  <c r="V154" i="6"/>
  <c r="W154" i="6"/>
  <c r="X154" i="6"/>
  <c r="Z154" i="6"/>
  <c r="AA154" i="6"/>
  <c r="AB154" i="6"/>
  <c r="AC154" i="6"/>
  <c r="AD154" i="6"/>
  <c r="AF154" i="6"/>
  <c r="AG154" i="6"/>
  <c r="AH154" i="6"/>
  <c r="AI154" i="6"/>
  <c r="AJ154" i="6"/>
  <c r="AL154" i="6"/>
  <c r="AM154" i="6"/>
  <c r="AN154" i="6"/>
  <c r="AO154" i="6"/>
  <c r="AP154" i="6"/>
  <c r="AR154" i="6"/>
  <c r="AS154" i="6"/>
  <c r="AT154" i="6"/>
  <c r="AU154" i="6"/>
  <c r="AV154" i="6"/>
  <c r="AX154" i="6"/>
  <c r="AY154" i="6"/>
  <c r="AZ154" i="6"/>
  <c r="BA154" i="6"/>
  <c r="BB154" i="6"/>
  <c r="BD154" i="6"/>
  <c r="BE154" i="6"/>
  <c r="BF154" i="6"/>
  <c r="BG154" i="6"/>
  <c r="BH154" i="6"/>
  <c r="BJ154" i="6"/>
  <c r="BK154" i="6"/>
  <c r="BL154" i="6"/>
  <c r="BM154" i="6"/>
  <c r="BN154" i="6"/>
  <c r="BP154" i="6"/>
  <c r="BQ154" i="6"/>
  <c r="BR154" i="6"/>
  <c r="BS154" i="6"/>
  <c r="BT154" i="6"/>
  <c r="BV154" i="6"/>
  <c r="C155" i="6"/>
  <c r="D155" i="6"/>
  <c r="E155" i="6"/>
  <c r="F155" i="6"/>
  <c r="H155" i="6"/>
  <c r="I155" i="6"/>
  <c r="J155" i="6"/>
  <c r="K155" i="6"/>
  <c r="L155" i="6"/>
  <c r="N155" i="6"/>
  <c r="O155" i="6"/>
  <c r="P155" i="6"/>
  <c r="Q155" i="6"/>
  <c r="R155" i="6"/>
  <c r="T155" i="6"/>
  <c r="U155" i="6"/>
  <c r="V155" i="6"/>
  <c r="W155" i="6"/>
  <c r="X155" i="6"/>
  <c r="Z155" i="6"/>
  <c r="AA155" i="6"/>
  <c r="AB155" i="6"/>
  <c r="AC155" i="6"/>
  <c r="AD155" i="6"/>
  <c r="AF155" i="6"/>
  <c r="AG155" i="6"/>
  <c r="AH155" i="6"/>
  <c r="AI155" i="6"/>
  <c r="AJ155" i="6"/>
  <c r="AL155" i="6"/>
  <c r="AM155" i="6"/>
  <c r="AN155" i="6"/>
  <c r="AO155" i="6"/>
  <c r="AP155" i="6"/>
  <c r="AR155" i="6"/>
  <c r="AS155" i="6"/>
  <c r="AT155" i="6"/>
  <c r="AU155" i="6"/>
  <c r="AV155" i="6"/>
  <c r="AX155" i="6"/>
  <c r="AY155" i="6"/>
  <c r="AZ155" i="6"/>
  <c r="BA155" i="6"/>
  <c r="BB155" i="6"/>
  <c r="BD155" i="6"/>
  <c r="BE155" i="6"/>
  <c r="BF155" i="6"/>
  <c r="BG155" i="6"/>
  <c r="BH155" i="6"/>
  <c r="BJ155" i="6"/>
  <c r="BK155" i="6"/>
  <c r="BL155" i="6"/>
  <c r="BM155" i="6"/>
  <c r="BN155" i="6"/>
  <c r="BP155" i="6"/>
  <c r="BQ155" i="6"/>
  <c r="BR155" i="6"/>
  <c r="BS155" i="6"/>
  <c r="BT155" i="6"/>
  <c r="BV155" i="6"/>
  <c r="C156" i="6"/>
  <c r="D156" i="6"/>
  <c r="E156" i="6"/>
  <c r="F156" i="6"/>
  <c r="H156" i="6"/>
  <c r="I156" i="6"/>
  <c r="J156" i="6"/>
  <c r="K156" i="6"/>
  <c r="L156" i="6"/>
  <c r="N156" i="6"/>
  <c r="O156" i="6"/>
  <c r="P156" i="6"/>
  <c r="Q156" i="6"/>
  <c r="R156" i="6"/>
  <c r="T156" i="6"/>
  <c r="U156" i="6"/>
  <c r="V156" i="6"/>
  <c r="W156" i="6"/>
  <c r="X156" i="6"/>
  <c r="Z156" i="6"/>
  <c r="AA156" i="6"/>
  <c r="AB156" i="6"/>
  <c r="AC156" i="6"/>
  <c r="AD156" i="6"/>
  <c r="AF156" i="6"/>
  <c r="AG156" i="6"/>
  <c r="AH156" i="6"/>
  <c r="AI156" i="6"/>
  <c r="AJ156" i="6"/>
  <c r="AL156" i="6"/>
  <c r="AM156" i="6"/>
  <c r="AN156" i="6"/>
  <c r="AO156" i="6"/>
  <c r="AP156" i="6"/>
  <c r="AR156" i="6"/>
  <c r="AS156" i="6"/>
  <c r="AT156" i="6"/>
  <c r="AU156" i="6"/>
  <c r="AV156" i="6"/>
  <c r="AX156" i="6"/>
  <c r="AY156" i="6"/>
  <c r="AZ156" i="6"/>
  <c r="BA156" i="6"/>
  <c r="BB156" i="6"/>
  <c r="BD156" i="6"/>
  <c r="BE156" i="6"/>
  <c r="BF156" i="6"/>
  <c r="BG156" i="6"/>
  <c r="BH156" i="6"/>
  <c r="BJ156" i="6"/>
  <c r="BK156" i="6"/>
  <c r="BL156" i="6"/>
  <c r="BM156" i="6"/>
  <c r="BN156" i="6"/>
  <c r="BP156" i="6"/>
  <c r="BQ156" i="6"/>
  <c r="BR156" i="6"/>
  <c r="BS156" i="6"/>
  <c r="BT156" i="6"/>
  <c r="BV156" i="6"/>
  <c r="C157" i="6"/>
  <c r="D157" i="6"/>
  <c r="E157" i="6"/>
  <c r="F157" i="6"/>
  <c r="H157" i="6"/>
  <c r="I157" i="6"/>
  <c r="J157" i="6"/>
  <c r="K157" i="6"/>
  <c r="L157" i="6"/>
  <c r="N157" i="6"/>
  <c r="O157" i="6"/>
  <c r="P157" i="6"/>
  <c r="Q157" i="6"/>
  <c r="R157" i="6"/>
  <c r="T157" i="6"/>
  <c r="U157" i="6"/>
  <c r="V157" i="6"/>
  <c r="W157" i="6"/>
  <c r="X157" i="6"/>
  <c r="Z157" i="6"/>
  <c r="AA157" i="6"/>
  <c r="AB157" i="6"/>
  <c r="AC157" i="6"/>
  <c r="AD157" i="6"/>
  <c r="AF157" i="6"/>
  <c r="AG157" i="6"/>
  <c r="AH157" i="6"/>
  <c r="AI157" i="6"/>
  <c r="AJ157" i="6"/>
  <c r="AL157" i="6"/>
  <c r="AM157" i="6"/>
  <c r="AN157" i="6"/>
  <c r="AO157" i="6"/>
  <c r="AP157" i="6"/>
  <c r="AR157" i="6"/>
  <c r="AS157" i="6"/>
  <c r="AT157" i="6"/>
  <c r="AU157" i="6"/>
  <c r="AV157" i="6"/>
  <c r="AX157" i="6"/>
  <c r="AY157" i="6"/>
  <c r="AZ157" i="6"/>
  <c r="BA157" i="6"/>
  <c r="BB157" i="6"/>
  <c r="BD157" i="6"/>
  <c r="BE157" i="6"/>
  <c r="BF157" i="6"/>
  <c r="BG157" i="6"/>
  <c r="BH157" i="6"/>
  <c r="BJ157" i="6"/>
  <c r="BK157" i="6"/>
  <c r="BL157" i="6"/>
  <c r="BM157" i="6"/>
  <c r="BN157" i="6"/>
  <c r="BP157" i="6"/>
  <c r="BQ157" i="6"/>
  <c r="BR157" i="6"/>
  <c r="BS157" i="6"/>
  <c r="BT157" i="6"/>
  <c r="BV157" i="6"/>
  <c r="C158" i="6"/>
  <c r="D158" i="6"/>
  <c r="E158" i="6"/>
  <c r="F158" i="6"/>
  <c r="H158" i="6"/>
  <c r="I158" i="6"/>
  <c r="J158" i="6"/>
  <c r="K158" i="6"/>
  <c r="L158" i="6"/>
  <c r="N158" i="6"/>
  <c r="O158" i="6"/>
  <c r="P158" i="6"/>
  <c r="Q158" i="6"/>
  <c r="R158" i="6"/>
  <c r="T158" i="6"/>
  <c r="U158" i="6"/>
  <c r="V158" i="6"/>
  <c r="W158" i="6"/>
  <c r="X158" i="6"/>
  <c r="Z158" i="6"/>
  <c r="AA158" i="6"/>
  <c r="AB158" i="6"/>
  <c r="AC158" i="6"/>
  <c r="AD158" i="6"/>
  <c r="AF158" i="6"/>
  <c r="AG158" i="6"/>
  <c r="AH158" i="6"/>
  <c r="AI158" i="6"/>
  <c r="AJ158" i="6"/>
  <c r="AL158" i="6"/>
  <c r="AM158" i="6"/>
  <c r="AN158" i="6"/>
  <c r="AO158" i="6"/>
  <c r="AP158" i="6"/>
  <c r="AR158" i="6"/>
  <c r="AS158" i="6"/>
  <c r="AT158" i="6"/>
  <c r="AU158" i="6"/>
  <c r="AV158" i="6"/>
  <c r="AX158" i="6"/>
  <c r="AY158" i="6"/>
  <c r="AZ158" i="6"/>
  <c r="BA158" i="6"/>
  <c r="BB158" i="6"/>
  <c r="BD158" i="6"/>
  <c r="BE158" i="6"/>
  <c r="BF158" i="6"/>
  <c r="BG158" i="6"/>
  <c r="BH158" i="6"/>
  <c r="BJ158" i="6"/>
  <c r="BK158" i="6"/>
  <c r="BL158" i="6"/>
  <c r="BM158" i="6"/>
  <c r="BN158" i="6"/>
  <c r="BP158" i="6"/>
  <c r="BQ158" i="6"/>
  <c r="BR158" i="6"/>
  <c r="BS158" i="6"/>
  <c r="BT158" i="6"/>
  <c r="BV158" i="6"/>
  <c r="C159" i="6"/>
  <c r="D159" i="6"/>
  <c r="E159" i="6"/>
  <c r="F159" i="6"/>
  <c r="H159" i="6"/>
  <c r="I159" i="6"/>
  <c r="J159" i="6"/>
  <c r="K159" i="6"/>
  <c r="L159" i="6"/>
  <c r="N159" i="6"/>
  <c r="O159" i="6"/>
  <c r="P159" i="6"/>
  <c r="Q159" i="6"/>
  <c r="R159" i="6"/>
  <c r="T159" i="6"/>
  <c r="U159" i="6"/>
  <c r="V159" i="6"/>
  <c r="W159" i="6"/>
  <c r="X159" i="6"/>
  <c r="Z159" i="6"/>
  <c r="AA159" i="6"/>
  <c r="AB159" i="6"/>
  <c r="AC159" i="6"/>
  <c r="AD159" i="6"/>
  <c r="AF159" i="6"/>
  <c r="AG159" i="6"/>
  <c r="AH159" i="6"/>
  <c r="AI159" i="6"/>
  <c r="AJ159" i="6"/>
  <c r="AL159" i="6"/>
  <c r="AM159" i="6"/>
  <c r="AN159" i="6"/>
  <c r="AO159" i="6"/>
  <c r="AP159" i="6"/>
  <c r="AR159" i="6"/>
  <c r="AS159" i="6"/>
  <c r="AT159" i="6"/>
  <c r="AU159" i="6"/>
  <c r="AV159" i="6"/>
  <c r="AX159" i="6"/>
  <c r="AY159" i="6"/>
  <c r="AZ159" i="6"/>
  <c r="BA159" i="6"/>
  <c r="BB159" i="6"/>
  <c r="BD159" i="6"/>
  <c r="BE159" i="6"/>
  <c r="BF159" i="6"/>
  <c r="BG159" i="6"/>
  <c r="BH159" i="6"/>
  <c r="BJ159" i="6"/>
  <c r="BK159" i="6"/>
  <c r="BL159" i="6"/>
  <c r="BM159" i="6"/>
  <c r="BN159" i="6"/>
  <c r="BP159" i="6"/>
  <c r="BQ159" i="6"/>
  <c r="BR159" i="6"/>
  <c r="BS159" i="6"/>
  <c r="BT159" i="6"/>
  <c r="BV159" i="6"/>
  <c r="C160" i="6"/>
  <c r="D160" i="6"/>
  <c r="E160" i="6"/>
  <c r="F160" i="6"/>
  <c r="H160" i="6"/>
  <c r="I160" i="6"/>
  <c r="J160" i="6"/>
  <c r="K160" i="6"/>
  <c r="L160" i="6"/>
  <c r="N160" i="6"/>
  <c r="O160" i="6"/>
  <c r="P160" i="6"/>
  <c r="Q160" i="6"/>
  <c r="R160" i="6"/>
  <c r="T160" i="6"/>
  <c r="U160" i="6"/>
  <c r="V160" i="6"/>
  <c r="W160" i="6"/>
  <c r="X160" i="6"/>
  <c r="Z160" i="6"/>
  <c r="AA160" i="6"/>
  <c r="AB160" i="6"/>
  <c r="AC160" i="6"/>
  <c r="AD160" i="6"/>
  <c r="AF160" i="6"/>
  <c r="AG160" i="6"/>
  <c r="AH160" i="6"/>
  <c r="AI160" i="6"/>
  <c r="AJ160" i="6"/>
  <c r="AL160" i="6"/>
  <c r="AM160" i="6"/>
  <c r="AN160" i="6"/>
  <c r="AO160" i="6"/>
  <c r="AP160" i="6"/>
  <c r="AR160" i="6"/>
  <c r="AS160" i="6"/>
  <c r="AT160" i="6"/>
  <c r="AU160" i="6"/>
  <c r="AV160" i="6"/>
  <c r="AX160" i="6"/>
  <c r="AY160" i="6"/>
  <c r="AZ160" i="6"/>
  <c r="BA160" i="6"/>
  <c r="BB160" i="6"/>
  <c r="BD160" i="6"/>
  <c r="BE160" i="6"/>
  <c r="BF160" i="6"/>
  <c r="BG160" i="6"/>
  <c r="BH160" i="6"/>
  <c r="BJ160" i="6"/>
  <c r="BK160" i="6"/>
  <c r="BL160" i="6"/>
  <c r="BM160" i="6"/>
  <c r="BN160" i="6"/>
  <c r="BP160" i="6"/>
  <c r="BQ160" i="6"/>
  <c r="BR160" i="6"/>
  <c r="BS160" i="6"/>
  <c r="BT160" i="6"/>
  <c r="BV160" i="6"/>
  <c r="C161" i="6"/>
  <c r="D161" i="6"/>
  <c r="E161" i="6"/>
  <c r="F161" i="6"/>
  <c r="H161" i="6"/>
  <c r="I161" i="6"/>
  <c r="J161" i="6"/>
  <c r="K161" i="6"/>
  <c r="L161" i="6"/>
  <c r="N161" i="6"/>
  <c r="O161" i="6"/>
  <c r="P161" i="6"/>
  <c r="Q161" i="6"/>
  <c r="R161" i="6"/>
  <c r="T161" i="6"/>
  <c r="U161" i="6"/>
  <c r="V161" i="6"/>
  <c r="W161" i="6"/>
  <c r="X161" i="6"/>
  <c r="Z161" i="6"/>
  <c r="AA161" i="6"/>
  <c r="AB161" i="6"/>
  <c r="AC161" i="6"/>
  <c r="AD161" i="6"/>
  <c r="AF161" i="6"/>
  <c r="AG161" i="6"/>
  <c r="AH161" i="6"/>
  <c r="AI161" i="6"/>
  <c r="AJ161" i="6"/>
  <c r="AL161" i="6"/>
  <c r="AM161" i="6"/>
  <c r="AN161" i="6"/>
  <c r="AO161" i="6"/>
  <c r="AP161" i="6"/>
  <c r="AR161" i="6"/>
  <c r="AS161" i="6"/>
  <c r="AT161" i="6"/>
  <c r="AU161" i="6"/>
  <c r="AV161" i="6"/>
  <c r="AX161" i="6"/>
  <c r="AY161" i="6"/>
  <c r="AZ161" i="6"/>
  <c r="BA161" i="6"/>
  <c r="BB161" i="6"/>
  <c r="BD161" i="6"/>
  <c r="BE161" i="6"/>
  <c r="BF161" i="6"/>
  <c r="BG161" i="6"/>
  <c r="BH161" i="6"/>
  <c r="BJ161" i="6"/>
  <c r="BK161" i="6"/>
  <c r="BL161" i="6"/>
  <c r="BM161" i="6"/>
  <c r="BN161" i="6"/>
  <c r="BP161" i="6"/>
  <c r="BQ161" i="6"/>
  <c r="BR161" i="6"/>
  <c r="BS161" i="6"/>
  <c r="BT161" i="6"/>
  <c r="BV161" i="6"/>
  <c r="BV86" i="6"/>
  <c r="BT86" i="6"/>
  <c r="BS86" i="6"/>
  <c r="BR86" i="6"/>
  <c r="BQ86" i="6"/>
  <c r="BP86" i="6"/>
  <c r="BN86" i="6"/>
  <c r="BM86" i="6"/>
  <c r="BL86" i="6"/>
  <c r="BK86" i="6"/>
  <c r="BJ86" i="6"/>
  <c r="BH86" i="6"/>
  <c r="BG86" i="6"/>
  <c r="BF86" i="6"/>
  <c r="BE86" i="6"/>
  <c r="BD86" i="6"/>
  <c r="BB86" i="6"/>
  <c r="BA86" i="6"/>
  <c r="AZ86" i="6"/>
  <c r="AY86" i="6"/>
  <c r="AX86" i="6"/>
  <c r="AV86" i="6"/>
  <c r="AU86" i="6"/>
  <c r="AT86" i="6"/>
  <c r="AS86" i="6"/>
  <c r="AR86" i="6"/>
  <c r="AP86" i="6"/>
  <c r="AO86" i="6"/>
  <c r="AN86" i="6"/>
  <c r="AM86" i="6"/>
  <c r="AL86" i="6"/>
  <c r="AJ86" i="6"/>
  <c r="AI86" i="6"/>
  <c r="AH86" i="6"/>
  <c r="AG86" i="6"/>
  <c r="AF86" i="6"/>
  <c r="AD86" i="6"/>
  <c r="AC86" i="6"/>
  <c r="AB86" i="6"/>
  <c r="AA86" i="6"/>
  <c r="Z86" i="6"/>
  <c r="X86" i="6"/>
  <c r="W86" i="6"/>
  <c r="V86" i="6"/>
  <c r="U86" i="6"/>
  <c r="T86" i="6"/>
  <c r="R86" i="6"/>
  <c r="Q86" i="6"/>
  <c r="P86" i="6"/>
  <c r="O86" i="6"/>
  <c r="N86" i="6"/>
  <c r="L86" i="6"/>
  <c r="K86" i="6"/>
  <c r="BV79" i="6"/>
  <c r="BT79" i="6"/>
  <c r="BS79" i="6"/>
  <c r="BR79" i="6"/>
  <c r="BQ79" i="6"/>
  <c r="BV78" i="6"/>
  <c r="BT78" i="6"/>
  <c r="BS78" i="6"/>
  <c r="BR78" i="6"/>
  <c r="BQ78" i="6"/>
  <c r="BV77" i="6"/>
  <c r="BT77" i="6"/>
  <c r="BS77" i="6"/>
  <c r="BR77" i="6"/>
  <c r="BQ77" i="6"/>
  <c r="BV76" i="6"/>
  <c r="BT76" i="6"/>
  <c r="BS76" i="6"/>
  <c r="BR76" i="6"/>
  <c r="BQ76" i="6"/>
  <c r="BV75" i="6"/>
  <c r="BT75" i="6"/>
  <c r="BS75" i="6"/>
  <c r="BR75" i="6"/>
  <c r="BQ75" i="6"/>
  <c r="BV74" i="6"/>
  <c r="BT74" i="6"/>
  <c r="BS74" i="6"/>
  <c r="BR74" i="6"/>
  <c r="BQ74" i="6"/>
  <c r="BV73" i="6"/>
  <c r="BT73" i="6"/>
  <c r="BS73" i="6"/>
  <c r="BR73" i="6"/>
  <c r="BQ73" i="6"/>
  <c r="BV72" i="6"/>
  <c r="BT72" i="6"/>
  <c r="BS72" i="6"/>
  <c r="BR72" i="6"/>
  <c r="BQ72" i="6"/>
  <c r="BV71" i="6"/>
  <c r="BT71" i="6"/>
  <c r="BS71" i="6"/>
  <c r="BR71" i="6"/>
  <c r="BQ71" i="6"/>
  <c r="BV70" i="6"/>
  <c r="BT70" i="6"/>
  <c r="BS70" i="6"/>
  <c r="BR70" i="6"/>
  <c r="BQ70" i="6"/>
  <c r="BV69" i="6"/>
  <c r="BT69" i="6"/>
  <c r="BS69" i="6"/>
  <c r="BR69" i="6"/>
  <c r="BQ69" i="6"/>
  <c r="BV68" i="6"/>
  <c r="BT68" i="6"/>
  <c r="BS68" i="6"/>
  <c r="BR68" i="6"/>
  <c r="BQ68" i="6"/>
  <c r="BV67" i="6"/>
  <c r="BT67" i="6"/>
  <c r="BS67" i="6"/>
  <c r="BR67" i="6"/>
  <c r="BQ67" i="6"/>
  <c r="BV66" i="6"/>
  <c r="BT66" i="6"/>
  <c r="BS66" i="6"/>
  <c r="BR66" i="6"/>
  <c r="BQ66" i="6"/>
  <c r="BV65" i="6"/>
  <c r="BT65" i="6"/>
  <c r="BS65" i="6"/>
  <c r="BR65" i="6"/>
  <c r="BQ65" i="6"/>
  <c r="BV64" i="6"/>
  <c r="BT64" i="6"/>
  <c r="BS64" i="6"/>
  <c r="BR64" i="6"/>
  <c r="BQ64" i="6"/>
  <c r="BV63" i="6"/>
  <c r="BT63" i="6"/>
  <c r="BS63" i="6"/>
  <c r="BR63" i="6"/>
  <c r="BQ63" i="6"/>
  <c r="BV62" i="6"/>
  <c r="BT62" i="6"/>
  <c r="BS62" i="6"/>
  <c r="BR62" i="6"/>
  <c r="BQ62" i="6"/>
  <c r="BV61" i="6"/>
  <c r="BT61" i="6"/>
  <c r="BS61" i="6"/>
  <c r="BR61" i="6"/>
  <c r="BQ61" i="6"/>
  <c r="BV60" i="6"/>
  <c r="BT60" i="6"/>
  <c r="BS60" i="6"/>
  <c r="BR60" i="6"/>
  <c r="BQ60" i="6"/>
  <c r="BV59" i="6"/>
  <c r="BT59" i="6"/>
  <c r="BS59" i="6"/>
  <c r="BR59" i="6"/>
  <c r="BQ59" i="6"/>
  <c r="BV58" i="6"/>
  <c r="BT58" i="6"/>
  <c r="BS58" i="6"/>
  <c r="BR58" i="6"/>
  <c r="BQ58" i="6"/>
  <c r="BV57" i="6"/>
  <c r="BT57" i="6"/>
  <c r="BS57" i="6"/>
  <c r="BR57" i="6"/>
  <c r="BQ57" i="6"/>
  <c r="BV56" i="6"/>
  <c r="BT56" i="6"/>
  <c r="BS56" i="6"/>
  <c r="BR56" i="6"/>
  <c r="BQ56" i="6"/>
  <c r="BV55" i="6"/>
  <c r="BT55" i="6"/>
  <c r="BS55" i="6"/>
  <c r="BR55" i="6"/>
  <c r="BQ55" i="6"/>
  <c r="BV54" i="6"/>
  <c r="BT54" i="6"/>
  <c r="BS54" i="6"/>
  <c r="BR54" i="6"/>
  <c r="BQ54" i="6"/>
  <c r="BV53" i="6"/>
  <c r="BT53" i="6"/>
  <c r="BS53" i="6"/>
  <c r="BR53" i="6"/>
  <c r="BQ53" i="6"/>
  <c r="BV52" i="6"/>
  <c r="BT52" i="6"/>
  <c r="BS52" i="6"/>
  <c r="BR52" i="6"/>
  <c r="BQ52" i="6"/>
  <c r="BV51" i="6"/>
  <c r="BT51" i="6"/>
  <c r="BS51" i="6"/>
  <c r="BR51" i="6"/>
  <c r="BQ51" i="6"/>
  <c r="BV50" i="6"/>
  <c r="BT50" i="6"/>
  <c r="BS50" i="6"/>
  <c r="BR50" i="6"/>
  <c r="BQ50" i="6"/>
  <c r="BV49" i="6"/>
  <c r="BT49" i="6"/>
  <c r="BS49" i="6"/>
  <c r="BR49" i="6"/>
  <c r="BQ49" i="6"/>
  <c r="BV48" i="6"/>
  <c r="BT48" i="6"/>
  <c r="BS48" i="6"/>
  <c r="BR48" i="6"/>
  <c r="BQ48" i="6"/>
  <c r="BV47" i="6"/>
  <c r="BT47" i="6"/>
  <c r="BS47" i="6"/>
  <c r="BR47" i="6"/>
  <c r="BQ47" i="6"/>
  <c r="BV46" i="6"/>
  <c r="BT46" i="6"/>
  <c r="BS46" i="6"/>
  <c r="BR46" i="6"/>
  <c r="BQ46" i="6"/>
  <c r="BV45" i="6"/>
  <c r="BT45" i="6"/>
  <c r="BS45" i="6"/>
  <c r="BR45" i="6"/>
  <c r="BQ45" i="6"/>
  <c r="BV44" i="6"/>
  <c r="BT44" i="6"/>
  <c r="BS44" i="6"/>
  <c r="BR44" i="6"/>
  <c r="BQ44" i="6"/>
  <c r="BV43" i="6"/>
  <c r="BT43" i="6"/>
  <c r="BS43" i="6"/>
  <c r="BR43" i="6"/>
  <c r="BQ43" i="6"/>
  <c r="BV42" i="6"/>
  <c r="BT42" i="6"/>
  <c r="BS42" i="6"/>
  <c r="BR42" i="6"/>
  <c r="BQ42" i="6"/>
  <c r="BV41" i="6"/>
  <c r="BT41" i="6"/>
  <c r="BS41" i="6"/>
  <c r="BR41" i="6"/>
  <c r="BQ41" i="6"/>
  <c r="BV40" i="6"/>
  <c r="BT40" i="6"/>
  <c r="BS40" i="6"/>
  <c r="BR40" i="6"/>
  <c r="BQ40" i="6"/>
  <c r="BV39" i="6"/>
  <c r="BT39" i="6"/>
  <c r="BS39" i="6"/>
  <c r="BR39" i="6"/>
  <c r="BQ39" i="6"/>
  <c r="BV38" i="6"/>
  <c r="BT38" i="6"/>
  <c r="BS38" i="6"/>
  <c r="BR38" i="6"/>
  <c r="BQ38" i="6"/>
  <c r="BV37" i="6"/>
  <c r="BT37" i="6"/>
  <c r="BS37" i="6"/>
  <c r="BR37" i="6"/>
  <c r="BQ37" i="6"/>
  <c r="BV36" i="6"/>
  <c r="BT36" i="6"/>
  <c r="BS36" i="6"/>
  <c r="BR36" i="6"/>
  <c r="BQ36" i="6"/>
  <c r="BV35" i="6"/>
  <c r="BT35" i="6"/>
  <c r="BS35" i="6"/>
  <c r="BR35" i="6"/>
  <c r="BQ35" i="6"/>
  <c r="BV34" i="6"/>
  <c r="BT34" i="6"/>
  <c r="BS34" i="6"/>
  <c r="BR34" i="6"/>
  <c r="BQ34" i="6"/>
  <c r="BV33" i="6"/>
  <c r="BT33" i="6"/>
  <c r="BS33" i="6"/>
  <c r="BR33" i="6"/>
  <c r="BQ33" i="6"/>
  <c r="BV32" i="6"/>
  <c r="BT32" i="6"/>
  <c r="BS32" i="6"/>
  <c r="BR32" i="6"/>
  <c r="BQ32" i="6"/>
  <c r="BV31" i="6"/>
  <c r="BT31" i="6"/>
  <c r="BS31" i="6"/>
  <c r="BR31" i="6"/>
  <c r="BQ31" i="6"/>
  <c r="BV30" i="6"/>
  <c r="BT30" i="6"/>
  <c r="BS30" i="6"/>
  <c r="BR30" i="6"/>
  <c r="BQ30" i="6"/>
  <c r="BV29" i="6"/>
  <c r="BT29" i="6"/>
  <c r="BS29" i="6"/>
  <c r="BR29" i="6"/>
  <c r="BQ29" i="6"/>
  <c r="BV28" i="6"/>
  <c r="BT28" i="6"/>
  <c r="BS28" i="6"/>
  <c r="BR28" i="6"/>
  <c r="BQ28" i="6"/>
  <c r="BV27" i="6"/>
  <c r="BT27" i="6"/>
  <c r="BS27" i="6"/>
  <c r="BR27" i="6"/>
  <c r="BQ27" i="6"/>
  <c r="BV26" i="6"/>
  <c r="BT26" i="6"/>
  <c r="BS26" i="6"/>
  <c r="BR26" i="6"/>
  <c r="BQ26" i="6"/>
  <c r="BV25" i="6"/>
  <c r="BT25" i="6"/>
  <c r="BS25" i="6"/>
  <c r="BR25" i="6"/>
  <c r="BQ25" i="6"/>
  <c r="BV24" i="6"/>
  <c r="BT24" i="6"/>
  <c r="BS24" i="6"/>
  <c r="BR24" i="6"/>
  <c r="BQ24" i="6"/>
  <c r="BV23" i="6"/>
  <c r="BT23" i="6"/>
  <c r="BS23" i="6"/>
  <c r="BR23" i="6"/>
  <c r="BQ23" i="6"/>
  <c r="BV22" i="6"/>
  <c r="BT22" i="6"/>
  <c r="BS22" i="6"/>
  <c r="BR22" i="6"/>
  <c r="BQ22" i="6"/>
  <c r="BV21" i="6"/>
  <c r="BT21" i="6"/>
  <c r="BS21" i="6"/>
  <c r="BR21" i="6"/>
  <c r="BQ21" i="6"/>
  <c r="BV20" i="6"/>
  <c r="BT20" i="6"/>
  <c r="BS20" i="6"/>
  <c r="BR20" i="6"/>
  <c r="BQ20" i="6"/>
  <c r="BV19" i="6"/>
  <c r="BT19" i="6"/>
  <c r="BS19" i="6"/>
  <c r="BR19" i="6"/>
  <c r="BQ19" i="6"/>
  <c r="BV18" i="6"/>
  <c r="BT18" i="6"/>
  <c r="BS18" i="6"/>
  <c r="BR18" i="6"/>
  <c r="BQ18" i="6"/>
  <c r="BV17" i="6"/>
  <c r="BT17" i="6"/>
  <c r="BS17" i="6"/>
  <c r="BR17" i="6"/>
  <c r="BQ17" i="6"/>
  <c r="BV16" i="6"/>
  <c r="BT16" i="6"/>
  <c r="BS16" i="6"/>
  <c r="BR16" i="6"/>
  <c r="BQ16" i="6"/>
  <c r="BV15" i="6"/>
  <c r="BT15" i="6"/>
  <c r="BS15" i="6"/>
  <c r="BR15" i="6"/>
  <c r="BQ15" i="6"/>
  <c r="BV14" i="6"/>
  <c r="BT14" i="6"/>
  <c r="BS14" i="6"/>
  <c r="BR14" i="6"/>
  <c r="BQ14" i="6"/>
  <c r="BV13" i="6"/>
  <c r="BT13" i="6"/>
  <c r="BS13" i="6"/>
  <c r="BR13" i="6"/>
  <c r="BQ13" i="6"/>
  <c r="BV12" i="6"/>
  <c r="BT12" i="6"/>
  <c r="BS12" i="6"/>
  <c r="BR12" i="6"/>
  <c r="BQ12" i="6"/>
  <c r="BV11" i="6"/>
  <c r="BT11" i="6"/>
  <c r="BS11" i="6"/>
  <c r="BR11" i="6"/>
  <c r="BQ11" i="6"/>
  <c r="BV10" i="6"/>
  <c r="BT10" i="6"/>
  <c r="BS10" i="6"/>
  <c r="BR10" i="6"/>
  <c r="BQ10" i="6"/>
  <c r="BV9" i="6"/>
  <c r="BT9" i="6"/>
  <c r="BS9" i="6"/>
  <c r="BR9" i="6"/>
  <c r="BQ9" i="6"/>
  <c r="BV8" i="6"/>
  <c r="BT8" i="6"/>
  <c r="BS8" i="6"/>
  <c r="BR8" i="6"/>
  <c r="BQ8" i="6"/>
  <c r="BV7" i="6"/>
  <c r="BT7" i="6"/>
  <c r="BS7" i="6"/>
  <c r="BR7" i="6"/>
  <c r="BQ7" i="6"/>
  <c r="BV6" i="6"/>
  <c r="BT6" i="6"/>
  <c r="BS6" i="6"/>
  <c r="BR6" i="6"/>
  <c r="BQ6" i="6"/>
  <c r="BV5" i="6"/>
  <c r="BT5" i="6"/>
  <c r="BS5" i="6"/>
  <c r="BR5" i="6"/>
  <c r="BQ5" i="6"/>
  <c r="BV4" i="6"/>
  <c r="BT4" i="6"/>
  <c r="BS4" i="6"/>
  <c r="BR4" i="6"/>
  <c r="BQ4" i="6"/>
  <c r="BP79" i="6"/>
  <c r="BN79" i="6"/>
  <c r="BM79" i="6"/>
  <c r="BL79" i="6"/>
  <c r="BK79" i="6"/>
  <c r="BP78" i="6"/>
  <c r="BN78" i="6"/>
  <c r="BM78" i="6"/>
  <c r="BL78" i="6"/>
  <c r="BK78" i="6"/>
  <c r="BP77" i="6"/>
  <c r="BN77" i="6"/>
  <c r="BM77" i="6"/>
  <c r="BL77" i="6"/>
  <c r="BK77" i="6"/>
  <c r="BP76" i="6"/>
  <c r="BN76" i="6"/>
  <c r="BM76" i="6"/>
  <c r="BL76" i="6"/>
  <c r="BK76" i="6"/>
  <c r="BP75" i="6"/>
  <c r="BN75" i="6"/>
  <c r="BM75" i="6"/>
  <c r="BL75" i="6"/>
  <c r="BK75" i="6"/>
  <c r="BP74" i="6"/>
  <c r="BN74" i="6"/>
  <c r="BM74" i="6"/>
  <c r="BL74" i="6"/>
  <c r="BK74" i="6"/>
  <c r="BP73" i="6"/>
  <c r="BN73" i="6"/>
  <c r="BM73" i="6"/>
  <c r="BL73" i="6"/>
  <c r="BK73" i="6"/>
  <c r="BP72" i="6"/>
  <c r="BN72" i="6"/>
  <c r="BM72" i="6"/>
  <c r="BL72" i="6"/>
  <c r="BK72" i="6"/>
  <c r="BP71" i="6"/>
  <c r="BN71" i="6"/>
  <c r="BM71" i="6"/>
  <c r="BL71" i="6"/>
  <c r="BK71" i="6"/>
  <c r="BP70" i="6"/>
  <c r="BN70" i="6"/>
  <c r="BM70" i="6"/>
  <c r="BL70" i="6"/>
  <c r="BK70" i="6"/>
  <c r="BP69" i="6"/>
  <c r="BN69" i="6"/>
  <c r="BM69" i="6"/>
  <c r="BL69" i="6"/>
  <c r="BK69" i="6"/>
  <c r="BP68" i="6"/>
  <c r="BN68" i="6"/>
  <c r="BM68" i="6"/>
  <c r="BL68" i="6"/>
  <c r="BK68" i="6"/>
  <c r="BP67" i="6"/>
  <c r="BN67" i="6"/>
  <c r="BM67" i="6"/>
  <c r="BL67" i="6"/>
  <c r="BK67" i="6"/>
  <c r="BP66" i="6"/>
  <c r="BN66" i="6"/>
  <c r="BM66" i="6"/>
  <c r="BL66" i="6"/>
  <c r="BK66" i="6"/>
  <c r="BP65" i="6"/>
  <c r="BN65" i="6"/>
  <c r="BM65" i="6"/>
  <c r="BL65" i="6"/>
  <c r="BK65" i="6"/>
  <c r="BP64" i="6"/>
  <c r="BN64" i="6"/>
  <c r="BM64" i="6"/>
  <c r="BL64" i="6"/>
  <c r="BK64" i="6"/>
  <c r="BP63" i="6"/>
  <c r="BN63" i="6"/>
  <c r="BM63" i="6"/>
  <c r="BL63" i="6"/>
  <c r="BK63" i="6"/>
  <c r="BP62" i="6"/>
  <c r="BN62" i="6"/>
  <c r="BM62" i="6"/>
  <c r="BL62" i="6"/>
  <c r="BK62" i="6"/>
  <c r="BP61" i="6"/>
  <c r="BN61" i="6"/>
  <c r="BM61" i="6"/>
  <c r="BL61" i="6"/>
  <c r="BK61" i="6"/>
  <c r="BP60" i="6"/>
  <c r="BN60" i="6"/>
  <c r="BM60" i="6"/>
  <c r="BL60" i="6"/>
  <c r="BK60" i="6"/>
  <c r="BP59" i="6"/>
  <c r="BN59" i="6"/>
  <c r="BM59" i="6"/>
  <c r="BL59" i="6"/>
  <c r="BK59" i="6"/>
  <c r="BP58" i="6"/>
  <c r="BN58" i="6"/>
  <c r="BM58" i="6"/>
  <c r="BL58" i="6"/>
  <c r="BK58" i="6"/>
  <c r="BP57" i="6"/>
  <c r="BN57" i="6"/>
  <c r="BM57" i="6"/>
  <c r="BL57" i="6"/>
  <c r="BK57" i="6"/>
  <c r="BP56" i="6"/>
  <c r="BN56" i="6"/>
  <c r="BM56" i="6"/>
  <c r="BL56" i="6"/>
  <c r="BK56" i="6"/>
  <c r="BP55" i="6"/>
  <c r="BN55" i="6"/>
  <c r="BM55" i="6"/>
  <c r="BL55" i="6"/>
  <c r="BK55" i="6"/>
  <c r="BP54" i="6"/>
  <c r="BN54" i="6"/>
  <c r="BM54" i="6"/>
  <c r="BL54" i="6"/>
  <c r="BK54" i="6"/>
  <c r="BP53" i="6"/>
  <c r="BN53" i="6"/>
  <c r="BM53" i="6"/>
  <c r="BL53" i="6"/>
  <c r="BK53" i="6"/>
  <c r="BP52" i="6"/>
  <c r="BN52" i="6"/>
  <c r="BM52" i="6"/>
  <c r="BL52" i="6"/>
  <c r="BK52" i="6"/>
  <c r="BP51" i="6"/>
  <c r="BN51" i="6"/>
  <c r="BM51" i="6"/>
  <c r="BL51" i="6"/>
  <c r="BK51" i="6"/>
  <c r="BP50" i="6"/>
  <c r="BN50" i="6"/>
  <c r="BM50" i="6"/>
  <c r="BL50" i="6"/>
  <c r="BK50" i="6"/>
  <c r="BP49" i="6"/>
  <c r="BN49" i="6"/>
  <c r="BM49" i="6"/>
  <c r="BL49" i="6"/>
  <c r="BK49" i="6"/>
  <c r="BP48" i="6"/>
  <c r="BN48" i="6"/>
  <c r="BM48" i="6"/>
  <c r="BL48" i="6"/>
  <c r="BK48" i="6"/>
  <c r="BP47" i="6"/>
  <c r="BN47" i="6"/>
  <c r="BM47" i="6"/>
  <c r="BL47" i="6"/>
  <c r="BK47" i="6"/>
  <c r="BP46" i="6"/>
  <c r="BN46" i="6"/>
  <c r="BM46" i="6"/>
  <c r="BL46" i="6"/>
  <c r="BK46" i="6"/>
  <c r="BP45" i="6"/>
  <c r="BN45" i="6"/>
  <c r="BM45" i="6"/>
  <c r="BL45" i="6"/>
  <c r="BK45" i="6"/>
  <c r="BP44" i="6"/>
  <c r="BN44" i="6"/>
  <c r="BM44" i="6"/>
  <c r="BL44" i="6"/>
  <c r="BK44" i="6"/>
  <c r="BP43" i="6"/>
  <c r="BN43" i="6"/>
  <c r="BM43" i="6"/>
  <c r="BL43" i="6"/>
  <c r="BK43" i="6"/>
  <c r="BP42" i="6"/>
  <c r="BN42" i="6"/>
  <c r="BM42" i="6"/>
  <c r="BL42" i="6"/>
  <c r="BK42" i="6"/>
  <c r="BP41" i="6"/>
  <c r="BN41" i="6"/>
  <c r="BM41" i="6"/>
  <c r="BL41" i="6"/>
  <c r="BK41" i="6"/>
  <c r="BP40" i="6"/>
  <c r="BN40" i="6"/>
  <c r="BM40" i="6"/>
  <c r="BL40" i="6"/>
  <c r="BK40" i="6"/>
  <c r="BP39" i="6"/>
  <c r="BN39" i="6"/>
  <c r="BM39" i="6"/>
  <c r="BL39" i="6"/>
  <c r="BK39" i="6"/>
  <c r="BP38" i="6"/>
  <c r="BN38" i="6"/>
  <c r="BM38" i="6"/>
  <c r="BL38" i="6"/>
  <c r="BK38" i="6"/>
  <c r="BP37" i="6"/>
  <c r="BN37" i="6"/>
  <c r="BM37" i="6"/>
  <c r="BL37" i="6"/>
  <c r="BK37" i="6"/>
  <c r="BP36" i="6"/>
  <c r="BN36" i="6"/>
  <c r="BM36" i="6"/>
  <c r="BL36" i="6"/>
  <c r="BK36" i="6"/>
  <c r="BP35" i="6"/>
  <c r="BN35" i="6"/>
  <c r="BM35" i="6"/>
  <c r="BL35" i="6"/>
  <c r="BK35" i="6"/>
  <c r="BP34" i="6"/>
  <c r="BN34" i="6"/>
  <c r="BM34" i="6"/>
  <c r="BL34" i="6"/>
  <c r="BK34" i="6"/>
  <c r="BP33" i="6"/>
  <c r="BN33" i="6"/>
  <c r="BM33" i="6"/>
  <c r="BL33" i="6"/>
  <c r="BK33" i="6"/>
  <c r="BP32" i="6"/>
  <c r="BN32" i="6"/>
  <c r="BM32" i="6"/>
  <c r="BL32" i="6"/>
  <c r="BK32" i="6"/>
  <c r="BP31" i="6"/>
  <c r="BN31" i="6"/>
  <c r="BM31" i="6"/>
  <c r="BL31" i="6"/>
  <c r="BK31" i="6"/>
  <c r="BP30" i="6"/>
  <c r="BN30" i="6"/>
  <c r="BM30" i="6"/>
  <c r="BL30" i="6"/>
  <c r="BK30" i="6"/>
  <c r="BP29" i="6"/>
  <c r="BN29" i="6"/>
  <c r="BM29" i="6"/>
  <c r="BL29" i="6"/>
  <c r="BK29" i="6"/>
  <c r="BP28" i="6"/>
  <c r="BN28" i="6"/>
  <c r="BM28" i="6"/>
  <c r="BL28" i="6"/>
  <c r="BK28" i="6"/>
  <c r="BP27" i="6"/>
  <c r="BN27" i="6"/>
  <c r="BM27" i="6"/>
  <c r="BL27" i="6"/>
  <c r="BK27" i="6"/>
  <c r="BP26" i="6"/>
  <c r="BN26" i="6"/>
  <c r="BM26" i="6"/>
  <c r="BL26" i="6"/>
  <c r="BK26" i="6"/>
  <c r="BP25" i="6"/>
  <c r="BN25" i="6"/>
  <c r="BM25" i="6"/>
  <c r="BL25" i="6"/>
  <c r="BK25" i="6"/>
  <c r="BP24" i="6"/>
  <c r="BN24" i="6"/>
  <c r="BM24" i="6"/>
  <c r="BL24" i="6"/>
  <c r="BK24" i="6"/>
  <c r="BP23" i="6"/>
  <c r="BN23" i="6"/>
  <c r="BM23" i="6"/>
  <c r="BL23" i="6"/>
  <c r="BK23" i="6"/>
  <c r="BP22" i="6"/>
  <c r="BN22" i="6"/>
  <c r="BM22" i="6"/>
  <c r="BL22" i="6"/>
  <c r="BK22" i="6"/>
  <c r="BP21" i="6"/>
  <c r="BN21" i="6"/>
  <c r="BM21" i="6"/>
  <c r="BL21" i="6"/>
  <c r="BK21" i="6"/>
  <c r="BP20" i="6"/>
  <c r="BN20" i="6"/>
  <c r="BM20" i="6"/>
  <c r="BL20" i="6"/>
  <c r="BK20" i="6"/>
  <c r="BP19" i="6"/>
  <c r="BN19" i="6"/>
  <c r="BM19" i="6"/>
  <c r="BL19" i="6"/>
  <c r="BK19" i="6"/>
  <c r="BP18" i="6"/>
  <c r="BN18" i="6"/>
  <c r="BM18" i="6"/>
  <c r="BL18" i="6"/>
  <c r="BK18" i="6"/>
  <c r="BP17" i="6"/>
  <c r="BN17" i="6"/>
  <c r="BM17" i="6"/>
  <c r="BL17" i="6"/>
  <c r="BK17" i="6"/>
  <c r="BP16" i="6"/>
  <c r="BN16" i="6"/>
  <c r="BM16" i="6"/>
  <c r="BL16" i="6"/>
  <c r="BK16" i="6"/>
  <c r="BP15" i="6"/>
  <c r="BN15" i="6"/>
  <c r="BM15" i="6"/>
  <c r="BL15" i="6"/>
  <c r="BK15" i="6"/>
  <c r="BP14" i="6"/>
  <c r="BN14" i="6"/>
  <c r="BM14" i="6"/>
  <c r="BL14" i="6"/>
  <c r="BK14" i="6"/>
  <c r="BP13" i="6"/>
  <c r="BN13" i="6"/>
  <c r="BM13" i="6"/>
  <c r="BL13" i="6"/>
  <c r="BK13" i="6"/>
  <c r="BP12" i="6"/>
  <c r="BN12" i="6"/>
  <c r="BM12" i="6"/>
  <c r="BL12" i="6"/>
  <c r="BK12" i="6"/>
  <c r="BP11" i="6"/>
  <c r="BN11" i="6"/>
  <c r="BM11" i="6"/>
  <c r="BL11" i="6"/>
  <c r="BK11" i="6"/>
  <c r="BP10" i="6"/>
  <c r="BN10" i="6"/>
  <c r="BM10" i="6"/>
  <c r="BL10" i="6"/>
  <c r="BK10" i="6"/>
  <c r="BP9" i="6"/>
  <c r="BN9" i="6"/>
  <c r="BM9" i="6"/>
  <c r="BL9" i="6"/>
  <c r="BK9" i="6"/>
  <c r="BP8" i="6"/>
  <c r="BN8" i="6"/>
  <c r="BM8" i="6"/>
  <c r="BL8" i="6"/>
  <c r="BK8" i="6"/>
  <c r="BP7" i="6"/>
  <c r="BN7" i="6"/>
  <c r="BM7" i="6"/>
  <c r="BL7" i="6"/>
  <c r="BK7" i="6"/>
  <c r="BP6" i="6"/>
  <c r="BN6" i="6"/>
  <c r="BM6" i="6"/>
  <c r="BL6" i="6"/>
  <c r="BK6" i="6"/>
  <c r="BP5" i="6"/>
  <c r="BN5" i="6"/>
  <c r="BM5" i="6"/>
  <c r="BL5" i="6"/>
  <c r="BK5" i="6"/>
  <c r="BP4" i="6"/>
  <c r="BN4" i="6"/>
  <c r="BM4" i="6"/>
  <c r="BL4" i="6"/>
  <c r="BK4" i="6"/>
  <c r="BJ79" i="6"/>
  <c r="BH79" i="6"/>
  <c r="BG79" i="6"/>
  <c r="BF79" i="6"/>
  <c r="BE79" i="6"/>
  <c r="BJ78" i="6"/>
  <c r="BH78" i="6"/>
  <c r="BG78" i="6"/>
  <c r="BF78" i="6"/>
  <c r="BE78" i="6"/>
  <c r="BJ77" i="6"/>
  <c r="BH77" i="6"/>
  <c r="BG77" i="6"/>
  <c r="BF77" i="6"/>
  <c r="BE77" i="6"/>
  <c r="BJ76" i="6"/>
  <c r="BH76" i="6"/>
  <c r="BG76" i="6"/>
  <c r="BF76" i="6"/>
  <c r="BE76" i="6"/>
  <c r="BJ75" i="6"/>
  <c r="BH75" i="6"/>
  <c r="BG75" i="6"/>
  <c r="BF75" i="6"/>
  <c r="BE75" i="6"/>
  <c r="BJ74" i="6"/>
  <c r="BH74" i="6"/>
  <c r="BG74" i="6"/>
  <c r="BF74" i="6"/>
  <c r="BE74" i="6"/>
  <c r="BJ73" i="6"/>
  <c r="BH73" i="6"/>
  <c r="BG73" i="6"/>
  <c r="BF73" i="6"/>
  <c r="BE73" i="6"/>
  <c r="BJ72" i="6"/>
  <c r="BH72" i="6"/>
  <c r="BG72" i="6"/>
  <c r="BF72" i="6"/>
  <c r="BE72" i="6"/>
  <c r="BJ71" i="6"/>
  <c r="BH71" i="6"/>
  <c r="BG71" i="6"/>
  <c r="BF71" i="6"/>
  <c r="BE71" i="6"/>
  <c r="BJ70" i="6"/>
  <c r="BH70" i="6"/>
  <c r="BG70" i="6"/>
  <c r="BF70" i="6"/>
  <c r="BE70" i="6"/>
  <c r="BJ69" i="6"/>
  <c r="BH69" i="6"/>
  <c r="BG69" i="6"/>
  <c r="BF69" i="6"/>
  <c r="BE69" i="6"/>
  <c r="BJ68" i="6"/>
  <c r="BH68" i="6"/>
  <c r="BG68" i="6"/>
  <c r="BF68" i="6"/>
  <c r="BE68" i="6"/>
  <c r="BJ67" i="6"/>
  <c r="BH67" i="6"/>
  <c r="BG67" i="6"/>
  <c r="BF67" i="6"/>
  <c r="BE67" i="6"/>
  <c r="BJ66" i="6"/>
  <c r="BH66" i="6"/>
  <c r="BG66" i="6"/>
  <c r="BF66" i="6"/>
  <c r="BE66" i="6"/>
  <c r="BJ65" i="6"/>
  <c r="BH65" i="6"/>
  <c r="BG65" i="6"/>
  <c r="BF65" i="6"/>
  <c r="BE65" i="6"/>
  <c r="BJ64" i="6"/>
  <c r="BH64" i="6"/>
  <c r="BG64" i="6"/>
  <c r="BF64" i="6"/>
  <c r="BE64" i="6"/>
  <c r="BJ63" i="6"/>
  <c r="BH63" i="6"/>
  <c r="BG63" i="6"/>
  <c r="BF63" i="6"/>
  <c r="BE63" i="6"/>
  <c r="BJ62" i="6"/>
  <c r="BH62" i="6"/>
  <c r="BG62" i="6"/>
  <c r="BF62" i="6"/>
  <c r="BE62" i="6"/>
  <c r="BJ61" i="6"/>
  <c r="BH61" i="6"/>
  <c r="BG61" i="6"/>
  <c r="BF61" i="6"/>
  <c r="BE61" i="6"/>
  <c r="BJ60" i="6"/>
  <c r="BH60" i="6"/>
  <c r="BG60" i="6"/>
  <c r="BF60" i="6"/>
  <c r="BE60" i="6"/>
  <c r="BJ59" i="6"/>
  <c r="BH59" i="6"/>
  <c r="BG59" i="6"/>
  <c r="BF59" i="6"/>
  <c r="BE59" i="6"/>
  <c r="BJ58" i="6"/>
  <c r="BH58" i="6"/>
  <c r="BG58" i="6"/>
  <c r="BF58" i="6"/>
  <c r="BE58" i="6"/>
  <c r="BJ57" i="6"/>
  <c r="BH57" i="6"/>
  <c r="BG57" i="6"/>
  <c r="BF57" i="6"/>
  <c r="BE57" i="6"/>
  <c r="BJ56" i="6"/>
  <c r="BH56" i="6"/>
  <c r="BG56" i="6"/>
  <c r="BF56" i="6"/>
  <c r="BE56" i="6"/>
  <c r="BJ55" i="6"/>
  <c r="BH55" i="6"/>
  <c r="BG55" i="6"/>
  <c r="BF55" i="6"/>
  <c r="BE55" i="6"/>
  <c r="BJ54" i="6"/>
  <c r="BH54" i="6"/>
  <c r="BG54" i="6"/>
  <c r="BF54" i="6"/>
  <c r="BE54" i="6"/>
  <c r="BJ53" i="6"/>
  <c r="BH53" i="6"/>
  <c r="BG53" i="6"/>
  <c r="BF53" i="6"/>
  <c r="BE53" i="6"/>
  <c r="BJ52" i="6"/>
  <c r="BH52" i="6"/>
  <c r="BG52" i="6"/>
  <c r="BF52" i="6"/>
  <c r="BE52" i="6"/>
  <c r="BJ51" i="6"/>
  <c r="BH51" i="6"/>
  <c r="BG51" i="6"/>
  <c r="BF51" i="6"/>
  <c r="BE51" i="6"/>
  <c r="BJ50" i="6"/>
  <c r="BH50" i="6"/>
  <c r="BG50" i="6"/>
  <c r="BF50" i="6"/>
  <c r="BE50" i="6"/>
  <c r="BJ49" i="6"/>
  <c r="BH49" i="6"/>
  <c r="BG49" i="6"/>
  <c r="BF49" i="6"/>
  <c r="BE49" i="6"/>
  <c r="BJ48" i="6"/>
  <c r="BH48" i="6"/>
  <c r="BG48" i="6"/>
  <c r="BF48" i="6"/>
  <c r="BE48" i="6"/>
  <c r="BJ47" i="6"/>
  <c r="BH47" i="6"/>
  <c r="BG47" i="6"/>
  <c r="BF47" i="6"/>
  <c r="BE47" i="6"/>
  <c r="BJ46" i="6"/>
  <c r="BH46" i="6"/>
  <c r="BG46" i="6"/>
  <c r="BF46" i="6"/>
  <c r="BE46" i="6"/>
  <c r="BJ45" i="6"/>
  <c r="BH45" i="6"/>
  <c r="BG45" i="6"/>
  <c r="BF45" i="6"/>
  <c r="BE45" i="6"/>
  <c r="BJ44" i="6"/>
  <c r="BH44" i="6"/>
  <c r="BG44" i="6"/>
  <c r="BF44" i="6"/>
  <c r="BE44" i="6"/>
  <c r="BJ43" i="6"/>
  <c r="BH43" i="6"/>
  <c r="BG43" i="6"/>
  <c r="BF43" i="6"/>
  <c r="BE43" i="6"/>
  <c r="BJ42" i="6"/>
  <c r="BH42" i="6"/>
  <c r="BG42" i="6"/>
  <c r="BF42" i="6"/>
  <c r="BE42" i="6"/>
  <c r="BJ41" i="6"/>
  <c r="BH41" i="6"/>
  <c r="BG41" i="6"/>
  <c r="BF41" i="6"/>
  <c r="BE41" i="6"/>
  <c r="BJ40" i="6"/>
  <c r="BH40" i="6"/>
  <c r="BG40" i="6"/>
  <c r="BF40" i="6"/>
  <c r="BE40" i="6"/>
  <c r="BJ39" i="6"/>
  <c r="BH39" i="6"/>
  <c r="BG39" i="6"/>
  <c r="BF39" i="6"/>
  <c r="BE39" i="6"/>
  <c r="BJ38" i="6"/>
  <c r="BH38" i="6"/>
  <c r="BG38" i="6"/>
  <c r="BF38" i="6"/>
  <c r="BE38" i="6"/>
  <c r="BJ37" i="6"/>
  <c r="BH37" i="6"/>
  <c r="BG37" i="6"/>
  <c r="BF37" i="6"/>
  <c r="BE37" i="6"/>
  <c r="BJ36" i="6"/>
  <c r="BH36" i="6"/>
  <c r="BG36" i="6"/>
  <c r="BF36" i="6"/>
  <c r="BE36" i="6"/>
  <c r="BJ35" i="6"/>
  <c r="BH35" i="6"/>
  <c r="BG35" i="6"/>
  <c r="BF35" i="6"/>
  <c r="BE35" i="6"/>
  <c r="BJ34" i="6"/>
  <c r="BH34" i="6"/>
  <c r="BG34" i="6"/>
  <c r="BF34" i="6"/>
  <c r="BE34" i="6"/>
  <c r="BJ33" i="6"/>
  <c r="BH33" i="6"/>
  <c r="BG33" i="6"/>
  <c r="BF33" i="6"/>
  <c r="BE33" i="6"/>
  <c r="BJ32" i="6"/>
  <c r="BH32" i="6"/>
  <c r="BG32" i="6"/>
  <c r="BF32" i="6"/>
  <c r="BE32" i="6"/>
  <c r="BJ31" i="6"/>
  <c r="BH31" i="6"/>
  <c r="BG31" i="6"/>
  <c r="BF31" i="6"/>
  <c r="BE31" i="6"/>
  <c r="BJ30" i="6"/>
  <c r="BH30" i="6"/>
  <c r="BG30" i="6"/>
  <c r="BF30" i="6"/>
  <c r="BE30" i="6"/>
  <c r="BJ29" i="6"/>
  <c r="BH29" i="6"/>
  <c r="BG29" i="6"/>
  <c r="BF29" i="6"/>
  <c r="BE29" i="6"/>
  <c r="BJ28" i="6"/>
  <c r="BH28" i="6"/>
  <c r="BG28" i="6"/>
  <c r="BF28" i="6"/>
  <c r="BE28" i="6"/>
  <c r="BJ27" i="6"/>
  <c r="BH27" i="6"/>
  <c r="BG27" i="6"/>
  <c r="BF27" i="6"/>
  <c r="BE27" i="6"/>
  <c r="BJ26" i="6"/>
  <c r="BH26" i="6"/>
  <c r="BG26" i="6"/>
  <c r="BF26" i="6"/>
  <c r="BE26" i="6"/>
  <c r="BJ25" i="6"/>
  <c r="BH25" i="6"/>
  <c r="BG25" i="6"/>
  <c r="BF25" i="6"/>
  <c r="BE25" i="6"/>
  <c r="BJ24" i="6"/>
  <c r="BH24" i="6"/>
  <c r="BG24" i="6"/>
  <c r="BF24" i="6"/>
  <c r="BE24" i="6"/>
  <c r="BJ23" i="6"/>
  <c r="BH23" i="6"/>
  <c r="BG23" i="6"/>
  <c r="BF23" i="6"/>
  <c r="BE23" i="6"/>
  <c r="BJ22" i="6"/>
  <c r="BH22" i="6"/>
  <c r="BG22" i="6"/>
  <c r="BF22" i="6"/>
  <c r="BE22" i="6"/>
  <c r="BJ21" i="6"/>
  <c r="BH21" i="6"/>
  <c r="BG21" i="6"/>
  <c r="BF21" i="6"/>
  <c r="BE21" i="6"/>
  <c r="BJ20" i="6"/>
  <c r="BH20" i="6"/>
  <c r="BG20" i="6"/>
  <c r="BF20" i="6"/>
  <c r="BE20" i="6"/>
  <c r="BJ19" i="6"/>
  <c r="BH19" i="6"/>
  <c r="BG19" i="6"/>
  <c r="BF19" i="6"/>
  <c r="BE19" i="6"/>
  <c r="BJ18" i="6"/>
  <c r="BH18" i="6"/>
  <c r="BG18" i="6"/>
  <c r="BF18" i="6"/>
  <c r="BE18" i="6"/>
  <c r="BJ17" i="6"/>
  <c r="BH17" i="6"/>
  <c r="BG17" i="6"/>
  <c r="BF17" i="6"/>
  <c r="BE17" i="6"/>
  <c r="BJ16" i="6"/>
  <c r="BH16" i="6"/>
  <c r="BG16" i="6"/>
  <c r="BF16" i="6"/>
  <c r="BE16" i="6"/>
  <c r="BJ15" i="6"/>
  <c r="BH15" i="6"/>
  <c r="BG15" i="6"/>
  <c r="BF15" i="6"/>
  <c r="BE15" i="6"/>
  <c r="BJ14" i="6"/>
  <c r="BH14" i="6"/>
  <c r="BG14" i="6"/>
  <c r="BF14" i="6"/>
  <c r="BE14" i="6"/>
  <c r="BJ13" i="6"/>
  <c r="BH13" i="6"/>
  <c r="BG13" i="6"/>
  <c r="BF13" i="6"/>
  <c r="BE13" i="6"/>
  <c r="BJ12" i="6"/>
  <c r="BH12" i="6"/>
  <c r="BG12" i="6"/>
  <c r="BF12" i="6"/>
  <c r="BE12" i="6"/>
  <c r="BJ11" i="6"/>
  <c r="BH11" i="6"/>
  <c r="BG11" i="6"/>
  <c r="BF11" i="6"/>
  <c r="BE11" i="6"/>
  <c r="BJ10" i="6"/>
  <c r="BH10" i="6"/>
  <c r="BG10" i="6"/>
  <c r="BF10" i="6"/>
  <c r="BE10" i="6"/>
  <c r="BJ9" i="6"/>
  <c r="BH9" i="6"/>
  <c r="BG9" i="6"/>
  <c r="BF9" i="6"/>
  <c r="BE9" i="6"/>
  <c r="BJ8" i="6"/>
  <c r="BH8" i="6"/>
  <c r="BG8" i="6"/>
  <c r="BF8" i="6"/>
  <c r="BE8" i="6"/>
  <c r="BJ7" i="6"/>
  <c r="BH7" i="6"/>
  <c r="BG7" i="6"/>
  <c r="BF7" i="6"/>
  <c r="BE7" i="6"/>
  <c r="BJ6" i="6"/>
  <c r="BH6" i="6"/>
  <c r="BG6" i="6"/>
  <c r="BF6" i="6"/>
  <c r="BE6" i="6"/>
  <c r="BJ5" i="6"/>
  <c r="BH5" i="6"/>
  <c r="BG5" i="6"/>
  <c r="BF5" i="6"/>
  <c r="BE5" i="6"/>
  <c r="BJ4" i="6"/>
  <c r="BH4" i="6"/>
  <c r="BG4" i="6"/>
  <c r="BF4" i="6"/>
  <c r="BE4" i="6"/>
  <c r="BD79" i="6"/>
  <c r="BB79" i="6"/>
  <c r="BA79" i="6"/>
  <c r="AZ79" i="6"/>
  <c r="AY79" i="6"/>
  <c r="BD78" i="6"/>
  <c r="BB78" i="6"/>
  <c r="BA78" i="6"/>
  <c r="AZ78" i="6"/>
  <c r="AY78" i="6"/>
  <c r="BD77" i="6"/>
  <c r="BB77" i="6"/>
  <c r="BA77" i="6"/>
  <c r="AZ77" i="6"/>
  <c r="AY77" i="6"/>
  <c r="BD76" i="6"/>
  <c r="BB76" i="6"/>
  <c r="BA76" i="6"/>
  <c r="AZ76" i="6"/>
  <c r="AY76" i="6"/>
  <c r="BD75" i="6"/>
  <c r="BB75" i="6"/>
  <c r="BA75" i="6"/>
  <c r="AZ75" i="6"/>
  <c r="AY75" i="6"/>
  <c r="BD74" i="6"/>
  <c r="BB74" i="6"/>
  <c r="BA74" i="6"/>
  <c r="AZ74" i="6"/>
  <c r="AY74" i="6"/>
  <c r="BD73" i="6"/>
  <c r="BB73" i="6"/>
  <c r="BA73" i="6"/>
  <c r="AZ73" i="6"/>
  <c r="AY73" i="6"/>
  <c r="BD72" i="6"/>
  <c r="BB72" i="6"/>
  <c r="BA72" i="6"/>
  <c r="AZ72" i="6"/>
  <c r="AY72" i="6"/>
  <c r="BD71" i="6"/>
  <c r="BB71" i="6"/>
  <c r="BA71" i="6"/>
  <c r="AZ71" i="6"/>
  <c r="AY71" i="6"/>
  <c r="BD70" i="6"/>
  <c r="BB70" i="6"/>
  <c r="BA70" i="6"/>
  <c r="AZ70" i="6"/>
  <c r="AY70" i="6"/>
  <c r="BD69" i="6"/>
  <c r="BB69" i="6"/>
  <c r="BA69" i="6"/>
  <c r="AZ69" i="6"/>
  <c r="AY69" i="6"/>
  <c r="BD68" i="6"/>
  <c r="BB68" i="6"/>
  <c r="BA68" i="6"/>
  <c r="AZ68" i="6"/>
  <c r="AY68" i="6"/>
  <c r="BD67" i="6"/>
  <c r="BB67" i="6"/>
  <c r="BA67" i="6"/>
  <c r="AZ67" i="6"/>
  <c r="AY67" i="6"/>
  <c r="BD66" i="6"/>
  <c r="BB66" i="6"/>
  <c r="BA66" i="6"/>
  <c r="AZ66" i="6"/>
  <c r="AY66" i="6"/>
  <c r="BD65" i="6"/>
  <c r="BB65" i="6"/>
  <c r="BA65" i="6"/>
  <c r="AZ65" i="6"/>
  <c r="AY65" i="6"/>
  <c r="BD64" i="6"/>
  <c r="BB64" i="6"/>
  <c r="BA64" i="6"/>
  <c r="AZ64" i="6"/>
  <c r="AY64" i="6"/>
  <c r="BD63" i="6"/>
  <c r="BB63" i="6"/>
  <c r="BA63" i="6"/>
  <c r="AZ63" i="6"/>
  <c r="AY63" i="6"/>
  <c r="BD62" i="6"/>
  <c r="BB62" i="6"/>
  <c r="BA62" i="6"/>
  <c r="AZ62" i="6"/>
  <c r="AY62" i="6"/>
  <c r="BD61" i="6"/>
  <c r="BB61" i="6"/>
  <c r="BA61" i="6"/>
  <c r="AZ61" i="6"/>
  <c r="AY61" i="6"/>
  <c r="BD60" i="6"/>
  <c r="BB60" i="6"/>
  <c r="BA60" i="6"/>
  <c r="AZ60" i="6"/>
  <c r="AY60" i="6"/>
  <c r="BD59" i="6"/>
  <c r="BB59" i="6"/>
  <c r="BA59" i="6"/>
  <c r="AZ59" i="6"/>
  <c r="AY59" i="6"/>
  <c r="BD58" i="6"/>
  <c r="BB58" i="6"/>
  <c r="BA58" i="6"/>
  <c r="AZ58" i="6"/>
  <c r="AY58" i="6"/>
  <c r="BD57" i="6"/>
  <c r="BB57" i="6"/>
  <c r="BA57" i="6"/>
  <c r="AZ57" i="6"/>
  <c r="AY57" i="6"/>
  <c r="BD56" i="6"/>
  <c r="BB56" i="6"/>
  <c r="BA56" i="6"/>
  <c r="AZ56" i="6"/>
  <c r="AY56" i="6"/>
  <c r="BD55" i="6"/>
  <c r="BB55" i="6"/>
  <c r="BA55" i="6"/>
  <c r="AZ55" i="6"/>
  <c r="AY55" i="6"/>
  <c r="BD54" i="6"/>
  <c r="BB54" i="6"/>
  <c r="BA54" i="6"/>
  <c r="AZ54" i="6"/>
  <c r="AY54" i="6"/>
  <c r="BD53" i="6"/>
  <c r="BB53" i="6"/>
  <c r="BA53" i="6"/>
  <c r="AZ53" i="6"/>
  <c r="AY53" i="6"/>
  <c r="BD52" i="6"/>
  <c r="BB52" i="6"/>
  <c r="BA52" i="6"/>
  <c r="AZ52" i="6"/>
  <c r="AY52" i="6"/>
  <c r="BD51" i="6"/>
  <c r="BB51" i="6"/>
  <c r="BA51" i="6"/>
  <c r="AZ51" i="6"/>
  <c r="AY51" i="6"/>
  <c r="BD50" i="6"/>
  <c r="BB50" i="6"/>
  <c r="BA50" i="6"/>
  <c r="AZ50" i="6"/>
  <c r="AY50" i="6"/>
  <c r="BD49" i="6"/>
  <c r="BB49" i="6"/>
  <c r="BA49" i="6"/>
  <c r="AZ49" i="6"/>
  <c r="AY49" i="6"/>
  <c r="BD48" i="6"/>
  <c r="BB48" i="6"/>
  <c r="BA48" i="6"/>
  <c r="AZ48" i="6"/>
  <c r="AY48" i="6"/>
  <c r="BD47" i="6"/>
  <c r="BB47" i="6"/>
  <c r="BA47" i="6"/>
  <c r="AZ47" i="6"/>
  <c r="AY47" i="6"/>
  <c r="BD46" i="6"/>
  <c r="BB46" i="6"/>
  <c r="BA46" i="6"/>
  <c r="AZ46" i="6"/>
  <c r="AY46" i="6"/>
  <c r="BD45" i="6"/>
  <c r="BB45" i="6"/>
  <c r="BA45" i="6"/>
  <c r="AZ45" i="6"/>
  <c r="AY45" i="6"/>
  <c r="BD44" i="6"/>
  <c r="BB44" i="6"/>
  <c r="BA44" i="6"/>
  <c r="AZ44" i="6"/>
  <c r="AY44" i="6"/>
  <c r="BD43" i="6"/>
  <c r="BB43" i="6"/>
  <c r="BA43" i="6"/>
  <c r="AZ43" i="6"/>
  <c r="AY43" i="6"/>
  <c r="BD42" i="6"/>
  <c r="BB42" i="6"/>
  <c r="BA42" i="6"/>
  <c r="AZ42" i="6"/>
  <c r="AY42" i="6"/>
  <c r="BD41" i="6"/>
  <c r="BB41" i="6"/>
  <c r="BA41" i="6"/>
  <c r="AZ41" i="6"/>
  <c r="AY41" i="6"/>
  <c r="BD40" i="6"/>
  <c r="BB40" i="6"/>
  <c r="BA40" i="6"/>
  <c r="AZ40" i="6"/>
  <c r="AY40" i="6"/>
  <c r="BD39" i="6"/>
  <c r="BB39" i="6"/>
  <c r="BA39" i="6"/>
  <c r="AZ39" i="6"/>
  <c r="AY39" i="6"/>
  <c r="BD38" i="6"/>
  <c r="BB38" i="6"/>
  <c r="BA38" i="6"/>
  <c r="AZ38" i="6"/>
  <c r="AY38" i="6"/>
  <c r="BD37" i="6"/>
  <c r="BB37" i="6"/>
  <c r="BA37" i="6"/>
  <c r="AZ37" i="6"/>
  <c r="AY37" i="6"/>
  <c r="BD36" i="6"/>
  <c r="BB36" i="6"/>
  <c r="BA36" i="6"/>
  <c r="AZ36" i="6"/>
  <c r="AY36" i="6"/>
  <c r="BD35" i="6"/>
  <c r="BB35" i="6"/>
  <c r="BA35" i="6"/>
  <c r="AZ35" i="6"/>
  <c r="AY35" i="6"/>
  <c r="BD34" i="6"/>
  <c r="BB34" i="6"/>
  <c r="BA34" i="6"/>
  <c r="AZ34" i="6"/>
  <c r="AY34" i="6"/>
  <c r="BD33" i="6"/>
  <c r="BB33" i="6"/>
  <c r="BA33" i="6"/>
  <c r="AZ33" i="6"/>
  <c r="AY33" i="6"/>
  <c r="BD32" i="6"/>
  <c r="BB32" i="6"/>
  <c r="BA32" i="6"/>
  <c r="AZ32" i="6"/>
  <c r="AY32" i="6"/>
  <c r="BD31" i="6"/>
  <c r="BB31" i="6"/>
  <c r="BA31" i="6"/>
  <c r="AZ31" i="6"/>
  <c r="AY31" i="6"/>
  <c r="BD30" i="6"/>
  <c r="BB30" i="6"/>
  <c r="BA30" i="6"/>
  <c r="AZ30" i="6"/>
  <c r="AY30" i="6"/>
  <c r="BD29" i="6"/>
  <c r="BB29" i="6"/>
  <c r="BA29" i="6"/>
  <c r="AZ29" i="6"/>
  <c r="AY29" i="6"/>
  <c r="BD28" i="6"/>
  <c r="BB28" i="6"/>
  <c r="BA28" i="6"/>
  <c r="AZ28" i="6"/>
  <c r="AY28" i="6"/>
  <c r="BD27" i="6"/>
  <c r="BB27" i="6"/>
  <c r="BA27" i="6"/>
  <c r="AZ27" i="6"/>
  <c r="AY27" i="6"/>
  <c r="BD26" i="6"/>
  <c r="BB26" i="6"/>
  <c r="BA26" i="6"/>
  <c r="AZ26" i="6"/>
  <c r="AY26" i="6"/>
  <c r="BD25" i="6"/>
  <c r="BB25" i="6"/>
  <c r="BA25" i="6"/>
  <c r="AZ25" i="6"/>
  <c r="AY25" i="6"/>
  <c r="BD24" i="6"/>
  <c r="BB24" i="6"/>
  <c r="BA24" i="6"/>
  <c r="AZ24" i="6"/>
  <c r="AY24" i="6"/>
  <c r="BD23" i="6"/>
  <c r="BB23" i="6"/>
  <c r="BA23" i="6"/>
  <c r="AZ23" i="6"/>
  <c r="AY23" i="6"/>
  <c r="BD22" i="6"/>
  <c r="BB22" i="6"/>
  <c r="BA22" i="6"/>
  <c r="AZ22" i="6"/>
  <c r="AY22" i="6"/>
  <c r="BD21" i="6"/>
  <c r="BB21" i="6"/>
  <c r="BA21" i="6"/>
  <c r="AZ21" i="6"/>
  <c r="AY21" i="6"/>
  <c r="BD20" i="6"/>
  <c r="BB20" i="6"/>
  <c r="BA20" i="6"/>
  <c r="AZ20" i="6"/>
  <c r="AY20" i="6"/>
  <c r="BD19" i="6"/>
  <c r="BB19" i="6"/>
  <c r="BA19" i="6"/>
  <c r="AZ19" i="6"/>
  <c r="AY19" i="6"/>
  <c r="BD18" i="6"/>
  <c r="BB18" i="6"/>
  <c r="BA18" i="6"/>
  <c r="AZ18" i="6"/>
  <c r="AY18" i="6"/>
  <c r="BD17" i="6"/>
  <c r="BB17" i="6"/>
  <c r="BA17" i="6"/>
  <c r="AZ17" i="6"/>
  <c r="AY17" i="6"/>
  <c r="BD16" i="6"/>
  <c r="BB16" i="6"/>
  <c r="BA16" i="6"/>
  <c r="AZ16" i="6"/>
  <c r="AY16" i="6"/>
  <c r="BD15" i="6"/>
  <c r="BB15" i="6"/>
  <c r="BA15" i="6"/>
  <c r="AZ15" i="6"/>
  <c r="AY15" i="6"/>
  <c r="BD14" i="6"/>
  <c r="BB14" i="6"/>
  <c r="BA14" i="6"/>
  <c r="AZ14" i="6"/>
  <c r="AY14" i="6"/>
  <c r="BD13" i="6"/>
  <c r="BB13" i="6"/>
  <c r="BA13" i="6"/>
  <c r="AZ13" i="6"/>
  <c r="AY13" i="6"/>
  <c r="BD12" i="6"/>
  <c r="BB12" i="6"/>
  <c r="BA12" i="6"/>
  <c r="AZ12" i="6"/>
  <c r="AY12" i="6"/>
  <c r="BD11" i="6"/>
  <c r="BB11" i="6"/>
  <c r="BA11" i="6"/>
  <c r="AZ11" i="6"/>
  <c r="AY11" i="6"/>
  <c r="BD10" i="6"/>
  <c r="BB10" i="6"/>
  <c r="BA10" i="6"/>
  <c r="AZ10" i="6"/>
  <c r="AY10" i="6"/>
  <c r="BD9" i="6"/>
  <c r="BB9" i="6"/>
  <c r="BA9" i="6"/>
  <c r="AZ9" i="6"/>
  <c r="AY9" i="6"/>
  <c r="BD8" i="6"/>
  <c r="BB8" i="6"/>
  <c r="BA8" i="6"/>
  <c r="AZ8" i="6"/>
  <c r="AY8" i="6"/>
  <c r="BD7" i="6"/>
  <c r="BB7" i="6"/>
  <c r="BA7" i="6"/>
  <c r="AZ7" i="6"/>
  <c r="AY7" i="6"/>
  <c r="BD6" i="6"/>
  <c r="BB6" i="6"/>
  <c r="BA6" i="6"/>
  <c r="AZ6" i="6"/>
  <c r="AY6" i="6"/>
  <c r="BD5" i="6"/>
  <c r="BB5" i="6"/>
  <c r="BA5" i="6"/>
  <c r="AZ5" i="6"/>
  <c r="AY5" i="6"/>
  <c r="BD4" i="6"/>
  <c r="BB4" i="6"/>
  <c r="BA4" i="6"/>
  <c r="AZ4" i="6"/>
  <c r="AY4" i="6"/>
  <c r="AX79" i="6"/>
  <c r="AV79" i="6"/>
  <c r="AU79" i="6"/>
  <c r="AT79" i="6"/>
  <c r="AS79" i="6"/>
  <c r="AX78" i="6"/>
  <c r="AV78" i="6"/>
  <c r="AU78" i="6"/>
  <c r="AT78" i="6"/>
  <c r="AS78" i="6"/>
  <c r="AX77" i="6"/>
  <c r="AV77" i="6"/>
  <c r="AU77" i="6"/>
  <c r="AT77" i="6"/>
  <c r="AS77" i="6"/>
  <c r="AX76" i="6"/>
  <c r="AV76" i="6"/>
  <c r="AU76" i="6"/>
  <c r="AT76" i="6"/>
  <c r="AS76" i="6"/>
  <c r="AX75" i="6"/>
  <c r="AV75" i="6"/>
  <c r="AU75" i="6"/>
  <c r="AT75" i="6"/>
  <c r="AS75" i="6"/>
  <c r="AX74" i="6"/>
  <c r="AV74" i="6"/>
  <c r="AU74" i="6"/>
  <c r="AT74" i="6"/>
  <c r="AS74" i="6"/>
  <c r="AX73" i="6"/>
  <c r="AV73" i="6"/>
  <c r="AU73" i="6"/>
  <c r="AT73" i="6"/>
  <c r="AS73" i="6"/>
  <c r="AX72" i="6"/>
  <c r="AV72" i="6"/>
  <c r="AU72" i="6"/>
  <c r="AT72" i="6"/>
  <c r="AS72" i="6"/>
  <c r="AX71" i="6"/>
  <c r="AV71" i="6"/>
  <c r="AU71" i="6"/>
  <c r="AT71" i="6"/>
  <c r="AS71" i="6"/>
  <c r="AX70" i="6"/>
  <c r="AV70" i="6"/>
  <c r="AU70" i="6"/>
  <c r="AT70" i="6"/>
  <c r="AS70" i="6"/>
  <c r="AX69" i="6"/>
  <c r="AV69" i="6"/>
  <c r="AU69" i="6"/>
  <c r="AT69" i="6"/>
  <c r="AS69" i="6"/>
  <c r="AX68" i="6"/>
  <c r="AV68" i="6"/>
  <c r="AU68" i="6"/>
  <c r="AT68" i="6"/>
  <c r="AS68" i="6"/>
  <c r="AX67" i="6"/>
  <c r="AV67" i="6"/>
  <c r="AU67" i="6"/>
  <c r="AT67" i="6"/>
  <c r="AS67" i="6"/>
  <c r="AX66" i="6"/>
  <c r="AV66" i="6"/>
  <c r="AU66" i="6"/>
  <c r="AT66" i="6"/>
  <c r="AS66" i="6"/>
  <c r="AX65" i="6"/>
  <c r="AV65" i="6"/>
  <c r="AU65" i="6"/>
  <c r="AT65" i="6"/>
  <c r="AS65" i="6"/>
  <c r="AX64" i="6"/>
  <c r="AV64" i="6"/>
  <c r="AU64" i="6"/>
  <c r="AT64" i="6"/>
  <c r="AS64" i="6"/>
  <c r="AX63" i="6"/>
  <c r="AV63" i="6"/>
  <c r="AU63" i="6"/>
  <c r="AT63" i="6"/>
  <c r="AS63" i="6"/>
  <c r="AX62" i="6"/>
  <c r="AV62" i="6"/>
  <c r="AU62" i="6"/>
  <c r="AT62" i="6"/>
  <c r="AS62" i="6"/>
  <c r="AX61" i="6"/>
  <c r="AV61" i="6"/>
  <c r="AU61" i="6"/>
  <c r="AT61" i="6"/>
  <c r="AS61" i="6"/>
  <c r="AX60" i="6"/>
  <c r="AV60" i="6"/>
  <c r="AU60" i="6"/>
  <c r="AT60" i="6"/>
  <c r="AS60" i="6"/>
  <c r="AX59" i="6"/>
  <c r="AV59" i="6"/>
  <c r="AU59" i="6"/>
  <c r="AT59" i="6"/>
  <c r="AS59" i="6"/>
  <c r="AX58" i="6"/>
  <c r="AV58" i="6"/>
  <c r="AU58" i="6"/>
  <c r="AT58" i="6"/>
  <c r="AS58" i="6"/>
  <c r="AX57" i="6"/>
  <c r="AV57" i="6"/>
  <c r="AU57" i="6"/>
  <c r="AT57" i="6"/>
  <c r="AS57" i="6"/>
  <c r="AX56" i="6"/>
  <c r="AV56" i="6"/>
  <c r="AU56" i="6"/>
  <c r="AT56" i="6"/>
  <c r="AS56" i="6"/>
  <c r="AX55" i="6"/>
  <c r="AV55" i="6"/>
  <c r="AU55" i="6"/>
  <c r="AT55" i="6"/>
  <c r="AS55" i="6"/>
  <c r="AX54" i="6"/>
  <c r="AV54" i="6"/>
  <c r="AU54" i="6"/>
  <c r="AT54" i="6"/>
  <c r="AS54" i="6"/>
  <c r="AX53" i="6"/>
  <c r="AV53" i="6"/>
  <c r="AU53" i="6"/>
  <c r="AT53" i="6"/>
  <c r="AS53" i="6"/>
  <c r="AX52" i="6"/>
  <c r="AV52" i="6"/>
  <c r="AU52" i="6"/>
  <c r="AT52" i="6"/>
  <c r="AS52" i="6"/>
  <c r="AX51" i="6"/>
  <c r="AV51" i="6"/>
  <c r="AU51" i="6"/>
  <c r="AT51" i="6"/>
  <c r="AS51" i="6"/>
  <c r="AX50" i="6"/>
  <c r="AV50" i="6"/>
  <c r="AU50" i="6"/>
  <c r="AT50" i="6"/>
  <c r="AS50" i="6"/>
  <c r="AX49" i="6"/>
  <c r="AV49" i="6"/>
  <c r="AU49" i="6"/>
  <c r="AT49" i="6"/>
  <c r="AS49" i="6"/>
  <c r="AX48" i="6"/>
  <c r="AV48" i="6"/>
  <c r="AU48" i="6"/>
  <c r="AT48" i="6"/>
  <c r="AS48" i="6"/>
  <c r="AX47" i="6"/>
  <c r="AV47" i="6"/>
  <c r="AU47" i="6"/>
  <c r="AT47" i="6"/>
  <c r="AS47" i="6"/>
  <c r="AX46" i="6"/>
  <c r="AV46" i="6"/>
  <c r="AU46" i="6"/>
  <c r="AT46" i="6"/>
  <c r="AS46" i="6"/>
  <c r="AX45" i="6"/>
  <c r="AV45" i="6"/>
  <c r="AU45" i="6"/>
  <c r="AT45" i="6"/>
  <c r="AS45" i="6"/>
  <c r="AX44" i="6"/>
  <c r="AV44" i="6"/>
  <c r="AU44" i="6"/>
  <c r="AT44" i="6"/>
  <c r="AS44" i="6"/>
  <c r="AX43" i="6"/>
  <c r="AV43" i="6"/>
  <c r="AU43" i="6"/>
  <c r="AT43" i="6"/>
  <c r="AS43" i="6"/>
  <c r="AX42" i="6"/>
  <c r="AV42" i="6"/>
  <c r="AU42" i="6"/>
  <c r="AT42" i="6"/>
  <c r="AS42" i="6"/>
  <c r="AX41" i="6"/>
  <c r="AV41" i="6"/>
  <c r="AU41" i="6"/>
  <c r="AT41" i="6"/>
  <c r="AS41" i="6"/>
  <c r="AX40" i="6"/>
  <c r="AV40" i="6"/>
  <c r="AU40" i="6"/>
  <c r="AT40" i="6"/>
  <c r="AS40" i="6"/>
  <c r="AX39" i="6"/>
  <c r="AV39" i="6"/>
  <c r="AU39" i="6"/>
  <c r="AT39" i="6"/>
  <c r="AS39" i="6"/>
  <c r="AX38" i="6"/>
  <c r="AV38" i="6"/>
  <c r="AU38" i="6"/>
  <c r="AT38" i="6"/>
  <c r="AS38" i="6"/>
  <c r="AX37" i="6"/>
  <c r="AV37" i="6"/>
  <c r="AU37" i="6"/>
  <c r="AT37" i="6"/>
  <c r="AS37" i="6"/>
  <c r="AX36" i="6"/>
  <c r="AV36" i="6"/>
  <c r="AU36" i="6"/>
  <c r="AT36" i="6"/>
  <c r="AS36" i="6"/>
  <c r="AX35" i="6"/>
  <c r="AV35" i="6"/>
  <c r="AU35" i="6"/>
  <c r="AT35" i="6"/>
  <c r="AS35" i="6"/>
  <c r="AX34" i="6"/>
  <c r="AV34" i="6"/>
  <c r="AU34" i="6"/>
  <c r="AT34" i="6"/>
  <c r="AS34" i="6"/>
  <c r="AX33" i="6"/>
  <c r="AV33" i="6"/>
  <c r="AU33" i="6"/>
  <c r="AT33" i="6"/>
  <c r="AS33" i="6"/>
  <c r="AX32" i="6"/>
  <c r="AV32" i="6"/>
  <c r="AU32" i="6"/>
  <c r="AT32" i="6"/>
  <c r="AS32" i="6"/>
  <c r="AX31" i="6"/>
  <c r="AV31" i="6"/>
  <c r="AU31" i="6"/>
  <c r="AT31" i="6"/>
  <c r="AS31" i="6"/>
  <c r="AX30" i="6"/>
  <c r="AV30" i="6"/>
  <c r="AU30" i="6"/>
  <c r="AT30" i="6"/>
  <c r="AS30" i="6"/>
  <c r="AX29" i="6"/>
  <c r="AV29" i="6"/>
  <c r="AU29" i="6"/>
  <c r="AT29" i="6"/>
  <c r="AS29" i="6"/>
  <c r="AX28" i="6"/>
  <c r="AV28" i="6"/>
  <c r="AU28" i="6"/>
  <c r="AT28" i="6"/>
  <c r="AS28" i="6"/>
  <c r="AX27" i="6"/>
  <c r="AV27" i="6"/>
  <c r="AU27" i="6"/>
  <c r="AT27" i="6"/>
  <c r="AS27" i="6"/>
  <c r="AX26" i="6"/>
  <c r="AV26" i="6"/>
  <c r="AU26" i="6"/>
  <c r="AT26" i="6"/>
  <c r="AS26" i="6"/>
  <c r="AX25" i="6"/>
  <c r="AV25" i="6"/>
  <c r="AU25" i="6"/>
  <c r="AT25" i="6"/>
  <c r="AS25" i="6"/>
  <c r="AX24" i="6"/>
  <c r="AV24" i="6"/>
  <c r="AU24" i="6"/>
  <c r="AT24" i="6"/>
  <c r="AS24" i="6"/>
  <c r="AX23" i="6"/>
  <c r="AV23" i="6"/>
  <c r="AU23" i="6"/>
  <c r="AT23" i="6"/>
  <c r="AS23" i="6"/>
  <c r="AX22" i="6"/>
  <c r="AV22" i="6"/>
  <c r="AU22" i="6"/>
  <c r="AT22" i="6"/>
  <c r="AS22" i="6"/>
  <c r="AX21" i="6"/>
  <c r="AV21" i="6"/>
  <c r="AU21" i="6"/>
  <c r="AT21" i="6"/>
  <c r="AS21" i="6"/>
  <c r="AX20" i="6"/>
  <c r="AV20" i="6"/>
  <c r="AU20" i="6"/>
  <c r="AT20" i="6"/>
  <c r="AS20" i="6"/>
  <c r="AX19" i="6"/>
  <c r="AV19" i="6"/>
  <c r="AU19" i="6"/>
  <c r="AT19" i="6"/>
  <c r="AS19" i="6"/>
  <c r="AX18" i="6"/>
  <c r="AV18" i="6"/>
  <c r="AU18" i="6"/>
  <c r="AT18" i="6"/>
  <c r="AS18" i="6"/>
  <c r="AX17" i="6"/>
  <c r="AV17" i="6"/>
  <c r="AU17" i="6"/>
  <c r="AT17" i="6"/>
  <c r="AS17" i="6"/>
  <c r="AX16" i="6"/>
  <c r="AV16" i="6"/>
  <c r="AU16" i="6"/>
  <c r="AT16" i="6"/>
  <c r="AS16" i="6"/>
  <c r="AX15" i="6"/>
  <c r="AV15" i="6"/>
  <c r="AU15" i="6"/>
  <c r="AT15" i="6"/>
  <c r="AS15" i="6"/>
  <c r="AX14" i="6"/>
  <c r="AV14" i="6"/>
  <c r="AU14" i="6"/>
  <c r="AT14" i="6"/>
  <c r="AS14" i="6"/>
  <c r="AX13" i="6"/>
  <c r="AV13" i="6"/>
  <c r="AU13" i="6"/>
  <c r="AT13" i="6"/>
  <c r="AS13" i="6"/>
  <c r="AX12" i="6"/>
  <c r="AV12" i="6"/>
  <c r="AU12" i="6"/>
  <c r="AT12" i="6"/>
  <c r="AS12" i="6"/>
  <c r="AX11" i="6"/>
  <c r="AV11" i="6"/>
  <c r="AU11" i="6"/>
  <c r="AT11" i="6"/>
  <c r="AS11" i="6"/>
  <c r="AX10" i="6"/>
  <c r="AV10" i="6"/>
  <c r="AU10" i="6"/>
  <c r="AT10" i="6"/>
  <c r="AS10" i="6"/>
  <c r="AX9" i="6"/>
  <c r="AV9" i="6"/>
  <c r="AU9" i="6"/>
  <c r="AT9" i="6"/>
  <c r="AS9" i="6"/>
  <c r="AX8" i="6"/>
  <c r="AV8" i="6"/>
  <c r="AU8" i="6"/>
  <c r="AT8" i="6"/>
  <c r="AS8" i="6"/>
  <c r="AX7" i="6"/>
  <c r="AV7" i="6"/>
  <c r="AU7" i="6"/>
  <c r="AT7" i="6"/>
  <c r="AS7" i="6"/>
  <c r="AX6" i="6"/>
  <c r="AV6" i="6"/>
  <c r="AU6" i="6"/>
  <c r="AT6" i="6"/>
  <c r="AS6" i="6"/>
  <c r="AX5" i="6"/>
  <c r="AV5" i="6"/>
  <c r="AU5" i="6"/>
  <c r="AT5" i="6"/>
  <c r="AS5" i="6"/>
  <c r="AX4" i="6"/>
  <c r="AV4" i="6"/>
  <c r="AU4" i="6"/>
  <c r="AT4" i="6"/>
  <c r="AS4" i="6"/>
  <c r="AR79" i="6"/>
  <c r="AP79" i="6"/>
  <c r="AO79" i="6"/>
  <c r="AN79" i="6"/>
  <c r="AM79" i="6"/>
  <c r="AR78" i="6"/>
  <c r="AP78" i="6"/>
  <c r="AO78" i="6"/>
  <c r="AN78" i="6"/>
  <c r="AM78" i="6"/>
  <c r="AR77" i="6"/>
  <c r="AP77" i="6"/>
  <c r="AO77" i="6"/>
  <c r="AN77" i="6"/>
  <c r="AM77" i="6"/>
  <c r="AR76" i="6"/>
  <c r="AP76" i="6"/>
  <c r="AO76" i="6"/>
  <c r="AN76" i="6"/>
  <c r="AM76" i="6"/>
  <c r="AR75" i="6"/>
  <c r="AP75" i="6"/>
  <c r="AO75" i="6"/>
  <c r="AN75" i="6"/>
  <c r="AM75" i="6"/>
  <c r="AR74" i="6"/>
  <c r="AP74" i="6"/>
  <c r="AO74" i="6"/>
  <c r="AN74" i="6"/>
  <c r="AM74" i="6"/>
  <c r="AR73" i="6"/>
  <c r="AP73" i="6"/>
  <c r="AO73" i="6"/>
  <c r="AN73" i="6"/>
  <c r="AM73" i="6"/>
  <c r="AR72" i="6"/>
  <c r="AP72" i="6"/>
  <c r="AO72" i="6"/>
  <c r="AN72" i="6"/>
  <c r="AM72" i="6"/>
  <c r="AR71" i="6"/>
  <c r="AP71" i="6"/>
  <c r="AO71" i="6"/>
  <c r="AN71" i="6"/>
  <c r="AM71" i="6"/>
  <c r="AR70" i="6"/>
  <c r="AP70" i="6"/>
  <c r="AO70" i="6"/>
  <c r="AN70" i="6"/>
  <c r="AM70" i="6"/>
  <c r="AR69" i="6"/>
  <c r="AP69" i="6"/>
  <c r="AO69" i="6"/>
  <c r="AN69" i="6"/>
  <c r="AM69" i="6"/>
  <c r="AR68" i="6"/>
  <c r="AP68" i="6"/>
  <c r="AO68" i="6"/>
  <c r="AN68" i="6"/>
  <c r="AM68" i="6"/>
  <c r="AR67" i="6"/>
  <c r="AP67" i="6"/>
  <c r="AO67" i="6"/>
  <c r="AN67" i="6"/>
  <c r="AM67" i="6"/>
  <c r="AR66" i="6"/>
  <c r="AP66" i="6"/>
  <c r="AO66" i="6"/>
  <c r="AN66" i="6"/>
  <c r="AM66" i="6"/>
  <c r="AR65" i="6"/>
  <c r="AP65" i="6"/>
  <c r="AO65" i="6"/>
  <c r="AN65" i="6"/>
  <c r="AM65" i="6"/>
  <c r="AR64" i="6"/>
  <c r="AP64" i="6"/>
  <c r="AO64" i="6"/>
  <c r="AN64" i="6"/>
  <c r="AM64" i="6"/>
  <c r="AR63" i="6"/>
  <c r="AP63" i="6"/>
  <c r="AO63" i="6"/>
  <c r="AN63" i="6"/>
  <c r="AM63" i="6"/>
  <c r="AR62" i="6"/>
  <c r="AP62" i="6"/>
  <c r="AO62" i="6"/>
  <c r="AN62" i="6"/>
  <c r="AM62" i="6"/>
  <c r="AR61" i="6"/>
  <c r="AP61" i="6"/>
  <c r="AO61" i="6"/>
  <c r="AN61" i="6"/>
  <c r="AM61" i="6"/>
  <c r="AR60" i="6"/>
  <c r="AP60" i="6"/>
  <c r="AO60" i="6"/>
  <c r="AN60" i="6"/>
  <c r="AM60" i="6"/>
  <c r="AR59" i="6"/>
  <c r="AP59" i="6"/>
  <c r="AO59" i="6"/>
  <c r="AN59" i="6"/>
  <c r="AM59" i="6"/>
  <c r="AR58" i="6"/>
  <c r="AP58" i="6"/>
  <c r="AO58" i="6"/>
  <c r="AN58" i="6"/>
  <c r="AM58" i="6"/>
  <c r="AR57" i="6"/>
  <c r="AP57" i="6"/>
  <c r="AO57" i="6"/>
  <c r="AN57" i="6"/>
  <c r="AM57" i="6"/>
  <c r="AR56" i="6"/>
  <c r="AP56" i="6"/>
  <c r="AO56" i="6"/>
  <c r="AN56" i="6"/>
  <c r="AM56" i="6"/>
  <c r="AR55" i="6"/>
  <c r="AP55" i="6"/>
  <c r="AO55" i="6"/>
  <c r="AN55" i="6"/>
  <c r="AM55" i="6"/>
  <c r="AR54" i="6"/>
  <c r="AP54" i="6"/>
  <c r="AO54" i="6"/>
  <c r="AN54" i="6"/>
  <c r="AM54" i="6"/>
  <c r="AR53" i="6"/>
  <c r="AP53" i="6"/>
  <c r="AO53" i="6"/>
  <c r="AN53" i="6"/>
  <c r="AM53" i="6"/>
  <c r="AR52" i="6"/>
  <c r="AP52" i="6"/>
  <c r="AO52" i="6"/>
  <c r="AN52" i="6"/>
  <c r="AM52" i="6"/>
  <c r="AR51" i="6"/>
  <c r="AP51" i="6"/>
  <c r="AO51" i="6"/>
  <c r="AN51" i="6"/>
  <c r="AM51" i="6"/>
  <c r="AR50" i="6"/>
  <c r="AP50" i="6"/>
  <c r="AO50" i="6"/>
  <c r="AN50" i="6"/>
  <c r="AM50" i="6"/>
  <c r="AR49" i="6"/>
  <c r="AP49" i="6"/>
  <c r="AO49" i="6"/>
  <c r="AN49" i="6"/>
  <c r="AM49" i="6"/>
  <c r="AR48" i="6"/>
  <c r="AP48" i="6"/>
  <c r="AO48" i="6"/>
  <c r="AN48" i="6"/>
  <c r="AM48" i="6"/>
  <c r="AR47" i="6"/>
  <c r="AP47" i="6"/>
  <c r="AO47" i="6"/>
  <c r="AN47" i="6"/>
  <c r="AM47" i="6"/>
  <c r="AR46" i="6"/>
  <c r="AP46" i="6"/>
  <c r="AO46" i="6"/>
  <c r="AN46" i="6"/>
  <c r="AM46" i="6"/>
  <c r="AR45" i="6"/>
  <c r="AP45" i="6"/>
  <c r="AO45" i="6"/>
  <c r="AN45" i="6"/>
  <c r="AM45" i="6"/>
  <c r="AR44" i="6"/>
  <c r="AP44" i="6"/>
  <c r="AO44" i="6"/>
  <c r="AN44" i="6"/>
  <c r="AM44" i="6"/>
  <c r="AR43" i="6"/>
  <c r="AP43" i="6"/>
  <c r="AO43" i="6"/>
  <c r="AN43" i="6"/>
  <c r="AM43" i="6"/>
  <c r="AR42" i="6"/>
  <c r="AP42" i="6"/>
  <c r="AO42" i="6"/>
  <c r="AN42" i="6"/>
  <c r="AM42" i="6"/>
  <c r="AR41" i="6"/>
  <c r="AP41" i="6"/>
  <c r="AO41" i="6"/>
  <c r="AN41" i="6"/>
  <c r="AM41" i="6"/>
  <c r="AR40" i="6"/>
  <c r="AP40" i="6"/>
  <c r="AO40" i="6"/>
  <c r="AN40" i="6"/>
  <c r="AM40" i="6"/>
  <c r="AR39" i="6"/>
  <c r="AP39" i="6"/>
  <c r="AO39" i="6"/>
  <c r="AN39" i="6"/>
  <c r="AM39" i="6"/>
  <c r="AR38" i="6"/>
  <c r="AP38" i="6"/>
  <c r="AO38" i="6"/>
  <c r="AN38" i="6"/>
  <c r="AM38" i="6"/>
  <c r="AR37" i="6"/>
  <c r="AP37" i="6"/>
  <c r="AO37" i="6"/>
  <c r="AN37" i="6"/>
  <c r="AM37" i="6"/>
  <c r="AR36" i="6"/>
  <c r="AP36" i="6"/>
  <c r="AO36" i="6"/>
  <c r="AN36" i="6"/>
  <c r="AM36" i="6"/>
  <c r="AR35" i="6"/>
  <c r="AP35" i="6"/>
  <c r="AO35" i="6"/>
  <c r="AN35" i="6"/>
  <c r="AM35" i="6"/>
  <c r="AR34" i="6"/>
  <c r="AP34" i="6"/>
  <c r="AO34" i="6"/>
  <c r="AN34" i="6"/>
  <c r="AM34" i="6"/>
  <c r="AR33" i="6"/>
  <c r="AP33" i="6"/>
  <c r="AO33" i="6"/>
  <c r="AN33" i="6"/>
  <c r="AM33" i="6"/>
  <c r="AR32" i="6"/>
  <c r="AP32" i="6"/>
  <c r="AO32" i="6"/>
  <c r="AN32" i="6"/>
  <c r="AM32" i="6"/>
  <c r="AR31" i="6"/>
  <c r="AP31" i="6"/>
  <c r="AO31" i="6"/>
  <c r="AN31" i="6"/>
  <c r="AM31" i="6"/>
  <c r="AR30" i="6"/>
  <c r="AP30" i="6"/>
  <c r="AO30" i="6"/>
  <c r="AN30" i="6"/>
  <c r="AM30" i="6"/>
  <c r="AR29" i="6"/>
  <c r="AP29" i="6"/>
  <c r="AO29" i="6"/>
  <c r="AN29" i="6"/>
  <c r="AM29" i="6"/>
  <c r="AR28" i="6"/>
  <c r="AP28" i="6"/>
  <c r="AO28" i="6"/>
  <c r="AN28" i="6"/>
  <c r="AM28" i="6"/>
  <c r="AR27" i="6"/>
  <c r="AP27" i="6"/>
  <c r="AO27" i="6"/>
  <c r="AN27" i="6"/>
  <c r="AM27" i="6"/>
  <c r="AR26" i="6"/>
  <c r="AP26" i="6"/>
  <c r="AO26" i="6"/>
  <c r="AN26" i="6"/>
  <c r="AM26" i="6"/>
  <c r="AR25" i="6"/>
  <c r="AP25" i="6"/>
  <c r="AO25" i="6"/>
  <c r="AN25" i="6"/>
  <c r="AM25" i="6"/>
  <c r="AR24" i="6"/>
  <c r="AP24" i="6"/>
  <c r="AO24" i="6"/>
  <c r="AN24" i="6"/>
  <c r="AM24" i="6"/>
  <c r="AR23" i="6"/>
  <c r="AP23" i="6"/>
  <c r="AO23" i="6"/>
  <c r="AN23" i="6"/>
  <c r="AM23" i="6"/>
  <c r="AR22" i="6"/>
  <c r="AP22" i="6"/>
  <c r="AO22" i="6"/>
  <c r="AN22" i="6"/>
  <c r="AM22" i="6"/>
  <c r="AR21" i="6"/>
  <c r="AP21" i="6"/>
  <c r="AO21" i="6"/>
  <c r="AN21" i="6"/>
  <c r="AM21" i="6"/>
  <c r="AR20" i="6"/>
  <c r="AP20" i="6"/>
  <c r="AO20" i="6"/>
  <c r="AN20" i="6"/>
  <c r="AM20" i="6"/>
  <c r="AR19" i="6"/>
  <c r="AP19" i="6"/>
  <c r="AO19" i="6"/>
  <c r="AN19" i="6"/>
  <c r="AM19" i="6"/>
  <c r="AR18" i="6"/>
  <c r="AP18" i="6"/>
  <c r="AO18" i="6"/>
  <c r="AN18" i="6"/>
  <c r="AM18" i="6"/>
  <c r="AR17" i="6"/>
  <c r="AP17" i="6"/>
  <c r="AO17" i="6"/>
  <c r="AN17" i="6"/>
  <c r="AM17" i="6"/>
  <c r="AR16" i="6"/>
  <c r="AP16" i="6"/>
  <c r="AO16" i="6"/>
  <c r="AN16" i="6"/>
  <c r="AM16" i="6"/>
  <c r="AR15" i="6"/>
  <c r="AP15" i="6"/>
  <c r="AO15" i="6"/>
  <c r="AN15" i="6"/>
  <c r="AM15" i="6"/>
  <c r="AR14" i="6"/>
  <c r="AP14" i="6"/>
  <c r="AO14" i="6"/>
  <c r="AN14" i="6"/>
  <c r="AM14" i="6"/>
  <c r="AR13" i="6"/>
  <c r="AP13" i="6"/>
  <c r="AO13" i="6"/>
  <c r="AN13" i="6"/>
  <c r="AM13" i="6"/>
  <c r="AR12" i="6"/>
  <c r="AP12" i="6"/>
  <c r="AO12" i="6"/>
  <c r="AN12" i="6"/>
  <c r="AM12" i="6"/>
  <c r="AR11" i="6"/>
  <c r="AP11" i="6"/>
  <c r="AO11" i="6"/>
  <c r="AN11" i="6"/>
  <c r="AM11" i="6"/>
  <c r="AR10" i="6"/>
  <c r="AP10" i="6"/>
  <c r="AO10" i="6"/>
  <c r="AN10" i="6"/>
  <c r="AM10" i="6"/>
  <c r="AR9" i="6"/>
  <c r="AP9" i="6"/>
  <c r="AO9" i="6"/>
  <c r="AN9" i="6"/>
  <c r="AM9" i="6"/>
  <c r="AR8" i="6"/>
  <c r="AP8" i="6"/>
  <c r="AO8" i="6"/>
  <c r="AN8" i="6"/>
  <c r="AM8" i="6"/>
  <c r="AR7" i="6"/>
  <c r="AP7" i="6"/>
  <c r="AO7" i="6"/>
  <c r="AN7" i="6"/>
  <c r="AM7" i="6"/>
  <c r="AR6" i="6"/>
  <c r="AP6" i="6"/>
  <c r="AO6" i="6"/>
  <c r="AN6" i="6"/>
  <c r="AM6" i="6"/>
  <c r="AR5" i="6"/>
  <c r="AP5" i="6"/>
  <c r="AO5" i="6"/>
  <c r="AN5" i="6"/>
  <c r="AM5" i="6"/>
  <c r="AR4" i="6"/>
  <c r="AP4" i="6"/>
  <c r="AO4" i="6"/>
  <c r="AN4" i="6"/>
  <c r="AM4" i="6"/>
  <c r="AL79" i="6"/>
  <c r="AJ79" i="6"/>
  <c r="AI79" i="6"/>
  <c r="AH79" i="6"/>
  <c r="AG79" i="6"/>
  <c r="AL78" i="6"/>
  <c r="AJ78" i="6"/>
  <c r="AI78" i="6"/>
  <c r="AH78" i="6"/>
  <c r="AG78" i="6"/>
  <c r="AL77" i="6"/>
  <c r="AJ77" i="6"/>
  <c r="AI77" i="6"/>
  <c r="AH77" i="6"/>
  <c r="AG77" i="6"/>
  <c r="AL76" i="6"/>
  <c r="AJ76" i="6"/>
  <c r="AI76" i="6"/>
  <c r="AH76" i="6"/>
  <c r="AG76" i="6"/>
  <c r="AL75" i="6"/>
  <c r="AJ75" i="6"/>
  <c r="AI75" i="6"/>
  <c r="AH75" i="6"/>
  <c r="AG75" i="6"/>
  <c r="AL74" i="6"/>
  <c r="AJ74" i="6"/>
  <c r="AI74" i="6"/>
  <c r="AH74" i="6"/>
  <c r="AG74" i="6"/>
  <c r="AL73" i="6"/>
  <c r="AJ73" i="6"/>
  <c r="AI73" i="6"/>
  <c r="AH73" i="6"/>
  <c r="AG73" i="6"/>
  <c r="AL72" i="6"/>
  <c r="AJ72" i="6"/>
  <c r="AI72" i="6"/>
  <c r="AH72" i="6"/>
  <c r="AG72" i="6"/>
  <c r="AL71" i="6"/>
  <c r="AJ71" i="6"/>
  <c r="AI71" i="6"/>
  <c r="AH71" i="6"/>
  <c r="AG71" i="6"/>
  <c r="AL70" i="6"/>
  <c r="AJ70" i="6"/>
  <c r="AI70" i="6"/>
  <c r="AH70" i="6"/>
  <c r="AG70" i="6"/>
  <c r="AL69" i="6"/>
  <c r="AJ69" i="6"/>
  <c r="AI69" i="6"/>
  <c r="AH69" i="6"/>
  <c r="AG69" i="6"/>
  <c r="AL68" i="6"/>
  <c r="AJ68" i="6"/>
  <c r="AI68" i="6"/>
  <c r="AH68" i="6"/>
  <c r="AG68" i="6"/>
  <c r="AL67" i="6"/>
  <c r="AJ67" i="6"/>
  <c r="AI67" i="6"/>
  <c r="AH67" i="6"/>
  <c r="AG67" i="6"/>
  <c r="AL66" i="6"/>
  <c r="AJ66" i="6"/>
  <c r="AI66" i="6"/>
  <c r="AH66" i="6"/>
  <c r="AG66" i="6"/>
  <c r="AL65" i="6"/>
  <c r="AJ65" i="6"/>
  <c r="AI65" i="6"/>
  <c r="AH65" i="6"/>
  <c r="AG65" i="6"/>
  <c r="AL64" i="6"/>
  <c r="AJ64" i="6"/>
  <c r="AI64" i="6"/>
  <c r="AH64" i="6"/>
  <c r="AG64" i="6"/>
  <c r="AL63" i="6"/>
  <c r="AJ63" i="6"/>
  <c r="AI63" i="6"/>
  <c r="AH63" i="6"/>
  <c r="AG63" i="6"/>
  <c r="AL62" i="6"/>
  <c r="AJ62" i="6"/>
  <c r="AI62" i="6"/>
  <c r="AH62" i="6"/>
  <c r="AG62" i="6"/>
  <c r="AL61" i="6"/>
  <c r="AJ61" i="6"/>
  <c r="AI61" i="6"/>
  <c r="AH61" i="6"/>
  <c r="AG61" i="6"/>
  <c r="AL60" i="6"/>
  <c r="AJ60" i="6"/>
  <c r="AI60" i="6"/>
  <c r="AH60" i="6"/>
  <c r="AG60" i="6"/>
  <c r="AL59" i="6"/>
  <c r="AJ59" i="6"/>
  <c r="AI59" i="6"/>
  <c r="AH59" i="6"/>
  <c r="AG59" i="6"/>
  <c r="AL58" i="6"/>
  <c r="AJ58" i="6"/>
  <c r="AI58" i="6"/>
  <c r="AH58" i="6"/>
  <c r="AG58" i="6"/>
  <c r="AL57" i="6"/>
  <c r="AJ57" i="6"/>
  <c r="AI57" i="6"/>
  <c r="AH57" i="6"/>
  <c r="AG57" i="6"/>
  <c r="AL56" i="6"/>
  <c r="AJ56" i="6"/>
  <c r="AI56" i="6"/>
  <c r="AH56" i="6"/>
  <c r="AG56" i="6"/>
  <c r="AL55" i="6"/>
  <c r="AJ55" i="6"/>
  <c r="AI55" i="6"/>
  <c r="AH55" i="6"/>
  <c r="AG55" i="6"/>
  <c r="AL54" i="6"/>
  <c r="AJ54" i="6"/>
  <c r="AI54" i="6"/>
  <c r="AH54" i="6"/>
  <c r="AG54" i="6"/>
  <c r="AL53" i="6"/>
  <c r="AJ53" i="6"/>
  <c r="AI53" i="6"/>
  <c r="AH53" i="6"/>
  <c r="AG53" i="6"/>
  <c r="AL52" i="6"/>
  <c r="AJ52" i="6"/>
  <c r="AI52" i="6"/>
  <c r="AH52" i="6"/>
  <c r="AG52" i="6"/>
  <c r="AL51" i="6"/>
  <c r="AJ51" i="6"/>
  <c r="AI51" i="6"/>
  <c r="AH51" i="6"/>
  <c r="AG51" i="6"/>
  <c r="AL50" i="6"/>
  <c r="AJ50" i="6"/>
  <c r="AI50" i="6"/>
  <c r="AH50" i="6"/>
  <c r="AG50" i="6"/>
  <c r="AL49" i="6"/>
  <c r="AJ49" i="6"/>
  <c r="AI49" i="6"/>
  <c r="AH49" i="6"/>
  <c r="AG49" i="6"/>
  <c r="AL48" i="6"/>
  <c r="AJ48" i="6"/>
  <c r="AI48" i="6"/>
  <c r="AH48" i="6"/>
  <c r="AG48" i="6"/>
  <c r="AL47" i="6"/>
  <c r="AJ47" i="6"/>
  <c r="AI47" i="6"/>
  <c r="AH47" i="6"/>
  <c r="AG47" i="6"/>
  <c r="AL46" i="6"/>
  <c r="AJ46" i="6"/>
  <c r="AI46" i="6"/>
  <c r="AH46" i="6"/>
  <c r="AG46" i="6"/>
  <c r="AL45" i="6"/>
  <c r="AJ45" i="6"/>
  <c r="AI45" i="6"/>
  <c r="AH45" i="6"/>
  <c r="AG45" i="6"/>
  <c r="AL44" i="6"/>
  <c r="AJ44" i="6"/>
  <c r="AI44" i="6"/>
  <c r="AH44" i="6"/>
  <c r="AG44" i="6"/>
  <c r="AL43" i="6"/>
  <c r="AJ43" i="6"/>
  <c r="AI43" i="6"/>
  <c r="AH43" i="6"/>
  <c r="AG43" i="6"/>
  <c r="AL42" i="6"/>
  <c r="AJ42" i="6"/>
  <c r="AI42" i="6"/>
  <c r="AH42" i="6"/>
  <c r="AG42" i="6"/>
  <c r="AL41" i="6"/>
  <c r="AJ41" i="6"/>
  <c r="AI41" i="6"/>
  <c r="AH41" i="6"/>
  <c r="AG41" i="6"/>
  <c r="AL40" i="6"/>
  <c r="AJ40" i="6"/>
  <c r="AI40" i="6"/>
  <c r="AH40" i="6"/>
  <c r="AG40" i="6"/>
  <c r="AL39" i="6"/>
  <c r="AJ39" i="6"/>
  <c r="AI39" i="6"/>
  <c r="AH39" i="6"/>
  <c r="AG39" i="6"/>
  <c r="AL38" i="6"/>
  <c r="AJ38" i="6"/>
  <c r="AI38" i="6"/>
  <c r="AH38" i="6"/>
  <c r="AG38" i="6"/>
  <c r="AL37" i="6"/>
  <c r="AJ37" i="6"/>
  <c r="AI37" i="6"/>
  <c r="AH37" i="6"/>
  <c r="AG37" i="6"/>
  <c r="AL36" i="6"/>
  <c r="AJ36" i="6"/>
  <c r="AI36" i="6"/>
  <c r="AH36" i="6"/>
  <c r="AG36" i="6"/>
  <c r="AL35" i="6"/>
  <c r="AJ35" i="6"/>
  <c r="AI35" i="6"/>
  <c r="AH35" i="6"/>
  <c r="AG35" i="6"/>
  <c r="AL34" i="6"/>
  <c r="AJ34" i="6"/>
  <c r="AI34" i="6"/>
  <c r="AH34" i="6"/>
  <c r="AG34" i="6"/>
  <c r="AL33" i="6"/>
  <c r="AJ33" i="6"/>
  <c r="AI33" i="6"/>
  <c r="AH33" i="6"/>
  <c r="AG33" i="6"/>
  <c r="AL32" i="6"/>
  <c r="AJ32" i="6"/>
  <c r="AI32" i="6"/>
  <c r="AH32" i="6"/>
  <c r="AG32" i="6"/>
  <c r="AL31" i="6"/>
  <c r="AJ31" i="6"/>
  <c r="AI31" i="6"/>
  <c r="AH31" i="6"/>
  <c r="AG31" i="6"/>
  <c r="AL30" i="6"/>
  <c r="AJ30" i="6"/>
  <c r="AI30" i="6"/>
  <c r="AH30" i="6"/>
  <c r="AG30" i="6"/>
  <c r="AL29" i="6"/>
  <c r="AJ29" i="6"/>
  <c r="AI29" i="6"/>
  <c r="AH29" i="6"/>
  <c r="AG29" i="6"/>
  <c r="AL28" i="6"/>
  <c r="AJ28" i="6"/>
  <c r="AI28" i="6"/>
  <c r="AH28" i="6"/>
  <c r="AG28" i="6"/>
  <c r="AL27" i="6"/>
  <c r="AJ27" i="6"/>
  <c r="AI27" i="6"/>
  <c r="AH27" i="6"/>
  <c r="AG27" i="6"/>
  <c r="AL26" i="6"/>
  <c r="AJ26" i="6"/>
  <c r="AI26" i="6"/>
  <c r="AH26" i="6"/>
  <c r="AG26" i="6"/>
  <c r="AL25" i="6"/>
  <c r="AJ25" i="6"/>
  <c r="AI25" i="6"/>
  <c r="AH25" i="6"/>
  <c r="AG25" i="6"/>
  <c r="AL24" i="6"/>
  <c r="AJ24" i="6"/>
  <c r="AI24" i="6"/>
  <c r="AH24" i="6"/>
  <c r="AG24" i="6"/>
  <c r="AL23" i="6"/>
  <c r="AJ23" i="6"/>
  <c r="AI23" i="6"/>
  <c r="AH23" i="6"/>
  <c r="AG23" i="6"/>
  <c r="AL22" i="6"/>
  <c r="AJ22" i="6"/>
  <c r="AI22" i="6"/>
  <c r="AH22" i="6"/>
  <c r="AG22" i="6"/>
  <c r="AL21" i="6"/>
  <c r="AJ21" i="6"/>
  <c r="AI21" i="6"/>
  <c r="AH21" i="6"/>
  <c r="AG21" i="6"/>
  <c r="AL20" i="6"/>
  <c r="AJ20" i="6"/>
  <c r="AI20" i="6"/>
  <c r="AH20" i="6"/>
  <c r="AG20" i="6"/>
  <c r="AL19" i="6"/>
  <c r="AJ19" i="6"/>
  <c r="AI19" i="6"/>
  <c r="AH19" i="6"/>
  <c r="AG19" i="6"/>
  <c r="AL18" i="6"/>
  <c r="AJ18" i="6"/>
  <c r="AI18" i="6"/>
  <c r="AH18" i="6"/>
  <c r="AG18" i="6"/>
  <c r="AL17" i="6"/>
  <c r="AJ17" i="6"/>
  <c r="AI17" i="6"/>
  <c r="AH17" i="6"/>
  <c r="AG17" i="6"/>
  <c r="AL16" i="6"/>
  <c r="AJ16" i="6"/>
  <c r="AI16" i="6"/>
  <c r="AH16" i="6"/>
  <c r="AG16" i="6"/>
  <c r="AL15" i="6"/>
  <c r="AJ15" i="6"/>
  <c r="AI15" i="6"/>
  <c r="AH15" i="6"/>
  <c r="AG15" i="6"/>
  <c r="AL14" i="6"/>
  <c r="AJ14" i="6"/>
  <c r="AI14" i="6"/>
  <c r="AH14" i="6"/>
  <c r="AG14" i="6"/>
  <c r="AL13" i="6"/>
  <c r="AJ13" i="6"/>
  <c r="AI13" i="6"/>
  <c r="AH13" i="6"/>
  <c r="AG13" i="6"/>
  <c r="AL12" i="6"/>
  <c r="AJ12" i="6"/>
  <c r="AI12" i="6"/>
  <c r="AH12" i="6"/>
  <c r="AG12" i="6"/>
  <c r="AL11" i="6"/>
  <c r="AJ11" i="6"/>
  <c r="AI11" i="6"/>
  <c r="AH11" i="6"/>
  <c r="AG11" i="6"/>
  <c r="AL10" i="6"/>
  <c r="AJ10" i="6"/>
  <c r="AI10" i="6"/>
  <c r="AH10" i="6"/>
  <c r="AG10" i="6"/>
  <c r="AL9" i="6"/>
  <c r="AJ9" i="6"/>
  <c r="AI9" i="6"/>
  <c r="AH9" i="6"/>
  <c r="AG9" i="6"/>
  <c r="AL8" i="6"/>
  <c r="AJ8" i="6"/>
  <c r="AI8" i="6"/>
  <c r="AH8" i="6"/>
  <c r="AG8" i="6"/>
  <c r="AL7" i="6"/>
  <c r="AJ7" i="6"/>
  <c r="AI7" i="6"/>
  <c r="AH7" i="6"/>
  <c r="AG7" i="6"/>
  <c r="AL6" i="6"/>
  <c r="AJ6" i="6"/>
  <c r="AI6" i="6"/>
  <c r="AH6" i="6"/>
  <c r="AG6" i="6"/>
  <c r="AL5" i="6"/>
  <c r="AJ5" i="6"/>
  <c r="AI5" i="6"/>
  <c r="AH5" i="6"/>
  <c r="AG5" i="6"/>
  <c r="AL4" i="6"/>
  <c r="AJ4" i="6"/>
  <c r="AI4" i="6"/>
  <c r="AH4" i="6"/>
  <c r="AG4" i="6"/>
  <c r="AF79" i="6"/>
  <c r="AD79" i="6"/>
  <c r="AC79" i="6"/>
  <c r="AB79" i="6"/>
  <c r="AA79" i="6"/>
  <c r="AF78" i="6"/>
  <c r="AD78" i="6"/>
  <c r="AC78" i="6"/>
  <c r="AB78" i="6"/>
  <c r="AA78" i="6"/>
  <c r="AF77" i="6"/>
  <c r="AD77" i="6"/>
  <c r="AC77" i="6"/>
  <c r="AB77" i="6"/>
  <c r="AA77" i="6"/>
  <c r="AF76" i="6"/>
  <c r="AD76" i="6"/>
  <c r="AC76" i="6"/>
  <c r="AB76" i="6"/>
  <c r="AA76" i="6"/>
  <c r="AF75" i="6"/>
  <c r="AD75" i="6"/>
  <c r="AC75" i="6"/>
  <c r="AB75" i="6"/>
  <c r="AA75" i="6"/>
  <c r="AF74" i="6"/>
  <c r="AD74" i="6"/>
  <c r="AC74" i="6"/>
  <c r="AB74" i="6"/>
  <c r="AA74" i="6"/>
  <c r="AF73" i="6"/>
  <c r="AD73" i="6"/>
  <c r="AC73" i="6"/>
  <c r="AB73" i="6"/>
  <c r="AA73" i="6"/>
  <c r="AF72" i="6"/>
  <c r="AD72" i="6"/>
  <c r="AC72" i="6"/>
  <c r="AB72" i="6"/>
  <c r="AA72" i="6"/>
  <c r="AF71" i="6"/>
  <c r="AD71" i="6"/>
  <c r="AC71" i="6"/>
  <c r="AB71" i="6"/>
  <c r="AA71" i="6"/>
  <c r="AF70" i="6"/>
  <c r="AD70" i="6"/>
  <c r="AC70" i="6"/>
  <c r="AB70" i="6"/>
  <c r="AA70" i="6"/>
  <c r="AF69" i="6"/>
  <c r="AD69" i="6"/>
  <c r="AC69" i="6"/>
  <c r="AB69" i="6"/>
  <c r="AA69" i="6"/>
  <c r="AF68" i="6"/>
  <c r="AD68" i="6"/>
  <c r="AC68" i="6"/>
  <c r="AB68" i="6"/>
  <c r="AA68" i="6"/>
  <c r="AF67" i="6"/>
  <c r="AD67" i="6"/>
  <c r="AC67" i="6"/>
  <c r="AB67" i="6"/>
  <c r="AA67" i="6"/>
  <c r="AF66" i="6"/>
  <c r="AD66" i="6"/>
  <c r="AC66" i="6"/>
  <c r="AB66" i="6"/>
  <c r="AA66" i="6"/>
  <c r="AF65" i="6"/>
  <c r="AD65" i="6"/>
  <c r="AC65" i="6"/>
  <c r="AB65" i="6"/>
  <c r="AA65" i="6"/>
  <c r="AF64" i="6"/>
  <c r="AD64" i="6"/>
  <c r="AC64" i="6"/>
  <c r="AB64" i="6"/>
  <c r="AA64" i="6"/>
  <c r="AF63" i="6"/>
  <c r="AD63" i="6"/>
  <c r="AC63" i="6"/>
  <c r="AB63" i="6"/>
  <c r="AA63" i="6"/>
  <c r="AF62" i="6"/>
  <c r="AD62" i="6"/>
  <c r="AC62" i="6"/>
  <c r="AB62" i="6"/>
  <c r="AA62" i="6"/>
  <c r="AF61" i="6"/>
  <c r="AD61" i="6"/>
  <c r="AC61" i="6"/>
  <c r="AB61" i="6"/>
  <c r="AA61" i="6"/>
  <c r="AF60" i="6"/>
  <c r="AD60" i="6"/>
  <c r="AC60" i="6"/>
  <c r="AB60" i="6"/>
  <c r="AA60" i="6"/>
  <c r="AF59" i="6"/>
  <c r="AD59" i="6"/>
  <c r="AC59" i="6"/>
  <c r="AB59" i="6"/>
  <c r="AA59" i="6"/>
  <c r="AF58" i="6"/>
  <c r="AD58" i="6"/>
  <c r="AC58" i="6"/>
  <c r="AB58" i="6"/>
  <c r="AA58" i="6"/>
  <c r="AF57" i="6"/>
  <c r="AD57" i="6"/>
  <c r="AC57" i="6"/>
  <c r="AB57" i="6"/>
  <c r="AA57" i="6"/>
  <c r="AF56" i="6"/>
  <c r="AD56" i="6"/>
  <c r="AC56" i="6"/>
  <c r="AB56" i="6"/>
  <c r="AA56" i="6"/>
  <c r="AF55" i="6"/>
  <c r="AD55" i="6"/>
  <c r="AC55" i="6"/>
  <c r="AB55" i="6"/>
  <c r="AA55" i="6"/>
  <c r="AF54" i="6"/>
  <c r="AD54" i="6"/>
  <c r="AC54" i="6"/>
  <c r="AB54" i="6"/>
  <c r="AA54" i="6"/>
  <c r="AF53" i="6"/>
  <c r="AD53" i="6"/>
  <c r="AC53" i="6"/>
  <c r="AB53" i="6"/>
  <c r="AA53" i="6"/>
  <c r="AF52" i="6"/>
  <c r="AD52" i="6"/>
  <c r="AC52" i="6"/>
  <c r="AB52" i="6"/>
  <c r="AA52" i="6"/>
  <c r="AF51" i="6"/>
  <c r="AD51" i="6"/>
  <c r="AC51" i="6"/>
  <c r="AB51" i="6"/>
  <c r="AA51" i="6"/>
  <c r="AF50" i="6"/>
  <c r="AD50" i="6"/>
  <c r="AC50" i="6"/>
  <c r="AB50" i="6"/>
  <c r="AA50" i="6"/>
  <c r="AF49" i="6"/>
  <c r="AD49" i="6"/>
  <c r="AC49" i="6"/>
  <c r="AB49" i="6"/>
  <c r="AA49" i="6"/>
  <c r="AF48" i="6"/>
  <c r="AD48" i="6"/>
  <c r="AC48" i="6"/>
  <c r="AB48" i="6"/>
  <c r="AA48" i="6"/>
  <c r="AF47" i="6"/>
  <c r="AD47" i="6"/>
  <c r="AC47" i="6"/>
  <c r="AB47" i="6"/>
  <c r="AA47" i="6"/>
  <c r="AF46" i="6"/>
  <c r="AD46" i="6"/>
  <c r="AC46" i="6"/>
  <c r="AB46" i="6"/>
  <c r="AA46" i="6"/>
  <c r="AF45" i="6"/>
  <c r="AD45" i="6"/>
  <c r="AC45" i="6"/>
  <c r="AB45" i="6"/>
  <c r="AA45" i="6"/>
  <c r="AF44" i="6"/>
  <c r="AD44" i="6"/>
  <c r="AC44" i="6"/>
  <c r="AB44" i="6"/>
  <c r="AA44" i="6"/>
  <c r="AF43" i="6"/>
  <c r="AD43" i="6"/>
  <c r="AC43" i="6"/>
  <c r="AB43" i="6"/>
  <c r="AA43" i="6"/>
  <c r="AF42" i="6"/>
  <c r="AD42" i="6"/>
  <c r="AC42" i="6"/>
  <c r="AB42" i="6"/>
  <c r="AA42" i="6"/>
  <c r="AF41" i="6"/>
  <c r="AD41" i="6"/>
  <c r="AC41" i="6"/>
  <c r="AB41" i="6"/>
  <c r="AA41" i="6"/>
  <c r="AF40" i="6"/>
  <c r="AD40" i="6"/>
  <c r="AC40" i="6"/>
  <c r="AB40" i="6"/>
  <c r="AA40" i="6"/>
  <c r="AF39" i="6"/>
  <c r="AD39" i="6"/>
  <c r="AC39" i="6"/>
  <c r="AB39" i="6"/>
  <c r="AA39" i="6"/>
  <c r="AF38" i="6"/>
  <c r="AD38" i="6"/>
  <c r="AC38" i="6"/>
  <c r="AB38" i="6"/>
  <c r="AA38" i="6"/>
  <c r="AF37" i="6"/>
  <c r="AD37" i="6"/>
  <c r="AC37" i="6"/>
  <c r="AB37" i="6"/>
  <c r="AA37" i="6"/>
  <c r="AF36" i="6"/>
  <c r="AD36" i="6"/>
  <c r="AC36" i="6"/>
  <c r="AB36" i="6"/>
  <c r="AA36" i="6"/>
  <c r="AF35" i="6"/>
  <c r="AD35" i="6"/>
  <c r="AC35" i="6"/>
  <c r="AB35" i="6"/>
  <c r="AA35" i="6"/>
  <c r="AF34" i="6"/>
  <c r="AD34" i="6"/>
  <c r="AC34" i="6"/>
  <c r="AB34" i="6"/>
  <c r="AA34" i="6"/>
  <c r="AF33" i="6"/>
  <c r="AD33" i="6"/>
  <c r="AC33" i="6"/>
  <c r="AB33" i="6"/>
  <c r="AA33" i="6"/>
  <c r="AF32" i="6"/>
  <c r="AD32" i="6"/>
  <c r="AC32" i="6"/>
  <c r="AB32" i="6"/>
  <c r="AA32" i="6"/>
  <c r="AF31" i="6"/>
  <c r="AD31" i="6"/>
  <c r="AC31" i="6"/>
  <c r="AB31" i="6"/>
  <c r="AA31" i="6"/>
  <c r="AF30" i="6"/>
  <c r="AD30" i="6"/>
  <c r="AC30" i="6"/>
  <c r="AB30" i="6"/>
  <c r="AA30" i="6"/>
  <c r="AF29" i="6"/>
  <c r="AD29" i="6"/>
  <c r="AC29" i="6"/>
  <c r="AB29" i="6"/>
  <c r="AA29" i="6"/>
  <c r="AF28" i="6"/>
  <c r="AD28" i="6"/>
  <c r="AC28" i="6"/>
  <c r="AB28" i="6"/>
  <c r="AA28" i="6"/>
  <c r="AF27" i="6"/>
  <c r="AD27" i="6"/>
  <c r="AC27" i="6"/>
  <c r="AB27" i="6"/>
  <c r="AA27" i="6"/>
  <c r="AF26" i="6"/>
  <c r="AD26" i="6"/>
  <c r="AC26" i="6"/>
  <c r="AB26" i="6"/>
  <c r="AA26" i="6"/>
  <c r="AF25" i="6"/>
  <c r="AD25" i="6"/>
  <c r="AC25" i="6"/>
  <c r="AB25" i="6"/>
  <c r="AA25" i="6"/>
  <c r="AF24" i="6"/>
  <c r="AD24" i="6"/>
  <c r="AC24" i="6"/>
  <c r="AB24" i="6"/>
  <c r="AA24" i="6"/>
  <c r="AF23" i="6"/>
  <c r="AD23" i="6"/>
  <c r="AC23" i="6"/>
  <c r="AB23" i="6"/>
  <c r="AA23" i="6"/>
  <c r="AF22" i="6"/>
  <c r="AD22" i="6"/>
  <c r="AC22" i="6"/>
  <c r="AB22" i="6"/>
  <c r="AA22" i="6"/>
  <c r="AF21" i="6"/>
  <c r="AD21" i="6"/>
  <c r="AC21" i="6"/>
  <c r="AB21" i="6"/>
  <c r="AA21" i="6"/>
  <c r="AF20" i="6"/>
  <c r="AD20" i="6"/>
  <c r="AC20" i="6"/>
  <c r="AB20" i="6"/>
  <c r="AA20" i="6"/>
  <c r="AF19" i="6"/>
  <c r="AD19" i="6"/>
  <c r="AC19" i="6"/>
  <c r="AB19" i="6"/>
  <c r="AA19" i="6"/>
  <c r="AF18" i="6"/>
  <c r="AD18" i="6"/>
  <c r="AC18" i="6"/>
  <c r="AB18" i="6"/>
  <c r="AA18" i="6"/>
  <c r="AF17" i="6"/>
  <c r="AD17" i="6"/>
  <c r="AC17" i="6"/>
  <c r="AB17" i="6"/>
  <c r="AA17" i="6"/>
  <c r="AF16" i="6"/>
  <c r="AD16" i="6"/>
  <c r="AC16" i="6"/>
  <c r="AB16" i="6"/>
  <c r="AA16" i="6"/>
  <c r="AF15" i="6"/>
  <c r="AD15" i="6"/>
  <c r="AC15" i="6"/>
  <c r="AB15" i="6"/>
  <c r="AA15" i="6"/>
  <c r="AF14" i="6"/>
  <c r="AD14" i="6"/>
  <c r="AC14" i="6"/>
  <c r="AB14" i="6"/>
  <c r="AA14" i="6"/>
  <c r="AF13" i="6"/>
  <c r="AD13" i="6"/>
  <c r="AC13" i="6"/>
  <c r="AB13" i="6"/>
  <c r="AA13" i="6"/>
  <c r="AF12" i="6"/>
  <c r="AD12" i="6"/>
  <c r="AC12" i="6"/>
  <c r="AB12" i="6"/>
  <c r="AA12" i="6"/>
  <c r="AF11" i="6"/>
  <c r="AD11" i="6"/>
  <c r="AC11" i="6"/>
  <c r="AB11" i="6"/>
  <c r="AA11" i="6"/>
  <c r="AF10" i="6"/>
  <c r="AD10" i="6"/>
  <c r="AC10" i="6"/>
  <c r="AB10" i="6"/>
  <c r="AA10" i="6"/>
  <c r="AF9" i="6"/>
  <c r="AD9" i="6"/>
  <c r="AC9" i="6"/>
  <c r="AB9" i="6"/>
  <c r="AA9" i="6"/>
  <c r="AF8" i="6"/>
  <c r="AD8" i="6"/>
  <c r="AC8" i="6"/>
  <c r="AB8" i="6"/>
  <c r="AA8" i="6"/>
  <c r="AF7" i="6"/>
  <c r="AD7" i="6"/>
  <c r="AC7" i="6"/>
  <c r="AB7" i="6"/>
  <c r="AA7" i="6"/>
  <c r="AF6" i="6"/>
  <c r="AD6" i="6"/>
  <c r="AC6" i="6"/>
  <c r="AB6" i="6"/>
  <c r="AA6" i="6"/>
  <c r="AF5" i="6"/>
  <c r="AD5" i="6"/>
  <c r="AC5" i="6"/>
  <c r="AB5" i="6"/>
  <c r="AA5" i="6"/>
  <c r="AF4" i="6"/>
  <c r="AD4" i="6"/>
  <c r="AC4" i="6"/>
  <c r="AB4" i="6"/>
  <c r="AA4" i="6"/>
  <c r="Z79" i="6"/>
  <c r="X79" i="6"/>
  <c r="W79" i="6"/>
  <c r="V79" i="6"/>
  <c r="U79" i="6"/>
  <c r="Z78" i="6"/>
  <c r="X78" i="6"/>
  <c r="W78" i="6"/>
  <c r="V78" i="6"/>
  <c r="U78" i="6"/>
  <c r="Z77" i="6"/>
  <c r="X77" i="6"/>
  <c r="W77" i="6"/>
  <c r="V77" i="6"/>
  <c r="U77" i="6"/>
  <c r="Z76" i="6"/>
  <c r="X76" i="6"/>
  <c r="W76" i="6"/>
  <c r="V76" i="6"/>
  <c r="U76" i="6"/>
  <c r="Z75" i="6"/>
  <c r="X75" i="6"/>
  <c r="W75" i="6"/>
  <c r="V75" i="6"/>
  <c r="U75" i="6"/>
  <c r="Z74" i="6"/>
  <c r="X74" i="6"/>
  <c r="W74" i="6"/>
  <c r="V74" i="6"/>
  <c r="U74" i="6"/>
  <c r="Z73" i="6"/>
  <c r="X73" i="6"/>
  <c r="W73" i="6"/>
  <c r="V73" i="6"/>
  <c r="U73" i="6"/>
  <c r="Z72" i="6"/>
  <c r="X72" i="6"/>
  <c r="W72" i="6"/>
  <c r="V72" i="6"/>
  <c r="U72" i="6"/>
  <c r="Z71" i="6"/>
  <c r="X71" i="6"/>
  <c r="W71" i="6"/>
  <c r="V71" i="6"/>
  <c r="U71" i="6"/>
  <c r="Z70" i="6"/>
  <c r="X70" i="6"/>
  <c r="W70" i="6"/>
  <c r="V70" i="6"/>
  <c r="U70" i="6"/>
  <c r="Z69" i="6"/>
  <c r="X69" i="6"/>
  <c r="W69" i="6"/>
  <c r="V69" i="6"/>
  <c r="U69" i="6"/>
  <c r="Z68" i="6"/>
  <c r="X68" i="6"/>
  <c r="W68" i="6"/>
  <c r="V68" i="6"/>
  <c r="U68" i="6"/>
  <c r="Z67" i="6"/>
  <c r="X67" i="6"/>
  <c r="W67" i="6"/>
  <c r="V67" i="6"/>
  <c r="U67" i="6"/>
  <c r="Z66" i="6"/>
  <c r="X66" i="6"/>
  <c r="W66" i="6"/>
  <c r="V66" i="6"/>
  <c r="U66" i="6"/>
  <c r="Z65" i="6"/>
  <c r="X65" i="6"/>
  <c r="W65" i="6"/>
  <c r="V65" i="6"/>
  <c r="U65" i="6"/>
  <c r="Z64" i="6"/>
  <c r="X64" i="6"/>
  <c r="W64" i="6"/>
  <c r="V64" i="6"/>
  <c r="U64" i="6"/>
  <c r="Z63" i="6"/>
  <c r="X63" i="6"/>
  <c r="W63" i="6"/>
  <c r="V63" i="6"/>
  <c r="U63" i="6"/>
  <c r="Z62" i="6"/>
  <c r="X62" i="6"/>
  <c r="W62" i="6"/>
  <c r="V62" i="6"/>
  <c r="U62" i="6"/>
  <c r="Z61" i="6"/>
  <c r="X61" i="6"/>
  <c r="W61" i="6"/>
  <c r="V61" i="6"/>
  <c r="U61" i="6"/>
  <c r="Z60" i="6"/>
  <c r="X60" i="6"/>
  <c r="W60" i="6"/>
  <c r="V60" i="6"/>
  <c r="U60" i="6"/>
  <c r="Z59" i="6"/>
  <c r="X59" i="6"/>
  <c r="W59" i="6"/>
  <c r="V59" i="6"/>
  <c r="U59" i="6"/>
  <c r="Z58" i="6"/>
  <c r="X58" i="6"/>
  <c r="W58" i="6"/>
  <c r="V58" i="6"/>
  <c r="U58" i="6"/>
  <c r="Z57" i="6"/>
  <c r="X57" i="6"/>
  <c r="W57" i="6"/>
  <c r="V57" i="6"/>
  <c r="U57" i="6"/>
  <c r="Z56" i="6"/>
  <c r="X56" i="6"/>
  <c r="W56" i="6"/>
  <c r="V56" i="6"/>
  <c r="U56" i="6"/>
  <c r="Z55" i="6"/>
  <c r="X55" i="6"/>
  <c r="W55" i="6"/>
  <c r="V55" i="6"/>
  <c r="U55" i="6"/>
  <c r="Z54" i="6"/>
  <c r="X54" i="6"/>
  <c r="W54" i="6"/>
  <c r="V54" i="6"/>
  <c r="U54" i="6"/>
  <c r="Z53" i="6"/>
  <c r="X53" i="6"/>
  <c r="W53" i="6"/>
  <c r="V53" i="6"/>
  <c r="U53" i="6"/>
  <c r="Z52" i="6"/>
  <c r="X52" i="6"/>
  <c r="W52" i="6"/>
  <c r="V52" i="6"/>
  <c r="U52" i="6"/>
  <c r="Z51" i="6"/>
  <c r="X51" i="6"/>
  <c r="W51" i="6"/>
  <c r="V51" i="6"/>
  <c r="U51" i="6"/>
  <c r="Z50" i="6"/>
  <c r="X50" i="6"/>
  <c r="W50" i="6"/>
  <c r="V50" i="6"/>
  <c r="U50" i="6"/>
  <c r="Z49" i="6"/>
  <c r="X49" i="6"/>
  <c r="W49" i="6"/>
  <c r="V49" i="6"/>
  <c r="U49" i="6"/>
  <c r="Z48" i="6"/>
  <c r="X48" i="6"/>
  <c r="W48" i="6"/>
  <c r="V48" i="6"/>
  <c r="U48" i="6"/>
  <c r="Z47" i="6"/>
  <c r="X47" i="6"/>
  <c r="W47" i="6"/>
  <c r="V47" i="6"/>
  <c r="U47" i="6"/>
  <c r="Z46" i="6"/>
  <c r="X46" i="6"/>
  <c r="W46" i="6"/>
  <c r="V46" i="6"/>
  <c r="U46" i="6"/>
  <c r="Z45" i="6"/>
  <c r="X45" i="6"/>
  <c r="W45" i="6"/>
  <c r="V45" i="6"/>
  <c r="U45" i="6"/>
  <c r="Z44" i="6"/>
  <c r="X44" i="6"/>
  <c r="W44" i="6"/>
  <c r="V44" i="6"/>
  <c r="U44" i="6"/>
  <c r="Z43" i="6"/>
  <c r="X43" i="6"/>
  <c r="W43" i="6"/>
  <c r="V43" i="6"/>
  <c r="U43" i="6"/>
  <c r="Z42" i="6"/>
  <c r="X42" i="6"/>
  <c r="W42" i="6"/>
  <c r="V42" i="6"/>
  <c r="U42" i="6"/>
  <c r="Z41" i="6"/>
  <c r="X41" i="6"/>
  <c r="W41" i="6"/>
  <c r="V41" i="6"/>
  <c r="U41" i="6"/>
  <c r="Z40" i="6"/>
  <c r="X40" i="6"/>
  <c r="W40" i="6"/>
  <c r="V40" i="6"/>
  <c r="U40" i="6"/>
  <c r="Z39" i="6"/>
  <c r="X39" i="6"/>
  <c r="W39" i="6"/>
  <c r="V39" i="6"/>
  <c r="U39" i="6"/>
  <c r="Z38" i="6"/>
  <c r="X38" i="6"/>
  <c r="W38" i="6"/>
  <c r="V38" i="6"/>
  <c r="U38" i="6"/>
  <c r="Z37" i="6"/>
  <c r="X37" i="6"/>
  <c r="W37" i="6"/>
  <c r="V37" i="6"/>
  <c r="U37" i="6"/>
  <c r="Z36" i="6"/>
  <c r="X36" i="6"/>
  <c r="W36" i="6"/>
  <c r="V36" i="6"/>
  <c r="U36" i="6"/>
  <c r="Z35" i="6"/>
  <c r="X35" i="6"/>
  <c r="W35" i="6"/>
  <c r="V35" i="6"/>
  <c r="U35" i="6"/>
  <c r="Z34" i="6"/>
  <c r="X34" i="6"/>
  <c r="W34" i="6"/>
  <c r="V34" i="6"/>
  <c r="U34" i="6"/>
  <c r="Z33" i="6"/>
  <c r="X33" i="6"/>
  <c r="W33" i="6"/>
  <c r="V33" i="6"/>
  <c r="U33" i="6"/>
  <c r="Z32" i="6"/>
  <c r="X32" i="6"/>
  <c r="W32" i="6"/>
  <c r="V32" i="6"/>
  <c r="U32" i="6"/>
  <c r="Z31" i="6"/>
  <c r="X31" i="6"/>
  <c r="W31" i="6"/>
  <c r="V31" i="6"/>
  <c r="U31" i="6"/>
  <c r="Z30" i="6"/>
  <c r="X30" i="6"/>
  <c r="W30" i="6"/>
  <c r="V30" i="6"/>
  <c r="U30" i="6"/>
  <c r="Z29" i="6"/>
  <c r="X29" i="6"/>
  <c r="W29" i="6"/>
  <c r="V29" i="6"/>
  <c r="U29" i="6"/>
  <c r="Z28" i="6"/>
  <c r="X28" i="6"/>
  <c r="W28" i="6"/>
  <c r="V28" i="6"/>
  <c r="U28" i="6"/>
  <c r="Z27" i="6"/>
  <c r="X27" i="6"/>
  <c r="W27" i="6"/>
  <c r="V27" i="6"/>
  <c r="U27" i="6"/>
  <c r="Z26" i="6"/>
  <c r="X26" i="6"/>
  <c r="W26" i="6"/>
  <c r="V26" i="6"/>
  <c r="U26" i="6"/>
  <c r="Z25" i="6"/>
  <c r="X25" i="6"/>
  <c r="W25" i="6"/>
  <c r="V25" i="6"/>
  <c r="U25" i="6"/>
  <c r="Z24" i="6"/>
  <c r="X24" i="6"/>
  <c r="W24" i="6"/>
  <c r="V24" i="6"/>
  <c r="U24" i="6"/>
  <c r="Z23" i="6"/>
  <c r="X23" i="6"/>
  <c r="W23" i="6"/>
  <c r="V23" i="6"/>
  <c r="U23" i="6"/>
  <c r="Z22" i="6"/>
  <c r="X22" i="6"/>
  <c r="W22" i="6"/>
  <c r="V22" i="6"/>
  <c r="U22" i="6"/>
  <c r="Z21" i="6"/>
  <c r="X21" i="6"/>
  <c r="W21" i="6"/>
  <c r="V21" i="6"/>
  <c r="U21" i="6"/>
  <c r="Z20" i="6"/>
  <c r="X20" i="6"/>
  <c r="W20" i="6"/>
  <c r="V20" i="6"/>
  <c r="U20" i="6"/>
  <c r="Z19" i="6"/>
  <c r="X19" i="6"/>
  <c r="W19" i="6"/>
  <c r="V19" i="6"/>
  <c r="U19" i="6"/>
  <c r="Z18" i="6"/>
  <c r="X18" i="6"/>
  <c r="W18" i="6"/>
  <c r="V18" i="6"/>
  <c r="U18" i="6"/>
  <c r="Z17" i="6"/>
  <c r="X17" i="6"/>
  <c r="W17" i="6"/>
  <c r="V17" i="6"/>
  <c r="U17" i="6"/>
  <c r="Z16" i="6"/>
  <c r="X16" i="6"/>
  <c r="W16" i="6"/>
  <c r="V16" i="6"/>
  <c r="U16" i="6"/>
  <c r="Z15" i="6"/>
  <c r="X15" i="6"/>
  <c r="W15" i="6"/>
  <c r="V15" i="6"/>
  <c r="U15" i="6"/>
  <c r="Z14" i="6"/>
  <c r="X14" i="6"/>
  <c r="W14" i="6"/>
  <c r="V14" i="6"/>
  <c r="U14" i="6"/>
  <c r="Z13" i="6"/>
  <c r="X13" i="6"/>
  <c r="W13" i="6"/>
  <c r="V13" i="6"/>
  <c r="U13" i="6"/>
  <c r="Z12" i="6"/>
  <c r="X12" i="6"/>
  <c r="W12" i="6"/>
  <c r="V12" i="6"/>
  <c r="U12" i="6"/>
  <c r="Z11" i="6"/>
  <c r="X11" i="6"/>
  <c r="W11" i="6"/>
  <c r="V11" i="6"/>
  <c r="U11" i="6"/>
  <c r="Z10" i="6"/>
  <c r="X10" i="6"/>
  <c r="W10" i="6"/>
  <c r="V10" i="6"/>
  <c r="U10" i="6"/>
  <c r="Z9" i="6"/>
  <c r="X9" i="6"/>
  <c r="W9" i="6"/>
  <c r="V9" i="6"/>
  <c r="U9" i="6"/>
  <c r="Z8" i="6"/>
  <c r="X8" i="6"/>
  <c r="W8" i="6"/>
  <c r="V8" i="6"/>
  <c r="U8" i="6"/>
  <c r="Z7" i="6"/>
  <c r="X7" i="6"/>
  <c r="W7" i="6"/>
  <c r="V7" i="6"/>
  <c r="U7" i="6"/>
  <c r="Z6" i="6"/>
  <c r="X6" i="6"/>
  <c r="W6" i="6"/>
  <c r="V6" i="6"/>
  <c r="U6" i="6"/>
  <c r="Z5" i="6"/>
  <c r="X5" i="6"/>
  <c r="W5" i="6"/>
  <c r="V5" i="6"/>
  <c r="U5" i="6"/>
  <c r="Z4" i="6"/>
  <c r="X4" i="6"/>
  <c r="W4" i="6"/>
  <c r="V4" i="6"/>
  <c r="U4" i="6"/>
  <c r="T79" i="6"/>
  <c r="R79" i="6"/>
  <c r="Q79" i="6"/>
  <c r="P79" i="6"/>
  <c r="O79" i="6"/>
  <c r="T78" i="6"/>
  <c r="R78" i="6"/>
  <c r="Q78" i="6"/>
  <c r="P78" i="6"/>
  <c r="O78" i="6"/>
  <c r="T77" i="6"/>
  <c r="R77" i="6"/>
  <c r="Q77" i="6"/>
  <c r="P77" i="6"/>
  <c r="O77" i="6"/>
  <c r="T76" i="6"/>
  <c r="R76" i="6"/>
  <c r="Q76" i="6"/>
  <c r="P76" i="6"/>
  <c r="O76" i="6"/>
  <c r="T75" i="6"/>
  <c r="R75" i="6"/>
  <c r="Q75" i="6"/>
  <c r="P75" i="6"/>
  <c r="O75" i="6"/>
  <c r="T74" i="6"/>
  <c r="R74" i="6"/>
  <c r="Q74" i="6"/>
  <c r="P74" i="6"/>
  <c r="O74" i="6"/>
  <c r="T73" i="6"/>
  <c r="R73" i="6"/>
  <c r="Q73" i="6"/>
  <c r="P73" i="6"/>
  <c r="O73" i="6"/>
  <c r="T72" i="6"/>
  <c r="R72" i="6"/>
  <c r="Q72" i="6"/>
  <c r="P72" i="6"/>
  <c r="O72" i="6"/>
  <c r="T71" i="6"/>
  <c r="R71" i="6"/>
  <c r="Q71" i="6"/>
  <c r="P71" i="6"/>
  <c r="O71" i="6"/>
  <c r="T70" i="6"/>
  <c r="R70" i="6"/>
  <c r="Q70" i="6"/>
  <c r="P70" i="6"/>
  <c r="O70" i="6"/>
  <c r="T69" i="6"/>
  <c r="R69" i="6"/>
  <c r="Q69" i="6"/>
  <c r="P69" i="6"/>
  <c r="O69" i="6"/>
  <c r="T68" i="6"/>
  <c r="R68" i="6"/>
  <c r="Q68" i="6"/>
  <c r="P68" i="6"/>
  <c r="O68" i="6"/>
  <c r="T67" i="6"/>
  <c r="R67" i="6"/>
  <c r="Q67" i="6"/>
  <c r="P67" i="6"/>
  <c r="O67" i="6"/>
  <c r="T66" i="6"/>
  <c r="R66" i="6"/>
  <c r="Q66" i="6"/>
  <c r="P66" i="6"/>
  <c r="O66" i="6"/>
  <c r="T65" i="6"/>
  <c r="R65" i="6"/>
  <c r="Q65" i="6"/>
  <c r="P65" i="6"/>
  <c r="O65" i="6"/>
  <c r="T64" i="6"/>
  <c r="R64" i="6"/>
  <c r="Q64" i="6"/>
  <c r="P64" i="6"/>
  <c r="O64" i="6"/>
  <c r="T63" i="6"/>
  <c r="R63" i="6"/>
  <c r="Q63" i="6"/>
  <c r="P63" i="6"/>
  <c r="O63" i="6"/>
  <c r="T62" i="6"/>
  <c r="R62" i="6"/>
  <c r="Q62" i="6"/>
  <c r="P62" i="6"/>
  <c r="O62" i="6"/>
  <c r="T61" i="6"/>
  <c r="R61" i="6"/>
  <c r="Q61" i="6"/>
  <c r="P61" i="6"/>
  <c r="O61" i="6"/>
  <c r="T60" i="6"/>
  <c r="R60" i="6"/>
  <c r="Q60" i="6"/>
  <c r="P60" i="6"/>
  <c r="O60" i="6"/>
  <c r="T59" i="6"/>
  <c r="R59" i="6"/>
  <c r="Q59" i="6"/>
  <c r="P59" i="6"/>
  <c r="O59" i="6"/>
  <c r="T58" i="6"/>
  <c r="R58" i="6"/>
  <c r="Q58" i="6"/>
  <c r="P58" i="6"/>
  <c r="O58" i="6"/>
  <c r="T57" i="6"/>
  <c r="R57" i="6"/>
  <c r="Q57" i="6"/>
  <c r="P57" i="6"/>
  <c r="O57" i="6"/>
  <c r="T56" i="6"/>
  <c r="R56" i="6"/>
  <c r="Q56" i="6"/>
  <c r="P56" i="6"/>
  <c r="O56" i="6"/>
  <c r="T55" i="6"/>
  <c r="R55" i="6"/>
  <c r="Q55" i="6"/>
  <c r="P55" i="6"/>
  <c r="O55" i="6"/>
  <c r="T54" i="6"/>
  <c r="R54" i="6"/>
  <c r="Q54" i="6"/>
  <c r="P54" i="6"/>
  <c r="O54" i="6"/>
  <c r="T53" i="6"/>
  <c r="R53" i="6"/>
  <c r="Q53" i="6"/>
  <c r="P53" i="6"/>
  <c r="O53" i="6"/>
  <c r="T52" i="6"/>
  <c r="R52" i="6"/>
  <c r="Q52" i="6"/>
  <c r="P52" i="6"/>
  <c r="O52" i="6"/>
  <c r="T51" i="6"/>
  <c r="R51" i="6"/>
  <c r="Q51" i="6"/>
  <c r="P51" i="6"/>
  <c r="O51" i="6"/>
  <c r="T50" i="6"/>
  <c r="R50" i="6"/>
  <c r="Q50" i="6"/>
  <c r="P50" i="6"/>
  <c r="O50" i="6"/>
  <c r="T49" i="6"/>
  <c r="R49" i="6"/>
  <c r="Q49" i="6"/>
  <c r="P49" i="6"/>
  <c r="O49" i="6"/>
  <c r="T48" i="6"/>
  <c r="R48" i="6"/>
  <c r="Q48" i="6"/>
  <c r="P48" i="6"/>
  <c r="O48" i="6"/>
  <c r="T47" i="6"/>
  <c r="R47" i="6"/>
  <c r="Q47" i="6"/>
  <c r="P47" i="6"/>
  <c r="O47" i="6"/>
  <c r="T46" i="6"/>
  <c r="R46" i="6"/>
  <c r="Q46" i="6"/>
  <c r="P46" i="6"/>
  <c r="O46" i="6"/>
  <c r="T45" i="6"/>
  <c r="R45" i="6"/>
  <c r="Q45" i="6"/>
  <c r="P45" i="6"/>
  <c r="O45" i="6"/>
  <c r="T44" i="6"/>
  <c r="R44" i="6"/>
  <c r="Q44" i="6"/>
  <c r="P44" i="6"/>
  <c r="O44" i="6"/>
  <c r="T43" i="6"/>
  <c r="R43" i="6"/>
  <c r="Q43" i="6"/>
  <c r="P43" i="6"/>
  <c r="O43" i="6"/>
  <c r="T42" i="6"/>
  <c r="R42" i="6"/>
  <c r="Q42" i="6"/>
  <c r="P42" i="6"/>
  <c r="O42" i="6"/>
  <c r="T41" i="6"/>
  <c r="R41" i="6"/>
  <c r="Q41" i="6"/>
  <c r="P41" i="6"/>
  <c r="O41" i="6"/>
  <c r="T40" i="6"/>
  <c r="R40" i="6"/>
  <c r="Q40" i="6"/>
  <c r="P40" i="6"/>
  <c r="O40" i="6"/>
  <c r="T39" i="6"/>
  <c r="R39" i="6"/>
  <c r="Q39" i="6"/>
  <c r="P39" i="6"/>
  <c r="O39" i="6"/>
  <c r="T38" i="6"/>
  <c r="R38" i="6"/>
  <c r="Q38" i="6"/>
  <c r="P38" i="6"/>
  <c r="O38" i="6"/>
  <c r="T37" i="6"/>
  <c r="R37" i="6"/>
  <c r="Q37" i="6"/>
  <c r="P37" i="6"/>
  <c r="O37" i="6"/>
  <c r="T36" i="6"/>
  <c r="R36" i="6"/>
  <c r="Q36" i="6"/>
  <c r="P36" i="6"/>
  <c r="O36" i="6"/>
  <c r="T35" i="6"/>
  <c r="R35" i="6"/>
  <c r="Q35" i="6"/>
  <c r="P35" i="6"/>
  <c r="O35" i="6"/>
  <c r="T34" i="6"/>
  <c r="R34" i="6"/>
  <c r="Q34" i="6"/>
  <c r="P34" i="6"/>
  <c r="O34" i="6"/>
  <c r="T33" i="6"/>
  <c r="R33" i="6"/>
  <c r="Q33" i="6"/>
  <c r="P33" i="6"/>
  <c r="O33" i="6"/>
  <c r="T32" i="6"/>
  <c r="R32" i="6"/>
  <c r="Q32" i="6"/>
  <c r="P32" i="6"/>
  <c r="O32" i="6"/>
  <c r="T31" i="6"/>
  <c r="R31" i="6"/>
  <c r="Q31" i="6"/>
  <c r="P31" i="6"/>
  <c r="O31" i="6"/>
  <c r="T30" i="6"/>
  <c r="R30" i="6"/>
  <c r="Q30" i="6"/>
  <c r="P30" i="6"/>
  <c r="O30" i="6"/>
  <c r="T29" i="6"/>
  <c r="R29" i="6"/>
  <c r="Q29" i="6"/>
  <c r="P29" i="6"/>
  <c r="O29" i="6"/>
  <c r="T28" i="6"/>
  <c r="R28" i="6"/>
  <c r="Q28" i="6"/>
  <c r="P28" i="6"/>
  <c r="O28" i="6"/>
  <c r="T27" i="6"/>
  <c r="R27" i="6"/>
  <c r="Q27" i="6"/>
  <c r="P27" i="6"/>
  <c r="O27" i="6"/>
  <c r="T26" i="6"/>
  <c r="R26" i="6"/>
  <c r="Q26" i="6"/>
  <c r="P26" i="6"/>
  <c r="O26" i="6"/>
  <c r="T25" i="6"/>
  <c r="R25" i="6"/>
  <c r="Q25" i="6"/>
  <c r="P25" i="6"/>
  <c r="O25" i="6"/>
  <c r="T24" i="6"/>
  <c r="R24" i="6"/>
  <c r="Q24" i="6"/>
  <c r="P24" i="6"/>
  <c r="O24" i="6"/>
  <c r="T23" i="6"/>
  <c r="R23" i="6"/>
  <c r="Q23" i="6"/>
  <c r="P23" i="6"/>
  <c r="O23" i="6"/>
  <c r="T22" i="6"/>
  <c r="R22" i="6"/>
  <c r="Q22" i="6"/>
  <c r="P22" i="6"/>
  <c r="O22" i="6"/>
  <c r="T21" i="6"/>
  <c r="R21" i="6"/>
  <c r="Q21" i="6"/>
  <c r="P21" i="6"/>
  <c r="O21" i="6"/>
  <c r="T20" i="6"/>
  <c r="R20" i="6"/>
  <c r="Q20" i="6"/>
  <c r="P20" i="6"/>
  <c r="O20" i="6"/>
  <c r="T19" i="6"/>
  <c r="R19" i="6"/>
  <c r="Q19" i="6"/>
  <c r="P19" i="6"/>
  <c r="O19" i="6"/>
  <c r="T18" i="6"/>
  <c r="R18" i="6"/>
  <c r="Q18" i="6"/>
  <c r="P18" i="6"/>
  <c r="O18" i="6"/>
  <c r="T17" i="6"/>
  <c r="R17" i="6"/>
  <c r="Q17" i="6"/>
  <c r="P17" i="6"/>
  <c r="O17" i="6"/>
  <c r="T16" i="6"/>
  <c r="R16" i="6"/>
  <c r="Q16" i="6"/>
  <c r="P16" i="6"/>
  <c r="O16" i="6"/>
  <c r="T15" i="6"/>
  <c r="R15" i="6"/>
  <c r="Q15" i="6"/>
  <c r="P15" i="6"/>
  <c r="O15" i="6"/>
  <c r="T14" i="6"/>
  <c r="R14" i="6"/>
  <c r="Q14" i="6"/>
  <c r="P14" i="6"/>
  <c r="O14" i="6"/>
  <c r="T13" i="6"/>
  <c r="R13" i="6"/>
  <c r="Q13" i="6"/>
  <c r="P13" i="6"/>
  <c r="O13" i="6"/>
  <c r="T12" i="6"/>
  <c r="R12" i="6"/>
  <c r="Q12" i="6"/>
  <c r="P12" i="6"/>
  <c r="O12" i="6"/>
  <c r="T11" i="6"/>
  <c r="R11" i="6"/>
  <c r="Q11" i="6"/>
  <c r="P11" i="6"/>
  <c r="O11" i="6"/>
  <c r="T10" i="6"/>
  <c r="R10" i="6"/>
  <c r="Q10" i="6"/>
  <c r="P10" i="6"/>
  <c r="O10" i="6"/>
  <c r="T9" i="6"/>
  <c r="R9" i="6"/>
  <c r="Q9" i="6"/>
  <c r="P9" i="6"/>
  <c r="O9" i="6"/>
  <c r="T8" i="6"/>
  <c r="R8" i="6"/>
  <c r="Q8" i="6"/>
  <c r="P8" i="6"/>
  <c r="O8" i="6"/>
  <c r="T7" i="6"/>
  <c r="R7" i="6"/>
  <c r="Q7" i="6"/>
  <c r="P7" i="6"/>
  <c r="O7" i="6"/>
  <c r="T6" i="6"/>
  <c r="R6" i="6"/>
  <c r="Q6" i="6"/>
  <c r="P6" i="6"/>
  <c r="O6" i="6"/>
  <c r="T5" i="6"/>
  <c r="R5" i="6"/>
  <c r="Q5" i="6"/>
  <c r="P5" i="6"/>
  <c r="O5" i="6"/>
  <c r="T4" i="6"/>
  <c r="R4" i="6"/>
  <c r="Q4" i="6"/>
  <c r="P4" i="6"/>
  <c r="O4" i="6"/>
  <c r="N79" i="6"/>
  <c r="L79" i="6"/>
  <c r="K79" i="6"/>
  <c r="J79" i="6"/>
  <c r="I79" i="6"/>
  <c r="N78" i="6"/>
  <c r="L78" i="6"/>
  <c r="K78" i="6"/>
  <c r="J78" i="6"/>
  <c r="I78" i="6"/>
  <c r="N77" i="6"/>
  <c r="L77" i="6"/>
  <c r="K77" i="6"/>
  <c r="J77" i="6"/>
  <c r="I77" i="6"/>
  <c r="N76" i="6"/>
  <c r="L76" i="6"/>
  <c r="K76" i="6"/>
  <c r="J76" i="6"/>
  <c r="I76" i="6"/>
  <c r="N75" i="6"/>
  <c r="L75" i="6"/>
  <c r="K75" i="6"/>
  <c r="J75" i="6"/>
  <c r="I75" i="6"/>
  <c r="N74" i="6"/>
  <c r="L74" i="6"/>
  <c r="K74" i="6"/>
  <c r="J74" i="6"/>
  <c r="I74" i="6"/>
  <c r="N73" i="6"/>
  <c r="L73" i="6"/>
  <c r="K73" i="6"/>
  <c r="J73" i="6"/>
  <c r="I73" i="6"/>
  <c r="N72" i="6"/>
  <c r="L72" i="6"/>
  <c r="K72" i="6"/>
  <c r="J72" i="6"/>
  <c r="I72" i="6"/>
  <c r="N71" i="6"/>
  <c r="L71" i="6"/>
  <c r="K71" i="6"/>
  <c r="J71" i="6"/>
  <c r="I71" i="6"/>
  <c r="N70" i="6"/>
  <c r="L70" i="6"/>
  <c r="K70" i="6"/>
  <c r="J70" i="6"/>
  <c r="I70" i="6"/>
  <c r="N69" i="6"/>
  <c r="L69" i="6"/>
  <c r="K69" i="6"/>
  <c r="J69" i="6"/>
  <c r="I69" i="6"/>
  <c r="N68" i="6"/>
  <c r="L68" i="6"/>
  <c r="K68" i="6"/>
  <c r="J68" i="6"/>
  <c r="I68" i="6"/>
  <c r="N67" i="6"/>
  <c r="L67" i="6"/>
  <c r="K67" i="6"/>
  <c r="J67" i="6"/>
  <c r="I67" i="6"/>
  <c r="N66" i="6"/>
  <c r="L66" i="6"/>
  <c r="K66" i="6"/>
  <c r="J66" i="6"/>
  <c r="I66" i="6"/>
  <c r="N65" i="6"/>
  <c r="L65" i="6"/>
  <c r="K65" i="6"/>
  <c r="J65" i="6"/>
  <c r="I65" i="6"/>
  <c r="N64" i="6"/>
  <c r="L64" i="6"/>
  <c r="K64" i="6"/>
  <c r="J64" i="6"/>
  <c r="I64" i="6"/>
  <c r="N63" i="6"/>
  <c r="L63" i="6"/>
  <c r="K63" i="6"/>
  <c r="J63" i="6"/>
  <c r="I63" i="6"/>
  <c r="N62" i="6"/>
  <c r="L62" i="6"/>
  <c r="K62" i="6"/>
  <c r="J62" i="6"/>
  <c r="I62" i="6"/>
  <c r="N61" i="6"/>
  <c r="L61" i="6"/>
  <c r="K61" i="6"/>
  <c r="J61" i="6"/>
  <c r="I61" i="6"/>
  <c r="N60" i="6"/>
  <c r="L60" i="6"/>
  <c r="K60" i="6"/>
  <c r="J60" i="6"/>
  <c r="I60" i="6"/>
  <c r="N59" i="6"/>
  <c r="L59" i="6"/>
  <c r="K59" i="6"/>
  <c r="J59" i="6"/>
  <c r="I59" i="6"/>
  <c r="N58" i="6"/>
  <c r="L58" i="6"/>
  <c r="K58" i="6"/>
  <c r="J58" i="6"/>
  <c r="I58" i="6"/>
  <c r="N57" i="6"/>
  <c r="L57" i="6"/>
  <c r="K57" i="6"/>
  <c r="J57" i="6"/>
  <c r="I57" i="6"/>
  <c r="N56" i="6"/>
  <c r="L56" i="6"/>
  <c r="K56" i="6"/>
  <c r="J56" i="6"/>
  <c r="I56" i="6"/>
  <c r="N55" i="6"/>
  <c r="L55" i="6"/>
  <c r="K55" i="6"/>
  <c r="J55" i="6"/>
  <c r="I55" i="6"/>
  <c r="N54" i="6"/>
  <c r="L54" i="6"/>
  <c r="K54" i="6"/>
  <c r="J54" i="6"/>
  <c r="I54" i="6"/>
  <c r="N53" i="6"/>
  <c r="L53" i="6"/>
  <c r="K53" i="6"/>
  <c r="J53" i="6"/>
  <c r="I53" i="6"/>
  <c r="N52" i="6"/>
  <c r="L52" i="6"/>
  <c r="K52" i="6"/>
  <c r="J52" i="6"/>
  <c r="I52" i="6"/>
  <c r="N51" i="6"/>
  <c r="L51" i="6"/>
  <c r="K51" i="6"/>
  <c r="J51" i="6"/>
  <c r="I51" i="6"/>
  <c r="N50" i="6"/>
  <c r="L50" i="6"/>
  <c r="K50" i="6"/>
  <c r="J50" i="6"/>
  <c r="I50" i="6"/>
  <c r="N49" i="6"/>
  <c r="L49" i="6"/>
  <c r="K49" i="6"/>
  <c r="J49" i="6"/>
  <c r="I49" i="6"/>
  <c r="N48" i="6"/>
  <c r="L48" i="6"/>
  <c r="K48" i="6"/>
  <c r="J48" i="6"/>
  <c r="I48" i="6"/>
  <c r="N47" i="6"/>
  <c r="L47" i="6"/>
  <c r="K47" i="6"/>
  <c r="J47" i="6"/>
  <c r="I47" i="6"/>
  <c r="N46" i="6"/>
  <c r="L46" i="6"/>
  <c r="K46" i="6"/>
  <c r="J46" i="6"/>
  <c r="I46" i="6"/>
  <c r="N45" i="6"/>
  <c r="L45" i="6"/>
  <c r="K45" i="6"/>
  <c r="J45" i="6"/>
  <c r="I45" i="6"/>
  <c r="N44" i="6"/>
  <c r="L44" i="6"/>
  <c r="K44" i="6"/>
  <c r="J44" i="6"/>
  <c r="I44" i="6"/>
  <c r="N43" i="6"/>
  <c r="L43" i="6"/>
  <c r="K43" i="6"/>
  <c r="J43" i="6"/>
  <c r="I43" i="6"/>
  <c r="N42" i="6"/>
  <c r="L42" i="6"/>
  <c r="K42" i="6"/>
  <c r="J42" i="6"/>
  <c r="I42" i="6"/>
  <c r="N41" i="6"/>
  <c r="L41" i="6"/>
  <c r="K41" i="6"/>
  <c r="J41" i="6"/>
  <c r="I41" i="6"/>
  <c r="N40" i="6"/>
  <c r="L40" i="6"/>
  <c r="K40" i="6"/>
  <c r="J40" i="6"/>
  <c r="I40" i="6"/>
  <c r="N39" i="6"/>
  <c r="L39" i="6"/>
  <c r="K39" i="6"/>
  <c r="J39" i="6"/>
  <c r="I39" i="6"/>
  <c r="N38" i="6"/>
  <c r="L38" i="6"/>
  <c r="K38" i="6"/>
  <c r="J38" i="6"/>
  <c r="I38" i="6"/>
  <c r="N37" i="6"/>
  <c r="L37" i="6"/>
  <c r="K37" i="6"/>
  <c r="J37" i="6"/>
  <c r="I37" i="6"/>
  <c r="N36" i="6"/>
  <c r="L36" i="6"/>
  <c r="K36" i="6"/>
  <c r="J36" i="6"/>
  <c r="I36" i="6"/>
  <c r="N35" i="6"/>
  <c r="L35" i="6"/>
  <c r="K35" i="6"/>
  <c r="J35" i="6"/>
  <c r="I35" i="6"/>
  <c r="N34" i="6"/>
  <c r="L34" i="6"/>
  <c r="K34" i="6"/>
  <c r="J34" i="6"/>
  <c r="I34" i="6"/>
  <c r="N33" i="6"/>
  <c r="L33" i="6"/>
  <c r="K33" i="6"/>
  <c r="J33" i="6"/>
  <c r="I33" i="6"/>
  <c r="N32" i="6"/>
  <c r="L32" i="6"/>
  <c r="K32" i="6"/>
  <c r="J32" i="6"/>
  <c r="I32" i="6"/>
  <c r="N31" i="6"/>
  <c r="L31" i="6"/>
  <c r="K31" i="6"/>
  <c r="J31" i="6"/>
  <c r="I31" i="6"/>
  <c r="N30" i="6"/>
  <c r="L30" i="6"/>
  <c r="K30" i="6"/>
  <c r="J30" i="6"/>
  <c r="I30" i="6"/>
  <c r="N29" i="6"/>
  <c r="L29" i="6"/>
  <c r="K29" i="6"/>
  <c r="J29" i="6"/>
  <c r="I29" i="6"/>
  <c r="N28" i="6"/>
  <c r="L28" i="6"/>
  <c r="K28" i="6"/>
  <c r="J28" i="6"/>
  <c r="I28" i="6"/>
  <c r="N27" i="6"/>
  <c r="L27" i="6"/>
  <c r="K27" i="6"/>
  <c r="J27" i="6"/>
  <c r="I27" i="6"/>
  <c r="N26" i="6"/>
  <c r="L26" i="6"/>
  <c r="K26" i="6"/>
  <c r="J26" i="6"/>
  <c r="I26" i="6"/>
  <c r="N25" i="6"/>
  <c r="L25" i="6"/>
  <c r="K25" i="6"/>
  <c r="J25" i="6"/>
  <c r="I25" i="6"/>
  <c r="N24" i="6"/>
  <c r="L24" i="6"/>
  <c r="K24" i="6"/>
  <c r="J24" i="6"/>
  <c r="I24" i="6"/>
  <c r="N23" i="6"/>
  <c r="L23" i="6"/>
  <c r="K23" i="6"/>
  <c r="J23" i="6"/>
  <c r="I23" i="6"/>
  <c r="N22" i="6"/>
  <c r="L22" i="6"/>
  <c r="K22" i="6"/>
  <c r="J22" i="6"/>
  <c r="I22" i="6"/>
  <c r="N21" i="6"/>
  <c r="L21" i="6"/>
  <c r="K21" i="6"/>
  <c r="J21" i="6"/>
  <c r="I21" i="6"/>
  <c r="N20" i="6"/>
  <c r="L20" i="6"/>
  <c r="K20" i="6"/>
  <c r="J20" i="6"/>
  <c r="I20" i="6"/>
  <c r="N19" i="6"/>
  <c r="L19" i="6"/>
  <c r="K19" i="6"/>
  <c r="J19" i="6"/>
  <c r="I19" i="6"/>
  <c r="N18" i="6"/>
  <c r="L18" i="6"/>
  <c r="K18" i="6"/>
  <c r="J18" i="6"/>
  <c r="I18" i="6"/>
  <c r="N17" i="6"/>
  <c r="L17" i="6"/>
  <c r="K17" i="6"/>
  <c r="J17" i="6"/>
  <c r="I17" i="6"/>
  <c r="N16" i="6"/>
  <c r="L16" i="6"/>
  <c r="K16" i="6"/>
  <c r="J16" i="6"/>
  <c r="I16" i="6"/>
  <c r="N15" i="6"/>
  <c r="L15" i="6"/>
  <c r="K15" i="6"/>
  <c r="J15" i="6"/>
  <c r="I15" i="6"/>
  <c r="N14" i="6"/>
  <c r="L14" i="6"/>
  <c r="K14" i="6"/>
  <c r="J14" i="6"/>
  <c r="I14" i="6"/>
  <c r="N13" i="6"/>
  <c r="L13" i="6"/>
  <c r="K13" i="6"/>
  <c r="J13" i="6"/>
  <c r="I13" i="6"/>
  <c r="N12" i="6"/>
  <c r="L12" i="6"/>
  <c r="K12" i="6"/>
  <c r="J12" i="6"/>
  <c r="I12" i="6"/>
  <c r="N11" i="6"/>
  <c r="L11" i="6"/>
  <c r="K11" i="6"/>
  <c r="J11" i="6"/>
  <c r="I11" i="6"/>
  <c r="N10" i="6"/>
  <c r="L10" i="6"/>
  <c r="K10" i="6"/>
  <c r="J10" i="6"/>
  <c r="I10" i="6"/>
  <c r="N9" i="6"/>
  <c r="L9" i="6"/>
  <c r="K9" i="6"/>
  <c r="J9" i="6"/>
  <c r="I9" i="6"/>
  <c r="N8" i="6"/>
  <c r="L8" i="6"/>
  <c r="K8" i="6"/>
  <c r="J8" i="6"/>
  <c r="I8" i="6"/>
  <c r="N7" i="6"/>
  <c r="L7" i="6"/>
  <c r="K7" i="6"/>
  <c r="J7" i="6"/>
  <c r="I7" i="6"/>
  <c r="N6" i="6"/>
  <c r="L6" i="6"/>
  <c r="K6" i="6"/>
  <c r="J6" i="6"/>
  <c r="I6" i="6"/>
  <c r="N5" i="6"/>
  <c r="L5" i="6"/>
  <c r="K5" i="6"/>
  <c r="J5" i="6"/>
  <c r="I5" i="6"/>
  <c r="D5" i="6"/>
  <c r="E5" i="6"/>
  <c r="F5" i="6"/>
  <c r="H5" i="6"/>
  <c r="D6" i="6"/>
  <c r="E6" i="6"/>
  <c r="F6" i="6"/>
  <c r="H6" i="6"/>
  <c r="D7" i="6"/>
  <c r="E7" i="6"/>
  <c r="F7" i="6"/>
  <c r="H7" i="6"/>
  <c r="D8" i="6"/>
  <c r="E8" i="6"/>
  <c r="F8" i="6"/>
  <c r="H8" i="6"/>
  <c r="D9" i="6"/>
  <c r="E9" i="6"/>
  <c r="F9" i="6"/>
  <c r="H9" i="6"/>
  <c r="D10" i="6"/>
  <c r="E10" i="6"/>
  <c r="F10" i="6"/>
  <c r="H10" i="6"/>
  <c r="D11" i="6"/>
  <c r="E11" i="6"/>
  <c r="F11" i="6"/>
  <c r="H11" i="6"/>
  <c r="D12" i="6"/>
  <c r="E12" i="6"/>
  <c r="F12" i="6"/>
  <c r="H12" i="6"/>
  <c r="D13" i="6"/>
  <c r="E13" i="6"/>
  <c r="F13" i="6"/>
  <c r="H13" i="6"/>
  <c r="D14" i="6"/>
  <c r="E14" i="6"/>
  <c r="F14" i="6"/>
  <c r="H14" i="6"/>
  <c r="D15" i="6"/>
  <c r="E15" i="6"/>
  <c r="F15" i="6"/>
  <c r="H15" i="6"/>
  <c r="D16" i="6"/>
  <c r="E16" i="6"/>
  <c r="F16" i="6"/>
  <c r="H16" i="6"/>
  <c r="D17" i="6"/>
  <c r="E17" i="6"/>
  <c r="F17" i="6"/>
  <c r="H17" i="6"/>
  <c r="D18" i="6"/>
  <c r="E18" i="6"/>
  <c r="F18" i="6"/>
  <c r="H18" i="6"/>
  <c r="D19" i="6"/>
  <c r="E19" i="6"/>
  <c r="F19" i="6"/>
  <c r="H19" i="6"/>
  <c r="D20" i="6"/>
  <c r="E20" i="6"/>
  <c r="F20" i="6"/>
  <c r="H20" i="6"/>
  <c r="D21" i="6"/>
  <c r="E21" i="6"/>
  <c r="F21" i="6"/>
  <c r="H21" i="6"/>
  <c r="D22" i="6"/>
  <c r="E22" i="6"/>
  <c r="F22" i="6"/>
  <c r="H22" i="6"/>
  <c r="D23" i="6"/>
  <c r="E23" i="6"/>
  <c r="F23" i="6"/>
  <c r="H23" i="6"/>
  <c r="D24" i="6"/>
  <c r="E24" i="6"/>
  <c r="F24" i="6"/>
  <c r="H24" i="6"/>
  <c r="D25" i="6"/>
  <c r="E25" i="6"/>
  <c r="F25" i="6"/>
  <c r="H25" i="6"/>
  <c r="D26" i="6"/>
  <c r="E26" i="6"/>
  <c r="F26" i="6"/>
  <c r="H26" i="6"/>
  <c r="D27" i="6"/>
  <c r="E27" i="6"/>
  <c r="F27" i="6"/>
  <c r="H27" i="6"/>
  <c r="D28" i="6"/>
  <c r="E28" i="6"/>
  <c r="F28" i="6"/>
  <c r="H28" i="6"/>
  <c r="D29" i="6"/>
  <c r="E29" i="6"/>
  <c r="F29" i="6"/>
  <c r="H29" i="6"/>
  <c r="D30" i="6"/>
  <c r="E30" i="6"/>
  <c r="F30" i="6"/>
  <c r="H30" i="6"/>
  <c r="D31" i="6"/>
  <c r="E31" i="6"/>
  <c r="F31" i="6"/>
  <c r="H31" i="6"/>
  <c r="D32" i="6"/>
  <c r="E32" i="6"/>
  <c r="F32" i="6"/>
  <c r="H32" i="6"/>
  <c r="D33" i="6"/>
  <c r="E33" i="6"/>
  <c r="F33" i="6"/>
  <c r="H33" i="6"/>
  <c r="D34" i="6"/>
  <c r="E34" i="6"/>
  <c r="F34" i="6"/>
  <c r="H34" i="6"/>
  <c r="D35" i="6"/>
  <c r="E35" i="6"/>
  <c r="F35" i="6"/>
  <c r="H35" i="6"/>
  <c r="D36" i="6"/>
  <c r="E36" i="6"/>
  <c r="F36" i="6"/>
  <c r="H36" i="6"/>
  <c r="D37" i="6"/>
  <c r="E37" i="6"/>
  <c r="F37" i="6"/>
  <c r="H37" i="6"/>
  <c r="D38" i="6"/>
  <c r="E38" i="6"/>
  <c r="F38" i="6"/>
  <c r="H38" i="6"/>
  <c r="D39" i="6"/>
  <c r="E39" i="6"/>
  <c r="F39" i="6"/>
  <c r="H39" i="6"/>
  <c r="D40" i="6"/>
  <c r="E40" i="6"/>
  <c r="F40" i="6"/>
  <c r="H40" i="6"/>
  <c r="D41" i="6"/>
  <c r="E41" i="6"/>
  <c r="F41" i="6"/>
  <c r="H41" i="6"/>
  <c r="D42" i="6"/>
  <c r="E42" i="6"/>
  <c r="F42" i="6"/>
  <c r="H42" i="6"/>
  <c r="D43" i="6"/>
  <c r="E43" i="6"/>
  <c r="F43" i="6"/>
  <c r="H43" i="6"/>
  <c r="D44" i="6"/>
  <c r="E44" i="6"/>
  <c r="F44" i="6"/>
  <c r="H44" i="6"/>
  <c r="D45" i="6"/>
  <c r="E45" i="6"/>
  <c r="F45" i="6"/>
  <c r="H45" i="6"/>
  <c r="D46" i="6"/>
  <c r="E46" i="6"/>
  <c r="F46" i="6"/>
  <c r="H46" i="6"/>
  <c r="D47" i="6"/>
  <c r="E47" i="6"/>
  <c r="F47" i="6"/>
  <c r="H47" i="6"/>
  <c r="D48" i="6"/>
  <c r="E48" i="6"/>
  <c r="F48" i="6"/>
  <c r="H48" i="6"/>
  <c r="D49" i="6"/>
  <c r="E49" i="6"/>
  <c r="F49" i="6"/>
  <c r="H49" i="6"/>
  <c r="D50" i="6"/>
  <c r="E50" i="6"/>
  <c r="F50" i="6"/>
  <c r="H50" i="6"/>
  <c r="D51" i="6"/>
  <c r="E51" i="6"/>
  <c r="F51" i="6"/>
  <c r="H51" i="6"/>
  <c r="D52" i="6"/>
  <c r="E52" i="6"/>
  <c r="F52" i="6"/>
  <c r="H52" i="6"/>
  <c r="D53" i="6"/>
  <c r="E53" i="6"/>
  <c r="F53" i="6"/>
  <c r="H53" i="6"/>
  <c r="D54" i="6"/>
  <c r="E54" i="6"/>
  <c r="F54" i="6"/>
  <c r="H54" i="6"/>
  <c r="D55" i="6"/>
  <c r="E55" i="6"/>
  <c r="F55" i="6"/>
  <c r="H55" i="6"/>
  <c r="D56" i="6"/>
  <c r="E56" i="6"/>
  <c r="F56" i="6"/>
  <c r="H56" i="6"/>
  <c r="D57" i="6"/>
  <c r="E57" i="6"/>
  <c r="F57" i="6"/>
  <c r="H57" i="6"/>
  <c r="D58" i="6"/>
  <c r="E58" i="6"/>
  <c r="F58" i="6"/>
  <c r="H58" i="6"/>
  <c r="D59" i="6"/>
  <c r="E59" i="6"/>
  <c r="F59" i="6"/>
  <c r="H59" i="6"/>
  <c r="D60" i="6"/>
  <c r="E60" i="6"/>
  <c r="F60" i="6"/>
  <c r="H60" i="6"/>
  <c r="D61" i="6"/>
  <c r="E61" i="6"/>
  <c r="F61" i="6"/>
  <c r="H61" i="6"/>
  <c r="D62" i="6"/>
  <c r="E62" i="6"/>
  <c r="F62" i="6"/>
  <c r="H62" i="6"/>
  <c r="D63" i="6"/>
  <c r="E63" i="6"/>
  <c r="F63" i="6"/>
  <c r="H63" i="6"/>
  <c r="D64" i="6"/>
  <c r="E64" i="6"/>
  <c r="F64" i="6"/>
  <c r="H64" i="6"/>
  <c r="D65" i="6"/>
  <c r="E65" i="6"/>
  <c r="F65" i="6"/>
  <c r="H65" i="6"/>
  <c r="D66" i="6"/>
  <c r="E66" i="6"/>
  <c r="F66" i="6"/>
  <c r="H66" i="6"/>
  <c r="D67" i="6"/>
  <c r="E67" i="6"/>
  <c r="F67" i="6"/>
  <c r="H67" i="6"/>
  <c r="D68" i="6"/>
  <c r="E68" i="6"/>
  <c r="F68" i="6"/>
  <c r="H68" i="6"/>
  <c r="D69" i="6"/>
  <c r="E69" i="6"/>
  <c r="F69" i="6"/>
  <c r="H69" i="6"/>
  <c r="D70" i="6"/>
  <c r="E70" i="6"/>
  <c r="F70" i="6"/>
  <c r="H70" i="6"/>
  <c r="D71" i="6"/>
  <c r="E71" i="6"/>
  <c r="F71" i="6"/>
  <c r="H71" i="6"/>
  <c r="D72" i="6"/>
  <c r="E72" i="6"/>
  <c r="F72" i="6"/>
  <c r="H72" i="6"/>
  <c r="D73" i="6"/>
  <c r="E73" i="6"/>
  <c r="F73" i="6"/>
  <c r="H73" i="6"/>
  <c r="D74" i="6"/>
  <c r="E74" i="6"/>
  <c r="F74" i="6"/>
  <c r="H74" i="6"/>
  <c r="D75" i="6"/>
  <c r="E75" i="6"/>
  <c r="F75" i="6"/>
  <c r="H75" i="6"/>
  <c r="D76" i="6"/>
  <c r="E76" i="6"/>
  <c r="F76" i="6"/>
  <c r="H76" i="6"/>
  <c r="D77" i="6"/>
  <c r="E77" i="6"/>
  <c r="F77" i="6"/>
  <c r="H77" i="6"/>
  <c r="D78" i="6"/>
  <c r="E78" i="6"/>
  <c r="F78" i="6"/>
  <c r="H78" i="6"/>
  <c r="D79" i="6"/>
  <c r="E79" i="6"/>
  <c r="F79" i="6"/>
  <c r="H79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F725" i="6"/>
  <c r="E725" i="6"/>
  <c r="D725" i="6"/>
  <c r="C725" i="6"/>
  <c r="I725" i="6"/>
  <c r="AX732" i="6"/>
  <c r="AW732" i="6"/>
  <c r="AV732" i="6"/>
  <c r="AU732" i="6"/>
  <c r="AX731" i="6"/>
  <c r="AW731" i="6"/>
  <c r="AV731" i="6"/>
  <c r="AU731" i="6"/>
  <c r="AX730" i="6"/>
  <c r="AW730" i="6"/>
  <c r="AV730" i="6"/>
  <c r="AU730" i="6"/>
  <c r="AX729" i="6"/>
  <c r="AW729" i="6"/>
  <c r="AV729" i="6"/>
  <c r="AU729" i="6"/>
  <c r="AX728" i="6"/>
  <c r="AW728" i="6"/>
  <c r="AV728" i="6"/>
  <c r="AU728" i="6"/>
  <c r="AX727" i="6"/>
  <c r="AW727" i="6"/>
  <c r="AV727" i="6"/>
  <c r="AU727" i="6"/>
  <c r="AX726" i="6"/>
  <c r="AW726" i="6"/>
  <c r="AV726" i="6"/>
  <c r="AU726" i="6"/>
  <c r="AX725" i="6"/>
  <c r="AW725" i="6"/>
  <c r="AV725" i="6"/>
  <c r="AU725" i="6"/>
  <c r="AT732" i="6"/>
  <c r="AS732" i="6"/>
  <c r="AR732" i="6"/>
  <c r="AQ732" i="6"/>
  <c r="AT731" i="6"/>
  <c r="AS731" i="6"/>
  <c r="AR731" i="6"/>
  <c r="AQ731" i="6"/>
  <c r="AT730" i="6"/>
  <c r="AS730" i="6"/>
  <c r="AR730" i="6"/>
  <c r="AQ730" i="6"/>
  <c r="AT729" i="6"/>
  <c r="AS729" i="6"/>
  <c r="AR729" i="6"/>
  <c r="AQ729" i="6"/>
  <c r="AT728" i="6"/>
  <c r="AS728" i="6"/>
  <c r="AR728" i="6"/>
  <c r="AQ728" i="6"/>
  <c r="AT727" i="6"/>
  <c r="AS727" i="6"/>
  <c r="AR727" i="6"/>
  <c r="AQ727" i="6"/>
  <c r="AT726" i="6"/>
  <c r="AS726" i="6"/>
  <c r="AR726" i="6"/>
  <c r="AQ726" i="6"/>
  <c r="AT725" i="6"/>
  <c r="AS725" i="6"/>
  <c r="AR725" i="6"/>
  <c r="AQ725" i="6"/>
  <c r="AP732" i="6"/>
  <c r="AO732" i="6"/>
  <c r="AN732" i="6"/>
  <c r="AM732" i="6"/>
  <c r="AP731" i="6"/>
  <c r="AO731" i="6"/>
  <c r="AN731" i="6"/>
  <c r="AM731" i="6"/>
  <c r="AP730" i="6"/>
  <c r="AO730" i="6"/>
  <c r="AN730" i="6"/>
  <c r="AM730" i="6"/>
  <c r="AP729" i="6"/>
  <c r="AO729" i="6"/>
  <c r="AN729" i="6"/>
  <c r="AM729" i="6"/>
  <c r="AP728" i="6"/>
  <c r="AO728" i="6"/>
  <c r="AN728" i="6"/>
  <c r="AM728" i="6"/>
  <c r="AP727" i="6"/>
  <c r="AO727" i="6"/>
  <c r="AN727" i="6"/>
  <c r="AM727" i="6"/>
  <c r="AP726" i="6"/>
  <c r="AO726" i="6"/>
  <c r="AN726" i="6"/>
  <c r="AM726" i="6"/>
  <c r="AP725" i="6"/>
  <c r="AO725" i="6"/>
  <c r="AN725" i="6"/>
  <c r="AM725" i="6"/>
  <c r="AL732" i="6"/>
  <c r="AK732" i="6"/>
  <c r="AJ732" i="6"/>
  <c r="AI732" i="6"/>
  <c r="AL731" i="6"/>
  <c r="AK731" i="6"/>
  <c r="AJ731" i="6"/>
  <c r="AI731" i="6"/>
  <c r="AL730" i="6"/>
  <c r="AK730" i="6"/>
  <c r="AJ730" i="6"/>
  <c r="AI730" i="6"/>
  <c r="AL729" i="6"/>
  <c r="AK729" i="6"/>
  <c r="AJ729" i="6"/>
  <c r="AI729" i="6"/>
  <c r="AL728" i="6"/>
  <c r="AK728" i="6"/>
  <c r="AJ728" i="6"/>
  <c r="AI728" i="6"/>
  <c r="AL727" i="6"/>
  <c r="AK727" i="6"/>
  <c r="AJ727" i="6"/>
  <c r="AI727" i="6"/>
  <c r="AL726" i="6"/>
  <c r="AK726" i="6"/>
  <c r="AJ726" i="6"/>
  <c r="AI726" i="6"/>
  <c r="AL725" i="6"/>
  <c r="AK725" i="6"/>
  <c r="AJ725" i="6"/>
  <c r="AI725" i="6"/>
  <c r="AH732" i="6"/>
  <c r="AG732" i="6"/>
  <c r="AF732" i="6"/>
  <c r="AE732" i="6"/>
  <c r="AH731" i="6"/>
  <c r="AG731" i="6"/>
  <c r="AF731" i="6"/>
  <c r="AE731" i="6"/>
  <c r="AH730" i="6"/>
  <c r="AG730" i="6"/>
  <c r="AF730" i="6"/>
  <c r="AE730" i="6"/>
  <c r="AH729" i="6"/>
  <c r="AG729" i="6"/>
  <c r="AF729" i="6"/>
  <c r="AE729" i="6"/>
  <c r="AH728" i="6"/>
  <c r="AG728" i="6"/>
  <c r="AF728" i="6"/>
  <c r="AE728" i="6"/>
  <c r="AH727" i="6"/>
  <c r="AG727" i="6"/>
  <c r="AF727" i="6"/>
  <c r="AE727" i="6"/>
  <c r="AH726" i="6"/>
  <c r="AG726" i="6"/>
  <c r="AF726" i="6"/>
  <c r="AE726" i="6"/>
  <c r="AH725" i="6"/>
  <c r="AG725" i="6"/>
  <c r="AF725" i="6"/>
  <c r="AE725" i="6"/>
  <c r="AD732" i="6"/>
  <c r="AC732" i="6"/>
  <c r="AB732" i="6"/>
  <c r="AA732" i="6"/>
  <c r="AD731" i="6"/>
  <c r="AC731" i="6"/>
  <c r="AB731" i="6"/>
  <c r="AA731" i="6"/>
  <c r="AD730" i="6"/>
  <c r="AC730" i="6"/>
  <c r="AB730" i="6"/>
  <c r="AA730" i="6"/>
  <c r="AD729" i="6"/>
  <c r="AC729" i="6"/>
  <c r="AB729" i="6"/>
  <c r="AA729" i="6"/>
  <c r="AD728" i="6"/>
  <c r="AC728" i="6"/>
  <c r="AB728" i="6"/>
  <c r="AA728" i="6"/>
  <c r="AD727" i="6"/>
  <c r="AC727" i="6"/>
  <c r="AB727" i="6"/>
  <c r="AA727" i="6"/>
  <c r="AD726" i="6"/>
  <c r="AC726" i="6"/>
  <c r="AB726" i="6"/>
  <c r="AA726" i="6"/>
  <c r="AD725" i="6"/>
  <c r="AC725" i="6"/>
  <c r="AB725" i="6"/>
  <c r="AA725" i="6"/>
  <c r="Z732" i="6"/>
  <c r="Y732" i="6"/>
  <c r="X732" i="6"/>
  <c r="W732" i="6"/>
  <c r="Z731" i="6"/>
  <c r="Y731" i="6"/>
  <c r="X731" i="6"/>
  <c r="W731" i="6"/>
  <c r="Z730" i="6"/>
  <c r="Y730" i="6"/>
  <c r="X730" i="6"/>
  <c r="W730" i="6"/>
  <c r="Z729" i="6"/>
  <c r="Y729" i="6"/>
  <c r="X729" i="6"/>
  <c r="W729" i="6"/>
  <c r="Z728" i="6"/>
  <c r="Y728" i="6"/>
  <c r="X728" i="6"/>
  <c r="W728" i="6"/>
  <c r="Z727" i="6"/>
  <c r="Y727" i="6"/>
  <c r="X727" i="6"/>
  <c r="W727" i="6"/>
  <c r="Z726" i="6"/>
  <c r="Y726" i="6"/>
  <c r="X726" i="6"/>
  <c r="W726" i="6"/>
  <c r="Z725" i="6"/>
  <c r="Y725" i="6"/>
  <c r="X725" i="6"/>
  <c r="W725" i="6"/>
  <c r="S726" i="6"/>
  <c r="V732" i="6"/>
  <c r="U732" i="6"/>
  <c r="T732" i="6"/>
  <c r="S732" i="6"/>
  <c r="V731" i="6"/>
  <c r="U731" i="6"/>
  <c r="T731" i="6"/>
  <c r="S731" i="6"/>
  <c r="V730" i="6"/>
  <c r="U730" i="6"/>
  <c r="T730" i="6"/>
  <c r="S730" i="6"/>
  <c r="V729" i="6"/>
  <c r="U729" i="6"/>
  <c r="T729" i="6"/>
  <c r="S729" i="6"/>
  <c r="V728" i="6"/>
  <c r="U728" i="6"/>
  <c r="T728" i="6"/>
  <c r="S728" i="6"/>
  <c r="V727" i="6"/>
  <c r="U727" i="6"/>
  <c r="T727" i="6"/>
  <c r="S727" i="6"/>
  <c r="V726" i="6"/>
  <c r="U726" i="6"/>
  <c r="T726" i="6"/>
  <c r="V725" i="6"/>
  <c r="U725" i="6"/>
  <c r="T725" i="6"/>
  <c r="S725" i="6"/>
  <c r="R732" i="6"/>
  <c r="Q732" i="6"/>
  <c r="P732" i="6"/>
  <c r="O732" i="6"/>
  <c r="R731" i="6"/>
  <c r="Q731" i="6"/>
  <c r="P731" i="6"/>
  <c r="O731" i="6"/>
  <c r="R730" i="6"/>
  <c r="Q730" i="6"/>
  <c r="P730" i="6"/>
  <c r="O730" i="6"/>
  <c r="R729" i="6"/>
  <c r="Q729" i="6"/>
  <c r="P729" i="6"/>
  <c r="O729" i="6"/>
  <c r="R728" i="6"/>
  <c r="Q728" i="6"/>
  <c r="P728" i="6"/>
  <c r="O728" i="6"/>
  <c r="R727" i="6"/>
  <c r="Q727" i="6"/>
  <c r="P727" i="6"/>
  <c r="O727" i="6"/>
  <c r="R726" i="6"/>
  <c r="Q726" i="6"/>
  <c r="P726" i="6"/>
  <c r="O726" i="6"/>
  <c r="R725" i="6"/>
  <c r="Q725" i="6"/>
  <c r="P725" i="6"/>
  <c r="O725" i="6"/>
  <c r="N732" i="6"/>
  <c r="M732" i="6"/>
  <c r="L732" i="6"/>
  <c r="K732" i="6"/>
  <c r="N731" i="6"/>
  <c r="M731" i="6"/>
  <c r="L731" i="6"/>
  <c r="K731" i="6"/>
  <c r="N730" i="6"/>
  <c r="M730" i="6"/>
  <c r="L730" i="6"/>
  <c r="K730" i="6"/>
  <c r="N729" i="6"/>
  <c r="M729" i="6"/>
  <c r="L729" i="6"/>
  <c r="K729" i="6"/>
  <c r="N728" i="6"/>
  <c r="M728" i="6"/>
  <c r="L728" i="6"/>
  <c r="K728" i="6"/>
  <c r="N727" i="6"/>
  <c r="M727" i="6"/>
  <c r="L727" i="6"/>
  <c r="K727" i="6"/>
  <c r="N726" i="6"/>
  <c r="M726" i="6"/>
  <c r="L726" i="6"/>
  <c r="K726" i="6"/>
  <c r="N725" i="6"/>
  <c r="M725" i="6"/>
  <c r="L725" i="6"/>
  <c r="K725" i="6"/>
  <c r="J725" i="6"/>
  <c r="H725" i="6"/>
  <c r="G725" i="6"/>
  <c r="J732" i="6"/>
  <c r="I732" i="6"/>
  <c r="H732" i="6"/>
  <c r="G732" i="6"/>
  <c r="J731" i="6"/>
  <c r="I731" i="6"/>
  <c r="H731" i="6"/>
  <c r="G731" i="6"/>
  <c r="J730" i="6"/>
  <c r="I730" i="6"/>
  <c r="H730" i="6"/>
  <c r="G730" i="6"/>
  <c r="J729" i="6"/>
  <c r="I729" i="6"/>
  <c r="H729" i="6"/>
  <c r="G729" i="6"/>
  <c r="J728" i="6"/>
  <c r="I728" i="6"/>
  <c r="H728" i="6"/>
  <c r="G728" i="6"/>
  <c r="J727" i="6"/>
  <c r="I727" i="6"/>
  <c r="H727" i="6"/>
  <c r="G727" i="6"/>
  <c r="J726" i="6"/>
  <c r="I726" i="6"/>
  <c r="H726" i="6"/>
  <c r="G726" i="6"/>
  <c r="C731" i="6"/>
  <c r="C728" i="6"/>
  <c r="C726" i="6"/>
  <c r="D726" i="6"/>
  <c r="E726" i="6"/>
  <c r="F726" i="6"/>
  <c r="C727" i="6"/>
  <c r="D727" i="6"/>
  <c r="E727" i="6"/>
  <c r="F727" i="6"/>
  <c r="D728" i="6"/>
  <c r="E728" i="6"/>
  <c r="F728" i="6"/>
  <c r="C729" i="6"/>
  <c r="D729" i="6"/>
  <c r="E729" i="6"/>
  <c r="F729" i="6"/>
  <c r="C730" i="6"/>
  <c r="D730" i="6"/>
  <c r="E730" i="6"/>
  <c r="F730" i="6"/>
  <c r="D731" i="6"/>
  <c r="E731" i="6"/>
  <c r="F731" i="6"/>
  <c r="C732" i="6"/>
  <c r="D732" i="6"/>
  <c r="E732" i="6"/>
  <c r="F732" i="6"/>
  <c r="E746" i="6"/>
  <c r="D746" i="6"/>
  <c r="E747" i="6"/>
  <c r="E740" i="6"/>
  <c r="E739" i="6"/>
  <c r="H739" i="6"/>
  <c r="H740" i="6"/>
  <c r="K739" i="6"/>
  <c r="D739" i="6"/>
  <c r="I739" i="6"/>
  <c r="M740" i="6"/>
  <c r="M739" i="6"/>
  <c r="L739" i="6"/>
  <c r="O739" i="6"/>
  <c r="O740" i="6"/>
  <c r="N739" i="6"/>
  <c r="N740" i="6"/>
  <c r="G739" i="6"/>
  <c r="G740" i="6"/>
  <c r="I740" i="6"/>
  <c r="J739" i="6"/>
  <c r="J740" i="6"/>
  <c r="F739" i="6"/>
  <c r="E748" i="6"/>
  <c r="D740" i="6"/>
  <c r="F740" i="6"/>
  <c r="K740" i="6"/>
  <c r="L740" i="6"/>
  <c r="H747" i="6"/>
  <c r="AD305" i="3"/>
  <c r="I50" i="26"/>
  <c r="J50" i="26" s="1"/>
  <c r="I51" i="26"/>
  <c r="J51" i="26" s="1"/>
  <c r="M50" i="26"/>
  <c r="M51" i="26"/>
  <c r="P50" i="26"/>
  <c r="Q50" i="26" s="1"/>
  <c r="P51" i="26"/>
  <c r="Q51" i="26" s="1"/>
  <c r="AT23" i="21" l="1"/>
  <c r="AV22" i="21" l="1"/>
  <c r="AV21" i="21"/>
  <c r="AV20" i="21"/>
  <c r="AV19" i="21"/>
  <c r="AV18" i="21"/>
  <c r="AV17" i="21"/>
  <c r="AV16" i="21"/>
  <c r="AV15" i="21"/>
  <c r="AV14" i="21"/>
  <c r="AV13" i="21"/>
  <c r="AV12" i="21"/>
  <c r="AV11" i="21"/>
  <c r="AV10" i="21"/>
  <c r="AV9" i="21"/>
  <c r="AV8" i="21"/>
  <c r="AV7" i="21"/>
  <c r="AV6" i="21"/>
  <c r="AV23" i="21" l="1"/>
  <c r="AS56" i="19"/>
  <c r="AR56" i="19"/>
  <c r="AS55" i="19"/>
  <c r="AR55" i="19"/>
  <c r="AT55" i="19" l="1"/>
  <c r="AV55" i="19" s="1"/>
  <c r="AT56" i="19"/>
  <c r="AV56" i="19" s="1"/>
  <c r="I45" i="26"/>
  <c r="J45" i="26" s="1"/>
  <c r="I46" i="26"/>
  <c r="J46" i="26" s="1"/>
  <c r="I47" i="26"/>
  <c r="J47" i="26" s="1"/>
  <c r="I48" i="26"/>
  <c r="J48" i="26" s="1"/>
  <c r="I44" i="26"/>
  <c r="J44" i="26" s="1"/>
  <c r="AT70" i="14"/>
  <c r="AV69" i="14"/>
  <c r="AV70" i="14" s="1"/>
  <c r="AT64" i="14"/>
  <c r="AV63" i="14"/>
  <c r="AV62" i="14"/>
  <c r="AV61" i="14"/>
  <c r="AV60" i="14"/>
  <c r="AV59" i="14"/>
  <c r="AV58" i="14"/>
  <c r="AV57" i="14"/>
  <c r="AV56" i="14"/>
  <c r="AV55" i="14"/>
  <c r="AV54" i="14"/>
  <c r="AV53" i="14"/>
  <c r="AV52" i="14"/>
  <c r="AV64" i="14" s="1"/>
  <c r="AV51" i="14"/>
  <c r="AD299" i="3"/>
  <c r="AU37" i="19"/>
  <c r="AV57" i="19" l="1"/>
  <c r="AW37" i="19"/>
  <c r="AU47" i="19"/>
  <c r="AW47" i="19" s="1"/>
  <c r="AU44" i="19"/>
  <c r="AW44" i="19" s="1"/>
  <c r="AW43" i="19"/>
  <c r="AW42" i="19"/>
  <c r="AU41" i="19"/>
  <c r="AW41" i="19" s="1"/>
  <c r="AU40" i="19"/>
  <c r="AW40" i="19" s="1"/>
  <c r="AU39" i="19"/>
  <c r="AW39" i="19" s="1"/>
  <c r="AU38" i="19"/>
  <c r="AW38" i="19" s="1"/>
  <c r="AU48" i="19" l="1"/>
  <c r="AW48" i="19"/>
  <c r="V240" i="3"/>
  <c r="V299" i="3"/>
  <c r="J12" i="32"/>
  <c r="J13" i="32"/>
  <c r="I14" i="32"/>
  <c r="J14" i="32" s="1"/>
  <c r="I15" i="32"/>
  <c r="J15" i="32" s="1"/>
  <c r="I16" i="32"/>
  <c r="J16" i="32" s="1"/>
  <c r="AV5" i="16" l="1"/>
  <c r="AV6" i="16"/>
  <c r="AV7" i="16"/>
  <c r="AV8" i="16"/>
  <c r="AV9" i="16"/>
  <c r="AV10" i="16"/>
  <c r="AV11" i="16"/>
  <c r="AV12" i="16"/>
  <c r="AV13" i="16"/>
  <c r="AV14" i="16"/>
  <c r="AV15" i="16"/>
  <c r="AV16" i="16"/>
  <c r="AV17" i="16"/>
  <c r="AV18" i="16"/>
  <c r="AV19" i="16"/>
  <c r="AV20" i="16"/>
  <c r="AV21" i="16"/>
  <c r="AV22" i="16"/>
  <c r="AV23" i="16"/>
  <c r="AV24" i="16"/>
  <c r="AV25" i="16"/>
  <c r="AV26" i="16"/>
  <c r="AV27" i="16"/>
  <c r="AV28" i="16"/>
  <c r="AV29" i="16"/>
  <c r="AV30" i="16"/>
  <c r="AV31" i="16"/>
  <c r="AV32" i="16"/>
  <c r="AV33" i="16"/>
  <c r="AV34" i="16"/>
  <c r="AV35" i="16"/>
  <c r="AV36" i="16"/>
  <c r="AV37" i="16"/>
  <c r="AV38" i="16"/>
  <c r="AV39" i="16"/>
  <c r="AV40" i="16"/>
  <c r="AT41" i="16"/>
  <c r="AV41" i="16" l="1"/>
  <c r="V318" i="3" l="1"/>
  <c r="AW21" i="19"/>
  <c r="AU32" i="19"/>
  <c r="AW31" i="19"/>
  <c r="AW30" i="19"/>
  <c r="AW29" i="19"/>
  <c r="AW28" i="19"/>
  <c r="AW27" i="19"/>
  <c r="AW26" i="19"/>
  <c r="AW25" i="19"/>
  <c r="AW24" i="19"/>
  <c r="AW23" i="19"/>
  <c r="AW22" i="19"/>
  <c r="AW32" i="19" l="1"/>
  <c r="AT101" i="14" l="1"/>
  <c r="AV100" i="14"/>
  <c r="AV99" i="14"/>
  <c r="AV98" i="14"/>
  <c r="AV97" i="14"/>
  <c r="AV101" i="14" s="1"/>
  <c r="AR35" i="14"/>
  <c r="AT35" i="14" l="1"/>
  <c r="AT31" i="14"/>
  <c r="AV30" i="14"/>
  <c r="AV29" i="14"/>
  <c r="AV28" i="14"/>
  <c r="AV27" i="14"/>
  <c r="AV26" i="14"/>
  <c r="AV25" i="14"/>
  <c r="AV24" i="14"/>
  <c r="AV23" i="14"/>
  <c r="AV22" i="14"/>
  <c r="AV21" i="14"/>
  <c r="AV20" i="14"/>
  <c r="AT115" i="14"/>
  <c r="AV114" i="14"/>
  <c r="AV113" i="14"/>
  <c r="AV112" i="14"/>
  <c r="AV111" i="14"/>
  <c r="AV110" i="14"/>
  <c r="AV109" i="14"/>
  <c r="AV108" i="14"/>
  <c r="AV107" i="14"/>
  <c r="R330" i="3"/>
  <c r="AV31" i="14" l="1"/>
  <c r="AV115" i="14"/>
  <c r="AX24" i="15"/>
  <c r="AZ23" i="15"/>
  <c r="AZ22" i="15"/>
  <c r="AZ21" i="15"/>
  <c r="AZ20" i="15"/>
  <c r="AZ19" i="15"/>
  <c r="AZ18" i="15"/>
  <c r="AZ17" i="15"/>
  <c r="AZ16" i="15"/>
  <c r="AZ15" i="15"/>
  <c r="AZ14" i="15"/>
  <c r="AZ13" i="15"/>
  <c r="AZ12" i="15"/>
  <c r="AZ11" i="15"/>
  <c r="I11" i="32"/>
  <c r="J11" i="32" s="1"/>
  <c r="AT92" i="14"/>
  <c r="I7" i="32"/>
  <c r="J7" i="32" s="1"/>
  <c r="I8" i="32"/>
  <c r="J8" i="32" s="1"/>
  <c r="I9" i="32"/>
  <c r="J9" i="32" s="1"/>
  <c r="I10" i="32"/>
  <c r="J10" i="32" s="1"/>
  <c r="AZ24" i="15" l="1"/>
  <c r="AV91" i="14"/>
  <c r="AV92" i="14" s="1"/>
  <c r="AT87" i="14"/>
  <c r="AV86" i="14"/>
  <c r="AV85" i="14"/>
  <c r="AV84" i="14"/>
  <c r="AV87" i="14" s="1"/>
  <c r="AT80" i="14"/>
  <c r="AV79" i="14"/>
  <c r="AV78" i="14"/>
  <c r="AV77" i="14"/>
  <c r="AV76" i="14"/>
  <c r="AV75" i="14"/>
  <c r="AV74" i="14"/>
  <c r="AV80" i="14" s="1"/>
  <c r="P48" i="26"/>
  <c r="Q48" i="26" s="1"/>
  <c r="P49" i="26"/>
  <c r="Q49" i="26" s="1"/>
  <c r="M48" i="26"/>
  <c r="M49" i="26"/>
  <c r="I49" i="26"/>
  <c r="J49" i="26" s="1"/>
  <c r="I3" i="32" l="1"/>
  <c r="J3" i="32" s="1"/>
  <c r="I4" i="32"/>
  <c r="J4" i="32" s="1"/>
  <c r="I5" i="32"/>
  <c r="J5" i="32" s="1"/>
  <c r="I2" i="32"/>
  <c r="J2" i="32" s="1"/>
  <c r="J201" i="32" s="1"/>
  <c r="V217" i="3"/>
  <c r="P47" i="26" l="1"/>
  <c r="Q47" i="26" s="1"/>
  <c r="M47" i="26"/>
  <c r="P46" i="26"/>
  <c r="Q46" i="26" s="1"/>
  <c r="M46" i="26"/>
  <c r="N7" i="26" l="1"/>
  <c r="Y146" i="3"/>
  <c r="Y88" i="3"/>
  <c r="K29" i="26"/>
  <c r="AK124" i="14"/>
  <c r="AK123" i="14"/>
  <c r="AD212" i="3"/>
  <c r="AR28" i="15"/>
  <c r="AR29" i="15" s="1"/>
  <c r="BB129" i="14" l="1"/>
  <c r="BC129" i="14" s="1"/>
  <c r="BB128" i="14"/>
  <c r="BC128" i="14" s="1"/>
  <c r="BB127" i="14"/>
  <c r="BC127" i="14" s="1"/>
  <c r="BC130" i="14" s="1"/>
  <c r="AL129" i="14"/>
  <c r="AM129" i="14" s="1"/>
  <c r="AL128" i="14"/>
  <c r="AL127" i="14"/>
  <c r="AM128" i="14"/>
  <c r="AM127" i="14"/>
  <c r="AM130" i="14" s="1"/>
  <c r="AP24" i="15"/>
  <c r="AR23" i="15" l="1"/>
  <c r="AR22" i="15"/>
  <c r="AR21" i="15"/>
  <c r="AR20" i="15"/>
  <c r="AR19" i="15"/>
  <c r="AR18" i="15"/>
  <c r="AR17" i="15"/>
  <c r="AR16" i="15"/>
  <c r="AR15" i="15"/>
  <c r="AR14" i="15"/>
  <c r="AR13" i="15"/>
  <c r="AR12" i="15"/>
  <c r="AR11" i="15"/>
  <c r="AR24" i="15" l="1"/>
  <c r="AL115" i="14" l="1"/>
  <c r="AN114" i="14"/>
  <c r="AN113" i="14"/>
  <c r="AN112" i="14"/>
  <c r="AN111" i="14"/>
  <c r="AN110" i="14"/>
  <c r="AN109" i="14"/>
  <c r="AN108" i="14"/>
  <c r="AN107" i="14"/>
  <c r="AM60" i="19"/>
  <c r="AO59" i="19"/>
  <c r="AO58" i="19"/>
  <c r="AO57" i="19"/>
  <c r="AM53" i="19"/>
  <c r="AO52" i="19"/>
  <c r="AO51" i="19"/>
  <c r="AO50" i="19"/>
  <c r="AO49" i="19"/>
  <c r="AO48" i="19"/>
  <c r="AO47" i="19"/>
  <c r="AO46" i="19"/>
  <c r="AO45" i="19"/>
  <c r="AO44" i="19"/>
  <c r="AO43" i="19"/>
  <c r="AO42" i="19"/>
  <c r="AL31" i="14"/>
  <c r="AJ35" i="14"/>
  <c r="AL35" i="14"/>
  <c r="AN30" i="14"/>
  <c r="AN29" i="14"/>
  <c r="AN28" i="14"/>
  <c r="AN27" i="14"/>
  <c r="AN26" i="14"/>
  <c r="AN25" i="14"/>
  <c r="AN24" i="14"/>
  <c r="AN23" i="14"/>
  <c r="AN22" i="14"/>
  <c r="AN21" i="14"/>
  <c r="AN20" i="14"/>
  <c r="AN31" i="14" s="1"/>
  <c r="AO66" i="19"/>
  <c r="AO67" i="19"/>
  <c r="AO68" i="19"/>
  <c r="AO69" i="19"/>
  <c r="AO70" i="19"/>
  <c r="AO71" i="19"/>
  <c r="AO72" i="19"/>
  <c r="AO73" i="19"/>
  <c r="AO74" i="19"/>
  <c r="AM75" i="19"/>
  <c r="AM22" i="19"/>
  <c r="AO22" i="19" s="1"/>
  <c r="AM23" i="19"/>
  <c r="AO23" i="19" s="1"/>
  <c r="AM24" i="19"/>
  <c r="AO24" i="19" s="1"/>
  <c r="AM25" i="19"/>
  <c r="AO25" i="19" s="1"/>
  <c r="AM26" i="19"/>
  <c r="AO26" i="19" s="1"/>
  <c r="AM27" i="19"/>
  <c r="AO27" i="19" s="1"/>
  <c r="AM21" i="19"/>
  <c r="AO21" i="19" s="1"/>
  <c r="AO65" i="19"/>
  <c r="AL87" i="14"/>
  <c r="AN86" i="14"/>
  <c r="AN85" i="14"/>
  <c r="AN84" i="14"/>
  <c r="AO60" i="19" l="1"/>
  <c r="AO53" i="19"/>
  <c r="AN115" i="14"/>
  <c r="AO75" i="19"/>
  <c r="AM28" i="19"/>
  <c r="AO28" i="19"/>
  <c r="AN87" i="14"/>
  <c r="AL80" i="14" l="1"/>
  <c r="AN79" i="14"/>
  <c r="AN78" i="14"/>
  <c r="AN77" i="14"/>
  <c r="AN76" i="14"/>
  <c r="AN75" i="14"/>
  <c r="AN74" i="14"/>
  <c r="AD237" i="3"/>
  <c r="AC237" i="3"/>
  <c r="AL70" i="14"/>
  <c r="AL64" i="14"/>
  <c r="AN57" i="14"/>
  <c r="AN58" i="14"/>
  <c r="AN59" i="14"/>
  <c r="AN60" i="14"/>
  <c r="AN61" i="14"/>
  <c r="AN62" i="14"/>
  <c r="AN63" i="14"/>
  <c r="AL100" i="14"/>
  <c r="AN99" i="14"/>
  <c r="AN98" i="14"/>
  <c r="AN97" i="14"/>
  <c r="AN96" i="14"/>
  <c r="AN100" i="14" s="1"/>
  <c r="AL41" i="16"/>
  <c r="AN40" i="16"/>
  <c r="AN39" i="16"/>
  <c r="AN38" i="16"/>
  <c r="AN37" i="16"/>
  <c r="AN36" i="16"/>
  <c r="AN35" i="16"/>
  <c r="AN34" i="16"/>
  <c r="AN33" i="16"/>
  <c r="AN32" i="16"/>
  <c r="AN31" i="16"/>
  <c r="AN30" i="16"/>
  <c r="AN29" i="16"/>
  <c r="AN28" i="16"/>
  <c r="AN27" i="16"/>
  <c r="AN26" i="16"/>
  <c r="AN25" i="16"/>
  <c r="AN24" i="16"/>
  <c r="AN23" i="16"/>
  <c r="AN22" i="16"/>
  <c r="AN21" i="16"/>
  <c r="AN20" i="16"/>
  <c r="AN19" i="16"/>
  <c r="AN18" i="16"/>
  <c r="AN17" i="16"/>
  <c r="AN16" i="16"/>
  <c r="AN15" i="16"/>
  <c r="AN14" i="16"/>
  <c r="AN13" i="16"/>
  <c r="AN12" i="16"/>
  <c r="AN11" i="16"/>
  <c r="AN10" i="16"/>
  <c r="AN9" i="16"/>
  <c r="AN8" i="16"/>
  <c r="AN7" i="16"/>
  <c r="AN6" i="16"/>
  <c r="AN5" i="16"/>
  <c r="AN69" i="14"/>
  <c r="AN70" i="14" s="1"/>
  <c r="AN56" i="14"/>
  <c r="AN55" i="14"/>
  <c r="AN54" i="14"/>
  <c r="AN53" i="14"/>
  <c r="AN52" i="14"/>
  <c r="AN64" i="14" s="1"/>
  <c r="AN51" i="14"/>
  <c r="P15" i="26"/>
  <c r="Q15" i="26" s="1"/>
  <c r="I15" i="26"/>
  <c r="J15" i="26" s="1"/>
  <c r="AN41" i="16" l="1"/>
  <c r="AN80" i="14"/>
  <c r="O45" i="26"/>
  <c r="P45" i="26" s="1"/>
  <c r="Q45" i="26" s="1"/>
  <c r="M45" i="26"/>
  <c r="V179" i="3" l="1"/>
  <c r="H58" i="10"/>
  <c r="H59" i="10"/>
  <c r="H25" i="10"/>
  <c r="H26" i="10"/>
  <c r="H28" i="10"/>
  <c r="H30" i="10"/>
  <c r="H31" i="10"/>
  <c r="H65" i="10"/>
  <c r="H22" i="10"/>
  <c r="H54" i="10"/>
  <c r="H55" i="10"/>
  <c r="H56" i="10"/>
  <c r="H57" i="10"/>
  <c r="H47" i="10"/>
  <c r="H48" i="10"/>
  <c r="H46" i="10"/>
  <c r="H49" i="10"/>
  <c r="H51" i="10"/>
  <c r="H52" i="10"/>
  <c r="H42" i="10"/>
  <c r="H43" i="10"/>
  <c r="H63" i="10"/>
  <c r="H62" i="10"/>
  <c r="H37" i="10"/>
  <c r="H38" i="10"/>
  <c r="H53" i="10"/>
  <c r="H60" i="10"/>
  <c r="H35" i="10"/>
  <c r="H29" i="10"/>
  <c r="H9" i="10"/>
  <c r="H10" i="10"/>
  <c r="H19" i="10"/>
  <c r="H13" i="10"/>
  <c r="H20" i="10"/>
  <c r="H6" i="10"/>
  <c r="H5" i="10"/>
  <c r="H7" i="10"/>
  <c r="H2" i="10"/>
  <c r="H3" i="10"/>
  <c r="H4" i="10"/>
  <c r="H8" i="10"/>
  <c r="H11" i="10"/>
  <c r="H12" i="10"/>
  <c r="H23" i="10"/>
  <c r="H14" i="10"/>
  <c r="H15" i="10"/>
  <c r="H16" i="10"/>
  <c r="H17" i="10"/>
  <c r="H18" i="10"/>
  <c r="H21" i="10"/>
  <c r="H32" i="10"/>
  <c r="H33" i="10"/>
  <c r="H34" i="10"/>
  <c r="H27" i="10"/>
  <c r="H36" i="10"/>
  <c r="H64" i="10"/>
  <c r="H41" i="10"/>
  <c r="H44" i="10"/>
  <c r="H45" i="10"/>
  <c r="H50" i="10"/>
  <c r="AO6" i="15"/>
  <c r="AP6" i="15" s="1"/>
  <c r="AO7" i="15"/>
  <c r="AP7" i="15" s="1"/>
  <c r="M41" i="26" l="1"/>
  <c r="M40" i="26"/>
  <c r="AC226" i="3"/>
  <c r="AD226" i="3"/>
  <c r="AE16" i="18"/>
  <c r="AC6" i="18"/>
  <c r="AD12" i="18" s="1"/>
  <c r="AE12" i="18" s="1"/>
  <c r="AD246" i="3"/>
  <c r="V194" i="3"/>
  <c r="AD9" i="18" l="1"/>
  <c r="AE9" i="18" s="1"/>
  <c r="AD10" i="18"/>
  <c r="AE10" i="18" s="1"/>
  <c r="AD11" i="18"/>
  <c r="AE11" i="18" s="1"/>
  <c r="V78" i="3"/>
  <c r="F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7" i="21"/>
  <c r="H6" i="21"/>
  <c r="AC7" i="23"/>
  <c r="AC187" i="3"/>
  <c r="AD187" i="3"/>
  <c r="E15" i="27"/>
  <c r="E14" i="27"/>
  <c r="D14" i="27"/>
  <c r="H24" i="21" l="1"/>
  <c r="BA6" i="21" s="1"/>
  <c r="BC6" i="21" s="1"/>
  <c r="BE6" i="21" s="1"/>
  <c r="BC8" i="21"/>
  <c r="BE8" i="21" s="1"/>
  <c r="BC9" i="21"/>
  <c r="BE9" i="21" s="1"/>
  <c r="BF8" i="21" s="1"/>
  <c r="AE13" i="18"/>
  <c r="AC10" i="23"/>
  <c r="AD10" i="23" s="1"/>
  <c r="AC11" i="23"/>
  <c r="AD11" i="23" s="1"/>
  <c r="AC12" i="23"/>
  <c r="AD12" i="23" s="1"/>
  <c r="AC13" i="23"/>
  <c r="AD13" i="23" s="1"/>
  <c r="AC14" i="23"/>
  <c r="AD14" i="23" s="1"/>
  <c r="AC15" i="23"/>
  <c r="AD15" i="23" s="1"/>
  <c r="AC16" i="23"/>
  <c r="AD16" i="23" s="1"/>
  <c r="AC17" i="23"/>
  <c r="AD17" i="23" s="1"/>
  <c r="AC18" i="23"/>
  <c r="AD18" i="23" s="1"/>
  <c r="AC19" i="23"/>
  <c r="AD19" i="23" s="1"/>
  <c r="AG57" i="19"/>
  <c r="AG58" i="19"/>
  <c r="AG59" i="19"/>
  <c r="AE60" i="19"/>
  <c r="AG42" i="19"/>
  <c r="AG43" i="19"/>
  <c r="AG44" i="19"/>
  <c r="AG45" i="19"/>
  <c r="AG46" i="19"/>
  <c r="AG47" i="19"/>
  <c r="AG48" i="19"/>
  <c r="AG49" i="19"/>
  <c r="AG50" i="19"/>
  <c r="AG51" i="19"/>
  <c r="AG52" i="19"/>
  <c r="AE53" i="19"/>
  <c r="AG60" i="19" l="1"/>
  <c r="AD20" i="23"/>
  <c r="AG53" i="19"/>
  <c r="X4" i="17"/>
  <c r="X5" i="17"/>
  <c r="X6" i="17"/>
  <c r="X7" i="17"/>
  <c r="X9" i="17"/>
  <c r="X11" i="17"/>
  <c r="X12" i="17"/>
  <c r="X13" i="17"/>
  <c r="X14" i="17"/>
  <c r="H708" i="3"/>
  <c r="V287" i="3"/>
  <c r="V346" i="3"/>
  <c r="V406" i="3"/>
  <c r="V465" i="3"/>
  <c r="V701" i="3"/>
  <c r="AE108" i="14"/>
  <c r="AF108" i="14" s="1"/>
  <c r="AF107" i="14"/>
  <c r="V228" i="3"/>
  <c r="V212" i="3"/>
  <c r="AG31" i="15"/>
  <c r="AF109" i="14" l="1"/>
  <c r="AI30" i="15"/>
  <c r="AI29" i="15"/>
  <c r="AI28" i="15"/>
  <c r="AI27" i="15"/>
  <c r="AI26" i="15"/>
  <c r="AI25" i="15"/>
  <c r="AI24" i="15"/>
  <c r="AI23" i="15"/>
  <c r="AI22" i="15"/>
  <c r="AI21" i="15"/>
  <c r="AI20" i="15"/>
  <c r="AI19" i="15"/>
  <c r="AI18" i="15"/>
  <c r="AI31" i="15" l="1"/>
  <c r="AD86" i="14" l="1"/>
  <c r="AF85" i="14"/>
  <c r="AF84" i="14"/>
  <c r="AF83" i="14"/>
  <c r="AF86" i="14" s="1"/>
  <c r="AD79" i="14"/>
  <c r="AF78" i="14"/>
  <c r="AF77" i="14"/>
  <c r="AF76" i="14"/>
  <c r="AF75" i="14"/>
  <c r="AF74" i="14"/>
  <c r="AF73" i="14"/>
  <c r="AF79" i="14" s="1"/>
  <c r="N24" i="21"/>
  <c r="AB118" i="14"/>
  <c r="AB113" i="14"/>
  <c r="AD118" i="14"/>
  <c r="AD113" i="14"/>
  <c r="AF5" i="16"/>
  <c r="AF6" i="16"/>
  <c r="AF7" i="16"/>
  <c r="AF8" i="16"/>
  <c r="AF9" i="16"/>
  <c r="AF10" i="16"/>
  <c r="AF11" i="16"/>
  <c r="AF12" i="16"/>
  <c r="AF13" i="16"/>
  <c r="AF14" i="16"/>
  <c r="AF15" i="16"/>
  <c r="AF16" i="16"/>
  <c r="AF17" i="16"/>
  <c r="AF18" i="16"/>
  <c r="AF19" i="16"/>
  <c r="AF20" i="16"/>
  <c r="AF21" i="16"/>
  <c r="AF22" i="16"/>
  <c r="AF23" i="16"/>
  <c r="AF24" i="16"/>
  <c r="AF25" i="16"/>
  <c r="AF26" i="16"/>
  <c r="AF27" i="16"/>
  <c r="AF28" i="16"/>
  <c r="AF29" i="16"/>
  <c r="AF30" i="16"/>
  <c r="AF31" i="16"/>
  <c r="AF32" i="16"/>
  <c r="AF33" i="16"/>
  <c r="AF34" i="16"/>
  <c r="AF35" i="16"/>
  <c r="AF36" i="16"/>
  <c r="AF37" i="16"/>
  <c r="AF38" i="16"/>
  <c r="AF39" i="16"/>
  <c r="AF40" i="16"/>
  <c r="AD41" i="16"/>
  <c r="AF41" i="16" l="1"/>
  <c r="AB107" i="14" l="1"/>
  <c r="AA108" i="14"/>
  <c r="AB108" i="14" s="1"/>
  <c r="AB109" i="14" s="1"/>
  <c r="Y118" i="3" l="1"/>
  <c r="Y176" i="3"/>
  <c r="Y235" i="3"/>
  <c r="Y294" i="3"/>
  <c r="Y353" i="3"/>
  <c r="Y60" i="3"/>
  <c r="AB91" i="14"/>
  <c r="AD31" i="14"/>
  <c r="AF30" i="14"/>
  <c r="AF29" i="14"/>
  <c r="AF28" i="14"/>
  <c r="AF27" i="14"/>
  <c r="AF26" i="14"/>
  <c r="AF25" i="14"/>
  <c r="AF24" i="14"/>
  <c r="AF23" i="14"/>
  <c r="AF22" i="14"/>
  <c r="AF21" i="14"/>
  <c r="AF20" i="14"/>
  <c r="AF31" i="14" s="1"/>
  <c r="AD91" i="14"/>
  <c r="D7" i="27"/>
  <c r="D10" i="27" s="1"/>
  <c r="E10" i="27" s="1"/>
  <c r="D11" i="27" l="1"/>
  <c r="E11" i="27" s="1"/>
  <c r="D12" i="27"/>
  <c r="E12" i="27" s="1"/>
  <c r="D13" i="27"/>
  <c r="E13" i="27" s="1"/>
  <c r="AF96" i="14"/>
  <c r="AF97" i="14"/>
  <c r="AF98" i="14"/>
  <c r="AF99" i="14"/>
  <c r="AD100" i="14"/>
  <c r="AF100" i="14"/>
  <c r="AE32" i="19" l="1"/>
  <c r="AG32" i="19" s="1"/>
  <c r="AE33" i="19"/>
  <c r="AG33" i="19" s="1"/>
  <c r="AE34" i="19"/>
  <c r="AG34" i="19" s="1"/>
  <c r="AE21" i="19"/>
  <c r="AG21" i="19" s="1"/>
  <c r="AE22" i="19"/>
  <c r="AG22" i="19" s="1"/>
  <c r="AE23" i="19"/>
  <c r="AG23" i="19" s="1"/>
  <c r="AE24" i="19"/>
  <c r="AE25" i="19"/>
  <c r="AG25" i="19" s="1"/>
  <c r="AE26" i="19"/>
  <c r="AG26" i="19" s="1"/>
  <c r="AE27" i="19"/>
  <c r="AG27" i="19" s="1"/>
  <c r="AE28" i="19"/>
  <c r="AG28" i="19" s="1"/>
  <c r="AE29" i="19"/>
  <c r="AG29" i="19" s="1"/>
  <c r="AE30" i="19"/>
  <c r="AG30" i="19" s="1"/>
  <c r="AE31" i="19"/>
  <c r="AG31" i="19" s="1"/>
  <c r="AE35" i="19" l="1"/>
  <c r="AG24" i="19"/>
  <c r="AG35" i="19" s="1"/>
  <c r="AF51" i="14" l="1"/>
  <c r="AF52" i="14"/>
  <c r="AF53" i="14"/>
  <c r="AF54" i="14"/>
  <c r="AF55" i="14"/>
  <c r="AF56" i="14"/>
  <c r="AD57" i="14"/>
  <c r="V146" i="3"/>
  <c r="AF57" i="14" l="1"/>
  <c r="L708" i="3"/>
  <c r="M708" i="3"/>
  <c r="N708" i="3"/>
  <c r="O708" i="3"/>
  <c r="P708" i="3"/>
  <c r="Q708" i="3"/>
  <c r="J708" i="3"/>
  <c r="I708" i="3"/>
  <c r="V101" i="3" l="1"/>
  <c r="AF13" i="15" l="1"/>
  <c r="AG13" i="15" s="1"/>
  <c r="AF12" i="15"/>
  <c r="AG12" i="15" s="1"/>
  <c r="AF11" i="15"/>
  <c r="AG11" i="15" s="1"/>
  <c r="AF10" i="15"/>
  <c r="AG10" i="15" s="1"/>
  <c r="AG14" i="15" l="1"/>
  <c r="AE6" i="15" l="1"/>
  <c r="AC212" i="3" l="1"/>
  <c r="AJ210" i="3"/>
  <c r="AK210" i="3"/>
  <c r="AJ269" i="3"/>
  <c r="AK269" i="3"/>
  <c r="AJ328" i="3"/>
  <c r="AK328" i="3"/>
  <c r="AJ387" i="3"/>
  <c r="AK387" i="3"/>
  <c r="AJ447" i="3"/>
  <c r="AK447" i="3"/>
  <c r="AJ506" i="3"/>
  <c r="AK506" i="3"/>
  <c r="AJ566" i="3"/>
  <c r="AK566" i="3"/>
  <c r="AJ623" i="3"/>
  <c r="AK623" i="3"/>
  <c r="AJ683" i="3"/>
  <c r="AK683" i="3"/>
  <c r="AJ37" i="3"/>
  <c r="AK37" i="3"/>
  <c r="AJ95" i="3"/>
  <c r="AK95" i="3"/>
  <c r="AJ153" i="3"/>
  <c r="AK153" i="3"/>
  <c r="AC123" i="3" l="1"/>
  <c r="L23" i="17"/>
  <c r="K23" i="17"/>
  <c r="M23" i="17" s="1"/>
  <c r="P7" i="17"/>
  <c r="P6" i="17"/>
  <c r="P5" i="17"/>
  <c r="P10" i="17" s="1"/>
  <c r="P4" i="17"/>
  <c r="O23" i="17" l="1"/>
  <c r="O24" i="17" s="1"/>
  <c r="L46" i="16" l="1"/>
  <c r="L47" i="16"/>
  <c r="V26" i="22"/>
  <c r="U25" i="22"/>
  <c r="U24" i="22"/>
  <c r="U23" i="22"/>
  <c r="V25" i="22"/>
  <c r="V24" i="22"/>
  <c r="V144" i="14"/>
  <c r="Y70" i="19"/>
  <c r="Y71" i="19"/>
  <c r="Y72" i="19"/>
  <c r="Y73" i="19"/>
  <c r="Y74" i="19"/>
  <c r="Y75" i="19"/>
  <c r="Y76" i="19"/>
  <c r="Y77" i="19"/>
  <c r="Y78" i="19"/>
  <c r="W79" i="19"/>
  <c r="U19" i="22"/>
  <c r="V23" i="22" l="1"/>
  <c r="U22" i="22"/>
  <c r="V22" i="22" s="1"/>
  <c r="Y79" i="19"/>
  <c r="V91" i="14" l="1"/>
  <c r="W60" i="19" l="1"/>
  <c r="AJ60" i="3"/>
  <c r="AK60" i="3"/>
  <c r="AJ118" i="3"/>
  <c r="AK118" i="3"/>
  <c r="AJ176" i="3"/>
  <c r="AK176" i="3"/>
  <c r="AJ235" i="3"/>
  <c r="AK235" i="3"/>
  <c r="AJ294" i="3"/>
  <c r="AK294" i="3"/>
  <c r="AJ353" i="3"/>
  <c r="AK353" i="3"/>
  <c r="AJ413" i="3"/>
  <c r="AK413" i="3"/>
  <c r="AJ472" i="3"/>
  <c r="AK472" i="3"/>
  <c r="AJ532" i="3"/>
  <c r="AK532" i="3"/>
  <c r="AJ589" i="3"/>
  <c r="AK589" i="3"/>
  <c r="AJ649" i="3"/>
  <c r="AK649" i="3"/>
  <c r="AJ3" i="3"/>
  <c r="AK3" i="3"/>
  <c r="AJ61" i="3"/>
  <c r="AK61" i="3"/>
  <c r="AJ119" i="3"/>
  <c r="AK119" i="3"/>
  <c r="AJ177" i="3"/>
  <c r="AK177" i="3"/>
  <c r="AJ236" i="3"/>
  <c r="AK236" i="3"/>
  <c r="AJ295" i="3"/>
  <c r="AK295" i="3"/>
  <c r="AJ354" i="3"/>
  <c r="AK354" i="3"/>
  <c r="AJ414" i="3"/>
  <c r="AK414" i="3"/>
  <c r="AJ473" i="3"/>
  <c r="AK473" i="3"/>
  <c r="AJ533" i="3"/>
  <c r="AK533" i="3"/>
  <c r="AJ590" i="3"/>
  <c r="AK590" i="3"/>
  <c r="AJ650" i="3"/>
  <c r="AK650" i="3"/>
  <c r="AJ4" i="3"/>
  <c r="AK4" i="3"/>
  <c r="AJ62" i="3"/>
  <c r="AK62" i="3"/>
  <c r="AJ120" i="3"/>
  <c r="AK120" i="3"/>
  <c r="AJ178" i="3"/>
  <c r="AK178" i="3"/>
  <c r="AJ237" i="3"/>
  <c r="AK237" i="3"/>
  <c r="AJ296" i="3"/>
  <c r="AK296" i="3"/>
  <c r="AJ355" i="3"/>
  <c r="AK355" i="3"/>
  <c r="AJ415" i="3"/>
  <c r="AK415" i="3"/>
  <c r="AJ474" i="3"/>
  <c r="AK474" i="3"/>
  <c r="AJ534" i="3"/>
  <c r="AK534" i="3"/>
  <c r="AJ591" i="3"/>
  <c r="AK591" i="3"/>
  <c r="AJ651" i="3"/>
  <c r="AK651" i="3"/>
  <c r="AJ5" i="3"/>
  <c r="AK5" i="3"/>
  <c r="AJ63" i="3"/>
  <c r="AK63" i="3"/>
  <c r="AJ121" i="3"/>
  <c r="AK121" i="3"/>
  <c r="AJ179" i="3"/>
  <c r="AK179" i="3"/>
  <c r="AJ238" i="3"/>
  <c r="AK238" i="3"/>
  <c r="AJ297" i="3"/>
  <c r="AK297" i="3"/>
  <c r="AJ356" i="3"/>
  <c r="AK356" i="3"/>
  <c r="AJ416" i="3"/>
  <c r="AK416" i="3"/>
  <c r="AJ475" i="3"/>
  <c r="AK475" i="3"/>
  <c r="AJ535" i="3"/>
  <c r="AK535" i="3"/>
  <c r="AJ592" i="3"/>
  <c r="AK592" i="3"/>
  <c r="AJ652" i="3"/>
  <c r="AK652" i="3"/>
  <c r="AJ6" i="3"/>
  <c r="AK6" i="3"/>
  <c r="AJ64" i="3"/>
  <c r="AK64" i="3"/>
  <c r="AJ122" i="3"/>
  <c r="AK122" i="3"/>
  <c r="AJ180" i="3"/>
  <c r="AK180" i="3"/>
  <c r="AJ239" i="3"/>
  <c r="AK239" i="3"/>
  <c r="AJ298" i="3"/>
  <c r="AK298" i="3"/>
  <c r="AJ357" i="3"/>
  <c r="AK357" i="3"/>
  <c r="AJ417" i="3"/>
  <c r="AK417" i="3"/>
  <c r="AJ476" i="3"/>
  <c r="AK476" i="3"/>
  <c r="AJ536" i="3"/>
  <c r="AK536" i="3"/>
  <c r="AJ593" i="3"/>
  <c r="AK593" i="3"/>
  <c r="AJ653" i="3"/>
  <c r="AK653" i="3"/>
  <c r="AJ7" i="3"/>
  <c r="AK7" i="3"/>
  <c r="AJ65" i="3"/>
  <c r="AK65" i="3"/>
  <c r="AJ123" i="3"/>
  <c r="AJ181" i="3"/>
  <c r="AK181" i="3"/>
  <c r="AJ240" i="3"/>
  <c r="AK240" i="3"/>
  <c r="AJ299" i="3"/>
  <c r="AK299" i="3"/>
  <c r="AJ358" i="3"/>
  <c r="AK358" i="3"/>
  <c r="AJ418" i="3"/>
  <c r="AK418" i="3"/>
  <c r="AJ477" i="3"/>
  <c r="AK477" i="3"/>
  <c r="AJ537" i="3"/>
  <c r="AK537" i="3"/>
  <c r="AJ594" i="3"/>
  <c r="AK594" i="3"/>
  <c r="AJ654" i="3"/>
  <c r="AK654" i="3"/>
  <c r="AJ8" i="3"/>
  <c r="AK8" i="3"/>
  <c r="AJ66" i="3"/>
  <c r="AK66" i="3"/>
  <c r="AJ124" i="3"/>
  <c r="AK124" i="3"/>
  <c r="AJ182" i="3"/>
  <c r="AK182" i="3"/>
  <c r="AJ241" i="3"/>
  <c r="AK241" i="3"/>
  <c r="AJ300" i="3"/>
  <c r="AK300" i="3"/>
  <c r="AJ359" i="3"/>
  <c r="AK359" i="3"/>
  <c r="AJ419" i="3"/>
  <c r="AK419" i="3"/>
  <c r="AJ478" i="3"/>
  <c r="AK478" i="3"/>
  <c r="AJ538" i="3"/>
  <c r="AK538" i="3"/>
  <c r="AJ595" i="3"/>
  <c r="AK595" i="3"/>
  <c r="AJ655" i="3"/>
  <c r="AK655" i="3"/>
  <c r="AJ9" i="3"/>
  <c r="AK9" i="3"/>
  <c r="AJ67" i="3"/>
  <c r="AK67" i="3"/>
  <c r="AJ125" i="3"/>
  <c r="AK125" i="3"/>
  <c r="AJ183" i="3"/>
  <c r="AK183" i="3"/>
  <c r="AJ242" i="3"/>
  <c r="AK242" i="3"/>
  <c r="AJ301" i="3"/>
  <c r="AK301" i="3"/>
  <c r="AJ360" i="3"/>
  <c r="AK360" i="3"/>
  <c r="AJ420" i="3"/>
  <c r="AK420" i="3"/>
  <c r="AJ479" i="3"/>
  <c r="AK479" i="3"/>
  <c r="AJ539" i="3"/>
  <c r="AK539" i="3"/>
  <c r="AJ596" i="3"/>
  <c r="AK596" i="3"/>
  <c r="AJ656" i="3"/>
  <c r="AK656" i="3"/>
  <c r="AJ10" i="3"/>
  <c r="AK10" i="3"/>
  <c r="AJ68" i="3"/>
  <c r="AK68" i="3"/>
  <c r="AJ126" i="3"/>
  <c r="AK126" i="3"/>
  <c r="AJ184" i="3"/>
  <c r="AK184" i="3"/>
  <c r="AJ243" i="3"/>
  <c r="AK243" i="3"/>
  <c r="AJ302" i="3"/>
  <c r="AK302" i="3"/>
  <c r="AJ361" i="3"/>
  <c r="AK361" i="3"/>
  <c r="AJ421" i="3"/>
  <c r="AK421" i="3"/>
  <c r="AJ480" i="3"/>
  <c r="AK480" i="3"/>
  <c r="AJ540" i="3"/>
  <c r="AK540" i="3"/>
  <c r="AJ597" i="3"/>
  <c r="AK597" i="3"/>
  <c r="AJ657" i="3"/>
  <c r="AK657" i="3"/>
  <c r="AJ11" i="3"/>
  <c r="AK11" i="3"/>
  <c r="AJ69" i="3"/>
  <c r="AK69" i="3"/>
  <c r="AJ127" i="3"/>
  <c r="AK127" i="3"/>
  <c r="AJ185" i="3"/>
  <c r="AK185" i="3"/>
  <c r="AJ244" i="3"/>
  <c r="AK244" i="3"/>
  <c r="AJ303" i="3"/>
  <c r="AK303" i="3"/>
  <c r="AJ362" i="3"/>
  <c r="AK362" i="3"/>
  <c r="AJ422" i="3"/>
  <c r="AK422" i="3"/>
  <c r="AJ481" i="3"/>
  <c r="AK481" i="3"/>
  <c r="AJ541" i="3"/>
  <c r="AK541" i="3"/>
  <c r="AJ598" i="3"/>
  <c r="AK598" i="3"/>
  <c r="AJ658" i="3"/>
  <c r="AK658" i="3"/>
  <c r="AJ12" i="3"/>
  <c r="AK12" i="3"/>
  <c r="AJ70" i="3"/>
  <c r="AK70" i="3"/>
  <c r="AJ128" i="3"/>
  <c r="AK128" i="3"/>
  <c r="AJ186" i="3"/>
  <c r="AK186" i="3"/>
  <c r="AJ245" i="3"/>
  <c r="AK245" i="3"/>
  <c r="AJ304" i="3"/>
  <c r="AK304" i="3"/>
  <c r="AJ363" i="3"/>
  <c r="AK363" i="3"/>
  <c r="AJ423" i="3"/>
  <c r="AK423" i="3"/>
  <c r="AJ482" i="3"/>
  <c r="AK482" i="3"/>
  <c r="AJ542" i="3"/>
  <c r="AK542" i="3"/>
  <c r="AJ599" i="3"/>
  <c r="AK599" i="3"/>
  <c r="AJ659" i="3"/>
  <c r="AK659" i="3"/>
  <c r="AJ13" i="3"/>
  <c r="AJ71" i="3"/>
  <c r="AJ129" i="3"/>
  <c r="AJ187" i="3"/>
  <c r="AJ246" i="3"/>
  <c r="AK246" i="3"/>
  <c r="AJ305" i="3"/>
  <c r="AK305" i="3"/>
  <c r="AJ364" i="3"/>
  <c r="AK364" i="3"/>
  <c r="AJ424" i="3"/>
  <c r="AK424" i="3"/>
  <c r="AJ483" i="3"/>
  <c r="AK483" i="3"/>
  <c r="AJ543" i="3"/>
  <c r="AK543" i="3"/>
  <c r="AJ600" i="3"/>
  <c r="AK600" i="3"/>
  <c r="AJ660" i="3"/>
  <c r="AK660" i="3"/>
  <c r="AJ14" i="3"/>
  <c r="AK14" i="3"/>
  <c r="AJ72" i="3"/>
  <c r="AK72" i="3"/>
  <c r="AJ130" i="3"/>
  <c r="AK130" i="3"/>
  <c r="AJ188" i="3"/>
  <c r="AK188" i="3"/>
  <c r="AJ247" i="3"/>
  <c r="AK247" i="3"/>
  <c r="AJ306" i="3"/>
  <c r="AK306" i="3"/>
  <c r="AJ365" i="3"/>
  <c r="AK365" i="3"/>
  <c r="AJ425" i="3"/>
  <c r="AK425" i="3"/>
  <c r="AJ484" i="3"/>
  <c r="AK484" i="3"/>
  <c r="AJ544" i="3"/>
  <c r="AK544" i="3"/>
  <c r="AJ601" i="3"/>
  <c r="AK601" i="3"/>
  <c r="AJ661" i="3"/>
  <c r="AK661" i="3"/>
  <c r="AJ15" i="3"/>
  <c r="AK15" i="3"/>
  <c r="AJ73" i="3"/>
  <c r="AK73" i="3"/>
  <c r="AJ131" i="3"/>
  <c r="AK131" i="3"/>
  <c r="AJ189" i="3"/>
  <c r="AK189" i="3"/>
  <c r="AJ248" i="3"/>
  <c r="AK248" i="3"/>
  <c r="AJ307" i="3"/>
  <c r="AK307" i="3"/>
  <c r="AJ366" i="3"/>
  <c r="AK366" i="3"/>
  <c r="AJ426" i="3"/>
  <c r="AK426" i="3"/>
  <c r="AJ485" i="3"/>
  <c r="AK485" i="3"/>
  <c r="AJ545" i="3"/>
  <c r="AK545" i="3"/>
  <c r="AJ602" i="3"/>
  <c r="AK602" i="3"/>
  <c r="AJ662" i="3"/>
  <c r="AK662" i="3"/>
  <c r="AJ16" i="3"/>
  <c r="AK16" i="3"/>
  <c r="AJ74" i="3"/>
  <c r="AK74" i="3"/>
  <c r="AJ132" i="3"/>
  <c r="AK132" i="3"/>
  <c r="AJ190" i="3"/>
  <c r="AK190" i="3"/>
  <c r="AJ249" i="3"/>
  <c r="AK249" i="3"/>
  <c r="AJ308" i="3"/>
  <c r="AK308" i="3"/>
  <c r="AJ367" i="3"/>
  <c r="AK367" i="3"/>
  <c r="AJ427" i="3"/>
  <c r="AK427" i="3"/>
  <c r="AJ486" i="3"/>
  <c r="AK486" i="3"/>
  <c r="AJ546" i="3"/>
  <c r="AK546" i="3"/>
  <c r="AJ603" i="3"/>
  <c r="AK603" i="3"/>
  <c r="AJ663" i="3"/>
  <c r="AK663" i="3"/>
  <c r="AJ17" i="3"/>
  <c r="AK17" i="3"/>
  <c r="AJ75" i="3"/>
  <c r="AK75" i="3"/>
  <c r="AJ133" i="3"/>
  <c r="AK133" i="3"/>
  <c r="AJ191" i="3"/>
  <c r="AK191" i="3"/>
  <c r="AJ250" i="3"/>
  <c r="AK250" i="3"/>
  <c r="AJ309" i="3"/>
  <c r="AK309" i="3"/>
  <c r="AJ368" i="3"/>
  <c r="AK368" i="3"/>
  <c r="AJ428" i="3"/>
  <c r="AK428" i="3"/>
  <c r="AJ487" i="3"/>
  <c r="AK487" i="3"/>
  <c r="AJ547" i="3"/>
  <c r="AK547" i="3"/>
  <c r="AJ604" i="3"/>
  <c r="AK604" i="3"/>
  <c r="AJ664" i="3"/>
  <c r="AK664" i="3"/>
  <c r="AL664" i="3"/>
  <c r="AJ18" i="3"/>
  <c r="AK18" i="3"/>
  <c r="AJ76" i="3"/>
  <c r="AK76" i="3"/>
  <c r="AJ134" i="3"/>
  <c r="AK134" i="3"/>
  <c r="AJ192" i="3"/>
  <c r="AK192" i="3"/>
  <c r="AJ251" i="3"/>
  <c r="AK251" i="3"/>
  <c r="AJ310" i="3"/>
  <c r="AK310" i="3"/>
  <c r="AJ369" i="3"/>
  <c r="AK369" i="3"/>
  <c r="AJ429" i="3"/>
  <c r="AK429" i="3"/>
  <c r="AJ488" i="3"/>
  <c r="AK488" i="3"/>
  <c r="AJ548" i="3"/>
  <c r="AK548" i="3"/>
  <c r="AJ605" i="3"/>
  <c r="AK605" i="3"/>
  <c r="AJ665" i="3"/>
  <c r="AK665" i="3"/>
  <c r="AJ19" i="3"/>
  <c r="AK19" i="3"/>
  <c r="AJ77" i="3"/>
  <c r="AK77" i="3"/>
  <c r="AJ135" i="3"/>
  <c r="AK135" i="3"/>
  <c r="AJ193" i="3"/>
  <c r="AK193" i="3"/>
  <c r="AJ252" i="3"/>
  <c r="AK252" i="3"/>
  <c r="AJ311" i="3"/>
  <c r="AK311" i="3"/>
  <c r="AJ370" i="3"/>
  <c r="AK370" i="3"/>
  <c r="AJ430" i="3"/>
  <c r="AK430" i="3"/>
  <c r="AJ489" i="3"/>
  <c r="AK489" i="3"/>
  <c r="AJ549" i="3"/>
  <c r="AK549" i="3"/>
  <c r="AJ606" i="3"/>
  <c r="AK606" i="3"/>
  <c r="AJ666" i="3"/>
  <c r="AK666" i="3"/>
  <c r="AJ20" i="3"/>
  <c r="AK20" i="3"/>
  <c r="AJ78" i="3"/>
  <c r="AK78" i="3"/>
  <c r="AJ136" i="3"/>
  <c r="AK136" i="3"/>
  <c r="AJ194" i="3"/>
  <c r="AK194" i="3"/>
  <c r="AJ253" i="3"/>
  <c r="AK253" i="3"/>
  <c r="AJ312" i="3"/>
  <c r="AK312" i="3"/>
  <c r="AJ371" i="3"/>
  <c r="AK371" i="3"/>
  <c r="AJ431" i="3"/>
  <c r="AK431" i="3"/>
  <c r="AJ490" i="3"/>
  <c r="AK490" i="3"/>
  <c r="AJ550" i="3"/>
  <c r="AK550" i="3"/>
  <c r="AJ607" i="3"/>
  <c r="AK607" i="3"/>
  <c r="AJ667" i="3"/>
  <c r="AK667" i="3"/>
  <c r="AJ21" i="3"/>
  <c r="AK21" i="3"/>
  <c r="AJ79" i="3"/>
  <c r="AK79" i="3"/>
  <c r="AJ137" i="3"/>
  <c r="AK137" i="3"/>
  <c r="AJ195" i="3"/>
  <c r="AK195" i="3"/>
  <c r="AJ254" i="3"/>
  <c r="AK254" i="3"/>
  <c r="AJ313" i="3"/>
  <c r="AK313" i="3"/>
  <c r="AJ372" i="3"/>
  <c r="AK372" i="3"/>
  <c r="AJ432" i="3"/>
  <c r="AK432" i="3"/>
  <c r="AJ491" i="3"/>
  <c r="AK491" i="3"/>
  <c r="AJ551" i="3"/>
  <c r="AK551" i="3"/>
  <c r="AJ608" i="3"/>
  <c r="AK608" i="3"/>
  <c r="AJ668" i="3"/>
  <c r="AK668" i="3"/>
  <c r="AJ22" i="3"/>
  <c r="AK22" i="3"/>
  <c r="AJ80" i="3"/>
  <c r="AK80" i="3"/>
  <c r="AJ138" i="3"/>
  <c r="AK138" i="3"/>
  <c r="AJ196" i="3"/>
  <c r="AK196" i="3"/>
  <c r="AJ255" i="3"/>
  <c r="AK255" i="3"/>
  <c r="AJ314" i="3"/>
  <c r="AK314" i="3"/>
  <c r="AJ373" i="3"/>
  <c r="AK373" i="3"/>
  <c r="AJ433" i="3"/>
  <c r="AK433" i="3"/>
  <c r="AJ492" i="3"/>
  <c r="AK492" i="3"/>
  <c r="AJ552" i="3"/>
  <c r="AK552" i="3"/>
  <c r="AJ609" i="3"/>
  <c r="AK609" i="3"/>
  <c r="AJ669" i="3"/>
  <c r="AK669" i="3"/>
  <c r="AJ23" i="3"/>
  <c r="AK23" i="3"/>
  <c r="AJ81" i="3"/>
  <c r="AK81" i="3"/>
  <c r="AJ139" i="3"/>
  <c r="AK139" i="3"/>
  <c r="AJ197" i="3"/>
  <c r="AK197" i="3"/>
  <c r="AJ256" i="3"/>
  <c r="AK256" i="3"/>
  <c r="AJ315" i="3"/>
  <c r="AK315" i="3"/>
  <c r="AJ374" i="3"/>
  <c r="AK374" i="3"/>
  <c r="AJ434" i="3"/>
  <c r="AK434" i="3"/>
  <c r="AJ493" i="3"/>
  <c r="AK493" i="3"/>
  <c r="AJ553" i="3"/>
  <c r="AK553" i="3"/>
  <c r="AJ610" i="3"/>
  <c r="AK610" i="3"/>
  <c r="AJ670" i="3"/>
  <c r="AK670" i="3"/>
  <c r="AJ24" i="3"/>
  <c r="AK24" i="3"/>
  <c r="AJ82" i="3"/>
  <c r="AK82" i="3"/>
  <c r="AJ140" i="3"/>
  <c r="AK140" i="3"/>
  <c r="AJ198" i="3"/>
  <c r="AK198" i="3"/>
  <c r="AJ257" i="3"/>
  <c r="AK257" i="3"/>
  <c r="AJ316" i="3"/>
  <c r="AK316" i="3"/>
  <c r="AJ375" i="3"/>
  <c r="AK375" i="3"/>
  <c r="AJ435" i="3"/>
  <c r="AK435" i="3"/>
  <c r="AJ494" i="3"/>
  <c r="AK494" i="3"/>
  <c r="AJ554" i="3"/>
  <c r="AK554" i="3"/>
  <c r="AJ611" i="3"/>
  <c r="AK611" i="3"/>
  <c r="AJ671" i="3"/>
  <c r="AK671" i="3"/>
  <c r="AJ25" i="3"/>
  <c r="AK25" i="3"/>
  <c r="AJ83" i="3"/>
  <c r="AK83" i="3"/>
  <c r="AJ141" i="3"/>
  <c r="AK141" i="3"/>
  <c r="AJ199" i="3"/>
  <c r="AK199" i="3"/>
  <c r="AJ258" i="3"/>
  <c r="AK258" i="3"/>
  <c r="AJ317" i="3"/>
  <c r="AK317" i="3"/>
  <c r="AJ376" i="3"/>
  <c r="AK376" i="3"/>
  <c r="AJ436" i="3"/>
  <c r="AK436" i="3"/>
  <c r="AJ495" i="3"/>
  <c r="AK495" i="3"/>
  <c r="AJ555" i="3"/>
  <c r="AK555" i="3"/>
  <c r="AJ612" i="3"/>
  <c r="AK612" i="3"/>
  <c r="AJ672" i="3"/>
  <c r="AK672" i="3"/>
  <c r="AJ26" i="3"/>
  <c r="AK26" i="3"/>
  <c r="AJ84" i="3"/>
  <c r="AK84" i="3"/>
  <c r="AJ142" i="3"/>
  <c r="AK142" i="3"/>
  <c r="AJ200" i="3"/>
  <c r="AK200" i="3"/>
  <c r="AJ259" i="3"/>
  <c r="AK259" i="3"/>
  <c r="AJ318" i="3"/>
  <c r="AK318" i="3"/>
  <c r="AJ377" i="3"/>
  <c r="AK377" i="3"/>
  <c r="AJ437" i="3"/>
  <c r="AK437" i="3"/>
  <c r="AJ496" i="3"/>
  <c r="AK496" i="3"/>
  <c r="AJ556" i="3"/>
  <c r="AK556" i="3"/>
  <c r="AJ613" i="3"/>
  <c r="AK613" i="3"/>
  <c r="AJ673" i="3"/>
  <c r="AK673" i="3"/>
  <c r="AJ27" i="3"/>
  <c r="AK27" i="3"/>
  <c r="AJ85" i="3"/>
  <c r="AK85" i="3"/>
  <c r="AJ143" i="3"/>
  <c r="AK143" i="3"/>
  <c r="AJ201" i="3"/>
  <c r="AK201" i="3"/>
  <c r="AJ260" i="3"/>
  <c r="AK260" i="3"/>
  <c r="AJ319" i="3"/>
  <c r="AK319" i="3"/>
  <c r="AJ378" i="3"/>
  <c r="AK378" i="3"/>
  <c r="AJ438" i="3"/>
  <c r="AK438" i="3"/>
  <c r="AJ497" i="3"/>
  <c r="AK497" i="3"/>
  <c r="AJ557" i="3"/>
  <c r="AK557" i="3"/>
  <c r="AJ614" i="3"/>
  <c r="AK614" i="3"/>
  <c r="AJ674" i="3"/>
  <c r="AK674" i="3"/>
  <c r="AJ28" i="3"/>
  <c r="AK28" i="3"/>
  <c r="AJ86" i="3"/>
  <c r="AK86" i="3"/>
  <c r="AJ144" i="3"/>
  <c r="AK144" i="3"/>
  <c r="AJ202" i="3"/>
  <c r="AK202" i="3"/>
  <c r="AJ261" i="3"/>
  <c r="AK261" i="3"/>
  <c r="AJ320" i="3"/>
  <c r="AK320" i="3"/>
  <c r="AJ379" i="3"/>
  <c r="AK379" i="3"/>
  <c r="AJ439" i="3"/>
  <c r="AK439" i="3"/>
  <c r="AJ498" i="3"/>
  <c r="AK498" i="3"/>
  <c r="AJ558" i="3"/>
  <c r="AK558" i="3"/>
  <c r="AJ615" i="3"/>
  <c r="AK615" i="3"/>
  <c r="AJ675" i="3"/>
  <c r="AK675" i="3"/>
  <c r="AJ29" i="3"/>
  <c r="AK29" i="3"/>
  <c r="AJ87" i="3"/>
  <c r="AK87" i="3"/>
  <c r="AJ145" i="3"/>
  <c r="AK145" i="3"/>
  <c r="AJ203" i="3"/>
  <c r="AK203" i="3"/>
  <c r="AJ262" i="3"/>
  <c r="AK262" i="3"/>
  <c r="AJ321" i="3"/>
  <c r="AK321" i="3"/>
  <c r="AJ380" i="3"/>
  <c r="AK380" i="3"/>
  <c r="AJ440" i="3"/>
  <c r="AK440" i="3"/>
  <c r="AJ499" i="3"/>
  <c r="AK499" i="3"/>
  <c r="AJ559" i="3"/>
  <c r="AK559" i="3"/>
  <c r="AJ616" i="3"/>
  <c r="AK616" i="3"/>
  <c r="AJ676" i="3"/>
  <c r="AK676" i="3"/>
  <c r="AJ30" i="3"/>
  <c r="AK30" i="3"/>
  <c r="AJ88" i="3"/>
  <c r="AK88" i="3"/>
  <c r="AJ146" i="3"/>
  <c r="AK146" i="3"/>
  <c r="AJ204" i="3"/>
  <c r="AK204" i="3"/>
  <c r="AJ263" i="3"/>
  <c r="AK263" i="3"/>
  <c r="AJ322" i="3"/>
  <c r="AK322" i="3"/>
  <c r="AJ381" i="3"/>
  <c r="AK381" i="3"/>
  <c r="AJ500" i="3"/>
  <c r="AK500" i="3"/>
  <c r="AJ560" i="3"/>
  <c r="AK560" i="3"/>
  <c r="AJ617" i="3"/>
  <c r="AK617" i="3"/>
  <c r="AJ677" i="3"/>
  <c r="AK677" i="3"/>
  <c r="AJ31" i="3"/>
  <c r="AK31" i="3"/>
  <c r="AJ89" i="3"/>
  <c r="AK89" i="3"/>
  <c r="AJ147" i="3"/>
  <c r="AK147" i="3"/>
  <c r="AJ205" i="3"/>
  <c r="AK205" i="3"/>
  <c r="AJ264" i="3"/>
  <c r="AK264" i="3"/>
  <c r="AJ323" i="3"/>
  <c r="AK323" i="3"/>
  <c r="AJ382" i="3"/>
  <c r="AK382" i="3"/>
  <c r="AJ441" i="3"/>
  <c r="AK441" i="3"/>
  <c r="AJ501" i="3"/>
  <c r="AK501" i="3"/>
  <c r="AJ561" i="3"/>
  <c r="AK561" i="3"/>
  <c r="AJ618" i="3"/>
  <c r="AK618" i="3"/>
  <c r="AJ678" i="3"/>
  <c r="AK678" i="3"/>
  <c r="AJ32" i="3"/>
  <c r="AK32" i="3"/>
  <c r="AJ90" i="3"/>
  <c r="AK90" i="3"/>
  <c r="AJ148" i="3"/>
  <c r="AK148" i="3"/>
  <c r="AJ206" i="3"/>
  <c r="AK206" i="3"/>
  <c r="AJ265" i="3"/>
  <c r="AK265" i="3"/>
  <c r="AJ324" i="3"/>
  <c r="AK324" i="3"/>
  <c r="AJ383" i="3"/>
  <c r="AK383" i="3"/>
  <c r="AJ443" i="3"/>
  <c r="AK443" i="3"/>
  <c r="AJ502" i="3"/>
  <c r="AK502" i="3"/>
  <c r="AJ562" i="3"/>
  <c r="AK562" i="3"/>
  <c r="AJ619" i="3"/>
  <c r="AK619" i="3"/>
  <c r="AJ679" i="3"/>
  <c r="AK679" i="3"/>
  <c r="AJ33" i="3"/>
  <c r="AK33" i="3"/>
  <c r="AJ91" i="3"/>
  <c r="AK91" i="3"/>
  <c r="AJ149" i="3"/>
  <c r="AK149" i="3"/>
  <c r="AJ207" i="3"/>
  <c r="AK207" i="3"/>
  <c r="AJ266" i="3"/>
  <c r="AK266" i="3"/>
  <c r="AJ325" i="3"/>
  <c r="AK325" i="3"/>
  <c r="AJ384" i="3"/>
  <c r="AK384" i="3"/>
  <c r="AJ444" i="3"/>
  <c r="AK444" i="3"/>
  <c r="AJ503" i="3"/>
  <c r="AK503" i="3"/>
  <c r="AJ563" i="3"/>
  <c r="AK563" i="3"/>
  <c r="AJ620" i="3"/>
  <c r="AK620" i="3"/>
  <c r="AJ680" i="3"/>
  <c r="AK680" i="3"/>
  <c r="AJ34" i="3"/>
  <c r="AK34" i="3"/>
  <c r="AJ92" i="3"/>
  <c r="AK92" i="3"/>
  <c r="AJ150" i="3"/>
  <c r="AK150" i="3"/>
  <c r="AJ208" i="3"/>
  <c r="AK208" i="3"/>
  <c r="AJ267" i="3"/>
  <c r="AK267" i="3"/>
  <c r="AJ326" i="3"/>
  <c r="AK326" i="3"/>
  <c r="AJ385" i="3"/>
  <c r="AK385" i="3"/>
  <c r="AJ445" i="3"/>
  <c r="AK445" i="3"/>
  <c r="AJ504" i="3"/>
  <c r="AK504" i="3"/>
  <c r="AJ564" i="3"/>
  <c r="AK564" i="3"/>
  <c r="AJ621" i="3"/>
  <c r="AK621" i="3"/>
  <c r="AJ681" i="3"/>
  <c r="AK681" i="3"/>
  <c r="AJ35" i="3"/>
  <c r="AK35" i="3"/>
  <c r="AJ93" i="3"/>
  <c r="AK93" i="3"/>
  <c r="AJ151" i="3"/>
  <c r="AK151" i="3"/>
  <c r="AJ209" i="3"/>
  <c r="AK209" i="3"/>
  <c r="AJ268" i="3"/>
  <c r="AK268" i="3"/>
  <c r="AJ327" i="3"/>
  <c r="AK327" i="3"/>
  <c r="AJ386" i="3"/>
  <c r="AK386" i="3"/>
  <c r="AJ446" i="3"/>
  <c r="AK446" i="3"/>
  <c r="AJ505" i="3"/>
  <c r="AK505" i="3"/>
  <c r="AJ565" i="3"/>
  <c r="AK565" i="3"/>
  <c r="AJ622" i="3"/>
  <c r="AK622" i="3"/>
  <c r="AJ682" i="3"/>
  <c r="AK682" i="3"/>
  <c r="AJ36" i="3"/>
  <c r="AK36" i="3"/>
  <c r="AJ94" i="3"/>
  <c r="AK94" i="3"/>
  <c r="AJ152" i="3"/>
  <c r="AK152" i="3"/>
  <c r="AJ211" i="3"/>
  <c r="AK211" i="3"/>
  <c r="AJ270" i="3"/>
  <c r="AK270" i="3"/>
  <c r="AJ329" i="3"/>
  <c r="AK329" i="3"/>
  <c r="AJ388" i="3"/>
  <c r="AK388" i="3"/>
  <c r="AJ389" i="3"/>
  <c r="AK389" i="3"/>
  <c r="AJ448" i="3"/>
  <c r="AK448" i="3"/>
  <c r="AJ507" i="3"/>
  <c r="AK507" i="3"/>
  <c r="AJ567" i="3"/>
  <c r="AK567" i="3"/>
  <c r="AJ624" i="3"/>
  <c r="AK624" i="3"/>
  <c r="AJ684" i="3"/>
  <c r="AK684" i="3"/>
  <c r="AJ38" i="3"/>
  <c r="AK38" i="3"/>
  <c r="AJ96" i="3"/>
  <c r="AK96" i="3"/>
  <c r="AJ154" i="3"/>
  <c r="AK154" i="3"/>
  <c r="AJ212" i="3"/>
  <c r="AK212" i="3"/>
  <c r="AJ271" i="3"/>
  <c r="AK271" i="3"/>
  <c r="AJ330" i="3"/>
  <c r="AK330" i="3"/>
  <c r="AJ390" i="3"/>
  <c r="AK390" i="3"/>
  <c r="AJ449" i="3"/>
  <c r="AK449" i="3"/>
  <c r="AJ508" i="3"/>
  <c r="AK508" i="3"/>
  <c r="AJ568" i="3"/>
  <c r="AK568" i="3"/>
  <c r="AJ625" i="3"/>
  <c r="AK625" i="3"/>
  <c r="AJ685" i="3"/>
  <c r="AK685" i="3"/>
  <c r="AJ39" i="3"/>
  <c r="AK39" i="3"/>
  <c r="AJ97" i="3"/>
  <c r="AK97" i="3"/>
  <c r="AJ155" i="3"/>
  <c r="AK155" i="3"/>
  <c r="AJ213" i="3"/>
  <c r="AK213" i="3"/>
  <c r="AJ272" i="3"/>
  <c r="AK272" i="3"/>
  <c r="AJ331" i="3"/>
  <c r="AK331" i="3"/>
  <c r="AJ391" i="3"/>
  <c r="AK391" i="3"/>
  <c r="AJ450" i="3"/>
  <c r="AK450" i="3"/>
  <c r="AJ509" i="3"/>
  <c r="AK509" i="3"/>
  <c r="AJ569" i="3"/>
  <c r="AK569" i="3"/>
  <c r="AJ626" i="3"/>
  <c r="AK626" i="3"/>
  <c r="AJ686" i="3"/>
  <c r="AK686" i="3"/>
  <c r="AJ40" i="3"/>
  <c r="AK40" i="3"/>
  <c r="AJ98" i="3"/>
  <c r="AK98" i="3"/>
  <c r="AJ156" i="3"/>
  <c r="AK156" i="3"/>
  <c r="AJ214" i="3"/>
  <c r="AK214" i="3"/>
  <c r="AJ273" i="3"/>
  <c r="AK273" i="3"/>
  <c r="AJ332" i="3"/>
  <c r="AK332" i="3"/>
  <c r="AJ392" i="3"/>
  <c r="AK392" i="3"/>
  <c r="AJ451" i="3"/>
  <c r="AK451" i="3"/>
  <c r="AJ510" i="3"/>
  <c r="AK510" i="3"/>
  <c r="AJ570" i="3"/>
  <c r="AK570" i="3"/>
  <c r="AJ627" i="3"/>
  <c r="AK627" i="3"/>
  <c r="AJ687" i="3"/>
  <c r="AK687" i="3"/>
  <c r="AJ41" i="3"/>
  <c r="AK41" i="3"/>
  <c r="AJ99" i="3"/>
  <c r="AK99" i="3"/>
  <c r="AJ157" i="3"/>
  <c r="AK157" i="3"/>
  <c r="AJ215" i="3"/>
  <c r="AK215" i="3"/>
  <c r="AJ274" i="3"/>
  <c r="AK274" i="3"/>
  <c r="AJ333" i="3"/>
  <c r="AK333" i="3"/>
  <c r="AJ393" i="3"/>
  <c r="AK393" i="3"/>
  <c r="AJ452" i="3"/>
  <c r="AK452" i="3"/>
  <c r="AJ511" i="3"/>
  <c r="AK511" i="3"/>
  <c r="AJ571" i="3"/>
  <c r="AK571" i="3"/>
  <c r="AJ628" i="3"/>
  <c r="AK628" i="3"/>
  <c r="AJ688" i="3"/>
  <c r="AK688" i="3"/>
  <c r="AJ42" i="3"/>
  <c r="AK42" i="3"/>
  <c r="AJ100" i="3"/>
  <c r="AK100" i="3"/>
  <c r="AJ158" i="3"/>
  <c r="AK158" i="3"/>
  <c r="AJ216" i="3"/>
  <c r="AK216" i="3"/>
  <c r="AJ275" i="3"/>
  <c r="AK275" i="3"/>
  <c r="AJ334" i="3"/>
  <c r="AK334" i="3"/>
  <c r="AJ394" i="3"/>
  <c r="AK394" i="3"/>
  <c r="AJ453" i="3"/>
  <c r="AK453" i="3"/>
  <c r="AJ512" i="3"/>
  <c r="AK512" i="3"/>
  <c r="AJ572" i="3"/>
  <c r="AK572" i="3"/>
  <c r="AJ629" i="3"/>
  <c r="AK629" i="3"/>
  <c r="AJ689" i="3"/>
  <c r="AK689" i="3"/>
  <c r="AJ43" i="3"/>
  <c r="AK43" i="3"/>
  <c r="AJ101" i="3"/>
  <c r="AK101" i="3"/>
  <c r="AJ159" i="3"/>
  <c r="AK159" i="3"/>
  <c r="AJ217" i="3"/>
  <c r="AK217" i="3"/>
  <c r="AJ276" i="3"/>
  <c r="AK276" i="3"/>
  <c r="AJ335" i="3"/>
  <c r="AK335" i="3"/>
  <c r="AJ395" i="3"/>
  <c r="AK395" i="3"/>
  <c r="AJ454" i="3"/>
  <c r="AK454" i="3"/>
  <c r="AJ513" i="3"/>
  <c r="AK513" i="3"/>
  <c r="AJ573" i="3"/>
  <c r="AK573" i="3"/>
  <c r="AJ630" i="3"/>
  <c r="AK630" i="3"/>
  <c r="AJ690" i="3"/>
  <c r="AK690" i="3"/>
  <c r="AJ44" i="3"/>
  <c r="AK44" i="3"/>
  <c r="AJ102" i="3"/>
  <c r="AK102" i="3"/>
  <c r="AJ160" i="3"/>
  <c r="AK160" i="3"/>
  <c r="AJ218" i="3"/>
  <c r="AK218" i="3"/>
  <c r="AJ277" i="3"/>
  <c r="AK277" i="3"/>
  <c r="AJ336" i="3"/>
  <c r="AK336" i="3"/>
  <c r="AJ396" i="3"/>
  <c r="AK396" i="3"/>
  <c r="AJ455" i="3"/>
  <c r="AK455" i="3"/>
  <c r="AJ514" i="3"/>
  <c r="AK514" i="3"/>
  <c r="AJ574" i="3"/>
  <c r="AK574" i="3"/>
  <c r="AJ632" i="3"/>
  <c r="AK632" i="3"/>
  <c r="AJ691" i="3"/>
  <c r="AK691" i="3"/>
  <c r="AJ45" i="3"/>
  <c r="AK45" i="3"/>
  <c r="AJ103" i="3"/>
  <c r="AK103" i="3"/>
  <c r="AJ161" i="3"/>
  <c r="AK161" i="3"/>
  <c r="AJ219" i="3"/>
  <c r="AK219" i="3"/>
  <c r="AJ278" i="3"/>
  <c r="AK278" i="3"/>
  <c r="AJ337" i="3"/>
  <c r="AK337" i="3"/>
  <c r="AJ397" i="3"/>
  <c r="AK397" i="3"/>
  <c r="AJ456" i="3"/>
  <c r="AK456" i="3"/>
  <c r="AJ515" i="3"/>
  <c r="AK515" i="3"/>
  <c r="AJ575" i="3"/>
  <c r="AK575" i="3"/>
  <c r="AJ633" i="3"/>
  <c r="AK633" i="3"/>
  <c r="AJ692" i="3"/>
  <c r="AK692" i="3"/>
  <c r="AJ46" i="3"/>
  <c r="AK46" i="3"/>
  <c r="AJ104" i="3"/>
  <c r="AK104" i="3"/>
  <c r="AJ162" i="3"/>
  <c r="AK162" i="3"/>
  <c r="AJ220" i="3"/>
  <c r="AK220" i="3"/>
  <c r="AJ279" i="3"/>
  <c r="AK279" i="3"/>
  <c r="AJ338" i="3"/>
  <c r="AK338" i="3"/>
  <c r="AJ398" i="3"/>
  <c r="AK398" i="3"/>
  <c r="AJ457" i="3"/>
  <c r="AK457" i="3"/>
  <c r="AJ516" i="3"/>
  <c r="AK516" i="3"/>
  <c r="AJ576" i="3"/>
  <c r="AK576" i="3"/>
  <c r="AJ634" i="3"/>
  <c r="AK634" i="3"/>
  <c r="AJ693" i="3"/>
  <c r="AK693" i="3"/>
  <c r="AJ47" i="3"/>
  <c r="AK47" i="3"/>
  <c r="AJ105" i="3"/>
  <c r="AK105" i="3"/>
  <c r="AJ163" i="3"/>
  <c r="AK163" i="3"/>
  <c r="AJ221" i="3"/>
  <c r="AK221" i="3"/>
  <c r="AJ280" i="3"/>
  <c r="AK280" i="3"/>
  <c r="AJ339" i="3"/>
  <c r="AK339" i="3"/>
  <c r="AJ399" i="3"/>
  <c r="AK399" i="3"/>
  <c r="AJ458" i="3"/>
  <c r="AK458" i="3"/>
  <c r="AJ517" i="3"/>
  <c r="AK517" i="3"/>
  <c r="AJ577" i="3"/>
  <c r="AK577" i="3"/>
  <c r="AJ635" i="3"/>
  <c r="AK635" i="3"/>
  <c r="AJ694" i="3"/>
  <c r="AK694" i="3"/>
  <c r="AJ48" i="3"/>
  <c r="AK48" i="3"/>
  <c r="AJ106" i="3"/>
  <c r="AK106" i="3"/>
  <c r="AJ164" i="3"/>
  <c r="AK164" i="3"/>
  <c r="AJ222" i="3"/>
  <c r="AK222" i="3"/>
  <c r="AJ281" i="3"/>
  <c r="AK281" i="3"/>
  <c r="AJ340" i="3"/>
  <c r="AK340" i="3"/>
  <c r="AJ400" i="3"/>
  <c r="AK400" i="3"/>
  <c r="AJ459" i="3"/>
  <c r="AK459" i="3"/>
  <c r="AJ518" i="3"/>
  <c r="AK518" i="3"/>
  <c r="AJ578" i="3"/>
  <c r="AK578" i="3"/>
  <c r="AJ636" i="3"/>
  <c r="AK636" i="3"/>
  <c r="AJ695" i="3"/>
  <c r="AK695" i="3"/>
  <c r="AJ49" i="3"/>
  <c r="AK49" i="3"/>
  <c r="AJ107" i="3"/>
  <c r="AK107" i="3"/>
  <c r="AJ165" i="3"/>
  <c r="AK165" i="3"/>
  <c r="AJ223" i="3"/>
  <c r="AK223" i="3"/>
  <c r="AJ282" i="3"/>
  <c r="AK282" i="3"/>
  <c r="AJ341" i="3"/>
  <c r="AK341" i="3"/>
  <c r="AJ401" i="3"/>
  <c r="AK401" i="3"/>
  <c r="AJ460" i="3"/>
  <c r="AK460" i="3"/>
  <c r="AJ519" i="3"/>
  <c r="AK519" i="3"/>
  <c r="AJ579" i="3"/>
  <c r="AK579" i="3"/>
  <c r="AJ637" i="3"/>
  <c r="AK637" i="3"/>
  <c r="AJ696" i="3"/>
  <c r="AK696" i="3"/>
  <c r="AJ50" i="3"/>
  <c r="AK50" i="3"/>
  <c r="AJ108" i="3"/>
  <c r="AK108" i="3"/>
  <c r="AJ166" i="3"/>
  <c r="AK166" i="3"/>
  <c r="AJ224" i="3"/>
  <c r="AK224" i="3"/>
  <c r="AJ283" i="3"/>
  <c r="AK283" i="3"/>
  <c r="AJ342" i="3"/>
  <c r="AK342" i="3"/>
  <c r="AJ402" i="3"/>
  <c r="AK402" i="3"/>
  <c r="AJ461" i="3"/>
  <c r="AK461" i="3"/>
  <c r="AJ520" i="3"/>
  <c r="AK520" i="3"/>
  <c r="AJ580" i="3"/>
  <c r="AK580" i="3"/>
  <c r="AJ638" i="3"/>
  <c r="AK638" i="3"/>
  <c r="AJ697" i="3"/>
  <c r="AK697" i="3"/>
  <c r="AJ51" i="3"/>
  <c r="AK51" i="3"/>
  <c r="AJ109" i="3"/>
  <c r="AK109" i="3"/>
  <c r="AJ167" i="3"/>
  <c r="AK167" i="3"/>
  <c r="AJ225" i="3"/>
  <c r="AK225" i="3"/>
  <c r="AJ284" i="3"/>
  <c r="AK284" i="3"/>
  <c r="AJ343" i="3"/>
  <c r="AK343" i="3"/>
  <c r="AJ403" i="3"/>
  <c r="AK403" i="3"/>
  <c r="AJ462" i="3"/>
  <c r="AK462" i="3"/>
  <c r="AJ521" i="3"/>
  <c r="AK521" i="3"/>
  <c r="AJ581" i="3"/>
  <c r="AK581" i="3"/>
  <c r="AJ639" i="3"/>
  <c r="AK639" i="3"/>
  <c r="AJ698" i="3"/>
  <c r="AK698" i="3"/>
  <c r="AJ52" i="3"/>
  <c r="AK52" i="3"/>
  <c r="AJ110" i="3"/>
  <c r="AK110" i="3"/>
  <c r="AJ168" i="3"/>
  <c r="AK168" i="3"/>
  <c r="AJ226" i="3"/>
  <c r="AK226" i="3"/>
  <c r="AJ285" i="3"/>
  <c r="AK285" i="3"/>
  <c r="AJ344" i="3"/>
  <c r="AK344" i="3"/>
  <c r="AJ404" i="3"/>
  <c r="AK404" i="3"/>
  <c r="AJ463" i="3"/>
  <c r="AK463" i="3"/>
  <c r="AJ523" i="3"/>
  <c r="AK523" i="3"/>
  <c r="AJ582" i="3"/>
  <c r="AK582" i="3"/>
  <c r="AJ640" i="3"/>
  <c r="AK640" i="3"/>
  <c r="AJ699" i="3"/>
  <c r="AK699" i="3"/>
  <c r="AJ53" i="3"/>
  <c r="AK53" i="3"/>
  <c r="AJ111" i="3"/>
  <c r="AK111" i="3"/>
  <c r="AJ169" i="3"/>
  <c r="AK169" i="3"/>
  <c r="AJ227" i="3"/>
  <c r="AK227" i="3"/>
  <c r="AJ286" i="3"/>
  <c r="AK286" i="3"/>
  <c r="AJ345" i="3"/>
  <c r="AK345" i="3"/>
  <c r="AJ405" i="3"/>
  <c r="AK405" i="3"/>
  <c r="AJ464" i="3"/>
  <c r="AK464" i="3"/>
  <c r="AJ524" i="3"/>
  <c r="AK524" i="3"/>
  <c r="AJ641" i="3"/>
  <c r="AK641" i="3"/>
  <c r="AJ700" i="3"/>
  <c r="AK700" i="3"/>
  <c r="AJ54" i="3"/>
  <c r="AK54" i="3"/>
  <c r="AJ112" i="3"/>
  <c r="AK112" i="3"/>
  <c r="AJ170" i="3"/>
  <c r="AK170" i="3"/>
  <c r="AJ229" i="3"/>
  <c r="AK229" i="3"/>
  <c r="AJ288" i="3"/>
  <c r="AK288" i="3"/>
  <c r="AJ347" i="3"/>
  <c r="AK347" i="3"/>
  <c r="AJ407" i="3"/>
  <c r="AK407" i="3"/>
  <c r="AJ466" i="3"/>
  <c r="AK466" i="3"/>
  <c r="AJ526" i="3"/>
  <c r="AK526" i="3"/>
  <c r="AJ583" i="3"/>
  <c r="AK583" i="3"/>
  <c r="AJ643" i="3"/>
  <c r="AK643" i="3"/>
  <c r="AJ702" i="3"/>
  <c r="AK702" i="3"/>
  <c r="AJ55" i="3"/>
  <c r="AK55" i="3"/>
  <c r="AJ113" i="3"/>
  <c r="AK113" i="3"/>
  <c r="AJ171" i="3"/>
  <c r="AK171" i="3"/>
  <c r="AJ230" i="3"/>
  <c r="AK230" i="3"/>
  <c r="AJ289" i="3"/>
  <c r="AK289" i="3"/>
  <c r="AJ348" i="3"/>
  <c r="AK348" i="3"/>
  <c r="AJ408" i="3"/>
  <c r="AK408" i="3"/>
  <c r="AJ467" i="3"/>
  <c r="AK467" i="3"/>
  <c r="AJ527" i="3"/>
  <c r="AK527" i="3"/>
  <c r="AJ584" i="3"/>
  <c r="AK584" i="3"/>
  <c r="AJ644" i="3"/>
  <c r="AK644" i="3"/>
  <c r="AJ703" i="3"/>
  <c r="AK703" i="3"/>
  <c r="AJ56" i="3"/>
  <c r="AK56" i="3"/>
  <c r="AJ114" i="3"/>
  <c r="AK114" i="3"/>
  <c r="AJ172" i="3"/>
  <c r="AK172" i="3"/>
  <c r="AJ231" i="3"/>
  <c r="AK231" i="3"/>
  <c r="AJ290" i="3"/>
  <c r="AK290" i="3"/>
  <c r="AJ349" i="3"/>
  <c r="AK349" i="3"/>
  <c r="AJ409" i="3"/>
  <c r="AK409" i="3"/>
  <c r="AJ468" i="3"/>
  <c r="AK468" i="3"/>
  <c r="AJ528" i="3"/>
  <c r="AK528" i="3"/>
  <c r="AJ585" i="3"/>
  <c r="AK585" i="3"/>
  <c r="AJ645" i="3"/>
  <c r="AK645" i="3"/>
  <c r="AJ704" i="3"/>
  <c r="AK704" i="3"/>
  <c r="AJ57" i="3"/>
  <c r="AK57" i="3"/>
  <c r="AJ115" i="3"/>
  <c r="AK115" i="3"/>
  <c r="AJ173" i="3"/>
  <c r="AK173" i="3"/>
  <c r="AJ232" i="3"/>
  <c r="AK232" i="3"/>
  <c r="AJ291" i="3"/>
  <c r="AK291" i="3"/>
  <c r="AJ350" i="3"/>
  <c r="AK350" i="3"/>
  <c r="AJ410" i="3"/>
  <c r="AK410" i="3"/>
  <c r="AJ469" i="3"/>
  <c r="AK469" i="3"/>
  <c r="AJ529" i="3"/>
  <c r="AK529" i="3"/>
  <c r="AJ586" i="3"/>
  <c r="AK586" i="3"/>
  <c r="AJ646" i="3"/>
  <c r="AK646" i="3"/>
  <c r="AJ705" i="3"/>
  <c r="AK705" i="3"/>
  <c r="AJ58" i="3"/>
  <c r="AK58" i="3"/>
  <c r="AJ116" i="3"/>
  <c r="AK116" i="3"/>
  <c r="AJ174" i="3"/>
  <c r="AK174" i="3"/>
  <c r="AJ233" i="3"/>
  <c r="AK233" i="3"/>
  <c r="AJ292" i="3"/>
  <c r="AK292" i="3"/>
  <c r="AJ351" i="3"/>
  <c r="AK351" i="3"/>
  <c r="AJ411" i="3"/>
  <c r="AK411" i="3"/>
  <c r="AJ470" i="3"/>
  <c r="AK470" i="3"/>
  <c r="AJ530" i="3"/>
  <c r="AK530" i="3"/>
  <c r="AJ587" i="3"/>
  <c r="AK587" i="3"/>
  <c r="AJ647" i="3"/>
  <c r="AK647" i="3"/>
  <c r="AJ706" i="3"/>
  <c r="AK706" i="3"/>
  <c r="AJ59" i="3"/>
  <c r="AK59" i="3"/>
  <c r="AJ117" i="3"/>
  <c r="AK117" i="3"/>
  <c r="AJ175" i="3"/>
  <c r="AK175" i="3"/>
  <c r="AJ234" i="3"/>
  <c r="AK234" i="3"/>
  <c r="AJ293" i="3"/>
  <c r="AK293" i="3"/>
  <c r="AJ352" i="3"/>
  <c r="AK352" i="3"/>
  <c r="AJ412" i="3"/>
  <c r="AK412" i="3"/>
  <c r="AJ471" i="3"/>
  <c r="AK471" i="3"/>
  <c r="AJ531" i="3"/>
  <c r="AK531" i="3"/>
  <c r="AJ588" i="3"/>
  <c r="AK588" i="3"/>
  <c r="AJ648" i="3"/>
  <c r="AK648" i="3"/>
  <c r="AJ707" i="3"/>
  <c r="AK707" i="3"/>
  <c r="V118" i="3"/>
  <c r="AL118" i="3" s="1"/>
  <c r="V60" i="3"/>
  <c r="AL60" i="3" s="1"/>
  <c r="Y57" i="19"/>
  <c r="Y58" i="19"/>
  <c r="Y59" i="19"/>
  <c r="U64" i="19"/>
  <c r="P44" i="26"/>
  <c r="Q44" i="26" s="1"/>
  <c r="M44" i="26"/>
  <c r="P43" i="26"/>
  <c r="Q43" i="26" s="1"/>
  <c r="I43" i="26"/>
  <c r="J43" i="26" s="1"/>
  <c r="P42" i="26"/>
  <c r="Q42" i="26" s="1"/>
  <c r="M42" i="26"/>
  <c r="I42" i="26"/>
  <c r="J42" i="26" s="1"/>
  <c r="P41" i="26"/>
  <c r="Q41" i="26" s="1"/>
  <c r="I41" i="26"/>
  <c r="J41" i="26" s="1"/>
  <c r="P40" i="26"/>
  <c r="Q40" i="26" s="1"/>
  <c r="I40" i="26"/>
  <c r="J40" i="26" s="1"/>
  <c r="P39" i="26"/>
  <c r="Q39" i="26" s="1"/>
  <c r="M39" i="26"/>
  <c r="I39" i="26"/>
  <c r="J39" i="26" s="1"/>
  <c r="P38" i="26"/>
  <c r="Q38" i="26" s="1"/>
  <c r="M38" i="26"/>
  <c r="I38" i="26"/>
  <c r="J38" i="26" s="1"/>
  <c r="O37" i="26"/>
  <c r="P37" i="26" s="1"/>
  <c r="Q37" i="26" s="1"/>
  <c r="M37" i="26"/>
  <c r="I37" i="26"/>
  <c r="J37" i="26" s="1"/>
  <c r="O36" i="26"/>
  <c r="P36" i="26" s="1"/>
  <c r="Q36" i="26" s="1"/>
  <c r="M36" i="26"/>
  <c r="I36" i="26"/>
  <c r="J36" i="26" s="1"/>
  <c r="P35" i="26"/>
  <c r="Q35" i="26" s="1"/>
  <c r="M35" i="26"/>
  <c r="I35" i="26"/>
  <c r="J35" i="26" s="1"/>
  <c r="O14" i="26"/>
  <c r="M14" i="26"/>
  <c r="I14" i="26"/>
  <c r="J14" i="26" s="1"/>
  <c r="O33" i="26"/>
  <c r="N33" i="26"/>
  <c r="M33" i="26"/>
  <c r="I33" i="26"/>
  <c r="J33" i="26" s="1"/>
  <c r="O32" i="26"/>
  <c r="N32" i="26"/>
  <c r="M32" i="26"/>
  <c r="I32" i="26"/>
  <c r="J32" i="26" s="1"/>
  <c r="P31" i="26"/>
  <c r="Q31" i="26" s="1"/>
  <c r="M31" i="26"/>
  <c r="I31" i="26"/>
  <c r="J31" i="26" s="1"/>
  <c r="P30" i="26"/>
  <c r="Q30" i="26" s="1"/>
  <c r="M30" i="26"/>
  <c r="I30" i="26"/>
  <c r="J30" i="26" s="1"/>
  <c r="O29" i="26"/>
  <c r="P29" i="26" s="1"/>
  <c r="Q29" i="26" s="1"/>
  <c r="M29" i="26"/>
  <c r="I29" i="26"/>
  <c r="J29" i="26" s="1"/>
  <c r="P28" i="26"/>
  <c r="Q28" i="26" s="1"/>
  <c r="M28" i="26"/>
  <c r="I28" i="26"/>
  <c r="J28" i="26" s="1"/>
  <c r="P27" i="26"/>
  <c r="Q27" i="26" s="1"/>
  <c r="M27" i="26"/>
  <c r="I27" i="26"/>
  <c r="J27" i="26" s="1"/>
  <c r="P34" i="26"/>
  <c r="Q34" i="26" s="1"/>
  <c r="M34" i="26"/>
  <c r="I34" i="26"/>
  <c r="J34" i="26" s="1"/>
  <c r="P25" i="26"/>
  <c r="Q25" i="26" s="1"/>
  <c r="M25" i="26"/>
  <c r="I25" i="26"/>
  <c r="J25" i="26" s="1"/>
  <c r="P24" i="26"/>
  <c r="Q24" i="26" s="1"/>
  <c r="M24" i="26"/>
  <c r="I24" i="26"/>
  <c r="J24" i="26" s="1"/>
  <c r="P23" i="26"/>
  <c r="Q23" i="26" s="1"/>
  <c r="M23" i="26"/>
  <c r="I23" i="26"/>
  <c r="J23" i="26" s="1"/>
  <c r="P22" i="26"/>
  <c r="Q22" i="26" s="1"/>
  <c r="M22" i="26"/>
  <c r="I22" i="26"/>
  <c r="J22" i="26" s="1"/>
  <c r="P21" i="26"/>
  <c r="Q21" i="26" s="1"/>
  <c r="M21" i="26"/>
  <c r="I21" i="26"/>
  <c r="J21" i="26" s="1"/>
  <c r="O20" i="26"/>
  <c r="P20" i="26" s="1"/>
  <c r="Q20" i="26" s="1"/>
  <c r="M20" i="26"/>
  <c r="I20" i="26"/>
  <c r="J20" i="26" s="1"/>
  <c r="O19" i="26"/>
  <c r="P19" i="26" s="1"/>
  <c r="Q19" i="26" s="1"/>
  <c r="M19" i="26"/>
  <c r="I19" i="26"/>
  <c r="J19" i="26" s="1"/>
  <c r="O18" i="26"/>
  <c r="P18" i="26" s="1"/>
  <c r="Q18" i="26" s="1"/>
  <c r="M18" i="26"/>
  <c r="I18" i="26"/>
  <c r="J18" i="26" s="1"/>
  <c r="O13" i="26"/>
  <c r="P13" i="26" s="1"/>
  <c r="Q13" i="26" s="1"/>
  <c r="M13" i="26"/>
  <c r="I13" i="26"/>
  <c r="J13" i="26" s="1"/>
  <c r="O12" i="26"/>
  <c r="P12" i="26" s="1"/>
  <c r="Q12" i="26" s="1"/>
  <c r="M12" i="26"/>
  <c r="I12" i="26"/>
  <c r="J12" i="26" s="1"/>
  <c r="O9" i="26"/>
  <c r="P9" i="26" s="1"/>
  <c r="Q9" i="26" s="1"/>
  <c r="M9" i="26"/>
  <c r="I9" i="26"/>
  <c r="J9" i="26" s="1"/>
  <c r="O26" i="26"/>
  <c r="P26" i="26" s="1"/>
  <c r="Q26" i="26" s="1"/>
  <c r="M26" i="26"/>
  <c r="I26" i="26"/>
  <c r="J26" i="26" s="1"/>
  <c r="P17" i="26"/>
  <c r="Q17" i="26" s="1"/>
  <c r="I17" i="26"/>
  <c r="P11" i="26"/>
  <c r="Q11" i="26" s="1"/>
  <c r="M11" i="26"/>
  <c r="I11" i="26"/>
  <c r="J11" i="26" s="1"/>
  <c r="P10" i="26"/>
  <c r="Q10" i="26" s="1"/>
  <c r="M10" i="26"/>
  <c r="I10" i="26"/>
  <c r="J10" i="26" s="1"/>
  <c r="P16" i="26"/>
  <c r="Q16" i="26" s="1"/>
  <c r="M16" i="26"/>
  <c r="I16" i="26"/>
  <c r="J16" i="26" s="1"/>
  <c r="P8" i="26"/>
  <c r="Q8" i="26" s="1"/>
  <c r="M8" i="26"/>
  <c r="I8" i="26"/>
  <c r="J8" i="26" s="1"/>
  <c r="P7" i="26"/>
  <c r="Q7" i="26" s="1"/>
  <c r="M7" i="26"/>
  <c r="I7" i="26"/>
  <c r="J7" i="26" s="1"/>
  <c r="P6" i="26"/>
  <c r="Q6" i="26" s="1"/>
  <c r="M6" i="26"/>
  <c r="I6" i="26"/>
  <c r="J6" i="26" s="1"/>
  <c r="O5" i="26"/>
  <c r="N5" i="26"/>
  <c r="K5" i="26"/>
  <c r="M5" i="26" s="1"/>
  <c r="I5" i="26"/>
  <c r="J5" i="26" s="1"/>
  <c r="O4" i="26"/>
  <c r="N4" i="26"/>
  <c r="M4" i="26"/>
  <c r="I4" i="26"/>
  <c r="J4" i="26" s="1"/>
  <c r="P3" i="26"/>
  <c r="Q3" i="26" s="1"/>
  <c r="M3" i="26"/>
  <c r="I3" i="26"/>
  <c r="J3" i="26" s="1"/>
  <c r="P2" i="26"/>
  <c r="Q2" i="26" s="1"/>
  <c r="M2" i="26"/>
  <c r="I2" i="26"/>
  <c r="J2" i="26" s="1"/>
  <c r="Y60" i="19" l="1"/>
  <c r="P14" i="26"/>
  <c r="Q14" i="26" s="1"/>
  <c r="J17" i="26"/>
  <c r="K17" i="26"/>
  <c r="M17" i="26" s="1"/>
  <c r="P32" i="26"/>
  <c r="Q32" i="26" s="1"/>
  <c r="P5" i="26"/>
  <c r="Q5" i="26" s="1"/>
  <c r="P4" i="26"/>
  <c r="Q4" i="26" s="1"/>
  <c r="P33" i="26"/>
  <c r="Q33" i="26" s="1"/>
  <c r="V94" i="3" l="1"/>
  <c r="AL94" i="3" s="1"/>
  <c r="T152" i="3"/>
  <c r="T708" i="3" s="1"/>
  <c r="V36" i="3"/>
  <c r="AL36" i="3" s="1"/>
  <c r="X29" i="15"/>
  <c r="Z23" i="15"/>
  <c r="Z24" i="15"/>
  <c r="Z25" i="15"/>
  <c r="Z26" i="15"/>
  <c r="Z27" i="15"/>
  <c r="Z28" i="15"/>
  <c r="S154" i="3"/>
  <c r="Z29" i="15" l="1"/>
  <c r="V506" i="3"/>
  <c r="AL506" i="3" s="1"/>
  <c r="U84" i="19"/>
  <c r="T84" i="19"/>
  <c r="V84" i="19" l="1"/>
  <c r="X84" i="19" s="1"/>
  <c r="X85" i="19"/>
  <c r="X18" i="15" l="1"/>
  <c r="Z11" i="15"/>
  <c r="Z12" i="15"/>
  <c r="Z13" i="15"/>
  <c r="Z14" i="15"/>
  <c r="Z15" i="15"/>
  <c r="Z16" i="15"/>
  <c r="Z17" i="15"/>
  <c r="Z5" i="15"/>
  <c r="Z6" i="15"/>
  <c r="Z7" i="15"/>
  <c r="Z8" i="15"/>
  <c r="Z9" i="15"/>
  <c r="Z10" i="15"/>
  <c r="Z18" i="15" l="1"/>
  <c r="V129" i="14"/>
  <c r="U135" i="14"/>
  <c r="U138" i="14" s="1"/>
  <c r="U123" i="14"/>
  <c r="V17" i="24"/>
  <c r="V7" i="24"/>
  <c r="V12" i="24" s="1"/>
  <c r="W12" i="24" s="1"/>
  <c r="U54" i="21"/>
  <c r="Y42" i="19"/>
  <c r="Y43" i="19"/>
  <c r="Y44" i="19"/>
  <c r="Y45" i="19"/>
  <c r="Y46" i="19"/>
  <c r="Y47" i="19"/>
  <c r="Y48" i="19"/>
  <c r="Y49" i="19"/>
  <c r="Y50" i="19"/>
  <c r="Y51" i="19"/>
  <c r="Y52" i="19"/>
  <c r="W53" i="19"/>
  <c r="U128" i="14" l="1"/>
  <c r="V128" i="14" s="1"/>
  <c r="V130" i="14" s="1"/>
  <c r="U127" i="14"/>
  <c r="Y53" i="19"/>
  <c r="U139" i="14"/>
  <c r="V139" i="14" s="1"/>
  <c r="V140" i="14" s="1"/>
  <c r="V22" i="24"/>
  <c r="W22" i="24" s="1"/>
  <c r="V21" i="24"/>
  <c r="W21" i="24" s="1"/>
  <c r="V20" i="24"/>
  <c r="W20" i="24" s="1"/>
  <c r="W23" i="24" s="1"/>
  <c r="V11" i="24"/>
  <c r="W11" i="24" s="1"/>
  <c r="V10" i="24"/>
  <c r="W10" i="24" s="1"/>
  <c r="W13" i="24" s="1"/>
  <c r="U57" i="21"/>
  <c r="V57" i="21" s="1"/>
  <c r="U58" i="21"/>
  <c r="V58" i="21" s="1"/>
  <c r="V59" i="21" s="1"/>
  <c r="U43" i="21" l="1"/>
  <c r="U28" i="21"/>
  <c r="U48" i="21" l="1"/>
  <c r="U47" i="21"/>
  <c r="U46" i="21"/>
  <c r="U38" i="21"/>
  <c r="V38" i="21" s="1"/>
  <c r="V48" i="21"/>
  <c r="V47" i="21"/>
  <c r="V46" i="21"/>
  <c r="U32" i="21"/>
  <c r="V32" i="21" s="1"/>
  <c r="U33" i="21"/>
  <c r="V33" i="21" s="1"/>
  <c r="U34" i="21"/>
  <c r="V34" i="21" s="1"/>
  <c r="U35" i="21"/>
  <c r="V35" i="21" s="1"/>
  <c r="U36" i="21"/>
  <c r="V36" i="21" s="1"/>
  <c r="U37" i="21"/>
  <c r="V37" i="21" s="1"/>
  <c r="U31" i="21"/>
  <c r="V31" i="21" s="1"/>
  <c r="AK187" i="3"/>
  <c r="AC71" i="3"/>
  <c r="AC129" i="3"/>
  <c r="V49" i="21" l="1"/>
  <c r="V39" i="21"/>
  <c r="V41" i="16"/>
  <c r="X40" i="16"/>
  <c r="X39" i="16"/>
  <c r="X38" i="16"/>
  <c r="X37" i="16"/>
  <c r="X36" i="16"/>
  <c r="X35" i="16"/>
  <c r="X34" i="16"/>
  <c r="X33" i="16"/>
  <c r="X32" i="16"/>
  <c r="X31" i="16"/>
  <c r="X30" i="16"/>
  <c r="X29" i="16"/>
  <c r="X28" i="16"/>
  <c r="X27" i="16"/>
  <c r="X26" i="16"/>
  <c r="X25" i="16"/>
  <c r="X24" i="16"/>
  <c r="X23" i="16"/>
  <c r="X22" i="16"/>
  <c r="X21" i="16"/>
  <c r="X20" i="16"/>
  <c r="X19" i="16"/>
  <c r="X18" i="16"/>
  <c r="X17" i="16"/>
  <c r="X16" i="16"/>
  <c r="X15" i="16"/>
  <c r="X14" i="16"/>
  <c r="X13" i="16"/>
  <c r="X12" i="16"/>
  <c r="X11" i="16"/>
  <c r="X10" i="16"/>
  <c r="X9" i="16"/>
  <c r="X8" i="16"/>
  <c r="X7" i="16"/>
  <c r="X6" i="16"/>
  <c r="X5" i="16"/>
  <c r="X52" i="14"/>
  <c r="X53" i="14"/>
  <c r="X54" i="14"/>
  <c r="X55" i="14"/>
  <c r="X56" i="14"/>
  <c r="X51" i="14"/>
  <c r="P53" i="14"/>
  <c r="X41" i="16" l="1"/>
  <c r="V57" i="14"/>
  <c r="U107" i="14"/>
  <c r="V100" i="14"/>
  <c r="X99" i="14"/>
  <c r="X98" i="14"/>
  <c r="X97" i="14"/>
  <c r="X96" i="14"/>
  <c r="V79" i="14"/>
  <c r="X78" i="14"/>
  <c r="X77" i="14"/>
  <c r="X76" i="14"/>
  <c r="X75" i="14"/>
  <c r="X74" i="14"/>
  <c r="X73" i="14"/>
  <c r="X46" i="14"/>
  <c r="V46" i="14"/>
  <c r="V31" i="14"/>
  <c r="X30" i="14"/>
  <c r="X29" i="14"/>
  <c r="X28" i="14"/>
  <c r="X27" i="14"/>
  <c r="X26" i="14"/>
  <c r="X25" i="14"/>
  <c r="X24" i="14"/>
  <c r="X23" i="14"/>
  <c r="X22" i="14"/>
  <c r="X21" i="14"/>
  <c r="X20" i="14"/>
  <c r="V13" i="14"/>
  <c r="X12" i="14"/>
  <c r="X11" i="14"/>
  <c r="X10" i="14"/>
  <c r="X9" i="14"/>
  <c r="X8" i="14"/>
  <c r="X7" i="14"/>
  <c r="X6" i="14"/>
  <c r="X5" i="14"/>
  <c r="AD123" i="3"/>
  <c r="AK123" i="3" s="1"/>
  <c r="AD129" i="3"/>
  <c r="AK129" i="3" s="1"/>
  <c r="X100" i="14" l="1"/>
  <c r="X31" i="14"/>
  <c r="X79" i="14"/>
  <c r="X57" i="14"/>
  <c r="X13" i="14"/>
  <c r="U115" i="14"/>
  <c r="V115" i="14" s="1"/>
  <c r="U110" i="14"/>
  <c r="V110" i="14" s="1"/>
  <c r="V116" i="14" s="1"/>
  <c r="W31" i="19"/>
  <c r="Y31" i="19" s="1"/>
  <c r="W30" i="19"/>
  <c r="Y30" i="19" s="1"/>
  <c r="W29" i="19"/>
  <c r="Y29" i="19" s="1"/>
  <c r="W21" i="19"/>
  <c r="W22" i="19"/>
  <c r="Y22" i="19" s="1"/>
  <c r="W23" i="19"/>
  <c r="Y23" i="19" s="1"/>
  <c r="W24" i="19"/>
  <c r="Y24" i="19" s="1"/>
  <c r="W25" i="19"/>
  <c r="Y25" i="19" s="1"/>
  <c r="W26" i="19"/>
  <c r="Y26" i="19" s="1"/>
  <c r="W27" i="19"/>
  <c r="Y27" i="19" s="1"/>
  <c r="W28" i="19"/>
  <c r="Y28" i="19" s="1"/>
  <c r="U7" i="23"/>
  <c r="U11" i="23"/>
  <c r="V11" i="23" s="1"/>
  <c r="U10" i="23"/>
  <c r="V10" i="23" s="1"/>
  <c r="V12" i="23" s="1"/>
  <c r="U10" i="22"/>
  <c r="V10" i="22" s="1"/>
  <c r="U11" i="22"/>
  <c r="V11" i="22" s="1"/>
  <c r="V86" i="14"/>
  <c r="X85" i="14"/>
  <c r="X84" i="14"/>
  <c r="X83" i="14"/>
  <c r="X86" i="14" s="1"/>
  <c r="V10" i="19"/>
  <c r="V14" i="19" s="1"/>
  <c r="W14" i="19" s="1"/>
  <c r="V9" i="19"/>
  <c r="O11" i="15"/>
  <c r="Q10" i="15"/>
  <c r="Q9" i="15"/>
  <c r="Q8" i="15"/>
  <c r="Q7" i="15"/>
  <c r="Q6" i="15"/>
  <c r="Q5" i="15"/>
  <c r="M67" i="16"/>
  <c r="L60" i="16"/>
  <c r="L64" i="16"/>
  <c r="L63" i="16"/>
  <c r="N59" i="16" s="1"/>
  <c r="L59" i="16"/>
  <c r="L61" i="16" s="1"/>
  <c r="M60" i="16"/>
  <c r="N60" i="16" s="1"/>
  <c r="P17" i="21"/>
  <c r="P18" i="21"/>
  <c r="P19" i="21"/>
  <c r="P20" i="21"/>
  <c r="P21" i="21"/>
  <c r="P22" i="21"/>
  <c r="P23" i="21"/>
  <c r="P6" i="21"/>
  <c r="P7" i="21"/>
  <c r="P9" i="21"/>
  <c r="P10" i="21"/>
  <c r="P11" i="21"/>
  <c r="P12" i="21"/>
  <c r="P13" i="21"/>
  <c r="P14" i="21"/>
  <c r="P15" i="21"/>
  <c r="P16" i="21"/>
  <c r="L54" i="16"/>
  <c r="N41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N46" i="16"/>
  <c r="N47" i="16"/>
  <c r="N48" i="16"/>
  <c r="K68" i="16" s="1"/>
  <c r="M68" i="16" s="1"/>
  <c r="M69" i="16" s="1"/>
  <c r="P5" i="16"/>
  <c r="P6" i="16"/>
  <c r="P7" i="16"/>
  <c r="P8" i="16"/>
  <c r="P9" i="16"/>
  <c r="P10" i="16"/>
  <c r="P11" i="16"/>
  <c r="P12" i="16"/>
  <c r="P13" i="16"/>
  <c r="N61" i="16" l="1"/>
  <c r="Q11" i="15"/>
  <c r="V12" i="22"/>
  <c r="P24" i="21"/>
  <c r="BA7" i="21" s="1"/>
  <c r="BC7" i="21" s="1"/>
  <c r="BE7" i="21" s="1"/>
  <c r="Y21" i="19"/>
  <c r="V13" i="19"/>
  <c r="V15" i="19"/>
  <c r="W15" i="19" s="1"/>
  <c r="M73" i="16"/>
  <c r="N73" i="16" s="1"/>
  <c r="P41" i="16"/>
  <c r="P99" i="14"/>
  <c r="P96" i="14"/>
  <c r="P97" i="14"/>
  <c r="P98" i="14"/>
  <c r="N100" i="14"/>
  <c r="S96" i="3"/>
  <c r="S708" i="3" s="1"/>
  <c r="M58" i="19"/>
  <c r="N58" i="19" s="1"/>
  <c r="AD71" i="3"/>
  <c r="AK71" i="3" s="1"/>
  <c r="V110" i="3"/>
  <c r="AL110" i="3" s="1"/>
  <c r="V87" i="3"/>
  <c r="AL87" i="3" s="1"/>
  <c r="N91" i="14"/>
  <c r="M88" i="21"/>
  <c r="M87" i="21"/>
  <c r="N86" i="14"/>
  <c r="P85" i="14"/>
  <c r="P84" i="14"/>
  <c r="P83" i="14"/>
  <c r="P86" i="14" s="1"/>
  <c r="N79" i="14"/>
  <c r="P78" i="14"/>
  <c r="P77" i="14"/>
  <c r="P76" i="14"/>
  <c r="P75" i="14"/>
  <c r="P74" i="14"/>
  <c r="P73" i="14"/>
  <c r="P79" i="14" s="1"/>
  <c r="N57" i="14"/>
  <c r="P56" i="14"/>
  <c r="P55" i="14"/>
  <c r="P54" i="14"/>
  <c r="P51" i="14"/>
  <c r="P46" i="14"/>
  <c r="N46" i="14"/>
  <c r="N31" i="14"/>
  <c r="P30" i="14"/>
  <c r="P29" i="14"/>
  <c r="P28" i="14"/>
  <c r="P27" i="14"/>
  <c r="P26" i="14"/>
  <c r="P25" i="14"/>
  <c r="P24" i="14"/>
  <c r="P23" i="14"/>
  <c r="P22" i="14"/>
  <c r="P21" i="14"/>
  <c r="P20" i="14"/>
  <c r="N13" i="14"/>
  <c r="P12" i="14"/>
  <c r="P11" i="14"/>
  <c r="P10" i="14"/>
  <c r="P9" i="14"/>
  <c r="P8" i="14"/>
  <c r="P7" i="14"/>
  <c r="P6" i="14"/>
  <c r="P5" i="14"/>
  <c r="M49" i="19"/>
  <c r="M48" i="19"/>
  <c r="L49" i="19"/>
  <c r="L48" i="19"/>
  <c r="O43" i="19"/>
  <c r="Q42" i="19"/>
  <c r="Q41" i="19"/>
  <c r="Q40" i="19"/>
  <c r="Q39" i="19"/>
  <c r="Q38" i="19"/>
  <c r="Q37" i="19"/>
  <c r="Q36" i="19"/>
  <c r="Q35" i="19"/>
  <c r="Q34" i="19"/>
  <c r="Q33" i="19"/>
  <c r="O28" i="19"/>
  <c r="Q28" i="19" s="1"/>
  <c r="O27" i="19"/>
  <c r="Q27" i="19" s="1"/>
  <c r="O26" i="19"/>
  <c r="Q26" i="19" s="1"/>
  <c r="O25" i="19"/>
  <c r="Q25" i="19" s="1"/>
  <c r="O24" i="19"/>
  <c r="Q24" i="19" s="1"/>
  <c r="O23" i="19"/>
  <c r="Q23" i="19" s="1"/>
  <c r="O22" i="19"/>
  <c r="Q22" i="19" s="1"/>
  <c r="O21" i="19"/>
  <c r="O29" i="19" l="1"/>
  <c r="N48" i="19"/>
  <c r="P48" i="19" s="1"/>
  <c r="N49" i="19"/>
  <c r="P49" i="19" s="1"/>
  <c r="P57" i="14"/>
  <c r="Q43" i="19"/>
  <c r="P31" i="14"/>
  <c r="P13" i="14"/>
  <c r="P100" i="14"/>
  <c r="M89" i="21"/>
  <c r="Q21" i="19"/>
  <c r="Q29" i="19" s="1"/>
  <c r="P50" i="19" l="1"/>
  <c r="M5" i="19"/>
  <c r="M11" i="19" l="1"/>
  <c r="N11" i="19" s="1"/>
  <c r="W13" i="19"/>
  <c r="W16" i="19" s="1"/>
  <c r="M12" i="19"/>
  <c r="N12" i="19" s="1"/>
  <c r="M13" i="19"/>
  <c r="N13" i="19" s="1"/>
  <c r="M14" i="19"/>
  <c r="N14" i="19" s="1"/>
  <c r="M9" i="19"/>
  <c r="N9" i="19" s="1"/>
  <c r="M10" i="19"/>
  <c r="N10" i="19" s="1"/>
  <c r="N15" i="19" l="1"/>
  <c r="V44" i="3"/>
  <c r="AL44" i="3" s="1"/>
  <c r="F38" i="19" l="1"/>
  <c r="D42" i="19"/>
  <c r="C42" i="19"/>
  <c r="E42" i="19" l="1"/>
  <c r="G42" i="19" s="1"/>
  <c r="G43" i="19" s="1"/>
  <c r="H29" i="19"/>
  <c r="H30" i="19"/>
  <c r="H31" i="19"/>
  <c r="H32" i="19"/>
  <c r="H33" i="19"/>
  <c r="H34" i="19"/>
  <c r="H35" i="19"/>
  <c r="H36" i="19"/>
  <c r="H37" i="19"/>
  <c r="H28" i="19"/>
  <c r="H38" i="19" l="1"/>
  <c r="H22" i="19" l="1"/>
  <c r="H21" i="19" l="1"/>
  <c r="H23" i="19" s="1"/>
  <c r="H16" i="19"/>
  <c r="H6" i="19"/>
  <c r="H8" i="19"/>
  <c r="H9" i="19"/>
  <c r="H10" i="19"/>
  <c r="H11" i="19"/>
  <c r="H12" i="19"/>
  <c r="H13" i="19"/>
  <c r="H14" i="19"/>
  <c r="H15" i="19"/>
  <c r="H5" i="19"/>
  <c r="F23" i="19" l="1"/>
  <c r="H17" i="19" l="1"/>
  <c r="F17" i="19"/>
  <c r="D42" i="15" l="1"/>
  <c r="F42" i="15"/>
  <c r="V5" i="3" l="1"/>
  <c r="AL5" i="3" s="1"/>
  <c r="V6" i="3"/>
  <c r="AL6" i="3" s="1"/>
  <c r="Y190" i="3" l="1"/>
  <c r="Y132" i="3"/>
  <c r="Y708" i="3" s="1"/>
  <c r="E19" i="18" l="1"/>
  <c r="E18" i="18"/>
  <c r="E20" i="18" s="1"/>
  <c r="F14" i="18"/>
  <c r="H14" i="18"/>
  <c r="F19" i="17"/>
  <c r="H7" i="17"/>
  <c r="H9" i="17"/>
  <c r="H10" i="17"/>
  <c r="H11" i="17"/>
  <c r="H12" i="17"/>
  <c r="H13" i="17"/>
  <c r="H14" i="17"/>
  <c r="H6" i="17"/>
  <c r="H5" i="17"/>
  <c r="H4" i="17"/>
  <c r="H19" i="17" l="1"/>
  <c r="F36" i="15" l="1"/>
  <c r="H51" i="14" l="1"/>
  <c r="H53" i="14"/>
  <c r="H54" i="14"/>
  <c r="H55" i="14"/>
  <c r="H56" i="14"/>
  <c r="F57" i="14"/>
  <c r="H57" i="14" l="1"/>
  <c r="H29" i="15"/>
  <c r="H30" i="15"/>
  <c r="H31" i="15"/>
  <c r="H32" i="15"/>
  <c r="H33" i="15"/>
  <c r="H34" i="15"/>
  <c r="H35" i="15"/>
  <c r="H36" i="15" l="1"/>
  <c r="F46" i="14"/>
  <c r="H46" i="14"/>
  <c r="E20" i="15"/>
  <c r="E23" i="15" l="1"/>
  <c r="F23" i="15" s="1"/>
  <c r="E22" i="15"/>
  <c r="F22" i="15" s="1"/>
  <c r="E21" i="15"/>
  <c r="F21" i="15" s="1"/>
  <c r="F20" i="15"/>
  <c r="F31" i="14"/>
  <c r="H29" i="14"/>
  <c r="H25" i="14"/>
  <c r="H23" i="14"/>
  <c r="H30" i="14"/>
  <c r="H28" i="14"/>
  <c r="H27" i="14"/>
  <c r="H26" i="14"/>
  <c r="H24" i="14"/>
  <c r="H22" i="14"/>
  <c r="H21" i="14"/>
  <c r="H20" i="14"/>
  <c r="F24" i="15" l="1"/>
  <c r="H31" i="14"/>
  <c r="F13" i="14" l="1"/>
  <c r="H12" i="14"/>
  <c r="H11" i="14"/>
  <c r="H10" i="14"/>
  <c r="H9" i="14"/>
  <c r="H8" i="14"/>
  <c r="H7" i="14"/>
  <c r="H6" i="14"/>
  <c r="H5" i="14"/>
  <c r="H13" i="14" l="1"/>
  <c r="H5" i="16" l="1"/>
  <c r="H6" i="16"/>
  <c r="H7" i="16"/>
  <c r="H8" i="16"/>
  <c r="H9" i="16"/>
  <c r="H10" i="16"/>
  <c r="H11" i="16"/>
  <c r="H12" i="16"/>
  <c r="H13" i="16"/>
  <c r="F14" i="16"/>
  <c r="H14" i="16" l="1"/>
  <c r="D13" i="15"/>
  <c r="F13" i="15" s="1"/>
  <c r="C8" i="15" s="1"/>
  <c r="V7" i="3" l="1"/>
  <c r="AL7" i="3" s="1"/>
  <c r="C5" i="15"/>
  <c r="E6" i="15"/>
  <c r="F6" i="15" s="1"/>
  <c r="E7" i="15"/>
  <c r="F7" i="15" s="1"/>
  <c r="E8" i="15"/>
  <c r="F8" i="15" s="1"/>
  <c r="E5" i="15" l="1"/>
  <c r="F5" i="15" s="1"/>
  <c r="F9" i="15" s="1"/>
  <c r="AD13" i="3" l="1"/>
  <c r="AC13" i="3"/>
  <c r="AK13" i="3" l="1"/>
  <c r="V111" i="3"/>
  <c r="AL111" i="3" s="1"/>
  <c r="V169" i="3"/>
  <c r="AL169" i="3" s="1"/>
  <c r="AL227" i="3"/>
  <c r="V286" i="3"/>
  <c r="AL286" i="3" s="1"/>
  <c r="V345" i="3"/>
  <c r="AL345" i="3" s="1"/>
  <c r="V405" i="3"/>
  <c r="AL405" i="3" s="1"/>
  <c r="V464" i="3"/>
  <c r="AL464" i="3" s="1"/>
  <c r="AL524" i="3"/>
  <c r="V641" i="3"/>
  <c r="AL641" i="3" s="1"/>
  <c r="V700" i="3"/>
  <c r="AL700" i="3" s="1"/>
  <c r="V53" i="3"/>
  <c r="AL53" i="3" s="1"/>
  <c r="V43" i="3"/>
  <c r="AL43" i="3" s="1"/>
  <c r="AL101" i="3"/>
  <c r="V159" i="3"/>
  <c r="AL159" i="3" s="1"/>
  <c r="AL217" i="3"/>
  <c r="V276" i="3"/>
  <c r="AL276" i="3" s="1"/>
  <c r="V335" i="3"/>
  <c r="AL335" i="3" s="1"/>
  <c r="V395" i="3"/>
  <c r="AL395" i="3" s="1"/>
  <c r="V454" i="3"/>
  <c r="AL454" i="3" s="1"/>
  <c r="V513" i="3"/>
  <c r="AL513" i="3" s="1"/>
  <c r="V573" i="3"/>
  <c r="AL573" i="3" s="1"/>
  <c r="V630" i="3"/>
  <c r="AL630" i="3" s="1"/>
  <c r="V690" i="3"/>
  <c r="AL690" i="3" s="1"/>
  <c r="V102" i="3"/>
  <c r="AL102" i="3" s="1"/>
  <c r="V160" i="3"/>
  <c r="AL160" i="3" s="1"/>
  <c r="V218" i="3"/>
  <c r="AL218" i="3" s="1"/>
  <c r="V277" i="3"/>
  <c r="AL277" i="3" s="1"/>
  <c r="V336" i="3"/>
  <c r="AL336" i="3" s="1"/>
  <c r="V396" i="3"/>
  <c r="AL396" i="3" s="1"/>
  <c r="V455" i="3"/>
  <c r="AL455" i="3" s="1"/>
  <c r="V514" i="3"/>
  <c r="AL514" i="3" s="1"/>
  <c r="V574" i="3"/>
  <c r="AL574" i="3" s="1"/>
  <c r="V632" i="3"/>
  <c r="AL632" i="3" s="1"/>
  <c r="V691" i="3"/>
  <c r="AL691" i="3" s="1"/>
  <c r="V45" i="3"/>
  <c r="AL45" i="3" s="1"/>
  <c r="V103" i="3"/>
  <c r="AL103" i="3" s="1"/>
  <c r="V161" i="3"/>
  <c r="AL161" i="3" s="1"/>
  <c r="V219" i="3"/>
  <c r="AL219" i="3" s="1"/>
  <c r="V278" i="3"/>
  <c r="AL278" i="3" s="1"/>
  <c r="V337" i="3"/>
  <c r="AL337" i="3" s="1"/>
  <c r="V397" i="3"/>
  <c r="AL397" i="3" s="1"/>
  <c r="V456" i="3"/>
  <c r="AL456" i="3" s="1"/>
  <c r="V515" i="3"/>
  <c r="AL515" i="3" s="1"/>
  <c r="V575" i="3"/>
  <c r="AL575" i="3" s="1"/>
  <c r="V633" i="3"/>
  <c r="AL633" i="3" s="1"/>
  <c r="V692" i="3"/>
  <c r="AL692" i="3" s="1"/>
  <c r="V46" i="3"/>
  <c r="AL46" i="3" s="1"/>
  <c r="V104" i="3"/>
  <c r="AL104" i="3" s="1"/>
  <c r="V162" i="3"/>
  <c r="AL162" i="3" s="1"/>
  <c r="V220" i="3"/>
  <c r="AL220" i="3" s="1"/>
  <c r="V279" i="3"/>
  <c r="AL279" i="3" s="1"/>
  <c r="V338" i="3"/>
  <c r="AL338" i="3" s="1"/>
  <c r="V398" i="3"/>
  <c r="AL398" i="3" s="1"/>
  <c r="V457" i="3"/>
  <c r="AL457" i="3" s="1"/>
  <c r="V516" i="3"/>
  <c r="AL516" i="3" s="1"/>
  <c r="V576" i="3"/>
  <c r="AL576" i="3" s="1"/>
  <c r="V634" i="3"/>
  <c r="AL634" i="3" s="1"/>
  <c r="V693" i="3"/>
  <c r="AL693" i="3" s="1"/>
  <c r="V47" i="3"/>
  <c r="AL47" i="3" s="1"/>
  <c r="V105" i="3"/>
  <c r="AL105" i="3" s="1"/>
  <c r="V163" i="3"/>
  <c r="AL163" i="3" s="1"/>
  <c r="V221" i="3"/>
  <c r="AL221" i="3" s="1"/>
  <c r="V280" i="3"/>
  <c r="AL280" i="3" s="1"/>
  <c r="V339" i="3"/>
  <c r="AL339" i="3" s="1"/>
  <c r="V399" i="3"/>
  <c r="AL399" i="3" s="1"/>
  <c r="V458" i="3"/>
  <c r="AL458" i="3" s="1"/>
  <c r="V517" i="3"/>
  <c r="AL517" i="3" s="1"/>
  <c r="V577" i="3"/>
  <c r="AL577" i="3" s="1"/>
  <c r="V635" i="3"/>
  <c r="AL635" i="3" s="1"/>
  <c r="V694" i="3"/>
  <c r="AL694" i="3" s="1"/>
  <c r="V48" i="3"/>
  <c r="AL48" i="3" s="1"/>
  <c r="V106" i="3"/>
  <c r="AL106" i="3" s="1"/>
  <c r="V164" i="3"/>
  <c r="AL164" i="3" s="1"/>
  <c r="V222" i="3"/>
  <c r="AL222" i="3" s="1"/>
  <c r="V281" i="3"/>
  <c r="AL281" i="3" s="1"/>
  <c r="V340" i="3"/>
  <c r="AL340" i="3" s="1"/>
  <c r="AL400" i="3"/>
  <c r="V459" i="3"/>
  <c r="AL459" i="3" s="1"/>
  <c r="V518" i="3"/>
  <c r="AL518" i="3" s="1"/>
  <c r="V578" i="3"/>
  <c r="AL578" i="3" s="1"/>
  <c r="V636" i="3"/>
  <c r="AL636" i="3" s="1"/>
  <c r="V695" i="3"/>
  <c r="AL695" i="3" s="1"/>
  <c r="V368" i="3"/>
  <c r="AL368" i="3" s="1"/>
  <c r="V309" i="3"/>
  <c r="AL309" i="3" s="1"/>
  <c r="V250" i="3"/>
  <c r="AL250" i="3" s="1"/>
  <c r="V191" i="3"/>
  <c r="AL191" i="3" s="1"/>
  <c r="V133" i="3"/>
  <c r="AL133" i="3" s="1"/>
  <c r="V75" i="3"/>
  <c r="AL75" i="3" s="1"/>
  <c r="V17" i="3"/>
  <c r="AL17" i="3" s="1"/>
  <c r="V176" i="3"/>
  <c r="AL176" i="3" s="1"/>
  <c r="V235" i="3"/>
  <c r="AL235" i="3" s="1"/>
  <c r="V294" i="3"/>
  <c r="AL294" i="3" s="1"/>
  <c r="V353" i="3"/>
  <c r="AL353" i="3" s="1"/>
  <c r="V413" i="3"/>
  <c r="AL413" i="3" s="1"/>
  <c r="V472" i="3"/>
  <c r="AL472" i="3" s="1"/>
  <c r="V532" i="3"/>
  <c r="AL532" i="3" s="1"/>
  <c r="V589" i="3"/>
  <c r="AL589" i="3" s="1"/>
  <c r="V649" i="3"/>
  <c r="AL649" i="3" s="1"/>
  <c r="V61" i="3"/>
  <c r="AL61" i="3" s="1"/>
  <c r="V119" i="3"/>
  <c r="AL119" i="3" s="1"/>
  <c r="V177" i="3"/>
  <c r="AL177" i="3" s="1"/>
  <c r="V236" i="3"/>
  <c r="AL236" i="3" s="1"/>
  <c r="V295" i="3"/>
  <c r="AL295" i="3" s="1"/>
  <c r="V354" i="3"/>
  <c r="AL354" i="3" s="1"/>
  <c r="V414" i="3"/>
  <c r="AL414" i="3" s="1"/>
  <c r="V473" i="3"/>
  <c r="AL473" i="3" s="1"/>
  <c r="V533" i="3"/>
  <c r="AL533" i="3" s="1"/>
  <c r="V590" i="3"/>
  <c r="AL590" i="3" s="1"/>
  <c r="V650" i="3"/>
  <c r="AL650" i="3" s="1"/>
  <c r="V62" i="3"/>
  <c r="AL62" i="3" s="1"/>
  <c r="V120" i="3"/>
  <c r="AL120" i="3" s="1"/>
  <c r="V178" i="3"/>
  <c r="AL178" i="3" s="1"/>
  <c r="V237" i="3"/>
  <c r="AL237" i="3" s="1"/>
  <c r="V296" i="3"/>
  <c r="AL296" i="3" s="1"/>
  <c r="V355" i="3"/>
  <c r="AL355" i="3" s="1"/>
  <c r="V415" i="3"/>
  <c r="AL415" i="3" s="1"/>
  <c r="V474" i="3"/>
  <c r="AL474" i="3" s="1"/>
  <c r="V534" i="3"/>
  <c r="AL534" i="3" s="1"/>
  <c r="V591" i="3"/>
  <c r="AL591" i="3" s="1"/>
  <c r="V651" i="3"/>
  <c r="AL651" i="3" s="1"/>
  <c r="V63" i="3"/>
  <c r="AL63" i="3" s="1"/>
  <c r="V121" i="3"/>
  <c r="AL121" i="3" s="1"/>
  <c r="AL179" i="3"/>
  <c r="V238" i="3"/>
  <c r="AL238" i="3" s="1"/>
  <c r="V297" i="3"/>
  <c r="AL297" i="3" s="1"/>
  <c r="V356" i="3"/>
  <c r="AL356" i="3" s="1"/>
  <c r="V416" i="3"/>
  <c r="AL416" i="3" s="1"/>
  <c r="V475" i="3"/>
  <c r="AL475" i="3" s="1"/>
  <c r="V535" i="3"/>
  <c r="AL535" i="3" s="1"/>
  <c r="V592" i="3"/>
  <c r="AL592" i="3" s="1"/>
  <c r="V652" i="3"/>
  <c r="AL652" i="3" s="1"/>
  <c r="V64" i="3"/>
  <c r="AL64" i="3" s="1"/>
  <c r="V122" i="3"/>
  <c r="AL122" i="3" s="1"/>
  <c r="V180" i="3"/>
  <c r="AL180" i="3" s="1"/>
  <c r="V239" i="3"/>
  <c r="AL239" i="3" s="1"/>
  <c r="V298" i="3"/>
  <c r="AL298" i="3" s="1"/>
  <c r="V357" i="3"/>
  <c r="AL357" i="3" s="1"/>
  <c r="V417" i="3"/>
  <c r="AL417" i="3" s="1"/>
  <c r="V476" i="3"/>
  <c r="AL476" i="3" s="1"/>
  <c r="V536" i="3"/>
  <c r="AL536" i="3" s="1"/>
  <c r="V593" i="3"/>
  <c r="AL593" i="3" s="1"/>
  <c r="V653" i="3"/>
  <c r="AL653" i="3" s="1"/>
  <c r="V65" i="3"/>
  <c r="AL65" i="3" s="1"/>
  <c r="V123" i="3"/>
  <c r="AL123" i="3" s="1"/>
  <c r="V181" i="3"/>
  <c r="AL181" i="3" s="1"/>
  <c r="AL240" i="3"/>
  <c r="AL299" i="3"/>
  <c r="V358" i="3"/>
  <c r="AL358" i="3" s="1"/>
  <c r="V418" i="3"/>
  <c r="AL418" i="3" s="1"/>
  <c r="V477" i="3"/>
  <c r="AL477" i="3" s="1"/>
  <c r="V537" i="3"/>
  <c r="AL537" i="3" s="1"/>
  <c r="V594" i="3"/>
  <c r="AL594" i="3" s="1"/>
  <c r="V654" i="3"/>
  <c r="AL654" i="3" s="1"/>
  <c r="V547" i="3"/>
  <c r="AL547" i="3" s="1"/>
  <c r="M304" i="11"/>
  <c r="O303" i="11"/>
  <c r="O302" i="11"/>
  <c r="O301" i="11"/>
  <c r="O300" i="11"/>
  <c r="O299" i="11"/>
  <c r="O298" i="11"/>
  <c r="O297" i="11"/>
  <c r="O296" i="11"/>
  <c r="O295" i="11"/>
  <c r="O294" i="11"/>
  <c r="O293" i="11"/>
  <c r="M288" i="11"/>
  <c r="O287" i="11"/>
  <c r="O286" i="11"/>
  <c r="O285" i="11"/>
  <c r="O284" i="11"/>
  <c r="O283" i="11"/>
  <c r="O282" i="11"/>
  <c r="O281" i="11"/>
  <c r="O280" i="11"/>
  <c r="M275" i="11"/>
  <c r="O274" i="11"/>
  <c r="O273" i="11"/>
  <c r="O272" i="11"/>
  <c r="O271" i="11"/>
  <c r="O270" i="11"/>
  <c r="O269" i="11"/>
  <c r="M264" i="11"/>
  <c r="O263" i="11"/>
  <c r="O262" i="11"/>
  <c r="O261" i="11"/>
  <c r="O304" i="11" l="1"/>
  <c r="O288" i="11"/>
  <c r="O275" i="11"/>
  <c r="O264" i="11"/>
  <c r="K242" i="11"/>
  <c r="O233" i="11"/>
  <c r="O234" i="11"/>
  <c r="O235" i="11"/>
  <c r="O236" i="11"/>
  <c r="O237" i="11"/>
  <c r="O238" i="11"/>
  <c r="M239" i="11"/>
  <c r="O247" i="11"/>
  <c r="O248" i="11"/>
  <c r="O249" i="11"/>
  <c r="O250" i="11"/>
  <c r="O251" i="11"/>
  <c r="O252" i="11"/>
  <c r="O253" i="11"/>
  <c r="O254" i="11"/>
  <c r="O255" i="11"/>
  <c r="M256" i="11"/>
  <c r="O239" i="11" l="1"/>
  <c r="O256" i="11"/>
  <c r="O218" i="11" l="1"/>
  <c r="O219" i="11"/>
  <c r="O220" i="11"/>
  <c r="O221" i="11"/>
  <c r="O222" i="11"/>
  <c r="O223" i="11"/>
  <c r="O224" i="11"/>
  <c r="O225" i="11"/>
  <c r="O226" i="11"/>
  <c r="O227" i="11"/>
  <c r="O228" i="11"/>
  <c r="M229" i="11"/>
  <c r="J201" i="11"/>
  <c r="K200" i="11"/>
  <c r="J198" i="11"/>
  <c r="J200" i="11"/>
  <c r="J199" i="11"/>
  <c r="K199" i="11"/>
  <c r="K201" i="11"/>
  <c r="K198" i="11"/>
  <c r="O229" i="11" l="1"/>
  <c r="M212" i="11"/>
  <c r="O211" i="11"/>
  <c r="O210" i="11"/>
  <c r="O209" i="11"/>
  <c r="O208" i="11"/>
  <c r="L201" i="11"/>
  <c r="N201" i="11" s="1"/>
  <c r="L200" i="11"/>
  <c r="N200" i="11" s="1"/>
  <c r="L199" i="11"/>
  <c r="N199" i="11" s="1"/>
  <c r="L198" i="11"/>
  <c r="N198" i="11" s="1"/>
  <c r="O212" i="11" l="1"/>
  <c r="N202" i="11"/>
  <c r="N186" i="11" l="1"/>
  <c r="P186" i="11" s="1"/>
  <c r="N187" i="11"/>
  <c r="P187" i="11" s="1"/>
  <c r="N188" i="11"/>
  <c r="P188" i="11" s="1"/>
  <c r="N189" i="11"/>
  <c r="P189" i="11" s="1"/>
  <c r="N190" i="11"/>
  <c r="P190" i="11" s="1"/>
  <c r="N191" i="11"/>
  <c r="P191" i="11" s="1"/>
  <c r="N185" i="11"/>
  <c r="M179" i="11"/>
  <c r="O178" i="11"/>
  <c r="O177" i="11"/>
  <c r="O176" i="11"/>
  <c r="O179" i="11" s="1"/>
  <c r="N192" i="11" l="1"/>
  <c r="P185" i="11"/>
  <c r="P192" i="11" s="1"/>
  <c r="V613" i="3"/>
  <c r="AL613" i="3" s="1"/>
  <c r="V604" i="3" l="1"/>
  <c r="AL604" i="3" s="1"/>
  <c r="O157" i="11" l="1"/>
  <c r="M171" i="11" l="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6" i="11"/>
  <c r="O155" i="11"/>
  <c r="O171" i="11" l="1"/>
  <c r="M149" i="11" l="1"/>
  <c r="O148" i="11"/>
  <c r="O149" i="11" s="1"/>
  <c r="J99" i="11" l="1"/>
  <c r="M143" i="11" l="1"/>
  <c r="O142" i="11"/>
  <c r="O141" i="11"/>
  <c r="O140" i="11"/>
  <c r="O139" i="11"/>
  <c r="O138" i="11"/>
  <c r="O137" i="11"/>
  <c r="O136" i="11"/>
  <c r="O135" i="11"/>
  <c r="O134" i="11"/>
  <c r="O133" i="11"/>
  <c r="O132" i="11"/>
  <c r="M127" i="11"/>
  <c r="O125" i="11"/>
  <c r="O126" i="11"/>
  <c r="O123" i="11"/>
  <c r="O124" i="11"/>
  <c r="O127" i="11" l="1"/>
  <c r="O143" i="11"/>
  <c r="O111" i="11"/>
  <c r="M118" i="11" l="1"/>
  <c r="O117" i="11"/>
  <c r="O118" i="11" l="1"/>
  <c r="K99" i="11" l="1"/>
  <c r="J102" i="11"/>
  <c r="K102" i="11"/>
  <c r="J100" i="11"/>
  <c r="J101" i="11"/>
  <c r="K101" i="11"/>
  <c r="K100" i="11"/>
  <c r="L100" i="11" s="1"/>
  <c r="N100" i="11" s="1"/>
  <c r="L99" i="11" l="1"/>
  <c r="N99" i="11" s="1"/>
  <c r="K98" i="11"/>
  <c r="J98" i="11"/>
  <c r="L102" i="11"/>
  <c r="N102" i="11" s="1"/>
  <c r="M112" i="11"/>
  <c r="O110" i="11"/>
  <c r="O109" i="11"/>
  <c r="O108" i="11"/>
  <c r="L98" i="11" l="1"/>
  <c r="N98" i="11" s="1"/>
  <c r="L101" i="11"/>
  <c r="N101" i="11" s="1"/>
  <c r="O112" i="11"/>
  <c r="N103" i="11" l="1"/>
  <c r="M78" i="11"/>
  <c r="O77" i="11"/>
  <c r="O76" i="11"/>
  <c r="O75" i="11"/>
  <c r="O74" i="11"/>
  <c r="O73" i="11"/>
  <c r="O78" i="11" l="1"/>
  <c r="M92" i="11" l="1"/>
  <c r="O91" i="11"/>
  <c r="O90" i="11" l="1"/>
  <c r="O89" i="11"/>
  <c r="O88" i="11"/>
  <c r="O87" i="11"/>
  <c r="O86" i="11"/>
  <c r="O85" i="11"/>
  <c r="O84" i="11"/>
  <c r="O83" i="11"/>
  <c r="O92" i="11" l="1"/>
  <c r="M69" i="11"/>
  <c r="O68" i="11"/>
  <c r="O67" i="11"/>
  <c r="O66" i="11"/>
  <c r="O65" i="11"/>
  <c r="O64" i="11"/>
  <c r="O63" i="11"/>
  <c r="O62" i="11"/>
  <c r="O61" i="11"/>
  <c r="O60" i="11"/>
  <c r="O59" i="11"/>
  <c r="O58" i="11"/>
  <c r="M53" i="11"/>
  <c r="O52" i="11"/>
  <c r="O51" i="11"/>
  <c r="O50" i="11"/>
  <c r="O49" i="11"/>
  <c r="O48" i="11"/>
  <c r="O47" i="11"/>
  <c r="O46" i="11"/>
  <c r="O45" i="11"/>
  <c r="M40" i="11"/>
  <c r="O39" i="11"/>
  <c r="O38" i="11"/>
  <c r="O37" i="11"/>
  <c r="O36" i="11"/>
  <c r="O35" i="11"/>
  <c r="O34" i="11"/>
  <c r="M29" i="11"/>
  <c r="O28" i="11"/>
  <c r="O27" i="11"/>
  <c r="O26" i="11"/>
  <c r="O29" i="11" l="1"/>
  <c r="O40" i="11"/>
  <c r="O69" i="11"/>
  <c r="O53" i="11"/>
  <c r="M19" i="11" l="1"/>
  <c r="O18" i="11"/>
  <c r="O17" i="11"/>
  <c r="O16" i="11"/>
  <c r="O19" i="11" l="1"/>
  <c r="N10" i="11" l="1"/>
  <c r="P10" i="11" s="1"/>
  <c r="N9" i="11"/>
  <c r="P9" i="11" s="1"/>
  <c r="N8" i="11"/>
  <c r="P8" i="11" s="1"/>
  <c r="N7" i="11"/>
  <c r="P7" i="11" s="1"/>
  <c r="N6" i="11"/>
  <c r="N5" i="11"/>
  <c r="P5" i="11" s="1"/>
  <c r="N11" i="11" l="1"/>
  <c r="P6" i="11"/>
  <c r="P11" i="11" s="1"/>
  <c r="V487" i="3" l="1"/>
  <c r="AL487" i="3" s="1"/>
  <c r="V568" i="3"/>
  <c r="AL568" i="3" s="1"/>
  <c r="V428" i="3" l="1"/>
  <c r="AL428" i="3" s="1"/>
  <c r="V705" i="3" l="1"/>
  <c r="AL705" i="3" s="1"/>
  <c r="V521" i="3" l="1"/>
  <c r="AL521" i="3" s="1"/>
  <c r="V510" i="3" l="1"/>
  <c r="AL510" i="3" s="1"/>
  <c r="V13" i="3" l="1"/>
  <c r="AL13" i="3" s="1"/>
  <c r="V500" i="3" l="1"/>
  <c r="AL500" i="3" s="1"/>
  <c r="V441" i="3"/>
  <c r="AL441" i="3" s="1"/>
  <c r="V439" i="3"/>
  <c r="AL439" i="3" s="1"/>
  <c r="V409" i="3" l="1"/>
  <c r="AL409" i="3" s="1"/>
  <c r="V389" i="3" l="1"/>
  <c r="AL389" i="3" s="1"/>
  <c r="V394" i="3"/>
  <c r="AL394" i="3" s="1"/>
  <c r="V669" i="3" l="1"/>
  <c r="AL669" i="3" s="1"/>
  <c r="V609" i="3"/>
  <c r="AL609" i="3" s="1"/>
  <c r="V552" i="3"/>
  <c r="AL552" i="3" s="1"/>
  <c r="V492" i="3"/>
  <c r="AL492" i="3" s="1"/>
  <c r="V433" i="3"/>
  <c r="AL433" i="3" s="1"/>
  <c r="V373" i="3"/>
  <c r="AL373" i="3" s="1"/>
  <c r="V314" i="3"/>
  <c r="AL314" i="3" s="1"/>
  <c r="V255" i="3"/>
  <c r="AL255" i="3" s="1"/>
  <c r="V196" i="3"/>
  <c r="AL196" i="3" s="1"/>
  <c r="V138" i="3"/>
  <c r="AL138" i="3" s="1"/>
  <c r="V80" i="3"/>
  <c r="AL80" i="3" s="1"/>
  <c r="V22" i="3"/>
  <c r="AL22" i="3" s="1"/>
  <c r="V248" i="3" l="1"/>
  <c r="AL248" i="3" s="1"/>
  <c r="V249" i="3"/>
  <c r="AL249" i="3" s="1"/>
  <c r="V244" i="3"/>
  <c r="AL244" i="3" s="1"/>
  <c r="BO80" i="6" l="1"/>
  <c r="S80" i="6"/>
  <c r="M80" i="6"/>
  <c r="AW80" i="6"/>
  <c r="BI80" i="6"/>
  <c r="Y80" i="6"/>
  <c r="AE80" i="6"/>
  <c r="BC80" i="6"/>
  <c r="AK80" i="6"/>
  <c r="G80" i="6"/>
  <c r="BU80" i="6"/>
  <c r="AQ80" i="6"/>
  <c r="V285" i="3" l="1"/>
  <c r="AL285" i="3" s="1"/>
  <c r="V136" i="3" l="1"/>
  <c r="AL136" i="3" s="1"/>
  <c r="AL78" i="3" l="1"/>
  <c r="V658" i="3" l="1"/>
  <c r="AL658" i="3" s="1"/>
  <c r="L747" i="6" l="1"/>
  <c r="L748" i="6"/>
  <c r="L746" i="6" l="1"/>
  <c r="G736" i="6" l="1"/>
  <c r="F736" i="6"/>
  <c r="J744" i="6" s="1"/>
  <c r="E736" i="6"/>
  <c r="AJ2" i="3"/>
  <c r="I748" i="6" l="1"/>
  <c r="I747" i="6"/>
  <c r="G744" i="6"/>
  <c r="G4" i="6"/>
  <c r="I746" i="6" l="1"/>
  <c r="V50" i="3"/>
  <c r="AL50" i="3" s="1"/>
  <c r="V35" i="3" l="1"/>
  <c r="AL35" i="3" s="1"/>
  <c r="V349" i="3" l="1"/>
  <c r="AL349" i="3" s="1"/>
  <c r="V290" i="3"/>
  <c r="AL290" i="3" s="1"/>
  <c r="V231" i="3"/>
  <c r="AL231" i="3" s="1"/>
  <c r="V172" i="3"/>
  <c r="AL172" i="3" s="1"/>
  <c r="V114" i="3"/>
  <c r="AL114" i="3" s="1"/>
  <c r="V56" i="3"/>
  <c r="AL56" i="3" s="1"/>
  <c r="V29" i="3"/>
  <c r="V657" i="3"/>
  <c r="AL657" i="3" s="1"/>
  <c r="V597" i="3"/>
  <c r="AL597" i="3" s="1"/>
  <c r="V540" i="3"/>
  <c r="AL540" i="3" s="1"/>
  <c r="V480" i="3"/>
  <c r="AL480" i="3" s="1"/>
  <c r="V421" i="3"/>
  <c r="AL421" i="3" s="1"/>
  <c r="V361" i="3"/>
  <c r="AL361" i="3" s="1"/>
  <c r="V302" i="3"/>
  <c r="AL302" i="3" s="1"/>
  <c r="V243" i="3"/>
  <c r="AL243" i="3" s="1"/>
  <c r="V184" i="3"/>
  <c r="AL184" i="3" s="1"/>
  <c r="V126" i="3"/>
  <c r="AL126" i="3" s="1"/>
  <c r="V702" i="3"/>
  <c r="AL702" i="3" s="1"/>
  <c r="V643" i="3"/>
  <c r="AL643" i="3" s="1"/>
  <c r="V583" i="3"/>
  <c r="AL583" i="3" s="1"/>
  <c r="V526" i="3"/>
  <c r="AL526" i="3" s="1"/>
  <c r="V466" i="3"/>
  <c r="AL466" i="3" s="1"/>
  <c r="V407" i="3"/>
  <c r="AL407" i="3" s="1"/>
  <c r="V347" i="3"/>
  <c r="AL347" i="3" s="1"/>
  <c r="V288" i="3"/>
  <c r="AL288" i="3" s="1"/>
  <c r="V229" i="3"/>
  <c r="AL229" i="3" s="1"/>
  <c r="V170" i="3"/>
  <c r="AL170" i="3" s="1"/>
  <c r="V112" i="3"/>
  <c r="AL112" i="3" s="1"/>
  <c r="V68" i="3"/>
  <c r="AL68" i="3" s="1"/>
  <c r="V54" i="3"/>
  <c r="AL54" i="3" s="1"/>
  <c r="V10" i="3"/>
  <c r="AL10" i="3" s="1"/>
  <c r="V470" i="3"/>
  <c r="AL470" i="3" s="1"/>
  <c r="V469" i="3"/>
  <c r="AL469" i="3" s="1"/>
  <c r="V530" i="3"/>
  <c r="AL530" i="3" s="1"/>
  <c r="V529" i="3"/>
  <c r="AL529" i="3" s="1"/>
  <c r="V587" i="3"/>
  <c r="AL587" i="3" s="1"/>
  <c r="V586" i="3"/>
  <c r="AL586" i="3" s="1"/>
  <c r="V647" i="3"/>
  <c r="AL647" i="3" s="1"/>
  <c r="V646" i="3"/>
  <c r="AL646" i="3" s="1"/>
  <c r="V706" i="3"/>
  <c r="AL706" i="3" s="1"/>
  <c r="V57" i="3"/>
  <c r="AL57" i="3" s="1"/>
  <c r="V115" i="3"/>
  <c r="AL115" i="3" s="1"/>
  <c r="V173" i="3"/>
  <c r="AL173" i="3" s="1"/>
  <c r="V232" i="3"/>
  <c r="AL232" i="3" s="1"/>
  <c r="V291" i="3"/>
  <c r="AL291" i="3" s="1"/>
  <c r="V350" i="3"/>
  <c r="AL350" i="3" s="1"/>
  <c r="V410" i="3"/>
  <c r="AL410" i="3" s="1"/>
  <c r="V411" i="3"/>
  <c r="AL411" i="3" s="1"/>
  <c r="V97" i="3"/>
  <c r="AL97" i="3" s="1"/>
  <c r="AL29" i="3" l="1"/>
  <c r="T646" i="6"/>
  <c r="T654" i="6"/>
  <c r="T670" i="6"/>
  <c r="T678" i="6"/>
  <c r="T686" i="6"/>
  <c r="T694" i="6"/>
  <c r="T702" i="6"/>
  <c r="T710" i="6"/>
  <c r="T718" i="6"/>
  <c r="X647" i="6"/>
  <c r="X655" i="6"/>
  <c r="X671" i="6"/>
  <c r="X679" i="6"/>
  <c r="X687" i="6"/>
  <c r="X695" i="6"/>
  <c r="X703" i="6"/>
  <c r="X711" i="6"/>
  <c r="X719" i="6"/>
  <c r="AC648" i="6"/>
  <c r="AC672" i="6"/>
  <c r="AC680" i="6"/>
  <c r="AC688" i="6"/>
  <c r="AC696" i="6"/>
  <c r="AC704" i="6"/>
  <c r="AC720" i="6"/>
  <c r="AH673" i="6"/>
  <c r="AH681" i="6"/>
  <c r="AH689" i="6"/>
  <c r="AM674" i="6"/>
  <c r="AM682" i="6"/>
  <c r="O660" i="6"/>
  <c r="J651" i="6"/>
  <c r="J659" i="6"/>
  <c r="O652" i="6"/>
  <c r="J647" i="6"/>
  <c r="J655" i="6"/>
  <c r="J663" i="6"/>
  <c r="J671" i="6"/>
  <c r="O648" i="6"/>
  <c r="O656" i="6"/>
  <c r="O664" i="6"/>
  <c r="T649" i="6"/>
  <c r="T657" i="6"/>
  <c r="T665" i="6"/>
  <c r="X650" i="6"/>
  <c r="Z653" i="6"/>
  <c r="AD646" i="6"/>
  <c r="AD654" i="6"/>
  <c r="AD662" i="6"/>
  <c r="AD718" i="6"/>
  <c r="AI663" i="6"/>
  <c r="AN656" i="6"/>
  <c r="AN720" i="6"/>
  <c r="AS657" i="6"/>
  <c r="J649" i="6"/>
  <c r="J657" i="6"/>
  <c r="J665" i="6"/>
  <c r="J673" i="6"/>
  <c r="O650" i="6"/>
  <c r="O658" i="6"/>
  <c r="Z661" i="6"/>
  <c r="Z717" i="6"/>
  <c r="AI647" i="6"/>
  <c r="AI655" i="6"/>
  <c r="AN648" i="6"/>
  <c r="E666" i="6"/>
  <c r="E664" i="6"/>
  <c r="E662" i="6"/>
  <c r="E660" i="6"/>
  <c r="E658" i="6"/>
  <c r="E656" i="6"/>
  <c r="E654" i="6"/>
  <c r="E652" i="6"/>
  <c r="E650" i="6"/>
  <c r="E648" i="6"/>
  <c r="E646" i="6"/>
  <c r="T651" i="6"/>
  <c r="AI719" i="6"/>
  <c r="AS649" i="6"/>
  <c r="BV653" i="6"/>
  <c r="BV717" i="6"/>
  <c r="J681" i="6"/>
  <c r="J689" i="6"/>
  <c r="J697" i="6"/>
  <c r="J705" i="6"/>
  <c r="O666" i="6"/>
  <c r="O674" i="6"/>
  <c r="O682" i="6"/>
  <c r="O690" i="6"/>
  <c r="O698" i="6"/>
  <c r="O706" i="6"/>
  <c r="AC712" i="6"/>
  <c r="AH697" i="6"/>
  <c r="AH705" i="6"/>
  <c r="AH713" i="6"/>
  <c r="AR646" i="6"/>
  <c r="AR654" i="6"/>
  <c r="AR662" i="6"/>
  <c r="AR670" i="6"/>
  <c r="AR678" i="6"/>
  <c r="AR686" i="6"/>
  <c r="AM690" i="6"/>
  <c r="AM698" i="6"/>
  <c r="AM706" i="6"/>
  <c r="AV647" i="6"/>
  <c r="AV655" i="6"/>
  <c r="AV663" i="6"/>
  <c r="AV671" i="6"/>
  <c r="AV679" i="6"/>
  <c r="AV687" i="6"/>
  <c r="BA648" i="6"/>
  <c r="BA656" i="6"/>
  <c r="BA664" i="6"/>
  <c r="BA672" i="6"/>
  <c r="BA680" i="6"/>
  <c r="BF649" i="6"/>
  <c r="BF657" i="6"/>
  <c r="BF665" i="6"/>
  <c r="BF673" i="6"/>
  <c r="BK650" i="6"/>
  <c r="BK658" i="6"/>
  <c r="BK666" i="6"/>
  <c r="BP670" i="6"/>
  <c r="BP678" i="6"/>
  <c r="BP686" i="6"/>
  <c r="BT671" i="6"/>
  <c r="BT679" i="6"/>
  <c r="BT687" i="6"/>
  <c r="T647" i="6"/>
  <c r="T655" i="6"/>
  <c r="T663" i="6"/>
  <c r="X648" i="6"/>
  <c r="X656" i="6"/>
  <c r="AC649" i="6"/>
  <c r="AH650" i="6"/>
  <c r="T673" i="6"/>
  <c r="X658" i="6"/>
  <c r="X666" i="6"/>
  <c r="AC651" i="6"/>
  <c r="AC659" i="6"/>
  <c r="AC667" i="6"/>
  <c r="AH652" i="6"/>
  <c r="AH660" i="6"/>
  <c r="AM653" i="6"/>
  <c r="J667" i="6"/>
  <c r="J675" i="6"/>
  <c r="O668" i="6"/>
  <c r="AR648" i="6"/>
  <c r="AV649" i="6"/>
  <c r="T671" i="6"/>
  <c r="X664" i="6"/>
  <c r="AC657" i="6"/>
  <c r="Z677" i="6"/>
  <c r="Z701" i="6"/>
  <c r="AD694" i="6"/>
  <c r="AI679" i="6"/>
  <c r="J713" i="6"/>
  <c r="AR694" i="6"/>
  <c r="AR702" i="6"/>
  <c r="AR710" i="6"/>
  <c r="AV695" i="6"/>
  <c r="AV703" i="6"/>
  <c r="BA688" i="6"/>
  <c r="BA696" i="6"/>
  <c r="BF681" i="6"/>
  <c r="BF689" i="6"/>
  <c r="BK674" i="6"/>
  <c r="BK682" i="6"/>
  <c r="BK690" i="6"/>
  <c r="K647" i="6"/>
  <c r="Z669" i="6"/>
  <c r="Z693" i="6"/>
  <c r="AD670" i="6"/>
  <c r="AI671" i="6"/>
  <c r="AI687" i="6"/>
  <c r="AN672" i="6"/>
  <c r="AN680" i="6"/>
  <c r="O714" i="6"/>
  <c r="E720" i="6"/>
  <c r="E718" i="6"/>
  <c r="E716" i="6"/>
  <c r="AD686" i="6"/>
  <c r="AN664" i="6"/>
  <c r="AS665" i="6"/>
  <c r="AS673" i="6"/>
  <c r="T719" i="6"/>
  <c r="X720" i="6"/>
  <c r="AM715" i="6"/>
  <c r="Z685" i="6"/>
  <c r="AD678" i="6"/>
  <c r="T715" i="6"/>
  <c r="X716" i="6"/>
  <c r="K655" i="6"/>
  <c r="K671" i="6"/>
  <c r="K679" i="6"/>
  <c r="K687" i="6"/>
  <c r="P648" i="6"/>
  <c r="P656" i="6"/>
  <c r="P672" i="6"/>
  <c r="U649" i="6"/>
  <c r="Z709" i="6"/>
  <c r="AD702" i="6"/>
  <c r="AD710" i="6"/>
  <c r="AI695" i="6"/>
  <c r="AI703" i="6"/>
  <c r="AI711" i="6"/>
  <c r="AN688" i="6"/>
  <c r="AN696" i="6"/>
  <c r="AN704" i="6"/>
  <c r="AN712" i="6"/>
  <c r="AS681" i="6"/>
  <c r="AS689" i="6"/>
  <c r="AS697" i="6"/>
  <c r="AS705" i="6"/>
  <c r="BV661" i="6"/>
  <c r="BV669" i="6"/>
  <c r="BV677" i="6"/>
  <c r="BV685" i="6"/>
  <c r="L649" i="6"/>
  <c r="L657" i="6"/>
  <c r="L665" i="6"/>
  <c r="L673" i="6"/>
  <c r="Q650" i="6"/>
  <c r="Q658" i="6"/>
  <c r="Q666" i="6"/>
  <c r="Q674" i="6"/>
  <c r="V651" i="6"/>
  <c r="V659" i="6"/>
  <c r="V667" i="6"/>
  <c r="V715" i="6"/>
  <c r="AA652" i="6"/>
  <c r="AA660" i="6"/>
  <c r="AA716" i="6"/>
  <c r="J683" i="6"/>
  <c r="O676" i="6"/>
  <c r="J652" i="6"/>
  <c r="J660" i="6"/>
  <c r="J668" i="6"/>
  <c r="J676" i="6"/>
  <c r="J684" i="6"/>
  <c r="O653" i="6"/>
  <c r="O661" i="6"/>
  <c r="O669" i="6"/>
  <c r="T681" i="6"/>
  <c r="T689" i="6"/>
  <c r="T697" i="6"/>
  <c r="T705" i="6"/>
  <c r="T713" i="6"/>
  <c r="X674" i="6"/>
  <c r="X682" i="6"/>
  <c r="X690" i="6"/>
  <c r="X698" i="6"/>
  <c r="X706" i="6"/>
  <c r="AC675" i="6"/>
  <c r="AC683" i="6"/>
  <c r="AC691" i="6"/>
  <c r="AC699" i="6"/>
  <c r="AH668" i="6"/>
  <c r="AH676" i="6"/>
  <c r="AH684" i="6"/>
  <c r="AH692" i="6"/>
  <c r="AM661" i="6"/>
  <c r="AM669" i="6"/>
  <c r="AM677" i="6"/>
  <c r="AM685" i="6"/>
  <c r="BP649" i="6"/>
  <c r="BP657" i="6"/>
  <c r="BT650" i="6"/>
  <c r="AA668" i="6"/>
  <c r="BD648" i="6"/>
  <c r="BD656" i="6"/>
  <c r="BD720" i="6"/>
  <c r="BH649" i="6"/>
  <c r="BM650" i="6"/>
  <c r="BR715" i="6"/>
  <c r="J692" i="6"/>
  <c r="K695" i="6"/>
  <c r="J700" i="6"/>
  <c r="K703" i="6"/>
  <c r="K711" i="6"/>
  <c r="O677" i="6"/>
  <c r="P680" i="6"/>
  <c r="O685" i="6"/>
  <c r="P688" i="6"/>
  <c r="O693" i="6"/>
  <c r="P696" i="6"/>
  <c r="P704" i="6"/>
  <c r="U673" i="6"/>
  <c r="U681" i="6"/>
  <c r="U689" i="6"/>
  <c r="U697" i="6"/>
  <c r="AX669" i="6"/>
  <c r="AX677" i="6"/>
  <c r="AS713" i="6"/>
  <c r="BB670" i="6"/>
  <c r="BV693" i="6"/>
  <c r="BV701" i="6"/>
  <c r="BV709" i="6"/>
  <c r="I647" i="6"/>
  <c r="N651" i="6"/>
  <c r="I655" i="6"/>
  <c r="N659" i="6"/>
  <c r="I663" i="6"/>
  <c r="I671" i="6"/>
  <c r="I679" i="6"/>
  <c r="I687" i="6"/>
  <c r="I695" i="6"/>
  <c r="I703" i="6"/>
  <c r="I711" i="6"/>
  <c r="I719" i="6"/>
  <c r="R652" i="6"/>
  <c r="AL651" i="6"/>
  <c r="AL659" i="6"/>
  <c r="AL667" i="6"/>
  <c r="AL675" i="6"/>
  <c r="AL683" i="6"/>
  <c r="AL691" i="6"/>
  <c r="AL699" i="6"/>
  <c r="AL715" i="6"/>
  <c r="AP652" i="6"/>
  <c r="AP660" i="6"/>
  <c r="AP668" i="6"/>
  <c r="AP676" i="6"/>
  <c r="AP684" i="6"/>
  <c r="AP692" i="6"/>
  <c r="AP716" i="6"/>
  <c r="AU653" i="6"/>
  <c r="AU661" i="6"/>
  <c r="AU669" i="6"/>
  <c r="AU677" i="6"/>
  <c r="AU717" i="6"/>
  <c r="AZ646" i="6"/>
  <c r="AZ654" i="6"/>
  <c r="AZ662" i="6"/>
  <c r="AZ670" i="6"/>
  <c r="AZ718" i="6"/>
  <c r="BE647" i="6"/>
  <c r="BE655" i="6"/>
  <c r="BE663" i="6"/>
  <c r="BE671" i="6"/>
  <c r="BE719" i="6"/>
  <c r="J691" i="6"/>
  <c r="J699" i="6"/>
  <c r="O684" i="6"/>
  <c r="O692" i="6"/>
  <c r="O700" i="6"/>
  <c r="AR656" i="6"/>
  <c r="AR664" i="6"/>
  <c r="AR672" i="6"/>
  <c r="AR680" i="6"/>
  <c r="AV657" i="6"/>
  <c r="AV665" i="6"/>
  <c r="AV673" i="6"/>
  <c r="AV681" i="6"/>
  <c r="BA650" i="6"/>
  <c r="BA658" i="6"/>
  <c r="BA666" i="6"/>
  <c r="BA674" i="6"/>
  <c r="BF651" i="6"/>
  <c r="BF659" i="6"/>
  <c r="BF667" i="6"/>
  <c r="BK652" i="6"/>
  <c r="BK660" i="6"/>
  <c r="J653" i="6"/>
  <c r="J661" i="6"/>
  <c r="J717" i="6"/>
  <c r="O646" i="6"/>
  <c r="O654" i="6"/>
  <c r="O662" i="6"/>
  <c r="O718" i="6"/>
  <c r="AR649" i="6"/>
  <c r="AR657" i="6"/>
  <c r="AR665" i="6"/>
  <c r="AV650" i="6"/>
  <c r="AV658" i="6"/>
  <c r="AV666" i="6"/>
  <c r="BA651" i="6"/>
  <c r="BA659" i="6"/>
  <c r="BF652" i="6"/>
  <c r="AR718" i="6"/>
  <c r="AV711" i="6"/>
  <c r="AV719" i="6"/>
  <c r="BA704" i="6"/>
  <c r="BA712" i="6"/>
  <c r="BF697" i="6"/>
  <c r="BF705" i="6"/>
  <c r="BK698" i="6"/>
  <c r="N667" i="6"/>
  <c r="R660" i="6"/>
  <c r="R668" i="6"/>
  <c r="W653" i="6"/>
  <c r="W661" i="6"/>
  <c r="AB646" i="6"/>
  <c r="K719" i="6"/>
  <c r="P712" i="6"/>
  <c r="P720" i="6"/>
  <c r="U705" i="6"/>
  <c r="U713" i="6"/>
  <c r="AX685" i="6"/>
  <c r="AX693" i="6"/>
  <c r="BB678" i="6"/>
  <c r="BB686" i="6"/>
  <c r="BG671" i="6"/>
  <c r="BG679" i="6"/>
  <c r="BG687" i="6"/>
  <c r="BL672" i="6"/>
  <c r="BL680" i="6"/>
  <c r="BL688" i="6"/>
  <c r="BQ673" i="6"/>
  <c r="BQ681" i="6"/>
  <c r="BQ689" i="6"/>
  <c r="K663" i="6"/>
  <c r="P664" i="6"/>
  <c r="U657" i="6"/>
  <c r="U665" i="6"/>
  <c r="AX653" i="6"/>
  <c r="AX661" i="6"/>
  <c r="AX701" i="6"/>
  <c r="AX709" i="6"/>
  <c r="AX717" i="6"/>
  <c r="BB646" i="6"/>
  <c r="BB654" i="6"/>
  <c r="BB662" i="6"/>
  <c r="BB694" i="6"/>
  <c r="BB702" i="6"/>
  <c r="BB710" i="6"/>
  <c r="BB718" i="6"/>
  <c r="BG647" i="6"/>
  <c r="BG655" i="6"/>
  <c r="BG663" i="6"/>
  <c r="BG695" i="6"/>
  <c r="BG703" i="6"/>
  <c r="BG711" i="6"/>
  <c r="BG719" i="6"/>
  <c r="BL648" i="6"/>
  <c r="BL656" i="6"/>
  <c r="BL664" i="6"/>
  <c r="BL696" i="6"/>
  <c r="BL704" i="6"/>
  <c r="BL712" i="6"/>
  <c r="BQ649" i="6"/>
  <c r="BQ657" i="6"/>
  <c r="BQ665" i="6"/>
  <c r="BQ697" i="6"/>
  <c r="BQ705" i="6"/>
  <c r="BQ713" i="6"/>
  <c r="X663" i="6"/>
  <c r="AC656" i="6"/>
  <c r="AC664" i="6"/>
  <c r="AH649" i="6"/>
  <c r="AH657" i="6"/>
  <c r="AH665" i="6"/>
  <c r="AM650" i="6"/>
  <c r="AM658" i="6"/>
  <c r="AM666" i="6"/>
  <c r="AM714" i="6"/>
  <c r="BP646" i="6"/>
  <c r="BP654" i="6"/>
  <c r="BP662" i="6"/>
  <c r="BP694" i="6"/>
  <c r="BP702" i="6"/>
  <c r="BP710" i="6"/>
  <c r="BP718" i="6"/>
  <c r="BT647" i="6"/>
  <c r="BT655" i="6"/>
  <c r="BT663" i="6"/>
  <c r="BT695" i="6"/>
  <c r="BT703" i="6"/>
  <c r="BT711" i="6"/>
  <c r="T662" i="6"/>
  <c r="C710" i="6"/>
  <c r="C694" i="6"/>
  <c r="C678" i="6"/>
  <c r="C662" i="6"/>
  <c r="C646" i="6"/>
  <c r="L681" i="6"/>
  <c r="L689" i="6"/>
  <c r="L705" i="6"/>
  <c r="L713" i="6"/>
  <c r="Q682" i="6"/>
  <c r="Q690" i="6"/>
  <c r="Q714" i="6"/>
  <c r="V675" i="6"/>
  <c r="V683" i="6"/>
  <c r="V691" i="6"/>
  <c r="AF648" i="6"/>
  <c r="AF656" i="6"/>
  <c r="AF672" i="6"/>
  <c r="AF696" i="6"/>
  <c r="AA700" i="6"/>
  <c r="AF720" i="6"/>
  <c r="AJ657" i="6"/>
  <c r="AJ689" i="6"/>
  <c r="AJ697" i="6"/>
  <c r="AO658" i="6"/>
  <c r="AO682" i="6"/>
  <c r="AO698" i="6"/>
  <c r="AT651" i="6"/>
  <c r="AT659" i="6"/>
  <c r="AT675" i="6"/>
  <c r="AT683" i="6"/>
  <c r="AT691" i="6"/>
  <c r="AT699" i="6"/>
  <c r="AT707" i="6"/>
  <c r="AT715" i="6"/>
  <c r="AY652" i="6"/>
  <c r="BD664" i="6"/>
  <c r="AY668" i="6"/>
  <c r="BD688" i="6"/>
  <c r="AY692" i="6"/>
  <c r="BD696" i="6"/>
  <c r="AY700" i="6"/>
  <c r="BD704" i="6"/>
  <c r="AY708" i="6"/>
  <c r="BH657" i="6"/>
  <c r="BH689" i="6"/>
  <c r="BH697" i="6"/>
  <c r="BM666" i="6"/>
  <c r="BM706" i="6"/>
  <c r="BR651" i="6"/>
  <c r="BR659" i="6"/>
  <c r="BR675" i="6"/>
  <c r="BR691" i="6"/>
  <c r="C718" i="6"/>
  <c r="C702" i="6"/>
  <c r="C686" i="6"/>
  <c r="C670" i="6"/>
  <c r="C654" i="6"/>
  <c r="L697" i="6"/>
  <c r="Q698" i="6"/>
  <c r="Q706" i="6"/>
  <c r="V699" i="6"/>
  <c r="V707" i="6"/>
  <c r="AF664" i="6"/>
  <c r="AA676" i="6"/>
  <c r="AF680" i="6"/>
  <c r="AA684" i="6"/>
  <c r="AF688" i="6"/>
  <c r="AA692" i="6"/>
  <c r="AF704" i="6"/>
  <c r="AA708" i="6"/>
  <c r="AF712" i="6"/>
  <c r="AJ649" i="6"/>
  <c r="AJ665" i="6"/>
  <c r="AJ673" i="6"/>
  <c r="AJ681" i="6"/>
  <c r="AJ705" i="6"/>
  <c r="AJ713" i="6"/>
  <c r="AO650" i="6"/>
  <c r="AO666" i="6"/>
  <c r="AO674" i="6"/>
  <c r="AO690" i="6"/>
  <c r="AO706" i="6"/>
  <c r="AO714" i="6"/>
  <c r="AT667" i="6"/>
  <c r="AY660" i="6"/>
  <c r="BD672" i="6"/>
  <c r="AY676" i="6"/>
  <c r="BD680" i="6"/>
  <c r="AY684" i="6"/>
  <c r="BD712" i="6"/>
  <c r="AY716" i="6"/>
  <c r="BH665" i="6"/>
  <c r="BH673" i="6"/>
  <c r="BH681" i="6"/>
  <c r="BH705" i="6"/>
  <c r="BH713" i="6"/>
  <c r="BM658" i="6"/>
  <c r="BM674" i="6"/>
  <c r="BM682" i="6"/>
  <c r="BM690" i="6"/>
  <c r="BM698" i="6"/>
  <c r="BM714" i="6"/>
  <c r="BR667" i="6"/>
  <c r="BR683" i="6"/>
  <c r="BR699" i="6"/>
  <c r="BR707" i="6"/>
  <c r="AA705" i="6"/>
  <c r="W669" i="6"/>
  <c r="AB654" i="6"/>
  <c r="AB662" i="6"/>
  <c r="AB670" i="6"/>
  <c r="AG647" i="6"/>
  <c r="AG655" i="6"/>
  <c r="AG663" i="6"/>
  <c r="AG671" i="6"/>
  <c r="AL707" i="6"/>
  <c r="AP700" i="6"/>
  <c r="AP708" i="6"/>
  <c r="AU685" i="6"/>
  <c r="AU693" i="6"/>
  <c r="AU701" i="6"/>
  <c r="AU709" i="6"/>
  <c r="AZ678" i="6"/>
  <c r="AZ686" i="6"/>
  <c r="AZ694" i="6"/>
  <c r="AZ702" i="6"/>
  <c r="AZ710" i="6"/>
  <c r="BJ651" i="6"/>
  <c r="BJ659" i="6"/>
  <c r="BJ667" i="6"/>
  <c r="BE679" i="6"/>
  <c r="BE687" i="6"/>
  <c r="BE695" i="6"/>
  <c r="BE703" i="6"/>
  <c r="BE711" i="6"/>
  <c r="BN652" i="6"/>
  <c r="BN660" i="6"/>
  <c r="BN668" i="6"/>
  <c r="BS653" i="6"/>
  <c r="BS661" i="6"/>
  <c r="BS669" i="6"/>
  <c r="T656" i="6"/>
  <c r="T672" i="6"/>
  <c r="X657" i="6"/>
  <c r="AC650" i="6"/>
  <c r="AC674" i="6"/>
  <c r="AH659" i="6"/>
  <c r="AM652" i="6"/>
  <c r="AM668" i="6"/>
  <c r="BF675" i="6"/>
  <c r="BP648" i="6"/>
  <c r="BP656" i="6"/>
  <c r="BK668" i="6"/>
  <c r="BT649" i="6"/>
  <c r="T648" i="6"/>
  <c r="T664" i="6"/>
  <c r="T680" i="6"/>
  <c r="X649" i="6"/>
  <c r="X665" i="6"/>
  <c r="X673" i="6"/>
  <c r="AC658" i="6"/>
  <c r="AC666" i="6"/>
  <c r="AH651" i="6"/>
  <c r="AH667" i="6"/>
  <c r="AM660" i="6"/>
  <c r="BT719" i="6"/>
  <c r="E714" i="6"/>
  <c r="E712" i="6"/>
  <c r="E710" i="6"/>
  <c r="E708" i="6"/>
  <c r="E706" i="6"/>
  <c r="E704" i="6"/>
  <c r="E702" i="6"/>
  <c r="E700" i="6"/>
  <c r="E698" i="6"/>
  <c r="E696" i="6"/>
  <c r="E694" i="6"/>
  <c r="E692" i="6"/>
  <c r="E690" i="6"/>
  <c r="E688" i="6"/>
  <c r="E686" i="6"/>
  <c r="E684" i="6"/>
  <c r="E682" i="6"/>
  <c r="E680" i="6"/>
  <c r="E678" i="6"/>
  <c r="E676" i="6"/>
  <c r="E674" i="6"/>
  <c r="E672" i="6"/>
  <c r="E670" i="6"/>
  <c r="E668" i="6"/>
  <c r="J646" i="6"/>
  <c r="J654" i="6"/>
  <c r="J662" i="6"/>
  <c r="J670" i="6"/>
  <c r="J678" i="6"/>
  <c r="J686" i="6"/>
  <c r="J694" i="6"/>
  <c r="J702" i="6"/>
  <c r="J710" i="6"/>
  <c r="O647" i="6"/>
  <c r="O655" i="6"/>
  <c r="T659" i="6"/>
  <c r="O663" i="6"/>
  <c r="T667" i="6"/>
  <c r="O671" i="6"/>
  <c r="T675" i="6"/>
  <c r="O679" i="6"/>
  <c r="T683" i="6"/>
  <c r="O687" i="6"/>
  <c r="T691" i="6"/>
  <c r="O695" i="6"/>
  <c r="T699" i="6"/>
  <c r="O703" i="6"/>
  <c r="T707" i="6"/>
  <c r="O711" i="6"/>
  <c r="J669" i="6"/>
  <c r="J677" i="6"/>
  <c r="J685" i="6"/>
  <c r="J693" i="6"/>
  <c r="J701" i="6"/>
  <c r="J709" i="6"/>
  <c r="T650" i="6"/>
  <c r="T658" i="6"/>
  <c r="T666" i="6"/>
  <c r="O670" i="6"/>
  <c r="T674" i="6"/>
  <c r="O678" i="6"/>
  <c r="T682" i="6"/>
  <c r="O686" i="6"/>
  <c r="T690" i="6"/>
  <c r="O694" i="6"/>
  <c r="T698" i="6"/>
  <c r="O702" i="6"/>
  <c r="T706" i="6"/>
  <c r="O710" i="6"/>
  <c r="T714" i="6"/>
  <c r="X651" i="6"/>
  <c r="X659" i="6"/>
  <c r="X667" i="6"/>
  <c r="X675" i="6"/>
  <c r="X683" i="6"/>
  <c r="X691" i="6"/>
  <c r="E719" i="6"/>
  <c r="E715" i="6"/>
  <c r="E711" i="6"/>
  <c r="E707" i="6"/>
  <c r="E703" i="6"/>
  <c r="E699" i="6"/>
  <c r="E695" i="6"/>
  <c r="E689" i="6"/>
  <c r="E685" i="6"/>
  <c r="E683" i="6"/>
  <c r="E679" i="6"/>
  <c r="E675" i="6"/>
  <c r="E671" i="6"/>
  <c r="E667" i="6"/>
  <c r="E663" i="6"/>
  <c r="E659" i="6"/>
  <c r="E655" i="6"/>
  <c r="E651" i="6"/>
  <c r="E649" i="6"/>
  <c r="E647" i="6"/>
  <c r="J650" i="6"/>
  <c r="J658" i="6"/>
  <c r="J666" i="6"/>
  <c r="J674" i="6"/>
  <c r="J682" i="6"/>
  <c r="J690" i="6"/>
  <c r="J698" i="6"/>
  <c r="J706" i="6"/>
  <c r="J714" i="6"/>
  <c r="O651" i="6"/>
  <c r="O659" i="6"/>
  <c r="O667" i="6"/>
  <c r="O675" i="6"/>
  <c r="T679" i="6"/>
  <c r="O683" i="6"/>
  <c r="T687" i="6"/>
  <c r="O691" i="6"/>
  <c r="T695" i="6"/>
  <c r="O699" i="6"/>
  <c r="T703" i="6"/>
  <c r="O707" i="6"/>
  <c r="T711" i="6"/>
  <c r="O715" i="6"/>
  <c r="X672" i="6"/>
  <c r="X680" i="6"/>
  <c r="X688" i="6"/>
  <c r="X696" i="6"/>
  <c r="X704" i="6"/>
  <c r="X712" i="6"/>
  <c r="AC665" i="6"/>
  <c r="AC673" i="6"/>
  <c r="AC681" i="6"/>
  <c r="AC689" i="6"/>
  <c r="AC697" i="6"/>
  <c r="AC705" i="6"/>
  <c r="AC713" i="6"/>
  <c r="AH658" i="6"/>
  <c r="E717" i="6"/>
  <c r="E713" i="6"/>
  <c r="E709" i="6"/>
  <c r="E705" i="6"/>
  <c r="E701" i="6"/>
  <c r="E697" i="6"/>
  <c r="E693" i="6"/>
  <c r="E691" i="6"/>
  <c r="E687" i="6"/>
  <c r="E681" i="6"/>
  <c r="E677" i="6"/>
  <c r="E673" i="6"/>
  <c r="E669" i="6"/>
  <c r="E665" i="6"/>
  <c r="E661" i="6"/>
  <c r="E657" i="6"/>
  <c r="E653" i="6"/>
  <c r="J679" i="6"/>
  <c r="T652" i="6"/>
  <c r="O672" i="6"/>
  <c r="X652" i="6"/>
  <c r="X660" i="6"/>
  <c r="X668" i="6"/>
  <c r="X676" i="6"/>
  <c r="X684" i="6"/>
  <c r="X692" i="6"/>
  <c r="X700" i="6"/>
  <c r="X708" i="6"/>
  <c r="AC653" i="6"/>
  <c r="AC661" i="6"/>
  <c r="AC669" i="6"/>
  <c r="AC677" i="6"/>
  <c r="AC685" i="6"/>
  <c r="AC693" i="6"/>
  <c r="AC701" i="6"/>
  <c r="AC709" i="6"/>
  <c r="AC717" i="6"/>
  <c r="AH646" i="6"/>
  <c r="AH654" i="6"/>
  <c r="AH662" i="6"/>
  <c r="AH670" i="6"/>
  <c r="AH678" i="6"/>
  <c r="AH686" i="6"/>
  <c r="AH694" i="6"/>
  <c r="AH702" i="6"/>
  <c r="AH710" i="6"/>
  <c r="AH718" i="6"/>
  <c r="AM647" i="6"/>
  <c r="AR651" i="6"/>
  <c r="AM655" i="6"/>
  <c r="AR659" i="6"/>
  <c r="AM663" i="6"/>
  <c r="AR667" i="6"/>
  <c r="AM671" i="6"/>
  <c r="AR675" i="6"/>
  <c r="AM679" i="6"/>
  <c r="AR683" i="6"/>
  <c r="AM687" i="6"/>
  <c r="AR691" i="6"/>
  <c r="AM695" i="6"/>
  <c r="AM703" i="6"/>
  <c r="AM711" i="6"/>
  <c r="AV652" i="6"/>
  <c r="AV660" i="6"/>
  <c r="AV668" i="6"/>
  <c r="AV676" i="6"/>
  <c r="AV684" i="6"/>
  <c r="AV692" i="6"/>
  <c r="BA653" i="6"/>
  <c r="BA661" i="6"/>
  <c r="BA669" i="6"/>
  <c r="BA677" i="6"/>
  <c r="BF646" i="6"/>
  <c r="BF654" i="6"/>
  <c r="BF662" i="6"/>
  <c r="BF670" i="6"/>
  <c r="BK647" i="6"/>
  <c r="BP651" i="6"/>
  <c r="BK655" i="6"/>
  <c r="BP659" i="6"/>
  <c r="BK663" i="6"/>
  <c r="BP667" i="6"/>
  <c r="BP675" i="6"/>
  <c r="BP683" i="6"/>
  <c r="BT652" i="6"/>
  <c r="BT660" i="6"/>
  <c r="BT668" i="6"/>
  <c r="BT676" i="6"/>
  <c r="X699" i="6"/>
  <c r="X707" i="6"/>
  <c r="X715" i="6"/>
  <c r="AC652" i="6"/>
  <c r="AC660" i="6"/>
  <c r="AC668" i="6"/>
  <c r="AC676" i="6"/>
  <c r="AC684" i="6"/>
  <c r="AC692" i="6"/>
  <c r="AC700" i="6"/>
  <c r="AC708" i="6"/>
  <c r="AC716" i="6"/>
  <c r="AH653" i="6"/>
  <c r="AH661" i="6"/>
  <c r="AH669" i="6"/>
  <c r="AH677" i="6"/>
  <c r="AH685" i="6"/>
  <c r="AH693" i="6"/>
  <c r="AH701" i="6"/>
  <c r="AH709" i="6"/>
  <c r="AH717" i="6"/>
  <c r="AM646" i="6"/>
  <c r="AR650" i="6"/>
  <c r="AM654" i="6"/>
  <c r="AR658" i="6"/>
  <c r="AM662" i="6"/>
  <c r="AR666" i="6"/>
  <c r="AM670" i="6"/>
  <c r="AR674" i="6"/>
  <c r="AM678" i="6"/>
  <c r="AR682" i="6"/>
  <c r="AM686" i="6"/>
  <c r="AR690" i="6"/>
  <c r="AM694" i="6"/>
  <c r="AR698" i="6"/>
  <c r="AM702" i="6"/>
  <c r="AR706" i="6"/>
  <c r="AM710" i="6"/>
  <c r="AR714" i="6"/>
  <c r="AV651" i="6"/>
  <c r="AV659" i="6"/>
  <c r="AV667" i="6"/>
  <c r="AV675" i="6"/>
  <c r="AV683" i="6"/>
  <c r="AV691" i="6"/>
  <c r="AV699" i="6"/>
  <c r="AV707" i="6"/>
  <c r="AV715" i="6"/>
  <c r="BA652" i="6"/>
  <c r="BA660" i="6"/>
  <c r="BA668" i="6"/>
  <c r="BA676" i="6"/>
  <c r="BA684" i="6"/>
  <c r="BA692" i="6"/>
  <c r="BA700" i="6"/>
  <c r="BA708" i="6"/>
  <c r="BA716" i="6"/>
  <c r="BF653" i="6"/>
  <c r="BF661" i="6"/>
  <c r="BF669" i="6"/>
  <c r="BF677" i="6"/>
  <c r="BF685" i="6"/>
  <c r="BF693" i="6"/>
  <c r="BF701" i="6"/>
  <c r="BF709" i="6"/>
  <c r="BF717" i="6"/>
  <c r="BK646" i="6"/>
  <c r="BP650" i="6"/>
  <c r="BK654" i="6"/>
  <c r="BP658" i="6"/>
  <c r="BK662" i="6"/>
  <c r="BP666" i="6"/>
  <c r="BK670" i="6"/>
  <c r="BP674" i="6"/>
  <c r="BK678" i="6"/>
  <c r="BP682" i="6"/>
  <c r="BK686" i="6"/>
  <c r="BK694" i="6"/>
  <c r="BK702" i="6"/>
  <c r="BK710" i="6"/>
  <c r="BK718" i="6"/>
  <c r="BT651" i="6"/>
  <c r="BT659" i="6"/>
  <c r="BT667" i="6"/>
  <c r="BT675" i="6"/>
  <c r="AH666" i="6"/>
  <c r="AH674" i="6"/>
  <c r="AH682" i="6"/>
  <c r="AH690" i="6"/>
  <c r="AH698" i="6"/>
  <c r="AH706" i="6"/>
  <c r="AH714" i="6"/>
  <c r="AR647" i="6"/>
  <c r="AM651" i="6"/>
  <c r="AR655" i="6"/>
  <c r="AM659" i="6"/>
  <c r="AR663" i="6"/>
  <c r="AM667" i="6"/>
  <c r="AR671" i="6"/>
  <c r="AM675" i="6"/>
  <c r="AR679" i="6"/>
  <c r="AM683" i="6"/>
  <c r="AR687" i="6"/>
  <c r="AM691" i="6"/>
  <c r="AR695" i="6"/>
  <c r="AM699" i="6"/>
  <c r="AR703" i="6"/>
  <c r="AM707" i="6"/>
  <c r="AR711" i="6"/>
  <c r="AV648" i="6"/>
  <c r="AV656" i="6"/>
  <c r="AV664" i="6"/>
  <c r="AV672" i="6"/>
  <c r="AV680" i="6"/>
  <c r="AV688" i="6"/>
  <c r="AV696" i="6"/>
  <c r="AV704" i="6"/>
  <c r="AV712" i="6"/>
  <c r="BA649" i="6"/>
  <c r="BA657" i="6"/>
  <c r="BA665" i="6"/>
  <c r="BA673" i="6"/>
  <c r="BA681" i="6"/>
  <c r="BA689" i="6"/>
  <c r="BA697" i="6"/>
  <c r="BA705" i="6"/>
  <c r="BF650" i="6"/>
  <c r="BF658" i="6"/>
  <c r="BF666" i="6"/>
  <c r="BF674" i="6"/>
  <c r="BF682" i="6"/>
  <c r="BF690" i="6"/>
  <c r="BF698" i="6"/>
  <c r="BP647" i="6"/>
  <c r="BK651" i="6"/>
  <c r="BP655" i="6"/>
  <c r="BK659" i="6"/>
  <c r="BP663" i="6"/>
  <c r="BK667" i="6"/>
  <c r="BP671" i="6"/>
  <c r="BK675" i="6"/>
  <c r="BP679" i="6"/>
  <c r="BK683" i="6"/>
  <c r="BP687" i="6"/>
  <c r="BK691" i="6"/>
  <c r="BP695" i="6"/>
  <c r="BP703" i="6"/>
  <c r="BP711" i="6"/>
  <c r="BP719" i="6"/>
  <c r="BT648" i="6"/>
  <c r="BT656" i="6"/>
  <c r="BT664" i="6"/>
  <c r="BT672" i="6"/>
  <c r="BT680" i="6"/>
  <c r="BT688" i="6"/>
  <c r="BT696" i="6"/>
  <c r="BT704" i="6"/>
  <c r="BT712" i="6"/>
  <c r="BT720" i="6"/>
  <c r="AR719" i="6"/>
  <c r="AV720" i="6"/>
  <c r="BA713" i="6"/>
  <c r="BF706" i="6"/>
  <c r="BF714" i="6"/>
  <c r="BK699" i="6"/>
  <c r="BK707" i="6"/>
  <c r="I654" i="6"/>
  <c r="AP651" i="6"/>
  <c r="AP659" i="6"/>
  <c r="AU652" i="6"/>
  <c r="I662" i="6"/>
  <c r="I670" i="6"/>
  <c r="AL650" i="6"/>
  <c r="AL658" i="6"/>
  <c r="AZ653" i="6"/>
  <c r="BE646" i="6"/>
  <c r="I646" i="6"/>
  <c r="N646" i="6"/>
  <c r="I650" i="6"/>
  <c r="N654" i="6"/>
  <c r="I658" i="6"/>
  <c r="N662" i="6"/>
  <c r="I666" i="6"/>
  <c r="N670" i="6"/>
  <c r="I674" i="6"/>
  <c r="N678" i="6"/>
  <c r="N686" i="6"/>
  <c r="N694" i="6"/>
  <c r="N702" i="6"/>
  <c r="N710" i="6"/>
  <c r="N718" i="6"/>
  <c r="R647" i="6"/>
  <c r="R655" i="6"/>
  <c r="R663" i="6"/>
  <c r="R671" i="6"/>
  <c r="R679" i="6"/>
  <c r="R687" i="6"/>
  <c r="R695" i="6"/>
  <c r="R703" i="6"/>
  <c r="R711" i="6"/>
  <c r="R719" i="6"/>
  <c r="W648" i="6"/>
  <c r="W656" i="6"/>
  <c r="W664" i="6"/>
  <c r="W672" i="6"/>
  <c r="W680" i="6"/>
  <c r="W688" i="6"/>
  <c r="W696" i="6"/>
  <c r="AB649" i="6"/>
  <c r="AB657" i="6"/>
  <c r="AB665" i="6"/>
  <c r="AL646" i="6"/>
  <c r="AL654" i="6"/>
  <c r="AL662" i="6"/>
  <c r="AL670" i="6"/>
  <c r="AP647" i="6"/>
  <c r="AP655" i="6"/>
  <c r="AP663" i="6"/>
  <c r="AP671" i="6"/>
  <c r="AM718" i="6"/>
  <c r="AU648" i="6"/>
  <c r="AU656" i="6"/>
  <c r="AU664" i="6"/>
  <c r="AZ649" i="6"/>
  <c r="BP690" i="6"/>
  <c r="BP698" i="6"/>
  <c r="BP706" i="6"/>
  <c r="BT683" i="6"/>
  <c r="BT691" i="6"/>
  <c r="BT699" i="6"/>
  <c r="F682" i="6"/>
  <c r="F676" i="6"/>
  <c r="F672" i="6"/>
  <c r="F668" i="6"/>
  <c r="F664" i="6"/>
  <c r="F660" i="6"/>
  <c r="F656" i="6"/>
  <c r="F652" i="6"/>
  <c r="F648" i="6"/>
  <c r="F646" i="6"/>
  <c r="Z666" i="6"/>
  <c r="AD651" i="6"/>
  <c r="AD659" i="6"/>
  <c r="AI652" i="6"/>
  <c r="F680" i="6"/>
  <c r="F678" i="6"/>
  <c r="F674" i="6"/>
  <c r="F670" i="6"/>
  <c r="F666" i="6"/>
  <c r="F662" i="6"/>
  <c r="F658" i="6"/>
  <c r="F654" i="6"/>
  <c r="F650" i="6"/>
  <c r="Z650" i="6"/>
  <c r="Z658" i="6"/>
  <c r="K649" i="6"/>
  <c r="K657" i="6"/>
  <c r="K665" i="6"/>
  <c r="K673" i="6"/>
  <c r="K681" i="6"/>
  <c r="K689" i="6"/>
  <c r="K697" i="6"/>
  <c r="K654" i="6"/>
  <c r="K678" i="6"/>
  <c r="P711" i="6"/>
  <c r="Z652" i="6"/>
  <c r="Z660" i="6"/>
  <c r="Z668" i="6"/>
  <c r="Z692" i="6"/>
  <c r="AD661" i="6"/>
  <c r="AD669" i="6"/>
  <c r="AD701" i="6"/>
  <c r="AD717" i="6"/>
  <c r="AI654" i="6"/>
  <c r="AN647" i="6"/>
  <c r="AS648" i="6"/>
  <c r="AS656" i="6"/>
  <c r="AX676" i="6"/>
  <c r="AS696" i="6"/>
  <c r="BB685" i="6"/>
  <c r="BG646" i="6"/>
  <c r="BG678" i="6"/>
  <c r="BL679" i="6"/>
  <c r="BL711" i="6"/>
  <c r="BV652" i="6"/>
  <c r="BQ664" i="6"/>
  <c r="BQ672" i="6"/>
  <c r="BQ680" i="6"/>
  <c r="BQ688" i="6"/>
  <c r="BV708" i="6"/>
  <c r="BV716" i="6"/>
  <c r="K646" i="6"/>
  <c r="K702" i="6"/>
  <c r="K710" i="6"/>
  <c r="K718" i="6"/>
  <c r="P655" i="6"/>
  <c r="P663" i="6"/>
  <c r="P703" i="6"/>
  <c r="U664" i="6"/>
  <c r="U688" i="6"/>
  <c r="Z700" i="6"/>
  <c r="Z708" i="6"/>
  <c r="AD693" i="6"/>
  <c r="AI702" i="6"/>
  <c r="AN655" i="6"/>
  <c r="AN679" i="6"/>
  <c r="AN703" i="6"/>
  <c r="AN711" i="6"/>
  <c r="AX652" i="6"/>
  <c r="AS664" i="6"/>
  <c r="AS672" i="6"/>
  <c r="AS680" i="6"/>
  <c r="AS688" i="6"/>
  <c r="BB677" i="6"/>
  <c r="BB709" i="6"/>
  <c r="BG686" i="6"/>
  <c r="BL647" i="6"/>
  <c r="BL655" i="6"/>
  <c r="BV668" i="6"/>
  <c r="BV684" i="6"/>
  <c r="BQ696" i="6"/>
  <c r="BQ704" i="6"/>
  <c r="K699" i="6"/>
  <c r="K707" i="6"/>
  <c r="P652" i="6"/>
  <c r="U677" i="6"/>
  <c r="AX657" i="6"/>
  <c r="AS669" i="6"/>
  <c r="BB666" i="6"/>
  <c r="BB682" i="6"/>
  <c r="BB690" i="6"/>
  <c r="BB698" i="6"/>
  <c r="BB706" i="6"/>
  <c r="BB714" i="6"/>
  <c r="BG651" i="6"/>
  <c r="BG659" i="6"/>
  <c r="BG667" i="6"/>
  <c r="BG675" i="6"/>
  <c r="BG683" i="6"/>
  <c r="BG691" i="6"/>
  <c r="BG699" i="6"/>
  <c r="BG707" i="6"/>
  <c r="BG715" i="6"/>
  <c r="BL652" i="6"/>
  <c r="BL660" i="6"/>
  <c r="BL668" i="6"/>
  <c r="BL676" i="6"/>
  <c r="BL684" i="6"/>
  <c r="BL692" i="6"/>
  <c r="BL700" i="6"/>
  <c r="BL708" i="6"/>
  <c r="BL716" i="6"/>
  <c r="BV649" i="6"/>
  <c r="BQ653" i="6"/>
  <c r="BV657" i="6"/>
  <c r="BQ661" i="6"/>
  <c r="BQ669" i="6"/>
  <c r="BQ677" i="6"/>
  <c r="BQ685" i="6"/>
  <c r="BQ693" i="6"/>
  <c r="BQ701" i="6"/>
  <c r="BQ709" i="6"/>
  <c r="BQ717" i="6"/>
  <c r="K662" i="6"/>
  <c r="P687" i="6"/>
  <c r="P719" i="6"/>
  <c r="Z684" i="6"/>
  <c r="U696" i="6"/>
  <c r="Z716" i="6"/>
  <c r="AD685" i="6"/>
  <c r="AI718" i="6"/>
  <c r="AN663" i="6"/>
  <c r="AN671" i="6"/>
  <c r="AX668" i="6"/>
  <c r="AX692" i="6"/>
  <c r="AS720" i="6"/>
  <c r="BG702" i="6"/>
  <c r="BL687" i="6"/>
  <c r="BV660" i="6"/>
  <c r="BV692" i="6"/>
  <c r="BV700" i="6"/>
  <c r="K675" i="6"/>
  <c r="P660" i="6"/>
  <c r="P708" i="6"/>
  <c r="Z657" i="6"/>
  <c r="Z665" i="6"/>
  <c r="Z681" i="6"/>
  <c r="U693" i="6"/>
  <c r="U701" i="6"/>
  <c r="U709" i="6"/>
  <c r="AD658" i="6"/>
  <c r="AD666" i="6"/>
  <c r="AI651" i="6"/>
  <c r="AI659" i="6"/>
  <c r="AI667" i="6"/>
  <c r="AN652" i="6"/>
  <c r="AN660" i="6"/>
  <c r="AN668" i="6"/>
  <c r="AS653" i="6"/>
  <c r="AX665" i="6"/>
  <c r="AX689" i="6"/>
  <c r="AX697" i="6"/>
  <c r="AX705" i="6"/>
  <c r="AX713" i="6"/>
  <c r="BB650" i="6"/>
  <c r="BB658" i="6"/>
  <c r="BB674" i="6"/>
  <c r="F661" i="6"/>
  <c r="F659" i="6"/>
  <c r="F657" i="6"/>
  <c r="F655" i="6"/>
  <c r="F653" i="6"/>
  <c r="F651" i="6"/>
  <c r="F649" i="6"/>
  <c r="F647" i="6"/>
  <c r="K648" i="6"/>
  <c r="K656" i="6"/>
  <c r="P649" i="6"/>
  <c r="Z646" i="6"/>
  <c r="Z654" i="6"/>
  <c r="Z662" i="6"/>
  <c r="Z670" i="6"/>
  <c r="Z678" i="6"/>
  <c r="AD647" i="6"/>
  <c r="AD655" i="6"/>
  <c r="AD663" i="6"/>
  <c r="AD671" i="6"/>
  <c r="AD679" i="6"/>
  <c r="AI648" i="6"/>
  <c r="AI656" i="6"/>
  <c r="AI664" i="6"/>
  <c r="AI672" i="6"/>
  <c r="AN649" i="6"/>
  <c r="AN657" i="6"/>
  <c r="AN665" i="6"/>
  <c r="K670" i="6"/>
  <c r="K686" i="6"/>
  <c r="P647" i="6"/>
  <c r="P695" i="6"/>
  <c r="U656" i="6"/>
  <c r="Z676" i="6"/>
  <c r="U704" i="6"/>
  <c r="U712" i="6"/>
  <c r="U720" i="6"/>
  <c r="AD677" i="6"/>
  <c r="AD709" i="6"/>
  <c r="AI662" i="6"/>
  <c r="AI670" i="6"/>
  <c r="AI686" i="6"/>
  <c r="AI694" i="6"/>
  <c r="AN719" i="6"/>
  <c r="AX660" i="6"/>
  <c r="AX700" i="6"/>
  <c r="AX708" i="6"/>
  <c r="AX716" i="6"/>
  <c r="BB661" i="6"/>
  <c r="BB693" i="6"/>
  <c r="BB717" i="6"/>
  <c r="BG654" i="6"/>
  <c r="BG662" i="6"/>
  <c r="BG670" i="6"/>
  <c r="BG694" i="6"/>
  <c r="BG710" i="6"/>
  <c r="BL663" i="6"/>
  <c r="BL671" i="6"/>
  <c r="BL703" i="6"/>
  <c r="BQ648" i="6"/>
  <c r="BQ656" i="6"/>
  <c r="BV676" i="6"/>
  <c r="K651" i="6"/>
  <c r="K659" i="6"/>
  <c r="K683" i="6"/>
  <c r="K715" i="6"/>
  <c r="P668" i="6"/>
  <c r="U653" i="6"/>
  <c r="U661" i="6"/>
  <c r="AI675" i="6"/>
  <c r="AX649" i="6"/>
  <c r="AS661" i="6"/>
  <c r="AX673" i="6"/>
  <c r="AX681" i="6"/>
  <c r="K653" i="6"/>
  <c r="K661" i="6"/>
  <c r="K669" i="6"/>
  <c r="K677" i="6"/>
  <c r="K685" i="6"/>
  <c r="K693" i="6"/>
  <c r="P646" i="6"/>
  <c r="P654" i="6"/>
  <c r="P662" i="6"/>
  <c r="P670" i="6"/>
  <c r="P678" i="6"/>
  <c r="P686" i="6"/>
  <c r="U647" i="6"/>
  <c r="U655" i="6"/>
  <c r="U663" i="6"/>
  <c r="U671" i="6"/>
  <c r="U679" i="6"/>
  <c r="K694" i="6"/>
  <c r="P671" i="6"/>
  <c r="P679" i="6"/>
  <c r="U648" i="6"/>
  <c r="U672" i="6"/>
  <c r="U680" i="6"/>
  <c r="AD653" i="6"/>
  <c r="AI646" i="6"/>
  <c r="AI678" i="6"/>
  <c r="AI710" i="6"/>
  <c r="AN687" i="6"/>
  <c r="AN695" i="6"/>
  <c r="AX684" i="6"/>
  <c r="AS704" i="6"/>
  <c r="AS712" i="6"/>
  <c r="BB653" i="6"/>
  <c r="BB669" i="6"/>
  <c r="BB701" i="6"/>
  <c r="BL695" i="6"/>
  <c r="K667" i="6"/>
  <c r="K691" i="6"/>
  <c r="P676" i="6"/>
  <c r="P684" i="6"/>
  <c r="P692" i="6"/>
  <c r="P700" i="6"/>
  <c r="P716" i="6"/>
  <c r="Z649" i="6"/>
  <c r="U669" i="6"/>
  <c r="Z673" i="6"/>
  <c r="U685" i="6"/>
  <c r="U717" i="6"/>
  <c r="AD650" i="6"/>
  <c r="AD674" i="6"/>
  <c r="AN676" i="6"/>
  <c r="K650" i="6"/>
  <c r="Z648" i="6"/>
  <c r="Z656" i="6"/>
  <c r="Z664" i="6"/>
  <c r="Z672" i="6"/>
  <c r="Z680" i="6"/>
  <c r="AD649" i="6"/>
  <c r="AD657" i="6"/>
  <c r="AD665" i="6"/>
  <c r="AD673" i="6"/>
  <c r="AD681" i="6"/>
  <c r="AI650" i="6"/>
  <c r="AI658" i="6"/>
  <c r="AI666" i="6"/>
  <c r="AI674" i="6"/>
  <c r="AN651" i="6"/>
  <c r="AN659" i="6"/>
  <c r="AN667" i="6"/>
  <c r="AS652" i="6"/>
  <c r="AS660" i="6"/>
  <c r="K705" i="6"/>
  <c r="K713" i="6"/>
  <c r="P650" i="6"/>
  <c r="P658" i="6"/>
  <c r="P666" i="6"/>
  <c r="P674" i="6"/>
  <c r="P682" i="6"/>
  <c r="P690" i="6"/>
  <c r="P698" i="6"/>
  <c r="P706" i="6"/>
  <c r="P714" i="6"/>
  <c r="Z647" i="6"/>
  <c r="U651" i="6"/>
  <c r="Z655" i="6"/>
  <c r="U659" i="6"/>
  <c r="Z663" i="6"/>
  <c r="U667" i="6"/>
  <c r="Z671" i="6"/>
  <c r="U675" i="6"/>
  <c r="Z679" i="6"/>
  <c r="U683" i="6"/>
  <c r="Z687" i="6"/>
  <c r="U691" i="6"/>
  <c r="Z695" i="6"/>
  <c r="U699" i="6"/>
  <c r="Z703" i="6"/>
  <c r="U707" i="6"/>
  <c r="Z711" i="6"/>
  <c r="U715" i="6"/>
  <c r="Z719" i="6"/>
  <c r="AD648" i="6"/>
  <c r="AD656" i="6"/>
  <c r="AD664" i="6"/>
  <c r="AD672" i="6"/>
  <c r="AD680" i="6"/>
  <c r="AD688" i="6"/>
  <c r="AD696" i="6"/>
  <c r="AD704" i="6"/>
  <c r="AD712" i="6"/>
  <c r="AI649" i="6"/>
  <c r="AI657" i="6"/>
  <c r="AI665" i="6"/>
  <c r="AI673" i="6"/>
  <c r="AI681" i="6"/>
  <c r="AI689" i="6"/>
  <c r="AI697" i="6"/>
  <c r="AI705" i="6"/>
  <c r="AN650" i="6"/>
  <c r="AN658" i="6"/>
  <c r="AN666" i="6"/>
  <c r="AN674" i="6"/>
  <c r="AN682" i="6"/>
  <c r="AN690" i="6"/>
  <c r="AN698" i="6"/>
  <c r="AX647" i="6"/>
  <c r="AS651" i="6"/>
  <c r="AX655" i="6"/>
  <c r="AS659" i="6"/>
  <c r="AX663" i="6"/>
  <c r="AS667" i="6"/>
  <c r="AX671" i="6"/>
  <c r="AS675" i="6"/>
  <c r="AX679" i="6"/>
  <c r="AS683" i="6"/>
  <c r="AX687" i="6"/>
  <c r="AS691" i="6"/>
  <c r="AX695" i="6"/>
  <c r="BB648" i="6"/>
  <c r="BB656" i="6"/>
  <c r="BB664" i="6"/>
  <c r="BB672" i="6"/>
  <c r="BB680" i="6"/>
  <c r="BG649" i="6"/>
  <c r="BG657" i="6"/>
  <c r="BG665" i="6"/>
  <c r="BG673" i="6"/>
  <c r="BL650" i="6"/>
  <c r="BL658" i="6"/>
  <c r="BL666" i="6"/>
  <c r="BV647" i="6"/>
  <c r="BQ651" i="6"/>
  <c r="BV655" i="6"/>
  <c r="BQ659" i="6"/>
  <c r="BV663" i="6"/>
  <c r="BV671" i="6"/>
  <c r="AS650" i="6"/>
  <c r="AS658" i="6"/>
  <c r="AX651" i="6"/>
  <c r="AX659" i="6"/>
  <c r="AX667" i="6"/>
  <c r="BB652" i="6"/>
  <c r="BB660" i="6"/>
  <c r="BG653" i="6"/>
  <c r="BL646" i="6"/>
  <c r="AS668" i="6"/>
  <c r="AE236" i="6"/>
  <c r="BK715" i="6"/>
  <c r="F720" i="6"/>
  <c r="F718" i="6"/>
  <c r="F716" i="6"/>
  <c r="F714" i="6"/>
  <c r="F712" i="6"/>
  <c r="F710" i="6"/>
  <c r="F708" i="6"/>
  <c r="F706" i="6"/>
  <c r="F704" i="6"/>
  <c r="F702" i="6"/>
  <c r="F700" i="6"/>
  <c r="F698" i="6"/>
  <c r="F696" i="6"/>
  <c r="F694" i="6"/>
  <c r="F692" i="6"/>
  <c r="F690" i="6"/>
  <c r="F688" i="6"/>
  <c r="F686" i="6"/>
  <c r="F684" i="6"/>
  <c r="K652" i="6"/>
  <c r="K660" i="6"/>
  <c r="K668" i="6"/>
  <c r="K676" i="6"/>
  <c r="K684" i="6"/>
  <c r="K692" i="6"/>
  <c r="BQ712" i="6"/>
  <c r="BG718" i="6"/>
  <c r="BQ720" i="6"/>
  <c r="Z689" i="6"/>
  <c r="Z697" i="6"/>
  <c r="AD690" i="6"/>
  <c r="AI683" i="6"/>
  <c r="F719" i="6"/>
  <c r="F717" i="6"/>
  <c r="F715" i="6"/>
  <c r="F713" i="6"/>
  <c r="F711" i="6"/>
  <c r="F709" i="6"/>
  <c r="F707" i="6"/>
  <c r="F705" i="6"/>
  <c r="F703" i="6"/>
  <c r="F701" i="6"/>
  <c r="F699" i="6"/>
  <c r="F697" i="6"/>
  <c r="F695" i="6"/>
  <c r="F693" i="6"/>
  <c r="F691" i="6"/>
  <c r="F689" i="6"/>
  <c r="F687" i="6"/>
  <c r="F685" i="6"/>
  <c r="F683" i="6"/>
  <c r="F681" i="6"/>
  <c r="F679" i="6"/>
  <c r="F677" i="6"/>
  <c r="F675" i="6"/>
  <c r="F673" i="6"/>
  <c r="F671" i="6"/>
  <c r="F669" i="6"/>
  <c r="F667" i="6"/>
  <c r="F665" i="6"/>
  <c r="F663" i="6"/>
  <c r="K664" i="6"/>
  <c r="K672" i="6"/>
  <c r="K680" i="6"/>
  <c r="I682" i="6"/>
  <c r="K688" i="6"/>
  <c r="I690" i="6"/>
  <c r="K696" i="6"/>
  <c r="I698" i="6"/>
  <c r="K704" i="6"/>
  <c r="I706" i="6"/>
  <c r="K712" i="6"/>
  <c r="I714" i="6"/>
  <c r="K720" i="6"/>
  <c r="P657" i="6"/>
  <c r="P665" i="6"/>
  <c r="P673" i="6"/>
  <c r="P681" i="6"/>
  <c r="P689" i="6"/>
  <c r="P697" i="6"/>
  <c r="P705" i="6"/>
  <c r="P713" i="6"/>
  <c r="U650" i="6"/>
  <c r="U658" i="6"/>
  <c r="U666" i="6"/>
  <c r="U674" i="6"/>
  <c r="U682" i="6"/>
  <c r="Z686" i="6"/>
  <c r="U690" i="6"/>
  <c r="Z694" i="6"/>
  <c r="U698" i="6"/>
  <c r="Z702" i="6"/>
  <c r="U706" i="6"/>
  <c r="Z710" i="6"/>
  <c r="U714" i="6"/>
  <c r="Z718" i="6"/>
  <c r="AD687" i="6"/>
  <c r="AD695" i="6"/>
  <c r="AD703" i="6"/>
  <c r="AD711" i="6"/>
  <c r="AD682" i="6"/>
  <c r="N675" i="6"/>
  <c r="N683" i="6"/>
  <c r="N691" i="6"/>
  <c r="N699" i="6"/>
  <c r="K701" i="6"/>
  <c r="N707" i="6"/>
  <c r="K709" i="6"/>
  <c r="N715" i="6"/>
  <c r="K717" i="6"/>
  <c r="R676" i="6"/>
  <c r="R684" i="6"/>
  <c r="R692" i="6"/>
  <c r="P694" i="6"/>
  <c r="R700" i="6"/>
  <c r="P702" i="6"/>
  <c r="R708" i="6"/>
  <c r="P710" i="6"/>
  <c r="R716" i="6"/>
  <c r="P718" i="6"/>
  <c r="Z651" i="6"/>
  <c r="Z659" i="6"/>
  <c r="Z667" i="6"/>
  <c r="Z675" i="6"/>
  <c r="W677" i="6"/>
  <c r="Z683" i="6"/>
  <c r="W685" i="6"/>
  <c r="U687" i="6"/>
  <c r="Z691" i="6"/>
  <c r="W693" i="6"/>
  <c r="U695" i="6"/>
  <c r="Z699" i="6"/>
  <c r="W701" i="6"/>
  <c r="U703" i="6"/>
  <c r="Z707" i="6"/>
  <c r="W709" i="6"/>
  <c r="U711" i="6"/>
  <c r="Z715" i="6"/>
  <c r="W717" i="6"/>
  <c r="U719" i="6"/>
  <c r="AD652" i="6"/>
  <c r="AD660" i="6"/>
  <c r="AD668" i="6"/>
  <c r="AD676" i="6"/>
  <c r="AB678" i="6"/>
  <c r="AD684" i="6"/>
  <c r="AB686" i="6"/>
  <c r="AD692" i="6"/>
  <c r="AB694" i="6"/>
  <c r="AD700" i="6"/>
  <c r="AB702" i="6"/>
  <c r="AD708" i="6"/>
  <c r="AB710" i="6"/>
  <c r="AD716" i="6"/>
  <c r="AB718" i="6"/>
  <c r="AI653" i="6"/>
  <c r="AI661" i="6"/>
  <c r="AI669" i="6"/>
  <c r="AI677" i="6"/>
  <c r="AG679" i="6"/>
  <c r="AI685" i="6"/>
  <c r="AG687" i="6"/>
  <c r="AI693" i="6"/>
  <c r="AG695" i="6"/>
  <c r="AI701" i="6"/>
  <c r="AG703" i="6"/>
  <c r="AI709" i="6"/>
  <c r="AG711" i="6"/>
  <c r="AI717" i="6"/>
  <c r="AG719" i="6"/>
  <c r="AN646" i="6"/>
  <c r="BL719" i="6"/>
  <c r="K658" i="6"/>
  <c r="K666" i="6"/>
  <c r="K674" i="6"/>
  <c r="K682" i="6"/>
  <c r="K690" i="6"/>
  <c r="K698" i="6"/>
  <c r="K706" i="6"/>
  <c r="K714" i="6"/>
  <c r="P651" i="6"/>
  <c r="P659" i="6"/>
  <c r="P667" i="6"/>
  <c r="P675" i="6"/>
  <c r="P683" i="6"/>
  <c r="P691" i="6"/>
  <c r="P699" i="6"/>
  <c r="P707" i="6"/>
  <c r="P715" i="6"/>
  <c r="U652" i="6"/>
  <c r="U660" i="6"/>
  <c r="U668" i="6"/>
  <c r="U676" i="6"/>
  <c r="U684" i="6"/>
  <c r="Z688" i="6"/>
  <c r="U692" i="6"/>
  <c r="Z696" i="6"/>
  <c r="U700" i="6"/>
  <c r="Z704" i="6"/>
  <c r="U708" i="6"/>
  <c r="Z712" i="6"/>
  <c r="U716" i="6"/>
  <c r="Z720" i="6"/>
  <c r="AD689" i="6"/>
  <c r="AD697" i="6"/>
  <c r="AD705" i="6"/>
  <c r="AD713" i="6"/>
  <c r="AI682" i="6"/>
  <c r="AI690" i="6"/>
  <c r="K700" i="6"/>
  <c r="K708" i="6"/>
  <c r="K716" i="6"/>
  <c r="I718" i="6"/>
  <c r="P653" i="6"/>
  <c r="P661" i="6"/>
  <c r="P669" i="6"/>
  <c r="P677" i="6"/>
  <c r="P685" i="6"/>
  <c r="P693" i="6"/>
  <c r="P701" i="6"/>
  <c r="P709" i="6"/>
  <c r="P717" i="6"/>
  <c r="U646" i="6"/>
  <c r="U654" i="6"/>
  <c r="U662" i="6"/>
  <c r="U670" i="6"/>
  <c r="Z674" i="6"/>
  <c r="U678" i="6"/>
  <c r="Z682" i="6"/>
  <c r="U686" i="6"/>
  <c r="Z690" i="6"/>
  <c r="U694" i="6"/>
  <c r="Z698" i="6"/>
  <c r="U702" i="6"/>
  <c r="Z706" i="6"/>
  <c r="U710" i="6"/>
  <c r="Z714" i="6"/>
  <c r="U718" i="6"/>
  <c r="AD667" i="6"/>
  <c r="AD675" i="6"/>
  <c r="AD683" i="6"/>
  <c r="AD691" i="6"/>
  <c r="AD699" i="6"/>
  <c r="AD707" i="6"/>
  <c r="AI660" i="6"/>
  <c r="AI668" i="6"/>
  <c r="AI676" i="6"/>
  <c r="AI684" i="6"/>
  <c r="AI692" i="6"/>
  <c r="AI700" i="6"/>
  <c r="AN653" i="6"/>
  <c r="AN661" i="6"/>
  <c r="AN669" i="6"/>
  <c r="AN677" i="6"/>
  <c r="AN685" i="6"/>
  <c r="AN693" i="6"/>
  <c r="AP715" i="6"/>
  <c r="AS646" i="6"/>
  <c r="AX650" i="6"/>
  <c r="AS654" i="6"/>
  <c r="AX658" i="6"/>
  <c r="AS662" i="6"/>
  <c r="AX666" i="6"/>
  <c r="AS670" i="6"/>
  <c r="AX674" i="6"/>
  <c r="AS678" i="6"/>
  <c r="AX682" i="6"/>
  <c r="AS686" i="6"/>
  <c r="AX690" i="6"/>
  <c r="AU716" i="6"/>
  <c r="BB651" i="6"/>
  <c r="BB659" i="6"/>
  <c r="BB667" i="6"/>
  <c r="BB675" i="6"/>
  <c r="BB683" i="6"/>
  <c r="AZ717" i="6"/>
  <c r="BA720" i="6"/>
  <c r="BG652" i="6"/>
  <c r="BG660" i="6"/>
  <c r="BG668" i="6"/>
  <c r="BG676" i="6"/>
  <c r="BF713" i="6"/>
  <c r="BE718" i="6"/>
  <c r="BL653" i="6"/>
  <c r="BL661" i="6"/>
  <c r="BL669" i="6"/>
  <c r="BK706" i="6"/>
  <c r="BK714" i="6"/>
  <c r="BQ646" i="6"/>
  <c r="BV650" i="6"/>
  <c r="BQ654" i="6"/>
  <c r="BV658" i="6"/>
  <c r="BQ662" i="6"/>
  <c r="BO236" i="6"/>
  <c r="M236" i="6"/>
  <c r="AL678" i="6"/>
  <c r="AI680" i="6"/>
  <c r="AL686" i="6"/>
  <c r="AI688" i="6"/>
  <c r="AI696" i="6"/>
  <c r="AI704" i="6"/>
  <c r="AL718" i="6"/>
  <c r="AN673" i="6"/>
  <c r="AN681" i="6"/>
  <c r="AN689" i="6"/>
  <c r="AN697" i="6"/>
  <c r="AP719" i="6"/>
  <c r="AX646" i="6"/>
  <c r="AX654" i="6"/>
  <c r="AX662" i="6"/>
  <c r="AS666" i="6"/>
  <c r="AX670" i="6"/>
  <c r="AS674" i="6"/>
  <c r="AX678" i="6"/>
  <c r="AS682" i="6"/>
  <c r="AX686" i="6"/>
  <c r="AS690" i="6"/>
  <c r="AX694" i="6"/>
  <c r="AU720" i="6"/>
  <c r="BB647" i="6"/>
  <c r="BB655" i="6"/>
  <c r="BB663" i="6"/>
  <c r="BB671" i="6"/>
  <c r="BB679" i="6"/>
  <c r="BB687" i="6"/>
  <c r="BB695" i="6"/>
  <c r="BG648" i="6"/>
  <c r="BG656" i="6"/>
  <c r="BG664" i="6"/>
  <c r="BG672" i="6"/>
  <c r="BG680" i="6"/>
  <c r="BG688" i="6"/>
  <c r="BL649" i="6"/>
  <c r="BL657" i="6"/>
  <c r="BL665" i="6"/>
  <c r="BL673" i="6"/>
  <c r="BL681" i="6"/>
  <c r="BV646" i="6"/>
  <c r="BQ650" i="6"/>
  <c r="BV654" i="6"/>
  <c r="BQ658" i="6"/>
  <c r="BV662" i="6"/>
  <c r="BQ666" i="6"/>
  <c r="BQ674" i="6"/>
  <c r="AN654" i="6"/>
  <c r="AN662" i="6"/>
  <c r="AN670" i="6"/>
  <c r="AN678" i="6"/>
  <c r="AN686" i="6"/>
  <c r="AN694" i="6"/>
  <c r="AN702" i="6"/>
  <c r="AN710" i="6"/>
  <c r="AN718" i="6"/>
  <c r="AS647" i="6"/>
  <c r="AS655" i="6"/>
  <c r="AS663" i="6"/>
  <c r="AS671" i="6"/>
  <c r="AX675" i="6"/>
  <c r="AS679" i="6"/>
  <c r="AX683" i="6"/>
  <c r="AS687" i="6"/>
  <c r="AX691" i="6"/>
  <c r="AS695" i="6"/>
  <c r="AX699" i="6"/>
  <c r="AS703" i="6"/>
  <c r="AX707" i="6"/>
  <c r="AS711" i="6"/>
  <c r="AX715" i="6"/>
  <c r="AS719" i="6"/>
  <c r="BB668" i="6"/>
  <c r="BB676" i="6"/>
  <c r="BB684" i="6"/>
  <c r="BB692" i="6"/>
  <c r="BB700" i="6"/>
  <c r="BB708" i="6"/>
  <c r="BG661" i="6"/>
  <c r="BG669" i="6"/>
  <c r="BJ675" i="6"/>
  <c r="BG677" i="6"/>
  <c r="BJ683" i="6"/>
  <c r="BG685" i="6"/>
  <c r="BJ691" i="6"/>
  <c r="BG693" i="6"/>
  <c r="BJ699" i="6"/>
  <c r="BG701" i="6"/>
  <c r="BJ707" i="6"/>
  <c r="BJ715" i="6"/>
  <c r="BL654" i="6"/>
  <c r="BL662" i="6"/>
  <c r="BL670" i="6"/>
  <c r="BN676" i="6"/>
  <c r="BL678" i="6"/>
  <c r="BN684" i="6"/>
  <c r="BL686" i="6"/>
  <c r="BN692" i="6"/>
  <c r="BL694" i="6"/>
  <c r="BN700" i="6"/>
  <c r="BN708" i="6"/>
  <c r="BN716" i="6"/>
  <c r="BQ647" i="6"/>
  <c r="BV651" i="6"/>
  <c r="BQ655" i="6"/>
  <c r="BV659" i="6"/>
  <c r="BQ663" i="6"/>
  <c r="BV667" i="6"/>
  <c r="BQ671" i="6"/>
  <c r="BV675" i="6"/>
  <c r="BS677" i="6"/>
  <c r="BQ679" i="6"/>
  <c r="BV683" i="6"/>
  <c r="BS685" i="6"/>
  <c r="BQ687" i="6"/>
  <c r="BV691" i="6"/>
  <c r="BS693" i="6"/>
  <c r="BS701" i="6"/>
  <c r="BS709" i="6"/>
  <c r="BS717" i="6"/>
  <c r="BC236" i="6"/>
  <c r="AI698" i="6"/>
  <c r="AI706" i="6"/>
  <c r="AI714" i="6"/>
  <c r="AN675" i="6"/>
  <c r="AN683" i="6"/>
  <c r="AN691" i="6"/>
  <c r="AN699" i="6"/>
  <c r="AN707" i="6"/>
  <c r="AN715" i="6"/>
  <c r="AX648" i="6"/>
  <c r="AX656" i="6"/>
  <c r="AX664" i="6"/>
  <c r="AX672" i="6"/>
  <c r="AS676" i="6"/>
  <c r="AX680" i="6"/>
  <c r="AS684" i="6"/>
  <c r="AX688" i="6"/>
  <c r="AS692" i="6"/>
  <c r="AX696" i="6"/>
  <c r="AS700" i="6"/>
  <c r="AX704" i="6"/>
  <c r="AS708" i="6"/>
  <c r="AS716" i="6"/>
  <c r="BB649" i="6"/>
  <c r="BB657" i="6"/>
  <c r="BB665" i="6"/>
  <c r="BB673" i="6"/>
  <c r="BB681" i="6"/>
  <c r="BB689" i="6"/>
  <c r="BB697" i="6"/>
  <c r="BG650" i="6"/>
  <c r="BG658" i="6"/>
  <c r="BG666" i="6"/>
  <c r="BG674" i="6"/>
  <c r="BG682" i="6"/>
  <c r="BG690" i="6"/>
  <c r="BL651" i="6"/>
  <c r="BL659" i="6"/>
  <c r="BL667" i="6"/>
  <c r="BL675" i="6"/>
  <c r="BL683" i="6"/>
  <c r="BV648" i="6"/>
  <c r="BQ652" i="6"/>
  <c r="BV656" i="6"/>
  <c r="BQ660" i="6"/>
  <c r="BV664" i="6"/>
  <c r="BQ668" i="6"/>
  <c r="BV672" i="6"/>
  <c r="BQ676" i="6"/>
  <c r="BV680" i="6"/>
  <c r="BQ684" i="6"/>
  <c r="BV688" i="6"/>
  <c r="BV696" i="6"/>
  <c r="BV704" i="6"/>
  <c r="BV712" i="6"/>
  <c r="BV720" i="6"/>
  <c r="AK236" i="6"/>
  <c r="N666" i="6"/>
  <c r="I678" i="6"/>
  <c r="N698" i="6"/>
  <c r="R659" i="6"/>
  <c r="R691" i="6"/>
  <c r="R707" i="6"/>
  <c r="W676" i="6"/>
  <c r="W700" i="6"/>
  <c r="AB677" i="6"/>
  <c r="AB685" i="6"/>
  <c r="AB693" i="6"/>
  <c r="AB701" i="6"/>
  <c r="AB717" i="6"/>
  <c r="AG670" i="6"/>
  <c r="AL674" i="6"/>
  <c r="AG686" i="6"/>
  <c r="AL690" i="6"/>
  <c r="AL698" i="6"/>
  <c r="AG710" i="6"/>
  <c r="AP691" i="6"/>
  <c r="AZ677" i="6"/>
  <c r="BE654" i="6"/>
  <c r="BJ658" i="6"/>
  <c r="BE670" i="6"/>
  <c r="BN675" i="6"/>
  <c r="N650" i="6"/>
  <c r="N674" i="6"/>
  <c r="I686" i="6"/>
  <c r="I694" i="6"/>
  <c r="N706" i="6"/>
  <c r="R683" i="6"/>
  <c r="R715" i="6"/>
  <c r="W668" i="6"/>
  <c r="W692" i="6"/>
  <c r="W708" i="6"/>
  <c r="AB669" i="6"/>
  <c r="AG654" i="6"/>
  <c r="AG662" i="6"/>
  <c r="AL682" i="6"/>
  <c r="AG702" i="6"/>
  <c r="AL714" i="6"/>
  <c r="AU676" i="6"/>
  <c r="AU692" i="6"/>
  <c r="AZ661" i="6"/>
  <c r="AZ685" i="6"/>
  <c r="AZ701" i="6"/>
  <c r="AZ709" i="6"/>
  <c r="BE678" i="6"/>
  <c r="BJ690" i="6"/>
  <c r="BE702" i="6"/>
  <c r="BN659" i="6"/>
  <c r="BN699" i="6"/>
  <c r="N658" i="6"/>
  <c r="N682" i="6"/>
  <c r="N690" i="6"/>
  <c r="I710" i="6"/>
  <c r="N714" i="6"/>
  <c r="R667" i="6"/>
  <c r="R699" i="6"/>
  <c r="W660" i="6"/>
  <c r="W684" i="6"/>
  <c r="W716" i="6"/>
  <c r="AB653" i="6"/>
  <c r="AB661" i="6"/>
  <c r="AP675" i="6"/>
  <c r="AP699" i="6"/>
  <c r="AU668" i="6"/>
  <c r="AU700" i="6"/>
  <c r="AU708" i="6"/>
  <c r="AZ693" i="6"/>
  <c r="BJ650" i="6"/>
  <c r="BE662" i="6"/>
  <c r="BJ682" i="6"/>
  <c r="BE694" i="6"/>
  <c r="BN651" i="6"/>
  <c r="BN683" i="6"/>
  <c r="I702" i="6"/>
  <c r="R651" i="6"/>
  <c r="R675" i="6"/>
  <c r="W652" i="6"/>
  <c r="AB709" i="6"/>
  <c r="AG646" i="6"/>
  <c r="AL666" i="6"/>
  <c r="AG678" i="6"/>
  <c r="AG694" i="6"/>
  <c r="AL706" i="6"/>
  <c r="AG718" i="6"/>
  <c r="AP667" i="6"/>
  <c r="AP683" i="6"/>
  <c r="AP707" i="6"/>
  <c r="AU660" i="6"/>
  <c r="AU684" i="6"/>
  <c r="AZ669" i="6"/>
  <c r="BJ666" i="6"/>
  <c r="BJ674" i="6"/>
  <c r="BE686" i="6"/>
  <c r="BJ698" i="6"/>
  <c r="BE710" i="6"/>
  <c r="BN667" i="6"/>
  <c r="BN691" i="6"/>
  <c r="W704" i="6"/>
  <c r="W712" i="6"/>
  <c r="W720" i="6"/>
  <c r="AB673" i="6"/>
  <c r="AB681" i="6"/>
  <c r="AB689" i="6"/>
  <c r="AB697" i="6"/>
  <c r="AB705" i="6"/>
  <c r="AB713" i="6"/>
  <c r="AG650" i="6"/>
  <c r="AG658" i="6"/>
  <c r="AG666" i="6"/>
  <c r="AG674" i="6"/>
  <c r="AG682" i="6"/>
  <c r="AG690" i="6"/>
  <c r="AL694" i="6"/>
  <c r="AG698" i="6"/>
  <c r="AL702" i="6"/>
  <c r="AG706" i="6"/>
  <c r="AL710" i="6"/>
  <c r="AG714" i="6"/>
  <c r="AP679" i="6"/>
  <c r="AP687" i="6"/>
  <c r="AP695" i="6"/>
  <c r="AP703" i="6"/>
  <c r="AP711" i="6"/>
  <c r="AU672" i="6"/>
  <c r="AU680" i="6"/>
  <c r="AU688" i="6"/>
  <c r="AU696" i="6"/>
  <c r="AU704" i="6"/>
  <c r="AU712" i="6"/>
  <c r="AZ657" i="6"/>
  <c r="AZ665" i="6"/>
  <c r="AZ673" i="6"/>
  <c r="AZ681" i="6"/>
  <c r="AZ689" i="6"/>
  <c r="AZ697" i="6"/>
  <c r="AZ705" i="6"/>
  <c r="AZ713" i="6"/>
  <c r="I649" i="6"/>
  <c r="N653" i="6"/>
  <c r="I657" i="6"/>
  <c r="N661" i="6"/>
  <c r="I665" i="6"/>
  <c r="N669" i="6"/>
  <c r="I673" i="6"/>
  <c r="N677" i="6"/>
  <c r="I681" i="6"/>
  <c r="N685" i="6"/>
  <c r="I689" i="6"/>
  <c r="N693" i="6"/>
  <c r="I697" i="6"/>
  <c r="N701" i="6"/>
  <c r="I705" i="6"/>
  <c r="J708" i="6"/>
  <c r="N709" i="6"/>
  <c r="I713" i="6"/>
  <c r="J716" i="6"/>
  <c r="N717" i="6"/>
  <c r="R646" i="6"/>
  <c r="R654" i="6"/>
  <c r="R662" i="6"/>
  <c r="R670" i="6"/>
  <c r="R678" i="6"/>
  <c r="R686" i="6"/>
  <c r="R694" i="6"/>
  <c r="O701" i="6"/>
  <c r="R702" i="6"/>
  <c r="O709" i="6"/>
  <c r="R710" i="6"/>
  <c r="O717" i="6"/>
  <c r="R718" i="6"/>
  <c r="W647" i="6"/>
  <c r="W655" i="6"/>
  <c r="W663" i="6"/>
  <c r="W671" i="6"/>
  <c r="W679" i="6"/>
  <c r="W687" i="6"/>
  <c r="W695" i="6"/>
  <c r="W703" i="6"/>
  <c r="W711" i="6"/>
  <c r="X714" i="6"/>
  <c r="W719" i="6"/>
  <c r="AB648" i="6"/>
  <c r="AB656" i="6"/>
  <c r="AB664" i="6"/>
  <c r="AB672" i="6"/>
  <c r="AB680" i="6"/>
  <c r="AB688" i="6"/>
  <c r="AB696" i="6"/>
  <c r="AB704" i="6"/>
  <c r="AC707" i="6"/>
  <c r="AB712" i="6"/>
  <c r="AC715" i="6"/>
  <c r="AB720" i="6"/>
  <c r="AG649" i="6"/>
  <c r="AL653" i="6"/>
  <c r="AG657" i="6"/>
  <c r="AL661" i="6"/>
  <c r="AG665" i="6"/>
  <c r="AL669" i="6"/>
  <c r="AG673" i="6"/>
  <c r="AL677" i="6"/>
  <c r="AG681" i="6"/>
  <c r="AL685" i="6"/>
  <c r="AG689" i="6"/>
  <c r="AL693" i="6"/>
  <c r="AG697" i="6"/>
  <c r="AH700" i="6"/>
  <c r="AL701" i="6"/>
  <c r="AG705" i="6"/>
  <c r="AH708" i="6"/>
  <c r="AL709" i="6"/>
  <c r="AG713" i="6"/>
  <c r="AH716" i="6"/>
  <c r="AL717" i="6"/>
  <c r="AP646" i="6"/>
  <c r="AP654" i="6"/>
  <c r="AP662" i="6"/>
  <c r="AP670" i="6"/>
  <c r="AR673" i="6"/>
  <c r="AP678" i="6"/>
  <c r="AR681" i="6"/>
  <c r="AP686" i="6"/>
  <c r="AR689" i="6"/>
  <c r="AM693" i="6"/>
  <c r="AP694" i="6"/>
  <c r="AR697" i="6"/>
  <c r="AM701" i="6"/>
  <c r="AP702" i="6"/>
  <c r="AR705" i="6"/>
  <c r="AM709" i="6"/>
  <c r="AP710" i="6"/>
  <c r="AR713" i="6"/>
  <c r="AM717" i="6"/>
  <c r="AP718" i="6"/>
  <c r="AU647" i="6"/>
  <c r="AU655" i="6"/>
  <c r="AU663" i="6"/>
  <c r="AU671" i="6"/>
  <c r="AV674" i="6"/>
  <c r="AU679" i="6"/>
  <c r="AV682" i="6"/>
  <c r="AU687" i="6"/>
  <c r="AV690" i="6"/>
  <c r="AU695" i="6"/>
  <c r="AV698" i="6"/>
  <c r="AU703" i="6"/>
  <c r="AV706" i="6"/>
  <c r="AU711" i="6"/>
  <c r="AV714" i="6"/>
  <c r="AU719" i="6"/>
  <c r="AZ648" i="6"/>
  <c r="AZ656" i="6"/>
  <c r="BS660" i="6"/>
  <c r="BS676" i="6"/>
  <c r="BS684" i="6"/>
  <c r="BS692" i="6"/>
  <c r="AV708" i="6"/>
  <c r="AU713" i="6"/>
  <c r="AV716" i="6"/>
  <c r="AZ650" i="6"/>
  <c r="AZ658" i="6"/>
  <c r="AZ666" i="6"/>
  <c r="AZ674" i="6"/>
  <c r="AZ682" i="6"/>
  <c r="BA685" i="6"/>
  <c r="AZ690" i="6"/>
  <c r="BA693" i="6"/>
  <c r="AZ698" i="6"/>
  <c r="BA701" i="6"/>
  <c r="AZ706" i="6"/>
  <c r="BA709" i="6"/>
  <c r="AZ714" i="6"/>
  <c r="BA717" i="6"/>
  <c r="BJ647" i="6"/>
  <c r="BE651" i="6"/>
  <c r="BJ655" i="6"/>
  <c r="BE659" i="6"/>
  <c r="BJ663" i="6"/>
  <c r="BE667" i="6"/>
  <c r="BJ671" i="6"/>
  <c r="BE675" i="6"/>
  <c r="BF678" i="6"/>
  <c r="BJ679" i="6"/>
  <c r="BE683" i="6"/>
  <c r="BF686" i="6"/>
  <c r="BJ687" i="6"/>
  <c r="BE691" i="6"/>
  <c r="BF694" i="6"/>
  <c r="BJ695" i="6"/>
  <c r="BE699" i="6"/>
  <c r="BF702" i="6"/>
  <c r="BJ703" i="6"/>
  <c r="BE707" i="6"/>
  <c r="BF710" i="6"/>
  <c r="BJ711" i="6"/>
  <c r="BF718" i="6"/>
  <c r="BJ719" i="6"/>
  <c r="BN648" i="6"/>
  <c r="BN656" i="6"/>
  <c r="BN664" i="6"/>
  <c r="BK671" i="6"/>
  <c r="BN672" i="6"/>
  <c r="BK679" i="6"/>
  <c r="BN680" i="6"/>
  <c r="BK687" i="6"/>
  <c r="BN688" i="6"/>
  <c r="BP691" i="6"/>
  <c r="BK695" i="6"/>
  <c r="BN696" i="6"/>
  <c r="BP699" i="6"/>
  <c r="BK703" i="6"/>
  <c r="BN704" i="6"/>
  <c r="BP707" i="6"/>
  <c r="BK711" i="6"/>
  <c r="BN712" i="6"/>
  <c r="BP715" i="6"/>
  <c r="BK719" i="6"/>
  <c r="BN720" i="6"/>
  <c r="BS649" i="6"/>
  <c r="BS657" i="6"/>
  <c r="BS665" i="6"/>
  <c r="BS673" i="6"/>
  <c r="BS681" i="6"/>
  <c r="BT684" i="6"/>
  <c r="BS689" i="6"/>
  <c r="BT692" i="6"/>
  <c r="BS697" i="6"/>
  <c r="BT700" i="6"/>
  <c r="BS705" i="6"/>
  <c r="BT708" i="6"/>
  <c r="BS713" i="6"/>
  <c r="BT716" i="6"/>
  <c r="BS668" i="6"/>
  <c r="N663" i="6"/>
  <c r="I667" i="6"/>
  <c r="N671" i="6"/>
  <c r="N679" i="6"/>
  <c r="I683" i="6"/>
  <c r="I699" i="6"/>
  <c r="N711" i="6"/>
  <c r="I715" i="6"/>
  <c r="N719" i="6"/>
  <c r="R656" i="6"/>
  <c r="R672" i="6"/>
  <c r="R704" i="6"/>
  <c r="O719" i="6"/>
  <c r="W657" i="6"/>
  <c r="W673" i="6"/>
  <c r="W681" i="6"/>
  <c r="W689" i="6"/>
  <c r="W705" i="6"/>
  <c r="W713" i="6"/>
  <c r="AB658" i="6"/>
  <c r="AB682" i="6"/>
  <c r="AB690" i="6"/>
  <c r="AB698" i="6"/>
  <c r="AB714" i="6"/>
  <c r="AG651" i="6"/>
  <c r="AL655" i="6"/>
  <c r="AG659" i="6"/>
  <c r="AL671" i="6"/>
  <c r="AG675" i="6"/>
  <c r="AL679" i="6"/>
  <c r="AG683" i="6"/>
  <c r="AL695" i="6"/>
  <c r="AG699" i="6"/>
  <c r="AL711" i="6"/>
  <c r="AL719" i="6"/>
  <c r="AP648" i="6"/>
  <c r="AP672" i="6"/>
  <c r="AP696" i="6"/>
  <c r="AR699" i="6"/>
  <c r="AP712" i="6"/>
  <c r="AP720" i="6"/>
  <c r="AU649" i="6"/>
  <c r="AU657" i="6"/>
  <c r="AU673" i="6"/>
  <c r="AU681" i="6"/>
  <c r="AU689" i="6"/>
  <c r="AV700" i="6"/>
  <c r="AU705" i="6"/>
  <c r="D720" i="6"/>
  <c r="D716" i="6"/>
  <c r="D712" i="6"/>
  <c r="D708" i="6"/>
  <c r="D704" i="6"/>
  <c r="D700" i="6"/>
  <c r="D696" i="6"/>
  <c r="D692" i="6"/>
  <c r="D688" i="6"/>
  <c r="D684" i="6"/>
  <c r="D680" i="6"/>
  <c r="D676" i="6"/>
  <c r="D670" i="6"/>
  <c r="D668" i="6"/>
  <c r="D664" i="6"/>
  <c r="D660" i="6"/>
  <c r="D656" i="6"/>
  <c r="D652" i="6"/>
  <c r="D648" i="6"/>
  <c r="N684" i="6"/>
  <c r="I688" i="6"/>
  <c r="N700" i="6"/>
  <c r="I704" i="6"/>
  <c r="J707" i="6"/>
  <c r="N716" i="6"/>
  <c r="I720" i="6"/>
  <c r="R653" i="6"/>
  <c r="R669" i="6"/>
  <c r="R677" i="6"/>
  <c r="R693" i="6"/>
  <c r="T696" i="6"/>
  <c r="R709" i="6"/>
  <c r="T712" i="6"/>
  <c r="O716" i="6"/>
  <c r="W646" i="6"/>
  <c r="W662" i="6"/>
  <c r="W678" i="6"/>
  <c r="X681" i="6"/>
  <c r="W694" i="6"/>
  <c r="X697" i="6"/>
  <c r="W710" i="6"/>
  <c r="W718" i="6"/>
  <c r="AB647" i="6"/>
  <c r="AB663" i="6"/>
  <c r="AB671" i="6"/>
  <c r="AB687" i="6"/>
  <c r="AC690" i="6"/>
  <c r="AB695" i="6"/>
  <c r="AC698" i="6"/>
  <c r="AB703" i="6"/>
  <c r="AC706" i="6"/>
  <c r="AG648" i="6"/>
  <c r="AL652" i="6"/>
  <c r="AG656" i="6"/>
  <c r="AL668" i="6"/>
  <c r="AH675" i="6"/>
  <c r="AL684" i="6"/>
  <c r="AG688" i="6"/>
  <c r="AH691" i="6"/>
  <c r="AL700" i="6"/>
  <c r="AG704" i="6"/>
  <c r="AH707" i="6"/>
  <c r="AG712" i="6"/>
  <c r="AL716" i="6"/>
  <c r="AG720" i="6"/>
  <c r="AP653" i="6"/>
  <c r="AP661" i="6"/>
  <c r="AP669" i="6"/>
  <c r="AM676" i="6"/>
  <c r="AP685" i="6"/>
  <c r="AR688" i="6"/>
  <c r="AM692" i="6"/>
  <c r="AP709" i="6"/>
  <c r="AR712" i="6"/>
  <c r="AM716" i="6"/>
  <c r="AU670" i="6"/>
  <c r="AU686" i="6"/>
  <c r="AV689" i="6"/>
  <c r="AU702" i="6"/>
  <c r="AU710" i="6"/>
  <c r="AU718" i="6"/>
  <c r="AZ655" i="6"/>
  <c r="AZ671" i="6"/>
  <c r="AZ687" i="6"/>
  <c r="BA690" i="6"/>
  <c r="AZ711" i="6"/>
  <c r="BA714" i="6"/>
  <c r="BE648" i="6"/>
  <c r="BJ652" i="6"/>
  <c r="BE656" i="6"/>
  <c r="BJ668" i="6"/>
  <c r="BE672" i="6"/>
  <c r="BJ684" i="6"/>
  <c r="BE688" i="6"/>
  <c r="BS652" i="6"/>
  <c r="N647" i="6"/>
  <c r="I651" i="6"/>
  <c r="N655" i="6"/>
  <c r="I659" i="6"/>
  <c r="I675" i="6"/>
  <c r="N687" i="6"/>
  <c r="I691" i="6"/>
  <c r="N695" i="6"/>
  <c r="N703" i="6"/>
  <c r="I707" i="6"/>
  <c r="J718" i="6"/>
  <c r="R648" i="6"/>
  <c r="R664" i="6"/>
  <c r="R680" i="6"/>
  <c r="R688" i="6"/>
  <c r="R696" i="6"/>
  <c r="R712" i="6"/>
  <c r="R720" i="6"/>
  <c r="W649" i="6"/>
  <c r="W665" i="6"/>
  <c r="W697" i="6"/>
  <c r="AB650" i="6"/>
  <c r="AB666" i="6"/>
  <c r="AB674" i="6"/>
  <c r="AB706" i="6"/>
  <c r="AL647" i="6"/>
  <c r="AL663" i="6"/>
  <c r="AG667" i="6"/>
  <c r="AL687" i="6"/>
  <c r="AG691" i="6"/>
  <c r="AL703" i="6"/>
  <c r="AG707" i="6"/>
  <c r="AG715" i="6"/>
  <c r="AP656" i="6"/>
  <c r="AP664" i="6"/>
  <c r="AP680" i="6"/>
  <c r="AP688" i="6"/>
  <c r="AP704" i="6"/>
  <c r="AR707" i="6"/>
  <c r="AR715" i="6"/>
  <c r="AM719" i="6"/>
  <c r="AU665" i="6"/>
  <c r="AU697" i="6"/>
  <c r="D718" i="6"/>
  <c r="D714" i="6"/>
  <c r="D710" i="6"/>
  <c r="D706" i="6"/>
  <c r="D702" i="6"/>
  <c r="D698" i="6"/>
  <c r="D694" i="6"/>
  <c r="D690" i="6"/>
  <c r="D686" i="6"/>
  <c r="D682" i="6"/>
  <c r="D678" i="6"/>
  <c r="D674" i="6"/>
  <c r="D672" i="6"/>
  <c r="D666" i="6"/>
  <c r="D662" i="6"/>
  <c r="D658" i="6"/>
  <c r="D654" i="6"/>
  <c r="D650" i="6"/>
  <c r="D646" i="6"/>
  <c r="I648" i="6"/>
  <c r="N652" i="6"/>
  <c r="I656" i="6"/>
  <c r="N660" i="6"/>
  <c r="I664" i="6"/>
  <c r="N668" i="6"/>
  <c r="I672" i="6"/>
  <c r="N676" i="6"/>
  <c r="I680" i="6"/>
  <c r="N692" i="6"/>
  <c r="I696" i="6"/>
  <c r="N708" i="6"/>
  <c r="I712" i="6"/>
  <c r="J715" i="6"/>
  <c r="R661" i="6"/>
  <c r="R685" i="6"/>
  <c r="T688" i="6"/>
  <c r="R701" i="6"/>
  <c r="T704" i="6"/>
  <c r="O708" i="6"/>
  <c r="R717" i="6"/>
  <c r="T720" i="6"/>
  <c r="W654" i="6"/>
  <c r="W670" i="6"/>
  <c r="W686" i="6"/>
  <c r="X689" i="6"/>
  <c r="W702" i="6"/>
  <c r="X705" i="6"/>
  <c r="X713" i="6"/>
  <c r="AB655" i="6"/>
  <c r="AB679" i="6"/>
  <c r="AC682" i="6"/>
  <c r="AB711" i="6"/>
  <c r="AC714" i="6"/>
  <c r="AB719" i="6"/>
  <c r="AL660" i="6"/>
  <c r="AG664" i="6"/>
  <c r="AG672" i="6"/>
  <c r="AL676" i="6"/>
  <c r="AG680" i="6"/>
  <c r="AH683" i="6"/>
  <c r="AL692" i="6"/>
  <c r="AG696" i="6"/>
  <c r="AH699" i="6"/>
  <c r="AL708" i="6"/>
  <c r="AH715" i="6"/>
  <c r="AP677" i="6"/>
  <c r="AM684" i="6"/>
  <c r="AP693" i="6"/>
  <c r="AR696" i="6"/>
  <c r="AM700" i="6"/>
  <c r="AP701" i="6"/>
  <c r="AR704" i="6"/>
  <c r="AM708" i="6"/>
  <c r="AP717" i="6"/>
  <c r="AR720" i="6"/>
  <c r="AU646" i="6"/>
  <c r="AU654" i="6"/>
  <c r="AU662" i="6"/>
  <c r="AU678" i="6"/>
  <c r="AU694" i="6"/>
  <c r="AV697" i="6"/>
  <c r="AV705" i="6"/>
  <c r="AV713" i="6"/>
  <c r="AZ647" i="6"/>
  <c r="AZ663" i="6"/>
  <c r="AZ679" i="6"/>
  <c r="BA682" i="6"/>
  <c r="AZ695" i="6"/>
  <c r="BA698" i="6"/>
  <c r="AZ703" i="6"/>
  <c r="BA706" i="6"/>
  <c r="AZ719" i="6"/>
  <c r="BJ660" i="6"/>
  <c r="BE664" i="6"/>
  <c r="BJ676" i="6"/>
  <c r="BE680" i="6"/>
  <c r="BF683" i="6"/>
  <c r="BJ646" i="6"/>
  <c r="BE650" i="6"/>
  <c r="BJ654" i="6"/>
  <c r="BE658" i="6"/>
  <c r="BJ662" i="6"/>
  <c r="BE666" i="6"/>
  <c r="BJ670" i="6"/>
  <c r="BE674" i="6"/>
  <c r="BJ678" i="6"/>
  <c r="BE682" i="6"/>
  <c r="BJ686" i="6"/>
  <c r="BE690" i="6"/>
  <c r="BJ694" i="6"/>
  <c r="BE698" i="6"/>
  <c r="BJ702" i="6"/>
  <c r="BE706" i="6"/>
  <c r="BJ710" i="6"/>
  <c r="BE714" i="6"/>
  <c r="BN647" i="6"/>
  <c r="BN655" i="6"/>
  <c r="BN663" i="6"/>
  <c r="BN671" i="6"/>
  <c r="BN679" i="6"/>
  <c r="BN687" i="6"/>
  <c r="BN695" i="6"/>
  <c r="BN703" i="6"/>
  <c r="BP714" i="6"/>
  <c r="BS648" i="6"/>
  <c r="BS656" i="6"/>
  <c r="BS664" i="6"/>
  <c r="BS672" i="6"/>
  <c r="BS680" i="6"/>
  <c r="BS688" i="6"/>
  <c r="BS696" i="6"/>
  <c r="BT707" i="6"/>
  <c r="BT715" i="6"/>
  <c r="D719" i="6"/>
  <c r="D717" i="6"/>
  <c r="D715" i="6"/>
  <c r="D713" i="6"/>
  <c r="D711" i="6"/>
  <c r="D709" i="6"/>
  <c r="D707" i="6"/>
  <c r="D705" i="6"/>
  <c r="D703" i="6"/>
  <c r="D701" i="6"/>
  <c r="D699" i="6"/>
  <c r="D697" i="6"/>
  <c r="D695" i="6"/>
  <c r="D693" i="6"/>
  <c r="D691" i="6"/>
  <c r="D689" i="6"/>
  <c r="D687" i="6"/>
  <c r="D685" i="6"/>
  <c r="D683" i="6"/>
  <c r="D681" i="6"/>
  <c r="D679" i="6"/>
  <c r="D677" i="6"/>
  <c r="D675" i="6"/>
  <c r="D673" i="6"/>
  <c r="D671" i="6"/>
  <c r="D669" i="6"/>
  <c r="D667" i="6"/>
  <c r="D665" i="6"/>
  <c r="D663" i="6"/>
  <c r="D661" i="6"/>
  <c r="D659" i="6"/>
  <c r="D657" i="6"/>
  <c r="D655" i="6"/>
  <c r="D653" i="6"/>
  <c r="D651" i="6"/>
  <c r="D649" i="6"/>
  <c r="D647" i="6"/>
  <c r="N648" i="6"/>
  <c r="I652" i="6"/>
  <c r="N656" i="6"/>
  <c r="I660" i="6"/>
  <c r="N664" i="6"/>
  <c r="I668" i="6"/>
  <c r="N672" i="6"/>
  <c r="I676" i="6"/>
  <c r="N680" i="6"/>
  <c r="I684" i="6"/>
  <c r="J687" i="6"/>
  <c r="N688" i="6"/>
  <c r="I692" i="6"/>
  <c r="J695" i="6"/>
  <c r="N696" i="6"/>
  <c r="I700" i="6"/>
  <c r="J703" i="6"/>
  <c r="N704" i="6"/>
  <c r="I708" i="6"/>
  <c r="J711" i="6"/>
  <c r="N712" i="6"/>
  <c r="I716" i="6"/>
  <c r="AZ664" i="6"/>
  <c r="BA667" i="6"/>
  <c r="AZ672" i="6"/>
  <c r="BA675" i="6"/>
  <c r="AZ680" i="6"/>
  <c r="BA683" i="6"/>
  <c r="AZ688" i="6"/>
  <c r="BA691" i="6"/>
  <c r="AZ696" i="6"/>
  <c r="BA699" i="6"/>
  <c r="AZ704" i="6"/>
  <c r="BA707" i="6"/>
  <c r="AZ712" i="6"/>
  <c r="BA715" i="6"/>
  <c r="AZ720" i="6"/>
  <c r="BE649" i="6"/>
  <c r="BJ653" i="6"/>
  <c r="BE657" i="6"/>
  <c r="BF660" i="6"/>
  <c r="BJ661" i="6"/>
  <c r="BE665" i="6"/>
  <c r="BF668" i="6"/>
  <c r="BJ669" i="6"/>
  <c r="BE673" i="6"/>
  <c r="BF676" i="6"/>
  <c r="BJ677" i="6"/>
  <c r="BE681" i="6"/>
  <c r="BF684" i="6"/>
  <c r="BJ685" i="6"/>
  <c r="BE689" i="6"/>
  <c r="BF692" i="6"/>
  <c r="BJ693" i="6"/>
  <c r="BE697" i="6"/>
  <c r="BF700" i="6"/>
  <c r="BJ701" i="6"/>
  <c r="BE705" i="6"/>
  <c r="BF708" i="6"/>
  <c r="BJ709" i="6"/>
  <c r="BE713" i="6"/>
  <c r="BF716" i="6"/>
  <c r="BJ717" i="6"/>
  <c r="BN646" i="6"/>
  <c r="BK653" i="6"/>
  <c r="BN654" i="6"/>
  <c r="BK661" i="6"/>
  <c r="BN662" i="6"/>
  <c r="BP665" i="6"/>
  <c r="BK669" i="6"/>
  <c r="BN670" i="6"/>
  <c r="BP673" i="6"/>
  <c r="BK677" i="6"/>
  <c r="BN678" i="6"/>
  <c r="BP681" i="6"/>
  <c r="BK685" i="6"/>
  <c r="BN686" i="6"/>
  <c r="BP689" i="6"/>
  <c r="BK693" i="6"/>
  <c r="BN694" i="6"/>
  <c r="BP697" i="6"/>
  <c r="BK701" i="6"/>
  <c r="BN702" i="6"/>
  <c r="BP705" i="6"/>
  <c r="BK709" i="6"/>
  <c r="BN710" i="6"/>
  <c r="BP713" i="6"/>
  <c r="BK717" i="6"/>
  <c r="BN718" i="6"/>
  <c r="BS647" i="6"/>
  <c r="BS655" i="6"/>
  <c r="BT658" i="6"/>
  <c r="BS663" i="6"/>
  <c r="BT666" i="6"/>
  <c r="BS671" i="6"/>
  <c r="BT674" i="6"/>
  <c r="BS679" i="6"/>
  <c r="BT682" i="6"/>
  <c r="BS687" i="6"/>
  <c r="BT690" i="6"/>
  <c r="BS695" i="6"/>
  <c r="BT698" i="6"/>
  <c r="BS703" i="6"/>
  <c r="BT706" i="6"/>
  <c r="BS711" i="6"/>
  <c r="BT714" i="6"/>
  <c r="BS719" i="6"/>
  <c r="BF691" i="6"/>
  <c r="BJ700" i="6"/>
  <c r="BE704" i="6"/>
  <c r="BF707" i="6"/>
  <c r="BF715" i="6"/>
  <c r="BN653" i="6"/>
  <c r="BN661" i="6"/>
  <c r="BP664" i="6"/>
  <c r="BN677" i="6"/>
  <c r="BP680" i="6"/>
  <c r="BK684" i="6"/>
  <c r="BN701" i="6"/>
  <c r="BP704" i="6"/>
  <c r="BK708" i="6"/>
  <c r="BN717" i="6"/>
  <c r="BP720" i="6"/>
  <c r="BS646" i="6"/>
  <c r="BS654" i="6"/>
  <c r="BT657" i="6"/>
  <c r="BS670" i="6"/>
  <c r="BT673" i="6"/>
  <c r="BT681" i="6"/>
  <c r="BS702" i="6"/>
  <c r="BT705" i="6"/>
  <c r="BS710" i="6"/>
  <c r="BJ692" i="6"/>
  <c r="BE696" i="6"/>
  <c r="BF699" i="6"/>
  <c r="BJ708" i="6"/>
  <c r="BE712" i="6"/>
  <c r="BJ716" i="6"/>
  <c r="BE720" i="6"/>
  <c r="BN669" i="6"/>
  <c r="BP672" i="6"/>
  <c r="BK676" i="6"/>
  <c r="BN685" i="6"/>
  <c r="BP688" i="6"/>
  <c r="BK692" i="6"/>
  <c r="BN693" i="6"/>
  <c r="BP696" i="6"/>
  <c r="BK700" i="6"/>
  <c r="BN709" i="6"/>
  <c r="BP712" i="6"/>
  <c r="BK716" i="6"/>
  <c r="BS662" i="6"/>
  <c r="BT665" i="6"/>
  <c r="BS678" i="6"/>
  <c r="BS686" i="6"/>
  <c r="BT689" i="6"/>
  <c r="BS694" i="6"/>
  <c r="BT697" i="6"/>
  <c r="BT713" i="6"/>
  <c r="BS718" i="6"/>
  <c r="J648" i="6"/>
  <c r="N649" i="6"/>
  <c r="I653" i="6"/>
  <c r="J656" i="6"/>
  <c r="N657" i="6"/>
  <c r="I661" i="6"/>
  <c r="J664" i="6"/>
  <c r="N665" i="6"/>
  <c r="I669" i="6"/>
  <c r="J672" i="6"/>
  <c r="N673" i="6"/>
  <c r="I677" i="6"/>
  <c r="J680" i="6"/>
  <c r="N681" i="6"/>
  <c r="I685" i="6"/>
  <c r="J688" i="6"/>
  <c r="N689" i="6"/>
  <c r="I693" i="6"/>
  <c r="J696" i="6"/>
  <c r="N697" i="6"/>
  <c r="I701" i="6"/>
  <c r="J704" i="6"/>
  <c r="N705" i="6"/>
  <c r="I709" i="6"/>
  <c r="J712" i="6"/>
  <c r="N713" i="6"/>
  <c r="I717" i="6"/>
  <c r="J720" i="6"/>
  <c r="O649" i="6"/>
  <c r="R650" i="6"/>
  <c r="T653" i="6"/>
  <c r="O657" i="6"/>
  <c r="R658" i="6"/>
  <c r="T661" i="6"/>
  <c r="O665" i="6"/>
  <c r="R666" i="6"/>
  <c r="T669" i="6"/>
  <c r="O673" i="6"/>
  <c r="R674" i="6"/>
  <c r="T677" i="6"/>
  <c r="O681" i="6"/>
  <c r="R682" i="6"/>
  <c r="T685" i="6"/>
  <c r="O689" i="6"/>
  <c r="R690" i="6"/>
  <c r="T693" i="6"/>
  <c r="O697" i="6"/>
  <c r="R698" i="6"/>
  <c r="T701" i="6"/>
  <c r="O705" i="6"/>
  <c r="R706" i="6"/>
  <c r="T709" i="6"/>
  <c r="O713" i="6"/>
  <c r="R714" i="6"/>
  <c r="T717" i="6"/>
  <c r="J719" i="6"/>
  <c r="N720" i="6"/>
  <c r="R649" i="6"/>
  <c r="R657" i="6"/>
  <c r="T660" i="6"/>
  <c r="R665" i="6"/>
  <c r="T668" i="6"/>
  <c r="R673" i="6"/>
  <c r="T676" i="6"/>
  <c r="O680" i="6"/>
  <c r="R681" i="6"/>
  <c r="T684" i="6"/>
  <c r="O688" i="6"/>
  <c r="R689" i="6"/>
  <c r="T692" i="6"/>
  <c r="O696" i="6"/>
  <c r="R697" i="6"/>
  <c r="T700" i="6"/>
  <c r="O704" i="6"/>
  <c r="R705" i="6"/>
  <c r="T708" i="6"/>
  <c r="O712" i="6"/>
  <c r="R713" i="6"/>
  <c r="T716" i="6"/>
  <c r="O720" i="6"/>
  <c r="W650" i="6"/>
  <c r="X653" i="6"/>
  <c r="W658" i="6"/>
  <c r="X661" i="6"/>
  <c r="W666" i="6"/>
  <c r="X669" i="6"/>
  <c r="W674" i="6"/>
  <c r="X677" i="6"/>
  <c r="W682" i="6"/>
  <c r="X685" i="6"/>
  <c r="W690" i="6"/>
  <c r="X693" i="6"/>
  <c r="W698" i="6"/>
  <c r="X701" i="6"/>
  <c r="W706" i="6"/>
  <c r="X709" i="6"/>
  <c r="W714" i="6"/>
  <c r="X717" i="6"/>
  <c r="AC646" i="6"/>
  <c r="AB651" i="6"/>
  <c r="AC654" i="6"/>
  <c r="AB659" i="6"/>
  <c r="AC662" i="6"/>
  <c r="AB667" i="6"/>
  <c r="AC670" i="6"/>
  <c r="AB675" i="6"/>
  <c r="AC678" i="6"/>
  <c r="AB683" i="6"/>
  <c r="AC686" i="6"/>
  <c r="AB691" i="6"/>
  <c r="AC694" i="6"/>
  <c r="AB699" i="6"/>
  <c r="AC702" i="6"/>
  <c r="AB707" i="6"/>
  <c r="AC710" i="6"/>
  <c r="AB715" i="6"/>
  <c r="AC718" i="6"/>
  <c r="AH647" i="6"/>
  <c r="AL648" i="6"/>
  <c r="AG652" i="6"/>
  <c r="AH655" i="6"/>
  <c r="AL656" i="6"/>
  <c r="AG660" i="6"/>
  <c r="AH663" i="6"/>
  <c r="AL664" i="6"/>
  <c r="AG668" i="6"/>
  <c r="AH671" i="6"/>
  <c r="AL672" i="6"/>
  <c r="AG676" i="6"/>
  <c r="AH679" i="6"/>
  <c r="AL680" i="6"/>
  <c r="AG684" i="6"/>
  <c r="AH687" i="6"/>
  <c r="AL688" i="6"/>
  <c r="AG692" i="6"/>
  <c r="AH695" i="6"/>
  <c r="AL696" i="6"/>
  <c r="AG700" i="6"/>
  <c r="AH703" i="6"/>
  <c r="AL704" i="6"/>
  <c r="AG708" i="6"/>
  <c r="AH711" i="6"/>
  <c r="AL712" i="6"/>
  <c r="AG716" i="6"/>
  <c r="AH719" i="6"/>
  <c r="AL720" i="6"/>
  <c r="AM648" i="6"/>
  <c r="AP649" i="6"/>
  <c r="AR652" i="6"/>
  <c r="AM656" i="6"/>
  <c r="AP657" i="6"/>
  <c r="AR660" i="6"/>
  <c r="AM664" i="6"/>
  <c r="AP665" i="6"/>
  <c r="AR668" i="6"/>
  <c r="AM672" i="6"/>
  <c r="AP673" i="6"/>
  <c r="AR676" i="6"/>
  <c r="AM680" i="6"/>
  <c r="AP681" i="6"/>
  <c r="AR684" i="6"/>
  <c r="AM688" i="6"/>
  <c r="AP689" i="6"/>
  <c r="AR692" i="6"/>
  <c r="AM696" i="6"/>
  <c r="AP697" i="6"/>
  <c r="AR700" i="6"/>
  <c r="AM704" i="6"/>
  <c r="AP705" i="6"/>
  <c r="AR708" i="6"/>
  <c r="AM712" i="6"/>
  <c r="AP713" i="6"/>
  <c r="AR716" i="6"/>
  <c r="AM720" i="6"/>
  <c r="AU650" i="6"/>
  <c r="AV653" i="6"/>
  <c r="AU658" i="6"/>
  <c r="AV661" i="6"/>
  <c r="AU666" i="6"/>
  <c r="AV669" i="6"/>
  <c r="AU674" i="6"/>
  <c r="AV677" i="6"/>
  <c r="AU682" i="6"/>
  <c r="AV685" i="6"/>
  <c r="AU690" i="6"/>
  <c r="AV693" i="6"/>
  <c r="AU698" i="6"/>
  <c r="AV701" i="6"/>
  <c r="AU706" i="6"/>
  <c r="AV709" i="6"/>
  <c r="AX712" i="6"/>
  <c r="AU714" i="6"/>
  <c r="AV717" i="6"/>
  <c r="AX720" i="6"/>
  <c r="BA646" i="6"/>
  <c r="AZ651" i="6"/>
  <c r="BA654" i="6"/>
  <c r="AZ659" i="6"/>
  <c r="BA662" i="6"/>
  <c r="X646" i="6"/>
  <c r="W651" i="6"/>
  <c r="X654" i="6"/>
  <c r="W659" i="6"/>
  <c r="X662" i="6"/>
  <c r="W667" i="6"/>
  <c r="X670" i="6"/>
  <c r="W675" i="6"/>
  <c r="X678" i="6"/>
  <c r="W683" i="6"/>
  <c r="X686" i="6"/>
  <c r="W691" i="6"/>
  <c r="X694" i="6"/>
  <c r="W699" i="6"/>
  <c r="X702" i="6"/>
  <c r="Z705" i="6"/>
  <c r="W707" i="6"/>
  <c r="X710" i="6"/>
  <c r="Z713" i="6"/>
  <c r="W715" i="6"/>
  <c r="X718" i="6"/>
  <c r="AC647" i="6"/>
  <c r="AB652" i="6"/>
  <c r="AC655" i="6"/>
  <c r="AB660" i="6"/>
  <c r="AC663" i="6"/>
  <c r="AB668" i="6"/>
  <c r="AC671" i="6"/>
  <c r="AB676" i="6"/>
  <c r="AC679" i="6"/>
  <c r="AB684" i="6"/>
  <c r="AC687" i="6"/>
  <c r="AB692" i="6"/>
  <c r="AC695" i="6"/>
  <c r="AD698" i="6"/>
  <c r="AB700" i="6"/>
  <c r="AC703" i="6"/>
  <c r="AD706" i="6"/>
  <c r="AB708" i="6"/>
  <c r="AC711" i="6"/>
  <c r="AD714" i="6"/>
  <c r="AB716" i="6"/>
  <c r="AC719" i="6"/>
  <c r="AH648" i="6"/>
  <c r="AL649" i="6"/>
  <c r="AG653" i="6"/>
  <c r="AH656" i="6"/>
  <c r="AL657" i="6"/>
  <c r="AG661" i="6"/>
  <c r="AH664" i="6"/>
  <c r="AL665" i="6"/>
  <c r="AG669" i="6"/>
  <c r="AH672" i="6"/>
  <c r="AL673" i="6"/>
  <c r="AG677" i="6"/>
  <c r="AH680" i="6"/>
  <c r="AL681" i="6"/>
  <c r="AG685" i="6"/>
  <c r="AH688" i="6"/>
  <c r="AL689" i="6"/>
  <c r="AI691" i="6"/>
  <c r="AG693" i="6"/>
  <c r="AH696" i="6"/>
  <c r="AZ667" i="6"/>
  <c r="BA670" i="6"/>
  <c r="AZ675" i="6"/>
  <c r="BA678" i="6"/>
  <c r="AZ683" i="6"/>
  <c r="BA686" i="6"/>
  <c r="AZ691" i="6"/>
  <c r="BA694" i="6"/>
  <c r="AZ699" i="6"/>
  <c r="BA702" i="6"/>
  <c r="BB705" i="6"/>
  <c r="AZ707" i="6"/>
  <c r="BA710" i="6"/>
  <c r="BB713" i="6"/>
  <c r="AZ715" i="6"/>
  <c r="BA718" i="6"/>
  <c r="BF647" i="6"/>
  <c r="BJ648" i="6"/>
  <c r="BE652" i="6"/>
  <c r="BF655" i="6"/>
  <c r="BJ656" i="6"/>
  <c r="BE660" i="6"/>
  <c r="BF663" i="6"/>
  <c r="BJ664" i="6"/>
  <c r="BE668" i="6"/>
  <c r="BF671" i="6"/>
  <c r="BJ672" i="6"/>
  <c r="BE676" i="6"/>
  <c r="BF679" i="6"/>
  <c r="BJ680" i="6"/>
  <c r="BE684" i="6"/>
  <c r="BF687" i="6"/>
  <c r="BJ688" i="6"/>
  <c r="BE692" i="6"/>
  <c r="BF695" i="6"/>
  <c r="BJ696" i="6"/>
  <c r="BG698" i="6"/>
  <c r="BE700" i="6"/>
  <c r="BF703" i="6"/>
  <c r="BJ704" i="6"/>
  <c r="BG706" i="6"/>
  <c r="BE708" i="6"/>
  <c r="BF711" i="6"/>
  <c r="BJ712" i="6"/>
  <c r="BG714" i="6"/>
  <c r="BE716" i="6"/>
  <c r="BF719" i="6"/>
  <c r="BJ720" i="6"/>
  <c r="BK648" i="6"/>
  <c r="BN649" i="6"/>
  <c r="BP652" i="6"/>
  <c r="BK656" i="6"/>
  <c r="BN657" i="6"/>
  <c r="BP660" i="6"/>
  <c r="BK664" i="6"/>
  <c r="BN665" i="6"/>
  <c r="BP668" i="6"/>
  <c r="BK672" i="6"/>
  <c r="BN673" i="6"/>
  <c r="BP676" i="6"/>
  <c r="BK680" i="6"/>
  <c r="BN681" i="6"/>
  <c r="BP684" i="6"/>
  <c r="BK688" i="6"/>
  <c r="BN689" i="6"/>
  <c r="BL691" i="6"/>
  <c r="BP692" i="6"/>
  <c r="BK696" i="6"/>
  <c r="BN697" i="6"/>
  <c r="BL699" i="6"/>
  <c r="BP700" i="6"/>
  <c r="BK704" i="6"/>
  <c r="BN705" i="6"/>
  <c r="BL707" i="6"/>
  <c r="BP708" i="6"/>
  <c r="BK712" i="6"/>
  <c r="BN713" i="6"/>
  <c r="BL715" i="6"/>
  <c r="BP716" i="6"/>
  <c r="BK720" i="6"/>
  <c r="AL697" i="6"/>
  <c r="AI699" i="6"/>
  <c r="AG701" i="6"/>
  <c r="AH704" i="6"/>
  <c r="AL705" i="6"/>
  <c r="AI707" i="6"/>
  <c r="AG709" i="6"/>
  <c r="AH712" i="6"/>
  <c r="AL713" i="6"/>
  <c r="AI715" i="6"/>
  <c r="AG717" i="6"/>
  <c r="AH720" i="6"/>
  <c r="AM649" i="6"/>
  <c r="AP650" i="6"/>
  <c r="AR653" i="6"/>
  <c r="AM657" i="6"/>
  <c r="AP658" i="6"/>
  <c r="AR661" i="6"/>
  <c r="AM665" i="6"/>
  <c r="AP666" i="6"/>
  <c r="AR669" i="6"/>
  <c r="AM673" i="6"/>
  <c r="AP674" i="6"/>
  <c r="AR677" i="6"/>
  <c r="AM681" i="6"/>
  <c r="AP682" i="6"/>
  <c r="AN684" i="6"/>
  <c r="AR685" i="6"/>
  <c r="AM689" i="6"/>
  <c r="AP690" i="6"/>
  <c r="AN692" i="6"/>
  <c r="AR693" i="6"/>
  <c r="AM697" i="6"/>
  <c r="AP698" i="6"/>
  <c r="AN700" i="6"/>
  <c r="AR701" i="6"/>
  <c r="AM705" i="6"/>
  <c r="AP706" i="6"/>
  <c r="AN708" i="6"/>
  <c r="AR709" i="6"/>
  <c r="AM713" i="6"/>
  <c r="AP714" i="6"/>
  <c r="AN716" i="6"/>
  <c r="AR717" i="6"/>
  <c r="AV646" i="6"/>
  <c r="AU651" i="6"/>
  <c r="AV654" i="6"/>
  <c r="AU659" i="6"/>
  <c r="AV662" i="6"/>
  <c r="AU667" i="6"/>
  <c r="AV670" i="6"/>
  <c r="AU675" i="6"/>
  <c r="AS677" i="6"/>
  <c r="AV678" i="6"/>
  <c r="AU683" i="6"/>
  <c r="AS685" i="6"/>
  <c r="AV686" i="6"/>
  <c r="AU691" i="6"/>
  <c r="AS693" i="6"/>
  <c r="AV694" i="6"/>
  <c r="AU699" i="6"/>
  <c r="AS701" i="6"/>
  <c r="AV702" i="6"/>
  <c r="AU707" i="6"/>
  <c r="AS709" i="6"/>
  <c r="AV710" i="6"/>
  <c r="AU715" i="6"/>
  <c r="AS717" i="6"/>
  <c r="AV718" i="6"/>
  <c r="BA647" i="6"/>
  <c r="AZ652" i="6"/>
  <c r="BA655" i="6"/>
  <c r="AZ660" i="6"/>
  <c r="BA663" i="6"/>
  <c r="AZ668" i="6"/>
  <c r="BA671" i="6"/>
  <c r="AZ676" i="6"/>
  <c r="BA679" i="6"/>
  <c r="AZ684" i="6"/>
  <c r="BA687" i="6"/>
  <c r="AZ692" i="6"/>
  <c r="BA695" i="6"/>
  <c r="AZ700" i="6"/>
  <c r="BA703" i="6"/>
  <c r="AZ708" i="6"/>
  <c r="BS650" i="6"/>
  <c r="BT653" i="6"/>
  <c r="BS658" i="6"/>
  <c r="BT661" i="6"/>
  <c r="BS666" i="6"/>
  <c r="BT669" i="6"/>
  <c r="BS674" i="6"/>
  <c r="BT677" i="6"/>
  <c r="BS682" i="6"/>
  <c r="BT685" i="6"/>
  <c r="BS690" i="6"/>
  <c r="BQ692" i="6"/>
  <c r="BT693" i="6"/>
  <c r="BS698" i="6"/>
  <c r="BQ700" i="6"/>
  <c r="BT701" i="6"/>
  <c r="BS706" i="6"/>
  <c r="BQ708" i="6"/>
  <c r="BT709" i="6"/>
  <c r="BS714" i="6"/>
  <c r="BQ716" i="6"/>
  <c r="BT717" i="6"/>
  <c r="BA711" i="6"/>
  <c r="AZ716" i="6"/>
  <c r="BA719" i="6"/>
  <c r="BF648" i="6"/>
  <c r="BJ649" i="6"/>
  <c r="BE653" i="6"/>
  <c r="BF656" i="6"/>
  <c r="BJ657" i="6"/>
  <c r="BE661" i="6"/>
  <c r="BF664" i="6"/>
  <c r="BJ665" i="6"/>
  <c r="BE669" i="6"/>
  <c r="BF672" i="6"/>
  <c r="BJ673" i="6"/>
  <c r="BE677" i="6"/>
  <c r="BF680" i="6"/>
  <c r="BJ681" i="6"/>
  <c r="BE685" i="6"/>
  <c r="BF688" i="6"/>
  <c r="BJ689" i="6"/>
  <c r="BE693" i="6"/>
  <c r="BF696" i="6"/>
  <c r="BJ697" i="6"/>
  <c r="BE701" i="6"/>
  <c r="BF704" i="6"/>
  <c r="BJ705" i="6"/>
  <c r="BE709" i="6"/>
  <c r="BF712" i="6"/>
  <c r="BJ713" i="6"/>
  <c r="BE717" i="6"/>
  <c r="BF720" i="6"/>
  <c r="BK649" i="6"/>
  <c r="BN650" i="6"/>
  <c r="BP653" i="6"/>
  <c r="BK657" i="6"/>
  <c r="BN658" i="6"/>
  <c r="BP661" i="6"/>
  <c r="BK665" i="6"/>
  <c r="BN666" i="6"/>
  <c r="BP669" i="6"/>
  <c r="BK673" i="6"/>
  <c r="BN674" i="6"/>
  <c r="BP677" i="6"/>
  <c r="BK681" i="6"/>
  <c r="BN682" i="6"/>
  <c r="BP685" i="6"/>
  <c r="BK689" i="6"/>
  <c r="BN690" i="6"/>
  <c r="BP693" i="6"/>
  <c r="BK697" i="6"/>
  <c r="BN698" i="6"/>
  <c r="BP701" i="6"/>
  <c r="BK705" i="6"/>
  <c r="BN706" i="6"/>
  <c r="BP709" i="6"/>
  <c r="BK713" i="6"/>
  <c r="BN714" i="6"/>
  <c r="BP717" i="6"/>
  <c r="BT646" i="6"/>
  <c r="BS651" i="6"/>
  <c r="BT654" i="6"/>
  <c r="BS659" i="6"/>
  <c r="BT662" i="6"/>
  <c r="BV665" i="6"/>
  <c r="BS667" i="6"/>
  <c r="BT670" i="6"/>
  <c r="BV673" i="6"/>
  <c r="BS675" i="6"/>
  <c r="BT678" i="6"/>
  <c r="BV681" i="6"/>
  <c r="BS683" i="6"/>
  <c r="BT686" i="6"/>
  <c r="BV689" i="6"/>
  <c r="BS691" i="6"/>
  <c r="BT694" i="6"/>
  <c r="BV697" i="6"/>
  <c r="BS699" i="6"/>
  <c r="BT702" i="6"/>
  <c r="BV705" i="6"/>
  <c r="BS707" i="6"/>
  <c r="BT710" i="6"/>
  <c r="BV713" i="6"/>
  <c r="BS715" i="6"/>
  <c r="BT718" i="6"/>
  <c r="BI236" i="6"/>
  <c r="AQ236" i="6"/>
  <c r="AQ398" i="6"/>
  <c r="C693" i="6"/>
  <c r="C653" i="6"/>
  <c r="H709" i="6"/>
  <c r="H697" i="6"/>
  <c r="H683" i="6"/>
  <c r="H671" i="6"/>
  <c r="H659" i="6"/>
  <c r="H647" i="6"/>
  <c r="L678" i="6"/>
  <c r="C714" i="6"/>
  <c r="C682" i="6"/>
  <c r="C650" i="6"/>
  <c r="L677" i="6"/>
  <c r="L701" i="6"/>
  <c r="Q710" i="6"/>
  <c r="V647" i="6"/>
  <c r="V687" i="6"/>
  <c r="AA648" i="6"/>
  <c r="AF652" i="6"/>
  <c r="AA664" i="6"/>
  <c r="AF676" i="6"/>
  <c r="AA688" i="6"/>
  <c r="AF692" i="6"/>
  <c r="AA712" i="6"/>
  <c r="AJ661" i="6"/>
  <c r="AJ685" i="6"/>
  <c r="AJ709" i="6"/>
  <c r="AO646" i="6"/>
  <c r="AO662" i="6"/>
  <c r="C713" i="6"/>
  <c r="C697" i="6"/>
  <c r="C673" i="6"/>
  <c r="C649" i="6"/>
  <c r="H716" i="6"/>
  <c r="H710" i="6"/>
  <c r="H704" i="6"/>
  <c r="H698" i="6"/>
  <c r="H692" i="6"/>
  <c r="H688" i="6"/>
  <c r="H682" i="6"/>
  <c r="H676" i="6"/>
  <c r="H670" i="6"/>
  <c r="H664" i="6"/>
  <c r="H658" i="6"/>
  <c r="H652" i="6"/>
  <c r="H646" i="6"/>
  <c r="L674" i="6"/>
  <c r="L706" i="6"/>
  <c r="L714" i="6"/>
  <c r="Q651" i="6"/>
  <c r="Q659" i="6"/>
  <c r="Q667" i="6"/>
  <c r="Q675" i="6"/>
  <c r="Q683" i="6"/>
  <c r="Q707" i="6"/>
  <c r="Q715" i="6"/>
  <c r="V660" i="6"/>
  <c r="V676" i="6"/>
  <c r="V700" i="6"/>
  <c r="V716" i="6"/>
  <c r="AF649" i="6"/>
  <c r="AA669" i="6"/>
  <c r="AF673" i="6"/>
  <c r="AA685" i="6"/>
  <c r="AF689" i="6"/>
  <c r="AA701" i="6"/>
  <c r="AF705" i="6"/>
  <c r="AF713" i="6"/>
  <c r="AJ682" i="6"/>
  <c r="AJ714" i="6"/>
  <c r="AO651" i="6"/>
  <c r="AO667" i="6"/>
  <c r="AO699" i="6"/>
  <c r="AO707" i="6"/>
  <c r="AT652" i="6"/>
  <c r="AT676" i="6"/>
  <c r="C720" i="6"/>
  <c r="C712" i="6"/>
  <c r="C704" i="6"/>
  <c r="C696" i="6"/>
  <c r="C688" i="6"/>
  <c r="C680" i="6"/>
  <c r="C672" i="6"/>
  <c r="C664" i="6"/>
  <c r="C656" i="6"/>
  <c r="C648" i="6"/>
  <c r="L647" i="6"/>
  <c r="L655" i="6"/>
  <c r="L663" i="6"/>
  <c r="L671" i="6"/>
  <c r="L679" i="6"/>
  <c r="L687" i="6"/>
  <c r="L695" i="6"/>
  <c r="L703" i="6"/>
  <c r="L711" i="6"/>
  <c r="L719" i="6"/>
  <c r="Q648" i="6"/>
  <c r="Q656" i="6"/>
  <c r="Q664" i="6"/>
  <c r="Q672" i="6"/>
  <c r="Q680" i="6"/>
  <c r="Q688" i="6"/>
  <c r="Q696" i="6"/>
  <c r="Q704" i="6"/>
  <c r="Q712" i="6"/>
  <c r="Q720" i="6"/>
  <c r="V649" i="6"/>
  <c r="V657" i="6"/>
  <c r="V665" i="6"/>
  <c r="V673" i="6"/>
  <c r="V681" i="6"/>
  <c r="V689" i="6"/>
  <c r="V697" i="6"/>
  <c r="V705" i="6"/>
  <c r="V713" i="6"/>
  <c r="AF646" i="6"/>
  <c r="AA650" i="6"/>
  <c r="AF654" i="6"/>
  <c r="AA658" i="6"/>
  <c r="AF662" i="6"/>
  <c r="AA666" i="6"/>
  <c r="AF670" i="6"/>
  <c r="AA674" i="6"/>
  <c r="AF678" i="6"/>
  <c r="AA682" i="6"/>
  <c r="AF686" i="6"/>
  <c r="AA690" i="6"/>
  <c r="AF694" i="6"/>
  <c r="AT649" i="6"/>
  <c r="C709" i="6"/>
  <c r="C661" i="6"/>
  <c r="H713" i="6"/>
  <c r="H701" i="6"/>
  <c r="H693" i="6"/>
  <c r="H685" i="6"/>
  <c r="H673" i="6"/>
  <c r="H661" i="6"/>
  <c r="H649" i="6"/>
  <c r="L646" i="6"/>
  <c r="L710" i="6"/>
  <c r="Q655" i="6"/>
  <c r="C698" i="6"/>
  <c r="C658" i="6"/>
  <c r="L661" i="6"/>
  <c r="L693" i="6"/>
  <c r="Q654" i="6"/>
  <c r="Q702" i="6"/>
  <c r="V663" i="6"/>
  <c r="V671" i="6"/>
  <c r="V679" i="6"/>
  <c r="V703" i="6"/>
  <c r="V711" i="6"/>
  <c r="AA656" i="6"/>
  <c r="AF668" i="6"/>
  <c r="AA680" i="6"/>
  <c r="AA696" i="6"/>
  <c r="AF716" i="6"/>
  <c r="AJ677" i="6"/>
  <c r="AJ717" i="6"/>
  <c r="AO670" i="6"/>
  <c r="C689" i="6"/>
  <c r="C665" i="6"/>
  <c r="H720" i="6"/>
  <c r="H714" i="6"/>
  <c r="H708" i="6"/>
  <c r="H702" i="6"/>
  <c r="H696" i="6"/>
  <c r="H690" i="6"/>
  <c r="H684" i="6"/>
  <c r="H678" i="6"/>
  <c r="H672" i="6"/>
  <c r="H666" i="6"/>
  <c r="H660" i="6"/>
  <c r="H656" i="6"/>
  <c r="H648" i="6"/>
  <c r="L650" i="6"/>
  <c r="L658" i="6"/>
  <c r="L682" i="6"/>
  <c r="Q691" i="6"/>
  <c r="Q699" i="6"/>
  <c r="V692" i="6"/>
  <c r="AA653" i="6"/>
  <c r="AF657" i="6"/>
  <c r="AA677" i="6"/>
  <c r="AJ690" i="6"/>
  <c r="AO659" i="6"/>
  <c r="AO675" i="6"/>
  <c r="AO683" i="6"/>
  <c r="C719" i="6"/>
  <c r="C711" i="6"/>
  <c r="C703" i="6"/>
  <c r="C695" i="6"/>
  <c r="C687" i="6"/>
  <c r="C679" i="6"/>
  <c r="C671" i="6"/>
  <c r="C663" i="6"/>
  <c r="C655" i="6"/>
  <c r="C647" i="6"/>
  <c r="L652" i="6"/>
  <c r="L660" i="6"/>
  <c r="L668" i="6"/>
  <c r="L676" i="6"/>
  <c r="L684" i="6"/>
  <c r="L692" i="6"/>
  <c r="L700" i="6"/>
  <c r="L708" i="6"/>
  <c r="L716" i="6"/>
  <c r="Q653" i="6"/>
  <c r="Q661" i="6"/>
  <c r="Q669" i="6"/>
  <c r="Q677" i="6"/>
  <c r="Q685" i="6"/>
  <c r="Q693" i="6"/>
  <c r="Q701" i="6"/>
  <c r="Q709" i="6"/>
  <c r="Q717" i="6"/>
  <c r="V646" i="6"/>
  <c r="V654" i="6"/>
  <c r="V662" i="6"/>
  <c r="V670" i="6"/>
  <c r="V678" i="6"/>
  <c r="V686" i="6"/>
  <c r="V694" i="6"/>
  <c r="V702" i="6"/>
  <c r="V710" i="6"/>
  <c r="V718" i="6"/>
  <c r="AA647" i="6"/>
  <c r="AF651" i="6"/>
  <c r="AA655" i="6"/>
  <c r="AF659" i="6"/>
  <c r="AA663" i="6"/>
  <c r="AF667" i="6"/>
  <c r="AA671" i="6"/>
  <c r="AF675" i="6"/>
  <c r="AA679" i="6"/>
  <c r="AF683" i="6"/>
  <c r="AA687" i="6"/>
  <c r="AF691" i="6"/>
  <c r="AA695" i="6"/>
  <c r="AF699" i="6"/>
  <c r="AA703" i="6"/>
  <c r="AF707" i="6"/>
  <c r="AA711" i="6"/>
  <c r="AF715" i="6"/>
  <c r="AA719" i="6"/>
  <c r="AD720" i="6"/>
  <c r="AJ668" i="6"/>
  <c r="AO653" i="6"/>
  <c r="AY655" i="6"/>
  <c r="BD659" i="6"/>
  <c r="AY663" i="6"/>
  <c r="BD675" i="6"/>
  <c r="BR662" i="6"/>
  <c r="AF717" i="6"/>
  <c r="AJ654" i="6"/>
  <c r="AJ678" i="6"/>
  <c r="AJ686" i="6"/>
  <c r="AJ702" i="6"/>
  <c r="AJ710" i="6"/>
  <c r="AO647" i="6"/>
  <c r="AO663" i="6"/>
  <c r="AO679" i="6"/>
  <c r="AO695" i="6"/>
  <c r="AT648" i="6"/>
  <c r="AT664" i="6"/>
  <c r="AT672" i="6"/>
  <c r="AT680" i="6"/>
  <c r="AT688" i="6"/>
  <c r="AT704" i="6"/>
  <c r="AT712" i="6"/>
  <c r="AY649" i="6"/>
  <c r="BD661" i="6"/>
  <c r="AY665" i="6"/>
  <c r="BD669" i="6"/>
  <c r="AY673" i="6"/>
  <c r="BD677" i="6"/>
  <c r="AY681" i="6"/>
  <c r="BD685" i="6"/>
  <c r="AY689" i="6"/>
  <c r="BD693" i="6"/>
  <c r="AY697" i="6"/>
  <c r="BD701" i="6"/>
  <c r="AY705" i="6"/>
  <c r="BD709" i="6"/>
  <c r="AY713" i="6"/>
  <c r="BD717" i="6"/>
  <c r="BH646" i="6"/>
  <c r="BH654" i="6"/>
  <c r="BH662" i="6"/>
  <c r="BH670" i="6"/>
  <c r="BH678" i="6"/>
  <c r="BH686" i="6"/>
  <c r="BH694" i="6"/>
  <c r="BH702" i="6"/>
  <c r="BH710" i="6"/>
  <c r="BH718" i="6"/>
  <c r="BM647" i="6"/>
  <c r="BM655" i="6"/>
  <c r="BM663" i="6"/>
  <c r="BM671" i="6"/>
  <c r="BM679" i="6"/>
  <c r="BM687" i="6"/>
  <c r="BM695" i="6"/>
  <c r="BM703" i="6"/>
  <c r="BM711" i="6"/>
  <c r="BM719" i="6"/>
  <c r="BR648" i="6"/>
  <c r="BR656" i="6"/>
  <c r="BR664" i="6"/>
  <c r="BR672" i="6"/>
  <c r="BR680" i="6"/>
  <c r="BR688" i="6"/>
  <c r="BR696" i="6"/>
  <c r="BR704" i="6"/>
  <c r="BR712" i="6"/>
  <c r="BR720" i="6"/>
  <c r="C685" i="6"/>
  <c r="H711" i="6"/>
  <c r="H699" i="6"/>
  <c r="H687" i="6"/>
  <c r="H677" i="6"/>
  <c r="H665" i="6"/>
  <c r="H653" i="6"/>
  <c r="L686" i="6"/>
  <c r="L694" i="6"/>
  <c r="Q647" i="6"/>
  <c r="Q663" i="6"/>
  <c r="Q687" i="6"/>
  <c r="Q711" i="6"/>
  <c r="Q719" i="6"/>
  <c r="V648" i="6"/>
  <c r="V656" i="6"/>
  <c r="V664" i="6"/>
  <c r="V672" i="6"/>
  <c r="V680" i="6"/>
  <c r="V688" i="6"/>
  <c r="V696" i="6"/>
  <c r="V704" i="6"/>
  <c r="V712" i="6"/>
  <c r="V720" i="6"/>
  <c r="AA649" i="6"/>
  <c r="AF653" i="6"/>
  <c r="AA657" i="6"/>
  <c r="AF661" i="6"/>
  <c r="AA665" i="6"/>
  <c r="AF669" i="6"/>
  <c r="AA673" i="6"/>
  <c r="AF677" i="6"/>
  <c r="AA681" i="6"/>
  <c r="AF685" i="6"/>
  <c r="AA689" i="6"/>
  <c r="AF693" i="6"/>
  <c r="AA697" i="6"/>
  <c r="AF701" i="6"/>
  <c r="AF709" i="6"/>
  <c r="AA713" i="6"/>
  <c r="AJ646" i="6"/>
  <c r="AJ662" i="6"/>
  <c r="AJ670" i="6"/>
  <c r="AJ694" i="6"/>
  <c r="AJ718" i="6"/>
  <c r="AO655" i="6"/>
  <c r="AO671" i="6"/>
  <c r="AO687" i="6"/>
  <c r="AO703" i="6"/>
  <c r="AO711" i="6"/>
  <c r="AO719" i="6"/>
  <c r="AT656" i="6"/>
  <c r="AT696" i="6"/>
  <c r="AT720" i="6"/>
  <c r="BD653" i="6"/>
  <c r="AY657" i="6"/>
  <c r="C716" i="6"/>
  <c r="C708" i="6"/>
  <c r="C700" i="6"/>
  <c r="C692" i="6"/>
  <c r="C684" i="6"/>
  <c r="C676" i="6"/>
  <c r="C668" i="6"/>
  <c r="C660" i="6"/>
  <c r="C652" i="6"/>
  <c r="L651" i="6"/>
  <c r="L659" i="6"/>
  <c r="L667" i="6"/>
  <c r="L675" i="6"/>
  <c r="L683" i="6"/>
  <c r="L691" i="6"/>
  <c r="L699" i="6"/>
  <c r="L707" i="6"/>
  <c r="L715" i="6"/>
  <c r="Q652" i="6"/>
  <c r="Q660" i="6"/>
  <c r="Q668" i="6"/>
  <c r="Q676" i="6"/>
  <c r="Q684" i="6"/>
  <c r="Q692" i="6"/>
  <c r="Q700" i="6"/>
  <c r="Q708" i="6"/>
  <c r="Q716" i="6"/>
  <c r="V653" i="6"/>
  <c r="V661" i="6"/>
  <c r="V669" i="6"/>
  <c r="V677" i="6"/>
  <c r="V685" i="6"/>
  <c r="V693" i="6"/>
  <c r="V701" i="6"/>
  <c r="V709" i="6"/>
  <c r="V717" i="6"/>
  <c r="AA646" i="6"/>
  <c r="AF650" i="6"/>
  <c r="AA654" i="6"/>
  <c r="AF658" i="6"/>
  <c r="AA662" i="6"/>
  <c r="AF666" i="6"/>
  <c r="AA670" i="6"/>
  <c r="AF674" i="6"/>
  <c r="AA678" i="6"/>
  <c r="AF682" i="6"/>
  <c r="AA686" i="6"/>
  <c r="AF690" i="6"/>
  <c r="AA694" i="6"/>
  <c r="AF698" i="6"/>
  <c r="AA702" i="6"/>
  <c r="AF706" i="6"/>
  <c r="AA710" i="6"/>
  <c r="AF714" i="6"/>
  <c r="AA718" i="6"/>
  <c r="AD719" i="6"/>
  <c r="AJ651" i="6"/>
  <c r="AJ659" i="6"/>
  <c r="AJ667" i="6"/>
  <c r="AJ675" i="6"/>
  <c r="AJ683" i="6"/>
  <c r="AO660" i="6"/>
  <c r="AY654" i="6"/>
  <c r="BH691" i="6"/>
  <c r="BM652" i="6"/>
  <c r="BR661" i="6"/>
  <c r="C677" i="6"/>
  <c r="H719" i="6"/>
  <c r="H703" i="6"/>
  <c r="H689" i="6"/>
  <c r="H675" i="6"/>
  <c r="H663" i="6"/>
  <c r="H651" i="6"/>
  <c r="L654" i="6"/>
  <c r="Q671" i="6"/>
  <c r="Q679" i="6"/>
  <c r="Q695" i="6"/>
  <c r="Q703" i="6"/>
  <c r="C715" i="6"/>
  <c r="C707" i="6"/>
  <c r="C699" i="6"/>
  <c r="C691" i="6"/>
  <c r="C683" i="6"/>
  <c r="C675" i="6"/>
  <c r="C667" i="6"/>
  <c r="C659" i="6"/>
  <c r="C651" i="6"/>
  <c r="L648" i="6"/>
  <c r="L656" i="6"/>
  <c r="L664" i="6"/>
  <c r="L672" i="6"/>
  <c r="L680" i="6"/>
  <c r="L688" i="6"/>
  <c r="L696" i="6"/>
  <c r="L704" i="6"/>
  <c r="L712" i="6"/>
  <c r="L720" i="6"/>
  <c r="Q649" i="6"/>
  <c r="Q657" i="6"/>
  <c r="Q665" i="6"/>
  <c r="Q673" i="6"/>
  <c r="Q681" i="6"/>
  <c r="Q689" i="6"/>
  <c r="Q697" i="6"/>
  <c r="Q705" i="6"/>
  <c r="Q713" i="6"/>
  <c r="V650" i="6"/>
  <c r="V658" i="6"/>
  <c r="V666" i="6"/>
  <c r="V674" i="6"/>
  <c r="V682" i="6"/>
  <c r="V690" i="6"/>
  <c r="V698" i="6"/>
  <c r="V706" i="6"/>
  <c r="V714" i="6"/>
  <c r="AF647" i="6"/>
  <c r="AA651" i="6"/>
  <c r="AF655" i="6"/>
  <c r="AA659" i="6"/>
  <c r="AF663" i="6"/>
  <c r="AA667" i="6"/>
  <c r="AF671" i="6"/>
  <c r="AA675" i="6"/>
  <c r="AF679" i="6"/>
  <c r="AA683" i="6"/>
  <c r="AF687" i="6"/>
  <c r="AA691" i="6"/>
  <c r="AF695" i="6"/>
  <c r="AA699" i="6"/>
  <c r="AF703" i="6"/>
  <c r="AA707" i="6"/>
  <c r="AF711" i="6"/>
  <c r="AA715" i="6"/>
  <c r="AF719" i="6"/>
  <c r="AJ648" i="6"/>
  <c r="AJ656" i="6"/>
  <c r="AJ664" i="6"/>
  <c r="AJ672" i="6"/>
  <c r="AJ680" i="6"/>
  <c r="AJ688" i="6"/>
  <c r="AJ696" i="6"/>
  <c r="AJ704" i="6"/>
  <c r="AJ712" i="6"/>
  <c r="AJ720" i="6"/>
  <c r="AO649" i="6"/>
  <c r="AO657" i="6"/>
  <c r="AO665" i="6"/>
  <c r="AO673" i="6"/>
  <c r="AO681" i="6"/>
  <c r="AO689" i="6"/>
  <c r="AO697" i="6"/>
  <c r="AO705" i="6"/>
  <c r="AO713" i="6"/>
  <c r="AT650" i="6"/>
  <c r="AT658" i="6"/>
  <c r="AT666" i="6"/>
  <c r="AT674" i="6"/>
  <c r="AT682" i="6"/>
  <c r="AT690" i="6"/>
  <c r="AT698" i="6"/>
  <c r="AT706" i="6"/>
  <c r="AT714" i="6"/>
  <c r="BD647" i="6"/>
  <c r="AY651" i="6"/>
  <c r="BD655" i="6"/>
  <c r="AY659" i="6"/>
  <c r="BD663" i="6"/>
  <c r="AY667" i="6"/>
  <c r="BD671" i="6"/>
  <c r="AY675" i="6"/>
  <c r="BD679" i="6"/>
  <c r="AY683" i="6"/>
  <c r="BD687" i="6"/>
  <c r="AY691" i="6"/>
  <c r="BD695" i="6"/>
  <c r="AY699" i="6"/>
  <c r="BD703" i="6"/>
  <c r="AY707" i="6"/>
  <c r="BD711" i="6"/>
  <c r="AY715" i="6"/>
  <c r="C717" i="6"/>
  <c r="C669" i="6"/>
  <c r="H717" i="6"/>
  <c r="H705" i="6"/>
  <c r="H691" i="6"/>
  <c r="H679" i="6"/>
  <c r="H667" i="6"/>
  <c r="H655" i="6"/>
  <c r="L662" i="6"/>
  <c r="L702" i="6"/>
  <c r="L718" i="6"/>
  <c r="C706" i="6"/>
  <c r="C674" i="6"/>
  <c r="L669" i="6"/>
  <c r="L685" i="6"/>
  <c r="L709" i="6"/>
  <c r="Q662" i="6"/>
  <c r="Q678" i="6"/>
  <c r="Q694" i="6"/>
  <c r="Q718" i="6"/>
  <c r="V695" i="6"/>
  <c r="V719" i="6"/>
  <c r="AF660" i="6"/>
  <c r="AF684" i="6"/>
  <c r="AF700" i="6"/>
  <c r="AJ653" i="6"/>
  <c r="AJ669" i="6"/>
  <c r="AJ701" i="6"/>
  <c r="AO678" i="6"/>
  <c r="AO686" i="6"/>
  <c r="AO694" i="6"/>
  <c r="AO702" i="6"/>
  <c r="AO710" i="6"/>
  <c r="AO718" i="6"/>
  <c r="AT647" i="6"/>
  <c r="AT655" i="6"/>
  <c r="AT663" i="6"/>
  <c r="AT671" i="6"/>
  <c r="AT679" i="6"/>
  <c r="AT687" i="6"/>
  <c r="AT695" i="6"/>
  <c r="AT703" i="6"/>
  <c r="AT711" i="6"/>
  <c r="AT719" i="6"/>
  <c r="AY648" i="6"/>
  <c r="BD652" i="6"/>
  <c r="AY656" i="6"/>
  <c r="BD660" i="6"/>
  <c r="AY664" i="6"/>
  <c r="BD668" i="6"/>
  <c r="AY672" i="6"/>
  <c r="BD676" i="6"/>
  <c r="AY680" i="6"/>
  <c r="BD684" i="6"/>
  <c r="AY688" i="6"/>
  <c r="BD692" i="6"/>
  <c r="AY696" i="6"/>
  <c r="BD700" i="6"/>
  <c r="AY704" i="6"/>
  <c r="BD708" i="6"/>
  <c r="AY712" i="6"/>
  <c r="BD716" i="6"/>
  <c r="AY720" i="6"/>
  <c r="BH653" i="6"/>
  <c r="BH661" i="6"/>
  <c r="BH669" i="6"/>
  <c r="BH677" i="6"/>
  <c r="BH685" i="6"/>
  <c r="BH693" i="6"/>
  <c r="BH701" i="6"/>
  <c r="BH709" i="6"/>
  <c r="BH717" i="6"/>
  <c r="BM646" i="6"/>
  <c r="BM654" i="6"/>
  <c r="BM662" i="6"/>
  <c r="BM670" i="6"/>
  <c r="BM678" i="6"/>
  <c r="BM686" i="6"/>
  <c r="BM694" i="6"/>
  <c r="BM702" i="6"/>
  <c r="BM710" i="6"/>
  <c r="BM718" i="6"/>
  <c r="BR647" i="6"/>
  <c r="BR655" i="6"/>
  <c r="BR663" i="6"/>
  <c r="BR671" i="6"/>
  <c r="BR679" i="6"/>
  <c r="BR687" i="6"/>
  <c r="BR695" i="6"/>
  <c r="BR703" i="6"/>
  <c r="BR711" i="6"/>
  <c r="BR719" i="6"/>
  <c r="C701" i="6"/>
  <c r="H715" i="6"/>
  <c r="H707" i="6"/>
  <c r="H695" i="6"/>
  <c r="H681" i="6"/>
  <c r="H669" i="6"/>
  <c r="H657" i="6"/>
  <c r="L670" i="6"/>
  <c r="C690" i="6"/>
  <c r="C666" i="6"/>
  <c r="L653" i="6"/>
  <c r="L717" i="6"/>
  <c r="Q646" i="6"/>
  <c r="Q670" i="6"/>
  <c r="Q686" i="6"/>
  <c r="V655" i="6"/>
  <c r="AA672" i="6"/>
  <c r="AA704" i="6"/>
  <c r="AF708" i="6"/>
  <c r="AA720" i="6"/>
  <c r="AJ693" i="6"/>
  <c r="AO654" i="6"/>
  <c r="C705" i="6"/>
  <c r="C681" i="6"/>
  <c r="C657" i="6"/>
  <c r="H718" i="6"/>
  <c r="H712" i="6"/>
  <c r="H706" i="6"/>
  <c r="H700" i="6"/>
  <c r="H694" i="6"/>
  <c r="H686" i="6"/>
  <c r="H680" i="6"/>
  <c r="H674" i="6"/>
  <c r="H668" i="6"/>
  <c r="H662" i="6"/>
  <c r="H654" i="6"/>
  <c r="H650" i="6"/>
  <c r="L666" i="6"/>
  <c r="L690" i="6"/>
  <c r="L698" i="6"/>
  <c r="V652" i="6"/>
  <c r="V668" i="6"/>
  <c r="V684" i="6"/>
  <c r="V708" i="6"/>
  <c r="AA661" i="6"/>
  <c r="AF665" i="6"/>
  <c r="AF681" i="6"/>
  <c r="AA693" i="6"/>
  <c r="AF697" i="6"/>
  <c r="AA709" i="6"/>
  <c r="AA717" i="6"/>
  <c r="AJ650" i="6"/>
  <c r="AJ658" i="6"/>
  <c r="AJ666" i="6"/>
  <c r="AJ674" i="6"/>
  <c r="AJ698" i="6"/>
  <c r="AJ706" i="6"/>
  <c r="AO691" i="6"/>
  <c r="AO715" i="6"/>
  <c r="AT660" i="6"/>
  <c r="AT668" i="6"/>
  <c r="AT684" i="6"/>
  <c r="AT692" i="6"/>
  <c r="AT700" i="6"/>
  <c r="AT708" i="6"/>
  <c r="AT716" i="6"/>
  <c r="BD649" i="6"/>
  <c r="AY653" i="6"/>
  <c r="BD657" i="6"/>
  <c r="AY661" i="6"/>
  <c r="BD665" i="6"/>
  <c r="AY669" i="6"/>
  <c r="BD673" i="6"/>
  <c r="AY677" i="6"/>
  <c r="BD681" i="6"/>
  <c r="AY685" i="6"/>
  <c r="BD689" i="6"/>
  <c r="AY693" i="6"/>
  <c r="BD697" i="6"/>
  <c r="AY701" i="6"/>
  <c r="BD705" i="6"/>
  <c r="AY709" i="6"/>
  <c r="BD713" i="6"/>
  <c r="AY717" i="6"/>
  <c r="BH650" i="6"/>
  <c r="BH658" i="6"/>
  <c r="BH666" i="6"/>
  <c r="BH674" i="6"/>
  <c r="BH682" i="6"/>
  <c r="BH690" i="6"/>
  <c r="BH698" i="6"/>
  <c r="BH706" i="6"/>
  <c r="BH714" i="6"/>
  <c r="BM651" i="6"/>
  <c r="BM659" i="6"/>
  <c r="BM667" i="6"/>
  <c r="BM675" i="6"/>
  <c r="BM683" i="6"/>
  <c r="BM691" i="6"/>
  <c r="BM699" i="6"/>
  <c r="BM707" i="6"/>
  <c r="BM715" i="6"/>
  <c r="BL720" i="6"/>
  <c r="BR652" i="6"/>
  <c r="BR660" i="6"/>
  <c r="BR668" i="6"/>
  <c r="BR676" i="6"/>
  <c r="BR684" i="6"/>
  <c r="BR692" i="6"/>
  <c r="BR700" i="6"/>
  <c r="BR708" i="6"/>
  <c r="BR716" i="6"/>
  <c r="AJ691" i="6"/>
  <c r="AJ699" i="6"/>
  <c r="AJ707" i="6"/>
  <c r="AI712" i="6"/>
  <c r="AJ715" i="6"/>
  <c r="AI720" i="6"/>
  <c r="AO652" i="6"/>
  <c r="AO668" i="6"/>
  <c r="AO676" i="6"/>
  <c r="AO684" i="6"/>
  <c r="AO692" i="6"/>
  <c r="AO700" i="6"/>
  <c r="AN705" i="6"/>
  <c r="AO708" i="6"/>
  <c r="AN713" i="6"/>
  <c r="AO716" i="6"/>
  <c r="AT653" i="6"/>
  <c r="AT661" i="6"/>
  <c r="AT669" i="6"/>
  <c r="AT677" i="6"/>
  <c r="AT685" i="6"/>
  <c r="AT693" i="6"/>
  <c r="AS698" i="6"/>
  <c r="AT701" i="6"/>
  <c r="AX702" i="6"/>
  <c r="AS706" i="6"/>
  <c r="AT709" i="6"/>
  <c r="AX710" i="6"/>
  <c r="AS714" i="6"/>
  <c r="AT717" i="6"/>
  <c r="AX718" i="6"/>
  <c r="AY646" i="6"/>
  <c r="BD650" i="6"/>
  <c r="BD658" i="6"/>
  <c r="AY662" i="6"/>
  <c r="BD666" i="6"/>
  <c r="AY670" i="6"/>
  <c r="BD674" i="6"/>
  <c r="AY678" i="6"/>
  <c r="BD682" i="6"/>
  <c r="AY686" i="6"/>
  <c r="BD690" i="6"/>
  <c r="AY694" i="6"/>
  <c r="BD698" i="6"/>
  <c r="AY702" i="6"/>
  <c r="BB703" i="6"/>
  <c r="BD706" i="6"/>
  <c r="AY710" i="6"/>
  <c r="BB711" i="6"/>
  <c r="BD714" i="6"/>
  <c r="AY718" i="6"/>
  <c r="BB719" i="6"/>
  <c r="BH651" i="6"/>
  <c r="BH659" i="6"/>
  <c r="BH667" i="6"/>
  <c r="BH675" i="6"/>
  <c r="BH683" i="6"/>
  <c r="BG696" i="6"/>
  <c r="BH699" i="6"/>
  <c r="BG704" i="6"/>
  <c r="BH707" i="6"/>
  <c r="BG712" i="6"/>
  <c r="BH715" i="6"/>
  <c r="BJ718" i="6"/>
  <c r="BG720" i="6"/>
  <c r="BM660" i="6"/>
  <c r="BM668" i="6"/>
  <c r="BM676" i="6"/>
  <c r="BM684" i="6"/>
  <c r="BL689" i="6"/>
  <c r="BM692" i="6"/>
  <c r="BL697" i="6"/>
  <c r="BM700" i="6"/>
  <c r="BL705" i="6"/>
  <c r="BM708" i="6"/>
  <c r="BN711" i="6"/>
  <c r="BL713" i="6"/>
  <c r="BM716" i="6"/>
  <c r="BN719" i="6"/>
  <c r="BR653" i="6"/>
  <c r="BR669" i="6"/>
  <c r="BV670" i="6"/>
  <c r="BR677" i="6"/>
  <c r="BV678" i="6"/>
  <c r="BQ682" i="6"/>
  <c r="BR685" i="6"/>
  <c r="BV686" i="6"/>
  <c r="BQ690" i="6"/>
  <c r="BR693" i="6"/>
  <c r="BV694" i="6"/>
  <c r="BQ698" i="6"/>
  <c r="BR701" i="6"/>
  <c r="BV702" i="6"/>
  <c r="BS704" i="6"/>
  <c r="BQ706" i="6"/>
  <c r="BR709" i="6"/>
  <c r="BV710" i="6"/>
  <c r="BS712" i="6"/>
  <c r="BQ714" i="6"/>
  <c r="BR717" i="6"/>
  <c r="BV718" i="6"/>
  <c r="BS720" i="6"/>
  <c r="BB716" i="6"/>
  <c r="BD719" i="6"/>
  <c r="BH648" i="6"/>
  <c r="BH656" i="6"/>
  <c r="BH664" i="6"/>
  <c r="BH672" i="6"/>
  <c r="BH680" i="6"/>
  <c r="BH688" i="6"/>
  <c r="BH696" i="6"/>
  <c r="BH704" i="6"/>
  <c r="BG709" i="6"/>
  <c r="BH712" i="6"/>
  <c r="BG717" i="6"/>
  <c r="BH720" i="6"/>
  <c r="BM649" i="6"/>
  <c r="BM657" i="6"/>
  <c r="BM665" i="6"/>
  <c r="BM673" i="6"/>
  <c r="BM681" i="6"/>
  <c r="BM689" i="6"/>
  <c r="BM697" i="6"/>
  <c r="BL702" i="6"/>
  <c r="BM705" i="6"/>
  <c r="BL710" i="6"/>
  <c r="BM713" i="6"/>
  <c r="BL718" i="6"/>
  <c r="BR650" i="6"/>
  <c r="BR658" i="6"/>
  <c r="BR666" i="6"/>
  <c r="BR674" i="6"/>
  <c r="BR682" i="6"/>
  <c r="BR690" i="6"/>
  <c r="BQ695" i="6"/>
  <c r="BR698" i="6"/>
  <c r="BV699" i="6"/>
  <c r="BQ703" i="6"/>
  <c r="BR706" i="6"/>
  <c r="BV707" i="6"/>
  <c r="BQ711" i="6"/>
  <c r="BR714" i="6"/>
  <c r="BV715" i="6"/>
  <c r="BQ719" i="6"/>
  <c r="G236" i="6"/>
  <c r="Y236" i="6"/>
  <c r="AA698" i="6"/>
  <c r="AF702" i="6"/>
  <c r="AA706" i="6"/>
  <c r="AF710" i="6"/>
  <c r="AA714" i="6"/>
  <c r="AD715" i="6"/>
  <c r="AF718" i="6"/>
  <c r="AJ647" i="6"/>
  <c r="AJ655" i="6"/>
  <c r="AJ663" i="6"/>
  <c r="AJ671" i="6"/>
  <c r="AJ679" i="6"/>
  <c r="AJ687" i="6"/>
  <c r="AJ695" i="6"/>
  <c r="AJ703" i="6"/>
  <c r="AI708" i="6"/>
  <c r="AJ711" i="6"/>
  <c r="AI716" i="6"/>
  <c r="AJ719" i="6"/>
  <c r="AO648" i="6"/>
  <c r="AO656" i="6"/>
  <c r="AO664" i="6"/>
  <c r="AO672" i="6"/>
  <c r="AO680" i="6"/>
  <c r="AO688" i="6"/>
  <c r="AO696" i="6"/>
  <c r="AN701" i="6"/>
  <c r="AO704" i="6"/>
  <c r="AN709" i="6"/>
  <c r="AO712" i="6"/>
  <c r="AN717" i="6"/>
  <c r="AO720" i="6"/>
  <c r="AT657" i="6"/>
  <c r="AT665" i="6"/>
  <c r="AT673" i="6"/>
  <c r="AT681" i="6"/>
  <c r="AT689" i="6"/>
  <c r="AS694" i="6"/>
  <c r="AT697" i="6"/>
  <c r="AX698" i="6"/>
  <c r="AS702" i="6"/>
  <c r="AT705" i="6"/>
  <c r="AX706" i="6"/>
  <c r="AS710" i="6"/>
  <c r="AT713" i="6"/>
  <c r="AX714" i="6"/>
  <c r="AS718" i="6"/>
  <c r="BD646" i="6"/>
  <c r="AY650" i="6"/>
  <c r="BD654" i="6"/>
  <c r="AY658" i="6"/>
  <c r="BD662" i="6"/>
  <c r="AY666" i="6"/>
  <c r="BD670" i="6"/>
  <c r="AY674" i="6"/>
  <c r="BD678" i="6"/>
  <c r="AY682" i="6"/>
  <c r="BD686" i="6"/>
  <c r="AY690" i="6"/>
  <c r="BB691" i="6"/>
  <c r="BD694" i="6"/>
  <c r="AY698" i="6"/>
  <c r="BB699" i="6"/>
  <c r="BD702" i="6"/>
  <c r="AY706" i="6"/>
  <c r="BB707" i="6"/>
  <c r="BD710" i="6"/>
  <c r="AY714" i="6"/>
  <c r="BB715" i="6"/>
  <c r="BD718" i="6"/>
  <c r="BH647" i="6"/>
  <c r="BH655" i="6"/>
  <c r="BH663" i="6"/>
  <c r="BH671" i="6"/>
  <c r="BH679" i="6"/>
  <c r="BG684" i="6"/>
  <c r="BH687" i="6"/>
  <c r="BG692" i="6"/>
  <c r="BH695" i="6"/>
  <c r="BG700" i="6"/>
  <c r="BH703" i="6"/>
  <c r="BJ706" i="6"/>
  <c r="BG708" i="6"/>
  <c r="BH711" i="6"/>
  <c r="BJ714" i="6"/>
  <c r="BG716" i="6"/>
  <c r="BH719" i="6"/>
  <c r="BM648" i="6"/>
  <c r="BM656" i="6"/>
  <c r="BM664" i="6"/>
  <c r="BM672" i="6"/>
  <c r="BL677" i="6"/>
  <c r="BM680" i="6"/>
  <c r="BL685" i="6"/>
  <c r="BM688" i="6"/>
  <c r="BL693" i="6"/>
  <c r="BM696" i="6"/>
  <c r="BL701" i="6"/>
  <c r="BM704" i="6"/>
  <c r="BN707" i="6"/>
  <c r="BL709" i="6"/>
  <c r="BM712" i="6"/>
  <c r="BN715" i="6"/>
  <c r="BL717" i="6"/>
  <c r="BM720" i="6"/>
  <c r="BR649" i="6"/>
  <c r="BR657" i="6"/>
  <c r="BR665" i="6"/>
  <c r="BV666" i="6"/>
  <c r="BQ670" i="6"/>
  <c r="BR673" i="6"/>
  <c r="BV674" i="6"/>
  <c r="BQ678" i="6"/>
  <c r="BR681" i="6"/>
  <c r="BV682" i="6"/>
  <c r="BQ686" i="6"/>
  <c r="BR689" i="6"/>
  <c r="BV690" i="6"/>
  <c r="BQ694" i="6"/>
  <c r="BR697" i="6"/>
  <c r="BV698" i="6"/>
  <c r="BS700" i="6"/>
  <c r="BQ702" i="6"/>
  <c r="BR705" i="6"/>
  <c r="BV706" i="6"/>
  <c r="BS708" i="6"/>
  <c r="BQ710" i="6"/>
  <c r="BR713" i="6"/>
  <c r="BV714" i="6"/>
  <c r="BS716" i="6"/>
  <c r="BQ718" i="6"/>
  <c r="S236" i="6"/>
  <c r="AJ652" i="6"/>
  <c r="AJ660" i="6"/>
  <c r="AJ676" i="6"/>
  <c r="AJ684" i="6"/>
  <c r="AJ692" i="6"/>
  <c r="AJ700" i="6"/>
  <c r="AJ708" i="6"/>
  <c r="AI713" i="6"/>
  <c r="AJ716" i="6"/>
  <c r="AO661" i="6"/>
  <c r="AO669" i="6"/>
  <c r="AO677" i="6"/>
  <c r="AO685" i="6"/>
  <c r="AO693" i="6"/>
  <c r="AO701" i="6"/>
  <c r="AN706" i="6"/>
  <c r="AO709" i="6"/>
  <c r="AN714" i="6"/>
  <c r="AO717" i="6"/>
  <c r="AT646" i="6"/>
  <c r="AT654" i="6"/>
  <c r="AT662" i="6"/>
  <c r="AT670" i="6"/>
  <c r="AT678" i="6"/>
  <c r="AT686" i="6"/>
  <c r="AT694" i="6"/>
  <c r="AS699" i="6"/>
  <c r="AT702" i="6"/>
  <c r="AX703" i="6"/>
  <c r="AS707" i="6"/>
  <c r="AT710" i="6"/>
  <c r="AX711" i="6"/>
  <c r="AS715" i="6"/>
  <c r="AT718" i="6"/>
  <c r="AX719" i="6"/>
  <c r="AY647" i="6"/>
  <c r="BD651" i="6"/>
  <c r="BD667" i="6"/>
  <c r="AY671" i="6"/>
  <c r="AY679" i="6"/>
  <c r="BD683" i="6"/>
  <c r="AY687" i="6"/>
  <c r="BB688" i="6"/>
  <c r="BD691" i="6"/>
  <c r="AY695" i="6"/>
  <c r="BB696" i="6"/>
  <c r="BD699" i="6"/>
  <c r="AY703" i="6"/>
  <c r="BB704" i="6"/>
  <c r="BD707" i="6"/>
  <c r="AY711" i="6"/>
  <c r="BB712" i="6"/>
  <c r="BD715" i="6"/>
  <c r="AY719" i="6"/>
  <c r="BB720" i="6"/>
  <c r="BH652" i="6"/>
  <c r="BH660" i="6"/>
  <c r="BH668" i="6"/>
  <c r="BH676" i="6"/>
  <c r="BG681" i="6"/>
  <c r="BH684" i="6"/>
  <c r="BG689" i="6"/>
  <c r="BH692" i="6"/>
  <c r="BG697" i="6"/>
  <c r="BH700" i="6"/>
  <c r="BG705" i="6"/>
  <c r="BH708" i="6"/>
  <c r="BG713" i="6"/>
  <c r="BE715" i="6"/>
  <c r="BH716" i="6"/>
  <c r="BM653" i="6"/>
  <c r="BM661" i="6"/>
  <c r="BM669" i="6"/>
  <c r="BL674" i="6"/>
  <c r="BM677" i="6"/>
  <c r="BL682" i="6"/>
  <c r="BM685" i="6"/>
  <c r="BL690" i="6"/>
  <c r="BM693" i="6"/>
  <c r="BL698" i="6"/>
  <c r="BM701" i="6"/>
  <c r="BL706" i="6"/>
  <c r="BM709" i="6"/>
  <c r="BL714" i="6"/>
  <c r="BM717" i="6"/>
  <c r="BR646" i="6"/>
  <c r="BR654" i="6"/>
  <c r="BQ667" i="6"/>
  <c r="BR670" i="6"/>
  <c r="BQ675" i="6"/>
  <c r="BR678" i="6"/>
  <c r="BV679" i="6"/>
  <c r="BQ683" i="6"/>
  <c r="BR686" i="6"/>
  <c r="BV687" i="6"/>
  <c r="BQ691" i="6"/>
  <c r="BR694" i="6"/>
  <c r="BV695" i="6"/>
  <c r="BQ699" i="6"/>
  <c r="BR702" i="6"/>
  <c r="BV703" i="6"/>
  <c r="BQ707" i="6"/>
  <c r="BR710" i="6"/>
  <c r="BV711" i="6"/>
  <c r="BQ715" i="6"/>
  <c r="BR718" i="6"/>
  <c r="BV719" i="6"/>
  <c r="Y398" i="6"/>
  <c r="AW236" i="6"/>
  <c r="BU236" i="6"/>
  <c r="S398" i="6"/>
  <c r="BO398" i="6"/>
  <c r="C645" i="6"/>
  <c r="BU398" i="6"/>
  <c r="AK398" i="6"/>
  <c r="BC398" i="6"/>
  <c r="AE398" i="6"/>
  <c r="AW398" i="6"/>
  <c r="G398" i="6"/>
  <c r="BI398" i="6"/>
  <c r="M398" i="6"/>
  <c r="M567" i="6"/>
  <c r="BU586" i="6"/>
  <c r="AW585" i="6"/>
  <c r="BU584" i="6"/>
  <c r="AW581" i="6"/>
  <c r="Y580" i="6"/>
  <c r="Y576" i="6"/>
  <c r="G586" i="6"/>
  <c r="BC580" i="6"/>
  <c r="AE575" i="6"/>
  <c r="M572" i="6"/>
  <c r="M570" i="6"/>
  <c r="BI568" i="6"/>
  <c r="BO372" i="6"/>
  <c r="AQ367" i="6"/>
  <c r="BO364" i="6"/>
  <c r="AQ63" i="6"/>
  <c r="Y160" i="6"/>
  <c r="Y228" i="6"/>
  <c r="BC552" i="6"/>
  <c r="AE551" i="6"/>
  <c r="S554" i="6"/>
  <c r="S550" i="6"/>
  <c r="AQ635" i="6"/>
  <c r="BO634" i="6"/>
  <c r="BC42" i="6"/>
  <c r="BO429" i="6"/>
  <c r="AQ428" i="6"/>
  <c r="S560" i="6"/>
  <c r="AQ34" i="6"/>
  <c r="BI14" i="6"/>
  <c r="S524" i="6"/>
  <c r="AQ624" i="6"/>
  <c r="S623" i="6"/>
  <c r="BC74" i="6"/>
  <c r="BI46" i="6"/>
  <c r="M399" i="6"/>
  <c r="AK373" i="6"/>
  <c r="M356" i="6"/>
  <c r="M482" i="6"/>
  <c r="AK481" i="6"/>
  <c r="BI480" i="6"/>
  <c r="M480" i="6"/>
  <c r="AK479" i="6"/>
  <c r="BI478" i="6"/>
  <c r="M478" i="6"/>
  <c r="AK477" i="6"/>
  <c r="BI476" i="6"/>
  <c r="M476" i="6"/>
  <c r="AK475" i="6"/>
  <c r="BI474" i="6"/>
  <c r="M474" i="6"/>
  <c r="AK473" i="6"/>
  <c r="BI472" i="6"/>
  <c r="M472" i="6"/>
  <c r="AK471" i="6"/>
  <c r="BI470" i="6"/>
  <c r="M470" i="6"/>
  <c r="BI436" i="6"/>
  <c r="BC427" i="6"/>
  <c r="AE88" i="6"/>
  <c r="BC308" i="6"/>
  <c r="BC292" i="6"/>
  <c r="G292" i="6"/>
  <c r="AE291" i="6"/>
  <c r="BC290" i="6"/>
  <c r="G290" i="6"/>
  <c r="AE289" i="6"/>
  <c r="BC288" i="6"/>
  <c r="G288" i="6"/>
  <c r="AE287" i="6"/>
  <c r="BC286" i="6"/>
  <c r="G286" i="6"/>
  <c r="AE285" i="6"/>
  <c r="BC284" i="6"/>
  <c r="G284" i="6"/>
  <c r="AE283" i="6"/>
  <c r="BC282" i="6"/>
  <c r="G282" i="6"/>
  <c r="AE281" i="6"/>
  <c r="BC280" i="6"/>
  <c r="G280" i="6"/>
  <c r="BC373" i="6"/>
  <c r="BC443" i="6"/>
  <c r="AQ546" i="6"/>
  <c r="BO545" i="6"/>
  <c r="AQ536" i="6"/>
  <c r="S531" i="6"/>
  <c r="S529" i="6"/>
  <c r="AQ526" i="6"/>
  <c r="BO636" i="6"/>
  <c r="S636" i="6"/>
  <c r="AQ32" i="6"/>
  <c r="BO72" i="6"/>
  <c r="G380" i="6"/>
  <c r="BC374" i="6"/>
  <c r="G360" i="6"/>
  <c r="G438" i="6"/>
  <c r="BC430" i="6"/>
  <c r="M29" i="6"/>
  <c r="M37" i="6"/>
  <c r="M61" i="6"/>
  <c r="M69" i="6"/>
  <c r="S41" i="6"/>
  <c r="S49" i="6"/>
  <c r="S57" i="6"/>
  <c r="AQ60" i="6"/>
  <c r="BI69" i="6"/>
  <c r="BI154" i="6"/>
  <c r="BI152" i="6"/>
  <c r="M152" i="6"/>
  <c r="AK151" i="6"/>
  <c r="AK149" i="6"/>
  <c r="BI148" i="6"/>
  <c r="BI110" i="6"/>
  <c r="M110" i="6"/>
  <c r="AK109" i="6"/>
  <c r="BI108" i="6"/>
  <c r="M94" i="6"/>
  <c r="AK197" i="6"/>
  <c r="M196" i="6"/>
  <c r="AK171" i="6"/>
  <c r="BI170" i="6"/>
  <c r="AK169" i="6"/>
  <c r="M299" i="6"/>
  <c r="BI297" i="6"/>
  <c r="M297" i="6"/>
  <c r="AK296" i="6"/>
  <c r="AK294" i="6"/>
  <c r="AK256" i="6"/>
  <c r="BI255" i="6"/>
  <c r="M255" i="6"/>
  <c r="AK252" i="6"/>
  <c r="AK250" i="6"/>
  <c r="AK248" i="6"/>
  <c r="AK403" i="6"/>
  <c r="BI402" i="6"/>
  <c r="BI399" i="6"/>
  <c r="AQ392" i="6"/>
  <c r="S391" i="6"/>
  <c r="AQ390" i="6"/>
  <c r="G72" i="6"/>
  <c r="Y55" i="6"/>
  <c r="Y63" i="6"/>
  <c r="AQ11" i="6"/>
  <c r="AQ27" i="6"/>
  <c r="BU93" i="6"/>
  <c r="Y433" i="6"/>
  <c r="BO424" i="6"/>
  <c r="BO422" i="6"/>
  <c r="Y571" i="6"/>
  <c r="AQ5" i="6"/>
  <c r="AQ37" i="6"/>
  <c r="AQ53" i="6"/>
  <c r="BI103" i="6"/>
  <c r="BI87" i="6"/>
  <c r="BI601" i="6"/>
  <c r="M571" i="6"/>
  <c r="AQ402" i="6"/>
  <c r="BU394" i="6"/>
  <c r="Y394" i="6"/>
  <c r="BU392" i="6"/>
  <c r="BU388" i="6"/>
  <c r="S363" i="6"/>
  <c r="S453" i="6"/>
  <c r="Y440" i="6"/>
  <c r="BO435" i="6"/>
  <c r="S435" i="6"/>
  <c r="AQ545" i="6"/>
  <c r="M58" i="6"/>
  <c r="S6" i="6"/>
  <c r="Y74" i="6"/>
  <c r="AE22" i="6"/>
  <c r="AK26" i="6"/>
  <c r="AK74" i="6"/>
  <c r="Y42" i="6"/>
  <c r="AE6" i="6"/>
  <c r="AK50" i="6"/>
  <c r="AW42" i="6"/>
  <c r="AQ35" i="6"/>
  <c r="AQ51" i="6"/>
  <c r="AQ64" i="6"/>
  <c r="AW160" i="6"/>
  <c r="AQ147" i="6"/>
  <c r="BO146" i="6"/>
  <c r="BO144" i="6"/>
  <c r="AW142" i="6"/>
  <c r="AQ103" i="6"/>
  <c r="BO102" i="6"/>
  <c r="S102" i="6"/>
  <c r="AE374" i="6"/>
  <c r="G451" i="6"/>
  <c r="G445" i="6"/>
  <c r="AE444" i="6"/>
  <c r="G560" i="6"/>
  <c r="BC558" i="6"/>
  <c r="G556" i="6"/>
  <c r="AE547" i="6"/>
  <c r="BC528" i="6"/>
  <c r="G526" i="6"/>
  <c r="AE501" i="6"/>
  <c r="BC498" i="6"/>
  <c r="G498" i="6"/>
  <c r="AE497" i="6"/>
  <c r="AE495" i="6"/>
  <c r="BC641" i="6"/>
  <c r="BI630" i="6"/>
  <c r="AK623" i="6"/>
  <c r="BC621" i="6"/>
  <c r="BI616" i="6"/>
  <c r="BI614" i="6"/>
  <c r="AK613" i="6"/>
  <c r="M580" i="6"/>
  <c r="AK579" i="6"/>
  <c r="BO203" i="6"/>
  <c r="M42" i="6"/>
  <c r="S62" i="6"/>
  <c r="Y34" i="6"/>
  <c r="AE70" i="6"/>
  <c r="AE78" i="6"/>
  <c r="BC38" i="6"/>
  <c r="S77" i="6"/>
  <c r="Y9" i="6"/>
  <c r="BC77" i="6"/>
  <c r="AK158" i="6"/>
  <c r="BI155" i="6"/>
  <c r="BI105" i="6"/>
  <c r="AK104" i="6"/>
  <c r="BO301" i="6"/>
  <c r="BO293" i="6"/>
  <c r="AW390" i="6"/>
  <c r="BU389" i="6"/>
  <c r="AW380" i="6"/>
  <c r="BO557" i="6"/>
  <c r="S557" i="6"/>
  <c r="AQ556" i="6"/>
  <c r="BU544" i="6"/>
  <c r="AQ198" i="6"/>
  <c r="M18" i="6"/>
  <c r="M34" i="6"/>
  <c r="AE14" i="6"/>
  <c r="AE46" i="6"/>
  <c r="AW34" i="6"/>
  <c r="Y30" i="6"/>
  <c r="AK30" i="6"/>
  <c r="AW62" i="6"/>
  <c r="AW78" i="6"/>
  <c r="BC18" i="6"/>
  <c r="BO570" i="6"/>
  <c r="S568" i="6"/>
  <c r="M50" i="6"/>
  <c r="S30" i="6"/>
  <c r="Y239" i="6"/>
  <c r="AW235" i="6"/>
  <c r="BU232" i="6"/>
  <c r="Y230" i="6"/>
  <c r="BU228" i="6"/>
  <c r="G228" i="6"/>
  <c r="M223" i="6"/>
  <c r="BC222" i="6"/>
  <c r="BC299" i="6"/>
  <c r="AK297" i="6"/>
  <c r="AK295" i="6"/>
  <c r="M254" i="6"/>
  <c r="AQ397" i="6"/>
  <c r="S396" i="6"/>
  <c r="S394" i="6"/>
  <c r="AK374" i="6"/>
  <c r="S364" i="6"/>
  <c r="M363" i="6"/>
  <c r="AQ361" i="6"/>
  <c r="AK360" i="6"/>
  <c r="BI359" i="6"/>
  <c r="AK356" i="6"/>
  <c r="M355" i="6"/>
  <c r="AK354" i="6"/>
  <c r="BI353" i="6"/>
  <c r="M353" i="6"/>
  <c r="AK352" i="6"/>
  <c r="BI481" i="6"/>
  <c r="M481" i="6"/>
  <c r="AK480" i="6"/>
  <c r="BI479" i="6"/>
  <c r="M479" i="6"/>
  <c r="AK478" i="6"/>
  <c r="BI477" i="6"/>
  <c r="M477" i="6"/>
  <c r="AK476" i="6"/>
  <c r="BI475" i="6"/>
  <c r="M475" i="6"/>
  <c r="AK474" i="6"/>
  <c r="BI473" i="6"/>
  <c r="M473" i="6"/>
  <c r="AK472" i="6"/>
  <c r="BI471" i="6"/>
  <c r="M471" i="6"/>
  <c r="AK470" i="6"/>
  <c r="M469" i="6"/>
  <c r="AK468" i="6"/>
  <c r="BC414" i="6"/>
  <c r="G412" i="6"/>
  <c r="G561" i="6"/>
  <c r="AE558" i="6"/>
  <c r="AQ552" i="6"/>
  <c r="AK545" i="6"/>
  <c r="BI544" i="6"/>
  <c r="M627" i="6"/>
  <c r="AK626" i="6"/>
  <c r="BI625" i="6"/>
  <c r="M625" i="6"/>
  <c r="AK612" i="6"/>
  <c r="BI609" i="6"/>
  <c r="M609" i="6"/>
  <c r="Y43" i="6"/>
  <c r="AK27" i="6"/>
  <c r="AQ7" i="6"/>
  <c r="AQ31" i="6"/>
  <c r="AQ71" i="6"/>
  <c r="AW59" i="6"/>
  <c r="AW75" i="6"/>
  <c r="BI43" i="6"/>
  <c r="BO89" i="6"/>
  <c r="BU220" i="6"/>
  <c r="Y216" i="6"/>
  <c r="AW215" i="6"/>
  <c r="BU214" i="6"/>
  <c r="AW205" i="6"/>
  <c r="BU204" i="6"/>
  <c r="Y204" i="6"/>
  <c r="BU253" i="6"/>
  <c r="Y253" i="6"/>
  <c r="G390" i="6"/>
  <c r="BC388" i="6"/>
  <c r="BC380" i="6"/>
  <c r="AE373" i="6"/>
  <c r="G372" i="6"/>
  <c r="AE371" i="6"/>
  <c r="G366" i="6"/>
  <c r="AE365" i="6"/>
  <c r="G468" i="6"/>
  <c r="G454" i="6"/>
  <c r="G446" i="6"/>
  <c r="AE546" i="6"/>
  <c r="Y25" i="6"/>
  <c r="Y52" i="6"/>
  <c r="BO52" i="6"/>
  <c r="BO60" i="6"/>
  <c r="G71" i="6"/>
  <c r="G55" i="6"/>
  <c r="G23" i="6"/>
  <c r="G7" i="6"/>
  <c r="G5" i="6"/>
  <c r="M38" i="6"/>
  <c r="M46" i="6"/>
  <c r="M54" i="6"/>
  <c r="S34" i="6"/>
  <c r="S66" i="6"/>
  <c r="Y14" i="6"/>
  <c r="Y27" i="6"/>
  <c r="Y54" i="6"/>
  <c r="AW79" i="6"/>
  <c r="BC35" i="6"/>
  <c r="BI10" i="6"/>
  <c r="BI18" i="6"/>
  <c r="BI26" i="6"/>
  <c r="S59" i="6"/>
  <c r="M16" i="6"/>
  <c r="M56" i="6"/>
  <c r="AK24" i="6"/>
  <c r="AK72" i="6"/>
  <c r="AQ12" i="6"/>
  <c r="M24" i="6"/>
  <c r="Y58" i="6"/>
  <c r="BO79" i="6"/>
  <c r="BU11" i="6"/>
  <c r="BU27" i="6"/>
  <c r="BU43" i="6"/>
  <c r="BU67" i="6"/>
  <c r="BU75" i="6"/>
  <c r="AQ50" i="6"/>
  <c r="AW49" i="6"/>
  <c r="BI50" i="6"/>
  <c r="BI58" i="6"/>
  <c r="BI66" i="6"/>
  <c r="BI74" i="6"/>
  <c r="BO46" i="6"/>
  <c r="AK161" i="6"/>
  <c r="M108" i="6"/>
  <c r="G206" i="6"/>
  <c r="AE274" i="6"/>
  <c r="BC259" i="6"/>
  <c r="BO447" i="6"/>
  <c r="BC442" i="6"/>
  <c r="G440" i="6"/>
  <c r="AE554" i="6"/>
  <c r="BO539" i="6"/>
  <c r="S537" i="6"/>
  <c r="Y536" i="6"/>
  <c r="AW535" i="6"/>
  <c r="BU534" i="6"/>
  <c r="AW525" i="6"/>
  <c r="Y524" i="6"/>
  <c r="Y518" i="6"/>
  <c r="AW517" i="6"/>
  <c r="BU502" i="6"/>
  <c r="Y502" i="6"/>
  <c r="Y639" i="6"/>
  <c r="AW596" i="6"/>
  <c r="AQ74" i="6"/>
  <c r="AW6" i="6"/>
  <c r="AW14" i="6"/>
  <c r="AW22" i="6"/>
  <c r="BI25" i="6"/>
  <c r="BI30" i="6"/>
  <c r="BO11" i="6"/>
  <c r="BO43" i="6"/>
  <c r="BU10" i="6"/>
  <c r="BU18" i="6"/>
  <c r="BU26" i="6"/>
  <c r="BU34" i="6"/>
  <c r="BU42" i="6"/>
  <c r="BU50" i="6"/>
  <c r="BU58" i="6"/>
  <c r="BU161" i="6"/>
  <c r="AE154" i="6"/>
  <c r="BC153" i="6"/>
  <c r="G153" i="6"/>
  <c r="BC151" i="6"/>
  <c r="G151" i="6"/>
  <c r="G149" i="6"/>
  <c r="AE148" i="6"/>
  <c r="BC147" i="6"/>
  <c r="G145" i="6"/>
  <c r="G125" i="6"/>
  <c r="AE124" i="6"/>
  <c r="BC123" i="6"/>
  <c r="G123" i="6"/>
  <c r="AE122" i="6"/>
  <c r="BC121" i="6"/>
  <c r="G121" i="6"/>
  <c r="AE120" i="6"/>
  <c r="BC119" i="6"/>
  <c r="G119" i="6"/>
  <c r="AE118" i="6"/>
  <c r="BC117" i="6"/>
  <c r="G117" i="6"/>
  <c r="AE116" i="6"/>
  <c r="BC115" i="6"/>
  <c r="G91" i="6"/>
  <c r="G89" i="6"/>
  <c r="M88" i="6"/>
  <c r="AQ307" i="6"/>
  <c r="BO306" i="6"/>
  <c r="AQ293" i="6"/>
  <c r="BO278" i="6"/>
  <c r="BU275" i="6"/>
  <c r="S274" i="6"/>
  <c r="S360" i="6"/>
  <c r="AW356" i="6"/>
  <c r="AW352" i="6"/>
  <c r="AE482" i="6"/>
  <c r="AE466" i="6"/>
  <c r="G463" i="6"/>
  <c r="G455" i="6"/>
  <c r="AE454" i="6"/>
  <c r="BC453" i="6"/>
  <c r="BI450" i="6"/>
  <c r="BU434" i="6"/>
  <c r="AW433" i="6"/>
  <c r="Y430" i="6"/>
  <c r="S630" i="6"/>
  <c r="AQ627" i="6"/>
  <c r="AQ607" i="6"/>
  <c r="BO604" i="6"/>
  <c r="BI559" i="6"/>
  <c r="BO558" i="6"/>
  <c r="BI555" i="6"/>
  <c r="AQ547" i="6"/>
  <c r="BC543" i="6"/>
  <c r="BO525" i="6"/>
  <c r="BI637" i="6"/>
  <c r="M597" i="6"/>
  <c r="BO594" i="6"/>
  <c r="M587" i="6"/>
  <c r="AK586" i="6"/>
  <c r="M585" i="6"/>
  <c r="BI581" i="6"/>
  <c r="M581" i="6"/>
  <c r="M577" i="6"/>
  <c r="AK576" i="6"/>
  <c r="BI575" i="6"/>
  <c r="BC79" i="6"/>
  <c r="BI11" i="6"/>
  <c r="BO29" i="6"/>
  <c r="BO45" i="6"/>
  <c r="BU4" i="6"/>
  <c r="BU12" i="6"/>
  <c r="BU20" i="6"/>
  <c r="BU28" i="6"/>
  <c r="BU68" i="6"/>
  <c r="BO156" i="6"/>
  <c r="S156" i="6"/>
  <c r="AK213" i="6"/>
  <c r="BI212" i="6"/>
  <c r="M210" i="6"/>
  <c r="M206" i="6"/>
  <c r="BI204" i="6"/>
  <c r="BO468" i="6"/>
  <c r="S468" i="6"/>
  <c r="BU467" i="6"/>
  <c r="AW464" i="6"/>
  <c r="AE448" i="6"/>
  <c r="S441" i="6"/>
  <c r="BC411" i="6"/>
  <c r="G411" i="6"/>
  <c r="G409" i="6"/>
  <c r="BC562" i="6"/>
  <c r="G562" i="6"/>
  <c r="AE561" i="6"/>
  <c r="G558" i="6"/>
  <c r="AE557" i="6"/>
  <c r="BC554" i="6"/>
  <c r="M553" i="6"/>
  <c r="AK552" i="6"/>
  <c r="M549" i="6"/>
  <c r="S546" i="6"/>
  <c r="Y545" i="6"/>
  <c r="M637" i="6"/>
  <c r="BC632" i="6"/>
  <c r="BC620" i="6"/>
  <c r="G618" i="6"/>
  <c r="AE615" i="6"/>
  <c r="BI607" i="6"/>
  <c r="AE607" i="6"/>
  <c r="M605" i="6"/>
  <c r="BI571" i="6"/>
  <c r="BU569" i="6"/>
  <c r="AW568" i="6"/>
  <c r="AE16" i="6"/>
  <c r="AE24" i="6"/>
  <c r="AE40" i="6"/>
  <c r="AK4" i="6"/>
  <c r="AK12" i="6"/>
  <c r="AK20" i="6"/>
  <c r="AK28" i="6"/>
  <c r="AK44" i="6"/>
  <c r="AK68" i="6"/>
  <c r="AQ8" i="6"/>
  <c r="AQ38" i="6"/>
  <c r="AW5" i="6"/>
  <c r="AW13" i="6"/>
  <c r="BI37" i="6"/>
  <c r="BI62" i="6"/>
  <c r="BO26" i="6"/>
  <c r="BO42" i="6"/>
  <c r="BU6" i="6"/>
  <c r="BU22" i="6"/>
  <c r="BU38" i="6"/>
  <c r="BU54" i="6"/>
  <c r="BI121" i="6"/>
  <c r="M121" i="6"/>
  <c r="AK120" i="6"/>
  <c r="BI119" i="6"/>
  <c r="M119" i="6"/>
  <c r="AK118" i="6"/>
  <c r="BI117" i="6"/>
  <c r="M117" i="6"/>
  <c r="AK116" i="6"/>
  <c r="BI115" i="6"/>
  <c r="M115" i="6"/>
  <c r="AK110" i="6"/>
  <c r="AK108" i="6"/>
  <c r="BI97" i="6"/>
  <c r="BO232" i="6"/>
  <c r="S232" i="6"/>
  <c r="AQ231" i="6"/>
  <c r="S230" i="6"/>
  <c r="AQ229" i="6"/>
  <c r="BO228" i="6"/>
  <c r="BU227" i="6"/>
  <c r="AW224" i="6"/>
  <c r="BU223" i="6"/>
  <c r="Y223" i="6"/>
  <c r="BU221" i="6"/>
  <c r="G197" i="6"/>
  <c r="AE196" i="6"/>
  <c r="BC195" i="6"/>
  <c r="AE313" i="6"/>
  <c r="Y306" i="6"/>
  <c r="G256" i="6"/>
  <c r="AW255" i="6"/>
  <c r="BC254" i="6"/>
  <c r="Y252" i="6"/>
  <c r="G252" i="6"/>
  <c r="AE388" i="6"/>
  <c r="BC387" i="6"/>
  <c r="G387" i="6"/>
  <c r="AE386" i="6"/>
  <c r="BC385" i="6"/>
  <c r="G385" i="6"/>
  <c r="AE382" i="6"/>
  <c r="BC381" i="6"/>
  <c r="M376" i="6"/>
  <c r="AQ370" i="6"/>
  <c r="AE363" i="6"/>
  <c r="BC360" i="6"/>
  <c r="G358" i="6"/>
  <c r="AE357" i="6"/>
  <c r="AE469" i="6"/>
  <c r="BC468" i="6"/>
  <c r="M453" i="6"/>
  <c r="AE440" i="6"/>
  <c r="BC435" i="6"/>
  <c r="BU411" i="6"/>
  <c r="M547" i="6"/>
  <c r="BU523" i="6"/>
  <c r="AW522" i="6"/>
  <c r="BU640" i="6"/>
  <c r="AW609" i="6"/>
  <c r="BC94" i="6"/>
  <c r="G94" i="6"/>
  <c r="S526" i="6"/>
  <c r="AQ495" i="6"/>
  <c r="AQ630" i="6"/>
  <c r="BO621" i="6"/>
  <c r="AQ616" i="6"/>
  <c r="BO615" i="6"/>
  <c r="S615" i="6"/>
  <c r="AQ614" i="6"/>
  <c r="AK568" i="6"/>
  <c r="BO107" i="6"/>
  <c r="AK228" i="6"/>
  <c r="M219" i="6"/>
  <c r="BI213" i="6"/>
  <c r="AQ205" i="6"/>
  <c r="BO204" i="6"/>
  <c r="S204" i="6"/>
  <c r="AQ203" i="6"/>
  <c r="M203" i="6"/>
  <c r="BO202" i="6"/>
  <c r="AK303" i="6"/>
  <c r="AQ276" i="6"/>
  <c r="M276" i="6"/>
  <c r="BI274" i="6"/>
  <c r="M260" i="6"/>
  <c r="AK259" i="6"/>
  <c r="M258" i="6"/>
  <c r="BU468" i="6"/>
  <c r="AE465" i="6"/>
  <c r="BC448" i="6"/>
  <c r="AE447" i="6"/>
  <c r="BC446" i="6"/>
  <c r="S442" i="6"/>
  <c r="AQ441" i="6"/>
  <c r="BO434" i="6"/>
  <c r="AQ433" i="6"/>
  <c r="AK559" i="6"/>
  <c r="AQ548" i="6"/>
  <c r="AK542" i="6"/>
  <c r="AE539" i="6"/>
  <c r="BC536" i="6"/>
  <c r="AK536" i="6"/>
  <c r="BI535" i="6"/>
  <c r="M535" i="6"/>
  <c r="BI533" i="6"/>
  <c r="M533" i="6"/>
  <c r="AK532" i="6"/>
  <c r="BI525" i="6"/>
  <c r="M525" i="6"/>
  <c r="M523" i="6"/>
  <c r="BI515" i="6"/>
  <c r="M515" i="6"/>
  <c r="AK514" i="6"/>
  <c r="BI513" i="6"/>
  <c r="M513" i="6"/>
  <c r="AK512" i="6"/>
  <c r="BI511" i="6"/>
  <c r="M511" i="6"/>
  <c r="AK510" i="6"/>
  <c r="BI509" i="6"/>
  <c r="M509" i="6"/>
  <c r="AK508" i="6"/>
  <c r="BI507" i="6"/>
  <c r="M507" i="6"/>
  <c r="AK506" i="6"/>
  <c r="BI505" i="6"/>
  <c r="M505" i="6"/>
  <c r="AK504" i="6"/>
  <c r="AK641" i="6"/>
  <c r="BI640" i="6"/>
  <c r="M640" i="6"/>
  <c r="BI626" i="6"/>
  <c r="M610" i="6"/>
  <c r="AK609" i="6"/>
  <c r="BI608" i="6"/>
  <c r="BI596" i="6"/>
  <c r="BI574" i="6"/>
  <c r="M574" i="6"/>
  <c r="AK573" i="6"/>
  <c r="BO571" i="6"/>
  <c r="G65" i="6"/>
  <c r="G63" i="6"/>
  <c r="G57" i="6"/>
  <c r="AK64" i="6"/>
  <c r="AQ58" i="6"/>
  <c r="BI78" i="6"/>
  <c r="BO10" i="6"/>
  <c r="BI98" i="6"/>
  <c r="M98" i="6"/>
  <c r="S93" i="6"/>
  <c r="Y193" i="6"/>
  <c r="AW168" i="6"/>
  <c r="BU167" i="6"/>
  <c r="G308" i="6"/>
  <c r="AW292" i="6"/>
  <c r="BU291" i="6"/>
  <c r="Y291" i="6"/>
  <c r="AW290" i="6"/>
  <c r="BU289" i="6"/>
  <c r="Y289" i="6"/>
  <c r="AW288" i="6"/>
  <c r="BU287" i="6"/>
  <c r="Y287" i="6"/>
  <c r="AW286" i="6"/>
  <c r="BU285" i="6"/>
  <c r="Y285" i="6"/>
  <c r="AW284" i="6"/>
  <c r="BU283" i="6"/>
  <c r="Y283" i="6"/>
  <c r="AW282" i="6"/>
  <c r="BU281" i="6"/>
  <c r="Y281" i="6"/>
  <c r="AW280" i="6"/>
  <c r="BU279" i="6"/>
  <c r="BU257" i="6"/>
  <c r="AW254" i="6"/>
  <c r="G251" i="6"/>
  <c r="G47" i="6"/>
  <c r="G33" i="6"/>
  <c r="S12" i="6"/>
  <c r="S20" i="6"/>
  <c r="AE54" i="6"/>
  <c r="AQ9" i="6"/>
  <c r="AQ25" i="6"/>
  <c r="AQ30" i="6"/>
  <c r="AQ47" i="6"/>
  <c r="AW52" i="6"/>
  <c r="AW76" i="6"/>
  <c r="BC48" i="6"/>
  <c r="BC56" i="6"/>
  <c r="BC64" i="6"/>
  <c r="BC75" i="6"/>
  <c r="BI59" i="6"/>
  <c r="BO23" i="6"/>
  <c r="BO39" i="6"/>
  <c r="BU78" i="6"/>
  <c r="M145" i="6"/>
  <c r="AW100" i="6"/>
  <c r="BU99" i="6"/>
  <c r="BC93" i="6"/>
  <c r="BC91" i="6"/>
  <c r="BI90" i="6"/>
  <c r="AW227" i="6"/>
  <c r="AW225" i="6"/>
  <c r="BU224" i="6"/>
  <c r="AW223" i="6"/>
  <c r="BU222" i="6"/>
  <c r="G220" i="6"/>
  <c r="BC210" i="6"/>
  <c r="G210" i="6"/>
  <c r="AE209" i="6"/>
  <c r="BC300" i="6"/>
  <c r="Y300" i="6"/>
  <c r="AE299" i="6"/>
  <c r="S46" i="6"/>
  <c r="Y11" i="6"/>
  <c r="Y19" i="6"/>
  <c r="Y46" i="6"/>
  <c r="AE51" i="6"/>
  <c r="AK55" i="6"/>
  <c r="AQ68" i="6"/>
  <c r="AW19" i="6"/>
  <c r="AW38" i="6"/>
  <c r="AW46" i="6"/>
  <c r="BI31" i="6"/>
  <c r="BI39" i="6"/>
  <c r="BO17" i="6"/>
  <c r="BO22" i="6"/>
  <c r="BO33" i="6"/>
  <c r="BO38" i="6"/>
  <c r="BO76" i="6"/>
  <c r="BU8" i="6"/>
  <c r="BU24" i="6"/>
  <c r="BU40" i="6"/>
  <c r="BU56" i="6"/>
  <c r="AE153" i="6"/>
  <c r="AE147" i="6"/>
  <c r="G146" i="6"/>
  <c r="BU142" i="6"/>
  <c r="AW141" i="6"/>
  <c r="BU140" i="6"/>
  <c r="Y140" i="6"/>
  <c r="AW139" i="6"/>
  <c r="BU138" i="6"/>
  <c r="Y138" i="6"/>
  <c r="AW137" i="6"/>
  <c r="BC104" i="6"/>
  <c r="G104" i="6"/>
  <c r="M101" i="6"/>
  <c r="AK100" i="6"/>
  <c r="BI99" i="6"/>
  <c r="AQ97" i="6"/>
  <c r="BO92" i="6"/>
  <c r="S92" i="6"/>
  <c r="BI232" i="6"/>
  <c r="M232" i="6"/>
  <c r="AK231" i="6"/>
  <c r="BI230" i="6"/>
  <c r="M230" i="6"/>
  <c r="AK229" i="6"/>
  <c r="BI228" i="6"/>
  <c r="BI222" i="6"/>
  <c r="M222" i="6"/>
  <c r="AK221" i="6"/>
  <c r="S213" i="6"/>
  <c r="AQ212" i="6"/>
  <c r="AE195" i="6"/>
  <c r="AW167" i="6"/>
  <c r="AW322" i="6"/>
  <c r="BU321" i="6"/>
  <c r="Y321" i="6"/>
  <c r="AW320" i="6"/>
  <c r="BU319" i="6"/>
  <c r="Y319" i="6"/>
  <c r="AW318" i="6"/>
  <c r="BU317" i="6"/>
  <c r="Y317" i="6"/>
  <c r="AW316" i="6"/>
  <c r="BU315" i="6"/>
  <c r="BO297" i="6"/>
  <c r="S297" i="6"/>
  <c r="BO295" i="6"/>
  <c r="AW293" i="6"/>
  <c r="Y288" i="6"/>
  <c r="AW287" i="6"/>
  <c r="BU286" i="6"/>
  <c r="Y286" i="6"/>
  <c r="G8" i="6"/>
  <c r="AE29" i="6"/>
  <c r="BO35" i="6"/>
  <c r="BO59" i="6"/>
  <c r="M160" i="6"/>
  <c r="AK159" i="6"/>
  <c r="M158" i="6"/>
  <c r="AK155" i="6"/>
  <c r="BI93" i="6"/>
  <c r="S90" i="6"/>
  <c r="AQ89" i="6"/>
  <c r="BI218" i="6"/>
  <c r="AK217" i="6"/>
  <c r="M216" i="6"/>
  <c r="M214" i="6"/>
  <c r="M208" i="6"/>
  <c r="BI202" i="6"/>
  <c r="BI200" i="6"/>
  <c r="M198" i="6"/>
  <c r="AQ194" i="6"/>
  <c r="BO167" i="6"/>
  <c r="S314" i="6"/>
  <c r="AQ313" i="6"/>
  <c r="BO312" i="6"/>
  <c r="AE300" i="6"/>
  <c r="S293" i="6"/>
  <c r="AQ278" i="6"/>
  <c r="G73" i="6"/>
  <c r="S45" i="6"/>
  <c r="Y18" i="6"/>
  <c r="Y40" i="6"/>
  <c r="Y62" i="6"/>
  <c r="Y70" i="6"/>
  <c r="Y78" i="6"/>
  <c r="AK54" i="6"/>
  <c r="AK62" i="6"/>
  <c r="AK70" i="6"/>
  <c r="AK78" i="6"/>
  <c r="AQ48" i="6"/>
  <c r="AQ67" i="6"/>
  <c r="AW53" i="6"/>
  <c r="AW58" i="6"/>
  <c r="BC6" i="6"/>
  <c r="BI27" i="6"/>
  <c r="BI76" i="6"/>
  <c r="BO8" i="6"/>
  <c r="BO40" i="6"/>
  <c r="BO56" i="6"/>
  <c r="AQ161" i="6"/>
  <c r="M142" i="6"/>
  <c r="M89" i="6"/>
  <c r="BC88" i="6"/>
  <c r="BC314" i="6"/>
  <c r="G312" i="6"/>
  <c r="AE309" i="6"/>
  <c r="AK308" i="6"/>
  <c r="AK302" i="6"/>
  <c r="G299" i="6"/>
  <c r="AW298" i="6"/>
  <c r="BC277" i="6"/>
  <c r="G277" i="6"/>
  <c r="AK255" i="6"/>
  <c r="BI254" i="6"/>
  <c r="AW285" i="6"/>
  <c r="BU284" i="6"/>
  <c r="AE277" i="6"/>
  <c r="Y276" i="6"/>
  <c r="BU274" i="6"/>
  <c r="BC274" i="6"/>
  <c r="AE273" i="6"/>
  <c r="BU272" i="6"/>
  <c r="BC272" i="6"/>
  <c r="Y272" i="6"/>
  <c r="G272" i="6"/>
  <c r="AW271" i="6"/>
  <c r="AE271" i="6"/>
  <c r="BU270" i="6"/>
  <c r="BC270" i="6"/>
  <c r="Y270" i="6"/>
  <c r="G270" i="6"/>
  <c r="AW269" i="6"/>
  <c r="AE269" i="6"/>
  <c r="BU268" i="6"/>
  <c r="BC268" i="6"/>
  <c r="Y268" i="6"/>
  <c r="G268" i="6"/>
  <c r="AW267" i="6"/>
  <c r="AE267" i="6"/>
  <c r="BU266" i="6"/>
  <c r="BC266" i="6"/>
  <c r="Y266" i="6"/>
  <c r="G266" i="6"/>
  <c r="AW265" i="6"/>
  <c r="AE265" i="6"/>
  <c r="BU264" i="6"/>
  <c r="BC264" i="6"/>
  <c r="Y264" i="6"/>
  <c r="G264" i="6"/>
  <c r="AW263" i="6"/>
  <c r="AE263" i="6"/>
  <c r="BU262" i="6"/>
  <c r="BC262" i="6"/>
  <c r="Y262" i="6"/>
  <c r="G262" i="6"/>
  <c r="AW261" i="6"/>
  <c r="AE261" i="6"/>
  <c r="BU260" i="6"/>
  <c r="M259" i="6"/>
  <c r="AK258" i="6"/>
  <c r="S252" i="6"/>
  <c r="BO250" i="6"/>
  <c r="AW381" i="6"/>
  <c r="G378" i="6"/>
  <c r="AK370" i="6"/>
  <c r="M369" i="6"/>
  <c r="AQ365" i="6"/>
  <c r="S362" i="6"/>
  <c r="BC359" i="6"/>
  <c r="AE358" i="6"/>
  <c r="AE350" i="6"/>
  <c r="BC349" i="6"/>
  <c r="G349" i="6"/>
  <c r="AE348" i="6"/>
  <c r="BC347" i="6"/>
  <c r="G347" i="6"/>
  <c r="AE346" i="6"/>
  <c r="BC345" i="6"/>
  <c r="G345" i="6"/>
  <c r="AE344" i="6"/>
  <c r="BC343" i="6"/>
  <c r="G343" i="6"/>
  <c r="AE342" i="6"/>
  <c r="BC341" i="6"/>
  <c r="G341" i="6"/>
  <c r="AE340" i="6"/>
  <c r="BC436" i="6"/>
  <c r="AE433" i="6"/>
  <c r="BU424" i="6"/>
  <c r="Y424" i="6"/>
  <c r="BU422" i="6"/>
  <c r="Y422" i="6"/>
  <c r="AW421" i="6"/>
  <c r="Y420" i="6"/>
  <c r="AW419" i="6"/>
  <c r="BU418" i="6"/>
  <c r="AW417" i="6"/>
  <c r="BI260" i="6"/>
  <c r="BO259" i="6"/>
  <c r="AQ258" i="6"/>
  <c r="S257" i="6"/>
  <c r="S255" i="6"/>
  <c r="BO375" i="6"/>
  <c r="AE369" i="6"/>
  <c r="G364" i="6"/>
  <c r="BC362" i="6"/>
  <c r="G362" i="6"/>
  <c r="AE361" i="6"/>
  <c r="BO358" i="6"/>
  <c r="S358" i="6"/>
  <c r="AQ357" i="6"/>
  <c r="BO352" i="6"/>
  <c r="BU483" i="6"/>
  <c r="AW482" i="6"/>
  <c r="AQ438" i="6"/>
  <c r="S437" i="6"/>
  <c r="AE559" i="6"/>
  <c r="BC397" i="6"/>
  <c r="AE396" i="6"/>
  <c r="G381" i="6"/>
  <c r="BU558" i="6"/>
  <c r="AK253" i="6"/>
  <c r="BI252" i="6"/>
  <c r="M250" i="6"/>
  <c r="BI248" i="6"/>
  <c r="Y379" i="6"/>
  <c r="AE376" i="6"/>
  <c r="Y375" i="6"/>
  <c r="G371" i="6"/>
  <c r="AE368" i="6"/>
  <c r="G367" i="6"/>
  <c r="AE366" i="6"/>
  <c r="G365" i="6"/>
  <c r="AW355" i="6"/>
  <c r="AW351" i="6"/>
  <c r="BU350" i="6"/>
  <c r="G466" i="6"/>
  <c r="AE403" i="6"/>
  <c r="BC402" i="6"/>
  <c r="BC401" i="6"/>
  <c r="G401" i="6"/>
  <c r="BI397" i="6"/>
  <c r="M395" i="6"/>
  <c r="M393" i="6"/>
  <c r="S359" i="6"/>
  <c r="BO357" i="6"/>
  <c r="BO355" i="6"/>
  <c r="AQ354" i="6"/>
  <c r="BO353" i="6"/>
  <c r="S353" i="6"/>
  <c r="BO351" i="6"/>
  <c r="S351" i="6"/>
  <c r="BO469" i="6"/>
  <c r="S469" i="6"/>
  <c r="BI562" i="6"/>
  <c r="M562" i="6"/>
  <c r="AE453" i="6"/>
  <c r="G450" i="6"/>
  <c r="AE449" i="6"/>
  <c r="AK448" i="6"/>
  <c r="BI447" i="6"/>
  <c r="AK446" i="6"/>
  <c r="S446" i="6"/>
  <c r="BU445" i="6"/>
  <c r="BO444" i="6"/>
  <c r="BC437" i="6"/>
  <c r="AQ430" i="6"/>
  <c r="BI424" i="6"/>
  <c r="AK423" i="6"/>
  <c r="BI422" i="6"/>
  <c r="BI416" i="6"/>
  <c r="AK415" i="6"/>
  <c r="BI414" i="6"/>
  <c r="AQ414" i="6"/>
  <c r="BO411" i="6"/>
  <c r="AW411" i="6"/>
  <c r="BU410" i="6"/>
  <c r="Y410" i="6"/>
  <c r="AW409" i="6"/>
  <c r="AW562" i="6"/>
  <c r="AE562" i="6"/>
  <c r="Y561" i="6"/>
  <c r="S559" i="6"/>
  <c r="BO552" i="6"/>
  <c r="S552" i="6"/>
  <c r="BO543" i="6"/>
  <c r="AE543" i="6"/>
  <c r="AQ521" i="6"/>
  <c r="BO516" i="6"/>
  <c r="S504" i="6"/>
  <c r="BC499" i="6"/>
  <c r="G499" i="6"/>
  <c r="BU497" i="6"/>
  <c r="AW496" i="6"/>
  <c r="AE496" i="6"/>
  <c r="BU495" i="6"/>
  <c r="Y495" i="6"/>
  <c r="G495" i="6"/>
  <c r="AW494" i="6"/>
  <c r="AE494" i="6"/>
  <c r="BU493" i="6"/>
  <c r="BC493" i="6"/>
  <c r="Y493" i="6"/>
  <c r="AW492" i="6"/>
  <c r="BU491" i="6"/>
  <c r="Y491" i="6"/>
  <c r="AW490" i="6"/>
  <c r="BU489" i="6"/>
  <c r="Y489" i="6"/>
  <c r="AW488" i="6"/>
  <c r="AE488" i="6"/>
  <c r="M641" i="6"/>
  <c r="AK640" i="6"/>
  <c r="AK634" i="6"/>
  <c r="BI631" i="6"/>
  <c r="M629" i="6"/>
  <c r="BO626" i="6"/>
  <c r="M620" i="6"/>
  <c r="BI618" i="6"/>
  <c r="M618" i="6"/>
  <c r="AK617" i="6"/>
  <c r="S611" i="6"/>
  <c r="AQ610" i="6"/>
  <c r="Y604" i="6"/>
  <c r="AK600" i="6"/>
  <c r="AE599" i="6"/>
  <c r="BI577" i="6"/>
  <c r="BC339" i="6"/>
  <c r="G339" i="6"/>
  <c r="AE338" i="6"/>
  <c r="BC337" i="6"/>
  <c r="G337" i="6"/>
  <c r="AE336" i="6"/>
  <c r="BC335" i="6"/>
  <c r="G335" i="6"/>
  <c r="AE334" i="6"/>
  <c r="BC333" i="6"/>
  <c r="G333" i="6"/>
  <c r="AE332" i="6"/>
  <c r="BC331" i="6"/>
  <c r="G331" i="6"/>
  <c r="AE330" i="6"/>
  <c r="BC329" i="6"/>
  <c r="G329" i="6"/>
  <c r="G483" i="6"/>
  <c r="G469" i="6"/>
  <c r="AE468" i="6"/>
  <c r="BI466" i="6"/>
  <c r="AK465" i="6"/>
  <c r="S465" i="6"/>
  <c r="S463" i="6"/>
  <c r="BI439" i="6"/>
  <c r="AQ437" i="6"/>
  <c r="G433" i="6"/>
  <c r="AE432" i="6"/>
  <c r="AE430" i="6"/>
  <c r="BU429" i="6"/>
  <c r="G425" i="6"/>
  <c r="BC423" i="6"/>
  <c r="G423" i="6"/>
  <c r="AW422" i="6"/>
  <c r="Y419" i="6"/>
  <c r="AE418" i="6"/>
  <c r="BC417" i="6"/>
  <c r="G417" i="6"/>
  <c r="AW416" i="6"/>
  <c r="BC415" i="6"/>
  <c r="G415" i="6"/>
  <c r="AK411" i="6"/>
  <c r="AK562" i="6"/>
  <c r="M561" i="6"/>
  <c r="M556" i="6"/>
  <c r="S555" i="6"/>
  <c r="AQ542" i="6"/>
  <c r="AQ534" i="6"/>
  <c r="BO533" i="6"/>
  <c r="BO531" i="6"/>
  <c r="BU530" i="6"/>
  <c r="Y530" i="6"/>
  <c r="AW529" i="6"/>
  <c r="Y528" i="6"/>
  <c r="AW527" i="6"/>
  <c r="BU526" i="6"/>
  <c r="AE523" i="6"/>
  <c r="G520" i="6"/>
  <c r="AE517" i="6"/>
  <c r="AE503" i="6"/>
  <c r="G502" i="6"/>
  <c r="M501" i="6"/>
  <c r="AK500" i="6"/>
  <c r="AK496" i="6"/>
  <c r="BI495" i="6"/>
  <c r="AK488" i="6"/>
  <c r="S641" i="6"/>
  <c r="AW618" i="6"/>
  <c r="BU617" i="6"/>
  <c r="AK611" i="6"/>
  <c r="BI610" i="6"/>
  <c r="AE610" i="6"/>
  <c r="BI604" i="6"/>
  <c r="M604" i="6"/>
  <c r="AK603" i="6"/>
  <c r="M602" i="6"/>
  <c r="BO599" i="6"/>
  <c r="BO579" i="6"/>
  <c r="S579" i="6"/>
  <c r="M588" i="6"/>
  <c r="AK587" i="6"/>
  <c r="BI586" i="6"/>
  <c r="M586" i="6"/>
  <c r="BI582" i="6"/>
  <c r="M582" i="6"/>
  <c r="AK581" i="6"/>
  <c r="BI580" i="6"/>
  <c r="BI576" i="6"/>
  <c r="M576" i="6"/>
  <c r="AK575" i="6"/>
  <c r="AQ574" i="6"/>
  <c r="AW571" i="6"/>
  <c r="BI569" i="6"/>
  <c r="AE450" i="6"/>
  <c r="BC449" i="6"/>
  <c r="G449" i="6"/>
  <c r="M448" i="6"/>
  <c r="AK447" i="6"/>
  <c r="BO445" i="6"/>
  <c r="S445" i="6"/>
  <c r="AK436" i="6"/>
  <c r="S436" i="6"/>
  <c r="M435" i="6"/>
  <c r="BO432" i="6"/>
  <c r="BO430" i="6"/>
  <c r="S430" i="6"/>
  <c r="AK428" i="6"/>
  <c r="Y562" i="6"/>
  <c r="Y560" i="6"/>
  <c r="BO551" i="6"/>
  <c r="BO549" i="6"/>
  <c r="AW547" i="6"/>
  <c r="BC546" i="6"/>
  <c r="S544" i="6"/>
  <c r="BU541" i="6"/>
  <c r="BO523" i="6"/>
  <c r="S523" i="6"/>
  <c r="BO521" i="6"/>
  <c r="AQ520" i="6"/>
  <c r="BO519" i="6"/>
  <c r="S519" i="6"/>
  <c r="S517" i="6"/>
  <c r="BU498" i="6"/>
  <c r="Y498" i="6"/>
  <c r="AW497" i="6"/>
  <c r="BI634" i="6"/>
  <c r="AK633" i="6"/>
  <c r="BI632" i="6"/>
  <c r="M632" i="6"/>
  <c r="AK631" i="6"/>
  <c r="M617" i="6"/>
  <c r="M613" i="6"/>
  <c r="S612" i="6"/>
  <c r="BO610" i="6"/>
  <c r="AW604" i="6"/>
  <c r="BU603" i="6"/>
  <c r="AW602" i="6"/>
  <c r="BU601" i="6"/>
  <c r="BC601" i="6"/>
  <c r="G601" i="6"/>
  <c r="M600" i="6"/>
  <c r="BO439" i="6"/>
  <c r="M433" i="6"/>
  <c r="M431" i="6"/>
  <c r="AK430" i="6"/>
  <c r="AE425" i="6"/>
  <c r="BC422" i="6"/>
  <c r="G420" i="6"/>
  <c r="AE417" i="6"/>
  <c r="BC416" i="6"/>
  <c r="G416" i="6"/>
  <c r="AK414" i="6"/>
  <c r="AQ562" i="6"/>
  <c r="AK558" i="6"/>
  <c r="AQ557" i="6"/>
  <c r="BO556" i="6"/>
  <c r="BO536" i="6"/>
  <c r="BU591" i="6"/>
  <c r="Y591" i="6"/>
  <c r="BU589" i="6"/>
  <c r="Y587" i="6"/>
  <c r="AE586" i="6"/>
  <c r="BC585" i="6"/>
  <c r="AW582" i="6"/>
  <c r="BU581" i="6"/>
  <c r="G581" i="6"/>
  <c r="AE580" i="6"/>
  <c r="AW576" i="6"/>
  <c r="BC575" i="6"/>
  <c r="G575" i="6"/>
  <c r="AK571" i="6"/>
  <c r="AQ555" i="6"/>
  <c r="BC551" i="6"/>
  <c r="AE550" i="6"/>
  <c r="M548" i="6"/>
  <c r="Y546" i="6"/>
  <c r="G544" i="6"/>
  <c r="M543" i="6"/>
  <c r="BC519" i="6"/>
  <c r="BC503" i="6"/>
  <c r="AK499" i="6"/>
  <c r="BI498" i="6"/>
  <c r="AW628" i="6"/>
  <c r="AW621" i="6"/>
  <c r="BU620" i="6"/>
  <c r="Y620" i="6"/>
  <c r="BU616" i="6"/>
  <c r="M611" i="6"/>
  <c r="M607" i="6"/>
  <c r="AK606" i="6"/>
  <c r="AK604" i="6"/>
  <c r="AK602" i="6"/>
  <c r="AQ601" i="6"/>
  <c r="S600" i="6"/>
  <c r="AQ577" i="6"/>
  <c r="AW157" i="6"/>
  <c r="AW155" i="6"/>
  <c r="AQ143" i="6"/>
  <c r="AQ141" i="6"/>
  <c r="BO140" i="6"/>
  <c r="S140" i="6"/>
  <c r="AQ139" i="6"/>
  <c r="BO138" i="6"/>
  <c r="S138" i="6"/>
  <c r="AQ137" i="6"/>
  <c r="BO136" i="6"/>
  <c r="S136" i="6"/>
  <c r="AQ135" i="6"/>
  <c r="BO134" i="6"/>
  <c r="S134" i="6"/>
  <c r="AQ133" i="6"/>
  <c r="BO132" i="6"/>
  <c r="S132" i="6"/>
  <c r="AQ131" i="6"/>
  <c r="BO130" i="6"/>
  <c r="S130" i="6"/>
  <c r="AQ129" i="6"/>
  <c r="BO128" i="6"/>
  <c r="S128" i="6"/>
  <c r="AQ127" i="6"/>
  <c r="BO126" i="6"/>
  <c r="S126" i="6"/>
  <c r="AQ125" i="6"/>
  <c r="BO124" i="6"/>
  <c r="S124" i="6"/>
  <c r="AQ123" i="6"/>
  <c r="BO122" i="6"/>
  <c r="S122" i="6"/>
  <c r="AQ121" i="6"/>
  <c r="BO120" i="6"/>
  <c r="S120" i="6"/>
  <c r="AQ119" i="6"/>
  <c r="BO118" i="6"/>
  <c r="S118" i="6"/>
  <c r="AQ117" i="6"/>
  <c r="BO116" i="6"/>
  <c r="S116" i="6"/>
  <c r="AQ115" i="6"/>
  <c r="BO114" i="6"/>
  <c r="S114" i="6"/>
  <c r="S110" i="6"/>
  <c r="S108" i="6"/>
  <c r="BU107" i="6"/>
  <c r="Y107" i="6"/>
  <c r="BU105" i="6"/>
  <c r="AE100" i="6"/>
  <c r="BC99" i="6"/>
  <c r="G79" i="6"/>
  <c r="G77" i="6"/>
  <c r="G75" i="6"/>
  <c r="G22" i="6"/>
  <c r="G20" i="6"/>
  <c r="G18" i="6"/>
  <c r="G14" i="6"/>
  <c r="G12" i="6"/>
  <c r="M13" i="6"/>
  <c r="M26" i="6"/>
  <c r="M66" i="6"/>
  <c r="S17" i="6"/>
  <c r="S74" i="6"/>
  <c r="Y15" i="6"/>
  <c r="Y45" i="6"/>
  <c r="Y51" i="6"/>
  <c r="AE5" i="6"/>
  <c r="AE26" i="6"/>
  <c r="AE64" i="6"/>
  <c r="AK31" i="6"/>
  <c r="AK47" i="6"/>
  <c r="AK58" i="6"/>
  <c r="AQ78" i="6"/>
  <c r="AW10" i="6"/>
  <c r="AW18" i="6"/>
  <c r="AW56" i="6"/>
  <c r="AW72" i="6"/>
  <c r="BC10" i="6"/>
  <c r="BC34" i="6"/>
  <c r="BI7" i="6"/>
  <c r="BI63" i="6"/>
  <c r="BI71" i="6"/>
  <c r="BO14" i="6"/>
  <c r="BO19" i="6"/>
  <c r="BO64" i="6"/>
  <c r="BO75" i="6"/>
  <c r="BU7" i="6"/>
  <c r="BU15" i="6"/>
  <c r="BU23" i="6"/>
  <c r="BU31" i="6"/>
  <c r="BU39" i="6"/>
  <c r="BU47" i="6"/>
  <c r="BU55" i="6"/>
  <c r="BU60" i="6"/>
  <c r="BU74" i="6"/>
  <c r="Y152" i="6"/>
  <c r="AW149" i="6"/>
  <c r="BU146" i="6"/>
  <c r="Y146" i="6"/>
  <c r="AW145" i="6"/>
  <c r="AK144" i="6"/>
  <c r="AK112" i="6"/>
  <c r="BI111" i="6"/>
  <c r="BO87" i="6"/>
  <c r="M63" i="6"/>
  <c r="M79" i="6"/>
  <c r="S22" i="6"/>
  <c r="S63" i="6"/>
  <c r="Y31" i="6"/>
  <c r="Y39" i="6"/>
  <c r="AE23" i="6"/>
  <c r="AE50" i="6"/>
  <c r="AK25" i="6"/>
  <c r="AK71" i="6"/>
  <c r="AQ6" i="6"/>
  <c r="AQ72" i="6"/>
  <c r="AW20" i="6"/>
  <c r="AW23" i="6"/>
  <c r="AW50" i="6"/>
  <c r="BC39" i="6"/>
  <c r="BC58" i="6"/>
  <c r="BC66" i="6"/>
  <c r="BI9" i="6"/>
  <c r="BI15" i="6"/>
  <c r="BI23" i="6"/>
  <c r="BO30" i="6"/>
  <c r="BO55" i="6"/>
  <c r="BO66" i="6"/>
  <c r="BO77" i="6"/>
  <c r="BU41" i="6"/>
  <c r="BU57" i="6"/>
  <c r="G161" i="6"/>
  <c r="AK157" i="6"/>
  <c r="M156" i="6"/>
  <c r="S151" i="6"/>
  <c r="AQ148" i="6"/>
  <c r="BC144" i="6"/>
  <c r="AE143" i="6"/>
  <c r="BC142" i="6"/>
  <c r="G142" i="6"/>
  <c r="AE141" i="6"/>
  <c r="BC140" i="6"/>
  <c r="G140" i="6"/>
  <c r="AE139" i="6"/>
  <c r="BC138" i="6"/>
  <c r="G138" i="6"/>
  <c r="AE137" i="6"/>
  <c r="BI107" i="6"/>
  <c r="BC89" i="6"/>
  <c r="M23" i="6"/>
  <c r="G25" i="6"/>
  <c r="M12" i="6"/>
  <c r="M25" i="6"/>
  <c r="M33" i="6"/>
  <c r="M60" i="6"/>
  <c r="M65" i="6"/>
  <c r="M76" i="6"/>
  <c r="S8" i="6"/>
  <c r="S16" i="6"/>
  <c r="S38" i="6"/>
  <c r="S73" i="6"/>
  <c r="Y36" i="6"/>
  <c r="AE20" i="6"/>
  <c r="AE25" i="6"/>
  <c r="AE33" i="6"/>
  <c r="AE41" i="6"/>
  <c r="AE66" i="6"/>
  <c r="AE74" i="6"/>
  <c r="AK57" i="6"/>
  <c r="AQ41" i="6"/>
  <c r="AQ46" i="6"/>
  <c r="AW17" i="6"/>
  <c r="AW55" i="6"/>
  <c r="BC14" i="6"/>
  <c r="BC71" i="6"/>
  <c r="BI34" i="6"/>
  <c r="BI42" i="6"/>
  <c r="BI53" i="6"/>
  <c r="BO7" i="6"/>
  <c r="BO13" i="6"/>
  <c r="BO24" i="6"/>
  <c r="BO27" i="6"/>
  <c r="BO49" i="6"/>
  <c r="BO68" i="6"/>
  <c r="BU62" i="6"/>
  <c r="BU73" i="6"/>
  <c r="BI161" i="6"/>
  <c r="BC159" i="6"/>
  <c r="G159" i="6"/>
  <c r="G157" i="6"/>
  <c r="AE156" i="6"/>
  <c r="AK153" i="6"/>
  <c r="AQ144" i="6"/>
  <c r="BO143" i="6"/>
  <c r="G78" i="6"/>
  <c r="G17" i="6"/>
  <c r="G9" i="6"/>
  <c r="M22" i="6"/>
  <c r="M62" i="6"/>
  <c r="S13" i="6"/>
  <c r="S48" i="6"/>
  <c r="Y10" i="6"/>
  <c r="AE30" i="6"/>
  <c r="AE60" i="6"/>
  <c r="AE68" i="6"/>
  <c r="AQ43" i="6"/>
  <c r="BO51" i="6"/>
  <c r="M161" i="6"/>
  <c r="M93" i="6"/>
  <c r="BI91" i="6"/>
  <c r="BI114" i="6"/>
  <c r="M114" i="6"/>
  <c r="BC113" i="6"/>
  <c r="G113" i="6"/>
  <c r="AE112" i="6"/>
  <c r="AK105" i="6"/>
  <c r="BI104" i="6"/>
  <c r="M104" i="6"/>
  <c r="G70" i="6"/>
  <c r="G68" i="6"/>
  <c r="G66" i="6"/>
  <c r="G64" i="6"/>
  <c r="G62" i="6"/>
  <c r="G60" i="6"/>
  <c r="G58" i="6"/>
  <c r="M19" i="6"/>
  <c r="M27" i="6"/>
  <c r="M59" i="6"/>
  <c r="S10" i="6"/>
  <c r="S15" i="6"/>
  <c r="S18" i="6"/>
  <c r="S23" i="6"/>
  <c r="S26" i="6"/>
  <c r="S42" i="6"/>
  <c r="S58" i="6"/>
  <c r="S67" i="6"/>
  <c r="Y26" i="6"/>
  <c r="AE27" i="6"/>
  <c r="AE43" i="6"/>
  <c r="AK5" i="6"/>
  <c r="AK13" i="6"/>
  <c r="AK21" i="6"/>
  <c r="AK34" i="6"/>
  <c r="AK56" i="6"/>
  <c r="AK75" i="6"/>
  <c r="AQ15" i="6"/>
  <c r="AQ54" i="6"/>
  <c r="AQ70" i="6"/>
  <c r="AW16" i="6"/>
  <c r="AW27" i="6"/>
  <c r="AW43" i="6"/>
  <c r="AW54" i="6"/>
  <c r="BC54" i="6"/>
  <c r="BC62" i="6"/>
  <c r="BC70" i="6"/>
  <c r="BI47" i="6"/>
  <c r="BI55" i="6"/>
  <c r="BO6" i="6"/>
  <c r="BO62" i="6"/>
  <c r="BO67" i="6"/>
  <c r="BO73" i="6"/>
  <c r="BO78" i="6"/>
  <c r="BU61" i="6"/>
  <c r="AW161" i="6"/>
  <c r="AE161" i="6"/>
  <c r="BC160" i="6"/>
  <c r="AK154" i="6"/>
  <c r="S154" i="6"/>
  <c r="BI153" i="6"/>
  <c r="M153" i="6"/>
  <c r="AQ151" i="6"/>
  <c r="BO150" i="6"/>
  <c r="AK150" i="6"/>
  <c r="BI149" i="6"/>
  <c r="AQ149" i="6"/>
  <c r="BI147" i="6"/>
  <c r="AK146" i="6"/>
  <c r="BI145" i="6"/>
  <c r="AE144" i="6"/>
  <c r="BU143" i="6"/>
  <c r="BC143" i="6"/>
  <c r="BC105" i="6"/>
  <c r="AK99" i="6"/>
  <c r="M97" i="6"/>
  <c r="BI95" i="6"/>
  <c r="M95" i="6"/>
  <c r="AK94" i="6"/>
  <c r="AE92" i="6"/>
  <c r="AQ88" i="6"/>
  <c r="AW87" i="6"/>
  <c r="AW241" i="6"/>
  <c r="BU240" i="6"/>
  <c r="Y240" i="6"/>
  <c r="G239" i="6"/>
  <c r="AE238" i="6"/>
  <c r="BC237" i="6"/>
  <c r="G237" i="6"/>
  <c r="M235" i="6"/>
  <c r="AK234" i="6"/>
  <c r="AW220" i="6"/>
  <c r="BI216" i="6"/>
  <c r="AK215" i="6"/>
  <c r="AK211" i="6"/>
  <c r="BI210" i="6"/>
  <c r="BI208" i="6"/>
  <c r="BO207" i="6"/>
  <c r="S207" i="6"/>
  <c r="BC200" i="6"/>
  <c r="Y200" i="6"/>
  <c r="G198" i="6"/>
  <c r="M195" i="6"/>
  <c r="BC194" i="6"/>
  <c r="M193" i="6"/>
  <c r="AK192" i="6"/>
  <c r="BI191" i="6"/>
  <c r="M191" i="6"/>
  <c r="AK190" i="6"/>
  <c r="BI189" i="6"/>
  <c r="M189" i="6"/>
  <c r="AK188" i="6"/>
  <c r="BI187" i="6"/>
  <c r="M187" i="6"/>
  <c r="AK186" i="6"/>
  <c r="BI185" i="6"/>
  <c r="M185" i="6"/>
  <c r="G170" i="6"/>
  <c r="AE169" i="6"/>
  <c r="AE235" i="6"/>
  <c r="BC234" i="6"/>
  <c r="G234" i="6"/>
  <c r="AE233" i="6"/>
  <c r="BI221" i="6"/>
  <c r="BI206" i="6"/>
  <c r="AK205" i="6"/>
  <c r="AK203" i="6"/>
  <c r="Y194" i="6"/>
  <c r="Y172" i="6"/>
  <c r="BU168" i="6"/>
  <c r="Y168" i="6"/>
  <c r="AE167" i="6"/>
  <c r="AE322" i="6"/>
  <c r="BC321" i="6"/>
  <c r="G321" i="6"/>
  <c r="AE320" i="6"/>
  <c r="BC319" i="6"/>
  <c r="G319" i="6"/>
  <c r="AE318" i="6"/>
  <c r="BC317" i="6"/>
  <c r="G315" i="6"/>
  <c r="BU234" i="6"/>
  <c r="Y234" i="6"/>
  <c r="AW233" i="6"/>
  <c r="Y232" i="6"/>
  <c r="BU230" i="6"/>
  <c r="G207" i="6"/>
  <c r="AE206" i="6"/>
  <c r="BC205" i="6"/>
  <c r="G203" i="6"/>
  <c r="M202" i="6"/>
  <c r="AK199" i="6"/>
  <c r="G99" i="6"/>
  <c r="AK97" i="6"/>
  <c r="BI94" i="6"/>
  <c r="AW91" i="6"/>
  <c r="BC90" i="6"/>
  <c r="AK88" i="6"/>
  <c r="S88" i="6"/>
  <c r="BU241" i="6"/>
  <c r="Y241" i="6"/>
  <c r="AW240" i="6"/>
  <c r="AW239" i="6"/>
  <c r="BU226" i="6"/>
  <c r="Y222" i="6"/>
  <c r="G216" i="6"/>
  <c r="AE215" i="6"/>
  <c r="BC214" i="6"/>
  <c r="M213" i="6"/>
  <c r="AK212" i="6"/>
  <c r="BI211" i="6"/>
  <c r="AK208" i="6"/>
  <c r="AE202" i="6"/>
  <c r="BC201" i="6"/>
  <c r="G201" i="6"/>
  <c r="AE200" i="6"/>
  <c r="AK195" i="6"/>
  <c r="G195" i="6"/>
  <c r="BI194" i="6"/>
  <c r="M194" i="6"/>
  <c r="AK193" i="6"/>
  <c r="BI192" i="6"/>
  <c r="M192" i="6"/>
  <c r="AK191" i="6"/>
  <c r="BI190" i="6"/>
  <c r="M190" i="6"/>
  <c r="AK189" i="6"/>
  <c r="BI188" i="6"/>
  <c r="M188" i="6"/>
  <c r="AK187" i="6"/>
  <c r="BI186" i="6"/>
  <c r="M186" i="6"/>
  <c r="BC185" i="6"/>
  <c r="AK185" i="6"/>
  <c r="G185" i="6"/>
  <c r="BI184" i="6"/>
  <c r="AE184" i="6"/>
  <c r="M184" i="6"/>
  <c r="BC183" i="6"/>
  <c r="AK183" i="6"/>
  <c r="G183" i="6"/>
  <c r="BI182" i="6"/>
  <c r="AE182" i="6"/>
  <c r="M182" i="6"/>
  <c r="BC181" i="6"/>
  <c r="AK181" i="6"/>
  <c r="G181" i="6"/>
  <c r="BI180" i="6"/>
  <c r="AE180" i="6"/>
  <c r="M180" i="6"/>
  <c r="BC179" i="6"/>
  <c r="AK179" i="6"/>
  <c r="G179" i="6"/>
  <c r="BI178" i="6"/>
  <c r="AE178" i="6"/>
  <c r="M178" i="6"/>
  <c r="BC177" i="6"/>
  <c r="AK177" i="6"/>
  <c r="G177" i="6"/>
  <c r="BI176" i="6"/>
  <c r="AE176" i="6"/>
  <c r="M176" i="6"/>
  <c r="BC175" i="6"/>
  <c r="AK175" i="6"/>
  <c r="G175" i="6"/>
  <c r="BI174" i="6"/>
  <c r="AE174" i="6"/>
  <c r="BC173" i="6"/>
  <c r="G173" i="6"/>
  <c r="AE172" i="6"/>
  <c r="BC171" i="6"/>
  <c r="G171" i="6"/>
  <c r="BC169" i="6"/>
  <c r="G169" i="6"/>
  <c r="BI101" i="6"/>
  <c r="BO100" i="6"/>
  <c r="AW96" i="6"/>
  <c r="AK93" i="6"/>
  <c r="BI92" i="6"/>
  <c r="M92" i="6"/>
  <c r="AQ90" i="6"/>
  <c r="AW89" i="6"/>
  <c r="BU229" i="6"/>
  <c r="Y229" i="6"/>
  <c r="AW228" i="6"/>
  <c r="M228" i="6"/>
  <c r="BI224" i="6"/>
  <c r="M224" i="6"/>
  <c r="AK223" i="6"/>
  <c r="AK219" i="6"/>
  <c r="AQ218" i="6"/>
  <c r="BO217" i="6"/>
  <c r="AQ216" i="6"/>
  <c r="BU210" i="6"/>
  <c r="AK202" i="6"/>
  <c r="BI201" i="6"/>
  <c r="M201" i="6"/>
  <c r="AQ199" i="6"/>
  <c r="BO198" i="6"/>
  <c r="S198" i="6"/>
  <c r="BI197" i="6"/>
  <c r="AQ197" i="6"/>
  <c r="AW194" i="6"/>
  <c r="BO192" i="6"/>
  <c r="S192" i="6"/>
  <c r="AQ191" i="6"/>
  <c r="BO190" i="6"/>
  <c r="S190" i="6"/>
  <c r="AQ189" i="6"/>
  <c r="BO188" i="6"/>
  <c r="BU171" i="6"/>
  <c r="Y171" i="6"/>
  <c r="Y167" i="6"/>
  <c r="BU322" i="6"/>
  <c r="Y322" i="6"/>
  <c r="AW321" i="6"/>
  <c r="BU320" i="6"/>
  <c r="Y320" i="6"/>
  <c r="AW319" i="6"/>
  <c r="BU318" i="6"/>
  <c r="Y318" i="6"/>
  <c r="AW317" i="6"/>
  <c r="BU316" i="6"/>
  <c r="Y316" i="6"/>
  <c r="AW315" i="6"/>
  <c r="AK314" i="6"/>
  <c r="BO310" i="6"/>
  <c r="S310" i="6"/>
  <c r="BC307" i="6"/>
  <c r="AE304" i="6"/>
  <c r="BC303" i="6"/>
  <c r="G303" i="6"/>
  <c r="M302" i="6"/>
  <c r="S301" i="6"/>
  <c r="AQ300" i="6"/>
  <c r="BC298" i="6"/>
  <c r="AK298" i="6"/>
  <c r="BC294" i="6"/>
  <c r="AQ279" i="6"/>
  <c r="AW278" i="6"/>
  <c r="Y277" i="6"/>
  <c r="BI253" i="6"/>
  <c r="Y249" i="6"/>
  <c r="AW403" i="6"/>
  <c r="BU402" i="6"/>
  <c r="BU401" i="6"/>
  <c r="BU399" i="6"/>
  <c r="M397" i="6"/>
  <c r="BI395" i="6"/>
  <c r="S388" i="6"/>
  <c r="BO386" i="6"/>
  <c r="BO382" i="6"/>
  <c r="BC379" i="6"/>
  <c r="BI352" i="6"/>
  <c r="G464" i="6"/>
  <c r="AE463" i="6"/>
  <c r="BC462" i="6"/>
  <c r="AE461" i="6"/>
  <c r="BC460" i="6"/>
  <c r="G460" i="6"/>
  <c r="AE459" i="6"/>
  <c r="BC458" i="6"/>
  <c r="G458" i="6"/>
  <c r="AE457" i="6"/>
  <c r="BC456" i="6"/>
  <c r="G456" i="6"/>
  <c r="BI311" i="6"/>
  <c r="M311" i="6"/>
  <c r="AK310" i="6"/>
  <c r="BU303" i="6"/>
  <c r="S299" i="6"/>
  <c r="Y298" i="6"/>
  <c r="BU294" i="6"/>
  <c r="S278" i="6"/>
  <c r="AQ277" i="6"/>
  <c r="BO276" i="6"/>
  <c r="BU273" i="6"/>
  <c r="Y273" i="6"/>
  <c r="AW272" i="6"/>
  <c r="BU271" i="6"/>
  <c r="Y271" i="6"/>
  <c r="AW270" i="6"/>
  <c r="BU269" i="6"/>
  <c r="Y269" i="6"/>
  <c r="AW268" i="6"/>
  <c r="BU267" i="6"/>
  <c r="Y267" i="6"/>
  <c r="AW266" i="6"/>
  <c r="BU265" i="6"/>
  <c r="Y265" i="6"/>
  <c r="AW264" i="6"/>
  <c r="BU263" i="6"/>
  <c r="Y263" i="6"/>
  <c r="AW262" i="6"/>
  <c r="BU261" i="6"/>
  <c r="Y261" i="6"/>
  <c r="BI258" i="6"/>
  <c r="AK257" i="6"/>
  <c r="M256" i="6"/>
  <c r="AE253" i="6"/>
  <c r="BU252" i="6"/>
  <c r="M251" i="6"/>
  <c r="BI249" i="6"/>
  <c r="M249" i="6"/>
  <c r="S248" i="6"/>
  <c r="BC386" i="6"/>
  <c r="BC384" i="6"/>
  <c r="AE383" i="6"/>
  <c r="AE381" i="6"/>
  <c r="AQ379" i="6"/>
  <c r="BC370" i="6"/>
  <c r="BC368" i="6"/>
  <c r="G368" i="6"/>
  <c r="BC366" i="6"/>
  <c r="BI365" i="6"/>
  <c r="BC363" i="6"/>
  <c r="AQ359" i="6"/>
  <c r="S354" i="6"/>
  <c r="BI350" i="6"/>
  <c r="M350" i="6"/>
  <c r="AK349" i="6"/>
  <c r="BI348" i="6"/>
  <c r="M348" i="6"/>
  <c r="AK347" i="6"/>
  <c r="BI346" i="6"/>
  <c r="M346" i="6"/>
  <c r="AK345" i="6"/>
  <c r="BI344" i="6"/>
  <c r="M344" i="6"/>
  <c r="AK343" i="6"/>
  <c r="BI342" i="6"/>
  <c r="M342" i="6"/>
  <c r="AQ466" i="6"/>
  <c r="G317" i="6"/>
  <c r="AE316" i="6"/>
  <c r="BC315" i="6"/>
  <c r="BI314" i="6"/>
  <c r="AQ314" i="6"/>
  <c r="AE311" i="6"/>
  <c r="BC310" i="6"/>
  <c r="BU308" i="6"/>
  <c r="BI307" i="6"/>
  <c r="M303" i="6"/>
  <c r="S302" i="6"/>
  <c r="Y301" i="6"/>
  <c r="AQ298" i="6"/>
  <c r="M298" i="6"/>
  <c r="AQ296" i="6"/>
  <c r="M296" i="6"/>
  <c r="S295" i="6"/>
  <c r="M294" i="6"/>
  <c r="BU292" i="6"/>
  <c r="Y292" i="6"/>
  <c r="AW291" i="6"/>
  <c r="BU290" i="6"/>
  <c r="Y290" i="6"/>
  <c r="AW289" i="6"/>
  <c r="BU288" i="6"/>
  <c r="Y284" i="6"/>
  <c r="AW283" i="6"/>
  <c r="BU282" i="6"/>
  <c r="Y282" i="6"/>
  <c r="AW281" i="6"/>
  <c r="BU280" i="6"/>
  <c r="Y280" i="6"/>
  <c r="AK278" i="6"/>
  <c r="G278" i="6"/>
  <c r="BI275" i="6"/>
  <c r="M275" i="6"/>
  <c r="AK274" i="6"/>
  <c r="BI273" i="6"/>
  <c r="BO258" i="6"/>
  <c r="S258" i="6"/>
  <c r="Y255" i="6"/>
  <c r="AW249" i="6"/>
  <c r="G248" i="6"/>
  <c r="M402" i="6"/>
  <c r="BI401" i="6"/>
  <c r="AK400" i="6"/>
  <c r="G400" i="6"/>
  <c r="AK397" i="6"/>
  <c r="BI396" i="6"/>
  <c r="M396" i="6"/>
  <c r="BO395" i="6"/>
  <c r="AK395" i="6"/>
  <c r="S395" i="6"/>
  <c r="Y388" i="6"/>
  <c r="S387" i="6"/>
  <c r="BO385" i="6"/>
  <c r="S385" i="6"/>
  <c r="AW383" i="6"/>
  <c r="BO381" i="6"/>
  <c r="BC378" i="6"/>
  <c r="BI377" i="6"/>
  <c r="AQ375" i="6"/>
  <c r="BU373" i="6"/>
  <c r="AE372" i="6"/>
  <c r="BC371" i="6"/>
  <c r="BI370" i="6"/>
  <c r="BO367" i="6"/>
  <c r="M365" i="6"/>
  <c r="AQ363" i="6"/>
  <c r="AQ360" i="6"/>
  <c r="AE359" i="6"/>
  <c r="BI356" i="6"/>
  <c r="Y315" i="6"/>
  <c r="AE305" i="6"/>
  <c r="G304" i="6"/>
  <c r="AE298" i="6"/>
  <c r="BC297" i="6"/>
  <c r="AE294" i="6"/>
  <c r="BO279" i="6"/>
  <c r="AW277" i="6"/>
  <c r="BI259" i="6"/>
  <c r="M257" i="6"/>
  <c r="S256" i="6"/>
  <c r="AK251" i="6"/>
  <c r="Y400" i="6"/>
  <c r="AE392" i="6"/>
  <c r="BC391" i="6"/>
  <c r="BC389" i="6"/>
  <c r="M388" i="6"/>
  <c r="M384" i="6"/>
  <c r="BI382" i="6"/>
  <c r="BU378" i="6"/>
  <c r="AE377" i="6"/>
  <c r="BC376" i="6"/>
  <c r="BI375" i="6"/>
  <c r="BC369" i="6"/>
  <c r="BO365" i="6"/>
  <c r="BC364" i="6"/>
  <c r="BO362" i="6"/>
  <c r="G361" i="6"/>
  <c r="BC358" i="6"/>
  <c r="BI357" i="6"/>
  <c r="BU354" i="6"/>
  <c r="Y354" i="6"/>
  <c r="AW353" i="6"/>
  <c r="BU352" i="6"/>
  <c r="BC311" i="6"/>
  <c r="G309" i="6"/>
  <c r="AQ299" i="6"/>
  <c r="BO298" i="6"/>
  <c r="S294" i="6"/>
  <c r="BC279" i="6"/>
  <c r="BO277" i="6"/>
  <c r="Y274" i="6"/>
  <c r="BC258" i="6"/>
  <c r="Y258" i="6"/>
  <c r="AW257" i="6"/>
  <c r="AQ253" i="6"/>
  <c r="BU251" i="6"/>
  <c r="Y251" i="6"/>
  <c r="AW250" i="6"/>
  <c r="G249" i="6"/>
  <c r="BO402" i="6"/>
  <c r="AK402" i="6"/>
  <c r="BI400" i="6"/>
  <c r="M400" i="6"/>
  <c r="BO399" i="6"/>
  <c r="BU393" i="6"/>
  <c r="S392" i="6"/>
  <c r="AW386" i="6"/>
  <c r="AE384" i="6"/>
  <c r="G383" i="6"/>
  <c r="BU381" i="6"/>
  <c r="M378" i="6"/>
  <c r="BO377" i="6"/>
  <c r="G376" i="6"/>
  <c r="G374" i="6"/>
  <c r="S370" i="6"/>
  <c r="AW368" i="6"/>
  <c r="Y367" i="6"/>
  <c r="AK362" i="6"/>
  <c r="AW357" i="6"/>
  <c r="M357" i="6"/>
  <c r="BC350" i="6"/>
  <c r="G350" i="6"/>
  <c r="AE349" i="6"/>
  <c r="BC348" i="6"/>
  <c r="G348" i="6"/>
  <c r="AE347" i="6"/>
  <c r="BC346" i="6"/>
  <c r="G346" i="6"/>
  <c r="AE345" i="6"/>
  <c r="BC344" i="6"/>
  <c r="G344" i="6"/>
  <c r="AE343" i="6"/>
  <c r="BC342" i="6"/>
  <c r="G342" i="6"/>
  <c r="AE341" i="6"/>
  <c r="BC340" i="6"/>
  <c r="G340" i="6"/>
  <c r="AE339" i="6"/>
  <c r="BC338" i="6"/>
  <c r="G338" i="6"/>
  <c r="AE337" i="6"/>
  <c r="BC336" i="6"/>
  <c r="G336" i="6"/>
  <c r="AE335" i="6"/>
  <c r="BC334" i="6"/>
  <c r="G334" i="6"/>
  <c r="AE333" i="6"/>
  <c r="BC332" i="6"/>
  <c r="G332" i="6"/>
  <c r="AE331" i="6"/>
  <c r="BC330" i="6"/>
  <c r="G330" i="6"/>
  <c r="AE329" i="6"/>
  <c r="AE483" i="6"/>
  <c r="BC482" i="6"/>
  <c r="BU465" i="6"/>
  <c r="AW453" i="6"/>
  <c r="Y452" i="6"/>
  <c r="AW451" i="6"/>
  <c r="BU441" i="6"/>
  <c r="BC439" i="6"/>
  <c r="AE414" i="6"/>
  <c r="G413" i="6"/>
  <c r="AE412" i="6"/>
  <c r="S541" i="6"/>
  <c r="AQ540" i="6"/>
  <c r="S539" i="6"/>
  <c r="AQ538" i="6"/>
  <c r="BO537" i="6"/>
  <c r="AQ519" i="6"/>
  <c r="AK341" i="6"/>
  <c r="BI340" i="6"/>
  <c r="M340" i="6"/>
  <c r="AK339" i="6"/>
  <c r="BI338" i="6"/>
  <c r="M338" i="6"/>
  <c r="AK337" i="6"/>
  <c r="BI336" i="6"/>
  <c r="M336" i="6"/>
  <c r="AK335" i="6"/>
  <c r="BI334" i="6"/>
  <c r="AK483" i="6"/>
  <c r="Y482" i="6"/>
  <c r="BO481" i="6"/>
  <c r="AW481" i="6"/>
  <c r="S481" i="6"/>
  <c r="BU480" i="6"/>
  <c r="AQ480" i="6"/>
  <c r="Y480" i="6"/>
  <c r="BO479" i="6"/>
  <c r="AW479" i="6"/>
  <c r="S479" i="6"/>
  <c r="BU478" i="6"/>
  <c r="AQ478" i="6"/>
  <c r="Y478" i="6"/>
  <c r="BO477" i="6"/>
  <c r="AW477" i="6"/>
  <c r="S477" i="6"/>
  <c r="BU476" i="6"/>
  <c r="AQ476" i="6"/>
  <c r="Y476" i="6"/>
  <c r="BO475" i="6"/>
  <c r="AW475" i="6"/>
  <c r="S475" i="6"/>
  <c r="BU474" i="6"/>
  <c r="AQ474" i="6"/>
  <c r="Y474" i="6"/>
  <c r="BO473" i="6"/>
  <c r="AW473" i="6"/>
  <c r="S473" i="6"/>
  <c r="BU472" i="6"/>
  <c r="AQ472" i="6"/>
  <c r="Y472" i="6"/>
  <c r="BO471" i="6"/>
  <c r="AW471" i="6"/>
  <c r="S471" i="6"/>
  <c r="BU470" i="6"/>
  <c r="AQ470" i="6"/>
  <c r="Y470" i="6"/>
  <c r="S466" i="6"/>
  <c r="AQ465" i="6"/>
  <c r="Y465" i="6"/>
  <c r="AK453" i="6"/>
  <c r="G448" i="6"/>
  <c r="BC444" i="6"/>
  <c r="G444" i="6"/>
  <c r="AK442" i="6"/>
  <c r="BO440" i="6"/>
  <c r="S440" i="6"/>
  <c r="BO438" i="6"/>
  <c r="BO433" i="6"/>
  <c r="BC432" i="6"/>
  <c r="G432" i="6"/>
  <c r="AW429" i="6"/>
  <c r="BC428" i="6"/>
  <c r="Y428" i="6"/>
  <c r="AE427" i="6"/>
  <c r="BC426" i="6"/>
  <c r="M425" i="6"/>
  <c r="AK420" i="6"/>
  <c r="BI417" i="6"/>
  <c r="M415" i="6"/>
  <c r="S414" i="6"/>
  <c r="S412" i="6"/>
  <c r="AQ559" i="6"/>
  <c r="AQ558" i="6"/>
  <c r="S551" i="6"/>
  <c r="BO544" i="6"/>
  <c r="BO535" i="6"/>
  <c r="S535" i="6"/>
  <c r="S533" i="6"/>
  <c r="AQ532" i="6"/>
  <c r="BC560" i="6"/>
  <c r="AQ553" i="6"/>
  <c r="BU546" i="6"/>
  <c r="AE542" i="6"/>
  <c r="BC541" i="6"/>
  <c r="AQ530" i="6"/>
  <c r="BO529" i="6"/>
  <c r="AQ528" i="6"/>
  <c r="BO527" i="6"/>
  <c r="S527" i="6"/>
  <c r="G518" i="6"/>
  <c r="BC516" i="6"/>
  <c r="G516" i="6"/>
  <c r="AE515" i="6"/>
  <c r="BC514" i="6"/>
  <c r="G514" i="6"/>
  <c r="AE513" i="6"/>
  <c r="Y351" i="6"/>
  <c r="BO467" i="6"/>
  <c r="AW467" i="6"/>
  <c r="S467" i="6"/>
  <c r="M465" i="6"/>
  <c r="AK464" i="6"/>
  <c r="AK462" i="6"/>
  <c r="BU453" i="6"/>
  <c r="S447" i="6"/>
  <c r="AW445" i="6"/>
  <c r="G442" i="6"/>
  <c r="G435" i="6"/>
  <c r="AE423" i="6"/>
  <c r="BC420" i="6"/>
  <c r="G418" i="6"/>
  <c r="S561" i="6"/>
  <c r="AW545" i="6"/>
  <c r="BI543" i="6"/>
  <c r="BO542" i="6"/>
  <c r="AE455" i="6"/>
  <c r="BC454" i="6"/>
  <c r="BI453" i="6"/>
  <c r="AQ453" i="6"/>
  <c r="BO452" i="6"/>
  <c r="G447" i="6"/>
  <c r="AE446" i="6"/>
  <c r="S443" i="6"/>
  <c r="AQ442" i="6"/>
  <c r="AE439" i="6"/>
  <c r="AW434" i="6"/>
  <c r="AE434" i="6"/>
  <c r="BC433" i="6"/>
  <c r="BI432" i="6"/>
  <c r="AK431" i="6"/>
  <c r="BI430" i="6"/>
  <c r="BC429" i="6"/>
  <c r="AK427" i="6"/>
  <c r="M426" i="6"/>
  <c r="AK425" i="6"/>
  <c r="S425" i="6"/>
  <c r="AQ422" i="6"/>
  <c r="BO419" i="6"/>
  <c r="S419" i="6"/>
  <c r="BO417" i="6"/>
  <c r="Y414" i="6"/>
  <c r="AW413" i="6"/>
  <c r="BC412" i="6"/>
  <c r="Y412" i="6"/>
  <c r="BI560" i="6"/>
  <c r="BC555" i="6"/>
  <c r="AK555" i="6"/>
  <c r="AQ554" i="6"/>
  <c r="G554" i="6"/>
  <c r="BU552" i="6"/>
  <c r="AQ551" i="6"/>
  <c r="BO550" i="6"/>
  <c r="AQ549" i="6"/>
  <c r="BO548" i="6"/>
  <c r="G547" i="6"/>
  <c r="M539" i="6"/>
  <c r="AK538" i="6"/>
  <c r="BI537" i="6"/>
  <c r="S534" i="6"/>
  <c r="M619" i="6"/>
  <c r="AK618" i="6"/>
  <c r="BI617" i="6"/>
  <c r="BC465" i="6"/>
  <c r="AQ464" i="6"/>
  <c r="BO463" i="6"/>
  <c r="AW463" i="6"/>
  <c r="Y462" i="6"/>
  <c r="AW461" i="6"/>
  <c r="BU460" i="6"/>
  <c r="Y460" i="6"/>
  <c r="AW459" i="6"/>
  <c r="BU458" i="6"/>
  <c r="Y458" i="6"/>
  <c r="AW457" i="6"/>
  <c r="BU456" i="6"/>
  <c r="Y456" i="6"/>
  <c r="AW455" i="6"/>
  <c r="BU454" i="6"/>
  <c r="Y454" i="6"/>
  <c r="AW448" i="6"/>
  <c r="S448" i="6"/>
  <c r="G443" i="6"/>
  <c r="M440" i="6"/>
  <c r="BI438" i="6"/>
  <c r="BU436" i="6"/>
  <c r="G436" i="6"/>
  <c r="AE435" i="6"/>
  <c r="AW430" i="6"/>
  <c r="Y427" i="6"/>
  <c r="AE426" i="6"/>
  <c r="BC425" i="6"/>
  <c r="AE422" i="6"/>
  <c r="BC421" i="6"/>
  <c r="M414" i="6"/>
  <c r="BI412" i="6"/>
  <c r="M412" i="6"/>
  <c r="S556" i="6"/>
  <c r="BC550" i="6"/>
  <c r="AE549" i="6"/>
  <c r="G545" i="6"/>
  <c r="AE544" i="6"/>
  <c r="Y542" i="6"/>
  <c r="G542" i="6"/>
  <c r="AW541" i="6"/>
  <c r="BU540" i="6"/>
  <c r="Y540" i="6"/>
  <c r="BU538" i="6"/>
  <c r="Y538" i="6"/>
  <c r="AW537" i="6"/>
  <c r="G534" i="6"/>
  <c r="AK528" i="6"/>
  <c r="BI527" i="6"/>
  <c r="M527" i="6"/>
  <c r="AQ523" i="6"/>
  <c r="S522" i="6"/>
  <c r="Y521" i="6"/>
  <c r="BU515" i="6"/>
  <c r="BC515" i="6"/>
  <c r="Y515" i="6"/>
  <c r="G515" i="6"/>
  <c r="AW514" i="6"/>
  <c r="AE514" i="6"/>
  <c r="BU513" i="6"/>
  <c r="BC513" i="6"/>
  <c r="Y513" i="6"/>
  <c r="G497" i="6"/>
  <c r="BI639" i="6"/>
  <c r="AQ637" i="6"/>
  <c r="AW636" i="6"/>
  <c r="BU635" i="6"/>
  <c r="Y635" i="6"/>
  <c r="BU633" i="6"/>
  <c r="Y633" i="6"/>
  <c r="AW632" i="6"/>
  <c r="BU631" i="6"/>
  <c r="BI624" i="6"/>
  <c r="G513" i="6"/>
  <c r="AW512" i="6"/>
  <c r="AE512" i="6"/>
  <c r="BU511" i="6"/>
  <c r="BC511" i="6"/>
  <c r="Y511" i="6"/>
  <c r="G511" i="6"/>
  <c r="AW510" i="6"/>
  <c r="AE510" i="6"/>
  <c r="BU509" i="6"/>
  <c r="BC509" i="6"/>
  <c r="Y509" i="6"/>
  <c r="G509" i="6"/>
  <c r="AW508" i="6"/>
  <c r="AE508" i="6"/>
  <c r="BU507" i="6"/>
  <c r="BC507" i="6"/>
  <c r="Y507" i="6"/>
  <c r="G507" i="6"/>
  <c r="AW506" i="6"/>
  <c r="AE506" i="6"/>
  <c r="BU505" i="6"/>
  <c r="BC505" i="6"/>
  <c r="Y505" i="6"/>
  <c r="G505" i="6"/>
  <c r="AW504" i="6"/>
  <c r="BU503" i="6"/>
  <c r="AE500" i="6"/>
  <c r="BC497" i="6"/>
  <c r="BI496" i="6"/>
  <c r="M496" i="6"/>
  <c r="BI494" i="6"/>
  <c r="M494" i="6"/>
  <c r="AK493" i="6"/>
  <c r="BI492" i="6"/>
  <c r="M492" i="6"/>
  <c r="AK491" i="6"/>
  <c r="BI490" i="6"/>
  <c r="M490" i="6"/>
  <c r="AK489" i="6"/>
  <c r="BI488" i="6"/>
  <c r="M488" i="6"/>
  <c r="BO640" i="6"/>
  <c r="S640" i="6"/>
  <c r="S638" i="6"/>
  <c r="Y637" i="6"/>
  <c r="G637" i="6"/>
  <c r="AE636" i="6"/>
  <c r="BC635" i="6"/>
  <c r="G635" i="6"/>
  <c r="BC633" i="6"/>
  <c r="G633" i="6"/>
  <c r="AE632" i="6"/>
  <c r="BC631" i="6"/>
  <c r="G631" i="6"/>
  <c r="M630" i="6"/>
  <c r="AK629" i="6"/>
  <c r="M623" i="6"/>
  <c r="AK622" i="6"/>
  <c r="AK620" i="6"/>
  <c r="BO618" i="6"/>
  <c r="Y613" i="6"/>
  <c r="G613" i="6"/>
  <c r="M612" i="6"/>
  <c r="BO609" i="6"/>
  <c r="BO607" i="6"/>
  <c r="AW607" i="6"/>
  <c r="AW598" i="6"/>
  <c r="Y597" i="6"/>
  <c r="G597" i="6"/>
  <c r="AE596" i="6"/>
  <c r="AK593" i="6"/>
  <c r="AK585" i="6"/>
  <c r="BI584" i="6"/>
  <c r="AK577" i="6"/>
  <c r="Y574" i="6"/>
  <c r="AK572" i="6"/>
  <c r="AQ571" i="6"/>
  <c r="G571" i="6"/>
  <c r="AK569" i="6"/>
  <c r="S567" i="6"/>
  <c r="BO612" i="6"/>
  <c r="BU611" i="6"/>
  <c r="AW610" i="6"/>
  <c r="AK607" i="6"/>
  <c r="M603" i="6"/>
  <c r="BI599" i="6"/>
  <c r="M599" i="6"/>
  <c r="AK598" i="6"/>
  <c r="BO596" i="6"/>
  <c r="AQ587" i="6"/>
  <c r="BO582" i="6"/>
  <c r="S582" i="6"/>
  <c r="Y577" i="6"/>
  <c r="BO573" i="6"/>
  <c r="G572" i="6"/>
  <c r="S570" i="6"/>
  <c r="AQ569" i="6"/>
  <c r="BO568" i="6"/>
  <c r="M568" i="6"/>
  <c r="AE626" i="6"/>
  <c r="BC625" i="6"/>
  <c r="G625" i="6"/>
  <c r="BC512" i="6"/>
  <c r="G512" i="6"/>
  <c r="AE511" i="6"/>
  <c r="BC510" i="6"/>
  <c r="G510" i="6"/>
  <c r="AE509" i="6"/>
  <c r="BC508" i="6"/>
  <c r="G508" i="6"/>
  <c r="AE507" i="6"/>
  <c r="BC506" i="6"/>
  <c r="G506" i="6"/>
  <c r="AE505" i="6"/>
  <c r="BC504" i="6"/>
  <c r="M635" i="6"/>
  <c r="BI633" i="6"/>
  <c r="M633" i="6"/>
  <c r="M622" i="6"/>
  <c r="AK619" i="6"/>
  <c r="Y616" i="6"/>
  <c r="AW615" i="6"/>
  <c r="BU614" i="6"/>
  <c r="BC612" i="6"/>
  <c r="BI611" i="6"/>
  <c r="AK610" i="6"/>
  <c r="Y607" i="6"/>
  <c r="G607" i="6"/>
  <c r="AE606" i="6"/>
  <c r="AK605" i="6"/>
  <c r="AQ604" i="6"/>
  <c r="AW599" i="6"/>
  <c r="BC594" i="6"/>
  <c r="M593" i="6"/>
  <c r="AK590" i="6"/>
  <c r="AK588" i="6"/>
  <c r="BI587" i="6"/>
  <c r="M583" i="6"/>
  <c r="AK582" i="6"/>
  <c r="BI579" i="6"/>
  <c r="BO576" i="6"/>
  <c r="S571" i="6"/>
  <c r="BU570" i="6"/>
  <c r="BC568" i="6"/>
  <c r="S525" i="6"/>
  <c r="AQ524" i="6"/>
  <c r="BC500" i="6"/>
  <c r="AK630" i="6"/>
  <c r="S624" i="6"/>
  <c r="AQ623" i="6"/>
  <c r="AQ531" i="6"/>
  <c r="BC523" i="6"/>
  <c r="BC521" i="6"/>
  <c r="AK521" i="6"/>
  <c r="BI520" i="6"/>
  <c r="AQ518" i="6"/>
  <c r="BI502" i="6"/>
  <c r="S499" i="6"/>
  <c r="AQ498" i="6"/>
  <c r="BO497" i="6"/>
  <c r="AE638" i="6"/>
  <c r="AK637" i="6"/>
  <c r="Y630" i="6"/>
  <c r="AK624" i="6"/>
  <c r="BI623" i="6"/>
  <c r="AE618" i="6"/>
  <c r="BC617" i="6"/>
  <c r="Y610" i="6"/>
  <c r="G610" i="6"/>
  <c r="BO606" i="6"/>
  <c r="AQ605" i="6"/>
  <c r="AE604" i="6"/>
  <c r="AE602" i="6"/>
  <c r="AK599" i="6"/>
  <c r="BI598" i="6"/>
  <c r="M598" i="6"/>
  <c r="BO593" i="6"/>
  <c r="S593" i="6"/>
  <c r="BO589" i="6"/>
  <c r="AQ588" i="6"/>
  <c r="S585" i="6"/>
  <c r="AQ584" i="6"/>
  <c r="AW579" i="6"/>
  <c r="AE577" i="6"/>
  <c r="AK574" i="6"/>
  <c r="S572" i="6"/>
  <c r="BU571" i="6"/>
  <c r="BO569" i="6"/>
  <c r="AQ568" i="6"/>
  <c r="M10" i="6"/>
  <c r="G49" i="6"/>
  <c r="G41" i="6"/>
  <c r="G39" i="6"/>
  <c r="G37" i="6"/>
  <c r="G35" i="6"/>
  <c r="G31" i="6"/>
  <c r="G29" i="6"/>
  <c r="G27" i="6"/>
  <c r="M15" i="6"/>
  <c r="M70" i="6"/>
  <c r="M78" i="6"/>
  <c r="S51" i="6"/>
  <c r="S54" i="6"/>
  <c r="S71" i="6"/>
  <c r="Y6" i="6"/>
  <c r="Y23" i="6"/>
  <c r="Y38" i="6"/>
  <c r="Y49" i="6"/>
  <c r="Y69" i="6"/>
  <c r="AE9" i="6"/>
  <c r="AE34" i="6"/>
  <c r="AE42" i="6"/>
  <c r="AE56" i="6"/>
  <c r="AE61" i="6"/>
  <c r="AK23" i="6"/>
  <c r="AK42" i="6"/>
  <c r="AK53" i="6"/>
  <c r="AQ19" i="6"/>
  <c r="AQ39" i="6"/>
  <c r="AQ56" i="6"/>
  <c r="AQ59" i="6"/>
  <c r="AW8" i="6"/>
  <c r="AW30" i="6"/>
  <c r="AW66" i="6"/>
  <c r="AW74" i="6"/>
  <c r="BC15" i="6"/>
  <c r="BC20" i="6"/>
  <c r="BC31" i="6"/>
  <c r="BC45" i="6"/>
  <c r="BC53" i="6"/>
  <c r="BC61" i="6"/>
  <c r="BC67" i="6"/>
  <c r="BC78" i="6"/>
  <c r="BI8" i="6"/>
  <c r="BI17" i="6"/>
  <c r="BI22" i="6"/>
  <c r="BI40" i="6"/>
  <c r="BI54" i="6"/>
  <c r="BI72" i="6"/>
  <c r="BI75" i="6"/>
  <c r="BO31" i="6"/>
  <c r="BO54" i="6"/>
  <c r="BU14" i="6"/>
  <c r="BU19" i="6"/>
  <c r="BU30" i="6"/>
  <c r="BU35" i="6"/>
  <c r="BU46" i="6"/>
  <c r="BU51" i="6"/>
  <c r="BU59" i="6"/>
  <c r="BU71" i="6"/>
  <c r="BU77" i="6"/>
  <c r="BO161" i="6"/>
  <c r="AK160" i="6"/>
  <c r="AE158" i="6"/>
  <c r="BI156" i="6"/>
  <c r="AQ156" i="6"/>
  <c r="BU154" i="6"/>
  <c r="AK152" i="6"/>
  <c r="S152" i="6"/>
  <c r="AE150" i="6"/>
  <c r="BU149" i="6"/>
  <c r="M148" i="6"/>
  <c r="S147" i="6"/>
  <c r="AQ146" i="6"/>
  <c r="BO145" i="6"/>
  <c r="S145" i="6"/>
  <c r="BU144" i="6"/>
  <c r="BI143" i="6"/>
  <c r="M143" i="6"/>
  <c r="S56" i="6"/>
  <c r="S68" i="6"/>
  <c r="Y66" i="6"/>
  <c r="AE58" i="6"/>
  <c r="AK66" i="6"/>
  <c r="BC17" i="6"/>
  <c r="BC50" i="6"/>
  <c r="BI19" i="6"/>
  <c r="BI51" i="6"/>
  <c r="BI77" i="6"/>
  <c r="BO70" i="6"/>
  <c r="BU160" i="6"/>
  <c r="BI159" i="6"/>
  <c r="M159" i="6"/>
  <c r="S158" i="6"/>
  <c r="BU157" i="6"/>
  <c r="Y154" i="6"/>
  <c r="BU152" i="6"/>
  <c r="BI151" i="6"/>
  <c r="M151" i="6"/>
  <c r="AK147" i="6"/>
  <c r="BI146" i="6"/>
  <c r="M146" i="6"/>
  <c r="AK145" i="6"/>
  <c r="Y144" i="6"/>
  <c r="AW143" i="6"/>
  <c r="G114" i="6"/>
  <c r="M20" i="6"/>
  <c r="M47" i="6"/>
  <c r="M9" i="6"/>
  <c r="G15" i="6"/>
  <c r="M6" i="6"/>
  <c r="M14" i="6"/>
  <c r="M44" i="6"/>
  <c r="Y5" i="6"/>
  <c r="Y28" i="6"/>
  <c r="Y79" i="6"/>
  <c r="AE11" i="6"/>
  <c r="AE52" i="6"/>
  <c r="AE55" i="6"/>
  <c r="AK6" i="6"/>
  <c r="AK14" i="6"/>
  <c r="AK22" i="6"/>
  <c r="AK41" i="6"/>
  <c r="AK49" i="6"/>
  <c r="AK52" i="6"/>
  <c r="AQ26" i="6"/>
  <c r="AQ49" i="6"/>
  <c r="AQ75" i="6"/>
  <c r="AW21" i="6"/>
  <c r="AW24" i="6"/>
  <c r="AW40" i="6"/>
  <c r="BC22" i="6"/>
  <c r="BC30" i="6"/>
  <c r="BC47" i="6"/>
  <c r="BC52" i="6"/>
  <c r="BC63" i="6"/>
  <c r="BI13" i="6"/>
  <c r="BO9" i="6"/>
  <c r="BO18" i="6"/>
  <c r="BO41" i="6"/>
  <c r="BO50" i="6"/>
  <c r="BO53" i="6"/>
  <c r="BO58" i="6"/>
  <c r="BU64" i="6"/>
  <c r="BU70" i="6"/>
  <c r="BI160" i="6"/>
  <c r="AQ160" i="6"/>
  <c r="AW159" i="6"/>
  <c r="BC158" i="6"/>
  <c r="BI157" i="6"/>
  <c r="AQ157" i="6"/>
  <c r="BC155" i="6"/>
  <c r="M154" i="6"/>
  <c r="BO153" i="6"/>
  <c r="AW151" i="6"/>
  <c r="BC150" i="6"/>
  <c r="M149" i="6"/>
  <c r="BO148" i="6"/>
  <c r="AK148" i="6"/>
  <c r="S148" i="6"/>
  <c r="G147" i="6"/>
  <c r="AW146" i="6"/>
  <c r="AE146" i="6"/>
  <c r="M105" i="6"/>
  <c r="S7" i="6"/>
  <c r="G54" i="6"/>
  <c r="G52" i="6"/>
  <c r="G50" i="6"/>
  <c r="G46" i="6"/>
  <c r="G44" i="6"/>
  <c r="G42" i="6"/>
  <c r="G40" i="6"/>
  <c r="G32" i="6"/>
  <c r="M30" i="6"/>
  <c r="M52" i="6"/>
  <c r="M55" i="6"/>
  <c r="M74" i="6"/>
  <c r="S14" i="6"/>
  <c r="S47" i="6"/>
  <c r="S50" i="6"/>
  <c r="S55" i="6"/>
  <c r="S70" i="6"/>
  <c r="S78" i="6"/>
  <c r="Y7" i="6"/>
  <c r="Y22" i="6"/>
  <c r="Y65" i="6"/>
  <c r="Y76" i="6"/>
  <c r="AE19" i="6"/>
  <c r="AE38" i="6"/>
  <c r="AE57" i="6"/>
  <c r="AE65" i="6"/>
  <c r="AE73" i="6"/>
  <c r="AK38" i="6"/>
  <c r="AK46" i="6"/>
  <c r="AK60" i="6"/>
  <c r="AK65" i="6"/>
  <c r="AQ4" i="6"/>
  <c r="AQ23" i="6"/>
  <c r="AQ55" i="6"/>
  <c r="AQ66" i="6"/>
  <c r="AW12" i="6"/>
  <c r="AW15" i="6"/>
  <c r="AW26" i="6"/>
  <c r="AW37" i="6"/>
  <c r="AW45" i="6"/>
  <c r="AW48" i="6"/>
  <c r="AW51" i="6"/>
  <c r="AW70" i="6"/>
  <c r="BC11" i="6"/>
  <c r="BC16" i="6"/>
  <c r="BC24" i="6"/>
  <c r="BC49" i="6"/>
  <c r="BI6" i="6"/>
  <c r="BI24" i="6"/>
  <c r="BI38" i="6"/>
  <c r="BI56" i="6"/>
  <c r="BI70" i="6"/>
  <c r="BI79" i="6"/>
  <c r="BO15" i="6"/>
  <c r="BO47" i="6"/>
  <c r="BU66" i="6"/>
  <c r="BU72" i="6"/>
  <c r="BO159" i="6"/>
  <c r="AQ158" i="6"/>
  <c r="Y158" i="6"/>
  <c r="M157" i="6"/>
  <c r="AK156" i="6"/>
  <c r="Y155" i="6"/>
  <c r="Y150" i="6"/>
  <c r="S146" i="6"/>
  <c r="AK113" i="6"/>
  <c r="BI112" i="6"/>
  <c r="M112" i="6"/>
  <c r="AQ110" i="6"/>
  <c r="AW107" i="6"/>
  <c r="S11" i="6"/>
  <c r="S19" i="6"/>
  <c r="S44" i="6"/>
  <c r="S52" i="6"/>
  <c r="S72" i="6"/>
  <c r="Y50" i="6"/>
  <c r="AE62" i="6"/>
  <c r="BC13" i="6"/>
  <c r="BC21" i="6"/>
  <c r="BC46" i="6"/>
  <c r="BI35" i="6"/>
  <c r="BI67" i="6"/>
  <c r="BU36" i="6"/>
  <c r="BU44" i="6"/>
  <c r="BU52" i="6"/>
  <c r="BU63" i="6"/>
  <c r="Y161" i="6"/>
  <c r="BO160" i="6"/>
  <c r="BI158" i="6"/>
  <c r="BU156" i="6"/>
  <c r="G156" i="6"/>
  <c r="M155" i="6"/>
  <c r="BO154" i="6"/>
  <c r="M150" i="6"/>
  <c r="S144" i="6"/>
  <c r="G143" i="6"/>
  <c r="AE142" i="6"/>
  <c r="BU141" i="6"/>
  <c r="BC141" i="6"/>
  <c r="G141" i="6"/>
  <c r="AE140" i="6"/>
  <c r="BC139" i="6"/>
  <c r="G139" i="6"/>
  <c r="AE138" i="6"/>
  <c r="BU137" i="6"/>
  <c r="BC137" i="6"/>
  <c r="G137" i="6"/>
  <c r="AE136" i="6"/>
  <c r="BC135" i="6"/>
  <c r="G135" i="6"/>
  <c r="AE134" i="6"/>
  <c r="BC133" i="6"/>
  <c r="G133" i="6"/>
  <c r="AE132" i="6"/>
  <c r="BC131" i="6"/>
  <c r="G131" i="6"/>
  <c r="AE130" i="6"/>
  <c r="BC129" i="6"/>
  <c r="G129" i="6"/>
  <c r="AE128" i="6"/>
  <c r="BC127" i="6"/>
  <c r="G127" i="6"/>
  <c r="AE126" i="6"/>
  <c r="BC125" i="6"/>
  <c r="BU113" i="6"/>
  <c r="M48" i="6"/>
  <c r="M51" i="6"/>
  <c r="Y12" i="6"/>
  <c r="Y44" i="6"/>
  <c r="Y47" i="6"/>
  <c r="Y59" i="6"/>
  <c r="AE7" i="6"/>
  <c r="AE18" i="6"/>
  <c r="AE48" i="6"/>
  <c r="AE59" i="6"/>
  <c r="AE75" i="6"/>
  <c r="AK10" i="6"/>
  <c r="AK18" i="6"/>
  <c r="AK59" i="6"/>
  <c r="AK67" i="6"/>
  <c r="AK76" i="6"/>
  <c r="AK79" i="6"/>
  <c r="AQ22" i="6"/>
  <c r="AQ33" i="6"/>
  <c r="AQ42" i="6"/>
  <c r="AQ62" i="6"/>
  <c r="AQ65" i="6"/>
  <c r="AW11" i="6"/>
  <c r="AW44" i="6"/>
  <c r="AW47" i="6"/>
  <c r="AW69" i="6"/>
  <c r="AW77" i="6"/>
  <c r="BC7" i="6"/>
  <c r="BC26" i="6"/>
  <c r="BC43" i="6"/>
  <c r="BC76" i="6"/>
  <c r="BO25" i="6"/>
  <c r="BO34" i="6"/>
  <c r="BO74" i="6"/>
  <c r="BU9" i="6"/>
  <c r="BU25" i="6"/>
  <c r="M91" i="6"/>
  <c r="M200" i="6"/>
  <c r="AW147" i="6"/>
  <c r="AQ145" i="6"/>
  <c r="AK143" i="6"/>
  <c r="AK141" i="6"/>
  <c r="BI140" i="6"/>
  <c r="M140" i="6"/>
  <c r="AK139" i="6"/>
  <c r="BI138" i="6"/>
  <c r="M138" i="6"/>
  <c r="AK137" i="6"/>
  <c r="BI136" i="6"/>
  <c r="M136" i="6"/>
  <c r="AK135" i="6"/>
  <c r="BI134" i="6"/>
  <c r="M134" i="6"/>
  <c r="AK133" i="6"/>
  <c r="BI132" i="6"/>
  <c r="M132" i="6"/>
  <c r="AK131" i="6"/>
  <c r="BI130" i="6"/>
  <c r="M130" i="6"/>
  <c r="AK129" i="6"/>
  <c r="BI128" i="6"/>
  <c r="M128" i="6"/>
  <c r="AK127" i="6"/>
  <c r="BI126" i="6"/>
  <c r="M126" i="6"/>
  <c r="AK125" i="6"/>
  <c r="BI124" i="6"/>
  <c r="M124" i="6"/>
  <c r="AK123" i="6"/>
  <c r="BI122" i="6"/>
  <c r="BU112" i="6"/>
  <c r="G110" i="6"/>
  <c r="M107" i="6"/>
  <c r="AK106" i="6"/>
  <c r="AQ105" i="6"/>
  <c r="Y105" i="6"/>
  <c r="AW104" i="6"/>
  <c r="G103" i="6"/>
  <c r="AE102" i="6"/>
  <c r="BC101" i="6"/>
  <c r="BI100" i="6"/>
  <c r="AQ95" i="6"/>
  <c r="BC92" i="6"/>
  <c r="G92" i="6"/>
  <c r="AE90" i="6"/>
  <c r="AK89" i="6"/>
  <c r="G88" i="6"/>
  <c r="BI241" i="6"/>
  <c r="M241" i="6"/>
  <c r="AK240" i="6"/>
  <c r="AK239" i="6"/>
  <c r="S239" i="6"/>
  <c r="AQ238" i="6"/>
  <c r="BO237" i="6"/>
  <c r="S237" i="6"/>
  <c r="Y235" i="6"/>
  <c r="AW234" i="6"/>
  <c r="BU233" i="6"/>
  <c r="Y233" i="6"/>
  <c r="Y226" i="6"/>
  <c r="AE225" i="6"/>
  <c r="AQ220" i="6"/>
  <c r="BU218" i="6"/>
  <c r="BC218" i="6"/>
  <c r="G218" i="6"/>
  <c r="AE217" i="6"/>
  <c r="AK216" i="6"/>
  <c r="AQ210" i="6"/>
  <c r="BO209" i="6"/>
  <c r="Y208" i="6"/>
  <c r="G208" i="6"/>
  <c r="BI205" i="6"/>
  <c r="AW197" i="6"/>
  <c r="BO194" i="6"/>
  <c r="AE312" i="6"/>
  <c r="G295" i="6"/>
  <c r="G115" i="6"/>
  <c r="AE114" i="6"/>
  <c r="S113" i="6"/>
  <c r="Y110" i="6"/>
  <c r="AE107" i="6"/>
  <c r="BO104" i="6"/>
  <c r="Y103" i="6"/>
  <c r="AW102" i="6"/>
  <c r="BU101" i="6"/>
  <c r="M100" i="6"/>
  <c r="BO94" i="6"/>
  <c r="BU92" i="6"/>
  <c r="Y92" i="6"/>
  <c r="AE91" i="6"/>
  <c r="BO90" i="6"/>
  <c r="BI88" i="6"/>
  <c r="AE87" i="6"/>
  <c r="AE241" i="6"/>
  <c r="BC240" i="6"/>
  <c r="G240" i="6"/>
  <c r="BC239" i="6"/>
  <c r="BI238" i="6"/>
  <c r="M238" i="6"/>
  <c r="AK237" i="6"/>
  <c r="BI235" i="6"/>
  <c r="AQ235" i="6"/>
  <c r="BO234" i="6"/>
  <c r="S234" i="6"/>
  <c r="AQ233" i="6"/>
  <c r="AW232" i="6"/>
  <c r="BU231" i="6"/>
  <c r="Y231" i="6"/>
  <c r="AW230" i="6"/>
  <c r="BC224" i="6"/>
  <c r="G224" i="6"/>
  <c r="AK222" i="6"/>
  <c r="S222" i="6"/>
  <c r="BI220" i="6"/>
  <c r="M220" i="6"/>
  <c r="S219" i="6"/>
  <c r="Y218" i="6"/>
  <c r="AW217" i="6"/>
  <c r="BI215" i="6"/>
  <c r="M215" i="6"/>
  <c r="AK214" i="6"/>
  <c r="AK209" i="6"/>
  <c r="AQ208" i="6"/>
  <c r="AW207" i="6"/>
  <c r="BU206" i="6"/>
  <c r="M205" i="6"/>
  <c r="AK204" i="6"/>
  <c r="BI203" i="6"/>
  <c r="BI198" i="6"/>
  <c r="BU196" i="6"/>
  <c r="Y196" i="6"/>
  <c r="BU193" i="6"/>
  <c r="G193" i="6"/>
  <c r="AE192" i="6"/>
  <c r="BC191" i="6"/>
  <c r="G191" i="6"/>
  <c r="AE190" i="6"/>
  <c r="BC189" i="6"/>
  <c r="G189" i="6"/>
  <c r="AE188" i="6"/>
  <c r="BC187" i="6"/>
  <c r="G187" i="6"/>
  <c r="AE186" i="6"/>
  <c r="AE168" i="6"/>
  <c r="BC167" i="6"/>
  <c r="BU313" i="6"/>
  <c r="Y313" i="6"/>
  <c r="AW312" i="6"/>
  <c r="BC309" i="6"/>
  <c r="BO303" i="6"/>
  <c r="G300" i="6"/>
  <c r="BO296" i="6"/>
  <c r="AQ295" i="6"/>
  <c r="BO294" i="6"/>
  <c r="AQ92" i="6"/>
  <c r="BU239" i="6"/>
  <c r="AK227" i="6"/>
  <c r="BI226" i="6"/>
  <c r="M226" i="6"/>
  <c r="Y224" i="6"/>
  <c r="S202" i="6"/>
  <c r="AQ201" i="6"/>
  <c r="BO200" i="6"/>
  <c r="BC199" i="6"/>
  <c r="G199" i="6"/>
  <c r="AE198" i="6"/>
  <c r="BO195" i="6"/>
  <c r="BI302" i="6"/>
  <c r="BI113" i="6"/>
  <c r="AQ113" i="6"/>
  <c r="Y113" i="6"/>
  <c r="AW112" i="6"/>
  <c r="AE110" i="6"/>
  <c r="BC109" i="6"/>
  <c r="AK107" i="6"/>
  <c r="BI106" i="6"/>
  <c r="BU104" i="6"/>
  <c r="M103" i="6"/>
  <c r="AK102" i="6"/>
  <c r="G102" i="6"/>
  <c r="S100" i="6"/>
  <c r="Y99" i="6"/>
  <c r="BU97" i="6"/>
  <c r="BC97" i="6"/>
  <c r="BI96" i="6"/>
  <c r="M96" i="6"/>
  <c r="AK91" i="6"/>
  <c r="S91" i="6"/>
  <c r="AK90" i="6"/>
  <c r="G90" i="6"/>
  <c r="BO88" i="6"/>
  <c r="AK87" i="6"/>
  <c r="S87" i="6"/>
  <c r="AK241" i="6"/>
  <c r="BI240" i="6"/>
  <c r="M240" i="6"/>
  <c r="AW238" i="6"/>
  <c r="BU237" i="6"/>
  <c r="Y237" i="6"/>
  <c r="BC232" i="6"/>
  <c r="G232" i="6"/>
  <c r="M231" i="6"/>
  <c r="BC230" i="6"/>
  <c r="Y227" i="6"/>
  <c r="AW226" i="6"/>
  <c r="BU225" i="6"/>
  <c r="AK225" i="6"/>
  <c r="AQ224" i="6"/>
  <c r="BO223" i="6"/>
  <c r="S223" i="6"/>
  <c r="AQ222" i="6"/>
  <c r="M221" i="6"/>
  <c r="M218" i="6"/>
  <c r="BO215" i="6"/>
  <c r="S215" i="6"/>
  <c r="AW213" i="6"/>
  <c r="AE213" i="6"/>
  <c r="BC212" i="6"/>
  <c r="G212" i="6"/>
  <c r="M211" i="6"/>
  <c r="AK207" i="6"/>
  <c r="AE203" i="6"/>
  <c r="BU202" i="6"/>
  <c r="AK200" i="6"/>
  <c r="S200" i="6"/>
  <c r="BC197" i="6"/>
  <c r="BI196" i="6"/>
  <c r="G194" i="6"/>
  <c r="BI173" i="6"/>
  <c r="M173" i="6"/>
  <c r="AK172" i="6"/>
  <c r="BI169" i="6"/>
  <c r="M169" i="6"/>
  <c r="G314" i="6"/>
  <c r="Y307" i="6"/>
  <c r="AW306" i="6"/>
  <c r="AW297" i="6"/>
  <c r="Y275" i="6"/>
  <c r="BO112" i="6"/>
  <c r="BO110" i="6"/>
  <c r="AW110" i="6"/>
  <c r="BU109" i="6"/>
  <c r="BC107" i="6"/>
  <c r="G107" i="6"/>
  <c r="S105" i="6"/>
  <c r="AQ99" i="6"/>
  <c r="S98" i="6"/>
  <c r="Y97" i="6"/>
  <c r="G97" i="6"/>
  <c r="AE96" i="6"/>
  <c r="AK95" i="6"/>
  <c r="AQ94" i="6"/>
  <c r="AQ93" i="6"/>
  <c r="Y90" i="6"/>
  <c r="AE89" i="6"/>
  <c r="BC87" i="6"/>
  <c r="G87" i="6"/>
  <c r="BC241" i="6"/>
  <c r="G241" i="6"/>
  <c r="AE240" i="6"/>
  <c r="AW231" i="6"/>
  <c r="G230" i="6"/>
  <c r="AE229" i="6"/>
  <c r="AQ227" i="6"/>
  <c r="BO226" i="6"/>
  <c r="S226" i="6"/>
  <c r="Y225" i="6"/>
  <c r="AK220" i="6"/>
  <c r="BI219" i="6"/>
  <c r="BI214" i="6"/>
  <c r="BO213" i="6"/>
  <c r="BU212" i="6"/>
  <c r="Y212" i="6"/>
  <c r="AK210" i="6"/>
  <c r="BI209" i="6"/>
  <c r="M209" i="6"/>
  <c r="M204" i="6"/>
  <c r="Y202" i="6"/>
  <c r="AW201" i="6"/>
  <c r="BI199" i="6"/>
  <c r="M199" i="6"/>
  <c r="AK198" i="6"/>
  <c r="AW193" i="6"/>
  <c r="BC192" i="6"/>
  <c r="G192" i="6"/>
  <c r="AE191" i="6"/>
  <c r="BC190" i="6"/>
  <c r="G190" i="6"/>
  <c r="AE189" i="6"/>
  <c r="BC188" i="6"/>
  <c r="G188" i="6"/>
  <c r="AE187" i="6"/>
  <c r="BC186" i="6"/>
  <c r="G186" i="6"/>
  <c r="AE185" i="6"/>
  <c r="BC184" i="6"/>
  <c r="G184" i="6"/>
  <c r="AE183" i="6"/>
  <c r="BC182" i="6"/>
  <c r="G182" i="6"/>
  <c r="AE181" i="6"/>
  <c r="BC180" i="6"/>
  <c r="G180" i="6"/>
  <c r="AE179" i="6"/>
  <c r="BC178" i="6"/>
  <c r="G178" i="6"/>
  <c r="AE177" i="6"/>
  <c r="BC176" i="6"/>
  <c r="G176" i="6"/>
  <c r="AE175" i="6"/>
  <c r="BC174" i="6"/>
  <c r="G174" i="6"/>
  <c r="AE173" i="6"/>
  <c r="BC172" i="6"/>
  <c r="BC168" i="6"/>
  <c r="AQ153" i="6"/>
  <c r="AW152" i="6"/>
  <c r="BI150" i="6"/>
  <c r="BU148" i="6"/>
  <c r="G148" i="6"/>
  <c r="M147" i="6"/>
  <c r="BC145" i="6"/>
  <c r="Y145" i="6"/>
  <c r="BI144" i="6"/>
  <c r="M144" i="6"/>
  <c r="S143" i="6"/>
  <c r="AQ142" i="6"/>
  <c r="BO113" i="6"/>
  <c r="M113" i="6"/>
  <c r="BC112" i="6"/>
  <c r="M111" i="6"/>
  <c r="BI109" i="6"/>
  <c r="M109" i="6"/>
  <c r="AQ107" i="6"/>
  <c r="G105" i="6"/>
  <c r="AE104" i="6"/>
  <c r="AK103" i="6"/>
  <c r="BI102" i="6"/>
  <c r="M102" i="6"/>
  <c r="AK101" i="6"/>
  <c r="AK98" i="6"/>
  <c r="BO96" i="6"/>
  <c r="Y95" i="6"/>
  <c r="G95" i="6"/>
  <c r="AE94" i="6"/>
  <c r="AE93" i="6"/>
  <c r="AK92" i="6"/>
  <c r="AQ91" i="6"/>
  <c r="M90" i="6"/>
  <c r="BU88" i="6"/>
  <c r="AQ87" i="6"/>
  <c r="BO239" i="6"/>
  <c r="BU238" i="6"/>
  <c r="Y238" i="6"/>
  <c r="AW237" i="6"/>
  <c r="BU235" i="6"/>
  <c r="M234" i="6"/>
  <c r="AK233" i="6"/>
  <c r="AW229" i="6"/>
  <c r="AE227" i="6"/>
  <c r="BC226" i="6"/>
  <c r="BI225" i="6"/>
  <c r="S221" i="6"/>
  <c r="Y220" i="6"/>
  <c r="AK218" i="6"/>
  <c r="BI217" i="6"/>
  <c r="M217" i="6"/>
  <c r="M212" i="6"/>
  <c r="S211" i="6"/>
  <c r="Y210" i="6"/>
  <c r="AW209" i="6"/>
  <c r="BI207" i="6"/>
  <c r="M207" i="6"/>
  <c r="AK206" i="6"/>
  <c r="G205" i="6"/>
  <c r="AE204" i="6"/>
  <c r="BC203" i="6"/>
  <c r="AK201" i="6"/>
  <c r="S201" i="6"/>
  <c r="AW199" i="6"/>
  <c r="BU198" i="6"/>
  <c r="M197" i="6"/>
  <c r="BO196" i="6"/>
  <c r="AK196" i="6"/>
  <c r="S196" i="6"/>
  <c r="BI195" i="6"/>
  <c r="AQ195" i="6"/>
  <c r="BI294" i="6"/>
  <c r="S188" i="6"/>
  <c r="AQ187" i="6"/>
  <c r="BO186" i="6"/>
  <c r="S186" i="6"/>
  <c r="AQ185" i="6"/>
  <c r="BO184" i="6"/>
  <c r="S184" i="6"/>
  <c r="AQ183" i="6"/>
  <c r="BO182" i="6"/>
  <c r="S182" i="6"/>
  <c r="AQ181" i="6"/>
  <c r="BO180" i="6"/>
  <c r="S180" i="6"/>
  <c r="AQ179" i="6"/>
  <c r="BO178" i="6"/>
  <c r="S178" i="6"/>
  <c r="AQ177" i="6"/>
  <c r="BO176" i="6"/>
  <c r="S176" i="6"/>
  <c r="AQ175" i="6"/>
  <c r="BO174" i="6"/>
  <c r="S174" i="6"/>
  <c r="AQ173" i="6"/>
  <c r="BO172" i="6"/>
  <c r="S172" i="6"/>
  <c r="AW170" i="6"/>
  <c r="BU169" i="6"/>
  <c r="Y169" i="6"/>
  <c r="M168" i="6"/>
  <c r="AE314" i="6"/>
  <c r="AW311" i="6"/>
  <c r="G310" i="6"/>
  <c r="BO308" i="6"/>
  <c r="AW308" i="6"/>
  <c r="AK307" i="6"/>
  <c r="Y304" i="6"/>
  <c r="AW303" i="6"/>
  <c r="M301" i="6"/>
  <c r="S300" i="6"/>
  <c r="Y299" i="6"/>
  <c r="BI298" i="6"/>
  <c r="AQ297" i="6"/>
  <c r="AW296" i="6"/>
  <c r="BC295" i="6"/>
  <c r="G294" i="6"/>
  <c r="BI293" i="6"/>
  <c r="G279" i="6"/>
  <c r="M277" i="6"/>
  <c r="S276" i="6"/>
  <c r="Y260" i="6"/>
  <c r="G257" i="6"/>
  <c r="AW256" i="6"/>
  <c r="BU254" i="6"/>
  <c r="Y254" i="6"/>
  <c r="AW252" i="6"/>
  <c r="M252" i="6"/>
  <c r="BU250" i="6"/>
  <c r="AQ249" i="6"/>
  <c r="BI403" i="6"/>
  <c r="AQ403" i="6"/>
  <c r="M401" i="6"/>
  <c r="BO400" i="6"/>
  <c r="Y399" i="6"/>
  <c r="AW396" i="6"/>
  <c r="BC393" i="6"/>
  <c r="G393" i="6"/>
  <c r="AK391" i="6"/>
  <c r="AW389" i="6"/>
  <c r="S389" i="6"/>
  <c r="G388" i="6"/>
  <c r="Y385" i="6"/>
  <c r="AW384" i="6"/>
  <c r="BU382" i="6"/>
  <c r="AQ364" i="6"/>
  <c r="M351" i="6"/>
  <c r="BC313" i="6"/>
  <c r="G313" i="6"/>
  <c r="M312" i="6"/>
  <c r="BO311" i="6"/>
  <c r="M309" i="6"/>
  <c r="G307" i="6"/>
  <c r="AE306" i="6"/>
  <c r="BC305" i="6"/>
  <c r="AE301" i="6"/>
  <c r="BI299" i="6"/>
  <c r="AE297" i="6"/>
  <c r="AQ294" i="6"/>
  <c r="AE293" i="6"/>
  <c r="M293" i="6"/>
  <c r="AK292" i="6"/>
  <c r="BI291" i="6"/>
  <c r="M291" i="6"/>
  <c r="AK290" i="6"/>
  <c r="BI289" i="6"/>
  <c r="M289" i="6"/>
  <c r="AK288" i="6"/>
  <c r="BI287" i="6"/>
  <c r="M287" i="6"/>
  <c r="AK286" i="6"/>
  <c r="BI285" i="6"/>
  <c r="M285" i="6"/>
  <c r="AK284" i="6"/>
  <c r="BI283" i="6"/>
  <c r="M283" i="6"/>
  <c r="Y279" i="6"/>
  <c r="AE278" i="6"/>
  <c r="BC276" i="6"/>
  <c r="AQ275" i="6"/>
  <c r="AW274" i="6"/>
  <c r="AK273" i="6"/>
  <c r="BI272" i="6"/>
  <c r="M272" i="6"/>
  <c r="AK271" i="6"/>
  <c r="BI270" i="6"/>
  <c r="M270" i="6"/>
  <c r="AK269" i="6"/>
  <c r="BI268" i="6"/>
  <c r="M268" i="6"/>
  <c r="AK267" i="6"/>
  <c r="BI266" i="6"/>
  <c r="M266" i="6"/>
  <c r="AK265" i="6"/>
  <c r="BI264" i="6"/>
  <c r="M264" i="6"/>
  <c r="AK263" i="6"/>
  <c r="BI262" i="6"/>
  <c r="M262" i="6"/>
  <c r="AK261" i="6"/>
  <c r="AQ260" i="6"/>
  <c r="AW259" i="6"/>
  <c r="BI257" i="6"/>
  <c r="BU255" i="6"/>
  <c r="M253" i="6"/>
  <c r="BC251" i="6"/>
  <c r="Y250" i="6"/>
  <c r="G250" i="6"/>
  <c r="AW248" i="6"/>
  <c r="M403" i="6"/>
  <c r="AK396" i="6"/>
  <c r="BU391" i="6"/>
  <c r="G391" i="6"/>
  <c r="AE390" i="6"/>
  <c r="AK389" i="6"/>
  <c r="G375" i="6"/>
  <c r="S373" i="6"/>
  <c r="S366" i="6"/>
  <c r="BO360" i="6"/>
  <c r="AE451" i="6"/>
  <c r="BC441" i="6"/>
  <c r="S277" i="6"/>
  <c r="AW253" i="6"/>
  <c r="BI250" i="6"/>
  <c r="BO401" i="6"/>
  <c r="S397" i="6"/>
  <c r="BU396" i="6"/>
  <c r="G396" i="6"/>
  <c r="AE395" i="6"/>
  <c r="BI393" i="6"/>
  <c r="AW387" i="6"/>
  <c r="AW171" i="6"/>
  <c r="BU170" i="6"/>
  <c r="Y170" i="6"/>
  <c r="AW169" i="6"/>
  <c r="AK168" i="6"/>
  <c r="BI167" i="6"/>
  <c r="BI313" i="6"/>
  <c r="M313" i="6"/>
  <c r="G311" i="6"/>
  <c r="AE310" i="6"/>
  <c r="AK309" i="6"/>
  <c r="S309" i="6"/>
  <c r="M307" i="6"/>
  <c r="BO304" i="6"/>
  <c r="S304" i="6"/>
  <c r="AE302" i="6"/>
  <c r="BI300" i="6"/>
  <c r="BO299" i="6"/>
  <c r="AW299" i="6"/>
  <c r="S298" i="6"/>
  <c r="G296" i="6"/>
  <c r="BI295" i="6"/>
  <c r="AK293" i="6"/>
  <c r="AQ292" i="6"/>
  <c r="BO291" i="6"/>
  <c r="S291" i="6"/>
  <c r="AQ290" i="6"/>
  <c r="BO289" i="6"/>
  <c r="S289" i="6"/>
  <c r="AQ288" i="6"/>
  <c r="BO287" i="6"/>
  <c r="S287" i="6"/>
  <c r="AQ286" i="6"/>
  <c r="BO285" i="6"/>
  <c r="S285" i="6"/>
  <c r="AQ284" i="6"/>
  <c r="BO283" i="6"/>
  <c r="S283" i="6"/>
  <c r="AQ282" i="6"/>
  <c r="BO281" i="6"/>
  <c r="S281" i="6"/>
  <c r="AQ280" i="6"/>
  <c r="AW279" i="6"/>
  <c r="AE279" i="6"/>
  <c r="AW275" i="6"/>
  <c r="AE275" i="6"/>
  <c r="AQ273" i="6"/>
  <c r="BO272" i="6"/>
  <c r="S272" i="6"/>
  <c r="AQ271" i="6"/>
  <c r="BO270" i="6"/>
  <c r="S270" i="6"/>
  <c r="AQ269" i="6"/>
  <c r="BO268" i="6"/>
  <c r="S268" i="6"/>
  <c r="AQ267" i="6"/>
  <c r="BO266" i="6"/>
  <c r="S266" i="6"/>
  <c r="AQ265" i="6"/>
  <c r="BO264" i="6"/>
  <c r="S264" i="6"/>
  <c r="AQ263" i="6"/>
  <c r="BO262" i="6"/>
  <c r="S262" i="6"/>
  <c r="AQ261" i="6"/>
  <c r="BO260" i="6"/>
  <c r="AW260" i="6"/>
  <c r="BO257" i="6"/>
  <c r="BU256" i="6"/>
  <c r="BO254" i="6"/>
  <c r="BI251" i="6"/>
  <c r="AE250" i="6"/>
  <c r="BU248" i="6"/>
  <c r="BC248" i="6"/>
  <c r="AK401" i="6"/>
  <c r="S401" i="6"/>
  <c r="AE399" i="6"/>
  <c r="AW395" i="6"/>
  <c r="G394" i="6"/>
  <c r="G392" i="6"/>
  <c r="S390" i="6"/>
  <c r="AQ389" i="6"/>
  <c r="AW388" i="6"/>
  <c r="AK387" i="6"/>
  <c r="AQ383" i="6"/>
  <c r="S382" i="6"/>
  <c r="AE380" i="6"/>
  <c r="S379" i="6"/>
  <c r="AW372" i="6"/>
  <c r="BO361" i="6"/>
  <c r="BC466" i="6"/>
  <c r="AE445" i="6"/>
  <c r="M172" i="6"/>
  <c r="BO171" i="6"/>
  <c r="S171" i="6"/>
  <c r="AQ170" i="6"/>
  <c r="G168" i="6"/>
  <c r="M167" i="6"/>
  <c r="BI322" i="6"/>
  <c r="M322" i="6"/>
  <c r="AK321" i="6"/>
  <c r="BI320" i="6"/>
  <c r="M320" i="6"/>
  <c r="AK319" i="6"/>
  <c r="BI318" i="6"/>
  <c r="M318" i="6"/>
  <c r="AK317" i="6"/>
  <c r="BI316" i="6"/>
  <c r="M316" i="6"/>
  <c r="AK315" i="6"/>
  <c r="Y314" i="6"/>
  <c r="BC312" i="6"/>
  <c r="AQ311" i="6"/>
  <c r="Y311" i="6"/>
  <c r="AW310" i="6"/>
  <c r="BU309" i="6"/>
  <c r="BC306" i="6"/>
  <c r="G306" i="6"/>
  <c r="M305" i="6"/>
  <c r="AK304" i="6"/>
  <c r="BO302" i="6"/>
  <c r="BC301" i="6"/>
  <c r="G301" i="6"/>
  <c r="AW295" i="6"/>
  <c r="M295" i="6"/>
  <c r="BU293" i="6"/>
  <c r="BC293" i="6"/>
  <c r="S377" i="6"/>
  <c r="BI282" i="6"/>
  <c r="M282" i="6"/>
  <c r="AK281" i="6"/>
  <c r="BI280" i="6"/>
  <c r="M280" i="6"/>
  <c r="S279" i="6"/>
  <c r="AE276" i="6"/>
  <c r="AK275" i="6"/>
  <c r="AQ274" i="6"/>
  <c r="AK260" i="6"/>
  <c r="G259" i="6"/>
  <c r="AW258" i="6"/>
  <c r="BI256" i="6"/>
  <c r="AK254" i="6"/>
  <c r="AW251" i="6"/>
  <c r="AE251" i="6"/>
  <c r="BU249" i="6"/>
  <c r="BC249" i="6"/>
  <c r="AK249" i="6"/>
  <c r="Y401" i="6"/>
  <c r="AE400" i="6"/>
  <c r="AK399" i="6"/>
  <c r="S399" i="6"/>
  <c r="BU397" i="6"/>
  <c r="AQ394" i="6"/>
  <c r="M394" i="6"/>
  <c r="BO393" i="6"/>
  <c r="S393" i="6"/>
  <c r="BI392" i="6"/>
  <c r="BO388" i="6"/>
  <c r="M386" i="6"/>
  <c r="Y384" i="6"/>
  <c r="BO383" i="6"/>
  <c r="BC382" i="6"/>
  <c r="G382" i="6"/>
  <c r="BO380" i="6"/>
  <c r="G379" i="6"/>
  <c r="AE378" i="6"/>
  <c r="AK377" i="6"/>
  <c r="G369" i="6"/>
  <c r="M368" i="6"/>
  <c r="AE362" i="6"/>
  <c r="BC304" i="6"/>
  <c r="G297" i="6"/>
  <c r="AQ380" i="6"/>
  <c r="AK378" i="6"/>
  <c r="AQ377" i="6"/>
  <c r="BO376" i="6"/>
  <c r="BC375" i="6"/>
  <c r="BI374" i="6"/>
  <c r="AQ374" i="6"/>
  <c r="BC372" i="6"/>
  <c r="AQ371" i="6"/>
  <c r="AE370" i="6"/>
  <c r="AK369" i="6"/>
  <c r="S369" i="6"/>
  <c r="AE367" i="6"/>
  <c r="BC365" i="6"/>
  <c r="S365" i="6"/>
  <c r="G363" i="6"/>
  <c r="AQ362" i="6"/>
  <c r="AE360" i="6"/>
  <c r="BO359" i="6"/>
  <c r="BC357" i="6"/>
  <c r="S357" i="6"/>
  <c r="AQ355" i="6"/>
  <c r="AE354" i="6"/>
  <c r="Y352" i="6"/>
  <c r="AQ483" i="6"/>
  <c r="BC469" i="6"/>
  <c r="AQ468" i="6"/>
  <c r="AE467" i="6"/>
  <c r="AE464" i="6"/>
  <c r="AQ462" i="6"/>
  <c r="BO461" i="6"/>
  <c r="BC452" i="6"/>
  <c r="G452" i="6"/>
  <c r="M451" i="6"/>
  <c r="BO450" i="6"/>
  <c r="S450" i="6"/>
  <c r="Y449" i="6"/>
  <c r="BC447" i="6"/>
  <c r="BU446" i="6"/>
  <c r="AQ446" i="6"/>
  <c r="S444" i="6"/>
  <c r="AE442" i="6"/>
  <c r="AK441" i="6"/>
  <c r="BC438" i="6"/>
  <c r="AK438" i="6"/>
  <c r="S438" i="6"/>
  <c r="BO436" i="6"/>
  <c r="AW436" i="6"/>
  <c r="AE436" i="6"/>
  <c r="Y435" i="6"/>
  <c r="BI434" i="6"/>
  <c r="AQ434" i="6"/>
  <c r="M434" i="6"/>
  <c r="AK433" i="6"/>
  <c r="S433" i="6"/>
  <c r="BU432" i="6"/>
  <c r="Y432" i="6"/>
  <c r="AE431" i="6"/>
  <c r="BU430" i="6"/>
  <c r="M422" i="6"/>
  <c r="BI420" i="6"/>
  <c r="M420" i="6"/>
  <c r="BC561" i="6"/>
  <c r="BI371" i="6"/>
  <c r="BU369" i="6"/>
  <c r="AK366" i="6"/>
  <c r="BI363" i="6"/>
  <c r="M361" i="6"/>
  <c r="AK358" i="6"/>
  <c r="AW354" i="6"/>
  <c r="BU353" i="6"/>
  <c r="AE351" i="6"/>
  <c r="AK350" i="6"/>
  <c r="BI349" i="6"/>
  <c r="M349" i="6"/>
  <c r="AK348" i="6"/>
  <c r="BI347" i="6"/>
  <c r="M347" i="6"/>
  <c r="AK346" i="6"/>
  <c r="BI345" i="6"/>
  <c r="M345" i="6"/>
  <c r="AK344" i="6"/>
  <c r="BI343" i="6"/>
  <c r="M343" i="6"/>
  <c r="AK342" i="6"/>
  <c r="BI341" i="6"/>
  <c r="M341" i="6"/>
  <c r="AK340" i="6"/>
  <c r="BI339" i="6"/>
  <c r="M339" i="6"/>
  <c r="AK338" i="6"/>
  <c r="BI337" i="6"/>
  <c r="M337" i="6"/>
  <c r="AK336" i="6"/>
  <c r="BI335" i="6"/>
  <c r="M335" i="6"/>
  <c r="AK334" i="6"/>
  <c r="BI333" i="6"/>
  <c r="M333" i="6"/>
  <c r="AK332" i="6"/>
  <c r="BI331" i="6"/>
  <c r="M331" i="6"/>
  <c r="AK330" i="6"/>
  <c r="BI329" i="6"/>
  <c r="M329" i="6"/>
  <c r="BI483" i="6"/>
  <c r="M468" i="6"/>
  <c r="AK466" i="6"/>
  <c r="BI465" i="6"/>
  <c r="AK461" i="6"/>
  <c r="BI460" i="6"/>
  <c r="M460" i="6"/>
  <c r="AK459" i="6"/>
  <c r="BI458" i="6"/>
  <c r="M458" i="6"/>
  <c r="AK457" i="6"/>
  <c r="BI456" i="6"/>
  <c r="M456" i="6"/>
  <c r="AK455" i="6"/>
  <c r="AK450" i="6"/>
  <c r="M446" i="6"/>
  <c r="AQ443" i="6"/>
  <c r="BO442" i="6"/>
  <c r="AE437" i="6"/>
  <c r="AQ435" i="6"/>
  <c r="AQ432" i="6"/>
  <c r="S431" i="6"/>
  <c r="G430" i="6"/>
  <c r="AE429" i="6"/>
  <c r="G428" i="6"/>
  <c r="BI425" i="6"/>
  <c r="AW424" i="6"/>
  <c r="BC419" i="6"/>
  <c r="G555" i="6"/>
  <c r="BO354" i="6"/>
  <c r="AQ353" i="6"/>
  <c r="AQ469" i="6"/>
  <c r="Y469" i="6"/>
  <c r="BO464" i="6"/>
  <c r="S464" i="6"/>
  <c r="BU463" i="6"/>
  <c r="BC450" i="6"/>
  <c r="AQ447" i="6"/>
  <c r="Y447" i="6"/>
  <c r="G441" i="6"/>
  <c r="AE375" i="6"/>
  <c r="S374" i="6"/>
  <c r="G373" i="6"/>
  <c r="M372" i="6"/>
  <c r="BO371" i="6"/>
  <c r="G370" i="6"/>
  <c r="BO368" i="6"/>
  <c r="BC367" i="6"/>
  <c r="BI366" i="6"/>
  <c r="AQ366" i="6"/>
  <c r="AE364" i="6"/>
  <c r="BO363" i="6"/>
  <c r="BC361" i="6"/>
  <c r="S361" i="6"/>
  <c r="G359" i="6"/>
  <c r="AQ358" i="6"/>
  <c r="BO356" i="6"/>
  <c r="S355" i="6"/>
  <c r="BC354" i="6"/>
  <c r="AE353" i="6"/>
  <c r="BU351" i="6"/>
  <c r="BC351" i="6"/>
  <c r="AQ350" i="6"/>
  <c r="BO333" i="6"/>
  <c r="S333" i="6"/>
  <c r="AQ332" i="6"/>
  <c r="BO331" i="6"/>
  <c r="S331" i="6"/>
  <c r="AQ330" i="6"/>
  <c r="BO329" i="6"/>
  <c r="S329" i="6"/>
  <c r="BO483" i="6"/>
  <c r="S483" i="6"/>
  <c r="AW468" i="6"/>
  <c r="BC467" i="6"/>
  <c r="G467" i="6"/>
  <c r="Y466" i="6"/>
  <c r="BO465" i="6"/>
  <c r="BC464" i="6"/>
  <c r="AQ463" i="6"/>
  <c r="BO462" i="6"/>
  <c r="AW462" i="6"/>
  <c r="S462" i="6"/>
  <c r="BU461" i="6"/>
  <c r="AW454" i="6"/>
  <c r="G453" i="6"/>
  <c r="AE452" i="6"/>
  <c r="BC451" i="6"/>
  <c r="BU450" i="6"/>
  <c r="AQ450" i="6"/>
  <c r="AW449" i="6"/>
  <c r="BU448" i="6"/>
  <c r="BO446" i="6"/>
  <c r="AW446" i="6"/>
  <c r="BC445" i="6"/>
  <c r="Y444" i="6"/>
  <c r="BO443" i="6"/>
  <c r="AE443" i="6"/>
  <c r="G439" i="6"/>
  <c r="AK437" i="6"/>
  <c r="AW435" i="6"/>
  <c r="BI433" i="6"/>
  <c r="AW432" i="6"/>
  <c r="BC431" i="6"/>
  <c r="G431" i="6"/>
  <c r="S427" i="6"/>
  <c r="BO425" i="6"/>
  <c r="BU413" i="6"/>
  <c r="BI410" i="6"/>
  <c r="BU556" i="6"/>
  <c r="BC556" i="6"/>
  <c r="S549" i="6"/>
  <c r="S356" i="6"/>
  <c r="Y467" i="6"/>
  <c r="BU464" i="6"/>
  <c r="BU451" i="6"/>
  <c r="Y448" i="6"/>
  <c r="AE441" i="6"/>
  <c r="Y439" i="6"/>
  <c r="AE438" i="6"/>
  <c r="AQ436" i="6"/>
  <c r="BC434" i="6"/>
  <c r="G434" i="6"/>
  <c r="G429" i="6"/>
  <c r="AE428" i="6"/>
  <c r="BO384" i="6"/>
  <c r="S384" i="6"/>
  <c r="Y383" i="6"/>
  <c r="Y380" i="6"/>
  <c r="Y377" i="6"/>
  <c r="AW376" i="6"/>
  <c r="M373" i="6"/>
  <c r="Y371" i="6"/>
  <c r="BI367" i="6"/>
  <c r="AK364" i="6"/>
  <c r="BI361" i="6"/>
  <c r="M359" i="6"/>
  <c r="BU356" i="6"/>
  <c r="Y355" i="6"/>
  <c r="AK353" i="6"/>
  <c r="AW350" i="6"/>
  <c r="BC483" i="6"/>
  <c r="AK469" i="6"/>
  <c r="BI467" i="6"/>
  <c r="AQ467" i="6"/>
  <c r="M467" i="6"/>
  <c r="BO466" i="6"/>
  <c r="AW466" i="6"/>
  <c r="M464" i="6"/>
  <c r="Y451" i="6"/>
  <c r="Y445" i="6"/>
  <c r="AW441" i="6"/>
  <c r="BC440" i="6"/>
  <c r="AQ439" i="6"/>
  <c r="BU437" i="6"/>
  <c r="G437" i="6"/>
  <c r="G557" i="6"/>
  <c r="BI427" i="6"/>
  <c r="AQ427" i="6"/>
  <c r="AQ425" i="6"/>
  <c r="Y425" i="6"/>
  <c r="AE424" i="6"/>
  <c r="BO421" i="6"/>
  <c r="AQ420" i="6"/>
  <c r="AE419" i="6"/>
  <c r="BC418" i="6"/>
  <c r="M417" i="6"/>
  <c r="BO416" i="6"/>
  <c r="BO414" i="6"/>
  <c r="AW414" i="6"/>
  <c r="BC413" i="6"/>
  <c r="S411" i="6"/>
  <c r="BO562" i="6"/>
  <c r="BO561" i="6"/>
  <c r="AK561" i="6"/>
  <c r="BU560" i="6"/>
  <c r="G559" i="6"/>
  <c r="BI558" i="6"/>
  <c r="BI554" i="6"/>
  <c r="Y554" i="6"/>
  <c r="AE553" i="6"/>
  <c r="BU551" i="6"/>
  <c r="AK551" i="6"/>
  <c r="G550" i="6"/>
  <c r="BI549" i="6"/>
  <c r="AE548" i="6"/>
  <c r="BC547" i="6"/>
  <c r="AK547" i="6"/>
  <c r="S547" i="6"/>
  <c r="BU545" i="6"/>
  <c r="BC545" i="6"/>
  <c r="AQ544" i="6"/>
  <c r="Y544" i="6"/>
  <c r="AQ543" i="6"/>
  <c r="BU536" i="6"/>
  <c r="G536" i="6"/>
  <c r="AE535" i="6"/>
  <c r="BC534" i="6"/>
  <c r="AK534" i="6"/>
  <c r="AQ533" i="6"/>
  <c r="BO532" i="6"/>
  <c r="S532" i="6"/>
  <c r="Y526" i="6"/>
  <c r="AE525" i="6"/>
  <c r="G524" i="6"/>
  <c r="BI523" i="6"/>
  <c r="BO522" i="6"/>
  <c r="BU521" i="6"/>
  <c r="G521" i="6"/>
  <c r="AK519" i="6"/>
  <c r="BI518" i="6"/>
  <c r="BO517" i="6"/>
  <c r="BO553" i="6"/>
  <c r="S553" i="6"/>
  <c r="AQ550" i="6"/>
  <c r="S548" i="6"/>
  <c r="BC542" i="6"/>
  <c r="S542" i="6"/>
  <c r="AQ541" i="6"/>
  <c r="BO540" i="6"/>
  <c r="S540" i="6"/>
  <c r="Y534" i="6"/>
  <c r="AE533" i="6"/>
  <c r="BC532" i="6"/>
  <c r="G532" i="6"/>
  <c r="BI531" i="6"/>
  <c r="BO530" i="6"/>
  <c r="S530" i="6"/>
  <c r="AQ529" i="6"/>
  <c r="AW523" i="6"/>
  <c r="BC522" i="6"/>
  <c r="BO520" i="6"/>
  <c r="BC517" i="6"/>
  <c r="AQ516" i="6"/>
  <c r="M430" i="6"/>
  <c r="BI428" i="6"/>
  <c r="M428" i="6"/>
  <c r="BO427" i="6"/>
  <c r="AW427" i="6"/>
  <c r="BU426" i="6"/>
  <c r="G426" i="6"/>
  <c r="AW425" i="6"/>
  <c r="M423" i="6"/>
  <c r="BU421" i="6"/>
  <c r="G421" i="6"/>
  <c r="AE420" i="6"/>
  <c r="AK419" i="6"/>
  <c r="M418" i="6"/>
  <c r="AK417" i="6"/>
  <c r="S417" i="6"/>
  <c r="BU416" i="6"/>
  <c r="Y416" i="6"/>
  <c r="AE415" i="6"/>
  <c r="BU414" i="6"/>
  <c r="AK412" i="6"/>
  <c r="Y411" i="6"/>
  <c r="S562" i="6"/>
  <c r="AQ561" i="6"/>
  <c r="AQ560" i="6"/>
  <c r="AW559" i="6"/>
  <c r="M559" i="6"/>
  <c r="AW558" i="6"/>
  <c r="Y556" i="6"/>
  <c r="BO554" i="6"/>
  <c r="AW554" i="6"/>
  <c r="G552" i="6"/>
  <c r="BI551" i="6"/>
  <c r="M550" i="6"/>
  <c r="BC548" i="6"/>
  <c r="AK548" i="6"/>
  <c r="BI547" i="6"/>
  <c r="Y547" i="6"/>
  <c r="G546" i="6"/>
  <c r="AW544" i="6"/>
  <c r="AW543" i="6"/>
  <c r="M541" i="6"/>
  <c r="AK540" i="6"/>
  <c r="AQ539" i="6"/>
  <c r="AW533" i="6"/>
  <c r="BU532" i="6"/>
  <c r="Y532" i="6"/>
  <c r="AE531" i="6"/>
  <c r="M531" i="6"/>
  <c r="AK530" i="6"/>
  <c r="BI529" i="6"/>
  <c r="BO528" i="6"/>
  <c r="BU522" i="6"/>
  <c r="M521" i="6"/>
  <c r="S520" i="6"/>
  <c r="BU517" i="6"/>
  <c r="G517" i="6"/>
  <c r="M516" i="6"/>
  <c r="AK515" i="6"/>
  <c r="BI514" i="6"/>
  <c r="M514" i="6"/>
  <c r="AK513" i="6"/>
  <c r="BI512" i="6"/>
  <c r="M512" i="6"/>
  <c r="AK511" i="6"/>
  <c r="BI510" i="6"/>
  <c r="M510" i="6"/>
  <c r="AK509" i="6"/>
  <c r="BI508" i="6"/>
  <c r="M508" i="6"/>
  <c r="AK507" i="6"/>
  <c r="BI506" i="6"/>
  <c r="M506" i="6"/>
  <c r="AK505" i="6"/>
  <c r="BI504" i="6"/>
  <c r="S503" i="6"/>
  <c r="AQ502" i="6"/>
  <c r="BI638" i="6"/>
  <c r="BC424" i="6"/>
  <c r="G424" i="6"/>
  <c r="AK422" i="6"/>
  <c r="S422" i="6"/>
  <c r="S420" i="6"/>
  <c r="BU419" i="6"/>
  <c r="G419" i="6"/>
  <c r="AQ416" i="6"/>
  <c r="S415" i="6"/>
  <c r="G414" i="6"/>
  <c r="AE413" i="6"/>
  <c r="BI411" i="6"/>
  <c r="AQ411" i="6"/>
  <c r="S410" i="6"/>
  <c r="AQ409" i="6"/>
  <c r="BO559" i="6"/>
  <c r="Y557" i="6"/>
  <c r="BI556" i="6"/>
  <c r="AE555" i="6"/>
  <c r="M555" i="6"/>
  <c r="G553" i="6"/>
  <c r="BI552" i="6"/>
  <c r="AW550" i="6"/>
  <c r="G548" i="6"/>
  <c r="AW546" i="6"/>
  <c r="AE545" i="6"/>
  <c r="S543" i="6"/>
  <c r="AE541" i="6"/>
  <c r="BC540" i="6"/>
  <c r="G540" i="6"/>
  <c r="BI539" i="6"/>
  <c r="BO538" i="6"/>
  <c r="S538" i="6"/>
  <c r="AQ537" i="6"/>
  <c r="AW531" i="6"/>
  <c r="BC530" i="6"/>
  <c r="G530" i="6"/>
  <c r="AE529" i="6"/>
  <c r="M529" i="6"/>
  <c r="S528" i="6"/>
  <c r="AQ527" i="6"/>
  <c r="BO526" i="6"/>
  <c r="AK523" i="6"/>
  <c r="AQ522" i="6"/>
  <c r="S518" i="6"/>
  <c r="AE516" i="6"/>
  <c r="AE504" i="6"/>
  <c r="AK503" i="6"/>
  <c r="AK596" i="6"/>
  <c r="S428" i="6"/>
  <c r="BU427" i="6"/>
  <c r="G427" i="6"/>
  <c r="AQ424" i="6"/>
  <c r="S423" i="6"/>
  <c r="G422" i="6"/>
  <c r="AE421" i="6"/>
  <c r="BI419" i="6"/>
  <c r="AQ419" i="6"/>
  <c r="AQ417" i="6"/>
  <c r="Y417" i="6"/>
  <c r="AE416" i="6"/>
  <c r="BO413" i="6"/>
  <c r="AQ412" i="6"/>
  <c r="AE411" i="6"/>
  <c r="BC410" i="6"/>
  <c r="AK410" i="6"/>
  <c r="BI409" i="6"/>
  <c r="AE409" i="6"/>
  <c r="M409" i="6"/>
  <c r="BO560" i="6"/>
  <c r="BC559" i="6"/>
  <c r="S558" i="6"/>
  <c r="BI557" i="6"/>
  <c r="M557" i="6"/>
  <c r="AE556" i="6"/>
  <c r="BO555" i="6"/>
  <c r="BU554" i="6"/>
  <c r="AK554" i="6"/>
  <c r="AE552" i="6"/>
  <c r="M552" i="6"/>
  <c r="AW551" i="6"/>
  <c r="AK550" i="6"/>
  <c r="G549" i="6"/>
  <c r="BI548" i="6"/>
  <c r="BO547" i="6"/>
  <c r="BO546" i="6"/>
  <c r="M546" i="6"/>
  <c r="S545" i="6"/>
  <c r="BC544" i="6"/>
  <c r="AK544" i="6"/>
  <c r="G543" i="6"/>
  <c r="BI542" i="6"/>
  <c r="BO541" i="6"/>
  <c r="AW539" i="6"/>
  <c r="BC538" i="6"/>
  <c r="G538" i="6"/>
  <c r="AE537" i="6"/>
  <c r="M537" i="6"/>
  <c r="S536" i="6"/>
  <c r="AQ535" i="6"/>
  <c r="BO534" i="6"/>
  <c r="BU528" i="6"/>
  <c r="G528" i="6"/>
  <c r="AE527" i="6"/>
  <c r="BC526" i="6"/>
  <c r="AK526" i="6"/>
  <c r="AQ525" i="6"/>
  <c r="BO524" i="6"/>
  <c r="AE522" i="6"/>
  <c r="M522" i="6"/>
  <c r="Y520" i="6"/>
  <c r="BU518" i="6"/>
  <c r="BC518" i="6"/>
  <c r="S516" i="6"/>
  <c r="AE498" i="6"/>
  <c r="M628" i="6"/>
  <c r="BC495" i="6"/>
  <c r="BI641" i="6"/>
  <c r="AQ639" i="6"/>
  <c r="BO638" i="6"/>
  <c r="AW638" i="6"/>
  <c r="BU637" i="6"/>
  <c r="BC637" i="6"/>
  <c r="M636" i="6"/>
  <c r="AK635" i="6"/>
  <c r="M631" i="6"/>
  <c r="BI629" i="6"/>
  <c r="BO628" i="6"/>
  <c r="S628" i="6"/>
  <c r="BU627" i="6"/>
  <c r="Y627" i="6"/>
  <c r="M626" i="6"/>
  <c r="AK625" i="6"/>
  <c r="BO622" i="6"/>
  <c r="S622" i="6"/>
  <c r="Y621" i="6"/>
  <c r="BC619" i="6"/>
  <c r="AQ618" i="6"/>
  <c r="Y618" i="6"/>
  <c r="AK616" i="6"/>
  <c r="BI615" i="6"/>
  <c r="M615" i="6"/>
  <c r="AQ613" i="6"/>
  <c r="AW612" i="6"/>
  <c r="AE612" i="6"/>
  <c r="AK608" i="6"/>
  <c r="AW606" i="6"/>
  <c r="Y605" i="6"/>
  <c r="G605" i="6"/>
  <c r="AQ602" i="6"/>
  <c r="Y602" i="6"/>
  <c r="G602" i="6"/>
  <c r="M601" i="6"/>
  <c r="AQ599" i="6"/>
  <c r="Y599" i="6"/>
  <c r="G599" i="6"/>
  <c r="AE598" i="6"/>
  <c r="AK597" i="6"/>
  <c r="AQ596" i="6"/>
  <c r="Y596" i="6"/>
  <c r="AE595" i="6"/>
  <c r="AE593" i="6"/>
  <c r="BU592" i="6"/>
  <c r="Y592" i="6"/>
  <c r="AW591" i="6"/>
  <c r="BC590" i="6"/>
  <c r="AW589" i="6"/>
  <c r="BC588" i="6"/>
  <c r="Y588" i="6"/>
  <c r="AQ585" i="6"/>
  <c r="Y585" i="6"/>
  <c r="M584" i="6"/>
  <c r="AQ582" i="6"/>
  <c r="Y582" i="6"/>
  <c r="AK580" i="6"/>
  <c r="AQ579" i="6"/>
  <c r="Y579" i="6"/>
  <c r="AE578" i="6"/>
  <c r="BC577" i="6"/>
  <c r="AQ576" i="6"/>
  <c r="BC574" i="6"/>
  <c r="BI573" i="6"/>
  <c r="M573" i="6"/>
  <c r="BC570" i="6"/>
  <c r="G570" i="6"/>
  <c r="M639" i="6"/>
  <c r="AK628" i="6"/>
  <c r="BO623" i="6"/>
  <c r="BI613" i="6"/>
  <c r="BC603" i="6"/>
  <c r="BI602" i="6"/>
  <c r="BO601" i="6"/>
  <c r="AW601" i="6"/>
  <c r="BO598" i="6"/>
  <c r="AQ597" i="6"/>
  <c r="M596" i="6"/>
  <c r="AK595" i="6"/>
  <c r="M594" i="6"/>
  <c r="BI592" i="6"/>
  <c r="M592" i="6"/>
  <c r="AK591" i="6"/>
  <c r="BI590" i="6"/>
  <c r="M590" i="6"/>
  <c r="AK589" i="6"/>
  <c r="BO587" i="6"/>
  <c r="AW587" i="6"/>
  <c r="BI585" i="6"/>
  <c r="BO584" i="6"/>
  <c r="AW584" i="6"/>
  <c r="BC583" i="6"/>
  <c r="G583" i="6"/>
  <c r="BO581" i="6"/>
  <c r="M579" i="6"/>
  <c r="AK578" i="6"/>
  <c r="AW573" i="6"/>
  <c r="BC572" i="6"/>
  <c r="AQ570" i="6"/>
  <c r="M569" i="6"/>
  <c r="BO567" i="6"/>
  <c r="AK638" i="6"/>
  <c r="BI627" i="6"/>
  <c r="M624" i="6"/>
  <c r="BI621" i="6"/>
  <c r="M621" i="6"/>
  <c r="BI605" i="6"/>
  <c r="AW569" i="6"/>
  <c r="G503" i="6"/>
  <c r="G628" i="6"/>
  <c r="AQ622" i="6"/>
  <c r="S613" i="6"/>
  <c r="BU612" i="6"/>
  <c r="S610" i="6"/>
  <c r="BU609" i="6"/>
  <c r="BC609" i="6"/>
  <c r="G609" i="6"/>
  <c r="M608" i="6"/>
  <c r="S607" i="6"/>
  <c r="BU606" i="6"/>
  <c r="S604" i="6"/>
  <c r="BO602" i="6"/>
  <c r="AK601" i="6"/>
  <c r="BI600" i="6"/>
  <c r="BI597" i="6"/>
  <c r="BU595" i="6"/>
  <c r="G595" i="6"/>
  <c r="AE594" i="6"/>
  <c r="BU593" i="6"/>
  <c r="BC593" i="6"/>
  <c r="G593" i="6"/>
  <c r="AW592" i="6"/>
  <c r="AE592" i="6"/>
  <c r="BC591" i="6"/>
  <c r="AE590" i="6"/>
  <c r="G589" i="6"/>
  <c r="AE588" i="6"/>
  <c r="S587" i="6"/>
  <c r="AK584" i="6"/>
  <c r="BI583" i="6"/>
  <c r="BU578" i="6"/>
  <c r="G578" i="6"/>
  <c r="BO574" i="6"/>
  <c r="AW574" i="6"/>
  <c r="BU519" i="6"/>
  <c r="Y519" i="6"/>
  <c r="G519" i="6"/>
  <c r="AE518" i="6"/>
  <c r="AK517" i="6"/>
  <c r="BU516" i="6"/>
  <c r="AQ501" i="6"/>
  <c r="Y501" i="6"/>
  <c r="AW500" i="6"/>
  <c r="M498" i="6"/>
  <c r="BC496" i="6"/>
  <c r="G496" i="6"/>
  <c r="BU494" i="6"/>
  <c r="BC494" i="6"/>
  <c r="Y494" i="6"/>
  <c r="G494" i="6"/>
  <c r="AW493" i="6"/>
  <c r="AE493" i="6"/>
  <c r="BU492" i="6"/>
  <c r="Y492" i="6"/>
  <c r="AW491" i="6"/>
  <c r="BU490" i="6"/>
  <c r="Y490" i="6"/>
  <c r="AW489" i="6"/>
  <c r="BU488" i="6"/>
  <c r="Y488" i="6"/>
  <c r="BU641" i="6"/>
  <c r="G641" i="6"/>
  <c r="AE640" i="6"/>
  <c r="AK639" i="6"/>
  <c r="AQ638" i="6"/>
  <c r="AK636" i="6"/>
  <c r="BI635" i="6"/>
  <c r="AE635" i="6"/>
  <c r="S634" i="6"/>
  <c r="AQ633" i="6"/>
  <c r="BO632" i="6"/>
  <c r="Y631" i="6"/>
  <c r="AE630" i="6"/>
  <c r="BC629" i="6"/>
  <c r="BI628" i="6"/>
  <c r="BO627" i="6"/>
  <c r="BC626" i="6"/>
  <c r="Y626" i="6"/>
  <c r="AW625" i="6"/>
  <c r="BU624" i="6"/>
  <c r="BI622" i="6"/>
  <c r="S621" i="6"/>
  <c r="S618" i="6"/>
  <c r="Y617" i="6"/>
  <c r="M616" i="6"/>
  <c r="AK615" i="6"/>
  <c r="M614" i="6"/>
  <c r="Y609" i="6"/>
  <c r="BU607" i="6"/>
  <c r="BC607" i="6"/>
  <c r="S605" i="6"/>
  <c r="BU604" i="6"/>
  <c r="BC604" i="6"/>
  <c r="BI603" i="6"/>
  <c r="S602" i="6"/>
  <c r="S599" i="6"/>
  <c r="BU598" i="6"/>
  <c r="S596" i="6"/>
  <c r="BO592" i="6"/>
  <c r="S592" i="6"/>
  <c r="AQ591" i="6"/>
  <c r="S590" i="6"/>
  <c r="S588" i="6"/>
  <c r="BU587" i="6"/>
  <c r="AQ567" i="6"/>
  <c r="M503" i="6"/>
  <c r="BO500" i="6"/>
  <c r="S500" i="6"/>
  <c r="AK497" i="6"/>
  <c r="AQ496" i="6"/>
  <c r="BO495" i="6"/>
  <c r="AQ641" i="6"/>
  <c r="Y641" i="6"/>
  <c r="AW640" i="6"/>
  <c r="G639" i="6"/>
  <c r="M638" i="6"/>
  <c r="AW635" i="6"/>
  <c r="AK632" i="6"/>
  <c r="AQ631" i="6"/>
  <c r="BO630" i="6"/>
  <c r="AW630" i="6"/>
  <c r="BU629" i="6"/>
  <c r="Y629" i="6"/>
  <c r="G629" i="6"/>
  <c r="AE628" i="6"/>
  <c r="AK627" i="6"/>
  <c r="BO625" i="6"/>
  <c r="S625" i="6"/>
  <c r="BO619" i="6"/>
  <c r="AQ617" i="6"/>
  <c r="AE614" i="6"/>
  <c r="BI612" i="6"/>
  <c r="AQ609" i="6"/>
  <c r="S608" i="6"/>
  <c r="BI606" i="6"/>
  <c r="M606" i="6"/>
  <c r="Y601" i="6"/>
  <c r="BU599" i="6"/>
  <c r="BC599" i="6"/>
  <c r="S597" i="6"/>
  <c r="BU596" i="6"/>
  <c r="BI595" i="6"/>
  <c r="M595" i="6"/>
  <c r="AK594" i="6"/>
  <c r="BI593" i="6"/>
  <c r="M591" i="6"/>
  <c r="BI589" i="6"/>
  <c r="M589" i="6"/>
  <c r="Y584" i="6"/>
  <c r="AE583" i="6"/>
  <c r="BU582" i="6"/>
  <c r="S580" i="6"/>
  <c r="BU579" i="6"/>
  <c r="BI578" i="6"/>
  <c r="S577" i="6"/>
  <c r="BU576" i="6"/>
  <c r="M575" i="6"/>
  <c r="S574" i="6"/>
  <c r="BU573" i="6"/>
  <c r="G573" i="6"/>
  <c r="AE572" i="6"/>
  <c r="AK570" i="6"/>
  <c r="S569" i="6"/>
  <c r="BI567" i="6"/>
  <c r="G10" i="6"/>
  <c r="M8" i="6"/>
  <c r="M11" i="6"/>
  <c r="M43" i="6"/>
  <c r="G69" i="6"/>
  <c r="G67" i="6"/>
  <c r="G56" i="6"/>
  <c r="G45" i="6"/>
  <c r="G43" i="6"/>
  <c r="G30" i="6"/>
  <c r="G28" i="6"/>
  <c r="G26" i="6"/>
  <c r="G13" i="6"/>
  <c r="G11" i="6"/>
  <c r="M4" i="6"/>
  <c r="M7" i="6"/>
  <c r="M21" i="6"/>
  <c r="M36" i="6"/>
  <c r="M39" i="6"/>
  <c r="M53" i="6"/>
  <c r="M68" i="6"/>
  <c r="M71" i="6"/>
  <c r="S33" i="6"/>
  <c r="S36" i="6"/>
  <c r="S39" i="6"/>
  <c r="S60" i="6"/>
  <c r="S76" i="6"/>
  <c r="S79" i="6"/>
  <c r="Y37" i="6"/>
  <c r="Y68" i="6"/>
  <c r="Y71" i="6"/>
  <c r="AE17" i="6"/>
  <c r="AE32" i="6"/>
  <c r="AE35" i="6"/>
  <c r="AE49" i="6"/>
  <c r="AE67" i="6"/>
  <c r="AK8" i="6"/>
  <c r="AK16" i="6"/>
  <c r="AK33" i="6"/>
  <c r="AK36" i="6"/>
  <c r="AK39" i="6"/>
  <c r="AK63" i="6"/>
  <c r="AK69" i="6"/>
  <c r="AQ14" i="6"/>
  <c r="AQ17" i="6"/>
  <c r="AQ20" i="6"/>
  <c r="AQ29" i="6"/>
  <c r="AQ45" i="6"/>
  <c r="AQ69" i="6"/>
  <c r="AQ76" i="6"/>
  <c r="AQ79" i="6"/>
  <c r="AW29" i="6"/>
  <c r="AW32" i="6"/>
  <c r="AW35" i="6"/>
  <c r="AW61" i="6"/>
  <c r="AW64" i="6"/>
  <c r="AW67" i="6"/>
  <c r="BC5" i="6"/>
  <c r="BC8" i="6"/>
  <c r="BC23" i="6"/>
  <c r="BC37" i="6"/>
  <c r="BC40" i="6"/>
  <c r="BC55" i="6"/>
  <c r="BC69" i="6"/>
  <c r="BC72" i="6"/>
  <c r="BI5" i="6"/>
  <c r="BI21" i="6"/>
  <c r="BO5" i="6"/>
  <c r="BO21" i="6"/>
  <c r="BO37" i="6"/>
  <c r="BO57" i="6"/>
  <c r="BU16" i="6"/>
  <c r="BU32" i="6"/>
  <c r="BU48" i="6"/>
  <c r="BU65" i="6"/>
  <c r="BC161" i="6"/>
  <c r="S161" i="6"/>
  <c r="AE160" i="6"/>
  <c r="S159" i="6"/>
  <c r="BU158" i="6"/>
  <c r="BC157" i="6"/>
  <c r="Y156" i="6"/>
  <c r="AQ155" i="6"/>
  <c r="G155" i="6"/>
  <c r="AW153" i="6"/>
  <c r="BO152" i="6"/>
  <c r="AE152" i="6"/>
  <c r="BU150" i="6"/>
  <c r="S150" i="6"/>
  <c r="BC149" i="6"/>
  <c r="Y148" i="6"/>
  <c r="Y147" i="6"/>
  <c r="BC146" i="6"/>
  <c r="BU145" i="6"/>
  <c r="AE145" i="6"/>
  <c r="AW144" i="6"/>
  <c r="G144" i="6"/>
  <c r="Y143" i="6"/>
  <c r="BI142" i="6"/>
  <c r="Y142" i="6"/>
  <c r="BI141" i="6"/>
  <c r="M141" i="6"/>
  <c r="AK140" i="6"/>
  <c r="BI139" i="6"/>
  <c r="M139" i="6"/>
  <c r="AK138" i="6"/>
  <c r="BI137" i="6"/>
  <c r="AK114" i="6"/>
  <c r="M106" i="6"/>
  <c r="G76" i="6"/>
  <c r="G74" i="6"/>
  <c r="G24" i="6"/>
  <c r="M41" i="6"/>
  <c r="M73" i="6"/>
  <c r="S9" i="6"/>
  <c r="S21" i="6"/>
  <c r="S24" i="6"/>
  <c r="S27" i="6"/>
  <c r="S53" i="6"/>
  <c r="S69" i="6"/>
  <c r="Y21" i="6"/>
  <c r="Y61" i="6"/>
  <c r="Y73" i="6"/>
  <c r="AE37" i="6"/>
  <c r="AE69" i="6"/>
  <c r="AE72" i="6"/>
  <c r="AQ61" i="6"/>
  <c r="BC25" i="6"/>
  <c r="BC28" i="6"/>
  <c r="BC57" i="6"/>
  <c r="BC60" i="6"/>
  <c r="BI33" i="6"/>
  <c r="BI49" i="6"/>
  <c r="BI65" i="6"/>
  <c r="BO63" i="6"/>
  <c r="S160" i="6"/>
  <c r="BU159" i="6"/>
  <c r="Y157" i="6"/>
  <c r="AW154" i="6"/>
  <c r="BU151" i="6"/>
  <c r="Y149" i="6"/>
  <c r="G61" i="6"/>
  <c r="G59" i="6"/>
  <c r="G48" i="6"/>
  <c r="G16" i="6"/>
  <c r="M17" i="6"/>
  <c r="M32" i="6"/>
  <c r="M35" i="6"/>
  <c r="M49" i="6"/>
  <c r="M64" i="6"/>
  <c r="M67" i="6"/>
  <c r="S5" i="6"/>
  <c r="S29" i="6"/>
  <c r="S32" i="6"/>
  <c r="S35" i="6"/>
  <c r="S65" i="6"/>
  <c r="S75" i="6"/>
  <c r="Y8" i="6"/>
  <c r="Y17" i="6"/>
  <c r="Y24" i="6"/>
  <c r="Y33" i="6"/>
  <c r="Y48" i="6"/>
  <c r="Y57" i="6"/>
  <c r="Y64" i="6"/>
  <c r="Y67" i="6"/>
  <c r="AE8" i="6"/>
  <c r="AE13" i="6"/>
  <c r="AE28" i="6"/>
  <c r="AE31" i="6"/>
  <c r="AE45" i="6"/>
  <c r="AE63" i="6"/>
  <c r="AE77" i="6"/>
  <c r="AK7" i="6"/>
  <c r="AK15" i="6"/>
  <c r="AK29" i="6"/>
  <c r="AK32" i="6"/>
  <c r="AK35" i="6"/>
  <c r="AK77" i="6"/>
  <c r="AQ10" i="6"/>
  <c r="AQ13" i="6"/>
  <c r="AQ16" i="6"/>
  <c r="AQ28" i="6"/>
  <c r="AQ44" i="6"/>
  <c r="AQ57" i="6"/>
  <c r="AW25" i="6"/>
  <c r="AW28" i="6"/>
  <c r="AW31" i="6"/>
  <c r="AW57" i="6"/>
  <c r="AW60" i="6"/>
  <c r="AW63" i="6"/>
  <c r="BC4" i="6"/>
  <c r="BC19" i="6"/>
  <c r="BC33" i="6"/>
  <c r="BC36" i="6"/>
  <c r="BC51" i="6"/>
  <c r="BC65" i="6"/>
  <c r="BC68" i="6"/>
  <c r="BI4" i="6"/>
  <c r="BI20" i="6"/>
  <c r="BI29" i="6"/>
  <c r="BI36" i="6"/>
  <c r="BI45" i="6"/>
  <c r="BI52" i="6"/>
  <c r="BI61" i="6"/>
  <c r="BI68" i="6"/>
  <c r="BO4" i="6"/>
  <c r="BO20" i="6"/>
  <c r="BO36" i="6"/>
  <c r="BO69" i="6"/>
  <c r="BU5" i="6"/>
  <c r="BU21" i="6"/>
  <c r="BU37" i="6"/>
  <c r="BU53" i="6"/>
  <c r="AQ159" i="6"/>
  <c r="Y159" i="6"/>
  <c r="G158" i="6"/>
  <c r="AW156" i="6"/>
  <c r="BO155" i="6"/>
  <c r="AE155" i="6"/>
  <c r="BU153" i="6"/>
  <c r="S153" i="6"/>
  <c r="BC152" i="6"/>
  <c r="Y151" i="6"/>
  <c r="AQ150" i="6"/>
  <c r="G150" i="6"/>
  <c r="AW148" i="6"/>
  <c r="BO147" i="6"/>
  <c r="BO142" i="6"/>
  <c r="BO141" i="6"/>
  <c r="S141" i="6"/>
  <c r="AQ140" i="6"/>
  <c r="BO139" i="6"/>
  <c r="S139" i="6"/>
  <c r="AQ138" i="6"/>
  <c r="BO137" i="6"/>
  <c r="S137" i="6"/>
  <c r="AQ136" i="6"/>
  <c r="BO135" i="6"/>
  <c r="M57" i="6"/>
  <c r="M72" i="6"/>
  <c r="M75" i="6"/>
  <c r="S37" i="6"/>
  <c r="S40" i="6"/>
  <c r="S43" i="6"/>
  <c r="S61" i="6"/>
  <c r="Y4" i="6"/>
  <c r="Y13" i="6"/>
  <c r="Y20" i="6"/>
  <c r="Y29" i="6"/>
  <c r="Y41" i="6"/>
  <c r="Y53" i="6"/>
  <c r="Y60" i="6"/>
  <c r="Y72" i="6"/>
  <c r="Y75" i="6"/>
  <c r="AE10" i="6"/>
  <c r="AE21" i="6"/>
  <c r="AE36" i="6"/>
  <c r="AE39" i="6"/>
  <c r="AE53" i="6"/>
  <c r="AE71" i="6"/>
  <c r="AK9" i="6"/>
  <c r="AK17" i="6"/>
  <c r="AK37" i="6"/>
  <c r="AK40" i="6"/>
  <c r="AK43" i="6"/>
  <c r="AK61" i="6"/>
  <c r="AQ18" i="6"/>
  <c r="AQ21" i="6"/>
  <c r="AQ24" i="6"/>
  <c r="AQ40" i="6"/>
  <c r="AQ77" i="6"/>
  <c r="AW4" i="6"/>
  <c r="AW7" i="6"/>
  <c r="AW33" i="6"/>
  <c r="AW36" i="6"/>
  <c r="AW39" i="6"/>
  <c r="AW65" i="6"/>
  <c r="AW68" i="6"/>
  <c r="AW71" i="6"/>
  <c r="BC9" i="6"/>
  <c r="BC12" i="6"/>
  <c r="BC27" i="6"/>
  <c r="BC41" i="6"/>
  <c r="BC44" i="6"/>
  <c r="BC59" i="6"/>
  <c r="BC73" i="6"/>
  <c r="BI16" i="6"/>
  <c r="BI32" i="6"/>
  <c r="BI41" i="6"/>
  <c r="BI48" i="6"/>
  <c r="BI57" i="6"/>
  <c r="BI64" i="6"/>
  <c r="BI73" i="6"/>
  <c r="BO16" i="6"/>
  <c r="BO32" i="6"/>
  <c r="BO48" i="6"/>
  <c r="BO65" i="6"/>
  <c r="BO71" i="6"/>
  <c r="BU17" i="6"/>
  <c r="BU33" i="6"/>
  <c r="BU49" i="6"/>
  <c r="G160" i="6"/>
  <c r="BO158" i="6"/>
  <c r="AW158" i="6"/>
  <c r="BO157" i="6"/>
  <c r="AE157" i="6"/>
  <c r="BU155" i="6"/>
  <c r="S155" i="6"/>
  <c r="BC154" i="6"/>
  <c r="Y153" i="6"/>
  <c r="AQ152" i="6"/>
  <c r="G152" i="6"/>
  <c r="AW150" i="6"/>
  <c r="BO149" i="6"/>
  <c r="AE149" i="6"/>
  <c r="BU147" i="6"/>
  <c r="S142" i="6"/>
  <c r="M40" i="6"/>
  <c r="G53" i="6"/>
  <c r="G51" i="6"/>
  <c r="G38" i="6"/>
  <c r="G36" i="6"/>
  <c r="G34" i="6"/>
  <c r="G21" i="6"/>
  <c r="G19" i="6"/>
  <c r="G6" i="6"/>
  <c r="M28" i="6"/>
  <c r="M31" i="6"/>
  <c r="M45" i="6"/>
  <c r="M77" i="6"/>
  <c r="S4" i="6"/>
  <c r="S25" i="6"/>
  <c r="S28" i="6"/>
  <c r="S31" i="6"/>
  <c r="S64" i="6"/>
  <c r="AK73" i="6"/>
  <c r="BC29" i="6"/>
  <c r="BC32" i="6"/>
  <c r="Y141" i="6"/>
  <c r="AW140" i="6"/>
  <c r="BU139" i="6"/>
  <c r="Y139" i="6"/>
  <c r="AW138" i="6"/>
  <c r="Y137" i="6"/>
  <c r="AW136" i="6"/>
  <c r="AK111" i="6"/>
  <c r="M5" i="6"/>
  <c r="Y16" i="6"/>
  <c r="Y32" i="6"/>
  <c r="Y35" i="6"/>
  <c r="Y56" i="6"/>
  <c r="Y77" i="6"/>
  <c r="AE4" i="6"/>
  <c r="AE12" i="6"/>
  <c r="AE15" i="6"/>
  <c r="AE44" i="6"/>
  <c r="AE47" i="6"/>
  <c r="AE76" i="6"/>
  <c r="AE79" i="6"/>
  <c r="AK11" i="6"/>
  <c r="AK19" i="6"/>
  <c r="AK45" i="6"/>
  <c r="AK48" i="6"/>
  <c r="AK51" i="6"/>
  <c r="AQ36" i="6"/>
  <c r="AQ52" i="6"/>
  <c r="AQ73" i="6"/>
  <c r="AW9" i="6"/>
  <c r="AW41" i="6"/>
  <c r="AW73" i="6"/>
  <c r="BI12" i="6"/>
  <c r="BI28" i="6"/>
  <c r="BI44" i="6"/>
  <c r="BI60" i="6"/>
  <c r="BO12" i="6"/>
  <c r="BO28" i="6"/>
  <c r="BO44" i="6"/>
  <c r="BO61" i="6"/>
  <c r="BU13" i="6"/>
  <c r="BU29" i="6"/>
  <c r="BU45" i="6"/>
  <c r="BU69" i="6"/>
  <c r="BU76" i="6"/>
  <c r="BU79" i="6"/>
  <c r="AE159" i="6"/>
  <c r="S157" i="6"/>
  <c r="BC156" i="6"/>
  <c r="AQ154" i="6"/>
  <c r="G154" i="6"/>
  <c r="BO151" i="6"/>
  <c r="AE151" i="6"/>
  <c r="S149" i="6"/>
  <c r="BC148" i="6"/>
  <c r="AK142" i="6"/>
  <c r="BU136" i="6"/>
  <c r="BC136" i="6"/>
  <c r="Y136" i="6"/>
  <c r="G136" i="6"/>
  <c r="AW135" i="6"/>
  <c r="AE135" i="6"/>
  <c r="BU134" i="6"/>
  <c r="BC134" i="6"/>
  <c r="Y134" i="6"/>
  <c r="G134" i="6"/>
  <c r="AW133" i="6"/>
  <c r="AE133" i="6"/>
  <c r="BU132" i="6"/>
  <c r="BC132" i="6"/>
  <c r="Y132" i="6"/>
  <c r="G132" i="6"/>
  <c r="AW131" i="6"/>
  <c r="AE131" i="6"/>
  <c r="BU130" i="6"/>
  <c r="BC130" i="6"/>
  <c r="Y130" i="6"/>
  <c r="G130" i="6"/>
  <c r="AW129" i="6"/>
  <c r="AE129" i="6"/>
  <c r="BU128" i="6"/>
  <c r="BC128" i="6"/>
  <c r="Y128" i="6"/>
  <c r="G128" i="6"/>
  <c r="AW127" i="6"/>
  <c r="AE127" i="6"/>
  <c r="BU126" i="6"/>
  <c r="BC126" i="6"/>
  <c r="Y126" i="6"/>
  <c r="G126" i="6"/>
  <c r="AW125" i="6"/>
  <c r="AE125" i="6"/>
  <c r="BU124" i="6"/>
  <c r="BC124" i="6"/>
  <c r="Y124" i="6"/>
  <c r="G124" i="6"/>
  <c r="AW123" i="6"/>
  <c r="AE123" i="6"/>
  <c r="BU122" i="6"/>
  <c r="BC122" i="6"/>
  <c r="Y122" i="6"/>
  <c r="G122" i="6"/>
  <c r="AW121" i="6"/>
  <c r="AE121" i="6"/>
  <c r="BU120" i="6"/>
  <c r="BC120" i="6"/>
  <c r="Y120" i="6"/>
  <c r="G120" i="6"/>
  <c r="AW119" i="6"/>
  <c r="AE119" i="6"/>
  <c r="BU118" i="6"/>
  <c r="BC118" i="6"/>
  <c r="Y118" i="6"/>
  <c r="G118" i="6"/>
  <c r="AW117" i="6"/>
  <c r="AE117" i="6"/>
  <c r="BU116" i="6"/>
  <c r="BC116" i="6"/>
  <c r="Y116" i="6"/>
  <c r="G116" i="6"/>
  <c r="AW115" i="6"/>
  <c r="AE115" i="6"/>
  <c r="AW113" i="6"/>
  <c r="AE113" i="6"/>
  <c r="S111" i="6"/>
  <c r="BU110" i="6"/>
  <c r="BC110" i="6"/>
  <c r="AQ108" i="6"/>
  <c r="Y108" i="6"/>
  <c r="G108" i="6"/>
  <c r="BO105" i="6"/>
  <c r="BU103" i="6"/>
  <c r="BC103" i="6"/>
  <c r="AQ102" i="6"/>
  <c r="Y102" i="6"/>
  <c r="BO91" i="6"/>
  <c r="S135" i="6"/>
  <c r="AQ134" i="6"/>
  <c r="BO133" i="6"/>
  <c r="S133" i="6"/>
  <c r="AQ132" i="6"/>
  <c r="BO131" i="6"/>
  <c r="S131" i="6"/>
  <c r="AQ130" i="6"/>
  <c r="BO129" i="6"/>
  <c r="S129" i="6"/>
  <c r="AQ128" i="6"/>
  <c r="BO127" i="6"/>
  <c r="S127" i="6"/>
  <c r="AQ126" i="6"/>
  <c r="BO125" i="6"/>
  <c r="S125" i="6"/>
  <c r="AQ124" i="6"/>
  <c r="BO123" i="6"/>
  <c r="S123" i="6"/>
  <c r="AQ122" i="6"/>
  <c r="BO121" i="6"/>
  <c r="S121" i="6"/>
  <c r="AQ120" i="6"/>
  <c r="BO119" i="6"/>
  <c r="S119" i="6"/>
  <c r="AQ118" i="6"/>
  <c r="BO117" i="6"/>
  <c r="S117" i="6"/>
  <c r="AQ116" i="6"/>
  <c r="BO115" i="6"/>
  <c r="S115" i="6"/>
  <c r="BU114" i="6"/>
  <c r="BC114" i="6"/>
  <c r="S112" i="6"/>
  <c r="BU111" i="6"/>
  <c r="BC111" i="6"/>
  <c r="AQ109" i="6"/>
  <c r="Y109" i="6"/>
  <c r="G109" i="6"/>
  <c r="BO106" i="6"/>
  <c r="AW106" i="6"/>
  <c r="AE106" i="6"/>
  <c r="S104" i="6"/>
  <c r="M99" i="6"/>
  <c r="G93" i="6"/>
  <c r="M122" i="6"/>
  <c r="AK121" i="6"/>
  <c r="BI120" i="6"/>
  <c r="M120" i="6"/>
  <c r="AK119" i="6"/>
  <c r="BI118" i="6"/>
  <c r="M118" i="6"/>
  <c r="AK117" i="6"/>
  <c r="BI116" i="6"/>
  <c r="M116" i="6"/>
  <c r="AK115" i="6"/>
  <c r="AQ114" i="6"/>
  <c r="AQ111" i="6"/>
  <c r="Y111" i="6"/>
  <c r="G111" i="6"/>
  <c r="BO108" i="6"/>
  <c r="AW108" i="6"/>
  <c r="AE108" i="6"/>
  <c r="S106" i="6"/>
  <c r="BI89" i="6"/>
  <c r="BU135" i="6"/>
  <c r="Y135" i="6"/>
  <c r="AW134" i="6"/>
  <c r="BU133" i="6"/>
  <c r="Y133" i="6"/>
  <c r="AW132" i="6"/>
  <c r="BU131" i="6"/>
  <c r="Y131" i="6"/>
  <c r="AW130" i="6"/>
  <c r="BU129" i="6"/>
  <c r="Y129" i="6"/>
  <c r="AW128" i="6"/>
  <c r="BU127" i="6"/>
  <c r="Y127" i="6"/>
  <c r="AW126" i="6"/>
  <c r="BU125" i="6"/>
  <c r="Y125" i="6"/>
  <c r="AW124" i="6"/>
  <c r="BU123" i="6"/>
  <c r="Y123" i="6"/>
  <c r="AW122" i="6"/>
  <c r="BU121" i="6"/>
  <c r="Y121" i="6"/>
  <c r="AW120" i="6"/>
  <c r="BU119" i="6"/>
  <c r="Y119" i="6"/>
  <c r="AW118" i="6"/>
  <c r="BU117" i="6"/>
  <c r="Y117" i="6"/>
  <c r="AW116" i="6"/>
  <c r="BU115" i="6"/>
  <c r="AQ112" i="6"/>
  <c r="Y112" i="6"/>
  <c r="G112" i="6"/>
  <c r="BO109" i="6"/>
  <c r="AW109" i="6"/>
  <c r="AE109" i="6"/>
  <c r="S107" i="6"/>
  <c r="BU106" i="6"/>
  <c r="BC106" i="6"/>
  <c r="AQ104" i="6"/>
  <c r="Y104" i="6"/>
  <c r="AK96" i="6"/>
  <c r="S94" i="6"/>
  <c r="M137" i="6"/>
  <c r="AK136" i="6"/>
  <c r="BI135" i="6"/>
  <c r="M135" i="6"/>
  <c r="AK134" i="6"/>
  <c r="BI133" i="6"/>
  <c r="M133" i="6"/>
  <c r="AK132" i="6"/>
  <c r="BI131" i="6"/>
  <c r="M131" i="6"/>
  <c r="AK130" i="6"/>
  <c r="BI129" i="6"/>
  <c r="M129" i="6"/>
  <c r="AK128" i="6"/>
  <c r="BI127" i="6"/>
  <c r="M127" i="6"/>
  <c r="AK126" i="6"/>
  <c r="BI125" i="6"/>
  <c r="M125" i="6"/>
  <c r="AK124" i="6"/>
  <c r="BI123" i="6"/>
  <c r="M123" i="6"/>
  <c r="AK122" i="6"/>
  <c r="BO111" i="6"/>
  <c r="AW111" i="6"/>
  <c r="AE111" i="6"/>
  <c r="S109" i="6"/>
  <c r="BU108" i="6"/>
  <c r="BC108" i="6"/>
  <c r="AQ106" i="6"/>
  <c r="Y106" i="6"/>
  <c r="G106" i="6"/>
  <c r="S89" i="6"/>
  <c r="BO101" i="6"/>
  <c r="AW101" i="6"/>
  <c r="AE101" i="6"/>
  <c r="S99" i="6"/>
  <c r="BU98" i="6"/>
  <c r="BC98" i="6"/>
  <c r="AQ96" i="6"/>
  <c r="Y96" i="6"/>
  <c r="G96" i="6"/>
  <c r="Y94" i="6"/>
  <c r="BU91" i="6"/>
  <c r="Y89" i="6"/>
  <c r="AQ241" i="6"/>
  <c r="S240" i="6"/>
  <c r="G238" i="6"/>
  <c r="BI237" i="6"/>
  <c r="AQ237" i="6"/>
  <c r="AE234" i="6"/>
  <c r="BO233" i="6"/>
  <c r="M233" i="6"/>
  <c r="BC231" i="6"/>
  <c r="S231" i="6"/>
  <c r="AK230" i="6"/>
  <c r="G229" i="6"/>
  <c r="AQ228" i="6"/>
  <c r="BI227" i="6"/>
  <c r="AE226" i="6"/>
  <c r="BO225" i="6"/>
  <c r="M225" i="6"/>
  <c r="BO224" i="6"/>
  <c r="BC223" i="6"/>
  <c r="S220" i="6"/>
  <c r="BU219" i="6"/>
  <c r="BC219" i="6"/>
  <c r="AQ217" i="6"/>
  <c r="Y217" i="6"/>
  <c r="G217" i="6"/>
  <c r="BO214" i="6"/>
  <c r="AW214" i="6"/>
  <c r="AE214" i="6"/>
  <c r="S212" i="6"/>
  <c r="BU211" i="6"/>
  <c r="BC211" i="6"/>
  <c r="AQ209" i="6"/>
  <c r="Y209" i="6"/>
  <c r="G209" i="6"/>
  <c r="BO206" i="6"/>
  <c r="AW206" i="6"/>
  <c r="BO205" i="6"/>
  <c r="AE205" i="6"/>
  <c r="BU203" i="6"/>
  <c r="S203" i="6"/>
  <c r="BC202" i="6"/>
  <c r="Y201" i="6"/>
  <c r="AQ200" i="6"/>
  <c r="G200" i="6"/>
  <c r="AW198" i="6"/>
  <c r="BO197" i="6"/>
  <c r="AE197" i="6"/>
  <c r="BU195" i="6"/>
  <c r="S195" i="6"/>
  <c r="AK194" i="6"/>
  <c r="AQ193" i="6"/>
  <c r="AW192" i="6"/>
  <c r="BU191" i="6"/>
  <c r="Y191" i="6"/>
  <c r="AW190" i="6"/>
  <c r="BU189" i="6"/>
  <c r="Y189" i="6"/>
  <c r="AW188" i="6"/>
  <c r="BU187" i="6"/>
  <c r="Y187" i="6"/>
  <c r="AW186" i="6"/>
  <c r="BU185" i="6"/>
  <c r="Y185" i="6"/>
  <c r="AW184" i="6"/>
  <c r="BU183" i="6"/>
  <c r="Y183" i="6"/>
  <c r="AW182" i="6"/>
  <c r="BU181" i="6"/>
  <c r="Y181" i="6"/>
  <c r="AW180" i="6"/>
  <c r="BU179" i="6"/>
  <c r="Y179" i="6"/>
  <c r="AW178" i="6"/>
  <c r="BU177" i="6"/>
  <c r="Y177" i="6"/>
  <c r="AW176" i="6"/>
  <c r="BU175" i="6"/>
  <c r="Y175" i="6"/>
  <c r="AW174" i="6"/>
  <c r="BU173" i="6"/>
  <c r="Y173" i="6"/>
  <c r="AW172" i="6"/>
  <c r="BC170" i="6"/>
  <c r="AK170" i="6"/>
  <c r="S170" i="6"/>
  <c r="BO168" i="6"/>
  <c r="AQ167" i="6"/>
  <c r="AQ322" i="6"/>
  <c r="BO321" i="6"/>
  <c r="S321" i="6"/>
  <c r="AQ320" i="6"/>
  <c r="BO319" i="6"/>
  <c r="S319" i="6"/>
  <c r="AQ318" i="6"/>
  <c r="BO317" i="6"/>
  <c r="S317" i="6"/>
  <c r="AQ316" i="6"/>
  <c r="BO315" i="6"/>
  <c r="S315" i="6"/>
  <c r="BU314" i="6"/>
  <c r="BI312" i="6"/>
  <c r="AQ312" i="6"/>
  <c r="Y312" i="6"/>
  <c r="M310" i="6"/>
  <c r="BO309" i="6"/>
  <c r="AW309" i="6"/>
  <c r="S308" i="6"/>
  <c r="BU307" i="6"/>
  <c r="BI306" i="6"/>
  <c r="AQ306" i="6"/>
  <c r="BO103" i="6"/>
  <c r="AW103" i="6"/>
  <c r="AE103" i="6"/>
  <c r="S101" i="6"/>
  <c r="BU100" i="6"/>
  <c r="BC100" i="6"/>
  <c r="AQ98" i="6"/>
  <c r="Y98" i="6"/>
  <c r="G98" i="6"/>
  <c r="BO95" i="6"/>
  <c r="AW95" i="6"/>
  <c r="AE95" i="6"/>
  <c r="AW94" i="6"/>
  <c r="AW92" i="6"/>
  <c r="BU89" i="6"/>
  <c r="Y87" i="6"/>
  <c r="BO241" i="6"/>
  <c r="AQ240" i="6"/>
  <c r="BI239" i="6"/>
  <c r="AQ239" i="6"/>
  <c r="AE237" i="6"/>
  <c r="M237" i="6"/>
  <c r="BO235" i="6"/>
  <c r="BC233" i="6"/>
  <c r="S233" i="6"/>
  <c r="AK232" i="6"/>
  <c r="G231" i="6"/>
  <c r="AQ230" i="6"/>
  <c r="BI229" i="6"/>
  <c r="AE228" i="6"/>
  <c r="BO227" i="6"/>
  <c r="M227" i="6"/>
  <c r="BC225" i="6"/>
  <c r="S225" i="6"/>
  <c r="AK224" i="6"/>
  <c r="S224" i="6"/>
  <c r="Y221" i="6"/>
  <c r="G221" i="6"/>
  <c r="AQ219" i="6"/>
  <c r="Y219" i="6"/>
  <c r="G219" i="6"/>
  <c r="BO216" i="6"/>
  <c r="AW216" i="6"/>
  <c r="AE216" i="6"/>
  <c r="S214" i="6"/>
  <c r="BU213" i="6"/>
  <c r="BC213" i="6"/>
  <c r="AQ211" i="6"/>
  <c r="Y211" i="6"/>
  <c r="G211" i="6"/>
  <c r="BO208" i="6"/>
  <c r="AW208" i="6"/>
  <c r="AE208" i="6"/>
  <c r="AE207" i="6"/>
  <c r="S206" i="6"/>
  <c r="BU205" i="6"/>
  <c r="S205" i="6"/>
  <c r="BC204" i="6"/>
  <c r="Y203" i="6"/>
  <c r="AQ202" i="6"/>
  <c r="G202" i="6"/>
  <c r="AW200" i="6"/>
  <c r="BO199" i="6"/>
  <c r="AE199" i="6"/>
  <c r="BU197" i="6"/>
  <c r="S197" i="6"/>
  <c r="BC196" i="6"/>
  <c r="Y195" i="6"/>
  <c r="BI193" i="6"/>
  <c r="AE193" i="6"/>
  <c r="S169" i="6"/>
  <c r="AK184" i="6"/>
  <c r="BI183" i="6"/>
  <c r="M183" i="6"/>
  <c r="AK182" i="6"/>
  <c r="BI181" i="6"/>
  <c r="M181" i="6"/>
  <c r="AK180" i="6"/>
  <c r="BI179" i="6"/>
  <c r="M179" i="6"/>
  <c r="AK178" i="6"/>
  <c r="BI177" i="6"/>
  <c r="M177" i="6"/>
  <c r="AK176" i="6"/>
  <c r="BI175" i="6"/>
  <c r="M175" i="6"/>
  <c r="AK174" i="6"/>
  <c r="AW105" i="6"/>
  <c r="AE105" i="6"/>
  <c r="S103" i="6"/>
  <c r="BU102" i="6"/>
  <c r="BC102" i="6"/>
  <c r="AQ100" i="6"/>
  <c r="Y100" i="6"/>
  <c r="G100" i="6"/>
  <c r="BO97" i="6"/>
  <c r="AW97" i="6"/>
  <c r="AE97" i="6"/>
  <c r="S95" i="6"/>
  <c r="BU94" i="6"/>
  <c r="BO93" i="6"/>
  <c r="Y93" i="6"/>
  <c r="AW90" i="6"/>
  <c r="BU87" i="6"/>
  <c r="BO240" i="6"/>
  <c r="AE239" i="6"/>
  <c r="M239" i="6"/>
  <c r="BO238" i="6"/>
  <c r="BC235" i="6"/>
  <c r="AK235" i="6"/>
  <c r="S235" i="6"/>
  <c r="G233" i="6"/>
  <c r="AQ232" i="6"/>
  <c r="BI231" i="6"/>
  <c r="AE230" i="6"/>
  <c r="BO229" i="6"/>
  <c r="M229" i="6"/>
  <c r="BC227" i="6"/>
  <c r="S227" i="6"/>
  <c r="AK226" i="6"/>
  <c r="G225" i="6"/>
  <c r="BI223" i="6"/>
  <c r="AQ223" i="6"/>
  <c r="AW222" i="6"/>
  <c r="AE222" i="6"/>
  <c r="BO218" i="6"/>
  <c r="AW218" i="6"/>
  <c r="AE218" i="6"/>
  <c r="S216" i="6"/>
  <c r="BU215" i="6"/>
  <c r="BC215" i="6"/>
  <c r="AQ213" i="6"/>
  <c r="Y213" i="6"/>
  <c r="G213" i="6"/>
  <c r="BO210" i="6"/>
  <c r="AW210" i="6"/>
  <c r="AE210" i="6"/>
  <c r="S208" i="6"/>
  <c r="BU207" i="6"/>
  <c r="BC207" i="6"/>
  <c r="BC206" i="6"/>
  <c r="Y205" i="6"/>
  <c r="AQ204" i="6"/>
  <c r="G204" i="6"/>
  <c r="AW202" i="6"/>
  <c r="BO201" i="6"/>
  <c r="AE201" i="6"/>
  <c r="BU199" i="6"/>
  <c r="S199" i="6"/>
  <c r="BC198" i="6"/>
  <c r="Y197" i="6"/>
  <c r="AQ196" i="6"/>
  <c r="G196" i="6"/>
  <c r="AE194" i="6"/>
  <c r="BU192" i="6"/>
  <c r="Y192" i="6"/>
  <c r="AW191" i="6"/>
  <c r="BU190" i="6"/>
  <c r="Y190" i="6"/>
  <c r="AW189" i="6"/>
  <c r="BU188" i="6"/>
  <c r="Y188" i="6"/>
  <c r="AW187" i="6"/>
  <c r="BU186" i="6"/>
  <c r="Y186" i="6"/>
  <c r="AW185" i="6"/>
  <c r="BU184" i="6"/>
  <c r="Y184" i="6"/>
  <c r="AW183" i="6"/>
  <c r="BU182" i="6"/>
  <c r="Y182" i="6"/>
  <c r="AW181" i="6"/>
  <c r="BU180" i="6"/>
  <c r="Y180" i="6"/>
  <c r="AW179" i="6"/>
  <c r="BU178" i="6"/>
  <c r="Y178" i="6"/>
  <c r="AW177" i="6"/>
  <c r="BU176" i="6"/>
  <c r="Y176" i="6"/>
  <c r="AW175" i="6"/>
  <c r="BU174" i="6"/>
  <c r="Y174" i="6"/>
  <c r="AW173" i="6"/>
  <c r="BU172" i="6"/>
  <c r="G172" i="6"/>
  <c r="BI171" i="6"/>
  <c r="AQ171" i="6"/>
  <c r="AQ169" i="6"/>
  <c r="S168" i="6"/>
  <c r="S167" i="6"/>
  <c r="BO322" i="6"/>
  <c r="S322" i="6"/>
  <c r="AQ321" i="6"/>
  <c r="BO320" i="6"/>
  <c r="S320" i="6"/>
  <c r="AQ319" i="6"/>
  <c r="BO318" i="6"/>
  <c r="S318" i="6"/>
  <c r="AQ317" i="6"/>
  <c r="BO316" i="6"/>
  <c r="S316" i="6"/>
  <c r="AQ315" i="6"/>
  <c r="M314" i="6"/>
  <c r="BO313" i="6"/>
  <c r="AW313" i="6"/>
  <c r="AK311" i="6"/>
  <c r="S311" i="6"/>
  <c r="BU310" i="6"/>
  <c r="AE307" i="6"/>
  <c r="S306" i="6"/>
  <c r="G305" i="6"/>
  <c r="M304" i="6"/>
  <c r="AQ101" i="6"/>
  <c r="Y101" i="6"/>
  <c r="G101" i="6"/>
  <c r="BO98" i="6"/>
  <c r="AW98" i="6"/>
  <c r="AE98" i="6"/>
  <c r="S96" i="6"/>
  <c r="BU95" i="6"/>
  <c r="BC95" i="6"/>
  <c r="AW93" i="6"/>
  <c r="BU90" i="6"/>
  <c r="Y88" i="6"/>
  <c r="M87" i="6"/>
  <c r="AE231" i="6"/>
  <c r="BO230" i="6"/>
  <c r="BC228" i="6"/>
  <c r="S228" i="6"/>
  <c r="G226" i="6"/>
  <c r="AQ225" i="6"/>
  <c r="AE223" i="6"/>
  <c r="AW221" i="6"/>
  <c r="AE221" i="6"/>
  <c r="BO220" i="6"/>
  <c r="BO219" i="6"/>
  <c r="AW219" i="6"/>
  <c r="AE219" i="6"/>
  <c r="S217" i="6"/>
  <c r="BU216" i="6"/>
  <c r="BC216" i="6"/>
  <c r="AQ214" i="6"/>
  <c r="Y214" i="6"/>
  <c r="G214" i="6"/>
  <c r="BO211" i="6"/>
  <c r="AW211" i="6"/>
  <c r="AE211" i="6"/>
  <c r="S209" i="6"/>
  <c r="BU208" i="6"/>
  <c r="BC208" i="6"/>
  <c r="AQ206" i="6"/>
  <c r="Y206" i="6"/>
  <c r="AW203" i="6"/>
  <c r="BU200" i="6"/>
  <c r="Y198" i="6"/>
  <c r="AW195" i="6"/>
  <c r="S193" i="6"/>
  <c r="AQ192" i="6"/>
  <c r="BO191" i="6"/>
  <c r="S191" i="6"/>
  <c r="AQ190" i="6"/>
  <c r="BO189" i="6"/>
  <c r="S189" i="6"/>
  <c r="AQ188" i="6"/>
  <c r="BO187" i="6"/>
  <c r="S187" i="6"/>
  <c r="AQ186" i="6"/>
  <c r="BO185" i="6"/>
  <c r="S185" i="6"/>
  <c r="AQ184" i="6"/>
  <c r="BO183" i="6"/>
  <c r="S183" i="6"/>
  <c r="AQ182" i="6"/>
  <c r="BO181" i="6"/>
  <c r="S181" i="6"/>
  <c r="AQ180" i="6"/>
  <c r="BO179" i="6"/>
  <c r="S179" i="6"/>
  <c r="AQ178" i="6"/>
  <c r="BO177" i="6"/>
  <c r="S177" i="6"/>
  <c r="AQ176" i="6"/>
  <c r="BO175" i="6"/>
  <c r="S175" i="6"/>
  <c r="AQ174" i="6"/>
  <c r="BO173" i="6"/>
  <c r="S173" i="6"/>
  <c r="AQ172" i="6"/>
  <c r="AE170" i="6"/>
  <c r="M170" i="6"/>
  <c r="BI168" i="6"/>
  <c r="AK167" i="6"/>
  <c r="AK322" i="6"/>
  <c r="BI321" i="6"/>
  <c r="M321" i="6"/>
  <c r="AK320" i="6"/>
  <c r="BI319" i="6"/>
  <c r="M319" i="6"/>
  <c r="AK318" i="6"/>
  <c r="BI317" i="6"/>
  <c r="M317" i="6"/>
  <c r="AK316" i="6"/>
  <c r="BI315" i="6"/>
  <c r="M315" i="6"/>
  <c r="BO314" i="6"/>
  <c r="AW314" i="6"/>
  <c r="AK312" i="6"/>
  <c r="S312" i="6"/>
  <c r="BU311" i="6"/>
  <c r="BI309" i="6"/>
  <c r="AQ309" i="6"/>
  <c r="Y309" i="6"/>
  <c r="AK306" i="6"/>
  <c r="AQ305" i="6"/>
  <c r="Y305" i="6"/>
  <c r="BI301" i="6"/>
  <c r="BO300" i="6"/>
  <c r="BO99" i="6"/>
  <c r="AW99" i="6"/>
  <c r="AE99" i="6"/>
  <c r="S97" i="6"/>
  <c r="BU96" i="6"/>
  <c r="BC96" i="6"/>
  <c r="Y91" i="6"/>
  <c r="AW88" i="6"/>
  <c r="S241" i="6"/>
  <c r="BC238" i="6"/>
  <c r="AK238" i="6"/>
  <c r="S238" i="6"/>
  <c r="G235" i="6"/>
  <c r="BI234" i="6"/>
  <c r="AQ234" i="6"/>
  <c r="BI233" i="6"/>
  <c r="AE232" i="6"/>
  <c r="BO231" i="6"/>
  <c r="BC229" i="6"/>
  <c r="S229" i="6"/>
  <c r="G227" i="6"/>
  <c r="AQ226" i="6"/>
  <c r="AE224" i="6"/>
  <c r="AE220" i="6"/>
  <c r="S218" i="6"/>
  <c r="BU217" i="6"/>
  <c r="BC217" i="6"/>
  <c r="AQ215" i="6"/>
  <c r="Y215" i="6"/>
  <c r="G215" i="6"/>
  <c r="BO212" i="6"/>
  <c r="AW212" i="6"/>
  <c r="AE212" i="6"/>
  <c r="S210" i="6"/>
  <c r="BU209" i="6"/>
  <c r="BC209" i="6"/>
  <c r="AQ207" i="6"/>
  <c r="Y207" i="6"/>
  <c r="AW204" i="6"/>
  <c r="BU201" i="6"/>
  <c r="Y199" i="6"/>
  <c r="AW196" i="6"/>
  <c r="BC193" i="6"/>
  <c r="M174" i="6"/>
  <c r="AK173" i="6"/>
  <c r="BI172" i="6"/>
  <c r="AE171" i="6"/>
  <c r="M171" i="6"/>
  <c r="BO170" i="6"/>
  <c r="BO169" i="6"/>
  <c r="AQ168" i="6"/>
  <c r="G167" i="6"/>
  <c r="BC322" i="6"/>
  <c r="G322" i="6"/>
  <c r="AE321" i="6"/>
  <c r="BC320" i="6"/>
  <c r="G320" i="6"/>
  <c r="AE319" i="6"/>
  <c r="BC318" i="6"/>
  <c r="G318" i="6"/>
  <c r="AE317" i="6"/>
  <c r="BC316" i="6"/>
  <c r="G316" i="6"/>
  <c r="AE315" i="6"/>
  <c r="AK313" i="6"/>
  <c r="S313" i="6"/>
  <c r="BU312" i="6"/>
  <c r="BI310" i="6"/>
  <c r="AQ310" i="6"/>
  <c r="Y310" i="6"/>
  <c r="AE308" i="6"/>
  <c r="S307" i="6"/>
  <c r="BU306" i="6"/>
  <c r="BI305" i="6"/>
  <c r="AE303" i="6"/>
  <c r="M300" i="6"/>
  <c r="AE295" i="6"/>
  <c r="BI279" i="6"/>
  <c r="G273" i="6"/>
  <c r="AE272" i="6"/>
  <c r="BC271" i="6"/>
  <c r="G271" i="6"/>
  <c r="AE270" i="6"/>
  <c r="BC269" i="6"/>
  <c r="G269" i="6"/>
  <c r="AE268" i="6"/>
  <c r="BC267" i="6"/>
  <c r="G267" i="6"/>
  <c r="AE266" i="6"/>
  <c r="BC265" i="6"/>
  <c r="G265" i="6"/>
  <c r="AE264" i="6"/>
  <c r="BC263" i="6"/>
  <c r="G263" i="6"/>
  <c r="AE262" i="6"/>
  <c r="BC261" i="6"/>
  <c r="G261" i="6"/>
  <c r="AE258" i="6"/>
  <c r="S402" i="6"/>
  <c r="AQ400" i="6"/>
  <c r="BO396" i="6"/>
  <c r="BI308" i="6"/>
  <c r="AQ308" i="6"/>
  <c r="Y308" i="6"/>
  <c r="M306" i="6"/>
  <c r="BO305" i="6"/>
  <c r="AW305" i="6"/>
  <c r="AW304" i="6"/>
  <c r="S303" i="6"/>
  <c r="BU302" i="6"/>
  <c r="BC302" i="6"/>
  <c r="BU301" i="6"/>
  <c r="AK301" i="6"/>
  <c r="BU300" i="6"/>
  <c r="AK300" i="6"/>
  <c r="AE296" i="6"/>
  <c r="M278" i="6"/>
  <c r="BI276" i="6"/>
  <c r="G274" i="6"/>
  <c r="AE259" i="6"/>
  <c r="BC256" i="6"/>
  <c r="BC255" i="6"/>
  <c r="AE254" i="6"/>
  <c r="BO253" i="6"/>
  <c r="G253" i="6"/>
  <c r="AQ252" i="6"/>
  <c r="S251" i="6"/>
  <c r="BO249" i="6"/>
  <c r="AQ248" i="6"/>
  <c r="Y248" i="6"/>
  <c r="BU403" i="6"/>
  <c r="BC403" i="6"/>
  <c r="S403" i="6"/>
  <c r="AQ401" i="6"/>
  <c r="AW399" i="6"/>
  <c r="BO397" i="6"/>
  <c r="AW397" i="6"/>
  <c r="AE397" i="6"/>
  <c r="BI394" i="6"/>
  <c r="G389" i="6"/>
  <c r="AK299" i="6"/>
  <c r="BU296" i="6"/>
  <c r="BC296" i="6"/>
  <c r="S296" i="6"/>
  <c r="BU295" i="6"/>
  <c r="BI292" i="6"/>
  <c r="M292" i="6"/>
  <c r="AK291" i="6"/>
  <c r="BI290" i="6"/>
  <c r="M290" i="6"/>
  <c r="AK289" i="6"/>
  <c r="BI288" i="6"/>
  <c r="M288" i="6"/>
  <c r="AK287" i="6"/>
  <c r="BI286" i="6"/>
  <c r="M286" i="6"/>
  <c r="AK285" i="6"/>
  <c r="BI284" i="6"/>
  <c r="M284" i="6"/>
  <c r="AK283" i="6"/>
  <c r="M279" i="6"/>
  <c r="G276" i="6"/>
  <c r="G275" i="6"/>
  <c r="M273" i="6"/>
  <c r="AK272" i="6"/>
  <c r="BI271" i="6"/>
  <c r="M271" i="6"/>
  <c r="AK270" i="6"/>
  <c r="BI269" i="6"/>
  <c r="M269" i="6"/>
  <c r="AK268" i="6"/>
  <c r="BI267" i="6"/>
  <c r="M267" i="6"/>
  <c r="AK266" i="6"/>
  <c r="BI265" i="6"/>
  <c r="M265" i="6"/>
  <c r="AK264" i="6"/>
  <c r="BI263" i="6"/>
  <c r="M263" i="6"/>
  <c r="AK262" i="6"/>
  <c r="BI261" i="6"/>
  <c r="M261" i="6"/>
  <c r="AE260" i="6"/>
  <c r="S259" i="6"/>
  <c r="BU258" i="6"/>
  <c r="BC257" i="6"/>
  <c r="BC250" i="6"/>
  <c r="AE249" i="6"/>
  <c r="Y402" i="6"/>
  <c r="G402" i="6"/>
  <c r="AW400" i="6"/>
  <c r="AE379" i="6"/>
  <c r="M308" i="6"/>
  <c r="BO307" i="6"/>
  <c r="AW307" i="6"/>
  <c r="AK305" i="6"/>
  <c r="S305" i="6"/>
  <c r="BU304" i="6"/>
  <c r="AQ302" i="6"/>
  <c r="Y294" i="6"/>
  <c r="Y293" i="6"/>
  <c r="G293" i="6"/>
  <c r="AE292" i="6"/>
  <c r="BC291" i="6"/>
  <c r="G291" i="6"/>
  <c r="AE290" i="6"/>
  <c r="BC289" i="6"/>
  <c r="G289" i="6"/>
  <c r="AE288" i="6"/>
  <c r="BC287" i="6"/>
  <c r="G287" i="6"/>
  <c r="AE286" i="6"/>
  <c r="BC285" i="6"/>
  <c r="G285" i="6"/>
  <c r="AE284" i="6"/>
  <c r="BC283" i="6"/>
  <c r="G283" i="6"/>
  <c r="AE282" i="6"/>
  <c r="BC281" i="6"/>
  <c r="G281" i="6"/>
  <c r="AE280" i="6"/>
  <c r="BU278" i="6"/>
  <c r="BC278" i="6"/>
  <c r="BU277" i="6"/>
  <c r="AW276" i="6"/>
  <c r="BO274" i="6"/>
  <c r="M274" i="6"/>
  <c r="BO273" i="6"/>
  <c r="AW273" i="6"/>
  <c r="S260" i="6"/>
  <c r="BU259" i="6"/>
  <c r="AQ257" i="6"/>
  <c r="Y257" i="6"/>
  <c r="AQ256" i="6"/>
  <c r="Y256" i="6"/>
  <c r="AQ255" i="6"/>
  <c r="S254" i="6"/>
  <c r="BO252" i="6"/>
  <c r="AQ251" i="6"/>
  <c r="S250" i="6"/>
  <c r="BO248" i="6"/>
  <c r="M248" i="6"/>
  <c r="Y403" i="6"/>
  <c r="G403" i="6"/>
  <c r="AW401" i="6"/>
  <c r="AE401" i="6"/>
  <c r="BC396" i="6"/>
  <c r="AQ395" i="6"/>
  <c r="Y395" i="6"/>
  <c r="G395" i="6"/>
  <c r="AK393" i="6"/>
  <c r="Y386" i="6"/>
  <c r="BU305" i="6"/>
  <c r="AQ303" i="6"/>
  <c r="G302" i="6"/>
  <c r="AQ301" i="6"/>
  <c r="BI304" i="6"/>
  <c r="AQ304" i="6"/>
  <c r="BI303" i="6"/>
  <c r="G298" i="6"/>
  <c r="BI296" i="6"/>
  <c r="BO292" i="6"/>
  <c r="S292" i="6"/>
  <c r="AQ291" i="6"/>
  <c r="BO290" i="6"/>
  <c r="S290" i="6"/>
  <c r="AQ289" i="6"/>
  <c r="BO288" i="6"/>
  <c r="S288" i="6"/>
  <c r="AQ287" i="6"/>
  <c r="BO286" i="6"/>
  <c r="S286" i="6"/>
  <c r="AQ285" i="6"/>
  <c r="BO284" i="6"/>
  <c r="S284" i="6"/>
  <c r="AQ283" i="6"/>
  <c r="BO282" i="6"/>
  <c r="S282" i="6"/>
  <c r="AQ281" i="6"/>
  <c r="BO280" i="6"/>
  <c r="S280" i="6"/>
  <c r="AK279" i="6"/>
  <c r="Y278" i="6"/>
  <c r="AK277" i="6"/>
  <c r="BU276" i="6"/>
  <c r="S273" i="6"/>
  <c r="AQ272" i="6"/>
  <c r="BO271" i="6"/>
  <c r="S271" i="6"/>
  <c r="AQ270" i="6"/>
  <c r="BO269" i="6"/>
  <c r="S269" i="6"/>
  <c r="AQ268" i="6"/>
  <c r="BO267" i="6"/>
  <c r="S267" i="6"/>
  <c r="AQ266" i="6"/>
  <c r="BO265" i="6"/>
  <c r="S265" i="6"/>
  <c r="AQ264" i="6"/>
  <c r="BO263" i="6"/>
  <c r="S263" i="6"/>
  <c r="AQ262" i="6"/>
  <c r="BO261" i="6"/>
  <c r="S261" i="6"/>
  <c r="BC260" i="6"/>
  <c r="AQ259" i="6"/>
  <c r="Y259" i="6"/>
  <c r="G258" i="6"/>
  <c r="BO256" i="6"/>
  <c r="BO255" i="6"/>
  <c r="G255" i="6"/>
  <c r="AQ254" i="6"/>
  <c r="BC253" i="6"/>
  <c r="S253" i="6"/>
  <c r="AE252" i="6"/>
  <c r="BO251" i="6"/>
  <c r="AQ250" i="6"/>
  <c r="S249" i="6"/>
  <c r="AE248" i="6"/>
  <c r="AW402" i="6"/>
  <c r="AE402" i="6"/>
  <c r="BU400" i="6"/>
  <c r="BC400" i="6"/>
  <c r="S400" i="6"/>
  <c r="BC399" i="6"/>
  <c r="AQ396" i="6"/>
  <c r="Y396" i="6"/>
  <c r="AK394" i="6"/>
  <c r="AW391" i="6"/>
  <c r="AK282" i="6"/>
  <c r="BI281" i="6"/>
  <c r="M281" i="6"/>
  <c r="AK280" i="6"/>
  <c r="BI278" i="6"/>
  <c r="BI277" i="6"/>
  <c r="AK276" i="6"/>
  <c r="BC275" i="6"/>
  <c r="BC273" i="6"/>
  <c r="G260" i="6"/>
  <c r="AE257" i="6"/>
  <c r="AE256" i="6"/>
  <c r="AE255" i="6"/>
  <c r="G254" i="6"/>
  <c r="BC252" i="6"/>
  <c r="BO403" i="6"/>
  <c r="AQ399" i="6"/>
  <c r="G399" i="6"/>
  <c r="BC394" i="6"/>
  <c r="BC383" i="6"/>
  <c r="Y392" i="6"/>
  <c r="AQ391" i="6"/>
  <c r="AQ387" i="6"/>
  <c r="AW385" i="6"/>
  <c r="BU395" i="6"/>
  <c r="BC395" i="6"/>
  <c r="AQ393" i="6"/>
  <c r="Y393" i="6"/>
  <c r="BO391" i="6"/>
  <c r="AE391" i="6"/>
  <c r="BO390" i="6"/>
  <c r="AQ388" i="6"/>
  <c r="AE387" i="6"/>
  <c r="AK385" i="6"/>
  <c r="BU384" i="6"/>
  <c r="AQ384" i="6"/>
  <c r="G384" i="6"/>
  <c r="AW382" i="6"/>
  <c r="S380" i="6"/>
  <c r="BU379" i="6"/>
  <c r="M377" i="6"/>
  <c r="AK375" i="6"/>
  <c r="S375" i="6"/>
  <c r="BI372" i="6"/>
  <c r="AQ372" i="6"/>
  <c r="M370" i="6"/>
  <c r="BO369" i="6"/>
  <c r="AK367" i="6"/>
  <c r="S367" i="6"/>
  <c r="Y359" i="6"/>
  <c r="BU357" i="6"/>
  <c r="M354" i="6"/>
  <c r="M352" i="6"/>
  <c r="BO350" i="6"/>
  <c r="BU349" i="6"/>
  <c r="Y349" i="6"/>
  <c r="AW348" i="6"/>
  <c r="BU347" i="6"/>
  <c r="Y347" i="6"/>
  <c r="AW346" i="6"/>
  <c r="BU345" i="6"/>
  <c r="Y345" i="6"/>
  <c r="AW344" i="6"/>
  <c r="BU343" i="6"/>
  <c r="Y343" i="6"/>
  <c r="AW342" i="6"/>
  <c r="BU341" i="6"/>
  <c r="Y341" i="6"/>
  <c r="AW340" i="6"/>
  <c r="BU339" i="6"/>
  <c r="Y339" i="6"/>
  <c r="AW338" i="6"/>
  <c r="BU337" i="6"/>
  <c r="Y337" i="6"/>
  <c r="AW336" i="6"/>
  <c r="BU335" i="6"/>
  <c r="Y335" i="6"/>
  <c r="AW392" i="6"/>
  <c r="M392" i="6"/>
  <c r="BC390" i="6"/>
  <c r="Y389" i="6"/>
  <c r="BI388" i="6"/>
  <c r="BO387" i="6"/>
  <c r="BU385" i="6"/>
  <c r="BI384" i="6"/>
  <c r="S381" i="6"/>
  <c r="BU380" i="6"/>
  <c r="BI378" i="6"/>
  <c r="AQ378" i="6"/>
  <c r="AK376" i="6"/>
  <c r="S376" i="6"/>
  <c r="BU375" i="6"/>
  <c r="BI373" i="6"/>
  <c r="AQ373" i="6"/>
  <c r="Y373" i="6"/>
  <c r="M371" i="6"/>
  <c r="BO370" i="6"/>
  <c r="AW370" i="6"/>
  <c r="AK368" i="6"/>
  <c r="S368" i="6"/>
  <c r="BU367" i="6"/>
  <c r="AK365" i="6"/>
  <c r="M364" i="6"/>
  <c r="BI362" i="6"/>
  <c r="AK361" i="6"/>
  <c r="M360" i="6"/>
  <c r="BI358" i="6"/>
  <c r="AK357" i="6"/>
  <c r="BC356" i="6"/>
  <c r="BU355" i="6"/>
  <c r="BC355" i="6"/>
  <c r="S350" i="6"/>
  <c r="AQ349" i="6"/>
  <c r="BO348" i="6"/>
  <c r="S348" i="6"/>
  <c r="AQ347" i="6"/>
  <c r="BO346" i="6"/>
  <c r="S346" i="6"/>
  <c r="AQ345" i="6"/>
  <c r="BO344" i="6"/>
  <c r="S344" i="6"/>
  <c r="AQ343" i="6"/>
  <c r="BO342" i="6"/>
  <c r="S342" i="6"/>
  <c r="AQ341" i="6"/>
  <c r="BO340" i="6"/>
  <c r="S340" i="6"/>
  <c r="AQ339" i="6"/>
  <c r="BO338" i="6"/>
  <c r="S338" i="6"/>
  <c r="AQ337" i="6"/>
  <c r="BO336" i="6"/>
  <c r="S336" i="6"/>
  <c r="AQ335" i="6"/>
  <c r="BO334" i="6"/>
  <c r="S334" i="6"/>
  <c r="AQ333" i="6"/>
  <c r="BO332" i="6"/>
  <c r="S332" i="6"/>
  <c r="AQ331" i="6"/>
  <c r="G465" i="6"/>
  <c r="AW393" i="6"/>
  <c r="AE393" i="6"/>
  <c r="BO392" i="6"/>
  <c r="BU390" i="6"/>
  <c r="BU386" i="6"/>
  <c r="S386" i="6"/>
  <c r="AK355" i="6"/>
  <c r="AK351" i="6"/>
  <c r="BC463" i="6"/>
  <c r="Y397" i="6"/>
  <c r="G397" i="6"/>
  <c r="BO394" i="6"/>
  <c r="AW394" i="6"/>
  <c r="AE394" i="6"/>
  <c r="BC392" i="6"/>
  <c r="BI390" i="6"/>
  <c r="Y390" i="6"/>
  <c r="BO389" i="6"/>
  <c r="AE389" i="6"/>
  <c r="BU387" i="6"/>
  <c r="AQ386" i="6"/>
  <c r="G386" i="6"/>
  <c r="AQ385" i="6"/>
  <c r="S383" i="6"/>
  <c r="AQ381" i="6"/>
  <c r="Y381" i="6"/>
  <c r="BO378" i="6"/>
  <c r="AW378" i="6"/>
  <c r="BC377" i="6"/>
  <c r="BI376" i="6"/>
  <c r="AQ376" i="6"/>
  <c r="M374" i="6"/>
  <c r="BO373" i="6"/>
  <c r="AK371" i="6"/>
  <c r="S371" i="6"/>
  <c r="BI368" i="6"/>
  <c r="AQ368" i="6"/>
  <c r="AW358" i="6"/>
  <c r="Y357" i="6"/>
  <c r="G357" i="6"/>
  <c r="AQ356" i="6"/>
  <c r="Y356" i="6"/>
  <c r="G356" i="6"/>
  <c r="BI355" i="6"/>
  <c r="G354" i="6"/>
  <c r="Y353" i="6"/>
  <c r="G353" i="6"/>
  <c r="S352" i="6"/>
  <c r="Y350" i="6"/>
  <c r="AW349" i="6"/>
  <c r="BU348" i="6"/>
  <c r="Y348" i="6"/>
  <c r="AW347" i="6"/>
  <c r="BU346" i="6"/>
  <c r="Y346" i="6"/>
  <c r="AW345" i="6"/>
  <c r="BU344" i="6"/>
  <c r="Y344" i="6"/>
  <c r="AW343" i="6"/>
  <c r="BU342" i="6"/>
  <c r="Y342" i="6"/>
  <c r="AW341" i="6"/>
  <c r="BU340" i="6"/>
  <c r="Y340" i="6"/>
  <c r="AW339" i="6"/>
  <c r="BU338" i="6"/>
  <c r="Y338" i="6"/>
  <c r="AW337" i="6"/>
  <c r="BU336" i="6"/>
  <c r="Y336" i="6"/>
  <c r="AW335" i="6"/>
  <c r="BU334" i="6"/>
  <c r="Y391" i="6"/>
  <c r="M390" i="6"/>
  <c r="Y387" i="6"/>
  <c r="BI386" i="6"/>
  <c r="AE385" i="6"/>
  <c r="BU383" i="6"/>
  <c r="AK383" i="6"/>
  <c r="AQ382" i="6"/>
  <c r="Y382" i="6"/>
  <c r="BO379" i="6"/>
  <c r="AW379" i="6"/>
  <c r="S378" i="6"/>
  <c r="BU377" i="6"/>
  <c r="G377" i="6"/>
  <c r="M375" i="6"/>
  <c r="BO374" i="6"/>
  <c r="AW374" i="6"/>
  <c r="AK372" i="6"/>
  <c r="S372" i="6"/>
  <c r="BU371" i="6"/>
  <c r="BI369" i="6"/>
  <c r="AQ369" i="6"/>
  <c r="Y369" i="6"/>
  <c r="M367" i="6"/>
  <c r="BO366" i="6"/>
  <c r="AW366" i="6"/>
  <c r="M366" i="6"/>
  <c r="BI364" i="6"/>
  <c r="AK363" i="6"/>
  <c r="M362" i="6"/>
  <c r="BI360" i="6"/>
  <c r="AK359" i="6"/>
  <c r="M358" i="6"/>
  <c r="BI354" i="6"/>
  <c r="AQ352" i="6"/>
  <c r="G352" i="6"/>
  <c r="BI351" i="6"/>
  <c r="AQ351" i="6"/>
  <c r="BO349" i="6"/>
  <c r="S349" i="6"/>
  <c r="AQ348" i="6"/>
  <c r="BO347" i="6"/>
  <c r="S347" i="6"/>
  <c r="AQ346" i="6"/>
  <c r="BO345" i="6"/>
  <c r="S345" i="6"/>
  <c r="AQ344" i="6"/>
  <c r="BO343" i="6"/>
  <c r="S343" i="6"/>
  <c r="AQ342" i="6"/>
  <c r="BO341" i="6"/>
  <c r="S341" i="6"/>
  <c r="AQ340" i="6"/>
  <c r="BO339" i="6"/>
  <c r="S339" i="6"/>
  <c r="AQ338" i="6"/>
  <c r="BO337" i="6"/>
  <c r="S337" i="6"/>
  <c r="AQ336" i="6"/>
  <c r="BO335" i="6"/>
  <c r="S335" i="6"/>
  <c r="AQ334" i="6"/>
  <c r="AW334" i="6"/>
  <c r="BU333" i="6"/>
  <c r="Y333" i="6"/>
  <c r="AW332" i="6"/>
  <c r="BU331" i="6"/>
  <c r="Y331" i="6"/>
  <c r="AW330" i="6"/>
  <c r="BU329" i="6"/>
  <c r="Y329" i="6"/>
  <c r="BU482" i="6"/>
  <c r="G482" i="6"/>
  <c r="AE481" i="6"/>
  <c r="BC480" i="6"/>
  <c r="G480" i="6"/>
  <c r="AE479" i="6"/>
  <c r="BC478" i="6"/>
  <c r="G478" i="6"/>
  <c r="AE477" i="6"/>
  <c r="BC476" i="6"/>
  <c r="G476" i="6"/>
  <c r="AE475" i="6"/>
  <c r="BC474" i="6"/>
  <c r="G474" i="6"/>
  <c r="AE473" i="6"/>
  <c r="BC472" i="6"/>
  <c r="G472" i="6"/>
  <c r="AE471" i="6"/>
  <c r="BC470" i="6"/>
  <c r="G470" i="6"/>
  <c r="BI469" i="6"/>
  <c r="AK463" i="6"/>
  <c r="BU462" i="6"/>
  <c r="AQ461" i="6"/>
  <c r="Y461" i="6"/>
  <c r="BO460" i="6"/>
  <c r="AW460" i="6"/>
  <c r="S460" i="6"/>
  <c r="BU459" i="6"/>
  <c r="AQ459" i="6"/>
  <c r="Y459" i="6"/>
  <c r="BO458" i="6"/>
  <c r="AW458" i="6"/>
  <c r="S458" i="6"/>
  <c r="BU457" i="6"/>
  <c r="AQ457" i="6"/>
  <c r="Y457" i="6"/>
  <c r="BO456" i="6"/>
  <c r="AW456" i="6"/>
  <c r="S456" i="6"/>
  <c r="BU455" i="6"/>
  <c r="AQ455" i="6"/>
  <c r="Y455" i="6"/>
  <c r="M454" i="6"/>
  <c r="BO453" i="6"/>
  <c r="AW452" i="6"/>
  <c r="AK451" i="6"/>
  <c r="S451" i="6"/>
  <c r="BU449" i="6"/>
  <c r="BI448" i="6"/>
  <c r="AQ448" i="6"/>
  <c r="AK445" i="6"/>
  <c r="AW444" i="6"/>
  <c r="BO441" i="6"/>
  <c r="M441" i="6"/>
  <c r="AW440" i="6"/>
  <c r="S439" i="6"/>
  <c r="BU438" i="6"/>
  <c r="BO330" i="6"/>
  <c r="S330" i="6"/>
  <c r="AQ329" i="6"/>
  <c r="BI482" i="6"/>
  <c r="AQ482" i="6"/>
  <c r="BI468" i="6"/>
  <c r="AK467" i="6"/>
  <c r="M466" i="6"/>
  <c r="BI464" i="6"/>
  <c r="G462" i="6"/>
  <c r="BI461" i="6"/>
  <c r="M461" i="6"/>
  <c r="AK460" i="6"/>
  <c r="BI459" i="6"/>
  <c r="M459" i="6"/>
  <c r="AK458" i="6"/>
  <c r="BI457" i="6"/>
  <c r="M457" i="6"/>
  <c r="AK456" i="6"/>
  <c r="BI455" i="6"/>
  <c r="M455" i="6"/>
  <c r="BO454" i="6"/>
  <c r="AK452" i="6"/>
  <c r="S452" i="6"/>
  <c r="BI449" i="6"/>
  <c r="AQ449" i="6"/>
  <c r="BI446" i="6"/>
  <c r="Y483" i="6"/>
  <c r="AW469" i="6"/>
  <c r="Y468" i="6"/>
  <c r="BU466" i="6"/>
  <c r="AW465" i="6"/>
  <c r="Y464" i="6"/>
  <c r="Y463" i="6"/>
  <c r="AK454" i="6"/>
  <c r="S454" i="6"/>
  <c r="BU452" i="6"/>
  <c r="BI451" i="6"/>
  <c r="AQ451" i="6"/>
  <c r="Y450" i="6"/>
  <c r="M449" i="6"/>
  <c r="BO448" i="6"/>
  <c r="AW447" i="6"/>
  <c r="M447" i="6"/>
  <c r="Y446" i="6"/>
  <c r="BI445" i="6"/>
  <c r="AQ445" i="6"/>
  <c r="BU442" i="6"/>
  <c r="BO437" i="6"/>
  <c r="AW437" i="6"/>
  <c r="Y334" i="6"/>
  <c r="AW333" i="6"/>
  <c r="BU332" i="6"/>
  <c r="Y332" i="6"/>
  <c r="AW331" i="6"/>
  <c r="BU330" i="6"/>
  <c r="Y330" i="6"/>
  <c r="AW329" i="6"/>
  <c r="M483" i="6"/>
  <c r="BO482" i="6"/>
  <c r="BC481" i="6"/>
  <c r="G481" i="6"/>
  <c r="AE480" i="6"/>
  <c r="BC479" i="6"/>
  <c r="G479" i="6"/>
  <c r="AE478" i="6"/>
  <c r="BC477" i="6"/>
  <c r="G477" i="6"/>
  <c r="AE476" i="6"/>
  <c r="BC475" i="6"/>
  <c r="G475" i="6"/>
  <c r="AE474" i="6"/>
  <c r="BC473" i="6"/>
  <c r="G473" i="6"/>
  <c r="AE472" i="6"/>
  <c r="BC471" i="6"/>
  <c r="G471" i="6"/>
  <c r="AE470" i="6"/>
  <c r="AE462" i="6"/>
  <c r="M462" i="6"/>
  <c r="S461" i="6"/>
  <c r="AQ460" i="6"/>
  <c r="BO459" i="6"/>
  <c r="S459" i="6"/>
  <c r="AQ458" i="6"/>
  <c r="BO457" i="6"/>
  <c r="S457" i="6"/>
  <c r="AQ456" i="6"/>
  <c r="BO455" i="6"/>
  <c r="S455" i="6"/>
  <c r="BI452" i="6"/>
  <c r="AQ452" i="6"/>
  <c r="M450" i="6"/>
  <c r="BO449" i="6"/>
  <c r="AQ444" i="6"/>
  <c r="BI443" i="6"/>
  <c r="BI442" i="6"/>
  <c r="AQ440" i="6"/>
  <c r="M334" i="6"/>
  <c r="AK333" i="6"/>
  <c r="BI332" i="6"/>
  <c r="M332" i="6"/>
  <c r="AK331" i="6"/>
  <c r="BI330" i="6"/>
  <c r="M330" i="6"/>
  <c r="AK329" i="6"/>
  <c r="AW483" i="6"/>
  <c r="AK482" i="6"/>
  <c r="S482" i="6"/>
  <c r="BU481" i="6"/>
  <c r="AQ481" i="6"/>
  <c r="Y481" i="6"/>
  <c r="BO480" i="6"/>
  <c r="AW480" i="6"/>
  <c r="S480" i="6"/>
  <c r="BU479" i="6"/>
  <c r="AQ479" i="6"/>
  <c r="Y479" i="6"/>
  <c r="BO478" i="6"/>
  <c r="AW478" i="6"/>
  <c r="S478" i="6"/>
  <c r="BU477" i="6"/>
  <c r="AQ477" i="6"/>
  <c r="Y477" i="6"/>
  <c r="BO476" i="6"/>
  <c r="AW476" i="6"/>
  <c r="S476" i="6"/>
  <c r="BU475" i="6"/>
  <c r="AQ475" i="6"/>
  <c r="Y475" i="6"/>
  <c r="BO474" i="6"/>
  <c r="AW474" i="6"/>
  <c r="S474" i="6"/>
  <c r="BU473" i="6"/>
  <c r="AQ473" i="6"/>
  <c r="Y473" i="6"/>
  <c r="BO472" i="6"/>
  <c r="AW472" i="6"/>
  <c r="S472" i="6"/>
  <c r="BU471" i="6"/>
  <c r="AQ471" i="6"/>
  <c r="Y471" i="6"/>
  <c r="BO470" i="6"/>
  <c r="AW470" i="6"/>
  <c r="S470" i="6"/>
  <c r="BU469" i="6"/>
  <c r="BC461" i="6"/>
  <c r="G461" i="6"/>
  <c r="AE460" i="6"/>
  <c r="BC459" i="6"/>
  <c r="G459" i="6"/>
  <c r="AE458" i="6"/>
  <c r="BC457" i="6"/>
  <c r="G457" i="6"/>
  <c r="AE456" i="6"/>
  <c r="BC455" i="6"/>
  <c r="BI454" i="6"/>
  <c r="AQ454" i="6"/>
  <c r="Y453" i="6"/>
  <c r="M452" i="6"/>
  <c r="BO451" i="6"/>
  <c r="AW450" i="6"/>
  <c r="AK449" i="6"/>
  <c r="S449" i="6"/>
  <c r="BU447" i="6"/>
  <c r="M445" i="6"/>
  <c r="M444" i="6"/>
  <c r="Y443" i="6"/>
  <c r="G410" i="6"/>
  <c r="M436" i="6"/>
  <c r="Y434" i="6"/>
  <c r="M432" i="6"/>
  <c r="BO431" i="6"/>
  <c r="AW431" i="6"/>
  <c r="AK429" i="6"/>
  <c r="S429" i="6"/>
  <c r="BU428" i="6"/>
  <c r="BI426" i="6"/>
  <c r="AQ426" i="6"/>
  <c r="Y426" i="6"/>
  <c r="M424" i="6"/>
  <c r="BO423" i="6"/>
  <c r="AW423" i="6"/>
  <c r="AK421" i="6"/>
  <c r="S421" i="6"/>
  <c r="BU420" i="6"/>
  <c r="BI418" i="6"/>
  <c r="AQ418" i="6"/>
  <c r="Y418" i="6"/>
  <c r="M416" i="6"/>
  <c r="BO415" i="6"/>
  <c r="AW415" i="6"/>
  <c r="AK413" i="6"/>
  <c r="S413" i="6"/>
  <c r="BU412" i="6"/>
  <c r="AQ410" i="6"/>
  <c r="BO409" i="6"/>
  <c r="S409" i="6"/>
  <c r="BI561" i="6"/>
  <c r="AK560" i="6"/>
  <c r="BU559" i="6"/>
  <c r="M558" i="6"/>
  <c r="AW557" i="6"/>
  <c r="BC553" i="6"/>
  <c r="AK553" i="6"/>
  <c r="M551" i="6"/>
  <c r="BI546" i="6"/>
  <c r="M410" i="6"/>
  <c r="AK409" i="6"/>
  <c r="BU444" i="6"/>
  <c r="AK444" i="6"/>
  <c r="AW443" i="6"/>
  <c r="M443" i="6"/>
  <c r="Y442" i="6"/>
  <c r="BI441" i="6"/>
  <c r="BU440" i="6"/>
  <c r="AK440" i="6"/>
  <c r="AW439" i="6"/>
  <c r="M439" i="6"/>
  <c r="Y438" i="6"/>
  <c r="BI437" i="6"/>
  <c r="BU435" i="6"/>
  <c r="AK435" i="6"/>
  <c r="AK432" i="6"/>
  <c r="S432" i="6"/>
  <c r="BU431" i="6"/>
  <c r="BI429" i="6"/>
  <c r="AQ429" i="6"/>
  <c r="Y429" i="6"/>
  <c r="M427" i="6"/>
  <c r="BO426" i="6"/>
  <c r="AW426" i="6"/>
  <c r="AK424" i="6"/>
  <c r="S424" i="6"/>
  <c r="BU423" i="6"/>
  <c r="BI421" i="6"/>
  <c r="AQ421" i="6"/>
  <c r="Y421" i="6"/>
  <c r="M419" i="6"/>
  <c r="BO418" i="6"/>
  <c r="AW418" i="6"/>
  <c r="AK416" i="6"/>
  <c r="S416" i="6"/>
  <c r="BU415" i="6"/>
  <c r="BI413" i="6"/>
  <c r="AQ413" i="6"/>
  <c r="Y413" i="6"/>
  <c r="M411" i="6"/>
  <c r="BO410" i="6"/>
  <c r="AW410" i="6"/>
  <c r="AE410" i="6"/>
  <c r="BU409" i="6"/>
  <c r="BC409" i="6"/>
  <c r="Y409" i="6"/>
  <c r="BU562" i="6"/>
  <c r="AW561" i="6"/>
  <c r="BC557" i="6"/>
  <c r="AK557" i="6"/>
  <c r="AW555" i="6"/>
  <c r="BI553" i="6"/>
  <c r="Y553" i="6"/>
  <c r="BC549" i="6"/>
  <c r="AK549" i="6"/>
  <c r="BU548" i="6"/>
  <c r="BU547" i="6"/>
  <c r="BI444" i="6"/>
  <c r="BU443" i="6"/>
  <c r="AK443" i="6"/>
  <c r="AW442" i="6"/>
  <c r="M442" i="6"/>
  <c r="Y441" i="6"/>
  <c r="BI440" i="6"/>
  <c r="BU439" i="6"/>
  <c r="AK439" i="6"/>
  <c r="AW438" i="6"/>
  <c r="M438" i="6"/>
  <c r="Y437" i="6"/>
  <c r="Y436" i="6"/>
  <c r="AK434" i="6"/>
  <c r="S434" i="6"/>
  <c r="BU433" i="6"/>
  <c r="BI431" i="6"/>
  <c r="AQ431" i="6"/>
  <c r="Y431" i="6"/>
  <c r="M429" i="6"/>
  <c r="BO428" i="6"/>
  <c r="AW428" i="6"/>
  <c r="AK426" i="6"/>
  <c r="S426" i="6"/>
  <c r="BU425" i="6"/>
  <c r="BI423" i="6"/>
  <c r="AQ423" i="6"/>
  <c r="Y423" i="6"/>
  <c r="M421" i="6"/>
  <c r="BO420" i="6"/>
  <c r="AW420" i="6"/>
  <c r="AK418" i="6"/>
  <c r="S418" i="6"/>
  <c r="BU417" i="6"/>
  <c r="BI415" i="6"/>
  <c r="AQ415" i="6"/>
  <c r="Y415" i="6"/>
  <c r="M413" i="6"/>
  <c r="BO412" i="6"/>
  <c r="AW412" i="6"/>
  <c r="BU561" i="6"/>
  <c r="AW560" i="6"/>
  <c r="AE560" i="6"/>
  <c r="M560" i="6"/>
  <c r="Y558" i="6"/>
  <c r="AK556" i="6"/>
  <c r="BU555" i="6"/>
  <c r="M554" i="6"/>
  <c r="AW553" i="6"/>
  <c r="G551" i="6"/>
  <c r="BI550" i="6"/>
  <c r="Y550" i="6"/>
  <c r="Y549" i="6"/>
  <c r="BI620" i="6"/>
  <c r="Y559" i="6"/>
  <c r="BU557" i="6"/>
  <c r="AW556" i="6"/>
  <c r="Y555" i="6"/>
  <c r="BU553" i="6"/>
  <c r="AW552" i="6"/>
  <c r="Y551" i="6"/>
  <c r="BU549" i="6"/>
  <c r="AW548" i="6"/>
  <c r="BI545" i="6"/>
  <c r="BU542" i="6"/>
  <c r="M542" i="6"/>
  <c r="AW540" i="6"/>
  <c r="AE540" i="6"/>
  <c r="M540" i="6"/>
  <c r="BU537" i="6"/>
  <c r="BC537" i="6"/>
  <c r="AK537" i="6"/>
  <c r="Y535" i="6"/>
  <c r="G535" i="6"/>
  <c r="BI534" i="6"/>
  <c r="AW532" i="6"/>
  <c r="AE532" i="6"/>
  <c r="M532" i="6"/>
  <c r="BU529" i="6"/>
  <c r="BC529" i="6"/>
  <c r="AK529" i="6"/>
  <c r="Y527" i="6"/>
  <c r="G527" i="6"/>
  <c r="BI526" i="6"/>
  <c r="AW524" i="6"/>
  <c r="AE524" i="6"/>
  <c r="M524" i="6"/>
  <c r="AK522" i="6"/>
  <c r="BO518" i="6"/>
  <c r="AW518" i="6"/>
  <c r="M518" i="6"/>
  <c r="BO515" i="6"/>
  <c r="S515" i="6"/>
  <c r="AQ514" i="6"/>
  <c r="BO513" i="6"/>
  <c r="BC502" i="6"/>
  <c r="BI501" i="6"/>
  <c r="M495" i="6"/>
  <c r="AK494" i="6"/>
  <c r="BI493" i="6"/>
  <c r="M493" i="6"/>
  <c r="AK492" i="6"/>
  <c r="BI491" i="6"/>
  <c r="M491" i="6"/>
  <c r="AK490" i="6"/>
  <c r="BI489" i="6"/>
  <c r="M489" i="6"/>
  <c r="BU632" i="6"/>
  <c r="AQ621" i="6"/>
  <c r="S497" i="6"/>
  <c r="BU496" i="6"/>
  <c r="Y496" i="6"/>
  <c r="AW495" i="6"/>
  <c r="BC492" i="6"/>
  <c r="G492" i="6"/>
  <c r="AE491" i="6"/>
  <c r="BC490" i="6"/>
  <c r="G490" i="6"/>
  <c r="AE489" i="6"/>
  <c r="BC488" i="6"/>
  <c r="G488" i="6"/>
  <c r="G638" i="6"/>
  <c r="M634" i="6"/>
  <c r="S633" i="6"/>
  <c r="AQ629" i="6"/>
  <c r="AK546" i="6"/>
  <c r="M544" i="6"/>
  <c r="BU539" i="6"/>
  <c r="BC539" i="6"/>
  <c r="AK539" i="6"/>
  <c r="Y537" i="6"/>
  <c r="G537" i="6"/>
  <c r="BI536" i="6"/>
  <c r="AW534" i="6"/>
  <c r="AE534" i="6"/>
  <c r="M534" i="6"/>
  <c r="BU531" i="6"/>
  <c r="BC531" i="6"/>
  <c r="AK531" i="6"/>
  <c r="Y529" i="6"/>
  <c r="G529" i="6"/>
  <c r="BI528" i="6"/>
  <c r="AW526" i="6"/>
  <c r="AE526" i="6"/>
  <c r="M526" i="6"/>
  <c r="AW520" i="6"/>
  <c r="AE520" i="6"/>
  <c r="M520" i="6"/>
  <c r="Y638" i="6"/>
  <c r="AW634" i="6"/>
  <c r="AE634" i="6"/>
  <c r="G630" i="6"/>
  <c r="AW626" i="6"/>
  <c r="BU543" i="6"/>
  <c r="AK541" i="6"/>
  <c r="Y539" i="6"/>
  <c r="G539" i="6"/>
  <c r="BI538" i="6"/>
  <c r="AW536" i="6"/>
  <c r="AE536" i="6"/>
  <c r="M536" i="6"/>
  <c r="BU533" i="6"/>
  <c r="BC533" i="6"/>
  <c r="AK533" i="6"/>
  <c r="Y531" i="6"/>
  <c r="G531" i="6"/>
  <c r="BI530" i="6"/>
  <c r="AW528" i="6"/>
  <c r="AE528" i="6"/>
  <c r="M528" i="6"/>
  <c r="BU525" i="6"/>
  <c r="BC525" i="6"/>
  <c r="AK525" i="6"/>
  <c r="Y523" i="6"/>
  <c r="G523" i="6"/>
  <c r="BI522" i="6"/>
  <c r="AW521" i="6"/>
  <c r="AE521" i="6"/>
  <c r="AQ515" i="6"/>
  <c r="BO514" i="6"/>
  <c r="S514" i="6"/>
  <c r="AQ513" i="6"/>
  <c r="BO512" i="6"/>
  <c r="S512" i="6"/>
  <c r="AQ511" i="6"/>
  <c r="BO510" i="6"/>
  <c r="S510" i="6"/>
  <c r="AQ509" i="6"/>
  <c r="BO508" i="6"/>
  <c r="S508" i="6"/>
  <c r="AQ507" i="6"/>
  <c r="BO506" i="6"/>
  <c r="S506" i="6"/>
  <c r="AQ505" i="6"/>
  <c r="BO504" i="6"/>
  <c r="AE502" i="6"/>
  <c r="AE499" i="6"/>
  <c r="AK498" i="6"/>
  <c r="S498" i="6"/>
  <c r="BU639" i="6"/>
  <c r="BC639" i="6"/>
  <c r="BO499" i="6"/>
  <c r="AW499" i="6"/>
  <c r="AQ620" i="6"/>
  <c r="Y552" i="6"/>
  <c r="BU550" i="6"/>
  <c r="AW549" i="6"/>
  <c r="Y548" i="6"/>
  <c r="M545" i="6"/>
  <c r="AK543" i="6"/>
  <c r="BI541" i="6"/>
  <c r="Y541" i="6"/>
  <c r="G541" i="6"/>
  <c r="BI540" i="6"/>
  <c r="AW538" i="6"/>
  <c r="AE538" i="6"/>
  <c r="M538" i="6"/>
  <c r="BU535" i="6"/>
  <c r="BC535" i="6"/>
  <c r="AK535" i="6"/>
  <c r="Y533" i="6"/>
  <c r="G533" i="6"/>
  <c r="BI532" i="6"/>
  <c r="AW530" i="6"/>
  <c r="AE530" i="6"/>
  <c r="M530" i="6"/>
  <c r="BU527" i="6"/>
  <c r="BC527" i="6"/>
  <c r="AK527" i="6"/>
  <c r="Y525" i="6"/>
  <c r="G525" i="6"/>
  <c r="BI524" i="6"/>
  <c r="S521" i="6"/>
  <c r="BI519" i="6"/>
  <c r="AQ517" i="6"/>
  <c r="Y517" i="6"/>
  <c r="BI516" i="6"/>
  <c r="G504" i="6"/>
  <c r="G501" i="6"/>
  <c r="M500" i="6"/>
  <c r="BC640" i="6"/>
  <c r="BI636" i="6"/>
  <c r="BO635" i="6"/>
  <c r="S632" i="6"/>
  <c r="AW627" i="6"/>
  <c r="AW619" i="6"/>
  <c r="S617" i="6"/>
  <c r="AQ615" i="6"/>
  <c r="Y615" i="6"/>
  <c r="G615" i="6"/>
  <c r="BO613" i="6"/>
  <c r="AW613" i="6"/>
  <c r="AE613" i="6"/>
  <c r="BC611" i="6"/>
  <c r="AK583" i="6"/>
  <c r="BU520" i="6"/>
  <c r="BC520" i="6"/>
  <c r="AK520" i="6"/>
  <c r="AK518" i="6"/>
  <c r="M517" i="6"/>
  <c r="AW501" i="6"/>
  <c r="BU499" i="6"/>
  <c r="BI497" i="6"/>
  <c r="AQ497" i="6"/>
  <c r="Y497" i="6"/>
  <c r="AK495" i="6"/>
  <c r="S495" i="6"/>
  <c r="AQ494" i="6"/>
  <c r="BO493" i="6"/>
  <c r="S493" i="6"/>
  <c r="AQ492" i="6"/>
  <c r="BO491" i="6"/>
  <c r="S491" i="6"/>
  <c r="AQ490" i="6"/>
  <c r="BO489" i="6"/>
  <c r="S489" i="6"/>
  <c r="AQ488" i="6"/>
  <c r="AQ640" i="6"/>
  <c r="Y640" i="6"/>
  <c r="G640" i="6"/>
  <c r="BO637" i="6"/>
  <c r="AW637" i="6"/>
  <c r="AE637" i="6"/>
  <c r="S635" i="6"/>
  <c r="BU634" i="6"/>
  <c r="BC634" i="6"/>
  <c r="AQ632" i="6"/>
  <c r="Y632" i="6"/>
  <c r="G632" i="6"/>
  <c r="BO629" i="6"/>
  <c r="AW629" i="6"/>
  <c r="AE629" i="6"/>
  <c r="S627" i="6"/>
  <c r="BU626" i="6"/>
  <c r="AQ625" i="6"/>
  <c r="Y625" i="6"/>
  <c r="Y624" i="6"/>
  <c r="BC623" i="6"/>
  <c r="BU622" i="6"/>
  <c r="AE622" i="6"/>
  <c r="BO620" i="6"/>
  <c r="AW620" i="6"/>
  <c r="AE620" i="6"/>
  <c r="S619" i="6"/>
  <c r="BU618" i="6"/>
  <c r="G617" i="6"/>
  <c r="BO614" i="6"/>
  <c r="AW614" i="6"/>
  <c r="BI588" i="6"/>
  <c r="BI570" i="6"/>
  <c r="AW516" i="6"/>
  <c r="AW515" i="6"/>
  <c r="BU514" i="6"/>
  <c r="Y514" i="6"/>
  <c r="AW513" i="6"/>
  <c r="BU512" i="6"/>
  <c r="Y512" i="6"/>
  <c r="AW511" i="6"/>
  <c r="BU510" i="6"/>
  <c r="Y510" i="6"/>
  <c r="AW509" i="6"/>
  <c r="BU508" i="6"/>
  <c r="Y508" i="6"/>
  <c r="AW507" i="6"/>
  <c r="BU506" i="6"/>
  <c r="Y506" i="6"/>
  <c r="AW505" i="6"/>
  <c r="BU504" i="6"/>
  <c r="BI503" i="6"/>
  <c r="AQ503" i="6"/>
  <c r="Y503" i="6"/>
  <c r="M502" i="6"/>
  <c r="BO501" i="6"/>
  <c r="S513" i="6"/>
  <c r="AQ512" i="6"/>
  <c r="BO511" i="6"/>
  <c r="S511" i="6"/>
  <c r="AQ510" i="6"/>
  <c r="BO509" i="6"/>
  <c r="S509" i="6"/>
  <c r="AQ508" i="6"/>
  <c r="BO507" i="6"/>
  <c r="S507" i="6"/>
  <c r="AQ506" i="6"/>
  <c r="BO505" i="6"/>
  <c r="S505" i="6"/>
  <c r="AQ504" i="6"/>
  <c r="Y504" i="6"/>
  <c r="BO502" i="6"/>
  <c r="AW502" i="6"/>
  <c r="AK501" i="6"/>
  <c r="S501" i="6"/>
  <c r="BU500" i="6"/>
  <c r="BI499" i="6"/>
  <c r="AQ499" i="6"/>
  <c r="Y499" i="6"/>
  <c r="M497" i="6"/>
  <c r="BO496" i="6"/>
  <c r="S496" i="6"/>
  <c r="G493" i="6"/>
  <c r="AE492" i="6"/>
  <c r="BC491" i="6"/>
  <c r="G491" i="6"/>
  <c r="AE490" i="6"/>
  <c r="BC489" i="6"/>
  <c r="G489" i="6"/>
  <c r="BO639" i="6"/>
  <c r="AW639" i="6"/>
  <c r="AE639" i="6"/>
  <c r="S637" i="6"/>
  <c r="BU636" i="6"/>
  <c r="BC636" i="6"/>
  <c r="AQ634" i="6"/>
  <c r="Y634" i="6"/>
  <c r="G634" i="6"/>
  <c r="BO631" i="6"/>
  <c r="AW631" i="6"/>
  <c r="AE631" i="6"/>
  <c r="S629" i="6"/>
  <c r="BU628" i="6"/>
  <c r="BC628" i="6"/>
  <c r="BC627" i="6"/>
  <c r="AQ626" i="6"/>
  <c r="G626" i="6"/>
  <c r="BO624" i="6"/>
  <c r="AW624" i="6"/>
  <c r="G624" i="6"/>
  <c r="Y623" i="6"/>
  <c r="BC622" i="6"/>
  <c r="BU621" i="6"/>
  <c r="S620" i="6"/>
  <c r="BU619" i="6"/>
  <c r="AK614" i="6"/>
  <c r="AQ612" i="6"/>
  <c r="Y612" i="6"/>
  <c r="BI572" i="6"/>
  <c r="BU524" i="6"/>
  <c r="BC524" i="6"/>
  <c r="AK524" i="6"/>
  <c r="Y522" i="6"/>
  <c r="G522" i="6"/>
  <c r="BI521" i="6"/>
  <c r="AW519" i="6"/>
  <c r="AE519" i="6"/>
  <c r="M519" i="6"/>
  <c r="BI517" i="6"/>
  <c r="AK516" i="6"/>
  <c r="M504" i="6"/>
  <c r="BO503" i="6"/>
  <c r="AW503" i="6"/>
  <c r="AK502" i="6"/>
  <c r="S502" i="6"/>
  <c r="BU501" i="6"/>
  <c r="BC501" i="6"/>
  <c r="BI500" i="6"/>
  <c r="AQ500" i="6"/>
  <c r="Y500" i="6"/>
  <c r="G500" i="6"/>
  <c r="M499" i="6"/>
  <c r="BO498" i="6"/>
  <c r="AW498" i="6"/>
  <c r="BO494" i="6"/>
  <c r="S494" i="6"/>
  <c r="AQ493" i="6"/>
  <c r="BO492" i="6"/>
  <c r="S492" i="6"/>
  <c r="AQ491" i="6"/>
  <c r="BO490" i="6"/>
  <c r="S490" i="6"/>
  <c r="AQ489" i="6"/>
  <c r="BO488" i="6"/>
  <c r="S488" i="6"/>
  <c r="BO641" i="6"/>
  <c r="AW641" i="6"/>
  <c r="AE641" i="6"/>
  <c r="S639" i="6"/>
  <c r="BU638" i="6"/>
  <c r="BC638" i="6"/>
  <c r="AQ636" i="6"/>
  <c r="Y636" i="6"/>
  <c r="G636" i="6"/>
  <c r="BO633" i="6"/>
  <c r="AW633" i="6"/>
  <c r="AE633" i="6"/>
  <c r="S631" i="6"/>
  <c r="BU630" i="6"/>
  <c r="BC630" i="6"/>
  <c r="AQ628" i="6"/>
  <c r="Y628" i="6"/>
  <c r="G627" i="6"/>
  <c r="AE625" i="6"/>
  <c r="AE624" i="6"/>
  <c r="AW623" i="6"/>
  <c r="G623" i="6"/>
  <c r="Y622" i="6"/>
  <c r="AK621" i="6"/>
  <c r="BI619" i="6"/>
  <c r="BO617" i="6"/>
  <c r="AW617" i="6"/>
  <c r="S616" i="6"/>
  <c r="BU615" i="6"/>
  <c r="BC615" i="6"/>
  <c r="Y614" i="6"/>
  <c r="M578" i="6"/>
  <c r="BU610" i="6"/>
  <c r="BC610" i="6"/>
  <c r="AQ608" i="6"/>
  <c r="Y608" i="6"/>
  <c r="G608" i="6"/>
  <c r="BO605" i="6"/>
  <c r="AW605" i="6"/>
  <c r="AE605" i="6"/>
  <c r="S603" i="6"/>
  <c r="BU602" i="6"/>
  <c r="BC602" i="6"/>
  <c r="AQ600" i="6"/>
  <c r="Y600" i="6"/>
  <c r="G600" i="6"/>
  <c r="BO597" i="6"/>
  <c r="AW597" i="6"/>
  <c r="AE597" i="6"/>
  <c r="S595" i="6"/>
  <c r="BU594" i="6"/>
  <c r="S594" i="6"/>
  <c r="AQ593" i="6"/>
  <c r="Y593" i="6"/>
  <c r="AQ590" i="6"/>
  <c r="Y590" i="6"/>
  <c r="G590" i="6"/>
  <c r="BO588" i="6"/>
  <c r="AW588" i="6"/>
  <c r="AE587" i="6"/>
  <c r="S586" i="6"/>
  <c r="BU585" i="6"/>
  <c r="BC584" i="6"/>
  <c r="AQ583" i="6"/>
  <c r="Y583" i="6"/>
  <c r="G582" i="6"/>
  <c r="BO580" i="6"/>
  <c r="AW580" i="6"/>
  <c r="AE579" i="6"/>
  <c r="S578" i="6"/>
  <c r="BU577" i="6"/>
  <c r="BC576" i="6"/>
  <c r="AQ575" i="6"/>
  <c r="Y575" i="6"/>
  <c r="G574" i="6"/>
  <c r="BO572" i="6"/>
  <c r="AW572" i="6"/>
  <c r="AE571" i="6"/>
  <c r="AW570" i="6"/>
  <c r="Y569" i="6"/>
  <c r="BU567" i="6"/>
  <c r="BC595" i="6"/>
  <c r="G591" i="6"/>
  <c r="AE589" i="6"/>
  <c r="BC586" i="6"/>
  <c r="G584" i="6"/>
  <c r="AE581" i="6"/>
  <c r="BC578" i="6"/>
  <c r="G576" i="6"/>
  <c r="AE573" i="6"/>
  <c r="Y568" i="6"/>
  <c r="AK567" i="6"/>
  <c r="AE627" i="6"/>
  <c r="S626" i="6"/>
  <c r="BU625" i="6"/>
  <c r="BC624" i="6"/>
  <c r="BU623" i="6"/>
  <c r="AE623" i="6"/>
  <c r="AW622" i="6"/>
  <c r="G622" i="6"/>
  <c r="AQ619" i="6"/>
  <c r="Y619" i="6"/>
  <c r="BO616" i="6"/>
  <c r="AW616" i="6"/>
  <c r="S614" i="6"/>
  <c r="BU613" i="6"/>
  <c r="AQ611" i="6"/>
  <c r="Y611" i="6"/>
  <c r="BO608" i="6"/>
  <c r="AW608" i="6"/>
  <c r="S606" i="6"/>
  <c r="BU605" i="6"/>
  <c r="AQ603" i="6"/>
  <c r="Y603" i="6"/>
  <c r="BO600" i="6"/>
  <c r="AW600" i="6"/>
  <c r="S598" i="6"/>
  <c r="BU597" i="6"/>
  <c r="AQ595" i="6"/>
  <c r="AQ594" i="6"/>
  <c r="Y594" i="6"/>
  <c r="G594" i="6"/>
  <c r="AW593" i="6"/>
  <c r="AK592" i="6"/>
  <c r="BI591" i="6"/>
  <c r="BO590" i="6"/>
  <c r="AW590" i="6"/>
  <c r="S589" i="6"/>
  <c r="BU588" i="6"/>
  <c r="BC587" i="6"/>
  <c r="AQ586" i="6"/>
  <c r="Y586" i="6"/>
  <c r="G585" i="6"/>
  <c r="BO583" i="6"/>
  <c r="AW583" i="6"/>
  <c r="AE582" i="6"/>
  <c r="S581" i="6"/>
  <c r="BU580" i="6"/>
  <c r="BC579" i="6"/>
  <c r="AQ578" i="6"/>
  <c r="Y578" i="6"/>
  <c r="G577" i="6"/>
  <c r="BO575" i="6"/>
  <c r="AW575" i="6"/>
  <c r="AE574" i="6"/>
  <c r="S573" i="6"/>
  <c r="BU572" i="6"/>
  <c r="BC571" i="6"/>
  <c r="Y567" i="6"/>
  <c r="G567" i="6"/>
  <c r="G596" i="6"/>
  <c r="BC592" i="6"/>
  <c r="G592" i="6"/>
  <c r="AE591" i="6"/>
  <c r="BC589" i="6"/>
  <c r="G587" i="6"/>
  <c r="BO585" i="6"/>
  <c r="AE584" i="6"/>
  <c r="S583" i="6"/>
  <c r="BC581" i="6"/>
  <c r="AQ580" i="6"/>
  <c r="G579" i="6"/>
  <c r="BO577" i="6"/>
  <c r="AW577" i="6"/>
  <c r="AE576" i="6"/>
  <c r="S575" i="6"/>
  <c r="BU574" i="6"/>
  <c r="BC573" i="6"/>
  <c r="AQ572" i="6"/>
  <c r="Y572" i="6"/>
  <c r="BO611" i="6"/>
  <c r="AW611" i="6"/>
  <c r="S609" i="6"/>
  <c r="BU608" i="6"/>
  <c r="AQ606" i="6"/>
  <c r="Y606" i="6"/>
  <c r="BO603" i="6"/>
  <c r="AW603" i="6"/>
  <c r="S601" i="6"/>
  <c r="BU600" i="6"/>
  <c r="AQ598" i="6"/>
  <c r="Y598" i="6"/>
  <c r="BO595" i="6"/>
  <c r="AW595" i="6"/>
  <c r="AQ592" i="6"/>
  <c r="BO591" i="6"/>
  <c r="S591" i="6"/>
  <c r="BU590" i="6"/>
  <c r="AQ589" i="6"/>
  <c r="Y589" i="6"/>
  <c r="G588" i="6"/>
  <c r="BO586" i="6"/>
  <c r="AW586" i="6"/>
  <c r="AE585" i="6"/>
  <c r="S584" i="6"/>
  <c r="BU583" i="6"/>
  <c r="BC582" i="6"/>
  <c r="AQ581" i="6"/>
  <c r="Y581" i="6"/>
  <c r="G580" i="6"/>
  <c r="BO578" i="6"/>
  <c r="AW578" i="6"/>
  <c r="S576" i="6"/>
  <c r="BU575" i="6"/>
  <c r="AQ573" i="6"/>
  <c r="Y573" i="6"/>
  <c r="Y570" i="6"/>
  <c r="BU568" i="6"/>
  <c r="AW567" i="6"/>
  <c r="AE567" i="6"/>
  <c r="BC618" i="6"/>
  <c r="G616" i="6"/>
  <c r="BC596" i="6"/>
  <c r="G621" i="6"/>
  <c r="G619" i="6"/>
  <c r="AE616" i="6"/>
  <c r="BC613" i="6"/>
  <c r="G611" i="6"/>
  <c r="AE608" i="6"/>
  <c r="BC605" i="6"/>
  <c r="G603" i="6"/>
  <c r="AE600" i="6"/>
  <c r="BC597" i="6"/>
  <c r="BI594" i="6"/>
  <c r="AE621" i="6"/>
  <c r="G620" i="6"/>
  <c r="AE617" i="6"/>
  <c r="BC614" i="6"/>
  <c r="G612" i="6"/>
  <c r="AE609" i="6"/>
  <c r="BC606" i="6"/>
  <c r="G604" i="6"/>
  <c r="AE601" i="6"/>
  <c r="BC598" i="6"/>
  <c r="AE619" i="6"/>
  <c r="BC616" i="6"/>
  <c r="G614" i="6"/>
  <c r="AE611" i="6"/>
  <c r="BC608" i="6"/>
  <c r="G606" i="6"/>
  <c r="AE603" i="6"/>
  <c r="BC600" i="6"/>
  <c r="G598" i="6"/>
  <c r="AW594" i="6"/>
  <c r="AE570" i="6"/>
  <c r="G569" i="6"/>
  <c r="BC567" i="6"/>
  <c r="Y595" i="6"/>
  <c r="AE569" i="6"/>
  <c r="G568" i="6"/>
  <c r="BC569" i="6"/>
  <c r="AE568" i="6"/>
  <c r="AW542" i="6"/>
  <c r="Y543" i="6"/>
  <c r="Y516" i="6"/>
  <c r="BI463" i="6"/>
  <c r="BI462" i="6"/>
  <c r="M463" i="6"/>
  <c r="M437" i="6"/>
  <c r="BI435" i="6"/>
  <c r="AK390" i="6"/>
  <c r="BI387" i="6"/>
  <c r="M385" i="6"/>
  <c r="AK382" i="6"/>
  <c r="M381" i="6"/>
  <c r="BI379" i="6"/>
  <c r="Y376" i="6"/>
  <c r="AW373" i="6"/>
  <c r="BU370" i="6"/>
  <c r="Y368" i="6"/>
  <c r="Y365" i="6"/>
  <c r="BU363" i="6"/>
  <c r="AW362" i="6"/>
  <c r="Y361" i="6"/>
  <c r="BU359" i="6"/>
  <c r="M391" i="6"/>
  <c r="AK388" i="6"/>
  <c r="BI385" i="6"/>
  <c r="M383" i="6"/>
  <c r="AK381" i="6"/>
  <c r="M380" i="6"/>
  <c r="Y378" i="6"/>
  <c r="AW375" i="6"/>
  <c r="BU372" i="6"/>
  <c r="Y370" i="6"/>
  <c r="AW367" i="6"/>
  <c r="AW365" i="6"/>
  <c r="Y364" i="6"/>
  <c r="BU362" i="6"/>
  <c r="AW361" i="6"/>
  <c r="Y360" i="6"/>
  <c r="BU358" i="6"/>
  <c r="BI391" i="6"/>
  <c r="M389" i="6"/>
  <c r="AK386" i="6"/>
  <c r="BI383" i="6"/>
  <c r="BI381" i="6"/>
  <c r="AK380" i="6"/>
  <c r="M379" i="6"/>
  <c r="AW377" i="6"/>
  <c r="BU374" i="6"/>
  <c r="Y372" i="6"/>
  <c r="AW369" i="6"/>
  <c r="BU366" i="6"/>
  <c r="BU365" i="6"/>
  <c r="AW364" i="6"/>
  <c r="Y363" i="6"/>
  <c r="BU361" i="6"/>
  <c r="AW360" i="6"/>
  <c r="AK392" i="6"/>
  <c r="BI389" i="6"/>
  <c r="M387" i="6"/>
  <c r="AK384" i="6"/>
  <c r="M382" i="6"/>
  <c r="BI380" i="6"/>
  <c r="AK379" i="6"/>
  <c r="BU376" i="6"/>
  <c r="Y374" i="6"/>
  <c r="AW371" i="6"/>
  <c r="BU368" i="6"/>
  <c r="Y366" i="6"/>
  <c r="BU364" i="6"/>
  <c r="AW363" i="6"/>
  <c r="Y362" i="6"/>
  <c r="BU360" i="6"/>
  <c r="AW359" i="6"/>
  <c r="Y358" i="6"/>
  <c r="G355" i="6"/>
  <c r="AE352" i="6"/>
  <c r="AE355" i="6"/>
  <c r="BC352" i="6"/>
  <c r="AE356" i="6"/>
  <c r="BC353" i="6"/>
  <c r="G351" i="6"/>
  <c r="Y303" i="6"/>
  <c r="AW300" i="6"/>
  <c r="BU297" i="6"/>
  <c r="Y295" i="6"/>
  <c r="AW301" i="6"/>
  <c r="BU298" i="6"/>
  <c r="Y296" i="6"/>
  <c r="Y302" i="6"/>
  <c r="AW302" i="6"/>
  <c r="BU299" i="6"/>
  <c r="Y297" i="6"/>
  <c r="AW294" i="6"/>
  <c r="BO275" i="6"/>
  <c r="S275" i="6"/>
  <c r="BO221" i="6"/>
  <c r="G223" i="6"/>
  <c r="BC221" i="6"/>
  <c r="BU194" i="6"/>
  <c r="G222" i="6"/>
  <c r="BC220" i="6"/>
  <c r="BO222" i="6"/>
  <c r="AQ221" i="6"/>
  <c r="BO193" i="6"/>
  <c r="S194" i="6"/>
  <c r="Y114" i="6"/>
  <c r="AW114" i="6"/>
  <c r="Y115" i="6"/>
  <c r="G672" i="6" l="1"/>
  <c r="BC708" i="6"/>
  <c r="BO652" i="6"/>
  <c r="BU675" i="6"/>
  <c r="AQ674" i="6"/>
  <c r="BC685" i="6"/>
  <c r="G691" i="6"/>
  <c r="Y674" i="6"/>
  <c r="Y648" i="6"/>
  <c r="AE661" i="6"/>
  <c r="BC676" i="6"/>
  <c r="Y656" i="6"/>
  <c r="AE669" i="6"/>
  <c r="G662" i="6"/>
  <c r="G656" i="6"/>
  <c r="AE662" i="6"/>
  <c r="AE672" i="6"/>
  <c r="AK679" i="6"/>
  <c r="G678" i="6"/>
  <c r="Y671" i="6"/>
  <c r="AE688" i="6"/>
  <c r="AE648" i="6"/>
  <c r="Y719" i="6"/>
  <c r="Y647" i="6"/>
  <c r="Y655" i="6"/>
  <c r="Y687" i="6"/>
  <c r="AE704" i="6"/>
  <c r="Y679" i="6"/>
  <c r="BI697" i="6"/>
  <c r="AQ708" i="6"/>
  <c r="AW711" i="6"/>
  <c r="G680" i="6"/>
  <c r="AE696" i="6"/>
  <c r="BI713" i="6"/>
  <c r="S652" i="6"/>
  <c r="Y650" i="6"/>
  <c r="Y703" i="6"/>
  <c r="AW657" i="6"/>
  <c r="G660" i="6"/>
  <c r="AE680" i="6"/>
  <c r="BO706" i="6"/>
  <c r="AQ658" i="6"/>
  <c r="G709" i="6"/>
  <c r="BI695" i="6"/>
  <c r="AK647" i="6"/>
  <c r="AE720" i="6"/>
  <c r="M703" i="6"/>
  <c r="S650" i="6"/>
  <c r="G652" i="6"/>
  <c r="BC704" i="6"/>
  <c r="AW669" i="6"/>
  <c r="S666" i="6"/>
  <c r="AE699" i="6"/>
  <c r="BC648" i="6"/>
  <c r="Y664" i="6"/>
  <c r="BI652" i="6"/>
  <c r="AK687" i="6"/>
  <c r="M718" i="6"/>
  <c r="AE646" i="6"/>
  <c r="Y658" i="6"/>
  <c r="AW695" i="6"/>
  <c r="BU704" i="6"/>
  <c r="AQ660" i="6"/>
  <c r="Y711" i="6"/>
  <c r="AE683" i="6"/>
  <c r="AW658" i="6"/>
  <c r="BU679" i="6"/>
  <c r="S687" i="6"/>
  <c r="AW691" i="6"/>
  <c r="BC670" i="6"/>
  <c r="AW653" i="6"/>
  <c r="Y695" i="6"/>
  <c r="BO704" i="6"/>
  <c r="M664" i="6"/>
  <c r="AK663" i="6"/>
  <c r="M647" i="6"/>
  <c r="BC672" i="6"/>
  <c r="AE718" i="6"/>
  <c r="Y666" i="6"/>
  <c r="AW703" i="6"/>
  <c r="G650" i="6"/>
  <c r="AW655" i="6"/>
  <c r="M671" i="6"/>
  <c r="AE702" i="6"/>
  <c r="G666" i="6"/>
  <c r="AK655" i="6"/>
  <c r="AE654" i="6"/>
  <c r="BC656" i="6"/>
  <c r="G654" i="6"/>
  <c r="BU687" i="6"/>
  <c r="G646" i="6"/>
  <c r="AE712" i="6"/>
  <c r="M687" i="6"/>
  <c r="G718" i="6"/>
  <c r="AE659" i="6"/>
  <c r="BC696" i="6"/>
  <c r="AE649" i="6"/>
  <c r="AK719" i="6"/>
  <c r="BO714" i="6"/>
  <c r="AW675" i="6"/>
  <c r="AW647" i="6"/>
  <c r="AQ700" i="6"/>
  <c r="M663" i="6"/>
  <c r="AW687" i="6"/>
  <c r="BI649" i="6"/>
  <c r="M657" i="6"/>
  <c r="AQ692" i="6"/>
  <c r="M655" i="6"/>
  <c r="AW673" i="6"/>
  <c r="AE667" i="6"/>
  <c r="BI681" i="6"/>
  <c r="AW679" i="6"/>
  <c r="AK703" i="6"/>
  <c r="BC664" i="6"/>
  <c r="AE678" i="6"/>
  <c r="G658" i="6"/>
  <c r="BI655" i="6"/>
  <c r="BU671" i="6"/>
  <c r="BO680" i="6"/>
  <c r="BI687" i="6"/>
  <c r="AK695" i="6"/>
  <c r="AK646" i="6"/>
  <c r="AQ663" i="6"/>
  <c r="AW671" i="6"/>
  <c r="G664" i="6"/>
  <c r="BC688" i="6"/>
  <c r="G648" i="6"/>
  <c r="BC679" i="6"/>
  <c r="G667" i="6"/>
  <c r="AQ675" i="6"/>
  <c r="S702" i="6"/>
  <c r="BU691" i="6"/>
  <c r="Y673" i="6"/>
  <c r="G669" i="6"/>
  <c r="G701" i="6"/>
  <c r="AW693" i="6"/>
  <c r="Y653" i="6"/>
  <c r="Y657" i="6"/>
  <c r="AQ686" i="6"/>
  <c r="Y675" i="6"/>
  <c r="BC662" i="6"/>
  <c r="AW704" i="6"/>
  <c r="AE660" i="6"/>
  <c r="AW659" i="6"/>
  <c r="Y669" i="6"/>
  <c r="BC716" i="6"/>
  <c r="BI667" i="6"/>
  <c r="M679" i="6"/>
  <c r="BC650" i="6"/>
  <c r="BI671" i="6"/>
  <c r="M682" i="6"/>
  <c r="AE710" i="6"/>
  <c r="Y690" i="6"/>
  <c r="AW663" i="6"/>
  <c r="G683" i="6"/>
  <c r="G715" i="6"/>
  <c r="Y720" i="6"/>
  <c r="AW717" i="6"/>
  <c r="G704" i="6"/>
  <c r="G720" i="6"/>
  <c r="AE651" i="6"/>
  <c r="AQ676" i="6"/>
  <c r="BU661" i="6"/>
  <c r="AE694" i="6"/>
  <c r="BC680" i="6"/>
  <c r="M649" i="6"/>
  <c r="BO664" i="6"/>
  <c r="M688" i="6"/>
  <c r="AW702" i="6"/>
  <c r="Y649" i="6"/>
  <c r="AW649" i="6"/>
  <c r="S660" i="6"/>
  <c r="AQ671" i="6"/>
  <c r="AQ650" i="6"/>
  <c r="AK689" i="6"/>
  <c r="M689" i="6"/>
  <c r="S671" i="6"/>
  <c r="Y659" i="6"/>
  <c r="BC646" i="6"/>
  <c r="BU719" i="6"/>
  <c r="G684" i="6"/>
  <c r="G700" i="6"/>
  <c r="G716" i="6"/>
  <c r="BI683" i="6"/>
  <c r="M720" i="6"/>
  <c r="AE695" i="6"/>
  <c r="AE670" i="6"/>
  <c r="BU711" i="6"/>
  <c r="M665" i="6"/>
  <c r="G668" i="6"/>
  <c r="M699" i="6"/>
  <c r="BC666" i="6"/>
  <c r="Y706" i="6"/>
  <c r="AW684" i="6"/>
  <c r="G675" i="6"/>
  <c r="G707" i="6"/>
  <c r="M695" i="6"/>
  <c r="M701" i="6"/>
  <c r="BC681" i="6"/>
  <c r="G647" i="6"/>
  <c r="AE657" i="6"/>
  <c r="Y716" i="6"/>
  <c r="AE707" i="6"/>
  <c r="AK711" i="6"/>
  <c r="BC654" i="6"/>
  <c r="AE686" i="6"/>
  <c r="M673" i="6"/>
  <c r="AQ716" i="6"/>
  <c r="BI663" i="6"/>
  <c r="BO666" i="6"/>
  <c r="AW719" i="6"/>
  <c r="AE675" i="6"/>
  <c r="BO648" i="6"/>
  <c r="AK671" i="6"/>
  <c r="BI688" i="6"/>
  <c r="AK653" i="6"/>
  <c r="AW650" i="6"/>
  <c r="BO649" i="6"/>
  <c r="BI680" i="6"/>
  <c r="S668" i="6"/>
  <c r="AE685" i="6"/>
  <c r="BO675" i="6"/>
  <c r="AK706" i="6"/>
  <c r="BU710" i="6"/>
  <c r="AQ656" i="6"/>
  <c r="BI674" i="6"/>
  <c r="M714" i="6"/>
  <c r="S658" i="6"/>
  <c r="M716" i="6"/>
  <c r="BO688" i="6"/>
  <c r="S646" i="6"/>
  <c r="AK696" i="6"/>
  <c r="AK675" i="6"/>
  <c r="AQ683" i="6"/>
  <c r="G685" i="6"/>
  <c r="AQ701" i="6"/>
  <c r="AW678" i="6"/>
  <c r="AQ668" i="6"/>
  <c r="S711" i="6"/>
  <c r="S717" i="6"/>
  <c r="BO716" i="6"/>
  <c r="BI659" i="6"/>
  <c r="M678" i="6"/>
  <c r="AW715" i="6"/>
  <c r="Y682" i="6"/>
  <c r="S674" i="6"/>
  <c r="AQ694" i="6"/>
  <c r="M672" i="6"/>
  <c r="Y688" i="6"/>
  <c r="G696" i="6"/>
  <c r="G712" i="6"/>
  <c r="BO669" i="6"/>
  <c r="AK707" i="6"/>
  <c r="M713" i="6"/>
  <c r="BC653" i="6"/>
  <c r="BU690" i="6"/>
  <c r="BU658" i="6"/>
  <c r="BC697" i="6"/>
  <c r="AK649" i="6"/>
  <c r="BI679" i="6"/>
  <c r="BI689" i="6"/>
  <c r="BI675" i="6"/>
  <c r="AW676" i="6"/>
  <c r="Y692" i="6"/>
  <c r="BC673" i="6"/>
  <c r="G679" i="6"/>
  <c r="G711" i="6"/>
  <c r="BC658" i="6"/>
  <c r="S686" i="6"/>
  <c r="AK694" i="6"/>
  <c r="BU669" i="6"/>
  <c r="AE663" i="6"/>
  <c r="Y651" i="6"/>
  <c r="AK666" i="6"/>
  <c r="S663" i="6"/>
  <c r="AK654" i="6"/>
  <c r="AW667" i="6"/>
  <c r="Y707" i="6"/>
  <c r="AW680" i="6"/>
  <c r="BI673" i="6"/>
  <c r="BI647" i="6"/>
  <c r="BU703" i="6"/>
  <c r="BU680" i="6"/>
  <c r="G686" i="6"/>
  <c r="G702" i="6"/>
  <c r="M653" i="6"/>
  <c r="BU651" i="6"/>
  <c r="Y698" i="6"/>
  <c r="AK657" i="6"/>
  <c r="AK713" i="6"/>
  <c r="AQ684" i="6"/>
  <c r="AK659" i="6"/>
  <c r="BI678" i="6"/>
  <c r="BO698" i="6"/>
  <c r="BU650" i="6"/>
  <c r="BC713" i="6"/>
  <c r="G670" i="6"/>
  <c r="AW698" i="6"/>
  <c r="BC674" i="6"/>
  <c r="AK698" i="6"/>
  <c r="AK697" i="6"/>
  <c r="AE709" i="6"/>
  <c r="Y680" i="6"/>
  <c r="G673" i="6"/>
  <c r="G705" i="6"/>
  <c r="M705" i="6"/>
  <c r="BO702" i="6"/>
  <c r="AE691" i="6"/>
  <c r="S657" i="6"/>
  <c r="BU657" i="6"/>
  <c r="Y704" i="6"/>
  <c r="S705" i="6"/>
  <c r="BO655" i="6"/>
  <c r="BC651" i="6"/>
  <c r="AW694" i="6"/>
  <c r="BU664" i="6"/>
  <c r="BC677" i="6"/>
  <c r="G657" i="6"/>
  <c r="G655" i="6"/>
  <c r="AK681" i="6"/>
  <c r="BO683" i="6"/>
  <c r="AK677" i="6"/>
  <c r="S659" i="6"/>
  <c r="AK709" i="6"/>
  <c r="BU701" i="6"/>
  <c r="BC710" i="6"/>
  <c r="Y712" i="6"/>
  <c r="G719" i="6"/>
  <c r="BI719" i="6"/>
  <c r="AQ691" i="6"/>
  <c r="M683" i="6"/>
  <c r="AK702" i="6"/>
  <c r="BO650" i="6"/>
  <c r="AW681" i="6"/>
  <c r="BC659" i="6"/>
  <c r="G690" i="6"/>
  <c r="G706" i="6"/>
  <c r="AK672" i="6"/>
  <c r="AQ651" i="6"/>
  <c r="AQ714" i="6"/>
  <c r="S698" i="6"/>
  <c r="AW660" i="6"/>
  <c r="AE700" i="6"/>
  <c r="AE693" i="6"/>
  <c r="G674" i="6"/>
  <c r="AW664" i="6"/>
  <c r="BO676" i="6"/>
  <c r="BI693" i="6"/>
  <c r="AK670" i="6"/>
  <c r="AQ695" i="6"/>
  <c r="M719" i="6"/>
  <c r="M674" i="6"/>
  <c r="BU713" i="6"/>
  <c r="AE673" i="6"/>
  <c r="G649" i="6"/>
  <c r="Y660" i="6"/>
  <c r="AK676" i="6"/>
  <c r="M648" i="6"/>
  <c r="S647" i="6"/>
  <c r="BO682" i="6"/>
  <c r="AW677" i="6"/>
  <c r="S714" i="6"/>
  <c r="BU676" i="6"/>
  <c r="G681" i="6"/>
  <c r="G713" i="6"/>
  <c r="AE677" i="6"/>
  <c r="BO699" i="6"/>
  <c r="BU653" i="6"/>
  <c r="AE647" i="6"/>
  <c r="BU663" i="6"/>
  <c r="BC657" i="6"/>
  <c r="BC660" i="6"/>
  <c r="M681" i="6"/>
  <c r="BI660" i="6"/>
  <c r="BI648" i="6"/>
  <c r="BO691" i="6"/>
  <c r="AK650" i="6"/>
  <c r="AQ647" i="6"/>
  <c r="AW651" i="6"/>
  <c r="BC686" i="6"/>
  <c r="AE690" i="6"/>
  <c r="AW700" i="6"/>
  <c r="Y676" i="6"/>
  <c r="AE684" i="6"/>
  <c r="M675" i="6"/>
  <c r="M711" i="6"/>
  <c r="BC694" i="6"/>
  <c r="G665" i="6"/>
  <c r="G697" i="6"/>
  <c r="BO660" i="6"/>
  <c r="AK660" i="6"/>
  <c r="S656" i="6"/>
  <c r="BU686" i="6"/>
  <c r="BI700" i="6"/>
  <c r="AQ709" i="6"/>
  <c r="BO700" i="6"/>
  <c r="BC711" i="6"/>
  <c r="AK704" i="6"/>
  <c r="BU673" i="6"/>
  <c r="BC714" i="6"/>
  <c r="BU699" i="6"/>
  <c r="BU648" i="6"/>
  <c r="Y696" i="6"/>
  <c r="G663" i="6"/>
  <c r="Y683" i="6"/>
  <c r="AE650" i="6"/>
  <c r="AK665" i="6"/>
  <c r="AE656" i="6"/>
  <c r="Y661" i="6"/>
  <c r="AW665" i="6"/>
  <c r="BC720" i="6"/>
  <c r="BI682" i="6"/>
  <c r="AQ679" i="6"/>
  <c r="M658" i="6"/>
  <c r="BC687" i="6"/>
  <c r="BU697" i="6"/>
  <c r="BC703" i="6"/>
  <c r="AQ665" i="6"/>
  <c r="S667" i="6"/>
  <c r="BU715" i="6"/>
  <c r="AQ707" i="6"/>
  <c r="BI685" i="6"/>
  <c r="AK701" i="6"/>
  <c r="S708" i="6"/>
  <c r="BI703" i="6"/>
  <c r="AQ672" i="6"/>
  <c r="AQ652" i="6"/>
  <c r="AQ702" i="6"/>
  <c r="M709" i="6"/>
  <c r="AQ682" i="6"/>
  <c r="BU681" i="6"/>
  <c r="BC661" i="6"/>
  <c r="BU712" i="6"/>
  <c r="M685" i="6"/>
  <c r="BU660" i="6"/>
  <c r="G695" i="6"/>
  <c r="G694" i="6"/>
  <c r="G710" i="6"/>
  <c r="AE658" i="6"/>
  <c r="BI658" i="6"/>
  <c r="AQ678" i="6"/>
  <c r="M667" i="6"/>
  <c r="S675" i="6"/>
  <c r="BO658" i="6"/>
  <c r="BO665" i="6"/>
  <c r="AK656" i="6"/>
  <c r="BI694" i="6"/>
  <c r="M710" i="6"/>
  <c r="S720" i="6"/>
  <c r="AQ690" i="6"/>
  <c r="AW701" i="6"/>
  <c r="BC712" i="6"/>
  <c r="S694" i="6"/>
  <c r="M651" i="6"/>
  <c r="AW699" i="6"/>
  <c r="AW666" i="6"/>
  <c r="AW712" i="6"/>
  <c r="AE668" i="6"/>
  <c r="AE701" i="6"/>
  <c r="AW661" i="6"/>
  <c r="Y710" i="6"/>
  <c r="AE705" i="6"/>
  <c r="BI707" i="6"/>
  <c r="S695" i="6"/>
  <c r="M652" i="6"/>
  <c r="BC705" i="6"/>
  <c r="S682" i="6"/>
  <c r="BU647" i="6"/>
  <c r="BC692" i="6"/>
  <c r="AQ720" i="6"/>
  <c r="M694" i="6"/>
  <c r="BI654" i="6"/>
  <c r="S709" i="6"/>
  <c r="AQ699" i="6"/>
  <c r="AE671" i="6"/>
  <c r="Y715" i="6"/>
  <c r="BC682" i="6"/>
  <c r="AW688" i="6"/>
  <c r="AK661" i="6"/>
  <c r="Y700" i="6"/>
  <c r="G677" i="6"/>
  <c r="BC668" i="6"/>
  <c r="AE681" i="6"/>
  <c r="S692" i="6"/>
  <c r="M692" i="6"/>
  <c r="AK714" i="6"/>
  <c r="BU659" i="6"/>
  <c r="AK720" i="6"/>
  <c r="AK678" i="6"/>
  <c r="AE687" i="6"/>
  <c r="Y705" i="6"/>
  <c r="BC717" i="6"/>
  <c r="AE708" i="6"/>
  <c r="Y672" i="6"/>
  <c r="S713" i="6"/>
  <c r="AK668" i="6"/>
  <c r="BU688" i="6"/>
  <c r="BC671" i="6"/>
  <c r="BU674" i="6"/>
  <c r="AE706" i="6"/>
  <c r="BU708" i="6"/>
  <c r="BC719" i="6"/>
  <c r="AK686" i="6"/>
  <c r="S704" i="6"/>
  <c r="Y684" i="6"/>
  <c r="BO681" i="6"/>
  <c r="M704" i="6"/>
  <c r="AK717" i="6"/>
  <c r="Y693" i="6"/>
  <c r="AQ704" i="6"/>
  <c r="AQ648" i="6"/>
  <c r="M715" i="6"/>
  <c r="S715" i="6"/>
  <c r="M706" i="6"/>
  <c r="AW690" i="6"/>
  <c r="BU705" i="6"/>
  <c r="AW686" i="6"/>
  <c r="M717" i="6"/>
  <c r="AQ673" i="6"/>
  <c r="AK688" i="6"/>
  <c r="M668" i="6"/>
  <c r="Y714" i="6"/>
  <c r="BU665" i="6"/>
  <c r="BO719" i="6"/>
  <c r="AE676" i="6"/>
  <c r="AW652" i="6"/>
  <c r="Y668" i="6"/>
  <c r="AE713" i="6"/>
  <c r="M697" i="6"/>
  <c r="BU655" i="6"/>
  <c r="BU678" i="6"/>
  <c r="BI668" i="6"/>
  <c r="S681" i="6"/>
  <c r="M696" i="6"/>
  <c r="BO695" i="6"/>
  <c r="S710" i="6"/>
  <c r="AW662" i="6"/>
  <c r="AE664" i="6"/>
  <c r="AE653" i="6"/>
  <c r="AE717" i="6"/>
  <c r="BI715" i="6"/>
  <c r="AQ703" i="6"/>
  <c r="AK662" i="6"/>
  <c r="AK682" i="6"/>
  <c r="AE711" i="6"/>
  <c r="S712" i="6"/>
  <c r="BU652" i="6"/>
  <c r="G699" i="6"/>
  <c r="S649" i="6"/>
  <c r="Y709" i="6"/>
  <c r="BC700" i="6"/>
  <c r="AQ653" i="6"/>
  <c r="BC678" i="6"/>
  <c r="AE697" i="6"/>
  <c r="BI704" i="6"/>
  <c r="BC684" i="6"/>
  <c r="Y663" i="6"/>
  <c r="Y652" i="6"/>
  <c r="Y689" i="6"/>
  <c r="G659" i="6"/>
  <c r="AW668" i="6"/>
  <c r="G687" i="6"/>
  <c r="G717" i="6"/>
  <c r="G651" i="6"/>
  <c r="G688" i="6"/>
  <c r="AK705" i="6"/>
  <c r="S706" i="6"/>
  <c r="BI657" i="6"/>
  <c r="BC718" i="6"/>
  <c r="BC647" i="6"/>
  <c r="M693" i="6"/>
  <c r="BI710" i="6"/>
  <c r="BC649" i="6"/>
  <c r="AW707" i="6"/>
  <c r="G661" i="6"/>
  <c r="G693" i="6"/>
  <c r="G676" i="6"/>
  <c r="AE666" i="6"/>
  <c r="BU649" i="6"/>
  <c r="AQ706" i="6"/>
  <c r="S677" i="6"/>
  <c r="AQ687" i="6"/>
  <c r="BU720" i="6"/>
  <c r="BI690" i="6"/>
  <c r="S700" i="6"/>
  <c r="S719" i="6"/>
  <c r="BO703" i="6"/>
  <c r="S701" i="6"/>
  <c r="BU709" i="6"/>
  <c r="AE682" i="6"/>
  <c r="BU668" i="6"/>
  <c r="AW708" i="6"/>
  <c r="AW720" i="6"/>
  <c r="G692" i="6"/>
  <c r="G708" i="6"/>
  <c r="BO653" i="6"/>
  <c r="BI720" i="6"/>
  <c r="BO667" i="6"/>
  <c r="AK658" i="6"/>
  <c r="BO670" i="6"/>
  <c r="AK664" i="6"/>
  <c r="M656" i="6"/>
  <c r="M691" i="6"/>
  <c r="BI718" i="6"/>
  <c r="S648" i="6"/>
  <c r="AE655" i="6"/>
  <c r="S690" i="6"/>
  <c r="BU666" i="6"/>
  <c r="BO710" i="6"/>
  <c r="BU672" i="6"/>
  <c r="BO679" i="6"/>
  <c r="AW705" i="6"/>
  <c r="AW656" i="6"/>
  <c r="AQ693" i="6"/>
  <c r="AQ712" i="6"/>
  <c r="BI651" i="6"/>
  <c r="BO659" i="6"/>
  <c r="AK669" i="6"/>
  <c r="S697" i="6"/>
  <c r="M654" i="6"/>
  <c r="AQ655" i="6"/>
  <c r="BI646" i="6"/>
  <c r="BO674" i="6"/>
  <c r="BU677" i="6"/>
  <c r="AW646" i="6"/>
  <c r="BU695" i="6"/>
  <c r="BC693" i="6"/>
  <c r="BC665" i="6"/>
  <c r="AE692" i="6"/>
  <c r="BO685" i="6"/>
  <c r="AQ685" i="6"/>
  <c r="BU716" i="6"/>
  <c r="AQ664" i="6"/>
  <c r="AE715" i="6"/>
  <c r="BI656" i="6"/>
  <c r="BO651" i="6"/>
  <c r="M666" i="6"/>
  <c r="AQ654" i="6"/>
  <c r="BO718" i="6"/>
  <c r="AK651" i="6"/>
  <c r="BI702" i="6"/>
  <c r="AQ659" i="6"/>
  <c r="S655" i="6"/>
  <c r="Y699" i="6"/>
  <c r="AW709" i="6"/>
  <c r="BU656" i="6"/>
  <c r="BC683" i="6"/>
  <c r="Y717" i="6"/>
  <c r="G689" i="6"/>
  <c r="G653" i="6"/>
  <c r="BC698" i="6"/>
  <c r="BU683" i="6"/>
  <c r="BC689" i="6"/>
  <c r="BU667" i="6"/>
  <c r="AW692" i="6"/>
  <c r="Y708" i="6"/>
  <c r="AE689" i="6"/>
  <c r="G671" i="6"/>
  <c r="G703" i="6"/>
  <c r="G682" i="6"/>
  <c r="Y665" i="6"/>
  <c r="BO705" i="6"/>
  <c r="AK684" i="6"/>
  <c r="BO708" i="6"/>
  <c r="BO668" i="6"/>
  <c r="BI661" i="6"/>
  <c r="AQ689" i="6"/>
  <c r="S703" i="6"/>
  <c r="S699" i="6"/>
  <c r="BO690" i="6"/>
  <c r="AE703" i="6"/>
  <c r="Y694" i="6"/>
  <c r="AW672" i="6"/>
  <c r="BC652" i="6"/>
  <c r="BI665" i="6"/>
  <c r="AK673" i="6"/>
  <c r="AE674" i="6"/>
  <c r="BC669" i="6"/>
  <c r="BI708" i="6"/>
  <c r="BI711" i="6"/>
  <c r="BI696" i="6"/>
  <c r="S662" i="6"/>
  <c r="M659" i="6"/>
  <c r="M660" i="6"/>
  <c r="S691" i="6"/>
  <c r="BU662" i="6"/>
  <c r="BU693" i="6"/>
  <c r="BC695" i="6"/>
  <c r="AW710" i="6"/>
  <c r="AQ698" i="6"/>
  <c r="BC702" i="6"/>
  <c r="Y691" i="6"/>
  <c r="AW716" i="6"/>
  <c r="BI662" i="6"/>
  <c r="M646" i="6"/>
  <c r="AE716" i="6"/>
  <c r="BC691" i="6"/>
  <c r="BO692" i="6"/>
  <c r="AK699" i="6"/>
  <c r="BI666" i="6"/>
  <c r="M669" i="6"/>
  <c r="S679" i="6"/>
  <c r="AQ719" i="6"/>
  <c r="BI705" i="6"/>
  <c r="AK691" i="6"/>
  <c r="M670" i="6"/>
  <c r="M707" i="6"/>
  <c r="M708" i="6"/>
  <c r="BU718" i="6"/>
  <c r="BU685" i="6"/>
  <c r="AW683" i="6"/>
  <c r="AW654" i="6"/>
  <c r="AK652" i="6"/>
  <c r="BI677" i="6"/>
  <c r="S664" i="6"/>
  <c r="BC701" i="6"/>
  <c r="AQ697" i="6"/>
  <c r="BU696" i="6"/>
  <c r="AK693" i="6"/>
  <c r="BI686" i="6"/>
  <c r="AK710" i="6"/>
  <c r="AQ667" i="6"/>
  <c r="AQ666" i="6"/>
  <c r="AW685" i="6"/>
  <c r="AW696" i="6"/>
  <c r="AE652" i="6"/>
  <c r="M662" i="6"/>
  <c r="BI691" i="6"/>
  <c r="AE679" i="6"/>
  <c r="Y667" i="6"/>
  <c r="G698" i="6"/>
  <c r="G714" i="6"/>
  <c r="AK715" i="6"/>
  <c r="Y686" i="6"/>
  <c r="BU698" i="6"/>
  <c r="AW648" i="6"/>
  <c r="BI684" i="6"/>
  <c r="BI709" i="6"/>
  <c r="BC690" i="6"/>
  <c r="BC709" i="6"/>
  <c r="BC655" i="6"/>
  <c r="BU654" i="6"/>
  <c r="AE665" i="6"/>
  <c r="BO689" i="6"/>
  <c r="BO671" i="6"/>
  <c r="M676" i="6"/>
  <c r="AK690" i="6"/>
  <c r="AK674" i="6"/>
  <c r="BO686" i="6"/>
  <c r="AK718" i="6"/>
  <c r="AK692" i="6"/>
  <c r="AK680" i="6"/>
  <c r="S676" i="6"/>
  <c r="S696" i="6"/>
  <c r="BO709" i="6"/>
  <c r="BI676" i="6"/>
  <c r="BI706" i="6"/>
  <c r="M690" i="6"/>
  <c r="M661" i="6"/>
  <c r="BI664" i="6"/>
  <c r="AQ715" i="6"/>
  <c r="AK667" i="6"/>
  <c r="S716" i="6"/>
  <c r="AK685" i="6"/>
  <c r="Y702" i="6"/>
  <c r="BC667" i="6"/>
  <c r="Y662" i="6"/>
  <c r="AQ711" i="6"/>
  <c r="S651" i="6"/>
  <c r="S707" i="6"/>
  <c r="BO684" i="6"/>
  <c r="BC663" i="6"/>
  <c r="M698" i="6"/>
  <c r="AQ688" i="6"/>
  <c r="BU702" i="6"/>
  <c r="BU714" i="6"/>
  <c r="BU682" i="6"/>
  <c r="BO678" i="6"/>
  <c r="BO647" i="6"/>
  <c r="S685" i="6"/>
  <c r="BI714" i="6"/>
  <c r="BI698" i="6"/>
  <c r="BU692" i="6"/>
  <c r="BI670" i="6"/>
  <c r="BI699" i="6"/>
  <c r="BC706" i="6"/>
  <c r="M702" i="6"/>
  <c r="BO657" i="6"/>
  <c r="AK683" i="6"/>
  <c r="BO654" i="6"/>
  <c r="BI669" i="6"/>
  <c r="AQ718" i="6"/>
  <c r="BO672" i="6"/>
  <c r="AK648" i="6"/>
  <c r="M686" i="6"/>
  <c r="BI712" i="6"/>
  <c r="BI653" i="6"/>
  <c r="M650" i="6"/>
  <c r="M677" i="6"/>
  <c r="BO661" i="6"/>
  <c r="S718" i="6"/>
  <c r="Y681" i="6"/>
  <c r="BO713" i="6"/>
  <c r="M680" i="6"/>
  <c r="BC675" i="6"/>
  <c r="BO717" i="6"/>
  <c r="BO720" i="6"/>
  <c r="BC707" i="6"/>
  <c r="Y670" i="6"/>
  <c r="AW697" i="6"/>
  <c r="S680" i="6"/>
  <c r="Y646" i="6"/>
  <c r="S653" i="6"/>
  <c r="AW682" i="6"/>
  <c r="AK700" i="6"/>
  <c r="BI672" i="6"/>
  <c r="S678" i="6"/>
  <c r="AQ705" i="6"/>
  <c r="BU707" i="6"/>
  <c r="BU717" i="6"/>
  <c r="AW670" i="6"/>
  <c r="S673" i="6"/>
  <c r="BU706" i="6"/>
  <c r="BO646" i="6"/>
  <c r="BO697" i="6"/>
  <c r="M712" i="6"/>
  <c r="S669" i="6"/>
  <c r="M684" i="6"/>
  <c r="BI701" i="6"/>
  <c r="S688" i="6"/>
  <c r="AQ669" i="6"/>
  <c r="AE698" i="6"/>
  <c r="BU689" i="6"/>
  <c r="M700" i="6"/>
  <c r="S683" i="6"/>
  <c r="AQ661" i="6"/>
  <c r="BC699" i="6"/>
  <c r="AW714" i="6"/>
  <c r="Y677" i="6"/>
  <c r="AQ696" i="6"/>
  <c r="BI650" i="6"/>
  <c r="S670" i="6"/>
  <c r="S661" i="6"/>
  <c r="BU670" i="6"/>
  <c r="BO687" i="6"/>
  <c r="BU694" i="6"/>
  <c r="AK708" i="6"/>
  <c r="AQ657" i="6"/>
  <c r="Y654" i="6"/>
  <c r="AQ713" i="6"/>
  <c r="BO696" i="6"/>
  <c r="S684" i="6"/>
  <c r="AQ662" i="6"/>
  <c r="AQ717" i="6"/>
  <c r="AQ677" i="6"/>
  <c r="BO694" i="6"/>
  <c r="BO707" i="6"/>
  <c r="Y701" i="6"/>
  <c r="AQ680" i="6"/>
  <c r="S689" i="6"/>
  <c r="AE714" i="6"/>
  <c r="Y713" i="6"/>
  <c r="BO701" i="6"/>
  <c r="BI717" i="6"/>
  <c r="Y685" i="6"/>
  <c r="BU646" i="6"/>
  <c r="BO712" i="6"/>
  <c r="BO656" i="6"/>
  <c r="AW706" i="6"/>
  <c r="AW674" i="6"/>
  <c r="AQ646" i="6"/>
  <c r="S654" i="6"/>
  <c r="AQ649" i="6"/>
  <c r="S665" i="6"/>
  <c r="AE719" i="6"/>
  <c r="BO673" i="6"/>
  <c r="AQ681" i="6"/>
  <c r="AW689" i="6"/>
  <c r="S672" i="6"/>
  <c r="BU700" i="6"/>
  <c r="BI692" i="6"/>
  <c r="BO711" i="6"/>
  <c r="AQ670" i="6"/>
  <c r="AW713" i="6"/>
  <c r="S693" i="6"/>
  <c r="BI716" i="6"/>
  <c r="AK716" i="6"/>
  <c r="AK712" i="6"/>
  <c r="Y678" i="6"/>
  <c r="BO677" i="6"/>
  <c r="AQ710" i="6"/>
  <c r="BO663" i="6"/>
  <c r="AW718" i="6"/>
  <c r="Y718" i="6"/>
  <c r="BO693" i="6"/>
  <c r="BC715" i="6"/>
  <c r="BU684" i="6"/>
  <c r="BO662" i="6"/>
  <c r="Y697" i="6"/>
  <c r="BO715" i="6"/>
  <c r="C721" i="6"/>
  <c r="M408" i="6" l="1"/>
  <c r="AK86" i="6"/>
  <c r="S86" i="6"/>
  <c r="AE328" i="6"/>
  <c r="M166" i="6"/>
  <c r="AK487" i="6"/>
  <c r="BO328" i="6"/>
  <c r="BO408" i="6"/>
  <c r="BU247" i="6"/>
  <c r="AK566" i="6"/>
  <c r="BC487" i="6"/>
  <c r="Y86" i="6"/>
  <c r="BO86" i="6"/>
  <c r="AE166" i="6"/>
  <c r="AQ247" i="6"/>
  <c r="BC408" i="6"/>
  <c r="AW408" i="6"/>
  <c r="BU487" i="6"/>
  <c r="BC566" i="6"/>
  <c r="BO566" i="6"/>
  <c r="BU566" i="6"/>
  <c r="M86" i="6"/>
  <c r="S166" i="6"/>
  <c r="AK166" i="6"/>
  <c r="BI166" i="6"/>
  <c r="M247" i="6"/>
  <c r="M328" i="6"/>
  <c r="AW247" i="6"/>
  <c r="BU166" i="6"/>
  <c r="Y247" i="6"/>
  <c r="AK408" i="6"/>
  <c r="BI328" i="6"/>
  <c r="AQ328" i="6"/>
  <c r="AE487" i="6"/>
  <c r="AQ487" i="6"/>
  <c r="S487" i="6"/>
  <c r="AE566" i="6"/>
  <c r="AQ566" i="6"/>
  <c r="BI566" i="6"/>
  <c r="Y566" i="6"/>
  <c r="AE86" i="6"/>
  <c r="AW86" i="6"/>
  <c r="BI86" i="6"/>
  <c r="BU86" i="6"/>
  <c r="Y166" i="6"/>
  <c r="AQ166" i="6"/>
  <c r="BC166" i="6"/>
  <c r="BO166" i="6"/>
  <c r="AQ86" i="6"/>
  <c r="BC86" i="6"/>
  <c r="AW166" i="6"/>
  <c r="S247" i="6"/>
  <c r="BC247" i="6"/>
  <c r="AK247" i="6"/>
  <c r="AE247" i="6"/>
  <c r="BI247" i="6"/>
  <c r="BO247" i="6"/>
  <c r="S328" i="6"/>
  <c r="AK328" i="6"/>
  <c r="Y328" i="6"/>
  <c r="S408" i="6"/>
  <c r="Y408" i="6"/>
  <c r="AE408" i="6"/>
  <c r="BC328" i="6"/>
  <c r="AW328" i="6"/>
  <c r="BU328" i="6"/>
  <c r="M487" i="6"/>
  <c r="AQ408" i="6"/>
  <c r="BI408" i="6"/>
  <c r="Y487" i="6"/>
  <c r="BU408" i="6"/>
  <c r="AW487" i="6"/>
  <c r="S566" i="6"/>
  <c r="M566" i="6"/>
  <c r="BI487" i="6"/>
  <c r="BO487" i="6"/>
  <c r="AW566" i="6"/>
  <c r="BT645" i="6"/>
  <c r="BT721" i="6" l="1"/>
  <c r="K736" i="6" l="1"/>
  <c r="J736" i="6"/>
  <c r="I736" i="6"/>
  <c r="H736" i="6"/>
  <c r="D736" i="6"/>
  <c r="V155" i="3"/>
  <c r="AL155" i="3" s="1"/>
  <c r="V213" i="3"/>
  <c r="AL213" i="3" s="1"/>
  <c r="V272" i="3"/>
  <c r="AL272" i="3" s="1"/>
  <c r="V331" i="3"/>
  <c r="AL331" i="3" s="1"/>
  <c r="AL391" i="3"/>
  <c r="V450" i="3"/>
  <c r="AL450" i="3" s="1"/>
  <c r="V509" i="3"/>
  <c r="AL509" i="3" s="1"/>
  <c r="V569" i="3"/>
  <c r="AL569" i="3" s="1"/>
  <c r="V626" i="3"/>
  <c r="AL626" i="3" s="1"/>
  <c r="V686" i="3"/>
  <c r="AL686" i="3" s="1"/>
  <c r="V93" i="3"/>
  <c r="AL93" i="3" s="1"/>
  <c r="V151" i="3"/>
  <c r="AL151" i="3" s="1"/>
  <c r="V209" i="3"/>
  <c r="AL209" i="3" s="1"/>
  <c r="V268" i="3"/>
  <c r="AL268" i="3" s="1"/>
  <c r="V327" i="3"/>
  <c r="AL327" i="3" s="1"/>
  <c r="V386" i="3"/>
  <c r="AL386" i="3" s="1"/>
  <c r="V446" i="3"/>
  <c r="AL446" i="3" s="1"/>
  <c r="V505" i="3"/>
  <c r="AL505" i="3" s="1"/>
  <c r="V565" i="3"/>
  <c r="AL565" i="3" s="1"/>
  <c r="V622" i="3"/>
  <c r="AL622" i="3" s="1"/>
  <c r="V682" i="3"/>
  <c r="AL682" i="3" s="1"/>
  <c r="V38" i="3"/>
  <c r="AL38" i="3" s="1"/>
  <c r="V96" i="3"/>
  <c r="AL96" i="3" s="1"/>
  <c r="V154" i="3"/>
  <c r="AL154" i="3" s="1"/>
  <c r="AL212" i="3"/>
  <c r="V271" i="3"/>
  <c r="AL271" i="3" s="1"/>
  <c r="V330" i="3"/>
  <c r="AL330" i="3" s="1"/>
  <c r="AL390" i="3"/>
  <c r="V449" i="3"/>
  <c r="AL449" i="3" s="1"/>
  <c r="V508" i="3"/>
  <c r="AL508" i="3" s="1"/>
  <c r="V625" i="3"/>
  <c r="AL625" i="3" s="1"/>
  <c r="V685" i="3"/>
  <c r="AL685" i="3" s="1"/>
  <c r="V40" i="3"/>
  <c r="AL40" i="3" s="1"/>
  <c r="V98" i="3"/>
  <c r="AL98" i="3" s="1"/>
  <c r="V156" i="3"/>
  <c r="AL156" i="3" s="1"/>
  <c r="V214" i="3"/>
  <c r="AL214" i="3" s="1"/>
  <c r="V273" i="3"/>
  <c r="AL273" i="3" s="1"/>
  <c r="V332" i="3"/>
  <c r="AL332" i="3" s="1"/>
  <c r="V392" i="3"/>
  <c r="AL392" i="3" s="1"/>
  <c r="V451" i="3"/>
  <c r="AL451" i="3" s="1"/>
  <c r="V570" i="3"/>
  <c r="AL570" i="3" s="1"/>
  <c r="V627" i="3"/>
  <c r="AL627" i="3" s="1"/>
  <c r="V687" i="3"/>
  <c r="AL687" i="3" s="1"/>
  <c r="V41" i="3"/>
  <c r="AL41" i="3" s="1"/>
  <c r="V99" i="3"/>
  <c r="AL99" i="3" s="1"/>
  <c r="V157" i="3"/>
  <c r="AL157" i="3" s="1"/>
  <c r="V215" i="3"/>
  <c r="AL215" i="3" s="1"/>
  <c r="V274" i="3"/>
  <c r="AL274" i="3" s="1"/>
  <c r="V333" i="3"/>
  <c r="AL333" i="3" s="1"/>
  <c r="V393" i="3"/>
  <c r="AL393" i="3" s="1"/>
  <c r="V452" i="3"/>
  <c r="AL452" i="3" s="1"/>
  <c r="V511" i="3"/>
  <c r="AL511" i="3" s="1"/>
  <c r="V571" i="3"/>
  <c r="AL571" i="3" s="1"/>
  <c r="V628" i="3"/>
  <c r="AL628" i="3" s="1"/>
  <c r="V688" i="3"/>
  <c r="AL688" i="3" s="1"/>
  <c r="V42" i="3"/>
  <c r="AL42" i="3" s="1"/>
  <c r="V100" i="3"/>
  <c r="AL100" i="3" s="1"/>
  <c r="V158" i="3"/>
  <c r="AL158" i="3" s="1"/>
  <c r="V216" i="3"/>
  <c r="AL216" i="3" s="1"/>
  <c r="V275" i="3"/>
  <c r="AL275" i="3" s="1"/>
  <c r="V334" i="3"/>
  <c r="AL334" i="3" s="1"/>
  <c r="V453" i="3"/>
  <c r="AL453" i="3" s="1"/>
  <c r="V512" i="3"/>
  <c r="AL512" i="3" s="1"/>
  <c r="V572" i="3"/>
  <c r="AL572" i="3" s="1"/>
  <c r="V629" i="3"/>
  <c r="AL629" i="3" s="1"/>
  <c r="V689" i="3"/>
  <c r="AL689" i="3" s="1"/>
  <c r="V152" i="3"/>
  <c r="AL152" i="3" s="1"/>
  <c r="V210" i="3"/>
  <c r="AL210" i="3" s="1"/>
  <c r="V269" i="3"/>
  <c r="AL269" i="3" s="1"/>
  <c r="AL328" i="3"/>
  <c r="V387" i="3"/>
  <c r="AL387" i="3" s="1"/>
  <c r="V447" i="3"/>
  <c r="AL447" i="3" s="1"/>
  <c r="V566" i="3"/>
  <c r="AL566" i="3" s="1"/>
  <c r="AL623" i="3"/>
  <c r="V683" i="3"/>
  <c r="AL683" i="3" s="1"/>
  <c r="V15" i="3"/>
  <c r="AL15" i="3" s="1"/>
  <c r="V73" i="3"/>
  <c r="AL73" i="3" s="1"/>
  <c r="V131" i="3"/>
  <c r="AL131" i="3" s="1"/>
  <c r="V189" i="3"/>
  <c r="AL189" i="3" s="1"/>
  <c r="V307" i="3"/>
  <c r="AL307" i="3" s="1"/>
  <c r="V366" i="3"/>
  <c r="AL366" i="3" s="1"/>
  <c r="V426" i="3"/>
  <c r="AL426" i="3" s="1"/>
  <c r="V485" i="3"/>
  <c r="AL485" i="3" s="1"/>
  <c r="V545" i="3"/>
  <c r="AL545" i="3" s="1"/>
  <c r="V602" i="3"/>
  <c r="AL602" i="3" s="1"/>
  <c r="V662" i="3"/>
  <c r="AL662" i="3" s="1"/>
  <c r="AL194" i="3"/>
  <c r="V253" i="3"/>
  <c r="AL253" i="3" s="1"/>
  <c r="V312" i="3"/>
  <c r="AL312" i="3" s="1"/>
  <c r="V371" i="3"/>
  <c r="AL371" i="3" s="1"/>
  <c r="V431" i="3"/>
  <c r="AL431" i="3" s="1"/>
  <c r="V490" i="3"/>
  <c r="AL490" i="3" s="1"/>
  <c r="V550" i="3"/>
  <c r="AL550" i="3" s="1"/>
  <c r="V607" i="3"/>
  <c r="AL607" i="3" s="1"/>
  <c r="V667" i="3"/>
  <c r="AL667" i="3" s="1"/>
  <c r="V16" i="3"/>
  <c r="AL16" i="3" s="1"/>
  <c r="V74" i="3"/>
  <c r="AL74" i="3" s="1"/>
  <c r="V132" i="3"/>
  <c r="AL132" i="3" s="1"/>
  <c r="V190" i="3"/>
  <c r="AL190" i="3" s="1"/>
  <c r="V308" i="3"/>
  <c r="AL308" i="3" s="1"/>
  <c r="V367" i="3"/>
  <c r="AL367" i="3" s="1"/>
  <c r="V427" i="3"/>
  <c r="AL427" i="3" s="1"/>
  <c r="V486" i="3"/>
  <c r="AL486" i="3" s="1"/>
  <c r="V546" i="3"/>
  <c r="AL546" i="3" s="1"/>
  <c r="V603" i="3"/>
  <c r="AL603" i="3" s="1"/>
  <c r="V663" i="3"/>
  <c r="AL663" i="3" s="1"/>
  <c r="V37" i="3"/>
  <c r="AL37" i="3" s="1"/>
  <c r="V95" i="3"/>
  <c r="AL95" i="3" s="1"/>
  <c r="V153" i="3"/>
  <c r="AL153" i="3" s="1"/>
  <c r="V211" i="3"/>
  <c r="AL211" i="3" s="1"/>
  <c r="V270" i="3"/>
  <c r="AL270" i="3" s="1"/>
  <c r="V329" i="3"/>
  <c r="AL329" i="3" s="1"/>
  <c r="V388" i="3"/>
  <c r="AL388" i="3" s="1"/>
  <c r="V448" i="3"/>
  <c r="AL448" i="3" s="1"/>
  <c r="V507" i="3"/>
  <c r="AL507" i="3" s="1"/>
  <c r="V567" i="3"/>
  <c r="AL567" i="3" s="1"/>
  <c r="V624" i="3"/>
  <c r="AL624" i="3" s="1"/>
  <c r="V684" i="3"/>
  <c r="AL684" i="3" s="1"/>
  <c r="V71" i="3"/>
  <c r="AL71" i="3" s="1"/>
  <c r="V129" i="3"/>
  <c r="AL129" i="3" s="1"/>
  <c r="V187" i="3"/>
  <c r="AL187" i="3" s="1"/>
  <c r="V246" i="3"/>
  <c r="AL246" i="3" s="1"/>
  <c r="V305" i="3"/>
  <c r="AL305" i="3" s="1"/>
  <c r="V364" i="3"/>
  <c r="AL364" i="3" s="1"/>
  <c r="V424" i="3"/>
  <c r="AL424" i="3" s="1"/>
  <c r="V483" i="3"/>
  <c r="AL483" i="3" s="1"/>
  <c r="V543" i="3"/>
  <c r="AL543" i="3" s="1"/>
  <c r="V600" i="3"/>
  <c r="AL600" i="3" s="1"/>
  <c r="V660" i="3"/>
  <c r="AL660" i="3" s="1"/>
  <c r="V12" i="3"/>
  <c r="AL12" i="3" s="1"/>
  <c r="V70" i="3"/>
  <c r="AL70" i="3" s="1"/>
  <c r="V128" i="3"/>
  <c r="AL128" i="3" s="1"/>
  <c r="V186" i="3"/>
  <c r="AL186" i="3" s="1"/>
  <c r="V245" i="3"/>
  <c r="AL245" i="3" s="1"/>
  <c r="V304" i="3"/>
  <c r="AL304" i="3" s="1"/>
  <c r="V363" i="3"/>
  <c r="AL363" i="3" s="1"/>
  <c r="V423" i="3"/>
  <c r="AL423" i="3" s="1"/>
  <c r="V482" i="3"/>
  <c r="AL482" i="3" s="1"/>
  <c r="V542" i="3"/>
  <c r="AL542" i="3" s="1"/>
  <c r="V599" i="3"/>
  <c r="AL599" i="3" s="1"/>
  <c r="V659" i="3"/>
  <c r="AL659" i="3" s="1"/>
  <c r="V14" i="3"/>
  <c r="AL14" i="3" s="1"/>
  <c r="V72" i="3"/>
  <c r="AL72" i="3" s="1"/>
  <c r="V130" i="3"/>
  <c r="AL130" i="3" s="1"/>
  <c r="V188" i="3"/>
  <c r="AL188" i="3" s="1"/>
  <c r="V247" i="3"/>
  <c r="AL247" i="3" s="1"/>
  <c r="V306" i="3"/>
  <c r="AL306" i="3" s="1"/>
  <c r="V365" i="3"/>
  <c r="AL365" i="3" s="1"/>
  <c r="V425" i="3"/>
  <c r="AL425" i="3" s="1"/>
  <c r="V484" i="3"/>
  <c r="AL484" i="3" s="1"/>
  <c r="V544" i="3"/>
  <c r="AL544" i="3" s="1"/>
  <c r="V601" i="3"/>
  <c r="AL601" i="3" s="1"/>
  <c r="V661" i="3"/>
  <c r="AL661" i="3" s="1"/>
  <c r="V23" i="3"/>
  <c r="AL23" i="3" s="1"/>
  <c r="V81" i="3"/>
  <c r="AL81" i="3" s="1"/>
  <c r="V139" i="3"/>
  <c r="AL139" i="3" s="1"/>
  <c r="V197" i="3"/>
  <c r="AL197" i="3" s="1"/>
  <c r="V256" i="3"/>
  <c r="AL256" i="3" s="1"/>
  <c r="V315" i="3"/>
  <c r="AL315" i="3" s="1"/>
  <c r="V374" i="3"/>
  <c r="AL374" i="3" s="1"/>
  <c r="V434" i="3"/>
  <c r="AL434" i="3" s="1"/>
  <c r="V493" i="3"/>
  <c r="AL493" i="3" s="1"/>
  <c r="V553" i="3"/>
  <c r="AL553" i="3" s="1"/>
  <c r="V610" i="3"/>
  <c r="AL610" i="3" s="1"/>
  <c r="V670" i="3"/>
  <c r="AL670" i="3" s="1"/>
  <c r="V34" i="3"/>
  <c r="AL34" i="3" s="1"/>
  <c r="V92" i="3"/>
  <c r="AL92" i="3" s="1"/>
  <c r="V150" i="3"/>
  <c r="AL150" i="3" s="1"/>
  <c r="V208" i="3"/>
  <c r="AL208" i="3" s="1"/>
  <c r="V267" i="3"/>
  <c r="AL267" i="3" s="1"/>
  <c r="V326" i="3"/>
  <c r="AL326" i="3" s="1"/>
  <c r="V385" i="3"/>
  <c r="AL385" i="3" s="1"/>
  <c r="V445" i="3"/>
  <c r="AL445" i="3" s="1"/>
  <c r="V504" i="3"/>
  <c r="AL504" i="3" s="1"/>
  <c r="V564" i="3"/>
  <c r="AL564" i="3" s="1"/>
  <c r="V621" i="3"/>
  <c r="AL621" i="3" s="1"/>
  <c r="V681" i="3"/>
  <c r="AL681" i="3" s="1"/>
  <c r="V33" i="3"/>
  <c r="AL33" i="3" s="1"/>
  <c r="V91" i="3"/>
  <c r="AL91" i="3" s="1"/>
  <c r="V149" i="3"/>
  <c r="AL149" i="3" s="1"/>
  <c r="V207" i="3"/>
  <c r="AL207" i="3" s="1"/>
  <c r="V266" i="3"/>
  <c r="AL266" i="3" s="1"/>
  <c r="V325" i="3"/>
  <c r="AL325" i="3" s="1"/>
  <c r="V384" i="3"/>
  <c r="AL384" i="3" s="1"/>
  <c r="V444" i="3"/>
  <c r="AL444" i="3" s="1"/>
  <c r="V503" i="3"/>
  <c r="AL503" i="3" s="1"/>
  <c r="V563" i="3"/>
  <c r="AL563" i="3" s="1"/>
  <c r="V620" i="3"/>
  <c r="AL620" i="3" s="1"/>
  <c r="V680" i="3"/>
  <c r="AL680" i="3" s="1"/>
  <c r="V11" i="3"/>
  <c r="AL11" i="3" s="1"/>
  <c r="V69" i="3"/>
  <c r="AL69" i="3" s="1"/>
  <c r="V127" i="3"/>
  <c r="AL127" i="3" s="1"/>
  <c r="V185" i="3"/>
  <c r="AL185" i="3" s="1"/>
  <c r="V303" i="3"/>
  <c r="AL303" i="3" s="1"/>
  <c r="V362" i="3"/>
  <c r="AL362" i="3" s="1"/>
  <c r="V422" i="3"/>
  <c r="AL422" i="3" s="1"/>
  <c r="V481" i="3"/>
  <c r="AL481" i="3" s="1"/>
  <c r="V541" i="3"/>
  <c r="AL541" i="3" s="1"/>
  <c r="V598" i="3"/>
  <c r="AL598" i="3" s="1"/>
  <c r="V8" i="3"/>
  <c r="AL8" i="3" s="1"/>
  <c r="V66" i="3"/>
  <c r="AL66" i="3" s="1"/>
  <c r="V124" i="3"/>
  <c r="AL124" i="3" s="1"/>
  <c r="V182" i="3"/>
  <c r="AL182" i="3" s="1"/>
  <c r="V241" i="3"/>
  <c r="AL241" i="3" s="1"/>
  <c r="V300" i="3"/>
  <c r="AL300" i="3" s="1"/>
  <c r="V359" i="3"/>
  <c r="AL359" i="3" s="1"/>
  <c r="V419" i="3"/>
  <c r="AL419" i="3" s="1"/>
  <c r="V478" i="3"/>
  <c r="AL478" i="3" s="1"/>
  <c r="V538" i="3"/>
  <c r="AL538" i="3" s="1"/>
  <c r="V595" i="3"/>
  <c r="AL595" i="3" s="1"/>
  <c r="V655" i="3"/>
  <c r="AL655" i="3" s="1"/>
  <c r="V9" i="3"/>
  <c r="AL9" i="3" s="1"/>
  <c r="V67" i="3"/>
  <c r="AL67" i="3" s="1"/>
  <c r="V125" i="3"/>
  <c r="AL125" i="3" s="1"/>
  <c r="V183" i="3"/>
  <c r="AL183" i="3" s="1"/>
  <c r="V242" i="3"/>
  <c r="AL242" i="3" s="1"/>
  <c r="V301" i="3"/>
  <c r="AL301" i="3" s="1"/>
  <c r="V360" i="3"/>
  <c r="AL360" i="3" s="1"/>
  <c r="V420" i="3"/>
  <c r="AL420" i="3" s="1"/>
  <c r="V479" i="3"/>
  <c r="AL479" i="3" s="1"/>
  <c r="V539" i="3"/>
  <c r="AL539" i="3" s="1"/>
  <c r="V596" i="3"/>
  <c r="AL596" i="3" s="1"/>
  <c r="V656" i="3"/>
  <c r="AL656" i="3" s="1"/>
  <c r="V21" i="3"/>
  <c r="AL21" i="3" s="1"/>
  <c r="V79" i="3"/>
  <c r="AL79" i="3" s="1"/>
  <c r="V137" i="3"/>
  <c r="AL137" i="3" s="1"/>
  <c r="V195" i="3"/>
  <c r="AL195" i="3" s="1"/>
  <c r="V254" i="3"/>
  <c r="AL254" i="3" s="1"/>
  <c r="V313" i="3"/>
  <c r="AL313" i="3" s="1"/>
  <c r="V372" i="3"/>
  <c r="AL372" i="3" s="1"/>
  <c r="V432" i="3"/>
  <c r="AL432" i="3" s="1"/>
  <c r="V491" i="3"/>
  <c r="AL491" i="3" s="1"/>
  <c r="V551" i="3"/>
  <c r="AL551" i="3" s="1"/>
  <c r="V608" i="3"/>
  <c r="AL608" i="3" s="1"/>
  <c r="V668" i="3"/>
  <c r="AL668" i="3" s="1"/>
  <c r="V18" i="3"/>
  <c r="AL18" i="3" s="1"/>
  <c r="V76" i="3"/>
  <c r="AL76" i="3" s="1"/>
  <c r="V134" i="3"/>
  <c r="AL134" i="3" s="1"/>
  <c r="V192" i="3"/>
  <c r="AL192" i="3" s="1"/>
  <c r="V251" i="3"/>
  <c r="AL251" i="3" s="1"/>
  <c r="V310" i="3"/>
  <c r="AL310" i="3" s="1"/>
  <c r="V369" i="3"/>
  <c r="AL369" i="3" s="1"/>
  <c r="V429" i="3"/>
  <c r="AL429" i="3" s="1"/>
  <c r="V488" i="3"/>
  <c r="AL488" i="3" s="1"/>
  <c r="V548" i="3"/>
  <c r="AL548" i="3" s="1"/>
  <c r="V605" i="3"/>
  <c r="AL605" i="3" s="1"/>
  <c r="V665" i="3"/>
  <c r="AL665" i="3" s="1"/>
  <c r="V108" i="3"/>
  <c r="AL108" i="3" s="1"/>
  <c r="V166" i="3"/>
  <c r="AL166" i="3" s="1"/>
  <c r="V224" i="3"/>
  <c r="AL224" i="3" s="1"/>
  <c r="V283" i="3"/>
  <c r="AL283" i="3" s="1"/>
  <c r="V342" i="3"/>
  <c r="AL342" i="3" s="1"/>
  <c r="V402" i="3"/>
  <c r="AL402" i="3" s="1"/>
  <c r="V461" i="3"/>
  <c r="AL461" i="3" s="1"/>
  <c r="V520" i="3"/>
  <c r="AL520" i="3" s="1"/>
  <c r="V580" i="3"/>
  <c r="AL580" i="3" s="1"/>
  <c r="V638" i="3"/>
  <c r="AL638" i="3" s="1"/>
  <c r="V697" i="3"/>
  <c r="AL697" i="3" s="1"/>
  <c r="V49" i="3"/>
  <c r="AL49" i="3" s="1"/>
  <c r="V107" i="3"/>
  <c r="AL107" i="3" s="1"/>
  <c r="V165" i="3"/>
  <c r="AL165" i="3" s="1"/>
  <c r="V223" i="3"/>
  <c r="AL223" i="3" s="1"/>
  <c r="V282" i="3"/>
  <c r="AL282" i="3" s="1"/>
  <c r="V341" i="3"/>
  <c r="AL341" i="3" s="1"/>
  <c r="V401" i="3"/>
  <c r="AL401" i="3" s="1"/>
  <c r="V460" i="3"/>
  <c r="AL460" i="3" s="1"/>
  <c r="V519" i="3"/>
  <c r="AL519" i="3" s="1"/>
  <c r="V579" i="3"/>
  <c r="AL579" i="3" s="1"/>
  <c r="V637" i="3"/>
  <c r="AL637" i="3" s="1"/>
  <c r="V696" i="3"/>
  <c r="AL696" i="3" s="1"/>
  <c r="V19" i="3"/>
  <c r="AL19" i="3" s="1"/>
  <c r="V77" i="3"/>
  <c r="AL77" i="3" s="1"/>
  <c r="V135" i="3"/>
  <c r="AL135" i="3" s="1"/>
  <c r="V193" i="3"/>
  <c r="AL193" i="3" s="1"/>
  <c r="V252" i="3"/>
  <c r="AL252" i="3" s="1"/>
  <c r="V311" i="3"/>
  <c r="AL311" i="3" s="1"/>
  <c r="V370" i="3"/>
  <c r="AL370" i="3" s="1"/>
  <c r="V430" i="3"/>
  <c r="AL430" i="3" s="1"/>
  <c r="V489" i="3"/>
  <c r="AL489" i="3" s="1"/>
  <c r="V549" i="3"/>
  <c r="AL549" i="3" s="1"/>
  <c r="V606" i="3"/>
  <c r="AL606" i="3" s="1"/>
  <c r="V666" i="3"/>
  <c r="AL666" i="3" s="1"/>
  <c r="V55" i="3"/>
  <c r="AL55" i="3" s="1"/>
  <c r="V113" i="3"/>
  <c r="AL113" i="3" s="1"/>
  <c r="V171" i="3"/>
  <c r="AL171" i="3" s="1"/>
  <c r="V230" i="3"/>
  <c r="AL230" i="3" s="1"/>
  <c r="V289" i="3"/>
  <c r="AL289" i="3" s="1"/>
  <c r="V348" i="3"/>
  <c r="AL348" i="3" s="1"/>
  <c r="V408" i="3"/>
  <c r="AL408" i="3" s="1"/>
  <c r="V467" i="3"/>
  <c r="AL467" i="3" s="1"/>
  <c r="V527" i="3"/>
  <c r="AL527" i="3" s="1"/>
  <c r="V584" i="3"/>
  <c r="AL584" i="3" s="1"/>
  <c r="V644" i="3"/>
  <c r="AL644" i="3" s="1"/>
  <c r="V703" i="3"/>
  <c r="AL703" i="3" s="1"/>
  <c r="V51" i="3"/>
  <c r="AL51" i="3" s="1"/>
  <c r="V109" i="3"/>
  <c r="AL109" i="3" s="1"/>
  <c r="V167" i="3"/>
  <c r="AL167" i="3" s="1"/>
  <c r="V225" i="3"/>
  <c r="AL225" i="3" s="1"/>
  <c r="V284" i="3"/>
  <c r="AL284" i="3" s="1"/>
  <c r="V343" i="3"/>
  <c r="AL343" i="3" s="1"/>
  <c r="V403" i="3"/>
  <c r="AL403" i="3" s="1"/>
  <c r="V462" i="3"/>
  <c r="AL462" i="3" s="1"/>
  <c r="V581" i="3"/>
  <c r="AL581" i="3" s="1"/>
  <c r="V639" i="3"/>
  <c r="AL639" i="3" s="1"/>
  <c r="V698" i="3"/>
  <c r="AL698" i="3" s="1"/>
  <c r="V52" i="3"/>
  <c r="AL52" i="3" s="1"/>
  <c r="V168" i="3"/>
  <c r="AL168" i="3" s="1"/>
  <c r="V226" i="3"/>
  <c r="AL226" i="3" s="1"/>
  <c r="V344" i="3"/>
  <c r="V404" i="3"/>
  <c r="AL404" i="3" s="1"/>
  <c r="V463" i="3"/>
  <c r="AL463" i="3" s="1"/>
  <c r="V582" i="3"/>
  <c r="AL582" i="3" s="1"/>
  <c r="V640" i="3"/>
  <c r="AL640" i="3" s="1"/>
  <c r="V699" i="3"/>
  <c r="AL699" i="3" s="1"/>
  <c r="V4" i="3"/>
  <c r="AL4" i="3" s="1"/>
  <c r="V26" i="3"/>
  <c r="AL26" i="3" s="1"/>
  <c r="V84" i="3"/>
  <c r="V142" i="3"/>
  <c r="AL142" i="3" s="1"/>
  <c r="V200" i="3"/>
  <c r="AL200" i="3" s="1"/>
  <c r="V259" i="3"/>
  <c r="AL259" i="3" s="1"/>
  <c r="AL318" i="3"/>
  <c r="AL377" i="3"/>
  <c r="V437" i="3"/>
  <c r="AL437" i="3" s="1"/>
  <c r="V496" i="3"/>
  <c r="AL496" i="3" s="1"/>
  <c r="V556" i="3"/>
  <c r="AL556" i="3" s="1"/>
  <c r="V673" i="3"/>
  <c r="AL673" i="3" s="1"/>
  <c r="V3" i="3"/>
  <c r="AL3" i="3" s="1"/>
  <c r="V32" i="3"/>
  <c r="AL32" i="3" s="1"/>
  <c r="V90" i="3"/>
  <c r="AL90" i="3" s="1"/>
  <c r="V148" i="3"/>
  <c r="AL148" i="3" s="1"/>
  <c r="V206" i="3"/>
  <c r="AL206" i="3" s="1"/>
  <c r="V265" i="3"/>
  <c r="AL265" i="3" s="1"/>
  <c r="V324" i="3"/>
  <c r="AL324" i="3" s="1"/>
  <c r="V383" i="3"/>
  <c r="AL383" i="3" s="1"/>
  <c r="V443" i="3"/>
  <c r="AL443" i="3" s="1"/>
  <c r="V502" i="3"/>
  <c r="AL502" i="3" s="1"/>
  <c r="V562" i="3"/>
  <c r="AL562" i="3" s="1"/>
  <c r="V619" i="3"/>
  <c r="AL619" i="3" s="1"/>
  <c r="V679" i="3"/>
  <c r="AL679" i="3" s="1"/>
  <c r="V2" i="3"/>
  <c r="V88" i="3"/>
  <c r="AL88" i="3" s="1"/>
  <c r="AL146" i="3"/>
  <c r="V204" i="3"/>
  <c r="AL204" i="3" s="1"/>
  <c r="V263" i="3"/>
  <c r="AL263" i="3" s="1"/>
  <c r="V322" i="3"/>
  <c r="AL322" i="3" s="1"/>
  <c r="V381" i="3"/>
  <c r="AL381" i="3" s="1"/>
  <c r="V560" i="3"/>
  <c r="AL560" i="3" s="1"/>
  <c r="V617" i="3"/>
  <c r="AL617" i="3" s="1"/>
  <c r="V677" i="3"/>
  <c r="AL677" i="3" s="1"/>
  <c r="V203" i="3"/>
  <c r="AL203" i="3" s="1"/>
  <c r="V321" i="3"/>
  <c r="AL321" i="3" s="1"/>
  <c r="V440" i="3"/>
  <c r="AL440" i="3" s="1"/>
  <c r="V559" i="3"/>
  <c r="AL559" i="3" s="1"/>
  <c r="V676" i="3"/>
  <c r="AL676" i="3" s="1"/>
  <c r="V89" i="3"/>
  <c r="AL89" i="3" s="1"/>
  <c r="V205" i="3"/>
  <c r="AL205" i="3" s="1"/>
  <c r="V323" i="3"/>
  <c r="AL323" i="3" s="1"/>
  <c r="V561" i="3"/>
  <c r="AL561" i="3" s="1"/>
  <c r="V678" i="3"/>
  <c r="AL678" i="3" s="1"/>
  <c r="V145" i="3"/>
  <c r="V262" i="3"/>
  <c r="AL262" i="3" s="1"/>
  <c r="V380" i="3"/>
  <c r="AL380" i="3" s="1"/>
  <c r="V499" i="3"/>
  <c r="AL499" i="3" s="1"/>
  <c r="V616" i="3"/>
  <c r="AL616" i="3" s="1"/>
  <c r="V31" i="3"/>
  <c r="AL31" i="3" s="1"/>
  <c r="V147" i="3"/>
  <c r="AL147" i="3" s="1"/>
  <c r="V264" i="3"/>
  <c r="AL264" i="3" s="1"/>
  <c r="AL382" i="3"/>
  <c r="V501" i="3"/>
  <c r="AL501" i="3" s="1"/>
  <c r="V618" i="3"/>
  <c r="AL618" i="3" s="1"/>
  <c r="V30" i="3"/>
  <c r="AL30" i="3" s="1"/>
  <c r="V24" i="3"/>
  <c r="AL24" i="3" s="1"/>
  <c r="V82" i="3"/>
  <c r="AL82" i="3" s="1"/>
  <c r="V140" i="3"/>
  <c r="AL140" i="3" s="1"/>
  <c r="V198" i="3"/>
  <c r="AL198" i="3" s="1"/>
  <c r="V257" i="3"/>
  <c r="AL257" i="3" s="1"/>
  <c r="V316" i="3"/>
  <c r="AL316" i="3" s="1"/>
  <c r="V375" i="3"/>
  <c r="AL375" i="3" s="1"/>
  <c r="V435" i="3"/>
  <c r="AL435" i="3" s="1"/>
  <c r="V494" i="3"/>
  <c r="AL494" i="3" s="1"/>
  <c r="V554" i="3"/>
  <c r="AL554" i="3" s="1"/>
  <c r="V611" i="3"/>
  <c r="AL611" i="3" s="1"/>
  <c r="V671" i="3"/>
  <c r="AL671" i="3" s="1"/>
  <c r="V25" i="3"/>
  <c r="AL25" i="3" s="1"/>
  <c r="V83" i="3"/>
  <c r="AL83" i="3" s="1"/>
  <c r="V141" i="3"/>
  <c r="AL141" i="3" s="1"/>
  <c r="V199" i="3"/>
  <c r="AL199" i="3" s="1"/>
  <c r="V258" i="3"/>
  <c r="AL258" i="3" s="1"/>
  <c r="V317" i="3"/>
  <c r="AL317" i="3" s="1"/>
  <c r="V376" i="3"/>
  <c r="AL376" i="3" s="1"/>
  <c r="V436" i="3"/>
  <c r="AL436" i="3" s="1"/>
  <c r="V495" i="3"/>
  <c r="AL495" i="3" s="1"/>
  <c r="V555" i="3"/>
  <c r="AL555" i="3" s="1"/>
  <c r="V612" i="3"/>
  <c r="AL612" i="3" s="1"/>
  <c r="V672" i="3"/>
  <c r="AL672" i="3" s="1"/>
  <c r="V28" i="3"/>
  <c r="AL28" i="3" s="1"/>
  <c r="V86" i="3"/>
  <c r="AL86" i="3" s="1"/>
  <c r="V144" i="3"/>
  <c r="AL144" i="3" s="1"/>
  <c r="V202" i="3"/>
  <c r="AL202" i="3" s="1"/>
  <c r="V261" i="3"/>
  <c r="AL261" i="3" s="1"/>
  <c r="V320" i="3"/>
  <c r="AL320" i="3" s="1"/>
  <c r="V379" i="3"/>
  <c r="AL379" i="3" s="1"/>
  <c r="V498" i="3"/>
  <c r="AL498" i="3" s="1"/>
  <c r="V558" i="3"/>
  <c r="AL558" i="3" s="1"/>
  <c r="V615" i="3"/>
  <c r="AL615" i="3" s="1"/>
  <c r="V675" i="3"/>
  <c r="AL675" i="3" s="1"/>
  <c r="V27" i="3"/>
  <c r="AL27" i="3" s="1"/>
  <c r="V85" i="3"/>
  <c r="AL85" i="3" s="1"/>
  <c r="V143" i="3"/>
  <c r="AL143" i="3" s="1"/>
  <c r="V201" i="3"/>
  <c r="AL201" i="3" s="1"/>
  <c r="V260" i="3"/>
  <c r="AL260" i="3" s="1"/>
  <c r="V319" i="3"/>
  <c r="AL319" i="3" s="1"/>
  <c r="V378" i="3"/>
  <c r="AL378" i="3" s="1"/>
  <c r="V438" i="3"/>
  <c r="AL438" i="3" s="1"/>
  <c r="V497" i="3"/>
  <c r="AL497" i="3" s="1"/>
  <c r="V557" i="3"/>
  <c r="AL557" i="3" s="1"/>
  <c r="V614" i="3"/>
  <c r="AL614" i="3" s="1"/>
  <c r="V674" i="3"/>
  <c r="AL674" i="3" s="1"/>
  <c r="V468" i="3"/>
  <c r="AL468" i="3" s="1"/>
  <c r="V528" i="3"/>
  <c r="AL528" i="3" s="1"/>
  <c r="V585" i="3"/>
  <c r="AL585" i="3" s="1"/>
  <c r="V645" i="3"/>
  <c r="AL645" i="3" s="1"/>
  <c r="V704" i="3"/>
  <c r="AL704" i="3" s="1"/>
  <c r="V59" i="3"/>
  <c r="AL59" i="3" s="1"/>
  <c r="V117" i="3"/>
  <c r="AL117" i="3" s="1"/>
  <c r="V175" i="3"/>
  <c r="AL175" i="3" s="1"/>
  <c r="V234" i="3"/>
  <c r="AL234" i="3" s="1"/>
  <c r="V293" i="3"/>
  <c r="AL293" i="3" s="1"/>
  <c r="V352" i="3"/>
  <c r="AL352" i="3" s="1"/>
  <c r="V412" i="3"/>
  <c r="AL412" i="3" s="1"/>
  <c r="V471" i="3"/>
  <c r="AL471" i="3" s="1"/>
  <c r="V531" i="3"/>
  <c r="AL531" i="3" s="1"/>
  <c r="V588" i="3"/>
  <c r="AL588" i="3" s="1"/>
  <c r="V648" i="3"/>
  <c r="AL648" i="3" s="1"/>
  <c r="V707" i="3"/>
  <c r="AL707" i="3" s="1"/>
  <c r="V58" i="3"/>
  <c r="AL58" i="3" s="1"/>
  <c r="V116" i="3"/>
  <c r="AL116" i="3" s="1"/>
  <c r="V174" i="3"/>
  <c r="AL174" i="3" s="1"/>
  <c r="V233" i="3"/>
  <c r="AL233" i="3" s="1"/>
  <c r="V292" i="3"/>
  <c r="AL292" i="3" s="1"/>
  <c r="V351" i="3"/>
  <c r="AL351" i="3" s="1"/>
  <c r="V39" i="3"/>
  <c r="AL39" i="3" s="1"/>
  <c r="AL84" i="3" l="1"/>
  <c r="AL344" i="3"/>
  <c r="AL145" i="3"/>
  <c r="AL523" i="3"/>
  <c r="D744" i="6"/>
  <c r="F747" i="6"/>
  <c r="BR645" i="6"/>
  <c r="BQ645" i="6"/>
  <c r="BV645" i="6"/>
  <c r="BS645" i="6"/>
  <c r="AP645" i="6"/>
  <c r="AU645" i="6"/>
  <c r="AZ645" i="6"/>
  <c r="I645" i="6"/>
  <c r="BE645" i="6"/>
  <c r="P645" i="6"/>
  <c r="BL645" i="6"/>
  <c r="BJ645" i="6"/>
  <c r="T645" i="6"/>
  <c r="AC645" i="6"/>
  <c r="AM645" i="6"/>
  <c r="BP645" i="6"/>
  <c r="Q645" i="6"/>
  <c r="N645" i="6"/>
  <c r="AB645" i="6"/>
  <c r="AD645" i="6"/>
  <c r="AN645" i="6"/>
  <c r="AS645" i="6"/>
  <c r="AJ645" i="6"/>
  <c r="AO645" i="6"/>
  <c r="AT645" i="6"/>
  <c r="O645" i="6"/>
  <c r="AR645" i="6"/>
  <c r="BA645" i="6"/>
  <c r="BF645" i="6"/>
  <c r="BK645" i="6"/>
  <c r="L645" i="6"/>
  <c r="BH645" i="6"/>
  <c r="J645" i="6"/>
  <c r="R645" i="6"/>
  <c r="AF645" i="6"/>
  <c r="AL645" i="6"/>
  <c r="AV645" i="6"/>
  <c r="BB645" i="6"/>
  <c r="BG645" i="6"/>
  <c r="BM645" i="6"/>
  <c r="E645" i="6"/>
  <c r="K645" i="6"/>
  <c r="U645" i="6"/>
  <c r="BN645" i="6"/>
  <c r="V645" i="6"/>
  <c r="AX645" i="6"/>
  <c r="BD645" i="6"/>
  <c r="W645" i="6"/>
  <c r="AA645" i="6"/>
  <c r="AG645" i="6"/>
  <c r="X645" i="6"/>
  <c r="AH645" i="6"/>
  <c r="AI645" i="6"/>
  <c r="AY645" i="6"/>
  <c r="Z645" i="6"/>
  <c r="G733" i="6"/>
  <c r="P733" i="6"/>
  <c r="E733" i="6"/>
  <c r="H733" i="6"/>
  <c r="Q733" i="6"/>
  <c r="AK733" i="6"/>
  <c r="AO733" i="6"/>
  <c r="F733" i="6"/>
  <c r="I733" i="6"/>
  <c r="AH733" i="6"/>
  <c r="AL733" i="6"/>
  <c r="AT733" i="6"/>
  <c r="J733" i="6"/>
  <c r="AU733" i="6"/>
  <c r="AW733" i="6"/>
  <c r="AX733" i="6"/>
  <c r="AV733" i="6"/>
  <c r="AS733" i="6"/>
  <c r="AQ733" i="6"/>
  <c r="AR733" i="6"/>
  <c r="AP733" i="6"/>
  <c r="AM733" i="6"/>
  <c r="AN733" i="6"/>
  <c r="AI733" i="6"/>
  <c r="AJ733" i="6"/>
  <c r="AE733" i="6"/>
  <c r="AF733" i="6"/>
  <c r="AG733" i="6"/>
  <c r="AA733" i="6"/>
  <c r="AB733" i="6"/>
  <c r="AC733" i="6"/>
  <c r="AD733" i="6"/>
  <c r="W733" i="6"/>
  <c r="X733" i="6"/>
  <c r="Z733" i="6"/>
  <c r="Y733" i="6"/>
  <c r="S733" i="6"/>
  <c r="T733" i="6"/>
  <c r="U733" i="6"/>
  <c r="V733" i="6"/>
  <c r="O733" i="6"/>
  <c r="R733" i="6"/>
  <c r="K733" i="6"/>
  <c r="L733" i="6"/>
  <c r="M733" i="6"/>
  <c r="N733" i="6"/>
  <c r="C733" i="6"/>
  <c r="D733" i="6"/>
  <c r="U2" i="6"/>
  <c r="O2" i="6"/>
  <c r="I2" i="6"/>
  <c r="BQ2" i="6"/>
  <c r="BK2" i="6"/>
  <c r="BE2" i="6"/>
  <c r="AY2" i="6"/>
  <c r="AS2" i="6"/>
  <c r="AM2" i="6"/>
  <c r="AG2" i="6"/>
  <c r="AA2" i="6"/>
  <c r="C2" i="6"/>
  <c r="AK2" i="3"/>
  <c r="F746" i="6" l="1"/>
  <c r="BS721" i="6"/>
  <c r="BU721" i="6" s="1"/>
  <c r="BV721" i="6"/>
  <c r="BQ721" i="6"/>
  <c r="BM721" i="6"/>
  <c r="BN721" i="6"/>
  <c r="BK721" i="6"/>
  <c r="BP721" i="6"/>
  <c r="BG721" i="6"/>
  <c r="BJ721" i="6"/>
  <c r="BH721" i="6"/>
  <c r="BE721" i="6"/>
  <c r="BB721" i="6"/>
  <c r="BD721" i="6"/>
  <c r="AY721" i="6"/>
  <c r="BA721" i="6"/>
  <c r="AU721" i="6"/>
  <c r="AX721" i="6"/>
  <c r="AV721" i="6"/>
  <c r="AS721" i="6"/>
  <c r="AO721" i="6"/>
  <c r="AP721" i="6"/>
  <c r="AR721" i="6"/>
  <c r="AM721" i="6"/>
  <c r="AI721" i="6"/>
  <c r="AJ721" i="6"/>
  <c r="AG721" i="6"/>
  <c r="AL721" i="6"/>
  <c r="AD721" i="6"/>
  <c r="AA721" i="6"/>
  <c r="AF721" i="6"/>
  <c r="AC721" i="6"/>
  <c r="Z721" i="6"/>
  <c r="X721" i="6"/>
  <c r="U721" i="6"/>
  <c r="O721" i="6"/>
  <c r="T721" i="6"/>
  <c r="R721" i="6"/>
  <c r="L721" i="6"/>
  <c r="N721" i="6"/>
  <c r="I721" i="6"/>
  <c r="W721" i="6"/>
  <c r="K721" i="6"/>
  <c r="E721" i="6"/>
  <c r="BR721" i="6"/>
  <c r="BL721" i="6"/>
  <c r="BF721" i="6"/>
  <c r="AZ721" i="6"/>
  <c r="AT721" i="6"/>
  <c r="AN721" i="6"/>
  <c r="AH721" i="6"/>
  <c r="AB721" i="6"/>
  <c r="V721" i="6"/>
  <c r="J721" i="6"/>
  <c r="AQ645" i="6"/>
  <c r="AE645" i="6"/>
  <c r="D645" i="6"/>
  <c r="Y645" i="6"/>
  <c r="S645" i="6"/>
  <c r="BI645" i="6"/>
  <c r="H645" i="6"/>
  <c r="F645" i="6"/>
  <c r="BO645" i="6"/>
  <c r="M645" i="6"/>
  <c r="BC645" i="6"/>
  <c r="AW645" i="6"/>
  <c r="AK645" i="6"/>
  <c r="BU645" i="6"/>
  <c r="G86" i="6"/>
  <c r="G247" i="6"/>
  <c r="G328" i="6"/>
  <c r="G408" i="6"/>
  <c r="G487" i="6"/>
  <c r="G566" i="6"/>
  <c r="G166" i="6"/>
  <c r="AL2" i="3"/>
  <c r="Y721" i="6" l="1"/>
  <c r="F721" i="6"/>
  <c r="G721" i="6" s="1"/>
  <c r="H721" i="6"/>
  <c r="AE721" i="6"/>
  <c r="BI721" i="6"/>
  <c r="AW721" i="6"/>
  <c r="AK721" i="6"/>
  <c r="M721" i="6"/>
  <c r="BO721" i="6"/>
  <c r="BC721" i="6"/>
  <c r="AQ721" i="6"/>
  <c r="D721" i="6"/>
  <c r="G645" i="6"/>
  <c r="P721" i="6" l="1"/>
  <c r="Q721" i="6" l="1"/>
  <c r="S721" i="6" s="1"/>
  <c r="N178" i="2"/>
  <c r="J857" i="2" l="1"/>
  <c r="J858" i="2" s="1"/>
  <c r="G826" i="2" l="1"/>
  <c r="J825" i="2"/>
  <c r="O615" i="2" l="1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2" i="2"/>
  <c r="O531" i="2"/>
  <c r="O530" i="2"/>
  <c r="O529" i="2"/>
  <c r="O528" i="2"/>
  <c r="O527" i="2"/>
  <c r="O526" i="2"/>
  <c r="O525" i="2"/>
  <c r="O524" i="2"/>
  <c r="O523" i="2"/>
  <c r="O522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0" i="2"/>
  <c r="O448" i="2"/>
  <c r="O447" i="2"/>
  <c r="O446" i="2"/>
  <c r="O445" i="2"/>
  <c r="O444" i="2"/>
  <c r="O443" i="2"/>
  <c r="O442" i="2"/>
  <c r="O441" i="2"/>
  <c r="O440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7" i="2"/>
  <c r="O376" i="2"/>
  <c r="O375" i="2"/>
  <c r="O374" i="2"/>
  <c r="O366" i="2"/>
  <c r="O364" i="2"/>
  <c r="O363" i="2"/>
  <c r="O362" i="2"/>
  <c r="O361" i="2"/>
  <c r="O360" i="2"/>
  <c r="O359" i="2"/>
  <c r="O358" i="2"/>
  <c r="O357" i="2"/>
  <c r="O356" i="2"/>
  <c r="O355" i="2"/>
  <c r="O354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285" i="2"/>
  <c r="O307" i="2"/>
  <c r="O306" i="2"/>
  <c r="O305" i="2"/>
  <c r="O304" i="2"/>
  <c r="O303" i="2"/>
  <c r="O302" i="2"/>
  <c r="O301" i="2"/>
  <c r="O300" i="2"/>
  <c r="O299" i="2"/>
  <c r="O298" i="2"/>
  <c r="O297" i="2"/>
  <c r="O273" i="2"/>
  <c r="O295" i="2"/>
  <c r="O294" i="2"/>
  <c r="O293" i="2"/>
  <c r="O292" i="2"/>
  <c r="O291" i="2"/>
  <c r="O290" i="2"/>
  <c r="O289" i="2"/>
  <c r="O288" i="2"/>
  <c r="O287" i="2"/>
  <c r="O286" i="2"/>
  <c r="O296" i="2"/>
  <c r="O284" i="2"/>
  <c r="O283" i="2"/>
  <c r="O282" i="2"/>
  <c r="O281" i="2"/>
  <c r="O280" i="2"/>
  <c r="O279" i="2"/>
  <c r="O278" i="2"/>
  <c r="O277" i="2"/>
  <c r="O276" i="2"/>
  <c r="O275" i="2"/>
  <c r="O274" i="2"/>
  <c r="O262" i="2"/>
  <c r="O271" i="2"/>
  <c r="O270" i="2"/>
  <c r="O268" i="2"/>
  <c r="O267" i="2"/>
  <c r="O266" i="2"/>
  <c r="O265" i="2"/>
  <c r="O264" i="2"/>
  <c r="O263" i="2"/>
  <c r="O308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2" i="2"/>
  <c r="O211" i="2"/>
  <c r="O210" i="2"/>
  <c r="O209" i="2"/>
  <c r="O208" i="2"/>
  <c r="O207" i="2"/>
  <c r="O206" i="2"/>
  <c r="O205" i="2"/>
  <c r="O204" i="2"/>
  <c r="O203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N213" i="2"/>
  <c r="O213" i="2" s="1"/>
  <c r="M272" i="2"/>
  <c r="O272" i="2" s="1"/>
  <c r="M439" i="2"/>
  <c r="O439" i="2" s="1"/>
  <c r="M449" i="2"/>
  <c r="N449" i="2"/>
  <c r="N451" i="2"/>
  <c r="O451" i="2" s="1"/>
  <c r="L625" i="2"/>
  <c r="M625" i="2"/>
  <c r="N625" i="2"/>
  <c r="N656" i="2"/>
  <c r="O656" i="2" s="1"/>
  <c r="N657" i="2" l="1"/>
  <c r="O657" i="2" s="1"/>
  <c r="J849" i="2" l="1"/>
  <c r="J850" i="2"/>
  <c r="J851" i="2"/>
  <c r="J852" i="2"/>
  <c r="J853" i="2" l="1"/>
  <c r="J829" i="2" l="1"/>
  <c r="T451" i="2"/>
  <c r="G810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G845" i="2"/>
  <c r="J815" i="2"/>
  <c r="J816" i="2"/>
  <c r="J817" i="2"/>
  <c r="J807" i="2"/>
  <c r="J808" i="2"/>
  <c r="J809" i="2"/>
  <c r="J806" i="2"/>
  <c r="G818" i="2"/>
  <c r="J845" i="2" l="1"/>
  <c r="J810" i="2"/>
  <c r="J814" i="2"/>
  <c r="J818" i="2" s="1"/>
  <c r="J823" i="2" l="1"/>
  <c r="J824" i="2"/>
  <c r="J826" i="2" l="1"/>
  <c r="T378" i="2"/>
  <c r="K800" i="2" l="1"/>
  <c r="G802" i="2"/>
  <c r="G801" i="2"/>
  <c r="G800" i="2"/>
  <c r="G803" i="2" l="1"/>
  <c r="K802" i="2"/>
  <c r="K801" i="2"/>
  <c r="K803" i="2" l="1"/>
  <c r="H796" i="2" l="1"/>
  <c r="H792" i="2" l="1"/>
  <c r="J787" i="2" l="1"/>
  <c r="L787" i="2" s="1"/>
  <c r="L788" i="2" s="1"/>
  <c r="J780" i="2"/>
  <c r="J781" i="2"/>
  <c r="J782" i="2"/>
  <c r="J779" i="2"/>
  <c r="J783" i="2" l="1"/>
  <c r="K783" i="2" s="1"/>
  <c r="J775" i="2" l="1"/>
  <c r="J776" i="2" s="1"/>
  <c r="F770" i="2" l="1"/>
  <c r="I770" i="2"/>
  <c r="F771" i="2"/>
  <c r="J766" i="2" l="1"/>
  <c r="J767" i="2" s="1"/>
  <c r="J762" i="2"/>
  <c r="J763" i="2" s="1"/>
  <c r="I625" i="2"/>
  <c r="I642" i="2"/>
  <c r="I643" i="2" s="1"/>
  <c r="I651" i="2"/>
  <c r="J758" i="2" l="1"/>
  <c r="J756" i="2"/>
  <c r="J757" i="2" l="1"/>
  <c r="J759" i="2" l="1"/>
  <c r="U451" i="2" l="1"/>
  <c r="H378" i="2" l="1"/>
  <c r="O378" i="2" s="1"/>
  <c r="H751" i="2" l="1"/>
  <c r="J751" i="2" s="1"/>
  <c r="H750" i="2"/>
  <c r="J750" i="2" s="1"/>
  <c r="D743" i="2"/>
  <c r="D742" i="2"/>
  <c r="D736" i="2"/>
  <c r="D735" i="2"/>
  <c r="J731" i="2"/>
  <c r="J730" i="2"/>
  <c r="J725" i="2"/>
  <c r="J724" i="2"/>
  <c r="J723" i="2"/>
  <c r="G719" i="2"/>
  <c r="J719" i="2" s="1"/>
  <c r="J718" i="2"/>
  <c r="G714" i="2"/>
  <c r="J714" i="2" s="1"/>
  <c r="G713" i="2"/>
  <c r="J713" i="2" s="1"/>
  <c r="G712" i="2"/>
  <c r="J712" i="2" s="1"/>
  <c r="G711" i="2"/>
  <c r="J711" i="2" s="1"/>
  <c r="G706" i="2"/>
  <c r="J705" i="2"/>
  <c r="J704" i="2"/>
  <c r="J703" i="2"/>
  <c r="J702" i="2"/>
  <c r="J701" i="2"/>
  <c r="J700" i="2"/>
  <c r="J699" i="2"/>
  <c r="J698" i="2"/>
  <c r="J697" i="2"/>
  <c r="J696" i="2"/>
  <c r="J695" i="2"/>
  <c r="J690" i="2"/>
  <c r="J689" i="2"/>
  <c r="J684" i="2"/>
  <c r="J685" i="2" s="1"/>
  <c r="J679" i="2"/>
  <c r="J678" i="2"/>
  <c r="J672" i="2"/>
  <c r="J673" i="2" s="1"/>
  <c r="J666" i="2"/>
  <c r="J665" i="2"/>
  <c r="J664" i="2"/>
  <c r="K659" i="2"/>
  <c r="H659" i="2"/>
  <c r="H658" i="2"/>
  <c r="F651" i="2"/>
  <c r="H650" i="2"/>
  <c r="H649" i="2"/>
  <c r="H648" i="2"/>
  <c r="H647" i="2"/>
  <c r="F643" i="2"/>
  <c r="K641" i="2"/>
  <c r="G635" i="2"/>
  <c r="J634" i="2"/>
  <c r="J633" i="2"/>
  <c r="J632" i="2"/>
  <c r="K630" i="2"/>
  <c r="D629" i="2"/>
  <c r="K625" i="2"/>
  <c r="G625" i="2"/>
  <c r="H623" i="2"/>
  <c r="O623" i="2" s="1"/>
  <c r="AC614" i="2"/>
  <c r="AB614" i="2"/>
  <c r="AD614" i="2"/>
  <c r="AC613" i="2"/>
  <c r="AB613" i="2"/>
  <c r="AD613" i="2"/>
  <c r="AC612" i="2"/>
  <c r="AB612" i="2"/>
  <c r="AD612" i="2"/>
  <c r="AC611" i="2"/>
  <c r="AB611" i="2"/>
  <c r="AD611" i="2"/>
  <c r="AC610" i="2"/>
  <c r="AB610" i="2"/>
  <c r="AD610" i="2"/>
  <c r="AC609" i="2"/>
  <c r="AB609" i="2"/>
  <c r="AD609" i="2"/>
  <c r="AC608" i="2"/>
  <c r="AB608" i="2"/>
  <c r="AD608" i="2"/>
  <c r="AC607" i="2"/>
  <c r="AB607" i="2"/>
  <c r="AD607" i="2"/>
  <c r="AC378" i="2"/>
  <c r="AB378" i="2"/>
  <c r="AD378" i="2"/>
  <c r="AB605" i="2"/>
  <c r="U605" i="2"/>
  <c r="AC605" i="2" s="1"/>
  <c r="AD605" i="2"/>
  <c r="AC604" i="2"/>
  <c r="AB604" i="2"/>
  <c r="AD604" i="2"/>
  <c r="AC603" i="2"/>
  <c r="AB603" i="2"/>
  <c r="AD603" i="2"/>
  <c r="AC602" i="2"/>
  <c r="AB602" i="2"/>
  <c r="AD602" i="2"/>
  <c r="AC601" i="2"/>
  <c r="AB601" i="2"/>
  <c r="AD601" i="2"/>
  <c r="AC600" i="2"/>
  <c r="AB600" i="2"/>
  <c r="AD600" i="2"/>
  <c r="AC599" i="2"/>
  <c r="AB599" i="2"/>
  <c r="AD599" i="2"/>
  <c r="AC598" i="2"/>
  <c r="AB598" i="2"/>
  <c r="AD598" i="2"/>
  <c r="AC597" i="2"/>
  <c r="AB597" i="2"/>
  <c r="AD597" i="2"/>
  <c r="AC596" i="2"/>
  <c r="AB596" i="2"/>
  <c r="AD596" i="2"/>
  <c r="AC595" i="2"/>
  <c r="AB595" i="2"/>
  <c r="AD595" i="2"/>
  <c r="AC366" i="2"/>
  <c r="AB366" i="2"/>
  <c r="AD366" i="2"/>
  <c r="AC593" i="2"/>
  <c r="AB593" i="2"/>
  <c r="AD593" i="2"/>
  <c r="AC592" i="2"/>
  <c r="AB592" i="2"/>
  <c r="AD592" i="2"/>
  <c r="AC591" i="2"/>
  <c r="AB591" i="2"/>
  <c r="AD591" i="2"/>
  <c r="AC590" i="2"/>
  <c r="AB590" i="2"/>
  <c r="AD590" i="2"/>
  <c r="AC589" i="2"/>
  <c r="AB589" i="2"/>
  <c r="AD589" i="2"/>
  <c r="AC588" i="2"/>
  <c r="AB588" i="2"/>
  <c r="AD588" i="2"/>
  <c r="AC587" i="2"/>
  <c r="AB587" i="2"/>
  <c r="AD587" i="2"/>
  <c r="AC586" i="2"/>
  <c r="AB586" i="2"/>
  <c r="AD586" i="2"/>
  <c r="AC585" i="2"/>
  <c r="AB585" i="2"/>
  <c r="AD585" i="2"/>
  <c r="AC584" i="2"/>
  <c r="AB584" i="2"/>
  <c r="AD584" i="2"/>
  <c r="AC583" i="2"/>
  <c r="AB583" i="2"/>
  <c r="AD583" i="2"/>
  <c r="AC213" i="2"/>
  <c r="AB213" i="2"/>
  <c r="AD213" i="2"/>
  <c r="AC581" i="2"/>
  <c r="AB581" i="2"/>
  <c r="X581" i="2"/>
  <c r="AD581" i="2"/>
  <c r="AC580" i="2"/>
  <c r="AB580" i="2"/>
  <c r="X580" i="2"/>
  <c r="AD580" i="2"/>
  <c r="AC579" i="2"/>
  <c r="AB579" i="2"/>
  <c r="X579" i="2"/>
  <c r="AD579" i="2"/>
  <c r="AC578" i="2"/>
  <c r="AB578" i="2"/>
  <c r="AD578" i="2"/>
  <c r="AC577" i="2"/>
  <c r="AB577" i="2"/>
  <c r="AD577" i="2"/>
  <c r="AC576" i="2"/>
  <c r="AB576" i="2"/>
  <c r="AD576" i="2"/>
  <c r="AC575" i="2"/>
  <c r="AB575" i="2"/>
  <c r="AD575" i="2"/>
  <c r="AC574" i="2"/>
  <c r="AB574" i="2"/>
  <c r="AD574" i="2"/>
  <c r="AC573" i="2"/>
  <c r="AB573" i="2"/>
  <c r="AD573" i="2"/>
  <c r="AC572" i="2"/>
  <c r="AB572" i="2"/>
  <c r="AD572" i="2"/>
  <c r="AC571" i="2"/>
  <c r="AB571" i="2"/>
  <c r="AD571" i="2"/>
  <c r="AC237" i="2"/>
  <c r="AB237" i="2"/>
  <c r="AD237" i="2"/>
  <c r="AC569" i="2"/>
  <c r="AB569" i="2"/>
  <c r="AD569" i="2"/>
  <c r="AC568" i="2"/>
  <c r="AB568" i="2"/>
  <c r="AD568" i="2"/>
  <c r="AC567" i="2"/>
  <c r="AB567" i="2"/>
  <c r="AD567" i="2"/>
  <c r="AC566" i="2"/>
  <c r="AB566" i="2"/>
  <c r="AD566" i="2"/>
  <c r="AC565" i="2"/>
  <c r="AB565" i="2"/>
  <c r="AD565" i="2"/>
  <c r="AC564" i="2"/>
  <c r="AB564" i="2"/>
  <c r="AD564" i="2"/>
  <c r="AC563" i="2"/>
  <c r="AB563" i="2"/>
  <c r="AD563" i="2"/>
  <c r="AC562" i="2"/>
  <c r="AB562" i="2"/>
  <c r="AD562" i="2"/>
  <c r="AC561" i="2"/>
  <c r="AB561" i="2"/>
  <c r="AD561" i="2"/>
  <c r="AC560" i="2"/>
  <c r="AB560" i="2"/>
  <c r="AD560" i="2"/>
  <c r="AC559" i="2"/>
  <c r="AB559" i="2"/>
  <c r="AD559" i="2"/>
  <c r="AC225" i="2"/>
  <c r="AB225" i="2"/>
  <c r="AD225" i="2"/>
  <c r="AC557" i="2"/>
  <c r="AB557" i="2"/>
  <c r="AD557" i="2"/>
  <c r="AC556" i="2"/>
  <c r="AB556" i="2"/>
  <c r="AD556" i="2"/>
  <c r="AC555" i="2"/>
  <c r="AB555" i="2"/>
  <c r="AD555" i="2"/>
  <c r="AC554" i="2"/>
  <c r="AB554" i="2"/>
  <c r="AD554" i="2"/>
  <c r="AC553" i="2"/>
  <c r="AB553" i="2"/>
  <c r="AD553" i="2"/>
  <c r="AC552" i="2"/>
  <c r="AB552" i="2"/>
  <c r="AD552" i="2"/>
  <c r="AC551" i="2"/>
  <c r="AB551" i="2"/>
  <c r="AD551" i="2"/>
  <c r="AC550" i="2"/>
  <c r="AB550" i="2"/>
  <c r="AD550" i="2"/>
  <c r="AC549" i="2"/>
  <c r="AB549" i="2"/>
  <c r="AD549" i="2"/>
  <c r="AC548" i="2"/>
  <c r="AB548" i="2"/>
  <c r="AD548" i="2"/>
  <c r="AC547" i="2"/>
  <c r="AB547" i="2"/>
  <c r="AD547" i="2"/>
  <c r="AC582" i="2"/>
  <c r="AB582" i="2"/>
  <c r="AD582" i="2"/>
  <c r="AC545" i="2"/>
  <c r="AB545" i="2"/>
  <c r="AD545" i="2"/>
  <c r="AC544" i="2"/>
  <c r="AB544" i="2"/>
  <c r="AD544" i="2"/>
  <c r="AC543" i="2"/>
  <c r="AB543" i="2"/>
  <c r="AD543" i="2"/>
  <c r="AC542" i="2"/>
  <c r="AB542" i="2"/>
  <c r="AD542" i="2"/>
  <c r="AC541" i="2"/>
  <c r="AB541" i="2"/>
  <c r="AD541" i="2"/>
  <c r="AC540" i="2"/>
  <c r="AB540" i="2"/>
  <c r="AD540" i="2"/>
  <c r="AC539" i="2"/>
  <c r="AB539" i="2"/>
  <c r="AD539" i="2"/>
  <c r="AC538" i="2"/>
  <c r="AB538" i="2"/>
  <c r="AD538" i="2"/>
  <c r="AC537" i="2"/>
  <c r="AB537" i="2"/>
  <c r="AD537" i="2"/>
  <c r="AC536" i="2"/>
  <c r="AB536" i="2"/>
  <c r="AD536" i="2"/>
  <c r="AC535" i="2"/>
  <c r="AB535" i="2"/>
  <c r="AD535" i="2"/>
  <c r="AC343" i="2"/>
  <c r="AB343" i="2"/>
  <c r="AD343" i="2"/>
  <c r="AC533" i="2"/>
  <c r="J533" i="2"/>
  <c r="AC532" i="2"/>
  <c r="AB532" i="2"/>
  <c r="X532" i="2"/>
  <c r="AD532" i="2"/>
  <c r="AC531" i="2"/>
  <c r="AB531" i="2"/>
  <c r="X531" i="2"/>
  <c r="AD531" i="2"/>
  <c r="AC530" i="2"/>
  <c r="AB530" i="2"/>
  <c r="AD530" i="2"/>
  <c r="AC529" i="2"/>
  <c r="AB529" i="2"/>
  <c r="AD529" i="2"/>
  <c r="AC528" i="2"/>
  <c r="AB528" i="2"/>
  <c r="AD528" i="2"/>
  <c r="AC527" i="2"/>
  <c r="AB527" i="2"/>
  <c r="AD527" i="2"/>
  <c r="AC526" i="2"/>
  <c r="AB526" i="2"/>
  <c r="AD526" i="2"/>
  <c r="AC525" i="2"/>
  <c r="AB525" i="2"/>
  <c r="AD525" i="2"/>
  <c r="AC524" i="2"/>
  <c r="AB524" i="2"/>
  <c r="AD524" i="2"/>
  <c r="AC523" i="2"/>
  <c r="AB523" i="2"/>
  <c r="AD523" i="2"/>
  <c r="AC331" i="2"/>
  <c r="AB331" i="2"/>
  <c r="AD331" i="2"/>
  <c r="AC521" i="2"/>
  <c r="AB521" i="2"/>
  <c r="H521" i="2"/>
  <c r="O521" i="2" s="1"/>
  <c r="AC520" i="2"/>
  <c r="AB520" i="2"/>
  <c r="AD520" i="2"/>
  <c r="AC519" i="2"/>
  <c r="AB519" i="2"/>
  <c r="AD519" i="2"/>
  <c r="AC518" i="2"/>
  <c r="AB518" i="2"/>
  <c r="AD518" i="2"/>
  <c r="AC517" i="2"/>
  <c r="AB517" i="2"/>
  <c r="AD517" i="2"/>
  <c r="AC516" i="2"/>
  <c r="AB516" i="2"/>
  <c r="AD516" i="2"/>
  <c r="AC515" i="2"/>
  <c r="AB515" i="2"/>
  <c r="AD515" i="2"/>
  <c r="AC514" i="2"/>
  <c r="AB514" i="2"/>
  <c r="AD514" i="2"/>
  <c r="AC513" i="2"/>
  <c r="AB513" i="2"/>
  <c r="AD513" i="2"/>
  <c r="AC512" i="2"/>
  <c r="AB512" i="2"/>
  <c r="AD512" i="2"/>
  <c r="AC511" i="2"/>
  <c r="AB511" i="2"/>
  <c r="AD511" i="2"/>
  <c r="AC615" i="2"/>
  <c r="AB615" i="2"/>
  <c r="AD615" i="2"/>
  <c r="AC509" i="2"/>
  <c r="AB509" i="2"/>
  <c r="AD509" i="2"/>
  <c r="AC508" i="2"/>
  <c r="AB508" i="2"/>
  <c r="AD508" i="2"/>
  <c r="AC507" i="2"/>
  <c r="AB507" i="2"/>
  <c r="AD507" i="2"/>
  <c r="AC506" i="2"/>
  <c r="AB506" i="2"/>
  <c r="AD506" i="2"/>
  <c r="AC505" i="2"/>
  <c r="AB505" i="2"/>
  <c r="AD505" i="2"/>
  <c r="AC504" i="2"/>
  <c r="AB504" i="2"/>
  <c r="AD504" i="2"/>
  <c r="AC503" i="2"/>
  <c r="AB503" i="2"/>
  <c r="AD503" i="2"/>
  <c r="AC502" i="2"/>
  <c r="AB502" i="2"/>
  <c r="AD502" i="2"/>
  <c r="AC501" i="2"/>
  <c r="AB501" i="2"/>
  <c r="AD501" i="2"/>
  <c r="AC500" i="2"/>
  <c r="AB500" i="2"/>
  <c r="AD500" i="2"/>
  <c r="AC499" i="2"/>
  <c r="AB499" i="2"/>
  <c r="AD499" i="2"/>
  <c r="AC34" i="2"/>
  <c r="AB34" i="2"/>
  <c r="AD34" i="2"/>
  <c r="AC497" i="2"/>
  <c r="AB497" i="2"/>
  <c r="AD497" i="2"/>
  <c r="AC496" i="2"/>
  <c r="AB496" i="2"/>
  <c r="AD496" i="2"/>
  <c r="AC495" i="2"/>
  <c r="AB495" i="2"/>
  <c r="AD495" i="2"/>
  <c r="AC494" i="2"/>
  <c r="AB494" i="2"/>
  <c r="AD494" i="2"/>
  <c r="AC493" i="2"/>
  <c r="AB493" i="2"/>
  <c r="AD493" i="2"/>
  <c r="AC492" i="2"/>
  <c r="AB492" i="2"/>
  <c r="AD492" i="2"/>
  <c r="AC491" i="2"/>
  <c r="AB491" i="2"/>
  <c r="AD491" i="2"/>
  <c r="AC490" i="2"/>
  <c r="AB490" i="2"/>
  <c r="AD490" i="2"/>
  <c r="AC489" i="2"/>
  <c r="AB489" i="2"/>
  <c r="AD489" i="2"/>
  <c r="AC488" i="2"/>
  <c r="AB488" i="2"/>
  <c r="AD488" i="2"/>
  <c r="AC487" i="2"/>
  <c r="AB487" i="2"/>
  <c r="AD487" i="2"/>
  <c r="AC22" i="2"/>
  <c r="AB22" i="2"/>
  <c r="AD22" i="2"/>
  <c r="AC485" i="2"/>
  <c r="AB485" i="2"/>
  <c r="H485" i="2"/>
  <c r="AC484" i="2"/>
  <c r="AB484" i="2"/>
  <c r="AD484" i="2"/>
  <c r="AC483" i="2"/>
  <c r="AB483" i="2"/>
  <c r="AD483" i="2"/>
  <c r="AC482" i="2"/>
  <c r="AB482" i="2"/>
  <c r="AD482" i="2"/>
  <c r="AC481" i="2"/>
  <c r="AB481" i="2"/>
  <c r="AD481" i="2"/>
  <c r="AC480" i="2"/>
  <c r="AB480" i="2"/>
  <c r="AD480" i="2"/>
  <c r="AC479" i="2"/>
  <c r="AB479" i="2"/>
  <c r="AD479" i="2"/>
  <c r="AC478" i="2"/>
  <c r="AB478" i="2"/>
  <c r="AD478" i="2"/>
  <c r="AC477" i="2"/>
  <c r="AB477" i="2"/>
  <c r="AD477" i="2"/>
  <c r="AC476" i="2"/>
  <c r="AB476" i="2"/>
  <c r="AD476" i="2"/>
  <c r="AC475" i="2"/>
  <c r="AB475" i="2"/>
  <c r="AD475" i="2"/>
  <c r="AC570" i="2"/>
  <c r="AB570" i="2"/>
  <c r="AD570" i="2"/>
  <c r="AC473" i="2"/>
  <c r="AB473" i="2"/>
  <c r="AD473" i="2"/>
  <c r="AC472" i="2"/>
  <c r="AB472" i="2"/>
  <c r="AD472" i="2"/>
  <c r="AC471" i="2"/>
  <c r="AB471" i="2"/>
  <c r="AD471" i="2"/>
  <c r="AC470" i="2"/>
  <c r="AB470" i="2"/>
  <c r="AD470" i="2"/>
  <c r="AC469" i="2"/>
  <c r="AB469" i="2"/>
  <c r="AD469" i="2"/>
  <c r="AC468" i="2"/>
  <c r="AB468" i="2"/>
  <c r="AD468" i="2"/>
  <c r="AC467" i="2"/>
  <c r="AB467" i="2"/>
  <c r="AD467" i="2"/>
  <c r="AC466" i="2"/>
  <c r="AB466" i="2"/>
  <c r="AD466" i="2"/>
  <c r="AC465" i="2"/>
  <c r="AB465" i="2"/>
  <c r="AD465" i="2"/>
  <c r="AC464" i="2"/>
  <c r="AB464" i="2"/>
  <c r="AD464" i="2"/>
  <c r="AC463" i="2"/>
  <c r="AB463" i="2"/>
  <c r="AD463" i="2"/>
  <c r="AC558" i="2"/>
  <c r="AB558" i="2"/>
  <c r="AD558" i="2"/>
  <c r="AC461" i="2"/>
  <c r="AB461" i="2"/>
  <c r="AD461" i="2"/>
  <c r="AC460" i="2"/>
  <c r="AB460" i="2"/>
  <c r="AD460" i="2"/>
  <c r="AC459" i="2"/>
  <c r="AB459" i="2"/>
  <c r="AD459" i="2"/>
  <c r="AC458" i="2"/>
  <c r="AB458" i="2"/>
  <c r="AD458" i="2"/>
  <c r="AC457" i="2"/>
  <c r="AB457" i="2"/>
  <c r="AD457" i="2"/>
  <c r="AC456" i="2"/>
  <c r="AB456" i="2"/>
  <c r="AD456" i="2"/>
  <c r="AC455" i="2"/>
  <c r="AB455" i="2"/>
  <c r="AD455" i="2"/>
  <c r="AC454" i="2"/>
  <c r="AB454" i="2"/>
  <c r="AD454" i="2"/>
  <c r="AC453" i="2"/>
  <c r="AB453" i="2"/>
  <c r="AD453" i="2"/>
  <c r="AC452" i="2"/>
  <c r="AB452" i="2"/>
  <c r="AD452" i="2"/>
  <c r="AC451" i="2"/>
  <c r="AB451" i="2"/>
  <c r="AD451" i="2"/>
  <c r="AB546" i="2"/>
  <c r="T546" i="2"/>
  <c r="U546" i="2" s="1"/>
  <c r="AC546" i="2" s="1"/>
  <c r="AD546" i="2"/>
  <c r="U449" i="2"/>
  <c r="T449" i="2"/>
  <c r="J449" i="2"/>
  <c r="AB448" i="2"/>
  <c r="U448" i="2"/>
  <c r="AC448" i="2" s="1"/>
  <c r="AD448" i="2"/>
  <c r="AC447" i="2"/>
  <c r="AB447" i="2"/>
  <c r="AD447" i="2"/>
  <c r="AC446" i="2"/>
  <c r="AB446" i="2"/>
  <c r="AD446" i="2"/>
  <c r="AC445" i="2"/>
  <c r="AB445" i="2"/>
  <c r="AD445" i="2"/>
  <c r="AC444" i="2"/>
  <c r="AB444" i="2"/>
  <c r="AD444" i="2"/>
  <c r="AC443" i="2"/>
  <c r="AB443" i="2"/>
  <c r="AD443" i="2"/>
  <c r="AC442" i="2"/>
  <c r="AB442" i="2"/>
  <c r="AD442" i="2"/>
  <c r="AC441" i="2"/>
  <c r="AB441" i="2"/>
  <c r="AD441" i="2"/>
  <c r="AC440" i="2"/>
  <c r="AB440" i="2"/>
  <c r="AD440" i="2"/>
  <c r="AC439" i="2"/>
  <c r="AB439" i="2"/>
  <c r="AD439" i="2"/>
  <c r="AC272" i="2"/>
  <c r="AB272" i="2"/>
  <c r="AD272" i="2"/>
  <c r="AC437" i="2"/>
  <c r="AB437" i="2"/>
  <c r="AD437" i="2"/>
  <c r="AC436" i="2"/>
  <c r="AB436" i="2"/>
  <c r="AD436" i="2"/>
  <c r="AC435" i="2"/>
  <c r="AB435" i="2"/>
  <c r="AD435" i="2"/>
  <c r="AC434" i="2"/>
  <c r="AB434" i="2"/>
  <c r="AD434" i="2"/>
  <c r="AC433" i="2"/>
  <c r="AB433" i="2"/>
  <c r="AD433" i="2"/>
  <c r="AC432" i="2"/>
  <c r="AB432" i="2"/>
  <c r="AD432" i="2"/>
  <c r="AC431" i="2"/>
  <c r="AB431" i="2"/>
  <c r="AD431" i="2"/>
  <c r="AC430" i="2"/>
  <c r="AB430" i="2"/>
  <c r="AD430" i="2"/>
  <c r="AC429" i="2"/>
  <c r="AB429" i="2"/>
  <c r="AD429" i="2"/>
  <c r="AC428" i="2"/>
  <c r="AB428" i="2"/>
  <c r="AD428" i="2"/>
  <c r="AC427" i="2"/>
  <c r="AB427" i="2"/>
  <c r="AD427" i="2"/>
  <c r="AC355" i="2"/>
  <c r="AB355" i="2"/>
  <c r="AD355" i="2"/>
  <c r="AC425" i="2"/>
  <c r="AB425" i="2"/>
  <c r="AD425" i="2"/>
  <c r="AC424" i="2"/>
  <c r="AB424" i="2"/>
  <c r="AD424" i="2"/>
  <c r="AC423" i="2"/>
  <c r="AB423" i="2"/>
  <c r="AD423" i="2"/>
  <c r="AC422" i="2"/>
  <c r="AB422" i="2"/>
  <c r="AD422" i="2"/>
  <c r="AC421" i="2"/>
  <c r="AB421" i="2"/>
  <c r="AD421" i="2"/>
  <c r="AC420" i="2"/>
  <c r="AB420" i="2"/>
  <c r="AD420" i="2"/>
  <c r="AC419" i="2"/>
  <c r="AB419" i="2"/>
  <c r="AD419" i="2"/>
  <c r="AC418" i="2"/>
  <c r="AB418" i="2"/>
  <c r="AD418" i="2"/>
  <c r="AC417" i="2"/>
  <c r="AB417" i="2"/>
  <c r="AD417" i="2"/>
  <c r="AC416" i="2"/>
  <c r="AB416" i="2"/>
  <c r="AD416" i="2"/>
  <c r="AC415" i="2"/>
  <c r="AB415" i="2"/>
  <c r="AD415" i="2"/>
  <c r="AC606" i="2"/>
  <c r="AB606" i="2"/>
  <c r="AD606" i="2"/>
  <c r="AC413" i="2"/>
  <c r="AB413" i="2"/>
  <c r="AD413" i="2"/>
  <c r="AC412" i="2"/>
  <c r="AB412" i="2"/>
  <c r="AD412" i="2"/>
  <c r="AC411" i="2"/>
  <c r="AB411" i="2"/>
  <c r="AD411" i="2"/>
  <c r="AC410" i="2"/>
  <c r="AB410" i="2"/>
  <c r="AD410" i="2"/>
  <c r="AC409" i="2"/>
  <c r="AB409" i="2"/>
  <c r="AD409" i="2"/>
  <c r="AC408" i="2"/>
  <c r="AB408" i="2"/>
  <c r="AD408" i="2"/>
  <c r="AC407" i="2"/>
  <c r="AB407" i="2"/>
  <c r="AD407" i="2"/>
  <c r="AC406" i="2"/>
  <c r="AB406" i="2"/>
  <c r="AD406" i="2"/>
  <c r="AC405" i="2"/>
  <c r="AB405" i="2"/>
  <c r="AD405" i="2"/>
  <c r="AC404" i="2"/>
  <c r="AB404" i="2"/>
  <c r="AD404" i="2"/>
  <c r="AC403" i="2"/>
  <c r="AB403" i="2"/>
  <c r="AD403" i="2"/>
  <c r="AC426" i="2"/>
  <c r="AB426" i="2"/>
  <c r="AD426" i="2"/>
  <c r="AC401" i="2"/>
  <c r="AB401" i="2"/>
  <c r="AD401" i="2"/>
  <c r="AC400" i="2"/>
  <c r="AB400" i="2"/>
  <c r="AD400" i="2"/>
  <c r="AC399" i="2"/>
  <c r="AB399" i="2"/>
  <c r="AD399" i="2"/>
  <c r="AC398" i="2"/>
  <c r="AB398" i="2"/>
  <c r="AD398" i="2"/>
  <c r="AC397" i="2"/>
  <c r="AB397" i="2"/>
  <c r="AD397" i="2"/>
  <c r="AC396" i="2"/>
  <c r="AB396" i="2"/>
  <c r="AD396" i="2"/>
  <c r="AC395" i="2"/>
  <c r="AB395" i="2"/>
  <c r="AD395" i="2"/>
  <c r="AC394" i="2"/>
  <c r="AB394" i="2"/>
  <c r="AD394" i="2"/>
  <c r="AC393" i="2"/>
  <c r="AB393" i="2"/>
  <c r="AD393" i="2"/>
  <c r="AC392" i="2"/>
  <c r="AB392" i="2"/>
  <c r="AD392" i="2"/>
  <c r="AC391" i="2"/>
  <c r="AB391" i="2"/>
  <c r="AD391" i="2"/>
  <c r="AC414" i="2"/>
  <c r="AB414" i="2"/>
  <c r="AD414" i="2"/>
  <c r="AC389" i="2"/>
  <c r="AB389" i="2"/>
  <c r="AD389" i="2"/>
  <c r="AC388" i="2"/>
  <c r="AB388" i="2"/>
  <c r="AD388" i="2"/>
  <c r="AC387" i="2"/>
  <c r="AB387" i="2"/>
  <c r="AD387" i="2"/>
  <c r="AC386" i="2"/>
  <c r="AB386" i="2"/>
  <c r="AD386" i="2"/>
  <c r="AC385" i="2"/>
  <c r="AB385" i="2"/>
  <c r="AD385" i="2"/>
  <c r="AC384" i="2"/>
  <c r="AB384" i="2"/>
  <c r="AD384" i="2"/>
  <c r="AC383" i="2"/>
  <c r="AB383" i="2"/>
  <c r="AD383" i="2"/>
  <c r="AC382" i="2"/>
  <c r="AB382" i="2"/>
  <c r="AD382" i="2"/>
  <c r="AC381" i="2"/>
  <c r="AB381" i="2"/>
  <c r="AD381" i="2"/>
  <c r="AC380" i="2"/>
  <c r="AB380" i="2"/>
  <c r="AD380" i="2"/>
  <c r="AC379" i="2"/>
  <c r="AB379" i="2"/>
  <c r="AD379" i="2"/>
  <c r="AC201" i="2"/>
  <c r="AB201" i="2"/>
  <c r="AD201" i="2"/>
  <c r="AC377" i="2"/>
  <c r="AB377" i="2"/>
  <c r="AD377" i="2"/>
  <c r="AC376" i="2"/>
  <c r="AB376" i="2"/>
  <c r="AD376" i="2"/>
  <c r="AC375" i="2"/>
  <c r="AB375" i="2"/>
  <c r="AD375" i="2"/>
  <c r="AC374" i="2"/>
  <c r="AB374" i="2"/>
  <c r="AD374" i="2"/>
  <c r="AC373" i="2"/>
  <c r="AB373" i="2"/>
  <c r="AC372" i="2"/>
  <c r="AB372" i="2"/>
  <c r="AC371" i="2"/>
  <c r="AB371" i="2"/>
  <c r="AC370" i="2"/>
  <c r="AB370" i="2"/>
  <c r="AC369" i="2"/>
  <c r="AB369" i="2"/>
  <c r="AC368" i="2"/>
  <c r="AB368" i="2"/>
  <c r="AC367" i="2"/>
  <c r="AB367" i="2"/>
  <c r="AC189" i="2"/>
  <c r="AB189" i="2"/>
  <c r="AB365" i="2"/>
  <c r="T365" i="2"/>
  <c r="AC365" i="2" s="1"/>
  <c r="Q365" i="2"/>
  <c r="Q189" i="2" s="1"/>
  <c r="Q367" i="2" s="1"/>
  <c r="Q368" i="2" s="1"/>
  <c r="Q369" i="2" s="1"/>
  <c r="Q370" i="2" s="1"/>
  <c r="Q371" i="2" s="1"/>
  <c r="Q372" i="2" s="1"/>
  <c r="Q373" i="2" s="1"/>
  <c r="H365" i="2"/>
  <c r="O365" i="2" s="1"/>
  <c r="AC364" i="2"/>
  <c r="AB364" i="2"/>
  <c r="AD364" i="2"/>
  <c r="F364" i="2"/>
  <c r="F365" i="2" s="1"/>
  <c r="F189" i="2" s="1"/>
  <c r="F367" i="2" s="1"/>
  <c r="F368" i="2" s="1"/>
  <c r="F369" i="2" s="1"/>
  <c r="F370" i="2" s="1"/>
  <c r="F371" i="2" s="1"/>
  <c r="F372" i="2" s="1"/>
  <c r="F373" i="2" s="1"/>
  <c r="AB363" i="2"/>
  <c r="U363" i="2"/>
  <c r="AC363" i="2" s="1"/>
  <c r="AD363" i="2"/>
  <c r="AC362" i="2"/>
  <c r="AB362" i="2"/>
  <c r="AD362" i="2"/>
  <c r="AC361" i="2"/>
  <c r="AB361" i="2"/>
  <c r="AD361" i="2"/>
  <c r="AC360" i="2"/>
  <c r="AB360" i="2"/>
  <c r="AD360" i="2"/>
  <c r="AC359" i="2"/>
  <c r="AB359" i="2"/>
  <c r="AD359" i="2"/>
  <c r="AC358" i="2"/>
  <c r="AB358" i="2"/>
  <c r="AD358" i="2"/>
  <c r="AC357" i="2"/>
  <c r="AB357" i="2"/>
  <c r="AD357" i="2"/>
  <c r="AC356" i="2"/>
  <c r="AB356" i="2"/>
  <c r="AD356" i="2"/>
  <c r="AC402" i="2"/>
  <c r="AB402" i="2"/>
  <c r="AD402" i="2"/>
  <c r="AC354" i="2"/>
  <c r="AB354" i="2"/>
  <c r="AD354" i="2"/>
  <c r="AC353" i="2"/>
  <c r="J353" i="2"/>
  <c r="AC352" i="2"/>
  <c r="AB352" i="2"/>
  <c r="AD352" i="2"/>
  <c r="AC351" i="2"/>
  <c r="AB351" i="2"/>
  <c r="AD351" i="2"/>
  <c r="AC350" i="2"/>
  <c r="AB350" i="2"/>
  <c r="AD350" i="2"/>
  <c r="AC349" i="2"/>
  <c r="AB349" i="2"/>
  <c r="AD349" i="2"/>
  <c r="AC348" i="2"/>
  <c r="AB348" i="2"/>
  <c r="AD348" i="2"/>
  <c r="AC347" i="2"/>
  <c r="AB347" i="2"/>
  <c r="AD347" i="2"/>
  <c r="AC346" i="2"/>
  <c r="AB346" i="2"/>
  <c r="AD346" i="2"/>
  <c r="AC345" i="2"/>
  <c r="AB345" i="2"/>
  <c r="AD345" i="2"/>
  <c r="AC344" i="2"/>
  <c r="AB344" i="2"/>
  <c r="AD344" i="2"/>
  <c r="AC177" i="2"/>
  <c r="AB177" i="2"/>
  <c r="AD177" i="2"/>
  <c r="AC342" i="2"/>
  <c r="AB342" i="2"/>
  <c r="AD342" i="2"/>
  <c r="AC341" i="2"/>
  <c r="AB341" i="2"/>
  <c r="AD341" i="2"/>
  <c r="AC340" i="2"/>
  <c r="AB340" i="2"/>
  <c r="AD340" i="2"/>
  <c r="AC339" i="2"/>
  <c r="AB339" i="2"/>
  <c r="AD339" i="2"/>
  <c r="AC338" i="2"/>
  <c r="AB338" i="2"/>
  <c r="AD338" i="2"/>
  <c r="AC337" i="2"/>
  <c r="AB337" i="2"/>
  <c r="AD337" i="2"/>
  <c r="AC336" i="2"/>
  <c r="AB336" i="2"/>
  <c r="AD336" i="2"/>
  <c r="AC335" i="2"/>
  <c r="AB335" i="2"/>
  <c r="AD335" i="2"/>
  <c r="AC334" i="2"/>
  <c r="AB334" i="2"/>
  <c r="AD334" i="2"/>
  <c r="AC333" i="2"/>
  <c r="AB333" i="2"/>
  <c r="AD333" i="2"/>
  <c r="AC534" i="2"/>
  <c r="AB534" i="2"/>
  <c r="AD534" i="2"/>
  <c r="U332" i="2"/>
  <c r="AC332" i="2" s="1"/>
  <c r="J332" i="2"/>
  <c r="AB330" i="2"/>
  <c r="U330" i="2"/>
  <c r="AC330" i="2" s="1"/>
  <c r="AD330" i="2"/>
  <c r="AB329" i="2"/>
  <c r="U329" i="2"/>
  <c r="AC329" i="2" s="1"/>
  <c r="AD329" i="2"/>
  <c r="AC328" i="2"/>
  <c r="AB328" i="2"/>
  <c r="AD328" i="2"/>
  <c r="AC327" i="2"/>
  <c r="AB327" i="2"/>
  <c r="AD327" i="2"/>
  <c r="AC326" i="2"/>
  <c r="AB326" i="2"/>
  <c r="AD326" i="2"/>
  <c r="AC325" i="2"/>
  <c r="AB325" i="2"/>
  <c r="AD325" i="2"/>
  <c r="AC324" i="2"/>
  <c r="AB324" i="2"/>
  <c r="AD324" i="2"/>
  <c r="AC323" i="2"/>
  <c r="AB323" i="2"/>
  <c r="AD323" i="2"/>
  <c r="AC322" i="2"/>
  <c r="AB322" i="2"/>
  <c r="AD322" i="2"/>
  <c r="AC321" i="2"/>
  <c r="AB321" i="2"/>
  <c r="AD321" i="2"/>
  <c r="AC320" i="2"/>
  <c r="AB320" i="2"/>
  <c r="AD320" i="2"/>
  <c r="AC58" i="2"/>
  <c r="AB58" i="2"/>
  <c r="AD58" i="2"/>
  <c r="AC318" i="2"/>
  <c r="AB318" i="2"/>
  <c r="AD318" i="2"/>
  <c r="AC317" i="2"/>
  <c r="AB317" i="2"/>
  <c r="AD317" i="2"/>
  <c r="AC316" i="2"/>
  <c r="AB316" i="2"/>
  <c r="AD316" i="2"/>
  <c r="AC315" i="2"/>
  <c r="AB315" i="2"/>
  <c r="AD315" i="2"/>
  <c r="AC314" i="2"/>
  <c r="AB314" i="2"/>
  <c r="AD314" i="2"/>
  <c r="AC313" i="2"/>
  <c r="AB313" i="2"/>
  <c r="AD313" i="2"/>
  <c r="AC312" i="2"/>
  <c r="AB312" i="2"/>
  <c r="AD312" i="2"/>
  <c r="AC311" i="2"/>
  <c r="AB311" i="2"/>
  <c r="AD311" i="2"/>
  <c r="AC310" i="2"/>
  <c r="AB310" i="2"/>
  <c r="AD310" i="2"/>
  <c r="AC309" i="2"/>
  <c r="AB309" i="2"/>
  <c r="AD309" i="2"/>
  <c r="AC285" i="2"/>
  <c r="AB285" i="2"/>
  <c r="AD285" i="2"/>
  <c r="AC462" i="2"/>
  <c r="AB462" i="2"/>
  <c r="AD462" i="2"/>
  <c r="AC306" i="2"/>
  <c r="AB306" i="2"/>
  <c r="AD306" i="2"/>
  <c r="AC305" i="2"/>
  <c r="AB305" i="2"/>
  <c r="AD305" i="2"/>
  <c r="AC304" i="2"/>
  <c r="AB304" i="2"/>
  <c r="AD304" i="2"/>
  <c r="AC303" i="2"/>
  <c r="AB303" i="2"/>
  <c r="AD303" i="2"/>
  <c r="AC302" i="2"/>
  <c r="AB302" i="2"/>
  <c r="AD302" i="2"/>
  <c r="AC301" i="2"/>
  <c r="AB301" i="2"/>
  <c r="AD301" i="2"/>
  <c r="AC300" i="2"/>
  <c r="AB300" i="2"/>
  <c r="AD300" i="2"/>
  <c r="AC299" i="2"/>
  <c r="AB299" i="2"/>
  <c r="AD299" i="2"/>
  <c r="AC298" i="2"/>
  <c r="AB298" i="2"/>
  <c r="AD298" i="2"/>
  <c r="AC297" i="2"/>
  <c r="AB297" i="2"/>
  <c r="AD297" i="2"/>
  <c r="AC273" i="2"/>
  <c r="AB273" i="2"/>
  <c r="AD273" i="2"/>
  <c r="AC450" i="2"/>
  <c r="AB450" i="2"/>
  <c r="AD450" i="2"/>
  <c r="AC294" i="2"/>
  <c r="AB294" i="2"/>
  <c r="AD294" i="2"/>
  <c r="AC293" i="2"/>
  <c r="AB293" i="2"/>
  <c r="AD293" i="2"/>
  <c r="AC292" i="2"/>
  <c r="AB292" i="2"/>
  <c r="AD292" i="2"/>
  <c r="AC291" i="2"/>
  <c r="AB291" i="2"/>
  <c r="AD291" i="2"/>
  <c r="AC290" i="2"/>
  <c r="AB290" i="2"/>
  <c r="AD290" i="2"/>
  <c r="AC289" i="2"/>
  <c r="AB289" i="2"/>
  <c r="AD289" i="2"/>
  <c r="AC288" i="2"/>
  <c r="AB288" i="2"/>
  <c r="AD288" i="2"/>
  <c r="AC287" i="2"/>
  <c r="AB287" i="2"/>
  <c r="AD287" i="2"/>
  <c r="AC286" i="2"/>
  <c r="AB286" i="2"/>
  <c r="AD286" i="2"/>
  <c r="AC296" i="2"/>
  <c r="AB296" i="2"/>
  <c r="AD296" i="2"/>
  <c r="AC522" i="2"/>
  <c r="AB522" i="2"/>
  <c r="AD522" i="2"/>
  <c r="AC283" i="2"/>
  <c r="AB283" i="2"/>
  <c r="AD283" i="2"/>
  <c r="AC282" i="2"/>
  <c r="AB282" i="2"/>
  <c r="AD282" i="2"/>
  <c r="AC281" i="2"/>
  <c r="AB281" i="2"/>
  <c r="AD281" i="2"/>
  <c r="AC280" i="2"/>
  <c r="AB280" i="2"/>
  <c r="AD280" i="2"/>
  <c r="AC279" i="2"/>
  <c r="AB279" i="2"/>
  <c r="AD279" i="2"/>
  <c r="AC278" i="2"/>
  <c r="AB278" i="2"/>
  <c r="AD278" i="2"/>
  <c r="AC277" i="2"/>
  <c r="AB277" i="2"/>
  <c r="AD277" i="2"/>
  <c r="AC276" i="2"/>
  <c r="AB276" i="2"/>
  <c r="AD276" i="2"/>
  <c r="AC275" i="2"/>
  <c r="AB275" i="2"/>
  <c r="AD275" i="2"/>
  <c r="AC274" i="2"/>
  <c r="AB274" i="2"/>
  <c r="AD274" i="2"/>
  <c r="AC262" i="2"/>
  <c r="AB262" i="2"/>
  <c r="AD262" i="2"/>
  <c r="AC438" i="2"/>
  <c r="AB438" i="2"/>
  <c r="AD438" i="2"/>
  <c r="AC271" i="2"/>
  <c r="AB271" i="2"/>
  <c r="AD271" i="2"/>
  <c r="AC270" i="2"/>
  <c r="AB270" i="2"/>
  <c r="AD270" i="2"/>
  <c r="AB269" i="2"/>
  <c r="U269" i="2"/>
  <c r="AC269" i="2" s="1"/>
  <c r="H269" i="2"/>
  <c r="AC268" i="2"/>
  <c r="AB268" i="2"/>
  <c r="AD268" i="2"/>
  <c r="AC267" i="2"/>
  <c r="AB267" i="2"/>
  <c r="AD267" i="2"/>
  <c r="AC266" i="2"/>
  <c r="AB266" i="2"/>
  <c r="AD266" i="2"/>
  <c r="AC265" i="2"/>
  <c r="AB265" i="2"/>
  <c r="AD265" i="2"/>
  <c r="AC264" i="2"/>
  <c r="AB264" i="2"/>
  <c r="AD264" i="2"/>
  <c r="AC263" i="2"/>
  <c r="AB263" i="2"/>
  <c r="AD263" i="2"/>
  <c r="AC308" i="2"/>
  <c r="AB308" i="2"/>
  <c r="AD308" i="2"/>
  <c r="AC261" i="2"/>
  <c r="AB261" i="2"/>
  <c r="AD261" i="2"/>
  <c r="AC260" i="2"/>
  <c r="AB260" i="2"/>
  <c r="AD260" i="2"/>
  <c r="AC259" i="2"/>
  <c r="AB259" i="2"/>
  <c r="AD259" i="2"/>
  <c r="AC258" i="2"/>
  <c r="AB258" i="2"/>
  <c r="AD258" i="2"/>
  <c r="AC257" i="2"/>
  <c r="AB257" i="2"/>
  <c r="AD257" i="2"/>
  <c r="AC256" i="2"/>
  <c r="AB256" i="2"/>
  <c r="AD256" i="2"/>
  <c r="AC255" i="2"/>
  <c r="AB255" i="2"/>
  <c r="AD255" i="2"/>
  <c r="AC254" i="2"/>
  <c r="AB254" i="2"/>
  <c r="AD254" i="2"/>
  <c r="AC253" i="2"/>
  <c r="AB253" i="2"/>
  <c r="AD253" i="2"/>
  <c r="AC252" i="2"/>
  <c r="AB252" i="2"/>
  <c r="AD252" i="2"/>
  <c r="AC251" i="2"/>
  <c r="AB251" i="2"/>
  <c r="AD251" i="2"/>
  <c r="AC250" i="2"/>
  <c r="AB250" i="2"/>
  <c r="AD250" i="2"/>
  <c r="AC295" i="2"/>
  <c r="AB295" i="2"/>
  <c r="AD295" i="2"/>
  <c r="AC248" i="2"/>
  <c r="AB248" i="2"/>
  <c r="AD248" i="2"/>
  <c r="AC247" i="2"/>
  <c r="AB247" i="2"/>
  <c r="AD247" i="2"/>
  <c r="AC246" i="2"/>
  <c r="AB246" i="2"/>
  <c r="AD246" i="2"/>
  <c r="AC245" i="2"/>
  <c r="AB245" i="2"/>
  <c r="AD245" i="2"/>
  <c r="AC244" i="2"/>
  <c r="AB244" i="2"/>
  <c r="AD244" i="2"/>
  <c r="AC243" i="2"/>
  <c r="AB243" i="2"/>
  <c r="AD243" i="2"/>
  <c r="AC242" i="2"/>
  <c r="AB242" i="2"/>
  <c r="AD242" i="2"/>
  <c r="AC241" i="2"/>
  <c r="AB241" i="2"/>
  <c r="AD241" i="2"/>
  <c r="AC240" i="2"/>
  <c r="AB240" i="2"/>
  <c r="AD240" i="2"/>
  <c r="AC239" i="2"/>
  <c r="AB239" i="2"/>
  <c r="AD239" i="2"/>
  <c r="AC238" i="2"/>
  <c r="AB238" i="2"/>
  <c r="AD238" i="2"/>
  <c r="AC164" i="2"/>
  <c r="AB164" i="2"/>
  <c r="AD164" i="2"/>
  <c r="AC236" i="2"/>
  <c r="AB236" i="2"/>
  <c r="AD236" i="2"/>
  <c r="AC235" i="2"/>
  <c r="AB235" i="2"/>
  <c r="AD235" i="2"/>
  <c r="AC234" i="2"/>
  <c r="AB234" i="2"/>
  <c r="AD234" i="2"/>
  <c r="AC233" i="2"/>
  <c r="AB233" i="2"/>
  <c r="AD233" i="2"/>
  <c r="AC232" i="2"/>
  <c r="AB232" i="2"/>
  <c r="AD232" i="2"/>
  <c r="AC231" i="2"/>
  <c r="AB231" i="2"/>
  <c r="AD231" i="2"/>
  <c r="AC230" i="2"/>
  <c r="AB230" i="2"/>
  <c r="AD230" i="2"/>
  <c r="AC229" i="2"/>
  <c r="AB229" i="2"/>
  <c r="AD229" i="2"/>
  <c r="AC228" i="2"/>
  <c r="AB228" i="2"/>
  <c r="AD228" i="2"/>
  <c r="AC227" i="2"/>
  <c r="AB227" i="2"/>
  <c r="AD227" i="2"/>
  <c r="AC226" i="2"/>
  <c r="AB226" i="2"/>
  <c r="AD226" i="2"/>
  <c r="AC153" i="2"/>
  <c r="AB153" i="2"/>
  <c r="AD153" i="2"/>
  <c r="AC224" i="2"/>
  <c r="AB224" i="2"/>
  <c r="AD224" i="2"/>
  <c r="AC223" i="2"/>
  <c r="AB223" i="2"/>
  <c r="AD223" i="2"/>
  <c r="AC222" i="2"/>
  <c r="AB222" i="2"/>
  <c r="AD222" i="2"/>
  <c r="AC221" i="2"/>
  <c r="AB221" i="2"/>
  <c r="AD221" i="2"/>
  <c r="AC220" i="2"/>
  <c r="AB220" i="2"/>
  <c r="AD220" i="2"/>
  <c r="AC219" i="2"/>
  <c r="AB219" i="2"/>
  <c r="AD219" i="2"/>
  <c r="AC218" i="2"/>
  <c r="AB218" i="2"/>
  <c r="AD218" i="2"/>
  <c r="AC217" i="2"/>
  <c r="AB217" i="2"/>
  <c r="AD217" i="2"/>
  <c r="AC216" i="2"/>
  <c r="AB216" i="2"/>
  <c r="AD216" i="2"/>
  <c r="AC215" i="2"/>
  <c r="AB215" i="2"/>
  <c r="AD215" i="2"/>
  <c r="AC214" i="2"/>
  <c r="AB214" i="2"/>
  <c r="AD214" i="2"/>
  <c r="AC284" i="2"/>
  <c r="AB284" i="2"/>
  <c r="AD284" i="2"/>
  <c r="AC212" i="2"/>
  <c r="AB212" i="2"/>
  <c r="AD212" i="2"/>
  <c r="AC211" i="2"/>
  <c r="AB211" i="2"/>
  <c r="AD211" i="2"/>
  <c r="AC210" i="2"/>
  <c r="AB210" i="2"/>
  <c r="AD210" i="2"/>
  <c r="AC209" i="2"/>
  <c r="AB209" i="2"/>
  <c r="AD209" i="2"/>
  <c r="AC208" i="2"/>
  <c r="AB208" i="2"/>
  <c r="AD208" i="2"/>
  <c r="AC207" i="2"/>
  <c r="AB207" i="2"/>
  <c r="AD207" i="2"/>
  <c r="AC206" i="2"/>
  <c r="AB206" i="2"/>
  <c r="AD206" i="2"/>
  <c r="AC205" i="2"/>
  <c r="AB205" i="2"/>
  <c r="AD205" i="2"/>
  <c r="AC204" i="2"/>
  <c r="AB204" i="2"/>
  <c r="AD204" i="2"/>
  <c r="AC203" i="2"/>
  <c r="AB203" i="2"/>
  <c r="AD203" i="2"/>
  <c r="AC202" i="2"/>
  <c r="AB202" i="2"/>
  <c r="H202" i="2"/>
  <c r="AC142" i="2"/>
  <c r="AB142" i="2"/>
  <c r="AD142" i="2"/>
  <c r="AC200" i="2"/>
  <c r="AB200" i="2"/>
  <c r="AD200" i="2"/>
  <c r="AC199" i="2"/>
  <c r="AB199" i="2"/>
  <c r="AD199" i="2"/>
  <c r="AC198" i="2"/>
  <c r="AB198" i="2"/>
  <c r="AD198" i="2"/>
  <c r="AC197" i="2"/>
  <c r="AB197" i="2"/>
  <c r="AD197" i="2"/>
  <c r="AC196" i="2"/>
  <c r="AB196" i="2"/>
  <c r="AD196" i="2"/>
  <c r="AC195" i="2"/>
  <c r="AB195" i="2"/>
  <c r="AD195" i="2"/>
  <c r="AC194" i="2"/>
  <c r="AB194" i="2"/>
  <c r="AD194" i="2"/>
  <c r="AC193" i="2"/>
  <c r="AB193" i="2"/>
  <c r="AD193" i="2"/>
  <c r="AC192" i="2"/>
  <c r="AB192" i="2"/>
  <c r="AD192" i="2"/>
  <c r="AC191" i="2"/>
  <c r="AB191" i="2"/>
  <c r="AD191" i="2"/>
  <c r="AC190" i="2"/>
  <c r="AB190" i="2"/>
  <c r="AD190" i="2"/>
  <c r="AC474" i="2"/>
  <c r="AB474" i="2"/>
  <c r="AD474" i="2"/>
  <c r="AC188" i="2"/>
  <c r="AB188" i="2"/>
  <c r="AD188" i="2"/>
  <c r="AC187" i="2"/>
  <c r="AB187" i="2"/>
  <c r="AD187" i="2"/>
  <c r="AC186" i="2"/>
  <c r="AB186" i="2"/>
  <c r="AD186" i="2"/>
  <c r="AC185" i="2"/>
  <c r="AB185" i="2"/>
  <c r="AD185" i="2"/>
  <c r="AC184" i="2"/>
  <c r="AB184" i="2"/>
  <c r="AD184" i="2"/>
  <c r="AC183" i="2"/>
  <c r="AB183" i="2"/>
  <c r="AD183" i="2"/>
  <c r="AC182" i="2"/>
  <c r="AB182" i="2"/>
  <c r="AD182" i="2"/>
  <c r="AC181" i="2"/>
  <c r="AB181" i="2"/>
  <c r="AD181" i="2"/>
  <c r="AC180" i="2"/>
  <c r="AB180" i="2"/>
  <c r="AD180" i="2"/>
  <c r="AC179" i="2"/>
  <c r="AB179" i="2"/>
  <c r="AD179" i="2"/>
  <c r="AC178" i="2"/>
  <c r="AB178" i="2"/>
  <c r="AD178" i="2"/>
  <c r="AC130" i="2"/>
  <c r="AB130" i="2"/>
  <c r="AD130" i="2"/>
  <c r="AC176" i="2"/>
  <c r="AB176" i="2"/>
  <c r="AD176" i="2"/>
  <c r="AC175" i="2"/>
  <c r="AB175" i="2"/>
  <c r="AD175" i="2"/>
  <c r="AC174" i="2"/>
  <c r="AB174" i="2"/>
  <c r="AD174" i="2"/>
  <c r="AC173" i="2"/>
  <c r="AB173" i="2"/>
  <c r="AD173" i="2"/>
  <c r="AC172" i="2"/>
  <c r="AB172" i="2"/>
  <c r="AD172" i="2"/>
  <c r="AC171" i="2"/>
  <c r="AB171" i="2"/>
  <c r="AD171" i="2"/>
  <c r="AC170" i="2"/>
  <c r="AB170" i="2"/>
  <c r="AD170" i="2"/>
  <c r="AC169" i="2"/>
  <c r="AB169" i="2"/>
  <c r="AD169" i="2"/>
  <c r="AC168" i="2"/>
  <c r="AB168" i="2"/>
  <c r="AD168" i="2"/>
  <c r="AC167" i="2"/>
  <c r="AB167" i="2"/>
  <c r="AD167" i="2"/>
  <c r="AC166" i="2"/>
  <c r="AB166" i="2"/>
  <c r="AD166" i="2"/>
  <c r="AC165" i="2"/>
  <c r="AB165" i="2"/>
  <c r="AD165" i="2"/>
  <c r="AC510" i="2"/>
  <c r="AB510" i="2"/>
  <c r="AD510" i="2"/>
  <c r="AC163" i="2"/>
  <c r="AB163" i="2"/>
  <c r="AD163" i="2"/>
  <c r="AC162" i="2"/>
  <c r="AB162" i="2"/>
  <c r="AD162" i="2"/>
  <c r="AC161" i="2"/>
  <c r="AB161" i="2"/>
  <c r="AD161" i="2"/>
  <c r="AC160" i="2"/>
  <c r="AB160" i="2"/>
  <c r="AD160" i="2"/>
  <c r="AC159" i="2"/>
  <c r="AB159" i="2"/>
  <c r="AD159" i="2"/>
  <c r="AC158" i="2"/>
  <c r="AB158" i="2"/>
  <c r="AD158" i="2"/>
  <c r="AC157" i="2"/>
  <c r="AB157" i="2"/>
  <c r="AD157" i="2"/>
  <c r="AC156" i="2"/>
  <c r="AB156" i="2"/>
  <c r="AD156" i="2"/>
  <c r="AC155" i="2"/>
  <c r="AB155" i="2"/>
  <c r="AD155" i="2"/>
  <c r="AC154" i="2"/>
  <c r="AB154" i="2"/>
  <c r="AD154" i="2"/>
  <c r="AC498" i="2"/>
  <c r="AB498" i="2"/>
  <c r="AD498" i="2"/>
  <c r="AC152" i="2"/>
  <c r="AB152" i="2"/>
  <c r="AD152" i="2"/>
  <c r="AC151" i="2"/>
  <c r="AB151" i="2"/>
  <c r="AD151" i="2"/>
  <c r="AC150" i="2"/>
  <c r="AB150" i="2"/>
  <c r="AD150" i="2"/>
  <c r="AC149" i="2"/>
  <c r="AB149" i="2"/>
  <c r="AD149" i="2"/>
  <c r="AC148" i="2"/>
  <c r="AB148" i="2"/>
  <c r="AD148" i="2"/>
  <c r="AC147" i="2"/>
  <c r="AB147" i="2"/>
  <c r="AD147" i="2"/>
  <c r="AC146" i="2"/>
  <c r="AB146" i="2"/>
  <c r="AD146" i="2"/>
  <c r="AC145" i="2"/>
  <c r="AB145" i="2"/>
  <c r="AD145" i="2"/>
  <c r="AC144" i="2"/>
  <c r="AB144" i="2"/>
  <c r="AD144" i="2"/>
  <c r="AC143" i="2"/>
  <c r="AB143" i="2"/>
  <c r="AD143" i="2"/>
  <c r="AC118" i="2"/>
  <c r="AB118" i="2"/>
  <c r="AD118" i="2"/>
  <c r="AC141" i="2"/>
  <c r="AB141" i="2"/>
  <c r="AD141" i="2"/>
  <c r="AC140" i="2"/>
  <c r="AB140" i="2"/>
  <c r="AD140" i="2"/>
  <c r="AC139" i="2"/>
  <c r="AB139" i="2"/>
  <c r="AD139" i="2"/>
  <c r="AC138" i="2"/>
  <c r="AB138" i="2"/>
  <c r="AD138" i="2"/>
  <c r="AC137" i="2"/>
  <c r="AB137" i="2"/>
  <c r="AD137" i="2"/>
  <c r="AC136" i="2"/>
  <c r="AB136" i="2"/>
  <c r="AD136" i="2"/>
  <c r="AC135" i="2"/>
  <c r="AB135" i="2"/>
  <c r="AD135" i="2"/>
  <c r="AC134" i="2"/>
  <c r="AB134" i="2"/>
  <c r="AD134" i="2"/>
  <c r="AC133" i="2"/>
  <c r="AB133" i="2"/>
  <c r="AD133" i="2"/>
  <c r="AC132" i="2"/>
  <c r="AB132" i="2"/>
  <c r="AD132" i="2"/>
  <c r="AC131" i="2"/>
  <c r="AB131" i="2"/>
  <c r="AD131" i="2"/>
  <c r="AC106" i="2"/>
  <c r="AB106" i="2"/>
  <c r="AD106" i="2"/>
  <c r="AC129" i="2"/>
  <c r="AB129" i="2"/>
  <c r="AD129" i="2"/>
  <c r="AC128" i="2"/>
  <c r="AB128" i="2"/>
  <c r="AD128" i="2"/>
  <c r="AC127" i="2"/>
  <c r="AB127" i="2"/>
  <c r="AD127" i="2"/>
  <c r="AC126" i="2"/>
  <c r="AB126" i="2"/>
  <c r="AD126" i="2"/>
  <c r="AC125" i="2"/>
  <c r="AB125" i="2"/>
  <c r="AD125" i="2"/>
  <c r="AC124" i="2"/>
  <c r="AB124" i="2"/>
  <c r="AD124" i="2"/>
  <c r="AC123" i="2"/>
  <c r="AB123" i="2"/>
  <c r="AD123" i="2"/>
  <c r="AC122" i="2"/>
  <c r="AB122" i="2"/>
  <c r="AD122" i="2"/>
  <c r="AC121" i="2"/>
  <c r="AB121" i="2"/>
  <c r="AD121" i="2"/>
  <c r="AC120" i="2"/>
  <c r="AB120" i="2"/>
  <c r="AD120" i="2"/>
  <c r="AC119" i="2"/>
  <c r="AB119" i="2"/>
  <c r="AD119" i="2"/>
  <c r="AC94" i="2"/>
  <c r="AB94" i="2"/>
  <c r="AC117" i="2"/>
  <c r="AB117" i="2"/>
  <c r="AD117" i="2"/>
  <c r="AC116" i="2"/>
  <c r="AB116" i="2"/>
  <c r="AD116" i="2"/>
  <c r="AC115" i="2"/>
  <c r="AB115" i="2"/>
  <c r="AD115" i="2"/>
  <c r="AC114" i="2"/>
  <c r="AB114" i="2"/>
  <c r="AD114" i="2"/>
  <c r="AC113" i="2"/>
  <c r="AB113" i="2"/>
  <c r="AD113" i="2"/>
  <c r="AC112" i="2"/>
  <c r="AB112" i="2"/>
  <c r="AD112" i="2"/>
  <c r="AC111" i="2"/>
  <c r="AB111" i="2"/>
  <c r="AD111" i="2"/>
  <c r="AC110" i="2"/>
  <c r="AB110" i="2"/>
  <c r="AD110" i="2"/>
  <c r="AC109" i="2"/>
  <c r="AB109" i="2"/>
  <c r="AD109" i="2"/>
  <c r="AC108" i="2"/>
  <c r="AB108" i="2"/>
  <c r="AD108" i="2"/>
  <c r="AC107" i="2"/>
  <c r="AB107" i="2"/>
  <c r="AD107" i="2"/>
  <c r="AC390" i="2"/>
  <c r="AB390" i="2"/>
  <c r="AD390" i="2"/>
  <c r="AC105" i="2"/>
  <c r="AB105" i="2"/>
  <c r="AD105" i="2"/>
  <c r="AC104" i="2"/>
  <c r="AB104" i="2"/>
  <c r="AD104" i="2"/>
  <c r="AC103" i="2"/>
  <c r="AB103" i="2"/>
  <c r="AD103" i="2"/>
  <c r="AC102" i="2"/>
  <c r="AB102" i="2"/>
  <c r="AD102" i="2"/>
  <c r="AC101" i="2"/>
  <c r="AB101" i="2"/>
  <c r="AD101" i="2"/>
  <c r="AC100" i="2"/>
  <c r="AB100" i="2"/>
  <c r="AD100" i="2"/>
  <c r="AC99" i="2"/>
  <c r="AB99" i="2"/>
  <c r="AD99" i="2"/>
  <c r="AC98" i="2"/>
  <c r="AB98" i="2"/>
  <c r="AD98" i="2"/>
  <c r="AC97" i="2"/>
  <c r="AB97" i="2"/>
  <c r="AD97" i="2"/>
  <c r="AC96" i="2"/>
  <c r="AB96" i="2"/>
  <c r="AD96" i="2"/>
  <c r="AC95" i="2"/>
  <c r="AB95" i="2"/>
  <c r="AD95" i="2"/>
  <c r="AC46" i="2"/>
  <c r="AB46" i="2"/>
  <c r="AD46" i="2"/>
  <c r="AC93" i="2"/>
  <c r="J93" i="2"/>
  <c r="AC92" i="2"/>
  <c r="AB92" i="2"/>
  <c r="AD92" i="2"/>
  <c r="AC91" i="2"/>
  <c r="AB91" i="2"/>
  <c r="AD91" i="2"/>
  <c r="AC90" i="2"/>
  <c r="AB90" i="2"/>
  <c r="AD90" i="2"/>
  <c r="AC89" i="2"/>
  <c r="AB89" i="2"/>
  <c r="AD89" i="2"/>
  <c r="AC88" i="2"/>
  <c r="AB88" i="2"/>
  <c r="AD88" i="2"/>
  <c r="AC87" i="2"/>
  <c r="AB87" i="2"/>
  <c r="AD87" i="2"/>
  <c r="AC86" i="2"/>
  <c r="AB86" i="2"/>
  <c r="AD86" i="2"/>
  <c r="AC85" i="2"/>
  <c r="AB85" i="2"/>
  <c r="AD85" i="2"/>
  <c r="AC84" i="2"/>
  <c r="AB84" i="2"/>
  <c r="AD84" i="2"/>
  <c r="AC83" i="2"/>
  <c r="AB83" i="2"/>
  <c r="AD83" i="2"/>
  <c r="AC82" i="2"/>
  <c r="AB82" i="2"/>
  <c r="AD82" i="2"/>
  <c r="AC81" i="2"/>
  <c r="AB81" i="2"/>
  <c r="AD81" i="2"/>
  <c r="AC80" i="2"/>
  <c r="AB80" i="2"/>
  <c r="AD80" i="2"/>
  <c r="AC79" i="2"/>
  <c r="AB79" i="2"/>
  <c r="AD79" i="2"/>
  <c r="AC78" i="2"/>
  <c r="AB78" i="2"/>
  <c r="AD78" i="2"/>
  <c r="AC77" i="2"/>
  <c r="AB77" i="2"/>
  <c r="AD77" i="2"/>
  <c r="AC76" i="2"/>
  <c r="AB76" i="2"/>
  <c r="AD76" i="2"/>
  <c r="AC75" i="2"/>
  <c r="AB75" i="2"/>
  <c r="AD75" i="2"/>
  <c r="AC74" i="2"/>
  <c r="AB74" i="2"/>
  <c r="AD74" i="2"/>
  <c r="AC73" i="2"/>
  <c r="AB73" i="2"/>
  <c r="AD73" i="2"/>
  <c r="AC72" i="2"/>
  <c r="AB72" i="2"/>
  <c r="AD72" i="2"/>
  <c r="AC71" i="2"/>
  <c r="AB71" i="2"/>
  <c r="AD71" i="2"/>
  <c r="AC319" i="2"/>
  <c r="AB319" i="2"/>
  <c r="AD319" i="2"/>
  <c r="AC69" i="2"/>
  <c r="AB69" i="2"/>
  <c r="AD69" i="2"/>
  <c r="AC68" i="2"/>
  <c r="AB68" i="2"/>
  <c r="AD68" i="2"/>
  <c r="AC67" i="2"/>
  <c r="AB67" i="2"/>
  <c r="AD67" i="2"/>
  <c r="AC66" i="2"/>
  <c r="AB66" i="2"/>
  <c r="AD66" i="2"/>
  <c r="AC65" i="2"/>
  <c r="AB65" i="2"/>
  <c r="AD65" i="2"/>
  <c r="AC64" i="2"/>
  <c r="AB64" i="2"/>
  <c r="AD64" i="2"/>
  <c r="AC63" i="2"/>
  <c r="AB63" i="2"/>
  <c r="AD63" i="2"/>
  <c r="AC62" i="2"/>
  <c r="AB62" i="2"/>
  <c r="AD62" i="2"/>
  <c r="AC61" i="2"/>
  <c r="AB61" i="2"/>
  <c r="AD61" i="2"/>
  <c r="AC60" i="2"/>
  <c r="AB60" i="2"/>
  <c r="AD60" i="2"/>
  <c r="AC59" i="2"/>
  <c r="AB59" i="2"/>
  <c r="AD59" i="2"/>
  <c r="AC307" i="2"/>
  <c r="AB307" i="2"/>
  <c r="AD307" i="2"/>
  <c r="AC57" i="2"/>
  <c r="AB57" i="2"/>
  <c r="AD57" i="2"/>
  <c r="AC56" i="2"/>
  <c r="AB56" i="2"/>
  <c r="AD56" i="2"/>
  <c r="AC55" i="2"/>
  <c r="AB55" i="2"/>
  <c r="AD55" i="2"/>
  <c r="AC54" i="2"/>
  <c r="AB54" i="2"/>
  <c r="AD54" i="2"/>
  <c r="AC53" i="2"/>
  <c r="AB53" i="2"/>
  <c r="AD53" i="2"/>
  <c r="AC52" i="2"/>
  <c r="AB52" i="2"/>
  <c r="AD52" i="2"/>
  <c r="AC51" i="2"/>
  <c r="AB51" i="2"/>
  <c r="AD51" i="2"/>
  <c r="AC50" i="2"/>
  <c r="AB50" i="2"/>
  <c r="AD50" i="2"/>
  <c r="AC49" i="2"/>
  <c r="AB49" i="2"/>
  <c r="AD49" i="2"/>
  <c r="AC48" i="2"/>
  <c r="AB48" i="2"/>
  <c r="AD48" i="2"/>
  <c r="AC47" i="2"/>
  <c r="AB47" i="2"/>
  <c r="AD47" i="2"/>
  <c r="AC486" i="2"/>
  <c r="AB486" i="2"/>
  <c r="AD486" i="2"/>
  <c r="AC45" i="2"/>
  <c r="AB45" i="2"/>
  <c r="AD45" i="2"/>
  <c r="AC44" i="2"/>
  <c r="AB44" i="2"/>
  <c r="AD44" i="2"/>
  <c r="AC43" i="2"/>
  <c r="AB43" i="2"/>
  <c r="AD43" i="2"/>
  <c r="AC42" i="2"/>
  <c r="AB42" i="2"/>
  <c r="AD42" i="2"/>
  <c r="AC41" i="2"/>
  <c r="AB41" i="2"/>
  <c r="AD41" i="2"/>
  <c r="AC40" i="2"/>
  <c r="AB40" i="2"/>
  <c r="AD40" i="2"/>
  <c r="AC39" i="2"/>
  <c r="AB39" i="2"/>
  <c r="AD39" i="2"/>
  <c r="AC38" i="2"/>
  <c r="AB38" i="2"/>
  <c r="AD38" i="2"/>
  <c r="AC37" i="2"/>
  <c r="AB37" i="2"/>
  <c r="AD37" i="2"/>
  <c r="AC36" i="2"/>
  <c r="AB36" i="2"/>
  <c r="AD36" i="2"/>
  <c r="AC35" i="2"/>
  <c r="AB35" i="2"/>
  <c r="AD35" i="2"/>
  <c r="AC10" i="2"/>
  <c r="AB10" i="2"/>
  <c r="AD10" i="2"/>
  <c r="AC33" i="2"/>
  <c r="AB33" i="2"/>
  <c r="AD33" i="2"/>
  <c r="AC32" i="2"/>
  <c r="AB32" i="2"/>
  <c r="AD32" i="2"/>
  <c r="AC31" i="2"/>
  <c r="AB31" i="2"/>
  <c r="H31" i="2"/>
  <c r="AC30" i="2"/>
  <c r="AB30" i="2"/>
  <c r="X30" i="2"/>
  <c r="AD30" i="2"/>
  <c r="AC29" i="2"/>
  <c r="AB29" i="2"/>
  <c r="AD29" i="2"/>
  <c r="AC28" i="2"/>
  <c r="AB28" i="2"/>
  <c r="AD28" i="2"/>
  <c r="AC27" i="2"/>
  <c r="AB27" i="2"/>
  <c r="AD27" i="2"/>
  <c r="AC26" i="2"/>
  <c r="AB26" i="2"/>
  <c r="AD26" i="2"/>
  <c r="AC25" i="2"/>
  <c r="AB25" i="2"/>
  <c r="AD25" i="2"/>
  <c r="AC24" i="2"/>
  <c r="AB24" i="2"/>
  <c r="AD24" i="2"/>
  <c r="AC23" i="2"/>
  <c r="AB23" i="2"/>
  <c r="AD23" i="2"/>
  <c r="AC249" i="2"/>
  <c r="AB249" i="2"/>
  <c r="AD249" i="2"/>
  <c r="AC21" i="2"/>
  <c r="AB21" i="2"/>
  <c r="AD21" i="2"/>
  <c r="AC20" i="2"/>
  <c r="AB20" i="2"/>
  <c r="AD20" i="2"/>
  <c r="AC19" i="2"/>
  <c r="AB19" i="2"/>
  <c r="AD19" i="2"/>
  <c r="AC18" i="2"/>
  <c r="AB18" i="2"/>
  <c r="AD18" i="2"/>
  <c r="AC17" i="2"/>
  <c r="AB17" i="2"/>
  <c r="AD17" i="2"/>
  <c r="AC16" i="2"/>
  <c r="AB16" i="2"/>
  <c r="AD16" i="2"/>
  <c r="AC15" i="2"/>
  <c r="AB15" i="2"/>
  <c r="AD15" i="2"/>
  <c r="AC14" i="2"/>
  <c r="AB14" i="2"/>
  <c r="AD14" i="2"/>
  <c r="AC13" i="2"/>
  <c r="AB13" i="2"/>
  <c r="AD13" i="2"/>
  <c r="AC12" i="2"/>
  <c r="AB12" i="2"/>
  <c r="AD12" i="2"/>
  <c r="AC11" i="2"/>
  <c r="AB11" i="2"/>
  <c r="AD11" i="2"/>
  <c r="AC70" i="2"/>
  <c r="AB70" i="2"/>
  <c r="AD70" i="2"/>
  <c r="AC9" i="2"/>
  <c r="AB9" i="2"/>
  <c r="AD9" i="2"/>
  <c r="AC8" i="2"/>
  <c r="AB8" i="2"/>
  <c r="AD8" i="2"/>
  <c r="AC7" i="2"/>
  <c r="AB7" i="2"/>
  <c r="AD7" i="2"/>
  <c r="AC6" i="2"/>
  <c r="AB6" i="2"/>
  <c r="AD6" i="2"/>
  <c r="AB353" i="2" l="1"/>
  <c r="O353" i="2"/>
  <c r="AD353" i="2" s="1"/>
  <c r="AB449" i="2"/>
  <c r="O449" i="2"/>
  <c r="AD449" i="2" s="1"/>
  <c r="O202" i="2"/>
  <c r="AD202" i="2" s="1"/>
  <c r="O31" i="2"/>
  <c r="AD31" i="2" s="1"/>
  <c r="O269" i="2"/>
  <c r="AD269" i="2" s="1"/>
  <c r="O485" i="2"/>
  <c r="AD485" i="2" s="1"/>
  <c r="O93" i="2"/>
  <c r="AD93" i="2" s="1"/>
  <c r="AB332" i="2"/>
  <c r="O332" i="2"/>
  <c r="AD332" i="2" s="1"/>
  <c r="O533" i="2"/>
  <c r="AD533" i="2" s="1"/>
  <c r="D737" i="2"/>
  <c r="D744" i="2"/>
  <c r="J752" i="2"/>
  <c r="J732" i="2"/>
  <c r="H651" i="2"/>
  <c r="J706" i="2"/>
  <c r="J720" i="2"/>
  <c r="AD521" i="2"/>
  <c r="F625" i="2"/>
  <c r="J625" i="2"/>
  <c r="T625" i="2"/>
  <c r="U625" i="2"/>
  <c r="H660" i="2"/>
  <c r="J715" i="2"/>
  <c r="J726" i="2"/>
  <c r="AC449" i="2"/>
  <c r="AC625" i="2" s="1"/>
  <c r="J635" i="2"/>
  <c r="AB93" i="2"/>
  <c r="J691" i="2"/>
  <c r="J680" i="2"/>
  <c r="J667" i="2"/>
  <c r="AD365" i="2"/>
  <c r="H189" i="2"/>
  <c r="O189" i="2" s="1"/>
  <c r="AB533" i="2"/>
  <c r="AB625" i="2" l="1"/>
  <c r="H367" i="2"/>
  <c r="O367" i="2" s="1"/>
  <c r="AD189" i="2" l="1"/>
  <c r="AD367" i="2"/>
  <c r="H368" i="2"/>
  <c r="O368" i="2" s="1"/>
  <c r="H369" i="2" l="1"/>
  <c r="O369" i="2" s="1"/>
  <c r="AD368" i="2" l="1"/>
  <c r="H370" i="2"/>
  <c r="O370" i="2" s="1"/>
  <c r="AD369" i="2"/>
  <c r="H371" i="2" l="1"/>
  <c r="O371" i="2" s="1"/>
  <c r="AD370" i="2" l="1"/>
  <c r="AD371" i="2"/>
  <c r="H372" i="2"/>
  <c r="O372" i="2" s="1"/>
  <c r="H373" i="2" l="1"/>
  <c r="H625" i="2" l="1"/>
  <c r="O373" i="2"/>
  <c r="AD373" i="2" s="1"/>
  <c r="AD372" i="2"/>
  <c r="AD94" i="2" l="1"/>
  <c r="AD625" i="2" s="1"/>
  <c r="O625" i="2" l="1"/>
  <c r="F748" i="6" l="1"/>
  <c r="V20" i="3" l="1"/>
  <c r="V708" i="3" s="1"/>
  <c r="AL20" i="3" l="1"/>
  <c r="Y32" i="19"/>
  <c r="W3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tc={A1015392-A7E4-4DB3-8321-2C806C3495A6}</author>
    <author>tc={42810FEF-5EA0-4314-956A-6D68B4D5165C}</author>
  </authors>
  <commentList>
    <comment ref="G39" authorId="0" shapeId="0" xr:uid="{A1015392-A7E4-4DB3-8321-2C806C3495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Fiz isso se não a planilha de faturamento considera como emissão no mês subsequente para os meses em que estava a Seleto</t>
      </text>
    </comment>
    <comment ref="G40" authorId="1" shapeId="0" xr:uid="{42810FEF-5EA0-4314-956A-6D68B4D516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Fiz isso se não a planilha de faturamento considera como emissão no mês subsequente para os meses em que estava a Seleto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tc={F9341726-45A9-4F01-8465-CB37389C15AC}</author>
    <author>tc={6D16F987-9CB6-48C1-A3CE-3E9B598EDAAD}</author>
    <author>tc={9F1B6B0D-2B4E-45E8-BB5A-36DF53D3DE8C}</author>
    <author>tc={78D1BDD3-8268-4F45-B243-FAC050B7CA2D}</author>
    <author>tc={B075545D-A142-41E3-A9EF-2C65DCC34C7E}</author>
    <author>tc={80D71EC9-967A-48BC-9E73-BE02F96974B3}</author>
    <author>tc={C2EAD198-15B2-44EE-B1AA-CBBEEE8FC68A}</author>
    <author>tc={683A3835-0720-4526-9A0C-673DBBF28BD6}</author>
    <author>tc={872176FE-4056-4D09-8CD1-B0EC6E76C115}</author>
    <author>tc={6513125A-789A-4327-A8D6-7FA1AF1CA1C2}</author>
    <author>tc={FC2FA746-F59D-496D-B272-3BFDA3332812}</author>
    <author>tc={3776A592-4BD5-4786-A7D3-BF4F2683E2C0}</author>
    <author>tc={C09B84DB-0FB5-496D-8A39-3A825EAE093C}</author>
    <author>tc={86E194F5-EC94-4C5D-B0EA-F25023A2D282}</author>
    <author>tc={181C3E7F-48EA-4C3D-B493-07D6BE887227}</author>
    <author>tc={1CD5FCCF-DCBE-464B-93E9-EE5F4F86ADBC}</author>
    <author>tc={D641059A-5CE3-4F05-B5A2-AD44104EB7C0}</author>
    <author>tc={5F861FC5-7A0B-41A6-B825-EC5534840160}</author>
  </authors>
  <commentList>
    <comment ref="F3" authorId="0" shapeId="0" xr:uid="{F9341726-45A9-4F01-8465-CB37389C15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acordado com o fornecedor o valor de R$ 91.089,50 junto ao corporativo da Allos.
Email correspondente: Amazonas Shopping - Contrato Brigada (IVAN VIDINHA)</t>
      </text>
    </comment>
    <comment ref="G6" authorId="1" shapeId="0" xr:uid="{6D16F987-9CB6-48C1-A3CE-3E9B598EDA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não havia sido reajustado em 2024. 
Este seria o valor 2023</t>
      </text>
    </comment>
    <comment ref="H6" authorId="2" shapeId="0" xr:uid="{9F1B6B0D-2B4E-45E8-BB5A-36DF53D3DE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não havia sido reajustado em 2024. 
Este seria o valor 2024</t>
      </text>
    </comment>
    <comment ref="O6" authorId="3" shapeId="0" xr:uid="{78D1BDD3-8268-4F45-B243-FAC050B7CA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não havia sido reajustado em 2024. 
Este seria o valor 2024</t>
      </text>
    </comment>
    <comment ref="N7" authorId="4" shapeId="0" xr:uid="{B075545D-A142-41E3-A9EF-2C65DCC34C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Verzani utilizou o valor anterior de ajuste de escopo para realizar o pleito - aplicaram 14,06% de reajuste</t>
      </text>
    </comment>
    <comment ref="L11" authorId="5" shapeId="0" xr:uid="{80D71EC9-967A-48BC-9E73-BE02F96974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NFs</t>
      </text>
    </comment>
    <comment ref="N24" authorId="6" shapeId="0" xr:uid="{C2EAD198-15B2-44EE-B1AA-CBBEEE8FC6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fornecedor realizou o pleito sem considerar o premio assiduidade obrigatorio da CCT
Responder:
    O pleito deles, sem considerar os valores corretos foi de R$ 111.624,75</t>
      </text>
    </comment>
    <comment ref="N25" authorId="7" shapeId="0" xr:uid="{683A3835-0720-4526-9A0C-673DBBF28B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fornecedor pleiteou R$ 188.683,98 sem considerar o adicional de insalubridade.
Responder:
    Após negociação, consideraram o pleito com o adicional de insalubridade a todos, resultando no pleito de R$ 199.304,96</t>
      </text>
    </comment>
    <comment ref="N27" authorId="8" shapeId="0" xr:uid="{872176FE-4056-4D09-8CD1-B0EC6E76C1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Enviaram com redução de BDI, porém ao ajustar esse ponto (para fins de comparação), o valor final deles é de R$ 44.315,92</t>
      </text>
    </comment>
    <comment ref="C32" authorId="9" shapeId="0" xr:uid="{6513125A-789A-4327-A8D6-7FA1AF1CA1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Terreno</t>
      </text>
    </comment>
    <comment ref="C33" authorId="10" shapeId="0" xr:uid="{FC2FA746-F59D-496D-B272-3BFDA33328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Terreno</t>
      </text>
    </comment>
    <comment ref="H36" authorId="11" shapeId="0" xr:uid="{3776A592-4BD5-4786-A7D3-BF4F2683E2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Reajustes dos insumos de data-base 11/2023 - 10/2024</t>
      </text>
    </comment>
    <comment ref="B40" authorId="12" shapeId="0" xr:uid="{C09B84DB-0FB5-496D-8A39-3A825EAE09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(aumento de VT)</t>
      </text>
    </comment>
    <comment ref="H40" authorId="13" shapeId="0" xr:uid="{86E194F5-EC94-4C5D-B0EA-F25023A2D2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Houve um reajuste de VT de R$4,00 para R$4,60 em 14/04/2025</t>
      </text>
    </comment>
    <comment ref="O40" authorId="14" shapeId="0" xr:uid="{181C3E7F-48EA-4C3D-B493-07D6BE8872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Houve um reajuste de VT de R$4,00 para R$4,60 em 14/04/2025</t>
      </text>
    </comment>
    <comment ref="C41" authorId="15" shapeId="0" xr:uid="{1CD5FCCF-DCBE-464B-93E9-EE5F4F86AD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Posto Extra</t>
      </text>
    </comment>
    <comment ref="B44" authorId="16" shapeId="0" xr:uid="{D641059A-5CE3-4F05-B5A2-AD44104EB7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Serviço temporário de 90 dias (01 posto de banheirista)</t>
      </text>
    </comment>
    <comment ref="H47" authorId="17" shapeId="0" xr:uid="{5F861FC5-7A0B-41A6-B825-EC55348401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Escopo original de 13 funcionários.
Aumento de escopo para 15 funcionários (em aprovação pelo corporativo do shopping).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tc={1F9E4E4E-1DCC-4A80-B087-01A9E886755E}</author>
    <author>tc={8173048A-C901-4FC3-8DD7-2ACB8C4EE52B}</author>
    <author>tc={7163762F-D890-45EA-A174-A50A66B025B4}</author>
    <author>tc={F592B239-C902-4C16-8D1B-BDFAC2DA38B3}</author>
    <author>tc={925EB15F-333A-4453-B2EE-377701DA8DC3}</author>
    <author>tc={DEA5FEFA-D189-4DC3-B913-9D35ADB8E032}</author>
    <author>tc={C1D1C363-ECC1-463B-A85D-69D70E68C2D4}</author>
    <author>tc={6455D55E-8B50-463F-97B3-0D17C97A4FB5}</author>
    <author>tc={C57B8057-8663-457E-A582-BEA3C69281BC}</author>
    <author>tc={59FA88F3-B79E-4BC2-880E-4B54FD23F0D3}</author>
    <author>tc={83727D72-9711-4214-B673-5CA8CE9793D9}</author>
    <author>tc={531968C4-E335-4C5D-8F5D-EB881A5FA561}</author>
    <author>tc={2723173A-249F-4843-9C0A-3A87547BC684}</author>
    <author>tc={24CAC450-1CBD-4483-9E12-1C615A3D2D1F}</author>
    <author>tc={92BCACFF-6291-43EE-81B1-72A6B454DEB3}</author>
    <author>tc={7E53354D-6304-4F0B-AF86-04716EDF10B7}</author>
    <author>tc={47427214-6F2E-47D4-B731-2B9818861C5D}</author>
    <author>tc={C360EED5-783F-4EC8-8DD3-D78916AB490E}</author>
    <author>tc={1DFB915F-E7D0-4C2A-94FC-0271D2357DB7}</author>
    <author>tc={704773E4-991D-4B8F-8CF5-6FE020273CA3}</author>
    <author>tc={739B51C2-9FC0-4542-A966-10876B07A585}</author>
    <author>tc={A915EA50-2E5D-40B8-B7D1-26FDCB9F573E}</author>
    <author>tc={21FB01F0-12CA-422B-9FD3-C6677BC56ECC}</author>
    <author>tc={21292778-CB46-4D39-9FC8-B8156E1F41C9}</author>
    <author>tc={6D8D0531-60D0-49BD-857F-05070F2E21B2}</author>
    <author>tc={98B2ADAE-AAFF-42AE-8548-B782876B908A}</author>
    <author>tc={881A8171-EFA8-45A2-BA9B-EE150B01D13B}</author>
    <author>tc={C005C880-C254-4B24-8EAF-B9FE4ACCC259}</author>
    <author>tc={B703BC3C-967F-4811-A428-06B49AE146DA}</author>
    <author>tc={16CC3BF0-9B79-4E36-92F9-3AACD969FBE6}</author>
    <author>tc={8250191E-5257-4620-94F1-E338FDD032CA}</author>
    <author>tc={8DA260C1-ED48-4881-8EBB-2B5579D12157}</author>
    <author>tc={DA484E22-6B8F-4DA6-8779-8E516605EEA0}</author>
    <author>tc={6E085380-D6B2-4D3F-BBBB-C2B756B6453A}</author>
    <author>tc={4E40EB50-7FBF-487B-979A-DA310B827FAE}</author>
    <author>tc={F3AEA78E-A2B7-499C-9163-A593566136CB}</author>
    <author>tc={E76275BD-69D9-45EA-B7F3-09501885E806}</author>
    <author>tc={2BCB1378-DA65-4929-A683-D22306F6F291}</author>
    <author>tc={0B7AC951-2D02-4F92-B354-7C8F480A4C1F}</author>
    <author>tc={730B2347-AF38-4F88-9873-F59E34421941}</author>
    <author>tc={9926B480-D2DC-436D-89E5-B1DAABB423BF}</author>
    <author>tc={032F7DD7-F1B6-4857-8B88-5F6E53056290}</author>
    <author>tc={D5946C2B-E159-4CD7-84B6-448A8F91F762}</author>
    <author>tc={F67A502F-F302-46FE-8541-01428F1B7F47}</author>
    <author>tc={9EAF8CDB-CF15-4CE5-8C65-D8D7CEA15FC1}</author>
    <author>tc={3BAA6FEE-DC6E-4B17-9FF4-AA49A0FD7069}</author>
    <author>tc={A96CA780-5DB2-4CBE-9DFB-3F34CC397BEB}</author>
    <author>tc={1F982E00-5AAC-47EE-A485-D9E3E517B2FB}</author>
    <author>tc={F6A4018B-D444-49BC-9F28-FD93D69357A0}</author>
    <author>tc={FBF933F1-27F4-4835-BD71-5E180DB6A09C}</author>
    <author>tc={F89FF1C8-664A-4DA8-96EC-2F7D9E6139D8}</author>
    <author>tc={B22005FD-5F23-461F-972E-5298E6ED4A6B}</author>
    <author>tc={38FEF247-E90E-4C27-A6F4-2A582590DA39}</author>
    <author>tc={D50AC47E-294E-4750-8C5B-D1980A38891F}</author>
    <author>tc={CE9E744D-E2D3-46A8-AAF2-08DA65032340}</author>
    <author>tc={98D3A8EC-A786-42CA-BA15-08A8B70050A5}</author>
    <author>tc={3D1F394D-75DB-477E-8579-D95881D99DFE}</author>
    <author>tc={676AE7DA-A5F2-4A3E-B31D-92FF869C6A25}</author>
    <author>tc={1409CED5-8550-4AA2-BA3B-7AE6BD0A9DB7}</author>
    <author>tc={F0C9F6A4-E061-4B00-9FA4-FD7288D6BDD5}</author>
    <author>tc={FBF27A1A-86B8-45D8-93B8-75487FFDA330}</author>
    <author>tc={88582E87-B076-43D7-B46F-7859F7AF37D5}</author>
    <author>tc={7B270E0A-5B25-469B-B66B-97043A7B3D84}</author>
    <author>tc={15A627F7-AF83-495D-B039-7340AA930183}</author>
    <author>tc={8B802727-1EFE-4AF8-8353-DAC9AC10336C}</author>
    <author>tc={A82D34D5-BB7E-42BA-A42D-92CED38EA111}</author>
    <author>tc={7FEDF414-BC70-43E9-A3CD-70DF294F44C3}</author>
    <author>tc={286EFFD3-BD9B-49A1-A4CA-67F4884FF285}</author>
    <author>tc={80D0C16C-D38E-4259-A48B-DACC41933B7F}</author>
    <author>tc={7B07DCC0-9EF6-4980-9DC5-A72A9D6E28C6}</author>
    <author>tc={D6A5E6C4-5F4A-4517-81F8-3DC828F58BBB}</author>
    <author>tc={10B008FB-984F-4FFF-900D-BD52FCF2100E}</author>
    <author>tc={61DCA22C-5C53-498C-B344-80F8C67D2292}</author>
    <author>tc={90FAC46A-3A67-46EE-8BEA-DBB226AF0679}</author>
    <author>tc={2659DFB7-6051-40AC-B8C2-6203F8F17BC5}</author>
    <author>tc={B68E9B93-640A-446F-B5C8-3F810E9E309F}</author>
    <author>tc={2DCF2778-EC8D-4616-87B1-7B77A4000D93}</author>
    <author>tc={10EA7FB3-DB32-47D7-A071-9C6167787E6D}</author>
    <author>tc={8FC60893-C93C-4242-939E-FA3CC38249B1}</author>
    <author>tc={C7673F41-1AB1-4526-83D0-505A5B01A37D}</author>
    <author>tc={C6460394-99F4-4126-9BE2-F97717CAED2B}</author>
    <author>tc={41A0AB50-BF9A-4EBF-AF45-3D306CCC95C5}</author>
    <author>tc={B28DFFDB-4FC8-4B48-82DA-799718305783}</author>
    <author>tc={E7BF4481-F33E-4F21-93C0-D7C916BEC05A}</author>
    <author>tc={5AADFB23-C07A-4DC0-9BB9-6BAC0D03B961}</author>
    <author>tc={103CF5C1-AC8C-4CA3-9B8F-BFBE8472B5A9}</author>
    <author>tc={955D3777-6F30-42DF-9BCF-E034AC53013D}</author>
    <author>tc={4E8FFA1B-462B-4509-9B6B-5FC7F14B192A}</author>
    <author>tc={B1AEF8BC-A118-4104-A685-55A34409E48A}</author>
    <author>tc={4716DBA7-8CAD-4F1D-8D05-3422FCCF38BD}</author>
    <author>tc={201E8350-1F25-4EE3-A3D4-35EDBF717F7F}</author>
    <author>tc={68C36722-A684-4352-B129-1FAF3391E272}</author>
    <author>tc={9E918493-014B-4419-821E-6F7FF6785AD4}</author>
    <author>tc={D5900173-A3E4-445E-B006-DAEA48AB25E1}</author>
    <author>tc={B891DC12-BB2C-4F22-A4BA-000298ACF0A3}</author>
    <author>tc={CBBD0FE8-D2B4-4635-8711-03F0C6F1C02A}</author>
    <author>tc={3AB0FEB0-3B38-4588-A366-5284A32B9D40}</author>
    <author>tc={EC7B99CA-966C-4B05-B5C6-851F46EE2F6A}</author>
    <author>tc={A3BBDD8F-BAA9-4B3A-867A-9CEA6B23633B}</author>
    <author>tc={6C83E022-556E-4076-AE13-4824F17B926E}</author>
    <author>tc={F99F781C-56C8-43B4-A577-BD30357E7E82}</author>
    <author>tc={711324F9-26BA-451F-B12A-69C1BEF81266}</author>
    <author>tc={B97979FF-656D-4F92-9776-BA37512ACF0E}</author>
    <author>tc={69BA6B3C-A202-4F62-BEAE-F89CF14A20F4}</author>
    <author>tc={40607358-034C-470D-8F94-D5CDFA4B613C}</author>
    <author>tc={6FC69382-8954-4499-AE0B-901903BB4C55}</author>
    <author>tc={22CD3185-A8A6-4AB0-8B39-B0265171676B}</author>
    <author>tc={80A3BDB6-DFF6-4E47-A25A-8A5476438A82}</author>
    <author>tc={E526E989-92FF-48AC-AB0D-ECF3F0497F40}</author>
    <author>tc={8328A1C9-CF62-422B-AD05-084B3755563C}</author>
    <author>tc={18274CAC-197B-4358-8717-5B258A3125E1}</author>
    <author>tc={B0C5E837-FFA8-4D84-B445-FDDAF8CD1274}</author>
    <author>tc={B10EAB1B-CA87-4FDD-AB4B-3745519D2B22}</author>
    <author>tc={60C730F1-5460-4DD0-8217-46E5EE423220}</author>
    <author>tc={02B2564C-9C3E-4C75-BF8F-1E4678098AB3}</author>
    <author>tc={D7CBC5A0-3200-4E5D-A23F-7A3E4C443B5A}</author>
    <author>tc={325DE21E-1E3D-48E7-B457-748530B05A8F}</author>
    <author>tc={A10B346C-8923-4F22-A4E2-092D94476C01}</author>
    <author>tc={0FEA5A85-0E5B-41D1-8503-2E23F1E73E47}</author>
    <author>tc={AF2CCC43-51CE-455E-BD92-93AEF5D306E0}</author>
    <author>tc={6B073453-DF8B-48EA-9405-BD026F8705AE}</author>
    <author>tc={F393DE2E-B592-411E-9F23-B0B826665017}</author>
    <author>tc={E64EC6DA-220D-41C7-BB80-6FE56546EC1A}</author>
    <author>tc={7D75A453-C02B-4E85-8387-1FA6F680D81C}</author>
    <author>tc={858FE19F-4CDD-4C7E-9B5D-EEAC627BE3B7}</author>
    <author>tc={EAF072B9-8C5F-4882-8958-EF19569B4882}</author>
    <author>tc={69EA5961-9053-4588-9EF7-8A9450442595}</author>
    <author>tc={004F9CCA-A256-4354-9863-D4D91AD673EC}</author>
    <author>tc={DD55C6B9-2087-4160-AF76-F09D13457E59}</author>
    <author>tc={1114F250-FEA2-4172-B2E7-D0138D7F86CA}</author>
    <author>tc={0C7061EB-79C9-4970-BA8D-889923D8A0E8}</author>
    <author>tc={89009C32-545E-4F3F-8C2E-D5BF4958ACA4}</author>
    <author>tc={E2DC1FD2-8B65-4B3B-9EEB-6897B19834EF}</author>
    <author>tc={27DBDC60-F34F-4AB9-BBF4-B39916F60914}</author>
    <author>tc={211C17F1-D817-4DC7-9440-11CFCD28A2DD}</author>
    <author>tc={D5E921B1-92E9-4F14-B24C-70D2AC902F2A}</author>
    <author>tc={6478F5A1-4840-4259-864C-B756ABFE962E}</author>
    <author>tc={0ECF2C94-2067-4A15-95EC-A7F9CA0197BC}</author>
    <author>tc={0E14BEDC-1F27-4545-8997-E158EF255600}</author>
    <author>tc={1E4D5C76-EBD2-4807-9FD4-046B5BA793C2}</author>
    <author>tc={CC895024-8143-49BC-B1EC-C71CCE90EFF4}</author>
    <author>tc={E2C8F6ED-CD38-4BB8-93FC-D40B1F13DEEA}</author>
    <author>tc={195A50EE-0B85-4DF2-954D-092B4B4635EA}</author>
    <author>tc={B3A755F2-A40C-4D1E-9FE6-DF31F95BBF0C}</author>
    <author>tc={8FA095FC-7531-4909-A6FA-77C22CD6362F}</author>
    <author>tc={A10C9F9C-540A-4DA8-8068-1CCE3C8B8E63}</author>
    <author>tc={8FEC215E-E964-4801-9A2E-95F29E8DB9AE}</author>
    <author>tc={71051A0A-1F16-4913-9A12-336EF72638AF}</author>
    <author>tc={C9C67399-DB4D-44A8-937B-937A18C95980}</author>
    <author>tc={BBEA116A-B6AB-41A9-AA90-4C88A87BC25C}</author>
    <author>tc={9FA46A6F-4078-4B44-AEAC-1A8D3709B853}</author>
    <author>tc={E008FADC-FF0B-42DD-B032-A09FAE4E9319}</author>
    <author>tc={3F855E8D-2A67-44C3-A64F-E2271D3B83EE}</author>
    <author>tc={ADF48615-3FAA-420D-9A8D-000DCC28C24A}</author>
    <author>tc={8020F70F-438D-418A-9047-B6E7A37F2318}</author>
    <author>tc={1958D37C-9089-4259-BCA8-802EC27918EC}</author>
    <author>tc={D1BBA286-95B0-40DA-BBB9-D2A56CFB9F3B}</author>
    <author>tc={CCABCB9C-AF58-428C-BBF8-E12A7AA431CA}</author>
    <author>tc={BD603EA2-EB13-421D-A6B7-E6AD644BD576}</author>
    <author>tc={F0D6709D-29C6-4528-8B00-D4934E9D544A}</author>
    <author>tc={91AE8784-CAC6-4846-B1AA-43B65B991518}</author>
    <author>tc={7740F6D4-F4E4-4CC9-92D6-D056A7E65B54}</author>
    <author>tc={A7FA6A76-0E07-42C6-AF72-590621F8406C}</author>
    <author>tc={7A951650-CC6C-4436-8C96-1D2AC73F3E61}</author>
    <author>tc={372D5802-23F6-449D-BC66-CCFEFDA39C53}</author>
    <author>tc={35DB5AB7-F55C-4F63-B26B-3E30FE299645}</author>
    <author>tc={38E280F6-2F21-470B-96BC-1A909D4ED175}</author>
    <author>tc={D540DF2E-987E-4C38-AFF9-8E400372E559}</author>
    <author>tc={01DE1584-0192-477B-9D62-047436333A05}</author>
    <author>tc={3C6C1007-45A0-49B1-B300-EBCC8AA13689}</author>
    <author>tc={D0B5D1B7-E4DC-4790-920F-7295A360E175}</author>
    <author>tc={55BA4230-8271-4101-B921-B2C61FE868E1}</author>
    <author>tc={04BDB4CA-CF21-4FCA-9B5B-F6E26BE76345}</author>
    <author>tc={C4736BB4-A9F7-40DB-A03F-84B9250D831A}</author>
    <author>tc={371811AF-33D8-4F99-8723-5F3AEC12169C}</author>
    <author>tc={845C0588-74CC-40B5-BD8C-CC646B1EA80F}</author>
    <author>tc={757BB46B-B7E1-48EE-98CA-D4B2AFF3BB65}</author>
    <author>tc={93C2E24B-3B87-496C-91A7-3C8B83398744}</author>
    <author>tc={3CF6C353-AB0A-47C2-9F89-3B16B13AC6DC}</author>
    <author>tc={3F1D2838-2CA5-4190-ACA9-4202CA09E38C}</author>
    <author>tc={7E9AD1DD-480D-47E3-BA67-68DC9FD45B83}</author>
    <author>tc={180CA167-8F62-4C06-8B47-EB0B0FF8B2AD}</author>
    <author>tc={FA09C31B-6A80-4498-8CD1-6E6FFF13860E}</author>
    <author>tc={9FF2C2B6-3BD7-4007-BBD2-060310BEDE3A}</author>
    <author>tc={EC342686-49BE-46E5-A9D4-74CA2A4D40FD}</author>
    <author>tc={EA243F94-C3C6-4B90-B97B-6EE4B3567B28}</author>
    <author>tc={0DC5F4A4-38EB-44BD-AE1B-24D066A58A4C}</author>
    <author>tc={9D5FC0F1-2347-4880-86ED-782A3C0694C2}</author>
    <author>tc={74E54396-FBCE-437D-B71C-3A68268F3F5A}</author>
    <author>tc={48BE9683-86B9-4A31-92A3-F69A10660BDB}</author>
    <author>tc={9D29F3CA-0BED-406D-9B03-6B36432F3F8C}</author>
    <author>tc={9CF6708B-6892-4851-BC32-CD1713876E36}</author>
    <author>tc={15DD687C-E4C1-485C-A381-A9627FA1A166}</author>
    <author>tc={1FEFE026-4040-48DB-99B9-7D370AC54B9E}</author>
    <author>tc={1EDF552B-BC9D-47C5-936B-82B5594A125A}</author>
    <author>tc={1A11758F-0F05-44E4-9E67-202D0085B8A8}</author>
    <author>tc={DFCBEBFD-556F-41C8-BCA6-26B38D3745B9}</author>
    <author>tc={06603C38-74B1-4943-8003-399D8685229C}</author>
    <author>tc={7DAE46CA-0E7D-48C9-9218-EA6D76DE47A7}</author>
    <author>tc={1C487460-9B83-41F5-A0EF-8F1678008781}</author>
    <author>tc={58740F0B-7E7A-4D18-B395-581418C13D2B}</author>
    <author>tc={F0C7DCA5-6D7E-4C27-A67B-710FFB9EF6C8}</author>
    <author>tc={51F6CBB4-7828-4503-A338-C83B2C5BC83A}</author>
    <author>tc={13149B9B-D52A-4118-80BC-BB18DB978483}</author>
    <author>tc={B8FBED99-E549-467B-B399-E9D1CB32FA6B}</author>
    <author>tc={B37B1D41-631C-4E07-95E4-F3CCD4B56957}</author>
    <author>tc={068F5F30-34F4-4818-BE0A-F836D30E0A43}</author>
    <author>tc={52B276F4-7516-41A1-815C-4965E6379BD5}</author>
    <author>tc={F189DC57-31E6-4F23-95C9-95775CE2AE67}</author>
    <author>tc={BFE7545B-F5BE-4E68-8CAA-82FDE6431664}</author>
    <author>tc={754C7666-89B8-407E-9DBB-B162F1589B33}</author>
    <author>tc={22A47223-6F69-4181-BF0A-556EC9A0C495}</author>
    <author>tc={539E59BA-2397-4793-97C0-B6504C0B5E97}</author>
    <author>tc={1175947A-89F1-46EB-8FF5-1E171D1183D7}</author>
    <author>tc={F0BAF6B4-43F1-4C55-B42D-165C8C0010F4}</author>
    <author>tc={AAAE54E5-CAB1-4373-AEEE-FB1BF256F743}</author>
    <author>tc={FC5B9DD4-1A68-49C3-A86D-BE24214B675E}</author>
    <author>tc={BFEEB4B6-8C37-4B3F-8143-03B5062959DA}</author>
    <author>tc={D6700307-4D44-46B0-8FA2-A16C5965F61A}</author>
    <author>tc={95022E49-89DC-43CE-9E4F-2475B1C1EF2F}</author>
    <author>tc={4AB7C064-5256-478E-AEEC-C38A58E257B7}</author>
    <author>tc={FD212687-AFE3-4890-AFDD-3D55A8CA8BA1}</author>
    <author>tc={26B186A7-63FE-409D-B216-32B4B013BAD2}</author>
    <author>tc={DAB580FE-F818-478C-BF27-8C979AE974E9}</author>
    <author>tc={5E40DA39-79BC-4ECB-96EF-FF0E0258ABD0}</author>
    <author>tc={D691F5EC-F1F9-4648-BFF9-B6A809B4D746}</author>
    <author>tc={79261364-A9B0-403A-9F1C-F982CD243ED5}</author>
    <author>tc={3EE2A0FD-6B0A-4A6B-AB64-B6E87FCD94B7}</author>
    <author>tc={EB0D0A95-8721-4838-B4A7-2C119A01500C}</author>
    <author>tc={4FA53C0F-A633-4293-A458-2D4722F9A89B}</author>
    <author>tc={07712486-19F1-445C-8BFC-6A8C0794C7A8}</author>
    <author>tc={4AFF58C9-8AC8-470A-B0A3-EE6CF78D0B85}</author>
    <author>tc={B5969514-EB7C-498D-9560-45DA60F109D5}</author>
    <author>tc={FD5B151B-FDE5-41B3-AF5E-F5A220155659}</author>
    <author>tc={ED1D1506-DDB7-4411-8380-1DB97B369C91}</author>
    <author>tc={CD0D6F7E-59B6-488E-8B53-B552908BE37D}</author>
    <author>tc={8BD7DC6F-4EB4-437C-9101-CE1BAB8FC509}</author>
    <author>tc={5927C353-5EA5-47D3-A157-490FE611A52D}</author>
    <author>tc={4527B085-EC60-437C-980E-BBF337F30DF1}</author>
    <author>tc={3D0BAF70-1E26-4B95-B5B7-916AF78C1A1F}</author>
    <author>tc={EDE4EC2A-F85B-40D6-A845-BC19C40E815B}</author>
    <author>tc={BDE422DF-D9FE-40CB-A164-C85C0D455A95}</author>
    <author>tc={FDA75805-CED6-4E17-A17E-A6D9B8B3694F}</author>
    <author>tc={0F73ED21-6066-4D6C-ACBE-BC25D43EB8A1}</author>
    <author>tc={E4887CAE-882A-45A9-A54F-6184C50C77B4}</author>
    <author>tc={BE10A599-56E0-400B-AF41-813A97B48C8A}</author>
    <author>tc={7288D01E-40BB-47A6-8989-58773C176225}</author>
    <author>tc={201B6E0D-83C0-4359-8B29-DF742D756C74}</author>
    <author>tc={DA349A61-710C-40CD-A00B-5367EB815A34}</author>
    <author>tc={FCF77451-6B70-4371-89AA-3F48C9D7CC59}</author>
    <author>tc={CED2EB40-09AF-40EC-BFAA-18EEEDC9AA7E}</author>
    <author>tc={B58432F9-E065-46E1-A758-494B205E4FD4}</author>
    <author>tc={13FEE6AF-FF46-4725-B1EA-6B7AA0388A46}</author>
    <author>tc={37691959-2AE5-45D9-93B1-DA878372EAB7}</author>
    <author>tc={2A51559D-BE56-48E4-99DA-113B1B91938D}</author>
    <author>tc={113EDD50-9539-40F7-8517-624CA4C45709}</author>
    <author>tc={205C75F3-7A48-44B1-8964-1F448D311412}</author>
    <author>tc={7E690221-D241-4223-AB0B-75901A4913CE}</author>
    <author>tc={8F902B79-7F9E-43CE-97D2-E5D4F2B4FE1C}</author>
    <author>tc={3F434D4E-9E57-4D41-B298-9054440FAD20}</author>
    <author>tc={17AE4E3C-A58F-4A21-BD7F-6E0B523ADDE9}</author>
    <author>tc={9B216D95-41CC-488C-BE5F-E453CCAF065F}</author>
    <author>tc={FA50FE22-4C50-4A77-918D-D9EFD615125B}</author>
    <author>tc={8F4D04C8-B030-4DAA-9B91-A79725C14609}</author>
    <author>tc={39B9D50B-6263-46D8-B480-1A5C1954464C}</author>
    <author>tc={5C060B5F-6701-4011-B5B4-A5515E98861C}</author>
    <author>tc={34E89212-B170-4798-9F87-D7E147E3CE24}</author>
    <author>tc={069D0D7E-4993-4D44-B91D-12C143CFADB4}</author>
    <author>tc={C2F548EC-0D4F-4B10-97AD-A8015573F1F7}</author>
    <author>tc={4C8030BB-D92C-400B-A03B-6BFD975AB4DC}</author>
    <author>tc={D2385FCC-5333-45BF-A58D-87FAFE567B2B}</author>
    <author>tc={ADB88AFE-7997-433C-8607-07635A1C32D9}</author>
    <author>tc={900425B6-9680-4EDE-B1E5-BD5A4DCBD06A}</author>
    <author>tc={4B485082-9348-4F22-AAC6-8C135B7048AA}</author>
    <author>tc={8CA4B723-F754-4A31-BFB2-F64997CA000C}</author>
    <author>tc={DF175653-5A25-437E-A90B-4439FA4673D1}</author>
    <author>tc={77FF6EA8-4E91-4EDA-BDBF-BB3E8212C84C}</author>
    <author>tc={F8519575-0B6B-48D3-95AD-F24DEBAFF09C}</author>
    <author>tc={33638D0C-E983-4AC7-948F-9D503D3D2986}</author>
    <author>tc={5BD62143-CADB-42BC-9A46-1E5EAF3E2CA8}</author>
    <author>tc={9078ED63-95E0-4AF5-8D02-A9F20C5B13F4}</author>
    <author>tc={98A05AD9-82BC-497E-96CF-9B0968E0472E}</author>
    <author>tc={9B9E426F-9FBD-4F63-93D1-7D19FFED110A}</author>
    <author>tc={50F77F66-7782-4906-BCAC-E45BC9E5B588}</author>
    <author>tc={E034CC62-5C75-4292-A68D-925DD6ED19C2}</author>
    <author>tc={6F3E11B7-AB86-4D78-9BEB-C45C619AFEF6}</author>
    <author>tc={3FD3909E-1FBF-49DA-9256-C369517901E8}</author>
    <author>tc={AF316145-C0D3-47FA-B5DA-E3C1DF64004C}</author>
    <author>tc={6A1FA5D7-26C1-45EB-BAF2-13C6EC575EA4}</author>
    <author>tc={8CA5DCDF-940B-491C-AE6C-E88DB6162699}</author>
    <author>tc={555F0AED-54B6-4C1A-B775-C186E2D4AC20}</author>
    <author>tc={52821113-6693-412F-8640-A8EEA15F2B6C}</author>
    <author>tc={B290CBFD-EB34-4553-A4CE-7C6A2B252148}</author>
    <author>tc={8023E948-1D3D-47EE-8626-E2C775F8CCA6}</author>
    <author>tc={601ACA67-4C4B-49AD-B146-92CADB6F544A}</author>
    <author>tc={B88569CE-2B02-4AC0-856E-9C4273042D77}</author>
    <author>tc={FCA1FA1B-7D89-4F02-BC7B-E823D874BE36}</author>
    <author>tc={1999BAE5-FD69-4AF5-85FC-40BCA089A092}</author>
    <author>tc={829461F1-B2FB-4795-8CCA-D18EC3E0ECCE}</author>
    <author>tc={26E6F698-C5D6-42A5-8E0C-A96D67FB2967}</author>
    <author>tc={5858EFDC-BD83-4BE1-A352-3ACE1CD9CB64}</author>
    <author>tc={796AF4B0-A7F6-43AD-8D12-2E2B093D0EC8}</author>
    <author>tc={3A4A3B4F-DC94-4A2F-B6BB-9153DAF68F5D}</author>
    <author>tc={0BFF5488-F2BB-49F4-A52A-92879BC66FAA}</author>
    <author>tc={D2BD67BD-14FE-40AC-9E6E-E7C58B719733}</author>
    <author>tc={C6EFC8D8-319F-4710-A720-604F8DD61401}</author>
    <author>tc={48DA3BEC-67E5-4D34-AD3E-B75C01C7237A}</author>
    <author>tc={E3EF20EC-9B08-4AC0-9F1C-75E05FFC86AA}</author>
    <author>tc={E0D879B0-44D6-48EA-8F89-C33E00192100}</author>
    <author>tc={B9F07D26-94F2-4B3D-BBF2-E22E47876B7C}</author>
    <author>tc={AD34F312-AA76-4CE5-AFB0-B9CAC2474600}</author>
    <author>tc={0282356C-CBE4-44B5-8EAD-6250C8082DA2}</author>
    <author>tc={DC0EA5B3-EB5B-431F-9AB7-CD9248E90A5B}</author>
    <author>tc={EC477C81-134B-4F61-B81A-F8BC95D08C4D}</author>
    <author>tc={CA3657E2-825B-4B26-9576-FCD69BF3EE5C}</author>
    <author>tc={143F60C2-6A91-4460-A931-590D4C9D4379}</author>
    <author>tc={FB9DE0E7-05B6-4ABD-93B7-B6E4CE2E9EA0}</author>
    <author>tc={8A1F3B09-5A29-48BD-8EB4-031D0E608F99}</author>
    <author>tc={FA1323C5-061B-45FD-A251-69ACA63F88DD}</author>
    <author>tc={349A1A12-273E-40EA-9F70-0E5EAFF03559}</author>
    <author>tc={E18DF820-C22B-4539-9CD5-41B828ECDAEF}</author>
    <author>tc={370F80D0-1654-4F72-BE42-AB24672436A2}</author>
    <author>tc={11F244B5-5690-4348-B4C3-A0BBB1CA73C2}</author>
    <author>tc={869CFFF8-8C24-4553-B0E9-D3B40DF426C8}</author>
    <author>tc={8E2729BB-9E9B-47DD-BF64-5A9DEF830E75}</author>
    <author>tc={DA9A0FD3-98BD-4D43-AB86-8F47EAC0EDD1}</author>
    <author>tc={C2B3421B-4113-443C-B3D9-B18166D9D303}</author>
    <author>tc={2C1A47C4-D9A2-4B70-8315-FC4D483472D6}</author>
    <author>tc={75D792AB-5019-47F3-B899-93ADF321DA12}</author>
    <author>tc={9BBCC223-0014-46E3-AC7E-159688F94B74}</author>
    <author>tc={D45CAB09-5E51-474B-A0FB-422BB9FAB876}</author>
    <author>tc={3071F8AB-93C5-4789-BD0A-8DF005AE9938}</author>
    <author>tc={DE6AFEF2-F347-4802-B792-48514DD2F06D}</author>
    <author>tc={15B8F21C-34A1-44EC-A7B7-AAF7AFECCF2E}</author>
    <author>tc={B0B09542-906E-4E01-A1DA-1BF027C739C0}</author>
    <author>tc={89F030E1-985C-4150-A6BF-2ED69207D17E}</author>
    <author>tc={81BCED91-184E-48AF-8CB3-17E26429FABD}</author>
    <author>tc={ABD312F4-8893-4A02-8ADE-31467C80C3C8}</author>
    <author>tc={D95A2F43-D485-4E56-9816-C943C0977A02}</author>
    <author>tc={E91C13CA-27DC-482D-81A3-8DCFE3CC69E2}</author>
    <author>tc={05792C8C-7358-4601-BDDE-7F374A1C10C3}</author>
    <author>tc={3ED34999-A3FA-4D33-A44F-350C9CF9EFE5}</author>
    <author>tc={ACEBB8FE-35A4-439A-9CE3-2896B8B3FB0B}</author>
    <author>tc={436563B3-83D7-43EB-AD3C-1B8FCE319778}</author>
    <author>tc={C06DFE37-1D4B-423E-BE27-805BB708359F}</author>
    <author>tc={6B3A0054-87A1-43D8-9C83-FA37C100B0C0}</author>
    <author>tc={CDD17405-4E9C-46E6-8E2B-9D2DFB5B7CF7}</author>
    <author>tc={BCC34438-80B6-4C1C-AA95-7447DE5C385D}</author>
    <author>tc={3597F50A-8C27-4846-B49C-1393A8D16DAD}</author>
    <author>tc={44F1B6D4-8D4D-4282-933C-CAEC39D53EE7}</author>
    <author>tc={00B12EE4-1BFE-4509-A5A6-31041FBD2775}</author>
    <author>tc={88418267-EB2B-40C4-980A-145944AF0C8B}</author>
    <author>tc={33A1D61A-47EE-4E9D-863E-D00991477D0D}</author>
    <author>tc={465D1032-C51E-4C82-BF07-31DE836E500E}</author>
    <author>tc={96DD53E9-AB53-43EC-A9FA-1D203B4E4439}</author>
    <author>tc={6B73C610-892B-48DF-A9CE-1AD525AD04D4}</author>
    <author>tc={E39AC346-7DD3-4766-930B-572549D84EAE}</author>
    <author>tc={C231D507-EBA8-4419-9E62-EE0B06162A33}</author>
    <author>tc={D4217F6E-37BD-4D20-9642-5242E4A78A76}</author>
    <author>tc={1051594F-C639-4065-A3BB-F22C095A897A}</author>
    <author>tc={7BE56365-0A2B-48B6-A9ED-4067132720D0}</author>
    <author>tc={13340479-FFE0-40AF-909A-13961672CFD9}</author>
    <author>tc={55530007-41AE-49A5-A2D4-1BA4FFE105BB}</author>
    <author>tc={74E089D4-F0E1-4402-80C9-A8ADEB9CEA06}</author>
    <author>tc={5A426FAF-4B9C-4835-BB9B-1E687D985401}</author>
    <author>tc={2B693420-2AFD-4DC5-911A-457E307B2572}</author>
    <author>tc={B8C12F22-BAEA-4956-B4B7-66AF8266522B}</author>
    <author>tc={17C57A9F-4A1E-46A6-ADC5-D701BEE1291C}</author>
    <author>tc={02C651BA-E210-4539-9471-F0F71FB01FF3}</author>
    <author>tc={30F4321C-7E4E-4137-BD58-F5DB280050AE}</author>
    <author>tc={6FACE07D-74D6-4143-A2E2-35C134AF2F02}</author>
    <author>tc={A75D0179-EDA2-47D7-9336-AA40D7627003}</author>
    <author>tc={EDF6DB5B-7388-448D-A1F3-3A3381DF830B}</author>
    <author>tc={1C20A617-8E5E-4BA0-8566-F4518F11F42B}</author>
    <author>tc={E6C718E8-B833-4A40-88AF-DB7114779BAA}</author>
    <author>tc={272DD4FC-BCBB-4265-8DFF-BE8858AB584F}</author>
    <author>tc={6325B0D7-0D7D-4960-8B60-E9271D01E328}</author>
    <author>tc={17A5D152-F873-422A-B369-E9681AB5E9CB}</author>
    <author>tc={97293E86-0EBC-4358-ACCB-05959C7C61AC}</author>
    <author>tc={8C0B706C-FEF0-4E11-A516-BBC838D58C93}</author>
    <author>tc={0C61AE57-7AE4-42C5-8207-9111F6D33C70}</author>
    <author>tc={B4FF25AE-8D7A-4EB1-9236-AEE121FB60A7}</author>
    <author>tc={61D2AEE8-71AC-4DE4-AA93-F8ECA234F556}</author>
    <author>tc={93D8A434-5CCA-418F-9289-5F449A85936A}</author>
    <author>tc={0D9BCC8B-6DB6-45A7-98F8-20F032EE3C6C}</author>
    <author>tc={4EBF496E-C625-405C-AE48-967FF9315D7C}</author>
    <author>tc={CBA4D48E-F655-48EA-A27F-5E0CACED7917}</author>
    <author>tc={ACF003AC-F667-4F01-AB1F-072A44185D3E}</author>
    <author>tc={C3654BF7-E9B8-41F0-A45A-17A8C3E98572}</author>
    <author>tc={14B033E2-95E8-4929-A64F-BD7E9792A7C1}</author>
    <author>tc={0770B499-7AFA-442E-BD4B-3907FBC728C6}</author>
    <author>tc={14A3CC42-8697-4468-9B79-DD861FE1A621}</author>
    <author>tc={CE962629-E81F-4C20-8718-F1A69B9B7049}</author>
    <author>tc={D6D093D4-709C-4F76-812A-1AD70FD1BF66}</author>
    <author>tc={CD7CE92D-E5C1-4CB0-AD4D-C35BC04092F8}</author>
    <author>tc={CCB7181F-20DA-4D00-8B60-E8E1E85BC5CE}</author>
    <author>tc={6AF9CD64-51F5-4EA7-AE25-9F71167B96DE}</author>
    <author>tc={899555C4-2996-4596-A577-E7561A516B8C}</author>
    <author>tc={78DBC421-C4DB-43DA-9D4F-A3FFACF8C7ED}</author>
    <author>tc={C93DC94E-69BE-4285-96ED-5FCADFBEE3B0}</author>
    <author>tc={FDD15FC3-E5A5-4468-B8AC-0C3B6E820F3B}</author>
    <author>tc={7F46702B-3FCB-4A4C-A6AD-E70E4247B402}</author>
    <author>tc={605A962F-494D-4459-BEC0-74BDDB8C7D25}</author>
    <author>tc={88ECF33C-1C1D-42AC-B380-29BD09087DCA}</author>
    <author>tc={FA28F026-4E15-4696-92FA-8AFCE84419B2}</author>
    <author>tc={A7E51A14-6799-4E6D-983C-C3ED1D6AB034}</author>
    <author>tc={0D406553-1F19-475A-8A78-B9C024B93D70}</author>
    <author>tc={4BAA9EAD-6AC0-472F-865A-873505D72D41}</author>
    <author>tc={72736A17-2D68-4D09-B886-DECBD4774E99}</author>
    <author>tc={DA66CD2A-A538-40AC-A738-CDECEF371BB7}</author>
    <author>tc={08254EEB-2401-4196-A456-9CBB1845B25C}</author>
    <author>tc={B6B85C22-1126-4639-BC0C-08E0FBA8BCC2}</author>
    <author>tc={33993486-AE54-46BD-B190-B827286FA679}</author>
    <author>tc={BA328629-8F21-4DA2-934E-7314767EC453}</author>
    <author>tc={6006EC2B-A34C-4653-92B3-78AB59F3E6EF}</author>
    <author>tc={2D2AC79A-5D67-48B5-BB7C-215D27127531}</author>
    <author>tc={931BC432-C822-42D6-8B5D-58677E9C0BFB}</author>
    <author>tc={09BD4FF7-C8DE-42D4-9B21-8210032901E2}</author>
    <author>tc={F51EA14D-C0FB-47C4-8061-E35E9002EC8D}</author>
    <author>tc={8BDA5BFC-E531-43BB-BEDC-666321DB9E46}</author>
    <author>tc={A129BFBE-E8C0-4884-A45F-44E0A5737F5E}</author>
    <author>tc={05232BB1-1A6E-4D93-A43D-734A8C8FF0A1}</author>
    <author>tc={96D31209-24E1-445D-8DCC-63AB71AC3E53}</author>
    <author>tc={17ECD713-AC0E-4997-9EE8-BC8F2A163E25}</author>
    <author>tc={9A5071C4-ACFD-44B0-99F3-24A0E4148809}</author>
    <author>tc={9A47AADB-E3A8-4A38-AA9B-6680BE80ECA9}</author>
    <author>tc={6CA0D048-CD3E-4D90-9DB3-3F76000F67CD}</author>
    <author>tc={AEDD0163-AEA6-4A58-8C57-3EAD662A8F5D}</author>
    <author>tc={8312D886-1AD1-47DF-ACA3-AD6B8322181B}</author>
    <author>tc={CB4BA7C0-02DF-4D26-AF50-7CDE2C188D39}</author>
    <author>tc={467D140F-D190-40FA-9A92-723852F51DDD}</author>
    <author>tc={94026E53-7418-44FD-A1C9-7F3D3846C0EA}</author>
    <author>tc={9B869846-30AB-4344-A7D1-40CD97AB93F8}</author>
    <author>tc={C0EF7B2F-6898-48EC-BFF2-2B626674D5D6}</author>
    <author>tc={1A78DC33-5817-44CA-A706-E87CDB81345A}</author>
    <author>tc={23DEF992-B5D4-46D0-8674-47E9A759D9F9}</author>
    <author>tc={EF69511D-AB67-4E74-BF34-E68E971835D4}</author>
    <author>tc={7B64F563-F1C5-4BC1-A2B8-4FCB54679F48}</author>
    <author>tc={D947AD87-AF98-44D8-BA30-431CEF0BDD35}</author>
    <author>tc={72B05FBE-25CF-473A-ABFC-225B2068A13B}</author>
    <author>tc={A52667DE-FCC3-444C-AE98-A72F28934AB2}</author>
    <author>tc={FC0DE72F-5698-4036-8982-1BD572A346A0}</author>
    <author>tc={58728169-56EA-43E6-A2B4-F09C321051A7}</author>
    <author>tc={8249BF73-6B82-4948-9DD2-DF1EF8C9B4AF}</author>
    <author>tc={574EF4E1-38AC-4AB6-84D3-E79B07791276}</author>
    <author>tc={AB40F392-ED7A-4B29-B7D0-5182EE40A7AA}</author>
    <author>tc={E7036593-7464-4309-A1CC-696FCE267FBC}</author>
    <author>tc={D3D1E563-01D7-4BD9-B945-D4DC4DCEE538}</author>
    <author>tc={26F9A3E6-0BF6-4A35-99EB-38AA8684402C}</author>
    <author>tc={B833BE08-C8D3-4B0D-9EAD-E40ED38021E0}</author>
    <author>tc={ABAB6547-3E0E-4BC0-A958-F09700DA1623}</author>
    <author>tc={B9CBCA0A-3615-40CC-B4B2-7A4BC6AFEE45}</author>
    <author>tc={BCB387E4-DE29-4EFA-A3FF-28B8DB35F491}</author>
    <author>tc={BD8594EE-E965-4FF9-9616-18DFB10F10FA}</author>
    <author>tc={24F387EB-F34F-4349-85F0-4E0FC74FA607}</author>
    <author>tc={A89CB2E2-5371-434B-B9AE-36B518C18DE6}</author>
    <author>tc={CDEF33BB-DF17-4E6F-B5CE-6066F74ACC75}</author>
    <author>tc={A6BB8AAC-3FDF-4415-990A-8DEEB9B09FF7}</author>
    <author>tc={69A29934-01F8-4CC3-8D8B-5836515440A1}</author>
    <author>tc={493B61D2-CE38-4155-A0F3-EC6AB6FF62EB}</author>
    <author>tc={A1557373-549A-4E45-9275-7953006D270A}</author>
    <author>tc={DCEE7C62-E58B-4A8F-9F0B-634D1432F9EA}</author>
    <author>tc={345AE71B-0A6A-4FDF-8EF9-990A265126F6}</author>
    <author>tc={28AC0F56-739B-4CD0-9865-BD04CB2CC10C}</author>
    <author>tc={62048270-9474-4CAD-AA82-38F538A6EE32}</author>
    <author>tc={CCDA0756-8ED1-4F41-BCD9-50FA9B5E17FE}</author>
    <author>tc={E137F914-2BA9-4ADC-8002-A8E692BF7013}</author>
    <author>tc={9676BED9-08B5-49F1-9103-F179EC854C94}</author>
    <author>tc={CC88F3C5-61DD-43F7-A044-C7EF7F42C8EC}</author>
    <author>tc={CF358694-FD8A-48C6-8742-D537E91711FA}</author>
    <author>tc={8224E1AF-C1C3-4F38-9C1B-A107AC0F6152}</author>
    <author>tc={0E4E9B74-7BF8-41DE-BA0D-32E570ECFF75}</author>
    <author>tc={BD00CD35-3F70-4551-935C-4B99E867C26E}</author>
    <author>tc={CB1C0516-F86D-45E1-B788-70DEF72C8C02}</author>
    <author>tc={6129EA0B-6582-4CA0-9D7C-E07FEFF9D23D}</author>
    <author>tc={209BA22C-E42D-4294-9F9F-339D456B78FD}</author>
    <author>tc={A65A6A37-5DBB-44F9-BE9B-EB3791AF4A29}</author>
    <author>tc={219D2388-65E3-41F0-AF32-C1360B86A798}</author>
    <author>tc={C9C1FDB4-17DE-4C52-AE75-968D9F959757}</author>
    <author>tc={061FB19E-FEC3-4437-A563-152F61B9A6B3}</author>
    <author>tc={8F2417A9-A41C-4962-862E-D825C8A08DA5}</author>
    <author>tc={977D3C80-DEB1-4C4B-B1A7-E9305C77B70E}</author>
    <author>tc={131D18AA-089E-432D-B9B7-D3A7BDB7A7FC}</author>
    <author>tc={98202730-2315-43E1-BEE4-E4A43EC3A31A}</author>
    <author>tc={0D3AC0DA-8809-45E0-BD83-2551646D4F1D}</author>
    <author>tc={1CF1AEEB-307E-49D2-9D93-4165A414860E}</author>
    <author>tc={682CA033-11FC-4D39-8274-7A5FC42328B3}</author>
    <author>tc={84DD5F4A-B36F-41E9-B126-F0A69098FE0B}</author>
    <author>tc={EFC21B00-848A-402D-AE4B-3E06B6655E80}</author>
    <author>tc={46BB4F09-F625-41F7-A7F6-1364FCCA596B}</author>
    <author>tc={F2402084-755D-4C81-9928-78468D3DF0C4}</author>
    <author>tc={0291CDE7-1E0B-4E06-B2DE-767CA64D6EB1}</author>
    <author>tc={106ABA97-6782-4941-83B5-5D9F21A4E34A}</author>
    <author>tc={360AF004-B211-4A4A-B39C-8DE67677AD6D}</author>
    <author>tc={778EBF9D-6A5E-4CD7-9C47-C142FD469621}</author>
    <author>tc={F4D8D0D7-53C4-4687-B8DC-1F9A3CC6EC4A}</author>
    <author>tc={A0FED369-AF3B-4629-85CF-11D8C75795A5}</author>
    <author>tc={136DE520-EDD5-41C2-B111-7EFC19F27699}</author>
    <author>tc={CE5C0C3C-A7A3-426B-9E5C-3FAEDFBF98FC}</author>
    <author>tc={6A4E2966-ECFF-4CBD-BCBA-AF59809D52C4}</author>
    <author>tc={E1F3C535-ECBE-4503-B5A6-5034324EF2EF}</author>
    <author>tc={413F5320-89D1-4EEE-B66C-DC079A615D51}</author>
    <author>tc={64638F89-00E1-4E04-A464-353ECA616D33}</author>
    <author>tc={1811C128-DBA9-4401-A799-2F2726B89B79}</author>
    <author>tc={CB1BC686-69EB-4B63-8E56-4AE465565AD6}</author>
    <author>tc={94298816-074F-4659-9608-336F5341EB24}</author>
    <author>tc={7C2B7B9C-32F4-4A71-BBB5-1B1B7298A557}</author>
    <author>tc={40B2BB90-FD29-43B6-856E-572E78B60B90}</author>
    <author>tc={8E493AB3-44A3-4738-ADE3-D9EBA1739919}</author>
    <author>tc={DDF99274-0558-4DDE-9996-701086BC6374}</author>
    <author>tc={C9ED825F-99ED-4CAD-800D-20BBBB41466E}</author>
    <author>tc={6F6169DA-4736-4DEB-AEC3-C3D2538F92C3}</author>
    <author>tc={4467BDE2-69BE-4C7A-A799-6682A5AAB5DB}</author>
    <author>tc={5583B4E4-8957-4867-9612-4E20E27AF25A}</author>
    <author>tc={DE6D0E6D-7B48-429B-8E4A-6E5F644913C2}</author>
    <author>tc={B97DFB7F-B6C7-4B22-A6C9-C3F637B0D5BC}</author>
    <author>tc={40BDC7BD-2C74-4A9B-8EAB-F135F4B1B9A3}</author>
    <author>tc={C59E1AEA-6565-4D36-84AB-DC8459D3BD4F}</author>
    <author>tc={8CC48F22-98A3-4443-AACB-68BEFA90CDB4}</author>
    <author>tc={5E3B0712-2632-4271-86B3-E73E639517F1}</author>
    <author>tc={0AF60887-CDA1-4FDB-9870-06A1567444C7}</author>
    <author>tc={DC3998E0-A906-48CB-9C6E-B144FC09963B}</author>
    <author>tc={07DD6923-AD60-4BCC-A44E-F6102AF46EF3}</author>
    <author>tc={60C163DF-DE5C-43B6-A09E-BCE22752C2D8}</author>
    <author>tc={E6532F64-1B61-4872-A9C5-F8D27DC68A41}</author>
    <author>tc={41783EF2-1DAE-430D-BC43-F4AD8BBDEB8B}</author>
    <author>tc={A82D1BE4-BE04-4FF4-8E4C-3904E4E9A23E}</author>
    <author>tc={4CCEC771-ABA6-4DCC-85FC-2D9DC63FAE24}</author>
    <author>tc={ED836F23-5D64-4CB9-A204-CD89528DE119}</author>
    <author>tc={D06D988A-A25C-4C4A-819F-B9F9A33A70C7}</author>
    <author>tc={19E7CB5F-949E-4A4B-93D3-59D088DA207F}</author>
    <author>tc={FF196932-04D4-4CE3-A07A-BAAC11E424B9}</author>
    <author>tc={7DAFCDEC-2013-4630-ADFC-092609DE76EA}</author>
    <author>tc={C09F0ABD-2CFB-421F-8812-3D62452A3D43}</author>
    <author>tc={3368786D-E582-4DF9-AC51-BDAEF1FE4370}</author>
    <author>tc={5A261FAB-62D6-4612-9108-3765D028183E}</author>
    <author>tc={1E1D7F7B-7E42-46C3-865D-81AF1846CF0E}</author>
    <author>tc={5DF8C647-2825-4171-9966-781366EA1413}</author>
    <author>tc={34BB2844-C4E0-4036-8C18-0B3E968D2A43}</author>
    <author>tc={9AED9BEC-5644-4FED-A25F-7F01A75524C2}</author>
    <author>tc={98070E8B-7857-4E3B-A083-CB3BC650C10C}</author>
    <author>tc={8FA875ED-31F7-49CE-B2E8-F2DB59502C80}</author>
    <author>tc={ECBDED82-742A-4B6C-9581-BB96C4133BAC}</author>
    <author>tc={5AE4F4BB-4114-423C-84D8-26EA139A5B7F}</author>
    <author>tc={B654DDE2-9BA3-4712-83CC-ADDB127ACB7F}</author>
    <author>tc={37718F4C-6770-4E9D-A9B3-3DC5D56DA862}</author>
    <author>tc={2670DC6A-9457-4D14-B27B-495F339D5DED}</author>
    <author>tc={B9F17D5B-3CD0-4425-B099-D8ADA772092C}</author>
    <author>tc={9552CAAD-B158-4EEF-AC6F-5D6895A6EFA7}</author>
    <author>tc={750B7BBC-8101-4A9B-A3AE-5CA4E4830B8D}</author>
    <author>tc={68812EAD-2C46-4024-BA36-C657D9FDCB79}</author>
    <author>tc={5998F792-BAF9-4ADE-A7D6-4BA649CC6914}</author>
    <author>tc={08FA7A9E-40A6-4639-9E09-1B660460A205}</author>
    <author>tc={D2D90271-8BB1-4FA4-BE5E-2C3AB5FA4E7B}</author>
    <author>tc={B3BABF79-E058-452E-831D-BED5E1176C59}</author>
    <author>tc={2C354CCA-E125-4786-B32D-D0F9AACC5E01}</author>
    <author>tc={CF35DC54-881A-456D-A53D-06FD0EBE745D}</author>
    <author>tc={7935C22D-28B2-49DA-8A09-449C2D306FA3}</author>
    <author>tc={99BA3A37-4892-43E9-81DD-CE1C6927AFB2}</author>
    <author>tc={E39845FD-97C7-4C6D-9247-8EA6743F2E7B}</author>
    <author>tc={BA38572C-080B-4199-ABCF-682F08C8DA44}</author>
    <author>tc={E3D1F96A-E4AB-4F41-BA1E-85D1D6DA9290}</author>
    <author>tc={6A9C4E81-C59B-4D8C-877B-376AA378F361}</author>
    <author>tc={9E20BDD9-044F-4412-BAB6-1EFD3659F00E}</author>
    <author>tc={1BC812F0-F3EA-440B-AA64-1B1C23645FB8}</author>
    <author>tc={B694E39F-179A-47C8-A400-35A983BAB2C9}</author>
    <author>tc={737AEAEC-A0BA-4238-B59D-ACFE0E35A44A}</author>
    <author>tc={253C9417-3D11-4F90-97D0-B94B1E1F9D39}</author>
    <author>tc={A95BC594-0FD1-433B-812A-2B70F90C9194}</author>
    <author>tc={93012ADB-DB69-4D81-A70B-5D8067F4794D}</author>
    <author>tc={42F2261B-1A8E-4C2D-BFAE-65143AB85BFD}</author>
    <author>tc={1A00F4AF-5B82-4D82-8AA1-85F464101D6A}</author>
    <author>tc={0636ABD7-BF3B-490A-834E-2F6205807400}</author>
    <author>tc={0DAEE7EB-9952-487A-A336-8B2D5FD29F28}</author>
    <author>tc={3ACB1EB7-F59D-4D3A-A0CF-452E70564CBB}</author>
    <author>tc={68BC577B-9B43-430B-B18F-C6860756D90C}</author>
    <author>tc={78328FDD-B214-49C7-809B-7985B2D99639}</author>
    <author>tc={F465BD6B-38E0-4670-B149-A876EBF17F35}</author>
    <author>tc={5180F541-10C8-4BE3-9586-603ADCC869F3}</author>
    <author>tc={5BBAAADF-2358-4DC6-A79B-26819EA1212F}</author>
    <author>tc={364896B3-EE11-4BEA-A770-DEEFE35F978F}</author>
    <author>tc={6F19107E-B9F4-4EAE-9E27-F3521F4ECFCA}</author>
    <author>tc={3197769F-8454-476B-817D-99B91BC4940A}</author>
    <author>tc={AF849789-B4B0-4699-8D86-BA70F6B7A2CE}</author>
    <author>tc={E29AA569-7C85-4B8A-A3DB-6D0E9CDECCBC}</author>
    <author>tc={03A6EE85-7138-4429-8046-67A1F99FC102}</author>
    <author>tc={5EAEBFE7-3E7B-455B-AD02-EEB95D309B77}</author>
    <author>tc={AF4B3162-0863-4413-A178-B0A729925A54}</author>
    <author>tc={A90B95B5-D9C9-42E9-9824-702C4037FCE8}</author>
    <author>tc={AF465500-BA9D-4F43-9C98-1C424C7C8187}</author>
    <author>tc={CA88442F-5C19-4F07-899D-B3BD4015091A}</author>
    <author>tc={49096A26-BD8F-4CE2-BA43-7728EA831DE4}</author>
    <author>tc={CD7B5535-442F-439E-88FC-28E3245925A5}</author>
    <author>tc={67995DC2-2E88-4A74-91E4-8BDA723193B6}</author>
    <author>tc={D8FD43EA-368D-4136-8CA5-D21819C27C67}</author>
    <author>tc={E554EC73-8CB6-4BAE-8526-28A8AE15FBCA}</author>
    <author>tc={3E45C636-73A0-4D4B-8258-58614C791811}</author>
    <author>tc={6A2DAA22-2483-4E00-AF9C-C09D2480BA45}</author>
    <author>tc={AF118951-A2F5-4644-9237-3BFA5D3294C9}</author>
    <author>tc={D304CA75-D2FB-493B-890C-DC0897EC46A4}</author>
    <author>tc={F7D80064-664A-49FF-B759-B6DAB846E991}</author>
    <author>tc={A2D88D8F-DDBF-49EA-8EA0-E1087D994A03}</author>
    <author>tc={483BE7E7-4349-4497-8143-5E2DC06434B9}</author>
    <author>tc={88D2A1BC-7D9F-4F44-8B1F-6B1A4318B613}</author>
    <author>tc={5EDDBAB9-1D0E-423F-B2F9-B38D88703898}</author>
    <author>tc={AC3E86C8-4E89-413E-AAA2-92CB706BFB5A}</author>
    <author>tc={B34A1AC7-CE07-4B49-B4F2-17468B1C930B}</author>
    <author>tc={74090DB6-D470-437E-A0BD-CF4399440ADD}</author>
  </authors>
  <commentList>
    <comment ref="K2" authorId="0" shapeId="0" xr:uid="{1F9E4E4E-1DCC-4A80-B087-01A9E886755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reajuste 2023 considerando o novo escopo/escala acordado com o sindicato e validado com o jurídico allos com escala 5x2 - e-mail "Medição Junho - Proteção" dia 01/07/2024 ás 16:37h </t>
      </text>
    </comment>
    <comment ref="K4" authorId="1" shapeId="0" xr:uid="{8173048A-C901-4FC3-8DD7-2ACB8C4EE5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redução de escopo
Responder:
    Amazonas_limpeza_Brasanitas_2024_redução de escopo</t>
      </text>
    </comment>
    <comment ref="K5" authorId="2" shapeId="0" xr:uid="{7163762F-D890-45EA-A174-A50A66B025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Este valor é referente ao valor do contrato de 2024 Reonerado.
Após esse valor, teve um ajuste de horários e teve o reajuste, que só será aplicado em fevereiro.
E-mail correspondente: EXTRAS JANEIRO/2025 </t>
      </text>
    </comment>
    <comment ref="K6" authorId="3" shapeId="0" xr:uid="{F592B239-C902-4C16-8D1B-BDFAC2DA38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Este valor é referente ao valor do contrato de 2024 Reonerado.
Após esse valor, teve um ajuste de horários e teve o reajuste, que só será aplicado em fevereiro.
E-mail corresponde:EXTRAS JANEIRO/2025 </t>
      </text>
    </comment>
    <comment ref="K7" authorId="4" shapeId="0" xr:uid="{925EB15F-333A-4453-B2EE-377701DA8D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de escopo - e-mail: "Encerramento Posto Vigilância - 11h às 23h" do dia 26/03/2024 ás 17:18</t>
      </text>
    </comment>
    <comment ref="K8" authorId="5" shapeId="0" xr:uid="{DEA5FEFA-D189-4DC3-B913-9D35ADB8E0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9" authorId="6" shapeId="0" xr:uid="{C1D1C363-ECC1-463B-A85D-69D70E68C2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1" authorId="7" shapeId="0" xr:uid="{6455D55E-8B50-463F-97B3-0D17C97A4F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2" authorId="8" shapeId="0" xr:uid="{C57B8057-8663-457E-A582-BEA3C69281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3" authorId="9" shapeId="0" xr:uid="{59FA88F3-B79E-4BC2-880E-4B54FD23F0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AC13" authorId="10" shapeId="0" xr:uid="{83727D72-9711-4214-B673-5CA8CE9793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Extra: Visita da diretoria</t>
      </text>
    </comment>
    <comment ref="AD13" authorId="11" shapeId="0" xr:uid="{531968C4-E335-4C5D-8F5D-EB881A5FA5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 12/01
Responder:
    Extra : Visita da diretoria (1924,97)</t>
      </text>
    </comment>
    <comment ref="K15" authorId="12" shapeId="0" xr:uid="{2723173A-249F-4843-9C0A-3A87547BC6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6" authorId="13" shapeId="0" xr:uid="{24CAC450-1CBD-4483-9E12-1C615A3D2D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Considerar planilha 2024</t>
      </text>
    </comment>
    <comment ref="K17" authorId="14" shapeId="0" xr:uid="{92BCACFF-6291-43EE-81B1-72A6B454DE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validado dia: 28/02
Email correspondente: Medição Mensal Janeiro/25 - Cariri Shopping
</t>
      </text>
    </comment>
    <comment ref="K18" authorId="15" shapeId="0" xr:uid="{7E53354D-6304-4F0B-AF86-04716EDF10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9" authorId="16" shapeId="0" xr:uid="{47427214-6F2E-47D4-B731-2B9818861C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Desde maio esse valor
Responder:
    Fornecedor negociou aniversário de contrato com o shopping sem incluir a atlas</t>
      </text>
    </comment>
    <comment ref="I20" authorId="17" shapeId="0" xr:uid="{C360EED5-783F-4EC8-8DD3-D78916AB49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informou a quantidade e descritivo das faltas somente em maio/25</t>
      </text>
    </comment>
    <comment ref="K20" authorId="18" shapeId="0" xr:uid="{1DFB915F-E7D0-4C2A-94FC-0271D2357D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escopo - 1 encarregado e 2 líderes, considerando SC reajustada 2024 pela Atlas</t>
      </text>
    </comment>
    <comment ref="K21" authorId="19" shapeId="0" xr:uid="{704773E4-991D-4B8F-8CF5-6FE020273C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2024</t>
      </text>
    </comment>
    <comment ref="K22" authorId="20" shapeId="0" xr:uid="{739B51C2-9FC0-4542-A966-10876B07A5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dia 02/09 - confirmar</t>
      </text>
    </comment>
    <comment ref="K23" authorId="21" shapeId="0" xr:uid="{A915EA50-2E5D-40B8-B7D1-26FDCB9F57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em outubro de 2024 - Aniversário de contrato</t>
      </text>
    </comment>
    <comment ref="K24" authorId="22" shapeId="0" xr:uid="{21FB01F0-12CA-422B-9FD3-C6677BC56E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reajuste 2024 + ajuste 36ªhora - conferir retorno do fornecedor a respeito do novo valor</t>
      </text>
    </comment>
    <comment ref="K26" authorId="23" shapeId="0" xr:uid="{21292778-CB46-4D39-9FC8-B8156E1F41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8" authorId="24" shapeId="0" xr:uid="{6D8D0531-60D0-49BD-857F-05070F2E21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30" authorId="25" shapeId="0" xr:uid="{98B2ADAE-AAFF-42AE-8548-B782876B90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2025;
Validado dia: 12/02
E-mail correspondente: SDB - PROPOSTA LIMPEZA 2025</t>
      </text>
    </comment>
    <comment ref="K31" authorId="26" shapeId="0" xr:uid="{881A8171-EFA8-45A2-BA9B-EE150B01D1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ajuste final de escopo e equipamentos - VERIFICAR ABERTURA DE BID PARA JAN/25</t>
      </text>
    </comment>
    <comment ref="K32" authorId="27" shapeId="0" xr:uid="{C005C880-C254-4B24-8EAF-B9FE4ACCC2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35" authorId="28" shapeId="0" xr:uid="{B703BC3C-967F-4811-A428-06B49AE146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36" authorId="29" shapeId="0" xr:uid="{16CC3BF0-9B79-4E36-92F9-3AACD969FB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ocorrido em 27/12/24 (REAJUSTE DISSIDIO - CCT 2024/2025)
Vigência começou em: 1-set-24</t>
      </text>
    </comment>
    <comment ref="K37" authorId="30" shapeId="0" xr:uid="{8250191E-5257-4620-94F1-E338FDD032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Flora Rocha 25/07</t>
      </text>
    </comment>
    <comment ref="K38" authorId="31" shapeId="0" xr:uid="{8DA260C1-ED48-4881-8EBB-2B5579D121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feito em jan/25 e aprovado dia 03/02.</t>
      </text>
    </comment>
    <comment ref="K39" authorId="32" shapeId="0" xr:uid="{DA484E22-6B8F-4DA6-8779-8E516605EE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Reoneração
Estão emitindo NFs no valor de R$ 64.485,61 referente à duas promoções salarias dadas a dois funcionários (ainda sem reoneração).
e-mail: "Medição Mensal Fevereiro/25 - Plaza Sul"</t>
      </text>
    </comment>
    <comment ref="K40" authorId="33" shapeId="0" xr:uid="{6E085380-D6B2-4D3F-BBBB-C2B756B645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Reoneração
Estão emitindo NFs no valor de R$ 11.503,29 (sem reoneração)</t>
      </text>
    </comment>
    <comment ref="K41" authorId="34" shapeId="0" xr:uid="{4E40EB50-7FBF-487B-979A-DA310B827F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42" authorId="35" shapeId="0" xr:uid="{F3AEA78E-A2B7-499C-9163-A593566136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43" authorId="36" shapeId="0" xr:uid="{E76275BD-69D9-45EA-B7F3-09501885E8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44" authorId="37" shapeId="0" xr:uid="{2BCB1378-DA65-4929-A683-D22306F6F2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redução salário operador de máquina</t>
      </text>
    </comment>
    <comment ref="T44" authorId="38" shapeId="0" xr:uid="{0B7AC951-2D02-4F92-B354-7C8F480A4C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elevador (4/10)</t>
      </text>
    </comment>
    <comment ref="K45" authorId="39" shapeId="0" xr:uid="{730B2347-AF38-4F88-9873-F59E344219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Reoneração</t>
      </text>
    </comment>
    <comment ref="K46" authorId="40" shapeId="0" xr:uid="{9926B480-D2DC-436D-89E5-B1DAABB423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Reoneração</t>
      </text>
    </comment>
    <comment ref="K47" authorId="41" shapeId="0" xr:uid="{032F7DD7-F1B6-4857-8B88-5F6E530562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que não estava aprovado no nosso controle, mas é o que o shopping está pagando</t>
      </text>
    </comment>
    <comment ref="K49" authorId="42" shapeId="0" xr:uid="{D5946C2B-E159-4CD7-84B6-448A8F91F7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50" authorId="43" shapeId="0" xr:uid="{F67A502F-F302-46FE-8541-01428F1B7F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nos salários e inclusão de equip</t>
      </text>
    </comment>
    <comment ref="K51" authorId="44" shapeId="0" xr:uid="{9EAF8CDB-CF15-4CE5-8C65-D8D7CEA15F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Ambi Verde 01/08</t>
      </text>
    </comment>
    <comment ref="K52" authorId="45" shapeId="0" xr:uid="{3BAA6FEE-DC6E-4B17-9FF4-AA49A0FD70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- retorno do prazo de pagamento para D30 (não haverá mais juros)
Responder:
    Valor 2024</t>
      </text>
    </comment>
    <comment ref="K53" authorId="46" shapeId="0" xr:uid="{A96CA780-5DB2-4CBE-9DFB-3F34CC397B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reoneração.</t>
      </text>
    </comment>
    <comment ref="V53" authorId="47" shapeId="0" xr:uid="{1F982E00-5AAC-47EE-A485-D9E3E517B2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fiscal emitida em março</t>
      </text>
    </comment>
    <comment ref="K54" authorId="48" shapeId="0" xr:uid="{F6A4018B-D444-49BC-9F28-FD93D69357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55" authorId="49" shapeId="0" xr:uid="{FBF933F1-27F4-4835-BD71-5E180DB6A0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
Responder:
    Utilizado valores de 2025 (Em revisão)</t>
      </text>
    </comment>
    <comment ref="K56" authorId="50" shapeId="0" xr:uid="{F89FF1C8-664A-4DA8-96EC-2F7D9E6139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2024 (Solicitaram o reajuste da CCT que saiu em 05/2024 em 01/2025 - A CCT é vigente até 02/2025)</t>
      </text>
    </comment>
    <comment ref="K57" authorId="51" shapeId="0" xr:uid="{B22005FD-5F23-461F-972E-5298E6ED4A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58" authorId="52" shapeId="0" xr:uid="{38FEF247-E90E-4C27-A6F4-2A582590DA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59" authorId="53" shapeId="0" xr:uid="{D50AC47E-294E-4750-8C5B-D1980A38891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2025:
O fornecedor absorveu o custo do prêmio boa permanencia para chegar no valor deles (Eles nunca preencheram com os valores devidos na nossa planilha, somente preenchiam para chegar no valor deles)
E-mail sobre a discussão: Recomposição salarial 2025 - Vigilantes - Boulevard Shopping - Conquista </t>
      </text>
    </comment>
    <comment ref="K60" authorId="54" shapeId="0" xr:uid="{CE9E744D-E2D3-46A8-AAF2-08DA6503234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reajuste que aconteceu em dez/24 referente a data base de agosto/24.
E-mail correspondente: Amazonas Shopping - Contrato Brigada (IVAN VIDINHA) </t>
      </text>
    </comment>
    <comment ref="K62" authorId="55" shapeId="0" xr:uid="{98D3A8EC-A786-42CA-BA15-08A8B70050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13/02.
E-mail Correspondente: REAJUSTE JANEIRO/25 - A2364 AMAZONAS SHOPPING - ALLOS</t>
      </text>
    </comment>
    <comment ref="K63" authorId="56" shapeId="0" xr:uid="{3D1F394D-75DB-477E-8579-D95881D99D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
Planilha com ajustes de horário.</t>
      </text>
    </comment>
    <comment ref="K64" authorId="57" shapeId="0" xr:uid="{676AE7DA-A5F2-4A3E-B31D-92FF869C6A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Aprovado em 13/02.
E-mail correspondente: REAJUSTE JANEIRO/25 - I2250 CONDOMINIO AMAZONAS SHOPPING CENTER - ALLOS 
Responder:
    Teve ajuste de horário</t>
      </text>
    </comment>
    <comment ref="K65" authorId="58" shapeId="0" xr:uid="{1409CED5-8550-4AA2-BA3B-7AE6BD0A9D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de escopo - e-mail: "Encerramento Posto Vigilância - 11h às 23h" do dia 26/03/2024 ás 17:18
Responder:
    Ainda é o valor 2024</t>
      </text>
    </comment>
    <comment ref="K66" authorId="59" shapeId="0" xr:uid="{F0C9F6A4-E061-4B00-9FA4-FD7288D6BD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Descobrimos durante o pedido de reajuste do fornecedor que o valor que estavam praticando seria de R$23.952,18 e não o valor aprovado de R$ 22.832,61 conforme o e-mail de reajuste de 2024. - Fornecedor não retornou nosso questionamento
E-mail correspondente: VALIDAÇÃO DE REAJUSTE 2025 MARCIA LIMA</t>
      </text>
    </comment>
    <comment ref="P66" authorId="60" shapeId="0" xr:uid="{FBF27A1A-86B8-45D8-93B8-75487FFDA3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preencheu o desconto em abril/25 (porém o mesmo foi zerado)</t>
      </text>
    </comment>
    <comment ref="K67" authorId="61" shapeId="0" xr:uid="{88582E87-B076-43D7-B46F-7859F7AF37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P67" authorId="62" shapeId="0" xr:uid="{7B270E0A-5B25-469B-B66B-97043A7B3D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preencheu o desconto em abril/25 (porém o mesmo foi zerado)</t>
      </text>
    </comment>
    <comment ref="P68" authorId="63" shapeId="0" xr:uid="{15A627F7-AF83-495D-B039-7340AA9301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preencheu o desconto em abril/25 (porém o mesmo foi zerado)</t>
      </text>
    </comment>
    <comment ref="K69" authorId="64" shapeId="0" xr:uid="{8B802727-1EFE-4AF8-8353-DAC9AC1033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P69" authorId="65" shapeId="0" xr:uid="{A82D34D5-BB7E-42BA-A42D-92CED38EA1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preencheu o desconto em abril/25 (porém o mesmo foi zerado)</t>
      </text>
    </comment>
    <comment ref="K70" authorId="66" shapeId="0" xr:uid="{7FEDF414-BC70-43E9-A3CD-70DF294F44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71" authorId="67" shapeId="0" xr:uid="{286EFFD3-BD9B-49A1-A4CA-67F4884FF2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AD71" authorId="68" shapeId="0" xr:uid="{80D0C16C-D38E-4259-A48B-DACC41933B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Orçamento - Bloquinho de Carnaval 2025 (SOLICITADO EM JANEIRO)
Responder:
    Orçamento - Bloquinho de Carnaval 2025 (SOLICITADO EM JANEIRO) Tirando um domingo  (fornecedor não enviou valor)
Responder:
    Orçamento -Efetivo Extra - Bloquinho Boulevard (1314,65)</t>
      </text>
    </comment>
    <comment ref="K73" authorId="69" shapeId="0" xr:uid="{7B07DCC0-9EF6-4980-9DC5-A72A9D6E28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74" authorId="70" shapeId="0" xr:uid="{D6A5E6C4-5F4A-4517-81F8-3DC828F58BB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Considerar planilha 2024
Responder:
    Ainda consideraram o valor 2024 pois emitem a nota no início do mês da prestação (emitiram no dia (07/02)). Assim, para o mês de fevereiro ainda será considerado este valor.
E-mail correspondente: SHOPPING BOULEVARD FEIRA DE SANTANA/BA- (REAJUSTE CCT VIGILANCIA 2025) </t>
      </text>
    </comment>
    <comment ref="K75" authorId="71" shapeId="0" xr:uid="{10B008FB-984F-4FFF-900D-BD52FCF2100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validado dia: 28/02
Email correspondente: Medição Mensal Janeiro/25 - Cariri Shopping
</t>
      </text>
    </comment>
    <comment ref="P75" authorId="72" shapeId="0" xr:uid="{61DCA22C-5C53-498C-B344-80F8C67D22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emitiram a nota com esse desconto. Vamos coloca-lo para medição de março</t>
      </text>
    </comment>
    <comment ref="K76" authorId="73" shapeId="0" xr:uid="{90FAC46A-3A67-46EE-8BEA-DBB226AF06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77" authorId="74" shapeId="0" xr:uid="{2659DFB7-6051-40AC-B8C2-6203F8F17B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para 2025.
Validado dia 25/03.
E-mail correspondente: CONTRATO JARDINANDO MANAUARA</t>
      </text>
    </comment>
    <comment ref="K78" authorId="75" shapeId="0" xr:uid="{B68E9B93-640A-446F-B5C8-3F810E9E30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escopo - 1 encarregado e 2 líderes, considerando SC reajustada 2024 pela Atlas</t>
      </text>
    </comment>
    <comment ref="K79" authorId="76" shapeId="0" xr:uid="{2DCF2778-EC8D-4616-87B1-7B77A4000D9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
Aprovado em 13/02
E-mail correspondente: REAJUSTE JANEIRO/25 - I2391 MANAUARA SHOPPING - ALLOS </t>
      </text>
    </comment>
    <comment ref="Y79" authorId="77" shapeId="0" xr:uid="{10EA7FB3-DB32-47D7-A071-9C6167787E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Emitem a NF no mês da prestação. As notas de janeiro  e fevereiro vieram com o valor anterior.</t>
      </text>
    </comment>
    <comment ref="K80" authorId="78" shapeId="0" xr:uid="{8FC60893-C93C-4242-939E-FA3CC38249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dia 02/09 - confirmar</t>
      </text>
    </comment>
    <comment ref="K81" authorId="79" shapeId="0" xr:uid="{C7673F41-1AB1-4526-83D0-505A5B01A3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em outubro de 2024 - Aniversário de contrato</t>
      </text>
    </comment>
    <comment ref="K82" authorId="80" shapeId="0" xr:uid="{C6460394-99F4-4126-9BE2-F97717CAED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84" authorId="81" shapeId="0" xr:uid="{41A0AB50-BF9A-4EBF-AF45-3D306CCC95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86" authorId="82" shapeId="0" xr:uid="{B28DFFDB-4FC8-4B48-82DA-7997183057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88" authorId="83" shapeId="0" xr:uid="{E7BF4481-F33E-4F21-93C0-D7C916BEC05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Fazer proporcional do contrato. (HC: 92 foi do dia 01/02 até dia 20/02, em seguida foi utilizado a planilha considerando HC 97   (R$ 495.168,00)) - Ressalto que até o momento iremos utilizar a planilha considera a mudança de insalubridade de todos para 20% - porém isso pode se alterar devido a riscos de passivo.
E-mail correspondente: SDB - PROPOSTA LIMPEZA 2025 e Shopping da Bahia Limpeza- Reajuste CCT 2025 
Responder:
    O shopping emitiu o valor considerando a mudança do fornecedor (alteração de toda insalubridade para 20%)
Responder:
    Valor proporcional do período: R$ 479227,26
</t>
      </text>
    </comment>
    <comment ref="Y88" authorId="84" shapeId="0" xr:uid="{5AADFB23-C07A-4DC0-9BB9-6BAC0D03B9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solicitou o parcelamento do retroativo para o mês de março e Abril.</t>
      </text>
    </comment>
    <comment ref="K89" authorId="85" shapeId="0" xr:uid="{103CF5C1-AC8C-4CA3-9B8F-BFBE8472B5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ajuste final de escopo e equipamentos - VERIFICAR ABERTURA DE BID PARA JAN/25</t>
      </text>
    </comment>
    <comment ref="K90" authorId="86" shapeId="0" xr:uid="{955D3777-6F30-42DF-9BCF-E034AC5301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93" authorId="87" shapeId="0" xr:uid="{4E8FFA1B-462B-4509-9B6B-5FC7F14B19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94" authorId="88" shapeId="0" xr:uid="{B1AEF8BC-A118-4104-A685-55A34409E4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ocorrido em 27/12/24 (REAJUSTE DISSIDIO - CCT 2024/2025)
Vigência começou em: 1-set-24</t>
      </text>
    </comment>
    <comment ref="U94" authorId="89" shapeId="0" xr:uid="{4716DBA7-8CAD-4F1D-8D05-3422FCCF38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solicitou a nota sem a consideração do SLA por conta do prazo de pagamento</t>
      </text>
    </comment>
    <comment ref="K95" authorId="90" shapeId="0" xr:uid="{201E8350-1F25-4EE3-A3D4-35EDBF717F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Flora Rocha 25/07</t>
      </text>
    </comment>
    <comment ref="K96" authorId="91" shapeId="0" xr:uid="{68C36722-A684-4352-B129-1FAF3391E2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feito em jan/25 e aprovado dia 03/02.</t>
      </text>
    </comment>
    <comment ref="K97" authorId="92" shapeId="0" xr:uid="{9E918493-014B-4419-821E-6F7FF6785A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Reoneração
Estão emitindo NFs no valor de R$ 64.485,61 referente à duas promoções salarias dadas a dois funcionários (ainda sem reoneração).
e-mail: "Medição Mensal Fevereiro/25 - Plaza Sul"</t>
      </text>
    </comment>
    <comment ref="K98" authorId="93" shapeId="0" xr:uid="{D5900173-A3E4-445E-B006-DAEA48AB25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Reoneração
Estão emitindo NFs no valor de R$ 11.503,29 (sem reoneração)</t>
      </text>
    </comment>
    <comment ref="K99" authorId="94" shapeId="0" xr:uid="{B891DC12-BB2C-4F22-A4BA-000298ACF0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00" authorId="95" shapeId="0" xr:uid="{CBBD0FE8-D2B4-4635-8711-03F0C6F1C0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01" authorId="96" shapeId="0" xr:uid="{3AB0FEB0-3B38-4588-A366-5284A32B9D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02" authorId="97" shapeId="0" xr:uid="{EC7B99CA-966C-4B05-B5C6-851F46EE2F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redução salário operador de máquina</t>
      </text>
    </comment>
    <comment ref="T102" authorId="98" shapeId="0" xr:uid="{A3BBDD8F-BAA9-4B3A-867A-9CEA6B2363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elevador (5/10)</t>
      </text>
    </comment>
    <comment ref="K103" authorId="99" shapeId="0" xr:uid="{6C83E022-556E-4076-AE13-4824F17B92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Reoneração</t>
      </text>
    </comment>
    <comment ref="K104" authorId="100" shapeId="0" xr:uid="{F99F781C-56C8-43B4-A577-BD30357E7E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Reoneração</t>
      </text>
    </comment>
    <comment ref="K105" authorId="101" shapeId="0" xr:uid="{711324F9-26BA-451F-B12A-69C1BEF812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que não estava aprovado no nosso controle, mas é o que o shopping está pagando</t>
      </text>
    </comment>
    <comment ref="K107" authorId="102" shapeId="0" xr:uid="{B97979FF-656D-4F92-9776-BA37512ACF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08" authorId="103" shapeId="0" xr:uid="{69BA6B3C-A202-4F62-BEAE-F89CF14A20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nos salários e inclusão de equip</t>
      </text>
    </comment>
    <comment ref="K109" authorId="104" shapeId="0" xr:uid="{40607358-034C-470D-8F94-D5CDFA4B61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Ambi Verde 01/08</t>
      </text>
    </comment>
    <comment ref="K111" authorId="105" shapeId="0" xr:uid="{6FC69382-8954-4499-AE0B-901903BB4C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reoneração.</t>
      </text>
    </comment>
    <comment ref="K112" authorId="106" shapeId="0" xr:uid="{22CD3185-A8A6-4AB0-8B39-B0265171676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(Adição do prêmio assiduidade)
Validado em: 24/02.
E-mail associado: AJUSTE DE VALORES EM COFORMIDADE COM A CONVENÇÃO COLETIVA SIEMACO DE 2025 - SHOPPING TABOÃO | PORTARIA </t>
      </text>
    </comment>
    <comment ref="AC112" authorId="107" shapeId="0" xr:uid="{80A3BDB6-DFF6-4E47-A25A-8A5476438A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Apoio extra Fevereiro</t>
      </text>
    </comment>
    <comment ref="K113" authorId="108" shapeId="0" xr:uid="{E526E989-92FF-48AC-AB0D-ECF3F0497F4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2025.
Validado em 30/01.
E-mail associado: AJUSTE DE VALORES EM COFORMIDADE COM A CONVENÇÃO COLETIVA DE 2025 - SHOPPING TABOÃO </t>
      </text>
    </comment>
    <comment ref="AC113" authorId="109" shapeId="0" xr:uid="{8328A1C9-CF62-422B-AD05-084B375556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Apoio extra Fevereiro</t>
      </text>
    </comment>
    <comment ref="K114" authorId="110" shapeId="0" xr:uid="{18274CAC-197B-4358-8717-5B258A3125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2024 (Solicitaram o reajuste da CCT que saiu em 05/2024 em 01/2025 - A CCT é vigente até 02/2025)</t>
      </text>
    </comment>
    <comment ref="K115" authorId="111" shapeId="0" xr:uid="{B0C5E837-FFA8-4D84-B445-FDDAF8CD12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Validado dia: 28/03.
E-mail correspondente: REAJUSTE CONTRATUAL 2025 // BOULEVARD SHOPPING // PRÁTICA SERVIÇOS TERCEIRIZADOS</t>
      </text>
    </comment>
    <comment ref="K116" authorId="112" shapeId="0" xr:uid="{B10EAB1B-CA87-4FDD-AB4B-3745519D2B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17" authorId="113" shapeId="0" xr:uid="{60C730F1-5460-4DD0-8217-46E5EE42322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2025:
O fornecedor absorveu o custo do prêmio boa permanencia para chegar no valor deles (Eles nunca preencheram com os valores devidos na nossa planilha, somente preenchiam para chegar no valor deles)
E-mail sobre a discussão: Recomposição salarial 2025 - Vigilantes - Boulevard Shopping - Conquista </t>
      </text>
    </comment>
    <comment ref="K118" authorId="114" shapeId="0" xr:uid="{02B2564C-9C3E-4C75-BF8F-1E4678098A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reajuste que aconteceu em dez/24 referente a data base de agosto/24.
E-mail correspondente: Amazonas Shopping - Contrato Brigada (IVAN VIDINHA) </t>
      </text>
    </comment>
    <comment ref="K119" authorId="115" shapeId="0" xr:uid="{D7CBC5A0-3200-4E5D-A23F-7A3E4C443B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temos abertura deste contrato
Responder:
    Valor que emitem é R$ 12.065,00</t>
      </text>
    </comment>
    <comment ref="K120" authorId="116" shapeId="0" xr:uid="{325DE21E-1E3D-48E7-B457-748530B05A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13/02.
E-mail Correspondente: REAJUSTE JANEIRO/25 - A2364 AMAZONAS SHOPPING - ALLOS</t>
      </text>
    </comment>
    <comment ref="R120" authorId="117" shapeId="0" xr:uid="{A10B346C-8923-4F22-A4E2-092D94476C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Lavadora Piso Brava - não operou durante 9 dias</t>
      </text>
    </comment>
    <comment ref="K121" authorId="118" shapeId="0" xr:uid="{0FEA5A85-0E5B-41D1-8503-2E23F1E73E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
Planilha com ajustes de horário.</t>
      </text>
    </comment>
    <comment ref="AD121" authorId="119" shapeId="0" xr:uid="{AF2CCC43-51CE-455E-BD92-93AEF5D306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manutenção e Pmoc março</t>
      </text>
    </comment>
    <comment ref="K122" authorId="120" shapeId="0" xr:uid="{6B073453-DF8B-48EA-9405-BD026F8705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Aprovado em 13/02.
E-mail correspondente: REAJUSTE JANEIRO/25 - I2250 CONDOMINIO AMAZONAS SHOPPING CENTER - ALLOS 
Responder:
    Teve ajuste de horário</t>
      </text>
    </comment>
    <comment ref="K123" authorId="121" shapeId="0" xr:uid="{F393DE2E-B592-411E-9F23-B0B8266650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 01/04.
E-mail correspondente:</t>
      </text>
    </comment>
    <comment ref="K124" authorId="122" shapeId="0" xr:uid="{E64EC6DA-220D-41C7-BB80-6FE56546EC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Descobrimos durante o pedido de reajuste do fornecedor que o valor que estavam praticando seria de R$23.952,18 e não o valor aprovado de R$ 22.832,61 conforme o e-mail de reajuste de 2024. - Fornecedor não retornou nosso questionamento
E-mail correspondente: VALIDAÇÃO DE REAJUSTE 2025 MARCIA LIMA</t>
      </text>
    </comment>
    <comment ref="K125" authorId="123" shapeId="0" xr:uid="{7D75A453-C02B-4E85-8387-1FA6F680D8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27" authorId="124" shapeId="0" xr:uid="{858FE19F-4CDD-4C7E-9B5D-EEAC627BE3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
Responder:
    Reequilíbrio + reajuste 2025</t>
      </text>
    </comment>
    <comment ref="K128" authorId="125" shapeId="0" xr:uid="{EAF072B9-8C5F-4882-8958-EF19569B48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29" authorId="126" shapeId="0" xr:uid="{69EA5961-9053-4588-9EF7-8A94504425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AC129" authorId="127" shapeId="0" xr:uid="{004F9CCA-A256-4354-9863-D4D91AD673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R$355,22 extra referente aos dias 15 a 21/03 (2 ASG)</t>
      </text>
    </comment>
    <comment ref="AD129" authorId="128" shapeId="0" xr:uid="{DD55C6B9-2087-4160-AF76-F09D13457E5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R$355,22 extra referente aos dias 15 a 21/03 (2 ASG)
</t>
      </text>
    </comment>
    <comment ref="K131" authorId="129" shapeId="0" xr:uid="{1114F250-FEA2-4172-B2E7-D0138D7F86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32" authorId="130" shapeId="0" xr:uid="{0C7061EB-79C9-4970-BA8D-889923D8A0E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(Incluído o valor de prêmio permanência na planilha, deve-se fazer o controle de quem está apto a receber o benefício.)
Responder:
    E-mail correspondente: SHOPPING BOULEVARD FEIRA DE SANTANA/BA- (REAJUSTE CCT VIGILANCIA 2025) </t>
      </text>
    </comment>
    <comment ref="Y132" authorId="131" shapeId="0" xr:uid="{89009C32-545E-4F3F-8C2E-D5BF4958AC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Eles realizam a emissão da NF no mês da prestação, então quando foi acordado o retroativo (12/02) já haviam emitido as NFs de janeiro e fevereiro, então vão colocar o retroativo na nota de março.
E-mail correspondente: SHOPPING BOULEVARD FEIRA DE SANTANA/BA- (REAJUSTE CCT VIGILANCIA 2025) 
Responder:
    Shopping solicitou para parcelar em x2.</t>
      </text>
    </comment>
    <comment ref="K133" authorId="132" shapeId="0" xr:uid="{E2DC1FD2-8B65-4B3B-9EEB-6897B19834E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validado dia: 28/02
Email correspondente: Medição Mensal Janeiro/25 - Cariri Shopping
</t>
      </text>
    </comment>
    <comment ref="K134" authorId="133" shapeId="0" xr:uid="{27DBDC60-F34F-4AB9-BBF4-B39916F609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2025;
Validado dia 27/03;
E-mail correspondente: RES: ENC: planilha de custos BCPC 2024/2025</t>
      </text>
    </comment>
    <comment ref="Y134" authorId="134" shapeId="0" xr:uid="{211C17F1-D817-4DC7-9440-11CFCD28A2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Enviado no e-mail: RES: ENC: planilha de custos BCPC 2024/2025</t>
      </text>
    </comment>
    <comment ref="K135" authorId="135" shapeId="0" xr:uid="{D5E921B1-92E9-4F14-B24C-70D2AC902F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para 2025.
Validado dia 25/03.
E-mail correspondente: CONTRATO JARDINANDO MANAUARA</t>
      </text>
    </comment>
    <comment ref="I136" authorId="136" shapeId="0" xr:uid="{6478F5A1-4840-4259-864C-B756ABFE96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informou a quantidade e descritivo das faltas somente em maio/25</t>
      </text>
    </comment>
    <comment ref="K136" authorId="137" shapeId="0" xr:uid="{0ECF2C94-2067-4A15-95EC-A7F9CA0197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escopo - 1 encarregado e 2 líderes, considerando SC reajustada 2024 pela Atlas
Responder:
    Ainda é o valor antes do reequilibrio</t>
      </text>
    </comment>
    <comment ref="K137" authorId="138" shapeId="0" xr:uid="{0E14BEDC-1F27-4545-8997-E158EF25560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
Aprovado em 13/02
E-mail correspondente: REAJUSTE JANEIRO/25 - I2391 MANAUARA SHOPPING - ALLOS </t>
      </text>
    </comment>
    <comment ref="K138" authorId="139" shapeId="0" xr:uid="{1E4D5C76-EBD2-4807-9FD4-046B5BA793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
Validado dia: 01/04
E-mail correspondente: REAJUSTE 2025 - MANAUARA SHOPPING - ATENDENTE DE MALL</t>
      </text>
    </comment>
    <comment ref="T138" authorId="140" shapeId="0" xr:uid="{CC895024-8143-49BC-B1EC-C71CCE90EF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Antes de aplicar o desconto, confirmar se realmente vai haver. referente à processo - e-mail da Elissandra do dia 21/03/2025</t>
      </text>
    </comment>
    <comment ref="K139" authorId="141" shapeId="0" xr:uid="{E2C8F6ED-CD38-4BB8-93FC-D40B1F13DE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2025 - considerada validação do valor de acordo com a NF emitida em abril</t>
      </text>
    </comment>
    <comment ref="K140" authorId="142" shapeId="0" xr:uid="{195A50EE-0B85-4DF2-954D-092B4B4635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142" authorId="143" shapeId="0" xr:uid="{B3A755F2-A40C-4D1E-9FE6-DF31F95BBF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44" authorId="144" shapeId="0" xr:uid="{8FA095FC-7531-4909-A6FA-77C22CD636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46" authorId="145" shapeId="0" xr:uid="{A10C9F9C-540A-4DA8-8068-1CCE3C8B8E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proposta para 470k e ajuste de escopo de 05 efetivos para 495k
Responder:
    Ainda há a discussão sobre a questão da insalubridade. Atlas pediu para o Shopping verificar com o sindicato sobre a situação porém ainda não tivemos resposta</t>
      </text>
    </comment>
    <comment ref="V146" authorId="146" shapeId="0" xr:uid="{8FEC215E-E964-4801-9A2E-95F29E8DB9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Emitem a nota no mês da prestação com os descontos do mês anterior: Em abril vão emitir o valor do contrato (495.168,00) - os descontos de março (2.048,11 + 5.776,96)</t>
      </text>
    </comment>
    <comment ref="Y146" authorId="147" shapeId="0" xr:uid="{71051A0A-1F16-4913-9A12-336EF72638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solicitou o parcelamento do retroativo para o mês de março e Abril.</t>
      </text>
    </comment>
    <comment ref="K147" authorId="148" shapeId="0" xr:uid="{C9C67399-DB4D-44A8-937B-937A18C959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ajuste final de escopo e equipamentos - VERIFICAR ABERTURA DE BID PARA JAN/25</t>
      </text>
    </comment>
    <comment ref="K148" authorId="149" shapeId="0" xr:uid="{BBEA116A-B6AB-41A9-AA90-4C88A87BC2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2025;
Validado dia 08/04
E-mail correspondente: REAJUSTE 2025 - SHOPPING PARANGABA - LIMPEZA</t>
      </text>
    </comment>
    <comment ref="K150" authorId="150" shapeId="0" xr:uid="{9FA46A6F-4078-4B44-AEAC-1A8D3709B8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151" authorId="151" shapeId="0" xr:uid="{E008FADC-FF0B-42DD-B032-A09FAE4E93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reajuste insumos</t>
      </text>
    </comment>
    <comment ref="Y151" authorId="152" shapeId="0" xr:uid="{3F855E8D-2A67-44C3-A64F-E2271D3B83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reajuste insumos nov 24 - fev 25</t>
      </text>
    </comment>
    <comment ref="K152" authorId="153" shapeId="0" xr:uid="{ADF48615-3FAA-420D-9A8D-000DCC28C2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ocorrido em 27/12/24 (REAJUSTE DISSIDIO - CCT 2024/2025)
Vigência começou em: 1-set-24</t>
      </text>
    </comment>
    <comment ref="T152" authorId="154" shapeId="0" xr:uid="{8020F70F-438D-418A-9047-B6E7A37F23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Descontos referentes a faltas e SLA do período passado (16/01 a 15/02).
Responder:
    O Shopping solicitou a NF por conta do prazo</t>
      </text>
    </comment>
    <comment ref="K153" authorId="155" shapeId="0" xr:uid="{1958D37C-9089-4259-BCA8-802EC27918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Flora Rocha 25/07</t>
      </text>
    </comment>
    <comment ref="K154" authorId="156" shapeId="0" xr:uid="{D1BBA286-95B0-40DA-BBB9-D2A56CFB9F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o aumento de escopo de 02 pessoas (Iniciado dia 10/03)
Aprovado pelo corporativo dia 30/01 pela Letícia.
E-mail correspondente: Aumento de efetivo limpeza - Plaza Sul Shopping</t>
      </text>
    </comment>
    <comment ref="K155" authorId="157" shapeId="0" xr:uid="{CCABCB9C-AF58-428C-BBF8-E12A7AA431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Reoneração
Estão emitindo NFs no valor de R$ 64.485,61 referente à duas promoções salarias dadas a dois funcionários (ainda sem reoneração).
e-mail: "Medição Mensal Fevereiro/25 - Plaza Sul"</t>
      </text>
    </comment>
    <comment ref="K156" authorId="158" shapeId="0" xr:uid="{BD603EA2-EB13-421D-A6B7-E6AD644BD5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Reoneração
Estão emitindo NFs no valor de R$ 11.503,29 (sem reoneração)</t>
      </text>
    </comment>
    <comment ref="K157" authorId="159" shapeId="0" xr:uid="{F0D6709D-29C6-4528-8B00-D4934E9D5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58" authorId="160" shapeId="0" xr:uid="{91AE8784-CAC6-4846-B1AA-43B65B9915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59" authorId="161" shapeId="0" xr:uid="{7740F6D4-F4E4-4CC9-92D6-D056A7E65B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60" authorId="162" shapeId="0" xr:uid="{A7FA6A76-0E07-42C6-AF72-590621F8406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redução salário operador de máquina 
+
Ajuste de lista de materiais e equipamentos - e-mail: Demonstrativo de Faturamento - Março/2025 </t>
      </text>
    </comment>
    <comment ref="T160" authorId="163" shapeId="0" xr:uid="{7A951650-CC6C-4436-8C96-1D2AC73F3E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elevador (6/10)</t>
      </text>
    </comment>
    <comment ref="AC160" authorId="164" shapeId="0" xr:uid="{372D5802-23F6-449D-BC66-CCFEFDA39C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Seguirão com valor do fornecedor</t>
      </text>
    </comment>
    <comment ref="K161" authorId="165" shapeId="0" xr:uid="{35DB5AB7-F55C-4F63-B26B-3E30FE2996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Reoneração</t>
      </text>
    </comment>
    <comment ref="K162" authorId="166" shapeId="0" xr:uid="{38E280F6-2F21-470B-96BC-1A909D4ED1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Reoneração</t>
      </text>
    </comment>
    <comment ref="K163" authorId="167" shapeId="0" xr:uid="{D540DF2E-987E-4C38-AFF9-8E400372E5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que não estava aprovado no nosso controle, mas é o que o shopping está pagando</t>
      </text>
    </comment>
    <comment ref="K165" authorId="168" shapeId="0" xr:uid="{01DE1584-0192-477B-9D62-047436333A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66" authorId="169" shapeId="0" xr:uid="{3C6C1007-45A0-49B1-B300-EBCC8AA136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nos salários e inclusão de equip</t>
      </text>
    </comment>
    <comment ref="K167" authorId="170" shapeId="0" xr:uid="{D0B5D1B7-E4DC-4790-920F-7295A360E1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Ambi Verde 01/08</t>
      </text>
    </comment>
    <comment ref="K168" authorId="171" shapeId="0" xr:uid="{55BA4230-8271-4101-B921-B2C61FE868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2025
Validado dia 02/04
E-mail correspondente: Shopping Taboão/Limpeza - Reajuste 2025</t>
      </text>
    </comment>
    <comment ref="AE168" authorId="172" shapeId="0" xr:uid="{04BDB4CA-CF21-4FCA-9B5B-F6E26BE763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diferença foi descontada no mês seguinte</t>
      </text>
    </comment>
    <comment ref="K169" authorId="173" shapeId="0" xr:uid="{C4736BB4-A9F7-40DB-A03F-84B9250D83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2025.
Validado dia 23/03/2025.
E-mail correspondente: REAJUSTE JANEIRO/25 - I3740 SHOPPING TABOAO - SP MANUTENCAO – ALLOS.</t>
      </text>
    </comment>
    <comment ref="K170" authorId="174" shapeId="0" xr:uid="{371811AF-33D8-4F99-8723-5F3AEC12169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(Adição do prêmio assiduidade)
Validado em: 24/02.
E-mail associado: AJUSTE DE VALORES EM COFORMIDADE COM A CONVENÇÃO COLETIVA SIEMACO DE 2025 - SHOPPING TABOÃO | PORTARIA </t>
      </text>
    </comment>
    <comment ref="K171" authorId="175" shapeId="0" xr:uid="{845C0588-74CC-40B5-BD8C-CC646B1EA80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2025.
Validado em 30/01.
E-mail associado: AJUSTE DE VALORES EM COFORMIDADE COM A CONVENÇÃO COLETIVA DE 2025 - SHOPPING TABOÃO </t>
      </text>
    </comment>
    <comment ref="K172" authorId="176" shapeId="0" xr:uid="{757BB46B-B7E1-48EE-98CA-D4B2AFF3BB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2024 (Solicitaram o reajuste da CCT que saiu em 05/2024 em 01/2025 - A CCT é vigente até 02/2025)</t>
      </text>
    </comment>
    <comment ref="K173" authorId="177" shapeId="0" xr:uid="{93C2E24B-3B87-496C-91A7-3C8B833987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174" authorId="178" shapeId="0" xr:uid="{3CF6C353-AB0A-47C2-9F89-3B16B13AC6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75" authorId="179" shapeId="0" xr:uid="{3F1D2838-2CA5-4190-ACA9-4202CA09E38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2025:
O fornecedor absorveu o custo do prêmio boa permanencia para chegar no valor deles (Eles nunca preencheram com os valores devidos na nossa planilha, somente preenchiam para chegar no valor deles)
E-mail sobre a discussão: Recomposição salarial 2025 - Vigilantes - Boulevard Shopping - Conquista </t>
      </text>
    </comment>
    <comment ref="K176" authorId="180" shapeId="0" xr:uid="{7E9AD1DD-480D-47E3-BA67-68DC9FD45B8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reajuste que aconteceu em dez/24 referente a data base de agosto/24.
E-mail correspondente: Amazonas Shopping - Contrato Brigada (IVAN VIDINHA) </t>
      </text>
    </comment>
    <comment ref="K177" authorId="181" shapeId="0" xr:uid="{180CA167-8F62-4C06-8B47-EB0B0FF8B2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temos abertura deste contrato
Responder:
    Valor que emitem é R$ 12.065,00</t>
      </text>
    </comment>
    <comment ref="K178" authorId="182" shapeId="0" xr:uid="{FA09C31B-6A80-4498-8CD1-6E6FFF1386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13/02.
E-mail Correspondente: REAJUSTE JANEIRO/25 - A2364 AMAZONAS SHOPPING - ALLOS</t>
      </text>
    </comment>
    <comment ref="K179" authorId="183" shapeId="0" xr:uid="{9FF2C2B6-3BD7-4007-BBD2-060310BEDE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
Planilha com ajustes de horário.</t>
      </text>
    </comment>
    <comment ref="K180" authorId="184" shapeId="0" xr:uid="{EC342686-49BE-46E5-A9D4-74CA2A4D40F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Aprovado em 13/02.
E-mail correspondente: REAJUSTE JANEIRO/25 - I2250 CONDOMINIO AMAZONAS SHOPPING CENTER - ALLOS 
</t>
      </text>
    </comment>
    <comment ref="K181" authorId="185" shapeId="0" xr:uid="{EA243F94-C3C6-4B90-B97B-6EE4B3567B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 01/04.
E-mail correspondente:</t>
      </text>
    </comment>
    <comment ref="AC181" authorId="186" shapeId="0" xr:uid="{0DC5F4A4-38EB-44BD-AE1B-24D066A58A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Irão seguir com o valor do fornecedor</t>
      </text>
    </comment>
    <comment ref="AD181" authorId="187" shapeId="0" xr:uid="{9D5FC0F1-2347-4880-86ED-782A3C0694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Irão seguir com o valor do fornecedor</t>
      </text>
    </comment>
    <comment ref="K182" authorId="188" shapeId="0" xr:uid="{74E54396-FBCE-437D-B71C-3A68268F3F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Descobrimos durante o pedido de reajuste do fornecedor que o valor que estavam praticando seria de R$23.952,18 e não o valor aprovado de R$ 22.832,61 conforme o e-mail de reajuste de 2024. - Fornecedor não retornou nosso questionamento
E-mail correspondente: VALIDAÇÃO DE REAJUSTE 2025 MARCIA LIMA</t>
      </text>
    </comment>
    <comment ref="K183" authorId="189" shapeId="0" xr:uid="{48BE9683-86B9-4A31-92A3-F69A10660B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
Validado dia 15/04
E-mail correspondente: Reajuste Contratual 2025 - Shopping Boulevard Belém.</t>
      </text>
    </comment>
    <comment ref="K185" authorId="190" shapeId="0" xr:uid="{9D29F3CA-0BED-406D-9B03-6B36432F3F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
Responder:
    Reequilíbrio + reajuste 2025</t>
      </text>
    </comment>
    <comment ref="K186" authorId="191" shapeId="0" xr:uid="{9CF6708B-6892-4851-BC32-CD1713876E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187" authorId="192" shapeId="0" xr:uid="{15DD687C-E4C1-485C-A381-A9627FA1A1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AC187" authorId="193" shapeId="0" xr:uid="{1FEFE026-4040-48DB-99B9-7D370AC54B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R$ 853,39 (extra referente aos dias 02, 03 e 04 de abril). 
Responder:
    R$ 2055,39 (extra referentes aos dias 03 e 05 de abril
Responder:
    R$ 1.130,10 - Extras do dia 19/04 e 20/04 - CANCELADO
Responder:
    R$ 205,63 - Extra 25/04
Responder:
    Extra R$ 853,39 CANCELADO
Responder:
    R$ 87,61 - Troca de Turno noturno operador</t>
      </text>
    </comment>
    <comment ref="AD187" authorId="194" shapeId="0" xr:uid="{1EDF552B-BC9D-47C5-936B-82B5594A12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R$ 853,39 (extra referente aos dias 02, 03 e 04 de abril). 
Responder:
    R$ 2055,39 (extra referentes aos dias 03 e 05 de abril
Responder:
    R$ 1.130,10 - Extras do dia 19/04 e 20/04 - CANCELADO
Responder:
    R$ 205,63 - Extra 25/04
Responder:
    Extra R$ 853,39 CANCELADO
Responder:
    R$ 87,61 - Troca de Turno noturno operador</t>
      </text>
    </comment>
    <comment ref="K188" authorId="195" shapeId="0" xr:uid="{1A11758F-0F05-44E4-9E67-202D0085B8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negociou o reajuste sem nos colocar na cópia. Ficou acordado o reajuste baseado no IPCA Acumulado de  03/2024-02/2025 = 5,06%
Responder:
    Solicitamos o preenchimento da planilha para analisar se os custos são devidos</t>
      </text>
    </comment>
    <comment ref="P188" authorId="196" shapeId="0" xr:uid="{DFCBEBFD-556F-41C8-BCA6-26B38D3745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foram contabilizados - Shopping preencheu dia 13/05 porém não informou sobre.</t>
      </text>
    </comment>
    <comment ref="U188" authorId="197" shapeId="0" xr:uid="{06603C38-74B1-4943-8003-399D868522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foram contabilizados - Shopping preencheu dia 13/05 porém não informou sobre.</t>
      </text>
    </comment>
    <comment ref="K189" authorId="198" shapeId="0" xr:uid="{7DAE46CA-0E7D-48C9-9218-EA6D76DE47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 13/05
E-mail Correspondente: SHOPPING BOULEVARD FEIRA DE SANTANA/BA- (REAJUSTE CCT PORTARIA - FEIRA DE SANTANA - 2025)</t>
      </text>
    </comment>
    <comment ref="P189" authorId="199" shapeId="0" xr:uid="{1C487460-9B83-41F5-A0EF-8F16780087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foram contabilizados - Shopping preencheu dia 13/05 porém não informou sobre.</t>
      </text>
    </comment>
    <comment ref="U189" authorId="200" shapeId="0" xr:uid="{58740F0B-7E7A-4D18-B395-581418C13D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foram contabilizados - Shopping preencheu dia 13/05 porém não informou sobre.</t>
      </text>
    </comment>
    <comment ref="K190" authorId="201" shapeId="0" xr:uid="{F0C7DCA5-6D7E-4C27-A67B-710FFB9EF6C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(Incluído o valor de prêmio permanência na planilha, deve-se fazer o controle de quem está apto a receber o benefício.)
Responder:
    E-mail correspondente: SHOPPING BOULEVARD FEIRA DE SANTANA/BA- (REAJUSTE CCT VIGILANCIA 2025) </t>
      </text>
    </comment>
    <comment ref="P190" authorId="202" shapeId="0" xr:uid="{51F6CBB4-7828-4503-A338-C83B2C5BC8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foram contabilizados - Shopping preencheu dia 13/05 porém não informou sobre.</t>
      </text>
    </comment>
    <comment ref="U190" authorId="203" shapeId="0" xr:uid="{13149B9B-D52A-4118-80BC-BB18DB9784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foram contabilizados - Shopping preencheu dia 13/05 porém não informou sobre.</t>
      </text>
    </comment>
    <comment ref="Y190" authorId="204" shapeId="0" xr:uid="{B8FBED99-E549-467B-B399-E9D1CB32FA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Eles realizam a emissão da NF no mês da prestação, então quando foi acordado o retroativo (12/02) já haviam emitido as NFs de janeiro e fevereiro, então vão colocar o retroativo na nota de março.
E-mail correspondente: SHOPPING BOULEVARD FEIRA DE SANTANA/BA- (REAJUSTE CCT VIGILANCIA 2025) 
Responder:
    Shopping solicitou para parcelar em x2.</t>
      </text>
    </comment>
    <comment ref="K191" authorId="205" shapeId="0" xr:uid="{B37B1D41-631C-4E07-95E4-F3CCD4B569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validado dia: 28/02
Email correspondente: Medição Mensal Janeiro/25 - Cariri Shopping
</t>
      </text>
    </comment>
    <comment ref="K192" authorId="206" shapeId="0" xr:uid="{068F5F30-34F4-4818-BE0A-F836D30E0A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2025;
Validado dia 27/03;
E-mail correspondente: RES: ENC: planilha de custos BCPC 2024/2025</t>
      </text>
    </comment>
    <comment ref="K193" authorId="207" shapeId="0" xr:uid="{52B276F4-7516-41A1-815C-4965E6379B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para 2025.
Validado dia 25/03.
E-mail correspondente: CONTRATO JARDINANDO MANAUARA</t>
      </text>
    </comment>
    <comment ref="I194" authorId="208" shapeId="0" xr:uid="{F189DC57-31E6-4F23-95C9-95775CE2AE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informou a quantidade e descritivo das faltas somente em maio/25</t>
      </text>
    </comment>
    <comment ref="K194" authorId="209" shapeId="0" xr:uid="{BFE7545B-F5BE-4E68-8CAA-82FDE64316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escopo - 1 encarregado e 2 líderes, considerando SC reajustada 2024 pela Atlas
Responder:
    Ainda é o valor antes do reequilibrio</t>
      </text>
    </comment>
    <comment ref="K195" authorId="210" shapeId="0" xr:uid="{754C7666-89B8-407E-9DBB-B162F1589B3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
Aprovado em 13/02
E-mail correspondente: REAJUSTE JANEIRO/25 - I2391 MANAUARA SHOPPING - ALLOS </t>
      </text>
    </comment>
    <comment ref="K196" authorId="211" shapeId="0" xr:uid="{22A47223-6F69-4181-BF0A-556EC9A0C4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
Validado dia: 01/04
E-mail correspondente: REAJUSTE 2025 - MANAUARA SHOPPING - ATENDENTE DE MALL</t>
      </text>
    </comment>
    <comment ref="K197" authorId="212" shapeId="0" xr:uid="{539E59BA-2397-4793-97C0-B6504C0B5E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2025 - considerada validação do valor de acordo com a NF emitida em abril</t>
      </text>
    </comment>
    <comment ref="K198" authorId="213" shapeId="0" xr:uid="{1175947A-89F1-46EB-8FF5-1E171D1183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200" authorId="214" shapeId="0" xr:uid="{F0BAF6B4-43F1-4C55-B42D-165C8C0010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02" authorId="215" shapeId="0" xr:uid="{AAAE54E5-CAB1-4373-AEEE-FB1BF256F7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04" authorId="216" shapeId="0" xr:uid="{FC5B9DD4-1A68-49C3-A86D-BE24214B67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proposta para 470k e ajuste de escopo de 05 efetivos para 495k
Responder:
    Ainda há a discussão sobre a questão da insalubridade. Atlas pediu para o Shopping verificar com o sindicato sobre a situação porém ainda não tivemos resposta</t>
      </text>
    </comment>
    <comment ref="M204" authorId="217" shapeId="0" xr:uid="{BFEEB4B6-8C37-4B3F-8143-03B5062959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Faltas referentes a Abril</t>
      </text>
    </comment>
    <comment ref="K205" authorId="218" shapeId="0" xr:uid="{D6700307-4D44-46B0-8FA2-A16C5965F6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Reequilíbrio negociado pelo Shopping</t>
      </text>
    </comment>
    <comment ref="K206" authorId="219" shapeId="0" xr:uid="{95022E49-89DC-43CE-9E4F-2475B1C1EF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2025;
Validado dia 08/04
E-mail correspondente: REAJUSTE 2025 - SHOPPING PARANGABA - LIMPEZA</t>
      </text>
    </comment>
    <comment ref="K208" authorId="220" shapeId="0" xr:uid="{4AB7C064-5256-478E-AEEC-C38A58E257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209" authorId="221" shapeId="0" xr:uid="{FD212687-AFE3-4890-AFDD-3D55A8CA8B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reajuste insumos</t>
      </text>
    </comment>
    <comment ref="K210" authorId="222" shapeId="0" xr:uid="{26B186A7-63FE-409D-B216-32B4B013BA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ocorrido em 27/12/24 (REAJUSTE DISSIDIO - CCT 2024/2025)
Vigência começou em: 1-set-24</t>
      </text>
    </comment>
    <comment ref="K211" authorId="223" shapeId="0" xr:uid="{DAB580FE-F818-478C-BF27-8C979AE974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Flora Rocha 25/07</t>
      </text>
    </comment>
    <comment ref="K212" authorId="224" shapeId="0" xr:uid="{5E40DA39-79BC-4ECB-96EF-FF0E0258AB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o aumento de escopo de 02 pessoas (Iniciado dia 10/03)
Aprovado pelo corporativo dia 30/01 pela Letícia.
E-mail correspondente: Aumento de efetivo limpeza - Plaza Sul Shopping</t>
      </text>
    </comment>
    <comment ref="AD212" authorId="225" shapeId="0" xr:uid="{D691F5EC-F1F9-4648-BFF9-B6A809B4D7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 tratamento de piso 30 dias
+
Extra reserva técnica - limpeza estacionamento. Seguirão com valor do fornecedor</t>
      </text>
    </comment>
    <comment ref="K213" authorId="226" shapeId="0" xr:uid="{79261364-A9B0-403A-9F1C-F982CD243E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Reoneração + ajuste de salário do oficial de manutenção e do encarregado (validado pelo corporativo).
e-mail: "Medição Mensal Fevereiro/25 - Plaza Sul"</t>
      </text>
    </comment>
    <comment ref="K214" authorId="227" shapeId="0" xr:uid="{3EE2A0FD-6B0A-4A6B-AB64-B6E87FCD94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Reoneração</t>
      </text>
    </comment>
    <comment ref="K215" authorId="228" shapeId="0" xr:uid="{EB0D0A95-8721-4838-B4A7-2C119A0150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16" authorId="229" shapeId="0" xr:uid="{4FA53C0F-A633-4293-A458-2D4722F9A8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17" authorId="230" shapeId="0" xr:uid="{07712486-19F1-445C-8BFC-6A8C0794C7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18" authorId="231" shapeId="0" xr:uid="{4AFF58C9-8AC8-470A-B0A3-EE6CF78D0B8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redução salário operador de máquina 
+
Ajuste de lista de materiais e equipamentos - e-mail: Demonstrativo de Faturamento - Março/2025 </t>
      </text>
    </comment>
    <comment ref="T218" authorId="232" shapeId="0" xr:uid="{B5969514-EB7C-498D-9560-45DA60F109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elevador (7/10)</t>
      </text>
    </comment>
    <comment ref="AC218" authorId="233" shapeId="0" xr:uid="{FD5B151B-FDE5-41B3-AF5E-F5A2201556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Seguirão com valor fornecedor</t>
      </text>
    </comment>
    <comment ref="K219" authorId="234" shapeId="0" xr:uid="{ED1D1506-DDB7-4411-8380-1DB97B369C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Reoneração</t>
      </text>
    </comment>
    <comment ref="K220" authorId="235" shapeId="0" xr:uid="{CD0D6F7E-59B6-488E-8B53-B552908BE3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Reoneração</t>
      </text>
    </comment>
    <comment ref="K221" authorId="236" shapeId="0" xr:uid="{8BD7DC6F-4EB4-437C-9101-CE1BAB8FC5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que não estava aprovado no nosso controle, mas é o que o shopping está pagando</t>
      </text>
    </comment>
    <comment ref="K223" authorId="237" shapeId="0" xr:uid="{5927C353-5EA5-47D3-A157-490FE611A5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24" authorId="238" shapeId="0" xr:uid="{4527B085-EC60-437C-980E-BBF337F30D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nos salários e inclusão de equip</t>
      </text>
    </comment>
    <comment ref="K225" authorId="239" shapeId="0" xr:uid="{3D0BAF70-1E26-4B95-B5B7-916AF78C1A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Ambi Verde 01/08</t>
      </text>
    </comment>
    <comment ref="K226" authorId="240" shapeId="0" xr:uid="{EDE4EC2A-F85B-40D6-A845-BC19C40E81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2025
Validado dia 02/04
E-mail correspondente: Shopping Taboão/Limpeza - Reajuste 2025</t>
      </text>
    </comment>
    <comment ref="T226" authorId="241" shapeId="0" xr:uid="{BDE422DF-D9FE-40CB-A164-C85C0D455A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referente a NF fiscal do extra que o fornecedor emitiu - (Validamos o valor de R$ 12.892,84 enquanto o fornecedor R$ 13.202,21)
Só recebemos o pedido do extra após a emissão da nota 
E-mail correspondente: Top Service | Fechamento Fevereiro/25</t>
      </text>
    </comment>
    <comment ref="AC226" authorId="242" shapeId="0" xr:uid="{FDA75805-CED6-4E17-A17E-A6D9B8B369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dia 21/04 e 18/04</t>
      </text>
    </comment>
    <comment ref="AD226" authorId="243" shapeId="0" xr:uid="{0F73ED21-6066-4D6C-ACBE-BC25D43EB8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dia 21/04 e 18/04</t>
      </text>
    </comment>
    <comment ref="K227" authorId="244" shapeId="0" xr:uid="{E4887CAE-882A-45A9-A54F-6184C50C77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Shopping realiza a emissão da nota fiscal no mês da prestação de serviço então o envio da medição é baseado em: Valor do mês em que a medição é enviada - Valor dos descontos do mês anterior.
A medição final foi enviada dia 08/05 com o valor atualizado do aumento de efetivo no contrato que se iniciou em maio 05/05 (Foi realizado um cálculo proporcional referente aos 4 dias de contrato com o valor anterior) somado aos descontos referentes a Abril/25.</t>
      </text>
    </comment>
    <comment ref="Q227" authorId="245" shapeId="0" xr:uid="{BE10A599-56E0-400B-AF41-813A97B48C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SLA referente a Março/25</t>
      </text>
    </comment>
    <comment ref="K228" authorId="246" shapeId="0" xr:uid="{7288D01E-40BB-47A6-8989-58773C1762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Shopping realiza a emissão da nota fiscal no mês da prestação de serviço então o envio da medição é baseado em: Valor do mês em que a medição é enviada - Valor dos descontos do mês anterior.
A medição final foi enviada dia 08/05 com o valor atualizado do aumento de efetivo no contrato que se iniciou em maio 05/05 (Foi realizado um cálculo proporcional referente aos 4 dias de contrato com o valor anterior) somado aos descontos referentes a Abril/25.</t>
      </text>
    </comment>
    <comment ref="M228" authorId="247" shapeId="0" xr:uid="{201B6E0D-83C0-4359-8B29-DF742D756C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contrato iniciou em Maio/25, mas como o shopping emite a NF no mês da prestação de serviço, estamos enviando o valor do mês de maio com os descontos de abril (como não houve serviço a nota seria no valor cheio)</t>
      </text>
    </comment>
    <comment ref="O228" authorId="248" shapeId="0" xr:uid="{DA349A61-710C-40CD-A00B-5367EB815A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contrato iniciou em Maio/25, mas como o shopping emite a NF no mês da prestação de serviço, estamos enviando o valor do mês de maio com os descontos de abril (como não houve serviço a nota seria no valor cheio)</t>
      </text>
    </comment>
    <comment ref="P228" authorId="249" shapeId="0" xr:uid="{FCF77451-6B70-4371-89AA-3F48C9D7CC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contrato iniciou em Maio/25, mas como o shopping emite a NF no mês da prestação de serviço, estamos enviando o valor do mês de maio com os descontos de abril (como não houve serviço a nota seria no valor cheio)</t>
      </text>
    </comment>
    <comment ref="K229" authorId="250" shapeId="0" xr:uid="{CED2EB40-09AF-40EC-BFAA-18EEEDC9AA7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(Adição do prêmio assiduidade)
Validado em: 24/02.
E-mail associado: AJUSTE DE VALORES EM COFORMIDADE COM A CONVENÇÃO COLETIVA SIEMACO DE 2025 - SHOPPING TABOÃO | PORTARIA </t>
      </text>
    </comment>
    <comment ref="K230" authorId="251" shapeId="0" xr:uid="{B58432F9-E065-46E1-A758-494B205E4FD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2025.
Validado em 30/01.
E-mail associado: AJUSTE DE VALORES EM COFORMIDADE COM A CONVENÇÃO COLETIVA DE 2025 - SHOPPING TABOÃO </t>
      </text>
    </comment>
    <comment ref="K231" authorId="252" shapeId="0" xr:uid="{13FEE6AF-FF46-4725-B1EA-6B7AA0388A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2024 (Solicitaram o reajuste da CCT que saiu em 05/2024 em 01/2025 - A CCT é vigente até 02/2025)</t>
      </text>
    </comment>
    <comment ref="K232" authorId="253" shapeId="0" xr:uid="{37691959-2AE5-45D9-93B1-DA878372EA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233" authorId="254" shapeId="0" xr:uid="{2A51559D-BE56-48E4-99DA-113B1B9193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34" authorId="255" shapeId="0" xr:uid="{113EDD50-9539-40F7-8517-624CA4C4570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2025:
O fornecedor absorveu o custo do prêmio boa permanencia para chegar no valor deles (Eles nunca preencheram com os valores devidos na nossa planilha, somente preenchiam para chegar no valor deles)
E-mail sobre a discussão: Recomposição salarial 2025 - Vigilantes - Boulevard Shopping - Conquista </t>
      </text>
    </comment>
    <comment ref="K235" authorId="256" shapeId="0" xr:uid="{205C75F3-7A48-44B1-8964-1F448D31141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reajuste que aconteceu em dez/24 referente a data base de agosto/24.
E-mail correspondente: Amazonas Shopping - Contrato Brigada (IVAN VIDINHA) </t>
      </text>
    </comment>
    <comment ref="K236" authorId="257" shapeId="0" xr:uid="{7E690221-D241-4223-AB0B-75901A4913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temos abertura deste contrato
Responder:
    Valor que emitem é R$ 12.065,00</t>
      </text>
    </comment>
    <comment ref="V236" authorId="258" shapeId="0" xr:uid="{8F902B79-7F9E-43CE-97D2-E5D4F2B4FE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temos abertura deste contrato. Valor emitido: R$ 12.065,00</t>
      </text>
    </comment>
    <comment ref="K237" authorId="259" shapeId="0" xr:uid="{3F434D4E-9E57-4D41-B298-9054440FAD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13/02.
E-mail Correspondente: REAJUSTE JANEIRO/25 - A2364 AMAZONAS SHOPPING - ALLOS</t>
      </text>
    </comment>
    <comment ref="AD237" authorId="260" shapeId="0" xr:uid="{17AE4E3C-A58F-4A21-BD7F-6E0B523ADD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referentes aos dias - 09, 10, 11 e 31 de maio - R$ 9921,6
Extras do dia 01 (feriado) - R$ R$ 3.485,87</t>
      </text>
    </comment>
    <comment ref="K238" authorId="261" shapeId="0" xr:uid="{9B216D95-41CC-488C-BE5F-E453CCAF06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
Planilha com ajustes de horário.</t>
      </text>
    </comment>
    <comment ref="K239" authorId="262" shapeId="0" xr:uid="{FA50FE22-4C50-4A77-918D-D9EFD615125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Aprovado em 13/02.
E-mail correspondente: REAJUSTE JANEIRO/25 - I2250 CONDOMINIO AMAZONAS SHOPPING CENTER - ALLOS 
</t>
      </text>
    </comment>
    <comment ref="K240" authorId="263" shapeId="0" xr:uid="{8F4D04C8-B030-4DAA-9B91-A79725C146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 01/04.
E-mail correspondente:</t>
      </text>
    </comment>
    <comment ref="K241" authorId="264" shapeId="0" xr:uid="{39B9D50B-6263-46D8-B480-1A5C195446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Descobrimos durante o pedido de reajuste do fornecedor que o valor que estavam praticando seria de R$23.952,18 e não o valor aprovado de R$ 22.832,61 conforme o e-mail de reajuste de 2024. - Fornecedor não retornou nosso questionamento
E-mail correspondente: VALIDAÇÃO DE REAJUSTE 2025 MARCIA LIMA</t>
      </text>
    </comment>
    <comment ref="K242" authorId="265" shapeId="0" xr:uid="{5C060B5F-6701-4011-B5B4-A5515E9886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
Validado dia 15/04
E-mail correspondente: Reajuste Contratual 2025 - Shopping Boulevard Belém.</t>
      </text>
    </comment>
    <comment ref="AD242" authorId="266" shapeId="0" xr:uid="{34E89212-B170-4798-9F87-D7E147E3CE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 referente ao dia 08 a 11/05 (R$7.753,51)</t>
      </text>
    </comment>
    <comment ref="K246" authorId="267" shapeId="0" xr:uid="{069D0D7E-4993-4D44-B91D-12C143CFAD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Responder:
    Validado dia: 22/05
E-mail correspondente: REAJUSTE 2025 - SHOPPING BOULERVARD</t>
      </text>
    </comment>
    <comment ref="Y246" authorId="268" shapeId="0" xr:uid="{C2F548EC-0D4F-4B10-97AD-A8015573F1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parcelado em 6x
E-mail correspondente: 
Reajuste 2025
REAJUSTE 2025 - SHOPPING BOULERVARD</t>
      </text>
    </comment>
    <comment ref="AC246" authorId="269" shapeId="0" xr:uid="{4C8030BB-D92C-400B-A03B-6BFD975AB4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Hora extra referente aos dias 09,10 e 11 de Maio 
Responder:
    R$ 205,63 - Extra 25/04
Responder:
    R$ 411,36 - Extra 08/05</t>
      </text>
    </comment>
    <comment ref="AD246" authorId="270" shapeId="0" xr:uid="{D2385FCC-5333-45BF-A58D-87FAFE567B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Hora extra referente aos dias 09,10 e 11 de Maio 
Responder:
    R$ 205,63 - Extra 25/04
Responder:
    R$ 411,36 - Extra 08/05
Responder:
    R$242,20 - Extra 21, 23, 26, 28, 30/5</t>
      </text>
    </comment>
    <comment ref="K247" authorId="271" shapeId="0" xr:uid="{ADB88AFE-7997-433C-8607-07635A1C32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negociou o reajuste sem nos colocar na cópia. Ficou acordado o reajuste baseado no IPCA Acumulado de  03/2024-02/2025 = 5,06%
Responder:
    Solicitamos o preenchimento da planilha para analisar se os custos são devidos</t>
      </text>
    </comment>
    <comment ref="K248" authorId="272" shapeId="0" xr:uid="{900425B6-9680-4EDE-B1E5-BD5A4DCBD0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 13/05
E-mail Correspondente: SHOPPING BOULEVARD FEIRA DE SANTANA/BA- (REAJUSTE CCT PORTARIA - FEIRA DE SANTANA - 2025)</t>
      </text>
    </comment>
    <comment ref="K249" authorId="273" shapeId="0" xr:uid="{4B485082-9348-4F22-AAC6-8C135B7048A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(Incluído o valor de prêmio permanência na planilha, deve-se fazer o controle de quem está apto a receber o benefício.)
Responder:
    E-mail correspondente: SHOPPING BOULEVARD FEIRA DE SANTANA/BA- (REAJUSTE CCT VIGILANCIA 2025) </t>
      </text>
    </comment>
    <comment ref="K250" authorId="274" shapeId="0" xr:uid="{8CA4B723-F754-4A31-BFB2-F64997CA000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validado dia: 28/02
Email correspondente: Medição Mensal Janeiro/25 - Cariri Shopping
</t>
      </text>
    </comment>
    <comment ref="K251" authorId="275" shapeId="0" xr:uid="{DF175653-5A25-437E-A90B-4439FA4673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2025;
Validado dia 27/03;
E-mail correspondente: RES: ENC: planilha de custos BCPC 2024/2025</t>
      </text>
    </comment>
    <comment ref="K252" authorId="276" shapeId="0" xr:uid="{77FF6EA8-4E91-4EDA-BDBF-BB3E8212C8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para 2025.
Validado dia 25/03.
E-mail correspondente: CONTRATO JARDINANDO MANAUARA</t>
      </text>
    </comment>
    <comment ref="K253" authorId="277" shapeId="0" xr:uid="{F8519575-0B6B-48D3-95AD-F24DEBAFF0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reequilíbrio</t>
      </text>
    </comment>
    <comment ref="AD253" authorId="278" shapeId="0" xr:uid="{33638D0C-E983-4AC7-948F-9D503D3D29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dias 01, 09, 10 e 11 de Maio</t>
      </text>
    </comment>
    <comment ref="K254" authorId="279" shapeId="0" xr:uid="{5BD62143-CADB-42BC-9A46-1E5EAF3E2CA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
Aprovado em 13/02
E-mail correspondente: REAJUSTE JANEIRO/25 - I2391 MANAUARA SHOPPING - ALLOS </t>
      </text>
    </comment>
    <comment ref="K255" authorId="280" shapeId="0" xr:uid="{9078ED63-95E0-4AF5-8D02-A9F20C5B13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
Validado dia: 01/04
E-mail correspondente: REAJUSTE 2025 - MANAUARA SHOPPING - ATENDENTE DE MALL</t>
      </text>
    </comment>
    <comment ref="K256" authorId="281" shapeId="0" xr:uid="{98A05AD9-82BC-497E-96CF-9B0968E047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2025 - considerada validação do valor de acordo com a NF emitida em abril</t>
      </text>
    </comment>
    <comment ref="K257" authorId="282" shapeId="0" xr:uid="{9B9E426F-9FBD-4F63-93D1-7D19FFED11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259" authorId="283" shapeId="0" xr:uid="{50F77F66-7782-4906-BCAC-E45BC9E5B5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61" authorId="284" shapeId="0" xr:uid="{E034CC62-5C75-4292-A68D-925DD6ED19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63" authorId="285" shapeId="0" xr:uid="{6F3E11B7-AB86-4D78-9BEB-C45C619AFE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correspondente ao ajuste de salário do operador de máquina
Responder:
    E-mail correspondente: SALÁRIOS OPERADORES DE MÁQUINA | SDB
Responder:
    Valor referente ao mês da prestação de serviço</t>
      </text>
    </comment>
    <comment ref="M263" authorId="286" shapeId="0" xr:uid="{3FD3909E-1FBF-49DA-9256-C369517901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Faltas de Maio (Com o valor das faltas referente ao valor anterior ainda)</t>
      </text>
    </comment>
    <comment ref="P263" authorId="287" shapeId="0" xr:uid="{AF316145-C0D3-47FA-B5DA-E3C1DF6400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SLA de maio</t>
      </text>
    </comment>
    <comment ref="V263" authorId="288" shapeId="0" xr:uid="{6A1FA5D7-26C1-45EB-BAF2-13C6EC575E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mês de Junho com os descontos de Maio</t>
      </text>
    </comment>
    <comment ref="AA263" authorId="289" shapeId="0" xr:uid="{8CA5DCDF-940B-491C-AE6C-E88DB61626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Shopping considera a emissão no mês da prestação de serviço, logo o valor do contrato é referente a junho e os descontos do mês anterior, maio</t>
      </text>
    </comment>
    <comment ref="K264" authorId="290" shapeId="0" xr:uid="{555F0AED-54B6-4C1A-B775-C186E2D4AC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Reequilíbrio negociado pelo Shopping</t>
      </text>
    </comment>
    <comment ref="K265" authorId="291" shapeId="0" xr:uid="{52821113-6693-412F-8640-A8EEA15F2B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2025;
Validado dia 08/04
E-mail correspondente: REAJUSTE 2025 - SHOPPING PARANGABA - LIMPEZA</t>
      </text>
    </comment>
    <comment ref="K267" authorId="292" shapeId="0" xr:uid="{B290CBFD-EB34-4553-A4CE-7C6A2B2521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268" authorId="293" shapeId="0" xr:uid="{8023E948-1D3D-47EE-8626-E2C775F8CC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reajuste insumos</t>
      </text>
    </comment>
    <comment ref="K269" authorId="294" shapeId="0" xr:uid="{601ACA67-4C4B-49AD-B146-92CADB6F5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ocorrido em 27/12/24 (REAJUSTE DISSIDIO - CCT 2024/2025)
Vigência começou em: 1-set-24</t>
      </text>
    </comment>
    <comment ref="K270" authorId="295" shapeId="0" xr:uid="{B88569CE-2B02-4AC0-856E-9C4273042D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Flora Rocha 25/07</t>
      </text>
    </comment>
    <comment ref="T271" authorId="296" shapeId="0" xr:uid="{FCA1FA1B-7D89-4F02-BC7B-E823D874BE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referentes às faltas ocorridas em maio durante a execução do extra de tratamento de piso.</t>
      </text>
    </comment>
    <comment ref="AD271" authorId="297" shapeId="0" xr:uid="{1999BAE5-FD69-4AF5-85FC-40BCA089A0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 calculado pela Atlas (feriado 01/05).
E-mail: Fechamento maio/25 - Plaza Sul Shopping
Data: 10/06</t>
      </text>
    </comment>
    <comment ref="K272" authorId="298" shapeId="0" xr:uid="{829461F1-B2FB-4795-8CCA-D18EC3E0EC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Reoneração + ajuste de salário do oficial de manutenção e do encarregado (validado pelo corporativo).
e-mail: "Medição Mensal Fevereiro/25 - Plaza Sul"</t>
      </text>
    </comment>
    <comment ref="K273" authorId="299" shapeId="0" xr:uid="{26E6F698-C5D6-42A5-8E0C-A96D67FB29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Reoneração</t>
      </text>
    </comment>
    <comment ref="K274" authorId="300" shapeId="0" xr:uid="{5858EFDC-BD83-4BE1-A352-3ACE1CD9CB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75" authorId="301" shapeId="0" xr:uid="{796AF4B0-A7F6-43AD-8D12-2E2B093D0E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76" authorId="302" shapeId="0" xr:uid="{3A4A3B4F-DC94-4A2F-B6BB-9153DAF68F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77" authorId="303" shapeId="0" xr:uid="{0BFF5488-F2BB-49F4-A52A-92879BC66FA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redução salário operador de máquina 
+
Ajuste de lista de materiais e equipamentos - e-mail: Demonstrativo de Faturamento - Março/2025 </t>
      </text>
    </comment>
    <comment ref="K278" authorId="304" shapeId="0" xr:uid="{D2BD67BD-14FE-40AC-9E6E-E7C58B7197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Reoneração</t>
      </text>
    </comment>
    <comment ref="K279" authorId="305" shapeId="0" xr:uid="{C6EFC8D8-319F-4710-A720-604F8DD614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Reoneração</t>
      </text>
    </comment>
    <comment ref="K280" authorId="306" shapeId="0" xr:uid="{48DA3BEC-67E5-4D34-AD3E-B75C01C723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que não estava aprovado no nosso controle, mas é o que o shopping está pagando</t>
      </text>
    </comment>
    <comment ref="K282" authorId="307" shapeId="0" xr:uid="{E3EF20EC-9B08-4AC0-9F1C-75E05FFC86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83" authorId="308" shapeId="0" xr:uid="{E0D879B0-44D6-48EA-8F89-C33E001921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nos salários e inclusão de equip</t>
      </text>
    </comment>
    <comment ref="AD283" authorId="309" shapeId="0" xr:uid="{B9F07D26-94F2-4B3D-BBF2-E22E47876B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dia 01/05</t>
      </text>
    </comment>
    <comment ref="K284" authorId="310" shapeId="0" xr:uid="{AD34F312-AA76-4CE5-AFB0-B9CAC24746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Ambi Verde 01/08</t>
      </text>
    </comment>
    <comment ref="K285" authorId="311" shapeId="0" xr:uid="{0282356C-CBE4-44B5-8EAD-6250C8082D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2025
Validado dia 02/04
E-mail correspondente: Shopping Taboão/Limpeza - Reajuste 2025</t>
      </text>
    </comment>
    <comment ref="K286" authorId="312" shapeId="0" xr:uid="{DC0EA5B3-EB5B-431F-9AB7-CD9248E90A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ao ajuste de escopo (Valor Cheio)
Responder:
    O shopping emite a nota no mês da prestação de serviço - logo a nossa medição é enviada como valor de junho - descontos de maio</t>
      </text>
    </comment>
    <comment ref="M286" authorId="313" shapeId="0" xr:uid="{EC477C81-134B-4F61-B81A-F8BC95D08C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Faltas de Maio</t>
      </text>
    </comment>
    <comment ref="P286" authorId="314" shapeId="0" xr:uid="{CA3657E2-825B-4B26-9576-FCD69BF3EE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SLA de Maio</t>
      </text>
    </comment>
    <comment ref="K287" authorId="315" shapeId="0" xr:uid="{143F60C2-6A91-4460-A931-590D4C9D43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contrato Cheio</t>
      </text>
    </comment>
    <comment ref="M287" authorId="316" shapeId="0" xr:uid="{FB9DE0E7-05B6-4ABD-93B7-B6E4CE2E9E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Faltas de Maio</t>
      </text>
    </comment>
    <comment ref="P287" authorId="317" shapeId="0" xr:uid="{8A1F3B09-5A29-48BD-8EB4-031D0E608F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SLA de Maio</t>
      </text>
    </comment>
    <comment ref="K288" authorId="318" shapeId="0" xr:uid="{FA1323C5-061B-45FD-A251-69ACA63F88D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(Adição do prêmio assiduidade)
Validado em: 24/02.
E-mail associado: AJUSTE DE VALORES EM COFORMIDADE COM A CONVENÇÃO COLETIVA SIEMACO DE 2025 - SHOPPING TABOÃO | PORTARIA </t>
      </text>
    </comment>
    <comment ref="K289" authorId="319" shapeId="0" xr:uid="{349A1A12-273E-40EA-9F70-0E5EAFF0355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2025.
Validado em 30/01.
E-mail associado: AJUSTE DE VALORES EM COFORMIDADE COM A CONVENÇÃO COLETIVA DE 2025 - SHOPPING TABOÃO </t>
      </text>
    </comment>
    <comment ref="K290" authorId="320" shapeId="0" xr:uid="{E18DF820-C22B-4539-9CD5-41B828ECDA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 01/07/2025
E-mail correspondente: Reeqilibrio contratual refrencia ano 2025/2026</t>
      </text>
    </comment>
    <comment ref="K291" authorId="321" shapeId="0" xr:uid="{370F80D0-1654-4F72-BE42-AB24672436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292" authorId="322" shapeId="0" xr:uid="{11F244B5-5690-4348-B4C3-A0BBB1CA73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293" authorId="323" shapeId="0" xr:uid="{869CFFF8-8C24-4553-B0E9-D3B40DF426C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2025:
O fornecedor absorveu o custo do prêmio boa permanencia para chegar no valor deles (Eles nunca preencheram com os valores devidos na nossa planilha, somente preenchiam para chegar no valor deles)
E-mail sobre a discussão: Recomposição salarial 2025 - Vigilantes - Boulevard Shopping - Conquista </t>
      </text>
    </comment>
    <comment ref="K294" authorId="324" shapeId="0" xr:uid="{8E2729BB-9E9B-47DD-BF64-5A9DEF830E7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reajuste que aconteceu em dez/24 referente a data base de agosto/24.
E-mail correspondente: Amazonas Shopping - Contrato Brigada (IVAN VIDINHA) </t>
      </text>
    </comment>
    <comment ref="K295" authorId="325" shapeId="0" xr:uid="{DA9A0FD3-98BD-4D43-AB86-8F47EAC0ED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temos abertura deste contrato
Responder:
    Valor que emitem é R$ 12.065,00</t>
      </text>
    </comment>
    <comment ref="K296" authorId="326" shapeId="0" xr:uid="{C2B3421B-4113-443C-B3D9-B18166D9D3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13/02.
E-mail Correspondente: REAJUSTE JANEIRO/25 - A2364 AMAZONAS SHOPPING - ALLOS</t>
      </text>
    </comment>
    <comment ref="AD296" authorId="327" shapeId="0" xr:uid="{2C1A47C4-D9A2-4B70-8315-FC4D483472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dias- 01, 06,07, 12 e 19(feriado) de junho</t>
      </text>
    </comment>
    <comment ref="K297" authorId="328" shapeId="0" xr:uid="{75D792AB-5019-47F3-B899-93ADF321DA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
Planilha com ajustes de horário.</t>
      </text>
    </comment>
    <comment ref="K298" authorId="329" shapeId="0" xr:uid="{9BBCC223-0014-46E3-AC7E-159688F94B7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Aprovado em 13/02.
E-mail correspondente: REAJUSTE JANEIRO/25 - I2250 CONDOMINIO AMAZONAS SHOPPING CENTER - ALLOS 
</t>
      </text>
    </comment>
    <comment ref="K299" authorId="330" shapeId="0" xr:uid="{D45CAB09-5E51-474B-A0FB-422BB9FAB8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 01/04.
E-mail correspondente:</t>
      </text>
    </comment>
    <comment ref="K300" authorId="331" shapeId="0" xr:uid="{3071F8AB-93C5-4789-BD0A-8DF005AE99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Fornecedor solicitou o reajuste de 2025 para o Shopping e o mesmo aprovou sem nossa validação. Fomos informados que o reajuste foi solicitado em janeiro</t>
      </text>
    </comment>
    <comment ref="K301" authorId="332" shapeId="0" xr:uid="{DE6AFEF2-F347-4802-B792-48514DD2F0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
Validado dia 15/04
E-mail correspondente: Reajuste Contratual 2025 - Shopping Boulevard Belém.</t>
      </text>
    </comment>
    <comment ref="K302" authorId="333" shapeId="0" xr:uid="{15B8F21C-34A1-44EC-A7B7-AAF7AFECCF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não é reajustado desde 2023</t>
      </text>
    </comment>
    <comment ref="K305" authorId="334" shapeId="0" xr:uid="{B0B09542-906E-4E01-A1DA-1BF027C739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Responder:
    Validado dia: 22/05
E-mail correspondente: REAJUSTE 2025 - SHOPPING BOULERVARD</t>
      </text>
    </comment>
    <comment ref="Y305" authorId="335" shapeId="0" xr:uid="{89F030E1-985C-4150-A6BF-2ED69207D1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parcelado em 6x
E-mail correspondente: 
Reajuste 2025
REAJUSTE 2025 - SHOPPING BOULERVARD</t>
      </text>
    </comment>
    <comment ref="AD305" authorId="336" shapeId="0" xr:uid="{81BCED91-184E-48AF-8CB3-17E26429FA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Todos os extras validados;
E-mail correspondente: Dados faturamento Serval -Julho 2025</t>
      </text>
    </comment>
    <comment ref="K306" authorId="337" shapeId="0" xr:uid="{ABD312F4-8893-4A02-8ADE-31467C80C3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negociou o reajuste sem nos colocar na cópia. Ficou acordado o reajuste baseado no IPCA Acumulado de  03/2024-02/2025 = 5,06%
E-mail correspondente: Medição Mensal Março/25 - Shopping Feira de Santana
Responder:
    Solicitamos o preenchimento da planilha para analisar se os custos são devidos
Responder:
    Ainda não retornaram com a resposta</t>
      </text>
    </comment>
    <comment ref="K307" authorId="338" shapeId="0" xr:uid="{D95A2F43-D485-4E56-9816-C943C0977A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um posto fixo de final de semana - foi validado porém não haviam informado quando havia iniciado - verificando quando foi</t>
      </text>
    </comment>
    <comment ref="K308" authorId="339" shapeId="0" xr:uid="{E91C13CA-27DC-482D-81A3-8DCFE3CC69E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(Incluído o valor de prêmio permanência na planilha, deve-se fazer o controle de quem está apto a receber o benefício.)
Responder:
    E-mail correspondente: SHOPPING BOULEVARD FEIRA DE SANTANA/BA- (REAJUSTE CCT VIGILANCIA 2025) </t>
      </text>
    </comment>
    <comment ref="K309" authorId="340" shapeId="0" xr:uid="{05792C8C-7358-4601-BDDE-7F374A1C10C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validado dia: 28/02
Email correspondente: Medição Mensal Janeiro/25 - Cariri Shopping
</t>
      </text>
    </comment>
    <comment ref="K310" authorId="341" shapeId="0" xr:uid="{3ED34999-A3FA-4D33-A44F-350C9CF9EF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2025;
Validado dia 27/03;
E-mail correspondente: RES: ENC: planilha de custos BCPC 2024/2025</t>
      </text>
    </comment>
    <comment ref="Y310" authorId="342" shapeId="0" xr:uid="{ACEBB8FE-35A4-439A-9CE3-2896B8B3FB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estava acordado o valor de reequilíbrio e foi emitido com o valor anterior neste mês de medição.</t>
      </text>
    </comment>
    <comment ref="K311" authorId="343" shapeId="0" xr:uid="{436563B3-83D7-43EB-AD3C-1B8FCE3197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para 2025.
Validado dia 25/03.
E-mail correspondente: CONTRATO JARDINANDO MANAUARA</t>
      </text>
    </comment>
    <comment ref="K312" authorId="344" shapeId="0" xr:uid="{C06DFE37-1D4B-423E-BE27-805BB70835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reequilíbrio</t>
      </text>
    </comment>
    <comment ref="K313" authorId="345" shapeId="0" xr:uid="{6B3A0054-87A1-43D8-9C83-FA37C100B0C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
Aprovado em 13/02
E-mail correspondente: REAJUSTE JANEIRO/25 - I2391 MANAUARA SHOPPING - ALLOS </t>
      </text>
    </comment>
    <comment ref="K314" authorId="346" shapeId="0" xr:uid="{CDD17405-4E9C-46E6-8E2B-9D2DFB5B7C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
Validado dia: 01/04
E-mail correspondente: REAJUSTE 2025 - MANAUARA SHOPPING - ATENDENTE DE MALL</t>
      </text>
    </comment>
    <comment ref="K315" authorId="347" shapeId="0" xr:uid="{BCC34438-80B6-4C1C-AA95-7447DE5C38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2025 - considerada validação do valor de acordo com a NF emitida em abril</t>
      </text>
    </comment>
    <comment ref="K316" authorId="348" shapeId="0" xr:uid="{3597F50A-8C27-4846-B49C-1393A8D16D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318" authorId="349" shapeId="0" xr:uid="{44F1B6D4-8D4D-4282-933C-CAEC39D53EE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fornecedora emitiu a nota com o valor 2024 sem comunicar o shopping. </t>
      </text>
    </comment>
    <comment ref="V318" authorId="350" shapeId="0" xr:uid="{00B12EE4-1BFE-4509-A5A6-31041FBD27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nota foi emitida com o valor integral do contrato (valor 2024).</t>
      </text>
    </comment>
    <comment ref="K320" authorId="351" shapeId="0" xr:uid="{88418267-EB2B-40C4-980A-145944AF0C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322" authorId="352" shapeId="0" xr:uid="{33A1D61A-47EE-4E9D-863E-D00991477D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correspondente ao ajuste de salário do operador de máquina
Responder:
    E-mail correspondente: SALÁRIOS OPERADORES DE MÁQUINA | SDB
Responder:
    Valor referente ao mês da prestação de serviço</t>
      </text>
    </comment>
    <comment ref="K323" authorId="353" shapeId="0" xr:uid="{465D1032-C51E-4C82-BF07-31DE836E50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Reequilíbrio negociado pelo Shopping</t>
      </text>
    </comment>
    <comment ref="K324" authorId="354" shapeId="0" xr:uid="{96DD53E9-AB53-43EC-A9FA-1D203B4E44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Responder:
    A medição foi errada (considerou o valor de 2024 - R$189.610,15).</t>
      </text>
    </comment>
    <comment ref="K326" authorId="355" shapeId="0" xr:uid="{6B73C610-892B-48DF-A9CE-1AD525AD04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327" authorId="356" shapeId="0" xr:uid="{E39AC346-7DD3-4766-930B-572549D84E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reajuste insumos</t>
      </text>
    </comment>
    <comment ref="K328" authorId="357" shapeId="0" xr:uid="{C231D507-EBA8-4419-9E62-EE0B06162A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ocorrido em 27/12/24 (REAJUSTE DISSIDIO - CCT 2024/2025)
Vigência começou em: 1-set-24
+
Ajuste de escopo a partir de 16/06</t>
      </text>
    </comment>
    <comment ref="K329" authorId="358" shapeId="0" xr:uid="{D4217F6E-37BD-4D20-9642-5242E4A78A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Flora Rocha 25/07</t>
      </text>
    </comment>
    <comment ref="R330" authorId="359" shapeId="0" xr:uid="{1051594F-C639-4065-A3BB-F22C095A897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-Máquina de limpeza das escadas rolantes quebrada o mês todo (30 dias);
-Máquina Brava ficou quebrada 20 dias; 
-Máquina B70 ficou quebrada 5 dias;
-R$ 442,00 valor referente as saboneteiras.
</t>
      </text>
    </comment>
    <comment ref="K331" authorId="360" shapeId="0" xr:uid="{7BE56365-0A2B-48B6-A9ED-4067132720D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com reoneração e 8 funcionários. </t>
      </text>
    </comment>
    <comment ref="K332" authorId="361" shapeId="0" xr:uid="{13340479-FFE0-40AF-909A-13961672CF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com reoneração e 2 funcionários.</t>
      </text>
    </comment>
    <comment ref="K333" authorId="362" shapeId="0" xr:uid="{55530007-41AE-49A5-A2D4-1BA4FFE105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334" authorId="363" shapeId="0" xr:uid="{74E089D4-F0E1-4402-80C9-A8ADEB9CEA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335" authorId="364" shapeId="0" xr:uid="{5A426FAF-4B9C-4835-BB9B-1E687D9854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336" authorId="365" shapeId="0" xr:uid="{2B693420-2AFD-4DC5-911A-457E307B25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(reajuste finalizado em junho)</t>
      </text>
    </comment>
    <comment ref="R336" authorId="366" shapeId="0" xr:uid="{B8C12F22-BAEA-4956-B4B7-66AF826652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referente à máquina A670.</t>
      </text>
    </comment>
    <comment ref="T336" authorId="367" shapeId="0" xr:uid="{17C57A9F-4A1E-46A6-ADC5-D701BEE129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Danos ao elevador.</t>
      </text>
    </comment>
    <comment ref="AD336" authorId="368" shapeId="0" xr:uid="{02C651BA-E210-4539-9471-F0F71FB01F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fornecedor (e-mail: PLANILHA HE JUNHO/25 RIO ANIL SHOPPING).</t>
      </text>
    </comment>
    <comment ref="K337" authorId="369" shapeId="0" xr:uid="{30F4321C-7E4E-4137-BD58-F5DB280050A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2025 com adição de 2 funcionários. </t>
      </text>
    </comment>
    <comment ref="K338" authorId="370" shapeId="0" xr:uid="{6FACE07D-74D6-4143-A2E2-35C134AF2F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K339" authorId="371" shapeId="0" xr:uid="{A75D0179-EDA2-47D7-9336-AA40D76270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que não estava aprovado no nosso controle, mas é o que o shopping está pagando</t>
      </text>
    </comment>
    <comment ref="K341" authorId="372" shapeId="0" xr:uid="{EDF6DB5B-7388-448D-A1F3-3A3381DF83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342" authorId="373" shapeId="0" xr:uid="{1C20A617-8E5E-4BA0-8566-F4518F11F4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nos salários e inclusão de equip</t>
      </text>
    </comment>
    <comment ref="K343" authorId="374" shapeId="0" xr:uid="{E6C718E8-B833-4A40-88AF-DB7114779B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Ambi Verde 01/08</t>
      </text>
    </comment>
    <comment ref="K344" authorId="375" shapeId="0" xr:uid="{272DD4FC-BCBB-4265-8DFF-BE8858AB58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2025
Validado dia 02/04
E-mail correspondente: Shopping Taboão/Limpeza - Reajuste 2025</t>
      </text>
    </comment>
    <comment ref="K345" authorId="376" shapeId="0" xr:uid="{6325B0D7-0D7D-4960-8B60-E9271D01E3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ao ajuste de escopo (Valor Cheio)
Responder:
    O shopping emite a nota no mês da prestação de serviço - logo a nossa medição é enviada como valor de junho - descontos de maio</t>
      </text>
    </comment>
    <comment ref="P345" authorId="377" shapeId="0" xr:uid="{17A5D152-F873-422A-B369-E9681AB5E9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SLA Junho
</t>
      </text>
    </comment>
    <comment ref="K346" authorId="378" shapeId="0" xr:uid="{97293E86-0EBC-4358-ACCB-05959C7C61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contrato Cheio</t>
      </text>
    </comment>
    <comment ref="P346" authorId="379" shapeId="0" xr:uid="{8C0B706C-FEF0-4E11-A516-BBC838D58C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SLA de Junho</t>
      </text>
    </comment>
    <comment ref="K347" authorId="380" shapeId="0" xr:uid="{0C61AE57-7AE4-42C5-8207-9111F6D33C7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(Adição do prêmio assiduidade)
Validado em: 24/02.
E-mail associado: AJUSTE DE VALORES EM COFORMIDADE COM A CONVENÇÃO COLETIVA SIEMACO DE 2025 - SHOPPING TABOÃO | PORTARIA </t>
      </text>
    </comment>
    <comment ref="K348" authorId="381" shapeId="0" xr:uid="{B4FF25AE-8D7A-4EB1-9236-AEE121FB60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2025.
Validado em 30/01.
E-mail associado: AJUSTE DE VALORES EM COFORMIDADE COM A CONVENÇÃO COLETIVA DE 2025 - SHOPPING TABOÃO </t>
      </text>
    </comment>
    <comment ref="K353" authorId="382" shapeId="0" xr:uid="{61D2AEE8-71AC-4DE4-AA93-F8ECA234F55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reajuste que aconteceu em dez/24 referente a data base de agosto/24.
E-mail correspondente: Amazonas Shopping - Contrato Brigada (IVAN VIDINHA) </t>
      </text>
    </comment>
    <comment ref="K354" authorId="383" shapeId="0" xr:uid="{93D8A434-5CCA-418F-9289-5F449A8593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que emitem, porém não fomos informados do porque do aumento e não temos abertura deste contrato na SC</t>
      </text>
    </comment>
    <comment ref="K355" authorId="384" shapeId="0" xr:uid="{0D9BCC8B-6DB6-45A7-98F8-20F032EE3C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13/02.
E-mail Correspondente: REAJUSTE JANEIRO/25 - A2364 AMAZONAS SHOPPING - ALLOS</t>
      </text>
    </comment>
    <comment ref="V355" authorId="385" shapeId="0" xr:uid="{4EBF496E-C625-405C-AE48-967FF9315D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emitiu o valor da NF com um extra de encarregado (fechou diretamente com o fornecedor)</t>
      </text>
    </comment>
    <comment ref="K356" authorId="386" shapeId="0" xr:uid="{CBA4D48E-F655-48EA-A27F-5E0CACED79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
Planilha com ajustes de horário.</t>
      </text>
    </comment>
    <comment ref="K357" authorId="387" shapeId="0" xr:uid="{ACF003AC-F667-4F01-AB1F-072A44185D3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Aprovado em 13/02.
E-mail correspondente: REAJUSTE JANEIRO/25 - I2250 CONDOMINIO AMAZONAS SHOPPING CENTER - ALLOS 
</t>
      </text>
    </comment>
    <comment ref="K358" authorId="388" shapeId="0" xr:uid="{C3654BF7-E9B8-41F0-A45A-17A8C3E985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um posto 12x36 (08:00 - 20:00) e um posto 12x36 (11:00 - 23:00)
Validado dia: 17/07
E-mail correspondente: RES: Amazonas Shopping: Aumento de Efetivo</t>
      </text>
    </comment>
    <comment ref="K359" authorId="389" shapeId="0" xr:uid="{14B033E2-95E8-4929-A64F-BD7E9792A7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Fornecedor solicitou o reajuste de 2025 para o Shopping e o mesmo aprovou sem nossa validação. Fomos informados que o reajuste foi solicitado em janeiro</t>
      </text>
    </comment>
    <comment ref="K360" authorId="390" shapeId="0" xr:uid="{0770B499-7AFA-442E-BD4B-3907FBC728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
Validado dia 15/04
E-mail correspondente: Reajuste Contratual 2025 - Shopping Boulevard Belém.</t>
      </text>
    </comment>
    <comment ref="P360" authorId="391" shapeId="0" xr:uid="{14A3CC42-8697-4468-9B79-DD861FE1A6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Preencheu mas não enviou a medição (Neste mês houve uma reunião com o Shopping para falar sobre como é o fluxo da medição)</t>
      </text>
    </comment>
    <comment ref="K361" authorId="392" shapeId="0" xr:uid="{CE962629-E81F-4C20-8718-F1A69B9B70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não é reajustado desde 2023</t>
      </text>
    </comment>
    <comment ref="P361" authorId="393" shapeId="0" xr:uid="{D6D093D4-709C-4F76-812A-1AD70FD1BF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Preencheu mas não enviou a medição (Neste mês houve uma reunião com o Shopping para falar sobre como é o fluxo da medição)</t>
      </text>
    </comment>
    <comment ref="P362" authorId="394" shapeId="0" xr:uid="{CD7CE92D-E5C1-4CB0-AD4D-C35BC04092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Preencheu mas não enviou a medição (Neste mês houve uma reunião com o Shopping para falar sobre como é o fluxo da medição)</t>
      </text>
    </comment>
    <comment ref="K363" authorId="395" shapeId="0" xr:uid="{CCB7181F-20DA-4D00-8B60-E8E1E85BC5C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2025;
Validado dia 16/07
E-mail correspondente:  Reajuste CTA 2025
</t>
      </text>
    </comment>
    <comment ref="P363" authorId="396" shapeId="0" xr:uid="{6AF9CD64-51F5-4EA7-AE25-9F71167B96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Preencheram mas não enviaram medição
Responder:
    Solicitamos o envio</t>
      </text>
    </comment>
    <comment ref="K364" authorId="397" shapeId="0" xr:uid="{899555C4-2996-4596-A577-E7561A516B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Responder:
    Validado dia: 22/05
E-mail correspondente: REAJUSTE 2025 - SHOPPING BOULERVARD</t>
      </text>
    </comment>
    <comment ref="Y364" authorId="398" shapeId="0" xr:uid="{78DBC421-C4DB-43DA-9D4F-A3FFACF8C7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parcelado em 6x
E-mail correspondente: 
Reajuste 2025
REAJUSTE 2025 - SHOPPING BOULERVARD</t>
      </text>
    </comment>
    <comment ref="AD364" authorId="399" shapeId="0" xr:uid="{C93DC94E-69BE-4285-96ED-5FCADFBEE3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13 e 20 de julho
Extra Pesquisa NPS (Visita diretoria)</t>
      </text>
    </comment>
    <comment ref="K365" authorId="400" shapeId="0" xr:uid="{FDD15FC3-E5A5-4468-B8AC-0C3B6E820F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negociou o reajuste sem nos colocar na cópia. Ficou acordado o reajuste baseado no IPCA Acumulado de  03/2024-02/2025 = 5,06%
E-mail correspondente: Medição Mensal Março/25 - Shopping Feira de Santana
Responder:
    Solicitamos o preenchimento da planilha para analisar se os custos são devidos
Responder:
    Ainda não retornaram com a resposta</t>
      </text>
    </comment>
    <comment ref="K366" authorId="401" shapeId="0" xr:uid="{7F46702B-3FCB-4A4C-A6AD-E70E4247B4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um posto fixo de final de semana - foi validado porém não haviam informado quando havia iniciado - verificando quando foi</t>
      </text>
    </comment>
    <comment ref="P366" authorId="402" shapeId="0" xr:uid="{605A962F-494D-4459-BEC0-74BDDB8C7D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Tivemos reunião com o Shopping e fornecedor para falar dos envios das medições (Anteriormente eles estavam contabilizando os postos de final de semana de forma apartada do o posto semanal)
Responder:
    Solicitamos o envio</t>
      </text>
    </comment>
    <comment ref="K367" authorId="403" shapeId="0" xr:uid="{88ECF33C-1C1D-42AC-B380-29BD09087DC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(Incluído o valor de prêmio permanência na planilha, deve-se fazer o controle de quem está apto a receber o benefício.)
Responder:
    E-mail correspondente: SHOPPING BOULEVARD FEIRA DE SANTANA/BA- (REAJUSTE CCT VIGILANCIA 2025) </t>
      </text>
    </comment>
    <comment ref="U367" authorId="404" shapeId="0" xr:uid="{FA28F026-4E15-4696-92FA-8AFCE84419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Preenchimento errado do Shopping - Verificando</t>
      </text>
    </comment>
    <comment ref="K368" authorId="405" shapeId="0" xr:uid="{A7E51A14-6799-4E6D-983C-C3ED1D6AB0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validado dia: 28/02
Email correspondente: Medição Mensal Janeiro/25 - Cariri Shopping
</t>
      </text>
    </comment>
    <comment ref="AD368" authorId="406" shapeId="0" xr:uid="{0D406553-1F19-475A-8A78-B9C024B93D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Parcela 1|3 - 3346,46</t>
      </text>
    </comment>
    <comment ref="K369" authorId="407" shapeId="0" xr:uid="{4BAA9EAD-6AC0-472F-865A-873505D72D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Aprovado reequilíbrio de 6% com mudança da alíquota e ajuste de BDI.
Valor final: R$75.837,80
E-mail correspondente: Reequilíbrio Contratual - Brigada de Incêndio - Shopping Manauara</t>
      </text>
    </comment>
    <comment ref="P369" authorId="408" shapeId="0" xr:uid="{72736A17-2D68-4D09-B886-DECBD4774E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Preencheram SLA mas não enviaram medição</t>
      </text>
    </comment>
    <comment ref="K370" authorId="409" shapeId="0" xr:uid="{DA66CD2A-A538-40AC-A738-CDECEF371B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para 2025.
Validado dia 25/03.
E-mail correspondente: CONTRATO JARDINANDO MANAUARA</t>
      </text>
    </comment>
    <comment ref="P370" authorId="410" shapeId="0" xr:uid="{08254EEB-2401-4196-A456-9CBB1845B2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Preencheram SLA mas não enviaram medição</t>
      </text>
    </comment>
    <comment ref="K371" authorId="411" shapeId="0" xr:uid="{B6B85C22-1126-4639-BC0C-08E0FBA8BC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reequilíbrio</t>
      </text>
    </comment>
    <comment ref="P371" authorId="412" shapeId="0" xr:uid="{33993486-AE54-46BD-B190-B827286FA6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acordado no fim do contrato que não será considerado o valor de desconto do SLA.</t>
      </text>
    </comment>
    <comment ref="K372" authorId="413" shapeId="0" xr:uid="{BA328629-8F21-4DA2-934E-7314767EC45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
Aprovado em 13/02
E-mail correspondente: REAJUSTE JANEIRO/25 - I2391 MANAUARA SHOPPING - ALLOS </t>
      </text>
    </comment>
    <comment ref="P372" authorId="414" shapeId="0" xr:uid="{6006EC2B-A34C-4653-92B3-78AB59F3E6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Preencheram SLA mas não enviaram medição</t>
      </text>
    </comment>
    <comment ref="K373" authorId="415" shapeId="0" xr:uid="{2D2AC79A-5D67-48B5-BB7C-215D271275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
Validado dia: 01/04
E-mail correspondente: REAJUSTE 2025 - MANAUARA SHOPPING - ATENDENTE DE MALL</t>
      </text>
    </comment>
    <comment ref="K374" authorId="416" shapeId="0" xr:uid="{931BC432-C822-42D6-8B5D-58677E9C0B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2025 - considerada validação do valor de acordo com a NF emitida em abril</t>
      </text>
    </comment>
    <comment ref="K375" authorId="417" shapeId="0" xr:uid="{09BD4FF7-C8DE-42D4-9B21-8210032901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377" authorId="418" shapeId="0" xr:uid="{F51EA14D-C0FB-47C4-8061-E35E9002EC8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fornecedora emitiu a nota com o valor 2024 sem comunicar o shopping. </t>
      </text>
    </comment>
    <comment ref="T377" authorId="419" shapeId="0" xr:uid="{8BDA5BFC-E531-43BB-BEDC-666321DB9E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entre o valor 2025 e 2024 (a fornecedora está emitindo as notas com o valor de 2024 sem comunicar ao shopping).
IMPORTANTE: esse valor não é o retroativo dissídio, é somente a diferença entre os valores das notas emitidas. 
Referente à junho. </t>
      </text>
    </comment>
    <comment ref="V377" authorId="420" shapeId="0" xr:uid="{A129BFBE-E8C0-4884-A45F-44E0A5737F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2024 + a diferença entre os contratos 2024 e 2025.</t>
      </text>
    </comment>
    <comment ref="K379" authorId="421" shapeId="0" xr:uid="{05232BB1-1A6E-4D93-A43D-734A8C8FF0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380" authorId="422" shapeId="0" xr:uid="{96D31209-24E1-445D-8DCC-63AB71AC3E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16/07
E-mail correspondente: Reajuste CTA 2025</t>
      </text>
    </comment>
    <comment ref="K381" authorId="423" shapeId="0" xr:uid="{17ECD713-AC0E-4997-9EE8-BC8F2A163E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correspondente ao ajuste de salário do operador de máquina
Responder:
    E-mail correspondente: SALÁRIOS OPERADORES DE MÁQUINA | SDB
Responder:
    Valor referente ao mês da prestação de serviço</t>
      </text>
    </comment>
    <comment ref="K382" authorId="424" shapeId="0" xr:uid="{9A5071C4-ACFD-44B0-99F3-24A0E41488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Reequilíbrio negociado pelo Shopping + Alteração de valores devido as considerações de encarregado ao inves de agente líder
E-mail correspondente: SHOPPING DA BAHIA X GPS</t>
      </text>
    </comment>
    <comment ref="V382" authorId="425" shapeId="0" xr:uid="{9A47AADB-E3A8-4A38-AA9B-6680BE80EC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Emitiram uma nota com valor de R$ 332.408,99 - EM VERIFICAÇÃO</t>
      </text>
    </comment>
    <comment ref="K383" authorId="426" shapeId="0" xr:uid="{6CA0D048-CD3E-4D90-9DB3-3F76000F67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Responder:
    A medição foi errada (considerou o valor de 2024 - R$189.610,15).</t>
      </text>
    </comment>
    <comment ref="K385" authorId="427" shapeId="0" xr:uid="{AEDD0163-AEA6-4A58-8C57-3EAD662A8F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386" authorId="428" shapeId="0" xr:uid="{8312D886-1AD1-47DF-ACA3-AD6B832218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reajuste insumos</t>
      </text>
    </comment>
    <comment ref="K387" authorId="429" shapeId="0" xr:uid="{CB4BA7C0-02DF-4D26-AF50-7CDE2C188D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ocorrido em 27/12/24 (REAJUSTE DISSIDIO - CCT 2024/2025)
Vigência começou em: 1-set-24
+
Ajuste de escopo a partir de 16/06</t>
      </text>
    </comment>
    <comment ref="T387" authorId="430" shapeId="0" xr:uid="{467D140F-D190-40FA-9A92-723852F51DD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Verzani faturou a nota do mês anterior sem desconto. 
Desconto retroativo. </t>
      </text>
    </comment>
    <comment ref="K388" authorId="431" shapeId="0" xr:uid="{94026E53-7418-44FD-A1C9-7F3D3846C0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Flora Rocha 25/07</t>
      </text>
    </comment>
    <comment ref="K389" authorId="432" shapeId="0" xr:uid="{9B869846-30AB-4344-A7D1-40CD97AB93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Flora Rocha 25/07</t>
      </text>
    </comment>
    <comment ref="R390" authorId="433" shapeId="0" xr:uid="{C0EF7B2F-6898-48EC-BFF2-2B626674D5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Máquina de polimento de piso ficou quebrada. </t>
      </text>
    </comment>
    <comment ref="AD390" authorId="434" shapeId="0" xr:uid="{1A78DC33-5817-44CA-A706-E87CDB8134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 de tratamento de piso (13 dias de maio e o mês de junho inteiro).
NF já foi emitida pelo fornecedor.</t>
      </text>
    </comment>
    <comment ref="K391" authorId="435" shapeId="0" xr:uid="{23DEF992-B5D4-46D0-8674-47E9A759D9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com reoneração e 8 funcionários. </t>
      </text>
    </comment>
    <comment ref="T391" authorId="436" shapeId="0" xr:uid="{EF69511D-AB67-4E74-BF34-E68E971835D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referente ao mês de junho em que o novo escopo passou a ser praticado, mas não foi considerado na medição. </t>
      </text>
    </comment>
    <comment ref="K392" authorId="437" shapeId="0" xr:uid="{7B64F563-F1C5-4BC1-A2B8-4FCB54679F4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com reoneração e 2 funcionários.
20% de insalubridade para o mecânico de refrigeração. </t>
      </text>
    </comment>
    <comment ref="K393" authorId="438" shapeId="0" xr:uid="{D947AD87-AF98-44D8-BA30-431CEF0BDD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394" authorId="439" shapeId="0" xr:uid="{72B05FBE-25CF-473A-ABFC-225B2068A1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395" authorId="440" shapeId="0" xr:uid="{A52667DE-FCC3-444C-AE98-A72F28934A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396" authorId="441" shapeId="0" xr:uid="{FC0DE72F-5698-4036-8982-1BD572A346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(reajuste finalizado em junho)</t>
      </text>
    </comment>
    <comment ref="K397" authorId="442" shapeId="0" xr:uid="{58728169-56EA-43E6-A2B4-F09C321051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2025 com adição de 2 funcionários. </t>
      </text>
    </comment>
    <comment ref="T397" authorId="443" shapeId="0" xr:uid="{8249BF73-6B82-4948-9DD2-DF1EF8C9B4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referente ao adicional de periculosidade aos encarregados.</t>
      </text>
    </comment>
    <comment ref="K398" authorId="444" shapeId="0" xr:uid="{574EF4E1-38AC-4AB6-84D3-E79B077912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K399" authorId="445" shapeId="0" xr:uid="{AB40F392-ED7A-4B29-B7D0-5182EE40A7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que não estava aprovado no nosso controle, mas é o que o shopping está pagando</t>
      </text>
    </comment>
    <comment ref="K401" authorId="446" shapeId="0" xr:uid="{E7036593-7464-4309-A1CC-696FCE267F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402" authorId="447" shapeId="0" xr:uid="{D3D1E563-01D7-4BD9-B945-D4DC4DCEE5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nos salários e inclusão de equip</t>
      </text>
    </comment>
    <comment ref="AD402" authorId="448" shapeId="0" xr:uid="{26F9A3E6-0BF6-4A35-99EB-38AA8684402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 09/07
</t>
      </text>
    </comment>
    <comment ref="K403" authorId="449" shapeId="0" xr:uid="{B833BE08-C8D3-4B0D-9EAD-E40ED38021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Ambi Verde 01/08</t>
      </text>
    </comment>
    <comment ref="K404" authorId="450" shapeId="0" xr:uid="{ABAB6547-3E0E-4BC0-A958-F09700DA16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2025
Validado dia 02/04
E-mail correspondente: Shopping Taboão/Limpeza - Reajuste 2025</t>
      </text>
    </comment>
    <comment ref="K405" authorId="451" shapeId="0" xr:uid="{B9CBCA0A-3615-40CC-B4B2-7A4BC6AFEE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é feita no mês da prestação de serviço
Responder:
    Valor considerando Inclusão de 01 Supervisor 5x2, 01 Pintor e a exclusão do almoxarife
Retirada do Andaime e inclusão de 01 notebook
Responder:
    Valor do cenário 02 a ser considerado: R$ 154.169,37. Verificamos nos holerites que os salários de algumas funções estavam divergentes do que estava na planilha - O salario do eletricista estava maior no holerite, então tivemos que ajustar</t>
      </text>
    </comment>
    <comment ref="P405" authorId="452" shapeId="0" xr:uid="{BCB387E4-DE29-4EFA-A3FF-28B8DB35F4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SLA de julho</t>
      </text>
    </comment>
    <comment ref="T405" authorId="453" shapeId="0" xr:uid="{BD8594EE-E965-4FF9-9616-18DFB10F10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contrato no mês anterior menos o desconto do posto de Almoxarife que não devia ter sido considerado no faturamento referente a junho</t>
      </text>
    </comment>
    <comment ref="K406" authorId="454" shapeId="0" xr:uid="{24F387EB-F34F-4349-85F0-4E0FC74FA6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contrato Cheio</t>
      </text>
    </comment>
    <comment ref="P406" authorId="455" shapeId="0" xr:uid="{A89CB2E2-5371-434B-B9AE-36B518C18D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SLA de julho</t>
      </text>
    </comment>
    <comment ref="K407" authorId="456" shapeId="0" xr:uid="{CDEF33BB-DF17-4E6F-B5CE-6066F74ACC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RCR no dia 01/07
Responder:
    Emissão no mês da prestação de serviço - Emitiram a primeira nota em julho com valor cheio.</t>
      </text>
    </comment>
    <comment ref="K408" authorId="457" shapeId="0" xr:uid="{A6BB8AAC-3FDF-4415-990A-8DEEB9B09F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RCR no dia 01/07
Responder:
    Emissão no mês da prestação de serviço - Emitiram a primeira nota em julho com valor cheio.</t>
      </text>
    </comment>
    <comment ref="K413" authorId="458" shapeId="0" xr:uid="{69A29934-01F8-4CC3-8D8B-5836515440A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reajuste que aconteceu em dez/24 referente a data base de agosto/24.
E-mail correspondente: Amazonas Shopping - Contrato Brigada (IVAN VIDINHA) </t>
      </text>
    </comment>
    <comment ref="K414" authorId="459" shapeId="0" xr:uid="{493B61D2-CE38-4155-A0F3-EC6AB6FF62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que emitem, porém não fomos informados do porque do aumento e não temos abertura deste contrato na SC</t>
      </text>
    </comment>
    <comment ref="K415" authorId="460" shapeId="0" xr:uid="{A1557373-549A-4E45-9275-7953006D27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13/02.
E-mail Correspondente: REAJUSTE JANEIRO/25 - A2364 AMAZONAS SHOPPING - ALLOS</t>
      </text>
    </comment>
    <comment ref="K416" authorId="461" shapeId="0" xr:uid="{DCEE7C62-E58B-4A8F-9F0B-634D1432F9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
Planilha com ajustes de horário.
Responder:
    Fornecedor conseguiu contratar o supervisor com o valor anterior - então o valor se mantem em 117k
E-mail correspondente: Medição Mensal Julho/25 - Shopping Amazonas</t>
      </text>
    </comment>
    <comment ref="T416" authorId="462" shapeId="0" xr:uid="{345AE71B-0A6A-4FDF-8EF9-990A265126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de desconto referente a diferença emitida errada do extra da medição anterior 
E-mail correspondente: Medição Mensal Julho/25 - Shopping Amazonas</t>
      </text>
    </comment>
    <comment ref="K417" authorId="463" shapeId="0" xr:uid="{28AC0F56-739B-4CD0-9865-BD04CB2CC1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Alteração de jornada do Mecânico de refrigeração - retirada de hora noturna</t>
      </text>
    </comment>
    <comment ref="K418" authorId="464" shapeId="0" xr:uid="{62048270-9474-4CAD-AA82-38F538A6EE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um posto 12x36 (08:00 - 20:00) e um posto 12x36 (11:00 - 23:00)
Validado dia: 17/07
E-mail correspondente: RES: Amazonas Shopping: Aumento de Efetivo</t>
      </text>
    </comment>
    <comment ref="AC418" authorId="465" shapeId="0" xr:uid="{CCDA0756-8ED1-4F41-BCD9-50FA9B5E17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e-mail: Medição Agosto - Sioux Segurança</t>
      </text>
    </comment>
    <comment ref="K419" authorId="466" shapeId="0" xr:uid="{E137F914-2BA9-4ADC-8002-A8E692BF70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Fornecedor solicitou o reajuste de 2025 para o Shopping e o mesmo aprovou sem nossa validação. Fomos informados que o reajuste foi solicitado em janeiro</t>
      </text>
    </comment>
    <comment ref="P419" authorId="467" shapeId="0" xr:uid="{9676BED9-08B5-49F1-9103-F179EC854C9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Tivemos reunião para falar sobre o Fluxo da medição porém ainda não tivemos a aderência. </t>
      </text>
    </comment>
    <comment ref="K420" authorId="468" shapeId="0" xr:uid="{CC88F3C5-61DD-43F7-A044-C7EF7F42C8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
Validado dia 15/04
E-mail correspondente: Reajuste Contratual 2025 - Shopping Boulevard Belém.</t>
      </text>
    </comment>
    <comment ref="P420" authorId="469" shapeId="0" xr:uid="{CF358694-FD8A-48C6-8742-D537E91711F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Tivemos reunião para falar sobre o Fluxo da medição porém ainda não tivemos a aderência. </t>
      </text>
    </comment>
    <comment ref="AD420" authorId="470" shapeId="0" xr:uid="{8224E1AF-C1C3-4F38-9C1B-A107AC0F61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para os dias 07, 08, 09, 10 de agosto - Apoio extra dia dos pais/25- 7916,13</t>
      </text>
    </comment>
    <comment ref="K421" authorId="471" shapeId="0" xr:uid="{0E4E9B74-7BF8-41DE-BA0D-32E570ECFF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não é reajustado desde 2023</t>
      </text>
    </comment>
    <comment ref="P421" authorId="472" shapeId="0" xr:uid="{BD00CD35-3F70-4551-935C-4B99E867C26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Tivemos reunião para falar sobre o Fluxo da medição porém ainda não tivemos a aderência. </t>
      </text>
    </comment>
    <comment ref="P422" authorId="473" shapeId="0" xr:uid="{CB1C0516-F86D-45E1-B788-70DEF72C8C0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Tivemos reunião para falar sobre o Fluxo da medição porém ainda não tivemos a aderência. </t>
      </text>
    </comment>
    <comment ref="K423" authorId="474" shapeId="0" xr:uid="{6129EA0B-6582-4CA0-9D7C-E07FEFF9D23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2025;
Validado dia 16/07
E-mail correspondente:  Reajuste CTA 2025
</t>
      </text>
    </comment>
    <comment ref="K424" authorId="475" shapeId="0" xr:uid="{209BA22C-E42D-4294-9F9F-339D456B78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Responder:
    Validado dia: 22/05
E-mail correspondente: REAJUSTE 2025 - SHOPPING BOULERVARD</t>
      </text>
    </comment>
    <comment ref="Y424" authorId="476" shapeId="0" xr:uid="{A65A6A37-5DBB-44F9-BE9B-EB3791AF4A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parcelado em 6x
E-mail correspondente: 
Reajuste 2025
REAJUSTE 2025 - SHOPPING BOULERVARD</t>
      </text>
    </comment>
    <comment ref="K425" authorId="477" shapeId="0" xr:uid="{219D2388-65E3-41F0-AF32-C1360B86A7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negociou o reajuste sem nos colocar na cópia. Ficou acordado o reajuste baseado no IPCA Acumulado de  03/2024-02/2025 = 5,06%
E-mail correspondente: Medição Mensal Março/25 - Shopping Feira de Santana
Responder:
    Solicitamos o preenchimento da planilha para analisar se os custos são devidos
Responder:
    Ainda não retornaram com a resposta</t>
      </text>
    </comment>
    <comment ref="K426" authorId="478" shapeId="0" xr:uid="{C9C1FDB4-17DE-4C52-AE75-968D9F9597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um posto fixo de final de semana - foi validado porém não haviam informado quando havia iniciado - verificando quando foi</t>
      </text>
    </comment>
    <comment ref="K427" authorId="479" shapeId="0" xr:uid="{061FB19E-FEC3-4437-A563-152F61B9A6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(Incluído o valor de prêmio permanência na planilha, deve-se fazer o controle de quem está apto a receber o benefício.)
Responder:
    E-mail correspondente: SHOPPING BOULEVARD FEIRA DE SANTANA/BA- (REAJUSTE CCT VIGILANCIA 2025) </t>
      </text>
    </comment>
    <comment ref="K428" authorId="480" shapeId="0" xr:uid="{8F2417A9-A41C-4962-862E-D825C8A08DA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validado dia: 28/02
Email correspondente: Medição Mensal Janeiro/25 - Cariri Shopping
</t>
      </text>
    </comment>
    <comment ref="AD428" authorId="481" shapeId="0" xr:uid="{977D3C80-DEB1-4C4B-B1A7-E9305C77B7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Parcela 2|3 - 3346,46</t>
      </text>
    </comment>
    <comment ref="K429" authorId="482" shapeId="0" xr:uid="{131D18AA-089E-432D-B9B7-D3A7BDB7A7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Aprovado reequilíbrio de 6% com mudança da alíquota e ajuste de BDI.
Valor final: R$75.837,80
E-mail correspondente: Reequilíbrio Contratual - Brigada de Incêndio - Shopping Manauara</t>
      </text>
    </comment>
    <comment ref="K430" authorId="483" shapeId="0" xr:uid="{98202730-2315-43E1-BEE4-E4A43EC3A3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para 2025.
Validado dia 25/03.
E-mail correspondente: CONTRATO JARDINANDO MANAUARA</t>
      </text>
    </comment>
    <comment ref="K431" authorId="484" shapeId="0" xr:uid="{0D3AC0DA-8809-45E0-BD83-2551646D4F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reequilíbrio</t>
      </text>
    </comment>
    <comment ref="P431" authorId="485" shapeId="0" xr:uid="{1CF1AEEB-307E-49D2-9D93-4165A41486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acordado no fim do contrato que não será considerado o valor de desconto do SLA.</t>
      </text>
    </comment>
    <comment ref="K432" authorId="486" shapeId="0" xr:uid="{682CA033-11FC-4D39-8274-7A5FC42328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
Aprovado em 13/02
E-mail correspondente: REAJUSTE JANEIRO/25 - I2391 MANAUARA SHOPPING - ALLOS </t>
      </text>
    </comment>
    <comment ref="K433" authorId="487" shapeId="0" xr:uid="{84DD5F4A-B36F-41E9-B126-F0A69098FE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
Validado dia: 01/04
E-mail correspondente: REAJUSTE 2025 - MANAUARA SHOPPING - ATENDENTE DE MALL</t>
      </text>
    </comment>
    <comment ref="K434" authorId="488" shapeId="0" xr:uid="{EFC21B00-848A-402D-AE4B-3E06B6655E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2025 - considerada validação do valor de acordo com a NF emitida em abril</t>
      </text>
    </comment>
    <comment ref="AD434" authorId="489" shapeId="0" xr:uid="{46BB4F09-F625-41F7-A7F6-1364FCCA596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e-mail: Serviço Extra  Manauara - dias 20 à 30 de Setembro
</t>
      </text>
    </comment>
    <comment ref="K435" authorId="490" shapeId="0" xr:uid="{F2402084-755D-4C81-9928-78468D3DF0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437" authorId="491" shapeId="0" xr:uid="{0291CDE7-1E0B-4E06-B2DE-767CA64D6EB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fornecedora emitiu a nota com o valor 2024 sem comunicar o shopping. </t>
      </text>
    </comment>
    <comment ref="T437" authorId="492" shapeId="0" xr:uid="{106ABA97-6782-4941-83B5-5D9F21A4E3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entre o valor 2025 e 2024 (a fornecedora está emitindo as notas com o valor de 2024 sem comunicar ao shopping).
IMPORTANTE: esse valor não é o retroativo dissídio, é somente a diferença entre os valores das notas emitidas. 
Referente à julho.</t>
      </text>
    </comment>
    <comment ref="K439" authorId="493" shapeId="0" xr:uid="{360AF004-B211-4A4A-B39C-8DE67677AD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440" authorId="494" shapeId="0" xr:uid="{778EBF9D-6A5E-4CD7-9C47-C142FD4696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16/07
E-mail correspondente: Reajuste CTA 2025</t>
      </text>
    </comment>
    <comment ref="K441" authorId="495" shapeId="0" xr:uid="{F4D8D0D7-53C4-4687-B8DC-1F9A3CC6EC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Reequilíbrio negociado pelo Shopping + Alteração de valores devido as considerações de encarregado ao inves de agente líder
E-mail correspondente: SHOPPING DA BAHIA X GPS</t>
      </text>
    </comment>
    <comment ref="K442" authorId="496" shapeId="0" xr:uid="{A0FED369-AF3B-4629-85CF-11D8C75795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correspondente ao ajuste de salário do operador de máquina
Responder:
    E-mail correspondente: SALÁRIOS OPERADORES DE MÁQUINA | SDB
Responder:
    Valor referente ao mês da prestação de serviço</t>
      </text>
    </comment>
    <comment ref="K443" authorId="497" shapeId="0" xr:uid="{136DE520-EDD5-41C2-B111-7EFC19F276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K445" authorId="498" shapeId="0" xr:uid="{CE5C0C3C-A7A3-426B-9E5C-3FAEDFBF98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446" authorId="499" shapeId="0" xr:uid="{6A4E2966-ECFF-4CBD-BCBA-AF59809D52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reajuste insumos</t>
      </text>
    </comment>
    <comment ref="K447" authorId="500" shapeId="0" xr:uid="{E1F3C535-ECBE-4503-B5A6-5034324EF2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ocorrido em 27/12/24 (REAJUSTE DISSIDIO - CCT 2024/2025)
Vigência começou em: 1-set-24
+
Ajuste de escopo a partir de 16/06</t>
      </text>
    </comment>
    <comment ref="K448" authorId="501" shapeId="0" xr:uid="{413F5320-89D1-4EEE-B66C-DC079A615D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Flora Rocha 25/07</t>
      </text>
    </comment>
    <comment ref="AD449" authorId="502" shapeId="0" xr:uid="{64638F89-00E1-4E04-A464-353ECA616D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 de limpeza de escada rolante. 
E-mail com a tratativa: Extra limpeza obra das escadas rolantes - Verzani x Plaza Sul Shopping.</t>
      </text>
    </comment>
    <comment ref="K450" authorId="503" shapeId="0" xr:uid="{1811C128-DBA9-4401-A799-2F2726B89B7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com reoneração e 8 funcionários. </t>
      </text>
    </comment>
    <comment ref="K451" authorId="504" shapeId="0" xr:uid="{CB1BC686-69EB-4B63-8E56-4AE465565A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com reoneração e 2 funcionários.
20% de insalubridade para o mecânico de refrigeração. </t>
      </text>
    </comment>
    <comment ref="K452" authorId="505" shapeId="0" xr:uid="{94298816-074F-4659-9608-336F5341EB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453" authorId="506" shapeId="0" xr:uid="{7C2B7B9C-32F4-4A71-BBB5-1B1B7298A5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454" authorId="507" shapeId="0" xr:uid="{40B2BB90-FD29-43B6-856E-572E78B60B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455" authorId="508" shapeId="0" xr:uid="{8E493AB3-44A3-4738-ADE3-D9EBA17399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(reajuste finalizado em junho)</t>
      </text>
    </comment>
    <comment ref="AD455" authorId="509" shapeId="0" xr:uid="{DDF99274-0558-4DDE-9996-701086BC63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escolhido pelo shopping foi o do fornecedor.</t>
      </text>
    </comment>
    <comment ref="K456" authorId="510" shapeId="0" xr:uid="{C9ED825F-99ED-4CAD-800D-20BBBB41466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2025 com adição de 2 funcionários. </t>
      </text>
    </comment>
    <comment ref="K457" authorId="511" shapeId="0" xr:uid="{6F6169DA-4736-4DEB-AEC3-C3D2538F92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K458" authorId="512" shapeId="0" xr:uid="{4467BDE2-69BE-4C7A-A799-6682A5AAB5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que não estava aprovado no nosso controle, mas é o que o shopping está pagando</t>
      </text>
    </comment>
    <comment ref="K460" authorId="513" shapeId="0" xr:uid="{5583B4E4-8957-4867-9612-4E20E27AF2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461" authorId="514" shapeId="0" xr:uid="{DE6D0E6D-7B48-429B-8E4A-6E5F644913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nos salários e inclusão de equip</t>
      </text>
    </comment>
    <comment ref="V461" authorId="515" shapeId="0" xr:uid="{B97DFB7F-B6C7-4B22-A6C9-C3F637B0D5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Fornecedor emitiu o valor do pedido deles de ajuste de escopo (R$ 66.226,61). Entretanto o escopo ainda não estava aprovado pelo corporativo e não é o valor validado pela atlas.
E-mail correspondente: AUMENTO DO HC ESTACIONAMENTO SHOPPING TABOÃO</t>
      </text>
    </comment>
    <comment ref="K462" authorId="516" shapeId="0" xr:uid="{40BDC7BD-2C74-4A9B-8EAB-F135F4B1B9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validou com o fornecedor os valores 2025 durante o aniversário do contrato - Valores já haviam sido assinados em um aditivo</t>
      </text>
    </comment>
    <comment ref="K463" authorId="517" shapeId="0" xr:uid="{C59E1AEA-6565-4D36-84AB-DC8459D3BD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2025
Validado dia 02/04
E-mail correspondente: Shopping Taboão/Limpeza - Reajuste 2025</t>
      </text>
    </comment>
    <comment ref="V463" authorId="518" shapeId="0" xr:uid="{8CC48F22-98A3-4443-AACB-68BEFA90CD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informou que o fornecedor se recusou a emitir a NF
Responder:
    E-mail correspondente: Notas Fiscais Agosto e Setembro | Shopping Taboão</t>
      </text>
    </comment>
    <comment ref="K464" authorId="519" shapeId="0" xr:uid="{5E3B0712-2632-4271-86B3-E73E639517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é feita no mês da prestação de serviço
Responder:
    Valor considerando Inclusão de 01 Supervisor 5x2, 01 Pintor e a exclusão do almoxarife
Retirada do Andaime e inclusão de 01 notebook
Responder:
    Valor do cenário 02 a ser considerado: R$ 154.169,37. Verificamos nos holerites que os salários de algumas funções estavam divergentes do que estava na planilha - O salario do eletricista estava maior no holerite, então tivemos que ajustar</t>
      </text>
    </comment>
    <comment ref="P464" authorId="520" shapeId="0" xr:uid="{0AF60887-CDA1-4FDB-9870-06A1567444C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SLA de Agosto
</t>
      </text>
    </comment>
    <comment ref="K465" authorId="521" shapeId="0" xr:uid="{DC3998E0-A906-48CB-9C6E-B144FC0996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contrato Cheio</t>
      </text>
    </comment>
    <comment ref="P465" authorId="522" shapeId="0" xr:uid="{07DD6923-AD60-4BCC-A44E-F6102AF46E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SLA de agosto</t>
      </text>
    </comment>
    <comment ref="K466" authorId="523" shapeId="0" xr:uid="{60C163DF-DE5C-43B6-A09E-BCE22752C2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RCR no dia 01/07
Responder:
    Emissão no mês da prestação de serviço - Emitiram a primeira nota em julho com valor cheio.</t>
      </text>
    </comment>
    <comment ref="K467" authorId="524" shapeId="0" xr:uid="{E6532F64-1B61-4872-A9C5-F8D27DC68A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RCR no dia 01/07
Responder:
    Emissão no mês da prestação de serviço - Emitiram a primeira nota em julho com valor cheio.</t>
      </text>
    </comment>
    <comment ref="K472" authorId="525" shapeId="0" xr:uid="{41783EF2-1DAE-430D-BC43-F4AD8BBDEB8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reajuste que aconteceu em dez/24 referente a data base de agosto/24.
E-mail correspondente: Amazonas Shopping - Contrato Brigada (IVAN VIDINHA) </t>
      </text>
    </comment>
    <comment ref="K473" authorId="526" shapeId="0" xr:uid="{A82D1BE4-BE04-4FF4-8E4C-3904E4E9A2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que emitem, porém não fomos informados do porque do aumento e não temos abertura deste contrato na SC</t>
      </text>
    </comment>
    <comment ref="K474" authorId="527" shapeId="0" xr:uid="{4CCEC771-ABA6-4DCC-85FC-2D9DC63FAE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13/02.
E-mail Correspondente: REAJUSTE JANEIRO/25 - A2364 AMAZONAS SHOPPING - ALLOS</t>
      </text>
    </comment>
    <comment ref="K475" authorId="528" shapeId="0" xr:uid="{ED836F23-5D64-4CB9-A204-CD89528DE1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Este valor é o proporcional do contrato com e sem o pintor referente a planilha de (Setembro)
Shopping havia solicitado aumento de 01 eletricista e 01 Pintor, além do aumento salarial dos supervisores.
Entretanto, o fornecedor conseguiu contratar o supervisor com o salario original e para setembro, não houve a contratação do eletricista, somente do pintor.
E-mails correspondentes:
1.  RE: Estudo - Aumento de efetivo Manutenção
2. Medição Mensal - Setembro_ASC
3. Aumento de efetivo Manutenção
Responder:
    Foi verificado nos Holerites varias diferenças do que estão sendo considerados na planilha SC. Estudo sendo realizado para saber qual é o valor real que deveria estar na planilha</t>
      </text>
    </comment>
    <comment ref="K476" authorId="529" shapeId="0" xr:uid="{D06D988A-A25C-4C4A-819F-B9F9A33A70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Alteração de jornada do Mecânico de refrigeração - retirada de hora noturna</t>
      </text>
    </comment>
    <comment ref="K477" authorId="530" shapeId="0" xr:uid="{19E7CB5F-949E-4A4B-93D3-59D088DA20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um posto 12x36 (08:00 - 20:00) e um posto 12x36 (11:00 - 23:00)
Validado dia: 17/07
E-mail correspondente: RES: Amazonas Shopping: Aumento de Efetivo</t>
      </text>
    </comment>
    <comment ref="AC477" authorId="531" shapeId="0" xr:uid="{FF196932-04D4-4CE3-A07A-BAAC11E424B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E-mail de referência: Medição Sioux - Setembro </t>
      </text>
    </comment>
    <comment ref="K478" authorId="532" shapeId="0" xr:uid="{7DAFCDEC-2013-4630-ADFC-092609DE76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Fornecedor solicitou o reajuste de 2025 para o Shopping e o mesmo aprovou sem nossa validação. Fomos informados que o reajuste foi solicitado em janeiro</t>
      </text>
    </comment>
    <comment ref="P478" authorId="533" shapeId="0" xr:uid="{C09F0ABD-2CFB-421F-8812-3D62452A3D4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Tivemos reunião para falar sobre o Fluxo da medição porém ainda não tivemos a aderência. </t>
      </text>
    </comment>
    <comment ref="K479" authorId="534" shapeId="0" xr:uid="{3368786D-E582-4DF9-AC51-BDAEF1FE43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
Validado dia 15/04
E-mail correspondente: Reajuste Contratual 2025 - Shopping Boulevard Belém.</t>
      </text>
    </comment>
    <comment ref="AD479" authorId="535" shapeId="0" xr:uid="{5A261FAB-62D6-4612-9108-3765D028183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E-mail: Apoio Círio de Nazaré
Dias 08 à 12 de Outubro
</t>
      </text>
    </comment>
    <comment ref="K480" authorId="536" shapeId="0" xr:uid="{1E1D7F7B-7E42-46C3-865D-81AF1846CF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não é reajustado desde 2023</t>
      </text>
    </comment>
    <comment ref="K482" authorId="537" shapeId="0" xr:uid="{5DF8C647-2825-4171-9966-781366EA14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2025;
Validado dia 16/07
E-mail correspondente:  Reajuste CTA 2025
</t>
      </text>
    </comment>
    <comment ref="K483" authorId="538" shapeId="0" xr:uid="{34BB2844-C4E0-4036-8C18-0B3E968D2A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Responder:
    Validado dia: 22/05
E-mail correspondente: REAJUSTE 2025 - SHOPPING BOULERVARD</t>
      </text>
    </comment>
    <comment ref="Y483" authorId="539" shapeId="0" xr:uid="{9AED9BEC-5644-4FED-A25F-7F01A75524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parcelado em 6x
E-mail correspondente: 
Reajuste 2025
REAJUSTE 2025 - SHOPPING BOULERVARD</t>
      </text>
    </comment>
    <comment ref="K484" authorId="540" shapeId="0" xr:uid="{98070E8B-7857-4E3B-A083-CB3BC650C1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negociou o reajuste sem nos colocar na cópia. Ficou acordado o reajuste baseado no IPCA Acumulado de  03/2024-02/2025 = 5,06%
E-mail correspondente: Medição Mensal Março/25 - Shopping Feira de Santana
Responder:
    Solicitamos o preenchimento da planilha para analisar se os custos são devidos
Responder:
    Ainda não retornaram com a resposta</t>
      </text>
    </comment>
    <comment ref="K485" authorId="541" shapeId="0" xr:uid="{8FA875ED-31F7-49CE-B2E8-F2DB59502C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um posto fixo de final de semana - foi validado porém não haviam informado quando havia iniciado - verificando quando foi
Responder:
    Shopping fechou por fora outros valores deste posto fixo mesmo após o envio do nosso valor (Pedimos para verificarem porém não tivemos retorno)
Eles enviam a medição sem ser o nosso valor acordado. Além disso, criaram uma clausula de desconto sem consultar o corporativo</t>
      </text>
    </comment>
    <comment ref="K486" authorId="542" shapeId="0" xr:uid="{ECBDED82-742A-4B6C-9581-BB96C4133B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(Incluído o valor de prêmio permanência na planilha, deve-se fazer o controle de quem está apto a receber o benefício.)
Responder:
    E-mail correspondente: SHOPPING BOULEVARD FEIRA DE SANTANA/BA- (REAJUSTE CCT VIGILANCIA 2025) </t>
      </text>
    </comment>
    <comment ref="K487" authorId="543" shapeId="0" xr:uid="{5AE4F4BB-4114-423C-84D8-26EA139A5B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2025.
validado dia: 28/02
Email correspondente: Medição Mensal Janeiro/25 - Cariri Shopping
</t>
      </text>
    </comment>
    <comment ref="AD487" authorId="544" shapeId="0" xr:uid="{B654DDE2-9BA3-4712-83CC-ADDB127ACB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Parcela 3|3 - 3346,46</t>
      </text>
    </comment>
    <comment ref="K488" authorId="545" shapeId="0" xr:uid="{37718F4C-6770-4E9D-A9B3-3DC5D56DA8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Aprovado reequilíbrio de 6% com mudança da alíquota e ajuste de BDI.
Valor final: R$75.837,80
E-mail correspondente: Reequilíbrio Contratual - Brigada de Incêndio - Shopping Manauara</t>
      </text>
    </comment>
    <comment ref="K489" authorId="546" shapeId="0" xr:uid="{2670DC6A-9457-4D14-B27B-495F339D5D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para 2025.
Validado dia 25/03.
E-mail correspondente: CONTRATO JARDINANDO MANAUARA</t>
      </text>
    </comment>
    <comment ref="K490" authorId="547" shapeId="0" xr:uid="{B9F17D5B-3CD0-4425-B099-D8ADA77209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BID 2025
Início: 01/09/2025</t>
      </text>
    </comment>
    <comment ref="AD490" authorId="548" shapeId="0" xr:uid="{9552CAAD-B158-4EEF-AC6F-5D6895A6EF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referentes a 21/08 a 31/08 - Muitas solicitações pois a GPS deixou o contrato com muitas faltas sem reposição</t>
      </text>
    </comment>
    <comment ref="K491" authorId="549" shapeId="0" xr:uid="{750B7BBC-8101-4A9B-A3AE-5CA4E4830B8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
Aprovado em 13/02
E-mail correspondente: REAJUSTE JANEIRO/25 - I2391 MANAUARA SHOPPING - ALLOS </t>
      </text>
    </comment>
    <comment ref="K492" authorId="550" shapeId="0" xr:uid="{68812EAD-2C46-4024-BA36-C657D9FDCB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reajuste 2025 
Validado dia: 01/04
E-mail correspondente: REAJUSTE 2025 - MANAUARA SHOPPING - ATENDENTE DE MALL</t>
      </text>
    </comment>
    <comment ref="K493" authorId="551" shapeId="0" xr:uid="{5998F792-BAF9-4ADE-A7D6-4BA649CC69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2025 - considerada validação do valor de acordo com a NF emitida em abril</t>
      </text>
    </comment>
    <comment ref="K494" authorId="552" shapeId="0" xr:uid="{08FA7A9E-40A6-4639-9E09-1B660460A2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496" authorId="553" shapeId="0" xr:uid="{D2D90271-8BB1-4FA4-BE5E-2C3AB5FA4E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T496" authorId="554" shapeId="0" xr:uid="{B3BABF79-E058-452E-831D-BED5E1176C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entre o valor 2025 e 2024 (a fornecedora está emitindo as notas com o valor de 2024 sem comunicar ao shopping).
IMPORTANTE: esse valor não é o retroativo dissídio, é somente a diferença entre os valores das notas emitidas. 
Referente à agosto.</t>
      </text>
    </comment>
    <comment ref="K498" authorId="555" shapeId="0" xr:uid="{2C354CCA-E125-4786-B32D-D0F9AACC5E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K499" authorId="556" shapeId="0" xr:uid="{CF35DC54-881A-456D-A53D-06FD0EBE74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16/07
E-mail correspondente: Reajuste CTA 2025</t>
      </text>
    </comment>
    <comment ref="K500" authorId="557" shapeId="0" xr:uid="{7935C22D-28B2-49DA-8A09-449C2D306F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correspondente ao ajuste de salário do operador de máquina
Responder:
    E-mail correspondente: SALÁRIOS OPERADORES DE MÁQUINA | SDB
Responder:
    Valor referente ao mês da prestação de serviço</t>
      </text>
    </comment>
    <comment ref="K501" authorId="558" shapeId="0" xr:uid="{99BA3A37-4892-43E9-81DD-CE1C6927AF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Reequilíbrio negociado pelo Shopping + Alteração de valores devido as considerações de encarregado ao inves de agente líder
E-mail correspondente: SHOPPING DA BAHIA X GPS</t>
      </text>
    </comment>
    <comment ref="K502" authorId="559" shapeId="0" xr:uid="{E39845FD-97C7-4C6D-9247-8EA6743F2E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R502" authorId="560" shapeId="0" xr:uid="{BA38572C-080B-4199-ABCF-682F08C8DA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uma máquina tripulada que ficou parada do dia 12 ao dia 17 de setembro.</t>
      </text>
    </comment>
    <comment ref="K504" authorId="561" shapeId="0" xr:uid="{E3D1F96A-E4AB-4F41-BA1E-85D1D6DA92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505" authorId="562" shapeId="0" xr:uid="{6A9C4E81-C59B-4D8C-877B-376AA378F3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reajuste insumos</t>
      </text>
    </comment>
    <comment ref="K506" authorId="563" shapeId="0" xr:uid="{9E20BDD9-044F-4412-BAB6-1EFD3659F0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ocorrido em 27/12/24 (REAJUSTE DISSIDIO - CCT 2024/2025)
Vigência começou em: 1-set-24
+
Ajuste de escopo a partir de 16/06</t>
      </text>
    </comment>
    <comment ref="K507" authorId="564" shapeId="0" xr:uid="{1BC812F0-F3EA-440B-AA64-1B1C23645F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Flora Rocha 25/07</t>
      </text>
    </comment>
    <comment ref="T508" authorId="565" shapeId="0" xr:uid="{B694E39F-179A-47C8-A400-35A983BAB2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retroativa entre o valor da medição e o a NF (devido ao fornecedor).</t>
      </text>
    </comment>
    <comment ref="AD508" authorId="566" shapeId="0" xr:uid="{737AEAEC-A0BA-4238-B59D-ACFE0E35A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 de limpeza de escada rolante. 
E-mail com a tratativa: Extra limpeza obra das escadas rolantes - Verzani x Plaza Sul Shopping.</t>
      </text>
    </comment>
    <comment ref="K509" authorId="567" shapeId="0" xr:uid="{253C9417-3D11-4F90-97D0-B94B1E1F9D3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com reoneração e 8 funcionários. </t>
      </text>
    </comment>
    <comment ref="K510" authorId="568" shapeId="0" xr:uid="{A95BC594-0FD1-433B-812A-2B70F90C919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com reoneração e 2 funcionários.
20% de insalubridade para o mecânico de refrigeração. </t>
      </text>
    </comment>
    <comment ref="K511" authorId="569" shapeId="0" xr:uid="{93012ADB-DB69-4D81-A70B-5D8067F479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512" authorId="570" shapeId="0" xr:uid="{42F2261B-1A8E-4C2D-BFAE-65143AB85B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513" authorId="571" shapeId="0" xr:uid="{1A00F4AF-5B82-4D82-8AA1-85F464101D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514" authorId="572" shapeId="0" xr:uid="{0636ABD7-BF3B-490A-834E-2F62058074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(reajuste finalizado em junho)</t>
      </text>
    </comment>
    <comment ref="K515" authorId="573" shapeId="0" xr:uid="{0DAEE7EB-9952-487A-A336-8B2D5FD29F2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2025 com adição de 2 funcionários. </t>
      </text>
    </comment>
    <comment ref="Q515" authorId="574" shapeId="0" xr:uid="{3ACB1EB7-F59D-4D3A-A0CF-452E70564C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SLA dos meses de agosto e junho (junho eles não preencheram ainda).</t>
      </text>
    </comment>
    <comment ref="K516" authorId="575" shapeId="0" xr:uid="{68BC577B-9B43-430B-B18F-C6860756D9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Q516" authorId="576" shapeId="0" xr:uid="{78328FDD-B214-49C7-809B-7985B2D996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SLA dos meses de agosto e junho (junho eles não preencheram ainda).</t>
      </text>
    </comment>
    <comment ref="K517" authorId="577" shapeId="0" xr:uid="{F465BD6B-38E0-4670-B149-A876EBF17F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que não estava aprovado no nosso controle, mas é o que o shopping está pagando</t>
      </text>
    </comment>
    <comment ref="K519" authorId="578" shapeId="0" xr:uid="{5180F541-10C8-4BE3-9586-603ADCC869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K520" authorId="579" shapeId="0" xr:uid="{5BBAAADF-2358-4DC6-A79B-26819EA121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ao aumento de escopo que o Shopping seguiu sem a validação do corporativo.
O mesmo será considerado apenas durante este mês pois o corporativo não aprovou a mudança.
E-mails correspondentes:
1. AUMENTO DO HC ESTACIONAMENTO SHOPPING TABOÃO
2. CONTROLE DE FALTAS / FERIADOS SETEMBRO 2025 </t>
      </text>
    </comment>
    <comment ref="M520" authorId="580" shapeId="0" xr:uid="{364896B3-EE11-4BEA-A770-DEEFE35F97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faltas referentes a Setembro/25</t>
      </text>
    </comment>
    <comment ref="P520" authorId="581" shapeId="0" xr:uid="{6F19107E-B9F4-4EAE-9E27-F3521F4ECF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SLA referente a Setembro/25</t>
      </text>
    </comment>
    <comment ref="K521" authorId="582" shapeId="0" xr:uid="{3197769F-8454-476B-817D-99B91BC494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validou com o fornecedor os valores 2025 durante o aniversário do contrato - Valores já haviam sido assinados em um aditivo</t>
      </text>
    </comment>
    <comment ref="K522" authorId="583" shapeId="0" xr:uid="{AF849789-B4B0-4699-8D86-BA70F6B7A2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2025 - BID Limpeza
Início: 01/10
E-mail correspondente: Comunicado Final de concorrência BID Allos Limpeza | Shopping Taboão</t>
      </text>
    </comment>
    <comment ref="T522" authorId="584" shapeId="0" xr:uid="{E29AA569-7C85-4B8A-A3DB-6D0E9CDECC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bonificação da primeira fatura diluído em 24 meses (1/24)</t>
      </text>
    </comment>
    <comment ref="K523" authorId="585" shapeId="0" xr:uid="{03A6EE85-7138-4429-8046-67A1F99FC1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reajustado 2025
Validado dia 02/04
E-mail correspondente: Shopping Taboão/Limpeza - Reajuste 2025
Responder:
    GPS saiu dia 05/10 conforme informado pela Fabiola via Whatsapp</t>
      </text>
    </comment>
    <comment ref="M523" authorId="586" shapeId="0" xr:uid="{5EAEBFE7-3E7B-455B-AD02-EEB95D309B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Faltas relacionadas ao mês de setembro.
Como o contrato em outubro durou apenas 05 dias, o valor de outubro ficou menor que o desconto das faltas de setembro.</t>
      </text>
    </comment>
    <comment ref="V523" authorId="587" shapeId="0" xr:uid="{AF4B3162-0863-4413-A178-B0A729925A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zerado pois como a emissão é no mês da prestação e seria o valor do mês - descontos do mês anterior, o valor final seria negativo</t>
      </text>
    </comment>
    <comment ref="K524" authorId="588" shapeId="0" xr:uid="{A90B95B5-D9C9-42E9-9824-702C4037FC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é feita no mês da prestação de serviço
Responder:
    Valor considerando Inclusão de 01 Supervisor 5x2, 01 Pintor e a exclusão do almoxarife
Retirada do Andaime e inclusão de 01 notebook
Responder:
    Valor do cenário 02 a ser considerado: R$ 154.169,37. Verificamos nos holerites que os salários de algumas funções estavam divergentes do que estava na planilha - O salario do eletricista estava maior no holerite, então tivemos que ajustar</t>
      </text>
    </comment>
    <comment ref="K525" authorId="589" shapeId="0" xr:uid="{AF465500-BA9D-4F43-9C98-1C424C7C81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contrato Cheio</t>
      </text>
    </comment>
    <comment ref="K526" authorId="590" shapeId="0" xr:uid="{CA88442F-5C19-4F07-899D-B3BD401509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RCR no dia 01/07
Responder:
    Emissão no mês da prestação de serviço - Emitiram a primeira nota em julho com valor cheio.</t>
      </text>
    </comment>
    <comment ref="K527" authorId="591" shapeId="0" xr:uid="{49096A26-BD8F-4CE2-BA43-7728EA831D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RCR no dia 01/07
Responder:
    Emissão no mês da prestação de serviço - Emitiram a primeira nota em julho com valor cheio.</t>
      </text>
    </comment>
    <comment ref="Y543" authorId="592" shapeId="0" xr:uid="{CD7B5535-442F-439E-88FC-28E3245925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parcelado em 6x
E-mail correspondente: 
Reajuste 2025
REAJUSTE 2025 - SHOPPING BOULERVARD</t>
      </text>
    </comment>
    <comment ref="K556" authorId="593" shapeId="0" xr:uid="{67995DC2-2E88-4A74-91E4-8BDA723193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560" authorId="594" shapeId="0" xr:uid="{D8FD43EA-368D-4136-8CA5-D21819C27C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ao mês da prestação de serviço</t>
      </text>
    </comment>
    <comment ref="AD568" authorId="595" shapeId="0" xr:uid="{E554EC73-8CB6-4BAE-8526-28A8AE15FB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aos 11 dias trabalhados em outubro.</t>
      </text>
    </comment>
    <comment ref="K582" authorId="596" shapeId="0" xr:uid="{3E45C636-73A0-4D4B-8258-58614C7918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2025 - BID Limpeza
Início: 01/10
E-mail correspondente: Comunicado Final de concorrência BID Allos Limpeza | Shopping Taboão</t>
      </text>
    </comment>
    <comment ref="T582" authorId="597" shapeId="0" xr:uid="{6A2DAA22-2483-4E00-AF9C-C09D2480BA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bonificação da primeira fatura diluído em 24 meses (1/24)</t>
      </text>
    </comment>
    <comment ref="K613" authorId="598" shapeId="0" xr:uid="{AF118951-A2F5-4644-9237-3BFA5D3294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K617" authorId="599" shapeId="0" xr:uid="{D304CA75-D2FB-493B-890C-DC0897EC46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ao mês da prestação de serviço</t>
      </text>
    </comment>
    <comment ref="K623" authorId="600" shapeId="0" xr:uid="{F7D80064-664A-49FF-B759-B6DAB846E9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da Brasil Park em 01/11 - CONFIRMAR COM O SHOPPING SE HOUVE A IMPLANTAÇÃO.</t>
      </text>
    </comment>
    <comment ref="K631" authorId="601" shapeId="0" xr:uid="{A2D88D8F-DDBF-49EA-8EA0-E1087D994A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Entrada no dia 20/10</t>
      </text>
    </comment>
    <comment ref="T631" authorId="602" shapeId="0" xr:uid="{483BE7E7-4349-4497-8143-5E2DC06434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da bonificação da primeira fatura diluída em 24 meses de contrato. (1/24)</t>
      </text>
    </comment>
    <comment ref="T632" authorId="603" shapeId="0" xr:uid="{88D2A1BC-7D9F-4F44-8B1F-6B1A4318B6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da bonificação da primeira fatura diluída em 24 meses de contrato. (2/24)</t>
      </text>
    </comment>
    <comment ref="K640" authorId="604" shapeId="0" xr:uid="{5EDDBAB9-1D0E-423F-B2F9-B38D887038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2025 - BID Limpeza
Início: 01/10
E-mail correspondente: Comunicado Final de concorrência BID Allos Limpeza | Shopping Taboão</t>
      </text>
    </comment>
    <comment ref="T640" authorId="605" shapeId="0" xr:uid="{AC3E86C8-4E89-413E-AAA2-92CB706BFB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bonificação da primeira fatura diluído em 24 meses (3/24)</t>
      </text>
    </comment>
    <comment ref="T691" authorId="606" shapeId="0" xr:uid="{B34A1AC7-CE07-4B49-B4F2-17468B1C93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da bonificação da primeira fatura diluída em 24 meses de contrato. (3/24)</t>
      </text>
    </comment>
    <comment ref="K701" authorId="607" shapeId="0" xr:uid="{74090DB6-D470-437E-A0BD-CF4399440A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é feita no mês da prestação de serviço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tc={DB73D269-5BE2-44BC-968E-1C143CE9026A}</author>
    <author>tc={16818790-C6C8-41F1-8584-FCE62E0990B9}</author>
    <author>tc={6DCE54FA-A041-4465-BFD6-8E9D0BCAD262}</author>
    <author>tc={5FBEC712-D80E-4748-B45F-3DDA98AF7AB8}</author>
    <author>tc={57C0700D-FA03-4605-A5C7-4E0D4E8003B1}</author>
    <author>tc={C8BA9FA9-9281-42A9-942A-A495F5F8D195}</author>
    <author>tc={8BA55C4F-7E54-4D01-924A-CB19FA2C0EB8}</author>
    <author>tc={F76AA910-001B-4163-878A-170751843CEF}</author>
  </authors>
  <commentList>
    <comment ref="E37" authorId="0" shapeId="0" xr:uid="{DB73D269-5BE2-44BC-968E-1C143CE902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>
      </text>
    </comment>
    <comment ref="F37" authorId="1" shapeId="0" xr:uid="{16818790-C6C8-41F1-8584-FCE62E0990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>
      </text>
    </comment>
    <comment ref="E38" authorId="2" shapeId="0" xr:uid="{6DCE54FA-A041-4465-BFD6-8E9D0BCAD2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>
      </text>
    </comment>
    <comment ref="F38" authorId="3" shapeId="0" xr:uid="{5FBEC712-D80E-4748-B45F-3DDA98AF7A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>
      </text>
    </comment>
    <comment ref="E39" authorId="4" shapeId="0" xr:uid="{57C0700D-FA03-4605-A5C7-4E0D4E8003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>
      </text>
    </comment>
    <comment ref="F39" authorId="5" shapeId="0" xr:uid="{C8BA9FA9-9281-42A9-942A-A495F5F8D1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>
      </text>
    </comment>
    <comment ref="E40" authorId="6" shapeId="0" xr:uid="{8BA55C4F-7E54-4D01-924A-CB19FA2C0E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>
      </text>
    </comment>
    <comment ref="F40" authorId="7" shapeId="0" xr:uid="{F76AA910-001B-4163-878A-170751843C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tc={62F88CCC-7CD9-4048-B054-F65F922A4174}</author>
    <author>tc={18A66128-37DD-4D34-9FB6-CEF31E8D26CE}</author>
  </authors>
  <commentList>
    <comment ref="BA35" authorId="0" shapeId="0" xr:uid="{62F88CCC-7CD9-4048-B054-F65F922A41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contrato considerando 24 pessoas aptas a receber</t>
      </text>
    </comment>
    <comment ref="BQ35" authorId="1" shapeId="0" xr:uid="{18A66128-37DD-4D34-9FB6-CEF31E8D26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contrato considerando 24 pessoas aptas a receber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tc={17EF7066-1B0C-47B1-995C-1179C36D2E81}</author>
    <author>tc={8ED3D059-9D93-401E-AC76-B2DC829117E9}</author>
  </authors>
  <commentList>
    <comment ref="M45" authorId="0" shapeId="0" xr:uid="{17EF7066-1B0C-47B1-995C-1179C36D2E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13/02.
E-mail Correspondente: REAJUSTE JANEIRO/25 - A2364 AMAZONAS SHOPPING - ALLOS</t>
      </text>
    </comment>
    <comment ref="U81" authorId="1" shapeId="0" xr:uid="{8ED3D059-9D93-401E-AC76-B2DC829117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
Validado dia: 13/02.
E-mail Correspondente: REAJUSTE JANEIRO/25 - A2364 AMAZONAS SHOPPING - ALLOS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Manoela Penna da Rocha</author>
    <author>tc={EB361DE9-A202-4B41-8EA8-FF1BAEF6E405}</author>
    <author>tc={29FA15F4-B15B-4359-B7C8-885ED6557430}</author>
    <author>tc={ACCF6FEB-4448-464D-BBF1-BF2F92A05A05}</author>
    <author>tc={E02B4338-D7DC-480C-9483-8BFC505F05CB}</author>
    <author>Nathalia Baptista</author>
    <author>tc={FC0FBA7C-A78A-414B-A3B1-D8F4D39C697C}</author>
    <author>tc={CC3278BE-D2A5-4932-8E27-328822A58363}</author>
    <author>tc={A85A9959-9835-4E29-B356-46C68E43AEF1}</author>
    <author>tc={CEAF6F78-AB25-48C5-9EDD-6A3D06C05BDB}</author>
    <author>tc={E6E924C3-72D8-4697-8DAF-6984D8B24C89}</author>
    <author>tc={F409A2AE-2B62-4289-88DE-70B59C620236}</author>
    <author>tc={63D5F8A2-3490-4C3D-BF96-07AC12321012}</author>
    <author>tc={EC28A35E-FD75-461C-B421-5E14909FCAEB}</author>
    <author>tc={2957420C-B1BD-462A-AB88-86C816D79A22}</author>
    <author>tc={A04FBE01-4524-408F-A29B-BF0750158AEE}</author>
    <author>tc={0AF09D5E-A600-4BFD-9077-5AEC663D0B47}</author>
    <author>tc={A6F504F8-FBF9-4F88-B365-A4F44C85283B}</author>
    <author>tc={B4397377-E6F5-4F3C-864B-5E9E2C394DB4}</author>
    <author>tc={271990C0-4E00-4AC5-AD6F-31FC0466CB4F}</author>
    <author>tc={D66AAD87-0E96-44DB-8FBA-CFB4BD135250}</author>
  </authors>
  <commentList>
    <comment ref="K7" authorId="0" shapeId="0" xr:uid="{0855688C-5ABF-47BA-9354-1D9DFE06C2BE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Shopping pediu para não descontar o SLA</t>
        </r>
      </text>
    </comment>
    <comment ref="J31" authorId="0" shapeId="0" xr:uid="{0DD2C47D-99AC-4C1E-A7B8-4C4F1D38CDBC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Shopping pediu para não descontar o SLA
</t>
        </r>
      </text>
    </comment>
    <comment ref="J32" authorId="0" shapeId="0" xr:uid="{092CCCA3-3E22-4E25-8222-9513C4158311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Shopping pediu para não descontar o SLA
</t>
        </r>
      </text>
    </comment>
    <comment ref="H91" authorId="0" shapeId="0" xr:uid="{3E5E2AD4-E908-490B-B49C-815DB2BFAB42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Mudança de escopo no meio do mês. Tivemos valores pro rata</t>
        </r>
      </text>
    </comment>
    <comment ref="H115" authorId="0" shapeId="0" xr:uid="{9F888001-9353-4E16-8984-65E81D75B9AC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Valor da Planilha é de R$104.083, porém tem um pro rata do escopo antigo - até do dia 8</t>
        </r>
      </text>
    </comment>
    <comment ref="J119" authorId="1" shapeId="0" xr:uid="{EB361DE9-A202-4B41-8EA8-FF1BAEF6E4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Faltas + horas ausência posto de liderança</t>
      </text>
    </comment>
    <comment ref="M119" authorId="2" shapeId="0" xr:uid="{29FA15F4-B15B-4359-B7C8-885ED65574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equipamentos + desconto de material de consumo padrão</t>
      </text>
    </comment>
    <comment ref="N119" authorId="3" shapeId="0" xr:uid="{ACCF6FEB-4448-464D-BBF1-BF2F92A05A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do valor faturado incorretamente em maio - Assiduidade foi somada e não subtraída
</t>
      </text>
    </comment>
    <comment ref="U162" authorId="0" shapeId="0" xr:uid="{805E0C9A-EE29-4CC7-9608-CA829FAD2714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Extras devido à obras
</t>
        </r>
      </text>
    </comment>
    <comment ref="U163" authorId="0" shapeId="0" xr:uid="{1A4E45B4-B1FA-476D-B516-050AFB52E3FF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Extras devido à obras
</t>
        </r>
      </text>
    </comment>
    <comment ref="N178" authorId="4" shapeId="0" xr:uid="{E02B4338-D7DC-480C-9483-8BFC505F05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Pró rata de junho de 2023 </t>
      </text>
    </comment>
    <comment ref="M213" authorId="5" shapeId="0" xr:uid="{6B8882A0-5E4F-4BA6-B379-F36B24800CBB}">
      <text>
        <r>
          <rPr>
            <b/>
            <sz val="9"/>
            <color indexed="81"/>
            <rFont val="Segoe UI"/>
            <family val="2"/>
          </rPr>
          <t>Nathalia Baptista:</t>
        </r>
        <r>
          <rPr>
            <sz val="9"/>
            <color indexed="81"/>
            <rFont val="Segoe UI"/>
            <family val="2"/>
          </rPr>
          <t xml:space="preserve">
Pagamento carrinho funcional</t>
        </r>
      </text>
    </comment>
    <comment ref="D238" authorId="6" shapeId="0" xr:uid="{FC0FBA7C-A78A-414B-A3B1-D8F4D39C69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19/06 até 03/07 - 1 líder 12x36</t>
      </text>
    </comment>
    <comment ref="F252" authorId="7" shapeId="0" xr:uid="{CC3278BE-D2A5-4932-8E27-328822A583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partir de agosto irá começar novo efetivo - Com folguistas</t>
      </text>
    </comment>
    <comment ref="H252" authorId="0" shapeId="0" xr:uid="{CFBCDBA5-EC5F-439F-A36F-0F9ACF758C5C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Atenção na planilha, que vai ser com o novo escopo e folguistas</t>
        </r>
      </text>
    </comment>
    <comment ref="H284" authorId="8" shapeId="0" xr:uid="{A85A9959-9835-4E29-B356-46C68E43AE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Fornecedor foi poucos dias no mês de maio (2 ou 3)</t>
      </text>
    </comment>
    <comment ref="T285" authorId="9" shapeId="0" xr:uid="{CEAF6F78-AB25-48C5-9EDD-6A3D06C05B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do mês de maio + equipamentos emprestados pelo fornecedor</t>
      </text>
    </comment>
    <comment ref="X294" authorId="0" shapeId="0" xr:uid="{68469A0B-06B6-483B-94FB-F1AB4A32CDE1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Nota com dissídio</t>
        </r>
      </text>
    </comment>
    <comment ref="X306" authorId="0" shapeId="0" xr:uid="{EA3750CD-BCD3-4807-B6EF-E4E06452DC25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Nota com dissídio</t>
        </r>
      </text>
    </comment>
    <comment ref="J331" authorId="10" shapeId="0" xr:uid="{E6E924C3-72D8-4697-8DAF-6984D8B24C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Faltas + Ajustes de escopo ao longo do mês</t>
      </text>
    </comment>
    <comment ref="J343" authorId="11" shapeId="0" xr:uid="{F409A2AE-2B62-4289-88DE-70B59C6202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Faltas e ajuste de escopo ao longo do mês</t>
      </text>
    </comment>
    <comment ref="T378" authorId="12" shapeId="0" xr:uid="{63D5F8A2-3490-4C3D-BF96-07AC1232101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Pró-rata extra de março </t>
      </text>
    </comment>
    <comment ref="T448" authorId="0" shapeId="0" xr:uid="{779FD35E-B4D3-4471-B872-AD83C98130F7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13 e 19/03</t>
        </r>
      </text>
    </comment>
    <comment ref="G498" authorId="0" shapeId="0" xr:uid="{DDC1AB71-BD15-44F9-90BC-A4F0CD26ED2D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Em horas</t>
        </r>
      </text>
    </comment>
    <comment ref="F499" authorId="13" shapeId="0" xr:uid="{EC28A35E-FD75-461C-B421-5E14909FCA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Utilizar planilha da pasta de junho - redução de escopo a partir de 01/06</t>
      </text>
    </comment>
    <comment ref="G510" authorId="0" shapeId="0" xr:uid="{02354F4C-40F5-471A-AA08-63B7BA4247E0}">
      <text>
        <r>
          <rPr>
            <b/>
            <sz val="9"/>
            <color indexed="81"/>
            <rFont val="Segoe UI"/>
            <family val="2"/>
          </rPr>
          <t>Manoela Penna da Rocha:</t>
        </r>
        <r>
          <rPr>
            <sz val="9"/>
            <color indexed="81"/>
            <rFont val="Segoe UI"/>
            <family val="2"/>
          </rPr>
          <t xml:space="preserve">
Em horas
</t>
        </r>
      </text>
    </comment>
    <comment ref="G523" authorId="14" shapeId="0" xr:uid="{2957420C-B1BD-462A-AB88-86C816D79A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Equivalente a 80,4 horas de faltas/ausências</t>
      </text>
    </comment>
    <comment ref="X533" authorId="15" shapeId="0" xr:uid="{A04FBE01-4524-408F-A29B-BF0750158AE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adicional de R$ 9.886,68 </t>
      </text>
    </comment>
    <comment ref="G535" authorId="16" shapeId="0" xr:uid="{0AF09D5E-A600-4BFD-9077-5AEC663D0B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Equivalente a 178,58 horas de faltas/ausências</t>
      </text>
    </comment>
    <comment ref="T583" authorId="17" shapeId="0" xr:uid="{A6F504F8-FBF9-4F88-B365-A4F44C8528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Os extras são funcionários da empresa Top Service que atuam em outros contratos, não são colaboradores da unidade. Emitir NF separada.</t>
      </text>
    </comment>
    <comment ref="G594" authorId="5" shapeId="0" xr:uid="{F8DDB9EA-656E-4422-9474-844B07B4EB3B}">
      <text>
        <r>
          <rPr>
            <b/>
            <sz val="9"/>
            <color indexed="81"/>
            <rFont val="Segoe UI"/>
            <family val="2"/>
          </rPr>
          <t>Nathalia Baptista:</t>
        </r>
        <r>
          <rPr>
            <sz val="9"/>
            <color indexed="81"/>
            <rFont val="Segoe UI"/>
            <family val="2"/>
          </rPr>
          <t xml:space="preserve">
Em horas</t>
        </r>
      </text>
    </comment>
    <comment ref="N595" authorId="18" shapeId="0" xr:uid="{B4397377-E6F5-4F3C-864B-5E9E2C394D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Dissídio retroativo referente aos meses de janeiro, fevereiro e março</t>
      </text>
    </comment>
    <comment ref="M607" authorId="19" shapeId="0" xr:uid="{271990C0-4E00-4AC5-AD6F-31FC0466CB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Ressarcimento de um furto sob responsabilidade da Segurpro</t>
      </text>
    </comment>
    <comment ref="T607" authorId="20" shapeId="0" xr:uid="{D66AAD87-0E96-44DB-8FBA-CFB4BD1352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de maio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1442CA-2FE3-4A04-B466-AF78FBEC9F2E}" keepAlive="1" name="Consulta - Categoria" description="Conexão com a consulta 'Categoria' na pasta de trabalho." type="5" refreshedVersion="8" background="1" saveData="1">
    <dbPr connection="Provider=Microsoft.Mashup.OleDb.1;Data Source=$Workbook$;Location=Categoria;Extended Properties=&quot;&quot;" command="SELECT * FROM [Categoria]"/>
  </connection>
  <connection id="2" xr16:uid="{5516538F-7D86-460D-B65A-F6D42B331593}" keepAlive="1" name="Consulta - Fornecedor" description="Conexão com a consulta 'Fornecedor' na pasta de trabalho." type="5" refreshedVersion="8" background="1" saveData="1">
    <dbPr connection="Provider=Microsoft.Mashup.OleDb.1;Data Source=$Workbook$;Location=Fornecedor;Extended Properties=&quot;&quot;" command="SELECT * FROM [Fornecedor]"/>
  </connection>
  <connection id="3" xr16:uid="{1A6CB65E-5880-4078-849A-742AAA02BB21}" keepAlive="1" name="Consulta - HC" description="Conexão com a consulta 'HC' na pasta de trabalho." type="5" refreshedVersion="8" background="1" saveData="1">
    <dbPr connection="Provider=Microsoft.Mashup.OleDb.1;Data Source=$Workbook$;Location=HC;Extended Properties=&quot;&quot;" command="SELECT * FROM [HC]"/>
  </connection>
  <connection id="4" xr16:uid="{74032017-5FFC-440A-971A-30391F7F3C72}" keepAlive="1" name="Consulta - tabShoppingsEmails" description="Conexão com a consulta 'tabShoppingsEmails' na pasta de trabalho." type="5" refreshedVersion="8" background="1" saveData="1">
    <dbPr connection="Provider=Microsoft.Mashup.OleDb.1;Data Source=$Workbook$;Location=tabShoppingsEmails;Extended Properties=&quot;&quot;" command="SELECT * FROM [tabShoppingsEmails]"/>
  </connection>
  <connection id="5" xr16:uid="{BEBC270D-ACCF-4784-8760-37E7AE4B59AB}" keepAlive="1" name="Consulta - Unidade" description="Conexão com a consulta 'Unidade' na pasta de trabalho." type="5" refreshedVersion="8" background="1" saveData="1">
    <dbPr connection="Provider=Microsoft.Mashup.OleDb.1;Data Source=$Workbook$;Location=Unidade;Extended Properties=&quot;&quot;" command="SELECT * FROM [Unidad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<sst xmlns="http://schemas.openxmlformats.org/spreadsheetml/2006/main" count="16718" uniqueCount="1238">
  <si>
    <t>Amazonas - Atrasos Novembro - Vigilância</t>
  </si>
  <si>
    <t>Amazonas - Atrasos - Novembro</t>
  </si>
  <si>
    <t>Função</t>
  </si>
  <si>
    <t>Escala</t>
  </si>
  <si>
    <t>Horário entrada</t>
  </si>
  <si>
    <t>Horário saída</t>
  </si>
  <si>
    <t>Horário Chegada</t>
  </si>
  <si>
    <t>Quantidade de horas atraso (Valor nominal)</t>
  </si>
  <si>
    <t>Valor hora/falta</t>
  </si>
  <si>
    <t>Total</t>
  </si>
  <si>
    <t>Vigilante Patrimonial</t>
  </si>
  <si>
    <t>12x36</t>
  </si>
  <si>
    <t>-</t>
  </si>
  <si>
    <t xml:space="preserve">Manauara </t>
  </si>
  <si>
    <t>Manauara - Faltas novembro - Limpeza</t>
  </si>
  <si>
    <t>Novembro</t>
  </si>
  <si>
    <t>Horário Entrada Contratual</t>
  </si>
  <si>
    <t>Horário Saída Contratual</t>
  </si>
  <si>
    <t>Quantidade de dias de falta</t>
  </si>
  <si>
    <t>Valor Desconto Falta</t>
  </si>
  <si>
    <t>Valor Total Falta</t>
  </si>
  <si>
    <t>ASG - Diurno</t>
  </si>
  <si>
    <t>5x1</t>
  </si>
  <si>
    <t>ASG - Noturno</t>
  </si>
  <si>
    <t>6X1</t>
  </si>
  <si>
    <t>Banherista</t>
  </si>
  <si>
    <t>Taboão - Nov</t>
  </si>
  <si>
    <t>Taboão - Atrasos Novembro - Portaria</t>
  </si>
  <si>
    <t>Quantidade de horas de falta</t>
  </si>
  <si>
    <t>Porteiro</t>
  </si>
  <si>
    <t>Taboão - Atrasos Novembro - Vigilância</t>
  </si>
  <si>
    <t>Vigilante Condutor Armado</t>
  </si>
  <si>
    <t>vigilante armado</t>
  </si>
  <si>
    <t>Vigilante Líder</t>
  </si>
  <si>
    <t>**</t>
  </si>
  <si>
    <t>Taboão - Faltas Novembro - Estacionamento</t>
  </si>
  <si>
    <t>Orientador de acesso</t>
  </si>
  <si>
    <t>Operador de CFTV*</t>
  </si>
  <si>
    <t>Operador CFTV Líder</t>
  </si>
  <si>
    <t>Taboão - Faltas Novembro - Limpeza</t>
  </si>
  <si>
    <t>Encarregado</t>
  </si>
  <si>
    <t>Auxiliar de limpeza</t>
  </si>
  <si>
    <t>Agente de Higienização</t>
  </si>
  <si>
    <t>Líder de limpeza</t>
  </si>
  <si>
    <t>Limpador de Vidro em Altura</t>
  </si>
  <si>
    <t>Operador de máquina</t>
  </si>
  <si>
    <t>Taboão -Atrasos Novembro - Manutenção</t>
  </si>
  <si>
    <t>Eletricista Líder</t>
  </si>
  <si>
    <t>6x1</t>
  </si>
  <si>
    <t>Bombeiro Hidráulico</t>
  </si>
  <si>
    <t>Pintor</t>
  </si>
  <si>
    <t>Civil</t>
  </si>
  <si>
    <t>Planejamento/Almoxarife*</t>
  </si>
  <si>
    <t>5x2</t>
  </si>
  <si>
    <t>Shopping Bahia - Faltas Novembro - Limpeza</t>
  </si>
  <si>
    <t>bahia - nov/24</t>
  </si>
  <si>
    <t>Agente de limpeza</t>
  </si>
  <si>
    <t>Banheirista</t>
  </si>
  <si>
    <t>ASG Líder</t>
  </si>
  <si>
    <t>Amazonas - Equipamentos parados Novembro - Limpeza</t>
  </si>
  <si>
    <t>Equipamento/dias de funcionamento</t>
  </si>
  <si>
    <t>Valor proporcional dias com o equipamento</t>
  </si>
  <si>
    <t>Valor proporcional dias sem o equipamento</t>
  </si>
  <si>
    <t>Valor proporcional total</t>
  </si>
  <si>
    <t>Valor contratual cheio</t>
  </si>
  <si>
    <t>Diferença para o  valor contratual cheio</t>
  </si>
  <si>
    <t>Enceradeira industrial 510mm - 0 dia</t>
  </si>
  <si>
    <t>LAVADORA ALFA M20 - 22 dias</t>
  </si>
  <si>
    <t>LAVADORA PISO BRAVA - 27 dias</t>
  </si>
  <si>
    <t>Soprador costal de folhas - 24 dias</t>
  </si>
  <si>
    <t>Carro Cuba - 0 dia</t>
  </si>
  <si>
    <t>Amazonas - Faltas Novembro - Limpeza</t>
  </si>
  <si>
    <t>ASG</t>
  </si>
  <si>
    <t>Amazonas - Faltas Outubro - PMOC e Manutenção</t>
  </si>
  <si>
    <t>amazonas - nov/24</t>
  </si>
  <si>
    <t>PMOC</t>
  </si>
  <si>
    <t>Auxiliar de refrigeração</t>
  </si>
  <si>
    <t>Plaza Sul - nov/24</t>
  </si>
  <si>
    <t>Plaza Sul - Faltas Novembro - Brigada</t>
  </si>
  <si>
    <t>Brigada</t>
  </si>
  <si>
    <t>Bombeiro Civil</t>
  </si>
  <si>
    <t>12x36 (36h)</t>
  </si>
  <si>
    <t>19:00</t>
  </si>
  <si>
    <t>07:00</t>
  </si>
  <si>
    <t>10:00</t>
  </si>
  <si>
    <t>22:00</t>
  </si>
  <si>
    <t>Plaza sul - nov/24</t>
  </si>
  <si>
    <t>Plaza Sul - Faltas Novembro - Limpeza</t>
  </si>
  <si>
    <t>Limpeza</t>
  </si>
  <si>
    <t>Agente de Limpeza Líder</t>
  </si>
  <si>
    <t>Agente de Limpeza</t>
  </si>
  <si>
    <t>Operador de Máquina de Limpeza Tripulada</t>
  </si>
  <si>
    <t>Agente de Limpeza - Tratamento de Piso</t>
  </si>
  <si>
    <t>Plaza Sul - Faltas Novembro - Serviço da escada rolante</t>
  </si>
  <si>
    <t xml:space="preserve">Rio Anil </t>
  </si>
  <si>
    <t>Rio Anil - Faltas Novembro - Limpeza</t>
  </si>
  <si>
    <t>Servente</t>
  </si>
  <si>
    <t>Manauara</t>
  </si>
  <si>
    <t>Manauara - Faltas Dezembro - Limpeza</t>
  </si>
  <si>
    <t>DEZEMBRO</t>
  </si>
  <si>
    <t>Amazonas</t>
  </si>
  <si>
    <t>Dezembro</t>
  </si>
  <si>
    <t>Amazonas - Equipamentos parados Dezembro - Limpeza</t>
  </si>
  <si>
    <t>Enceradeira industrial 510mm - 1 dia</t>
  </si>
  <si>
    <t>LAVADORA ALFA M20 - 1 dias</t>
  </si>
  <si>
    <t>LAVADORA PISO ALFAMAT B70 - 25 dias</t>
  </si>
  <si>
    <t>Carro Cuba - 1 dia</t>
  </si>
  <si>
    <t>Amazonas - Faltas Dezembro - Limpeza</t>
  </si>
  <si>
    <t>Plaza sul - dez/24</t>
  </si>
  <si>
    <t>Plaza Sul - Faltas Dezembro - Limpeza</t>
  </si>
  <si>
    <t>Plaza Sul - Faltas Dezembro Extra Natal - Limpeza</t>
  </si>
  <si>
    <t>Limpeza extra natal</t>
  </si>
  <si>
    <t>Agente de Limpeza tarde II</t>
  </si>
  <si>
    <t>Agente de limpeza noite</t>
  </si>
  <si>
    <t>Valor extra natal</t>
  </si>
  <si>
    <t>Valor desconto de faltas</t>
  </si>
  <si>
    <t>Valor final</t>
  </si>
  <si>
    <t>Shopping Bahia - Faltas Dezembro - Limpeza</t>
  </si>
  <si>
    <t>Taboão - Dez</t>
  </si>
  <si>
    <t>Taboão - Atrasos Dezembro - Portaria</t>
  </si>
  <si>
    <t>ok</t>
  </si>
  <si>
    <t>Taboão - Atrasos Dezembro - Vigilância</t>
  </si>
  <si>
    <t>Taboão - Faltas Dezembro - Estacionamento</t>
  </si>
  <si>
    <t>Taboão - Faltas Dezembro - Limpeza</t>
  </si>
  <si>
    <t>Fornecedor</t>
  </si>
  <si>
    <t xml:space="preserve"> Qtd Shopping</t>
  </si>
  <si>
    <t xml:space="preserve"> HC Total</t>
  </si>
  <si>
    <t>Valor total contrato</t>
  </si>
  <si>
    <t>Desconto SLA Total</t>
  </si>
  <si>
    <t>Desconto médio %</t>
  </si>
  <si>
    <t xml:space="preserve"> QTD de faltas</t>
  </si>
  <si>
    <t>Action Fire</t>
  </si>
  <si>
    <t>Agro Rio</t>
  </si>
  <si>
    <t>AgroGarden</t>
  </si>
  <si>
    <t>Águias da Vida</t>
  </si>
  <si>
    <t>AMPLA Resgate Treinamentos</t>
  </si>
  <si>
    <t>Anjos da Vida</t>
  </si>
  <si>
    <t>Art Garden</t>
  </si>
  <si>
    <t>Artemp</t>
  </si>
  <si>
    <t>BM Serviços de Jardinagem</t>
  </si>
  <si>
    <t>Brasanitas</t>
  </si>
  <si>
    <t xml:space="preserve">Brasil Gestão </t>
  </si>
  <si>
    <t>Brasil Park</t>
  </si>
  <si>
    <t>Bravo Fire</t>
  </si>
  <si>
    <t>C&amp;C</t>
  </si>
  <si>
    <t>Casa do Jardim</t>
  </si>
  <si>
    <t>Chácara Phoenix</t>
  </si>
  <si>
    <t>Cheiro de Mata</t>
  </si>
  <si>
    <t>CM Couto</t>
  </si>
  <si>
    <t>CTA</t>
  </si>
  <si>
    <t>Ecopolo</t>
  </si>
  <si>
    <t>Embavig</t>
  </si>
  <si>
    <t>FTR</t>
  </si>
  <si>
    <t>GPS</t>
  </si>
  <si>
    <t>GR</t>
  </si>
  <si>
    <t>Grupo Índigo</t>
  </si>
  <si>
    <t>Grupo JLR</t>
  </si>
  <si>
    <t>Grupo Opus</t>
  </si>
  <si>
    <t>Grupo Serval</t>
  </si>
  <si>
    <t>GS Blue</t>
  </si>
  <si>
    <t>GSBRU</t>
  </si>
  <si>
    <t>Índigo</t>
  </si>
  <si>
    <t>Inova Service</t>
  </si>
  <si>
    <t>L.F. Pinheiro Crepaldi</t>
  </si>
  <si>
    <t>Leve Paisagismo</t>
  </si>
  <si>
    <t>Limpcar</t>
  </si>
  <si>
    <t>Limport</t>
  </si>
  <si>
    <t>LNR</t>
  </si>
  <si>
    <t>Lorenzo</t>
  </si>
  <si>
    <t>Manserv</t>
  </si>
  <si>
    <t>MAP</t>
  </si>
  <si>
    <t>Marcia Lima Paisagismo</t>
  </si>
  <si>
    <t>Marcia Novaes Paisagismo</t>
  </si>
  <si>
    <t>Masstin</t>
  </si>
  <si>
    <t>Medmais</t>
  </si>
  <si>
    <t>Nova Rio</t>
  </si>
  <si>
    <t>O Jardineiro</t>
  </si>
  <si>
    <t>Onet</t>
  </si>
  <si>
    <t>Flora Rocha</t>
  </si>
  <si>
    <t>PA COSTA</t>
  </si>
  <si>
    <t>Pratica Service</t>
  </si>
  <si>
    <t>Primar</t>
  </si>
  <si>
    <t>Primazzia</t>
  </si>
  <si>
    <t>Project</t>
  </si>
  <si>
    <t>Proteção</t>
  </si>
  <si>
    <t>Protege</t>
  </si>
  <si>
    <t>RCR</t>
  </si>
  <si>
    <t>Realiza</t>
  </si>
  <si>
    <t>Resolv</t>
  </si>
  <si>
    <t>Segurpro</t>
  </si>
  <si>
    <t>Seleto</t>
  </si>
  <si>
    <t>Serval</t>
  </si>
  <si>
    <t>Sethvac</t>
  </si>
  <si>
    <t>Sion</t>
  </si>
  <si>
    <t xml:space="preserve">Sioux </t>
  </si>
  <si>
    <t>Solução</t>
  </si>
  <si>
    <t>Sprink</t>
  </si>
  <si>
    <t>SulClean</t>
  </si>
  <si>
    <t>Tecnitest</t>
  </si>
  <si>
    <t>Grupo Altum</t>
  </si>
  <si>
    <t>Tecnoseg</t>
  </si>
  <si>
    <t>Verzani</t>
  </si>
  <si>
    <t>Tupy Aparas</t>
  </si>
  <si>
    <t>Vegetal</t>
  </si>
  <si>
    <t>Veper</t>
  </si>
  <si>
    <t xml:space="preserve">Viver Treinamentos </t>
  </si>
  <si>
    <t>IMC Saste</t>
  </si>
  <si>
    <t>Líder</t>
  </si>
  <si>
    <t>Portaria</t>
  </si>
  <si>
    <t>Desconto Total</t>
  </si>
  <si>
    <t>Vigilância</t>
  </si>
  <si>
    <t>Manutenção</t>
  </si>
  <si>
    <t>Brigada de Incêndio</t>
  </si>
  <si>
    <t>Jardinagem</t>
  </si>
  <si>
    <t>Estacionamento</t>
  </si>
  <si>
    <t>HC Atual</t>
  </si>
  <si>
    <t>HC Organograma</t>
  </si>
  <si>
    <t>Custo Total mensal NFs</t>
  </si>
  <si>
    <t>Custo Total Extras</t>
  </si>
  <si>
    <t>Total Regional</t>
  </si>
  <si>
    <t>Sim</t>
  </si>
  <si>
    <t>Faltas x HC por fornecedor</t>
  </si>
  <si>
    <t>Turn Over</t>
  </si>
  <si>
    <t>Saving Total HEs</t>
  </si>
  <si>
    <t>Saving Total Faltas</t>
  </si>
  <si>
    <t>Saving Total Dissídio</t>
  </si>
  <si>
    <t>Saving Total Retroativo Dissídio</t>
  </si>
  <si>
    <t>Outros Savings Obtidos</t>
  </si>
  <si>
    <t>Valor Desconto Fornecedor</t>
  </si>
  <si>
    <t>Valor Desconto Atlas</t>
  </si>
  <si>
    <t>Saving Atlas</t>
  </si>
  <si>
    <t>Descontos de Faltas e atrasos</t>
  </si>
  <si>
    <t>Descontos de SLA</t>
  </si>
  <si>
    <t>Outros Descontos</t>
  </si>
  <si>
    <t>Shopping</t>
  </si>
  <si>
    <t>GEOP</t>
  </si>
  <si>
    <t>Nome</t>
  </si>
  <si>
    <t>E-mail</t>
  </si>
  <si>
    <t>Telefone</t>
  </si>
  <si>
    <t>Contrato relacionado</t>
  </si>
  <si>
    <t>Rio Anil</t>
  </si>
  <si>
    <t>Bruno Almeida</t>
  </si>
  <si>
    <t>bruno.almeida@allos.co</t>
  </si>
  <si>
    <t>(98) 99177-5303</t>
  </si>
  <si>
    <t>Operações</t>
  </si>
  <si>
    <t>Saulo Bezerra</t>
  </si>
  <si>
    <t>saulo.bezerra@allos.co</t>
  </si>
  <si>
    <t>(98) 4009-6911</t>
  </si>
  <si>
    <t>João Silva</t>
  </si>
  <si>
    <t>joao.silva@allos.co</t>
  </si>
  <si>
    <t>(98) 98865-6523</t>
  </si>
  <si>
    <t>Luiz Sena**</t>
  </si>
  <si>
    <t>luiz.sena@allos.co</t>
  </si>
  <si>
    <t>(98) 98472 2412</t>
  </si>
  <si>
    <t>PMOC e Manutenção</t>
  </si>
  <si>
    <t>Arnaldo Machado</t>
  </si>
  <si>
    <t>arnaldo.junior@allos.co</t>
  </si>
  <si>
    <t>(98) 99204-8423</t>
  </si>
  <si>
    <t>Coordenador de Segurança</t>
  </si>
  <si>
    <t>Vigilância/Portaria/Brigada</t>
  </si>
  <si>
    <t>Sara braga</t>
  </si>
  <si>
    <t>sara.braga@allos.co</t>
  </si>
  <si>
    <t>Shopping da Bahia</t>
  </si>
  <si>
    <t>Mauricio Cerqueira</t>
  </si>
  <si>
    <t>mauricio.cerqueira@allos.co</t>
  </si>
  <si>
    <t>(71) 3350-5313 / (71) 3350-5050</t>
  </si>
  <si>
    <t>Técnico em Seg. do trabalho</t>
  </si>
  <si>
    <t>Jose Azevedo</t>
  </si>
  <si>
    <t>jose.azevedo@allos.co</t>
  </si>
  <si>
    <t xml:space="preserve">(71) 3350 5230 </t>
  </si>
  <si>
    <t>Olivia Morais</t>
  </si>
  <si>
    <t>olivia.morais@allos.co</t>
  </si>
  <si>
    <t>(71) 98201-5247</t>
  </si>
  <si>
    <t>José Fortes</t>
  </si>
  <si>
    <t>jose.fortes@allos.co</t>
  </si>
  <si>
    <t>(71) 98128 3606</t>
  </si>
  <si>
    <t>Ariana Maciel</t>
  </si>
  <si>
    <t>Ariana.maciel@allos.co</t>
  </si>
  <si>
    <t>CARIRI</t>
  </si>
  <si>
    <t>Rafaela Portilho</t>
  </si>
  <si>
    <t>Rafaela.portilho@allos.co</t>
  </si>
  <si>
    <t>(92) 99132 2217</t>
  </si>
  <si>
    <t>Plaza Sul</t>
  </si>
  <si>
    <t>Victor Carmo</t>
  </si>
  <si>
    <t>victor.carmo@allos.co</t>
  </si>
  <si>
    <t>(11) 3166 5216</t>
  </si>
  <si>
    <t>Encarregado de estacionamento</t>
  </si>
  <si>
    <t>Elaine Silva</t>
  </si>
  <si>
    <t>elaine.silva@allos.co</t>
  </si>
  <si>
    <t>Diego Ramalho</t>
  </si>
  <si>
    <t>diego.ramalho@allos.co</t>
  </si>
  <si>
    <t>Prezados</t>
  </si>
  <si>
    <t>estacionamento.plazasulshopping@allos.co</t>
  </si>
  <si>
    <t>Anna Veloso</t>
  </si>
  <si>
    <t>anna.veloso@allos.co</t>
  </si>
  <si>
    <t>(11) 96408 0181 | (11) 3166 5214</t>
  </si>
  <si>
    <t>Raimunda Domingas</t>
  </si>
  <si>
    <t>raimunda.santos@allos.co</t>
  </si>
  <si>
    <t>Breno Oliveira</t>
  </si>
  <si>
    <t>breno.oliveira@allos.co</t>
  </si>
  <si>
    <t>(11) 98414 9432</t>
  </si>
  <si>
    <t>Jefferson</t>
  </si>
  <si>
    <t>jefferson.rocha@allos.co</t>
  </si>
  <si>
    <t>Boulevard Belém</t>
  </si>
  <si>
    <t>Jaqueline Silva</t>
  </si>
  <si>
    <t>jaqueline.silva@allos.co</t>
  </si>
  <si>
    <t>(91) 3299-0500</t>
  </si>
  <si>
    <t>Departamento de operações</t>
  </si>
  <si>
    <t>Alaim Silva</t>
  </si>
  <si>
    <t>alaim.silva@allos.co</t>
  </si>
  <si>
    <t>Levy Vianna</t>
  </si>
  <si>
    <t>levy.vianna@allos.co</t>
  </si>
  <si>
    <t>Coordenador de Mall</t>
  </si>
  <si>
    <t>José Luciano Alfaia</t>
  </si>
  <si>
    <t>jose.alfaia@allos.co</t>
  </si>
  <si>
    <t>(91)3299-0505</t>
  </si>
  <si>
    <t>Supervisor de Limpeza</t>
  </si>
  <si>
    <t xml:space="preserve">Roberta Lima </t>
  </si>
  <si>
    <t>roberta.lima@allos.co</t>
  </si>
  <si>
    <t>Zamir Rodriguez</t>
  </si>
  <si>
    <t>zamir.rodriguez@allos.co</t>
  </si>
  <si>
    <t>(92) 3643-4700 | (92) 98445-2597</t>
  </si>
  <si>
    <t>Supervisor de conservação</t>
  </si>
  <si>
    <t>Elissandra</t>
  </si>
  <si>
    <t>Amazonas Shopping</t>
  </si>
  <si>
    <t>Karen Lima</t>
  </si>
  <si>
    <t>karen.lima@allos.co</t>
  </si>
  <si>
    <t>(92) 99247 1331</t>
  </si>
  <si>
    <t>Unidade</t>
  </si>
  <si>
    <t>Categoria</t>
  </si>
  <si>
    <t>Condição de faturamento</t>
  </si>
  <si>
    <t>Data de Corte</t>
  </si>
  <si>
    <t>Chave3</t>
  </si>
  <si>
    <t>Emissão no mês subsequente à prestação de serviço</t>
  </si>
  <si>
    <t>Sioux</t>
  </si>
  <si>
    <t>Jardinando</t>
  </si>
  <si>
    <t>Manauara Shopping</t>
  </si>
  <si>
    <t>Dia 10</t>
  </si>
  <si>
    <t>Emissão no mês da prestação do serviço</t>
  </si>
  <si>
    <t>Dia 15</t>
  </si>
  <si>
    <t>Boulevard Feira de Santana</t>
  </si>
  <si>
    <t>Dia 25</t>
  </si>
  <si>
    <t>Shopping Parangaba</t>
  </si>
  <si>
    <t>Dia 17</t>
  </si>
  <si>
    <t>Shopping Taboão</t>
  </si>
  <si>
    <t>Grupo RCR</t>
  </si>
  <si>
    <t>Descontinuado</t>
  </si>
  <si>
    <t>Ambi Verde</t>
  </si>
  <si>
    <t>Vitória da Conquista</t>
  </si>
  <si>
    <t>Dia 23</t>
  </si>
  <si>
    <t>Shopping Plaza Sul</t>
  </si>
  <si>
    <t>Dia 20</t>
  </si>
  <si>
    <t>Cariri Shopping</t>
  </si>
  <si>
    <t>Shopping Rio Anil</t>
  </si>
  <si>
    <t>Parque Shopping Belém</t>
  </si>
  <si>
    <t>Mês Referência Relatório - Mês que o reajuste foi validado pelas partes</t>
  </si>
  <si>
    <t>Data 
Reajuste do Contrato</t>
  </si>
  <si>
    <t>Status</t>
  </si>
  <si>
    <t>Valor 2024</t>
  </si>
  <si>
    <t>Valor 2025</t>
  </si>
  <si>
    <t>Reajuste</t>
  </si>
  <si>
    <t>% Reajuste</t>
  </si>
  <si>
    <t>Retroativo Fornecedor</t>
  </si>
  <si>
    <t>Retroativo Atlas</t>
  </si>
  <si>
    <t>Diferença</t>
  </si>
  <si>
    <t>Valor 2025
Fornecedor</t>
  </si>
  <si>
    <t>Valor 2025
Revisão Atlas</t>
  </si>
  <si>
    <t>Diferença2</t>
  </si>
  <si>
    <t>Diferença Anual</t>
  </si>
  <si>
    <t>CCT Vinculada</t>
  </si>
  <si>
    <t>OK</t>
  </si>
  <si>
    <t>Em revisão</t>
  </si>
  <si>
    <t>Não validado</t>
  </si>
  <si>
    <t>SEEACE AM 2025 - AM000578/2024</t>
  </si>
  <si>
    <t>SEAC-SINDLIMP</t>
  </si>
  <si>
    <t xml:space="preserve">Shopping Rio Anil </t>
  </si>
  <si>
    <t>SEEAC SÃO LUIZ MA</t>
  </si>
  <si>
    <t>SIND BOMBEIROS CIVIS - MA</t>
  </si>
  <si>
    <t>Brigada Sindbomam AM 2024/2025</t>
  </si>
  <si>
    <t>SEAC CE 2025 - CE000086/2025</t>
  </si>
  <si>
    <t>SEAC BA - BA000020/2025</t>
  </si>
  <si>
    <t>SindePrestem - Geral SP 2025 (Comunicado) - SP002862-2024</t>
  </si>
  <si>
    <t>SINDEPPRESTEM</t>
  </si>
  <si>
    <t>SESVESP 2025 - SP001251/2025</t>
  </si>
  <si>
    <t>seac SP</t>
  </si>
  <si>
    <t>Sindesp | SindviPa - PA 000101/2025</t>
  </si>
  <si>
    <t>SINDVIGILANTES CE000181/2025</t>
  </si>
  <si>
    <t>SEAC PA - PA000133/2025</t>
  </si>
  <si>
    <t>SINDESP - AM000021/2025</t>
  </si>
  <si>
    <t xml:space="preserve">Vigilância </t>
  </si>
  <si>
    <t xml:space="preserve"> Sindvam AM 2025-2026 | AM000108/2025; AM000112/2025</t>
  </si>
  <si>
    <t>Second | Pratica Recusos Humanos 2025 - BA000165/2025</t>
  </si>
  <si>
    <t>SEAC PA | SinelPA - PA000133/2025</t>
  </si>
  <si>
    <t>SINDEPRESTEM 2025</t>
  </si>
  <si>
    <t>SINDESP AM000108/2025</t>
  </si>
  <si>
    <t>Brigada Sindbombeiros BA 2025-2026 | BA000436/2025</t>
  </si>
  <si>
    <t>SindBombeiros/BA | SindePrestem-BA - BA000436/2025</t>
  </si>
  <si>
    <t xml:space="preserve">Jardinagem </t>
  </si>
  <si>
    <t>Data de Envio</t>
  </si>
  <si>
    <t>Enviou/Retornou a Medição?</t>
  </si>
  <si>
    <t>HC Planilha</t>
  </si>
  <si>
    <t>Dias Faltas</t>
  </si>
  <si>
    <t>Horas Atrasos</t>
  </si>
  <si>
    <t>Valor Planilha</t>
  </si>
  <si>
    <t>Desconto de faltas solicitado pelo fornecedor</t>
  </si>
  <si>
    <t>Desconto Falta Validado Atlas</t>
  </si>
  <si>
    <t>Desconto de atrasos solicitado pelo fornecedor</t>
  </si>
  <si>
    <t>Desconto Atrasos Validado Atlas</t>
  </si>
  <si>
    <t>Desconto SLA Mês</t>
  </si>
  <si>
    <t>Desconto SLA Retroativo</t>
  </si>
  <si>
    <t>Desconto Equipamentos</t>
  </si>
  <si>
    <t>Prêmio Assiduidade</t>
  </si>
  <si>
    <t>Outros descontos</t>
  </si>
  <si>
    <t>Vai descontar SLA?</t>
  </si>
  <si>
    <t>Valor mensal final</t>
  </si>
  <si>
    <t>Taxa de prorrogação do prazo pagamento</t>
  </si>
  <si>
    <t>Valor mensal com prorrogação do prazo pagamento</t>
  </si>
  <si>
    <t>Retroativo de dissídio</t>
  </si>
  <si>
    <t>Parcela
(x/x)</t>
  </si>
  <si>
    <t>Mês de referência para faturamento</t>
  </si>
  <si>
    <t>Mês de emissão da NF</t>
  </si>
  <si>
    <t>Extras Solicitado pelo fornecedor</t>
  </si>
  <si>
    <t>Valor extras validado Atlas</t>
  </si>
  <si>
    <t>Valor NF Extra</t>
  </si>
  <si>
    <t>NF enviada sistema?</t>
  </si>
  <si>
    <t>Valor NF</t>
  </si>
  <si>
    <t>NF ok?</t>
  </si>
  <si>
    <t>SEFIP Enviada Sistema?</t>
  </si>
  <si>
    <t>Saving Faltas</t>
  </si>
  <si>
    <t>Saving Extras</t>
  </si>
  <si>
    <t>Deduções Totais</t>
  </si>
  <si>
    <t>Observações</t>
  </si>
  <si>
    <t>preenchimento pendente</t>
  </si>
  <si>
    <t>Não</t>
  </si>
  <si>
    <t>informação pendente</t>
  </si>
  <si>
    <t>1.1</t>
  </si>
  <si>
    <t>1.6</t>
  </si>
  <si>
    <t>1|2</t>
  </si>
  <si>
    <t>2.6</t>
  </si>
  <si>
    <t>1/1</t>
  </si>
  <si>
    <t>(1/2)</t>
  </si>
  <si>
    <t>2|2</t>
  </si>
  <si>
    <t>1|3</t>
  </si>
  <si>
    <t>1.3</t>
  </si>
  <si>
    <t>3.6</t>
  </si>
  <si>
    <t>(2/2)</t>
  </si>
  <si>
    <t>2|3</t>
  </si>
  <si>
    <t>2.3</t>
  </si>
  <si>
    <t>4.6</t>
  </si>
  <si>
    <t>(1/6)</t>
  </si>
  <si>
    <t>3|3</t>
  </si>
  <si>
    <t>Preenchimento pendente</t>
  </si>
  <si>
    <t xml:space="preserve">Preenchimento pendente </t>
  </si>
  <si>
    <t>5.6</t>
  </si>
  <si>
    <t>Informação pendente</t>
  </si>
  <si>
    <t>3.3</t>
  </si>
  <si>
    <t>(2/6)</t>
  </si>
  <si>
    <t xml:space="preserve">1|1 </t>
  </si>
  <si>
    <t>6.6</t>
  </si>
  <si>
    <t>(3/6)</t>
  </si>
  <si>
    <t>1|5</t>
  </si>
  <si>
    <t>(1/1)</t>
  </si>
  <si>
    <t>1|1</t>
  </si>
  <si>
    <t>(4/6)</t>
  </si>
  <si>
    <t>2|5</t>
  </si>
  <si>
    <t xml:space="preserve">Sim </t>
  </si>
  <si>
    <t>(5/6)</t>
  </si>
  <si>
    <t>3|5</t>
  </si>
  <si>
    <t>(6/6)</t>
  </si>
  <si>
    <t>4|5</t>
  </si>
  <si>
    <t>5|5</t>
  </si>
  <si>
    <t>Legendas</t>
  </si>
  <si>
    <t>Mês falta</t>
  </si>
  <si>
    <t>Turno</t>
  </si>
  <si>
    <t>Horário fim</t>
  </si>
  <si>
    <t>Quantidade de horas de atraso</t>
  </si>
  <si>
    <t>Valor hora atraso</t>
  </si>
  <si>
    <t>Total atrasos</t>
  </si>
  <si>
    <t>Qtd de dias de faltas</t>
  </si>
  <si>
    <t>Valor falta</t>
  </si>
  <si>
    <t>Total faltas</t>
  </si>
  <si>
    <t xml:space="preserve">Equipamento </t>
  </si>
  <si>
    <t>Dias Inoperantes</t>
  </si>
  <si>
    <t>Valor do contrato sem o equipamento</t>
  </si>
  <si>
    <t>Taboão</t>
  </si>
  <si>
    <t>Agosto</t>
  </si>
  <si>
    <t>11:00</t>
  </si>
  <si>
    <t>23:00</t>
  </si>
  <si>
    <t>Supervisor</t>
  </si>
  <si>
    <t>17:20</t>
  </si>
  <si>
    <t>16:20</t>
  </si>
  <si>
    <t>Auxiliar de Manutenção</t>
  </si>
  <si>
    <t>14:20</t>
  </si>
  <si>
    <t>21:20</t>
  </si>
  <si>
    <t>Eletricista</t>
  </si>
  <si>
    <t>18:00</t>
  </si>
  <si>
    <t>06:00</t>
  </si>
  <si>
    <t>07:20</t>
  </si>
  <si>
    <t>08:00</t>
  </si>
  <si>
    <t>17:48</t>
  </si>
  <si>
    <t>Mecânico de Refrigeração</t>
  </si>
  <si>
    <t>22:20</t>
  </si>
  <si>
    <t>Auxiliar de Refrigeração</t>
  </si>
  <si>
    <t>16:48</t>
  </si>
  <si>
    <t>07:48</t>
  </si>
  <si>
    <t>Artífice</t>
  </si>
  <si>
    <t>15:48</t>
  </si>
  <si>
    <t>Mês todo</t>
  </si>
  <si>
    <t>Planejamento</t>
  </si>
  <si>
    <t>Setembro</t>
  </si>
  <si>
    <t>Vigilante Condutor</t>
  </si>
  <si>
    <t>12X36</t>
  </si>
  <si>
    <t>ASG Lider</t>
  </si>
  <si>
    <t>Operador de Máquina</t>
  </si>
  <si>
    <t>ASG (Banheirista)</t>
  </si>
  <si>
    <t>ASG (Coleta Lixo)</t>
  </si>
  <si>
    <t>ASG (Copeira)</t>
  </si>
  <si>
    <t>ASG (Copeira - ADM)</t>
  </si>
  <si>
    <t>ASG (Externa 1)</t>
  </si>
  <si>
    <t>ASG (Externa 2)</t>
  </si>
  <si>
    <t>ASG (Externa 3)</t>
  </si>
  <si>
    <t>ASG (Folguista: Externa e Mall)</t>
  </si>
  <si>
    <t>ASG (Folguista: Banheirista)</t>
  </si>
  <si>
    <t>ASG (Limpador Corrimão)</t>
  </si>
  <si>
    <t>ASG (Limpeza Específica)</t>
  </si>
  <si>
    <t>ASG (Limpador Vidro)</t>
  </si>
  <si>
    <t>ASG (Mall Piso 1)</t>
  </si>
  <si>
    <t>ASG (Mall Piso 2)</t>
  </si>
  <si>
    <t>ASG (Mall Piso 3)</t>
  </si>
  <si>
    <t>ASG (Pracista)</t>
  </si>
  <si>
    <t>ASG (Mall/Piso)</t>
  </si>
  <si>
    <t>Julho</t>
  </si>
  <si>
    <t>Agente de Limpeza - Coletor de Lixo</t>
  </si>
  <si>
    <t>Agente de Limpeza - Praça</t>
  </si>
  <si>
    <t>Agente de Limpeza- Praça</t>
  </si>
  <si>
    <t>Agente de Limpeza - mall</t>
  </si>
  <si>
    <t>Agente de Limpeza - Estacionamento</t>
  </si>
  <si>
    <t xml:space="preserve">Encarregado de Manutenção II </t>
  </si>
  <si>
    <t>15:20</t>
  </si>
  <si>
    <t>Encarregado de Manutenção</t>
  </si>
  <si>
    <t>09:30</t>
  </si>
  <si>
    <t>17:50</t>
  </si>
  <si>
    <t>06:20</t>
  </si>
  <si>
    <t>Eletricista II</t>
  </si>
  <si>
    <t>Bombeiro Hidráulico II</t>
  </si>
  <si>
    <t>OFICIAL MANUTENÇÃO I20</t>
  </si>
  <si>
    <t>TECNICO SEGURANÇA DO TRABALHO</t>
  </si>
  <si>
    <t xml:space="preserve">PROGRAMADOR MANUTENÇÃO </t>
  </si>
  <si>
    <t>Feira de Santana</t>
  </si>
  <si>
    <t>Poteiro</t>
  </si>
  <si>
    <t xml:space="preserve"> 5 Porteiros - Sábado</t>
  </si>
  <si>
    <t xml:space="preserve"> 5 Porteiros - Domingo</t>
  </si>
  <si>
    <t>Coletor*</t>
  </si>
  <si>
    <t>13:40</t>
  </si>
  <si>
    <t>Encarregado de Serviços</t>
  </si>
  <si>
    <t>Operador de Máquina*</t>
  </si>
  <si>
    <t>Lider*</t>
  </si>
  <si>
    <t>12:00</t>
  </si>
  <si>
    <t>00:00</t>
  </si>
  <si>
    <t>Vigilante</t>
  </si>
  <si>
    <t>Orientador de Pátio</t>
  </si>
  <si>
    <t>14:00</t>
  </si>
  <si>
    <t>15:00</t>
  </si>
  <si>
    <t>23:20</t>
  </si>
  <si>
    <t>Operador de CFTV Líder*</t>
  </si>
  <si>
    <t>20:20</t>
  </si>
  <si>
    <t>ENC DE SERVICOS GERAIS</t>
  </si>
  <si>
    <t>OPERADOR DE LAVADORA</t>
  </si>
  <si>
    <t>AUXILIAR ADMINISTRATIVO</t>
  </si>
  <si>
    <t>AUX DE SERV GERAIS</t>
  </si>
  <si>
    <t>Auxiliar de Limpeza</t>
  </si>
  <si>
    <t>Líder de Limpeza</t>
  </si>
  <si>
    <t>Varredeira Tripulada (Gás) (/)</t>
  </si>
  <si>
    <t>06:30</t>
  </si>
  <si>
    <t>14:50</t>
  </si>
  <si>
    <t>14:40</t>
  </si>
  <si>
    <t>09:00</t>
  </si>
  <si>
    <t>Encarregado de Serviços Gerais</t>
  </si>
  <si>
    <t>5X2</t>
  </si>
  <si>
    <t>Mecanico de Refrigeração</t>
  </si>
  <si>
    <t>Mês</t>
  </si>
  <si>
    <t>Data base</t>
  </si>
  <si>
    <t>Mês de competência</t>
  </si>
  <si>
    <t>Mês da emissão da nota</t>
  </si>
  <si>
    <t>Valor Faturado</t>
  </si>
  <si>
    <t>Valor devido</t>
  </si>
  <si>
    <t>Retroativo</t>
  </si>
  <si>
    <t xml:space="preserve">Shopping Rio anil </t>
  </si>
  <si>
    <t xml:space="preserve">Limpeza </t>
  </si>
  <si>
    <t>janeiro</t>
  </si>
  <si>
    <t>fevereiro</t>
  </si>
  <si>
    <t>correção de emissão</t>
  </si>
  <si>
    <t>março</t>
  </si>
  <si>
    <t>abril</t>
  </si>
  <si>
    <t>Valor do contrato</t>
  </si>
  <si>
    <t>Dias de validade do contrato</t>
  </si>
  <si>
    <t>Valor proporcional</t>
  </si>
  <si>
    <t>Outubro</t>
  </si>
  <si>
    <t>Cluster</t>
  </si>
  <si>
    <t>HC_Min</t>
  </si>
  <si>
    <t>HC_Max</t>
  </si>
  <si>
    <t>Regional UF</t>
  </si>
  <si>
    <t>Regional PS</t>
  </si>
  <si>
    <t>Regional RS</t>
  </si>
  <si>
    <t>Portifólio</t>
  </si>
  <si>
    <t>NNE</t>
  </si>
  <si>
    <t>Ricardo V.</t>
  </si>
  <si>
    <t>Davi</t>
  </si>
  <si>
    <t>Próprio</t>
  </si>
  <si>
    <t>Administrado</t>
  </si>
  <si>
    <t>Nath</t>
  </si>
  <si>
    <t>Ascensorista</t>
  </si>
  <si>
    <t>Resíduos</t>
  </si>
  <si>
    <t>Liderforte</t>
  </si>
  <si>
    <t>Império</t>
  </si>
  <si>
    <t>Agrotexas</t>
  </si>
  <si>
    <t>Parker</t>
  </si>
  <si>
    <t>Reambient</t>
  </si>
  <si>
    <t>Sinart</t>
  </si>
  <si>
    <t>BP Engenharia</t>
  </si>
  <si>
    <t>Recicla Engenharia</t>
  </si>
  <si>
    <t>Ambiente Verde</t>
  </si>
  <si>
    <t>Auto Park</t>
  </si>
  <si>
    <t>Brasil Gestão</t>
  </si>
  <si>
    <t>Paisagismo Ouro</t>
  </si>
  <si>
    <t>Protesul</t>
  </si>
  <si>
    <t>Enseg</t>
  </si>
  <si>
    <t>Colecta</t>
  </si>
  <si>
    <t>Variações GPS</t>
  </si>
  <si>
    <t>Variações Verzani</t>
  </si>
  <si>
    <t>Variações Brasanitas</t>
  </si>
  <si>
    <t>Variações Grupo Altum</t>
  </si>
  <si>
    <t>Variações Seleto</t>
  </si>
  <si>
    <t>Variações Grupo JLR</t>
  </si>
  <si>
    <t xml:space="preserve">Floreada </t>
  </si>
  <si>
    <t>Top Service</t>
  </si>
  <si>
    <t>Veman</t>
  </si>
  <si>
    <t>Infralink</t>
  </si>
  <si>
    <t>Liberdade</t>
  </si>
  <si>
    <t>Sudeste</t>
  </si>
  <si>
    <t>EMOAR</t>
  </si>
  <si>
    <t>In Haus</t>
  </si>
  <si>
    <t>5 estrelas</t>
  </si>
  <si>
    <t>Prosper</t>
  </si>
  <si>
    <t>Vivante</t>
  </si>
  <si>
    <t>Tecnoguarda</t>
  </si>
  <si>
    <t>Graber</t>
  </si>
  <si>
    <t>Rena's Paisagismo</t>
  </si>
  <si>
    <t>Floreada</t>
  </si>
  <si>
    <t>Sunset</t>
  </si>
  <si>
    <t>Master</t>
  </si>
  <si>
    <t>Oficina Jardim</t>
  </si>
  <si>
    <t>Fluency</t>
  </si>
  <si>
    <t>Visel</t>
  </si>
  <si>
    <t>Adversi</t>
  </si>
  <si>
    <t>Garden Green</t>
  </si>
  <si>
    <t>Polo Norte</t>
  </si>
  <si>
    <t>5SS</t>
  </si>
  <si>
    <t>Real Mudas</t>
  </si>
  <si>
    <t>GEBE Garden</t>
  </si>
  <si>
    <t>SERVIS</t>
  </si>
  <si>
    <t>Jatobá Garden Park</t>
  </si>
  <si>
    <t>Kaizen</t>
  </si>
  <si>
    <t>Maxi Service</t>
  </si>
  <si>
    <t>Viver Treinamentos</t>
  </si>
  <si>
    <t>JS MOURA</t>
  </si>
  <si>
    <t>TREVO</t>
  </si>
  <si>
    <t>N NE</t>
  </si>
  <si>
    <t>Pessoas não aptas</t>
  </si>
  <si>
    <t>Valor do contrato com desconto</t>
  </si>
  <si>
    <t>Valor do desconto</t>
  </si>
  <si>
    <t xml:space="preserve"> Manutenção</t>
  </si>
  <si>
    <t>Janeiro</t>
  </si>
  <si>
    <t>Fevereiro</t>
  </si>
  <si>
    <t>Março</t>
  </si>
  <si>
    <t>Abril</t>
  </si>
  <si>
    <t>Maio</t>
  </si>
  <si>
    <t>Junho</t>
  </si>
  <si>
    <t>Shopping Taboão - Estacionamento - Janeiro</t>
  </si>
  <si>
    <t>Shopping Taboão - Estacionamento - Fevereiro</t>
  </si>
  <si>
    <t>Shopping Taboão - Estacionamento - Março</t>
  </si>
  <si>
    <t>Shopping Taboão - Limpeza - Janeiro</t>
  </si>
  <si>
    <t>Shopping Taboão - Limpeza - Fevereiro</t>
  </si>
  <si>
    <t>Shopping Taboão - Limpeza - Março</t>
  </si>
  <si>
    <t>Shopping Taboão - Limpeza - Abril</t>
  </si>
  <si>
    <t>Shopping Taboão - Faltas Limpeza - Maio</t>
  </si>
  <si>
    <t>Shopping Taboão - Faltas Limpeza - Junho</t>
  </si>
  <si>
    <t>Shopping Taboão - Faltas Limpeza - Julho</t>
  </si>
  <si>
    <t>Shopping Taboão - Faltas Limpeza - Agosto</t>
  </si>
  <si>
    <t>Shopping Taboão - Faltas Limpeza - Setembro</t>
  </si>
  <si>
    <t>Shopping Taboão - Resíduos - Janeiro</t>
  </si>
  <si>
    <t>Shopping Taboão - Resíduos - Fevereiro</t>
  </si>
  <si>
    <t>Shopping Taboão - Resíduos - Março</t>
  </si>
  <si>
    <t>Desconto de assiduidade Maio - Taboão - Limpeza</t>
  </si>
  <si>
    <t>Desconto de assiduidade Junho - Taboão - Limpeza</t>
  </si>
  <si>
    <t>Desconto de assiduidade Julho - Taboão - Limpeza</t>
  </si>
  <si>
    <t>Desconto de assiduidade Setembro - Taboão - Limpeza</t>
  </si>
  <si>
    <t>Mês -  Taboão</t>
  </si>
  <si>
    <t>Pessoas aptas</t>
  </si>
  <si>
    <t xml:space="preserve">Planilha de  R$ 141.917,44 </t>
  </si>
  <si>
    <t>Taboão -Atrasos Janeiro - Manutenção</t>
  </si>
  <si>
    <t>Shopping Taboão Faltas - Manutenção - Fevereiro</t>
  </si>
  <si>
    <t>Shopping Taboão Faltas - Manutenção - Março</t>
  </si>
  <si>
    <t>Shopping Taboão Faltas - Manutenção - Abril</t>
  </si>
  <si>
    <t>Shopping Taboão Faltas - Manutenção - Maio</t>
  </si>
  <si>
    <t>Shopping Taboão Faltas - Manutenção - Julho</t>
  </si>
  <si>
    <t>Almoxarife</t>
  </si>
  <si>
    <t>19:48</t>
  </si>
  <si>
    <t>Shopping Taboão Faltas - PMOC - Maio</t>
  </si>
  <si>
    <t>Shopping Taboão Faltas - PMOC - Julho</t>
  </si>
  <si>
    <t>Shopping Taboão - Vigilância - Fevereiro</t>
  </si>
  <si>
    <t>Shopping Taboão - Vigilância - Março</t>
  </si>
  <si>
    <t>Shopping Taboão - Vigilância - Abril</t>
  </si>
  <si>
    <t>Shopping Taboão - Vigilância - Maio</t>
  </si>
  <si>
    <t>Shopping Taboão - Vigilância - Junho</t>
  </si>
  <si>
    <t>*</t>
  </si>
  <si>
    <t>Shopping Taboão - Portaria - Fevereiro</t>
  </si>
  <si>
    <t>Shopping Taboão - Portaria - Março</t>
  </si>
  <si>
    <t>Shopping Taboão - Portaria - Abril</t>
  </si>
  <si>
    <t>Shopping Taboão - Portaria - Maio</t>
  </si>
  <si>
    <t>Shopping Taboão - Portaria - Junho</t>
  </si>
  <si>
    <t>Desconto de assiduidade Fevereiro - Taboão - Portaria</t>
  </si>
  <si>
    <t>Desconto de assiduidade Março - Taboão - Limpeza</t>
  </si>
  <si>
    <t>Desconto de assiduidade Abril - Taboão - Limpeza</t>
  </si>
  <si>
    <t>Shopping Taboão - Vigilância - Junho (atrasos)</t>
  </si>
  <si>
    <t>Quantidade horas</t>
  </si>
  <si>
    <t>Valor Desconto Hora</t>
  </si>
  <si>
    <t>Shopping Taboão - Portaria - Junho (atrasos)</t>
  </si>
  <si>
    <t>Shopping Taboão -Jardinagem - Fevereiro</t>
  </si>
  <si>
    <t>Shopping Taboão -Jardinagem - Março</t>
  </si>
  <si>
    <t>Shopping Taboão -Jardinagem - Abril</t>
  </si>
  <si>
    <t>Shopping Taboão -Jardinagem - Maio</t>
  </si>
  <si>
    <t>QTD Efetivo</t>
  </si>
  <si>
    <t>Shopping Taboão -Jardinagem - Junho</t>
  </si>
  <si>
    <t>Jardineiro</t>
  </si>
  <si>
    <t>6x2</t>
  </si>
  <si>
    <t>Jardineiro Líder</t>
  </si>
  <si>
    <t>Engenheiro Agronomo</t>
  </si>
  <si>
    <t>Supervisor Técnico</t>
  </si>
  <si>
    <t>Retroativo Manutenção Predial</t>
  </si>
  <si>
    <t>Proporcional valor faturado do contrato - Shopping Taboão - Manutenção Predial</t>
  </si>
  <si>
    <t>Proporcional valor faturado do contrato - Shopping Taboão - PMOC</t>
  </si>
  <si>
    <t>Shopping Taboão - Estacionamento - MAIO</t>
  </si>
  <si>
    <t>Shopping Taboão - Estacionamento - Junho</t>
  </si>
  <si>
    <t>Shopping Taboão - Estacionamento - Julho</t>
  </si>
  <si>
    <t>Serviço</t>
  </si>
  <si>
    <t>Reajuste %</t>
  </si>
  <si>
    <t>Valor</t>
  </si>
  <si>
    <t>Manutenção Predial</t>
  </si>
  <si>
    <t>Valor Mensal Faturado</t>
  </si>
  <si>
    <t>% de reajuste
2024</t>
  </si>
  <si>
    <t>Valor Retroativo</t>
  </si>
  <si>
    <t>Desconto de assiduidade Janeiro - Taboão - Limpeza</t>
  </si>
  <si>
    <t>Extra - Manutenção Predial</t>
  </si>
  <si>
    <t>Desconto de assiduidade Fevereiro - Taboão - Limpeza</t>
  </si>
  <si>
    <t>Retroativo Limpeza - Taboão</t>
  </si>
  <si>
    <t>Retroativo Manutenção - Taboão</t>
  </si>
  <si>
    <t>Limpeza (Global)</t>
  </si>
  <si>
    <t>Limpeza (Sem o prêmio)</t>
  </si>
  <si>
    <t>Mês de referencia</t>
  </si>
  <si>
    <t xml:space="preserve">Mês de emissão </t>
  </si>
  <si>
    <t>fev/25 + mar/25</t>
  </si>
  <si>
    <t>Retroativo do prêmio assiduidade - Taboão - Limpeza</t>
  </si>
  <si>
    <t>E-mails consolidados</t>
  </si>
  <si>
    <t>E-mails teste</t>
  </si>
  <si>
    <t>andrezza.gaona@allos.co; karen.lima@allos.co; larissa.enes@allos.co; roberto.filho@allos.co; gregori.saavedra@allos.co; pedro.mendes@allos.co</t>
  </si>
  <si>
    <t/>
  </si>
  <si>
    <t>leidiane.santos@allos.co; antonio.carvalho@allos.co; jose.azevedo@allos.co; jose.fortes@allos.co; mauricio.cerqueira@allos.co; joeval.souza@allos.co; adolfo.klein@allos.co; adson.santos@allos.co; gilson.souza@allos.co</t>
  </si>
  <si>
    <t>Bangu Shopping</t>
  </si>
  <si>
    <t>alex.costa@allos.co; victor.fortunato@allos.co; valeria.grajauskas@allos.co; nathally.santos@allos.co; paulo.assis@allos.co; michele.ramos@allos.co</t>
  </si>
  <si>
    <t>Boulevard Bauru</t>
  </si>
  <si>
    <t>kelly.bezerrra@boulevardshoppingbauru.com.br; yumi.leite@boulevardshoppingbauru.com.br; murillo.rosa@boulevardshoppingbauru.com.br; fabio.correa@boulevardshoppingbauru.com.br; higor.carneiro@boulevardshoppingbauru.com.br</t>
  </si>
  <si>
    <t xml:space="preserve"> favacho.junior@allos.co; ana.deoliveira@allos.co; yugnarley.cintra@allos.co; jose.alfaia@allos.co; joelma.muniz@allos.co; jaqueline.silva@allos.co; alan.rodriguez@allos.co</t>
  </si>
  <si>
    <t>Boulevard BH</t>
  </si>
  <si>
    <t>carla.costa@allos.co; carla.mairinck@allos.co; davidson.pelolungo@allos.co; mariana.almeida@allos.co; denilson.sanches@allos.co; cassio.costa@allos.co; maressa.oliveira@allos.co</t>
  </si>
  <si>
    <t>Shopping Campo Grande</t>
  </si>
  <si>
    <t>wilson.lobo@allos.co; murillo.meyer@allos.co; alexandre.ramos@allos.co; ludimila.machado@allos.co</t>
  </si>
  <si>
    <t>Shopping Campo Limpo</t>
  </si>
  <si>
    <t>vania.assis@allos.co; gabriela.queiroz@allos.co; camila.pontes@allos.co; fabio.gurjao@allos.co; silvia.machado@allos.co; ricardo.santos@allos.co; glauco.machado@brmallsadm.com.br</t>
  </si>
  <si>
    <t>Carioca Shopping</t>
  </si>
  <si>
    <t>david.souza@allos.co; bruna.wanzeler@allos.co; priscilla.souza@allos.co; julio.spinelli@allos.co; andressa.vieira@allos.co; gd_geop.cariocashopping@allos.co; alessandro.gomes@allos.co</t>
  </si>
  <si>
    <t>rafaela.portilho@caririshopping.com.br; brenda.brito@caririshopping.com.br; vitoria.silva@caririshopping.com.br; emilly.santos@caririshopping.com.br; ana.andrade@caririshopping.com.br; jesualdo.farias@caririshopping.com.br</t>
  </si>
  <si>
    <t>Catuaí Shopping Londrina</t>
  </si>
  <si>
    <t>willian.elsner@allos.co; erminia.wada@allos.co; everton.stock@allos.co; giovani.junior@allos.co; tienne.rezende@allos.co</t>
  </si>
  <si>
    <t>Catuaí Shopping Maringá</t>
  </si>
  <si>
    <t>sandra.sakamoto@allos.co; edvalison.pereira@allos.co; marcelo.mizuta@allos.co; emerson.junior@allos.co; daniela.aldrovande@allos.co</t>
  </si>
  <si>
    <t>Caxias Shopping</t>
  </si>
  <si>
    <t>italo.correa@allos.co; gabriela.souza@allos.co; fagnersilva@allos.co; rafael.almeida@allos.co; keline.silva@allos.co; matheus.luiz@allos.co; jose.junior@allos.co</t>
  </si>
  <si>
    <t>Center Shopping Uberlândia</t>
  </si>
  <si>
    <t>rogerio.silva@allos.co; amanda.mariana@allos.co; marcelo.laraia@allos.co; fernando.naves@allos.co; camila.freitas@allos.co; natalina.yang@allos.co; flavio.junior@allos.co</t>
  </si>
  <si>
    <t>Shopping Curitiba</t>
  </si>
  <si>
    <t>gisele.parana@allos.co; edmar.junior@allos.co; manoel.ribas@allos.co; rodrigo.cordeiro@allos.co</t>
  </si>
  <si>
    <t>Shopping Del Rey</t>
  </si>
  <si>
    <t>pedro.irineu@allos.co; vinicius.martins@allos.co; aline.jesus@allos.co; jean.medeiros@allos.co; bruno.rocha@allos.co; monica.mariano@allos.co</t>
  </si>
  <si>
    <t>Shopping Estação BH</t>
  </si>
  <si>
    <t>ellen.costa@allos.co; ewerton.ferreira@allos.co; rute.azevedo@allos.co; jose.pinheiro@allos.co; wesley.sardinha@allos.co; lanayara.reis@allos.co</t>
  </si>
  <si>
    <t>Shopping Estação Cuiabá</t>
  </si>
  <si>
    <t>luciano.pedroso@allos.co; vandersilva@allos.co; paula.borges@allos.co; gabriela.salome@allos.co; marcel.pinheiro@allos.co; alan.carvalho@allos.co; heliezer.silva@allos.co; leticia.mendonca@allos.co; laura.lsilva@allos.co</t>
  </si>
  <si>
    <t>hebert.ferreira@boulevardfeira.com.br; caio.gama@boulevardfeira.com.br; renato.santos@boulevardfeira.com.br; lais.araujo@boulevardfeira.com.br; ludmilla.santiago@boulevardfeira.com.br; gabriel.neto@boulevardfeira.com.br</t>
  </si>
  <si>
    <t>Franca Shopping</t>
  </si>
  <si>
    <t>gilmar.oliveira@allos.co; bruna.rodrigues@allos.co; aline.barbara@allos.co; arthur.almeida@allos.co; renato.rangel@allos.co; amanda.santos@allos.co</t>
  </si>
  <si>
    <t>Shopping Goiânia</t>
  </si>
  <si>
    <t>ismail.goncalves@allos.co; fernanda.machado@allos.co; lucas.ribeiro@allos.co; wladimir.mota@allos.co</t>
  </si>
  <si>
    <t>Shopping Grande Rio</t>
  </si>
  <si>
    <t>jonas.oliveira@allos.co; daniele.freitas@allos.co; fernanda.moraes@allos.co; lidiane.firmo@allos.co; gd_operacoes.shoppinggranderio@allos.co; mauricio.teixeira@allos.co</t>
  </si>
  <si>
    <t>Independência Shopping</t>
  </si>
  <si>
    <t>talita.ribeiro@allos.co; esther.santos@allos.co; juliani.arruda@allos.co; tamires.abdallah@allos.co; tiago.figueiredo@brmallsadm.com.br</t>
  </si>
  <si>
    <t>Shopping Leblon</t>
  </si>
  <si>
    <t>barbara.vidal@allos.co; chantala.ayres@allos.co; beatriz.figueiroa@allos.co; thiago.vilela@allos.co; thiago.pampurre@shoppingleblon.com.br; viviane.araujo@allos.co; zafenate.cardoso@allos.co</t>
  </si>
  <si>
    <t>robert.lima@allos.co; andre.zurita@allos.co; elissandra.dourado@allos.co; zamir.rodriguez@allos.co; andre.bittencourt@allos.co</t>
  </si>
  <si>
    <t>Shopping Metrô Santa Cruz</t>
  </si>
  <si>
    <t>angelica.santos@allos.co; elaine.zanotti@allos.co; bianca.santos@allos.co; jair.tenorio@allos.co; juliana.santos@allos.co; caio.santos@allos.co; leonardo.oliveira@allos.co; arnaldo.junior@allos.co; regiane.paula@allos.co</t>
  </si>
  <si>
    <t>Shopping Metrópole</t>
  </si>
  <si>
    <t>amanda.ferreira@allos.co; davi.rafael@allos.co; rafael.sbrana@allos.co; jessica.caus@allos.co; angelica.moreira@allos.co</t>
  </si>
  <si>
    <t>Mooca Plaza Shopping</t>
  </si>
  <si>
    <t>eneias.araujo@allos.co; fernanda.sppinetti@allos.co; monica.brasil@allos.co; andre.cnascimento@allos.co; rafael.pinheiro@allos.co; deborah.dutra@allos.co; pedro.moreira@allos.co</t>
  </si>
  <si>
    <t>Norte Shopping</t>
  </si>
  <si>
    <t>antonio.padua@allos.co; taina.campos@allos.co; cattane.loca@allos.co; patricia.couto@allos.co; nathalie.santana@allos.co; renato.souza@allos.co; wallace.santos@allos.co; waldiney.santos@allos.co; luis.oliveira@allos.co</t>
  </si>
  <si>
    <t>gilton.alves@allos.co; geovanny.freire@allos.co; renato.agostinho@allos.co; hamilton.lyra@allos.co; lucas.ssousa@allos.co</t>
  </si>
  <si>
    <t>joao.bosco@allos.co; kamila.santos@allos.co; alaim.silva@allos.co; rafaela.rodrigues@allos.co; mery.josiely@allos.co; gustavo.marinho@allos.co</t>
  </si>
  <si>
    <t>Shopping Parque Dom Pedro</t>
  </si>
  <si>
    <t>amanda.tavela@allos.co; carlos.goto@allos.co; felipe.moraes@allos.co</t>
  </si>
  <si>
    <t>Passeio Shopping</t>
  </si>
  <si>
    <t>josewellington.inacio@passeioshopping.com.br; marcele.gomes@passeioshopping.com.br; gustavo.xavier@recreioshopping.com.br; vinicius.melo@passeioshopping.com.br</t>
  </si>
  <si>
    <t>Shopping Passeio das Águas</t>
  </si>
  <si>
    <t>fagner.ssilva@allos.co; renato.moreira@allos.co; amanda.zoltay@allos.co; sandro.junior@allos.co; giseli.vieira@allos.co; higor.silva@allos.co; giovanna.rezende@allos.co</t>
  </si>
  <si>
    <t>Shopping Piracicaba</t>
  </si>
  <si>
    <t>ricardo.vieira@allos.co; enzo.cremasco@allos.co; vinicius.esteves@allos.co; caio.miranda@allos.co; lais.medeiros@allos.co</t>
  </si>
  <si>
    <t>Shopping Plaza Niterói</t>
  </si>
  <si>
    <t>danielle.borges@allos.co; lucas.bernardo@allos.co; pedro.ggoncalves@allos.co; ellerson.oliveira@allos.co; leonardo.gomes@allos.co; juliana.queiroz@allos.co; pablo.siqueira@allos.co</t>
  </si>
  <si>
    <t>breno.oliveira@allos.co; anna.veloso@allos.co; raimunda.santos@allos.co; victor.carmo@allos.co; amanda.fonseca@allos.co; thiago.carpanezi@allos.co</t>
  </si>
  <si>
    <t>Praça Nova Araçatuba</t>
  </si>
  <si>
    <t>rita.marques@pracanovaaracatuba.com.br; guilherme@pracanovaaracatuba.com.br; jesse.nogueira@pracanovaaracatuba.com.br; islauane@pracanovaaracatuba.com.br; danielle.ohira@pracanovaaracatuba.com.br; ariane.braz@pracanovaaracatuba.com.br</t>
  </si>
  <si>
    <t>Praça Nova Santa Maria</t>
  </si>
  <si>
    <t>camila.jaques@pracanovashopping.com.br; alessandro.gomes@pracanovashopping.com.br</t>
  </si>
  <si>
    <t>Recreio Shopping</t>
  </si>
  <si>
    <t>carolina.gomes@recreioshopping.com.br; thiago.sampaio@recreioshopping.com.br; bruna.paiva@recreioshopping.com.br; eduardo.leorde@recreioshopping.com.br; leonardo.ferreira@recreioshopping.com.br; gustavo.xavier@recreioshopping.com.br</t>
  </si>
  <si>
    <t>lelia.santiago@allos.co; vinicius.ssilva@allos.co; joao.costa@allos.co; saulo.bezerra@allos.co; robson.campos@allos.co</t>
  </si>
  <si>
    <t>Rio Design Leblon</t>
  </si>
  <si>
    <t>luiz.viana@allos.co; elizabeth.tavares@allos.co</t>
  </si>
  <si>
    <t>São Bernardo Plaza Shopping</t>
  </si>
  <si>
    <t>marivaldo.junior@allos.co; francisco.maciel@allos.co; natalia.figueiredo@allos.co; railson.campelo@allos.co; silvana.dornellas@allos.co; vanessa.santos@allos.co</t>
  </si>
  <si>
    <t>luiza.mello@allos.co; patricia.ribeiro@allos.co; cleiton.alencar@allos.co; ari.neto@allos.co; ingryd.messias@allos.co; alexandre.anfora@allos.co</t>
  </si>
  <si>
    <t>Shopping Tamboré</t>
  </si>
  <si>
    <t>gabrielle.dias@allos.co; leonardo.paes@allos.co; leonardo.batista@allos.co; kimberlym.camargo@allos.co; matheus.santos@allos.co; daniel.lafaete@allos.co; daniel.bferreira@allos.co</t>
  </si>
  <si>
    <t>Shopping Tijuca</t>
  </si>
  <si>
    <t>roberta.santos@allos.co; vanilza.pereira@allos.co; marlos.crispim@allos.co; luis.veloso@allos.co; rodrigo.viana@allos.co; tj.inspetor_ope@allos.co</t>
  </si>
  <si>
    <t>Shopping Vila Velha</t>
  </si>
  <si>
    <t>leonardo.pinheiro@allos.co; humberto.lorenzutti@allos.co; patricia.cordeiro@allos.co; lorenzo.zucolotto@allos.co; bruno.cogo@allos.co; giovanna.nunes@allos.co</t>
  </si>
  <si>
    <t>Shopping Villagio Caxias</t>
  </si>
  <si>
    <t>patricia.benvenuti@allos.co; ludmila.fachin@allos.co; emerson.silveira@allos.co; bruna.zanella@allos.co; wallace.nascimento@allos.co; juliana.slomp@allos.co</t>
  </si>
  <si>
    <t>Shopping Villa Lobos</t>
  </si>
  <si>
    <t>renan.mattos@allos.co; rita.silva@allos.co; kathleen.hoveler@allos.co; wellington.novaes@allos.co;alberto.oliveira@allos.co</t>
  </si>
  <si>
    <t>Faltas Janeiro - Manutenção Predial - Shopping Amazonas</t>
  </si>
  <si>
    <t>Faltas junho - PMOC - Shopping Amazonas</t>
  </si>
  <si>
    <t>Valor 2023</t>
  </si>
  <si>
    <t>Retroativo Manutenção Predial e PMOC</t>
  </si>
  <si>
    <t>Valor Mensal</t>
  </si>
  <si>
    <t>Planejamento/Almoxarife</t>
  </si>
  <si>
    <t>Valor da planilha 2024: R$ 69.101,02</t>
  </si>
  <si>
    <t>Planilha 2025</t>
  </si>
  <si>
    <t xml:space="preserve">Planilha de ajuste de horário: R$ 117.515,08 </t>
  </si>
  <si>
    <t>Faltas Janeiro - PMOC - Shopping Amazonas</t>
  </si>
  <si>
    <t>Amazonas - Atrasos Fevereiro - Vigilância</t>
  </si>
  <si>
    <t>Amazonas - Atrasos Março - Vigilância</t>
  </si>
  <si>
    <t>Amazonas - Atrasos Abril - Vigilância</t>
  </si>
  <si>
    <t>Amazonas - Atrasos Maio - Vigilância</t>
  </si>
  <si>
    <t>Faltas junho - Manutenção - Shopping Amazonas</t>
  </si>
  <si>
    <t>Faltas julho - Manutenção - Shopping Amazonas</t>
  </si>
  <si>
    <t>Auxilar de Refrigeração</t>
  </si>
  <si>
    <t>Faltas Janeiro - Limpeza - Shopping Amazonas</t>
  </si>
  <si>
    <t>Faltas Fevereiro - Limpeza - Shopping Amazonas</t>
  </si>
  <si>
    <t>12x37</t>
  </si>
  <si>
    <t>12x38</t>
  </si>
  <si>
    <t>12x39</t>
  </si>
  <si>
    <t>Amazonas - Atrasos Junho - Vigilância</t>
  </si>
  <si>
    <t>Amazonas - Atrasos Julho - Vigilância</t>
  </si>
  <si>
    <t>Amazonas - Atrasos Agosto - Vigilância</t>
  </si>
  <si>
    <t>Amazonas - Atrasos Setembro - Vigilância</t>
  </si>
  <si>
    <t>Equipamentos parados - Amazonas - Limpeza (Janeiro)</t>
  </si>
  <si>
    <t>Faltas Março - Manutenção - Shopping Amazonas</t>
  </si>
  <si>
    <t>Faltas Abril - Manutenção - Shopping Amazonas</t>
  </si>
  <si>
    <t>Faltas Maio - Manutenção - Shopping Amazonas</t>
  </si>
  <si>
    <t>Enceradeira Industrial 510 MM</t>
  </si>
  <si>
    <t>Equipamentos parados - Amazonas - Limpeza (fevereiro)</t>
  </si>
  <si>
    <t>Equipamentos parados - Amazonas - Limpeza  (Julho)</t>
  </si>
  <si>
    <t>Lavadora Piso Brava
Operou por 22 dias.</t>
  </si>
  <si>
    <t>Lavadora Piso AlfaMat B70
Operou por 24 dias.</t>
  </si>
  <si>
    <r>
      <rPr>
        <sz val="12"/>
        <color rgb="FF000000"/>
        <rFont val="Calibri Light"/>
        <family val="2"/>
      </rPr>
      <t xml:space="preserve">Lavadora M20 -
</t>
    </r>
    <r>
      <rPr>
        <b/>
        <sz val="12"/>
        <color rgb="FF000000"/>
        <rFont val="Calibri Light"/>
        <family val="2"/>
      </rPr>
      <t>22 dias sem operar</t>
    </r>
  </si>
  <si>
    <t>Retroativo 2024/2025 - Amazonas - Limpeza</t>
  </si>
  <si>
    <t>Faltas Março - PMOC - Shopping Amazonas</t>
  </si>
  <si>
    <t>Faltas Maio - PMOC - Shopping Amazonas</t>
  </si>
  <si>
    <t>LAVADORA A.P. KARCHER 6/13 - 24 dias</t>
  </si>
  <si>
    <t>LAVADORA ALFA M20 - 6 dias</t>
  </si>
  <si>
    <t>Retroativo 2024/2025 - Amazonas - Vigilância</t>
  </si>
  <si>
    <t>Faltas Maio - Limpeza - Shopping Amazonas</t>
  </si>
  <si>
    <t>Equipamentos parados - Amazonas - Limpeza (março)</t>
  </si>
  <si>
    <t>MAIO</t>
  </si>
  <si>
    <t>JUNHO</t>
  </si>
  <si>
    <t xml:space="preserve">Valor de contrato: R$ 361.158,65 </t>
  </si>
  <si>
    <t xml:space="preserve">Valor de contrato: R$ 369.996,15 </t>
  </si>
  <si>
    <t>Manauara- Faltas Janeiro - Limpeza</t>
  </si>
  <si>
    <t>Manauara- Faltas Fevereiro - Limpeza</t>
  </si>
  <si>
    <t>Manauara- Faltas Março - Limpeza</t>
  </si>
  <si>
    <t>Manauara- Faltas Abril - Limpeza</t>
  </si>
  <si>
    <t>Manauara- Faltas Maio - Limpeza</t>
  </si>
  <si>
    <t>Manauara- Faltas Junho - Limpeza</t>
  </si>
  <si>
    <t>Medição Atlas - Shopping Manauara</t>
  </si>
  <si>
    <t>Mês de referência</t>
  </si>
  <si>
    <t>QTD Faltas</t>
  </si>
  <si>
    <t>Faturado</t>
  </si>
  <si>
    <t>Sem emissão</t>
  </si>
  <si>
    <t>Retroativo Brigada de Incêndio - Manauara</t>
  </si>
  <si>
    <t>Manauara- Faltas - Maio - Portaria</t>
  </si>
  <si>
    <t>Quantidade de faltas</t>
  </si>
  <si>
    <t>Valor Desconto falta</t>
  </si>
  <si>
    <t>Brigada de incendio</t>
  </si>
  <si>
    <t>Agente de portaria</t>
  </si>
  <si>
    <t>Retroativo Portaria - Manauara</t>
  </si>
  <si>
    <t>Efetivos</t>
  </si>
  <si>
    <t>Dias proporcionais</t>
  </si>
  <si>
    <t>Retroativo Vigilância - Manauara</t>
  </si>
  <si>
    <t>Retroativo PMOC</t>
  </si>
  <si>
    <t>Mês referente</t>
  </si>
  <si>
    <t>Valor da NF</t>
  </si>
  <si>
    <t>% de reajsute</t>
  </si>
  <si>
    <t>Valor retroativo</t>
  </si>
  <si>
    <t>Shopping Bahia - Faltas Janeiro  - Limpeza</t>
  </si>
  <si>
    <t>Shopping Bahia - Faltas Fevereiro  - Limpeza</t>
  </si>
  <si>
    <t>Shopping Bahia - Faltas Março  - Limpeza</t>
  </si>
  <si>
    <t>Shopping Bahia - Faltas Abril  - Limpeza</t>
  </si>
  <si>
    <t>Shopping Bahia - Faltas Maio  - Limpeza</t>
  </si>
  <si>
    <t>Shopping Bahia - Faltas Junho - Limpeza</t>
  </si>
  <si>
    <t>Shopping Bahia - Faltas Julho - Limpeza</t>
  </si>
  <si>
    <t>Proporcional valor faturado do contrato - Bahia - Limpeza</t>
  </si>
  <si>
    <t>Data</t>
  </si>
  <si>
    <t>Valor diário</t>
  </si>
  <si>
    <t>01/02 a 21/02</t>
  </si>
  <si>
    <t>22/02 a 28/02</t>
  </si>
  <si>
    <t>Retroativo Brigada  - Shopping da Bahia</t>
  </si>
  <si>
    <t>% de reajuste</t>
  </si>
  <si>
    <t>Retroativo 2025 - Shopping da Bahia - Limpeza</t>
  </si>
  <si>
    <t>Mês referencia</t>
  </si>
  <si>
    <t>Valor nota</t>
  </si>
  <si>
    <t>Retroativo Brigada  - Shopping Feira de Santana</t>
  </si>
  <si>
    <t> </t>
  </si>
  <si>
    <t>Valor Contrato Considerado</t>
  </si>
  <si>
    <t>Descontos Janeiro</t>
  </si>
  <si>
    <t>Valor Final</t>
  </si>
  <si>
    <t>Fevereiro Faturado</t>
  </si>
  <si>
    <t>Fevereiro Corrigido</t>
  </si>
  <si>
    <t>Diferença a ser considerada na fatura</t>
  </si>
  <si>
    <t>Valor contrato cheio</t>
  </si>
  <si>
    <t>Descontos Fevereiro</t>
  </si>
  <si>
    <t>Diferença Fevereiro</t>
  </si>
  <si>
    <t>Valor Total</t>
  </si>
  <si>
    <t>Valor de Março</t>
  </si>
  <si>
    <t>Retroativo 2024/2025 - Belém - Vigilância</t>
  </si>
  <si>
    <t>Valor Mensal faturado</t>
  </si>
  <si>
    <t>% de reajuste
2025</t>
  </si>
  <si>
    <t>Retroativo 2024/2025 - Belém - Limpeza</t>
  </si>
  <si>
    <t>Retroativo Limpeza - Parangaba</t>
  </si>
  <si>
    <t>Retroativo Vigilância - Parangaba</t>
  </si>
  <si>
    <t>Retroativo 2025 - Parque Shopping Belém - Limpeza</t>
  </si>
  <si>
    <t>Parque Shopping Belém - Faltas Julho - Limpeza</t>
  </si>
  <si>
    <t>Valor da medição</t>
  </si>
  <si>
    <t>Diferença devida ao shopping</t>
  </si>
  <si>
    <t>Retroativo 2024/2025 - Vitória da Conquista - Limpeza</t>
  </si>
  <si>
    <t>Retroativo 2024/2025 - Feira de Santana - Limpeza</t>
  </si>
  <si>
    <t>Mês de emissão</t>
  </si>
  <si>
    <t>Retroativo - Vigilância - Feira de Santana</t>
  </si>
  <si>
    <t>%</t>
  </si>
  <si>
    <t>Rio Anil - Faltas Dezembro - Limpeza</t>
  </si>
  <si>
    <t>Rio Anil - Faltas Julho - Limpeza</t>
  </si>
  <si>
    <t>Shopping Rio Anil  - Faltas Julho  - Manutenção</t>
  </si>
  <si>
    <t>Rio Anil - Faltas Abril - Limpeza</t>
  </si>
  <si>
    <t>mês todo</t>
  </si>
  <si>
    <t>Lavadora de piso A670 - 4 dias</t>
  </si>
  <si>
    <t>NF emitida com valor superior ao devido</t>
  </si>
  <si>
    <t>NF emitida com valor inferior ao devido</t>
  </si>
  <si>
    <r>
      <t xml:space="preserve">Valor </t>
    </r>
    <r>
      <rPr>
        <b/>
        <sz val="10"/>
        <color rgb="FFFFFFFF"/>
        <rFont val="Calibri Light"/>
        <family val="2"/>
      </rPr>
      <t xml:space="preserve">COM </t>
    </r>
    <r>
      <rPr>
        <sz val="10"/>
        <color rgb="FFFFFFFF"/>
        <rFont val="Calibri Light"/>
        <family val="2"/>
      </rPr>
      <t>P30</t>
    </r>
  </si>
  <si>
    <r>
      <t xml:space="preserve">Valor </t>
    </r>
    <r>
      <rPr>
        <b/>
        <sz val="10"/>
        <color rgb="FFFFFFFF"/>
        <rFont val="Calibri Light"/>
        <family val="2"/>
      </rPr>
      <t xml:space="preserve">SEM </t>
    </r>
    <r>
      <rPr>
        <sz val="10"/>
        <color rgb="FFFFFFFF"/>
        <rFont val="Calibri Light"/>
        <family val="2"/>
      </rPr>
      <t>P30</t>
    </r>
  </si>
  <si>
    <t xml:space="preserve">Shopping Plaza Sul </t>
  </si>
  <si>
    <t xml:space="preserve">Brigada de incêndio </t>
  </si>
  <si>
    <t xml:space="preserve">VALOR PRATICADO </t>
  </si>
  <si>
    <t xml:space="preserve"> VALOR CORRETO </t>
  </si>
  <si>
    <t>DIFERENÇA</t>
  </si>
  <si>
    <t>X1 (mês)</t>
  </si>
  <si>
    <t xml:space="preserve">Predial </t>
  </si>
  <si>
    <t>R$                         59894,73</t>
  </si>
  <si>
    <t> R$                  63211,09</t>
  </si>
  <si>
    <t> R$      3316,36</t>
  </si>
  <si>
    <t xml:space="preserve">PMOC </t>
  </si>
  <si>
    <t>R$                         10977,58</t>
  </si>
  <si>
    <t> R$                  11503,29</t>
  </si>
  <si>
    <t> R$          525,71</t>
  </si>
  <si>
    <t>TOTAL</t>
  </si>
  <si>
    <t>Quantidade de funcinários (contrato atual)</t>
  </si>
  <si>
    <t>X 12 (meses)</t>
  </si>
  <si>
    <t>Quantidade de funcinários (BID)</t>
  </si>
  <si>
    <t>Valor do contrato (medição)</t>
  </si>
  <si>
    <t>Valor do contrato (BID)</t>
  </si>
  <si>
    <t>PREDIAL</t>
  </si>
  <si>
    <t>Valor do contrato                (medição - base 2025)</t>
  </si>
  <si>
    <t>Valor do contrato                     (BDI - base 2024)</t>
  </si>
  <si>
    <t>Qtd de funcionários adicionados</t>
  </si>
  <si>
    <t xml:space="preserve">Janeiro </t>
  </si>
  <si>
    <t>Planilhas misturadas</t>
  </si>
  <si>
    <t xml:space="preserve">Março </t>
  </si>
  <si>
    <t>tirou 01 auxiliar</t>
  </si>
  <si>
    <t xml:space="preserve">Maio </t>
  </si>
  <si>
    <t xml:space="preserve">Quantidade </t>
  </si>
  <si>
    <t xml:space="preserve">Escala </t>
  </si>
  <si>
    <t>Predial + PMOC</t>
  </si>
  <si>
    <t>Categora</t>
  </si>
  <si>
    <t xml:space="preserve">Data </t>
  </si>
  <si>
    <t>Horário</t>
  </si>
  <si>
    <t>Representante</t>
  </si>
  <si>
    <t>Contato do representante</t>
  </si>
  <si>
    <t>15h00</t>
  </si>
  <si>
    <t>Rodrigo Ferreira</t>
  </si>
  <si>
    <t>rodrigo.ferreira@grupoaltum.com.br</t>
  </si>
  <si>
    <t>14h00</t>
  </si>
  <si>
    <t>Charles Reuth</t>
  </si>
  <si>
    <t>charles.reuth@gruposerval.com.br</t>
  </si>
  <si>
    <t xml:space="preserve">Manutenção/PMOC </t>
  </si>
  <si>
    <t>09h00</t>
  </si>
  <si>
    <t>AEON</t>
  </si>
  <si>
    <t>13h00</t>
  </si>
  <si>
    <t>Marcia Dimas</t>
  </si>
  <si>
    <t>marcia.dimas@grupoaeon.com</t>
  </si>
  <si>
    <t>Jalber Santos</t>
  </si>
  <si>
    <t>jalber@somosasolucao.com.br</t>
  </si>
  <si>
    <t>Ivan Vidinha</t>
  </si>
  <si>
    <t>adm@protecaomanaus.com</t>
  </si>
  <si>
    <t>Calculo de Retroativo 2024</t>
  </si>
  <si>
    <t>Plaza Sul - FaltasFevereiro - Estacionamento</t>
  </si>
  <si>
    <t>Plaza Sul - Faltas Março - Limpeza</t>
  </si>
  <si>
    <t>Valor faturado</t>
  </si>
  <si>
    <t>Diferença mensal</t>
  </si>
  <si>
    <t>Aumento de escopo - inclusão de um posto 12x36 de capitão porteiro - 11:00 às 23:00h</t>
  </si>
  <si>
    <t>Reoneração Parcial Folha de Pagamento - 2025</t>
  </si>
  <si>
    <t>Operador de Caixa</t>
  </si>
  <si>
    <t>Valor atual</t>
  </si>
  <si>
    <t>Valor com capitão porteiro</t>
  </si>
  <si>
    <t>Impacto</t>
  </si>
  <si>
    <t>Valor 2025 sem reoneração</t>
  </si>
  <si>
    <t>Valor 2025 com reoneração</t>
  </si>
  <si>
    <t>Impacto%</t>
  </si>
  <si>
    <t>Operador de CFTV</t>
  </si>
  <si>
    <t>Mnutenção</t>
  </si>
  <si>
    <t>Orientador de Tráfego - Líder</t>
  </si>
  <si>
    <t>Manobrista</t>
  </si>
  <si>
    <t>Calculo de Retroativo insumos nov 2024/fev 2025 - Brigada de Incêndio</t>
  </si>
  <si>
    <t>Plaza Sul - Faltas Maio - Limpeza</t>
  </si>
  <si>
    <t>Plaza Sul - Faltas Junho - Limpeza</t>
  </si>
  <si>
    <t>Manobrista 
(Acúmulo de função)</t>
  </si>
  <si>
    <t>Proporcional valor faturado do contrato - Plaza Sul - Estacionamento
(01/12 a 15/12)</t>
  </si>
  <si>
    <t>Plaza Sul - Faltas Abril - Limpeza</t>
  </si>
  <si>
    <t>Calculo de Retroativo 2024 - Brigada de Incêndio</t>
  </si>
  <si>
    <t>Plaza Sul - Faltas Junho - Estacionamento</t>
  </si>
  <si>
    <t>Plaza Sul - Extra de tratamento de piso - Limpeza (maio)</t>
  </si>
  <si>
    <t>Plaza Sul - Faltas (agosto/2025)</t>
  </si>
  <si>
    <t>Plaza Sul - Faltas Janeiro - Limpeza</t>
  </si>
  <si>
    <t>Eletricista diurno</t>
  </si>
  <si>
    <t>Plaza Sul - Faltas Julho - Estacionamento</t>
  </si>
  <si>
    <t>Plaza Sul - Faltas Agosto - Limpeza</t>
  </si>
  <si>
    <t>Plaza Sul - Extra de tratamento de piso - Limpeza (junho)</t>
  </si>
  <si>
    <t>Desconto de assiduidade Janeiro - Plaza Sul - Limpeza</t>
  </si>
  <si>
    <t>Mês -  Plaza Sul</t>
  </si>
  <si>
    <t>Plaza Sul - Faltas Agosto - Estacionamento</t>
  </si>
  <si>
    <t>Plaza Sul - Faltas Setembro - Estacionamento</t>
  </si>
  <si>
    <t>Regional</t>
  </si>
  <si>
    <t>Controles Mensais Atlas</t>
  </si>
  <si>
    <t>N/NE - Ricardo Visco</t>
  </si>
  <si>
    <t>Validar Horas Extras</t>
  </si>
  <si>
    <t>Cobrar do Shopping envio de informações de faltas</t>
  </si>
  <si>
    <t>Cobrar do Shopping envio de informações de Prêmios mensais</t>
  </si>
  <si>
    <t>Cobrar do Shopping preenchimento do SLA</t>
  </si>
  <si>
    <t>Enviar valor mensal com os descontos acima</t>
  </si>
  <si>
    <t>Cobrar fornecedor envio de Notas Fiscais no sistema</t>
  </si>
  <si>
    <t>Cobrar fornecedor envio de SEFIPs no sistema</t>
  </si>
  <si>
    <t>Confirmar se valores de NF estão de acordo com valores aprovados</t>
  </si>
  <si>
    <t>Consolidar Faltas e enviar para Philipe</t>
  </si>
  <si>
    <t xml:space="preserve">Parque Shopping Belém </t>
  </si>
  <si>
    <t>SP3 - Daniel Freitas</t>
  </si>
  <si>
    <t>RJ - Sergio Pessoa</t>
  </si>
  <si>
    <t>Boulevard Campos</t>
  </si>
  <si>
    <t>Via Parque Shopping</t>
  </si>
  <si>
    <t>NorteShopping</t>
  </si>
  <si>
    <t>Shopping Independência</t>
  </si>
  <si>
    <t>SP1 - Daniel Momoli</t>
  </si>
  <si>
    <t>Shopping Estação Curitiba</t>
  </si>
  <si>
    <t>Shopping Jardim Sul</t>
  </si>
  <si>
    <t>SP2 - André Lupo</t>
  </si>
  <si>
    <t>Santana Parque Shopping</t>
  </si>
  <si>
    <t>Shopping Eldorado</t>
  </si>
  <si>
    <t>Acompanhamento Mensal - SP2</t>
  </si>
  <si>
    <t>Acompanhamento Descontos</t>
  </si>
  <si>
    <t>Acompanhamento Extras</t>
  </si>
  <si>
    <t>Controles Sistema</t>
  </si>
  <si>
    <t>Saving</t>
  </si>
  <si>
    <t>Retornou a Medição?</t>
  </si>
  <si>
    <t>Contrato</t>
  </si>
  <si>
    <t>Faltas</t>
  </si>
  <si>
    <t>Desconto SLA do mês</t>
  </si>
  <si>
    <t>Desconto SLA retroativo</t>
  </si>
  <si>
    <t>Mês referência de faturamento</t>
  </si>
  <si>
    <t>Planilha Referência</t>
  </si>
  <si>
    <t xml:space="preserve">Ano Base Planilha </t>
  </si>
  <si>
    <t>Valor NF sistema</t>
  </si>
  <si>
    <t>Shopping pediu para não descontar o SLA</t>
  </si>
  <si>
    <t>Cálculo de descontos feitos com base na planilha que temos. GPS ainda não enviou SC referente ao reequilíbrio Ex-Única</t>
  </si>
  <si>
    <t>Shopping Pediu para não descontar SLA</t>
  </si>
  <si>
    <t>Aguardando preenchimento</t>
  </si>
  <si>
    <t>BrasilPark</t>
  </si>
  <si>
    <t>Ajustar</t>
  </si>
  <si>
    <t>01/2023</t>
  </si>
  <si>
    <t>2023</t>
  </si>
  <si>
    <t>Shopping refez o cálculo e enviou valor incorreto ao fornecedor</t>
  </si>
  <si>
    <t>Ouro Verde</t>
  </si>
  <si>
    <t>Sem SLA</t>
  </si>
  <si>
    <t>02/2023</t>
  </si>
  <si>
    <t>Rever</t>
  </si>
  <si>
    <t>Extras devido às obras</t>
  </si>
  <si>
    <t>Vigilância - Extras Joalheria</t>
  </si>
  <si>
    <t>Alinharam com GPS que vão considerar SLA a partir de fevereiro. Não consideramos então o retroativo</t>
  </si>
  <si>
    <t>Administrativo</t>
  </si>
  <si>
    <t>Não Validou valores com a Atlas antes da emissão (SLA)</t>
  </si>
  <si>
    <t>1 posto adicional por 6 dias (composteira) feito em maio. Para junho, inclusão de 1 posto 5x1 composteira</t>
  </si>
  <si>
    <t>Grupo GR</t>
  </si>
  <si>
    <t>Onet SM21</t>
  </si>
  <si>
    <t>aguardando ajuste</t>
  </si>
  <si>
    <t>Problema Planilha modificada</t>
  </si>
  <si>
    <t>RLO</t>
  </si>
  <si>
    <t>01/23</t>
  </si>
  <si>
    <t>Não Aplicado SLA. Fatura foi emitida antes do preenchimento e último mês dos serviços da GPS</t>
  </si>
  <si>
    <t>Não aplicado o desconto de SLA</t>
  </si>
  <si>
    <t>Aguardando Ajuste</t>
  </si>
  <si>
    <t>Reenviar</t>
  </si>
  <si>
    <t>Araçatuba - Enviar medição também para Paula e Guilherme</t>
  </si>
  <si>
    <t>Horário Entrada</t>
  </si>
  <si>
    <t>Horário Saída</t>
  </si>
  <si>
    <t>Quantidade de Faltas</t>
  </si>
  <si>
    <t>Valor desconto unitário falta</t>
  </si>
  <si>
    <t>Valor total de falta</t>
  </si>
  <si>
    <t>Valor Atlas: R$ 4.395,73, mas o cliente preferiu seguir com o valor solicitado pelo fornecedor.</t>
  </si>
  <si>
    <t>Agente de asseio</t>
  </si>
  <si>
    <t>---</t>
  </si>
  <si>
    <t>Horário Posto</t>
  </si>
  <si>
    <t>10:00 às 22:00</t>
  </si>
  <si>
    <t>Caxias</t>
  </si>
  <si>
    <t>Bangu</t>
  </si>
  <si>
    <t>Boulevard Campo</t>
  </si>
  <si>
    <t>Via parque</t>
  </si>
  <si>
    <t>Bauru Limpeza maio</t>
  </si>
  <si>
    <t>10:30 às 22:30</t>
  </si>
  <si>
    <t>06:30 às 14:50</t>
  </si>
  <si>
    <t>14:10 às 22:30</t>
  </si>
  <si>
    <t>É líder</t>
  </si>
  <si>
    <t>Diferença retroativa</t>
  </si>
  <si>
    <t>Valor 2022</t>
  </si>
  <si>
    <t>Valor Abril</t>
  </si>
  <si>
    <t>Valor Hora</t>
  </si>
  <si>
    <t>Quantidade de horas</t>
  </si>
  <si>
    <t>Quantidade de funcionários</t>
  </si>
  <si>
    <t>Quantidade de dias</t>
  </si>
  <si>
    <t>Vigilante Hora Diurna</t>
  </si>
  <si>
    <t>Vigilante Hora Noturna</t>
  </si>
  <si>
    <t>Valor dia/falta</t>
  </si>
  <si>
    <t>Auxiliar de Limpeza 1 turno - 20% Insalubridade</t>
  </si>
  <si>
    <t xml:space="preserve">5x1 </t>
  </si>
  <si>
    <t>Auxiliar de Limpeza 1 turno - 40% Insalubridade</t>
  </si>
  <si>
    <t>Auxiliar de Limpeza 3 turno - 20% Insalubridade</t>
  </si>
  <si>
    <t>Valor hora falta</t>
  </si>
  <si>
    <t>horas falta</t>
  </si>
  <si>
    <t>Vigilante Joalheria</t>
  </si>
  <si>
    <t xml:space="preserve">AGENTES DE ASSEIO </t>
  </si>
  <si>
    <t>AGENTES DE ASSEIO (BANHERISTA)</t>
  </si>
  <si>
    <t>Encarregada</t>
  </si>
  <si>
    <t>Agente de Asseio Líder (falta de colaborador)</t>
  </si>
  <si>
    <t>Agente de Asseio Líder</t>
  </si>
  <si>
    <t>Falta de cobertura de Férias</t>
  </si>
  <si>
    <t>Quantidade horas falta</t>
  </si>
  <si>
    <t>Orientador de Acesso</t>
  </si>
  <si>
    <t>Operador CFTV-02:20</t>
  </si>
  <si>
    <t>Operador CFTV / Orientador de acesso - (Foguista)</t>
  </si>
  <si>
    <t>Quantidade horas Extras</t>
  </si>
  <si>
    <t>Valor hora Extra</t>
  </si>
  <si>
    <t>Orientador de Acesso - 03:20</t>
  </si>
  <si>
    <t>piracicaba vigilancia maio</t>
  </si>
  <si>
    <t>piracicaba portaria maio</t>
  </si>
  <si>
    <t>Atendente</t>
  </si>
  <si>
    <t>Valor de planilha total</t>
  </si>
  <si>
    <t>Valor de planilha proporcional</t>
  </si>
  <si>
    <t>Com vigilante condutor (até 21/05)</t>
  </si>
  <si>
    <t>Sem vigilante condutor (a partir de 22/05)</t>
  </si>
  <si>
    <t>Com porteiros em escala 12x36 (até 21/05)</t>
  </si>
  <si>
    <t>Com 10 porteiros, sendo 2 em escala 6x1 (a partir de 22/05)</t>
  </si>
  <si>
    <t>Quantidade de Horas Atraso</t>
  </si>
  <si>
    <t>Vigilante P-6</t>
  </si>
  <si>
    <t>Orientador de tráfego</t>
  </si>
  <si>
    <t>Equipamento</t>
  </si>
  <si>
    <t>Dias sem equipamento</t>
  </si>
  <si>
    <t>Valor unitário</t>
  </si>
  <si>
    <t>Valor do equipamento no mês</t>
  </si>
  <si>
    <t>Valor da SC sem desconto</t>
  </si>
  <si>
    <t>Valor da SC com desconto</t>
  </si>
  <si>
    <t>Valor total de desconto</t>
  </si>
  <si>
    <t>Soprador de cerca viva</t>
  </si>
  <si>
    <t>Huskwarnia</t>
  </si>
  <si>
    <t>Agente de higienização</t>
  </si>
  <si>
    <t>Horário real de saída</t>
  </si>
  <si>
    <t>Horas de ausência por dia</t>
  </si>
  <si>
    <t>Dias com período de ausência</t>
  </si>
  <si>
    <t>Total de horas ausente</t>
  </si>
  <si>
    <t>Valor da hora falta</t>
  </si>
  <si>
    <t xml:space="preserve">Cobertura incompleta férias liderança </t>
  </si>
  <si>
    <t>Valor mensal</t>
  </si>
  <si>
    <t>I'Moop</t>
  </si>
  <si>
    <t>Lavadora B70</t>
  </si>
  <si>
    <t>Material consumo padrão</t>
  </si>
  <si>
    <t>Operador de caixa</t>
  </si>
  <si>
    <t>Operador de CFTV / Orientador de acesso - (Folguista)</t>
  </si>
  <si>
    <t>piracicaba junho</t>
  </si>
  <si>
    <t>Vigilante líder</t>
  </si>
  <si>
    <t>villagio caxias</t>
  </si>
  <si>
    <t>Vigilante P-3</t>
  </si>
  <si>
    <t>parque dom pedro</t>
  </si>
  <si>
    <t>Operador de Máquina (Falta Cob. Férias)</t>
  </si>
  <si>
    <t>AGENTES DE ASSEIO (BANHERISTA) (Falta Cob. Férias)</t>
  </si>
  <si>
    <t>Limpador de Vidros (Falta Cob. Férias)</t>
  </si>
  <si>
    <t>AGENTES DE ASSEIO COLETRO DE LIXO (Falta Cob. Férias)</t>
  </si>
  <si>
    <t>Bauru</t>
  </si>
  <si>
    <t>santana</t>
  </si>
  <si>
    <t>Operador de estacionamento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</si>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</sst>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#,##0_);[Red]\(&quot;R$&quot;#,##0\)"/>
    <numFmt numFmtId="165" formatCode="&quot;R$&quot;#,##0.00_);[Red]\(&quot;R$&quot;#,##0.00\)"/>
    <numFmt numFmtId="166" formatCode="_(* #,##0_);_(* \(#,##0\);_(* &quot;-&quot;_);_(@_)"/>
    <numFmt numFmtId="167" formatCode="_(&quot;R$&quot;* #,##0.00_);_(&quot;R$&quot;* \(#,##0.00\);_(&quot;R$&quot;* &quot;-&quot;??_);_(@_)"/>
    <numFmt numFmtId="168" formatCode="_(* #,##0.00_);_(* \(#,##0.00\);_(* &quot;-&quot;??_);_(@_)"/>
    <numFmt numFmtId="169" formatCode="_(&quot;R$ &quot;* #,##0.00_);_(&quot;R$ &quot;* \(#,##0.00\);_(&quot;R$ &quot;* &quot;-&quot;??_);_(@_)"/>
    <numFmt numFmtId="170" formatCode="[$-F400]h:mm:ss\ AM/PM"/>
    <numFmt numFmtId="171" formatCode="#,##0.00000"/>
    <numFmt numFmtId="172" formatCode="[$-416]mmmm\-yy;@"/>
    <numFmt numFmtId="173" formatCode="#,##0.0000"/>
    <numFmt numFmtId="174" formatCode="&quot;$&quot;#,##0.0_);[Red]\(&quot;$&quot;#,##0.0\)"/>
    <numFmt numFmtId="175" formatCode="&quot;$&quot;#,##0.00_);[Red]\(&quot;$&quot;#,##0.00\)"/>
    <numFmt numFmtId="176" formatCode="_(* #,##0.0000_);_(* \(#,##0.0000\);_(* &quot;-&quot;????_);_(@_)"/>
    <numFmt numFmtId="177" formatCode="&quot;$&quot;#,##0_);[Red]\(&quot;$&quot;#,##0\)"/>
    <numFmt numFmtId="178" formatCode="_([$€-2]* #,##0.00_);_([$€-2]* \(#,##0.00\);_([$€-2]* &quot;-&quot;??_)"/>
    <numFmt numFmtId="179" formatCode="_-&quot;£&quot;* #,##0.00_-;\-&quot;£&quot;* #,##0.00_-;_-&quot;£&quot;* &quot;-&quot;??_-;_-@_-"/>
    <numFmt numFmtId="180" formatCode="###0_);\(###0\)"/>
    <numFmt numFmtId="181" formatCode="&quot;£&quot;#,##0.00;\-&quot;£&quot;#,##0.00"/>
    <numFmt numFmtId="182" formatCode="0.0%;[Red]\(0.0%\)"/>
    <numFmt numFmtId="183" formatCode="_(&quot;R$&quot;* #,##0.0_);_(&quot;R$&quot;* \(#,##0.0\);_(&quot;R$&quot;* &quot;-&quot;_);_(@_)"/>
    <numFmt numFmtId="184" formatCode="#,##0.0_);[Red]\(#,##0.0\)"/>
    <numFmt numFmtId="185" formatCode="_-* #,##0\ _P_t_s_-;\-* #,##0\ _P_t_s_-;_-* &quot;-&quot;\ _P_t_s_-;_-@_-"/>
    <numFmt numFmtId="186" formatCode="mmm/yyyy"/>
    <numFmt numFmtId="187" formatCode="#,##0.0"/>
    <numFmt numFmtId="188" formatCode="0.00_)"/>
    <numFmt numFmtId="189" formatCode="#,##0.000_);[Red]\(#,##0.000\)"/>
    <numFmt numFmtId="190" formatCode="#,##0.00;[Red]\(#,##0.00\)"/>
    <numFmt numFmtId="191" formatCode="_(* #,##0.0_);_(* \(#,##0.0\);_(* &quot;-&quot;?_);_(@_)"/>
    <numFmt numFmtId="192" formatCode="&quot;R$&quot;\ #,##0.00"/>
    <numFmt numFmtId="193" formatCode="0.0"/>
    <numFmt numFmtId="194" formatCode="0.0%"/>
    <numFmt numFmtId="195" formatCode="[$-416]d\-mmm;@"/>
    <numFmt numFmtId="196" formatCode="&quot;R$&quot;#,##0.00;[Red]\-&quot;R$&quot;#,##0.00"/>
    <numFmt numFmtId="197" formatCode="0.0000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FFFF"/>
      <name val="Calibri Light"/>
      <family val="2"/>
    </font>
    <font>
      <sz val="12"/>
      <color theme="1"/>
      <name val="Calibri"/>
      <family val="2"/>
      <scheme val="minor"/>
    </font>
    <font>
      <sz val="12"/>
      <name val="Calibri Light"/>
      <family val="2"/>
      <scheme val="maj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sz val="16"/>
      <color rgb="FFFFFFFF"/>
      <name val="Calibri Light"/>
      <family val="2"/>
    </font>
    <font>
      <b/>
      <sz val="12"/>
      <color rgb="FFFFFFFF"/>
      <name val="Calibri Light"/>
      <family val="2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b/>
      <sz val="9"/>
      <color indexed="81"/>
      <name val="Segoe UI"/>
      <family val="2"/>
    </font>
    <font>
      <b/>
      <sz val="12"/>
      <name val="Calibri Light"/>
      <family val="2"/>
      <scheme val="major"/>
    </font>
    <font>
      <sz val="11"/>
      <color rgb="FF006100"/>
      <name val="Calibri"/>
      <family val="2"/>
      <scheme val="minor"/>
    </font>
    <font>
      <sz val="12"/>
      <name val="Courier"/>
      <family val="3"/>
    </font>
    <font>
      <sz val="8"/>
      <name val="Arial"/>
      <family val="2"/>
    </font>
    <font>
      <sz val="11"/>
      <name val="??"/>
      <family val="3"/>
      <charset val="129"/>
    </font>
    <font>
      <b/>
      <sz val="8"/>
      <name val="Arial"/>
      <family val="2"/>
    </font>
    <font>
      <b/>
      <u/>
      <sz val="11"/>
      <color indexed="37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</font>
    <font>
      <sz val="8"/>
      <color indexed="39"/>
      <name val="Arial"/>
      <family val="2"/>
    </font>
    <font>
      <sz val="10"/>
      <name val="Century Gothic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0"/>
      <name val="Arial"/>
      <family val="2"/>
    </font>
    <font>
      <sz val="8"/>
      <color indexed="12"/>
      <name val="Arial"/>
      <family val="2"/>
    </font>
    <font>
      <sz val="8"/>
      <color indexed="9"/>
      <name val="Arial"/>
      <family val="2"/>
    </font>
    <font>
      <sz val="12"/>
      <color rgb="FFFF0000"/>
      <name val="Calibri Light"/>
      <family val="2"/>
      <scheme val="major"/>
    </font>
    <font>
      <sz val="11"/>
      <color rgb="FF242424"/>
      <name val="Calibri"/>
      <family val="2"/>
      <scheme val="minor"/>
    </font>
    <font>
      <sz val="7"/>
      <color rgb="FF242424"/>
      <name val="Calibri"/>
      <family val="2"/>
      <scheme val="minor"/>
    </font>
    <font>
      <sz val="12"/>
      <name val="Calibri Light"/>
      <family val="2"/>
    </font>
    <font>
      <b/>
      <sz val="12"/>
      <name val="Calibri Light"/>
      <family val="2"/>
    </font>
    <font>
      <b/>
      <sz val="14"/>
      <color rgb="FFFFFFFF"/>
      <name val="Calibri Light"/>
      <family val="2"/>
    </font>
    <font>
      <sz val="9"/>
      <color theme="1"/>
      <name val="Segoe UI"/>
      <family val="2"/>
    </font>
    <font>
      <sz val="1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indexed="10"/>
      <name val="Geneva"/>
    </font>
    <font>
      <b/>
      <sz val="11"/>
      <color rgb="FFFFFFFF"/>
      <name val="MarkPro-Medium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theme="3" tint="-0.499984740745262"/>
      <name val="Calibri Light"/>
      <family val="2"/>
    </font>
    <font>
      <sz val="12"/>
      <color theme="1"/>
      <name val="Calibri Light"/>
      <family val="2"/>
    </font>
    <font>
      <b/>
      <sz val="12"/>
      <color theme="1"/>
      <name val="Calibri Light"/>
      <family val="2"/>
    </font>
    <font>
      <b/>
      <sz val="12"/>
      <color theme="3" tint="-0.499984740745262"/>
      <name val="Calibri Light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b/>
      <sz val="10"/>
      <color rgb="FF10257F"/>
      <name val="Inherit"/>
    </font>
    <font>
      <sz val="10"/>
      <color rgb="FF002060"/>
      <name val="Tahoma"/>
      <family val="2"/>
    </font>
    <font>
      <b/>
      <sz val="11"/>
      <color rgb="FF000000"/>
      <name val="Inherit"/>
    </font>
    <font>
      <sz val="12"/>
      <color rgb="FF000000"/>
      <name val="Calibri Light"/>
      <family val="2"/>
    </font>
    <font>
      <b/>
      <sz val="16"/>
      <color theme="1"/>
      <name val="Calibri"/>
      <family val="2"/>
      <scheme val="minor"/>
    </font>
    <font>
      <b/>
      <sz val="11"/>
      <color rgb="FFFFFFFF"/>
      <name val="Inherit"/>
      <charset val="1"/>
    </font>
    <font>
      <sz val="11"/>
      <color rgb="FF000000"/>
      <name val="Aptos Narrow"/>
      <family val="2"/>
      <charset val="1"/>
    </font>
    <font>
      <b/>
      <sz val="11"/>
      <color rgb="FF002060"/>
      <name val="Inherit"/>
      <charset val="1"/>
    </font>
    <font>
      <sz val="11"/>
      <color rgb="FFFF0000"/>
      <name val="Aptos Narrow"/>
      <family val="2"/>
      <charset val="1"/>
    </font>
    <font>
      <sz val="11"/>
      <color rgb="FF000000"/>
      <name val="Calibri"/>
      <family val="2"/>
    </font>
    <font>
      <b/>
      <sz val="10"/>
      <color rgb="FF10257F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rgb="FFFFFFFF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3" tint="-0.499984740745262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rgb="FFFFFFFF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3" tint="-0.499984740745262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FFFFFF"/>
      <name val="Calibri Light"/>
      <family val="2"/>
    </font>
    <font>
      <b/>
      <sz val="11"/>
      <color rgb="FFFFFFFF"/>
      <name val="Calibri Light"/>
      <family val="2"/>
    </font>
    <font>
      <sz val="10"/>
      <color rgb="FFFFFFFF"/>
      <name val="Calibri Light"/>
      <family val="2"/>
    </font>
    <font>
      <sz val="10"/>
      <color theme="1"/>
      <name val="Calibri Light"/>
      <family val="2"/>
    </font>
    <font>
      <b/>
      <sz val="10"/>
      <color rgb="FFFFFFFF"/>
      <name val="Calibri Light"/>
      <family val="2"/>
    </font>
    <font>
      <b/>
      <sz val="10"/>
      <color rgb="FFFFFFFF"/>
      <name val="Calibri Light"/>
      <family val="2"/>
      <scheme val="major"/>
    </font>
    <font>
      <b/>
      <sz val="14"/>
      <color rgb="FFFFFFFF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2"/>
      <color rgb="FF000000"/>
      <name val="Calibri Light"/>
      <family val="2"/>
    </font>
    <font>
      <sz val="10"/>
      <color theme="1"/>
      <name val="Calibri Light"/>
      <family val="2"/>
      <scheme val="major"/>
    </font>
    <font>
      <sz val="11"/>
      <color rgb="FF9C5700"/>
      <name val="Calibri Light"/>
      <family val="2"/>
    </font>
    <font>
      <sz val="11"/>
      <color theme="1"/>
      <name val="Calibri Light"/>
      <family val="2"/>
    </font>
    <font>
      <sz val="10"/>
      <color theme="1"/>
      <name val="Calibri"/>
      <family val="2"/>
      <scheme val="minor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b/>
      <sz val="12"/>
      <color rgb="FF000000"/>
      <name val="Aptos"/>
      <family val="2"/>
    </font>
    <font>
      <sz val="14"/>
      <color theme="0"/>
      <name val="Calibri"/>
      <family val="2"/>
      <scheme val="minor"/>
    </font>
    <font>
      <sz val="10"/>
      <color rgb="FF00000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182A4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E192C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D9D9D9"/>
        <bgColor indexed="64"/>
      </patternFill>
    </fill>
    <fill>
      <patternFill patternType="solid">
        <fgColor rgb="FF00627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82A4B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33C0C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3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rgb="FFFFFFFF"/>
      </left>
      <right style="thin">
        <color theme="0"/>
      </right>
      <top style="medium">
        <color rgb="FFFFFFFF"/>
      </top>
      <bottom style="medium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/>
      <top style="thin">
        <color theme="0"/>
      </top>
      <bottom style="medium">
        <color rgb="FFFFFFFF"/>
      </bottom>
      <diagonal/>
    </border>
    <border>
      <left style="thin">
        <color theme="0"/>
      </left>
      <right style="medium">
        <color rgb="FFFFFFFF"/>
      </right>
      <top style="medium">
        <color rgb="FFFFFFFF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FFFFFF"/>
      </bottom>
      <diagonal/>
    </border>
    <border>
      <left style="thin">
        <color theme="0"/>
      </left>
      <right style="thin">
        <color theme="0"/>
      </right>
      <top style="medium">
        <color rgb="FFFFFFFF"/>
      </top>
      <bottom style="thin">
        <color theme="0"/>
      </bottom>
      <diagonal/>
    </border>
    <border>
      <left style="thin">
        <color theme="0"/>
      </left>
      <right style="medium">
        <color rgb="FFFFFFFF"/>
      </right>
      <top style="thin">
        <color theme="0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thin">
        <color theme="0"/>
      </top>
      <bottom style="thin">
        <color theme="0"/>
      </bottom>
      <diagonal/>
    </border>
    <border>
      <left style="medium">
        <color rgb="FFFFFFFF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FFFFFF"/>
      </right>
      <top style="thin">
        <color theme="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theme="0"/>
      </top>
      <bottom style="medium">
        <color rgb="FFFFFFFF"/>
      </bottom>
      <diagonal/>
    </border>
    <border>
      <left style="medium">
        <color rgb="FFFFFFFF"/>
      </left>
      <right style="thin">
        <color theme="0"/>
      </right>
      <top style="thin">
        <color theme="0"/>
      </top>
      <bottom style="medium">
        <color rgb="FFFFFFFF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rgb="FFFFFFFF"/>
      </top>
      <bottom style="medium">
        <color rgb="FFFFFF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medium">
        <color rgb="FFFFFFFF"/>
      </right>
      <top style="medium">
        <color rgb="FFFFFFFF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medium">
        <color rgb="FFFFFFFF"/>
      </right>
      <top style="thin">
        <color theme="0"/>
      </top>
      <bottom/>
      <diagonal/>
    </border>
    <border>
      <left style="medium">
        <color rgb="FFFFFFFF"/>
      </left>
      <right style="medium">
        <color rgb="FFFFFFFF"/>
      </right>
      <top style="thin">
        <color theme="0"/>
      </top>
      <bottom/>
      <diagonal/>
    </border>
    <border>
      <left style="medium">
        <color rgb="FFFFFFFF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 style="medium">
        <color rgb="FFFFFFFF"/>
      </top>
      <bottom style="medium">
        <color rgb="FFFFFFFF"/>
      </bottom>
      <diagonal/>
    </border>
    <border>
      <left style="medium">
        <color theme="0"/>
      </left>
      <right style="medium">
        <color theme="0"/>
      </right>
      <top style="medium">
        <color rgb="FFFFFFFF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thin">
        <color theme="0"/>
      </right>
      <top style="medium">
        <color rgb="FFFFFFFF"/>
      </top>
      <bottom style="thin">
        <color theme="0"/>
      </bottom>
      <diagonal/>
    </border>
    <border>
      <left style="medium">
        <color rgb="FFFFFFFF"/>
      </left>
      <right style="thin">
        <color theme="0"/>
      </right>
      <top style="medium">
        <color rgb="FFFFFFFF"/>
      </top>
      <bottom/>
      <diagonal/>
    </border>
    <border>
      <left/>
      <right style="thin">
        <color theme="0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theme="0"/>
      </left>
      <right style="medium">
        <color rgb="FFFFFFFF"/>
      </right>
      <top style="medium">
        <color rgb="FFFFFFFF"/>
      </top>
      <bottom/>
      <diagonal/>
    </border>
    <border>
      <left style="thin">
        <color theme="0"/>
      </left>
      <right/>
      <top/>
      <bottom/>
      <diagonal/>
    </border>
    <border>
      <left style="medium">
        <color rgb="FFFFFFFF"/>
      </left>
      <right style="thin">
        <color theme="0"/>
      </right>
      <top/>
      <bottom/>
      <diagonal/>
    </border>
    <border>
      <left style="thin">
        <color theme="0"/>
      </left>
      <right/>
      <top style="medium">
        <color rgb="FFFFFFFF"/>
      </top>
      <bottom style="thin">
        <color theme="0"/>
      </bottom>
      <diagonal/>
    </border>
    <border>
      <left/>
      <right/>
      <top style="medium">
        <color rgb="FFFFFFFF"/>
      </top>
      <bottom style="thin">
        <color theme="0"/>
      </bottom>
      <diagonal/>
    </border>
    <border>
      <left/>
      <right style="thin">
        <color theme="0"/>
      </right>
      <top style="medium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FFFFFF"/>
      </bottom>
      <diagonal/>
    </border>
    <border>
      <left/>
      <right style="medium">
        <color indexed="64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indexed="64"/>
      </right>
      <top style="thin">
        <color rgb="FFFFFFFF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auto="1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auto="1"/>
      </right>
      <top style="dashed">
        <color indexed="64"/>
      </top>
      <bottom style="dashed">
        <color indexed="64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auto="1"/>
      </left>
      <right style="dashed">
        <color indexed="64"/>
      </right>
      <top style="dashed">
        <color indexed="64"/>
      </top>
      <bottom style="medium">
        <color rgb="FF000000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rgb="FF000000"/>
      </bottom>
      <diagonal/>
    </border>
    <border>
      <left style="dashed">
        <color indexed="64"/>
      </left>
      <right style="medium">
        <color auto="1"/>
      </right>
      <top style="dashed">
        <color indexed="64"/>
      </top>
      <bottom style="medium">
        <color rgb="FF000000"/>
      </bottom>
      <diagonal/>
    </border>
    <border>
      <left style="dotted">
        <color rgb="FF00000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rgb="FFFFFFFF"/>
      </bottom>
      <diagonal/>
    </border>
    <border>
      <left/>
      <right/>
      <top style="thin">
        <color theme="0"/>
      </top>
      <bottom style="thin">
        <color rgb="FFFFFFFF"/>
      </bottom>
      <diagonal/>
    </border>
    <border>
      <left style="medium">
        <color rgb="FFA0A0A0"/>
      </left>
      <right style="medium">
        <color rgb="FFA0A0A0"/>
      </right>
      <top style="medium">
        <color rgb="FFA0A0A0"/>
      </top>
      <bottom style="medium">
        <color rgb="FFA0A0A0"/>
      </bottom>
      <diagonal/>
    </border>
    <border>
      <left/>
      <right style="medium">
        <color rgb="FFA0A0A0"/>
      </right>
      <top style="medium">
        <color rgb="FFA0A0A0"/>
      </top>
      <bottom style="medium">
        <color rgb="FFA0A0A0"/>
      </bottom>
      <diagonal/>
    </border>
    <border>
      <left style="medium">
        <color rgb="FFA0A0A0"/>
      </left>
      <right/>
      <top/>
      <bottom style="medium">
        <color rgb="FFA0A0A0"/>
      </bottom>
      <diagonal/>
    </border>
    <border>
      <left style="medium">
        <color rgb="FFA0A0A0"/>
      </left>
      <right style="medium">
        <color rgb="FFA0A0A0"/>
      </right>
      <top/>
      <bottom style="medium">
        <color rgb="FFA0A0A0"/>
      </bottom>
      <diagonal/>
    </border>
    <border>
      <left/>
      <right style="medium">
        <color rgb="FFA0A0A0"/>
      </right>
      <top/>
      <bottom style="medium">
        <color rgb="FFA0A0A0"/>
      </bottom>
      <diagonal/>
    </border>
    <border>
      <left/>
      <right/>
      <top/>
      <bottom style="medium">
        <color rgb="FFA0A0A0"/>
      </bottom>
      <diagonal/>
    </border>
    <border>
      <left style="medium">
        <color rgb="FFA0A0A0"/>
      </left>
      <right/>
      <top style="medium">
        <color rgb="FFA0A0A0"/>
      </top>
      <bottom style="medium">
        <color rgb="FFA0A0A0"/>
      </bottom>
      <diagonal/>
    </border>
    <border>
      <left/>
      <right/>
      <top style="medium">
        <color rgb="FFA0A0A0"/>
      </top>
      <bottom style="medium">
        <color rgb="FFA0A0A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 style="thin">
        <color theme="6" tint="0.39997558519241921"/>
      </top>
      <bottom style="medium">
        <color rgb="FFFFFFFF"/>
      </bottom>
      <diagonal/>
    </border>
    <border>
      <left style="medium">
        <color rgb="FFFFFFFF"/>
      </left>
      <right/>
      <top style="thin">
        <color theme="6" tint="0.39997558519241921"/>
      </top>
      <bottom style="medium">
        <color rgb="FFFFFFFF"/>
      </bottom>
      <diagonal/>
    </border>
  </borders>
  <cellStyleXfs count="147">
    <xf numFmtId="0" fontId="0" fillId="0" borderId="0"/>
    <xf numFmtId="167" fontId="1" fillId="0" borderId="0" applyFont="0" applyFill="0" applyBorder="0" applyAlignment="0" applyProtection="0"/>
    <xf numFmtId="16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171" fontId="15" fillId="15" borderId="13">
      <alignment horizontal="center" vertical="center"/>
    </xf>
    <xf numFmtId="172" fontId="14" fillId="14" borderId="0" applyNumberFormat="0" applyBorder="0" applyAlignment="0" applyProtection="0"/>
    <xf numFmtId="166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15" fillId="0" borderId="0" applyFont="0" applyFill="0" applyBorder="0" applyAlignment="0" applyProtection="0"/>
    <xf numFmtId="174" fontId="16" fillId="0" borderId="0" applyFont="0" applyFill="0" applyBorder="0" applyAlignment="0"/>
    <xf numFmtId="175" fontId="11" fillId="0" borderId="0" applyFont="0" applyFill="0" applyBorder="0" applyAlignment="0"/>
    <xf numFmtId="175" fontId="11" fillId="0" borderId="0" applyFont="0" applyFill="0" applyBorder="0" applyAlignment="0"/>
    <xf numFmtId="176" fontId="15" fillId="0" borderId="0" applyFont="0" applyFill="0" applyBorder="0" applyAlignment="0" applyProtection="0"/>
    <xf numFmtId="177" fontId="17" fillId="0" borderId="0">
      <protection locked="0"/>
    </xf>
    <xf numFmtId="15" fontId="18" fillId="0" borderId="0" applyFill="0" applyBorder="0" applyAlignment="0"/>
    <xf numFmtId="0" fontId="11" fillId="16" borderId="0" applyFont="0" applyFill="0" applyBorder="0" applyAlignment="0" applyProtection="0"/>
    <xf numFmtId="0" fontId="11" fillId="16" borderId="0" applyFont="0" applyFill="0" applyBorder="0" applyAlignment="0" applyProtection="0"/>
    <xf numFmtId="0" fontId="11" fillId="16" borderId="14" applyFont="0" applyFill="0" applyBorder="0" applyAlignment="0" applyProtection="0"/>
    <xf numFmtId="0" fontId="11" fillId="16" borderId="14" applyFont="0" applyFill="0" applyBorder="0" applyAlignment="0" applyProtection="0"/>
    <xf numFmtId="17" fontId="18" fillId="0" borderId="0" applyFill="0" applyBorder="0">
      <alignment horizontal="right"/>
    </xf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5" fillId="0" borderId="0">
      <protection locked="0"/>
    </xf>
    <xf numFmtId="180" fontId="11" fillId="16" borderId="0" applyFont="0" applyFill="0" applyBorder="0" applyAlignment="0"/>
    <xf numFmtId="180" fontId="11" fillId="16" borderId="0" applyFont="0" applyFill="0" applyBorder="0" applyAlignment="0"/>
    <xf numFmtId="181" fontId="15" fillId="0" borderId="0">
      <protection locked="0"/>
    </xf>
    <xf numFmtId="38" fontId="16" fillId="17" borderId="0" applyNumberFormat="0" applyFont="0" applyBorder="0" applyAlignment="0">
      <protection hidden="1"/>
    </xf>
    <xf numFmtId="0" fontId="19" fillId="0" borderId="0" applyNumberFormat="0" applyFill="0" applyBorder="0" applyAlignment="0" applyProtection="0"/>
    <xf numFmtId="0" fontId="20" fillId="0" borderId="0">
      <protection locked="0"/>
    </xf>
    <xf numFmtId="0" fontId="20" fillId="0" borderId="0">
      <protection locked="0"/>
    </xf>
    <xf numFmtId="0" fontId="21" fillId="0" borderId="15" applyNumberFormat="0" applyFill="0" applyAlignment="0" applyProtection="0"/>
    <xf numFmtId="10" fontId="16" fillId="16" borderId="16" applyNumberFormat="0" applyBorder="0" applyAlignment="0" applyProtection="0"/>
    <xf numFmtId="175" fontId="16" fillId="16" borderId="0" applyFont="0" applyBorder="0" applyAlignment="0" applyProtection="0">
      <protection locked="0"/>
    </xf>
    <xf numFmtId="15" fontId="16" fillId="16" borderId="0" applyFont="0" applyBorder="0" applyAlignment="0" applyProtection="0">
      <protection locked="0"/>
    </xf>
    <xf numFmtId="180" fontId="16" fillId="16" borderId="0" applyFont="0" applyBorder="0" applyAlignment="0">
      <protection locked="0"/>
    </xf>
    <xf numFmtId="38" fontId="16" fillId="16" borderId="0">
      <protection locked="0"/>
    </xf>
    <xf numFmtId="182" fontId="16" fillId="16" borderId="0" applyFont="0" applyBorder="0" applyAlignment="0">
      <protection locked="0"/>
    </xf>
    <xf numFmtId="10" fontId="16" fillId="16" borderId="0">
      <protection locked="0"/>
    </xf>
    <xf numFmtId="183" fontId="16" fillId="16" borderId="0" applyFont="0" applyBorder="0" applyAlignment="0">
      <protection locked="0"/>
    </xf>
    <xf numFmtId="184" fontId="22" fillId="16" borderId="0" applyNumberFormat="0" applyBorder="0" applyAlignment="0">
      <protection locked="0"/>
    </xf>
    <xf numFmtId="185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" fillId="0" borderId="0" applyFont="0" applyFill="0" applyBorder="0" applyAlignment="0" applyProtection="0"/>
    <xf numFmtId="186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0" fontId="15" fillId="17" borderId="0" applyFont="0" applyBorder="0" applyAlignment="0" applyProtection="0">
      <alignment horizontal="right"/>
      <protection hidden="1"/>
    </xf>
    <xf numFmtId="37" fontId="24" fillId="0" borderId="0"/>
    <xf numFmtId="188" fontId="25" fillId="0" borderId="0"/>
    <xf numFmtId="38" fontId="16" fillId="0" borderId="0" applyFont="0" applyFill="0" applyBorder="0" applyAlignment="0"/>
    <xf numFmtId="184" fontId="11" fillId="0" borderId="0" applyFont="0" applyFill="0" applyBorder="0" applyAlignment="0"/>
    <xf numFmtId="184" fontId="11" fillId="0" borderId="0" applyFont="0" applyFill="0" applyBorder="0" applyAlignment="0"/>
    <xf numFmtId="40" fontId="16" fillId="0" borderId="0" applyFont="0" applyFill="0" applyBorder="0" applyAlignment="0"/>
    <xf numFmtId="189" fontId="16" fillId="0" borderId="0" applyFont="0" applyFill="0" applyBorder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172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4" fontId="18" fillId="0" borderId="0" applyNumberFormat="0" applyFill="0" applyBorder="0" applyAlignment="0" applyProtection="0"/>
    <xf numFmtId="181" fontId="1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90" fontId="11" fillId="0" borderId="0" applyFont="0" applyFill="0" applyBorder="0" applyAlignment="0" applyProtection="0"/>
    <xf numFmtId="190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 applyFont="0" applyFill="0" applyBorder="0" applyAlignment="0"/>
    <xf numFmtId="0" fontId="11" fillId="0" borderId="0" applyFont="0" applyFill="0" applyBorder="0" applyAlignment="0"/>
    <xf numFmtId="182" fontId="16" fillId="0" borderId="0" applyFont="0" applyFill="0" applyBorder="0" applyAlignment="0"/>
    <xf numFmtId="0" fontId="11" fillId="0" borderId="0" applyFont="0" applyFill="0" applyBorder="0" applyAlignment="0"/>
    <xf numFmtId="0" fontId="11" fillId="0" borderId="0" applyFont="0" applyFill="0" applyBorder="0" applyAlignment="0"/>
    <xf numFmtId="9" fontId="11" fillId="0" borderId="0" applyFont="0" applyFill="0" applyBorder="0" applyAlignment="0" applyProtection="0"/>
    <xf numFmtId="190" fontId="11" fillId="0" borderId="0" applyFont="0" applyFill="0" applyBorder="0" applyAlignment="0" applyProtection="0"/>
    <xf numFmtId="190" fontId="1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4" fontId="26" fillId="0" borderId="0" applyNumberFormat="0" applyFill="0" applyBorder="0" applyAlignment="0" applyProtection="0">
      <alignment horizontal="left"/>
    </xf>
    <xf numFmtId="184" fontId="16" fillId="18" borderId="0" applyNumberFormat="0" applyFont="0" applyBorder="0" applyAlignment="0">
      <protection hidden="1"/>
    </xf>
    <xf numFmtId="184" fontId="11" fillId="19" borderId="0" applyNumberFormat="0" applyFont="0" applyBorder="0" applyAlignment="0" applyProtection="0"/>
    <xf numFmtId="184" fontId="11" fillId="19" borderId="0" applyNumberFormat="0" applyFont="0" applyBorder="0" applyAlignment="0" applyProtection="0"/>
    <xf numFmtId="191" fontId="15" fillId="0" borderId="0" applyFill="0" applyBorder="0" applyAlignment="0" applyProtection="0">
      <alignment horizontal="right"/>
    </xf>
    <xf numFmtId="37" fontId="16" fillId="20" borderId="0" applyNumberFormat="0" applyBorder="0" applyAlignment="0" applyProtection="0"/>
    <xf numFmtId="37" fontId="16" fillId="0" borderId="0"/>
    <xf numFmtId="37" fontId="16" fillId="0" borderId="0"/>
    <xf numFmtId="37" fontId="16" fillId="17" borderId="0" applyNumberFormat="0" applyBorder="0" applyAlignment="0" applyProtection="0"/>
    <xf numFmtId="3" fontId="27" fillId="0" borderId="15" applyProtection="0"/>
    <xf numFmtId="168" fontId="2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1" fillId="0" borderId="0" applyFont="0" applyFill="0" applyBorder="0" applyAlignment="0" applyProtection="0"/>
    <xf numFmtId="184" fontId="28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37" fillId="25" borderId="0" applyNumberFormat="0" applyBorder="0" applyAlignment="0" applyProtection="0"/>
    <xf numFmtId="0" fontId="38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880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0" xfId="0" applyFont="1"/>
    <xf numFmtId="164" fontId="4" fillId="3" borderId="1" xfId="1" applyNumberFormat="1" applyFont="1" applyFill="1" applyBorder="1" applyAlignment="1">
      <alignment horizontal="center" vertical="center" wrapText="1"/>
    </xf>
    <xf numFmtId="2" fontId="4" fillId="3" borderId="1" xfId="1" applyNumberFormat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>
      <alignment horizontal="center" vertical="center" wrapText="1"/>
    </xf>
    <xf numFmtId="167" fontId="0" fillId="0" borderId="0" xfId="1" applyFont="1"/>
    <xf numFmtId="0" fontId="0" fillId="4" borderId="0" xfId="0" applyFill="1"/>
    <xf numFmtId="0" fontId="8" fillId="2" borderId="1" xfId="0" applyFont="1" applyFill="1" applyBorder="1" applyAlignment="1">
      <alignment horizontal="center" vertical="center" wrapText="1" readingOrder="1"/>
    </xf>
    <xf numFmtId="2" fontId="0" fillId="0" borderId="0" xfId="0" applyNumberFormat="1"/>
    <xf numFmtId="2" fontId="2" fillId="2" borderId="1" xfId="0" applyNumberFormat="1" applyFont="1" applyFill="1" applyBorder="1" applyAlignment="1">
      <alignment horizontal="center" vertical="center" wrapText="1" readingOrder="1"/>
    </xf>
    <xf numFmtId="167" fontId="4" fillId="3" borderId="1" xfId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49" fontId="4" fillId="3" borderId="4" xfId="1" applyNumberFormat="1" applyFont="1" applyFill="1" applyBorder="1" applyAlignment="1">
      <alignment horizontal="center" vertical="center" wrapText="1"/>
    </xf>
    <xf numFmtId="49" fontId="4" fillId="3" borderId="2" xfId="1" applyNumberFormat="1" applyFont="1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165" fontId="0" fillId="0" borderId="0" xfId="1" applyNumberFormat="1" applyFont="1"/>
    <xf numFmtId="165" fontId="2" fillId="2" borderId="1" xfId="1" applyNumberFormat="1" applyFont="1" applyFill="1" applyBorder="1" applyAlignment="1">
      <alignment horizontal="center" vertical="center" wrapText="1" readingOrder="1"/>
    </xf>
    <xf numFmtId="165" fontId="2" fillId="2" borderId="1" xfId="0" applyNumberFormat="1" applyFont="1" applyFill="1" applyBorder="1" applyAlignment="1">
      <alignment horizontal="center" vertical="center" wrapText="1" readingOrder="1"/>
    </xf>
    <xf numFmtId="49" fontId="4" fillId="3" borderId="1" xfId="1" quotePrefix="1" applyNumberFormat="1" applyFont="1" applyFill="1" applyBorder="1" applyAlignment="1">
      <alignment horizontal="center" vertical="center" wrapText="1"/>
    </xf>
    <xf numFmtId="1" fontId="4" fillId="3" borderId="1" xfId="1" applyNumberFormat="1" applyFont="1" applyFill="1" applyBorder="1" applyAlignment="1">
      <alignment horizontal="center" vertical="center" wrapText="1"/>
    </xf>
    <xf numFmtId="165" fontId="13" fillId="8" borderId="1" xfId="1" applyNumberFormat="1" applyFont="1" applyFill="1" applyBorder="1" applyAlignment="1">
      <alignment horizontal="center" vertical="center" wrapText="1"/>
    </xf>
    <xf numFmtId="165" fontId="0" fillId="0" borderId="0" xfId="0" applyNumberFormat="1"/>
    <xf numFmtId="1" fontId="13" fillId="8" borderId="1" xfId="1" applyNumberFormat="1" applyFont="1" applyFill="1" applyBorder="1" applyAlignment="1">
      <alignment horizontal="center" vertical="center" wrapText="1"/>
    </xf>
    <xf numFmtId="165" fontId="13" fillId="8" borderId="1" xfId="1" quotePrefix="1" applyNumberFormat="1" applyFont="1" applyFill="1" applyBorder="1" applyAlignment="1">
      <alignment horizontal="center" vertical="center" wrapText="1"/>
    </xf>
    <xf numFmtId="170" fontId="4" fillId="3" borderId="1" xfId="1" applyNumberFormat="1" applyFont="1" applyFill="1" applyBorder="1" applyAlignment="1">
      <alignment horizontal="center" vertical="center" wrapText="1"/>
    </xf>
    <xf numFmtId="2" fontId="0" fillId="0" borderId="0" xfId="1" applyNumberFormat="1" applyFont="1"/>
    <xf numFmtId="165" fontId="13" fillId="3" borderId="1" xfId="1" applyNumberFormat="1" applyFont="1" applyFill="1" applyBorder="1" applyAlignment="1">
      <alignment horizontal="center" vertical="center" wrapText="1"/>
    </xf>
    <xf numFmtId="10" fontId="0" fillId="0" borderId="0" xfId="3" applyNumberFormat="1" applyFont="1"/>
    <xf numFmtId="2" fontId="4" fillId="10" borderId="1" xfId="1" applyNumberFormat="1" applyFont="1" applyFill="1" applyBorder="1" applyAlignment="1">
      <alignment horizontal="center" vertical="center" wrapText="1"/>
    </xf>
    <xf numFmtId="165" fontId="4" fillId="10" borderId="1" xfId="1" applyNumberFormat="1" applyFont="1" applyFill="1" applyBorder="1" applyAlignment="1">
      <alignment horizontal="center" vertical="center" wrapText="1"/>
    </xf>
    <xf numFmtId="0" fontId="6" fillId="0" borderId="0" xfId="0" applyFont="1"/>
    <xf numFmtId="164" fontId="13" fillId="3" borderId="1" xfId="1" applyNumberFormat="1" applyFont="1" applyFill="1" applyBorder="1" applyAlignment="1">
      <alignment horizontal="center" vertical="center" wrapText="1"/>
    </xf>
    <xf numFmtId="2" fontId="13" fillId="3" borderId="1" xfId="1" applyNumberFormat="1" applyFont="1" applyFill="1" applyBorder="1" applyAlignment="1">
      <alignment horizontal="center" vertical="center" wrapText="1"/>
    </xf>
    <xf numFmtId="49" fontId="13" fillId="3" borderId="1" xfId="1" applyNumberFormat="1" applyFont="1" applyFill="1" applyBorder="1" applyAlignment="1">
      <alignment horizontal="center" vertical="center" wrapText="1"/>
    </xf>
    <xf numFmtId="165" fontId="13" fillId="11" borderId="1" xfId="1" applyNumberFormat="1" applyFont="1" applyFill="1" applyBorder="1" applyAlignment="1">
      <alignment horizontal="center" vertical="center" wrapText="1"/>
    </xf>
    <xf numFmtId="49" fontId="13" fillId="3" borderId="3" xfId="1" applyNumberFormat="1" applyFont="1" applyFill="1" applyBorder="1" applyAlignment="1">
      <alignment horizontal="center" vertical="center" wrapText="1"/>
    </xf>
    <xf numFmtId="0" fontId="0" fillId="12" borderId="0" xfId="0" applyFill="1"/>
    <xf numFmtId="164" fontId="4" fillId="12" borderId="1" xfId="1" applyNumberFormat="1" applyFont="1" applyFill="1" applyBorder="1" applyAlignment="1">
      <alignment horizontal="center" vertical="center" wrapText="1"/>
    </xf>
    <xf numFmtId="2" fontId="4" fillId="12" borderId="1" xfId="1" applyNumberFormat="1" applyFont="1" applyFill="1" applyBorder="1" applyAlignment="1">
      <alignment horizontal="center" vertical="center" wrapText="1"/>
    </xf>
    <xf numFmtId="165" fontId="4" fillId="12" borderId="1" xfId="1" applyNumberFormat="1" applyFont="1" applyFill="1" applyBorder="1" applyAlignment="1">
      <alignment horizontal="center" vertical="center" wrapText="1"/>
    </xf>
    <xf numFmtId="49" fontId="4" fillId="12" borderId="1" xfId="1" applyNumberFormat="1" applyFont="1" applyFill="1" applyBorder="1" applyAlignment="1">
      <alignment horizontal="center" vertical="center" wrapText="1"/>
    </xf>
    <xf numFmtId="49" fontId="4" fillId="12" borderId="3" xfId="1" applyNumberFormat="1" applyFont="1" applyFill="1" applyBorder="1" applyAlignment="1">
      <alignment horizontal="center" vertical="center" wrapText="1"/>
    </xf>
    <xf numFmtId="165" fontId="4" fillId="13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/>
    <xf numFmtId="9" fontId="0" fillId="0" borderId="0" xfId="0" applyNumberFormat="1"/>
    <xf numFmtId="0" fontId="4" fillId="3" borderId="1" xfId="1" applyNumberFormat="1" applyFont="1" applyFill="1" applyBorder="1" applyAlignment="1">
      <alignment horizontal="center" vertical="center" wrapText="1"/>
    </xf>
    <xf numFmtId="165" fontId="4" fillId="11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4" fillId="3" borderId="1" xfId="1" applyNumberFormat="1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4" fontId="4" fillId="3" borderId="0" xfId="1" applyNumberFormat="1" applyFont="1" applyFill="1" applyBorder="1" applyAlignment="1">
      <alignment horizontal="center" vertical="center" wrapText="1"/>
    </xf>
    <xf numFmtId="49" fontId="4" fillId="3" borderId="0" xfId="1" applyNumberFormat="1" applyFont="1" applyFill="1" applyBorder="1" applyAlignment="1">
      <alignment horizontal="center" vertical="center" wrapText="1"/>
    </xf>
    <xf numFmtId="165" fontId="4" fillId="3" borderId="0" xfId="1" applyNumberFormat="1" applyFont="1" applyFill="1" applyBorder="1" applyAlignment="1">
      <alignment horizontal="center" vertical="center" wrapText="1"/>
    </xf>
    <xf numFmtId="165" fontId="13" fillId="12" borderId="1" xfId="1" applyNumberFormat="1" applyFont="1" applyFill="1" applyBorder="1" applyAlignment="1">
      <alignment horizontal="center" vertical="center" wrapText="1"/>
    </xf>
    <xf numFmtId="192" fontId="4" fillId="3" borderId="1" xfId="1" applyNumberFormat="1" applyFont="1" applyFill="1" applyBorder="1" applyAlignment="1">
      <alignment horizontal="center" vertical="center" wrapText="1"/>
    </xf>
    <xf numFmtId="165" fontId="0" fillId="12" borderId="0" xfId="0" applyNumberFormat="1" applyFill="1"/>
    <xf numFmtId="165" fontId="0" fillId="12" borderId="0" xfId="1" applyNumberFormat="1" applyFont="1" applyFill="1"/>
    <xf numFmtId="165" fontId="0" fillId="0" borderId="0" xfId="1" applyNumberFormat="1" applyFont="1" applyFill="1"/>
    <xf numFmtId="2" fontId="13" fillId="8" borderId="1" xfId="1" applyNumberFormat="1" applyFont="1" applyFill="1" applyBorder="1" applyAlignment="1">
      <alignment horizontal="center" vertical="center" wrapText="1"/>
    </xf>
    <xf numFmtId="165" fontId="29" fillId="3" borderId="1" xfId="1" applyNumberFormat="1" applyFont="1" applyFill="1" applyBorder="1" applyAlignment="1">
      <alignment horizontal="center" vertical="center" wrapText="1"/>
    </xf>
    <xf numFmtId="165" fontId="4" fillId="21" borderId="1" xfId="1" applyNumberFormat="1" applyFont="1" applyFill="1" applyBorder="1" applyAlignment="1">
      <alignment horizontal="center" vertical="center" wrapText="1"/>
    </xf>
    <xf numFmtId="165" fontId="4" fillId="7" borderId="1" xfId="1" applyNumberFormat="1" applyFont="1" applyFill="1" applyBorder="1" applyAlignment="1">
      <alignment horizontal="center" vertical="center" wrapText="1"/>
    </xf>
    <xf numFmtId="10" fontId="4" fillId="3" borderId="1" xfId="1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 readingOrder="1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horizontal="left" vertical="center" wrapText="1" indent="1"/>
    </xf>
    <xf numFmtId="170" fontId="4" fillId="7" borderId="1" xfId="1" applyNumberFormat="1" applyFont="1" applyFill="1" applyBorder="1" applyAlignment="1">
      <alignment horizontal="center" vertical="center" wrapText="1"/>
    </xf>
    <xf numFmtId="192" fontId="2" fillId="2" borderId="1" xfId="1" applyNumberFormat="1" applyFont="1" applyFill="1" applyBorder="1" applyAlignment="1">
      <alignment horizontal="center" vertical="center" wrapText="1" readingOrder="1"/>
    </xf>
    <xf numFmtId="2" fontId="4" fillId="21" borderId="1" xfId="1" applyNumberFormat="1" applyFont="1" applyFill="1" applyBorder="1" applyAlignment="1">
      <alignment horizontal="center" vertical="center" wrapText="1"/>
    </xf>
    <xf numFmtId="2" fontId="4" fillId="7" borderId="1" xfId="1" applyNumberFormat="1" applyFont="1" applyFill="1" applyBorder="1" applyAlignment="1">
      <alignment horizontal="center" vertical="center" wrapText="1"/>
    </xf>
    <xf numFmtId="0" fontId="32" fillId="22" borderId="1" xfId="0" applyFont="1" applyFill="1" applyBorder="1" applyAlignment="1">
      <alignment horizontal="center" wrapText="1"/>
    </xf>
    <xf numFmtId="0" fontId="32" fillId="22" borderId="6" xfId="0" applyFont="1" applyFill="1" applyBorder="1" applyAlignment="1">
      <alignment horizontal="center" wrapText="1"/>
    </xf>
    <xf numFmtId="21" fontId="32" fillId="22" borderId="6" xfId="0" applyNumberFormat="1" applyFont="1" applyFill="1" applyBorder="1" applyAlignment="1">
      <alignment horizontal="center" wrapText="1"/>
    </xf>
    <xf numFmtId="0" fontId="32" fillId="22" borderId="17" xfId="0" applyFont="1" applyFill="1" applyBorder="1" applyAlignment="1">
      <alignment horizontal="center" wrapText="1"/>
    </xf>
    <xf numFmtId="0" fontId="32" fillId="22" borderId="8" xfId="0" applyFont="1" applyFill="1" applyBorder="1" applyAlignment="1">
      <alignment horizontal="center" wrapText="1"/>
    </xf>
    <xf numFmtId="21" fontId="32" fillId="22" borderId="8" xfId="0" applyNumberFormat="1" applyFont="1" applyFill="1" applyBorder="1" applyAlignment="1">
      <alignment horizontal="center" wrapText="1"/>
    </xf>
    <xf numFmtId="170" fontId="33" fillId="0" borderId="6" xfId="0" applyNumberFormat="1" applyFont="1" applyBorder="1" applyAlignment="1">
      <alignment horizontal="center" vertical="center" wrapText="1"/>
    </xf>
    <xf numFmtId="192" fontId="33" fillId="0" borderId="6" xfId="0" applyNumberFormat="1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192" fontId="34" fillId="0" borderId="1" xfId="0" applyNumberFormat="1" applyFont="1" applyBorder="1" applyAlignment="1">
      <alignment horizontal="center" vertical="center" wrapText="1" readingOrder="1"/>
    </xf>
    <xf numFmtId="0" fontId="33" fillId="0" borderId="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192" fontId="33" fillId="0" borderId="8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right" vertical="center"/>
    </xf>
    <xf numFmtId="165" fontId="4" fillId="23" borderId="1" xfId="1" applyNumberFormat="1" applyFont="1" applyFill="1" applyBorder="1" applyAlignment="1">
      <alignment horizontal="center" vertical="center" wrapText="1"/>
    </xf>
    <xf numFmtId="165" fontId="4" fillId="3" borderId="4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 readingOrder="1"/>
    </xf>
    <xf numFmtId="165" fontId="2" fillId="2" borderId="6" xfId="0" applyNumberFormat="1" applyFont="1" applyFill="1" applyBorder="1" applyAlignment="1">
      <alignment horizontal="center" vertical="center" wrapText="1" readingOrder="1"/>
    </xf>
    <xf numFmtId="165" fontId="4" fillId="3" borderId="6" xfId="1" applyNumberFormat="1" applyFont="1" applyFill="1" applyBorder="1" applyAlignment="1">
      <alignment horizontal="center" vertical="center" wrapText="1"/>
    </xf>
    <xf numFmtId="165" fontId="13" fillId="3" borderId="6" xfId="1" applyNumberFormat="1" applyFont="1" applyFill="1" applyBorder="1" applyAlignment="1">
      <alignment horizontal="center" vertical="center" wrapText="1"/>
    </xf>
    <xf numFmtId="2" fontId="4" fillId="3" borderId="4" xfId="1" applyNumberFormat="1" applyFont="1" applyFill="1" applyBorder="1" applyAlignment="1">
      <alignment horizontal="center" vertical="center" wrapText="1"/>
    </xf>
    <xf numFmtId="2" fontId="2" fillId="2" borderId="17" xfId="0" applyNumberFormat="1" applyFont="1" applyFill="1" applyBorder="1" applyAlignment="1">
      <alignment horizontal="center" vertical="center" wrapText="1" readingOrder="1"/>
    </xf>
    <xf numFmtId="165" fontId="2" fillId="2" borderId="17" xfId="1" applyNumberFormat="1" applyFont="1" applyFill="1" applyBorder="1" applyAlignment="1">
      <alignment horizontal="center" vertical="center" wrapText="1" readingOrder="1"/>
    </xf>
    <xf numFmtId="165" fontId="2" fillId="2" borderId="17" xfId="0" applyNumberFormat="1" applyFont="1" applyFill="1" applyBorder="1" applyAlignment="1">
      <alignment horizontal="center" vertical="center" wrapText="1" readingOrder="1"/>
    </xf>
    <xf numFmtId="0" fontId="0" fillId="0" borderId="35" xfId="0" applyBorder="1"/>
    <xf numFmtId="0" fontId="0" fillId="0" borderId="36" xfId="0" applyBorder="1"/>
    <xf numFmtId="0" fontId="0" fillId="12" borderId="41" xfId="0" applyFill="1" applyBorder="1"/>
    <xf numFmtId="0" fontId="0" fillId="0" borderId="42" xfId="0" applyBorder="1"/>
    <xf numFmtId="0" fontId="0" fillId="0" borderId="22" xfId="0" applyBorder="1"/>
    <xf numFmtId="0" fontId="0" fillId="0" borderId="43" xfId="0" applyBorder="1"/>
    <xf numFmtId="165" fontId="13" fillId="8" borderId="22" xfId="1" applyNumberFormat="1" applyFont="1" applyFill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2" fontId="4" fillId="7" borderId="40" xfId="1" applyNumberFormat="1" applyFont="1" applyFill="1" applyBorder="1" applyAlignment="1">
      <alignment horizontal="center" vertical="center" wrapText="1"/>
    </xf>
    <xf numFmtId="2" fontId="4" fillId="3" borderId="22" xfId="1" applyNumberFormat="1" applyFont="1" applyFill="1" applyBorder="1" applyAlignment="1">
      <alignment horizontal="center" vertical="center" wrapText="1"/>
    </xf>
    <xf numFmtId="170" fontId="4" fillId="3" borderId="2" xfId="1" applyNumberFormat="1" applyFont="1" applyFill="1" applyBorder="1" applyAlignment="1">
      <alignment horizontal="center" vertical="center" wrapText="1"/>
    </xf>
    <xf numFmtId="165" fontId="4" fillId="12" borderId="31" xfId="1" applyNumberFormat="1" applyFont="1" applyFill="1" applyBorder="1" applyAlignment="1">
      <alignment horizontal="center" vertical="center" wrapText="1"/>
    </xf>
    <xf numFmtId="170" fontId="4" fillId="3" borderId="4" xfId="1" applyNumberFormat="1" applyFont="1" applyFill="1" applyBorder="1" applyAlignment="1">
      <alignment horizontal="center" vertical="center" wrapText="1"/>
    </xf>
    <xf numFmtId="165" fontId="4" fillId="12" borderId="30" xfId="1" applyNumberFormat="1" applyFont="1" applyFill="1" applyBorder="1" applyAlignment="1">
      <alignment horizontal="center" vertical="center" wrapText="1"/>
    </xf>
    <xf numFmtId="165" fontId="4" fillId="7" borderId="26" xfId="1" applyNumberFormat="1" applyFont="1" applyFill="1" applyBorder="1" applyAlignment="1">
      <alignment horizontal="center" vertical="center" wrapText="1"/>
    </xf>
    <xf numFmtId="21" fontId="33" fillId="0" borderId="33" xfId="0" applyNumberFormat="1" applyFont="1" applyBorder="1" applyAlignment="1">
      <alignment horizontal="center" vertical="center" wrapText="1"/>
    </xf>
    <xf numFmtId="165" fontId="4" fillId="12" borderId="22" xfId="1" applyNumberFormat="1" applyFont="1" applyFill="1" applyBorder="1" applyAlignment="1">
      <alignment horizontal="center" vertical="center" wrapText="1"/>
    </xf>
    <xf numFmtId="165" fontId="13" fillId="12" borderId="22" xfId="1" applyNumberFormat="1" applyFont="1" applyFill="1" applyBorder="1" applyAlignment="1">
      <alignment horizontal="center" vertical="center" wrapText="1"/>
    </xf>
    <xf numFmtId="0" fontId="0" fillId="12" borderId="29" xfId="0" applyFill="1" applyBorder="1"/>
    <xf numFmtId="165" fontId="4" fillId="12" borderId="21" xfId="1" applyNumberFormat="1" applyFont="1" applyFill="1" applyBorder="1" applyAlignment="1">
      <alignment horizontal="center" vertical="center" wrapText="1"/>
    </xf>
    <xf numFmtId="0" fontId="0" fillId="12" borderId="44" xfId="0" applyFill="1" applyBorder="1"/>
    <xf numFmtId="165" fontId="4" fillId="12" borderId="45" xfId="1" applyNumberFormat="1" applyFont="1" applyFill="1" applyBorder="1" applyAlignment="1">
      <alignment horizontal="center" vertical="center" wrapText="1"/>
    </xf>
    <xf numFmtId="165" fontId="4" fillId="12" borderId="46" xfId="1" applyNumberFormat="1" applyFont="1" applyFill="1" applyBorder="1" applyAlignment="1">
      <alignment horizontal="center" vertical="center" wrapText="1"/>
    </xf>
    <xf numFmtId="165" fontId="13" fillId="12" borderId="21" xfId="1" applyNumberFormat="1" applyFont="1" applyFill="1" applyBorder="1" applyAlignment="1">
      <alignment horizontal="center" vertical="center" wrapText="1"/>
    </xf>
    <xf numFmtId="165" fontId="13" fillId="8" borderId="21" xfId="1" applyNumberFormat="1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 readingOrder="1"/>
    </xf>
    <xf numFmtId="165" fontId="0" fillId="0" borderId="18" xfId="1" applyNumberFormat="1" applyFont="1" applyFill="1" applyBorder="1"/>
    <xf numFmtId="165" fontId="0" fillId="0" borderId="37" xfId="1" applyNumberFormat="1" applyFont="1" applyFill="1" applyBorder="1"/>
    <xf numFmtId="0" fontId="0" fillId="0" borderId="41" xfId="0" applyBorder="1"/>
    <xf numFmtId="0" fontId="0" fillId="0" borderId="47" xfId="0" applyBorder="1"/>
    <xf numFmtId="2" fontId="0" fillId="0" borderId="47" xfId="0" applyNumberFormat="1" applyBorder="1"/>
    <xf numFmtId="165" fontId="0" fillId="0" borderId="42" xfId="1" applyNumberFormat="1" applyFont="1" applyFill="1" applyBorder="1"/>
    <xf numFmtId="165" fontId="0" fillId="0" borderId="41" xfId="1" applyNumberFormat="1" applyFont="1" applyFill="1" applyBorder="1"/>
    <xf numFmtId="0" fontId="0" fillId="12" borderId="36" xfId="0" applyFill="1" applyBorder="1"/>
    <xf numFmtId="0" fontId="2" fillId="2" borderId="17" xfId="0" applyFont="1" applyFill="1" applyBorder="1" applyAlignment="1">
      <alignment horizontal="center" vertical="center" wrapText="1" readingOrder="1"/>
    </xf>
    <xf numFmtId="0" fontId="0" fillId="0" borderId="48" xfId="0" applyBorder="1"/>
    <xf numFmtId="0" fontId="0" fillId="0" borderId="49" xfId="0" applyBorder="1"/>
    <xf numFmtId="2" fontId="0" fillId="0" borderId="49" xfId="0" applyNumberFormat="1" applyBorder="1"/>
    <xf numFmtId="165" fontId="0" fillId="0" borderId="49" xfId="1" applyNumberFormat="1" applyFont="1" applyBorder="1"/>
    <xf numFmtId="165" fontId="0" fillId="0" borderId="18" xfId="1" applyNumberFormat="1" applyFont="1" applyBorder="1"/>
    <xf numFmtId="165" fontId="0" fillId="0" borderId="48" xfId="1" applyNumberFormat="1" applyFont="1" applyBorder="1"/>
    <xf numFmtId="0" fontId="0" fillId="0" borderId="18" xfId="0" applyBorder="1"/>
    <xf numFmtId="0" fontId="0" fillId="12" borderId="27" xfId="0" applyFill="1" applyBorder="1"/>
    <xf numFmtId="165" fontId="4" fillId="0" borderId="4" xfId="1" applyNumberFormat="1" applyFont="1" applyFill="1" applyBorder="1" applyAlignment="1">
      <alignment horizontal="center" vertical="center" wrapText="1"/>
    </xf>
    <xf numFmtId="165" fontId="4" fillId="0" borderId="17" xfId="1" applyNumberFormat="1" applyFont="1" applyFill="1" applyBorder="1" applyAlignment="1">
      <alignment horizontal="center" vertical="center" wrapText="1"/>
    </xf>
    <xf numFmtId="165" fontId="4" fillId="12" borderId="6" xfId="1" applyNumberFormat="1" applyFont="1" applyFill="1" applyBorder="1" applyAlignment="1">
      <alignment horizontal="center" vertical="center" wrapText="1"/>
    </xf>
    <xf numFmtId="165" fontId="4" fillId="12" borderId="38" xfId="1" applyNumberFormat="1" applyFont="1" applyFill="1" applyBorder="1" applyAlignment="1">
      <alignment horizontal="center" vertical="center" wrapText="1"/>
    </xf>
    <xf numFmtId="0" fontId="35" fillId="0" borderId="0" xfId="0" applyFont="1"/>
    <xf numFmtId="165" fontId="4" fillId="12" borderId="50" xfId="1" applyNumberFormat="1" applyFont="1" applyFill="1" applyBorder="1" applyAlignment="1">
      <alignment horizontal="center" vertical="center" wrapText="1"/>
    </xf>
    <xf numFmtId="165" fontId="4" fillId="12" borderId="17" xfId="1" applyNumberFormat="1" applyFont="1" applyFill="1" applyBorder="1" applyAlignment="1">
      <alignment horizontal="center" vertical="center" wrapText="1"/>
    </xf>
    <xf numFmtId="165" fontId="0" fillId="0" borderId="53" xfId="1" applyNumberFormat="1" applyFont="1" applyBorder="1"/>
    <xf numFmtId="165" fontId="4" fillId="3" borderId="54" xfId="1" applyNumberFormat="1" applyFont="1" applyFill="1" applyBorder="1" applyAlignment="1">
      <alignment horizontal="center" vertical="center" wrapText="1"/>
    </xf>
    <xf numFmtId="165" fontId="4" fillId="3" borderId="53" xfId="1" applyNumberFormat="1" applyFont="1" applyFill="1" applyBorder="1" applyAlignment="1">
      <alignment horizontal="center" vertical="center" wrapText="1"/>
    </xf>
    <xf numFmtId="165" fontId="4" fillId="3" borderId="56" xfId="1" applyNumberFormat="1" applyFont="1" applyFill="1" applyBorder="1" applyAlignment="1">
      <alignment horizontal="center" vertical="center" wrapText="1"/>
    </xf>
    <xf numFmtId="165" fontId="0" fillId="12" borderId="37" xfId="1" applyNumberFormat="1" applyFont="1" applyFill="1" applyBorder="1"/>
    <xf numFmtId="165" fontId="0" fillId="12" borderId="42" xfId="1" applyNumberFormat="1" applyFont="1" applyFill="1" applyBorder="1"/>
    <xf numFmtId="165" fontId="0" fillId="0" borderId="43" xfId="1" applyNumberFormat="1" applyFont="1" applyBorder="1"/>
    <xf numFmtId="2" fontId="4" fillId="3" borderId="23" xfId="1" applyNumberFormat="1" applyFont="1" applyFill="1" applyBorder="1" applyAlignment="1">
      <alignment horizontal="center" vertical="center" wrapText="1"/>
    </xf>
    <xf numFmtId="165" fontId="2" fillId="2" borderId="4" xfId="1" applyNumberFormat="1" applyFont="1" applyFill="1" applyBorder="1" applyAlignment="1">
      <alignment horizontal="center" vertical="center" wrapText="1" readingOrder="1"/>
    </xf>
    <xf numFmtId="2" fontId="4" fillId="3" borderId="57" xfId="1" applyNumberFormat="1" applyFont="1" applyFill="1" applyBorder="1" applyAlignment="1">
      <alignment horizontal="center" vertical="center" wrapText="1"/>
    </xf>
    <xf numFmtId="170" fontId="4" fillId="3" borderId="3" xfId="1" applyNumberFormat="1" applyFont="1" applyFill="1" applyBorder="1" applyAlignment="1">
      <alignment horizontal="center" vertical="center" wrapText="1"/>
    </xf>
    <xf numFmtId="165" fontId="4" fillId="12" borderId="41" xfId="1" applyNumberFormat="1" applyFont="1" applyFill="1" applyBorder="1" applyAlignment="1">
      <alignment horizontal="center" vertical="center" wrapText="1"/>
    </xf>
    <xf numFmtId="2" fontId="4" fillId="3" borderId="58" xfId="1" applyNumberFormat="1" applyFont="1" applyFill="1" applyBorder="1" applyAlignment="1">
      <alignment horizontal="center" vertical="center" wrapText="1"/>
    </xf>
    <xf numFmtId="165" fontId="13" fillId="3" borderId="0" xfId="1" applyNumberFormat="1" applyFont="1" applyFill="1" applyAlignment="1">
      <alignment horizontal="center" vertical="center" wrapText="1"/>
    </xf>
    <xf numFmtId="2" fontId="13" fillId="8" borderId="21" xfId="1" applyNumberFormat="1" applyFont="1" applyFill="1" applyBorder="1" applyAlignment="1">
      <alignment horizontal="center" vertical="center" wrapText="1"/>
    </xf>
    <xf numFmtId="2" fontId="0" fillId="0" borderId="41" xfId="0" applyNumberFormat="1" applyBorder="1"/>
    <xf numFmtId="165" fontId="0" fillId="0" borderId="47" xfId="1" applyNumberFormat="1" applyFont="1" applyBorder="1"/>
    <xf numFmtId="165" fontId="0" fillId="0" borderId="42" xfId="1" applyNumberFormat="1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65" fontId="0" fillId="0" borderId="39" xfId="1" applyNumberFormat="1" applyFont="1" applyBorder="1"/>
    <xf numFmtId="165" fontId="0" fillId="0" borderId="37" xfId="1" applyNumberFormat="1" applyFont="1" applyBorder="1"/>
    <xf numFmtId="2" fontId="0" fillId="0" borderId="43" xfId="0" applyNumberFormat="1" applyBorder="1"/>
    <xf numFmtId="2" fontId="0" fillId="0" borderId="59" xfId="0" applyNumberFormat="1" applyBorder="1"/>
    <xf numFmtId="0" fontId="0" fillId="0" borderId="39" xfId="0" applyBorder="1"/>
    <xf numFmtId="0" fontId="0" fillId="0" borderId="37" xfId="0" applyBorder="1"/>
    <xf numFmtId="0" fontId="36" fillId="12" borderId="19" xfId="0" applyFont="1" applyFill="1" applyBorder="1"/>
    <xf numFmtId="0" fontId="36" fillId="12" borderId="43" xfId="0" applyFont="1" applyFill="1" applyBorder="1"/>
    <xf numFmtId="2" fontId="36" fillId="12" borderId="43" xfId="0" applyNumberFormat="1" applyFont="1" applyFill="1" applyBorder="1"/>
    <xf numFmtId="165" fontId="13" fillId="8" borderId="60" xfId="1" applyNumberFormat="1" applyFont="1" applyFill="1" applyBorder="1" applyAlignment="1">
      <alignment horizontal="center" vertical="center" wrapText="1"/>
    </xf>
    <xf numFmtId="2" fontId="0" fillId="0" borderId="42" xfId="0" applyNumberFormat="1" applyBorder="1"/>
    <xf numFmtId="165" fontId="0" fillId="0" borderId="22" xfId="1" applyNumberFormat="1" applyFont="1" applyBorder="1"/>
    <xf numFmtId="165" fontId="36" fillId="12" borderId="21" xfId="1" applyNumberFormat="1" applyFont="1" applyFill="1" applyBorder="1"/>
    <xf numFmtId="2" fontId="0" fillId="0" borderId="36" xfId="0" applyNumberFormat="1" applyBorder="1"/>
    <xf numFmtId="165" fontId="0" fillId="0" borderId="36" xfId="1" applyNumberFormat="1" applyFont="1" applyBorder="1"/>
    <xf numFmtId="165" fontId="0" fillId="0" borderId="63" xfId="1" applyNumberFormat="1" applyFont="1" applyBorder="1"/>
    <xf numFmtId="165" fontId="13" fillId="8" borderId="64" xfId="1" applyNumberFormat="1" applyFont="1" applyFill="1" applyBorder="1" applyAlignment="1">
      <alignment horizontal="center" vertical="center" wrapText="1"/>
    </xf>
    <xf numFmtId="165" fontId="0" fillId="0" borderId="41" xfId="1" applyNumberFormat="1" applyFont="1" applyBorder="1"/>
    <xf numFmtId="165" fontId="0" fillId="0" borderId="35" xfId="1" applyNumberFormat="1" applyFont="1" applyBorder="1"/>
    <xf numFmtId="2" fontId="0" fillId="0" borderId="22" xfId="0" applyNumberFormat="1" applyBorder="1"/>
    <xf numFmtId="2" fontId="0" fillId="0" borderId="35" xfId="0" applyNumberFormat="1" applyBorder="1"/>
    <xf numFmtId="2" fontId="0" fillId="0" borderId="37" xfId="0" applyNumberFormat="1" applyBorder="1"/>
    <xf numFmtId="0" fontId="0" fillId="12" borderId="65" xfId="0" applyFill="1" applyBorder="1"/>
    <xf numFmtId="192" fontId="0" fillId="0" borderId="21" xfId="1" applyNumberFormat="1" applyFont="1" applyBorder="1"/>
    <xf numFmtId="2" fontId="13" fillId="8" borderId="18" xfId="1" applyNumberFormat="1" applyFont="1" applyFill="1" applyBorder="1" applyAlignment="1">
      <alignment horizontal="center" vertical="center" wrapText="1"/>
    </xf>
    <xf numFmtId="165" fontId="4" fillId="24" borderId="1" xfId="1" applyNumberFormat="1" applyFont="1" applyFill="1" applyBorder="1" applyAlignment="1">
      <alignment horizontal="center" vertical="center" wrapText="1"/>
    </xf>
    <xf numFmtId="0" fontId="0" fillId="12" borderId="66" xfId="0" applyFill="1" applyBorder="1"/>
    <xf numFmtId="2" fontId="0" fillId="12" borderId="57" xfId="0" applyNumberFormat="1" applyFill="1" applyBorder="1"/>
    <xf numFmtId="2" fontId="13" fillId="8" borderId="0" xfId="1" applyNumberFormat="1" applyFont="1" applyFill="1" applyBorder="1" applyAlignment="1">
      <alignment horizontal="center" vertical="center" wrapText="1"/>
    </xf>
    <xf numFmtId="165" fontId="0" fillId="12" borderId="22" xfId="1" applyNumberFormat="1" applyFont="1" applyFill="1" applyBorder="1"/>
    <xf numFmtId="2" fontId="4" fillId="7" borderId="67" xfId="1" applyNumberFormat="1" applyFont="1" applyFill="1" applyBorder="1" applyAlignment="1">
      <alignment horizontal="center" vertical="center" wrapText="1"/>
    </xf>
    <xf numFmtId="165" fontId="0" fillId="0" borderId="59" xfId="1" applyNumberFormat="1" applyFont="1" applyBorder="1"/>
    <xf numFmtId="170" fontId="4" fillId="7" borderId="4" xfId="1" applyNumberFormat="1" applyFont="1" applyFill="1" applyBorder="1" applyAlignment="1">
      <alignment horizontal="center" vertical="center" wrapText="1"/>
    </xf>
    <xf numFmtId="165" fontId="4" fillId="12" borderId="42" xfId="1" applyNumberFormat="1" applyFont="1" applyFill="1" applyBorder="1" applyAlignment="1">
      <alignment horizontal="center" vertical="center" wrapText="1"/>
    </xf>
    <xf numFmtId="165" fontId="2" fillId="2" borderId="22" xfId="0" applyNumberFormat="1" applyFont="1" applyFill="1" applyBorder="1" applyAlignment="1">
      <alignment horizontal="center" vertical="center" wrapText="1" readingOrder="1"/>
    </xf>
    <xf numFmtId="0" fontId="2" fillId="2" borderId="22" xfId="0" applyFont="1" applyFill="1" applyBorder="1" applyAlignment="1">
      <alignment horizontal="center" vertical="center" wrapText="1" readingOrder="1"/>
    </xf>
    <xf numFmtId="165" fontId="2" fillId="2" borderId="0" xfId="0" applyNumberFormat="1" applyFont="1" applyFill="1" applyAlignment="1">
      <alignment horizontal="center" vertical="center" wrapText="1" readingOrder="1"/>
    </xf>
    <xf numFmtId="164" fontId="4" fillId="7" borderId="17" xfId="1" applyNumberFormat="1" applyFont="1" applyFill="1" applyBorder="1" applyAlignment="1">
      <alignment horizontal="center" vertical="center" wrapText="1"/>
    </xf>
    <xf numFmtId="164" fontId="4" fillId="7" borderId="1" xfId="1" applyNumberFormat="1" applyFont="1" applyFill="1" applyBorder="1" applyAlignment="1">
      <alignment horizontal="center" vertical="center" wrapText="1"/>
    </xf>
    <xf numFmtId="164" fontId="4" fillId="7" borderId="4" xfId="1" applyNumberFormat="1" applyFont="1" applyFill="1" applyBorder="1" applyAlignment="1">
      <alignment horizontal="center" vertical="center" wrapText="1"/>
    </xf>
    <xf numFmtId="165" fontId="4" fillId="7" borderId="4" xfId="1" applyNumberFormat="1" applyFont="1" applyFill="1" applyBorder="1" applyAlignment="1">
      <alignment horizontal="center" vertical="center" wrapText="1"/>
    </xf>
    <xf numFmtId="165" fontId="4" fillId="7" borderId="22" xfId="1" applyNumberFormat="1" applyFont="1" applyFill="1" applyBorder="1" applyAlignment="1">
      <alignment horizontal="center" vertical="center" wrapText="1"/>
    </xf>
    <xf numFmtId="2" fontId="4" fillId="7" borderId="22" xfId="1" applyNumberFormat="1" applyFont="1" applyFill="1" applyBorder="1" applyAlignment="1">
      <alignment horizontal="center" vertical="center" wrapText="1"/>
    </xf>
    <xf numFmtId="0" fontId="39" fillId="27" borderId="68" xfId="0" applyFont="1" applyFill="1" applyBorder="1" applyAlignment="1">
      <alignment horizontal="center" vertical="center" wrapText="1" readingOrder="1"/>
    </xf>
    <xf numFmtId="0" fontId="40" fillId="0" borderId="69" xfId="0" applyFont="1" applyBorder="1" applyAlignment="1">
      <alignment horizontal="center" wrapText="1" readingOrder="1"/>
    </xf>
    <xf numFmtId="164" fontId="41" fillId="26" borderId="69" xfId="0" applyNumberFormat="1" applyFont="1" applyFill="1" applyBorder="1" applyAlignment="1">
      <alignment horizontal="center" wrapText="1" readingOrder="1"/>
    </xf>
    <xf numFmtId="0" fontId="40" fillId="0" borderId="0" xfId="0" applyFont="1" applyAlignment="1">
      <alignment horizontal="center" wrapText="1" readingOrder="1"/>
    </xf>
    <xf numFmtId="0" fontId="39" fillId="27" borderId="71" xfId="0" applyFont="1" applyFill="1" applyBorder="1" applyAlignment="1">
      <alignment horizontal="center" vertical="center" wrapText="1" readingOrder="1"/>
    </xf>
    <xf numFmtId="0" fontId="40" fillId="0" borderId="72" xfId="0" applyFont="1" applyBorder="1" applyAlignment="1">
      <alignment horizontal="center" wrapText="1" readingOrder="1"/>
    </xf>
    <xf numFmtId="172" fontId="0" fillId="0" borderId="73" xfId="0" applyNumberFormat="1" applyBorder="1"/>
    <xf numFmtId="0" fontId="0" fillId="0" borderId="74" xfId="0" applyBorder="1"/>
    <xf numFmtId="0" fontId="0" fillId="0" borderId="75" xfId="0" applyBorder="1"/>
    <xf numFmtId="0" fontId="39" fillId="27" borderId="78" xfId="0" applyFont="1" applyFill="1" applyBorder="1" applyAlignment="1">
      <alignment horizontal="center" vertical="center" wrapText="1" readingOrder="1"/>
    </xf>
    <xf numFmtId="0" fontId="39" fillId="27" borderId="79" xfId="0" applyFont="1" applyFill="1" applyBorder="1" applyAlignment="1">
      <alignment horizontal="center" vertical="center" wrapText="1" readingOrder="1"/>
    </xf>
    <xf numFmtId="0" fontId="40" fillId="0" borderId="80" xfId="0" applyFont="1" applyBorder="1" applyAlignment="1">
      <alignment horizontal="center" wrapText="1" readingOrder="1"/>
    </xf>
    <xf numFmtId="0" fontId="40" fillId="0" borderId="81" xfId="0" applyFont="1" applyBorder="1" applyAlignment="1">
      <alignment horizontal="center" wrapText="1" readingOrder="1"/>
    </xf>
    <xf numFmtId="0" fontId="0" fillId="0" borderId="82" xfId="0" applyBorder="1"/>
    <xf numFmtId="0" fontId="0" fillId="0" borderId="83" xfId="0" applyBorder="1"/>
    <xf numFmtId="0" fontId="41" fillId="26" borderId="69" xfId="0" applyFont="1" applyFill="1" applyBorder="1" applyAlignment="1">
      <alignment horizontal="center" wrapText="1" readingOrder="1"/>
    </xf>
    <xf numFmtId="0" fontId="40" fillId="0" borderId="82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8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3" xfId="0" applyBorder="1" applyAlignment="1">
      <alignment horizontal="center"/>
    </xf>
    <xf numFmtId="0" fontId="6" fillId="0" borderId="84" xfId="0" applyFont="1" applyBorder="1" applyAlignment="1">
      <alignment horizontal="center"/>
    </xf>
    <xf numFmtId="0" fontId="6" fillId="0" borderId="85" xfId="0" applyFont="1" applyBorder="1" applyAlignment="1">
      <alignment horizontal="center"/>
    </xf>
    <xf numFmtId="0" fontId="6" fillId="0" borderId="86" xfId="0" applyFont="1" applyBorder="1" applyAlignment="1">
      <alignment horizontal="center"/>
    </xf>
    <xf numFmtId="17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9" fillId="27" borderId="87" xfId="0" applyFont="1" applyFill="1" applyBorder="1" applyAlignment="1">
      <alignment horizontal="center" vertical="center" wrapText="1" readingOrder="1"/>
    </xf>
    <xf numFmtId="0" fontId="39" fillId="27" borderId="88" xfId="0" applyFont="1" applyFill="1" applyBorder="1" applyAlignment="1">
      <alignment horizontal="center" vertical="center" wrapText="1" readingOrder="1"/>
    </xf>
    <xf numFmtId="0" fontId="39" fillId="27" borderId="89" xfId="0" applyFont="1" applyFill="1" applyBorder="1" applyAlignment="1">
      <alignment horizontal="center" vertical="center" wrapText="1" readingOrder="1"/>
    </xf>
    <xf numFmtId="0" fontId="40" fillId="0" borderId="90" xfId="0" applyFont="1" applyBorder="1" applyAlignment="1">
      <alignment horizontal="center" wrapText="1" readingOrder="1"/>
    </xf>
    <xf numFmtId="164" fontId="41" fillId="26" borderId="90" xfId="0" applyNumberFormat="1" applyFont="1" applyFill="1" applyBorder="1" applyAlignment="1">
      <alignment horizontal="center" wrapText="1" readingOrder="1"/>
    </xf>
    <xf numFmtId="0" fontId="41" fillId="26" borderId="90" xfId="0" applyFont="1" applyFill="1" applyBorder="1" applyAlignment="1">
      <alignment horizontal="center" wrapText="1" readingOrder="1"/>
    </xf>
    <xf numFmtId="0" fontId="40" fillId="0" borderId="91" xfId="0" applyFont="1" applyBorder="1" applyAlignment="1">
      <alignment horizontal="center" wrapText="1" readingOrder="1"/>
    </xf>
    <xf numFmtId="0" fontId="40" fillId="0" borderId="92" xfId="0" applyFont="1" applyBorder="1" applyAlignment="1">
      <alignment horizontal="center" wrapText="1" readingOrder="1"/>
    </xf>
    <xf numFmtId="0" fontId="40" fillId="0" borderId="93" xfId="0" applyFont="1" applyBorder="1" applyAlignment="1">
      <alignment horizontal="center" wrapText="1" readingOrder="1"/>
    </xf>
    <xf numFmtId="0" fontId="40" fillId="0" borderId="94" xfId="0" applyFont="1" applyBorder="1" applyAlignment="1">
      <alignment horizontal="center" wrapText="1" readingOrder="1"/>
    </xf>
    <xf numFmtId="0" fontId="40" fillId="0" borderId="95" xfId="0" applyFont="1" applyBorder="1" applyAlignment="1">
      <alignment horizontal="center" wrapText="1" readingOrder="1"/>
    </xf>
    <xf numFmtId="164" fontId="41" fillId="26" borderId="95" xfId="0" applyNumberFormat="1" applyFont="1" applyFill="1" applyBorder="1" applyAlignment="1">
      <alignment horizontal="center" wrapText="1" readingOrder="1"/>
    </xf>
    <xf numFmtId="0" fontId="41" fillId="26" borderId="95" xfId="0" applyFont="1" applyFill="1" applyBorder="1" applyAlignment="1">
      <alignment horizontal="center" wrapText="1" readingOrder="1"/>
    </xf>
    <xf numFmtId="0" fontId="40" fillId="0" borderId="96" xfId="0" applyFont="1" applyBorder="1" applyAlignment="1">
      <alignment horizontal="center" wrapText="1" readingOrder="1"/>
    </xf>
    <xf numFmtId="0" fontId="40" fillId="0" borderId="97" xfId="0" applyFont="1" applyBorder="1" applyAlignment="1">
      <alignment horizontal="center" wrapText="1" readingOrder="1"/>
    </xf>
    <xf numFmtId="0" fontId="40" fillId="0" borderId="98" xfId="0" applyFont="1" applyBorder="1" applyAlignment="1">
      <alignment horizontal="center" wrapText="1" readingOrder="1"/>
    </xf>
    <xf numFmtId="164" fontId="41" fillId="26" borderId="98" xfId="0" applyNumberFormat="1" applyFont="1" applyFill="1" applyBorder="1" applyAlignment="1">
      <alignment horizontal="center" wrapText="1" readingOrder="1"/>
    </xf>
    <xf numFmtId="0" fontId="41" fillId="26" borderId="98" xfId="0" applyFont="1" applyFill="1" applyBorder="1" applyAlignment="1">
      <alignment horizontal="center" wrapText="1" readingOrder="1"/>
    </xf>
    <xf numFmtId="0" fontId="40" fillId="0" borderId="99" xfId="0" applyFont="1" applyBorder="1" applyAlignment="1">
      <alignment horizontal="center" wrapText="1" readingOrder="1"/>
    </xf>
    <xf numFmtId="0" fontId="40" fillId="0" borderId="100" xfId="0" applyFont="1" applyBorder="1" applyAlignment="1">
      <alignment horizontal="center" wrapText="1" readingOrder="1"/>
    </xf>
    <xf numFmtId="0" fontId="2" fillId="29" borderId="22" xfId="0" applyFont="1" applyFill="1" applyBorder="1" applyAlignment="1">
      <alignment horizontal="center" vertical="center" wrapText="1" readingOrder="1"/>
    </xf>
    <xf numFmtId="0" fontId="32" fillId="22" borderId="22" xfId="0" applyFont="1" applyFill="1" applyBorder="1" applyAlignment="1">
      <alignment horizontal="center" vertical="center" wrapText="1"/>
    </xf>
    <xf numFmtId="21" fontId="32" fillId="22" borderId="22" xfId="0" applyNumberFormat="1" applyFont="1" applyFill="1" applyBorder="1" applyAlignment="1">
      <alignment horizontal="center" vertical="center" wrapText="1"/>
    </xf>
    <xf numFmtId="165" fontId="4" fillId="3" borderId="22" xfId="1" applyNumberFormat="1" applyFont="1" applyFill="1" applyBorder="1" applyAlignment="1">
      <alignment horizontal="center" vertical="center" wrapText="1"/>
    </xf>
    <xf numFmtId="20" fontId="32" fillId="22" borderId="22" xfId="0" applyNumberFormat="1" applyFont="1" applyFill="1" applyBorder="1" applyAlignment="1">
      <alignment horizontal="center" vertical="center" wrapText="1"/>
    </xf>
    <xf numFmtId="0" fontId="42" fillId="30" borderId="22" xfId="0" applyFont="1" applyFill="1" applyBorder="1" applyAlignment="1">
      <alignment horizontal="center" vertical="center" wrapText="1" readingOrder="1"/>
    </xf>
    <xf numFmtId="2" fontId="42" fillId="30" borderId="22" xfId="0" applyNumberFormat="1" applyFont="1" applyFill="1" applyBorder="1" applyAlignment="1">
      <alignment horizontal="center" vertical="center" wrapText="1" readingOrder="1"/>
    </xf>
    <xf numFmtId="165" fontId="42" fillId="30" borderId="22" xfId="0" applyNumberFormat="1" applyFont="1" applyFill="1" applyBorder="1" applyAlignment="1">
      <alignment horizontal="center" vertical="center" wrapText="1" readingOrder="1"/>
    </xf>
    <xf numFmtId="2" fontId="32" fillId="22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right" vertical="center"/>
    </xf>
    <xf numFmtId="165" fontId="0" fillId="0" borderId="74" xfId="0" applyNumberFormat="1" applyBorder="1"/>
    <xf numFmtId="165" fontId="39" fillId="27" borderId="68" xfId="0" applyNumberFormat="1" applyFont="1" applyFill="1" applyBorder="1" applyAlignment="1">
      <alignment horizontal="center" vertical="center" wrapText="1" readingOrder="1"/>
    </xf>
    <xf numFmtId="165" fontId="40" fillId="0" borderId="69" xfId="0" applyNumberFormat="1" applyFont="1" applyBorder="1" applyAlignment="1">
      <alignment horizontal="center" wrapText="1" readingOrder="1"/>
    </xf>
    <xf numFmtId="165" fontId="40" fillId="0" borderId="95" xfId="0" applyNumberFormat="1" applyFont="1" applyBorder="1" applyAlignment="1">
      <alignment horizontal="center" wrapText="1" readingOrder="1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165" fontId="6" fillId="0" borderId="85" xfId="0" applyNumberFormat="1" applyFont="1" applyBorder="1" applyAlignment="1">
      <alignment horizontal="center"/>
    </xf>
    <xf numFmtId="165" fontId="41" fillId="26" borderId="69" xfId="0" applyNumberFormat="1" applyFont="1" applyFill="1" applyBorder="1" applyAlignment="1">
      <alignment horizontal="center" wrapText="1" readingOrder="1"/>
    </xf>
    <xf numFmtId="165" fontId="41" fillId="26" borderId="95" xfId="0" applyNumberFormat="1" applyFont="1" applyFill="1" applyBorder="1" applyAlignment="1">
      <alignment horizontal="center" wrapText="1" readingOrder="1"/>
    </xf>
    <xf numFmtId="165" fontId="0" fillId="0" borderId="83" xfId="0" applyNumberFormat="1" applyBorder="1" applyAlignment="1">
      <alignment horizontal="center" vertical="center" wrapText="1"/>
    </xf>
    <xf numFmtId="165" fontId="0" fillId="0" borderId="83" xfId="0" applyNumberFormat="1" applyBorder="1" applyAlignment="1">
      <alignment horizontal="center"/>
    </xf>
    <xf numFmtId="165" fontId="6" fillId="0" borderId="86" xfId="0" applyNumberFormat="1" applyFont="1" applyBorder="1" applyAlignment="1">
      <alignment horizontal="center"/>
    </xf>
    <xf numFmtId="194" fontId="0" fillId="0" borderId="74" xfId="0" applyNumberFormat="1" applyBorder="1"/>
    <xf numFmtId="194" fontId="39" fillId="27" borderId="68" xfId="0" applyNumberFormat="1" applyFont="1" applyFill="1" applyBorder="1" applyAlignment="1">
      <alignment horizontal="center" vertical="center" wrapText="1" readingOrder="1"/>
    </xf>
    <xf numFmtId="194" fontId="41" fillId="26" borderId="69" xfId="0" applyNumberFormat="1" applyFont="1" applyFill="1" applyBorder="1" applyAlignment="1">
      <alignment horizontal="center" wrapText="1" readingOrder="1"/>
    </xf>
    <xf numFmtId="194" fontId="0" fillId="0" borderId="0" xfId="0" applyNumberFormat="1"/>
    <xf numFmtId="194" fontId="41" fillId="26" borderId="95" xfId="0" applyNumberFormat="1" applyFont="1" applyFill="1" applyBorder="1" applyAlignment="1">
      <alignment horizontal="center" wrapText="1" readingOrder="1"/>
    </xf>
    <xf numFmtId="194" fontId="40" fillId="0" borderId="82" xfId="0" applyNumberFormat="1" applyFont="1" applyBorder="1" applyAlignment="1">
      <alignment horizontal="center" vertical="center" wrapText="1" readingOrder="1"/>
    </xf>
    <xf numFmtId="194" fontId="0" fillId="0" borderId="0" xfId="0" applyNumberFormat="1" applyAlignment="1">
      <alignment horizontal="center" vertical="center"/>
    </xf>
    <xf numFmtId="194" fontId="0" fillId="0" borderId="0" xfId="0" applyNumberFormat="1" applyAlignment="1">
      <alignment horizontal="center"/>
    </xf>
    <xf numFmtId="165" fontId="40" fillId="0" borderId="82" xfId="0" applyNumberFormat="1" applyFont="1" applyBorder="1" applyAlignment="1">
      <alignment horizontal="center" vertical="center" wrapText="1" readingOrder="1"/>
    </xf>
    <xf numFmtId="165" fontId="0" fillId="0" borderId="82" xfId="0" applyNumberFormat="1" applyBorder="1" applyAlignment="1">
      <alignment horizontal="center"/>
    </xf>
    <xf numFmtId="165" fontId="6" fillId="0" borderId="84" xfId="0" applyNumberFormat="1" applyFont="1" applyBorder="1" applyAlignment="1">
      <alignment horizontal="center"/>
    </xf>
    <xf numFmtId="194" fontId="0" fillId="0" borderId="0" xfId="0" applyNumberFormat="1" applyAlignment="1">
      <alignment horizontal="center" vertical="center" wrapText="1"/>
    </xf>
    <xf numFmtId="194" fontId="6" fillId="0" borderId="85" xfId="0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1" fontId="33" fillId="0" borderId="6" xfId="0" applyNumberFormat="1" applyFont="1" applyBorder="1" applyAlignment="1">
      <alignment horizontal="center" vertical="center" wrapText="1"/>
    </xf>
    <xf numFmtId="193" fontId="33" fillId="0" borderId="6" xfId="0" applyNumberFormat="1" applyFont="1" applyBorder="1" applyAlignment="1">
      <alignment horizontal="center" vertical="center" wrapText="1"/>
    </xf>
    <xf numFmtId="170" fontId="33" fillId="0" borderId="8" xfId="0" applyNumberFormat="1" applyFont="1" applyBorder="1" applyAlignment="1">
      <alignment horizontal="center" vertical="center" wrapText="1"/>
    </xf>
    <xf numFmtId="1" fontId="33" fillId="0" borderId="8" xfId="0" applyNumberFormat="1" applyFont="1" applyBorder="1" applyAlignment="1">
      <alignment horizontal="center" vertical="center" wrapText="1"/>
    </xf>
    <xf numFmtId="193" fontId="33" fillId="0" borderId="8" xfId="0" applyNumberFormat="1" applyFont="1" applyBorder="1" applyAlignment="1">
      <alignment horizontal="center" vertical="center" wrapText="1"/>
    </xf>
    <xf numFmtId="165" fontId="13" fillId="8" borderId="42" xfId="1" applyNumberFormat="1" applyFont="1" applyFill="1" applyBorder="1" applyAlignment="1">
      <alignment horizontal="center" vertical="center" wrapText="1"/>
    </xf>
    <xf numFmtId="165" fontId="4" fillId="7" borderId="42" xfId="1" applyNumberFormat="1" applyFont="1" applyFill="1" applyBorder="1" applyAlignment="1">
      <alignment horizontal="center" vertical="center" wrapText="1"/>
    </xf>
    <xf numFmtId="170" fontId="4" fillId="3" borderId="42" xfId="1" applyNumberFormat="1" applyFont="1" applyFill="1" applyBorder="1" applyAlignment="1">
      <alignment horizontal="center" vertical="center" wrapText="1"/>
    </xf>
    <xf numFmtId="170" fontId="4" fillId="3" borderId="57" xfId="1" applyNumberFormat="1" applyFont="1" applyFill="1" applyBorder="1" applyAlignment="1">
      <alignment horizontal="center" vertical="center" wrapText="1"/>
    </xf>
    <xf numFmtId="2" fontId="4" fillId="7" borderId="23" xfId="1" applyNumberFormat="1" applyFont="1" applyFill="1" applyBorder="1" applyAlignment="1">
      <alignment horizontal="center" vertical="center" wrapText="1"/>
    </xf>
    <xf numFmtId="165" fontId="4" fillId="3" borderId="26" xfId="1" applyNumberFormat="1" applyFont="1" applyFill="1" applyBorder="1" applyAlignment="1">
      <alignment horizontal="center" vertical="center" wrapText="1"/>
    </xf>
    <xf numFmtId="2" fontId="13" fillId="8" borderId="49" xfId="1" applyNumberFormat="1" applyFont="1" applyFill="1" applyBorder="1" applyAlignment="1">
      <alignment horizontal="center" vertical="center" wrapText="1"/>
    </xf>
    <xf numFmtId="165" fontId="2" fillId="2" borderId="61" xfId="1" applyNumberFormat="1" applyFont="1" applyFill="1" applyBorder="1" applyAlignment="1">
      <alignment horizontal="center" vertical="center" wrapText="1" readingOrder="1"/>
    </xf>
    <xf numFmtId="165" fontId="4" fillId="3" borderId="20" xfId="1" applyNumberFormat="1" applyFont="1" applyFill="1" applyBorder="1" applyAlignment="1">
      <alignment horizontal="center" vertical="center" wrapText="1"/>
    </xf>
    <xf numFmtId="165" fontId="4" fillId="7" borderId="51" xfId="1" applyNumberFormat="1" applyFont="1" applyFill="1" applyBorder="1" applyAlignment="1">
      <alignment horizontal="center" vertical="center" wrapText="1"/>
    </xf>
    <xf numFmtId="170" fontId="4" fillId="7" borderId="48" xfId="1" applyNumberFormat="1" applyFont="1" applyFill="1" applyBorder="1" applyAlignment="1">
      <alignment horizontal="center" vertical="center" wrapText="1"/>
    </xf>
    <xf numFmtId="170" fontId="4" fillId="7" borderId="27" xfId="1" applyNumberFormat="1" applyFont="1" applyFill="1" applyBorder="1" applyAlignment="1">
      <alignment horizontal="center" vertical="center" wrapText="1"/>
    </xf>
    <xf numFmtId="2" fontId="4" fillId="3" borderId="27" xfId="1" applyNumberFormat="1" applyFont="1" applyFill="1" applyBorder="1" applyAlignment="1">
      <alignment horizontal="center" vertical="center" wrapText="1"/>
    </xf>
    <xf numFmtId="2" fontId="4" fillId="3" borderId="32" xfId="1" applyNumberFormat="1" applyFont="1" applyFill="1" applyBorder="1" applyAlignment="1">
      <alignment horizontal="center" vertical="center" wrapText="1"/>
    </xf>
    <xf numFmtId="165" fontId="4" fillId="3" borderId="34" xfId="1" applyNumberFormat="1" applyFont="1" applyFill="1" applyBorder="1" applyAlignment="1">
      <alignment horizontal="center" vertical="center" wrapText="1"/>
    </xf>
    <xf numFmtId="165" fontId="4" fillId="7" borderId="24" xfId="1" applyNumberFormat="1" applyFont="1" applyFill="1" applyBorder="1" applyAlignment="1">
      <alignment horizontal="center" vertical="center" wrapText="1"/>
    </xf>
    <xf numFmtId="170" fontId="4" fillId="3" borderId="27" xfId="1" applyNumberFormat="1" applyFont="1" applyFill="1" applyBorder="1" applyAlignment="1">
      <alignment horizontal="center" vertical="center" wrapText="1"/>
    </xf>
    <xf numFmtId="170" fontId="4" fillId="3" borderId="38" xfId="1" applyNumberFormat="1" applyFont="1" applyFill="1" applyBorder="1" applyAlignment="1">
      <alignment horizontal="center" vertical="center" wrapText="1"/>
    </xf>
    <xf numFmtId="2" fontId="4" fillId="7" borderId="25" xfId="1" applyNumberFormat="1" applyFont="1" applyFill="1" applyBorder="1" applyAlignment="1">
      <alignment horizontal="center" vertical="center" wrapText="1"/>
    </xf>
    <xf numFmtId="165" fontId="4" fillId="3" borderId="58" xfId="1" applyNumberFormat="1" applyFont="1" applyFill="1" applyBorder="1" applyAlignment="1">
      <alignment horizontal="center" vertical="center" wrapText="1"/>
    </xf>
    <xf numFmtId="170" fontId="4" fillId="3" borderId="50" xfId="1" applyNumberFormat="1" applyFont="1" applyFill="1" applyBorder="1" applyAlignment="1">
      <alignment horizontal="center" vertical="center" wrapText="1"/>
    </xf>
    <xf numFmtId="2" fontId="4" fillId="3" borderId="21" xfId="1" applyNumberFormat="1" applyFont="1" applyFill="1" applyBorder="1" applyAlignment="1">
      <alignment horizontal="center" vertical="center" wrapText="1"/>
    </xf>
    <xf numFmtId="2" fontId="4" fillId="7" borderId="62" xfId="1" applyNumberFormat="1" applyFont="1" applyFill="1" applyBorder="1" applyAlignment="1">
      <alignment horizontal="center" vertical="center" wrapText="1"/>
    </xf>
    <xf numFmtId="165" fontId="4" fillId="3" borderId="21" xfId="1" applyNumberFormat="1" applyFont="1" applyFill="1" applyBorder="1" applyAlignment="1">
      <alignment horizontal="center" vertical="center" wrapText="1"/>
    </xf>
    <xf numFmtId="165" fontId="4" fillId="7" borderId="49" xfId="1" applyNumberFormat="1" applyFont="1" applyFill="1" applyBorder="1" applyAlignment="1">
      <alignment horizontal="center" vertical="center" wrapText="1"/>
    </xf>
    <xf numFmtId="170" fontId="4" fillId="3" borderId="21" xfId="1" applyNumberFormat="1" applyFont="1" applyFill="1" applyBorder="1" applyAlignment="1">
      <alignment horizontal="center" vertical="center" wrapText="1"/>
    </xf>
    <xf numFmtId="170" fontId="4" fillId="3" borderId="22" xfId="1" applyNumberFormat="1" applyFont="1" applyFill="1" applyBorder="1" applyAlignment="1">
      <alignment horizontal="center" vertical="center" wrapText="1"/>
    </xf>
    <xf numFmtId="2" fontId="4" fillId="3" borderId="29" xfId="1" applyNumberFormat="1" applyFont="1" applyFill="1" applyBorder="1" applyAlignment="1">
      <alignment horizontal="center" vertical="center" wrapText="1"/>
    </xf>
    <xf numFmtId="165" fontId="4" fillId="3" borderId="31" xfId="1" applyNumberFormat="1" applyFont="1" applyFill="1" applyBorder="1" applyAlignment="1">
      <alignment horizontal="center" vertical="center" wrapText="1"/>
    </xf>
    <xf numFmtId="2" fontId="13" fillId="8" borderId="19" xfId="1" applyNumberFormat="1" applyFont="1" applyFill="1" applyBorder="1" applyAlignment="1">
      <alignment horizontal="center" vertical="center" wrapText="1"/>
    </xf>
    <xf numFmtId="2" fontId="4" fillId="3" borderId="41" xfId="1" applyNumberFormat="1" applyFont="1" applyFill="1" applyBorder="1" applyAlignment="1">
      <alignment horizontal="center" vertical="center" wrapText="1"/>
    </xf>
    <xf numFmtId="192" fontId="4" fillId="3" borderId="4" xfId="1" applyNumberFormat="1" applyFont="1" applyFill="1" applyBorder="1" applyAlignment="1">
      <alignment horizontal="center" vertical="center" wrapText="1"/>
    </xf>
    <xf numFmtId="192" fontId="4" fillId="7" borderId="4" xfId="1" applyNumberFormat="1" applyFont="1" applyFill="1" applyBorder="1" applyAlignment="1">
      <alignment horizontal="center" vertical="center" wrapText="1"/>
    </xf>
    <xf numFmtId="165" fontId="4" fillId="7" borderId="44" xfId="1" applyNumberFormat="1" applyFont="1" applyFill="1" applyBorder="1" applyAlignment="1">
      <alignment horizontal="center" vertical="center" wrapText="1"/>
    </xf>
    <xf numFmtId="170" fontId="4" fillId="7" borderId="45" xfId="1" applyNumberFormat="1" applyFont="1" applyFill="1" applyBorder="1" applyAlignment="1">
      <alignment horizontal="center" vertical="center" wrapText="1"/>
    </xf>
    <xf numFmtId="170" fontId="4" fillId="7" borderId="46" xfId="1" applyNumberFormat="1" applyFont="1" applyFill="1" applyBorder="1" applyAlignment="1">
      <alignment horizontal="center" vertical="center" wrapText="1"/>
    </xf>
    <xf numFmtId="2" fontId="4" fillId="3" borderId="48" xfId="1" applyNumberFormat="1" applyFont="1" applyFill="1" applyBorder="1" applyAlignment="1">
      <alignment horizontal="center" vertical="center" wrapText="1"/>
    </xf>
    <xf numFmtId="192" fontId="4" fillId="3" borderId="21" xfId="1" applyNumberFormat="1" applyFont="1" applyFill="1" applyBorder="1" applyAlignment="1">
      <alignment horizontal="center" vertical="center" wrapText="1"/>
    </xf>
    <xf numFmtId="192" fontId="4" fillId="3" borderId="18" xfId="1" applyNumberFormat="1" applyFont="1" applyFill="1" applyBorder="1" applyAlignment="1">
      <alignment horizontal="center" vertical="center" wrapText="1"/>
    </xf>
    <xf numFmtId="170" fontId="4" fillId="12" borderId="22" xfId="1" applyNumberFormat="1" applyFont="1" applyFill="1" applyBorder="1" applyAlignment="1">
      <alignment horizontal="center" vertical="center" wrapText="1"/>
    </xf>
    <xf numFmtId="192" fontId="13" fillId="8" borderId="42" xfId="1" applyNumberFormat="1" applyFont="1" applyFill="1" applyBorder="1" applyAlignment="1">
      <alignment horizontal="center" vertical="center" wrapText="1"/>
    </xf>
    <xf numFmtId="2" fontId="42" fillId="31" borderId="22" xfId="0" applyNumberFormat="1" applyFont="1" applyFill="1" applyBorder="1" applyAlignment="1">
      <alignment horizontal="center" vertical="center" wrapText="1" readingOrder="1"/>
    </xf>
    <xf numFmtId="0" fontId="32" fillId="7" borderId="22" xfId="0" applyFont="1" applyFill="1" applyBorder="1" applyAlignment="1">
      <alignment horizontal="center" vertical="center" wrapText="1"/>
    </xf>
    <xf numFmtId="20" fontId="0" fillId="0" borderId="22" xfId="0" applyNumberFormat="1" applyBorder="1"/>
    <xf numFmtId="0" fontId="43" fillId="3" borderId="22" xfId="0" applyFont="1" applyFill="1" applyBorder="1" applyAlignment="1">
      <alignment horizontal="center" vertical="center" wrapText="1"/>
    </xf>
    <xf numFmtId="192" fontId="43" fillId="7" borderId="22" xfId="0" applyNumberFormat="1" applyFont="1" applyFill="1" applyBorder="1" applyAlignment="1">
      <alignment horizontal="center" vertical="center" wrapText="1"/>
    </xf>
    <xf numFmtId="192" fontId="44" fillId="7" borderId="22" xfId="0" applyNumberFormat="1" applyFont="1" applyFill="1" applyBorder="1" applyAlignment="1">
      <alignment horizontal="center" vertical="center" wrapText="1"/>
    </xf>
    <xf numFmtId="165" fontId="44" fillId="26" borderId="22" xfId="0" applyNumberFormat="1" applyFont="1" applyFill="1" applyBorder="1" applyAlignment="1">
      <alignment horizontal="center" vertical="center" wrapText="1"/>
    </xf>
    <xf numFmtId="165" fontId="45" fillId="30" borderId="22" xfId="0" applyNumberFormat="1" applyFont="1" applyFill="1" applyBorder="1" applyAlignment="1">
      <alignment horizontal="center" vertical="center" wrapText="1" readingOrder="1"/>
    </xf>
    <xf numFmtId="0" fontId="0" fillId="0" borderId="22" xfId="0" applyBorder="1" applyAlignment="1">
      <alignment horizontal="center"/>
    </xf>
    <xf numFmtId="165" fontId="2" fillId="2" borderId="5" xfId="0" applyNumberFormat="1" applyFont="1" applyFill="1" applyBorder="1" applyAlignment="1">
      <alignment horizontal="center" vertical="center" wrapText="1" readingOrder="1"/>
    </xf>
    <xf numFmtId="167" fontId="4" fillId="3" borderId="22" xfId="1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47" fillId="33" borderId="0" xfId="0" applyFont="1" applyFill="1" applyAlignment="1">
      <alignment horizontal="center" vertical="center"/>
    </xf>
    <xf numFmtId="0" fontId="0" fillId="7" borderId="22" xfId="0" applyFill="1" applyBorder="1"/>
    <xf numFmtId="0" fontId="48" fillId="7" borderId="22" xfId="145" applyFill="1" applyBorder="1"/>
    <xf numFmtId="0" fontId="0" fillId="7" borderId="22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/>
    </xf>
    <xf numFmtId="0" fontId="0" fillId="0" borderId="22" xfId="0" applyBorder="1" applyAlignment="1">
      <alignment vertical="center" wrapText="1"/>
    </xf>
    <xf numFmtId="2" fontId="0" fillId="0" borderId="22" xfId="0" applyNumberFormat="1" applyBorder="1" applyAlignment="1">
      <alignment horizontal="center" vertical="center" wrapText="1"/>
    </xf>
    <xf numFmtId="0" fontId="42" fillId="30" borderId="41" xfId="0" applyFont="1" applyFill="1" applyBorder="1" applyAlignment="1">
      <alignment horizontal="center" vertical="center" wrapText="1" readingOrder="1"/>
    </xf>
    <xf numFmtId="0" fontId="42" fillId="30" borderId="47" xfId="0" applyFont="1" applyFill="1" applyBorder="1" applyAlignment="1">
      <alignment horizontal="center" vertical="center" wrapText="1" readingOrder="1"/>
    </xf>
    <xf numFmtId="0" fontId="42" fillId="30" borderId="42" xfId="0" applyFont="1" applyFill="1" applyBorder="1" applyAlignment="1">
      <alignment horizontal="center" vertical="center" wrapText="1" readingOrder="1"/>
    </xf>
    <xf numFmtId="49" fontId="4" fillId="7" borderId="1" xfId="1" applyNumberFormat="1" applyFont="1" applyFill="1" applyBorder="1" applyAlignment="1">
      <alignment horizontal="center" vertical="center" wrapText="1"/>
    </xf>
    <xf numFmtId="164" fontId="4" fillId="7" borderId="40" xfId="1" applyNumberFormat="1" applyFont="1" applyFill="1" applyBorder="1" applyAlignment="1">
      <alignment horizontal="center" vertical="center" wrapText="1"/>
    </xf>
    <xf numFmtId="164" fontId="4" fillId="7" borderId="60" xfId="1" applyNumberFormat="1" applyFont="1" applyFill="1" applyBorder="1" applyAlignment="1">
      <alignment horizontal="center" vertical="center" wrapText="1"/>
    </xf>
    <xf numFmtId="164" fontId="4" fillId="7" borderId="6" xfId="1" applyNumberFormat="1" applyFont="1" applyFill="1" applyBorder="1" applyAlignment="1">
      <alignment horizontal="center" vertical="center" wrapText="1"/>
    </xf>
    <xf numFmtId="164" fontId="4" fillId="7" borderId="22" xfId="1" applyNumberFormat="1" applyFont="1" applyFill="1" applyBorder="1" applyAlignment="1">
      <alignment horizontal="center" vertical="center" wrapText="1"/>
    </xf>
    <xf numFmtId="164" fontId="4" fillId="7" borderId="0" xfId="1" applyNumberFormat="1" applyFont="1" applyFill="1" applyBorder="1" applyAlignment="1">
      <alignment horizontal="center" vertical="center" wrapText="1"/>
    </xf>
    <xf numFmtId="165" fontId="4" fillId="7" borderId="6" xfId="1" applyNumberFormat="1" applyFont="1" applyFill="1" applyBorder="1" applyAlignment="1">
      <alignment horizontal="center" vertical="center" wrapText="1"/>
    </xf>
    <xf numFmtId="8" fontId="4" fillId="7" borderId="1" xfId="1" applyNumberFormat="1" applyFont="1" applyFill="1" applyBorder="1" applyAlignment="1">
      <alignment horizontal="center" vertical="center" wrapText="1"/>
    </xf>
    <xf numFmtId="0" fontId="50" fillId="34" borderId="103" xfId="0" applyFont="1" applyFill="1" applyBorder="1" applyAlignment="1">
      <alignment horizontal="center" vertical="center" wrapText="1"/>
    </xf>
    <xf numFmtId="0" fontId="50" fillId="34" borderId="104" xfId="0" applyFont="1" applyFill="1" applyBorder="1" applyAlignment="1">
      <alignment horizontal="center" vertical="center" wrapText="1"/>
    </xf>
    <xf numFmtId="0" fontId="51" fillId="3" borderId="105" xfId="0" applyFont="1" applyFill="1" applyBorder="1" applyAlignment="1">
      <alignment horizontal="center" vertical="center" wrapText="1"/>
    </xf>
    <xf numFmtId="4" fontId="51" fillId="3" borderId="106" xfId="0" applyNumberFormat="1" applyFont="1" applyFill="1" applyBorder="1" applyAlignment="1">
      <alignment horizontal="center" vertical="center" wrapText="1"/>
    </xf>
    <xf numFmtId="10" fontId="51" fillId="3" borderId="107" xfId="0" applyNumberFormat="1" applyFont="1" applyFill="1" applyBorder="1" applyAlignment="1">
      <alignment horizontal="center" vertical="center" wrapText="1"/>
    </xf>
    <xf numFmtId="4" fontId="51" fillId="3" borderId="107" xfId="0" applyNumberFormat="1" applyFont="1" applyFill="1" applyBorder="1" applyAlignment="1">
      <alignment horizontal="center" vertical="center" wrapText="1"/>
    </xf>
    <xf numFmtId="0" fontId="50" fillId="34" borderId="105" xfId="0" applyFont="1" applyFill="1" applyBorder="1" applyAlignment="1">
      <alignment horizontal="center" vertical="center" wrapText="1"/>
    </xf>
    <xf numFmtId="0" fontId="49" fillId="34" borderId="108" xfId="0" applyFont="1" applyFill="1" applyBorder="1" applyAlignment="1">
      <alignment vertical="center" wrapText="1"/>
    </xf>
    <xf numFmtId="0" fontId="49" fillId="34" borderId="107" xfId="0" applyFont="1" applyFill="1" applyBorder="1" applyAlignment="1">
      <alignment vertical="center" wrapText="1"/>
    </xf>
    <xf numFmtId="16" fontId="0" fillId="12" borderId="0" xfId="0" applyNumberFormat="1" applyFill="1"/>
    <xf numFmtId="167" fontId="0" fillId="12" borderId="0" xfId="1" applyFont="1" applyFill="1"/>
    <xf numFmtId="4" fontId="0" fillId="12" borderId="0" xfId="0" applyNumberFormat="1" applyFill="1"/>
    <xf numFmtId="8" fontId="51" fillId="3" borderId="107" xfId="0" applyNumberFormat="1" applyFont="1" applyFill="1" applyBorder="1" applyAlignment="1">
      <alignment horizontal="center" vertical="center" wrapText="1"/>
    </xf>
    <xf numFmtId="8" fontId="50" fillId="34" borderId="107" xfId="0" applyNumberFormat="1" applyFont="1" applyFill="1" applyBorder="1" applyAlignment="1">
      <alignment horizontal="center" vertical="center" wrapText="1"/>
    </xf>
    <xf numFmtId="2" fontId="0" fillId="12" borderId="0" xfId="0" applyNumberFormat="1" applyFill="1"/>
    <xf numFmtId="0" fontId="0" fillId="12" borderId="0" xfId="0" applyFill="1" applyAlignment="1">
      <alignment wrapText="1"/>
    </xf>
    <xf numFmtId="0" fontId="0" fillId="12" borderId="0" xfId="0" applyFill="1" applyAlignment="1">
      <alignment horizontal="center"/>
    </xf>
    <xf numFmtId="0" fontId="2" fillId="29" borderId="21" xfId="0" applyFont="1" applyFill="1" applyBorder="1" applyAlignment="1">
      <alignment horizontal="center" vertical="center" wrapText="1" readingOrder="1"/>
    </xf>
    <xf numFmtId="17" fontId="0" fillId="8" borderId="22" xfId="0" applyNumberFormat="1" applyFill="1" applyBorder="1" applyAlignment="1">
      <alignment horizontal="center"/>
    </xf>
    <xf numFmtId="10" fontId="0" fillId="8" borderId="22" xfId="3" applyNumberFormat="1" applyFont="1" applyFill="1" applyBorder="1" applyAlignment="1">
      <alignment horizontal="center"/>
    </xf>
    <xf numFmtId="167" fontId="0" fillId="8" borderId="22" xfId="1" applyFont="1" applyFill="1" applyBorder="1" applyAlignment="1">
      <alignment horizontal="center"/>
    </xf>
    <xf numFmtId="167" fontId="6" fillId="36" borderId="0" xfId="1" applyFont="1" applyFill="1"/>
    <xf numFmtId="0" fontId="2" fillId="2" borderId="113" xfId="0" applyFont="1" applyFill="1" applyBorder="1" applyAlignment="1">
      <alignment horizontal="center" vertical="center" wrapText="1" readingOrder="1"/>
    </xf>
    <xf numFmtId="0" fontId="2" fillId="2" borderId="114" xfId="0" applyFont="1" applyFill="1" applyBorder="1" applyAlignment="1">
      <alignment horizontal="center" vertical="center" wrapText="1" readingOrder="1"/>
    </xf>
    <xf numFmtId="0" fontId="53" fillId="3" borderId="113" xfId="0" applyFont="1" applyFill="1" applyBorder="1" applyAlignment="1">
      <alignment horizontal="center" vertical="center" wrapText="1"/>
    </xf>
    <xf numFmtId="8" fontId="53" fillId="3" borderId="114" xfId="0" applyNumberFormat="1" applyFont="1" applyFill="1" applyBorder="1" applyAlignment="1">
      <alignment horizontal="center" vertical="center" wrapText="1"/>
    </xf>
    <xf numFmtId="0" fontId="53" fillId="3" borderId="114" xfId="0" applyFont="1" applyFill="1" applyBorder="1" applyAlignment="1">
      <alignment horizontal="center" vertical="center" wrapText="1"/>
    </xf>
    <xf numFmtId="0" fontId="32" fillId="22" borderId="41" xfId="0" applyFont="1" applyFill="1" applyBorder="1" applyAlignment="1">
      <alignment horizontal="center" vertical="center" wrapText="1"/>
    </xf>
    <xf numFmtId="0" fontId="47" fillId="38" borderId="22" xfId="0" applyFont="1" applyFill="1" applyBorder="1" applyAlignment="1">
      <alignment horizontal="center" vertical="center"/>
    </xf>
    <xf numFmtId="8" fontId="0" fillId="7" borderId="22" xfId="1" applyNumberFormat="1" applyFont="1" applyFill="1" applyBorder="1" applyAlignment="1">
      <alignment horizontal="center"/>
    </xf>
    <xf numFmtId="10" fontId="0" fillId="7" borderId="22" xfId="3" applyNumberFormat="1" applyFont="1" applyFill="1" applyBorder="1" applyAlignment="1">
      <alignment horizontal="center"/>
    </xf>
    <xf numFmtId="0" fontId="47" fillId="38" borderId="22" xfId="0" applyFont="1" applyFill="1" applyBorder="1" applyAlignment="1">
      <alignment horizontal="center" vertical="center" wrapText="1"/>
    </xf>
    <xf numFmtId="17" fontId="0" fillId="7" borderId="0" xfId="0" applyNumberFormat="1" applyFill="1" applyAlignment="1">
      <alignment horizontal="center"/>
    </xf>
    <xf numFmtId="10" fontId="0" fillId="7" borderId="22" xfId="0" applyNumberFormat="1" applyFill="1" applyBorder="1" applyAlignment="1">
      <alignment horizontal="center"/>
    </xf>
    <xf numFmtId="8" fontId="0" fillId="7" borderId="22" xfId="0" applyNumberFormat="1" applyFill="1" applyBorder="1" applyAlignment="1">
      <alignment horizontal="center"/>
    </xf>
    <xf numFmtId="167" fontId="13" fillId="8" borderId="22" xfId="1" applyFont="1" applyFill="1" applyBorder="1" applyAlignment="1">
      <alignment horizontal="center" vertical="center" wrapText="1"/>
    </xf>
    <xf numFmtId="2" fontId="13" fillId="8" borderId="22" xfId="1" applyNumberFormat="1" applyFont="1" applyFill="1" applyBorder="1" applyAlignment="1">
      <alignment horizontal="center" vertical="center" wrapText="1"/>
    </xf>
    <xf numFmtId="10" fontId="32" fillId="22" borderId="22" xfId="0" applyNumberFormat="1" applyFont="1" applyFill="1" applyBorder="1" applyAlignment="1">
      <alignment horizontal="center" vertical="center" wrapText="1"/>
    </xf>
    <xf numFmtId="192" fontId="32" fillId="22" borderId="22" xfId="0" applyNumberFormat="1" applyFont="1" applyFill="1" applyBorder="1" applyAlignment="1">
      <alignment horizontal="center" vertical="center" wrapText="1"/>
    </xf>
    <xf numFmtId="192" fontId="6" fillId="9" borderId="0" xfId="0" applyNumberFormat="1" applyFont="1" applyFill="1" applyAlignment="1">
      <alignment horizontal="center"/>
    </xf>
    <xf numFmtId="8" fontId="6" fillId="7" borderId="22" xfId="0" applyNumberFormat="1" applyFont="1" applyFill="1" applyBorder="1" applyAlignment="1">
      <alignment horizontal="center"/>
    </xf>
    <xf numFmtId="192" fontId="4" fillId="7" borderId="22" xfId="1" applyNumberFormat="1" applyFont="1" applyFill="1" applyBorder="1" applyAlignment="1">
      <alignment horizontal="center" vertical="center" wrapText="1"/>
    </xf>
    <xf numFmtId="192" fontId="13" fillId="7" borderId="22" xfId="1" applyNumberFormat="1" applyFont="1" applyFill="1" applyBorder="1" applyAlignment="1">
      <alignment horizontal="center" vertical="center" wrapText="1"/>
    </xf>
    <xf numFmtId="10" fontId="4" fillId="7" borderId="22" xfId="1" applyNumberFormat="1" applyFont="1" applyFill="1" applyBorder="1" applyAlignment="1">
      <alignment horizontal="center" vertical="center" wrapText="1"/>
    </xf>
    <xf numFmtId="192" fontId="0" fillId="12" borderId="0" xfId="0" applyNumberFormat="1" applyFill="1"/>
    <xf numFmtId="0" fontId="56" fillId="40" borderId="0" xfId="0" applyFont="1" applyFill="1"/>
    <xf numFmtId="0" fontId="0" fillId="40" borderId="0" xfId="0" applyFill="1"/>
    <xf numFmtId="0" fontId="55" fillId="28" borderId="68" xfId="0" applyFont="1" applyFill="1" applyBorder="1"/>
    <xf numFmtId="0" fontId="55" fillId="28" borderId="115" xfId="0" applyFont="1" applyFill="1" applyBorder="1" applyAlignment="1">
      <alignment horizontal="center" vertical="center" wrapText="1"/>
    </xf>
    <xf numFmtId="0" fontId="55" fillId="28" borderId="115" xfId="0" applyFont="1" applyFill="1" applyBorder="1" applyAlignment="1">
      <alignment horizontal="center" vertical="center"/>
    </xf>
    <xf numFmtId="0" fontId="55" fillId="28" borderId="113" xfId="0" applyFont="1" applyFill="1" applyBorder="1" applyAlignment="1">
      <alignment horizontal="center" vertical="center"/>
    </xf>
    <xf numFmtId="8" fontId="56" fillId="26" borderId="114" xfId="0" applyNumberFormat="1" applyFont="1" applyFill="1" applyBorder="1" applyAlignment="1">
      <alignment horizontal="center" vertical="center"/>
    </xf>
    <xf numFmtId="8" fontId="57" fillId="26" borderId="114" xfId="0" applyNumberFormat="1" applyFont="1" applyFill="1" applyBorder="1" applyAlignment="1">
      <alignment horizontal="center" vertical="center"/>
    </xf>
    <xf numFmtId="8" fontId="58" fillId="26" borderId="114" xfId="0" applyNumberFormat="1" applyFont="1" applyFill="1" applyBorder="1" applyAlignment="1">
      <alignment horizontal="center" vertical="center"/>
    </xf>
    <xf numFmtId="0" fontId="0" fillId="7" borderId="0" xfId="0" applyFill="1"/>
    <xf numFmtId="8" fontId="6" fillId="36" borderId="22" xfId="0" applyNumberFormat="1" applyFont="1" applyFill="1" applyBorder="1" applyAlignment="1">
      <alignment horizontal="center" vertical="center"/>
    </xf>
    <xf numFmtId="8" fontId="6" fillId="9" borderId="22" xfId="0" applyNumberFormat="1" applyFont="1" applyFill="1" applyBorder="1" applyAlignment="1">
      <alignment horizontal="center"/>
    </xf>
    <xf numFmtId="8" fontId="0" fillId="0" borderId="22" xfId="0" applyNumberFormat="1" applyBorder="1"/>
    <xf numFmtId="192" fontId="4" fillId="3" borderId="22" xfId="1" applyNumberFormat="1" applyFont="1" applyFill="1" applyBorder="1" applyAlignment="1">
      <alignment horizontal="center" vertical="center" wrapText="1"/>
    </xf>
    <xf numFmtId="8" fontId="0" fillId="9" borderId="22" xfId="1" applyNumberFormat="1" applyFont="1" applyFill="1" applyBorder="1" applyAlignment="1">
      <alignment horizontal="center"/>
    </xf>
    <xf numFmtId="10" fontId="0" fillId="9" borderId="22" xfId="3" applyNumberFormat="1" applyFont="1" applyFill="1" applyBorder="1" applyAlignment="1">
      <alignment horizontal="center"/>
    </xf>
    <xf numFmtId="8" fontId="0" fillId="7" borderId="22" xfId="1" applyNumberFormat="1" applyFont="1" applyFill="1" applyBorder="1" applyAlignment="1">
      <alignment horizontal="center" vertical="center"/>
    </xf>
    <xf numFmtId="10" fontId="0" fillId="7" borderId="22" xfId="3" applyNumberFormat="1" applyFont="1" applyFill="1" applyBorder="1" applyAlignment="1">
      <alignment horizontal="center" vertical="center"/>
    </xf>
    <xf numFmtId="8" fontId="0" fillId="12" borderId="0" xfId="0" applyNumberFormat="1" applyFill="1"/>
    <xf numFmtId="10" fontId="0" fillId="7" borderId="22" xfId="0" applyNumberFormat="1" applyFill="1" applyBorder="1" applyAlignment="1">
      <alignment horizontal="center" vertical="center"/>
    </xf>
    <xf numFmtId="8" fontId="0" fillId="7" borderId="22" xfId="0" applyNumberFormat="1" applyFill="1" applyBorder="1" applyAlignment="1">
      <alignment horizontal="center" vertical="center"/>
    </xf>
    <xf numFmtId="8" fontId="0" fillId="7" borderId="41" xfId="1" applyNumberFormat="1" applyFont="1" applyFill="1" applyBorder="1" applyAlignment="1">
      <alignment horizontal="center" vertical="center"/>
    </xf>
    <xf numFmtId="8" fontId="0" fillId="7" borderId="42" xfId="1" applyNumberFormat="1" applyFont="1" applyFill="1" applyBorder="1" applyAlignment="1">
      <alignment horizontal="center"/>
    </xf>
    <xf numFmtId="8" fontId="0" fillId="7" borderId="42" xfId="1" applyNumberFormat="1" applyFont="1" applyFill="1" applyBorder="1" applyAlignment="1">
      <alignment horizontal="center" vertical="center"/>
    </xf>
    <xf numFmtId="17" fontId="0" fillId="7" borderId="22" xfId="0" applyNumberFormat="1" applyFill="1" applyBorder="1" applyAlignment="1">
      <alignment horizontal="center"/>
    </xf>
    <xf numFmtId="17" fontId="0" fillId="7" borderId="22" xfId="0" applyNumberFormat="1" applyFill="1" applyBorder="1" applyAlignment="1">
      <alignment horizontal="center" vertical="center"/>
    </xf>
    <xf numFmtId="8" fontId="6" fillId="9" borderId="22" xfId="0" applyNumberFormat="1" applyFont="1" applyFill="1" applyBorder="1" applyAlignment="1">
      <alignment horizontal="center" vertical="center"/>
    </xf>
    <xf numFmtId="165" fontId="45" fillId="30" borderId="0" xfId="0" applyNumberFormat="1" applyFont="1" applyFill="1" applyAlignment="1">
      <alignment horizontal="center" vertical="center" wrapText="1" readingOrder="1"/>
    </xf>
    <xf numFmtId="8" fontId="59" fillId="0" borderId="0" xfId="0" applyNumberFormat="1" applyFont="1" applyAlignment="1">
      <alignment horizontal="center" vertical="center"/>
    </xf>
    <xf numFmtId="4" fontId="51" fillId="7" borderId="118" xfId="0" applyNumberFormat="1" applyFont="1" applyFill="1" applyBorder="1" applyAlignment="1">
      <alignment horizontal="center" vertical="center" wrapText="1"/>
    </xf>
    <xf numFmtId="195" fontId="51" fillId="7" borderId="118" xfId="0" applyNumberFormat="1" applyFont="1" applyFill="1" applyBorder="1" applyAlignment="1">
      <alignment horizontal="center" vertical="center" wrapText="1"/>
    </xf>
    <xf numFmtId="8" fontId="51" fillId="7" borderId="118" xfId="0" applyNumberFormat="1" applyFont="1" applyFill="1" applyBorder="1" applyAlignment="1">
      <alignment horizontal="center" vertical="center" wrapText="1"/>
    </xf>
    <xf numFmtId="196" fontId="51" fillId="7" borderId="118" xfId="0" applyNumberFormat="1" applyFont="1" applyFill="1" applyBorder="1" applyAlignment="1">
      <alignment horizontal="center" vertical="center" wrapText="1"/>
    </xf>
    <xf numFmtId="10" fontId="51" fillId="7" borderId="118" xfId="3" applyNumberFormat="1" applyFont="1" applyFill="1" applyBorder="1" applyAlignment="1">
      <alignment horizontal="center" vertical="center" wrapText="1"/>
    </xf>
    <xf numFmtId="196" fontId="51" fillId="7" borderId="120" xfId="0" applyNumberFormat="1" applyFont="1" applyFill="1" applyBorder="1" applyAlignment="1">
      <alignment horizontal="center" vertical="center" wrapText="1"/>
    </xf>
    <xf numFmtId="195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2" fontId="2" fillId="2" borderId="39" xfId="0" applyNumberFormat="1" applyFont="1" applyFill="1" applyBorder="1" applyAlignment="1">
      <alignment horizontal="center" vertical="center" wrapText="1" readingOrder="1"/>
    </xf>
    <xf numFmtId="8" fontId="4" fillId="7" borderId="22" xfId="1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 readingOrder="1"/>
    </xf>
    <xf numFmtId="165" fontId="2" fillId="2" borderId="7" xfId="0" applyNumberFormat="1" applyFont="1" applyFill="1" applyBorder="1" applyAlignment="1">
      <alignment horizontal="center" vertical="center" wrapText="1" readingOrder="1"/>
    </xf>
    <xf numFmtId="165" fontId="2" fillId="2" borderId="28" xfId="0" applyNumberFormat="1" applyFont="1" applyFill="1" applyBorder="1" applyAlignment="1">
      <alignment horizontal="center" vertical="center" wrapText="1" readingOrder="1"/>
    </xf>
    <xf numFmtId="0" fontId="55" fillId="28" borderId="88" xfId="0" applyFont="1" applyFill="1" applyBorder="1" applyAlignment="1">
      <alignment horizontal="center" vertical="center"/>
    </xf>
    <xf numFmtId="8" fontId="6" fillId="36" borderId="22" xfId="0" applyNumberFormat="1" applyFont="1" applyFill="1" applyBorder="1"/>
    <xf numFmtId="197" fontId="0" fillId="12" borderId="0" xfId="0" applyNumberFormat="1" applyFill="1"/>
    <xf numFmtId="192" fontId="13" fillId="8" borderId="22" xfId="1" applyNumberFormat="1" applyFont="1" applyFill="1" applyBorder="1" applyAlignment="1">
      <alignment horizontal="center" vertical="center" wrapText="1"/>
    </xf>
    <xf numFmtId="0" fontId="62" fillId="29" borderId="22" xfId="0" applyFont="1" applyFill="1" applyBorder="1" applyAlignment="1">
      <alignment horizontal="center" vertical="center" wrapText="1" readingOrder="1"/>
    </xf>
    <xf numFmtId="0" fontId="63" fillId="22" borderId="22" xfId="0" applyFont="1" applyFill="1" applyBorder="1" applyAlignment="1">
      <alignment horizontal="center" vertical="center" wrapText="1"/>
    </xf>
    <xf numFmtId="21" fontId="63" fillId="22" borderId="22" xfId="0" applyNumberFormat="1" applyFont="1" applyFill="1" applyBorder="1" applyAlignment="1">
      <alignment horizontal="center" vertical="center" wrapText="1"/>
    </xf>
    <xf numFmtId="165" fontId="63" fillId="3" borderId="22" xfId="1" applyNumberFormat="1" applyFont="1" applyFill="1" applyBorder="1" applyAlignment="1">
      <alignment horizontal="center" vertical="center" wrapText="1"/>
    </xf>
    <xf numFmtId="2" fontId="64" fillId="30" borderId="22" xfId="0" applyNumberFormat="1" applyFont="1" applyFill="1" applyBorder="1" applyAlignment="1">
      <alignment horizontal="center" vertical="center" wrapText="1" readingOrder="1"/>
    </xf>
    <xf numFmtId="165" fontId="64" fillId="30" borderId="22" xfId="0" applyNumberFormat="1" applyFont="1" applyFill="1" applyBorder="1" applyAlignment="1">
      <alignment horizontal="center" vertical="center" wrapText="1" readingOrder="1"/>
    </xf>
    <xf numFmtId="0" fontId="46" fillId="32" borderId="41" xfId="0" applyFont="1" applyFill="1" applyBorder="1" applyAlignment="1">
      <alignment horizontal="center" vertical="center"/>
    </xf>
    <xf numFmtId="0" fontId="46" fillId="32" borderId="47" xfId="0" applyFont="1" applyFill="1" applyBorder="1" applyAlignment="1">
      <alignment horizontal="center" vertical="center"/>
    </xf>
    <xf numFmtId="8" fontId="0" fillId="0" borderId="21" xfId="0" applyNumberFormat="1" applyBorder="1"/>
    <xf numFmtId="0" fontId="0" fillId="0" borderId="21" xfId="0" applyBorder="1"/>
    <xf numFmtId="8" fontId="6" fillId="9" borderId="39" xfId="0" applyNumberFormat="1" applyFont="1" applyFill="1" applyBorder="1" applyAlignment="1">
      <alignment horizontal="center"/>
    </xf>
    <xf numFmtId="0" fontId="34" fillId="29" borderId="41" xfId="0" applyFont="1" applyFill="1" applyBorder="1" applyAlignment="1">
      <alignment horizontal="center" vertical="center" wrapText="1" readingOrder="1"/>
    </xf>
    <xf numFmtId="0" fontId="34" fillId="29" borderId="47" xfId="0" applyFont="1" applyFill="1" applyBorder="1" applyAlignment="1">
      <alignment horizontal="center" vertical="center" wrapText="1" readingOrder="1"/>
    </xf>
    <xf numFmtId="0" fontId="34" fillId="29" borderId="42" xfId="0" applyFont="1" applyFill="1" applyBorder="1" applyAlignment="1">
      <alignment horizontal="center" vertical="center" wrapText="1" readingOrder="1"/>
    </xf>
    <xf numFmtId="14" fontId="4" fillId="3" borderId="6" xfId="1" applyNumberFormat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 applyProtection="1">
      <alignment horizontal="center" vertical="center" wrapText="1"/>
    </xf>
    <xf numFmtId="164" fontId="4" fillId="3" borderId="17" xfId="1" applyNumberFormat="1" applyFont="1" applyFill="1" applyBorder="1" applyAlignment="1" applyProtection="1">
      <alignment horizontal="center" vertical="center" wrapText="1"/>
    </xf>
    <xf numFmtId="6" fontId="9" fillId="2" borderId="22" xfId="0" applyNumberFormat="1" applyFont="1" applyFill="1" applyBorder="1" applyAlignment="1" applyProtection="1">
      <alignment horizontal="center" vertical="center" wrapText="1" readingOrder="1"/>
      <protection locked="0"/>
    </xf>
    <xf numFmtId="0" fontId="9" fillId="2" borderId="22" xfId="0" applyFont="1" applyFill="1" applyBorder="1" applyAlignment="1" applyProtection="1">
      <alignment horizontal="center" vertical="center" wrapText="1" readingOrder="1"/>
      <protection locked="0"/>
    </xf>
    <xf numFmtId="0" fontId="0" fillId="12" borderId="0" xfId="0" applyFill="1" applyProtection="1">
      <protection locked="0"/>
    </xf>
    <xf numFmtId="164" fontId="4" fillId="3" borderId="3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6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2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4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9" xfId="0" applyFont="1" applyFill="1" applyBorder="1" applyAlignment="1">
      <alignment horizontal="center" vertical="center" wrapText="1" readingOrder="1"/>
    </xf>
    <xf numFmtId="164" fontId="4" fillId="3" borderId="4" xfId="1" applyNumberFormat="1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 wrapText="1" readingOrder="1"/>
      <protection locked="0"/>
    </xf>
    <xf numFmtId="0" fontId="2" fillId="2" borderId="3" xfId="0" applyFont="1" applyFill="1" applyBorder="1" applyAlignment="1" applyProtection="1">
      <alignment horizontal="center" vertical="center" wrapText="1" readingOrder="1"/>
      <protection locked="0"/>
    </xf>
    <xf numFmtId="0" fontId="2" fillId="2" borderId="39" xfId="0" quotePrefix="1" applyFont="1" applyFill="1" applyBorder="1" applyAlignment="1" applyProtection="1">
      <alignment horizontal="center" vertical="center" wrapText="1" readingOrder="1"/>
      <protection locked="0"/>
    </xf>
    <xf numFmtId="0" fontId="2" fillId="2" borderId="39" xfId="0" applyFont="1" applyFill="1" applyBorder="1" applyAlignment="1" applyProtection="1">
      <alignment horizontal="center" vertical="center" wrapText="1" readingOrder="1"/>
      <protection locked="0"/>
    </xf>
    <xf numFmtId="165" fontId="2" fillId="2" borderId="39" xfId="0" applyNumberFormat="1" applyFont="1" applyFill="1" applyBorder="1" applyAlignment="1" applyProtection="1">
      <alignment horizontal="center" vertical="center" wrapText="1" readingOrder="1"/>
      <protection locked="0"/>
    </xf>
    <xf numFmtId="165" fontId="2" fillId="2" borderId="22" xfId="0" applyNumberFormat="1" applyFont="1" applyFill="1" applyBorder="1" applyAlignment="1" applyProtection="1">
      <alignment horizontal="center" vertical="center" wrapText="1" readingOrder="1"/>
      <protection locked="0"/>
    </xf>
    <xf numFmtId="165" fontId="2" fillId="2" borderId="7" xfId="0" applyNumberFormat="1" applyFont="1" applyFill="1" applyBorder="1" applyAlignment="1" applyProtection="1">
      <alignment horizontal="center" vertical="center" wrapText="1" readingOrder="1"/>
      <protection locked="0"/>
    </xf>
    <xf numFmtId="165" fontId="2" fillId="2" borderId="5" xfId="0" applyNumberFormat="1" applyFont="1" applyFill="1" applyBorder="1" applyAlignment="1" applyProtection="1">
      <alignment horizontal="center" vertical="center" wrapText="1" readingOrder="1"/>
      <protection locked="0"/>
    </xf>
    <xf numFmtId="14" fontId="2" fillId="2" borderId="39" xfId="0" applyNumberFormat="1" applyFont="1" applyFill="1" applyBorder="1" applyAlignment="1" applyProtection="1">
      <alignment horizontal="center" vertical="center" wrapText="1" readingOrder="1"/>
      <protection locked="0"/>
    </xf>
    <xf numFmtId="0" fontId="2" fillId="41" borderId="7" xfId="0" applyFont="1" applyFill="1" applyBorder="1" applyAlignment="1" applyProtection="1">
      <alignment horizontal="center" vertical="center" wrapText="1" readingOrder="1"/>
      <protection locked="0"/>
    </xf>
    <xf numFmtId="0" fontId="2" fillId="42" borderId="1" xfId="0" applyFont="1" applyFill="1" applyBorder="1" applyAlignment="1" applyProtection="1">
      <alignment horizontal="center" vertical="center" wrapText="1" readingOrder="1"/>
      <protection locked="0"/>
    </xf>
    <xf numFmtId="0" fontId="2" fillId="43" borderId="1" xfId="0" applyFont="1" applyFill="1" applyBorder="1" applyAlignment="1" applyProtection="1">
      <alignment horizontal="center" vertical="center" wrapText="1" readingOrder="1"/>
      <protection locked="0"/>
    </xf>
    <xf numFmtId="0" fontId="2" fillId="2" borderId="1" xfId="0" applyFont="1" applyFill="1" applyBorder="1" applyAlignment="1" applyProtection="1">
      <alignment horizontal="center" vertical="center" wrapText="1" readingOrder="1"/>
      <protection locked="0"/>
    </xf>
    <xf numFmtId="0" fontId="3" fillId="0" borderId="0" xfId="0" applyFont="1" applyProtection="1">
      <protection locked="0"/>
    </xf>
    <xf numFmtId="14" fontId="4" fillId="3" borderId="6" xfId="1" applyNumberFormat="1" applyFont="1" applyFill="1" applyBorder="1" applyAlignment="1" applyProtection="1">
      <alignment horizontal="center" vertical="center" wrapText="1"/>
      <protection locked="0"/>
    </xf>
    <xf numFmtId="164" fontId="4" fillId="7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65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13" fillId="8" borderId="1" xfId="1" applyNumberFormat="1" applyFont="1" applyFill="1" applyBorder="1" applyAlignment="1" applyProtection="1">
      <alignment horizontal="center" vertical="center" wrapText="1"/>
      <protection locked="0"/>
    </xf>
    <xf numFmtId="165" fontId="0" fillId="0" borderId="0" xfId="0" applyNumberFormat="1" applyProtection="1">
      <protection locked="0"/>
    </xf>
    <xf numFmtId="165" fontId="13" fillId="8" borderId="1" xfId="1" applyNumberFormat="1" applyFont="1" applyFill="1" applyBorder="1" applyAlignment="1" applyProtection="1">
      <alignment horizontal="center" vertical="center" wrapText="1"/>
      <protection locked="0"/>
    </xf>
    <xf numFmtId="14" fontId="2" fillId="44" borderId="0" xfId="0" applyNumberFormat="1" applyFont="1" applyFill="1" applyAlignment="1">
      <alignment horizontal="center" vertical="center" wrapText="1" readingOrder="1"/>
    </xf>
    <xf numFmtId="0" fontId="46" fillId="46" borderId="0" xfId="0" applyFont="1" applyFill="1" applyAlignment="1">
      <alignment horizontal="center" vertical="center"/>
    </xf>
    <xf numFmtId="165" fontId="46" fillId="46" borderId="0" xfId="0" applyNumberFormat="1" applyFont="1" applyFill="1" applyAlignment="1">
      <alignment horizontal="center" vertical="center"/>
    </xf>
    <xf numFmtId="8" fontId="0" fillId="7" borderId="0" xfId="1" applyNumberFormat="1" applyFont="1" applyFill="1" applyBorder="1" applyAlignment="1">
      <alignment horizontal="center"/>
    </xf>
    <xf numFmtId="10" fontId="0" fillId="7" borderId="0" xfId="3" applyNumberFormat="1" applyFont="1" applyFill="1" applyBorder="1" applyAlignment="1">
      <alignment horizontal="center"/>
    </xf>
    <xf numFmtId="8" fontId="0" fillId="7" borderId="0" xfId="1" applyNumberFormat="1" applyFont="1" applyFill="1" applyBorder="1" applyAlignment="1">
      <alignment horizontal="center" vertical="center"/>
    </xf>
    <xf numFmtId="4" fontId="51" fillId="7" borderId="124" xfId="0" applyNumberFormat="1" applyFont="1" applyFill="1" applyBorder="1" applyAlignment="1">
      <alignment horizontal="center" vertical="center" wrapText="1"/>
    </xf>
    <xf numFmtId="196" fontId="51" fillId="7" borderId="125" xfId="0" applyNumberFormat="1" applyFont="1" applyFill="1" applyBorder="1" applyAlignment="1">
      <alignment horizontal="center" vertical="center" wrapText="1"/>
    </xf>
    <xf numFmtId="0" fontId="60" fillId="32" borderId="126" xfId="0" applyFont="1" applyFill="1" applyBorder="1" applyAlignment="1">
      <alignment horizontal="center" vertical="center" wrapText="1"/>
    </xf>
    <xf numFmtId="8" fontId="60" fillId="32" borderId="119" xfId="0" applyNumberFormat="1" applyFont="1" applyFill="1" applyBorder="1" applyAlignment="1">
      <alignment horizontal="center" vertical="center" wrapText="1"/>
    </xf>
    <xf numFmtId="0" fontId="60" fillId="32" borderId="119" xfId="0" applyFont="1" applyFill="1" applyBorder="1" applyAlignment="1">
      <alignment horizontal="center" vertical="center" wrapText="1"/>
    </xf>
    <xf numFmtId="195" fontId="60" fillId="32" borderId="119" xfId="0" applyNumberFormat="1" applyFont="1" applyFill="1" applyBorder="1" applyAlignment="1">
      <alignment horizontal="center" vertical="center" wrapText="1"/>
    </xf>
    <xf numFmtId="0" fontId="60" fillId="32" borderId="127" xfId="0" applyFont="1" applyFill="1" applyBorder="1" applyAlignment="1">
      <alignment horizontal="center" vertical="center" wrapText="1"/>
    </xf>
    <xf numFmtId="4" fontId="51" fillId="7" borderId="128" xfId="0" applyNumberFormat="1" applyFont="1" applyFill="1" applyBorder="1" applyAlignment="1">
      <alignment horizontal="center" vertical="center" wrapText="1"/>
    </xf>
    <xf numFmtId="4" fontId="51" fillId="7" borderId="120" xfId="0" applyNumberFormat="1" applyFont="1" applyFill="1" applyBorder="1" applyAlignment="1">
      <alignment horizontal="center" vertical="center" wrapText="1"/>
    </xf>
    <xf numFmtId="195" fontId="51" fillId="7" borderId="120" xfId="0" applyNumberFormat="1" applyFont="1" applyFill="1" applyBorder="1" applyAlignment="1">
      <alignment horizontal="center" vertical="center" wrapText="1"/>
    </xf>
    <xf numFmtId="8" fontId="51" fillId="7" borderId="120" xfId="0" applyNumberFormat="1" applyFont="1" applyFill="1" applyBorder="1" applyAlignment="1">
      <alignment horizontal="center" vertical="center" wrapText="1"/>
    </xf>
    <xf numFmtId="10" fontId="51" fillId="7" borderId="120" xfId="3" applyNumberFormat="1" applyFont="1" applyFill="1" applyBorder="1" applyAlignment="1">
      <alignment horizontal="center" vertical="center" wrapText="1"/>
    </xf>
    <xf numFmtId="196" fontId="51" fillId="7" borderId="129" xfId="0" applyNumberFormat="1" applyFont="1" applyFill="1" applyBorder="1" applyAlignment="1">
      <alignment horizontal="center" vertical="center" wrapText="1"/>
    </xf>
    <xf numFmtId="2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14" fontId="51" fillId="7" borderId="118" xfId="0" applyNumberFormat="1" applyFont="1" applyFill="1" applyBorder="1" applyAlignment="1">
      <alignment horizontal="center" vertical="center" wrapText="1"/>
    </xf>
    <xf numFmtId="0" fontId="66" fillId="29" borderId="22" xfId="0" applyFont="1" applyFill="1" applyBorder="1" applyAlignment="1">
      <alignment horizontal="center" vertical="center" wrapText="1" readingOrder="1"/>
    </xf>
    <xf numFmtId="0" fontId="67" fillId="22" borderId="22" xfId="0" applyFont="1" applyFill="1" applyBorder="1" applyAlignment="1">
      <alignment horizontal="center" vertical="center" wrapText="1"/>
    </xf>
    <xf numFmtId="21" fontId="67" fillId="22" borderId="22" xfId="0" applyNumberFormat="1" applyFont="1" applyFill="1" applyBorder="1" applyAlignment="1">
      <alignment horizontal="center" vertical="center" wrapText="1"/>
    </xf>
    <xf numFmtId="165" fontId="67" fillId="3" borderId="22" xfId="1" applyNumberFormat="1" applyFont="1" applyFill="1" applyBorder="1" applyAlignment="1">
      <alignment horizontal="center" vertical="center" wrapText="1"/>
    </xf>
    <xf numFmtId="2" fontId="68" fillId="30" borderId="22" xfId="0" applyNumberFormat="1" applyFont="1" applyFill="1" applyBorder="1" applyAlignment="1">
      <alignment horizontal="center" vertical="center" wrapText="1" readingOrder="1"/>
    </xf>
    <xf numFmtId="165" fontId="68" fillId="30" borderId="22" xfId="0" applyNumberFormat="1" applyFont="1" applyFill="1" applyBorder="1" applyAlignment="1">
      <alignment horizontal="center" vertical="center" wrapText="1" readingOrder="1"/>
    </xf>
    <xf numFmtId="44" fontId="0" fillId="0" borderId="0" xfId="0" applyNumberFormat="1"/>
    <xf numFmtId="196" fontId="51" fillId="21" borderId="118" xfId="0" applyNumberFormat="1" applyFont="1" applyFill="1" applyBorder="1" applyAlignment="1">
      <alignment horizontal="center" vertical="center" wrapText="1"/>
    </xf>
    <xf numFmtId="196" fontId="51" fillId="21" borderId="120" xfId="0" applyNumberFormat="1" applyFont="1" applyFill="1" applyBorder="1" applyAlignment="1">
      <alignment horizontal="center" vertical="center" wrapText="1"/>
    </xf>
    <xf numFmtId="0" fontId="0" fillId="0" borderId="80" xfId="0" applyBorder="1" applyAlignment="1">
      <alignment horizontal="center" wrapText="1" readingOrder="1"/>
    </xf>
    <xf numFmtId="0" fontId="0" fillId="0" borderId="69" xfId="0" applyBorder="1" applyAlignment="1">
      <alignment horizontal="center" wrapText="1" readingOrder="1"/>
    </xf>
    <xf numFmtId="165" fontId="0" fillId="0" borderId="69" xfId="0" applyNumberFormat="1" applyBorder="1" applyAlignment="1">
      <alignment horizontal="center" wrapText="1" readingOrder="1"/>
    </xf>
    <xf numFmtId="165" fontId="0" fillId="26" borderId="69" xfId="0" applyNumberFormat="1" applyFill="1" applyBorder="1" applyAlignment="1">
      <alignment horizontal="center" wrapText="1" readingOrder="1"/>
    </xf>
    <xf numFmtId="0" fontId="0" fillId="0" borderId="81" xfId="0" applyBorder="1" applyAlignment="1">
      <alignment horizontal="center" wrapText="1" readingOrder="1"/>
    </xf>
    <xf numFmtId="164" fontId="0" fillId="26" borderId="69" xfId="0" applyNumberFormat="1" applyFill="1" applyBorder="1" applyAlignment="1">
      <alignment horizontal="center" wrapText="1" readingOrder="1"/>
    </xf>
    <xf numFmtId="8" fontId="69" fillId="7" borderId="22" xfId="1" applyNumberFormat="1" applyFont="1" applyFill="1" applyBorder="1" applyAlignment="1">
      <alignment horizontal="center"/>
    </xf>
    <xf numFmtId="17" fontId="69" fillId="7" borderId="0" xfId="0" applyNumberFormat="1" applyFont="1" applyFill="1" applyAlignment="1">
      <alignment horizontal="center"/>
    </xf>
    <xf numFmtId="0" fontId="70" fillId="29" borderId="22" xfId="0" applyFont="1" applyFill="1" applyBorder="1" applyAlignment="1">
      <alignment horizontal="center" vertical="center" wrapText="1" readingOrder="1"/>
    </xf>
    <xf numFmtId="167" fontId="71" fillId="29" borderId="22" xfId="1" applyFont="1" applyFill="1" applyBorder="1" applyAlignment="1">
      <alignment horizontal="center" vertical="center" wrapText="1" readingOrder="1"/>
    </xf>
    <xf numFmtId="0" fontId="72" fillId="29" borderId="22" xfId="0" applyFont="1" applyFill="1" applyBorder="1" applyAlignment="1">
      <alignment horizontal="center" vertical="center" wrapText="1" readingOrder="1"/>
    </xf>
    <xf numFmtId="8" fontId="73" fillId="7" borderId="22" xfId="1" applyNumberFormat="1" applyFont="1" applyFill="1" applyBorder="1" applyAlignment="1">
      <alignment horizontal="center" vertical="center"/>
    </xf>
    <xf numFmtId="167" fontId="75" fillId="29" borderId="47" xfId="1" applyFont="1" applyFill="1" applyBorder="1" applyAlignment="1">
      <alignment vertical="center" wrapText="1" readingOrder="1"/>
    </xf>
    <xf numFmtId="0" fontId="76" fillId="2" borderId="114" xfId="0" applyFont="1" applyFill="1" applyBorder="1" applyAlignment="1">
      <alignment horizontal="center" vertical="center" wrapText="1" readingOrder="1"/>
    </xf>
    <xf numFmtId="0" fontId="76" fillId="2" borderId="113" xfId="0" applyFont="1" applyFill="1" applyBorder="1" applyAlignment="1">
      <alignment horizontal="center" vertical="center" wrapText="1" readingOrder="1"/>
    </xf>
    <xf numFmtId="0" fontId="77" fillId="3" borderId="113" xfId="0" applyFont="1" applyFill="1" applyBorder="1" applyAlignment="1">
      <alignment horizontal="center" vertical="center"/>
    </xf>
    <xf numFmtId="4" fontId="77" fillId="3" borderId="114" xfId="0" applyNumberFormat="1" applyFont="1" applyFill="1" applyBorder="1" applyAlignment="1">
      <alignment horizontal="center" vertical="center"/>
    </xf>
    <xf numFmtId="0" fontId="77" fillId="3" borderId="114" xfId="0" applyFont="1" applyFill="1" applyBorder="1" applyAlignment="1">
      <alignment horizontal="center" vertical="center"/>
    </xf>
    <xf numFmtId="8" fontId="77" fillId="3" borderId="114" xfId="0" applyNumberFormat="1" applyFont="1" applyFill="1" applyBorder="1" applyAlignment="1">
      <alignment horizontal="center" vertical="center"/>
    </xf>
    <xf numFmtId="0" fontId="77" fillId="48" borderId="114" xfId="0" applyFont="1" applyFill="1" applyBorder="1" applyAlignment="1">
      <alignment horizontal="center" vertical="center"/>
    </xf>
    <xf numFmtId="8" fontId="78" fillId="49" borderId="114" xfId="0" applyNumberFormat="1" applyFont="1" applyFill="1" applyBorder="1" applyAlignment="1">
      <alignment horizontal="center" vertical="center"/>
    </xf>
    <xf numFmtId="8" fontId="77" fillId="48" borderId="114" xfId="0" applyNumberFormat="1" applyFont="1" applyFill="1" applyBorder="1" applyAlignment="1">
      <alignment horizontal="center" vertical="center"/>
    </xf>
    <xf numFmtId="165" fontId="4" fillId="3" borderId="22" xfId="146" applyNumberFormat="1" applyFont="1" applyFill="1" applyBorder="1" applyAlignment="1">
      <alignment horizontal="center" vertical="center" wrapText="1"/>
    </xf>
    <xf numFmtId="8" fontId="29" fillId="3" borderId="114" xfId="0" applyNumberFormat="1" applyFont="1" applyFill="1" applyBorder="1" applyAlignment="1">
      <alignment horizontal="center" vertical="center"/>
    </xf>
    <xf numFmtId="170" fontId="62" fillId="29" borderId="22" xfId="0" applyNumberFormat="1" applyFont="1" applyFill="1" applyBorder="1" applyAlignment="1">
      <alignment horizontal="center" vertical="center" wrapText="1" readingOrder="1"/>
    </xf>
    <xf numFmtId="170" fontId="67" fillId="22" borderId="22" xfId="0" applyNumberFormat="1" applyFont="1" applyFill="1" applyBorder="1" applyAlignment="1">
      <alignment horizontal="center" vertical="center" wrapText="1"/>
    </xf>
    <xf numFmtId="167" fontId="67" fillId="22" borderId="22" xfId="1" applyFont="1" applyFill="1" applyBorder="1" applyAlignment="1">
      <alignment horizontal="center" vertical="center" wrapText="1"/>
    </xf>
    <xf numFmtId="44" fontId="67" fillId="22" borderId="22" xfId="0" applyNumberFormat="1" applyFont="1" applyFill="1" applyBorder="1" applyAlignment="1">
      <alignment horizontal="center" vertical="center" wrapText="1"/>
    </xf>
    <xf numFmtId="0" fontId="73" fillId="7" borderId="22" xfId="1" applyNumberFormat="1" applyFont="1" applyFill="1" applyBorder="1" applyAlignment="1">
      <alignment horizontal="center" vertical="center"/>
    </xf>
    <xf numFmtId="165" fontId="4" fillId="7" borderId="1" xfId="146" applyNumberFormat="1" applyFont="1" applyFill="1" applyBorder="1" applyAlignment="1">
      <alignment horizontal="center" vertical="center" wrapText="1"/>
    </xf>
    <xf numFmtId="44" fontId="47" fillId="50" borderId="42" xfId="146" applyFont="1" applyFill="1" applyBorder="1" applyAlignment="1" applyProtection="1">
      <alignment horizontal="center" vertical="center" wrapText="1"/>
      <protection hidden="1"/>
    </xf>
    <xf numFmtId="44" fontId="0" fillId="12" borderId="0" xfId="0" applyNumberFormat="1" applyFill="1"/>
    <xf numFmtId="20" fontId="0" fillId="12" borderId="0" xfId="0" applyNumberFormat="1" applyFill="1"/>
    <xf numFmtId="0" fontId="32" fillId="22" borderId="47" xfId="0" applyFont="1" applyFill="1" applyBorder="1" applyAlignment="1">
      <alignment horizontal="center" vertical="center" wrapText="1"/>
    </xf>
    <xf numFmtId="21" fontId="32" fillId="22" borderId="47" xfId="0" applyNumberFormat="1" applyFont="1" applyFill="1" applyBorder="1" applyAlignment="1">
      <alignment horizontal="center" vertical="center" wrapText="1"/>
    </xf>
    <xf numFmtId="21" fontId="32" fillId="22" borderId="42" xfId="0" applyNumberFormat="1" applyFont="1" applyFill="1" applyBorder="1" applyAlignment="1">
      <alignment horizontal="center" vertical="center" wrapText="1"/>
    </xf>
    <xf numFmtId="0" fontId="53" fillId="3" borderId="22" xfId="0" applyFont="1" applyFill="1" applyBorder="1" applyAlignment="1">
      <alignment horizontal="center" vertical="center" wrapText="1"/>
    </xf>
    <xf numFmtId="10" fontId="0" fillId="12" borderId="0" xfId="0" applyNumberFormat="1" applyFill="1"/>
    <xf numFmtId="10" fontId="0" fillId="12" borderId="0" xfId="3" applyNumberFormat="1" applyFont="1" applyFill="1"/>
    <xf numFmtId="0" fontId="80" fillId="12" borderId="16" xfId="0" applyFont="1" applyFill="1" applyBorder="1"/>
    <xf numFmtId="167" fontId="80" fillId="12" borderId="16" xfId="1" applyFont="1" applyFill="1" applyBorder="1"/>
    <xf numFmtId="0" fontId="80" fillId="12" borderId="0" xfId="0" applyFont="1" applyFill="1"/>
    <xf numFmtId="167" fontId="80" fillId="12" borderId="16" xfId="1" applyFont="1" applyFill="1" applyBorder="1" applyAlignment="1">
      <alignment horizontal="center"/>
    </xf>
    <xf numFmtId="167" fontId="80" fillId="12" borderId="0" xfId="1" applyFont="1" applyFill="1" applyAlignment="1">
      <alignment horizontal="center"/>
    </xf>
    <xf numFmtId="0" fontId="80" fillId="12" borderId="0" xfId="0" applyFont="1" applyFill="1" applyAlignment="1">
      <alignment horizontal="center"/>
    </xf>
    <xf numFmtId="167" fontId="65" fillId="12" borderId="16" xfId="1" applyFont="1" applyFill="1" applyBorder="1"/>
    <xf numFmtId="167" fontId="65" fillId="12" borderId="16" xfId="1" applyFont="1" applyFill="1" applyBorder="1" applyAlignment="1">
      <alignment horizontal="center"/>
    </xf>
    <xf numFmtId="165" fontId="13" fillId="45" borderId="1" xfId="1" applyNumberFormat="1" applyFont="1" applyFill="1" applyBorder="1" applyAlignment="1">
      <alignment horizontal="center" vertical="center" wrapText="1"/>
    </xf>
    <xf numFmtId="14" fontId="80" fillId="12" borderId="16" xfId="1" applyNumberFormat="1" applyFont="1" applyFill="1" applyBorder="1" applyAlignment="1">
      <alignment horizontal="center"/>
    </xf>
    <xf numFmtId="170" fontId="80" fillId="12" borderId="16" xfId="1" applyNumberFormat="1" applyFont="1" applyFill="1" applyBorder="1" applyAlignment="1">
      <alignment horizontal="center"/>
    </xf>
    <xf numFmtId="0" fontId="80" fillId="12" borderId="16" xfId="0" applyFont="1" applyFill="1" applyBorder="1" applyAlignment="1">
      <alignment horizontal="center"/>
    </xf>
    <xf numFmtId="165" fontId="32" fillId="7" borderId="17" xfId="1" applyNumberFormat="1" applyFont="1" applyFill="1" applyBorder="1" applyAlignment="1">
      <alignment horizontal="center" vertical="center" wrapText="1"/>
    </xf>
    <xf numFmtId="165" fontId="32" fillId="7" borderId="1" xfId="1" applyNumberFormat="1" applyFont="1" applyFill="1" applyBorder="1" applyAlignment="1">
      <alignment horizontal="center" vertical="center" wrapText="1"/>
    </xf>
    <xf numFmtId="165" fontId="32" fillId="39" borderId="1" xfId="1" applyNumberFormat="1" applyFont="1" applyFill="1" applyBorder="1" applyAlignment="1">
      <alignment horizontal="center" vertical="center" wrapText="1"/>
    </xf>
    <xf numFmtId="165" fontId="81" fillId="7" borderId="1" xfId="139" applyNumberFormat="1" applyFont="1" applyFill="1" applyBorder="1" applyAlignment="1">
      <alignment horizontal="center" vertical="center" wrapText="1"/>
    </xf>
    <xf numFmtId="165" fontId="81" fillId="24" borderId="1" xfId="139" applyNumberFormat="1" applyFont="1" applyFill="1" applyBorder="1" applyAlignment="1">
      <alignment horizontal="center" vertical="center" wrapText="1"/>
    </xf>
    <xf numFmtId="165" fontId="81" fillId="39" borderId="1" xfId="139" applyNumberFormat="1" applyFont="1" applyFill="1" applyBorder="1" applyAlignment="1">
      <alignment horizontal="center" vertical="center" wrapText="1"/>
    </xf>
    <xf numFmtId="2" fontId="81" fillId="7" borderId="1" xfId="139" applyNumberFormat="1" applyFont="1" applyFill="1" applyBorder="1" applyAlignment="1">
      <alignment horizontal="center" vertical="center" wrapText="1"/>
    </xf>
    <xf numFmtId="165" fontId="32" fillId="24" borderId="1" xfId="1" applyNumberFormat="1" applyFont="1" applyFill="1" applyBorder="1" applyAlignment="1">
      <alignment horizontal="center" vertical="center" wrapText="1"/>
    </xf>
    <xf numFmtId="2" fontId="32" fillId="7" borderId="1" xfId="1" applyNumberFormat="1" applyFont="1" applyFill="1" applyBorder="1" applyAlignment="1">
      <alignment horizontal="center" vertical="center" wrapText="1"/>
    </xf>
    <xf numFmtId="2" fontId="81" fillId="24" borderId="1" xfId="139" applyNumberFormat="1" applyFont="1" applyFill="1" applyBorder="1" applyAlignment="1">
      <alignment horizontal="center" vertical="center" wrapText="1"/>
    </xf>
    <xf numFmtId="165" fontId="32" fillId="7" borderId="1" xfId="1" applyNumberFormat="1" applyFont="1" applyFill="1" applyBorder="1" applyAlignment="1" applyProtection="1">
      <alignment horizontal="center" vertical="center" wrapText="1"/>
      <protection locked="0"/>
    </xf>
    <xf numFmtId="192" fontId="33" fillId="8" borderId="1" xfId="1" applyNumberFormat="1" applyFont="1" applyFill="1" applyBorder="1" applyAlignment="1" applyProtection="1">
      <alignment horizontal="center" vertical="center" wrapText="1"/>
      <protection locked="0"/>
    </xf>
    <xf numFmtId="165" fontId="82" fillId="0" borderId="0" xfId="0" applyNumberFormat="1" applyFont="1" applyProtection="1">
      <protection locked="0"/>
    </xf>
    <xf numFmtId="164" fontId="32" fillId="3" borderId="17" xfId="1" applyNumberFormat="1" applyFont="1" applyFill="1" applyBorder="1" applyAlignment="1">
      <alignment horizontal="center" vertical="center" wrapText="1"/>
    </xf>
    <xf numFmtId="164" fontId="32" fillId="7" borderId="17" xfId="1" applyNumberFormat="1" applyFont="1" applyFill="1" applyBorder="1" applyAlignment="1">
      <alignment horizontal="center" vertical="center" wrapText="1"/>
    </xf>
    <xf numFmtId="164" fontId="32" fillId="7" borderId="1" xfId="1" applyNumberFormat="1" applyFont="1" applyFill="1" applyBorder="1" applyAlignment="1">
      <alignment horizontal="center" vertical="center" wrapText="1"/>
    </xf>
    <xf numFmtId="2" fontId="32" fillId="7" borderId="17" xfId="1" applyNumberFormat="1" applyFont="1" applyFill="1" applyBorder="1" applyAlignment="1">
      <alignment horizontal="center" vertical="center" wrapText="1"/>
    </xf>
    <xf numFmtId="165" fontId="32" fillId="3" borderId="17" xfId="1" applyNumberFormat="1" applyFont="1" applyFill="1" applyBorder="1" applyAlignment="1">
      <alignment horizontal="center" vertical="center" wrapText="1"/>
    </xf>
    <xf numFmtId="172" fontId="32" fillId="3" borderId="17" xfId="1" applyNumberFormat="1" applyFont="1" applyFill="1" applyBorder="1" applyAlignment="1">
      <alignment horizontal="center" vertical="center" wrapText="1"/>
    </xf>
    <xf numFmtId="164" fontId="32" fillId="3" borderId="1" xfId="1" applyNumberFormat="1" applyFont="1" applyFill="1" applyBorder="1" applyAlignment="1">
      <alignment horizontal="center" vertical="center" wrapText="1"/>
    </xf>
    <xf numFmtId="2" fontId="32" fillId="3" borderId="17" xfId="1" applyNumberFormat="1" applyFont="1" applyFill="1" applyBorder="1" applyAlignment="1">
      <alignment horizontal="center" vertical="center" wrapText="1"/>
    </xf>
    <xf numFmtId="165" fontId="33" fillId="45" borderId="17" xfId="1" applyNumberFormat="1" applyFont="1" applyFill="1" applyBorder="1" applyAlignment="1">
      <alignment horizontal="center" vertical="center" wrapText="1"/>
    </xf>
    <xf numFmtId="164" fontId="32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32" fillId="7" borderId="1" xfId="1" applyNumberFormat="1" applyFont="1" applyFill="1" applyBorder="1" applyAlignment="1" applyProtection="1">
      <alignment horizontal="center" vertical="center" wrapText="1"/>
      <protection locked="0"/>
    </xf>
    <xf numFmtId="2" fontId="32" fillId="7" borderId="1" xfId="1" applyNumberFormat="1" applyFont="1" applyFill="1" applyBorder="1" applyAlignment="1" applyProtection="1">
      <alignment horizontal="center" vertical="center" wrapText="1"/>
      <protection locked="0"/>
    </xf>
    <xf numFmtId="172" fontId="32" fillId="3" borderId="17" xfId="1" applyNumberFormat="1" applyFont="1" applyFill="1" applyBorder="1" applyAlignment="1" applyProtection="1">
      <alignment horizontal="center" vertical="center" wrapText="1"/>
      <protection locked="0"/>
    </xf>
    <xf numFmtId="164" fontId="32" fillId="3" borderId="4" xfId="1" applyNumberFormat="1" applyFont="1" applyFill="1" applyBorder="1" applyAlignment="1">
      <alignment horizontal="center" vertical="center" wrapText="1"/>
    </xf>
    <xf numFmtId="164" fontId="32" fillId="7" borderId="4" xfId="1" applyNumberFormat="1" applyFont="1" applyFill="1" applyBorder="1" applyAlignment="1">
      <alignment horizontal="center" vertical="center" wrapText="1"/>
    </xf>
    <xf numFmtId="165" fontId="32" fillId="7" borderId="4" xfId="1" applyNumberFormat="1" applyFont="1" applyFill="1" applyBorder="1" applyAlignment="1">
      <alignment horizontal="center" vertical="center" wrapText="1"/>
    </xf>
    <xf numFmtId="164" fontId="32" fillId="3" borderId="29" xfId="1" applyNumberFormat="1" applyFont="1" applyFill="1" applyBorder="1" applyAlignment="1">
      <alignment horizontal="center" vertical="center" wrapText="1"/>
    </xf>
    <xf numFmtId="164" fontId="32" fillId="7" borderId="30" xfId="1" applyNumberFormat="1" applyFont="1" applyFill="1" applyBorder="1" applyAlignment="1">
      <alignment horizontal="center" vertical="center" wrapText="1"/>
    </xf>
    <xf numFmtId="164" fontId="32" fillId="3" borderId="60" xfId="1" applyNumberFormat="1" applyFont="1" applyFill="1" applyBorder="1" applyAlignment="1">
      <alignment horizontal="center" vertical="center" wrapText="1"/>
    </xf>
    <xf numFmtId="164" fontId="32" fillId="7" borderId="61" xfId="1" applyNumberFormat="1" applyFont="1" applyFill="1" applyBorder="1" applyAlignment="1">
      <alignment horizontal="center" vertical="center" wrapText="1"/>
    </xf>
    <xf numFmtId="2" fontId="32" fillId="7" borderId="61" xfId="1" applyNumberFormat="1" applyFont="1" applyFill="1" applyBorder="1" applyAlignment="1">
      <alignment horizontal="center" vertical="center" wrapText="1"/>
    </xf>
    <xf numFmtId="165" fontId="32" fillId="7" borderId="7" xfId="1" applyNumberFormat="1" applyFont="1" applyFill="1" applyBorder="1" applyAlignment="1">
      <alignment horizontal="center" vertical="center" wrapText="1"/>
    </xf>
    <xf numFmtId="49" fontId="32" fillId="3" borderId="17" xfId="1" applyNumberFormat="1" applyFont="1" applyFill="1" applyBorder="1" applyAlignment="1">
      <alignment horizontal="center" vertical="center" wrapText="1"/>
    </xf>
    <xf numFmtId="165" fontId="32" fillId="7" borderId="22" xfId="1" applyNumberFormat="1" applyFont="1" applyFill="1" applyBorder="1" applyAlignment="1">
      <alignment horizontal="center" vertical="center" wrapText="1"/>
    </xf>
    <xf numFmtId="2" fontId="32" fillId="7" borderId="22" xfId="1" applyNumberFormat="1" applyFont="1" applyFill="1" applyBorder="1" applyAlignment="1">
      <alignment horizontal="center" vertical="center" wrapText="1"/>
    </xf>
    <xf numFmtId="2" fontId="32" fillId="7" borderId="1" xfId="1" quotePrefix="1" applyNumberFormat="1" applyFont="1" applyFill="1" applyBorder="1" applyAlignment="1">
      <alignment horizontal="center" vertical="center" wrapText="1"/>
    </xf>
    <xf numFmtId="165" fontId="32" fillId="47" borderId="1" xfId="1" applyNumberFormat="1" applyFont="1" applyFill="1" applyBorder="1" applyAlignment="1">
      <alignment horizontal="center" vertical="center" wrapText="1"/>
    </xf>
    <xf numFmtId="192" fontId="32" fillId="3" borderId="17" xfId="1" applyNumberFormat="1" applyFont="1" applyFill="1" applyBorder="1" applyAlignment="1">
      <alignment horizontal="center" vertical="center" wrapText="1"/>
    </xf>
    <xf numFmtId="165" fontId="32" fillId="7" borderId="1" xfId="1" quotePrefix="1" applyNumberFormat="1" applyFont="1" applyFill="1" applyBorder="1" applyAlignment="1">
      <alignment horizontal="center" vertical="center" wrapText="1"/>
    </xf>
    <xf numFmtId="192" fontId="33" fillId="45" borderId="17" xfId="1" applyNumberFormat="1" applyFont="1" applyFill="1" applyBorder="1" applyAlignment="1">
      <alignment horizontal="center" vertical="center" wrapText="1"/>
    </xf>
    <xf numFmtId="2" fontId="32" fillId="24" borderId="1" xfId="1" applyNumberFormat="1" applyFont="1" applyFill="1" applyBorder="1" applyAlignment="1">
      <alignment horizontal="center" vertical="center" wrapText="1"/>
    </xf>
    <xf numFmtId="0" fontId="32" fillId="3" borderId="17" xfId="1" applyNumberFormat="1" applyFont="1" applyFill="1" applyBorder="1" applyAlignment="1">
      <alignment horizontal="center" vertical="center" wrapText="1"/>
    </xf>
    <xf numFmtId="165" fontId="33" fillId="7" borderId="1" xfId="1" applyNumberFormat="1" applyFont="1" applyFill="1" applyBorder="1" applyAlignment="1">
      <alignment horizontal="center" vertical="center" wrapText="1"/>
    </xf>
    <xf numFmtId="2" fontId="81" fillId="25" borderId="1" xfId="139" applyNumberFormat="1" applyFont="1" applyBorder="1" applyAlignment="1">
      <alignment horizontal="center" vertical="center" wrapText="1"/>
    </xf>
    <xf numFmtId="12" fontId="32" fillId="3" borderId="17" xfId="1" applyNumberFormat="1" applyFont="1" applyFill="1" applyBorder="1" applyAlignment="1">
      <alignment horizontal="center" vertical="center" wrapText="1"/>
    </xf>
    <xf numFmtId="164" fontId="32" fillId="3" borderId="17" xfId="1" applyNumberFormat="1" applyFont="1" applyFill="1" applyBorder="1" applyAlignment="1" applyProtection="1">
      <alignment horizontal="center" vertical="center" wrapText="1"/>
      <protection locked="0"/>
    </xf>
    <xf numFmtId="2" fontId="32" fillId="7" borderId="4" xfId="1" applyNumberFormat="1" applyFont="1" applyFill="1" applyBorder="1" applyAlignment="1">
      <alignment horizontal="center" vertical="center" wrapText="1"/>
    </xf>
    <xf numFmtId="164" fontId="33" fillId="8" borderId="1" xfId="1" applyNumberFormat="1" applyFont="1" applyFill="1" applyBorder="1" applyAlignment="1" applyProtection="1">
      <alignment horizontal="center" vertical="center" wrapText="1"/>
      <protection locked="0"/>
    </xf>
    <xf numFmtId="2" fontId="33" fillId="8" borderId="1" xfId="1" applyNumberFormat="1" applyFont="1" applyFill="1" applyBorder="1" applyAlignment="1">
      <alignment horizontal="center" vertical="center" wrapText="1"/>
    </xf>
    <xf numFmtId="2" fontId="33" fillId="8" borderId="1" xfId="1" applyNumberFormat="1" applyFont="1" applyFill="1" applyBorder="1" applyAlignment="1" applyProtection="1">
      <alignment horizontal="center" vertical="center" wrapText="1"/>
      <protection locked="0"/>
    </xf>
    <xf numFmtId="192" fontId="33" fillId="8" borderId="1" xfId="1" applyNumberFormat="1" applyFont="1" applyFill="1" applyBorder="1" applyAlignment="1">
      <alignment horizontal="center" vertical="center" wrapText="1"/>
    </xf>
    <xf numFmtId="192" fontId="82" fillId="8" borderId="1" xfId="1" applyNumberFormat="1" applyFont="1" applyFill="1" applyBorder="1" applyAlignment="1">
      <alignment horizontal="center" vertical="center" wrapText="1"/>
    </xf>
    <xf numFmtId="192" fontId="33" fillId="8" borderId="1" xfId="1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2" fontId="82" fillId="0" borderId="0" xfId="0" applyNumberFormat="1" applyFont="1"/>
    <xf numFmtId="165" fontId="82" fillId="0" borderId="0" xfId="0" applyNumberFormat="1" applyFont="1"/>
    <xf numFmtId="14" fontId="82" fillId="0" borderId="0" xfId="0" applyNumberFormat="1" applyFont="1" applyProtection="1">
      <protection locked="0"/>
    </xf>
    <xf numFmtId="14" fontId="82" fillId="0" borderId="0" xfId="0" applyNumberFormat="1" applyFont="1"/>
    <xf numFmtId="164" fontId="32" fillId="7" borderId="17" xfId="1" applyNumberFormat="1" applyFont="1" applyFill="1" applyBorder="1" applyAlignment="1" applyProtection="1">
      <alignment horizontal="center" vertical="center" wrapText="1"/>
      <protection locked="0"/>
    </xf>
    <xf numFmtId="2" fontId="32" fillId="7" borderId="0" xfId="1" applyNumberFormat="1" applyFont="1" applyFill="1" applyBorder="1" applyAlignment="1">
      <alignment horizontal="center" vertical="center" wrapText="1"/>
    </xf>
    <xf numFmtId="165" fontId="32" fillId="7" borderId="0" xfId="1" applyNumberFormat="1" applyFont="1" applyFill="1" applyBorder="1" applyAlignment="1">
      <alignment horizontal="center" vertical="center" wrapText="1"/>
    </xf>
    <xf numFmtId="165" fontId="81" fillId="24" borderId="17" xfId="139" applyNumberFormat="1" applyFont="1" applyFill="1" applyBorder="1" applyAlignment="1">
      <alignment horizontal="center" vertical="center" wrapText="1"/>
    </xf>
    <xf numFmtId="165" fontId="32" fillId="24" borderId="17" xfId="1" applyNumberFormat="1" applyFont="1" applyFill="1" applyBorder="1" applyAlignment="1">
      <alignment horizontal="center" vertical="center" wrapText="1"/>
    </xf>
    <xf numFmtId="165" fontId="81" fillId="39" borderId="17" xfId="139" applyNumberFormat="1" applyFont="1" applyFill="1" applyBorder="1" applyAlignment="1">
      <alignment horizontal="center" vertical="center" wrapText="1"/>
    </xf>
    <xf numFmtId="165" fontId="81" fillId="24" borderId="4" xfId="139" applyNumberFormat="1" applyFont="1" applyFill="1" applyBorder="1" applyAlignment="1">
      <alignment horizontal="center" vertical="center" wrapText="1"/>
    </xf>
    <xf numFmtId="165" fontId="81" fillId="24" borderId="22" xfId="139" applyNumberFormat="1" applyFont="1" applyFill="1" applyBorder="1" applyAlignment="1">
      <alignment horizontal="center" vertical="center" wrapText="1"/>
    </xf>
    <xf numFmtId="165" fontId="32" fillId="39" borderId="17" xfId="1" applyNumberFormat="1" applyFont="1" applyFill="1" applyBorder="1" applyAlignment="1">
      <alignment horizontal="center" vertical="center" wrapText="1"/>
    </xf>
    <xf numFmtId="165" fontId="32" fillId="21" borderId="1" xfId="1" applyNumberFormat="1" applyFont="1" applyFill="1" applyBorder="1" applyAlignment="1">
      <alignment horizontal="center" vertical="center" wrapText="1"/>
    </xf>
    <xf numFmtId="165" fontId="33" fillId="39" borderId="17" xfId="1" applyNumberFormat="1" applyFont="1" applyFill="1" applyBorder="1" applyAlignment="1">
      <alignment horizontal="center" vertical="center" wrapText="1"/>
    </xf>
    <xf numFmtId="165" fontId="32" fillId="3" borderId="1" xfId="1" applyNumberFormat="1" applyFont="1" applyFill="1" applyBorder="1" applyAlignment="1">
      <alignment horizontal="center" vertical="center" wrapText="1"/>
    </xf>
    <xf numFmtId="165" fontId="4" fillId="7" borderId="0" xfId="1" applyNumberFormat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0" fontId="0" fillId="12" borderId="0" xfId="0" applyFill="1" applyAlignment="1" applyProtection="1">
      <alignment horizontal="center"/>
      <protection locked="0"/>
    </xf>
    <xf numFmtId="172" fontId="4" fillId="3" borderId="17" xfId="146" applyNumberFormat="1" applyFont="1" applyFill="1" applyBorder="1" applyAlignment="1">
      <alignment horizontal="center" vertical="center" wrapText="1"/>
    </xf>
    <xf numFmtId="165" fontId="32" fillId="7" borderId="1" xfId="139" applyNumberFormat="1" applyFont="1" applyFill="1" applyBorder="1" applyAlignment="1">
      <alignment horizontal="center" vertical="center" wrapText="1"/>
    </xf>
    <xf numFmtId="165" fontId="32" fillId="24" borderId="1" xfId="139" applyNumberFormat="1" applyFont="1" applyFill="1" applyBorder="1" applyAlignment="1">
      <alignment horizontal="center" vertical="center" wrapText="1"/>
    </xf>
    <xf numFmtId="165" fontId="32" fillId="39" borderId="1" xfId="139" applyNumberFormat="1" applyFont="1" applyFill="1" applyBorder="1" applyAlignment="1">
      <alignment horizontal="center" vertical="center" wrapText="1"/>
    </xf>
    <xf numFmtId="2" fontId="32" fillId="24" borderId="1" xfId="139" applyNumberFormat="1" applyFont="1" applyFill="1" applyBorder="1" applyAlignment="1">
      <alignment horizontal="center" vertical="center" wrapText="1"/>
    </xf>
    <xf numFmtId="165" fontId="32" fillId="25" borderId="1" xfId="139" applyNumberFormat="1" applyFont="1" applyBorder="1" applyAlignment="1">
      <alignment horizontal="center" vertical="center" wrapText="1"/>
    </xf>
    <xf numFmtId="165" fontId="32" fillId="24" borderId="22" xfId="139" applyNumberFormat="1" applyFont="1" applyFill="1" applyBorder="1" applyAlignment="1">
      <alignment horizontal="center" vertical="center" wrapText="1"/>
    </xf>
    <xf numFmtId="2" fontId="32" fillId="24" borderId="22" xfId="139" applyNumberFormat="1" applyFont="1" applyFill="1" applyBorder="1" applyAlignment="1">
      <alignment horizontal="center" vertical="center" wrapText="1"/>
    </xf>
    <xf numFmtId="165" fontId="32" fillId="39" borderId="17" xfId="139" applyNumberFormat="1" applyFont="1" applyFill="1" applyBorder="1" applyAlignment="1">
      <alignment horizontal="center" vertical="center" wrapText="1"/>
    </xf>
    <xf numFmtId="2" fontId="32" fillId="7" borderId="1" xfId="139" applyNumberFormat="1" applyFont="1" applyFill="1" applyBorder="1" applyAlignment="1">
      <alignment horizontal="center" vertical="center" wrapText="1"/>
    </xf>
    <xf numFmtId="165" fontId="32" fillId="0" borderId="0" xfId="0" applyNumberFormat="1" applyFont="1" applyProtection="1">
      <protection locked="0"/>
    </xf>
    <xf numFmtId="2" fontId="32" fillId="24" borderId="17" xfId="1" applyNumberFormat="1" applyFont="1" applyFill="1" applyBorder="1" applyAlignment="1" applyProtection="1">
      <alignment horizontal="center" vertical="center" wrapText="1"/>
      <protection locked="0"/>
    </xf>
    <xf numFmtId="2" fontId="32" fillId="24" borderId="1" xfId="1" applyNumberFormat="1" applyFont="1" applyFill="1" applyBorder="1" applyAlignment="1" applyProtection="1">
      <alignment horizontal="center" vertical="center" wrapText="1"/>
      <protection locked="0"/>
    </xf>
    <xf numFmtId="2" fontId="32" fillId="24" borderId="22" xfId="1" applyNumberFormat="1" applyFont="1" applyFill="1" applyBorder="1" applyAlignment="1" applyProtection="1">
      <alignment horizontal="center" vertical="center" wrapText="1"/>
      <protection locked="0"/>
    </xf>
    <xf numFmtId="2" fontId="32" fillId="7" borderId="17" xfId="139" applyNumberFormat="1" applyFont="1" applyFill="1" applyBorder="1" applyAlignment="1">
      <alignment horizontal="center" vertical="center" wrapText="1"/>
    </xf>
    <xf numFmtId="0" fontId="32" fillId="0" borderId="0" xfId="0" applyFont="1" applyProtection="1">
      <protection locked="0"/>
    </xf>
    <xf numFmtId="2" fontId="4" fillId="7" borderId="1" xfId="146" applyNumberFormat="1" applyFont="1" applyFill="1" applyBorder="1" applyAlignment="1">
      <alignment horizontal="center" vertical="center" wrapText="1"/>
    </xf>
    <xf numFmtId="0" fontId="0" fillId="51" borderId="0" xfId="0" applyFill="1" applyAlignment="1">
      <alignment wrapText="1"/>
    </xf>
    <xf numFmtId="0" fontId="70" fillId="29" borderId="1" xfId="0" applyFont="1" applyFill="1" applyBorder="1" applyAlignment="1">
      <alignment horizontal="center" vertical="center" wrapText="1" readingOrder="1"/>
    </xf>
    <xf numFmtId="172" fontId="70" fillId="29" borderId="1" xfId="0" applyNumberFormat="1" applyFont="1" applyFill="1" applyBorder="1" applyAlignment="1">
      <alignment horizontal="center" vertical="center" wrapText="1" readingOrder="1"/>
    </xf>
    <xf numFmtId="0" fontId="70" fillId="29" borderId="8" xfId="0" applyFont="1" applyFill="1" applyBorder="1" applyAlignment="1">
      <alignment horizontal="center" vertical="center" wrapText="1" readingOrder="1"/>
    </xf>
    <xf numFmtId="0" fontId="70" fillId="29" borderId="17" xfId="0" applyFont="1" applyFill="1" applyBorder="1" applyAlignment="1">
      <alignment horizontal="center" vertical="center" wrapText="1" readingOrder="1"/>
    </xf>
    <xf numFmtId="44" fontId="70" fillId="29" borderId="17" xfId="146" applyFont="1" applyFill="1" applyBorder="1" applyAlignment="1">
      <alignment horizontal="center" vertical="center" wrapText="1" readingOrder="1"/>
    </xf>
    <xf numFmtId="44" fontId="70" fillId="29" borderId="12" xfId="146" applyFont="1" applyFill="1" applyBorder="1" applyAlignment="1">
      <alignment horizontal="center" vertical="center" wrapText="1" readingOrder="1"/>
    </xf>
    <xf numFmtId="0" fontId="83" fillId="51" borderId="0" xfId="0" applyFont="1" applyFill="1"/>
    <xf numFmtId="14" fontId="84" fillId="7" borderId="17" xfId="0" applyNumberFormat="1" applyFont="1" applyFill="1" applyBorder="1" applyAlignment="1">
      <alignment horizontal="center" vertical="center" wrapText="1"/>
    </xf>
    <xf numFmtId="172" fontId="84" fillId="7" borderId="17" xfId="0" applyNumberFormat="1" applyFont="1" applyFill="1" applyBorder="1" applyAlignment="1">
      <alignment horizontal="center" vertical="center" wrapText="1"/>
    </xf>
    <xf numFmtId="0" fontId="84" fillId="7" borderId="8" xfId="0" applyFont="1" applyFill="1" applyBorder="1" applyAlignment="1">
      <alignment horizontal="center" vertical="center" wrapText="1"/>
    </xf>
    <xf numFmtId="2" fontId="84" fillId="7" borderId="17" xfId="0" applyNumberFormat="1" applyFont="1" applyFill="1" applyBorder="1" applyAlignment="1">
      <alignment horizontal="center" vertical="center" wrapText="1"/>
    </xf>
    <xf numFmtId="44" fontId="84" fillId="7" borderId="17" xfId="146" applyFont="1" applyFill="1" applyBorder="1" applyAlignment="1">
      <alignment horizontal="center" vertical="center" wrapText="1"/>
    </xf>
    <xf numFmtId="44" fontId="84" fillId="7" borderId="12" xfId="146" applyFont="1" applyFill="1" applyBorder="1" applyAlignment="1">
      <alignment horizontal="center" vertical="center" wrapText="1"/>
    </xf>
    <xf numFmtId="192" fontId="84" fillId="7" borderId="17" xfId="0" applyNumberFormat="1" applyFont="1" applyFill="1" applyBorder="1" applyAlignment="1">
      <alignment horizontal="center" vertical="center" wrapText="1"/>
    </xf>
    <xf numFmtId="192" fontId="84" fillId="7" borderId="12" xfId="146" applyNumberFormat="1" applyFont="1" applyFill="1" applyBorder="1" applyAlignment="1">
      <alignment horizontal="center" vertical="center" wrapText="1"/>
    </xf>
    <xf numFmtId="2" fontId="84" fillId="7" borderId="12" xfId="0" applyNumberFormat="1" applyFont="1" applyFill="1" applyBorder="1" applyAlignment="1">
      <alignment horizontal="center" vertical="center" wrapText="1"/>
    </xf>
    <xf numFmtId="20" fontId="84" fillId="7" borderId="17" xfId="0" applyNumberFormat="1" applyFont="1" applyFill="1" applyBorder="1" applyAlignment="1">
      <alignment horizontal="center" vertical="center" wrapText="1"/>
    </xf>
    <xf numFmtId="8" fontId="84" fillId="7" borderId="17" xfId="146" applyNumberFormat="1" applyFont="1" applyFill="1" applyBorder="1" applyAlignment="1">
      <alignment horizontal="center" vertical="center" wrapText="1"/>
    </xf>
    <xf numFmtId="0" fontId="0" fillId="51" borderId="0" xfId="0" applyFill="1"/>
    <xf numFmtId="14" fontId="84" fillId="7" borderId="1" xfId="0" applyNumberFormat="1" applyFont="1" applyFill="1" applyBorder="1" applyAlignment="1">
      <alignment horizontal="center" vertical="center" wrapText="1"/>
    </xf>
    <xf numFmtId="0" fontId="84" fillId="7" borderId="1" xfId="0" applyFont="1" applyFill="1" applyBorder="1" applyAlignment="1">
      <alignment horizontal="center" vertical="center" wrapText="1"/>
    </xf>
    <xf numFmtId="2" fontId="84" fillId="7" borderId="1" xfId="0" applyNumberFormat="1" applyFont="1" applyFill="1" applyBorder="1" applyAlignment="1">
      <alignment horizontal="center" vertical="center" wrapText="1"/>
    </xf>
    <xf numFmtId="44" fontId="84" fillId="7" borderId="1" xfId="146" applyFont="1" applyFill="1" applyBorder="1" applyAlignment="1">
      <alignment horizontal="center" vertical="center" wrapText="1"/>
    </xf>
    <xf numFmtId="192" fontId="84" fillId="7" borderId="1" xfId="0" applyNumberFormat="1" applyFont="1" applyFill="1" applyBorder="1" applyAlignment="1">
      <alignment horizontal="center" vertical="center" wrapText="1"/>
    </xf>
    <xf numFmtId="192" fontId="84" fillId="7" borderId="1" xfId="146" applyNumberFormat="1" applyFont="1" applyFill="1" applyBorder="1" applyAlignment="1">
      <alignment horizontal="center" vertical="center" wrapText="1"/>
    </xf>
    <xf numFmtId="172" fontId="84" fillId="7" borderId="1" xfId="0" applyNumberFormat="1" applyFont="1" applyFill="1" applyBorder="1" applyAlignment="1">
      <alignment horizontal="center" vertical="center" wrapText="1"/>
    </xf>
    <xf numFmtId="192" fontId="84" fillId="7" borderId="17" xfId="146" applyNumberFormat="1" applyFont="1" applyFill="1" applyBorder="1" applyAlignment="1">
      <alignment horizontal="center" vertical="center" wrapText="1"/>
    </xf>
    <xf numFmtId="0" fontId="84" fillId="7" borderId="6" xfId="0" applyFont="1" applyFill="1" applyBorder="1" applyAlignment="1">
      <alignment horizontal="center" vertical="center" wrapText="1"/>
    </xf>
    <xf numFmtId="192" fontId="84" fillId="7" borderId="3" xfId="146" applyNumberFormat="1" applyFont="1" applyFill="1" applyBorder="1" applyAlignment="1">
      <alignment horizontal="center" vertical="center" wrapText="1"/>
    </xf>
    <xf numFmtId="14" fontId="84" fillId="36" borderId="1" xfId="0" applyNumberFormat="1" applyFont="1" applyFill="1" applyBorder="1" applyAlignment="1">
      <alignment horizontal="center" vertical="center" wrapText="1"/>
    </xf>
    <xf numFmtId="172" fontId="84" fillId="36" borderId="1" xfId="0" applyNumberFormat="1" applyFont="1" applyFill="1" applyBorder="1" applyAlignment="1">
      <alignment horizontal="center" vertical="center" wrapText="1"/>
    </xf>
    <xf numFmtId="2" fontId="84" fillId="36" borderId="1" xfId="0" applyNumberFormat="1" applyFont="1" applyFill="1" applyBorder="1" applyAlignment="1">
      <alignment horizontal="center" vertical="center" wrapText="1"/>
    </xf>
    <xf numFmtId="44" fontId="84" fillId="36" borderId="1" xfId="0" applyNumberFormat="1" applyFont="1" applyFill="1" applyBorder="1" applyAlignment="1">
      <alignment horizontal="center" vertical="center" wrapText="1"/>
    </xf>
    <xf numFmtId="44" fontId="47" fillId="50" borderId="42" xfId="146" applyFont="1" applyFill="1" applyBorder="1" applyAlignment="1" applyProtection="1">
      <alignment horizontal="center" vertical="center"/>
      <protection hidden="1"/>
    </xf>
    <xf numFmtId="44" fontId="85" fillId="36" borderId="22" xfId="0" applyNumberFormat="1" applyFont="1" applyFill="1" applyBorder="1" applyAlignment="1">
      <alignment horizontal="center" vertical="center" wrapText="1"/>
    </xf>
    <xf numFmtId="4" fontId="51" fillId="52" borderId="22" xfId="0" applyNumberFormat="1" applyFont="1" applyFill="1" applyBorder="1" applyAlignment="1">
      <alignment horizontal="center" vertical="center" wrapText="1"/>
    </xf>
    <xf numFmtId="172" fontId="51" fillId="52" borderId="22" xfId="0" applyNumberFormat="1" applyFont="1" applyFill="1" applyBorder="1" applyAlignment="1">
      <alignment horizontal="center" vertical="center" wrapText="1"/>
    </xf>
    <xf numFmtId="192" fontId="51" fillId="52" borderId="22" xfId="0" applyNumberFormat="1" applyFont="1" applyFill="1" applyBorder="1" applyAlignment="1">
      <alignment horizontal="center" vertical="center" wrapText="1"/>
    </xf>
    <xf numFmtId="2" fontId="51" fillId="52" borderId="22" xfId="0" applyNumberFormat="1" applyFont="1" applyFill="1" applyBorder="1" applyAlignment="1">
      <alignment horizontal="center" vertical="center" wrapText="1"/>
    </xf>
    <xf numFmtId="167" fontId="51" fillId="52" borderId="22" xfId="1" applyFont="1" applyFill="1" applyBorder="1" applyAlignment="1">
      <alignment horizontal="center" vertical="center" wrapText="1"/>
    </xf>
    <xf numFmtId="192" fontId="51" fillId="52" borderId="22" xfId="3" applyNumberFormat="1" applyFont="1" applyFill="1" applyBorder="1" applyAlignment="1">
      <alignment horizontal="center" vertical="center" wrapText="1"/>
    </xf>
    <xf numFmtId="44" fontId="86" fillId="36" borderId="22" xfId="0" applyNumberFormat="1" applyFont="1" applyFill="1" applyBorder="1" applyAlignment="1">
      <alignment horizontal="center" vertical="center" wrapText="1"/>
    </xf>
    <xf numFmtId="2" fontId="86" fillId="36" borderId="22" xfId="0" applyNumberFormat="1" applyFont="1" applyFill="1" applyBorder="1" applyAlignment="1">
      <alignment horizontal="center" vertical="center" wrapText="1"/>
    </xf>
    <xf numFmtId="2" fontId="4" fillId="7" borderId="22" xfId="146" applyNumberFormat="1" applyFont="1" applyFill="1" applyBorder="1" applyAlignment="1">
      <alignment horizontal="center" vertical="center" wrapText="1"/>
    </xf>
    <xf numFmtId="20" fontId="70" fillId="29" borderId="17" xfId="0" applyNumberFormat="1" applyFont="1" applyFill="1" applyBorder="1" applyAlignment="1">
      <alignment horizontal="center" vertical="center" wrapText="1" readingOrder="1"/>
    </xf>
    <xf numFmtId="20" fontId="67" fillId="7" borderId="1" xfId="146" applyNumberFormat="1" applyFont="1" applyFill="1" applyBorder="1" applyAlignment="1">
      <alignment horizontal="center" vertical="center" wrapText="1"/>
    </xf>
    <xf numFmtId="20" fontId="67" fillId="36" borderId="1" xfId="0" applyNumberFormat="1" applyFont="1" applyFill="1" applyBorder="1" applyAlignment="1">
      <alignment horizontal="center" vertical="center" wrapText="1"/>
    </xf>
    <xf numFmtId="20" fontId="0" fillId="0" borderId="0" xfId="0" applyNumberFormat="1"/>
    <xf numFmtId="4" fontId="51" fillId="52" borderId="42" xfId="0" applyNumberFormat="1" applyFont="1" applyFill="1" applyBorder="1" applyAlignment="1">
      <alignment horizontal="center" vertical="center" wrapText="1"/>
    </xf>
    <xf numFmtId="192" fontId="51" fillId="52" borderId="22" xfId="1" applyNumberFormat="1" applyFont="1" applyFill="1" applyBorder="1" applyAlignment="1">
      <alignment horizontal="center" vertical="center" wrapText="1"/>
    </xf>
    <xf numFmtId="10" fontId="51" fillId="52" borderId="22" xfId="3" applyNumberFormat="1" applyFont="1" applyFill="1" applyBorder="1" applyAlignment="1">
      <alignment horizontal="center" vertical="center" wrapText="1"/>
    </xf>
    <xf numFmtId="192" fontId="51" fillId="52" borderId="41" xfId="1" applyNumberFormat="1" applyFont="1" applyFill="1" applyBorder="1" applyAlignment="1">
      <alignment horizontal="center" vertical="center" wrapText="1"/>
    </xf>
    <xf numFmtId="192" fontId="51" fillId="52" borderId="41" xfId="0" applyNumberFormat="1" applyFont="1" applyFill="1" applyBorder="1" applyAlignment="1">
      <alignment horizontal="center" vertical="center" wrapText="1"/>
    </xf>
    <xf numFmtId="4" fontId="51" fillId="52" borderId="18" xfId="0" applyNumberFormat="1" applyFont="1" applyFill="1" applyBorder="1" applyAlignment="1">
      <alignment horizontal="center" vertical="center" wrapText="1"/>
    </xf>
    <xf numFmtId="4" fontId="51" fillId="52" borderId="21" xfId="0" applyNumberFormat="1" applyFont="1" applyFill="1" applyBorder="1" applyAlignment="1">
      <alignment horizontal="center" vertical="center" wrapText="1"/>
    </xf>
    <xf numFmtId="172" fontId="51" fillId="52" borderId="21" xfId="0" applyNumberFormat="1" applyFont="1" applyFill="1" applyBorder="1" applyAlignment="1">
      <alignment horizontal="center" vertical="center" wrapText="1"/>
    </xf>
    <xf numFmtId="192" fontId="51" fillId="52" borderId="21" xfId="0" applyNumberFormat="1" applyFont="1" applyFill="1" applyBorder="1" applyAlignment="1">
      <alignment horizontal="center" vertical="center" wrapText="1"/>
    </xf>
    <xf numFmtId="192" fontId="51" fillId="52" borderId="21" xfId="1" applyNumberFormat="1" applyFont="1" applyFill="1" applyBorder="1" applyAlignment="1">
      <alignment horizontal="center" vertical="center" wrapText="1"/>
    </xf>
    <xf numFmtId="10" fontId="51" fillId="52" borderId="21" xfId="3" applyNumberFormat="1" applyFont="1" applyFill="1" applyBorder="1" applyAlignment="1">
      <alignment horizontal="center" vertical="center" wrapText="1"/>
    </xf>
    <xf numFmtId="192" fontId="51" fillId="52" borderId="48" xfId="0" applyNumberFormat="1" applyFont="1" applyFill="1" applyBorder="1" applyAlignment="1">
      <alignment horizontal="center" vertical="center" wrapText="1"/>
    </xf>
    <xf numFmtId="192" fontId="4" fillId="7" borderId="1" xfId="146" applyNumberFormat="1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 readingOrder="1"/>
    </xf>
    <xf numFmtId="0" fontId="9" fillId="2" borderId="39" xfId="0" applyFont="1" applyFill="1" applyBorder="1" applyAlignment="1">
      <alignment horizontal="center" vertical="center" wrapText="1" readingOrder="1"/>
    </xf>
    <xf numFmtId="0" fontId="9" fillId="2" borderId="35" xfId="0" applyFont="1" applyFill="1" applyBorder="1" applyAlignment="1">
      <alignment horizontal="center" vertical="center" wrapText="1" readingOrder="1"/>
    </xf>
    <xf numFmtId="164" fontId="4" fillId="3" borderId="17" xfId="1" applyNumberFormat="1" applyFont="1" applyFill="1" applyBorder="1" applyAlignment="1">
      <alignment horizontal="center" vertical="center" wrapText="1"/>
    </xf>
    <xf numFmtId="164" fontId="4" fillId="3" borderId="4" xfId="1" applyNumberFormat="1" applyFont="1" applyFill="1" applyBorder="1" applyAlignment="1">
      <alignment horizontal="center" vertical="center" wrapText="1"/>
    </xf>
    <xf numFmtId="0" fontId="2" fillId="43" borderId="61" xfId="0" applyFont="1" applyFill="1" applyBorder="1" applyAlignment="1" applyProtection="1">
      <alignment horizontal="center" vertical="center" wrapText="1" readingOrder="1"/>
      <protection locked="0"/>
    </xf>
    <xf numFmtId="0" fontId="6" fillId="45" borderId="0" xfId="0" applyFont="1" applyFill="1" applyAlignment="1">
      <alignment horizontal="center" vertical="center"/>
    </xf>
    <xf numFmtId="0" fontId="47" fillId="28" borderId="22" xfId="0" applyFont="1" applyFill="1" applyBorder="1" applyAlignment="1">
      <alignment horizontal="center" vertical="center"/>
    </xf>
    <xf numFmtId="0" fontId="0" fillId="53" borderId="22" xfId="0" applyFill="1" applyBorder="1" applyAlignment="1">
      <alignment horizontal="center" vertical="center"/>
    </xf>
    <xf numFmtId="192" fontId="88" fillId="53" borderId="22" xfId="0" applyNumberFormat="1" applyFont="1" applyFill="1" applyBorder="1" applyAlignment="1">
      <alignment horizontal="center" vertical="center"/>
    </xf>
    <xf numFmtId="192" fontId="0" fillId="53" borderId="22" xfId="0" applyNumberFormat="1" applyFill="1" applyBorder="1" applyAlignment="1">
      <alignment horizontal="center" vertical="center"/>
    </xf>
    <xf numFmtId="2" fontId="0" fillId="53" borderId="22" xfId="0" applyNumberFormat="1" applyFill="1" applyBorder="1" applyAlignment="1">
      <alignment horizontal="center" vertical="center"/>
    </xf>
    <xf numFmtId="192" fontId="6" fillId="54" borderId="0" xfId="0" applyNumberFormat="1" applyFont="1" applyFill="1" applyAlignment="1">
      <alignment horizontal="center" vertical="center"/>
    </xf>
    <xf numFmtId="44" fontId="78" fillId="36" borderId="22" xfId="0" applyNumberFormat="1" applyFont="1" applyFill="1" applyBorder="1" applyAlignment="1">
      <alignment horizontal="center" vertical="center" wrapText="1"/>
    </xf>
    <xf numFmtId="192" fontId="84" fillId="7" borderId="17" xfId="1" applyNumberFormat="1" applyFont="1" applyFill="1" applyBorder="1" applyAlignment="1">
      <alignment horizontal="center" vertical="center" wrapText="1"/>
    </xf>
    <xf numFmtId="192" fontId="84" fillId="7" borderId="12" xfId="1" applyNumberFormat="1" applyFont="1" applyFill="1" applyBorder="1" applyAlignment="1">
      <alignment horizontal="center" vertical="center" wrapText="1"/>
    </xf>
    <xf numFmtId="192" fontId="32" fillId="7" borderId="1" xfId="1" applyNumberFormat="1" applyFont="1" applyFill="1" applyBorder="1" applyAlignment="1">
      <alignment horizontal="center" vertical="center" wrapText="1"/>
    </xf>
    <xf numFmtId="20" fontId="67" fillId="7" borderId="1" xfId="1" applyNumberFormat="1" applyFont="1" applyFill="1" applyBorder="1" applyAlignment="1">
      <alignment horizontal="center" vertical="center" wrapText="1"/>
    </xf>
    <xf numFmtId="167" fontId="84" fillId="7" borderId="1" xfId="1" applyFont="1" applyFill="1" applyBorder="1" applyAlignment="1">
      <alignment horizontal="center" vertical="center" wrapText="1"/>
    </xf>
    <xf numFmtId="167" fontId="84" fillId="7" borderId="17" xfId="1" applyFont="1" applyFill="1" applyBorder="1" applyAlignment="1">
      <alignment horizontal="center" vertical="center" wrapText="1"/>
    </xf>
    <xf numFmtId="167" fontId="84" fillId="7" borderId="12" xfId="1" applyFont="1" applyFill="1" applyBorder="1" applyAlignment="1">
      <alignment horizontal="center" vertical="center" wrapText="1"/>
    </xf>
    <xf numFmtId="192" fontId="4" fillId="7" borderId="22" xfId="146" applyNumberFormat="1" applyFont="1" applyFill="1" applyBorder="1" applyAlignment="1">
      <alignment horizontal="center" vertical="center" wrapText="1"/>
    </xf>
    <xf numFmtId="192" fontId="0" fillId="0" borderId="22" xfId="0" applyNumberFormat="1" applyBorder="1"/>
    <xf numFmtId="165" fontId="32" fillId="7" borderId="1" xfId="139" applyNumberFormat="1" applyFont="1" applyFill="1" applyBorder="1" applyAlignment="1" applyProtection="1">
      <alignment horizontal="center" vertical="center" wrapText="1"/>
      <protection locked="0"/>
    </xf>
    <xf numFmtId="0" fontId="0" fillId="36" borderId="0" xfId="0" applyFill="1"/>
    <xf numFmtId="0" fontId="84" fillId="7" borderId="0" xfId="0" applyFont="1" applyFill="1" applyAlignment="1">
      <alignment horizontal="center" vertical="center" wrapText="1"/>
    </xf>
    <xf numFmtId="44" fontId="84" fillId="7" borderId="42" xfId="146" applyFont="1" applyFill="1" applyBorder="1" applyAlignment="1" applyProtection="1">
      <alignment horizontal="center" vertical="center" wrapText="1"/>
      <protection hidden="1"/>
    </xf>
    <xf numFmtId="0" fontId="71" fillId="29" borderId="1" xfId="0" applyFont="1" applyFill="1" applyBorder="1" applyAlignment="1">
      <alignment horizontal="center" vertical="center" wrapText="1" readingOrder="1"/>
    </xf>
    <xf numFmtId="192" fontId="71" fillId="29" borderId="1" xfId="0" applyNumberFormat="1" applyFont="1" applyFill="1" applyBorder="1" applyAlignment="1">
      <alignment horizontal="center" vertical="center" wrapText="1" readingOrder="1"/>
    </xf>
    <xf numFmtId="2" fontId="71" fillId="29" borderId="1" xfId="0" applyNumberFormat="1" applyFont="1" applyFill="1" applyBorder="1" applyAlignment="1">
      <alignment horizontal="center" vertical="center" wrapText="1" readingOrder="1"/>
    </xf>
    <xf numFmtId="0" fontId="9" fillId="2" borderId="28" xfId="0" applyFont="1" applyFill="1" applyBorder="1" applyAlignment="1">
      <alignment horizontal="center" vertical="center" wrapText="1" readingOrder="1"/>
    </xf>
    <xf numFmtId="44" fontId="71" fillId="29" borderId="1" xfId="146" applyFont="1" applyFill="1" applyBorder="1" applyAlignment="1">
      <alignment horizontal="center" vertical="center" wrapText="1" readingOrder="1"/>
    </xf>
    <xf numFmtId="2" fontId="84" fillId="7" borderId="136" xfId="0" applyNumberFormat="1" applyFont="1" applyFill="1" applyBorder="1" applyAlignment="1">
      <alignment horizontal="center" vertical="center" wrapText="1"/>
    </xf>
    <xf numFmtId="192" fontId="84" fillId="7" borderId="136" xfId="0" applyNumberFormat="1" applyFont="1" applyFill="1" applyBorder="1" applyAlignment="1">
      <alignment horizontal="center" vertical="center" wrapText="1"/>
    </xf>
    <xf numFmtId="192" fontId="84" fillId="7" borderId="136" xfId="146" applyNumberFormat="1" applyFont="1" applyFill="1" applyBorder="1" applyAlignment="1">
      <alignment horizontal="center" vertical="center" wrapText="1"/>
    </xf>
    <xf numFmtId="2" fontId="84" fillId="7" borderId="137" xfId="146" applyNumberFormat="1" applyFont="1" applyFill="1" applyBorder="1" applyAlignment="1">
      <alignment horizontal="center" vertical="center" wrapText="1"/>
    </xf>
    <xf numFmtId="192" fontId="84" fillId="7" borderId="137" xfId="146" applyNumberFormat="1" applyFont="1" applyFill="1" applyBorder="1" applyAlignment="1">
      <alignment horizontal="center" vertical="center" wrapText="1"/>
    </xf>
    <xf numFmtId="192" fontId="84" fillId="7" borderId="12" xfId="0" applyNumberFormat="1" applyFont="1" applyFill="1" applyBorder="1" applyAlignment="1">
      <alignment horizontal="center" vertical="center" wrapText="1"/>
    </xf>
    <xf numFmtId="192" fontId="84" fillId="7" borderId="0" xfId="0" applyNumberFormat="1" applyFont="1" applyFill="1" applyAlignment="1">
      <alignment horizontal="center" vertical="center" wrapText="1"/>
    </xf>
    <xf numFmtId="44" fontId="51" fillId="52" borderId="22" xfId="146" applyFont="1" applyFill="1" applyBorder="1" applyAlignment="1">
      <alignment horizontal="center" vertical="center" wrapText="1"/>
    </xf>
    <xf numFmtId="192" fontId="51" fillId="52" borderId="41" xfId="3" applyNumberFormat="1" applyFont="1" applyFill="1" applyBorder="1" applyAlignment="1">
      <alignment horizontal="center" vertical="center" wrapText="1"/>
    </xf>
    <xf numFmtId="8" fontId="51" fillId="52" borderId="22" xfId="146" applyNumberFormat="1" applyFont="1" applyFill="1" applyBorder="1" applyAlignment="1">
      <alignment horizontal="center" vertical="center" wrapText="1"/>
    </xf>
    <xf numFmtId="8" fontId="84" fillId="7" borderId="12" xfId="146" applyNumberFormat="1" applyFont="1" applyFill="1" applyBorder="1" applyAlignment="1">
      <alignment horizontal="center" vertical="center" wrapText="1"/>
    </xf>
    <xf numFmtId="192" fontId="86" fillId="36" borderId="22" xfId="0" applyNumberFormat="1" applyFont="1" applyFill="1" applyBorder="1" applyAlignment="1">
      <alignment horizontal="center" vertical="center" wrapText="1"/>
    </xf>
    <xf numFmtId="192" fontId="4" fillId="24" borderId="1" xfId="146" applyNumberFormat="1" applyFont="1" applyFill="1" applyBorder="1" applyAlignment="1">
      <alignment horizontal="center" vertical="center" wrapText="1"/>
    </xf>
    <xf numFmtId="0" fontId="46" fillId="32" borderId="41" xfId="0" applyFont="1" applyFill="1" applyBorder="1" applyAlignment="1">
      <alignment horizontal="center" vertical="center"/>
    </xf>
    <xf numFmtId="0" fontId="46" fillId="32" borderId="47" xfId="0" applyFont="1" applyFill="1" applyBorder="1" applyAlignment="1">
      <alignment horizontal="center" vertical="center"/>
    </xf>
    <xf numFmtId="0" fontId="42" fillId="30" borderId="22" xfId="0" applyFont="1" applyFill="1" applyBorder="1" applyAlignment="1">
      <alignment horizontal="center" vertical="center" wrapText="1" readingOrder="1"/>
    </xf>
    <xf numFmtId="0" fontId="42" fillId="30" borderId="41" xfId="0" applyFont="1" applyFill="1" applyBorder="1" applyAlignment="1">
      <alignment horizontal="center" vertical="center" wrapText="1" readingOrder="1"/>
    </xf>
    <xf numFmtId="0" fontId="42" fillId="30" borderId="47" xfId="0" applyFont="1" applyFill="1" applyBorder="1" applyAlignment="1">
      <alignment horizontal="center" vertical="center" wrapText="1" readingOrder="1"/>
    </xf>
    <xf numFmtId="0" fontId="42" fillId="30" borderId="42" xfId="0" applyFont="1" applyFill="1" applyBorder="1" applyAlignment="1">
      <alignment horizontal="center" vertical="center" wrapText="1" readingOrder="1"/>
    </xf>
    <xf numFmtId="0" fontId="46" fillId="32" borderId="42" xfId="0" applyFont="1" applyFill="1" applyBorder="1" applyAlignment="1">
      <alignment horizontal="center" vertical="center"/>
    </xf>
    <xf numFmtId="0" fontId="46" fillId="32" borderId="101" xfId="0" applyFont="1" applyFill="1" applyBorder="1" applyAlignment="1">
      <alignment horizontal="center" vertical="center"/>
    </xf>
    <xf numFmtId="0" fontId="46" fillId="32" borderId="102" xfId="0" applyFont="1" applyFill="1" applyBorder="1" applyAlignment="1">
      <alignment horizontal="center" vertical="center"/>
    </xf>
    <xf numFmtId="172" fontId="0" fillId="0" borderId="76" xfId="0" applyNumberFormat="1" applyBorder="1" applyAlignment="1">
      <alignment horizontal="center"/>
    </xf>
    <xf numFmtId="172" fontId="0" fillId="0" borderId="70" xfId="0" applyNumberFormat="1" applyBorder="1" applyAlignment="1">
      <alignment horizontal="center"/>
    </xf>
    <xf numFmtId="172" fontId="0" fillId="0" borderId="77" xfId="0" applyNumberFormat="1" applyBorder="1" applyAlignment="1">
      <alignment horizontal="center"/>
    </xf>
    <xf numFmtId="172" fontId="0" fillId="0" borderId="73" xfId="0" applyNumberFormat="1" applyBorder="1" applyAlignment="1">
      <alignment horizontal="center"/>
    </xf>
    <xf numFmtId="172" fontId="0" fillId="0" borderId="74" xfId="0" applyNumberFormat="1" applyBorder="1" applyAlignment="1">
      <alignment horizontal="center"/>
    </xf>
    <xf numFmtId="172" fontId="0" fillId="0" borderId="75" xfId="0" applyNumberFormat="1" applyBorder="1" applyAlignment="1">
      <alignment horizontal="center"/>
    </xf>
    <xf numFmtId="172" fontId="0" fillId="0" borderId="73" xfId="0" applyNumberFormat="1" applyBorder="1" applyAlignment="1">
      <alignment horizontal="center" wrapText="1"/>
    </xf>
    <xf numFmtId="172" fontId="0" fillId="0" borderId="74" xfId="0" applyNumberFormat="1" applyBorder="1" applyAlignment="1">
      <alignment horizontal="center" wrapText="1"/>
    </xf>
    <xf numFmtId="172" fontId="0" fillId="0" borderId="75" xfId="0" applyNumberFormat="1" applyBorder="1" applyAlignment="1">
      <alignment horizontal="center" wrapText="1"/>
    </xf>
    <xf numFmtId="172" fontId="0" fillId="0" borderId="0" xfId="0" applyNumberFormat="1" applyAlignment="1">
      <alignment horizontal="center" vertical="center"/>
    </xf>
    <xf numFmtId="0" fontId="87" fillId="28" borderId="22" xfId="0" applyFont="1" applyFill="1" applyBorder="1" applyAlignment="1" applyProtection="1">
      <alignment horizontal="center" vertical="center"/>
      <protection locked="0"/>
    </xf>
    <xf numFmtId="0" fontId="34" fillId="29" borderId="41" xfId="0" applyFont="1" applyFill="1" applyBorder="1" applyAlignment="1">
      <alignment horizontal="center" vertical="center" wrapText="1" readingOrder="1"/>
    </xf>
    <xf numFmtId="0" fontId="34" fillId="29" borderId="47" xfId="0" applyFont="1" applyFill="1" applyBorder="1" applyAlignment="1">
      <alignment horizontal="center" vertical="center" wrapText="1" readingOrder="1"/>
    </xf>
    <xf numFmtId="0" fontId="34" fillId="29" borderId="42" xfId="0" applyFont="1" applyFill="1" applyBorder="1" applyAlignment="1">
      <alignment horizontal="center" vertical="center" wrapText="1" readingOrder="1"/>
    </xf>
    <xf numFmtId="0" fontId="52" fillId="37" borderId="71" xfId="0" applyFont="1" applyFill="1" applyBorder="1" applyAlignment="1">
      <alignment horizontal="center" vertical="center"/>
    </xf>
    <xf numFmtId="0" fontId="52" fillId="37" borderId="111" xfId="0" applyFont="1" applyFill="1" applyBorder="1" applyAlignment="1">
      <alignment horizontal="center" vertical="center"/>
    </xf>
    <xf numFmtId="0" fontId="52" fillId="37" borderId="112" xfId="0" applyFont="1" applyFill="1" applyBorder="1" applyAlignment="1">
      <alignment horizontal="center" vertical="center"/>
    </xf>
    <xf numFmtId="0" fontId="46" fillId="35" borderId="35" xfId="0" applyFont="1" applyFill="1" applyBorder="1" applyAlignment="1">
      <alignment horizontal="center" vertical="center" wrapText="1"/>
    </xf>
    <xf numFmtId="0" fontId="46" fillId="35" borderId="36" xfId="0" applyFont="1" applyFill="1" applyBorder="1" applyAlignment="1">
      <alignment horizontal="center" vertical="center" wrapText="1"/>
    </xf>
    <xf numFmtId="0" fontId="46" fillId="32" borderId="41" xfId="0" applyFont="1" applyFill="1" applyBorder="1" applyAlignment="1">
      <alignment horizontal="center" vertical="center" wrapText="1"/>
    </xf>
    <xf numFmtId="0" fontId="46" fillId="32" borderId="47" xfId="0" applyFont="1" applyFill="1" applyBorder="1" applyAlignment="1">
      <alignment horizontal="center" vertical="center" wrapText="1"/>
    </xf>
    <xf numFmtId="0" fontId="54" fillId="35" borderId="48" xfId="0" applyFont="1" applyFill="1" applyBorder="1" applyAlignment="1">
      <alignment horizontal="center" vertical="center"/>
    </xf>
    <xf numFmtId="0" fontId="54" fillId="35" borderId="49" xfId="0" applyFont="1" applyFill="1" applyBorder="1" applyAlignment="1">
      <alignment horizontal="center" vertical="center"/>
    </xf>
    <xf numFmtId="0" fontId="46" fillId="32" borderId="35" xfId="0" applyFont="1" applyFill="1" applyBorder="1" applyAlignment="1">
      <alignment horizontal="center" vertical="center"/>
    </xf>
    <xf numFmtId="0" fontId="46" fillId="32" borderId="36" xfId="0" applyFont="1" applyFill="1" applyBorder="1" applyAlignment="1">
      <alignment horizontal="center" vertical="center"/>
    </xf>
    <xf numFmtId="0" fontId="0" fillId="21" borderId="121" xfId="0" applyFill="1" applyBorder="1" applyAlignment="1">
      <alignment horizontal="center"/>
    </xf>
    <xf numFmtId="0" fontId="0" fillId="21" borderId="122" xfId="0" applyFill="1" applyBorder="1" applyAlignment="1">
      <alignment horizontal="center"/>
    </xf>
    <xf numFmtId="0" fontId="0" fillId="21" borderId="123" xfId="0" applyFill="1" applyBorder="1" applyAlignment="1">
      <alignment horizontal="center"/>
    </xf>
    <xf numFmtId="0" fontId="54" fillId="35" borderId="63" xfId="0" applyFont="1" applyFill="1" applyBorder="1" applyAlignment="1">
      <alignment horizontal="center" vertical="center"/>
    </xf>
    <xf numFmtId="0" fontId="54" fillId="35" borderId="0" xfId="0" applyFont="1" applyFill="1" applyAlignment="1">
      <alignment horizontal="center" vertical="center"/>
    </xf>
    <xf numFmtId="0" fontId="0" fillId="12" borderId="36" xfId="0" applyFill="1" applyBorder="1" applyAlignment="1">
      <alignment horizontal="center"/>
    </xf>
    <xf numFmtId="0" fontId="0" fillId="39" borderId="36" xfId="0" applyFill="1" applyBorder="1" applyAlignment="1">
      <alignment horizontal="center"/>
    </xf>
    <xf numFmtId="0" fontId="0" fillId="21" borderId="36" xfId="0" applyFill="1" applyBorder="1" applyAlignment="1">
      <alignment horizontal="center" vertical="center"/>
    </xf>
    <xf numFmtId="8" fontId="6" fillId="45" borderId="135" xfId="0" applyNumberFormat="1" applyFont="1" applyFill="1" applyBorder="1" applyAlignment="1">
      <alignment horizontal="center" vertical="center"/>
    </xf>
    <xf numFmtId="0" fontId="76" fillId="2" borderId="70" xfId="0" applyFont="1" applyFill="1" applyBorder="1" applyAlignment="1">
      <alignment horizontal="center" vertical="center" wrapText="1" readingOrder="1"/>
    </xf>
    <xf numFmtId="0" fontId="76" fillId="2" borderId="114" xfId="0" applyFont="1" applyFill="1" applyBorder="1" applyAlignment="1">
      <alignment horizontal="center" vertical="center" wrapText="1" readingOrder="1"/>
    </xf>
    <xf numFmtId="0" fontId="55" fillId="28" borderId="117" xfId="0" applyFont="1" applyFill="1" applyBorder="1" applyAlignment="1">
      <alignment horizontal="center" vertical="center"/>
    </xf>
    <xf numFmtId="0" fontId="55" fillId="40" borderId="116" xfId="0" applyFont="1" applyFill="1" applyBorder="1" applyAlignment="1">
      <alignment horizontal="center" vertical="center"/>
    </xf>
    <xf numFmtId="0" fontId="55" fillId="40" borderId="115" xfId="0" applyFont="1" applyFill="1" applyBorder="1" applyAlignment="1">
      <alignment horizontal="center" vertical="center"/>
    </xf>
    <xf numFmtId="0" fontId="61" fillId="32" borderId="41" xfId="0" applyFont="1" applyFill="1" applyBorder="1" applyAlignment="1">
      <alignment horizontal="center" vertical="center"/>
    </xf>
    <xf numFmtId="0" fontId="61" fillId="32" borderId="47" xfId="0" applyFont="1" applyFill="1" applyBorder="1" applyAlignment="1">
      <alignment horizontal="center" vertical="center"/>
    </xf>
    <xf numFmtId="10" fontId="80" fillId="12" borderId="130" xfId="0" applyNumberFormat="1" applyFont="1" applyFill="1" applyBorder="1" applyAlignment="1">
      <alignment horizontal="center" vertical="center"/>
    </xf>
    <xf numFmtId="10" fontId="80" fillId="12" borderId="131" xfId="0" applyNumberFormat="1" applyFont="1" applyFill="1" applyBorder="1" applyAlignment="1">
      <alignment horizontal="center" vertical="center"/>
    </xf>
    <xf numFmtId="10" fontId="80" fillId="12" borderId="14" xfId="0" applyNumberFormat="1" applyFont="1" applyFill="1" applyBorder="1" applyAlignment="1">
      <alignment horizontal="center" vertical="center"/>
    </xf>
    <xf numFmtId="167" fontId="65" fillId="12" borderId="132" xfId="1" applyFont="1" applyFill="1" applyBorder="1" applyAlignment="1">
      <alignment horizontal="center"/>
    </xf>
    <xf numFmtId="167" fontId="65" fillId="12" borderId="133" xfId="1" applyFont="1" applyFill="1" applyBorder="1" applyAlignment="1">
      <alignment horizontal="center"/>
    </xf>
    <xf numFmtId="167" fontId="65" fillId="12" borderId="134" xfId="1" applyFont="1" applyFill="1" applyBorder="1" applyAlignment="1">
      <alignment horizontal="center"/>
    </xf>
    <xf numFmtId="0" fontId="80" fillId="12" borderId="132" xfId="0" applyFont="1" applyFill="1" applyBorder="1" applyAlignment="1">
      <alignment horizontal="center"/>
    </xf>
    <xf numFmtId="0" fontId="80" fillId="12" borderId="133" xfId="0" applyFont="1" applyFill="1" applyBorder="1" applyAlignment="1">
      <alignment horizontal="center"/>
    </xf>
    <xf numFmtId="0" fontId="80" fillId="12" borderId="134" xfId="0" applyFont="1" applyFill="1" applyBorder="1" applyAlignment="1">
      <alignment horizontal="center"/>
    </xf>
    <xf numFmtId="167" fontId="80" fillId="12" borderId="16" xfId="1" applyFont="1" applyFill="1" applyBorder="1" applyAlignment="1">
      <alignment horizontal="center"/>
    </xf>
    <xf numFmtId="8" fontId="73" fillId="7" borderId="21" xfId="1" applyNumberFormat="1" applyFont="1" applyFill="1" applyBorder="1" applyAlignment="1">
      <alignment horizontal="center" vertical="center"/>
    </xf>
    <xf numFmtId="8" fontId="73" fillId="7" borderId="39" xfId="1" applyNumberFormat="1" applyFont="1" applyFill="1" applyBorder="1" applyAlignment="1">
      <alignment horizontal="center" vertical="center"/>
    </xf>
    <xf numFmtId="0" fontId="65" fillId="32" borderId="41" xfId="0" applyFont="1" applyFill="1" applyBorder="1" applyAlignment="1">
      <alignment horizontal="center" vertical="center"/>
    </xf>
    <xf numFmtId="0" fontId="65" fillId="32" borderId="47" xfId="0" applyFont="1" applyFill="1" applyBorder="1" applyAlignment="1">
      <alignment horizontal="center" vertical="center"/>
    </xf>
    <xf numFmtId="0" fontId="64" fillId="30" borderId="22" xfId="0" applyFont="1" applyFill="1" applyBorder="1" applyAlignment="1">
      <alignment horizontal="center" vertical="center" wrapText="1" readingOrder="1"/>
    </xf>
    <xf numFmtId="167" fontId="66" fillId="29" borderId="41" xfId="1" applyFont="1" applyFill="1" applyBorder="1" applyAlignment="1">
      <alignment horizontal="center" vertical="center" wrapText="1" readingOrder="1"/>
    </xf>
    <xf numFmtId="167" fontId="66" fillId="29" borderId="47" xfId="1" applyFont="1" applyFill="1" applyBorder="1" applyAlignment="1">
      <alignment horizontal="center" vertical="center" wrapText="1" readingOrder="1"/>
    </xf>
    <xf numFmtId="0" fontId="68" fillId="30" borderId="22" xfId="0" applyFont="1" applyFill="1" applyBorder="1" applyAlignment="1">
      <alignment horizontal="center" vertical="center" wrapText="1" readingOrder="1"/>
    </xf>
    <xf numFmtId="0" fontId="50" fillId="9" borderId="109" xfId="0" applyFont="1" applyFill="1" applyBorder="1" applyAlignment="1">
      <alignment horizontal="center" vertical="center" wrapText="1"/>
    </xf>
    <xf numFmtId="0" fontId="50" fillId="9" borderId="110" xfId="0" applyFont="1" applyFill="1" applyBorder="1" applyAlignment="1">
      <alignment horizontal="center" vertical="center" wrapText="1"/>
    </xf>
    <xf numFmtId="0" fontId="50" fillId="9" borderId="104" xfId="0" applyFont="1" applyFill="1" applyBorder="1" applyAlignment="1">
      <alignment horizontal="center" vertical="center" wrapText="1"/>
    </xf>
    <xf numFmtId="0" fontId="46" fillId="35" borderId="41" xfId="0" applyFont="1" applyFill="1" applyBorder="1" applyAlignment="1">
      <alignment horizontal="center" vertical="center" wrapText="1"/>
    </xf>
    <xf numFmtId="0" fontId="46" fillId="35" borderId="47" xfId="0" applyFont="1" applyFill="1" applyBorder="1" applyAlignment="1">
      <alignment horizontal="center" vertical="center" wrapText="1"/>
    </xf>
    <xf numFmtId="0" fontId="46" fillId="35" borderId="4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 readingOrder="1"/>
    </xf>
    <xf numFmtId="0" fontId="9" fillId="2" borderId="11" xfId="0" applyFont="1" applyFill="1" applyBorder="1" applyAlignment="1">
      <alignment horizontal="center" vertical="center" wrapText="1" readingOrder="1"/>
    </xf>
    <xf numFmtId="0" fontId="9" fillId="2" borderId="12" xfId="0" applyFont="1" applyFill="1" applyBorder="1" applyAlignment="1">
      <alignment horizontal="center" vertical="center" wrapText="1" readingOrder="1"/>
    </xf>
    <xf numFmtId="0" fontId="10" fillId="6" borderId="0" xfId="0" applyFont="1" applyFill="1" applyAlignment="1">
      <alignment horizontal="center"/>
    </xf>
    <xf numFmtId="165" fontId="4" fillId="3" borderId="52" xfId="1" applyNumberFormat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 readingOrder="1"/>
    </xf>
    <xf numFmtId="165" fontId="9" fillId="5" borderId="5" xfId="0" applyNumberFormat="1" applyFont="1" applyFill="1" applyBorder="1" applyAlignment="1">
      <alignment horizontal="center" vertical="center" wrapText="1" readingOrder="1"/>
    </xf>
    <xf numFmtId="0" fontId="9" fillId="5" borderId="35" xfId="0" applyFont="1" applyFill="1" applyBorder="1" applyAlignment="1">
      <alignment horizontal="center" vertical="center" wrapText="1" readingOrder="1"/>
    </xf>
    <xf numFmtId="0" fontId="9" fillId="5" borderId="3" xfId="0" applyFont="1" applyFill="1" applyBorder="1" applyAlignment="1">
      <alignment horizontal="center" vertical="center" wrapText="1" readingOrder="1"/>
    </xf>
    <xf numFmtId="165" fontId="13" fillId="3" borderId="51" xfId="1" applyNumberFormat="1" applyFont="1" applyFill="1" applyBorder="1" applyAlignment="1">
      <alignment horizontal="center" vertical="center" wrapText="1"/>
    </xf>
    <xf numFmtId="165" fontId="4" fillId="3" borderId="55" xfId="1" applyNumberFormat="1" applyFont="1" applyFill="1" applyBorder="1" applyAlignment="1">
      <alignment horizontal="center" vertical="center" wrapText="1"/>
    </xf>
    <xf numFmtId="165" fontId="4" fillId="3" borderId="4" xfId="1" applyNumberFormat="1" applyFont="1" applyFill="1" applyBorder="1" applyAlignment="1">
      <alignment horizontal="center" vertical="center" wrapText="1"/>
    </xf>
    <xf numFmtId="165" fontId="13" fillId="3" borderId="4" xfId="1" applyNumberFormat="1" applyFont="1" applyFill="1" applyBorder="1" applyAlignment="1">
      <alignment horizontal="center" vertical="center" wrapText="1"/>
    </xf>
    <xf numFmtId="164" fontId="4" fillId="9" borderId="2" xfId="1" applyNumberFormat="1" applyFont="1" applyFill="1" applyBorder="1" applyAlignment="1">
      <alignment horizontal="left" vertical="center" wrapText="1"/>
    </xf>
  </cellXfs>
  <cellStyles count="147">
    <cellStyle name="Actual Date" xfId="5" xr:uid="{CBC902C8-10E5-4DB2-A1A5-6984463524B4}"/>
    <cellStyle name="Bom 2" xfId="6" xr:uid="{CECAAF5D-C194-44B5-BD6D-6FB4193C3BDD}"/>
    <cellStyle name="Cancel" xfId="140" xr:uid="{76D95E43-02A3-40C1-91AB-A5990935971B}"/>
    <cellStyle name="Comma [0]_12matrix" xfId="7" xr:uid="{E943437E-51BB-42EC-86E6-7C4924CF2E07}"/>
    <cellStyle name="Comma_12matrix" xfId="8" xr:uid="{B60C4D74-4E9B-451C-A4E3-428780391DFF}"/>
    <cellStyle name="Currency [0]_12matrix" xfId="9" xr:uid="{F5C31731-D1C2-4F94-9572-3D910BCFA4A3}"/>
    <cellStyle name="Currency [1]" xfId="10" xr:uid="{78BB0D0B-911D-48C0-B601-1F543A8615A8}"/>
    <cellStyle name="Currency [2]" xfId="11" xr:uid="{BCC97A93-1BCD-4362-A696-B0BAEA0B3B43}"/>
    <cellStyle name="Currency [2] 2" xfId="12" xr:uid="{78F4487B-31DC-479A-BA90-A085FBD3CCDF}"/>
    <cellStyle name="Currency_12matrix" xfId="13" xr:uid="{7A8E2451-A13E-4A9A-AD3E-2E292F6ADCF6}"/>
    <cellStyle name="Date" xfId="14" xr:uid="{70409587-C800-41EC-8B87-ECE687996028}"/>
    <cellStyle name="Date [d-mmm-yy]" xfId="15" xr:uid="{8D8F0774-420E-4985-A343-4D1CD3631EDF}"/>
    <cellStyle name="Date [mm-d-yy]" xfId="16" xr:uid="{E74FD12E-5605-4C40-92E7-F28CA6F158E2}"/>
    <cellStyle name="Date [mm-d-yy] 2" xfId="17" xr:uid="{027F893E-771E-4D4A-B800-85910A1348F3}"/>
    <cellStyle name="Date [mm-d-yyyy]" xfId="18" xr:uid="{03CA01C0-DB29-4543-BACE-B6AFD842487B}"/>
    <cellStyle name="Date [mm-d-yyyy] 2" xfId="19" xr:uid="{642D62B7-4919-44E8-BFAA-8C1C4D674B78}"/>
    <cellStyle name="Date [mmm-yy]" xfId="20" xr:uid="{499F7B47-1A27-49A2-A929-6FD1288F12FA}"/>
    <cellStyle name="Euro" xfId="21" xr:uid="{BF6AD855-EDCE-48E1-BF5D-556B82101195}"/>
    <cellStyle name="Euro 2" xfId="22" xr:uid="{59912186-CCA3-44C7-BBC0-CAF172D77BB5}"/>
    <cellStyle name="Fixed" xfId="23" xr:uid="{C618FE2B-0B0B-4778-9886-F92BA5E3D2DA}"/>
    <cellStyle name="Fixed [0]" xfId="24" xr:uid="{3FE1D557-0323-45F7-ADF2-329613AA832D}"/>
    <cellStyle name="Fixed [0] 2" xfId="25" xr:uid="{843D0194-0E71-465A-B8C7-D9EEC9D4ED17}"/>
    <cellStyle name="Fixed_dimon" xfId="26" xr:uid="{A819DBF4-1C1C-4C00-87DA-3A85394981B6}"/>
    <cellStyle name="Grey" xfId="27" xr:uid="{71CEB1D7-D39E-4995-888D-F7CD760C99BD}"/>
    <cellStyle name="HEADER" xfId="28" xr:uid="{E82470E4-257A-42BF-9E79-2D94AF7F7B8D}"/>
    <cellStyle name="Heading1" xfId="29" xr:uid="{F2DF6D01-1231-421F-BADB-B0415763FE2E}"/>
    <cellStyle name="Heading2" xfId="30" xr:uid="{7972F1AF-5454-4BF7-982F-C9737A988250}"/>
    <cellStyle name="HIGHLIGHT" xfId="31" xr:uid="{FDC0754A-7005-4930-AFB8-F0854EF61826}"/>
    <cellStyle name="Hiperlink" xfId="145" builtinId="8"/>
    <cellStyle name="Input [yellow]" xfId="32" xr:uid="{070A1F42-D7E8-42D2-9723-E800A2C61242}"/>
    <cellStyle name="Input Currency" xfId="33" xr:uid="{8371003E-99D9-49F1-B04A-AC88CCEF1B58}"/>
    <cellStyle name="Input Date" xfId="34" xr:uid="{050D00F8-5178-4E58-8201-1CFC021CB32D}"/>
    <cellStyle name="Input Fixed [0]" xfId="35" xr:uid="{83021B47-8F21-4F72-9F00-66C7FCAF11B5}"/>
    <cellStyle name="Input Normal" xfId="36" xr:uid="{0763C5E4-AB73-4AE2-9B55-8F1E28F0907E}"/>
    <cellStyle name="Input Percent" xfId="37" xr:uid="{E71EC25E-103E-43D8-819B-40854F45D860}"/>
    <cellStyle name="Input Percent [2]" xfId="38" xr:uid="{E0A85F2A-A57F-4CBD-A475-F5D13D2DE333}"/>
    <cellStyle name="Input Percent_Prop_SVC - Sailing_12jul01-Tarifa Cogeração" xfId="39" xr:uid="{46B0E859-64BE-4C29-8567-595D4F2CC5CD}"/>
    <cellStyle name="Input Titles" xfId="40" xr:uid="{E0977206-A019-4A36-9889-1172548384D0}"/>
    <cellStyle name="Millares [0]_OPERACIÓN Y AHORRO IBERFRUTA Jenbacher new-law.16hx5.0021" xfId="41" xr:uid="{CC8EDC18-810C-4CA0-82E7-674B01493E8F}"/>
    <cellStyle name="Moeda" xfId="1" builtinId="4"/>
    <cellStyle name="Moeda 2" xfId="42" xr:uid="{099EEB28-8945-49AE-B8FE-671339616E84}"/>
    <cellStyle name="Moeda 3" xfId="43" xr:uid="{3AB62622-C781-4E25-B888-4E363A793BA9}"/>
    <cellStyle name="Moeda 4" xfId="2" xr:uid="{1A3227A8-FCA0-4C89-87C3-E495D06E45D7}"/>
    <cellStyle name="Moeda 4 2" xfId="44" xr:uid="{BE51E67D-8A83-4BDD-B98D-5A90CAE65818}"/>
    <cellStyle name="Moeda 4 2 2" xfId="45" xr:uid="{835A1A4F-7DD1-4686-BE16-D90BD195295C}"/>
    <cellStyle name="Moeda 4 2 2 2" xfId="127" xr:uid="{B412770C-5D0D-4794-901B-460E0FF0C182}"/>
    <cellStyle name="Moeda 4 2 3" xfId="126" xr:uid="{6C4E7EB6-E58A-4A0A-B4BC-7E7DB219C04F}"/>
    <cellStyle name="Moeda 4 3" xfId="46" xr:uid="{F105FC50-3B4F-45DE-A1DA-40F08DC03D91}"/>
    <cellStyle name="Moeda 4 3 2" xfId="128" xr:uid="{75D0BE7F-7CEF-435E-90DD-D648F9E5E462}"/>
    <cellStyle name="Moeda 4 4" xfId="47" xr:uid="{FDB8FF9C-A7C2-4F15-A351-2ED3B654AB45}"/>
    <cellStyle name="Moeda 4 5" xfId="125" xr:uid="{728B1BD1-2E08-448A-9B35-48768F335C2C}"/>
    <cellStyle name="Moeda 5" xfId="48" xr:uid="{ABAD2D6E-CC5C-4DA7-8A8B-20B2AF328A65}"/>
    <cellStyle name="Moeda 5 2" xfId="129" xr:uid="{795CA24F-9D38-4D54-9685-2CC83C0EF9E0}"/>
    <cellStyle name="Moeda 6" xfId="49" xr:uid="{9037E413-C78F-46A3-97B9-B4A886DF86C4}"/>
    <cellStyle name="Moeda 7" xfId="124" xr:uid="{99F577FD-73AF-4205-AE8A-326965D673BD}"/>
    <cellStyle name="Moeda 8" xfId="142" xr:uid="{D19E378D-37D9-44DE-AFBB-A60A8ED1A9F9}"/>
    <cellStyle name="Moeda 9" xfId="146" xr:uid="{E950410A-EA67-4B99-8CD5-D4EE7AB739AB}"/>
    <cellStyle name="Moneda [0]_Comparativa motores" xfId="50" xr:uid="{B883BE7A-AC6C-4CDA-8799-6BB8762ED8A4}"/>
    <cellStyle name="Moneda_Comparativa motores" xfId="51" xr:uid="{ECE43760-9431-4B23-8155-097B00A99BF9}"/>
    <cellStyle name="NA is zero" xfId="52" xr:uid="{90BA10CE-1DFA-4ED8-B066-9F0D5DAD9760}"/>
    <cellStyle name="Neutro" xfId="139" builtinId="28"/>
    <cellStyle name="no dec" xfId="53" xr:uid="{6D39D8B6-8299-4CBF-932C-B55E6584E793}"/>
    <cellStyle name="Normal" xfId="0" builtinId="0"/>
    <cellStyle name="Normal - Style1" xfId="54" xr:uid="{736FCBCC-3646-4DC5-BDA1-2D0B48BE8835}"/>
    <cellStyle name="Normal [0]" xfId="55" xr:uid="{16C92A7B-40BE-43BE-8602-75214C22B66E}"/>
    <cellStyle name="Normal [1]" xfId="56" xr:uid="{D6B54B40-88CB-4396-BDEA-1AC56FB50256}"/>
    <cellStyle name="Normal [1] 2" xfId="57" xr:uid="{8D7EC708-5C72-45F4-9DF6-151FEBE8C8C8}"/>
    <cellStyle name="Normal [2]" xfId="58" xr:uid="{39E32F8C-D9BC-40E6-8284-EC415EB09272}"/>
    <cellStyle name="Normal [3]" xfId="59" xr:uid="{C717F403-8660-4F8D-A1A6-B41675206B14}"/>
    <cellStyle name="Normal 10" xfId="60" xr:uid="{C475046D-C27D-4176-9637-E8F2BB7B679F}"/>
    <cellStyle name="Normal 10 2" xfId="61" xr:uid="{88D0592B-5C99-403E-BC80-97DBA3E6AD7F}"/>
    <cellStyle name="Normal 11" xfId="62" xr:uid="{10D6372D-3DEE-47A5-B44B-7C2CCEF8743E}"/>
    <cellStyle name="Normal 11 2" xfId="63" xr:uid="{F145DE64-8F4D-4A14-AB61-A03D56564539}"/>
    <cellStyle name="Normal 12" xfId="64" xr:uid="{BD71D28B-32B9-437B-9247-505FFE847382}"/>
    <cellStyle name="Normal 12 2" xfId="65" xr:uid="{44264B5A-E64F-4A58-A1AB-C5198DF2A665}"/>
    <cellStyle name="Normal 2" xfId="4" xr:uid="{25BD2170-717E-4B01-9533-18E814BC7847}"/>
    <cellStyle name="Normal 2 2" xfId="66" xr:uid="{0324D3F5-B254-40DA-8EC3-6A779D530EBC}"/>
    <cellStyle name="Normal 2 3" xfId="67" xr:uid="{DEA367EC-9327-4CFC-AD8D-214B16E72A06}"/>
    <cellStyle name="Normal 3" xfId="68" xr:uid="{F51C17C5-3ABE-40AD-945A-01C3B53C36F4}"/>
    <cellStyle name="Normal 3 2" xfId="69" xr:uid="{6A79436A-9D92-4BDF-B26E-049FA5C3DE19}"/>
    <cellStyle name="Normal 3 3" xfId="70" xr:uid="{2D2F67F8-E27E-4FF9-B678-439BC07F3DCA}"/>
    <cellStyle name="Normal 4" xfId="71" xr:uid="{31593685-1CEC-4123-8470-58D2F1458E9F}"/>
    <cellStyle name="Normal 5" xfId="72" xr:uid="{587AF6AC-44EF-47EA-9F78-229DBDF1A07B}"/>
    <cellStyle name="Normal 6" xfId="73" xr:uid="{A7C07AEB-DC23-4C8F-8ACE-2FD6BFD1F7B1}"/>
    <cellStyle name="Normal 6 2" xfId="74" xr:uid="{49A4E905-580A-4989-9FAD-A76FC4829E92}"/>
    <cellStyle name="Normal 7" xfId="75" xr:uid="{FF1BF4A5-F235-4EFC-8168-5EA9BEADCE52}"/>
    <cellStyle name="Normal 7 2" xfId="76" xr:uid="{190C9CD5-6C4D-491F-9C56-0F959B9CE01D}"/>
    <cellStyle name="Normal 8" xfId="77" xr:uid="{813FDC10-FB85-4845-ADBD-5070BECE2FC5}"/>
    <cellStyle name="Normal 8 2" xfId="78" xr:uid="{BBA169FC-2254-4707-A162-FB424251B4DD}"/>
    <cellStyle name="Normal 9" xfId="79" xr:uid="{3C7E53C0-5023-4CF6-A073-612C0D6E6449}"/>
    <cellStyle name="Normal 9 2" xfId="80" xr:uid="{470F0B90-C55C-405D-81F8-153F9CEB9922}"/>
    <cellStyle name="Normal Bold" xfId="81" xr:uid="{FF743D86-B265-489C-BB2F-EFF9D97D6367}"/>
    <cellStyle name="Normal Pct" xfId="82" xr:uid="{3756BDF9-C6AF-4D5C-B8D9-5376F26213D0}"/>
    <cellStyle name="NPPESalesPct" xfId="83" xr:uid="{8C06B5FE-3CC8-42C6-994D-8D58F0C6652C}"/>
    <cellStyle name="NPPESalesPct 2" xfId="84" xr:uid="{B026149D-432C-4FE9-A554-BE650D61786F}"/>
    <cellStyle name="NWI%S" xfId="85" xr:uid="{5CF36C44-496A-4E9D-A255-97132071AF4E}"/>
    <cellStyle name="NWI%S 2" xfId="86" xr:uid="{B9424BEB-D6AB-4509-8FDC-3BB57DE5BE11}"/>
    <cellStyle name="pc1" xfId="87" xr:uid="{E413083D-17E0-48C3-802F-871B995F40A9}"/>
    <cellStyle name="pc1 2" xfId="88" xr:uid="{823EB852-C544-4639-B96C-1E8E4AF6085F}"/>
    <cellStyle name="Percent [0]" xfId="89" xr:uid="{E2922FB4-DA0E-49FD-BB85-34DC6ED47449}"/>
    <cellStyle name="Percent [0] 2" xfId="90" xr:uid="{0B5CB1EC-5EBC-4A79-85EE-AA67C1A33FEE}"/>
    <cellStyle name="Percent [1]" xfId="91" xr:uid="{56E454D2-CACD-4CAD-8951-006598CA068D}"/>
    <cellStyle name="Percent [2]" xfId="92" xr:uid="{2784937B-5D63-4E5B-A0BE-55C9576345B0}"/>
    <cellStyle name="Percent [2] 2" xfId="93" xr:uid="{80AC30CE-8027-4517-88E0-16A6EA25FF17}"/>
    <cellStyle name="Percent_Annual Prices Fuel Oil and LPG" xfId="94" xr:uid="{852E6D07-81A4-4FBE-A5F9-653A83429AB3}"/>
    <cellStyle name="PercentSales" xfId="95" xr:uid="{746DCE69-DDC2-487A-8F7A-1AFC89B9F2BA}"/>
    <cellStyle name="PercentSales 2" xfId="96" xr:uid="{66F944D5-63B8-4491-A682-88F6AF8C2196}"/>
    <cellStyle name="Porcentagem" xfId="3" builtinId="5"/>
    <cellStyle name="Porcentagem 2" xfId="97" xr:uid="{CE4F5F98-6CCA-43F0-BBC9-311B717AED8D}"/>
    <cellStyle name="Porcentagem 3" xfId="98" xr:uid="{7B1FCD91-F7AE-49E9-B08B-2C4A1BAFC2F1}"/>
    <cellStyle name="Porcentagem 3 2" xfId="99" xr:uid="{3B57EB81-86A5-44AD-9730-39505EA721FC}"/>
    <cellStyle name="Porcentagem 3 2 2" xfId="144" xr:uid="{B33385AF-D6C9-4D12-958F-0E41DB77337C}"/>
    <cellStyle name="Porcentagem 3 3" xfId="143" xr:uid="{D5E45C59-397B-48E1-923D-86E2275691C8}"/>
    <cellStyle name="Red font" xfId="100" xr:uid="{806AFFB4-0EE6-4816-9820-24E4A2D95F88}"/>
    <cellStyle name="Strange" xfId="101" xr:uid="{73CD3F53-7B07-4524-9EE7-95F6882FCD8B}"/>
    <cellStyle name="Test [green]" xfId="102" xr:uid="{AE8611D5-C084-430B-9812-AA8C9D30C4D9}"/>
    <cellStyle name="Test [green] 2" xfId="103" xr:uid="{DDC9557C-D316-49BE-8926-4042CA94ADE2}"/>
    <cellStyle name="TFCF" xfId="104" xr:uid="{40231A26-8EBD-4E13-949E-504E4C29D3EE}"/>
    <cellStyle name="Unprot" xfId="105" xr:uid="{57603897-95FE-466F-9FF0-C864AFB0E9C8}"/>
    <cellStyle name="Unprot$" xfId="106" xr:uid="{0D856073-C4B2-40E7-8BF9-1E422C013D91}"/>
    <cellStyle name="Unprot$ 2" xfId="107" xr:uid="{0B473701-C1E6-47E9-9659-FBD2C0D482F0}"/>
    <cellStyle name="Unprot_Brazil" xfId="108" xr:uid="{DD9A6E6A-890D-46BB-8083-55EBB5B4EF92}"/>
    <cellStyle name="Unprotect" xfId="109" xr:uid="{FAA07B64-9480-420F-BA1C-E4900CC5821F}"/>
    <cellStyle name="Vírgula 2" xfId="110" xr:uid="{9AA02303-86D7-469C-BA97-DFA27715120C}"/>
    <cellStyle name="Vírgula 2 2" xfId="111" xr:uid="{2DA2449D-EBE1-41C3-B385-985B5534BECD}"/>
    <cellStyle name="Vírgula 2 2 2" xfId="112" xr:uid="{6731653C-DB14-4D62-8804-3BBEC1652005}"/>
    <cellStyle name="Vírgula 2 2 2 2" xfId="130" xr:uid="{5A7A95A2-065F-477A-8DE1-EAC54D3B7D39}"/>
    <cellStyle name="Vírgula 2 3" xfId="113" xr:uid="{3B80CFBC-2386-4919-AD61-928D9AB30655}"/>
    <cellStyle name="Vírgula 2 3 2" xfId="131" xr:uid="{CECEAC33-0BFE-4F49-BFB3-0B60D3C585DD}"/>
    <cellStyle name="Vírgula 3" xfId="114" xr:uid="{88842BCB-2088-4A44-81FF-23A04F03AC92}"/>
    <cellStyle name="Vírgula 3 2" xfId="115" xr:uid="{1563E21C-3735-4121-8FD4-943A653DCD24}"/>
    <cellStyle name="Vírgula 3 2 2" xfId="133" xr:uid="{50265FF6-3326-4AEE-A09B-E9A1D32018F2}"/>
    <cellStyle name="Vírgula 3 3" xfId="132" xr:uid="{8488EAD8-9D34-4DEC-A25A-453BABB34D04}"/>
    <cellStyle name="Vírgula 4" xfId="116" xr:uid="{2951CB3C-0B1A-412D-91E8-254B372360EF}"/>
    <cellStyle name="Vírgula 4 2" xfId="117" xr:uid="{243582EA-B9AE-4009-826F-D6C20524B82C}"/>
    <cellStyle name="Vírgula 4 2 2" xfId="135" xr:uid="{1B56AC81-C4F3-4E0C-8C40-4994CB1D3CB5}"/>
    <cellStyle name="Vírgula 4 3" xfId="134" xr:uid="{998EAA99-6692-4FF9-8761-92E2E4FC1DF5}"/>
    <cellStyle name="Vírgula 5" xfId="118" xr:uid="{BF58DB8E-C004-4AA0-BB6E-4570F2030B20}"/>
    <cellStyle name="Vírgula 5 2" xfId="119" xr:uid="{405031DC-2740-4881-B05C-21ED043DC23E}"/>
    <cellStyle name="Vírgula 5 2 2" xfId="137" xr:uid="{B1317535-A634-4439-8523-7067BB53C857}"/>
    <cellStyle name="Vírgula 5 3" xfId="136" xr:uid="{226649B8-A33A-406B-A936-1ADB74AF3F8C}"/>
    <cellStyle name="Vírgula 6" xfId="120" xr:uid="{529F2542-A227-4EF5-A7C5-25733C9B73E4}"/>
    <cellStyle name="Vírgula 6 2" xfId="138" xr:uid="{61ADD05E-CB5C-408E-A26A-B114816E6CC6}"/>
    <cellStyle name="Vírgula 7" xfId="121" xr:uid="{43A76E72-6AB0-4557-937A-EA6D4FAC552F}"/>
    <cellStyle name="Vírgula 8" xfId="123" xr:uid="{A1CCE000-4F66-405C-99E2-CF50D3B1164A}"/>
    <cellStyle name="Vírgula 9" xfId="141" xr:uid="{2BA4D5DF-CC3C-44AC-889F-E344598F35F0}"/>
    <cellStyle name="White" xfId="122" xr:uid="{7074DC0C-A8E3-4776-9736-4626E2DF9E8D}"/>
  </cellStyles>
  <dxfs count="300">
    <dxf>
      <fill>
        <patternFill patternType="solid">
          <fgColor rgb="FFFFD5D5"/>
          <bgColor rgb="FF000000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rgb="FFFFD5D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2" formatCode="&quot;R$&quot;\ 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2" formatCode="&quot;R$&quot;\ 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72" formatCode="[$-416]mmmm\-yy;@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outline="0">
        <top style="thin">
          <color rgb="FFA0A0A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 Light"/>
        <family val="2"/>
        <scheme val="none"/>
      </font>
      <fill>
        <patternFill patternType="solid">
          <fgColor indexed="64"/>
          <bgColor rgb="FF182A4B"/>
        </patternFill>
      </fill>
      <alignment horizontal="center" vertical="center" textRotation="0" wrapText="1" indent="0" justifyLastLine="0" shrinkToFit="0" readingOrder="1"/>
      <border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2" formatCode="&quot;R$&quot;\ 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2" formatCode="&quot;R$&quot;\ 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72" formatCode="[$-416]mmmm\-yy;@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outline="0">
        <top style="thin">
          <color rgb="FFA0A0A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 Light"/>
        <family val="2"/>
        <scheme val="none"/>
      </font>
      <fill>
        <patternFill patternType="solid">
          <fgColor indexed="64"/>
          <bgColor rgb="FF182A4B"/>
        </patternFill>
      </fill>
      <alignment horizontal="center" vertical="center" textRotation="0" wrapText="1" indent="0" justifyLastLine="0" shrinkToFit="0" readingOrder="1"/>
      <border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2" formatCode="&quot;R$&quot;\ 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2" formatCode="&quot;R$&quot;\ 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72" formatCode="[$-416]mmmm\-yy;@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outline="0">
        <top style="thin">
          <color rgb="FFA0A0A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 Light"/>
        <family val="2"/>
        <scheme val="none"/>
      </font>
      <fill>
        <patternFill patternType="solid">
          <fgColor indexed="64"/>
          <bgColor rgb="FF182A4B"/>
        </patternFill>
      </fill>
      <alignment horizontal="center" vertical="center" textRotation="0" wrapText="1" indent="0" justifyLastLine="0" shrinkToFit="0" readingOrder="1"/>
      <border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2" formatCode="&quot;R$&quot;\ 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2" formatCode="&quot;R$&quot;\ 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4" formatCode="0.00%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2" formatCode="&quot;R$&quot;\ 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72" formatCode="[$-416]mmmm\-yy;@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2" formatCode="&quot;R$&quot;\ 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72" formatCode="[$-416]mmmm\-yy;@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rgb="FFA0A0A0"/>
        </top>
        <bottom style="thin">
          <color theme="0"/>
        </bottom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 Light"/>
        <scheme val="none"/>
      </font>
      <fill>
        <patternFill patternType="solid">
          <fgColor indexed="64"/>
          <bgColor rgb="FF182A4B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2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/>
        <top style="thin">
          <color theme="6" tint="0.39997558519241921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2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/>
        <top/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2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2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2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2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25" formatCode="hh:mm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numFmt numFmtId="25" formatCode="hh:mm"/>
      <fill>
        <patternFill patternType="solid">
          <fgColor indexed="64"/>
          <bgColor theme="0" tint="-4.9989318521683403E-2"/>
        </patternFill>
      </fill>
      <border>
        <left style="medium">
          <color rgb="FFFFFFF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25" formatCode="hh:mm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ill>
        <patternFill patternType="solid">
          <fgColor indexed="64"/>
          <bgColor theme="0" tint="-4.9989318521683403E-2"/>
        </patternFill>
      </fill>
      <border>
        <right style="medium">
          <color rgb="FFFFFFF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FFFFFF"/>
        </right>
        <top/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72" formatCode="[$-416]mmmm\-yy;@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72" formatCode="[$-416]mmmm\-yy;@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</dxf>
    <dxf>
      <border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 Light"/>
        <family val="2"/>
        <scheme val="none"/>
      </font>
      <fill>
        <patternFill patternType="solid">
          <fgColor rgb="FF000000"/>
          <bgColor rgb="FF182A4B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30" formatCode="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30" formatCode="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30" formatCode="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30" formatCode="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30" formatCode="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72" formatCode="[$-416]mmmm\-yy;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72" formatCode="[$-416]mmmm\-yy;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4" formatCode="&quot;R$&quot;#,##0_);[Red]\(&quot;R$&quot;#,##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4" formatCode="&quot;R$&quot;#,##0_);[Red]\(&quot;R$&quot;#,##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9" formatCode="dd/mm/yyyy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border outline="0">
        <left style="medium">
          <color rgb="FFFFFFF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 Light"/>
        <family val="2"/>
        <scheme val="none"/>
      </font>
      <fill>
        <patternFill patternType="solid">
          <fgColor rgb="FF000000"/>
          <bgColor rgb="FF7030A0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6" formatCode="&quot;R$&quot;#,##0.00;[Red]\-&quot;R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/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6" formatCode="&quot;R$&quot;#,##0.00;[Red]\-&quot;R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6" formatCode="&quot;R$&quot;#,##0.00;[Red]\-&quot;R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6" formatCode="&quot;R$&quot;#,##0.00;[Red]\-&quot;R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6" formatCode="&quot;R$&quot;#,##0.00;[Red]\-&quot;R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6" formatCode="&quot;R$&quot;#,##0.00;[Red]\-&quot;R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6" formatCode="&quot;R$&quot;#,##0.00;[Red]\-&quot;R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6" formatCode="&quot;R$&quot;#,##0.00;[Red]\-&quot;R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4" formatCode="0.00%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6" formatCode="&quot;R$&quot;#,##0.00;[Red]\-&quot;R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5" formatCode="[$-416]d\-mmm;@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5" formatCode="[$-416]d\-mmm;@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border outline="0">
        <top style="thin">
          <color rgb="FFA0A0A0"/>
        </top>
      </border>
    </dxf>
    <dxf>
      <border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A0A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0257F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/>
        <top style="medium">
          <color rgb="FFFFFFFF"/>
        </top>
        <bottom style="medium">
          <color rgb="FFFFFFF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/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/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border outline="0"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 Light"/>
        <family val="2"/>
        <scheme val="none"/>
      </font>
      <fill>
        <patternFill patternType="solid">
          <fgColor indexed="64"/>
          <bgColor rgb="FF182A4B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theme="0"/>
        </left>
        <right style="thin">
          <color theme="0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0E19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Structure" Target="richData/rdrichvaluestructure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07/relationships/slicerCache" Target="slicerCaches/slicerCache3.xml"/><Relationship Id="rId37" Type="http://schemas.openxmlformats.org/officeDocument/2006/relationships/sheetMetadata" Target="metadata.xml"/><Relationship Id="rId40" Type="http://schemas.microsoft.com/office/2017/06/relationships/rdRichValueTypes" Target="richData/rdRichValueTyp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2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microsoft.com/office/2007/relationships/slicerCache" Target="slicerCaches/slicerCache1.xml"/><Relationship Id="rId35" Type="http://schemas.openxmlformats.org/officeDocument/2006/relationships/styles" Target="styles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microsoft.com/office/2017/06/relationships/rdRichValue" Target="richData/rdrichvalue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03BBA.5C7260E0" TargetMode="External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89648</xdr:colOff>
      <xdr:row>0</xdr:row>
      <xdr:rowOff>0</xdr:rowOff>
    </xdr:from>
    <xdr:to>
      <xdr:col>15</xdr:col>
      <xdr:colOff>1106369</xdr:colOff>
      <xdr:row>3</xdr:row>
      <xdr:rowOff>366212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E59D39-41D5-4E91-880E-D28757C9A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90677" y="143233589"/>
          <a:ext cx="2495898" cy="1095528"/>
        </a:xfrm>
        <a:prstGeom prst="rect">
          <a:avLst/>
        </a:prstGeom>
      </xdr:spPr>
    </xdr:pic>
    <xdr:clientData/>
  </xdr:twoCellAnchor>
  <xdr:twoCellAnchor editAs="oneCell">
    <xdr:from>
      <xdr:col>15</xdr:col>
      <xdr:colOff>347383</xdr:colOff>
      <xdr:row>0</xdr:row>
      <xdr:rowOff>0</xdr:rowOff>
    </xdr:from>
    <xdr:to>
      <xdr:col>18</xdr:col>
      <xdr:colOff>466139</xdr:colOff>
      <xdr:row>4</xdr:row>
      <xdr:rowOff>130854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810D3B2-0BAF-5109-14E2-8CBA69D54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27589" y="147603883"/>
          <a:ext cx="2486372" cy="1295581"/>
        </a:xfrm>
        <a:prstGeom prst="rect">
          <a:avLst/>
        </a:prstGeom>
      </xdr:spPr>
    </xdr:pic>
    <xdr:clientData/>
  </xdr:twoCellAnchor>
  <xdr:twoCellAnchor editAs="oneCell">
    <xdr:from>
      <xdr:col>4</xdr:col>
      <xdr:colOff>134471</xdr:colOff>
      <xdr:row>193</xdr:row>
      <xdr:rowOff>89648</xdr:rowOff>
    </xdr:from>
    <xdr:to>
      <xdr:col>7</xdr:col>
      <xdr:colOff>1439977</xdr:colOff>
      <xdr:row>202</xdr:row>
      <xdr:rowOff>128703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D32A42-EB9B-F9EE-7595-2E60E7BB7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4353" y="200450824"/>
          <a:ext cx="4163006" cy="2829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244929</xdr:colOff>
      <xdr:row>708</xdr:row>
      <xdr:rowOff>0</xdr:rowOff>
    </xdr:from>
    <xdr:ext cx="0" cy="245875"/>
    <xdr:pic>
      <xdr:nvPicPr>
        <xdr:cNvPr id="30" name="Imagem 3" descr="cid:image001.jpg@01CBBEDD.B7B54070">
          <a:extLst>
            <a:ext uri="{FF2B5EF4-FFF2-40B4-BE49-F238E27FC236}">
              <a16:creationId xmlns:a16="http://schemas.microsoft.com/office/drawing/2014/main" id="{E3026D2A-27C6-4E4A-A849-4887A1DCA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398" y="3214688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244929</xdr:colOff>
      <xdr:row>708</xdr:row>
      <xdr:rowOff>0</xdr:rowOff>
    </xdr:from>
    <xdr:ext cx="0" cy="245875"/>
    <xdr:pic>
      <xdr:nvPicPr>
        <xdr:cNvPr id="29" name="Imagem 4" descr="cid:image001.jpg@01CBBEDD.B7B54070">
          <a:extLst>
            <a:ext uri="{FF2B5EF4-FFF2-40B4-BE49-F238E27FC236}">
              <a16:creationId xmlns:a16="http://schemas.microsoft.com/office/drawing/2014/main" id="{07DFB2D5-CF5F-4379-8C0F-C58627450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398" y="3214688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244929</xdr:colOff>
      <xdr:row>708</xdr:row>
      <xdr:rowOff>0</xdr:rowOff>
    </xdr:from>
    <xdr:ext cx="0" cy="245875"/>
    <xdr:pic>
      <xdr:nvPicPr>
        <xdr:cNvPr id="28" name="Imagem 5" descr="cid:image001.jpg@01CBBEDD.B7B54070">
          <a:extLst>
            <a:ext uri="{FF2B5EF4-FFF2-40B4-BE49-F238E27FC236}">
              <a16:creationId xmlns:a16="http://schemas.microsoft.com/office/drawing/2014/main" id="{0882AEE7-EDC4-4BFF-9B0F-16F38D5A1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398" y="6893719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244929</xdr:colOff>
      <xdr:row>708</xdr:row>
      <xdr:rowOff>0</xdr:rowOff>
    </xdr:from>
    <xdr:ext cx="0" cy="245875"/>
    <xdr:pic>
      <xdr:nvPicPr>
        <xdr:cNvPr id="27" name="Imagem 6" descr="cid:image001.jpg@01CBBEDD.B7B54070">
          <a:extLst>
            <a:ext uri="{FF2B5EF4-FFF2-40B4-BE49-F238E27FC236}">
              <a16:creationId xmlns:a16="http://schemas.microsoft.com/office/drawing/2014/main" id="{513FB0F3-D003-4DD2-BBA8-3E2A0394F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398" y="6893719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244929</xdr:colOff>
      <xdr:row>708</xdr:row>
      <xdr:rowOff>0</xdr:rowOff>
    </xdr:from>
    <xdr:ext cx="0" cy="245875"/>
    <xdr:pic>
      <xdr:nvPicPr>
        <xdr:cNvPr id="26" name="Imagem 7" descr="cid:image001.jpg@01CBBEDD.B7B54070">
          <a:extLst>
            <a:ext uri="{FF2B5EF4-FFF2-40B4-BE49-F238E27FC236}">
              <a16:creationId xmlns:a16="http://schemas.microsoft.com/office/drawing/2014/main" id="{83BD98C6-B169-4F9E-A23A-04DABEA09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398" y="7179469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244929</xdr:colOff>
      <xdr:row>708</xdr:row>
      <xdr:rowOff>0</xdr:rowOff>
    </xdr:from>
    <xdr:ext cx="0" cy="245875"/>
    <xdr:pic>
      <xdr:nvPicPr>
        <xdr:cNvPr id="24" name="Imagem 8" descr="cid:image001.jpg@01CBBEDD.B7B54070">
          <a:extLst>
            <a:ext uri="{FF2B5EF4-FFF2-40B4-BE49-F238E27FC236}">
              <a16:creationId xmlns:a16="http://schemas.microsoft.com/office/drawing/2014/main" id="{00385FFC-42D2-49D2-955F-61D3C0032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398" y="7179469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1251858</xdr:colOff>
      <xdr:row>708</xdr:row>
      <xdr:rowOff>0</xdr:rowOff>
    </xdr:from>
    <xdr:ext cx="0" cy="245875"/>
    <xdr:pic>
      <xdr:nvPicPr>
        <xdr:cNvPr id="20" name="Imagem 11" descr="cid:image001.jpg@01CBBEDD.B7B54070">
          <a:extLst>
            <a:ext uri="{FF2B5EF4-FFF2-40B4-BE49-F238E27FC236}">
              <a16:creationId xmlns:a16="http://schemas.microsoft.com/office/drawing/2014/main" id="{955425BD-1DDB-4CD0-A943-8D431232E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13429" y="4068535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14</xdr:col>
      <xdr:colOff>231321</xdr:colOff>
      <xdr:row>708</xdr:row>
      <xdr:rowOff>0</xdr:rowOff>
    </xdr:from>
    <xdr:ext cx="0" cy="245875"/>
    <xdr:pic>
      <xdr:nvPicPr>
        <xdr:cNvPr id="17" name="Imagem 12" descr="cid:image001.jpg@01CBBEDD.B7B54070">
          <a:extLst>
            <a:ext uri="{FF2B5EF4-FFF2-40B4-BE49-F238E27FC236}">
              <a16:creationId xmlns:a16="http://schemas.microsoft.com/office/drawing/2014/main" id="{E46D2D80-233D-4BFF-AFE7-5A0B0AEB0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964" y="4354286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244929</xdr:colOff>
      <xdr:row>708</xdr:row>
      <xdr:rowOff>0</xdr:rowOff>
    </xdr:from>
    <xdr:ext cx="0" cy="245875"/>
    <xdr:pic>
      <xdr:nvPicPr>
        <xdr:cNvPr id="15" name="Imagem 15" descr="cid:image001.jpg@01CBBEDD.B7B54070">
          <a:extLst>
            <a:ext uri="{FF2B5EF4-FFF2-40B4-BE49-F238E27FC236}">
              <a16:creationId xmlns:a16="http://schemas.microsoft.com/office/drawing/2014/main" id="{2A661F0C-5D83-48F0-A889-B436E6888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8635" y="10324353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244929</xdr:colOff>
      <xdr:row>708</xdr:row>
      <xdr:rowOff>0</xdr:rowOff>
    </xdr:from>
    <xdr:ext cx="0" cy="245875"/>
    <xdr:pic>
      <xdr:nvPicPr>
        <xdr:cNvPr id="14" name="Imagem 17" descr="cid:image001.jpg@01CBBEDD.B7B54070">
          <a:extLst>
            <a:ext uri="{FF2B5EF4-FFF2-40B4-BE49-F238E27FC236}">
              <a16:creationId xmlns:a16="http://schemas.microsoft.com/office/drawing/2014/main" id="{E67A6042-AFED-48DA-AFBF-74A4BEA64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8635" y="11250706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244929</xdr:colOff>
      <xdr:row>708</xdr:row>
      <xdr:rowOff>0</xdr:rowOff>
    </xdr:from>
    <xdr:ext cx="0" cy="245875"/>
    <xdr:pic>
      <xdr:nvPicPr>
        <xdr:cNvPr id="13" name="Imagem 18" descr="cid:image001.jpg@01CBBEDD.B7B54070">
          <a:extLst>
            <a:ext uri="{FF2B5EF4-FFF2-40B4-BE49-F238E27FC236}">
              <a16:creationId xmlns:a16="http://schemas.microsoft.com/office/drawing/2014/main" id="{2A3B21CD-DBD7-4D7B-A870-D6AE714DF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8635" y="11250706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244929</xdr:colOff>
      <xdr:row>708</xdr:row>
      <xdr:rowOff>0</xdr:rowOff>
    </xdr:from>
    <xdr:ext cx="0" cy="245875"/>
    <xdr:pic>
      <xdr:nvPicPr>
        <xdr:cNvPr id="11" name="Imagem 21" descr="cid:image001.jpg@01CBBEDD.B7B54070">
          <a:extLst>
            <a:ext uri="{FF2B5EF4-FFF2-40B4-BE49-F238E27FC236}">
              <a16:creationId xmlns:a16="http://schemas.microsoft.com/office/drawing/2014/main" id="{9197CA27-3977-444E-B607-E3AE033B5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8635" y="11250706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244929</xdr:colOff>
      <xdr:row>708</xdr:row>
      <xdr:rowOff>0</xdr:rowOff>
    </xdr:from>
    <xdr:ext cx="0" cy="245875"/>
    <xdr:pic>
      <xdr:nvPicPr>
        <xdr:cNvPr id="10" name="Imagem 22" descr="cid:image001.jpg@01CBBEDD.B7B54070">
          <a:extLst>
            <a:ext uri="{FF2B5EF4-FFF2-40B4-BE49-F238E27FC236}">
              <a16:creationId xmlns:a16="http://schemas.microsoft.com/office/drawing/2014/main" id="{5D1C4230-C985-4486-B143-DF8C15CC0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8635" y="11250706"/>
          <a:ext cx="0" cy="245875"/>
        </a:xfrm>
        <a:prstGeom prst="rect">
          <a:avLst/>
        </a:prstGeom>
        <a:noFill/>
        <a:ln>
          <a:noFill/>
        </a:ln>
      </xdr:spPr>
    </xdr:pic>
    <xdr:clientData/>
  </xdr:oneCellAnchor>
  <xdr:twoCellAnchor editAs="absolute">
    <xdr:from>
      <xdr:col>0</xdr:col>
      <xdr:colOff>0</xdr:colOff>
      <xdr:row>0</xdr:row>
      <xdr:rowOff>0</xdr:rowOff>
    </xdr:from>
    <xdr:to>
      <xdr:col>1</xdr:col>
      <xdr:colOff>9525</xdr:colOff>
      <xdr:row>12</xdr:row>
      <xdr:rowOff>142875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Unidade">
              <a:extLst>
                <a:ext uri="{FF2B5EF4-FFF2-40B4-BE49-F238E27FC236}">
                  <a16:creationId xmlns:a16="http://schemas.microsoft.com/office/drawing/2014/main" id="{B9A10C73-F9B8-C107-9178-5083204A29CD}"/>
                </a:ext>
                <a:ext uri="{147F2762-F138-4A5C-976F-8EAC2B608ADB}">
                  <a16:predDERef xmlns:a16="http://schemas.microsoft.com/office/drawing/2014/main" pred="{5D1C4230-C985-4486-B143-DF8C15CC01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76374"/>
              <a:ext cx="2512786" cy="29685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12</xdr:row>
      <xdr:rowOff>172728</xdr:rowOff>
    </xdr:from>
    <xdr:to>
      <xdr:col>1</xdr:col>
      <xdr:colOff>19050</xdr:colOff>
      <xdr:row>25</xdr:row>
      <xdr:rowOff>13681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5" name="Categoria">
              <a:extLst>
                <a:ext uri="{FF2B5EF4-FFF2-40B4-BE49-F238E27FC236}">
                  <a16:creationId xmlns:a16="http://schemas.microsoft.com/office/drawing/2014/main" id="{F2F4663C-F3D5-9B98-A1EB-40FD5FB272EF}"/>
                </a:ext>
                <a:ext uri="{147F2762-F138-4A5C-976F-8EAC2B608ADB}">
                  <a16:predDERef xmlns:a16="http://schemas.microsoft.com/office/drawing/2014/main" pred="{B9A10C73-F9B8-C107-9178-5083204A29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34394"/>
              <a:ext cx="2503714" cy="3401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25</xdr:row>
      <xdr:rowOff>138336</xdr:rowOff>
    </xdr:from>
    <xdr:to>
      <xdr:col>0</xdr:col>
      <xdr:colOff>2546500</xdr:colOff>
      <xdr:row>36</xdr:row>
      <xdr:rowOff>31279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1" name="Mês de referência para faturamento">
              <a:extLst>
                <a:ext uri="{FF2B5EF4-FFF2-40B4-BE49-F238E27FC236}">
                  <a16:creationId xmlns:a16="http://schemas.microsoft.com/office/drawing/2014/main" id="{679CEFD1-51A9-324B-91D2-06B1D9EBD912}"/>
                </a:ext>
                <a:ext uri="{147F2762-F138-4A5C-976F-8EAC2B608ADB}">
                  <a16:predDERef xmlns:a16="http://schemas.microsoft.com/office/drawing/2014/main" pred="{F2F4663C-F3D5-9B98-A1EB-40FD5FB272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de referência para fatur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476999"/>
              <a:ext cx="2492828" cy="30207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295275</xdr:colOff>
      <xdr:row>16</xdr:row>
      <xdr:rowOff>142875</xdr:rowOff>
    </xdr:from>
    <xdr:to>
      <xdr:col>88</xdr:col>
      <xdr:colOff>314325</xdr:colOff>
      <xdr:row>33</xdr:row>
      <xdr:rowOff>219075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031CD1-AD54-F8FE-2CD1-B91023554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21700" y="4657725"/>
          <a:ext cx="9772650" cy="5286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781049</xdr:colOff>
      <xdr:row>44</xdr:row>
      <xdr:rowOff>146051</xdr:rowOff>
    </xdr:from>
    <xdr:to>
      <xdr:col>17</xdr:col>
      <xdr:colOff>788458</xdr:colOff>
      <xdr:row>48</xdr:row>
      <xdr:rowOff>81524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04D21E7B-114C-C563-DA23-DA5F8943B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69966" y="10824634"/>
          <a:ext cx="3861859" cy="12414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rah Souza" id="{F9641540-DC2F-4CF6-9928-E9F317CDAB89}" userId="S::sarah.souza@atlasinovacoes.com.br::a497e4f2-4321-4045-85d0-e741bb1920f4" providerId="AD"/>
  <person displayName="Luiza Santos" id="{59305CD0-CD74-42A8-9233-6B4C33119B70}" userId="S::luiza.santos@atlasinovacoes.com.br::fc34b28f-2ef6-404e-b89e-8b71305870a6" providerId="AD"/>
  <person displayName="Davi Monteiro" id="{CF198B8E-B92C-4D7F-A8C5-965B0965DACD}" userId="S::davi.monteiro@atlasinovacoes.com.br::e27200ce-5529-438b-95ce-35ae721e7882" providerId="AD"/>
  <person displayName="Ygor Sobrinho" id="{19E338A5-7FFB-4929-BE71-74C22BE7E28C}" userId="S::ygor.sobrinho@atlasinovacoes.com.br::1579385a-5324-4415-856e-157aea347c82" providerId="AD"/>
  <person displayName="Gabriel Resende" id="{18187399-BE79-4CF5-9ADD-7F76C2FDC48D}" userId="S::gabriel.resende@atlasinovacoes.com.br::52e1a5ea-bbfd-4a83-bd41-2a249c8ed6c5" providerId="AD"/>
  <person displayName="Isabela Mattoso" id="{DCCE333A-CB98-4A5F-B190-E9F3A7976E30}" userId="S::isabela.mattoso@atlasinovacoes.com.br::53d6fdb7-7c1d-40d4-b1df-abd71ab5c471" providerId="AD"/>
  <person displayName="Joana Malheiros" id="{99E10186-F4E5-4B30-9D09-C8A828DC4151}" userId="S::joana.malheiros@atlasinovacoes.com.br::08ae403e-62a2-4c8f-b7d0-92e91e51816b" providerId="AD"/>
  <person displayName="Manoela Penna da Rocha" id="{EB91B0C7-DDCB-42F0-85BF-3B37A849CD63}" userId="S::manoela.lacombe@atlasinovacoes.com.br::c8b769ad-93ed-44a0-b0e9-04295def862d" providerId="AD"/>
  <person displayName="Raisa Sepulveda" id="{7199367D-17DF-4BB8-9E10-A8BF326A68B8}" userId="S::raisa.sepulveda@atlasinovacoes.com.br::012f71aa-352e-40db-8e5d-09851d5aab4b" providerId="AD"/>
  <person displayName="Isabela Rodrigues" id="{F849BC0A-7978-4594-904A-793D94E2EB2B}" userId="S::isabela.rodrigues@atlasinovacoes.com.br::3a569bb9-c9a2-4a1c-9c0b-4b7a54d24286" providerId="AD"/>
  <person displayName="Nathalia Baptista" id="{077BC691-A779-4B97-ADC0-74443AACE796}" userId="S::nathalia.baptista@atlasinovacoes.com.br::3bc76ebc-d119-4982-b7a2-643c9c34aa88" providerId="AD"/>
  <person displayName="Chrystian Ferreira" id="{D37ABF76-9F1E-4F21-AE02-F040B60F1275}" userId="S::chrystian.ferreira@atlasinovacoes.com.br::b5d415be-da75-4202-9957-a8bd386c304b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3" xr16:uid="{D6C100E1-8838-4691-9AB7-E98A5CC872EB}" autoFormatId="16" applyNumberFormats="0" applyBorderFormats="0" applyFontFormats="0" applyPatternFormats="0" applyAlignmentFormats="0" applyWidthHeightFormats="0">
  <queryTableRefresh nextId="5">
    <queryTableFields count="4">
      <queryTableField id="1" name="Cluster" tableColumnId="1"/>
      <queryTableField id="2" name="Categoria" tableColumnId="2"/>
      <queryTableField id="3" name="HC_Min" tableColumnId="3"/>
      <queryTableField id="4" name="HC_Max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D651913C-F60A-4EC1-862C-C252A16695D0}" autoFormatId="16" applyNumberFormats="0" applyBorderFormats="0" applyFontFormats="0" applyPatternFormats="0" applyAlignmentFormats="0" applyWidthHeightFormats="0">
  <queryTableRefresh nextId="7">
    <queryTableFields count="6">
      <queryTableField id="1" name="Unidade" tableColumnId="1"/>
      <queryTableField id="2" name="Regional UF" tableColumnId="2"/>
      <queryTableField id="3" name="Regional PS" tableColumnId="3"/>
      <queryTableField id="4" name="Regional RS" tableColumnId="4"/>
      <queryTableField id="5" name="Cluster" tableColumnId="5"/>
      <queryTableField id="6" name="Portifólio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F03634B7-2207-4D6F-B9D8-908970B9C654}" autoFormatId="16" applyNumberFormats="0" applyBorderFormats="0" applyFontFormats="0" applyPatternFormats="0" applyAlignmentFormats="0" applyWidthHeightFormats="0">
  <queryTableRefresh nextId="12">
    <queryTableFields count="11">
      <queryTableField id="1" name="Fornecedor" tableColumnId="1"/>
      <queryTableField id="2" name="Brigada de Incêndio" tableColumnId="2"/>
      <queryTableField id="3" name="Estacionamento" tableColumnId="3"/>
      <queryTableField id="4" name="Limpeza" tableColumnId="4"/>
      <queryTableField id="5" name="Manutenção" tableColumnId="5"/>
      <queryTableField id="6" name="PMOC" tableColumnId="6"/>
      <queryTableField id="7" name="Portaria" tableColumnId="7"/>
      <queryTableField id="8" name="Vigilância" tableColumnId="8"/>
      <queryTableField id="9" name="Jardinagem" tableColumnId="9"/>
      <queryTableField id="10" name="Ascensorista" tableColumnId="10"/>
      <queryTableField id="11" name="Resíduos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DB768DC-84D9-44EC-8671-A6A18DA75BC6}" autoFormatId="16" applyNumberFormats="0" applyBorderFormats="0" applyFontFormats="0" applyPatternFormats="0" applyAlignmentFormats="0" applyWidthHeightFormats="0">
  <queryTableRefresh nextId="2">
    <queryTableFields count="1">
      <queryTableField id="1" name="N NE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CBF7AC60-0B7D-4B87-8499-4F03D9D28ADD}" autoFormatId="16" applyNumberFormats="0" applyBorderFormats="0" applyFontFormats="0" applyPatternFormats="0" applyAlignmentFormats="0" applyWidthHeightFormats="0">
  <queryTableRefresh nextId="4">
    <queryTableFields count="3">
      <queryTableField id="1" name="Shopping" tableColumnId="1"/>
      <queryTableField id="2" name="E-mails consolidados" tableColumnId="2"/>
      <queryTableField id="3" name="E-mails teste" tableColumnId="3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#REF!</fb>
    <v>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nidade" xr10:uid="{9864B3CC-04C0-4605-A4E4-D05BE2C58798}" sourceName="Unidade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A7797918-9D0B-443F-AE07-45345F031D92}" sourceName="Categoria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de_referência_para_faturamento" xr10:uid="{2F4261D1-1B75-4733-B877-6CE8212E2CA5}" sourceName="Mês de referência para faturamento">
  <extLst>
    <x:ext xmlns:x15="http://schemas.microsoft.com/office/spreadsheetml/2010/11/main" uri="{2F2917AC-EB37-4324-AD4E-5DD8C200BD13}">
      <x15:tableSlicerCache tableId="1" column="2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" xr10:uid="{DAF82504-7778-4117-8F1C-1D12BA78AFF5}" cache="SegmentaçãodeDados_Unidade" caption="Unidade" rowHeight="241300"/>
  <slicer name="Categoria" xr10:uid="{A9808ECB-76E4-4032-A3B8-04EB4ED93725}" cache="SegmentaçãodeDados_Categoria" caption="Categoria" rowHeight="241300"/>
  <slicer name="Mês de referência para faturamento" xr10:uid="{C040D7C5-89B2-4B6C-93EE-8A0C51845D6A}" cache="SegmentaçãodeDados_Mês_de_referência_para_faturamento" caption="Mês de referência para faturamento" rowHeight="241300"/>
</slicer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A8E62-D940-4246-8279-F245016CFA1A}" name="Tabela2" displayName="Tabela2" ref="C1:H65" totalsRowShown="0" headerRowDxfId="299" dataDxfId="298" tableBorderDxfId="297" dataCellStyle="Moeda">
  <autoFilter ref="C1:H65" xr:uid="{FECA8E62-D940-4246-8279-F245016CFA1A}">
    <filterColumn colId="3">
      <filters>
        <filter val="Emissão no mês da prestação do serviço"/>
      </filters>
    </filterColumn>
  </autoFilter>
  <sortState xmlns:xlrd2="http://schemas.microsoft.com/office/spreadsheetml/2017/richdata2" ref="C13:H64">
    <sortCondition ref="C1:C65"/>
  </sortState>
  <tableColumns count="6">
    <tableColumn id="1" xr3:uid="{1B65FC58-7D0F-4154-8597-A3439255C936}" name="Unidade" dataDxfId="296" dataCellStyle="Moeda"/>
    <tableColumn id="2" xr3:uid="{1CA14DF5-AEE7-4147-BE30-7F93C1FF8F86}" name="Categoria" dataDxfId="295" dataCellStyle="Moeda"/>
    <tableColumn id="3" xr3:uid="{239FD3E9-B2D5-4891-A4F6-5631708411CA}" name="Fornecedor" dataDxfId="294" dataCellStyle="Moeda"/>
    <tableColumn id="4" xr3:uid="{0ABBEE14-FE1F-443F-B657-DAFE5BEA7209}" name="Condição de faturamento" dataDxfId="293" dataCellStyle="Moeda"/>
    <tableColumn id="5" xr3:uid="{63AD1C0E-C01A-40A4-AE42-EBE922E253B3}" name="Data de Corte" dataDxfId="292" dataCellStyle="Moeda"/>
    <tableColumn id="7" xr3:uid="{66EE7CF5-99E8-48E3-97D0-88F10E6254A1}" name="Chave3" dataDxfId="291" dataCellStyle="Moeda">
      <calculatedColumnFormula>Tabela2[[#This Row],[Unidade]]&amp;Tabela2[[#This Row],[Categoria]]&amp;Tabela2[[#This Row],[Fornecedor]]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B80CD5-7678-45A1-8211-7357F22CB8B6}" name="Tabela7" displayName="Tabela7" ref="A1:R52" totalsRowShown="0" headerRowDxfId="290" dataDxfId="288" headerRowBorderDxfId="289" tableBorderDxfId="287" totalsRowBorderDxfId="286">
  <autoFilter ref="A1:R52" xr:uid="{A4FB27C5-7F34-4848-808F-B1162EB248A0}">
    <filterColumn colId="1">
      <filters>
        <filter val="Shopping Plaza Sul"/>
      </filters>
    </filterColumn>
    <filterColumn colId="2">
      <filters>
        <filter val="Jardinagem"/>
      </filters>
    </filterColumn>
  </autoFilter>
  <tableColumns count="18">
    <tableColumn id="1" xr3:uid="{F8730AA2-4049-46A7-B9D2-1F3B291F7C77}" name="Fornecedor" dataDxfId="285"/>
    <tableColumn id="2" xr3:uid="{3D9383C4-3642-48E5-A21C-160C5B640660}" name="Unidade" dataDxfId="284"/>
    <tableColumn id="3" xr3:uid="{E0CAAD95-CDE1-45DD-99AC-856333748573}" name="Categoria" dataDxfId="283"/>
    <tableColumn id="4" xr3:uid="{9CECFA2D-A4A9-457F-82B7-B9AD53771D13}" name="Mês Referência Relatório - Mês que o reajuste foi validado pelas partes" dataDxfId="282"/>
    <tableColumn id="5" xr3:uid="{F1B0D080-BBA2-4324-B8D1-5264C10C23BD}" name="Data _x000a_Reajuste do Contrato" dataDxfId="281"/>
    <tableColumn id="6" xr3:uid="{6A66ED6B-1B3E-494F-AF2A-AD5EA3CEA69C}" name="Status" dataDxfId="280"/>
    <tableColumn id="7" xr3:uid="{19B9B318-BDD5-4126-86C5-B59968A7A7E7}" name="Valor 2024" dataDxfId="279"/>
    <tableColumn id="8" xr3:uid="{B291668C-FE6E-4CB9-9501-836CEDBDDE81}" name="Valor 2025" dataDxfId="278"/>
    <tableColumn id="9" xr3:uid="{E74F8F5C-AF24-48C4-B767-562FEE84D8E8}" name="Reajuste" dataDxfId="277">
      <calculatedColumnFormula>IFERROR(IF(G2&gt;0,H2-G2,""),"")</calculatedColumnFormula>
    </tableColumn>
    <tableColumn id="10" xr3:uid="{E186DDA1-9A08-4F17-98D0-4F17C9B4E34A}" name="% Reajuste" dataDxfId="276" dataCellStyle="Porcentagem">
      <calculatedColumnFormula>IFERROR(IF(I2&gt;0,I2/G2,""),"")</calculatedColumnFormula>
    </tableColumn>
    <tableColumn id="11" xr3:uid="{7837438C-831F-422E-9DEB-22609D82354E}" name="Retroativo Fornecedor" dataDxfId="275"/>
    <tableColumn id="12" xr3:uid="{57C854F6-AA74-40DA-8D30-96481F4F20C5}" name="Retroativo Atlas" dataDxfId="274"/>
    <tableColumn id="13" xr3:uid="{970447B3-E319-47F8-857B-605CD26A1174}" name="Diferença" dataDxfId="273">
      <calculatedColumnFormula>K2-L2</calculatedColumnFormula>
    </tableColumn>
    <tableColumn id="14" xr3:uid="{3ED64A2F-A948-44B4-A399-B9747A41E7E7}" name="Valor 2025_x000a_Fornecedor" dataDxfId="272"/>
    <tableColumn id="15" xr3:uid="{D7CA8080-F7FA-4AA6-95F9-11CBFB6F99C7}" name="Valor 2025_x000a_Revisão Atlas" dataDxfId="271"/>
    <tableColumn id="16" xr3:uid="{9DF8C1F3-5E3F-491D-8C82-15F942144446}" name="Diferença2" dataDxfId="270">
      <calculatedColumnFormula>N2-O2</calculatedColumnFormula>
    </tableColumn>
    <tableColumn id="17" xr3:uid="{9C8F3F46-C51F-4A2D-ACD7-60F6E6331502}" name="Diferença Anual" dataDxfId="269">
      <calculatedColumnFormula>P2*12</calculatedColumnFormula>
    </tableColumn>
    <tableColumn id="18" xr3:uid="{55EDB66F-84FA-45B2-A5A4-6BD0D1D02BBF}" name="CCT Vinculada" dataDxfId="26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1054C-42BE-43B3-8377-98B8221BF956}" name="Tabela1" displayName="Tabela1" ref="B1:AN707" totalsRowShown="0" headerRowDxfId="267" dataDxfId="266" tableBorderDxfId="265" dataCellStyle="Moeda">
  <autoFilter ref="B1:AN707" xr:uid="{9CB1054C-42BE-43B3-8377-98B8221BF956}"/>
  <tableColumns count="39">
    <tableColumn id="1" xr3:uid="{DF815C16-CDA2-473A-857B-7A92740EE1E1}" name="Data de Envio" dataDxfId="264" dataCellStyle="Moeda"/>
    <tableColumn id="2" xr3:uid="{935C9A31-372B-49CF-9102-2EF17BAC8F22}" name="Enviou/Retornou a Medição?" dataDxfId="263" dataCellStyle="Moeda">
      <calculatedColumnFormula>IF(H2="","não",IF(H2="Pendente informação","não","sim"))</calculatedColumnFormula>
    </tableColumn>
    <tableColumn id="3" xr3:uid="{E105F276-2DAA-44B9-9DBB-612B323FE434}" name="Unidade" dataDxfId="262" dataCellStyle="Moeda"/>
    <tableColumn id="4" xr3:uid="{9B993478-5EE9-4FBB-B819-58ACECD6C55E}" name="Categoria" dataDxfId="261" dataCellStyle="Moeda"/>
    <tableColumn id="5" xr3:uid="{490BFC69-ED42-43E9-B425-DD2F98838332}" name="Fornecedor" dataDxfId="260" dataCellStyle="Moeda"/>
    <tableColumn id="6" xr3:uid="{A4C1B3C5-3957-44D0-B852-9D067BF02D3F}" name="HC Organograma" dataDxfId="259" dataCellStyle="Moeda"/>
    <tableColumn id="7" xr3:uid="{9E277733-AFE1-4EAB-870E-147609B58F89}" name="HC Planilha" dataDxfId="258" dataCellStyle="Moeda"/>
    <tableColumn id="8" xr3:uid="{3886B351-EAEC-482E-96EB-AB5274AF235A}" name="Dias Faltas" dataDxfId="257" dataCellStyle="Neutro"/>
    <tableColumn id="9" xr3:uid="{DBCD5C19-D556-4096-A9B7-E46DD6402E2F}" name="Horas Atrasos" dataDxfId="256" dataCellStyle="Moeda"/>
    <tableColumn id="10" xr3:uid="{1D43A651-B6D5-4363-99AF-F8FAC2B8C8FE}" name="Valor Planilha" dataDxfId="255" dataCellStyle="Moeda"/>
    <tableColumn id="11" xr3:uid="{199B218E-ADE3-4AF5-B81B-A9769F3F7E40}" name="Desconto de faltas solicitado pelo fornecedor" dataDxfId="254" dataCellStyle="Moeda"/>
    <tableColumn id="12" xr3:uid="{A8B472EB-C6D4-4C47-B77E-8F24AD69D8DA}" name="Desconto Falta Validado Atlas" dataDxfId="253" dataCellStyle="Neutro"/>
    <tableColumn id="13" xr3:uid="{3E34E826-9D0F-4CD0-9C9F-BD9221BA7C57}" name="Desconto de atrasos solicitado pelo fornecedor" dataDxfId="252" dataCellStyle="Moeda"/>
    <tableColumn id="14" xr3:uid="{EE094D4A-2198-40EC-985F-0D3571BB14D2}" name="Desconto Atrasos Validado Atlas" dataDxfId="251" dataCellStyle="Moeda"/>
    <tableColumn id="15" xr3:uid="{3F098AF0-5634-4443-8543-F02241F5AE87}" name="Desconto SLA Mês" dataDxfId="250" dataCellStyle="Neutro"/>
    <tableColumn id="16" xr3:uid="{9086ED56-3A54-4D3B-A1DB-CEBEAC433C81}" name="Desconto SLA Retroativo" dataDxfId="249" dataCellStyle="Moeda"/>
    <tableColumn id="17" xr3:uid="{F4E490EB-B8E8-47EA-893A-7788CFE297AC}" name="Desconto Equipamentos" dataDxfId="248" dataCellStyle="Moeda"/>
    <tableColumn id="18" xr3:uid="{A42B4251-2E8A-466D-9B94-9AC06CD3E2B1}" name="Prêmio Assiduidade" dataDxfId="247" dataCellStyle="Moeda"/>
    <tableColumn id="19" xr3:uid="{B9397C7C-3B40-4B37-BEA4-42B03E280BE1}" name="Outros descontos" dataDxfId="246" dataCellStyle="Moeda"/>
    <tableColumn id="20" xr3:uid="{ADA991A5-0E95-4247-AA6D-00D8DA8FE813}" name="Vai descontar SLA?" dataDxfId="245" dataCellStyle="Moeda"/>
    <tableColumn id="21" xr3:uid="{9F5B6EAE-FD08-46D7-8F86-B8D60B275B9D}" name="Valor mensal final" dataDxfId="244" dataCellStyle="Moeda">
      <calculatedColumnFormula>(K2+M2+R2+S2+T2+O2)+IF(U2="Sim",P2+Q2,0)</calculatedColumnFormula>
    </tableColumn>
    <tableColumn id="22" xr3:uid="{9736C2D0-B27B-48E7-9CDB-9706BD2C8A75}" name="Taxa de prorrogação do prazo pagamento" dataDxfId="243" dataCellStyle="Moeda"/>
    <tableColumn id="23" xr3:uid="{E50037AE-1EAB-471B-B487-16E23946095A}" name="Valor mensal com prorrogação do prazo pagamento" dataDxfId="242" dataCellStyle="Moeda"/>
    <tableColumn id="24" xr3:uid="{634C313D-9A16-4660-B1D1-D1B59D04E4CC}" name="Retroativo de dissídio" dataDxfId="241" dataCellStyle="Moeda"/>
    <tableColumn id="25" xr3:uid="{15E87760-F5F5-4A45-9DB1-1028C7A8BD4C}" name="Parcela_x000a_(x/x)" dataDxfId="240" dataCellStyle="Moeda"/>
    <tableColumn id="26" xr3:uid="{F3BAF58C-2EDD-4CB2-A372-C589D5632971}" name="Mês de referência para faturamento" dataDxfId="239" dataCellStyle="Moeda"/>
    <tableColumn id="41" xr3:uid="{F1B7D39E-A45B-4C02-892B-FEC1999FB900}" name="Mês de emissão da NF" dataDxfId="238" dataCellStyle="Moeda 9">
      <calculatedColumnFormula array="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calculatedColumnFormula>
    </tableColumn>
    <tableColumn id="27" xr3:uid="{051F37A9-8E97-403B-9C35-BA16F98F3763}" name="Extras Solicitado pelo fornecedor" dataDxfId="237" dataCellStyle="Moeda"/>
    <tableColumn id="28" xr3:uid="{D4EED432-EE15-46E3-9A02-ABB87F0E7128}" name="Valor extras validado Atlas" dataDxfId="236" dataCellStyle="Moeda"/>
    <tableColumn id="29" xr3:uid="{C99C7E5E-74CA-44F8-A833-3FD3F47429E9}" name="Valor NF Extra" dataDxfId="235" dataCellStyle="Moeda"/>
    <tableColumn id="30" xr3:uid="{ED9C69AA-8938-47DB-986E-AF0F240B4A3F}" name="NF enviada sistema?" dataDxfId="234" dataCellStyle="Moeda"/>
    <tableColumn id="31" xr3:uid="{28075AD8-A03D-4239-BB92-6FA1378F3C86}" name="Valor NF" dataDxfId="233" dataCellStyle="Moeda"/>
    <tableColumn id="32" xr3:uid="{EEDDE0D2-142A-4F78-9F3D-A9FD077B5149}" name="NF ok?" dataDxfId="232" dataCellStyle="Moeda"/>
    <tableColumn id="33" xr3:uid="{8B217970-58B8-42A2-89C6-CFFD39693EC7}" name="SEFIP Enviada Sistema?" dataDxfId="231" dataCellStyle="Moeda"/>
    <tableColumn id="34" xr3:uid="{1BD5830D-96CD-4FEC-9C5D-ACB2AD5D088E}" name="Saving Faltas" dataDxfId="230" dataCellStyle="Moeda">
      <calculatedColumnFormula>L2-M2</calculatedColumnFormula>
    </tableColumn>
    <tableColumn id="35" xr3:uid="{3BD4CB39-D06A-4540-89D4-EBCFDEE645FF}" name="Saving Extras" dataDxfId="229" dataCellStyle="Moeda">
      <calculatedColumnFormula>AC2-AD2</calculatedColumnFormula>
    </tableColumn>
    <tableColumn id="36" xr3:uid="{0196E9F7-4807-4EFD-BE4F-CEF448B7075D}" name="Deduções Totais" dataDxfId="228" dataCellStyle="Moeda">
      <calculatedColumnFormula>K2-V2</calculatedColumnFormula>
    </tableColumn>
    <tableColumn id="37" xr3:uid="{C2EF2533-6127-4056-8F8F-33E04FC55A81}" name="Observações" dataDxfId="227" dataCellStyle="Moeda"/>
    <tableColumn id="38" xr3:uid="{9374BE16-ECF8-400F-AB27-69BFFD142AB6}" name="E-mail" dataDxfId="226" dataCellStyle="Moeda">
      <calculatedColumnFormula>_xlfn.XLOOKUP(Tabela1[[#This Row],[Unidade]],tabShoppingsEmails[Shopping],tabShoppingsEmails[E-mails consolidados])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E31F9C-E2F6-463B-88E9-7DF74C541065}" name="Tabela4" displayName="Tabela4" ref="B1:W406" totalsRowCount="1" headerRowDxfId="225" dataDxfId="223" totalsRowDxfId="221" headerRowBorderDxfId="224" tableBorderDxfId="222">
  <autoFilter ref="B1:W405" xr:uid="{6FE31F9C-E2F6-463B-88E9-7DF74C541065}">
    <filterColumn colId="0">
      <filters>
        <filter val="Rio Anil"/>
      </filters>
    </filterColumn>
    <filterColumn colId="1">
      <filters>
        <filter val="Manutenção"/>
      </filters>
    </filterColumn>
  </autoFilter>
  <tableColumns count="22">
    <tableColumn id="1" xr3:uid="{D6AFC23D-56FD-45EC-A2DD-9F1D676790F5}" name="Unidade" totalsRowLabel="Total" dataDxfId="220" totalsRowDxfId="219"/>
    <tableColumn id="13" xr3:uid="{906E97C9-6A05-4BC3-97BA-96BF5698647E}" name="Categoria" dataDxfId="218" totalsRowDxfId="217"/>
    <tableColumn id="20" xr3:uid="{A965D491-7498-4F38-82CB-2DBFC014A3C0}" name="Fornecedor" dataDxfId="216" totalsRowDxfId="215"/>
    <tableColumn id="12" xr3:uid="{18DCDF21-BA53-48BD-ACC4-36841F8B7D6C}" name="Mês falta" dataDxfId="214" totalsRowDxfId="213"/>
    <tableColumn id="11" xr3:uid="{0DF6630D-5C61-46FD-91AD-E33CD8B1E3CE}" name="Função" totalsRowLabel="Total" dataDxfId="212" totalsRowDxfId="211"/>
    <tableColumn id="2" xr3:uid="{55758CBA-2EC6-47B8-ABAA-4FB072B3A55A}" name="Escala" dataDxfId="210" totalsRowDxfId="209"/>
    <tableColumn id="3" xr3:uid="{D2139B1E-A6F6-4147-9B19-D725C89BF57D}" name="Turno" dataDxfId="208" totalsRowDxfId="207" dataCellStyle="Moeda"/>
    <tableColumn id="4" xr3:uid="{F9AA98BC-D29F-41C3-9E2C-8F193D38BE21}" name="Horário fim" dataDxfId="206" totalsRowDxfId="205" dataCellStyle="Moeda"/>
    <tableColumn id="5" xr3:uid="{6C7A28CB-F8EB-477C-9DF2-CF8B2200BD83}" name="Quantidade de horas de atraso" totalsRowFunction="sum" dataDxfId="204" totalsRowDxfId="203">
      <calculatedColumnFormula>0.0652777777777778*24</calculatedColumnFormula>
    </tableColumn>
    <tableColumn id="6" xr3:uid="{F6DF3995-FAEC-46A8-A694-27416B1C7CF2}" name="Valor hora atraso" dataDxfId="202" totalsRowDxfId="201" dataCellStyle="Moeda"/>
    <tableColumn id="7" xr3:uid="{6E84BD44-A61F-4020-86F2-EE601007BA0E}" name="Total atrasos" totalsRowFunction="sum" dataDxfId="200" totalsRowDxfId="199" dataCellStyle="Moeda">
      <calculatedColumnFormula>J2*K2</calculatedColumnFormula>
    </tableColumn>
    <tableColumn id="8" xr3:uid="{8AEF4842-16D6-4113-904F-5752997ECF27}" name="Qtd de dias de faltas" totalsRowFunction="sum" dataDxfId="198" totalsRowDxfId="197"/>
    <tableColumn id="9" xr3:uid="{A8E1032A-3B65-4919-BF58-742360CF3CC4}" name="Valor falta" dataDxfId="196" totalsRowDxfId="195" dataCellStyle="Moeda"/>
    <tableColumn id="10" xr3:uid="{2BE73A68-D65B-4650-A822-D75ECF9B779C}" name="Total faltas" totalsRowFunction="sum" dataDxfId="194" totalsRowDxfId="193" dataCellStyle="Moeda">
      <calculatedColumnFormula>M2*N2</calculatedColumnFormula>
    </tableColumn>
    <tableColumn id="14" xr3:uid="{D45EB6AB-98A0-459D-9774-792B26A78C7A}" name="Equipamento " dataDxfId="192" totalsRowDxfId="191"/>
    <tableColumn id="15" xr3:uid="{09D449F2-7DF6-42D0-BAEF-D58436EDD10F}" name="Dias Inoperantes" dataDxfId="190" totalsRowDxfId="189"/>
    <tableColumn id="16" xr3:uid="{2866E226-CCAF-4C51-9CCF-DC7F7893CCA8}" name="Valor proporcional dias com o equipamento" dataDxfId="188" totalsRowDxfId="187" dataCellStyle="Moeda">
      <calculatedColumnFormula>Tabela4[[#This Row],[Valor contratual cheio]]/(365.25/12)*((365.25/12)-Tabela4[[#This Row],[Dias Inoperantes]])</calculatedColumnFormula>
    </tableColumn>
    <tableColumn id="18" xr3:uid="{6649F3EC-EC20-43C0-AD9A-B9EB03C0C72A}" name="Valor proporcional dias sem o equipamento" dataDxfId="186" totalsRowDxfId="185">
      <calculatedColumnFormula>Tabela4[[#This Row],[Valor do contrato sem o equipamento]]/(365.25/12)*Tabela4[[#This Row],[Dias Inoperantes]]</calculatedColumnFormula>
    </tableColumn>
    <tableColumn id="23" xr3:uid="{D8AE6655-F906-453C-84E2-45C45D8E0B72}" name="Valor proporcional total" dataDxfId="184" totalsRowDxfId="183">
      <calculatedColumnFormula>Tabela4[[#This Row],[Valor proporcional dias com o equipamento]]+Tabela4[[#This Row],[Valor proporcional dias sem o equipamento]]</calculatedColumnFormula>
    </tableColumn>
    <tableColumn id="19" xr3:uid="{E91E2642-6FC0-47C3-83DE-3F2F125B5703}" name="Valor contratual cheio" dataDxfId="182" totalsRowDxfId="181" dataCellStyle="Moeda">
      <calculatedColumnFormula>#REF!*#REF!*#REF!</calculatedColumnFormula>
    </tableColumn>
    <tableColumn id="17" xr3:uid="{BB0797D3-898A-4C3C-99FE-616A41A1E77F}" name="Diferença para o  valor contratual cheio" totalsRowFunction="sum" dataDxfId="180" totalsRowDxfId="179" dataCellStyle="Moeda 9">
      <calculatedColumnFormula>Tabela4[[#This Row],[Valor contratual cheio]]-Tabela4[[#This Row],[Valor proporcional total]]</calculatedColumnFormula>
    </tableColumn>
    <tableColumn id="21" xr3:uid="{69B44AE4-0CBE-4063-A8D3-8345CEDFEFDE}" name="Valor do contrato sem o equipamento" dataDxfId="178" totalsRowDxfId="177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B1D378-627F-4432-9A13-F7767CF5AB72}" name="Tabela9" displayName="Tabela9" ref="A1:J200" totalsRowShown="0" headerRowDxfId="176" headerRowBorderDxfId="175" tableBorderDxfId="174" totalsRowBorderDxfId="173">
  <autoFilter ref="A1:J200" xr:uid="{54B1D378-627F-4432-9A13-F7767CF5AB72}">
    <filterColumn colId="2">
      <filters>
        <filter val="Limpeza"/>
      </filters>
    </filterColumn>
  </autoFilter>
  <tableColumns count="10">
    <tableColumn id="1" xr3:uid="{33376270-CC7D-4B79-9CEF-BE82D8EA08DC}" name="Fornecedor" dataDxfId="172"/>
    <tableColumn id="2" xr3:uid="{555F2B6B-40D2-49A7-BFD0-D5CE3015550D}" name="Unidade" dataDxfId="171"/>
    <tableColumn id="3" xr3:uid="{3FBAC6C8-114A-44A3-BCB6-8B13E2300B4F}" name="Categoria" dataDxfId="170"/>
    <tableColumn id="4" xr3:uid="{695A1E23-A27F-4E46-A3E2-1B0C8F69879A}" name="Data base" dataDxfId="169"/>
    <tableColumn id="5" xr3:uid="{58223BE4-DA5A-41EE-99E9-63102EFEAAC5}" name="Mês de competência" dataDxfId="168"/>
    <tableColumn id="6" xr3:uid="{65DBC8B9-E648-478C-88EC-B2FF580B320B}" name="Mês da emissão da nota" dataDxfId="167"/>
    <tableColumn id="7" xr3:uid="{AC8498F3-B2FB-465D-9810-4782A6409DA2}" name="Valor Faturado" dataDxfId="166" dataCellStyle="Moeda"/>
    <tableColumn id="8" xr3:uid="{2952E942-F009-42CC-BE8A-3D1E5E0A5070}" name="% Reajuste" dataDxfId="165" dataCellStyle="Porcentagem"/>
    <tableColumn id="9" xr3:uid="{BCA891AC-8304-4139-A13B-4D03D3CEF96C}" name="Valor devido" dataDxfId="164">
      <calculatedColumnFormula>IFERROR((G2*(1+H2)),"NF Pendente")</calculatedColumnFormula>
    </tableColumn>
    <tableColumn id="10" xr3:uid="{4A941C84-2821-4602-9418-093D1AC2A7D6}" name="Retroativo" dataDxfId="163">
      <calculatedColumnFormula>IFERROR((I2-G2),"NF Pendente")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E25105-2EDD-4403-A863-FE9A9F53AA4B}" name="Tabela10910" displayName="Tabela10910" ref="A1:G40" totalsRowShown="0" headerRowDxfId="162" dataDxfId="160" headerRowBorderDxfId="161" tableBorderDxfId="159">
  <autoFilter ref="A1:G40" xr:uid="{7FE25105-2EDD-4403-A863-FE9A9F53AA4B}"/>
  <tableColumns count="7">
    <tableColumn id="1" xr3:uid="{1DA28410-9EF7-4BA2-9E1E-B47E12B00590}" name="Unidade" dataDxfId="158"/>
    <tableColumn id="2" xr3:uid="{AE553266-6848-4002-ADDB-E43732C6EF31}" name="Categoria" dataDxfId="157"/>
    <tableColumn id="3" xr3:uid="{3FBDE106-937E-4D82-B9EC-86A30FC0C6B6}" name="Fornecedor" dataDxfId="156"/>
    <tableColumn id="4" xr3:uid="{8970A0B1-9AB8-46EB-8CA0-EFD9C4CA73FF}" name="Mês" dataDxfId="155"/>
    <tableColumn id="5" xr3:uid="{DD53DE50-5315-4D31-9157-570DFDE55464}" name="Valor do contrato" dataDxfId="154"/>
    <tableColumn id="6" xr3:uid="{E7E4EE38-9614-415A-BBB8-10E92E68C1A7}" name="Dias de validade do contrato" dataDxfId="153">
      <calculatedColumnFormula>(365.25/12)</calculatedColumnFormula>
    </tableColumn>
    <tableColumn id="8" xr3:uid="{518A9748-8E55-46C7-BD97-DB32505E2642}" name="Valor proporcional" dataDxfId="152" dataCellStyle="Porcentagem">
      <calculatedColumnFormula>Tabela10910[[#This Row],[Valor do contrato]]/(365.25/12)*Tabela10910[[#This Row],[Dias de validade do contrato]]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2559BA-5949-4CE3-BBA2-2FB3090CCC3F}" name="HC" displayName="HC" ref="A1:D9" tableType="queryTable" totalsRowShown="0">
  <autoFilter ref="A1:D9" xr:uid="{0C2559BA-5949-4CE3-BBA2-2FB3090CCC3F}"/>
  <tableColumns count="4">
    <tableColumn id="1" xr3:uid="{8E169836-99B4-42B1-B3A1-04302ABD576B}" uniqueName="1" name="Cluster" queryTableFieldId="1"/>
    <tableColumn id="2" xr3:uid="{8C792AA0-2BC5-414A-A279-37B5A64D2476}" uniqueName="2" name="Categoria" queryTableFieldId="2" dataDxfId="151"/>
    <tableColumn id="3" xr3:uid="{36496B0C-9A93-4A07-89DD-C42DE3F20DE7}" uniqueName="3" name="HC_Min" queryTableFieldId="3"/>
    <tableColumn id="4" xr3:uid="{AD191F2E-2D51-406A-BA95-002D9F081B38}" uniqueName="4" name="HC_Max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F46DDB-FA97-410C-B417-A3C6B0AA29BB}" name="Unidade" displayName="Unidade" ref="A1:F13" tableType="queryTable" totalsRowShown="0">
  <autoFilter ref="A1:F13" xr:uid="{E4F46DDB-FA97-410C-B417-A3C6B0AA29BB}"/>
  <tableColumns count="6">
    <tableColumn id="1" xr3:uid="{0E570D45-A4F4-4DA1-BE5C-C3A1B968416C}" uniqueName="1" name="Unidade" queryTableFieldId="1" dataDxfId="150"/>
    <tableColumn id="2" xr3:uid="{0CA82085-F455-4178-9346-B625E7E3471D}" uniqueName="2" name="Regional UF" queryTableFieldId="2" dataDxfId="149"/>
    <tableColumn id="3" xr3:uid="{4566EC1C-C355-45A0-AAA6-1BC943A87A14}" uniqueName="3" name="Regional PS" queryTableFieldId="3" dataDxfId="148"/>
    <tableColumn id="4" xr3:uid="{939B8EB7-8D64-4470-BA2F-8FC3BDBEAEFA}" uniqueName="4" name="Regional RS" queryTableFieldId="4" dataDxfId="147"/>
    <tableColumn id="5" xr3:uid="{A243C5FD-A686-4C61-B709-2E55EAA805D3}" uniqueName="5" name="Cluster" queryTableFieldId="5"/>
    <tableColumn id="6" xr3:uid="{400A21A2-12E4-4BD8-8688-0068B9EB8164}" uniqueName="6" name="Portifólio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AEEC6F-7930-45CA-B025-D5FB9C53CDDE}" name="Fornecedor" displayName="Fornecedor" ref="A1:K91" tableType="queryTable" totalsRowShown="0">
  <autoFilter ref="A1:K91" xr:uid="{5FAEEC6F-7930-45CA-B025-D5FB9C53CDDE}"/>
  <tableColumns count="11">
    <tableColumn id="1" xr3:uid="{550600D7-8628-4F6D-8D3B-86EB566CA98E}" uniqueName="1" name="Fornecedor" queryTableFieldId="1" dataDxfId="146"/>
    <tableColumn id="2" xr3:uid="{DCEFB966-5F42-4D4B-A770-3241248C60F2}" uniqueName="2" name="Brigada de Incêndio" queryTableFieldId="2" dataDxfId="145"/>
    <tableColumn id="3" xr3:uid="{BFB44983-BE6D-41A4-9C5B-3F7D8010BF55}" uniqueName="3" name="Estacionamento" queryTableFieldId="3" dataDxfId="144"/>
    <tableColumn id="4" xr3:uid="{4F94C275-04AA-4A27-97E8-7C22F679E526}" uniqueName="4" name="Limpeza" queryTableFieldId="4" dataDxfId="143"/>
    <tableColumn id="5" xr3:uid="{DD701C46-CB8A-44AE-8787-4D872F187E00}" uniqueName="5" name="Manutenção" queryTableFieldId="5" dataDxfId="142"/>
    <tableColumn id="6" xr3:uid="{88BB44E4-D2FD-499E-A570-6B7500EDD206}" uniqueName="6" name="PMOC" queryTableFieldId="6" dataDxfId="141"/>
    <tableColumn id="7" xr3:uid="{09CE4091-041A-40D8-9857-5A623D45113F}" uniqueName="7" name="Portaria" queryTableFieldId="7" dataDxfId="140"/>
    <tableColumn id="8" xr3:uid="{31049147-BD0C-46CA-A0B3-4A289633058F}" uniqueName="8" name="Vigilância" queryTableFieldId="8" dataDxfId="139"/>
    <tableColumn id="9" xr3:uid="{BBE4E2F7-B9E6-4655-A257-BFDCED2F801D}" uniqueName="9" name="Jardinagem" queryTableFieldId="9" dataDxfId="138"/>
    <tableColumn id="10" xr3:uid="{F733119A-5B41-49AE-A2E3-197740FA53CB}" uniqueName="10" name="Ascensorista" queryTableFieldId="10" dataDxfId="137"/>
    <tableColumn id="11" xr3:uid="{AD75FF69-B578-4F52-9DF3-B20C526D5C3E}" uniqueName="11" name="Resíduos" queryTableFieldId="11" dataDxfId="13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013763-3DF1-4959-889B-B075D2FB6FE2}" name="Categoria" displayName="Categoria" ref="A1:A9" tableType="queryTable" totalsRowShown="0">
  <autoFilter ref="A1:A9" xr:uid="{A2013763-3DF1-4959-889B-B075D2FB6FE2}"/>
  <tableColumns count="1">
    <tableColumn id="1" xr3:uid="{E34EE1C7-CAFE-49F5-B8F1-21BAFC20A23C}" uniqueName="1" name="N NE" queryTableFieldId="1" dataDxfId="13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88F7B8D-E395-4BF0-8770-56691C24289D}" name="Tabela109" displayName="Tabela109" ref="A1:H42" totalsRowShown="0" headerRowDxfId="134" dataDxfId="132" headerRowBorderDxfId="133" tableBorderDxfId="131">
  <autoFilter ref="A1:H42" xr:uid="{488F7B8D-E395-4BF0-8770-56691C24289D}"/>
  <tableColumns count="8">
    <tableColumn id="1" xr3:uid="{0212A2FE-66CA-4760-BBE8-DC05EE050D31}" name="Unidade" dataDxfId="130"/>
    <tableColumn id="2" xr3:uid="{BE22A197-17D6-4146-B358-DA4F92520EEE}" name="Categoria" dataDxfId="129"/>
    <tableColumn id="3" xr3:uid="{A391FD5D-C1D9-4C92-8B62-5F766FE0332F}" name="Fornecedor" dataDxfId="128"/>
    <tableColumn id="4" xr3:uid="{BAFF24FA-DFE3-4373-AE53-4A4FCF197167}" name="Mês" dataDxfId="127"/>
    <tableColumn id="5" xr3:uid="{57A23265-686B-4FC2-9441-317124F6C274}" name="Valor do contrato" dataDxfId="126"/>
    <tableColumn id="6" xr3:uid="{E02DC55A-5302-4C8C-BEB8-085B5E01192A}" name="Pessoas não aptas" dataDxfId="125">
      <calculatedColumnFormula>52-20</calculatedColumnFormula>
    </tableColumn>
    <tableColumn id="7" xr3:uid="{DC576C40-2986-4287-A90A-CDB13F825CC1}" name="Valor do contrato com desconto" dataDxfId="124" dataCellStyle="Moeda"/>
    <tableColumn id="8" xr3:uid="{4D95524D-7417-43FA-87AC-F7A0DEF34CFC}" name="Valor do desconto" dataDxfId="123" dataCellStyle="Porcentagem">
      <calculatedColumnFormula>Tabela109[[#This Row],[Valor do contrato]]-Tabela109[[#This Row],[Valor do contrato com desconto]]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5FA086-F80B-4354-A812-F43CE0749A61}" name="tabShoppingsEmails" displayName="tabShoppingsEmails" ref="A1:C50" tableType="queryTable" totalsRowShown="0">
  <autoFilter ref="A1:C50" xr:uid="{C95FA086-F80B-4354-A812-F43CE0749A61}">
    <filterColumn colId="0">
      <filters>
        <filter val="Parque Shopping Belém"/>
      </filters>
    </filterColumn>
  </autoFilter>
  <tableColumns count="3">
    <tableColumn id="1" xr3:uid="{121E5086-BD84-4019-BD4F-4433A4A3FFD7}" uniqueName="1" name="Shopping" queryTableFieldId="1" dataDxfId="122"/>
    <tableColumn id="2" xr3:uid="{EE569997-3876-4A93-A634-730CF6C1A599}" uniqueName="2" name="E-mails consolidados" queryTableFieldId="2" dataDxfId="121"/>
    <tableColumn id="3" xr3:uid="{FA55C513-50D0-4E35-A6F0-CA214A8B3C50}" uniqueName="3" name="E-mails teste" queryTableFieldId="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08800F-C27F-45C2-97FD-205CF4B31500}" name="Tabela10" displayName="Tabela10" ref="A1:H40" totalsRowShown="0" headerRowDxfId="120" dataDxfId="118" headerRowBorderDxfId="119" tableBorderDxfId="117">
  <autoFilter ref="A1:H40" xr:uid="{D308800F-C27F-45C2-97FD-205CF4B31500}"/>
  <tableColumns count="8">
    <tableColumn id="1" xr3:uid="{C3B99F41-8965-4E70-97AC-E5C5520B913D}" name="Unidade" dataDxfId="116"/>
    <tableColumn id="2" xr3:uid="{B40D9DF0-6BE6-4B6C-93EB-5D082ED142C8}" name="Categoria" dataDxfId="115"/>
    <tableColumn id="3" xr3:uid="{92D4CF7B-EB46-41F4-875A-CDB027109643}" name="Fornecedor" dataDxfId="114"/>
    <tableColumn id="4" xr3:uid="{13608365-9846-4551-A880-929074AAA345}" name="Mês" dataDxfId="113"/>
    <tableColumn id="5" xr3:uid="{4E7A5625-4D75-406F-8B86-8C1811B0979E}" name="Valor do contrato" dataDxfId="112"/>
    <tableColumn id="6" xr3:uid="{FE521ECF-25A8-426D-A72B-B1DCC3D68E70}" name="Pessoas não aptas" dataDxfId="111"/>
    <tableColumn id="7" xr3:uid="{B36F1044-C43B-403F-BFCE-770C143BD0B0}" name="Valor do contrato com desconto" dataDxfId="110" dataCellStyle="Moeda"/>
    <tableColumn id="8" xr3:uid="{A8AE7B86-248B-4522-9BC7-5F6529254613}" name="Valor do desconto" dataDxfId="109" dataCellStyle="Porcentagem">
      <calculatedColumnFormula>Tabela10[[#This Row],[Valor do contrato]]-Tabela10[[#This Row],[Valor do contrato com desconto]]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9" dT="2025-10-06T15:27:07.45" personId="{CF198B8E-B92C-4D7F-A8C5-965B0965DACD}" id="{A1015392-A7E4-4DB3-8321-2C806C3495A6}">
    <text>Fiz isso se não a planilha de faturamento considera como emissão no mês subsequente para os meses em que estava a Seleto</text>
  </threadedComment>
  <threadedComment ref="G40" dT="2025-10-06T15:27:07.45" personId="{CF198B8E-B92C-4D7F-A8C5-965B0965DACD}" id="{42810FEF-5EA0-4314-956A-6D68B4D5165C}">
    <text>Fiz isso se não a planilha de faturamento considera como emissão no mês subsequente para os meses em que estava a Seleto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3" dT="2025-04-01T18:50:54.10" personId="{CF198B8E-B92C-4D7F-A8C5-965B0965DACD}" id="{F9341726-45A9-4F01-8465-CB37389C15AC}">
    <text>Ficou acordado com o fornecedor o valor de R$ 91.089,50 junto ao corporativo da Allos.
Email correspondente: Amazonas Shopping - Contrato Brigada (IVAN VIDINHA)</text>
  </threadedComment>
  <threadedComment ref="G6" dT="2025-05-14T16:49:18.72" personId="{CF198B8E-B92C-4D7F-A8C5-965B0965DACD}" id="{6D16F987-9CB6-48C1-A3CE-3E9B598EDAAD}">
    <text>Contrato não havia sido reajustado em 2024. 
Este seria o valor 2023</text>
  </threadedComment>
  <threadedComment ref="H6" dT="2025-05-14T16:49:30.33" personId="{CF198B8E-B92C-4D7F-A8C5-965B0965DACD}" id="{9F1B6B0D-2B4E-45E8-BB5A-36DF53D3DE8C}">
    <text>Contrato não havia sido reajustado em 2024. 
Este seria o valor 2024</text>
  </threadedComment>
  <threadedComment ref="O6" dT="2025-05-14T16:49:30.33" personId="{CF198B8E-B92C-4D7F-A8C5-965B0965DACD}" id="{78D1BDD3-8268-4F45-B243-FAC050B7CA2D}">
    <text>Contrato não havia sido reajustado em 2024. 
Este seria o valor 2024</text>
  </threadedComment>
  <threadedComment ref="N7" dT="2025-06-13T22:16:10.23" personId="{CF198B8E-B92C-4D7F-A8C5-965B0965DACD}" id="{B075545D-A142-41E3-A9EF-2C65DCC34C7E}">
    <text>Verzani utilizou o valor anterior de ajuste de escopo para realizar o pleito - aplicaram 14,06% de reajuste</text>
  </threadedComment>
  <threadedComment ref="L11" dT="2025-01-22T18:45:05.32" personId="{CF198B8E-B92C-4D7F-A8C5-965B0965DACD}" id="{80D71EC9-967A-48BC-9E73-BE02F96974B3}">
    <text>Aguardando NFs</text>
  </threadedComment>
  <threadedComment ref="N24" dT="2025-02-21T14:58:22.10" personId="{CF198B8E-B92C-4D7F-A8C5-965B0965DACD}" id="{C2EAD198-15B2-44EE-B1AA-CBBEEE8FC68A}">
    <text>O fornecedor realizou o pleito sem considerar o premio assiduidade obrigatorio da CCT</text>
  </threadedComment>
  <threadedComment ref="N24" dT="2025-06-13T22:24:01.50" personId="{CF198B8E-B92C-4D7F-A8C5-965B0965DACD}" id="{9C6AF6C5-90C4-465C-A3E8-FA23BD6C2E1A}" parentId="{C2EAD198-15B2-44EE-B1AA-CBBEEE8FC68A}">
    <text>O pleito deles, sem considerar os valores corretos foi de R$ 111.624,75</text>
  </threadedComment>
  <threadedComment ref="N25" dT="2025-02-19T17:49:02.02" personId="{CF198B8E-B92C-4D7F-A8C5-965B0965DACD}" id="{683A3835-0720-4526-9A0C-673DBBF28BD6}">
    <text>O fornecedor pleiteou R$ 188.683,98 sem considerar o adicional de insalubridade.</text>
  </threadedComment>
  <threadedComment ref="N25" dT="2025-05-22T15:39:02.45" personId="{CF198B8E-B92C-4D7F-A8C5-965B0965DACD}" id="{7F452C30-38D1-4F3B-9C7A-EEBC9AE3F8BF}" parentId="{683A3835-0720-4526-9A0C-673DBBF28BD6}">
    <text>Após negociação, consideraram o pleito com o adicional de insalubridade a todos, resultando no pleito de R$ 199.304,96</text>
  </threadedComment>
  <threadedComment ref="N27" dT="2025-04-14T19:02:37.78" personId="{CF198B8E-B92C-4D7F-A8C5-965B0965DACD}" id="{872176FE-4056-4D09-8CD1-B0EC6E76C115}">
    <text>Enviaram com redução de BDI, porém ao ajustar esse ponto (para fins de comparação), o valor final deles é de R$ 44.315,92</text>
  </threadedComment>
  <threadedComment ref="C32" dT="2025-04-28T20:41:56.89" personId="{CF198B8E-B92C-4D7F-A8C5-965B0965DACD}" id="{6513125A-789A-4327-A8D6-7FA1AF1CA1C2}">
    <text>Contrato Terreno</text>
  </threadedComment>
  <threadedComment ref="C33" dT="2025-04-28T20:41:39.31" personId="{CF198B8E-B92C-4D7F-A8C5-965B0965DACD}" id="{FC2FA746-F59D-496D-B272-3BFDA3332812}">
    <text>Contrato Terreno</text>
  </threadedComment>
  <threadedComment ref="H36" dT="2025-03-24T21:23:00.07" personId="{18187399-BE79-4CF5-9ADD-7F76C2FDC48D}" id="{3776A592-4BD5-4786-A7D3-BF4F2683E2C0}">
    <text>Reajustes dos insumos de data-base 11/2023 - 10/2024</text>
  </threadedComment>
  <threadedComment ref="B40" dT="2025-04-22T17:43:50.11" personId="{19E338A5-7FFB-4929-BE71-74C22BE7E28C}" id="{C09B84DB-0FB5-496D-8A39-3A825EAE093C}">
    <text>(aumento de VT)</text>
  </threadedComment>
  <threadedComment ref="H40" dT="2025-04-15T22:45:01.68" personId="{18187399-BE79-4CF5-9ADD-7F76C2FDC48D}" id="{86E194F5-EC94-4C5D-B0EA-F25023A2D282}">
    <text>Houve um reajuste de VT de R$4,00 para R$4,60 em 14/04/2025</text>
  </threadedComment>
  <threadedComment ref="O40" dT="2025-04-15T22:45:01.68" personId="{18187399-BE79-4CF5-9ADD-7F76C2FDC48D}" id="{181C3E7F-48EA-4C3D-B493-07D6BE887227}">
    <text>Houve um reajuste de VT de R$4,00 para R$4,60 em 14/04/2025</text>
  </threadedComment>
  <threadedComment ref="C41" dT="2025-04-28T20:42:08.59" personId="{CF198B8E-B92C-4D7F-A8C5-965B0965DACD}" id="{1CD5FCCF-DCBE-464B-93E9-EE5F4F86ADBC}">
    <text>Posto Extra</text>
  </threadedComment>
  <threadedComment ref="B44" dT="2025-06-02T18:38:17.49" personId="{CF198B8E-B92C-4D7F-A8C5-965B0965DACD}" id="{D641059A-5CE3-4F05-B5A2-AD44104EB7C0}">
    <text>Serviço temporário de 90 dias (01 posto de banheirista)</text>
  </threadedComment>
  <threadedComment ref="H47" dT="2025-06-16T18:08:58.60" personId="{59305CD0-CD74-42A8-9233-6B4C33119B70}" id="{5F861FC5-7A0B-41A6-B825-EC5534840160}">
    <text>Escopo original de 13 funcionários.
Aumento de escopo para 15 funcionários (em aprovação pelo corporativo do shopping).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2" dT="2024-03-14T21:23:31.13" personId="{077BC691-A779-4B97-ADC0-74443AACE796}" id="{1F9E4E4E-1DCC-4A80-B087-01A9E886755E}">
    <text xml:space="preserve">Planilha reajuste 2023 considerando o novo escopo/escala acordado com o sindicato e validado com o jurídico allos com escala 5x2 - e-mail "Medição Junho - Proteção" dia 01/07/2024 ás 16:37h </text>
  </threadedComment>
  <threadedComment ref="K4" dT="2024-07-15T20:19:18.63" personId="{077BC691-A779-4B97-ADC0-74443AACE796}" id="{8173048A-C901-4FC3-8DD7-2ACB8C4EE52B}">
    <text>Reajuste 2024 + redução de escopo</text>
  </threadedComment>
  <threadedComment ref="K4" dT="2024-11-11T19:49:49.96" personId="{CF198B8E-B92C-4D7F-A8C5-965B0965DACD}" id="{47F843A2-CD50-498C-90D2-ACCEC7370084}" parentId="{8173048A-C901-4FC3-8DD7-2ACB8C4EE52B}">
    <text>Amazonas_limpeza_Brasanitas_2024_redução de escopo</text>
  </threadedComment>
  <threadedComment ref="K5" dT="2025-02-14T23:16:54.12" personId="{CF198B8E-B92C-4D7F-A8C5-965B0965DACD}" id="{7163762F-D890-45EA-A174-A50A66B025B4}">
    <text xml:space="preserve">Este valor é referente ao valor do contrato de 2024 Reonerado.
Após esse valor, teve um ajuste de horários e teve o reajuste, que só será aplicado em fevereiro.
E-mail correspondente: EXTRAS JANEIRO/2025 </text>
  </threadedComment>
  <threadedComment ref="K6" dT="2025-02-14T23:17:12.14" personId="{CF198B8E-B92C-4D7F-A8C5-965B0965DACD}" id="{F592B239-C902-4C16-8D1B-BDFAC2DA38B3}">
    <text xml:space="preserve">Este valor é referente ao valor do contrato de 2024 Reonerado.
Após esse valor, teve um ajuste de horários e teve o reajuste, que só será aplicado em fevereiro.
E-mail corresponde:EXTRAS JANEIRO/2025 </text>
  </threadedComment>
  <threadedComment ref="K7" dT="2024-03-28T19:45:39.96" personId="{077BC691-A779-4B97-ADC0-74443AACE796}" id="{925EB15F-333A-4453-B2EE-377701DA8DC3}">
    <text>Redução de escopo - e-mail: "Encerramento Posto Vigilância - 11h às 23h" do dia 26/03/2024 ás 17:18</text>
  </threadedComment>
  <threadedComment ref="K8" dT="2024-06-04T20:04:54.40" personId="{077BC691-A779-4B97-ADC0-74443AACE796}" id="{DEA5FEFA-D189-4DC3-B913-9D35ADB8E032}">
    <text>Reajuste 2024</text>
  </threadedComment>
  <threadedComment ref="K9" dT="2024-03-04T19:21:17.83" personId="{077BC691-A779-4B97-ADC0-74443AACE796}" id="{C1D1C363-ECC1-463B-A85D-69D70E68C2D4}">
    <text>Reajuste 2024</text>
  </threadedComment>
  <threadedComment ref="K11" dT="2024-11-11T12:34:44.34" personId="{CF198B8E-B92C-4D7F-A8C5-965B0965DACD}" id="{6455D55E-8B50-463F-97B3-0D17C97A4FB5}">
    <text>Reajuste 2024</text>
  </threadedComment>
  <threadedComment ref="K12" dT="2024-05-13T21:47:09.92" personId="{077BC691-A779-4B97-ADC0-74443AACE796}" id="{C57B8057-8663-457E-A582-BEA3C69281BC}">
    <text>Reajuste 2024</text>
  </threadedComment>
  <threadedComment ref="K13" dT="2024-04-19T20:57:47.11" personId="{077BC691-A779-4B97-ADC0-74443AACE796}" id="{59FA88F3-B79E-4BC2-880E-4B54FD23F0D3}">
    <text>Reajuste 2024</text>
  </threadedComment>
  <threadedComment ref="AC13" dT="2025-01-27T14:17:17.00" personId="{F849BC0A-7978-4594-904A-793D94E2EB2B}" id="{83727D72-9711-4214-B673-5CA8CE9793D9}">
    <text>Extra: Visita da diretoria</text>
  </threadedComment>
  <threadedComment ref="AD13" dT="2025-01-10T19:29:00.55" personId="{077BC691-A779-4B97-ADC0-74443AACE796}" id="{531968C4-E335-4C5D-8F5D-EB881A5FA561}">
    <text>Extra 12/01</text>
  </threadedComment>
  <threadedComment ref="AD13" dT="2025-01-27T14:17:47.67" personId="{F849BC0A-7978-4594-904A-793D94E2EB2B}" id="{22D663B4-12C7-4F7C-9D46-08FC16081FB0}" parentId="{531968C4-E335-4C5D-8F5D-EB881A5FA561}">
    <text>Extra : Visita da diretoria (1924,97)</text>
  </threadedComment>
  <threadedComment ref="K15" dT="2024-04-22T12:30:46.71" personId="{077BC691-A779-4B97-ADC0-74443AACE796}" id="{2723173A-249F-4843-9C0A-3A87547BC684}">
    <text>Reajuste 2024</text>
  </threadedComment>
  <threadedComment ref="K16" dT="2024-03-01T14:26:55.13" personId="{F9641540-DC2F-4CF6-9928-E9F317CDAB89}" id="{24CAC450-1CBD-4483-9E12-1C615A3D2D1F}">
    <text>Considerar planilha 2024</text>
  </threadedComment>
  <threadedComment ref="K17" dT="2025-02-28T13:35:09.38" personId="{CF198B8E-B92C-4D7F-A8C5-965B0965DACD}" id="{92BCACFF-6291-43EE-81B1-72A6B454DEB3}">
    <text xml:space="preserve">Reajuste 2025.
validado dia: 28/02
Email correspondente: Medição Mensal Janeiro/25 - Cariri Shopping
</text>
  </threadedComment>
  <threadedComment ref="K18" dT="2024-06-25T20:14:55.04" personId="{077BC691-A779-4B97-ADC0-74443AACE796}" id="{7E53354D-6304-4F0B-AF86-04716EDF10B7}">
    <text>Reajuste 2024</text>
  </threadedComment>
  <threadedComment ref="K19" dT="2024-10-29T19:26:32.27" personId="{CF198B8E-B92C-4D7F-A8C5-965B0965DACD}" id="{47427214-6F2E-47D4-B731-2B9818861C5D}">
    <text>Desde maio esse valor</text>
  </threadedComment>
  <threadedComment ref="K19" dT="2024-11-27T12:10:42.41" personId="{CF198B8E-B92C-4D7F-A8C5-965B0965DACD}" id="{5F9677BC-7EAB-42EF-83A1-BBC11E35F614}" parentId="{47427214-6F2E-47D4-B731-2B9818861C5D}">
    <text>Fornecedor negociou aniversário de contrato com o shopping sem incluir a atlas</text>
  </threadedComment>
  <threadedComment ref="I20" dT="2025-05-15T22:15:52.48" personId="{CF198B8E-B92C-4D7F-A8C5-965B0965DACD}" id="{C360EED5-783F-4EC8-8DD3-D78916AB490E}">
    <text>Shopping informou a quantidade e descritivo das faltas somente em maio/25</text>
  </threadedComment>
  <threadedComment ref="K20" dT="2024-03-11T18:39:47.93" personId="{077BC691-A779-4B97-ADC0-74443AACE796}" id="{1DFB915F-E7D0-4C2A-94FC-0271D2357DB7}">
    <text>Novo escopo - 1 encarregado e 2 líderes, considerando SC reajustada 2024 pela Atlas</text>
  </threadedComment>
  <threadedComment ref="K21" dT="2025-03-06T19:27:52.22" personId="{CF198B8E-B92C-4D7F-A8C5-965B0965DACD}" id="{704773E4-991D-4B8F-8CF5-6FE020273CA3}">
    <text>Valor 2024</text>
  </threadedComment>
  <threadedComment ref="K22" dT="2024-08-07T13:26:32.57" personId="{077BC691-A779-4B97-ADC0-74443AACE796}" id="{739B51C2-9FC0-4542-A966-10876B07A585}">
    <text>Implantação dia 02/09 - confirmar</text>
  </threadedComment>
  <threadedComment ref="K23" dT="2024-11-07T19:51:53.53" personId="{CF198B8E-B92C-4D7F-A8C5-965B0965DACD}" id="{A915EA50-2E5D-40B8-B7D1-26FDCB9F573E}">
    <text>Reajuste em outubro de 2024 - Aniversário de contrato</text>
  </threadedComment>
  <threadedComment ref="K24" dT="2024-02-29T20:46:06.53" personId="{077BC691-A779-4B97-ADC0-74443AACE796}" id="{21FB01F0-12CA-422B-9FD3-C6677BC56ECC}">
    <text>Planilha reajuste 2024 + ajuste 36ªhora - conferir retorno do fornecedor a respeito do novo valor</text>
  </threadedComment>
  <threadedComment ref="K26" dT="2024-06-25T20:25:31.50" personId="{077BC691-A779-4B97-ADC0-74443AACE796}" id="{21292778-CB46-4D39-9FC8-B8156E1F41C9}">
    <text>Reajuste 2024</text>
  </threadedComment>
  <threadedComment ref="K28" dT="2024-11-01T20:19:18.02" personId="{CF198B8E-B92C-4D7F-A8C5-965B0965DACD}" id="{6D8D0531-60D0-49BD-857F-05070F2E21B2}">
    <text>Reajuste 2024</text>
  </threadedComment>
  <threadedComment ref="K30" dT="2025-03-07T21:52:35.47" personId="{CF198B8E-B92C-4D7F-A8C5-965B0965DACD}" id="{98B2ADAE-AAFF-42AE-8548-B782876B908A}">
    <text>Valor 2025;
Validado dia: 12/02
E-mail correspondente: SDB - PROPOSTA LIMPEZA 2025</text>
  </threadedComment>
  <threadedComment ref="K31" dT="2024-07-23T19:23:51.88" personId="{077BC691-A779-4B97-ADC0-74443AACE796}" id="{881A8171-EFA8-45A2-BA9B-EE150B01D13B}">
    <text>Reajuste 2024 + ajuste final de escopo e equipamentos - VERIFICAR ABERTURA DE BID PARA JAN/25</text>
  </threadedComment>
  <threadedComment ref="K32" dT="2024-02-29T17:43:47.04" personId="{077BC691-A779-4B97-ADC0-74443AACE796}" id="{C005C880-C254-4B24-8EAF-B9FE4ACCC259}">
    <text>Reajuste 2024</text>
  </threadedComment>
  <threadedComment ref="K35" dT="2025-01-16T18:59:47.97" personId="{077BC691-A779-4B97-ADC0-74443AACE796}" id="{B703BC3C-967F-4811-A428-06B49AE146DA}">
    <text>Reajuste 2025</text>
  </threadedComment>
  <threadedComment ref="K36" dT="2025-02-03T21:43:52.72" personId="{CF198B8E-B92C-4D7F-A8C5-965B0965DACD}" id="{16CC3BF0-9B79-4E36-92F9-3AACD969FBE6}">
    <text>Reajuste ocorrido em 27/12/24 (REAJUSTE DISSIDIO - CCT 2024/2025)
Vigência começou em: 1-set-24</text>
  </threadedComment>
  <threadedComment ref="K37" dT="2024-06-18T17:50:40.38" personId="{077BC691-A779-4B97-ADC0-74443AACE796}" id="{8250191E-5257-4620-94F1-E338FDD032CA}">
    <text>Implantação Flora Rocha 25/07</text>
  </threadedComment>
  <threadedComment ref="K38" dT="2025-02-03T20:29:55.33" personId="{CF198B8E-B92C-4D7F-A8C5-965B0965DACD}" id="{8DA260C1-ED48-4881-8EBB-2B5579D12157}">
    <text>Reajuste feito em jan/25 e aprovado dia 03/02.</text>
  </threadedComment>
  <threadedComment ref="K39" dT="2025-04-11T18:02:37.69" personId="{077BC691-A779-4B97-ADC0-74443AACE796}" id="{DA484E22-6B8F-4DA6-8779-8E516605EEA0}">
    <text>Reoneração
Estão emitindo NFs no valor de R$ 64.485,61 referente à duas promoções salarias dadas a dois funcionários (ainda sem reoneração).
e-mail: "Medição Mensal Fevereiro/25 - Plaza Sul"</text>
  </threadedComment>
  <threadedComment ref="K40" dT="2025-04-25T15:05:30.83" personId="{077BC691-A779-4B97-ADC0-74443AACE796}" id="{6E085380-D6B2-4D3F-BBBB-C2B756B6453A}">
    <text>Reoneração
Estão emitindo NFs no valor de R$ 11.503,29 (sem reoneração)</text>
  </threadedComment>
  <threadedComment ref="K41" dT="2024-06-21T14:08:12.00" personId="{077BC691-A779-4B97-ADC0-74443AACE796}" id="{4E40EB50-7FBF-487B-979A-DA310B827FAE}">
    <text>Reajuste 2024</text>
  </threadedComment>
  <threadedComment ref="K42" dT="2024-06-21T14:08:08.49" personId="{077BC691-A779-4B97-ADC0-74443AACE796}" id="{F3AEA78E-A2B7-499C-9163-A593566136CB}">
    <text>Reajuste 2024</text>
  </threadedComment>
  <threadedComment ref="K43" dT="2024-11-04T13:23:52.14" personId="{CF198B8E-B92C-4D7F-A8C5-965B0965DACD}" id="{E76275BD-69D9-45EA-B7F3-09501885E806}">
    <text>Reajuste 2024</text>
  </threadedComment>
  <threadedComment ref="K44" dT="2024-10-07T18:56:32.73" personId="{077BC691-A779-4B97-ADC0-74443AACE796}" id="{2BCB1378-DA65-4929-A683-D22306F6F291}">
    <text>Reajuste 2024 + redução salário operador de máquina</text>
  </threadedComment>
  <threadedComment ref="T44" dT="2025-02-12T14:51:34.52" personId="{CF198B8E-B92C-4D7F-A8C5-965B0965DACD}" id="{0B7AC951-2D02-4F92-B354-7C8F480A4C1F}">
    <text>Desconto elevador (4/10)</text>
  </threadedComment>
  <threadedComment ref="K45" dT="2024-08-15T19:06:16.38" personId="{077BC691-A779-4B97-ADC0-74443AACE796}" id="{730B2347-AF38-4F88-9873-F59E34421941}">
    <text>Reajuste 2024 + Reoneração</text>
  </threadedComment>
  <threadedComment ref="K46" dT="2024-08-15T12:55:19.64" personId="{077BC691-A779-4B97-ADC0-74443AACE796}" id="{9926B480-D2DC-436D-89E5-B1DAABB423BF}">
    <text>Reajuste 2024 + Reoneração</text>
  </threadedComment>
  <threadedComment ref="K47" dT="2024-05-20T13:28:21.22" personId="{077BC691-A779-4B97-ADC0-74443AACE796}" id="{032F7DD7-F1B6-4857-8B88-5F6E53056290}">
    <text>Reajuste 2023 que não estava aprovado no nosso controle, mas é o que o shopping está pagando</text>
  </threadedComment>
  <threadedComment ref="K49" dT="2024-10-10T22:35:49.60" personId="{CF198B8E-B92C-4D7F-A8C5-965B0965DACD}" id="{D5946C2B-E159-4CD7-84B6-448A8F91F762}">
    <text>REAJUSTE 2024</text>
  </threadedComment>
  <threadedComment ref="K50" dT="2024-12-17T13:43:33.74" personId="{CF198B8E-B92C-4D7F-A8C5-965B0965DACD}" id="{F67A502F-F302-46FE-8541-01428F1B7F47}">
    <text>Ajuste nos salários e inclusão de equip</text>
  </threadedComment>
  <threadedComment ref="K51" dT="2024-06-28T15:42:57.99" personId="{077BC691-A779-4B97-ADC0-74443AACE796}" id="{9EAF8CDB-CF15-4CE5-8C65-D8D7CEA15FC1}">
    <text>Implantação Ambi Verde 01/08</text>
  </threadedComment>
  <threadedComment ref="K52" dT="2024-01-23T21:30:35.28" personId="{077BC691-A779-4B97-ADC0-74443AACE796}" id="{3BAA6FEE-DC6E-4B17-9FF4-AA49A0FD7069}">
    <text>Reajuste - retorno do prazo de pagamento para D30 (não haverá mais juros)</text>
  </threadedComment>
  <threadedComment ref="K52" dT="2025-02-06T22:31:34.25" personId="{CF198B8E-B92C-4D7F-A8C5-965B0965DACD}" id="{25B44A4F-B022-4A71-860C-879EE2D35D4B}" parentId="{3BAA6FEE-DC6E-4B17-9FF4-AA49A0FD7069}">
    <text>Valor 2024</text>
  </threadedComment>
  <threadedComment ref="K53" dT="2025-02-07T20:33:11.45" personId="{99E10186-F4E5-4B30-9D09-C8A828DC4151}" id="{A96CA780-5DB2-4CBE-9DFB-3F34CC397BEB}">
    <text>Valor com reoneração.</text>
  </threadedComment>
  <threadedComment ref="V53" dT="2025-08-13T21:21:22.40" personId="{CF198B8E-B92C-4D7F-A8C5-965B0965DACD}" id="{1F982E00-5AAC-47EE-A485-D9E3E517B2FB}">
    <text>Nota fiscal emitida em março</text>
  </threadedComment>
  <threadedComment ref="K54" dT="2024-06-17T20:14:41.66" personId="{077BC691-A779-4B97-ADC0-74443AACE796}" id="{F6A4018B-D444-49BC-9F28-FD93D69357A0}">
    <text>Reajuste 2024</text>
  </threadedComment>
  <threadedComment ref="K55" dT="2024-02-01T19:11:03.00" personId="{077BC691-A779-4B97-ADC0-74443AACE796}" id="{FBF933F1-27F4-4835-BD71-5E180DB6A09C}">
    <text>Reajuste</text>
  </threadedComment>
  <threadedComment ref="K55" dT="2025-02-04T18:29:40.12" personId="{D37ABF76-9F1E-4F21-AE02-F040B60F1275}" id="{7F11D48B-470E-4E60-ACB2-1DFAA74EEBE9}" parentId="{FBF933F1-27F4-4835-BD71-5E180DB6A09C}">
    <text>Utilizado valores de 2025 (Em revisão)</text>
  </threadedComment>
  <threadedComment ref="K56" dT="2025-01-23T17:37:58.72" personId="{CF198B8E-B92C-4D7F-A8C5-965B0965DACD}" id="{F89FF1C8-664A-4DA8-96EC-2F7D9E6139D8}">
    <text>Valor Reajustado 2024 (Solicitaram o reajuste da CCT que saiu em 05/2024 em 01/2025 - A CCT é vigente até 02/2025)</text>
  </threadedComment>
  <threadedComment ref="K57" dT="2024-05-23T22:09:51.75" personId="{077BC691-A779-4B97-ADC0-74443AACE796}" id="{B22005FD-5F23-461F-972E-5298E6ED4A6B}">
    <text>Reajuste 2024</text>
  </threadedComment>
  <threadedComment ref="K58" dT="2024-07-31T15:01:31.05" personId="{077BC691-A779-4B97-ADC0-74443AACE796}" id="{38FEF247-E90E-4C27-A6F4-2A582590DA39}">
    <text>Reajuste 2024</text>
  </threadedComment>
  <threadedComment ref="K59" dT="2025-02-10T19:54:17.61" personId="{CF198B8E-B92C-4D7F-A8C5-965B0965DACD}" id="{D50AC47E-294E-4750-8C5B-D1980A38891F}">
    <text xml:space="preserve">Reajuste 2025:
O fornecedor absorveu o custo do prêmio boa permanencia para chegar no valor deles (Eles nunca preencheram com os valores devidos na nossa planilha, somente preenchiam para chegar no valor deles)
E-mail sobre a discussão: Recomposição salarial 2025 - Vigilantes - Boulevard Shopping - Conquista </text>
  </threadedComment>
  <threadedComment ref="K60" dT="2025-02-27T17:36:25.14" personId="{CF198B8E-B92C-4D7F-A8C5-965B0965DACD}" id="{CE9E744D-E2D3-46A8-AAF2-08DA65032340}">
    <text xml:space="preserve">Valor do reajuste que aconteceu em dez/24 referente a data base de agosto/24.
E-mail correspondente: Amazonas Shopping - Contrato Brigada (IVAN VIDINHA) </text>
  </threadedComment>
  <threadedComment ref="K62" dT="2025-03-06T13:57:05.05" personId="{CF198B8E-B92C-4D7F-A8C5-965B0965DACD}" id="{98D3A8EC-A786-42CA-BA15-08A8B70050A5}">
    <text>Valor 2025
Validado dia: 13/02.
E-mail Correspondente: REAJUSTE JANEIRO/25 - A2364 AMAZONAS SHOPPING - ALLOS</text>
  </threadedComment>
  <threadedComment ref="K63" dT="2025-04-04T23:21:51.78" personId="{CF198B8E-B92C-4D7F-A8C5-965B0965DACD}" id="{3D1F394D-75DB-477E-8579-D95881D99DFE}">
    <text>Valor 2025.
Planilha com ajustes de horário.</text>
  </threadedComment>
  <threadedComment ref="K64" dT="2025-02-13T21:56:39.21" personId="{CF198B8E-B92C-4D7F-A8C5-965B0965DACD}" id="{676AE7DA-A5F2-4A3E-B31D-92FF869C6A25}">
    <text xml:space="preserve">Reajuste 2025.
Aprovado em 13/02.
E-mail correspondente: REAJUSTE JANEIRO/25 - I2250 CONDOMINIO AMAZONAS SHOPPING CENTER - ALLOS 
</text>
  </threadedComment>
  <threadedComment ref="K64" dT="2025-05-22T15:16:53.85" personId="{CF198B8E-B92C-4D7F-A8C5-965B0965DACD}" id="{DF25C507-8405-4E1E-AD84-90BDF35798B8}" parentId="{676AE7DA-A5F2-4A3E-B31D-92FF869C6A25}">
    <text>Teve ajuste de horário</text>
  </threadedComment>
  <threadedComment ref="K65" dT="2024-03-28T19:45:39.96" personId="{077BC691-A779-4B97-ADC0-74443AACE796}" id="{1409CED5-8550-4AA2-BA3B-7AE6BD0A9DB7}">
    <text>Redução de escopo - e-mail: "Encerramento Posto Vigilância - 11h às 23h" do dia 26/03/2024 ás 17:18</text>
  </threadedComment>
  <threadedComment ref="K65" dT="2025-02-27T21:04:04.50" personId="{CF198B8E-B92C-4D7F-A8C5-965B0965DACD}" id="{BD56E55D-0715-42B0-B1D0-A0CE1002502A}" parentId="{1409CED5-8550-4AA2-BA3B-7AE6BD0A9DB7}">
    <text>Ainda é o valor 2024</text>
  </threadedComment>
  <threadedComment ref="K66" dT="2025-07-31T21:41:22.97" personId="{CF198B8E-B92C-4D7F-A8C5-965B0965DACD}" id="{F0C9F6A4-E061-4B00-9FA4-FD7288D6BDD5}">
    <text>Descobrimos durante o pedido de reajuste do fornecedor que o valor que estavam praticando seria de R$23.952,18 e não o valor aprovado de R$ 22.832,61 conforme o e-mail de reajuste de 2024. - Fornecedor não retornou nosso questionamento
E-mail correspondente: VALIDAÇÃO DE REAJUSTE 2025 MARCIA LIMA</text>
  </threadedComment>
  <threadedComment ref="P66" dT="2025-04-30T13:30:44.01" personId="{CF198B8E-B92C-4D7F-A8C5-965B0965DACD}" id="{FBF27A1A-86B8-45D8-93B8-75487FFDA330}">
    <text>Shopping preencheu o desconto em abril/25 (porém o mesmo foi zerado)</text>
  </threadedComment>
  <threadedComment ref="K67" dT="2024-03-04T19:21:17.83" personId="{077BC691-A779-4B97-ADC0-74443AACE796}" id="{88582E87-B076-43D7-B46F-7859F7AF37D5}">
    <text>Reajuste 2024</text>
  </threadedComment>
  <threadedComment ref="P67" dT="2025-04-30T13:30:44.01" personId="{CF198B8E-B92C-4D7F-A8C5-965B0965DACD}" id="{7B270E0A-5B25-469B-B66B-97043A7B3D84}">
    <text>Shopping preencheu o desconto em abril/25 (porém o mesmo foi zerado)</text>
  </threadedComment>
  <threadedComment ref="P68" dT="2025-04-30T13:30:44.01" personId="{CF198B8E-B92C-4D7F-A8C5-965B0965DACD}" id="{15A627F7-AF83-495D-B039-7340AA930183}">
    <text>Shopping preencheu o desconto em abril/25 (porém o mesmo foi zerado)</text>
  </threadedComment>
  <threadedComment ref="K69" dT="2024-11-11T12:34:44.34" personId="{CF198B8E-B92C-4D7F-A8C5-965B0965DACD}" id="{8B802727-1EFE-4AF8-8353-DAC9AC10336C}">
    <text>Reajuste 2024</text>
  </threadedComment>
  <threadedComment ref="P69" dT="2025-04-30T13:30:44.01" personId="{CF198B8E-B92C-4D7F-A8C5-965B0965DACD}" id="{A82D34D5-BB7E-42BA-A42D-92CED38EA111}">
    <text>Shopping preencheu o desconto em abril/25 (porém o mesmo foi zerado)</text>
  </threadedComment>
  <threadedComment ref="K70" dT="2024-05-13T21:47:09.92" personId="{077BC691-A779-4B97-ADC0-74443AACE796}" id="{7FEDF414-BC70-43E9-A3CD-70DF294F44C3}">
    <text>Reajuste 2024</text>
  </threadedComment>
  <threadedComment ref="K71" dT="2024-04-19T20:57:47.11" personId="{077BC691-A779-4B97-ADC0-74443AACE796}" id="{286EFFD3-BD9B-49A1-A4CA-67F4884FF285}">
    <text>Reajuste 2024</text>
  </threadedComment>
  <threadedComment ref="AD71" dT="2025-01-14T15:00:13.21" personId="{CF198B8E-B92C-4D7F-A8C5-965B0965DACD}" id="{80D0C16C-D38E-4259-A48B-DACC41933B7F}">
    <text>Orçamento - Bloquinho de Carnaval 2025 (SOLICITADO EM JANEIRO)</text>
  </threadedComment>
  <threadedComment ref="AD71" dT="2025-01-14T18:28:40.68" personId="{F849BC0A-7978-4594-904A-793D94E2EB2B}" id="{BFF6CF0F-DBC4-43DA-A2B0-8C0C53A85DE0}" parentId="{80D0C16C-D38E-4259-A48B-DACC41933B7F}">
    <text xml:space="preserve">Orçamento - Bloquinho de Carnaval 2025 (SOLICITADO EM JANEIRO) Tirando um domingo  (fornecedor não enviou valor)
</text>
  </threadedComment>
  <threadedComment ref="AD71" dT="2025-03-07T19:01:14.98" personId="{F849BC0A-7978-4594-904A-793D94E2EB2B}" id="{0F63A845-FCED-45FA-B7AF-7F62888386F6}" parentId="{80D0C16C-D38E-4259-A48B-DACC41933B7F}">
    <text>Orçamento -Efetivo Extra - Bloquinho Boulevard (1314,65)</text>
  </threadedComment>
  <threadedComment ref="K73" dT="2024-04-22T12:30:46.71" personId="{077BC691-A779-4B97-ADC0-74443AACE796}" id="{7B07DCC0-9EF6-4980-9DC5-A72A9D6E28C6}">
    <text>Reajuste 2024</text>
  </threadedComment>
  <threadedComment ref="K74" dT="2024-03-01T14:26:55.13" personId="{F9641540-DC2F-4CF6-9928-E9F317CDAB89}" id="{D6A5E6C4-5F4A-4517-81F8-3DC828F58BBB}">
    <text>Considerar planilha 2024</text>
  </threadedComment>
  <threadedComment ref="K74" dT="2025-02-12T19:40:32.65" personId="{CF198B8E-B92C-4D7F-A8C5-965B0965DACD}" id="{5DC08D90-C352-4304-92A5-69B876602FFA}" parentId="{D6A5E6C4-5F4A-4517-81F8-3DC828F58BBB}">
    <text xml:space="preserve">Ainda consideraram o valor 2024 pois emitem a nota no início do mês da prestação (emitiram no dia (07/02)). Assim, para o mês de fevereiro ainda será considerado este valor.
E-mail correspondente: SHOPPING BOULEVARD FEIRA DE SANTANA/BA- (REAJUSTE CCT VIGILANCIA 2025) </text>
  </threadedComment>
  <threadedComment ref="K75" dT="2025-02-28T13:35:09.38" personId="{CF198B8E-B92C-4D7F-A8C5-965B0965DACD}" id="{10B008FB-984F-4FFF-900D-BD52FCF2100E}">
    <text xml:space="preserve">Reajuste 2025.
validado dia: 28/02
Email correspondente: Medição Mensal Janeiro/25 - Cariri Shopping
</text>
  </threadedComment>
  <threadedComment ref="P75" dT="2025-04-02T17:00:11.15" personId="{CF198B8E-B92C-4D7F-A8C5-965B0965DACD}" id="{61DCA22C-5C53-498C-B344-80F8C67D2292}">
    <text>Não emitiram a nota com esse desconto. Vamos coloca-lo para medição de março</text>
  </threadedComment>
  <threadedComment ref="K76" dT="2024-06-25T20:14:55.04" personId="{077BC691-A779-4B97-ADC0-74443AACE796}" id="{90FAC46A-3A67-46EE-8BEA-DBB226AF0679}">
    <text>Reajuste 2024</text>
  </threadedComment>
  <threadedComment ref="K77" dT="2025-03-25T20:22:19.62" personId="{CF198B8E-B92C-4D7F-A8C5-965B0965DACD}" id="{2659DFB7-6051-40AC-B8C2-6203F8F17BC5}">
    <text>Valor reajustado para 2025.
Validado dia 25/03.
E-mail correspondente: CONTRATO JARDINANDO MANAUARA</text>
  </threadedComment>
  <threadedComment ref="K78" dT="2024-03-11T18:39:47.93" personId="{077BC691-A779-4B97-ADC0-74443AACE796}" id="{B68E9B93-640A-446F-B5C8-3F810E9E309F}">
    <text>Novo escopo - 1 encarregado e 2 líderes, considerando SC reajustada 2024 pela Atlas</text>
  </threadedComment>
  <threadedComment ref="K79" dT="2025-02-13T20:53:47.36" personId="{CF198B8E-B92C-4D7F-A8C5-965B0965DACD}" id="{2DCF2778-EC8D-4616-87B1-7B77A4000D93}">
    <text xml:space="preserve">Reajuste 2025 
Aprovado em 13/02
E-mail correspondente: REAJUSTE JANEIRO/25 - I2391 MANAUARA SHOPPING - ALLOS </text>
  </threadedComment>
  <threadedComment ref="Y79" dT="2025-03-11T20:41:42.76" personId="{CF198B8E-B92C-4D7F-A8C5-965B0965DACD}" id="{10EA7FB3-DB32-47D7-A071-9C6167787E6D}">
    <text>Emitem a NF no mês da prestação. As notas de janeiro  e fevereiro vieram com o valor anterior.</text>
  </threadedComment>
  <threadedComment ref="K80" dT="2024-08-07T13:26:32.57" personId="{077BC691-A779-4B97-ADC0-74443AACE796}" id="{8FC60893-C93C-4242-939E-FA3CC38249B1}">
    <text>Implantação dia 02/09 - confirmar</text>
  </threadedComment>
  <threadedComment ref="K81" dT="2024-11-07T19:51:53.53" personId="{CF198B8E-B92C-4D7F-A8C5-965B0965DACD}" id="{C7673F41-1AB1-4526-83D0-505A5B01A37D}">
    <text>Reajuste em outubro de 2024 - Aniversário de contrato</text>
  </threadedComment>
  <threadedComment ref="K82" dT="2025-02-28T00:56:19.92" personId="{CF198B8E-B92C-4D7F-A8C5-965B0965DACD}" id="{C6460394-99F4-4126-9BE2-F97717CAED2B}">
    <text>Reajuste 2025</text>
  </threadedComment>
  <threadedComment ref="K84" dT="2024-06-25T20:25:31.50" personId="{077BC691-A779-4B97-ADC0-74443AACE796}" id="{41A0AB50-BF9A-4EBF-AF45-3D306CCC95C5}">
    <text>Reajuste 2024</text>
  </threadedComment>
  <threadedComment ref="K86" dT="2024-11-01T20:19:18.02" personId="{CF198B8E-B92C-4D7F-A8C5-965B0965DACD}" id="{B28DFFDB-4FC8-4B48-82DA-799718305783}">
    <text>Reajuste 2024</text>
  </threadedComment>
  <threadedComment ref="K88" dT="2025-02-12T16:49:08.50" personId="{CF198B8E-B92C-4D7F-A8C5-965B0965DACD}" id="{E7BF4481-F33E-4F21-93C0-D7C916BEC05A}">
    <text xml:space="preserve">Fazer proporcional do contrato. (HC: 92 foi do dia 01/02 até dia 20/02, em seguida foi utilizado a planilha considerando HC 97   (R$ 495.168,00)) - Ressalto que até o momento iremos utilizar a planilha considera a mudança de insalubridade de todos para 20% - porém isso pode se alterar devido a riscos de passivo.
E-mail correspondente: SDB - PROPOSTA LIMPEZA 2025 e Shopping da Bahia Limpeza- Reajuste CCT 2025 </text>
  </threadedComment>
  <threadedComment ref="K88" dT="2025-03-10T17:11:20.14" personId="{CF198B8E-B92C-4D7F-A8C5-965B0965DACD}" id="{80B3A5B6-8CA9-4A72-A1A6-BE8B281B6BE7}" parentId="{E7BF4481-F33E-4F21-93C0-D7C916BEC05A}">
    <text>O shopping emitiu o valor considerando a mudança do fornecedor (alteração de toda insalubridade para 20%)</text>
  </threadedComment>
  <threadedComment ref="K88" dT="2025-03-11T22:48:18.76" personId="{CF198B8E-B92C-4D7F-A8C5-965B0965DACD}" id="{1D989E17-49E0-493A-877D-CB018F621578}" parentId="{E7BF4481-F33E-4F21-93C0-D7C916BEC05A}">
    <text xml:space="preserve">Valor proporcional do período: R$ 479227,26
</text>
  </threadedComment>
  <threadedComment ref="Y88" dT="2025-03-12T14:56:35.68" personId="{CF198B8E-B92C-4D7F-A8C5-965B0965DACD}" id="{5AADFB23-C07A-4DC0-9BB9-6BAC0D03B961}">
    <text>Shopping solicitou o parcelamento do retroativo para o mês de março e Abril.</text>
  </threadedComment>
  <threadedComment ref="K89" dT="2024-07-23T19:23:51.88" personId="{077BC691-A779-4B97-ADC0-74443AACE796}" id="{103CF5C1-AC8C-4CA3-9B8F-BFBE8472B5A9}">
    <text>Reajuste 2024 + ajuste final de escopo e equipamentos - VERIFICAR ABERTURA DE BID PARA JAN/25</text>
  </threadedComment>
  <threadedComment ref="K90" dT="2024-02-29T17:43:47.04" personId="{077BC691-A779-4B97-ADC0-74443AACE796}" id="{955D3777-6F30-42DF-9BCF-E034AC53013D}">
    <text>Reajuste 2024</text>
  </threadedComment>
  <threadedComment ref="K93" dT="2025-01-16T18:59:47.97" personId="{077BC691-A779-4B97-ADC0-74443AACE796}" id="{4E8FFA1B-462B-4509-9B6B-5FC7F14B192A}">
    <text>Reajuste 2025</text>
  </threadedComment>
  <threadedComment ref="K94" dT="2025-02-03T21:43:52.72" personId="{CF198B8E-B92C-4D7F-A8C5-965B0965DACD}" id="{B1AEF8BC-A118-4104-A685-55A34409E48A}">
    <text>Reajuste ocorrido em 27/12/24 (REAJUSTE DISSIDIO - CCT 2024/2025)
Vigência começou em: 1-set-24</text>
  </threadedComment>
  <threadedComment ref="U94" dT="2025-03-18T19:23:13.74" personId="{CF198B8E-B92C-4D7F-A8C5-965B0965DACD}" id="{4716DBA7-8CAD-4F1D-8D05-3422FCCF38BD}">
    <text>Shopping solicitou a nota sem a consideração do SLA por conta do prazo de pagamento</text>
  </threadedComment>
  <threadedComment ref="K95" dT="2024-06-18T17:50:40.38" personId="{077BC691-A779-4B97-ADC0-74443AACE796}" id="{201E8350-1F25-4EE3-A3D4-35EDBF717F7F}">
    <text>Implantação Flora Rocha 25/07</text>
  </threadedComment>
  <threadedComment ref="K96" dT="2025-02-03T20:29:55.33" personId="{CF198B8E-B92C-4D7F-A8C5-965B0965DACD}" id="{68C36722-A684-4352-B129-1FAF3391E272}">
    <text>Reajuste feito em jan/25 e aprovado dia 03/02.</text>
  </threadedComment>
  <threadedComment ref="K97" dT="2025-04-11T18:02:37.69" personId="{077BC691-A779-4B97-ADC0-74443AACE796}" id="{9E918493-014B-4419-821E-6F7FF6785AD4}">
    <text>Reoneração
Estão emitindo NFs no valor de R$ 64.485,61 referente à duas promoções salarias dadas a dois funcionários (ainda sem reoneração).
e-mail: "Medição Mensal Fevereiro/25 - Plaza Sul"</text>
  </threadedComment>
  <threadedComment ref="K98" dT="2025-04-25T15:05:30.83" personId="{077BC691-A779-4B97-ADC0-74443AACE796}" id="{D5900173-A3E4-445E-B006-DAEA48AB25E1}">
    <text>Reoneração
Estão emitindo NFs no valor de R$ 11.503,29 (sem reoneração)</text>
  </threadedComment>
  <threadedComment ref="K99" dT="2024-06-21T14:08:12.00" personId="{077BC691-A779-4B97-ADC0-74443AACE796}" id="{B891DC12-BB2C-4F22-A4BA-000298ACF0A3}">
    <text>Reajuste 2024</text>
  </threadedComment>
  <threadedComment ref="K100" dT="2024-06-21T14:08:08.49" personId="{077BC691-A779-4B97-ADC0-74443AACE796}" id="{CBBD0FE8-D2B4-4635-8711-03F0C6F1C02A}">
    <text>Reajuste 2024</text>
  </threadedComment>
  <threadedComment ref="K101" dT="2024-11-04T13:23:52.14" personId="{CF198B8E-B92C-4D7F-A8C5-965B0965DACD}" id="{3AB0FEB0-3B38-4588-A366-5284A32B9D40}">
    <text>Reajuste 2024</text>
  </threadedComment>
  <threadedComment ref="K102" dT="2024-10-07T18:56:32.73" personId="{077BC691-A779-4B97-ADC0-74443AACE796}" id="{EC7B99CA-966C-4B05-B5C6-851F46EE2F6A}">
    <text>Reajuste 2024 + redução salário operador de máquina</text>
  </threadedComment>
  <threadedComment ref="T102" dT="2025-04-17T13:41:09.45" personId="{077BC691-A779-4B97-ADC0-74443AACE796}" id="{A3BBDD8F-BAA9-4B3A-867A-9CEA6B23633B}">
    <text>Desconto elevador (5/10)</text>
  </threadedComment>
  <threadedComment ref="K103" dT="2024-08-15T19:06:16.38" personId="{077BC691-A779-4B97-ADC0-74443AACE796}" id="{6C83E022-556E-4076-AE13-4824F17B926E}">
    <text>Reajuste 2024 + Reoneração</text>
  </threadedComment>
  <threadedComment ref="K104" dT="2024-08-15T12:55:19.64" personId="{077BC691-A779-4B97-ADC0-74443AACE796}" id="{F99F781C-56C8-43B4-A577-BD30357E7E82}">
    <text>Reajuste 2024 + Reoneração</text>
  </threadedComment>
  <threadedComment ref="K105" dT="2024-05-20T13:28:21.22" personId="{077BC691-A779-4B97-ADC0-74443AACE796}" id="{711324F9-26BA-451F-B12A-69C1BEF81266}">
    <text>Reajuste 2023 que não estava aprovado no nosso controle, mas é o que o shopping está pagando</text>
  </threadedComment>
  <threadedComment ref="K107" dT="2024-10-10T22:35:49.60" personId="{CF198B8E-B92C-4D7F-A8C5-965B0965DACD}" id="{B97979FF-656D-4F92-9776-BA37512ACF0E}">
    <text>REAJUSTE 2024</text>
  </threadedComment>
  <threadedComment ref="K108" dT="2024-12-17T13:43:33.74" personId="{CF198B8E-B92C-4D7F-A8C5-965B0965DACD}" id="{69BA6B3C-A202-4F62-BEAE-F89CF14A20F4}">
    <text>Ajuste nos salários e inclusão de equip</text>
  </threadedComment>
  <threadedComment ref="K109" dT="2024-06-28T15:42:57.99" personId="{077BC691-A779-4B97-ADC0-74443AACE796}" id="{40607358-034C-470D-8F94-D5CDFA4B613C}">
    <text>Implantação Ambi Verde 01/08</text>
  </threadedComment>
  <threadedComment ref="K111" dT="2025-02-07T20:33:11.45" personId="{99E10186-F4E5-4B30-9D09-C8A828DC4151}" id="{6FC69382-8954-4499-AE0B-901903BB4C55}">
    <text>Valor com reoneração.</text>
  </threadedComment>
  <threadedComment ref="K112" dT="2025-02-24T12:55:30.03" personId="{CF198B8E-B92C-4D7F-A8C5-965B0965DACD}" id="{22CD3185-A8A6-4AB0-8B39-B0265171676B}">
    <text xml:space="preserve">Reajuste 2025 (Adição do prêmio assiduidade)
Validado em: 24/02.
E-mail associado: AJUSTE DE VALORES EM COFORMIDADE COM A CONVENÇÃO COLETIVA SIEMACO DE 2025 - SHOPPING TABOÃO | PORTARIA </text>
  </threadedComment>
  <threadedComment ref="AC112" dT="2025-02-18T18:23:46.51" personId="{F849BC0A-7978-4594-904A-793D94E2EB2B}" id="{80A3BDB6-DFF6-4E47-A25A-8A5476438A82}">
    <text>Apoio extra Fevereiro</text>
  </threadedComment>
  <threadedComment ref="K113" dT="2025-02-24T12:57:14.24" personId="{CF198B8E-B92C-4D7F-A8C5-965B0965DACD}" id="{E526E989-92FF-48AC-AB0D-ECF3F0497F40}">
    <text xml:space="preserve">Valor reajuste 2025.
Validado em 30/01.
E-mail associado: AJUSTE DE VALORES EM COFORMIDADE COM A CONVENÇÃO COLETIVA DE 2025 - SHOPPING TABOÃO </text>
  </threadedComment>
  <threadedComment ref="AC113" dT="2025-02-18T18:23:08.88" personId="{F849BC0A-7978-4594-904A-793D94E2EB2B}" id="{8328A1C9-CF62-422B-AD05-084B3755563C}">
    <text>Apoio extra Fevereiro</text>
  </threadedComment>
  <threadedComment ref="K114" dT="2025-01-23T17:37:58.72" personId="{CF198B8E-B92C-4D7F-A8C5-965B0965DACD}" id="{18274CAC-197B-4358-8717-5B258A3125E1}">
    <text>Valor Reajustado 2024 (Solicitaram o reajuste da CCT que saiu em 05/2024 em 01/2025 - A CCT é vigente até 02/2025)</text>
  </threadedComment>
  <threadedComment ref="K115" dT="2025-04-01T20:07:29.90" personId="{CF198B8E-B92C-4D7F-A8C5-965B0965DACD}" id="{B0C5E837-FFA8-4D84-B445-FDDAF8CD1274}">
    <text>Reajuste 2025.
Validado dia: 28/03.
E-mail correspondente: REAJUSTE CONTRATUAL 2025 // BOULEVARD SHOPPING // PRÁTICA SERVIÇOS TERCEIRIZADOS</text>
  </threadedComment>
  <threadedComment ref="K116" dT="2024-07-31T15:01:31.05" personId="{077BC691-A779-4B97-ADC0-74443AACE796}" id="{B10EAB1B-CA87-4FDD-AB4B-3745519D2B22}">
    <text>Reajuste 2024</text>
  </threadedComment>
  <threadedComment ref="K117" dT="2025-02-10T19:54:17.61" personId="{CF198B8E-B92C-4D7F-A8C5-965B0965DACD}" id="{60C730F1-5460-4DD0-8217-46E5EE423220}">
    <text xml:space="preserve">Reajuste 2025:
O fornecedor absorveu o custo do prêmio boa permanencia para chegar no valor deles (Eles nunca preencheram com os valores devidos na nossa planilha, somente preenchiam para chegar no valor deles)
E-mail sobre a discussão: Recomposição salarial 2025 - Vigilantes - Boulevard Shopping - Conquista </text>
  </threadedComment>
  <threadedComment ref="K118" dT="2025-02-27T17:36:25.14" personId="{CF198B8E-B92C-4D7F-A8C5-965B0965DACD}" id="{02B2564C-9C3E-4C75-BF8F-1E4678098AB3}">
    <text xml:space="preserve">Valor do reajuste que aconteceu em dez/24 referente a data base de agosto/24.
E-mail correspondente: Amazonas Shopping - Contrato Brigada (IVAN VIDINHA) </text>
  </threadedComment>
  <threadedComment ref="K119" dT="2025-07-29T22:03:10.73" personId="{CF198B8E-B92C-4D7F-A8C5-965B0965DACD}" id="{D7CBC5A0-3200-4E5D-A23F-7A3E4C443B5A}">
    <text>Não temos abertura deste contrato</text>
  </threadedComment>
  <threadedComment ref="K119" dT="2025-08-28T15:28:16.24" personId="{CF198B8E-B92C-4D7F-A8C5-965B0965DACD}" id="{A1CBA363-774E-4828-93B4-A949C6706741}" parentId="{D7CBC5A0-3200-4E5D-A23F-7A3E4C443B5A}">
    <text>Valor que emitem é R$ 12.065,00</text>
  </threadedComment>
  <threadedComment ref="K120" dT="2025-03-06T13:57:05.05" personId="{CF198B8E-B92C-4D7F-A8C5-965B0965DACD}" id="{325DE21E-1E3D-48E7-B457-748530B05A8F}">
    <text>Valor 2025
Validado dia: 13/02.
E-mail Correspondente: REAJUSTE JANEIRO/25 - A2364 AMAZONAS SHOPPING - ALLOS</text>
  </threadedComment>
  <threadedComment ref="R120" dT="2025-04-11T19:23:02.79" personId="{F849BC0A-7978-4594-904A-793D94E2EB2B}" id="{A10B346C-8923-4F22-A4E2-092D94476C01}">
    <text>Lavadora Piso Brava - não operou durante 9 dias</text>
  </threadedComment>
  <threadedComment ref="K121" dT="2025-04-04T23:21:51.78" personId="{CF198B8E-B92C-4D7F-A8C5-965B0965DACD}" id="{0FEA5A85-0E5B-41D1-8503-2E23F1E73E47}">
    <text>Valor 2025.
Planilha com ajustes de horário.</text>
  </threadedComment>
  <threadedComment ref="AD121" dT="2025-04-11T18:49:39.53" personId="{F849BC0A-7978-4594-904A-793D94E2EB2B}" id="{AF2CCC43-51CE-455E-BD92-93AEF5D306E0}">
    <text>Extras manutenção e Pmoc março</text>
  </threadedComment>
  <threadedComment ref="K122" dT="2025-02-13T21:56:39.21" personId="{CF198B8E-B92C-4D7F-A8C5-965B0965DACD}" id="{6B073453-DF8B-48EA-9405-BD026F8705AE}">
    <text xml:space="preserve">Reajuste 2025.
Aprovado em 13/02.
E-mail correspondente: REAJUSTE JANEIRO/25 - I2250 CONDOMINIO AMAZONAS SHOPPING CENTER - ALLOS 
</text>
  </threadedComment>
  <threadedComment ref="K122" dT="2025-05-22T15:17:07.71" personId="{CF198B8E-B92C-4D7F-A8C5-965B0965DACD}" id="{B008AF9C-805A-4CDF-9A6B-627964DD3E44}" parentId="{6B073453-DF8B-48EA-9405-BD026F8705AE}">
    <text>Teve ajuste de horário</text>
  </threadedComment>
  <threadedComment ref="K123" dT="2025-04-02T12:31:37.04" personId="{CF198B8E-B92C-4D7F-A8C5-965B0965DACD}" id="{F393DE2E-B592-411E-9F23-B0B826665017}">
    <text>Valor 2025
Validado dia 01/04.
E-mail correspondente:</text>
  </threadedComment>
  <threadedComment ref="K124" dT="2025-07-31T21:41:22.97" personId="{CF198B8E-B92C-4D7F-A8C5-965B0965DACD}" id="{E64EC6DA-220D-41C7-BB80-6FE56546EC1A}">
    <text>Descobrimos durante o pedido de reajuste do fornecedor que o valor que estavam praticando seria de R$23.952,18 e não o valor aprovado de R$ 22.832,61 conforme o e-mail de reajuste de 2024. - Fornecedor não retornou nosso questionamento
E-mail correspondente: VALIDAÇÃO DE REAJUSTE 2025 MARCIA LIMA</text>
  </threadedComment>
  <threadedComment ref="K125" dT="2024-03-04T19:21:17.83" personId="{077BC691-A779-4B97-ADC0-74443AACE796}" id="{7D75A453-C02B-4E85-8387-1FA6F680D81C}">
    <text>Reajuste 2024</text>
  </threadedComment>
  <threadedComment ref="K127" dT="2025-04-24T13:53:15.26" personId="{077BC691-A779-4B97-ADC0-74443AACE796}" id="{858FE19F-4CDD-4C7E-9B5D-EEAC627BE3B7}">
    <text>Reajuste 2025</text>
  </threadedComment>
  <threadedComment ref="K127" dT="2025-04-30T13:39:27.89" personId="{CF198B8E-B92C-4D7F-A8C5-965B0965DACD}" id="{1B7D7D1D-7C4F-41A9-918D-70AB2522AAF2}" parentId="{858FE19F-4CDD-4C7E-9B5D-EEAC627BE3B7}">
    <text>Reequilíbrio + reajuste 2025</text>
  </threadedComment>
  <threadedComment ref="K128" dT="2024-05-13T21:47:09.92" personId="{077BC691-A779-4B97-ADC0-74443AACE796}" id="{EAF072B9-8C5F-4882-8958-EF19569B4882}">
    <text>Reajuste 2024</text>
  </threadedComment>
  <threadedComment ref="K129" dT="2024-04-19T20:57:47.11" personId="{077BC691-A779-4B97-ADC0-74443AACE796}" id="{69EA5961-9053-4588-9EF7-8A9450442595}">
    <text>Reajuste 2024</text>
  </threadedComment>
  <threadedComment ref="AC129" dT="2025-04-02T18:23:31.30" personId="{59305CD0-CD74-42A8-9233-6B4C33119B70}" id="{004F9CCA-A256-4354-9863-D4D91AD673EC}">
    <text>R$355,22 extra referente aos dias 15 a 21/03 (2 ASG)</text>
  </threadedComment>
  <threadedComment ref="AD129" dT="2025-04-02T18:23:42.54" personId="{59305CD0-CD74-42A8-9233-6B4C33119B70}" id="{DD55C6B9-2087-4160-AF76-F09D13457E59}">
    <text xml:space="preserve">R$355,22 extra referente aos dias 15 a 21/03 (2 ASG)
</text>
  </threadedComment>
  <threadedComment ref="K131" dT="2024-04-22T12:30:46.71" personId="{077BC691-A779-4B97-ADC0-74443AACE796}" id="{1114F250-FEA2-4172-B2E7-D0138D7F86CA}">
    <text>Reajuste 2024</text>
  </threadedComment>
  <threadedComment ref="K132" dT="2025-02-12T19:42:13.73" personId="{CF198B8E-B92C-4D7F-A8C5-965B0965DACD}" id="{0C7061EB-79C9-4970-BA8D-889923D8A0E8}">
    <text>Valor reajuste 2025 (Incluído o valor de prêmio permanência na planilha, deve-se fazer o controle de quem está apto a receber o benefício.)</text>
  </threadedComment>
  <threadedComment ref="K132" dT="2025-02-12T19:42:29.64" personId="{CF198B8E-B92C-4D7F-A8C5-965B0965DACD}" id="{E14223C0-4380-4DAB-92A8-1466F63F67ED}" parentId="{0C7061EB-79C9-4970-BA8D-889923D8A0E8}">
    <text xml:space="preserve">E-mail correspondente: SHOPPING BOULEVARD FEIRA DE SANTANA/BA- (REAJUSTE CCT VIGILANCIA 2025) </text>
  </threadedComment>
  <threadedComment ref="Y132" dT="2025-02-12T19:37:32.25" personId="{CF198B8E-B92C-4D7F-A8C5-965B0965DACD}" id="{89009C32-545E-4F3F-8C2E-D5BF4958ACA4}">
    <text xml:space="preserve">Eles realizam a emissão da NF no mês da prestação, então quando foi acordado o retroativo (12/02) já haviam emitido as NFs de janeiro e fevereiro, então vão colocar o retroativo na nota de março.
E-mail correspondente: SHOPPING BOULEVARD FEIRA DE SANTANA/BA- (REAJUSTE CCT VIGILANCIA 2025) </text>
  </threadedComment>
  <threadedComment ref="Y132" dT="2025-02-13T13:05:19.74" personId="{CF198B8E-B92C-4D7F-A8C5-965B0965DACD}" id="{70B734E0-F931-4E98-8667-F578B685FB6B}" parentId="{89009C32-545E-4F3F-8C2E-D5BF4958ACA4}">
    <text>Shopping solicitou para parcelar em x2.</text>
  </threadedComment>
  <threadedComment ref="K133" dT="2025-02-28T13:35:09.38" personId="{CF198B8E-B92C-4D7F-A8C5-965B0965DACD}" id="{E2DC1FD2-8B65-4B3B-9EEB-6897B19834EF}">
    <text xml:space="preserve">Reajuste 2025.
validado dia: 28/02
Email correspondente: Medição Mensal Janeiro/25 - Cariri Shopping
</text>
  </threadedComment>
  <threadedComment ref="K134" dT="2025-04-08T03:36:22.68" personId="{CF198B8E-B92C-4D7F-A8C5-965B0965DACD}" id="{27DBDC60-F34F-4AB9-BBF4-B39916F60914}">
    <text>Valor reajustado 2025;
Validado dia 27/03;
E-mail correspondente: RES: ENC: planilha de custos BCPC 2024/2025</text>
  </threadedComment>
  <threadedComment ref="Y134" dT="2025-04-08T03:37:04.53" personId="{CF198B8E-B92C-4D7F-A8C5-965B0965DACD}" id="{211C17F1-D817-4DC7-9440-11CFCD28A2DD}">
    <text>Enviado no e-mail: RES: ENC: planilha de custos BCPC 2024/2025</text>
  </threadedComment>
  <threadedComment ref="K135" dT="2025-03-25T20:22:19.62" personId="{CF198B8E-B92C-4D7F-A8C5-965B0965DACD}" id="{D5E921B1-92E9-4F14-B24C-70D2AC902F2A}">
    <text>Valor reajustado para 2025.
Validado dia 25/03.
E-mail correspondente: CONTRATO JARDINANDO MANAUARA</text>
  </threadedComment>
  <threadedComment ref="I136" dT="2025-05-15T22:16:05.03" personId="{CF198B8E-B92C-4D7F-A8C5-965B0965DACD}" id="{6478F5A1-4840-4259-864C-B756ABFE962E}">
    <text>Shopping informou a quantidade e descritivo das faltas somente em maio/25</text>
  </threadedComment>
  <threadedComment ref="K136" dT="2024-03-11T18:39:47.93" personId="{077BC691-A779-4B97-ADC0-74443AACE796}" id="{0ECF2C94-2067-4A15-95EC-A7F9CA0197BC}">
    <text>Novo escopo - 1 encarregado e 2 líderes, considerando SC reajustada 2024 pela Atlas</text>
  </threadedComment>
  <threadedComment ref="K136" dT="2025-04-30T15:40:45.68" personId="{CF198B8E-B92C-4D7F-A8C5-965B0965DACD}" id="{C12FC311-C774-4FD8-BEC4-D95B07950A0B}" parentId="{0ECF2C94-2067-4A15-95EC-A7F9CA0197BC}">
    <text>Ainda é o valor antes do reequilibrio</text>
  </threadedComment>
  <threadedComment ref="K137" dT="2025-02-13T20:53:47.36" personId="{CF198B8E-B92C-4D7F-A8C5-965B0965DACD}" id="{0E14BEDC-1F27-4545-8997-E158EF255600}">
    <text xml:space="preserve">Reajuste 2025 
Aprovado em 13/02
E-mail correspondente: REAJUSTE JANEIRO/25 - I2391 MANAUARA SHOPPING - ALLOS </text>
  </threadedComment>
  <threadedComment ref="K138" dT="2025-04-01T18:54:23.54" personId="{CF198B8E-B92C-4D7F-A8C5-965B0965DACD}" id="{1E4D5C76-EBD2-4807-9FD4-046B5BA793C2}">
    <text>Valor reajuste 2025 
Validado dia: 01/04
E-mail correspondente: REAJUSTE 2025 - MANAUARA SHOPPING - ATENDENTE DE MALL</text>
  </threadedComment>
  <threadedComment ref="T138" dT="2025-03-21T21:50:29.57" personId="{EB91B0C7-DDCB-42F0-85BF-3B37A849CD63}" id="{CC895024-8143-49BC-B1EC-C71CCE90EFF4}">
    <text>Antes de aplicar o desconto, confirmar se realmente vai haver. referente à processo - e-mail da Elissandra do dia 21/03/2025</text>
  </threadedComment>
  <threadedComment ref="K139" dT="2025-04-22T21:58:58.49" personId="{077BC691-A779-4B97-ADC0-74443AACE796}" id="{E2C8F6ED-CD38-4BB8-93FC-D40B1F13DEEA}">
    <text>Reajuste 2025 - considerada validação do valor de acordo com a NF emitida em abril</text>
  </threadedComment>
  <threadedComment ref="K140" dT="2025-02-28T00:56:19.92" personId="{CF198B8E-B92C-4D7F-A8C5-965B0965DACD}" id="{195A50EE-0B85-4DF2-954D-092B4B4635EA}">
    <text>Reajuste 2025</text>
  </threadedComment>
  <threadedComment ref="K142" dT="2024-06-25T20:25:31.50" personId="{077BC691-A779-4B97-ADC0-74443AACE796}" id="{B3A755F2-A40C-4D1E-9FE6-DF31F95BBF0C}">
    <text>Reajuste 2024</text>
  </threadedComment>
  <threadedComment ref="K144" dT="2024-11-01T20:19:18.02" personId="{CF198B8E-B92C-4D7F-A8C5-965B0965DACD}" id="{8FA095FC-7531-4909-A6FA-77C22CD6362F}">
    <text>Reajuste 2024</text>
  </threadedComment>
  <threadedComment ref="K146" dT="2025-05-08T20:16:44.45" personId="{CF198B8E-B92C-4D7F-A8C5-965B0965DACD}" id="{A10C9F9C-540A-4DA8-8068-1CCE3C8B8E63}">
    <text>Reajuste de proposta para 470k e ajuste de escopo de 05 efetivos para 495k</text>
  </threadedComment>
  <threadedComment ref="K146" dT="2025-05-08T20:17:22.73" personId="{CF198B8E-B92C-4D7F-A8C5-965B0965DACD}" id="{641285FE-2286-47C0-9816-4AAE94E3B48C}" parentId="{A10C9F9C-540A-4DA8-8068-1CCE3C8B8E63}">
    <text>Ainda há a discussão sobre a questão da insalubridade. Atlas pediu para o Shopping verificar com o sindicato sobre a situação porém ainda não tivemos resposta</text>
  </threadedComment>
  <threadedComment ref="V146" dT="2025-04-16T19:34:02.58" personId="{CF198B8E-B92C-4D7F-A8C5-965B0965DACD}" id="{8FEC215E-E964-4801-9A2E-95F29E8DB9AE}">
    <text>Emitem a nota no mês da prestação com os descontos do mês anterior: Em abril vão emitir o valor do contrato (495.168,00) - os descontos de março (2.048,11 + 5.776,96)</text>
  </threadedComment>
  <threadedComment ref="Y146" dT="2025-03-12T14:56:35.68" personId="{CF198B8E-B92C-4D7F-A8C5-965B0965DACD}" id="{71051A0A-1F16-4913-9A12-336EF72638AF}">
    <text>Shopping solicitou o parcelamento do retroativo para o mês de março e Abril.</text>
  </threadedComment>
  <threadedComment ref="K147" dT="2024-07-23T19:23:51.88" personId="{077BC691-A779-4B97-ADC0-74443AACE796}" id="{C9C67399-DB4D-44A8-937B-937A18C95980}">
    <text>Reajuste 2024 + ajuste final de escopo e equipamentos - VERIFICAR ABERTURA DE BID PARA JAN/25</text>
  </threadedComment>
  <threadedComment ref="K148" dT="2025-04-08T21:58:28.70" personId="{CF198B8E-B92C-4D7F-A8C5-965B0965DACD}" id="{BBEA116A-B6AB-41A9-AA90-4C88A87BC25C}">
    <text>Valor 2025;
Validado dia 08/04
E-mail correspondente: REAJUSTE 2025 - SHOPPING PARANGABA - LIMPEZA</text>
  </threadedComment>
  <threadedComment ref="K150" dT="2025-04-28T15:05:26.64" personId="{077BC691-A779-4B97-ADC0-74443AACE796}" id="{9FA46A6F-4078-4B44-AEAC-1A8D3709B853}">
    <text>Reajuste 2025</text>
  </threadedComment>
  <threadedComment ref="K151" dT="2025-04-25T15:29:41.32" personId="{077BC691-A779-4B97-ADC0-74443AACE796}" id="{E008FADC-FF0B-42DD-B032-A09FAE4E9319}">
    <text>Reajuste 2025 + reajuste insumos</text>
  </threadedComment>
  <threadedComment ref="Y151" dT="2025-04-25T15:30:14.85" personId="{077BC691-A779-4B97-ADC0-74443AACE796}" id="{3F855E8D-2A67-44C3-A64F-E2271D3B83EE}">
    <text>Retroativo reajuste insumos nov 24 - fev 25</text>
  </threadedComment>
  <threadedComment ref="K152" dT="2025-02-03T21:43:52.72" personId="{CF198B8E-B92C-4D7F-A8C5-965B0965DACD}" id="{ADF48615-3FAA-420D-9A8D-000DCC28C24A}">
    <text>Reajuste ocorrido em 27/12/24 (REAJUSTE DISSIDIO - CCT 2024/2025)
Vigência começou em: 1-set-24</text>
  </threadedComment>
  <threadedComment ref="T152" dT="2025-03-18T19:21:41.73" personId="{CF198B8E-B92C-4D7F-A8C5-965B0965DACD}" id="{8020F70F-438D-418A-9047-B6E7A37F2318}">
    <text>Descontos referentes a faltas e SLA do período passado (16/01 a 15/02).</text>
  </threadedComment>
  <threadedComment ref="T152" dT="2025-03-18T19:22:04.44" personId="{CF198B8E-B92C-4D7F-A8C5-965B0965DACD}" id="{69E14A95-1A46-4806-A763-07105DB9183B}" parentId="{8020F70F-438D-418A-9047-B6E7A37F2318}">
    <text>O Shopping solicitou a NF por conta do prazo</text>
  </threadedComment>
  <threadedComment ref="K153" dT="2024-06-18T17:50:40.38" personId="{077BC691-A779-4B97-ADC0-74443AACE796}" id="{1958D37C-9089-4259-BCA8-802EC27918EC}">
    <text>Implantação Flora Rocha 25/07</text>
  </threadedComment>
  <threadedComment ref="K154" dT="2025-03-10T13:14:18.55" personId="{CF198B8E-B92C-4D7F-A8C5-965B0965DACD}" id="{D1BBA286-95B0-40DA-BBB9-D2A56CFB9F3B}">
    <text>Valor com o aumento de escopo de 02 pessoas (Iniciado dia 10/03)
Aprovado pelo corporativo dia 30/01 pela Letícia.
E-mail correspondente: Aumento de efetivo limpeza - Plaza Sul Shopping</text>
  </threadedComment>
  <threadedComment ref="K155" dT="2025-04-11T18:02:37.69" personId="{077BC691-A779-4B97-ADC0-74443AACE796}" id="{CCABCB9C-AF58-428C-BBF8-E12A7AA431CA}">
    <text>Reoneração
Estão emitindo NFs no valor de R$ 64.485,61 referente à duas promoções salarias dadas a dois funcionários (ainda sem reoneração).
e-mail: "Medição Mensal Fevereiro/25 - Plaza Sul"</text>
  </threadedComment>
  <threadedComment ref="K156" dT="2025-04-25T15:05:30.83" personId="{077BC691-A779-4B97-ADC0-74443AACE796}" id="{BD603EA2-EB13-421D-A6B7-E6AD644BD576}">
    <text>Reoneração
Estão emitindo NFs no valor de R$ 11.503,29 (sem reoneração)</text>
  </threadedComment>
  <threadedComment ref="K157" dT="2024-06-21T14:08:12.00" personId="{077BC691-A779-4B97-ADC0-74443AACE796}" id="{F0D6709D-29C6-4528-8B00-D4934E9D544A}">
    <text>Reajuste 2024</text>
  </threadedComment>
  <threadedComment ref="K158" dT="2024-06-21T14:08:08.49" personId="{077BC691-A779-4B97-ADC0-74443AACE796}" id="{91AE8784-CAC6-4846-B1AA-43B65B991518}">
    <text>Reajuste 2024</text>
  </threadedComment>
  <threadedComment ref="K159" dT="2024-11-04T13:23:52.14" personId="{CF198B8E-B92C-4D7F-A8C5-965B0965DACD}" id="{7740F6D4-F4E4-4CC9-92D6-D056A7E65B54}">
    <text>Reajuste 2024</text>
  </threadedComment>
  <threadedComment ref="K160" dT="2024-10-07T18:56:32.73" personId="{077BC691-A779-4B97-ADC0-74443AACE796}" id="{A7FA6A76-0E07-42C6-AF72-590621F8406C}">
    <text xml:space="preserve">Reajuste 2024 + redução salário operador de máquina 
+
Ajuste de lista de materiais e equipamentos - e-mail: Demonstrativo de Faturamento - Março/2025 </text>
  </threadedComment>
  <threadedComment ref="T160" dT="2025-04-17T13:41:09.45" personId="{077BC691-A779-4B97-ADC0-74443AACE796}" id="{7A951650-CC6C-4436-8C96-1D2AC73F3E61}">
    <text>Desconto elevador (6/10)</text>
  </threadedComment>
  <threadedComment ref="AC160" dT="2025-04-10T13:26:35.00" personId="{077BC691-A779-4B97-ADC0-74443AACE796}" id="{372D5802-23F6-449D-BC66-CCFEFDA39C53}">
    <text>Seguirão com valor do fornecedor</text>
  </threadedComment>
  <threadedComment ref="K161" dT="2024-08-15T19:06:16.38" personId="{077BC691-A779-4B97-ADC0-74443AACE796}" id="{35DB5AB7-F55C-4F63-B26B-3E30FE299645}">
    <text>Reajuste 2024 + Reoneração</text>
  </threadedComment>
  <threadedComment ref="K162" dT="2024-08-15T12:55:19.64" personId="{077BC691-A779-4B97-ADC0-74443AACE796}" id="{38E280F6-2F21-470B-96BC-1A909D4ED175}">
    <text>Reajuste 2024 + Reoneração</text>
  </threadedComment>
  <threadedComment ref="K163" dT="2024-05-20T13:28:21.22" personId="{077BC691-A779-4B97-ADC0-74443AACE796}" id="{D540DF2E-987E-4C38-AFF9-8E400372E559}">
    <text>Reajuste 2023 que não estava aprovado no nosso controle, mas é o que o shopping está pagando</text>
  </threadedComment>
  <threadedComment ref="K165" dT="2024-10-10T22:35:49.60" personId="{CF198B8E-B92C-4D7F-A8C5-965B0965DACD}" id="{01DE1584-0192-477B-9D62-047436333A05}">
    <text>REAJUSTE 2024</text>
  </threadedComment>
  <threadedComment ref="K166" dT="2024-12-17T13:43:33.74" personId="{CF198B8E-B92C-4D7F-A8C5-965B0965DACD}" id="{3C6C1007-45A0-49B1-B300-EBCC8AA13689}">
    <text>Ajuste nos salários e inclusão de equip</text>
  </threadedComment>
  <threadedComment ref="K167" dT="2024-06-28T15:42:57.99" personId="{077BC691-A779-4B97-ADC0-74443AACE796}" id="{D0B5D1B7-E4DC-4790-920F-7295A360E175}">
    <text>Implantação Ambi Verde 01/08</text>
  </threadedComment>
  <threadedComment ref="K168" dT="2025-04-03T12:42:25.31" personId="{CF198B8E-B92C-4D7F-A8C5-965B0965DACD}" id="{55BA4230-8271-4101-B921-B2C61FE868E1}">
    <text>Valor reajustado 2025
Validado dia 02/04
E-mail correspondente: Shopping Taboão/Limpeza - Reajuste 2025</text>
  </threadedComment>
  <threadedComment ref="AE168" dT="2025-05-26T13:10:57.10" personId="{CF198B8E-B92C-4D7F-A8C5-965B0965DACD}" id="{04BDB4CA-CF21-4FCA-9B5B-F6E26BE76345}">
    <text>A diferença foi descontada no mês seguinte</text>
  </threadedComment>
  <threadedComment ref="K169" dT="2025-03-24T11:52:27.86" personId="{CF198B8E-B92C-4D7F-A8C5-965B0965DACD}" id="{C4736BB4-A9F7-40DB-A03F-84B9250D831A}">
    <text>Valor reajustado 2025.
Validado dia 23/03/2025.
E-mail correspondente: REAJUSTE JANEIRO/25 - I3740 SHOPPING TABOAO - SP MANUTENCAO – ALLOS.</text>
  </threadedComment>
  <threadedComment ref="K170" dT="2025-02-24T12:55:30.03" personId="{CF198B8E-B92C-4D7F-A8C5-965B0965DACD}" id="{371811AF-33D8-4F99-8723-5F3AEC12169C}">
    <text xml:space="preserve">Reajuste 2025 (Adição do prêmio assiduidade)
Validado em: 24/02.
E-mail associado: AJUSTE DE VALORES EM COFORMIDADE COM A CONVENÇÃO COLETIVA SIEMACO DE 2025 - SHOPPING TABOÃO | PORTARIA </text>
  </threadedComment>
  <threadedComment ref="K171" dT="2025-02-24T12:57:14.24" personId="{CF198B8E-B92C-4D7F-A8C5-965B0965DACD}" id="{845C0588-74CC-40B5-BD8C-CC646B1EA80F}">
    <text xml:space="preserve">Valor reajuste 2025.
Validado em 30/01.
E-mail associado: AJUSTE DE VALORES EM COFORMIDADE COM A CONVENÇÃO COLETIVA DE 2025 - SHOPPING TABOÃO </text>
  </threadedComment>
  <threadedComment ref="K172" dT="2025-01-23T17:37:58.72" personId="{CF198B8E-B92C-4D7F-A8C5-965B0965DACD}" id="{757BB46B-B7E1-48EE-98CA-D4B2AFF3BB65}">
    <text>Valor Reajustado 2024 (Solicitaram o reajuste da CCT que saiu em 05/2024 em 01/2025 - A CCT é vigente até 02/2025)</text>
  </threadedComment>
  <threadedComment ref="K173" dT="2025-04-01T15:22:12.63" personId="{CF198B8E-B92C-4D7F-A8C5-965B0965DACD}" id="{93C2E24B-3B87-496C-91A7-3C8B83398744}">
    <text>Reajuste 2025</text>
  </threadedComment>
  <threadedComment ref="K174" dT="2024-07-31T15:01:31.05" personId="{077BC691-A779-4B97-ADC0-74443AACE796}" id="{3CF6C353-AB0A-47C2-9F89-3B16B13AC6DC}">
    <text>Reajuste 2024</text>
  </threadedComment>
  <threadedComment ref="K175" dT="2025-02-10T19:54:17.61" personId="{CF198B8E-B92C-4D7F-A8C5-965B0965DACD}" id="{3F1D2838-2CA5-4190-ACA9-4202CA09E38C}">
    <text xml:space="preserve">Reajuste 2025:
O fornecedor absorveu o custo do prêmio boa permanencia para chegar no valor deles (Eles nunca preencheram com os valores devidos na nossa planilha, somente preenchiam para chegar no valor deles)
E-mail sobre a discussão: Recomposição salarial 2025 - Vigilantes - Boulevard Shopping - Conquista </text>
  </threadedComment>
  <threadedComment ref="K176" dT="2025-02-27T17:36:25.14" personId="{CF198B8E-B92C-4D7F-A8C5-965B0965DACD}" id="{7E9AD1DD-480D-47E3-BA67-68DC9FD45B83}">
    <text xml:space="preserve">Valor do reajuste que aconteceu em dez/24 referente a data base de agosto/24.
E-mail correspondente: Amazonas Shopping - Contrato Brigada (IVAN VIDINHA) </text>
  </threadedComment>
  <threadedComment ref="K177" dT="2025-07-29T22:03:10.73" personId="{CF198B8E-B92C-4D7F-A8C5-965B0965DACD}" id="{180CA167-8F62-4C06-8B47-EB0B0FF8B2AD}">
    <text>Não temos abertura deste contrato</text>
  </threadedComment>
  <threadedComment ref="K177" dT="2025-08-28T15:28:16.24" personId="{CF198B8E-B92C-4D7F-A8C5-965B0965DACD}" id="{DB802780-3B7C-45C3-A6FE-7788D502CC44}" parentId="{180CA167-8F62-4C06-8B47-EB0B0FF8B2AD}">
    <text>Valor que emitem é R$ 12.065,00</text>
  </threadedComment>
  <threadedComment ref="K178" dT="2025-03-06T13:57:05.05" personId="{CF198B8E-B92C-4D7F-A8C5-965B0965DACD}" id="{FA09C31B-6A80-4498-8CD1-6E6FFF13860E}">
    <text>Valor 2025
Validado dia: 13/02.
E-mail Correspondente: REAJUSTE JANEIRO/25 - A2364 AMAZONAS SHOPPING - ALLOS</text>
  </threadedComment>
  <threadedComment ref="K179" dT="2025-04-04T23:21:51.78" personId="{CF198B8E-B92C-4D7F-A8C5-965B0965DACD}" id="{9FF2C2B6-3BD7-4007-BBD2-060310BEDE3A}">
    <text>Valor 2025.
Planilha com ajustes de horário.</text>
  </threadedComment>
  <threadedComment ref="K180" dT="2025-02-13T21:56:39.21" personId="{CF198B8E-B92C-4D7F-A8C5-965B0965DACD}" id="{EC342686-49BE-46E5-A9D4-74CA2A4D40FD}">
    <text xml:space="preserve">Reajuste 2025.
Aprovado em 13/02.
E-mail correspondente: REAJUSTE JANEIRO/25 - I2250 CONDOMINIO AMAZONAS SHOPPING CENTER - ALLOS 
</text>
  </threadedComment>
  <threadedComment ref="K181" dT="2025-04-02T12:31:37.04" personId="{CF198B8E-B92C-4D7F-A8C5-965B0965DACD}" id="{EA243F94-C3C6-4B90-B97B-6EE4B3567B28}">
    <text>Valor 2025
Validado dia 01/04.
E-mail correspondente:</text>
  </threadedComment>
  <threadedComment ref="AC181" dT="2025-05-09T16:56:37.68" personId="{CF198B8E-B92C-4D7F-A8C5-965B0965DACD}" id="{0DC5F4A4-38EB-44BD-AE1B-24D066A58A4C}">
    <text>Irão seguir com o valor do fornecedor</text>
  </threadedComment>
  <threadedComment ref="AD181" dT="2025-05-09T16:56:41.96" personId="{CF198B8E-B92C-4D7F-A8C5-965B0965DACD}" id="{9D5FC0F1-2347-4880-86ED-782A3C0694C2}">
    <text>Irão seguir com o valor do fornecedor</text>
  </threadedComment>
  <threadedComment ref="K182" dT="2025-07-31T21:41:22.97" personId="{CF198B8E-B92C-4D7F-A8C5-965B0965DACD}" id="{74E54396-FBCE-437D-B71C-3A68268F3F5A}">
    <text>Descobrimos durante o pedido de reajuste do fornecedor que o valor que estavam praticando seria de R$23.952,18 e não o valor aprovado de R$ 22.832,61 conforme o e-mail de reajuste de 2024. - Fornecedor não retornou nosso questionamento
E-mail correspondente: VALIDAÇÃO DE REAJUSTE 2025 MARCIA LIMA</text>
  </threadedComment>
  <threadedComment ref="K183" dT="2025-04-16T14:11:08.45" personId="{CF198B8E-B92C-4D7F-A8C5-965B0965DACD}" id="{48BE9683-86B9-4A31-92A3-F69A10660BDB}">
    <text>Reajuste 2025
Validado dia 15/04
E-mail correspondente: Reajuste Contratual 2025 - Shopping Boulevard Belém.</text>
  </threadedComment>
  <threadedComment ref="K185" dT="2025-04-24T13:53:15.26" personId="{077BC691-A779-4B97-ADC0-74443AACE796}" id="{9D29F3CA-0BED-406D-9B03-6B36432F3F8C}">
    <text>Reajuste 2025</text>
  </threadedComment>
  <threadedComment ref="K185" dT="2025-04-30T13:39:27.89" personId="{CF198B8E-B92C-4D7F-A8C5-965B0965DACD}" id="{4B64288B-8DDA-46BA-AD9D-4DD1008F9230}" parentId="{9D29F3CA-0BED-406D-9B03-6B36432F3F8C}">
    <text>Reequilíbrio + reajuste 2025</text>
  </threadedComment>
  <threadedComment ref="K186" dT="2024-05-13T21:47:09.92" personId="{077BC691-A779-4B97-ADC0-74443AACE796}" id="{9CF6708B-6892-4851-BC32-CD1713876E36}">
    <text>Reajuste 2024</text>
  </threadedComment>
  <threadedComment ref="K187" dT="2024-04-19T20:57:47.11" personId="{077BC691-A779-4B97-ADC0-74443AACE796}" id="{15DD687C-E4C1-485C-A381-A9627FA1A166}">
    <text>Reajuste 2024</text>
  </threadedComment>
  <threadedComment ref="AC187" dT="2025-04-04T14:01:47.52" personId="{59305CD0-CD74-42A8-9233-6B4C33119B70}" id="{1FEFE026-4040-48DB-99B9-7D370AC54B9E}">
    <text xml:space="preserve">R$ 853,39 (extra referente aos dias 02, 03 e 04 de abril). </text>
  </threadedComment>
  <threadedComment ref="AC187" dT="2025-04-04T20:09:44.77" personId="{59305CD0-CD74-42A8-9233-6B4C33119B70}" id="{6BFFF330-BCCD-4B6C-BCC2-4C8E41778310}" parentId="{1FEFE026-4040-48DB-99B9-7D370AC54B9E}">
    <text>R$ 2055,39 (extra referentes aos dias 03 e 05 de abril</text>
  </threadedComment>
  <threadedComment ref="AC187" dT="2025-04-16T12:31:40.21" personId="{CF198B8E-B92C-4D7F-A8C5-965B0965DACD}" id="{36206BC1-7D42-4F1D-A32A-E8D1CF9F5EF1}" parentId="{1FEFE026-4040-48DB-99B9-7D370AC54B9E}">
    <text>R$ 1.130,10 - Extras do dia 19/04 e 20/04 - CANCELADO</text>
  </threadedComment>
  <threadedComment ref="AC187" dT="2025-05-06T17:40:11.67" personId="{CF198B8E-B92C-4D7F-A8C5-965B0965DACD}" id="{EA111990-1A4A-4DFA-9B39-889C57944888}" parentId="{1FEFE026-4040-48DB-99B9-7D370AC54B9E}">
    <text>R$ 205,63 - Extra 25/04</text>
  </threadedComment>
  <threadedComment ref="AC187" dT="2025-05-13T19:22:35.84" personId="{CF198B8E-B92C-4D7F-A8C5-965B0965DACD}" id="{B0A38FF6-2727-40AF-A268-B3E531DE2A4F}" parentId="{1FEFE026-4040-48DB-99B9-7D370AC54B9E}">
    <text>Extra R$ 853,39 CANCELADO</text>
  </threadedComment>
  <threadedComment ref="AC187" dT="2025-05-13T19:24:35.55" personId="{CF198B8E-B92C-4D7F-A8C5-965B0965DACD}" id="{5AAD8AE1-B9AD-42FB-B2F3-27DC9FA76BF5}" parentId="{1FEFE026-4040-48DB-99B9-7D370AC54B9E}">
    <text>R$ 87,61 - Troca de Turno noturno operador</text>
  </threadedComment>
  <threadedComment ref="AD187" dT="2025-04-04T14:01:47.52" personId="{59305CD0-CD74-42A8-9233-6B4C33119B70}" id="{1EDF552B-BC9D-47C5-936B-82B5594A125A}">
    <text xml:space="preserve">R$ 853,39 (extra referente aos dias 02, 03 e 04 de abril). </text>
  </threadedComment>
  <threadedComment ref="AD187" dT="2025-04-04T20:09:44.77" personId="{59305CD0-CD74-42A8-9233-6B4C33119B70}" id="{FDA6D2E2-2DCB-448A-A8D3-859EE0AD5491}" parentId="{1EDF552B-BC9D-47C5-936B-82B5594A125A}">
    <text>R$ 2055,39 (extra referentes aos dias 03 e 05 de abril</text>
  </threadedComment>
  <threadedComment ref="AD187" dT="2025-04-16T12:31:40.21" personId="{CF198B8E-B92C-4D7F-A8C5-965B0965DACD}" id="{B4FE3AA5-8374-4100-BF99-618B7D14C6BE}" parentId="{1EDF552B-BC9D-47C5-936B-82B5594A125A}">
    <text>R$ 1.130,10 - Extras do dia 19/04 e 20/04 - CANCELADO</text>
  </threadedComment>
  <threadedComment ref="AD187" dT="2025-05-06T17:40:11.67" personId="{CF198B8E-B92C-4D7F-A8C5-965B0965DACD}" id="{65D9AC91-3FE6-4EB5-A9C7-CBE9C809DBAB}" parentId="{1EDF552B-BC9D-47C5-936B-82B5594A125A}">
    <text>R$ 205,63 - Extra 25/04</text>
  </threadedComment>
  <threadedComment ref="AD187" dT="2025-05-13T19:22:35.84" personId="{CF198B8E-B92C-4D7F-A8C5-965B0965DACD}" id="{0A7E78C7-E7FB-4F64-93F5-26F605D8B3A6}" parentId="{1EDF552B-BC9D-47C5-936B-82B5594A125A}">
    <text>Extra R$ 853,39 CANCELADO</text>
  </threadedComment>
  <threadedComment ref="AD187" dT="2025-05-13T19:24:35.55" personId="{CF198B8E-B92C-4D7F-A8C5-965B0965DACD}" id="{989D6F1B-CCFE-4486-BBEE-9D7139E3AE38}" parentId="{1EDF552B-BC9D-47C5-936B-82B5594A125A}">
    <text>R$ 87,61 - Troca de Turno noturno operador</text>
  </threadedComment>
  <threadedComment ref="K188" dT="2025-05-13T19:14:34.98" personId="{CF198B8E-B92C-4D7F-A8C5-965B0965DACD}" id="{1A11758F-0F05-44E4-9E67-202D0085B8A8}">
    <text>Shopping negociou o reajuste sem nos colocar na cópia. Ficou acordado o reajuste baseado no IPCA Acumulado de  03/2024-02/2025 = 5,06%</text>
  </threadedComment>
  <threadedComment ref="K188" dT="2025-05-13T19:14:54.28" personId="{CF198B8E-B92C-4D7F-A8C5-965B0965DACD}" id="{5B0E6AE7-11D5-44A4-A05C-5A6B8B2CF079}" parentId="{1A11758F-0F05-44E4-9E67-202D0085B8A8}">
    <text>Solicitamos o preenchimento da planilha para analisar se os custos são devidos</text>
  </threadedComment>
  <threadedComment ref="P188" dT="2025-06-03T20:40:07.75" personId="{CF198B8E-B92C-4D7F-A8C5-965B0965DACD}" id="{DFCBEBFD-556F-41C8-BCA6-26B38D3745B9}">
    <text>Não foram contabilizados - Shopping preencheu dia 13/05 porém não informou sobre.</text>
  </threadedComment>
  <threadedComment ref="U188" dT="2025-06-03T20:41:05.14" personId="{CF198B8E-B92C-4D7F-A8C5-965B0965DACD}" id="{06603C38-74B1-4943-8003-399D8685229C}">
    <text>Não foram contabilizados - Shopping preencheu dia 13/05 porém não informou sobre.</text>
  </threadedComment>
  <threadedComment ref="K189" dT="2025-05-13T14:25:28.92" personId="{CF198B8E-B92C-4D7F-A8C5-965B0965DACD}" id="{7DAE46CA-0E7D-48C9-9218-EA6D76DE47A7}">
    <text>Valor 2025
Validado dia 13/05
E-mail Correspondente: SHOPPING BOULEVARD FEIRA DE SANTANA/BA- (REAJUSTE CCT PORTARIA - FEIRA DE SANTANA - 2025)</text>
  </threadedComment>
  <threadedComment ref="P189" dT="2025-06-03T20:40:11.94" personId="{CF198B8E-B92C-4D7F-A8C5-965B0965DACD}" id="{1C487460-9B83-41F5-A0EF-8F1678008781}">
    <text>Não foram contabilizados - Shopping preencheu dia 13/05 porém não informou sobre.</text>
  </threadedComment>
  <threadedComment ref="U189" dT="2025-06-03T20:41:08.25" personId="{CF198B8E-B92C-4D7F-A8C5-965B0965DACD}" id="{58740F0B-7E7A-4D18-B395-581418C13D2B}">
    <text>Não foram contabilizados - Shopping preencheu dia 13/05 porém não informou sobre.</text>
  </threadedComment>
  <threadedComment ref="K190" dT="2025-02-12T19:42:13.73" personId="{CF198B8E-B92C-4D7F-A8C5-965B0965DACD}" id="{F0C7DCA5-6D7E-4C27-A67B-710FFB9EF6C8}">
    <text>Valor reajuste 2025 (Incluído o valor de prêmio permanência na planilha, deve-se fazer o controle de quem está apto a receber o benefício.)</text>
  </threadedComment>
  <threadedComment ref="K190" dT="2025-02-12T19:42:29.64" personId="{CF198B8E-B92C-4D7F-A8C5-965B0965DACD}" id="{39E54940-069D-406A-BA0F-65A825DEBF90}" parentId="{F0C7DCA5-6D7E-4C27-A67B-710FFB9EF6C8}">
    <text xml:space="preserve">E-mail correspondente: SHOPPING BOULEVARD FEIRA DE SANTANA/BA- (REAJUSTE CCT VIGILANCIA 2025) </text>
  </threadedComment>
  <threadedComment ref="P190" dT="2025-06-03T20:40:15.59" personId="{CF198B8E-B92C-4D7F-A8C5-965B0965DACD}" id="{51F6CBB4-7828-4503-A338-C83B2C5BC83A}">
    <text>Não foram contabilizados - Shopping preencheu dia 13/05 porém não informou sobre.</text>
  </threadedComment>
  <threadedComment ref="U190" dT="2025-06-03T20:41:11.49" personId="{CF198B8E-B92C-4D7F-A8C5-965B0965DACD}" id="{13149B9B-D52A-4118-80BC-BB18DB978483}">
    <text>Não foram contabilizados - Shopping preencheu dia 13/05 porém não informou sobre.</text>
  </threadedComment>
  <threadedComment ref="Y190" dT="2025-02-12T19:37:32.25" personId="{CF198B8E-B92C-4D7F-A8C5-965B0965DACD}" id="{B8FBED99-E549-467B-B399-E9D1CB32FA6B}">
    <text xml:space="preserve">Eles realizam a emissão da NF no mês da prestação, então quando foi acordado o retroativo (12/02) já haviam emitido as NFs de janeiro e fevereiro, então vão colocar o retroativo na nota de março.
E-mail correspondente: SHOPPING BOULEVARD FEIRA DE SANTANA/BA- (REAJUSTE CCT VIGILANCIA 2025) </text>
  </threadedComment>
  <threadedComment ref="Y190" dT="2025-02-13T13:05:19.74" personId="{CF198B8E-B92C-4D7F-A8C5-965B0965DACD}" id="{6FE45055-7B2A-4948-B944-3197699AB965}" parentId="{B8FBED99-E549-467B-B399-E9D1CB32FA6B}">
    <text>Shopping solicitou para parcelar em x2.</text>
  </threadedComment>
  <threadedComment ref="K191" dT="2025-02-28T13:35:09.38" personId="{CF198B8E-B92C-4D7F-A8C5-965B0965DACD}" id="{B37B1D41-631C-4E07-95E4-F3CCD4B56957}">
    <text xml:space="preserve">Reajuste 2025.
validado dia: 28/02
Email correspondente: Medição Mensal Janeiro/25 - Cariri Shopping
</text>
  </threadedComment>
  <threadedComment ref="K192" dT="2025-04-08T03:36:22.68" personId="{CF198B8E-B92C-4D7F-A8C5-965B0965DACD}" id="{068F5F30-34F4-4818-BE0A-F836D30E0A43}">
    <text>Valor reajustado 2025;
Validado dia 27/03;
E-mail correspondente: RES: ENC: planilha de custos BCPC 2024/2025</text>
  </threadedComment>
  <threadedComment ref="K193" dT="2025-03-25T20:22:19.62" personId="{CF198B8E-B92C-4D7F-A8C5-965B0965DACD}" id="{52B276F4-7516-41A1-815C-4965E6379BD5}">
    <text>Valor reajustado para 2025.
Validado dia 25/03.
E-mail correspondente: CONTRATO JARDINANDO MANAUARA</text>
  </threadedComment>
  <threadedComment ref="I194" dT="2025-05-15T22:16:09.07" personId="{CF198B8E-B92C-4D7F-A8C5-965B0965DACD}" id="{F189DC57-31E6-4F23-95C9-95775CE2AE67}">
    <text>Shopping informou a quantidade e descritivo das faltas somente em maio/25</text>
  </threadedComment>
  <threadedComment ref="K194" dT="2024-03-11T18:39:47.93" personId="{077BC691-A779-4B97-ADC0-74443AACE796}" id="{BFE7545B-F5BE-4E68-8CAA-82FDE6431664}">
    <text>Novo escopo - 1 encarregado e 2 líderes, considerando SC reajustada 2024 pela Atlas</text>
  </threadedComment>
  <threadedComment ref="K194" dT="2025-04-30T15:40:45.68" personId="{CF198B8E-B92C-4D7F-A8C5-965B0965DACD}" id="{61985572-64FD-46C4-9AFB-FF0161123623}" parentId="{BFE7545B-F5BE-4E68-8CAA-82FDE6431664}">
    <text>Ainda é o valor antes do reequilibrio</text>
  </threadedComment>
  <threadedComment ref="K195" dT="2025-02-13T20:53:47.36" personId="{CF198B8E-B92C-4D7F-A8C5-965B0965DACD}" id="{754C7666-89B8-407E-9DBB-B162F1589B33}">
    <text xml:space="preserve">Reajuste 2025 
Aprovado em 13/02
E-mail correspondente: REAJUSTE JANEIRO/25 - I2391 MANAUARA SHOPPING - ALLOS </text>
  </threadedComment>
  <threadedComment ref="K196" dT="2025-04-01T18:54:23.54" personId="{CF198B8E-B92C-4D7F-A8C5-965B0965DACD}" id="{22A47223-6F69-4181-BF0A-556EC9A0C495}">
    <text>Valor reajuste 2025 
Validado dia: 01/04
E-mail correspondente: REAJUSTE 2025 - MANAUARA SHOPPING - ATENDENTE DE MALL</text>
  </threadedComment>
  <threadedComment ref="K197" dT="2025-04-22T21:58:58.49" personId="{077BC691-A779-4B97-ADC0-74443AACE796}" id="{539E59BA-2397-4793-97C0-B6504C0B5E97}">
    <text>Reajuste 2025 - considerada validação do valor de acordo com a NF emitida em abril</text>
  </threadedComment>
  <threadedComment ref="K198" dT="2025-02-28T00:56:19.92" personId="{CF198B8E-B92C-4D7F-A8C5-965B0965DACD}" id="{1175947A-89F1-46EB-8FF5-1E171D1183D7}">
    <text>Reajuste 2025</text>
  </threadedComment>
  <threadedComment ref="K200" dT="2024-06-25T20:25:31.50" personId="{077BC691-A779-4B97-ADC0-74443AACE796}" id="{F0BAF6B4-43F1-4C55-B42D-165C8C0010F4}">
    <text>Reajuste 2024</text>
  </threadedComment>
  <threadedComment ref="K202" dT="2024-11-01T20:19:18.02" personId="{CF198B8E-B92C-4D7F-A8C5-965B0965DACD}" id="{AAAE54E5-CAB1-4373-AEEE-FB1BF256F743}">
    <text>Reajuste 2024</text>
  </threadedComment>
  <threadedComment ref="K204" dT="2025-05-08T20:16:44.45" personId="{CF198B8E-B92C-4D7F-A8C5-965B0965DACD}" id="{FC5B9DD4-1A68-49C3-A86D-BE24214B675E}">
    <text>Reajuste de proposta para 470k e ajuste de escopo de 05 efetivos para 495k</text>
  </threadedComment>
  <threadedComment ref="K204" dT="2025-05-08T20:17:22.73" personId="{CF198B8E-B92C-4D7F-A8C5-965B0965DACD}" id="{6475CB5D-52B8-4216-BFF7-FF15751B253D}" parentId="{FC5B9DD4-1A68-49C3-A86D-BE24214B675E}">
    <text>Ainda há a discussão sobre a questão da insalubridade. Atlas pediu para o Shopping verificar com o sindicato sobre a situação porém ainda não tivemos resposta</text>
  </threadedComment>
  <threadedComment ref="M204" dT="2025-05-28T20:29:50.51" personId="{CF198B8E-B92C-4D7F-A8C5-965B0965DACD}" id="{BFEEB4B6-8C37-4B3F-8143-03B5062959DA}">
    <text>Faltas referentes a Abril</text>
  </threadedComment>
  <threadedComment ref="K205" dT="2025-04-30T14:29:19.34" personId="{CF198B8E-B92C-4D7F-A8C5-965B0965DACD}" id="{D6700307-4D44-46B0-8FA2-A16C5965F61A}">
    <text>Reequilíbrio negociado pelo Shopping</text>
  </threadedComment>
  <threadedComment ref="K206" dT="2025-04-08T21:58:28.70" personId="{CF198B8E-B92C-4D7F-A8C5-965B0965DACD}" id="{95022E49-89DC-43CE-9E4F-2475B1C1EF2F}">
    <text>Valor 2025;
Validado dia 08/04
E-mail correspondente: REAJUSTE 2025 - SHOPPING PARANGABA - LIMPEZA</text>
  </threadedComment>
  <threadedComment ref="K208" dT="2025-04-28T15:05:26.64" personId="{077BC691-A779-4B97-ADC0-74443AACE796}" id="{4AB7C064-5256-478E-AEEC-C38A58E257B7}">
    <text>Reajuste 2025</text>
  </threadedComment>
  <threadedComment ref="K209" dT="2025-04-25T15:29:41.32" personId="{077BC691-A779-4B97-ADC0-74443AACE796}" id="{FD212687-AFE3-4890-AFDD-3D55A8CA8BA1}">
    <text>Reajuste 2025 + reajuste insumos</text>
  </threadedComment>
  <threadedComment ref="K210" dT="2025-02-03T21:43:52.72" personId="{CF198B8E-B92C-4D7F-A8C5-965B0965DACD}" id="{26B186A7-63FE-409D-B216-32B4B013BAD2}">
    <text>Reajuste ocorrido em 27/12/24 (REAJUSTE DISSIDIO - CCT 2024/2025)
Vigência começou em: 1-set-24</text>
  </threadedComment>
  <threadedComment ref="K211" dT="2024-06-18T17:50:40.38" personId="{077BC691-A779-4B97-ADC0-74443AACE796}" id="{DAB580FE-F818-478C-BF27-8C979AE974E9}">
    <text>Implantação Flora Rocha 25/07</text>
  </threadedComment>
  <threadedComment ref="K212" dT="2025-03-10T13:14:18.55" personId="{CF198B8E-B92C-4D7F-A8C5-965B0965DACD}" id="{5E40DA39-79BC-4ECB-96EF-FF0E0258ABD0}">
    <text>Valor com o aumento de escopo de 02 pessoas (Iniciado dia 10/03)
Aprovado pelo corporativo dia 30/01 pela Letícia.
E-mail correspondente: Aumento de efetivo limpeza - Plaza Sul Shopping</text>
  </threadedComment>
  <threadedComment ref="AD212" dT="2025-04-14T20:54:18.34" personId="{077BC691-A779-4B97-ADC0-74443AACE796}" id="{D691F5EC-F1F9-4648-BFF9-B6A809B4D746}">
    <text>Extra tratamento de piso 30 dias
+
Extra reserva técnica - limpeza estacionamento. Seguirão com valor do fornecedor</text>
  </threadedComment>
  <threadedComment ref="K213" dT="2025-04-25T15:02:39.07" personId="{077BC691-A779-4B97-ADC0-74443AACE796}" id="{79261364-A9B0-403A-9F1C-F982CD243ED5}">
    <text>Reoneração + ajuste de salário do oficial de manutenção e do encarregado (validado pelo corporativo).
e-mail: "Medição Mensal Fevereiro/25 - Plaza Sul"</text>
  </threadedComment>
  <threadedComment ref="K214" dT="2025-04-25T15:05:30.83" personId="{077BC691-A779-4B97-ADC0-74443AACE796}" id="{3EE2A0FD-6B0A-4A6B-AB64-B6E87FCD94B7}">
    <text>Reoneração</text>
  </threadedComment>
  <threadedComment ref="K215" dT="2024-06-21T14:08:12.00" personId="{077BC691-A779-4B97-ADC0-74443AACE796}" id="{EB0D0A95-8721-4838-B4A7-2C119A01500C}">
    <text>Reajuste 2024</text>
  </threadedComment>
  <threadedComment ref="K216" dT="2024-06-21T14:08:08.49" personId="{077BC691-A779-4B97-ADC0-74443AACE796}" id="{4FA53C0F-A633-4293-A458-2D4722F9A89B}">
    <text>Reajuste 2024</text>
  </threadedComment>
  <threadedComment ref="K217" dT="2024-11-04T13:23:52.14" personId="{CF198B8E-B92C-4D7F-A8C5-965B0965DACD}" id="{07712486-19F1-445C-8BFC-6A8C0794C7A8}">
    <text>Reajuste 2024</text>
  </threadedComment>
  <threadedComment ref="K218" dT="2024-10-07T18:56:32.73" personId="{077BC691-A779-4B97-ADC0-74443AACE796}" id="{4AFF58C9-8AC8-470A-B0A3-EE6CF78D0B85}">
    <text xml:space="preserve">Reajuste 2024 + redução salário operador de máquina 
+
Ajuste de lista de materiais e equipamentos - e-mail: Demonstrativo de Faturamento - Março/2025 </text>
  </threadedComment>
  <threadedComment ref="T218" dT="2025-05-12T20:34:55.72" personId="{59305CD0-CD74-42A8-9233-6B4C33119B70}" id="{B5969514-EB7C-498D-9560-45DA60F109D5}">
    <text>Desconto elevador (7/10)</text>
  </threadedComment>
  <threadedComment ref="AC218" dT="2025-05-13T20:38:45.39" personId="{077BC691-A779-4B97-ADC0-74443AACE796}" id="{FD5B151B-FDE5-41B3-AF5E-F5A220155659}">
    <text>Seguirão com valor fornecedor</text>
  </threadedComment>
  <threadedComment ref="K219" dT="2024-08-15T19:06:16.38" personId="{077BC691-A779-4B97-ADC0-74443AACE796}" id="{ED1D1506-DDB7-4411-8380-1DB97B369C91}">
    <text>Reajuste 2024 + Reoneração</text>
  </threadedComment>
  <threadedComment ref="K220" dT="2024-08-15T12:55:19.64" personId="{077BC691-A779-4B97-ADC0-74443AACE796}" id="{CD0D6F7E-59B6-488E-8B53-B552908BE37D}">
    <text>Reajuste 2024 + Reoneração</text>
  </threadedComment>
  <threadedComment ref="K221" dT="2024-05-20T13:28:21.22" personId="{077BC691-A779-4B97-ADC0-74443AACE796}" id="{8BD7DC6F-4EB4-437C-9101-CE1BAB8FC509}">
    <text>Reajuste 2023 que não estava aprovado no nosso controle, mas é o que o shopping está pagando</text>
  </threadedComment>
  <threadedComment ref="K223" dT="2024-10-10T22:35:49.60" personId="{CF198B8E-B92C-4D7F-A8C5-965B0965DACD}" id="{5927C353-5EA5-47D3-A157-490FE611A52D}">
    <text>REAJUSTE 2024</text>
  </threadedComment>
  <threadedComment ref="K224" dT="2024-12-17T13:43:33.74" personId="{CF198B8E-B92C-4D7F-A8C5-965B0965DACD}" id="{4527B085-EC60-437C-980E-BBF337F30DF1}">
    <text>Ajuste nos salários e inclusão de equip</text>
  </threadedComment>
  <threadedComment ref="K225" dT="2024-06-28T15:42:57.99" personId="{077BC691-A779-4B97-ADC0-74443AACE796}" id="{3D0BAF70-1E26-4B95-B5B7-916AF78C1A1F}">
    <text>Implantação Ambi Verde 01/08</text>
  </threadedComment>
  <threadedComment ref="K226" dT="2025-04-03T12:42:25.31" personId="{CF198B8E-B92C-4D7F-A8C5-965B0965DACD}" id="{EDE4EC2A-F85B-40D6-A845-BC19C40E815B}">
    <text>Valor reajustado 2025
Validado dia 02/04
E-mail correspondente: Shopping Taboão/Limpeza - Reajuste 2025</text>
  </threadedComment>
  <threadedComment ref="T226" dT="2025-04-24T20:34:00.12" personId="{CF198B8E-B92C-4D7F-A8C5-965B0965DACD}" id="{BDE422DF-D9FE-40CB-A164-C85C0D455A95}">
    <text>Desconto referente a NF fiscal do extra que o fornecedor emitiu - (Validamos o valor de R$ 12.892,84 enquanto o fornecedor R$ 13.202,21)
Só recebemos o pedido do extra após a emissão da nota 
E-mail correspondente: Top Service | Fechamento Fevereiro/25</text>
  </threadedComment>
  <threadedComment ref="AC226" dT="2025-05-26T13:10:19.77" personId="{CF198B8E-B92C-4D7F-A8C5-965B0965DACD}" id="{FDA75805-CED6-4E17-A17E-A6D9B8B3694F}">
    <text>Extras dia 21/04 e 18/04</text>
  </threadedComment>
  <threadedComment ref="AD226" dT="2025-05-26T13:10:19.77" personId="{CF198B8E-B92C-4D7F-A8C5-965B0965DACD}" id="{0F73ED21-6066-4D6C-ACBE-BC25D43EB8A1}">
    <text>Extras dia 21/04 e 18/04</text>
  </threadedComment>
  <threadedComment ref="K227" dT="2025-05-08T14:58:55.15" personId="{CF198B8E-B92C-4D7F-A8C5-965B0965DACD}" id="{E4887CAE-882A-45A9-A54F-6184C50C77B4}">
    <text>O Shopping realiza a emissão da nota fiscal no mês da prestação de serviço então o envio da medição é baseado em: Valor do mês em que a medição é enviada - Valor dos descontos do mês anterior.
A medição final foi enviada dia 08/05 com o valor atualizado do aumento de efetivo no contrato que se iniciou em maio 05/05 (Foi realizado um cálculo proporcional referente aos 4 dias de contrato com o valor anterior) somado aos descontos referentes a Abril/25.</text>
  </threadedComment>
  <threadedComment ref="Q227" dT="2025-04-30T17:50:58.00" personId="{CF198B8E-B92C-4D7F-A8C5-965B0965DACD}" id="{BE10A599-56E0-400B-AF41-813A97B48C8A}">
    <text>SLA referente a Março/25</text>
  </threadedComment>
  <threadedComment ref="K228" dT="2025-05-12T19:26:52.33" personId="{CF198B8E-B92C-4D7F-A8C5-965B0965DACD}" id="{7288D01E-40BB-47A6-8989-58773C176225}">
    <text>O Shopping realiza a emissão da nota fiscal no mês da prestação de serviço então o envio da medição é baseado em: Valor do mês em que a medição é enviada - Valor dos descontos do mês anterior.
A medição final foi enviada dia 08/05 com o valor atualizado do aumento de efetivo no contrato que se iniciou em maio 05/05 (Foi realizado um cálculo proporcional referente aos 4 dias de contrato com o valor anterior) somado aos descontos referentes a Abril/25.</text>
  </threadedComment>
  <threadedComment ref="M228" dT="2025-05-12T19:29:40.09" personId="{CF198B8E-B92C-4D7F-A8C5-965B0965DACD}" id="{201B6E0D-83C0-4359-8B29-DF742D756C74}">
    <text>O contrato iniciou em Maio/25, mas como o shopping emite a NF no mês da prestação de serviço, estamos enviando o valor do mês de maio com os descontos de abril (como não houve serviço a nota seria no valor cheio)</text>
  </threadedComment>
  <threadedComment ref="O228" dT="2025-05-12T19:29:40.09" personId="{CF198B8E-B92C-4D7F-A8C5-965B0965DACD}" id="{DA349A61-710C-40CD-A00B-5367EB815A34}">
    <text>O contrato iniciou em Maio/25, mas como o shopping emite a NF no mês da prestação de serviço, estamos enviando o valor do mês de maio com os descontos de abril (como não houve serviço a nota seria no valor cheio)</text>
  </threadedComment>
  <threadedComment ref="P228" dT="2025-05-12T19:29:40.09" personId="{CF198B8E-B92C-4D7F-A8C5-965B0965DACD}" id="{FCF77451-6B70-4371-89AA-3F48C9D7CC59}">
    <text>O contrato iniciou em Maio/25, mas como o shopping emite a NF no mês da prestação de serviço, estamos enviando o valor do mês de maio com os descontos de abril (como não houve serviço a nota seria no valor cheio)</text>
  </threadedComment>
  <threadedComment ref="K229" dT="2025-02-24T12:55:30.03" personId="{CF198B8E-B92C-4D7F-A8C5-965B0965DACD}" id="{CED2EB40-09AF-40EC-BFAA-18EEEDC9AA7E}">
    <text xml:space="preserve">Reajuste 2025 (Adição do prêmio assiduidade)
Validado em: 24/02.
E-mail associado: AJUSTE DE VALORES EM COFORMIDADE COM A CONVENÇÃO COLETIVA SIEMACO DE 2025 - SHOPPING TABOÃO | PORTARIA </text>
  </threadedComment>
  <threadedComment ref="K230" dT="2025-02-24T12:57:14.24" personId="{CF198B8E-B92C-4D7F-A8C5-965B0965DACD}" id="{B58432F9-E065-46E1-A758-494B205E4FD4}">
    <text xml:space="preserve">Valor reajuste 2025.
Validado em 30/01.
E-mail associado: AJUSTE DE VALORES EM COFORMIDADE COM A CONVENÇÃO COLETIVA DE 2025 - SHOPPING TABOÃO </text>
  </threadedComment>
  <threadedComment ref="K231" dT="2025-01-23T17:37:58.72" personId="{CF198B8E-B92C-4D7F-A8C5-965B0965DACD}" id="{13FEE6AF-FF46-4725-B1EA-6B7AA0388A46}">
    <text>Valor Reajustado 2024 (Solicitaram o reajuste da CCT que saiu em 05/2024 em 01/2025 - A CCT é vigente até 02/2025)</text>
  </threadedComment>
  <threadedComment ref="K232" dT="2025-04-01T15:22:12.63" personId="{CF198B8E-B92C-4D7F-A8C5-965B0965DACD}" id="{37691959-2AE5-45D9-93B1-DA878372EAB7}">
    <text>Reajuste 2025</text>
  </threadedComment>
  <threadedComment ref="K233" dT="2024-07-31T15:01:31.05" personId="{077BC691-A779-4B97-ADC0-74443AACE796}" id="{2A51559D-BE56-48E4-99DA-113B1B91938D}">
    <text>Reajuste 2024</text>
  </threadedComment>
  <threadedComment ref="K234" dT="2025-02-10T19:54:17.61" personId="{CF198B8E-B92C-4D7F-A8C5-965B0965DACD}" id="{113EDD50-9539-40F7-8517-624CA4C45709}">
    <text xml:space="preserve">Reajuste 2025:
O fornecedor absorveu o custo do prêmio boa permanencia para chegar no valor deles (Eles nunca preencheram com os valores devidos na nossa planilha, somente preenchiam para chegar no valor deles)
E-mail sobre a discussão: Recomposição salarial 2025 - Vigilantes - Boulevard Shopping - Conquista </text>
  </threadedComment>
  <threadedComment ref="K235" dT="2025-02-27T17:36:25.14" personId="{CF198B8E-B92C-4D7F-A8C5-965B0965DACD}" id="{205C75F3-7A48-44B1-8964-1F448D311412}">
    <text xml:space="preserve">Valor do reajuste que aconteceu em dez/24 referente a data base de agosto/24.
E-mail correspondente: Amazonas Shopping - Contrato Brigada (IVAN VIDINHA) </text>
  </threadedComment>
  <threadedComment ref="K236" dT="2025-07-29T22:03:10.73" personId="{CF198B8E-B92C-4D7F-A8C5-965B0965DACD}" id="{7E690221-D241-4223-AB0B-75901A4913CE}">
    <text>Não temos abertura deste contrato</text>
  </threadedComment>
  <threadedComment ref="K236" dT="2025-08-28T15:28:16.24" personId="{CF198B8E-B92C-4D7F-A8C5-965B0965DACD}" id="{92E7857B-5B92-4880-80ED-DE2BA9030027}" parentId="{7E690221-D241-4223-AB0B-75901A4913CE}">
    <text>Valor que emitem é R$ 12.065,00</text>
  </threadedComment>
  <threadedComment ref="V236" dT="2025-07-18T17:05:05.02" personId="{CF198B8E-B92C-4D7F-A8C5-965B0965DACD}" id="{8F902B79-7F9E-43CE-97D2-E5D4F2B4FE1C}">
    <text>Não temos abertura deste contrato. Valor emitido: R$ 12.065,00</text>
  </threadedComment>
  <threadedComment ref="K237" dT="2025-03-06T13:57:05.05" personId="{CF198B8E-B92C-4D7F-A8C5-965B0965DACD}" id="{3F434D4E-9E57-4D41-B298-9054440FAD20}">
    <text>Valor 2025
Validado dia: 13/02.
E-mail Correspondente: REAJUSTE JANEIRO/25 - A2364 AMAZONAS SHOPPING - ALLOS</text>
  </threadedComment>
  <threadedComment ref="AD237" dT="2025-06-05T13:43:43.73" personId="{DCCE333A-CB98-4A5F-B190-E9F3A7976E30}" id="{17AE4E3C-A58F-4A21-BD7F-6E0B523ADDE9}">
    <text>Extras referentes aos dias - 09, 10, 11 e 31 de maio - R$ 9921,6
Extras do dia 01 (feriado) - R$ R$ 3.485,87</text>
  </threadedComment>
  <threadedComment ref="K238" dT="2025-04-04T23:21:51.78" personId="{CF198B8E-B92C-4D7F-A8C5-965B0965DACD}" id="{9B216D95-41CC-488C-BE5F-E453CCAF065F}">
    <text>Valor 2025.
Planilha com ajustes de horário.</text>
  </threadedComment>
  <threadedComment ref="K239" dT="2025-02-13T21:56:39.21" personId="{CF198B8E-B92C-4D7F-A8C5-965B0965DACD}" id="{FA50FE22-4C50-4A77-918D-D9EFD615125B}">
    <text xml:space="preserve">Reajuste 2025.
Aprovado em 13/02.
E-mail correspondente: REAJUSTE JANEIRO/25 - I2250 CONDOMINIO AMAZONAS SHOPPING CENTER - ALLOS 
</text>
  </threadedComment>
  <threadedComment ref="K240" dT="2025-04-02T12:31:37.04" personId="{CF198B8E-B92C-4D7F-A8C5-965B0965DACD}" id="{8F4D04C8-B030-4DAA-9B91-A79725C14609}">
    <text>Valor 2025
Validado dia 01/04.
E-mail correspondente:</text>
  </threadedComment>
  <threadedComment ref="K241" dT="2025-07-31T21:41:22.97" personId="{CF198B8E-B92C-4D7F-A8C5-965B0965DACD}" id="{39B9D50B-6263-46D8-B480-1A5C1954464C}">
    <text>Descobrimos durante o pedido de reajuste do fornecedor que o valor que estavam praticando seria de R$23.952,18 e não o valor aprovado de R$ 22.832,61 conforme o e-mail de reajuste de 2024. - Fornecedor não retornou nosso questionamento
E-mail correspondente: VALIDAÇÃO DE REAJUSTE 2025 MARCIA LIMA</text>
  </threadedComment>
  <threadedComment ref="K242" dT="2025-04-16T14:11:08.45" personId="{CF198B8E-B92C-4D7F-A8C5-965B0965DACD}" id="{5C060B5F-6701-4011-B5B4-A5515E98861C}">
    <text>Reajuste 2025
Validado dia 15/04
E-mail correspondente: Reajuste Contratual 2025 - Shopping Boulevard Belém.</text>
  </threadedComment>
  <threadedComment ref="AD242" dT="2025-03-28T20:03:50.73" personId="{59305CD0-CD74-42A8-9233-6B4C33119B70}" id="{34E89212-B170-4798-9F87-D7E147E3CE24}">
    <text>Extra referente ao dia 08 a 11/05 (R$7.753,51)</text>
  </threadedComment>
  <threadedComment ref="K246" dT="2025-06-06T16:35:33.26" personId="{DCCE333A-CB98-4A5F-B190-E9F3A7976E30}" id="{069D0D7E-4993-4D44-B91D-12C143CFADB4}">
    <text>Reajuste de 2025</text>
  </threadedComment>
  <threadedComment ref="K246" dT="2025-06-09T19:03:27.62" personId="{CF198B8E-B92C-4D7F-A8C5-965B0965DACD}" id="{AC24A250-550A-4F47-B307-3EBEE9F99748}" parentId="{069D0D7E-4993-4D44-B91D-12C143CFADB4}">
    <text>Validado dia: 22/05
E-mail correspondente: REAJUSTE 2025 - SHOPPING BOULERVARD</text>
  </threadedComment>
  <threadedComment ref="Y246" dT="2025-05-26T12:25:33.48" personId="{CF198B8E-B92C-4D7F-A8C5-965B0965DACD}" id="{C2F548EC-0D4F-4B10-97AD-A8015573F1F7}">
    <text>Retroativo parcelado em 6x
E-mail correspondente: 
Reajuste 2025
REAJUSTE 2025 - SHOPPING BOULERVARD</text>
  </threadedComment>
  <threadedComment ref="AC246" dT="2025-05-06T16:54:49.92" personId="{DCCE333A-CB98-4A5F-B190-E9F3A7976E30}" id="{4C8030BB-D92C-400B-A03B-6BFD975AB4DC}">
    <text xml:space="preserve">Hora extra referente aos dias 09,10 e 11 de Maio </text>
  </threadedComment>
  <threadedComment ref="AC246" dT="2025-05-07T18:50:31.92" personId="{CF198B8E-B92C-4D7F-A8C5-965B0965DACD}" id="{DDD2B748-1D19-4ABC-A31D-3E037441D966}" parentId="{4C8030BB-D92C-400B-A03B-6BFD975AB4DC}">
    <text>R$ 205,63 - Extra 25/04</text>
  </threadedComment>
  <threadedComment ref="AC246" dT="2025-05-07T18:50:51.01" personId="{CF198B8E-B92C-4D7F-A8C5-965B0965DACD}" id="{19D058F8-33F9-4195-BA12-9DE50C7D15F5}" parentId="{4C8030BB-D92C-400B-A03B-6BFD975AB4DC}">
    <text>R$ 411,36 - Extra 08/05</text>
  </threadedComment>
  <threadedComment ref="AD246" dT="2025-05-06T16:54:49.92" personId="{DCCE333A-CB98-4A5F-B190-E9F3A7976E30}" id="{D2385FCC-5333-45BF-A58D-87FAFE567B2B}">
    <text xml:space="preserve">Hora extra referente aos dias 09,10 e 11 de Maio </text>
  </threadedComment>
  <threadedComment ref="AD246" dT="2025-05-07T18:50:31.92" personId="{CF198B8E-B92C-4D7F-A8C5-965B0965DACD}" id="{7574AE68-EC9A-45CF-B487-EC3AD927CC55}" parentId="{D2385FCC-5333-45BF-A58D-87FAFE567B2B}">
    <text>R$ 205,63 - Extra 25/04</text>
  </threadedComment>
  <threadedComment ref="AD246" dT="2025-05-07T18:50:51.01" personId="{CF198B8E-B92C-4D7F-A8C5-965B0965DACD}" id="{F5455360-9345-44AA-BE86-EC8A668D92BE}" parentId="{D2385FCC-5333-45BF-A58D-87FAFE567B2B}">
    <text>R$ 411,36 - Extra 08/05</text>
  </threadedComment>
  <threadedComment ref="AD246" dT="2025-05-21T13:34:45.95" personId="{DCCE333A-CB98-4A5F-B190-E9F3A7976E30}" id="{E1864E33-1E94-47A6-B072-8CAA1308AEF2}" parentId="{D2385FCC-5333-45BF-A58D-87FAFE567B2B}">
    <text>R$242,20 - Extra 21, 23, 26, 28, 30/5</text>
  </threadedComment>
  <threadedComment ref="K247" dT="2025-05-13T19:14:34.98" personId="{CF198B8E-B92C-4D7F-A8C5-965B0965DACD}" id="{ADB88AFE-7997-433C-8607-07635A1C32D9}">
    <text>Shopping negociou o reajuste sem nos colocar na cópia. Ficou acordado o reajuste baseado no IPCA Acumulado de  03/2024-02/2025 = 5,06%</text>
  </threadedComment>
  <threadedComment ref="K247" dT="2025-05-13T19:14:54.28" personId="{CF198B8E-B92C-4D7F-A8C5-965B0965DACD}" id="{3300261C-2A51-47F4-B989-F496CC95F757}" parentId="{ADB88AFE-7997-433C-8607-07635A1C32D9}">
    <text>Solicitamos o preenchimento da planilha para analisar se os custos são devidos</text>
  </threadedComment>
  <threadedComment ref="K248" dT="2025-05-13T14:25:28.92" personId="{CF198B8E-B92C-4D7F-A8C5-965B0965DACD}" id="{900425B6-9680-4EDE-B1E5-BD5A4DCBD06A}">
    <text>Valor 2025
Validado dia 13/05
E-mail Correspondente: SHOPPING BOULEVARD FEIRA DE SANTANA/BA- (REAJUSTE CCT PORTARIA - FEIRA DE SANTANA - 2025)</text>
  </threadedComment>
  <threadedComment ref="K249" dT="2025-02-12T19:42:13.73" personId="{CF198B8E-B92C-4D7F-A8C5-965B0965DACD}" id="{4B485082-9348-4F22-AAC6-8C135B7048AA}">
    <text>Valor reajuste 2025 (Incluído o valor de prêmio permanência na planilha, deve-se fazer o controle de quem está apto a receber o benefício.)</text>
  </threadedComment>
  <threadedComment ref="K249" dT="2025-02-12T19:42:29.64" personId="{CF198B8E-B92C-4D7F-A8C5-965B0965DACD}" id="{6E927BCA-DE2B-4438-9572-D628A389D052}" parentId="{4B485082-9348-4F22-AAC6-8C135B7048AA}">
    <text xml:space="preserve">E-mail correspondente: SHOPPING BOULEVARD FEIRA DE SANTANA/BA- (REAJUSTE CCT VIGILANCIA 2025) </text>
  </threadedComment>
  <threadedComment ref="K250" dT="2025-02-28T13:35:09.38" personId="{CF198B8E-B92C-4D7F-A8C5-965B0965DACD}" id="{8CA4B723-F754-4A31-BFB2-F64997CA000C}">
    <text xml:space="preserve">Reajuste 2025.
validado dia: 28/02
Email correspondente: Medição Mensal Janeiro/25 - Cariri Shopping
</text>
  </threadedComment>
  <threadedComment ref="K251" dT="2025-04-08T03:36:22.68" personId="{CF198B8E-B92C-4D7F-A8C5-965B0965DACD}" id="{DF175653-5A25-437E-A90B-4439FA4673D1}">
    <text>Valor reajustado 2025;
Validado dia 27/03;
E-mail correspondente: RES: ENC: planilha de custos BCPC 2024/2025</text>
  </threadedComment>
  <threadedComment ref="K252" dT="2025-03-25T20:22:19.62" personId="{CF198B8E-B92C-4D7F-A8C5-965B0965DACD}" id="{77FF6EA8-4E91-4EDA-BDBF-BB3E8212C84C}">
    <text>Valor reajustado para 2025.
Validado dia 25/03.
E-mail correspondente: CONTRATO JARDINANDO MANAUARA</text>
  </threadedComment>
  <threadedComment ref="K253" dT="2025-05-23T20:27:41.82" personId="{CF198B8E-B92C-4D7F-A8C5-965B0965DACD}" id="{F8519575-0B6B-48D3-95AD-F24DEBAFF09C}">
    <text>Reajuste 2025 + reequilíbrio</text>
  </threadedComment>
  <threadedComment ref="AD253" dT="2025-06-16T12:40:20.20" personId="{DCCE333A-CB98-4A5F-B190-E9F3A7976E30}" id="{33638D0C-E983-4AC7-948F-9D503D3D2986}">
    <text>extras dias 01, 09, 10 e 11 de Maio</text>
  </threadedComment>
  <threadedComment ref="K254" dT="2025-02-13T20:53:47.36" personId="{CF198B8E-B92C-4D7F-A8C5-965B0965DACD}" id="{5BD62143-CADB-42BC-9A46-1E5EAF3E2CA8}">
    <text xml:space="preserve">Reajuste 2025 
Aprovado em 13/02
E-mail correspondente: REAJUSTE JANEIRO/25 - I2391 MANAUARA SHOPPING - ALLOS </text>
  </threadedComment>
  <threadedComment ref="K255" dT="2025-04-01T18:54:23.54" personId="{CF198B8E-B92C-4D7F-A8C5-965B0965DACD}" id="{9078ED63-95E0-4AF5-8D02-A9F20C5B13F4}">
    <text>Valor reajuste 2025 
Validado dia: 01/04
E-mail correspondente: REAJUSTE 2025 - MANAUARA SHOPPING - ATENDENTE DE MALL</text>
  </threadedComment>
  <threadedComment ref="K256" dT="2025-04-22T21:58:58.49" personId="{077BC691-A779-4B97-ADC0-74443AACE796}" id="{98A05AD9-82BC-497E-96CF-9B0968E0472E}">
    <text>Reajuste 2025 - considerada validação do valor de acordo com a NF emitida em abril</text>
  </threadedComment>
  <threadedComment ref="K257" dT="2025-02-28T00:56:19.92" personId="{CF198B8E-B92C-4D7F-A8C5-965B0965DACD}" id="{9B9E426F-9FBD-4F63-93D1-7D19FFED110A}">
    <text>Reajuste 2025</text>
  </threadedComment>
  <threadedComment ref="K259" dT="2024-06-25T20:25:31.50" personId="{077BC691-A779-4B97-ADC0-74443AACE796}" id="{50F77F66-7782-4906-BCAC-E45BC9E5B588}">
    <text>Reajuste 2024</text>
  </threadedComment>
  <threadedComment ref="K261" dT="2024-11-01T20:19:18.02" personId="{CF198B8E-B92C-4D7F-A8C5-965B0965DACD}" id="{E034CC62-5C75-4292-A68D-925DD6ED19C2}">
    <text>Reajuste 2024</text>
  </threadedComment>
  <threadedComment ref="K263" dT="2025-05-28T20:31:05.45" personId="{CF198B8E-B92C-4D7F-A8C5-965B0965DACD}" id="{6F3E11B7-AB86-4D78-9BEB-C45C619AFEF6}">
    <text>Valor correspondente ao ajuste de salário do operador de máquina</text>
  </threadedComment>
  <threadedComment ref="K263" dT="2025-05-28T20:31:16.83" personId="{CF198B8E-B92C-4D7F-A8C5-965B0965DACD}" id="{F80F33E9-6416-42B7-8702-1051EE7948D1}" parentId="{6F3E11B7-AB86-4D78-9BEB-C45C619AFEF6}">
    <text>E-mail correspondente: SALÁRIOS OPERADORES DE MÁQUINA | SDB</text>
  </threadedComment>
  <threadedComment ref="K263" dT="2025-06-04T19:07:07.57" personId="{CF198B8E-B92C-4D7F-A8C5-965B0965DACD}" id="{0FA0083D-0FF8-4830-B087-80CBF061FD13}" parentId="{6F3E11B7-AB86-4D78-9BEB-C45C619AFEF6}">
    <text>Valor referente ao mês da prestação de serviço</text>
  </threadedComment>
  <threadedComment ref="M263" dT="2025-06-04T19:10:31.73" personId="{CF198B8E-B92C-4D7F-A8C5-965B0965DACD}" id="{3FD3909E-1FBF-49DA-9256-C369517901E8}">
    <text>Faltas de Maio (Com o valor das faltas referente ao valor anterior ainda)</text>
  </threadedComment>
  <threadedComment ref="P263" dT="2025-06-04T19:10:07.48" personId="{CF198B8E-B92C-4D7F-A8C5-965B0965DACD}" id="{AF316145-C0D3-47FA-B5DA-E3C1DF64004C}">
    <text>SLA de maio</text>
  </threadedComment>
  <threadedComment ref="V263" dT="2025-06-04T19:01:30.64" personId="{CF198B8E-B92C-4D7F-A8C5-965B0965DACD}" id="{6A1FA5D7-26C1-45EB-BAF2-13C6EC575EA4}">
    <text>Valor do mês de Junho com os descontos de Maio</text>
  </threadedComment>
  <threadedComment ref="AA263" dT="2025-06-04T19:09:58.88" personId="{CF198B8E-B92C-4D7F-A8C5-965B0965DACD}" id="{8CA5DCDF-940B-491C-AE6C-E88DB6162699}">
    <text>O Shopping considera a emissão no mês da prestação de serviço, logo o valor do contrato é referente a junho e os descontos do mês anterior, maio</text>
  </threadedComment>
  <threadedComment ref="K264" dT="2025-04-30T14:29:19.34" personId="{CF198B8E-B92C-4D7F-A8C5-965B0965DACD}" id="{555F0AED-54B6-4C1A-B775-C186E2D4AC20}">
    <text>Reequilíbrio negociado pelo Shopping</text>
  </threadedComment>
  <threadedComment ref="K265" dT="2025-04-08T21:58:28.70" personId="{CF198B8E-B92C-4D7F-A8C5-965B0965DACD}" id="{52821113-6693-412F-8640-A8EEA15F2B6C}">
    <text>Valor 2025;
Validado dia 08/04
E-mail correspondente: REAJUSTE 2025 - SHOPPING PARANGABA - LIMPEZA</text>
  </threadedComment>
  <threadedComment ref="K267" dT="2025-04-28T15:05:26.64" personId="{077BC691-A779-4B97-ADC0-74443AACE796}" id="{B290CBFD-EB34-4553-A4CE-7C6A2B252148}">
    <text>Reajuste 2025</text>
  </threadedComment>
  <threadedComment ref="K268" dT="2025-04-25T15:29:41.32" personId="{077BC691-A779-4B97-ADC0-74443AACE796}" id="{8023E948-1D3D-47EE-8626-E2C775F8CCA6}">
    <text>Reajuste 2025 + reajuste insumos</text>
  </threadedComment>
  <threadedComment ref="K269" dT="2025-02-03T21:43:52.72" personId="{CF198B8E-B92C-4D7F-A8C5-965B0965DACD}" id="{601ACA67-4C4B-49AD-B146-92CADB6F544A}">
    <text>Reajuste ocorrido em 27/12/24 (REAJUSTE DISSIDIO - CCT 2024/2025)
Vigência começou em: 1-set-24</text>
  </threadedComment>
  <threadedComment ref="K270" dT="2024-06-18T17:50:40.38" personId="{077BC691-A779-4B97-ADC0-74443AACE796}" id="{B88569CE-2B02-4AC0-856E-9C4273042D77}">
    <text>Implantação Flora Rocha 25/07</text>
  </threadedComment>
  <threadedComment ref="T271" dT="2025-06-11T19:03:00.56" personId="{59305CD0-CD74-42A8-9233-6B4C33119B70}" id="{FCA1FA1B-7D89-4F02-BC7B-E823D874BE36}">
    <text>Desconto referentes às faltas ocorridas em maio durante a execução do extra de tratamento de piso.</text>
  </threadedComment>
  <threadedComment ref="AD271" dT="2025-06-13T19:37:34.92" personId="{59305CD0-CD74-42A8-9233-6B4C33119B70}" id="{1999BAE5-FD69-4AF5-85FC-40BCA089A092}">
    <text>Extra calculado pela Atlas (feriado 01/05).
E-mail: Fechamento maio/25 - Plaza Sul Shopping
Data: 10/06</text>
  </threadedComment>
  <threadedComment ref="K272" dT="2025-04-25T15:02:39.07" personId="{077BC691-A779-4B97-ADC0-74443AACE796}" id="{829461F1-B2FB-4795-8CCA-D18EC3E0ECCE}">
    <text>Reoneração + ajuste de salário do oficial de manutenção e do encarregado (validado pelo corporativo).
e-mail: "Medição Mensal Fevereiro/25 - Plaza Sul"</text>
  </threadedComment>
  <threadedComment ref="K273" dT="2025-04-25T15:05:30.83" personId="{077BC691-A779-4B97-ADC0-74443AACE796}" id="{26E6F698-C5D6-42A5-8E0C-A96D67FB2967}">
    <text>Reoneração</text>
  </threadedComment>
  <threadedComment ref="K274" dT="2024-06-21T14:08:12.00" personId="{077BC691-A779-4B97-ADC0-74443AACE796}" id="{5858EFDC-BD83-4BE1-A352-3ACE1CD9CB64}">
    <text>Reajuste 2024</text>
  </threadedComment>
  <threadedComment ref="K275" dT="2024-06-21T14:08:08.49" personId="{077BC691-A779-4B97-ADC0-74443AACE796}" id="{796AF4B0-A7F6-43AD-8D12-2E2B093D0EC8}">
    <text>Reajuste 2024</text>
  </threadedComment>
  <threadedComment ref="K276" dT="2024-11-04T13:23:52.14" personId="{CF198B8E-B92C-4D7F-A8C5-965B0965DACD}" id="{3A4A3B4F-DC94-4A2F-B6BB-9153DAF68F5D}">
    <text>Reajuste 2024</text>
  </threadedComment>
  <threadedComment ref="K277" dT="2024-10-07T18:56:32.73" personId="{077BC691-A779-4B97-ADC0-74443AACE796}" id="{0BFF5488-F2BB-49F4-A52A-92879BC66FAA}">
    <text xml:space="preserve">Reajuste 2024 + redução salário operador de máquina 
+
Ajuste de lista de materiais e equipamentos - e-mail: Demonstrativo de Faturamento - Março/2025 </text>
  </threadedComment>
  <threadedComment ref="K278" dT="2024-08-15T19:06:16.38" personId="{077BC691-A779-4B97-ADC0-74443AACE796}" id="{D2BD67BD-14FE-40AC-9E6E-E7C58B719733}">
    <text>Reajuste 2024 + Reoneração</text>
  </threadedComment>
  <threadedComment ref="K279" dT="2024-08-15T12:55:19.64" personId="{077BC691-A779-4B97-ADC0-74443AACE796}" id="{C6EFC8D8-319F-4710-A720-604F8DD61401}">
    <text>Reajuste 2024 + Reoneração</text>
  </threadedComment>
  <threadedComment ref="K280" dT="2024-05-20T13:28:21.22" personId="{077BC691-A779-4B97-ADC0-74443AACE796}" id="{48DA3BEC-67E5-4D34-AD3E-B75C01C7237A}">
    <text>Reajuste 2023 que não estava aprovado no nosso controle, mas é o que o shopping está pagando</text>
  </threadedComment>
  <threadedComment ref="K282" dT="2024-10-10T22:35:49.60" personId="{CF198B8E-B92C-4D7F-A8C5-965B0965DACD}" id="{E3EF20EC-9B08-4AC0-9F1C-75E05FFC86AA}">
    <text>REAJUSTE 2024</text>
  </threadedComment>
  <threadedComment ref="K283" dT="2024-12-17T13:43:33.74" personId="{CF198B8E-B92C-4D7F-A8C5-965B0965DACD}" id="{E0D879B0-44D6-48EA-8F89-C33E00192100}">
    <text>Ajuste nos salários e inclusão de equip</text>
  </threadedComment>
  <threadedComment ref="AD283" dT="2025-06-10T12:29:03.51" personId="{DCCE333A-CB98-4A5F-B190-E9F3A7976E30}" id="{B9F07D26-94F2-4B3D-BBF2-E22E47876B7C}">
    <text>Extras dia 01/05</text>
  </threadedComment>
  <threadedComment ref="K284" dT="2024-06-28T15:42:57.99" personId="{077BC691-A779-4B97-ADC0-74443AACE796}" id="{AD34F312-AA76-4CE5-AFB0-B9CAC2474600}">
    <text>Implantação Ambi Verde 01/08</text>
  </threadedComment>
  <threadedComment ref="K285" dT="2025-04-03T12:42:25.31" personId="{CF198B8E-B92C-4D7F-A8C5-965B0965DACD}" id="{0282356C-CBE4-44B5-8EAD-6250C8082DA2}">
    <text>Valor reajustado 2025
Validado dia 02/04
E-mail correspondente: Shopping Taboão/Limpeza - Reajuste 2025</text>
  </threadedComment>
  <threadedComment ref="K286" dT="2025-04-30T18:15:10.89" personId="{CF198B8E-B92C-4D7F-A8C5-965B0965DACD}" id="{DC0EA5B3-EB5B-431F-9AB7-CD9248E90A5B}">
    <text>Referente ao ajuste de escopo (Valor Cheio)</text>
  </threadedComment>
  <threadedComment ref="K286" dT="2025-05-08T14:36:30.65" personId="{CF198B8E-B92C-4D7F-A8C5-965B0965DACD}" id="{E30B7219-CA75-44A8-9A62-CFA479AF0FF9}" parentId="{DC0EA5B3-EB5B-431F-9AB7-CD9248E90A5B}">
    <text>O shopping emite a nota no mês da prestação de serviço - logo a nossa medição é enviada como valor de junho - descontos de maio</text>
  </threadedComment>
  <threadedComment ref="M286" dT="2025-06-04T20:44:44.91" personId="{CF198B8E-B92C-4D7F-A8C5-965B0965DACD}" id="{EC477C81-134B-4F61-B81A-F8BC95D08C4D}">
    <text>Faltas de Maio</text>
  </threadedComment>
  <threadedComment ref="P286" dT="2025-06-04T20:44:57.66" personId="{CF198B8E-B92C-4D7F-A8C5-965B0965DACD}" id="{CA3657E2-825B-4B26-9576-FCD69BF3EE5C}">
    <text>SLA de Maio</text>
  </threadedComment>
  <threadedComment ref="K287" dT="2025-05-12T19:26:24.39" personId="{CF198B8E-B92C-4D7F-A8C5-965B0965DACD}" id="{143F60C2-6A91-4460-A931-590D4C9D4379}">
    <text>Valor do contrato Cheio</text>
  </threadedComment>
  <threadedComment ref="M287" dT="2025-06-04T20:44:48.18" personId="{CF198B8E-B92C-4D7F-A8C5-965B0965DACD}" id="{FB9DE0E7-05B6-4ABD-93B7-B6E4CE2E9EA0}">
    <text>Faltas de Maio</text>
  </threadedComment>
  <threadedComment ref="P287" dT="2025-06-04T20:45:00.79" personId="{CF198B8E-B92C-4D7F-A8C5-965B0965DACD}" id="{8A1F3B09-5A29-48BD-8EB4-031D0E608F99}">
    <text>SLA de Maio</text>
  </threadedComment>
  <threadedComment ref="K288" dT="2025-02-24T12:55:30.03" personId="{CF198B8E-B92C-4D7F-A8C5-965B0965DACD}" id="{FA1323C5-061B-45FD-A251-69ACA63F88DD}">
    <text xml:space="preserve">Reajuste 2025 (Adição do prêmio assiduidade)
Validado em: 24/02.
E-mail associado: AJUSTE DE VALORES EM COFORMIDADE COM A CONVENÇÃO COLETIVA SIEMACO DE 2025 - SHOPPING TABOÃO | PORTARIA </text>
  </threadedComment>
  <threadedComment ref="K289" dT="2025-02-24T12:57:14.24" personId="{CF198B8E-B92C-4D7F-A8C5-965B0965DACD}" id="{349A1A12-273E-40EA-9F70-0E5EAFF03559}">
    <text xml:space="preserve">Valor reajuste 2025.
Validado em 30/01.
E-mail associado: AJUSTE DE VALORES EM COFORMIDADE COM A CONVENÇÃO COLETIVA DE 2025 - SHOPPING TABOÃO </text>
  </threadedComment>
  <threadedComment ref="K290" dT="2025-07-01T15:56:05.63" personId="{CF198B8E-B92C-4D7F-A8C5-965B0965DACD}" id="{E18DF820-C22B-4539-9CD5-41B828ECDAEF}">
    <text>Valor 2025
Validado dia 01/07/2025
E-mail correspondente: Reeqilibrio contratual refrencia ano 2025/2026</text>
  </threadedComment>
  <threadedComment ref="K291" dT="2025-04-01T15:22:12.63" personId="{CF198B8E-B92C-4D7F-A8C5-965B0965DACD}" id="{370F80D0-1654-4F72-BE42-AB24672436A2}">
    <text>Reajuste 2025</text>
  </threadedComment>
  <threadedComment ref="K292" dT="2024-07-31T15:01:31.05" personId="{077BC691-A779-4B97-ADC0-74443AACE796}" id="{11F244B5-5690-4348-B4C3-A0BBB1CA73C2}">
    <text>Reajuste 2024</text>
  </threadedComment>
  <threadedComment ref="K293" dT="2025-02-10T19:54:17.61" personId="{CF198B8E-B92C-4D7F-A8C5-965B0965DACD}" id="{869CFFF8-8C24-4553-B0E9-D3B40DF426C8}">
    <text xml:space="preserve">Reajuste 2025:
O fornecedor absorveu o custo do prêmio boa permanencia para chegar no valor deles (Eles nunca preencheram com os valores devidos na nossa planilha, somente preenchiam para chegar no valor deles)
E-mail sobre a discussão: Recomposição salarial 2025 - Vigilantes - Boulevard Shopping - Conquista </text>
  </threadedComment>
  <threadedComment ref="K294" dT="2025-02-27T17:36:25.14" personId="{CF198B8E-B92C-4D7F-A8C5-965B0965DACD}" id="{8E2729BB-9E9B-47DD-BF64-5A9DEF830E75}">
    <text xml:space="preserve">Valor do reajuste que aconteceu em dez/24 referente a data base de agosto/24.
E-mail correspondente: Amazonas Shopping - Contrato Brigada (IVAN VIDINHA) </text>
  </threadedComment>
  <threadedComment ref="K295" dT="2025-07-29T22:03:10.73" personId="{CF198B8E-B92C-4D7F-A8C5-965B0965DACD}" id="{DA9A0FD3-98BD-4D43-AB86-8F47EAC0EDD1}">
    <text>Não temos abertura deste contrato</text>
  </threadedComment>
  <threadedComment ref="K295" dT="2025-08-28T15:28:16.24" personId="{CF198B8E-B92C-4D7F-A8C5-965B0965DACD}" id="{41CE3403-0C09-4DCF-A965-897AB475F0FD}" parentId="{DA9A0FD3-98BD-4D43-AB86-8F47EAC0EDD1}">
    <text>Valor que emitem é R$ 12.065,00</text>
  </threadedComment>
  <threadedComment ref="K296" dT="2025-03-06T13:57:05.05" personId="{CF198B8E-B92C-4D7F-A8C5-965B0965DACD}" id="{C2B3421B-4113-443C-B3D9-B18166D9D303}">
    <text>Valor 2025
Validado dia: 13/02.
E-mail Correspondente: REAJUSTE JANEIRO/25 - A2364 AMAZONAS SHOPPING - ALLOS</text>
  </threadedComment>
  <threadedComment ref="AD296" dT="2025-07-14T13:00:29.43" personId="{DCCE333A-CB98-4A5F-B190-E9F3A7976E30}" id="{2C1A47C4-D9A2-4B70-8315-FC4D483472D6}">
    <text>Extras dias- 01, 06,07, 12 e 19(feriado) de junho</text>
  </threadedComment>
  <threadedComment ref="K297" dT="2025-04-04T23:21:51.78" personId="{CF198B8E-B92C-4D7F-A8C5-965B0965DACD}" id="{75D792AB-5019-47F3-B899-93ADF321DA12}">
    <text>Valor 2025.
Planilha com ajustes de horário.</text>
  </threadedComment>
  <threadedComment ref="K298" dT="2025-02-13T21:56:39.21" personId="{CF198B8E-B92C-4D7F-A8C5-965B0965DACD}" id="{9BBCC223-0014-46E3-AC7E-159688F94B74}">
    <text xml:space="preserve">Reajuste 2025.
Aprovado em 13/02.
E-mail correspondente: REAJUSTE JANEIRO/25 - I2250 CONDOMINIO AMAZONAS SHOPPING CENTER - ALLOS 
</text>
  </threadedComment>
  <threadedComment ref="K299" dT="2025-04-02T12:31:37.04" personId="{CF198B8E-B92C-4D7F-A8C5-965B0965DACD}" id="{D45CAB09-5E51-474B-A0FB-422BB9FAB876}">
    <text>Valor 2025
Validado dia 01/04.
E-mail correspondente:</text>
  </threadedComment>
  <threadedComment ref="K300" dT="2025-07-21T15:25:25.95" personId="{CF198B8E-B92C-4D7F-A8C5-965B0965DACD}" id="{3071F8AB-93C5-4789-BD0A-8DF005AE9938}">
    <text>Fornecedor solicitou o reajuste de 2025 para o Shopping e o mesmo aprovou sem nossa validação. Fomos informados que o reajuste foi solicitado em janeiro</text>
  </threadedComment>
  <threadedComment ref="K301" dT="2025-04-16T14:11:08.45" personId="{CF198B8E-B92C-4D7F-A8C5-965B0965DACD}" id="{DE6AFEF2-F347-4802-B792-48514DD2F06D}">
    <text>Reajuste 2025
Validado dia 15/04
E-mail correspondente: Reajuste Contratual 2025 - Shopping Boulevard Belém.</text>
  </threadedComment>
  <threadedComment ref="K302" dT="2025-07-29T22:30:53.81" personId="{CF198B8E-B92C-4D7F-A8C5-965B0965DACD}" id="{15B8F21C-34A1-44EC-A7B7-AAF7AFECCF2E}">
    <text>Contrato não é reajustado desde 2023</text>
  </threadedComment>
  <threadedComment ref="K305" dT="2025-06-06T16:35:33.26" personId="{DCCE333A-CB98-4A5F-B190-E9F3A7976E30}" id="{B0B09542-906E-4E01-A1DA-1BF027C739C0}">
    <text>Reajuste de 2025</text>
  </threadedComment>
  <threadedComment ref="K305" dT="2025-06-09T19:03:27.62" personId="{CF198B8E-B92C-4D7F-A8C5-965B0965DACD}" id="{0078BA24-83CF-49AF-9340-90DDD99C74B8}" parentId="{B0B09542-906E-4E01-A1DA-1BF027C739C0}">
    <text>Validado dia: 22/05
E-mail correspondente: REAJUSTE 2025 - SHOPPING BOULERVARD</text>
  </threadedComment>
  <threadedComment ref="Y305" dT="2025-05-26T12:25:33.48" personId="{CF198B8E-B92C-4D7F-A8C5-965B0965DACD}" id="{89F030E1-985C-4150-A6BF-2ED69207D17E}">
    <text>Retroativo parcelado em 6x
E-mail correspondente: 
Reajuste 2025
REAJUSTE 2025 - SHOPPING BOULERVARD</text>
  </threadedComment>
  <threadedComment ref="AD305" dT="2025-07-15T13:10:59.15" personId="{CF198B8E-B92C-4D7F-A8C5-965B0965DACD}" id="{81BCED91-184E-48AF-8CB3-17E26429FABD}">
    <text>Todos os extras validados;
E-mail correspondente: Dados faturamento Serval -Julho 2025</text>
  </threadedComment>
  <threadedComment ref="K306" dT="2025-05-13T19:14:34.98" personId="{CF198B8E-B92C-4D7F-A8C5-965B0965DACD}" id="{ABD312F4-8893-4A02-8ADE-31467C80C3C8}">
    <text>Shopping negociou o reajuste sem nos colocar na cópia. Ficou acordado o reajuste baseado no IPCA Acumulado de  03/2024-02/2025 = 5,06%
E-mail correspondente: Medição Mensal Março/25 - Shopping Feira de Santana</text>
  </threadedComment>
  <threadedComment ref="K306" dT="2025-05-13T19:14:54.28" personId="{CF198B8E-B92C-4D7F-A8C5-965B0965DACD}" id="{05202041-BEE1-4F43-9412-913D3D1D7275}" parentId="{ABD312F4-8893-4A02-8ADE-31467C80C3C8}">
    <text>Solicitamos o preenchimento da planilha para analisar se os custos são devidos</text>
  </threadedComment>
  <threadedComment ref="K306" dT="2025-07-29T22:47:56.35" personId="{CF198B8E-B92C-4D7F-A8C5-965B0965DACD}" id="{AE67BF3E-F099-4A25-94D3-80F232565855}" parentId="{ABD312F4-8893-4A02-8ADE-31467C80C3C8}">
    <text>Ainda não retornaram com a resposta</text>
  </threadedComment>
  <threadedComment ref="K307" dT="2025-07-29T22:48:51.58" personId="{CF198B8E-B92C-4D7F-A8C5-965B0965DACD}" id="{D95A2F43-D485-4E56-9816-C943C0977A02}">
    <text>Aumento de um posto fixo de final de semana - foi validado porém não haviam informado quando havia iniciado - verificando quando foi</text>
  </threadedComment>
  <threadedComment ref="K308" dT="2025-02-12T19:42:13.73" personId="{CF198B8E-B92C-4D7F-A8C5-965B0965DACD}" id="{E91C13CA-27DC-482D-81A3-8DCFE3CC69E2}">
    <text>Valor reajuste 2025 (Incluído o valor de prêmio permanência na planilha, deve-se fazer o controle de quem está apto a receber o benefício.)</text>
  </threadedComment>
  <threadedComment ref="K308" dT="2025-02-12T19:42:29.64" personId="{CF198B8E-B92C-4D7F-A8C5-965B0965DACD}" id="{930FC796-5EB4-4ACD-BA5A-482AF5341C05}" parentId="{E91C13CA-27DC-482D-81A3-8DCFE3CC69E2}">
    <text xml:space="preserve">E-mail correspondente: SHOPPING BOULEVARD FEIRA DE SANTANA/BA- (REAJUSTE CCT VIGILANCIA 2025) </text>
  </threadedComment>
  <threadedComment ref="K309" dT="2025-02-28T13:35:09.38" personId="{CF198B8E-B92C-4D7F-A8C5-965B0965DACD}" id="{05792C8C-7358-4601-BDDE-7F374A1C10C3}">
    <text xml:space="preserve">Reajuste 2025.
validado dia: 28/02
Email correspondente: Medição Mensal Janeiro/25 - Cariri Shopping
</text>
  </threadedComment>
  <threadedComment ref="K310" dT="2025-04-08T03:36:22.68" personId="{CF198B8E-B92C-4D7F-A8C5-965B0965DACD}" id="{3ED34999-A3FA-4D33-A44F-350C9CF9EFE5}">
    <text>Valor reajustado 2025;
Validado dia 27/03;
E-mail correspondente: RES: ENC: planilha de custos BCPC 2024/2025</text>
  </threadedComment>
  <threadedComment ref="Y310" dT="2025-07-08T20:32:04.09" personId="{CF198B8E-B92C-4D7F-A8C5-965B0965DACD}" id="{ACEBB8FE-35A4-439A-9CE3-2896B8B3FB0B}">
    <text>Já estava acordado o valor de reequilíbrio e foi emitido com o valor anterior neste mês de medição.</text>
  </threadedComment>
  <threadedComment ref="K311" dT="2025-03-25T20:22:19.62" personId="{CF198B8E-B92C-4D7F-A8C5-965B0965DACD}" id="{436563B3-83D7-43EB-AD3C-1B8FCE319778}">
    <text>Valor reajustado para 2025.
Validado dia 25/03.
E-mail correspondente: CONTRATO JARDINANDO MANAUARA</text>
  </threadedComment>
  <threadedComment ref="K312" dT="2025-05-23T20:27:41.82" personId="{CF198B8E-B92C-4D7F-A8C5-965B0965DACD}" id="{C06DFE37-1D4B-423E-BE27-805BB708359F}">
    <text>Reajuste 2025 + reequilíbrio</text>
  </threadedComment>
  <threadedComment ref="K313" dT="2025-02-13T20:53:47.36" personId="{CF198B8E-B92C-4D7F-A8C5-965B0965DACD}" id="{6B3A0054-87A1-43D8-9C83-FA37C100B0C0}">
    <text xml:space="preserve">Reajuste 2025 
Aprovado em 13/02
E-mail correspondente: REAJUSTE JANEIRO/25 - I2391 MANAUARA SHOPPING - ALLOS </text>
  </threadedComment>
  <threadedComment ref="K314" dT="2025-04-01T18:54:23.54" personId="{CF198B8E-B92C-4D7F-A8C5-965B0965DACD}" id="{CDD17405-4E9C-46E6-8E2B-9D2DFB5B7CF7}">
    <text>Valor reajuste 2025 
Validado dia: 01/04
E-mail correspondente: REAJUSTE 2025 - MANAUARA SHOPPING - ATENDENTE DE MALL</text>
  </threadedComment>
  <threadedComment ref="K315" dT="2025-04-22T21:58:58.49" personId="{077BC691-A779-4B97-ADC0-74443AACE796}" id="{BCC34438-80B6-4C1C-AA95-7447DE5C385D}">
    <text>Reajuste 2025 - considerada validação do valor de acordo com a NF emitida em abril</text>
  </threadedComment>
  <threadedComment ref="K316" dT="2025-02-28T00:56:19.92" personId="{CF198B8E-B92C-4D7F-A8C5-965B0965DACD}" id="{3597F50A-8C27-4846-B49C-1393A8D16DAD}">
    <text>Reajuste 2025</text>
  </threadedComment>
  <threadedComment ref="K318" dT="2025-07-15T13:39:03.50" personId="{59305CD0-CD74-42A8-9233-6B4C33119B70}" id="{44F1B6D4-8D4D-4282-933C-CAEC39D53EE7}">
    <text xml:space="preserve">A fornecedora emitiu a nota com o valor 2024 sem comunicar o shopping. </text>
  </threadedComment>
  <threadedComment ref="V318" dT="2025-07-15T14:03:51.47" personId="{59305CD0-CD74-42A8-9233-6B4C33119B70}" id="{00B12EE4-1BFE-4509-A5A6-31041FBD2775}">
    <text>A nota foi emitida com o valor integral do contrato (valor 2024).</text>
  </threadedComment>
  <threadedComment ref="K320" dT="2024-11-01T20:19:18.02" personId="{CF198B8E-B92C-4D7F-A8C5-965B0965DACD}" id="{88418267-EB2B-40C4-980A-145944AF0C8B}">
    <text>Reajuste 2024</text>
  </threadedComment>
  <threadedComment ref="K322" dT="2025-05-28T20:31:05.45" personId="{CF198B8E-B92C-4D7F-A8C5-965B0965DACD}" id="{33A1D61A-47EE-4E9D-863E-D00991477D0D}">
    <text>Valor correspondente ao ajuste de salário do operador de máquina</text>
  </threadedComment>
  <threadedComment ref="K322" dT="2025-05-28T20:31:16.83" personId="{CF198B8E-B92C-4D7F-A8C5-965B0965DACD}" id="{5AE86260-378C-4CD3-A52E-B1F89BEB43EC}" parentId="{33A1D61A-47EE-4E9D-863E-D00991477D0D}">
    <text>E-mail correspondente: SALÁRIOS OPERADORES DE MÁQUINA | SDB</text>
  </threadedComment>
  <threadedComment ref="K322" dT="2025-06-04T19:07:07.57" personId="{CF198B8E-B92C-4D7F-A8C5-965B0965DACD}" id="{1E7EB1B9-D2DC-42BC-92A9-699CDC6143AE}" parentId="{33A1D61A-47EE-4E9D-863E-D00991477D0D}">
    <text>Valor referente ao mês da prestação de serviço</text>
  </threadedComment>
  <threadedComment ref="K323" dT="2025-04-30T14:29:19.34" personId="{CF198B8E-B92C-4D7F-A8C5-965B0965DACD}" id="{465D1032-C51E-4C82-BF07-31DE836E500E}">
    <text>Reequilíbrio negociado pelo Shopping</text>
  </threadedComment>
  <threadedComment ref="K324" dT="2025-09-04T12:52:00.19" personId="{59305CD0-CD74-42A8-9233-6B4C33119B70}" id="{96DD53E9-AB53-43EC-A9FA-1D203B4E4439}">
    <text>Valor 2025</text>
  </threadedComment>
  <threadedComment ref="K324" dT="2025-09-04T12:54:26.61" personId="{59305CD0-CD74-42A8-9233-6B4C33119B70}" id="{8DC047F6-D82B-44E4-AC45-854AF4B6EBD0}" parentId="{96DD53E9-AB53-43EC-A9FA-1D203B4E4439}">
    <text>A medição foi errada (considerou o valor de 2024 - R$189.610,15).</text>
  </threadedComment>
  <threadedComment ref="K326" dT="2025-04-28T15:05:26.64" personId="{077BC691-A779-4B97-ADC0-74443AACE796}" id="{6B73C610-892B-48DF-A9CE-1AD525AD04D4}">
    <text>Reajuste 2025</text>
  </threadedComment>
  <threadedComment ref="K327" dT="2025-04-25T15:29:41.32" personId="{077BC691-A779-4B97-ADC0-74443AACE796}" id="{E39AC346-7DD3-4766-930B-572549D84EAE}">
    <text>Reajuste 2025 + reajuste insumos</text>
  </threadedComment>
  <threadedComment ref="K328" dT="2025-06-03T21:52:57.40" personId="{077BC691-A779-4B97-ADC0-74443AACE796}" id="{C231D507-EBA8-4419-9E62-EE0B06162A33}">
    <text>Reajuste ocorrido em 27/12/24 (REAJUSTE DISSIDIO - CCT 2024/2025)
Vigência começou em: 1-set-24
+
Ajuste de escopo a partir de 16/06</text>
  </threadedComment>
  <threadedComment ref="K329" dT="2024-06-18T17:50:40.38" personId="{077BC691-A779-4B97-ADC0-74443AACE796}" id="{D4217F6E-37BD-4D20-9642-5242E4A78A76}">
    <text>Implantação Flora Rocha 25/07</text>
  </threadedComment>
  <threadedComment ref="R330" dT="2025-07-02T17:32:40.66" personId="{59305CD0-CD74-42A8-9233-6B4C33119B70}" id="{1051594F-C639-4065-A3BB-F22C095A897A}">
    <text xml:space="preserve">-Máquina de limpeza das escadas rolantes quebrada o mês todo (30 dias);
-Máquina Brava ficou quebrada 20 dias; 
-Máquina B70 ficou quebrada 5 dias;
-R$ 442,00 valor referente as saboneteiras.
</text>
  </threadedComment>
  <threadedComment ref="K331" dT="2025-07-17T14:21:50.86" personId="{59305CD0-CD74-42A8-9233-6B4C33119B70}" id="{7BE56365-0A2B-48B6-A9ED-4067132720D0}">
    <text xml:space="preserve">Valor 2025 com reoneração e 8 funcionários. </text>
  </threadedComment>
  <threadedComment ref="K332" dT="2025-07-17T14:22:30.74" personId="{59305CD0-CD74-42A8-9233-6B4C33119B70}" id="{13340479-FFE0-40AF-909A-13961672CFD9}">
    <text>Valor 2025 com reoneração e 2 funcionários.</text>
  </threadedComment>
  <threadedComment ref="K333" dT="2024-06-21T14:08:12.00" personId="{077BC691-A779-4B97-ADC0-74443AACE796}" id="{55530007-41AE-49A5-A2D4-1BA4FFE105BB}">
    <text>Reajuste 2024</text>
  </threadedComment>
  <threadedComment ref="K334" dT="2024-06-21T14:08:08.49" personId="{077BC691-A779-4B97-ADC0-74443AACE796}" id="{74E089D4-F0E1-4402-80C9-A8ADEB9CEA06}">
    <text>Reajuste 2024</text>
  </threadedComment>
  <threadedComment ref="K335" dT="2024-11-04T13:23:52.14" personId="{CF198B8E-B92C-4D7F-A8C5-965B0965DACD}" id="{5A426FAF-4B9C-4835-BB9B-1E687D985401}">
    <text>Reajuste 2024</text>
  </threadedComment>
  <threadedComment ref="K336" dT="2025-06-02T13:48:24.91" personId="{59305CD0-CD74-42A8-9233-6B4C33119B70}" id="{2B693420-2AFD-4DC5-911A-457E307B2572}">
    <text>Valor 2025 (reajuste finalizado em junho)</text>
  </threadedComment>
  <threadedComment ref="R336" dT="2025-07-22T18:50:19.08" personId="{59305CD0-CD74-42A8-9233-6B4C33119B70}" id="{B8C12F22-BAEA-4956-B4B7-66AF8266522B}">
    <text>Desconto referente à máquina A670.</text>
  </threadedComment>
  <threadedComment ref="T336" dT="2025-07-22T18:50:32.05" personId="{59305CD0-CD74-42A8-9233-6B4C33119B70}" id="{17C57A9F-4A1E-46A6-ADC5-D701BEE1291C}">
    <text>Danos ao elevador.</text>
  </threadedComment>
  <threadedComment ref="AD336" dT="2025-07-11T18:15:37.40" personId="{59305CD0-CD74-42A8-9233-6B4C33119B70}" id="{02C651BA-E210-4539-9471-F0F71FB01FF3}">
    <text>Valor do fornecedor (e-mail: PLANILHA HE JUNHO/25 RIO ANIL SHOPPING).</text>
  </threadedComment>
  <threadedComment ref="K337" dT="2025-07-02T15:12:42.91" personId="{59305CD0-CD74-42A8-9233-6B4C33119B70}" id="{30F4321C-7E4E-4137-BD58-F5DB280050AE}">
    <text xml:space="preserve">Contrato 2025 com adição de 2 funcionários. </text>
  </threadedComment>
  <threadedComment ref="K338" dT="2025-07-11T19:52:26.84" personId="{59305CD0-CD74-42A8-9233-6B4C33119B70}" id="{6FACE07D-74D6-4143-A2E2-35C134AF2F02}">
    <text>Valor 2025</text>
  </threadedComment>
  <threadedComment ref="K339" dT="2024-05-20T13:28:21.22" personId="{077BC691-A779-4B97-ADC0-74443AACE796}" id="{A75D0179-EDA2-47D7-9336-AA40D7627003}">
    <text>Reajuste 2023 que não estava aprovado no nosso controle, mas é o que o shopping está pagando</text>
  </threadedComment>
  <threadedComment ref="K341" dT="2024-10-10T22:35:49.60" personId="{CF198B8E-B92C-4D7F-A8C5-965B0965DACD}" id="{EDF6DB5B-7388-448D-A1F3-3A3381DF830B}">
    <text>REAJUSTE 2024</text>
  </threadedComment>
  <threadedComment ref="K342" dT="2024-12-17T13:43:33.74" personId="{CF198B8E-B92C-4D7F-A8C5-965B0965DACD}" id="{1C20A617-8E5E-4BA0-8566-F4518F11F42B}">
    <text>Ajuste nos salários e inclusão de equip</text>
  </threadedComment>
  <threadedComment ref="K343" dT="2024-06-28T15:42:57.99" personId="{077BC691-A779-4B97-ADC0-74443AACE796}" id="{E6C718E8-B833-4A40-88AF-DB7114779BAA}">
    <text>Implantação Ambi Verde 01/08</text>
  </threadedComment>
  <threadedComment ref="K344" dT="2025-04-03T12:42:25.31" personId="{CF198B8E-B92C-4D7F-A8C5-965B0965DACD}" id="{272DD4FC-BCBB-4265-8DFF-BE8858AB584F}">
    <text>Valor reajustado 2025
Validado dia 02/04
E-mail correspondente: Shopping Taboão/Limpeza - Reajuste 2025</text>
  </threadedComment>
  <threadedComment ref="K345" dT="2025-04-30T18:15:10.89" personId="{CF198B8E-B92C-4D7F-A8C5-965B0965DACD}" id="{6325B0D7-0D7D-4960-8B60-E9271D01E328}">
    <text>Referente ao ajuste de escopo (Valor Cheio)</text>
  </threadedComment>
  <threadedComment ref="K345" dT="2025-05-08T14:36:30.65" personId="{CF198B8E-B92C-4D7F-A8C5-965B0965DACD}" id="{625A58A7-F7FE-480A-A88C-EACAE8CB0338}" parentId="{6325B0D7-0D7D-4960-8B60-E9271D01E328}">
    <text>O shopping emite a nota no mês da prestação de serviço - logo a nossa medição é enviada como valor de junho - descontos de maio</text>
  </threadedComment>
  <threadedComment ref="P345" dT="2025-07-07T14:08:54.99" personId="{CF198B8E-B92C-4D7F-A8C5-965B0965DACD}" id="{17A5D152-F873-422A-B369-E9681AB5E9CB}">
    <text xml:space="preserve">SLA Junho
</text>
  </threadedComment>
  <threadedComment ref="K346" dT="2025-05-12T19:26:24.39" personId="{CF198B8E-B92C-4D7F-A8C5-965B0965DACD}" id="{97293E86-0EBC-4358-ACCB-05959C7C61AC}">
    <text>Valor do contrato Cheio</text>
  </threadedComment>
  <threadedComment ref="P346" dT="2025-06-04T20:45:00.79" personId="{CF198B8E-B92C-4D7F-A8C5-965B0965DACD}" id="{8C0B706C-FEF0-4E11-A516-BBC838D58C93}">
    <text>SLA de Junho</text>
  </threadedComment>
  <threadedComment ref="K347" dT="2025-02-24T12:55:30.03" personId="{CF198B8E-B92C-4D7F-A8C5-965B0965DACD}" id="{0C61AE57-7AE4-42C5-8207-9111F6D33C70}">
    <text xml:space="preserve">Reajuste 2025 (Adição do prêmio assiduidade)
Validado em: 24/02.
E-mail associado: AJUSTE DE VALORES EM COFORMIDADE COM A CONVENÇÃO COLETIVA SIEMACO DE 2025 - SHOPPING TABOÃO | PORTARIA </text>
  </threadedComment>
  <threadedComment ref="K348" dT="2025-02-24T12:57:14.24" personId="{CF198B8E-B92C-4D7F-A8C5-965B0965DACD}" id="{B4FF25AE-8D7A-4EB1-9236-AEE121FB60A7}">
    <text xml:space="preserve">Valor reajuste 2025.
Validado em 30/01.
E-mail associado: AJUSTE DE VALORES EM COFORMIDADE COM A CONVENÇÃO COLETIVA DE 2025 - SHOPPING TABOÃO </text>
  </threadedComment>
  <threadedComment ref="K353" dT="2025-02-27T17:36:25.14" personId="{CF198B8E-B92C-4D7F-A8C5-965B0965DACD}" id="{61D2AEE8-71AC-4DE4-AA93-F8ECA234F556}">
    <text xml:space="preserve">Valor do reajuste que aconteceu em dez/24 referente a data base de agosto/24.
E-mail correspondente: Amazonas Shopping - Contrato Brigada (IVAN VIDINHA) </text>
  </threadedComment>
  <threadedComment ref="K354" dT="2025-08-28T15:27:10.50" personId="{CF198B8E-B92C-4D7F-A8C5-965B0965DACD}" id="{93D8A434-5CCA-418F-9289-5F449A85936A}">
    <text>Esse é o valor que emitem, porém não fomos informados do porque do aumento e não temos abertura deste contrato na SC</text>
  </threadedComment>
  <threadedComment ref="K355" dT="2025-03-06T13:57:05.05" personId="{CF198B8E-B92C-4D7F-A8C5-965B0965DACD}" id="{0D9BCC8B-6DB6-45A7-98F8-20F032EE3C6C}">
    <text>Valor 2025
Validado dia: 13/02.
E-mail Correspondente: REAJUSTE JANEIRO/25 - A2364 AMAZONAS SHOPPING - ALLOS</text>
  </threadedComment>
  <threadedComment ref="V355" dT="2025-09-04T13:52:21.46" personId="{CF198B8E-B92C-4D7F-A8C5-965B0965DACD}" id="{4EBF496E-C625-405C-AE48-967FF9315D7C}">
    <text>Shopping emitiu o valor da NF com um extra de encarregado (fechou diretamente com o fornecedor)</text>
  </threadedComment>
  <threadedComment ref="K356" dT="2025-04-04T23:21:51.78" personId="{CF198B8E-B92C-4D7F-A8C5-965B0965DACD}" id="{CBA4D48E-F655-48EA-A27F-5E0CACED7917}">
    <text>Valor 2025.
Planilha com ajustes de horário.</text>
  </threadedComment>
  <threadedComment ref="K357" dT="2025-02-13T21:56:39.21" personId="{CF198B8E-B92C-4D7F-A8C5-965B0965DACD}" id="{ACF003AC-F667-4F01-AB1F-072A44185D3E}">
    <text xml:space="preserve">Reajuste 2025.
Aprovado em 13/02.
E-mail correspondente: REAJUSTE JANEIRO/25 - I2250 CONDOMINIO AMAZONAS SHOPPING CENTER - ALLOS 
</text>
  </threadedComment>
  <threadedComment ref="K358" dT="2025-08-07T23:40:20.98" personId="{CF198B8E-B92C-4D7F-A8C5-965B0965DACD}" id="{C3654BF7-E9B8-41F0-A45A-17A8C3E98572}">
    <text>Aumento de um posto 12x36 (08:00 - 20:00) e um posto 12x36 (11:00 - 23:00)
Validado dia: 17/07
E-mail correspondente: RES: Amazonas Shopping: Aumento de Efetivo</text>
  </threadedComment>
  <threadedComment ref="K359" dT="2025-07-21T15:25:25.95" personId="{CF198B8E-B92C-4D7F-A8C5-965B0965DACD}" id="{14B033E2-95E8-4929-A64F-BD7E9792A7C1}">
    <text>Fornecedor solicitou o reajuste de 2025 para o Shopping e o mesmo aprovou sem nossa validação. Fomos informados que o reajuste foi solicitado em janeiro</text>
  </threadedComment>
  <threadedComment ref="K360" dT="2025-04-16T14:11:08.45" personId="{CF198B8E-B92C-4D7F-A8C5-965B0965DACD}" id="{0770B499-7AFA-442E-BD4B-3907FBC728C6}">
    <text>Reajuste 2025
Validado dia 15/04
E-mail correspondente: Reajuste Contratual 2025 - Shopping Boulevard Belém.</text>
  </threadedComment>
  <threadedComment ref="P360" dT="2025-08-26T20:41:25.64" personId="{CF198B8E-B92C-4D7F-A8C5-965B0965DACD}" id="{14A3CC42-8697-4468-9B79-DD861FE1A621}">
    <text>Preencheu mas não enviou a medição (Neste mês houve uma reunião com o Shopping para falar sobre como é o fluxo da medição)</text>
  </threadedComment>
  <threadedComment ref="K361" dT="2025-07-29T22:30:53.81" personId="{CF198B8E-B92C-4D7F-A8C5-965B0965DACD}" id="{CE962629-E81F-4C20-8718-F1A69B9B7049}">
    <text>Contrato não é reajustado desde 2023</text>
  </threadedComment>
  <threadedComment ref="P361" dT="2025-08-26T20:41:25.64" personId="{CF198B8E-B92C-4D7F-A8C5-965B0965DACD}" id="{D6D093D4-709C-4F76-812A-1AD70FD1BF66}">
    <text>Preencheu mas não enviou a medição (Neste mês houve uma reunião com o Shopping para falar sobre como é o fluxo da medição)</text>
  </threadedComment>
  <threadedComment ref="P362" dT="2025-08-26T20:41:25.64" personId="{CF198B8E-B92C-4D7F-A8C5-965B0965DACD}" id="{CD7CE92D-E5C1-4CB0-AD4D-C35BC04092F8}">
    <text>Preencheu mas não enviou a medição (Neste mês houve uma reunião com o Shopping para falar sobre como é o fluxo da medição)</text>
  </threadedComment>
  <threadedComment ref="K363" dT="2025-07-16T20:15:39.11" personId="{CF198B8E-B92C-4D7F-A8C5-965B0965DACD}" id="{CCB7181F-20DA-4D00-8B60-E8E1E85BC5CE}">
    <text xml:space="preserve">Valor 2025;
Validado dia 16/07
E-mail correspondente:  Reajuste CTA 2025
</text>
  </threadedComment>
  <threadedComment ref="P363" dT="2025-08-26T20:42:34.60" personId="{CF198B8E-B92C-4D7F-A8C5-965B0965DACD}" id="{6AF9CD64-51F5-4EA7-AE25-9F71167B96DE}">
    <text>Preencheram mas não enviaram medição</text>
  </threadedComment>
  <threadedComment ref="P363" dT="2025-08-26T20:42:48.50" personId="{CF198B8E-B92C-4D7F-A8C5-965B0965DACD}" id="{08E87412-A840-40E2-89E4-68B455D464F1}" parentId="{6AF9CD64-51F5-4EA7-AE25-9F71167B96DE}">
    <text>Solicitamos o envio</text>
  </threadedComment>
  <threadedComment ref="K364" dT="2025-06-06T16:35:33.26" personId="{DCCE333A-CB98-4A5F-B190-E9F3A7976E30}" id="{899555C4-2996-4596-A577-E7561A516B8C}">
    <text>Reajuste de 2025</text>
  </threadedComment>
  <threadedComment ref="K364" dT="2025-06-09T19:03:27.62" personId="{CF198B8E-B92C-4D7F-A8C5-965B0965DACD}" id="{FAD896A7-493D-4CAD-B15B-A6238B7513D1}" parentId="{899555C4-2996-4596-A577-E7561A516B8C}">
    <text>Validado dia: 22/05
E-mail correspondente: REAJUSTE 2025 - SHOPPING BOULERVARD</text>
  </threadedComment>
  <threadedComment ref="Y364" dT="2025-05-26T12:25:33.48" personId="{CF198B8E-B92C-4D7F-A8C5-965B0965DACD}" id="{78DBC421-C4DB-43DA-9D4F-A3FFACF8C7ED}">
    <text>Retroativo parcelado em 6x
E-mail correspondente: 
Reajuste 2025
REAJUSTE 2025 - SHOPPING BOULERVARD</text>
  </threadedComment>
  <threadedComment ref="AD364" dT="2025-08-11T19:59:23.00" personId="{CF198B8E-B92C-4D7F-A8C5-965B0965DACD}" id="{C93DC94E-69BE-4285-96ED-5FCADFBEE3B0}">
    <text>Extras 13 e 20 de julho
Extra Pesquisa NPS (Visita diretoria)</text>
  </threadedComment>
  <threadedComment ref="K365" dT="2025-05-13T19:14:34.98" personId="{CF198B8E-B92C-4D7F-A8C5-965B0965DACD}" id="{FDD15FC3-E5A5-4468-B8AC-0C3B6E820F3B}">
    <text>Shopping negociou o reajuste sem nos colocar na cópia. Ficou acordado o reajuste baseado no IPCA Acumulado de  03/2024-02/2025 = 5,06%
E-mail correspondente: Medição Mensal Março/25 - Shopping Feira de Santana</text>
  </threadedComment>
  <threadedComment ref="K365" dT="2025-05-13T19:14:54.28" personId="{CF198B8E-B92C-4D7F-A8C5-965B0965DACD}" id="{DC3003CC-5289-490F-8327-CFFED6A98FF0}" parentId="{FDD15FC3-E5A5-4468-B8AC-0C3B6E820F3B}">
    <text>Solicitamos o preenchimento da planilha para analisar se os custos são devidos</text>
  </threadedComment>
  <threadedComment ref="K365" dT="2025-07-29T22:47:56.35" personId="{CF198B8E-B92C-4D7F-A8C5-965B0965DACD}" id="{9CDF4C17-5416-433A-891D-9DF248EE4DA1}" parentId="{FDD15FC3-E5A5-4468-B8AC-0C3B6E820F3B}">
    <text>Ainda não retornaram com a resposta</text>
  </threadedComment>
  <threadedComment ref="K366" dT="2025-07-29T22:48:51.58" personId="{CF198B8E-B92C-4D7F-A8C5-965B0965DACD}" id="{7F46702B-3FCB-4A4C-A6AD-E70E4247B402}">
    <text>Aumento de um posto fixo de final de semana - foi validado porém não haviam informado quando havia iniciado - verificando quando foi</text>
  </threadedComment>
  <threadedComment ref="P366" dT="2025-08-26T20:42:34.60" personId="{CF198B8E-B92C-4D7F-A8C5-965B0965DACD}" id="{605A962F-494D-4459-BEC0-74BDDB8C7D25}">
    <text>Tivemos reunião com o Shopping e fornecedor para falar dos envios das medições (Anteriormente eles estavam contabilizando os postos de final de semana de forma apartada do o posto semanal)</text>
  </threadedComment>
  <threadedComment ref="P366" dT="2025-08-26T20:42:48.50" personId="{CF198B8E-B92C-4D7F-A8C5-965B0965DACD}" id="{C8D49835-9547-488E-9F0B-577CC3517987}" parentId="{605A962F-494D-4459-BEC0-74BDDB8C7D25}">
    <text>Solicitamos o envio</text>
  </threadedComment>
  <threadedComment ref="K367" dT="2025-02-12T19:42:13.73" personId="{CF198B8E-B92C-4D7F-A8C5-965B0965DACD}" id="{88ECF33C-1C1D-42AC-B380-29BD09087DCA}">
    <text>Valor reajuste 2025 (Incluído o valor de prêmio permanência na planilha, deve-se fazer o controle de quem está apto a receber o benefício.)</text>
  </threadedComment>
  <threadedComment ref="K367" dT="2025-02-12T19:42:29.64" personId="{CF198B8E-B92C-4D7F-A8C5-965B0965DACD}" id="{CFCA3875-1A1B-4686-B08B-58ED8D8EC82D}" parentId="{88ECF33C-1C1D-42AC-B380-29BD09087DCA}">
    <text xml:space="preserve">E-mail correspondente: SHOPPING BOULEVARD FEIRA DE SANTANA/BA- (REAJUSTE CCT VIGILANCIA 2025) </text>
  </threadedComment>
  <threadedComment ref="U367" dT="2025-09-01T13:35:14.16" personId="{CF198B8E-B92C-4D7F-A8C5-965B0965DACD}" id="{FA28F026-4E15-4696-92FA-8AFCE84419B2}">
    <text>Preenchimento errado do Shopping - Verificando</text>
  </threadedComment>
  <threadedComment ref="K368" dT="2025-02-28T13:35:09.38" personId="{CF198B8E-B92C-4D7F-A8C5-965B0965DACD}" id="{A7E51A14-6799-4E6D-983C-C3ED1D6AB034}">
    <text xml:space="preserve">Reajuste 2025.
validado dia: 28/02
Email correspondente: Medição Mensal Janeiro/25 - Cariri Shopping
</text>
  </threadedComment>
  <threadedComment ref="AD368" dT="2025-08-05T19:38:20.65" personId="{F849BC0A-7978-4594-904A-793D94E2EB2B}" id="{0D406553-1F19-475A-8A78-B9C024B93D70}">
    <text>Parcela 1|3 - 3346,46</text>
  </threadedComment>
  <threadedComment ref="K369" dT="2025-06-30T17:04:39.79" personId="{CF198B8E-B92C-4D7F-A8C5-965B0965DACD}" id="{4BAA9EAD-6AC0-472F-865A-873505D72D41}">
    <text>Aprovado reequilíbrio de 6% com mudança da alíquota e ajuste de BDI.
Valor final: R$75.837,80
E-mail correspondente: Reequilíbrio Contratual - Brigada de Incêndio - Shopping Manauara</text>
  </threadedComment>
  <threadedComment ref="P369" dT="2025-08-26T20:46:23.13" personId="{CF198B8E-B92C-4D7F-A8C5-965B0965DACD}" id="{72736A17-2D68-4D09-B886-DECBD4774E99}">
    <text>Preencheram SLA mas não enviaram medição</text>
  </threadedComment>
  <threadedComment ref="K370" dT="2025-03-25T20:22:19.62" personId="{CF198B8E-B92C-4D7F-A8C5-965B0965DACD}" id="{DA66CD2A-A538-40AC-A738-CDECEF371BB7}">
    <text>Valor reajustado para 2025.
Validado dia 25/03.
E-mail correspondente: CONTRATO JARDINANDO MANAUARA</text>
  </threadedComment>
  <threadedComment ref="P370" dT="2025-08-26T20:46:23.13" personId="{CF198B8E-B92C-4D7F-A8C5-965B0965DACD}" id="{08254EEB-2401-4196-A456-9CBB1845B25C}">
    <text>Preencheram SLA mas não enviaram medição</text>
  </threadedComment>
  <threadedComment ref="K371" dT="2025-05-23T20:27:41.82" personId="{CF198B8E-B92C-4D7F-A8C5-965B0965DACD}" id="{B6B85C22-1126-4639-BC0C-08E0FBA8BCC2}">
    <text>Reajuste 2025 + reequilíbrio</text>
  </threadedComment>
  <threadedComment ref="P371" dT="2025-08-04T13:18:47.45" personId="{CF198B8E-B92C-4D7F-A8C5-965B0965DACD}" id="{33993486-AE54-46BD-B190-B827286FA679}">
    <text>Ficou acordado no fim do contrato que não será considerado o valor de desconto do SLA.</text>
  </threadedComment>
  <threadedComment ref="K372" dT="2025-02-13T20:53:47.36" personId="{CF198B8E-B92C-4D7F-A8C5-965B0965DACD}" id="{BA328629-8F21-4DA2-934E-7314767EC453}">
    <text xml:space="preserve">Reajuste 2025 
Aprovado em 13/02
E-mail correspondente: REAJUSTE JANEIRO/25 - I2391 MANAUARA SHOPPING - ALLOS </text>
  </threadedComment>
  <threadedComment ref="P372" dT="2025-08-26T20:46:23.13" personId="{CF198B8E-B92C-4D7F-A8C5-965B0965DACD}" id="{6006EC2B-A34C-4653-92B3-78AB59F3E6EF}">
    <text>Preencheram SLA mas não enviaram medição</text>
  </threadedComment>
  <threadedComment ref="K373" dT="2025-04-01T18:54:23.54" personId="{CF198B8E-B92C-4D7F-A8C5-965B0965DACD}" id="{2D2AC79A-5D67-48B5-BB7C-215D27127531}">
    <text>Valor reajuste 2025 
Validado dia: 01/04
E-mail correspondente: REAJUSTE 2025 - MANAUARA SHOPPING - ATENDENTE DE MALL</text>
  </threadedComment>
  <threadedComment ref="K374" dT="2025-04-22T21:58:58.49" personId="{077BC691-A779-4B97-ADC0-74443AACE796}" id="{931BC432-C822-42D6-8B5D-58677E9C0BFB}">
    <text>Reajuste 2025 - considerada validação do valor de acordo com a NF emitida em abril</text>
  </threadedComment>
  <threadedComment ref="K375" dT="2025-02-28T00:56:19.92" personId="{CF198B8E-B92C-4D7F-A8C5-965B0965DACD}" id="{09BD4FF7-C8DE-42D4-9B21-8210032901E2}">
    <text>Reajuste 2025</text>
  </threadedComment>
  <threadedComment ref="K377" dT="2025-07-15T13:39:03.50" personId="{59305CD0-CD74-42A8-9233-6B4C33119B70}" id="{F51EA14D-C0FB-47C4-8061-E35E9002EC8D}">
    <text xml:space="preserve">A fornecedora emitiu a nota com o valor 2024 sem comunicar o shopping. </text>
  </threadedComment>
  <threadedComment ref="T377" dT="2025-07-15T13:42:12.72" personId="{59305CD0-CD74-42A8-9233-6B4C33119B70}" id="{8BDA5BFC-E531-43BB-BEDC-666321DB9E46}">
    <text xml:space="preserve">Diferença entre o valor 2025 e 2024 (a fornecedora está emitindo as notas com o valor de 2024 sem comunicar ao shopping).
IMPORTANTE: esse valor não é o retroativo dissídio, é somente a diferença entre os valores das notas emitidas. 
Referente à junho. </text>
  </threadedComment>
  <threadedComment ref="V377" dT="2025-07-15T14:04:47.44" personId="{59305CD0-CD74-42A8-9233-6B4C33119B70}" id="{A129BFBE-E8C0-4884-A45F-44E0A5737F5E}">
    <text>Valor 2024 + a diferença entre os contratos 2024 e 2025.</text>
  </threadedComment>
  <threadedComment ref="K379" dT="2024-11-01T20:19:18.02" personId="{CF198B8E-B92C-4D7F-A8C5-965B0965DACD}" id="{05232BB1-1A6E-4D93-A43D-734A8C8FF0A1}">
    <text>Reajuste 2024</text>
  </threadedComment>
  <threadedComment ref="K380" dT="2025-08-04T13:45:00.03" personId="{CF198B8E-B92C-4D7F-A8C5-965B0965DACD}" id="{96D31209-24E1-445D-8DCC-63AB71AC3E53}">
    <text>Valor 2025
Validado dia: 16/07
E-mail correspondente: Reajuste CTA 2025</text>
  </threadedComment>
  <threadedComment ref="K381" dT="2025-05-28T20:31:05.45" personId="{CF198B8E-B92C-4D7F-A8C5-965B0965DACD}" id="{17ECD713-AC0E-4997-9EE8-BC8F2A163E25}">
    <text>Valor correspondente ao ajuste de salário do operador de máquina</text>
  </threadedComment>
  <threadedComment ref="K381" dT="2025-05-28T20:31:16.83" personId="{CF198B8E-B92C-4D7F-A8C5-965B0965DACD}" id="{0576EA34-D6CF-4059-8CE6-8DE13051D122}" parentId="{17ECD713-AC0E-4997-9EE8-BC8F2A163E25}">
    <text>E-mail correspondente: SALÁRIOS OPERADORES DE MÁQUINA | SDB</text>
  </threadedComment>
  <threadedComment ref="K381" dT="2025-06-04T19:07:07.57" personId="{CF198B8E-B92C-4D7F-A8C5-965B0965DACD}" id="{118C7C87-0762-4C06-AD37-2F462C18784B}" parentId="{17ECD713-AC0E-4997-9EE8-BC8F2A163E25}">
    <text>Valor referente ao mês da prestação de serviço</text>
  </threadedComment>
  <threadedComment ref="K382" dT="2025-04-30T14:29:19.34" personId="{CF198B8E-B92C-4D7F-A8C5-965B0965DACD}" id="{9A5071C4-ACFD-44B0-99F3-24A0E4148809}">
    <text>Reequilíbrio negociado pelo Shopping + Alteração de valores devido as considerações de encarregado ao inves de agente líder
E-mail correspondente: SHOPPING DA BAHIA X GPS</text>
  </threadedComment>
  <threadedComment ref="V382" dT="2025-09-01T14:24:39.04" personId="{CF198B8E-B92C-4D7F-A8C5-965B0965DACD}" id="{9A47AADB-E3A8-4A38-AA9B-6680BE80ECA9}">
    <text>Emitiram uma nota com valor de R$ 332.408,99 - EM VERIFICAÇÃO</text>
  </threadedComment>
  <threadedComment ref="K383" dT="2025-09-04T12:52:00.19" personId="{59305CD0-CD74-42A8-9233-6B4C33119B70}" id="{6CA0D048-CD3E-4D90-9DB3-3F76000F67CD}">
    <text>Valor 2025</text>
  </threadedComment>
  <threadedComment ref="K383" dT="2025-09-04T12:54:26.61" personId="{59305CD0-CD74-42A8-9233-6B4C33119B70}" id="{4D154859-97CE-41D8-9C76-877EC0264109}" parentId="{6CA0D048-CD3E-4D90-9DB3-3F76000F67CD}">
    <text>A medição foi errada (considerou o valor de 2024 - R$189.610,15).</text>
  </threadedComment>
  <threadedComment ref="K385" dT="2025-04-28T15:05:26.64" personId="{077BC691-A779-4B97-ADC0-74443AACE796}" id="{AEDD0163-AEA6-4A58-8C57-3EAD662A8F5D}">
    <text>Reajuste 2025</text>
  </threadedComment>
  <threadedComment ref="K386" dT="2025-04-25T15:29:41.32" personId="{077BC691-A779-4B97-ADC0-74443AACE796}" id="{8312D886-1AD1-47DF-ACA3-AD6B8322181B}">
    <text>Reajuste 2025 + reajuste insumos</text>
  </threadedComment>
  <threadedComment ref="K387" dT="2025-06-03T21:52:57.40" personId="{077BC691-A779-4B97-ADC0-74443AACE796}" id="{CB4BA7C0-02DF-4D26-AF50-7CDE2C188D39}">
    <text>Reajuste ocorrido em 27/12/24 (REAJUSTE DISSIDIO - CCT 2024/2025)
Vigência começou em: 1-set-24
+
Ajuste de escopo a partir de 16/06</text>
  </threadedComment>
  <threadedComment ref="T387" dT="2025-08-22T23:03:11.29" personId="{59305CD0-CD74-42A8-9233-6B4C33119B70}" id="{467D140F-D190-40FA-9A92-723852F51DDD}">
    <text xml:space="preserve">Verzani faturou a nota do mês anterior sem desconto. 
Desconto retroativo. </text>
  </threadedComment>
  <threadedComment ref="K388" dT="2024-06-18T17:50:40.38" personId="{077BC691-A779-4B97-ADC0-74443AACE796}" id="{94026E53-7418-44FD-A1C9-7F3D3846C0EA}">
    <text>Implantação Flora Rocha 25/07</text>
  </threadedComment>
  <threadedComment ref="K389" dT="2024-06-18T17:50:40.38" personId="{077BC691-A779-4B97-ADC0-74443AACE796}" id="{9B869846-30AB-4344-A7D1-40CD97AB93F8}">
    <text>Implantação Flora Rocha 25/07</text>
  </threadedComment>
  <threadedComment ref="R390" dT="2025-08-12T21:36:53.06" personId="{59305CD0-CD74-42A8-9233-6B4C33119B70}" id="{C0EF7B2F-6898-48EC-BFF2-2B626674D5D6}">
    <text xml:space="preserve">Máquina de polimento de piso ficou quebrada. </text>
  </threadedComment>
  <threadedComment ref="AD390" dT="2025-08-06T19:12:50.97" personId="{59305CD0-CD74-42A8-9233-6B4C33119B70}" id="{1A78DC33-5817-44CA-A706-E87CDB81345A}">
    <text>Extra de tratamento de piso (13 dias de maio e o mês de junho inteiro).
NF já foi emitida pelo fornecedor.</text>
  </threadedComment>
  <threadedComment ref="K391" dT="2025-07-17T14:21:50.86" personId="{59305CD0-CD74-42A8-9233-6B4C33119B70}" id="{23DEF992-B5D4-46D0-8674-47E9A759D9F9}">
    <text xml:space="preserve">Valor 2025 com reoneração e 8 funcionários. </text>
  </threadedComment>
  <threadedComment ref="T391" dT="2025-08-11T13:36:52.42" personId="{59305CD0-CD74-42A8-9233-6B4C33119B70}" id="{EF69511D-AB67-4E74-BF34-E68E971835D4}">
    <text xml:space="preserve">Retroativo referente ao mês de junho em que o novo escopo passou a ser praticado, mas não foi considerado na medição. </text>
  </threadedComment>
  <threadedComment ref="K392" dT="2025-07-17T14:22:30.74" personId="{59305CD0-CD74-42A8-9233-6B4C33119B70}" id="{7B64F563-F1C5-4BC1-A2B8-4FCB54679F48}">
    <text xml:space="preserve">Valor 2025 com reoneração e 2 funcionários.
20% de insalubridade para o mecânico de refrigeração. </text>
  </threadedComment>
  <threadedComment ref="K393" dT="2024-06-21T14:08:12.00" personId="{077BC691-A779-4B97-ADC0-74443AACE796}" id="{D947AD87-AF98-44D8-BA30-431CEF0BDD35}">
    <text>Reajuste 2024</text>
  </threadedComment>
  <threadedComment ref="K394" dT="2024-06-21T14:08:08.49" personId="{077BC691-A779-4B97-ADC0-74443AACE796}" id="{72B05FBE-25CF-473A-ABFC-225B2068A13B}">
    <text>Reajuste 2024</text>
  </threadedComment>
  <threadedComment ref="K395" dT="2024-11-04T13:23:52.14" personId="{CF198B8E-B92C-4D7F-A8C5-965B0965DACD}" id="{A52667DE-FCC3-444C-AE98-A72F28934AB2}">
    <text>Reajuste 2024</text>
  </threadedComment>
  <threadedComment ref="K396" dT="2025-06-02T13:48:24.91" personId="{59305CD0-CD74-42A8-9233-6B4C33119B70}" id="{FC0DE72F-5698-4036-8982-1BD572A346A0}">
    <text>Valor 2025 (reajuste finalizado em junho)</text>
  </threadedComment>
  <threadedComment ref="K397" dT="2025-07-02T15:12:42.91" personId="{59305CD0-CD74-42A8-9233-6B4C33119B70}" id="{58728169-56EA-43E6-A2B4-F09C321051A7}">
    <text xml:space="preserve">Contrato 2025 com adição de 2 funcionários. </text>
  </threadedComment>
  <threadedComment ref="T397" dT="2025-08-25T17:44:05.40" personId="{59305CD0-CD74-42A8-9233-6B4C33119B70}" id="{8249BF73-6B82-4948-9DD2-DF1EF8C9B4AF}">
    <text>Desconto referente ao adicional de periculosidade aos encarregados.</text>
  </threadedComment>
  <threadedComment ref="K398" dT="2025-07-11T19:52:26.84" personId="{59305CD0-CD74-42A8-9233-6B4C33119B70}" id="{574EF4E1-38AC-4AB6-84D3-E79B07791276}">
    <text>Valor 2025</text>
  </threadedComment>
  <threadedComment ref="K399" dT="2024-05-20T13:28:21.22" personId="{077BC691-A779-4B97-ADC0-74443AACE796}" id="{AB40F392-ED7A-4B29-B7D0-5182EE40A7AA}">
    <text>Reajuste 2023 que não estava aprovado no nosso controle, mas é o que o shopping está pagando</text>
  </threadedComment>
  <threadedComment ref="K401" dT="2024-10-10T22:35:49.60" personId="{CF198B8E-B92C-4D7F-A8C5-965B0965DACD}" id="{E7036593-7464-4309-A1CC-696FCE267FBC}">
    <text>REAJUSTE 2024</text>
  </threadedComment>
  <threadedComment ref="K402" dT="2024-12-17T13:43:33.74" personId="{CF198B8E-B92C-4D7F-A8C5-965B0965DACD}" id="{D3D1E563-01D7-4BD9-B945-D4DC4DCEE538}">
    <text>Ajuste nos salários e inclusão de equip</text>
  </threadedComment>
  <threadedComment ref="AD402" dT="2025-08-05T21:57:30.58" personId="{CF198B8E-B92C-4D7F-A8C5-965B0965DACD}" id="{26F9A3E6-0BF6-4A35-99EB-38AA8684402C}">
    <text xml:space="preserve">Extra 09/07
</text>
  </threadedComment>
  <threadedComment ref="K403" dT="2024-06-28T15:42:57.99" personId="{077BC691-A779-4B97-ADC0-74443AACE796}" id="{B833BE08-C8D3-4B0D-9EAD-E40ED38021E0}">
    <text>Implantação Ambi Verde 01/08</text>
  </threadedComment>
  <threadedComment ref="K404" dT="2025-04-03T12:42:25.31" personId="{CF198B8E-B92C-4D7F-A8C5-965B0965DACD}" id="{ABAB6547-3E0E-4BC0-A958-F09700DA1623}">
    <text>Valor reajustado 2025
Validado dia 02/04
E-mail correspondente: Shopping Taboão/Limpeza - Reajuste 2025</text>
  </threadedComment>
  <threadedComment ref="K405" dT="2025-06-04T20:48:45.65" personId="{CF198B8E-B92C-4D7F-A8C5-965B0965DACD}" id="{B9CBCA0A-3615-40CC-B4B2-7A4BC6AFEE45}">
    <text>Emissão é feita no mês da prestação de serviço</text>
  </threadedComment>
  <threadedComment ref="K405" dT="2025-07-03T18:10:46.28" personId="{CF198B8E-B92C-4D7F-A8C5-965B0965DACD}" id="{504F9297-482D-460F-B8CC-3A57CBFCDB18}" parentId="{B9CBCA0A-3615-40CC-B4B2-7A4BC6AFEE45}">
    <text>Valor considerando Inclusão de 01 Supervisor 5x2, 01 Pintor e a exclusão do almoxarife
Retirada do Andaime e inclusão de 01 notebook</text>
  </threadedComment>
  <threadedComment ref="K405" dT="2025-07-25T19:42:33.29" personId="{CF198B8E-B92C-4D7F-A8C5-965B0965DACD}" id="{7670E023-1EF4-419E-9E7D-1552CDAB3F41}" parentId="{B9CBCA0A-3615-40CC-B4B2-7A4BC6AFEE45}">
    <text>Valor do cenário 02 a ser considerado: R$ 154.169,37. Verificamos nos holerites que os salários de algumas funções estavam divergentes do que estava na planilha - O salario do eletricista estava maior no holerite, então tivemos que ajustar</text>
  </threadedComment>
  <threadedComment ref="P405" dT="2025-08-12T14:43:09.32" personId="{077BC691-A779-4B97-ADC0-74443AACE796}" id="{BCB387E4-DE29-4EFA-A3FF-28B8DB35F491}">
    <text>SLA de julho</text>
  </threadedComment>
  <threadedComment ref="T405" dT="2025-08-12T14:49:21.05" personId="{077BC691-A779-4B97-ADC0-74443AACE796}" id="{BD8594EE-E965-4FF9-9616-18DFB10F10FA}">
    <text>Valor do contrato no mês anterior menos o desconto do posto de Almoxarife que não devia ter sido considerado no faturamento referente a junho</text>
  </threadedComment>
  <threadedComment ref="K406" dT="2025-05-12T19:26:24.39" personId="{CF198B8E-B92C-4D7F-A8C5-965B0965DACD}" id="{24F387EB-F34F-4349-85F0-4E0FC74FA607}">
    <text>Valor do contrato Cheio</text>
  </threadedComment>
  <threadedComment ref="P406" dT="2025-08-12T14:43:18.07" personId="{077BC691-A779-4B97-ADC0-74443AACE796}" id="{A89CB2E2-5371-434B-B9AE-36B518C18DE6}">
    <text>SLA de julho</text>
  </threadedComment>
  <threadedComment ref="K407" dT="2025-07-16T21:17:02.06" personId="{077BC691-A779-4B97-ADC0-74443AACE796}" id="{CDEF33BB-DF17-4E6F-B5CE-6066F74ACC75}">
    <text>Implantação RCR no dia 01/07</text>
  </threadedComment>
  <threadedComment ref="K407" dT="2025-07-24T21:29:19.34" personId="{CF198B8E-B92C-4D7F-A8C5-965B0965DACD}" id="{4D897BC6-692B-42FE-8774-A4F32CAC6BDF}" parentId="{CDEF33BB-DF17-4E6F-B5CE-6066F74ACC75}">
    <text>Emissão no mês da prestação de serviço - Emitiram a primeira nota em julho com valor cheio.</text>
  </threadedComment>
  <threadedComment ref="K408" dT="2025-07-16T21:17:07.72" personId="{077BC691-A779-4B97-ADC0-74443AACE796}" id="{A6BB8AAC-3FDF-4415-990A-8DEEB9B09FF7}">
    <text>Implantação RCR no dia 01/07</text>
  </threadedComment>
  <threadedComment ref="K408" dT="2025-07-24T21:29:23.65" personId="{CF198B8E-B92C-4D7F-A8C5-965B0965DACD}" id="{15619F5F-FAD0-4859-9E74-1B4AA686074A}" parentId="{A6BB8AAC-3FDF-4415-990A-8DEEB9B09FF7}">
    <text>Emissão no mês da prestação de serviço - Emitiram a primeira nota em julho com valor cheio.</text>
  </threadedComment>
  <threadedComment ref="K413" dT="2025-02-27T17:36:25.14" personId="{CF198B8E-B92C-4D7F-A8C5-965B0965DACD}" id="{69A29934-01F8-4CC3-8D8B-5836515440A1}">
    <text xml:space="preserve">Valor do reajuste que aconteceu em dez/24 referente a data base de agosto/24.
E-mail correspondente: Amazonas Shopping - Contrato Brigada (IVAN VIDINHA) </text>
  </threadedComment>
  <threadedComment ref="K414" dT="2025-08-28T15:27:10.50" personId="{CF198B8E-B92C-4D7F-A8C5-965B0965DACD}" id="{493B61D2-CE38-4155-A0F3-EC6AB6FF62EB}">
    <text>Esse é o valor que emitem, porém não fomos informados do porque do aumento e não temos abertura deste contrato na SC</text>
  </threadedComment>
  <threadedComment ref="K415" dT="2025-03-06T13:57:05.05" personId="{CF198B8E-B92C-4D7F-A8C5-965B0965DACD}" id="{A1557373-549A-4E45-9275-7953006D270A}">
    <text>Valor 2025
Validado dia: 13/02.
E-mail Correspondente: REAJUSTE JANEIRO/25 - A2364 AMAZONAS SHOPPING - ALLOS</text>
  </threadedComment>
  <threadedComment ref="K416" dT="2025-04-04T23:21:51.78" personId="{CF198B8E-B92C-4D7F-A8C5-965B0965DACD}" id="{DCEE7C62-E58B-4A8F-9F0B-634D1432F9EA}">
    <text>Valor 2025.
Planilha com ajustes de horário.</text>
  </threadedComment>
  <threadedComment ref="K416" dT="2025-09-04T17:14:06.60" personId="{CF198B8E-B92C-4D7F-A8C5-965B0965DACD}" id="{4EC7B607-021F-4A33-BC15-87FB8419F32E}" parentId="{DCEE7C62-E58B-4A8F-9F0B-634D1432F9EA}">
    <text>Fornecedor conseguiu contratar o supervisor com o valor anterior - então o valor se mantem em 117k
E-mail correspondente: Medição Mensal Julho/25 - Shopping Amazonas</text>
  </threadedComment>
  <threadedComment ref="T416" dT="2025-09-08T21:19:20.49" personId="{CF198B8E-B92C-4D7F-A8C5-965B0965DACD}" id="{345AE71B-0A6A-4FDF-8EF9-990A265126F6}">
    <text>Valor de desconto referente a diferença emitida errada do extra da medição anterior 
E-mail correspondente: Medição Mensal Julho/25 - Shopping Amazonas</text>
  </threadedComment>
  <threadedComment ref="K417" dT="2025-08-13T14:07:14.70" personId="{CF198B8E-B92C-4D7F-A8C5-965B0965DACD}" id="{28AC0F56-739B-4CD0-9865-BD04CB2CC10C}">
    <text>Alteração de jornada do Mecânico de refrigeração - retirada de hora noturna</text>
  </threadedComment>
  <threadedComment ref="K418" dT="2025-08-07T23:40:20.98" personId="{CF198B8E-B92C-4D7F-A8C5-965B0965DACD}" id="{62048270-9474-4CAD-AA82-38F538A6EE32}">
    <text>Aumento de um posto 12x36 (08:00 - 20:00) e um posto 12x36 (11:00 - 23:00)
Validado dia: 17/07
E-mail correspondente: RES: Amazonas Shopping: Aumento de Efetivo</text>
  </threadedComment>
  <threadedComment ref="AC418" dT="2025-09-05T13:12:28.22" personId="{DCCE333A-CB98-4A5F-B190-E9F3A7976E30}" id="{CCDA0756-8ED1-4F41-BCD9-50FA9B5E17FE}">
    <text>e-mail: Medição Agosto - Sioux Segurança</text>
  </threadedComment>
  <threadedComment ref="K419" dT="2025-07-21T15:25:25.95" personId="{CF198B8E-B92C-4D7F-A8C5-965B0965DACD}" id="{E137F914-2BA9-4ADC-8002-A8E692BF7013}">
    <text>Fornecedor solicitou o reajuste de 2025 para o Shopping e o mesmo aprovou sem nossa validação. Fomos informados que o reajuste foi solicitado em janeiro</text>
  </threadedComment>
  <threadedComment ref="P419" dT="2025-09-25T14:05:43.00" personId="{CF198B8E-B92C-4D7F-A8C5-965B0965DACD}" id="{9676BED9-08B5-49F1-9103-F179EC854C94}">
    <text xml:space="preserve">Tivemos reunião para falar sobre o Fluxo da medição porém ainda não tivemos a aderência. </text>
  </threadedComment>
  <threadedComment ref="K420" dT="2025-04-16T14:11:08.45" personId="{CF198B8E-B92C-4D7F-A8C5-965B0965DACD}" id="{CC88F3C5-61DD-43F7-A044-C7EF7F42C8EC}">
    <text>Reajuste 2025
Validado dia 15/04
E-mail correspondente: Reajuste Contratual 2025 - Shopping Boulevard Belém.</text>
  </threadedComment>
  <threadedComment ref="P420" dT="2025-09-25T14:05:43.00" personId="{CF198B8E-B92C-4D7F-A8C5-965B0965DACD}" id="{CF358694-FD8A-48C6-8742-D537E91711FA}">
    <text xml:space="preserve">Tivemos reunião para falar sobre o Fluxo da medição porém ainda não tivemos a aderência. </text>
  </threadedComment>
  <threadedComment ref="AD420" dT="2025-07-14T14:18:01.06" personId="{DCCE333A-CB98-4A5F-B190-E9F3A7976E30}" id="{8224E1AF-C1C3-4F38-9C1B-A107AC0F6152}">
    <text>Extras para os dias 07, 08, 09, 10 de agosto - Apoio extra dia dos pais/25- 7916,13</text>
  </threadedComment>
  <threadedComment ref="K421" dT="2025-07-29T22:30:53.81" personId="{CF198B8E-B92C-4D7F-A8C5-965B0965DACD}" id="{0E4E9B74-7BF8-41DE-BA0D-32E570ECFF75}">
    <text>Contrato não é reajustado desde 2023</text>
  </threadedComment>
  <threadedComment ref="P421" dT="2025-09-25T14:05:43.00" personId="{CF198B8E-B92C-4D7F-A8C5-965B0965DACD}" id="{BD00CD35-3F70-4551-935C-4B99E867C26E}">
    <text xml:space="preserve">Tivemos reunião para falar sobre o Fluxo da medição porém ainda não tivemos a aderência. </text>
  </threadedComment>
  <threadedComment ref="P422" dT="2025-09-25T14:05:43.00" personId="{CF198B8E-B92C-4D7F-A8C5-965B0965DACD}" id="{CB1C0516-F86D-45E1-B788-70DEF72C8C02}">
    <text xml:space="preserve">Tivemos reunião para falar sobre o Fluxo da medição porém ainda não tivemos a aderência. </text>
  </threadedComment>
  <threadedComment ref="K423" dT="2025-07-16T20:15:39.11" personId="{CF198B8E-B92C-4D7F-A8C5-965B0965DACD}" id="{6129EA0B-6582-4CA0-9D7C-E07FEFF9D23D}">
    <text xml:space="preserve">Valor 2025;
Validado dia 16/07
E-mail correspondente:  Reajuste CTA 2025
</text>
  </threadedComment>
  <threadedComment ref="K424" dT="2025-06-06T16:35:33.26" personId="{DCCE333A-CB98-4A5F-B190-E9F3A7976E30}" id="{209BA22C-E42D-4294-9F9F-339D456B78FD}">
    <text>Reajuste de 2025</text>
  </threadedComment>
  <threadedComment ref="K424" dT="2025-06-09T19:03:27.62" personId="{CF198B8E-B92C-4D7F-A8C5-965B0965DACD}" id="{AF182704-11EF-418D-BE55-2BDE06657F3F}" parentId="{209BA22C-E42D-4294-9F9F-339D456B78FD}">
    <text>Validado dia: 22/05
E-mail correspondente: REAJUSTE 2025 - SHOPPING BOULERVARD</text>
  </threadedComment>
  <threadedComment ref="Y424" dT="2025-05-26T12:25:33.48" personId="{CF198B8E-B92C-4D7F-A8C5-965B0965DACD}" id="{A65A6A37-5DBB-44F9-BE9B-EB3791AF4A29}">
    <text>Retroativo parcelado em 6x
E-mail correspondente: 
Reajuste 2025
REAJUSTE 2025 - SHOPPING BOULERVARD</text>
  </threadedComment>
  <threadedComment ref="K425" dT="2025-05-13T19:14:34.98" personId="{CF198B8E-B92C-4D7F-A8C5-965B0965DACD}" id="{219D2388-65E3-41F0-AF32-C1360B86A798}">
    <text>Shopping negociou o reajuste sem nos colocar na cópia. Ficou acordado o reajuste baseado no IPCA Acumulado de  03/2024-02/2025 = 5,06%
E-mail correspondente: Medição Mensal Março/25 - Shopping Feira de Santana</text>
  </threadedComment>
  <threadedComment ref="K425" dT="2025-05-13T19:14:54.28" personId="{CF198B8E-B92C-4D7F-A8C5-965B0965DACD}" id="{AF129ABF-5263-44C4-B45E-C111AAC418B4}" parentId="{219D2388-65E3-41F0-AF32-C1360B86A798}">
    <text>Solicitamos o preenchimento da planilha para analisar se os custos são devidos</text>
  </threadedComment>
  <threadedComment ref="K425" dT="2025-07-29T22:47:56.35" personId="{CF198B8E-B92C-4D7F-A8C5-965B0965DACD}" id="{27E56CE7-3BC4-4510-95DC-B1A4994F80C8}" parentId="{219D2388-65E3-41F0-AF32-C1360B86A798}">
    <text>Ainda não retornaram com a resposta</text>
  </threadedComment>
  <threadedComment ref="K426" dT="2025-07-29T22:48:51.58" personId="{CF198B8E-B92C-4D7F-A8C5-965B0965DACD}" id="{C9C1FDB4-17DE-4C52-AE75-968D9F959757}">
    <text>Aumento de um posto fixo de final de semana - foi validado porém não haviam informado quando havia iniciado - verificando quando foi</text>
  </threadedComment>
  <threadedComment ref="K427" dT="2025-02-12T19:42:13.73" personId="{CF198B8E-B92C-4D7F-A8C5-965B0965DACD}" id="{061FB19E-FEC3-4437-A563-152F61B9A6B3}">
    <text>Valor reajuste 2025 (Incluído o valor de prêmio permanência na planilha, deve-se fazer o controle de quem está apto a receber o benefício.)</text>
  </threadedComment>
  <threadedComment ref="K427" dT="2025-02-12T19:42:29.64" personId="{CF198B8E-B92C-4D7F-A8C5-965B0965DACD}" id="{6BF16C4F-F266-4376-A6B8-44C4A866D2C6}" parentId="{061FB19E-FEC3-4437-A563-152F61B9A6B3}">
    <text xml:space="preserve">E-mail correspondente: SHOPPING BOULEVARD FEIRA DE SANTANA/BA- (REAJUSTE CCT VIGILANCIA 2025) </text>
  </threadedComment>
  <threadedComment ref="K428" dT="2025-02-28T13:35:09.38" personId="{CF198B8E-B92C-4D7F-A8C5-965B0965DACD}" id="{8F2417A9-A41C-4962-862E-D825C8A08DA5}">
    <text xml:space="preserve">Reajuste 2025.
validado dia: 28/02
Email correspondente: Medição Mensal Janeiro/25 - Cariri Shopping
</text>
  </threadedComment>
  <threadedComment ref="AD428" dT="2025-08-05T19:38:20.65" personId="{F849BC0A-7978-4594-904A-793D94E2EB2B}" id="{977D3C80-DEB1-4C4B-B1A7-E9305C77B70E}">
    <text>Parcela 2|3 - 3346,46</text>
  </threadedComment>
  <threadedComment ref="K429" dT="2025-06-30T17:04:39.79" personId="{CF198B8E-B92C-4D7F-A8C5-965B0965DACD}" id="{131D18AA-089E-432D-B9B7-D3A7BDB7A7FC}">
    <text>Aprovado reequilíbrio de 6% com mudança da alíquota e ajuste de BDI.
Valor final: R$75.837,80
E-mail correspondente: Reequilíbrio Contratual - Brigada de Incêndio - Shopping Manauara</text>
  </threadedComment>
  <threadedComment ref="K430" dT="2025-03-25T20:22:19.62" personId="{CF198B8E-B92C-4D7F-A8C5-965B0965DACD}" id="{98202730-2315-43E1-BEE4-E4A43EC3A31A}">
    <text>Valor reajustado para 2025.
Validado dia 25/03.
E-mail correspondente: CONTRATO JARDINANDO MANAUARA</text>
  </threadedComment>
  <threadedComment ref="K431" dT="2025-05-23T20:27:41.82" personId="{CF198B8E-B92C-4D7F-A8C5-965B0965DACD}" id="{0D3AC0DA-8809-45E0-BD83-2551646D4F1D}">
    <text>Reajuste 2025 + reequilíbrio</text>
  </threadedComment>
  <threadedComment ref="P431" dT="2025-08-04T13:18:47.45" personId="{CF198B8E-B92C-4D7F-A8C5-965B0965DACD}" id="{1CF1AEEB-307E-49D2-9D93-4165A414860E}">
    <text>Ficou acordado no fim do contrato que não será considerado o valor de desconto do SLA.</text>
  </threadedComment>
  <threadedComment ref="K432" dT="2025-02-13T20:53:47.36" personId="{CF198B8E-B92C-4D7F-A8C5-965B0965DACD}" id="{682CA033-11FC-4D39-8274-7A5FC42328B3}">
    <text xml:space="preserve">Reajuste 2025 
Aprovado em 13/02
E-mail correspondente: REAJUSTE JANEIRO/25 - I2391 MANAUARA SHOPPING - ALLOS </text>
  </threadedComment>
  <threadedComment ref="K433" dT="2025-04-01T18:54:23.54" personId="{CF198B8E-B92C-4D7F-A8C5-965B0965DACD}" id="{84DD5F4A-B36F-41E9-B126-F0A69098FE0B}">
    <text>Valor reajuste 2025 
Validado dia: 01/04
E-mail correspondente: REAJUSTE 2025 - MANAUARA SHOPPING - ATENDENTE DE MALL</text>
  </threadedComment>
  <threadedComment ref="K434" dT="2025-04-22T21:58:58.49" personId="{077BC691-A779-4B97-ADC0-74443AACE796}" id="{EFC21B00-848A-402D-AE4B-3E06B6655E80}">
    <text>Reajuste 2025 - considerada validação do valor de acordo com a NF emitida em abril</text>
  </threadedComment>
  <threadedComment ref="AD434" dT="2025-09-22T18:14:07.57" personId="{DCCE333A-CB98-4A5F-B190-E9F3A7976E30}" id="{46BB4F09-F625-41F7-A7F6-1364FCCA596B}">
    <text xml:space="preserve">e-mail: Serviço Extra  Manauara - dias 20 à 30 de Setembro
</text>
  </threadedComment>
  <threadedComment ref="K435" dT="2025-02-28T00:56:19.92" personId="{CF198B8E-B92C-4D7F-A8C5-965B0965DACD}" id="{F2402084-755D-4C81-9928-78468D3DF0C4}">
    <text>Reajuste 2025</text>
  </threadedComment>
  <threadedComment ref="K437" dT="2025-07-15T13:39:03.50" personId="{59305CD0-CD74-42A8-9233-6B4C33119B70}" id="{0291CDE7-1E0B-4E06-B2DE-767CA64D6EB1}">
    <text xml:space="preserve">A fornecedora emitiu a nota com o valor 2024 sem comunicar o shopping. </text>
  </threadedComment>
  <threadedComment ref="T437" dT="2025-07-15T13:42:12.72" personId="{59305CD0-CD74-42A8-9233-6B4C33119B70}" id="{106ABA97-6782-4941-83B5-5D9F21A4E34A}">
    <text>Diferença entre o valor 2025 e 2024 (a fornecedora está emitindo as notas com o valor de 2024 sem comunicar ao shopping).
IMPORTANTE: esse valor não é o retroativo dissídio, é somente a diferença entre os valores das notas emitidas. 
Referente à julho.</text>
  </threadedComment>
  <threadedComment ref="K439" dT="2024-11-01T20:19:18.02" personId="{CF198B8E-B92C-4D7F-A8C5-965B0965DACD}" id="{360AF004-B211-4A4A-B39C-8DE67677AD6D}">
    <text>Reajuste 2024</text>
  </threadedComment>
  <threadedComment ref="K440" dT="2025-08-04T13:45:00.03" personId="{CF198B8E-B92C-4D7F-A8C5-965B0965DACD}" id="{778EBF9D-6A5E-4CD7-9C47-C142FD469621}">
    <text>Valor 2025
Validado dia: 16/07
E-mail correspondente: Reajuste CTA 2025</text>
  </threadedComment>
  <threadedComment ref="K441" dT="2025-04-30T14:29:19.34" personId="{CF198B8E-B92C-4D7F-A8C5-965B0965DACD}" id="{F4D8D0D7-53C4-4687-B8DC-1F9A3CC6EC4A}">
    <text>Reequilíbrio negociado pelo Shopping + Alteração de valores devido as considerações de encarregado ao inves de agente líder
E-mail correspondente: SHOPPING DA BAHIA X GPS</text>
  </threadedComment>
  <threadedComment ref="K442" dT="2025-05-28T20:31:05.45" personId="{CF198B8E-B92C-4D7F-A8C5-965B0965DACD}" id="{A0FED369-AF3B-4629-85CF-11D8C75795A5}">
    <text>Valor correspondente ao ajuste de salário do operador de máquina</text>
  </threadedComment>
  <threadedComment ref="K442" dT="2025-05-28T20:31:16.83" personId="{CF198B8E-B92C-4D7F-A8C5-965B0965DACD}" id="{33E04FF4-5615-4E4D-9D83-1755C5D1DA5F}" parentId="{A0FED369-AF3B-4629-85CF-11D8C75795A5}">
    <text>E-mail correspondente: SALÁRIOS OPERADORES DE MÁQUINA | SDB</text>
  </threadedComment>
  <threadedComment ref="K442" dT="2025-06-04T19:07:07.57" personId="{CF198B8E-B92C-4D7F-A8C5-965B0965DACD}" id="{D80AABF4-B763-4EF1-8BA2-17EE3EFED5D2}" parentId="{A0FED369-AF3B-4629-85CF-11D8C75795A5}">
    <text>Valor referente ao mês da prestação de serviço</text>
  </threadedComment>
  <threadedComment ref="K443" dT="2025-09-04T12:52:00.19" personId="{59305CD0-CD74-42A8-9233-6B4C33119B70}" id="{136DE520-EDD5-41C2-B111-7EFC19F27699}">
    <text>Valor 2025</text>
  </threadedComment>
  <threadedComment ref="K445" dT="2025-04-28T15:05:26.64" personId="{077BC691-A779-4B97-ADC0-74443AACE796}" id="{CE5C0C3C-A7A3-426B-9E5C-3FAEDFBF98FC}">
    <text>Reajuste 2025</text>
  </threadedComment>
  <threadedComment ref="K446" dT="2025-04-25T15:29:41.32" personId="{077BC691-A779-4B97-ADC0-74443AACE796}" id="{6A4E2966-ECFF-4CBD-BCBA-AF59809D52C4}">
    <text>Reajuste 2025 + reajuste insumos</text>
  </threadedComment>
  <threadedComment ref="K447" dT="2025-06-03T21:52:57.40" personId="{077BC691-A779-4B97-ADC0-74443AACE796}" id="{E1F3C535-ECBE-4503-B5A6-5034324EF2EF}">
    <text>Reajuste ocorrido em 27/12/24 (REAJUSTE DISSIDIO - CCT 2024/2025)
Vigência começou em: 1-set-24
+
Ajuste de escopo a partir de 16/06</text>
  </threadedComment>
  <threadedComment ref="K448" dT="2024-06-18T17:50:40.38" personId="{077BC691-A779-4B97-ADC0-74443AACE796}" id="{413F5320-89D1-4EEE-B66C-DC079A615D51}">
    <text>Implantação Flora Rocha 25/07</text>
  </threadedComment>
  <threadedComment ref="AD449" dT="2025-06-18T14:16:51.20" personId="{59305CD0-CD74-42A8-9233-6B4C33119B70}" id="{64638F89-00E1-4E04-A464-353ECA616D33}">
    <text>Extra de limpeza de escada rolante. 
E-mail com a tratativa: Extra limpeza obra das escadas rolantes - Verzani x Plaza Sul Shopping.</text>
  </threadedComment>
  <threadedComment ref="K450" dT="2025-07-17T14:21:50.86" personId="{59305CD0-CD74-42A8-9233-6B4C33119B70}" id="{1811C128-DBA9-4401-A799-2F2726B89B79}">
    <text xml:space="preserve">Valor 2025 com reoneração e 8 funcionários. </text>
  </threadedComment>
  <threadedComment ref="K451" dT="2025-07-17T14:22:30.74" personId="{59305CD0-CD74-42A8-9233-6B4C33119B70}" id="{CB1BC686-69EB-4B63-8E56-4AE465565AD6}">
    <text xml:space="preserve">Valor 2025 com reoneração e 2 funcionários.
20% de insalubridade para o mecânico de refrigeração. </text>
  </threadedComment>
  <threadedComment ref="K452" dT="2024-06-21T14:08:12.00" personId="{077BC691-A779-4B97-ADC0-74443AACE796}" id="{94298816-074F-4659-9608-336F5341EB24}">
    <text>Reajuste 2024</text>
  </threadedComment>
  <threadedComment ref="K453" dT="2024-06-21T14:08:08.49" personId="{077BC691-A779-4B97-ADC0-74443AACE796}" id="{7C2B7B9C-32F4-4A71-BBB5-1B1B7298A557}">
    <text>Reajuste 2024</text>
  </threadedComment>
  <threadedComment ref="K454" dT="2024-11-04T13:23:52.14" personId="{CF198B8E-B92C-4D7F-A8C5-965B0965DACD}" id="{40B2BB90-FD29-43B6-856E-572E78B60B90}">
    <text>Reajuste 2024</text>
  </threadedComment>
  <threadedComment ref="K455" dT="2025-06-02T13:48:24.91" personId="{59305CD0-CD74-42A8-9233-6B4C33119B70}" id="{8E493AB3-44A3-4738-ADE3-D9EBA1739919}">
    <text>Valor 2025 (reajuste finalizado em junho)</text>
  </threadedComment>
  <threadedComment ref="AD455" dT="2025-09-09T13:24:37.04" personId="{59305CD0-CD74-42A8-9233-6B4C33119B70}" id="{DDF99274-0558-4DDE-9996-701086BC6374}">
    <text>Valor escolhido pelo shopping foi o do fornecedor.</text>
  </threadedComment>
  <threadedComment ref="K456" dT="2025-07-02T15:12:42.91" personId="{59305CD0-CD74-42A8-9233-6B4C33119B70}" id="{C9ED825F-99ED-4CAD-800D-20BBBB41466E}">
    <text xml:space="preserve">Contrato 2025 com adição de 2 funcionários. </text>
  </threadedComment>
  <threadedComment ref="K457" dT="2025-07-11T19:52:26.84" personId="{59305CD0-CD74-42A8-9233-6B4C33119B70}" id="{6F6169DA-4736-4DEB-AEC3-C3D2538F92C3}">
    <text>Valor 2025</text>
  </threadedComment>
  <threadedComment ref="K458" dT="2024-05-20T13:28:21.22" personId="{077BC691-A779-4B97-ADC0-74443AACE796}" id="{4467BDE2-69BE-4C7A-A799-6682A5AAB5DB}">
    <text>Reajuste 2023 que não estava aprovado no nosso controle, mas é o que o shopping está pagando</text>
  </threadedComment>
  <threadedComment ref="K460" dT="2024-10-10T22:35:49.60" personId="{CF198B8E-B92C-4D7F-A8C5-965B0965DACD}" id="{5583B4E4-8957-4867-9612-4E20E27AF25A}">
    <text>REAJUSTE 2024</text>
  </threadedComment>
  <threadedComment ref="K461" dT="2024-12-17T13:43:33.74" personId="{CF198B8E-B92C-4D7F-A8C5-965B0965DACD}" id="{DE6D0E6D-7B48-429B-8E4A-6E5F644913C2}">
    <text>Ajuste nos salários e inclusão de equip</text>
  </threadedComment>
  <threadedComment ref="V461" dT="2025-09-30T17:23:15.11" personId="{CF198B8E-B92C-4D7F-A8C5-965B0965DACD}" id="{B97DFB7F-B6C7-4B22-A6C9-C3F637B0D5BC}">
    <text>Fornecedor emitiu o valor do pedido deles de ajuste de escopo (R$ 66.226,61). Entretanto o escopo ainda não estava aprovado pelo corporativo e não é o valor validado pela atlas.
E-mail correspondente: AUMENTO DO HC ESTACIONAMENTO SHOPPING TABOÃO</text>
  </threadedComment>
  <threadedComment ref="K462" dT="2025-09-03T19:03:32.47" personId="{CF198B8E-B92C-4D7F-A8C5-965B0965DACD}" id="{40BDC7BD-2C74-4A9B-8EAB-F135F4B1B9A3}">
    <text>Shopping validou com o fornecedor os valores 2025 durante o aniversário do contrato - Valores já haviam sido assinados em um aditivo</text>
  </threadedComment>
  <threadedComment ref="K463" dT="2025-04-03T12:42:25.31" personId="{CF198B8E-B92C-4D7F-A8C5-965B0965DACD}" id="{C59E1AEA-6565-4D36-84AB-DC8459D3BD4F}">
    <text>Valor reajustado 2025
Validado dia 02/04
E-mail correspondente: Shopping Taboão/Limpeza - Reajuste 2025</text>
  </threadedComment>
  <threadedComment ref="V463" dT="2025-09-30T17:23:42.46" personId="{CF198B8E-B92C-4D7F-A8C5-965B0965DACD}" id="{8CC48F22-98A3-4443-AACB-68BEFA90CDB4}">
    <text>Shopping informou que o fornecedor se recusou a emitir a NF</text>
  </threadedComment>
  <threadedComment ref="V463" dT="2025-09-30T17:25:39.30" personId="{CF198B8E-B92C-4D7F-A8C5-965B0965DACD}" id="{EE9491F2-6A0B-4F43-8071-9822ACFB2B47}" parentId="{8CC48F22-98A3-4443-AACB-68BEFA90CDB4}">
    <text>E-mail correspondente: Notas Fiscais Agosto e Setembro | Shopping Taboão</text>
  </threadedComment>
  <threadedComment ref="K464" dT="2025-06-04T20:48:45.65" personId="{CF198B8E-B92C-4D7F-A8C5-965B0965DACD}" id="{5E3B0712-2632-4271-86B3-E73E639517F1}">
    <text>Emissão é feita no mês da prestação de serviço</text>
  </threadedComment>
  <threadedComment ref="K464" dT="2025-07-03T18:10:46.28" personId="{CF198B8E-B92C-4D7F-A8C5-965B0965DACD}" id="{A59CF514-D3B5-42E7-B831-C9946570AB3C}" parentId="{5E3B0712-2632-4271-86B3-E73E639517F1}">
    <text>Valor considerando Inclusão de 01 Supervisor 5x2, 01 Pintor e a exclusão do almoxarife
Retirada do Andaime e inclusão de 01 notebook</text>
  </threadedComment>
  <threadedComment ref="K464" dT="2025-07-25T19:42:33.29" personId="{CF198B8E-B92C-4D7F-A8C5-965B0965DACD}" id="{91CC10BC-E42A-4820-95CE-08721303817A}" parentId="{5E3B0712-2632-4271-86B3-E73E639517F1}">
    <text>Valor do cenário 02 a ser considerado: R$ 154.169,37. Verificamos nos holerites que os salários de algumas funções estavam divergentes do que estava na planilha - O salario do eletricista estava maior no holerite, então tivemos que ajustar</text>
  </threadedComment>
  <threadedComment ref="P464" dT="2025-09-08T15:12:58.99" personId="{CF198B8E-B92C-4D7F-A8C5-965B0965DACD}" id="{0AF60887-CDA1-4FDB-9870-06A1567444C7}">
    <text xml:space="preserve">SLA de Agosto
</text>
  </threadedComment>
  <threadedComment ref="K465" dT="2025-05-12T19:26:24.39" personId="{CF198B8E-B92C-4D7F-A8C5-965B0965DACD}" id="{DC3998E0-A906-48CB-9C6E-B144FC09963B}">
    <text>Valor do contrato Cheio</text>
  </threadedComment>
  <threadedComment ref="P465" dT="2025-09-09T00:18:32.18" personId="{CF198B8E-B92C-4D7F-A8C5-965B0965DACD}" id="{07DD6923-AD60-4BCC-A44E-F6102AF46EF3}">
    <text>SLA de agosto</text>
  </threadedComment>
  <threadedComment ref="K466" dT="2025-07-16T21:17:02.06" personId="{077BC691-A779-4B97-ADC0-74443AACE796}" id="{60C163DF-DE5C-43B6-A09E-BCE22752C2D8}">
    <text>Implantação RCR no dia 01/07</text>
  </threadedComment>
  <threadedComment ref="K466" dT="2025-07-24T21:29:19.34" personId="{CF198B8E-B92C-4D7F-A8C5-965B0965DACD}" id="{E3232747-0ACA-4D8D-9587-25742AA3E448}" parentId="{60C163DF-DE5C-43B6-A09E-BCE22752C2D8}">
    <text>Emissão no mês da prestação de serviço - Emitiram a primeira nota em julho com valor cheio.</text>
  </threadedComment>
  <threadedComment ref="K467" dT="2025-07-16T21:17:07.72" personId="{077BC691-A779-4B97-ADC0-74443AACE796}" id="{E6532F64-1B61-4872-A9C5-F8D27DC68A41}">
    <text>Implantação RCR no dia 01/07</text>
  </threadedComment>
  <threadedComment ref="K467" dT="2025-07-24T21:29:23.65" personId="{CF198B8E-B92C-4D7F-A8C5-965B0965DACD}" id="{D146DAEB-4D91-4D6D-AE1A-8671F7516DE0}" parentId="{E6532F64-1B61-4872-A9C5-F8D27DC68A41}">
    <text>Emissão no mês da prestação de serviço - Emitiram a primeira nota em julho com valor cheio.</text>
  </threadedComment>
  <threadedComment ref="K472" dT="2025-02-27T17:36:25.14" personId="{CF198B8E-B92C-4D7F-A8C5-965B0965DACD}" id="{41783EF2-1DAE-430D-BC43-F4AD8BBDEB8B}">
    <text xml:space="preserve">Valor do reajuste que aconteceu em dez/24 referente a data base de agosto/24.
E-mail correspondente: Amazonas Shopping - Contrato Brigada (IVAN VIDINHA) </text>
  </threadedComment>
  <threadedComment ref="K473" dT="2025-08-28T15:27:10.50" personId="{CF198B8E-B92C-4D7F-A8C5-965B0965DACD}" id="{A82D1BE4-BE04-4FF4-8E4C-3904E4E9A23E}">
    <text>Esse é o valor que emitem, porém não fomos informados do porque do aumento e não temos abertura deste contrato na SC</text>
  </threadedComment>
  <threadedComment ref="K474" dT="2025-03-06T13:57:05.05" personId="{CF198B8E-B92C-4D7F-A8C5-965B0965DACD}" id="{4CCEC771-ABA6-4DCC-85FC-2D9DC63FAE24}">
    <text>Valor 2025
Validado dia: 13/02.
E-mail Correspondente: REAJUSTE JANEIRO/25 - A2364 AMAZONAS SHOPPING - ALLOS</text>
  </threadedComment>
  <threadedComment ref="K475" dT="2025-10-14T18:26:33.51" personId="{CF198B8E-B92C-4D7F-A8C5-965B0965DACD}" id="{ED836F23-5D64-4CB9-A204-CD89528DE119}">
    <text>Este valor é o proporcional do contrato com e sem o pintor referente a planilha de (Setembro)
Shopping havia solicitado aumento de 01 eletricista e 01 Pintor, além do aumento salarial dos supervisores.
Entretanto, o fornecedor conseguiu contratar o supervisor com o salario original e para setembro, não houve a contratação do eletricista, somente do pintor.
E-mails correspondentes:
1.  RE: Estudo - Aumento de efetivo Manutenção
2. Medição Mensal - Setembro_ASC
3. Aumento de efetivo Manutenção</text>
  </threadedComment>
  <threadedComment ref="K475" dT="2025-10-14T19:17:10.11" personId="{CF198B8E-B92C-4D7F-A8C5-965B0965DACD}" id="{414A09ED-960F-456B-A5A7-CB778B6B8C94}" parentId="{ED836F23-5D64-4CB9-A204-CD89528DE119}">
    <text>Foi verificado nos Holerites varias diferenças do que estão sendo considerados na planilha SC. Estudo sendo realizado para saber qual é o valor real que deveria estar na planilha</text>
  </threadedComment>
  <threadedComment ref="K476" dT="2025-08-13T14:07:14.70" personId="{CF198B8E-B92C-4D7F-A8C5-965B0965DACD}" id="{D06D988A-A25C-4C4A-819F-B9F9A33A70C7}">
    <text>Alteração de jornada do Mecânico de refrigeração - retirada de hora noturna</text>
  </threadedComment>
  <threadedComment ref="K477" dT="2025-08-07T23:40:20.98" personId="{CF198B8E-B92C-4D7F-A8C5-965B0965DACD}" id="{19E7CB5F-949E-4A4B-93D3-59D088DA207F}">
    <text>Aumento de um posto 12x36 (08:00 - 20:00) e um posto 12x36 (11:00 - 23:00)
Validado dia: 17/07
E-mail correspondente: RES: Amazonas Shopping: Aumento de Efetivo</text>
  </threadedComment>
  <threadedComment ref="AC477" dT="2025-10-07T12:14:26.01" personId="{DCCE333A-CB98-4A5F-B190-E9F3A7976E30}" id="{FF196932-04D4-4CE3-A07A-BAAC11E424B9}">
    <text xml:space="preserve">E-mail de referência: Medição Sioux - Setembro </text>
  </threadedComment>
  <threadedComment ref="K478" dT="2025-07-21T15:25:25.95" personId="{CF198B8E-B92C-4D7F-A8C5-965B0965DACD}" id="{7DAFCDEC-2013-4630-ADFC-092609DE76EA}">
    <text>Fornecedor solicitou o reajuste de 2025 para o Shopping e o mesmo aprovou sem nossa validação. Fomos informados que o reajuste foi solicitado em janeiro</text>
  </threadedComment>
  <threadedComment ref="P478" dT="2025-09-25T14:05:43.00" personId="{CF198B8E-B92C-4D7F-A8C5-965B0965DACD}" id="{C09F0ABD-2CFB-421F-8812-3D62452A3D43}">
    <text xml:space="preserve">Tivemos reunião para falar sobre o Fluxo da medição porém ainda não tivemos a aderência. </text>
  </threadedComment>
  <threadedComment ref="K479" dT="2025-04-16T14:11:08.45" personId="{CF198B8E-B92C-4D7F-A8C5-965B0965DACD}" id="{3368786D-E582-4DF9-AC51-BDAEF1FE4370}">
    <text>Reajuste 2025
Validado dia 15/04
E-mail correspondente: Reajuste Contratual 2025 - Shopping Boulevard Belém.</text>
  </threadedComment>
  <threadedComment ref="AD479" dT="2025-09-17T16:40:40.47" personId="{DCCE333A-CB98-4A5F-B190-E9F3A7976E30}" id="{5A261FAB-62D6-4612-9108-3765D028183E}">
    <text xml:space="preserve">E-mail: Apoio Círio de Nazaré
Dias 08 à 12 de Outubro
</text>
  </threadedComment>
  <threadedComment ref="K480" dT="2025-07-29T22:30:53.81" personId="{CF198B8E-B92C-4D7F-A8C5-965B0965DACD}" id="{1E1D7F7B-7E42-46C3-865D-81AF1846CF0E}">
    <text>Contrato não é reajustado desde 2023</text>
  </threadedComment>
  <threadedComment ref="K482" dT="2025-07-16T20:15:39.11" personId="{CF198B8E-B92C-4D7F-A8C5-965B0965DACD}" id="{5DF8C647-2825-4171-9966-781366EA1413}">
    <text xml:space="preserve">Valor 2025;
Validado dia 16/07
E-mail correspondente:  Reajuste CTA 2025
</text>
  </threadedComment>
  <threadedComment ref="K483" dT="2025-06-06T16:35:33.26" personId="{DCCE333A-CB98-4A5F-B190-E9F3A7976E30}" id="{34BB2844-C4E0-4036-8C18-0B3E968D2A43}">
    <text>Reajuste de 2025</text>
  </threadedComment>
  <threadedComment ref="K483" dT="2025-06-09T19:03:27.62" personId="{CF198B8E-B92C-4D7F-A8C5-965B0965DACD}" id="{F3ED3409-C0AF-4C3F-8513-CE568D78F5A9}" parentId="{34BB2844-C4E0-4036-8C18-0B3E968D2A43}">
    <text>Validado dia: 22/05
E-mail correspondente: REAJUSTE 2025 - SHOPPING BOULERVARD</text>
  </threadedComment>
  <threadedComment ref="Y483" dT="2025-05-26T12:25:33.48" personId="{CF198B8E-B92C-4D7F-A8C5-965B0965DACD}" id="{9AED9BEC-5644-4FED-A25F-7F01A75524C2}">
    <text>Retroativo parcelado em 6x
E-mail correspondente: 
Reajuste 2025
REAJUSTE 2025 - SHOPPING BOULERVARD</text>
  </threadedComment>
  <threadedComment ref="K484" dT="2025-05-13T19:14:34.98" personId="{CF198B8E-B92C-4D7F-A8C5-965B0965DACD}" id="{98070E8B-7857-4E3B-A083-CB3BC650C10C}">
    <text>Shopping negociou o reajuste sem nos colocar na cópia. Ficou acordado o reajuste baseado no IPCA Acumulado de  03/2024-02/2025 = 5,06%
E-mail correspondente: Medição Mensal Março/25 - Shopping Feira de Santana</text>
  </threadedComment>
  <threadedComment ref="K484" dT="2025-05-13T19:14:54.28" personId="{CF198B8E-B92C-4D7F-A8C5-965B0965DACD}" id="{5FD8AC35-5F47-4104-9AB6-06CF70A1D28F}" parentId="{98070E8B-7857-4E3B-A083-CB3BC650C10C}">
    <text>Solicitamos o preenchimento da planilha para analisar se os custos são devidos</text>
  </threadedComment>
  <threadedComment ref="K484" dT="2025-07-29T22:47:56.35" personId="{CF198B8E-B92C-4D7F-A8C5-965B0965DACD}" id="{1128F7EA-6FBC-4E1B-A9D6-4E54A1EE5DF4}" parentId="{98070E8B-7857-4E3B-A083-CB3BC650C10C}">
    <text>Ainda não retornaram com a resposta</text>
  </threadedComment>
  <threadedComment ref="K485" dT="2025-07-29T22:48:51.58" personId="{CF198B8E-B92C-4D7F-A8C5-965B0965DACD}" id="{8FA875ED-31F7-49CE-B2E8-F2DB59502C80}">
    <text>Aumento de um posto fixo de final de semana - foi validado porém não haviam informado quando havia iniciado - verificando quando foi</text>
  </threadedComment>
  <threadedComment ref="K485" dT="2025-10-24T17:30:27.79" personId="{CF198B8E-B92C-4D7F-A8C5-965B0965DACD}" id="{BD9C518D-9367-4381-8AA9-C2931633F9E8}" parentId="{8FA875ED-31F7-49CE-B2E8-F2DB59502C80}">
    <text>Shopping fechou por fora outros valores deste posto fixo mesmo após o envio do nosso valor (Pedimos para verificarem porém não tivemos retorno)
Eles enviam a medição sem ser o nosso valor acordado. Além disso, criaram uma clausula de desconto sem consultar o corporativo</text>
  </threadedComment>
  <threadedComment ref="K486" dT="2025-02-12T19:42:13.73" personId="{CF198B8E-B92C-4D7F-A8C5-965B0965DACD}" id="{ECBDED82-742A-4B6C-9581-BB96C4133BAC}">
    <text>Valor reajuste 2025 (Incluído o valor de prêmio permanência na planilha, deve-se fazer o controle de quem está apto a receber o benefício.)</text>
  </threadedComment>
  <threadedComment ref="K486" dT="2025-02-12T19:42:29.64" personId="{CF198B8E-B92C-4D7F-A8C5-965B0965DACD}" id="{BF21BAD4-3160-4962-BEF0-F7C95308749E}" parentId="{ECBDED82-742A-4B6C-9581-BB96C4133BAC}">
    <text xml:space="preserve">E-mail correspondente: SHOPPING BOULEVARD FEIRA DE SANTANA/BA- (REAJUSTE CCT VIGILANCIA 2025) </text>
  </threadedComment>
  <threadedComment ref="K487" dT="2025-02-28T13:35:09.38" personId="{CF198B8E-B92C-4D7F-A8C5-965B0965DACD}" id="{5AE4F4BB-4114-423C-84D8-26EA139A5B7F}">
    <text xml:space="preserve">Reajuste 2025.
validado dia: 28/02
Email correspondente: Medição Mensal Janeiro/25 - Cariri Shopping
</text>
  </threadedComment>
  <threadedComment ref="AD487" dT="2025-08-05T19:38:20.65" personId="{F849BC0A-7978-4594-904A-793D94E2EB2B}" id="{B654DDE2-9BA3-4712-83CC-ADDB127ACB7F}">
    <text>Parcela 3|3 - 3346,46</text>
  </threadedComment>
  <threadedComment ref="K488" dT="2025-06-30T17:04:39.79" personId="{CF198B8E-B92C-4D7F-A8C5-965B0965DACD}" id="{37718F4C-6770-4E9D-A9B3-3DC5D56DA862}">
    <text>Aprovado reequilíbrio de 6% com mudança da alíquota e ajuste de BDI.
Valor final: R$75.837,80
E-mail correspondente: Reequilíbrio Contratual - Brigada de Incêndio - Shopping Manauara</text>
  </threadedComment>
  <threadedComment ref="K489" dT="2025-03-25T20:22:19.62" personId="{CF198B8E-B92C-4D7F-A8C5-965B0965DACD}" id="{2670DC6A-9457-4D14-B27B-495F339D5DED}">
    <text>Valor reajustado para 2025.
Validado dia 25/03.
E-mail correspondente: CONTRATO JARDINANDO MANAUARA</text>
  </threadedComment>
  <threadedComment ref="K490" dT="2025-08-08T15:12:16.09" personId="{CF198B8E-B92C-4D7F-A8C5-965B0965DACD}" id="{B9F17D5B-3CD0-4425-B099-D8ADA772092C}">
    <text>Valor BID 2025
Início: 01/09/2025</text>
  </threadedComment>
  <threadedComment ref="AD490" dT="2025-09-24T13:24:35.71" personId="{CF198B8E-B92C-4D7F-A8C5-965B0965DACD}" id="{9552CAAD-B158-4EEF-AC6F-5D6895A6EFA7}">
    <text>Extras referentes a 21/08 a 31/08 - Muitas solicitações pois a GPS deixou o contrato com muitas faltas sem reposição</text>
  </threadedComment>
  <threadedComment ref="K491" dT="2025-02-13T20:53:47.36" personId="{CF198B8E-B92C-4D7F-A8C5-965B0965DACD}" id="{750B7BBC-8101-4A9B-A3AE-5CA4E4830B8D}">
    <text xml:space="preserve">Reajuste 2025 
Aprovado em 13/02
E-mail correspondente: REAJUSTE JANEIRO/25 - I2391 MANAUARA SHOPPING - ALLOS </text>
  </threadedComment>
  <threadedComment ref="K492" dT="2025-04-01T18:54:23.54" personId="{CF198B8E-B92C-4D7F-A8C5-965B0965DACD}" id="{68812EAD-2C46-4024-BA36-C657D9FDCB79}">
    <text>Valor reajuste 2025 
Validado dia: 01/04
E-mail correspondente: REAJUSTE 2025 - MANAUARA SHOPPING - ATENDENTE DE MALL</text>
  </threadedComment>
  <threadedComment ref="K493" dT="2025-04-22T21:58:58.49" personId="{077BC691-A779-4B97-ADC0-74443AACE796}" id="{5998F792-BAF9-4ADE-A7D6-4BA649CC6914}">
    <text>Reajuste 2025 - considerada validação do valor de acordo com a NF emitida em abril</text>
  </threadedComment>
  <threadedComment ref="K494" dT="2025-02-28T00:56:19.92" personId="{CF198B8E-B92C-4D7F-A8C5-965B0965DACD}" id="{08FA7A9E-40A6-4639-9E09-1B660460A205}">
    <text>Reajuste 2025</text>
  </threadedComment>
  <threadedComment ref="K496" dT="2025-05-12T14:16:18.15" personId="{077BC691-A779-4B97-ADC0-74443AACE796}" id="{D2D90271-8BB1-4FA4-BE5E-2C3AB5FA4E7B}">
    <text>Reajuste 2025</text>
  </threadedComment>
  <threadedComment ref="T496" dT="2025-07-15T13:42:12.72" personId="{59305CD0-CD74-42A8-9233-6B4C33119B70}" id="{B3BABF79-E058-452E-831D-BED5E1176C59}">
    <text>Diferença entre o valor 2025 e 2024 (a fornecedora está emitindo as notas com o valor de 2024 sem comunicar ao shopping).
IMPORTANTE: esse valor não é o retroativo dissídio, é somente a diferença entre os valores das notas emitidas. 
Referente à agosto.</text>
  </threadedComment>
  <threadedComment ref="K498" dT="2025-10-02T18:35:40.65" personId="{59305CD0-CD74-42A8-9233-6B4C33119B70}" id="{2C354CCA-E125-4786-B32D-D0F9AACC5E01}">
    <text>Valor 2025</text>
  </threadedComment>
  <threadedComment ref="K499" dT="2025-08-04T13:45:00.03" personId="{CF198B8E-B92C-4D7F-A8C5-965B0965DACD}" id="{CF35DC54-881A-456D-A53D-06FD0EBE745D}">
    <text>Valor 2025
Validado dia: 16/07
E-mail correspondente: Reajuste CTA 2025</text>
  </threadedComment>
  <threadedComment ref="K500" dT="2025-05-28T20:31:05.45" personId="{CF198B8E-B92C-4D7F-A8C5-965B0965DACD}" id="{7935C22D-28B2-49DA-8A09-449C2D306FA3}">
    <text>Valor correspondente ao ajuste de salário do operador de máquina</text>
  </threadedComment>
  <threadedComment ref="K500" dT="2025-05-28T20:31:16.83" personId="{CF198B8E-B92C-4D7F-A8C5-965B0965DACD}" id="{AD87C5DE-8A74-4508-8505-7FA0EA491C10}" parentId="{7935C22D-28B2-49DA-8A09-449C2D306FA3}">
    <text>E-mail correspondente: SALÁRIOS OPERADORES DE MÁQUINA | SDB</text>
  </threadedComment>
  <threadedComment ref="K500" dT="2025-06-04T19:07:07.57" personId="{CF198B8E-B92C-4D7F-A8C5-965B0965DACD}" id="{D8242E3A-EE03-419E-9150-6E5118DEDA9B}" parentId="{7935C22D-28B2-49DA-8A09-449C2D306FA3}">
    <text>Valor referente ao mês da prestação de serviço</text>
  </threadedComment>
  <threadedComment ref="K501" dT="2025-04-30T14:29:19.34" personId="{CF198B8E-B92C-4D7F-A8C5-965B0965DACD}" id="{99BA3A37-4892-43E9-81DD-CE1C6927AFB2}">
    <text>Reequilíbrio negociado pelo Shopping + Alteração de valores devido as considerações de encarregado ao inves de agente líder
E-mail correspondente: SHOPPING DA BAHIA X GPS</text>
  </threadedComment>
  <threadedComment ref="K502" dT="2025-09-04T12:52:00.19" personId="{59305CD0-CD74-42A8-9233-6B4C33119B70}" id="{E39845FD-97C7-4C6D-9247-8EA6743F2E7B}">
    <text>Valor 2025</text>
  </threadedComment>
  <threadedComment ref="R502" dT="2025-10-03T23:19:37.24" personId="{59305CD0-CD74-42A8-9233-6B4C33119B70}" id="{BA38572C-080B-4199-ABCF-682F08C8DA44}">
    <text>Desconto de uma máquina tripulada que ficou parada do dia 12 ao dia 17 de setembro.</text>
  </threadedComment>
  <threadedComment ref="K504" dT="2025-04-28T15:05:26.64" personId="{077BC691-A779-4B97-ADC0-74443AACE796}" id="{E3D1F96A-E4AB-4F41-BA1E-85D1D6DA9290}">
    <text>Reajuste 2025</text>
  </threadedComment>
  <threadedComment ref="K505" dT="2025-04-25T15:29:41.32" personId="{077BC691-A779-4B97-ADC0-74443AACE796}" id="{6A9C4E81-C59B-4D8C-877B-376AA378F361}">
    <text>Reajuste 2025 + reajuste insumos</text>
  </threadedComment>
  <threadedComment ref="K506" dT="2025-06-03T21:52:57.40" personId="{077BC691-A779-4B97-ADC0-74443AACE796}" id="{9E20BDD9-044F-4412-BAB6-1EFD3659F00E}">
    <text>Reajuste ocorrido em 27/12/24 (REAJUSTE DISSIDIO - CCT 2024/2025)
Vigência começou em: 1-set-24
+
Ajuste de escopo a partir de 16/06</text>
  </threadedComment>
  <threadedComment ref="K507" dT="2024-06-18T17:50:40.38" personId="{077BC691-A779-4B97-ADC0-74443AACE796}" id="{1BC812F0-F3EA-440B-AA64-1B1C23645FB8}">
    <text>Implantação Flora Rocha 25/07</text>
  </threadedComment>
  <threadedComment ref="T508" dT="2025-09-16T19:51:04.82" personId="{59305CD0-CD74-42A8-9233-6B4C33119B70}" id="{B694E39F-179A-47C8-A400-35A983BAB2C9}">
    <text>Diferença retroativa entre o valor da medição e o a NF (devido ao fornecedor).</text>
  </threadedComment>
  <threadedComment ref="AD508" dT="2025-06-18T14:16:58.40" personId="{59305CD0-CD74-42A8-9233-6B4C33119B70}" id="{737AEAEC-A0BA-4238-B59D-ACFE0E35A44A}">
    <text>Extra de limpeza de escada rolante. 
E-mail com a tratativa: Extra limpeza obra das escadas rolantes - Verzani x Plaza Sul Shopping.</text>
  </threadedComment>
  <threadedComment ref="K509" dT="2025-07-17T14:21:50.86" personId="{59305CD0-CD74-42A8-9233-6B4C33119B70}" id="{253C9417-3D11-4F90-97D0-B94B1E1F9D39}">
    <text xml:space="preserve">Valor 2025 com reoneração e 8 funcionários. </text>
  </threadedComment>
  <threadedComment ref="K510" dT="2025-07-17T14:22:30.74" personId="{59305CD0-CD74-42A8-9233-6B4C33119B70}" id="{A95BC594-0FD1-433B-812A-2B70F90C9194}">
    <text xml:space="preserve">Valor 2025 com reoneração e 2 funcionários.
20% de insalubridade para o mecânico de refrigeração. </text>
  </threadedComment>
  <threadedComment ref="K511" dT="2024-06-21T14:08:12.00" personId="{077BC691-A779-4B97-ADC0-74443AACE796}" id="{93012ADB-DB69-4D81-A70B-5D8067F4794D}">
    <text>Reajuste 2024</text>
  </threadedComment>
  <threadedComment ref="K512" dT="2024-06-21T14:08:08.49" personId="{077BC691-A779-4B97-ADC0-74443AACE796}" id="{42F2261B-1A8E-4C2D-BFAE-65143AB85BFD}">
    <text>Reajuste 2024</text>
  </threadedComment>
  <threadedComment ref="K513" dT="2024-11-04T13:23:52.14" personId="{CF198B8E-B92C-4D7F-A8C5-965B0965DACD}" id="{1A00F4AF-5B82-4D82-8AA1-85F464101D6A}">
    <text>Reajuste 2024</text>
  </threadedComment>
  <threadedComment ref="K514" dT="2025-06-02T13:48:24.91" personId="{59305CD0-CD74-42A8-9233-6B4C33119B70}" id="{0636ABD7-BF3B-490A-834E-2F6205807400}">
    <text>Valor 2025 (reajuste finalizado em junho)</text>
  </threadedComment>
  <threadedComment ref="K515" dT="2025-07-02T15:12:42.91" personId="{59305CD0-CD74-42A8-9233-6B4C33119B70}" id="{0DAEE7EB-9952-487A-A336-8B2D5FD29F28}">
    <text xml:space="preserve">Contrato 2025 com adição de 2 funcionários. </text>
  </threadedComment>
  <threadedComment ref="Q515" dT="2025-10-03T13:51:25.64" personId="{59305CD0-CD74-42A8-9233-6B4C33119B70}" id="{3ACB1EB7-F59D-4D3A-A0CF-452E70564CBB}">
    <text>Desconto SLA dos meses de agosto e junho (junho eles não preencheram ainda).</text>
  </threadedComment>
  <threadedComment ref="K516" dT="2025-07-11T19:52:26.84" personId="{59305CD0-CD74-42A8-9233-6B4C33119B70}" id="{68BC577B-9B43-430B-B18F-C6860756D90C}">
    <text>Valor 2025</text>
  </threadedComment>
  <threadedComment ref="Q516" dT="2025-10-03T13:51:32.33" personId="{59305CD0-CD74-42A8-9233-6B4C33119B70}" id="{78328FDD-B214-49C7-809B-7985B2D99639}">
    <text>Desconto SLA dos meses de agosto e junho (junho eles não preencheram ainda).</text>
  </threadedComment>
  <threadedComment ref="K517" dT="2024-05-20T13:28:21.22" personId="{077BC691-A779-4B97-ADC0-74443AACE796}" id="{F465BD6B-38E0-4670-B149-A876EBF17F35}">
    <text>Reajuste 2023 que não estava aprovado no nosso controle, mas é o que o shopping está pagando</text>
  </threadedComment>
  <threadedComment ref="K519" dT="2024-10-10T22:35:49.60" personId="{CF198B8E-B92C-4D7F-A8C5-965B0965DACD}" id="{5180F541-10C8-4BE3-9586-603ADCC869F3}">
    <text>REAJUSTE 2024</text>
  </threadedComment>
  <threadedComment ref="K520" dT="2025-10-21T20:26:07.18" personId="{CF198B8E-B92C-4D7F-A8C5-965B0965DACD}" id="{5BBAAADF-2358-4DC6-A79B-26819EA1212F}">
    <text xml:space="preserve">Valor referente ao aumento de escopo que o Shopping seguiu sem a validação do corporativo.
O mesmo será considerado apenas durante este mês pois o corporativo não aprovou a mudança.
E-mails correspondentes:
1. AUMENTO DO HC ESTACIONAMENTO SHOPPING TABOÃO
2. CONTROLE DE FALTAS / FERIADOS SETEMBRO 2025 </text>
  </threadedComment>
  <threadedComment ref="M520" dT="2025-10-21T20:45:15.03" personId="{CF198B8E-B92C-4D7F-A8C5-965B0965DACD}" id="{364896B3-EE11-4BEA-A770-DEEFE35F978F}">
    <text>faltas referentes a Setembro/25</text>
  </threadedComment>
  <threadedComment ref="P520" dT="2025-10-21T20:45:25.25" personId="{CF198B8E-B92C-4D7F-A8C5-965B0965DACD}" id="{6F19107E-B9F4-4EAE-9E27-F3521F4ECFCA}">
    <text>SLA referente a Setembro/25</text>
  </threadedComment>
  <threadedComment ref="K521" dT="2025-09-03T19:03:32.47" personId="{CF198B8E-B92C-4D7F-A8C5-965B0965DACD}" id="{3197769F-8454-476B-817D-99B91BC4940A}">
    <text>Shopping validou com o fornecedor os valores 2025 durante o aniversário do contrato - Valores já haviam sido assinados em um aditivo</text>
  </threadedComment>
  <threadedComment ref="K522" dT="2025-09-30T20:11:30.05" personId="{CF198B8E-B92C-4D7F-A8C5-965B0965DACD}" id="{AF849789-B4B0-4699-8D86-BA70F6B7A2CE}">
    <text>Valor 2025 - BID Limpeza
Início: 01/10
E-mail correspondente: Comunicado Final de concorrência BID Allos Limpeza | Shopping Taboão</text>
  </threadedComment>
  <threadedComment ref="T522" dT="2025-09-19T13:40:20.33" personId="{7199367D-17DF-4BB8-9E10-A8BF326A68B8}" id="{E29AA569-7C85-4B8A-A3DB-6D0E9CDECCBC}">
    <text>Desconto de bonificação da primeira fatura diluído em 24 meses (1/24)</text>
  </threadedComment>
  <threadedComment ref="K523" dT="2025-04-03T12:42:25.31" personId="{CF198B8E-B92C-4D7F-A8C5-965B0965DACD}" id="{03A6EE85-7138-4429-8046-67A1F99FC102}">
    <text>Valor reajustado 2025
Validado dia 02/04
E-mail correspondente: Shopping Taboão/Limpeza - Reajuste 2025</text>
  </threadedComment>
  <threadedComment ref="K523" dT="2025-10-24T14:15:17.31" personId="{CF198B8E-B92C-4D7F-A8C5-965B0965DACD}" id="{740ABF14-83AC-4371-A4FF-702B104D6379}" parentId="{03A6EE85-7138-4429-8046-67A1F99FC102}">
    <text>GPS saiu dia 05/10 conforme informado pela Fabiola via Whatsapp</text>
  </threadedComment>
  <threadedComment ref="M523" dT="2025-10-24T14:29:49.73" personId="{CF198B8E-B92C-4D7F-A8C5-965B0965DACD}" id="{5EAEBFE7-3E7B-455B-AD02-EEB95D309B77}">
    <text>Faltas relacionadas ao mês de setembro.
Como o contrato em outubro durou apenas 05 dias, o valor de outubro ficou menor que o desconto das faltas de setembro.</text>
  </threadedComment>
  <threadedComment ref="V523" dT="2025-10-24T14:36:22.23" personId="{CF198B8E-B92C-4D7F-A8C5-965B0965DACD}" id="{AF4B3162-0863-4413-A178-B0A729925A54}">
    <text>Valor zerado pois como a emissão é no mês da prestação e seria o valor do mês - descontos do mês anterior, o valor final seria negativo</text>
  </threadedComment>
  <threadedComment ref="K524" dT="2025-06-04T20:48:45.65" personId="{CF198B8E-B92C-4D7F-A8C5-965B0965DACD}" id="{A90B95B5-D9C9-42E9-9824-702C4037FCE8}">
    <text>Emissão é feita no mês da prestação de serviço</text>
  </threadedComment>
  <threadedComment ref="K524" dT="2025-07-03T18:10:46.28" personId="{CF198B8E-B92C-4D7F-A8C5-965B0965DACD}" id="{BCAAC5EA-C814-457D-974F-1391E036A206}" parentId="{A90B95B5-D9C9-42E9-9824-702C4037FCE8}">
    <text>Valor considerando Inclusão de 01 Supervisor 5x2, 01 Pintor e a exclusão do almoxarife
Retirada do Andaime e inclusão de 01 notebook</text>
  </threadedComment>
  <threadedComment ref="K524" dT="2025-07-25T19:42:33.29" personId="{CF198B8E-B92C-4D7F-A8C5-965B0965DACD}" id="{81894387-D0E0-4714-A7F3-939787FFDB85}" parentId="{A90B95B5-D9C9-42E9-9824-702C4037FCE8}">
    <text>Valor do cenário 02 a ser considerado: R$ 154.169,37. Verificamos nos holerites que os salários de algumas funções estavam divergentes do que estava na planilha - O salario do eletricista estava maior no holerite, então tivemos que ajustar</text>
  </threadedComment>
  <threadedComment ref="K525" dT="2025-05-12T19:26:24.39" personId="{CF198B8E-B92C-4D7F-A8C5-965B0965DACD}" id="{AF465500-BA9D-4F43-9C98-1C424C7C8187}">
    <text>Valor do contrato Cheio</text>
  </threadedComment>
  <threadedComment ref="K526" dT="2025-07-16T21:17:02.06" personId="{077BC691-A779-4B97-ADC0-74443AACE796}" id="{CA88442F-5C19-4F07-899D-B3BD4015091A}">
    <text>Implantação RCR no dia 01/07</text>
  </threadedComment>
  <threadedComment ref="K526" dT="2025-07-24T21:29:19.34" personId="{CF198B8E-B92C-4D7F-A8C5-965B0965DACD}" id="{D944898B-F87F-46EF-8DB0-D229877D5F41}" parentId="{CA88442F-5C19-4F07-899D-B3BD4015091A}">
    <text>Emissão no mês da prestação de serviço - Emitiram a primeira nota em julho com valor cheio.</text>
  </threadedComment>
  <threadedComment ref="K527" dT="2025-07-16T21:17:07.72" personId="{077BC691-A779-4B97-ADC0-74443AACE796}" id="{49096A26-BD8F-4CE2-BA43-7728EA831DE4}">
    <text>Implantação RCR no dia 01/07</text>
  </threadedComment>
  <threadedComment ref="K527" dT="2025-07-24T21:29:23.65" personId="{CF198B8E-B92C-4D7F-A8C5-965B0965DACD}" id="{233A4FB1-6C6B-498A-8A88-CFBE8340C815}" parentId="{49096A26-BD8F-4CE2-BA43-7728EA831DE4}">
    <text>Emissão no mês da prestação de serviço - Emitiram a primeira nota em julho com valor cheio.</text>
  </threadedComment>
  <threadedComment ref="Y543" dT="2025-05-26T12:25:33.48" personId="{CF198B8E-B92C-4D7F-A8C5-965B0965DACD}" id="{CD7B5535-442F-439E-88FC-28E3245925A5}">
    <text>Retroativo parcelado em 6x
E-mail correspondente: 
Reajuste 2025
REAJUSTE 2025 - SHOPPING BOULERVARD</text>
  </threadedComment>
  <threadedComment ref="K556" dT="2025-05-12T14:16:18.15" personId="{077BC691-A779-4B97-ADC0-74443AACE796}" id="{67995DC2-2E88-4A74-91E4-8BDA723193B6}">
    <text>Reajuste 2025</text>
  </threadedComment>
  <threadedComment ref="K560" dT="2025-06-04T19:07:34.29" personId="{CF198B8E-B92C-4D7F-A8C5-965B0965DACD}" id="{D8FD43EA-368D-4136-8CA5-D21819C27C67}">
    <text>Valor referente ao mês da prestação de serviço</text>
  </threadedComment>
  <threadedComment ref="AD568" dT="2025-06-18T14:14:16.63" personId="{59305CD0-CD74-42A8-9233-6B4C33119B70}" id="{E554EC73-8CB6-4BAE-8526-28A8AE15FBCA}">
    <text>Referente aos 11 dias trabalhados em outubro.</text>
  </threadedComment>
  <threadedComment ref="K582" dT="2025-09-30T20:11:30.05" personId="{CF198B8E-B92C-4D7F-A8C5-965B0965DACD}" id="{3E45C636-73A0-4D4B-8258-58614C791811}">
    <text>Valor 2025 - BID Limpeza
Início: 01/10
E-mail correspondente: Comunicado Final de concorrência BID Allos Limpeza | Shopping Taboão</text>
  </threadedComment>
  <threadedComment ref="T582" dT="2025-09-19T13:40:20.33" personId="{7199367D-17DF-4BB8-9E10-A8BF326A68B8}" id="{6A2DAA22-2483-4E00-AF9C-C09D2480BA45}">
    <text>Desconto de bonificação da primeira fatura diluído em 24 meses (1/24)</text>
  </threadedComment>
  <threadedComment ref="K613" dT="2025-05-12T14:16:18.15" personId="{077BC691-A779-4B97-ADC0-74443AACE796}" id="{AF118951-A2F5-4644-9237-3BFA5D3294C9}">
    <text>Reajuste 2025</text>
  </threadedComment>
  <threadedComment ref="K617" dT="2025-06-04T19:07:31.19" personId="{CF198B8E-B92C-4D7F-A8C5-965B0965DACD}" id="{D304CA75-D2FB-493B-890C-DC0897EC46A4}">
    <text>Valor referente ao mês da prestação de serviço</text>
  </threadedComment>
  <threadedComment ref="K623" dT="2025-09-22T17:20:49.63" personId="{077BC691-A779-4B97-ADC0-74443AACE796}" id="{F7D80064-664A-49FF-B759-B6DAB846E991}">
    <text>Implantação da Brasil Park em 01/11 - CONFIRMAR COM O SHOPPING SE HOUVE A IMPLANTAÇÃO.</text>
  </threadedComment>
  <threadedComment ref="K631" dT="2025-09-19T13:59:15.23" personId="{7199367D-17DF-4BB8-9E10-A8BF326A68B8}" id="{A2D88D8F-DDBF-49EA-8EA0-E1087D994A03}">
    <text>Entrada no dia 20/10</text>
  </threadedComment>
  <threadedComment ref="T631" dT="2025-09-19T14:04:25.51" personId="{7199367D-17DF-4BB8-9E10-A8BF326A68B8}" id="{483BE7E7-4349-4497-8143-5E2DC06434B9}">
    <text>Desconto da bonificação da primeira fatura diluída em 24 meses de contrato. (1/24)</text>
  </threadedComment>
  <threadedComment ref="T632" dT="2025-09-19T14:04:25.51" personId="{7199367D-17DF-4BB8-9E10-A8BF326A68B8}" id="{88D2A1BC-7D9F-4F44-8B1F-6B1A4318B613}">
    <text>Desconto da bonificação da primeira fatura diluída em 24 meses de contrato. (2/24)</text>
  </threadedComment>
  <threadedComment ref="K640" dT="2025-09-30T20:11:30.05" personId="{CF198B8E-B92C-4D7F-A8C5-965B0965DACD}" id="{5EDDBAB9-1D0E-423F-B2F9-B38D88703898}">
    <text>Valor 2025 - BID Limpeza
Início: 01/10
E-mail correspondente: Comunicado Final de concorrência BID Allos Limpeza | Shopping Taboão</text>
  </threadedComment>
  <threadedComment ref="T640" dT="2025-09-19T13:40:20.33" personId="{7199367D-17DF-4BB8-9E10-A8BF326A68B8}" id="{AC3E86C8-4E89-413E-AAA2-92CB706BFB5A}">
    <text>Desconto de bonificação da primeira fatura diluído em 24 meses (3/24)</text>
  </threadedComment>
  <threadedComment ref="T691" dT="2025-09-19T14:04:25.51" personId="{7199367D-17DF-4BB8-9E10-A8BF326A68B8}" id="{B34A1AC7-CE07-4B49-B4F2-17468B1C930B}">
    <text>Desconto da bonificação da primeira fatura diluída em 24 meses de contrato. (3/24)</text>
  </threadedComment>
  <threadedComment ref="K701" dT="2025-06-04T20:48:45.65" personId="{CF198B8E-B92C-4D7F-A8C5-965B0965DACD}" id="{74090DB6-D470-437E-A0BD-CF4399440ADD}">
    <text>Emissão é feita no mês da prestação de serviço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37" dT="2025-10-20T18:48:50.10" personId="{CF198B8E-B92C-4D7F-A8C5-965B0965DACD}" id="{DB73D269-5BE2-44BC-968E-1C143CE9026A}">
    <text>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ext>
  </threadedComment>
  <threadedComment ref="F37" dT="2025-10-20T18:47:04.01" personId="{CF198B8E-B92C-4D7F-A8C5-965B0965DACD}" id="{16818790-C6C8-41F1-8584-FCE62E0990B9}">
    <text>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ext>
  </threadedComment>
  <threadedComment ref="E38" dT="2025-10-20T18:48:53.41" personId="{CF198B8E-B92C-4D7F-A8C5-965B0965DACD}" id="{6DCE54FA-A041-4465-BFD6-8E9D0BCAD262}">
    <text>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ext>
  </threadedComment>
  <threadedComment ref="F38" dT="2025-10-20T18:47:13.13" personId="{CF198B8E-B92C-4D7F-A8C5-965B0965DACD}" id="{5FBEC712-D80E-4748-B45F-3DDA98AF7AB8}">
    <text>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ext>
  </threadedComment>
  <threadedComment ref="E39" dT="2025-10-20T18:48:56.61" personId="{CF198B8E-B92C-4D7F-A8C5-965B0965DACD}" id="{57C0700D-FA03-4605-A5C7-4E0D4E8003B1}">
    <text>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ext>
  </threadedComment>
  <threadedComment ref="F39" dT="2025-10-20T18:47:16.62" personId="{CF198B8E-B92C-4D7F-A8C5-965B0965DACD}" id="{C8BA9FA9-9281-42A9-942A-A495F5F8D195}">
    <text>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ext>
  </threadedComment>
  <threadedComment ref="E40" dT="2025-10-20T18:48:59.88" personId="{CF198B8E-B92C-4D7F-A8C5-965B0965DACD}" id="{8BA55C4F-7E54-4D01-924A-CB19FA2C0EB8}">
    <text>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ext>
  </threadedComment>
  <threadedComment ref="F40" dT="2025-10-20T18:47:20.40" personId="{CF198B8E-B92C-4D7F-A8C5-965B0965DACD}" id="{F76AA910-001B-4163-878A-170751843CEF}">
    <text>Contrato teve um problema pois os mesmos iniciaram como emissão no mês subsequente e em fevereiro ajustaram para emissão no mês da prestação (sem avisar a Atlas) além de emitirem os valores em meses diferentes - Realizando os devidos cálculos, entendemos que o melhor cenário seria considerar desta forma.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A35" dT="2025-08-07T18:19:33.12" personId="{CF198B8E-B92C-4D7F-A8C5-965B0965DACD}" id="{62F88CCC-7CD9-4048-B054-F65F922A4174}">
    <text>Valor do contrato considerando 24 pessoas aptas a receber</text>
  </threadedComment>
  <threadedComment ref="BQ35" dT="2025-08-07T18:19:33.12" personId="{CF198B8E-B92C-4D7F-A8C5-965B0965DACD}" id="{18A66128-37DD-4D34-9FB6-CEF31E8D26CE}">
    <text>Valor do contrato considerando 24 pessoas aptas a receber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M45" dT="2025-03-06T13:57:05.05" personId="{CF198B8E-B92C-4D7F-A8C5-965B0965DACD}" id="{17EF7066-1B0C-47B1-995C-1179C36D2E81}">
    <text>Valor 2025
Validado dia: 13/02.
E-mail Correspondente: REAJUSTE JANEIRO/25 - A2364 AMAZONAS SHOPPING - ALLOS</text>
  </threadedComment>
  <threadedComment ref="U81" dT="2025-03-06T13:57:05.05" personId="{CF198B8E-B92C-4D7F-A8C5-965B0965DACD}" id="{8ED3D059-9D93-401E-AC76-B2DC829117E9}">
    <text>Valor 2025
Validado dia: 13/02.
E-mail Correspondente: REAJUSTE JANEIRO/25 - A2364 AMAZONAS SHOPPING - ALLOS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J119" dT="2023-07-07T19:08:29.08" personId="{077BC691-A779-4B97-ADC0-74443AACE796}" id="{EB361DE9-A202-4B41-8EA8-FF1BAEF6E405}">
    <text>Faltas + horas ausência posto de liderança</text>
  </threadedComment>
  <threadedComment ref="M119" dT="2023-07-07T19:09:01.01" personId="{077BC691-A779-4B97-ADC0-74443AACE796}" id="{29FA15F4-B15B-4359-B7C8-885ED6557430}">
    <text>Desconto de equipamentos + desconto de material de consumo padrão</text>
  </threadedComment>
  <threadedComment ref="N119" dT="2023-06-21T13:58:54.04" personId="{EB91B0C7-DDCB-42F0-85BF-3B37A849CD63}" id="{ACCF6FEB-4448-464D-BBF1-BF2F92A05A05}">
    <text xml:space="preserve">Desconto do valor faturado incorretamente em maio - Assiduidade foi somada e não subtraída
</text>
  </threadedComment>
  <threadedComment ref="N178" dT="2023-07-14T15:33:49.26" personId="{077BC691-A779-4B97-ADC0-74443AACE796}" id="{E02B4338-D7DC-480C-9483-8BFC505F05CB}">
    <text xml:space="preserve">Pró rata de junho de 2023 </text>
  </threadedComment>
  <threadedComment ref="D238" dT="2023-06-22T22:38:30.80" personId="{EB91B0C7-DDCB-42F0-85BF-3B37A849CD63}" id="{FC0FBA7C-A78A-414B-A3B1-D8F4D39C697C}">
    <text>19/06 até 03/07 - 1 líder 12x36</text>
  </threadedComment>
  <threadedComment ref="F252" dT="2023-06-23T17:44:36.42" personId="{EB91B0C7-DDCB-42F0-85BF-3B37A849CD63}" id="{CC3278BE-D2A5-4932-8E27-328822A58363}">
    <text>A partir de agosto irá começar novo efetivo - Com folguistas</text>
  </threadedComment>
  <threadedComment ref="H284" dT="2023-07-05T21:19:29.12" personId="{F9641540-DC2F-4CF6-9928-E9F317CDAB89}" id="{A85A9959-9835-4E29-B356-46C68E43AEF1}">
    <text>Fornecedor foi poucos dias no mês de maio (2 ou 3)</text>
  </threadedComment>
  <threadedComment ref="T285" dT="2023-07-13T16:25:16.17" personId="{077BC691-A779-4B97-ADC0-74443AACE796}" id="{CEAF6F78-AB25-48C5-9EDD-6A3D06C05BDB}">
    <text>Extras do mês de maio + equipamentos emprestados pelo fornecedor</text>
  </threadedComment>
  <threadedComment ref="J331" dT="2023-06-22T20:17:05.25" personId="{EB91B0C7-DDCB-42F0-85BF-3B37A849CD63}" id="{E6E924C3-72D8-4697-8DAF-6984D8B24C89}">
    <text>Faltas + Ajustes de escopo ao longo do mês</text>
  </threadedComment>
  <threadedComment ref="J343" dT="2023-06-22T20:18:11.73" personId="{EB91B0C7-DDCB-42F0-85BF-3B37A849CD63}" id="{F409A2AE-2B62-4289-88DE-70B59C620236}">
    <text>Faltas e ajuste de escopo ao longo do mês</text>
  </threadedComment>
  <threadedComment ref="T378" dT="2023-06-19T18:43:03.85" personId="{077BC691-A779-4B97-ADC0-74443AACE796}" id="{63D5F8A2-3490-4C3D-BF96-07AC12321012}">
    <text xml:space="preserve">Pró-rata extra de março </text>
  </threadedComment>
  <threadedComment ref="F499" dT="2023-06-27T00:18:23.78" personId="{EB91B0C7-DDCB-42F0-85BF-3B37A849CD63}" id="{EC28A35E-FD75-461C-B421-5E14909FCAEB}">
    <text>Utilizar planilha da pasta de junho - redução de escopo a partir de 01/06</text>
  </threadedComment>
  <threadedComment ref="G523" dT="2023-07-11T14:02:45.38" personId="{077BC691-A779-4B97-ADC0-74443AACE796}" id="{2957420C-B1BD-462A-AB88-86C816D79A22}">
    <text>Equivalente a 80,4 horas de faltas/ausências</text>
  </threadedComment>
  <threadedComment ref="X533" dT="2023-06-23T15:06:40.68" personId="{EB91B0C7-DDCB-42F0-85BF-3B37A849CD63}" id="{A04FBE01-4524-408F-A29B-BF0750158AEE}">
    <text xml:space="preserve">Nota adicional de R$ 9.886,68 </text>
  </threadedComment>
  <threadedComment ref="G535" dT="2023-07-11T15:09:59.35" personId="{077BC691-A779-4B97-ADC0-74443AACE796}" id="{0AF09D5E-A600-4BFD-9077-5AEC663D0B47}">
    <text>Equivalente a 178,58 horas de faltas/ausências</text>
  </threadedComment>
  <threadedComment ref="T583" dT="2023-07-05T12:59:03.45" personId="{077BC691-A779-4B97-ADC0-74443AACE796}" id="{A6F504F8-FBF9-4F88-B365-A4F44C85283B}">
    <text>Os extras são funcionários da empresa Top Service que atuam em outros contratos, não são colaboradores da unidade. Emitir NF separada.</text>
  </threadedComment>
  <threadedComment ref="N595" dT="2023-07-10T18:19:42.38" personId="{077BC691-A779-4B97-ADC0-74443AACE796}" id="{B4397377-E6F5-4F3C-864B-5E9E2C394DB4}">
    <text>Dissídio retroativo referente aos meses de janeiro, fevereiro e março</text>
  </threadedComment>
  <threadedComment ref="M607" dT="2023-07-10T18:21:49.97" personId="{077BC691-A779-4B97-ADC0-74443AACE796}" id="{271990C0-4E00-4AC5-AD6F-31FC0466CB4F}">
    <text>Ressarcimento de um furto sob responsabilidade da Segurpro</text>
  </threadedComment>
  <threadedComment ref="T607" dT="2023-07-10T18:18:02.09" personId="{077BC691-A779-4B97-ADC0-74443AACE796}" id="{D66AAD87-0E96-44DB-8FBA-CFB4BD135250}">
    <text>Extras de maio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ose.azevedo@allos.co" TargetMode="External"/><Relationship Id="rId13" Type="http://schemas.openxmlformats.org/officeDocument/2006/relationships/hyperlink" Target="mailto:anna.veloso@allos.co" TargetMode="External"/><Relationship Id="rId18" Type="http://schemas.openxmlformats.org/officeDocument/2006/relationships/hyperlink" Target="mailto:roberta.lima@allos.co" TargetMode="External"/><Relationship Id="rId3" Type="http://schemas.openxmlformats.org/officeDocument/2006/relationships/hyperlink" Target="mailto:joao.silva@allos.co" TargetMode="External"/><Relationship Id="rId7" Type="http://schemas.openxmlformats.org/officeDocument/2006/relationships/hyperlink" Target="mailto:mauricio.cerqueira@allos.co" TargetMode="External"/><Relationship Id="rId12" Type="http://schemas.openxmlformats.org/officeDocument/2006/relationships/hyperlink" Target="mailto:Rafaela.portilho@allos.co" TargetMode="External"/><Relationship Id="rId17" Type="http://schemas.openxmlformats.org/officeDocument/2006/relationships/hyperlink" Target="mailto:jose.alfaia@allos.co" TargetMode="External"/><Relationship Id="rId2" Type="http://schemas.openxmlformats.org/officeDocument/2006/relationships/hyperlink" Target="mailto:saulo.bezerra@allos.co" TargetMode="External"/><Relationship Id="rId16" Type="http://schemas.openxmlformats.org/officeDocument/2006/relationships/hyperlink" Target="mailto:levy.vianna@allos.co" TargetMode="External"/><Relationship Id="rId1" Type="http://schemas.openxmlformats.org/officeDocument/2006/relationships/hyperlink" Target="mailto:bruno.almeida@allos.co" TargetMode="External"/><Relationship Id="rId6" Type="http://schemas.openxmlformats.org/officeDocument/2006/relationships/hyperlink" Target="mailto:sara.braga@allos.co" TargetMode="External"/><Relationship Id="rId11" Type="http://schemas.openxmlformats.org/officeDocument/2006/relationships/hyperlink" Target="mailto:Ariana.maciel@allos.co" TargetMode="External"/><Relationship Id="rId5" Type="http://schemas.openxmlformats.org/officeDocument/2006/relationships/hyperlink" Target="mailto:arnaldo.junior@allos.co" TargetMode="External"/><Relationship Id="rId15" Type="http://schemas.openxmlformats.org/officeDocument/2006/relationships/hyperlink" Target="mailto:alaim.silva@allos.co" TargetMode="External"/><Relationship Id="rId10" Type="http://schemas.openxmlformats.org/officeDocument/2006/relationships/hyperlink" Target="mailto:olivia.morais@allos.co" TargetMode="External"/><Relationship Id="rId19" Type="http://schemas.openxmlformats.org/officeDocument/2006/relationships/hyperlink" Target="mailto:karen.lima@allos.co" TargetMode="External"/><Relationship Id="rId4" Type="http://schemas.openxmlformats.org/officeDocument/2006/relationships/hyperlink" Target="mailto:luiz.sena@allos.co" TargetMode="External"/><Relationship Id="rId9" Type="http://schemas.openxmlformats.org/officeDocument/2006/relationships/hyperlink" Target="mailto:jose.fortes@allos.co" TargetMode="External"/><Relationship Id="rId14" Type="http://schemas.openxmlformats.org/officeDocument/2006/relationships/hyperlink" Target="mailto:jaqueline.silva@allos.c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microsoft.com/office/2017/10/relationships/threadedComment" Target="../threadedComments/threadedComment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3.xml"/><Relationship Id="rId5" Type="http://schemas.microsoft.com/office/2007/relationships/slicer" Target="../slicers/slicer1.xml"/><Relationship Id="rId4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463C-A5EB-4710-BFC9-4028645857D6}">
  <dimension ref="H3:U304"/>
  <sheetViews>
    <sheetView topLeftCell="J17" zoomScale="70" zoomScaleNormal="70" workbookViewId="0">
      <selection activeCell="I183" sqref="I183:P183"/>
    </sheetView>
  </sheetViews>
  <sheetFormatPr defaultColWidth="8.81640625" defaultRowHeight="14.5"/>
  <cols>
    <col min="1" max="1" width="8.81640625" style="103"/>
    <col min="2" max="2" width="23.453125" style="103" bestFit="1" customWidth="1"/>
    <col min="3" max="3" width="25.1796875" style="103" customWidth="1"/>
    <col min="4" max="4" width="19.1796875" style="103" customWidth="1"/>
    <col min="5" max="5" width="20.54296875" style="103" customWidth="1"/>
    <col min="6" max="6" width="13.453125" style="103" bestFit="1" customWidth="1"/>
    <col min="7" max="7" width="8.81640625" style="103"/>
    <col min="8" max="8" width="22.54296875" style="103" bestFit="1" customWidth="1"/>
    <col min="9" max="9" width="31.81640625" style="103" customWidth="1"/>
    <col min="10" max="10" width="14.81640625" style="103" customWidth="1"/>
    <col min="11" max="11" width="20.54296875" style="103" customWidth="1"/>
    <col min="12" max="12" width="20.1796875" style="103" customWidth="1"/>
    <col min="13" max="13" width="17.453125" style="103" customWidth="1"/>
    <col min="14" max="14" width="15.54296875" style="103" bestFit="1" customWidth="1"/>
    <col min="15" max="15" width="22.1796875" style="103" customWidth="1"/>
    <col min="16" max="16" width="17.54296875" style="103" customWidth="1"/>
    <col min="17" max="16384" width="8.81640625" style="103"/>
  </cols>
  <sheetData>
    <row r="3" spans="8:16" ht="15.5">
      <c r="I3" s="792" t="s">
        <v>0</v>
      </c>
      <c r="J3" s="793"/>
      <c r="K3" s="793"/>
      <c r="L3" s="793"/>
      <c r="M3" s="793"/>
      <c r="N3" s="793"/>
      <c r="O3" s="793"/>
      <c r="P3" s="798"/>
    </row>
    <row r="4" spans="8:16" ht="46.5">
      <c r="H4" s="358" t="s">
        <v>1</v>
      </c>
      <c r="I4" s="259" t="s">
        <v>2</v>
      </c>
      <c r="J4" s="259" t="s">
        <v>3</v>
      </c>
      <c r="K4" s="259" t="s">
        <v>4</v>
      </c>
      <c r="L4" s="259" t="s">
        <v>5</v>
      </c>
      <c r="M4" s="259" t="s">
        <v>6</v>
      </c>
      <c r="N4" s="259" t="s">
        <v>7</v>
      </c>
      <c r="O4" s="259" t="s">
        <v>8</v>
      </c>
      <c r="P4" s="259" t="s">
        <v>9</v>
      </c>
    </row>
    <row r="5" spans="8:16" ht="15.5">
      <c r="I5" s="260" t="s">
        <v>10</v>
      </c>
      <c r="J5" s="260" t="s">
        <v>11</v>
      </c>
      <c r="K5" s="261">
        <v>0.41666666666666669</v>
      </c>
      <c r="L5" s="261">
        <v>0.91666666666666663</v>
      </c>
      <c r="M5" s="261">
        <v>0.42777777777777776</v>
      </c>
      <c r="N5" s="267">
        <f>(M5-K5)*24</f>
        <v>0.26666666666666572</v>
      </c>
      <c r="O5" s="262">
        <v>28</v>
      </c>
      <c r="P5" s="351">
        <f>N5*O5</f>
        <v>7.4666666666666401</v>
      </c>
    </row>
    <row r="6" spans="8:16" ht="15.5">
      <c r="I6" s="260" t="s">
        <v>10</v>
      </c>
      <c r="J6" s="260" t="s">
        <v>11</v>
      </c>
      <c r="K6" s="261">
        <v>0.41666666666666669</v>
      </c>
      <c r="L6" s="261">
        <v>0.91666666666666663</v>
      </c>
      <c r="M6" s="261">
        <v>0.4201388888888889</v>
      </c>
      <c r="N6" s="267">
        <f t="shared" ref="N6:N10" si="0">(M6-K6)*24</f>
        <v>8.3333333333333037E-2</v>
      </c>
      <c r="O6" s="262">
        <v>28</v>
      </c>
      <c r="P6" s="351">
        <f>N6*O6</f>
        <v>2.333333333333325</v>
      </c>
    </row>
    <row r="7" spans="8:16" ht="15.5">
      <c r="I7" s="260" t="s">
        <v>10</v>
      </c>
      <c r="J7" s="260" t="s">
        <v>11</v>
      </c>
      <c r="K7" s="261">
        <v>0.41666666666666669</v>
      </c>
      <c r="L7" s="261">
        <v>0.91666666666666663</v>
      </c>
      <c r="M7" s="261">
        <v>0.43541666666666667</v>
      </c>
      <c r="N7" s="267">
        <f t="shared" si="0"/>
        <v>0.44999999999999973</v>
      </c>
      <c r="O7" s="262">
        <v>28</v>
      </c>
      <c r="P7" s="351">
        <f t="shared" ref="P7:P10" si="1">N7*O7</f>
        <v>12.599999999999993</v>
      </c>
    </row>
    <row r="8" spans="8:16" ht="15.5">
      <c r="I8" s="260" t="s">
        <v>10</v>
      </c>
      <c r="J8" s="260" t="s">
        <v>11</v>
      </c>
      <c r="K8" s="261">
        <v>0.45833333333333331</v>
      </c>
      <c r="L8" s="261">
        <v>0.95833333333333337</v>
      </c>
      <c r="M8" s="261">
        <v>0.51666666666666672</v>
      </c>
      <c r="N8" s="267">
        <f t="shared" si="0"/>
        <v>1.4000000000000017</v>
      </c>
      <c r="O8" s="262">
        <v>28.53</v>
      </c>
      <c r="P8" s="351">
        <f t="shared" si="1"/>
        <v>39.94200000000005</v>
      </c>
    </row>
    <row r="9" spans="8:16" ht="15.5">
      <c r="I9" s="260" t="s">
        <v>10</v>
      </c>
      <c r="J9" s="260" t="s">
        <v>11</v>
      </c>
      <c r="K9" s="261">
        <v>0.41666666666666669</v>
      </c>
      <c r="L9" s="261">
        <v>0.91666666666666663</v>
      </c>
      <c r="M9" s="261">
        <v>0.41944444444444445</v>
      </c>
      <c r="N9" s="267">
        <f t="shared" si="0"/>
        <v>6.666666666666643E-2</v>
      </c>
      <c r="O9" s="262">
        <v>28</v>
      </c>
      <c r="P9" s="351">
        <f t="shared" si="1"/>
        <v>1.86666666666666</v>
      </c>
    </row>
    <row r="10" spans="8:16" ht="15.5">
      <c r="I10" s="260" t="s">
        <v>10</v>
      </c>
      <c r="J10" s="260" t="s">
        <v>11</v>
      </c>
      <c r="K10" s="261">
        <v>0.45833333333333331</v>
      </c>
      <c r="L10" s="261">
        <v>0.95833333333333337</v>
      </c>
      <c r="M10" s="261">
        <v>0.4597222222222222</v>
      </c>
      <c r="N10" s="267">
        <f t="shared" si="0"/>
        <v>3.3333333333333215E-2</v>
      </c>
      <c r="O10" s="262">
        <v>28.53</v>
      </c>
      <c r="P10" s="351">
        <f t="shared" si="1"/>
        <v>0.95099999999999663</v>
      </c>
    </row>
    <row r="11" spans="8:16" ht="18.5">
      <c r="I11" s="795" t="s">
        <v>9</v>
      </c>
      <c r="J11" s="796"/>
      <c r="K11" s="796"/>
      <c r="L11" s="797"/>
      <c r="M11" s="266" t="s">
        <v>12</v>
      </c>
      <c r="N11" s="265">
        <f>SUM(N5:N10)</f>
        <v>2.2999999999999998</v>
      </c>
      <c r="O11" s="266" t="s">
        <v>12</v>
      </c>
      <c r="P11" s="266">
        <f>SUM(P5:P10)</f>
        <v>65.159666666666652</v>
      </c>
    </row>
    <row r="14" spans="8:16" ht="15.5">
      <c r="H14" s="103" t="s">
        <v>13</v>
      </c>
      <c r="I14" s="792" t="s">
        <v>14</v>
      </c>
      <c r="J14" s="793"/>
      <c r="K14" s="793"/>
      <c r="L14" s="793"/>
      <c r="M14" s="793"/>
      <c r="N14" s="793"/>
      <c r="O14" s="793"/>
    </row>
    <row r="15" spans="8:16" ht="31">
      <c r="H15" s="103" t="s">
        <v>15</v>
      </c>
      <c r="I15" s="259" t="s">
        <v>2</v>
      </c>
      <c r="J15" s="259" t="s">
        <v>3</v>
      </c>
      <c r="K15" s="259" t="s">
        <v>16</v>
      </c>
      <c r="L15" s="259" t="s">
        <v>17</v>
      </c>
      <c r="M15" s="259" t="s">
        <v>18</v>
      </c>
      <c r="N15" s="259" t="s">
        <v>19</v>
      </c>
      <c r="O15" s="259" t="s">
        <v>20</v>
      </c>
    </row>
    <row r="16" spans="8:16" ht="15.5">
      <c r="I16" s="342" t="s">
        <v>21</v>
      </c>
      <c r="J16" s="260" t="s">
        <v>22</v>
      </c>
      <c r="K16" s="261">
        <v>0.56944444444444442</v>
      </c>
      <c r="L16" s="261">
        <v>0.91666666666666663</v>
      </c>
      <c r="M16" s="260">
        <v>4</v>
      </c>
      <c r="N16" s="262">
        <v>127.24</v>
      </c>
      <c r="O16" s="262">
        <f t="shared" ref="O16:O18" si="2">M16*N16</f>
        <v>508.96</v>
      </c>
    </row>
    <row r="17" spans="8:15" ht="15.5">
      <c r="I17" s="342" t="s">
        <v>23</v>
      </c>
      <c r="J17" s="260" t="s">
        <v>24</v>
      </c>
      <c r="K17" s="261">
        <v>0.91666666666666663</v>
      </c>
      <c r="L17" s="261">
        <v>0.2638888888888889</v>
      </c>
      <c r="M17" s="260">
        <v>7</v>
      </c>
      <c r="N17" s="262">
        <v>150.93</v>
      </c>
      <c r="O17" s="262">
        <f t="shared" si="2"/>
        <v>1056.51</v>
      </c>
    </row>
    <row r="18" spans="8:15" ht="15.5">
      <c r="I18" s="342" t="s">
        <v>25</v>
      </c>
      <c r="J18" s="260" t="s">
        <v>11</v>
      </c>
      <c r="K18" s="261">
        <v>0.41666666666666669</v>
      </c>
      <c r="L18" s="261">
        <v>0.5</v>
      </c>
      <c r="M18" s="260">
        <v>3</v>
      </c>
      <c r="N18" s="262">
        <v>157.43</v>
      </c>
      <c r="O18" s="262">
        <f t="shared" si="2"/>
        <v>472.29</v>
      </c>
    </row>
    <row r="19" spans="8:15" ht="18.5">
      <c r="I19" s="794" t="s">
        <v>9</v>
      </c>
      <c r="J19" s="794"/>
      <c r="K19" s="794"/>
      <c r="L19" s="794"/>
      <c r="M19" s="341">
        <f>SUM(M16:M18)</f>
        <v>14</v>
      </c>
      <c r="N19" s="266"/>
      <c r="O19" s="266">
        <f>SUM(O16:O18)</f>
        <v>2037.76</v>
      </c>
    </row>
    <row r="24" spans="8:15" ht="15.5">
      <c r="H24" s="103" t="s">
        <v>26</v>
      </c>
      <c r="I24" s="792" t="s">
        <v>27</v>
      </c>
      <c r="J24" s="793"/>
      <c r="K24" s="793"/>
      <c r="L24" s="793"/>
      <c r="M24" s="793"/>
      <c r="N24" s="793"/>
      <c r="O24" s="793"/>
    </row>
    <row r="25" spans="8:15" ht="31">
      <c r="I25" s="259" t="s">
        <v>2</v>
      </c>
      <c r="J25" s="259" t="s">
        <v>3</v>
      </c>
      <c r="K25" s="259" t="s">
        <v>16</v>
      </c>
      <c r="L25" s="259" t="s">
        <v>17</v>
      </c>
      <c r="M25" s="259" t="s">
        <v>28</v>
      </c>
      <c r="N25" s="259" t="s">
        <v>8</v>
      </c>
      <c r="O25" s="259" t="s">
        <v>20</v>
      </c>
    </row>
    <row r="26" spans="8:15" ht="15.5">
      <c r="I26" s="260" t="s">
        <v>29</v>
      </c>
      <c r="J26" s="263" t="s">
        <v>11</v>
      </c>
      <c r="K26" s="261">
        <v>0.29166666666666669</v>
      </c>
      <c r="L26" s="261">
        <v>0.79166666666666663</v>
      </c>
      <c r="M26" s="260">
        <v>93.18</v>
      </c>
      <c r="N26" s="262">
        <v>20.27</v>
      </c>
      <c r="O26" s="262">
        <f>M26*N26</f>
        <v>1888.7586000000001</v>
      </c>
    </row>
    <row r="27" spans="8:15" ht="15.5">
      <c r="I27" s="260" t="s">
        <v>29</v>
      </c>
      <c r="J27" s="263" t="s">
        <v>11</v>
      </c>
      <c r="K27" s="261">
        <v>0.41666666666666669</v>
      </c>
      <c r="L27" s="261">
        <v>0.91666666666666663</v>
      </c>
      <c r="M27" s="260">
        <v>60</v>
      </c>
      <c r="N27" s="262">
        <v>20.27</v>
      </c>
      <c r="O27" s="262">
        <f>M27*N27</f>
        <v>1216.2</v>
      </c>
    </row>
    <row r="28" spans="8:15" ht="15.5">
      <c r="I28" s="260" t="s">
        <v>29</v>
      </c>
      <c r="J28" s="263" t="s">
        <v>11</v>
      </c>
      <c r="K28" s="261">
        <v>0.79166666666666663</v>
      </c>
      <c r="L28" s="261">
        <v>0.29166666666666669</v>
      </c>
      <c r="M28" s="260">
        <v>24</v>
      </c>
      <c r="N28" s="262">
        <v>22.28</v>
      </c>
      <c r="O28" s="262">
        <f>M28*N28</f>
        <v>534.72</v>
      </c>
    </row>
    <row r="29" spans="8:15" ht="18.5">
      <c r="I29" s="795" t="s">
        <v>9</v>
      </c>
      <c r="J29" s="796"/>
      <c r="K29" s="796"/>
      <c r="L29" s="797"/>
      <c r="M29" s="265">
        <f>SUM(M26:M28)</f>
        <v>177.18</v>
      </c>
      <c r="N29" s="266"/>
      <c r="O29" s="266">
        <f>SUM(O26:O28)</f>
        <v>3639.6786000000002</v>
      </c>
    </row>
    <row r="32" spans="8:15" ht="15.5">
      <c r="H32" s="103" t="s">
        <v>26</v>
      </c>
      <c r="I32" s="792" t="s">
        <v>30</v>
      </c>
      <c r="J32" s="793"/>
      <c r="K32" s="793"/>
      <c r="L32" s="793"/>
      <c r="M32" s="793"/>
      <c r="N32" s="793"/>
      <c r="O32" s="793"/>
    </row>
    <row r="33" spans="8:16" ht="31">
      <c r="I33" s="259" t="s">
        <v>2</v>
      </c>
      <c r="J33" s="259" t="s">
        <v>3</v>
      </c>
      <c r="K33" s="259" t="s">
        <v>16</v>
      </c>
      <c r="L33" s="259" t="s">
        <v>17</v>
      </c>
      <c r="M33" s="259" t="s">
        <v>28</v>
      </c>
      <c r="N33" s="259" t="s">
        <v>8</v>
      </c>
      <c r="O33" s="259" t="s">
        <v>20</v>
      </c>
    </row>
    <row r="34" spans="8:16" ht="15.5">
      <c r="I34" s="260" t="s">
        <v>31</v>
      </c>
      <c r="J34" s="263" t="s">
        <v>11</v>
      </c>
      <c r="K34" s="261">
        <v>0.29166666666666669</v>
      </c>
      <c r="L34" s="261">
        <v>0.79166666666666663</v>
      </c>
      <c r="M34" s="260">
        <v>12</v>
      </c>
      <c r="N34" s="262">
        <v>28.65</v>
      </c>
      <c r="O34" s="262">
        <f t="shared" ref="O34:O39" si="3">M34*N34</f>
        <v>343.79999999999995</v>
      </c>
    </row>
    <row r="35" spans="8:16" ht="15.5">
      <c r="I35" s="260" t="s">
        <v>32</v>
      </c>
      <c r="J35" s="263" t="s">
        <v>11</v>
      </c>
      <c r="K35" s="261">
        <v>0.41666666666666669</v>
      </c>
      <c r="L35" s="261">
        <v>0.91666666666666663</v>
      </c>
      <c r="M35" s="260">
        <v>6.5</v>
      </c>
      <c r="N35" s="262">
        <v>26.83</v>
      </c>
      <c r="O35" s="262">
        <f t="shared" si="3"/>
        <v>174.39499999999998</v>
      </c>
    </row>
    <row r="36" spans="8:16" ht="15.5">
      <c r="I36" s="260" t="s">
        <v>31</v>
      </c>
      <c r="J36" s="263" t="s">
        <v>11</v>
      </c>
      <c r="K36" s="261">
        <v>0.79166666666666663</v>
      </c>
      <c r="L36" s="261">
        <v>0.29166666666666669</v>
      </c>
      <c r="M36" s="260">
        <v>13.45</v>
      </c>
      <c r="N36" s="262">
        <v>31.56</v>
      </c>
      <c r="O36" s="262">
        <f t="shared" si="3"/>
        <v>424.48199999999997</v>
      </c>
    </row>
    <row r="37" spans="8:16" ht="15.5">
      <c r="I37" s="260" t="s">
        <v>31</v>
      </c>
      <c r="J37" s="263" t="s">
        <v>11</v>
      </c>
      <c r="K37" s="261">
        <v>0.5</v>
      </c>
      <c r="L37" s="261">
        <v>0</v>
      </c>
      <c r="M37" s="260">
        <v>0</v>
      </c>
      <c r="N37" s="262">
        <v>29.62</v>
      </c>
      <c r="O37" s="262">
        <f t="shared" si="3"/>
        <v>0</v>
      </c>
    </row>
    <row r="38" spans="8:16" ht="15.5">
      <c r="I38" s="260" t="s">
        <v>33</v>
      </c>
      <c r="J38" s="263" t="s">
        <v>11</v>
      </c>
      <c r="K38" s="261">
        <v>0.29166666666666669</v>
      </c>
      <c r="L38" s="261">
        <v>0.79166666666666663</v>
      </c>
      <c r="M38" s="260">
        <v>0</v>
      </c>
      <c r="N38" s="262">
        <v>29.02</v>
      </c>
      <c r="O38" s="262">
        <f t="shared" si="3"/>
        <v>0</v>
      </c>
    </row>
    <row r="39" spans="8:16" ht="15.5">
      <c r="I39" s="260" t="s">
        <v>33</v>
      </c>
      <c r="J39" s="263" t="s">
        <v>11</v>
      </c>
      <c r="K39" s="261">
        <v>0.79166666666666663</v>
      </c>
      <c r="L39" s="261">
        <v>0.29166666666666669</v>
      </c>
      <c r="M39" s="260">
        <v>0</v>
      </c>
      <c r="N39" s="262">
        <v>31.97</v>
      </c>
      <c r="O39" s="262">
        <f t="shared" si="3"/>
        <v>0</v>
      </c>
    </row>
    <row r="40" spans="8:16" ht="18.5">
      <c r="I40" s="795" t="s">
        <v>9</v>
      </c>
      <c r="J40" s="796"/>
      <c r="K40" s="796"/>
      <c r="L40" s="797"/>
      <c r="M40" s="265">
        <f>SUM(M34:M39)</f>
        <v>31.95</v>
      </c>
      <c r="N40" s="266"/>
      <c r="O40" s="266">
        <f>SUM(O34:O39)</f>
        <v>942.67699999999991</v>
      </c>
      <c r="P40" s="103" t="s">
        <v>34</v>
      </c>
    </row>
    <row r="43" spans="8:16" ht="15.5">
      <c r="H43" s="103" t="s">
        <v>26</v>
      </c>
      <c r="I43" s="792" t="s">
        <v>35</v>
      </c>
      <c r="J43" s="793"/>
      <c r="K43" s="793"/>
      <c r="L43" s="793"/>
      <c r="M43" s="793"/>
      <c r="N43" s="793"/>
      <c r="O43" s="793"/>
    </row>
    <row r="44" spans="8:16" ht="31">
      <c r="I44" s="259" t="s">
        <v>2</v>
      </c>
      <c r="J44" s="259" t="s">
        <v>3</v>
      </c>
      <c r="K44" s="259" t="s">
        <v>16</v>
      </c>
      <c r="L44" s="259" t="s">
        <v>17</v>
      </c>
      <c r="M44" s="259" t="s">
        <v>18</v>
      </c>
      <c r="N44" s="259" t="s">
        <v>19</v>
      </c>
      <c r="O44" s="259" t="s">
        <v>20</v>
      </c>
    </row>
    <row r="45" spans="8:16" ht="15.5">
      <c r="I45" s="260" t="s">
        <v>36</v>
      </c>
      <c r="J45" s="260" t="s">
        <v>22</v>
      </c>
      <c r="K45" s="261">
        <v>0.25</v>
      </c>
      <c r="L45" s="261">
        <v>0.59722222222222221</v>
      </c>
      <c r="M45" s="260"/>
      <c r="N45" s="210">
        <v>127.89</v>
      </c>
      <c r="O45" s="262">
        <f>M45*N45</f>
        <v>0</v>
      </c>
    </row>
    <row r="46" spans="8:16" ht="15.5">
      <c r="I46" s="260" t="s">
        <v>36</v>
      </c>
      <c r="J46" s="260" t="s">
        <v>22</v>
      </c>
      <c r="K46" s="261">
        <v>0.29166666666666669</v>
      </c>
      <c r="L46" s="261">
        <v>0.63888888888888884</v>
      </c>
      <c r="M46" s="260"/>
      <c r="N46" s="210">
        <v>127.89</v>
      </c>
      <c r="O46" s="262">
        <f>M46*N46</f>
        <v>0</v>
      </c>
    </row>
    <row r="47" spans="8:16" ht="15.5">
      <c r="I47" s="260" t="s">
        <v>36</v>
      </c>
      <c r="J47" s="260" t="s">
        <v>22</v>
      </c>
      <c r="K47" s="261">
        <v>0.5</v>
      </c>
      <c r="L47" s="261">
        <v>0.84722222222222221</v>
      </c>
      <c r="M47" s="260"/>
      <c r="N47" s="210">
        <v>127.89</v>
      </c>
      <c r="O47" s="262">
        <f>M47*N47</f>
        <v>0</v>
      </c>
    </row>
    <row r="48" spans="8:16" ht="15.5">
      <c r="I48" s="260" t="s">
        <v>36</v>
      </c>
      <c r="J48" s="260" t="s">
        <v>22</v>
      </c>
      <c r="K48" s="261">
        <v>0.58333333333333337</v>
      </c>
      <c r="L48" s="261">
        <v>0.93055555555555558</v>
      </c>
      <c r="M48" s="260"/>
      <c r="N48" s="210">
        <v>129.01</v>
      </c>
      <c r="O48" s="262">
        <f>M48*N48</f>
        <v>0</v>
      </c>
    </row>
    <row r="49" spans="8:15" ht="15.5">
      <c r="I49" s="260" t="s">
        <v>36</v>
      </c>
      <c r="J49" s="263" t="s">
        <v>22</v>
      </c>
      <c r="K49" s="261">
        <v>0.625</v>
      </c>
      <c r="L49" s="261">
        <v>0.97222222222222221</v>
      </c>
      <c r="M49" s="260">
        <v>1</v>
      </c>
      <c r="N49" s="210">
        <v>132.38999999999999</v>
      </c>
      <c r="O49" s="262">
        <f t="shared" ref="O49:O52" si="4">M49*N49</f>
        <v>132.38999999999999</v>
      </c>
    </row>
    <row r="50" spans="8:15" ht="15.5">
      <c r="I50" s="260" t="s">
        <v>37</v>
      </c>
      <c r="J50" s="263" t="s">
        <v>22</v>
      </c>
      <c r="K50" s="261">
        <v>0.33333333333333331</v>
      </c>
      <c r="L50" s="261">
        <v>0.68055555555555558</v>
      </c>
      <c r="M50" s="260"/>
      <c r="N50" s="210">
        <v>152.83000000000001</v>
      </c>
      <c r="O50" s="262">
        <f t="shared" si="4"/>
        <v>0</v>
      </c>
    </row>
    <row r="51" spans="8:15" ht="15.5">
      <c r="I51" s="260" t="s">
        <v>37</v>
      </c>
      <c r="J51" s="263" t="s">
        <v>22</v>
      </c>
      <c r="K51" s="261">
        <v>0.625</v>
      </c>
      <c r="L51" s="261">
        <v>0.97222222222222221</v>
      </c>
      <c r="M51" s="260"/>
      <c r="N51" s="210">
        <v>158.37</v>
      </c>
      <c r="O51" s="262">
        <f t="shared" si="4"/>
        <v>0</v>
      </c>
    </row>
    <row r="52" spans="8:15" ht="15.5">
      <c r="I52" s="260" t="s">
        <v>38</v>
      </c>
      <c r="J52" s="263" t="s">
        <v>22</v>
      </c>
      <c r="K52" s="261">
        <v>0.5</v>
      </c>
      <c r="L52" s="261">
        <v>0.84722222222222221</v>
      </c>
      <c r="M52" s="260"/>
      <c r="N52" s="210">
        <v>179.4</v>
      </c>
      <c r="O52" s="262">
        <f t="shared" si="4"/>
        <v>0</v>
      </c>
    </row>
    <row r="53" spans="8:15" ht="18.5">
      <c r="I53" s="794" t="s">
        <v>9</v>
      </c>
      <c r="J53" s="794"/>
      <c r="K53" s="794"/>
      <c r="L53" s="794"/>
      <c r="M53" s="265">
        <f>SUM(M46:M52)</f>
        <v>1</v>
      </c>
      <c r="N53" s="266"/>
      <c r="O53" s="266">
        <f>SUM(O45:O52)</f>
        <v>132.38999999999999</v>
      </c>
    </row>
    <row r="56" spans="8:15" ht="15.5">
      <c r="H56" s="103" t="s">
        <v>26</v>
      </c>
      <c r="I56" s="792" t="s">
        <v>39</v>
      </c>
      <c r="J56" s="793"/>
      <c r="K56" s="793"/>
      <c r="L56" s="793"/>
      <c r="M56" s="793"/>
      <c r="N56" s="793"/>
      <c r="O56" s="793"/>
    </row>
    <row r="57" spans="8:15" ht="31">
      <c r="I57" s="259" t="s">
        <v>2</v>
      </c>
      <c r="J57" s="259" t="s">
        <v>3</v>
      </c>
      <c r="K57" s="259" t="s">
        <v>16</v>
      </c>
      <c r="L57" s="259" t="s">
        <v>17</v>
      </c>
      <c r="M57" s="259" t="s">
        <v>18</v>
      </c>
      <c r="N57" s="259" t="s">
        <v>19</v>
      </c>
      <c r="O57" s="259" t="s">
        <v>20</v>
      </c>
    </row>
    <row r="58" spans="8:15" ht="15.5">
      <c r="I58" s="260" t="s">
        <v>40</v>
      </c>
      <c r="J58" s="260" t="s">
        <v>22</v>
      </c>
      <c r="K58" s="261">
        <v>0.25</v>
      </c>
      <c r="L58" s="261">
        <v>0.59722222222222221</v>
      </c>
      <c r="M58" s="260"/>
      <c r="N58" s="262">
        <v>175.88</v>
      </c>
      <c r="O58" s="262">
        <f t="shared" ref="O58:O68" si="5">M58*N58</f>
        <v>0</v>
      </c>
    </row>
    <row r="59" spans="8:15" ht="15.5">
      <c r="I59" s="260" t="s">
        <v>40</v>
      </c>
      <c r="J59" s="260" t="s">
        <v>22</v>
      </c>
      <c r="K59" s="261">
        <v>0.58333333333333337</v>
      </c>
      <c r="L59" s="261">
        <v>0.93055555555555547</v>
      </c>
      <c r="M59" s="260"/>
      <c r="N59" s="262">
        <v>177.29</v>
      </c>
      <c r="O59" s="262">
        <f t="shared" si="5"/>
        <v>0</v>
      </c>
    </row>
    <row r="60" spans="8:15" ht="15.5">
      <c r="I60" s="260" t="s">
        <v>41</v>
      </c>
      <c r="J60" s="260" t="s">
        <v>22</v>
      </c>
      <c r="K60" s="261">
        <v>0.91666666666666663</v>
      </c>
      <c r="L60" s="261">
        <v>0.2638888888888889</v>
      </c>
      <c r="M60" s="260"/>
      <c r="N60" s="262">
        <v>162.43</v>
      </c>
      <c r="O60" s="262">
        <f t="shared" si="5"/>
        <v>0</v>
      </c>
    </row>
    <row r="61" spans="8:15" ht="15.5">
      <c r="I61" s="260" t="s">
        <v>41</v>
      </c>
      <c r="J61" s="260" t="s">
        <v>22</v>
      </c>
      <c r="K61" s="261">
        <v>0.625</v>
      </c>
      <c r="L61" s="261">
        <v>0.97222222222222221</v>
      </c>
      <c r="M61" s="260">
        <v>39</v>
      </c>
      <c r="N61" s="262">
        <v>147.35</v>
      </c>
      <c r="O61" s="262">
        <f t="shared" si="5"/>
        <v>5746.65</v>
      </c>
    </row>
    <row r="62" spans="8:15" ht="15.5">
      <c r="I62" s="260" t="s">
        <v>41</v>
      </c>
      <c r="J62" s="260" t="s">
        <v>22</v>
      </c>
      <c r="K62" s="261">
        <v>0.25</v>
      </c>
      <c r="L62" s="261">
        <v>0.59722222222222221</v>
      </c>
      <c r="M62" s="260">
        <v>6</v>
      </c>
      <c r="N62" s="262">
        <v>143.04</v>
      </c>
      <c r="O62" s="262">
        <f t="shared" si="5"/>
        <v>858.24</v>
      </c>
    </row>
    <row r="63" spans="8:15" ht="15.5">
      <c r="I63" s="260" t="s">
        <v>41</v>
      </c>
      <c r="J63" s="260" t="s">
        <v>22</v>
      </c>
      <c r="K63" s="261">
        <v>0.58333333333333337</v>
      </c>
      <c r="L63" s="261">
        <v>0.93055555555555547</v>
      </c>
      <c r="M63" s="260"/>
      <c r="N63" s="262">
        <v>144.12</v>
      </c>
      <c r="O63" s="262">
        <f t="shared" si="5"/>
        <v>0</v>
      </c>
    </row>
    <row r="64" spans="8:15" ht="15.5">
      <c r="I64" s="260" t="s">
        <v>42</v>
      </c>
      <c r="J64" s="260" t="s">
        <v>22</v>
      </c>
      <c r="K64" s="261">
        <v>0.25</v>
      </c>
      <c r="L64" s="261">
        <v>0.59722222222222221</v>
      </c>
      <c r="M64" s="260"/>
      <c r="N64" s="262">
        <v>182.09</v>
      </c>
      <c r="O64" s="262">
        <f t="shared" si="5"/>
        <v>0</v>
      </c>
    </row>
    <row r="65" spans="8:15" ht="15.5">
      <c r="I65" s="260" t="s">
        <v>42</v>
      </c>
      <c r="J65" s="260" t="s">
        <v>22</v>
      </c>
      <c r="K65" s="261">
        <v>0.58333333333333337</v>
      </c>
      <c r="L65" s="261">
        <v>0.93055555555555558</v>
      </c>
      <c r="M65" s="260"/>
      <c r="N65" s="262">
        <v>183.55</v>
      </c>
      <c r="O65" s="262">
        <f t="shared" si="5"/>
        <v>0</v>
      </c>
    </row>
    <row r="66" spans="8:15" ht="15.5">
      <c r="I66" s="260" t="s">
        <v>43</v>
      </c>
      <c r="J66" s="260" t="s">
        <v>22</v>
      </c>
      <c r="K66" s="261">
        <v>0.58333333333333337</v>
      </c>
      <c r="L66" s="261">
        <v>0.93055555555555547</v>
      </c>
      <c r="M66" s="260">
        <v>1</v>
      </c>
      <c r="N66" s="262">
        <v>153.86000000000001</v>
      </c>
      <c r="O66" s="262">
        <f t="shared" si="5"/>
        <v>153.86000000000001</v>
      </c>
    </row>
    <row r="67" spans="8:15" ht="15.5">
      <c r="I67" s="260" t="s">
        <v>44</v>
      </c>
      <c r="J67" s="260" t="s">
        <v>22</v>
      </c>
      <c r="K67" s="261">
        <v>0.25</v>
      </c>
      <c r="L67" s="261">
        <v>0.59722222222222221</v>
      </c>
      <c r="M67" s="260"/>
      <c r="N67" s="262">
        <v>230.14</v>
      </c>
      <c r="O67" s="262">
        <f t="shared" si="5"/>
        <v>0</v>
      </c>
    </row>
    <row r="68" spans="8:15" ht="15.5">
      <c r="I68" s="260" t="s">
        <v>45</v>
      </c>
      <c r="J68" s="260" t="s">
        <v>22</v>
      </c>
      <c r="K68" s="261">
        <v>0.25</v>
      </c>
      <c r="L68" s="261">
        <v>0.59722222222222221</v>
      </c>
      <c r="M68" s="260"/>
      <c r="N68" s="262">
        <v>215.51</v>
      </c>
      <c r="O68" s="262">
        <f t="shared" si="5"/>
        <v>0</v>
      </c>
    </row>
    <row r="69" spans="8:15" ht="18.5">
      <c r="I69" s="794" t="s">
        <v>9</v>
      </c>
      <c r="J69" s="794"/>
      <c r="K69" s="794"/>
      <c r="L69" s="794"/>
      <c r="M69" s="265">
        <f>SUM(M58:M68)</f>
        <v>46</v>
      </c>
      <c r="N69" s="266"/>
      <c r="O69" s="266">
        <f>SUM(O58:O68)</f>
        <v>6758.7499999999991</v>
      </c>
    </row>
    <row r="71" spans="8:15" ht="15.5">
      <c r="H71" s="349" t="s">
        <v>26</v>
      </c>
      <c r="I71" s="792" t="s">
        <v>46</v>
      </c>
      <c r="J71" s="793"/>
      <c r="K71" s="793"/>
      <c r="L71" s="793"/>
      <c r="M71" s="793"/>
      <c r="N71" s="793"/>
      <c r="O71" s="793"/>
    </row>
    <row r="72" spans="8:15" ht="31">
      <c r="I72" s="259" t="s">
        <v>2</v>
      </c>
      <c r="J72" s="259" t="s">
        <v>3</v>
      </c>
      <c r="K72" s="259" t="s">
        <v>16</v>
      </c>
      <c r="L72" s="259" t="s">
        <v>17</v>
      </c>
      <c r="M72" s="259" t="s">
        <v>18</v>
      </c>
      <c r="N72" s="259" t="s">
        <v>19</v>
      </c>
      <c r="O72" s="259" t="s">
        <v>20</v>
      </c>
    </row>
    <row r="73" spans="8:15" ht="15.5">
      <c r="I73" s="260" t="s">
        <v>47</v>
      </c>
      <c r="J73" s="260" t="s">
        <v>48</v>
      </c>
      <c r="K73" s="261">
        <v>0.29166666666666669</v>
      </c>
      <c r="L73" s="261">
        <v>0.63888888888888884</v>
      </c>
      <c r="M73" s="260"/>
      <c r="N73" s="262">
        <v>276.45</v>
      </c>
      <c r="O73" s="262">
        <f t="shared" ref="O73:O77" si="6">M73*N73</f>
        <v>0</v>
      </c>
    </row>
    <row r="74" spans="8:15" ht="15.5">
      <c r="I74" s="260" t="s">
        <v>49</v>
      </c>
      <c r="J74" s="260" t="s">
        <v>48</v>
      </c>
      <c r="K74" s="261">
        <v>0.59722222222222221</v>
      </c>
      <c r="L74" s="261">
        <v>0.94444444444444442</v>
      </c>
      <c r="M74" s="260"/>
      <c r="N74" s="262">
        <v>204.7</v>
      </c>
      <c r="O74" s="262">
        <f t="shared" si="6"/>
        <v>0</v>
      </c>
    </row>
    <row r="75" spans="8:15" ht="15.5">
      <c r="I75" s="260" t="s">
        <v>50</v>
      </c>
      <c r="J75" s="260" t="s">
        <v>48</v>
      </c>
      <c r="K75" s="261">
        <v>0.25</v>
      </c>
      <c r="L75" s="261">
        <v>0.59722222222222221</v>
      </c>
      <c r="M75" s="260"/>
      <c r="N75" s="262">
        <v>180.93</v>
      </c>
      <c r="O75" s="262">
        <f t="shared" si="6"/>
        <v>0</v>
      </c>
    </row>
    <row r="76" spans="8:15" ht="15.5">
      <c r="I76" s="260" t="s">
        <v>51</v>
      </c>
      <c r="J76" s="260" t="s">
        <v>48</v>
      </c>
      <c r="K76" s="261">
        <v>0.29166666666666669</v>
      </c>
      <c r="L76" s="261">
        <v>0.63888888888888884</v>
      </c>
      <c r="M76" s="267">
        <v>25</v>
      </c>
      <c r="N76" s="262">
        <v>180.93</v>
      </c>
      <c r="O76" s="262">
        <f t="shared" si="6"/>
        <v>4523.25</v>
      </c>
    </row>
    <row r="77" spans="8:15" ht="15.5">
      <c r="I77" s="260" t="s">
        <v>52</v>
      </c>
      <c r="J77" s="260" t="s">
        <v>53</v>
      </c>
      <c r="K77" s="261">
        <v>0.33333333333333331</v>
      </c>
      <c r="L77" s="261">
        <v>0.7416666666666667</v>
      </c>
      <c r="M77" s="260"/>
      <c r="N77" s="262">
        <v>203.89</v>
      </c>
      <c r="O77" s="262">
        <f t="shared" si="6"/>
        <v>0</v>
      </c>
    </row>
    <row r="78" spans="8:15" ht="18.5">
      <c r="I78" s="794" t="s">
        <v>9</v>
      </c>
      <c r="J78" s="794"/>
      <c r="K78" s="794"/>
      <c r="L78" s="794"/>
      <c r="M78" s="265">
        <f>SUM(M73:M77)</f>
        <v>25</v>
      </c>
      <c r="N78" s="266"/>
      <c r="O78" s="266">
        <f>SUM(O73:O77)</f>
        <v>4523.25</v>
      </c>
    </row>
    <row r="81" spans="8:15" ht="15.5">
      <c r="I81" s="792" t="s">
        <v>54</v>
      </c>
      <c r="J81" s="793"/>
      <c r="K81" s="793"/>
      <c r="L81" s="793"/>
      <c r="M81" s="793"/>
      <c r="N81" s="793"/>
      <c r="O81" s="793"/>
    </row>
    <row r="82" spans="8:15" ht="31">
      <c r="H82" s="359" t="s">
        <v>55</v>
      </c>
      <c r="I82" s="259" t="s">
        <v>2</v>
      </c>
      <c r="J82" s="259" t="s">
        <v>3</v>
      </c>
      <c r="K82" s="259" t="s">
        <v>16</v>
      </c>
      <c r="L82" s="259" t="s">
        <v>17</v>
      </c>
      <c r="M82" s="259" t="s">
        <v>18</v>
      </c>
      <c r="N82" s="259" t="s">
        <v>19</v>
      </c>
      <c r="O82" s="259" t="s">
        <v>20</v>
      </c>
    </row>
    <row r="83" spans="8:15" ht="15.5">
      <c r="H83" s="188"/>
      <c r="I83" s="260" t="s">
        <v>56</v>
      </c>
      <c r="J83" s="260" t="s">
        <v>48</v>
      </c>
      <c r="K83" s="261">
        <v>0.25</v>
      </c>
      <c r="L83" s="261">
        <v>0.59722222222222221</v>
      </c>
      <c r="M83" s="260">
        <v>2</v>
      </c>
      <c r="N83" s="262">
        <v>123.87</v>
      </c>
      <c r="O83" s="262">
        <f t="shared" ref="O83:O90" si="7">M83*N83</f>
        <v>247.74</v>
      </c>
    </row>
    <row r="84" spans="8:15" ht="15.5">
      <c r="H84" s="188"/>
      <c r="I84" s="260" t="s">
        <v>56</v>
      </c>
      <c r="J84" s="260" t="s">
        <v>11</v>
      </c>
      <c r="K84" s="261">
        <v>0.25</v>
      </c>
      <c r="L84" s="261">
        <v>0.75</v>
      </c>
      <c r="M84" s="260">
        <v>0</v>
      </c>
      <c r="N84" s="262">
        <v>115.65</v>
      </c>
      <c r="O84" s="262">
        <f t="shared" si="7"/>
        <v>0</v>
      </c>
    </row>
    <row r="85" spans="8:15" ht="15.5">
      <c r="H85" s="188"/>
      <c r="I85" s="260" t="s">
        <v>56</v>
      </c>
      <c r="J85" s="260" t="s">
        <v>11</v>
      </c>
      <c r="K85" s="261">
        <v>0.41666666666666669</v>
      </c>
      <c r="L85" s="261">
        <v>0.91666666666666663</v>
      </c>
      <c r="M85" s="260">
        <v>15</v>
      </c>
      <c r="N85" s="262">
        <v>115.17</v>
      </c>
      <c r="O85" s="262">
        <f t="shared" si="7"/>
        <v>1727.55</v>
      </c>
    </row>
    <row r="86" spans="8:15" ht="15.5">
      <c r="H86" s="343"/>
      <c r="I86" s="260" t="s">
        <v>57</v>
      </c>
      <c r="J86" s="260" t="s">
        <v>11</v>
      </c>
      <c r="K86" s="261">
        <v>0.41666666666666669</v>
      </c>
      <c r="L86" s="261">
        <v>0.91666666666666663</v>
      </c>
      <c r="M86" s="260">
        <v>2</v>
      </c>
      <c r="N86" s="262">
        <v>153.18</v>
      </c>
      <c r="O86" s="262">
        <f t="shared" si="7"/>
        <v>306.36</v>
      </c>
    </row>
    <row r="87" spans="8:15" ht="15.5">
      <c r="H87" s="188"/>
      <c r="I87" s="260" t="s">
        <v>56</v>
      </c>
      <c r="J87" s="260" t="s">
        <v>11</v>
      </c>
      <c r="K87" s="261">
        <v>0.75</v>
      </c>
      <c r="L87" s="261">
        <v>0.25</v>
      </c>
      <c r="M87" s="260">
        <v>8</v>
      </c>
      <c r="N87" s="262">
        <v>129.41</v>
      </c>
      <c r="O87" s="262">
        <f t="shared" si="7"/>
        <v>1035.28</v>
      </c>
    </row>
    <row r="88" spans="8:15" ht="15.5">
      <c r="H88" s="188"/>
      <c r="I88" s="260" t="s">
        <v>45</v>
      </c>
      <c r="J88" s="260" t="s">
        <v>48</v>
      </c>
      <c r="K88" s="261">
        <v>0.91666666666666663</v>
      </c>
      <c r="L88" s="261">
        <v>0.2638888888888889</v>
      </c>
      <c r="M88" s="260">
        <v>1</v>
      </c>
      <c r="N88" s="262">
        <v>153.04</v>
      </c>
      <c r="O88" s="262">
        <f t="shared" si="7"/>
        <v>153.04</v>
      </c>
    </row>
    <row r="89" spans="8:15" ht="15.5">
      <c r="H89" s="188"/>
      <c r="I89" s="260" t="s">
        <v>56</v>
      </c>
      <c r="J89" s="260" t="s">
        <v>48</v>
      </c>
      <c r="K89" s="261">
        <v>0.91666666666666663</v>
      </c>
      <c r="L89" s="261">
        <v>0.2638888888888889</v>
      </c>
      <c r="M89" s="260">
        <v>6</v>
      </c>
      <c r="N89" s="262">
        <v>148.26</v>
      </c>
      <c r="O89" s="262">
        <f t="shared" si="7"/>
        <v>889.56</v>
      </c>
    </row>
    <row r="90" spans="8:15" ht="15.5">
      <c r="H90" s="188"/>
      <c r="I90" s="260" t="s">
        <v>56</v>
      </c>
      <c r="J90" s="260" t="s">
        <v>48</v>
      </c>
      <c r="K90" s="261">
        <v>0.58333333333333337</v>
      </c>
      <c r="L90" s="261">
        <v>0.93055555555555558</v>
      </c>
      <c r="M90" s="260">
        <v>2</v>
      </c>
      <c r="N90" s="262">
        <v>123.87</v>
      </c>
      <c r="O90" s="262">
        <f t="shared" si="7"/>
        <v>247.74</v>
      </c>
    </row>
    <row r="91" spans="8:15" ht="15.5">
      <c r="H91" s="188"/>
      <c r="I91" s="260" t="s">
        <v>58</v>
      </c>
      <c r="J91" s="260" t="s">
        <v>48</v>
      </c>
      <c r="K91" s="261">
        <v>0.58333333333333337</v>
      </c>
      <c r="L91" s="261">
        <v>0.93055555555555558</v>
      </c>
      <c r="M91" s="260">
        <v>1</v>
      </c>
      <c r="N91" s="262">
        <v>156.22</v>
      </c>
      <c r="O91" s="262">
        <f t="shared" ref="O91" si="8">M91*N91</f>
        <v>156.22</v>
      </c>
    </row>
    <row r="92" spans="8:15" ht="18.5">
      <c r="I92" s="795" t="s">
        <v>9</v>
      </c>
      <c r="J92" s="796"/>
      <c r="K92" s="796"/>
      <c r="L92" s="797"/>
      <c r="M92" s="265">
        <f>SUM(M83:M91)</f>
        <v>37</v>
      </c>
      <c r="N92" s="266"/>
      <c r="O92" s="266">
        <f>SUM(O83:O91)</f>
        <v>4763.4900000000007</v>
      </c>
    </row>
    <row r="96" spans="8:15" ht="21.75" customHeight="1">
      <c r="I96" s="799" t="s">
        <v>59</v>
      </c>
      <c r="J96" s="800"/>
      <c r="K96" s="800"/>
      <c r="L96" s="800"/>
      <c r="M96" s="800"/>
      <c r="N96" s="800"/>
    </row>
    <row r="97" spans="9:15" ht="62">
      <c r="I97" s="204" t="s">
        <v>60</v>
      </c>
      <c r="J97" s="204" t="s">
        <v>61</v>
      </c>
      <c r="K97" s="204" t="s">
        <v>62</v>
      </c>
      <c r="L97" s="204" t="s">
        <v>63</v>
      </c>
      <c r="M97" s="204" t="s">
        <v>64</v>
      </c>
      <c r="N97" s="204" t="s">
        <v>65</v>
      </c>
    </row>
    <row r="98" spans="9:15" ht="31">
      <c r="I98" s="344" t="s">
        <v>66</v>
      </c>
      <c r="J98" s="345">
        <f>153214.91/30*0</f>
        <v>0</v>
      </c>
      <c r="K98" s="345">
        <f>153171.88/30*30</f>
        <v>153171.88</v>
      </c>
      <c r="L98" s="346">
        <f>SUM(J98:K98)</f>
        <v>153171.88</v>
      </c>
      <c r="M98" s="345">
        <v>153214.91</v>
      </c>
      <c r="N98" s="347">
        <f>M98-L98</f>
        <v>43.029999999998836</v>
      </c>
    </row>
    <row r="99" spans="9:15" ht="15.5">
      <c r="I99" s="344" t="s">
        <v>67</v>
      </c>
      <c r="J99" s="345">
        <f>153214.91/30*22</f>
        <v>112357.60066666667</v>
      </c>
      <c r="K99" s="345">
        <f>142892.86/30*8</f>
        <v>38104.762666666662</v>
      </c>
      <c r="L99" s="346">
        <f t="shared" ref="L99:L101" si="9">SUM(J99:K99)</f>
        <v>150462.36333333334</v>
      </c>
      <c r="M99" s="345">
        <v>153214.91</v>
      </c>
      <c r="N99" s="347">
        <f t="shared" ref="N99:N102" si="10">M99-L99</f>
        <v>2752.5466666666616</v>
      </c>
    </row>
    <row r="100" spans="9:15" ht="15.5">
      <c r="I100" s="344" t="s">
        <v>68</v>
      </c>
      <c r="J100" s="345">
        <f>153214.91/30*27</f>
        <v>137893.41899999999</v>
      </c>
      <c r="K100" s="345">
        <f>150674.05/30*3</f>
        <v>15067.404999999999</v>
      </c>
      <c r="L100" s="346">
        <f t="shared" si="9"/>
        <v>152960.82399999999</v>
      </c>
      <c r="M100" s="345">
        <v>153214.91</v>
      </c>
      <c r="N100" s="347">
        <f t="shared" si="10"/>
        <v>254.08600000001024</v>
      </c>
    </row>
    <row r="101" spans="9:15" ht="15.5">
      <c r="I101" s="344" t="s">
        <v>69</v>
      </c>
      <c r="J101" s="345">
        <f>153214.91/30*24</f>
        <v>122571.92799999999</v>
      </c>
      <c r="K101" s="345">
        <f>153137.39/30*6</f>
        <v>30627.478000000003</v>
      </c>
      <c r="L101" s="346">
        <f t="shared" si="9"/>
        <v>153199.40599999999</v>
      </c>
      <c r="M101" s="345">
        <v>153214.91</v>
      </c>
      <c r="N101" s="347">
        <f t="shared" si="10"/>
        <v>15.504000000015367</v>
      </c>
    </row>
    <row r="102" spans="9:15" ht="15.5">
      <c r="I102" s="344" t="s">
        <v>70</v>
      </c>
      <c r="J102" s="345">
        <f>153214.91/30*0</f>
        <v>0</v>
      </c>
      <c r="K102" s="345">
        <f>153157.44/30*30</f>
        <v>153157.44</v>
      </c>
      <c r="L102" s="346">
        <f>SUM(J102:K102)</f>
        <v>153157.44</v>
      </c>
      <c r="M102" s="345">
        <v>153214.91</v>
      </c>
      <c r="N102" s="347">
        <f t="shared" si="10"/>
        <v>57.470000000001164</v>
      </c>
    </row>
    <row r="103" spans="9:15" ht="15.5">
      <c r="N103" s="348">
        <f>SUM(N98:N102)</f>
        <v>3122.6366666666872</v>
      </c>
    </row>
    <row r="106" spans="9:15" ht="15.5">
      <c r="I106" s="792" t="s">
        <v>71</v>
      </c>
      <c r="J106" s="793"/>
      <c r="K106" s="793"/>
      <c r="L106" s="793"/>
      <c r="M106" s="793"/>
      <c r="N106" s="793"/>
      <c r="O106" s="793"/>
    </row>
    <row r="107" spans="9:15" ht="31">
      <c r="I107" s="259" t="s">
        <v>2</v>
      </c>
      <c r="J107" s="259" t="s">
        <v>3</v>
      </c>
      <c r="K107" s="259" t="s">
        <v>16</v>
      </c>
      <c r="L107" s="259" t="s">
        <v>17</v>
      </c>
      <c r="M107" s="259" t="s">
        <v>18</v>
      </c>
      <c r="N107" s="259" t="s">
        <v>19</v>
      </c>
      <c r="O107" s="259" t="s">
        <v>20</v>
      </c>
    </row>
    <row r="108" spans="9:15" ht="15.5">
      <c r="I108" s="260" t="s">
        <v>72</v>
      </c>
      <c r="J108" s="260" t="s">
        <v>24</v>
      </c>
      <c r="K108" s="261">
        <v>0.25</v>
      </c>
      <c r="L108" s="261">
        <v>0.59722222222222221</v>
      </c>
      <c r="M108" s="260">
        <v>5</v>
      </c>
      <c r="N108" s="262">
        <v>123.96</v>
      </c>
      <c r="O108" s="262">
        <f>M108*N108</f>
        <v>619.79999999999995</v>
      </c>
    </row>
    <row r="109" spans="9:15" ht="15.5">
      <c r="I109" s="260" t="s">
        <v>72</v>
      </c>
      <c r="J109" s="260" t="s">
        <v>24</v>
      </c>
      <c r="K109" s="261">
        <v>0.58333333333333337</v>
      </c>
      <c r="L109" s="261">
        <v>0.91666666666666663</v>
      </c>
      <c r="M109" s="260"/>
      <c r="N109" s="262">
        <v>123.96</v>
      </c>
      <c r="O109" s="262">
        <f>M109*N109</f>
        <v>0</v>
      </c>
    </row>
    <row r="110" spans="9:15" ht="15.5">
      <c r="I110" s="260" t="s">
        <v>72</v>
      </c>
      <c r="J110" s="260" t="s">
        <v>11</v>
      </c>
      <c r="K110" s="261">
        <v>0.45833333333333331</v>
      </c>
      <c r="L110" s="261">
        <v>0.95833333333333337</v>
      </c>
      <c r="M110" s="260">
        <v>9</v>
      </c>
      <c r="N110" s="262">
        <v>116.42</v>
      </c>
      <c r="O110" s="262">
        <f t="shared" ref="O110" si="11">M110*N110</f>
        <v>1047.78</v>
      </c>
    </row>
    <row r="111" spans="9:15" ht="15.5">
      <c r="I111" s="260" t="s">
        <v>72</v>
      </c>
      <c r="J111" s="260" t="s">
        <v>11</v>
      </c>
      <c r="K111" s="261">
        <v>0.41666666666666669</v>
      </c>
      <c r="L111" s="261">
        <v>0.91666666666666663</v>
      </c>
      <c r="M111" s="260"/>
      <c r="N111" s="262">
        <v>114.37</v>
      </c>
      <c r="O111" s="262">
        <f t="shared" ref="O111" si="12">M111*N111</f>
        <v>0</v>
      </c>
    </row>
    <row r="112" spans="9:15" ht="18.5">
      <c r="I112" s="264" t="s">
        <v>9</v>
      </c>
      <c r="J112" s="264"/>
      <c r="K112" s="264"/>
      <c r="L112" s="264"/>
      <c r="M112" s="265">
        <f>SUM(M108:M110)</f>
        <v>14</v>
      </c>
      <c r="N112" s="266"/>
      <c r="O112" s="266">
        <f>SUM(O108:O110)</f>
        <v>1667.58</v>
      </c>
    </row>
    <row r="115" spans="8:15" ht="15.5">
      <c r="I115" s="792" t="s">
        <v>73</v>
      </c>
      <c r="J115" s="793"/>
      <c r="K115" s="793"/>
      <c r="L115" s="793"/>
      <c r="M115" s="793"/>
      <c r="N115" s="793"/>
      <c r="O115" s="793"/>
    </row>
    <row r="116" spans="8:15" ht="31">
      <c r="H116" s="268" t="s">
        <v>74</v>
      </c>
      <c r="I116" s="259" t="s">
        <v>2</v>
      </c>
      <c r="J116" s="259" t="s">
        <v>3</v>
      </c>
      <c r="K116" s="259" t="s">
        <v>16</v>
      </c>
      <c r="L116" s="259" t="s">
        <v>17</v>
      </c>
      <c r="M116" s="259" t="s">
        <v>18</v>
      </c>
      <c r="N116" s="259" t="s">
        <v>19</v>
      </c>
      <c r="O116" s="259" t="s">
        <v>20</v>
      </c>
    </row>
    <row r="117" spans="8:15" ht="15.5">
      <c r="H117" s="349" t="s">
        <v>75</v>
      </c>
      <c r="I117" s="260" t="s">
        <v>76</v>
      </c>
      <c r="J117" s="260" t="s">
        <v>22</v>
      </c>
      <c r="K117" s="261">
        <v>0.25</v>
      </c>
      <c r="L117" s="261">
        <v>0.59722222222222221</v>
      </c>
      <c r="M117" s="260">
        <v>3</v>
      </c>
      <c r="N117" s="262">
        <v>156.13999999999999</v>
      </c>
      <c r="O117" s="262">
        <f t="shared" ref="O117" si="13">M117*N117</f>
        <v>468.41999999999996</v>
      </c>
    </row>
    <row r="118" spans="8:15" ht="18.5">
      <c r="I118" s="264" t="s">
        <v>9</v>
      </c>
      <c r="J118" s="264"/>
      <c r="K118" s="264"/>
      <c r="L118" s="264"/>
      <c r="M118" s="265">
        <f>SUM(M117:M117)</f>
        <v>3</v>
      </c>
      <c r="N118" s="266"/>
      <c r="O118" s="266">
        <f>SUM(O117:O117)</f>
        <v>468.41999999999996</v>
      </c>
    </row>
    <row r="121" spans="8:15" ht="15.5">
      <c r="H121" s="103" t="s">
        <v>77</v>
      </c>
      <c r="I121" s="792" t="s">
        <v>78</v>
      </c>
      <c r="J121" s="793"/>
      <c r="K121" s="793"/>
      <c r="L121" s="793"/>
      <c r="M121" s="793"/>
      <c r="N121" s="793"/>
      <c r="O121" s="793"/>
    </row>
    <row r="122" spans="8:15" ht="31">
      <c r="H122" s="103" t="s">
        <v>79</v>
      </c>
      <c r="I122" s="259" t="s">
        <v>2</v>
      </c>
      <c r="J122" s="259" t="s">
        <v>3</v>
      </c>
      <c r="K122" s="259" t="s">
        <v>16</v>
      </c>
      <c r="L122" s="259" t="s">
        <v>17</v>
      </c>
      <c r="M122" s="259" t="s">
        <v>18</v>
      </c>
      <c r="N122" s="259" t="s">
        <v>19</v>
      </c>
      <c r="O122" s="259" t="s">
        <v>20</v>
      </c>
    </row>
    <row r="123" spans="8:15" ht="15.5">
      <c r="I123" s="260" t="s">
        <v>80</v>
      </c>
      <c r="J123" s="260" t="s">
        <v>81</v>
      </c>
      <c r="K123" s="261" t="s">
        <v>82</v>
      </c>
      <c r="L123" s="261" t="s">
        <v>83</v>
      </c>
      <c r="M123" s="260"/>
      <c r="N123" s="262">
        <v>349.53</v>
      </c>
      <c r="O123" s="262">
        <f t="shared" ref="O123:O126" si="14">M123*N123</f>
        <v>0</v>
      </c>
    </row>
    <row r="124" spans="8:15" ht="15.5">
      <c r="I124" s="260" t="s">
        <v>80</v>
      </c>
      <c r="J124" s="260" t="s">
        <v>81</v>
      </c>
      <c r="K124" s="261" t="s">
        <v>83</v>
      </c>
      <c r="L124" s="261" t="s">
        <v>82</v>
      </c>
      <c r="M124" s="260"/>
      <c r="N124" s="262">
        <v>274.43</v>
      </c>
      <c r="O124" s="262">
        <f t="shared" si="14"/>
        <v>0</v>
      </c>
    </row>
    <row r="125" spans="8:15" ht="15.5">
      <c r="I125" s="260" t="s">
        <v>80</v>
      </c>
      <c r="J125" s="260" t="s">
        <v>81</v>
      </c>
      <c r="K125" s="261" t="s">
        <v>83</v>
      </c>
      <c r="L125" s="261" t="s">
        <v>82</v>
      </c>
      <c r="M125" s="260"/>
      <c r="N125" s="262">
        <v>247.75</v>
      </c>
      <c r="O125" s="262">
        <f t="shared" si="14"/>
        <v>0</v>
      </c>
    </row>
    <row r="126" spans="8:15" ht="15.5">
      <c r="I126" s="260" t="s">
        <v>80</v>
      </c>
      <c r="J126" s="260" t="s">
        <v>81</v>
      </c>
      <c r="K126" s="261" t="s">
        <v>84</v>
      </c>
      <c r="L126" s="261" t="s">
        <v>85</v>
      </c>
      <c r="M126" s="260">
        <v>4</v>
      </c>
      <c r="N126" s="262">
        <v>327.8</v>
      </c>
      <c r="O126" s="262">
        <f t="shared" si="14"/>
        <v>1311.2</v>
      </c>
    </row>
    <row r="127" spans="8:15" ht="18.5">
      <c r="I127" s="264" t="s">
        <v>9</v>
      </c>
      <c r="J127" s="264"/>
      <c r="K127" s="264"/>
      <c r="L127" s="264"/>
      <c r="M127" s="265">
        <f>SUM(M123:M126)</f>
        <v>4</v>
      </c>
      <c r="N127" s="266"/>
      <c r="O127" s="266">
        <f>SUM(O123:O126)</f>
        <v>1311.2</v>
      </c>
    </row>
    <row r="130" spans="8:15" ht="15.5">
      <c r="H130" s="103" t="s">
        <v>86</v>
      </c>
      <c r="I130" s="792" t="s">
        <v>87</v>
      </c>
      <c r="J130" s="793"/>
      <c r="K130" s="793"/>
      <c r="L130" s="793"/>
      <c r="M130" s="793"/>
      <c r="N130" s="793"/>
      <c r="O130" s="793"/>
    </row>
    <row r="131" spans="8:15" ht="31">
      <c r="H131" s="103" t="s">
        <v>88</v>
      </c>
      <c r="I131" s="259" t="s">
        <v>2</v>
      </c>
      <c r="J131" s="259" t="s">
        <v>3</v>
      </c>
      <c r="K131" s="259" t="s">
        <v>16</v>
      </c>
      <c r="L131" s="259" t="s">
        <v>17</v>
      </c>
      <c r="M131" s="259" t="s">
        <v>18</v>
      </c>
      <c r="N131" s="259" t="s">
        <v>19</v>
      </c>
      <c r="O131" s="259" t="s">
        <v>20</v>
      </c>
    </row>
    <row r="132" spans="8:15" ht="15.5">
      <c r="I132" s="260" t="s">
        <v>40</v>
      </c>
      <c r="J132" s="260" t="s">
        <v>48</v>
      </c>
      <c r="K132" s="261">
        <v>0.25</v>
      </c>
      <c r="L132" s="261">
        <v>0.59722222222222221</v>
      </c>
      <c r="M132" s="260"/>
      <c r="N132" s="262">
        <v>177.75</v>
      </c>
      <c r="O132" s="262">
        <f>M132*N132</f>
        <v>0</v>
      </c>
    </row>
    <row r="133" spans="8:15" ht="15.5">
      <c r="I133" s="260" t="s">
        <v>40</v>
      </c>
      <c r="J133" s="260" t="s">
        <v>48</v>
      </c>
      <c r="K133" s="261">
        <v>0.59722222222222221</v>
      </c>
      <c r="L133" s="261">
        <v>0.94444444444444453</v>
      </c>
      <c r="M133" s="260">
        <v>9</v>
      </c>
      <c r="N133" s="262">
        <v>180.73</v>
      </c>
      <c r="O133" s="262">
        <f t="shared" ref="O133:O142" si="15">M133*N133</f>
        <v>1626.57</v>
      </c>
    </row>
    <row r="134" spans="8:15" ht="15.5">
      <c r="I134" s="260" t="s">
        <v>89</v>
      </c>
      <c r="J134" s="260" t="s">
        <v>22</v>
      </c>
      <c r="K134" s="261">
        <v>0.56944444444444442</v>
      </c>
      <c r="L134" s="261">
        <v>0.91666666666666663</v>
      </c>
      <c r="M134" s="260"/>
      <c r="N134" s="262">
        <v>153.62</v>
      </c>
      <c r="O134" s="262">
        <f t="shared" si="15"/>
        <v>0</v>
      </c>
    </row>
    <row r="135" spans="8:15" ht="15.5">
      <c r="I135" s="260" t="s">
        <v>44</v>
      </c>
      <c r="J135" s="260" t="s">
        <v>48</v>
      </c>
      <c r="K135" s="261">
        <v>0.25</v>
      </c>
      <c r="L135" s="261">
        <v>0.59722222222222221</v>
      </c>
      <c r="M135" s="260">
        <v>5</v>
      </c>
      <c r="N135" s="262">
        <v>191.44</v>
      </c>
      <c r="O135" s="262">
        <f t="shared" si="15"/>
        <v>957.2</v>
      </c>
    </row>
    <row r="136" spans="8:15" ht="15.5">
      <c r="I136" s="260" t="s">
        <v>90</v>
      </c>
      <c r="J136" s="260" t="s">
        <v>22</v>
      </c>
      <c r="K136" s="261">
        <v>0.25</v>
      </c>
      <c r="L136" s="261">
        <v>0.59722222222222221</v>
      </c>
      <c r="M136" s="260"/>
      <c r="N136" s="262">
        <v>143.87</v>
      </c>
      <c r="O136" s="262">
        <f t="shared" si="15"/>
        <v>0</v>
      </c>
    </row>
    <row r="137" spans="8:15" ht="15.5">
      <c r="I137" s="260" t="s">
        <v>90</v>
      </c>
      <c r="J137" s="260" t="s">
        <v>22</v>
      </c>
      <c r="K137" s="261">
        <v>0.56944444444444442</v>
      </c>
      <c r="L137" s="261">
        <v>0.91666666666666663</v>
      </c>
      <c r="M137" s="260">
        <v>14</v>
      </c>
      <c r="N137" s="262">
        <v>143.87</v>
      </c>
      <c r="O137" s="262">
        <f t="shared" si="15"/>
        <v>2014.18</v>
      </c>
    </row>
    <row r="138" spans="8:15" ht="15.5">
      <c r="I138" s="260" t="s">
        <v>57</v>
      </c>
      <c r="J138" s="260" t="s">
        <v>22</v>
      </c>
      <c r="K138" s="261">
        <v>0.25</v>
      </c>
      <c r="L138" s="261">
        <v>0.59722222222222221</v>
      </c>
      <c r="M138" s="260">
        <v>2</v>
      </c>
      <c r="N138" s="262">
        <v>183.37</v>
      </c>
      <c r="O138" s="262">
        <f t="shared" si="15"/>
        <v>366.74</v>
      </c>
    </row>
    <row r="139" spans="8:15" ht="15.5">
      <c r="I139" s="260" t="s">
        <v>57</v>
      </c>
      <c r="J139" s="260" t="s">
        <v>22</v>
      </c>
      <c r="K139" s="261">
        <v>0.56944444444444442</v>
      </c>
      <c r="L139" s="261">
        <v>0.91666666666666663</v>
      </c>
      <c r="M139" s="260">
        <v>20</v>
      </c>
      <c r="N139" s="262">
        <v>183.37</v>
      </c>
      <c r="O139" s="262">
        <f t="shared" si="15"/>
        <v>3667.4</v>
      </c>
    </row>
    <row r="140" spans="8:15" ht="31">
      <c r="I140" s="260" t="s">
        <v>91</v>
      </c>
      <c r="J140" s="260" t="s">
        <v>48</v>
      </c>
      <c r="K140" s="261">
        <v>0.91666666666666663</v>
      </c>
      <c r="L140" s="261">
        <v>0.2638888888888889</v>
      </c>
      <c r="M140" s="260"/>
      <c r="N140" s="262">
        <v>235.1</v>
      </c>
      <c r="O140" s="262">
        <f t="shared" si="15"/>
        <v>0</v>
      </c>
    </row>
    <row r="141" spans="8:15" ht="15.5">
      <c r="I141" s="260" t="s">
        <v>40</v>
      </c>
      <c r="J141" s="260" t="s">
        <v>48</v>
      </c>
      <c r="K141" s="261">
        <v>0.91666666666666663</v>
      </c>
      <c r="L141" s="261">
        <v>0.2638888888888889</v>
      </c>
      <c r="M141" s="260"/>
      <c r="N141" s="262">
        <v>218.96</v>
      </c>
      <c r="O141" s="262">
        <f t="shared" si="15"/>
        <v>0</v>
      </c>
    </row>
    <row r="142" spans="8:15" ht="31">
      <c r="I142" s="260" t="s">
        <v>92</v>
      </c>
      <c r="J142" s="260" t="s">
        <v>48</v>
      </c>
      <c r="K142" s="261">
        <v>0.91666666666666663</v>
      </c>
      <c r="L142" s="261">
        <v>0.2638888888888889</v>
      </c>
      <c r="M142" s="260"/>
      <c r="N142" s="262">
        <v>177.92</v>
      </c>
      <c r="O142" s="262">
        <f t="shared" si="15"/>
        <v>0</v>
      </c>
    </row>
    <row r="143" spans="8:15" ht="18.5">
      <c r="I143" s="264" t="s">
        <v>9</v>
      </c>
      <c r="J143" s="264"/>
      <c r="K143" s="264"/>
      <c r="L143" s="264"/>
      <c r="M143" s="265">
        <f>SUM(M132:M142)</f>
        <v>50</v>
      </c>
      <c r="N143" s="266"/>
      <c r="O143" s="266">
        <f>SUM(O132:O142)</f>
        <v>8632.09</v>
      </c>
    </row>
    <row r="146" spans="8:15" ht="26.25" customHeight="1">
      <c r="I146" s="792" t="s">
        <v>93</v>
      </c>
      <c r="J146" s="793"/>
      <c r="K146" s="793"/>
      <c r="L146" s="793"/>
      <c r="M146" s="793"/>
      <c r="N146" s="793"/>
      <c r="O146" s="793"/>
    </row>
    <row r="147" spans="8:15" ht="31">
      <c r="I147" s="259" t="s">
        <v>2</v>
      </c>
      <c r="J147" s="259" t="s">
        <v>3</v>
      </c>
      <c r="K147" s="259" t="s">
        <v>16</v>
      </c>
      <c r="L147" s="259" t="s">
        <v>17</v>
      </c>
      <c r="M147" s="259" t="s">
        <v>18</v>
      </c>
      <c r="N147" s="259" t="s">
        <v>19</v>
      </c>
      <c r="O147" s="259" t="s">
        <v>20</v>
      </c>
    </row>
    <row r="148" spans="8:15" ht="15.5">
      <c r="I148" s="260" t="s">
        <v>90</v>
      </c>
      <c r="J148" s="260" t="s">
        <v>22</v>
      </c>
      <c r="K148" s="261">
        <v>0.91666666666666663</v>
      </c>
      <c r="L148" s="261">
        <v>0.2638888888888889</v>
      </c>
      <c r="M148" s="260">
        <v>32</v>
      </c>
      <c r="N148" s="262">
        <v>174.87</v>
      </c>
      <c r="O148" s="262">
        <f t="shared" ref="O148" si="16">M148*N148</f>
        <v>5595.84</v>
      </c>
    </row>
    <row r="149" spans="8:15" ht="18.5">
      <c r="I149" s="264" t="s">
        <v>9</v>
      </c>
      <c r="J149" s="264"/>
      <c r="K149" s="264"/>
      <c r="L149" s="264"/>
      <c r="M149" s="265">
        <f>SUM(M148:M148)</f>
        <v>32</v>
      </c>
      <c r="N149" s="266"/>
      <c r="O149" s="266">
        <f>SUM(O148:O148)</f>
        <v>5595.84</v>
      </c>
    </row>
    <row r="153" spans="8:15" ht="21.75" customHeight="1">
      <c r="H153" s="103" t="s">
        <v>94</v>
      </c>
      <c r="I153" s="792" t="s">
        <v>95</v>
      </c>
      <c r="J153" s="793"/>
      <c r="K153" s="793"/>
      <c r="L153" s="793"/>
      <c r="M153" s="793"/>
      <c r="N153" s="793"/>
      <c r="O153" s="793"/>
    </row>
    <row r="154" spans="8:15" ht="31">
      <c r="H154" s="103" t="s">
        <v>15</v>
      </c>
      <c r="I154" s="259" t="s">
        <v>2</v>
      </c>
      <c r="J154" s="259" t="s">
        <v>3</v>
      </c>
      <c r="K154" s="259" t="s">
        <v>16</v>
      </c>
      <c r="L154" s="259" t="s">
        <v>17</v>
      </c>
      <c r="M154" s="259" t="s">
        <v>18</v>
      </c>
      <c r="N154" s="259" t="s">
        <v>19</v>
      </c>
      <c r="O154" s="259" t="s">
        <v>20</v>
      </c>
    </row>
    <row r="155" spans="8:15" ht="15.5" hidden="1">
      <c r="I155" s="260" t="s">
        <v>96</v>
      </c>
      <c r="J155" s="260" t="s">
        <v>48</v>
      </c>
      <c r="K155" s="261">
        <v>0.56944444444444442</v>
      </c>
      <c r="L155" s="261">
        <v>0.91666666666666663</v>
      </c>
      <c r="M155" s="260"/>
      <c r="N155" s="262">
        <v>143.05000000000001</v>
      </c>
      <c r="O155" s="262">
        <f>M155*N155</f>
        <v>0</v>
      </c>
    </row>
    <row r="156" spans="8:15" ht="15.5" hidden="1">
      <c r="I156" s="260" t="s">
        <v>96</v>
      </c>
      <c r="J156" s="260" t="s">
        <v>11</v>
      </c>
      <c r="K156" s="261">
        <v>0.41666666666666669</v>
      </c>
      <c r="L156" s="261">
        <v>0.91666666666666663</v>
      </c>
      <c r="M156" s="260"/>
      <c r="N156" s="262">
        <v>122.34</v>
      </c>
      <c r="O156" s="262">
        <f t="shared" ref="O156:O170" si="17">M156*N156</f>
        <v>0</v>
      </c>
    </row>
    <row r="157" spans="8:15" ht="15.5">
      <c r="I157" s="260" t="s">
        <v>96</v>
      </c>
      <c r="J157" s="260" t="s">
        <v>48</v>
      </c>
      <c r="K157" s="261">
        <v>0.56944444444444442</v>
      </c>
      <c r="L157" s="261">
        <v>0.91666666666666663</v>
      </c>
      <c r="M157" s="260">
        <v>5</v>
      </c>
      <c r="N157" s="262">
        <v>143.05000000000001</v>
      </c>
      <c r="O157" s="262">
        <f>M157*N157</f>
        <v>715.25</v>
      </c>
    </row>
    <row r="158" spans="8:15" ht="15.5" hidden="1">
      <c r="I158" s="260" t="s">
        <v>96</v>
      </c>
      <c r="J158" s="260" t="s">
        <v>11</v>
      </c>
      <c r="K158" s="261">
        <v>0.41666666666666669</v>
      </c>
      <c r="L158" s="261">
        <v>0.91666666666666663</v>
      </c>
      <c r="M158" s="260"/>
      <c r="N158" s="262">
        <v>122.34</v>
      </c>
      <c r="O158" s="262">
        <f t="shared" si="17"/>
        <v>0</v>
      </c>
    </row>
    <row r="159" spans="8:15" ht="15.5" hidden="1">
      <c r="I159" s="260" t="s">
        <v>96</v>
      </c>
      <c r="J159" s="260" t="s">
        <v>11</v>
      </c>
      <c r="K159" s="261">
        <v>0.41666666666666669</v>
      </c>
      <c r="L159" s="261">
        <v>0.91666666666666663</v>
      </c>
      <c r="M159" s="260"/>
      <c r="N159" s="262">
        <v>122.34</v>
      </c>
      <c r="O159" s="262">
        <f t="shared" si="17"/>
        <v>0</v>
      </c>
    </row>
    <row r="160" spans="8:15" ht="15.5" hidden="1">
      <c r="I160" s="260" t="s">
        <v>96</v>
      </c>
      <c r="J160" s="260" t="s">
        <v>11</v>
      </c>
      <c r="K160" s="261">
        <v>0.41666666666666669</v>
      </c>
      <c r="L160" s="261">
        <v>0.91666666666666663</v>
      </c>
      <c r="M160" s="260"/>
      <c r="N160" s="262">
        <v>122.34</v>
      </c>
      <c r="O160" s="262">
        <f t="shared" si="17"/>
        <v>0</v>
      </c>
    </row>
    <row r="161" spans="8:15" ht="15.5" hidden="1">
      <c r="I161" s="260" t="s">
        <v>96</v>
      </c>
      <c r="J161" s="260" t="s">
        <v>48</v>
      </c>
      <c r="K161" s="261">
        <v>0.25</v>
      </c>
      <c r="L161" s="261">
        <v>0.59722222222222221</v>
      </c>
      <c r="M161" s="260"/>
      <c r="N161" s="262">
        <v>143.05000000000001</v>
      </c>
      <c r="O161" s="262">
        <f t="shared" si="17"/>
        <v>0</v>
      </c>
    </row>
    <row r="162" spans="8:15" ht="15.5" hidden="1">
      <c r="I162" s="260" t="s">
        <v>96</v>
      </c>
      <c r="J162" s="260" t="s">
        <v>48</v>
      </c>
      <c r="K162" s="261">
        <v>0.25</v>
      </c>
      <c r="L162" s="261">
        <v>0.59722222222222221</v>
      </c>
      <c r="M162" s="260"/>
      <c r="N162" s="262">
        <v>143.05000000000001</v>
      </c>
      <c r="O162" s="262">
        <f t="shared" si="17"/>
        <v>0</v>
      </c>
    </row>
    <row r="163" spans="8:15" ht="15.5" hidden="1">
      <c r="I163" s="260" t="s">
        <v>96</v>
      </c>
      <c r="J163" s="260" t="s">
        <v>11</v>
      </c>
      <c r="K163" s="261">
        <v>0.41666666666666669</v>
      </c>
      <c r="L163" s="261">
        <v>0.91666666666666663</v>
      </c>
      <c r="M163" s="260"/>
      <c r="N163" s="262">
        <v>122.34</v>
      </c>
      <c r="O163" s="262">
        <f t="shared" si="17"/>
        <v>0</v>
      </c>
    </row>
    <row r="164" spans="8:15" ht="15.5" hidden="1">
      <c r="I164" s="260" t="s">
        <v>96</v>
      </c>
      <c r="J164" s="260" t="s">
        <v>48</v>
      </c>
      <c r="K164" s="261">
        <v>0.29166666666666669</v>
      </c>
      <c r="L164" s="261">
        <v>0.63888888888888884</v>
      </c>
      <c r="M164" s="260"/>
      <c r="N164" s="262">
        <v>143.05000000000001</v>
      </c>
      <c r="O164" s="262">
        <f t="shared" si="17"/>
        <v>0</v>
      </c>
    </row>
    <row r="165" spans="8:15" ht="15.5">
      <c r="I165" s="260" t="s">
        <v>96</v>
      </c>
      <c r="J165" s="260" t="s">
        <v>48</v>
      </c>
      <c r="K165" s="261">
        <v>0.25</v>
      </c>
      <c r="L165" s="261">
        <v>0.59722222222222221</v>
      </c>
      <c r="M165" s="260">
        <v>4</v>
      </c>
      <c r="N165" s="262">
        <v>143.05000000000001</v>
      </c>
      <c r="O165" s="262">
        <f t="shared" si="17"/>
        <v>572.20000000000005</v>
      </c>
    </row>
    <row r="166" spans="8:15" ht="15.5" hidden="1">
      <c r="I166" s="260" t="s">
        <v>96</v>
      </c>
      <c r="J166" s="260" t="s">
        <v>11</v>
      </c>
      <c r="K166" s="261">
        <v>0.41666666666666669</v>
      </c>
      <c r="L166" s="261">
        <v>0.91666666666666663</v>
      </c>
      <c r="M166" s="260"/>
      <c r="N166" s="262">
        <v>122.34</v>
      </c>
      <c r="O166" s="262">
        <f t="shared" si="17"/>
        <v>0</v>
      </c>
    </row>
    <row r="167" spans="8:15" ht="15.5" hidden="1">
      <c r="I167" s="260" t="s">
        <v>96</v>
      </c>
      <c r="J167" s="260" t="s">
        <v>11</v>
      </c>
      <c r="K167" s="261">
        <v>0.41666666666666669</v>
      </c>
      <c r="L167" s="261">
        <v>0.91666666666666663</v>
      </c>
      <c r="M167" s="260"/>
      <c r="N167" s="262">
        <v>122.34</v>
      </c>
      <c r="O167" s="262">
        <f t="shared" si="17"/>
        <v>0</v>
      </c>
    </row>
    <row r="168" spans="8:15" ht="15.5" hidden="1">
      <c r="I168" s="260" t="s">
        <v>96</v>
      </c>
      <c r="J168" s="260" t="s">
        <v>48</v>
      </c>
      <c r="K168" s="261">
        <v>0.56944444444444442</v>
      </c>
      <c r="L168" s="261">
        <v>0.91666666666666663</v>
      </c>
      <c r="M168" s="260"/>
      <c r="N168" s="262">
        <v>143.05000000000001</v>
      </c>
      <c r="O168" s="262">
        <f t="shared" si="17"/>
        <v>0</v>
      </c>
    </row>
    <row r="169" spans="8:15" ht="15.5" hidden="1">
      <c r="I169" s="260" t="s">
        <v>96</v>
      </c>
      <c r="J169" s="260" t="s">
        <v>48</v>
      </c>
      <c r="K169" s="261">
        <v>0.56944444444444442</v>
      </c>
      <c r="L169" s="261">
        <v>0.91666666666666663</v>
      </c>
      <c r="M169" s="260"/>
      <c r="N169" s="262">
        <v>143.05000000000001</v>
      </c>
      <c r="O169" s="262">
        <f t="shared" si="17"/>
        <v>0</v>
      </c>
    </row>
    <row r="170" spans="8:15" ht="15.5">
      <c r="I170" s="260" t="s">
        <v>96</v>
      </c>
      <c r="J170" s="260" t="s">
        <v>11</v>
      </c>
      <c r="K170" s="261">
        <v>0.41666666666666669</v>
      </c>
      <c r="L170" s="261">
        <v>0.91666666666666663</v>
      </c>
      <c r="M170" s="260">
        <v>5</v>
      </c>
      <c r="N170" s="262">
        <v>122.34</v>
      </c>
      <c r="O170" s="262">
        <f t="shared" si="17"/>
        <v>611.70000000000005</v>
      </c>
    </row>
    <row r="171" spans="8:15" ht="18.5">
      <c r="I171" s="794" t="s">
        <v>9</v>
      </c>
      <c r="J171" s="794"/>
      <c r="K171" s="794"/>
      <c r="L171" s="794"/>
      <c r="M171" s="265">
        <f>SUM(M155:M170)</f>
        <v>14</v>
      </c>
      <c r="N171" s="266"/>
      <c r="O171" s="266">
        <f>SUM(O155:O170)</f>
        <v>1899.15</v>
      </c>
    </row>
    <row r="174" spans="8:15" ht="15.5">
      <c r="H174" s="103" t="s">
        <v>97</v>
      </c>
      <c r="I174" s="792" t="s">
        <v>98</v>
      </c>
      <c r="J174" s="793"/>
      <c r="K174" s="793"/>
      <c r="L174" s="793"/>
      <c r="M174" s="793"/>
      <c r="N174" s="793"/>
      <c r="O174" s="793"/>
    </row>
    <row r="175" spans="8:15" ht="31">
      <c r="H175" s="103" t="s">
        <v>99</v>
      </c>
      <c r="I175" s="259" t="s">
        <v>2</v>
      </c>
      <c r="J175" s="259" t="s">
        <v>3</v>
      </c>
      <c r="K175" s="259" t="s">
        <v>16</v>
      </c>
      <c r="L175" s="259" t="s">
        <v>17</v>
      </c>
      <c r="M175" s="259" t="s">
        <v>18</v>
      </c>
      <c r="N175" s="259" t="s">
        <v>19</v>
      </c>
      <c r="O175" s="259" t="s">
        <v>20</v>
      </c>
    </row>
    <row r="176" spans="8:15" ht="15.5">
      <c r="I176" s="342" t="s">
        <v>21</v>
      </c>
      <c r="J176" s="260" t="s">
        <v>22</v>
      </c>
      <c r="K176" s="261">
        <v>0.56944444444444442</v>
      </c>
      <c r="L176" s="261">
        <v>0.91666666666666663</v>
      </c>
      <c r="M176" s="260">
        <v>5</v>
      </c>
      <c r="N176" s="262">
        <v>127.24</v>
      </c>
      <c r="O176" s="262">
        <f t="shared" ref="O176:O178" si="18">M176*N176</f>
        <v>636.19999999999993</v>
      </c>
    </row>
    <row r="177" spans="8:21" ht="15.5">
      <c r="I177" s="342" t="s">
        <v>23</v>
      </c>
      <c r="J177" s="260" t="s">
        <v>24</v>
      </c>
      <c r="K177" s="261">
        <v>0.91666666666666663</v>
      </c>
      <c r="L177" s="261">
        <v>0.2638888888888889</v>
      </c>
      <c r="M177" s="260">
        <v>16</v>
      </c>
      <c r="N177" s="262">
        <v>150.93</v>
      </c>
      <c r="O177" s="262">
        <f t="shared" si="18"/>
        <v>2414.88</v>
      </c>
    </row>
    <row r="178" spans="8:21" ht="15.5">
      <c r="I178" s="342" t="s">
        <v>25</v>
      </c>
      <c r="J178" s="260" t="s">
        <v>11</v>
      </c>
      <c r="K178" s="261">
        <v>0.41666666666666669</v>
      </c>
      <c r="L178" s="261">
        <v>0.5</v>
      </c>
      <c r="M178" s="260">
        <v>2</v>
      </c>
      <c r="N178" s="262">
        <v>157.43</v>
      </c>
      <c r="O178" s="262">
        <f t="shared" si="18"/>
        <v>314.86</v>
      </c>
    </row>
    <row r="179" spans="8:21" ht="18.5">
      <c r="I179" s="794" t="s">
        <v>9</v>
      </c>
      <c r="J179" s="794"/>
      <c r="K179" s="794"/>
      <c r="L179" s="794"/>
      <c r="M179" s="341">
        <f>SUM(M176:M178)</f>
        <v>23</v>
      </c>
      <c r="N179" s="266"/>
      <c r="O179" s="266">
        <f>SUM(O176:O178)</f>
        <v>3365.94</v>
      </c>
    </row>
    <row r="183" spans="8:21" ht="26.25" customHeight="1">
      <c r="H183" s="103" t="s">
        <v>100</v>
      </c>
      <c r="I183" s="792" t="s">
        <v>0</v>
      </c>
      <c r="J183" s="793"/>
      <c r="K183" s="793"/>
      <c r="L183" s="793"/>
      <c r="M183" s="793"/>
      <c r="N183" s="793"/>
      <c r="O183" s="793"/>
      <c r="P183" s="798"/>
    </row>
    <row r="184" spans="8:21" ht="46.5">
      <c r="H184" s="103" t="s">
        <v>101</v>
      </c>
      <c r="I184" s="259" t="s">
        <v>2</v>
      </c>
      <c r="J184" s="259" t="s">
        <v>3</v>
      </c>
      <c r="K184" s="259" t="s">
        <v>4</v>
      </c>
      <c r="L184" s="259" t="s">
        <v>5</v>
      </c>
      <c r="M184" s="259" t="s">
        <v>6</v>
      </c>
      <c r="N184" s="259" t="s">
        <v>7</v>
      </c>
      <c r="O184" s="259" t="s">
        <v>8</v>
      </c>
      <c r="P184" s="259" t="s">
        <v>9</v>
      </c>
    </row>
    <row r="185" spans="8:21" ht="15.5">
      <c r="I185" s="260" t="s">
        <v>10</v>
      </c>
      <c r="J185" s="260" t="s">
        <v>11</v>
      </c>
      <c r="K185" s="261">
        <v>0.41666666666666669</v>
      </c>
      <c r="L185" s="261">
        <v>0.91666666666666663</v>
      </c>
      <c r="M185" s="261">
        <v>0.42083333333333334</v>
      </c>
      <c r="N185" s="267">
        <f>(M185-K185)*24</f>
        <v>9.9999999999999645E-2</v>
      </c>
      <c r="O185" s="262">
        <v>28</v>
      </c>
      <c r="P185" s="351">
        <f>N185*O185</f>
        <v>2.7999999999999901</v>
      </c>
      <c r="T185" s="343"/>
      <c r="U185" s="188"/>
    </row>
    <row r="186" spans="8:21" ht="15.5">
      <c r="I186" s="260" t="s">
        <v>10</v>
      </c>
      <c r="J186" s="260" t="s">
        <v>11</v>
      </c>
      <c r="K186" s="261">
        <v>0.45833333333333331</v>
      </c>
      <c r="L186" s="261">
        <v>0.95833333333333337</v>
      </c>
      <c r="M186" s="261">
        <v>0.46527777777777779</v>
      </c>
      <c r="N186" s="267">
        <f t="shared" ref="N186:N191" si="19">(M186-K186)*24</f>
        <v>0.16666666666666741</v>
      </c>
      <c r="O186" s="262">
        <v>28.53</v>
      </c>
      <c r="P186" s="351">
        <f>N186*O186</f>
        <v>4.7550000000000212</v>
      </c>
      <c r="T186" s="343"/>
      <c r="U186" s="188"/>
    </row>
    <row r="187" spans="8:21" ht="15.5">
      <c r="I187" s="260" t="s">
        <v>10</v>
      </c>
      <c r="J187" s="260" t="s">
        <v>11</v>
      </c>
      <c r="K187" s="261">
        <v>0.45833333333333331</v>
      </c>
      <c r="L187" s="261">
        <v>0.95833333333333337</v>
      </c>
      <c r="M187" s="261">
        <v>0.4597222222222222</v>
      </c>
      <c r="N187" s="267">
        <f t="shared" si="19"/>
        <v>3.3333333333333215E-2</v>
      </c>
      <c r="O187" s="262">
        <v>28.53</v>
      </c>
      <c r="P187" s="351">
        <f t="shared" ref="P187:P190" si="20">N187*O187</f>
        <v>0.95099999999999663</v>
      </c>
      <c r="T187" s="343"/>
      <c r="U187" s="188"/>
    </row>
    <row r="188" spans="8:21" ht="15.5">
      <c r="I188" s="260" t="s">
        <v>10</v>
      </c>
      <c r="J188" s="260" t="s">
        <v>11</v>
      </c>
      <c r="K188" s="261">
        <v>0.41666666666666669</v>
      </c>
      <c r="L188" s="261">
        <v>0.91666666666666663</v>
      </c>
      <c r="M188" s="261">
        <v>0.41805555555555557</v>
      </c>
      <c r="N188" s="267">
        <f t="shared" si="19"/>
        <v>3.3333333333333215E-2</v>
      </c>
      <c r="O188" s="262">
        <v>28</v>
      </c>
      <c r="P188" s="351">
        <f t="shared" si="20"/>
        <v>0.93333333333333002</v>
      </c>
      <c r="T188" s="343"/>
      <c r="U188" s="188"/>
    </row>
    <row r="189" spans="8:21" ht="15.5">
      <c r="I189" s="260" t="s">
        <v>10</v>
      </c>
      <c r="J189" s="260" t="s">
        <v>11</v>
      </c>
      <c r="K189" s="261">
        <v>0.41666666666666669</v>
      </c>
      <c r="L189" s="261">
        <v>0.91666666666666663</v>
      </c>
      <c r="M189" s="261">
        <v>0.41875000000000001</v>
      </c>
      <c r="N189" s="267">
        <f t="shared" si="19"/>
        <v>4.9999999999999822E-2</v>
      </c>
      <c r="O189" s="262">
        <v>28</v>
      </c>
      <c r="P189" s="351">
        <f t="shared" si="20"/>
        <v>1.399999999999995</v>
      </c>
      <c r="T189" s="343"/>
      <c r="U189" s="188"/>
    </row>
    <row r="190" spans="8:21" ht="15.5">
      <c r="I190" s="260" t="s">
        <v>10</v>
      </c>
      <c r="J190" s="260" t="s">
        <v>11</v>
      </c>
      <c r="K190" s="261">
        <v>0.41666666666666669</v>
      </c>
      <c r="L190" s="261">
        <v>0.91666666666666663</v>
      </c>
      <c r="M190" s="261">
        <v>0.43263888888888891</v>
      </c>
      <c r="N190" s="267">
        <f t="shared" si="19"/>
        <v>0.3833333333333333</v>
      </c>
      <c r="O190" s="262">
        <v>28</v>
      </c>
      <c r="P190" s="351">
        <f t="shared" si="20"/>
        <v>10.733333333333333</v>
      </c>
      <c r="T190" s="343"/>
      <c r="U190" s="188"/>
    </row>
    <row r="191" spans="8:21" ht="15.5">
      <c r="I191" s="260" t="s">
        <v>10</v>
      </c>
      <c r="J191" s="260" t="s">
        <v>11</v>
      </c>
      <c r="K191" s="261">
        <v>0.45833333333333331</v>
      </c>
      <c r="L191" s="261">
        <v>0.95833333333333337</v>
      </c>
      <c r="M191" s="261">
        <v>0.51388888888888884</v>
      </c>
      <c r="N191" s="267">
        <f t="shared" si="19"/>
        <v>1.3333333333333326</v>
      </c>
      <c r="O191" s="262">
        <v>28.53</v>
      </c>
      <c r="P191" s="351">
        <f t="shared" ref="P191" si="21">N191*O191</f>
        <v>38.039999999999978</v>
      </c>
      <c r="T191" s="343"/>
      <c r="U191" s="188"/>
    </row>
    <row r="192" spans="8:21" ht="18.5">
      <c r="I192" s="795" t="s">
        <v>9</v>
      </c>
      <c r="J192" s="796"/>
      <c r="K192" s="796"/>
      <c r="L192" s="797"/>
      <c r="M192" s="266" t="s">
        <v>12</v>
      </c>
      <c r="N192" s="265">
        <f>SUM(N185:N190)</f>
        <v>0.76666666666666661</v>
      </c>
      <c r="O192" s="266" t="s">
        <v>12</v>
      </c>
      <c r="P192" s="266">
        <f>SUM(P185:P191)</f>
        <v>59.612666666666641</v>
      </c>
    </row>
    <row r="196" spans="9:15" ht="15.5">
      <c r="I196" s="799" t="s">
        <v>102</v>
      </c>
      <c r="J196" s="800"/>
      <c r="K196" s="800"/>
      <c r="L196" s="800"/>
      <c r="M196" s="800"/>
      <c r="N196" s="800"/>
    </row>
    <row r="197" spans="9:15" ht="62">
      <c r="I197" s="204" t="s">
        <v>60</v>
      </c>
      <c r="J197" s="204" t="s">
        <v>61</v>
      </c>
      <c r="K197" s="204" t="s">
        <v>62</v>
      </c>
      <c r="L197" s="204" t="s">
        <v>63</v>
      </c>
      <c r="M197" s="204" t="s">
        <v>64</v>
      </c>
      <c r="N197" s="204" t="s">
        <v>65</v>
      </c>
    </row>
    <row r="198" spans="9:15" ht="31">
      <c r="I198" s="344" t="s">
        <v>103</v>
      </c>
      <c r="J198" s="345">
        <f>153214.91/31*1</f>
        <v>4942.4164516129031</v>
      </c>
      <c r="K198" s="345">
        <f>153171.88/31*30</f>
        <v>148230.85161290324</v>
      </c>
      <c r="L198" s="346">
        <f>SUM(J198:K198)</f>
        <v>153173.26806451613</v>
      </c>
      <c r="M198" s="345">
        <v>153214.91</v>
      </c>
      <c r="N198" s="347">
        <f>M198-L198</f>
        <v>41.641935483872658</v>
      </c>
    </row>
    <row r="199" spans="9:15" ht="15.5">
      <c r="I199" s="344" t="s">
        <v>104</v>
      </c>
      <c r="J199" s="345">
        <f>153214.91/31*1</f>
        <v>4942.4164516129031</v>
      </c>
      <c r="K199" s="345">
        <f>142892.86/31*30</f>
        <v>138283.41290322578</v>
      </c>
      <c r="L199" s="346">
        <f t="shared" ref="L199:L200" si="22">SUM(J199:K199)</f>
        <v>143225.82935483867</v>
      </c>
      <c r="M199" s="345">
        <v>153214.91</v>
      </c>
      <c r="N199" s="347">
        <f t="shared" ref="N199:N200" si="23">M199-L199</f>
        <v>9989.0806451613316</v>
      </c>
    </row>
    <row r="200" spans="9:15" ht="31">
      <c r="I200" s="344" t="s">
        <v>105</v>
      </c>
      <c r="J200" s="345">
        <f>153214.91/31*25</f>
        <v>123560.41129032258</v>
      </c>
      <c r="K200" s="345">
        <f>152589.9/31*6</f>
        <v>29533.529032258066</v>
      </c>
      <c r="L200" s="346">
        <f t="shared" si="22"/>
        <v>153093.94032258063</v>
      </c>
      <c r="M200" s="345">
        <v>153214.91</v>
      </c>
      <c r="N200" s="347">
        <f t="shared" si="23"/>
        <v>120.9696774193726</v>
      </c>
    </row>
    <row r="201" spans="9:15" ht="15.5">
      <c r="I201" s="344" t="s">
        <v>106</v>
      </c>
      <c r="J201" s="345">
        <f>153214.91/31*1</f>
        <v>4942.4164516129031</v>
      </c>
      <c r="K201" s="345">
        <f>153157.44/31*30</f>
        <v>148216.87741935486</v>
      </c>
      <c r="L201" s="346">
        <f>SUM(J201:K201)</f>
        <v>153159.29387096775</v>
      </c>
      <c r="M201" s="345">
        <v>153214.91</v>
      </c>
      <c r="N201" s="347">
        <f>M201-L201</f>
        <v>55.616129032248864</v>
      </c>
    </row>
    <row r="202" spans="9:15" ht="15.5">
      <c r="N202" s="348">
        <f>SUM(N198:N201)</f>
        <v>10207.308387096826</v>
      </c>
    </row>
    <row r="206" spans="9:15" ht="15.5">
      <c r="I206" s="792" t="s">
        <v>107</v>
      </c>
      <c r="J206" s="793"/>
      <c r="K206" s="793"/>
      <c r="L206" s="793"/>
      <c r="M206" s="793"/>
      <c r="N206" s="793"/>
      <c r="O206" s="793"/>
    </row>
    <row r="207" spans="9:15" ht="31">
      <c r="I207" s="259" t="s">
        <v>2</v>
      </c>
      <c r="J207" s="259" t="s">
        <v>3</v>
      </c>
      <c r="K207" s="259" t="s">
        <v>16</v>
      </c>
      <c r="L207" s="259" t="s">
        <v>17</v>
      </c>
      <c r="M207" s="259" t="s">
        <v>18</v>
      </c>
      <c r="N207" s="259" t="s">
        <v>19</v>
      </c>
      <c r="O207" s="259" t="s">
        <v>20</v>
      </c>
    </row>
    <row r="208" spans="9:15" ht="15.5">
      <c r="I208" s="260" t="s">
        <v>72</v>
      </c>
      <c r="J208" s="260" t="s">
        <v>24</v>
      </c>
      <c r="K208" s="261">
        <v>0.25</v>
      </c>
      <c r="L208" s="261">
        <v>0.59722222222222221</v>
      </c>
      <c r="M208" s="260">
        <v>11</v>
      </c>
      <c r="N208" s="262">
        <v>123.96</v>
      </c>
      <c r="O208" s="262">
        <f>M208*N208</f>
        <v>1363.56</v>
      </c>
    </row>
    <row r="209" spans="8:15" ht="15.5">
      <c r="I209" s="260" t="s">
        <v>72</v>
      </c>
      <c r="J209" s="260" t="s">
        <v>24</v>
      </c>
      <c r="K209" s="261">
        <v>0.58333333333333337</v>
      </c>
      <c r="L209" s="261">
        <v>0.91666666666666663</v>
      </c>
      <c r="M209" s="260"/>
      <c r="N209" s="262">
        <v>123.96</v>
      </c>
      <c r="O209" s="262">
        <f>M209*N209</f>
        <v>0</v>
      </c>
    </row>
    <row r="210" spans="8:15" ht="15.5">
      <c r="I210" s="260" t="s">
        <v>72</v>
      </c>
      <c r="J210" s="260" t="s">
        <v>11</v>
      </c>
      <c r="K210" s="261">
        <v>0.45833333333333331</v>
      </c>
      <c r="L210" s="261">
        <v>0.95833333333333337</v>
      </c>
      <c r="M210" s="260">
        <v>7</v>
      </c>
      <c r="N210" s="262">
        <v>116.42</v>
      </c>
      <c r="O210" s="262">
        <f t="shared" ref="O210:O211" si="24">M210*N210</f>
        <v>814.94</v>
      </c>
    </row>
    <row r="211" spans="8:15" ht="15.5">
      <c r="I211" s="260" t="s">
        <v>72</v>
      </c>
      <c r="J211" s="260" t="s">
        <v>11</v>
      </c>
      <c r="K211" s="261">
        <v>0.41666666666666669</v>
      </c>
      <c r="L211" s="261">
        <v>0.91666666666666663</v>
      </c>
      <c r="M211" s="260"/>
      <c r="N211" s="262">
        <v>114.37</v>
      </c>
      <c r="O211" s="262">
        <f t="shared" si="24"/>
        <v>0</v>
      </c>
    </row>
    <row r="212" spans="8:15" ht="18.5">
      <c r="I212" s="264" t="s">
        <v>9</v>
      </c>
      <c r="J212" s="264"/>
      <c r="K212" s="264"/>
      <c r="L212" s="264"/>
      <c r="M212" s="265">
        <f>SUM(M208:M210)</f>
        <v>18</v>
      </c>
      <c r="N212" s="266"/>
      <c r="O212" s="266">
        <f>SUM(O208:O210)</f>
        <v>2178.5</v>
      </c>
    </row>
    <row r="214" spans="8:15" ht="33.75" customHeight="1"/>
    <row r="216" spans="8:15" ht="15.5">
      <c r="H216" s="103" t="s">
        <v>108</v>
      </c>
      <c r="I216" s="792" t="s">
        <v>109</v>
      </c>
      <c r="J216" s="793"/>
      <c r="K216" s="793"/>
      <c r="L216" s="793"/>
      <c r="M216" s="793"/>
      <c r="N216" s="793"/>
      <c r="O216" s="793"/>
    </row>
    <row r="217" spans="8:15" ht="31">
      <c r="H217" s="103" t="s">
        <v>88</v>
      </c>
      <c r="I217" s="259" t="s">
        <v>2</v>
      </c>
      <c r="J217" s="259" t="s">
        <v>3</v>
      </c>
      <c r="K217" s="259" t="s">
        <v>16</v>
      </c>
      <c r="L217" s="259" t="s">
        <v>17</v>
      </c>
      <c r="M217" s="259" t="s">
        <v>18</v>
      </c>
      <c r="N217" s="259" t="s">
        <v>19</v>
      </c>
      <c r="O217" s="259" t="s">
        <v>20</v>
      </c>
    </row>
    <row r="218" spans="8:15" ht="15.5">
      <c r="I218" s="260" t="s">
        <v>40</v>
      </c>
      <c r="J218" s="260" t="s">
        <v>48</v>
      </c>
      <c r="K218" s="261">
        <v>0.25</v>
      </c>
      <c r="L218" s="261">
        <v>0.59722222222222221</v>
      </c>
      <c r="M218" s="260"/>
      <c r="N218" s="262">
        <v>177.75</v>
      </c>
      <c r="O218" s="262">
        <f t="shared" ref="O218:O228" si="25">M218*N218</f>
        <v>0</v>
      </c>
    </row>
    <row r="219" spans="8:15" ht="15.5">
      <c r="I219" s="260" t="s">
        <v>40</v>
      </c>
      <c r="J219" s="260" t="s">
        <v>48</v>
      </c>
      <c r="K219" s="261">
        <v>0.59722222222222221</v>
      </c>
      <c r="L219" s="261">
        <v>0.94444444444444453</v>
      </c>
      <c r="M219" s="260">
        <v>1</v>
      </c>
      <c r="N219" s="262">
        <v>180.73</v>
      </c>
      <c r="O219" s="262">
        <f t="shared" si="25"/>
        <v>180.73</v>
      </c>
    </row>
    <row r="220" spans="8:15" ht="15.5">
      <c r="I220" s="260" t="s">
        <v>89</v>
      </c>
      <c r="J220" s="260" t="s">
        <v>22</v>
      </c>
      <c r="K220" s="261">
        <v>0.56944444444444442</v>
      </c>
      <c r="L220" s="261">
        <v>0.91666666666666663</v>
      </c>
      <c r="M220" s="260"/>
      <c r="N220" s="262">
        <v>153.62</v>
      </c>
      <c r="O220" s="262">
        <f t="shared" si="25"/>
        <v>0</v>
      </c>
    </row>
    <row r="221" spans="8:15" ht="15.5">
      <c r="I221" s="260" t="s">
        <v>44</v>
      </c>
      <c r="J221" s="260" t="s">
        <v>48</v>
      </c>
      <c r="K221" s="261">
        <v>0.25</v>
      </c>
      <c r="L221" s="261">
        <v>0.59722222222222221</v>
      </c>
      <c r="M221" s="260">
        <v>2</v>
      </c>
      <c r="N221" s="262">
        <v>191.44</v>
      </c>
      <c r="O221" s="262">
        <f t="shared" si="25"/>
        <v>382.88</v>
      </c>
    </row>
    <row r="222" spans="8:15" ht="15.5">
      <c r="I222" s="260" t="s">
        <v>90</v>
      </c>
      <c r="J222" s="260" t="s">
        <v>22</v>
      </c>
      <c r="K222" s="261">
        <v>0.25</v>
      </c>
      <c r="L222" s="261">
        <v>0.59722222222222221</v>
      </c>
      <c r="M222" s="260">
        <v>19</v>
      </c>
      <c r="N222" s="262">
        <v>143.87</v>
      </c>
      <c r="O222" s="262">
        <f t="shared" si="25"/>
        <v>2733.53</v>
      </c>
    </row>
    <row r="223" spans="8:15" ht="15.5">
      <c r="I223" s="260" t="s">
        <v>90</v>
      </c>
      <c r="J223" s="260" t="s">
        <v>22</v>
      </c>
      <c r="K223" s="261">
        <v>0.56944444444444442</v>
      </c>
      <c r="L223" s="261">
        <v>0.91666666666666663</v>
      </c>
      <c r="M223" s="260">
        <v>11</v>
      </c>
      <c r="N223" s="262">
        <v>143.87</v>
      </c>
      <c r="O223" s="262">
        <f t="shared" si="25"/>
        <v>1582.5700000000002</v>
      </c>
    </row>
    <row r="224" spans="8:15" ht="15.5">
      <c r="I224" s="260" t="s">
        <v>57</v>
      </c>
      <c r="J224" s="260" t="s">
        <v>22</v>
      </c>
      <c r="K224" s="261">
        <v>0.25</v>
      </c>
      <c r="L224" s="261">
        <v>0.59722222222222221</v>
      </c>
      <c r="M224" s="260">
        <v>19</v>
      </c>
      <c r="N224" s="262">
        <v>183.37</v>
      </c>
      <c r="O224" s="262">
        <f t="shared" si="25"/>
        <v>3484.03</v>
      </c>
    </row>
    <row r="225" spans="8:15" ht="15.5">
      <c r="I225" s="260" t="s">
        <v>57</v>
      </c>
      <c r="J225" s="260" t="s">
        <v>22</v>
      </c>
      <c r="K225" s="261">
        <v>0.56944444444444442</v>
      </c>
      <c r="L225" s="261">
        <v>0.91666666666666663</v>
      </c>
      <c r="M225" s="260">
        <v>3</v>
      </c>
      <c r="N225" s="262">
        <v>183.37</v>
      </c>
      <c r="O225" s="262">
        <f t="shared" si="25"/>
        <v>550.11</v>
      </c>
    </row>
    <row r="226" spans="8:15" ht="31">
      <c r="I226" s="260" t="s">
        <v>91</v>
      </c>
      <c r="J226" s="260" t="s">
        <v>48</v>
      </c>
      <c r="K226" s="261">
        <v>0.91666666666666663</v>
      </c>
      <c r="L226" s="261">
        <v>0.2638888888888889</v>
      </c>
      <c r="M226" s="260"/>
      <c r="N226" s="262">
        <v>235.1</v>
      </c>
      <c r="O226" s="262">
        <f t="shared" si="25"/>
        <v>0</v>
      </c>
    </row>
    <row r="227" spans="8:15" ht="15.5">
      <c r="I227" s="260" t="s">
        <v>40</v>
      </c>
      <c r="J227" s="260" t="s">
        <v>48</v>
      </c>
      <c r="K227" s="261">
        <v>0.91666666666666663</v>
      </c>
      <c r="L227" s="261">
        <v>0.2638888888888889</v>
      </c>
      <c r="M227" s="260"/>
      <c r="N227" s="262">
        <v>218.96</v>
      </c>
      <c r="O227" s="262">
        <f t="shared" si="25"/>
        <v>0</v>
      </c>
    </row>
    <row r="228" spans="8:15" ht="31">
      <c r="I228" s="260" t="s">
        <v>92</v>
      </c>
      <c r="J228" s="260" t="s">
        <v>48</v>
      </c>
      <c r="K228" s="261">
        <v>0.91666666666666663</v>
      </c>
      <c r="L228" s="261">
        <v>0.2638888888888889</v>
      </c>
      <c r="M228" s="260"/>
      <c r="N228" s="262">
        <v>177.92</v>
      </c>
      <c r="O228" s="262">
        <f t="shared" si="25"/>
        <v>0</v>
      </c>
    </row>
    <row r="229" spans="8:15" ht="18.5">
      <c r="I229" s="264" t="s">
        <v>9</v>
      </c>
      <c r="J229" s="264"/>
      <c r="K229" s="264"/>
      <c r="L229" s="264"/>
      <c r="M229" s="265">
        <f>SUM(M218:M228)</f>
        <v>55</v>
      </c>
      <c r="N229" s="266"/>
      <c r="O229" s="266">
        <f>SUM(O218:O228)</f>
        <v>8913.8500000000022</v>
      </c>
    </row>
    <row r="231" spans="8:15" ht="15.5">
      <c r="H231" s="103" t="s">
        <v>108</v>
      </c>
      <c r="I231" s="792" t="s">
        <v>110</v>
      </c>
      <c r="J231" s="793"/>
      <c r="K231" s="793"/>
      <c r="L231" s="793"/>
      <c r="M231" s="793"/>
      <c r="N231" s="793"/>
      <c r="O231" s="793"/>
    </row>
    <row r="232" spans="8:15" ht="31">
      <c r="H232" s="103" t="s">
        <v>111</v>
      </c>
      <c r="I232" s="259" t="s">
        <v>2</v>
      </c>
      <c r="J232" s="259" t="s">
        <v>3</v>
      </c>
      <c r="K232" s="259" t="s">
        <v>16</v>
      </c>
      <c r="L232" s="259" t="s">
        <v>17</v>
      </c>
      <c r="M232" s="259" t="s">
        <v>18</v>
      </c>
      <c r="N232" s="259" t="s">
        <v>19</v>
      </c>
      <c r="O232" s="259" t="s">
        <v>20</v>
      </c>
    </row>
    <row r="233" spans="8:15" ht="15.5">
      <c r="I233" s="260" t="s">
        <v>90</v>
      </c>
      <c r="J233" s="260" t="s">
        <v>22</v>
      </c>
      <c r="K233" s="261">
        <v>0.25</v>
      </c>
      <c r="L233" s="261">
        <v>0.59722222222222221</v>
      </c>
      <c r="M233" s="260">
        <v>88</v>
      </c>
      <c r="N233" s="262">
        <v>139.65</v>
      </c>
      <c r="O233" s="262">
        <f t="shared" ref="O233:O238" si="26">M233*N233</f>
        <v>12289.2</v>
      </c>
    </row>
    <row r="234" spans="8:15" ht="15.5">
      <c r="I234" s="260" t="s">
        <v>90</v>
      </c>
      <c r="J234" s="260" t="s">
        <v>22</v>
      </c>
      <c r="K234" s="261">
        <v>0.56944444444444442</v>
      </c>
      <c r="L234" s="261">
        <v>0.91666666666666663</v>
      </c>
      <c r="M234" s="260"/>
      <c r="N234" s="262">
        <v>139.65</v>
      </c>
      <c r="O234" s="262">
        <f t="shared" si="26"/>
        <v>0</v>
      </c>
    </row>
    <row r="235" spans="8:15" ht="15.5">
      <c r="I235" s="260" t="s">
        <v>57</v>
      </c>
      <c r="J235" s="260" t="s">
        <v>22</v>
      </c>
      <c r="K235" s="261">
        <v>0.61111111111111116</v>
      </c>
      <c r="L235" s="261">
        <v>0.95833333333333337</v>
      </c>
      <c r="M235" s="260">
        <v>94</v>
      </c>
      <c r="N235" s="262">
        <v>183.13</v>
      </c>
      <c r="O235" s="262">
        <f t="shared" si="26"/>
        <v>17214.22</v>
      </c>
    </row>
    <row r="236" spans="8:15" ht="15.5">
      <c r="I236" s="260" t="s">
        <v>57</v>
      </c>
      <c r="J236" s="260" t="s">
        <v>22</v>
      </c>
      <c r="K236" s="261">
        <v>0.56944444444444442</v>
      </c>
      <c r="L236" s="261">
        <v>0.91666666666666663</v>
      </c>
      <c r="M236" s="260"/>
      <c r="N236" s="262">
        <v>178.63</v>
      </c>
      <c r="O236" s="262">
        <f t="shared" si="26"/>
        <v>0</v>
      </c>
    </row>
    <row r="237" spans="8:15" ht="15.5">
      <c r="I237" s="260" t="s">
        <v>112</v>
      </c>
      <c r="J237" s="260" t="s">
        <v>22</v>
      </c>
      <c r="K237" s="261">
        <v>0.61111111111111116</v>
      </c>
      <c r="L237" s="261">
        <v>0.95833333333333337</v>
      </c>
      <c r="M237" s="260">
        <v>111</v>
      </c>
      <c r="N237" s="262">
        <v>142.97</v>
      </c>
      <c r="O237" s="262">
        <f t="shared" si="26"/>
        <v>15869.67</v>
      </c>
    </row>
    <row r="238" spans="8:15" ht="15.5">
      <c r="I238" s="260" t="s">
        <v>113</v>
      </c>
      <c r="J238" s="260" t="s">
        <v>22</v>
      </c>
      <c r="K238" s="261">
        <v>0.91666666666666663</v>
      </c>
      <c r="L238" s="261">
        <v>0.2638888888888889</v>
      </c>
      <c r="M238" s="260">
        <v>62</v>
      </c>
      <c r="N238" s="262">
        <v>163.98</v>
      </c>
      <c r="O238" s="262">
        <f t="shared" si="26"/>
        <v>10166.76</v>
      </c>
    </row>
    <row r="239" spans="8:15" ht="18.5">
      <c r="I239" s="264" t="s">
        <v>9</v>
      </c>
      <c r="J239" s="264"/>
      <c r="K239" s="264"/>
      <c r="L239" s="264"/>
      <c r="M239" s="265">
        <f>SUM(M233:M238)</f>
        <v>355</v>
      </c>
      <c r="N239" s="266"/>
      <c r="O239" s="266">
        <f>SUM(O233:O238)</f>
        <v>55539.850000000006</v>
      </c>
    </row>
    <row r="240" spans="8:15" ht="15" thickBot="1"/>
    <row r="241" spans="8:15" ht="31.5" thickBot="1">
      <c r="I241" s="92" t="s">
        <v>114</v>
      </c>
      <c r="J241" s="203" t="s">
        <v>115</v>
      </c>
      <c r="K241" s="204" t="s">
        <v>116</v>
      </c>
    </row>
    <row r="242" spans="8:15" ht="16" thickBot="1">
      <c r="I242" s="6">
        <v>71980.11</v>
      </c>
      <c r="J242" s="62">
        <v>55539.85</v>
      </c>
      <c r="K242" s="29">
        <f>I242-J242</f>
        <v>16440.260000000002</v>
      </c>
    </row>
    <row r="245" spans="8:15" ht="15.5">
      <c r="I245" s="792" t="s">
        <v>117</v>
      </c>
      <c r="J245" s="793"/>
      <c r="K245" s="793"/>
      <c r="L245" s="793"/>
      <c r="M245" s="793"/>
      <c r="N245" s="793"/>
      <c r="O245" s="793"/>
    </row>
    <row r="246" spans="8:15" ht="31">
      <c r="H246" s="359" t="s">
        <v>55</v>
      </c>
      <c r="I246" s="259" t="s">
        <v>2</v>
      </c>
      <c r="J246" s="259" t="s">
        <v>3</v>
      </c>
      <c r="K246" s="259" t="s">
        <v>16</v>
      </c>
      <c r="L246" s="259" t="s">
        <v>17</v>
      </c>
      <c r="M246" s="259" t="s">
        <v>18</v>
      </c>
      <c r="N246" s="259" t="s">
        <v>19</v>
      </c>
      <c r="O246" s="259" t="s">
        <v>20</v>
      </c>
    </row>
    <row r="247" spans="8:15" ht="15.5">
      <c r="H247" s="188"/>
      <c r="I247" s="260" t="s">
        <v>56</v>
      </c>
      <c r="J247" s="260" t="s">
        <v>48</v>
      </c>
      <c r="K247" s="261">
        <v>0.25</v>
      </c>
      <c r="L247" s="261">
        <v>0.59722222222222221</v>
      </c>
      <c r="M247" s="260"/>
      <c r="N247" s="262">
        <v>123.87</v>
      </c>
      <c r="O247" s="262">
        <f t="shared" ref="O247:O255" si="27">M247*N247</f>
        <v>0</v>
      </c>
    </row>
    <row r="248" spans="8:15" ht="15.5">
      <c r="H248" s="188"/>
      <c r="I248" s="260" t="s">
        <v>56</v>
      </c>
      <c r="J248" s="260" t="s">
        <v>11</v>
      </c>
      <c r="K248" s="261">
        <v>0.25</v>
      </c>
      <c r="L248" s="261">
        <v>0.75</v>
      </c>
      <c r="M248" s="260">
        <v>6</v>
      </c>
      <c r="N248" s="262">
        <v>115.65</v>
      </c>
      <c r="O248" s="262">
        <f t="shared" si="27"/>
        <v>693.90000000000009</v>
      </c>
    </row>
    <row r="249" spans="8:15" ht="15.5">
      <c r="H249" s="188"/>
      <c r="I249" s="260" t="s">
        <v>56</v>
      </c>
      <c r="J249" s="260" t="s">
        <v>11</v>
      </c>
      <c r="K249" s="261">
        <v>0.41666666666666669</v>
      </c>
      <c r="L249" s="261">
        <v>0.91666666666666663</v>
      </c>
      <c r="M249" s="260">
        <v>14</v>
      </c>
      <c r="N249" s="262">
        <v>115.17</v>
      </c>
      <c r="O249" s="262">
        <f t="shared" si="27"/>
        <v>1612.38</v>
      </c>
    </row>
    <row r="250" spans="8:15" ht="15.5">
      <c r="H250" s="343"/>
      <c r="I250" s="260" t="s">
        <v>57</v>
      </c>
      <c r="J250" s="260" t="s">
        <v>11</v>
      </c>
      <c r="K250" s="261">
        <v>0.41666666666666669</v>
      </c>
      <c r="L250" s="261">
        <v>0.91666666666666663</v>
      </c>
      <c r="M250" s="260">
        <v>2</v>
      </c>
      <c r="N250" s="262">
        <v>153.18</v>
      </c>
      <c r="O250" s="262">
        <f t="shared" si="27"/>
        <v>306.36</v>
      </c>
    </row>
    <row r="251" spans="8:15" ht="15.5">
      <c r="H251" s="188"/>
      <c r="I251" s="260" t="s">
        <v>56</v>
      </c>
      <c r="J251" s="260" t="s">
        <v>11</v>
      </c>
      <c r="K251" s="261">
        <v>0.75</v>
      </c>
      <c r="L251" s="261">
        <v>0.25</v>
      </c>
      <c r="M251" s="260">
        <v>1</v>
      </c>
      <c r="N251" s="262">
        <v>129.41</v>
      </c>
      <c r="O251" s="262">
        <f t="shared" si="27"/>
        <v>129.41</v>
      </c>
    </row>
    <row r="252" spans="8:15" ht="15.5">
      <c r="H252" s="188"/>
      <c r="I252" s="260" t="s">
        <v>45</v>
      </c>
      <c r="J252" s="260" t="s">
        <v>48</v>
      </c>
      <c r="K252" s="261">
        <v>0.91666666666666663</v>
      </c>
      <c r="L252" s="261">
        <v>0.2638888888888889</v>
      </c>
      <c r="M252" s="260"/>
      <c r="N252" s="262">
        <v>153.04</v>
      </c>
      <c r="O252" s="262">
        <f t="shared" si="27"/>
        <v>0</v>
      </c>
    </row>
    <row r="253" spans="8:15" ht="15.5">
      <c r="H253" s="188"/>
      <c r="I253" s="260" t="s">
        <v>56</v>
      </c>
      <c r="J253" s="260" t="s">
        <v>48</v>
      </c>
      <c r="K253" s="261">
        <v>0.91666666666666663</v>
      </c>
      <c r="L253" s="261">
        <v>0.2638888888888889</v>
      </c>
      <c r="M253" s="260">
        <v>3</v>
      </c>
      <c r="N253" s="262">
        <v>148.26</v>
      </c>
      <c r="O253" s="262">
        <f t="shared" si="27"/>
        <v>444.78</v>
      </c>
    </row>
    <row r="254" spans="8:15" ht="15.5">
      <c r="H254" s="188"/>
      <c r="I254" s="260" t="s">
        <v>56</v>
      </c>
      <c r="J254" s="260" t="s">
        <v>48</v>
      </c>
      <c r="K254" s="261">
        <v>0.58333333333333337</v>
      </c>
      <c r="L254" s="261">
        <v>0.93055555555555558</v>
      </c>
      <c r="M254" s="260">
        <v>2</v>
      </c>
      <c r="N254" s="262">
        <v>123.87</v>
      </c>
      <c r="O254" s="262">
        <f t="shared" si="27"/>
        <v>247.74</v>
      </c>
    </row>
    <row r="255" spans="8:15" ht="15.5">
      <c r="H255" s="188"/>
      <c r="I255" s="260" t="s">
        <v>58</v>
      </c>
      <c r="J255" s="260" t="s">
        <v>48</v>
      </c>
      <c r="K255" s="261">
        <v>0.58333333333333337</v>
      </c>
      <c r="L255" s="261">
        <v>0.93055555555555558</v>
      </c>
      <c r="M255" s="260"/>
      <c r="N255" s="262">
        <v>156.22</v>
      </c>
      <c r="O255" s="262">
        <f t="shared" si="27"/>
        <v>0</v>
      </c>
    </row>
    <row r="256" spans="8:15" ht="18.5">
      <c r="I256" s="360" t="s">
        <v>9</v>
      </c>
      <c r="J256" s="361"/>
      <c r="K256" s="361"/>
      <c r="L256" s="362"/>
      <c r="M256" s="265">
        <f>SUM(M247:M255)</f>
        <v>28</v>
      </c>
      <c r="N256" s="266"/>
      <c r="O256" s="266">
        <f>SUM(O247:O255)</f>
        <v>3434.5699999999997</v>
      </c>
    </row>
    <row r="259" spans="8:16" ht="15.5">
      <c r="H259" s="103" t="s">
        <v>118</v>
      </c>
      <c r="I259" s="792" t="s">
        <v>119</v>
      </c>
      <c r="J259" s="793"/>
      <c r="K259" s="793"/>
      <c r="L259" s="793"/>
      <c r="M259" s="793"/>
      <c r="N259" s="793"/>
      <c r="O259" s="793"/>
    </row>
    <row r="260" spans="8:16" ht="31">
      <c r="I260" s="259" t="s">
        <v>2</v>
      </c>
      <c r="J260" s="259" t="s">
        <v>3</v>
      </c>
      <c r="K260" s="259" t="s">
        <v>16</v>
      </c>
      <c r="L260" s="259" t="s">
        <v>17</v>
      </c>
      <c r="M260" s="259" t="s">
        <v>28</v>
      </c>
      <c r="N260" s="259" t="s">
        <v>8</v>
      </c>
      <c r="O260" s="259" t="s">
        <v>20</v>
      </c>
    </row>
    <row r="261" spans="8:16" ht="15.5">
      <c r="I261" s="260" t="s">
        <v>29</v>
      </c>
      <c r="J261" s="263" t="s">
        <v>11</v>
      </c>
      <c r="K261" s="261">
        <v>0.29166666666666669</v>
      </c>
      <c r="L261" s="261">
        <v>0.79166666666666663</v>
      </c>
      <c r="M261" s="260">
        <v>14</v>
      </c>
      <c r="N261" s="262">
        <v>20.27</v>
      </c>
      <c r="O261" s="262">
        <f>M261*N261</f>
        <v>283.77999999999997</v>
      </c>
    </row>
    <row r="262" spans="8:16" ht="15.5">
      <c r="I262" s="260" t="s">
        <v>29</v>
      </c>
      <c r="J262" s="263" t="s">
        <v>11</v>
      </c>
      <c r="K262" s="261">
        <v>0.41666666666666669</v>
      </c>
      <c r="L262" s="261">
        <v>0.91666666666666663</v>
      </c>
      <c r="M262" s="260"/>
      <c r="N262" s="262">
        <v>20.27</v>
      </c>
      <c r="O262" s="262">
        <f>M262*N262</f>
        <v>0</v>
      </c>
    </row>
    <row r="263" spans="8:16" ht="15.5">
      <c r="I263" s="260" t="s">
        <v>29</v>
      </c>
      <c r="J263" s="263" t="s">
        <v>11</v>
      </c>
      <c r="K263" s="261">
        <v>0.79166666666666663</v>
      </c>
      <c r="L263" s="261">
        <v>0.29166666666666669</v>
      </c>
      <c r="M263" s="260">
        <v>4</v>
      </c>
      <c r="N263" s="262">
        <v>22.28</v>
      </c>
      <c r="O263" s="262">
        <f>M263*N263</f>
        <v>89.12</v>
      </c>
    </row>
    <row r="264" spans="8:16" ht="18.5">
      <c r="I264" s="795" t="s">
        <v>9</v>
      </c>
      <c r="J264" s="796"/>
      <c r="K264" s="796"/>
      <c r="L264" s="797"/>
      <c r="M264" s="265">
        <f>SUM(M261:M263)</f>
        <v>18</v>
      </c>
      <c r="N264" s="266"/>
      <c r="O264" s="266">
        <f>SUM(O261:O263)</f>
        <v>372.9</v>
      </c>
      <c r="P264" s="103" t="s">
        <v>120</v>
      </c>
    </row>
    <row r="267" spans="8:16" ht="15.5">
      <c r="H267" s="103" t="s">
        <v>118</v>
      </c>
      <c r="I267" s="792" t="s">
        <v>121</v>
      </c>
      <c r="J267" s="793"/>
      <c r="K267" s="793"/>
      <c r="L267" s="793"/>
      <c r="M267" s="793"/>
      <c r="N267" s="793"/>
      <c r="O267" s="793"/>
    </row>
    <row r="268" spans="8:16" ht="31">
      <c r="I268" s="259" t="s">
        <v>2</v>
      </c>
      <c r="J268" s="259" t="s">
        <v>3</v>
      </c>
      <c r="K268" s="259" t="s">
        <v>16</v>
      </c>
      <c r="L268" s="259" t="s">
        <v>17</v>
      </c>
      <c r="M268" s="259" t="s">
        <v>28</v>
      </c>
      <c r="N268" s="259" t="s">
        <v>8</v>
      </c>
      <c r="O268" s="259" t="s">
        <v>20</v>
      </c>
    </row>
    <row r="269" spans="8:16" ht="15.5">
      <c r="I269" s="260" t="s">
        <v>31</v>
      </c>
      <c r="J269" s="263" t="s">
        <v>11</v>
      </c>
      <c r="K269" s="261">
        <v>0.29166666666666669</v>
      </c>
      <c r="L269" s="261">
        <v>0.79166666666666663</v>
      </c>
      <c r="M269" s="260">
        <v>2</v>
      </c>
      <c r="N269" s="262">
        <v>28.65</v>
      </c>
      <c r="O269" s="262">
        <f t="shared" ref="O269:O274" si="28">M269*N269</f>
        <v>57.3</v>
      </c>
    </row>
    <row r="270" spans="8:16" ht="15.5">
      <c r="I270" s="260" t="s">
        <v>32</v>
      </c>
      <c r="J270" s="263" t="s">
        <v>11</v>
      </c>
      <c r="K270" s="261">
        <v>0.41666666666666669</v>
      </c>
      <c r="L270" s="261">
        <v>0.91666666666666663</v>
      </c>
      <c r="M270" s="260"/>
      <c r="N270" s="262">
        <v>26.83</v>
      </c>
      <c r="O270" s="262">
        <f t="shared" si="28"/>
        <v>0</v>
      </c>
    </row>
    <row r="271" spans="8:16" ht="15.5">
      <c r="I271" s="260" t="s">
        <v>31</v>
      </c>
      <c r="J271" s="263" t="s">
        <v>11</v>
      </c>
      <c r="K271" s="261">
        <v>0.79166666666666663</v>
      </c>
      <c r="L271" s="261">
        <v>0.29166666666666669</v>
      </c>
      <c r="M271" s="260">
        <v>6</v>
      </c>
      <c r="N271" s="262">
        <v>31.56</v>
      </c>
      <c r="O271" s="262">
        <f t="shared" si="28"/>
        <v>189.35999999999999</v>
      </c>
    </row>
    <row r="272" spans="8:16" ht="15.5">
      <c r="I272" s="260" t="s">
        <v>31</v>
      </c>
      <c r="J272" s="263" t="s">
        <v>11</v>
      </c>
      <c r="K272" s="261">
        <v>0.5</v>
      </c>
      <c r="L272" s="261">
        <v>0</v>
      </c>
      <c r="M272" s="260"/>
      <c r="N272" s="262">
        <v>29.62</v>
      </c>
      <c r="O272" s="262">
        <f t="shared" si="28"/>
        <v>0</v>
      </c>
    </row>
    <row r="273" spans="8:16" ht="15.5">
      <c r="I273" s="260" t="s">
        <v>33</v>
      </c>
      <c r="J273" s="263" t="s">
        <v>11</v>
      </c>
      <c r="K273" s="261">
        <v>0.29166666666666669</v>
      </c>
      <c r="L273" s="261">
        <v>0.79166666666666663</v>
      </c>
      <c r="M273" s="260"/>
      <c r="N273" s="262">
        <v>29.02</v>
      </c>
      <c r="O273" s="262">
        <f t="shared" si="28"/>
        <v>0</v>
      </c>
    </row>
    <row r="274" spans="8:16" ht="15.5">
      <c r="I274" s="260" t="s">
        <v>33</v>
      </c>
      <c r="J274" s="263" t="s">
        <v>11</v>
      </c>
      <c r="K274" s="261">
        <v>0.79166666666666663</v>
      </c>
      <c r="L274" s="261">
        <v>0.29166666666666669</v>
      </c>
      <c r="M274" s="260"/>
      <c r="N274" s="262">
        <v>31.97</v>
      </c>
      <c r="O274" s="262">
        <f t="shared" si="28"/>
        <v>0</v>
      </c>
    </row>
    <row r="275" spans="8:16" ht="18.5">
      <c r="I275" s="795" t="s">
        <v>9</v>
      </c>
      <c r="J275" s="796"/>
      <c r="K275" s="796"/>
      <c r="L275" s="797"/>
      <c r="M275" s="265">
        <f>SUM(M269:M274)</f>
        <v>8</v>
      </c>
      <c r="N275" s="266"/>
      <c r="O275" s="266">
        <f>SUM(O269:O274)</f>
        <v>246.65999999999997</v>
      </c>
      <c r="P275" s="103" t="s">
        <v>120</v>
      </c>
    </row>
    <row r="278" spans="8:16" ht="15.5">
      <c r="H278" s="103" t="s">
        <v>26</v>
      </c>
      <c r="I278" s="792" t="s">
        <v>122</v>
      </c>
      <c r="J278" s="793"/>
      <c r="K278" s="793"/>
      <c r="L278" s="793"/>
      <c r="M278" s="793"/>
      <c r="N278" s="793"/>
      <c r="O278" s="793"/>
    </row>
    <row r="279" spans="8:16" ht="31">
      <c r="I279" s="259" t="s">
        <v>2</v>
      </c>
      <c r="J279" s="259" t="s">
        <v>3</v>
      </c>
      <c r="K279" s="259" t="s">
        <v>16</v>
      </c>
      <c r="L279" s="259" t="s">
        <v>17</v>
      </c>
      <c r="M279" s="259" t="s">
        <v>18</v>
      </c>
      <c r="N279" s="259" t="s">
        <v>19</v>
      </c>
      <c r="O279" s="259" t="s">
        <v>20</v>
      </c>
    </row>
    <row r="280" spans="8:16" ht="15.5">
      <c r="I280" s="260" t="s">
        <v>36</v>
      </c>
      <c r="J280" s="260" t="s">
        <v>22</v>
      </c>
      <c r="K280" s="261">
        <v>0.25</v>
      </c>
      <c r="L280" s="261">
        <v>0.59722222222222221</v>
      </c>
      <c r="M280" s="260"/>
      <c r="N280" s="210">
        <v>127.89</v>
      </c>
      <c r="O280" s="262">
        <f>M280*N280</f>
        <v>0</v>
      </c>
    </row>
    <row r="281" spans="8:16" ht="15.5">
      <c r="I281" s="260" t="s">
        <v>36</v>
      </c>
      <c r="J281" s="260" t="s">
        <v>22</v>
      </c>
      <c r="K281" s="261">
        <v>0.29166666666666669</v>
      </c>
      <c r="L281" s="261">
        <v>0.63888888888888884</v>
      </c>
      <c r="M281" s="260">
        <v>17</v>
      </c>
      <c r="N281" s="210">
        <v>127.89</v>
      </c>
      <c r="O281" s="262">
        <f>M281*N281</f>
        <v>2174.13</v>
      </c>
    </row>
    <row r="282" spans="8:16" ht="15.5">
      <c r="I282" s="260" t="s">
        <v>36</v>
      </c>
      <c r="J282" s="260" t="s">
        <v>22</v>
      </c>
      <c r="K282" s="261">
        <v>0.5</v>
      </c>
      <c r="L282" s="261">
        <v>0.84722222222222221</v>
      </c>
      <c r="M282" s="260">
        <v>29</v>
      </c>
      <c r="N282" s="210">
        <v>127.89</v>
      </c>
      <c r="O282" s="262">
        <f>M282*N282</f>
        <v>3708.81</v>
      </c>
    </row>
    <row r="283" spans="8:16" ht="15.5">
      <c r="I283" s="260" t="s">
        <v>36</v>
      </c>
      <c r="J283" s="260" t="s">
        <v>22</v>
      </c>
      <c r="K283" s="261">
        <v>0.58333333333333337</v>
      </c>
      <c r="L283" s="261">
        <v>0.93055555555555558</v>
      </c>
      <c r="M283" s="260"/>
      <c r="N283" s="210">
        <v>129.01</v>
      </c>
      <c r="O283" s="262">
        <f>M283*N283</f>
        <v>0</v>
      </c>
    </row>
    <row r="284" spans="8:16" ht="15.5">
      <c r="I284" s="260" t="s">
        <v>36</v>
      </c>
      <c r="J284" s="263" t="s">
        <v>22</v>
      </c>
      <c r="K284" s="261">
        <v>0.625</v>
      </c>
      <c r="L284" s="261">
        <v>0.97222222222222221</v>
      </c>
      <c r="M284" s="260">
        <v>32</v>
      </c>
      <c r="N284" s="210">
        <v>132.38999999999999</v>
      </c>
      <c r="O284" s="262">
        <f t="shared" ref="O284:O287" si="29">M284*N284</f>
        <v>4236.4799999999996</v>
      </c>
    </row>
    <row r="285" spans="8:16" ht="15.5">
      <c r="I285" s="260" t="s">
        <v>37</v>
      </c>
      <c r="J285" s="263" t="s">
        <v>22</v>
      </c>
      <c r="K285" s="261">
        <v>0.33333333333333331</v>
      </c>
      <c r="L285" s="261">
        <v>0.68055555555555558</v>
      </c>
      <c r="M285" s="260"/>
      <c r="N285" s="210">
        <v>152.83000000000001</v>
      </c>
      <c r="O285" s="262">
        <f t="shared" si="29"/>
        <v>0</v>
      </c>
    </row>
    <row r="286" spans="8:16" ht="15.5">
      <c r="I286" s="260" t="s">
        <v>37</v>
      </c>
      <c r="J286" s="263" t="s">
        <v>22</v>
      </c>
      <c r="K286" s="261">
        <v>0.625</v>
      </c>
      <c r="L286" s="261">
        <v>0.97222222222222221</v>
      </c>
      <c r="M286" s="260"/>
      <c r="N286" s="210">
        <v>158.37</v>
      </c>
      <c r="O286" s="262">
        <f t="shared" si="29"/>
        <v>0</v>
      </c>
    </row>
    <row r="287" spans="8:16" ht="15.5">
      <c r="I287" s="260" t="s">
        <v>38</v>
      </c>
      <c r="J287" s="263" t="s">
        <v>22</v>
      </c>
      <c r="K287" s="261">
        <v>0.5</v>
      </c>
      <c r="L287" s="261">
        <v>0.84722222222222221</v>
      </c>
      <c r="M287" s="260"/>
      <c r="N287" s="210">
        <v>179.4</v>
      </c>
      <c r="O287" s="262">
        <f t="shared" si="29"/>
        <v>0</v>
      </c>
    </row>
    <row r="288" spans="8:16" ht="18.5">
      <c r="I288" s="794" t="s">
        <v>9</v>
      </c>
      <c r="J288" s="794"/>
      <c r="K288" s="794"/>
      <c r="L288" s="794"/>
      <c r="M288" s="265">
        <f>SUM(M281:M287)</f>
        <v>78</v>
      </c>
      <c r="N288" s="266"/>
      <c r="O288" s="266">
        <f>SUM(O280:O287)</f>
        <v>10119.42</v>
      </c>
      <c r="P288" s="103" t="s">
        <v>120</v>
      </c>
    </row>
    <row r="291" spans="8:15" ht="15.5">
      <c r="H291" s="103" t="s">
        <v>26</v>
      </c>
      <c r="I291" s="792" t="s">
        <v>123</v>
      </c>
      <c r="J291" s="793"/>
      <c r="K291" s="793"/>
      <c r="L291" s="793"/>
      <c r="M291" s="793"/>
      <c r="N291" s="793"/>
      <c r="O291" s="793"/>
    </row>
    <row r="292" spans="8:15" ht="31">
      <c r="I292" s="259" t="s">
        <v>2</v>
      </c>
      <c r="J292" s="259" t="s">
        <v>3</v>
      </c>
      <c r="K292" s="259" t="s">
        <v>16</v>
      </c>
      <c r="L292" s="259" t="s">
        <v>17</v>
      </c>
      <c r="M292" s="259" t="s">
        <v>18</v>
      </c>
      <c r="N292" s="259" t="s">
        <v>19</v>
      </c>
      <c r="O292" s="259" t="s">
        <v>20</v>
      </c>
    </row>
    <row r="293" spans="8:15" ht="15.5">
      <c r="I293" s="260" t="s">
        <v>40</v>
      </c>
      <c r="J293" s="260" t="s">
        <v>22</v>
      </c>
      <c r="K293" s="261">
        <v>0.25</v>
      </c>
      <c r="L293" s="261">
        <v>0.59722222222222221</v>
      </c>
      <c r="M293" s="260"/>
      <c r="N293" s="262">
        <v>175.88</v>
      </c>
      <c r="O293" s="262">
        <f t="shared" ref="O293:O303" si="30">M293*N293</f>
        <v>0</v>
      </c>
    </row>
    <row r="294" spans="8:15" ht="15.5">
      <c r="I294" s="260" t="s">
        <v>40</v>
      </c>
      <c r="J294" s="260" t="s">
        <v>22</v>
      </c>
      <c r="K294" s="261">
        <v>0.58333333333333337</v>
      </c>
      <c r="L294" s="261">
        <v>0.93055555555555547</v>
      </c>
      <c r="M294" s="260"/>
      <c r="N294" s="262">
        <v>177.29</v>
      </c>
      <c r="O294" s="262">
        <f t="shared" si="30"/>
        <v>0</v>
      </c>
    </row>
    <row r="295" spans="8:15" ht="15.5">
      <c r="I295" s="260" t="s">
        <v>41</v>
      </c>
      <c r="J295" s="260" t="s">
        <v>22</v>
      </c>
      <c r="K295" s="261">
        <v>0.91666666666666663</v>
      </c>
      <c r="L295" s="261">
        <v>0.2638888888888889</v>
      </c>
      <c r="M295" s="260"/>
      <c r="N295" s="262">
        <v>162.43</v>
      </c>
      <c r="O295" s="262">
        <f t="shared" si="30"/>
        <v>0</v>
      </c>
    </row>
    <row r="296" spans="8:15" ht="15.5">
      <c r="I296" s="260" t="s">
        <v>41</v>
      </c>
      <c r="J296" s="260" t="s">
        <v>22</v>
      </c>
      <c r="K296" s="261">
        <v>0.625</v>
      </c>
      <c r="L296" s="261">
        <v>0.97222222222222221</v>
      </c>
      <c r="M296" s="260">
        <v>25</v>
      </c>
      <c r="N296" s="262">
        <v>147.35</v>
      </c>
      <c r="O296" s="262">
        <f t="shared" si="30"/>
        <v>3683.75</v>
      </c>
    </row>
    <row r="297" spans="8:15" ht="15.5">
      <c r="I297" s="260" t="s">
        <v>41</v>
      </c>
      <c r="J297" s="260" t="s">
        <v>22</v>
      </c>
      <c r="K297" s="261">
        <v>0.25</v>
      </c>
      <c r="L297" s="261">
        <v>0.59722222222222221</v>
      </c>
      <c r="M297" s="260">
        <v>13</v>
      </c>
      <c r="N297" s="262">
        <v>143.04</v>
      </c>
      <c r="O297" s="262">
        <f t="shared" si="30"/>
        <v>1859.52</v>
      </c>
    </row>
    <row r="298" spans="8:15" ht="15.5">
      <c r="I298" s="260" t="s">
        <v>41</v>
      </c>
      <c r="J298" s="260" t="s">
        <v>22</v>
      </c>
      <c r="K298" s="261">
        <v>0.58333333333333337</v>
      </c>
      <c r="L298" s="261">
        <v>0.93055555555555547</v>
      </c>
      <c r="M298" s="260"/>
      <c r="N298" s="262">
        <v>144.12</v>
      </c>
      <c r="O298" s="262">
        <f t="shared" si="30"/>
        <v>0</v>
      </c>
    </row>
    <row r="299" spans="8:15" ht="15.5">
      <c r="I299" s="260" t="s">
        <v>42</v>
      </c>
      <c r="J299" s="260" t="s">
        <v>22</v>
      </c>
      <c r="K299" s="261">
        <v>0.25</v>
      </c>
      <c r="L299" s="261">
        <v>0.59722222222222221</v>
      </c>
      <c r="M299" s="260"/>
      <c r="N299" s="262">
        <v>182.09</v>
      </c>
      <c r="O299" s="262">
        <f t="shared" si="30"/>
        <v>0</v>
      </c>
    </row>
    <row r="300" spans="8:15" ht="15.5">
      <c r="I300" s="260" t="s">
        <v>42</v>
      </c>
      <c r="J300" s="260" t="s">
        <v>22</v>
      </c>
      <c r="K300" s="261">
        <v>0.58333333333333337</v>
      </c>
      <c r="L300" s="261">
        <v>0.93055555555555558</v>
      </c>
      <c r="M300" s="260"/>
      <c r="N300" s="262">
        <v>183.55</v>
      </c>
      <c r="O300" s="262">
        <f t="shared" si="30"/>
        <v>0</v>
      </c>
    </row>
    <row r="301" spans="8:15" ht="15.5">
      <c r="I301" s="260" t="s">
        <v>43</v>
      </c>
      <c r="J301" s="260" t="s">
        <v>22</v>
      </c>
      <c r="K301" s="261">
        <v>0.58333333333333337</v>
      </c>
      <c r="L301" s="261">
        <v>0.93055555555555547</v>
      </c>
      <c r="M301" s="260">
        <v>5</v>
      </c>
      <c r="N301" s="262">
        <v>153.86000000000001</v>
      </c>
      <c r="O301" s="262">
        <f t="shared" si="30"/>
        <v>769.30000000000007</v>
      </c>
    </row>
    <row r="302" spans="8:15" ht="15.5">
      <c r="I302" s="260" t="s">
        <v>44</v>
      </c>
      <c r="J302" s="260" t="s">
        <v>22</v>
      </c>
      <c r="K302" s="261">
        <v>0.25</v>
      </c>
      <c r="L302" s="261">
        <v>0.59722222222222221</v>
      </c>
      <c r="M302" s="260"/>
      <c r="N302" s="262">
        <v>230.14</v>
      </c>
      <c r="O302" s="262">
        <f t="shared" si="30"/>
        <v>0</v>
      </c>
    </row>
    <row r="303" spans="8:15" ht="15.5">
      <c r="I303" s="260" t="s">
        <v>45</v>
      </c>
      <c r="J303" s="260" t="s">
        <v>22</v>
      </c>
      <c r="K303" s="261">
        <v>0.25</v>
      </c>
      <c r="L303" s="261">
        <v>0.59722222222222221</v>
      </c>
      <c r="M303" s="260"/>
      <c r="N303" s="262">
        <v>215.51</v>
      </c>
      <c r="O303" s="262">
        <f t="shared" si="30"/>
        <v>0</v>
      </c>
    </row>
    <row r="304" spans="8:15" ht="18.5">
      <c r="I304" s="794" t="s">
        <v>9</v>
      </c>
      <c r="J304" s="794"/>
      <c r="K304" s="794"/>
      <c r="L304" s="794"/>
      <c r="M304" s="265">
        <f>SUM(M293:M303)</f>
        <v>43</v>
      </c>
      <c r="N304" s="266"/>
      <c r="O304" s="266">
        <f>SUM(O293:O303)</f>
        <v>6312.5700000000006</v>
      </c>
    </row>
  </sheetData>
  <mergeCells count="41">
    <mergeCell ref="I288:L288"/>
    <mergeCell ref="I291:O291"/>
    <mergeCell ref="I304:L304"/>
    <mergeCell ref="I259:O259"/>
    <mergeCell ref="I264:L264"/>
    <mergeCell ref="I267:O267"/>
    <mergeCell ref="I275:L275"/>
    <mergeCell ref="I278:O278"/>
    <mergeCell ref="I216:O216"/>
    <mergeCell ref="I245:O245"/>
    <mergeCell ref="I231:O231"/>
    <mergeCell ref="I183:P183"/>
    <mergeCell ref="I192:L192"/>
    <mergeCell ref="I196:N196"/>
    <mergeCell ref="I206:O206"/>
    <mergeCell ref="I174:O174"/>
    <mergeCell ref="I179:L179"/>
    <mergeCell ref="I153:O153"/>
    <mergeCell ref="I171:L171"/>
    <mergeCell ref="I146:O146"/>
    <mergeCell ref="I3:P3"/>
    <mergeCell ref="I81:O81"/>
    <mergeCell ref="I71:O71"/>
    <mergeCell ref="I78:L78"/>
    <mergeCell ref="I106:O106"/>
    <mergeCell ref="I11:L11"/>
    <mergeCell ref="I14:O14"/>
    <mergeCell ref="I92:L92"/>
    <mergeCell ref="I96:N96"/>
    <mergeCell ref="I130:O130"/>
    <mergeCell ref="I121:O121"/>
    <mergeCell ref="I19:L19"/>
    <mergeCell ref="I69:L69"/>
    <mergeCell ref="I40:L40"/>
    <mergeCell ref="I29:L29"/>
    <mergeCell ref="I24:O24"/>
    <mergeCell ref="I32:O32"/>
    <mergeCell ref="I43:O43"/>
    <mergeCell ref="I53:L53"/>
    <mergeCell ref="I56:O56"/>
    <mergeCell ref="I115:O115"/>
  </mergeCells>
  <phoneticPr fontId="5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71A7-B647-46CF-B09D-AEF5C9A51C77}">
  <sheetPr codeName="Planilha1"/>
  <dimension ref="B1:BV750"/>
  <sheetViews>
    <sheetView showGridLines="0" topLeftCell="A514" workbookViewId="0">
      <selection activeCell="C607" sqref="C607"/>
    </sheetView>
  </sheetViews>
  <sheetFormatPr defaultRowHeight="14.5"/>
  <cols>
    <col min="2" max="2" width="28.1796875" customWidth="1"/>
    <col min="3" max="3" width="28.453125" customWidth="1"/>
    <col min="4" max="4" width="16.1796875" customWidth="1"/>
    <col min="5" max="5" width="15.81640625" style="24" customWidth="1"/>
    <col min="6" max="6" width="13.453125" style="24" customWidth="1"/>
    <col min="7" max="7" width="14.1796875" style="284" customWidth="1"/>
    <col min="8" max="8" width="14.453125" customWidth="1"/>
    <col min="9" max="9" width="13.81640625" customWidth="1"/>
    <col min="10" max="10" width="16.81640625" customWidth="1"/>
    <col min="11" max="11" width="17.1796875" style="24" customWidth="1"/>
    <col min="12" max="12" width="15.453125" style="24" bestFit="1" customWidth="1"/>
    <col min="13" max="13" width="15.453125" style="284" bestFit="1" customWidth="1"/>
    <col min="14" max="14" width="15.1796875" bestFit="1" customWidth="1"/>
    <col min="15" max="15" width="12.453125" bestFit="1" customWidth="1"/>
    <col min="16" max="16" width="15.453125" bestFit="1" customWidth="1"/>
    <col min="17" max="17" width="15.54296875" customWidth="1"/>
    <col min="18" max="18" width="11" bestFit="1" customWidth="1"/>
    <col min="19" max="19" width="15.453125" bestFit="1" customWidth="1"/>
    <col min="20" max="20" width="14.54296875" customWidth="1"/>
    <col min="21" max="21" width="12" customWidth="1"/>
    <col min="22" max="22" width="15.453125" bestFit="1" customWidth="1"/>
    <col min="23" max="23" width="16.81640625" customWidth="1"/>
    <col min="24" max="25" width="15.453125" bestFit="1" customWidth="1"/>
    <col min="26" max="26" width="15" customWidth="1"/>
    <col min="27" max="27" width="11.81640625" customWidth="1"/>
    <col min="28" max="28" width="15.453125" bestFit="1" customWidth="1"/>
    <col min="29" max="29" width="14.54296875" customWidth="1"/>
    <col min="30" max="30" width="13.453125" customWidth="1"/>
    <col min="31" max="31" width="16.453125" customWidth="1"/>
    <col min="32" max="32" width="15.1796875" customWidth="1"/>
    <col min="33" max="33" width="12.453125" customWidth="1"/>
    <col min="34" max="34" width="15.453125" bestFit="1" customWidth="1"/>
    <col min="35" max="35" width="17.1796875" customWidth="1"/>
    <col min="36" max="36" width="15.453125" bestFit="1" customWidth="1"/>
    <col min="37" max="37" width="17.1796875" customWidth="1"/>
    <col min="38" max="39" width="12.1796875" customWidth="1"/>
    <col min="40" max="40" width="15.453125" bestFit="1" customWidth="1"/>
    <col min="41" max="41" width="11.81640625" customWidth="1"/>
    <col min="42" max="43" width="12.1796875" customWidth="1"/>
    <col min="44" max="44" width="15.453125" bestFit="1" customWidth="1"/>
    <col min="45" max="45" width="12.1796875" customWidth="1"/>
    <col min="46" max="46" width="12.81640625" customWidth="1"/>
    <col min="47" max="47" width="14.1796875" customWidth="1"/>
    <col min="48" max="48" width="15.453125" bestFit="1" customWidth="1"/>
    <col min="49" max="49" width="13.453125" customWidth="1"/>
    <col min="50" max="50" width="11.453125" customWidth="1"/>
    <col min="55" max="55" width="8.81640625" customWidth="1"/>
    <col min="61" max="61" width="8.81640625" customWidth="1"/>
    <col min="67" max="67" width="8.81640625" customWidth="1"/>
    <col min="73" max="73" width="8.81640625" customWidth="1"/>
  </cols>
  <sheetData>
    <row r="1" spans="2:74">
      <c r="C1" s="218">
        <v>45292</v>
      </c>
      <c r="D1" s="219"/>
      <c r="E1" s="269"/>
      <c r="F1" s="269"/>
      <c r="G1" s="281"/>
      <c r="H1" s="220"/>
      <c r="I1" s="218">
        <v>45323</v>
      </c>
      <c r="J1" s="219"/>
      <c r="K1" s="269"/>
      <c r="L1" s="269"/>
      <c r="M1" s="281"/>
      <c r="N1" s="220"/>
      <c r="O1" s="218">
        <v>45352</v>
      </c>
      <c r="P1" s="219"/>
      <c r="Q1" s="219"/>
      <c r="R1" s="219"/>
      <c r="S1" s="219"/>
      <c r="T1" s="220"/>
      <c r="U1" s="218">
        <v>45383</v>
      </c>
      <c r="V1" s="219"/>
      <c r="W1" s="219"/>
      <c r="X1" s="219"/>
      <c r="Y1" s="219"/>
      <c r="Z1" s="220"/>
      <c r="AA1" s="218">
        <v>45413</v>
      </c>
      <c r="AB1" s="219"/>
      <c r="AC1" s="219"/>
      <c r="AD1" s="219"/>
      <c r="AE1" s="219"/>
      <c r="AF1" s="220"/>
      <c r="AG1" s="218">
        <v>45444</v>
      </c>
      <c r="AH1" s="219"/>
      <c r="AI1" s="219"/>
      <c r="AJ1" s="219"/>
      <c r="AK1" s="219"/>
      <c r="AL1" s="220"/>
      <c r="AM1" s="218">
        <v>45474</v>
      </c>
      <c r="AN1" s="219"/>
      <c r="AO1" s="219"/>
      <c r="AP1" s="219"/>
      <c r="AQ1" s="219"/>
      <c r="AR1" s="220"/>
      <c r="AS1" s="218">
        <v>45505</v>
      </c>
      <c r="AT1" s="219"/>
      <c r="AU1" s="219"/>
      <c r="AV1" s="219"/>
      <c r="AW1" s="219"/>
      <c r="AX1" s="220"/>
      <c r="AY1" s="218">
        <v>45536</v>
      </c>
      <c r="AZ1" s="219"/>
      <c r="BA1" s="219"/>
      <c r="BB1" s="219"/>
      <c r="BC1" s="219"/>
      <c r="BD1" s="220"/>
      <c r="BE1" s="218">
        <v>45566</v>
      </c>
      <c r="BF1" s="219"/>
      <c r="BG1" s="219"/>
      <c r="BH1" s="219"/>
      <c r="BI1" s="219"/>
      <c r="BJ1" s="220"/>
      <c r="BK1" s="218">
        <v>45597</v>
      </c>
      <c r="BL1" s="219"/>
      <c r="BM1" s="219"/>
      <c r="BN1" s="219"/>
      <c r="BO1" s="219"/>
      <c r="BP1" s="220"/>
      <c r="BQ1" s="218">
        <v>45627</v>
      </c>
      <c r="BR1" s="219"/>
      <c r="BS1" s="219"/>
      <c r="BT1" s="219"/>
      <c r="BU1" s="219"/>
      <c r="BV1" s="220"/>
    </row>
    <row r="2" spans="2:74">
      <c r="B2" t="s">
        <v>88</v>
      </c>
      <c r="C2" s="801">
        <f>C1</f>
        <v>45292</v>
      </c>
      <c r="D2" s="802"/>
      <c r="E2" s="802"/>
      <c r="F2" s="802"/>
      <c r="G2" s="802"/>
      <c r="H2" s="803"/>
      <c r="I2" s="801">
        <f>I1</f>
        <v>45323</v>
      </c>
      <c r="J2" s="802"/>
      <c r="K2" s="802"/>
      <c r="L2" s="802"/>
      <c r="M2" s="802"/>
      <c r="N2" s="803"/>
      <c r="O2" s="801">
        <f>O1</f>
        <v>45352</v>
      </c>
      <c r="P2" s="802"/>
      <c r="Q2" s="802"/>
      <c r="R2" s="802"/>
      <c r="S2" s="802"/>
      <c r="T2" s="803"/>
      <c r="U2" s="801">
        <f>U1</f>
        <v>45383</v>
      </c>
      <c r="V2" s="802"/>
      <c r="W2" s="802"/>
      <c r="X2" s="802"/>
      <c r="Y2" s="802"/>
      <c r="Z2" s="803"/>
      <c r="AA2" s="801">
        <f>AA1</f>
        <v>45413</v>
      </c>
      <c r="AB2" s="802"/>
      <c r="AC2" s="802"/>
      <c r="AD2" s="802"/>
      <c r="AE2" s="802"/>
      <c r="AF2" s="803"/>
      <c r="AG2" s="801">
        <f>AG1</f>
        <v>45444</v>
      </c>
      <c r="AH2" s="802"/>
      <c r="AI2" s="802"/>
      <c r="AJ2" s="802"/>
      <c r="AK2" s="802"/>
      <c r="AL2" s="803"/>
      <c r="AM2" s="801">
        <f>AM1</f>
        <v>45474</v>
      </c>
      <c r="AN2" s="802"/>
      <c r="AO2" s="802"/>
      <c r="AP2" s="802"/>
      <c r="AQ2" s="802"/>
      <c r="AR2" s="803"/>
      <c r="AS2" s="801">
        <f>AS1</f>
        <v>45505</v>
      </c>
      <c r="AT2" s="802"/>
      <c r="AU2" s="802"/>
      <c r="AV2" s="802"/>
      <c r="AW2" s="802"/>
      <c r="AX2" s="803"/>
      <c r="AY2" s="801">
        <f>AY1</f>
        <v>45536</v>
      </c>
      <c r="AZ2" s="802"/>
      <c r="BA2" s="802"/>
      <c r="BB2" s="802"/>
      <c r="BC2" s="802"/>
      <c r="BD2" s="803"/>
      <c r="BE2" s="801">
        <f>BE1</f>
        <v>45566</v>
      </c>
      <c r="BF2" s="802"/>
      <c r="BG2" s="802"/>
      <c r="BH2" s="802"/>
      <c r="BI2" s="802"/>
      <c r="BJ2" s="803"/>
      <c r="BK2" s="801">
        <f>BK1</f>
        <v>45597</v>
      </c>
      <c r="BL2" s="802"/>
      <c r="BM2" s="802"/>
      <c r="BN2" s="802"/>
      <c r="BO2" s="802"/>
      <c r="BP2" s="803"/>
      <c r="BQ2" s="801">
        <f>BQ1</f>
        <v>45627</v>
      </c>
      <c r="BR2" s="802"/>
      <c r="BS2" s="802"/>
      <c r="BT2" s="802"/>
      <c r="BU2" s="802"/>
      <c r="BV2" s="803"/>
    </row>
    <row r="3" spans="2:74" ht="42">
      <c r="B3" s="216" t="s">
        <v>124</v>
      </c>
      <c r="C3" s="221" t="s">
        <v>125</v>
      </c>
      <c r="D3" s="212" t="s">
        <v>126</v>
      </c>
      <c r="E3" s="270" t="s">
        <v>127</v>
      </c>
      <c r="F3" s="270" t="s">
        <v>128</v>
      </c>
      <c r="G3" s="282" t="s">
        <v>129</v>
      </c>
      <c r="H3" s="222" t="s">
        <v>130</v>
      </c>
      <c r="I3" s="221" t="s">
        <v>125</v>
      </c>
      <c r="J3" s="212" t="s">
        <v>126</v>
      </c>
      <c r="K3" s="270" t="s">
        <v>127</v>
      </c>
      <c r="L3" s="270" t="s">
        <v>128</v>
      </c>
      <c r="M3" s="282" t="s">
        <v>129</v>
      </c>
      <c r="N3" s="222" t="s">
        <v>130</v>
      </c>
      <c r="O3" s="221" t="s">
        <v>125</v>
      </c>
      <c r="P3" s="212" t="s">
        <v>126</v>
      </c>
      <c r="Q3" s="212" t="s">
        <v>127</v>
      </c>
      <c r="R3" s="212" t="s">
        <v>128</v>
      </c>
      <c r="S3" s="212" t="s">
        <v>129</v>
      </c>
      <c r="T3" s="222" t="s">
        <v>130</v>
      </c>
      <c r="U3" s="221" t="s">
        <v>125</v>
      </c>
      <c r="V3" s="212" t="s">
        <v>126</v>
      </c>
      <c r="W3" s="212" t="s">
        <v>127</v>
      </c>
      <c r="X3" s="212" t="s">
        <v>128</v>
      </c>
      <c r="Y3" s="212" t="s">
        <v>129</v>
      </c>
      <c r="Z3" s="222" t="s">
        <v>130</v>
      </c>
      <c r="AA3" s="221" t="s">
        <v>125</v>
      </c>
      <c r="AB3" s="212" t="s">
        <v>126</v>
      </c>
      <c r="AC3" s="212" t="s">
        <v>127</v>
      </c>
      <c r="AD3" s="212" t="s">
        <v>128</v>
      </c>
      <c r="AE3" s="212" t="s">
        <v>129</v>
      </c>
      <c r="AF3" s="222" t="s">
        <v>130</v>
      </c>
      <c r="AG3" s="221" t="s">
        <v>125</v>
      </c>
      <c r="AH3" s="212" t="s">
        <v>126</v>
      </c>
      <c r="AI3" s="212" t="s">
        <v>127</v>
      </c>
      <c r="AJ3" s="212" t="s">
        <v>128</v>
      </c>
      <c r="AK3" s="212" t="s">
        <v>129</v>
      </c>
      <c r="AL3" s="222" t="s">
        <v>130</v>
      </c>
      <c r="AM3" s="221" t="s">
        <v>125</v>
      </c>
      <c r="AN3" s="212" t="s">
        <v>126</v>
      </c>
      <c r="AO3" s="212" t="s">
        <v>127</v>
      </c>
      <c r="AP3" s="212" t="s">
        <v>128</v>
      </c>
      <c r="AQ3" s="212" t="s">
        <v>129</v>
      </c>
      <c r="AR3" s="222" t="s">
        <v>130</v>
      </c>
      <c r="AS3" s="221" t="s">
        <v>125</v>
      </c>
      <c r="AT3" s="212" t="s">
        <v>126</v>
      </c>
      <c r="AU3" s="212" t="s">
        <v>127</v>
      </c>
      <c r="AV3" s="212" t="s">
        <v>128</v>
      </c>
      <c r="AW3" s="212" t="s">
        <v>129</v>
      </c>
      <c r="AX3" s="222" t="s">
        <v>130</v>
      </c>
      <c r="AY3" s="221" t="s">
        <v>125</v>
      </c>
      <c r="AZ3" s="212" t="s">
        <v>126</v>
      </c>
      <c r="BA3" s="212" t="s">
        <v>127</v>
      </c>
      <c r="BB3" s="212" t="s">
        <v>128</v>
      </c>
      <c r="BC3" s="212" t="s">
        <v>129</v>
      </c>
      <c r="BD3" s="222" t="s">
        <v>130</v>
      </c>
      <c r="BE3" s="221" t="s">
        <v>125</v>
      </c>
      <c r="BF3" s="212" t="s">
        <v>126</v>
      </c>
      <c r="BG3" s="212" t="s">
        <v>127</v>
      </c>
      <c r="BH3" s="212" t="s">
        <v>128</v>
      </c>
      <c r="BI3" s="212" t="s">
        <v>129</v>
      </c>
      <c r="BJ3" s="222" t="s">
        <v>130</v>
      </c>
      <c r="BK3" s="221" t="s">
        <v>125</v>
      </c>
      <c r="BL3" s="212" t="s">
        <v>126</v>
      </c>
      <c r="BM3" s="212" t="s">
        <v>127</v>
      </c>
      <c r="BN3" s="212" t="s">
        <v>128</v>
      </c>
      <c r="BO3" s="212" t="s">
        <v>129</v>
      </c>
      <c r="BP3" s="222" t="s">
        <v>130</v>
      </c>
      <c r="BQ3" s="221" t="s">
        <v>125</v>
      </c>
      <c r="BR3" s="212" t="s">
        <v>126</v>
      </c>
      <c r="BS3" s="212" t="s">
        <v>127</v>
      </c>
      <c r="BT3" s="212" t="s">
        <v>128</v>
      </c>
      <c r="BU3" s="212" t="s">
        <v>129</v>
      </c>
      <c r="BV3" s="222" t="s">
        <v>130</v>
      </c>
    </row>
    <row r="4" spans="2:74">
      <c r="B4" s="217" t="s">
        <v>131</v>
      </c>
      <c r="C4" s="541">
        <f>COUNTIFS('Faturamento NNE'!$E$2:$E$707,'Infos Relatório'!$B$2,'Faturamento NNE'!$F$2:$F$707,'Infos Relatório'!$B4,'Faturamento NNE'!$AA$2:$AA$707,'Infos Relatório'!C$1)</f>
        <v>0</v>
      </c>
      <c r="D4" s="542">
        <f>SUMIFS('Faturamento NNE'!$H$2:$H$707,'Faturamento NNE'!$E$2:$E$707,'Infos Relatório'!$B$2,'Faturamento NNE'!$F$2:$F$707,'Infos Relatório'!$B4,'Faturamento NNE'!$AA$2:$AA$707,'Infos Relatório'!C$1)</f>
        <v>0</v>
      </c>
      <c r="E4" s="543">
        <f>SUMIFS('Faturamento NNE'!$K$2:$K$707,'Faturamento NNE'!$E$2:$E$707,'Infos Relatório'!$B$2,'Faturamento NNE'!$F$2:$F$707,'Infos Relatório'!$B4,'Faturamento NNE'!$AA$2:$AA$707,'Infos Relatório'!C$1)</f>
        <v>0</v>
      </c>
      <c r="F4" s="544">
        <f>SUMIFS('Faturamento NNE'!$P$2:$P$707,'Faturamento NNE'!$E$2:$E$707,'Infos Relatório'!$B$2,'Faturamento NNE'!$F$2:$F$707,'Infos Relatório'!$B4,'Faturamento NNE'!$AA$2:$AA$707,'Infos Relatório'!C$1,'Faturamento NNE'!$U$2:$U$707,"Sim")+SUMIFS('Faturamento NNE'!$Q$2:$Q$707,'Faturamento NNE'!$E$2:$E$707,'Infos Relatório'!$B$2,'Faturamento NNE'!$F$2:$F$707,'Infos Relatório'!$B4,'Faturamento NNE'!$AA$2:$AA$707,'Infos Relatório'!C$1,'Faturamento NNE'!$U$2:$U$707,"Sim")</f>
        <v>0</v>
      </c>
      <c r="G4" s="283" t="e">
        <f>F4/E4</f>
        <v>#DIV/0!</v>
      </c>
      <c r="H4" s="545">
        <f>SUMIFS('Faturamento NNE'!$I$2:$I$707,'Faturamento NNE'!$E$2:$E$707,'Infos Relatório'!$B$2,'Faturamento NNE'!$F$2:$F$707,'Infos Relatório'!$B4,'Faturamento NNE'!$AA$2:$AA$707,'Infos Relatório'!C$1)</f>
        <v>0</v>
      </c>
      <c r="I4" s="541">
        <f>COUNTIFS('Faturamento NNE'!$E$2:$E$707,'Infos Relatório'!$B$2,'Faturamento NNE'!$F$2:$F$707,'Infos Relatório'!$B4,'Faturamento NNE'!$AA$2:$AA$707,'Infos Relatório'!I$1)</f>
        <v>0</v>
      </c>
      <c r="J4" s="542">
        <f>SUMIFS('Faturamento NNE'!$H$2:$H$707,'Faturamento NNE'!$E$2:$E$707,'Infos Relatório'!$B$2,'Faturamento NNE'!$F$2:$F$707,'Infos Relatório'!$B4,'Faturamento NNE'!$AA$2:$AA$707,'Infos Relatório'!I$1)</f>
        <v>0</v>
      </c>
      <c r="K4" s="543">
        <f>SUMIFS('Faturamento NNE'!$K$2:$K$707,'Faturamento NNE'!$E$2:$E$707,'Infos Relatório'!$B$2,'Faturamento NNE'!$F$2:$F$707,'Infos Relatório'!$B4,'Faturamento NNE'!$AA$2:$AA$707,'Infos Relatório'!I$1)</f>
        <v>0</v>
      </c>
      <c r="L4" s="544">
        <f>SUMIFS('Faturamento NNE'!$P$2:$P$707,'Faturamento NNE'!$E$2:$E$707,'Infos Relatório'!$B$2,'Faturamento NNE'!$F$2:$F$707,'Infos Relatório'!$B4,'Faturamento NNE'!$AA$2:$AA$707,'Infos Relatório'!I$1,'Faturamento NNE'!$U$2:$U$707,"Sim")+SUMIFS('Faturamento NNE'!$Q$2:$Q$707,'Faturamento NNE'!$E$2:$E$707,'Infos Relatório'!$B$2,'Faturamento NNE'!$F$2:$F$707,'Infos Relatório'!$B4,'Faturamento NNE'!$AA$2:$AA$707,'Infos Relatório'!I$1,'Faturamento NNE'!$U$2:$U$707,"Sim")</f>
        <v>0</v>
      </c>
      <c r="M4" s="283" t="e">
        <f t="shared" ref="M4:M67" si="0">L4/K4</f>
        <v>#DIV/0!</v>
      </c>
      <c r="N4" s="545">
        <f>SUMIFS('Faturamento NNE'!$I$2:$I$707,'Faturamento NNE'!$E$2:$E$707,'Infos Relatório'!$B$2,'Faturamento NNE'!$F$2:$F$707,'Infos Relatório'!$B4,'Faturamento NNE'!$AA$2:$AA$707,'Infos Relatório'!I$1)</f>
        <v>0</v>
      </c>
      <c r="O4" s="541">
        <f>COUNTIFS('Faturamento NNE'!$E$2:$E$707,'Infos Relatório'!$B$2,'Faturamento NNE'!$F$2:$F$707,'Infos Relatório'!$B4,'Faturamento NNE'!$AA$2:$AA$707,'Infos Relatório'!O$1)</f>
        <v>0</v>
      </c>
      <c r="P4" s="542">
        <f>SUMIFS('Faturamento NNE'!$H$2:$H$707,'Faturamento NNE'!$E$2:$E$707,'Infos Relatório'!$B$2,'Faturamento NNE'!$F$2:$F$707,'Infos Relatório'!$B4,'Faturamento NNE'!$AA$2:$AA$707,'Infos Relatório'!O$1)</f>
        <v>0</v>
      </c>
      <c r="Q4" s="542">
        <f>SUMIFS('Faturamento NNE'!$K$2:$K$707,'Faturamento NNE'!$E$2:$E$707,'Infos Relatório'!$B$2,'Faturamento NNE'!$F$2:$F$707,'Infos Relatório'!$B4,'Faturamento NNE'!$AA$2:$AA$707,'Infos Relatório'!O$1)</f>
        <v>0</v>
      </c>
      <c r="R4" s="546">
        <f>SUMIFS('Faturamento NNE'!$P$2:$P$707,'Faturamento NNE'!$E$2:$E$707,'Infos Relatório'!$B$2,'Faturamento NNE'!$F$2:$F$707,'Infos Relatório'!$B4,'Faturamento NNE'!$AA$2:$AA$707,'Infos Relatório'!O$1,'Faturamento NNE'!$U$2:$U$707,"Sim")+SUMIFS('Faturamento NNE'!$Q$2:$Q$707,'Faturamento NNE'!$E$2:$E$707,'Infos Relatório'!$B$2,'Faturamento NNE'!$F$2:$F$707,'Infos Relatório'!$B4,'Faturamento NNE'!$AA$2:$AA$707,'Infos Relatório'!O$1,'Faturamento NNE'!$U$2:$U$707,"Sim")</f>
        <v>0</v>
      </c>
      <c r="S4" s="227" t="e">
        <f t="shared" ref="S4:S67" si="1">R4/Q4</f>
        <v>#DIV/0!</v>
      </c>
      <c r="T4" s="545">
        <f>SUMIFS('Faturamento NNE'!$I$2:$I$707,'Faturamento NNE'!$E$2:$E$707,'Infos Relatório'!$B$2,'Faturamento NNE'!$F$2:$F$707,'Infos Relatório'!$B4,'Faturamento NNE'!$AA$2:$AA$707,'Infos Relatório'!O$1)</f>
        <v>0</v>
      </c>
      <c r="U4" s="541">
        <f>COUNTIFS('Faturamento NNE'!$E$2:$E$707,'Infos Relatório'!$B$2,'Faturamento NNE'!$F$2:$F$707,'Infos Relatório'!$B4,'Faturamento NNE'!$AA$2:$AA$707,'Infos Relatório'!U$1)</f>
        <v>0</v>
      </c>
      <c r="V4" s="542">
        <f>SUMIFS('Faturamento NNE'!$H$2:$H$707,'Faturamento NNE'!$E$2:$E$707,'Infos Relatório'!$B$2,'Faturamento NNE'!$F$2:$F$707,'Infos Relatório'!$B4,'Faturamento NNE'!$AA$2:$AA$707,'Infos Relatório'!U$1)</f>
        <v>0</v>
      </c>
      <c r="W4" s="542">
        <f>SUMIFS('Faturamento NNE'!$K$2:$K$707,'Faturamento NNE'!$E$2:$E$707,'Infos Relatório'!$B$2,'Faturamento NNE'!$F$2:$F$707,'Infos Relatório'!$B4,'Faturamento NNE'!$AA$2:$AA$707,'Infos Relatório'!U$1)</f>
        <v>0</v>
      </c>
      <c r="X4" s="546">
        <f>SUMIFS('Faturamento NNE'!$P$2:$P$707,'Faturamento NNE'!$E$2:$E$707,'Infos Relatório'!$B$2,'Faturamento NNE'!$F$2:$F$707,'Infos Relatório'!$B4,'Faturamento NNE'!$AA$2:$AA$707,'Infos Relatório'!U$1,'Faturamento NNE'!$U$2:$U$707,"Sim")+SUMIFS('Faturamento NNE'!$Q$2:$Q$707,'Faturamento NNE'!$E$2:$E$707,'Infos Relatório'!$B$2,'Faturamento NNE'!$F$2:$F$707,'Infos Relatório'!$B4,'Faturamento NNE'!$AA$2:$AA$707,'Infos Relatório'!U$1,'Faturamento NNE'!$U$2:$U$707,"Sim")</f>
        <v>0</v>
      </c>
      <c r="Y4" s="227" t="e">
        <f t="shared" ref="Y4:Y67" si="2">X4/W4</f>
        <v>#DIV/0!</v>
      </c>
      <c r="Z4" s="545">
        <f>SUMIFS('Faturamento NNE'!$I$2:$I$707,'Faturamento NNE'!$E$2:$E$707,'Infos Relatório'!$B$2,'Faturamento NNE'!$F$2:$F$707,'Infos Relatório'!$B4,'Faturamento NNE'!$AA$2:$AA$707,'Infos Relatório'!U$1)</f>
        <v>0</v>
      </c>
      <c r="AA4" s="541">
        <f>COUNTIFS('Faturamento NNE'!$E$2:$E$707,'Infos Relatório'!$B$2,'Faturamento NNE'!$F$2:$F$707,'Infos Relatório'!$B4,'Faturamento NNE'!$AA$2:$AA$707,'Infos Relatório'!AA$1)</f>
        <v>0</v>
      </c>
      <c r="AB4" s="542">
        <f>SUMIFS('Faturamento NNE'!$H$2:$H$707,'Faturamento NNE'!$E$2:$E$707,'Infos Relatório'!$B$2,'Faturamento NNE'!$F$2:$F$707,'Infos Relatório'!$B4,'Faturamento NNE'!$AA$2:$AA$707,'Infos Relatório'!AA$1)</f>
        <v>0</v>
      </c>
      <c r="AC4" s="542">
        <f>SUMIFS('Faturamento NNE'!$K$2:$K$707,'Faturamento NNE'!$E$2:$E$707,'Infos Relatório'!$B$2,'Faturamento NNE'!$F$2:$F$707,'Infos Relatório'!$B4,'Faturamento NNE'!$AA$2:$AA$707,'Infos Relatório'!AA$1)</f>
        <v>0</v>
      </c>
      <c r="AD4" s="546">
        <f>SUMIFS('Faturamento NNE'!$P$2:$P$707,'Faturamento NNE'!$E$2:$E$707,'Infos Relatório'!$B$2,'Faturamento NNE'!$F$2:$F$707,'Infos Relatório'!$B4,'Faturamento NNE'!$AA$2:$AA$707,'Infos Relatório'!AA$1,'Faturamento NNE'!$U$2:$U$707,"Sim")+SUMIFS('Faturamento NNE'!$Q$2:$Q$707,'Faturamento NNE'!$E$2:$E$707,'Infos Relatório'!$B$2,'Faturamento NNE'!$F$2:$F$707,'Infos Relatório'!$B4,'Faturamento NNE'!$AA$2:$AA$707,'Infos Relatório'!AA$1,'Faturamento NNE'!$U$2:$U$707,"Sim")</f>
        <v>0</v>
      </c>
      <c r="AE4" s="227" t="e">
        <f t="shared" ref="AE4:AE67" si="3">AD4/AC4</f>
        <v>#DIV/0!</v>
      </c>
      <c r="AF4" s="545">
        <f>SUMIFS('Faturamento NNE'!$I$2:$I$707,'Faturamento NNE'!$E$2:$E$707,'Infos Relatório'!$B$2,'Faturamento NNE'!$F$2:$F$707,'Infos Relatório'!$B4,'Faturamento NNE'!$AA$2:$AA$707,'Infos Relatório'!AA$1)</f>
        <v>0</v>
      </c>
      <c r="AG4" s="541">
        <f>COUNTIFS('Faturamento NNE'!$E$2:$E$707,'Infos Relatório'!$B$2,'Faturamento NNE'!$F$2:$F$707,'Infos Relatório'!$B4,'Faturamento NNE'!$AA$2:$AA$707,'Infos Relatório'!AG$1)</f>
        <v>0</v>
      </c>
      <c r="AH4" s="542">
        <f>SUMIFS('Faturamento NNE'!$H$2:$H$707,'Faturamento NNE'!$E$2:$E$707,'Infos Relatório'!$B$2,'Faturamento NNE'!$F$2:$F$707,'Infos Relatório'!$B4,'Faturamento NNE'!$AA$2:$AA$707,'Infos Relatório'!AG$1)</f>
        <v>0</v>
      </c>
      <c r="AI4" s="542">
        <f>SUMIFS('Faturamento NNE'!$K$2:$K$707,'Faturamento NNE'!$E$2:$E$707,'Infos Relatório'!$B$2,'Faturamento NNE'!$F$2:$F$707,'Infos Relatório'!$B4,'Faturamento NNE'!$AA$2:$AA$707,'Infos Relatório'!AG$1)</f>
        <v>0</v>
      </c>
      <c r="AJ4" s="546">
        <f>SUMIFS('Faturamento NNE'!$P$2:$P$707,'Faturamento NNE'!$E$2:$E$707,'Infos Relatório'!$B$2,'Faturamento NNE'!$F$2:$F$707,'Infos Relatório'!$B4,'Faturamento NNE'!$AA$2:$AA$707,'Infos Relatório'!AG$1,'Faturamento NNE'!$U$2:$U$707,"Sim")+SUMIFS('Faturamento NNE'!$Q$2:$Q$707,'Faturamento NNE'!$E$2:$E$707,'Infos Relatório'!$B$2,'Faturamento NNE'!$F$2:$F$707,'Infos Relatório'!$B4,'Faturamento NNE'!$AA$2:$AA$707,'Infos Relatório'!AG$1,'Faturamento NNE'!$U$2:$U$707,"Sim")</f>
        <v>0</v>
      </c>
      <c r="AK4" s="227" t="e">
        <f t="shared" ref="AK4:AK67" si="4">AJ4/AI4</f>
        <v>#DIV/0!</v>
      </c>
      <c r="AL4" s="545">
        <f>SUMIFS('Faturamento NNE'!$I$2:$I$707,'Faturamento NNE'!$E$2:$E$707,'Infos Relatório'!$B$2,'Faturamento NNE'!$F$2:$F$707,'Infos Relatório'!$B4,'Faturamento NNE'!$AA$2:$AA$707,'Infos Relatório'!AG$1)</f>
        <v>0</v>
      </c>
      <c r="AM4" s="541">
        <f>COUNTIFS('Faturamento NNE'!$E$2:$E$707,'Infos Relatório'!$B$2,'Faturamento NNE'!$F$2:$F$707,'Infos Relatório'!$B4,'Faturamento NNE'!$AA$2:$AA$707,'Infos Relatório'!AM$1)</f>
        <v>0</v>
      </c>
      <c r="AN4" s="542">
        <f>SUMIFS('Faturamento NNE'!$H$2:$H$707,'Faturamento NNE'!$E$2:$E$707,'Infos Relatório'!$B$2,'Faturamento NNE'!$F$2:$F$707,'Infos Relatório'!$B4,'Faturamento NNE'!$AA$2:$AA$707,'Infos Relatório'!AM$1)</f>
        <v>0</v>
      </c>
      <c r="AO4" s="542">
        <f>SUMIFS('Faturamento NNE'!$K$2:$K$707,'Faturamento NNE'!$E$2:$E$707,'Infos Relatório'!$B$2,'Faturamento NNE'!$F$2:$F$707,'Infos Relatório'!$B4,'Faturamento NNE'!$AA$2:$AA$707,'Infos Relatório'!AM$1)</f>
        <v>0</v>
      </c>
      <c r="AP4" s="546">
        <f>SUMIFS('Faturamento NNE'!$P$2:$P$707,'Faturamento NNE'!$E$2:$E$707,'Infos Relatório'!$B$2,'Faturamento NNE'!$F$2:$F$707,'Infos Relatório'!$B4,'Faturamento NNE'!$AA$2:$AA$707,'Infos Relatório'!AM$1,'Faturamento NNE'!$U$2:$U$707,"Sim")+SUMIFS('Faturamento NNE'!$Q$2:$Q$707,'Faturamento NNE'!$E$2:$E$707,'Infos Relatório'!$B$2,'Faturamento NNE'!$F$2:$F$707,'Infos Relatório'!$B4,'Faturamento NNE'!$AA$2:$AA$707,'Infos Relatório'!AM$1,'Faturamento NNE'!$U$2:$U$707,"Sim")</f>
        <v>0</v>
      </c>
      <c r="AQ4" s="227" t="e">
        <f t="shared" ref="AQ4:AQ67" si="5">AP4/AO4</f>
        <v>#DIV/0!</v>
      </c>
      <c r="AR4" s="545">
        <f>SUMIFS('Faturamento NNE'!$I$2:$I$707,'Faturamento NNE'!$E$2:$E$707,'Infos Relatório'!$B$2,'Faturamento NNE'!$F$2:$F$707,'Infos Relatório'!$B4,'Faturamento NNE'!$AA$2:$AA$707,'Infos Relatório'!AM$1)</f>
        <v>0</v>
      </c>
      <c r="AS4" s="541">
        <f>COUNTIFS('Faturamento NNE'!$E$2:$E$707,'Infos Relatório'!$B$2,'Faturamento NNE'!$F$2:$F$707,'Infos Relatório'!$B4,'Faturamento NNE'!$AA$2:$AA$707,'Infos Relatório'!AS$1)</f>
        <v>0</v>
      </c>
      <c r="AT4" s="542">
        <f>SUMIFS('Faturamento NNE'!$H$2:$H$707,'Faturamento NNE'!$E$2:$E$707,'Infos Relatório'!$B$2,'Faturamento NNE'!$F$2:$F$707,'Infos Relatório'!$B4,'Faturamento NNE'!$AA$2:$AA$707,'Infos Relatório'!AS$1)</f>
        <v>0</v>
      </c>
      <c r="AU4" s="542">
        <f>SUMIFS('Faturamento NNE'!$K$2:$K$707,'Faturamento NNE'!$E$2:$E$707,'Infos Relatório'!$B$2,'Faturamento NNE'!$F$2:$F$707,'Infos Relatório'!$B4,'Faturamento NNE'!$AA$2:$AA$707,'Infos Relatório'!AS$1)</f>
        <v>0</v>
      </c>
      <c r="AV4" s="546">
        <f>SUMIFS('Faturamento NNE'!$P$2:$P$707,'Faturamento NNE'!$E$2:$E$707,'Infos Relatório'!$B$2,'Faturamento NNE'!$F$2:$F$707,'Infos Relatório'!$B4,'Faturamento NNE'!$AA$2:$AA$707,'Infos Relatório'!AS$1,'Faturamento NNE'!$U$2:$U$707,"Sim")+SUMIFS('Faturamento NNE'!$Q$2:$Q$707,'Faturamento NNE'!$E$2:$E$707,'Infos Relatório'!$B$2,'Faturamento NNE'!$F$2:$F$707,'Infos Relatório'!$B4,'Faturamento NNE'!$AA$2:$AA$707,'Infos Relatório'!AS$1,'Faturamento NNE'!$U$2:$U$707,"Sim")</f>
        <v>0</v>
      </c>
      <c r="AW4" s="227" t="e">
        <f t="shared" ref="AW4:AW67" si="6">AV4/AU4</f>
        <v>#DIV/0!</v>
      </c>
      <c r="AX4" s="545">
        <f>SUMIFS('Faturamento NNE'!$I$2:$I$707,'Faturamento NNE'!$E$2:$E$707,'Infos Relatório'!$B$2,'Faturamento NNE'!$F$2:$F$707,'Infos Relatório'!$B4,'Faturamento NNE'!$AA$2:$AA$707,'Infos Relatório'!AS$1)</f>
        <v>0</v>
      </c>
      <c r="AY4" s="541">
        <f>COUNTIFS('Faturamento NNE'!$E$2:$E$707,'Infos Relatório'!$B$2,'Faturamento NNE'!$F$2:$F$707,'Infos Relatório'!$B4,'Faturamento NNE'!$AA$2:$AA$707,'Infos Relatório'!AY$1)</f>
        <v>0</v>
      </c>
      <c r="AZ4" s="542">
        <f>SUMIFS('Faturamento NNE'!$H$2:$H$707,'Faturamento NNE'!$E$2:$E$707,'Infos Relatório'!$B$2,'Faturamento NNE'!$F$2:$F$707,'Infos Relatório'!$B4,'Faturamento NNE'!$AA$2:$AA$707,'Infos Relatório'!AY$1)</f>
        <v>0</v>
      </c>
      <c r="BA4" s="542">
        <f>SUMIFS('Faturamento NNE'!$K$2:$K$707,'Faturamento NNE'!$E$2:$E$707,'Infos Relatório'!$B$2,'Faturamento NNE'!$F$2:$F$707,'Infos Relatório'!$B4,'Faturamento NNE'!$AA$2:$AA$707,'Infos Relatório'!AY$1)</f>
        <v>0</v>
      </c>
      <c r="BB4" s="546">
        <f>SUMIFS('Faturamento NNE'!$P$2:$P$707,'Faturamento NNE'!$E$2:$E$707,'Infos Relatório'!$B$2,'Faturamento NNE'!$F$2:$F$707,'Infos Relatório'!$B4,'Faturamento NNE'!$AA$2:$AA$707,'Infos Relatório'!AY$1,'Faturamento NNE'!$U$2:$U$707,"Sim")+SUMIFS('Faturamento NNE'!$Q$2:$Q$707,'Faturamento NNE'!$E$2:$E$707,'Infos Relatório'!$B$2,'Faturamento NNE'!$F$2:$F$707,'Infos Relatório'!$B4,'Faturamento NNE'!$AA$2:$AA$707,'Infos Relatório'!AY$1,'Faturamento NNE'!$U$2:$U$707,"Sim")</f>
        <v>0</v>
      </c>
      <c r="BC4" s="227" t="e">
        <f t="shared" ref="BC4:BC67" si="7">BB4/BA4</f>
        <v>#DIV/0!</v>
      </c>
      <c r="BD4" s="545">
        <f>SUMIFS('Faturamento NNE'!$I$2:$I$707,'Faturamento NNE'!$E$2:$E$707,'Infos Relatório'!$B$2,'Faturamento NNE'!$F$2:$F$707,'Infos Relatório'!$B4,'Faturamento NNE'!$AA$2:$AA$707,'Infos Relatório'!AY$1)</f>
        <v>0</v>
      </c>
      <c r="BE4" s="541">
        <f>COUNTIFS('Faturamento NNE'!$E$2:$E$707,'Infos Relatório'!$B$2,'Faturamento NNE'!$F$2:$F$707,'Infos Relatório'!$B4,'Faturamento NNE'!$AA$2:$AA$707,'Infos Relatório'!BE$1)</f>
        <v>0</v>
      </c>
      <c r="BF4" s="542">
        <f>SUMIFS('Faturamento NNE'!$H$2:$H$707,'Faturamento NNE'!$E$2:$E$707,'Infos Relatório'!$B$2,'Faturamento NNE'!$F$2:$F$707,'Infos Relatório'!$B4,'Faturamento NNE'!$AA$2:$AA$707,'Infos Relatório'!BE$1)</f>
        <v>0</v>
      </c>
      <c r="BG4" s="542">
        <f>SUMIFS('Faturamento NNE'!$K$2:$K$707,'Faturamento NNE'!$E$2:$E$707,'Infos Relatório'!$B$2,'Faturamento NNE'!$F$2:$F$707,'Infos Relatório'!$B4,'Faturamento NNE'!$AA$2:$AA$707,'Infos Relatório'!BE$1)</f>
        <v>0</v>
      </c>
      <c r="BH4" s="546">
        <f>SUMIFS('Faturamento NNE'!$P$2:$P$707,'Faturamento NNE'!$E$2:$E$707,'Infos Relatório'!$B$2,'Faturamento NNE'!$F$2:$F$707,'Infos Relatório'!$B4,'Faturamento NNE'!$AA$2:$AA$707,'Infos Relatório'!BE$1,'Faturamento NNE'!$U$2:$U$707,"Sim")+SUMIFS('Faturamento NNE'!$Q$2:$Q$707,'Faturamento NNE'!$E$2:$E$707,'Infos Relatório'!$B$2,'Faturamento NNE'!$F$2:$F$707,'Infos Relatório'!$B4,'Faturamento NNE'!$AA$2:$AA$707,'Infos Relatório'!BE$1,'Faturamento NNE'!$U$2:$U$707,"Sim")</f>
        <v>0</v>
      </c>
      <c r="BI4" s="227" t="e">
        <f t="shared" ref="BI4:BI67" si="8">BH4/BG4</f>
        <v>#DIV/0!</v>
      </c>
      <c r="BJ4" s="545">
        <f>SUMIFS('Faturamento NNE'!$I$2:$I$707,'Faturamento NNE'!$E$2:$E$707,'Infos Relatório'!$B$2,'Faturamento NNE'!$F$2:$F$707,'Infos Relatório'!$B4,'Faturamento NNE'!$AA$2:$AA$707,'Infos Relatório'!BE$1)</f>
        <v>0</v>
      </c>
      <c r="BK4" s="541">
        <f>COUNTIFS('Faturamento NNE'!$E$2:$E$707,'Infos Relatório'!$B$2,'Faturamento NNE'!$F$2:$F$707,'Infos Relatório'!$B4,'Faturamento NNE'!$AA$2:$AA$707,'Infos Relatório'!BK$1)</f>
        <v>0</v>
      </c>
      <c r="BL4" s="542">
        <f>SUMIFS('Faturamento NNE'!$H$2:$H$707,'Faturamento NNE'!$E$2:$E$707,'Infos Relatório'!$B$2,'Faturamento NNE'!$F$2:$F$707,'Infos Relatório'!$B4,'Faturamento NNE'!$AA$2:$AA$707,'Infos Relatório'!BK$1)</f>
        <v>0</v>
      </c>
      <c r="BM4" s="542">
        <f>SUMIFS('Faturamento NNE'!$K$2:$K$707,'Faturamento NNE'!$E$2:$E$707,'Infos Relatório'!$B$2,'Faturamento NNE'!$F$2:$F$707,'Infos Relatório'!$B4,'Faturamento NNE'!$AA$2:$AA$707,'Infos Relatório'!BK$1)</f>
        <v>0</v>
      </c>
      <c r="BN4" s="546">
        <f>SUMIFS('Faturamento NNE'!$P$2:$P$707,'Faturamento NNE'!$E$2:$E$707,'Infos Relatório'!$B$2,'Faturamento NNE'!$F$2:$F$707,'Infos Relatório'!$B4,'Faturamento NNE'!$AA$2:$AA$707,'Infos Relatório'!BK$1,'Faturamento NNE'!$U$2:$U$707,"Sim")+SUMIFS('Faturamento NNE'!$Q$2:$Q$707,'Faturamento NNE'!$E$2:$E$707,'Infos Relatório'!$B$2,'Faturamento NNE'!$F$2:$F$707,'Infos Relatório'!$B4,'Faturamento NNE'!$AA$2:$AA$707,'Infos Relatório'!BK$1,'Faturamento NNE'!$U$2:$U$707,"Sim")</f>
        <v>0</v>
      </c>
      <c r="BO4" s="227" t="e">
        <f t="shared" ref="BO4:BO67" si="9">BN4/BM4</f>
        <v>#DIV/0!</v>
      </c>
      <c r="BP4" s="545">
        <f>SUMIFS('Faturamento NNE'!$I$2:$I$707,'Faturamento NNE'!$E$2:$E$707,'Infos Relatório'!$B$2,'Faturamento NNE'!$F$2:$F$707,'Infos Relatório'!$B4,'Faturamento NNE'!$AA$2:$AA$707,'Infos Relatório'!BK$1)</f>
        <v>0</v>
      </c>
      <c r="BQ4" s="541">
        <f>COUNTIFS('Faturamento NNE'!$E$2:$E$707,'Infos Relatório'!$B$2,'Faturamento NNE'!$F$2:$F$707,'Infos Relatório'!$B4,'Faturamento NNE'!$AA$2:$AA$707,'Infos Relatório'!BQ$1)</f>
        <v>0</v>
      </c>
      <c r="BR4" s="542">
        <f>SUMIFS('Faturamento NNE'!$H$2:$H$707,'Faturamento NNE'!$E$2:$E$707,'Infos Relatório'!$B$2,'Faturamento NNE'!$F$2:$F$707,'Infos Relatório'!$B4,'Faturamento NNE'!$AA$2:$AA$707,'Infos Relatório'!BQ$1)</f>
        <v>0</v>
      </c>
      <c r="BS4" s="542">
        <f>SUMIFS('Faturamento NNE'!$K$2:$K$707,'Faturamento NNE'!$E$2:$E$707,'Infos Relatório'!$B$2,'Faturamento NNE'!$F$2:$F$707,'Infos Relatório'!$B4,'Faturamento NNE'!$AA$2:$AA$707,'Infos Relatório'!BQ$1)</f>
        <v>0</v>
      </c>
      <c r="BT4" s="546">
        <f>SUMIFS('Faturamento NNE'!$P$2:$P$707,'Faturamento NNE'!$E$2:$E$707,'Infos Relatório'!$B$2,'Faturamento NNE'!$F$2:$F$707,'Infos Relatório'!$B4,'Faturamento NNE'!$AA$2:$AA$707,'Infos Relatório'!BQ$1,'Faturamento NNE'!$U$2:$U$707,"Sim")+SUMIFS('Faturamento NNE'!$Q$2:$Q$707,'Faturamento NNE'!$E$2:$E$707,'Infos Relatório'!$B$2,'Faturamento NNE'!$F$2:$F$707,'Infos Relatório'!$B4,'Faturamento NNE'!$AA$2:$AA$707,'Infos Relatório'!BQ$1,'Faturamento NNE'!$U$2:$U$707,"Sim")</f>
        <v>0</v>
      </c>
      <c r="BU4" s="227" t="e">
        <f t="shared" ref="BU4:BU67" si="10">BT4/BS4</f>
        <v>#DIV/0!</v>
      </c>
      <c r="BV4" s="545">
        <f>SUMIFS('Faturamento NNE'!$I$2:$I$707,'Faturamento NNE'!$E$2:$E$707,'Infos Relatório'!$B$2,'Faturamento NNE'!$F$2:$F$707,'Infos Relatório'!$B4,'Faturamento NNE'!$AA$2:$AA$707,'Infos Relatório'!BQ$1)</f>
        <v>0</v>
      </c>
    </row>
    <row r="5" spans="2:74">
      <c r="B5" s="217" t="s">
        <v>132</v>
      </c>
      <c r="C5" s="541">
        <f>COUNTIFS('Faturamento NNE'!$E$2:$E$707,'Infos Relatório'!$B$2,'Faturamento NNE'!$F$2:$F$707,'Infos Relatório'!$B5,'Faturamento NNE'!$AA$2:$AA$707,'Infos Relatório'!C$1)</f>
        <v>0</v>
      </c>
      <c r="D5" s="542">
        <f>SUMIFS('Faturamento NNE'!$H$2:$H$707,'Faturamento NNE'!$E$2:$E$707,'Infos Relatório'!$B$2,'Faturamento NNE'!$F$2:$F$707,'Infos Relatório'!$B5,'Faturamento NNE'!$AA$2:$AA$707,'Infos Relatório'!C$1)</f>
        <v>0</v>
      </c>
      <c r="E5" s="543">
        <f>SUMIFS('Faturamento NNE'!$K$2:$K$707,'Faturamento NNE'!$E$2:$E$707,'Infos Relatório'!$B$2,'Faturamento NNE'!$F$2:$F$707,'Infos Relatório'!$B5,'Faturamento NNE'!$AA$2:$AA$707,'Infos Relatório'!C$1)</f>
        <v>0</v>
      </c>
      <c r="F5" s="544">
        <f>SUMIFS('Faturamento NNE'!$P$2:$P$707,'Faturamento NNE'!$E$2:$E$707,'Infos Relatório'!$B$2,'Faturamento NNE'!$F$2:$F$707,'Infos Relatório'!$B5,'Faturamento NNE'!$AA$2:$AA$707,'Infos Relatório'!C$1,'Faturamento NNE'!$U$2:$U$707,"Sim")+SUMIFS('Faturamento NNE'!$Q$2:$Q$707,'Faturamento NNE'!$E$2:$E$707,'Infos Relatório'!$B$2,'Faturamento NNE'!$F$2:$F$707,'Infos Relatório'!$B5,'Faturamento NNE'!$AA$2:$AA$707,'Infos Relatório'!C$1,'Faturamento NNE'!$U$2:$U$707,"Sim")</f>
        <v>0</v>
      </c>
      <c r="G5" s="283" t="e">
        <f t="shared" ref="G5:G68" si="11">F5/E5</f>
        <v>#DIV/0!</v>
      </c>
      <c r="H5" s="545">
        <f>SUMIFS('Faturamento NNE'!$I$2:$I$707,'Faturamento NNE'!$E$2:$E$707,'Infos Relatório'!$B$2,'Faturamento NNE'!$F$2:$F$707,'Infos Relatório'!$B5,'Faturamento NNE'!$AA$2:$AA$707,'Infos Relatório'!C$1)</f>
        <v>0</v>
      </c>
      <c r="I5" s="541">
        <f>COUNTIFS('Faturamento NNE'!$E$2:$E$707,'Infos Relatório'!$B$2,'Faturamento NNE'!$F$2:$F$707,'Infos Relatório'!$B5,'Faturamento NNE'!$AA$2:$AA$707,'Infos Relatório'!I$1)</f>
        <v>0</v>
      </c>
      <c r="J5" s="542">
        <f>SUMIFS('Faturamento NNE'!$H$2:$H$707,'Faturamento NNE'!$E$2:$E$707,'Infos Relatório'!$B$2,'Faturamento NNE'!$F$2:$F$707,'Infos Relatório'!$B5,'Faturamento NNE'!$AA$2:$AA$707,'Infos Relatório'!I$1)</f>
        <v>0</v>
      </c>
      <c r="K5" s="543">
        <f>SUMIFS('Faturamento NNE'!$K$2:$K$707,'Faturamento NNE'!$E$2:$E$707,'Infos Relatório'!$B$2,'Faturamento NNE'!$F$2:$F$707,'Infos Relatório'!$B5,'Faturamento NNE'!$AA$2:$AA$707,'Infos Relatório'!I$1)</f>
        <v>0</v>
      </c>
      <c r="L5" s="544">
        <f>SUMIFS('Faturamento NNE'!$P$2:$P$707,'Faturamento NNE'!$E$2:$E$707,'Infos Relatório'!$B$2,'Faturamento NNE'!$F$2:$F$707,'Infos Relatório'!$B5,'Faturamento NNE'!$AA$2:$AA$707,'Infos Relatório'!I$1,'Faturamento NNE'!$U$2:$U$707,"Sim")+SUMIFS('Faturamento NNE'!$Q$2:$Q$707,'Faturamento NNE'!$E$2:$E$707,'Infos Relatório'!$B$2,'Faturamento NNE'!$F$2:$F$707,'Infos Relatório'!$B5,'Faturamento NNE'!$AA$2:$AA$707,'Infos Relatório'!I$1,'Faturamento NNE'!$U$2:$U$707,"Sim")</f>
        <v>0</v>
      </c>
      <c r="M5" s="283" t="e">
        <f t="shared" si="0"/>
        <v>#DIV/0!</v>
      </c>
      <c r="N5" s="545">
        <f>SUMIFS('Faturamento NNE'!$I$2:$I$707,'Faturamento NNE'!$E$2:$E$707,'Infos Relatório'!$B$2,'Faturamento NNE'!$F$2:$F$707,'Infos Relatório'!$B5,'Faturamento NNE'!$AA$2:$AA$707,'Infos Relatório'!I$1)</f>
        <v>0</v>
      </c>
      <c r="O5" s="541">
        <f>COUNTIFS('Faturamento NNE'!$E$2:$E$707,'Infos Relatório'!$B$2,'Faturamento NNE'!$F$2:$F$707,'Infos Relatório'!$B5,'Faturamento NNE'!$AA$2:$AA$707,'Infos Relatório'!O$1)</f>
        <v>0</v>
      </c>
      <c r="P5" s="542">
        <f>SUMIFS('Faturamento NNE'!$H$2:$H$707,'Faturamento NNE'!$E$2:$E$707,'Infos Relatório'!$B$2,'Faturamento NNE'!$F$2:$F$707,'Infos Relatório'!$B5,'Faturamento NNE'!$AA$2:$AA$707,'Infos Relatório'!O$1)</f>
        <v>0</v>
      </c>
      <c r="Q5" s="542">
        <f>SUMIFS('Faturamento NNE'!$K$2:$K$707,'Faturamento NNE'!$E$2:$E$707,'Infos Relatório'!$B$2,'Faturamento NNE'!$F$2:$F$707,'Infos Relatório'!$B5,'Faturamento NNE'!$AA$2:$AA$707,'Infos Relatório'!O$1)</f>
        <v>0</v>
      </c>
      <c r="R5" s="546">
        <f>SUMIFS('Faturamento NNE'!$P$2:$P$707,'Faturamento NNE'!$E$2:$E$707,'Infos Relatório'!$B$2,'Faturamento NNE'!$F$2:$F$707,'Infos Relatório'!$B5,'Faturamento NNE'!$AA$2:$AA$707,'Infos Relatório'!O$1,'Faturamento NNE'!$U$2:$U$707,"Sim")+SUMIFS('Faturamento NNE'!$Q$2:$Q$707,'Faturamento NNE'!$E$2:$E$707,'Infos Relatório'!$B$2,'Faturamento NNE'!$F$2:$F$707,'Infos Relatório'!$B5,'Faturamento NNE'!$AA$2:$AA$707,'Infos Relatório'!O$1,'Faturamento NNE'!$U$2:$U$707,"Sim")</f>
        <v>0</v>
      </c>
      <c r="S5" s="227" t="e">
        <f t="shared" si="1"/>
        <v>#DIV/0!</v>
      </c>
      <c r="T5" s="545">
        <f>SUMIFS('Faturamento NNE'!$I$2:$I$707,'Faturamento NNE'!$E$2:$E$707,'Infos Relatório'!$B$2,'Faturamento NNE'!$F$2:$F$707,'Infos Relatório'!$B5,'Faturamento NNE'!$AA$2:$AA$707,'Infos Relatório'!O$1)</f>
        <v>0</v>
      </c>
      <c r="U5" s="541">
        <f>COUNTIFS('Faturamento NNE'!$E$2:$E$707,'Infos Relatório'!$B$2,'Faturamento NNE'!$F$2:$F$707,'Infos Relatório'!$B5,'Faturamento NNE'!$AA$2:$AA$707,'Infos Relatório'!U$1)</f>
        <v>0</v>
      </c>
      <c r="V5" s="542">
        <f>SUMIFS('Faturamento NNE'!$H$2:$H$707,'Faturamento NNE'!$E$2:$E$707,'Infos Relatório'!$B$2,'Faturamento NNE'!$F$2:$F$707,'Infos Relatório'!$B5,'Faturamento NNE'!$AA$2:$AA$707,'Infos Relatório'!U$1)</f>
        <v>0</v>
      </c>
      <c r="W5" s="542">
        <f>SUMIFS('Faturamento NNE'!$K$2:$K$707,'Faturamento NNE'!$E$2:$E$707,'Infos Relatório'!$B$2,'Faturamento NNE'!$F$2:$F$707,'Infos Relatório'!$B5,'Faturamento NNE'!$AA$2:$AA$707,'Infos Relatório'!U$1)</f>
        <v>0</v>
      </c>
      <c r="X5" s="546">
        <f>SUMIFS('Faturamento NNE'!$P$2:$P$707,'Faturamento NNE'!$E$2:$E$707,'Infos Relatório'!$B$2,'Faturamento NNE'!$F$2:$F$707,'Infos Relatório'!$B5,'Faturamento NNE'!$AA$2:$AA$707,'Infos Relatório'!U$1,'Faturamento NNE'!$U$2:$U$707,"Sim")+SUMIFS('Faturamento NNE'!$Q$2:$Q$707,'Faturamento NNE'!$E$2:$E$707,'Infos Relatório'!$B$2,'Faturamento NNE'!$F$2:$F$707,'Infos Relatório'!$B5,'Faturamento NNE'!$AA$2:$AA$707,'Infos Relatório'!U$1,'Faturamento NNE'!$U$2:$U$707,"Sim")</f>
        <v>0</v>
      </c>
      <c r="Y5" s="227" t="e">
        <f t="shared" si="2"/>
        <v>#DIV/0!</v>
      </c>
      <c r="Z5" s="545">
        <f>SUMIFS('Faturamento NNE'!$I$2:$I$707,'Faturamento NNE'!$E$2:$E$707,'Infos Relatório'!$B$2,'Faturamento NNE'!$F$2:$F$707,'Infos Relatório'!$B5,'Faturamento NNE'!$AA$2:$AA$707,'Infos Relatório'!U$1)</f>
        <v>0</v>
      </c>
      <c r="AA5" s="541">
        <f>COUNTIFS('Faturamento NNE'!$E$2:$E$707,'Infos Relatório'!$B$2,'Faturamento NNE'!$F$2:$F$707,'Infos Relatório'!$B5,'Faturamento NNE'!$AA$2:$AA$707,'Infos Relatório'!AA$1)</f>
        <v>0</v>
      </c>
      <c r="AB5" s="542">
        <f>SUMIFS('Faturamento NNE'!$H$2:$H$707,'Faturamento NNE'!$E$2:$E$707,'Infos Relatório'!$B$2,'Faturamento NNE'!$F$2:$F$707,'Infos Relatório'!$B5,'Faturamento NNE'!$AA$2:$AA$707,'Infos Relatório'!AA$1)</f>
        <v>0</v>
      </c>
      <c r="AC5" s="542">
        <f>SUMIFS('Faturamento NNE'!$K$2:$K$707,'Faturamento NNE'!$E$2:$E$707,'Infos Relatório'!$B$2,'Faturamento NNE'!$F$2:$F$707,'Infos Relatório'!$B5,'Faturamento NNE'!$AA$2:$AA$707,'Infos Relatório'!AA$1)</f>
        <v>0</v>
      </c>
      <c r="AD5" s="546">
        <f>SUMIFS('Faturamento NNE'!$P$2:$P$707,'Faturamento NNE'!$E$2:$E$707,'Infos Relatório'!$B$2,'Faturamento NNE'!$F$2:$F$707,'Infos Relatório'!$B5,'Faturamento NNE'!$AA$2:$AA$707,'Infos Relatório'!AA$1,'Faturamento NNE'!$U$2:$U$707,"Sim")+SUMIFS('Faturamento NNE'!$Q$2:$Q$707,'Faturamento NNE'!$E$2:$E$707,'Infos Relatório'!$B$2,'Faturamento NNE'!$F$2:$F$707,'Infos Relatório'!$B5,'Faturamento NNE'!$AA$2:$AA$707,'Infos Relatório'!AA$1,'Faturamento NNE'!$U$2:$U$707,"Sim")</f>
        <v>0</v>
      </c>
      <c r="AE5" s="227" t="e">
        <f t="shared" si="3"/>
        <v>#DIV/0!</v>
      </c>
      <c r="AF5" s="545">
        <f>SUMIFS('Faturamento NNE'!$I$2:$I$707,'Faturamento NNE'!$E$2:$E$707,'Infos Relatório'!$B$2,'Faturamento NNE'!$F$2:$F$707,'Infos Relatório'!$B5,'Faturamento NNE'!$AA$2:$AA$707,'Infos Relatório'!AA$1)</f>
        <v>0</v>
      </c>
      <c r="AG5" s="541">
        <f>COUNTIFS('Faturamento NNE'!$E$2:$E$707,'Infos Relatório'!$B$2,'Faturamento NNE'!$F$2:$F$707,'Infos Relatório'!$B5,'Faturamento NNE'!$AA$2:$AA$707,'Infos Relatório'!AG$1)</f>
        <v>0</v>
      </c>
      <c r="AH5" s="542">
        <f>SUMIFS('Faturamento NNE'!$H$2:$H$707,'Faturamento NNE'!$E$2:$E$707,'Infos Relatório'!$B$2,'Faturamento NNE'!$F$2:$F$707,'Infos Relatório'!$B5,'Faturamento NNE'!$AA$2:$AA$707,'Infos Relatório'!AG$1)</f>
        <v>0</v>
      </c>
      <c r="AI5" s="542">
        <f>SUMIFS('Faturamento NNE'!$K$2:$K$707,'Faturamento NNE'!$E$2:$E$707,'Infos Relatório'!$B$2,'Faturamento NNE'!$F$2:$F$707,'Infos Relatório'!$B5,'Faturamento NNE'!$AA$2:$AA$707,'Infos Relatório'!AG$1)</f>
        <v>0</v>
      </c>
      <c r="AJ5" s="546">
        <f>SUMIFS('Faturamento NNE'!$P$2:$P$707,'Faturamento NNE'!$E$2:$E$707,'Infos Relatório'!$B$2,'Faturamento NNE'!$F$2:$F$707,'Infos Relatório'!$B5,'Faturamento NNE'!$AA$2:$AA$707,'Infos Relatório'!AG$1,'Faturamento NNE'!$U$2:$U$707,"Sim")+SUMIFS('Faturamento NNE'!$Q$2:$Q$707,'Faturamento NNE'!$E$2:$E$707,'Infos Relatório'!$B$2,'Faturamento NNE'!$F$2:$F$707,'Infos Relatório'!$B5,'Faturamento NNE'!$AA$2:$AA$707,'Infos Relatório'!AG$1,'Faturamento NNE'!$U$2:$U$707,"Sim")</f>
        <v>0</v>
      </c>
      <c r="AK5" s="227" t="e">
        <f t="shared" si="4"/>
        <v>#DIV/0!</v>
      </c>
      <c r="AL5" s="545">
        <f>SUMIFS('Faturamento NNE'!$I$2:$I$707,'Faturamento NNE'!$E$2:$E$707,'Infos Relatório'!$B$2,'Faturamento NNE'!$F$2:$F$707,'Infos Relatório'!$B5,'Faturamento NNE'!$AA$2:$AA$707,'Infos Relatório'!AG$1)</f>
        <v>0</v>
      </c>
      <c r="AM5" s="541">
        <f>COUNTIFS('Faturamento NNE'!$E$2:$E$707,'Infos Relatório'!$B$2,'Faturamento NNE'!$F$2:$F$707,'Infos Relatório'!$B5,'Faturamento NNE'!$AA$2:$AA$707,'Infos Relatório'!AM$1)</f>
        <v>0</v>
      </c>
      <c r="AN5" s="542">
        <f>SUMIFS('Faturamento NNE'!$H$2:$H$707,'Faturamento NNE'!$E$2:$E$707,'Infos Relatório'!$B$2,'Faturamento NNE'!$F$2:$F$707,'Infos Relatório'!$B5,'Faturamento NNE'!$AA$2:$AA$707,'Infos Relatório'!AM$1)</f>
        <v>0</v>
      </c>
      <c r="AO5" s="542">
        <f>SUMIFS('Faturamento NNE'!$K$2:$K$707,'Faturamento NNE'!$E$2:$E$707,'Infos Relatório'!$B$2,'Faturamento NNE'!$F$2:$F$707,'Infos Relatório'!$B5,'Faturamento NNE'!$AA$2:$AA$707,'Infos Relatório'!AM$1)</f>
        <v>0</v>
      </c>
      <c r="AP5" s="546">
        <f>SUMIFS('Faturamento NNE'!$P$2:$P$707,'Faturamento NNE'!$E$2:$E$707,'Infos Relatório'!$B$2,'Faturamento NNE'!$F$2:$F$707,'Infos Relatório'!$B5,'Faturamento NNE'!$AA$2:$AA$707,'Infos Relatório'!AM$1,'Faturamento NNE'!$U$2:$U$707,"Sim")+SUMIFS('Faturamento NNE'!$Q$2:$Q$707,'Faturamento NNE'!$E$2:$E$707,'Infos Relatório'!$B$2,'Faturamento NNE'!$F$2:$F$707,'Infos Relatório'!$B5,'Faturamento NNE'!$AA$2:$AA$707,'Infos Relatório'!AM$1,'Faturamento NNE'!$U$2:$U$707,"Sim")</f>
        <v>0</v>
      </c>
      <c r="AQ5" s="227" t="e">
        <f t="shared" si="5"/>
        <v>#DIV/0!</v>
      </c>
      <c r="AR5" s="545">
        <f>SUMIFS('Faturamento NNE'!$I$2:$I$707,'Faturamento NNE'!$E$2:$E$707,'Infos Relatório'!$B$2,'Faturamento NNE'!$F$2:$F$707,'Infos Relatório'!$B5,'Faturamento NNE'!$AA$2:$AA$707,'Infos Relatório'!AM$1)</f>
        <v>0</v>
      </c>
      <c r="AS5" s="541">
        <f>COUNTIFS('Faturamento NNE'!$E$2:$E$707,'Infos Relatório'!$B$2,'Faturamento NNE'!$F$2:$F$707,'Infos Relatório'!$B5,'Faturamento NNE'!$AA$2:$AA$707,'Infos Relatório'!AS$1)</f>
        <v>0</v>
      </c>
      <c r="AT5" s="542">
        <f>SUMIFS('Faturamento NNE'!$H$2:$H$707,'Faturamento NNE'!$E$2:$E$707,'Infos Relatório'!$B$2,'Faturamento NNE'!$F$2:$F$707,'Infos Relatório'!$B5,'Faturamento NNE'!$AA$2:$AA$707,'Infos Relatório'!AS$1)</f>
        <v>0</v>
      </c>
      <c r="AU5" s="542">
        <f>SUMIFS('Faturamento NNE'!$K$2:$K$707,'Faturamento NNE'!$E$2:$E$707,'Infos Relatório'!$B$2,'Faturamento NNE'!$F$2:$F$707,'Infos Relatório'!$B5,'Faturamento NNE'!$AA$2:$AA$707,'Infos Relatório'!AS$1)</f>
        <v>0</v>
      </c>
      <c r="AV5" s="546">
        <f>SUMIFS('Faturamento NNE'!$P$2:$P$707,'Faturamento NNE'!$E$2:$E$707,'Infos Relatório'!$B$2,'Faturamento NNE'!$F$2:$F$707,'Infos Relatório'!$B5,'Faturamento NNE'!$AA$2:$AA$707,'Infos Relatório'!AS$1,'Faturamento NNE'!$U$2:$U$707,"Sim")+SUMIFS('Faturamento NNE'!$Q$2:$Q$707,'Faturamento NNE'!$E$2:$E$707,'Infos Relatório'!$B$2,'Faturamento NNE'!$F$2:$F$707,'Infos Relatório'!$B5,'Faturamento NNE'!$AA$2:$AA$707,'Infos Relatório'!AS$1,'Faturamento NNE'!$U$2:$U$707,"Sim")</f>
        <v>0</v>
      </c>
      <c r="AW5" s="227" t="e">
        <f t="shared" si="6"/>
        <v>#DIV/0!</v>
      </c>
      <c r="AX5" s="545">
        <f>SUMIFS('Faturamento NNE'!$I$2:$I$707,'Faturamento NNE'!$E$2:$E$707,'Infos Relatório'!$B$2,'Faturamento NNE'!$F$2:$F$707,'Infos Relatório'!$B5,'Faturamento NNE'!$AA$2:$AA$707,'Infos Relatório'!AS$1)</f>
        <v>0</v>
      </c>
      <c r="AY5" s="541">
        <f>COUNTIFS('Faturamento NNE'!$E$2:$E$707,'Infos Relatório'!$B$2,'Faturamento NNE'!$F$2:$F$707,'Infos Relatório'!$B5,'Faturamento NNE'!$AA$2:$AA$707,'Infos Relatório'!AY$1)</f>
        <v>0</v>
      </c>
      <c r="AZ5" s="542">
        <f>SUMIFS('Faturamento NNE'!$H$2:$H$707,'Faturamento NNE'!$E$2:$E$707,'Infos Relatório'!$B$2,'Faturamento NNE'!$F$2:$F$707,'Infos Relatório'!$B5,'Faturamento NNE'!$AA$2:$AA$707,'Infos Relatório'!AY$1)</f>
        <v>0</v>
      </c>
      <c r="BA5" s="542">
        <f>SUMIFS('Faturamento NNE'!$K$2:$K$707,'Faturamento NNE'!$E$2:$E$707,'Infos Relatório'!$B$2,'Faturamento NNE'!$F$2:$F$707,'Infos Relatório'!$B5,'Faturamento NNE'!$AA$2:$AA$707,'Infos Relatório'!AY$1)</f>
        <v>0</v>
      </c>
      <c r="BB5" s="546">
        <f>SUMIFS('Faturamento NNE'!$P$2:$P$707,'Faturamento NNE'!$E$2:$E$707,'Infos Relatório'!$B$2,'Faturamento NNE'!$F$2:$F$707,'Infos Relatório'!$B5,'Faturamento NNE'!$AA$2:$AA$707,'Infos Relatório'!AY$1,'Faturamento NNE'!$U$2:$U$707,"Sim")+SUMIFS('Faturamento NNE'!$Q$2:$Q$707,'Faturamento NNE'!$E$2:$E$707,'Infos Relatório'!$B$2,'Faturamento NNE'!$F$2:$F$707,'Infos Relatório'!$B5,'Faturamento NNE'!$AA$2:$AA$707,'Infos Relatório'!AY$1,'Faturamento NNE'!$U$2:$U$707,"Sim")</f>
        <v>0</v>
      </c>
      <c r="BC5" s="227" t="e">
        <f t="shared" si="7"/>
        <v>#DIV/0!</v>
      </c>
      <c r="BD5" s="545">
        <f>SUMIFS('Faturamento NNE'!$I$2:$I$707,'Faturamento NNE'!$E$2:$E$707,'Infos Relatório'!$B$2,'Faturamento NNE'!$F$2:$F$707,'Infos Relatório'!$B5,'Faturamento NNE'!$AA$2:$AA$707,'Infos Relatório'!AY$1)</f>
        <v>0</v>
      </c>
      <c r="BE5" s="541">
        <f>COUNTIFS('Faturamento NNE'!$E$2:$E$707,'Infos Relatório'!$B$2,'Faturamento NNE'!$F$2:$F$707,'Infos Relatório'!$B5,'Faturamento NNE'!$AA$2:$AA$707,'Infos Relatório'!BE$1)</f>
        <v>0</v>
      </c>
      <c r="BF5" s="542">
        <f>SUMIFS('Faturamento NNE'!$H$2:$H$707,'Faturamento NNE'!$E$2:$E$707,'Infos Relatório'!$B$2,'Faturamento NNE'!$F$2:$F$707,'Infos Relatório'!$B5,'Faturamento NNE'!$AA$2:$AA$707,'Infos Relatório'!BE$1)</f>
        <v>0</v>
      </c>
      <c r="BG5" s="542">
        <f>SUMIFS('Faturamento NNE'!$K$2:$K$707,'Faturamento NNE'!$E$2:$E$707,'Infos Relatório'!$B$2,'Faturamento NNE'!$F$2:$F$707,'Infos Relatório'!$B5,'Faturamento NNE'!$AA$2:$AA$707,'Infos Relatório'!BE$1)</f>
        <v>0</v>
      </c>
      <c r="BH5" s="546">
        <f>SUMIFS('Faturamento NNE'!$P$2:$P$707,'Faturamento NNE'!$E$2:$E$707,'Infos Relatório'!$B$2,'Faturamento NNE'!$F$2:$F$707,'Infos Relatório'!$B5,'Faturamento NNE'!$AA$2:$AA$707,'Infos Relatório'!BE$1,'Faturamento NNE'!$U$2:$U$707,"Sim")+SUMIFS('Faturamento NNE'!$Q$2:$Q$707,'Faturamento NNE'!$E$2:$E$707,'Infos Relatório'!$B$2,'Faturamento NNE'!$F$2:$F$707,'Infos Relatório'!$B5,'Faturamento NNE'!$AA$2:$AA$707,'Infos Relatório'!BE$1,'Faturamento NNE'!$U$2:$U$707,"Sim")</f>
        <v>0</v>
      </c>
      <c r="BI5" s="227" t="e">
        <f t="shared" si="8"/>
        <v>#DIV/0!</v>
      </c>
      <c r="BJ5" s="545">
        <f>SUMIFS('Faturamento NNE'!$I$2:$I$707,'Faturamento NNE'!$E$2:$E$707,'Infos Relatório'!$B$2,'Faturamento NNE'!$F$2:$F$707,'Infos Relatório'!$B5,'Faturamento NNE'!$AA$2:$AA$707,'Infos Relatório'!BE$1)</f>
        <v>0</v>
      </c>
      <c r="BK5" s="541">
        <f>COUNTIFS('Faturamento NNE'!$E$2:$E$707,'Infos Relatório'!$B$2,'Faturamento NNE'!$F$2:$F$707,'Infos Relatório'!$B5,'Faturamento NNE'!$AA$2:$AA$707,'Infos Relatório'!BK$1)</f>
        <v>0</v>
      </c>
      <c r="BL5" s="542">
        <f>SUMIFS('Faturamento NNE'!$H$2:$H$707,'Faturamento NNE'!$E$2:$E$707,'Infos Relatório'!$B$2,'Faturamento NNE'!$F$2:$F$707,'Infos Relatório'!$B5,'Faturamento NNE'!$AA$2:$AA$707,'Infos Relatório'!BK$1)</f>
        <v>0</v>
      </c>
      <c r="BM5" s="542">
        <f>SUMIFS('Faturamento NNE'!$K$2:$K$707,'Faturamento NNE'!$E$2:$E$707,'Infos Relatório'!$B$2,'Faturamento NNE'!$F$2:$F$707,'Infos Relatório'!$B5,'Faturamento NNE'!$AA$2:$AA$707,'Infos Relatório'!BK$1)</f>
        <v>0</v>
      </c>
      <c r="BN5" s="546">
        <f>SUMIFS('Faturamento NNE'!$P$2:$P$707,'Faturamento NNE'!$E$2:$E$707,'Infos Relatório'!$B$2,'Faturamento NNE'!$F$2:$F$707,'Infos Relatório'!$B5,'Faturamento NNE'!$AA$2:$AA$707,'Infos Relatório'!BK$1,'Faturamento NNE'!$U$2:$U$707,"Sim")+SUMIFS('Faturamento NNE'!$Q$2:$Q$707,'Faturamento NNE'!$E$2:$E$707,'Infos Relatório'!$B$2,'Faturamento NNE'!$F$2:$F$707,'Infos Relatório'!$B5,'Faturamento NNE'!$AA$2:$AA$707,'Infos Relatório'!BK$1,'Faturamento NNE'!$U$2:$U$707,"Sim")</f>
        <v>0</v>
      </c>
      <c r="BO5" s="227" t="e">
        <f t="shared" si="9"/>
        <v>#DIV/0!</v>
      </c>
      <c r="BP5" s="545">
        <f>SUMIFS('Faturamento NNE'!$I$2:$I$707,'Faturamento NNE'!$E$2:$E$707,'Infos Relatório'!$B$2,'Faturamento NNE'!$F$2:$F$707,'Infos Relatório'!$B5,'Faturamento NNE'!$AA$2:$AA$707,'Infos Relatório'!BK$1)</f>
        <v>0</v>
      </c>
      <c r="BQ5" s="541">
        <f>COUNTIFS('Faturamento NNE'!$E$2:$E$707,'Infos Relatório'!$B$2,'Faturamento NNE'!$F$2:$F$707,'Infos Relatório'!$B5,'Faturamento NNE'!$AA$2:$AA$707,'Infos Relatório'!BQ$1)</f>
        <v>0</v>
      </c>
      <c r="BR5" s="542">
        <f>SUMIFS('Faturamento NNE'!$H$2:$H$707,'Faturamento NNE'!$E$2:$E$707,'Infos Relatório'!$B$2,'Faturamento NNE'!$F$2:$F$707,'Infos Relatório'!$B5,'Faturamento NNE'!$AA$2:$AA$707,'Infos Relatório'!BQ$1)</f>
        <v>0</v>
      </c>
      <c r="BS5" s="542">
        <f>SUMIFS('Faturamento NNE'!$K$2:$K$707,'Faturamento NNE'!$E$2:$E$707,'Infos Relatório'!$B$2,'Faturamento NNE'!$F$2:$F$707,'Infos Relatório'!$B5,'Faturamento NNE'!$AA$2:$AA$707,'Infos Relatório'!BQ$1)</f>
        <v>0</v>
      </c>
      <c r="BT5" s="546">
        <f>SUMIFS('Faturamento NNE'!$P$2:$P$707,'Faturamento NNE'!$E$2:$E$707,'Infos Relatório'!$B$2,'Faturamento NNE'!$F$2:$F$707,'Infos Relatório'!$B5,'Faturamento NNE'!$AA$2:$AA$707,'Infos Relatório'!BQ$1,'Faturamento NNE'!$U$2:$U$707,"Sim")+SUMIFS('Faturamento NNE'!$Q$2:$Q$707,'Faturamento NNE'!$E$2:$E$707,'Infos Relatório'!$B$2,'Faturamento NNE'!$F$2:$F$707,'Infos Relatório'!$B5,'Faturamento NNE'!$AA$2:$AA$707,'Infos Relatório'!BQ$1,'Faturamento NNE'!$U$2:$U$707,"Sim")</f>
        <v>0</v>
      </c>
      <c r="BU5" s="227" t="e">
        <f t="shared" si="10"/>
        <v>#DIV/0!</v>
      </c>
      <c r="BV5" s="545">
        <f>SUMIFS('Faturamento NNE'!$I$2:$I$707,'Faturamento NNE'!$E$2:$E$707,'Infos Relatório'!$B$2,'Faturamento NNE'!$F$2:$F$707,'Infos Relatório'!$B5,'Faturamento NNE'!$AA$2:$AA$707,'Infos Relatório'!BQ$1)</f>
        <v>0</v>
      </c>
    </row>
    <row r="6" spans="2:74">
      <c r="B6" s="217" t="s">
        <v>133</v>
      </c>
      <c r="C6" s="541">
        <f>COUNTIFS('Faturamento NNE'!$E$2:$E$707,'Infos Relatório'!$B$2,'Faturamento NNE'!$F$2:$F$707,'Infos Relatório'!$B6,'Faturamento NNE'!$AA$2:$AA$707,'Infos Relatório'!C$1)</f>
        <v>0</v>
      </c>
      <c r="D6" s="542">
        <f>SUMIFS('Faturamento NNE'!$H$2:$H$707,'Faturamento NNE'!$E$2:$E$707,'Infos Relatório'!$B$2,'Faturamento NNE'!$F$2:$F$707,'Infos Relatório'!$B6,'Faturamento NNE'!$AA$2:$AA$707,'Infos Relatório'!C$1)</f>
        <v>0</v>
      </c>
      <c r="E6" s="543">
        <f>SUMIFS('Faturamento NNE'!$K$2:$K$707,'Faturamento NNE'!$E$2:$E$707,'Infos Relatório'!$B$2,'Faturamento NNE'!$F$2:$F$707,'Infos Relatório'!$B6,'Faturamento NNE'!$AA$2:$AA$707,'Infos Relatório'!C$1)</f>
        <v>0</v>
      </c>
      <c r="F6" s="544">
        <f>SUMIFS('Faturamento NNE'!$P$2:$P$707,'Faturamento NNE'!$E$2:$E$707,'Infos Relatório'!$B$2,'Faturamento NNE'!$F$2:$F$707,'Infos Relatório'!$B6,'Faturamento NNE'!$AA$2:$AA$707,'Infos Relatório'!C$1,'Faturamento NNE'!$U$2:$U$707,"Sim")+SUMIFS('Faturamento NNE'!$Q$2:$Q$707,'Faturamento NNE'!$E$2:$E$707,'Infos Relatório'!$B$2,'Faturamento NNE'!$F$2:$F$707,'Infos Relatório'!$B6,'Faturamento NNE'!$AA$2:$AA$707,'Infos Relatório'!C$1,'Faturamento NNE'!$U$2:$U$707,"Sim")</f>
        <v>0</v>
      </c>
      <c r="G6" s="283" t="e">
        <f t="shared" si="11"/>
        <v>#DIV/0!</v>
      </c>
      <c r="H6" s="545">
        <f>SUMIFS('Faturamento NNE'!$I$2:$I$707,'Faturamento NNE'!$E$2:$E$707,'Infos Relatório'!$B$2,'Faturamento NNE'!$F$2:$F$707,'Infos Relatório'!$B6,'Faturamento NNE'!$AA$2:$AA$707,'Infos Relatório'!C$1)</f>
        <v>0</v>
      </c>
      <c r="I6" s="541">
        <f>COUNTIFS('Faturamento NNE'!$E$2:$E$707,'Infos Relatório'!$B$2,'Faturamento NNE'!$F$2:$F$707,'Infos Relatório'!$B6,'Faturamento NNE'!$AA$2:$AA$707,'Infos Relatório'!I$1)</f>
        <v>0</v>
      </c>
      <c r="J6" s="542">
        <f>SUMIFS('Faturamento NNE'!$H$2:$H$707,'Faturamento NNE'!$E$2:$E$707,'Infos Relatório'!$B$2,'Faturamento NNE'!$F$2:$F$707,'Infos Relatório'!$B6,'Faturamento NNE'!$AA$2:$AA$707,'Infos Relatório'!I$1)</f>
        <v>0</v>
      </c>
      <c r="K6" s="543">
        <f>SUMIFS('Faturamento NNE'!$K$2:$K$707,'Faturamento NNE'!$E$2:$E$707,'Infos Relatório'!$B$2,'Faturamento NNE'!$F$2:$F$707,'Infos Relatório'!$B6,'Faturamento NNE'!$AA$2:$AA$707,'Infos Relatório'!I$1)</f>
        <v>0</v>
      </c>
      <c r="L6" s="544">
        <f>SUMIFS('Faturamento NNE'!$P$2:$P$707,'Faturamento NNE'!$E$2:$E$707,'Infos Relatório'!$B$2,'Faturamento NNE'!$F$2:$F$707,'Infos Relatório'!$B6,'Faturamento NNE'!$AA$2:$AA$707,'Infos Relatório'!I$1,'Faturamento NNE'!$U$2:$U$707,"Sim")+SUMIFS('Faturamento NNE'!$Q$2:$Q$707,'Faturamento NNE'!$E$2:$E$707,'Infos Relatório'!$B$2,'Faturamento NNE'!$F$2:$F$707,'Infos Relatório'!$B6,'Faturamento NNE'!$AA$2:$AA$707,'Infos Relatório'!I$1,'Faturamento NNE'!$U$2:$U$707,"Sim")</f>
        <v>0</v>
      </c>
      <c r="M6" s="283" t="e">
        <f t="shared" si="0"/>
        <v>#DIV/0!</v>
      </c>
      <c r="N6" s="545">
        <f>SUMIFS('Faturamento NNE'!$I$2:$I$707,'Faturamento NNE'!$E$2:$E$707,'Infos Relatório'!$B$2,'Faturamento NNE'!$F$2:$F$707,'Infos Relatório'!$B6,'Faturamento NNE'!$AA$2:$AA$707,'Infos Relatório'!I$1)</f>
        <v>0</v>
      </c>
      <c r="O6" s="541">
        <f>COUNTIFS('Faturamento NNE'!$E$2:$E$707,'Infos Relatório'!$B$2,'Faturamento NNE'!$F$2:$F$707,'Infos Relatório'!$B6,'Faturamento NNE'!$AA$2:$AA$707,'Infos Relatório'!O$1)</f>
        <v>0</v>
      </c>
      <c r="P6" s="542">
        <f>SUMIFS('Faturamento NNE'!$H$2:$H$707,'Faturamento NNE'!$E$2:$E$707,'Infos Relatório'!$B$2,'Faturamento NNE'!$F$2:$F$707,'Infos Relatório'!$B6,'Faturamento NNE'!$AA$2:$AA$707,'Infos Relatório'!O$1)</f>
        <v>0</v>
      </c>
      <c r="Q6" s="542">
        <f>SUMIFS('Faturamento NNE'!$K$2:$K$707,'Faturamento NNE'!$E$2:$E$707,'Infos Relatório'!$B$2,'Faturamento NNE'!$F$2:$F$707,'Infos Relatório'!$B6,'Faturamento NNE'!$AA$2:$AA$707,'Infos Relatório'!O$1)</f>
        <v>0</v>
      </c>
      <c r="R6" s="546">
        <f>SUMIFS('Faturamento NNE'!$P$2:$P$707,'Faturamento NNE'!$E$2:$E$707,'Infos Relatório'!$B$2,'Faturamento NNE'!$F$2:$F$707,'Infos Relatório'!$B6,'Faturamento NNE'!$AA$2:$AA$707,'Infos Relatório'!O$1,'Faturamento NNE'!$U$2:$U$707,"Sim")+SUMIFS('Faturamento NNE'!$Q$2:$Q$707,'Faturamento NNE'!$E$2:$E$707,'Infos Relatório'!$B$2,'Faturamento NNE'!$F$2:$F$707,'Infos Relatório'!$B6,'Faturamento NNE'!$AA$2:$AA$707,'Infos Relatório'!O$1,'Faturamento NNE'!$U$2:$U$707,"Sim")</f>
        <v>0</v>
      </c>
      <c r="S6" s="227" t="e">
        <f t="shared" si="1"/>
        <v>#DIV/0!</v>
      </c>
      <c r="T6" s="545">
        <f>SUMIFS('Faturamento NNE'!$I$2:$I$707,'Faturamento NNE'!$E$2:$E$707,'Infos Relatório'!$B$2,'Faturamento NNE'!$F$2:$F$707,'Infos Relatório'!$B6,'Faturamento NNE'!$AA$2:$AA$707,'Infos Relatório'!O$1)</f>
        <v>0</v>
      </c>
      <c r="U6" s="541">
        <f>COUNTIFS('Faturamento NNE'!$E$2:$E$707,'Infos Relatório'!$B$2,'Faturamento NNE'!$F$2:$F$707,'Infos Relatório'!$B6,'Faturamento NNE'!$AA$2:$AA$707,'Infos Relatório'!U$1)</f>
        <v>0</v>
      </c>
      <c r="V6" s="542">
        <f>SUMIFS('Faturamento NNE'!$H$2:$H$707,'Faturamento NNE'!$E$2:$E$707,'Infos Relatório'!$B$2,'Faturamento NNE'!$F$2:$F$707,'Infos Relatório'!$B6,'Faturamento NNE'!$AA$2:$AA$707,'Infos Relatório'!U$1)</f>
        <v>0</v>
      </c>
      <c r="W6" s="542">
        <f>SUMIFS('Faturamento NNE'!$K$2:$K$707,'Faturamento NNE'!$E$2:$E$707,'Infos Relatório'!$B$2,'Faturamento NNE'!$F$2:$F$707,'Infos Relatório'!$B6,'Faturamento NNE'!$AA$2:$AA$707,'Infos Relatório'!U$1)</f>
        <v>0</v>
      </c>
      <c r="X6" s="546">
        <f>SUMIFS('Faturamento NNE'!$P$2:$P$707,'Faturamento NNE'!$E$2:$E$707,'Infos Relatório'!$B$2,'Faturamento NNE'!$F$2:$F$707,'Infos Relatório'!$B6,'Faturamento NNE'!$AA$2:$AA$707,'Infos Relatório'!U$1,'Faturamento NNE'!$U$2:$U$707,"Sim")+SUMIFS('Faturamento NNE'!$Q$2:$Q$707,'Faturamento NNE'!$E$2:$E$707,'Infos Relatório'!$B$2,'Faturamento NNE'!$F$2:$F$707,'Infos Relatório'!$B6,'Faturamento NNE'!$AA$2:$AA$707,'Infos Relatório'!U$1,'Faturamento NNE'!$U$2:$U$707,"Sim")</f>
        <v>0</v>
      </c>
      <c r="Y6" s="227" t="e">
        <f t="shared" si="2"/>
        <v>#DIV/0!</v>
      </c>
      <c r="Z6" s="545">
        <f>SUMIFS('Faturamento NNE'!$I$2:$I$707,'Faturamento NNE'!$E$2:$E$707,'Infos Relatório'!$B$2,'Faturamento NNE'!$F$2:$F$707,'Infos Relatório'!$B6,'Faturamento NNE'!$AA$2:$AA$707,'Infos Relatório'!U$1)</f>
        <v>0</v>
      </c>
      <c r="AA6" s="541">
        <f>COUNTIFS('Faturamento NNE'!$E$2:$E$707,'Infos Relatório'!$B$2,'Faturamento NNE'!$F$2:$F$707,'Infos Relatório'!$B6,'Faturamento NNE'!$AA$2:$AA$707,'Infos Relatório'!AA$1)</f>
        <v>0</v>
      </c>
      <c r="AB6" s="542">
        <f>SUMIFS('Faturamento NNE'!$H$2:$H$707,'Faturamento NNE'!$E$2:$E$707,'Infos Relatório'!$B$2,'Faturamento NNE'!$F$2:$F$707,'Infos Relatório'!$B6,'Faturamento NNE'!$AA$2:$AA$707,'Infos Relatório'!AA$1)</f>
        <v>0</v>
      </c>
      <c r="AC6" s="542">
        <f>SUMIFS('Faturamento NNE'!$K$2:$K$707,'Faturamento NNE'!$E$2:$E$707,'Infos Relatório'!$B$2,'Faturamento NNE'!$F$2:$F$707,'Infos Relatório'!$B6,'Faturamento NNE'!$AA$2:$AA$707,'Infos Relatório'!AA$1)</f>
        <v>0</v>
      </c>
      <c r="AD6" s="546">
        <f>SUMIFS('Faturamento NNE'!$P$2:$P$707,'Faturamento NNE'!$E$2:$E$707,'Infos Relatório'!$B$2,'Faturamento NNE'!$F$2:$F$707,'Infos Relatório'!$B6,'Faturamento NNE'!$AA$2:$AA$707,'Infos Relatório'!AA$1,'Faturamento NNE'!$U$2:$U$707,"Sim")+SUMIFS('Faturamento NNE'!$Q$2:$Q$707,'Faturamento NNE'!$E$2:$E$707,'Infos Relatório'!$B$2,'Faturamento NNE'!$F$2:$F$707,'Infos Relatório'!$B6,'Faturamento NNE'!$AA$2:$AA$707,'Infos Relatório'!AA$1,'Faturamento NNE'!$U$2:$U$707,"Sim")</f>
        <v>0</v>
      </c>
      <c r="AE6" s="227" t="e">
        <f t="shared" si="3"/>
        <v>#DIV/0!</v>
      </c>
      <c r="AF6" s="545">
        <f>SUMIFS('Faturamento NNE'!$I$2:$I$707,'Faturamento NNE'!$E$2:$E$707,'Infos Relatório'!$B$2,'Faturamento NNE'!$F$2:$F$707,'Infos Relatório'!$B6,'Faturamento NNE'!$AA$2:$AA$707,'Infos Relatório'!AA$1)</f>
        <v>0</v>
      </c>
      <c r="AG6" s="541">
        <f>COUNTIFS('Faturamento NNE'!$E$2:$E$707,'Infos Relatório'!$B$2,'Faturamento NNE'!$F$2:$F$707,'Infos Relatório'!$B6,'Faturamento NNE'!$AA$2:$AA$707,'Infos Relatório'!AG$1)</f>
        <v>0</v>
      </c>
      <c r="AH6" s="542">
        <f>SUMIFS('Faturamento NNE'!$H$2:$H$707,'Faturamento NNE'!$E$2:$E$707,'Infos Relatório'!$B$2,'Faturamento NNE'!$F$2:$F$707,'Infos Relatório'!$B6,'Faturamento NNE'!$AA$2:$AA$707,'Infos Relatório'!AG$1)</f>
        <v>0</v>
      </c>
      <c r="AI6" s="542">
        <f>SUMIFS('Faturamento NNE'!$K$2:$K$707,'Faturamento NNE'!$E$2:$E$707,'Infos Relatório'!$B$2,'Faturamento NNE'!$F$2:$F$707,'Infos Relatório'!$B6,'Faturamento NNE'!$AA$2:$AA$707,'Infos Relatório'!AG$1)</f>
        <v>0</v>
      </c>
      <c r="AJ6" s="546">
        <f>SUMIFS('Faturamento NNE'!$P$2:$P$707,'Faturamento NNE'!$E$2:$E$707,'Infos Relatório'!$B$2,'Faturamento NNE'!$F$2:$F$707,'Infos Relatório'!$B6,'Faturamento NNE'!$AA$2:$AA$707,'Infos Relatório'!AG$1,'Faturamento NNE'!$U$2:$U$707,"Sim")+SUMIFS('Faturamento NNE'!$Q$2:$Q$707,'Faturamento NNE'!$E$2:$E$707,'Infos Relatório'!$B$2,'Faturamento NNE'!$F$2:$F$707,'Infos Relatório'!$B6,'Faturamento NNE'!$AA$2:$AA$707,'Infos Relatório'!AG$1,'Faturamento NNE'!$U$2:$U$707,"Sim")</f>
        <v>0</v>
      </c>
      <c r="AK6" s="227" t="e">
        <f t="shared" si="4"/>
        <v>#DIV/0!</v>
      </c>
      <c r="AL6" s="545">
        <f>SUMIFS('Faturamento NNE'!$I$2:$I$707,'Faturamento NNE'!$E$2:$E$707,'Infos Relatório'!$B$2,'Faturamento NNE'!$F$2:$F$707,'Infos Relatório'!$B6,'Faturamento NNE'!$AA$2:$AA$707,'Infos Relatório'!AG$1)</f>
        <v>0</v>
      </c>
      <c r="AM6" s="541">
        <f>COUNTIFS('Faturamento NNE'!$E$2:$E$707,'Infos Relatório'!$B$2,'Faturamento NNE'!$F$2:$F$707,'Infos Relatório'!$B6,'Faturamento NNE'!$AA$2:$AA$707,'Infos Relatório'!AM$1)</f>
        <v>0</v>
      </c>
      <c r="AN6" s="542">
        <f>SUMIFS('Faturamento NNE'!$H$2:$H$707,'Faturamento NNE'!$E$2:$E$707,'Infos Relatório'!$B$2,'Faturamento NNE'!$F$2:$F$707,'Infos Relatório'!$B6,'Faturamento NNE'!$AA$2:$AA$707,'Infos Relatório'!AM$1)</f>
        <v>0</v>
      </c>
      <c r="AO6" s="542">
        <f>SUMIFS('Faturamento NNE'!$K$2:$K$707,'Faturamento NNE'!$E$2:$E$707,'Infos Relatório'!$B$2,'Faturamento NNE'!$F$2:$F$707,'Infos Relatório'!$B6,'Faturamento NNE'!$AA$2:$AA$707,'Infos Relatório'!AM$1)</f>
        <v>0</v>
      </c>
      <c r="AP6" s="546">
        <f>SUMIFS('Faturamento NNE'!$P$2:$P$707,'Faturamento NNE'!$E$2:$E$707,'Infos Relatório'!$B$2,'Faturamento NNE'!$F$2:$F$707,'Infos Relatório'!$B6,'Faturamento NNE'!$AA$2:$AA$707,'Infos Relatório'!AM$1,'Faturamento NNE'!$U$2:$U$707,"Sim")+SUMIFS('Faturamento NNE'!$Q$2:$Q$707,'Faturamento NNE'!$E$2:$E$707,'Infos Relatório'!$B$2,'Faturamento NNE'!$F$2:$F$707,'Infos Relatório'!$B6,'Faturamento NNE'!$AA$2:$AA$707,'Infos Relatório'!AM$1,'Faturamento NNE'!$U$2:$U$707,"Sim")</f>
        <v>0</v>
      </c>
      <c r="AQ6" s="227" t="e">
        <f t="shared" si="5"/>
        <v>#DIV/0!</v>
      </c>
      <c r="AR6" s="545">
        <f>SUMIFS('Faturamento NNE'!$I$2:$I$707,'Faturamento NNE'!$E$2:$E$707,'Infos Relatório'!$B$2,'Faturamento NNE'!$F$2:$F$707,'Infos Relatório'!$B6,'Faturamento NNE'!$AA$2:$AA$707,'Infos Relatório'!AM$1)</f>
        <v>0</v>
      </c>
      <c r="AS6" s="541">
        <f>COUNTIFS('Faturamento NNE'!$E$2:$E$707,'Infos Relatório'!$B$2,'Faturamento NNE'!$F$2:$F$707,'Infos Relatório'!$B6,'Faturamento NNE'!$AA$2:$AA$707,'Infos Relatório'!AS$1)</f>
        <v>0</v>
      </c>
      <c r="AT6" s="542">
        <f>SUMIFS('Faturamento NNE'!$H$2:$H$707,'Faturamento NNE'!$E$2:$E$707,'Infos Relatório'!$B$2,'Faturamento NNE'!$F$2:$F$707,'Infos Relatório'!$B6,'Faturamento NNE'!$AA$2:$AA$707,'Infos Relatório'!AS$1)</f>
        <v>0</v>
      </c>
      <c r="AU6" s="542">
        <f>SUMIFS('Faturamento NNE'!$K$2:$K$707,'Faturamento NNE'!$E$2:$E$707,'Infos Relatório'!$B$2,'Faturamento NNE'!$F$2:$F$707,'Infos Relatório'!$B6,'Faturamento NNE'!$AA$2:$AA$707,'Infos Relatório'!AS$1)</f>
        <v>0</v>
      </c>
      <c r="AV6" s="546">
        <f>SUMIFS('Faturamento NNE'!$P$2:$P$707,'Faturamento NNE'!$E$2:$E$707,'Infos Relatório'!$B$2,'Faturamento NNE'!$F$2:$F$707,'Infos Relatório'!$B6,'Faturamento NNE'!$AA$2:$AA$707,'Infos Relatório'!AS$1,'Faturamento NNE'!$U$2:$U$707,"Sim")+SUMIFS('Faturamento NNE'!$Q$2:$Q$707,'Faturamento NNE'!$E$2:$E$707,'Infos Relatório'!$B$2,'Faturamento NNE'!$F$2:$F$707,'Infos Relatório'!$B6,'Faturamento NNE'!$AA$2:$AA$707,'Infos Relatório'!AS$1,'Faturamento NNE'!$U$2:$U$707,"Sim")</f>
        <v>0</v>
      </c>
      <c r="AW6" s="227" t="e">
        <f t="shared" si="6"/>
        <v>#DIV/0!</v>
      </c>
      <c r="AX6" s="545">
        <f>SUMIFS('Faturamento NNE'!$I$2:$I$707,'Faturamento NNE'!$E$2:$E$707,'Infos Relatório'!$B$2,'Faturamento NNE'!$F$2:$F$707,'Infos Relatório'!$B6,'Faturamento NNE'!$AA$2:$AA$707,'Infos Relatório'!AS$1)</f>
        <v>0</v>
      </c>
      <c r="AY6" s="541">
        <f>COUNTIFS('Faturamento NNE'!$E$2:$E$707,'Infos Relatório'!$B$2,'Faturamento NNE'!$F$2:$F$707,'Infos Relatório'!$B6,'Faturamento NNE'!$AA$2:$AA$707,'Infos Relatório'!AY$1)</f>
        <v>0</v>
      </c>
      <c r="AZ6" s="542">
        <f>SUMIFS('Faturamento NNE'!$H$2:$H$707,'Faturamento NNE'!$E$2:$E$707,'Infos Relatório'!$B$2,'Faturamento NNE'!$F$2:$F$707,'Infos Relatório'!$B6,'Faturamento NNE'!$AA$2:$AA$707,'Infos Relatório'!AY$1)</f>
        <v>0</v>
      </c>
      <c r="BA6" s="542">
        <f>SUMIFS('Faturamento NNE'!$K$2:$K$707,'Faturamento NNE'!$E$2:$E$707,'Infos Relatório'!$B$2,'Faturamento NNE'!$F$2:$F$707,'Infos Relatório'!$B6,'Faturamento NNE'!$AA$2:$AA$707,'Infos Relatório'!AY$1)</f>
        <v>0</v>
      </c>
      <c r="BB6" s="546">
        <f>SUMIFS('Faturamento NNE'!$P$2:$P$707,'Faturamento NNE'!$E$2:$E$707,'Infos Relatório'!$B$2,'Faturamento NNE'!$F$2:$F$707,'Infos Relatório'!$B6,'Faturamento NNE'!$AA$2:$AA$707,'Infos Relatório'!AY$1,'Faturamento NNE'!$U$2:$U$707,"Sim")+SUMIFS('Faturamento NNE'!$Q$2:$Q$707,'Faturamento NNE'!$E$2:$E$707,'Infos Relatório'!$B$2,'Faturamento NNE'!$F$2:$F$707,'Infos Relatório'!$B6,'Faturamento NNE'!$AA$2:$AA$707,'Infos Relatório'!AY$1,'Faturamento NNE'!$U$2:$U$707,"Sim")</f>
        <v>0</v>
      </c>
      <c r="BC6" s="227" t="e">
        <f t="shared" si="7"/>
        <v>#DIV/0!</v>
      </c>
      <c r="BD6" s="545">
        <f>SUMIFS('Faturamento NNE'!$I$2:$I$707,'Faturamento NNE'!$E$2:$E$707,'Infos Relatório'!$B$2,'Faturamento NNE'!$F$2:$F$707,'Infos Relatório'!$B6,'Faturamento NNE'!$AA$2:$AA$707,'Infos Relatório'!AY$1)</f>
        <v>0</v>
      </c>
      <c r="BE6" s="541">
        <f>COUNTIFS('Faturamento NNE'!$E$2:$E$707,'Infos Relatório'!$B$2,'Faturamento NNE'!$F$2:$F$707,'Infos Relatório'!$B6,'Faturamento NNE'!$AA$2:$AA$707,'Infos Relatório'!BE$1)</f>
        <v>0</v>
      </c>
      <c r="BF6" s="542">
        <f>SUMIFS('Faturamento NNE'!$H$2:$H$707,'Faturamento NNE'!$E$2:$E$707,'Infos Relatório'!$B$2,'Faturamento NNE'!$F$2:$F$707,'Infos Relatório'!$B6,'Faturamento NNE'!$AA$2:$AA$707,'Infos Relatório'!BE$1)</f>
        <v>0</v>
      </c>
      <c r="BG6" s="542">
        <f>SUMIFS('Faturamento NNE'!$K$2:$K$707,'Faturamento NNE'!$E$2:$E$707,'Infos Relatório'!$B$2,'Faturamento NNE'!$F$2:$F$707,'Infos Relatório'!$B6,'Faturamento NNE'!$AA$2:$AA$707,'Infos Relatório'!BE$1)</f>
        <v>0</v>
      </c>
      <c r="BH6" s="546">
        <f>SUMIFS('Faturamento NNE'!$P$2:$P$707,'Faturamento NNE'!$E$2:$E$707,'Infos Relatório'!$B$2,'Faturamento NNE'!$F$2:$F$707,'Infos Relatório'!$B6,'Faturamento NNE'!$AA$2:$AA$707,'Infos Relatório'!BE$1,'Faturamento NNE'!$U$2:$U$707,"Sim")+SUMIFS('Faturamento NNE'!$Q$2:$Q$707,'Faturamento NNE'!$E$2:$E$707,'Infos Relatório'!$B$2,'Faturamento NNE'!$F$2:$F$707,'Infos Relatório'!$B6,'Faturamento NNE'!$AA$2:$AA$707,'Infos Relatório'!BE$1,'Faturamento NNE'!$U$2:$U$707,"Sim")</f>
        <v>0</v>
      </c>
      <c r="BI6" s="227" t="e">
        <f t="shared" si="8"/>
        <v>#DIV/0!</v>
      </c>
      <c r="BJ6" s="545">
        <f>SUMIFS('Faturamento NNE'!$I$2:$I$707,'Faturamento NNE'!$E$2:$E$707,'Infos Relatório'!$B$2,'Faturamento NNE'!$F$2:$F$707,'Infos Relatório'!$B6,'Faturamento NNE'!$AA$2:$AA$707,'Infos Relatório'!BE$1)</f>
        <v>0</v>
      </c>
      <c r="BK6" s="541">
        <f>COUNTIFS('Faturamento NNE'!$E$2:$E$707,'Infos Relatório'!$B$2,'Faturamento NNE'!$F$2:$F$707,'Infos Relatório'!$B6,'Faturamento NNE'!$AA$2:$AA$707,'Infos Relatório'!BK$1)</f>
        <v>0</v>
      </c>
      <c r="BL6" s="542">
        <f>SUMIFS('Faturamento NNE'!$H$2:$H$707,'Faturamento NNE'!$E$2:$E$707,'Infos Relatório'!$B$2,'Faturamento NNE'!$F$2:$F$707,'Infos Relatório'!$B6,'Faturamento NNE'!$AA$2:$AA$707,'Infos Relatório'!BK$1)</f>
        <v>0</v>
      </c>
      <c r="BM6" s="542">
        <f>SUMIFS('Faturamento NNE'!$K$2:$K$707,'Faturamento NNE'!$E$2:$E$707,'Infos Relatório'!$B$2,'Faturamento NNE'!$F$2:$F$707,'Infos Relatório'!$B6,'Faturamento NNE'!$AA$2:$AA$707,'Infos Relatório'!BK$1)</f>
        <v>0</v>
      </c>
      <c r="BN6" s="546">
        <f>SUMIFS('Faturamento NNE'!$P$2:$P$707,'Faturamento NNE'!$E$2:$E$707,'Infos Relatório'!$B$2,'Faturamento NNE'!$F$2:$F$707,'Infos Relatório'!$B6,'Faturamento NNE'!$AA$2:$AA$707,'Infos Relatório'!BK$1,'Faturamento NNE'!$U$2:$U$707,"Sim")+SUMIFS('Faturamento NNE'!$Q$2:$Q$707,'Faturamento NNE'!$E$2:$E$707,'Infos Relatório'!$B$2,'Faturamento NNE'!$F$2:$F$707,'Infos Relatório'!$B6,'Faturamento NNE'!$AA$2:$AA$707,'Infos Relatório'!BK$1,'Faturamento NNE'!$U$2:$U$707,"Sim")</f>
        <v>0</v>
      </c>
      <c r="BO6" s="227" t="e">
        <f t="shared" si="9"/>
        <v>#DIV/0!</v>
      </c>
      <c r="BP6" s="545">
        <f>SUMIFS('Faturamento NNE'!$I$2:$I$707,'Faturamento NNE'!$E$2:$E$707,'Infos Relatório'!$B$2,'Faturamento NNE'!$F$2:$F$707,'Infos Relatório'!$B6,'Faturamento NNE'!$AA$2:$AA$707,'Infos Relatório'!BK$1)</f>
        <v>0</v>
      </c>
      <c r="BQ6" s="541">
        <f>COUNTIFS('Faturamento NNE'!$E$2:$E$707,'Infos Relatório'!$B$2,'Faturamento NNE'!$F$2:$F$707,'Infos Relatório'!$B6,'Faturamento NNE'!$AA$2:$AA$707,'Infos Relatório'!BQ$1)</f>
        <v>0</v>
      </c>
      <c r="BR6" s="542">
        <f>SUMIFS('Faturamento NNE'!$H$2:$H$707,'Faturamento NNE'!$E$2:$E$707,'Infos Relatório'!$B$2,'Faturamento NNE'!$F$2:$F$707,'Infos Relatório'!$B6,'Faturamento NNE'!$AA$2:$AA$707,'Infos Relatório'!BQ$1)</f>
        <v>0</v>
      </c>
      <c r="BS6" s="542">
        <f>SUMIFS('Faturamento NNE'!$K$2:$K$707,'Faturamento NNE'!$E$2:$E$707,'Infos Relatório'!$B$2,'Faturamento NNE'!$F$2:$F$707,'Infos Relatório'!$B6,'Faturamento NNE'!$AA$2:$AA$707,'Infos Relatório'!BQ$1)</f>
        <v>0</v>
      </c>
      <c r="BT6" s="546">
        <f>SUMIFS('Faturamento NNE'!$P$2:$P$707,'Faturamento NNE'!$E$2:$E$707,'Infos Relatório'!$B$2,'Faturamento NNE'!$F$2:$F$707,'Infos Relatório'!$B6,'Faturamento NNE'!$AA$2:$AA$707,'Infos Relatório'!BQ$1,'Faturamento NNE'!$U$2:$U$707,"Sim")+SUMIFS('Faturamento NNE'!$Q$2:$Q$707,'Faturamento NNE'!$E$2:$E$707,'Infos Relatório'!$B$2,'Faturamento NNE'!$F$2:$F$707,'Infos Relatório'!$B6,'Faturamento NNE'!$AA$2:$AA$707,'Infos Relatório'!BQ$1,'Faturamento NNE'!$U$2:$U$707,"Sim")</f>
        <v>0</v>
      </c>
      <c r="BU6" s="227" t="e">
        <f t="shared" si="10"/>
        <v>#DIV/0!</v>
      </c>
      <c r="BV6" s="545">
        <f>SUMIFS('Faturamento NNE'!$I$2:$I$707,'Faturamento NNE'!$E$2:$E$707,'Infos Relatório'!$B$2,'Faturamento NNE'!$F$2:$F$707,'Infos Relatório'!$B6,'Faturamento NNE'!$AA$2:$AA$707,'Infos Relatório'!BQ$1)</f>
        <v>0</v>
      </c>
    </row>
    <row r="7" spans="2:74">
      <c r="B7" s="217" t="s">
        <v>134</v>
      </c>
      <c r="C7" s="541">
        <f>COUNTIFS('Faturamento NNE'!$E$2:$E$707,'Infos Relatório'!$B$2,'Faturamento NNE'!$F$2:$F$707,'Infos Relatório'!$B7,'Faturamento NNE'!$AA$2:$AA$707,'Infos Relatório'!C$1)</f>
        <v>0</v>
      </c>
      <c r="D7" s="542">
        <f>SUMIFS('Faturamento NNE'!$H$2:$H$707,'Faturamento NNE'!$E$2:$E$707,'Infos Relatório'!$B$2,'Faturamento NNE'!$F$2:$F$707,'Infos Relatório'!$B7,'Faturamento NNE'!$AA$2:$AA$707,'Infos Relatório'!C$1)</f>
        <v>0</v>
      </c>
      <c r="E7" s="543">
        <f>SUMIFS('Faturamento NNE'!$K$2:$K$707,'Faturamento NNE'!$E$2:$E$707,'Infos Relatório'!$B$2,'Faturamento NNE'!$F$2:$F$707,'Infos Relatório'!$B7,'Faturamento NNE'!$AA$2:$AA$707,'Infos Relatório'!C$1)</f>
        <v>0</v>
      </c>
      <c r="F7" s="544">
        <f>SUMIFS('Faturamento NNE'!$P$2:$P$707,'Faturamento NNE'!$E$2:$E$707,'Infos Relatório'!$B$2,'Faturamento NNE'!$F$2:$F$707,'Infos Relatório'!$B7,'Faturamento NNE'!$AA$2:$AA$707,'Infos Relatório'!C$1,'Faturamento NNE'!$U$2:$U$707,"Sim")+SUMIFS('Faturamento NNE'!$Q$2:$Q$707,'Faturamento NNE'!$E$2:$E$707,'Infos Relatório'!$B$2,'Faturamento NNE'!$F$2:$F$707,'Infos Relatório'!$B7,'Faturamento NNE'!$AA$2:$AA$707,'Infos Relatório'!C$1,'Faturamento NNE'!$U$2:$U$707,"Sim")</f>
        <v>0</v>
      </c>
      <c r="G7" s="283" t="e">
        <f t="shared" si="11"/>
        <v>#DIV/0!</v>
      </c>
      <c r="H7" s="545">
        <f>SUMIFS('Faturamento NNE'!$I$2:$I$707,'Faturamento NNE'!$E$2:$E$707,'Infos Relatório'!$B$2,'Faturamento NNE'!$F$2:$F$707,'Infos Relatório'!$B7,'Faturamento NNE'!$AA$2:$AA$707,'Infos Relatório'!C$1)</f>
        <v>0</v>
      </c>
      <c r="I7" s="541">
        <f>COUNTIFS('Faturamento NNE'!$E$2:$E$707,'Infos Relatório'!$B$2,'Faturamento NNE'!$F$2:$F$707,'Infos Relatório'!$B7,'Faturamento NNE'!$AA$2:$AA$707,'Infos Relatório'!I$1)</f>
        <v>0</v>
      </c>
      <c r="J7" s="542">
        <f>SUMIFS('Faturamento NNE'!$H$2:$H$707,'Faturamento NNE'!$E$2:$E$707,'Infos Relatório'!$B$2,'Faturamento NNE'!$F$2:$F$707,'Infos Relatório'!$B7,'Faturamento NNE'!$AA$2:$AA$707,'Infos Relatório'!I$1)</f>
        <v>0</v>
      </c>
      <c r="K7" s="543">
        <f>SUMIFS('Faturamento NNE'!$K$2:$K$707,'Faturamento NNE'!$E$2:$E$707,'Infos Relatório'!$B$2,'Faturamento NNE'!$F$2:$F$707,'Infos Relatório'!$B7,'Faturamento NNE'!$AA$2:$AA$707,'Infos Relatório'!I$1)</f>
        <v>0</v>
      </c>
      <c r="L7" s="544">
        <f>SUMIFS('Faturamento NNE'!$P$2:$P$707,'Faturamento NNE'!$E$2:$E$707,'Infos Relatório'!$B$2,'Faturamento NNE'!$F$2:$F$707,'Infos Relatório'!$B7,'Faturamento NNE'!$AA$2:$AA$707,'Infos Relatório'!I$1,'Faturamento NNE'!$U$2:$U$707,"Sim")+SUMIFS('Faturamento NNE'!$Q$2:$Q$707,'Faturamento NNE'!$E$2:$E$707,'Infos Relatório'!$B$2,'Faturamento NNE'!$F$2:$F$707,'Infos Relatório'!$B7,'Faturamento NNE'!$AA$2:$AA$707,'Infos Relatório'!I$1,'Faturamento NNE'!$U$2:$U$707,"Sim")</f>
        <v>0</v>
      </c>
      <c r="M7" s="283" t="e">
        <f t="shared" si="0"/>
        <v>#DIV/0!</v>
      </c>
      <c r="N7" s="545">
        <f>SUMIFS('Faturamento NNE'!$I$2:$I$707,'Faturamento NNE'!$E$2:$E$707,'Infos Relatório'!$B$2,'Faturamento NNE'!$F$2:$F$707,'Infos Relatório'!$B7,'Faturamento NNE'!$AA$2:$AA$707,'Infos Relatório'!I$1)</f>
        <v>0</v>
      </c>
      <c r="O7" s="541">
        <f>COUNTIFS('Faturamento NNE'!$E$2:$E$707,'Infos Relatório'!$B$2,'Faturamento NNE'!$F$2:$F$707,'Infos Relatório'!$B7,'Faturamento NNE'!$AA$2:$AA$707,'Infos Relatório'!O$1)</f>
        <v>0</v>
      </c>
      <c r="P7" s="542">
        <f>SUMIFS('Faturamento NNE'!$H$2:$H$707,'Faturamento NNE'!$E$2:$E$707,'Infos Relatório'!$B$2,'Faturamento NNE'!$F$2:$F$707,'Infos Relatório'!$B7,'Faturamento NNE'!$AA$2:$AA$707,'Infos Relatório'!O$1)</f>
        <v>0</v>
      </c>
      <c r="Q7" s="542">
        <f>SUMIFS('Faturamento NNE'!$K$2:$K$707,'Faturamento NNE'!$E$2:$E$707,'Infos Relatório'!$B$2,'Faturamento NNE'!$F$2:$F$707,'Infos Relatório'!$B7,'Faturamento NNE'!$AA$2:$AA$707,'Infos Relatório'!O$1)</f>
        <v>0</v>
      </c>
      <c r="R7" s="546">
        <f>SUMIFS('Faturamento NNE'!$P$2:$P$707,'Faturamento NNE'!$E$2:$E$707,'Infos Relatório'!$B$2,'Faturamento NNE'!$F$2:$F$707,'Infos Relatório'!$B7,'Faturamento NNE'!$AA$2:$AA$707,'Infos Relatório'!O$1,'Faturamento NNE'!$U$2:$U$707,"Sim")+SUMIFS('Faturamento NNE'!$Q$2:$Q$707,'Faturamento NNE'!$E$2:$E$707,'Infos Relatório'!$B$2,'Faturamento NNE'!$F$2:$F$707,'Infos Relatório'!$B7,'Faturamento NNE'!$AA$2:$AA$707,'Infos Relatório'!O$1,'Faturamento NNE'!$U$2:$U$707,"Sim")</f>
        <v>0</v>
      </c>
      <c r="S7" s="227" t="e">
        <f t="shared" si="1"/>
        <v>#DIV/0!</v>
      </c>
      <c r="T7" s="545">
        <f>SUMIFS('Faturamento NNE'!$I$2:$I$707,'Faturamento NNE'!$E$2:$E$707,'Infos Relatório'!$B$2,'Faturamento NNE'!$F$2:$F$707,'Infos Relatório'!$B7,'Faturamento NNE'!$AA$2:$AA$707,'Infos Relatório'!O$1)</f>
        <v>0</v>
      </c>
      <c r="U7" s="541">
        <f>COUNTIFS('Faturamento NNE'!$E$2:$E$707,'Infos Relatório'!$B$2,'Faturamento NNE'!$F$2:$F$707,'Infos Relatório'!$B7,'Faturamento NNE'!$AA$2:$AA$707,'Infos Relatório'!U$1)</f>
        <v>0</v>
      </c>
      <c r="V7" s="542">
        <f>SUMIFS('Faturamento NNE'!$H$2:$H$707,'Faturamento NNE'!$E$2:$E$707,'Infos Relatório'!$B$2,'Faturamento NNE'!$F$2:$F$707,'Infos Relatório'!$B7,'Faturamento NNE'!$AA$2:$AA$707,'Infos Relatório'!U$1)</f>
        <v>0</v>
      </c>
      <c r="W7" s="542">
        <f>SUMIFS('Faturamento NNE'!$K$2:$K$707,'Faturamento NNE'!$E$2:$E$707,'Infos Relatório'!$B$2,'Faturamento NNE'!$F$2:$F$707,'Infos Relatório'!$B7,'Faturamento NNE'!$AA$2:$AA$707,'Infos Relatório'!U$1)</f>
        <v>0</v>
      </c>
      <c r="X7" s="546">
        <f>SUMIFS('Faturamento NNE'!$P$2:$P$707,'Faturamento NNE'!$E$2:$E$707,'Infos Relatório'!$B$2,'Faturamento NNE'!$F$2:$F$707,'Infos Relatório'!$B7,'Faturamento NNE'!$AA$2:$AA$707,'Infos Relatório'!U$1,'Faturamento NNE'!$U$2:$U$707,"Sim")+SUMIFS('Faturamento NNE'!$Q$2:$Q$707,'Faturamento NNE'!$E$2:$E$707,'Infos Relatório'!$B$2,'Faturamento NNE'!$F$2:$F$707,'Infos Relatório'!$B7,'Faturamento NNE'!$AA$2:$AA$707,'Infos Relatório'!U$1,'Faturamento NNE'!$U$2:$U$707,"Sim")</f>
        <v>0</v>
      </c>
      <c r="Y7" s="227" t="e">
        <f t="shared" si="2"/>
        <v>#DIV/0!</v>
      </c>
      <c r="Z7" s="545">
        <f>SUMIFS('Faturamento NNE'!$I$2:$I$707,'Faturamento NNE'!$E$2:$E$707,'Infos Relatório'!$B$2,'Faturamento NNE'!$F$2:$F$707,'Infos Relatório'!$B7,'Faturamento NNE'!$AA$2:$AA$707,'Infos Relatório'!U$1)</f>
        <v>0</v>
      </c>
      <c r="AA7" s="541">
        <f>COUNTIFS('Faturamento NNE'!$E$2:$E$707,'Infos Relatório'!$B$2,'Faturamento NNE'!$F$2:$F$707,'Infos Relatório'!$B7,'Faturamento NNE'!$AA$2:$AA$707,'Infos Relatório'!AA$1)</f>
        <v>0</v>
      </c>
      <c r="AB7" s="542">
        <f>SUMIFS('Faturamento NNE'!$H$2:$H$707,'Faturamento NNE'!$E$2:$E$707,'Infos Relatório'!$B$2,'Faturamento NNE'!$F$2:$F$707,'Infos Relatório'!$B7,'Faturamento NNE'!$AA$2:$AA$707,'Infos Relatório'!AA$1)</f>
        <v>0</v>
      </c>
      <c r="AC7" s="542">
        <f>SUMIFS('Faturamento NNE'!$K$2:$K$707,'Faturamento NNE'!$E$2:$E$707,'Infos Relatório'!$B$2,'Faturamento NNE'!$F$2:$F$707,'Infos Relatório'!$B7,'Faturamento NNE'!$AA$2:$AA$707,'Infos Relatório'!AA$1)</f>
        <v>0</v>
      </c>
      <c r="AD7" s="546">
        <f>SUMIFS('Faturamento NNE'!$P$2:$P$707,'Faturamento NNE'!$E$2:$E$707,'Infos Relatório'!$B$2,'Faturamento NNE'!$F$2:$F$707,'Infos Relatório'!$B7,'Faturamento NNE'!$AA$2:$AA$707,'Infos Relatório'!AA$1,'Faturamento NNE'!$U$2:$U$707,"Sim")+SUMIFS('Faturamento NNE'!$Q$2:$Q$707,'Faturamento NNE'!$E$2:$E$707,'Infos Relatório'!$B$2,'Faturamento NNE'!$F$2:$F$707,'Infos Relatório'!$B7,'Faturamento NNE'!$AA$2:$AA$707,'Infos Relatório'!AA$1,'Faturamento NNE'!$U$2:$U$707,"Sim")</f>
        <v>0</v>
      </c>
      <c r="AE7" s="227" t="e">
        <f t="shared" si="3"/>
        <v>#DIV/0!</v>
      </c>
      <c r="AF7" s="545">
        <f>SUMIFS('Faturamento NNE'!$I$2:$I$707,'Faturamento NNE'!$E$2:$E$707,'Infos Relatório'!$B$2,'Faturamento NNE'!$F$2:$F$707,'Infos Relatório'!$B7,'Faturamento NNE'!$AA$2:$AA$707,'Infos Relatório'!AA$1)</f>
        <v>0</v>
      </c>
      <c r="AG7" s="541">
        <f>COUNTIFS('Faturamento NNE'!$E$2:$E$707,'Infos Relatório'!$B$2,'Faturamento NNE'!$F$2:$F$707,'Infos Relatório'!$B7,'Faturamento NNE'!$AA$2:$AA$707,'Infos Relatório'!AG$1)</f>
        <v>0</v>
      </c>
      <c r="AH7" s="542">
        <f>SUMIFS('Faturamento NNE'!$H$2:$H$707,'Faturamento NNE'!$E$2:$E$707,'Infos Relatório'!$B$2,'Faturamento NNE'!$F$2:$F$707,'Infos Relatório'!$B7,'Faturamento NNE'!$AA$2:$AA$707,'Infos Relatório'!AG$1)</f>
        <v>0</v>
      </c>
      <c r="AI7" s="542">
        <f>SUMIFS('Faturamento NNE'!$K$2:$K$707,'Faturamento NNE'!$E$2:$E$707,'Infos Relatório'!$B$2,'Faturamento NNE'!$F$2:$F$707,'Infos Relatório'!$B7,'Faturamento NNE'!$AA$2:$AA$707,'Infos Relatório'!AG$1)</f>
        <v>0</v>
      </c>
      <c r="AJ7" s="546">
        <f>SUMIFS('Faturamento NNE'!$P$2:$P$707,'Faturamento NNE'!$E$2:$E$707,'Infos Relatório'!$B$2,'Faturamento NNE'!$F$2:$F$707,'Infos Relatório'!$B7,'Faturamento NNE'!$AA$2:$AA$707,'Infos Relatório'!AG$1,'Faturamento NNE'!$U$2:$U$707,"Sim")+SUMIFS('Faturamento NNE'!$Q$2:$Q$707,'Faturamento NNE'!$E$2:$E$707,'Infos Relatório'!$B$2,'Faturamento NNE'!$F$2:$F$707,'Infos Relatório'!$B7,'Faturamento NNE'!$AA$2:$AA$707,'Infos Relatório'!AG$1,'Faturamento NNE'!$U$2:$U$707,"Sim")</f>
        <v>0</v>
      </c>
      <c r="AK7" s="227" t="e">
        <f t="shared" si="4"/>
        <v>#DIV/0!</v>
      </c>
      <c r="AL7" s="545">
        <f>SUMIFS('Faturamento NNE'!$I$2:$I$707,'Faturamento NNE'!$E$2:$E$707,'Infos Relatório'!$B$2,'Faturamento NNE'!$F$2:$F$707,'Infos Relatório'!$B7,'Faturamento NNE'!$AA$2:$AA$707,'Infos Relatório'!AG$1)</f>
        <v>0</v>
      </c>
      <c r="AM7" s="541">
        <f>COUNTIFS('Faturamento NNE'!$E$2:$E$707,'Infos Relatório'!$B$2,'Faturamento NNE'!$F$2:$F$707,'Infos Relatório'!$B7,'Faturamento NNE'!$AA$2:$AA$707,'Infos Relatório'!AM$1)</f>
        <v>0</v>
      </c>
      <c r="AN7" s="542">
        <f>SUMIFS('Faturamento NNE'!$H$2:$H$707,'Faturamento NNE'!$E$2:$E$707,'Infos Relatório'!$B$2,'Faturamento NNE'!$F$2:$F$707,'Infos Relatório'!$B7,'Faturamento NNE'!$AA$2:$AA$707,'Infos Relatório'!AM$1)</f>
        <v>0</v>
      </c>
      <c r="AO7" s="542">
        <f>SUMIFS('Faturamento NNE'!$K$2:$K$707,'Faturamento NNE'!$E$2:$E$707,'Infos Relatório'!$B$2,'Faturamento NNE'!$F$2:$F$707,'Infos Relatório'!$B7,'Faturamento NNE'!$AA$2:$AA$707,'Infos Relatório'!AM$1)</f>
        <v>0</v>
      </c>
      <c r="AP7" s="546">
        <f>SUMIFS('Faturamento NNE'!$P$2:$P$707,'Faturamento NNE'!$E$2:$E$707,'Infos Relatório'!$B$2,'Faturamento NNE'!$F$2:$F$707,'Infos Relatório'!$B7,'Faturamento NNE'!$AA$2:$AA$707,'Infos Relatório'!AM$1,'Faturamento NNE'!$U$2:$U$707,"Sim")+SUMIFS('Faturamento NNE'!$Q$2:$Q$707,'Faturamento NNE'!$E$2:$E$707,'Infos Relatório'!$B$2,'Faturamento NNE'!$F$2:$F$707,'Infos Relatório'!$B7,'Faturamento NNE'!$AA$2:$AA$707,'Infos Relatório'!AM$1,'Faturamento NNE'!$U$2:$U$707,"Sim")</f>
        <v>0</v>
      </c>
      <c r="AQ7" s="227" t="e">
        <f t="shared" si="5"/>
        <v>#DIV/0!</v>
      </c>
      <c r="AR7" s="545">
        <f>SUMIFS('Faturamento NNE'!$I$2:$I$707,'Faturamento NNE'!$E$2:$E$707,'Infos Relatório'!$B$2,'Faturamento NNE'!$F$2:$F$707,'Infos Relatório'!$B7,'Faturamento NNE'!$AA$2:$AA$707,'Infos Relatório'!AM$1)</f>
        <v>0</v>
      </c>
      <c r="AS7" s="541">
        <f>COUNTIFS('Faturamento NNE'!$E$2:$E$707,'Infos Relatório'!$B$2,'Faturamento NNE'!$F$2:$F$707,'Infos Relatório'!$B7,'Faturamento NNE'!$AA$2:$AA$707,'Infos Relatório'!AS$1)</f>
        <v>0</v>
      </c>
      <c r="AT7" s="542">
        <f>SUMIFS('Faturamento NNE'!$H$2:$H$707,'Faturamento NNE'!$E$2:$E$707,'Infos Relatório'!$B$2,'Faturamento NNE'!$F$2:$F$707,'Infos Relatório'!$B7,'Faturamento NNE'!$AA$2:$AA$707,'Infos Relatório'!AS$1)</f>
        <v>0</v>
      </c>
      <c r="AU7" s="542">
        <f>SUMIFS('Faturamento NNE'!$K$2:$K$707,'Faturamento NNE'!$E$2:$E$707,'Infos Relatório'!$B$2,'Faturamento NNE'!$F$2:$F$707,'Infos Relatório'!$B7,'Faturamento NNE'!$AA$2:$AA$707,'Infos Relatório'!AS$1)</f>
        <v>0</v>
      </c>
      <c r="AV7" s="546">
        <f>SUMIFS('Faturamento NNE'!$P$2:$P$707,'Faturamento NNE'!$E$2:$E$707,'Infos Relatório'!$B$2,'Faturamento NNE'!$F$2:$F$707,'Infos Relatório'!$B7,'Faturamento NNE'!$AA$2:$AA$707,'Infos Relatório'!AS$1,'Faturamento NNE'!$U$2:$U$707,"Sim")+SUMIFS('Faturamento NNE'!$Q$2:$Q$707,'Faturamento NNE'!$E$2:$E$707,'Infos Relatório'!$B$2,'Faturamento NNE'!$F$2:$F$707,'Infos Relatório'!$B7,'Faturamento NNE'!$AA$2:$AA$707,'Infos Relatório'!AS$1,'Faturamento NNE'!$U$2:$U$707,"Sim")</f>
        <v>0</v>
      </c>
      <c r="AW7" s="227" t="e">
        <f t="shared" si="6"/>
        <v>#DIV/0!</v>
      </c>
      <c r="AX7" s="545">
        <f>SUMIFS('Faturamento NNE'!$I$2:$I$707,'Faturamento NNE'!$E$2:$E$707,'Infos Relatório'!$B$2,'Faturamento NNE'!$F$2:$F$707,'Infos Relatório'!$B7,'Faturamento NNE'!$AA$2:$AA$707,'Infos Relatório'!AS$1)</f>
        <v>0</v>
      </c>
      <c r="AY7" s="541">
        <f>COUNTIFS('Faturamento NNE'!$E$2:$E$707,'Infos Relatório'!$B$2,'Faturamento NNE'!$F$2:$F$707,'Infos Relatório'!$B7,'Faturamento NNE'!$AA$2:$AA$707,'Infos Relatório'!AY$1)</f>
        <v>0</v>
      </c>
      <c r="AZ7" s="542">
        <f>SUMIFS('Faturamento NNE'!$H$2:$H$707,'Faturamento NNE'!$E$2:$E$707,'Infos Relatório'!$B$2,'Faturamento NNE'!$F$2:$F$707,'Infos Relatório'!$B7,'Faturamento NNE'!$AA$2:$AA$707,'Infos Relatório'!AY$1)</f>
        <v>0</v>
      </c>
      <c r="BA7" s="542">
        <f>SUMIFS('Faturamento NNE'!$K$2:$K$707,'Faturamento NNE'!$E$2:$E$707,'Infos Relatório'!$B$2,'Faturamento NNE'!$F$2:$F$707,'Infos Relatório'!$B7,'Faturamento NNE'!$AA$2:$AA$707,'Infos Relatório'!AY$1)</f>
        <v>0</v>
      </c>
      <c r="BB7" s="546">
        <f>SUMIFS('Faturamento NNE'!$P$2:$P$707,'Faturamento NNE'!$E$2:$E$707,'Infos Relatório'!$B$2,'Faturamento NNE'!$F$2:$F$707,'Infos Relatório'!$B7,'Faturamento NNE'!$AA$2:$AA$707,'Infos Relatório'!AY$1,'Faturamento NNE'!$U$2:$U$707,"Sim")+SUMIFS('Faturamento NNE'!$Q$2:$Q$707,'Faturamento NNE'!$E$2:$E$707,'Infos Relatório'!$B$2,'Faturamento NNE'!$F$2:$F$707,'Infos Relatório'!$B7,'Faturamento NNE'!$AA$2:$AA$707,'Infos Relatório'!AY$1,'Faturamento NNE'!$U$2:$U$707,"Sim")</f>
        <v>0</v>
      </c>
      <c r="BC7" s="227" t="e">
        <f t="shared" si="7"/>
        <v>#DIV/0!</v>
      </c>
      <c r="BD7" s="545">
        <f>SUMIFS('Faturamento NNE'!$I$2:$I$707,'Faturamento NNE'!$E$2:$E$707,'Infos Relatório'!$B$2,'Faturamento NNE'!$F$2:$F$707,'Infos Relatório'!$B7,'Faturamento NNE'!$AA$2:$AA$707,'Infos Relatório'!AY$1)</f>
        <v>0</v>
      </c>
      <c r="BE7" s="541">
        <f>COUNTIFS('Faturamento NNE'!$E$2:$E$707,'Infos Relatório'!$B$2,'Faturamento NNE'!$F$2:$F$707,'Infos Relatório'!$B7,'Faturamento NNE'!$AA$2:$AA$707,'Infos Relatório'!BE$1)</f>
        <v>0</v>
      </c>
      <c r="BF7" s="542">
        <f>SUMIFS('Faturamento NNE'!$H$2:$H$707,'Faturamento NNE'!$E$2:$E$707,'Infos Relatório'!$B$2,'Faturamento NNE'!$F$2:$F$707,'Infos Relatório'!$B7,'Faturamento NNE'!$AA$2:$AA$707,'Infos Relatório'!BE$1)</f>
        <v>0</v>
      </c>
      <c r="BG7" s="542">
        <f>SUMIFS('Faturamento NNE'!$K$2:$K$707,'Faturamento NNE'!$E$2:$E$707,'Infos Relatório'!$B$2,'Faturamento NNE'!$F$2:$F$707,'Infos Relatório'!$B7,'Faturamento NNE'!$AA$2:$AA$707,'Infos Relatório'!BE$1)</f>
        <v>0</v>
      </c>
      <c r="BH7" s="546">
        <f>SUMIFS('Faturamento NNE'!$P$2:$P$707,'Faturamento NNE'!$E$2:$E$707,'Infos Relatório'!$B$2,'Faturamento NNE'!$F$2:$F$707,'Infos Relatório'!$B7,'Faturamento NNE'!$AA$2:$AA$707,'Infos Relatório'!BE$1,'Faturamento NNE'!$U$2:$U$707,"Sim")+SUMIFS('Faturamento NNE'!$Q$2:$Q$707,'Faturamento NNE'!$E$2:$E$707,'Infos Relatório'!$B$2,'Faturamento NNE'!$F$2:$F$707,'Infos Relatório'!$B7,'Faturamento NNE'!$AA$2:$AA$707,'Infos Relatório'!BE$1,'Faturamento NNE'!$U$2:$U$707,"Sim")</f>
        <v>0</v>
      </c>
      <c r="BI7" s="227" t="e">
        <f t="shared" si="8"/>
        <v>#DIV/0!</v>
      </c>
      <c r="BJ7" s="545">
        <f>SUMIFS('Faturamento NNE'!$I$2:$I$707,'Faturamento NNE'!$E$2:$E$707,'Infos Relatório'!$B$2,'Faturamento NNE'!$F$2:$F$707,'Infos Relatório'!$B7,'Faturamento NNE'!$AA$2:$AA$707,'Infos Relatório'!BE$1)</f>
        <v>0</v>
      </c>
      <c r="BK7" s="541">
        <f>COUNTIFS('Faturamento NNE'!$E$2:$E$707,'Infos Relatório'!$B$2,'Faturamento NNE'!$F$2:$F$707,'Infos Relatório'!$B7,'Faturamento NNE'!$AA$2:$AA$707,'Infos Relatório'!BK$1)</f>
        <v>0</v>
      </c>
      <c r="BL7" s="542">
        <f>SUMIFS('Faturamento NNE'!$H$2:$H$707,'Faturamento NNE'!$E$2:$E$707,'Infos Relatório'!$B$2,'Faturamento NNE'!$F$2:$F$707,'Infos Relatório'!$B7,'Faturamento NNE'!$AA$2:$AA$707,'Infos Relatório'!BK$1)</f>
        <v>0</v>
      </c>
      <c r="BM7" s="542">
        <f>SUMIFS('Faturamento NNE'!$K$2:$K$707,'Faturamento NNE'!$E$2:$E$707,'Infos Relatório'!$B$2,'Faturamento NNE'!$F$2:$F$707,'Infos Relatório'!$B7,'Faturamento NNE'!$AA$2:$AA$707,'Infos Relatório'!BK$1)</f>
        <v>0</v>
      </c>
      <c r="BN7" s="546">
        <f>SUMIFS('Faturamento NNE'!$P$2:$P$707,'Faturamento NNE'!$E$2:$E$707,'Infos Relatório'!$B$2,'Faturamento NNE'!$F$2:$F$707,'Infos Relatório'!$B7,'Faturamento NNE'!$AA$2:$AA$707,'Infos Relatório'!BK$1,'Faturamento NNE'!$U$2:$U$707,"Sim")+SUMIFS('Faturamento NNE'!$Q$2:$Q$707,'Faturamento NNE'!$E$2:$E$707,'Infos Relatório'!$B$2,'Faturamento NNE'!$F$2:$F$707,'Infos Relatório'!$B7,'Faturamento NNE'!$AA$2:$AA$707,'Infos Relatório'!BK$1,'Faturamento NNE'!$U$2:$U$707,"Sim")</f>
        <v>0</v>
      </c>
      <c r="BO7" s="227" t="e">
        <f t="shared" si="9"/>
        <v>#DIV/0!</v>
      </c>
      <c r="BP7" s="545">
        <f>SUMIFS('Faturamento NNE'!$I$2:$I$707,'Faturamento NNE'!$E$2:$E$707,'Infos Relatório'!$B$2,'Faturamento NNE'!$F$2:$F$707,'Infos Relatório'!$B7,'Faturamento NNE'!$AA$2:$AA$707,'Infos Relatório'!BK$1)</f>
        <v>0</v>
      </c>
      <c r="BQ7" s="541">
        <f>COUNTIFS('Faturamento NNE'!$E$2:$E$707,'Infos Relatório'!$B$2,'Faturamento NNE'!$F$2:$F$707,'Infos Relatório'!$B7,'Faturamento NNE'!$AA$2:$AA$707,'Infos Relatório'!BQ$1)</f>
        <v>0</v>
      </c>
      <c r="BR7" s="542">
        <f>SUMIFS('Faturamento NNE'!$H$2:$H$707,'Faturamento NNE'!$E$2:$E$707,'Infos Relatório'!$B$2,'Faturamento NNE'!$F$2:$F$707,'Infos Relatório'!$B7,'Faturamento NNE'!$AA$2:$AA$707,'Infos Relatório'!BQ$1)</f>
        <v>0</v>
      </c>
      <c r="BS7" s="542">
        <f>SUMIFS('Faturamento NNE'!$K$2:$K$707,'Faturamento NNE'!$E$2:$E$707,'Infos Relatório'!$B$2,'Faturamento NNE'!$F$2:$F$707,'Infos Relatório'!$B7,'Faturamento NNE'!$AA$2:$AA$707,'Infos Relatório'!BQ$1)</f>
        <v>0</v>
      </c>
      <c r="BT7" s="546">
        <f>SUMIFS('Faturamento NNE'!$P$2:$P$707,'Faturamento NNE'!$E$2:$E$707,'Infos Relatório'!$B$2,'Faturamento NNE'!$F$2:$F$707,'Infos Relatório'!$B7,'Faturamento NNE'!$AA$2:$AA$707,'Infos Relatório'!BQ$1,'Faturamento NNE'!$U$2:$U$707,"Sim")+SUMIFS('Faturamento NNE'!$Q$2:$Q$707,'Faturamento NNE'!$E$2:$E$707,'Infos Relatório'!$B$2,'Faturamento NNE'!$F$2:$F$707,'Infos Relatório'!$B7,'Faturamento NNE'!$AA$2:$AA$707,'Infos Relatório'!BQ$1,'Faturamento NNE'!$U$2:$U$707,"Sim")</f>
        <v>0</v>
      </c>
      <c r="BU7" s="227" t="e">
        <f t="shared" si="10"/>
        <v>#DIV/0!</v>
      </c>
      <c r="BV7" s="545">
        <f>SUMIFS('Faturamento NNE'!$I$2:$I$707,'Faturamento NNE'!$E$2:$E$707,'Infos Relatório'!$B$2,'Faturamento NNE'!$F$2:$F$707,'Infos Relatório'!$B7,'Faturamento NNE'!$AA$2:$AA$707,'Infos Relatório'!BQ$1)</f>
        <v>0</v>
      </c>
    </row>
    <row r="8" spans="2:74">
      <c r="B8" s="217" t="s">
        <v>135</v>
      </c>
      <c r="C8" s="541">
        <f>COUNTIFS('Faturamento NNE'!$E$2:$E$707,'Infos Relatório'!$B$2,'Faturamento NNE'!$F$2:$F$707,'Infos Relatório'!$B8,'Faturamento NNE'!$AA$2:$AA$707,'Infos Relatório'!C$1)</f>
        <v>0</v>
      </c>
      <c r="D8" s="542">
        <f>SUMIFS('Faturamento NNE'!$H$2:$H$707,'Faturamento NNE'!$E$2:$E$707,'Infos Relatório'!$B$2,'Faturamento NNE'!$F$2:$F$707,'Infos Relatório'!$B8,'Faturamento NNE'!$AA$2:$AA$707,'Infos Relatório'!C$1)</f>
        <v>0</v>
      </c>
      <c r="E8" s="543">
        <f>SUMIFS('Faturamento NNE'!$K$2:$K$707,'Faturamento NNE'!$E$2:$E$707,'Infos Relatório'!$B$2,'Faturamento NNE'!$F$2:$F$707,'Infos Relatório'!$B8,'Faturamento NNE'!$AA$2:$AA$707,'Infos Relatório'!C$1)</f>
        <v>0</v>
      </c>
      <c r="F8" s="544">
        <f>SUMIFS('Faturamento NNE'!$P$2:$P$707,'Faturamento NNE'!$E$2:$E$707,'Infos Relatório'!$B$2,'Faturamento NNE'!$F$2:$F$707,'Infos Relatório'!$B8,'Faturamento NNE'!$AA$2:$AA$707,'Infos Relatório'!C$1,'Faturamento NNE'!$U$2:$U$707,"Sim")+SUMIFS('Faturamento NNE'!$Q$2:$Q$707,'Faturamento NNE'!$E$2:$E$707,'Infos Relatório'!$B$2,'Faturamento NNE'!$F$2:$F$707,'Infos Relatório'!$B8,'Faturamento NNE'!$AA$2:$AA$707,'Infos Relatório'!C$1,'Faturamento NNE'!$U$2:$U$707,"Sim")</f>
        <v>0</v>
      </c>
      <c r="G8" s="283" t="e">
        <f t="shared" si="11"/>
        <v>#DIV/0!</v>
      </c>
      <c r="H8" s="545">
        <f>SUMIFS('Faturamento NNE'!$I$2:$I$707,'Faturamento NNE'!$E$2:$E$707,'Infos Relatório'!$B$2,'Faturamento NNE'!$F$2:$F$707,'Infos Relatório'!$B8,'Faturamento NNE'!$AA$2:$AA$707,'Infos Relatório'!C$1)</f>
        <v>0</v>
      </c>
      <c r="I8" s="541">
        <f>COUNTIFS('Faturamento NNE'!$E$2:$E$707,'Infos Relatório'!$B$2,'Faturamento NNE'!$F$2:$F$707,'Infos Relatório'!$B8,'Faturamento NNE'!$AA$2:$AA$707,'Infos Relatório'!I$1)</f>
        <v>0</v>
      </c>
      <c r="J8" s="542">
        <f>SUMIFS('Faturamento NNE'!$H$2:$H$707,'Faturamento NNE'!$E$2:$E$707,'Infos Relatório'!$B$2,'Faturamento NNE'!$F$2:$F$707,'Infos Relatório'!$B8,'Faturamento NNE'!$AA$2:$AA$707,'Infos Relatório'!I$1)</f>
        <v>0</v>
      </c>
      <c r="K8" s="543">
        <f>SUMIFS('Faturamento NNE'!$K$2:$K$707,'Faturamento NNE'!$E$2:$E$707,'Infos Relatório'!$B$2,'Faturamento NNE'!$F$2:$F$707,'Infos Relatório'!$B8,'Faturamento NNE'!$AA$2:$AA$707,'Infos Relatório'!I$1)</f>
        <v>0</v>
      </c>
      <c r="L8" s="544">
        <f>SUMIFS('Faturamento NNE'!$P$2:$P$707,'Faturamento NNE'!$E$2:$E$707,'Infos Relatório'!$B$2,'Faturamento NNE'!$F$2:$F$707,'Infos Relatório'!$B8,'Faturamento NNE'!$AA$2:$AA$707,'Infos Relatório'!I$1,'Faturamento NNE'!$U$2:$U$707,"Sim")+SUMIFS('Faturamento NNE'!$Q$2:$Q$707,'Faturamento NNE'!$E$2:$E$707,'Infos Relatório'!$B$2,'Faturamento NNE'!$F$2:$F$707,'Infos Relatório'!$B8,'Faturamento NNE'!$AA$2:$AA$707,'Infos Relatório'!I$1,'Faturamento NNE'!$U$2:$U$707,"Sim")</f>
        <v>0</v>
      </c>
      <c r="M8" s="283" t="e">
        <f t="shared" si="0"/>
        <v>#DIV/0!</v>
      </c>
      <c r="N8" s="545">
        <f>SUMIFS('Faturamento NNE'!$I$2:$I$707,'Faturamento NNE'!$E$2:$E$707,'Infos Relatório'!$B$2,'Faturamento NNE'!$F$2:$F$707,'Infos Relatório'!$B8,'Faturamento NNE'!$AA$2:$AA$707,'Infos Relatório'!I$1)</f>
        <v>0</v>
      </c>
      <c r="O8" s="541">
        <f>COUNTIFS('Faturamento NNE'!$E$2:$E$707,'Infos Relatório'!$B$2,'Faturamento NNE'!$F$2:$F$707,'Infos Relatório'!$B8,'Faturamento NNE'!$AA$2:$AA$707,'Infos Relatório'!O$1)</f>
        <v>0</v>
      </c>
      <c r="P8" s="542">
        <f>SUMIFS('Faturamento NNE'!$H$2:$H$707,'Faturamento NNE'!$E$2:$E$707,'Infos Relatório'!$B$2,'Faturamento NNE'!$F$2:$F$707,'Infos Relatório'!$B8,'Faturamento NNE'!$AA$2:$AA$707,'Infos Relatório'!O$1)</f>
        <v>0</v>
      </c>
      <c r="Q8" s="542">
        <f>SUMIFS('Faturamento NNE'!$K$2:$K$707,'Faturamento NNE'!$E$2:$E$707,'Infos Relatório'!$B$2,'Faturamento NNE'!$F$2:$F$707,'Infos Relatório'!$B8,'Faturamento NNE'!$AA$2:$AA$707,'Infos Relatório'!O$1)</f>
        <v>0</v>
      </c>
      <c r="R8" s="546">
        <f>SUMIFS('Faturamento NNE'!$P$2:$P$707,'Faturamento NNE'!$E$2:$E$707,'Infos Relatório'!$B$2,'Faturamento NNE'!$F$2:$F$707,'Infos Relatório'!$B8,'Faturamento NNE'!$AA$2:$AA$707,'Infos Relatório'!O$1,'Faturamento NNE'!$U$2:$U$707,"Sim")+SUMIFS('Faturamento NNE'!$Q$2:$Q$707,'Faturamento NNE'!$E$2:$E$707,'Infos Relatório'!$B$2,'Faturamento NNE'!$F$2:$F$707,'Infos Relatório'!$B8,'Faturamento NNE'!$AA$2:$AA$707,'Infos Relatório'!O$1,'Faturamento NNE'!$U$2:$U$707,"Sim")</f>
        <v>0</v>
      </c>
      <c r="S8" s="227" t="e">
        <f t="shared" si="1"/>
        <v>#DIV/0!</v>
      </c>
      <c r="T8" s="545">
        <f>SUMIFS('Faturamento NNE'!$I$2:$I$707,'Faturamento NNE'!$E$2:$E$707,'Infos Relatório'!$B$2,'Faturamento NNE'!$F$2:$F$707,'Infos Relatório'!$B8,'Faturamento NNE'!$AA$2:$AA$707,'Infos Relatório'!O$1)</f>
        <v>0</v>
      </c>
      <c r="U8" s="541">
        <f>COUNTIFS('Faturamento NNE'!$E$2:$E$707,'Infos Relatório'!$B$2,'Faturamento NNE'!$F$2:$F$707,'Infos Relatório'!$B8,'Faturamento NNE'!$AA$2:$AA$707,'Infos Relatório'!U$1)</f>
        <v>0</v>
      </c>
      <c r="V8" s="542">
        <f>SUMIFS('Faturamento NNE'!$H$2:$H$707,'Faturamento NNE'!$E$2:$E$707,'Infos Relatório'!$B$2,'Faturamento NNE'!$F$2:$F$707,'Infos Relatório'!$B8,'Faturamento NNE'!$AA$2:$AA$707,'Infos Relatório'!U$1)</f>
        <v>0</v>
      </c>
      <c r="W8" s="542">
        <f>SUMIFS('Faturamento NNE'!$K$2:$K$707,'Faturamento NNE'!$E$2:$E$707,'Infos Relatório'!$B$2,'Faturamento NNE'!$F$2:$F$707,'Infos Relatório'!$B8,'Faturamento NNE'!$AA$2:$AA$707,'Infos Relatório'!U$1)</f>
        <v>0</v>
      </c>
      <c r="X8" s="546">
        <f>SUMIFS('Faturamento NNE'!$P$2:$P$707,'Faturamento NNE'!$E$2:$E$707,'Infos Relatório'!$B$2,'Faturamento NNE'!$F$2:$F$707,'Infos Relatório'!$B8,'Faturamento NNE'!$AA$2:$AA$707,'Infos Relatório'!U$1,'Faturamento NNE'!$U$2:$U$707,"Sim")+SUMIFS('Faturamento NNE'!$Q$2:$Q$707,'Faturamento NNE'!$E$2:$E$707,'Infos Relatório'!$B$2,'Faturamento NNE'!$F$2:$F$707,'Infos Relatório'!$B8,'Faturamento NNE'!$AA$2:$AA$707,'Infos Relatório'!U$1,'Faturamento NNE'!$U$2:$U$707,"Sim")</f>
        <v>0</v>
      </c>
      <c r="Y8" s="227" t="e">
        <f t="shared" si="2"/>
        <v>#DIV/0!</v>
      </c>
      <c r="Z8" s="545">
        <f>SUMIFS('Faturamento NNE'!$I$2:$I$707,'Faturamento NNE'!$E$2:$E$707,'Infos Relatório'!$B$2,'Faturamento NNE'!$F$2:$F$707,'Infos Relatório'!$B8,'Faturamento NNE'!$AA$2:$AA$707,'Infos Relatório'!U$1)</f>
        <v>0</v>
      </c>
      <c r="AA8" s="541">
        <f>COUNTIFS('Faturamento NNE'!$E$2:$E$707,'Infos Relatório'!$B$2,'Faturamento NNE'!$F$2:$F$707,'Infos Relatório'!$B8,'Faturamento NNE'!$AA$2:$AA$707,'Infos Relatório'!AA$1)</f>
        <v>0</v>
      </c>
      <c r="AB8" s="542">
        <f>SUMIFS('Faturamento NNE'!$H$2:$H$707,'Faturamento NNE'!$E$2:$E$707,'Infos Relatório'!$B$2,'Faturamento NNE'!$F$2:$F$707,'Infos Relatório'!$B8,'Faturamento NNE'!$AA$2:$AA$707,'Infos Relatório'!AA$1)</f>
        <v>0</v>
      </c>
      <c r="AC8" s="542">
        <f>SUMIFS('Faturamento NNE'!$K$2:$K$707,'Faturamento NNE'!$E$2:$E$707,'Infos Relatório'!$B$2,'Faturamento NNE'!$F$2:$F$707,'Infos Relatório'!$B8,'Faturamento NNE'!$AA$2:$AA$707,'Infos Relatório'!AA$1)</f>
        <v>0</v>
      </c>
      <c r="AD8" s="546">
        <f>SUMIFS('Faturamento NNE'!$P$2:$P$707,'Faturamento NNE'!$E$2:$E$707,'Infos Relatório'!$B$2,'Faturamento NNE'!$F$2:$F$707,'Infos Relatório'!$B8,'Faturamento NNE'!$AA$2:$AA$707,'Infos Relatório'!AA$1,'Faturamento NNE'!$U$2:$U$707,"Sim")+SUMIFS('Faturamento NNE'!$Q$2:$Q$707,'Faturamento NNE'!$E$2:$E$707,'Infos Relatório'!$B$2,'Faturamento NNE'!$F$2:$F$707,'Infos Relatório'!$B8,'Faturamento NNE'!$AA$2:$AA$707,'Infos Relatório'!AA$1,'Faturamento NNE'!$U$2:$U$707,"Sim")</f>
        <v>0</v>
      </c>
      <c r="AE8" s="227" t="e">
        <f t="shared" si="3"/>
        <v>#DIV/0!</v>
      </c>
      <c r="AF8" s="545">
        <f>SUMIFS('Faturamento NNE'!$I$2:$I$707,'Faturamento NNE'!$E$2:$E$707,'Infos Relatório'!$B$2,'Faturamento NNE'!$F$2:$F$707,'Infos Relatório'!$B8,'Faturamento NNE'!$AA$2:$AA$707,'Infos Relatório'!AA$1)</f>
        <v>0</v>
      </c>
      <c r="AG8" s="541">
        <f>COUNTIFS('Faturamento NNE'!$E$2:$E$707,'Infos Relatório'!$B$2,'Faturamento NNE'!$F$2:$F$707,'Infos Relatório'!$B8,'Faturamento NNE'!$AA$2:$AA$707,'Infos Relatório'!AG$1)</f>
        <v>0</v>
      </c>
      <c r="AH8" s="542">
        <f>SUMIFS('Faturamento NNE'!$H$2:$H$707,'Faturamento NNE'!$E$2:$E$707,'Infos Relatório'!$B$2,'Faturamento NNE'!$F$2:$F$707,'Infos Relatório'!$B8,'Faturamento NNE'!$AA$2:$AA$707,'Infos Relatório'!AG$1)</f>
        <v>0</v>
      </c>
      <c r="AI8" s="542">
        <f>SUMIFS('Faturamento NNE'!$K$2:$K$707,'Faturamento NNE'!$E$2:$E$707,'Infos Relatório'!$B$2,'Faturamento NNE'!$F$2:$F$707,'Infos Relatório'!$B8,'Faturamento NNE'!$AA$2:$AA$707,'Infos Relatório'!AG$1)</f>
        <v>0</v>
      </c>
      <c r="AJ8" s="546">
        <f>SUMIFS('Faturamento NNE'!$P$2:$P$707,'Faturamento NNE'!$E$2:$E$707,'Infos Relatório'!$B$2,'Faturamento NNE'!$F$2:$F$707,'Infos Relatório'!$B8,'Faturamento NNE'!$AA$2:$AA$707,'Infos Relatório'!AG$1,'Faturamento NNE'!$U$2:$U$707,"Sim")+SUMIFS('Faturamento NNE'!$Q$2:$Q$707,'Faturamento NNE'!$E$2:$E$707,'Infos Relatório'!$B$2,'Faturamento NNE'!$F$2:$F$707,'Infos Relatório'!$B8,'Faturamento NNE'!$AA$2:$AA$707,'Infos Relatório'!AG$1,'Faturamento NNE'!$U$2:$U$707,"Sim")</f>
        <v>0</v>
      </c>
      <c r="AK8" s="227" t="e">
        <f t="shared" si="4"/>
        <v>#DIV/0!</v>
      </c>
      <c r="AL8" s="545">
        <f>SUMIFS('Faturamento NNE'!$I$2:$I$707,'Faturamento NNE'!$E$2:$E$707,'Infos Relatório'!$B$2,'Faturamento NNE'!$F$2:$F$707,'Infos Relatório'!$B8,'Faturamento NNE'!$AA$2:$AA$707,'Infos Relatório'!AG$1)</f>
        <v>0</v>
      </c>
      <c r="AM8" s="541">
        <f>COUNTIFS('Faturamento NNE'!$E$2:$E$707,'Infos Relatório'!$B$2,'Faturamento NNE'!$F$2:$F$707,'Infos Relatório'!$B8,'Faturamento NNE'!$AA$2:$AA$707,'Infos Relatório'!AM$1)</f>
        <v>0</v>
      </c>
      <c r="AN8" s="542">
        <f>SUMIFS('Faturamento NNE'!$H$2:$H$707,'Faturamento NNE'!$E$2:$E$707,'Infos Relatório'!$B$2,'Faturamento NNE'!$F$2:$F$707,'Infos Relatório'!$B8,'Faturamento NNE'!$AA$2:$AA$707,'Infos Relatório'!AM$1)</f>
        <v>0</v>
      </c>
      <c r="AO8" s="542">
        <f>SUMIFS('Faturamento NNE'!$K$2:$K$707,'Faturamento NNE'!$E$2:$E$707,'Infos Relatório'!$B$2,'Faturamento NNE'!$F$2:$F$707,'Infos Relatório'!$B8,'Faturamento NNE'!$AA$2:$AA$707,'Infos Relatório'!AM$1)</f>
        <v>0</v>
      </c>
      <c r="AP8" s="546">
        <f>SUMIFS('Faturamento NNE'!$P$2:$P$707,'Faturamento NNE'!$E$2:$E$707,'Infos Relatório'!$B$2,'Faturamento NNE'!$F$2:$F$707,'Infos Relatório'!$B8,'Faturamento NNE'!$AA$2:$AA$707,'Infos Relatório'!AM$1,'Faturamento NNE'!$U$2:$U$707,"Sim")+SUMIFS('Faturamento NNE'!$Q$2:$Q$707,'Faturamento NNE'!$E$2:$E$707,'Infos Relatório'!$B$2,'Faturamento NNE'!$F$2:$F$707,'Infos Relatório'!$B8,'Faturamento NNE'!$AA$2:$AA$707,'Infos Relatório'!AM$1,'Faturamento NNE'!$U$2:$U$707,"Sim")</f>
        <v>0</v>
      </c>
      <c r="AQ8" s="227" t="e">
        <f t="shared" si="5"/>
        <v>#DIV/0!</v>
      </c>
      <c r="AR8" s="545">
        <f>SUMIFS('Faturamento NNE'!$I$2:$I$707,'Faturamento NNE'!$E$2:$E$707,'Infos Relatório'!$B$2,'Faturamento NNE'!$F$2:$F$707,'Infos Relatório'!$B8,'Faturamento NNE'!$AA$2:$AA$707,'Infos Relatório'!AM$1)</f>
        <v>0</v>
      </c>
      <c r="AS8" s="541">
        <f>COUNTIFS('Faturamento NNE'!$E$2:$E$707,'Infos Relatório'!$B$2,'Faturamento NNE'!$F$2:$F$707,'Infos Relatório'!$B8,'Faturamento NNE'!$AA$2:$AA$707,'Infos Relatório'!AS$1)</f>
        <v>0</v>
      </c>
      <c r="AT8" s="542">
        <f>SUMIFS('Faturamento NNE'!$H$2:$H$707,'Faturamento NNE'!$E$2:$E$707,'Infos Relatório'!$B$2,'Faturamento NNE'!$F$2:$F$707,'Infos Relatório'!$B8,'Faturamento NNE'!$AA$2:$AA$707,'Infos Relatório'!AS$1)</f>
        <v>0</v>
      </c>
      <c r="AU8" s="542">
        <f>SUMIFS('Faturamento NNE'!$K$2:$K$707,'Faturamento NNE'!$E$2:$E$707,'Infos Relatório'!$B$2,'Faturamento NNE'!$F$2:$F$707,'Infos Relatório'!$B8,'Faturamento NNE'!$AA$2:$AA$707,'Infos Relatório'!AS$1)</f>
        <v>0</v>
      </c>
      <c r="AV8" s="546">
        <f>SUMIFS('Faturamento NNE'!$P$2:$P$707,'Faturamento NNE'!$E$2:$E$707,'Infos Relatório'!$B$2,'Faturamento NNE'!$F$2:$F$707,'Infos Relatório'!$B8,'Faturamento NNE'!$AA$2:$AA$707,'Infos Relatório'!AS$1,'Faturamento NNE'!$U$2:$U$707,"Sim")+SUMIFS('Faturamento NNE'!$Q$2:$Q$707,'Faturamento NNE'!$E$2:$E$707,'Infos Relatório'!$B$2,'Faturamento NNE'!$F$2:$F$707,'Infos Relatório'!$B8,'Faturamento NNE'!$AA$2:$AA$707,'Infos Relatório'!AS$1,'Faturamento NNE'!$U$2:$U$707,"Sim")</f>
        <v>0</v>
      </c>
      <c r="AW8" s="227" t="e">
        <f t="shared" si="6"/>
        <v>#DIV/0!</v>
      </c>
      <c r="AX8" s="545">
        <f>SUMIFS('Faturamento NNE'!$I$2:$I$707,'Faturamento NNE'!$E$2:$E$707,'Infos Relatório'!$B$2,'Faturamento NNE'!$F$2:$F$707,'Infos Relatório'!$B8,'Faturamento NNE'!$AA$2:$AA$707,'Infos Relatório'!AS$1)</f>
        <v>0</v>
      </c>
      <c r="AY8" s="541">
        <f>COUNTIFS('Faturamento NNE'!$E$2:$E$707,'Infos Relatório'!$B$2,'Faturamento NNE'!$F$2:$F$707,'Infos Relatório'!$B8,'Faturamento NNE'!$AA$2:$AA$707,'Infos Relatório'!AY$1)</f>
        <v>0</v>
      </c>
      <c r="AZ8" s="542">
        <f>SUMIFS('Faturamento NNE'!$H$2:$H$707,'Faturamento NNE'!$E$2:$E$707,'Infos Relatório'!$B$2,'Faturamento NNE'!$F$2:$F$707,'Infos Relatório'!$B8,'Faturamento NNE'!$AA$2:$AA$707,'Infos Relatório'!AY$1)</f>
        <v>0</v>
      </c>
      <c r="BA8" s="542">
        <f>SUMIFS('Faturamento NNE'!$K$2:$K$707,'Faturamento NNE'!$E$2:$E$707,'Infos Relatório'!$B$2,'Faturamento NNE'!$F$2:$F$707,'Infos Relatório'!$B8,'Faturamento NNE'!$AA$2:$AA$707,'Infos Relatório'!AY$1)</f>
        <v>0</v>
      </c>
      <c r="BB8" s="546">
        <f>SUMIFS('Faturamento NNE'!$P$2:$P$707,'Faturamento NNE'!$E$2:$E$707,'Infos Relatório'!$B$2,'Faturamento NNE'!$F$2:$F$707,'Infos Relatório'!$B8,'Faturamento NNE'!$AA$2:$AA$707,'Infos Relatório'!AY$1,'Faturamento NNE'!$U$2:$U$707,"Sim")+SUMIFS('Faturamento NNE'!$Q$2:$Q$707,'Faturamento NNE'!$E$2:$E$707,'Infos Relatório'!$B$2,'Faturamento NNE'!$F$2:$F$707,'Infos Relatório'!$B8,'Faturamento NNE'!$AA$2:$AA$707,'Infos Relatório'!AY$1,'Faturamento NNE'!$U$2:$U$707,"Sim")</f>
        <v>0</v>
      </c>
      <c r="BC8" s="227" t="e">
        <f t="shared" si="7"/>
        <v>#DIV/0!</v>
      </c>
      <c r="BD8" s="545">
        <f>SUMIFS('Faturamento NNE'!$I$2:$I$707,'Faturamento NNE'!$E$2:$E$707,'Infos Relatório'!$B$2,'Faturamento NNE'!$F$2:$F$707,'Infos Relatório'!$B8,'Faturamento NNE'!$AA$2:$AA$707,'Infos Relatório'!AY$1)</f>
        <v>0</v>
      </c>
      <c r="BE8" s="541">
        <f>COUNTIFS('Faturamento NNE'!$E$2:$E$707,'Infos Relatório'!$B$2,'Faturamento NNE'!$F$2:$F$707,'Infos Relatório'!$B8,'Faturamento NNE'!$AA$2:$AA$707,'Infos Relatório'!BE$1)</f>
        <v>0</v>
      </c>
      <c r="BF8" s="542">
        <f>SUMIFS('Faturamento NNE'!$H$2:$H$707,'Faturamento NNE'!$E$2:$E$707,'Infos Relatório'!$B$2,'Faturamento NNE'!$F$2:$F$707,'Infos Relatório'!$B8,'Faturamento NNE'!$AA$2:$AA$707,'Infos Relatório'!BE$1)</f>
        <v>0</v>
      </c>
      <c r="BG8" s="542">
        <f>SUMIFS('Faturamento NNE'!$K$2:$K$707,'Faturamento NNE'!$E$2:$E$707,'Infos Relatório'!$B$2,'Faturamento NNE'!$F$2:$F$707,'Infos Relatório'!$B8,'Faturamento NNE'!$AA$2:$AA$707,'Infos Relatório'!BE$1)</f>
        <v>0</v>
      </c>
      <c r="BH8" s="546">
        <f>SUMIFS('Faturamento NNE'!$P$2:$P$707,'Faturamento NNE'!$E$2:$E$707,'Infos Relatório'!$B$2,'Faturamento NNE'!$F$2:$F$707,'Infos Relatório'!$B8,'Faturamento NNE'!$AA$2:$AA$707,'Infos Relatório'!BE$1,'Faturamento NNE'!$U$2:$U$707,"Sim")+SUMIFS('Faturamento NNE'!$Q$2:$Q$707,'Faturamento NNE'!$E$2:$E$707,'Infos Relatório'!$B$2,'Faturamento NNE'!$F$2:$F$707,'Infos Relatório'!$B8,'Faturamento NNE'!$AA$2:$AA$707,'Infos Relatório'!BE$1,'Faturamento NNE'!$U$2:$U$707,"Sim")</f>
        <v>0</v>
      </c>
      <c r="BI8" s="227" t="e">
        <f t="shared" si="8"/>
        <v>#DIV/0!</v>
      </c>
      <c r="BJ8" s="545">
        <f>SUMIFS('Faturamento NNE'!$I$2:$I$707,'Faturamento NNE'!$E$2:$E$707,'Infos Relatório'!$B$2,'Faturamento NNE'!$F$2:$F$707,'Infos Relatório'!$B8,'Faturamento NNE'!$AA$2:$AA$707,'Infos Relatório'!BE$1)</f>
        <v>0</v>
      </c>
      <c r="BK8" s="541">
        <f>COUNTIFS('Faturamento NNE'!$E$2:$E$707,'Infos Relatório'!$B$2,'Faturamento NNE'!$F$2:$F$707,'Infos Relatório'!$B8,'Faturamento NNE'!$AA$2:$AA$707,'Infos Relatório'!BK$1)</f>
        <v>0</v>
      </c>
      <c r="BL8" s="542">
        <f>SUMIFS('Faturamento NNE'!$H$2:$H$707,'Faturamento NNE'!$E$2:$E$707,'Infos Relatório'!$B$2,'Faturamento NNE'!$F$2:$F$707,'Infos Relatório'!$B8,'Faturamento NNE'!$AA$2:$AA$707,'Infos Relatório'!BK$1)</f>
        <v>0</v>
      </c>
      <c r="BM8" s="542">
        <f>SUMIFS('Faturamento NNE'!$K$2:$K$707,'Faturamento NNE'!$E$2:$E$707,'Infos Relatório'!$B$2,'Faturamento NNE'!$F$2:$F$707,'Infos Relatório'!$B8,'Faturamento NNE'!$AA$2:$AA$707,'Infos Relatório'!BK$1)</f>
        <v>0</v>
      </c>
      <c r="BN8" s="546">
        <f>SUMIFS('Faturamento NNE'!$P$2:$P$707,'Faturamento NNE'!$E$2:$E$707,'Infos Relatório'!$B$2,'Faturamento NNE'!$F$2:$F$707,'Infos Relatório'!$B8,'Faturamento NNE'!$AA$2:$AA$707,'Infos Relatório'!BK$1,'Faturamento NNE'!$U$2:$U$707,"Sim")+SUMIFS('Faturamento NNE'!$Q$2:$Q$707,'Faturamento NNE'!$E$2:$E$707,'Infos Relatório'!$B$2,'Faturamento NNE'!$F$2:$F$707,'Infos Relatório'!$B8,'Faturamento NNE'!$AA$2:$AA$707,'Infos Relatório'!BK$1,'Faturamento NNE'!$U$2:$U$707,"Sim")</f>
        <v>0</v>
      </c>
      <c r="BO8" s="227" t="e">
        <f t="shared" si="9"/>
        <v>#DIV/0!</v>
      </c>
      <c r="BP8" s="545">
        <f>SUMIFS('Faturamento NNE'!$I$2:$I$707,'Faturamento NNE'!$E$2:$E$707,'Infos Relatório'!$B$2,'Faturamento NNE'!$F$2:$F$707,'Infos Relatório'!$B8,'Faturamento NNE'!$AA$2:$AA$707,'Infos Relatório'!BK$1)</f>
        <v>0</v>
      </c>
      <c r="BQ8" s="541">
        <f>COUNTIFS('Faturamento NNE'!$E$2:$E$707,'Infos Relatório'!$B$2,'Faturamento NNE'!$F$2:$F$707,'Infos Relatório'!$B8,'Faturamento NNE'!$AA$2:$AA$707,'Infos Relatório'!BQ$1)</f>
        <v>0</v>
      </c>
      <c r="BR8" s="542">
        <f>SUMIFS('Faturamento NNE'!$H$2:$H$707,'Faturamento NNE'!$E$2:$E$707,'Infos Relatório'!$B$2,'Faturamento NNE'!$F$2:$F$707,'Infos Relatório'!$B8,'Faturamento NNE'!$AA$2:$AA$707,'Infos Relatório'!BQ$1)</f>
        <v>0</v>
      </c>
      <c r="BS8" s="542">
        <f>SUMIFS('Faturamento NNE'!$K$2:$K$707,'Faturamento NNE'!$E$2:$E$707,'Infos Relatório'!$B$2,'Faturamento NNE'!$F$2:$F$707,'Infos Relatório'!$B8,'Faturamento NNE'!$AA$2:$AA$707,'Infos Relatório'!BQ$1)</f>
        <v>0</v>
      </c>
      <c r="BT8" s="546">
        <f>SUMIFS('Faturamento NNE'!$P$2:$P$707,'Faturamento NNE'!$E$2:$E$707,'Infos Relatório'!$B$2,'Faturamento NNE'!$F$2:$F$707,'Infos Relatório'!$B8,'Faturamento NNE'!$AA$2:$AA$707,'Infos Relatório'!BQ$1,'Faturamento NNE'!$U$2:$U$707,"Sim")+SUMIFS('Faturamento NNE'!$Q$2:$Q$707,'Faturamento NNE'!$E$2:$E$707,'Infos Relatório'!$B$2,'Faturamento NNE'!$F$2:$F$707,'Infos Relatório'!$B8,'Faturamento NNE'!$AA$2:$AA$707,'Infos Relatório'!BQ$1,'Faturamento NNE'!$U$2:$U$707,"Sim")</f>
        <v>0</v>
      </c>
      <c r="BU8" s="227" t="e">
        <f t="shared" si="10"/>
        <v>#DIV/0!</v>
      </c>
      <c r="BV8" s="545">
        <f>SUMIFS('Faturamento NNE'!$I$2:$I$707,'Faturamento NNE'!$E$2:$E$707,'Infos Relatório'!$B$2,'Faturamento NNE'!$F$2:$F$707,'Infos Relatório'!$B8,'Faturamento NNE'!$AA$2:$AA$707,'Infos Relatório'!BQ$1)</f>
        <v>0</v>
      </c>
    </row>
    <row r="9" spans="2:74">
      <c r="B9" s="217" t="s">
        <v>136</v>
      </c>
      <c r="C9" s="541">
        <f>COUNTIFS('Faturamento NNE'!$E$2:$E$707,'Infos Relatório'!$B$2,'Faturamento NNE'!$F$2:$F$707,'Infos Relatório'!$B9,'Faturamento NNE'!$AA$2:$AA$707,'Infos Relatório'!C$1)</f>
        <v>0</v>
      </c>
      <c r="D9" s="542">
        <f>SUMIFS('Faturamento NNE'!$H$2:$H$707,'Faturamento NNE'!$E$2:$E$707,'Infos Relatório'!$B$2,'Faturamento NNE'!$F$2:$F$707,'Infos Relatório'!$B9,'Faturamento NNE'!$AA$2:$AA$707,'Infos Relatório'!C$1)</f>
        <v>0</v>
      </c>
      <c r="E9" s="543">
        <f>SUMIFS('Faturamento NNE'!$K$2:$K$707,'Faturamento NNE'!$E$2:$E$707,'Infos Relatório'!$B$2,'Faturamento NNE'!$F$2:$F$707,'Infos Relatório'!$B9,'Faturamento NNE'!$AA$2:$AA$707,'Infos Relatório'!C$1)</f>
        <v>0</v>
      </c>
      <c r="F9" s="544">
        <f>SUMIFS('Faturamento NNE'!$P$2:$P$707,'Faturamento NNE'!$E$2:$E$707,'Infos Relatório'!$B$2,'Faturamento NNE'!$F$2:$F$707,'Infos Relatório'!$B9,'Faturamento NNE'!$AA$2:$AA$707,'Infos Relatório'!C$1,'Faturamento NNE'!$U$2:$U$707,"Sim")+SUMIFS('Faturamento NNE'!$Q$2:$Q$707,'Faturamento NNE'!$E$2:$E$707,'Infos Relatório'!$B$2,'Faturamento NNE'!$F$2:$F$707,'Infos Relatório'!$B9,'Faturamento NNE'!$AA$2:$AA$707,'Infos Relatório'!C$1,'Faturamento NNE'!$U$2:$U$707,"Sim")</f>
        <v>0</v>
      </c>
      <c r="G9" s="283" t="e">
        <f t="shared" si="11"/>
        <v>#DIV/0!</v>
      </c>
      <c r="H9" s="545">
        <f>SUMIFS('Faturamento NNE'!$I$2:$I$707,'Faturamento NNE'!$E$2:$E$707,'Infos Relatório'!$B$2,'Faturamento NNE'!$F$2:$F$707,'Infos Relatório'!$B9,'Faturamento NNE'!$AA$2:$AA$707,'Infos Relatório'!C$1)</f>
        <v>0</v>
      </c>
      <c r="I9" s="541">
        <f>COUNTIFS('Faturamento NNE'!$E$2:$E$707,'Infos Relatório'!$B$2,'Faturamento NNE'!$F$2:$F$707,'Infos Relatório'!$B9,'Faturamento NNE'!$AA$2:$AA$707,'Infos Relatório'!I$1)</f>
        <v>0</v>
      </c>
      <c r="J9" s="542">
        <f>SUMIFS('Faturamento NNE'!$H$2:$H$707,'Faturamento NNE'!$E$2:$E$707,'Infos Relatório'!$B$2,'Faturamento NNE'!$F$2:$F$707,'Infos Relatório'!$B9,'Faturamento NNE'!$AA$2:$AA$707,'Infos Relatório'!I$1)</f>
        <v>0</v>
      </c>
      <c r="K9" s="543">
        <f>SUMIFS('Faturamento NNE'!$K$2:$K$707,'Faturamento NNE'!$E$2:$E$707,'Infos Relatório'!$B$2,'Faturamento NNE'!$F$2:$F$707,'Infos Relatório'!$B9,'Faturamento NNE'!$AA$2:$AA$707,'Infos Relatório'!I$1)</f>
        <v>0</v>
      </c>
      <c r="L9" s="544">
        <f>SUMIFS('Faturamento NNE'!$P$2:$P$707,'Faturamento NNE'!$E$2:$E$707,'Infos Relatório'!$B$2,'Faturamento NNE'!$F$2:$F$707,'Infos Relatório'!$B9,'Faturamento NNE'!$AA$2:$AA$707,'Infos Relatório'!I$1,'Faturamento NNE'!$U$2:$U$707,"Sim")+SUMIFS('Faturamento NNE'!$Q$2:$Q$707,'Faturamento NNE'!$E$2:$E$707,'Infos Relatório'!$B$2,'Faturamento NNE'!$F$2:$F$707,'Infos Relatório'!$B9,'Faturamento NNE'!$AA$2:$AA$707,'Infos Relatório'!I$1,'Faturamento NNE'!$U$2:$U$707,"Sim")</f>
        <v>0</v>
      </c>
      <c r="M9" s="283" t="e">
        <f t="shared" si="0"/>
        <v>#DIV/0!</v>
      </c>
      <c r="N9" s="545">
        <f>SUMIFS('Faturamento NNE'!$I$2:$I$707,'Faturamento NNE'!$E$2:$E$707,'Infos Relatório'!$B$2,'Faturamento NNE'!$F$2:$F$707,'Infos Relatório'!$B9,'Faturamento NNE'!$AA$2:$AA$707,'Infos Relatório'!I$1)</f>
        <v>0</v>
      </c>
      <c r="O9" s="541">
        <f>COUNTIFS('Faturamento NNE'!$E$2:$E$707,'Infos Relatório'!$B$2,'Faturamento NNE'!$F$2:$F$707,'Infos Relatório'!$B9,'Faturamento NNE'!$AA$2:$AA$707,'Infos Relatório'!O$1)</f>
        <v>0</v>
      </c>
      <c r="P9" s="542">
        <f>SUMIFS('Faturamento NNE'!$H$2:$H$707,'Faturamento NNE'!$E$2:$E$707,'Infos Relatório'!$B$2,'Faturamento NNE'!$F$2:$F$707,'Infos Relatório'!$B9,'Faturamento NNE'!$AA$2:$AA$707,'Infos Relatório'!O$1)</f>
        <v>0</v>
      </c>
      <c r="Q9" s="542">
        <f>SUMIFS('Faturamento NNE'!$K$2:$K$707,'Faturamento NNE'!$E$2:$E$707,'Infos Relatório'!$B$2,'Faturamento NNE'!$F$2:$F$707,'Infos Relatório'!$B9,'Faturamento NNE'!$AA$2:$AA$707,'Infos Relatório'!O$1)</f>
        <v>0</v>
      </c>
      <c r="R9" s="546">
        <f>SUMIFS('Faturamento NNE'!$P$2:$P$707,'Faturamento NNE'!$E$2:$E$707,'Infos Relatório'!$B$2,'Faturamento NNE'!$F$2:$F$707,'Infos Relatório'!$B9,'Faturamento NNE'!$AA$2:$AA$707,'Infos Relatório'!O$1,'Faturamento NNE'!$U$2:$U$707,"Sim")+SUMIFS('Faturamento NNE'!$Q$2:$Q$707,'Faturamento NNE'!$E$2:$E$707,'Infos Relatório'!$B$2,'Faturamento NNE'!$F$2:$F$707,'Infos Relatório'!$B9,'Faturamento NNE'!$AA$2:$AA$707,'Infos Relatório'!O$1,'Faturamento NNE'!$U$2:$U$707,"Sim")</f>
        <v>0</v>
      </c>
      <c r="S9" s="227" t="e">
        <f t="shared" si="1"/>
        <v>#DIV/0!</v>
      </c>
      <c r="T9" s="545">
        <f>SUMIFS('Faturamento NNE'!$I$2:$I$707,'Faturamento NNE'!$E$2:$E$707,'Infos Relatório'!$B$2,'Faturamento NNE'!$F$2:$F$707,'Infos Relatório'!$B9,'Faturamento NNE'!$AA$2:$AA$707,'Infos Relatório'!O$1)</f>
        <v>0</v>
      </c>
      <c r="U9" s="541">
        <f>COUNTIFS('Faturamento NNE'!$E$2:$E$707,'Infos Relatório'!$B$2,'Faturamento NNE'!$F$2:$F$707,'Infos Relatório'!$B9,'Faturamento NNE'!$AA$2:$AA$707,'Infos Relatório'!U$1)</f>
        <v>0</v>
      </c>
      <c r="V9" s="542">
        <f>SUMIFS('Faturamento NNE'!$H$2:$H$707,'Faturamento NNE'!$E$2:$E$707,'Infos Relatório'!$B$2,'Faturamento NNE'!$F$2:$F$707,'Infos Relatório'!$B9,'Faturamento NNE'!$AA$2:$AA$707,'Infos Relatório'!U$1)</f>
        <v>0</v>
      </c>
      <c r="W9" s="542">
        <f>SUMIFS('Faturamento NNE'!$K$2:$K$707,'Faturamento NNE'!$E$2:$E$707,'Infos Relatório'!$B$2,'Faturamento NNE'!$F$2:$F$707,'Infos Relatório'!$B9,'Faturamento NNE'!$AA$2:$AA$707,'Infos Relatório'!U$1)</f>
        <v>0</v>
      </c>
      <c r="X9" s="546">
        <f>SUMIFS('Faturamento NNE'!$P$2:$P$707,'Faturamento NNE'!$E$2:$E$707,'Infos Relatório'!$B$2,'Faturamento NNE'!$F$2:$F$707,'Infos Relatório'!$B9,'Faturamento NNE'!$AA$2:$AA$707,'Infos Relatório'!U$1,'Faturamento NNE'!$U$2:$U$707,"Sim")+SUMIFS('Faturamento NNE'!$Q$2:$Q$707,'Faturamento NNE'!$E$2:$E$707,'Infos Relatório'!$B$2,'Faturamento NNE'!$F$2:$F$707,'Infos Relatório'!$B9,'Faturamento NNE'!$AA$2:$AA$707,'Infos Relatório'!U$1,'Faturamento NNE'!$U$2:$U$707,"Sim")</f>
        <v>0</v>
      </c>
      <c r="Y9" s="227" t="e">
        <f t="shared" si="2"/>
        <v>#DIV/0!</v>
      </c>
      <c r="Z9" s="545">
        <f>SUMIFS('Faturamento NNE'!$I$2:$I$707,'Faturamento NNE'!$E$2:$E$707,'Infos Relatório'!$B$2,'Faturamento NNE'!$F$2:$F$707,'Infos Relatório'!$B9,'Faturamento NNE'!$AA$2:$AA$707,'Infos Relatório'!U$1)</f>
        <v>0</v>
      </c>
      <c r="AA9" s="541">
        <f>COUNTIFS('Faturamento NNE'!$E$2:$E$707,'Infos Relatório'!$B$2,'Faturamento NNE'!$F$2:$F$707,'Infos Relatório'!$B9,'Faturamento NNE'!$AA$2:$AA$707,'Infos Relatório'!AA$1)</f>
        <v>0</v>
      </c>
      <c r="AB9" s="542">
        <f>SUMIFS('Faturamento NNE'!$H$2:$H$707,'Faturamento NNE'!$E$2:$E$707,'Infos Relatório'!$B$2,'Faturamento NNE'!$F$2:$F$707,'Infos Relatório'!$B9,'Faturamento NNE'!$AA$2:$AA$707,'Infos Relatório'!AA$1)</f>
        <v>0</v>
      </c>
      <c r="AC9" s="542">
        <f>SUMIFS('Faturamento NNE'!$K$2:$K$707,'Faturamento NNE'!$E$2:$E$707,'Infos Relatório'!$B$2,'Faturamento NNE'!$F$2:$F$707,'Infos Relatório'!$B9,'Faturamento NNE'!$AA$2:$AA$707,'Infos Relatório'!AA$1)</f>
        <v>0</v>
      </c>
      <c r="AD9" s="546">
        <f>SUMIFS('Faturamento NNE'!$P$2:$P$707,'Faturamento NNE'!$E$2:$E$707,'Infos Relatório'!$B$2,'Faturamento NNE'!$F$2:$F$707,'Infos Relatório'!$B9,'Faturamento NNE'!$AA$2:$AA$707,'Infos Relatório'!AA$1,'Faturamento NNE'!$U$2:$U$707,"Sim")+SUMIFS('Faturamento NNE'!$Q$2:$Q$707,'Faturamento NNE'!$E$2:$E$707,'Infos Relatório'!$B$2,'Faturamento NNE'!$F$2:$F$707,'Infos Relatório'!$B9,'Faturamento NNE'!$AA$2:$AA$707,'Infos Relatório'!AA$1,'Faturamento NNE'!$U$2:$U$707,"Sim")</f>
        <v>0</v>
      </c>
      <c r="AE9" s="227" t="e">
        <f t="shared" si="3"/>
        <v>#DIV/0!</v>
      </c>
      <c r="AF9" s="545">
        <f>SUMIFS('Faturamento NNE'!$I$2:$I$707,'Faturamento NNE'!$E$2:$E$707,'Infos Relatório'!$B$2,'Faturamento NNE'!$F$2:$F$707,'Infos Relatório'!$B9,'Faturamento NNE'!$AA$2:$AA$707,'Infos Relatório'!AA$1)</f>
        <v>0</v>
      </c>
      <c r="AG9" s="541">
        <f>COUNTIFS('Faturamento NNE'!$E$2:$E$707,'Infos Relatório'!$B$2,'Faturamento NNE'!$F$2:$F$707,'Infos Relatório'!$B9,'Faturamento NNE'!$AA$2:$AA$707,'Infos Relatório'!AG$1)</f>
        <v>0</v>
      </c>
      <c r="AH9" s="542">
        <f>SUMIFS('Faturamento NNE'!$H$2:$H$707,'Faturamento NNE'!$E$2:$E$707,'Infos Relatório'!$B$2,'Faturamento NNE'!$F$2:$F$707,'Infos Relatório'!$B9,'Faturamento NNE'!$AA$2:$AA$707,'Infos Relatório'!AG$1)</f>
        <v>0</v>
      </c>
      <c r="AI9" s="542">
        <f>SUMIFS('Faturamento NNE'!$K$2:$K$707,'Faturamento NNE'!$E$2:$E$707,'Infos Relatório'!$B$2,'Faturamento NNE'!$F$2:$F$707,'Infos Relatório'!$B9,'Faturamento NNE'!$AA$2:$AA$707,'Infos Relatório'!AG$1)</f>
        <v>0</v>
      </c>
      <c r="AJ9" s="546">
        <f>SUMIFS('Faturamento NNE'!$P$2:$P$707,'Faturamento NNE'!$E$2:$E$707,'Infos Relatório'!$B$2,'Faturamento NNE'!$F$2:$F$707,'Infos Relatório'!$B9,'Faturamento NNE'!$AA$2:$AA$707,'Infos Relatório'!AG$1,'Faturamento NNE'!$U$2:$U$707,"Sim")+SUMIFS('Faturamento NNE'!$Q$2:$Q$707,'Faturamento NNE'!$E$2:$E$707,'Infos Relatório'!$B$2,'Faturamento NNE'!$F$2:$F$707,'Infos Relatório'!$B9,'Faturamento NNE'!$AA$2:$AA$707,'Infos Relatório'!AG$1,'Faturamento NNE'!$U$2:$U$707,"Sim")</f>
        <v>0</v>
      </c>
      <c r="AK9" s="227" t="e">
        <f t="shared" si="4"/>
        <v>#DIV/0!</v>
      </c>
      <c r="AL9" s="545">
        <f>SUMIFS('Faturamento NNE'!$I$2:$I$707,'Faturamento NNE'!$E$2:$E$707,'Infos Relatório'!$B$2,'Faturamento NNE'!$F$2:$F$707,'Infos Relatório'!$B9,'Faturamento NNE'!$AA$2:$AA$707,'Infos Relatório'!AG$1)</f>
        <v>0</v>
      </c>
      <c r="AM9" s="541">
        <f>COUNTIFS('Faturamento NNE'!$E$2:$E$707,'Infos Relatório'!$B$2,'Faturamento NNE'!$F$2:$F$707,'Infos Relatório'!$B9,'Faturamento NNE'!$AA$2:$AA$707,'Infos Relatório'!AM$1)</f>
        <v>0</v>
      </c>
      <c r="AN9" s="542">
        <f>SUMIFS('Faturamento NNE'!$H$2:$H$707,'Faturamento NNE'!$E$2:$E$707,'Infos Relatório'!$B$2,'Faturamento NNE'!$F$2:$F$707,'Infos Relatório'!$B9,'Faturamento NNE'!$AA$2:$AA$707,'Infos Relatório'!AM$1)</f>
        <v>0</v>
      </c>
      <c r="AO9" s="542">
        <f>SUMIFS('Faturamento NNE'!$K$2:$K$707,'Faturamento NNE'!$E$2:$E$707,'Infos Relatório'!$B$2,'Faturamento NNE'!$F$2:$F$707,'Infos Relatório'!$B9,'Faturamento NNE'!$AA$2:$AA$707,'Infos Relatório'!AM$1)</f>
        <v>0</v>
      </c>
      <c r="AP9" s="546">
        <f>SUMIFS('Faturamento NNE'!$P$2:$P$707,'Faturamento NNE'!$E$2:$E$707,'Infos Relatório'!$B$2,'Faturamento NNE'!$F$2:$F$707,'Infos Relatório'!$B9,'Faturamento NNE'!$AA$2:$AA$707,'Infos Relatório'!AM$1,'Faturamento NNE'!$U$2:$U$707,"Sim")+SUMIFS('Faturamento NNE'!$Q$2:$Q$707,'Faturamento NNE'!$E$2:$E$707,'Infos Relatório'!$B$2,'Faturamento NNE'!$F$2:$F$707,'Infos Relatório'!$B9,'Faturamento NNE'!$AA$2:$AA$707,'Infos Relatório'!AM$1,'Faturamento NNE'!$U$2:$U$707,"Sim")</f>
        <v>0</v>
      </c>
      <c r="AQ9" s="227" t="e">
        <f t="shared" si="5"/>
        <v>#DIV/0!</v>
      </c>
      <c r="AR9" s="545">
        <f>SUMIFS('Faturamento NNE'!$I$2:$I$707,'Faturamento NNE'!$E$2:$E$707,'Infos Relatório'!$B$2,'Faturamento NNE'!$F$2:$F$707,'Infos Relatório'!$B9,'Faturamento NNE'!$AA$2:$AA$707,'Infos Relatório'!AM$1)</f>
        <v>0</v>
      </c>
      <c r="AS9" s="541">
        <f>COUNTIFS('Faturamento NNE'!$E$2:$E$707,'Infos Relatório'!$B$2,'Faturamento NNE'!$F$2:$F$707,'Infos Relatório'!$B9,'Faturamento NNE'!$AA$2:$AA$707,'Infos Relatório'!AS$1)</f>
        <v>0</v>
      </c>
      <c r="AT9" s="542">
        <f>SUMIFS('Faturamento NNE'!$H$2:$H$707,'Faturamento NNE'!$E$2:$E$707,'Infos Relatório'!$B$2,'Faturamento NNE'!$F$2:$F$707,'Infos Relatório'!$B9,'Faturamento NNE'!$AA$2:$AA$707,'Infos Relatório'!AS$1)</f>
        <v>0</v>
      </c>
      <c r="AU9" s="542">
        <f>SUMIFS('Faturamento NNE'!$K$2:$K$707,'Faturamento NNE'!$E$2:$E$707,'Infos Relatório'!$B$2,'Faturamento NNE'!$F$2:$F$707,'Infos Relatório'!$B9,'Faturamento NNE'!$AA$2:$AA$707,'Infos Relatório'!AS$1)</f>
        <v>0</v>
      </c>
      <c r="AV9" s="546">
        <f>SUMIFS('Faturamento NNE'!$P$2:$P$707,'Faturamento NNE'!$E$2:$E$707,'Infos Relatório'!$B$2,'Faturamento NNE'!$F$2:$F$707,'Infos Relatório'!$B9,'Faturamento NNE'!$AA$2:$AA$707,'Infos Relatório'!AS$1,'Faturamento NNE'!$U$2:$U$707,"Sim")+SUMIFS('Faturamento NNE'!$Q$2:$Q$707,'Faturamento NNE'!$E$2:$E$707,'Infos Relatório'!$B$2,'Faturamento NNE'!$F$2:$F$707,'Infos Relatório'!$B9,'Faturamento NNE'!$AA$2:$AA$707,'Infos Relatório'!AS$1,'Faturamento NNE'!$U$2:$U$707,"Sim")</f>
        <v>0</v>
      </c>
      <c r="AW9" s="227" t="e">
        <f t="shared" si="6"/>
        <v>#DIV/0!</v>
      </c>
      <c r="AX9" s="545">
        <f>SUMIFS('Faturamento NNE'!$I$2:$I$707,'Faturamento NNE'!$E$2:$E$707,'Infos Relatório'!$B$2,'Faturamento NNE'!$F$2:$F$707,'Infos Relatório'!$B9,'Faturamento NNE'!$AA$2:$AA$707,'Infos Relatório'!AS$1)</f>
        <v>0</v>
      </c>
      <c r="AY9" s="541">
        <f>COUNTIFS('Faturamento NNE'!$E$2:$E$707,'Infos Relatório'!$B$2,'Faturamento NNE'!$F$2:$F$707,'Infos Relatório'!$B9,'Faturamento NNE'!$AA$2:$AA$707,'Infos Relatório'!AY$1)</f>
        <v>0</v>
      </c>
      <c r="AZ9" s="542">
        <f>SUMIFS('Faturamento NNE'!$H$2:$H$707,'Faturamento NNE'!$E$2:$E$707,'Infos Relatório'!$B$2,'Faturamento NNE'!$F$2:$F$707,'Infos Relatório'!$B9,'Faturamento NNE'!$AA$2:$AA$707,'Infos Relatório'!AY$1)</f>
        <v>0</v>
      </c>
      <c r="BA9" s="542">
        <f>SUMIFS('Faturamento NNE'!$K$2:$K$707,'Faturamento NNE'!$E$2:$E$707,'Infos Relatório'!$B$2,'Faturamento NNE'!$F$2:$F$707,'Infos Relatório'!$B9,'Faturamento NNE'!$AA$2:$AA$707,'Infos Relatório'!AY$1)</f>
        <v>0</v>
      </c>
      <c r="BB9" s="546">
        <f>SUMIFS('Faturamento NNE'!$P$2:$P$707,'Faturamento NNE'!$E$2:$E$707,'Infos Relatório'!$B$2,'Faturamento NNE'!$F$2:$F$707,'Infos Relatório'!$B9,'Faturamento NNE'!$AA$2:$AA$707,'Infos Relatório'!AY$1,'Faturamento NNE'!$U$2:$U$707,"Sim")+SUMIFS('Faturamento NNE'!$Q$2:$Q$707,'Faturamento NNE'!$E$2:$E$707,'Infos Relatório'!$B$2,'Faturamento NNE'!$F$2:$F$707,'Infos Relatório'!$B9,'Faturamento NNE'!$AA$2:$AA$707,'Infos Relatório'!AY$1,'Faturamento NNE'!$U$2:$U$707,"Sim")</f>
        <v>0</v>
      </c>
      <c r="BC9" s="227" t="e">
        <f t="shared" si="7"/>
        <v>#DIV/0!</v>
      </c>
      <c r="BD9" s="545">
        <f>SUMIFS('Faturamento NNE'!$I$2:$I$707,'Faturamento NNE'!$E$2:$E$707,'Infos Relatório'!$B$2,'Faturamento NNE'!$F$2:$F$707,'Infos Relatório'!$B9,'Faturamento NNE'!$AA$2:$AA$707,'Infos Relatório'!AY$1)</f>
        <v>0</v>
      </c>
      <c r="BE9" s="541">
        <f>COUNTIFS('Faturamento NNE'!$E$2:$E$707,'Infos Relatório'!$B$2,'Faturamento NNE'!$F$2:$F$707,'Infos Relatório'!$B9,'Faturamento NNE'!$AA$2:$AA$707,'Infos Relatório'!BE$1)</f>
        <v>0</v>
      </c>
      <c r="BF9" s="542">
        <f>SUMIFS('Faturamento NNE'!$H$2:$H$707,'Faturamento NNE'!$E$2:$E$707,'Infos Relatório'!$B$2,'Faturamento NNE'!$F$2:$F$707,'Infos Relatório'!$B9,'Faturamento NNE'!$AA$2:$AA$707,'Infos Relatório'!BE$1)</f>
        <v>0</v>
      </c>
      <c r="BG9" s="542">
        <f>SUMIFS('Faturamento NNE'!$K$2:$K$707,'Faturamento NNE'!$E$2:$E$707,'Infos Relatório'!$B$2,'Faturamento NNE'!$F$2:$F$707,'Infos Relatório'!$B9,'Faturamento NNE'!$AA$2:$AA$707,'Infos Relatório'!BE$1)</f>
        <v>0</v>
      </c>
      <c r="BH9" s="546">
        <f>SUMIFS('Faturamento NNE'!$P$2:$P$707,'Faturamento NNE'!$E$2:$E$707,'Infos Relatório'!$B$2,'Faturamento NNE'!$F$2:$F$707,'Infos Relatório'!$B9,'Faturamento NNE'!$AA$2:$AA$707,'Infos Relatório'!BE$1,'Faturamento NNE'!$U$2:$U$707,"Sim")+SUMIFS('Faturamento NNE'!$Q$2:$Q$707,'Faturamento NNE'!$E$2:$E$707,'Infos Relatório'!$B$2,'Faturamento NNE'!$F$2:$F$707,'Infos Relatório'!$B9,'Faturamento NNE'!$AA$2:$AA$707,'Infos Relatório'!BE$1,'Faturamento NNE'!$U$2:$U$707,"Sim")</f>
        <v>0</v>
      </c>
      <c r="BI9" s="227" t="e">
        <f t="shared" si="8"/>
        <v>#DIV/0!</v>
      </c>
      <c r="BJ9" s="545">
        <f>SUMIFS('Faturamento NNE'!$I$2:$I$707,'Faturamento NNE'!$E$2:$E$707,'Infos Relatório'!$B$2,'Faturamento NNE'!$F$2:$F$707,'Infos Relatório'!$B9,'Faturamento NNE'!$AA$2:$AA$707,'Infos Relatório'!BE$1)</f>
        <v>0</v>
      </c>
      <c r="BK9" s="541">
        <f>COUNTIFS('Faturamento NNE'!$E$2:$E$707,'Infos Relatório'!$B$2,'Faturamento NNE'!$F$2:$F$707,'Infos Relatório'!$B9,'Faturamento NNE'!$AA$2:$AA$707,'Infos Relatório'!BK$1)</f>
        <v>0</v>
      </c>
      <c r="BL9" s="542">
        <f>SUMIFS('Faturamento NNE'!$H$2:$H$707,'Faturamento NNE'!$E$2:$E$707,'Infos Relatório'!$B$2,'Faturamento NNE'!$F$2:$F$707,'Infos Relatório'!$B9,'Faturamento NNE'!$AA$2:$AA$707,'Infos Relatório'!BK$1)</f>
        <v>0</v>
      </c>
      <c r="BM9" s="542">
        <f>SUMIFS('Faturamento NNE'!$K$2:$K$707,'Faturamento NNE'!$E$2:$E$707,'Infos Relatório'!$B$2,'Faturamento NNE'!$F$2:$F$707,'Infos Relatório'!$B9,'Faturamento NNE'!$AA$2:$AA$707,'Infos Relatório'!BK$1)</f>
        <v>0</v>
      </c>
      <c r="BN9" s="546">
        <f>SUMIFS('Faturamento NNE'!$P$2:$P$707,'Faturamento NNE'!$E$2:$E$707,'Infos Relatório'!$B$2,'Faturamento NNE'!$F$2:$F$707,'Infos Relatório'!$B9,'Faturamento NNE'!$AA$2:$AA$707,'Infos Relatório'!BK$1,'Faturamento NNE'!$U$2:$U$707,"Sim")+SUMIFS('Faturamento NNE'!$Q$2:$Q$707,'Faturamento NNE'!$E$2:$E$707,'Infos Relatório'!$B$2,'Faturamento NNE'!$F$2:$F$707,'Infos Relatório'!$B9,'Faturamento NNE'!$AA$2:$AA$707,'Infos Relatório'!BK$1,'Faturamento NNE'!$U$2:$U$707,"Sim")</f>
        <v>0</v>
      </c>
      <c r="BO9" s="227" t="e">
        <f t="shared" si="9"/>
        <v>#DIV/0!</v>
      </c>
      <c r="BP9" s="545">
        <f>SUMIFS('Faturamento NNE'!$I$2:$I$707,'Faturamento NNE'!$E$2:$E$707,'Infos Relatório'!$B$2,'Faturamento NNE'!$F$2:$F$707,'Infos Relatório'!$B9,'Faturamento NNE'!$AA$2:$AA$707,'Infos Relatório'!BK$1)</f>
        <v>0</v>
      </c>
      <c r="BQ9" s="541">
        <f>COUNTIFS('Faturamento NNE'!$E$2:$E$707,'Infos Relatório'!$B$2,'Faturamento NNE'!$F$2:$F$707,'Infos Relatório'!$B9,'Faturamento NNE'!$AA$2:$AA$707,'Infos Relatório'!BQ$1)</f>
        <v>0</v>
      </c>
      <c r="BR9" s="542">
        <f>SUMIFS('Faturamento NNE'!$H$2:$H$707,'Faturamento NNE'!$E$2:$E$707,'Infos Relatório'!$B$2,'Faturamento NNE'!$F$2:$F$707,'Infos Relatório'!$B9,'Faturamento NNE'!$AA$2:$AA$707,'Infos Relatório'!BQ$1)</f>
        <v>0</v>
      </c>
      <c r="BS9" s="542">
        <f>SUMIFS('Faturamento NNE'!$K$2:$K$707,'Faturamento NNE'!$E$2:$E$707,'Infos Relatório'!$B$2,'Faturamento NNE'!$F$2:$F$707,'Infos Relatório'!$B9,'Faturamento NNE'!$AA$2:$AA$707,'Infos Relatório'!BQ$1)</f>
        <v>0</v>
      </c>
      <c r="BT9" s="546">
        <f>SUMIFS('Faturamento NNE'!$P$2:$P$707,'Faturamento NNE'!$E$2:$E$707,'Infos Relatório'!$B$2,'Faturamento NNE'!$F$2:$F$707,'Infos Relatório'!$B9,'Faturamento NNE'!$AA$2:$AA$707,'Infos Relatório'!BQ$1,'Faturamento NNE'!$U$2:$U$707,"Sim")+SUMIFS('Faturamento NNE'!$Q$2:$Q$707,'Faturamento NNE'!$E$2:$E$707,'Infos Relatório'!$B$2,'Faturamento NNE'!$F$2:$F$707,'Infos Relatório'!$B9,'Faturamento NNE'!$AA$2:$AA$707,'Infos Relatório'!BQ$1,'Faturamento NNE'!$U$2:$U$707,"Sim")</f>
        <v>0</v>
      </c>
      <c r="BU9" s="227" t="e">
        <f t="shared" si="10"/>
        <v>#DIV/0!</v>
      </c>
      <c r="BV9" s="545">
        <f>SUMIFS('Faturamento NNE'!$I$2:$I$707,'Faturamento NNE'!$E$2:$E$707,'Infos Relatório'!$B$2,'Faturamento NNE'!$F$2:$F$707,'Infos Relatório'!$B9,'Faturamento NNE'!$AA$2:$AA$707,'Infos Relatório'!BQ$1)</f>
        <v>0</v>
      </c>
    </row>
    <row r="10" spans="2:74">
      <c r="B10" s="217" t="s">
        <v>137</v>
      </c>
      <c r="C10" s="541">
        <f>COUNTIFS('Faturamento NNE'!$E$2:$E$707,'Infos Relatório'!$B$2,'Faturamento NNE'!$F$2:$F$707,'Infos Relatório'!$B10,'Faturamento NNE'!$AA$2:$AA$707,'Infos Relatório'!C$1)</f>
        <v>0</v>
      </c>
      <c r="D10" s="542">
        <f>SUMIFS('Faturamento NNE'!$H$2:$H$707,'Faturamento NNE'!$E$2:$E$707,'Infos Relatório'!$B$2,'Faturamento NNE'!$F$2:$F$707,'Infos Relatório'!$B10,'Faturamento NNE'!$AA$2:$AA$707,'Infos Relatório'!C$1)</f>
        <v>0</v>
      </c>
      <c r="E10" s="543">
        <f>SUMIFS('Faturamento NNE'!$K$2:$K$707,'Faturamento NNE'!$E$2:$E$707,'Infos Relatório'!$B$2,'Faturamento NNE'!$F$2:$F$707,'Infos Relatório'!$B10,'Faturamento NNE'!$AA$2:$AA$707,'Infos Relatório'!C$1)</f>
        <v>0</v>
      </c>
      <c r="F10" s="544">
        <f>SUMIFS('Faturamento NNE'!$P$2:$P$707,'Faturamento NNE'!$E$2:$E$707,'Infos Relatório'!$B$2,'Faturamento NNE'!$F$2:$F$707,'Infos Relatório'!$B10,'Faturamento NNE'!$AA$2:$AA$707,'Infos Relatório'!C$1,'Faturamento NNE'!$U$2:$U$707,"Sim")+SUMIFS('Faturamento NNE'!$Q$2:$Q$707,'Faturamento NNE'!$E$2:$E$707,'Infos Relatório'!$B$2,'Faturamento NNE'!$F$2:$F$707,'Infos Relatório'!$B10,'Faturamento NNE'!$AA$2:$AA$707,'Infos Relatório'!C$1,'Faturamento NNE'!$U$2:$U$707,"Sim")</f>
        <v>0</v>
      </c>
      <c r="G10" s="283" t="e">
        <f t="shared" si="11"/>
        <v>#DIV/0!</v>
      </c>
      <c r="H10" s="545">
        <f>SUMIFS('Faturamento NNE'!$I$2:$I$707,'Faturamento NNE'!$E$2:$E$707,'Infos Relatório'!$B$2,'Faturamento NNE'!$F$2:$F$707,'Infos Relatório'!$B10,'Faturamento NNE'!$AA$2:$AA$707,'Infos Relatório'!C$1)</f>
        <v>0</v>
      </c>
      <c r="I10" s="541">
        <f>COUNTIFS('Faturamento NNE'!$E$2:$E$707,'Infos Relatório'!$B$2,'Faturamento NNE'!$F$2:$F$707,'Infos Relatório'!$B10,'Faturamento NNE'!$AA$2:$AA$707,'Infos Relatório'!I$1)</f>
        <v>0</v>
      </c>
      <c r="J10" s="542">
        <f>SUMIFS('Faturamento NNE'!$H$2:$H$707,'Faturamento NNE'!$E$2:$E$707,'Infos Relatório'!$B$2,'Faturamento NNE'!$F$2:$F$707,'Infos Relatório'!$B10,'Faturamento NNE'!$AA$2:$AA$707,'Infos Relatório'!I$1)</f>
        <v>0</v>
      </c>
      <c r="K10" s="543">
        <f>SUMIFS('Faturamento NNE'!$K$2:$K$707,'Faturamento NNE'!$E$2:$E$707,'Infos Relatório'!$B$2,'Faturamento NNE'!$F$2:$F$707,'Infos Relatório'!$B10,'Faturamento NNE'!$AA$2:$AA$707,'Infos Relatório'!I$1)</f>
        <v>0</v>
      </c>
      <c r="L10" s="544">
        <f>SUMIFS('Faturamento NNE'!$P$2:$P$707,'Faturamento NNE'!$E$2:$E$707,'Infos Relatório'!$B$2,'Faturamento NNE'!$F$2:$F$707,'Infos Relatório'!$B10,'Faturamento NNE'!$AA$2:$AA$707,'Infos Relatório'!I$1,'Faturamento NNE'!$U$2:$U$707,"Sim")+SUMIFS('Faturamento NNE'!$Q$2:$Q$707,'Faturamento NNE'!$E$2:$E$707,'Infos Relatório'!$B$2,'Faturamento NNE'!$F$2:$F$707,'Infos Relatório'!$B10,'Faturamento NNE'!$AA$2:$AA$707,'Infos Relatório'!I$1,'Faturamento NNE'!$U$2:$U$707,"Sim")</f>
        <v>0</v>
      </c>
      <c r="M10" s="283" t="e">
        <f t="shared" si="0"/>
        <v>#DIV/0!</v>
      </c>
      <c r="N10" s="545">
        <f>SUMIFS('Faturamento NNE'!$I$2:$I$707,'Faturamento NNE'!$E$2:$E$707,'Infos Relatório'!$B$2,'Faturamento NNE'!$F$2:$F$707,'Infos Relatório'!$B10,'Faturamento NNE'!$AA$2:$AA$707,'Infos Relatório'!I$1)</f>
        <v>0</v>
      </c>
      <c r="O10" s="541">
        <f>COUNTIFS('Faturamento NNE'!$E$2:$E$707,'Infos Relatório'!$B$2,'Faturamento NNE'!$F$2:$F$707,'Infos Relatório'!$B10,'Faturamento NNE'!$AA$2:$AA$707,'Infos Relatório'!O$1)</f>
        <v>0</v>
      </c>
      <c r="P10" s="542">
        <f>SUMIFS('Faturamento NNE'!$H$2:$H$707,'Faturamento NNE'!$E$2:$E$707,'Infos Relatório'!$B$2,'Faturamento NNE'!$F$2:$F$707,'Infos Relatório'!$B10,'Faturamento NNE'!$AA$2:$AA$707,'Infos Relatório'!O$1)</f>
        <v>0</v>
      </c>
      <c r="Q10" s="542">
        <f>SUMIFS('Faturamento NNE'!$K$2:$K$707,'Faturamento NNE'!$E$2:$E$707,'Infos Relatório'!$B$2,'Faturamento NNE'!$F$2:$F$707,'Infos Relatório'!$B10,'Faturamento NNE'!$AA$2:$AA$707,'Infos Relatório'!O$1)</f>
        <v>0</v>
      </c>
      <c r="R10" s="546">
        <f>SUMIFS('Faturamento NNE'!$P$2:$P$707,'Faturamento NNE'!$E$2:$E$707,'Infos Relatório'!$B$2,'Faturamento NNE'!$F$2:$F$707,'Infos Relatório'!$B10,'Faturamento NNE'!$AA$2:$AA$707,'Infos Relatório'!O$1,'Faturamento NNE'!$U$2:$U$707,"Sim")+SUMIFS('Faturamento NNE'!$Q$2:$Q$707,'Faturamento NNE'!$E$2:$E$707,'Infos Relatório'!$B$2,'Faturamento NNE'!$F$2:$F$707,'Infos Relatório'!$B10,'Faturamento NNE'!$AA$2:$AA$707,'Infos Relatório'!O$1,'Faturamento NNE'!$U$2:$U$707,"Sim")</f>
        <v>0</v>
      </c>
      <c r="S10" s="227" t="e">
        <f t="shared" si="1"/>
        <v>#DIV/0!</v>
      </c>
      <c r="T10" s="545">
        <f>SUMIFS('Faturamento NNE'!$I$2:$I$707,'Faturamento NNE'!$E$2:$E$707,'Infos Relatório'!$B$2,'Faturamento NNE'!$F$2:$F$707,'Infos Relatório'!$B10,'Faturamento NNE'!$AA$2:$AA$707,'Infos Relatório'!O$1)</f>
        <v>0</v>
      </c>
      <c r="U10" s="541">
        <f>COUNTIFS('Faturamento NNE'!$E$2:$E$707,'Infos Relatório'!$B$2,'Faturamento NNE'!$F$2:$F$707,'Infos Relatório'!$B10,'Faturamento NNE'!$AA$2:$AA$707,'Infos Relatório'!U$1)</f>
        <v>0</v>
      </c>
      <c r="V10" s="542">
        <f>SUMIFS('Faturamento NNE'!$H$2:$H$707,'Faturamento NNE'!$E$2:$E$707,'Infos Relatório'!$B$2,'Faturamento NNE'!$F$2:$F$707,'Infos Relatório'!$B10,'Faturamento NNE'!$AA$2:$AA$707,'Infos Relatório'!U$1)</f>
        <v>0</v>
      </c>
      <c r="W10" s="542">
        <f>SUMIFS('Faturamento NNE'!$K$2:$K$707,'Faturamento NNE'!$E$2:$E$707,'Infos Relatório'!$B$2,'Faturamento NNE'!$F$2:$F$707,'Infos Relatório'!$B10,'Faturamento NNE'!$AA$2:$AA$707,'Infos Relatório'!U$1)</f>
        <v>0</v>
      </c>
      <c r="X10" s="546">
        <f>SUMIFS('Faturamento NNE'!$P$2:$P$707,'Faturamento NNE'!$E$2:$E$707,'Infos Relatório'!$B$2,'Faturamento NNE'!$F$2:$F$707,'Infos Relatório'!$B10,'Faturamento NNE'!$AA$2:$AA$707,'Infos Relatório'!U$1,'Faturamento NNE'!$U$2:$U$707,"Sim")+SUMIFS('Faturamento NNE'!$Q$2:$Q$707,'Faturamento NNE'!$E$2:$E$707,'Infos Relatório'!$B$2,'Faturamento NNE'!$F$2:$F$707,'Infos Relatório'!$B10,'Faturamento NNE'!$AA$2:$AA$707,'Infos Relatório'!U$1,'Faturamento NNE'!$U$2:$U$707,"Sim")</f>
        <v>0</v>
      </c>
      <c r="Y10" s="227" t="e">
        <f t="shared" si="2"/>
        <v>#DIV/0!</v>
      </c>
      <c r="Z10" s="545">
        <f>SUMIFS('Faturamento NNE'!$I$2:$I$707,'Faturamento NNE'!$E$2:$E$707,'Infos Relatório'!$B$2,'Faturamento NNE'!$F$2:$F$707,'Infos Relatório'!$B10,'Faturamento NNE'!$AA$2:$AA$707,'Infos Relatório'!U$1)</f>
        <v>0</v>
      </c>
      <c r="AA10" s="541">
        <f>COUNTIFS('Faturamento NNE'!$E$2:$E$707,'Infos Relatório'!$B$2,'Faturamento NNE'!$F$2:$F$707,'Infos Relatório'!$B10,'Faturamento NNE'!$AA$2:$AA$707,'Infos Relatório'!AA$1)</f>
        <v>0</v>
      </c>
      <c r="AB10" s="542">
        <f>SUMIFS('Faturamento NNE'!$H$2:$H$707,'Faturamento NNE'!$E$2:$E$707,'Infos Relatório'!$B$2,'Faturamento NNE'!$F$2:$F$707,'Infos Relatório'!$B10,'Faturamento NNE'!$AA$2:$AA$707,'Infos Relatório'!AA$1)</f>
        <v>0</v>
      </c>
      <c r="AC10" s="542">
        <f>SUMIFS('Faturamento NNE'!$K$2:$K$707,'Faturamento NNE'!$E$2:$E$707,'Infos Relatório'!$B$2,'Faturamento NNE'!$F$2:$F$707,'Infos Relatório'!$B10,'Faturamento NNE'!$AA$2:$AA$707,'Infos Relatório'!AA$1)</f>
        <v>0</v>
      </c>
      <c r="AD10" s="546">
        <f>SUMIFS('Faturamento NNE'!$P$2:$P$707,'Faturamento NNE'!$E$2:$E$707,'Infos Relatório'!$B$2,'Faturamento NNE'!$F$2:$F$707,'Infos Relatório'!$B10,'Faturamento NNE'!$AA$2:$AA$707,'Infos Relatório'!AA$1,'Faturamento NNE'!$U$2:$U$707,"Sim")+SUMIFS('Faturamento NNE'!$Q$2:$Q$707,'Faturamento NNE'!$E$2:$E$707,'Infos Relatório'!$B$2,'Faturamento NNE'!$F$2:$F$707,'Infos Relatório'!$B10,'Faturamento NNE'!$AA$2:$AA$707,'Infos Relatório'!AA$1,'Faturamento NNE'!$U$2:$U$707,"Sim")</f>
        <v>0</v>
      </c>
      <c r="AE10" s="227" t="e">
        <f t="shared" si="3"/>
        <v>#DIV/0!</v>
      </c>
      <c r="AF10" s="545">
        <f>SUMIFS('Faturamento NNE'!$I$2:$I$707,'Faturamento NNE'!$E$2:$E$707,'Infos Relatório'!$B$2,'Faturamento NNE'!$F$2:$F$707,'Infos Relatório'!$B10,'Faturamento NNE'!$AA$2:$AA$707,'Infos Relatório'!AA$1)</f>
        <v>0</v>
      </c>
      <c r="AG10" s="541">
        <f>COUNTIFS('Faturamento NNE'!$E$2:$E$707,'Infos Relatório'!$B$2,'Faturamento NNE'!$F$2:$F$707,'Infos Relatório'!$B10,'Faturamento NNE'!$AA$2:$AA$707,'Infos Relatório'!AG$1)</f>
        <v>0</v>
      </c>
      <c r="AH10" s="542">
        <f>SUMIFS('Faturamento NNE'!$H$2:$H$707,'Faturamento NNE'!$E$2:$E$707,'Infos Relatório'!$B$2,'Faturamento NNE'!$F$2:$F$707,'Infos Relatório'!$B10,'Faturamento NNE'!$AA$2:$AA$707,'Infos Relatório'!AG$1)</f>
        <v>0</v>
      </c>
      <c r="AI10" s="542">
        <f>SUMIFS('Faturamento NNE'!$K$2:$K$707,'Faturamento NNE'!$E$2:$E$707,'Infos Relatório'!$B$2,'Faturamento NNE'!$F$2:$F$707,'Infos Relatório'!$B10,'Faturamento NNE'!$AA$2:$AA$707,'Infos Relatório'!AG$1)</f>
        <v>0</v>
      </c>
      <c r="AJ10" s="546">
        <f>SUMIFS('Faturamento NNE'!$P$2:$P$707,'Faturamento NNE'!$E$2:$E$707,'Infos Relatório'!$B$2,'Faturamento NNE'!$F$2:$F$707,'Infos Relatório'!$B10,'Faturamento NNE'!$AA$2:$AA$707,'Infos Relatório'!AG$1,'Faturamento NNE'!$U$2:$U$707,"Sim")+SUMIFS('Faturamento NNE'!$Q$2:$Q$707,'Faturamento NNE'!$E$2:$E$707,'Infos Relatório'!$B$2,'Faturamento NNE'!$F$2:$F$707,'Infos Relatório'!$B10,'Faturamento NNE'!$AA$2:$AA$707,'Infos Relatório'!AG$1,'Faturamento NNE'!$U$2:$U$707,"Sim")</f>
        <v>0</v>
      </c>
      <c r="AK10" s="227" t="e">
        <f t="shared" si="4"/>
        <v>#DIV/0!</v>
      </c>
      <c r="AL10" s="545">
        <f>SUMIFS('Faturamento NNE'!$I$2:$I$707,'Faturamento NNE'!$E$2:$E$707,'Infos Relatório'!$B$2,'Faturamento NNE'!$F$2:$F$707,'Infos Relatório'!$B10,'Faturamento NNE'!$AA$2:$AA$707,'Infos Relatório'!AG$1)</f>
        <v>0</v>
      </c>
      <c r="AM10" s="541">
        <f>COUNTIFS('Faturamento NNE'!$E$2:$E$707,'Infos Relatório'!$B$2,'Faturamento NNE'!$F$2:$F$707,'Infos Relatório'!$B10,'Faturamento NNE'!$AA$2:$AA$707,'Infos Relatório'!AM$1)</f>
        <v>0</v>
      </c>
      <c r="AN10" s="542">
        <f>SUMIFS('Faturamento NNE'!$H$2:$H$707,'Faturamento NNE'!$E$2:$E$707,'Infos Relatório'!$B$2,'Faturamento NNE'!$F$2:$F$707,'Infos Relatório'!$B10,'Faturamento NNE'!$AA$2:$AA$707,'Infos Relatório'!AM$1)</f>
        <v>0</v>
      </c>
      <c r="AO10" s="542">
        <f>SUMIFS('Faturamento NNE'!$K$2:$K$707,'Faturamento NNE'!$E$2:$E$707,'Infos Relatório'!$B$2,'Faturamento NNE'!$F$2:$F$707,'Infos Relatório'!$B10,'Faturamento NNE'!$AA$2:$AA$707,'Infos Relatório'!AM$1)</f>
        <v>0</v>
      </c>
      <c r="AP10" s="546">
        <f>SUMIFS('Faturamento NNE'!$P$2:$P$707,'Faturamento NNE'!$E$2:$E$707,'Infos Relatório'!$B$2,'Faturamento NNE'!$F$2:$F$707,'Infos Relatório'!$B10,'Faturamento NNE'!$AA$2:$AA$707,'Infos Relatório'!AM$1,'Faturamento NNE'!$U$2:$U$707,"Sim")+SUMIFS('Faturamento NNE'!$Q$2:$Q$707,'Faturamento NNE'!$E$2:$E$707,'Infos Relatório'!$B$2,'Faturamento NNE'!$F$2:$F$707,'Infos Relatório'!$B10,'Faturamento NNE'!$AA$2:$AA$707,'Infos Relatório'!AM$1,'Faturamento NNE'!$U$2:$U$707,"Sim")</f>
        <v>0</v>
      </c>
      <c r="AQ10" s="227" t="e">
        <f t="shared" si="5"/>
        <v>#DIV/0!</v>
      </c>
      <c r="AR10" s="545">
        <f>SUMIFS('Faturamento NNE'!$I$2:$I$707,'Faturamento NNE'!$E$2:$E$707,'Infos Relatório'!$B$2,'Faturamento NNE'!$F$2:$F$707,'Infos Relatório'!$B10,'Faturamento NNE'!$AA$2:$AA$707,'Infos Relatório'!AM$1)</f>
        <v>0</v>
      </c>
      <c r="AS10" s="541">
        <f>COUNTIFS('Faturamento NNE'!$E$2:$E$707,'Infos Relatório'!$B$2,'Faturamento NNE'!$F$2:$F$707,'Infos Relatório'!$B10,'Faturamento NNE'!$AA$2:$AA$707,'Infos Relatório'!AS$1)</f>
        <v>0</v>
      </c>
      <c r="AT10" s="542">
        <f>SUMIFS('Faturamento NNE'!$H$2:$H$707,'Faturamento NNE'!$E$2:$E$707,'Infos Relatório'!$B$2,'Faturamento NNE'!$F$2:$F$707,'Infos Relatório'!$B10,'Faturamento NNE'!$AA$2:$AA$707,'Infos Relatório'!AS$1)</f>
        <v>0</v>
      </c>
      <c r="AU10" s="542">
        <f>SUMIFS('Faturamento NNE'!$K$2:$K$707,'Faturamento NNE'!$E$2:$E$707,'Infos Relatório'!$B$2,'Faturamento NNE'!$F$2:$F$707,'Infos Relatório'!$B10,'Faturamento NNE'!$AA$2:$AA$707,'Infos Relatório'!AS$1)</f>
        <v>0</v>
      </c>
      <c r="AV10" s="546">
        <f>SUMIFS('Faturamento NNE'!$P$2:$P$707,'Faturamento NNE'!$E$2:$E$707,'Infos Relatório'!$B$2,'Faturamento NNE'!$F$2:$F$707,'Infos Relatório'!$B10,'Faturamento NNE'!$AA$2:$AA$707,'Infos Relatório'!AS$1,'Faturamento NNE'!$U$2:$U$707,"Sim")+SUMIFS('Faturamento NNE'!$Q$2:$Q$707,'Faturamento NNE'!$E$2:$E$707,'Infos Relatório'!$B$2,'Faturamento NNE'!$F$2:$F$707,'Infos Relatório'!$B10,'Faturamento NNE'!$AA$2:$AA$707,'Infos Relatório'!AS$1,'Faturamento NNE'!$U$2:$U$707,"Sim")</f>
        <v>0</v>
      </c>
      <c r="AW10" s="227" t="e">
        <f t="shared" si="6"/>
        <v>#DIV/0!</v>
      </c>
      <c r="AX10" s="545">
        <f>SUMIFS('Faturamento NNE'!$I$2:$I$707,'Faturamento NNE'!$E$2:$E$707,'Infos Relatório'!$B$2,'Faturamento NNE'!$F$2:$F$707,'Infos Relatório'!$B10,'Faturamento NNE'!$AA$2:$AA$707,'Infos Relatório'!AS$1)</f>
        <v>0</v>
      </c>
      <c r="AY10" s="541">
        <f>COUNTIFS('Faturamento NNE'!$E$2:$E$707,'Infos Relatório'!$B$2,'Faturamento NNE'!$F$2:$F$707,'Infos Relatório'!$B10,'Faturamento NNE'!$AA$2:$AA$707,'Infos Relatório'!AY$1)</f>
        <v>0</v>
      </c>
      <c r="AZ10" s="542">
        <f>SUMIFS('Faturamento NNE'!$H$2:$H$707,'Faturamento NNE'!$E$2:$E$707,'Infos Relatório'!$B$2,'Faturamento NNE'!$F$2:$F$707,'Infos Relatório'!$B10,'Faturamento NNE'!$AA$2:$AA$707,'Infos Relatório'!AY$1)</f>
        <v>0</v>
      </c>
      <c r="BA10" s="542">
        <f>SUMIFS('Faturamento NNE'!$K$2:$K$707,'Faturamento NNE'!$E$2:$E$707,'Infos Relatório'!$B$2,'Faturamento NNE'!$F$2:$F$707,'Infos Relatório'!$B10,'Faturamento NNE'!$AA$2:$AA$707,'Infos Relatório'!AY$1)</f>
        <v>0</v>
      </c>
      <c r="BB10" s="546">
        <f>SUMIFS('Faturamento NNE'!$P$2:$P$707,'Faturamento NNE'!$E$2:$E$707,'Infos Relatório'!$B$2,'Faturamento NNE'!$F$2:$F$707,'Infos Relatório'!$B10,'Faturamento NNE'!$AA$2:$AA$707,'Infos Relatório'!AY$1,'Faturamento NNE'!$U$2:$U$707,"Sim")+SUMIFS('Faturamento NNE'!$Q$2:$Q$707,'Faturamento NNE'!$E$2:$E$707,'Infos Relatório'!$B$2,'Faturamento NNE'!$F$2:$F$707,'Infos Relatório'!$B10,'Faturamento NNE'!$AA$2:$AA$707,'Infos Relatório'!AY$1,'Faturamento NNE'!$U$2:$U$707,"Sim")</f>
        <v>0</v>
      </c>
      <c r="BC10" s="227" t="e">
        <f t="shared" si="7"/>
        <v>#DIV/0!</v>
      </c>
      <c r="BD10" s="545">
        <f>SUMIFS('Faturamento NNE'!$I$2:$I$707,'Faturamento NNE'!$E$2:$E$707,'Infos Relatório'!$B$2,'Faturamento NNE'!$F$2:$F$707,'Infos Relatório'!$B10,'Faturamento NNE'!$AA$2:$AA$707,'Infos Relatório'!AY$1)</f>
        <v>0</v>
      </c>
      <c r="BE10" s="541">
        <f>COUNTIFS('Faturamento NNE'!$E$2:$E$707,'Infos Relatório'!$B$2,'Faturamento NNE'!$F$2:$F$707,'Infos Relatório'!$B10,'Faturamento NNE'!$AA$2:$AA$707,'Infos Relatório'!BE$1)</f>
        <v>0</v>
      </c>
      <c r="BF10" s="542">
        <f>SUMIFS('Faturamento NNE'!$H$2:$H$707,'Faturamento NNE'!$E$2:$E$707,'Infos Relatório'!$B$2,'Faturamento NNE'!$F$2:$F$707,'Infos Relatório'!$B10,'Faturamento NNE'!$AA$2:$AA$707,'Infos Relatório'!BE$1)</f>
        <v>0</v>
      </c>
      <c r="BG10" s="542">
        <f>SUMIFS('Faturamento NNE'!$K$2:$K$707,'Faturamento NNE'!$E$2:$E$707,'Infos Relatório'!$B$2,'Faturamento NNE'!$F$2:$F$707,'Infos Relatório'!$B10,'Faturamento NNE'!$AA$2:$AA$707,'Infos Relatório'!BE$1)</f>
        <v>0</v>
      </c>
      <c r="BH10" s="546">
        <f>SUMIFS('Faturamento NNE'!$P$2:$P$707,'Faturamento NNE'!$E$2:$E$707,'Infos Relatório'!$B$2,'Faturamento NNE'!$F$2:$F$707,'Infos Relatório'!$B10,'Faturamento NNE'!$AA$2:$AA$707,'Infos Relatório'!BE$1,'Faturamento NNE'!$U$2:$U$707,"Sim")+SUMIFS('Faturamento NNE'!$Q$2:$Q$707,'Faturamento NNE'!$E$2:$E$707,'Infos Relatório'!$B$2,'Faturamento NNE'!$F$2:$F$707,'Infos Relatório'!$B10,'Faturamento NNE'!$AA$2:$AA$707,'Infos Relatório'!BE$1,'Faturamento NNE'!$U$2:$U$707,"Sim")</f>
        <v>0</v>
      </c>
      <c r="BI10" s="227" t="e">
        <f t="shared" si="8"/>
        <v>#DIV/0!</v>
      </c>
      <c r="BJ10" s="545">
        <f>SUMIFS('Faturamento NNE'!$I$2:$I$707,'Faturamento NNE'!$E$2:$E$707,'Infos Relatório'!$B$2,'Faturamento NNE'!$F$2:$F$707,'Infos Relatório'!$B10,'Faturamento NNE'!$AA$2:$AA$707,'Infos Relatório'!BE$1)</f>
        <v>0</v>
      </c>
      <c r="BK10" s="541">
        <f>COUNTIFS('Faturamento NNE'!$E$2:$E$707,'Infos Relatório'!$B$2,'Faturamento NNE'!$F$2:$F$707,'Infos Relatório'!$B10,'Faturamento NNE'!$AA$2:$AA$707,'Infos Relatório'!BK$1)</f>
        <v>0</v>
      </c>
      <c r="BL10" s="542">
        <f>SUMIFS('Faturamento NNE'!$H$2:$H$707,'Faturamento NNE'!$E$2:$E$707,'Infos Relatório'!$B$2,'Faturamento NNE'!$F$2:$F$707,'Infos Relatório'!$B10,'Faturamento NNE'!$AA$2:$AA$707,'Infos Relatório'!BK$1)</f>
        <v>0</v>
      </c>
      <c r="BM10" s="542">
        <f>SUMIFS('Faturamento NNE'!$K$2:$K$707,'Faturamento NNE'!$E$2:$E$707,'Infos Relatório'!$B$2,'Faturamento NNE'!$F$2:$F$707,'Infos Relatório'!$B10,'Faturamento NNE'!$AA$2:$AA$707,'Infos Relatório'!BK$1)</f>
        <v>0</v>
      </c>
      <c r="BN10" s="546">
        <f>SUMIFS('Faturamento NNE'!$P$2:$P$707,'Faturamento NNE'!$E$2:$E$707,'Infos Relatório'!$B$2,'Faturamento NNE'!$F$2:$F$707,'Infos Relatório'!$B10,'Faturamento NNE'!$AA$2:$AA$707,'Infos Relatório'!BK$1,'Faturamento NNE'!$U$2:$U$707,"Sim")+SUMIFS('Faturamento NNE'!$Q$2:$Q$707,'Faturamento NNE'!$E$2:$E$707,'Infos Relatório'!$B$2,'Faturamento NNE'!$F$2:$F$707,'Infos Relatório'!$B10,'Faturamento NNE'!$AA$2:$AA$707,'Infos Relatório'!BK$1,'Faturamento NNE'!$U$2:$U$707,"Sim")</f>
        <v>0</v>
      </c>
      <c r="BO10" s="227" t="e">
        <f t="shared" si="9"/>
        <v>#DIV/0!</v>
      </c>
      <c r="BP10" s="545">
        <f>SUMIFS('Faturamento NNE'!$I$2:$I$707,'Faturamento NNE'!$E$2:$E$707,'Infos Relatório'!$B$2,'Faturamento NNE'!$F$2:$F$707,'Infos Relatório'!$B10,'Faturamento NNE'!$AA$2:$AA$707,'Infos Relatório'!BK$1)</f>
        <v>0</v>
      </c>
      <c r="BQ10" s="541">
        <f>COUNTIFS('Faturamento NNE'!$E$2:$E$707,'Infos Relatório'!$B$2,'Faturamento NNE'!$F$2:$F$707,'Infos Relatório'!$B10,'Faturamento NNE'!$AA$2:$AA$707,'Infos Relatório'!BQ$1)</f>
        <v>0</v>
      </c>
      <c r="BR10" s="542">
        <f>SUMIFS('Faturamento NNE'!$H$2:$H$707,'Faturamento NNE'!$E$2:$E$707,'Infos Relatório'!$B$2,'Faturamento NNE'!$F$2:$F$707,'Infos Relatório'!$B10,'Faturamento NNE'!$AA$2:$AA$707,'Infos Relatório'!BQ$1)</f>
        <v>0</v>
      </c>
      <c r="BS10" s="542">
        <f>SUMIFS('Faturamento NNE'!$K$2:$K$707,'Faturamento NNE'!$E$2:$E$707,'Infos Relatório'!$B$2,'Faturamento NNE'!$F$2:$F$707,'Infos Relatório'!$B10,'Faturamento NNE'!$AA$2:$AA$707,'Infos Relatório'!BQ$1)</f>
        <v>0</v>
      </c>
      <c r="BT10" s="546">
        <f>SUMIFS('Faturamento NNE'!$P$2:$P$707,'Faturamento NNE'!$E$2:$E$707,'Infos Relatório'!$B$2,'Faturamento NNE'!$F$2:$F$707,'Infos Relatório'!$B10,'Faturamento NNE'!$AA$2:$AA$707,'Infos Relatório'!BQ$1,'Faturamento NNE'!$U$2:$U$707,"Sim")+SUMIFS('Faturamento NNE'!$Q$2:$Q$707,'Faturamento NNE'!$E$2:$E$707,'Infos Relatório'!$B$2,'Faturamento NNE'!$F$2:$F$707,'Infos Relatório'!$B10,'Faturamento NNE'!$AA$2:$AA$707,'Infos Relatório'!BQ$1,'Faturamento NNE'!$U$2:$U$707,"Sim")</f>
        <v>0</v>
      </c>
      <c r="BU10" s="227" t="e">
        <f t="shared" si="10"/>
        <v>#DIV/0!</v>
      </c>
      <c r="BV10" s="545">
        <f>SUMIFS('Faturamento NNE'!$I$2:$I$707,'Faturamento NNE'!$E$2:$E$707,'Infos Relatório'!$B$2,'Faturamento NNE'!$F$2:$F$707,'Infos Relatório'!$B10,'Faturamento NNE'!$AA$2:$AA$707,'Infos Relatório'!BQ$1)</f>
        <v>0</v>
      </c>
    </row>
    <row r="11" spans="2:74">
      <c r="B11" s="217" t="s">
        <v>138</v>
      </c>
      <c r="C11" s="541">
        <f>COUNTIFS('Faturamento NNE'!$E$2:$E$707,'Infos Relatório'!$B$2,'Faturamento NNE'!$F$2:$F$707,'Infos Relatório'!$B11,'Faturamento NNE'!$AA$2:$AA$707,'Infos Relatório'!C$1)</f>
        <v>0</v>
      </c>
      <c r="D11" s="542">
        <f>SUMIFS('Faturamento NNE'!$H$2:$H$707,'Faturamento NNE'!$E$2:$E$707,'Infos Relatório'!$B$2,'Faturamento NNE'!$F$2:$F$707,'Infos Relatório'!$B11,'Faturamento NNE'!$AA$2:$AA$707,'Infos Relatório'!C$1)</f>
        <v>0</v>
      </c>
      <c r="E11" s="543">
        <f>SUMIFS('Faturamento NNE'!$K$2:$K$707,'Faturamento NNE'!$E$2:$E$707,'Infos Relatório'!$B$2,'Faturamento NNE'!$F$2:$F$707,'Infos Relatório'!$B11,'Faturamento NNE'!$AA$2:$AA$707,'Infos Relatório'!C$1)</f>
        <v>0</v>
      </c>
      <c r="F11" s="544">
        <f>SUMIFS('Faturamento NNE'!$P$2:$P$707,'Faturamento NNE'!$E$2:$E$707,'Infos Relatório'!$B$2,'Faturamento NNE'!$F$2:$F$707,'Infos Relatório'!$B11,'Faturamento NNE'!$AA$2:$AA$707,'Infos Relatório'!C$1,'Faturamento NNE'!$U$2:$U$707,"Sim")+SUMIFS('Faturamento NNE'!$Q$2:$Q$707,'Faturamento NNE'!$E$2:$E$707,'Infos Relatório'!$B$2,'Faturamento NNE'!$F$2:$F$707,'Infos Relatório'!$B11,'Faturamento NNE'!$AA$2:$AA$707,'Infos Relatório'!C$1,'Faturamento NNE'!$U$2:$U$707,"Sim")</f>
        <v>0</v>
      </c>
      <c r="G11" s="283" t="e">
        <f t="shared" si="11"/>
        <v>#DIV/0!</v>
      </c>
      <c r="H11" s="545">
        <f>SUMIFS('Faturamento NNE'!$I$2:$I$707,'Faturamento NNE'!$E$2:$E$707,'Infos Relatório'!$B$2,'Faturamento NNE'!$F$2:$F$707,'Infos Relatório'!$B11,'Faturamento NNE'!$AA$2:$AA$707,'Infos Relatório'!C$1)</f>
        <v>0</v>
      </c>
      <c r="I11" s="541">
        <f>COUNTIFS('Faturamento NNE'!$E$2:$E$707,'Infos Relatório'!$B$2,'Faturamento NNE'!$F$2:$F$707,'Infos Relatório'!$B11,'Faturamento NNE'!$AA$2:$AA$707,'Infos Relatório'!I$1)</f>
        <v>0</v>
      </c>
      <c r="J11" s="542">
        <f>SUMIFS('Faturamento NNE'!$H$2:$H$707,'Faturamento NNE'!$E$2:$E$707,'Infos Relatório'!$B$2,'Faturamento NNE'!$F$2:$F$707,'Infos Relatório'!$B11,'Faturamento NNE'!$AA$2:$AA$707,'Infos Relatório'!I$1)</f>
        <v>0</v>
      </c>
      <c r="K11" s="543">
        <f>SUMIFS('Faturamento NNE'!$K$2:$K$707,'Faturamento NNE'!$E$2:$E$707,'Infos Relatório'!$B$2,'Faturamento NNE'!$F$2:$F$707,'Infos Relatório'!$B11,'Faturamento NNE'!$AA$2:$AA$707,'Infos Relatório'!I$1)</f>
        <v>0</v>
      </c>
      <c r="L11" s="544">
        <f>SUMIFS('Faturamento NNE'!$P$2:$P$707,'Faturamento NNE'!$E$2:$E$707,'Infos Relatório'!$B$2,'Faturamento NNE'!$F$2:$F$707,'Infos Relatório'!$B11,'Faturamento NNE'!$AA$2:$AA$707,'Infos Relatório'!I$1,'Faturamento NNE'!$U$2:$U$707,"Sim")+SUMIFS('Faturamento NNE'!$Q$2:$Q$707,'Faturamento NNE'!$E$2:$E$707,'Infos Relatório'!$B$2,'Faturamento NNE'!$F$2:$F$707,'Infos Relatório'!$B11,'Faturamento NNE'!$AA$2:$AA$707,'Infos Relatório'!I$1,'Faturamento NNE'!$U$2:$U$707,"Sim")</f>
        <v>0</v>
      </c>
      <c r="M11" s="283" t="e">
        <f t="shared" si="0"/>
        <v>#DIV/0!</v>
      </c>
      <c r="N11" s="545">
        <f>SUMIFS('Faturamento NNE'!$I$2:$I$707,'Faturamento NNE'!$E$2:$E$707,'Infos Relatório'!$B$2,'Faturamento NNE'!$F$2:$F$707,'Infos Relatório'!$B11,'Faturamento NNE'!$AA$2:$AA$707,'Infos Relatório'!I$1)</f>
        <v>0</v>
      </c>
      <c r="O11" s="541">
        <f>COUNTIFS('Faturamento NNE'!$E$2:$E$707,'Infos Relatório'!$B$2,'Faturamento NNE'!$F$2:$F$707,'Infos Relatório'!$B11,'Faturamento NNE'!$AA$2:$AA$707,'Infos Relatório'!O$1)</f>
        <v>0</v>
      </c>
      <c r="P11" s="542">
        <f>SUMIFS('Faturamento NNE'!$H$2:$H$707,'Faturamento NNE'!$E$2:$E$707,'Infos Relatório'!$B$2,'Faturamento NNE'!$F$2:$F$707,'Infos Relatório'!$B11,'Faturamento NNE'!$AA$2:$AA$707,'Infos Relatório'!O$1)</f>
        <v>0</v>
      </c>
      <c r="Q11" s="542">
        <f>SUMIFS('Faturamento NNE'!$K$2:$K$707,'Faturamento NNE'!$E$2:$E$707,'Infos Relatório'!$B$2,'Faturamento NNE'!$F$2:$F$707,'Infos Relatório'!$B11,'Faturamento NNE'!$AA$2:$AA$707,'Infos Relatório'!O$1)</f>
        <v>0</v>
      </c>
      <c r="R11" s="546">
        <f>SUMIFS('Faturamento NNE'!$P$2:$P$707,'Faturamento NNE'!$E$2:$E$707,'Infos Relatório'!$B$2,'Faturamento NNE'!$F$2:$F$707,'Infos Relatório'!$B11,'Faturamento NNE'!$AA$2:$AA$707,'Infos Relatório'!O$1,'Faturamento NNE'!$U$2:$U$707,"Sim")+SUMIFS('Faturamento NNE'!$Q$2:$Q$707,'Faturamento NNE'!$E$2:$E$707,'Infos Relatório'!$B$2,'Faturamento NNE'!$F$2:$F$707,'Infos Relatório'!$B11,'Faturamento NNE'!$AA$2:$AA$707,'Infos Relatório'!O$1,'Faturamento NNE'!$U$2:$U$707,"Sim")</f>
        <v>0</v>
      </c>
      <c r="S11" s="227" t="e">
        <f t="shared" si="1"/>
        <v>#DIV/0!</v>
      </c>
      <c r="T11" s="545">
        <f>SUMIFS('Faturamento NNE'!$I$2:$I$707,'Faturamento NNE'!$E$2:$E$707,'Infos Relatório'!$B$2,'Faturamento NNE'!$F$2:$F$707,'Infos Relatório'!$B11,'Faturamento NNE'!$AA$2:$AA$707,'Infos Relatório'!O$1)</f>
        <v>0</v>
      </c>
      <c r="U11" s="541">
        <f>COUNTIFS('Faturamento NNE'!$E$2:$E$707,'Infos Relatório'!$B$2,'Faturamento NNE'!$F$2:$F$707,'Infos Relatório'!$B11,'Faturamento NNE'!$AA$2:$AA$707,'Infos Relatório'!U$1)</f>
        <v>0</v>
      </c>
      <c r="V11" s="542">
        <f>SUMIFS('Faturamento NNE'!$H$2:$H$707,'Faturamento NNE'!$E$2:$E$707,'Infos Relatório'!$B$2,'Faturamento NNE'!$F$2:$F$707,'Infos Relatório'!$B11,'Faturamento NNE'!$AA$2:$AA$707,'Infos Relatório'!U$1)</f>
        <v>0</v>
      </c>
      <c r="W11" s="542">
        <f>SUMIFS('Faturamento NNE'!$K$2:$K$707,'Faturamento NNE'!$E$2:$E$707,'Infos Relatório'!$B$2,'Faturamento NNE'!$F$2:$F$707,'Infos Relatório'!$B11,'Faturamento NNE'!$AA$2:$AA$707,'Infos Relatório'!U$1)</f>
        <v>0</v>
      </c>
      <c r="X11" s="546">
        <f>SUMIFS('Faturamento NNE'!$P$2:$P$707,'Faturamento NNE'!$E$2:$E$707,'Infos Relatório'!$B$2,'Faturamento NNE'!$F$2:$F$707,'Infos Relatório'!$B11,'Faturamento NNE'!$AA$2:$AA$707,'Infos Relatório'!U$1,'Faturamento NNE'!$U$2:$U$707,"Sim")+SUMIFS('Faturamento NNE'!$Q$2:$Q$707,'Faturamento NNE'!$E$2:$E$707,'Infos Relatório'!$B$2,'Faturamento NNE'!$F$2:$F$707,'Infos Relatório'!$B11,'Faturamento NNE'!$AA$2:$AA$707,'Infos Relatório'!U$1,'Faturamento NNE'!$U$2:$U$707,"Sim")</f>
        <v>0</v>
      </c>
      <c r="Y11" s="227" t="e">
        <f t="shared" si="2"/>
        <v>#DIV/0!</v>
      </c>
      <c r="Z11" s="545">
        <f>SUMIFS('Faturamento NNE'!$I$2:$I$707,'Faturamento NNE'!$E$2:$E$707,'Infos Relatório'!$B$2,'Faturamento NNE'!$F$2:$F$707,'Infos Relatório'!$B11,'Faturamento NNE'!$AA$2:$AA$707,'Infos Relatório'!U$1)</f>
        <v>0</v>
      </c>
      <c r="AA11" s="541">
        <f>COUNTIFS('Faturamento NNE'!$E$2:$E$707,'Infos Relatório'!$B$2,'Faturamento NNE'!$F$2:$F$707,'Infos Relatório'!$B11,'Faturamento NNE'!$AA$2:$AA$707,'Infos Relatório'!AA$1)</f>
        <v>0</v>
      </c>
      <c r="AB11" s="542">
        <f>SUMIFS('Faturamento NNE'!$H$2:$H$707,'Faturamento NNE'!$E$2:$E$707,'Infos Relatório'!$B$2,'Faturamento NNE'!$F$2:$F$707,'Infos Relatório'!$B11,'Faturamento NNE'!$AA$2:$AA$707,'Infos Relatório'!AA$1)</f>
        <v>0</v>
      </c>
      <c r="AC11" s="542">
        <f>SUMIFS('Faturamento NNE'!$K$2:$K$707,'Faturamento NNE'!$E$2:$E$707,'Infos Relatório'!$B$2,'Faturamento NNE'!$F$2:$F$707,'Infos Relatório'!$B11,'Faturamento NNE'!$AA$2:$AA$707,'Infos Relatório'!AA$1)</f>
        <v>0</v>
      </c>
      <c r="AD11" s="546">
        <f>SUMIFS('Faturamento NNE'!$P$2:$P$707,'Faturamento NNE'!$E$2:$E$707,'Infos Relatório'!$B$2,'Faturamento NNE'!$F$2:$F$707,'Infos Relatório'!$B11,'Faturamento NNE'!$AA$2:$AA$707,'Infos Relatório'!AA$1,'Faturamento NNE'!$U$2:$U$707,"Sim")+SUMIFS('Faturamento NNE'!$Q$2:$Q$707,'Faturamento NNE'!$E$2:$E$707,'Infos Relatório'!$B$2,'Faturamento NNE'!$F$2:$F$707,'Infos Relatório'!$B11,'Faturamento NNE'!$AA$2:$AA$707,'Infos Relatório'!AA$1,'Faturamento NNE'!$U$2:$U$707,"Sim")</f>
        <v>0</v>
      </c>
      <c r="AE11" s="227" t="e">
        <f t="shared" si="3"/>
        <v>#DIV/0!</v>
      </c>
      <c r="AF11" s="545">
        <f>SUMIFS('Faturamento NNE'!$I$2:$I$707,'Faturamento NNE'!$E$2:$E$707,'Infos Relatório'!$B$2,'Faturamento NNE'!$F$2:$F$707,'Infos Relatório'!$B11,'Faturamento NNE'!$AA$2:$AA$707,'Infos Relatório'!AA$1)</f>
        <v>0</v>
      </c>
      <c r="AG11" s="541">
        <f>COUNTIFS('Faturamento NNE'!$E$2:$E$707,'Infos Relatório'!$B$2,'Faturamento NNE'!$F$2:$F$707,'Infos Relatório'!$B11,'Faturamento NNE'!$AA$2:$AA$707,'Infos Relatório'!AG$1)</f>
        <v>0</v>
      </c>
      <c r="AH11" s="542">
        <f>SUMIFS('Faturamento NNE'!$H$2:$H$707,'Faturamento NNE'!$E$2:$E$707,'Infos Relatório'!$B$2,'Faturamento NNE'!$F$2:$F$707,'Infos Relatório'!$B11,'Faturamento NNE'!$AA$2:$AA$707,'Infos Relatório'!AG$1)</f>
        <v>0</v>
      </c>
      <c r="AI11" s="542">
        <f>SUMIFS('Faturamento NNE'!$K$2:$K$707,'Faturamento NNE'!$E$2:$E$707,'Infos Relatório'!$B$2,'Faturamento NNE'!$F$2:$F$707,'Infos Relatório'!$B11,'Faturamento NNE'!$AA$2:$AA$707,'Infos Relatório'!AG$1)</f>
        <v>0</v>
      </c>
      <c r="AJ11" s="546">
        <f>SUMIFS('Faturamento NNE'!$P$2:$P$707,'Faturamento NNE'!$E$2:$E$707,'Infos Relatório'!$B$2,'Faturamento NNE'!$F$2:$F$707,'Infos Relatório'!$B11,'Faturamento NNE'!$AA$2:$AA$707,'Infos Relatório'!AG$1,'Faturamento NNE'!$U$2:$U$707,"Sim")+SUMIFS('Faturamento NNE'!$Q$2:$Q$707,'Faturamento NNE'!$E$2:$E$707,'Infos Relatório'!$B$2,'Faturamento NNE'!$F$2:$F$707,'Infos Relatório'!$B11,'Faturamento NNE'!$AA$2:$AA$707,'Infos Relatório'!AG$1,'Faturamento NNE'!$U$2:$U$707,"Sim")</f>
        <v>0</v>
      </c>
      <c r="AK11" s="227" t="e">
        <f t="shared" si="4"/>
        <v>#DIV/0!</v>
      </c>
      <c r="AL11" s="545">
        <f>SUMIFS('Faturamento NNE'!$I$2:$I$707,'Faturamento NNE'!$E$2:$E$707,'Infos Relatório'!$B$2,'Faturamento NNE'!$F$2:$F$707,'Infos Relatório'!$B11,'Faturamento NNE'!$AA$2:$AA$707,'Infos Relatório'!AG$1)</f>
        <v>0</v>
      </c>
      <c r="AM11" s="541">
        <f>COUNTIFS('Faturamento NNE'!$E$2:$E$707,'Infos Relatório'!$B$2,'Faturamento NNE'!$F$2:$F$707,'Infos Relatório'!$B11,'Faturamento NNE'!$AA$2:$AA$707,'Infos Relatório'!AM$1)</f>
        <v>0</v>
      </c>
      <c r="AN11" s="542">
        <f>SUMIFS('Faturamento NNE'!$H$2:$H$707,'Faturamento NNE'!$E$2:$E$707,'Infos Relatório'!$B$2,'Faturamento NNE'!$F$2:$F$707,'Infos Relatório'!$B11,'Faturamento NNE'!$AA$2:$AA$707,'Infos Relatório'!AM$1)</f>
        <v>0</v>
      </c>
      <c r="AO11" s="542">
        <f>SUMIFS('Faturamento NNE'!$K$2:$K$707,'Faturamento NNE'!$E$2:$E$707,'Infos Relatório'!$B$2,'Faturamento NNE'!$F$2:$F$707,'Infos Relatório'!$B11,'Faturamento NNE'!$AA$2:$AA$707,'Infos Relatório'!AM$1)</f>
        <v>0</v>
      </c>
      <c r="AP11" s="546">
        <f>SUMIFS('Faturamento NNE'!$P$2:$P$707,'Faturamento NNE'!$E$2:$E$707,'Infos Relatório'!$B$2,'Faturamento NNE'!$F$2:$F$707,'Infos Relatório'!$B11,'Faturamento NNE'!$AA$2:$AA$707,'Infos Relatório'!AM$1,'Faturamento NNE'!$U$2:$U$707,"Sim")+SUMIFS('Faturamento NNE'!$Q$2:$Q$707,'Faturamento NNE'!$E$2:$E$707,'Infos Relatório'!$B$2,'Faturamento NNE'!$F$2:$F$707,'Infos Relatório'!$B11,'Faturamento NNE'!$AA$2:$AA$707,'Infos Relatório'!AM$1,'Faturamento NNE'!$U$2:$U$707,"Sim")</f>
        <v>0</v>
      </c>
      <c r="AQ11" s="227" t="e">
        <f t="shared" si="5"/>
        <v>#DIV/0!</v>
      </c>
      <c r="AR11" s="545">
        <f>SUMIFS('Faturamento NNE'!$I$2:$I$707,'Faturamento NNE'!$E$2:$E$707,'Infos Relatório'!$B$2,'Faturamento NNE'!$F$2:$F$707,'Infos Relatório'!$B11,'Faturamento NNE'!$AA$2:$AA$707,'Infos Relatório'!AM$1)</f>
        <v>0</v>
      </c>
      <c r="AS11" s="541">
        <f>COUNTIFS('Faturamento NNE'!$E$2:$E$707,'Infos Relatório'!$B$2,'Faturamento NNE'!$F$2:$F$707,'Infos Relatório'!$B11,'Faturamento NNE'!$AA$2:$AA$707,'Infos Relatório'!AS$1)</f>
        <v>0</v>
      </c>
      <c r="AT11" s="542">
        <f>SUMIFS('Faturamento NNE'!$H$2:$H$707,'Faturamento NNE'!$E$2:$E$707,'Infos Relatório'!$B$2,'Faturamento NNE'!$F$2:$F$707,'Infos Relatório'!$B11,'Faturamento NNE'!$AA$2:$AA$707,'Infos Relatório'!AS$1)</f>
        <v>0</v>
      </c>
      <c r="AU11" s="542">
        <f>SUMIFS('Faturamento NNE'!$K$2:$K$707,'Faturamento NNE'!$E$2:$E$707,'Infos Relatório'!$B$2,'Faturamento NNE'!$F$2:$F$707,'Infos Relatório'!$B11,'Faturamento NNE'!$AA$2:$AA$707,'Infos Relatório'!AS$1)</f>
        <v>0</v>
      </c>
      <c r="AV11" s="546">
        <f>SUMIFS('Faturamento NNE'!$P$2:$P$707,'Faturamento NNE'!$E$2:$E$707,'Infos Relatório'!$B$2,'Faturamento NNE'!$F$2:$F$707,'Infos Relatório'!$B11,'Faturamento NNE'!$AA$2:$AA$707,'Infos Relatório'!AS$1,'Faturamento NNE'!$U$2:$U$707,"Sim")+SUMIFS('Faturamento NNE'!$Q$2:$Q$707,'Faturamento NNE'!$E$2:$E$707,'Infos Relatório'!$B$2,'Faturamento NNE'!$F$2:$F$707,'Infos Relatório'!$B11,'Faturamento NNE'!$AA$2:$AA$707,'Infos Relatório'!AS$1,'Faturamento NNE'!$U$2:$U$707,"Sim")</f>
        <v>0</v>
      </c>
      <c r="AW11" s="227" t="e">
        <f t="shared" si="6"/>
        <v>#DIV/0!</v>
      </c>
      <c r="AX11" s="545">
        <f>SUMIFS('Faturamento NNE'!$I$2:$I$707,'Faturamento NNE'!$E$2:$E$707,'Infos Relatório'!$B$2,'Faturamento NNE'!$F$2:$F$707,'Infos Relatório'!$B11,'Faturamento NNE'!$AA$2:$AA$707,'Infos Relatório'!AS$1)</f>
        <v>0</v>
      </c>
      <c r="AY11" s="541">
        <f>COUNTIFS('Faturamento NNE'!$E$2:$E$707,'Infos Relatório'!$B$2,'Faturamento NNE'!$F$2:$F$707,'Infos Relatório'!$B11,'Faturamento NNE'!$AA$2:$AA$707,'Infos Relatório'!AY$1)</f>
        <v>0</v>
      </c>
      <c r="AZ11" s="542">
        <f>SUMIFS('Faturamento NNE'!$H$2:$H$707,'Faturamento NNE'!$E$2:$E$707,'Infos Relatório'!$B$2,'Faturamento NNE'!$F$2:$F$707,'Infos Relatório'!$B11,'Faturamento NNE'!$AA$2:$AA$707,'Infos Relatório'!AY$1)</f>
        <v>0</v>
      </c>
      <c r="BA11" s="542">
        <f>SUMIFS('Faturamento NNE'!$K$2:$K$707,'Faturamento NNE'!$E$2:$E$707,'Infos Relatório'!$B$2,'Faturamento NNE'!$F$2:$F$707,'Infos Relatório'!$B11,'Faturamento NNE'!$AA$2:$AA$707,'Infos Relatório'!AY$1)</f>
        <v>0</v>
      </c>
      <c r="BB11" s="546">
        <f>SUMIFS('Faturamento NNE'!$P$2:$P$707,'Faturamento NNE'!$E$2:$E$707,'Infos Relatório'!$B$2,'Faturamento NNE'!$F$2:$F$707,'Infos Relatório'!$B11,'Faturamento NNE'!$AA$2:$AA$707,'Infos Relatório'!AY$1,'Faturamento NNE'!$U$2:$U$707,"Sim")+SUMIFS('Faturamento NNE'!$Q$2:$Q$707,'Faturamento NNE'!$E$2:$E$707,'Infos Relatório'!$B$2,'Faturamento NNE'!$F$2:$F$707,'Infos Relatório'!$B11,'Faturamento NNE'!$AA$2:$AA$707,'Infos Relatório'!AY$1,'Faturamento NNE'!$U$2:$U$707,"Sim")</f>
        <v>0</v>
      </c>
      <c r="BC11" s="227" t="e">
        <f t="shared" si="7"/>
        <v>#DIV/0!</v>
      </c>
      <c r="BD11" s="545">
        <f>SUMIFS('Faturamento NNE'!$I$2:$I$707,'Faturamento NNE'!$E$2:$E$707,'Infos Relatório'!$B$2,'Faturamento NNE'!$F$2:$F$707,'Infos Relatório'!$B11,'Faturamento NNE'!$AA$2:$AA$707,'Infos Relatório'!AY$1)</f>
        <v>0</v>
      </c>
      <c r="BE11" s="541">
        <f>COUNTIFS('Faturamento NNE'!$E$2:$E$707,'Infos Relatório'!$B$2,'Faturamento NNE'!$F$2:$F$707,'Infos Relatório'!$B11,'Faturamento NNE'!$AA$2:$AA$707,'Infos Relatório'!BE$1)</f>
        <v>0</v>
      </c>
      <c r="BF11" s="542">
        <f>SUMIFS('Faturamento NNE'!$H$2:$H$707,'Faturamento NNE'!$E$2:$E$707,'Infos Relatório'!$B$2,'Faturamento NNE'!$F$2:$F$707,'Infos Relatório'!$B11,'Faturamento NNE'!$AA$2:$AA$707,'Infos Relatório'!BE$1)</f>
        <v>0</v>
      </c>
      <c r="BG11" s="542">
        <f>SUMIFS('Faturamento NNE'!$K$2:$K$707,'Faturamento NNE'!$E$2:$E$707,'Infos Relatório'!$B$2,'Faturamento NNE'!$F$2:$F$707,'Infos Relatório'!$B11,'Faturamento NNE'!$AA$2:$AA$707,'Infos Relatório'!BE$1)</f>
        <v>0</v>
      </c>
      <c r="BH11" s="546">
        <f>SUMIFS('Faturamento NNE'!$P$2:$P$707,'Faturamento NNE'!$E$2:$E$707,'Infos Relatório'!$B$2,'Faturamento NNE'!$F$2:$F$707,'Infos Relatório'!$B11,'Faturamento NNE'!$AA$2:$AA$707,'Infos Relatório'!BE$1,'Faturamento NNE'!$U$2:$U$707,"Sim")+SUMIFS('Faturamento NNE'!$Q$2:$Q$707,'Faturamento NNE'!$E$2:$E$707,'Infos Relatório'!$B$2,'Faturamento NNE'!$F$2:$F$707,'Infos Relatório'!$B11,'Faturamento NNE'!$AA$2:$AA$707,'Infos Relatório'!BE$1,'Faturamento NNE'!$U$2:$U$707,"Sim")</f>
        <v>0</v>
      </c>
      <c r="BI11" s="227" t="e">
        <f t="shared" si="8"/>
        <v>#DIV/0!</v>
      </c>
      <c r="BJ11" s="545">
        <f>SUMIFS('Faturamento NNE'!$I$2:$I$707,'Faturamento NNE'!$E$2:$E$707,'Infos Relatório'!$B$2,'Faturamento NNE'!$F$2:$F$707,'Infos Relatório'!$B11,'Faturamento NNE'!$AA$2:$AA$707,'Infos Relatório'!BE$1)</f>
        <v>0</v>
      </c>
      <c r="BK11" s="541">
        <f>COUNTIFS('Faturamento NNE'!$E$2:$E$707,'Infos Relatório'!$B$2,'Faturamento NNE'!$F$2:$F$707,'Infos Relatório'!$B11,'Faturamento NNE'!$AA$2:$AA$707,'Infos Relatório'!BK$1)</f>
        <v>0</v>
      </c>
      <c r="BL11" s="542">
        <f>SUMIFS('Faturamento NNE'!$H$2:$H$707,'Faturamento NNE'!$E$2:$E$707,'Infos Relatório'!$B$2,'Faturamento NNE'!$F$2:$F$707,'Infos Relatório'!$B11,'Faturamento NNE'!$AA$2:$AA$707,'Infos Relatório'!BK$1)</f>
        <v>0</v>
      </c>
      <c r="BM11" s="542">
        <f>SUMIFS('Faturamento NNE'!$K$2:$K$707,'Faturamento NNE'!$E$2:$E$707,'Infos Relatório'!$B$2,'Faturamento NNE'!$F$2:$F$707,'Infos Relatório'!$B11,'Faturamento NNE'!$AA$2:$AA$707,'Infos Relatório'!BK$1)</f>
        <v>0</v>
      </c>
      <c r="BN11" s="546">
        <f>SUMIFS('Faturamento NNE'!$P$2:$P$707,'Faturamento NNE'!$E$2:$E$707,'Infos Relatório'!$B$2,'Faturamento NNE'!$F$2:$F$707,'Infos Relatório'!$B11,'Faturamento NNE'!$AA$2:$AA$707,'Infos Relatório'!BK$1,'Faturamento NNE'!$U$2:$U$707,"Sim")+SUMIFS('Faturamento NNE'!$Q$2:$Q$707,'Faturamento NNE'!$E$2:$E$707,'Infos Relatório'!$B$2,'Faturamento NNE'!$F$2:$F$707,'Infos Relatório'!$B11,'Faturamento NNE'!$AA$2:$AA$707,'Infos Relatório'!BK$1,'Faturamento NNE'!$U$2:$U$707,"Sim")</f>
        <v>0</v>
      </c>
      <c r="BO11" s="227" t="e">
        <f t="shared" si="9"/>
        <v>#DIV/0!</v>
      </c>
      <c r="BP11" s="545">
        <f>SUMIFS('Faturamento NNE'!$I$2:$I$707,'Faturamento NNE'!$E$2:$E$707,'Infos Relatório'!$B$2,'Faturamento NNE'!$F$2:$F$707,'Infos Relatório'!$B11,'Faturamento NNE'!$AA$2:$AA$707,'Infos Relatório'!BK$1)</f>
        <v>0</v>
      </c>
      <c r="BQ11" s="541">
        <f>COUNTIFS('Faturamento NNE'!$E$2:$E$707,'Infos Relatório'!$B$2,'Faturamento NNE'!$F$2:$F$707,'Infos Relatório'!$B11,'Faturamento NNE'!$AA$2:$AA$707,'Infos Relatório'!BQ$1)</f>
        <v>0</v>
      </c>
      <c r="BR11" s="542">
        <f>SUMIFS('Faturamento NNE'!$H$2:$H$707,'Faturamento NNE'!$E$2:$E$707,'Infos Relatório'!$B$2,'Faturamento NNE'!$F$2:$F$707,'Infos Relatório'!$B11,'Faturamento NNE'!$AA$2:$AA$707,'Infos Relatório'!BQ$1)</f>
        <v>0</v>
      </c>
      <c r="BS11" s="542">
        <f>SUMIFS('Faturamento NNE'!$K$2:$K$707,'Faturamento NNE'!$E$2:$E$707,'Infos Relatório'!$B$2,'Faturamento NNE'!$F$2:$F$707,'Infos Relatório'!$B11,'Faturamento NNE'!$AA$2:$AA$707,'Infos Relatório'!BQ$1)</f>
        <v>0</v>
      </c>
      <c r="BT11" s="546">
        <f>SUMIFS('Faturamento NNE'!$P$2:$P$707,'Faturamento NNE'!$E$2:$E$707,'Infos Relatório'!$B$2,'Faturamento NNE'!$F$2:$F$707,'Infos Relatório'!$B11,'Faturamento NNE'!$AA$2:$AA$707,'Infos Relatório'!BQ$1,'Faturamento NNE'!$U$2:$U$707,"Sim")+SUMIFS('Faturamento NNE'!$Q$2:$Q$707,'Faturamento NNE'!$E$2:$E$707,'Infos Relatório'!$B$2,'Faturamento NNE'!$F$2:$F$707,'Infos Relatório'!$B11,'Faturamento NNE'!$AA$2:$AA$707,'Infos Relatório'!BQ$1,'Faturamento NNE'!$U$2:$U$707,"Sim")</f>
        <v>0</v>
      </c>
      <c r="BU11" s="227" t="e">
        <f t="shared" si="10"/>
        <v>#DIV/0!</v>
      </c>
      <c r="BV11" s="545">
        <f>SUMIFS('Faturamento NNE'!$I$2:$I$707,'Faturamento NNE'!$E$2:$E$707,'Infos Relatório'!$B$2,'Faturamento NNE'!$F$2:$F$707,'Infos Relatório'!$B11,'Faturamento NNE'!$AA$2:$AA$707,'Infos Relatório'!BQ$1)</f>
        <v>0</v>
      </c>
    </row>
    <row r="12" spans="2:74">
      <c r="B12" s="217" t="s">
        <v>139</v>
      </c>
      <c r="C12" s="541">
        <f>COUNTIFS('Faturamento NNE'!$E$2:$E$707,'Infos Relatório'!$B$2,'Faturamento NNE'!$F$2:$F$707,'Infos Relatório'!$B12,'Faturamento NNE'!$AA$2:$AA$707,'Infos Relatório'!C$1)</f>
        <v>0</v>
      </c>
      <c r="D12" s="542">
        <f>SUMIFS('Faturamento NNE'!$H$2:$H$707,'Faturamento NNE'!$E$2:$E$707,'Infos Relatório'!$B$2,'Faturamento NNE'!$F$2:$F$707,'Infos Relatório'!$B12,'Faturamento NNE'!$AA$2:$AA$707,'Infos Relatório'!C$1)</f>
        <v>0</v>
      </c>
      <c r="E12" s="543">
        <f>SUMIFS('Faturamento NNE'!$K$2:$K$707,'Faturamento NNE'!$E$2:$E$707,'Infos Relatório'!$B$2,'Faturamento NNE'!$F$2:$F$707,'Infos Relatório'!$B12,'Faturamento NNE'!$AA$2:$AA$707,'Infos Relatório'!C$1)</f>
        <v>0</v>
      </c>
      <c r="F12" s="544">
        <f>SUMIFS('Faturamento NNE'!$P$2:$P$707,'Faturamento NNE'!$E$2:$E$707,'Infos Relatório'!$B$2,'Faturamento NNE'!$F$2:$F$707,'Infos Relatório'!$B12,'Faturamento NNE'!$AA$2:$AA$707,'Infos Relatório'!C$1,'Faturamento NNE'!$U$2:$U$707,"Sim")+SUMIFS('Faturamento NNE'!$Q$2:$Q$707,'Faturamento NNE'!$E$2:$E$707,'Infos Relatório'!$B$2,'Faturamento NNE'!$F$2:$F$707,'Infos Relatório'!$B12,'Faturamento NNE'!$AA$2:$AA$707,'Infos Relatório'!C$1,'Faturamento NNE'!$U$2:$U$707,"Sim")</f>
        <v>0</v>
      </c>
      <c r="G12" s="283" t="e">
        <f t="shared" si="11"/>
        <v>#DIV/0!</v>
      </c>
      <c r="H12" s="545">
        <f>SUMIFS('Faturamento NNE'!$I$2:$I$707,'Faturamento NNE'!$E$2:$E$707,'Infos Relatório'!$B$2,'Faturamento NNE'!$F$2:$F$707,'Infos Relatório'!$B12,'Faturamento NNE'!$AA$2:$AA$707,'Infos Relatório'!C$1)</f>
        <v>0</v>
      </c>
      <c r="I12" s="541">
        <f>COUNTIFS('Faturamento NNE'!$E$2:$E$707,'Infos Relatório'!$B$2,'Faturamento NNE'!$F$2:$F$707,'Infos Relatório'!$B12,'Faturamento NNE'!$AA$2:$AA$707,'Infos Relatório'!I$1)</f>
        <v>0</v>
      </c>
      <c r="J12" s="542">
        <f>SUMIFS('Faturamento NNE'!$H$2:$H$707,'Faturamento NNE'!$E$2:$E$707,'Infos Relatório'!$B$2,'Faturamento NNE'!$F$2:$F$707,'Infos Relatório'!$B12,'Faturamento NNE'!$AA$2:$AA$707,'Infos Relatório'!I$1)</f>
        <v>0</v>
      </c>
      <c r="K12" s="543">
        <f>SUMIFS('Faturamento NNE'!$K$2:$K$707,'Faturamento NNE'!$E$2:$E$707,'Infos Relatório'!$B$2,'Faturamento NNE'!$F$2:$F$707,'Infos Relatório'!$B12,'Faturamento NNE'!$AA$2:$AA$707,'Infos Relatório'!I$1)</f>
        <v>0</v>
      </c>
      <c r="L12" s="544">
        <f>SUMIFS('Faturamento NNE'!$P$2:$P$707,'Faturamento NNE'!$E$2:$E$707,'Infos Relatório'!$B$2,'Faturamento NNE'!$F$2:$F$707,'Infos Relatório'!$B12,'Faturamento NNE'!$AA$2:$AA$707,'Infos Relatório'!I$1,'Faturamento NNE'!$U$2:$U$707,"Sim")+SUMIFS('Faturamento NNE'!$Q$2:$Q$707,'Faturamento NNE'!$E$2:$E$707,'Infos Relatório'!$B$2,'Faturamento NNE'!$F$2:$F$707,'Infos Relatório'!$B12,'Faturamento NNE'!$AA$2:$AA$707,'Infos Relatório'!I$1,'Faturamento NNE'!$U$2:$U$707,"Sim")</f>
        <v>0</v>
      </c>
      <c r="M12" s="283" t="e">
        <f t="shared" si="0"/>
        <v>#DIV/0!</v>
      </c>
      <c r="N12" s="545">
        <f>SUMIFS('Faturamento NNE'!$I$2:$I$707,'Faturamento NNE'!$E$2:$E$707,'Infos Relatório'!$B$2,'Faturamento NNE'!$F$2:$F$707,'Infos Relatório'!$B12,'Faturamento NNE'!$AA$2:$AA$707,'Infos Relatório'!I$1)</f>
        <v>0</v>
      </c>
      <c r="O12" s="541">
        <f>COUNTIFS('Faturamento NNE'!$E$2:$E$707,'Infos Relatório'!$B$2,'Faturamento NNE'!$F$2:$F$707,'Infos Relatório'!$B12,'Faturamento NNE'!$AA$2:$AA$707,'Infos Relatório'!O$1)</f>
        <v>0</v>
      </c>
      <c r="P12" s="542">
        <f>SUMIFS('Faturamento NNE'!$H$2:$H$707,'Faturamento NNE'!$E$2:$E$707,'Infos Relatório'!$B$2,'Faturamento NNE'!$F$2:$F$707,'Infos Relatório'!$B12,'Faturamento NNE'!$AA$2:$AA$707,'Infos Relatório'!O$1)</f>
        <v>0</v>
      </c>
      <c r="Q12" s="542">
        <f>SUMIFS('Faturamento NNE'!$K$2:$K$707,'Faturamento NNE'!$E$2:$E$707,'Infos Relatório'!$B$2,'Faturamento NNE'!$F$2:$F$707,'Infos Relatório'!$B12,'Faturamento NNE'!$AA$2:$AA$707,'Infos Relatório'!O$1)</f>
        <v>0</v>
      </c>
      <c r="R12" s="546">
        <f>SUMIFS('Faturamento NNE'!$P$2:$P$707,'Faturamento NNE'!$E$2:$E$707,'Infos Relatório'!$B$2,'Faturamento NNE'!$F$2:$F$707,'Infos Relatório'!$B12,'Faturamento NNE'!$AA$2:$AA$707,'Infos Relatório'!O$1,'Faturamento NNE'!$U$2:$U$707,"Sim")+SUMIFS('Faturamento NNE'!$Q$2:$Q$707,'Faturamento NNE'!$E$2:$E$707,'Infos Relatório'!$B$2,'Faturamento NNE'!$F$2:$F$707,'Infos Relatório'!$B12,'Faturamento NNE'!$AA$2:$AA$707,'Infos Relatório'!O$1,'Faturamento NNE'!$U$2:$U$707,"Sim")</f>
        <v>0</v>
      </c>
      <c r="S12" s="227" t="e">
        <f t="shared" si="1"/>
        <v>#DIV/0!</v>
      </c>
      <c r="T12" s="545">
        <f>SUMIFS('Faturamento NNE'!$I$2:$I$707,'Faturamento NNE'!$E$2:$E$707,'Infos Relatório'!$B$2,'Faturamento NNE'!$F$2:$F$707,'Infos Relatório'!$B12,'Faturamento NNE'!$AA$2:$AA$707,'Infos Relatório'!O$1)</f>
        <v>0</v>
      </c>
      <c r="U12" s="541">
        <f>COUNTIFS('Faturamento NNE'!$E$2:$E$707,'Infos Relatório'!$B$2,'Faturamento NNE'!$F$2:$F$707,'Infos Relatório'!$B12,'Faturamento NNE'!$AA$2:$AA$707,'Infos Relatório'!U$1)</f>
        <v>0</v>
      </c>
      <c r="V12" s="542">
        <f>SUMIFS('Faturamento NNE'!$H$2:$H$707,'Faturamento NNE'!$E$2:$E$707,'Infos Relatório'!$B$2,'Faturamento NNE'!$F$2:$F$707,'Infos Relatório'!$B12,'Faturamento NNE'!$AA$2:$AA$707,'Infos Relatório'!U$1)</f>
        <v>0</v>
      </c>
      <c r="W12" s="542">
        <f>SUMIFS('Faturamento NNE'!$K$2:$K$707,'Faturamento NNE'!$E$2:$E$707,'Infos Relatório'!$B$2,'Faturamento NNE'!$F$2:$F$707,'Infos Relatório'!$B12,'Faturamento NNE'!$AA$2:$AA$707,'Infos Relatório'!U$1)</f>
        <v>0</v>
      </c>
      <c r="X12" s="546">
        <f>SUMIFS('Faturamento NNE'!$P$2:$P$707,'Faturamento NNE'!$E$2:$E$707,'Infos Relatório'!$B$2,'Faturamento NNE'!$F$2:$F$707,'Infos Relatório'!$B12,'Faturamento NNE'!$AA$2:$AA$707,'Infos Relatório'!U$1,'Faturamento NNE'!$U$2:$U$707,"Sim")+SUMIFS('Faturamento NNE'!$Q$2:$Q$707,'Faturamento NNE'!$E$2:$E$707,'Infos Relatório'!$B$2,'Faturamento NNE'!$F$2:$F$707,'Infos Relatório'!$B12,'Faturamento NNE'!$AA$2:$AA$707,'Infos Relatório'!U$1,'Faturamento NNE'!$U$2:$U$707,"Sim")</f>
        <v>0</v>
      </c>
      <c r="Y12" s="227" t="e">
        <f t="shared" si="2"/>
        <v>#DIV/0!</v>
      </c>
      <c r="Z12" s="545">
        <f>SUMIFS('Faturamento NNE'!$I$2:$I$707,'Faturamento NNE'!$E$2:$E$707,'Infos Relatório'!$B$2,'Faturamento NNE'!$F$2:$F$707,'Infos Relatório'!$B12,'Faturamento NNE'!$AA$2:$AA$707,'Infos Relatório'!U$1)</f>
        <v>0</v>
      </c>
      <c r="AA12" s="541">
        <f>COUNTIFS('Faturamento NNE'!$E$2:$E$707,'Infos Relatório'!$B$2,'Faturamento NNE'!$F$2:$F$707,'Infos Relatório'!$B12,'Faturamento NNE'!$AA$2:$AA$707,'Infos Relatório'!AA$1)</f>
        <v>0</v>
      </c>
      <c r="AB12" s="542">
        <f>SUMIFS('Faturamento NNE'!$H$2:$H$707,'Faturamento NNE'!$E$2:$E$707,'Infos Relatório'!$B$2,'Faturamento NNE'!$F$2:$F$707,'Infos Relatório'!$B12,'Faturamento NNE'!$AA$2:$AA$707,'Infos Relatório'!AA$1)</f>
        <v>0</v>
      </c>
      <c r="AC12" s="542">
        <f>SUMIFS('Faturamento NNE'!$K$2:$K$707,'Faturamento NNE'!$E$2:$E$707,'Infos Relatório'!$B$2,'Faturamento NNE'!$F$2:$F$707,'Infos Relatório'!$B12,'Faturamento NNE'!$AA$2:$AA$707,'Infos Relatório'!AA$1)</f>
        <v>0</v>
      </c>
      <c r="AD12" s="546">
        <f>SUMIFS('Faturamento NNE'!$P$2:$P$707,'Faturamento NNE'!$E$2:$E$707,'Infos Relatório'!$B$2,'Faturamento NNE'!$F$2:$F$707,'Infos Relatório'!$B12,'Faturamento NNE'!$AA$2:$AA$707,'Infos Relatório'!AA$1,'Faturamento NNE'!$U$2:$U$707,"Sim")+SUMIFS('Faturamento NNE'!$Q$2:$Q$707,'Faturamento NNE'!$E$2:$E$707,'Infos Relatório'!$B$2,'Faturamento NNE'!$F$2:$F$707,'Infos Relatório'!$B12,'Faturamento NNE'!$AA$2:$AA$707,'Infos Relatório'!AA$1,'Faturamento NNE'!$U$2:$U$707,"Sim")</f>
        <v>0</v>
      </c>
      <c r="AE12" s="227" t="e">
        <f t="shared" si="3"/>
        <v>#DIV/0!</v>
      </c>
      <c r="AF12" s="545">
        <f>SUMIFS('Faturamento NNE'!$I$2:$I$707,'Faturamento NNE'!$E$2:$E$707,'Infos Relatório'!$B$2,'Faturamento NNE'!$F$2:$F$707,'Infos Relatório'!$B12,'Faturamento NNE'!$AA$2:$AA$707,'Infos Relatório'!AA$1)</f>
        <v>0</v>
      </c>
      <c r="AG12" s="541">
        <f>COUNTIFS('Faturamento NNE'!$E$2:$E$707,'Infos Relatório'!$B$2,'Faturamento NNE'!$F$2:$F$707,'Infos Relatório'!$B12,'Faturamento NNE'!$AA$2:$AA$707,'Infos Relatório'!AG$1)</f>
        <v>0</v>
      </c>
      <c r="AH12" s="542">
        <f>SUMIFS('Faturamento NNE'!$H$2:$H$707,'Faturamento NNE'!$E$2:$E$707,'Infos Relatório'!$B$2,'Faturamento NNE'!$F$2:$F$707,'Infos Relatório'!$B12,'Faturamento NNE'!$AA$2:$AA$707,'Infos Relatório'!AG$1)</f>
        <v>0</v>
      </c>
      <c r="AI12" s="542">
        <f>SUMIFS('Faturamento NNE'!$K$2:$K$707,'Faturamento NNE'!$E$2:$E$707,'Infos Relatório'!$B$2,'Faturamento NNE'!$F$2:$F$707,'Infos Relatório'!$B12,'Faturamento NNE'!$AA$2:$AA$707,'Infos Relatório'!AG$1)</f>
        <v>0</v>
      </c>
      <c r="AJ12" s="546">
        <f>SUMIFS('Faturamento NNE'!$P$2:$P$707,'Faturamento NNE'!$E$2:$E$707,'Infos Relatório'!$B$2,'Faturamento NNE'!$F$2:$F$707,'Infos Relatório'!$B12,'Faturamento NNE'!$AA$2:$AA$707,'Infos Relatório'!AG$1,'Faturamento NNE'!$U$2:$U$707,"Sim")+SUMIFS('Faturamento NNE'!$Q$2:$Q$707,'Faturamento NNE'!$E$2:$E$707,'Infos Relatório'!$B$2,'Faturamento NNE'!$F$2:$F$707,'Infos Relatório'!$B12,'Faturamento NNE'!$AA$2:$AA$707,'Infos Relatório'!AG$1,'Faturamento NNE'!$U$2:$U$707,"Sim")</f>
        <v>0</v>
      </c>
      <c r="AK12" s="227" t="e">
        <f t="shared" si="4"/>
        <v>#DIV/0!</v>
      </c>
      <c r="AL12" s="545">
        <f>SUMIFS('Faturamento NNE'!$I$2:$I$707,'Faturamento NNE'!$E$2:$E$707,'Infos Relatório'!$B$2,'Faturamento NNE'!$F$2:$F$707,'Infos Relatório'!$B12,'Faturamento NNE'!$AA$2:$AA$707,'Infos Relatório'!AG$1)</f>
        <v>0</v>
      </c>
      <c r="AM12" s="541">
        <f>COUNTIFS('Faturamento NNE'!$E$2:$E$707,'Infos Relatório'!$B$2,'Faturamento NNE'!$F$2:$F$707,'Infos Relatório'!$B12,'Faturamento NNE'!$AA$2:$AA$707,'Infos Relatório'!AM$1)</f>
        <v>0</v>
      </c>
      <c r="AN12" s="542">
        <f>SUMIFS('Faturamento NNE'!$H$2:$H$707,'Faturamento NNE'!$E$2:$E$707,'Infos Relatório'!$B$2,'Faturamento NNE'!$F$2:$F$707,'Infos Relatório'!$B12,'Faturamento NNE'!$AA$2:$AA$707,'Infos Relatório'!AM$1)</f>
        <v>0</v>
      </c>
      <c r="AO12" s="542">
        <f>SUMIFS('Faturamento NNE'!$K$2:$K$707,'Faturamento NNE'!$E$2:$E$707,'Infos Relatório'!$B$2,'Faturamento NNE'!$F$2:$F$707,'Infos Relatório'!$B12,'Faturamento NNE'!$AA$2:$AA$707,'Infos Relatório'!AM$1)</f>
        <v>0</v>
      </c>
      <c r="AP12" s="546">
        <f>SUMIFS('Faturamento NNE'!$P$2:$P$707,'Faturamento NNE'!$E$2:$E$707,'Infos Relatório'!$B$2,'Faturamento NNE'!$F$2:$F$707,'Infos Relatório'!$B12,'Faturamento NNE'!$AA$2:$AA$707,'Infos Relatório'!AM$1,'Faturamento NNE'!$U$2:$U$707,"Sim")+SUMIFS('Faturamento NNE'!$Q$2:$Q$707,'Faturamento NNE'!$E$2:$E$707,'Infos Relatório'!$B$2,'Faturamento NNE'!$F$2:$F$707,'Infos Relatório'!$B12,'Faturamento NNE'!$AA$2:$AA$707,'Infos Relatório'!AM$1,'Faturamento NNE'!$U$2:$U$707,"Sim")</f>
        <v>0</v>
      </c>
      <c r="AQ12" s="227" t="e">
        <f t="shared" si="5"/>
        <v>#DIV/0!</v>
      </c>
      <c r="AR12" s="545">
        <f>SUMIFS('Faturamento NNE'!$I$2:$I$707,'Faturamento NNE'!$E$2:$E$707,'Infos Relatório'!$B$2,'Faturamento NNE'!$F$2:$F$707,'Infos Relatório'!$B12,'Faturamento NNE'!$AA$2:$AA$707,'Infos Relatório'!AM$1)</f>
        <v>0</v>
      </c>
      <c r="AS12" s="541">
        <f>COUNTIFS('Faturamento NNE'!$E$2:$E$707,'Infos Relatório'!$B$2,'Faturamento NNE'!$F$2:$F$707,'Infos Relatório'!$B12,'Faturamento NNE'!$AA$2:$AA$707,'Infos Relatório'!AS$1)</f>
        <v>0</v>
      </c>
      <c r="AT12" s="542">
        <f>SUMIFS('Faturamento NNE'!$H$2:$H$707,'Faturamento NNE'!$E$2:$E$707,'Infos Relatório'!$B$2,'Faturamento NNE'!$F$2:$F$707,'Infos Relatório'!$B12,'Faturamento NNE'!$AA$2:$AA$707,'Infos Relatório'!AS$1)</f>
        <v>0</v>
      </c>
      <c r="AU12" s="542">
        <f>SUMIFS('Faturamento NNE'!$K$2:$K$707,'Faturamento NNE'!$E$2:$E$707,'Infos Relatório'!$B$2,'Faturamento NNE'!$F$2:$F$707,'Infos Relatório'!$B12,'Faturamento NNE'!$AA$2:$AA$707,'Infos Relatório'!AS$1)</f>
        <v>0</v>
      </c>
      <c r="AV12" s="546">
        <f>SUMIFS('Faturamento NNE'!$P$2:$P$707,'Faturamento NNE'!$E$2:$E$707,'Infos Relatório'!$B$2,'Faturamento NNE'!$F$2:$F$707,'Infos Relatório'!$B12,'Faturamento NNE'!$AA$2:$AA$707,'Infos Relatório'!AS$1,'Faturamento NNE'!$U$2:$U$707,"Sim")+SUMIFS('Faturamento NNE'!$Q$2:$Q$707,'Faturamento NNE'!$E$2:$E$707,'Infos Relatório'!$B$2,'Faturamento NNE'!$F$2:$F$707,'Infos Relatório'!$B12,'Faturamento NNE'!$AA$2:$AA$707,'Infos Relatório'!AS$1,'Faturamento NNE'!$U$2:$U$707,"Sim")</f>
        <v>0</v>
      </c>
      <c r="AW12" s="227" t="e">
        <f t="shared" si="6"/>
        <v>#DIV/0!</v>
      </c>
      <c r="AX12" s="545">
        <f>SUMIFS('Faturamento NNE'!$I$2:$I$707,'Faturamento NNE'!$E$2:$E$707,'Infos Relatório'!$B$2,'Faturamento NNE'!$F$2:$F$707,'Infos Relatório'!$B12,'Faturamento NNE'!$AA$2:$AA$707,'Infos Relatório'!AS$1)</f>
        <v>0</v>
      </c>
      <c r="AY12" s="541">
        <f>COUNTIFS('Faturamento NNE'!$E$2:$E$707,'Infos Relatório'!$B$2,'Faturamento NNE'!$F$2:$F$707,'Infos Relatório'!$B12,'Faturamento NNE'!$AA$2:$AA$707,'Infos Relatório'!AY$1)</f>
        <v>0</v>
      </c>
      <c r="AZ12" s="542">
        <f>SUMIFS('Faturamento NNE'!$H$2:$H$707,'Faturamento NNE'!$E$2:$E$707,'Infos Relatório'!$B$2,'Faturamento NNE'!$F$2:$F$707,'Infos Relatório'!$B12,'Faturamento NNE'!$AA$2:$AA$707,'Infos Relatório'!AY$1)</f>
        <v>0</v>
      </c>
      <c r="BA12" s="542">
        <f>SUMIFS('Faturamento NNE'!$K$2:$K$707,'Faturamento NNE'!$E$2:$E$707,'Infos Relatório'!$B$2,'Faturamento NNE'!$F$2:$F$707,'Infos Relatório'!$B12,'Faturamento NNE'!$AA$2:$AA$707,'Infos Relatório'!AY$1)</f>
        <v>0</v>
      </c>
      <c r="BB12" s="546">
        <f>SUMIFS('Faturamento NNE'!$P$2:$P$707,'Faturamento NNE'!$E$2:$E$707,'Infos Relatório'!$B$2,'Faturamento NNE'!$F$2:$F$707,'Infos Relatório'!$B12,'Faturamento NNE'!$AA$2:$AA$707,'Infos Relatório'!AY$1,'Faturamento NNE'!$U$2:$U$707,"Sim")+SUMIFS('Faturamento NNE'!$Q$2:$Q$707,'Faturamento NNE'!$E$2:$E$707,'Infos Relatório'!$B$2,'Faturamento NNE'!$F$2:$F$707,'Infos Relatório'!$B12,'Faturamento NNE'!$AA$2:$AA$707,'Infos Relatório'!AY$1,'Faturamento NNE'!$U$2:$U$707,"Sim")</f>
        <v>0</v>
      </c>
      <c r="BC12" s="227" t="e">
        <f t="shared" si="7"/>
        <v>#DIV/0!</v>
      </c>
      <c r="BD12" s="545">
        <f>SUMIFS('Faturamento NNE'!$I$2:$I$707,'Faturamento NNE'!$E$2:$E$707,'Infos Relatório'!$B$2,'Faturamento NNE'!$F$2:$F$707,'Infos Relatório'!$B12,'Faturamento NNE'!$AA$2:$AA$707,'Infos Relatório'!AY$1)</f>
        <v>0</v>
      </c>
      <c r="BE12" s="541">
        <f>COUNTIFS('Faturamento NNE'!$E$2:$E$707,'Infos Relatório'!$B$2,'Faturamento NNE'!$F$2:$F$707,'Infos Relatório'!$B12,'Faturamento NNE'!$AA$2:$AA$707,'Infos Relatório'!BE$1)</f>
        <v>0</v>
      </c>
      <c r="BF12" s="542">
        <f>SUMIFS('Faturamento NNE'!$H$2:$H$707,'Faturamento NNE'!$E$2:$E$707,'Infos Relatório'!$B$2,'Faturamento NNE'!$F$2:$F$707,'Infos Relatório'!$B12,'Faturamento NNE'!$AA$2:$AA$707,'Infos Relatório'!BE$1)</f>
        <v>0</v>
      </c>
      <c r="BG12" s="542">
        <f>SUMIFS('Faturamento NNE'!$K$2:$K$707,'Faturamento NNE'!$E$2:$E$707,'Infos Relatório'!$B$2,'Faturamento NNE'!$F$2:$F$707,'Infos Relatório'!$B12,'Faturamento NNE'!$AA$2:$AA$707,'Infos Relatório'!BE$1)</f>
        <v>0</v>
      </c>
      <c r="BH12" s="546">
        <f>SUMIFS('Faturamento NNE'!$P$2:$P$707,'Faturamento NNE'!$E$2:$E$707,'Infos Relatório'!$B$2,'Faturamento NNE'!$F$2:$F$707,'Infos Relatório'!$B12,'Faturamento NNE'!$AA$2:$AA$707,'Infos Relatório'!BE$1,'Faturamento NNE'!$U$2:$U$707,"Sim")+SUMIFS('Faturamento NNE'!$Q$2:$Q$707,'Faturamento NNE'!$E$2:$E$707,'Infos Relatório'!$B$2,'Faturamento NNE'!$F$2:$F$707,'Infos Relatório'!$B12,'Faturamento NNE'!$AA$2:$AA$707,'Infos Relatório'!BE$1,'Faturamento NNE'!$U$2:$U$707,"Sim")</f>
        <v>0</v>
      </c>
      <c r="BI12" s="227" t="e">
        <f t="shared" si="8"/>
        <v>#DIV/0!</v>
      </c>
      <c r="BJ12" s="545">
        <f>SUMIFS('Faturamento NNE'!$I$2:$I$707,'Faturamento NNE'!$E$2:$E$707,'Infos Relatório'!$B$2,'Faturamento NNE'!$F$2:$F$707,'Infos Relatório'!$B12,'Faturamento NNE'!$AA$2:$AA$707,'Infos Relatório'!BE$1)</f>
        <v>0</v>
      </c>
      <c r="BK12" s="541">
        <f>COUNTIFS('Faturamento NNE'!$E$2:$E$707,'Infos Relatório'!$B$2,'Faturamento NNE'!$F$2:$F$707,'Infos Relatório'!$B12,'Faturamento NNE'!$AA$2:$AA$707,'Infos Relatório'!BK$1)</f>
        <v>0</v>
      </c>
      <c r="BL12" s="542">
        <f>SUMIFS('Faturamento NNE'!$H$2:$H$707,'Faturamento NNE'!$E$2:$E$707,'Infos Relatório'!$B$2,'Faturamento NNE'!$F$2:$F$707,'Infos Relatório'!$B12,'Faturamento NNE'!$AA$2:$AA$707,'Infos Relatório'!BK$1)</f>
        <v>0</v>
      </c>
      <c r="BM12" s="542">
        <f>SUMIFS('Faturamento NNE'!$K$2:$K$707,'Faturamento NNE'!$E$2:$E$707,'Infos Relatório'!$B$2,'Faturamento NNE'!$F$2:$F$707,'Infos Relatório'!$B12,'Faturamento NNE'!$AA$2:$AA$707,'Infos Relatório'!BK$1)</f>
        <v>0</v>
      </c>
      <c r="BN12" s="546">
        <f>SUMIFS('Faturamento NNE'!$P$2:$P$707,'Faturamento NNE'!$E$2:$E$707,'Infos Relatório'!$B$2,'Faturamento NNE'!$F$2:$F$707,'Infos Relatório'!$B12,'Faturamento NNE'!$AA$2:$AA$707,'Infos Relatório'!BK$1,'Faturamento NNE'!$U$2:$U$707,"Sim")+SUMIFS('Faturamento NNE'!$Q$2:$Q$707,'Faturamento NNE'!$E$2:$E$707,'Infos Relatório'!$B$2,'Faturamento NNE'!$F$2:$F$707,'Infos Relatório'!$B12,'Faturamento NNE'!$AA$2:$AA$707,'Infos Relatório'!BK$1,'Faturamento NNE'!$U$2:$U$707,"Sim")</f>
        <v>0</v>
      </c>
      <c r="BO12" s="227" t="e">
        <f t="shared" si="9"/>
        <v>#DIV/0!</v>
      </c>
      <c r="BP12" s="545">
        <f>SUMIFS('Faturamento NNE'!$I$2:$I$707,'Faturamento NNE'!$E$2:$E$707,'Infos Relatório'!$B$2,'Faturamento NNE'!$F$2:$F$707,'Infos Relatório'!$B12,'Faturamento NNE'!$AA$2:$AA$707,'Infos Relatório'!BK$1)</f>
        <v>0</v>
      </c>
      <c r="BQ12" s="541">
        <f>COUNTIFS('Faturamento NNE'!$E$2:$E$707,'Infos Relatório'!$B$2,'Faturamento NNE'!$F$2:$F$707,'Infos Relatório'!$B12,'Faturamento NNE'!$AA$2:$AA$707,'Infos Relatório'!BQ$1)</f>
        <v>0</v>
      </c>
      <c r="BR12" s="542">
        <f>SUMIFS('Faturamento NNE'!$H$2:$H$707,'Faturamento NNE'!$E$2:$E$707,'Infos Relatório'!$B$2,'Faturamento NNE'!$F$2:$F$707,'Infos Relatório'!$B12,'Faturamento NNE'!$AA$2:$AA$707,'Infos Relatório'!BQ$1)</f>
        <v>0</v>
      </c>
      <c r="BS12" s="542">
        <f>SUMIFS('Faturamento NNE'!$K$2:$K$707,'Faturamento NNE'!$E$2:$E$707,'Infos Relatório'!$B$2,'Faturamento NNE'!$F$2:$F$707,'Infos Relatório'!$B12,'Faturamento NNE'!$AA$2:$AA$707,'Infos Relatório'!BQ$1)</f>
        <v>0</v>
      </c>
      <c r="BT12" s="546">
        <f>SUMIFS('Faturamento NNE'!$P$2:$P$707,'Faturamento NNE'!$E$2:$E$707,'Infos Relatório'!$B$2,'Faturamento NNE'!$F$2:$F$707,'Infos Relatório'!$B12,'Faturamento NNE'!$AA$2:$AA$707,'Infos Relatório'!BQ$1,'Faturamento NNE'!$U$2:$U$707,"Sim")+SUMIFS('Faturamento NNE'!$Q$2:$Q$707,'Faturamento NNE'!$E$2:$E$707,'Infos Relatório'!$B$2,'Faturamento NNE'!$F$2:$F$707,'Infos Relatório'!$B12,'Faturamento NNE'!$AA$2:$AA$707,'Infos Relatório'!BQ$1,'Faturamento NNE'!$U$2:$U$707,"Sim")</f>
        <v>0</v>
      </c>
      <c r="BU12" s="227" t="e">
        <f t="shared" si="10"/>
        <v>#DIV/0!</v>
      </c>
      <c r="BV12" s="545">
        <f>SUMIFS('Faturamento NNE'!$I$2:$I$707,'Faturamento NNE'!$E$2:$E$707,'Infos Relatório'!$B$2,'Faturamento NNE'!$F$2:$F$707,'Infos Relatório'!$B12,'Faturamento NNE'!$AA$2:$AA$707,'Infos Relatório'!BQ$1)</f>
        <v>0</v>
      </c>
    </row>
    <row r="13" spans="2:74">
      <c r="B13" s="217" t="s">
        <v>140</v>
      </c>
      <c r="C13" s="541">
        <f>COUNTIFS('Faturamento NNE'!$E$2:$E$707,'Infos Relatório'!$B$2,'Faturamento NNE'!$F$2:$F$707,'Infos Relatório'!$B13,'Faturamento NNE'!$AA$2:$AA$707,'Infos Relatório'!C$1)</f>
        <v>0</v>
      </c>
      <c r="D13" s="542">
        <f>SUMIFS('Faturamento NNE'!$H$2:$H$707,'Faturamento NNE'!$E$2:$E$707,'Infos Relatório'!$B$2,'Faturamento NNE'!$F$2:$F$707,'Infos Relatório'!$B13,'Faturamento NNE'!$AA$2:$AA$707,'Infos Relatório'!C$1)</f>
        <v>0</v>
      </c>
      <c r="E13" s="543">
        <f>SUMIFS('Faturamento NNE'!$K$2:$K$707,'Faturamento NNE'!$E$2:$E$707,'Infos Relatório'!$B$2,'Faturamento NNE'!$F$2:$F$707,'Infos Relatório'!$B13,'Faturamento NNE'!$AA$2:$AA$707,'Infos Relatório'!C$1)</f>
        <v>0</v>
      </c>
      <c r="F13" s="544">
        <f>SUMIFS('Faturamento NNE'!$P$2:$P$707,'Faturamento NNE'!$E$2:$E$707,'Infos Relatório'!$B$2,'Faturamento NNE'!$F$2:$F$707,'Infos Relatório'!$B13,'Faturamento NNE'!$AA$2:$AA$707,'Infos Relatório'!C$1,'Faturamento NNE'!$U$2:$U$707,"Sim")+SUMIFS('Faturamento NNE'!$Q$2:$Q$707,'Faturamento NNE'!$E$2:$E$707,'Infos Relatório'!$B$2,'Faturamento NNE'!$F$2:$F$707,'Infos Relatório'!$B13,'Faturamento NNE'!$AA$2:$AA$707,'Infos Relatório'!C$1,'Faturamento NNE'!$U$2:$U$707,"Sim")</f>
        <v>0</v>
      </c>
      <c r="G13" s="283" t="e">
        <f t="shared" si="11"/>
        <v>#DIV/0!</v>
      </c>
      <c r="H13" s="545">
        <f>SUMIFS('Faturamento NNE'!$I$2:$I$707,'Faturamento NNE'!$E$2:$E$707,'Infos Relatório'!$B$2,'Faturamento NNE'!$F$2:$F$707,'Infos Relatório'!$B13,'Faturamento NNE'!$AA$2:$AA$707,'Infos Relatório'!C$1)</f>
        <v>0</v>
      </c>
      <c r="I13" s="541">
        <f>COUNTIFS('Faturamento NNE'!$E$2:$E$707,'Infos Relatório'!$B$2,'Faturamento NNE'!$F$2:$F$707,'Infos Relatório'!$B13,'Faturamento NNE'!$AA$2:$AA$707,'Infos Relatório'!I$1)</f>
        <v>0</v>
      </c>
      <c r="J13" s="542">
        <f>SUMIFS('Faturamento NNE'!$H$2:$H$707,'Faturamento NNE'!$E$2:$E$707,'Infos Relatório'!$B$2,'Faturamento NNE'!$F$2:$F$707,'Infos Relatório'!$B13,'Faturamento NNE'!$AA$2:$AA$707,'Infos Relatório'!I$1)</f>
        <v>0</v>
      </c>
      <c r="K13" s="543">
        <f>SUMIFS('Faturamento NNE'!$K$2:$K$707,'Faturamento NNE'!$E$2:$E$707,'Infos Relatório'!$B$2,'Faturamento NNE'!$F$2:$F$707,'Infos Relatório'!$B13,'Faturamento NNE'!$AA$2:$AA$707,'Infos Relatório'!I$1)</f>
        <v>0</v>
      </c>
      <c r="L13" s="544">
        <f>SUMIFS('Faturamento NNE'!$P$2:$P$707,'Faturamento NNE'!$E$2:$E$707,'Infos Relatório'!$B$2,'Faturamento NNE'!$F$2:$F$707,'Infos Relatório'!$B13,'Faturamento NNE'!$AA$2:$AA$707,'Infos Relatório'!I$1,'Faturamento NNE'!$U$2:$U$707,"Sim")+SUMIFS('Faturamento NNE'!$Q$2:$Q$707,'Faturamento NNE'!$E$2:$E$707,'Infos Relatório'!$B$2,'Faturamento NNE'!$F$2:$F$707,'Infos Relatório'!$B13,'Faturamento NNE'!$AA$2:$AA$707,'Infos Relatório'!I$1,'Faturamento NNE'!$U$2:$U$707,"Sim")</f>
        <v>0</v>
      </c>
      <c r="M13" s="283" t="e">
        <f t="shared" si="0"/>
        <v>#DIV/0!</v>
      </c>
      <c r="N13" s="545">
        <f>SUMIFS('Faturamento NNE'!$I$2:$I$707,'Faturamento NNE'!$E$2:$E$707,'Infos Relatório'!$B$2,'Faturamento NNE'!$F$2:$F$707,'Infos Relatório'!$B13,'Faturamento NNE'!$AA$2:$AA$707,'Infos Relatório'!I$1)</f>
        <v>0</v>
      </c>
      <c r="O13" s="541">
        <f>COUNTIFS('Faturamento NNE'!$E$2:$E$707,'Infos Relatório'!$B$2,'Faturamento NNE'!$F$2:$F$707,'Infos Relatório'!$B13,'Faturamento NNE'!$AA$2:$AA$707,'Infos Relatório'!O$1)</f>
        <v>0</v>
      </c>
      <c r="P13" s="542">
        <f>SUMIFS('Faturamento NNE'!$H$2:$H$707,'Faturamento NNE'!$E$2:$E$707,'Infos Relatório'!$B$2,'Faturamento NNE'!$F$2:$F$707,'Infos Relatório'!$B13,'Faturamento NNE'!$AA$2:$AA$707,'Infos Relatório'!O$1)</f>
        <v>0</v>
      </c>
      <c r="Q13" s="542">
        <f>SUMIFS('Faturamento NNE'!$K$2:$K$707,'Faturamento NNE'!$E$2:$E$707,'Infos Relatório'!$B$2,'Faturamento NNE'!$F$2:$F$707,'Infos Relatório'!$B13,'Faturamento NNE'!$AA$2:$AA$707,'Infos Relatório'!O$1)</f>
        <v>0</v>
      </c>
      <c r="R13" s="546">
        <f>SUMIFS('Faturamento NNE'!$P$2:$P$707,'Faturamento NNE'!$E$2:$E$707,'Infos Relatório'!$B$2,'Faturamento NNE'!$F$2:$F$707,'Infos Relatório'!$B13,'Faturamento NNE'!$AA$2:$AA$707,'Infos Relatório'!O$1,'Faturamento NNE'!$U$2:$U$707,"Sim")+SUMIFS('Faturamento NNE'!$Q$2:$Q$707,'Faturamento NNE'!$E$2:$E$707,'Infos Relatório'!$B$2,'Faturamento NNE'!$F$2:$F$707,'Infos Relatório'!$B13,'Faturamento NNE'!$AA$2:$AA$707,'Infos Relatório'!O$1,'Faturamento NNE'!$U$2:$U$707,"Sim")</f>
        <v>0</v>
      </c>
      <c r="S13" s="227" t="e">
        <f t="shared" si="1"/>
        <v>#DIV/0!</v>
      </c>
      <c r="T13" s="545">
        <f>SUMIFS('Faturamento NNE'!$I$2:$I$707,'Faturamento NNE'!$E$2:$E$707,'Infos Relatório'!$B$2,'Faturamento NNE'!$F$2:$F$707,'Infos Relatório'!$B13,'Faturamento NNE'!$AA$2:$AA$707,'Infos Relatório'!O$1)</f>
        <v>0</v>
      </c>
      <c r="U13" s="541">
        <f>COUNTIFS('Faturamento NNE'!$E$2:$E$707,'Infos Relatório'!$B$2,'Faturamento NNE'!$F$2:$F$707,'Infos Relatório'!$B13,'Faturamento NNE'!$AA$2:$AA$707,'Infos Relatório'!U$1)</f>
        <v>0</v>
      </c>
      <c r="V13" s="542">
        <f>SUMIFS('Faturamento NNE'!$H$2:$H$707,'Faturamento NNE'!$E$2:$E$707,'Infos Relatório'!$B$2,'Faturamento NNE'!$F$2:$F$707,'Infos Relatório'!$B13,'Faturamento NNE'!$AA$2:$AA$707,'Infos Relatório'!U$1)</f>
        <v>0</v>
      </c>
      <c r="W13" s="542">
        <f>SUMIFS('Faturamento NNE'!$K$2:$K$707,'Faturamento NNE'!$E$2:$E$707,'Infos Relatório'!$B$2,'Faturamento NNE'!$F$2:$F$707,'Infos Relatório'!$B13,'Faturamento NNE'!$AA$2:$AA$707,'Infos Relatório'!U$1)</f>
        <v>0</v>
      </c>
      <c r="X13" s="546">
        <f>SUMIFS('Faturamento NNE'!$P$2:$P$707,'Faturamento NNE'!$E$2:$E$707,'Infos Relatório'!$B$2,'Faturamento NNE'!$F$2:$F$707,'Infos Relatório'!$B13,'Faturamento NNE'!$AA$2:$AA$707,'Infos Relatório'!U$1,'Faturamento NNE'!$U$2:$U$707,"Sim")+SUMIFS('Faturamento NNE'!$Q$2:$Q$707,'Faturamento NNE'!$E$2:$E$707,'Infos Relatório'!$B$2,'Faturamento NNE'!$F$2:$F$707,'Infos Relatório'!$B13,'Faturamento NNE'!$AA$2:$AA$707,'Infos Relatório'!U$1,'Faturamento NNE'!$U$2:$U$707,"Sim")</f>
        <v>0</v>
      </c>
      <c r="Y13" s="227" t="e">
        <f t="shared" si="2"/>
        <v>#DIV/0!</v>
      </c>
      <c r="Z13" s="545">
        <f>SUMIFS('Faturamento NNE'!$I$2:$I$707,'Faturamento NNE'!$E$2:$E$707,'Infos Relatório'!$B$2,'Faturamento NNE'!$F$2:$F$707,'Infos Relatório'!$B13,'Faturamento NNE'!$AA$2:$AA$707,'Infos Relatório'!U$1)</f>
        <v>0</v>
      </c>
      <c r="AA13" s="541">
        <f>COUNTIFS('Faturamento NNE'!$E$2:$E$707,'Infos Relatório'!$B$2,'Faturamento NNE'!$F$2:$F$707,'Infos Relatório'!$B13,'Faturamento NNE'!$AA$2:$AA$707,'Infos Relatório'!AA$1)</f>
        <v>0</v>
      </c>
      <c r="AB13" s="542">
        <f>SUMIFS('Faturamento NNE'!$H$2:$H$707,'Faturamento NNE'!$E$2:$E$707,'Infos Relatório'!$B$2,'Faturamento NNE'!$F$2:$F$707,'Infos Relatório'!$B13,'Faturamento NNE'!$AA$2:$AA$707,'Infos Relatório'!AA$1)</f>
        <v>0</v>
      </c>
      <c r="AC13" s="542">
        <f>SUMIFS('Faturamento NNE'!$K$2:$K$707,'Faturamento NNE'!$E$2:$E$707,'Infos Relatório'!$B$2,'Faturamento NNE'!$F$2:$F$707,'Infos Relatório'!$B13,'Faturamento NNE'!$AA$2:$AA$707,'Infos Relatório'!AA$1)</f>
        <v>0</v>
      </c>
      <c r="AD13" s="546">
        <f>SUMIFS('Faturamento NNE'!$P$2:$P$707,'Faturamento NNE'!$E$2:$E$707,'Infos Relatório'!$B$2,'Faturamento NNE'!$F$2:$F$707,'Infos Relatório'!$B13,'Faturamento NNE'!$AA$2:$AA$707,'Infos Relatório'!AA$1,'Faturamento NNE'!$U$2:$U$707,"Sim")+SUMIFS('Faturamento NNE'!$Q$2:$Q$707,'Faturamento NNE'!$E$2:$E$707,'Infos Relatório'!$B$2,'Faturamento NNE'!$F$2:$F$707,'Infos Relatório'!$B13,'Faturamento NNE'!$AA$2:$AA$707,'Infos Relatório'!AA$1,'Faturamento NNE'!$U$2:$U$707,"Sim")</f>
        <v>0</v>
      </c>
      <c r="AE13" s="227" t="e">
        <f t="shared" si="3"/>
        <v>#DIV/0!</v>
      </c>
      <c r="AF13" s="545">
        <f>SUMIFS('Faturamento NNE'!$I$2:$I$707,'Faturamento NNE'!$E$2:$E$707,'Infos Relatório'!$B$2,'Faturamento NNE'!$F$2:$F$707,'Infos Relatório'!$B13,'Faturamento NNE'!$AA$2:$AA$707,'Infos Relatório'!AA$1)</f>
        <v>0</v>
      </c>
      <c r="AG13" s="541">
        <f>COUNTIFS('Faturamento NNE'!$E$2:$E$707,'Infos Relatório'!$B$2,'Faturamento NNE'!$F$2:$F$707,'Infos Relatório'!$B13,'Faturamento NNE'!$AA$2:$AA$707,'Infos Relatório'!AG$1)</f>
        <v>0</v>
      </c>
      <c r="AH13" s="542">
        <f>SUMIFS('Faturamento NNE'!$H$2:$H$707,'Faturamento NNE'!$E$2:$E$707,'Infos Relatório'!$B$2,'Faturamento NNE'!$F$2:$F$707,'Infos Relatório'!$B13,'Faturamento NNE'!$AA$2:$AA$707,'Infos Relatório'!AG$1)</f>
        <v>0</v>
      </c>
      <c r="AI13" s="542">
        <f>SUMIFS('Faturamento NNE'!$K$2:$K$707,'Faturamento NNE'!$E$2:$E$707,'Infos Relatório'!$B$2,'Faturamento NNE'!$F$2:$F$707,'Infos Relatório'!$B13,'Faturamento NNE'!$AA$2:$AA$707,'Infos Relatório'!AG$1)</f>
        <v>0</v>
      </c>
      <c r="AJ13" s="546">
        <f>SUMIFS('Faturamento NNE'!$P$2:$P$707,'Faturamento NNE'!$E$2:$E$707,'Infos Relatório'!$B$2,'Faturamento NNE'!$F$2:$F$707,'Infos Relatório'!$B13,'Faturamento NNE'!$AA$2:$AA$707,'Infos Relatório'!AG$1,'Faturamento NNE'!$U$2:$U$707,"Sim")+SUMIFS('Faturamento NNE'!$Q$2:$Q$707,'Faturamento NNE'!$E$2:$E$707,'Infos Relatório'!$B$2,'Faturamento NNE'!$F$2:$F$707,'Infos Relatório'!$B13,'Faturamento NNE'!$AA$2:$AA$707,'Infos Relatório'!AG$1,'Faturamento NNE'!$U$2:$U$707,"Sim")</f>
        <v>0</v>
      </c>
      <c r="AK13" s="227" t="e">
        <f t="shared" si="4"/>
        <v>#DIV/0!</v>
      </c>
      <c r="AL13" s="545">
        <f>SUMIFS('Faturamento NNE'!$I$2:$I$707,'Faturamento NNE'!$E$2:$E$707,'Infos Relatório'!$B$2,'Faturamento NNE'!$F$2:$F$707,'Infos Relatório'!$B13,'Faturamento NNE'!$AA$2:$AA$707,'Infos Relatório'!AG$1)</f>
        <v>0</v>
      </c>
      <c r="AM13" s="541">
        <f>COUNTIFS('Faturamento NNE'!$E$2:$E$707,'Infos Relatório'!$B$2,'Faturamento NNE'!$F$2:$F$707,'Infos Relatório'!$B13,'Faturamento NNE'!$AA$2:$AA$707,'Infos Relatório'!AM$1)</f>
        <v>0</v>
      </c>
      <c r="AN13" s="542">
        <f>SUMIFS('Faturamento NNE'!$H$2:$H$707,'Faturamento NNE'!$E$2:$E$707,'Infos Relatório'!$B$2,'Faturamento NNE'!$F$2:$F$707,'Infos Relatório'!$B13,'Faturamento NNE'!$AA$2:$AA$707,'Infos Relatório'!AM$1)</f>
        <v>0</v>
      </c>
      <c r="AO13" s="542">
        <f>SUMIFS('Faturamento NNE'!$K$2:$K$707,'Faturamento NNE'!$E$2:$E$707,'Infos Relatório'!$B$2,'Faturamento NNE'!$F$2:$F$707,'Infos Relatório'!$B13,'Faturamento NNE'!$AA$2:$AA$707,'Infos Relatório'!AM$1)</f>
        <v>0</v>
      </c>
      <c r="AP13" s="546">
        <f>SUMIFS('Faturamento NNE'!$P$2:$P$707,'Faturamento NNE'!$E$2:$E$707,'Infos Relatório'!$B$2,'Faturamento NNE'!$F$2:$F$707,'Infos Relatório'!$B13,'Faturamento NNE'!$AA$2:$AA$707,'Infos Relatório'!AM$1,'Faturamento NNE'!$U$2:$U$707,"Sim")+SUMIFS('Faturamento NNE'!$Q$2:$Q$707,'Faturamento NNE'!$E$2:$E$707,'Infos Relatório'!$B$2,'Faturamento NNE'!$F$2:$F$707,'Infos Relatório'!$B13,'Faturamento NNE'!$AA$2:$AA$707,'Infos Relatório'!AM$1,'Faturamento NNE'!$U$2:$U$707,"Sim")</f>
        <v>0</v>
      </c>
      <c r="AQ13" s="227" t="e">
        <f t="shared" si="5"/>
        <v>#DIV/0!</v>
      </c>
      <c r="AR13" s="545">
        <f>SUMIFS('Faturamento NNE'!$I$2:$I$707,'Faturamento NNE'!$E$2:$E$707,'Infos Relatório'!$B$2,'Faturamento NNE'!$F$2:$F$707,'Infos Relatório'!$B13,'Faturamento NNE'!$AA$2:$AA$707,'Infos Relatório'!AM$1)</f>
        <v>0</v>
      </c>
      <c r="AS13" s="541">
        <f>COUNTIFS('Faturamento NNE'!$E$2:$E$707,'Infos Relatório'!$B$2,'Faturamento NNE'!$F$2:$F$707,'Infos Relatório'!$B13,'Faturamento NNE'!$AA$2:$AA$707,'Infos Relatório'!AS$1)</f>
        <v>0</v>
      </c>
      <c r="AT13" s="542">
        <f>SUMIFS('Faturamento NNE'!$H$2:$H$707,'Faturamento NNE'!$E$2:$E$707,'Infos Relatório'!$B$2,'Faturamento NNE'!$F$2:$F$707,'Infos Relatório'!$B13,'Faturamento NNE'!$AA$2:$AA$707,'Infos Relatório'!AS$1)</f>
        <v>0</v>
      </c>
      <c r="AU13" s="542">
        <f>SUMIFS('Faturamento NNE'!$K$2:$K$707,'Faturamento NNE'!$E$2:$E$707,'Infos Relatório'!$B$2,'Faturamento NNE'!$F$2:$F$707,'Infos Relatório'!$B13,'Faturamento NNE'!$AA$2:$AA$707,'Infos Relatório'!AS$1)</f>
        <v>0</v>
      </c>
      <c r="AV13" s="546">
        <f>SUMIFS('Faturamento NNE'!$P$2:$P$707,'Faturamento NNE'!$E$2:$E$707,'Infos Relatório'!$B$2,'Faturamento NNE'!$F$2:$F$707,'Infos Relatório'!$B13,'Faturamento NNE'!$AA$2:$AA$707,'Infos Relatório'!AS$1,'Faturamento NNE'!$U$2:$U$707,"Sim")+SUMIFS('Faturamento NNE'!$Q$2:$Q$707,'Faturamento NNE'!$E$2:$E$707,'Infos Relatório'!$B$2,'Faturamento NNE'!$F$2:$F$707,'Infos Relatório'!$B13,'Faturamento NNE'!$AA$2:$AA$707,'Infos Relatório'!AS$1,'Faturamento NNE'!$U$2:$U$707,"Sim")</f>
        <v>0</v>
      </c>
      <c r="AW13" s="227" t="e">
        <f t="shared" si="6"/>
        <v>#DIV/0!</v>
      </c>
      <c r="AX13" s="545">
        <f>SUMIFS('Faturamento NNE'!$I$2:$I$707,'Faturamento NNE'!$E$2:$E$707,'Infos Relatório'!$B$2,'Faturamento NNE'!$F$2:$F$707,'Infos Relatório'!$B13,'Faturamento NNE'!$AA$2:$AA$707,'Infos Relatório'!AS$1)</f>
        <v>0</v>
      </c>
      <c r="AY13" s="541">
        <f>COUNTIFS('Faturamento NNE'!$E$2:$E$707,'Infos Relatório'!$B$2,'Faturamento NNE'!$F$2:$F$707,'Infos Relatório'!$B13,'Faturamento NNE'!$AA$2:$AA$707,'Infos Relatório'!AY$1)</f>
        <v>0</v>
      </c>
      <c r="AZ13" s="542">
        <f>SUMIFS('Faturamento NNE'!$H$2:$H$707,'Faturamento NNE'!$E$2:$E$707,'Infos Relatório'!$B$2,'Faturamento NNE'!$F$2:$F$707,'Infos Relatório'!$B13,'Faturamento NNE'!$AA$2:$AA$707,'Infos Relatório'!AY$1)</f>
        <v>0</v>
      </c>
      <c r="BA13" s="542">
        <f>SUMIFS('Faturamento NNE'!$K$2:$K$707,'Faturamento NNE'!$E$2:$E$707,'Infos Relatório'!$B$2,'Faturamento NNE'!$F$2:$F$707,'Infos Relatório'!$B13,'Faturamento NNE'!$AA$2:$AA$707,'Infos Relatório'!AY$1)</f>
        <v>0</v>
      </c>
      <c r="BB13" s="546">
        <f>SUMIFS('Faturamento NNE'!$P$2:$P$707,'Faturamento NNE'!$E$2:$E$707,'Infos Relatório'!$B$2,'Faturamento NNE'!$F$2:$F$707,'Infos Relatório'!$B13,'Faturamento NNE'!$AA$2:$AA$707,'Infos Relatório'!AY$1,'Faturamento NNE'!$U$2:$U$707,"Sim")+SUMIFS('Faturamento NNE'!$Q$2:$Q$707,'Faturamento NNE'!$E$2:$E$707,'Infos Relatório'!$B$2,'Faturamento NNE'!$F$2:$F$707,'Infos Relatório'!$B13,'Faturamento NNE'!$AA$2:$AA$707,'Infos Relatório'!AY$1,'Faturamento NNE'!$U$2:$U$707,"Sim")</f>
        <v>0</v>
      </c>
      <c r="BC13" s="227" t="e">
        <f t="shared" si="7"/>
        <v>#DIV/0!</v>
      </c>
      <c r="BD13" s="545">
        <f>SUMIFS('Faturamento NNE'!$I$2:$I$707,'Faturamento NNE'!$E$2:$E$707,'Infos Relatório'!$B$2,'Faturamento NNE'!$F$2:$F$707,'Infos Relatório'!$B13,'Faturamento NNE'!$AA$2:$AA$707,'Infos Relatório'!AY$1)</f>
        <v>0</v>
      </c>
      <c r="BE13" s="541">
        <f>COUNTIFS('Faturamento NNE'!$E$2:$E$707,'Infos Relatório'!$B$2,'Faturamento NNE'!$F$2:$F$707,'Infos Relatório'!$B13,'Faturamento NNE'!$AA$2:$AA$707,'Infos Relatório'!BE$1)</f>
        <v>0</v>
      </c>
      <c r="BF13" s="542">
        <f>SUMIFS('Faturamento NNE'!$H$2:$H$707,'Faturamento NNE'!$E$2:$E$707,'Infos Relatório'!$B$2,'Faturamento NNE'!$F$2:$F$707,'Infos Relatório'!$B13,'Faturamento NNE'!$AA$2:$AA$707,'Infos Relatório'!BE$1)</f>
        <v>0</v>
      </c>
      <c r="BG13" s="542">
        <f>SUMIFS('Faturamento NNE'!$K$2:$K$707,'Faturamento NNE'!$E$2:$E$707,'Infos Relatório'!$B$2,'Faturamento NNE'!$F$2:$F$707,'Infos Relatório'!$B13,'Faturamento NNE'!$AA$2:$AA$707,'Infos Relatório'!BE$1)</f>
        <v>0</v>
      </c>
      <c r="BH13" s="546">
        <f>SUMIFS('Faturamento NNE'!$P$2:$P$707,'Faturamento NNE'!$E$2:$E$707,'Infos Relatório'!$B$2,'Faturamento NNE'!$F$2:$F$707,'Infos Relatório'!$B13,'Faturamento NNE'!$AA$2:$AA$707,'Infos Relatório'!BE$1,'Faturamento NNE'!$U$2:$U$707,"Sim")+SUMIFS('Faturamento NNE'!$Q$2:$Q$707,'Faturamento NNE'!$E$2:$E$707,'Infos Relatório'!$B$2,'Faturamento NNE'!$F$2:$F$707,'Infos Relatório'!$B13,'Faturamento NNE'!$AA$2:$AA$707,'Infos Relatório'!BE$1,'Faturamento NNE'!$U$2:$U$707,"Sim")</f>
        <v>0</v>
      </c>
      <c r="BI13" s="227" t="e">
        <f t="shared" si="8"/>
        <v>#DIV/0!</v>
      </c>
      <c r="BJ13" s="545">
        <f>SUMIFS('Faturamento NNE'!$I$2:$I$707,'Faturamento NNE'!$E$2:$E$707,'Infos Relatório'!$B$2,'Faturamento NNE'!$F$2:$F$707,'Infos Relatório'!$B13,'Faturamento NNE'!$AA$2:$AA$707,'Infos Relatório'!BE$1)</f>
        <v>0</v>
      </c>
      <c r="BK13" s="541">
        <f>COUNTIFS('Faturamento NNE'!$E$2:$E$707,'Infos Relatório'!$B$2,'Faturamento NNE'!$F$2:$F$707,'Infos Relatório'!$B13,'Faturamento NNE'!$AA$2:$AA$707,'Infos Relatório'!BK$1)</f>
        <v>0</v>
      </c>
      <c r="BL13" s="542">
        <f>SUMIFS('Faturamento NNE'!$H$2:$H$707,'Faturamento NNE'!$E$2:$E$707,'Infos Relatório'!$B$2,'Faturamento NNE'!$F$2:$F$707,'Infos Relatório'!$B13,'Faturamento NNE'!$AA$2:$AA$707,'Infos Relatório'!BK$1)</f>
        <v>0</v>
      </c>
      <c r="BM13" s="542">
        <f>SUMIFS('Faturamento NNE'!$K$2:$K$707,'Faturamento NNE'!$E$2:$E$707,'Infos Relatório'!$B$2,'Faturamento NNE'!$F$2:$F$707,'Infos Relatório'!$B13,'Faturamento NNE'!$AA$2:$AA$707,'Infos Relatório'!BK$1)</f>
        <v>0</v>
      </c>
      <c r="BN13" s="546">
        <f>SUMIFS('Faturamento NNE'!$P$2:$P$707,'Faturamento NNE'!$E$2:$E$707,'Infos Relatório'!$B$2,'Faturamento NNE'!$F$2:$F$707,'Infos Relatório'!$B13,'Faturamento NNE'!$AA$2:$AA$707,'Infos Relatório'!BK$1,'Faturamento NNE'!$U$2:$U$707,"Sim")+SUMIFS('Faturamento NNE'!$Q$2:$Q$707,'Faturamento NNE'!$E$2:$E$707,'Infos Relatório'!$B$2,'Faturamento NNE'!$F$2:$F$707,'Infos Relatório'!$B13,'Faturamento NNE'!$AA$2:$AA$707,'Infos Relatório'!BK$1,'Faturamento NNE'!$U$2:$U$707,"Sim")</f>
        <v>0</v>
      </c>
      <c r="BO13" s="227" t="e">
        <f t="shared" si="9"/>
        <v>#DIV/0!</v>
      </c>
      <c r="BP13" s="545">
        <f>SUMIFS('Faturamento NNE'!$I$2:$I$707,'Faturamento NNE'!$E$2:$E$707,'Infos Relatório'!$B$2,'Faturamento NNE'!$F$2:$F$707,'Infos Relatório'!$B13,'Faturamento NNE'!$AA$2:$AA$707,'Infos Relatório'!BK$1)</f>
        <v>0</v>
      </c>
      <c r="BQ13" s="541">
        <f>COUNTIFS('Faturamento NNE'!$E$2:$E$707,'Infos Relatório'!$B$2,'Faturamento NNE'!$F$2:$F$707,'Infos Relatório'!$B13,'Faturamento NNE'!$AA$2:$AA$707,'Infos Relatório'!BQ$1)</f>
        <v>0</v>
      </c>
      <c r="BR13" s="542">
        <f>SUMIFS('Faturamento NNE'!$H$2:$H$707,'Faturamento NNE'!$E$2:$E$707,'Infos Relatório'!$B$2,'Faturamento NNE'!$F$2:$F$707,'Infos Relatório'!$B13,'Faturamento NNE'!$AA$2:$AA$707,'Infos Relatório'!BQ$1)</f>
        <v>0</v>
      </c>
      <c r="BS13" s="542">
        <f>SUMIFS('Faturamento NNE'!$K$2:$K$707,'Faturamento NNE'!$E$2:$E$707,'Infos Relatório'!$B$2,'Faturamento NNE'!$F$2:$F$707,'Infos Relatório'!$B13,'Faturamento NNE'!$AA$2:$AA$707,'Infos Relatório'!BQ$1)</f>
        <v>0</v>
      </c>
      <c r="BT13" s="546">
        <f>SUMIFS('Faturamento NNE'!$P$2:$P$707,'Faturamento NNE'!$E$2:$E$707,'Infos Relatório'!$B$2,'Faturamento NNE'!$F$2:$F$707,'Infos Relatório'!$B13,'Faturamento NNE'!$AA$2:$AA$707,'Infos Relatório'!BQ$1,'Faturamento NNE'!$U$2:$U$707,"Sim")+SUMIFS('Faturamento NNE'!$Q$2:$Q$707,'Faturamento NNE'!$E$2:$E$707,'Infos Relatório'!$B$2,'Faturamento NNE'!$F$2:$F$707,'Infos Relatório'!$B13,'Faturamento NNE'!$AA$2:$AA$707,'Infos Relatório'!BQ$1,'Faturamento NNE'!$U$2:$U$707,"Sim")</f>
        <v>0</v>
      </c>
      <c r="BU13" s="227" t="e">
        <f t="shared" si="10"/>
        <v>#DIV/0!</v>
      </c>
      <c r="BV13" s="545">
        <f>SUMIFS('Faturamento NNE'!$I$2:$I$707,'Faturamento NNE'!$E$2:$E$707,'Infos Relatório'!$B$2,'Faturamento NNE'!$F$2:$F$707,'Infos Relatório'!$B13,'Faturamento NNE'!$AA$2:$AA$707,'Infos Relatório'!BQ$1)</f>
        <v>0</v>
      </c>
    </row>
    <row r="14" spans="2:74">
      <c r="B14" s="217" t="s">
        <v>141</v>
      </c>
      <c r="C14" s="541">
        <f>COUNTIFS('Faturamento NNE'!$E$2:$E$707,'Infos Relatório'!$B$2,'Faturamento NNE'!$F$2:$F$707,'Infos Relatório'!$B14,'Faturamento NNE'!$AA$2:$AA$707,'Infos Relatório'!C$1)</f>
        <v>0</v>
      </c>
      <c r="D14" s="542">
        <f>SUMIFS('Faturamento NNE'!$H$2:$H$707,'Faturamento NNE'!$E$2:$E$707,'Infos Relatório'!$B$2,'Faturamento NNE'!$F$2:$F$707,'Infos Relatório'!$B14,'Faturamento NNE'!$AA$2:$AA$707,'Infos Relatório'!C$1)</f>
        <v>0</v>
      </c>
      <c r="E14" s="543">
        <f>SUMIFS('Faturamento NNE'!$K$2:$K$707,'Faturamento NNE'!$E$2:$E$707,'Infos Relatório'!$B$2,'Faturamento NNE'!$F$2:$F$707,'Infos Relatório'!$B14,'Faturamento NNE'!$AA$2:$AA$707,'Infos Relatório'!C$1)</f>
        <v>0</v>
      </c>
      <c r="F14" s="544">
        <f>SUMIFS('Faturamento NNE'!$P$2:$P$707,'Faturamento NNE'!$E$2:$E$707,'Infos Relatório'!$B$2,'Faturamento NNE'!$F$2:$F$707,'Infos Relatório'!$B14,'Faturamento NNE'!$AA$2:$AA$707,'Infos Relatório'!C$1,'Faturamento NNE'!$U$2:$U$707,"Sim")+SUMIFS('Faturamento NNE'!$Q$2:$Q$707,'Faturamento NNE'!$E$2:$E$707,'Infos Relatório'!$B$2,'Faturamento NNE'!$F$2:$F$707,'Infos Relatório'!$B14,'Faturamento NNE'!$AA$2:$AA$707,'Infos Relatório'!C$1,'Faturamento NNE'!$U$2:$U$707,"Sim")</f>
        <v>0</v>
      </c>
      <c r="G14" s="283" t="e">
        <f t="shared" si="11"/>
        <v>#DIV/0!</v>
      </c>
      <c r="H14" s="545">
        <f>SUMIFS('Faturamento NNE'!$I$2:$I$707,'Faturamento NNE'!$E$2:$E$707,'Infos Relatório'!$B$2,'Faturamento NNE'!$F$2:$F$707,'Infos Relatório'!$B14,'Faturamento NNE'!$AA$2:$AA$707,'Infos Relatório'!C$1)</f>
        <v>0</v>
      </c>
      <c r="I14" s="541">
        <f>COUNTIFS('Faturamento NNE'!$E$2:$E$707,'Infos Relatório'!$B$2,'Faturamento NNE'!$F$2:$F$707,'Infos Relatório'!$B14,'Faturamento NNE'!$AA$2:$AA$707,'Infos Relatório'!I$1)</f>
        <v>0</v>
      </c>
      <c r="J14" s="542">
        <f>SUMIFS('Faturamento NNE'!$H$2:$H$707,'Faturamento NNE'!$E$2:$E$707,'Infos Relatório'!$B$2,'Faturamento NNE'!$F$2:$F$707,'Infos Relatório'!$B14,'Faturamento NNE'!$AA$2:$AA$707,'Infos Relatório'!I$1)</f>
        <v>0</v>
      </c>
      <c r="K14" s="543">
        <f>SUMIFS('Faturamento NNE'!$K$2:$K$707,'Faturamento NNE'!$E$2:$E$707,'Infos Relatório'!$B$2,'Faturamento NNE'!$F$2:$F$707,'Infos Relatório'!$B14,'Faturamento NNE'!$AA$2:$AA$707,'Infos Relatório'!I$1)</f>
        <v>0</v>
      </c>
      <c r="L14" s="544">
        <f>SUMIFS('Faturamento NNE'!$P$2:$P$707,'Faturamento NNE'!$E$2:$E$707,'Infos Relatório'!$B$2,'Faturamento NNE'!$F$2:$F$707,'Infos Relatório'!$B14,'Faturamento NNE'!$AA$2:$AA$707,'Infos Relatório'!I$1,'Faturamento NNE'!$U$2:$U$707,"Sim")+SUMIFS('Faturamento NNE'!$Q$2:$Q$707,'Faturamento NNE'!$E$2:$E$707,'Infos Relatório'!$B$2,'Faturamento NNE'!$F$2:$F$707,'Infos Relatório'!$B14,'Faturamento NNE'!$AA$2:$AA$707,'Infos Relatório'!I$1,'Faturamento NNE'!$U$2:$U$707,"Sim")</f>
        <v>0</v>
      </c>
      <c r="M14" s="283" t="e">
        <f t="shared" si="0"/>
        <v>#DIV/0!</v>
      </c>
      <c r="N14" s="545">
        <f>SUMIFS('Faturamento NNE'!$I$2:$I$707,'Faturamento NNE'!$E$2:$E$707,'Infos Relatório'!$B$2,'Faturamento NNE'!$F$2:$F$707,'Infos Relatório'!$B14,'Faturamento NNE'!$AA$2:$AA$707,'Infos Relatório'!I$1)</f>
        <v>0</v>
      </c>
      <c r="O14" s="541">
        <f>COUNTIFS('Faturamento NNE'!$E$2:$E$707,'Infos Relatório'!$B$2,'Faturamento NNE'!$F$2:$F$707,'Infos Relatório'!$B14,'Faturamento NNE'!$AA$2:$AA$707,'Infos Relatório'!O$1)</f>
        <v>0</v>
      </c>
      <c r="P14" s="542">
        <f>SUMIFS('Faturamento NNE'!$H$2:$H$707,'Faturamento NNE'!$E$2:$E$707,'Infos Relatório'!$B$2,'Faturamento NNE'!$F$2:$F$707,'Infos Relatório'!$B14,'Faturamento NNE'!$AA$2:$AA$707,'Infos Relatório'!O$1)</f>
        <v>0</v>
      </c>
      <c r="Q14" s="542">
        <f>SUMIFS('Faturamento NNE'!$K$2:$K$707,'Faturamento NNE'!$E$2:$E$707,'Infos Relatório'!$B$2,'Faturamento NNE'!$F$2:$F$707,'Infos Relatório'!$B14,'Faturamento NNE'!$AA$2:$AA$707,'Infos Relatório'!O$1)</f>
        <v>0</v>
      </c>
      <c r="R14" s="546">
        <f>SUMIFS('Faturamento NNE'!$P$2:$P$707,'Faturamento NNE'!$E$2:$E$707,'Infos Relatório'!$B$2,'Faturamento NNE'!$F$2:$F$707,'Infos Relatório'!$B14,'Faturamento NNE'!$AA$2:$AA$707,'Infos Relatório'!O$1,'Faturamento NNE'!$U$2:$U$707,"Sim")+SUMIFS('Faturamento NNE'!$Q$2:$Q$707,'Faturamento NNE'!$E$2:$E$707,'Infos Relatório'!$B$2,'Faturamento NNE'!$F$2:$F$707,'Infos Relatório'!$B14,'Faturamento NNE'!$AA$2:$AA$707,'Infos Relatório'!O$1,'Faturamento NNE'!$U$2:$U$707,"Sim")</f>
        <v>0</v>
      </c>
      <c r="S14" s="227" t="e">
        <f t="shared" si="1"/>
        <v>#DIV/0!</v>
      </c>
      <c r="T14" s="545">
        <f>SUMIFS('Faturamento NNE'!$I$2:$I$707,'Faturamento NNE'!$E$2:$E$707,'Infos Relatório'!$B$2,'Faturamento NNE'!$F$2:$F$707,'Infos Relatório'!$B14,'Faturamento NNE'!$AA$2:$AA$707,'Infos Relatório'!O$1)</f>
        <v>0</v>
      </c>
      <c r="U14" s="541">
        <f>COUNTIFS('Faturamento NNE'!$E$2:$E$707,'Infos Relatório'!$B$2,'Faturamento NNE'!$F$2:$F$707,'Infos Relatório'!$B14,'Faturamento NNE'!$AA$2:$AA$707,'Infos Relatório'!U$1)</f>
        <v>0</v>
      </c>
      <c r="V14" s="542">
        <f>SUMIFS('Faturamento NNE'!$H$2:$H$707,'Faturamento NNE'!$E$2:$E$707,'Infos Relatório'!$B$2,'Faturamento NNE'!$F$2:$F$707,'Infos Relatório'!$B14,'Faturamento NNE'!$AA$2:$AA$707,'Infos Relatório'!U$1)</f>
        <v>0</v>
      </c>
      <c r="W14" s="542">
        <f>SUMIFS('Faturamento NNE'!$K$2:$K$707,'Faturamento NNE'!$E$2:$E$707,'Infos Relatório'!$B$2,'Faturamento NNE'!$F$2:$F$707,'Infos Relatório'!$B14,'Faturamento NNE'!$AA$2:$AA$707,'Infos Relatório'!U$1)</f>
        <v>0</v>
      </c>
      <c r="X14" s="546">
        <f>SUMIFS('Faturamento NNE'!$P$2:$P$707,'Faturamento NNE'!$E$2:$E$707,'Infos Relatório'!$B$2,'Faturamento NNE'!$F$2:$F$707,'Infos Relatório'!$B14,'Faturamento NNE'!$AA$2:$AA$707,'Infos Relatório'!U$1,'Faturamento NNE'!$U$2:$U$707,"Sim")+SUMIFS('Faturamento NNE'!$Q$2:$Q$707,'Faturamento NNE'!$E$2:$E$707,'Infos Relatório'!$B$2,'Faturamento NNE'!$F$2:$F$707,'Infos Relatório'!$B14,'Faturamento NNE'!$AA$2:$AA$707,'Infos Relatório'!U$1,'Faturamento NNE'!$U$2:$U$707,"Sim")</f>
        <v>0</v>
      </c>
      <c r="Y14" s="227" t="e">
        <f t="shared" si="2"/>
        <v>#DIV/0!</v>
      </c>
      <c r="Z14" s="545">
        <f>SUMIFS('Faturamento NNE'!$I$2:$I$707,'Faturamento NNE'!$E$2:$E$707,'Infos Relatório'!$B$2,'Faturamento NNE'!$F$2:$F$707,'Infos Relatório'!$B14,'Faturamento NNE'!$AA$2:$AA$707,'Infos Relatório'!U$1)</f>
        <v>0</v>
      </c>
      <c r="AA14" s="541">
        <f>COUNTIFS('Faturamento NNE'!$E$2:$E$707,'Infos Relatório'!$B$2,'Faturamento NNE'!$F$2:$F$707,'Infos Relatório'!$B14,'Faturamento NNE'!$AA$2:$AA$707,'Infos Relatório'!AA$1)</f>
        <v>0</v>
      </c>
      <c r="AB14" s="542">
        <f>SUMIFS('Faturamento NNE'!$H$2:$H$707,'Faturamento NNE'!$E$2:$E$707,'Infos Relatório'!$B$2,'Faturamento NNE'!$F$2:$F$707,'Infos Relatório'!$B14,'Faturamento NNE'!$AA$2:$AA$707,'Infos Relatório'!AA$1)</f>
        <v>0</v>
      </c>
      <c r="AC14" s="542">
        <f>SUMIFS('Faturamento NNE'!$K$2:$K$707,'Faturamento NNE'!$E$2:$E$707,'Infos Relatório'!$B$2,'Faturamento NNE'!$F$2:$F$707,'Infos Relatório'!$B14,'Faturamento NNE'!$AA$2:$AA$707,'Infos Relatório'!AA$1)</f>
        <v>0</v>
      </c>
      <c r="AD14" s="546">
        <f>SUMIFS('Faturamento NNE'!$P$2:$P$707,'Faturamento NNE'!$E$2:$E$707,'Infos Relatório'!$B$2,'Faturamento NNE'!$F$2:$F$707,'Infos Relatório'!$B14,'Faturamento NNE'!$AA$2:$AA$707,'Infos Relatório'!AA$1,'Faturamento NNE'!$U$2:$U$707,"Sim")+SUMIFS('Faturamento NNE'!$Q$2:$Q$707,'Faturamento NNE'!$E$2:$E$707,'Infos Relatório'!$B$2,'Faturamento NNE'!$F$2:$F$707,'Infos Relatório'!$B14,'Faturamento NNE'!$AA$2:$AA$707,'Infos Relatório'!AA$1,'Faturamento NNE'!$U$2:$U$707,"Sim")</f>
        <v>0</v>
      </c>
      <c r="AE14" s="227" t="e">
        <f t="shared" si="3"/>
        <v>#DIV/0!</v>
      </c>
      <c r="AF14" s="545">
        <f>SUMIFS('Faturamento NNE'!$I$2:$I$707,'Faturamento NNE'!$E$2:$E$707,'Infos Relatório'!$B$2,'Faturamento NNE'!$F$2:$F$707,'Infos Relatório'!$B14,'Faturamento NNE'!$AA$2:$AA$707,'Infos Relatório'!AA$1)</f>
        <v>0</v>
      </c>
      <c r="AG14" s="541">
        <f>COUNTIFS('Faturamento NNE'!$E$2:$E$707,'Infos Relatório'!$B$2,'Faturamento NNE'!$F$2:$F$707,'Infos Relatório'!$B14,'Faturamento NNE'!$AA$2:$AA$707,'Infos Relatório'!AG$1)</f>
        <v>0</v>
      </c>
      <c r="AH14" s="542">
        <f>SUMIFS('Faturamento NNE'!$H$2:$H$707,'Faturamento NNE'!$E$2:$E$707,'Infos Relatório'!$B$2,'Faturamento NNE'!$F$2:$F$707,'Infos Relatório'!$B14,'Faturamento NNE'!$AA$2:$AA$707,'Infos Relatório'!AG$1)</f>
        <v>0</v>
      </c>
      <c r="AI14" s="542">
        <f>SUMIFS('Faturamento NNE'!$K$2:$K$707,'Faturamento NNE'!$E$2:$E$707,'Infos Relatório'!$B$2,'Faturamento NNE'!$F$2:$F$707,'Infos Relatório'!$B14,'Faturamento NNE'!$AA$2:$AA$707,'Infos Relatório'!AG$1)</f>
        <v>0</v>
      </c>
      <c r="AJ14" s="546">
        <f>SUMIFS('Faturamento NNE'!$P$2:$P$707,'Faturamento NNE'!$E$2:$E$707,'Infos Relatório'!$B$2,'Faturamento NNE'!$F$2:$F$707,'Infos Relatório'!$B14,'Faturamento NNE'!$AA$2:$AA$707,'Infos Relatório'!AG$1,'Faturamento NNE'!$U$2:$U$707,"Sim")+SUMIFS('Faturamento NNE'!$Q$2:$Q$707,'Faturamento NNE'!$E$2:$E$707,'Infos Relatório'!$B$2,'Faturamento NNE'!$F$2:$F$707,'Infos Relatório'!$B14,'Faturamento NNE'!$AA$2:$AA$707,'Infos Relatório'!AG$1,'Faturamento NNE'!$U$2:$U$707,"Sim")</f>
        <v>0</v>
      </c>
      <c r="AK14" s="227" t="e">
        <f t="shared" si="4"/>
        <v>#DIV/0!</v>
      </c>
      <c r="AL14" s="545">
        <f>SUMIFS('Faturamento NNE'!$I$2:$I$707,'Faturamento NNE'!$E$2:$E$707,'Infos Relatório'!$B$2,'Faturamento NNE'!$F$2:$F$707,'Infos Relatório'!$B14,'Faturamento NNE'!$AA$2:$AA$707,'Infos Relatório'!AG$1)</f>
        <v>0</v>
      </c>
      <c r="AM14" s="541">
        <f>COUNTIFS('Faturamento NNE'!$E$2:$E$707,'Infos Relatório'!$B$2,'Faturamento NNE'!$F$2:$F$707,'Infos Relatório'!$B14,'Faturamento NNE'!$AA$2:$AA$707,'Infos Relatório'!AM$1)</f>
        <v>0</v>
      </c>
      <c r="AN14" s="542">
        <f>SUMIFS('Faturamento NNE'!$H$2:$H$707,'Faturamento NNE'!$E$2:$E$707,'Infos Relatório'!$B$2,'Faturamento NNE'!$F$2:$F$707,'Infos Relatório'!$B14,'Faturamento NNE'!$AA$2:$AA$707,'Infos Relatório'!AM$1)</f>
        <v>0</v>
      </c>
      <c r="AO14" s="542">
        <f>SUMIFS('Faturamento NNE'!$K$2:$K$707,'Faturamento NNE'!$E$2:$E$707,'Infos Relatório'!$B$2,'Faturamento NNE'!$F$2:$F$707,'Infos Relatório'!$B14,'Faturamento NNE'!$AA$2:$AA$707,'Infos Relatório'!AM$1)</f>
        <v>0</v>
      </c>
      <c r="AP14" s="546">
        <f>SUMIFS('Faturamento NNE'!$P$2:$P$707,'Faturamento NNE'!$E$2:$E$707,'Infos Relatório'!$B$2,'Faturamento NNE'!$F$2:$F$707,'Infos Relatório'!$B14,'Faturamento NNE'!$AA$2:$AA$707,'Infos Relatório'!AM$1,'Faturamento NNE'!$U$2:$U$707,"Sim")+SUMIFS('Faturamento NNE'!$Q$2:$Q$707,'Faturamento NNE'!$E$2:$E$707,'Infos Relatório'!$B$2,'Faturamento NNE'!$F$2:$F$707,'Infos Relatório'!$B14,'Faturamento NNE'!$AA$2:$AA$707,'Infos Relatório'!AM$1,'Faturamento NNE'!$U$2:$U$707,"Sim")</f>
        <v>0</v>
      </c>
      <c r="AQ14" s="227" t="e">
        <f t="shared" si="5"/>
        <v>#DIV/0!</v>
      </c>
      <c r="AR14" s="545">
        <f>SUMIFS('Faturamento NNE'!$I$2:$I$707,'Faturamento NNE'!$E$2:$E$707,'Infos Relatório'!$B$2,'Faturamento NNE'!$F$2:$F$707,'Infos Relatório'!$B14,'Faturamento NNE'!$AA$2:$AA$707,'Infos Relatório'!AM$1)</f>
        <v>0</v>
      </c>
      <c r="AS14" s="541">
        <f>COUNTIFS('Faturamento NNE'!$E$2:$E$707,'Infos Relatório'!$B$2,'Faturamento NNE'!$F$2:$F$707,'Infos Relatório'!$B14,'Faturamento NNE'!$AA$2:$AA$707,'Infos Relatório'!AS$1)</f>
        <v>0</v>
      </c>
      <c r="AT14" s="542">
        <f>SUMIFS('Faturamento NNE'!$H$2:$H$707,'Faturamento NNE'!$E$2:$E$707,'Infos Relatório'!$B$2,'Faturamento NNE'!$F$2:$F$707,'Infos Relatório'!$B14,'Faturamento NNE'!$AA$2:$AA$707,'Infos Relatório'!AS$1)</f>
        <v>0</v>
      </c>
      <c r="AU14" s="542">
        <f>SUMIFS('Faturamento NNE'!$K$2:$K$707,'Faturamento NNE'!$E$2:$E$707,'Infos Relatório'!$B$2,'Faturamento NNE'!$F$2:$F$707,'Infos Relatório'!$B14,'Faturamento NNE'!$AA$2:$AA$707,'Infos Relatório'!AS$1)</f>
        <v>0</v>
      </c>
      <c r="AV14" s="546">
        <f>SUMIFS('Faturamento NNE'!$P$2:$P$707,'Faturamento NNE'!$E$2:$E$707,'Infos Relatório'!$B$2,'Faturamento NNE'!$F$2:$F$707,'Infos Relatório'!$B14,'Faturamento NNE'!$AA$2:$AA$707,'Infos Relatório'!AS$1,'Faturamento NNE'!$U$2:$U$707,"Sim")+SUMIFS('Faturamento NNE'!$Q$2:$Q$707,'Faturamento NNE'!$E$2:$E$707,'Infos Relatório'!$B$2,'Faturamento NNE'!$F$2:$F$707,'Infos Relatório'!$B14,'Faturamento NNE'!$AA$2:$AA$707,'Infos Relatório'!AS$1,'Faturamento NNE'!$U$2:$U$707,"Sim")</f>
        <v>0</v>
      </c>
      <c r="AW14" s="227" t="e">
        <f t="shared" si="6"/>
        <v>#DIV/0!</v>
      </c>
      <c r="AX14" s="545">
        <f>SUMIFS('Faturamento NNE'!$I$2:$I$707,'Faturamento NNE'!$E$2:$E$707,'Infos Relatório'!$B$2,'Faturamento NNE'!$F$2:$F$707,'Infos Relatório'!$B14,'Faturamento NNE'!$AA$2:$AA$707,'Infos Relatório'!AS$1)</f>
        <v>0</v>
      </c>
      <c r="AY14" s="541">
        <f>COUNTIFS('Faturamento NNE'!$E$2:$E$707,'Infos Relatório'!$B$2,'Faturamento NNE'!$F$2:$F$707,'Infos Relatório'!$B14,'Faturamento NNE'!$AA$2:$AA$707,'Infos Relatório'!AY$1)</f>
        <v>0</v>
      </c>
      <c r="AZ14" s="542">
        <f>SUMIFS('Faturamento NNE'!$H$2:$H$707,'Faturamento NNE'!$E$2:$E$707,'Infos Relatório'!$B$2,'Faturamento NNE'!$F$2:$F$707,'Infos Relatório'!$B14,'Faturamento NNE'!$AA$2:$AA$707,'Infos Relatório'!AY$1)</f>
        <v>0</v>
      </c>
      <c r="BA14" s="542">
        <f>SUMIFS('Faturamento NNE'!$K$2:$K$707,'Faturamento NNE'!$E$2:$E$707,'Infos Relatório'!$B$2,'Faturamento NNE'!$F$2:$F$707,'Infos Relatório'!$B14,'Faturamento NNE'!$AA$2:$AA$707,'Infos Relatório'!AY$1)</f>
        <v>0</v>
      </c>
      <c r="BB14" s="546">
        <f>SUMIFS('Faturamento NNE'!$P$2:$P$707,'Faturamento NNE'!$E$2:$E$707,'Infos Relatório'!$B$2,'Faturamento NNE'!$F$2:$F$707,'Infos Relatório'!$B14,'Faturamento NNE'!$AA$2:$AA$707,'Infos Relatório'!AY$1,'Faturamento NNE'!$U$2:$U$707,"Sim")+SUMIFS('Faturamento NNE'!$Q$2:$Q$707,'Faturamento NNE'!$E$2:$E$707,'Infos Relatório'!$B$2,'Faturamento NNE'!$F$2:$F$707,'Infos Relatório'!$B14,'Faturamento NNE'!$AA$2:$AA$707,'Infos Relatório'!AY$1,'Faturamento NNE'!$U$2:$U$707,"Sim")</f>
        <v>0</v>
      </c>
      <c r="BC14" s="227" t="e">
        <f t="shared" si="7"/>
        <v>#DIV/0!</v>
      </c>
      <c r="BD14" s="545">
        <f>SUMIFS('Faturamento NNE'!$I$2:$I$707,'Faturamento NNE'!$E$2:$E$707,'Infos Relatório'!$B$2,'Faturamento NNE'!$F$2:$F$707,'Infos Relatório'!$B14,'Faturamento NNE'!$AA$2:$AA$707,'Infos Relatório'!AY$1)</f>
        <v>0</v>
      </c>
      <c r="BE14" s="541">
        <f>COUNTIFS('Faturamento NNE'!$E$2:$E$707,'Infos Relatório'!$B$2,'Faturamento NNE'!$F$2:$F$707,'Infos Relatório'!$B14,'Faturamento NNE'!$AA$2:$AA$707,'Infos Relatório'!BE$1)</f>
        <v>0</v>
      </c>
      <c r="BF14" s="542">
        <f>SUMIFS('Faturamento NNE'!$H$2:$H$707,'Faturamento NNE'!$E$2:$E$707,'Infos Relatório'!$B$2,'Faturamento NNE'!$F$2:$F$707,'Infos Relatório'!$B14,'Faturamento NNE'!$AA$2:$AA$707,'Infos Relatório'!BE$1)</f>
        <v>0</v>
      </c>
      <c r="BG14" s="542">
        <f>SUMIFS('Faturamento NNE'!$K$2:$K$707,'Faturamento NNE'!$E$2:$E$707,'Infos Relatório'!$B$2,'Faturamento NNE'!$F$2:$F$707,'Infos Relatório'!$B14,'Faturamento NNE'!$AA$2:$AA$707,'Infos Relatório'!BE$1)</f>
        <v>0</v>
      </c>
      <c r="BH14" s="546">
        <f>SUMIFS('Faturamento NNE'!$P$2:$P$707,'Faturamento NNE'!$E$2:$E$707,'Infos Relatório'!$B$2,'Faturamento NNE'!$F$2:$F$707,'Infos Relatório'!$B14,'Faturamento NNE'!$AA$2:$AA$707,'Infos Relatório'!BE$1,'Faturamento NNE'!$U$2:$U$707,"Sim")+SUMIFS('Faturamento NNE'!$Q$2:$Q$707,'Faturamento NNE'!$E$2:$E$707,'Infos Relatório'!$B$2,'Faturamento NNE'!$F$2:$F$707,'Infos Relatório'!$B14,'Faturamento NNE'!$AA$2:$AA$707,'Infos Relatório'!BE$1,'Faturamento NNE'!$U$2:$U$707,"Sim")</f>
        <v>0</v>
      </c>
      <c r="BI14" s="227" t="e">
        <f t="shared" si="8"/>
        <v>#DIV/0!</v>
      </c>
      <c r="BJ14" s="545">
        <f>SUMIFS('Faturamento NNE'!$I$2:$I$707,'Faturamento NNE'!$E$2:$E$707,'Infos Relatório'!$B$2,'Faturamento NNE'!$F$2:$F$707,'Infos Relatório'!$B14,'Faturamento NNE'!$AA$2:$AA$707,'Infos Relatório'!BE$1)</f>
        <v>0</v>
      </c>
      <c r="BK14" s="541">
        <f>COUNTIFS('Faturamento NNE'!$E$2:$E$707,'Infos Relatório'!$B$2,'Faturamento NNE'!$F$2:$F$707,'Infos Relatório'!$B14,'Faturamento NNE'!$AA$2:$AA$707,'Infos Relatório'!BK$1)</f>
        <v>0</v>
      </c>
      <c r="BL14" s="542">
        <f>SUMIFS('Faturamento NNE'!$H$2:$H$707,'Faturamento NNE'!$E$2:$E$707,'Infos Relatório'!$B$2,'Faturamento NNE'!$F$2:$F$707,'Infos Relatório'!$B14,'Faturamento NNE'!$AA$2:$AA$707,'Infos Relatório'!BK$1)</f>
        <v>0</v>
      </c>
      <c r="BM14" s="542">
        <f>SUMIFS('Faturamento NNE'!$K$2:$K$707,'Faturamento NNE'!$E$2:$E$707,'Infos Relatório'!$B$2,'Faturamento NNE'!$F$2:$F$707,'Infos Relatório'!$B14,'Faturamento NNE'!$AA$2:$AA$707,'Infos Relatório'!BK$1)</f>
        <v>0</v>
      </c>
      <c r="BN14" s="546">
        <f>SUMIFS('Faturamento NNE'!$P$2:$P$707,'Faturamento NNE'!$E$2:$E$707,'Infos Relatório'!$B$2,'Faturamento NNE'!$F$2:$F$707,'Infos Relatório'!$B14,'Faturamento NNE'!$AA$2:$AA$707,'Infos Relatório'!BK$1,'Faturamento NNE'!$U$2:$U$707,"Sim")+SUMIFS('Faturamento NNE'!$Q$2:$Q$707,'Faturamento NNE'!$E$2:$E$707,'Infos Relatório'!$B$2,'Faturamento NNE'!$F$2:$F$707,'Infos Relatório'!$B14,'Faturamento NNE'!$AA$2:$AA$707,'Infos Relatório'!BK$1,'Faturamento NNE'!$U$2:$U$707,"Sim")</f>
        <v>0</v>
      </c>
      <c r="BO14" s="227" t="e">
        <f t="shared" si="9"/>
        <v>#DIV/0!</v>
      </c>
      <c r="BP14" s="545">
        <f>SUMIFS('Faturamento NNE'!$I$2:$I$707,'Faturamento NNE'!$E$2:$E$707,'Infos Relatório'!$B$2,'Faturamento NNE'!$F$2:$F$707,'Infos Relatório'!$B14,'Faturamento NNE'!$AA$2:$AA$707,'Infos Relatório'!BK$1)</f>
        <v>0</v>
      </c>
      <c r="BQ14" s="541">
        <f>COUNTIFS('Faturamento NNE'!$E$2:$E$707,'Infos Relatório'!$B$2,'Faturamento NNE'!$F$2:$F$707,'Infos Relatório'!$B14,'Faturamento NNE'!$AA$2:$AA$707,'Infos Relatório'!BQ$1)</f>
        <v>0</v>
      </c>
      <c r="BR14" s="542">
        <f>SUMIFS('Faturamento NNE'!$H$2:$H$707,'Faturamento NNE'!$E$2:$E$707,'Infos Relatório'!$B$2,'Faturamento NNE'!$F$2:$F$707,'Infos Relatório'!$B14,'Faturamento NNE'!$AA$2:$AA$707,'Infos Relatório'!BQ$1)</f>
        <v>0</v>
      </c>
      <c r="BS14" s="542">
        <f>SUMIFS('Faturamento NNE'!$K$2:$K$707,'Faturamento NNE'!$E$2:$E$707,'Infos Relatório'!$B$2,'Faturamento NNE'!$F$2:$F$707,'Infos Relatório'!$B14,'Faturamento NNE'!$AA$2:$AA$707,'Infos Relatório'!BQ$1)</f>
        <v>0</v>
      </c>
      <c r="BT14" s="546">
        <f>SUMIFS('Faturamento NNE'!$P$2:$P$707,'Faturamento NNE'!$E$2:$E$707,'Infos Relatório'!$B$2,'Faturamento NNE'!$F$2:$F$707,'Infos Relatório'!$B14,'Faturamento NNE'!$AA$2:$AA$707,'Infos Relatório'!BQ$1,'Faturamento NNE'!$U$2:$U$707,"Sim")+SUMIFS('Faturamento NNE'!$Q$2:$Q$707,'Faturamento NNE'!$E$2:$E$707,'Infos Relatório'!$B$2,'Faturamento NNE'!$F$2:$F$707,'Infos Relatório'!$B14,'Faturamento NNE'!$AA$2:$AA$707,'Infos Relatório'!BQ$1,'Faturamento NNE'!$U$2:$U$707,"Sim")</f>
        <v>0</v>
      </c>
      <c r="BU14" s="227" t="e">
        <f t="shared" si="10"/>
        <v>#DIV/0!</v>
      </c>
      <c r="BV14" s="545">
        <f>SUMIFS('Faturamento NNE'!$I$2:$I$707,'Faturamento NNE'!$E$2:$E$707,'Infos Relatório'!$B$2,'Faturamento NNE'!$F$2:$F$707,'Infos Relatório'!$B14,'Faturamento NNE'!$AA$2:$AA$707,'Infos Relatório'!BQ$1)</f>
        <v>0</v>
      </c>
    </row>
    <row r="15" spans="2:74">
      <c r="B15" s="217" t="s">
        <v>142</v>
      </c>
      <c r="C15" s="541">
        <f>COUNTIFS('Faturamento NNE'!$E$2:$E$707,'Infos Relatório'!$B$2,'Faturamento NNE'!$F$2:$F$707,'Infos Relatório'!$B15,'Faturamento NNE'!$AA$2:$AA$707,'Infos Relatório'!C$1)</f>
        <v>0</v>
      </c>
      <c r="D15" s="542">
        <f>SUMIFS('Faturamento NNE'!$H$2:$H$707,'Faturamento NNE'!$E$2:$E$707,'Infos Relatório'!$B$2,'Faturamento NNE'!$F$2:$F$707,'Infos Relatório'!$B15,'Faturamento NNE'!$AA$2:$AA$707,'Infos Relatório'!C$1)</f>
        <v>0</v>
      </c>
      <c r="E15" s="543">
        <f>SUMIFS('Faturamento NNE'!$K$2:$K$707,'Faturamento NNE'!$E$2:$E$707,'Infos Relatório'!$B$2,'Faturamento NNE'!$F$2:$F$707,'Infos Relatório'!$B15,'Faturamento NNE'!$AA$2:$AA$707,'Infos Relatório'!C$1)</f>
        <v>0</v>
      </c>
      <c r="F15" s="544">
        <f>SUMIFS('Faturamento NNE'!$P$2:$P$707,'Faturamento NNE'!$E$2:$E$707,'Infos Relatório'!$B$2,'Faturamento NNE'!$F$2:$F$707,'Infos Relatório'!$B15,'Faturamento NNE'!$AA$2:$AA$707,'Infos Relatório'!C$1,'Faturamento NNE'!$U$2:$U$707,"Sim")+SUMIFS('Faturamento NNE'!$Q$2:$Q$707,'Faturamento NNE'!$E$2:$E$707,'Infos Relatório'!$B$2,'Faturamento NNE'!$F$2:$F$707,'Infos Relatório'!$B15,'Faturamento NNE'!$AA$2:$AA$707,'Infos Relatório'!C$1,'Faturamento NNE'!$U$2:$U$707,"Sim")</f>
        <v>0</v>
      </c>
      <c r="G15" s="283" t="e">
        <f t="shared" si="11"/>
        <v>#DIV/0!</v>
      </c>
      <c r="H15" s="545">
        <f>SUMIFS('Faturamento NNE'!$I$2:$I$707,'Faturamento NNE'!$E$2:$E$707,'Infos Relatório'!$B$2,'Faturamento NNE'!$F$2:$F$707,'Infos Relatório'!$B15,'Faturamento NNE'!$AA$2:$AA$707,'Infos Relatório'!C$1)</f>
        <v>0</v>
      </c>
      <c r="I15" s="541">
        <f>COUNTIFS('Faturamento NNE'!$E$2:$E$707,'Infos Relatório'!$B$2,'Faturamento NNE'!$F$2:$F$707,'Infos Relatório'!$B15,'Faturamento NNE'!$AA$2:$AA$707,'Infos Relatório'!I$1)</f>
        <v>0</v>
      </c>
      <c r="J15" s="542">
        <f>SUMIFS('Faturamento NNE'!$H$2:$H$707,'Faturamento NNE'!$E$2:$E$707,'Infos Relatório'!$B$2,'Faturamento NNE'!$F$2:$F$707,'Infos Relatório'!$B15,'Faturamento NNE'!$AA$2:$AA$707,'Infos Relatório'!I$1)</f>
        <v>0</v>
      </c>
      <c r="K15" s="543">
        <f>SUMIFS('Faturamento NNE'!$K$2:$K$707,'Faturamento NNE'!$E$2:$E$707,'Infos Relatório'!$B$2,'Faturamento NNE'!$F$2:$F$707,'Infos Relatório'!$B15,'Faturamento NNE'!$AA$2:$AA$707,'Infos Relatório'!I$1)</f>
        <v>0</v>
      </c>
      <c r="L15" s="544">
        <f>SUMIFS('Faturamento NNE'!$P$2:$P$707,'Faturamento NNE'!$E$2:$E$707,'Infos Relatório'!$B$2,'Faturamento NNE'!$F$2:$F$707,'Infos Relatório'!$B15,'Faturamento NNE'!$AA$2:$AA$707,'Infos Relatório'!I$1,'Faturamento NNE'!$U$2:$U$707,"Sim")+SUMIFS('Faturamento NNE'!$Q$2:$Q$707,'Faturamento NNE'!$E$2:$E$707,'Infos Relatório'!$B$2,'Faturamento NNE'!$F$2:$F$707,'Infos Relatório'!$B15,'Faturamento NNE'!$AA$2:$AA$707,'Infos Relatório'!I$1,'Faturamento NNE'!$U$2:$U$707,"Sim")</f>
        <v>0</v>
      </c>
      <c r="M15" s="283" t="e">
        <f t="shared" si="0"/>
        <v>#DIV/0!</v>
      </c>
      <c r="N15" s="545">
        <f>SUMIFS('Faturamento NNE'!$I$2:$I$707,'Faturamento NNE'!$E$2:$E$707,'Infos Relatório'!$B$2,'Faturamento NNE'!$F$2:$F$707,'Infos Relatório'!$B15,'Faturamento NNE'!$AA$2:$AA$707,'Infos Relatório'!I$1)</f>
        <v>0</v>
      </c>
      <c r="O15" s="541">
        <f>COUNTIFS('Faturamento NNE'!$E$2:$E$707,'Infos Relatório'!$B$2,'Faturamento NNE'!$F$2:$F$707,'Infos Relatório'!$B15,'Faturamento NNE'!$AA$2:$AA$707,'Infos Relatório'!O$1)</f>
        <v>0</v>
      </c>
      <c r="P15" s="542">
        <f>SUMIFS('Faturamento NNE'!$H$2:$H$707,'Faturamento NNE'!$E$2:$E$707,'Infos Relatório'!$B$2,'Faturamento NNE'!$F$2:$F$707,'Infos Relatório'!$B15,'Faturamento NNE'!$AA$2:$AA$707,'Infos Relatório'!O$1)</f>
        <v>0</v>
      </c>
      <c r="Q15" s="542">
        <f>SUMIFS('Faturamento NNE'!$K$2:$K$707,'Faturamento NNE'!$E$2:$E$707,'Infos Relatório'!$B$2,'Faturamento NNE'!$F$2:$F$707,'Infos Relatório'!$B15,'Faturamento NNE'!$AA$2:$AA$707,'Infos Relatório'!O$1)</f>
        <v>0</v>
      </c>
      <c r="R15" s="546">
        <f>SUMIFS('Faturamento NNE'!$P$2:$P$707,'Faturamento NNE'!$E$2:$E$707,'Infos Relatório'!$B$2,'Faturamento NNE'!$F$2:$F$707,'Infos Relatório'!$B15,'Faturamento NNE'!$AA$2:$AA$707,'Infos Relatório'!O$1,'Faturamento NNE'!$U$2:$U$707,"Sim")+SUMIFS('Faturamento NNE'!$Q$2:$Q$707,'Faturamento NNE'!$E$2:$E$707,'Infos Relatório'!$B$2,'Faturamento NNE'!$F$2:$F$707,'Infos Relatório'!$B15,'Faturamento NNE'!$AA$2:$AA$707,'Infos Relatório'!O$1,'Faturamento NNE'!$U$2:$U$707,"Sim")</f>
        <v>0</v>
      </c>
      <c r="S15" s="227" t="e">
        <f t="shared" si="1"/>
        <v>#DIV/0!</v>
      </c>
      <c r="T15" s="545">
        <f>SUMIFS('Faturamento NNE'!$I$2:$I$707,'Faturamento NNE'!$E$2:$E$707,'Infos Relatório'!$B$2,'Faturamento NNE'!$F$2:$F$707,'Infos Relatório'!$B15,'Faturamento NNE'!$AA$2:$AA$707,'Infos Relatório'!O$1)</f>
        <v>0</v>
      </c>
      <c r="U15" s="541">
        <f>COUNTIFS('Faturamento NNE'!$E$2:$E$707,'Infos Relatório'!$B$2,'Faturamento NNE'!$F$2:$F$707,'Infos Relatório'!$B15,'Faturamento NNE'!$AA$2:$AA$707,'Infos Relatório'!U$1)</f>
        <v>0</v>
      </c>
      <c r="V15" s="542">
        <f>SUMIFS('Faturamento NNE'!$H$2:$H$707,'Faturamento NNE'!$E$2:$E$707,'Infos Relatório'!$B$2,'Faturamento NNE'!$F$2:$F$707,'Infos Relatório'!$B15,'Faturamento NNE'!$AA$2:$AA$707,'Infos Relatório'!U$1)</f>
        <v>0</v>
      </c>
      <c r="W15" s="542">
        <f>SUMIFS('Faturamento NNE'!$K$2:$K$707,'Faturamento NNE'!$E$2:$E$707,'Infos Relatório'!$B$2,'Faturamento NNE'!$F$2:$F$707,'Infos Relatório'!$B15,'Faturamento NNE'!$AA$2:$AA$707,'Infos Relatório'!U$1)</f>
        <v>0</v>
      </c>
      <c r="X15" s="546">
        <f>SUMIFS('Faturamento NNE'!$P$2:$P$707,'Faturamento NNE'!$E$2:$E$707,'Infos Relatório'!$B$2,'Faturamento NNE'!$F$2:$F$707,'Infos Relatório'!$B15,'Faturamento NNE'!$AA$2:$AA$707,'Infos Relatório'!U$1,'Faturamento NNE'!$U$2:$U$707,"Sim")+SUMIFS('Faturamento NNE'!$Q$2:$Q$707,'Faturamento NNE'!$E$2:$E$707,'Infos Relatório'!$B$2,'Faturamento NNE'!$F$2:$F$707,'Infos Relatório'!$B15,'Faturamento NNE'!$AA$2:$AA$707,'Infos Relatório'!U$1,'Faturamento NNE'!$U$2:$U$707,"Sim")</f>
        <v>0</v>
      </c>
      <c r="Y15" s="227" t="e">
        <f t="shared" si="2"/>
        <v>#DIV/0!</v>
      </c>
      <c r="Z15" s="545">
        <f>SUMIFS('Faturamento NNE'!$I$2:$I$707,'Faturamento NNE'!$E$2:$E$707,'Infos Relatório'!$B$2,'Faturamento NNE'!$F$2:$F$707,'Infos Relatório'!$B15,'Faturamento NNE'!$AA$2:$AA$707,'Infos Relatório'!U$1)</f>
        <v>0</v>
      </c>
      <c r="AA15" s="541">
        <f>COUNTIFS('Faturamento NNE'!$E$2:$E$707,'Infos Relatório'!$B$2,'Faturamento NNE'!$F$2:$F$707,'Infos Relatório'!$B15,'Faturamento NNE'!$AA$2:$AA$707,'Infos Relatório'!AA$1)</f>
        <v>0</v>
      </c>
      <c r="AB15" s="542">
        <f>SUMIFS('Faturamento NNE'!$H$2:$H$707,'Faturamento NNE'!$E$2:$E$707,'Infos Relatório'!$B$2,'Faturamento NNE'!$F$2:$F$707,'Infos Relatório'!$B15,'Faturamento NNE'!$AA$2:$AA$707,'Infos Relatório'!AA$1)</f>
        <v>0</v>
      </c>
      <c r="AC15" s="542">
        <f>SUMIFS('Faturamento NNE'!$K$2:$K$707,'Faturamento NNE'!$E$2:$E$707,'Infos Relatório'!$B$2,'Faturamento NNE'!$F$2:$F$707,'Infos Relatório'!$B15,'Faturamento NNE'!$AA$2:$AA$707,'Infos Relatório'!AA$1)</f>
        <v>0</v>
      </c>
      <c r="AD15" s="546">
        <f>SUMIFS('Faturamento NNE'!$P$2:$P$707,'Faturamento NNE'!$E$2:$E$707,'Infos Relatório'!$B$2,'Faturamento NNE'!$F$2:$F$707,'Infos Relatório'!$B15,'Faturamento NNE'!$AA$2:$AA$707,'Infos Relatório'!AA$1,'Faturamento NNE'!$U$2:$U$707,"Sim")+SUMIFS('Faturamento NNE'!$Q$2:$Q$707,'Faturamento NNE'!$E$2:$E$707,'Infos Relatório'!$B$2,'Faturamento NNE'!$F$2:$F$707,'Infos Relatório'!$B15,'Faturamento NNE'!$AA$2:$AA$707,'Infos Relatório'!AA$1,'Faturamento NNE'!$U$2:$U$707,"Sim")</f>
        <v>0</v>
      </c>
      <c r="AE15" s="227" t="e">
        <f t="shared" si="3"/>
        <v>#DIV/0!</v>
      </c>
      <c r="AF15" s="545">
        <f>SUMIFS('Faturamento NNE'!$I$2:$I$707,'Faturamento NNE'!$E$2:$E$707,'Infos Relatório'!$B$2,'Faturamento NNE'!$F$2:$F$707,'Infos Relatório'!$B15,'Faturamento NNE'!$AA$2:$AA$707,'Infos Relatório'!AA$1)</f>
        <v>0</v>
      </c>
      <c r="AG15" s="541">
        <f>COUNTIFS('Faturamento NNE'!$E$2:$E$707,'Infos Relatório'!$B$2,'Faturamento NNE'!$F$2:$F$707,'Infos Relatório'!$B15,'Faturamento NNE'!$AA$2:$AA$707,'Infos Relatório'!AG$1)</f>
        <v>0</v>
      </c>
      <c r="AH15" s="542">
        <f>SUMIFS('Faturamento NNE'!$H$2:$H$707,'Faturamento NNE'!$E$2:$E$707,'Infos Relatório'!$B$2,'Faturamento NNE'!$F$2:$F$707,'Infos Relatório'!$B15,'Faturamento NNE'!$AA$2:$AA$707,'Infos Relatório'!AG$1)</f>
        <v>0</v>
      </c>
      <c r="AI15" s="542">
        <f>SUMIFS('Faturamento NNE'!$K$2:$K$707,'Faturamento NNE'!$E$2:$E$707,'Infos Relatório'!$B$2,'Faturamento NNE'!$F$2:$F$707,'Infos Relatório'!$B15,'Faturamento NNE'!$AA$2:$AA$707,'Infos Relatório'!AG$1)</f>
        <v>0</v>
      </c>
      <c r="AJ15" s="546">
        <f>SUMIFS('Faturamento NNE'!$P$2:$P$707,'Faturamento NNE'!$E$2:$E$707,'Infos Relatório'!$B$2,'Faturamento NNE'!$F$2:$F$707,'Infos Relatório'!$B15,'Faturamento NNE'!$AA$2:$AA$707,'Infos Relatório'!AG$1,'Faturamento NNE'!$U$2:$U$707,"Sim")+SUMIFS('Faturamento NNE'!$Q$2:$Q$707,'Faturamento NNE'!$E$2:$E$707,'Infos Relatório'!$B$2,'Faturamento NNE'!$F$2:$F$707,'Infos Relatório'!$B15,'Faturamento NNE'!$AA$2:$AA$707,'Infos Relatório'!AG$1,'Faturamento NNE'!$U$2:$U$707,"Sim")</f>
        <v>0</v>
      </c>
      <c r="AK15" s="227" t="e">
        <f t="shared" si="4"/>
        <v>#DIV/0!</v>
      </c>
      <c r="AL15" s="545">
        <f>SUMIFS('Faturamento NNE'!$I$2:$I$707,'Faturamento NNE'!$E$2:$E$707,'Infos Relatório'!$B$2,'Faturamento NNE'!$F$2:$F$707,'Infos Relatório'!$B15,'Faturamento NNE'!$AA$2:$AA$707,'Infos Relatório'!AG$1)</f>
        <v>0</v>
      </c>
      <c r="AM15" s="541">
        <f>COUNTIFS('Faturamento NNE'!$E$2:$E$707,'Infos Relatório'!$B$2,'Faturamento NNE'!$F$2:$F$707,'Infos Relatório'!$B15,'Faturamento NNE'!$AA$2:$AA$707,'Infos Relatório'!AM$1)</f>
        <v>0</v>
      </c>
      <c r="AN15" s="542">
        <f>SUMIFS('Faturamento NNE'!$H$2:$H$707,'Faturamento NNE'!$E$2:$E$707,'Infos Relatório'!$B$2,'Faturamento NNE'!$F$2:$F$707,'Infos Relatório'!$B15,'Faturamento NNE'!$AA$2:$AA$707,'Infos Relatório'!AM$1)</f>
        <v>0</v>
      </c>
      <c r="AO15" s="542">
        <f>SUMIFS('Faturamento NNE'!$K$2:$K$707,'Faturamento NNE'!$E$2:$E$707,'Infos Relatório'!$B$2,'Faturamento NNE'!$F$2:$F$707,'Infos Relatório'!$B15,'Faturamento NNE'!$AA$2:$AA$707,'Infos Relatório'!AM$1)</f>
        <v>0</v>
      </c>
      <c r="AP15" s="546">
        <f>SUMIFS('Faturamento NNE'!$P$2:$P$707,'Faturamento NNE'!$E$2:$E$707,'Infos Relatório'!$B$2,'Faturamento NNE'!$F$2:$F$707,'Infos Relatório'!$B15,'Faturamento NNE'!$AA$2:$AA$707,'Infos Relatório'!AM$1,'Faturamento NNE'!$U$2:$U$707,"Sim")+SUMIFS('Faturamento NNE'!$Q$2:$Q$707,'Faturamento NNE'!$E$2:$E$707,'Infos Relatório'!$B$2,'Faturamento NNE'!$F$2:$F$707,'Infos Relatório'!$B15,'Faturamento NNE'!$AA$2:$AA$707,'Infos Relatório'!AM$1,'Faturamento NNE'!$U$2:$U$707,"Sim")</f>
        <v>0</v>
      </c>
      <c r="AQ15" s="227" t="e">
        <f t="shared" si="5"/>
        <v>#DIV/0!</v>
      </c>
      <c r="AR15" s="545">
        <f>SUMIFS('Faturamento NNE'!$I$2:$I$707,'Faturamento NNE'!$E$2:$E$707,'Infos Relatório'!$B$2,'Faturamento NNE'!$F$2:$F$707,'Infos Relatório'!$B15,'Faturamento NNE'!$AA$2:$AA$707,'Infos Relatório'!AM$1)</f>
        <v>0</v>
      </c>
      <c r="AS15" s="541">
        <f>COUNTIFS('Faturamento NNE'!$E$2:$E$707,'Infos Relatório'!$B$2,'Faturamento NNE'!$F$2:$F$707,'Infos Relatório'!$B15,'Faturamento NNE'!$AA$2:$AA$707,'Infos Relatório'!AS$1)</f>
        <v>0</v>
      </c>
      <c r="AT15" s="542">
        <f>SUMIFS('Faturamento NNE'!$H$2:$H$707,'Faturamento NNE'!$E$2:$E$707,'Infos Relatório'!$B$2,'Faturamento NNE'!$F$2:$F$707,'Infos Relatório'!$B15,'Faturamento NNE'!$AA$2:$AA$707,'Infos Relatório'!AS$1)</f>
        <v>0</v>
      </c>
      <c r="AU15" s="542">
        <f>SUMIFS('Faturamento NNE'!$K$2:$K$707,'Faturamento NNE'!$E$2:$E$707,'Infos Relatório'!$B$2,'Faturamento NNE'!$F$2:$F$707,'Infos Relatório'!$B15,'Faturamento NNE'!$AA$2:$AA$707,'Infos Relatório'!AS$1)</f>
        <v>0</v>
      </c>
      <c r="AV15" s="546">
        <f>SUMIFS('Faturamento NNE'!$P$2:$P$707,'Faturamento NNE'!$E$2:$E$707,'Infos Relatório'!$B$2,'Faturamento NNE'!$F$2:$F$707,'Infos Relatório'!$B15,'Faturamento NNE'!$AA$2:$AA$707,'Infos Relatório'!AS$1,'Faturamento NNE'!$U$2:$U$707,"Sim")+SUMIFS('Faturamento NNE'!$Q$2:$Q$707,'Faturamento NNE'!$E$2:$E$707,'Infos Relatório'!$B$2,'Faturamento NNE'!$F$2:$F$707,'Infos Relatório'!$B15,'Faturamento NNE'!$AA$2:$AA$707,'Infos Relatório'!AS$1,'Faturamento NNE'!$U$2:$U$707,"Sim")</f>
        <v>0</v>
      </c>
      <c r="AW15" s="227" t="e">
        <f t="shared" si="6"/>
        <v>#DIV/0!</v>
      </c>
      <c r="AX15" s="545">
        <f>SUMIFS('Faturamento NNE'!$I$2:$I$707,'Faturamento NNE'!$E$2:$E$707,'Infos Relatório'!$B$2,'Faturamento NNE'!$F$2:$F$707,'Infos Relatório'!$B15,'Faturamento NNE'!$AA$2:$AA$707,'Infos Relatório'!AS$1)</f>
        <v>0</v>
      </c>
      <c r="AY15" s="541">
        <f>COUNTIFS('Faturamento NNE'!$E$2:$E$707,'Infos Relatório'!$B$2,'Faturamento NNE'!$F$2:$F$707,'Infos Relatório'!$B15,'Faturamento NNE'!$AA$2:$AA$707,'Infos Relatório'!AY$1)</f>
        <v>0</v>
      </c>
      <c r="AZ15" s="542">
        <f>SUMIFS('Faturamento NNE'!$H$2:$H$707,'Faturamento NNE'!$E$2:$E$707,'Infos Relatório'!$B$2,'Faturamento NNE'!$F$2:$F$707,'Infos Relatório'!$B15,'Faturamento NNE'!$AA$2:$AA$707,'Infos Relatório'!AY$1)</f>
        <v>0</v>
      </c>
      <c r="BA15" s="542">
        <f>SUMIFS('Faturamento NNE'!$K$2:$K$707,'Faturamento NNE'!$E$2:$E$707,'Infos Relatório'!$B$2,'Faturamento NNE'!$F$2:$F$707,'Infos Relatório'!$B15,'Faturamento NNE'!$AA$2:$AA$707,'Infos Relatório'!AY$1)</f>
        <v>0</v>
      </c>
      <c r="BB15" s="546">
        <f>SUMIFS('Faturamento NNE'!$P$2:$P$707,'Faturamento NNE'!$E$2:$E$707,'Infos Relatório'!$B$2,'Faturamento NNE'!$F$2:$F$707,'Infos Relatório'!$B15,'Faturamento NNE'!$AA$2:$AA$707,'Infos Relatório'!AY$1,'Faturamento NNE'!$U$2:$U$707,"Sim")+SUMIFS('Faturamento NNE'!$Q$2:$Q$707,'Faturamento NNE'!$E$2:$E$707,'Infos Relatório'!$B$2,'Faturamento NNE'!$F$2:$F$707,'Infos Relatório'!$B15,'Faturamento NNE'!$AA$2:$AA$707,'Infos Relatório'!AY$1,'Faturamento NNE'!$U$2:$U$707,"Sim")</f>
        <v>0</v>
      </c>
      <c r="BC15" s="227" t="e">
        <f t="shared" si="7"/>
        <v>#DIV/0!</v>
      </c>
      <c r="BD15" s="545">
        <f>SUMIFS('Faturamento NNE'!$I$2:$I$707,'Faturamento NNE'!$E$2:$E$707,'Infos Relatório'!$B$2,'Faturamento NNE'!$F$2:$F$707,'Infos Relatório'!$B15,'Faturamento NNE'!$AA$2:$AA$707,'Infos Relatório'!AY$1)</f>
        <v>0</v>
      </c>
      <c r="BE15" s="541">
        <f>COUNTIFS('Faturamento NNE'!$E$2:$E$707,'Infos Relatório'!$B$2,'Faturamento NNE'!$F$2:$F$707,'Infos Relatório'!$B15,'Faturamento NNE'!$AA$2:$AA$707,'Infos Relatório'!BE$1)</f>
        <v>0</v>
      </c>
      <c r="BF15" s="542">
        <f>SUMIFS('Faturamento NNE'!$H$2:$H$707,'Faturamento NNE'!$E$2:$E$707,'Infos Relatório'!$B$2,'Faturamento NNE'!$F$2:$F$707,'Infos Relatório'!$B15,'Faturamento NNE'!$AA$2:$AA$707,'Infos Relatório'!BE$1)</f>
        <v>0</v>
      </c>
      <c r="BG15" s="542">
        <f>SUMIFS('Faturamento NNE'!$K$2:$K$707,'Faturamento NNE'!$E$2:$E$707,'Infos Relatório'!$B$2,'Faturamento NNE'!$F$2:$F$707,'Infos Relatório'!$B15,'Faturamento NNE'!$AA$2:$AA$707,'Infos Relatório'!BE$1)</f>
        <v>0</v>
      </c>
      <c r="BH15" s="546">
        <f>SUMIFS('Faturamento NNE'!$P$2:$P$707,'Faturamento NNE'!$E$2:$E$707,'Infos Relatório'!$B$2,'Faturamento NNE'!$F$2:$F$707,'Infos Relatório'!$B15,'Faturamento NNE'!$AA$2:$AA$707,'Infos Relatório'!BE$1,'Faturamento NNE'!$U$2:$U$707,"Sim")+SUMIFS('Faturamento NNE'!$Q$2:$Q$707,'Faturamento NNE'!$E$2:$E$707,'Infos Relatório'!$B$2,'Faturamento NNE'!$F$2:$F$707,'Infos Relatório'!$B15,'Faturamento NNE'!$AA$2:$AA$707,'Infos Relatório'!BE$1,'Faturamento NNE'!$U$2:$U$707,"Sim")</f>
        <v>0</v>
      </c>
      <c r="BI15" s="227" t="e">
        <f t="shared" si="8"/>
        <v>#DIV/0!</v>
      </c>
      <c r="BJ15" s="545">
        <f>SUMIFS('Faturamento NNE'!$I$2:$I$707,'Faturamento NNE'!$E$2:$E$707,'Infos Relatório'!$B$2,'Faturamento NNE'!$F$2:$F$707,'Infos Relatório'!$B15,'Faturamento NNE'!$AA$2:$AA$707,'Infos Relatório'!BE$1)</f>
        <v>0</v>
      </c>
      <c r="BK15" s="541">
        <f>COUNTIFS('Faturamento NNE'!$E$2:$E$707,'Infos Relatório'!$B$2,'Faturamento NNE'!$F$2:$F$707,'Infos Relatório'!$B15,'Faturamento NNE'!$AA$2:$AA$707,'Infos Relatório'!BK$1)</f>
        <v>0</v>
      </c>
      <c r="BL15" s="542">
        <f>SUMIFS('Faturamento NNE'!$H$2:$H$707,'Faturamento NNE'!$E$2:$E$707,'Infos Relatório'!$B$2,'Faturamento NNE'!$F$2:$F$707,'Infos Relatório'!$B15,'Faturamento NNE'!$AA$2:$AA$707,'Infos Relatório'!BK$1)</f>
        <v>0</v>
      </c>
      <c r="BM15" s="542">
        <f>SUMIFS('Faturamento NNE'!$K$2:$K$707,'Faturamento NNE'!$E$2:$E$707,'Infos Relatório'!$B$2,'Faturamento NNE'!$F$2:$F$707,'Infos Relatório'!$B15,'Faturamento NNE'!$AA$2:$AA$707,'Infos Relatório'!BK$1)</f>
        <v>0</v>
      </c>
      <c r="BN15" s="546">
        <f>SUMIFS('Faturamento NNE'!$P$2:$P$707,'Faturamento NNE'!$E$2:$E$707,'Infos Relatório'!$B$2,'Faturamento NNE'!$F$2:$F$707,'Infos Relatório'!$B15,'Faturamento NNE'!$AA$2:$AA$707,'Infos Relatório'!BK$1,'Faturamento NNE'!$U$2:$U$707,"Sim")+SUMIFS('Faturamento NNE'!$Q$2:$Q$707,'Faturamento NNE'!$E$2:$E$707,'Infos Relatório'!$B$2,'Faturamento NNE'!$F$2:$F$707,'Infos Relatório'!$B15,'Faturamento NNE'!$AA$2:$AA$707,'Infos Relatório'!BK$1,'Faturamento NNE'!$U$2:$U$707,"Sim")</f>
        <v>0</v>
      </c>
      <c r="BO15" s="227" t="e">
        <f t="shared" si="9"/>
        <v>#DIV/0!</v>
      </c>
      <c r="BP15" s="545">
        <f>SUMIFS('Faturamento NNE'!$I$2:$I$707,'Faturamento NNE'!$E$2:$E$707,'Infos Relatório'!$B$2,'Faturamento NNE'!$F$2:$F$707,'Infos Relatório'!$B15,'Faturamento NNE'!$AA$2:$AA$707,'Infos Relatório'!BK$1)</f>
        <v>0</v>
      </c>
      <c r="BQ15" s="541">
        <f>COUNTIFS('Faturamento NNE'!$E$2:$E$707,'Infos Relatório'!$B$2,'Faturamento NNE'!$F$2:$F$707,'Infos Relatório'!$B15,'Faturamento NNE'!$AA$2:$AA$707,'Infos Relatório'!BQ$1)</f>
        <v>0</v>
      </c>
      <c r="BR15" s="542">
        <f>SUMIFS('Faturamento NNE'!$H$2:$H$707,'Faturamento NNE'!$E$2:$E$707,'Infos Relatório'!$B$2,'Faturamento NNE'!$F$2:$F$707,'Infos Relatório'!$B15,'Faturamento NNE'!$AA$2:$AA$707,'Infos Relatório'!BQ$1)</f>
        <v>0</v>
      </c>
      <c r="BS15" s="542">
        <f>SUMIFS('Faturamento NNE'!$K$2:$K$707,'Faturamento NNE'!$E$2:$E$707,'Infos Relatório'!$B$2,'Faturamento NNE'!$F$2:$F$707,'Infos Relatório'!$B15,'Faturamento NNE'!$AA$2:$AA$707,'Infos Relatório'!BQ$1)</f>
        <v>0</v>
      </c>
      <c r="BT15" s="546">
        <f>SUMIFS('Faturamento NNE'!$P$2:$P$707,'Faturamento NNE'!$E$2:$E$707,'Infos Relatório'!$B$2,'Faturamento NNE'!$F$2:$F$707,'Infos Relatório'!$B15,'Faturamento NNE'!$AA$2:$AA$707,'Infos Relatório'!BQ$1,'Faturamento NNE'!$U$2:$U$707,"Sim")+SUMIFS('Faturamento NNE'!$Q$2:$Q$707,'Faturamento NNE'!$E$2:$E$707,'Infos Relatório'!$B$2,'Faturamento NNE'!$F$2:$F$707,'Infos Relatório'!$B15,'Faturamento NNE'!$AA$2:$AA$707,'Infos Relatório'!BQ$1,'Faturamento NNE'!$U$2:$U$707,"Sim")</f>
        <v>0</v>
      </c>
      <c r="BU15" s="227" t="e">
        <f t="shared" si="10"/>
        <v>#DIV/0!</v>
      </c>
      <c r="BV15" s="545">
        <f>SUMIFS('Faturamento NNE'!$I$2:$I$707,'Faturamento NNE'!$E$2:$E$707,'Infos Relatório'!$B$2,'Faturamento NNE'!$F$2:$F$707,'Infos Relatório'!$B15,'Faturamento NNE'!$AA$2:$AA$707,'Infos Relatório'!BQ$1)</f>
        <v>0</v>
      </c>
    </row>
    <row r="16" spans="2:74">
      <c r="B16" s="217" t="s">
        <v>143</v>
      </c>
      <c r="C16" s="541">
        <f>COUNTIFS('Faturamento NNE'!$E$2:$E$707,'Infos Relatório'!$B$2,'Faturamento NNE'!$F$2:$F$707,'Infos Relatório'!$B16,'Faturamento NNE'!$AA$2:$AA$707,'Infos Relatório'!C$1)</f>
        <v>0</v>
      </c>
      <c r="D16" s="542">
        <f>SUMIFS('Faturamento NNE'!$H$2:$H$707,'Faturamento NNE'!$E$2:$E$707,'Infos Relatório'!$B$2,'Faturamento NNE'!$F$2:$F$707,'Infos Relatório'!$B16,'Faturamento NNE'!$AA$2:$AA$707,'Infos Relatório'!C$1)</f>
        <v>0</v>
      </c>
      <c r="E16" s="543">
        <f>SUMIFS('Faturamento NNE'!$K$2:$K$707,'Faturamento NNE'!$E$2:$E$707,'Infos Relatório'!$B$2,'Faturamento NNE'!$F$2:$F$707,'Infos Relatório'!$B16,'Faturamento NNE'!$AA$2:$AA$707,'Infos Relatório'!C$1)</f>
        <v>0</v>
      </c>
      <c r="F16" s="544">
        <f>SUMIFS('Faturamento NNE'!$P$2:$P$707,'Faturamento NNE'!$E$2:$E$707,'Infos Relatório'!$B$2,'Faturamento NNE'!$F$2:$F$707,'Infos Relatório'!$B16,'Faturamento NNE'!$AA$2:$AA$707,'Infos Relatório'!C$1,'Faturamento NNE'!$U$2:$U$707,"Sim")+SUMIFS('Faturamento NNE'!$Q$2:$Q$707,'Faturamento NNE'!$E$2:$E$707,'Infos Relatório'!$B$2,'Faturamento NNE'!$F$2:$F$707,'Infos Relatório'!$B16,'Faturamento NNE'!$AA$2:$AA$707,'Infos Relatório'!C$1,'Faturamento NNE'!$U$2:$U$707,"Sim")</f>
        <v>0</v>
      </c>
      <c r="G16" s="283" t="e">
        <f t="shared" si="11"/>
        <v>#DIV/0!</v>
      </c>
      <c r="H16" s="545">
        <f>SUMIFS('Faturamento NNE'!$I$2:$I$707,'Faturamento NNE'!$E$2:$E$707,'Infos Relatório'!$B$2,'Faturamento NNE'!$F$2:$F$707,'Infos Relatório'!$B16,'Faturamento NNE'!$AA$2:$AA$707,'Infos Relatório'!C$1)</f>
        <v>0</v>
      </c>
      <c r="I16" s="541">
        <f>COUNTIFS('Faturamento NNE'!$E$2:$E$707,'Infos Relatório'!$B$2,'Faturamento NNE'!$F$2:$F$707,'Infos Relatório'!$B16,'Faturamento NNE'!$AA$2:$AA$707,'Infos Relatório'!I$1)</f>
        <v>0</v>
      </c>
      <c r="J16" s="542">
        <f>SUMIFS('Faturamento NNE'!$H$2:$H$707,'Faturamento NNE'!$E$2:$E$707,'Infos Relatório'!$B$2,'Faturamento NNE'!$F$2:$F$707,'Infos Relatório'!$B16,'Faturamento NNE'!$AA$2:$AA$707,'Infos Relatório'!I$1)</f>
        <v>0</v>
      </c>
      <c r="K16" s="543">
        <f>SUMIFS('Faturamento NNE'!$K$2:$K$707,'Faturamento NNE'!$E$2:$E$707,'Infos Relatório'!$B$2,'Faturamento NNE'!$F$2:$F$707,'Infos Relatório'!$B16,'Faturamento NNE'!$AA$2:$AA$707,'Infos Relatório'!I$1)</f>
        <v>0</v>
      </c>
      <c r="L16" s="544">
        <f>SUMIFS('Faturamento NNE'!$P$2:$P$707,'Faturamento NNE'!$E$2:$E$707,'Infos Relatório'!$B$2,'Faturamento NNE'!$F$2:$F$707,'Infos Relatório'!$B16,'Faturamento NNE'!$AA$2:$AA$707,'Infos Relatório'!I$1,'Faturamento NNE'!$U$2:$U$707,"Sim")+SUMIFS('Faturamento NNE'!$Q$2:$Q$707,'Faturamento NNE'!$E$2:$E$707,'Infos Relatório'!$B$2,'Faturamento NNE'!$F$2:$F$707,'Infos Relatório'!$B16,'Faturamento NNE'!$AA$2:$AA$707,'Infos Relatório'!I$1,'Faturamento NNE'!$U$2:$U$707,"Sim")</f>
        <v>0</v>
      </c>
      <c r="M16" s="283" t="e">
        <f t="shared" si="0"/>
        <v>#DIV/0!</v>
      </c>
      <c r="N16" s="545">
        <f>SUMIFS('Faturamento NNE'!$I$2:$I$707,'Faturamento NNE'!$E$2:$E$707,'Infos Relatório'!$B$2,'Faturamento NNE'!$F$2:$F$707,'Infos Relatório'!$B16,'Faturamento NNE'!$AA$2:$AA$707,'Infos Relatório'!I$1)</f>
        <v>0</v>
      </c>
      <c r="O16" s="541">
        <f>COUNTIFS('Faturamento NNE'!$E$2:$E$707,'Infos Relatório'!$B$2,'Faturamento NNE'!$F$2:$F$707,'Infos Relatório'!$B16,'Faturamento NNE'!$AA$2:$AA$707,'Infos Relatório'!O$1)</f>
        <v>0</v>
      </c>
      <c r="P16" s="542">
        <f>SUMIFS('Faturamento NNE'!$H$2:$H$707,'Faturamento NNE'!$E$2:$E$707,'Infos Relatório'!$B$2,'Faturamento NNE'!$F$2:$F$707,'Infos Relatório'!$B16,'Faturamento NNE'!$AA$2:$AA$707,'Infos Relatório'!O$1)</f>
        <v>0</v>
      </c>
      <c r="Q16" s="542">
        <f>SUMIFS('Faturamento NNE'!$K$2:$K$707,'Faturamento NNE'!$E$2:$E$707,'Infos Relatório'!$B$2,'Faturamento NNE'!$F$2:$F$707,'Infos Relatório'!$B16,'Faturamento NNE'!$AA$2:$AA$707,'Infos Relatório'!O$1)</f>
        <v>0</v>
      </c>
      <c r="R16" s="546">
        <f>SUMIFS('Faturamento NNE'!$P$2:$P$707,'Faturamento NNE'!$E$2:$E$707,'Infos Relatório'!$B$2,'Faturamento NNE'!$F$2:$F$707,'Infos Relatório'!$B16,'Faturamento NNE'!$AA$2:$AA$707,'Infos Relatório'!O$1,'Faturamento NNE'!$U$2:$U$707,"Sim")+SUMIFS('Faturamento NNE'!$Q$2:$Q$707,'Faturamento NNE'!$E$2:$E$707,'Infos Relatório'!$B$2,'Faturamento NNE'!$F$2:$F$707,'Infos Relatório'!$B16,'Faturamento NNE'!$AA$2:$AA$707,'Infos Relatório'!O$1,'Faturamento NNE'!$U$2:$U$707,"Sim")</f>
        <v>0</v>
      </c>
      <c r="S16" s="227" t="e">
        <f t="shared" si="1"/>
        <v>#DIV/0!</v>
      </c>
      <c r="T16" s="545">
        <f>SUMIFS('Faturamento NNE'!$I$2:$I$707,'Faturamento NNE'!$E$2:$E$707,'Infos Relatório'!$B$2,'Faturamento NNE'!$F$2:$F$707,'Infos Relatório'!$B16,'Faturamento NNE'!$AA$2:$AA$707,'Infos Relatório'!O$1)</f>
        <v>0</v>
      </c>
      <c r="U16" s="541">
        <f>COUNTIFS('Faturamento NNE'!$E$2:$E$707,'Infos Relatório'!$B$2,'Faturamento NNE'!$F$2:$F$707,'Infos Relatório'!$B16,'Faturamento NNE'!$AA$2:$AA$707,'Infos Relatório'!U$1)</f>
        <v>0</v>
      </c>
      <c r="V16" s="542">
        <f>SUMIFS('Faturamento NNE'!$H$2:$H$707,'Faturamento NNE'!$E$2:$E$707,'Infos Relatório'!$B$2,'Faturamento NNE'!$F$2:$F$707,'Infos Relatório'!$B16,'Faturamento NNE'!$AA$2:$AA$707,'Infos Relatório'!U$1)</f>
        <v>0</v>
      </c>
      <c r="W16" s="542">
        <f>SUMIFS('Faturamento NNE'!$K$2:$K$707,'Faturamento NNE'!$E$2:$E$707,'Infos Relatório'!$B$2,'Faturamento NNE'!$F$2:$F$707,'Infos Relatório'!$B16,'Faturamento NNE'!$AA$2:$AA$707,'Infos Relatório'!U$1)</f>
        <v>0</v>
      </c>
      <c r="X16" s="546">
        <f>SUMIFS('Faturamento NNE'!$P$2:$P$707,'Faturamento NNE'!$E$2:$E$707,'Infos Relatório'!$B$2,'Faturamento NNE'!$F$2:$F$707,'Infos Relatório'!$B16,'Faturamento NNE'!$AA$2:$AA$707,'Infos Relatório'!U$1,'Faturamento NNE'!$U$2:$U$707,"Sim")+SUMIFS('Faturamento NNE'!$Q$2:$Q$707,'Faturamento NNE'!$E$2:$E$707,'Infos Relatório'!$B$2,'Faturamento NNE'!$F$2:$F$707,'Infos Relatório'!$B16,'Faturamento NNE'!$AA$2:$AA$707,'Infos Relatório'!U$1,'Faturamento NNE'!$U$2:$U$707,"Sim")</f>
        <v>0</v>
      </c>
      <c r="Y16" s="227" t="e">
        <f t="shared" si="2"/>
        <v>#DIV/0!</v>
      </c>
      <c r="Z16" s="545">
        <f>SUMIFS('Faturamento NNE'!$I$2:$I$707,'Faturamento NNE'!$E$2:$E$707,'Infos Relatório'!$B$2,'Faturamento NNE'!$F$2:$F$707,'Infos Relatório'!$B16,'Faturamento NNE'!$AA$2:$AA$707,'Infos Relatório'!U$1)</f>
        <v>0</v>
      </c>
      <c r="AA16" s="541">
        <f>COUNTIFS('Faturamento NNE'!$E$2:$E$707,'Infos Relatório'!$B$2,'Faturamento NNE'!$F$2:$F$707,'Infos Relatório'!$B16,'Faturamento NNE'!$AA$2:$AA$707,'Infos Relatório'!AA$1)</f>
        <v>0</v>
      </c>
      <c r="AB16" s="542">
        <f>SUMIFS('Faturamento NNE'!$H$2:$H$707,'Faturamento NNE'!$E$2:$E$707,'Infos Relatório'!$B$2,'Faturamento NNE'!$F$2:$F$707,'Infos Relatório'!$B16,'Faturamento NNE'!$AA$2:$AA$707,'Infos Relatório'!AA$1)</f>
        <v>0</v>
      </c>
      <c r="AC16" s="542">
        <f>SUMIFS('Faturamento NNE'!$K$2:$K$707,'Faturamento NNE'!$E$2:$E$707,'Infos Relatório'!$B$2,'Faturamento NNE'!$F$2:$F$707,'Infos Relatório'!$B16,'Faturamento NNE'!$AA$2:$AA$707,'Infos Relatório'!AA$1)</f>
        <v>0</v>
      </c>
      <c r="AD16" s="546">
        <f>SUMIFS('Faturamento NNE'!$P$2:$P$707,'Faturamento NNE'!$E$2:$E$707,'Infos Relatório'!$B$2,'Faturamento NNE'!$F$2:$F$707,'Infos Relatório'!$B16,'Faturamento NNE'!$AA$2:$AA$707,'Infos Relatório'!AA$1,'Faturamento NNE'!$U$2:$U$707,"Sim")+SUMIFS('Faturamento NNE'!$Q$2:$Q$707,'Faturamento NNE'!$E$2:$E$707,'Infos Relatório'!$B$2,'Faturamento NNE'!$F$2:$F$707,'Infos Relatório'!$B16,'Faturamento NNE'!$AA$2:$AA$707,'Infos Relatório'!AA$1,'Faturamento NNE'!$U$2:$U$707,"Sim")</f>
        <v>0</v>
      </c>
      <c r="AE16" s="227" t="e">
        <f t="shared" si="3"/>
        <v>#DIV/0!</v>
      </c>
      <c r="AF16" s="545">
        <f>SUMIFS('Faturamento NNE'!$I$2:$I$707,'Faturamento NNE'!$E$2:$E$707,'Infos Relatório'!$B$2,'Faturamento NNE'!$F$2:$F$707,'Infos Relatório'!$B16,'Faturamento NNE'!$AA$2:$AA$707,'Infos Relatório'!AA$1)</f>
        <v>0</v>
      </c>
      <c r="AG16" s="541">
        <f>COUNTIFS('Faturamento NNE'!$E$2:$E$707,'Infos Relatório'!$B$2,'Faturamento NNE'!$F$2:$F$707,'Infos Relatório'!$B16,'Faturamento NNE'!$AA$2:$AA$707,'Infos Relatório'!AG$1)</f>
        <v>0</v>
      </c>
      <c r="AH16" s="542">
        <f>SUMIFS('Faturamento NNE'!$H$2:$H$707,'Faturamento NNE'!$E$2:$E$707,'Infos Relatório'!$B$2,'Faturamento NNE'!$F$2:$F$707,'Infos Relatório'!$B16,'Faturamento NNE'!$AA$2:$AA$707,'Infos Relatório'!AG$1)</f>
        <v>0</v>
      </c>
      <c r="AI16" s="542">
        <f>SUMIFS('Faturamento NNE'!$K$2:$K$707,'Faturamento NNE'!$E$2:$E$707,'Infos Relatório'!$B$2,'Faturamento NNE'!$F$2:$F$707,'Infos Relatório'!$B16,'Faturamento NNE'!$AA$2:$AA$707,'Infos Relatório'!AG$1)</f>
        <v>0</v>
      </c>
      <c r="AJ16" s="546">
        <f>SUMIFS('Faturamento NNE'!$P$2:$P$707,'Faturamento NNE'!$E$2:$E$707,'Infos Relatório'!$B$2,'Faturamento NNE'!$F$2:$F$707,'Infos Relatório'!$B16,'Faturamento NNE'!$AA$2:$AA$707,'Infos Relatório'!AG$1,'Faturamento NNE'!$U$2:$U$707,"Sim")+SUMIFS('Faturamento NNE'!$Q$2:$Q$707,'Faturamento NNE'!$E$2:$E$707,'Infos Relatório'!$B$2,'Faturamento NNE'!$F$2:$F$707,'Infos Relatório'!$B16,'Faturamento NNE'!$AA$2:$AA$707,'Infos Relatório'!AG$1,'Faturamento NNE'!$U$2:$U$707,"Sim")</f>
        <v>0</v>
      </c>
      <c r="AK16" s="227" t="e">
        <f t="shared" si="4"/>
        <v>#DIV/0!</v>
      </c>
      <c r="AL16" s="545">
        <f>SUMIFS('Faturamento NNE'!$I$2:$I$707,'Faturamento NNE'!$E$2:$E$707,'Infos Relatório'!$B$2,'Faturamento NNE'!$F$2:$F$707,'Infos Relatório'!$B16,'Faturamento NNE'!$AA$2:$AA$707,'Infos Relatório'!AG$1)</f>
        <v>0</v>
      </c>
      <c r="AM16" s="541">
        <f>COUNTIFS('Faturamento NNE'!$E$2:$E$707,'Infos Relatório'!$B$2,'Faturamento NNE'!$F$2:$F$707,'Infos Relatório'!$B16,'Faturamento NNE'!$AA$2:$AA$707,'Infos Relatório'!AM$1)</f>
        <v>0</v>
      </c>
      <c r="AN16" s="542">
        <f>SUMIFS('Faturamento NNE'!$H$2:$H$707,'Faturamento NNE'!$E$2:$E$707,'Infos Relatório'!$B$2,'Faturamento NNE'!$F$2:$F$707,'Infos Relatório'!$B16,'Faturamento NNE'!$AA$2:$AA$707,'Infos Relatório'!AM$1)</f>
        <v>0</v>
      </c>
      <c r="AO16" s="542">
        <f>SUMIFS('Faturamento NNE'!$K$2:$K$707,'Faturamento NNE'!$E$2:$E$707,'Infos Relatório'!$B$2,'Faturamento NNE'!$F$2:$F$707,'Infos Relatório'!$B16,'Faturamento NNE'!$AA$2:$AA$707,'Infos Relatório'!AM$1)</f>
        <v>0</v>
      </c>
      <c r="AP16" s="546">
        <f>SUMIFS('Faturamento NNE'!$P$2:$P$707,'Faturamento NNE'!$E$2:$E$707,'Infos Relatório'!$B$2,'Faturamento NNE'!$F$2:$F$707,'Infos Relatório'!$B16,'Faturamento NNE'!$AA$2:$AA$707,'Infos Relatório'!AM$1,'Faturamento NNE'!$U$2:$U$707,"Sim")+SUMIFS('Faturamento NNE'!$Q$2:$Q$707,'Faturamento NNE'!$E$2:$E$707,'Infos Relatório'!$B$2,'Faturamento NNE'!$F$2:$F$707,'Infos Relatório'!$B16,'Faturamento NNE'!$AA$2:$AA$707,'Infos Relatório'!AM$1,'Faturamento NNE'!$U$2:$U$707,"Sim")</f>
        <v>0</v>
      </c>
      <c r="AQ16" s="227" t="e">
        <f t="shared" si="5"/>
        <v>#DIV/0!</v>
      </c>
      <c r="AR16" s="545">
        <f>SUMIFS('Faturamento NNE'!$I$2:$I$707,'Faturamento NNE'!$E$2:$E$707,'Infos Relatório'!$B$2,'Faturamento NNE'!$F$2:$F$707,'Infos Relatório'!$B16,'Faturamento NNE'!$AA$2:$AA$707,'Infos Relatório'!AM$1)</f>
        <v>0</v>
      </c>
      <c r="AS16" s="541">
        <f>COUNTIFS('Faturamento NNE'!$E$2:$E$707,'Infos Relatório'!$B$2,'Faturamento NNE'!$F$2:$F$707,'Infos Relatório'!$B16,'Faturamento NNE'!$AA$2:$AA$707,'Infos Relatório'!AS$1)</f>
        <v>0</v>
      </c>
      <c r="AT16" s="542">
        <f>SUMIFS('Faturamento NNE'!$H$2:$H$707,'Faturamento NNE'!$E$2:$E$707,'Infos Relatório'!$B$2,'Faturamento NNE'!$F$2:$F$707,'Infos Relatório'!$B16,'Faturamento NNE'!$AA$2:$AA$707,'Infos Relatório'!AS$1)</f>
        <v>0</v>
      </c>
      <c r="AU16" s="542">
        <f>SUMIFS('Faturamento NNE'!$K$2:$K$707,'Faturamento NNE'!$E$2:$E$707,'Infos Relatório'!$B$2,'Faturamento NNE'!$F$2:$F$707,'Infos Relatório'!$B16,'Faturamento NNE'!$AA$2:$AA$707,'Infos Relatório'!AS$1)</f>
        <v>0</v>
      </c>
      <c r="AV16" s="546">
        <f>SUMIFS('Faturamento NNE'!$P$2:$P$707,'Faturamento NNE'!$E$2:$E$707,'Infos Relatório'!$B$2,'Faturamento NNE'!$F$2:$F$707,'Infos Relatório'!$B16,'Faturamento NNE'!$AA$2:$AA$707,'Infos Relatório'!AS$1,'Faturamento NNE'!$U$2:$U$707,"Sim")+SUMIFS('Faturamento NNE'!$Q$2:$Q$707,'Faturamento NNE'!$E$2:$E$707,'Infos Relatório'!$B$2,'Faturamento NNE'!$F$2:$F$707,'Infos Relatório'!$B16,'Faturamento NNE'!$AA$2:$AA$707,'Infos Relatório'!AS$1,'Faturamento NNE'!$U$2:$U$707,"Sim")</f>
        <v>0</v>
      </c>
      <c r="AW16" s="227" t="e">
        <f t="shared" si="6"/>
        <v>#DIV/0!</v>
      </c>
      <c r="AX16" s="545">
        <f>SUMIFS('Faturamento NNE'!$I$2:$I$707,'Faturamento NNE'!$E$2:$E$707,'Infos Relatório'!$B$2,'Faturamento NNE'!$F$2:$F$707,'Infos Relatório'!$B16,'Faturamento NNE'!$AA$2:$AA$707,'Infos Relatório'!AS$1)</f>
        <v>0</v>
      </c>
      <c r="AY16" s="541">
        <f>COUNTIFS('Faturamento NNE'!$E$2:$E$707,'Infos Relatório'!$B$2,'Faturamento NNE'!$F$2:$F$707,'Infos Relatório'!$B16,'Faturamento NNE'!$AA$2:$AA$707,'Infos Relatório'!AY$1)</f>
        <v>0</v>
      </c>
      <c r="AZ16" s="542">
        <f>SUMIFS('Faturamento NNE'!$H$2:$H$707,'Faturamento NNE'!$E$2:$E$707,'Infos Relatório'!$B$2,'Faturamento NNE'!$F$2:$F$707,'Infos Relatório'!$B16,'Faturamento NNE'!$AA$2:$AA$707,'Infos Relatório'!AY$1)</f>
        <v>0</v>
      </c>
      <c r="BA16" s="542">
        <f>SUMIFS('Faturamento NNE'!$K$2:$K$707,'Faturamento NNE'!$E$2:$E$707,'Infos Relatório'!$B$2,'Faturamento NNE'!$F$2:$F$707,'Infos Relatório'!$B16,'Faturamento NNE'!$AA$2:$AA$707,'Infos Relatório'!AY$1)</f>
        <v>0</v>
      </c>
      <c r="BB16" s="546">
        <f>SUMIFS('Faturamento NNE'!$P$2:$P$707,'Faturamento NNE'!$E$2:$E$707,'Infos Relatório'!$B$2,'Faturamento NNE'!$F$2:$F$707,'Infos Relatório'!$B16,'Faturamento NNE'!$AA$2:$AA$707,'Infos Relatório'!AY$1,'Faturamento NNE'!$U$2:$U$707,"Sim")+SUMIFS('Faturamento NNE'!$Q$2:$Q$707,'Faturamento NNE'!$E$2:$E$707,'Infos Relatório'!$B$2,'Faturamento NNE'!$F$2:$F$707,'Infos Relatório'!$B16,'Faturamento NNE'!$AA$2:$AA$707,'Infos Relatório'!AY$1,'Faturamento NNE'!$U$2:$U$707,"Sim")</f>
        <v>0</v>
      </c>
      <c r="BC16" s="227" t="e">
        <f t="shared" si="7"/>
        <v>#DIV/0!</v>
      </c>
      <c r="BD16" s="545">
        <f>SUMIFS('Faturamento NNE'!$I$2:$I$707,'Faturamento NNE'!$E$2:$E$707,'Infos Relatório'!$B$2,'Faturamento NNE'!$F$2:$F$707,'Infos Relatório'!$B16,'Faturamento NNE'!$AA$2:$AA$707,'Infos Relatório'!AY$1)</f>
        <v>0</v>
      </c>
      <c r="BE16" s="541">
        <f>COUNTIFS('Faturamento NNE'!$E$2:$E$707,'Infos Relatório'!$B$2,'Faturamento NNE'!$F$2:$F$707,'Infos Relatório'!$B16,'Faturamento NNE'!$AA$2:$AA$707,'Infos Relatório'!BE$1)</f>
        <v>0</v>
      </c>
      <c r="BF16" s="542">
        <f>SUMIFS('Faturamento NNE'!$H$2:$H$707,'Faturamento NNE'!$E$2:$E$707,'Infos Relatório'!$B$2,'Faturamento NNE'!$F$2:$F$707,'Infos Relatório'!$B16,'Faturamento NNE'!$AA$2:$AA$707,'Infos Relatório'!BE$1)</f>
        <v>0</v>
      </c>
      <c r="BG16" s="542">
        <f>SUMIFS('Faturamento NNE'!$K$2:$K$707,'Faturamento NNE'!$E$2:$E$707,'Infos Relatório'!$B$2,'Faturamento NNE'!$F$2:$F$707,'Infos Relatório'!$B16,'Faturamento NNE'!$AA$2:$AA$707,'Infos Relatório'!BE$1)</f>
        <v>0</v>
      </c>
      <c r="BH16" s="546">
        <f>SUMIFS('Faturamento NNE'!$P$2:$P$707,'Faturamento NNE'!$E$2:$E$707,'Infos Relatório'!$B$2,'Faturamento NNE'!$F$2:$F$707,'Infos Relatório'!$B16,'Faturamento NNE'!$AA$2:$AA$707,'Infos Relatório'!BE$1,'Faturamento NNE'!$U$2:$U$707,"Sim")+SUMIFS('Faturamento NNE'!$Q$2:$Q$707,'Faturamento NNE'!$E$2:$E$707,'Infos Relatório'!$B$2,'Faturamento NNE'!$F$2:$F$707,'Infos Relatório'!$B16,'Faturamento NNE'!$AA$2:$AA$707,'Infos Relatório'!BE$1,'Faturamento NNE'!$U$2:$U$707,"Sim")</f>
        <v>0</v>
      </c>
      <c r="BI16" s="227" t="e">
        <f t="shared" si="8"/>
        <v>#DIV/0!</v>
      </c>
      <c r="BJ16" s="545">
        <f>SUMIFS('Faturamento NNE'!$I$2:$I$707,'Faturamento NNE'!$E$2:$E$707,'Infos Relatório'!$B$2,'Faturamento NNE'!$F$2:$F$707,'Infos Relatório'!$B16,'Faturamento NNE'!$AA$2:$AA$707,'Infos Relatório'!BE$1)</f>
        <v>0</v>
      </c>
      <c r="BK16" s="541">
        <f>COUNTIFS('Faturamento NNE'!$E$2:$E$707,'Infos Relatório'!$B$2,'Faturamento NNE'!$F$2:$F$707,'Infos Relatório'!$B16,'Faturamento NNE'!$AA$2:$AA$707,'Infos Relatório'!BK$1)</f>
        <v>0</v>
      </c>
      <c r="BL16" s="542">
        <f>SUMIFS('Faturamento NNE'!$H$2:$H$707,'Faturamento NNE'!$E$2:$E$707,'Infos Relatório'!$B$2,'Faturamento NNE'!$F$2:$F$707,'Infos Relatório'!$B16,'Faturamento NNE'!$AA$2:$AA$707,'Infos Relatório'!BK$1)</f>
        <v>0</v>
      </c>
      <c r="BM16" s="542">
        <f>SUMIFS('Faturamento NNE'!$K$2:$K$707,'Faturamento NNE'!$E$2:$E$707,'Infos Relatório'!$B$2,'Faturamento NNE'!$F$2:$F$707,'Infos Relatório'!$B16,'Faturamento NNE'!$AA$2:$AA$707,'Infos Relatório'!BK$1)</f>
        <v>0</v>
      </c>
      <c r="BN16" s="546">
        <f>SUMIFS('Faturamento NNE'!$P$2:$P$707,'Faturamento NNE'!$E$2:$E$707,'Infos Relatório'!$B$2,'Faturamento NNE'!$F$2:$F$707,'Infos Relatório'!$B16,'Faturamento NNE'!$AA$2:$AA$707,'Infos Relatório'!BK$1,'Faturamento NNE'!$U$2:$U$707,"Sim")+SUMIFS('Faturamento NNE'!$Q$2:$Q$707,'Faturamento NNE'!$E$2:$E$707,'Infos Relatório'!$B$2,'Faturamento NNE'!$F$2:$F$707,'Infos Relatório'!$B16,'Faturamento NNE'!$AA$2:$AA$707,'Infos Relatório'!BK$1,'Faturamento NNE'!$U$2:$U$707,"Sim")</f>
        <v>0</v>
      </c>
      <c r="BO16" s="227" t="e">
        <f t="shared" si="9"/>
        <v>#DIV/0!</v>
      </c>
      <c r="BP16" s="545">
        <f>SUMIFS('Faturamento NNE'!$I$2:$I$707,'Faturamento NNE'!$E$2:$E$707,'Infos Relatório'!$B$2,'Faturamento NNE'!$F$2:$F$707,'Infos Relatório'!$B16,'Faturamento NNE'!$AA$2:$AA$707,'Infos Relatório'!BK$1)</f>
        <v>0</v>
      </c>
      <c r="BQ16" s="541">
        <f>COUNTIFS('Faturamento NNE'!$E$2:$E$707,'Infos Relatório'!$B$2,'Faturamento NNE'!$F$2:$F$707,'Infos Relatório'!$B16,'Faturamento NNE'!$AA$2:$AA$707,'Infos Relatório'!BQ$1)</f>
        <v>0</v>
      </c>
      <c r="BR16" s="542">
        <f>SUMIFS('Faturamento NNE'!$H$2:$H$707,'Faturamento NNE'!$E$2:$E$707,'Infos Relatório'!$B$2,'Faturamento NNE'!$F$2:$F$707,'Infos Relatório'!$B16,'Faturamento NNE'!$AA$2:$AA$707,'Infos Relatório'!BQ$1)</f>
        <v>0</v>
      </c>
      <c r="BS16" s="542">
        <f>SUMIFS('Faturamento NNE'!$K$2:$K$707,'Faturamento NNE'!$E$2:$E$707,'Infos Relatório'!$B$2,'Faturamento NNE'!$F$2:$F$707,'Infos Relatório'!$B16,'Faturamento NNE'!$AA$2:$AA$707,'Infos Relatório'!BQ$1)</f>
        <v>0</v>
      </c>
      <c r="BT16" s="546">
        <f>SUMIFS('Faturamento NNE'!$P$2:$P$707,'Faturamento NNE'!$E$2:$E$707,'Infos Relatório'!$B$2,'Faturamento NNE'!$F$2:$F$707,'Infos Relatório'!$B16,'Faturamento NNE'!$AA$2:$AA$707,'Infos Relatório'!BQ$1,'Faturamento NNE'!$U$2:$U$707,"Sim")+SUMIFS('Faturamento NNE'!$Q$2:$Q$707,'Faturamento NNE'!$E$2:$E$707,'Infos Relatório'!$B$2,'Faturamento NNE'!$F$2:$F$707,'Infos Relatório'!$B16,'Faturamento NNE'!$AA$2:$AA$707,'Infos Relatório'!BQ$1,'Faturamento NNE'!$U$2:$U$707,"Sim")</f>
        <v>0</v>
      </c>
      <c r="BU16" s="227" t="e">
        <f t="shared" si="10"/>
        <v>#DIV/0!</v>
      </c>
      <c r="BV16" s="545">
        <f>SUMIFS('Faturamento NNE'!$I$2:$I$707,'Faturamento NNE'!$E$2:$E$707,'Infos Relatório'!$B$2,'Faturamento NNE'!$F$2:$F$707,'Infos Relatório'!$B16,'Faturamento NNE'!$AA$2:$AA$707,'Infos Relatório'!BQ$1)</f>
        <v>0</v>
      </c>
    </row>
    <row r="17" spans="2:74">
      <c r="B17" s="217" t="s">
        <v>144</v>
      </c>
      <c r="C17" s="541">
        <f>COUNTIFS('Faturamento NNE'!$E$2:$E$707,'Infos Relatório'!$B$2,'Faturamento NNE'!$F$2:$F$707,'Infos Relatório'!$B17,'Faturamento NNE'!$AA$2:$AA$707,'Infos Relatório'!C$1)</f>
        <v>0</v>
      </c>
      <c r="D17" s="542">
        <f>SUMIFS('Faturamento NNE'!$H$2:$H$707,'Faturamento NNE'!$E$2:$E$707,'Infos Relatório'!$B$2,'Faturamento NNE'!$F$2:$F$707,'Infos Relatório'!$B17,'Faturamento NNE'!$AA$2:$AA$707,'Infos Relatório'!C$1)</f>
        <v>0</v>
      </c>
      <c r="E17" s="543">
        <f>SUMIFS('Faturamento NNE'!$K$2:$K$707,'Faturamento NNE'!$E$2:$E$707,'Infos Relatório'!$B$2,'Faturamento NNE'!$F$2:$F$707,'Infos Relatório'!$B17,'Faturamento NNE'!$AA$2:$AA$707,'Infos Relatório'!C$1)</f>
        <v>0</v>
      </c>
      <c r="F17" s="544">
        <f>SUMIFS('Faturamento NNE'!$P$2:$P$707,'Faturamento NNE'!$E$2:$E$707,'Infos Relatório'!$B$2,'Faturamento NNE'!$F$2:$F$707,'Infos Relatório'!$B17,'Faturamento NNE'!$AA$2:$AA$707,'Infos Relatório'!C$1,'Faturamento NNE'!$U$2:$U$707,"Sim")+SUMIFS('Faturamento NNE'!$Q$2:$Q$707,'Faturamento NNE'!$E$2:$E$707,'Infos Relatório'!$B$2,'Faturamento NNE'!$F$2:$F$707,'Infos Relatório'!$B17,'Faturamento NNE'!$AA$2:$AA$707,'Infos Relatório'!C$1,'Faturamento NNE'!$U$2:$U$707,"Sim")</f>
        <v>0</v>
      </c>
      <c r="G17" s="283" t="e">
        <f t="shared" si="11"/>
        <v>#DIV/0!</v>
      </c>
      <c r="H17" s="545">
        <f>SUMIFS('Faturamento NNE'!$I$2:$I$707,'Faturamento NNE'!$E$2:$E$707,'Infos Relatório'!$B$2,'Faturamento NNE'!$F$2:$F$707,'Infos Relatório'!$B17,'Faturamento NNE'!$AA$2:$AA$707,'Infos Relatório'!C$1)</f>
        <v>0</v>
      </c>
      <c r="I17" s="541">
        <f>COUNTIFS('Faturamento NNE'!$E$2:$E$707,'Infos Relatório'!$B$2,'Faturamento NNE'!$F$2:$F$707,'Infos Relatório'!$B17,'Faturamento NNE'!$AA$2:$AA$707,'Infos Relatório'!I$1)</f>
        <v>0</v>
      </c>
      <c r="J17" s="542">
        <f>SUMIFS('Faturamento NNE'!$H$2:$H$707,'Faturamento NNE'!$E$2:$E$707,'Infos Relatório'!$B$2,'Faturamento NNE'!$F$2:$F$707,'Infos Relatório'!$B17,'Faturamento NNE'!$AA$2:$AA$707,'Infos Relatório'!I$1)</f>
        <v>0</v>
      </c>
      <c r="K17" s="543">
        <f>SUMIFS('Faturamento NNE'!$K$2:$K$707,'Faturamento NNE'!$E$2:$E$707,'Infos Relatório'!$B$2,'Faturamento NNE'!$F$2:$F$707,'Infos Relatório'!$B17,'Faturamento NNE'!$AA$2:$AA$707,'Infos Relatório'!I$1)</f>
        <v>0</v>
      </c>
      <c r="L17" s="544">
        <f>SUMIFS('Faturamento NNE'!$P$2:$P$707,'Faturamento NNE'!$E$2:$E$707,'Infos Relatório'!$B$2,'Faturamento NNE'!$F$2:$F$707,'Infos Relatório'!$B17,'Faturamento NNE'!$AA$2:$AA$707,'Infos Relatório'!I$1,'Faturamento NNE'!$U$2:$U$707,"Sim")+SUMIFS('Faturamento NNE'!$Q$2:$Q$707,'Faturamento NNE'!$E$2:$E$707,'Infos Relatório'!$B$2,'Faturamento NNE'!$F$2:$F$707,'Infos Relatório'!$B17,'Faturamento NNE'!$AA$2:$AA$707,'Infos Relatório'!I$1,'Faturamento NNE'!$U$2:$U$707,"Sim")</f>
        <v>0</v>
      </c>
      <c r="M17" s="283" t="e">
        <f t="shared" si="0"/>
        <v>#DIV/0!</v>
      </c>
      <c r="N17" s="545">
        <f>SUMIFS('Faturamento NNE'!$I$2:$I$707,'Faturamento NNE'!$E$2:$E$707,'Infos Relatório'!$B$2,'Faturamento NNE'!$F$2:$F$707,'Infos Relatório'!$B17,'Faturamento NNE'!$AA$2:$AA$707,'Infos Relatório'!I$1)</f>
        <v>0</v>
      </c>
      <c r="O17" s="541">
        <f>COUNTIFS('Faturamento NNE'!$E$2:$E$707,'Infos Relatório'!$B$2,'Faturamento NNE'!$F$2:$F$707,'Infos Relatório'!$B17,'Faturamento NNE'!$AA$2:$AA$707,'Infos Relatório'!O$1)</f>
        <v>0</v>
      </c>
      <c r="P17" s="542">
        <f>SUMIFS('Faturamento NNE'!$H$2:$H$707,'Faturamento NNE'!$E$2:$E$707,'Infos Relatório'!$B$2,'Faturamento NNE'!$F$2:$F$707,'Infos Relatório'!$B17,'Faturamento NNE'!$AA$2:$AA$707,'Infos Relatório'!O$1)</f>
        <v>0</v>
      </c>
      <c r="Q17" s="542">
        <f>SUMIFS('Faturamento NNE'!$K$2:$K$707,'Faturamento NNE'!$E$2:$E$707,'Infos Relatório'!$B$2,'Faturamento NNE'!$F$2:$F$707,'Infos Relatório'!$B17,'Faturamento NNE'!$AA$2:$AA$707,'Infos Relatório'!O$1)</f>
        <v>0</v>
      </c>
      <c r="R17" s="546">
        <f>SUMIFS('Faturamento NNE'!$P$2:$P$707,'Faturamento NNE'!$E$2:$E$707,'Infos Relatório'!$B$2,'Faturamento NNE'!$F$2:$F$707,'Infos Relatório'!$B17,'Faturamento NNE'!$AA$2:$AA$707,'Infos Relatório'!O$1,'Faturamento NNE'!$U$2:$U$707,"Sim")+SUMIFS('Faturamento NNE'!$Q$2:$Q$707,'Faturamento NNE'!$E$2:$E$707,'Infos Relatório'!$B$2,'Faturamento NNE'!$F$2:$F$707,'Infos Relatório'!$B17,'Faturamento NNE'!$AA$2:$AA$707,'Infos Relatório'!O$1,'Faturamento NNE'!$U$2:$U$707,"Sim")</f>
        <v>0</v>
      </c>
      <c r="S17" s="227" t="e">
        <f t="shared" si="1"/>
        <v>#DIV/0!</v>
      </c>
      <c r="T17" s="545">
        <f>SUMIFS('Faturamento NNE'!$I$2:$I$707,'Faturamento NNE'!$E$2:$E$707,'Infos Relatório'!$B$2,'Faturamento NNE'!$F$2:$F$707,'Infos Relatório'!$B17,'Faturamento NNE'!$AA$2:$AA$707,'Infos Relatório'!O$1)</f>
        <v>0</v>
      </c>
      <c r="U17" s="541">
        <f>COUNTIFS('Faturamento NNE'!$E$2:$E$707,'Infos Relatório'!$B$2,'Faturamento NNE'!$F$2:$F$707,'Infos Relatório'!$B17,'Faturamento NNE'!$AA$2:$AA$707,'Infos Relatório'!U$1)</f>
        <v>0</v>
      </c>
      <c r="V17" s="542">
        <f>SUMIFS('Faturamento NNE'!$H$2:$H$707,'Faturamento NNE'!$E$2:$E$707,'Infos Relatório'!$B$2,'Faturamento NNE'!$F$2:$F$707,'Infos Relatório'!$B17,'Faturamento NNE'!$AA$2:$AA$707,'Infos Relatório'!U$1)</f>
        <v>0</v>
      </c>
      <c r="W17" s="542">
        <f>SUMIFS('Faturamento NNE'!$K$2:$K$707,'Faturamento NNE'!$E$2:$E$707,'Infos Relatório'!$B$2,'Faturamento NNE'!$F$2:$F$707,'Infos Relatório'!$B17,'Faturamento NNE'!$AA$2:$AA$707,'Infos Relatório'!U$1)</f>
        <v>0</v>
      </c>
      <c r="X17" s="546">
        <f>SUMIFS('Faturamento NNE'!$P$2:$P$707,'Faturamento NNE'!$E$2:$E$707,'Infos Relatório'!$B$2,'Faturamento NNE'!$F$2:$F$707,'Infos Relatório'!$B17,'Faturamento NNE'!$AA$2:$AA$707,'Infos Relatório'!U$1,'Faturamento NNE'!$U$2:$U$707,"Sim")+SUMIFS('Faturamento NNE'!$Q$2:$Q$707,'Faturamento NNE'!$E$2:$E$707,'Infos Relatório'!$B$2,'Faturamento NNE'!$F$2:$F$707,'Infos Relatório'!$B17,'Faturamento NNE'!$AA$2:$AA$707,'Infos Relatório'!U$1,'Faturamento NNE'!$U$2:$U$707,"Sim")</f>
        <v>0</v>
      </c>
      <c r="Y17" s="227" t="e">
        <f t="shared" si="2"/>
        <v>#DIV/0!</v>
      </c>
      <c r="Z17" s="545">
        <f>SUMIFS('Faturamento NNE'!$I$2:$I$707,'Faturamento NNE'!$E$2:$E$707,'Infos Relatório'!$B$2,'Faturamento NNE'!$F$2:$F$707,'Infos Relatório'!$B17,'Faturamento NNE'!$AA$2:$AA$707,'Infos Relatório'!U$1)</f>
        <v>0</v>
      </c>
      <c r="AA17" s="541">
        <f>COUNTIFS('Faturamento NNE'!$E$2:$E$707,'Infos Relatório'!$B$2,'Faturamento NNE'!$F$2:$F$707,'Infos Relatório'!$B17,'Faturamento NNE'!$AA$2:$AA$707,'Infos Relatório'!AA$1)</f>
        <v>0</v>
      </c>
      <c r="AB17" s="542">
        <f>SUMIFS('Faturamento NNE'!$H$2:$H$707,'Faturamento NNE'!$E$2:$E$707,'Infos Relatório'!$B$2,'Faturamento NNE'!$F$2:$F$707,'Infos Relatório'!$B17,'Faturamento NNE'!$AA$2:$AA$707,'Infos Relatório'!AA$1)</f>
        <v>0</v>
      </c>
      <c r="AC17" s="542">
        <f>SUMIFS('Faturamento NNE'!$K$2:$K$707,'Faturamento NNE'!$E$2:$E$707,'Infos Relatório'!$B$2,'Faturamento NNE'!$F$2:$F$707,'Infos Relatório'!$B17,'Faturamento NNE'!$AA$2:$AA$707,'Infos Relatório'!AA$1)</f>
        <v>0</v>
      </c>
      <c r="AD17" s="546">
        <f>SUMIFS('Faturamento NNE'!$P$2:$P$707,'Faturamento NNE'!$E$2:$E$707,'Infos Relatório'!$B$2,'Faturamento NNE'!$F$2:$F$707,'Infos Relatório'!$B17,'Faturamento NNE'!$AA$2:$AA$707,'Infos Relatório'!AA$1,'Faturamento NNE'!$U$2:$U$707,"Sim")+SUMIFS('Faturamento NNE'!$Q$2:$Q$707,'Faturamento NNE'!$E$2:$E$707,'Infos Relatório'!$B$2,'Faturamento NNE'!$F$2:$F$707,'Infos Relatório'!$B17,'Faturamento NNE'!$AA$2:$AA$707,'Infos Relatório'!AA$1,'Faturamento NNE'!$U$2:$U$707,"Sim")</f>
        <v>0</v>
      </c>
      <c r="AE17" s="227" t="e">
        <f t="shared" si="3"/>
        <v>#DIV/0!</v>
      </c>
      <c r="AF17" s="545">
        <f>SUMIFS('Faturamento NNE'!$I$2:$I$707,'Faturamento NNE'!$E$2:$E$707,'Infos Relatório'!$B$2,'Faturamento NNE'!$F$2:$F$707,'Infos Relatório'!$B17,'Faturamento NNE'!$AA$2:$AA$707,'Infos Relatório'!AA$1)</f>
        <v>0</v>
      </c>
      <c r="AG17" s="541">
        <f>COUNTIFS('Faturamento NNE'!$E$2:$E$707,'Infos Relatório'!$B$2,'Faturamento NNE'!$F$2:$F$707,'Infos Relatório'!$B17,'Faturamento NNE'!$AA$2:$AA$707,'Infos Relatório'!AG$1)</f>
        <v>0</v>
      </c>
      <c r="AH17" s="542">
        <f>SUMIFS('Faturamento NNE'!$H$2:$H$707,'Faturamento NNE'!$E$2:$E$707,'Infos Relatório'!$B$2,'Faturamento NNE'!$F$2:$F$707,'Infos Relatório'!$B17,'Faturamento NNE'!$AA$2:$AA$707,'Infos Relatório'!AG$1)</f>
        <v>0</v>
      </c>
      <c r="AI17" s="542">
        <f>SUMIFS('Faturamento NNE'!$K$2:$K$707,'Faturamento NNE'!$E$2:$E$707,'Infos Relatório'!$B$2,'Faturamento NNE'!$F$2:$F$707,'Infos Relatório'!$B17,'Faturamento NNE'!$AA$2:$AA$707,'Infos Relatório'!AG$1)</f>
        <v>0</v>
      </c>
      <c r="AJ17" s="546">
        <f>SUMIFS('Faturamento NNE'!$P$2:$P$707,'Faturamento NNE'!$E$2:$E$707,'Infos Relatório'!$B$2,'Faturamento NNE'!$F$2:$F$707,'Infos Relatório'!$B17,'Faturamento NNE'!$AA$2:$AA$707,'Infos Relatório'!AG$1,'Faturamento NNE'!$U$2:$U$707,"Sim")+SUMIFS('Faturamento NNE'!$Q$2:$Q$707,'Faturamento NNE'!$E$2:$E$707,'Infos Relatório'!$B$2,'Faturamento NNE'!$F$2:$F$707,'Infos Relatório'!$B17,'Faturamento NNE'!$AA$2:$AA$707,'Infos Relatório'!AG$1,'Faturamento NNE'!$U$2:$U$707,"Sim")</f>
        <v>0</v>
      </c>
      <c r="AK17" s="227" t="e">
        <f t="shared" si="4"/>
        <v>#DIV/0!</v>
      </c>
      <c r="AL17" s="545">
        <f>SUMIFS('Faturamento NNE'!$I$2:$I$707,'Faturamento NNE'!$E$2:$E$707,'Infos Relatório'!$B$2,'Faturamento NNE'!$F$2:$F$707,'Infos Relatório'!$B17,'Faturamento NNE'!$AA$2:$AA$707,'Infos Relatório'!AG$1)</f>
        <v>0</v>
      </c>
      <c r="AM17" s="541">
        <f>COUNTIFS('Faturamento NNE'!$E$2:$E$707,'Infos Relatório'!$B$2,'Faturamento NNE'!$F$2:$F$707,'Infos Relatório'!$B17,'Faturamento NNE'!$AA$2:$AA$707,'Infos Relatório'!AM$1)</f>
        <v>0</v>
      </c>
      <c r="AN17" s="542">
        <f>SUMIFS('Faturamento NNE'!$H$2:$H$707,'Faturamento NNE'!$E$2:$E$707,'Infos Relatório'!$B$2,'Faturamento NNE'!$F$2:$F$707,'Infos Relatório'!$B17,'Faturamento NNE'!$AA$2:$AA$707,'Infos Relatório'!AM$1)</f>
        <v>0</v>
      </c>
      <c r="AO17" s="542">
        <f>SUMIFS('Faturamento NNE'!$K$2:$K$707,'Faturamento NNE'!$E$2:$E$707,'Infos Relatório'!$B$2,'Faturamento NNE'!$F$2:$F$707,'Infos Relatório'!$B17,'Faturamento NNE'!$AA$2:$AA$707,'Infos Relatório'!AM$1)</f>
        <v>0</v>
      </c>
      <c r="AP17" s="546">
        <f>SUMIFS('Faturamento NNE'!$P$2:$P$707,'Faturamento NNE'!$E$2:$E$707,'Infos Relatório'!$B$2,'Faturamento NNE'!$F$2:$F$707,'Infos Relatório'!$B17,'Faturamento NNE'!$AA$2:$AA$707,'Infos Relatório'!AM$1,'Faturamento NNE'!$U$2:$U$707,"Sim")+SUMIFS('Faturamento NNE'!$Q$2:$Q$707,'Faturamento NNE'!$E$2:$E$707,'Infos Relatório'!$B$2,'Faturamento NNE'!$F$2:$F$707,'Infos Relatório'!$B17,'Faturamento NNE'!$AA$2:$AA$707,'Infos Relatório'!AM$1,'Faturamento NNE'!$U$2:$U$707,"Sim")</f>
        <v>0</v>
      </c>
      <c r="AQ17" s="227" t="e">
        <f t="shared" si="5"/>
        <v>#DIV/0!</v>
      </c>
      <c r="AR17" s="545">
        <f>SUMIFS('Faturamento NNE'!$I$2:$I$707,'Faturamento NNE'!$E$2:$E$707,'Infos Relatório'!$B$2,'Faturamento NNE'!$F$2:$F$707,'Infos Relatório'!$B17,'Faturamento NNE'!$AA$2:$AA$707,'Infos Relatório'!AM$1)</f>
        <v>0</v>
      </c>
      <c r="AS17" s="541">
        <f>COUNTIFS('Faturamento NNE'!$E$2:$E$707,'Infos Relatório'!$B$2,'Faturamento NNE'!$F$2:$F$707,'Infos Relatório'!$B17,'Faturamento NNE'!$AA$2:$AA$707,'Infos Relatório'!AS$1)</f>
        <v>0</v>
      </c>
      <c r="AT17" s="542">
        <f>SUMIFS('Faturamento NNE'!$H$2:$H$707,'Faturamento NNE'!$E$2:$E$707,'Infos Relatório'!$B$2,'Faturamento NNE'!$F$2:$F$707,'Infos Relatório'!$B17,'Faturamento NNE'!$AA$2:$AA$707,'Infos Relatório'!AS$1)</f>
        <v>0</v>
      </c>
      <c r="AU17" s="542">
        <f>SUMIFS('Faturamento NNE'!$K$2:$K$707,'Faturamento NNE'!$E$2:$E$707,'Infos Relatório'!$B$2,'Faturamento NNE'!$F$2:$F$707,'Infos Relatório'!$B17,'Faturamento NNE'!$AA$2:$AA$707,'Infos Relatório'!AS$1)</f>
        <v>0</v>
      </c>
      <c r="AV17" s="546">
        <f>SUMIFS('Faturamento NNE'!$P$2:$P$707,'Faturamento NNE'!$E$2:$E$707,'Infos Relatório'!$B$2,'Faturamento NNE'!$F$2:$F$707,'Infos Relatório'!$B17,'Faturamento NNE'!$AA$2:$AA$707,'Infos Relatório'!AS$1,'Faturamento NNE'!$U$2:$U$707,"Sim")+SUMIFS('Faturamento NNE'!$Q$2:$Q$707,'Faturamento NNE'!$E$2:$E$707,'Infos Relatório'!$B$2,'Faturamento NNE'!$F$2:$F$707,'Infos Relatório'!$B17,'Faturamento NNE'!$AA$2:$AA$707,'Infos Relatório'!AS$1,'Faturamento NNE'!$U$2:$U$707,"Sim")</f>
        <v>0</v>
      </c>
      <c r="AW17" s="227" t="e">
        <f t="shared" si="6"/>
        <v>#DIV/0!</v>
      </c>
      <c r="AX17" s="545">
        <f>SUMIFS('Faturamento NNE'!$I$2:$I$707,'Faturamento NNE'!$E$2:$E$707,'Infos Relatório'!$B$2,'Faturamento NNE'!$F$2:$F$707,'Infos Relatório'!$B17,'Faturamento NNE'!$AA$2:$AA$707,'Infos Relatório'!AS$1)</f>
        <v>0</v>
      </c>
      <c r="AY17" s="541">
        <f>COUNTIFS('Faturamento NNE'!$E$2:$E$707,'Infos Relatório'!$B$2,'Faturamento NNE'!$F$2:$F$707,'Infos Relatório'!$B17,'Faturamento NNE'!$AA$2:$AA$707,'Infos Relatório'!AY$1)</f>
        <v>0</v>
      </c>
      <c r="AZ17" s="542">
        <f>SUMIFS('Faturamento NNE'!$H$2:$H$707,'Faturamento NNE'!$E$2:$E$707,'Infos Relatório'!$B$2,'Faturamento NNE'!$F$2:$F$707,'Infos Relatório'!$B17,'Faturamento NNE'!$AA$2:$AA$707,'Infos Relatório'!AY$1)</f>
        <v>0</v>
      </c>
      <c r="BA17" s="542">
        <f>SUMIFS('Faturamento NNE'!$K$2:$K$707,'Faturamento NNE'!$E$2:$E$707,'Infos Relatório'!$B$2,'Faturamento NNE'!$F$2:$F$707,'Infos Relatório'!$B17,'Faturamento NNE'!$AA$2:$AA$707,'Infos Relatório'!AY$1)</f>
        <v>0</v>
      </c>
      <c r="BB17" s="546">
        <f>SUMIFS('Faturamento NNE'!$P$2:$P$707,'Faturamento NNE'!$E$2:$E$707,'Infos Relatório'!$B$2,'Faturamento NNE'!$F$2:$F$707,'Infos Relatório'!$B17,'Faturamento NNE'!$AA$2:$AA$707,'Infos Relatório'!AY$1,'Faturamento NNE'!$U$2:$U$707,"Sim")+SUMIFS('Faturamento NNE'!$Q$2:$Q$707,'Faturamento NNE'!$E$2:$E$707,'Infos Relatório'!$B$2,'Faturamento NNE'!$F$2:$F$707,'Infos Relatório'!$B17,'Faturamento NNE'!$AA$2:$AA$707,'Infos Relatório'!AY$1,'Faturamento NNE'!$U$2:$U$707,"Sim")</f>
        <v>0</v>
      </c>
      <c r="BC17" s="227" t="e">
        <f t="shared" si="7"/>
        <v>#DIV/0!</v>
      </c>
      <c r="BD17" s="545">
        <f>SUMIFS('Faturamento NNE'!$I$2:$I$707,'Faturamento NNE'!$E$2:$E$707,'Infos Relatório'!$B$2,'Faturamento NNE'!$F$2:$F$707,'Infos Relatório'!$B17,'Faturamento NNE'!$AA$2:$AA$707,'Infos Relatório'!AY$1)</f>
        <v>0</v>
      </c>
      <c r="BE17" s="541">
        <f>COUNTIFS('Faturamento NNE'!$E$2:$E$707,'Infos Relatório'!$B$2,'Faturamento NNE'!$F$2:$F$707,'Infos Relatório'!$B17,'Faturamento NNE'!$AA$2:$AA$707,'Infos Relatório'!BE$1)</f>
        <v>0</v>
      </c>
      <c r="BF17" s="542">
        <f>SUMIFS('Faturamento NNE'!$H$2:$H$707,'Faturamento NNE'!$E$2:$E$707,'Infos Relatório'!$B$2,'Faturamento NNE'!$F$2:$F$707,'Infos Relatório'!$B17,'Faturamento NNE'!$AA$2:$AA$707,'Infos Relatório'!BE$1)</f>
        <v>0</v>
      </c>
      <c r="BG17" s="542">
        <f>SUMIFS('Faturamento NNE'!$K$2:$K$707,'Faturamento NNE'!$E$2:$E$707,'Infos Relatório'!$B$2,'Faturamento NNE'!$F$2:$F$707,'Infos Relatório'!$B17,'Faturamento NNE'!$AA$2:$AA$707,'Infos Relatório'!BE$1)</f>
        <v>0</v>
      </c>
      <c r="BH17" s="546">
        <f>SUMIFS('Faturamento NNE'!$P$2:$P$707,'Faturamento NNE'!$E$2:$E$707,'Infos Relatório'!$B$2,'Faturamento NNE'!$F$2:$F$707,'Infos Relatório'!$B17,'Faturamento NNE'!$AA$2:$AA$707,'Infos Relatório'!BE$1,'Faturamento NNE'!$U$2:$U$707,"Sim")+SUMIFS('Faturamento NNE'!$Q$2:$Q$707,'Faturamento NNE'!$E$2:$E$707,'Infos Relatório'!$B$2,'Faturamento NNE'!$F$2:$F$707,'Infos Relatório'!$B17,'Faturamento NNE'!$AA$2:$AA$707,'Infos Relatório'!BE$1,'Faturamento NNE'!$U$2:$U$707,"Sim")</f>
        <v>0</v>
      </c>
      <c r="BI17" s="227" t="e">
        <f t="shared" si="8"/>
        <v>#DIV/0!</v>
      </c>
      <c r="BJ17" s="545">
        <f>SUMIFS('Faturamento NNE'!$I$2:$I$707,'Faturamento NNE'!$E$2:$E$707,'Infos Relatório'!$B$2,'Faturamento NNE'!$F$2:$F$707,'Infos Relatório'!$B17,'Faturamento NNE'!$AA$2:$AA$707,'Infos Relatório'!BE$1)</f>
        <v>0</v>
      </c>
      <c r="BK17" s="541">
        <f>COUNTIFS('Faturamento NNE'!$E$2:$E$707,'Infos Relatório'!$B$2,'Faturamento NNE'!$F$2:$F$707,'Infos Relatório'!$B17,'Faturamento NNE'!$AA$2:$AA$707,'Infos Relatório'!BK$1)</f>
        <v>0</v>
      </c>
      <c r="BL17" s="542">
        <f>SUMIFS('Faturamento NNE'!$H$2:$H$707,'Faturamento NNE'!$E$2:$E$707,'Infos Relatório'!$B$2,'Faturamento NNE'!$F$2:$F$707,'Infos Relatório'!$B17,'Faturamento NNE'!$AA$2:$AA$707,'Infos Relatório'!BK$1)</f>
        <v>0</v>
      </c>
      <c r="BM17" s="542">
        <f>SUMIFS('Faturamento NNE'!$K$2:$K$707,'Faturamento NNE'!$E$2:$E$707,'Infos Relatório'!$B$2,'Faturamento NNE'!$F$2:$F$707,'Infos Relatório'!$B17,'Faturamento NNE'!$AA$2:$AA$707,'Infos Relatório'!BK$1)</f>
        <v>0</v>
      </c>
      <c r="BN17" s="546">
        <f>SUMIFS('Faturamento NNE'!$P$2:$P$707,'Faturamento NNE'!$E$2:$E$707,'Infos Relatório'!$B$2,'Faturamento NNE'!$F$2:$F$707,'Infos Relatório'!$B17,'Faturamento NNE'!$AA$2:$AA$707,'Infos Relatório'!BK$1,'Faturamento NNE'!$U$2:$U$707,"Sim")+SUMIFS('Faturamento NNE'!$Q$2:$Q$707,'Faturamento NNE'!$E$2:$E$707,'Infos Relatório'!$B$2,'Faturamento NNE'!$F$2:$F$707,'Infos Relatório'!$B17,'Faturamento NNE'!$AA$2:$AA$707,'Infos Relatório'!BK$1,'Faturamento NNE'!$U$2:$U$707,"Sim")</f>
        <v>0</v>
      </c>
      <c r="BO17" s="227" t="e">
        <f t="shared" si="9"/>
        <v>#DIV/0!</v>
      </c>
      <c r="BP17" s="545">
        <f>SUMIFS('Faturamento NNE'!$I$2:$I$707,'Faturamento NNE'!$E$2:$E$707,'Infos Relatório'!$B$2,'Faturamento NNE'!$F$2:$F$707,'Infos Relatório'!$B17,'Faturamento NNE'!$AA$2:$AA$707,'Infos Relatório'!BK$1)</f>
        <v>0</v>
      </c>
      <c r="BQ17" s="541">
        <f>COUNTIFS('Faturamento NNE'!$E$2:$E$707,'Infos Relatório'!$B$2,'Faturamento NNE'!$F$2:$F$707,'Infos Relatório'!$B17,'Faturamento NNE'!$AA$2:$AA$707,'Infos Relatório'!BQ$1)</f>
        <v>0</v>
      </c>
      <c r="BR17" s="542">
        <f>SUMIFS('Faturamento NNE'!$H$2:$H$707,'Faturamento NNE'!$E$2:$E$707,'Infos Relatório'!$B$2,'Faturamento NNE'!$F$2:$F$707,'Infos Relatório'!$B17,'Faturamento NNE'!$AA$2:$AA$707,'Infos Relatório'!BQ$1)</f>
        <v>0</v>
      </c>
      <c r="BS17" s="542">
        <f>SUMIFS('Faturamento NNE'!$K$2:$K$707,'Faturamento NNE'!$E$2:$E$707,'Infos Relatório'!$B$2,'Faturamento NNE'!$F$2:$F$707,'Infos Relatório'!$B17,'Faturamento NNE'!$AA$2:$AA$707,'Infos Relatório'!BQ$1)</f>
        <v>0</v>
      </c>
      <c r="BT17" s="546">
        <f>SUMIFS('Faturamento NNE'!$P$2:$P$707,'Faturamento NNE'!$E$2:$E$707,'Infos Relatório'!$B$2,'Faturamento NNE'!$F$2:$F$707,'Infos Relatório'!$B17,'Faturamento NNE'!$AA$2:$AA$707,'Infos Relatório'!BQ$1,'Faturamento NNE'!$U$2:$U$707,"Sim")+SUMIFS('Faturamento NNE'!$Q$2:$Q$707,'Faturamento NNE'!$E$2:$E$707,'Infos Relatório'!$B$2,'Faturamento NNE'!$F$2:$F$707,'Infos Relatório'!$B17,'Faturamento NNE'!$AA$2:$AA$707,'Infos Relatório'!BQ$1,'Faturamento NNE'!$U$2:$U$707,"Sim")</f>
        <v>0</v>
      </c>
      <c r="BU17" s="227" t="e">
        <f t="shared" si="10"/>
        <v>#DIV/0!</v>
      </c>
      <c r="BV17" s="545">
        <f>SUMIFS('Faturamento NNE'!$I$2:$I$707,'Faturamento NNE'!$E$2:$E$707,'Infos Relatório'!$B$2,'Faturamento NNE'!$F$2:$F$707,'Infos Relatório'!$B17,'Faturamento NNE'!$AA$2:$AA$707,'Infos Relatório'!BQ$1)</f>
        <v>0</v>
      </c>
    </row>
    <row r="18" spans="2:74">
      <c r="B18" s="217" t="s">
        <v>145</v>
      </c>
      <c r="C18" s="541">
        <f>COUNTIFS('Faturamento NNE'!$E$2:$E$707,'Infos Relatório'!$B$2,'Faturamento NNE'!$F$2:$F$707,'Infos Relatório'!$B18,'Faturamento NNE'!$AA$2:$AA$707,'Infos Relatório'!C$1)</f>
        <v>0</v>
      </c>
      <c r="D18" s="542">
        <f>SUMIFS('Faturamento NNE'!$H$2:$H$707,'Faturamento NNE'!$E$2:$E$707,'Infos Relatório'!$B$2,'Faturamento NNE'!$F$2:$F$707,'Infos Relatório'!$B18,'Faturamento NNE'!$AA$2:$AA$707,'Infos Relatório'!C$1)</f>
        <v>0</v>
      </c>
      <c r="E18" s="543">
        <f>SUMIFS('Faturamento NNE'!$K$2:$K$707,'Faturamento NNE'!$E$2:$E$707,'Infos Relatório'!$B$2,'Faturamento NNE'!$F$2:$F$707,'Infos Relatório'!$B18,'Faturamento NNE'!$AA$2:$AA$707,'Infos Relatório'!C$1)</f>
        <v>0</v>
      </c>
      <c r="F18" s="544">
        <f>SUMIFS('Faturamento NNE'!$P$2:$P$707,'Faturamento NNE'!$E$2:$E$707,'Infos Relatório'!$B$2,'Faturamento NNE'!$F$2:$F$707,'Infos Relatório'!$B18,'Faturamento NNE'!$AA$2:$AA$707,'Infos Relatório'!C$1,'Faturamento NNE'!$U$2:$U$707,"Sim")+SUMIFS('Faturamento NNE'!$Q$2:$Q$707,'Faturamento NNE'!$E$2:$E$707,'Infos Relatório'!$B$2,'Faturamento NNE'!$F$2:$F$707,'Infos Relatório'!$B18,'Faturamento NNE'!$AA$2:$AA$707,'Infos Relatório'!C$1,'Faturamento NNE'!$U$2:$U$707,"Sim")</f>
        <v>0</v>
      </c>
      <c r="G18" s="283" t="e">
        <f t="shared" si="11"/>
        <v>#DIV/0!</v>
      </c>
      <c r="H18" s="545">
        <f>SUMIFS('Faturamento NNE'!$I$2:$I$707,'Faturamento NNE'!$E$2:$E$707,'Infos Relatório'!$B$2,'Faturamento NNE'!$F$2:$F$707,'Infos Relatório'!$B18,'Faturamento NNE'!$AA$2:$AA$707,'Infos Relatório'!C$1)</f>
        <v>0</v>
      </c>
      <c r="I18" s="541">
        <f>COUNTIFS('Faturamento NNE'!$E$2:$E$707,'Infos Relatório'!$B$2,'Faturamento NNE'!$F$2:$F$707,'Infos Relatório'!$B18,'Faturamento NNE'!$AA$2:$AA$707,'Infos Relatório'!I$1)</f>
        <v>0</v>
      </c>
      <c r="J18" s="542">
        <f>SUMIFS('Faturamento NNE'!$H$2:$H$707,'Faturamento NNE'!$E$2:$E$707,'Infos Relatório'!$B$2,'Faturamento NNE'!$F$2:$F$707,'Infos Relatório'!$B18,'Faturamento NNE'!$AA$2:$AA$707,'Infos Relatório'!I$1)</f>
        <v>0</v>
      </c>
      <c r="K18" s="543">
        <f>SUMIFS('Faturamento NNE'!$K$2:$K$707,'Faturamento NNE'!$E$2:$E$707,'Infos Relatório'!$B$2,'Faturamento NNE'!$F$2:$F$707,'Infos Relatório'!$B18,'Faturamento NNE'!$AA$2:$AA$707,'Infos Relatório'!I$1)</f>
        <v>0</v>
      </c>
      <c r="L18" s="544">
        <f>SUMIFS('Faturamento NNE'!$P$2:$P$707,'Faturamento NNE'!$E$2:$E$707,'Infos Relatório'!$B$2,'Faturamento NNE'!$F$2:$F$707,'Infos Relatório'!$B18,'Faturamento NNE'!$AA$2:$AA$707,'Infos Relatório'!I$1,'Faturamento NNE'!$U$2:$U$707,"Sim")+SUMIFS('Faturamento NNE'!$Q$2:$Q$707,'Faturamento NNE'!$E$2:$E$707,'Infos Relatório'!$B$2,'Faturamento NNE'!$F$2:$F$707,'Infos Relatório'!$B18,'Faturamento NNE'!$AA$2:$AA$707,'Infos Relatório'!I$1,'Faturamento NNE'!$U$2:$U$707,"Sim")</f>
        <v>0</v>
      </c>
      <c r="M18" s="283" t="e">
        <f t="shared" si="0"/>
        <v>#DIV/0!</v>
      </c>
      <c r="N18" s="545">
        <f>SUMIFS('Faturamento NNE'!$I$2:$I$707,'Faturamento NNE'!$E$2:$E$707,'Infos Relatório'!$B$2,'Faturamento NNE'!$F$2:$F$707,'Infos Relatório'!$B18,'Faturamento NNE'!$AA$2:$AA$707,'Infos Relatório'!I$1)</f>
        <v>0</v>
      </c>
      <c r="O18" s="541">
        <f>COUNTIFS('Faturamento NNE'!$E$2:$E$707,'Infos Relatório'!$B$2,'Faturamento NNE'!$F$2:$F$707,'Infos Relatório'!$B18,'Faturamento NNE'!$AA$2:$AA$707,'Infos Relatório'!O$1)</f>
        <v>0</v>
      </c>
      <c r="P18" s="542">
        <f>SUMIFS('Faturamento NNE'!$H$2:$H$707,'Faturamento NNE'!$E$2:$E$707,'Infos Relatório'!$B$2,'Faturamento NNE'!$F$2:$F$707,'Infos Relatório'!$B18,'Faturamento NNE'!$AA$2:$AA$707,'Infos Relatório'!O$1)</f>
        <v>0</v>
      </c>
      <c r="Q18" s="542">
        <f>SUMIFS('Faturamento NNE'!$K$2:$K$707,'Faturamento NNE'!$E$2:$E$707,'Infos Relatório'!$B$2,'Faturamento NNE'!$F$2:$F$707,'Infos Relatório'!$B18,'Faturamento NNE'!$AA$2:$AA$707,'Infos Relatório'!O$1)</f>
        <v>0</v>
      </c>
      <c r="R18" s="546">
        <f>SUMIFS('Faturamento NNE'!$P$2:$P$707,'Faturamento NNE'!$E$2:$E$707,'Infos Relatório'!$B$2,'Faturamento NNE'!$F$2:$F$707,'Infos Relatório'!$B18,'Faturamento NNE'!$AA$2:$AA$707,'Infos Relatório'!O$1,'Faturamento NNE'!$U$2:$U$707,"Sim")+SUMIFS('Faturamento NNE'!$Q$2:$Q$707,'Faturamento NNE'!$E$2:$E$707,'Infos Relatório'!$B$2,'Faturamento NNE'!$F$2:$F$707,'Infos Relatório'!$B18,'Faturamento NNE'!$AA$2:$AA$707,'Infos Relatório'!O$1,'Faturamento NNE'!$U$2:$U$707,"Sim")</f>
        <v>0</v>
      </c>
      <c r="S18" s="227" t="e">
        <f t="shared" si="1"/>
        <v>#DIV/0!</v>
      </c>
      <c r="T18" s="545">
        <f>SUMIFS('Faturamento NNE'!$I$2:$I$707,'Faturamento NNE'!$E$2:$E$707,'Infos Relatório'!$B$2,'Faturamento NNE'!$F$2:$F$707,'Infos Relatório'!$B18,'Faturamento NNE'!$AA$2:$AA$707,'Infos Relatório'!O$1)</f>
        <v>0</v>
      </c>
      <c r="U18" s="541">
        <f>COUNTIFS('Faturamento NNE'!$E$2:$E$707,'Infos Relatório'!$B$2,'Faturamento NNE'!$F$2:$F$707,'Infos Relatório'!$B18,'Faturamento NNE'!$AA$2:$AA$707,'Infos Relatório'!U$1)</f>
        <v>0</v>
      </c>
      <c r="V18" s="542">
        <f>SUMIFS('Faturamento NNE'!$H$2:$H$707,'Faturamento NNE'!$E$2:$E$707,'Infos Relatório'!$B$2,'Faturamento NNE'!$F$2:$F$707,'Infos Relatório'!$B18,'Faturamento NNE'!$AA$2:$AA$707,'Infos Relatório'!U$1)</f>
        <v>0</v>
      </c>
      <c r="W18" s="542">
        <f>SUMIFS('Faturamento NNE'!$K$2:$K$707,'Faturamento NNE'!$E$2:$E$707,'Infos Relatório'!$B$2,'Faturamento NNE'!$F$2:$F$707,'Infos Relatório'!$B18,'Faturamento NNE'!$AA$2:$AA$707,'Infos Relatório'!U$1)</f>
        <v>0</v>
      </c>
      <c r="X18" s="546">
        <f>SUMIFS('Faturamento NNE'!$P$2:$P$707,'Faturamento NNE'!$E$2:$E$707,'Infos Relatório'!$B$2,'Faturamento NNE'!$F$2:$F$707,'Infos Relatório'!$B18,'Faturamento NNE'!$AA$2:$AA$707,'Infos Relatório'!U$1,'Faturamento NNE'!$U$2:$U$707,"Sim")+SUMIFS('Faturamento NNE'!$Q$2:$Q$707,'Faturamento NNE'!$E$2:$E$707,'Infos Relatório'!$B$2,'Faturamento NNE'!$F$2:$F$707,'Infos Relatório'!$B18,'Faturamento NNE'!$AA$2:$AA$707,'Infos Relatório'!U$1,'Faturamento NNE'!$U$2:$U$707,"Sim")</f>
        <v>0</v>
      </c>
      <c r="Y18" s="227" t="e">
        <f t="shared" si="2"/>
        <v>#DIV/0!</v>
      </c>
      <c r="Z18" s="545">
        <f>SUMIFS('Faturamento NNE'!$I$2:$I$707,'Faturamento NNE'!$E$2:$E$707,'Infos Relatório'!$B$2,'Faturamento NNE'!$F$2:$F$707,'Infos Relatório'!$B18,'Faturamento NNE'!$AA$2:$AA$707,'Infos Relatório'!U$1)</f>
        <v>0</v>
      </c>
      <c r="AA18" s="541">
        <f>COUNTIFS('Faturamento NNE'!$E$2:$E$707,'Infos Relatório'!$B$2,'Faturamento NNE'!$F$2:$F$707,'Infos Relatório'!$B18,'Faturamento NNE'!$AA$2:$AA$707,'Infos Relatório'!AA$1)</f>
        <v>0</v>
      </c>
      <c r="AB18" s="542">
        <f>SUMIFS('Faturamento NNE'!$H$2:$H$707,'Faturamento NNE'!$E$2:$E$707,'Infos Relatório'!$B$2,'Faturamento NNE'!$F$2:$F$707,'Infos Relatório'!$B18,'Faturamento NNE'!$AA$2:$AA$707,'Infos Relatório'!AA$1)</f>
        <v>0</v>
      </c>
      <c r="AC18" s="542">
        <f>SUMIFS('Faturamento NNE'!$K$2:$K$707,'Faturamento NNE'!$E$2:$E$707,'Infos Relatório'!$B$2,'Faturamento NNE'!$F$2:$F$707,'Infos Relatório'!$B18,'Faturamento NNE'!$AA$2:$AA$707,'Infos Relatório'!AA$1)</f>
        <v>0</v>
      </c>
      <c r="AD18" s="546">
        <f>SUMIFS('Faturamento NNE'!$P$2:$P$707,'Faturamento NNE'!$E$2:$E$707,'Infos Relatório'!$B$2,'Faturamento NNE'!$F$2:$F$707,'Infos Relatório'!$B18,'Faturamento NNE'!$AA$2:$AA$707,'Infos Relatório'!AA$1,'Faturamento NNE'!$U$2:$U$707,"Sim")+SUMIFS('Faturamento NNE'!$Q$2:$Q$707,'Faturamento NNE'!$E$2:$E$707,'Infos Relatório'!$B$2,'Faturamento NNE'!$F$2:$F$707,'Infos Relatório'!$B18,'Faturamento NNE'!$AA$2:$AA$707,'Infos Relatório'!AA$1,'Faturamento NNE'!$U$2:$U$707,"Sim")</f>
        <v>0</v>
      </c>
      <c r="AE18" s="227" t="e">
        <f t="shared" si="3"/>
        <v>#DIV/0!</v>
      </c>
      <c r="AF18" s="545">
        <f>SUMIFS('Faturamento NNE'!$I$2:$I$707,'Faturamento NNE'!$E$2:$E$707,'Infos Relatório'!$B$2,'Faturamento NNE'!$F$2:$F$707,'Infos Relatório'!$B18,'Faturamento NNE'!$AA$2:$AA$707,'Infos Relatório'!AA$1)</f>
        <v>0</v>
      </c>
      <c r="AG18" s="541">
        <f>COUNTIFS('Faturamento NNE'!$E$2:$E$707,'Infos Relatório'!$B$2,'Faturamento NNE'!$F$2:$F$707,'Infos Relatório'!$B18,'Faturamento NNE'!$AA$2:$AA$707,'Infos Relatório'!AG$1)</f>
        <v>0</v>
      </c>
      <c r="AH18" s="542">
        <f>SUMIFS('Faturamento NNE'!$H$2:$H$707,'Faturamento NNE'!$E$2:$E$707,'Infos Relatório'!$B$2,'Faturamento NNE'!$F$2:$F$707,'Infos Relatório'!$B18,'Faturamento NNE'!$AA$2:$AA$707,'Infos Relatório'!AG$1)</f>
        <v>0</v>
      </c>
      <c r="AI18" s="542">
        <f>SUMIFS('Faturamento NNE'!$K$2:$K$707,'Faturamento NNE'!$E$2:$E$707,'Infos Relatório'!$B$2,'Faturamento NNE'!$F$2:$F$707,'Infos Relatório'!$B18,'Faturamento NNE'!$AA$2:$AA$707,'Infos Relatório'!AG$1)</f>
        <v>0</v>
      </c>
      <c r="AJ18" s="546">
        <f>SUMIFS('Faturamento NNE'!$P$2:$P$707,'Faturamento NNE'!$E$2:$E$707,'Infos Relatório'!$B$2,'Faturamento NNE'!$F$2:$F$707,'Infos Relatório'!$B18,'Faturamento NNE'!$AA$2:$AA$707,'Infos Relatório'!AG$1,'Faturamento NNE'!$U$2:$U$707,"Sim")+SUMIFS('Faturamento NNE'!$Q$2:$Q$707,'Faturamento NNE'!$E$2:$E$707,'Infos Relatório'!$B$2,'Faturamento NNE'!$F$2:$F$707,'Infos Relatório'!$B18,'Faturamento NNE'!$AA$2:$AA$707,'Infos Relatório'!AG$1,'Faturamento NNE'!$U$2:$U$707,"Sim")</f>
        <v>0</v>
      </c>
      <c r="AK18" s="227" t="e">
        <f t="shared" si="4"/>
        <v>#DIV/0!</v>
      </c>
      <c r="AL18" s="545">
        <f>SUMIFS('Faturamento NNE'!$I$2:$I$707,'Faturamento NNE'!$E$2:$E$707,'Infos Relatório'!$B$2,'Faturamento NNE'!$F$2:$F$707,'Infos Relatório'!$B18,'Faturamento NNE'!$AA$2:$AA$707,'Infos Relatório'!AG$1)</f>
        <v>0</v>
      </c>
      <c r="AM18" s="541">
        <f>COUNTIFS('Faturamento NNE'!$E$2:$E$707,'Infos Relatório'!$B$2,'Faturamento NNE'!$F$2:$F$707,'Infos Relatório'!$B18,'Faturamento NNE'!$AA$2:$AA$707,'Infos Relatório'!AM$1)</f>
        <v>0</v>
      </c>
      <c r="AN18" s="542">
        <f>SUMIFS('Faturamento NNE'!$H$2:$H$707,'Faturamento NNE'!$E$2:$E$707,'Infos Relatório'!$B$2,'Faturamento NNE'!$F$2:$F$707,'Infos Relatório'!$B18,'Faturamento NNE'!$AA$2:$AA$707,'Infos Relatório'!AM$1)</f>
        <v>0</v>
      </c>
      <c r="AO18" s="542">
        <f>SUMIFS('Faturamento NNE'!$K$2:$K$707,'Faturamento NNE'!$E$2:$E$707,'Infos Relatório'!$B$2,'Faturamento NNE'!$F$2:$F$707,'Infos Relatório'!$B18,'Faturamento NNE'!$AA$2:$AA$707,'Infos Relatório'!AM$1)</f>
        <v>0</v>
      </c>
      <c r="AP18" s="546">
        <f>SUMIFS('Faturamento NNE'!$P$2:$P$707,'Faturamento NNE'!$E$2:$E$707,'Infos Relatório'!$B$2,'Faturamento NNE'!$F$2:$F$707,'Infos Relatório'!$B18,'Faturamento NNE'!$AA$2:$AA$707,'Infos Relatório'!AM$1,'Faturamento NNE'!$U$2:$U$707,"Sim")+SUMIFS('Faturamento NNE'!$Q$2:$Q$707,'Faturamento NNE'!$E$2:$E$707,'Infos Relatório'!$B$2,'Faturamento NNE'!$F$2:$F$707,'Infos Relatório'!$B18,'Faturamento NNE'!$AA$2:$AA$707,'Infos Relatório'!AM$1,'Faturamento NNE'!$U$2:$U$707,"Sim")</f>
        <v>0</v>
      </c>
      <c r="AQ18" s="227" t="e">
        <f t="shared" si="5"/>
        <v>#DIV/0!</v>
      </c>
      <c r="AR18" s="545">
        <f>SUMIFS('Faturamento NNE'!$I$2:$I$707,'Faturamento NNE'!$E$2:$E$707,'Infos Relatório'!$B$2,'Faturamento NNE'!$F$2:$F$707,'Infos Relatório'!$B18,'Faturamento NNE'!$AA$2:$AA$707,'Infos Relatório'!AM$1)</f>
        <v>0</v>
      </c>
      <c r="AS18" s="541">
        <f>COUNTIFS('Faturamento NNE'!$E$2:$E$707,'Infos Relatório'!$B$2,'Faturamento NNE'!$F$2:$F$707,'Infos Relatório'!$B18,'Faturamento NNE'!$AA$2:$AA$707,'Infos Relatório'!AS$1)</f>
        <v>0</v>
      </c>
      <c r="AT18" s="542">
        <f>SUMIFS('Faturamento NNE'!$H$2:$H$707,'Faturamento NNE'!$E$2:$E$707,'Infos Relatório'!$B$2,'Faturamento NNE'!$F$2:$F$707,'Infos Relatório'!$B18,'Faturamento NNE'!$AA$2:$AA$707,'Infos Relatório'!AS$1)</f>
        <v>0</v>
      </c>
      <c r="AU18" s="542">
        <f>SUMIFS('Faturamento NNE'!$K$2:$K$707,'Faturamento NNE'!$E$2:$E$707,'Infos Relatório'!$B$2,'Faturamento NNE'!$F$2:$F$707,'Infos Relatório'!$B18,'Faturamento NNE'!$AA$2:$AA$707,'Infos Relatório'!AS$1)</f>
        <v>0</v>
      </c>
      <c r="AV18" s="546">
        <f>SUMIFS('Faturamento NNE'!$P$2:$P$707,'Faturamento NNE'!$E$2:$E$707,'Infos Relatório'!$B$2,'Faturamento NNE'!$F$2:$F$707,'Infos Relatório'!$B18,'Faturamento NNE'!$AA$2:$AA$707,'Infos Relatório'!AS$1,'Faturamento NNE'!$U$2:$U$707,"Sim")+SUMIFS('Faturamento NNE'!$Q$2:$Q$707,'Faturamento NNE'!$E$2:$E$707,'Infos Relatório'!$B$2,'Faturamento NNE'!$F$2:$F$707,'Infos Relatório'!$B18,'Faturamento NNE'!$AA$2:$AA$707,'Infos Relatório'!AS$1,'Faturamento NNE'!$U$2:$U$707,"Sim")</f>
        <v>0</v>
      </c>
      <c r="AW18" s="227" t="e">
        <f t="shared" si="6"/>
        <v>#DIV/0!</v>
      </c>
      <c r="AX18" s="545">
        <f>SUMIFS('Faturamento NNE'!$I$2:$I$707,'Faturamento NNE'!$E$2:$E$707,'Infos Relatório'!$B$2,'Faturamento NNE'!$F$2:$F$707,'Infos Relatório'!$B18,'Faturamento NNE'!$AA$2:$AA$707,'Infos Relatório'!AS$1)</f>
        <v>0</v>
      </c>
      <c r="AY18" s="541">
        <f>COUNTIFS('Faturamento NNE'!$E$2:$E$707,'Infos Relatório'!$B$2,'Faturamento NNE'!$F$2:$F$707,'Infos Relatório'!$B18,'Faturamento NNE'!$AA$2:$AA$707,'Infos Relatório'!AY$1)</f>
        <v>0</v>
      </c>
      <c r="AZ18" s="542">
        <f>SUMIFS('Faturamento NNE'!$H$2:$H$707,'Faturamento NNE'!$E$2:$E$707,'Infos Relatório'!$B$2,'Faturamento NNE'!$F$2:$F$707,'Infos Relatório'!$B18,'Faturamento NNE'!$AA$2:$AA$707,'Infos Relatório'!AY$1)</f>
        <v>0</v>
      </c>
      <c r="BA18" s="542">
        <f>SUMIFS('Faturamento NNE'!$K$2:$K$707,'Faturamento NNE'!$E$2:$E$707,'Infos Relatório'!$B$2,'Faturamento NNE'!$F$2:$F$707,'Infos Relatório'!$B18,'Faturamento NNE'!$AA$2:$AA$707,'Infos Relatório'!AY$1)</f>
        <v>0</v>
      </c>
      <c r="BB18" s="546">
        <f>SUMIFS('Faturamento NNE'!$P$2:$P$707,'Faturamento NNE'!$E$2:$E$707,'Infos Relatório'!$B$2,'Faturamento NNE'!$F$2:$F$707,'Infos Relatório'!$B18,'Faturamento NNE'!$AA$2:$AA$707,'Infos Relatório'!AY$1,'Faturamento NNE'!$U$2:$U$707,"Sim")+SUMIFS('Faturamento NNE'!$Q$2:$Q$707,'Faturamento NNE'!$E$2:$E$707,'Infos Relatório'!$B$2,'Faturamento NNE'!$F$2:$F$707,'Infos Relatório'!$B18,'Faturamento NNE'!$AA$2:$AA$707,'Infos Relatório'!AY$1,'Faturamento NNE'!$U$2:$U$707,"Sim")</f>
        <v>0</v>
      </c>
      <c r="BC18" s="227" t="e">
        <f t="shared" si="7"/>
        <v>#DIV/0!</v>
      </c>
      <c r="BD18" s="545">
        <f>SUMIFS('Faturamento NNE'!$I$2:$I$707,'Faturamento NNE'!$E$2:$E$707,'Infos Relatório'!$B$2,'Faturamento NNE'!$F$2:$F$707,'Infos Relatório'!$B18,'Faturamento NNE'!$AA$2:$AA$707,'Infos Relatório'!AY$1)</f>
        <v>0</v>
      </c>
      <c r="BE18" s="541">
        <f>COUNTIFS('Faturamento NNE'!$E$2:$E$707,'Infos Relatório'!$B$2,'Faturamento NNE'!$F$2:$F$707,'Infos Relatório'!$B18,'Faturamento NNE'!$AA$2:$AA$707,'Infos Relatório'!BE$1)</f>
        <v>0</v>
      </c>
      <c r="BF18" s="542">
        <f>SUMIFS('Faturamento NNE'!$H$2:$H$707,'Faturamento NNE'!$E$2:$E$707,'Infos Relatório'!$B$2,'Faturamento NNE'!$F$2:$F$707,'Infos Relatório'!$B18,'Faturamento NNE'!$AA$2:$AA$707,'Infos Relatório'!BE$1)</f>
        <v>0</v>
      </c>
      <c r="BG18" s="542">
        <f>SUMIFS('Faturamento NNE'!$K$2:$K$707,'Faturamento NNE'!$E$2:$E$707,'Infos Relatório'!$B$2,'Faturamento NNE'!$F$2:$F$707,'Infos Relatório'!$B18,'Faturamento NNE'!$AA$2:$AA$707,'Infos Relatório'!BE$1)</f>
        <v>0</v>
      </c>
      <c r="BH18" s="546">
        <f>SUMIFS('Faturamento NNE'!$P$2:$P$707,'Faturamento NNE'!$E$2:$E$707,'Infos Relatório'!$B$2,'Faturamento NNE'!$F$2:$F$707,'Infos Relatório'!$B18,'Faturamento NNE'!$AA$2:$AA$707,'Infos Relatório'!BE$1,'Faturamento NNE'!$U$2:$U$707,"Sim")+SUMIFS('Faturamento NNE'!$Q$2:$Q$707,'Faturamento NNE'!$E$2:$E$707,'Infos Relatório'!$B$2,'Faturamento NNE'!$F$2:$F$707,'Infos Relatório'!$B18,'Faturamento NNE'!$AA$2:$AA$707,'Infos Relatório'!BE$1,'Faturamento NNE'!$U$2:$U$707,"Sim")</f>
        <v>0</v>
      </c>
      <c r="BI18" s="227" t="e">
        <f t="shared" si="8"/>
        <v>#DIV/0!</v>
      </c>
      <c r="BJ18" s="545">
        <f>SUMIFS('Faturamento NNE'!$I$2:$I$707,'Faturamento NNE'!$E$2:$E$707,'Infos Relatório'!$B$2,'Faturamento NNE'!$F$2:$F$707,'Infos Relatório'!$B18,'Faturamento NNE'!$AA$2:$AA$707,'Infos Relatório'!BE$1)</f>
        <v>0</v>
      </c>
      <c r="BK18" s="541">
        <f>COUNTIFS('Faturamento NNE'!$E$2:$E$707,'Infos Relatório'!$B$2,'Faturamento NNE'!$F$2:$F$707,'Infos Relatório'!$B18,'Faturamento NNE'!$AA$2:$AA$707,'Infos Relatório'!BK$1)</f>
        <v>0</v>
      </c>
      <c r="BL18" s="542">
        <f>SUMIFS('Faturamento NNE'!$H$2:$H$707,'Faturamento NNE'!$E$2:$E$707,'Infos Relatório'!$B$2,'Faturamento NNE'!$F$2:$F$707,'Infos Relatório'!$B18,'Faturamento NNE'!$AA$2:$AA$707,'Infos Relatório'!BK$1)</f>
        <v>0</v>
      </c>
      <c r="BM18" s="542">
        <f>SUMIFS('Faturamento NNE'!$K$2:$K$707,'Faturamento NNE'!$E$2:$E$707,'Infos Relatório'!$B$2,'Faturamento NNE'!$F$2:$F$707,'Infos Relatório'!$B18,'Faturamento NNE'!$AA$2:$AA$707,'Infos Relatório'!BK$1)</f>
        <v>0</v>
      </c>
      <c r="BN18" s="546">
        <f>SUMIFS('Faturamento NNE'!$P$2:$P$707,'Faturamento NNE'!$E$2:$E$707,'Infos Relatório'!$B$2,'Faturamento NNE'!$F$2:$F$707,'Infos Relatório'!$B18,'Faturamento NNE'!$AA$2:$AA$707,'Infos Relatório'!BK$1,'Faturamento NNE'!$U$2:$U$707,"Sim")+SUMIFS('Faturamento NNE'!$Q$2:$Q$707,'Faturamento NNE'!$E$2:$E$707,'Infos Relatório'!$B$2,'Faturamento NNE'!$F$2:$F$707,'Infos Relatório'!$B18,'Faturamento NNE'!$AA$2:$AA$707,'Infos Relatório'!BK$1,'Faturamento NNE'!$U$2:$U$707,"Sim")</f>
        <v>0</v>
      </c>
      <c r="BO18" s="227" t="e">
        <f t="shared" si="9"/>
        <v>#DIV/0!</v>
      </c>
      <c r="BP18" s="545">
        <f>SUMIFS('Faturamento NNE'!$I$2:$I$707,'Faturamento NNE'!$E$2:$E$707,'Infos Relatório'!$B$2,'Faturamento NNE'!$F$2:$F$707,'Infos Relatório'!$B18,'Faturamento NNE'!$AA$2:$AA$707,'Infos Relatório'!BK$1)</f>
        <v>0</v>
      </c>
      <c r="BQ18" s="541">
        <f>COUNTIFS('Faturamento NNE'!$E$2:$E$707,'Infos Relatório'!$B$2,'Faturamento NNE'!$F$2:$F$707,'Infos Relatório'!$B18,'Faturamento NNE'!$AA$2:$AA$707,'Infos Relatório'!BQ$1)</f>
        <v>0</v>
      </c>
      <c r="BR18" s="542">
        <f>SUMIFS('Faturamento NNE'!$H$2:$H$707,'Faturamento NNE'!$E$2:$E$707,'Infos Relatório'!$B$2,'Faturamento NNE'!$F$2:$F$707,'Infos Relatório'!$B18,'Faturamento NNE'!$AA$2:$AA$707,'Infos Relatório'!BQ$1)</f>
        <v>0</v>
      </c>
      <c r="BS18" s="542">
        <f>SUMIFS('Faturamento NNE'!$K$2:$K$707,'Faturamento NNE'!$E$2:$E$707,'Infos Relatório'!$B$2,'Faturamento NNE'!$F$2:$F$707,'Infos Relatório'!$B18,'Faturamento NNE'!$AA$2:$AA$707,'Infos Relatório'!BQ$1)</f>
        <v>0</v>
      </c>
      <c r="BT18" s="546">
        <f>SUMIFS('Faturamento NNE'!$P$2:$P$707,'Faturamento NNE'!$E$2:$E$707,'Infos Relatório'!$B$2,'Faturamento NNE'!$F$2:$F$707,'Infos Relatório'!$B18,'Faturamento NNE'!$AA$2:$AA$707,'Infos Relatório'!BQ$1,'Faturamento NNE'!$U$2:$U$707,"Sim")+SUMIFS('Faturamento NNE'!$Q$2:$Q$707,'Faturamento NNE'!$E$2:$E$707,'Infos Relatório'!$B$2,'Faturamento NNE'!$F$2:$F$707,'Infos Relatório'!$B18,'Faturamento NNE'!$AA$2:$AA$707,'Infos Relatório'!BQ$1,'Faturamento NNE'!$U$2:$U$707,"Sim")</f>
        <v>0</v>
      </c>
      <c r="BU18" s="227" t="e">
        <f t="shared" si="10"/>
        <v>#DIV/0!</v>
      </c>
      <c r="BV18" s="545">
        <f>SUMIFS('Faturamento NNE'!$I$2:$I$707,'Faturamento NNE'!$E$2:$E$707,'Infos Relatório'!$B$2,'Faturamento NNE'!$F$2:$F$707,'Infos Relatório'!$B18,'Faturamento NNE'!$AA$2:$AA$707,'Infos Relatório'!BQ$1)</f>
        <v>0</v>
      </c>
    </row>
    <row r="19" spans="2:74">
      <c r="B19" s="217" t="s">
        <v>146</v>
      </c>
      <c r="C19" s="541">
        <f>COUNTIFS('Faturamento NNE'!$E$2:$E$707,'Infos Relatório'!$B$2,'Faturamento NNE'!$F$2:$F$707,'Infos Relatório'!$B19,'Faturamento NNE'!$AA$2:$AA$707,'Infos Relatório'!C$1)</f>
        <v>0</v>
      </c>
      <c r="D19" s="542">
        <f>SUMIFS('Faturamento NNE'!$H$2:$H$707,'Faturamento NNE'!$E$2:$E$707,'Infos Relatório'!$B$2,'Faturamento NNE'!$F$2:$F$707,'Infos Relatório'!$B19,'Faturamento NNE'!$AA$2:$AA$707,'Infos Relatório'!C$1)</f>
        <v>0</v>
      </c>
      <c r="E19" s="543">
        <f>SUMIFS('Faturamento NNE'!$K$2:$K$707,'Faturamento NNE'!$E$2:$E$707,'Infos Relatório'!$B$2,'Faturamento NNE'!$F$2:$F$707,'Infos Relatório'!$B19,'Faturamento NNE'!$AA$2:$AA$707,'Infos Relatório'!C$1)</f>
        <v>0</v>
      </c>
      <c r="F19" s="544">
        <f>SUMIFS('Faturamento NNE'!$P$2:$P$707,'Faturamento NNE'!$E$2:$E$707,'Infos Relatório'!$B$2,'Faturamento NNE'!$F$2:$F$707,'Infos Relatório'!$B19,'Faturamento NNE'!$AA$2:$AA$707,'Infos Relatório'!C$1,'Faturamento NNE'!$U$2:$U$707,"Sim")+SUMIFS('Faturamento NNE'!$Q$2:$Q$707,'Faturamento NNE'!$E$2:$E$707,'Infos Relatório'!$B$2,'Faturamento NNE'!$F$2:$F$707,'Infos Relatório'!$B19,'Faturamento NNE'!$AA$2:$AA$707,'Infos Relatório'!C$1,'Faturamento NNE'!$U$2:$U$707,"Sim")</f>
        <v>0</v>
      </c>
      <c r="G19" s="283" t="e">
        <f t="shared" si="11"/>
        <v>#DIV/0!</v>
      </c>
      <c r="H19" s="545">
        <f>SUMIFS('Faturamento NNE'!$I$2:$I$707,'Faturamento NNE'!$E$2:$E$707,'Infos Relatório'!$B$2,'Faturamento NNE'!$F$2:$F$707,'Infos Relatório'!$B19,'Faturamento NNE'!$AA$2:$AA$707,'Infos Relatório'!C$1)</f>
        <v>0</v>
      </c>
      <c r="I19" s="541">
        <f>COUNTIFS('Faturamento NNE'!$E$2:$E$707,'Infos Relatório'!$B$2,'Faturamento NNE'!$F$2:$F$707,'Infos Relatório'!$B19,'Faturamento NNE'!$AA$2:$AA$707,'Infos Relatório'!I$1)</f>
        <v>0</v>
      </c>
      <c r="J19" s="542">
        <f>SUMIFS('Faturamento NNE'!$H$2:$H$707,'Faturamento NNE'!$E$2:$E$707,'Infos Relatório'!$B$2,'Faturamento NNE'!$F$2:$F$707,'Infos Relatório'!$B19,'Faturamento NNE'!$AA$2:$AA$707,'Infos Relatório'!I$1)</f>
        <v>0</v>
      </c>
      <c r="K19" s="543">
        <f>SUMIFS('Faturamento NNE'!$K$2:$K$707,'Faturamento NNE'!$E$2:$E$707,'Infos Relatório'!$B$2,'Faturamento NNE'!$F$2:$F$707,'Infos Relatório'!$B19,'Faturamento NNE'!$AA$2:$AA$707,'Infos Relatório'!I$1)</f>
        <v>0</v>
      </c>
      <c r="L19" s="544">
        <f>SUMIFS('Faturamento NNE'!$P$2:$P$707,'Faturamento NNE'!$E$2:$E$707,'Infos Relatório'!$B$2,'Faturamento NNE'!$F$2:$F$707,'Infos Relatório'!$B19,'Faturamento NNE'!$AA$2:$AA$707,'Infos Relatório'!I$1,'Faturamento NNE'!$U$2:$U$707,"Sim")+SUMIFS('Faturamento NNE'!$Q$2:$Q$707,'Faturamento NNE'!$E$2:$E$707,'Infos Relatório'!$B$2,'Faturamento NNE'!$F$2:$F$707,'Infos Relatório'!$B19,'Faturamento NNE'!$AA$2:$AA$707,'Infos Relatório'!I$1,'Faturamento NNE'!$U$2:$U$707,"Sim")</f>
        <v>0</v>
      </c>
      <c r="M19" s="283" t="e">
        <f t="shared" si="0"/>
        <v>#DIV/0!</v>
      </c>
      <c r="N19" s="545">
        <f>SUMIFS('Faturamento NNE'!$I$2:$I$707,'Faturamento NNE'!$E$2:$E$707,'Infos Relatório'!$B$2,'Faturamento NNE'!$F$2:$F$707,'Infos Relatório'!$B19,'Faturamento NNE'!$AA$2:$AA$707,'Infos Relatório'!I$1)</f>
        <v>0</v>
      </c>
      <c r="O19" s="541">
        <f>COUNTIFS('Faturamento NNE'!$E$2:$E$707,'Infos Relatório'!$B$2,'Faturamento NNE'!$F$2:$F$707,'Infos Relatório'!$B19,'Faturamento NNE'!$AA$2:$AA$707,'Infos Relatório'!O$1)</f>
        <v>0</v>
      </c>
      <c r="P19" s="542">
        <f>SUMIFS('Faturamento NNE'!$H$2:$H$707,'Faturamento NNE'!$E$2:$E$707,'Infos Relatório'!$B$2,'Faturamento NNE'!$F$2:$F$707,'Infos Relatório'!$B19,'Faturamento NNE'!$AA$2:$AA$707,'Infos Relatório'!O$1)</f>
        <v>0</v>
      </c>
      <c r="Q19" s="542">
        <f>SUMIFS('Faturamento NNE'!$K$2:$K$707,'Faturamento NNE'!$E$2:$E$707,'Infos Relatório'!$B$2,'Faturamento NNE'!$F$2:$F$707,'Infos Relatório'!$B19,'Faturamento NNE'!$AA$2:$AA$707,'Infos Relatório'!O$1)</f>
        <v>0</v>
      </c>
      <c r="R19" s="546">
        <f>SUMIFS('Faturamento NNE'!$P$2:$P$707,'Faturamento NNE'!$E$2:$E$707,'Infos Relatório'!$B$2,'Faturamento NNE'!$F$2:$F$707,'Infos Relatório'!$B19,'Faturamento NNE'!$AA$2:$AA$707,'Infos Relatório'!O$1,'Faturamento NNE'!$U$2:$U$707,"Sim")+SUMIFS('Faturamento NNE'!$Q$2:$Q$707,'Faturamento NNE'!$E$2:$E$707,'Infos Relatório'!$B$2,'Faturamento NNE'!$F$2:$F$707,'Infos Relatório'!$B19,'Faturamento NNE'!$AA$2:$AA$707,'Infos Relatório'!O$1,'Faturamento NNE'!$U$2:$U$707,"Sim")</f>
        <v>0</v>
      </c>
      <c r="S19" s="227" t="e">
        <f t="shared" si="1"/>
        <v>#DIV/0!</v>
      </c>
      <c r="T19" s="545">
        <f>SUMIFS('Faturamento NNE'!$I$2:$I$707,'Faturamento NNE'!$E$2:$E$707,'Infos Relatório'!$B$2,'Faturamento NNE'!$F$2:$F$707,'Infos Relatório'!$B19,'Faturamento NNE'!$AA$2:$AA$707,'Infos Relatório'!O$1)</f>
        <v>0</v>
      </c>
      <c r="U19" s="541">
        <f>COUNTIFS('Faturamento NNE'!$E$2:$E$707,'Infos Relatório'!$B$2,'Faturamento NNE'!$F$2:$F$707,'Infos Relatório'!$B19,'Faturamento NNE'!$AA$2:$AA$707,'Infos Relatório'!U$1)</f>
        <v>0</v>
      </c>
      <c r="V19" s="542">
        <f>SUMIFS('Faturamento NNE'!$H$2:$H$707,'Faturamento NNE'!$E$2:$E$707,'Infos Relatório'!$B$2,'Faturamento NNE'!$F$2:$F$707,'Infos Relatório'!$B19,'Faturamento NNE'!$AA$2:$AA$707,'Infos Relatório'!U$1)</f>
        <v>0</v>
      </c>
      <c r="W19" s="542">
        <f>SUMIFS('Faturamento NNE'!$K$2:$K$707,'Faturamento NNE'!$E$2:$E$707,'Infos Relatório'!$B$2,'Faturamento NNE'!$F$2:$F$707,'Infos Relatório'!$B19,'Faturamento NNE'!$AA$2:$AA$707,'Infos Relatório'!U$1)</f>
        <v>0</v>
      </c>
      <c r="X19" s="546">
        <f>SUMIFS('Faturamento NNE'!$P$2:$P$707,'Faturamento NNE'!$E$2:$E$707,'Infos Relatório'!$B$2,'Faturamento NNE'!$F$2:$F$707,'Infos Relatório'!$B19,'Faturamento NNE'!$AA$2:$AA$707,'Infos Relatório'!U$1,'Faturamento NNE'!$U$2:$U$707,"Sim")+SUMIFS('Faturamento NNE'!$Q$2:$Q$707,'Faturamento NNE'!$E$2:$E$707,'Infos Relatório'!$B$2,'Faturamento NNE'!$F$2:$F$707,'Infos Relatório'!$B19,'Faturamento NNE'!$AA$2:$AA$707,'Infos Relatório'!U$1,'Faturamento NNE'!$U$2:$U$707,"Sim")</f>
        <v>0</v>
      </c>
      <c r="Y19" s="227" t="e">
        <f t="shared" si="2"/>
        <v>#DIV/0!</v>
      </c>
      <c r="Z19" s="545">
        <f>SUMIFS('Faturamento NNE'!$I$2:$I$707,'Faturamento NNE'!$E$2:$E$707,'Infos Relatório'!$B$2,'Faturamento NNE'!$F$2:$F$707,'Infos Relatório'!$B19,'Faturamento NNE'!$AA$2:$AA$707,'Infos Relatório'!U$1)</f>
        <v>0</v>
      </c>
      <c r="AA19" s="541">
        <f>COUNTIFS('Faturamento NNE'!$E$2:$E$707,'Infos Relatório'!$B$2,'Faturamento NNE'!$F$2:$F$707,'Infos Relatório'!$B19,'Faturamento NNE'!$AA$2:$AA$707,'Infos Relatório'!AA$1)</f>
        <v>0</v>
      </c>
      <c r="AB19" s="542">
        <f>SUMIFS('Faturamento NNE'!$H$2:$H$707,'Faturamento NNE'!$E$2:$E$707,'Infos Relatório'!$B$2,'Faturamento NNE'!$F$2:$F$707,'Infos Relatório'!$B19,'Faturamento NNE'!$AA$2:$AA$707,'Infos Relatório'!AA$1)</f>
        <v>0</v>
      </c>
      <c r="AC19" s="542">
        <f>SUMIFS('Faturamento NNE'!$K$2:$K$707,'Faturamento NNE'!$E$2:$E$707,'Infos Relatório'!$B$2,'Faturamento NNE'!$F$2:$F$707,'Infos Relatório'!$B19,'Faturamento NNE'!$AA$2:$AA$707,'Infos Relatório'!AA$1)</f>
        <v>0</v>
      </c>
      <c r="AD19" s="546">
        <f>SUMIFS('Faturamento NNE'!$P$2:$P$707,'Faturamento NNE'!$E$2:$E$707,'Infos Relatório'!$B$2,'Faturamento NNE'!$F$2:$F$707,'Infos Relatório'!$B19,'Faturamento NNE'!$AA$2:$AA$707,'Infos Relatório'!AA$1,'Faturamento NNE'!$U$2:$U$707,"Sim")+SUMIFS('Faturamento NNE'!$Q$2:$Q$707,'Faturamento NNE'!$E$2:$E$707,'Infos Relatório'!$B$2,'Faturamento NNE'!$F$2:$F$707,'Infos Relatório'!$B19,'Faturamento NNE'!$AA$2:$AA$707,'Infos Relatório'!AA$1,'Faturamento NNE'!$U$2:$U$707,"Sim")</f>
        <v>0</v>
      </c>
      <c r="AE19" s="227" t="e">
        <f t="shared" si="3"/>
        <v>#DIV/0!</v>
      </c>
      <c r="AF19" s="545">
        <f>SUMIFS('Faturamento NNE'!$I$2:$I$707,'Faturamento NNE'!$E$2:$E$707,'Infos Relatório'!$B$2,'Faturamento NNE'!$F$2:$F$707,'Infos Relatório'!$B19,'Faturamento NNE'!$AA$2:$AA$707,'Infos Relatório'!AA$1)</f>
        <v>0</v>
      </c>
      <c r="AG19" s="541">
        <f>COUNTIFS('Faturamento NNE'!$E$2:$E$707,'Infos Relatório'!$B$2,'Faturamento NNE'!$F$2:$F$707,'Infos Relatório'!$B19,'Faturamento NNE'!$AA$2:$AA$707,'Infos Relatório'!AG$1)</f>
        <v>0</v>
      </c>
      <c r="AH19" s="542">
        <f>SUMIFS('Faturamento NNE'!$H$2:$H$707,'Faturamento NNE'!$E$2:$E$707,'Infos Relatório'!$B$2,'Faturamento NNE'!$F$2:$F$707,'Infos Relatório'!$B19,'Faturamento NNE'!$AA$2:$AA$707,'Infos Relatório'!AG$1)</f>
        <v>0</v>
      </c>
      <c r="AI19" s="542">
        <f>SUMIFS('Faturamento NNE'!$K$2:$K$707,'Faturamento NNE'!$E$2:$E$707,'Infos Relatório'!$B$2,'Faturamento NNE'!$F$2:$F$707,'Infos Relatório'!$B19,'Faturamento NNE'!$AA$2:$AA$707,'Infos Relatório'!AG$1)</f>
        <v>0</v>
      </c>
      <c r="AJ19" s="546">
        <f>SUMIFS('Faturamento NNE'!$P$2:$P$707,'Faturamento NNE'!$E$2:$E$707,'Infos Relatório'!$B$2,'Faturamento NNE'!$F$2:$F$707,'Infos Relatório'!$B19,'Faturamento NNE'!$AA$2:$AA$707,'Infos Relatório'!AG$1,'Faturamento NNE'!$U$2:$U$707,"Sim")+SUMIFS('Faturamento NNE'!$Q$2:$Q$707,'Faturamento NNE'!$E$2:$E$707,'Infos Relatório'!$B$2,'Faturamento NNE'!$F$2:$F$707,'Infos Relatório'!$B19,'Faturamento NNE'!$AA$2:$AA$707,'Infos Relatório'!AG$1,'Faturamento NNE'!$U$2:$U$707,"Sim")</f>
        <v>0</v>
      </c>
      <c r="AK19" s="227" t="e">
        <f t="shared" si="4"/>
        <v>#DIV/0!</v>
      </c>
      <c r="AL19" s="545">
        <f>SUMIFS('Faturamento NNE'!$I$2:$I$707,'Faturamento NNE'!$E$2:$E$707,'Infos Relatório'!$B$2,'Faturamento NNE'!$F$2:$F$707,'Infos Relatório'!$B19,'Faturamento NNE'!$AA$2:$AA$707,'Infos Relatório'!AG$1)</f>
        <v>0</v>
      </c>
      <c r="AM19" s="541">
        <f>COUNTIFS('Faturamento NNE'!$E$2:$E$707,'Infos Relatório'!$B$2,'Faturamento NNE'!$F$2:$F$707,'Infos Relatório'!$B19,'Faturamento NNE'!$AA$2:$AA$707,'Infos Relatório'!AM$1)</f>
        <v>0</v>
      </c>
      <c r="AN19" s="542">
        <f>SUMIFS('Faturamento NNE'!$H$2:$H$707,'Faturamento NNE'!$E$2:$E$707,'Infos Relatório'!$B$2,'Faturamento NNE'!$F$2:$F$707,'Infos Relatório'!$B19,'Faturamento NNE'!$AA$2:$AA$707,'Infos Relatório'!AM$1)</f>
        <v>0</v>
      </c>
      <c r="AO19" s="542">
        <f>SUMIFS('Faturamento NNE'!$K$2:$K$707,'Faturamento NNE'!$E$2:$E$707,'Infos Relatório'!$B$2,'Faturamento NNE'!$F$2:$F$707,'Infos Relatório'!$B19,'Faturamento NNE'!$AA$2:$AA$707,'Infos Relatório'!AM$1)</f>
        <v>0</v>
      </c>
      <c r="AP19" s="546">
        <f>SUMIFS('Faturamento NNE'!$P$2:$P$707,'Faturamento NNE'!$E$2:$E$707,'Infos Relatório'!$B$2,'Faturamento NNE'!$F$2:$F$707,'Infos Relatório'!$B19,'Faturamento NNE'!$AA$2:$AA$707,'Infos Relatório'!AM$1,'Faturamento NNE'!$U$2:$U$707,"Sim")+SUMIFS('Faturamento NNE'!$Q$2:$Q$707,'Faturamento NNE'!$E$2:$E$707,'Infos Relatório'!$B$2,'Faturamento NNE'!$F$2:$F$707,'Infos Relatório'!$B19,'Faturamento NNE'!$AA$2:$AA$707,'Infos Relatório'!AM$1,'Faturamento NNE'!$U$2:$U$707,"Sim")</f>
        <v>0</v>
      </c>
      <c r="AQ19" s="227" t="e">
        <f t="shared" si="5"/>
        <v>#DIV/0!</v>
      </c>
      <c r="AR19" s="545">
        <f>SUMIFS('Faturamento NNE'!$I$2:$I$707,'Faturamento NNE'!$E$2:$E$707,'Infos Relatório'!$B$2,'Faturamento NNE'!$F$2:$F$707,'Infos Relatório'!$B19,'Faturamento NNE'!$AA$2:$AA$707,'Infos Relatório'!AM$1)</f>
        <v>0</v>
      </c>
      <c r="AS19" s="541">
        <f>COUNTIFS('Faturamento NNE'!$E$2:$E$707,'Infos Relatório'!$B$2,'Faturamento NNE'!$F$2:$F$707,'Infos Relatório'!$B19,'Faturamento NNE'!$AA$2:$AA$707,'Infos Relatório'!AS$1)</f>
        <v>0</v>
      </c>
      <c r="AT19" s="542">
        <f>SUMIFS('Faturamento NNE'!$H$2:$H$707,'Faturamento NNE'!$E$2:$E$707,'Infos Relatório'!$B$2,'Faturamento NNE'!$F$2:$F$707,'Infos Relatório'!$B19,'Faturamento NNE'!$AA$2:$AA$707,'Infos Relatório'!AS$1)</f>
        <v>0</v>
      </c>
      <c r="AU19" s="542">
        <f>SUMIFS('Faturamento NNE'!$K$2:$K$707,'Faturamento NNE'!$E$2:$E$707,'Infos Relatório'!$B$2,'Faturamento NNE'!$F$2:$F$707,'Infos Relatório'!$B19,'Faturamento NNE'!$AA$2:$AA$707,'Infos Relatório'!AS$1)</f>
        <v>0</v>
      </c>
      <c r="AV19" s="546">
        <f>SUMIFS('Faturamento NNE'!$P$2:$P$707,'Faturamento NNE'!$E$2:$E$707,'Infos Relatório'!$B$2,'Faturamento NNE'!$F$2:$F$707,'Infos Relatório'!$B19,'Faturamento NNE'!$AA$2:$AA$707,'Infos Relatório'!AS$1,'Faturamento NNE'!$U$2:$U$707,"Sim")+SUMIFS('Faturamento NNE'!$Q$2:$Q$707,'Faturamento NNE'!$E$2:$E$707,'Infos Relatório'!$B$2,'Faturamento NNE'!$F$2:$F$707,'Infos Relatório'!$B19,'Faturamento NNE'!$AA$2:$AA$707,'Infos Relatório'!AS$1,'Faturamento NNE'!$U$2:$U$707,"Sim")</f>
        <v>0</v>
      </c>
      <c r="AW19" s="227" t="e">
        <f t="shared" si="6"/>
        <v>#DIV/0!</v>
      </c>
      <c r="AX19" s="545">
        <f>SUMIFS('Faturamento NNE'!$I$2:$I$707,'Faturamento NNE'!$E$2:$E$707,'Infos Relatório'!$B$2,'Faturamento NNE'!$F$2:$F$707,'Infos Relatório'!$B19,'Faturamento NNE'!$AA$2:$AA$707,'Infos Relatório'!AS$1)</f>
        <v>0</v>
      </c>
      <c r="AY19" s="541">
        <f>COUNTIFS('Faturamento NNE'!$E$2:$E$707,'Infos Relatório'!$B$2,'Faturamento NNE'!$F$2:$F$707,'Infos Relatório'!$B19,'Faturamento NNE'!$AA$2:$AA$707,'Infos Relatório'!AY$1)</f>
        <v>0</v>
      </c>
      <c r="AZ19" s="542">
        <f>SUMIFS('Faturamento NNE'!$H$2:$H$707,'Faturamento NNE'!$E$2:$E$707,'Infos Relatório'!$B$2,'Faturamento NNE'!$F$2:$F$707,'Infos Relatório'!$B19,'Faturamento NNE'!$AA$2:$AA$707,'Infos Relatório'!AY$1)</f>
        <v>0</v>
      </c>
      <c r="BA19" s="542">
        <f>SUMIFS('Faturamento NNE'!$K$2:$K$707,'Faturamento NNE'!$E$2:$E$707,'Infos Relatório'!$B$2,'Faturamento NNE'!$F$2:$F$707,'Infos Relatório'!$B19,'Faturamento NNE'!$AA$2:$AA$707,'Infos Relatório'!AY$1)</f>
        <v>0</v>
      </c>
      <c r="BB19" s="546">
        <f>SUMIFS('Faturamento NNE'!$P$2:$P$707,'Faturamento NNE'!$E$2:$E$707,'Infos Relatório'!$B$2,'Faturamento NNE'!$F$2:$F$707,'Infos Relatório'!$B19,'Faturamento NNE'!$AA$2:$AA$707,'Infos Relatório'!AY$1,'Faturamento NNE'!$U$2:$U$707,"Sim")+SUMIFS('Faturamento NNE'!$Q$2:$Q$707,'Faturamento NNE'!$E$2:$E$707,'Infos Relatório'!$B$2,'Faturamento NNE'!$F$2:$F$707,'Infos Relatório'!$B19,'Faturamento NNE'!$AA$2:$AA$707,'Infos Relatório'!AY$1,'Faturamento NNE'!$U$2:$U$707,"Sim")</f>
        <v>0</v>
      </c>
      <c r="BC19" s="227" t="e">
        <f t="shared" si="7"/>
        <v>#DIV/0!</v>
      </c>
      <c r="BD19" s="545">
        <f>SUMIFS('Faturamento NNE'!$I$2:$I$707,'Faturamento NNE'!$E$2:$E$707,'Infos Relatório'!$B$2,'Faturamento NNE'!$F$2:$F$707,'Infos Relatório'!$B19,'Faturamento NNE'!$AA$2:$AA$707,'Infos Relatório'!AY$1)</f>
        <v>0</v>
      </c>
      <c r="BE19" s="541">
        <f>COUNTIFS('Faturamento NNE'!$E$2:$E$707,'Infos Relatório'!$B$2,'Faturamento NNE'!$F$2:$F$707,'Infos Relatório'!$B19,'Faturamento NNE'!$AA$2:$AA$707,'Infos Relatório'!BE$1)</f>
        <v>0</v>
      </c>
      <c r="BF19" s="542">
        <f>SUMIFS('Faturamento NNE'!$H$2:$H$707,'Faturamento NNE'!$E$2:$E$707,'Infos Relatório'!$B$2,'Faturamento NNE'!$F$2:$F$707,'Infos Relatório'!$B19,'Faturamento NNE'!$AA$2:$AA$707,'Infos Relatório'!BE$1)</f>
        <v>0</v>
      </c>
      <c r="BG19" s="542">
        <f>SUMIFS('Faturamento NNE'!$K$2:$K$707,'Faturamento NNE'!$E$2:$E$707,'Infos Relatório'!$B$2,'Faturamento NNE'!$F$2:$F$707,'Infos Relatório'!$B19,'Faturamento NNE'!$AA$2:$AA$707,'Infos Relatório'!BE$1)</f>
        <v>0</v>
      </c>
      <c r="BH19" s="546">
        <f>SUMIFS('Faturamento NNE'!$P$2:$P$707,'Faturamento NNE'!$E$2:$E$707,'Infos Relatório'!$B$2,'Faturamento NNE'!$F$2:$F$707,'Infos Relatório'!$B19,'Faturamento NNE'!$AA$2:$AA$707,'Infos Relatório'!BE$1,'Faturamento NNE'!$U$2:$U$707,"Sim")+SUMIFS('Faturamento NNE'!$Q$2:$Q$707,'Faturamento NNE'!$E$2:$E$707,'Infos Relatório'!$B$2,'Faturamento NNE'!$F$2:$F$707,'Infos Relatório'!$B19,'Faturamento NNE'!$AA$2:$AA$707,'Infos Relatório'!BE$1,'Faturamento NNE'!$U$2:$U$707,"Sim")</f>
        <v>0</v>
      </c>
      <c r="BI19" s="227" t="e">
        <f t="shared" si="8"/>
        <v>#DIV/0!</v>
      </c>
      <c r="BJ19" s="545">
        <f>SUMIFS('Faturamento NNE'!$I$2:$I$707,'Faturamento NNE'!$E$2:$E$707,'Infos Relatório'!$B$2,'Faturamento NNE'!$F$2:$F$707,'Infos Relatório'!$B19,'Faturamento NNE'!$AA$2:$AA$707,'Infos Relatório'!BE$1)</f>
        <v>0</v>
      </c>
      <c r="BK19" s="541">
        <f>COUNTIFS('Faturamento NNE'!$E$2:$E$707,'Infos Relatório'!$B$2,'Faturamento NNE'!$F$2:$F$707,'Infos Relatório'!$B19,'Faturamento NNE'!$AA$2:$AA$707,'Infos Relatório'!BK$1)</f>
        <v>0</v>
      </c>
      <c r="BL19" s="542">
        <f>SUMIFS('Faturamento NNE'!$H$2:$H$707,'Faturamento NNE'!$E$2:$E$707,'Infos Relatório'!$B$2,'Faturamento NNE'!$F$2:$F$707,'Infos Relatório'!$B19,'Faturamento NNE'!$AA$2:$AA$707,'Infos Relatório'!BK$1)</f>
        <v>0</v>
      </c>
      <c r="BM19" s="542">
        <f>SUMIFS('Faturamento NNE'!$K$2:$K$707,'Faturamento NNE'!$E$2:$E$707,'Infos Relatório'!$B$2,'Faturamento NNE'!$F$2:$F$707,'Infos Relatório'!$B19,'Faturamento NNE'!$AA$2:$AA$707,'Infos Relatório'!BK$1)</f>
        <v>0</v>
      </c>
      <c r="BN19" s="546">
        <f>SUMIFS('Faturamento NNE'!$P$2:$P$707,'Faturamento NNE'!$E$2:$E$707,'Infos Relatório'!$B$2,'Faturamento NNE'!$F$2:$F$707,'Infos Relatório'!$B19,'Faturamento NNE'!$AA$2:$AA$707,'Infos Relatório'!BK$1,'Faturamento NNE'!$U$2:$U$707,"Sim")+SUMIFS('Faturamento NNE'!$Q$2:$Q$707,'Faturamento NNE'!$E$2:$E$707,'Infos Relatório'!$B$2,'Faturamento NNE'!$F$2:$F$707,'Infos Relatório'!$B19,'Faturamento NNE'!$AA$2:$AA$707,'Infos Relatório'!BK$1,'Faturamento NNE'!$U$2:$U$707,"Sim")</f>
        <v>0</v>
      </c>
      <c r="BO19" s="227" t="e">
        <f t="shared" si="9"/>
        <v>#DIV/0!</v>
      </c>
      <c r="BP19" s="545">
        <f>SUMIFS('Faturamento NNE'!$I$2:$I$707,'Faturamento NNE'!$E$2:$E$707,'Infos Relatório'!$B$2,'Faturamento NNE'!$F$2:$F$707,'Infos Relatório'!$B19,'Faturamento NNE'!$AA$2:$AA$707,'Infos Relatório'!BK$1)</f>
        <v>0</v>
      </c>
      <c r="BQ19" s="541">
        <f>COUNTIFS('Faturamento NNE'!$E$2:$E$707,'Infos Relatório'!$B$2,'Faturamento NNE'!$F$2:$F$707,'Infos Relatório'!$B19,'Faturamento NNE'!$AA$2:$AA$707,'Infos Relatório'!BQ$1)</f>
        <v>0</v>
      </c>
      <c r="BR19" s="542">
        <f>SUMIFS('Faturamento NNE'!$H$2:$H$707,'Faturamento NNE'!$E$2:$E$707,'Infos Relatório'!$B$2,'Faturamento NNE'!$F$2:$F$707,'Infos Relatório'!$B19,'Faturamento NNE'!$AA$2:$AA$707,'Infos Relatório'!BQ$1)</f>
        <v>0</v>
      </c>
      <c r="BS19" s="542">
        <f>SUMIFS('Faturamento NNE'!$K$2:$K$707,'Faturamento NNE'!$E$2:$E$707,'Infos Relatório'!$B$2,'Faturamento NNE'!$F$2:$F$707,'Infos Relatório'!$B19,'Faturamento NNE'!$AA$2:$AA$707,'Infos Relatório'!BQ$1)</f>
        <v>0</v>
      </c>
      <c r="BT19" s="546">
        <f>SUMIFS('Faturamento NNE'!$P$2:$P$707,'Faturamento NNE'!$E$2:$E$707,'Infos Relatório'!$B$2,'Faturamento NNE'!$F$2:$F$707,'Infos Relatório'!$B19,'Faturamento NNE'!$AA$2:$AA$707,'Infos Relatório'!BQ$1,'Faturamento NNE'!$U$2:$U$707,"Sim")+SUMIFS('Faturamento NNE'!$Q$2:$Q$707,'Faturamento NNE'!$E$2:$E$707,'Infos Relatório'!$B$2,'Faturamento NNE'!$F$2:$F$707,'Infos Relatório'!$B19,'Faturamento NNE'!$AA$2:$AA$707,'Infos Relatório'!BQ$1,'Faturamento NNE'!$U$2:$U$707,"Sim")</f>
        <v>0</v>
      </c>
      <c r="BU19" s="227" t="e">
        <f t="shared" si="10"/>
        <v>#DIV/0!</v>
      </c>
      <c r="BV19" s="545">
        <f>SUMIFS('Faturamento NNE'!$I$2:$I$707,'Faturamento NNE'!$E$2:$E$707,'Infos Relatório'!$B$2,'Faturamento NNE'!$F$2:$F$707,'Infos Relatório'!$B19,'Faturamento NNE'!$AA$2:$AA$707,'Infos Relatório'!BQ$1)</f>
        <v>0</v>
      </c>
    </row>
    <row r="20" spans="2:74">
      <c r="B20" s="217" t="s">
        <v>147</v>
      </c>
      <c r="C20" s="541">
        <f>COUNTIFS('Faturamento NNE'!$E$2:$E$707,'Infos Relatório'!$B$2,'Faturamento NNE'!$F$2:$F$707,'Infos Relatório'!$B20,'Faturamento NNE'!$AA$2:$AA$707,'Infos Relatório'!C$1)</f>
        <v>0</v>
      </c>
      <c r="D20" s="542">
        <f>SUMIFS('Faturamento NNE'!$H$2:$H$707,'Faturamento NNE'!$E$2:$E$707,'Infos Relatório'!$B$2,'Faturamento NNE'!$F$2:$F$707,'Infos Relatório'!$B20,'Faturamento NNE'!$AA$2:$AA$707,'Infos Relatório'!C$1)</f>
        <v>0</v>
      </c>
      <c r="E20" s="543">
        <f>SUMIFS('Faturamento NNE'!$K$2:$K$707,'Faturamento NNE'!$E$2:$E$707,'Infos Relatório'!$B$2,'Faturamento NNE'!$F$2:$F$707,'Infos Relatório'!$B20,'Faturamento NNE'!$AA$2:$AA$707,'Infos Relatório'!C$1)</f>
        <v>0</v>
      </c>
      <c r="F20" s="544">
        <f>SUMIFS('Faturamento NNE'!$P$2:$P$707,'Faturamento NNE'!$E$2:$E$707,'Infos Relatório'!$B$2,'Faturamento NNE'!$F$2:$F$707,'Infos Relatório'!$B20,'Faturamento NNE'!$AA$2:$AA$707,'Infos Relatório'!C$1,'Faturamento NNE'!$U$2:$U$707,"Sim")+SUMIFS('Faturamento NNE'!$Q$2:$Q$707,'Faturamento NNE'!$E$2:$E$707,'Infos Relatório'!$B$2,'Faturamento NNE'!$F$2:$F$707,'Infos Relatório'!$B20,'Faturamento NNE'!$AA$2:$AA$707,'Infos Relatório'!C$1,'Faturamento NNE'!$U$2:$U$707,"Sim")</f>
        <v>0</v>
      </c>
      <c r="G20" s="283" t="e">
        <f t="shared" si="11"/>
        <v>#DIV/0!</v>
      </c>
      <c r="H20" s="545">
        <f>SUMIFS('Faturamento NNE'!$I$2:$I$707,'Faturamento NNE'!$E$2:$E$707,'Infos Relatório'!$B$2,'Faturamento NNE'!$F$2:$F$707,'Infos Relatório'!$B20,'Faturamento NNE'!$AA$2:$AA$707,'Infos Relatório'!C$1)</f>
        <v>0</v>
      </c>
      <c r="I20" s="541">
        <f>COUNTIFS('Faturamento NNE'!$E$2:$E$707,'Infos Relatório'!$B$2,'Faturamento NNE'!$F$2:$F$707,'Infos Relatório'!$B20,'Faturamento NNE'!$AA$2:$AA$707,'Infos Relatório'!I$1)</f>
        <v>0</v>
      </c>
      <c r="J20" s="542">
        <f>SUMIFS('Faturamento NNE'!$H$2:$H$707,'Faturamento NNE'!$E$2:$E$707,'Infos Relatório'!$B$2,'Faturamento NNE'!$F$2:$F$707,'Infos Relatório'!$B20,'Faturamento NNE'!$AA$2:$AA$707,'Infos Relatório'!I$1)</f>
        <v>0</v>
      </c>
      <c r="K20" s="543">
        <f>SUMIFS('Faturamento NNE'!$K$2:$K$707,'Faturamento NNE'!$E$2:$E$707,'Infos Relatório'!$B$2,'Faturamento NNE'!$F$2:$F$707,'Infos Relatório'!$B20,'Faturamento NNE'!$AA$2:$AA$707,'Infos Relatório'!I$1)</f>
        <v>0</v>
      </c>
      <c r="L20" s="544">
        <f>SUMIFS('Faturamento NNE'!$P$2:$P$707,'Faturamento NNE'!$E$2:$E$707,'Infos Relatório'!$B$2,'Faturamento NNE'!$F$2:$F$707,'Infos Relatório'!$B20,'Faturamento NNE'!$AA$2:$AA$707,'Infos Relatório'!I$1,'Faturamento NNE'!$U$2:$U$707,"Sim")+SUMIFS('Faturamento NNE'!$Q$2:$Q$707,'Faturamento NNE'!$E$2:$E$707,'Infos Relatório'!$B$2,'Faturamento NNE'!$F$2:$F$707,'Infos Relatório'!$B20,'Faturamento NNE'!$AA$2:$AA$707,'Infos Relatório'!I$1,'Faturamento NNE'!$U$2:$U$707,"Sim")</f>
        <v>0</v>
      </c>
      <c r="M20" s="283" t="e">
        <f t="shared" si="0"/>
        <v>#DIV/0!</v>
      </c>
      <c r="N20" s="545">
        <f>SUMIFS('Faturamento NNE'!$I$2:$I$707,'Faturamento NNE'!$E$2:$E$707,'Infos Relatório'!$B$2,'Faturamento NNE'!$F$2:$F$707,'Infos Relatório'!$B20,'Faturamento NNE'!$AA$2:$AA$707,'Infos Relatório'!I$1)</f>
        <v>0</v>
      </c>
      <c r="O20" s="541">
        <f>COUNTIFS('Faturamento NNE'!$E$2:$E$707,'Infos Relatório'!$B$2,'Faturamento NNE'!$F$2:$F$707,'Infos Relatório'!$B20,'Faturamento NNE'!$AA$2:$AA$707,'Infos Relatório'!O$1)</f>
        <v>0</v>
      </c>
      <c r="P20" s="542">
        <f>SUMIFS('Faturamento NNE'!$H$2:$H$707,'Faturamento NNE'!$E$2:$E$707,'Infos Relatório'!$B$2,'Faturamento NNE'!$F$2:$F$707,'Infos Relatório'!$B20,'Faturamento NNE'!$AA$2:$AA$707,'Infos Relatório'!O$1)</f>
        <v>0</v>
      </c>
      <c r="Q20" s="542">
        <f>SUMIFS('Faturamento NNE'!$K$2:$K$707,'Faturamento NNE'!$E$2:$E$707,'Infos Relatório'!$B$2,'Faturamento NNE'!$F$2:$F$707,'Infos Relatório'!$B20,'Faturamento NNE'!$AA$2:$AA$707,'Infos Relatório'!O$1)</f>
        <v>0</v>
      </c>
      <c r="R20" s="546">
        <f>SUMIFS('Faturamento NNE'!$P$2:$P$707,'Faturamento NNE'!$E$2:$E$707,'Infos Relatório'!$B$2,'Faturamento NNE'!$F$2:$F$707,'Infos Relatório'!$B20,'Faturamento NNE'!$AA$2:$AA$707,'Infos Relatório'!O$1,'Faturamento NNE'!$U$2:$U$707,"Sim")+SUMIFS('Faturamento NNE'!$Q$2:$Q$707,'Faturamento NNE'!$E$2:$E$707,'Infos Relatório'!$B$2,'Faturamento NNE'!$F$2:$F$707,'Infos Relatório'!$B20,'Faturamento NNE'!$AA$2:$AA$707,'Infos Relatório'!O$1,'Faturamento NNE'!$U$2:$U$707,"Sim")</f>
        <v>0</v>
      </c>
      <c r="S20" s="227" t="e">
        <f t="shared" si="1"/>
        <v>#DIV/0!</v>
      </c>
      <c r="T20" s="545">
        <f>SUMIFS('Faturamento NNE'!$I$2:$I$707,'Faturamento NNE'!$E$2:$E$707,'Infos Relatório'!$B$2,'Faturamento NNE'!$F$2:$F$707,'Infos Relatório'!$B20,'Faturamento NNE'!$AA$2:$AA$707,'Infos Relatório'!O$1)</f>
        <v>0</v>
      </c>
      <c r="U20" s="541">
        <f>COUNTIFS('Faturamento NNE'!$E$2:$E$707,'Infos Relatório'!$B$2,'Faturamento NNE'!$F$2:$F$707,'Infos Relatório'!$B20,'Faturamento NNE'!$AA$2:$AA$707,'Infos Relatório'!U$1)</f>
        <v>0</v>
      </c>
      <c r="V20" s="542">
        <f>SUMIFS('Faturamento NNE'!$H$2:$H$707,'Faturamento NNE'!$E$2:$E$707,'Infos Relatório'!$B$2,'Faturamento NNE'!$F$2:$F$707,'Infos Relatório'!$B20,'Faturamento NNE'!$AA$2:$AA$707,'Infos Relatório'!U$1)</f>
        <v>0</v>
      </c>
      <c r="W20" s="542">
        <f>SUMIFS('Faturamento NNE'!$K$2:$K$707,'Faturamento NNE'!$E$2:$E$707,'Infos Relatório'!$B$2,'Faturamento NNE'!$F$2:$F$707,'Infos Relatório'!$B20,'Faturamento NNE'!$AA$2:$AA$707,'Infos Relatório'!U$1)</f>
        <v>0</v>
      </c>
      <c r="X20" s="546">
        <f>SUMIFS('Faturamento NNE'!$P$2:$P$707,'Faturamento NNE'!$E$2:$E$707,'Infos Relatório'!$B$2,'Faturamento NNE'!$F$2:$F$707,'Infos Relatório'!$B20,'Faturamento NNE'!$AA$2:$AA$707,'Infos Relatório'!U$1,'Faturamento NNE'!$U$2:$U$707,"Sim")+SUMIFS('Faturamento NNE'!$Q$2:$Q$707,'Faturamento NNE'!$E$2:$E$707,'Infos Relatório'!$B$2,'Faturamento NNE'!$F$2:$F$707,'Infos Relatório'!$B20,'Faturamento NNE'!$AA$2:$AA$707,'Infos Relatório'!U$1,'Faturamento NNE'!$U$2:$U$707,"Sim")</f>
        <v>0</v>
      </c>
      <c r="Y20" s="227" t="e">
        <f t="shared" si="2"/>
        <v>#DIV/0!</v>
      </c>
      <c r="Z20" s="545">
        <f>SUMIFS('Faturamento NNE'!$I$2:$I$707,'Faturamento NNE'!$E$2:$E$707,'Infos Relatório'!$B$2,'Faturamento NNE'!$F$2:$F$707,'Infos Relatório'!$B20,'Faturamento NNE'!$AA$2:$AA$707,'Infos Relatório'!U$1)</f>
        <v>0</v>
      </c>
      <c r="AA20" s="541">
        <f>COUNTIFS('Faturamento NNE'!$E$2:$E$707,'Infos Relatório'!$B$2,'Faturamento NNE'!$F$2:$F$707,'Infos Relatório'!$B20,'Faturamento NNE'!$AA$2:$AA$707,'Infos Relatório'!AA$1)</f>
        <v>0</v>
      </c>
      <c r="AB20" s="542">
        <f>SUMIFS('Faturamento NNE'!$H$2:$H$707,'Faturamento NNE'!$E$2:$E$707,'Infos Relatório'!$B$2,'Faturamento NNE'!$F$2:$F$707,'Infos Relatório'!$B20,'Faturamento NNE'!$AA$2:$AA$707,'Infos Relatório'!AA$1)</f>
        <v>0</v>
      </c>
      <c r="AC20" s="542">
        <f>SUMIFS('Faturamento NNE'!$K$2:$K$707,'Faturamento NNE'!$E$2:$E$707,'Infos Relatório'!$B$2,'Faturamento NNE'!$F$2:$F$707,'Infos Relatório'!$B20,'Faturamento NNE'!$AA$2:$AA$707,'Infos Relatório'!AA$1)</f>
        <v>0</v>
      </c>
      <c r="AD20" s="546">
        <f>SUMIFS('Faturamento NNE'!$P$2:$P$707,'Faturamento NNE'!$E$2:$E$707,'Infos Relatório'!$B$2,'Faturamento NNE'!$F$2:$F$707,'Infos Relatório'!$B20,'Faturamento NNE'!$AA$2:$AA$707,'Infos Relatório'!AA$1,'Faturamento NNE'!$U$2:$U$707,"Sim")+SUMIFS('Faturamento NNE'!$Q$2:$Q$707,'Faturamento NNE'!$E$2:$E$707,'Infos Relatório'!$B$2,'Faturamento NNE'!$F$2:$F$707,'Infos Relatório'!$B20,'Faturamento NNE'!$AA$2:$AA$707,'Infos Relatório'!AA$1,'Faturamento NNE'!$U$2:$U$707,"Sim")</f>
        <v>0</v>
      </c>
      <c r="AE20" s="227" t="e">
        <f t="shared" si="3"/>
        <v>#DIV/0!</v>
      </c>
      <c r="AF20" s="545">
        <f>SUMIFS('Faturamento NNE'!$I$2:$I$707,'Faturamento NNE'!$E$2:$E$707,'Infos Relatório'!$B$2,'Faturamento NNE'!$F$2:$F$707,'Infos Relatório'!$B20,'Faturamento NNE'!$AA$2:$AA$707,'Infos Relatório'!AA$1)</f>
        <v>0</v>
      </c>
      <c r="AG20" s="541">
        <f>COUNTIFS('Faturamento NNE'!$E$2:$E$707,'Infos Relatório'!$B$2,'Faturamento NNE'!$F$2:$F$707,'Infos Relatório'!$B20,'Faturamento NNE'!$AA$2:$AA$707,'Infos Relatório'!AG$1)</f>
        <v>0</v>
      </c>
      <c r="AH20" s="542">
        <f>SUMIFS('Faturamento NNE'!$H$2:$H$707,'Faturamento NNE'!$E$2:$E$707,'Infos Relatório'!$B$2,'Faturamento NNE'!$F$2:$F$707,'Infos Relatório'!$B20,'Faturamento NNE'!$AA$2:$AA$707,'Infos Relatório'!AG$1)</f>
        <v>0</v>
      </c>
      <c r="AI20" s="542">
        <f>SUMIFS('Faturamento NNE'!$K$2:$K$707,'Faturamento NNE'!$E$2:$E$707,'Infos Relatório'!$B$2,'Faturamento NNE'!$F$2:$F$707,'Infos Relatório'!$B20,'Faturamento NNE'!$AA$2:$AA$707,'Infos Relatório'!AG$1)</f>
        <v>0</v>
      </c>
      <c r="AJ20" s="546">
        <f>SUMIFS('Faturamento NNE'!$P$2:$P$707,'Faturamento NNE'!$E$2:$E$707,'Infos Relatório'!$B$2,'Faturamento NNE'!$F$2:$F$707,'Infos Relatório'!$B20,'Faturamento NNE'!$AA$2:$AA$707,'Infos Relatório'!AG$1,'Faturamento NNE'!$U$2:$U$707,"Sim")+SUMIFS('Faturamento NNE'!$Q$2:$Q$707,'Faturamento NNE'!$E$2:$E$707,'Infos Relatório'!$B$2,'Faturamento NNE'!$F$2:$F$707,'Infos Relatório'!$B20,'Faturamento NNE'!$AA$2:$AA$707,'Infos Relatório'!AG$1,'Faturamento NNE'!$U$2:$U$707,"Sim")</f>
        <v>0</v>
      </c>
      <c r="AK20" s="227" t="e">
        <f t="shared" si="4"/>
        <v>#DIV/0!</v>
      </c>
      <c r="AL20" s="545">
        <f>SUMIFS('Faturamento NNE'!$I$2:$I$707,'Faturamento NNE'!$E$2:$E$707,'Infos Relatório'!$B$2,'Faturamento NNE'!$F$2:$F$707,'Infos Relatório'!$B20,'Faturamento NNE'!$AA$2:$AA$707,'Infos Relatório'!AG$1)</f>
        <v>0</v>
      </c>
      <c r="AM20" s="541">
        <f>COUNTIFS('Faturamento NNE'!$E$2:$E$707,'Infos Relatório'!$B$2,'Faturamento NNE'!$F$2:$F$707,'Infos Relatório'!$B20,'Faturamento NNE'!$AA$2:$AA$707,'Infos Relatório'!AM$1)</f>
        <v>0</v>
      </c>
      <c r="AN20" s="542">
        <f>SUMIFS('Faturamento NNE'!$H$2:$H$707,'Faturamento NNE'!$E$2:$E$707,'Infos Relatório'!$B$2,'Faturamento NNE'!$F$2:$F$707,'Infos Relatório'!$B20,'Faturamento NNE'!$AA$2:$AA$707,'Infos Relatório'!AM$1)</f>
        <v>0</v>
      </c>
      <c r="AO20" s="542">
        <f>SUMIFS('Faturamento NNE'!$K$2:$K$707,'Faturamento NNE'!$E$2:$E$707,'Infos Relatório'!$B$2,'Faturamento NNE'!$F$2:$F$707,'Infos Relatório'!$B20,'Faturamento NNE'!$AA$2:$AA$707,'Infos Relatório'!AM$1)</f>
        <v>0</v>
      </c>
      <c r="AP20" s="546">
        <f>SUMIFS('Faturamento NNE'!$P$2:$P$707,'Faturamento NNE'!$E$2:$E$707,'Infos Relatório'!$B$2,'Faturamento NNE'!$F$2:$F$707,'Infos Relatório'!$B20,'Faturamento NNE'!$AA$2:$AA$707,'Infos Relatório'!AM$1,'Faturamento NNE'!$U$2:$U$707,"Sim")+SUMIFS('Faturamento NNE'!$Q$2:$Q$707,'Faturamento NNE'!$E$2:$E$707,'Infos Relatório'!$B$2,'Faturamento NNE'!$F$2:$F$707,'Infos Relatório'!$B20,'Faturamento NNE'!$AA$2:$AA$707,'Infos Relatório'!AM$1,'Faturamento NNE'!$U$2:$U$707,"Sim")</f>
        <v>0</v>
      </c>
      <c r="AQ20" s="227" t="e">
        <f t="shared" si="5"/>
        <v>#DIV/0!</v>
      </c>
      <c r="AR20" s="545">
        <f>SUMIFS('Faturamento NNE'!$I$2:$I$707,'Faturamento NNE'!$E$2:$E$707,'Infos Relatório'!$B$2,'Faturamento NNE'!$F$2:$F$707,'Infos Relatório'!$B20,'Faturamento NNE'!$AA$2:$AA$707,'Infos Relatório'!AM$1)</f>
        <v>0</v>
      </c>
      <c r="AS20" s="541">
        <f>COUNTIFS('Faturamento NNE'!$E$2:$E$707,'Infos Relatório'!$B$2,'Faturamento NNE'!$F$2:$F$707,'Infos Relatório'!$B20,'Faturamento NNE'!$AA$2:$AA$707,'Infos Relatório'!AS$1)</f>
        <v>0</v>
      </c>
      <c r="AT20" s="542">
        <f>SUMIFS('Faturamento NNE'!$H$2:$H$707,'Faturamento NNE'!$E$2:$E$707,'Infos Relatório'!$B$2,'Faturamento NNE'!$F$2:$F$707,'Infos Relatório'!$B20,'Faturamento NNE'!$AA$2:$AA$707,'Infos Relatório'!AS$1)</f>
        <v>0</v>
      </c>
      <c r="AU20" s="542">
        <f>SUMIFS('Faturamento NNE'!$K$2:$K$707,'Faturamento NNE'!$E$2:$E$707,'Infos Relatório'!$B$2,'Faturamento NNE'!$F$2:$F$707,'Infos Relatório'!$B20,'Faturamento NNE'!$AA$2:$AA$707,'Infos Relatório'!AS$1)</f>
        <v>0</v>
      </c>
      <c r="AV20" s="546">
        <f>SUMIFS('Faturamento NNE'!$P$2:$P$707,'Faturamento NNE'!$E$2:$E$707,'Infos Relatório'!$B$2,'Faturamento NNE'!$F$2:$F$707,'Infos Relatório'!$B20,'Faturamento NNE'!$AA$2:$AA$707,'Infos Relatório'!AS$1,'Faturamento NNE'!$U$2:$U$707,"Sim")+SUMIFS('Faturamento NNE'!$Q$2:$Q$707,'Faturamento NNE'!$E$2:$E$707,'Infos Relatório'!$B$2,'Faturamento NNE'!$F$2:$F$707,'Infos Relatório'!$B20,'Faturamento NNE'!$AA$2:$AA$707,'Infos Relatório'!AS$1,'Faturamento NNE'!$U$2:$U$707,"Sim")</f>
        <v>0</v>
      </c>
      <c r="AW20" s="227" t="e">
        <f t="shared" si="6"/>
        <v>#DIV/0!</v>
      </c>
      <c r="AX20" s="545">
        <f>SUMIFS('Faturamento NNE'!$I$2:$I$707,'Faturamento NNE'!$E$2:$E$707,'Infos Relatório'!$B$2,'Faturamento NNE'!$F$2:$F$707,'Infos Relatório'!$B20,'Faturamento NNE'!$AA$2:$AA$707,'Infos Relatório'!AS$1)</f>
        <v>0</v>
      </c>
      <c r="AY20" s="541">
        <f>COUNTIFS('Faturamento NNE'!$E$2:$E$707,'Infos Relatório'!$B$2,'Faturamento NNE'!$F$2:$F$707,'Infos Relatório'!$B20,'Faturamento NNE'!$AA$2:$AA$707,'Infos Relatório'!AY$1)</f>
        <v>0</v>
      </c>
      <c r="AZ20" s="542">
        <f>SUMIFS('Faturamento NNE'!$H$2:$H$707,'Faturamento NNE'!$E$2:$E$707,'Infos Relatório'!$B$2,'Faturamento NNE'!$F$2:$F$707,'Infos Relatório'!$B20,'Faturamento NNE'!$AA$2:$AA$707,'Infos Relatório'!AY$1)</f>
        <v>0</v>
      </c>
      <c r="BA20" s="542">
        <f>SUMIFS('Faturamento NNE'!$K$2:$K$707,'Faturamento NNE'!$E$2:$E$707,'Infos Relatório'!$B$2,'Faturamento NNE'!$F$2:$F$707,'Infos Relatório'!$B20,'Faturamento NNE'!$AA$2:$AA$707,'Infos Relatório'!AY$1)</f>
        <v>0</v>
      </c>
      <c r="BB20" s="546">
        <f>SUMIFS('Faturamento NNE'!$P$2:$P$707,'Faturamento NNE'!$E$2:$E$707,'Infos Relatório'!$B$2,'Faturamento NNE'!$F$2:$F$707,'Infos Relatório'!$B20,'Faturamento NNE'!$AA$2:$AA$707,'Infos Relatório'!AY$1,'Faturamento NNE'!$U$2:$U$707,"Sim")+SUMIFS('Faturamento NNE'!$Q$2:$Q$707,'Faturamento NNE'!$E$2:$E$707,'Infos Relatório'!$B$2,'Faturamento NNE'!$F$2:$F$707,'Infos Relatório'!$B20,'Faturamento NNE'!$AA$2:$AA$707,'Infos Relatório'!AY$1,'Faturamento NNE'!$U$2:$U$707,"Sim")</f>
        <v>0</v>
      </c>
      <c r="BC20" s="227" t="e">
        <f t="shared" si="7"/>
        <v>#DIV/0!</v>
      </c>
      <c r="BD20" s="545">
        <f>SUMIFS('Faturamento NNE'!$I$2:$I$707,'Faturamento NNE'!$E$2:$E$707,'Infos Relatório'!$B$2,'Faturamento NNE'!$F$2:$F$707,'Infos Relatório'!$B20,'Faturamento NNE'!$AA$2:$AA$707,'Infos Relatório'!AY$1)</f>
        <v>0</v>
      </c>
      <c r="BE20" s="541">
        <f>COUNTIFS('Faturamento NNE'!$E$2:$E$707,'Infos Relatório'!$B$2,'Faturamento NNE'!$F$2:$F$707,'Infos Relatório'!$B20,'Faturamento NNE'!$AA$2:$AA$707,'Infos Relatório'!BE$1)</f>
        <v>0</v>
      </c>
      <c r="BF20" s="542">
        <f>SUMIFS('Faturamento NNE'!$H$2:$H$707,'Faturamento NNE'!$E$2:$E$707,'Infos Relatório'!$B$2,'Faturamento NNE'!$F$2:$F$707,'Infos Relatório'!$B20,'Faturamento NNE'!$AA$2:$AA$707,'Infos Relatório'!BE$1)</f>
        <v>0</v>
      </c>
      <c r="BG20" s="542">
        <f>SUMIFS('Faturamento NNE'!$K$2:$K$707,'Faturamento NNE'!$E$2:$E$707,'Infos Relatório'!$B$2,'Faturamento NNE'!$F$2:$F$707,'Infos Relatório'!$B20,'Faturamento NNE'!$AA$2:$AA$707,'Infos Relatório'!BE$1)</f>
        <v>0</v>
      </c>
      <c r="BH20" s="546">
        <f>SUMIFS('Faturamento NNE'!$P$2:$P$707,'Faturamento NNE'!$E$2:$E$707,'Infos Relatório'!$B$2,'Faturamento NNE'!$F$2:$F$707,'Infos Relatório'!$B20,'Faturamento NNE'!$AA$2:$AA$707,'Infos Relatório'!BE$1,'Faturamento NNE'!$U$2:$U$707,"Sim")+SUMIFS('Faturamento NNE'!$Q$2:$Q$707,'Faturamento NNE'!$E$2:$E$707,'Infos Relatório'!$B$2,'Faturamento NNE'!$F$2:$F$707,'Infos Relatório'!$B20,'Faturamento NNE'!$AA$2:$AA$707,'Infos Relatório'!BE$1,'Faturamento NNE'!$U$2:$U$707,"Sim")</f>
        <v>0</v>
      </c>
      <c r="BI20" s="227" t="e">
        <f t="shared" si="8"/>
        <v>#DIV/0!</v>
      </c>
      <c r="BJ20" s="545">
        <f>SUMIFS('Faturamento NNE'!$I$2:$I$707,'Faturamento NNE'!$E$2:$E$707,'Infos Relatório'!$B$2,'Faturamento NNE'!$F$2:$F$707,'Infos Relatório'!$B20,'Faturamento NNE'!$AA$2:$AA$707,'Infos Relatório'!BE$1)</f>
        <v>0</v>
      </c>
      <c r="BK20" s="541">
        <f>COUNTIFS('Faturamento NNE'!$E$2:$E$707,'Infos Relatório'!$B$2,'Faturamento NNE'!$F$2:$F$707,'Infos Relatório'!$B20,'Faturamento NNE'!$AA$2:$AA$707,'Infos Relatório'!BK$1)</f>
        <v>0</v>
      </c>
      <c r="BL20" s="542">
        <f>SUMIFS('Faturamento NNE'!$H$2:$H$707,'Faturamento NNE'!$E$2:$E$707,'Infos Relatório'!$B$2,'Faturamento NNE'!$F$2:$F$707,'Infos Relatório'!$B20,'Faturamento NNE'!$AA$2:$AA$707,'Infos Relatório'!BK$1)</f>
        <v>0</v>
      </c>
      <c r="BM20" s="542">
        <f>SUMIFS('Faturamento NNE'!$K$2:$K$707,'Faturamento NNE'!$E$2:$E$707,'Infos Relatório'!$B$2,'Faturamento NNE'!$F$2:$F$707,'Infos Relatório'!$B20,'Faturamento NNE'!$AA$2:$AA$707,'Infos Relatório'!BK$1)</f>
        <v>0</v>
      </c>
      <c r="BN20" s="546">
        <f>SUMIFS('Faturamento NNE'!$P$2:$P$707,'Faturamento NNE'!$E$2:$E$707,'Infos Relatório'!$B$2,'Faturamento NNE'!$F$2:$F$707,'Infos Relatório'!$B20,'Faturamento NNE'!$AA$2:$AA$707,'Infos Relatório'!BK$1,'Faturamento NNE'!$U$2:$U$707,"Sim")+SUMIFS('Faturamento NNE'!$Q$2:$Q$707,'Faturamento NNE'!$E$2:$E$707,'Infos Relatório'!$B$2,'Faturamento NNE'!$F$2:$F$707,'Infos Relatório'!$B20,'Faturamento NNE'!$AA$2:$AA$707,'Infos Relatório'!BK$1,'Faturamento NNE'!$U$2:$U$707,"Sim")</f>
        <v>0</v>
      </c>
      <c r="BO20" s="227" t="e">
        <f t="shared" si="9"/>
        <v>#DIV/0!</v>
      </c>
      <c r="BP20" s="545">
        <f>SUMIFS('Faturamento NNE'!$I$2:$I$707,'Faturamento NNE'!$E$2:$E$707,'Infos Relatório'!$B$2,'Faturamento NNE'!$F$2:$F$707,'Infos Relatório'!$B20,'Faturamento NNE'!$AA$2:$AA$707,'Infos Relatório'!BK$1)</f>
        <v>0</v>
      </c>
      <c r="BQ20" s="541">
        <f>COUNTIFS('Faturamento NNE'!$E$2:$E$707,'Infos Relatório'!$B$2,'Faturamento NNE'!$F$2:$F$707,'Infos Relatório'!$B20,'Faturamento NNE'!$AA$2:$AA$707,'Infos Relatório'!BQ$1)</f>
        <v>0</v>
      </c>
      <c r="BR20" s="542">
        <f>SUMIFS('Faturamento NNE'!$H$2:$H$707,'Faturamento NNE'!$E$2:$E$707,'Infos Relatório'!$B$2,'Faturamento NNE'!$F$2:$F$707,'Infos Relatório'!$B20,'Faturamento NNE'!$AA$2:$AA$707,'Infos Relatório'!BQ$1)</f>
        <v>0</v>
      </c>
      <c r="BS20" s="542">
        <f>SUMIFS('Faturamento NNE'!$K$2:$K$707,'Faturamento NNE'!$E$2:$E$707,'Infos Relatório'!$B$2,'Faturamento NNE'!$F$2:$F$707,'Infos Relatório'!$B20,'Faturamento NNE'!$AA$2:$AA$707,'Infos Relatório'!BQ$1)</f>
        <v>0</v>
      </c>
      <c r="BT20" s="546">
        <f>SUMIFS('Faturamento NNE'!$P$2:$P$707,'Faturamento NNE'!$E$2:$E$707,'Infos Relatório'!$B$2,'Faturamento NNE'!$F$2:$F$707,'Infos Relatório'!$B20,'Faturamento NNE'!$AA$2:$AA$707,'Infos Relatório'!BQ$1,'Faturamento NNE'!$U$2:$U$707,"Sim")+SUMIFS('Faturamento NNE'!$Q$2:$Q$707,'Faturamento NNE'!$E$2:$E$707,'Infos Relatório'!$B$2,'Faturamento NNE'!$F$2:$F$707,'Infos Relatório'!$B20,'Faturamento NNE'!$AA$2:$AA$707,'Infos Relatório'!BQ$1,'Faturamento NNE'!$U$2:$U$707,"Sim")</f>
        <v>0</v>
      </c>
      <c r="BU20" s="227" t="e">
        <f t="shared" si="10"/>
        <v>#DIV/0!</v>
      </c>
      <c r="BV20" s="545">
        <f>SUMIFS('Faturamento NNE'!$I$2:$I$707,'Faturamento NNE'!$E$2:$E$707,'Infos Relatório'!$B$2,'Faturamento NNE'!$F$2:$F$707,'Infos Relatório'!$B20,'Faturamento NNE'!$AA$2:$AA$707,'Infos Relatório'!BQ$1)</f>
        <v>0</v>
      </c>
    </row>
    <row r="21" spans="2:74">
      <c r="B21" s="217" t="s">
        <v>148</v>
      </c>
      <c r="C21" s="541">
        <f>COUNTIFS('Faturamento NNE'!$E$2:$E$707,'Infos Relatório'!$B$2,'Faturamento NNE'!$F$2:$F$707,'Infos Relatório'!$B21,'Faturamento NNE'!$AA$2:$AA$707,'Infos Relatório'!C$1)</f>
        <v>0</v>
      </c>
      <c r="D21" s="542">
        <f>SUMIFS('Faturamento NNE'!$H$2:$H$707,'Faturamento NNE'!$E$2:$E$707,'Infos Relatório'!$B$2,'Faturamento NNE'!$F$2:$F$707,'Infos Relatório'!$B21,'Faturamento NNE'!$AA$2:$AA$707,'Infos Relatório'!C$1)</f>
        <v>0</v>
      </c>
      <c r="E21" s="543">
        <f>SUMIFS('Faturamento NNE'!$K$2:$K$707,'Faturamento NNE'!$E$2:$E$707,'Infos Relatório'!$B$2,'Faturamento NNE'!$F$2:$F$707,'Infos Relatório'!$B21,'Faturamento NNE'!$AA$2:$AA$707,'Infos Relatório'!C$1)</f>
        <v>0</v>
      </c>
      <c r="F21" s="544">
        <f>SUMIFS('Faturamento NNE'!$P$2:$P$707,'Faturamento NNE'!$E$2:$E$707,'Infos Relatório'!$B$2,'Faturamento NNE'!$F$2:$F$707,'Infos Relatório'!$B21,'Faturamento NNE'!$AA$2:$AA$707,'Infos Relatório'!C$1,'Faturamento NNE'!$U$2:$U$707,"Sim")+SUMIFS('Faturamento NNE'!$Q$2:$Q$707,'Faturamento NNE'!$E$2:$E$707,'Infos Relatório'!$B$2,'Faturamento NNE'!$F$2:$F$707,'Infos Relatório'!$B21,'Faturamento NNE'!$AA$2:$AA$707,'Infos Relatório'!C$1,'Faturamento NNE'!$U$2:$U$707,"Sim")</f>
        <v>0</v>
      </c>
      <c r="G21" s="283" t="e">
        <f t="shared" si="11"/>
        <v>#DIV/0!</v>
      </c>
      <c r="H21" s="545">
        <f>SUMIFS('Faturamento NNE'!$I$2:$I$707,'Faturamento NNE'!$E$2:$E$707,'Infos Relatório'!$B$2,'Faturamento NNE'!$F$2:$F$707,'Infos Relatório'!$B21,'Faturamento NNE'!$AA$2:$AA$707,'Infos Relatório'!C$1)</f>
        <v>0</v>
      </c>
      <c r="I21" s="541">
        <f>COUNTIFS('Faturamento NNE'!$E$2:$E$707,'Infos Relatório'!$B$2,'Faturamento NNE'!$F$2:$F$707,'Infos Relatório'!$B21,'Faturamento NNE'!$AA$2:$AA$707,'Infos Relatório'!I$1)</f>
        <v>0</v>
      </c>
      <c r="J21" s="542">
        <f>SUMIFS('Faturamento NNE'!$H$2:$H$707,'Faturamento NNE'!$E$2:$E$707,'Infos Relatório'!$B$2,'Faturamento NNE'!$F$2:$F$707,'Infos Relatório'!$B21,'Faturamento NNE'!$AA$2:$AA$707,'Infos Relatório'!I$1)</f>
        <v>0</v>
      </c>
      <c r="K21" s="543">
        <f>SUMIFS('Faturamento NNE'!$K$2:$K$707,'Faturamento NNE'!$E$2:$E$707,'Infos Relatório'!$B$2,'Faturamento NNE'!$F$2:$F$707,'Infos Relatório'!$B21,'Faturamento NNE'!$AA$2:$AA$707,'Infos Relatório'!I$1)</f>
        <v>0</v>
      </c>
      <c r="L21" s="544">
        <f>SUMIFS('Faturamento NNE'!$P$2:$P$707,'Faturamento NNE'!$E$2:$E$707,'Infos Relatório'!$B$2,'Faturamento NNE'!$F$2:$F$707,'Infos Relatório'!$B21,'Faturamento NNE'!$AA$2:$AA$707,'Infos Relatório'!I$1,'Faturamento NNE'!$U$2:$U$707,"Sim")+SUMIFS('Faturamento NNE'!$Q$2:$Q$707,'Faturamento NNE'!$E$2:$E$707,'Infos Relatório'!$B$2,'Faturamento NNE'!$F$2:$F$707,'Infos Relatório'!$B21,'Faturamento NNE'!$AA$2:$AA$707,'Infos Relatório'!I$1,'Faturamento NNE'!$U$2:$U$707,"Sim")</f>
        <v>0</v>
      </c>
      <c r="M21" s="283" t="e">
        <f t="shared" si="0"/>
        <v>#DIV/0!</v>
      </c>
      <c r="N21" s="545">
        <f>SUMIFS('Faturamento NNE'!$I$2:$I$707,'Faturamento NNE'!$E$2:$E$707,'Infos Relatório'!$B$2,'Faturamento NNE'!$F$2:$F$707,'Infos Relatório'!$B21,'Faturamento NNE'!$AA$2:$AA$707,'Infos Relatório'!I$1)</f>
        <v>0</v>
      </c>
      <c r="O21" s="541">
        <f>COUNTIFS('Faturamento NNE'!$E$2:$E$707,'Infos Relatório'!$B$2,'Faturamento NNE'!$F$2:$F$707,'Infos Relatório'!$B21,'Faturamento NNE'!$AA$2:$AA$707,'Infos Relatório'!O$1)</f>
        <v>0</v>
      </c>
      <c r="P21" s="542">
        <f>SUMIFS('Faturamento NNE'!$H$2:$H$707,'Faturamento NNE'!$E$2:$E$707,'Infos Relatório'!$B$2,'Faturamento NNE'!$F$2:$F$707,'Infos Relatório'!$B21,'Faturamento NNE'!$AA$2:$AA$707,'Infos Relatório'!O$1)</f>
        <v>0</v>
      </c>
      <c r="Q21" s="542">
        <f>SUMIFS('Faturamento NNE'!$K$2:$K$707,'Faturamento NNE'!$E$2:$E$707,'Infos Relatório'!$B$2,'Faturamento NNE'!$F$2:$F$707,'Infos Relatório'!$B21,'Faturamento NNE'!$AA$2:$AA$707,'Infos Relatório'!O$1)</f>
        <v>0</v>
      </c>
      <c r="R21" s="546">
        <f>SUMIFS('Faturamento NNE'!$P$2:$P$707,'Faturamento NNE'!$E$2:$E$707,'Infos Relatório'!$B$2,'Faturamento NNE'!$F$2:$F$707,'Infos Relatório'!$B21,'Faturamento NNE'!$AA$2:$AA$707,'Infos Relatório'!O$1,'Faturamento NNE'!$U$2:$U$707,"Sim")+SUMIFS('Faturamento NNE'!$Q$2:$Q$707,'Faturamento NNE'!$E$2:$E$707,'Infos Relatório'!$B$2,'Faturamento NNE'!$F$2:$F$707,'Infos Relatório'!$B21,'Faturamento NNE'!$AA$2:$AA$707,'Infos Relatório'!O$1,'Faturamento NNE'!$U$2:$U$707,"Sim")</f>
        <v>0</v>
      </c>
      <c r="S21" s="227" t="e">
        <f t="shared" si="1"/>
        <v>#DIV/0!</v>
      </c>
      <c r="T21" s="545">
        <f>SUMIFS('Faturamento NNE'!$I$2:$I$707,'Faturamento NNE'!$E$2:$E$707,'Infos Relatório'!$B$2,'Faturamento NNE'!$F$2:$F$707,'Infos Relatório'!$B21,'Faturamento NNE'!$AA$2:$AA$707,'Infos Relatório'!O$1)</f>
        <v>0</v>
      </c>
      <c r="U21" s="541">
        <f>COUNTIFS('Faturamento NNE'!$E$2:$E$707,'Infos Relatório'!$B$2,'Faturamento NNE'!$F$2:$F$707,'Infos Relatório'!$B21,'Faturamento NNE'!$AA$2:$AA$707,'Infos Relatório'!U$1)</f>
        <v>0</v>
      </c>
      <c r="V21" s="542">
        <f>SUMIFS('Faturamento NNE'!$H$2:$H$707,'Faturamento NNE'!$E$2:$E$707,'Infos Relatório'!$B$2,'Faturamento NNE'!$F$2:$F$707,'Infos Relatório'!$B21,'Faturamento NNE'!$AA$2:$AA$707,'Infos Relatório'!U$1)</f>
        <v>0</v>
      </c>
      <c r="W21" s="542">
        <f>SUMIFS('Faturamento NNE'!$K$2:$K$707,'Faturamento NNE'!$E$2:$E$707,'Infos Relatório'!$B$2,'Faturamento NNE'!$F$2:$F$707,'Infos Relatório'!$B21,'Faturamento NNE'!$AA$2:$AA$707,'Infos Relatório'!U$1)</f>
        <v>0</v>
      </c>
      <c r="X21" s="546">
        <f>SUMIFS('Faturamento NNE'!$P$2:$P$707,'Faturamento NNE'!$E$2:$E$707,'Infos Relatório'!$B$2,'Faturamento NNE'!$F$2:$F$707,'Infos Relatório'!$B21,'Faturamento NNE'!$AA$2:$AA$707,'Infos Relatório'!U$1,'Faturamento NNE'!$U$2:$U$707,"Sim")+SUMIFS('Faturamento NNE'!$Q$2:$Q$707,'Faturamento NNE'!$E$2:$E$707,'Infos Relatório'!$B$2,'Faturamento NNE'!$F$2:$F$707,'Infos Relatório'!$B21,'Faturamento NNE'!$AA$2:$AA$707,'Infos Relatório'!U$1,'Faturamento NNE'!$U$2:$U$707,"Sim")</f>
        <v>0</v>
      </c>
      <c r="Y21" s="227" t="e">
        <f t="shared" si="2"/>
        <v>#DIV/0!</v>
      </c>
      <c r="Z21" s="545">
        <f>SUMIFS('Faturamento NNE'!$I$2:$I$707,'Faturamento NNE'!$E$2:$E$707,'Infos Relatório'!$B$2,'Faturamento NNE'!$F$2:$F$707,'Infos Relatório'!$B21,'Faturamento NNE'!$AA$2:$AA$707,'Infos Relatório'!U$1)</f>
        <v>0</v>
      </c>
      <c r="AA21" s="541">
        <f>COUNTIFS('Faturamento NNE'!$E$2:$E$707,'Infos Relatório'!$B$2,'Faturamento NNE'!$F$2:$F$707,'Infos Relatório'!$B21,'Faturamento NNE'!$AA$2:$AA$707,'Infos Relatório'!AA$1)</f>
        <v>0</v>
      </c>
      <c r="AB21" s="542">
        <f>SUMIFS('Faturamento NNE'!$H$2:$H$707,'Faturamento NNE'!$E$2:$E$707,'Infos Relatório'!$B$2,'Faturamento NNE'!$F$2:$F$707,'Infos Relatório'!$B21,'Faturamento NNE'!$AA$2:$AA$707,'Infos Relatório'!AA$1)</f>
        <v>0</v>
      </c>
      <c r="AC21" s="542">
        <f>SUMIFS('Faturamento NNE'!$K$2:$K$707,'Faturamento NNE'!$E$2:$E$707,'Infos Relatório'!$B$2,'Faturamento NNE'!$F$2:$F$707,'Infos Relatório'!$B21,'Faturamento NNE'!$AA$2:$AA$707,'Infos Relatório'!AA$1)</f>
        <v>0</v>
      </c>
      <c r="AD21" s="546">
        <f>SUMIFS('Faturamento NNE'!$P$2:$P$707,'Faturamento NNE'!$E$2:$E$707,'Infos Relatório'!$B$2,'Faturamento NNE'!$F$2:$F$707,'Infos Relatório'!$B21,'Faturamento NNE'!$AA$2:$AA$707,'Infos Relatório'!AA$1,'Faturamento NNE'!$U$2:$U$707,"Sim")+SUMIFS('Faturamento NNE'!$Q$2:$Q$707,'Faturamento NNE'!$E$2:$E$707,'Infos Relatório'!$B$2,'Faturamento NNE'!$F$2:$F$707,'Infos Relatório'!$B21,'Faturamento NNE'!$AA$2:$AA$707,'Infos Relatório'!AA$1,'Faturamento NNE'!$U$2:$U$707,"Sim")</f>
        <v>0</v>
      </c>
      <c r="AE21" s="227" t="e">
        <f t="shared" si="3"/>
        <v>#DIV/0!</v>
      </c>
      <c r="AF21" s="545">
        <f>SUMIFS('Faturamento NNE'!$I$2:$I$707,'Faturamento NNE'!$E$2:$E$707,'Infos Relatório'!$B$2,'Faturamento NNE'!$F$2:$F$707,'Infos Relatório'!$B21,'Faturamento NNE'!$AA$2:$AA$707,'Infos Relatório'!AA$1)</f>
        <v>0</v>
      </c>
      <c r="AG21" s="541">
        <f>COUNTIFS('Faturamento NNE'!$E$2:$E$707,'Infos Relatório'!$B$2,'Faturamento NNE'!$F$2:$F$707,'Infos Relatório'!$B21,'Faturamento NNE'!$AA$2:$AA$707,'Infos Relatório'!AG$1)</f>
        <v>0</v>
      </c>
      <c r="AH21" s="542">
        <f>SUMIFS('Faturamento NNE'!$H$2:$H$707,'Faturamento NNE'!$E$2:$E$707,'Infos Relatório'!$B$2,'Faturamento NNE'!$F$2:$F$707,'Infos Relatório'!$B21,'Faturamento NNE'!$AA$2:$AA$707,'Infos Relatório'!AG$1)</f>
        <v>0</v>
      </c>
      <c r="AI21" s="542">
        <f>SUMIFS('Faturamento NNE'!$K$2:$K$707,'Faturamento NNE'!$E$2:$E$707,'Infos Relatório'!$B$2,'Faturamento NNE'!$F$2:$F$707,'Infos Relatório'!$B21,'Faturamento NNE'!$AA$2:$AA$707,'Infos Relatório'!AG$1)</f>
        <v>0</v>
      </c>
      <c r="AJ21" s="546">
        <f>SUMIFS('Faturamento NNE'!$P$2:$P$707,'Faturamento NNE'!$E$2:$E$707,'Infos Relatório'!$B$2,'Faturamento NNE'!$F$2:$F$707,'Infos Relatório'!$B21,'Faturamento NNE'!$AA$2:$AA$707,'Infos Relatório'!AG$1,'Faturamento NNE'!$U$2:$U$707,"Sim")+SUMIFS('Faturamento NNE'!$Q$2:$Q$707,'Faturamento NNE'!$E$2:$E$707,'Infos Relatório'!$B$2,'Faturamento NNE'!$F$2:$F$707,'Infos Relatório'!$B21,'Faturamento NNE'!$AA$2:$AA$707,'Infos Relatório'!AG$1,'Faturamento NNE'!$U$2:$U$707,"Sim")</f>
        <v>0</v>
      </c>
      <c r="AK21" s="227" t="e">
        <f t="shared" si="4"/>
        <v>#DIV/0!</v>
      </c>
      <c r="AL21" s="545">
        <f>SUMIFS('Faturamento NNE'!$I$2:$I$707,'Faturamento NNE'!$E$2:$E$707,'Infos Relatório'!$B$2,'Faturamento NNE'!$F$2:$F$707,'Infos Relatório'!$B21,'Faturamento NNE'!$AA$2:$AA$707,'Infos Relatório'!AG$1)</f>
        <v>0</v>
      </c>
      <c r="AM21" s="541">
        <f>COUNTIFS('Faturamento NNE'!$E$2:$E$707,'Infos Relatório'!$B$2,'Faturamento NNE'!$F$2:$F$707,'Infos Relatório'!$B21,'Faturamento NNE'!$AA$2:$AA$707,'Infos Relatório'!AM$1)</f>
        <v>0</v>
      </c>
      <c r="AN21" s="542">
        <f>SUMIFS('Faturamento NNE'!$H$2:$H$707,'Faturamento NNE'!$E$2:$E$707,'Infos Relatório'!$B$2,'Faturamento NNE'!$F$2:$F$707,'Infos Relatório'!$B21,'Faturamento NNE'!$AA$2:$AA$707,'Infos Relatório'!AM$1)</f>
        <v>0</v>
      </c>
      <c r="AO21" s="542">
        <f>SUMIFS('Faturamento NNE'!$K$2:$K$707,'Faturamento NNE'!$E$2:$E$707,'Infos Relatório'!$B$2,'Faturamento NNE'!$F$2:$F$707,'Infos Relatório'!$B21,'Faturamento NNE'!$AA$2:$AA$707,'Infos Relatório'!AM$1)</f>
        <v>0</v>
      </c>
      <c r="AP21" s="546">
        <f>SUMIFS('Faturamento NNE'!$P$2:$P$707,'Faturamento NNE'!$E$2:$E$707,'Infos Relatório'!$B$2,'Faturamento NNE'!$F$2:$F$707,'Infos Relatório'!$B21,'Faturamento NNE'!$AA$2:$AA$707,'Infos Relatório'!AM$1,'Faturamento NNE'!$U$2:$U$707,"Sim")+SUMIFS('Faturamento NNE'!$Q$2:$Q$707,'Faturamento NNE'!$E$2:$E$707,'Infos Relatório'!$B$2,'Faturamento NNE'!$F$2:$F$707,'Infos Relatório'!$B21,'Faturamento NNE'!$AA$2:$AA$707,'Infos Relatório'!AM$1,'Faturamento NNE'!$U$2:$U$707,"Sim")</f>
        <v>0</v>
      </c>
      <c r="AQ21" s="227" t="e">
        <f t="shared" si="5"/>
        <v>#DIV/0!</v>
      </c>
      <c r="AR21" s="545">
        <f>SUMIFS('Faturamento NNE'!$I$2:$I$707,'Faturamento NNE'!$E$2:$E$707,'Infos Relatório'!$B$2,'Faturamento NNE'!$F$2:$F$707,'Infos Relatório'!$B21,'Faturamento NNE'!$AA$2:$AA$707,'Infos Relatório'!AM$1)</f>
        <v>0</v>
      </c>
      <c r="AS21" s="541">
        <f>COUNTIFS('Faturamento NNE'!$E$2:$E$707,'Infos Relatório'!$B$2,'Faturamento NNE'!$F$2:$F$707,'Infos Relatório'!$B21,'Faturamento NNE'!$AA$2:$AA$707,'Infos Relatório'!AS$1)</f>
        <v>0</v>
      </c>
      <c r="AT21" s="542">
        <f>SUMIFS('Faturamento NNE'!$H$2:$H$707,'Faturamento NNE'!$E$2:$E$707,'Infos Relatório'!$B$2,'Faturamento NNE'!$F$2:$F$707,'Infos Relatório'!$B21,'Faturamento NNE'!$AA$2:$AA$707,'Infos Relatório'!AS$1)</f>
        <v>0</v>
      </c>
      <c r="AU21" s="542">
        <f>SUMIFS('Faturamento NNE'!$K$2:$K$707,'Faturamento NNE'!$E$2:$E$707,'Infos Relatório'!$B$2,'Faturamento NNE'!$F$2:$F$707,'Infos Relatório'!$B21,'Faturamento NNE'!$AA$2:$AA$707,'Infos Relatório'!AS$1)</f>
        <v>0</v>
      </c>
      <c r="AV21" s="546">
        <f>SUMIFS('Faturamento NNE'!$P$2:$P$707,'Faturamento NNE'!$E$2:$E$707,'Infos Relatório'!$B$2,'Faturamento NNE'!$F$2:$F$707,'Infos Relatório'!$B21,'Faturamento NNE'!$AA$2:$AA$707,'Infos Relatório'!AS$1,'Faturamento NNE'!$U$2:$U$707,"Sim")+SUMIFS('Faturamento NNE'!$Q$2:$Q$707,'Faturamento NNE'!$E$2:$E$707,'Infos Relatório'!$B$2,'Faturamento NNE'!$F$2:$F$707,'Infos Relatório'!$B21,'Faturamento NNE'!$AA$2:$AA$707,'Infos Relatório'!AS$1,'Faturamento NNE'!$U$2:$U$707,"Sim")</f>
        <v>0</v>
      </c>
      <c r="AW21" s="227" t="e">
        <f t="shared" si="6"/>
        <v>#DIV/0!</v>
      </c>
      <c r="AX21" s="545">
        <f>SUMIFS('Faturamento NNE'!$I$2:$I$707,'Faturamento NNE'!$E$2:$E$707,'Infos Relatório'!$B$2,'Faturamento NNE'!$F$2:$F$707,'Infos Relatório'!$B21,'Faturamento NNE'!$AA$2:$AA$707,'Infos Relatório'!AS$1)</f>
        <v>0</v>
      </c>
      <c r="AY21" s="541">
        <f>COUNTIFS('Faturamento NNE'!$E$2:$E$707,'Infos Relatório'!$B$2,'Faturamento NNE'!$F$2:$F$707,'Infos Relatório'!$B21,'Faturamento NNE'!$AA$2:$AA$707,'Infos Relatório'!AY$1)</f>
        <v>0</v>
      </c>
      <c r="AZ21" s="542">
        <f>SUMIFS('Faturamento NNE'!$H$2:$H$707,'Faturamento NNE'!$E$2:$E$707,'Infos Relatório'!$B$2,'Faturamento NNE'!$F$2:$F$707,'Infos Relatório'!$B21,'Faturamento NNE'!$AA$2:$AA$707,'Infos Relatório'!AY$1)</f>
        <v>0</v>
      </c>
      <c r="BA21" s="542">
        <f>SUMIFS('Faturamento NNE'!$K$2:$K$707,'Faturamento NNE'!$E$2:$E$707,'Infos Relatório'!$B$2,'Faturamento NNE'!$F$2:$F$707,'Infos Relatório'!$B21,'Faturamento NNE'!$AA$2:$AA$707,'Infos Relatório'!AY$1)</f>
        <v>0</v>
      </c>
      <c r="BB21" s="546">
        <f>SUMIFS('Faturamento NNE'!$P$2:$P$707,'Faturamento NNE'!$E$2:$E$707,'Infos Relatório'!$B$2,'Faturamento NNE'!$F$2:$F$707,'Infos Relatório'!$B21,'Faturamento NNE'!$AA$2:$AA$707,'Infos Relatório'!AY$1,'Faturamento NNE'!$U$2:$U$707,"Sim")+SUMIFS('Faturamento NNE'!$Q$2:$Q$707,'Faturamento NNE'!$E$2:$E$707,'Infos Relatório'!$B$2,'Faturamento NNE'!$F$2:$F$707,'Infos Relatório'!$B21,'Faturamento NNE'!$AA$2:$AA$707,'Infos Relatório'!AY$1,'Faturamento NNE'!$U$2:$U$707,"Sim")</f>
        <v>0</v>
      </c>
      <c r="BC21" s="227" t="e">
        <f t="shared" si="7"/>
        <v>#DIV/0!</v>
      </c>
      <c r="BD21" s="545">
        <f>SUMIFS('Faturamento NNE'!$I$2:$I$707,'Faturamento NNE'!$E$2:$E$707,'Infos Relatório'!$B$2,'Faturamento NNE'!$F$2:$F$707,'Infos Relatório'!$B21,'Faturamento NNE'!$AA$2:$AA$707,'Infos Relatório'!AY$1)</f>
        <v>0</v>
      </c>
      <c r="BE21" s="541">
        <f>COUNTIFS('Faturamento NNE'!$E$2:$E$707,'Infos Relatório'!$B$2,'Faturamento NNE'!$F$2:$F$707,'Infos Relatório'!$B21,'Faturamento NNE'!$AA$2:$AA$707,'Infos Relatório'!BE$1)</f>
        <v>0</v>
      </c>
      <c r="BF21" s="542">
        <f>SUMIFS('Faturamento NNE'!$H$2:$H$707,'Faturamento NNE'!$E$2:$E$707,'Infos Relatório'!$B$2,'Faturamento NNE'!$F$2:$F$707,'Infos Relatório'!$B21,'Faturamento NNE'!$AA$2:$AA$707,'Infos Relatório'!BE$1)</f>
        <v>0</v>
      </c>
      <c r="BG21" s="542">
        <f>SUMIFS('Faturamento NNE'!$K$2:$K$707,'Faturamento NNE'!$E$2:$E$707,'Infos Relatório'!$B$2,'Faturamento NNE'!$F$2:$F$707,'Infos Relatório'!$B21,'Faturamento NNE'!$AA$2:$AA$707,'Infos Relatório'!BE$1)</f>
        <v>0</v>
      </c>
      <c r="BH21" s="546">
        <f>SUMIFS('Faturamento NNE'!$P$2:$P$707,'Faturamento NNE'!$E$2:$E$707,'Infos Relatório'!$B$2,'Faturamento NNE'!$F$2:$F$707,'Infos Relatório'!$B21,'Faturamento NNE'!$AA$2:$AA$707,'Infos Relatório'!BE$1,'Faturamento NNE'!$U$2:$U$707,"Sim")+SUMIFS('Faturamento NNE'!$Q$2:$Q$707,'Faturamento NNE'!$E$2:$E$707,'Infos Relatório'!$B$2,'Faturamento NNE'!$F$2:$F$707,'Infos Relatório'!$B21,'Faturamento NNE'!$AA$2:$AA$707,'Infos Relatório'!BE$1,'Faturamento NNE'!$U$2:$U$707,"Sim")</f>
        <v>0</v>
      </c>
      <c r="BI21" s="227" t="e">
        <f t="shared" si="8"/>
        <v>#DIV/0!</v>
      </c>
      <c r="BJ21" s="545">
        <f>SUMIFS('Faturamento NNE'!$I$2:$I$707,'Faturamento NNE'!$E$2:$E$707,'Infos Relatório'!$B$2,'Faturamento NNE'!$F$2:$F$707,'Infos Relatório'!$B21,'Faturamento NNE'!$AA$2:$AA$707,'Infos Relatório'!BE$1)</f>
        <v>0</v>
      </c>
      <c r="BK21" s="541">
        <f>COUNTIFS('Faturamento NNE'!$E$2:$E$707,'Infos Relatório'!$B$2,'Faturamento NNE'!$F$2:$F$707,'Infos Relatório'!$B21,'Faturamento NNE'!$AA$2:$AA$707,'Infos Relatório'!BK$1)</f>
        <v>0</v>
      </c>
      <c r="BL21" s="542">
        <f>SUMIFS('Faturamento NNE'!$H$2:$H$707,'Faturamento NNE'!$E$2:$E$707,'Infos Relatório'!$B$2,'Faturamento NNE'!$F$2:$F$707,'Infos Relatório'!$B21,'Faturamento NNE'!$AA$2:$AA$707,'Infos Relatório'!BK$1)</f>
        <v>0</v>
      </c>
      <c r="BM21" s="542">
        <f>SUMIFS('Faturamento NNE'!$K$2:$K$707,'Faturamento NNE'!$E$2:$E$707,'Infos Relatório'!$B$2,'Faturamento NNE'!$F$2:$F$707,'Infos Relatório'!$B21,'Faturamento NNE'!$AA$2:$AA$707,'Infos Relatório'!BK$1)</f>
        <v>0</v>
      </c>
      <c r="BN21" s="546">
        <f>SUMIFS('Faturamento NNE'!$P$2:$P$707,'Faturamento NNE'!$E$2:$E$707,'Infos Relatório'!$B$2,'Faturamento NNE'!$F$2:$F$707,'Infos Relatório'!$B21,'Faturamento NNE'!$AA$2:$AA$707,'Infos Relatório'!BK$1,'Faturamento NNE'!$U$2:$U$707,"Sim")+SUMIFS('Faturamento NNE'!$Q$2:$Q$707,'Faturamento NNE'!$E$2:$E$707,'Infos Relatório'!$B$2,'Faturamento NNE'!$F$2:$F$707,'Infos Relatório'!$B21,'Faturamento NNE'!$AA$2:$AA$707,'Infos Relatório'!BK$1,'Faturamento NNE'!$U$2:$U$707,"Sim")</f>
        <v>0</v>
      </c>
      <c r="BO21" s="227" t="e">
        <f t="shared" si="9"/>
        <v>#DIV/0!</v>
      </c>
      <c r="BP21" s="545">
        <f>SUMIFS('Faturamento NNE'!$I$2:$I$707,'Faturamento NNE'!$E$2:$E$707,'Infos Relatório'!$B$2,'Faturamento NNE'!$F$2:$F$707,'Infos Relatório'!$B21,'Faturamento NNE'!$AA$2:$AA$707,'Infos Relatório'!BK$1)</f>
        <v>0</v>
      </c>
      <c r="BQ21" s="541">
        <f>COUNTIFS('Faturamento NNE'!$E$2:$E$707,'Infos Relatório'!$B$2,'Faturamento NNE'!$F$2:$F$707,'Infos Relatório'!$B21,'Faturamento NNE'!$AA$2:$AA$707,'Infos Relatório'!BQ$1)</f>
        <v>0</v>
      </c>
      <c r="BR21" s="542">
        <f>SUMIFS('Faturamento NNE'!$H$2:$H$707,'Faturamento NNE'!$E$2:$E$707,'Infos Relatório'!$B$2,'Faturamento NNE'!$F$2:$F$707,'Infos Relatório'!$B21,'Faturamento NNE'!$AA$2:$AA$707,'Infos Relatório'!BQ$1)</f>
        <v>0</v>
      </c>
      <c r="BS21" s="542">
        <f>SUMIFS('Faturamento NNE'!$K$2:$K$707,'Faturamento NNE'!$E$2:$E$707,'Infos Relatório'!$B$2,'Faturamento NNE'!$F$2:$F$707,'Infos Relatório'!$B21,'Faturamento NNE'!$AA$2:$AA$707,'Infos Relatório'!BQ$1)</f>
        <v>0</v>
      </c>
      <c r="BT21" s="546">
        <f>SUMIFS('Faturamento NNE'!$P$2:$P$707,'Faturamento NNE'!$E$2:$E$707,'Infos Relatório'!$B$2,'Faturamento NNE'!$F$2:$F$707,'Infos Relatório'!$B21,'Faturamento NNE'!$AA$2:$AA$707,'Infos Relatório'!BQ$1,'Faturamento NNE'!$U$2:$U$707,"Sim")+SUMIFS('Faturamento NNE'!$Q$2:$Q$707,'Faturamento NNE'!$E$2:$E$707,'Infos Relatório'!$B$2,'Faturamento NNE'!$F$2:$F$707,'Infos Relatório'!$B21,'Faturamento NNE'!$AA$2:$AA$707,'Infos Relatório'!BQ$1,'Faturamento NNE'!$U$2:$U$707,"Sim")</f>
        <v>0</v>
      </c>
      <c r="BU21" s="227" t="e">
        <f t="shared" si="10"/>
        <v>#DIV/0!</v>
      </c>
      <c r="BV21" s="545">
        <f>SUMIFS('Faturamento NNE'!$I$2:$I$707,'Faturamento NNE'!$E$2:$E$707,'Infos Relatório'!$B$2,'Faturamento NNE'!$F$2:$F$707,'Infos Relatório'!$B21,'Faturamento NNE'!$AA$2:$AA$707,'Infos Relatório'!BQ$1)</f>
        <v>0</v>
      </c>
    </row>
    <row r="22" spans="2:74">
      <c r="B22" s="217" t="s">
        <v>149</v>
      </c>
      <c r="C22" s="541">
        <f>COUNTIFS('Faturamento NNE'!$E$2:$E$707,'Infos Relatório'!$B$2,'Faturamento NNE'!$F$2:$F$707,'Infos Relatório'!$B22,'Faturamento NNE'!$AA$2:$AA$707,'Infos Relatório'!C$1)</f>
        <v>0</v>
      </c>
      <c r="D22" s="542">
        <f>SUMIFS('Faturamento NNE'!$H$2:$H$707,'Faturamento NNE'!$E$2:$E$707,'Infos Relatório'!$B$2,'Faturamento NNE'!$F$2:$F$707,'Infos Relatório'!$B22,'Faturamento NNE'!$AA$2:$AA$707,'Infos Relatório'!C$1)</f>
        <v>0</v>
      </c>
      <c r="E22" s="543">
        <f>SUMIFS('Faturamento NNE'!$K$2:$K$707,'Faturamento NNE'!$E$2:$E$707,'Infos Relatório'!$B$2,'Faturamento NNE'!$F$2:$F$707,'Infos Relatório'!$B22,'Faturamento NNE'!$AA$2:$AA$707,'Infos Relatório'!C$1)</f>
        <v>0</v>
      </c>
      <c r="F22" s="544">
        <f>SUMIFS('Faturamento NNE'!$P$2:$P$707,'Faturamento NNE'!$E$2:$E$707,'Infos Relatório'!$B$2,'Faturamento NNE'!$F$2:$F$707,'Infos Relatório'!$B22,'Faturamento NNE'!$AA$2:$AA$707,'Infos Relatório'!C$1,'Faturamento NNE'!$U$2:$U$707,"Sim")+SUMIFS('Faturamento NNE'!$Q$2:$Q$707,'Faturamento NNE'!$E$2:$E$707,'Infos Relatório'!$B$2,'Faturamento NNE'!$F$2:$F$707,'Infos Relatório'!$B22,'Faturamento NNE'!$AA$2:$AA$707,'Infos Relatório'!C$1,'Faturamento NNE'!$U$2:$U$707,"Sim")</f>
        <v>0</v>
      </c>
      <c r="G22" s="283" t="e">
        <f t="shared" si="11"/>
        <v>#DIV/0!</v>
      </c>
      <c r="H22" s="545">
        <f>SUMIFS('Faturamento NNE'!$I$2:$I$707,'Faturamento NNE'!$E$2:$E$707,'Infos Relatório'!$B$2,'Faturamento NNE'!$F$2:$F$707,'Infos Relatório'!$B22,'Faturamento NNE'!$AA$2:$AA$707,'Infos Relatório'!C$1)</f>
        <v>0</v>
      </c>
      <c r="I22" s="541">
        <f>COUNTIFS('Faturamento NNE'!$E$2:$E$707,'Infos Relatório'!$B$2,'Faturamento NNE'!$F$2:$F$707,'Infos Relatório'!$B22,'Faturamento NNE'!$AA$2:$AA$707,'Infos Relatório'!I$1)</f>
        <v>0</v>
      </c>
      <c r="J22" s="542">
        <f>SUMIFS('Faturamento NNE'!$H$2:$H$707,'Faturamento NNE'!$E$2:$E$707,'Infos Relatório'!$B$2,'Faturamento NNE'!$F$2:$F$707,'Infos Relatório'!$B22,'Faturamento NNE'!$AA$2:$AA$707,'Infos Relatório'!I$1)</f>
        <v>0</v>
      </c>
      <c r="K22" s="543">
        <f>SUMIFS('Faturamento NNE'!$K$2:$K$707,'Faturamento NNE'!$E$2:$E$707,'Infos Relatório'!$B$2,'Faturamento NNE'!$F$2:$F$707,'Infos Relatório'!$B22,'Faturamento NNE'!$AA$2:$AA$707,'Infos Relatório'!I$1)</f>
        <v>0</v>
      </c>
      <c r="L22" s="544">
        <f>SUMIFS('Faturamento NNE'!$P$2:$P$707,'Faturamento NNE'!$E$2:$E$707,'Infos Relatório'!$B$2,'Faturamento NNE'!$F$2:$F$707,'Infos Relatório'!$B22,'Faturamento NNE'!$AA$2:$AA$707,'Infos Relatório'!I$1,'Faturamento NNE'!$U$2:$U$707,"Sim")+SUMIFS('Faturamento NNE'!$Q$2:$Q$707,'Faturamento NNE'!$E$2:$E$707,'Infos Relatório'!$B$2,'Faturamento NNE'!$F$2:$F$707,'Infos Relatório'!$B22,'Faturamento NNE'!$AA$2:$AA$707,'Infos Relatório'!I$1,'Faturamento NNE'!$U$2:$U$707,"Sim")</f>
        <v>0</v>
      </c>
      <c r="M22" s="283" t="e">
        <f t="shared" si="0"/>
        <v>#DIV/0!</v>
      </c>
      <c r="N22" s="545">
        <f>SUMIFS('Faturamento NNE'!$I$2:$I$707,'Faturamento NNE'!$E$2:$E$707,'Infos Relatório'!$B$2,'Faturamento NNE'!$F$2:$F$707,'Infos Relatório'!$B22,'Faturamento NNE'!$AA$2:$AA$707,'Infos Relatório'!I$1)</f>
        <v>0</v>
      </c>
      <c r="O22" s="541">
        <f>COUNTIFS('Faturamento NNE'!$E$2:$E$707,'Infos Relatório'!$B$2,'Faturamento NNE'!$F$2:$F$707,'Infos Relatório'!$B22,'Faturamento NNE'!$AA$2:$AA$707,'Infos Relatório'!O$1)</f>
        <v>0</v>
      </c>
      <c r="P22" s="542">
        <f>SUMIFS('Faturamento NNE'!$H$2:$H$707,'Faturamento NNE'!$E$2:$E$707,'Infos Relatório'!$B$2,'Faturamento NNE'!$F$2:$F$707,'Infos Relatório'!$B22,'Faturamento NNE'!$AA$2:$AA$707,'Infos Relatório'!O$1)</f>
        <v>0</v>
      </c>
      <c r="Q22" s="542">
        <f>SUMIFS('Faturamento NNE'!$K$2:$K$707,'Faturamento NNE'!$E$2:$E$707,'Infos Relatório'!$B$2,'Faturamento NNE'!$F$2:$F$707,'Infos Relatório'!$B22,'Faturamento NNE'!$AA$2:$AA$707,'Infos Relatório'!O$1)</f>
        <v>0</v>
      </c>
      <c r="R22" s="546">
        <f>SUMIFS('Faturamento NNE'!$P$2:$P$707,'Faturamento NNE'!$E$2:$E$707,'Infos Relatório'!$B$2,'Faturamento NNE'!$F$2:$F$707,'Infos Relatório'!$B22,'Faturamento NNE'!$AA$2:$AA$707,'Infos Relatório'!O$1,'Faturamento NNE'!$U$2:$U$707,"Sim")+SUMIFS('Faturamento NNE'!$Q$2:$Q$707,'Faturamento NNE'!$E$2:$E$707,'Infos Relatório'!$B$2,'Faturamento NNE'!$F$2:$F$707,'Infos Relatório'!$B22,'Faturamento NNE'!$AA$2:$AA$707,'Infos Relatório'!O$1,'Faturamento NNE'!$U$2:$U$707,"Sim")</f>
        <v>0</v>
      </c>
      <c r="S22" s="227" t="e">
        <f t="shared" si="1"/>
        <v>#DIV/0!</v>
      </c>
      <c r="T22" s="545">
        <f>SUMIFS('Faturamento NNE'!$I$2:$I$707,'Faturamento NNE'!$E$2:$E$707,'Infos Relatório'!$B$2,'Faturamento NNE'!$F$2:$F$707,'Infos Relatório'!$B22,'Faturamento NNE'!$AA$2:$AA$707,'Infos Relatório'!O$1)</f>
        <v>0</v>
      </c>
      <c r="U22" s="541">
        <f>COUNTIFS('Faturamento NNE'!$E$2:$E$707,'Infos Relatório'!$B$2,'Faturamento NNE'!$F$2:$F$707,'Infos Relatório'!$B22,'Faturamento NNE'!$AA$2:$AA$707,'Infos Relatório'!U$1)</f>
        <v>0</v>
      </c>
      <c r="V22" s="542">
        <f>SUMIFS('Faturamento NNE'!$H$2:$H$707,'Faturamento NNE'!$E$2:$E$707,'Infos Relatório'!$B$2,'Faturamento NNE'!$F$2:$F$707,'Infos Relatório'!$B22,'Faturamento NNE'!$AA$2:$AA$707,'Infos Relatório'!U$1)</f>
        <v>0</v>
      </c>
      <c r="W22" s="542">
        <f>SUMIFS('Faturamento NNE'!$K$2:$K$707,'Faturamento NNE'!$E$2:$E$707,'Infos Relatório'!$B$2,'Faturamento NNE'!$F$2:$F$707,'Infos Relatório'!$B22,'Faturamento NNE'!$AA$2:$AA$707,'Infos Relatório'!U$1)</f>
        <v>0</v>
      </c>
      <c r="X22" s="546">
        <f>SUMIFS('Faturamento NNE'!$P$2:$P$707,'Faturamento NNE'!$E$2:$E$707,'Infos Relatório'!$B$2,'Faturamento NNE'!$F$2:$F$707,'Infos Relatório'!$B22,'Faturamento NNE'!$AA$2:$AA$707,'Infos Relatório'!U$1,'Faturamento NNE'!$U$2:$U$707,"Sim")+SUMIFS('Faturamento NNE'!$Q$2:$Q$707,'Faturamento NNE'!$E$2:$E$707,'Infos Relatório'!$B$2,'Faturamento NNE'!$F$2:$F$707,'Infos Relatório'!$B22,'Faturamento NNE'!$AA$2:$AA$707,'Infos Relatório'!U$1,'Faturamento NNE'!$U$2:$U$707,"Sim")</f>
        <v>0</v>
      </c>
      <c r="Y22" s="227" t="e">
        <f t="shared" si="2"/>
        <v>#DIV/0!</v>
      </c>
      <c r="Z22" s="545">
        <f>SUMIFS('Faturamento NNE'!$I$2:$I$707,'Faturamento NNE'!$E$2:$E$707,'Infos Relatório'!$B$2,'Faturamento NNE'!$F$2:$F$707,'Infos Relatório'!$B22,'Faturamento NNE'!$AA$2:$AA$707,'Infos Relatório'!U$1)</f>
        <v>0</v>
      </c>
      <c r="AA22" s="541">
        <f>COUNTIFS('Faturamento NNE'!$E$2:$E$707,'Infos Relatório'!$B$2,'Faturamento NNE'!$F$2:$F$707,'Infos Relatório'!$B22,'Faturamento NNE'!$AA$2:$AA$707,'Infos Relatório'!AA$1)</f>
        <v>0</v>
      </c>
      <c r="AB22" s="542">
        <f>SUMIFS('Faturamento NNE'!$H$2:$H$707,'Faturamento NNE'!$E$2:$E$707,'Infos Relatório'!$B$2,'Faturamento NNE'!$F$2:$F$707,'Infos Relatório'!$B22,'Faturamento NNE'!$AA$2:$AA$707,'Infos Relatório'!AA$1)</f>
        <v>0</v>
      </c>
      <c r="AC22" s="542">
        <f>SUMIFS('Faturamento NNE'!$K$2:$K$707,'Faturamento NNE'!$E$2:$E$707,'Infos Relatório'!$B$2,'Faturamento NNE'!$F$2:$F$707,'Infos Relatório'!$B22,'Faturamento NNE'!$AA$2:$AA$707,'Infos Relatório'!AA$1)</f>
        <v>0</v>
      </c>
      <c r="AD22" s="546">
        <f>SUMIFS('Faturamento NNE'!$P$2:$P$707,'Faturamento NNE'!$E$2:$E$707,'Infos Relatório'!$B$2,'Faturamento NNE'!$F$2:$F$707,'Infos Relatório'!$B22,'Faturamento NNE'!$AA$2:$AA$707,'Infos Relatório'!AA$1,'Faturamento NNE'!$U$2:$U$707,"Sim")+SUMIFS('Faturamento NNE'!$Q$2:$Q$707,'Faturamento NNE'!$E$2:$E$707,'Infos Relatório'!$B$2,'Faturamento NNE'!$F$2:$F$707,'Infos Relatório'!$B22,'Faturamento NNE'!$AA$2:$AA$707,'Infos Relatório'!AA$1,'Faturamento NNE'!$U$2:$U$707,"Sim")</f>
        <v>0</v>
      </c>
      <c r="AE22" s="227" t="e">
        <f t="shared" si="3"/>
        <v>#DIV/0!</v>
      </c>
      <c r="AF22" s="545">
        <f>SUMIFS('Faturamento NNE'!$I$2:$I$707,'Faturamento NNE'!$E$2:$E$707,'Infos Relatório'!$B$2,'Faturamento NNE'!$F$2:$F$707,'Infos Relatório'!$B22,'Faturamento NNE'!$AA$2:$AA$707,'Infos Relatório'!AA$1)</f>
        <v>0</v>
      </c>
      <c r="AG22" s="541">
        <f>COUNTIFS('Faturamento NNE'!$E$2:$E$707,'Infos Relatório'!$B$2,'Faturamento NNE'!$F$2:$F$707,'Infos Relatório'!$B22,'Faturamento NNE'!$AA$2:$AA$707,'Infos Relatório'!AG$1)</f>
        <v>0</v>
      </c>
      <c r="AH22" s="542">
        <f>SUMIFS('Faturamento NNE'!$H$2:$H$707,'Faturamento NNE'!$E$2:$E$707,'Infos Relatório'!$B$2,'Faturamento NNE'!$F$2:$F$707,'Infos Relatório'!$B22,'Faturamento NNE'!$AA$2:$AA$707,'Infos Relatório'!AG$1)</f>
        <v>0</v>
      </c>
      <c r="AI22" s="542">
        <f>SUMIFS('Faturamento NNE'!$K$2:$K$707,'Faturamento NNE'!$E$2:$E$707,'Infos Relatório'!$B$2,'Faturamento NNE'!$F$2:$F$707,'Infos Relatório'!$B22,'Faturamento NNE'!$AA$2:$AA$707,'Infos Relatório'!AG$1)</f>
        <v>0</v>
      </c>
      <c r="AJ22" s="546">
        <f>SUMIFS('Faturamento NNE'!$P$2:$P$707,'Faturamento NNE'!$E$2:$E$707,'Infos Relatório'!$B$2,'Faturamento NNE'!$F$2:$F$707,'Infos Relatório'!$B22,'Faturamento NNE'!$AA$2:$AA$707,'Infos Relatório'!AG$1,'Faturamento NNE'!$U$2:$U$707,"Sim")+SUMIFS('Faturamento NNE'!$Q$2:$Q$707,'Faturamento NNE'!$E$2:$E$707,'Infos Relatório'!$B$2,'Faturamento NNE'!$F$2:$F$707,'Infos Relatório'!$B22,'Faturamento NNE'!$AA$2:$AA$707,'Infos Relatório'!AG$1,'Faturamento NNE'!$U$2:$U$707,"Sim")</f>
        <v>0</v>
      </c>
      <c r="AK22" s="227" t="e">
        <f t="shared" si="4"/>
        <v>#DIV/0!</v>
      </c>
      <c r="AL22" s="545">
        <f>SUMIFS('Faturamento NNE'!$I$2:$I$707,'Faturamento NNE'!$E$2:$E$707,'Infos Relatório'!$B$2,'Faturamento NNE'!$F$2:$F$707,'Infos Relatório'!$B22,'Faturamento NNE'!$AA$2:$AA$707,'Infos Relatório'!AG$1)</f>
        <v>0</v>
      </c>
      <c r="AM22" s="541">
        <f>COUNTIFS('Faturamento NNE'!$E$2:$E$707,'Infos Relatório'!$B$2,'Faturamento NNE'!$F$2:$F$707,'Infos Relatório'!$B22,'Faturamento NNE'!$AA$2:$AA$707,'Infos Relatório'!AM$1)</f>
        <v>0</v>
      </c>
      <c r="AN22" s="542">
        <f>SUMIFS('Faturamento NNE'!$H$2:$H$707,'Faturamento NNE'!$E$2:$E$707,'Infos Relatório'!$B$2,'Faturamento NNE'!$F$2:$F$707,'Infos Relatório'!$B22,'Faturamento NNE'!$AA$2:$AA$707,'Infos Relatório'!AM$1)</f>
        <v>0</v>
      </c>
      <c r="AO22" s="542">
        <f>SUMIFS('Faturamento NNE'!$K$2:$K$707,'Faturamento NNE'!$E$2:$E$707,'Infos Relatório'!$B$2,'Faturamento NNE'!$F$2:$F$707,'Infos Relatório'!$B22,'Faturamento NNE'!$AA$2:$AA$707,'Infos Relatório'!AM$1)</f>
        <v>0</v>
      </c>
      <c r="AP22" s="546">
        <f>SUMIFS('Faturamento NNE'!$P$2:$P$707,'Faturamento NNE'!$E$2:$E$707,'Infos Relatório'!$B$2,'Faturamento NNE'!$F$2:$F$707,'Infos Relatório'!$B22,'Faturamento NNE'!$AA$2:$AA$707,'Infos Relatório'!AM$1,'Faturamento NNE'!$U$2:$U$707,"Sim")+SUMIFS('Faturamento NNE'!$Q$2:$Q$707,'Faturamento NNE'!$E$2:$E$707,'Infos Relatório'!$B$2,'Faturamento NNE'!$F$2:$F$707,'Infos Relatório'!$B22,'Faturamento NNE'!$AA$2:$AA$707,'Infos Relatório'!AM$1,'Faturamento NNE'!$U$2:$U$707,"Sim")</f>
        <v>0</v>
      </c>
      <c r="AQ22" s="227" t="e">
        <f t="shared" si="5"/>
        <v>#DIV/0!</v>
      </c>
      <c r="AR22" s="545">
        <f>SUMIFS('Faturamento NNE'!$I$2:$I$707,'Faturamento NNE'!$E$2:$E$707,'Infos Relatório'!$B$2,'Faturamento NNE'!$F$2:$F$707,'Infos Relatório'!$B22,'Faturamento NNE'!$AA$2:$AA$707,'Infos Relatório'!AM$1)</f>
        <v>0</v>
      </c>
      <c r="AS22" s="541">
        <f>COUNTIFS('Faturamento NNE'!$E$2:$E$707,'Infos Relatório'!$B$2,'Faturamento NNE'!$F$2:$F$707,'Infos Relatório'!$B22,'Faturamento NNE'!$AA$2:$AA$707,'Infos Relatório'!AS$1)</f>
        <v>0</v>
      </c>
      <c r="AT22" s="542">
        <f>SUMIFS('Faturamento NNE'!$H$2:$H$707,'Faturamento NNE'!$E$2:$E$707,'Infos Relatório'!$B$2,'Faturamento NNE'!$F$2:$F$707,'Infos Relatório'!$B22,'Faturamento NNE'!$AA$2:$AA$707,'Infos Relatório'!AS$1)</f>
        <v>0</v>
      </c>
      <c r="AU22" s="542">
        <f>SUMIFS('Faturamento NNE'!$K$2:$K$707,'Faturamento NNE'!$E$2:$E$707,'Infos Relatório'!$B$2,'Faturamento NNE'!$F$2:$F$707,'Infos Relatório'!$B22,'Faturamento NNE'!$AA$2:$AA$707,'Infos Relatório'!AS$1)</f>
        <v>0</v>
      </c>
      <c r="AV22" s="546">
        <f>SUMIFS('Faturamento NNE'!$P$2:$P$707,'Faturamento NNE'!$E$2:$E$707,'Infos Relatório'!$B$2,'Faturamento NNE'!$F$2:$F$707,'Infos Relatório'!$B22,'Faturamento NNE'!$AA$2:$AA$707,'Infos Relatório'!AS$1,'Faturamento NNE'!$U$2:$U$707,"Sim")+SUMIFS('Faturamento NNE'!$Q$2:$Q$707,'Faturamento NNE'!$E$2:$E$707,'Infos Relatório'!$B$2,'Faturamento NNE'!$F$2:$F$707,'Infos Relatório'!$B22,'Faturamento NNE'!$AA$2:$AA$707,'Infos Relatório'!AS$1,'Faturamento NNE'!$U$2:$U$707,"Sim")</f>
        <v>0</v>
      </c>
      <c r="AW22" s="227" t="e">
        <f t="shared" si="6"/>
        <v>#DIV/0!</v>
      </c>
      <c r="AX22" s="545">
        <f>SUMIFS('Faturamento NNE'!$I$2:$I$707,'Faturamento NNE'!$E$2:$E$707,'Infos Relatório'!$B$2,'Faturamento NNE'!$F$2:$F$707,'Infos Relatório'!$B22,'Faturamento NNE'!$AA$2:$AA$707,'Infos Relatório'!AS$1)</f>
        <v>0</v>
      </c>
      <c r="AY22" s="541">
        <f>COUNTIFS('Faturamento NNE'!$E$2:$E$707,'Infos Relatório'!$B$2,'Faturamento NNE'!$F$2:$F$707,'Infos Relatório'!$B22,'Faturamento NNE'!$AA$2:$AA$707,'Infos Relatório'!AY$1)</f>
        <v>0</v>
      </c>
      <c r="AZ22" s="542">
        <f>SUMIFS('Faturamento NNE'!$H$2:$H$707,'Faturamento NNE'!$E$2:$E$707,'Infos Relatório'!$B$2,'Faturamento NNE'!$F$2:$F$707,'Infos Relatório'!$B22,'Faturamento NNE'!$AA$2:$AA$707,'Infos Relatório'!AY$1)</f>
        <v>0</v>
      </c>
      <c r="BA22" s="542">
        <f>SUMIFS('Faturamento NNE'!$K$2:$K$707,'Faturamento NNE'!$E$2:$E$707,'Infos Relatório'!$B$2,'Faturamento NNE'!$F$2:$F$707,'Infos Relatório'!$B22,'Faturamento NNE'!$AA$2:$AA$707,'Infos Relatório'!AY$1)</f>
        <v>0</v>
      </c>
      <c r="BB22" s="546">
        <f>SUMIFS('Faturamento NNE'!$P$2:$P$707,'Faturamento NNE'!$E$2:$E$707,'Infos Relatório'!$B$2,'Faturamento NNE'!$F$2:$F$707,'Infos Relatório'!$B22,'Faturamento NNE'!$AA$2:$AA$707,'Infos Relatório'!AY$1,'Faturamento NNE'!$U$2:$U$707,"Sim")+SUMIFS('Faturamento NNE'!$Q$2:$Q$707,'Faturamento NNE'!$E$2:$E$707,'Infos Relatório'!$B$2,'Faturamento NNE'!$F$2:$F$707,'Infos Relatório'!$B22,'Faturamento NNE'!$AA$2:$AA$707,'Infos Relatório'!AY$1,'Faturamento NNE'!$U$2:$U$707,"Sim")</f>
        <v>0</v>
      </c>
      <c r="BC22" s="227" t="e">
        <f t="shared" si="7"/>
        <v>#DIV/0!</v>
      </c>
      <c r="BD22" s="545">
        <f>SUMIFS('Faturamento NNE'!$I$2:$I$707,'Faturamento NNE'!$E$2:$E$707,'Infos Relatório'!$B$2,'Faturamento NNE'!$F$2:$F$707,'Infos Relatório'!$B22,'Faturamento NNE'!$AA$2:$AA$707,'Infos Relatório'!AY$1)</f>
        <v>0</v>
      </c>
      <c r="BE22" s="541">
        <f>COUNTIFS('Faturamento NNE'!$E$2:$E$707,'Infos Relatório'!$B$2,'Faturamento NNE'!$F$2:$F$707,'Infos Relatório'!$B22,'Faturamento NNE'!$AA$2:$AA$707,'Infos Relatório'!BE$1)</f>
        <v>0</v>
      </c>
      <c r="BF22" s="542">
        <f>SUMIFS('Faturamento NNE'!$H$2:$H$707,'Faturamento NNE'!$E$2:$E$707,'Infos Relatório'!$B$2,'Faturamento NNE'!$F$2:$F$707,'Infos Relatório'!$B22,'Faturamento NNE'!$AA$2:$AA$707,'Infos Relatório'!BE$1)</f>
        <v>0</v>
      </c>
      <c r="BG22" s="542">
        <f>SUMIFS('Faturamento NNE'!$K$2:$K$707,'Faturamento NNE'!$E$2:$E$707,'Infos Relatório'!$B$2,'Faturamento NNE'!$F$2:$F$707,'Infos Relatório'!$B22,'Faturamento NNE'!$AA$2:$AA$707,'Infos Relatório'!BE$1)</f>
        <v>0</v>
      </c>
      <c r="BH22" s="546">
        <f>SUMIFS('Faturamento NNE'!$P$2:$P$707,'Faturamento NNE'!$E$2:$E$707,'Infos Relatório'!$B$2,'Faturamento NNE'!$F$2:$F$707,'Infos Relatório'!$B22,'Faturamento NNE'!$AA$2:$AA$707,'Infos Relatório'!BE$1,'Faturamento NNE'!$U$2:$U$707,"Sim")+SUMIFS('Faturamento NNE'!$Q$2:$Q$707,'Faturamento NNE'!$E$2:$E$707,'Infos Relatório'!$B$2,'Faturamento NNE'!$F$2:$F$707,'Infos Relatório'!$B22,'Faturamento NNE'!$AA$2:$AA$707,'Infos Relatório'!BE$1,'Faturamento NNE'!$U$2:$U$707,"Sim")</f>
        <v>0</v>
      </c>
      <c r="BI22" s="227" t="e">
        <f t="shared" si="8"/>
        <v>#DIV/0!</v>
      </c>
      <c r="BJ22" s="545">
        <f>SUMIFS('Faturamento NNE'!$I$2:$I$707,'Faturamento NNE'!$E$2:$E$707,'Infos Relatório'!$B$2,'Faturamento NNE'!$F$2:$F$707,'Infos Relatório'!$B22,'Faturamento NNE'!$AA$2:$AA$707,'Infos Relatório'!BE$1)</f>
        <v>0</v>
      </c>
      <c r="BK22" s="541">
        <f>COUNTIFS('Faturamento NNE'!$E$2:$E$707,'Infos Relatório'!$B$2,'Faturamento NNE'!$F$2:$F$707,'Infos Relatório'!$B22,'Faturamento NNE'!$AA$2:$AA$707,'Infos Relatório'!BK$1)</f>
        <v>0</v>
      </c>
      <c r="BL22" s="542">
        <f>SUMIFS('Faturamento NNE'!$H$2:$H$707,'Faturamento NNE'!$E$2:$E$707,'Infos Relatório'!$B$2,'Faturamento NNE'!$F$2:$F$707,'Infos Relatório'!$B22,'Faturamento NNE'!$AA$2:$AA$707,'Infos Relatório'!BK$1)</f>
        <v>0</v>
      </c>
      <c r="BM22" s="542">
        <f>SUMIFS('Faturamento NNE'!$K$2:$K$707,'Faturamento NNE'!$E$2:$E$707,'Infos Relatório'!$B$2,'Faturamento NNE'!$F$2:$F$707,'Infos Relatório'!$B22,'Faturamento NNE'!$AA$2:$AA$707,'Infos Relatório'!BK$1)</f>
        <v>0</v>
      </c>
      <c r="BN22" s="546">
        <f>SUMIFS('Faturamento NNE'!$P$2:$P$707,'Faturamento NNE'!$E$2:$E$707,'Infos Relatório'!$B$2,'Faturamento NNE'!$F$2:$F$707,'Infos Relatório'!$B22,'Faturamento NNE'!$AA$2:$AA$707,'Infos Relatório'!BK$1,'Faturamento NNE'!$U$2:$U$707,"Sim")+SUMIFS('Faturamento NNE'!$Q$2:$Q$707,'Faturamento NNE'!$E$2:$E$707,'Infos Relatório'!$B$2,'Faturamento NNE'!$F$2:$F$707,'Infos Relatório'!$B22,'Faturamento NNE'!$AA$2:$AA$707,'Infos Relatório'!BK$1,'Faturamento NNE'!$U$2:$U$707,"Sim")</f>
        <v>0</v>
      </c>
      <c r="BO22" s="227" t="e">
        <f t="shared" si="9"/>
        <v>#DIV/0!</v>
      </c>
      <c r="BP22" s="545">
        <f>SUMIFS('Faturamento NNE'!$I$2:$I$707,'Faturamento NNE'!$E$2:$E$707,'Infos Relatório'!$B$2,'Faturamento NNE'!$F$2:$F$707,'Infos Relatório'!$B22,'Faturamento NNE'!$AA$2:$AA$707,'Infos Relatório'!BK$1)</f>
        <v>0</v>
      </c>
      <c r="BQ22" s="541">
        <f>COUNTIFS('Faturamento NNE'!$E$2:$E$707,'Infos Relatório'!$B$2,'Faturamento NNE'!$F$2:$F$707,'Infos Relatório'!$B22,'Faturamento NNE'!$AA$2:$AA$707,'Infos Relatório'!BQ$1)</f>
        <v>0</v>
      </c>
      <c r="BR22" s="542">
        <f>SUMIFS('Faturamento NNE'!$H$2:$H$707,'Faturamento NNE'!$E$2:$E$707,'Infos Relatório'!$B$2,'Faturamento NNE'!$F$2:$F$707,'Infos Relatório'!$B22,'Faturamento NNE'!$AA$2:$AA$707,'Infos Relatório'!BQ$1)</f>
        <v>0</v>
      </c>
      <c r="BS22" s="542">
        <f>SUMIFS('Faturamento NNE'!$K$2:$K$707,'Faturamento NNE'!$E$2:$E$707,'Infos Relatório'!$B$2,'Faturamento NNE'!$F$2:$F$707,'Infos Relatório'!$B22,'Faturamento NNE'!$AA$2:$AA$707,'Infos Relatório'!BQ$1)</f>
        <v>0</v>
      </c>
      <c r="BT22" s="546">
        <f>SUMIFS('Faturamento NNE'!$P$2:$P$707,'Faturamento NNE'!$E$2:$E$707,'Infos Relatório'!$B$2,'Faturamento NNE'!$F$2:$F$707,'Infos Relatório'!$B22,'Faturamento NNE'!$AA$2:$AA$707,'Infos Relatório'!BQ$1,'Faturamento NNE'!$U$2:$U$707,"Sim")+SUMIFS('Faturamento NNE'!$Q$2:$Q$707,'Faturamento NNE'!$E$2:$E$707,'Infos Relatório'!$B$2,'Faturamento NNE'!$F$2:$F$707,'Infos Relatório'!$B22,'Faturamento NNE'!$AA$2:$AA$707,'Infos Relatório'!BQ$1,'Faturamento NNE'!$U$2:$U$707,"Sim")</f>
        <v>0</v>
      </c>
      <c r="BU22" s="227" t="e">
        <f t="shared" si="10"/>
        <v>#DIV/0!</v>
      </c>
      <c r="BV22" s="545">
        <f>SUMIFS('Faturamento NNE'!$I$2:$I$707,'Faturamento NNE'!$E$2:$E$707,'Infos Relatório'!$B$2,'Faturamento NNE'!$F$2:$F$707,'Infos Relatório'!$B22,'Faturamento NNE'!$AA$2:$AA$707,'Infos Relatório'!BQ$1)</f>
        <v>0</v>
      </c>
    </row>
    <row r="23" spans="2:74">
      <c r="B23" s="217" t="s">
        <v>150</v>
      </c>
      <c r="C23" s="541">
        <f>COUNTIFS('Faturamento NNE'!$E$2:$E$707,'Infos Relatório'!$B$2,'Faturamento NNE'!$F$2:$F$707,'Infos Relatório'!$B23,'Faturamento NNE'!$AA$2:$AA$707,'Infos Relatório'!C$1)</f>
        <v>0</v>
      </c>
      <c r="D23" s="542">
        <f>SUMIFS('Faturamento NNE'!$H$2:$H$707,'Faturamento NNE'!$E$2:$E$707,'Infos Relatório'!$B$2,'Faturamento NNE'!$F$2:$F$707,'Infos Relatório'!$B23,'Faturamento NNE'!$AA$2:$AA$707,'Infos Relatório'!C$1)</f>
        <v>0</v>
      </c>
      <c r="E23" s="543">
        <f>SUMIFS('Faturamento NNE'!$K$2:$K$707,'Faturamento NNE'!$E$2:$E$707,'Infos Relatório'!$B$2,'Faturamento NNE'!$F$2:$F$707,'Infos Relatório'!$B23,'Faturamento NNE'!$AA$2:$AA$707,'Infos Relatório'!C$1)</f>
        <v>0</v>
      </c>
      <c r="F23" s="544">
        <f>SUMIFS('Faturamento NNE'!$P$2:$P$707,'Faturamento NNE'!$E$2:$E$707,'Infos Relatório'!$B$2,'Faturamento NNE'!$F$2:$F$707,'Infos Relatório'!$B23,'Faturamento NNE'!$AA$2:$AA$707,'Infos Relatório'!C$1,'Faturamento NNE'!$U$2:$U$707,"Sim")+SUMIFS('Faturamento NNE'!$Q$2:$Q$707,'Faturamento NNE'!$E$2:$E$707,'Infos Relatório'!$B$2,'Faturamento NNE'!$F$2:$F$707,'Infos Relatório'!$B23,'Faturamento NNE'!$AA$2:$AA$707,'Infos Relatório'!C$1,'Faturamento NNE'!$U$2:$U$707,"Sim")</f>
        <v>0</v>
      </c>
      <c r="G23" s="283" t="e">
        <f t="shared" si="11"/>
        <v>#DIV/0!</v>
      </c>
      <c r="H23" s="545">
        <f>SUMIFS('Faturamento NNE'!$I$2:$I$707,'Faturamento NNE'!$E$2:$E$707,'Infos Relatório'!$B$2,'Faturamento NNE'!$F$2:$F$707,'Infos Relatório'!$B23,'Faturamento NNE'!$AA$2:$AA$707,'Infos Relatório'!C$1)</f>
        <v>0</v>
      </c>
      <c r="I23" s="541">
        <f>COUNTIFS('Faturamento NNE'!$E$2:$E$707,'Infos Relatório'!$B$2,'Faturamento NNE'!$F$2:$F$707,'Infos Relatório'!$B23,'Faturamento NNE'!$AA$2:$AA$707,'Infos Relatório'!I$1)</f>
        <v>0</v>
      </c>
      <c r="J23" s="542">
        <f>SUMIFS('Faturamento NNE'!$H$2:$H$707,'Faturamento NNE'!$E$2:$E$707,'Infos Relatório'!$B$2,'Faturamento NNE'!$F$2:$F$707,'Infos Relatório'!$B23,'Faturamento NNE'!$AA$2:$AA$707,'Infos Relatório'!I$1)</f>
        <v>0</v>
      </c>
      <c r="K23" s="543">
        <f>SUMIFS('Faturamento NNE'!$K$2:$K$707,'Faturamento NNE'!$E$2:$E$707,'Infos Relatório'!$B$2,'Faturamento NNE'!$F$2:$F$707,'Infos Relatório'!$B23,'Faturamento NNE'!$AA$2:$AA$707,'Infos Relatório'!I$1)</f>
        <v>0</v>
      </c>
      <c r="L23" s="544">
        <f>SUMIFS('Faturamento NNE'!$P$2:$P$707,'Faturamento NNE'!$E$2:$E$707,'Infos Relatório'!$B$2,'Faturamento NNE'!$F$2:$F$707,'Infos Relatório'!$B23,'Faturamento NNE'!$AA$2:$AA$707,'Infos Relatório'!I$1,'Faturamento NNE'!$U$2:$U$707,"Sim")+SUMIFS('Faturamento NNE'!$Q$2:$Q$707,'Faturamento NNE'!$E$2:$E$707,'Infos Relatório'!$B$2,'Faturamento NNE'!$F$2:$F$707,'Infos Relatório'!$B23,'Faturamento NNE'!$AA$2:$AA$707,'Infos Relatório'!I$1,'Faturamento NNE'!$U$2:$U$707,"Sim")</f>
        <v>0</v>
      </c>
      <c r="M23" s="283" t="e">
        <f t="shared" si="0"/>
        <v>#DIV/0!</v>
      </c>
      <c r="N23" s="545">
        <f>SUMIFS('Faturamento NNE'!$I$2:$I$707,'Faturamento NNE'!$E$2:$E$707,'Infos Relatório'!$B$2,'Faturamento NNE'!$F$2:$F$707,'Infos Relatório'!$B23,'Faturamento NNE'!$AA$2:$AA$707,'Infos Relatório'!I$1)</f>
        <v>0</v>
      </c>
      <c r="O23" s="541">
        <f>COUNTIFS('Faturamento NNE'!$E$2:$E$707,'Infos Relatório'!$B$2,'Faturamento NNE'!$F$2:$F$707,'Infos Relatório'!$B23,'Faturamento NNE'!$AA$2:$AA$707,'Infos Relatório'!O$1)</f>
        <v>0</v>
      </c>
      <c r="P23" s="542">
        <f>SUMIFS('Faturamento NNE'!$H$2:$H$707,'Faturamento NNE'!$E$2:$E$707,'Infos Relatório'!$B$2,'Faturamento NNE'!$F$2:$F$707,'Infos Relatório'!$B23,'Faturamento NNE'!$AA$2:$AA$707,'Infos Relatório'!O$1)</f>
        <v>0</v>
      </c>
      <c r="Q23" s="542">
        <f>SUMIFS('Faturamento NNE'!$K$2:$K$707,'Faturamento NNE'!$E$2:$E$707,'Infos Relatório'!$B$2,'Faturamento NNE'!$F$2:$F$707,'Infos Relatório'!$B23,'Faturamento NNE'!$AA$2:$AA$707,'Infos Relatório'!O$1)</f>
        <v>0</v>
      </c>
      <c r="R23" s="546">
        <f>SUMIFS('Faturamento NNE'!$P$2:$P$707,'Faturamento NNE'!$E$2:$E$707,'Infos Relatório'!$B$2,'Faturamento NNE'!$F$2:$F$707,'Infos Relatório'!$B23,'Faturamento NNE'!$AA$2:$AA$707,'Infos Relatório'!O$1,'Faturamento NNE'!$U$2:$U$707,"Sim")+SUMIFS('Faturamento NNE'!$Q$2:$Q$707,'Faturamento NNE'!$E$2:$E$707,'Infos Relatório'!$B$2,'Faturamento NNE'!$F$2:$F$707,'Infos Relatório'!$B23,'Faturamento NNE'!$AA$2:$AA$707,'Infos Relatório'!O$1,'Faturamento NNE'!$U$2:$U$707,"Sim")</f>
        <v>0</v>
      </c>
      <c r="S23" s="227" t="e">
        <f t="shared" si="1"/>
        <v>#DIV/0!</v>
      </c>
      <c r="T23" s="545">
        <f>SUMIFS('Faturamento NNE'!$I$2:$I$707,'Faturamento NNE'!$E$2:$E$707,'Infos Relatório'!$B$2,'Faturamento NNE'!$F$2:$F$707,'Infos Relatório'!$B23,'Faturamento NNE'!$AA$2:$AA$707,'Infos Relatório'!O$1)</f>
        <v>0</v>
      </c>
      <c r="U23" s="541">
        <f>COUNTIFS('Faturamento NNE'!$E$2:$E$707,'Infos Relatório'!$B$2,'Faturamento NNE'!$F$2:$F$707,'Infos Relatório'!$B23,'Faturamento NNE'!$AA$2:$AA$707,'Infos Relatório'!U$1)</f>
        <v>0</v>
      </c>
      <c r="V23" s="542">
        <f>SUMIFS('Faturamento NNE'!$H$2:$H$707,'Faturamento NNE'!$E$2:$E$707,'Infos Relatório'!$B$2,'Faturamento NNE'!$F$2:$F$707,'Infos Relatório'!$B23,'Faturamento NNE'!$AA$2:$AA$707,'Infos Relatório'!U$1)</f>
        <v>0</v>
      </c>
      <c r="W23" s="542">
        <f>SUMIFS('Faturamento NNE'!$K$2:$K$707,'Faturamento NNE'!$E$2:$E$707,'Infos Relatório'!$B$2,'Faturamento NNE'!$F$2:$F$707,'Infos Relatório'!$B23,'Faturamento NNE'!$AA$2:$AA$707,'Infos Relatório'!U$1)</f>
        <v>0</v>
      </c>
      <c r="X23" s="546">
        <f>SUMIFS('Faturamento NNE'!$P$2:$P$707,'Faturamento NNE'!$E$2:$E$707,'Infos Relatório'!$B$2,'Faturamento NNE'!$F$2:$F$707,'Infos Relatório'!$B23,'Faturamento NNE'!$AA$2:$AA$707,'Infos Relatório'!U$1,'Faturamento NNE'!$U$2:$U$707,"Sim")+SUMIFS('Faturamento NNE'!$Q$2:$Q$707,'Faturamento NNE'!$E$2:$E$707,'Infos Relatório'!$B$2,'Faturamento NNE'!$F$2:$F$707,'Infos Relatório'!$B23,'Faturamento NNE'!$AA$2:$AA$707,'Infos Relatório'!U$1,'Faturamento NNE'!$U$2:$U$707,"Sim")</f>
        <v>0</v>
      </c>
      <c r="Y23" s="227" t="e">
        <f t="shared" si="2"/>
        <v>#DIV/0!</v>
      </c>
      <c r="Z23" s="545">
        <f>SUMIFS('Faturamento NNE'!$I$2:$I$707,'Faturamento NNE'!$E$2:$E$707,'Infos Relatório'!$B$2,'Faturamento NNE'!$F$2:$F$707,'Infos Relatório'!$B23,'Faturamento NNE'!$AA$2:$AA$707,'Infos Relatório'!U$1)</f>
        <v>0</v>
      </c>
      <c r="AA23" s="541">
        <f>COUNTIFS('Faturamento NNE'!$E$2:$E$707,'Infos Relatório'!$B$2,'Faturamento NNE'!$F$2:$F$707,'Infos Relatório'!$B23,'Faturamento NNE'!$AA$2:$AA$707,'Infos Relatório'!AA$1)</f>
        <v>0</v>
      </c>
      <c r="AB23" s="542">
        <f>SUMIFS('Faturamento NNE'!$H$2:$H$707,'Faturamento NNE'!$E$2:$E$707,'Infos Relatório'!$B$2,'Faturamento NNE'!$F$2:$F$707,'Infos Relatório'!$B23,'Faturamento NNE'!$AA$2:$AA$707,'Infos Relatório'!AA$1)</f>
        <v>0</v>
      </c>
      <c r="AC23" s="542">
        <f>SUMIFS('Faturamento NNE'!$K$2:$K$707,'Faturamento NNE'!$E$2:$E$707,'Infos Relatório'!$B$2,'Faturamento NNE'!$F$2:$F$707,'Infos Relatório'!$B23,'Faturamento NNE'!$AA$2:$AA$707,'Infos Relatório'!AA$1)</f>
        <v>0</v>
      </c>
      <c r="AD23" s="546">
        <f>SUMIFS('Faturamento NNE'!$P$2:$P$707,'Faturamento NNE'!$E$2:$E$707,'Infos Relatório'!$B$2,'Faturamento NNE'!$F$2:$F$707,'Infos Relatório'!$B23,'Faturamento NNE'!$AA$2:$AA$707,'Infos Relatório'!AA$1,'Faturamento NNE'!$U$2:$U$707,"Sim")+SUMIFS('Faturamento NNE'!$Q$2:$Q$707,'Faturamento NNE'!$E$2:$E$707,'Infos Relatório'!$B$2,'Faturamento NNE'!$F$2:$F$707,'Infos Relatório'!$B23,'Faturamento NNE'!$AA$2:$AA$707,'Infos Relatório'!AA$1,'Faturamento NNE'!$U$2:$U$707,"Sim")</f>
        <v>0</v>
      </c>
      <c r="AE23" s="227" t="e">
        <f t="shared" si="3"/>
        <v>#DIV/0!</v>
      </c>
      <c r="AF23" s="545">
        <f>SUMIFS('Faturamento NNE'!$I$2:$I$707,'Faturamento NNE'!$E$2:$E$707,'Infos Relatório'!$B$2,'Faturamento NNE'!$F$2:$F$707,'Infos Relatório'!$B23,'Faturamento NNE'!$AA$2:$AA$707,'Infos Relatório'!AA$1)</f>
        <v>0</v>
      </c>
      <c r="AG23" s="541">
        <f>COUNTIFS('Faturamento NNE'!$E$2:$E$707,'Infos Relatório'!$B$2,'Faturamento NNE'!$F$2:$F$707,'Infos Relatório'!$B23,'Faturamento NNE'!$AA$2:$AA$707,'Infos Relatório'!AG$1)</f>
        <v>0</v>
      </c>
      <c r="AH23" s="542">
        <f>SUMIFS('Faturamento NNE'!$H$2:$H$707,'Faturamento NNE'!$E$2:$E$707,'Infos Relatório'!$B$2,'Faturamento NNE'!$F$2:$F$707,'Infos Relatório'!$B23,'Faturamento NNE'!$AA$2:$AA$707,'Infos Relatório'!AG$1)</f>
        <v>0</v>
      </c>
      <c r="AI23" s="542">
        <f>SUMIFS('Faturamento NNE'!$K$2:$K$707,'Faturamento NNE'!$E$2:$E$707,'Infos Relatório'!$B$2,'Faturamento NNE'!$F$2:$F$707,'Infos Relatório'!$B23,'Faturamento NNE'!$AA$2:$AA$707,'Infos Relatório'!AG$1)</f>
        <v>0</v>
      </c>
      <c r="AJ23" s="546">
        <f>SUMIFS('Faturamento NNE'!$P$2:$P$707,'Faturamento NNE'!$E$2:$E$707,'Infos Relatório'!$B$2,'Faturamento NNE'!$F$2:$F$707,'Infos Relatório'!$B23,'Faturamento NNE'!$AA$2:$AA$707,'Infos Relatório'!AG$1,'Faturamento NNE'!$U$2:$U$707,"Sim")+SUMIFS('Faturamento NNE'!$Q$2:$Q$707,'Faturamento NNE'!$E$2:$E$707,'Infos Relatório'!$B$2,'Faturamento NNE'!$F$2:$F$707,'Infos Relatório'!$B23,'Faturamento NNE'!$AA$2:$AA$707,'Infos Relatório'!AG$1,'Faturamento NNE'!$U$2:$U$707,"Sim")</f>
        <v>0</v>
      </c>
      <c r="AK23" s="227" t="e">
        <f t="shared" si="4"/>
        <v>#DIV/0!</v>
      </c>
      <c r="AL23" s="545">
        <f>SUMIFS('Faturamento NNE'!$I$2:$I$707,'Faturamento NNE'!$E$2:$E$707,'Infos Relatório'!$B$2,'Faturamento NNE'!$F$2:$F$707,'Infos Relatório'!$B23,'Faturamento NNE'!$AA$2:$AA$707,'Infos Relatório'!AG$1)</f>
        <v>0</v>
      </c>
      <c r="AM23" s="541">
        <f>COUNTIFS('Faturamento NNE'!$E$2:$E$707,'Infos Relatório'!$B$2,'Faturamento NNE'!$F$2:$F$707,'Infos Relatório'!$B23,'Faturamento NNE'!$AA$2:$AA$707,'Infos Relatório'!AM$1)</f>
        <v>0</v>
      </c>
      <c r="AN23" s="542">
        <f>SUMIFS('Faturamento NNE'!$H$2:$H$707,'Faturamento NNE'!$E$2:$E$707,'Infos Relatório'!$B$2,'Faturamento NNE'!$F$2:$F$707,'Infos Relatório'!$B23,'Faturamento NNE'!$AA$2:$AA$707,'Infos Relatório'!AM$1)</f>
        <v>0</v>
      </c>
      <c r="AO23" s="542">
        <f>SUMIFS('Faturamento NNE'!$K$2:$K$707,'Faturamento NNE'!$E$2:$E$707,'Infos Relatório'!$B$2,'Faturamento NNE'!$F$2:$F$707,'Infos Relatório'!$B23,'Faturamento NNE'!$AA$2:$AA$707,'Infos Relatório'!AM$1)</f>
        <v>0</v>
      </c>
      <c r="AP23" s="546">
        <f>SUMIFS('Faturamento NNE'!$P$2:$P$707,'Faturamento NNE'!$E$2:$E$707,'Infos Relatório'!$B$2,'Faturamento NNE'!$F$2:$F$707,'Infos Relatório'!$B23,'Faturamento NNE'!$AA$2:$AA$707,'Infos Relatório'!AM$1,'Faturamento NNE'!$U$2:$U$707,"Sim")+SUMIFS('Faturamento NNE'!$Q$2:$Q$707,'Faturamento NNE'!$E$2:$E$707,'Infos Relatório'!$B$2,'Faturamento NNE'!$F$2:$F$707,'Infos Relatório'!$B23,'Faturamento NNE'!$AA$2:$AA$707,'Infos Relatório'!AM$1,'Faturamento NNE'!$U$2:$U$707,"Sim")</f>
        <v>0</v>
      </c>
      <c r="AQ23" s="227" t="e">
        <f t="shared" si="5"/>
        <v>#DIV/0!</v>
      </c>
      <c r="AR23" s="545">
        <f>SUMIFS('Faturamento NNE'!$I$2:$I$707,'Faturamento NNE'!$E$2:$E$707,'Infos Relatório'!$B$2,'Faturamento NNE'!$F$2:$F$707,'Infos Relatório'!$B23,'Faturamento NNE'!$AA$2:$AA$707,'Infos Relatório'!AM$1)</f>
        <v>0</v>
      </c>
      <c r="AS23" s="541">
        <f>COUNTIFS('Faturamento NNE'!$E$2:$E$707,'Infos Relatório'!$B$2,'Faturamento NNE'!$F$2:$F$707,'Infos Relatório'!$B23,'Faturamento NNE'!$AA$2:$AA$707,'Infos Relatório'!AS$1)</f>
        <v>0</v>
      </c>
      <c r="AT23" s="542">
        <f>SUMIFS('Faturamento NNE'!$H$2:$H$707,'Faturamento NNE'!$E$2:$E$707,'Infos Relatório'!$B$2,'Faturamento NNE'!$F$2:$F$707,'Infos Relatório'!$B23,'Faturamento NNE'!$AA$2:$AA$707,'Infos Relatório'!AS$1)</f>
        <v>0</v>
      </c>
      <c r="AU23" s="542">
        <f>SUMIFS('Faturamento NNE'!$K$2:$K$707,'Faturamento NNE'!$E$2:$E$707,'Infos Relatório'!$B$2,'Faturamento NNE'!$F$2:$F$707,'Infos Relatório'!$B23,'Faturamento NNE'!$AA$2:$AA$707,'Infos Relatório'!AS$1)</f>
        <v>0</v>
      </c>
      <c r="AV23" s="546">
        <f>SUMIFS('Faturamento NNE'!$P$2:$P$707,'Faturamento NNE'!$E$2:$E$707,'Infos Relatório'!$B$2,'Faturamento NNE'!$F$2:$F$707,'Infos Relatório'!$B23,'Faturamento NNE'!$AA$2:$AA$707,'Infos Relatório'!AS$1,'Faturamento NNE'!$U$2:$U$707,"Sim")+SUMIFS('Faturamento NNE'!$Q$2:$Q$707,'Faturamento NNE'!$E$2:$E$707,'Infos Relatório'!$B$2,'Faturamento NNE'!$F$2:$F$707,'Infos Relatório'!$B23,'Faturamento NNE'!$AA$2:$AA$707,'Infos Relatório'!AS$1,'Faturamento NNE'!$U$2:$U$707,"Sim")</f>
        <v>0</v>
      </c>
      <c r="AW23" s="227" t="e">
        <f t="shared" si="6"/>
        <v>#DIV/0!</v>
      </c>
      <c r="AX23" s="545">
        <f>SUMIFS('Faturamento NNE'!$I$2:$I$707,'Faturamento NNE'!$E$2:$E$707,'Infos Relatório'!$B$2,'Faturamento NNE'!$F$2:$F$707,'Infos Relatório'!$B23,'Faturamento NNE'!$AA$2:$AA$707,'Infos Relatório'!AS$1)</f>
        <v>0</v>
      </c>
      <c r="AY23" s="541">
        <f>COUNTIFS('Faturamento NNE'!$E$2:$E$707,'Infos Relatório'!$B$2,'Faturamento NNE'!$F$2:$F$707,'Infos Relatório'!$B23,'Faturamento NNE'!$AA$2:$AA$707,'Infos Relatório'!AY$1)</f>
        <v>0</v>
      </c>
      <c r="AZ23" s="542">
        <f>SUMIFS('Faturamento NNE'!$H$2:$H$707,'Faturamento NNE'!$E$2:$E$707,'Infos Relatório'!$B$2,'Faturamento NNE'!$F$2:$F$707,'Infos Relatório'!$B23,'Faturamento NNE'!$AA$2:$AA$707,'Infos Relatório'!AY$1)</f>
        <v>0</v>
      </c>
      <c r="BA23" s="542">
        <f>SUMIFS('Faturamento NNE'!$K$2:$K$707,'Faturamento NNE'!$E$2:$E$707,'Infos Relatório'!$B$2,'Faturamento NNE'!$F$2:$F$707,'Infos Relatório'!$B23,'Faturamento NNE'!$AA$2:$AA$707,'Infos Relatório'!AY$1)</f>
        <v>0</v>
      </c>
      <c r="BB23" s="546">
        <f>SUMIFS('Faturamento NNE'!$P$2:$P$707,'Faturamento NNE'!$E$2:$E$707,'Infos Relatório'!$B$2,'Faturamento NNE'!$F$2:$F$707,'Infos Relatório'!$B23,'Faturamento NNE'!$AA$2:$AA$707,'Infos Relatório'!AY$1,'Faturamento NNE'!$U$2:$U$707,"Sim")+SUMIFS('Faturamento NNE'!$Q$2:$Q$707,'Faturamento NNE'!$E$2:$E$707,'Infos Relatório'!$B$2,'Faturamento NNE'!$F$2:$F$707,'Infos Relatório'!$B23,'Faturamento NNE'!$AA$2:$AA$707,'Infos Relatório'!AY$1,'Faturamento NNE'!$U$2:$U$707,"Sim")</f>
        <v>0</v>
      </c>
      <c r="BC23" s="227" t="e">
        <f t="shared" si="7"/>
        <v>#DIV/0!</v>
      </c>
      <c r="BD23" s="545">
        <f>SUMIFS('Faturamento NNE'!$I$2:$I$707,'Faturamento NNE'!$E$2:$E$707,'Infos Relatório'!$B$2,'Faturamento NNE'!$F$2:$F$707,'Infos Relatório'!$B23,'Faturamento NNE'!$AA$2:$AA$707,'Infos Relatório'!AY$1)</f>
        <v>0</v>
      </c>
      <c r="BE23" s="541">
        <f>COUNTIFS('Faturamento NNE'!$E$2:$E$707,'Infos Relatório'!$B$2,'Faturamento NNE'!$F$2:$F$707,'Infos Relatório'!$B23,'Faturamento NNE'!$AA$2:$AA$707,'Infos Relatório'!BE$1)</f>
        <v>0</v>
      </c>
      <c r="BF23" s="542">
        <f>SUMIFS('Faturamento NNE'!$H$2:$H$707,'Faturamento NNE'!$E$2:$E$707,'Infos Relatório'!$B$2,'Faturamento NNE'!$F$2:$F$707,'Infos Relatório'!$B23,'Faturamento NNE'!$AA$2:$AA$707,'Infos Relatório'!BE$1)</f>
        <v>0</v>
      </c>
      <c r="BG23" s="542">
        <f>SUMIFS('Faturamento NNE'!$K$2:$K$707,'Faturamento NNE'!$E$2:$E$707,'Infos Relatório'!$B$2,'Faturamento NNE'!$F$2:$F$707,'Infos Relatório'!$B23,'Faturamento NNE'!$AA$2:$AA$707,'Infos Relatório'!BE$1)</f>
        <v>0</v>
      </c>
      <c r="BH23" s="546">
        <f>SUMIFS('Faturamento NNE'!$P$2:$P$707,'Faturamento NNE'!$E$2:$E$707,'Infos Relatório'!$B$2,'Faturamento NNE'!$F$2:$F$707,'Infos Relatório'!$B23,'Faturamento NNE'!$AA$2:$AA$707,'Infos Relatório'!BE$1,'Faturamento NNE'!$U$2:$U$707,"Sim")+SUMIFS('Faturamento NNE'!$Q$2:$Q$707,'Faturamento NNE'!$E$2:$E$707,'Infos Relatório'!$B$2,'Faturamento NNE'!$F$2:$F$707,'Infos Relatório'!$B23,'Faturamento NNE'!$AA$2:$AA$707,'Infos Relatório'!BE$1,'Faturamento NNE'!$U$2:$U$707,"Sim")</f>
        <v>0</v>
      </c>
      <c r="BI23" s="227" t="e">
        <f t="shared" si="8"/>
        <v>#DIV/0!</v>
      </c>
      <c r="BJ23" s="545">
        <f>SUMIFS('Faturamento NNE'!$I$2:$I$707,'Faturamento NNE'!$E$2:$E$707,'Infos Relatório'!$B$2,'Faturamento NNE'!$F$2:$F$707,'Infos Relatório'!$B23,'Faturamento NNE'!$AA$2:$AA$707,'Infos Relatório'!BE$1)</f>
        <v>0</v>
      </c>
      <c r="BK23" s="541">
        <f>COUNTIFS('Faturamento NNE'!$E$2:$E$707,'Infos Relatório'!$B$2,'Faturamento NNE'!$F$2:$F$707,'Infos Relatório'!$B23,'Faturamento NNE'!$AA$2:$AA$707,'Infos Relatório'!BK$1)</f>
        <v>0</v>
      </c>
      <c r="BL23" s="542">
        <f>SUMIFS('Faturamento NNE'!$H$2:$H$707,'Faturamento NNE'!$E$2:$E$707,'Infos Relatório'!$B$2,'Faturamento NNE'!$F$2:$F$707,'Infos Relatório'!$B23,'Faturamento NNE'!$AA$2:$AA$707,'Infos Relatório'!BK$1)</f>
        <v>0</v>
      </c>
      <c r="BM23" s="542">
        <f>SUMIFS('Faturamento NNE'!$K$2:$K$707,'Faturamento NNE'!$E$2:$E$707,'Infos Relatório'!$B$2,'Faturamento NNE'!$F$2:$F$707,'Infos Relatório'!$B23,'Faturamento NNE'!$AA$2:$AA$707,'Infos Relatório'!BK$1)</f>
        <v>0</v>
      </c>
      <c r="BN23" s="546">
        <f>SUMIFS('Faturamento NNE'!$P$2:$P$707,'Faturamento NNE'!$E$2:$E$707,'Infos Relatório'!$B$2,'Faturamento NNE'!$F$2:$F$707,'Infos Relatório'!$B23,'Faturamento NNE'!$AA$2:$AA$707,'Infos Relatório'!BK$1,'Faturamento NNE'!$U$2:$U$707,"Sim")+SUMIFS('Faturamento NNE'!$Q$2:$Q$707,'Faturamento NNE'!$E$2:$E$707,'Infos Relatório'!$B$2,'Faturamento NNE'!$F$2:$F$707,'Infos Relatório'!$B23,'Faturamento NNE'!$AA$2:$AA$707,'Infos Relatório'!BK$1,'Faturamento NNE'!$U$2:$U$707,"Sim")</f>
        <v>0</v>
      </c>
      <c r="BO23" s="227" t="e">
        <f t="shared" si="9"/>
        <v>#DIV/0!</v>
      </c>
      <c r="BP23" s="545">
        <f>SUMIFS('Faturamento NNE'!$I$2:$I$707,'Faturamento NNE'!$E$2:$E$707,'Infos Relatório'!$B$2,'Faturamento NNE'!$F$2:$F$707,'Infos Relatório'!$B23,'Faturamento NNE'!$AA$2:$AA$707,'Infos Relatório'!BK$1)</f>
        <v>0</v>
      </c>
      <c r="BQ23" s="541">
        <f>COUNTIFS('Faturamento NNE'!$E$2:$E$707,'Infos Relatório'!$B$2,'Faturamento NNE'!$F$2:$F$707,'Infos Relatório'!$B23,'Faturamento NNE'!$AA$2:$AA$707,'Infos Relatório'!BQ$1)</f>
        <v>0</v>
      </c>
      <c r="BR23" s="542">
        <f>SUMIFS('Faturamento NNE'!$H$2:$H$707,'Faturamento NNE'!$E$2:$E$707,'Infos Relatório'!$B$2,'Faturamento NNE'!$F$2:$F$707,'Infos Relatório'!$B23,'Faturamento NNE'!$AA$2:$AA$707,'Infos Relatório'!BQ$1)</f>
        <v>0</v>
      </c>
      <c r="BS23" s="542">
        <f>SUMIFS('Faturamento NNE'!$K$2:$K$707,'Faturamento NNE'!$E$2:$E$707,'Infos Relatório'!$B$2,'Faturamento NNE'!$F$2:$F$707,'Infos Relatório'!$B23,'Faturamento NNE'!$AA$2:$AA$707,'Infos Relatório'!BQ$1)</f>
        <v>0</v>
      </c>
      <c r="BT23" s="546">
        <f>SUMIFS('Faturamento NNE'!$P$2:$P$707,'Faturamento NNE'!$E$2:$E$707,'Infos Relatório'!$B$2,'Faturamento NNE'!$F$2:$F$707,'Infos Relatório'!$B23,'Faturamento NNE'!$AA$2:$AA$707,'Infos Relatório'!BQ$1,'Faturamento NNE'!$U$2:$U$707,"Sim")+SUMIFS('Faturamento NNE'!$Q$2:$Q$707,'Faturamento NNE'!$E$2:$E$707,'Infos Relatório'!$B$2,'Faturamento NNE'!$F$2:$F$707,'Infos Relatório'!$B23,'Faturamento NNE'!$AA$2:$AA$707,'Infos Relatório'!BQ$1,'Faturamento NNE'!$U$2:$U$707,"Sim")</f>
        <v>0</v>
      </c>
      <c r="BU23" s="227" t="e">
        <f t="shared" si="10"/>
        <v>#DIV/0!</v>
      </c>
      <c r="BV23" s="545">
        <f>SUMIFS('Faturamento NNE'!$I$2:$I$707,'Faturamento NNE'!$E$2:$E$707,'Infos Relatório'!$B$2,'Faturamento NNE'!$F$2:$F$707,'Infos Relatório'!$B23,'Faturamento NNE'!$AA$2:$AA$707,'Infos Relatório'!BQ$1)</f>
        <v>0</v>
      </c>
    </row>
    <row r="24" spans="2:74">
      <c r="B24" s="217" t="s">
        <v>151</v>
      </c>
      <c r="C24" s="541">
        <f>COUNTIFS('Faturamento NNE'!$E$2:$E$707,'Infos Relatório'!$B$2,'Faturamento NNE'!$F$2:$F$707,'Infos Relatório'!$B24,'Faturamento NNE'!$AA$2:$AA$707,'Infos Relatório'!C$1)</f>
        <v>0</v>
      </c>
      <c r="D24" s="542">
        <f>SUMIFS('Faturamento NNE'!$H$2:$H$707,'Faturamento NNE'!$E$2:$E$707,'Infos Relatório'!$B$2,'Faturamento NNE'!$F$2:$F$707,'Infos Relatório'!$B24,'Faturamento NNE'!$AA$2:$AA$707,'Infos Relatório'!C$1)</f>
        <v>0</v>
      </c>
      <c r="E24" s="543">
        <f>SUMIFS('Faturamento NNE'!$K$2:$K$707,'Faturamento NNE'!$E$2:$E$707,'Infos Relatório'!$B$2,'Faturamento NNE'!$F$2:$F$707,'Infos Relatório'!$B24,'Faturamento NNE'!$AA$2:$AA$707,'Infos Relatório'!C$1)</f>
        <v>0</v>
      </c>
      <c r="F24" s="544">
        <f>SUMIFS('Faturamento NNE'!$P$2:$P$707,'Faturamento NNE'!$E$2:$E$707,'Infos Relatório'!$B$2,'Faturamento NNE'!$F$2:$F$707,'Infos Relatório'!$B24,'Faturamento NNE'!$AA$2:$AA$707,'Infos Relatório'!C$1,'Faturamento NNE'!$U$2:$U$707,"Sim")+SUMIFS('Faturamento NNE'!$Q$2:$Q$707,'Faturamento NNE'!$E$2:$E$707,'Infos Relatório'!$B$2,'Faturamento NNE'!$F$2:$F$707,'Infos Relatório'!$B24,'Faturamento NNE'!$AA$2:$AA$707,'Infos Relatório'!C$1,'Faturamento NNE'!$U$2:$U$707,"Sim")</f>
        <v>0</v>
      </c>
      <c r="G24" s="283" t="e">
        <f t="shared" si="11"/>
        <v>#DIV/0!</v>
      </c>
      <c r="H24" s="545">
        <f>SUMIFS('Faturamento NNE'!$I$2:$I$707,'Faturamento NNE'!$E$2:$E$707,'Infos Relatório'!$B$2,'Faturamento NNE'!$F$2:$F$707,'Infos Relatório'!$B24,'Faturamento NNE'!$AA$2:$AA$707,'Infos Relatório'!C$1)</f>
        <v>0</v>
      </c>
      <c r="I24" s="541">
        <f>COUNTIFS('Faturamento NNE'!$E$2:$E$707,'Infos Relatório'!$B$2,'Faturamento NNE'!$F$2:$F$707,'Infos Relatório'!$B24,'Faturamento NNE'!$AA$2:$AA$707,'Infos Relatório'!I$1)</f>
        <v>0</v>
      </c>
      <c r="J24" s="542">
        <f>SUMIFS('Faturamento NNE'!$H$2:$H$707,'Faturamento NNE'!$E$2:$E$707,'Infos Relatório'!$B$2,'Faturamento NNE'!$F$2:$F$707,'Infos Relatório'!$B24,'Faturamento NNE'!$AA$2:$AA$707,'Infos Relatório'!I$1)</f>
        <v>0</v>
      </c>
      <c r="K24" s="543">
        <f>SUMIFS('Faturamento NNE'!$K$2:$K$707,'Faturamento NNE'!$E$2:$E$707,'Infos Relatório'!$B$2,'Faturamento NNE'!$F$2:$F$707,'Infos Relatório'!$B24,'Faturamento NNE'!$AA$2:$AA$707,'Infos Relatório'!I$1)</f>
        <v>0</v>
      </c>
      <c r="L24" s="544">
        <f>SUMIFS('Faturamento NNE'!$P$2:$P$707,'Faturamento NNE'!$E$2:$E$707,'Infos Relatório'!$B$2,'Faturamento NNE'!$F$2:$F$707,'Infos Relatório'!$B24,'Faturamento NNE'!$AA$2:$AA$707,'Infos Relatório'!I$1,'Faturamento NNE'!$U$2:$U$707,"Sim")+SUMIFS('Faturamento NNE'!$Q$2:$Q$707,'Faturamento NNE'!$E$2:$E$707,'Infos Relatório'!$B$2,'Faturamento NNE'!$F$2:$F$707,'Infos Relatório'!$B24,'Faturamento NNE'!$AA$2:$AA$707,'Infos Relatório'!I$1,'Faturamento NNE'!$U$2:$U$707,"Sim")</f>
        <v>0</v>
      </c>
      <c r="M24" s="283" t="e">
        <f t="shared" si="0"/>
        <v>#DIV/0!</v>
      </c>
      <c r="N24" s="545">
        <f>SUMIFS('Faturamento NNE'!$I$2:$I$707,'Faturamento NNE'!$E$2:$E$707,'Infos Relatório'!$B$2,'Faturamento NNE'!$F$2:$F$707,'Infos Relatório'!$B24,'Faturamento NNE'!$AA$2:$AA$707,'Infos Relatório'!I$1)</f>
        <v>0</v>
      </c>
      <c r="O24" s="541">
        <f>COUNTIFS('Faturamento NNE'!$E$2:$E$707,'Infos Relatório'!$B$2,'Faturamento NNE'!$F$2:$F$707,'Infos Relatório'!$B24,'Faturamento NNE'!$AA$2:$AA$707,'Infos Relatório'!O$1)</f>
        <v>0</v>
      </c>
      <c r="P24" s="542">
        <f>SUMIFS('Faturamento NNE'!$H$2:$H$707,'Faturamento NNE'!$E$2:$E$707,'Infos Relatório'!$B$2,'Faturamento NNE'!$F$2:$F$707,'Infos Relatório'!$B24,'Faturamento NNE'!$AA$2:$AA$707,'Infos Relatório'!O$1)</f>
        <v>0</v>
      </c>
      <c r="Q24" s="542">
        <f>SUMIFS('Faturamento NNE'!$K$2:$K$707,'Faturamento NNE'!$E$2:$E$707,'Infos Relatório'!$B$2,'Faturamento NNE'!$F$2:$F$707,'Infos Relatório'!$B24,'Faturamento NNE'!$AA$2:$AA$707,'Infos Relatório'!O$1)</f>
        <v>0</v>
      </c>
      <c r="R24" s="546">
        <f>SUMIFS('Faturamento NNE'!$P$2:$P$707,'Faturamento NNE'!$E$2:$E$707,'Infos Relatório'!$B$2,'Faturamento NNE'!$F$2:$F$707,'Infos Relatório'!$B24,'Faturamento NNE'!$AA$2:$AA$707,'Infos Relatório'!O$1,'Faturamento NNE'!$U$2:$U$707,"Sim")+SUMIFS('Faturamento NNE'!$Q$2:$Q$707,'Faturamento NNE'!$E$2:$E$707,'Infos Relatório'!$B$2,'Faturamento NNE'!$F$2:$F$707,'Infos Relatório'!$B24,'Faturamento NNE'!$AA$2:$AA$707,'Infos Relatório'!O$1,'Faturamento NNE'!$U$2:$U$707,"Sim")</f>
        <v>0</v>
      </c>
      <c r="S24" s="227" t="e">
        <f t="shared" si="1"/>
        <v>#DIV/0!</v>
      </c>
      <c r="T24" s="545">
        <f>SUMIFS('Faturamento NNE'!$I$2:$I$707,'Faturamento NNE'!$E$2:$E$707,'Infos Relatório'!$B$2,'Faturamento NNE'!$F$2:$F$707,'Infos Relatório'!$B24,'Faturamento NNE'!$AA$2:$AA$707,'Infos Relatório'!O$1)</f>
        <v>0</v>
      </c>
      <c r="U24" s="541">
        <f>COUNTIFS('Faturamento NNE'!$E$2:$E$707,'Infos Relatório'!$B$2,'Faturamento NNE'!$F$2:$F$707,'Infos Relatório'!$B24,'Faturamento NNE'!$AA$2:$AA$707,'Infos Relatório'!U$1)</f>
        <v>0</v>
      </c>
      <c r="V24" s="542">
        <f>SUMIFS('Faturamento NNE'!$H$2:$H$707,'Faturamento NNE'!$E$2:$E$707,'Infos Relatório'!$B$2,'Faturamento NNE'!$F$2:$F$707,'Infos Relatório'!$B24,'Faturamento NNE'!$AA$2:$AA$707,'Infos Relatório'!U$1)</f>
        <v>0</v>
      </c>
      <c r="W24" s="542">
        <f>SUMIFS('Faturamento NNE'!$K$2:$K$707,'Faturamento NNE'!$E$2:$E$707,'Infos Relatório'!$B$2,'Faturamento NNE'!$F$2:$F$707,'Infos Relatório'!$B24,'Faturamento NNE'!$AA$2:$AA$707,'Infos Relatório'!U$1)</f>
        <v>0</v>
      </c>
      <c r="X24" s="546">
        <f>SUMIFS('Faturamento NNE'!$P$2:$P$707,'Faturamento NNE'!$E$2:$E$707,'Infos Relatório'!$B$2,'Faturamento NNE'!$F$2:$F$707,'Infos Relatório'!$B24,'Faturamento NNE'!$AA$2:$AA$707,'Infos Relatório'!U$1,'Faturamento NNE'!$U$2:$U$707,"Sim")+SUMIFS('Faturamento NNE'!$Q$2:$Q$707,'Faturamento NNE'!$E$2:$E$707,'Infos Relatório'!$B$2,'Faturamento NNE'!$F$2:$F$707,'Infos Relatório'!$B24,'Faturamento NNE'!$AA$2:$AA$707,'Infos Relatório'!U$1,'Faturamento NNE'!$U$2:$U$707,"Sim")</f>
        <v>0</v>
      </c>
      <c r="Y24" s="227" t="e">
        <f t="shared" si="2"/>
        <v>#DIV/0!</v>
      </c>
      <c r="Z24" s="545">
        <f>SUMIFS('Faturamento NNE'!$I$2:$I$707,'Faturamento NNE'!$E$2:$E$707,'Infos Relatório'!$B$2,'Faturamento NNE'!$F$2:$F$707,'Infos Relatório'!$B24,'Faturamento NNE'!$AA$2:$AA$707,'Infos Relatório'!U$1)</f>
        <v>0</v>
      </c>
      <c r="AA24" s="541">
        <f>COUNTIFS('Faturamento NNE'!$E$2:$E$707,'Infos Relatório'!$B$2,'Faturamento NNE'!$F$2:$F$707,'Infos Relatório'!$B24,'Faturamento NNE'!$AA$2:$AA$707,'Infos Relatório'!AA$1)</f>
        <v>0</v>
      </c>
      <c r="AB24" s="542">
        <f>SUMIFS('Faturamento NNE'!$H$2:$H$707,'Faturamento NNE'!$E$2:$E$707,'Infos Relatório'!$B$2,'Faturamento NNE'!$F$2:$F$707,'Infos Relatório'!$B24,'Faturamento NNE'!$AA$2:$AA$707,'Infos Relatório'!AA$1)</f>
        <v>0</v>
      </c>
      <c r="AC24" s="542">
        <f>SUMIFS('Faturamento NNE'!$K$2:$K$707,'Faturamento NNE'!$E$2:$E$707,'Infos Relatório'!$B$2,'Faturamento NNE'!$F$2:$F$707,'Infos Relatório'!$B24,'Faturamento NNE'!$AA$2:$AA$707,'Infos Relatório'!AA$1)</f>
        <v>0</v>
      </c>
      <c r="AD24" s="546">
        <f>SUMIFS('Faturamento NNE'!$P$2:$P$707,'Faturamento NNE'!$E$2:$E$707,'Infos Relatório'!$B$2,'Faturamento NNE'!$F$2:$F$707,'Infos Relatório'!$B24,'Faturamento NNE'!$AA$2:$AA$707,'Infos Relatório'!AA$1,'Faturamento NNE'!$U$2:$U$707,"Sim")+SUMIFS('Faturamento NNE'!$Q$2:$Q$707,'Faturamento NNE'!$E$2:$E$707,'Infos Relatório'!$B$2,'Faturamento NNE'!$F$2:$F$707,'Infos Relatório'!$B24,'Faturamento NNE'!$AA$2:$AA$707,'Infos Relatório'!AA$1,'Faturamento NNE'!$U$2:$U$707,"Sim")</f>
        <v>0</v>
      </c>
      <c r="AE24" s="227" t="e">
        <f t="shared" si="3"/>
        <v>#DIV/0!</v>
      </c>
      <c r="AF24" s="545">
        <f>SUMIFS('Faturamento NNE'!$I$2:$I$707,'Faturamento NNE'!$E$2:$E$707,'Infos Relatório'!$B$2,'Faturamento NNE'!$F$2:$F$707,'Infos Relatório'!$B24,'Faturamento NNE'!$AA$2:$AA$707,'Infos Relatório'!AA$1)</f>
        <v>0</v>
      </c>
      <c r="AG24" s="541">
        <f>COUNTIFS('Faturamento NNE'!$E$2:$E$707,'Infos Relatório'!$B$2,'Faturamento NNE'!$F$2:$F$707,'Infos Relatório'!$B24,'Faturamento NNE'!$AA$2:$AA$707,'Infos Relatório'!AG$1)</f>
        <v>0</v>
      </c>
      <c r="AH24" s="542">
        <f>SUMIFS('Faturamento NNE'!$H$2:$H$707,'Faturamento NNE'!$E$2:$E$707,'Infos Relatório'!$B$2,'Faturamento NNE'!$F$2:$F$707,'Infos Relatório'!$B24,'Faturamento NNE'!$AA$2:$AA$707,'Infos Relatório'!AG$1)</f>
        <v>0</v>
      </c>
      <c r="AI24" s="542">
        <f>SUMIFS('Faturamento NNE'!$K$2:$K$707,'Faturamento NNE'!$E$2:$E$707,'Infos Relatório'!$B$2,'Faturamento NNE'!$F$2:$F$707,'Infos Relatório'!$B24,'Faturamento NNE'!$AA$2:$AA$707,'Infos Relatório'!AG$1)</f>
        <v>0</v>
      </c>
      <c r="AJ24" s="546">
        <f>SUMIFS('Faturamento NNE'!$P$2:$P$707,'Faturamento NNE'!$E$2:$E$707,'Infos Relatório'!$B$2,'Faturamento NNE'!$F$2:$F$707,'Infos Relatório'!$B24,'Faturamento NNE'!$AA$2:$AA$707,'Infos Relatório'!AG$1,'Faturamento NNE'!$U$2:$U$707,"Sim")+SUMIFS('Faturamento NNE'!$Q$2:$Q$707,'Faturamento NNE'!$E$2:$E$707,'Infos Relatório'!$B$2,'Faturamento NNE'!$F$2:$F$707,'Infos Relatório'!$B24,'Faturamento NNE'!$AA$2:$AA$707,'Infos Relatório'!AG$1,'Faturamento NNE'!$U$2:$U$707,"Sim")</f>
        <v>0</v>
      </c>
      <c r="AK24" s="227" t="e">
        <f t="shared" si="4"/>
        <v>#DIV/0!</v>
      </c>
      <c r="AL24" s="545">
        <f>SUMIFS('Faturamento NNE'!$I$2:$I$707,'Faturamento NNE'!$E$2:$E$707,'Infos Relatório'!$B$2,'Faturamento NNE'!$F$2:$F$707,'Infos Relatório'!$B24,'Faturamento NNE'!$AA$2:$AA$707,'Infos Relatório'!AG$1)</f>
        <v>0</v>
      </c>
      <c r="AM24" s="541">
        <f>COUNTIFS('Faturamento NNE'!$E$2:$E$707,'Infos Relatório'!$B$2,'Faturamento NNE'!$F$2:$F$707,'Infos Relatório'!$B24,'Faturamento NNE'!$AA$2:$AA$707,'Infos Relatório'!AM$1)</f>
        <v>0</v>
      </c>
      <c r="AN24" s="542">
        <f>SUMIFS('Faturamento NNE'!$H$2:$H$707,'Faturamento NNE'!$E$2:$E$707,'Infos Relatório'!$B$2,'Faturamento NNE'!$F$2:$F$707,'Infos Relatório'!$B24,'Faturamento NNE'!$AA$2:$AA$707,'Infos Relatório'!AM$1)</f>
        <v>0</v>
      </c>
      <c r="AO24" s="542">
        <f>SUMIFS('Faturamento NNE'!$K$2:$K$707,'Faturamento NNE'!$E$2:$E$707,'Infos Relatório'!$B$2,'Faturamento NNE'!$F$2:$F$707,'Infos Relatório'!$B24,'Faturamento NNE'!$AA$2:$AA$707,'Infos Relatório'!AM$1)</f>
        <v>0</v>
      </c>
      <c r="AP24" s="546">
        <f>SUMIFS('Faturamento NNE'!$P$2:$P$707,'Faturamento NNE'!$E$2:$E$707,'Infos Relatório'!$B$2,'Faturamento NNE'!$F$2:$F$707,'Infos Relatório'!$B24,'Faturamento NNE'!$AA$2:$AA$707,'Infos Relatório'!AM$1,'Faturamento NNE'!$U$2:$U$707,"Sim")+SUMIFS('Faturamento NNE'!$Q$2:$Q$707,'Faturamento NNE'!$E$2:$E$707,'Infos Relatório'!$B$2,'Faturamento NNE'!$F$2:$F$707,'Infos Relatório'!$B24,'Faturamento NNE'!$AA$2:$AA$707,'Infos Relatório'!AM$1,'Faturamento NNE'!$U$2:$U$707,"Sim")</f>
        <v>0</v>
      </c>
      <c r="AQ24" s="227" t="e">
        <f t="shared" si="5"/>
        <v>#DIV/0!</v>
      </c>
      <c r="AR24" s="545">
        <f>SUMIFS('Faturamento NNE'!$I$2:$I$707,'Faturamento NNE'!$E$2:$E$707,'Infos Relatório'!$B$2,'Faturamento NNE'!$F$2:$F$707,'Infos Relatório'!$B24,'Faturamento NNE'!$AA$2:$AA$707,'Infos Relatório'!AM$1)</f>
        <v>0</v>
      </c>
      <c r="AS24" s="541">
        <f>COUNTIFS('Faturamento NNE'!$E$2:$E$707,'Infos Relatório'!$B$2,'Faturamento NNE'!$F$2:$F$707,'Infos Relatório'!$B24,'Faturamento NNE'!$AA$2:$AA$707,'Infos Relatório'!AS$1)</f>
        <v>0</v>
      </c>
      <c r="AT24" s="542">
        <f>SUMIFS('Faturamento NNE'!$H$2:$H$707,'Faturamento NNE'!$E$2:$E$707,'Infos Relatório'!$B$2,'Faturamento NNE'!$F$2:$F$707,'Infos Relatório'!$B24,'Faturamento NNE'!$AA$2:$AA$707,'Infos Relatório'!AS$1)</f>
        <v>0</v>
      </c>
      <c r="AU24" s="542">
        <f>SUMIFS('Faturamento NNE'!$K$2:$K$707,'Faturamento NNE'!$E$2:$E$707,'Infos Relatório'!$B$2,'Faturamento NNE'!$F$2:$F$707,'Infos Relatório'!$B24,'Faturamento NNE'!$AA$2:$AA$707,'Infos Relatório'!AS$1)</f>
        <v>0</v>
      </c>
      <c r="AV24" s="546">
        <f>SUMIFS('Faturamento NNE'!$P$2:$P$707,'Faturamento NNE'!$E$2:$E$707,'Infos Relatório'!$B$2,'Faturamento NNE'!$F$2:$F$707,'Infos Relatório'!$B24,'Faturamento NNE'!$AA$2:$AA$707,'Infos Relatório'!AS$1,'Faturamento NNE'!$U$2:$U$707,"Sim")+SUMIFS('Faturamento NNE'!$Q$2:$Q$707,'Faturamento NNE'!$E$2:$E$707,'Infos Relatório'!$B$2,'Faturamento NNE'!$F$2:$F$707,'Infos Relatório'!$B24,'Faturamento NNE'!$AA$2:$AA$707,'Infos Relatório'!AS$1,'Faturamento NNE'!$U$2:$U$707,"Sim")</f>
        <v>0</v>
      </c>
      <c r="AW24" s="227" t="e">
        <f t="shared" si="6"/>
        <v>#DIV/0!</v>
      </c>
      <c r="AX24" s="545">
        <f>SUMIFS('Faturamento NNE'!$I$2:$I$707,'Faturamento NNE'!$E$2:$E$707,'Infos Relatório'!$B$2,'Faturamento NNE'!$F$2:$F$707,'Infos Relatório'!$B24,'Faturamento NNE'!$AA$2:$AA$707,'Infos Relatório'!AS$1)</f>
        <v>0</v>
      </c>
      <c r="AY24" s="541">
        <f>COUNTIFS('Faturamento NNE'!$E$2:$E$707,'Infos Relatório'!$B$2,'Faturamento NNE'!$F$2:$F$707,'Infos Relatório'!$B24,'Faturamento NNE'!$AA$2:$AA$707,'Infos Relatório'!AY$1)</f>
        <v>0</v>
      </c>
      <c r="AZ24" s="542">
        <f>SUMIFS('Faturamento NNE'!$H$2:$H$707,'Faturamento NNE'!$E$2:$E$707,'Infos Relatório'!$B$2,'Faturamento NNE'!$F$2:$F$707,'Infos Relatório'!$B24,'Faturamento NNE'!$AA$2:$AA$707,'Infos Relatório'!AY$1)</f>
        <v>0</v>
      </c>
      <c r="BA24" s="542">
        <f>SUMIFS('Faturamento NNE'!$K$2:$K$707,'Faturamento NNE'!$E$2:$E$707,'Infos Relatório'!$B$2,'Faturamento NNE'!$F$2:$F$707,'Infos Relatório'!$B24,'Faturamento NNE'!$AA$2:$AA$707,'Infos Relatório'!AY$1)</f>
        <v>0</v>
      </c>
      <c r="BB24" s="546">
        <f>SUMIFS('Faturamento NNE'!$P$2:$P$707,'Faturamento NNE'!$E$2:$E$707,'Infos Relatório'!$B$2,'Faturamento NNE'!$F$2:$F$707,'Infos Relatório'!$B24,'Faturamento NNE'!$AA$2:$AA$707,'Infos Relatório'!AY$1,'Faturamento NNE'!$U$2:$U$707,"Sim")+SUMIFS('Faturamento NNE'!$Q$2:$Q$707,'Faturamento NNE'!$E$2:$E$707,'Infos Relatório'!$B$2,'Faturamento NNE'!$F$2:$F$707,'Infos Relatório'!$B24,'Faturamento NNE'!$AA$2:$AA$707,'Infos Relatório'!AY$1,'Faturamento NNE'!$U$2:$U$707,"Sim")</f>
        <v>0</v>
      </c>
      <c r="BC24" s="227" t="e">
        <f t="shared" si="7"/>
        <v>#DIV/0!</v>
      </c>
      <c r="BD24" s="545">
        <f>SUMIFS('Faturamento NNE'!$I$2:$I$707,'Faturamento NNE'!$E$2:$E$707,'Infos Relatório'!$B$2,'Faturamento NNE'!$F$2:$F$707,'Infos Relatório'!$B24,'Faturamento NNE'!$AA$2:$AA$707,'Infos Relatório'!AY$1)</f>
        <v>0</v>
      </c>
      <c r="BE24" s="541">
        <f>COUNTIFS('Faturamento NNE'!$E$2:$E$707,'Infos Relatório'!$B$2,'Faturamento NNE'!$F$2:$F$707,'Infos Relatório'!$B24,'Faturamento NNE'!$AA$2:$AA$707,'Infos Relatório'!BE$1)</f>
        <v>0</v>
      </c>
      <c r="BF24" s="542">
        <f>SUMIFS('Faturamento NNE'!$H$2:$H$707,'Faturamento NNE'!$E$2:$E$707,'Infos Relatório'!$B$2,'Faturamento NNE'!$F$2:$F$707,'Infos Relatório'!$B24,'Faturamento NNE'!$AA$2:$AA$707,'Infos Relatório'!BE$1)</f>
        <v>0</v>
      </c>
      <c r="BG24" s="542">
        <f>SUMIFS('Faturamento NNE'!$K$2:$K$707,'Faturamento NNE'!$E$2:$E$707,'Infos Relatório'!$B$2,'Faturamento NNE'!$F$2:$F$707,'Infos Relatório'!$B24,'Faturamento NNE'!$AA$2:$AA$707,'Infos Relatório'!BE$1)</f>
        <v>0</v>
      </c>
      <c r="BH24" s="546">
        <f>SUMIFS('Faturamento NNE'!$P$2:$P$707,'Faturamento NNE'!$E$2:$E$707,'Infos Relatório'!$B$2,'Faturamento NNE'!$F$2:$F$707,'Infos Relatório'!$B24,'Faturamento NNE'!$AA$2:$AA$707,'Infos Relatório'!BE$1,'Faturamento NNE'!$U$2:$U$707,"Sim")+SUMIFS('Faturamento NNE'!$Q$2:$Q$707,'Faturamento NNE'!$E$2:$E$707,'Infos Relatório'!$B$2,'Faturamento NNE'!$F$2:$F$707,'Infos Relatório'!$B24,'Faturamento NNE'!$AA$2:$AA$707,'Infos Relatório'!BE$1,'Faturamento NNE'!$U$2:$U$707,"Sim")</f>
        <v>0</v>
      </c>
      <c r="BI24" s="227" t="e">
        <f t="shared" si="8"/>
        <v>#DIV/0!</v>
      </c>
      <c r="BJ24" s="545">
        <f>SUMIFS('Faturamento NNE'!$I$2:$I$707,'Faturamento NNE'!$E$2:$E$707,'Infos Relatório'!$B$2,'Faturamento NNE'!$F$2:$F$707,'Infos Relatório'!$B24,'Faturamento NNE'!$AA$2:$AA$707,'Infos Relatório'!BE$1)</f>
        <v>0</v>
      </c>
      <c r="BK24" s="541">
        <f>COUNTIFS('Faturamento NNE'!$E$2:$E$707,'Infos Relatório'!$B$2,'Faturamento NNE'!$F$2:$F$707,'Infos Relatório'!$B24,'Faturamento NNE'!$AA$2:$AA$707,'Infos Relatório'!BK$1)</f>
        <v>0</v>
      </c>
      <c r="BL24" s="542">
        <f>SUMIFS('Faturamento NNE'!$H$2:$H$707,'Faturamento NNE'!$E$2:$E$707,'Infos Relatório'!$B$2,'Faturamento NNE'!$F$2:$F$707,'Infos Relatório'!$B24,'Faturamento NNE'!$AA$2:$AA$707,'Infos Relatório'!BK$1)</f>
        <v>0</v>
      </c>
      <c r="BM24" s="542">
        <f>SUMIFS('Faturamento NNE'!$K$2:$K$707,'Faturamento NNE'!$E$2:$E$707,'Infos Relatório'!$B$2,'Faturamento NNE'!$F$2:$F$707,'Infos Relatório'!$B24,'Faturamento NNE'!$AA$2:$AA$707,'Infos Relatório'!BK$1)</f>
        <v>0</v>
      </c>
      <c r="BN24" s="546">
        <f>SUMIFS('Faturamento NNE'!$P$2:$P$707,'Faturamento NNE'!$E$2:$E$707,'Infos Relatório'!$B$2,'Faturamento NNE'!$F$2:$F$707,'Infos Relatório'!$B24,'Faturamento NNE'!$AA$2:$AA$707,'Infos Relatório'!BK$1,'Faturamento NNE'!$U$2:$U$707,"Sim")+SUMIFS('Faturamento NNE'!$Q$2:$Q$707,'Faturamento NNE'!$E$2:$E$707,'Infos Relatório'!$B$2,'Faturamento NNE'!$F$2:$F$707,'Infos Relatório'!$B24,'Faturamento NNE'!$AA$2:$AA$707,'Infos Relatório'!BK$1,'Faturamento NNE'!$U$2:$U$707,"Sim")</f>
        <v>0</v>
      </c>
      <c r="BO24" s="227" t="e">
        <f t="shared" si="9"/>
        <v>#DIV/0!</v>
      </c>
      <c r="BP24" s="545">
        <f>SUMIFS('Faturamento NNE'!$I$2:$I$707,'Faturamento NNE'!$E$2:$E$707,'Infos Relatório'!$B$2,'Faturamento NNE'!$F$2:$F$707,'Infos Relatório'!$B24,'Faturamento NNE'!$AA$2:$AA$707,'Infos Relatório'!BK$1)</f>
        <v>0</v>
      </c>
      <c r="BQ24" s="541">
        <f>COUNTIFS('Faturamento NNE'!$E$2:$E$707,'Infos Relatório'!$B$2,'Faturamento NNE'!$F$2:$F$707,'Infos Relatório'!$B24,'Faturamento NNE'!$AA$2:$AA$707,'Infos Relatório'!BQ$1)</f>
        <v>0</v>
      </c>
      <c r="BR24" s="542">
        <f>SUMIFS('Faturamento NNE'!$H$2:$H$707,'Faturamento NNE'!$E$2:$E$707,'Infos Relatório'!$B$2,'Faturamento NNE'!$F$2:$F$707,'Infos Relatório'!$B24,'Faturamento NNE'!$AA$2:$AA$707,'Infos Relatório'!BQ$1)</f>
        <v>0</v>
      </c>
      <c r="BS24" s="542">
        <f>SUMIFS('Faturamento NNE'!$K$2:$K$707,'Faturamento NNE'!$E$2:$E$707,'Infos Relatório'!$B$2,'Faturamento NNE'!$F$2:$F$707,'Infos Relatório'!$B24,'Faturamento NNE'!$AA$2:$AA$707,'Infos Relatório'!BQ$1)</f>
        <v>0</v>
      </c>
      <c r="BT24" s="546">
        <f>SUMIFS('Faturamento NNE'!$P$2:$P$707,'Faturamento NNE'!$E$2:$E$707,'Infos Relatório'!$B$2,'Faturamento NNE'!$F$2:$F$707,'Infos Relatório'!$B24,'Faturamento NNE'!$AA$2:$AA$707,'Infos Relatório'!BQ$1,'Faturamento NNE'!$U$2:$U$707,"Sim")+SUMIFS('Faturamento NNE'!$Q$2:$Q$707,'Faturamento NNE'!$E$2:$E$707,'Infos Relatório'!$B$2,'Faturamento NNE'!$F$2:$F$707,'Infos Relatório'!$B24,'Faturamento NNE'!$AA$2:$AA$707,'Infos Relatório'!BQ$1,'Faturamento NNE'!$U$2:$U$707,"Sim")</f>
        <v>0</v>
      </c>
      <c r="BU24" s="227" t="e">
        <f t="shared" si="10"/>
        <v>#DIV/0!</v>
      </c>
      <c r="BV24" s="545">
        <f>SUMIFS('Faturamento NNE'!$I$2:$I$707,'Faturamento NNE'!$E$2:$E$707,'Infos Relatório'!$B$2,'Faturamento NNE'!$F$2:$F$707,'Infos Relatório'!$B24,'Faturamento NNE'!$AA$2:$AA$707,'Infos Relatório'!BQ$1)</f>
        <v>0</v>
      </c>
    </row>
    <row r="25" spans="2:74">
      <c r="B25" s="217" t="s">
        <v>152</v>
      </c>
      <c r="C25" s="541">
        <f>COUNTIFS('Faturamento NNE'!$E$2:$E$707,'Infos Relatório'!$B$2,'Faturamento NNE'!$F$2:$F$707,'Infos Relatório'!$B25,'Faturamento NNE'!$AA$2:$AA$707,'Infos Relatório'!C$1)</f>
        <v>0</v>
      </c>
      <c r="D25" s="542">
        <f>SUMIFS('Faturamento NNE'!$H$2:$H$707,'Faturamento NNE'!$E$2:$E$707,'Infos Relatório'!$B$2,'Faturamento NNE'!$F$2:$F$707,'Infos Relatório'!$B25,'Faturamento NNE'!$AA$2:$AA$707,'Infos Relatório'!C$1)</f>
        <v>0</v>
      </c>
      <c r="E25" s="543">
        <f>SUMIFS('Faturamento NNE'!$K$2:$K$707,'Faturamento NNE'!$E$2:$E$707,'Infos Relatório'!$B$2,'Faturamento NNE'!$F$2:$F$707,'Infos Relatório'!$B25,'Faturamento NNE'!$AA$2:$AA$707,'Infos Relatório'!C$1)</f>
        <v>0</v>
      </c>
      <c r="F25" s="544">
        <f>SUMIFS('Faturamento NNE'!$P$2:$P$707,'Faturamento NNE'!$E$2:$E$707,'Infos Relatório'!$B$2,'Faturamento NNE'!$F$2:$F$707,'Infos Relatório'!$B25,'Faturamento NNE'!$AA$2:$AA$707,'Infos Relatório'!C$1,'Faturamento NNE'!$U$2:$U$707,"Sim")+SUMIFS('Faturamento NNE'!$Q$2:$Q$707,'Faturamento NNE'!$E$2:$E$707,'Infos Relatório'!$B$2,'Faturamento NNE'!$F$2:$F$707,'Infos Relatório'!$B25,'Faturamento NNE'!$AA$2:$AA$707,'Infos Relatório'!C$1,'Faturamento NNE'!$U$2:$U$707,"Sim")</f>
        <v>0</v>
      </c>
      <c r="G25" s="283" t="e">
        <f t="shared" si="11"/>
        <v>#DIV/0!</v>
      </c>
      <c r="H25" s="545">
        <f>SUMIFS('Faturamento NNE'!$I$2:$I$707,'Faturamento NNE'!$E$2:$E$707,'Infos Relatório'!$B$2,'Faturamento NNE'!$F$2:$F$707,'Infos Relatório'!$B25,'Faturamento NNE'!$AA$2:$AA$707,'Infos Relatório'!C$1)</f>
        <v>0</v>
      </c>
      <c r="I25" s="541">
        <f>COUNTIFS('Faturamento NNE'!$E$2:$E$707,'Infos Relatório'!$B$2,'Faturamento NNE'!$F$2:$F$707,'Infos Relatório'!$B25,'Faturamento NNE'!$AA$2:$AA$707,'Infos Relatório'!I$1)</f>
        <v>0</v>
      </c>
      <c r="J25" s="542">
        <f>SUMIFS('Faturamento NNE'!$H$2:$H$707,'Faturamento NNE'!$E$2:$E$707,'Infos Relatório'!$B$2,'Faturamento NNE'!$F$2:$F$707,'Infos Relatório'!$B25,'Faturamento NNE'!$AA$2:$AA$707,'Infos Relatório'!I$1)</f>
        <v>0</v>
      </c>
      <c r="K25" s="543">
        <f>SUMIFS('Faturamento NNE'!$K$2:$K$707,'Faturamento NNE'!$E$2:$E$707,'Infos Relatório'!$B$2,'Faturamento NNE'!$F$2:$F$707,'Infos Relatório'!$B25,'Faturamento NNE'!$AA$2:$AA$707,'Infos Relatório'!I$1)</f>
        <v>0</v>
      </c>
      <c r="L25" s="544">
        <f>SUMIFS('Faturamento NNE'!$P$2:$P$707,'Faturamento NNE'!$E$2:$E$707,'Infos Relatório'!$B$2,'Faturamento NNE'!$F$2:$F$707,'Infos Relatório'!$B25,'Faturamento NNE'!$AA$2:$AA$707,'Infos Relatório'!I$1,'Faturamento NNE'!$U$2:$U$707,"Sim")+SUMIFS('Faturamento NNE'!$Q$2:$Q$707,'Faturamento NNE'!$E$2:$E$707,'Infos Relatório'!$B$2,'Faturamento NNE'!$F$2:$F$707,'Infos Relatório'!$B25,'Faturamento NNE'!$AA$2:$AA$707,'Infos Relatório'!I$1,'Faturamento NNE'!$U$2:$U$707,"Sim")</f>
        <v>0</v>
      </c>
      <c r="M25" s="283" t="e">
        <f t="shared" si="0"/>
        <v>#DIV/0!</v>
      </c>
      <c r="N25" s="545">
        <f>SUMIFS('Faturamento NNE'!$I$2:$I$707,'Faturamento NNE'!$E$2:$E$707,'Infos Relatório'!$B$2,'Faturamento NNE'!$F$2:$F$707,'Infos Relatório'!$B25,'Faturamento NNE'!$AA$2:$AA$707,'Infos Relatório'!I$1)</f>
        <v>0</v>
      </c>
      <c r="O25" s="541">
        <f>COUNTIFS('Faturamento NNE'!$E$2:$E$707,'Infos Relatório'!$B$2,'Faturamento NNE'!$F$2:$F$707,'Infos Relatório'!$B25,'Faturamento NNE'!$AA$2:$AA$707,'Infos Relatório'!O$1)</f>
        <v>0</v>
      </c>
      <c r="P25" s="542">
        <f>SUMIFS('Faturamento NNE'!$H$2:$H$707,'Faturamento NNE'!$E$2:$E$707,'Infos Relatório'!$B$2,'Faturamento NNE'!$F$2:$F$707,'Infos Relatório'!$B25,'Faturamento NNE'!$AA$2:$AA$707,'Infos Relatório'!O$1)</f>
        <v>0</v>
      </c>
      <c r="Q25" s="542">
        <f>SUMIFS('Faturamento NNE'!$K$2:$K$707,'Faturamento NNE'!$E$2:$E$707,'Infos Relatório'!$B$2,'Faturamento NNE'!$F$2:$F$707,'Infos Relatório'!$B25,'Faturamento NNE'!$AA$2:$AA$707,'Infos Relatório'!O$1)</f>
        <v>0</v>
      </c>
      <c r="R25" s="546">
        <f>SUMIFS('Faturamento NNE'!$P$2:$P$707,'Faturamento NNE'!$E$2:$E$707,'Infos Relatório'!$B$2,'Faturamento NNE'!$F$2:$F$707,'Infos Relatório'!$B25,'Faturamento NNE'!$AA$2:$AA$707,'Infos Relatório'!O$1,'Faturamento NNE'!$U$2:$U$707,"Sim")+SUMIFS('Faturamento NNE'!$Q$2:$Q$707,'Faturamento NNE'!$E$2:$E$707,'Infos Relatório'!$B$2,'Faturamento NNE'!$F$2:$F$707,'Infos Relatório'!$B25,'Faturamento NNE'!$AA$2:$AA$707,'Infos Relatório'!O$1,'Faturamento NNE'!$U$2:$U$707,"Sim")</f>
        <v>0</v>
      </c>
      <c r="S25" s="227" t="e">
        <f t="shared" si="1"/>
        <v>#DIV/0!</v>
      </c>
      <c r="T25" s="545">
        <f>SUMIFS('Faturamento NNE'!$I$2:$I$707,'Faturamento NNE'!$E$2:$E$707,'Infos Relatório'!$B$2,'Faturamento NNE'!$F$2:$F$707,'Infos Relatório'!$B25,'Faturamento NNE'!$AA$2:$AA$707,'Infos Relatório'!O$1)</f>
        <v>0</v>
      </c>
      <c r="U25" s="541">
        <f>COUNTIFS('Faturamento NNE'!$E$2:$E$707,'Infos Relatório'!$B$2,'Faturamento NNE'!$F$2:$F$707,'Infos Relatório'!$B25,'Faturamento NNE'!$AA$2:$AA$707,'Infos Relatório'!U$1)</f>
        <v>0</v>
      </c>
      <c r="V25" s="542">
        <f>SUMIFS('Faturamento NNE'!$H$2:$H$707,'Faturamento NNE'!$E$2:$E$707,'Infos Relatório'!$B$2,'Faturamento NNE'!$F$2:$F$707,'Infos Relatório'!$B25,'Faturamento NNE'!$AA$2:$AA$707,'Infos Relatório'!U$1)</f>
        <v>0</v>
      </c>
      <c r="W25" s="542">
        <f>SUMIFS('Faturamento NNE'!$K$2:$K$707,'Faturamento NNE'!$E$2:$E$707,'Infos Relatório'!$B$2,'Faturamento NNE'!$F$2:$F$707,'Infos Relatório'!$B25,'Faturamento NNE'!$AA$2:$AA$707,'Infos Relatório'!U$1)</f>
        <v>0</v>
      </c>
      <c r="X25" s="546">
        <f>SUMIFS('Faturamento NNE'!$P$2:$P$707,'Faturamento NNE'!$E$2:$E$707,'Infos Relatório'!$B$2,'Faturamento NNE'!$F$2:$F$707,'Infos Relatório'!$B25,'Faturamento NNE'!$AA$2:$AA$707,'Infos Relatório'!U$1,'Faturamento NNE'!$U$2:$U$707,"Sim")+SUMIFS('Faturamento NNE'!$Q$2:$Q$707,'Faturamento NNE'!$E$2:$E$707,'Infos Relatório'!$B$2,'Faturamento NNE'!$F$2:$F$707,'Infos Relatório'!$B25,'Faturamento NNE'!$AA$2:$AA$707,'Infos Relatório'!U$1,'Faturamento NNE'!$U$2:$U$707,"Sim")</f>
        <v>0</v>
      </c>
      <c r="Y25" s="227" t="e">
        <f t="shared" si="2"/>
        <v>#DIV/0!</v>
      </c>
      <c r="Z25" s="545">
        <f>SUMIFS('Faturamento NNE'!$I$2:$I$707,'Faturamento NNE'!$E$2:$E$707,'Infos Relatório'!$B$2,'Faturamento NNE'!$F$2:$F$707,'Infos Relatório'!$B25,'Faturamento NNE'!$AA$2:$AA$707,'Infos Relatório'!U$1)</f>
        <v>0</v>
      </c>
      <c r="AA25" s="541">
        <f>COUNTIFS('Faturamento NNE'!$E$2:$E$707,'Infos Relatório'!$B$2,'Faturamento NNE'!$F$2:$F$707,'Infos Relatório'!$B25,'Faturamento NNE'!$AA$2:$AA$707,'Infos Relatório'!AA$1)</f>
        <v>0</v>
      </c>
      <c r="AB25" s="542">
        <f>SUMIFS('Faturamento NNE'!$H$2:$H$707,'Faturamento NNE'!$E$2:$E$707,'Infos Relatório'!$B$2,'Faturamento NNE'!$F$2:$F$707,'Infos Relatório'!$B25,'Faturamento NNE'!$AA$2:$AA$707,'Infos Relatório'!AA$1)</f>
        <v>0</v>
      </c>
      <c r="AC25" s="542">
        <f>SUMIFS('Faturamento NNE'!$K$2:$K$707,'Faturamento NNE'!$E$2:$E$707,'Infos Relatório'!$B$2,'Faturamento NNE'!$F$2:$F$707,'Infos Relatório'!$B25,'Faturamento NNE'!$AA$2:$AA$707,'Infos Relatório'!AA$1)</f>
        <v>0</v>
      </c>
      <c r="AD25" s="546">
        <f>SUMIFS('Faturamento NNE'!$P$2:$P$707,'Faturamento NNE'!$E$2:$E$707,'Infos Relatório'!$B$2,'Faturamento NNE'!$F$2:$F$707,'Infos Relatório'!$B25,'Faturamento NNE'!$AA$2:$AA$707,'Infos Relatório'!AA$1,'Faturamento NNE'!$U$2:$U$707,"Sim")+SUMIFS('Faturamento NNE'!$Q$2:$Q$707,'Faturamento NNE'!$E$2:$E$707,'Infos Relatório'!$B$2,'Faturamento NNE'!$F$2:$F$707,'Infos Relatório'!$B25,'Faturamento NNE'!$AA$2:$AA$707,'Infos Relatório'!AA$1,'Faturamento NNE'!$U$2:$U$707,"Sim")</f>
        <v>0</v>
      </c>
      <c r="AE25" s="227" t="e">
        <f t="shared" si="3"/>
        <v>#DIV/0!</v>
      </c>
      <c r="AF25" s="545">
        <f>SUMIFS('Faturamento NNE'!$I$2:$I$707,'Faturamento NNE'!$E$2:$E$707,'Infos Relatório'!$B$2,'Faturamento NNE'!$F$2:$F$707,'Infos Relatório'!$B25,'Faturamento NNE'!$AA$2:$AA$707,'Infos Relatório'!AA$1)</f>
        <v>0</v>
      </c>
      <c r="AG25" s="541">
        <f>COUNTIFS('Faturamento NNE'!$E$2:$E$707,'Infos Relatório'!$B$2,'Faturamento NNE'!$F$2:$F$707,'Infos Relatório'!$B25,'Faturamento NNE'!$AA$2:$AA$707,'Infos Relatório'!AG$1)</f>
        <v>0</v>
      </c>
      <c r="AH25" s="542">
        <f>SUMIFS('Faturamento NNE'!$H$2:$H$707,'Faturamento NNE'!$E$2:$E$707,'Infos Relatório'!$B$2,'Faturamento NNE'!$F$2:$F$707,'Infos Relatório'!$B25,'Faturamento NNE'!$AA$2:$AA$707,'Infos Relatório'!AG$1)</f>
        <v>0</v>
      </c>
      <c r="AI25" s="542">
        <f>SUMIFS('Faturamento NNE'!$K$2:$K$707,'Faturamento NNE'!$E$2:$E$707,'Infos Relatório'!$B$2,'Faturamento NNE'!$F$2:$F$707,'Infos Relatório'!$B25,'Faturamento NNE'!$AA$2:$AA$707,'Infos Relatório'!AG$1)</f>
        <v>0</v>
      </c>
      <c r="AJ25" s="546">
        <f>SUMIFS('Faturamento NNE'!$P$2:$P$707,'Faturamento NNE'!$E$2:$E$707,'Infos Relatório'!$B$2,'Faturamento NNE'!$F$2:$F$707,'Infos Relatório'!$B25,'Faturamento NNE'!$AA$2:$AA$707,'Infos Relatório'!AG$1,'Faturamento NNE'!$U$2:$U$707,"Sim")+SUMIFS('Faturamento NNE'!$Q$2:$Q$707,'Faturamento NNE'!$E$2:$E$707,'Infos Relatório'!$B$2,'Faturamento NNE'!$F$2:$F$707,'Infos Relatório'!$B25,'Faturamento NNE'!$AA$2:$AA$707,'Infos Relatório'!AG$1,'Faturamento NNE'!$U$2:$U$707,"Sim")</f>
        <v>0</v>
      </c>
      <c r="AK25" s="227" t="e">
        <f t="shared" si="4"/>
        <v>#DIV/0!</v>
      </c>
      <c r="AL25" s="545">
        <f>SUMIFS('Faturamento NNE'!$I$2:$I$707,'Faturamento NNE'!$E$2:$E$707,'Infos Relatório'!$B$2,'Faturamento NNE'!$F$2:$F$707,'Infos Relatório'!$B25,'Faturamento NNE'!$AA$2:$AA$707,'Infos Relatório'!AG$1)</f>
        <v>0</v>
      </c>
      <c r="AM25" s="541">
        <f>COUNTIFS('Faturamento NNE'!$E$2:$E$707,'Infos Relatório'!$B$2,'Faturamento NNE'!$F$2:$F$707,'Infos Relatório'!$B25,'Faturamento NNE'!$AA$2:$AA$707,'Infos Relatório'!AM$1)</f>
        <v>0</v>
      </c>
      <c r="AN25" s="542">
        <f>SUMIFS('Faturamento NNE'!$H$2:$H$707,'Faturamento NNE'!$E$2:$E$707,'Infos Relatório'!$B$2,'Faturamento NNE'!$F$2:$F$707,'Infos Relatório'!$B25,'Faturamento NNE'!$AA$2:$AA$707,'Infos Relatório'!AM$1)</f>
        <v>0</v>
      </c>
      <c r="AO25" s="542">
        <f>SUMIFS('Faturamento NNE'!$K$2:$K$707,'Faturamento NNE'!$E$2:$E$707,'Infos Relatório'!$B$2,'Faturamento NNE'!$F$2:$F$707,'Infos Relatório'!$B25,'Faturamento NNE'!$AA$2:$AA$707,'Infos Relatório'!AM$1)</f>
        <v>0</v>
      </c>
      <c r="AP25" s="546">
        <f>SUMIFS('Faturamento NNE'!$P$2:$P$707,'Faturamento NNE'!$E$2:$E$707,'Infos Relatório'!$B$2,'Faturamento NNE'!$F$2:$F$707,'Infos Relatório'!$B25,'Faturamento NNE'!$AA$2:$AA$707,'Infos Relatório'!AM$1,'Faturamento NNE'!$U$2:$U$707,"Sim")+SUMIFS('Faturamento NNE'!$Q$2:$Q$707,'Faturamento NNE'!$E$2:$E$707,'Infos Relatório'!$B$2,'Faturamento NNE'!$F$2:$F$707,'Infos Relatório'!$B25,'Faturamento NNE'!$AA$2:$AA$707,'Infos Relatório'!AM$1,'Faturamento NNE'!$U$2:$U$707,"Sim")</f>
        <v>0</v>
      </c>
      <c r="AQ25" s="227" t="e">
        <f t="shared" si="5"/>
        <v>#DIV/0!</v>
      </c>
      <c r="AR25" s="545">
        <f>SUMIFS('Faturamento NNE'!$I$2:$I$707,'Faturamento NNE'!$E$2:$E$707,'Infos Relatório'!$B$2,'Faturamento NNE'!$F$2:$F$707,'Infos Relatório'!$B25,'Faturamento NNE'!$AA$2:$AA$707,'Infos Relatório'!AM$1)</f>
        <v>0</v>
      </c>
      <c r="AS25" s="541">
        <f>COUNTIFS('Faturamento NNE'!$E$2:$E$707,'Infos Relatório'!$B$2,'Faturamento NNE'!$F$2:$F$707,'Infos Relatório'!$B25,'Faturamento NNE'!$AA$2:$AA$707,'Infos Relatório'!AS$1)</f>
        <v>0</v>
      </c>
      <c r="AT25" s="542">
        <f>SUMIFS('Faturamento NNE'!$H$2:$H$707,'Faturamento NNE'!$E$2:$E$707,'Infos Relatório'!$B$2,'Faturamento NNE'!$F$2:$F$707,'Infos Relatório'!$B25,'Faturamento NNE'!$AA$2:$AA$707,'Infos Relatório'!AS$1)</f>
        <v>0</v>
      </c>
      <c r="AU25" s="542">
        <f>SUMIFS('Faturamento NNE'!$K$2:$K$707,'Faturamento NNE'!$E$2:$E$707,'Infos Relatório'!$B$2,'Faturamento NNE'!$F$2:$F$707,'Infos Relatório'!$B25,'Faturamento NNE'!$AA$2:$AA$707,'Infos Relatório'!AS$1)</f>
        <v>0</v>
      </c>
      <c r="AV25" s="546">
        <f>SUMIFS('Faturamento NNE'!$P$2:$P$707,'Faturamento NNE'!$E$2:$E$707,'Infos Relatório'!$B$2,'Faturamento NNE'!$F$2:$F$707,'Infos Relatório'!$B25,'Faturamento NNE'!$AA$2:$AA$707,'Infos Relatório'!AS$1,'Faturamento NNE'!$U$2:$U$707,"Sim")+SUMIFS('Faturamento NNE'!$Q$2:$Q$707,'Faturamento NNE'!$E$2:$E$707,'Infos Relatório'!$B$2,'Faturamento NNE'!$F$2:$F$707,'Infos Relatório'!$B25,'Faturamento NNE'!$AA$2:$AA$707,'Infos Relatório'!AS$1,'Faturamento NNE'!$U$2:$U$707,"Sim")</f>
        <v>0</v>
      </c>
      <c r="AW25" s="227" t="e">
        <f t="shared" si="6"/>
        <v>#DIV/0!</v>
      </c>
      <c r="AX25" s="545">
        <f>SUMIFS('Faturamento NNE'!$I$2:$I$707,'Faturamento NNE'!$E$2:$E$707,'Infos Relatório'!$B$2,'Faturamento NNE'!$F$2:$F$707,'Infos Relatório'!$B25,'Faturamento NNE'!$AA$2:$AA$707,'Infos Relatório'!AS$1)</f>
        <v>0</v>
      </c>
      <c r="AY25" s="541">
        <f>COUNTIFS('Faturamento NNE'!$E$2:$E$707,'Infos Relatório'!$B$2,'Faturamento NNE'!$F$2:$F$707,'Infos Relatório'!$B25,'Faturamento NNE'!$AA$2:$AA$707,'Infos Relatório'!AY$1)</f>
        <v>0</v>
      </c>
      <c r="AZ25" s="542">
        <f>SUMIFS('Faturamento NNE'!$H$2:$H$707,'Faturamento NNE'!$E$2:$E$707,'Infos Relatório'!$B$2,'Faturamento NNE'!$F$2:$F$707,'Infos Relatório'!$B25,'Faturamento NNE'!$AA$2:$AA$707,'Infos Relatório'!AY$1)</f>
        <v>0</v>
      </c>
      <c r="BA25" s="542">
        <f>SUMIFS('Faturamento NNE'!$K$2:$K$707,'Faturamento NNE'!$E$2:$E$707,'Infos Relatório'!$B$2,'Faturamento NNE'!$F$2:$F$707,'Infos Relatório'!$B25,'Faturamento NNE'!$AA$2:$AA$707,'Infos Relatório'!AY$1)</f>
        <v>0</v>
      </c>
      <c r="BB25" s="546">
        <f>SUMIFS('Faturamento NNE'!$P$2:$P$707,'Faturamento NNE'!$E$2:$E$707,'Infos Relatório'!$B$2,'Faturamento NNE'!$F$2:$F$707,'Infos Relatório'!$B25,'Faturamento NNE'!$AA$2:$AA$707,'Infos Relatório'!AY$1,'Faturamento NNE'!$U$2:$U$707,"Sim")+SUMIFS('Faturamento NNE'!$Q$2:$Q$707,'Faturamento NNE'!$E$2:$E$707,'Infos Relatório'!$B$2,'Faturamento NNE'!$F$2:$F$707,'Infos Relatório'!$B25,'Faturamento NNE'!$AA$2:$AA$707,'Infos Relatório'!AY$1,'Faturamento NNE'!$U$2:$U$707,"Sim")</f>
        <v>0</v>
      </c>
      <c r="BC25" s="227" t="e">
        <f t="shared" si="7"/>
        <v>#DIV/0!</v>
      </c>
      <c r="BD25" s="545">
        <f>SUMIFS('Faturamento NNE'!$I$2:$I$707,'Faturamento NNE'!$E$2:$E$707,'Infos Relatório'!$B$2,'Faturamento NNE'!$F$2:$F$707,'Infos Relatório'!$B25,'Faturamento NNE'!$AA$2:$AA$707,'Infos Relatório'!AY$1)</f>
        <v>0</v>
      </c>
      <c r="BE25" s="541">
        <f>COUNTIFS('Faturamento NNE'!$E$2:$E$707,'Infos Relatório'!$B$2,'Faturamento NNE'!$F$2:$F$707,'Infos Relatório'!$B25,'Faturamento NNE'!$AA$2:$AA$707,'Infos Relatório'!BE$1)</f>
        <v>0</v>
      </c>
      <c r="BF25" s="542">
        <f>SUMIFS('Faturamento NNE'!$H$2:$H$707,'Faturamento NNE'!$E$2:$E$707,'Infos Relatório'!$B$2,'Faturamento NNE'!$F$2:$F$707,'Infos Relatório'!$B25,'Faturamento NNE'!$AA$2:$AA$707,'Infos Relatório'!BE$1)</f>
        <v>0</v>
      </c>
      <c r="BG25" s="542">
        <f>SUMIFS('Faturamento NNE'!$K$2:$K$707,'Faturamento NNE'!$E$2:$E$707,'Infos Relatório'!$B$2,'Faturamento NNE'!$F$2:$F$707,'Infos Relatório'!$B25,'Faturamento NNE'!$AA$2:$AA$707,'Infos Relatório'!BE$1)</f>
        <v>0</v>
      </c>
      <c r="BH25" s="546">
        <f>SUMIFS('Faturamento NNE'!$P$2:$P$707,'Faturamento NNE'!$E$2:$E$707,'Infos Relatório'!$B$2,'Faturamento NNE'!$F$2:$F$707,'Infos Relatório'!$B25,'Faturamento NNE'!$AA$2:$AA$707,'Infos Relatório'!BE$1,'Faturamento NNE'!$U$2:$U$707,"Sim")+SUMIFS('Faturamento NNE'!$Q$2:$Q$707,'Faturamento NNE'!$E$2:$E$707,'Infos Relatório'!$B$2,'Faturamento NNE'!$F$2:$F$707,'Infos Relatório'!$B25,'Faturamento NNE'!$AA$2:$AA$707,'Infos Relatório'!BE$1,'Faturamento NNE'!$U$2:$U$707,"Sim")</f>
        <v>0</v>
      </c>
      <c r="BI25" s="227" t="e">
        <f t="shared" si="8"/>
        <v>#DIV/0!</v>
      </c>
      <c r="BJ25" s="545">
        <f>SUMIFS('Faturamento NNE'!$I$2:$I$707,'Faturamento NNE'!$E$2:$E$707,'Infos Relatório'!$B$2,'Faturamento NNE'!$F$2:$F$707,'Infos Relatório'!$B25,'Faturamento NNE'!$AA$2:$AA$707,'Infos Relatório'!BE$1)</f>
        <v>0</v>
      </c>
      <c r="BK25" s="541">
        <f>COUNTIFS('Faturamento NNE'!$E$2:$E$707,'Infos Relatório'!$B$2,'Faturamento NNE'!$F$2:$F$707,'Infos Relatório'!$B25,'Faturamento NNE'!$AA$2:$AA$707,'Infos Relatório'!BK$1)</f>
        <v>0</v>
      </c>
      <c r="BL25" s="542">
        <f>SUMIFS('Faturamento NNE'!$H$2:$H$707,'Faturamento NNE'!$E$2:$E$707,'Infos Relatório'!$B$2,'Faturamento NNE'!$F$2:$F$707,'Infos Relatório'!$B25,'Faturamento NNE'!$AA$2:$AA$707,'Infos Relatório'!BK$1)</f>
        <v>0</v>
      </c>
      <c r="BM25" s="542">
        <f>SUMIFS('Faturamento NNE'!$K$2:$K$707,'Faturamento NNE'!$E$2:$E$707,'Infos Relatório'!$B$2,'Faturamento NNE'!$F$2:$F$707,'Infos Relatório'!$B25,'Faturamento NNE'!$AA$2:$AA$707,'Infos Relatório'!BK$1)</f>
        <v>0</v>
      </c>
      <c r="BN25" s="546">
        <f>SUMIFS('Faturamento NNE'!$P$2:$P$707,'Faturamento NNE'!$E$2:$E$707,'Infos Relatório'!$B$2,'Faturamento NNE'!$F$2:$F$707,'Infos Relatório'!$B25,'Faturamento NNE'!$AA$2:$AA$707,'Infos Relatório'!BK$1,'Faturamento NNE'!$U$2:$U$707,"Sim")+SUMIFS('Faturamento NNE'!$Q$2:$Q$707,'Faturamento NNE'!$E$2:$E$707,'Infos Relatório'!$B$2,'Faturamento NNE'!$F$2:$F$707,'Infos Relatório'!$B25,'Faturamento NNE'!$AA$2:$AA$707,'Infos Relatório'!BK$1,'Faturamento NNE'!$U$2:$U$707,"Sim")</f>
        <v>0</v>
      </c>
      <c r="BO25" s="227" t="e">
        <f t="shared" si="9"/>
        <v>#DIV/0!</v>
      </c>
      <c r="BP25" s="545">
        <f>SUMIFS('Faturamento NNE'!$I$2:$I$707,'Faturamento NNE'!$E$2:$E$707,'Infos Relatório'!$B$2,'Faturamento NNE'!$F$2:$F$707,'Infos Relatório'!$B25,'Faturamento NNE'!$AA$2:$AA$707,'Infos Relatório'!BK$1)</f>
        <v>0</v>
      </c>
      <c r="BQ25" s="541">
        <f>COUNTIFS('Faturamento NNE'!$E$2:$E$707,'Infos Relatório'!$B$2,'Faturamento NNE'!$F$2:$F$707,'Infos Relatório'!$B25,'Faturamento NNE'!$AA$2:$AA$707,'Infos Relatório'!BQ$1)</f>
        <v>0</v>
      </c>
      <c r="BR25" s="542">
        <f>SUMIFS('Faturamento NNE'!$H$2:$H$707,'Faturamento NNE'!$E$2:$E$707,'Infos Relatório'!$B$2,'Faturamento NNE'!$F$2:$F$707,'Infos Relatório'!$B25,'Faturamento NNE'!$AA$2:$AA$707,'Infos Relatório'!BQ$1)</f>
        <v>0</v>
      </c>
      <c r="BS25" s="542">
        <f>SUMIFS('Faturamento NNE'!$K$2:$K$707,'Faturamento NNE'!$E$2:$E$707,'Infos Relatório'!$B$2,'Faturamento NNE'!$F$2:$F$707,'Infos Relatório'!$B25,'Faturamento NNE'!$AA$2:$AA$707,'Infos Relatório'!BQ$1)</f>
        <v>0</v>
      </c>
      <c r="BT25" s="546">
        <f>SUMIFS('Faturamento NNE'!$P$2:$P$707,'Faturamento NNE'!$E$2:$E$707,'Infos Relatório'!$B$2,'Faturamento NNE'!$F$2:$F$707,'Infos Relatório'!$B25,'Faturamento NNE'!$AA$2:$AA$707,'Infos Relatório'!BQ$1,'Faturamento NNE'!$U$2:$U$707,"Sim")+SUMIFS('Faturamento NNE'!$Q$2:$Q$707,'Faturamento NNE'!$E$2:$E$707,'Infos Relatório'!$B$2,'Faturamento NNE'!$F$2:$F$707,'Infos Relatório'!$B25,'Faturamento NNE'!$AA$2:$AA$707,'Infos Relatório'!BQ$1,'Faturamento NNE'!$U$2:$U$707,"Sim")</f>
        <v>0</v>
      </c>
      <c r="BU25" s="227" t="e">
        <f t="shared" si="10"/>
        <v>#DIV/0!</v>
      </c>
      <c r="BV25" s="545">
        <f>SUMIFS('Faturamento NNE'!$I$2:$I$707,'Faturamento NNE'!$E$2:$E$707,'Infos Relatório'!$B$2,'Faturamento NNE'!$F$2:$F$707,'Infos Relatório'!$B25,'Faturamento NNE'!$AA$2:$AA$707,'Infos Relatório'!BQ$1)</f>
        <v>0</v>
      </c>
    </row>
    <row r="26" spans="2:74">
      <c r="B26" s="217" t="s">
        <v>153</v>
      </c>
      <c r="C26" s="541">
        <f>COUNTIFS('Faturamento NNE'!$E$2:$E$707,'Infos Relatório'!$B$2,'Faturamento NNE'!$F$2:$F$707,'Infos Relatório'!$B26,'Faturamento NNE'!$AA$2:$AA$707,'Infos Relatório'!C$1)</f>
        <v>0</v>
      </c>
      <c r="D26" s="542">
        <f>SUMIFS('Faturamento NNE'!$H$2:$H$707,'Faturamento NNE'!$E$2:$E$707,'Infos Relatório'!$B$2,'Faturamento NNE'!$F$2:$F$707,'Infos Relatório'!$B26,'Faturamento NNE'!$AA$2:$AA$707,'Infos Relatório'!C$1)</f>
        <v>0</v>
      </c>
      <c r="E26" s="543">
        <f>SUMIFS('Faturamento NNE'!$K$2:$K$707,'Faturamento NNE'!$E$2:$E$707,'Infos Relatório'!$B$2,'Faturamento NNE'!$F$2:$F$707,'Infos Relatório'!$B26,'Faturamento NNE'!$AA$2:$AA$707,'Infos Relatório'!C$1)</f>
        <v>0</v>
      </c>
      <c r="F26" s="544">
        <f>SUMIFS('Faturamento NNE'!$P$2:$P$707,'Faturamento NNE'!$E$2:$E$707,'Infos Relatório'!$B$2,'Faturamento NNE'!$F$2:$F$707,'Infos Relatório'!$B26,'Faturamento NNE'!$AA$2:$AA$707,'Infos Relatório'!C$1,'Faturamento NNE'!$U$2:$U$707,"Sim")+SUMIFS('Faturamento NNE'!$Q$2:$Q$707,'Faturamento NNE'!$E$2:$E$707,'Infos Relatório'!$B$2,'Faturamento NNE'!$F$2:$F$707,'Infos Relatório'!$B26,'Faturamento NNE'!$AA$2:$AA$707,'Infos Relatório'!C$1,'Faturamento NNE'!$U$2:$U$707,"Sim")</f>
        <v>0</v>
      </c>
      <c r="G26" s="283" t="e">
        <f t="shared" si="11"/>
        <v>#DIV/0!</v>
      </c>
      <c r="H26" s="545">
        <f>SUMIFS('Faturamento NNE'!$I$2:$I$707,'Faturamento NNE'!$E$2:$E$707,'Infos Relatório'!$B$2,'Faturamento NNE'!$F$2:$F$707,'Infos Relatório'!$B26,'Faturamento NNE'!$AA$2:$AA$707,'Infos Relatório'!C$1)</f>
        <v>0</v>
      </c>
      <c r="I26" s="541">
        <f>COUNTIFS('Faturamento NNE'!$E$2:$E$707,'Infos Relatório'!$B$2,'Faturamento NNE'!$F$2:$F$707,'Infos Relatório'!$B26,'Faturamento NNE'!$AA$2:$AA$707,'Infos Relatório'!I$1)</f>
        <v>0</v>
      </c>
      <c r="J26" s="542">
        <f>SUMIFS('Faturamento NNE'!$H$2:$H$707,'Faturamento NNE'!$E$2:$E$707,'Infos Relatório'!$B$2,'Faturamento NNE'!$F$2:$F$707,'Infos Relatório'!$B26,'Faturamento NNE'!$AA$2:$AA$707,'Infos Relatório'!I$1)</f>
        <v>0</v>
      </c>
      <c r="K26" s="543">
        <f>SUMIFS('Faturamento NNE'!$K$2:$K$707,'Faturamento NNE'!$E$2:$E$707,'Infos Relatório'!$B$2,'Faturamento NNE'!$F$2:$F$707,'Infos Relatório'!$B26,'Faturamento NNE'!$AA$2:$AA$707,'Infos Relatório'!I$1)</f>
        <v>0</v>
      </c>
      <c r="L26" s="544">
        <f>SUMIFS('Faturamento NNE'!$P$2:$P$707,'Faturamento NNE'!$E$2:$E$707,'Infos Relatório'!$B$2,'Faturamento NNE'!$F$2:$F$707,'Infos Relatório'!$B26,'Faturamento NNE'!$AA$2:$AA$707,'Infos Relatório'!I$1,'Faturamento NNE'!$U$2:$U$707,"Sim")+SUMIFS('Faturamento NNE'!$Q$2:$Q$707,'Faturamento NNE'!$E$2:$E$707,'Infos Relatório'!$B$2,'Faturamento NNE'!$F$2:$F$707,'Infos Relatório'!$B26,'Faturamento NNE'!$AA$2:$AA$707,'Infos Relatório'!I$1,'Faturamento NNE'!$U$2:$U$707,"Sim")</f>
        <v>0</v>
      </c>
      <c r="M26" s="283" t="e">
        <f t="shared" si="0"/>
        <v>#DIV/0!</v>
      </c>
      <c r="N26" s="545">
        <f>SUMIFS('Faturamento NNE'!$I$2:$I$707,'Faturamento NNE'!$E$2:$E$707,'Infos Relatório'!$B$2,'Faturamento NNE'!$F$2:$F$707,'Infos Relatório'!$B26,'Faturamento NNE'!$AA$2:$AA$707,'Infos Relatório'!I$1)</f>
        <v>0</v>
      </c>
      <c r="O26" s="541">
        <f>COUNTIFS('Faturamento NNE'!$E$2:$E$707,'Infos Relatório'!$B$2,'Faturamento NNE'!$F$2:$F$707,'Infos Relatório'!$B26,'Faturamento NNE'!$AA$2:$AA$707,'Infos Relatório'!O$1)</f>
        <v>0</v>
      </c>
      <c r="P26" s="542">
        <f>SUMIFS('Faturamento NNE'!$H$2:$H$707,'Faturamento NNE'!$E$2:$E$707,'Infos Relatório'!$B$2,'Faturamento NNE'!$F$2:$F$707,'Infos Relatório'!$B26,'Faturamento NNE'!$AA$2:$AA$707,'Infos Relatório'!O$1)</f>
        <v>0</v>
      </c>
      <c r="Q26" s="542">
        <f>SUMIFS('Faturamento NNE'!$K$2:$K$707,'Faturamento NNE'!$E$2:$E$707,'Infos Relatório'!$B$2,'Faturamento NNE'!$F$2:$F$707,'Infos Relatório'!$B26,'Faturamento NNE'!$AA$2:$AA$707,'Infos Relatório'!O$1)</f>
        <v>0</v>
      </c>
      <c r="R26" s="546">
        <f>SUMIFS('Faturamento NNE'!$P$2:$P$707,'Faturamento NNE'!$E$2:$E$707,'Infos Relatório'!$B$2,'Faturamento NNE'!$F$2:$F$707,'Infos Relatório'!$B26,'Faturamento NNE'!$AA$2:$AA$707,'Infos Relatório'!O$1,'Faturamento NNE'!$U$2:$U$707,"Sim")+SUMIFS('Faturamento NNE'!$Q$2:$Q$707,'Faturamento NNE'!$E$2:$E$707,'Infos Relatório'!$B$2,'Faturamento NNE'!$F$2:$F$707,'Infos Relatório'!$B26,'Faturamento NNE'!$AA$2:$AA$707,'Infos Relatório'!O$1,'Faturamento NNE'!$U$2:$U$707,"Sim")</f>
        <v>0</v>
      </c>
      <c r="S26" s="227" t="e">
        <f t="shared" si="1"/>
        <v>#DIV/0!</v>
      </c>
      <c r="T26" s="545">
        <f>SUMIFS('Faturamento NNE'!$I$2:$I$707,'Faturamento NNE'!$E$2:$E$707,'Infos Relatório'!$B$2,'Faturamento NNE'!$F$2:$F$707,'Infos Relatório'!$B26,'Faturamento NNE'!$AA$2:$AA$707,'Infos Relatório'!O$1)</f>
        <v>0</v>
      </c>
      <c r="U26" s="541">
        <f>COUNTIFS('Faturamento NNE'!$E$2:$E$707,'Infos Relatório'!$B$2,'Faturamento NNE'!$F$2:$F$707,'Infos Relatório'!$B26,'Faturamento NNE'!$AA$2:$AA$707,'Infos Relatório'!U$1)</f>
        <v>0</v>
      </c>
      <c r="V26" s="542">
        <f>SUMIFS('Faturamento NNE'!$H$2:$H$707,'Faturamento NNE'!$E$2:$E$707,'Infos Relatório'!$B$2,'Faturamento NNE'!$F$2:$F$707,'Infos Relatório'!$B26,'Faturamento NNE'!$AA$2:$AA$707,'Infos Relatório'!U$1)</f>
        <v>0</v>
      </c>
      <c r="W26" s="542">
        <f>SUMIFS('Faturamento NNE'!$K$2:$K$707,'Faturamento NNE'!$E$2:$E$707,'Infos Relatório'!$B$2,'Faturamento NNE'!$F$2:$F$707,'Infos Relatório'!$B26,'Faturamento NNE'!$AA$2:$AA$707,'Infos Relatório'!U$1)</f>
        <v>0</v>
      </c>
      <c r="X26" s="546">
        <f>SUMIFS('Faturamento NNE'!$P$2:$P$707,'Faturamento NNE'!$E$2:$E$707,'Infos Relatório'!$B$2,'Faturamento NNE'!$F$2:$F$707,'Infos Relatório'!$B26,'Faturamento NNE'!$AA$2:$AA$707,'Infos Relatório'!U$1,'Faturamento NNE'!$U$2:$U$707,"Sim")+SUMIFS('Faturamento NNE'!$Q$2:$Q$707,'Faturamento NNE'!$E$2:$E$707,'Infos Relatório'!$B$2,'Faturamento NNE'!$F$2:$F$707,'Infos Relatório'!$B26,'Faturamento NNE'!$AA$2:$AA$707,'Infos Relatório'!U$1,'Faturamento NNE'!$U$2:$U$707,"Sim")</f>
        <v>0</v>
      </c>
      <c r="Y26" s="227" t="e">
        <f t="shared" si="2"/>
        <v>#DIV/0!</v>
      </c>
      <c r="Z26" s="545">
        <f>SUMIFS('Faturamento NNE'!$I$2:$I$707,'Faturamento NNE'!$E$2:$E$707,'Infos Relatório'!$B$2,'Faturamento NNE'!$F$2:$F$707,'Infos Relatório'!$B26,'Faturamento NNE'!$AA$2:$AA$707,'Infos Relatório'!U$1)</f>
        <v>0</v>
      </c>
      <c r="AA26" s="541">
        <f>COUNTIFS('Faturamento NNE'!$E$2:$E$707,'Infos Relatório'!$B$2,'Faturamento NNE'!$F$2:$F$707,'Infos Relatório'!$B26,'Faturamento NNE'!$AA$2:$AA$707,'Infos Relatório'!AA$1)</f>
        <v>0</v>
      </c>
      <c r="AB26" s="542">
        <f>SUMIFS('Faturamento NNE'!$H$2:$H$707,'Faturamento NNE'!$E$2:$E$707,'Infos Relatório'!$B$2,'Faturamento NNE'!$F$2:$F$707,'Infos Relatório'!$B26,'Faturamento NNE'!$AA$2:$AA$707,'Infos Relatório'!AA$1)</f>
        <v>0</v>
      </c>
      <c r="AC26" s="542">
        <f>SUMIFS('Faturamento NNE'!$K$2:$K$707,'Faturamento NNE'!$E$2:$E$707,'Infos Relatório'!$B$2,'Faturamento NNE'!$F$2:$F$707,'Infos Relatório'!$B26,'Faturamento NNE'!$AA$2:$AA$707,'Infos Relatório'!AA$1)</f>
        <v>0</v>
      </c>
      <c r="AD26" s="546">
        <f>SUMIFS('Faturamento NNE'!$P$2:$P$707,'Faturamento NNE'!$E$2:$E$707,'Infos Relatório'!$B$2,'Faturamento NNE'!$F$2:$F$707,'Infos Relatório'!$B26,'Faturamento NNE'!$AA$2:$AA$707,'Infos Relatório'!AA$1,'Faturamento NNE'!$U$2:$U$707,"Sim")+SUMIFS('Faturamento NNE'!$Q$2:$Q$707,'Faturamento NNE'!$E$2:$E$707,'Infos Relatório'!$B$2,'Faturamento NNE'!$F$2:$F$707,'Infos Relatório'!$B26,'Faturamento NNE'!$AA$2:$AA$707,'Infos Relatório'!AA$1,'Faturamento NNE'!$U$2:$U$707,"Sim")</f>
        <v>0</v>
      </c>
      <c r="AE26" s="227" t="e">
        <f t="shared" si="3"/>
        <v>#DIV/0!</v>
      </c>
      <c r="AF26" s="545">
        <f>SUMIFS('Faturamento NNE'!$I$2:$I$707,'Faturamento NNE'!$E$2:$E$707,'Infos Relatório'!$B$2,'Faturamento NNE'!$F$2:$F$707,'Infos Relatório'!$B26,'Faturamento NNE'!$AA$2:$AA$707,'Infos Relatório'!AA$1)</f>
        <v>0</v>
      </c>
      <c r="AG26" s="541">
        <f>COUNTIFS('Faturamento NNE'!$E$2:$E$707,'Infos Relatório'!$B$2,'Faturamento NNE'!$F$2:$F$707,'Infos Relatório'!$B26,'Faturamento NNE'!$AA$2:$AA$707,'Infos Relatório'!AG$1)</f>
        <v>0</v>
      </c>
      <c r="AH26" s="542">
        <f>SUMIFS('Faturamento NNE'!$H$2:$H$707,'Faturamento NNE'!$E$2:$E$707,'Infos Relatório'!$B$2,'Faturamento NNE'!$F$2:$F$707,'Infos Relatório'!$B26,'Faturamento NNE'!$AA$2:$AA$707,'Infos Relatório'!AG$1)</f>
        <v>0</v>
      </c>
      <c r="AI26" s="542">
        <f>SUMIFS('Faturamento NNE'!$K$2:$K$707,'Faturamento NNE'!$E$2:$E$707,'Infos Relatório'!$B$2,'Faturamento NNE'!$F$2:$F$707,'Infos Relatório'!$B26,'Faturamento NNE'!$AA$2:$AA$707,'Infos Relatório'!AG$1)</f>
        <v>0</v>
      </c>
      <c r="AJ26" s="546">
        <f>SUMIFS('Faturamento NNE'!$P$2:$P$707,'Faturamento NNE'!$E$2:$E$707,'Infos Relatório'!$B$2,'Faturamento NNE'!$F$2:$F$707,'Infos Relatório'!$B26,'Faturamento NNE'!$AA$2:$AA$707,'Infos Relatório'!AG$1,'Faturamento NNE'!$U$2:$U$707,"Sim")+SUMIFS('Faturamento NNE'!$Q$2:$Q$707,'Faturamento NNE'!$E$2:$E$707,'Infos Relatório'!$B$2,'Faturamento NNE'!$F$2:$F$707,'Infos Relatório'!$B26,'Faturamento NNE'!$AA$2:$AA$707,'Infos Relatório'!AG$1,'Faturamento NNE'!$U$2:$U$707,"Sim")</f>
        <v>0</v>
      </c>
      <c r="AK26" s="227" t="e">
        <f t="shared" si="4"/>
        <v>#DIV/0!</v>
      </c>
      <c r="AL26" s="545">
        <f>SUMIFS('Faturamento NNE'!$I$2:$I$707,'Faturamento NNE'!$E$2:$E$707,'Infos Relatório'!$B$2,'Faturamento NNE'!$F$2:$F$707,'Infos Relatório'!$B26,'Faturamento NNE'!$AA$2:$AA$707,'Infos Relatório'!AG$1)</f>
        <v>0</v>
      </c>
      <c r="AM26" s="541">
        <f>COUNTIFS('Faturamento NNE'!$E$2:$E$707,'Infos Relatório'!$B$2,'Faturamento NNE'!$F$2:$F$707,'Infos Relatório'!$B26,'Faturamento NNE'!$AA$2:$AA$707,'Infos Relatório'!AM$1)</f>
        <v>0</v>
      </c>
      <c r="AN26" s="542">
        <f>SUMIFS('Faturamento NNE'!$H$2:$H$707,'Faturamento NNE'!$E$2:$E$707,'Infos Relatório'!$B$2,'Faturamento NNE'!$F$2:$F$707,'Infos Relatório'!$B26,'Faturamento NNE'!$AA$2:$AA$707,'Infos Relatório'!AM$1)</f>
        <v>0</v>
      </c>
      <c r="AO26" s="542">
        <f>SUMIFS('Faturamento NNE'!$K$2:$K$707,'Faturamento NNE'!$E$2:$E$707,'Infos Relatório'!$B$2,'Faturamento NNE'!$F$2:$F$707,'Infos Relatório'!$B26,'Faturamento NNE'!$AA$2:$AA$707,'Infos Relatório'!AM$1)</f>
        <v>0</v>
      </c>
      <c r="AP26" s="546">
        <f>SUMIFS('Faturamento NNE'!$P$2:$P$707,'Faturamento NNE'!$E$2:$E$707,'Infos Relatório'!$B$2,'Faturamento NNE'!$F$2:$F$707,'Infos Relatório'!$B26,'Faturamento NNE'!$AA$2:$AA$707,'Infos Relatório'!AM$1,'Faturamento NNE'!$U$2:$U$707,"Sim")+SUMIFS('Faturamento NNE'!$Q$2:$Q$707,'Faturamento NNE'!$E$2:$E$707,'Infos Relatório'!$B$2,'Faturamento NNE'!$F$2:$F$707,'Infos Relatório'!$B26,'Faturamento NNE'!$AA$2:$AA$707,'Infos Relatório'!AM$1,'Faturamento NNE'!$U$2:$U$707,"Sim")</f>
        <v>0</v>
      </c>
      <c r="AQ26" s="227" t="e">
        <f t="shared" si="5"/>
        <v>#DIV/0!</v>
      </c>
      <c r="AR26" s="545">
        <f>SUMIFS('Faturamento NNE'!$I$2:$I$707,'Faturamento NNE'!$E$2:$E$707,'Infos Relatório'!$B$2,'Faturamento NNE'!$F$2:$F$707,'Infos Relatório'!$B26,'Faturamento NNE'!$AA$2:$AA$707,'Infos Relatório'!AM$1)</f>
        <v>0</v>
      </c>
      <c r="AS26" s="541">
        <f>COUNTIFS('Faturamento NNE'!$E$2:$E$707,'Infos Relatório'!$B$2,'Faturamento NNE'!$F$2:$F$707,'Infos Relatório'!$B26,'Faturamento NNE'!$AA$2:$AA$707,'Infos Relatório'!AS$1)</f>
        <v>0</v>
      </c>
      <c r="AT26" s="542">
        <f>SUMIFS('Faturamento NNE'!$H$2:$H$707,'Faturamento NNE'!$E$2:$E$707,'Infos Relatório'!$B$2,'Faturamento NNE'!$F$2:$F$707,'Infos Relatório'!$B26,'Faturamento NNE'!$AA$2:$AA$707,'Infos Relatório'!AS$1)</f>
        <v>0</v>
      </c>
      <c r="AU26" s="542">
        <f>SUMIFS('Faturamento NNE'!$K$2:$K$707,'Faturamento NNE'!$E$2:$E$707,'Infos Relatório'!$B$2,'Faturamento NNE'!$F$2:$F$707,'Infos Relatório'!$B26,'Faturamento NNE'!$AA$2:$AA$707,'Infos Relatório'!AS$1)</f>
        <v>0</v>
      </c>
      <c r="AV26" s="546">
        <f>SUMIFS('Faturamento NNE'!$P$2:$P$707,'Faturamento NNE'!$E$2:$E$707,'Infos Relatório'!$B$2,'Faturamento NNE'!$F$2:$F$707,'Infos Relatório'!$B26,'Faturamento NNE'!$AA$2:$AA$707,'Infos Relatório'!AS$1,'Faturamento NNE'!$U$2:$U$707,"Sim")+SUMIFS('Faturamento NNE'!$Q$2:$Q$707,'Faturamento NNE'!$E$2:$E$707,'Infos Relatório'!$B$2,'Faturamento NNE'!$F$2:$F$707,'Infos Relatório'!$B26,'Faturamento NNE'!$AA$2:$AA$707,'Infos Relatório'!AS$1,'Faturamento NNE'!$U$2:$U$707,"Sim")</f>
        <v>0</v>
      </c>
      <c r="AW26" s="227" t="e">
        <f t="shared" si="6"/>
        <v>#DIV/0!</v>
      </c>
      <c r="AX26" s="545">
        <f>SUMIFS('Faturamento NNE'!$I$2:$I$707,'Faturamento NNE'!$E$2:$E$707,'Infos Relatório'!$B$2,'Faturamento NNE'!$F$2:$F$707,'Infos Relatório'!$B26,'Faturamento NNE'!$AA$2:$AA$707,'Infos Relatório'!AS$1)</f>
        <v>0</v>
      </c>
      <c r="AY26" s="541">
        <f>COUNTIFS('Faturamento NNE'!$E$2:$E$707,'Infos Relatório'!$B$2,'Faturamento NNE'!$F$2:$F$707,'Infos Relatório'!$B26,'Faturamento NNE'!$AA$2:$AA$707,'Infos Relatório'!AY$1)</f>
        <v>0</v>
      </c>
      <c r="AZ26" s="542">
        <f>SUMIFS('Faturamento NNE'!$H$2:$H$707,'Faturamento NNE'!$E$2:$E$707,'Infos Relatório'!$B$2,'Faturamento NNE'!$F$2:$F$707,'Infos Relatório'!$B26,'Faturamento NNE'!$AA$2:$AA$707,'Infos Relatório'!AY$1)</f>
        <v>0</v>
      </c>
      <c r="BA26" s="542">
        <f>SUMIFS('Faturamento NNE'!$K$2:$K$707,'Faturamento NNE'!$E$2:$E$707,'Infos Relatório'!$B$2,'Faturamento NNE'!$F$2:$F$707,'Infos Relatório'!$B26,'Faturamento NNE'!$AA$2:$AA$707,'Infos Relatório'!AY$1)</f>
        <v>0</v>
      </c>
      <c r="BB26" s="546">
        <f>SUMIFS('Faturamento NNE'!$P$2:$P$707,'Faturamento NNE'!$E$2:$E$707,'Infos Relatório'!$B$2,'Faturamento NNE'!$F$2:$F$707,'Infos Relatório'!$B26,'Faturamento NNE'!$AA$2:$AA$707,'Infos Relatório'!AY$1,'Faturamento NNE'!$U$2:$U$707,"Sim")+SUMIFS('Faturamento NNE'!$Q$2:$Q$707,'Faturamento NNE'!$E$2:$E$707,'Infos Relatório'!$B$2,'Faturamento NNE'!$F$2:$F$707,'Infos Relatório'!$B26,'Faturamento NNE'!$AA$2:$AA$707,'Infos Relatório'!AY$1,'Faturamento NNE'!$U$2:$U$707,"Sim")</f>
        <v>0</v>
      </c>
      <c r="BC26" s="227" t="e">
        <f t="shared" si="7"/>
        <v>#DIV/0!</v>
      </c>
      <c r="BD26" s="545">
        <f>SUMIFS('Faturamento NNE'!$I$2:$I$707,'Faturamento NNE'!$E$2:$E$707,'Infos Relatório'!$B$2,'Faturamento NNE'!$F$2:$F$707,'Infos Relatório'!$B26,'Faturamento NNE'!$AA$2:$AA$707,'Infos Relatório'!AY$1)</f>
        <v>0</v>
      </c>
      <c r="BE26" s="541">
        <f>COUNTIFS('Faturamento NNE'!$E$2:$E$707,'Infos Relatório'!$B$2,'Faturamento NNE'!$F$2:$F$707,'Infos Relatório'!$B26,'Faturamento NNE'!$AA$2:$AA$707,'Infos Relatório'!BE$1)</f>
        <v>0</v>
      </c>
      <c r="BF26" s="542">
        <f>SUMIFS('Faturamento NNE'!$H$2:$H$707,'Faturamento NNE'!$E$2:$E$707,'Infos Relatório'!$B$2,'Faturamento NNE'!$F$2:$F$707,'Infos Relatório'!$B26,'Faturamento NNE'!$AA$2:$AA$707,'Infos Relatório'!BE$1)</f>
        <v>0</v>
      </c>
      <c r="BG26" s="542">
        <f>SUMIFS('Faturamento NNE'!$K$2:$K$707,'Faturamento NNE'!$E$2:$E$707,'Infos Relatório'!$B$2,'Faturamento NNE'!$F$2:$F$707,'Infos Relatório'!$B26,'Faturamento NNE'!$AA$2:$AA$707,'Infos Relatório'!BE$1)</f>
        <v>0</v>
      </c>
      <c r="BH26" s="546">
        <f>SUMIFS('Faturamento NNE'!$P$2:$P$707,'Faturamento NNE'!$E$2:$E$707,'Infos Relatório'!$B$2,'Faturamento NNE'!$F$2:$F$707,'Infos Relatório'!$B26,'Faturamento NNE'!$AA$2:$AA$707,'Infos Relatório'!BE$1,'Faturamento NNE'!$U$2:$U$707,"Sim")+SUMIFS('Faturamento NNE'!$Q$2:$Q$707,'Faturamento NNE'!$E$2:$E$707,'Infos Relatório'!$B$2,'Faturamento NNE'!$F$2:$F$707,'Infos Relatório'!$B26,'Faturamento NNE'!$AA$2:$AA$707,'Infos Relatório'!BE$1,'Faturamento NNE'!$U$2:$U$707,"Sim")</f>
        <v>0</v>
      </c>
      <c r="BI26" s="227" t="e">
        <f t="shared" si="8"/>
        <v>#DIV/0!</v>
      </c>
      <c r="BJ26" s="545">
        <f>SUMIFS('Faturamento NNE'!$I$2:$I$707,'Faturamento NNE'!$E$2:$E$707,'Infos Relatório'!$B$2,'Faturamento NNE'!$F$2:$F$707,'Infos Relatório'!$B26,'Faturamento NNE'!$AA$2:$AA$707,'Infos Relatório'!BE$1)</f>
        <v>0</v>
      </c>
      <c r="BK26" s="541">
        <f>COUNTIFS('Faturamento NNE'!$E$2:$E$707,'Infos Relatório'!$B$2,'Faturamento NNE'!$F$2:$F$707,'Infos Relatório'!$B26,'Faturamento NNE'!$AA$2:$AA$707,'Infos Relatório'!BK$1)</f>
        <v>0</v>
      </c>
      <c r="BL26" s="542">
        <f>SUMIFS('Faturamento NNE'!$H$2:$H$707,'Faturamento NNE'!$E$2:$E$707,'Infos Relatório'!$B$2,'Faturamento NNE'!$F$2:$F$707,'Infos Relatório'!$B26,'Faturamento NNE'!$AA$2:$AA$707,'Infos Relatório'!BK$1)</f>
        <v>0</v>
      </c>
      <c r="BM26" s="542">
        <f>SUMIFS('Faturamento NNE'!$K$2:$K$707,'Faturamento NNE'!$E$2:$E$707,'Infos Relatório'!$B$2,'Faturamento NNE'!$F$2:$F$707,'Infos Relatório'!$B26,'Faturamento NNE'!$AA$2:$AA$707,'Infos Relatório'!BK$1)</f>
        <v>0</v>
      </c>
      <c r="BN26" s="546">
        <f>SUMIFS('Faturamento NNE'!$P$2:$P$707,'Faturamento NNE'!$E$2:$E$707,'Infos Relatório'!$B$2,'Faturamento NNE'!$F$2:$F$707,'Infos Relatório'!$B26,'Faturamento NNE'!$AA$2:$AA$707,'Infos Relatório'!BK$1,'Faturamento NNE'!$U$2:$U$707,"Sim")+SUMIFS('Faturamento NNE'!$Q$2:$Q$707,'Faturamento NNE'!$E$2:$E$707,'Infos Relatório'!$B$2,'Faturamento NNE'!$F$2:$F$707,'Infos Relatório'!$B26,'Faturamento NNE'!$AA$2:$AA$707,'Infos Relatório'!BK$1,'Faturamento NNE'!$U$2:$U$707,"Sim")</f>
        <v>0</v>
      </c>
      <c r="BO26" s="227" t="e">
        <f t="shared" si="9"/>
        <v>#DIV/0!</v>
      </c>
      <c r="BP26" s="545">
        <f>SUMIFS('Faturamento NNE'!$I$2:$I$707,'Faturamento NNE'!$E$2:$E$707,'Infos Relatório'!$B$2,'Faturamento NNE'!$F$2:$F$707,'Infos Relatório'!$B26,'Faturamento NNE'!$AA$2:$AA$707,'Infos Relatório'!BK$1)</f>
        <v>0</v>
      </c>
      <c r="BQ26" s="541">
        <f>COUNTIFS('Faturamento NNE'!$E$2:$E$707,'Infos Relatório'!$B$2,'Faturamento NNE'!$F$2:$F$707,'Infos Relatório'!$B26,'Faturamento NNE'!$AA$2:$AA$707,'Infos Relatório'!BQ$1)</f>
        <v>0</v>
      </c>
      <c r="BR26" s="542">
        <f>SUMIFS('Faturamento NNE'!$H$2:$H$707,'Faturamento NNE'!$E$2:$E$707,'Infos Relatório'!$B$2,'Faturamento NNE'!$F$2:$F$707,'Infos Relatório'!$B26,'Faturamento NNE'!$AA$2:$AA$707,'Infos Relatório'!BQ$1)</f>
        <v>0</v>
      </c>
      <c r="BS26" s="542">
        <f>SUMIFS('Faturamento NNE'!$K$2:$K$707,'Faturamento NNE'!$E$2:$E$707,'Infos Relatório'!$B$2,'Faturamento NNE'!$F$2:$F$707,'Infos Relatório'!$B26,'Faturamento NNE'!$AA$2:$AA$707,'Infos Relatório'!BQ$1)</f>
        <v>0</v>
      </c>
      <c r="BT26" s="546">
        <f>SUMIFS('Faturamento NNE'!$P$2:$P$707,'Faturamento NNE'!$E$2:$E$707,'Infos Relatório'!$B$2,'Faturamento NNE'!$F$2:$F$707,'Infos Relatório'!$B26,'Faturamento NNE'!$AA$2:$AA$707,'Infos Relatório'!BQ$1,'Faturamento NNE'!$U$2:$U$707,"Sim")+SUMIFS('Faturamento NNE'!$Q$2:$Q$707,'Faturamento NNE'!$E$2:$E$707,'Infos Relatório'!$B$2,'Faturamento NNE'!$F$2:$F$707,'Infos Relatório'!$B26,'Faturamento NNE'!$AA$2:$AA$707,'Infos Relatório'!BQ$1,'Faturamento NNE'!$U$2:$U$707,"Sim")</f>
        <v>0</v>
      </c>
      <c r="BU26" s="227" t="e">
        <f t="shared" si="10"/>
        <v>#DIV/0!</v>
      </c>
      <c r="BV26" s="545">
        <f>SUMIFS('Faturamento NNE'!$I$2:$I$707,'Faturamento NNE'!$E$2:$E$707,'Infos Relatório'!$B$2,'Faturamento NNE'!$F$2:$F$707,'Infos Relatório'!$B26,'Faturamento NNE'!$AA$2:$AA$707,'Infos Relatório'!BQ$1)</f>
        <v>0</v>
      </c>
    </row>
    <row r="27" spans="2:74">
      <c r="B27" s="217" t="s">
        <v>154</v>
      </c>
      <c r="C27" s="541">
        <f>COUNTIFS('Faturamento NNE'!$E$2:$E$707,'Infos Relatório'!$B$2,'Faturamento NNE'!$F$2:$F$707,'Infos Relatório'!$B27,'Faturamento NNE'!$AA$2:$AA$707,'Infos Relatório'!C$1)</f>
        <v>0</v>
      </c>
      <c r="D27" s="542">
        <f>SUMIFS('Faturamento NNE'!$H$2:$H$707,'Faturamento NNE'!$E$2:$E$707,'Infos Relatório'!$B$2,'Faturamento NNE'!$F$2:$F$707,'Infos Relatório'!$B27,'Faturamento NNE'!$AA$2:$AA$707,'Infos Relatório'!C$1)</f>
        <v>0</v>
      </c>
      <c r="E27" s="543">
        <f>SUMIFS('Faturamento NNE'!$K$2:$K$707,'Faturamento NNE'!$E$2:$E$707,'Infos Relatório'!$B$2,'Faturamento NNE'!$F$2:$F$707,'Infos Relatório'!$B27,'Faturamento NNE'!$AA$2:$AA$707,'Infos Relatório'!C$1)</f>
        <v>0</v>
      </c>
      <c r="F27" s="544">
        <f>SUMIFS('Faturamento NNE'!$P$2:$P$707,'Faturamento NNE'!$E$2:$E$707,'Infos Relatório'!$B$2,'Faturamento NNE'!$F$2:$F$707,'Infos Relatório'!$B27,'Faturamento NNE'!$AA$2:$AA$707,'Infos Relatório'!C$1,'Faturamento NNE'!$U$2:$U$707,"Sim")+SUMIFS('Faturamento NNE'!$Q$2:$Q$707,'Faturamento NNE'!$E$2:$E$707,'Infos Relatório'!$B$2,'Faturamento NNE'!$F$2:$F$707,'Infos Relatório'!$B27,'Faturamento NNE'!$AA$2:$AA$707,'Infos Relatório'!C$1,'Faturamento NNE'!$U$2:$U$707,"Sim")</f>
        <v>0</v>
      </c>
      <c r="G27" s="283" t="e">
        <f t="shared" si="11"/>
        <v>#DIV/0!</v>
      </c>
      <c r="H27" s="545">
        <f>SUMIFS('Faturamento NNE'!$I$2:$I$707,'Faturamento NNE'!$E$2:$E$707,'Infos Relatório'!$B$2,'Faturamento NNE'!$F$2:$F$707,'Infos Relatório'!$B27,'Faturamento NNE'!$AA$2:$AA$707,'Infos Relatório'!C$1)</f>
        <v>0</v>
      </c>
      <c r="I27" s="541">
        <f>COUNTIFS('Faturamento NNE'!$E$2:$E$707,'Infos Relatório'!$B$2,'Faturamento NNE'!$F$2:$F$707,'Infos Relatório'!$B27,'Faturamento NNE'!$AA$2:$AA$707,'Infos Relatório'!I$1)</f>
        <v>0</v>
      </c>
      <c r="J27" s="542">
        <f>SUMIFS('Faturamento NNE'!$H$2:$H$707,'Faturamento NNE'!$E$2:$E$707,'Infos Relatório'!$B$2,'Faturamento NNE'!$F$2:$F$707,'Infos Relatório'!$B27,'Faturamento NNE'!$AA$2:$AA$707,'Infos Relatório'!I$1)</f>
        <v>0</v>
      </c>
      <c r="K27" s="543">
        <f>SUMIFS('Faturamento NNE'!$K$2:$K$707,'Faturamento NNE'!$E$2:$E$707,'Infos Relatório'!$B$2,'Faturamento NNE'!$F$2:$F$707,'Infos Relatório'!$B27,'Faturamento NNE'!$AA$2:$AA$707,'Infos Relatório'!I$1)</f>
        <v>0</v>
      </c>
      <c r="L27" s="544">
        <f>SUMIFS('Faturamento NNE'!$P$2:$P$707,'Faturamento NNE'!$E$2:$E$707,'Infos Relatório'!$B$2,'Faturamento NNE'!$F$2:$F$707,'Infos Relatório'!$B27,'Faturamento NNE'!$AA$2:$AA$707,'Infos Relatório'!I$1,'Faturamento NNE'!$U$2:$U$707,"Sim")+SUMIFS('Faturamento NNE'!$Q$2:$Q$707,'Faturamento NNE'!$E$2:$E$707,'Infos Relatório'!$B$2,'Faturamento NNE'!$F$2:$F$707,'Infos Relatório'!$B27,'Faturamento NNE'!$AA$2:$AA$707,'Infos Relatório'!I$1,'Faturamento NNE'!$U$2:$U$707,"Sim")</f>
        <v>0</v>
      </c>
      <c r="M27" s="283" t="e">
        <f t="shared" si="0"/>
        <v>#DIV/0!</v>
      </c>
      <c r="N27" s="545">
        <f>SUMIFS('Faturamento NNE'!$I$2:$I$707,'Faturamento NNE'!$E$2:$E$707,'Infos Relatório'!$B$2,'Faturamento NNE'!$F$2:$F$707,'Infos Relatório'!$B27,'Faturamento NNE'!$AA$2:$AA$707,'Infos Relatório'!I$1)</f>
        <v>0</v>
      </c>
      <c r="O27" s="541">
        <f>COUNTIFS('Faturamento NNE'!$E$2:$E$707,'Infos Relatório'!$B$2,'Faturamento NNE'!$F$2:$F$707,'Infos Relatório'!$B27,'Faturamento NNE'!$AA$2:$AA$707,'Infos Relatório'!O$1)</f>
        <v>0</v>
      </c>
      <c r="P27" s="542">
        <f>SUMIFS('Faturamento NNE'!$H$2:$H$707,'Faturamento NNE'!$E$2:$E$707,'Infos Relatório'!$B$2,'Faturamento NNE'!$F$2:$F$707,'Infos Relatório'!$B27,'Faturamento NNE'!$AA$2:$AA$707,'Infos Relatório'!O$1)</f>
        <v>0</v>
      </c>
      <c r="Q27" s="542">
        <f>SUMIFS('Faturamento NNE'!$K$2:$K$707,'Faturamento NNE'!$E$2:$E$707,'Infos Relatório'!$B$2,'Faturamento NNE'!$F$2:$F$707,'Infos Relatório'!$B27,'Faturamento NNE'!$AA$2:$AA$707,'Infos Relatório'!O$1)</f>
        <v>0</v>
      </c>
      <c r="R27" s="546">
        <f>SUMIFS('Faturamento NNE'!$P$2:$P$707,'Faturamento NNE'!$E$2:$E$707,'Infos Relatório'!$B$2,'Faturamento NNE'!$F$2:$F$707,'Infos Relatório'!$B27,'Faturamento NNE'!$AA$2:$AA$707,'Infos Relatório'!O$1,'Faturamento NNE'!$U$2:$U$707,"Sim")+SUMIFS('Faturamento NNE'!$Q$2:$Q$707,'Faturamento NNE'!$E$2:$E$707,'Infos Relatório'!$B$2,'Faturamento NNE'!$F$2:$F$707,'Infos Relatório'!$B27,'Faturamento NNE'!$AA$2:$AA$707,'Infos Relatório'!O$1,'Faturamento NNE'!$U$2:$U$707,"Sim")</f>
        <v>0</v>
      </c>
      <c r="S27" s="227" t="e">
        <f t="shared" si="1"/>
        <v>#DIV/0!</v>
      </c>
      <c r="T27" s="545">
        <f>SUMIFS('Faturamento NNE'!$I$2:$I$707,'Faturamento NNE'!$E$2:$E$707,'Infos Relatório'!$B$2,'Faturamento NNE'!$F$2:$F$707,'Infos Relatório'!$B27,'Faturamento NNE'!$AA$2:$AA$707,'Infos Relatório'!O$1)</f>
        <v>0</v>
      </c>
      <c r="U27" s="541">
        <f>COUNTIFS('Faturamento NNE'!$E$2:$E$707,'Infos Relatório'!$B$2,'Faturamento NNE'!$F$2:$F$707,'Infos Relatório'!$B27,'Faturamento NNE'!$AA$2:$AA$707,'Infos Relatório'!U$1)</f>
        <v>0</v>
      </c>
      <c r="V27" s="542">
        <f>SUMIFS('Faturamento NNE'!$H$2:$H$707,'Faturamento NNE'!$E$2:$E$707,'Infos Relatório'!$B$2,'Faturamento NNE'!$F$2:$F$707,'Infos Relatório'!$B27,'Faturamento NNE'!$AA$2:$AA$707,'Infos Relatório'!U$1)</f>
        <v>0</v>
      </c>
      <c r="W27" s="542">
        <f>SUMIFS('Faturamento NNE'!$K$2:$K$707,'Faturamento NNE'!$E$2:$E$707,'Infos Relatório'!$B$2,'Faturamento NNE'!$F$2:$F$707,'Infos Relatório'!$B27,'Faturamento NNE'!$AA$2:$AA$707,'Infos Relatório'!U$1)</f>
        <v>0</v>
      </c>
      <c r="X27" s="546">
        <f>SUMIFS('Faturamento NNE'!$P$2:$P$707,'Faturamento NNE'!$E$2:$E$707,'Infos Relatório'!$B$2,'Faturamento NNE'!$F$2:$F$707,'Infos Relatório'!$B27,'Faturamento NNE'!$AA$2:$AA$707,'Infos Relatório'!U$1,'Faturamento NNE'!$U$2:$U$707,"Sim")+SUMIFS('Faturamento NNE'!$Q$2:$Q$707,'Faturamento NNE'!$E$2:$E$707,'Infos Relatório'!$B$2,'Faturamento NNE'!$F$2:$F$707,'Infos Relatório'!$B27,'Faturamento NNE'!$AA$2:$AA$707,'Infos Relatório'!U$1,'Faturamento NNE'!$U$2:$U$707,"Sim")</f>
        <v>0</v>
      </c>
      <c r="Y27" s="227" t="e">
        <f t="shared" si="2"/>
        <v>#DIV/0!</v>
      </c>
      <c r="Z27" s="545">
        <f>SUMIFS('Faturamento NNE'!$I$2:$I$707,'Faturamento NNE'!$E$2:$E$707,'Infos Relatório'!$B$2,'Faturamento NNE'!$F$2:$F$707,'Infos Relatório'!$B27,'Faturamento NNE'!$AA$2:$AA$707,'Infos Relatório'!U$1)</f>
        <v>0</v>
      </c>
      <c r="AA27" s="541">
        <f>COUNTIFS('Faturamento NNE'!$E$2:$E$707,'Infos Relatório'!$B$2,'Faturamento NNE'!$F$2:$F$707,'Infos Relatório'!$B27,'Faturamento NNE'!$AA$2:$AA$707,'Infos Relatório'!AA$1)</f>
        <v>0</v>
      </c>
      <c r="AB27" s="542">
        <f>SUMIFS('Faturamento NNE'!$H$2:$H$707,'Faturamento NNE'!$E$2:$E$707,'Infos Relatório'!$B$2,'Faturamento NNE'!$F$2:$F$707,'Infos Relatório'!$B27,'Faturamento NNE'!$AA$2:$AA$707,'Infos Relatório'!AA$1)</f>
        <v>0</v>
      </c>
      <c r="AC27" s="542">
        <f>SUMIFS('Faturamento NNE'!$K$2:$K$707,'Faturamento NNE'!$E$2:$E$707,'Infos Relatório'!$B$2,'Faturamento NNE'!$F$2:$F$707,'Infos Relatório'!$B27,'Faturamento NNE'!$AA$2:$AA$707,'Infos Relatório'!AA$1)</f>
        <v>0</v>
      </c>
      <c r="AD27" s="546">
        <f>SUMIFS('Faturamento NNE'!$P$2:$P$707,'Faturamento NNE'!$E$2:$E$707,'Infos Relatório'!$B$2,'Faturamento NNE'!$F$2:$F$707,'Infos Relatório'!$B27,'Faturamento NNE'!$AA$2:$AA$707,'Infos Relatório'!AA$1,'Faturamento NNE'!$U$2:$U$707,"Sim")+SUMIFS('Faturamento NNE'!$Q$2:$Q$707,'Faturamento NNE'!$E$2:$E$707,'Infos Relatório'!$B$2,'Faturamento NNE'!$F$2:$F$707,'Infos Relatório'!$B27,'Faturamento NNE'!$AA$2:$AA$707,'Infos Relatório'!AA$1,'Faturamento NNE'!$U$2:$U$707,"Sim")</f>
        <v>0</v>
      </c>
      <c r="AE27" s="227" t="e">
        <f t="shared" si="3"/>
        <v>#DIV/0!</v>
      </c>
      <c r="AF27" s="545">
        <f>SUMIFS('Faturamento NNE'!$I$2:$I$707,'Faturamento NNE'!$E$2:$E$707,'Infos Relatório'!$B$2,'Faturamento NNE'!$F$2:$F$707,'Infos Relatório'!$B27,'Faturamento NNE'!$AA$2:$AA$707,'Infos Relatório'!AA$1)</f>
        <v>0</v>
      </c>
      <c r="AG27" s="541">
        <f>COUNTIFS('Faturamento NNE'!$E$2:$E$707,'Infos Relatório'!$B$2,'Faturamento NNE'!$F$2:$F$707,'Infos Relatório'!$B27,'Faturamento NNE'!$AA$2:$AA$707,'Infos Relatório'!AG$1)</f>
        <v>0</v>
      </c>
      <c r="AH27" s="542">
        <f>SUMIFS('Faturamento NNE'!$H$2:$H$707,'Faturamento NNE'!$E$2:$E$707,'Infos Relatório'!$B$2,'Faturamento NNE'!$F$2:$F$707,'Infos Relatório'!$B27,'Faturamento NNE'!$AA$2:$AA$707,'Infos Relatório'!AG$1)</f>
        <v>0</v>
      </c>
      <c r="AI27" s="542">
        <f>SUMIFS('Faturamento NNE'!$K$2:$K$707,'Faturamento NNE'!$E$2:$E$707,'Infos Relatório'!$B$2,'Faturamento NNE'!$F$2:$F$707,'Infos Relatório'!$B27,'Faturamento NNE'!$AA$2:$AA$707,'Infos Relatório'!AG$1)</f>
        <v>0</v>
      </c>
      <c r="AJ27" s="546">
        <f>SUMIFS('Faturamento NNE'!$P$2:$P$707,'Faturamento NNE'!$E$2:$E$707,'Infos Relatório'!$B$2,'Faturamento NNE'!$F$2:$F$707,'Infos Relatório'!$B27,'Faturamento NNE'!$AA$2:$AA$707,'Infos Relatório'!AG$1,'Faturamento NNE'!$U$2:$U$707,"Sim")+SUMIFS('Faturamento NNE'!$Q$2:$Q$707,'Faturamento NNE'!$E$2:$E$707,'Infos Relatório'!$B$2,'Faturamento NNE'!$F$2:$F$707,'Infos Relatório'!$B27,'Faturamento NNE'!$AA$2:$AA$707,'Infos Relatório'!AG$1,'Faturamento NNE'!$U$2:$U$707,"Sim")</f>
        <v>0</v>
      </c>
      <c r="AK27" s="227" t="e">
        <f t="shared" si="4"/>
        <v>#DIV/0!</v>
      </c>
      <c r="AL27" s="545">
        <f>SUMIFS('Faturamento NNE'!$I$2:$I$707,'Faturamento NNE'!$E$2:$E$707,'Infos Relatório'!$B$2,'Faturamento NNE'!$F$2:$F$707,'Infos Relatório'!$B27,'Faturamento NNE'!$AA$2:$AA$707,'Infos Relatório'!AG$1)</f>
        <v>0</v>
      </c>
      <c r="AM27" s="541">
        <f>COUNTIFS('Faturamento NNE'!$E$2:$E$707,'Infos Relatório'!$B$2,'Faturamento NNE'!$F$2:$F$707,'Infos Relatório'!$B27,'Faturamento NNE'!$AA$2:$AA$707,'Infos Relatório'!AM$1)</f>
        <v>0</v>
      </c>
      <c r="AN27" s="542">
        <f>SUMIFS('Faturamento NNE'!$H$2:$H$707,'Faturamento NNE'!$E$2:$E$707,'Infos Relatório'!$B$2,'Faturamento NNE'!$F$2:$F$707,'Infos Relatório'!$B27,'Faturamento NNE'!$AA$2:$AA$707,'Infos Relatório'!AM$1)</f>
        <v>0</v>
      </c>
      <c r="AO27" s="542">
        <f>SUMIFS('Faturamento NNE'!$K$2:$K$707,'Faturamento NNE'!$E$2:$E$707,'Infos Relatório'!$B$2,'Faturamento NNE'!$F$2:$F$707,'Infos Relatório'!$B27,'Faturamento NNE'!$AA$2:$AA$707,'Infos Relatório'!AM$1)</f>
        <v>0</v>
      </c>
      <c r="AP27" s="546">
        <f>SUMIFS('Faturamento NNE'!$P$2:$P$707,'Faturamento NNE'!$E$2:$E$707,'Infos Relatório'!$B$2,'Faturamento NNE'!$F$2:$F$707,'Infos Relatório'!$B27,'Faturamento NNE'!$AA$2:$AA$707,'Infos Relatório'!AM$1,'Faturamento NNE'!$U$2:$U$707,"Sim")+SUMIFS('Faturamento NNE'!$Q$2:$Q$707,'Faturamento NNE'!$E$2:$E$707,'Infos Relatório'!$B$2,'Faturamento NNE'!$F$2:$F$707,'Infos Relatório'!$B27,'Faturamento NNE'!$AA$2:$AA$707,'Infos Relatório'!AM$1,'Faturamento NNE'!$U$2:$U$707,"Sim")</f>
        <v>0</v>
      </c>
      <c r="AQ27" s="227" t="e">
        <f t="shared" si="5"/>
        <v>#DIV/0!</v>
      </c>
      <c r="AR27" s="545">
        <f>SUMIFS('Faturamento NNE'!$I$2:$I$707,'Faturamento NNE'!$E$2:$E$707,'Infos Relatório'!$B$2,'Faturamento NNE'!$F$2:$F$707,'Infos Relatório'!$B27,'Faturamento NNE'!$AA$2:$AA$707,'Infos Relatório'!AM$1)</f>
        <v>0</v>
      </c>
      <c r="AS27" s="541">
        <f>COUNTIFS('Faturamento NNE'!$E$2:$E$707,'Infos Relatório'!$B$2,'Faturamento NNE'!$F$2:$F$707,'Infos Relatório'!$B27,'Faturamento NNE'!$AA$2:$AA$707,'Infos Relatório'!AS$1)</f>
        <v>0</v>
      </c>
      <c r="AT27" s="542">
        <f>SUMIFS('Faturamento NNE'!$H$2:$H$707,'Faturamento NNE'!$E$2:$E$707,'Infos Relatório'!$B$2,'Faturamento NNE'!$F$2:$F$707,'Infos Relatório'!$B27,'Faturamento NNE'!$AA$2:$AA$707,'Infos Relatório'!AS$1)</f>
        <v>0</v>
      </c>
      <c r="AU27" s="542">
        <f>SUMIFS('Faturamento NNE'!$K$2:$K$707,'Faturamento NNE'!$E$2:$E$707,'Infos Relatório'!$B$2,'Faturamento NNE'!$F$2:$F$707,'Infos Relatório'!$B27,'Faturamento NNE'!$AA$2:$AA$707,'Infos Relatório'!AS$1)</f>
        <v>0</v>
      </c>
      <c r="AV27" s="546">
        <f>SUMIFS('Faturamento NNE'!$P$2:$P$707,'Faturamento NNE'!$E$2:$E$707,'Infos Relatório'!$B$2,'Faturamento NNE'!$F$2:$F$707,'Infos Relatório'!$B27,'Faturamento NNE'!$AA$2:$AA$707,'Infos Relatório'!AS$1,'Faturamento NNE'!$U$2:$U$707,"Sim")+SUMIFS('Faturamento NNE'!$Q$2:$Q$707,'Faturamento NNE'!$E$2:$E$707,'Infos Relatório'!$B$2,'Faturamento NNE'!$F$2:$F$707,'Infos Relatório'!$B27,'Faturamento NNE'!$AA$2:$AA$707,'Infos Relatório'!AS$1,'Faturamento NNE'!$U$2:$U$707,"Sim")</f>
        <v>0</v>
      </c>
      <c r="AW27" s="227" t="e">
        <f t="shared" si="6"/>
        <v>#DIV/0!</v>
      </c>
      <c r="AX27" s="545">
        <f>SUMIFS('Faturamento NNE'!$I$2:$I$707,'Faturamento NNE'!$E$2:$E$707,'Infos Relatório'!$B$2,'Faturamento NNE'!$F$2:$F$707,'Infos Relatório'!$B27,'Faturamento NNE'!$AA$2:$AA$707,'Infos Relatório'!AS$1)</f>
        <v>0</v>
      </c>
      <c r="AY27" s="541">
        <f>COUNTIFS('Faturamento NNE'!$E$2:$E$707,'Infos Relatório'!$B$2,'Faturamento NNE'!$F$2:$F$707,'Infos Relatório'!$B27,'Faturamento NNE'!$AA$2:$AA$707,'Infos Relatório'!AY$1)</f>
        <v>0</v>
      </c>
      <c r="AZ27" s="542">
        <f>SUMIFS('Faturamento NNE'!$H$2:$H$707,'Faturamento NNE'!$E$2:$E$707,'Infos Relatório'!$B$2,'Faturamento NNE'!$F$2:$F$707,'Infos Relatório'!$B27,'Faturamento NNE'!$AA$2:$AA$707,'Infos Relatório'!AY$1)</f>
        <v>0</v>
      </c>
      <c r="BA27" s="542">
        <f>SUMIFS('Faturamento NNE'!$K$2:$K$707,'Faturamento NNE'!$E$2:$E$707,'Infos Relatório'!$B$2,'Faturamento NNE'!$F$2:$F$707,'Infos Relatório'!$B27,'Faturamento NNE'!$AA$2:$AA$707,'Infos Relatório'!AY$1)</f>
        <v>0</v>
      </c>
      <c r="BB27" s="546">
        <f>SUMIFS('Faturamento NNE'!$P$2:$P$707,'Faturamento NNE'!$E$2:$E$707,'Infos Relatório'!$B$2,'Faturamento NNE'!$F$2:$F$707,'Infos Relatório'!$B27,'Faturamento NNE'!$AA$2:$AA$707,'Infos Relatório'!AY$1,'Faturamento NNE'!$U$2:$U$707,"Sim")+SUMIFS('Faturamento NNE'!$Q$2:$Q$707,'Faturamento NNE'!$E$2:$E$707,'Infos Relatório'!$B$2,'Faturamento NNE'!$F$2:$F$707,'Infos Relatório'!$B27,'Faturamento NNE'!$AA$2:$AA$707,'Infos Relatório'!AY$1,'Faturamento NNE'!$U$2:$U$707,"Sim")</f>
        <v>0</v>
      </c>
      <c r="BC27" s="227" t="e">
        <f t="shared" si="7"/>
        <v>#DIV/0!</v>
      </c>
      <c r="BD27" s="545">
        <f>SUMIFS('Faturamento NNE'!$I$2:$I$707,'Faturamento NNE'!$E$2:$E$707,'Infos Relatório'!$B$2,'Faturamento NNE'!$F$2:$F$707,'Infos Relatório'!$B27,'Faturamento NNE'!$AA$2:$AA$707,'Infos Relatório'!AY$1)</f>
        <v>0</v>
      </c>
      <c r="BE27" s="541">
        <f>COUNTIFS('Faturamento NNE'!$E$2:$E$707,'Infos Relatório'!$B$2,'Faturamento NNE'!$F$2:$F$707,'Infos Relatório'!$B27,'Faturamento NNE'!$AA$2:$AA$707,'Infos Relatório'!BE$1)</f>
        <v>0</v>
      </c>
      <c r="BF27" s="542">
        <f>SUMIFS('Faturamento NNE'!$H$2:$H$707,'Faturamento NNE'!$E$2:$E$707,'Infos Relatório'!$B$2,'Faturamento NNE'!$F$2:$F$707,'Infos Relatório'!$B27,'Faturamento NNE'!$AA$2:$AA$707,'Infos Relatório'!BE$1)</f>
        <v>0</v>
      </c>
      <c r="BG27" s="542">
        <f>SUMIFS('Faturamento NNE'!$K$2:$K$707,'Faturamento NNE'!$E$2:$E$707,'Infos Relatório'!$B$2,'Faturamento NNE'!$F$2:$F$707,'Infos Relatório'!$B27,'Faturamento NNE'!$AA$2:$AA$707,'Infos Relatório'!BE$1)</f>
        <v>0</v>
      </c>
      <c r="BH27" s="546">
        <f>SUMIFS('Faturamento NNE'!$P$2:$P$707,'Faturamento NNE'!$E$2:$E$707,'Infos Relatório'!$B$2,'Faturamento NNE'!$F$2:$F$707,'Infos Relatório'!$B27,'Faturamento NNE'!$AA$2:$AA$707,'Infos Relatório'!BE$1,'Faturamento NNE'!$U$2:$U$707,"Sim")+SUMIFS('Faturamento NNE'!$Q$2:$Q$707,'Faturamento NNE'!$E$2:$E$707,'Infos Relatório'!$B$2,'Faturamento NNE'!$F$2:$F$707,'Infos Relatório'!$B27,'Faturamento NNE'!$AA$2:$AA$707,'Infos Relatório'!BE$1,'Faturamento NNE'!$U$2:$U$707,"Sim")</f>
        <v>0</v>
      </c>
      <c r="BI27" s="227" t="e">
        <f t="shared" si="8"/>
        <v>#DIV/0!</v>
      </c>
      <c r="BJ27" s="545">
        <f>SUMIFS('Faturamento NNE'!$I$2:$I$707,'Faturamento NNE'!$E$2:$E$707,'Infos Relatório'!$B$2,'Faturamento NNE'!$F$2:$F$707,'Infos Relatório'!$B27,'Faturamento NNE'!$AA$2:$AA$707,'Infos Relatório'!BE$1)</f>
        <v>0</v>
      </c>
      <c r="BK27" s="541">
        <f>COUNTIFS('Faturamento NNE'!$E$2:$E$707,'Infos Relatório'!$B$2,'Faturamento NNE'!$F$2:$F$707,'Infos Relatório'!$B27,'Faturamento NNE'!$AA$2:$AA$707,'Infos Relatório'!BK$1)</f>
        <v>0</v>
      </c>
      <c r="BL27" s="542">
        <f>SUMIFS('Faturamento NNE'!$H$2:$H$707,'Faturamento NNE'!$E$2:$E$707,'Infos Relatório'!$B$2,'Faturamento NNE'!$F$2:$F$707,'Infos Relatório'!$B27,'Faturamento NNE'!$AA$2:$AA$707,'Infos Relatório'!BK$1)</f>
        <v>0</v>
      </c>
      <c r="BM27" s="542">
        <f>SUMIFS('Faturamento NNE'!$K$2:$K$707,'Faturamento NNE'!$E$2:$E$707,'Infos Relatório'!$B$2,'Faturamento NNE'!$F$2:$F$707,'Infos Relatório'!$B27,'Faturamento NNE'!$AA$2:$AA$707,'Infos Relatório'!BK$1)</f>
        <v>0</v>
      </c>
      <c r="BN27" s="546">
        <f>SUMIFS('Faturamento NNE'!$P$2:$P$707,'Faturamento NNE'!$E$2:$E$707,'Infos Relatório'!$B$2,'Faturamento NNE'!$F$2:$F$707,'Infos Relatório'!$B27,'Faturamento NNE'!$AA$2:$AA$707,'Infos Relatório'!BK$1,'Faturamento NNE'!$U$2:$U$707,"Sim")+SUMIFS('Faturamento NNE'!$Q$2:$Q$707,'Faturamento NNE'!$E$2:$E$707,'Infos Relatório'!$B$2,'Faturamento NNE'!$F$2:$F$707,'Infos Relatório'!$B27,'Faturamento NNE'!$AA$2:$AA$707,'Infos Relatório'!BK$1,'Faturamento NNE'!$U$2:$U$707,"Sim")</f>
        <v>0</v>
      </c>
      <c r="BO27" s="227" t="e">
        <f t="shared" si="9"/>
        <v>#DIV/0!</v>
      </c>
      <c r="BP27" s="545">
        <f>SUMIFS('Faturamento NNE'!$I$2:$I$707,'Faturamento NNE'!$E$2:$E$707,'Infos Relatório'!$B$2,'Faturamento NNE'!$F$2:$F$707,'Infos Relatório'!$B27,'Faturamento NNE'!$AA$2:$AA$707,'Infos Relatório'!BK$1)</f>
        <v>0</v>
      </c>
      <c r="BQ27" s="541">
        <f>COUNTIFS('Faturamento NNE'!$E$2:$E$707,'Infos Relatório'!$B$2,'Faturamento NNE'!$F$2:$F$707,'Infos Relatório'!$B27,'Faturamento NNE'!$AA$2:$AA$707,'Infos Relatório'!BQ$1)</f>
        <v>0</v>
      </c>
      <c r="BR27" s="542">
        <f>SUMIFS('Faturamento NNE'!$H$2:$H$707,'Faturamento NNE'!$E$2:$E$707,'Infos Relatório'!$B$2,'Faturamento NNE'!$F$2:$F$707,'Infos Relatório'!$B27,'Faturamento NNE'!$AA$2:$AA$707,'Infos Relatório'!BQ$1)</f>
        <v>0</v>
      </c>
      <c r="BS27" s="542">
        <f>SUMIFS('Faturamento NNE'!$K$2:$K$707,'Faturamento NNE'!$E$2:$E$707,'Infos Relatório'!$B$2,'Faturamento NNE'!$F$2:$F$707,'Infos Relatório'!$B27,'Faturamento NNE'!$AA$2:$AA$707,'Infos Relatório'!BQ$1)</f>
        <v>0</v>
      </c>
      <c r="BT27" s="546">
        <f>SUMIFS('Faturamento NNE'!$P$2:$P$707,'Faturamento NNE'!$E$2:$E$707,'Infos Relatório'!$B$2,'Faturamento NNE'!$F$2:$F$707,'Infos Relatório'!$B27,'Faturamento NNE'!$AA$2:$AA$707,'Infos Relatório'!BQ$1,'Faturamento NNE'!$U$2:$U$707,"Sim")+SUMIFS('Faturamento NNE'!$Q$2:$Q$707,'Faturamento NNE'!$E$2:$E$707,'Infos Relatório'!$B$2,'Faturamento NNE'!$F$2:$F$707,'Infos Relatório'!$B27,'Faturamento NNE'!$AA$2:$AA$707,'Infos Relatório'!BQ$1,'Faturamento NNE'!$U$2:$U$707,"Sim")</f>
        <v>0</v>
      </c>
      <c r="BU27" s="227" t="e">
        <f t="shared" si="10"/>
        <v>#DIV/0!</v>
      </c>
      <c r="BV27" s="545">
        <f>SUMIFS('Faturamento NNE'!$I$2:$I$707,'Faturamento NNE'!$E$2:$E$707,'Infos Relatório'!$B$2,'Faturamento NNE'!$F$2:$F$707,'Infos Relatório'!$B27,'Faturamento NNE'!$AA$2:$AA$707,'Infos Relatório'!BQ$1)</f>
        <v>0</v>
      </c>
    </row>
    <row r="28" spans="2:74">
      <c r="B28" s="217" t="s">
        <v>155</v>
      </c>
      <c r="C28" s="541">
        <f>COUNTIFS('Faturamento NNE'!$E$2:$E$707,'Infos Relatório'!$B$2,'Faturamento NNE'!$F$2:$F$707,'Infos Relatório'!$B28,'Faturamento NNE'!$AA$2:$AA$707,'Infos Relatório'!C$1)</f>
        <v>0</v>
      </c>
      <c r="D28" s="542">
        <f>SUMIFS('Faturamento NNE'!$H$2:$H$707,'Faturamento NNE'!$E$2:$E$707,'Infos Relatório'!$B$2,'Faturamento NNE'!$F$2:$F$707,'Infos Relatório'!$B28,'Faturamento NNE'!$AA$2:$AA$707,'Infos Relatório'!C$1)</f>
        <v>0</v>
      </c>
      <c r="E28" s="543">
        <f>SUMIFS('Faturamento NNE'!$K$2:$K$707,'Faturamento NNE'!$E$2:$E$707,'Infos Relatório'!$B$2,'Faturamento NNE'!$F$2:$F$707,'Infos Relatório'!$B28,'Faturamento NNE'!$AA$2:$AA$707,'Infos Relatório'!C$1)</f>
        <v>0</v>
      </c>
      <c r="F28" s="544">
        <f>SUMIFS('Faturamento NNE'!$P$2:$P$707,'Faturamento NNE'!$E$2:$E$707,'Infos Relatório'!$B$2,'Faturamento NNE'!$F$2:$F$707,'Infos Relatório'!$B28,'Faturamento NNE'!$AA$2:$AA$707,'Infos Relatório'!C$1,'Faturamento NNE'!$U$2:$U$707,"Sim")+SUMIFS('Faturamento NNE'!$Q$2:$Q$707,'Faturamento NNE'!$E$2:$E$707,'Infos Relatório'!$B$2,'Faturamento NNE'!$F$2:$F$707,'Infos Relatório'!$B28,'Faturamento NNE'!$AA$2:$AA$707,'Infos Relatório'!C$1,'Faturamento NNE'!$U$2:$U$707,"Sim")</f>
        <v>0</v>
      </c>
      <c r="G28" s="283" t="e">
        <f t="shared" si="11"/>
        <v>#DIV/0!</v>
      </c>
      <c r="H28" s="545">
        <f>SUMIFS('Faturamento NNE'!$I$2:$I$707,'Faturamento NNE'!$E$2:$E$707,'Infos Relatório'!$B$2,'Faturamento NNE'!$F$2:$F$707,'Infos Relatório'!$B28,'Faturamento NNE'!$AA$2:$AA$707,'Infos Relatório'!C$1)</f>
        <v>0</v>
      </c>
      <c r="I28" s="541">
        <f>COUNTIFS('Faturamento NNE'!$E$2:$E$707,'Infos Relatório'!$B$2,'Faturamento NNE'!$F$2:$F$707,'Infos Relatório'!$B28,'Faturamento NNE'!$AA$2:$AA$707,'Infos Relatório'!I$1)</f>
        <v>0</v>
      </c>
      <c r="J28" s="542">
        <f>SUMIFS('Faturamento NNE'!$H$2:$H$707,'Faturamento NNE'!$E$2:$E$707,'Infos Relatório'!$B$2,'Faturamento NNE'!$F$2:$F$707,'Infos Relatório'!$B28,'Faturamento NNE'!$AA$2:$AA$707,'Infos Relatório'!I$1)</f>
        <v>0</v>
      </c>
      <c r="K28" s="543">
        <f>SUMIFS('Faturamento NNE'!$K$2:$K$707,'Faturamento NNE'!$E$2:$E$707,'Infos Relatório'!$B$2,'Faturamento NNE'!$F$2:$F$707,'Infos Relatório'!$B28,'Faturamento NNE'!$AA$2:$AA$707,'Infos Relatório'!I$1)</f>
        <v>0</v>
      </c>
      <c r="L28" s="544">
        <f>SUMIFS('Faturamento NNE'!$P$2:$P$707,'Faturamento NNE'!$E$2:$E$707,'Infos Relatório'!$B$2,'Faturamento NNE'!$F$2:$F$707,'Infos Relatório'!$B28,'Faturamento NNE'!$AA$2:$AA$707,'Infos Relatório'!I$1,'Faturamento NNE'!$U$2:$U$707,"Sim")+SUMIFS('Faturamento NNE'!$Q$2:$Q$707,'Faturamento NNE'!$E$2:$E$707,'Infos Relatório'!$B$2,'Faturamento NNE'!$F$2:$F$707,'Infos Relatório'!$B28,'Faturamento NNE'!$AA$2:$AA$707,'Infos Relatório'!I$1,'Faturamento NNE'!$U$2:$U$707,"Sim")</f>
        <v>0</v>
      </c>
      <c r="M28" s="283" t="e">
        <f t="shared" si="0"/>
        <v>#DIV/0!</v>
      </c>
      <c r="N28" s="545">
        <f>SUMIFS('Faturamento NNE'!$I$2:$I$707,'Faturamento NNE'!$E$2:$E$707,'Infos Relatório'!$B$2,'Faturamento NNE'!$F$2:$F$707,'Infos Relatório'!$B28,'Faturamento NNE'!$AA$2:$AA$707,'Infos Relatório'!I$1)</f>
        <v>0</v>
      </c>
      <c r="O28" s="541">
        <f>COUNTIFS('Faturamento NNE'!$E$2:$E$707,'Infos Relatório'!$B$2,'Faturamento NNE'!$F$2:$F$707,'Infos Relatório'!$B28,'Faturamento NNE'!$AA$2:$AA$707,'Infos Relatório'!O$1)</f>
        <v>0</v>
      </c>
      <c r="P28" s="542">
        <f>SUMIFS('Faturamento NNE'!$H$2:$H$707,'Faturamento NNE'!$E$2:$E$707,'Infos Relatório'!$B$2,'Faturamento NNE'!$F$2:$F$707,'Infos Relatório'!$B28,'Faturamento NNE'!$AA$2:$AA$707,'Infos Relatório'!O$1)</f>
        <v>0</v>
      </c>
      <c r="Q28" s="542">
        <f>SUMIFS('Faturamento NNE'!$K$2:$K$707,'Faturamento NNE'!$E$2:$E$707,'Infos Relatório'!$B$2,'Faturamento NNE'!$F$2:$F$707,'Infos Relatório'!$B28,'Faturamento NNE'!$AA$2:$AA$707,'Infos Relatório'!O$1)</f>
        <v>0</v>
      </c>
      <c r="R28" s="546">
        <f>SUMIFS('Faturamento NNE'!$P$2:$P$707,'Faturamento NNE'!$E$2:$E$707,'Infos Relatório'!$B$2,'Faturamento NNE'!$F$2:$F$707,'Infos Relatório'!$B28,'Faturamento NNE'!$AA$2:$AA$707,'Infos Relatório'!O$1,'Faturamento NNE'!$U$2:$U$707,"Sim")+SUMIFS('Faturamento NNE'!$Q$2:$Q$707,'Faturamento NNE'!$E$2:$E$707,'Infos Relatório'!$B$2,'Faturamento NNE'!$F$2:$F$707,'Infos Relatório'!$B28,'Faturamento NNE'!$AA$2:$AA$707,'Infos Relatório'!O$1,'Faturamento NNE'!$U$2:$U$707,"Sim")</f>
        <v>0</v>
      </c>
      <c r="S28" s="227" t="e">
        <f t="shared" si="1"/>
        <v>#DIV/0!</v>
      </c>
      <c r="T28" s="545">
        <f>SUMIFS('Faturamento NNE'!$I$2:$I$707,'Faturamento NNE'!$E$2:$E$707,'Infos Relatório'!$B$2,'Faturamento NNE'!$F$2:$F$707,'Infos Relatório'!$B28,'Faturamento NNE'!$AA$2:$AA$707,'Infos Relatório'!O$1)</f>
        <v>0</v>
      </c>
      <c r="U28" s="541">
        <f>COUNTIFS('Faturamento NNE'!$E$2:$E$707,'Infos Relatório'!$B$2,'Faturamento NNE'!$F$2:$F$707,'Infos Relatório'!$B28,'Faturamento NNE'!$AA$2:$AA$707,'Infos Relatório'!U$1)</f>
        <v>0</v>
      </c>
      <c r="V28" s="542">
        <f>SUMIFS('Faturamento NNE'!$H$2:$H$707,'Faturamento NNE'!$E$2:$E$707,'Infos Relatório'!$B$2,'Faturamento NNE'!$F$2:$F$707,'Infos Relatório'!$B28,'Faturamento NNE'!$AA$2:$AA$707,'Infos Relatório'!U$1)</f>
        <v>0</v>
      </c>
      <c r="W28" s="542">
        <f>SUMIFS('Faturamento NNE'!$K$2:$K$707,'Faturamento NNE'!$E$2:$E$707,'Infos Relatório'!$B$2,'Faturamento NNE'!$F$2:$F$707,'Infos Relatório'!$B28,'Faturamento NNE'!$AA$2:$AA$707,'Infos Relatório'!U$1)</f>
        <v>0</v>
      </c>
      <c r="X28" s="546">
        <f>SUMIFS('Faturamento NNE'!$P$2:$P$707,'Faturamento NNE'!$E$2:$E$707,'Infos Relatório'!$B$2,'Faturamento NNE'!$F$2:$F$707,'Infos Relatório'!$B28,'Faturamento NNE'!$AA$2:$AA$707,'Infos Relatório'!U$1,'Faturamento NNE'!$U$2:$U$707,"Sim")+SUMIFS('Faturamento NNE'!$Q$2:$Q$707,'Faturamento NNE'!$E$2:$E$707,'Infos Relatório'!$B$2,'Faturamento NNE'!$F$2:$F$707,'Infos Relatório'!$B28,'Faturamento NNE'!$AA$2:$AA$707,'Infos Relatório'!U$1,'Faturamento NNE'!$U$2:$U$707,"Sim")</f>
        <v>0</v>
      </c>
      <c r="Y28" s="227" t="e">
        <f t="shared" si="2"/>
        <v>#DIV/0!</v>
      </c>
      <c r="Z28" s="545">
        <f>SUMIFS('Faturamento NNE'!$I$2:$I$707,'Faturamento NNE'!$E$2:$E$707,'Infos Relatório'!$B$2,'Faturamento NNE'!$F$2:$F$707,'Infos Relatório'!$B28,'Faturamento NNE'!$AA$2:$AA$707,'Infos Relatório'!U$1)</f>
        <v>0</v>
      </c>
      <c r="AA28" s="541">
        <f>COUNTIFS('Faturamento NNE'!$E$2:$E$707,'Infos Relatório'!$B$2,'Faturamento NNE'!$F$2:$F$707,'Infos Relatório'!$B28,'Faturamento NNE'!$AA$2:$AA$707,'Infos Relatório'!AA$1)</f>
        <v>0</v>
      </c>
      <c r="AB28" s="542">
        <f>SUMIFS('Faturamento NNE'!$H$2:$H$707,'Faturamento NNE'!$E$2:$E$707,'Infos Relatório'!$B$2,'Faturamento NNE'!$F$2:$F$707,'Infos Relatório'!$B28,'Faturamento NNE'!$AA$2:$AA$707,'Infos Relatório'!AA$1)</f>
        <v>0</v>
      </c>
      <c r="AC28" s="542">
        <f>SUMIFS('Faturamento NNE'!$K$2:$K$707,'Faturamento NNE'!$E$2:$E$707,'Infos Relatório'!$B$2,'Faturamento NNE'!$F$2:$F$707,'Infos Relatório'!$B28,'Faturamento NNE'!$AA$2:$AA$707,'Infos Relatório'!AA$1)</f>
        <v>0</v>
      </c>
      <c r="AD28" s="546">
        <f>SUMIFS('Faturamento NNE'!$P$2:$P$707,'Faturamento NNE'!$E$2:$E$707,'Infos Relatório'!$B$2,'Faturamento NNE'!$F$2:$F$707,'Infos Relatório'!$B28,'Faturamento NNE'!$AA$2:$AA$707,'Infos Relatório'!AA$1,'Faturamento NNE'!$U$2:$U$707,"Sim")+SUMIFS('Faturamento NNE'!$Q$2:$Q$707,'Faturamento NNE'!$E$2:$E$707,'Infos Relatório'!$B$2,'Faturamento NNE'!$F$2:$F$707,'Infos Relatório'!$B28,'Faturamento NNE'!$AA$2:$AA$707,'Infos Relatório'!AA$1,'Faturamento NNE'!$U$2:$U$707,"Sim")</f>
        <v>0</v>
      </c>
      <c r="AE28" s="227" t="e">
        <f t="shared" si="3"/>
        <v>#DIV/0!</v>
      </c>
      <c r="AF28" s="545">
        <f>SUMIFS('Faturamento NNE'!$I$2:$I$707,'Faturamento NNE'!$E$2:$E$707,'Infos Relatório'!$B$2,'Faturamento NNE'!$F$2:$F$707,'Infos Relatório'!$B28,'Faturamento NNE'!$AA$2:$AA$707,'Infos Relatório'!AA$1)</f>
        <v>0</v>
      </c>
      <c r="AG28" s="541">
        <f>COUNTIFS('Faturamento NNE'!$E$2:$E$707,'Infos Relatório'!$B$2,'Faturamento NNE'!$F$2:$F$707,'Infos Relatório'!$B28,'Faturamento NNE'!$AA$2:$AA$707,'Infos Relatório'!AG$1)</f>
        <v>0</v>
      </c>
      <c r="AH28" s="542">
        <f>SUMIFS('Faturamento NNE'!$H$2:$H$707,'Faturamento NNE'!$E$2:$E$707,'Infos Relatório'!$B$2,'Faturamento NNE'!$F$2:$F$707,'Infos Relatório'!$B28,'Faturamento NNE'!$AA$2:$AA$707,'Infos Relatório'!AG$1)</f>
        <v>0</v>
      </c>
      <c r="AI28" s="542">
        <f>SUMIFS('Faturamento NNE'!$K$2:$K$707,'Faturamento NNE'!$E$2:$E$707,'Infos Relatório'!$B$2,'Faturamento NNE'!$F$2:$F$707,'Infos Relatório'!$B28,'Faturamento NNE'!$AA$2:$AA$707,'Infos Relatório'!AG$1)</f>
        <v>0</v>
      </c>
      <c r="AJ28" s="546">
        <f>SUMIFS('Faturamento NNE'!$P$2:$P$707,'Faturamento NNE'!$E$2:$E$707,'Infos Relatório'!$B$2,'Faturamento NNE'!$F$2:$F$707,'Infos Relatório'!$B28,'Faturamento NNE'!$AA$2:$AA$707,'Infos Relatório'!AG$1,'Faturamento NNE'!$U$2:$U$707,"Sim")+SUMIFS('Faturamento NNE'!$Q$2:$Q$707,'Faturamento NNE'!$E$2:$E$707,'Infos Relatório'!$B$2,'Faturamento NNE'!$F$2:$F$707,'Infos Relatório'!$B28,'Faturamento NNE'!$AA$2:$AA$707,'Infos Relatório'!AG$1,'Faturamento NNE'!$U$2:$U$707,"Sim")</f>
        <v>0</v>
      </c>
      <c r="AK28" s="227" t="e">
        <f t="shared" si="4"/>
        <v>#DIV/0!</v>
      </c>
      <c r="AL28" s="545">
        <f>SUMIFS('Faturamento NNE'!$I$2:$I$707,'Faturamento NNE'!$E$2:$E$707,'Infos Relatório'!$B$2,'Faturamento NNE'!$F$2:$F$707,'Infos Relatório'!$B28,'Faturamento NNE'!$AA$2:$AA$707,'Infos Relatório'!AG$1)</f>
        <v>0</v>
      </c>
      <c r="AM28" s="541">
        <f>COUNTIFS('Faturamento NNE'!$E$2:$E$707,'Infos Relatório'!$B$2,'Faturamento NNE'!$F$2:$F$707,'Infos Relatório'!$B28,'Faturamento NNE'!$AA$2:$AA$707,'Infos Relatório'!AM$1)</f>
        <v>0</v>
      </c>
      <c r="AN28" s="542">
        <f>SUMIFS('Faturamento NNE'!$H$2:$H$707,'Faturamento NNE'!$E$2:$E$707,'Infos Relatório'!$B$2,'Faturamento NNE'!$F$2:$F$707,'Infos Relatório'!$B28,'Faturamento NNE'!$AA$2:$AA$707,'Infos Relatório'!AM$1)</f>
        <v>0</v>
      </c>
      <c r="AO28" s="542">
        <f>SUMIFS('Faturamento NNE'!$K$2:$K$707,'Faturamento NNE'!$E$2:$E$707,'Infos Relatório'!$B$2,'Faturamento NNE'!$F$2:$F$707,'Infos Relatório'!$B28,'Faturamento NNE'!$AA$2:$AA$707,'Infos Relatório'!AM$1)</f>
        <v>0</v>
      </c>
      <c r="AP28" s="546">
        <f>SUMIFS('Faturamento NNE'!$P$2:$P$707,'Faturamento NNE'!$E$2:$E$707,'Infos Relatório'!$B$2,'Faturamento NNE'!$F$2:$F$707,'Infos Relatório'!$B28,'Faturamento NNE'!$AA$2:$AA$707,'Infos Relatório'!AM$1,'Faturamento NNE'!$U$2:$U$707,"Sim")+SUMIFS('Faturamento NNE'!$Q$2:$Q$707,'Faturamento NNE'!$E$2:$E$707,'Infos Relatório'!$B$2,'Faturamento NNE'!$F$2:$F$707,'Infos Relatório'!$B28,'Faturamento NNE'!$AA$2:$AA$707,'Infos Relatório'!AM$1,'Faturamento NNE'!$U$2:$U$707,"Sim")</f>
        <v>0</v>
      </c>
      <c r="AQ28" s="227" t="e">
        <f t="shared" si="5"/>
        <v>#DIV/0!</v>
      </c>
      <c r="AR28" s="545">
        <f>SUMIFS('Faturamento NNE'!$I$2:$I$707,'Faturamento NNE'!$E$2:$E$707,'Infos Relatório'!$B$2,'Faturamento NNE'!$F$2:$F$707,'Infos Relatório'!$B28,'Faturamento NNE'!$AA$2:$AA$707,'Infos Relatório'!AM$1)</f>
        <v>0</v>
      </c>
      <c r="AS28" s="541">
        <f>COUNTIFS('Faturamento NNE'!$E$2:$E$707,'Infos Relatório'!$B$2,'Faturamento NNE'!$F$2:$F$707,'Infos Relatório'!$B28,'Faturamento NNE'!$AA$2:$AA$707,'Infos Relatório'!AS$1)</f>
        <v>0</v>
      </c>
      <c r="AT28" s="542">
        <f>SUMIFS('Faturamento NNE'!$H$2:$H$707,'Faturamento NNE'!$E$2:$E$707,'Infos Relatório'!$B$2,'Faturamento NNE'!$F$2:$F$707,'Infos Relatório'!$B28,'Faturamento NNE'!$AA$2:$AA$707,'Infos Relatório'!AS$1)</f>
        <v>0</v>
      </c>
      <c r="AU28" s="542">
        <f>SUMIFS('Faturamento NNE'!$K$2:$K$707,'Faturamento NNE'!$E$2:$E$707,'Infos Relatório'!$B$2,'Faturamento NNE'!$F$2:$F$707,'Infos Relatório'!$B28,'Faturamento NNE'!$AA$2:$AA$707,'Infos Relatório'!AS$1)</f>
        <v>0</v>
      </c>
      <c r="AV28" s="546">
        <f>SUMIFS('Faturamento NNE'!$P$2:$P$707,'Faturamento NNE'!$E$2:$E$707,'Infos Relatório'!$B$2,'Faturamento NNE'!$F$2:$F$707,'Infos Relatório'!$B28,'Faturamento NNE'!$AA$2:$AA$707,'Infos Relatório'!AS$1,'Faturamento NNE'!$U$2:$U$707,"Sim")+SUMIFS('Faturamento NNE'!$Q$2:$Q$707,'Faturamento NNE'!$E$2:$E$707,'Infos Relatório'!$B$2,'Faturamento NNE'!$F$2:$F$707,'Infos Relatório'!$B28,'Faturamento NNE'!$AA$2:$AA$707,'Infos Relatório'!AS$1,'Faturamento NNE'!$U$2:$U$707,"Sim")</f>
        <v>0</v>
      </c>
      <c r="AW28" s="227" t="e">
        <f t="shared" si="6"/>
        <v>#DIV/0!</v>
      </c>
      <c r="AX28" s="545">
        <f>SUMIFS('Faturamento NNE'!$I$2:$I$707,'Faturamento NNE'!$E$2:$E$707,'Infos Relatório'!$B$2,'Faturamento NNE'!$F$2:$F$707,'Infos Relatório'!$B28,'Faturamento NNE'!$AA$2:$AA$707,'Infos Relatório'!AS$1)</f>
        <v>0</v>
      </c>
      <c r="AY28" s="541">
        <f>COUNTIFS('Faturamento NNE'!$E$2:$E$707,'Infos Relatório'!$B$2,'Faturamento NNE'!$F$2:$F$707,'Infos Relatório'!$B28,'Faturamento NNE'!$AA$2:$AA$707,'Infos Relatório'!AY$1)</f>
        <v>0</v>
      </c>
      <c r="AZ28" s="542">
        <f>SUMIFS('Faturamento NNE'!$H$2:$H$707,'Faturamento NNE'!$E$2:$E$707,'Infos Relatório'!$B$2,'Faturamento NNE'!$F$2:$F$707,'Infos Relatório'!$B28,'Faturamento NNE'!$AA$2:$AA$707,'Infos Relatório'!AY$1)</f>
        <v>0</v>
      </c>
      <c r="BA28" s="542">
        <f>SUMIFS('Faturamento NNE'!$K$2:$K$707,'Faturamento NNE'!$E$2:$E$707,'Infos Relatório'!$B$2,'Faturamento NNE'!$F$2:$F$707,'Infos Relatório'!$B28,'Faturamento NNE'!$AA$2:$AA$707,'Infos Relatório'!AY$1)</f>
        <v>0</v>
      </c>
      <c r="BB28" s="546">
        <f>SUMIFS('Faturamento NNE'!$P$2:$P$707,'Faturamento NNE'!$E$2:$E$707,'Infos Relatório'!$B$2,'Faturamento NNE'!$F$2:$F$707,'Infos Relatório'!$B28,'Faturamento NNE'!$AA$2:$AA$707,'Infos Relatório'!AY$1,'Faturamento NNE'!$U$2:$U$707,"Sim")+SUMIFS('Faturamento NNE'!$Q$2:$Q$707,'Faturamento NNE'!$E$2:$E$707,'Infos Relatório'!$B$2,'Faturamento NNE'!$F$2:$F$707,'Infos Relatório'!$B28,'Faturamento NNE'!$AA$2:$AA$707,'Infos Relatório'!AY$1,'Faturamento NNE'!$U$2:$U$707,"Sim")</f>
        <v>0</v>
      </c>
      <c r="BC28" s="227" t="e">
        <f t="shared" si="7"/>
        <v>#DIV/0!</v>
      </c>
      <c r="BD28" s="545">
        <f>SUMIFS('Faturamento NNE'!$I$2:$I$707,'Faturamento NNE'!$E$2:$E$707,'Infos Relatório'!$B$2,'Faturamento NNE'!$F$2:$F$707,'Infos Relatório'!$B28,'Faturamento NNE'!$AA$2:$AA$707,'Infos Relatório'!AY$1)</f>
        <v>0</v>
      </c>
      <c r="BE28" s="541">
        <f>COUNTIFS('Faturamento NNE'!$E$2:$E$707,'Infos Relatório'!$B$2,'Faturamento NNE'!$F$2:$F$707,'Infos Relatório'!$B28,'Faturamento NNE'!$AA$2:$AA$707,'Infos Relatório'!BE$1)</f>
        <v>0</v>
      </c>
      <c r="BF28" s="542">
        <f>SUMIFS('Faturamento NNE'!$H$2:$H$707,'Faturamento NNE'!$E$2:$E$707,'Infos Relatório'!$B$2,'Faturamento NNE'!$F$2:$F$707,'Infos Relatório'!$B28,'Faturamento NNE'!$AA$2:$AA$707,'Infos Relatório'!BE$1)</f>
        <v>0</v>
      </c>
      <c r="BG28" s="542">
        <f>SUMIFS('Faturamento NNE'!$K$2:$K$707,'Faturamento NNE'!$E$2:$E$707,'Infos Relatório'!$B$2,'Faturamento NNE'!$F$2:$F$707,'Infos Relatório'!$B28,'Faturamento NNE'!$AA$2:$AA$707,'Infos Relatório'!BE$1)</f>
        <v>0</v>
      </c>
      <c r="BH28" s="546">
        <f>SUMIFS('Faturamento NNE'!$P$2:$P$707,'Faturamento NNE'!$E$2:$E$707,'Infos Relatório'!$B$2,'Faturamento NNE'!$F$2:$F$707,'Infos Relatório'!$B28,'Faturamento NNE'!$AA$2:$AA$707,'Infos Relatório'!BE$1,'Faturamento NNE'!$U$2:$U$707,"Sim")+SUMIFS('Faturamento NNE'!$Q$2:$Q$707,'Faturamento NNE'!$E$2:$E$707,'Infos Relatório'!$B$2,'Faturamento NNE'!$F$2:$F$707,'Infos Relatório'!$B28,'Faturamento NNE'!$AA$2:$AA$707,'Infos Relatório'!BE$1,'Faturamento NNE'!$U$2:$U$707,"Sim")</f>
        <v>0</v>
      </c>
      <c r="BI28" s="227" t="e">
        <f t="shared" si="8"/>
        <v>#DIV/0!</v>
      </c>
      <c r="BJ28" s="545">
        <f>SUMIFS('Faturamento NNE'!$I$2:$I$707,'Faturamento NNE'!$E$2:$E$707,'Infos Relatório'!$B$2,'Faturamento NNE'!$F$2:$F$707,'Infos Relatório'!$B28,'Faturamento NNE'!$AA$2:$AA$707,'Infos Relatório'!BE$1)</f>
        <v>0</v>
      </c>
      <c r="BK28" s="541">
        <f>COUNTIFS('Faturamento NNE'!$E$2:$E$707,'Infos Relatório'!$B$2,'Faturamento NNE'!$F$2:$F$707,'Infos Relatório'!$B28,'Faturamento NNE'!$AA$2:$AA$707,'Infos Relatório'!BK$1)</f>
        <v>0</v>
      </c>
      <c r="BL28" s="542">
        <f>SUMIFS('Faturamento NNE'!$H$2:$H$707,'Faturamento NNE'!$E$2:$E$707,'Infos Relatório'!$B$2,'Faturamento NNE'!$F$2:$F$707,'Infos Relatório'!$B28,'Faturamento NNE'!$AA$2:$AA$707,'Infos Relatório'!BK$1)</f>
        <v>0</v>
      </c>
      <c r="BM28" s="542">
        <f>SUMIFS('Faturamento NNE'!$K$2:$K$707,'Faturamento NNE'!$E$2:$E$707,'Infos Relatório'!$B$2,'Faturamento NNE'!$F$2:$F$707,'Infos Relatório'!$B28,'Faturamento NNE'!$AA$2:$AA$707,'Infos Relatório'!BK$1)</f>
        <v>0</v>
      </c>
      <c r="BN28" s="546">
        <f>SUMIFS('Faturamento NNE'!$P$2:$P$707,'Faturamento NNE'!$E$2:$E$707,'Infos Relatório'!$B$2,'Faturamento NNE'!$F$2:$F$707,'Infos Relatório'!$B28,'Faturamento NNE'!$AA$2:$AA$707,'Infos Relatório'!BK$1,'Faturamento NNE'!$U$2:$U$707,"Sim")+SUMIFS('Faturamento NNE'!$Q$2:$Q$707,'Faturamento NNE'!$E$2:$E$707,'Infos Relatório'!$B$2,'Faturamento NNE'!$F$2:$F$707,'Infos Relatório'!$B28,'Faturamento NNE'!$AA$2:$AA$707,'Infos Relatório'!BK$1,'Faturamento NNE'!$U$2:$U$707,"Sim")</f>
        <v>0</v>
      </c>
      <c r="BO28" s="227" t="e">
        <f t="shared" si="9"/>
        <v>#DIV/0!</v>
      </c>
      <c r="BP28" s="545">
        <f>SUMIFS('Faturamento NNE'!$I$2:$I$707,'Faturamento NNE'!$E$2:$E$707,'Infos Relatório'!$B$2,'Faturamento NNE'!$F$2:$F$707,'Infos Relatório'!$B28,'Faturamento NNE'!$AA$2:$AA$707,'Infos Relatório'!BK$1)</f>
        <v>0</v>
      </c>
      <c r="BQ28" s="541">
        <f>COUNTIFS('Faturamento NNE'!$E$2:$E$707,'Infos Relatório'!$B$2,'Faturamento NNE'!$F$2:$F$707,'Infos Relatório'!$B28,'Faturamento NNE'!$AA$2:$AA$707,'Infos Relatório'!BQ$1)</f>
        <v>0</v>
      </c>
      <c r="BR28" s="542">
        <f>SUMIFS('Faturamento NNE'!$H$2:$H$707,'Faturamento NNE'!$E$2:$E$707,'Infos Relatório'!$B$2,'Faturamento NNE'!$F$2:$F$707,'Infos Relatório'!$B28,'Faturamento NNE'!$AA$2:$AA$707,'Infos Relatório'!BQ$1)</f>
        <v>0</v>
      </c>
      <c r="BS28" s="542">
        <f>SUMIFS('Faturamento NNE'!$K$2:$K$707,'Faturamento NNE'!$E$2:$E$707,'Infos Relatório'!$B$2,'Faturamento NNE'!$F$2:$F$707,'Infos Relatório'!$B28,'Faturamento NNE'!$AA$2:$AA$707,'Infos Relatório'!BQ$1)</f>
        <v>0</v>
      </c>
      <c r="BT28" s="546">
        <f>SUMIFS('Faturamento NNE'!$P$2:$P$707,'Faturamento NNE'!$E$2:$E$707,'Infos Relatório'!$B$2,'Faturamento NNE'!$F$2:$F$707,'Infos Relatório'!$B28,'Faturamento NNE'!$AA$2:$AA$707,'Infos Relatório'!BQ$1,'Faturamento NNE'!$U$2:$U$707,"Sim")+SUMIFS('Faturamento NNE'!$Q$2:$Q$707,'Faturamento NNE'!$E$2:$E$707,'Infos Relatório'!$B$2,'Faturamento NNE'!$F$2:$F$707,'Infos Relatório'!$B28,'Faturamento NNE'!$AA$2:$AA$707,'Infos Relatório'!BQ$1,'Faturamento NNE'!$U$2:$U$707,"Sim")</f>
        <v>0</v>
      </c>
      <c r="BU28" s="227" t="e">
        <f t="shared" si="10"/>
        <v>#DIV/0!</v>
      </c>
      <c r="BV28" s="545">
        <f>SUMIFS('Faturamento NNE'!$I$2:$I$707,'Faturamento NNE'!$E$2:$E$707,'Infos Relatório'!$B$2,'Faturamento NNE'!$F$2:$F$707,'Infos Relatório'!$B28,'Faturamento NNE'!$AA$2:$AA$707,'Infos Relatório'!BQ$1)</f>
        <v>0</v>
      </c>
    </row>
    <row r="29" spans="2:74">
      <c r="B29" s="217" t="s">
        <v>156</v>
      </c>
      <c r="C29" s="541">
        <f>COUNTIFS('Faturamento NNE'!$E$2:$E$707,'Infos Relatório'!$B$2,'Faturamento NNE'!$F$2:$F$707,'Infos Relatório'!$B29,'Faturamento NNE'!$AA$2:$AA$707,'Infos Relatório'!C$1)</f>
        <v>0</v>
      </c>
      <c r="D29" s="542">
        <f>SUMIFS('Faturamento NNE'!$H$2:$H$707,'Faturamento NNE'!$E$2:$E$707,'Infos Relatório'!$B$2,'Faturamento NNE'!$F$2:$F$707,'Infos Relatório'!$B29,'Faturamento NNE'!$AA$2:$AA$707,'Infos Relatório'!C$1)</f>
        <v>0</v>
      </c>
      <c r="E29" s="543">
        <f>SUMIFS('Faturamento NNE'!$K$2:$K$707,'Faturamento NNE'!$E$2:$E$707,'Infos Relatório'!$B$2,'Faturamento NNE'!$F$2:$F$707,'Infos Relatório'!$B29,'Faturamento NNE'!$AA$2:$AA$707,'Infos Relatório'!C$1)</f>
        <v>0</v>
      </c>
      <c r="F29" s="544">
        <f>SUMIFS('Faturamento NNE'!$P$2:$P$707,'Faturamento NNE'!$E$2:$E$707,'Infos Relatório'!$B$2,'Faturamento NNE'!$F$2:$F$707,'Infos Relatório'!$B29,'Faturamento NNE'!$AA$2:$AA$707,'Infos Relatório'!C$1,'Faturamento NNE'!$U$2:$U$707,"Sim")+SUMIFS('Faturamento NNE'!$Q$2:$Q$707,'Faturamento NNE'!$E$2:$E$707,'Infos Relatório'!$B$2,'Faturamento NNE'!$F$2:$F$707,'Infos Relatório'!$B29,'Faturamento NNE'!$AA$2:$AA$707,'Infos Relatório'!C$1,'Faturamento NNE'!$U$2:$U$707,"Sim")</f>
        <v>0</v>
      </c>
      <c r="G29" s="283" t="e">
        <f t="shared" si="11"/>
        <v>#DIV/0!</v>
      </c>
      <c r="H29" s="545">
        <f>SUMIFS('Faturamento NNE'!$I$2:$I$707,'Faturamento NNE'!$E$2:$E$707,'Infos Relatório'!$B$2,'Faturamento NNE'!$F$2:$F$707,'Infos Relatório'!$B29,'Faturamento NNE'!$AA$2:$AA$707,'Infos Relatório'!C$1)</f>
        <v>0</v>
      </c>
      <c r="I29" s="541">
        <f>COUNTIFS('Faturamento NNE'!$E$2:$E$707,'Infos Relatório'!$B$2,'Faturamento NNE'!$F$2:$F$707,'Infos Relatório'!$B29,'Faturamento NNE'!$AA$2:$AA$707,'Infos Relatório'!I$1)</f>
        <v>0</v>
      </c>
      <c r="J29" s="542">
        <f>SUMIFS('Faturamento NNE'!$H$2:$H$707,'Faturamento NNE'!$E$2:$E$707,'Infos Relatório'!$B$2,'Faturamento NNE'!$F$2:$F$707,'Infos Relatório'!$B29,'Faturamento NNE'!$AA$2:$AA$707,'Infos Relatório'!I$1)</f>
        <v>0</v>
      </c>
      <c r="K29" s="543">
        <f>SUMIFS('Faturamento NNE'!$K$2:$K$707,'Faturamento NNE'!$E$2:$E$707,'Infos Relatório'!$B$2,'Faturamento NNE'!$F$2:$F$707,'Infos Relatório'!$B29,'Faturamento NNE'!$AA$2:$AA$707,'Infos Relatório'!I$1)</f>
        <v>0</v>
      </c>
      <c r="L29" s="544">
        <f>SUMIFS('Faturamento NNE'!$P$2:$P$707,'Faturamento NNE'!$E$2:$E$707,'Infos Relatório'!$B$2,'Faturamento NNE'!$F$2:$F$707,'Infos Relatório'!$B29,'Faturamento NNE'!$AA$2:$AA$707,'Infos Relatório'!I$1,'Faturamento NNE'!$U$2:$U$707,"Sim")+SUMIFS('Faturamento NNE'!$Q$2:$Q$707,'Faturamento NNE'!$E$2:$E$707,'Infos Relatório'!$B$2,'Faturamento NNE'!$F$2:$F$707,'Infos Relatório'!$B29,'Faturamento NNE'!$AA$2:$AA$707,'Infos Relatório'!I$1,'Faturamento NNE'!$U$2:$U$707,"Sim")</f>
        <v>0</v>
      </c>
      <c r="M29" s="283" t="e">
        <f t="shared" si="0"/>
        <v>#DIV/0!</v>
      </c>
      <c r="N29" s="545">
        <f>SUMIFS('Faturamento NNE'!$I$2:$I$707,'Faturamento NNE'!$E$2:$E$707,'Infos Relatório'!$B$2,'Faturamento NNE'!$F$2:$F$707,'Infos Relatório'!$B29,'Faturamento NNE'!$AA$2:$AA$707,'Infos Relatório'!I$1)</f>
        <v>0</v>
      </c>
      <c r="O29" s="541">
        <f>COUNTIFS('Faturamento NNE'!$E$2:$E$707,'Infos Relatório'!$B$2,'Faturamento NNE'!$F$2:$F$707,'Infos Relatório'!$B29,'Faturamento NNE'!$AA$2:$AA$707,'Infos Relatório'!O$1)</f>
        <v>0</v>
      </c>
      <c r="P29" s="542">
        <f>SUMIFS('Faturamento NNE'!$H$2:$H$707,'Faturamento NNE'!$E$2:$E$707,'Infos Relatório'!$B$2,'Faturamento NNE'!$F$2:$F$707,'Infos Relatório'!$B29,'Faturamento NNE'!$AA$2:$AA$707,'Infos Relatório'!O$1)</f>
        <v>0</v>
      </c>
      <c r="Q29" s="542">
        <f>SUMIFS('Faturamento NNE'!$K$2:$K$707,'Faturamento NNE'!$E$2:$E$707,'Infos Relatório'!$B$2,'Faturamento NNE'!$F$2:$F$707,'Infos Relatório'!$B29,'Faturamento NNE'!$AA$2:$AA$707,'Infos Relatório'!O$1)</f>
        <v>0</v>
      </c>
      <c r="R29" s="546">
        <f>SUMIFS('Faturamento NNE'!$P$2:$P$707,'Faturamento NNE'!$E$2:$E$707,'Infos Relatório'!$B$2,'Faturamento NNE'!$F$2:$F$707,'Infos Relatório'!$B29,'Faturamento NNE'!$AA$2:$AA$707,'Infos Relatório'!O$1,'Faturamento NNE'!$U$2:$U$707,"Sim")+SUMIFS('Faturamento NNE'!$Q$2:$Q$707,'Faturamento NNE'!$E$2:$E$707,'Infos Relatório'!$B$2,'Faturamento NNE'!$F$2:$F$707,'Infos Relatório'!$B29,'Faturamento NNE'!$AA$2:$AA$707,'Infos Relatório'!O$1,'Faturamento NNE'!$U$2:$U$707,"Sim")</f>
        <v>0</v>
      </c>
      <c r="S29" s="227" t="e">
        <f t="shared" si="1"/>
        <v>#DIV/0!</v>
      </c>
      <c r="T29" s="545">
        <f>SUMIFS('Faturamento NNE'!$I$2:$I$707,'Faturamento NNE'!$E$2:$E$707,'Infos Relatório'!$B$2,'Faturamento NNE'!$F$2:$F$707,'Infos Relatório'!$B29,'Faturamento NNE'!$AA$2:$AA$707,'Infos Relatório'!O$1)</f>
        <v>0</v>
      </c>
      <c r="U29" s="541">
        <f>COUNTIFS('Faturamento NNE'!$E$2:$E$707,'Infos Relatório'!$B$2,'Faturamento NNE'!$F$2:$F$707,'Infos Relatório'!$B29,'Faturamento NNE'!$AA$2:$AA$707,'Infos Relatório'!U$1)</f>
        <v>0</v>
      </c>
      <c r="V29" s="542">
        <f>SUMIFS('Faturamento NNE'!$H$2:$H$707,'Faturamento NNE'!$E$2:$E$707,'Infos Relatório'!$B$2,'Faturamento NNE'!$F$2:$F$707,'Infos Relatório'!$B29,'Faturamento NNE'!$AA$2:$AA$707,'Infos Relatório'!U$1)</f>
        <v>0</v>
      </c>
      <c r="W29" s="542">
        <f>SUMIFS('Faturamento NNE'!$K$2:$K$707,'Faturamento NNE'!$E$2:$E$707,'Infos Relatório'!$B$2,'Faturamento NNE'!$F$2:$F$707,'Infos Relatório'!$B29,'Faturamento NNE'!$AA$2:$AA$707,'Infos Relatório'!U$1)</f>
        <v>0</v>
      </c>
      <c r="X29" s="546">
        <f>SUMIFS('Faturamento NNE'!$P$2:$P$707,'Faturamento NNE'!$E$2:$E$707,'Infos Relatório'!$B$2,'Faturamento NNE'!$F$2:$F$707,'Infos Relatório'!$B29,'Faturamento NNE'!$AA$2:$AA$707,'Infos Relatório'!U$1,'Faturamento NNE'!$U$2:$U$707,"Sim")+SUMIFS('Faturamento NNE'!$Q$2:$Q$707,'Faturamento NNE'!$E$2:$E$707,'Infos Relatório'!$B$2,'Faturamento NNE'!$F$2:$F$707,'Infos Relatório'!$B29,'Faturamento NNE'!$AA$2:$AA$707,'Infos Relatório'!U$1,'Faturamento NNE'!$U$2:$U$707,"Sim")</f>
        <v>0</v>
      </c>
      <c r="Y29" s="227" t="e">
        <f t="shared" si="2"/>
        <v>#DIV/0!</v>
      </c>
      <c r="Z29" s="545">
        <f>SUMIFS('Faturamento NNE'!$I$2:$I$707,'Faturamento NNE'!$E$2:$E$707,'Infos Relatório'!$B$2,'Faturamento NNE'!$F$2:$F$707,'Infos Relatório'!$B29,'Faturamento NNE'!$AA$2:$AA$707,'Infos Relatório'!U$1)</f>
        <v>0</v>
      </c>
      <c r="AA29" s="541">
        <f>COUNTIFS('Faturamento NNE'!$E$2:$E$707,'Infos Relatório'!$B$2,'Faturamento NNE'!$F$2:$F$707,'Infos Relatório'!$B29,'Faturamento NNE'!$AA$2:$AA$707,'Infos Relatório'!AA$1)</f>
        <v>0</v>
      </c>
      <c r="AB29" s="542">
        <f>SUMIFS('Faturamento NNE'!$H$2:$H$707,'Faturamento NNE'!$E$2:$E$707,'Infos Relatório'!$B$2,'Faturamento NNE'!$F$2:$F$707,'Infos Relatório'!$B29,'Faturamento NNE'!$AA$2:$AA$707,'Infos Relatório'!AA$1)</f>
        <v>0</v>
      </c>
      <c r="AC29" s="542">
        <f>SUMIFS('Faturamento NNE'!$K$2:$K$707,'Faturamento NNE'!$E$2:$E$707,'Infos Relatório'!$B$2,'Faturamento NNE'!$F$2:$F$707,'Infos Relatório'!$B29,'Faturamento NNE'!$AA$2:$AA$707,'Infos Relatório'!AA$1)</f>
        <v>0</v>
      </c>
      <c r="AD29" s="546">
        <f>SUMIFS('Faturamento NNE'!$P$2:$P$707,'Faturamento NNE'!$E$2:$E$707,'Infos Relatório'!$B$2,'Faturamento NNE'!$F$2:$F$707,'Infos Relatório'!$B29,'Faturamento NNE'!$AA$2:$AA$707,'Infos Relatório'!AA$1,'Faturamento NNE'!$U$2:$U$707,"Sim")+SUMIFS('Faturamento NNE'!$Q$2:$Q$707,'Faturamento NNE'!$E$2:$E$707,'Infos Relatório'!$B$2,'Faturamento NNE'!$F$2:$F$707,'Infos Relatório'!$B29,'Faturamento NNE'!$AA$2:$AA$707,'Infos Relatório'!AA$1,'Faturamento NNE'!$U$2:$U$707,"Sim")</f>
        <v>0</v>
      </c>
      <c r="AE29" s="227" t="e">
        <f t="shared" si="3"/>
        <v>#DIV/0!</v>
      </c>
      <c r="AF29" s="545">
        <f>SUMIFS('Faturamento NNE'!$I$2:$I$707,'Faturamento NNE'!$E$2:$E$707,'Infos Relatório'!$B$2,'Faturamento NNE'!$F$2:$F$707,'Infos Relatório'!$B29,'Faturamento NNE'!$AA$2:$AA$707,'Infos Relatório'!AA$1)</f>
        <v>0</v>
      </c>
      <c r="AG29" s="541">
        <f>COUNTIFS('Faturamento NNE'!$E$2:$E$707,'Infos Relatório'!$B$2,'Faturamento NNE'!$F$2:$F$707,'Infos Relatório'!$B29,'Faturamento NNE'!$AA$2:$AA$707,'Infos Relatório'!AG$1)</f>
        <v>0</v>
      </c>
      <c r="AH29" s="542">
        <f>SUMIFS('Faturamento NNE'!$H$2:$H$707,'Faturamento NNE'!$E$2:$E$707,'Infos Relatório'!$B$2,'Faturamento NNE'!$F$2:$F$707,'Infos Relatório'!$B29,'Faturamento NNE'!$AA$2:$AA$707,'Infos Relatório'!AG$1)</f>
        <v>0</v>
      </c>
      <c r="AI29" s="542">
        <f>SUMIFS('Faturamento NNE'!$K$2:$K$707,'Faturamento NNE'!$E$2:$E$707,'Infos Relatório'!$B$2,'Faturamento NNE'!$F$2:$F$707,'Infos Relatório'!$B29,'Faturamento NNE'!$AA$2:$AA$707,'Infos Relatório'!AG$1)</f>
        <v>0</v>
      </c>
      <c r="AJ29" s="546">
        <f>SUMIFS('Faturamento NNE'!$P$2:$P$707,'Faturamento NNE'!$E$2:$E$707,'Infos Relatório'!$B$2,'Faturamento NNE'!$F$2:$F$707,'Infos Relatório'!$B29,'Faturamento NNE'!$AA$2:$AA$707,'Infos Relatório'!AG$1,'Faturamento NNE'!$U$2:$U$707,"Sim")+SUMIFS('Faturamento NNE'!$Q$2:$Q$707,'Faturamento NNE'!$E$2:$E$707,'Infos Relatório'!$B$2,'Faturamento NNE'!$F$2:$F$707,'Infos Relatório'!$B29,'Faturamento NNE'!$AA$2:$AA$707,'Infos Relatório'!AG$1,'Faturamento NNE'!$U$2:$U$707,"Sim")</f>
        <v>0</v>
      </c>
      <c r="AK29" s="227" t="e">
        <f t="shared" si="4"/>
        <v>#DIV/0!</v>
      </c>
      <c r="AL29" s="545">
        <f>SUMIFS('Faturamento NNE'!$I$2:$I$707,'Faturamento NNE'!$E$2:$E$707,'Infos Relatório'!$B$2,'Faturamento NNE'!$F$2:$F$707,'Infos Relatório'!$B29,'Faturamento NNE'!$AA$2:$AA$707,'Infos Relatório'!AG$1)</f>
        <v>0</v>
      </c>
      <c r="AM29" s="541">
        <f>COUNTIFS('Faturamento NNE'!$E$2:$E$707,'Infos Relatório'!$B$2,'Faturamento NNE'!$F$2:$F$707,'Infos Relatório'!$B29,'Faturamento NNE'!$AA$2:$AA$707,'Infos Relatório'!AM$1)</f>
        <v>0</v>
      </c>
      <c r="AN29" s="542">
        <f>SUMIFS('Faturamento NNE'!$H$2:$H$707,'Faturamento NNE'!$E$2:$E$707,'Infos Relatório'!$B$2,'Faturamento NNE'!$F$2:$F$707,'Infos Relatório'!$B29,'Faturamento NNE'!$AA$2:$AA$707,'Infos Relatório'!AM$1)</f>
        <v>0</v>
      </c>
      <c r="AO29" s="542">
        <f>SUMIFS('Faturamento NNE'!$K$2:$K$707,'Faturamento NNE'!$E$2:$E$707,'Infos Relatório'!$B$2,'Faturamento NNE'!$F$2:$F$707,'Infos Relatório'!$B29,'Faturamento NNE'!$AA$2:$AA$707,'Infos Relatório'!AM$1)</f>
        <v>0</v>
      </c>
      <c r="AP29" s="546">
        <f>SUMIFS('Faturamento NNE'!$P$2:$P$707,'Faturamento NNE'!$E$2:$E$707,'Infos Relatório'!$B$2,'Faturamento NNE'!$F$2:$F$707,'Infos Relatório'!$B29,'Faturamento NNE'!$AA$2:$AA$707,'Infos Relatório'!AM$1,'Faturamento NNE'!$U$2:$U$707,"Sim")+SUMIFS('Faturamento NNE'!$Q$2:$Q$707,'Faturamento NNE'!$E$2:$E$707,'Infos Relatório'!$B$2,'Faturamento NNE'!$F$2:$F$707,'Infos Relatório'!$B29,'Faturamento NNE'!$AA$2:$AA$707,'Infos Relatório'!AM$1,'Faturamento NNE'!$U$2:$U$707,"Sim")</f>
        <v>0</v>
      </c>
      <c r="AQ29" s="227" t="e">
        <f t="shared" si="5"/>
        <v>#DIV/0!</v>
      </c>
      <c r="AR29" s="545">
        <f>SUMIFS('Faturamento NNE'!$I$2:$I$707,'Faturamento NNE'!$E$2:$E$707,'Infos Relatório'!$B$2,'Faturamento NNE'!$F$2:$F$707,'Infos Relatório'!$B29,'Faturamento NNE'!$AA$2:$AA$707,'Infos Relatório'!AM$1)</f>
        <v>0</v>
      </c>
      <c r="AS29" s="541">
        <f>COUNTIFS('Faturamento NNE'!$E$2:$E$707,'Infos Relatório'!$B$2,'Faturamento NNE'!$F$2:$F$707,'Infos Relatório'!$B29,'Faturamento NNE'!$AA$2:$AA$707,'Infos Relatório'!AS$1)</f>
        <v>0</v>
      </c>
      <c r="AT29" s="542">
        <f>SUMIFS('Faturamento NNE'!$H$2:$H$707,'Faturamento NNE'!$E$2:$E$707,'Infos Relatório'!$B$2,'Faturamento NNE'!$F$2:$F$707,'Infos Relatório'!$B29,'Faturamento NNE'!$AA$2:$AA$707,'Infos Relatório'!AS$1)</f>
        <v>0</v>
      </c>
      <c r="AU29" s="542">
        <f>SUMIFS('Faturamento NNE'!$K$2:$K$707,'Faturamento NNE'!$E$2:$E$707,'Infos Relatório'!$B$2,'Faturamento NNE'!$F$2:$F$707,'Infos Relatório'!$B29,'Faturamento NNE'!$AA$2:$AA$707,'Infos Relatório'!AS$1)</f>
        <v>0</v>
      </c>
      <c r="AV29" s="546">
        <f>SUMIFS('Faturamento NNE'!$P$2:$P$707,'Faturamento NNE'!$E$2:$E$707,'Infos Relatório'!$B$2,'Faturamento NNE'!$F$2:$F$707,'Infos Relatório'!$B29,'Faturamento NNE'!$AA$2:$AA$707,'Infos Relatório'!AS$1,'Faturamento NNE'!$U$2:$U$707,"Sim")+SUMIFS('Faturamento NNE'!$Q$2:$Q$707,'Faturamento NNE'!$E$2:$E$707,'Infos Relatório'!$B$2,'Faturamento NNE'!$F$2:$F$707,'Infos Relatório'!$B29,'Faturamento NNE'!$AA$2:$AA$707,'Infos Relatório'!AS$1,'Faturamento NNE'!$U$2:$U$707,"Sim")</f>
        <v>0</v>
      </c>
      <c r="AW29" s="227" t="e">
        <f t="shared" si="6"/>
        <v>#DIV/0!</v>
      </c>
      <c r="AX29" s="545">
        <f>SUMIFS('Faturamento NNE'!$I$2:$I$707,'Faturamento NNE'!$E$2:$E$707,'Infos Relatório'!$B$2,'Faturamento NNE'!$F$2:$F$707,'Infos Relatório'!$B29,'Faturamento NNE'!$AA$2:$AA$707,'Infos Relatório'!AS$1)</f>
        <v>0</v>
      </c>
      <c r="AY29" s="541">
        <f>COUNTIFS('Faturamento NNE'!$E$2:$E$707,'Infos Relatório'!$B$2,'Faturamento NNE'!$F$2:$F$707,'Infos Relatório'!$B29,'Faturamento NNE'!$AA$2:$AA$707,'Infos Relatório'!AY$1)</f>
        <v>0</v>
      </c>
      <c r="AZ29" s="542">
        <f>SUMIFS('Faturamento NNE'!$H$2:$H$707,'Faturamento NNE'!$E$2:$E$707,'Infos Relatório'!$B$2,'Faturamento NNE'!$F$2:$F$707,'Infos Relatório'!$B29,'Faturamento NNE'!$AA$2:$AA$707,'Infos Relatório'!AY$1)</f>
        <v>0</v>
      </c>
      <c r="BA29" s="542">
        <f>SUMIFS('Faturamento NNE'!$K$2:$K$707,'Faturamento NNE'!$E$2:$E$707,'Infos Relatório'!$B$2,'Faturamento NNE'!$F$2:$F$707,'Infos Relatório'!$B29,'Faturamento NNE'!$AA$2:$AA$707,'Infos Relatório'!AY$1)</f>
        <v>0</v>
      </c>
      <c r="BB29" s="546">
        <f>SUMIFS('Faturamento NNE'!$P$2:$P$707,'Faturamento NNE'!$E$2:$E$707,'Infos Relatório'!$B$2,'Faturamento NNE'!$F$2:$F$707,'Infos Relatório'!$B29,'Faturamento NNE'!$AA$2:$AA$707,'Infos Relatório'!AY$1,'Faturamento NNE'!$U$2:$U$707,"Sim")+SUMIFS('Faturamento NNE'!$Q$2:$Q$707,'Faturamento NNE'!$E$2:$E$707,'Infos Relatório'!$B$2,'Faturamento NNE'!$F$2:$F$707,'Infos Relatório'!$B29,'Faturamento NNE'!$AA$2:$AA$707,'Infos Relatório'!AY$1,'Faturamento NNE'!$U$2:$U$707,"Sim")</f>
        <v>0</v>
      </c>
      <c r="BC29" s="227" t="e">
        <f t="shared" si="7"/>
        <v>#DIV/0!</v>
      </c>
      <c r="BD29" s="545">
        <f>SUMIFS('Faturamento NNE'!$I$2:$I$707,'Faturamento NNE'!$E$2:$E$707,'Infos Relatório'!$B$2,'Faturamento NNE'!$F$2:$F$707,'Infos Relatório'!$B29,'Faturamento NNE'!$AA$2:$AA$707,'Infos Relatório'!AY$1)</f>
        <v>0</v>
      </c>
      <c r="BE29" s="541">
        <f>COUNTIFS('Faturamento NNE'!$E$2:$E$707,'Infos Relatório'!$B$2,'Faturamento NNE'!$F$2:$F$707,'Infos Relatório'!$B29,'Faturamento NNE'!$AA$2:$AA$707,'Infos Relatório'!BE$1)</f>
        <v>0</v>
      </c>
      <c r="BF29" s="542">
        <f>SUMIFS('Faturamento NNE'!$H$2:$H$707,'Faturamento NNE'!$E$2:$E$707,'Infos Relatório'!$B$2,'Faturamento NNE'!$F$2:$F$707,'Infos Relatório'!$B29,'Faturamento NNE'!$AA$2:$AA$707,'Infos Relatório'!BE$1)</f>
        <v>0</v>
      </c>
      <c r="BG29" s="542">
        <f>SUMIFS('Faturamento NNE'!$K$2:$K$707,'Faturamento NNE'!$E$2:$E$707,'Infos Relatório'!$B$2,'Faturamento NNE'!$F$2:$F$707,'Infos Relatório'!$B29,'Faturamento NNE'!$AA$2:$AA$707,'Infos Relatório'!BE$1)</f>
        <v>0</v>
      </c>
      <c r="BH29" s="546">
        <f>SUMIFS('Faturamento NNE'!$P$2:$P$707,'Faturamento NNE'!$E$2:$E$707,'Infos Relatório'!$B$2,'Faturamento NNE'!$F$2:$F$707,'Infos Relatório'!$B29,'Faturamento NNE'!$AA$2:$AA$707,'Infos Relatório'!BE$1,'Faturamento NNE'!$U$2:$U$707,"Sim")+SUMIFS('Faturamento NNE'!$Q$2:$Q$707,'Faturamento NNE'!$E$2:$E$707,'Infos Relatório'!$B$2,'Faturamento NNE'!$F$2:$F$707,'Infos Relatório'!$B29,'Faturamento NNE'!$AA$2:$AA$707,'Infos Relatório'!BE$1,'Faturamento NNE'!$U$2:$U$707,"Sim")</f>
        <v>0</v>
      </c>
      <c r="BI29" s="227" t="e">
        <f t="shared" si="8"/>
        <v>#DIV/0!</v>
      </c>
      <c r="BJ29" s="545">
        <f>SUMIFS('Faturamento NNE'!$I$2:$I$707,'Faturamento NNE'!$E$2:$E$707,'Infos Relatório'!$B$2,'Faturamento NNE'!$F$2:$F$707,'Infos Relatório'!$B29,'Faturamento NNE'!$AA$2:$AA$707,'Infos Relatório'!BE$1)</f>
        <v>0</v>
      </c>
      <c r="BK29" s="541">
        <f>COUNTIFS('Faturamento NNE'!$E$2:$E$707,'Infos Relatório'!$B$2,'Faturamento NNE'!$F$2:$F$707,'Infos Relatório'!$B29,'Faturamento NNE'!$AA$2:$AA$707,'Infos Relatório'!BK$1)</f>
        <v>0</v>
      </c>
      <c r="BL29" s="542">
        <f>SUMIFS('Faturamento NNE'!$H$2:$H$707,'Faturamento NNE'!$E$2:$E$707,'Infos Relatório'!$B$2,'Faturamento NNE'!$F$2:$F$707,'Infos Relatório'!$B29,'Faturamento NNE'!$AA$2:$AA$707,'Infos Relatório'!BK$1)</f>
        <v>0</v>
      </c>
      <c r="BM29" s="542">
        <f>SUMIFS('Faturamento NNE'!$K$2:$K$707,'Faturamento NNE'!$E$2:$E$707,'Infos Relatório'!$B$2,'Faturamento NNE'!$F$2:$F$707,'Infos Relatório'!$B29,'Faturamento NNE'!$AA$2:$AA$707,'Infos Relatório'!BK$1)</f>
        <v>0</v>
      </c>
      <c r="BN29" s="546">
        <f>SUMIFS('Faturamento NNE'!$P$2:$P$707,'Faturamento NNE'!$E$2:$E$707,'Infos Relatório'!$B$2,'Faturamento NNE'!$F$2:$F$707,'Infos Relatório'!$B29,'Faturamento NNE'!$AA$2:$AA$707,'Infos Relatório'!BK$1,'Faturamento NNE'!$U$2:$U$707,"Sim")+SUMIFS('Faturamento NNE'!$Q$2:$Q$707,'Faturamento NNE'!$E$2:$E$707,'Infos Relatório'!$B$2,'Faturamento NNE'!$F$2:$F$707,'Infos Relatório'!$B29,'Faturamento NNE'!$AA$2:$AA$707,'Infos Relatório'!BK$1,'Faturamento NNE'!$U$2:$U$707,"Sim")</f>
        <v>0</v>
      </c>
      <c r="BO29" s="227" t="e">
        <f t="shared" si="9"/>
        <v>#DIV/0!</v>
      </c>
      <c r="BP29" s="545">
        <f>SUMIFS('Faturamento NNE'!$I$2:$I$707,'Faturamento NNE'!$E$2:$E$707,'Infos Relatório'!$B$2,'Faturamento NNE'!$F$2:$F$707,'Infos Relatório'!$B29,'Faturamento NNE'!$AA$2:$AA$707,'Infos Relatório'!BK$1)</f>
        <v>0</v>
      </c>
      <c r="BQ29" s="541">
        <f>COUNTIFS('Faturamento NNE'!$E$2:$E$707,'Infos Relatório'!$B$2,'Faturamento NNE'!$F$2:$F$707,'Infos Relatório'!$B29,'Faturamento NNE'!$AA$2:$AA$707,'Infos Relatório'!BQ$1)</f>
        <v>0</v>
      </c>
      <c r="BR29" s="542">
        <f>SUMIFS('Faturamento NNE'!$H$2:$H$707,'Faturamento NNE'!$E$2:$E$707,'Infos Relatório'!$B$2,'Faturamento NNE'!$F$2:$F$707,'Infos Relatório'!$B29,'Faturamento NNE'!$AA$2:$AA$707,'Infos Relatório'!BQ$1)</f>
        <v>0</v>
      </c>
      <c r="BS29" s="542">
        <f>SUMIFS('Faturamento NNE'!$K$2:$K$707,'Faturamento NNE'!$E$2:$E$707,'Infos Relatório'!$B$2,'Faturamento NNE'!$F$2:$F$707,'Infos Relatório'!$B29,'Faturamento NNE'!$AA$2:$AA$707,'Infos Relatório'!BQ$1)</f>
        <v>0</v>
      </c>
      <c r="BT29" s="546">
        <f>SUMIFS('Faturamento NNE'!$P$2:$P$707,'Faturamento NNE'!$E$2:$E$707,'Infos Relatório'!$B$2,'Faturamento NNE'!$F$2:$F$707,'Infos Relatório'!$B29,'Faturamento NNE'!$AA$2:$AA$707,'Infos Relatório'!BQ$1,'Faturamento NNE'!$U$2:$U$707,"Sim")+SUMIFS('Faturamento NNE'!$Q$2:$Q$707,'Faturamento NNE'!$E$2:$E$707,'Infos Relatório'!$B$2,'Faturamento NNE'!$F$2:$F$707,'Infos Relatório'!$B29,'Faturamento NNE'!$AA$2:$AA$707,'Infos Relatório'!BQ$1,'Faturamento NNE'!$U$2:$U$707,"Sim")</f>
        <v>0</v>
      </c>
      <c r="BU29" s="227" t="e">
        <f t="shared" si="10"/>
        <v>#DIV/0!</v>
      </c>
      <c r="BV29" s="545">
        <f>SUMIFS('Faturamento NNE'!$I$2:$I$707,'Faturamento NNE'!$E$2:$E$707,'Infos Relatório'!$B$2,'Faturamento NNE'!$F$2:$F$707,'Infos Relatório'!$B29,'Faturamento NNE'!$AA$2:$AA$707,'Infos Relatório'!BQ$1)</f>
        <v>0</v>
      </c>
    </row>
    <row r="30" spans="2:74">
      <c r="B30" s="217" t="s">
        <v>157</v>
      </c>
      <c r="C30" s="541">
        <f>COUNTIFS('Faturamento NNE'!$E$2:$E$707,'Infos Relatório'!$B$2,'Faturamento NNE'!$F$2:$F$707,'Infos Relatório'!$B30,'Faturamento NNE'!$AA$2:$AA$707,'Infos Relatório'!C$1)</f>
        <v>0</v>
      </c>
      <c r="D30" s="542">
        <f>SUMIFS('Faturamento NNE'!$H$2:$H$707,'Faturamento NNE'!$E$2:$E$707,'Infos Relatório'!$B$2,'Faturamento NNE'!$F$2:$F$707,'Infos Relatório'!$B30,'Faturamento NNE'!$AA$2:$AA$707,'Infos Relatório'!C$1)</f>
        <v>0</v>
      </c>
      <c r="E30" s="543">
        <f>SUMIFS('Faturamento NNE'!$K$2:$K$707,'Faturamento NNE'!$E$2:$E$707,'Infos Relatório'!$B$2,'Faturamento NNE'!$F$2:$F$707,'Infos Relatório'!$B30,'Faturamento NNE'!$AA$2:$AA$707,'Infos Relatório'!C$1)</f>
        <v>0</v>
      </c>
      <c r="F30" s="544">
        <f>SUMIFS('Faturamento NNE'!$P$2:$P$707,'Faturamento NNE'!$E$2:$E$707,'Infos Relatório'!$B$2,'Faturamento NNE'!$F$2:$F$707,'Infos Relatório'!$B30,'Faturamento NNE'!$AA$2:$AA$707,'Infos Relatório'!C$1,'Faturamento NNE'!$U$2:$U$707,"Sim")+SUMIFS('Faturamento NNE'!$Q$2:$Q$707,'Faturamento NNE'!$E$2:$E$707,'Infos Relatório'!$B$2,'Faturamento NNE'!$F$2:$F$707,'Infos Relatório'!$B30,'Faturamento NNE'!$AA$2:$AA$707,'Infos Relatório'!C$1,'Faturamento NNE'!$U$2:$U$707,"Sim")</f>
        <v>0</v>
      </c>
      <c r="G30" s="283" t="e">
        <f t="shared" si="11"/>
        <v>#DIV/0!</v>
      </c>
      <c r="H30" s="545">
        <f>SUMIFS('Faturamento NNE'!$I$2:$I$707,'Faturamento NNE'!$E$2:$E$707,'Infos Relatório'!$B$2,'Faturamento NNE'!$F$2:$F$707,'Infos Relatório'!$B30,'Faturamento NNE'!$AA$2:$AA$707,'Infos Relatório'!C$1)</f>
        <v>0</v>
      </c>
      <c r="I30" s="541">
        <f>COUNTIFS('Faturamento NNE'!$E$2:$E$707,'Infos Relatório'!$B$2,'Faturamento NNE'!$F$2:$F$707,'Infos Relatório'!$B30,'Faturamento NNE'!$AA$2:$AA$707,'Infos Relatório'!I$1)</f>
        <v>0</v>
      </c>
      <c r="J30" s="542">
        <f>SUMIFS('Faturamento NNE'!$H$2:$H$707,'Faturamento NNE'!$E$2:$E$707,'Infos Relatório'!$B$2,'Faturamento NNE'!$F$2:$F$707,'Infos Relatório'!$B30,'Faturamento NNE'!$AA$2:$AA$707,'Infos Relatório'!I$1)</f>
        <v>0</v>
      </c>
      <c r="K30" s="543">
        <f>SUMIFS('Faturamento NNE'!$K$2:$K$707,'Faturamento NNE'!$E$2:$E$707,'Infos Relatório'!$B$2,'Faturamento NNE'!$F$2:$F$707,'Infos Relatório'!$B30,'Faturamento NNE'!$AA$2:$AA$707,'Infos Relatório'!I$1)</f>
        <v>0</v>
      </c>
      <c r="L30" s="544">
        <f>SUMIFS('Faturamento NNE'!$P$2:$P$707,'Faturamento NNE'!$E$2:$E$707,'Infos Relatório'!$B$2,'Faturamento NNE'!$F$2:$F$707,'Infos Relatório'!$B30,'Faturamento NNE'!$AA$2:$AA$707,'Infos Relatório'!I$1,'Faturamento NNE'!$U$2:$U$707,"Sim")+SUMIFS('Faturamento NNE'!$Q$2:$Q$707,'Faturamento NNE'!$E$2:$E$707,'Infos Relatório'!$B$2,'Faturamento NNE'!$F$2:$F$707,'Infos Relatório'!$B30,'Faturamento NNE'!$AA$2:$AA$707,'Infos Relatório'!I$1,'Faturamento NNE'!$U$2:$U$707,"Sim")</f>
        <v>0</v>
      </c>
      <c r="M30" s="283" t="e">
        <f t="shared" si="0"/>
        <v>#DIV/0!</v>
      </c>
      <c r="N30" s="545">
        <f>SUMIFS('Faturamento NNE'!$I$2:$I$707,'Faturamento NNE'!$E$2:$E$707,'Infos Relatório'!$B$2,'Faturamento NNE'!$F$2:$F$707,'Infos Relatório'!$B30,'Faturamento NNE'!$AA$2:$AA$707,'Infos Relatório'!I$1)</f>
        <v>0</v>
      </c>
      <c r="O30" s="541">
        <f>COUNTIFS('Faturamento NNE'!$E$2:$E$707,'Infos Relatório'!$B$2,'Faturamento NNE'!$F$2:$F$707,'Infos Relatório'!$B30,'Faturamento NNE'!$AA$2:$AA$707,'Infos Relatório'!O$1)</f>
        <v>0</v>
      </c>
      <c r="P30" s="542">
        <f>SUMIFS('Faturamento NNE'!$H$2:$H$707,'Faturamento NNE'!$E$2:$E$707,'Infos Relatório'!$B$2,'Faturamento NNE'!$F$2:$F$707,'Infos Relatório'!$B30,'Faturamento NNE'!$AA$2:$AA$707,'Infos Relatório'!O$1)</f>
        <v>0</v>
      </c>
      <c r="Q30" s="542">
        <f>SUMIFS('Faturamento NNE'!$K$2:$K$707,'Faturamento NNE'!$E$2:$E$707,'Infos Relatório'!$B$2,'Faturamento NNE'!$F$2:$F$707,'Infos Relatório'!$B30,'Faturamento NNE'!$AA$2:$AA$707,'Infos Relatório'!O$1)</f>
        <v>0</v>
      </c>
      <c r="R30" s="546">
        <f>SUMIFS('Faturamento NNE'!$P$2:$P$707,'Faturamento NNE'!$E$2:$E$707,'Infos Relatório'!$B$2,'Faturamento NNE'!$F$2:$F$707,'Infos Relatório'!$B30,'Faturamento NNE'!$AA$2:$AA$707,'Infos Relatório'!O$1,'Faturamento NNE'!$U$2:$U$707,"Sim")+SUMIFS('Faturamento NNE'!$Q$2:$Q$707,'Faturamento NNE'!$E$2:$E$707,'Infos Relatório'!$B$2,'Faturamento NNE'!$F$2:$F$707,'Infos Relatório'!$B30,'Faturamento NNE'!$AA$2:$AA$707,'Infos Relatório'!O$1,'Faturamento NNE'!$U$2:$U$707,"Sim")</f>
        <v>0</v>
      </c>
      <c r="S30" s="227" t="e">
        <f t="shared" si="1"/>
        <v>#DIV/0!</v>
      </c>
      <c r="T30" s="545">
        <f>SUMIFS('Faturamento NNE'!$I$2:$I$707,'Faturamento NNE'!$E$2:$E$707,'Infos Relatório'!$B$2,'Faturamento NNE'!$F$2:$F$707,'Infos Relatório'!$B30,'Faturamento NNE'!$AA$2:$AA$707,'Infos Relatório'!O$1)</f>
        <v>0</v>
      </c>
      <c r="U30" s="541">
        <f>COUNTIFS('Faturamento NNE'!$E$2:$E$707,'Infos Relatório'!$B$2,'Faturamento NNE'!$F$2:$F$707,'Infos Relatório'!$B30,'Faturamento NNE'!$AA$2:$AA$707,'Infos Relatório'!U$1)</f>
        <v>0</v>
      </c>
      <c r="V30" s="542">
        <f>SUMIFS('Faturamento NNE'!$H$2:$H$707,'Faturamento NNE'!$E$2:$E$707,'Infos Relatório'!$B$2,'Faturamento NNE'!$F$2:$F$707,'Infos Relatório'!$B30,'Faturamento NNE'!$AA$2:$AA$707,'Infos Relatório'!U$1)</f>
        <v>0</v>
      </c>
      <c r="W30" s="542">
        <f>SUMIFS('Faturamento NNE'!$K$2:$K$707,'Faturamento NNE'!$E$2:$E$707,'Infos Relatório'!$B$2,'Faturamento NNE'!$F$2:$F$707,'Infos Relatório'!$B30,'Faturamento NNE'!$AA$2:$AA$707,'Infos Relatório'!U$1)</f>
        <v>0</v>
      </c>
      <c r="X30" s="546">
        <f>SUMIFS('Faturamento NNE'!$P$2:$P$707,'Faturamento NNE'!$E$2:$E$707,'Infos Relatório'!$B$2,'Faturamento NNE'!$F$2:$F$707,'Infos Relatório'!$B30,'Faturamento NNE'!$AA$2:$AA$707,'Infos Relatório'!U$1,'Faturamento NNE'!$U$2:$U$707,"Sim")+SUMIFS('Faturamento NNE'!$Q$2:$Q$707,'Faturamento NNE'!$E$2:$E$707,'Infos Relatório'!$B$2,'Faturamento NNE'!$F$2:$F$707,'Infos Relatório'!$B30,'Faturamento NNE'!$AA$2:$AA$707,'Infos Relatório'!U$1,'Faturamento NNE'!$U$2:$U$707,"Sim")</f>
        <v>0</v>
      </c>
      <c r="Y30" s="227" t="e">
        <f t="shared" si="2"/>
        <v>#DIV/0!</v>
      </c>
      <c r="Z30" s="545">
        <f>SUMIFS('Faturamento NNE'!$I$2:$I$707,'Faturamento NNE'!$E$2:$E$707,'Infos Relatório'!$B$2,'Faturamento NNE'!$F$2:$F$707,'Infos Relatório'!$B30,'Faturamento NNE'!$AA$2:$AA$707,'Infos Relatório'!U$1)</f>
        <v>0</v>
      </c>
      <c r="AA30" s="541">
        <f>COUNTIFS('Faturamento NNE'!$E$2:$E$707,'Infos Relatório'!$B$2,'Faturamento NNE'!$F$2:$F$707,'Infos Relatório'!$B30,'Faturamento NNE'!$AA$2:$AA$707,'Infos Relatório'!AA$1)</f>
        <v>0</v>
      </c>
      <c r="AB30" s="542">
        <f>SUMIFS('Faturamento NNE'!$H$2:$H$707,'Faturamento NNE'!$E$2:$E$707,'Infos Relatório'!$B$2,'Faturamento NNE'!$F$2:$F$707,'Infos Relatório'!$B30,'Faturamento NNE'!$AA$2:$AA$707,'Infos Relatório'!AA$1)</f>
        <v>0</v>
      </c>
      <c r="AC30" s="542">
        <f>SUMIFS('Faturamento NNE'!$K$2:$K$707,'Faturamento NNE'!$E$2:$E$707,'Infos Relatório'!$B$2,'Faturamento NNE'!$F$2:$F$707,'Infos Relatório'!$B30,'Faturamento NNE'!$AA$2:$AA$707,'Infos Relatório'!AA$1)</f>
        <v>0</v>
      </c>
      <c r="AD30" s="546">
        <f>SUMIFS('Faturamento NNE'!$P$2:$P$707,'Faturamento NNE'!$E$2:$E$707,'Infos Relatório'!$B$2,'Faturamento NNE'!$F$2:$F$707,'Infos Relatório'!$B30,'Faturamento NNE'!$AA$2:$AA$707,'Infos Relatório'!AA$1,'Faturamento NNE'!$U$2:$U$707,"Sim")+SUMIFS('Faturamento NNE'!$Q$2:$Q$707,'Faturamento NNE'!$E$2:$E$707,'Infos Relatório'!$B$2,'Faturamento NNE'!$F$2:$F$707,'Infos Relatório'!$B30,'Faturamento NNE'!$AA$2:$AA$707,'Infos Relatório'!AA$1,'Faturamento NNE'!$U$2:$U$707,"Sim")</f>
        <v>0</v>
      </c>
      <c r="AE30" s="227" t="e">
        <f t="shared" si="3"/>
        <v>#DIV/0!</v>
      </c>
      <c r="AF30" s="545">
        <f>SUMIFS('Faturamento NNE'!$I$2:$I$707,'Faturamento NNE'!$E$2:$E$707,'Infos Relatório'!$B$2,'Faturamento NNE'!$F$2:$F$707,'Infos Relatório'!$B30,'Faturamento NNE'!$AA$2:$AA$707,'Infos Relatório'!AA$1)</f>
        <v>0</v>
      </c>
      <c r="AG30" s="541">
        <f>COUNTIFS('Faturamento NNE'!$E$2:$E$707,'Infos Relatório'!$B$2,'Faturamento NNE'!$F$2:$F$707,'Infos Relatório'!$B30,'Faturamento NNE'!$AA$2:$AA$707,'Infos Relatório'!AG$1)</f>
        <v>0</v>
      </c>
      <c r="AH30" s="542">
        <f>SUMIFS('Faturamento NNE'!$H$2:$H$707,'Faturamento NNE'!$E$2:$E$707,'Infos Relatório'!$B$2,'Faturamento NNE'!$F$2:$F$707,'Infos Relatório'!$B30,'Faturamento NNE'!$AA$2:$AA$707,'Infos Relatório'!AG$1)</f>
        <v>0</v>
      </c>
      <c r="AI30" s="542">
        <f>SUMIFS('Faturamento NNE'!$K$2:$K$707,'Faturamento NNE'!$E$2:$E$707,'Infos Relatório'!$B$2,'Faturamento NNE'!$F$2:$F$707,'Infos Relatório'!$B30,'Faturamento NNE'!$AA$2:$AA$707,'Infos Relatório'!AG$1)</f>
        <v>0</v>
      </c>
      <c r="AJ30" s="546">
        <f>SUMIFS('Faturamento NNE'!$P$2:$P$707,'Faturamento NNE'!$E$2:$E$707,'Infos Relatório'!$B$2,'Faturamento NNE'!$F$2:$F$707,'Infos Relatório'!$B30,'Faturamento NNE'!$AA$2:$AA$707,'Infos Relatório'!AG$1,'Faturamento NNE'!$U$2:$U$707,"Sim")+SUMIFS('Faturamento NNE'!$Q$2:$Q$707,'Faturamento NNE'!$E$2:$E$707,'Infos Relatório'!$B$2,'Faturamento NNE'!$F$2:$F$707,'Infos Relatório'!$B30,'Faturamento NNE'!$AA$2:$AA$707,'Infos Relatório'!AG$1,'Faturamento NNE'!$U$2:$U$707,"Sim")</f>
        <v>0</v>
      </c>
      <c r="AK30" s="227" t="e">
        <f t="shared" si="4"/>
        <v>#DIV/0!</v>
      </c>
      <c r="AL30" s="545">
        <f>SUMIFS('Faturamento NNE'!$I$2:$I$707,'Faturamento NNE'!$E$2:$E$707,'Infos Relatório'!$B$2,'Faturamento NNE'!$F$2:$F$707,'Infos Relatório'!$B30,'Faturamento NNE'!$AA$2:$AA$707,'Infos Relatório'!AG$1)</f>
        <v>0</v>
      </c>
      <c r="AM30" s="541">
        <f>COUNTIFS('Faturamento NNE'!$E$2:$E$707,'Infos Relatório'!$B$2,'Faturamento NNE'!$F$2:$F$707,'Infos Relatório'!$B30,'Faturamento NNE'!$AA$2:$AA$707,'Infos Relatório'!AM$1)</f>
        <v>0</v>
      </c>
      <c r="AN30" s="542">
        <f>SUMIFS('Faturamento NNE'!$H$2:$H$707,'Faturamento NNE'!$E$2:$E$707,'Infos Relatório'!$B$2,'Faturamento NNE'!$F$2:$F$707,'Infos Relatório'!$B30,'Faturamento NNE'!$AA$2:$AA$707,'Infos Relatório'!AM$1)</f>
        <v>0</v>
      </c>
      <c r="AO30" s="542">
        <f>SUMIFS('Faturamento NNE'!$K$2:$K$707,'Faturamento NNE'!$E$2:$E$707,'Infos Relatório'!$B$2,'Faturamento NNE'!$F$2:$F$707,'Infos Relatório'!$B30,'Faturamento NNE'!$AA$2:$AA$707,'Infos Relatório'!AM$1)</f>
        <v>0</v>
      </c>
      <c r="AP30" s="546">
        <f>SUMIFS('Faturamento NNE'!$P$2:$P$707,'Faturamento NNE'!$E$2:$E$707,'Infos Relatório'!$B$2,'Faturamento NNE'!$F$2:$F$707,'Infos Relatório'!$B30,'Faturamento NNE'!$AA$2:$AA$707,'Infos Relatório'!AM$1,'Faturamento NNE'!$U$2:$U$707,"Sim")+SUMIFS('Faturamento NNE'!$Q$2:$Q$707,'Faturamento NNE'!$E$2:$E$707,'Infos Relatório'!$B$2,'Faturamento NNE'!$F$2:$F$707,'Infos Relatório'!$B30,'Faturamento NNE'!$AA$2:$AA$707,'Infos Relatório'!AM$1,'Faturamento NNE'!$U$2:$U$707,"Sim")</f>
        <v>0</v>
      </c>
      <c r="AQ30" s="227" t="e">
        <f t="shared" si="5"/>
        <v>#DIV/0!</v>
      </c>
      <c r="AR30" s="545">
        <f>SUMIFS('Faturamento NNE'!$I$2:$I$707,'Faturamento NNE'!$E$2:$E$707,'Infos Relatório'!$B$2,'Faturamento NNE'!$F$2:$F$707,'Infos Relatório'!$B30,'Faturamento NNE'!$AA$2:$AA$707,'Infos Relatório'!AM$1)</f>
        <v>0</v>
      </c>
      <c r="AS30" s="541">
        <f>COUNTIFS('Faturamento NNE'!$E$2:$E$707,'Infos Relatório'!$B$2,'Faturamento NNE'!$F$2:$F$707,'Infos Relatório'!$B30,'Faturamento NNE'!$AA$2:$AA$707,'Infos Relatório'!AS$1)</f>
        <v>0</v>
      </c>
      <c r="AT30" s="542">
        <f>SUMIFS('Faturamento NNE'!$H$2:$H$707,'Faturamento NNE'!$E$2:$E$707,'Infos Relatório'!$B$2,'Faturamento NNE'!$F$2:$F$707,'Infos Relatório'!$B30,'Faturamento NNE'!$AA$2:$AA$707,'Infos Relatório'!AS$1)</f>
        <v>0</v>
      </c>
      <c r="AU30" s="542">
        <f>SUMIFS('Faturamento NNE'!$K$2:$K$707,'Faturamento NNE'!$E$2:$E$707,'Infos Relatório'!$B$2,'Faturamento NNE'!$F$2:$F$707,'Infos Relatório'!$B30,'Faturamento NNE'!$AA$2:$AA$707,'Infos Relatório'!AS$1)</f>
        <v>0</v>
      </c>
      <c r="AV30" s="546">
        <f>SUMIFS('Faturamento NNE'!$P$2:$P$707,'Faturamento NNE'!$E$2:$E$707,'Infos Relatório'!$B$2,'Faturamento NNE'!$F$2:$F$707,'Infos Relatório'!$B30,'Faturamento NNE'!$AA$2:$AA$707,'Infos Relatório'!AS$1,'Faturamento NNE'!$U$2:$U$707,"Sim")+SUMIFS('Faturamento NNE'!$Q$2:$Q$707,'Faturamento NNE'!$E$2:$E$707,'Infos Relatório'!$B$2,'Faturamento NNE'!$F$2:$F$707,'Infos Relatório'!$B30,'Faturamento NNE'!$AA$2:$AA$707,'Infos Relatório'!AS$1,'Faturamento NNE'!$U$2:$U$707,"Sim")</f>
        <v>0</v>
      </c>
      <c r="AW30" s="227" t="e">
        <f t="shared" si="6"/>
        <v>#DIV/0!</v>
      </c>
      <c r="AX30" s="545">
        <f>SUMIFS('Faturamento NNE'!$I$2:$I$707,'Faturamento NNE'!$E$2:$E$707,'Infos Relatório'!$B$2,'Faturamento NNE'!$F$2:$F$707,'Infos Relatório'!$B30,'Faturamento NNE'!$AA$2:$AA$707,'Infos Relatório'!AS$1)</f>
        <v>0</v>
      </c>
      <c r="AY30" s="541">
        <f>COUNTIFS('Faturamento NNE'!$E$2:$E$707,'Infos Relatório'!$B$2,'Faturamento NNE'!$F$2:$F$707,'Infos Relatório'!$B30,'Faturamento NNE'!$AA$2:$AA$707,'Infos Relatório'!AY$1)</f>
        <v>0</v>
      </c>
      <c r="AZ30" s="542">
        <f>SUMIFS('Faturamento NNE'!$H$2:$H$707,'Faturamento NNE'!$E$2:$E$707,'Infos Relatório'!$B$2,'Faturamento NNE'!$F$2:$F$707,'Infos Relatório'!$B30,'Faturamento NNE'!$AA$2:$AA$707,'Infos Relatório'!AY$1)</f>
        <v>0</v>
      </c>
      <c r="BA30" s="542">
        <f>SUMIFS('Faturamento NNE'!$K$2:$K$707,'Faturamento NNE'!$E$2:$E$707,'Infos Relatório'!$B$2,'Faturamento NNE'!$F$2:$F$707,'Infos Relatório'!$B30,'Faturamento NNE'!$AA$2:$AA$707,'Infos Relatório'!AY$1)</f>
        <v>0</v>
      </c>
      <c r="BB30" s="546">
        <f>SUMIFS('Faturamento NNE'!$P$2:$P$707,'Faturamento NNE'!$E$2:$E$707,'Infos Relatório'!$B$2,'Faturamento NNE'!$F$2:$F$707,'Infos Relatório'!$B30,'Faturamento NNE'!$AA$2:$AA$707,'Infos Relatório'!AY$1,'Faturamento NNE'!$U$2:$U$707,"Sim")+SUMIFS('Faturamento NNE'!$Q$2:$Q$707,'Faturamento NNE'!$E$2:$E$707,'Infos Relatório'!$B$2,'Faturamento NNE'!$F$2:$F$707,'Infos Relatório'!$B30,'Faturamento NNE'!$AA$2:$AA$707,'Infos Relatório'!AY$1,'Faturamento NNE'!$U$2:$U$707,"Sim")</f>
        <v>0</v>
      </c>
      <c r="BC30" s="227" t="e">
        <f t="shared" si="7"/>
        <v>#DIV/0!</v>
      </c>
      <c r="BD30" s="545">
        <f>SUMIFS('Faturamento NNE'!$I$2:$I$707,'Faturamento NNE'!$E$2:$E$707,'Infos Relatório'!$B$2,'Faturamento NNE'!$F$2:$F$707,'Infos Relatório'!$B30,'Faturamento NNE'!$AA$2:$AA$707,'Infos Relatório'!AY$1)</f>
        <v>0</v>
      </c>
      <c r="BE30" s="541">
        <f>COUNTIFS('Faturamento NNE'!$E$2:$E$707,'Infos Relatório'!$B$2,'Faturamento NNE'!$F$2:$F$707,'Infos Relatório'!$B30,'Faturamento NNE'!$AA$2:$AA$707,'Infos Relatório'!BE$1)</f>
        <v>0</v>
      </c>
      <c r="BF30" s="542">
        <f>SUMIFS('Faturamento NNE'!$H$2:$H$707,'Faturamento NNE'!$E$2:$E$707,'Infos Relatório'!$B$2,'Faturamento NNE'!$F$2:$F$707,'Infos Relatório'!$B30,'Faturamento NNE'!$AA$2:$AA$707,'Infos Relatório'!BE$1)</f>
        <v>0</v>
      </c>
      <c r="BG30" s="542">
        <f>SUMIFS('Faturamento NNE'!$K$2:$K$707,'Faturamento NNE'!$E$2:$E$707,'Infos Relatório'!$B$2,'Faturamento NNE'!$F$2:$F$707,'Infos Relatório'!$B30,'Faturamento NNE'!$AA$2:$AA$707,'Infos Relatório'!BE$1)</f>
        <v>0</v>
      </c>
      <c r="BH30" s="546">
        <f>SUMIFS('Faturamento NNE'!$P$2:$P$707,'Faturamento NNE'!$E$2:$E$707,'Infos Relatório'!$B$2,'Faturamento NNE'!$F$2:$F$707,'Infos Relatório'!$B30,'Faturamento NNE'!$AA$2:$AA$707,'Infos Relatório'!BE$1,'Faturamento NNE'!$U$2:$U$707,"Sim")+SUMIFS('Faturamento NNE'!$Q$2:$Q$707,'Faturamento NNE'!$E$2:$E$707,'Infos Relatório'!$B$2,'Faturamento NNE'!$F$2:$F$707,'Infos Relatório'!$B30,'Faturamento NNE'!$AA$2:$AA$707,'Infos Relatório'!BE$1,'Faturamento NNE'!$U$2:$U$707,"Sim")</f>
        <v>0</v>
      </c>
      <c r="BI30" s="227" t="e">
        <f t="shared" si="8"/>
        <v>#DIV/0!</v>
      </c>
      <c r="BJ30" s="545">
        <f>SUMIFS('Faturamento NNE'!$I$2:$I$707,'Faturamento NNE'!$E$2:$E$707,'Infos Relatório'!$B$2,'Faturamento NNE'!$F$2:$F$707,'Infos Relatório'!$B30,'Faturamento NNE'!$AA$2:$AA$707,'Infos Relatório'!BE$1)</f>
        <v>0</v>
      </c>
      <c r="BK30" s="541">
        <f>COUNTIFS('Faturamento NNE'!$E$2:$E$707,'Infos Relatório'!$B$2,'Faturamento NNE'!$F$2:$F$707,'Infos Relatório'!$B30,'Faturamento NNE'!$AA$2:$AA$707,'Infos Relatório'!BK$1)</f>
        <v>0</v>
      </c>
      <c r="BL30" s="542">
        <f>SUMIFS('Faturamento NNE'!$H$2:$H$707,'Faturamento NNE'!$E$2:$E$707,'Infos Relatório'!$B$2,'Faturamento NNE'!$F$2:$F$707,'Infos Relatório'!$B30,'Faturamento NNE'!$AA$2:$AA$707,'Infos Relatório'!BK$1)</f>
        <v>0</v>
      </c>
      <c r="BM30" s="542">
        <f>SUMIFS('Faturamento NNE'!$K$2:$K$707,'Faturamento NNE'!$E$2:$E$707,'Infos Relatório'!$B$2,'Faturamento NNE'!$F$2:$F$707,'Infos Relatório'!$B30,'Faturamento NNE'!$AA$2:$AA$707,'Infos Relatório'!BK$1)</f>
        <v>0</v>
      </c>
      <c r="BN30" s="546">
        <f>SUMIFS('Faturamento NNE'!$P$2:$P$707,'Faturamento NNE'!$E$2:$E$707,'Infos Relatório'!$B$2,'Faturamento NNE'!$F$2:$F$707,'Infos Relatório'!$B30,'Faturamento NNE'!$AA$2:$AA$707,'Infos Relatório'!BK$1,'Faturamento NNE'!$U$2:$U$707,"Sim")+SUMIFS('Faturamento NNE'!$Q$2:$Q$707,'Faturamento NNE'!$E$2:$E$707,'Infos Relatório'!$B$2,'Faturamento NNE'!$F$2:$F$707,'Infos Relatório'!$B30,'Faturamento NNE'!$AA$2:$AA$707,'Infos Relatório'!BK$1,'Faturamento NNE'!$U$2:$U$707,"Sim")</f>
        <v>0</v>
      </c>
      <c r="BO30" s="227" t="e">
        <f t="shared" si="9"/>
        <v>#DIV/0!</v>
      </c>
      <c r="BP30" s="545">
        <f>SUMIFS('Faturamento NNE'!$I$2:$I$707,'Faturamento NNE'!$E$2:$E$707,'Infos Relatório'!$B$2,'Faturamento NNE'!$F$2:$F$707,'Infos Relatório'!$B30,'Faturamento NNE'!$AA$2:$AA$707,'Infos Relatório'!BK$1)</f>
        <v>0</v>
      </c>
      <c r="BQ30" s="541">
        <f>COUNTIFS('Faturamento NNE'!$E$2:$E$707,'Infos Relatório'!$B$2,'Faturamento NNE'!$F$2:$F$707,'Infos Relatório'!$B30,'Faturamento NNE'!$AA$2:$AA$707,'Infos Relatório'!BQ$1)</f>
        <v>0</v>
      </c>
      <c r="BR30" s="542">
        <f>SUMIFS('Faturamento NNE'!$H$2:$H$707,'Faturamento NNE'!$E$2:$E$707,'Infos Relatório'!$B$2,'Faturamento NNE'!$F$2:$F$707,'Infos Relatório'!$B30,'Faturamento NNE'!$AA$2:$AA$707,'Infos Relatório'!BQ$1)</f>
        <v>0</v>
      </c>
      <c r="BS30" s="542">
        <f>SUMIFS('Faturamento NNE'!$K$2:$K$707,'Faturamento NNE'!$E$2:$E$707,'Infos Relatório'!$B$2,'Faturamento NNE'!$F$2:$F$707,'Infos Relatório'!$B30,'Faturamento NNE'!$AA$2:$AA$707,'Infos Relatório'!BQ$1)</f>
        <v>0</v>
      </c>
      <c r="BT30" s="546">
        <f>SUMIFS('Faturamento NNE'!$P$2:$P$707,'Faturamento NNE'!$E$2:$E$707,'Infos Relatório'!$B$2,'Faturamento NNE'!$F$2:$F$707,'Infos Relatório'!$B30,'Faturamento NNE'!$AA$2:$AA$707,'Infos Relatório'!BQ$1,'Faturamento NNE'!$U$2:$U$707,"Sim")+SUMIFS('Faturamento NNE'!$Q$2:$Q$707,'Faturamento NNE'!$E$2:$E$707,'Infos Relatório'!$B$2,'Faturamento NNE'!$F$2:$F$707,'Infos Relatório'!$B30,'Faturamento NNE'!$AA$2:$AA$707,'Infos Relatório'!BQ$1,'Faturamento NNE'!$U$2:$U$707,"Sim")</f>
        <v>0</v>
      </c>
      <c r="BU30" s="227" t="e">
        <f t="shared" si="10"/>
        <v>#DIV/0!</v>
      </c>
      <c r="BV30" s="545">
        <f>SUMIFS('Faturamento NNE'!$I$2:$I$707,'Faturamento NNE'!$E$2:$E$707,'Infos Relatório'!$B$2,'Faturamento NNE'!$F$2:$F$707,'Infos Relatório'!$B30,'Faturamento NNE'!$AA$2:$AA$707,'Infos Relatório'!BQ$1)</f>
        <v>0</v>
      </c>
    </row>
    <row r="31" spans="2:74">
      <c r="B31" s="217" t="s">
        <v>158</v>
      </c>
      <c r="C31" s="541">
        <f>COUNTIFS('Faturamento NNE'!$E$2:$E$707,'Infos Relatório'!$B$2,'Faturamento NNE'!$F$2:$F$707,'Infos Relatório'!$B31,'Faturamento NNE'!$AA$2:$AA$707,'Infos Relatório'!C$1)</f>
        <v>0</v>
      </c>
      <c r="D31" s="542">
        <f>SUMIFS('Faturamento NNE'!$H$2:$H$707,'Faturamento NNE'!$E$2:$E$707,'Infos Relatório'!$B$2,'Faturamento NNE'!$F$2:$F$707,'Infos Relatório'!$B31,'Faturamento NNE'!$AA$2:$AA$707,'Infos Relatório'!C$1)</f>
        <v>0</v>
      </c>
      <c r="E31" s="543">
        <f>SUMIFS('Faturamento NNE'!$K$2:$K$707,'Faturamento NNE'!$E$2:$E$707,'Infos Relatório'!$B$2,'Faturamento NNE'!$F$2:$F$707,'Infos Relatório'!$B31,'Faturamento NNE'!$AA$2:$AA$707,'Infos Relatório'!C$1)</f>
        <v>0</v>
      </c>
      <c r="F31" s="544">
        <f>SUMIFS('Faturamento NNE'!$P$2:$P$707,'Faturamento NNE'!$E$2:$E$707,'Infos Relatório'!$B$2,'Faturamento NNE'!$F$2:$F$707,'Infos Relatório'!$B31,'Faturamento NNE'!$AA$2:$AA$707,'Infos Relatório'!C$1,'Faturamento NNE'!$U$2:$U$707,"Sim")+SUMIFS('Faturamento NNE'!$Q$2:$Q$707,'Faturamento NNE'!$E$2:$E$707,'Infos Relatório'!$B$2,'Faturamento NNE'!$F$2:$F$707,'Infos Relatório'!$B31,'Faturamento NNE'!$AA$2:$AA$707,'Infos Relatório'!C$1,'Faturamento NNE'!$U$2:$U$707,"Sim")</f>
        <v>0</v>
      </c>
      <c r="G31" s="283" t="e">
        <f t="shared" si="11"/>
        <v>#DIV/0!</v>
      </c>
      <c r="H31" s="545">
        <f>SUMIFS('Faturamento NNE'!$I$2:$I$707,'Faturamento NNE'!$E$2:$E$707,'Infos Relatório'!$B$2,'Faturamento NNE'!$F$2:$F$707,'Infos Relatório'!$B31,'Faturamento NNE'!$AA$2:$AA$707,'Infos Relatório'!C$1)</f>
        <v>0</v>
      </c>
      <c r="I31" s="541">
        <f>COUNTIFS('Faturamento NNE'!$E$2:$E$707,'Infos Relatório'!$B$2,'Faturamento NNE'!$F$2:$F$707,'Infos Relatório'!$B31,'Faturamento NNE'!$AA$2:$AA$707,'Infos Relatório'!I$1)</f>
        <v>0</v>
      </c>
      <c r="J31" s="542">
        <f>SUMIFS('Faturamento NNE'!$H$2:$H$707,'Faturamento NNE'!$E$2:$E$707,'Infos Relatório'!$B$2,'Faturamento NNE'!$F$2:$F$707,'Infos Relatório'!$B31,'Faturamento NNE'!$AA$2:$AA$707,'Infos Relatório'!I$1)</f>
        <v>0</v>
      </c>
      <c r="K31" s="543">
        <f>SUMIFS('Faturamento NNE'!$K$2:$K$707,'Faturamento NNE'!$E$2:$E$707,'Infos Relatório'!$B$2,'Faturamento NNE'!$F$2:$F$707,'Infos Relatório'!$B31,'Faturamento NNE'!$AA$2:$AA$707,'Infos Relatório'!I$1)</f>
        <v>0</v>
      </c>
      <c r="L31" s="544">
        <f>SUMIFS('Faturamento NNE'!$P$2:$P$707,'Faturamento NNE'!$E$2:$E$707,'Infos Relatório'!$B$2,'Faturamento NNE'!$F$2:$F$707,'Infos Relatório'!$B31,'Faturamento NNE'!$AA$2:$AA$707,'Infos Relatório'!I$1,'Faturamento NNE'!$U$2:$U$707,"Sim")+SUMIFS('Faturamento NNE'!$Q$2:$Q$707,'Faturamento NNE'!$E$2:$E$707,'Infos Relatório'!$B$2,'Faturamento NNE'!$F$2:$F$707,'Infos Relatório'!$B31,'Faturamento NNE'!$AA$2:$AA$707,'Infos Relatório'!I$1,'Faturamento NNE'!$U$2:$U$707,"Sim")</f>
        <v>0</v>
      </c>
      <c r="M31" s="283" t="e">
        <f t="shared" si="0"/>
        <v>#DIV/0!</v>
      </c>
      <c r="N31" s="545">
        <f>SUMIFS('Faturamento NNE'!$I$2:$I$707,'Faturamento NNE'!$E$2:$E$707,'Infos Relatório'!$B$2,'Faturamento NNE'!$F$2:$F$707,'Infos Relatório'!$B31,'Faturamento NNE'!$AA$2:$AA$707,'Infos Relatório'!I$1)</f>
        <v>0</v>
      </c>
      <c r="O31" s="541">
        <f>COUNTIFS('Faturamento NNE'!$E$2:$E$707,'Infos Relatório'!$B$2,'Faturamento NNE'!$F$2:$F$707,'Infos Relatório'!$B31,'Faturamento NNE'!$AA$2:$AA$707,'Infos Relatório'!O$1)</f>
        <v>0</v>
      </c>
      <c r="P31" s="542">
        <f>SUMIFS('Faturamento NNE'!$H$2:$H$707,'Faturamento NNE'!$E$2:$E$707,'Infos Relatório'!$B$2,'Faturamento NNE'!$F$2:$F$707,'Infos Relatório'!$B31,'Faturamento NNE'!$AA$2:$AA$707,'Infos Relatório'!O$1)</f>
        <v>0</v>
      </c>
      <c r="Q31" s="542">
        <f>SUMIFS('Faturamento NNE'!$K$2:$K$707,'Faturamento NNE'!$E$2:$E$707,'Infos Relatório'!$B$2,'Faturamento NNE'!$F$2:$F$707,'Infos Relatório'!$B31,'Faturamento NNE'!$AA$2:$AA$707,'Infos Relatório'!O$1)</f>
        <v>0</v>
      </c>
      <c r="R31" s="546">
        <f>SUMIFS('Faturamento NNE'!$P$2:$P$707,'Faturamento NNE'!$E$2:$E$707,'Infos Relatório'!$B$2,'Faturamento NNE'!$F$2:$F$707,'Infos Relatório'!$B31,'Faturamento NNE'!$AA$2:$AA$707,'Infos Relatório'!O$1,'Faturamento NNE'!$U$2:$U$707,"Sim")+SUMIFS('Faturamento NNE'!$Q$2:$Q$707,'Faturamento NNE'!$E$2:$E$707,'Infos Relatório'!$B$2,'Faturamento NNE'!$F$2:$F$707,'Infos Relatório'!$B31,'Faturamento NNE'!$AA$2:$AA$707,'Infos Relatório'!O$1,'Faturamento NNE'!$U$2:$U$707,"Sim")</f>
        <v>0</v>
      </c>
      <c r="S31" s="227" t="e">
        <f t="shared" si="1"/>
        <v>#DIV/0!</v>
      </c>
      <c r="T31" s="545">
        <f>SUMIFS('Faturamento NNE'!$I$2:$I$707,'Faturamento NNE'!$E$2:$E$707,'Infos Relatório'!$B$2,'Faturamento NNE'!$F$2:$F$707,'Infos Relatório'!$B31,'Faturamento NNE'!$AA$2:$AA$707,'Infos Relatório'!O$1)</f>
        <v>0</v>
      </c>
      <c r="U31" s="541">
        <f>COUNTIFS('Faturamento NNE'!$E$2:$E$707,'Infos Relatório'!$B$2,'Faturamento NNE'!$F$2:$F$707,'Infos Relatório'!$B31,'Faturamento NNE'!$AA$2:$AA$707,'Infos Relatório'!U$1)</f>
        <v>0</v>
      </c>
      <c r="V31" s="542">
        <f>SUMIFS('Faturamento NNE'!$H$2:$H$707,'Faturamento NNE'!$E$2:$E$707,'Infos Relatório'!$B$2,'Faturamento NNE'!$F$2:$F$707,'Infos Relatório'!$B31,'Faturamento NNE'!$AA$2:$AA$707,'Infos Relatório'!U$1)</f>
        <v>0</v>
      </c>
      <c r="W31" s="542">
        <f>SUMIFS('Faturamento NNE'!$K$2:$K$707,'Faturamento NNE'!$E$2:$E$707,'Infos Relatório'!$B$2,'Faturamento NNE'!$F$2:$F$707,'Infos Relatório'!$B31,'Faturamento NNE'!$AA$2:$AA$707,'Infos Relatório'!U$1)</f>
        <v>0</v>
      </c>
      <c r="X31" s="546">
        <f>SUMIFS('Faturamento NNE'!$P$2:$P$707,'Faturamento NNE'!$E$2:$E$707,'Infos Relatório'!$B$2,'Faturamento NNE'!$F$2:$F$707,'Infos Relatório'!$B31,'Faturamento NNE'!$AA$2:$AA$707,'Infos Relatório'!U$1,'Faturamento NNE'!$U$2:$U$707,"Sim")+SUMIFS('Faturamento NNE'!$Q$2:$Q$707,'Faturamento NNE'!$E$2:$E$707,'Infos Relatório'!$B$2,'Faturamento NNE'!$F$2:$F$707,'Infos Relatório'!$B31,'Faturamento NNE'!$AA$2:$AA$707,'Infos Relatório'!U$1,'Faturamento NNE'!$U$2:$U$707,"Sim")</f>
        <v>0</v>
      </c>
      <c r="Y31" s="227" t="e">
        <f t="shared" si="2"/>
        <v>#DIV/0!</v>
      </c>
      <c r="Z31" s="545">
        <f>SUMIFS('Faturamento NNE'!$I$2:$I$707,'Faturamento NNE'!$E$2:$E$707,'Infos Relatório'!$B$2,'Faturamento NNE'!$F$2:$F$707,'Infos Relatório'!$B31,'Faturamento NNE'!$AA$2:$AA$707,'Infos Relatório'!U$1)</f>
        <v>0</v>
      </c>
      <c r="AA31" s="541">
        <f>COUNTIFS('Faturamento NNE'!$E$2:$E$707,'Infos Relatório'!$B$2,'Faturamento NNE'!$F$2:$F$707,'Infos Relatório'!$B31,'Faturamento NNE'!$AA$2:$AA$707,'Infos Relatório'!AA$1)</f>
        <v>0</v>
      </c>
      <c r="AB31" s="542">
        <f>SUMIFS('Faturamento NNE'!$H$2:$H$707,'Faturamento NNE'!$E$2:$E$707,'Infos Relatório'!$B$2,'Faturamento NNE'!$F$2:$F$707,'Infos Relatório'!$B31,'Faturamento NNE'!$AA$2:$AA$707,'Infos Relatório'!AA$1)</f>
        <v>0</v>
      </c>
      <c r="AC31" s="542">
        <f>SUMIFS('Faturamento NNE'!$K$2:$K$707,'Faturamento NNE'!$E$2:$E$707,'Infos Relatório'!$B$2,'Faturamento NNE'!$F$2:$F$707,'Infos Relatório'!$B31,'Faturamento NNE'!$AA$2:$AA$707,'Infos Relatório'!AA$1)</f>
        <v>0</v>
      </c>
      <c r="AD31" s="546">
        <f>SUMIFS('Faturamento NNE'!$P$2:$P$707,'Faturamento NNE'!$E$2:$E$707,'Infos Relatório'!$B$2,'Faturamento NNE'!$F$2:$F$707,'Infos Relatório'!$B31,'Faturamento NNE'!$AA$2:$AA$707,'Infos Relatório'!AA$1,'Faturamento NNE'!$U$2:$U$707,"Sim")+SUMIFS('Faturamento NNE'!$Q$2:$Q$707,'Faturamento NNE'!$E$2:$E$707,'Infos Relatório'!$B$2,'Faturamento NNE'!$F$2:$F$707,'Infos Relatório'!$B31,'Faturamento NNE'!$AA$2:$AA$707,'Infos Relatório'!AA$1,'Faturamento NNE'!$U$2:$U$707,"Sim")</f>
        <v>0</v>
      </c>
      <c r="AE31" s="227" t="e">
        <f t="shared" si="3"/>
        <v>#DIV/0!</v>
      </c>
      <c r="AF31" s="545">
        <f>SUMIFS('Faturamento NNE'!$I$2:$I$707,'Faturamento NNE'!$E$2:$E$707,'Infos Relatório'!$B$2,'Faturamento NNE'!$F$2:$F$707,'Infos Relatório'!$B31,'Faturamento NNE'!$AA$2:$AA$707,'Infos Relatório'!AA$1)</f>
        <v>0</v>
      </c>
      <c r="AG31" s="541">
        <f>COUNTIFS('Faturamento NNE'!$E$2:$E$707,'Infos Relatório'!$B$2,'Faturamento NNE'!$F$2:$F$707,'Infos Relatório'!$B31,'Faturamento NNE'!$AA$2:$AA$707,'Infos Relatório'!AG$1)</f>
        <v>0</v>
      </c>
      <c r="AH31" s="542">
        <f>SUMIFS('Faturamento NNE'!$H$2:$H$707,'Faturamento NNE'!$E$2:$E$707,'Infos Relatório'!$B$2,'Faturamento NNE'!$F$2:$F$707,'Infos Relatório'!$B31,'Faturamento NNE'!$AA$2:$AA$707,'Infos Relatório'!AG$1)</f>
        <v>0</v>
      </c>
      <c r="AI31" s="542">
        <f>SUMIFS('Faturamento NNE'!$K$2:$K$707,'Faturamento NNE'!$E$2:$E$707,'Infos Relatório'!$B$2,'Faturamento NNE'!$F$2:$F$707,'Infos Relatório'!$B31,'Faturamento NNE'!$AA$2:$AA$707,'Infos Relatório'!AG$1)</f>
        <v>0</v>
      </c>
      <c r="AJ31" s="546">
        <f>SUMIFS('Faturamento NNE'!$P$2:$P$707,'Faturamento NNE'!$E$2:$E$707,'Infos Relatório'!$B$2,'Faturamento NNE'!$F$2:$F$707,'Infos Relatório'!$B31,'Faturamento NNE'!$AA$2:$AA$707,'Infos Relatório'!AG$1,'Faturamento NNE'!$U$2:$U$707,"Sim")+SUMIFS('Faturamento NNE'!$Q$2:$Q$707,'Faturamento NNE'!$E$2:$E$707,'Infos Relatório'!$B$2,'Faturamento NNE'!$F$2:$F$707,'Infos Relatório'!$B31,'Faturamento NNE'!$AA$2:$AA$707,'Infos Relatório'!AG$1,'Faturamento NNE'!$U$2:$U$707,"Sim")</f>
        <v>0</v>
      </c>
      <c r="AK31" s="227" t="e">
        <f t="shared" si="4"/>
        <v>#DIV/0!</v>
      </c>
      <c r="AL31" s="545">
        <f>SUMIFS('Faturamento NNE'!$I$2:$I$707,'Faturamento NNE'!$E$2:$E$707,'Infos Relatório'!$B$2,'Faturamento NNE'!$F$2:$F$707,'Infos Relatório'!$B31,'Faturamento NNE'!$AA$2:$AA$707,'Infos Relatório'!AG$1)</f>
        <v>0</v>
      </c>
      <c r="AM31" s="541">
        <f>COUNTIFS('Faturamento NNE'!$E$2:$E$707,'Infos Relatório'!$B$2,'Faturamento NNE'!$F$2:$F$707,'Infos Relatório'!$B31,'Faturamento NNE'!$AA$2:$AA$707,'Infos Relatório'!AM$1)</f>
        <v>0</v>
      </c>
      <c r="AN31" s="542">
        <f>SUMIFS('Faturamento NNE'!$H$2:$H$707,'Faturamento NNE'!$E$2:$E$707,'Infos Relatório'!$B$2,'Faturamento NNE'!$F$2:$F$707,'Infos Relatório'!$B31,'Faturamento NNE'!$AA$2:$AA$707,'Infos Relatório'!AM$1)</f>
        <v>0</v>
      </c>
      <c r="AO31" s="542">
        <f>SUMIFS('Faturamento NNE'!$K$2:$K$707,'Faturamento NNE'!$E$2:$E$707,'Infos Relatório'!$B$2,'Faturamento NNE'!$F$2:$F$707,'Infos Relatório'!$B31,'Faturamento NNE'!$AA$2:$AA$707,'Infos Relatório'!AM$1)</f>
        <v>0</v>
      </c>
      <c r="AP31" s="546">
        <f>SUMIFS('Faturamento NNE'!$P$2:$P$707,'Faturamento NNE'!$E$2:$E$707,'Infos Relatório'!$B$2,'Faturamento NNE'!$F$2:$F$707,'Infos Relatório'!$B31,'Faturamento NNE'!$AA$2:$AA$707,'Infos Relatório'!AM$1,'Faturamento NNE'!$U$2:$U$707,"Sim")+SUMIFS('Faturamento NNE'!$Q$2:$Q$707,'Faturamento NNE'!$E$2:$E$707,'Infos Relatório'!$B$2,'Faturamento NNE'!$F$2:$F$707,'Infos Relatório'!$B31,'Faturamento NNE'!$AA$2:$AA$707,'Infos Relatório'!AM$1,'Faturamento NNE'!$U$2:$U$707,"Sim")</f>
        <v>0</v>
      </c>
      <c r="AQ31" s="227" t="e">
        <f t="shared" si="5"/>
        <v>#DIV/0!</v>
      </c>
      <c r="AR31" s="545">
        <f>SUMIFS('Faturamento NNE'!$I$2:$I$707,'Faturamento NNE'!$E$2:$E$707,'Infos Relatório'!$B$2,'Faturamento NNE'!$F$2:$F$707,'Infos Relatório'!$B31,'Faturamento NNE'!$AA$2:$AA$707,'Infos Relatório'!AM$1)</f>
        <v>0</v>
      </c>
      <c r="AS31" s="541">
        <f>COUNTIFS('Faturamento NNE'!$E$2:$E$707,'Infos Relatório'!$B$2,'Faturamento NNE'!$F$2:$F$707,'Infos Relatório'!$B31,'Faturamento NNE'!$AA$2:$AA$707,'Infos Relatório'!AS$1)</f>
        <v>0</v>
      </c>
      <c r="AT31" s="542">
        <f>SUMIFS('Faturamento NNE'!$H$2:$H$707,'Faturamento NNE'!$E$2:$E$707,'Infos Relatório'!$B$2,'Faturamento NNE'!$F$2:$F$707,'Infos Relatório'!$B31,'Faturamento NNE'!$AA$2:$AA$707,'Infos Relatório'!AS$1)</f>
        <v>0</v>
      </c>
      <c r="AU31" s="542">
        <f>SUMIFS('Faturamento NNE'!$K$2:$K$707,'Faturamento NNE'!$E$2:$E$707,'Infos Relatório'!$B$2,'Faturamento NNE'!$F$2:$F$707,'Infos Relatório'!$B31,'Faturamento NNE'!$AA$2:$AA$707,'Infos Relatório'!AS$1)</f>
        <v>0</v>
      </c>
      <c r="AV31" s="546">
        <f>SUMIFS('Faturamento NNE'!$P$2:$P$707,'Faturamento NNE'!$E$2:$E$707,'Infos Relatório'!$B$2,'Faturamento NNE'!$F$2:$F$707,'Infos Relatório'!$B31,'Faturamento NNE'!$AA$2:$AA$707,'Infos Relatório'!AS$1,'Faturamento NNE'!$U$2:$U$707,"Sim")+SUMIFS('Faturamento NNE'!$Q$2:$Q$707,'Faturamento NNE'!$E$2:$E$707,'Infos Relatório'!$B$2,'Faturamento NNE'!$F$2:$F$707,'Infos Relatório'!$B31,'Faturamento NNE'!$AA$2:$AA$707,'Infos Relatório'!AS$1,'Faturamento NNE'!$U$2:$U$707,"Sim")</f>
        <v>0</v>
      </c>
      <c r="AW31" s="227" t="e">
        <f t="shared" si="6"/>
        <v>#DIV/0!</v>
      </c>
      <c r="AX31" s="545">
        <f>SUMIFS('Faturamento NNE'!$I$2:$I$707,'Faturamento NNE'!$E$2:$E$707,'Infos Relatório'!$B$2,'Faturamento NNE'!$F$2:$F$707,'Infos Relatório'!$B31,'Faturamento NNE'!$AA$2:$AA$707,'Infos Relatório'!AS$1)</f>
        <v>0</v>
      </c>
      <c r="AY31" s="541">
        <f>COUNTIFS('Faturamento NNE'!$E$2:$E$707,'Infos Relatório'!$B$2,'Faturamento NNE'!$F$2:$F$707,'Infos Relatório'!$B31,'Faturamento NNE'!$AA$2:$AA$707,'Infos Relatório'!AY$1)</f>
        <v>0</v>
      </c>
      <c r="AZ31" s="542">
        <f>SUMIFS('Faturamento NNE'!$H$2:$H$707,'Faturamento NNE'!$E$2:$E$707,'Infos Relatório'!$B$2,'Faturamento NNE'!$F$2:$F$707,'Infos Relatório'!$B31,'Faturamento NNE'!$AA$2:$AA$707,'Infos Relatório'!AY$1)</f>
        <v>0</v>
      </c>
      <c r="BA31" s="542">
        <f>SUMIFS('Faturamento NNE'!$K$2:$K$707,'Faturamento NNE'!$E$2:$E$707,'Infos Relatório'!$B$2,'Faturamento NNE'!$F$2:$F$707,'Infos Relatório'!$B31,'Faturamento NNE'!$AA$2:$AA$707,'Infos Relatório'!AY$1)</f>
        <v>0</v>
      </c>
      <c r="BB31" s="546">
        <f>SUMIFS('Faturamento NNE'!$P$2:$P$707,'Faturamento NNE'!$E$2:$E$707,'Infos Relatório'!$B$2,'Faturamento NNE'!$F$2:$F$707,'Infos Relatório'!$B31,'Faturamento NNE'!$AA$2:$AA$707,'Infos Relatório'!AY$1,'Faturamento NNE'!$U$2:$U$707,"Sim")+SUMIFS('Faturamento NNE'!$Q$2:$Q$707,'Faturamento NNE'!$E$2:$E$707,'Infos Relatório'!$B$2,'Faturamento NNE'!$F$2:$F$707,'Infos Relatório'!$B31,'Faturamento NNE'!$AA$2:$AA$707,'Infos Relatório'!AY$1,'Faturamento NNE'!$U$2:$U$707,"Sim")</f>
        <v>0</v>
      </c>
      <c r="BC31" s="227" t="e">
        <f t="shared" si="7"/>
        <v>#DIV/0!</v>
      </c>
      <c r="BD31" s="545">
        <f>SUMIFS('Faturamento NNE'!$I$2:$I$707,'Faturamento NNE'!$E$2:$E$707,'Infos Relatório'!$B$2,'Faturamento NNE'!$F$2:$F$707,'Infos Relatório'!$B31,'Faturamento NNE'!$AA$2:$AA$707,'Infos Relatório'!AY$1)</f>
        <v>0</v>
      </c>
      <c r="BE31" s="541">
        <f>COUNTIFS('Faturamento NNE'!$E$2:$E$707,'Infos Relatório'!$B$2,'Faturamento NNE'!$F$2:$F$707,'Infos Relatório'!$B31,'Faturamento NNE'!$AA$2:$AA$707,'Infos Relatório'!BE$1)</f>
        <v>0</v>
      </c>
      <c r="BF31" s="542">
        <f>SUMIFS('Faturamento NNE'!$H$2:$H$707,'Faturamento NNE'!$E$2:$E$707,'Infos Relatório'!$B$2,'Faturamento NNE'!$F$2:$F$707,'Infos Relatório'!$B31,'Faturamento NNE'!$AA$2:$AA$707,'Infos Relatório'!BE$1)</f>
        <v>0</v>
      </c>
      <c r="BG31" s="542">
        <f>SUMIFS('Faturamento NNE'!$K$2:$K$707,'Faturamento NNE'!$E$2:$E$707,'Infos Relatório'!$B$2,'Faturamento NNE'!$F$2:$F$707,'Infos Relatório'!$B31,'Faturamento NNE'!$AA$2:$AA$707,'Infos Relatório'!BE$1)</f>
        <v>0</v>
      </c>
      <c r="BH31" s="546">
        <f>SUMIFS('Faturamento NNE'!$P$2:$P$707,'Faturamento NNE'!$E$2:$E$707,'Infos Relatório'!$B$2,'Faturamento NNE'!$F$2:$F$707,'Infos Relatório'!$B31,'Faturamento NNE'!$AA$2:$AA$707,'Infos Relatório'!BE$1,'Faturamento NNE'!$U$2:$U$707,"Sim")+SUMIFS('Faturamento NNE'!$Q$2:$Q$707,'Faturamento NNE'!$E$2:$E$707,'Infos Relatório'!$B$2,'Faturamento NNE'!$F$2:$F$707,'Infos Relatório'!$B31,'Faturamento NNE'!$AA$2:$AA$707,'Infos Relatório'!BE$1,'Faturamento NNE'!$U$2:$U$707,"Sim")</f>
        <v>0</v>
      </c>
      <c r="BI31" s="227" t="e">
        <f t="shared" si="8"/>
        <v>#DIV/0!</v>
      </c>
      <c r="BJ31" s="545">
        <f>SUMIFS('Faturamento NNE'!$I$2:$I$707,'Faturamento NNE'!$E$2:$E$707,'Infos Relatório'!$B$2,'Faturamento NNE'!$F$2:$F$707,'Infos Relatório'!$B31,'Faturamento NNE'!$AA$2:$AA$707,'Infos Relatório'!BE$1)</f>
        <v>0</v>
      </c>
      <c r="BK31" s="541">
        <f>COUNTIFS('Faturamento NNE'!$E$2:$E$707,'Infos Relatório'!$B$2,'Faturamento NNE'!$F$2:$F$707,'Infos Relatório'!$B31,'Faturamento NNE'!$AA$2:$AA$707,'Infos Relatório'!BK$1)</f>
        <v>0</v>
      </c>
      <c r="BL31" s="542">
        <f>SUMIFS('Faturamento NNE'!$H$2:$H$707,'Faturamento NNE'!$E$2:$E$707,'Infos Relatório'!$B$2,'Faturamento NNE'!$F$2:$F$707,'Infos Relatório'!$B31,'Faturamento NNE'!$AA$2:$AA$707,'Infos Relatório'!BK$1)</f>
        <v>0</v>
      </c>
      <c r="BM31" s="542">
        <f>SUMIFS('Faturamento NNE'!$K$2:$K$707,'Faturamento NNE'!$E$2:$E$707,'Infos Relatório'!$B$2,'Faturamento NNE'!$F$2:$F$707,'Infos Relatório'!$B31,'Faturamento NNE'!$AA$2:$AA$707,'Infos Relatório'!BK$1)</f>
        <v>0</v>
      </c>
      <c r="BN31" s="546">
        <f>SUMIFS('Faturamento NNE'!$P$2:$P$707,'Faturamento NNE'!$E$2:$E$707,'Infos Relatório'!$B$2,'Faturamento NNE'!$F$2:$F$707,'Infos Relatório'!$B31,'Faturamento NNE'!$AA$2:$AA$707,'Infos Relatório'!BK$1,'Faturamento NNE'!$U$2:$U$707,"Sim")+SUMIFS('Faturamento NNE'!$Q$2:$Q$707,'Faturamento NNE'!$E$2:$E$707,'Infos Relatório'!$B$2,'Faturamento NNE'!$F$2:$F$707,'Infos Relatório'!$B31,'Faturamento NNE'!$AA$2:$AA$707,'Infos Relatório'!BK$1,'Faturamento NNE'!$U$2:$U$707,"Sim")</f>
        <v>0</v>
      </c>
      <c r="BO31" s="227" t="e">
        <f t="shared" si="9"/>
        <v>#DIV/0!</v>
      </c>
      <c r="BP31" s="545">
        <f>SUMIFS('Faturamento NNE'!$I$2:$I$707,'Faturamento NNE'!$E$2:$E$707,'Infos Relatório'!$B$2,'Faturamento NNE'!$F$2:$F$707,'Infos Relatório'!$B31,'Faturamento NNE'!$AA$2:$AA$707,'Infos Relatório'!BK$1)</f>
        <v>0</v>
      </c>
      <c r="BQ31" s="541">
        <f>COUNTIFS('Faturamento NNE'!$E$2:$E$707,'Infos Relatório'!$B$2,'Faturamento NNE'!$F$2:$F$707,'Infos Relatório'!$B31,'Faturamento NNE'!$AA$2:$AA$707,'Infos Relatório'!BQ$1)</f>
        <v>0</v>
      </c>
      <c r="BR31" s="542">
        <f>SUMIFS('Faturamento NNE'!$H$2:$H$707,'Faturamento NNE'!$E$2:$E$707,'Infos Relatório'!$B$2,'Faturamento NNE'!$F$2:$F$707,'Infos Relatório'!$B31,'Faturamento NNE'!$AA$2:$AA$707,'Infos Relatório'!BQ$1)</f>
        <v>0</v>
      </c>
      <c r="BS31" s="542">
        <f>SUMIFS('Faturamento NNE'!$K$2:$K$707,'Faturamento NNE'!$E$2:$E$707,'Infos Relatório'!$B$2,'Faturamento NNE'!$F$2:$F$707,'Infos Relatório'!$B31,'Faturamento NNE'!$AA$2:$AA$707,'Infos Relatório'!BQ$1)</f>
        <v>0</v>
      </c>
      <c r="BT31" s="546">
        <f>SUMIFS('Faturamento NNE'!$P$2:$P$707,'Faturamento NNE'!$E$2:$E$707,'Infos Relatório'!$B$2,'Faturamento NNE'!$F$2:$F$707,'Infos Relatório'!$B31,'Faturamento NNE'!$AA$2:$AA$707,'Infos Relatório'!BQ$1,'Faturamento NNE'!$U$2:$U$707,"Sim")+SUMIFS('Faturamento NNE'!$Q$2:$Q$707,'Faturamento NNE'!$E$2:$E$707,'Infos Relatório'!$B$2,'Faturamento NNE'!$F$2:$F$707,'Infos Relatório'!$B31,'Faturamento NNE'!$AA$2:$AA$707,'Infos Relatório'!BQ$1,'Faturamento NNE'!$U$2:$U$707,"Sim")</f>
        <v>0</v>
      </c>
      <c r="BU31" s="227" t="e">
        <f t="shared" si="10"/>
        <v>#DIV/0!</v>
      </c>
      <c r="BV31" s="545">
        <f>SUMIFS('Faturamento NNE'!$I$2:$I$707,'Faturamento NNE'!$E$2:$E$707,'Infos Relatório'!$B$2,'Faturamento NNE'!$F$2:$F$707,'Infos Relatório'!$B31,'Faturamento NNE'!$AA$2:$AA$707,'Infos Relatório'!BQ$1)</f>
        <v>0</v>
      </c>
    </row>
    <row r="32" spans="2:74">
      <c r="B32" s="217" t="s">
        <v>159</v>
      </c>
      <c r="C32" s="541">
        <f>COUNTIFS('Faturamento NNE'!$E$2:$E$707,'Infos Relatório'!$B$2,'Faturamento NNE'!$F$2:$F$707,'Infos Relatório'!$B32,'Faturamento NNE'!$AA$2:$AA$707,'Infos Relatório'!C$1)</f>
        <v>0</v>
      </c>
      <c r="D32" s="542">
        <f>SUMIFS('Faturamento NNE'!$H$2:$H$707,'Faturamento NNE'!$E$2:$E$707,'Infos Relatório'!$B$2,'Faturamento NNE'!$F$2:$F$707,'Infos Relatório'!$B32,'Faturamento NNE'!$AA$2:$AA$707,'Infos Relatório'!C$1)</f>
        <v>0</v>
      </c>
      <c r="E32" s="543">
        <f>SUMIFS('Faturamento NNE'!$K$2:$K$707,'Faturamento NNE'!$E$2:$E$707,'Infos Relatório'!$B$2,'Faturamento NNE'!$F$2:$F$707,'Infos Relatório'!$B32,'Faturamento NNE'!$AA$2:$AA$707,'Infos Relatório'!C$1)</f>
        <v>0</v>
      </c>
      <c r="F32" s="544">
        <f>SUMIFS('Faturamento NNE'!$P$2:$P$707,'Faturamento NNE'!$E$2:$E$707,'Infos Relatório'!$B$2,'Faturamento NNE'!$F$2:$F$707,'Infos Relatório'!$B32,'Faturamento NNE'!$AA$2:$AA$707,'Infos Relatório'!C$1,'Faturamento NNE'!$U$2:$U$707,"Sim")+SUMIFS('Faturamento NNE'!$Q$2:$Q$707,'Faturamento NNE'!$E$2:$E$707,'Infos Relatório'!$B$2,'Faturamento NNE'!$F$2:$F$707,'Infos Relatório'!$B32,'Faturamento NNE'!$AA$2:$AA$707,'Infos Relatório'!C$1,'Faturamento NNE'!$U$2:$U$707,"Sim")</f>
        <v>0</v>
      </c>
      <c r="G32" s="283" t="e">
        <f t="shared" si="11"/>
        <v>#DIV/0!</v>
      </c>
      <c r="H32" s="545">
        <f>SUMIFS('Faturamento NNE'!$I$2:$I$707,'Faturamento NNE'!$E$2:$E$707,'Infos Relatório'!$B$2,'Faturamento NNE'!$F$2:$F$707,'Infos Relatório'!$B32,'Faturamento NNE'!$AA$2:$AA$707,'Infos Relatório'!C$1)</f>
        <v>0</v>
      </c>
      <c r="I32" s="541">
        <f>COUNTIFS('Faturamento NNE'!$E$2:$E$707,'Infos Relatório'!$B$2,'Faturamento NNE'!$F$2:$F$707,'Infos Relatório'!$B32,'Faturamento NNE'!$AA$2:$AA$707,'Infos Relatório'!I$1)</f>
        <v>0</v>
      </c>
      <c r="J32" s="542">
        <f>SUMIFS('Faturamento NNE'!$H$2:$H$707,'Faturamento NNE'!$E$2:$E$707,'Infos Relatório'!$B$2,'Faturamento NNE'!$F$2:$F$707,'Infos Relatório'!$B32,'Faturamento NNE'!$AA$2:$AA$707,'Infos Relatório'!I$1)</f>
        <v>0</v>
      </c>
      <c r="K32" s="543">
        <f>SUMIFS('Faturamento NNE'!$K$2:$K$707,'Faturamento NNE'!$E$2:$E$707,'Infos Relatório'!$B$2,'Faturamento NNE'!$F$2:$F$707,'Infos Relatório'!$B32,'Faturamento NNE'!$AA$2:$AA$707,'Infos Relatório'!I$1)</f>
        <v>0</v>
      </c>
      <c r="L32" s="544">
        <f>SUMIFS('Faturamento NNE'!$P$2:$P$707,'Faturamento NNE'!$E$2:$E$707,'Infos Relatório'!$B$2,'Faturamento NNE'!$F$2:$F$707,'Infos Relatório'!$B32,'Faturamento NNE'!$AA$2:$AA$707,'Infos Relatório'!I$1,'Faturamento NNE'!$U$2:$U$707,"Sim")+SUMIFS('Faturamento NNE'!$Q$2:$Q$707,'Faturamento NNE'!$E$2:$E$707,'Infos Relatório'!$B$2,'Faturamento NNE'!$F$2:$F$707,'Infos Relatório'!$B32,'Faturamento NNE'!$AA$2:$AA$707,'Infos Relatório'!I$1,'Faturamento NNE'!$U$2:$U$707,"Sim")</f>
        <v>0</v>
      </c>
      <c r="M32" s="283" t="e">
        <f t="shared" si="0"/>
        <v>#DIV/0!</v>
      </c>
      <c r="N32" s="545">
        <f>SUMIFS('Faturamento NNE'!$I$2:$I$707,'Faturamento NNE'!$E$2:$E$707,'Infos Relatório'!$B$2,'Faturamento NNE'!$F$2:$F$707,'Infos Relatório'!$B32,'Faturamento NNE'!$AA$2:$AA$707,'Infos Relatório'!I$1)</f>
        <v>0</v>
      </c>
      <c r="O32" s="541">
        <f>COUNTIFS('Faturamento NNE'!$E$2:$E$707,'Infos Relatório'!$B$2,'Faturamento NNE'!$F$2:$F$707,'Infos Relatório'!$B32,'Faturamento NNE'!$AA$2:$AA$707,'Infos Relatório'!O$1)</f>
        <v>0</v>
      </c>
      <c r="P32" s="542">
        <f>SUMIFS('Faturamento NNE'!$H$2:$H$707,'Faturamento NNE'!$E$2:$E$707,'Infos Relatório'!$B$2,'Faturamento NNE'!$F$2:$F$707,'Infos Relatório'!$B32,'Faturamento NNE'!$AA$2:$AA$707,'Infos Relatório'!O$1)</f>
        <v>0</v>
      </c>
      <c r="Q32" s="542">
        <f>SUMIFS('Faturamento NNE'!$K$2:$K$707,'Faturamento NNE'!$E$2:$E$707,'Infos Relatório'!$B$2,'Faturamento NNE'!$F$2:$F$707,'Infos Relatório'!$B32,'Faturamento NNE'!$AA$2:$AA$707,'Infos Relatório'!O$1)</f>
        <v>0</v>
      </c>
      <c r="R32" s="546">
        <f>SUMIFS('Faturamento NNE'!$P$2:$P$707,'Faturamento NNE'!$E$2:$E$707,'Infos Relatório'!$B$2,'Faturamento NNE'!$F$2:$F$707,'Infos Relatório'!$B32,'Faturamento NNE'!$AA$2:$AA$707,'Infos Relatório'!O$1,'Faturamento NNE'!$U$2:$U$707,"Sim")+SUMIFS('Faturamento NNE'!$Q$2:$Q$707,'Faturamento NNE'!$E$2:$E$707,'Infos Relatório'!$B$2,'Faturamento NNE'!$F$2:$F$707,'Infos Relatório'!$B32,'Faturamento NNE'!$AA$2:$AA$707,'Infos Relatório'!O$1,'Faturamento NNE'!$U$2:$U$707,"Sim")</f>
        <v>0</v>
      </c>
      <c r="S32" s="227" t="e">
        <f t="shared" si="1"/>
        <v>#DIV/0!</v>
      </c>
      <c r="T32" s="545">
        <f>SUMIFS('Faturamento NNE'!$I$2:$I$707,'Faturamento NNE'!$E$2:$E$707,'Infos Relatório'!$B$2,'Faturamento NNE'!$F$2:$F$707,'Infos Relatório'!$B32,'Faturamento NNE'!$AA$2:$AA$707,'Infos Relatório'!O$1)</f>
        <v>0</v>
      </c>
      <c r="U32" s="541">
        <f>COUNTIFS('Faturamento NNE'!$E$2:$E$707,'Infos Relatório'!$B$2,'Faturamento NNE'!$F$2:$F$707,'Infos Relatório'!$B32,'Faturamento NNE'!$AA$2:$AA$707,'Infos Relatório'!U$1)</f>
        <v>0</v>
      </c>
      <c r="V32" s="542">
        <f>SUMIFS('Faturamento NNE'!$H$2:$H$707,'Faturamento NNE'!$E$2:$E$707,'Infos Relatório'!$B$2,'Faturamento NNE'!$F$2:$F$707,'Infos Relatório'!$B32,'Faturamento NNE'!$AA$2:$AA$707,'Infos Relatório'!U$1)</f>
        <v>0</v>
      </c>
      <c r="W32" s="542">
        <f>SUMIFS('Faturamento NNE'!$K$2:$K$707,'Faturamento NNE'!$E$2:$E$707,'Infos Relatório'!$B$2,'Faturamento NNE'!$F$2:$F$707,'Infos Relatório'!$B32,'Faturamento NNE'!$AA$2:$AA$707,'Infos Relatório'!U$1)</f>
        <v>0</v>
      </c>
      <c r="X32" s="546">
        <f>SUMIFS('Faturamento NNE'!$P$2:$P$707,'Faturamento NNE'!$E$2:$E$707,'Infos Relatório'!$B$2,'Faturamento NNE'!$F$2:$F$707,'Infos Relatório'!$B32,'Faturamento NNE'!$AA$2:$AA$707,'Infos Relatório'!U$1,'Faturamento NNE'!$U$2:$U$707,"Sim")+SUMIFS('Faturamento NNE'!$Q$2:$Q$707,'Faturamento NNE'!$E$2:$E$707,'Infos Relatório'!$B$2,'Faturamento NNE'!$F$2:$F$707,'Infos Relatório'!$B32,'Faturamento NNE'!$AA$2:$AA$707,'Infos Relatório'!U$1,'Faturamento NNE'!$U$2:$U$707,"Sim")</f>
        <v>0</v>
      </c>
      <c r="Y32" s="227" t="e">
        <f t="shared" si="2"/>
        <v>#DIV/0!</v>
      </c>
      <c r="Z32" s="545">
        <f>SUMIFS('Faturamento NNE'!$I$2:$I$707,'Faturamento NNE'!$E$2:$E$707,'Infos Relatório'!$B$2,'Faturamento NNE'!$F$2:$F$707,'Infos Relatório'!$B32,'Faturamento NNE'!$AA$2:$AA$707,'Infos Relatório'!U$1)</f>
        <v>0</v>
      </c>
      <c r="AA32" s="541">
        <f>COUNTIFS('Faturamento NNE'!$E$2:$E$707,'Infos Relatório'!$B$2,'Faturamento NNE'!$F$2:$F$707,'Infos Relatório'!$B32,'Faturamento NNE'!$AA$2:$AA$707,'Infos Relatório'!AA$1)</f>
        <v>0</v>
      </c>
      <c r="AB32" s="542">
        <f>SUMIFS('Faturamento NNE'!$H$2:$H$707,'Faturamento NNE'!$E$2:$E$707,'Infos Relatório'!$B$2,'Faturamento NNE'!$F$2:$F$707,'Infos Relatório'!$B32,'Faturamento NNE'!$AA$2:$AA$707,'Infos Relatório'!AA$1)</f>
        <v>0</v>
      </c>
      <c r="AC32" s="542">
        <f>SUMIFS('Faturamento NNE'!$K$2:$K$707,'Faturamento NNE'!$E$2:$E$707,'Infos Relatório'!$B$2,'Faturamento NNE'!$F$2:$F$707,'Infos Relatório'!$B32,'Faturamento NNE'!$AA$2:$AA$707,'Infos Relatório'!AA$1)</f>
        <v>0</v>
      </c>
      <c r="AD32" s="546">
        <f>SUMIFS('Faturamento NNE'!$P$2:$P$707,'Faturamento NNE'!$E$2:$E$707,'Infos Relatório'!$B$2,'Faturamento NNE'!$F$2:$F$707,'Infos Relatório'!$B32,'Faturamento NNE'!$AA$2:$AA$707,'Infos Relatório'!AA$1,'Faturamento NNE'!$U$2:$U$707,"Sim")+SUMIFS('Faturamento NNE'!$Q$2:$Q$707,'Faturamento NNE'!$E$2:$E$707,'Infos Relatório'!$B$2,'Faturamento NNE'!$F$2:$F$707,'Infos Relatório'!$B32,'Faturamento NNE'!$AA$2:$AA$707,'Infos Relatório'!AA$1,'Faturamento NNE'!$U$2:$U$707,"Sim")</f>
        <v>0</v>
      </c>
      <c r="AE32" s="227" t="e">
        <f t="shared" si="3"/>
        <v>#DIV/0!</v>
      </c>
      <c r="AF32" s="545">
        <f>SUMIFS('Faturamento NNE'!$I$2:$I$707,'Faturamento NNE'!$E$2:$E$707,'Infos Relatório'!$B$2,'Faturamento NNE'!$F$2:$F$707,'Infos Relatório'!$B32,'Faturamento NNE'!$AA$2:$AA$707,'Infos Relatório'!AA$1)</f>
        <v>0</v>
      </c>
      <c r="AG32" s="541">
        <f>COUNTIFS('Faturamento NNE'!$E$2:$E$707,'Infos Relatório'!$B$2,'Faturamento NNE'!$F$2:$F$707,'Infos Relatório'!$B32,'Faturamento NNE'!$AA$2:$AA$707,'Infos Relatório'!AG$1)</f>
        <v>0</v>
      </c>
      <c r="AH32" s="542">
        <f>SUMIFS('Faturamento NNE'!$H$2:$H$707,'Faturamento NNE'!$E$2:$E$707,'Infos Relatório'!$B$2,'Faturamento NNE'!$F$2:$F$707,'Infos Relatório'!$B32,'Faturamento NNE'!$AA$2:$AA$707,'Infos Relatório'!AG$1)</f>
        <v>0</v>
      </c>
      <c r="AI32" s="542">
        <f>SUMIFS('Faturamento NNE'!$K$2:$K$707,'Faturamento NNE'!$E$2:$E$707,'Infos Relatório'!$B$2,'Faturamento NNE'!$F$2:$F$707,'Infos Relatório'!$B32,'Faturamento NNE'!$AA$2:$AA$707,'Infos Relatório'!AG$1)</f>
        <v>0</v>
      </c>
      <c r="AJ32" s="546">
        <f>SUMIFS('Faturamento NNE'!$P$2:$P$707,'Faturamento NNE'!$E$2:$E$707,'Infos Relatório'!$B$2,'Faturamento NNE'!$F$2:$F$707,'Infos Relatório'!$B32,'Faturamento NNE'!$AA$2:$AA$707,'Infos Relatório'!AG$1,'Faturamento NNE'!$U$2:$U$707,"Sim")+SUMIFS('Faturamento NNE'!$Q$2:$Q$707,'Faturamento NNE'!$E$2:$E$707,'Infos Relatório'!$B$2,'Faturamento NNE'!$F$2:$F$707,'Infos Relatório'!$B32,'Faturamento NNE'!$AA$2:$AA$707,'Infos Relatório'!AG$1,'Faturamento NNE'!$U$2:$U$707,"Sim")</f>
        <v>0</v>
      </c>
      <c r="AK32" s="227" t="e">
        <f t="shared" si="4"/>
        <v>#DIV/0!</v>
      </c>
      <c r="AL32" s="545">
        <f>SUMIFS('Faturamento NNE'!$I$2:$I$707,'Faturamento NNE'!$E$2:$E$707,'Infos Relatório'!$B$2,'Faturamento NNE'!$F$2:$F$707,'Infos Relatório'!$B32,'Faturamento NNE'!$AA$2:$AA$707,'Infos Relatório'!AG$1)</f>
        <v>0</v>
      </c>
      <c r="AM32" s="541">
        <f>COUNTIFS('Faturamento NNE'!$E$2:$E$707,'Infos Relatório'!$B$2,'Faturamento NNE'!$F$2:$F$707,'Infos Relatório'!$B32,'Faturamento NNE'!$AA$2:$AA$707,'Infos Relatório'!AM$1)</f>
        <v>0</v>
      </c>
      <c r="AN32" s="542">
        <f>SUMIFS('Faturamento NNE'!$H$2:$H$707,'Faturamento NNE'!$E$2:$E$707,'Infos Relatório'!$B$2,'Faturamento NNE'!$F$2:$F$707,'Infos Relatório'!$B32,'Faturamento NNE'!$AA$2:$AA$707,'Infos Relatório'!AM$1)</f>
        <v>0</v>
      </c>
      <c r="AO32" s="542">
        <f>SUMIFS('Faturamento NNE'!$K$2:$K$707,'Faturamento NNE'!$E$2:$E$707,'Infos Relatório'!$B$2,'Faturamento NNE'!$F$2:$F$707,'Infos Relatório'!$B32,'Faturamento NNE'!$AA$2:$AA$707,'Infos Relatório'!AM$1)</f>
        <v>0</v>
      </c>
      <c r="AP32" s="546">
        <f>SUMIFS('Faturamento NNE'!$P$2:$P$707,'Faturamento NNE'!$E$2:$E$707,'Infos Relatório'!$B$2,'Faturamento NNE'!$F$2:$F$707,'Infos Relatório'!$B32,'Faturamento NNE'!$AA$2:$AA$707,'Infos Relatório'!AM$1,'Faturamento NNE'!$U$2:$U$707,"Sim")+SUMIFS('Faturamento NNE'!$Q$2:$Q$707,'Faturamento NNE'!$E$2:$E$707,'Infos Relatório'!$B$2,'Faturamento NNE'!$F$2:$F$707,'Infos Relatório'!$B32,'Faturamento NNE'!$AA$2:$AA$707,'Infos Relatório'!AM$1,'Faturamento NNE'!$U$2:$U$707,"Sim")</f>
        <v>0</v>
      </c>
      <c r="AQ32" s="227" t="e">
        <f t="shared" si="5"/>
        <v>#DIV/0!</v>
      </c>
      <c r="AR32" s="545">
        <f>SUMIFS('Faturamento NNE'!$I$2:$I$707,'Faturamento NNE'!$E$2:$E$707,'Infos Relatório'!$B$2,'Faturamento NNE'!$F$2:$F$707,'Infos Relatório'!$B32,'Faturamento NNE'!$AA$2:$AA$707,'Infos Relatório'!AM$1)</f>
        <v>0</v>
      </c>
      <c r="AS32" s="541">
        <f>COUNTIFS('Faturamento NNE'!$E$2:$E$707,'Infos Relatório'!$B$2,'Faturamento NNE'!$F$2:$F$707,'Infos Relatório'!$B32,'Faturamento NNE'!$AA$2:$AA$707,'Infos Relatório'!AS$1)</f>
        <v>0</v>
      </c>
      <c r="AT32" s="542">
        <f>SUMIFS('Faturamento NNE'!$H$2:$H$707,'Faturamento NNE'!$E$2:$E$707,'Infos Relatório'!$B$2,'Faturamento NNE'!$F$2:$F$707,'Infos Relatório'!$B32,'Faturamento NNE'!$AA$2:$AA$707,'Infos Relatório'!AS$1)</f>
        <v>0</v>
      </c>
      <c r="AU32" s="542">
        <f>SUMIFS('Faturamento NNE'!$K$2:$K$707,'Faturamento NNE'!$E$2:$E$707,'Infos Relatório'!$B$2,'Faturamento NNE'!$F$2:$F$707,'Infos Relatório'!$B32,'Faturamento NNE'!$AA$2:$AA$707,'Infos Relatório'!AS$1)</f>
        <v>0</v>
      </c>
      <c r="AV32" s="546">
        <f>SUMIFS('Faturamento NNE'!$P$2:$P$707,'Faturamento NNE'!$E$2:$E$707,'Infos Relatório'!$B$2,'Faturamento NNE'!$F$2:$F$707,'Infos Relatório'!$B32,'Faturamento NNE'!$AA$2:$AA$707,'Infos Relatório'!AS$1,'Faturamento NNE'!$U$2:$U$707,"Sim")+SUMIFS('Faturamento NNE'!$Q$2:$Q$707,'Faturamento NNE'!$E$2:$E$707,'Infos Relatório'!$B$2,'Faturamento NNE'!$F$2:$F$707,'Infos Relatório'!$B32,'Faturamento NNE'!$AA$2:$AA$707,'Infos Relatório'!AS$1,'Faturamento NNE'!$U$2:$U$707,"Sim")</f>
        <v>0</v>
      </c>
      <c r="AW32" s="227" t="e">
        <f t="shared" si="6"/>
        <v>#DIV/0!</v>
      </c>
      <c r="AX32" s="545">
        <f>SUMIFS('Faturamento NNE'!$I$2:$I$707,'Faturamento NNE'!$E$2:$E$707,'Infos Relatório'!$B$2,'Faturamento NNE'!$F$2:$F$707,'Infos Relatório'!$B32,'Faturamento NNE'!$AA$2:$AA$707,'Infos Relatório'!AS$1)</f>
        <v>0</v>
      </c>
      <c r="AY32" s="541">
        <f>COUNTIFS('Faturamento NNE'!$E$2:$E$707,'Infos Relatório'!$B$2,'Faturamento NNE'!$F$2:$F$707,'Infos Relatório'!$B32,'Faturamento NNE'!$AA$2:$AA$707,'Infos Relatório'!AY$1)</f>
        <v>0</v>
      </c>
      <c r="AZ32" s="542">
        <f>SUMIFS('Faturamento NNE'!$H$2:$H$707,'Faturamento NNE'!$E$2:$E$707,'Infos Relatório'!$B$2,'Faturamento NNE'!$F$2:$F$707,'Infos Relatório'!$B32,'Faturamento NNE'!$AA$2:$AA$707,'Infos Relatório'!AY$1)</f>
        <v>0</v>
      </c>
      <c r="BA32" s="542">
        <f>SUMIFS('Faturamento NNE'!$K$2:$K$707,'Faturamento NNE'!$E$2:$E$707,'Infos Relatório'!$B$2,'Faturamento NNE'!$F$2:$F$707,'Infos Relatório'!$B32,'Faturamento NNE'!$AA$2:$AA$707,'Infos Relatório'!AY$1)</f>
        <v>0</v>
      </c>
      <c r="BB32" s="546">
        <f>SUMIFS('Faturamento NNE'!$P$2:$P$707,'Faturamento NNE'!$E$2:$E$707,'Infos Relatório'!$B$2,'Faturamento NNE'!$F$2:$F$707,'Infos Relatório'!$B32,'Faturamento NNE'!$AA$2:$AA$707,'Infos Relatório'!AY$1,'Faturamento NNE'!$U$2:$U$707,"Sim")+SUMIFS('Faturamento NNE'!$Q$2:$Q$707,'Faturamento NNE'!$E$2:$E$707,'Infos Relatório'!$B$2,'Faturamento NNE'!$F$2:$F$707,'Infos Relatório'!$B32,'Faturamento NNE'!$AA$2:$AA$707,'Infos Relatório'!AY$1,'Faturamento NNE'!$U$2:$U$707,"Sim")</f>
        <v>0</v>
      </c>
      <c r="BC32" s="227" t="e">
        <f t="shared" si="7"/>
        <v>#DIV/0!</v>
      </c>
      <c r="BD32" s="545">
        <f>SUMIFS('Faturamento NNE'!$I$2:$I$707,'Faturamento NNE'!$E$2:$E$707,'Infos Relatório'!$B$2,'Faturamento NNE'!$F$2:$F$707,'Infos Relatório'!$B32,'Faturamento NNE'!$AA$2:$AA$707,'Infos Relatório'!AY$1)</f>
        <v>0</v>
      </c>
      <c r="BE32" s="541">
        <f>COUNTIFS('Faturamento NNE'!$E$2:$E$707,'Infos Relatório'!$B$2,'Faturamento NNE'!$F$2:$F$707,'Infos Relatório'!$B32,'Faturamento NNE'!$AA$2:$AA$707,'Infos Relatório'!BE$1)</f>
        <v>0</v>
      </c>
      <c r="BF32" s="542">
        <f>SUMIFS('Faturamento NNE'!$H$2:$H$707,'Faturamento NNE'!$E$2:$E$707,'Infos Relatório'!$B$2,'Faturamento NNE'!$F$2:$F$707,'Infos Relatório'!$B32,'Faturamento NNE'!$AA$2:$AA$707,'Infos Relatório'!BE$1)</f>
        <v>0</v>
      </c>
      <c r="BG32" s="542">
        <f>SUMIFS('Faturamento NNE'!$K$2:$K$707,'Faturamento NNE'!$E$2:$E$707,'Infos Relatório'!$B$2,'Faturamento NNE'!$F$2:$F$707,'Infos Relatório'!$B32,'Faturamento NNE'!$AA$2:$AA$707,'Infos Relatório'!BE$1)</f>
        <v>0</v>
      </c>
      <c r="BH32" s="546">
        <f>SUMIFS('Faturamento NNE'!$P$2:$P$707,'Faturamento NNE'!$E$2:$E$707,'Infos Relatório'!$B$2,'Faturamento NNE'!$F$2:$F$707,'Infos Relatório'!$B32,'Faturamento NNE'!$AA$2:$AA$707,'Infos Relatório'!BE$1,'Faturamento NNE'!$U$2:$U$707,"Sim")+SUMIFS('Faturamento NNE'!$Q$2:$Q$707,'Faturamento NNE'!$E$2:$E$707,'Infos Relatório'!$B$2,'Faturamento NNE'!$F$2:$F$707,'Infos Relatório'!$B32,'Faturamento NNE'!$AA$2:$AA$707,'Infos Relatório'!BE$1,'Faturamento NNE'!$U$2:$U$707,"Sim")</f>
        <v>0</v>
      </c>
      <c r="BI32" s="227" t="e">
        <f t="shared" si="8"/>
        <v>#DIV/0!</v>
      </c>
      <c r="BJ32" s="545">
        <f>SUMIFS('Faturamento NNE'!$I$2:$I$707,'Faturamento NNE'!$E$2:$E$707,'Infos Relatório'!$B$2,'Faturamento NNE'!$F$2:$F$707,'Infos Relatório'!$B32,'Faturamento NNE'!$AA$2:$AA$707,'Infos Relatório'!BE$1)</f>
        <v>0</v>
      </c>
      <c r="BK32" s="541">
        <f>COUNTIFS('Faturamento NNE'!$E$2:$E$707,'Infos Relatório'!$B$2,'Faturamento NNE'!$F$2:$F$707,'Infos Relatório'!$B32,'Faturamento NNE'!$AA$2:$AA$707,'Infos Relatório'!BK$1)</f>
        <v>0</v>
      </c>
      <c r="BL32" s="542">
        <f>SUMIFS('Faturamento NNE'!$H$2:$H$707,'Faturamento NNE'!$E$2:$E$707,'Infos Relatório'!$B$2,'Faturamento NNE'!$F$2:$F$707,'Infos Relatório'!$B32,'Faturamento NNE'!$AA$2:$AA$707,'Infos Relatório'!BK$1)</f>
        <v>0</v>
      </c>
      <c r="BM32" s="542">
        <f>SUMIFS('Faturamento NNE'!$K$2:$K$707,'Faturamento NNE'!$E$2:$E$707,'Infos Relatório'!$B$2,'Faturamento NNE'!$F$2:$F$707,'Infos Relatório'!$B32,'Faturamento NNE'!$AA$2:$AA$707,'Infos Relatório'!BK$1)</f>
        <v>0</v>
      </c>
      <c r="BN32" s="546">
        <f>SUMIFS('Faturamento NNE'!$P$2:$P$707,'Faturamento NNE'!$E$2:$E$707,'Infos Relatório'!$B$2,'Faturamento NNE'!$F$2:$F$707,'Infos Relatório'!$B32,'Faturamento NNE'!$AA$2:$AA$707,'Infos Relatório'!BK$1,'Faturamento NNE'!$U$2:$U$707,"Sim")+SUMIFS('Faturamento NNE'!$Q$2:$Q$707,'Faturamento NNE'!$E$2:$E$707,'Infos Relatório'!$B$2,'Faturamento NNE'!$F$2:$F$707,'Infos Relatório'!$B32,'Faturamento NNE'!$AA$2:$AA$707,'Infos Relatório'!BK$1,'Faturamento NNE'!$U$2:$U$707,"Sim")</f>
        <v>0</v>
      </c>
      <c r="BO32" s="227" t="e">
        <f t="shared" si="9"/>
        <v>#DIV/0!</v>
      </c>
      <c r="BP32" s="545">
        <f>SUMIFS('Faturamento NNE'!$I$2:$I$707,'Faturamento NNE'!$E$2:$E$707,'Infos Relatório'!$B$2,'Faturamento NNE'!$F$2:$F$707,'Infos Relatório'!$B32,'Faturamento NNE'!$AA$2:$AA$707,'Infos Relatório'!BK$1)</f>
        <v>0</v>
      </c>
      <c r="BQ32" s="541">
        <f>COUNTIFS('Faturamento NNE'!$E$2:$E$707,'Infos Relatório'!$B$2,'Faturamento NNE'!$F$2:$F$707,'Infos Relatório'!$B32,'Faturamento NNE'!$AA$2:$AA$707,'Infos Relatório'!BQ$1)</f>
        <v>0</v>
      </c>
      <c r="BR32" s="542">
        <f>SUMIFS('Faturamento NNE'!$H$2:$H$707,'Faturamento NNE'!$E$2:$E$707,'Infos Relatório'!$B$2,'Faturamento NNE'!$F$2:$F$707,'Infos Relatório'!$B32,'Faturamento NNE'!$AA$2:$AA$707,'Infos Relatório'!BQ$1)</f>
        <v>0</v>
      </c>
      <c r="BS32" s="542">
        <f>SUMIFS('Faturamento NNE'!$K$2:$K$707,'Faturamento NNE'!$E$2:$E$707,'Infos Relatório'!$B$2,'Faturamento NNE'!$F$2:$F$707,'Infos Relatório'!$B32,'Faturamento NNE'!$AA$2:$AA$707,'Infos Relatório'!BQ$1)</f>
        <v>0</v>
      </c>
      <c r="BT32" s="546">
        <f>SUMIFS('Faturamento NNE'!$P$2:$P$707,'Faturamento NNE'!$E$2:$E$707,'Infos Relatório'!$B$2,'Faturamento NNE'!$F$2:$F$707,'Infos Relatório'!$B32,'Faturamento NNE'!$AA$2:$AA$707,'Infos Relatório'!BQ$1,'Faturamento NNE'!$U$2:$U$707,"Sim")+SUMIFS('Faturamento NNE'!$Q$2:$Q$707,'Faturamento NNE'!$E$2:$E$707,'Infos Relatório'!$B$2,'Faturamento NNE'!$F$2:$F$707,'Infos Relatório'!$B32,'Faturamento NNE'!$AA$2:$AA$707,'Infos Relatório'!BQ$1,'Faturamento NNE'!$U$2:$U$707,"Sim")</f>
        <v>0</v>
      </c>
      <c r="BU32" s="227" t="e">
        <f t="shared" si="10"/>
        <v>#DIV/0!</v>
      </c>
      <c r="BV32" s="545">
        <f>SUMIFS('Faturamento NNE'!$I$2:$I$707,'Faturamento NNE'!$E$2:$E$707,'Infos Relatório'!$B$2,'Faturamento NNE'!$F$2:$F$707,'Infos Relatório'!$B32,'Faturamento NNE'!$AA$2:$AA$707,'Infos Relatório'!BQ$1)</f>
        <v>0</v>
      </c>
    </row>
    <row r="33" spans="2:74">
      <c r="B33" s="217" t="s">
        <v>160</v>
      </c>
      <c r="C33" s="541">
        <f>COUNTIFS('Faturamento NNE'!$E$2:$E$707,'Infos Relatório'!$B$2,'Faturamento NNE'!$F$2:$F$707,'Infos Relatório'!$B33,'Faturamento NNE'!$AA$2:$AA$707,'Infos Relatório'!C$1)</f>
        <v>0</v>
      </c>
      <c r="D33" s="542">
        <f>SUMIFS('Faturamento NNE'!$H$2:$H$707,'Faturamento NNE'!$E$2:$E$707,'Infos Relatório'!$B$2,'Faturamento NNE'!$F$2:$F$707,'Infos Relatório'!$B33,'Faturamento NNE'!$AA$2:$AA$707,'Infos Relatório'!C$1)</f>
        <v>0</v>
      </c>
      <c r="E33" s="543">
        <f>SUMIFS('Faturamento NNE'!$K$2:$K$707,'Faturamento NNE'!$E$2:$E$707,'Infos Relatório'!$B$2,'Faturamento NNE'!$F$2:$F$707,'Infos Relatório'!$B33,'Faturamento NNE'!$AA$2:$AA$707,'Infos Relatório'!C$1)</f>
        <v>0</v>
      </c>
      <c r="F33" s="544">
        <f>SUMIFS('Faturamento NNE'!$P$2:$P$707,'Faturamento NNE'!$E$2:$E$707,'Infos Relatório'!$B$2,'Faturamento NNE'!$F$2:$F$707,'Infos Relatório'!$B33,'Faturamento NNE'!$AA$2:$AA$707,'Infos Relatório'!C$1,'Faturamento NNE'!$U$2:$U$707,"Sim")+SUMIFS('Faturamento NNE'!$Q$2:$Q$707,'Faturamento NNE'!$E$2:$E$707,'Infos Relatório'!$B$2,'Faturamento NNE'!$F$2:$F$707,'Infos Relatório'!$B33,'Faturamento NNE'!$AA$2:$AA$707,'Infos Relatório'!C$1,'Faturamento NNE'!$U$2:$U$707,"Sim")</f>
        <v>0</v>
      </c>
      <c r="G33" s="283" t="e">
        <f t="shared" si="11"/>
        <v>#DIV/0!</v>
      </c>
      <c r="H33" s="545">
        <f>SUMIFS('Faturamento NNE'!$I$2:$I$707,'Faturamento NNE'!$E$2:$E$707,'Infos Relatório'!$B$2,'Faturamento NNE'!$F$2:$F$707,'Infos Relatório'!$B33,'Faturamento NNE'!$AA$2:$AA$707,'Infos Relatório'!C$1)</f>
        <v>0</v>
      </c>
      <c r="I33" s="541">
        <f>COUNTIFS('Faturamento NNE'!$E$2:$E$707,'Infos Relatório'!$B$2,'Faturamento NNE'!$F$2:$F$707,'Infos Relatório'!$B33,'Faturamento NNE'!$AA$2:$AA$707,'Infos Relatório'!I$1)</f>
        <v>0</v>
      </c>
      <c r="J33" s="542">
        <f>SUMIFS('Faturamento NNE'!$H$2:$H$707,'Faturamento NNE'!$E$2:$E$707,'Infos Relatório'!$B$2,'Faturamento NNE'!$F$2:$F$707,'Infos Relatório'!$B33,'Faturamento NNE'!$AA$2:$AA$707,'Infos Relatório'!I$1)</f>
        <v>0</v>
      </c>
      <c r="K33" s="543">
        <f>SUMIFS('Faturamento NNE'!$K$2:$K$707,'Faturamento NNE'!$E$2:$E$707,'Infos Relatório'!$B$2,'Faturamento NNE'!$F$2:$F$707,'Infos Relatório'!$B33,'Faturamento NNE'!$AA$2:$AA$707,'Infos Relatório'!I$1)</f>
        <v>0</v>
      </c>
      <c r="L33" s="544">
        <f>SUMIFS('Faturamento NNE'!$P$2:$P$707,'Faturamento NNE'!$E$2:$E$707,'Infos Relatório'!$B$2,'Faturamento NNE'!$F$2:$F$707,'Infos Relatório'!$B33,'Faturamento NNE'!$AA$2:$AA$707,'Infos Relatório'!I$1,'Faturamento NNE'!$U$2:$U$707,"Sim")+SUMIFS('Faturamento NNE'!$Q$2:$Q$707,'Faturamento NNE'!$E$2:$E$707,'Infos Relatório'!$B$2,'Faturamento NNE'!$F$2:$F$707,'Infos Relatório'!$B33,'Faturamento NNE'!$AA$2:$AA$707,'Infos Relatório'!I$1,'Faturamento NNE'!$U$2:$U$707,"Sim")</f>
        <v>0</v>
      </c>
      <c r="M33" s="283" t="e">
        <f t="shared" si="0"/>
        <v>#DIV/0!</v>
      </c>
      <c r="N33" s="545">
        <f>SUMIFS('Faturamento NNE'!$I$2:$I$707,'Faturamento NNE'!$E$2:$E$707,'Infos Relatório'!$B$2,'Faturamento NNE'!$F$2:$F$707,'Infos Relatório'!$B33,'Faturamento NNE'!$AA$2:$AA$707,'Infos Relatório'!I$1)</f>
        <v>0</v>
      </c>
      <c r="O33" s="541">
        <f>COUNTIFS('Faturamento NNE'!$E$2:$E$707,'Infos Relatório'!$B$2,'Faturamento NNE'!$F$2:$F$707,'Infos Relatório'!$B33,'Faturamento NNE'!$AA$2:$AA$707,'Infos Relatório'!O$1)</f>
        <v>0</v>
      </c>
      <c r="P33" s="542">
        <f>SUMIFS('Faturamento NNE'!$H$2:$H$707,'Faturamento NNE'!$E$2:$E$707,'Infos Relatório'!$B$2,'Faturamento NNE'!$F$2:$F$707,'Infos Relatório'!$B33,'Faturamento NNE'!$AA$2:$AA$707,'Infos Relatório'!O$1)</f>
        <v>0</v>
      </c>
      <c r="Q33" s="542">
        <f>SUMIFS('Faturamento NNE'!$K$2:$K$707,'Faturamento NNE'!$E$2:$E$707,'Infos Relatório'!$B$2,'Faturamento NNE'!$F$2:$F$707,'Infos Relatório'!$B33,'Faturamento NNE'!$AA$2:$AA$707,'Infos Relatório'!O$1)</f>
        <v>0</v>
      </c>
      <c r="R33" s="546">
        <f>SUMIFS('Faturamento NNE'!$P$2:$P$707,'Faturamento NNE'!$E$2:$E$707,'Infos Relatório'!$B$2,'Faturamento NNE'!$F$2:$F$707,'Infos Relatório'!$B33,'Faturamento NNE'!$AA$2:$AA$707,'Infos Relatório'!O$1,'Faturamento NNE'!$U$2:$U$707,"Sim")+SUMIFS('Faturamento NNE'!$Q$2:$Q$707,'Faturamento NNE'!$E$2:$E$707,'Infos Relatório'!$B$2,'Faturamento NNE'!$F$2:$F$707,'Infos Relatório'!$B33,'Faturamento NNE'!$AA$2:$AA$707,'Infos Relatório'!O$1,'Faturamento NNE'!$U$2:$U$707,"Sim")</f>
        <v>0</v>
      </c>
      <c r="S33" s="227" t="e">
        <f t="shared" si="1"/>
        <v>#DIV/0!</v>
      </c>
      <c r="T33" s="545">
        <f>SUMIFS('Faturamento NNE'!$I$2:$I$707,'Faturamento NNE'!$E$2:$E$707,'Infos Relatório'!$B$2,'Faturamento NNE'!$F$2:$F$707,'Infos Relatório'!$B33,'Faturamento NNE'!$AA$2:$AA$707,'Infos Relatório'!O$1)</f>
        <v>0</v>
      </c>
      <c r="U33" s="541">
        <f>COUNTIFS('Faturamento NNE'!$E$2:$E$707,'Infos Relatório'!$B$2,'Faturamento NNE'!$F$2:$F$707,'Infos Relatório'!$B33,'Faturamento NNE'!$AA$2:$AA$707,'Infos Relatório'!U$1)</f>
        <v>0</v>
      </c>
      <c r="V33" s="542">
        <f>SUMIFS('Faturamento NNE'!$H$2:$H$707,'Faturamento NNE'!$E$2:$E$707,'Infos Relatório'!$B$2,'Faturamento NNE'!$F$2:$F$707,'Infos Relatório'!$B33,'Faturamento NNE'!$AA$2:$AA$707,'Infos Relatório'!U$1)</f>
        <v>0</v>
      </c>
      <c r="W33" s="542">
        <f>SUMIFS('Faturamento NNE'!$K$2:$K$707,'Faturamento NNE'!$E$2:$E$707,'Infos Relatório'!$B$2,'Faturamento NNE'!$F$2:$F$707,'Infos Relatório'!$B33,'Faturamento NNE'!$AA$2:$AA$707,'Infos Relatório'!U$1)</f>
        <v>0</v>
      </c>
      <c r="X33" s="546">
        <f>SUMIFS('Faturamento NNE'!$P$2:$P$707,'Faturamento NNE'!$E$2:$E$707,'Infos Relatório'!$B$2,'Faturamento NNE'!$F$2:$F$707,'Infos Relatório'!$B33,'Faturamento NNE'!$AA$2:$AA$707,'Infos Relatório'!U$1,'Faturamento NNE'!$U$2:$U$707,"Sim")+SUMIFS('Faturamento NNE'!$Q$2:$Q$707,'Faturamento NNE'!$E$2:$E$707,'Infos Relatório'!$B$2,'Faturamento NNE'!$F$2:$F$707,'Infos Relatório'!$B33,'Faturamento NNE'!$AA$2:$AA$707,'Infos Relatório'!U$1,'Faturamento NNE'!$U$2:$U$707,"Sim")</f>
        <v>0</v>
      </c>
      <c r="Y33" s="227" t="e">
        <f t="shared" si="2"/>
        <v>#DIV/0!</v>
      </c>
      <c r="Z33" s="545">
        <f>SUMIFS('Faturamento NNE'!$I$2:$I$707,'Faturamento NNE'!$E$2:$E$707,'Infos Relatório'!$B$2,'Faturamento NNE'!$F$2:$F$707,'Infos Relatório'!$B33,'Faturamento NNE'!$AA$2:$AA$707,'Infos Relatório'!U$1)</f>
        <v>0</v>
      </c>
      <c r="AA33" s="541">
        <f>COUNTIFS('Faturamento NNE'!$E$2:$E$707,'Infos Relatório'!$B$2,'Faturamento NNE'!$F$2:$F$707,'Infos Relatório'!$B33,'Faturamento NNE'!$AA$2:$AA$707,'Infos Relatório'!AA$1)</f>
        <v>0</v>
      </c>
      <c r="AB33" s="542">
        <f>SUMIFS('Faturamento NNE'!$H$2:$H$707,'Faturamento NNE'!$E$2:$E$707,'Infos Relatório'!$B$2,'Faturamento NNE'!$F$2:$F$707,'Infos Relatório'!$B33,'Faturamento NNE'!$AA$2:$AA$707,'Infos Relatório'!AA$1)</f>
        <v>0</v>
      </c>
      <c r="AC33" s="542">
        <f>SUMIFS('Faturamento NNE'!$K$2:$K$707,'Faturamento NNE'!$E$2:$E$707,'Infos Relatório'!$B$2,'Faturamento NNE'!$F$2:$F$707,'Infos Relatório'!$B33,'Faturamento NNE'!$AA$2:$AA$707,'Infos Relatório'!AA$1)</f>
        <v>0</v>
      </c>
      <c r="AD33" s="546">
        <f>SUMIFS('Faturamento NNE'!$P$2:$P$707,'Faturamento NNE'!$E$2:$E$707,'Infos Relatório'!$B$2,'Faturamento NNE'!$F$2:$F$707,'Infos Relatório'!$B33,'Faturamento NNE'!$AA$2:$AA$707,'Infos Relatório'!AA$1,'Faturamento NNE'!$U$2:$U$707,"Sim")+SUMIFS('Faturamento NNE'!$Q$2:$Q$707,'Faturamento NNE'!$E$2:$E$707,'Infos Relatório'!$B$2,'Faturamento NNE'!$F$2:$F$707,'Infos Relatório'!$B33,'Faturamento NNE'!$AA$2:$AA$707,'Infos Relatório'!AA$1,'Faturamento NNE'!$U$2:$U$707,"Sim")</f>
        <v>0</v>
      </c>
      <c r="AE33" s="227" t="e">
        <f t="shared" si="3"/>
        <v>#DIV/0!</v>
      </c>
      <c r="AF33" s="545">
        <f>SUMIFS('Faturamento NNE'!$I$2:$I$707,'Faturamento NNE'!$E$2:$E$707,'Infos Relatório'!$B$2,'Faturamento NNE'!$F$2:$F$707,'Infos Relatório'!$B33,'Faturamento NNE'!$AA$2:$AA$707,'Infos Relatório'!AA$1)</f>
        <v>0</v>
      </c>
      <c r="AG33" s="541">
        <f>COUNTIFS('Faturamento NNE'!$E$2:$E$707,'Infos Relatório'!$B$2,'Faturamento NNE'!$F$2:$F$707,'Infos Relatório'!$B33,'Faturamento NNE'!$AA$2:$AA$707,'Infos Relatório'!AG$1)</f>
        <v>0</v>
      </c>
      <c r="AH33" s="542">
        <f>SUMIFS('Faturamento NNE'!$H$2:$H$707,'Faturamento NNE'!$E$2:$E$707,'Infos Relatório'!$B$2,'Faturamento NNE'!$F$2:$F$707,'Infos Relatório'!$B33,'Faturamento NNE'!$AA$2:$AA$707,'Infos Relatório'!AG$1)</f>
        <v>0</v>
      </c>
      <c r="AI33" s="542">
        <f>SUMIFS('Faturamento NNE'!$K$2:$K$707,'Faturamento NNE'!$E$2:$E$707,'Infos Relatório'!$B$2,'Faturamento NNE'!$F$2:$F$707,'Infos Relatório'!$B33,'Faturamento NNE'!$AA$2:$AA$707,'Infos Relatório'!AG$1)</f>
        <v>0</v>
      </c>
      <c r="AJ33" s="546">
        <f>SUMIFS('Faturamento NNE'!$P$2:$P$707,'Faturamento NNE'!$E$2:$E$707,'Infos Relatório'!$B$2,'Faturamento NNE'!$F$2:$F$707,'Infos Relatório'!$B33,'Faturamento NNE'!$AA$2:$AA$707,'Infos Relatório'!AG$1,'Faturamento NNE'!$U$2:$U$707,"Sim")+SUMIFS('Faturamento NNE'!$Q$2:$Q$707,'Faturamento NNE'!$E$2:$E$707,'Infos Relatório'!$B$2,'Faturamento NNE'!$F$2:$F$707,'Infos Relatório'!$B33,'Faturamento NNE'!$AA$2:$AA$707,'Infos Relatório'!AG$1,'Faturamento NNE'!$U$2:$U$707,"Sim")</f>
        <v>0</v>
      </c>
      <c r="AK33" s="227" t="e">
        <f t="shared" si="4"/>
        <v>#DIV/0!</v>
      </c>
      <c r="AL33" s="545">
        <f>SUMIFS('Faturamento NNE'!$I$2:$I$707,'Faturamento NNE'!$E$2:$E$707,'Infos Relatório'!$B$2,'Faturamento NNE'!$F$2:$F$707,'Infos Relatório'!$B33,'Faturamento NNE'!$AA$2:$AA$707,'Infos Relatório'!AG$1)</f>
        <v>0</v>
      </c>
      <c r="AM33" s="541">
        <f>COUNTIFS('Faturamento NNE'!$E$2:$E$707,'Infos Relatório'!$B$2,'Faturamento NNE'!$F$2:$F$707,'Infos Relatório'!$B33,'Faturamento NNE'!$AA$2:$AA$707,'Infos Relatório'!AM$1)</f>
        <v>0</v>
      </c>
      <c r="AN33" s="542">
        <f>SUMIFS('Faturamento NNE'!$H$2:$H$707,'Faturamento NNE'!$E$2:$E$707,'Infos Relatório'!$B$2,'Faturamento NNE'!$F$2:$F$707,'Infos Relatório'!$B33,'Faturamento NNE'!$AA$2:$AA$707,'Infos Relatório'!AM$1)</f>
        <v>0</v>
      </c>
      <c r="AO33" s="542">
        <f>SUMIFS('Faturamento NNE'!$K$2:$K$707,'Faturamento NNE'!$E$2:$E$707,'Infos Relatório'!$B$2,'Faturamento NNE'!$F$2:$F$707,'Infos Relatório'!$B33,'Faturamento NNE'!$AA$2:$AA$707,'Infos Relatório'!AM$1)</f>
        <v>0</v>
      </c>
      <c r="AP33" s="546">
        <f>SUMIFS('Faturamento NNE'!$P$2:$P$707,'Faturamento NNE'!$E$2:$E$707,'Infos Relatório'!$B$2,'Faturamento NNE'!$F$2:$F$707,'Infos Relatório'!$B33,'Faturamento NNE'!$AA$2:$AA$707,'Infos Relatório'!AM$1,'Faturamento NNE'!$U$2:$U$707,"Sim")+SUMIFS('Faturamento NNE'!$Q$2:$Q$707,'Faturamento NNE'!$E$2:$E$707,'Infos Relatório'!$B$2,'Faturamento NNE'!$F$2:$F$707,'Infos Relatório'!$B33,'Faturamento NNE'!$AA$2:$AA$707,'Infos Relatório'!AM$1,'Faturamento NNE'!$U$2:$U$707,"Sim")</f>
        <v>0</v>
      </c>
      <c r="AQ33" s="227" t="e">
        <f t="shared" si="5"/>
        <v>#DIV/0!</v>
      </c>
      <c r="AR33" s="545">
        <f>SUMIFS('Faturamento NNE'!$I$2:$I$707,'Faturamento NNE'!$E$2:$E$707,'Infos Relatório'!$B$2,'Faturamento NNE'!$F$2:$F$707,'Infos Relatório'!$B33,'Faturamento NNE'!$AA$2:$AA$707,'Infos Relatório'!AM$1)</f>
        <v>0</v>
      </c>
      <c r="AS33" s="541">
        <f>COUNTIFS('Faturamento NNE'!$E$2:$E$707,'Infos Relatório'!$B$2,'Faturamento NNE'!$F$2:$F$707,'Infos Relatório'!$B33,'Faturamento NNE'!$AA$2:$AA$707,'Infos Relatório'!AS$1)</f>
        <v>0</v>
      </c>
      <c r="AT33" s="542">
        <f>SUMIFS('Faturamento NNE'!$H$2:$H$707,'Faturamento NNE'!$E$2:$E$707,'Infos Relatório'!$B$2,'Faturamento NNE'!$F$2:$F$707,'Infos Relatório'!$B33,'Faturamento NNE'!$AA$2:$AA$707,'Infos Relatório'!AS$1)</f>
        <v>0</v>
      </c>
      <c r="AU33" s="542">
        <f>SUMIFS('Faturamento NNE'!$K$2:$K$707,'Faturamento NNE'!$E$2:$E$707,'Infos Relatório'!$B$2,'Faturamento NNE'!$F$2:$F$707,'Infos Relatório'!$B33,'Faturamento NNE'!$AA$2:$AA$707,'Infos Relatório'!AS$1)</f>
        <v>0</v>
      </c>
      <c r="AV33" s="546">
        <f>SUMIFS('Faturamento NNE'!$P$2:$P$707,'Faturamento NNE'!$E$2:$E$707,'Infos Relatório'!$B$2,'Faturamento NNE'!$F$2:$F$707,'Infos Relatório'!$B33,'Faturamento NNE'!$AA$2:$AA$707,'Infos Relatório'!AS$1,'Faturamento NNE'!$U$2:$U$707,"Sim")+SUMIFS('Faturamento NNE'!$Q$2:$Q$707,'Faturamento NNE'!$E$2:$E$707,'Infos Relatório'!$B$2,'Faturamento NNE'!$F$2:$F$707,'Infos Relatório'!$B33,'Faturamento NNE'!$AA$2:$AA$707,'Infos Relatório'!AS$1,'Faturamento NNE'!$U$2:$U$707,"Sim")</f>
        <v>0</v>
      </c>
      <c r="AW33" s="227" t="e">
        <f t="shared" si="6"/>
        <v>#DIV/0!</v>
      </c>
      <c r="AX33" s="545">
        <f>SUMIFS('Faturamento NNE'!$I$2:$I$707,'Faturamento NNE'!$E$2:$E$707,'Infos Relatório'!$B$2,'Faturamento NNE'!$F$2:$F$707,'Infos Relatório'!$B33,'Faturamento NNE'!$AA$2:$AA$707,'Infos Relatório'!AS$1)</f>
        <v>0</v>
      </c>
      <c r="AY33" s="541">
        <f>COUNTIFS('Faturamento NNE'!$E$2:$E$707,'Infos Relatório'!$B$2,'Faturamento NNE'!$F$2:$F$707,'Infos Relatório'!$B33,'Faturamento NNE'!$AA$2:$AA$707,'Infos Relatório'!AY$1)</f>
        <v>0</v>
      </c>
      <c r="AZ33" s="542">
        <f>SUMIFS('Faturamento NNE'!$H$2:$H$707,'Faturamento NNE'!$E$2:$E$707,'Infos Relatório'!$B$2,'Faturamento NNE'!$F$2:$F$707,'Infos Relatório'!$B33,'Faturamento NNE'!$AA$2:$AA$707,'Infos Relatório'!AY$1)</f>
        <v>0</v>
      </c>
      <c r="BA33" s="542">
        <f>SUMIFS('Faturamento NNE'!$K$2:$K$707,'Faturamento NNE'!$E$2:$E$707,'Infos Relatório'!$B$2,'Faturamento NNE'!$F$2:$F$707,'Infos Relatório'!$B33,'Faturamento NNE'!$AA$2:$AA$707,'Infos Relatório'!AY$1)</f>
        <v>0</v>
      </c>
      <c r="BB33" s="546">
        <f>SUMIFS('Faturamento NNE'!$P$2:$P$707,'Faturamento NNE'!$E$2:$E$707,'Infos Relatório'!$B$2,'Faturamento NNE'!$F$2:$F$707,'Infos Relatório'!$B33,'Faturamento NNE'!$AA$2:$AA$707,'Infos Relatório'!AY$1,'Faturamento NNE'!$U$2:$U$707,"Sim")+SUMIFS('Faturamento NNE'!$Q$2:$Q$707,'Faturamento NNE'!$E$2:$E$707,'Infos Relatório'!$B$2,'Faturamento NNE'!$F$2:$F$707,'Infos Relatório'!$B33,'Faturamento NNE'!$AA$2:$AA$707,'Infos Relatório'!AY$1,'Faturamento NNE'!$U$2:$U$707,"Sim")</f>
        <v>0</v>
      </c>
      <c r="BC33" s="227" t="e">
        <f t="shared" si="7"/>
        <v>#DIV/0!</v>
      </c>
      <c r="BD33" s="545">
        <f>SUMIFS('Faturamento NNE'!$I$2:$I$707,'Faturamento NNE'!$E$2:$E$707,'Infos Relatório'!$B$2,'Faturamento NNE'!$F$2:$F$707,'Infos Relatório'!$B33,'Faturamento NNE'!$AA$2:$AA$707,'Infos Relatório'!AY$1)</f>
        <v>0</v>
      </c>
      <c r="BE33" s="541">
        <f>COUNTIFS('Faturamento NNE'!$E$2:$E$707,'Infos Relatório'!$B$2,'Faturamento NNE'!$F$2:$F$707,'Infos Relatório'!$B33,'Faturamento NNE'!$AA$2:$AA$707,'Infos Relatório'!BE$1)</f>
        <v>0</v>
      </c>
      <c r="BF33" s="542">
        <f>SUMIFS('Faturamento NNE'!$H$2:$H$707,'Faturamento NNE'!$E$2:$E$707,'Infos Relatório'!$B$2,'Faturamento NNE'!$F$2:$F$707,'Infos Relatório'!$B33,'Faturamento NNE'!$AA$2:$AA$707,'Infos Relatório'!BE$1)</f>
        <v>0</v>
      </c>
      <c r="BG33" s="542">
        <f>SUMIFS('Faturamento NNE'!$K$2:$K$707,'Faturamento NNE'!$E$2:$E$707,'Infos Relatório'!$B$2,'Faturamento NNE'!$F$2:$F$707,'Infos Relatório'!$B33,'Faturamento NNE'!$AA$2:$AA$707,'Infos Relatório'!BE$1)</f>
        <v>0</v>
      </c>
      <c r="BH33" s="546">
        <f>SUMIFS('Faturamento NNE'!$P$2:$P$707,'Faturamento NNE'!$E$2:$E$707,'Infos Relatório'!$B$2,'Faturamento NNE'!$F$2:$F$707,'Infos Relatório'!$B33,'Faturamento NNE'!$AA$2:$AA$707,'Infos Relatório'!BE$1,'Faturamento NNE'!$U$2:$U$707,"Sim")+SUMIFS('Faturamento NNE'!$Q$2:$Q$707,'Faturamento NNE'!$E$2:$E$707,'Infos Relatório'!$B$2,'Faturamento NNE'!$F$2:$F$707,'Infos Relatório'!$B33,'Faturamento NNE'!$AA$2:$AA$707,'Infos Relatório'!BE$1,'Faturamento NNE'!$U$2:$U$707,"Sim")</f>
        <v>0</v>
      </c>
      <c r="BI33" s="227" t="e">
        <f t="shared" si="8"/>
        <v>#DIV/0!</v>
      </c>
      <c r="BJ33" s="545">
        <f>SUMIFS('Faturamento NNE'!$I$2:$I$707,'Faturamento NNE'!$E$2:$E$707,'Infos Relatório'!$B$2,'Faturamento NNE'!$F$2:$F$707,'Infos Relatório'!$B33,'Faturamento NNE'!$AA$2:$AA$707,'Infos Relatório'!BE$1)</f>
        <v>0</v>
      </c>
      <c r="BK33" s="541">
        <f>COUNTIFS('Faturamento NNE'!$E$2:$E$707,'Infos Relatório'!$B$2,'Faturamento NNE'!$F$2:$F$707,'Infos Relatório'!$B33,'Faturamento NNE'!$AA$2:$AA$707,'Infos Relatório'!BK$1)</f>
        <v>0</v>
      </c>
      <c r="BL33" s="542">
        <f>SUMIFS('Faturamento NNE'!$H$2:$H$707,'Faturamento NNE'!$E$2:$E$707,'Infos Relatório'!$B$2,'Faturamento NNE'!$F$2:$F$707,'Infos Relatório'!$B33,'Faturamento NNE'!$AA$2:$AA$707,'Infos Relatório'!BK$1)</f>
        <v>0</v>
      </c>
      <c r="BM33" s="542">
        <f>SUMIFS('Faturamento NNE'!$K$2:$K$707,'Faturamento NNE'!$E$2:$E$707,'Infos Relatório'!$B$2,'Faturamento NNE'!$F$2:$F$707,'Infos Relatório'!$B33,'Faturamento NNE'!$AA$2:$AA$707,'Infos Relatório'!BK$1)</f>
        <v>0</v>
      </c>
      <c r="BN33" s="546">
        <f>SUMIFS('Faturamento NNE'!$P$2:$P$707,'Faturamento NNE'!$E$2:$E$707,'Infos Relatório'!$B$2,'Faturamento NNE'!$F$2:$F$707,'Infos Relatório'!$B33,'Faturamento NNE'!$AA$2:$AA$707,'Infos Relatório'!BK$1,'Faturamento NNE'!$U$2:$U$707,"Sim")+SUMIFS('Faturamento NNE'!$Q$2:$Q$707,'Faturamento NNE'!$E$2:$E$707,'Infos Relatório'!$B$2,'Faturamento NNE'!$F$2:$F$707,'Infos Relatório'!$B33,'Faturamento NNE'!$AA$2:$AA$707,'Infos Relatório'!BK$1,'Faturamento NNE'!$U$2:$U$707,"Sim")</f>
        <v>0</v>
      </c>
      <c r="BO33" s="227" t="e">
        <f t="shared" si="9"/>
        <v>#DIV/0!</v>
      </c>
      <c r="BP33" s="545">
        <f>SUMIFS('Faturamento NNE'!$I$2:$I$707,'Faturamento NNE'!$E$2:$E$707,'Infos Relatório'!$B$2,'Faturamento NNE'!$F$2:$F$707,'Infos Relatório'!$B33,'Faturamento NNE'!$AA$2:$AA$707,'Infos Relatório'!BK$1)</f>
        <v>0</v>
      </c>
      <c r="BQ33" s="541">
        <f>COUNTIFS('Faturamento NNE'!$E$2:$E$707,'Infos Relatório'!$B$2,'Faturamento NNE'!$F$2:$F$707,'Infos Relatório'!$B33,'Faturamento NNE'!$AA$2:$AA$707,'Infos Relatório'!BQ$1)</f>
        <v>0</v>
      </c>
      <c r="BR33" s="542">
        <f>SUMIFS('Faturamento NNE'!$H$2:$H$707,'Faturamento NNE'!$E$2:$E$707,'Infos Relatório'!$B$2,'Faturamento NNE'!$F$2:$F$707,'Infos Relatório'!$B33,'Faturamento NNE'!$AA$2:$AA$707,'Infos Relatório'!BQ$1)</f>
        <v>0</v>
      </c>
      <c r="BS33" s="542">
        <f>SUMIFS('Faturamento NNE'!$K$2:$K$707,'Faturamento NNE'!$E$2:$E$707,'Infos Relatório'!$B$2,'Faturamento NNE'!$F$2:$F$707,'Infos Relatório'!$B33,'Faturamento NNE'!$AA$2:$AA$707,'Infos Relatório'!BQ$1)</f>
        <v>0</v>
      </c>
      <c r="BT33" s="546">
        <f>SUMIFS('Faturamento NNE'!$P$2:$P$707,'Faturamento NNE'!$E$2:$E$707,'Infos Relatório'!$B$2,'Faturamento NNE'!$F$2:$F$707,'Infos Relatório'!$B33,'Faturamento NNE'!$AA$2:$AA$707,'Infos Relatório'!BQ$1,'Faturamento NNE'!$U$2:$U$707,"Sim")+SUMIFS('Faturamento NNE'!$Q$2:$Q$707,'Faturamento NNE'!$E$2:$E$707,'Infos Relatório'!$B$2,'Faturamento NNE'!$F$2:$F$707,'Infos Relatório'!$B33,'Faturamento NNE'!$AA$2:$AA$707,'Infos Relatório'!BQ$1,'Faturamento NNE'!$U$2:$U$707,"Sim")</f>
        <v>0</v>
      </c>
      <c r="BU33" s="227" t="e">
        <f t="shared" si="10"/>
        <v>#DIV/0!</v>
      </c>
      <c r="BV33" s="545">
        <f>SUMIFS('Faturamento NNE'!$I$2:$I$707,'Faturamento NNE'!$E$2:$E$707,'Infos Relatório'!$B$2,'Faturamento NNE'!$F$2:$F$707,'Infos Relatório'!$B33,'Faturamento NNE'!$AA$2:$AA$707,'Infos Relatório'!BQ$1)</f>
        <v>0</v>
      </c>
    </row>
    <row r="34" spans="2:74">
      <c r="B34" s="217" t="s">
        <v>161</v>
      </c>
      <c r="C34" s="541">
        <f>COUNTIFS('Faturamento NNE'!$E$2:$E$707,'Infos Relatório'!$B$2,'Faturamento NNE'!$F$2:$F$707,'Infos Relatório'!$B34,'Faturamento NNE'!$AA$2:$AA$707,'Infos Relatório'!C$1)</f>
        <v>0</v>
      </c>
      <c r="D34" s="542">
        <f>SUMIFS('Faturamento NNE'!$H$2:$H$707,'Faturamento NNE'!$E$2:$E$707,'Infos Relatório'!$B$2,'Faturamento NNE'!$F$2:$F$707,'Infos Relatório'!$B34,'Faturamento NNE'!$AA$2:$AA$707,'Infos Relatório'!C$1)</f>
        <v>0</v>
      </c>
      <c r="E34" s="543">
        <f>SUMIFS('Faturamento NNE'!$K$2:$K$707,'Faturamento NNE'!$E$2:$E$707,'Infos Relatório'!$B$2,'Faturamento NNE'!$F$2:$F$707,'Infos Relatório'!$B34,'Faturamento NNE'!$AA$2:$AA$707,'Infos Relatório'!C$1)</f>
        <v>0</v>
      </c>
      <c r="F34" s="544">
        <f>SUMIFS('Faturamento NNE'!$P$2:$P$707,'Faturamento NNE'!$E$2:$E$707,'Infos Relatório'!$B$2,'Faturamento NNE'!$F$2:$F$707,'Infos Relatório'!$B34,'Faturamento NNE'!$AA$2:$AA$707,'Infos Relatório'!C$1,'Faturamento NNE'!$U$2:$U$707,"Sim")+SUMIFS('Faturamento NNE'!$Q$2:$Q$707,'Faturamento NNE'!$E$2:$E$707,'Infos Relatório'!$B$2,'Faturamento NNE'!$F$2:$F$707,'Infos Relatório'!$B34,'Faturamento NNE'!$AA$2:$AA$707,'Infos Relatório'!C$1,'Faturamento NNE'!$U$2:$U$707,"Sim")</f>
        <v>0</v>
      </c>
      <c r="G34" s="283" t="e">
        <f t="shared" si="11"/>
        <v>#DIV/0!</v>
      </c>
      <c r="H34" s="545">
        <f>SUMIFS('Faturamento NNE'!$I$2:$I$707,'Faturamento NNE'!$E$2:$E$707,'Infos Relatório'!$B$2,'Faturamento NNE'!$F$2:$F$707,'Infos Relatório'!$B34,'Faturamento NNE'!$AA$2:$AA$707,'Infos Relatório'!C$1)</f>
        <v>0</v>
      </c>
      <c r="I34" s="541">
        <f>COUNTIFS('Faturamento NNE'!$E$2:$E$707,'Infos Relatório'!$B$2,'Faturamento NNE'!$F$2:$F$707,'Infos Relatório'!$B34,'Faturamento NNE'!$AA$2:$AA$707,'Infos Relatório'!I$1)</f>
        <v>0</v>
      </c>
      <c r="J34" s="542">
        <f>SUMIFS('Faturamento NNE'!$H$2:$H$707,'Faturamento NNE'!$E$2:$E$707,'Infos Relatório'!$B$2,'Faturamento NNE'!$F$2:$F$707,'Infos Relatório'!$B34,'Faturamento NNE'!$AA$2:$AA$707,'Infos Relatório'!I$1)</f>
        <v>0</v>
      </c>
      <c r="K34" s="543">
        <f>SUMIFS('Faturamento NNE'!$K$2:$K$707,'Faturamento NNE'!$E$2:$E$707,'Infos Relatório'!$B$2,'Faturamento NNE'!$F$2:$F$707,'Infos Relatório'!$B34,'Faturamento NNE'!$AA$2:$AA$707,'Infos Relatório'!I$1)</f>
        <v>0</v>
      </c>
      <c r="L34" s="544">
        <f>SUMIFS('Faturamento NNE'!$P$2:$P$707,'Faturamento NNE'!$E$2:$E$707,'Infos Relatório'!$B$2,'Faturamento NNE'!$F$2:$F$707,'Infos Relatório'!$B34,'Faturamento NNE'!$AA$2:$AA$707,'Infos Relatório'!I$1,'Faturamento NNE'!$U$2:$U$707,"Sim")+SUMIFS('Faturamento NNE'!$Q$2:$Q$707,'Faturamento NNE'!$E$2:$E$707,'Infos Relatório'!$B$2,'Faturamento NNE'!$F$2:$F$707,'Infos Relatório'!$B34,'Faturamento NNE'!$AA$2:$AA$707,'Infos Relatório'!I$1,'Faturamento NNE'!$U$2:$U$707,"Sim")</f>
        <v>0</v>
      </c>
      <c r="M34" s="283" t="e">
        <f t="shared" si="0"/>
        <v>#DIV/0!</v>
      </c>
      <c r="N34" s="545">
        <f>SUMIFS('Faturamento NNE'!$I$2:$I$707,'Faturamento NNE'!$E$2:$E$707,'Infos Relatório'!$B$2,'Faturamento NNE'!$F$2:$F$707,'Infos Relatório'!$B34,'Faturamento NNE'!$AA$2:$AA$707,'Infos Relatório'!I$1)</f>
        <v>0</v>
      </c>
      <c r="O34" s="541">
        <f>COUNTIFS('Faturamento NNE'!$E$2:$E$707,'Infos Relatório'!$B$2,'Faturamento NNE'!$F$2:$F$707,'Infos Relatório'!$B34,'Faturamento NNE'!$AA$2:$AA$707,'Infos Relatório'!O$1)</f>
        <v>0</v>
      </c>
      <c r="P34" s="542">
        <f>SUMIFS('Faturamento NNE'!$H$2:$H$707,'Faturamento NNE'!$E$2:$E$707,'Infos Relatório'!$B$2,'Faturamento NNE'!$F$2:$F$707,'Infos Relatório'!$B34,'Faturamento NNE'!$AA$2:$AA$707,'Infos Relatório'!O$1)</f>
        <v>0</v>
      </c>
      <c r="Q34" s="542">
        <f>SUMIFS('Faturamento NNE'!$K$2:$K$707,'Faturamento NNE'!$E$2:$E$707,'Infos Relatório'!$B$2,'Faturamento NNE'!$F$2:$F$707,'Infos Relatório'!$B34,'Faturamento NNE'!$AA$2:$AA$707,'Infos Relatório'!O$1)</f>
        <v>0</v>
      </c>
      <c r="R34" s="546">
        <f>SUMIFS('Faturamento NNE'!$P$2:$P$707,'Faturamento NNE'!$E$2:$E$707,'Infos Relatório'!$B$2,'Faturamento NNE'!$F$2:$F$707,'Infos Relatório'!$B34,'Faturamento NNE'!$AA$2:$AA$707,'Infos Relatório'!O$1,'Faturamento NNE'!$U$2:$U$707,"Sim")+SUMIFS('Faturamento NNE'!$Q$2:$Q$707,'Faturamento NNE'!$E$2:$E$707,'Infos Relatório'!$B$2,'Faturamento NNE'!$F$2:$F$707,'Infos Relatório'!$B34,'Faturamento NNE'!$AA$2:$AA$707,'Infos Relatório'!O$1,'Faturamento NNE'!$U$2:$U$707,"Sim")</f>
        <v>0</v>
      </c>
      <c r="S34" s="227" t="e">
        <f t="shared" si="1"/>
        <v>#DIV/0!</v>
      </c>
      <c r="T34" s="545">
        <f>SUMIFS('Faturamento NNE'!$I$2:$I$707,'Faturamento NNE'!$E$2:$E$707,'Infos Relatório'!$B$2,'Faturamento NNE'!$F$2:$F$707,'Infos Relatório'!$B34,'Faturamento NNE'!$AA$2:$AA$707,'Infos Relatório'!O$1)</f>
        <v>0</v>
      </c>
      <c r="U34" s="541">
        <f>COUNTIFS('Faturamento NNE'!$E$2:$E$707,'Infos Relatório'!$B$2,'Faturamento NNE'!$F$2:$F$707,'Infos Relatório'!$B34,'Faturamento NNE'!$AA$2:$AA$707,'Infos Relatório'!U$1)</f>
        <v>0</v>
      </c>
      <c r="V34" s="542">
        <f>SUMIFS('Faturamento NNE'!$H$2:$H$707,'Faturamento NNE'!$E$2:$E$707,'Infos Relatório'!$B$2,'Faturamento NNE'!$F$2:$F$707,'Infos Relatório'!$B34,'Faturamento NNE'!$AA$2:$AA$707,'Infos Relatório'!U$1)</f>
        <v>0</v>
      </c>
      <c r="W34" s="542">
        <f>SUMIFS('Faturamento NNE'!$K$2:$K$707,'Faturamento NNE'!$E$2:$E$707,'Infos Relatório'!$B$2,'Faturamento NNE'!$F$2:$F$707,'Infos Relatório'!$B34,'Faturamento NNE'!$AA$2:$AA$707,'Infos Relatório'!U$1)</f>
        <v>0</v>
      </c>
      <c r="X34" s="546">
        <f>SUMIFS('Faturamento NNE'!$P$2:$P$707,'Faturamento NNE'!$E$2:$E$707,'Infos Relatório'!$B$2,'Faturamento NNE'!$F$2:$F$707,'Infos Relatório'!$B34,'Faturamento NNE'!$AA$2:$AA$707,'Infos Relatório'!U$1,'Faturamento NNE'!$U$2:$U$707,"Sim")+SUMIFS('Faturamento NNE'!$Q$2:$Q$707,'Faturamento NNE'!$E$2:$E$707,'Infos Relatório'!$B$2,'Faturamento NNE'!$F$2:$F$707,'Infos Relatório'!$B34,'Faturamento NNE'!$AA$2:$AA$707,'Infos Relatório'!U$1,'Faturamento NNE'!$U$2:$U$707,"Sim")</f>
        <v>0</v>
      </c>
      <c r="Y34" s="227" t="e">
        <f t="shared" si="2"/>
        <v>#DIV/0!</v>
      </c>
      <c r="Z34" s="545">
        <f>SUMIFS('Faturamento NNE'!$I$2:$I$707,'Faturamento NNE'!$E$2:$E$707,'Infos Relatório'!$B$2,'Faturamento NNE'!$F$2:$F$707,'Infos Relatório'!$B34,'Faturamento NNE'!$AA$2:$AA$707,'Infos Relatório'!U$1)</f>
        <v>0</v>
      </c>
      <c r="AA34" s="541">
        <f>COUNTIFS('Faturamento NNE'!$E$2:$E$707,'Infos Relatório'!$B$2,'Faturamento NNE'!$F$2:$F$707,'Infos Relatório'!$B34,'Faturamento NNE'!$AA$2:$AA$707,'Infos Relatório'!AA$1)</f>
        <v>0</v>
      </c>
      <c r="AB34" s="542">
        <f>SUMIFS('Faturamento NNE'!$H$2:$H$707,'Faturamento NNE'!$E$2:$E$707,'Infos Relatório'!$B$2,'Faturamento NNE'!$F$2:$F$707,'Infos Relatório'!$B34,'Faturamento NNE'!$AA$2:$AA$707,'Infos Relatório'!AA$1)</f>
        <v>0</v>
      </c>
      <c r="AC34" s="542">
        <f>SUMIFS('Faturamento NNE'!$K$2:$K$707,'Faturamento NNE'!$E$2:$E$707,'Infos Relatório'!$B$2,'Faturamento NNE'!$F$2:$F$707,'Infos Relatório'!$B34,'Faturamento NNE'!$AA$2:$AA$707,'Infos Relatório'!AA$1)</f>
        <v>0</v>
      </c>
      <c r="AD34" s="546">
        <f>SUMIFS('Faturamento NNE'!$P$2:$P$707,'Faturamento NNE'!$E$2:$E$707,'Infos Relatório'!$B$2,'Faturamento NNE'!$F$2:$F$707,'Infos Relatório'!$B34,'Faturamento NNE'!$AA$2:$AA$707,'Infos Relatório'!AA$1,'Faturamento NNE'!$U$2:$U$707,"Sim")+SUMIFS('Faturamento NNE'!$Q$2:$Q$707,'Faturamento NNE'!$E$2:$E$707,'Infos Relatório'!$B$2,'Faturamento NNE'!$F$2:$F$707,'Infos Relatório'!$B34,'Faturamento NNE'!$AA$2:$AA$707,'Infos Relatório'!AA$1,'Faturamento NNE'!$U$2:$U$707,"Sim")</f>
        <v>0</v>
      </c>
      <c r="AE34" s="227" t="e">
        <f t="shared" si="3"/>
        <v>#DIV/0!</v>
      </c>
      <c r="AF34" s="545">
        <f>SUMIFS('Faturamento NNE'!$I$2:$I$707,'Faturamento NNE'!$E$2:$E$707,'Infos Relatório'!$B$2,'Faturamento NNE'!$F$2:$F$707,'Infos Relatório'!$B34,'Faturamento NNE'!$AA$2:$AA$707,'Infos Relatório'!AA$1)</f>
        <v>0</v>
      </c>
      <c r="AG34" s="541">
        <f>COUNTIFS('Faturamento NNE'!$E$2:$E$707,'Infos Relatório'!$B$2,'Faturamento NNE'!$F$2:$F$707,'Infos Relatório'!$B34,'Faturamento NNE'!$AA$2:$AA$707,'Infos Relatório'!AG$1)</f>
        <v>0</v>
      </c>
      <c r="AH34" s="542">
        <f>SUMIFS('Faturamento NNE'!$H$2:$H$707,'Faturamento NNE'!$E$2:$E$707,'Infos Relatório'!$B$2,'Faturamento NNE'!$F$2:$F$707,'Infos Relatório'!$B34,'Faturamento NNE'!$AA$2:$AA$707,'Infos Relatório'!AG$1)</f>
        <v>0</v>
      </c>
      <c r="AI34" s="542">
        <f>SUMIFS('Faturamento NNE'!$K$2:$K$707,'Faturamento NNE'!$E$2:$E$707,'Infos Relatório'!$B$2,'Faturamento NNE'!$F$2:$F$707,'Infos Relatório'!$B34,'Faturamento NNE'!$AA$2:$AA$707,'Infos Relatório'!AG$1)</f>
        <v>0</v>
      </c>
      <c r="AJ34" s="546">
        <f>SUMIFS('Faturamento NNE'!$P$2:$P$707,'Faturamento NNE'!$E$2:$E$707,'Infos Relatório'!$B$2,'Faturamento NNE'!$F$2:$F$707,'Infos Relatório'!$B34,'Faturamento NNE'!$AA$2:$AA$707,'Infos Relatório'!AG$1,'Faturamento NNE'!$U$2:$U$707,"Sim")+SUMIFS('Faturamento NNE'!$Q$2:$Q$707,'Faturamento NNE'!$E$2:$E$707,'Infos Relatório'!$B$2,'Faturamento NNE'!$F$2:$F$707,'Infos Relatório'!$B34,'Faturamento NNE'!$AA$2:$AA$707,'Infos Relatório'!AG$1,'Faturamento NNE'!$U$2:$U$707,"Sim")</f>
        <v>0</v>
      </c>
      <c r="AK34" s="227" t="e">
        <f t="shared" si="4"/>
        <v>#DIV/0!</v>
      </c>
      <c r="AL34" s="545">
        <f>SUMIFS('Faturamento NNE'!$I$2:$I$707,'Faturamento NNE'!$E$2:$E$707,'Infos Relatório'!$B$2,'Faturamento NNE'!$F$2:$F$707,'Infos Relatório'!$B34,'Faturamento NNE'!$AA$2:$AA$707,'Infos Relatório'!AG$1)</f>
        <v>0</v>
      </c>
      <c r="AM34" s="541">
        <f>COUNTIFS('Faturamento NNE'!$E$2:$E$707,'Infos Relatório'!$B$2,'Faturamento NNE'!$F$2:$F$707,'Infos Relatório'!$B34,'Faturamento NNE'!$AA$2:$AA$707,'Infos Relatório'!AM$1)</f>
        <v>0</v>
      </c>
      <c r="AN34" s="542">
        <f>SUMIFS('Faturamento NNE'!$H$2:$H$707,'Faturamento NNE'!$E$2:$E$707,'Infos Relatório'!$B$2,'Faturamento NNE'!$F$2:$F$707,'Infos Relatório'!$B34,'Faturamento NNE'!$AA$2:$AA$707,'Infos Relatório'!AM$1)</f>
        <v>0</v>
      </c>
      <c r="AO34" s="542">
        <f>SUMIFS('Faturamento NNE'!$K$2:$K$707,'Faturamento NNE'!$E$2:$E$707,'Infos Relatório'!$B$2,'Faturamento NNE'!$F$2:$F$707,'Infos Relatório'!$B34,'Faturamento NNE'!$AA$2:$AA$707,'Infos Relatório'!AM$1)</f>
        <v>0</v>
      </c>
      <c r="AP34" s="546">
        <f>SUMIFS('Faturamento NNE'!$P$2:$P$707,'Faturamento NNE'!$E$2:$E$707,'Infos Relatório'!$B$2,'Faturamento NNE'!$F$2:$F$707,'Infos Relatório'!$B34,'Faturamento NNE'!$AA$2:$AA$707,'Infos Relatório'!AM$1,'Faturamento NNE'!$U$2:$U$707,"Sim")+SUMIFS('Faturamento NNE'!$Q$2:$Q$707,'Faturamento NNE'!$E$2:$E$707,'Infos Relatório'!$B$2,'Faturamento NNE'!$F$2:$F$707,'Infos Relatório'!$B34,'Faturamento NNE'!$AA$2:$AA$707,'Infos Relatório'!AM$1,'Faturamento NNE'!$U$2:$U$707,"Sim")</f>
        <v>0</v>
      </c>
      <c r="AQ34" s="227" t="e">
        <f t="shared" si="5"/>
        <v>#DIV/0!</v>
      </c>
      <c r="AR34" s="545">
        <f>SUMIFS('Faturamento NNE'!$I$2:$I$707,'Faturamento NNE'!$E$2:$E$707,'Infos Relatório'!$B$2,'Faturamento NNE'!$F$2:$F$707,'Infos Relatório'!$B34,'Faturamento NNE'!$AA$2:$AA$707,'Infos Relatório'!AM$1)</f>
        <v>0</v>
      </c>
      <c r="AS34" s="541">
        <f>COUNTIFS('Faturamento NNE'!$E$2:$E$707,'Infos Relatório'!$B$2,'Faturamento NNE'!$F$2:$F$707,'Infos Relatório'!$B34,'Faturamento NNE'!$AA$2:$AA$707,'Infos Relatório'!AS$1)</f>
        <v>0</v>
      </c>
      <c r="AT34" s="542">
        <f>SUMIFS('Faturamento NNE'!$H$2:$H$707,'Faturamento NNE'!$E$2:$E$707,'Infos Relatório'!$B$2,'Faturamento NNE'!$F$2:$F$707,'Infos Relatório'!$B34,'Faturamento NNE'!$AA$2:$AA$707,'Infos Relatório'!AS$1)</f>
        <v>0</v>
      </c>
      <c r="AU34" s="542">
        <f>SUMIFS('Faturamento NNE'!$K$2:$K$707,'Faturamento NNE'!$E$2:$E$707,'Infos Relatório'!$B$2,'Faturamento NNE'!$F$2:$F$707,'Infos Relatório'!$B34,'Faturamento NNE'!$AA$2:$AA$707,'Infos Relatório'!AS$1)</f>
        <v>0</v>
      </c>
      <c r="AV34" s="546">
        <f>SUMIFS('Faturamento NNE'!$P$2:$P$707,'Faturamento NNE'!$E$2:$E$707,'Infos Relatório'!$B$2,'Faturamento NNE'!$F$2:$F$707,'Infos Relatório'!$B34,'Faturamento NNE'!$AA$2:$AA$707,'Infos Relatório'!AS$1,'Faturamento NNE'!$U$2:$U$707,"Sim")+SUMIFS('Faturamento NNE'!$Q$2:$Q$707,'Faturamento NNE'!$E$2:$E$707,'Infos Relatório'!$B$2,'Faturamento NNE'!$F$2:$F$707,'Infos Relatório'!$B34,'Faturamento NNE'!$AA$2:$AA$707,'Infos Relatório'!AS$1,'Faturamento NNE'!$U$2:$U$707,"Sim")</f>
        <v>0</v>
      </c>
      <c r="AW34" s="227" t="e">
        <f t="shared" si="6"/>
        <v>#DIV/0!</v>
      </c>
      <c r="AX34" s="545">
        <f>SUMIFS('Faturamento NNE'!$I$2:$I$707,'Faturamento NNE'!$E$2:$E$707,'Infos Relatório'!$B$2,'Faturamento NNE'!$F$2:$F$707,'Infos Relatório'!$B34,'Faturamento NNE'!$AA$2:$AA$707,'Infos Relatório'!AS$1)</f>
        <v>0</v>
      </c>
      <c r="AY34" s="541">
        <f>COUNTIFS('Faturamento NNE'!$E$2:$E$707,'Infos Relatório'!$B$2,'Faturamento NNE'!$F$2:$F$707,'Infos Relatório'!$B34,'Faturamento NNE'!$AA$2:$AA$707,'Infos Relatório'!AY$1)</f>
        <v>0</v>
      </c>
      <c r="AZ34" s="542">
        <f>SUMIFS('Faturamento NNE'!$H$2:$H$707,'Faturamento NNE'!$E$2:$E$707,'Infos Relatório'!$B$2,'Faturamento NNE'!$F$2:$F$707,'Infos Relatório'!$B34,'Faturamento NNE'!$AA$2:$AA$707,'Infos Relatório'!AY$1)</f>
        <v>0</v>
      </c>
      <c r="BA34" s="542">
        <f>SUMIFS('Faturamento NNE'!$K$2:$K$707,'Faturamento NNE'!$E$2:$E$707,'Infos Relatório'!$B$2,'Faturamento NNE'!$F$2:$F$707,'Infos Relatório'!$B34,'Faturamento NNE'!$AA$2:$AA$707,'Infos Relatório'!AY$1)</f>
        <v>0</v>
      </c>
      <c r="BB34" s="546">
        <f>SUMIFS('Faturamento NNE'!$P$2:$P$707,'Faturamento NNE'!$E$2:$E$707,'Infos Relatório'!$B$2,'Faturamento NNE'!$F$2:$F$707,'Infos Relatório'!$B34,'Faturamento NNE'!$AA$2:$AA$707,'Infos Relatório'!AY$1,'Faturamento NNE'!$U$2:$U$707,"Sim")+SUMIFS('Faturamento NNE'!$Q$2:$Q$707,'Faturamento NNE'!$E$2:$E$707,'Infos Relatório'!$B$2,'Faturamento NNE'!$F$2:$F$707,'Infos Relatório'!$B34,'Faturamento NNE'!$AA$2:$AA$707,'Infos Relatório'!AY$1,'Faturamento NNE'!$U$2:$U$707,"Sim")</f>
        <v>0</v>
      </c>
      <c r="BC34" s="227" t="e">
        <f t="shared" si="7"/>
        <v>#DIV/0!</v>
      </c>
      <c r="BD34" s="545">
        <f>SUMIFS('Faturamento NNE'!$I$2:$I$707,'Faturamento NNE'!$E$2:$E$707,'Infos Relatório'!$B$2,'Faturamento NNE'!$F$2:$F$707,'Infos Relatório'!$B34,'Faturamento NNE'!$AA$2:$AA$707,'Infos Relatório'!AY$1)</f>
        <v>0</v>
      </c>
      <c r="BE34" s="541">
        <f>COUNTIFS('Faturamento NNE'!$E$2:$E$707,'Infos Relatório'!$B$2,'Faturamento NNE'!$F$2:$F$707,'Infos Relatório'!$B34,'Faturamento NNE'!$AA$2:$AA$707,'Infos Relatório'!BE$1)</f>
        <v>0</v>
      </c>
      <c r="BF34" s="542">
        <f>SUMIFS('Faturamento NNE'!$H$2:$H$707,'Faturamento NNE'!$E$2:$E$707,'Infos Relatório'!$B$2,'Faturamento NNE'!$F$2:$F$707,'Infos Relatório'!$B34,'Faturamento NNE'!$AA$2:$AA$707,'Infos Relatório'!BE$1)</f>
        <v>0</v>
      </c>
      <c r="BG34" s="542">
        <f>SUMIFS('Faturamento NNE'!$K$2:$K$707,'Faturamento NNE'!$E$2:$E$707,'Infos Relatório'!$B$2,'Faturamento NNE'!$F$2:$F$707,'Infos Relatório'!$B34,'Faturamento NNE'!$AA$2:$AA$707,'Infos Relatório'!BE$1)</f>
        <v>0</v>
      </c>
      <c r="BH34" s="546">
        <f>SUMIFS('Faturamento NNE'!$P$2:$P$707,'Faturamento NNE'!$E$2:$E$707,'Infos Relatório'!$B$2,'Faturamento NNE'!$F$2:$F$707,'Infos Relatório'!$B34,'Faturamento NNE'!$AA$2:$AA$707,'Infos Relatório'!BE$1,'Faturamento NNE'!$U$2:$U$707,"Sim")+SUMIFS('Faturamento NNE'!$Q$2:$Q$707,'Faturamento NNE'!$E$2:$E$707,'Infos Relatório'!$B$2,'Faturamento NNE'!$F$2:$F$707,'Infos Relatório'!$B34,'Faturamento NNE'!$AA$2:$AA$707,'Infos Relatório'!BE$1,'Faturamento NNE'!$U$2:$U$707,"Sim")</f>
        <v>0</v>
      </c>
      <c r="BI34" s="227" t="e">
        <f t="shared" si="8"/>
        <v>#DIV/0!</v>
      </c>
      <c r="BJ34" s="545">
        <f>SUMIFS('Faturamento NNE'!$I$2:$I$707,'Faturamento NNE'!$E$2:$E$707,'Infos Relatório'!$B$2,'Faturamento NNE'!$F$2:$F$707,'Infos Relatório'!$B34,'Faturamento NNE'!$AA$2:$AA$707,'Infos Relatório'!BE$1)</f>
        <v>0</v>
      </c>
      <c r="BK34" s="541">
        <f>COUNTIFS('Faturamento NNE'!$E$2:$E$707,'Infos Relatório'!$B$2,'Faturamento NNE'!$F$2:$F$707,'Infos Relatório'!$B34,'Faturamento NNE'!$AA$2:$AA$707,'Infos Relatório'!BK$1)</f>
        <v>0</v>
      </c>
      <c r="BL34" s="542">
        <f>SUMIFS('Faturamento NNE'!$H$2:$H$707,'Faturamento NNE'!$E$2:$E$707,'Infos Relatório'!$B$2,'Faturamento NNE'!$F$2:$F$707,'Infos Relatório'!$B34,'Faturamento NNE'!$AA$2:$AA$707,'Infos Relatório'!BK$1)</f>
        <v>0</v>
      </c>
      <c r="BM34" s="542">
        <f>SUMIFS('Faturamento NNE'!$K$2:$K$707,'Faturamento NNE'!$E$2:$E$707,'Infos Relatório'!$B$2,'Faturamento NNE'!$F$2:$F$707,'Infos Relatório'!$B34,'Faturamento NNE'!$AA$2:$AA$707,'Infos Relatório'!BK$1)</f>
        <v>0</v>
      </c>
      <c r="BN34" s="546">
        <f>SUMIFS('Faturamento NNE'!$P$2:$P$707,'Faturamento NNE'!$E$2:$E$707,'Infos Relatório'!$B$2,'Faturamento NNE'!$F$2:$F$707,'Infos Relatório'!$B34,'Faturamento NNE'!$AA$2:$AA$707,'Infos Relatório'!BK$1,'Faturamento NNE'!$U$2:$U$707,"Sim")+SUMIFS('Faturamento NNE'!$Q$2:$Q$707,'Faturamento NNE'!$E$2:$E$707,'Infos Relatório'!$B$2,'Faturamento NNE'!$F$2:$F$707,'Infos Relatório'!$B34,'Faturamento NNE'!$AA$2:$AA$707,'Infos Relatório'!BK$1,'Faturamento NNE'!$U$2:$U$707,"Sim")</f>
        <v>0</v>
      </c>
      <c r="BO34" s="227" t="e">
        <f t="shared" si="9"/>
        <v>#DIV/0!</v>
      </c>
      <c r="BP34" s="545">
        <f>SUMIFS('Faturamento NNE'!$I$2:$I$707,'Faturamento NNE'!$E$2:$E$707,'Infos Relatório'!$B$2,'Faturamento NNE'!$F$2:$F$707,'Infos Relatório'!$B34,'Faturamento NNE'!$AA$2:$AA$707,'Infos Relatório'!BK$1)</f>
        <v>0</v>
      </c>
      <c r="BQ34" s="541">
        <f>COUNTIFS('Faturamento NNE'!$E$2:$E$707,'Infos Relatório'!$B$2,'Faturamento NNE'!$F$2:$F$707,'Infos Relatório'!$B34,'Faturamento NNE'!$AA$2:$AA$707,'Infos Relatório'!BQ$1)</f>
        <v>0</v>
      </c>
      <c r="BR34" s="542">
        <f>SUMIFS('Faturamento NNE'!$H$2:$H$707,'Faturamento NNE'!$E$2:$E$707,'Infos Relatório'!$B$2,'Faturamento NNE'!$F$2:$F$707,'Infos Relatório'!$B34,'Faturamento NNE'!$AA$2:$AA$707,'Infos Relatório'!BQ$1)</f>
        <v>0</v>
      </c>
      <c r="BS34" s="542">
        <f>SUMIFS('Faturamento NNE'!$K$2:$K$707,'Faturamento NNE'!$E$2:$E$707,'Infos Relatório'!$B$2,'Faturamento NNE'!$F$2:$F$707,'Infos Relatório'!$B34,'Faturamento NNE'!$AA$2:$AA$707,'Infos Relatório'!BQ$1)</f>
        <v>0</v>
      </c>
      <c r="BT34" s="546">
        <f>SUMIFS('Faturamento NNE'!$P$2:$P$707,'Faturamento NNE'!$E$2:$E$707,'Infos Relatório'!$B$2,'Faturamento NNE'!$F$2:$F$707,'Infos Relatório'!$B34,'Faturamento NNE'!$AA$2:$AA$707,'Infos Relatório'!BQ$1,'Faturamento NNE'!$U$2:$U$707,"Sim")+SUMIFS('Faturamento NNE'!$Q$2:$Q$707,'Faturamento NNE'!$E$2:$E$707,'Infos Relatório'!$B$2,'Faturamento NNE'!$F$2:$F$707,'Infos Relatório'!$B34,'Faturamento NNE'!$AA$2:$AA$707,'Infos Relatório'!BQ$1,'Faturamento NNE'!$U$2:$U$707,"Sim")</f>
        <v>0</v>
      </c>
      <c r="BU34" s="227" t="e">
        <f t="shared" si="10"/>
        <v>#DIV/0!</v>
      </c>
      <c r="BV34" s="545">
        <f>SUMIFS('Faturamento NNE'!$I$2:$I$707,'Faturamento NNE'!$E$2:$E$707,'Infos Relatório'!$B$2,'Faturamento NNE'!$F$2:$F$707,'Infos Relatório'!$B34,'Faturamento NNE'!$AA$2:$AA$707,'Infos Relatório'!BQ$1)</f>
        <v>0</v>
      </c>
    </row>
    <row r="35" spans="2:74">
      <c r="B35" s="217" t="s">
        <v>162</v>
      </c>
      <c r="C35" s="541">
        <f>COUNTIFS('Faturamento NNE'!$E$2:$E$707,'Infos Relatório'!$B$2,'Faturamento NNE'!$F$2:$F$707,'Infos Relatório'!$B35,'Faturamento NNE'!$AA$2:$AA$707,'Infos Relatório'!C$1)</f>
        <v>0</v>
      </c>
      <c r="D35" s="542">
        <f>SUMIFS('Faturamento NNE'!$H$2:$H$707,'Faturamento NNE'!$E$2:$E$707,'Infos Relatório'!$B$2,'Faturamento NNE'!$F$2:$F$707,'Infos Relatório'!$B35,'Faturamento NNE'!$AA$2:$AA$707,'Infos Relatório'!C$1)</f>
        <v>0</v>
      </c>
      <c r="E35" s="543">
        <f>SUMIFS('Faturamento NNE'!$K$2:$K$707,'Faturamento NNE'!$E$2:$E$707,'Infos Relatório'!$B$2,'Faturamento NNE'!$F$2:$F$707,'Infos Relatório'!$B35,'Faturamento NNE'!$AA$2:$AA$707,'Infos Relatório'!C$1)</f>
        <v>0</v>
      </c>
      <c r="F35" s="544">
        <f>SUMIFS('Faturamento NNE'!$P$2:$P$707,'Faturamento NNE'!$E$2:$E$707,'Infos Relatório'!$B$2,'Faturamento NNE'!$F$2:$F$707,'Infos Relatório'!$B35,'Faturamento NNE'!$AA$2:$AA$707,'Infos Relatório'!C$1,'Faturamento NNE'!$U$2:$U$707,"Sim")+SUMIFS('Faturamento NNE'!$Q$2:$Q$707,'Faturamento NNE'!$E$2:$E$707,'Infos Relatório'!$B$2,'Faturamento NNE'!$F$2:$F$707,'Infos Relatório'!$B35,'Faturamento NNE'!$AA$2:$AA$707,'Infos Relatório'!C$1,'Faturamento NNE'!$U$2:$U$707,"Sim")</f>
        <v>0</v>
      </c>
      <c r="G35" s="283" t="e">
        <f t="shared" si="11"/>
        <v>#DIV/0!</v>
      </c>
      <c r="H35" s="545">
        <f>SUMIFS('Faturamento NNE'!$I$2:$I$707,'Faturamento NNE'!$E$2:$E$707,'Infos Relatório'!$B$2,'Faturamento NNE'!$F$2:$F$707,'Infos Relatório'!$B35,'Faturamento NNE'!$AA$2:$AA$707,'Infos Relatório'!C$1)</f>
        <v>0</v>
      </c>
      <c r="I35" s="541">
        <f>COUNTIFS('Faturamento NNE'!$E$2:$E$707,'Infos Relatório'!$B$2,'Faturamento NNE'!$F$2:$F$707,'Infos Relatório'!$B35,'Faturamento NNE'!$AA$2:$AA$707,'Infos Relatório'!I$1)</f>
        <v>0</v>
      </c>
      <c r="J35" s="542">
        <f>SUMIFS('Faturamento NNE'!$H$2:$H$707,'Faturamento NNE'!$E$2:$E$707,'Infos Relatório'!$B$2,'Faturamento NNE'!$F$2:$F$707,'Infos Relatório'!$B35,'Faturamento NNE'!$AA$2:$AA$707,'Infos Relatório'!I$1)</f>
        <v>0</v>
      </c>
      <c r="K35" s="543">
        <f>SUMIFS('Faturamento NNE'!$K$2:$K$707,'Faturamento NNE'!$E$2:$E$707,'Infos Relatório'!$B$2,'Faturamento NNE'!$F$2:$F$707,'Infos Relatório'!$B35,'Faturamento NNE'!$AA$2:$AA$707,'Infos Relatório'!I$1)</f>
        <v>0</v>
      </c>
      <c r="L35" s="544">
        <f>SUMIFS('Faturamento NNE'!$P$2:$P$707,'Faturamento NNE'!$E$2:$E$707,'Infos Relatório'!$B$2,'Faturamento NNE'!$F$2:$F$707,'Infos Relatório'!$B35,'Faturamento NNE'!$AA$2:$AA$707,'Infos Relatório'!I$1,'Faturamento NNE'!$U$2:$U$707,"Sim")+SUMIFS('Faturamento NNE'!$Q$2:$Q$707,'Faturamento NNE'!$E$2:$E$707,'Infos Relatório'!$B$2,'Faturamento NNE'!$F$2:$F$707,'Infos Relatório'!$B35,'Faturamento NNE'!$AA$2:$AA$707,'Infos Relatório'!I$1,'Faturamento NNE'!$U$2:$U$707,"Sim")</f>
        <v>0</v>
      </c>
      <c r="M35" s="283" t="e">
        <f t="shared" si="0"/>
        <v>#DIV/0!</v>
      </c>
      <c r="N35" s="545">
        <f>SUMIFS('Faturamento NNE'!$I$2:$I$707,'Faturamento NNE'!$E$2:$E$707,'Infos Relatório'!$B$2,'Faturamento NNE'!$F$2:$F$707,'Infos Relatório'!$B35,'Faturamento NNE'!$AA$2:$AA$707,'Infos Relatório'!I$1)</f>
        <v>0</v>
      </c>
      <c r="O35" s="541">
        <f>COUNTIFS('Faturamento NNE'!$E$2:$E$707,'Infos Relatório'!$B$2,'Faturamento NNE'!$F$2:$F$707,'Infos Relatório'!$B35,'Faturamento NNE'!$AA$2:$AA$707,'Infos Relatório'!O$1)</f>
        <v>0</v>
      </c>
      <c r="P35" s="542">
        <f>SUMIFS('Faturamento NNE'!$H$2:$H$707,'Faturamento NNE'!$E$2:$E$707,'Infos Relatório'!$B$2,'Faturamento NNE'!$F$2:$F$707,'Infos Relatório'!$B35,'Faturamento NNE'!$AA$2:$AA$707,'Infos Relatório'!O$1)</f>
        <v>0</v>
      </c>
      <c r="Q35" s="542">
        <f>SUMIFS('Faturamento NNE'!$K$2:$K$707,'Faturamento NNE'!$E$2:$E$707,'Infos Relatório'!$B$2,'Faturamento NNE'!$F$2:$F$707,'Infos Relatório'!$B35,'Faturamento NNE'!$AA$2:$AA$707,'Infos Relatório'!O$1)</f>
        <v>0</v>
      </c>
      <c r="R35" s="546">
        <f>SUMIFS('Faturamento NNE'!$P$2:$P$707,'Faturamento NNE'!$E$2:$E$707,'Infos Relatório'!$B$2,'Faturamento NNE'!$F$2:$F$707,'Infos Relatório'!$B35,'Faturamento NNE'!$AA$2:$AA$707,'Infos Relatório'!O$1,'Faturamento NNE'!$U$2:$U$707,"Sim")+SUMIFS('Faturamento NNE'!$Q$2:$Q$707,'Faturamento NNE'!$E$2:$E$707,'Infos Relatório'!$B$2,'Faturamento NNE'!$F$2:$F$707,'Infos Relatório'!$B35,'Faturamento NNE'!$AA$2:$AA$707,'Infos Relatório'!O$1,'Faturamento NNE'!$U$2:$U$707,"Sim")</f>
        <v>0</v>
      </c>
      <c r="S35" s="227" t="e">
        <f t="shared" si="1"/>
        <v>#DIV/0!</v>
      </c>
      <c r="T35" s="545">
        <f>SUMIFS('Faturamento NNE'!$I$2:$I$707,'Faturamento NNE'!$E$2:$E$707,'Infos Relatório'!$B$2,'Faturamento NNE'!$F$2:$F$707,'Infos Relatório'!$B35,'Faturamento NNE'!$AA$2:$AA$707,'Infos Relatório'!O$1)</f>
        <v>0</v>
      </c>
      <c r="U35" s="541">
        <f>COUNTIFS('Faturamento NNE'!$E$2:$E$707,'Infos Relatório'!$B$2,'Faturamento NNE'!$F$2:$F$707,'Infos Relatório'!$B35,'Faturamento NNE'!$AA$2:$AA$707,'Infos Relatório'!U$1)</f>
        <v>0</v>
      </c>
      <c r="V35" s="542">
        <f>SUMIFS('Faturamento NNE'!$H$2:$H$707,'Faturamento NNE'!$E$2:$E$707,'Infos Relatório'!$B$2,'Faturamento NNE'!$F$2:$F$707,'Infos Relatório'!$B35,'Faturamento NNE'!$AA$2:$AA$707,'Infos Relatório'!U$1)</f>
        <v>0</v>
      </c>
      <c r="W35" s="542">
        <f>SUMIFS('Faturamento NNE'!$K$2:$K$707,'Faturamento NNE'!$E$2:$E$707,'Infos Relatório'!$B$2,'Faturamento NNE'!$F$2:$F$707,'Infos Relatório'!$B35,'Faturamento NNE'!$AA$2:$AA$707,'Infos Relatório'!U$1)</f>
        <v>0</v>
      </c>
      <c r="X35" s="546">
        <f>SUMIFS('Faturamento NNE'!$P$2:$P$707,'Faturamento NNE'!$E$2:$E$707,'Infos Relatório'!$B$2,'Faturamento NNE'!$F$2:$F$707,'Infos Relatório'!$B35,'Faturamento NNE'!$AA$2:$AA$707,'Infos Relatório'!U$1,'Faturamento NNE'!$U$2:$U$707,"Sim")+SUMIFS('Faturamento NNE'!$Q$2:$Q$707,'Faturamento NNE'!$E$2:$E$707,'Infos Relatório'!$B$2,'Faturamento NNE'!$F$2:$F$707,'Infos Relatório'!$B35,'Faturamento NNE'!$AA$2:$AA$707,'Infos Relatório'!U$1,'Faturamento NNE'!$U$2:$U$707,"Sim")</f>
        <v>0</v>
      </c>
      <c r="Y35" s="227" t="e">
        <f t="shared" si="2"/>
        <v>#DIV/0!</v>
      </c>
      <c r="Z35" s="545">
        <f>SUMIFS('Faturamento NNE'!$I$2:$I$707,'Faturamento NNE'!$E$2:$E$707,'Infos Relatório'!$B$2,'Faturamento NNE'!$F$2:$F$707,'Infos Relatório'!$B35,'Faturamento NNE'!$AA$2:$AA$707,'Infos Relatório'!U$1)</f>
        <v>0</v>
      </c>
      <c r="AA35" s="541">
        <f>COUNTIFS('Faturamento NNE'!$E$2:$E$707,'Infos Relatório'!$B$2,'Faturamento NNE'!$F$2:$F$707,'Infos Relatório'!$B35,'Faturamento NNE'!$AA$2:$AA$707,'Infos Relatório'!AA$1)</f>
        <v>0</v>
      </c>
      <c r="AB35" s="542">
        <f>SUMIFS('Faturamento NNE'!$H$2:$H$707,'Faturamento NNE'!$E$2:$E$707,'Infos Relatório'!$B$2,'Faturamento NNE'!$F$2:$F$707,'Infos Relatório'!$B35,'Faturamento NNE'!$AA$2:$AA$707,'Infos Relatório'!AA$1)</f>
        <v>0</v>
      </c>
      <c r="AC35" s="542">
        <f>SUMIFS('Faturamento NNE'!$K$2:$K$707,'Faturamento NNE'!$E$2:$E$707,'Infos Relatório'!$B$2,'Faturamento NNE'!$F$2:$F$707,'Infos Relatório'!$B35,'Faturamento NNE'!$AA$2:$AA$707,'Infos Relatório'!AA$1)</f>
        <v>0</v>
      </c>
      <c r="AD35" s="546">
        <f>SUMIFS('Faturamento NNE'!$P$2:$P$707,'Faturamento NNE'!$E$2:$E$707,'Infos Relatório'!$B$2,'Faturamento NNE'!$F$2:$F$707,'Infos Relatório'!$B35,'Faturamento NNE'!$AA$2:$AA$707,'Infos Relatório'!AA$1,'Faturamento NNE'!$U$2:$U$707,"Sim")+SUMIFS('Faturamento NNE'!$Q$2:$Q$707,'Faturamento NNE'!$E$2:$E$707,'Infos Relatório'!$B$2,'Faturamento NNE'!$F$2:$F$707,'Infos Relatório'!$B35,'Faturamento NNE'!$AA$2:$AA$707,'Infos Relatório'!AA$1,'Faturamento NNE'!$U$2:$U$707,"Sim")</f>
        <v>0</v>
      </c>
      <c r="AE35" s="227" t="e">
        <f t="shared" si="3"/>
        <v>#DIV/0!</v>
      </c>
      <c r="AF35" s="545">
        <f>SUMIFS('Faturamento NNE'!$I$2:$I$707,'Faturamento NNE'!$E$2:$E$707,'Infos Relatório'!$B$2,'Faturamento NNE'!$F$2:$F$707,'Infos Relatório'!$B35,'Faturamento NNE'!$AA$2:$AA$707,'Infos Relatório'!AA$1)</f>
        <v>0</v>
      </c>
      <c r="AG35" s="541">
        <f>COUNTIFS('Faturamento NNE'!$E$2:$E$707,'Infos Relatório'!$B$2,'Faturamento NNE'!$F$2:$F$707,'Infos Relatório'!$B35,'Faturamento NNE'!$AA$2:$AA$707,'Infos Relatório'!AG$1)</f>
        <v>0</v>
      </c>
      <c r="AH35" s="542">
        <f>SUMIFS('Faturamento NNE'!$H$2:$H$707,'Faturamento NNE'!$E$2:$E$707,'Infos Relatório'!$B$2,'Faturamento NNE'!$F$2:$F$707,'Infos Relatório'!$B35,'Faturamento NNE'!$AA$2:$AA$707,'Infos Relatório'!AG$1)</f>
        <v>0</v>
      </c>
      <c r="AI35" s="542">
        <f>SUMIFS('Faturamento NNE'!$K$2:$K$707,'Faturamento NNE'!$E$2:$E$707,'Infos Relatório'!$B$2,'Faturamento NNE'!$F$2:$F$707,'Infos Relatório'!$B35,'Faturamento NNE'!$AA$2:$AA$707,'Infos Relatório'!AG$1)</f>
        <v>0</v>
      </c>
      <c r="AJ35" s="546">
        <f>SUMIFS('Faturamento NNE'!$P$2:$P$707,'Faturamento NNE'!$E$2:$E$707,'Infos Relatório'!$B$2,'Faturamento NNE'!$F$2:$F$707,'Infos Relatório'!$B35,'Faturamento NNE'!$AA$2:$AA$707,'Infos Relatório'!AG$1,'Faturamento NNE'!$U$2:$U$707,"Sim")+SUMIFS('Faturamento NNE'!$Q$2:$Q$707,'Faturamento NNE'!$E$2:$E$707,'Infos Relatório'!$B$2,'Faturamento NNE'!$F$2:$F$707,'Infos Relatório'!$B35,'Faturamento NNE'!$AA$2:$AA$707,'Infos Relatório'!AG$1,'Faturamento NNE'!$U$2:$U$707,"Sim")</f>
        <v>0</v>
      </c>
      <c r="AK35" s="227" t="e">
        <f t="shared" si="4"/>
        <v>#DIV/0!</v>
      </c>
      <c r="AL35" s="545">
        <f>SUMIFS('Faturamento NNE'!$I$2:$I$707,'Faturamento NNE'!$E$2:$E$707,'Infos Relatório'!$B$2,'Faturamento NNE'!$F$2:$F$707,'Infos Relatório'!$B35,'Faturamento NNE'!$AA$2:$AA$707,'Infos Relatório'!AG$1)</f>
        <v>0</v>
      </c>
      <c r="AM35" s="541">
        <f>COUNTIFS('Faturamento NNE'!$E$2:$E$707,'Infos Relatório'!$B$2,'Faturamento NNE'!$F$2:$F$707,'Infos Relatório'!$B35,'Faturamento NNE'!$AA$2:$AA$707,'Infos Relatório'!AM$1)</f>
        <v>0</v>
      </c>
      <c r="AN35" s="542">
        <f>SUMIFS('Faturamento NNE'!$H$2:$H$707,'Faturamento NNE'!$E$2:$E$707,'Infos Relatório'!$B$2,'Faturamento NNE'!$F$2:$F$707,'Infos Relatório'!$B35,'Faturamento NNE'!$AA$2:$AA$707,'Infos Relatório'!AM$1)</f>
        <v>0</v>
      </c>
      <c r="AO35" s="542">
        <f>SUMIFS('Faturamento NNE'!$K$2:$K$707,'Faturamento NNE'!$E$2:$E$707,'Infos Relatório'!$B$2,'Faturamento NNE'!$F$2:$F$707,'Infos Relatório'!$B35,'Faturamento NNE'!$AA$2:$AA$707,'Infos Relatório'!AM$1)</f>
        <v>0</v>
      </c>
      <c r="AP35" s="546">
        <f>SUMIFS('Faturamento NNE'!$P$2:$P$707,'Faturamento NNE'!$E$2:$E$707,'Infos Relatório'!$B$2,'Faturamento NNE'!$F$2:$F$707,'Infos Relatório'!$B35,'Faturamento NNE'!$AA$2:$AA$707,'Infos Relatório'!AM$1,'Faturamento NNE'!$U$2:$U$707,"Sim")+SUMIFS('Faturamento NNE'!$Q$2:$Q$707,'Faturamento NNE'!$E$2:$E$707,'Infos Relatório'!$B$2,'Faturamento NNE'!$F$2:$F$707,'Infos Relatório'!$B35,'Faturamento NNE'!$AA$2:$AA$707,'Infos Relatório'!AM$1,'Faturamento NNE'!$U$2:$U$707,"Sim")</f>
        <v>0</v>
      </c>
      <c r="AQ35" s="227" t="e">
        <f t="shared" si="5"/>
        <v>#DIV/0!</v>
      </c>
      <c r="AR35" s="545">
        <f>SUMIFS('Faturamento NNE'!$I$2:$I$707,'Faturamento NNE'!$E$2:$E$707,'Infos Relatório'!$B$2,'Faturamento NNE'!$F$2:$F$707,'Infos Relatório'!$B35,'Faturamento NNE'!$AA$2:$AA$707,'Infos Relatório'!AM$1)</f>
        <v>0</v>
      </c>
      <c r="AS35" s="541">
        <f>COUNTIFS('Faturamento NNE'!$E$2:$E$707,'Infos Relatório'!$B$2,'Faturamento NNE'!$F$2:$F$707,'Infos Relatório'!$B35,'Faturamento NNE'!$AA$2:$AA$707,'Infos Relatório'!AS$1)</f>
        <v>0</v>
      </c>
      <c r="AT35" s="542">
        <f>SUMIFS('Faturamento NNE'!$H$2:$H$707,'Faturamento NNE'!$E$2:$E$707,'Infos Relatório'!$B$2,'Faturamento NNE'!$F$2:$F$707,'Infos Relatório'!$B35,'Faturamento NNE'!$AA$2:$AA$707,'Infos Relatório'!AS$1)</f>
        <v>0</v>
      </c>
      <c r="AU35" s="542">
        <f>SUMIFS('Faturamento NNE'!$K$2:$K$707,'Faturamento NNE'!$E$2:$E$707,'Infos Relatório'!$B$2,'Faturamento NNE'!$F$2:$F$707,'Infos Relatório'!$B35,'Faturamento NNE'!$AA$2:$AA$707,'Infos Relatório'!AS$1)</f>
        <v>0</v>
      </c>
      <c r="AV35" s="546">
        <f>SUMIFS('Faturamento NNE'!$P$2:$P$707,'Faturamento NNE'!$E$2:$E$707,'Infos Relatório'!$B$2,'Faturamento NNE'!$F$2:$F$707,'Infos Relatório'!$B35,'Faturamento NNE'!$AA$2:$AA$707,'Infos Relatório'!AS$1,'Faturamento NNE'!$U$2:$U$707,"Sim")+SUMIFS('Faturamento NNE'!$Q$2:$Q$707,'Faturamento NNE'!$E$2:$E$707,'Infos Relatório'!$B$2,'Faturamento NNE'!$F$2:$F$707,'Infos Relatório'!$B35,'Faturamento NNE'!$AA$2:$AA$707,'Infos Relatório'!AS$1,'Faturamento NNE'!$U$2:$U$707,"Sim")</f>
        <v>0</v>
      </c>
      <c r="AW35" s="227" t="e">
        <f t="shared" si="6"/>
        <v>#DIV/0!</v>
      </c>
      <c r="AX35" s="545">
        <f>SUMIFS('Faturamento NNE'!$I$2:$I$707,'Faturamento NNE'!$E$2:$E$707,'Infos Relatório'!$B$2,'Faturamento NNE'!$F$2:$F$707,'Infos Relatório'!$B35,'Faturamento NNE'!$AA$2:$AA$707,'Infos Relatório'!AS$1)</f>
        <v>0</v>
      </c>
      <c r="AY35" s="541">
        <f>COUNTIFS('Faturamento NNE'!$E$2:$E$707,'Infos Relatório'!$B$2,'Faturamento NNE'!$F$2:$F$707,'Infos Relatório'!$B35,'Faturamento NNE'!$AA$2:$AA$707,'Infos Relatório'!AY$1)</f>
        <v>0</v>
      </c>
      <c r="AZ35" s="542">
        <f>SUMIFS('Faturamento NNE'!$H$2:$H$707,'Faturamento NNE'!$E$2:$E$707,'Infos Relatório'!$B$2,'Faturamento NNE'!$F$2:$F$707,'Infos Relatório'!$B35,'Faturamento NNE'!$AA$2:$AA$707,'Infos Relatório'!AY$1)</f>
        <v>0</v>
      </c>
      <c r="BA35" s="542">
        <f>SUMIFS('Faturamento NNE'!$K$2:$K$707,'Faturamento NNE'!$E$2:$E$707,'Infos Relatório'!$B$2,'Faturamento NNE'!$F$2:$F$707,'Infos Relatório'!$B35,'Faturamento NNE'!$AA$2:$AA$707,'Infos Relatório'!AY$1)</f>
        <v>0</v>
      </c>
      <c r="BB35" s="546">
        <f>SUMIFS('Faturamento NNE'!$P$2:$P$707,'Faturamento NNE'!$E$2:$E$707,'Infos Relatório'!$B$2,'Faturamento NNE'!$F$2:$F$707,'Infos Relatório'!$B35,'Faturamento NNE'!$AA$2:$AA$707,'Infos Relatório'!AY$1,'Faturamento NNE'!$U$2:$U$707,"Sim")+SUMIFS('Faturamento NNE'!$Q$2:$Q$707,'Faturamento NNE'!$E$2:$E$707,'Infos Relatório'!$B$2,'Faturamento NNE'!$F$2:$F$707,'Infos Relatório'!$B35,'Faturamento NNE'!$AA$2:$AA$707,'Infos Relatório'!AY$1,'Faturamento NNE'!$U$2:$U$707,"Sim")</f>
        <v>0</v>
      </c>
      <c r="BC35" s="227" t="e">
        <f t="shared" si="7"/>
        <v>#DIV/0!</v>
      </c>
      <c r="BD35" s="545">
        <f>SUMIFS('Faturamento NNE'!$I$2:$I$707,'Faturamento NNE'!$E$2:$E$707,'Infos Relatório'!$B$2,'Faturamento NNE'!$F$2:$F$707,'Infos Relatório'!$B35,'Faturamento NNE'!$AA$2:$AA$707,'Infos Relatório'!AY$1)</f>
        <v>0</v>
      </c>
      <c r="BE35" s="541">
        <f>COUNTIFS('Faturamento NNE'!$E$2:$E$707,'Infos Relatório'!$B$2,'Faturamento NNE'!$F$2:$F$707,'Infos Relatório'!$B35,'Faturamento NNE'!$AA$2:$AA$707,'Infos Relatório'!BE$1)</f>
        <v>0</v>
      </c>
      <c r="BF35" s="542">
        <f>SUMIFS('Faturamento NNE'!$H$2:$H$707,'Faturamento NNE'!$E$2:$E$707,'Infos Relatório'!$B$2,'Faturamento NNE'!$F$2:$F$707,'Infos Relatório'!$B35,'Faturamento NNE'!$AA$2:$AA$707,'Infos Relatório'!BE$1)</f>
        <v>0</v>
      </c>
      <c r="BG35" s="542">
        <f>SUMIFS('Faturamento NNE'!$K$2:$K$707,'Faturamento NNE'!$E$2:$E$707,'Infos Relatório'!$B$2,'Faturamento NNE'!$F$2:$F$707,'Infos Relatório'!$B35,'Faturamento NNE'!$AA$2:$AA$707,'Infos Relatório'!BE$1)</f>
        <v>0</v>
      </c>
      <c r="BH35" s="546">
        <f>SUMIFS('Faturamento NNE'!$P$2:$P$707,'Faturamento NNE'!$E$2:$E$707,'Infos Relatório'!$B$2,'Faturamento NNE'!$F$2:$F$707,'Infos Relatório'!$B35,'Faturamento NNE'!$AA$2:$AA$707,'Infos Relatório'!BE$1,'Faturamento NNE'!$U$2:$U$707,"Sim")+SUMIFS('Faturamento NNE'!$Q$2:$Q$707,'Faturamento NNE'!$E$2:$E$707,'Infos Relatório'!$B$2,'Faturamento NNE'!$F$2:$F$707,'Infos Relatório'!$B35,'Faturamento NNE'!$AA$2:$AA$707,'Infos Relatório'!BE$1,'Faturamento NNE'!$U$2:$U$707,"Sim")</f>
        <v>0</v>
      </c>
      <c r="BI35" s="227" t="e">
        <f t="shared" si="8"/>
        <v>#DIV/0!</v>
      </c>
      <c r="BJ35" s="545">
        <f>SUMIFS('Faturamento NNE'!$I$2:$I$707,'Faturamento NNE'!$E$2:$E$707,'Infos Relatório'!$B$2,'Faturamento NNE'!$F$2:$F$707,'Infos Relatório'!$B35,'Faturamento NNE'!$AA$2:$AA$707,'Infos Relatório'!BE$1)</f>
        <v>0</v>
      </c>
      <c r="BK35" s="541">
        <f>COUNTIFS('Faturamento NNE'!$E$2:$E$707,'Infos Relatório'!$B$2,'Faturamento NNE'!$F$2:$F$707,'Infos Relatório'!$B35,'Faturamento NNE'!$AA$2:$AA$707,'Infos Relatório'!BK$1)</f>
        <v>0</v>
      </c>
      <c r="BL35" s="542">
        <f>SUMIFS('Faturamento NNE'!$H$2:$H$707,'Faturamento NNE'!$E$2:$E$707,'Infos Relatório'!$B$2,'Faturamento NNE'!$F$2:$F$707,'Infos Relatório'!$B35,'Faturamento NNE'!$AA$2:$AA$707,'Infos Relatório'!BK$1)</f>
        <v>0</v>
      </c>
      <c r="BM35" s="542">
        <f>SUMIFS('Faturamento NNE'!$K$2:$K$707,'Faturamento NNE'!$E$2:$E$707,'Infos Relatório'!$B$2,'Faturamento NNE'!$F$2:$F$707,'Infos Relatório'!$B35,'Faturamento NNE'!$AA$2:$AA$707,'Infos Relatório'!BK$1)</f>
        <v>0</v>
      </c>
      <c r="BN35" s="546">
        <f>SUMIFS('Faturamento NNE'!$P$2:$P$707,'Faturamento NNE'!$E$2:$E$707,'Infos Relatório'!$B$2,'Faturamento NNE'!$F$2:$F$707,'Infos Relatório'!$B35,'Faturamento NNE'!$AA$2:$AA$707,'Infos Relatório'!BK$1,'Faturamento NNE'!$U$2:$U$707,"Sim")+SUMIFS('Faturamento NNE'!$Q$2:$Q$707,'Faturamento NNE'!$E$2:$E$707,'Infos Relatório'!$B$2,'Faturamento NNE'!$F$2:$F$707,'Infos Relatório'!$B35,'Faturamento NNE'!$AA$2:$AA$707,'Infos Relatório'!BK$1,'Faturamento NNE'!$U$2:$U$707,"Sim")</f>
        <v>0</v>
      </c>
      <c r="BO35" s="227" t="e">
        <f t="shared" si="9"/>
        <v>#DIV/0!</v>
      </c>
      <c r="BP35" s="545">
        <f>SUMIFS('Faturamento NNE'!$I$2:$I$707,'Faturamento NNE'!$E$2:$E$707,'Infos Relatório'!$B$2,'Faturamento NNE'!$F$2:$F$707,'Infos Relatório'!$B35,'Faturamento NNE'!$AA$2:$AA$707,'Infos Relatório'!BK$1)</f>
        <v>0</v>
      </c>
      <c r="BQ35" s="541">
        <f>COUNTIFS('Faturamento NNE'!$E$2:$E$707,'Infos Relatório'!$B$2,'Faturamento NNE'!$F$2:$F$707,'Infos Relatório'!$B35,'Faturamento NNE'!$AA$2:$AA$707,'Infos Relatório'!BQ$1)</f>
        <v>0</v>
      </c>
      <c r="BR35" s="542">
        <f>SUMIFS('Faturamento NNE'!$H$2:$H$707,'Faturamento NNE'!$E$2:$E$707,'Infos Relatório'!$B$2,'Faturamento NNE'!$F$2:$F$707,'Infos Relatório'!$B35,'Faturamento NNE'!$AA$2:$AA$707,'Infos Relatório'!BQ$1)</f>
        <v>0</v>
      </c>
      <c r="BS35" s="542">
        <f>SUMIFS('Faturamento NNE'!$K$2:$K$707,'Faturamento NNE'!$E$2:$E$707,'Infos Relatório'!$B$2,'Faturamento NNE'!$F$2:$F$707,'Infos Relatório'!$B35,'Faturamento NNE'!$AA$2:$AA$707,'Infos Relatório'!BQ$1)</f>
        <v>0</v>
      </c>
      <c r="BT35" s="546">
        <f>SUMIFS('Faturamento NNE'!$P$2:$P$707,'Faturamento NNE'!$E$2:$E$707,'Infos Relatório'!$B$2,'Faturamento NNE'!$F$2:$F$707,'Infos Relatório'!$B35,'Faturamento NNE'!$AA$2:$AA$707,'Infos Relatório'!BQ$1,'Faturamento NNE'!$U$2:$U$707,"Sim")+SUMIFS('Faturamento NNE'!$Q$2:$Q$707,'Faturamento NNE'!$E$2:$E$707,'Infos Relatório'!$B$2,'Faturamento NNE'!$F$2:$F$707,'Infos Relatório'!$B35,'Faturamento NNE'!$AA$2:$AA$707,'Infos Relatório'!BQ$1,'Faturamento NNE'!$U$2:$U$707,"Sim")</f>
        <v>0</v>
      </c>
      <c r="BU35" s="227" t="e">
        <f t="shared" si="10"/>
        <v>#DIV/0!</v>
      </c>
      <c r="BV35" s="545">
        <f>SUMIFS('Faturamento NNE'!$I$2:$I$707,'Faturamento NNE'!$E$2:$E$707,'Infos Relatório'!$B$2,'Faturamento NNE'!$F$2:$F$707,'Infos Relatório'!$B35,'Faturamento NNE'!$AA$2:$AA$707,'Infos Relatório'!BQ$1)</f>
        <v>0</v>
      </c>
    </row>
    <row r="36" spans="2:74">
      <c r="B36" s="217" t="s">
        <v>163</v>
      </c>
      <c r="C36" s="541">
        <f>COUNTIFS('Faturamento NNE'!$E$2:$E$707,'Infos Relatório'!$B$2,'Faturamento NNE'!$F$2:$F$707,'Infos Relatório'!$B36,'Faturamento NNE'!$AA$2:$AA$707,'Infos Relatório'!C$1)</f>
        <v>0</v>
      </c>
      <c r="D36" s="542">
        <f>SUMIFS('Faturamento NNE'!$H$2:$H$707,'Faturamento NNE'!$E$2:$E$707,'Infos Relatório'!$B$2,'Faturamento NNE'!$F$2:$F$707,'Infos Relatório'!$B36,'Faturamento NNE'!$AA$2:$AA$707,'Infos Relatório'!C$1)</f>
        <v>0</v>
      </c>
      <c r="E36" s="543">
        <f>SUMIFS('Faturamento NNE'!$K$2:$K$707,'Faturamento NNE'!$E$2:$E$707,'Infos Relatório'!$B$2,'Faturamento NNE'!$F$2:$F$707,'Infos Relatório'!$B36,'Faturamento NNE'!$AA$2:$AA$707,'Infos Relatório'!C$1)</f>
        <v>0</v>
      </c>
      <c r="F36" s="544">
        <f>SUMIFS('Faturamento NNE'!$P$2:$P$707,'Faturamento NNE'!$E$2:$E$707,'Infos Relatório'!$B$2,'Faturamento NNE'!$F$2:$F$707,'Infos Relatório'!$B36,'Faturamento NNE'!$AA$2:$AA$707,'Infos Relatório'!C$1,'Faturamento NNE'!$U$2:$U$707,"Sim")+SUMIFS('Faturamento NNE'!$Q$2:$Q$707,'Faturamento NNE'!$E$2:$E$707,'Infos Relatório'!$B$2,'Faturamento NNE'!$F$2:$F$707,'Infos Relatório'!$B36,'Faturamento NNE'!$AA$2:$AA$707,'Infos Relatório'!C$1,'Faturamento NNE'!$U$2:$U$707,"Sim")</f>
        <v>0</v>
      </c>
      <c r="G36" s="283" t="e">
        <f t="shared" si="11"/>
        <v>#DIV/0!</v>
      </c>
      <c r="H36" s="545">
        <f>SUMIFS('Faturamento NNE'!$I$2:$I$707,'Faturamento NNE'!$E$2:$E$707,'Infos Relatório'!$B$2,'Faturamento NNE'!$F$2:$F$707,'Infos Relatório'!$B36,'Faturamento NNE'!$AA$2:$AA$707,'Infos Relatório'!C$1)</f>
        <v>0</v>
      </c>
      <c r="I36" s="541">
        <f>COUNTIFS('Faturamento NNE'!$E$2:$E$707,'Infos Relatório'!$B$2,'Faturamento NNE'!$F$2:$F$707,'Infos Relatório'!$B36,'Faturamento NNE'!$AA$2:$AA$707,'Infos Relatório'!I$1)</f>
        <v>0</v>
      </c>
      <c r="J36" s="542">
        <f>SUMIFS('Faturamento NNE'!$H$2:$H$707,'Faturamento NNE'!$E$2:$E$707,'Infos Relatório'!$B$2,'Faturamento NNE'!$F$2:$F$707,'Infos Relatório'!$B36,'Faturamento NNE'!$AA$2:$AA$707,'Infos Relatório'!I$1)</f>
        <v>0</v>
      </c>
      <c r="K36" s="543">
        <f>SUMIFS('Faturamento NNE'!$K$2:$K$707,'Faturamento NNE'!$E$2:$E$707,'Infos Relatório'!$B$2,'Faturamento NNE'!$F$2:$F$707,'Infos Relatório'!$B36,'Faturamento NNE'!$AA$2:$AA$707,'Infos Relatório'!I$1)</f>
        <v>0</v>
      </c>
      <c r="L36" s="544">
        <f>SUMIFS('Faturamento NNE'!$P$2:$P$707,'Faturamento NNE'!$E$2:$E$707,'Infos Relatório'!$B$2,'Faturamento NNE'!$F$2:$F$707,'Infos Relatório'!$B36,'Faturamento NNE'!$AA$2:$AA$707,'Infos Relatório'!I$1,'Faturamento NNE'!$U$2:$U$707,"Sim")+SUMIFS('Faturamento NNE'!$Q$2:$Q$707,'Faturamento NNE'!$E$2:$E$707,'Infos Relatório'!$B$2,'Faturamento NNE'!$F$2:$F$707,'Infos Relatório'!$B36,'Faturamento NNE'!$AA$2:$AA$707,'Infos Relatório'!I$1,'Faturamento NNE'!$U$2:$U$707,"Sim")</f>
        <v>0</v>
      </c>
      <c r="M36" s="283" t="e">
        <f t="shared" si="0"/>
        <v>#DIV/0!</v>
      </c>
      <c r="N36" s="545">
        <f>SUMIFS('Faturamento NNE'!$I$2:$I$707,'Faturamento NNE'!$E$2:$E$707,'Infos Relatório'!$B$2,'Faturamento NNE'!$F$2:$F$707,'Infos Relatório'!$B36,'Faturamento NNE'!$AA$2:$AA$707,'Infos Relatório'!I$1)</f>
        <v>0</v>
      </c>
      <c r="O36" s="541">
        <f>COUNTIFS('Faturamento NNE'!$E$2:$E$707,'Infos Relatório'!$B$2,'Faturamento NNE'!$F$2:$F$707,'Infos Relatório'!$B36,'Faturamento NNE'!$AA$2:$AA$707,'Infos Relatório'!O$1)</f>
        <v>0</v>
      </c>
      <c r="P36" s="542">
        <f>SUMIFS('Faturamento NNE'!$H$2:$H$707,'Faturamento NNE'!$E$2:$E$707,'Infos Relatório'!$B$2,'Faturamento NNE'!$F$2:$F$707,'Infos Relatório'!$B36,'Faturamento NNE'!$AA$2:$AA$707,'Infos Relatório'!O$1)</f>
        <v>0</v>
      </c>
      <c r="Q36" s="542">
        <f>SUMIFS('Faturamento NNE'!$K$2:$K$707,'Faturamento NNE'!$E$2:$E$707,'Infos Relatório'!$B$2,'Faturamento NNE'!$F$2:$F$707,'Infos Relatório'!$B36,'Faturamento NNE'!$AA$2:$AA$707,'Infos Relatório'!O$1)</f>
        <v>0</v>
      </c>
      <c r="R36" s="546">
        <f>SUMIFS('Faturamento NNE'!$P$2:$P$707,'Faturamento NNE'!$E$2:$E$707,'Infos Relatório'!$B$2,'Faturamento NNE'!$F$2:$F$707,'Infos Relatório'!$B36,'Faturamento NNE'!$AA$2:$AA$707,'Infos Relatório'!O$1,'Faturamento NNE'!$U$2:$U$707,"Sim")+SUMIFS('Faturamento NNE'!$Q$2:$Q$707,'Faturamento NNE'!$E$2:$E$707,'Infos Relatório'!$B$2,'Faturamento NNE'!$F$2:$F$707,'Infos Relatório'!$B36,'Faturamento NNE'!$AA$2:$AA$707,'Infos Relatório'!O$1,'Faturamento NNE'!$U$2:$U$707,"Sim")</f>
        <v>0</v>
      </c>
      <c r="S36" s="227" t="e">
        <f t="shared" si="1"/>
        <v>#DIV/0!</v>
      </c>
      <c r="T36" s="545">
        <f>SUMIFS('Faturamento NNE'!$I$2:$I$707,'Faturamento NNE'!$E$2:$E$707,'Infos Relatório'!$B$2,'Faturamento NNE'!$F$2:$F$707,'Infos Relatório'!$B36,'Faturamento NNE'!$AA$2:$AA$707,'Infos Relatório'!O$1)</f>
        <v>0</v>
      </c>
      <c r="U36" s="541">
        <f>COUNTIFS('Faturamento NNE'!$E$2:$E$707,'Infos Relatório'!$B$2,'Faturamento NNE'!$F$2:$F$707,'Infos Relatório'!$B36,'Faturamento NNE'!$AA$2:$AA$707,'Infos Relatório'!U$1)</f>
        <v>0</v>
      </c>
      <c r="V36" s="542">
        <f>SUMIFS('Faturamento NNE'!$H$2:$H$707,'Faturamento NNE'!$E$2:$E$707,'Infos Relatório'!$B$2,'Faturamento NNE'!$F$2:$F$707,'Infos Relatório'!$B36,'Faturamento NNE'!$AA$2:$AA$707,'Infos Relatório'!U$1)</f>
        <v>0</v>
      </c>
      <c r="W36" s="542">
        <f>SUMIFS('Faturamento NNE'!$K$2:$K$707,'Faturamento NNE'!$E$2:$E$707,'Infos Relatório'!$B$2,'Faturamento NNE'!$F$2:$F$707,'Infos Relatório'!$B36,'Faturamento NNE'!$AA$2:$AA$707,'Infos Relatório'!U$1)</f>
        <v>0</v>
      </c>
      <c r="X36" s="546">
        <f>SUMIFS('Faturamento NNE'!$P$2:$P$707,'Faturamento NNE'!$E$2:$E$707,'Infos Relatório'!$B$2,'Faturamento NNE'!$F$2:$F$707,'Infos Relatório'!$B36,'Faturamento NNE'!$AA$2:$AA$707,'Infos Relatório'!U$1,'Faturamento NNE'!$U$2:$U$707,"Sim")+SUMIFS('Faturamento NNE'!$Q$2:$Q$707,'Faturamento NNE'!$E$2:$E$707,'Infos Relatório'!$B$2,'Faturamento NNE'!$F$2:$F$707,'Infos Relatório'!$B36,'Faturamento NNE'!$AA$2:$AA$707,'Infos Relatório'!U$1,'Faturamento NNE'!$U$2:$U$707,"Sim")</f>
        <v>0</v>
      </c>
      <c r="Y36" s="227" t="e">
        <f t="shared" si="2"/>
        <v>#DIV/0!</v>
      </c>
      <c r="Z36" s="545">
        <f>SUMIFS('Faturamento NNE'!$I$2:$I$707,'Faturamento NNE'!$E$2:$E$707,'Infos Relatório'!$B$2,'Faturamento NNE'!$F$2:$F$707,'Infos Relatório'!$B36,'Faturamento NNE'!$AA$2:$AA$707,'Infos Relatório'!U$1)</f>
        <v>0</v>
      </c>
      <c r="AA36" s="541">
        <f>COUNTIFS('Faturamento NNE'!$E$2:$E$707,'Infos Relatório'!$B$2,'Faturamento NNE'!$F$2:$F$707,'Infos Relatório'!$B36,'Faturamento NNE'!$AA$2:$AA$707,'Infos Relatório'!AA$1)</f>
        <v>0</v>
      </c>
      <c r="AB36" s="542">
        <f>SUMIFS('Faturamento NNE'!$H$2:$H$707,'Faturamento NNE'!$E$2:$E$707,'Infos Relatório'!$B$2,'Faturamento NNE'!$F$2:$F$707,'Infos Relatório'!$B36,'Faturamento NNE'!$AA$2:$AA$707,'Infos Relatório'!AA$1)</f>
        <v>0</v>
      </c>
      <c r="AC36" s="542">
        <f>SUMIFS('Faturamento NNE'!$K$2:$K$707,'Faturamento NNE'!$E$2:$E$707,'Infos Relatório'!$B$2,'Faturamento NNE'!$F$2:$F$707,'Infos Relatório'!$B36,'Faturamento NNE'!$AA$2:$AA$707,'Infos Relatório'!AA$1)</f>
        <v>0</v>
      </c>
      <c r="AD36" s="546">
        <f>SUMIFS('Faturamento NNE'!$P$2:$P$707,'Faturamento NNE'!$E$2:$E$707,'Infos Relatório'!$B$2,'Faturamento NNE'!$F$2:$F$707,'Infos Relatório'!$B36,'Faturamento NNE'!$AA$2:$AA$707,'Infos Relatório'!AA$1,'Faturamento NNE'!$U$2:$U$707,"Sim")+SUMIFS('Faturamento NNE'!$Q$2:$Q$707,'Faturamento NNE'!$E$2:$E$707,'Infos Relatório'!$B$2,'Faturamento NNE'!$F$2:$F$707,'Infos Relatório'!$B36,'Faturamento NNE'!$AA$2:$AA$707,'Infos Relatório'!AA$1,'Faturamento NNE'!$U$2:$U$707,"Sim")</f>
        <v>0</v>
      </c>
      <c r="AE36" s="227" t="e">
        <f t="shared" si="3"/>
        <v>#DIV/0!</v>
      </c>
      <c r="AF36" s="545">
        <f>SUMIFS('Faturamento NNE'!$I$2:$I$707,'Faturamento NNE'!$E$2:$E$707,'Infos Relatório'!$B$2,'Faturamento NNE'!$F$2:$F$707,'Infos Relatório'!$B36,'Faturamento NNE'!$AA$2:$AA$707,'Infos Relatório'!AA$1)</f>
        <v>0</v>
      </c>
      <c r="AG36" s="541">
        <f>COUNTIFS('Faturamento NNE'!$E$2:$E$707,'Infos Relatório'!$B$2,'Faturamento NNE'!$F$2:$F$707,'Infos Relatório'!$B36,'Faturamento NNE'!$AA$2:$AA$707,'Infos Relatório'!AG$1)</f>
        <v>0</v>
      </c>
      <c r="AH36" s="542">
        <f>SUMIFS('Faturamento NNE'!$H$2:$H$707,'Faturamento NNE'!$E$2:$E$707,'Infos Relatório'!$B$2,'Faturamento NNE'!$F$2:$F$707,'Infos Relatório'!$B36,'Faturamento NNE'!$AA$2:$AA$707,'Infos Relatório'!AG$1)</f>
        <v>0</v>
      </c>
      <c r="AI36" s="542">
        <f>SUMIFS('Faturamento NNE'!$K$2:$K$707,'Faturamento NNE'!$E$2:$E$707,'Infos Relatório'!$B$2,'Faturamento NNE'!$F$2:$F$707,'Infos Relatório'!$B36,'Faturamento NNE'!$AA$2:$AA$707,'Infos Relatório'!AG$1)</f>
        <v>0</v>
      </c>
      <c r="AJ36" s="546">
        <f>SUMIFS('Faturamento NNE'!$P$2:$P$707,'Faturamento NNE'!$E$2:$E$707,'Infos Relatório'!$B$2,'Faturamento NNE'!$F$2:$F$707,'Infos Relatório'!$B36,'Faturamento NNE'!$AA$2:$AA$707,'Infos Relatório'!AG$1,'Faturamento NNE'!$U$2:$U$707,"Sim")+SUMIFS('Faturamento NNE'!$Q$2:$Q$707,'Faturamento NNE'!$E$2:$E$707,'Infos Relatório'!$B$2,'Faturamento NNE'!$F$2:$F$707,'Infos Relatório'!$B36,'Faturamento NNE'!$AA$2:$AA$707,'Infos Relatório'!AG$1,'Faturamento NNE'!$U$2:$U$707,"Sim")</f>
        <v>0</v>
      </c>
      <c r="AK36" s="227" t="e">
        <f t="shared" si="4"/>
        <v>#DIV/0!</v>
      </c>
      <c r="AL36" s="545">
        <f>SUMIFS('Faturamento NNE'!$I$2:$I$707,'Faturamento NNE'!$E$2:$E$707,'Infos Relatório'!$B$2,'Faturamento NNE'!$F$2:$F$707,'Infos Relatório'!$B36,'Faturamento NNE'!$AA$2:$AA$707,'Infos Relatório'!AG$1)</f>
        <v>0</v>
      </c>
      <c r="AM36" s="541">
        <f>COUNTIFS('Faturamento NNE'!$E$2:$E$707,'Infos Relatório'!$B$2,'Faturamento NNE'!$F$2:$F$707,'Infos Relatório'!$B36,'Faturamento NNE'!$AA$2:$AA$707,'Infos Relatório'!AM$1)</f>
        <v>0</v>
      </c>
      <c r="AN36" s="542">
        <f>SUMIFS('Faturamento NNE'!$H$2:$H$707,'Faturamento NNE'!$E$2:$E$707,'Infos Relatório'!$B$2,'Faturamento NNE'!$F$2:$F$707,'Infos Relatório'!$B36,'Faturamento NNE'!$AA$2:$AA$707,'Infos Relatório'!AM$1)</f>
        <v>0</v>
      </c>
      <c r="AO36" s="542">
        <f>SUMIFS('Faturamento NNE'!$K$2:$K$707,'Faturamento NNE'!$E$2:$E$707,'Infos Relatório'!$B$2,'Faturamento NNE'!$F$2:$F$707,'Infos Relatório'!$B36,'Faturamento NNE'!$AA$2:$AA$707,'Infos Relatório'!AM$1)</f>
        <v>0</v>
      </c>
      <c r="AP36" s="546">
        <f>SUMIFS('Faturamento NNE'!$P$2:$P$707,'Faturamento NNE'!$E$2:$E$707,'Infos Relatório'!$B$2,'Faturamento NNE'!$F$2:$F$707,'Infos Relatório'!$B36,'Faturamento NNE'!$AA$2:$AA$707,'Infos Relatório'!AM$1,'Faturamento NNE'!$U$2:$U$707,"Sim")+SUMIFS('Faturamento NNE'!$Q$2:$Q$707,'Faturamento NNE'!$E$2:$E$707,'Infos Relatório'!$B$2,'Faturamento NNE'!$F$2:$F$707,'Infos Relatório'!$B36,'Faturamento NNE'!$AA$2:$AA$707,'Infos Relatório'!AM$1,'Faturamento NNE'!$U$2:$U$707,"Sim")</f>
        <v>0</v>
      </c>
      <c r="AQ36" s="227" t="e">
        <f t="shared" si="5"/>
        <v>#DIV/0!</v>
      </c>
      <c r="AR36" s="545">
        <f>SUMIFS('Faturamento NNE'!$I$2:$I$707,'Faturamento NNE'!$E$2:$E$707,'Infos Relatório'!$B$2,'Faturamento NNE'!$F$2:$F$707,'Infos Relatório'!$B36,'Faturamento NNE'!$AA$2:$AA$707,'Infos Relatório'!AM$1)</f>
        <v>0</v>
      </c>
      <c r="AS36" s="541">
        <f>COUNTIFS('Faturamento NNE'!$E$2:$E$707,'Infos Relatório'!$B$2,'Faturamento NNE'!$F$2:$F$707,'Infos Relatório'!$B36,'Faturamento NNE'!$AA$2:$AA$707,'Infos Relatório'!AS$1)</f>
        <v>0</v>
      </c>
      <c r="AT36" s="542">
        <f>SUMIFS('Faturamento NNE'!$H$2:$H$707,'Faturamento NNE'!$E$2:$E$707,'Infos Relatório'!$B$2,'Faturamento NNE'!$F$2:$F$707,'Infos Relatório'!$B36,'Faturamento NNE'!$AA$2:$AA$707,'Infos Relatório'!AS$1)</f>
        <v>0</v>
      </c>
      <c r="AU36" s="542">
        <f>SUMIFS('Faturamento NNE'!$K$2:$K$707,'Faturamento NNE'!$E$2:$E$707,'Infos Relatório'!$B$2,'Faturamento NNE'!$F$2:$F$707,'Infos Relatório'!$B36,'Faturamento NNE'!$AA$2:$AA$707,'Infos Relatório'!AS$1)</f>
        <v>0</v>
      </c>
      <c r="AV36" s="546">
        <f>SUMIFS('Faturamento NNE'!$P$2:$P$707,'Faturamento NNE'!$E$2:$E$707,'Infos Relatório'!$B$2,'Faturamento NNE'!$F$2:$F$707,'Infos Relatório'!$B36,'Faturamento NNE'!$AA$2:$AA$707,'Infos Relatório'!AS$1,'Faturamento NNE'!$U$2:$U$707,"Sim")+SUMIFS('Faturamento NNE'!$Q$2:$Q$707,'Faturamento NNE'!$E$2:$E$707,'Infos Relatório'!$B$2,'Faturamento NNE'!$F$2:$F$707,'Infos Relatório'!$B36,'Faturamento NNE'!$AA$2:$AA$707,'Infos Relatório'!AS$1,'Faturamento NNE'!$U$2:$U$707,"Sim")</f>
        <v>0</v>
      </c>
      <c r="AW36" s="227" t="e">
        <f t="shared" si="6"/>
        <v>#DIV/0!</v>
      </c>
      <c r="AX36" s="545">
        <f>SUMIFS('Faturamento NNE'!$I$2:$I$707,'Faturamento NNE'!$E$2:$E$707,'Infos Relatório'!$B$2,'Faturamento NNE'!$F$2:$F$707,'Infos Relatório'!$B36,'Faturamento NNE'!$AA$2:$AA$707,'Infos Relatório'!AS$1)</f>
        <v>0</v>
      </c>
      <c r="AY36" s="541">
        <f>COUNTIFS('Faturamento NNE'!$E$2:$E$707,'Infos Relatório'!$B$2,'Faturamento NNE'!$F$2:$F$707,'Infos Relatório'!$B36,'Faturamento NNE'!$AA$2:$AA$707,'Infos Relatório'!AY$1)</f>
        <v>0</v>
      </c>
      <c r="AZ36" s="542">
        <f>SUMIFS('Faturamento NNE'!$H$2:$H$707,'Faturamento NNE'!$E$2:$E$707,'Infos Relatório'!$B$2,'Faturamento NNE'!$F$2:$F$707,'Infos Relatório'!$B36,'Faturamento NNE'!$AA$2:$AA$707,'Infos Relatório'!AY$1)</f>
        <v>0</v>
      </c>
      <c r="BA36" s="542">
        <f>SUMIFS('Faturamento NNE'!$K$2:$K$707,'Faturamento NNE'!$E$2:$E$707,'Infos Relatório'!$B$2,'Faturamento NNE'!$F$2:$F$707,'Infos Relatório'!$B36,'Faturamento NNE'!$AA$2:$AA$707,'Infos Relatório'!AY$1)</f>
        <v>0</v>
      </c>
      <c r="BB36" s="546">
        <f>SUMIFS('Faturamento NNE'!$P$2:$P$707,'Faturamento NNE'!$E$2:$E$707,'Infos Relatório'!$B$2,'Faturamento NNE'!$F$2:$F$707,'Infos Relatório'!$B36,'Faturamento NNE'!$AA$2:$AA$707,'Infos Relatório'!AY$1,'Faturamento NNE'!$U$2:$U$707,"Sim")+SUMIFS('Faturamento NNE'!$Q$2:$Q$707,'Faturamento NNE'!$E$2:$E$707,'Infos Relatório'!$B$2,'Faturamento NNE'!$F$2:$F$707,'Infos Relatório'!$B36,'Faturamento NNE'!$AA$2:$AA$707,'Infos Relatório'!AY$1,'Faturamento NNE'!$U$2:$U$707,"Sim")</f>
        <v>0</v>
      </c>
      <c r="BC36" s="227" t="e">
        <f t="shared" si="7"/>
        <v>#DIV/0!</v>
      </c>
      <c r="BD36" s="545">
        <f>SUMIFS('Faturamento NNE'!$I$2:$I$707,'Faturamento NNE'!$E$2:$E$707,'Infos Relatório'!$B$2,'Faturamento NNE'!$F$2:$F$707,'Infos Relatório'!$B36,'Faturamento NNE'!$AA$2:$AA$707,'Infos Relatório'!AY$1)</f>
        <v>0</v>
      </c>
      <c r="BE36" s="541">
        <f>COUNTIFS('Faturamento NNE'!$E$2:$E$707,'Infos Relatório'!$B$2,'Faturamento NNE'!$F$2:$F$707,'Infos Relatório'!$B36,'Faturamento NNE'!$AA$2:$AA$707,'Infos Relatório'!BE$1)</f>
        <v>0</v>
      </c>
      <c r="BF36" s="542">
        <f>SUMIFS('Faturamento NNE'!$H$2:$H$707,'Faturamento NNE'!$E$2:$E$707,'Infos Relatório'!$B$2,'Faturamento NNE'!$F$2:$F$707,'Infos Relatório'!$B36,'Faturamento NNE'!$AA$2:$AA$707,'Infos Relatório'!BE$1)</f>
        <v>0</v>
      </c>
      <c r="BG36" s="542">
        <f>SUMIFS('Faturamento NNE'!$K$2:$K$707,'Faturamento NNE'!$E$2:$E$707,'Infos Relatório'!$B$2,'Faturamento NNE'!$F$2:$F$707,'Infos Relatório'!$B36,'Faturamento NNE'!$AA$2:$AA$707,'Infos Relatório'!BE$1)</f>
        <v>0</v>
      </c>
      <c r="BH36" s="546">
        <f>SUMIFS('Faturamento NNE'!$P$2:$P$707,'Faturamento NNE'!$E$2:$E$707,'Infos Relatório'!$B$2,'Faturamento NNE'!$F$2:$F$707,'Infos Relatório'!$B36,'Faturamento NNE'!$AA$2:$AA$707,'Infos Relatório'!BE$1,'Faturamento NNE'!$U$2:$U$707,"Sim")+SUMIFS('Faturamento NNE'!$Q$2:$Q$707,'Faturamento NNE'!$E$2:$E$707,'Infos Relatório'!$B$2,'Faturamento NNE'!$F$2:$F$707,'Infos Relatório'!$B36,'Faturamento NNE'!$AA$2:$AA$707,'Infos Relatório'!BE$1,'Faturamento NNE'!$U$2:$U$707,"Sim")</f>
        <v>0</v>
      </c>
      <c r="BI36" s="227" t="e">
        <f t="shared" si="8"/>
        <v>#DIV/0!</v>
      </c>
      <c r="BJ36" s="545">
        <f>SUMIFS('Faturamento NNE'!$I$2:$I$707,'Faturamento NNE'!$E$2:$E$707,'Infos Relatório'!$B$2,'Faturamento NNE'!$F$2:$F$707,'Infos Relatório'!$B36,'Faturamento NNE'!$AA$2:$AA$707,'Infos Relatório'!BE$1)</f>
        <v>0</v>
      </c>
      <c r="BK36" s="541">
        <f>COUNTIFS('Faturamento NNE'!$E$2:$E$707,'Infos Relatório'!$B$2,'Faturamento NNE'!$F$2:$F$707,'Infos Relatório'!$B36,'Faturamento NNE'!$AA$2:$AA$707,'Infos Relatório'!BK$1)</f>
        <v>0</v>
      </c>
      <c r="BL36" s="542">
        <f>SUMIFS('Faturamento NNE'!$H$2:$H$707,'Faturamento NNE'!$E$2:$E$707,'Infos Relatório'!$B$2,'Faturamento NNE'!$F$2:$F$707,'Infos Relatório'!$B36,'Faturamento NNE'!$AA$2:$AA$707,'Infos Relatório'!BK$1)</f>
        <v>0</v>
      </c>
      <c r="BM36" s="542">
        <f>SUMIFS('Faturamento NNE'!$K$2:$K$707,'Faturamento NNE'!$E$2:$E$707,'Infos Relatório'!$B$2,'Faturamento NNE'!$F$2:$F$707,'Infos Relatório'!$B36,'Faturamento NNE'!$AA$2:$AA$707,'Infos Relatório'!BK$1)</f>
        <v>0</v>
      </c>
      <c r="BN36" s="546">
        <f>SUMIFS('Faturamento NNE'!$P$2:$P$707,'Faturamento NNE'!$E$2:$E$707,'Infos Relatório'!$B$2,'Faturamento NNE'!$F$2:$F$707,'Infos Relatório'!$B36,'Faturamento NNE'!$AA$2:$AA$707,'Infos Relatório'!BK$1,'Faturamento NNE'!$U$2:$U$707,"Sim")+SUMIFS('Faturamento NNE'!$Q$2:$Q$707,'Faturamento NNE'!$E$2:$E$707,'Infos Relatório'!$B$2,'Faturamento NNE'!$F$2:$F$707,'Infos Relatório'!$B36,'Faturamento NNE'!$AA$2:$AA$707,'Infos Relatório'!BK$1,'Faturamento NNE'!$U$2:$U$707,"Sim")</f>
        <v>0</v>
      </c>
      <c r="BO36" s="227" t="e">
        <f t="shared" si="9"/>
        <v>#DIV/0!</v>
      </c>
      <c r="BP36" s="545">
        <f>SUMIFS('Faturamento NNE'!$I$2:$I$707,'Faturamento NNE'!$E$2:$E$707,'Infos Relatório'!$B$2,'Faturamento NNE'!$F$2:$F$707,'Infos Relatório'!$B36,'Faturamento NNE'!$AA$2:$AA$707,'Infos Relatório'!BK$1)</f>
        <v>0</v>
      </c>
      <c r="BQ36" s="541">
        <f>COUNTIFS('Faturamento NNE'!$E$2:$E$707,'Infos Relatório'!$B$2,'Faturamento NNE'!$F$2:$F$707,'Infos Relatório'!$B36,'Faturamento NNE'!$AA$2:$AA$707,'Infos Relatório'!BQ$1)</f>
        <v>0</v>
      </c>
      <c r="BR36" s="542">
        <f>SUMIFS('Faturamento NNE'!$H$2:$H$707,'Faturamento NNE'!$E$2:$E$707,'Infos Relatório'!$B$2,'Faturamento NNE'!$F$2:$F$707,'Infos Relatório'!$B36,'Faturamento NNE'!$AA$2:$AA$707,'Infos Relatório'!BQ$1)</f>
        <v>0</v>
      </c>
      <c r="BS36" s="542">
        <f>SUMIFS('Faturamento NNE'!$K$2:$K$707,'Faturamento NNE'!$E$2:$E$707,'Infos Relatório'!$B$2,'Faturamento NNE'!$F$2:$F$707,'Infos Relatório'!$B36,'Faturamento NNE'!$AA$2:$AA$707,'Infos Relatório'!BQ$1)</f>
        <v>0</v>
      </c>
      <c r="BT36" s="546">
        <f>SUMIFS('Faturamento NNE'!$P$2:$P$707,'Faturamento NNE'!$E$2:$E$707,'Infos Relatório'!$B$2,'Faturamento NNE'!$F$2:$F$707,'Infos Relatório'!$B36,'Faturamento NNE'!$AA$2:$AA$707,'Infos Relatório'!BQ$1,'Faturamento NNE'!$U$2:$U$707,"Sim")+SUMIFS('Faturamento NNE'!$Q$2:$Q$707,'Faturamento NNE'!$E$2:$E$707,'Infos Relatório'!$B$2,'Faturamento NNE'!$F$2:$F$707,'Infos Relatório'!$B36,'Faturamento NNE'!$AA$2:$AA$707,'Infos Relatório'!BQ$1,'Faturamento NNE'!$U$2:$U$707,"Sim")</f>
        <v>0</v>
      </c>
      <c r="BU36" s="227" t="e">
        <f t="shared" si="10"/>
        <v>#DIV/0!</v>
      </c>
      <c r="BV36" s="545">
        <f>SUMIFS('Faturamento NNE'!$I$2:$I$707,'Faturamento NNE'!$E$2:$E$707,'Infos Relatório'!$B$2,'Faturamento NNE'!$F$2:$F$707,'Infos Relatório'!$B36,'Faturamento NNE'!$AA$2:$AA$707,'Infos Relatório'!BQ$1)</f>
        <v>0</v>
      </c>
    </row>
    <row r="37" spans="2:74">
      <c r="B37" s="217" t="s">
        <v>164</v>
      </c>
      <c r="C37" s="541">
        <f>COUNTIFS('Faturamento NNE'!$E$2:$E$707,'Infos Relatório'!$B$2,'Faturamento NNE'!$F$2:$F$707,'Infos Relatório'!$B37,'Faturamento NNE'!$AA$2:$AA$707,'Infos Relatório'!C$1)</f>
        <v>0</v>
      </c>
      <c r="D37" s="542">
        <f>SUMIFS('Faturamento NNE'!$H$2:$H$707,'Faturamento NNE'!$E$2:$E$707,'Infos Relatório'!$B$2,'Faturamento NNE'!$F$2:$F$707,'Infos Relatório'!$B37,'Faturamento NNE'!$AA$2:$AA$707,'Infos Relatório'!C$1)</f>
        <v>0</v>
      </c>
      <c r="E37" s="543">
        <f>SUMIFS('Faturamento NNE'!$K$2:$K$707,'Faturamento NNE'!$E$2:$E$707,'Infos Relatório'!$B$2,'Faturamento NNE'!$F$2:$F$707,'Infos Relatório'!$B37,'Faturamento NNE'!$AA$2:$AA$707,'Infos Relatório'!C$1)</f>
        <v>0</v>
      </c>
      <c r="F37" s="544">
        <f>SUMIFS('Faturamento NNE'!$P$2:$P$707,'Faturamento NNE'!$E$2:$E$707,'Infos Relatório'!$B$2,'Faturamento NNE'!$F$2:$F$707,'Infos Relatório'!$B37,'Faturamento NNE'!$AA$2:$AA$707,'Infos Relatório'!C$1,'Faturamento NNE'!$U$2:$U$707,"Sim")+SUMIFS('Faturamento NNE'!$Q$2:$Q$707,'Faturamento NNE'!$E$2:$E$707,'Infos Relatório'!$B$2,'Faturamento NNE'!$F$2:$F$707,'Infos Relatório'!$B37,'Faturamento NNE'!$AA$2:$AA$707,'Infos Relatório'!C$1,'Faturamento NNE'!$U$2:$U$707,"Sim")</f>
        <v>0</v>
      </c>
      <c r="G37" s="283" t="e">
        <f t="shared" si="11"/>
        <v>#DIV/0!</v>
      </c>
      <c r="H37" s="545">
        <f>SUMIFS('Faturamento NNE'!$I$2:$I$707,'Faturamento NNE'!$E$2:$E$707,'Infos Relatório'!$B$2,'Faturamento NNE'!$F$2:$F$707,'Infos Relatório'!$B37,'Faturamento NNE'!$AA$2:$AA$707,'Infos Relatório'!C$1)</f>
        <v>0</v>
      </c>
      <c r="I37" s="541">
        <f>COUNTIFS('Faturamento NNE'!$E$2:$E$707,'Infos Relatório'!$B$2,'Faturamento NNE'!$F$2:$F$707,'Infos Relatório'!$B37,'Faturamento NNE'!$AA$2:$AA$707,'Infos Relatório'!I$1)</f>
        <v>0</v>
      </c>
      <c r="J37" s="542">
        <f>SUMIFS('Faturamento NNE'!$H$2:$H$707,'Faturamento NNE'!$E$2:$E$707,'Infos Relatório'!$B$2,'Faturamento NNE'!$F$2:$F$707,'Infos Relatório'!$B37,'Faturamento NNE'!$AA$2:$AA$707,'Infos Relatório'!I$1)</f>
        <v>0</v>
      </c>
      <c r="K37" s="543">
        <f>SUMIFS('Faturamento NNE'!$K$2:$K$707,'Faturamento NNE'!$E$2:$E$707,'Infos Relatório'!$B$2,'Faturamento NNE'!$F$2:$F$707,'Infos Relatório'!$B37,'Faturamento NNE'!$AA$2:$AA$707,'Infos Relatório'!I$1)</f>
        <v>0</v>
      </c>
      <c r="L37" s="544">
        <f>SUMIFS('Faturamento NNE'!$P$2:$P$707,'Faturamento NNE'!$E$2:$E$707,'Infos Relatório'!$B$2,'Faturamento NNE'!$F$2:$F$707,'Infos Relatório'!$B37,'Faturamento NNE'!$AA$2:$AA$707,'Infos Relatório'!I$1,'Faturamento NNE'!$U$2:$U$707,"Sim")+SUMIFS('Faturamento NNE'!$Q$2:$Q$707,'Faturamento NNE'!$E$2:$E$707,'Infos Relatório'!$B$2,'Faturamento NNE'!$F$2:$F$707,'Infos Relatório'!$B37,'Faturamento NNE'!$AA$2:$AA$707,'Infos Relatório'!I$1,'Faturamento NNE'!$U$2:$U$707,"Sim")</f>
        <v>0</v>
      </c>
      <c r="M37" s="283" t="e">
        <f t="shared" si="0"/>
        <v>#DIV/0!</v>
      </c>
      <c r="N37" s="545">
        <f>SUMIFS('Faturamento NNE'!$I$2:$I$707,'Faturamento NNE'!$E$2:$E$707,'Infos Relatório'!$B$2,'Faturamento NNE'!$F$2:$F$707,'Infos Relatório'!$B37,'Faturamento NNE'!$AA$2:$AA$707,'Infos Relatório'!I$1)</f>
        <v>0</v>
      </c>
      <c r="O37" s="541">
        <f>COUNTIFS('Faturamento NNE'!$E$2:$E$707,'Infos Relatório'!$B$2,'Faturamento NNE'!$F$2:$F$707,'Infos Relatório'!$B37,'Faturamento NNE'!$AA$2:$AA$707,'Infos Relatório'!O$1)</f>
        <v>0</v>
      </c>
      <c r="P37" s="542">
        <f>SUMIFS('Faturamento NNE'!$H$2:$H$707,'Faturamento NNE'!$E$2:$E$707,'Infos Relatório'!$B$2,'Faturamento NNE'!$F$2:$F$707,'Infos Relatório'!$B37,'Faturamento NNE'!$AA$2:$AA$707,'Infos Relatório'!O$1)</f>
        <v>0</v>
      </c>
      <c r="Q37" s="542">
        <f>SUMIFS('Faturamento NNE'!$K$2:$K$707,'Faturamento NNE'!$E$2:$E$707,'Infos Relatório'!$B$2,'Faturamento NNE'!$F$2:$F$707,'Infos Relatório'!$B37,'Faturamento NNE'!$AA$2:$AA$707,'Infos Relatório'!O$1)</f>
        <v>0</v>
      </c>
      <c r="R37" s="546">
        <f>SUMIFS('Faturamento NNE'!$P$2:$P$707,'Faturamento NNE'!$E$2:$E$707,'Infos Relatório'!$B$2,'Faturamento NNE'!$F$2:$F$707,'Infos Relatório'!$B37,'Faturamento NNE'!$AA$2:$AA$707,'Infos Relatório'!O$1,'Faturamento NNE'!$U$2:$U$707,"Sim")+SUMIFS('Faturamento NNE'!$Q$2:$Q$707,'Faturamento NNE'!$E$2:$E$707,'Infos Relatório'!$B$2,'Faturamento NNE'!$F$2:$F$707,'Infos Relatório'!$B37,'Faturamento NNE'!$AA$2:$AA$707,'Infos Relatório'!O$1,'Faturamento NNE'!$U$2:$U$707,"Sim")</f>
        <v>0</v>
      </c>
      <c r="S37" s="227" t="e">
        <f t="shared" si="1"/>
        <v>#DIV/0!</v>
      </c>
      <c r="T37" s="545">
        <f>SUMIFS('Faturamento NNE'!$I$2:$I$707,'Faturamento NNE'!$E$2:$E$707,'Infos Relatório'!$B$2,'Faturamento NNE'!$F$2:$F$707,'Infos Relatório'!$B37,'Faturamento NNE'!$AA$2:$AA$707,'Infos Relatório'!O$1)</f>
        <v>0</v>
      </c>
      <c r="U37" s="541">
        <f>COUNTIFS('Faturamento NNE'!$E$2:$E$707,'Infos Relatório'!$B$2,'Faturamento NNE'!$F$2:$F$707,'Infos Relatório'!$B37,'Faturamento NNE'!$AA$2:$AA$707,'Infos Relatório'!U$1)</f>
        <v>0</v>
      </c>
      <c r="V37" s="542">
        <f>SUMIFS('Faturamento NNE'!$H$2:$H$707,'Faturamento NNE'!$E$2:$E$707,'Infos Relatório'!$B$2,'Faturamento NNE'!$F$2:$F$707,'Infos Relatório'!$B37,'Faturamento NNE'!$AA$2:$AA$707,'Infos Relatório'!U$1)</f>
        <v>0</v>
      </c>
      <c r="W37" s="542">
        <f>SUMIFS('Faturamento NNE'!$K$2:$K$707,'Faturamento NNE'!$E$2:$E$707,'Infos Relatório'!$B$2,'Faturamento NNE'!$F$2:$F$707,'Infos Relatório'!$B37,'Faturamento NNE'!$AA$2:$AA$707,'Infos Relatório'!U$1)</f>
        <v>0</v>
      </c>
      <c r="X37" s="546">
        <f>SUMIFS('Faturamento NNE'!$P$2:$P$707,'Faturamento NNE'!$E$2:$E$707,'Infos Relatório'!$B$2,'Faturamento NNE'!$F$2:$F$707,'Infos Relatório'!$B37,'Faturamento NNE'!$AA$2:$AA$707,'Infos Relatório'!U$1,'Faturamento NNE'!$U$2:$U$707,"Sim")+SUMIFS('Faturamento NNE'!$Q$2:$Q$707,'Faturamento NNE'!$E$2:$E$707,'Infos Relatório'!$B$2,'Faturamento NNE'!$F$2:$F$707,'Infos Relatório'!$B37,'Faturamento NNE'!$AA$2:$AA$707,'Infos Relatório'!U$1,'Faturamento NNE'!$U$2:$U$707,"Sim")</f>
        <v>0</v>
      </c>
      <c r="Y37" s="227" t="e">
        <f t="shared" si="2"/>
        <v>#DIV/0!</v>
      </c>
      <c r="Z37" s="545">
        <f>SUMIFS('Faturamento NNE'!$I$2:$I$707,'Faturamento NNE'!$E$2:$E$707,'Infos Relatório'!$B$2,'Faturamento NNE'!$F$2:$F$707,'Infos Relatório'!$B37,'Faturamento NNE'!$AA$2:$AA$707,'Infos Relatório'!U$1)</f>
        <v>0</v>
      </c>
      <c r="AA37" s="541">
        <f>COUNTIFS('Faturamento NNE'!$E$2:$E$707,'Infos Relatório'!$B$2,'Faturamento NNE'!$F$2:$F$707,'Infos Relatório'!$B37,'Faturamento NNE'!$AA$2:$AA$707,'Infos Relatório'!AA$1)</f>
        <v>0</v>
      </c>
      <c r="AB37" s="542">
        <f>SUMIFS('Faturamento NNE'!$H$2:$H$707,'Faturamento NNE'!$E$2:$E$707,'Infos Relatório'!$B$2,'Faturamento NNE'!$F$2:$F$707,'Infos Relatório'!$B37,'Faturamento NNE'!$AA$2:$AA$707,'Infos Relatório'!AA$1)</f>
        <v>0</v>
      </c>
      <c r="AC37" s="542">
        <f>SUMIFS('Faturamento NNE'!$K$2:$K$707,'Faturamento NNE'!$E$2:$E$707,'Infos Relatório'!$B$2,'Faturamento NNE'!$F$2:$F$707,'Infos Relatório'!$B37,'Faturamento NNE'!$AA$2:$AA$707,'Infos Relatório'!AA$1)</f>
        <v>0</v>
      </c>
      <c r="AD37" s="546">
        <f>SUMIFS('Faturamento NNE'!$P$2:$P$707,'Faturamento NNE'!$E$2:$E$707,'Infos Relatório'!$B$2,'Faturamento NNE'!$F$2:$F$707,'Infos Relatório'!$B37,'Faturamento NNE'!$AA$2:$AA$707,'Infos Relatório'!AA$1,'Faturamento NNE'!$U$2:$U$707,"Sim")+SUMIFS('Faturamento NNE'!$Q$2:$Q$707,'Faturamento NNE'!$E$2:$E$707,'Infos Relatório'!$B$2,'Faturamento NNE'!$F$2:$F$707,'Infos Relatório'!$B37,'Faturamento NNE'!$AA$2:$AA$707,'Infos Relatório'!AA$1,'Faturamento NNE'!$U$2:$U$707,"Sim")</f>
        <v>0</v>
      </c>
      <c r="AE37" s="227" t="e">
        <f t="shared" si="3"/>
        <v>#DIV/0!</v>
      </c>
      <c r="AF37" s="545">
        <f>SUMIFS('Faturamento NNE'!$I$2:$I$707,'Faturamento NNE'!$E$2:$E$707,'Infos Relatório'!$B$2,'Faturamento NNE'!$F$2:$F$707,'Infos Relatório'!$B37,'Faturamento NNE'!$AA$2:$AA$707,'Infos Relatório'!AA$1)</f>
        <v>0</v>
      </c>
      <c r="AG37" s="541">
        <f>COUNTIFS('Faturamento NNE'!$E$2:$E$707,'Infos Relatório'!$B$2,'Faturamento NNE'!$F$2:$F$707,'Infos Relatório'!$B37,'Faturamento NNE'!$AA$2:$AA$707,'Infos Relatório'!AG$1)</f>
        <v>0</v>
      </c>
      <c r="AH37" s="542">
        <f>SUMIFS('Faturamento NNE'!$H$2:$H$707,'Faturamento NNE'!$E$2:$E$707,'Infos Relatório'!$B$2,'Faturamento NNE'!$F$2:$F$707,'Infos Relatório'!$B37,'Faturamento NNE'!$AA$2:$AA$707,'Infos Relatório'!AG$1)</f>
        <v>0</v>
      </c>
      <c r="AI37" s="542">
        <f>SUMIFS('Faturamento NNE'!$K$2:$K$707,'Faturamento NNE'!$E$2:$E$707,'Infos Relatório'!$B$2,'Faturamento NNE'!$F$2:$F$707,'Infos Relatório'!$B37,'Faturamento NNE'!$AA$2:$AA$707,'Infos Relatório'!AG$1)</f>
        <v>0</v>
      </c>
      <c r="AJ37" s="546">
        <f>SUMIFS('Faturamento NNE'!$P$2:$P$707,'Faturamento NNE'!$E$2:$E$707,'Infos Relatório'!$B$2,'Faturamento NNE'!$F$2:$F$707,'Infos Relatório'!$B37,'Faturamento NNE'!$AA$2:$AA$707,'Infos Relatório'!AG$1,'Faturamento NNE'!$U$2:$U$707,"Sim")+SUMIFS('Faturamento NNE'!$Q$2:$Q$707,'Faturamento NNE'!$E$2:$E$707,'Infos Relatório'!$B$2,'Faturamento NNE'!$F$2:$F$707,'Infos Relatório'!$B37,'Faturamento NNE'!$AA$2:$AA$707,'Infos Relatório'!AG$1,'Faturamento NNE'!$U$2:$U$707,"Sim")</f>
        <v>0</v>
      </c>
      <c r="AK37" s="227" t="e">
        <f t="shared" si="4"/>
        <v>#DIV/0!</v>
      </c>
      <c r="AL37" s="545">
        <f>SUMIFS('Faturamento NNE'!$I$2:$I$707,'Faturamento NNE'!$E$2:$E$707,'Infos Relatório'!$B$2,'Faturamento NNE'!$F$2:$F$707,'Infos Relatório'!$B37,'Faturamento NNE'!$AA$2:$AA$707,'Infos Relatório'!AG$1)</f>
        <v>0</v>
      </c>
      <c r="AM37" s="541">
        <f>COUNTIFS('Faturamento NNE'!$E$2:$E$707,'Infos Relatório'!$B$2,'Faturamento NNE'!$F$2:$F$707,'Infos Relatório'!$B37,'Faturamento NNE'!$AA$2:$AA$707,'Infos Relatório'!AM$1)</f>
        <v>0</v>
      </c>
      <c r="AN37" s="542">
        <f>SUMIFS('Faturamento NNE'!$H$2:$H$707,'Faturamento NNE'!$E$2:$E$707,'Infos Relatório'!$B$2,'Faturamento NNE'!$F$2:$F$707,'Infos Relatório'!$B37,'Faturamento NNE'!$AA$2:$AA$707,'Infos Relatório'!AM$1)</f>
        <v>0</v>
      </c>
      <c r="AO37" s="542">
        <f>SUMIFS('Faturamento NNE'!$K$2:$K$707,'Faturamento NNE'!$E$2:$E$707,'Infos Relatório'!$B$2,'Faturamento NNE'!$F$2:$F$707,'Infos Relatório'!$B37,'Faturamento NNE'!$AA$2:$AA$707,'Infos Relatório'!AM$1)</f>
        <v>0</v>
      </c>
      <c r="AP37" s="546">
        <f>SUMIFS('Faturamento NNE'!$P$2:$P$707,'Faturamento NNE'!$E$2:$E$707,'Infos Relatório'!$B$2,'Faturamento NNE'!$F$2:$F$707,'Infos Relatório'!$B37,'Faturamento NNE'!$AA$2:$AA$707,'Infos Relatório'!AM$1,'Faturamento NNE'!$U$2:$U$707,"Sim")+SUMIFS('Faturamento NNE'!$Q$2:$Q$707,'Faturamento NNE'!$E$2:$E$707,'Infos Relatório'!$B$2,'Faturamento NNE'!$F$2:$F$707,'Infos Relatório'!$B37,'Faturamento NNE'!$AA$2:$AA$707,'Infos Relatório'!AM$1,'Faturamento NNE'!$U$2:$U$707,"Sim")</f>
        <v>0</v>
      </c>
      <c r="AQ37" s="227" t="e">
        <f t="shared" si="5"/>
        <v>#DIV/0!</v>
      </c>
      <c r="AR37" s="545">
        <f>SUMIFS('Faturamento NNE'!$I$2:$I$707,'Faturamento NNE'!$E$2:$E$707,'Infos Relatório'!$B$2,'Faturamento NNE'!$F$2:$F$707,'Infos Relatório'!$B37,'Faturamento NNE'!$AA$2:$AA$707,'Infos Relatório'!AM$1)</f>
        <v>0</v>
      </c>
      <c r="AS37" s="541">
        <f>COUNTIFS('Faturamento NNE'!$E$2:$E$707,'Infos Relatório'!$B$2,'Faturamento NNE'!$F$2:$F$707,'Infos Relatório'!$B37,'Faturamento NNE'!$AA$2:$AA$707,'Infos Relatório'!AS$1)</f>
        <v>0</v>
      </c>
      <c r="AT37" s="542">
        <f>SUMIFS('Faturamento NNE'!$H$2:$H$707,'Faturamento NNE'!$E$2:$E$707,'Infos Relatório'!$B$2,'Faturamento NNE'!$F$2:$F$707,'Infos Relatório'!$B37,'Faturamento NNE'!$AA$2:$AA$707,'Infos Relatório'!AS$1)</f>
        <v>0</v>
      </c>
      <c r="AU37" s="542">
        <f>SUMIFS('Faturamento NNE'!$K$2:$K$707,'Faturamento NNE'!$E$2:$E$707,'Infos Relatório'!$B$2,'Faturamento NNE'!$F$2:$F$707,'Infos Relatório'!$B37,'Faturamento NNE'!$AA$2:$AA$707,'Infos Relatório'!AS$1)</f>
        <v>0</v>
      </c>
      <c r="AV37" s="546">
        <f>SUMIFS('Faturamento NNE'!$P$2:$P$707,'Faturamento NNE'!$E$2:$E$707,'Infos Relatório'!$B$2,'Faturamento NNE'!$F$2:$F$707,'Infos Relatório'!$B37,'Faturamento NNE'!$AA$2:$AA$707,'Infos Relatório'!AS$1,'Faturamento NNE'!$U$2:$U$707,"Sim")+SUMIFS('Faturamento NNE'!$Q$2:$Q$707,'Faturamento NNE'!$E$2:$E$707,'Infos Relatório'!$B$2,'Faturamento NNE'!$F$2:$F$707,'Infos Relatório'!$B37,'Faturamento NNE'!$AA$2:$AA$707,'Infos Relatório'!AS$1,'Faturamento NNE'!$U$2:$U$707,"Sim")</f>
        <v>0</v>
      </c>
      <c r="AW37" s="227" t="e">
        <f t="shared" si="6"/>
        <v>#DIV/0!</v>
      </c>
      <c r="AX37" s="545">
        <f>SUMIFS('Faturamento NNE'!$I$2:$I$707,'Faturamento NNE'!$E$2:$E$707,'Infos Relatório'!$B$2,'Faturamento NNE'!$F$2:$F$707,'Infos Relatório'!$B37,'Faturamento NNE'!$AA$2:$AA$707,'Infos Relatório'!AS$1)</f>
        <v>0</v>
      </c>
      <c r="AY37" s="541">
        <f>COUNTIFS('Faturamento NNE'!$E$2:$E$707,'Infos Relatório'!$B$2,'Faturamento NNE'!$F$2:$F$707,'Infos Relatório'!$B37,'Faturamento NNE'!$AA$2:$AA$707,'Infos Relatório'!AY$1)</f>
        <v>0</v>
      </c>
      <c r="AZ37" s="542">
        <f>SUMIFS('Faturamento NNE'!$H$2:$H$707,'Faturamento NNE'!$E$2:$E$707,'Infos Relatório'!$B$2,'Faturamento NNE'!$F$2:$F$707,'Infos Relatório'!$B37,'Faturamento NNE'!$AA$2:$AA$707,'Infos Relatório'!AY$1)</f>
        <v>0</v>
      </c>
      <c r="BA37" s="542">
        <f>SUMIFS('Faturamento NNE'!$K$2:$K$707,'Faturamento NNE'!$E$2:$E$707,'Infos Relatório'!$B$2,'Faturamento NNE'!$F$2:$F$707,'Infos Relatório'!$B37,'Faturamento NNE'!$AA$2:$AA$707,'Infos Relatório'!AY$1)</f>
        <v>0</v>
      </c>
      <c r="BB37" s="546">
        <f>SUMIFS('Faturamento NNE'!$P$2:$P$707,'Faturamento NNE'!$E$2:$E$707,'Infos Relatório'!$B$2,'Faturamento NNE'!$F$2:$F$707,'Infos Relatório'!$B37,'Faturamento NNE'!$AA$2:$AA$707,'Infos Relatório'!AY$1,'Faturamento NNE'!$U$2:$U$707,"Sim")+SUMIFS('Faturamento NNE'!$Q$2:$Q$707,'Faturamento NNE'!$E$2:$E$707,'Infos Relatório'!$B$2,'Faturamento NNE'!$F$2:$F$707,'Infos Relatório'!$B37,'Faturamento NNE'!$AA$2:$AA$707,'Infos Relatório'!AY$1,'Faturamento NNE'!$U$2:$U$707,"Sim")</f>
        <v>0</v>
      </c>
      <c r="BC37" s="227" t="e">
        <f t="shared" si="7"/>
        <v>#DIV/0!</v>
      </c>
      <c r="BD37" s="545">
        <f>SUMIFS('Faturamento NNE'!$I$2:$I$707,'Faturamento NNE'!$E$2:$E$707,'Infos Relatório'!$B$2,'Faturamento NNE'!$F$2:$F$707,'Infos Relatório'!$B37,'Faturamento NNE'!$AA$2:$AA$707,'Infos Relatório'!AY$1)</f>
        <v>0</v>
      </c>
      <c r="BE37" s="541">
        <f>COUNTIFS('Faturamento NNE'!$E$2:$E$707,'Infos Relatório'!$B$2,'Faturamento NNE'!$F$2:$F$707,'Infos Relatório'!$B37,'Faturamento NNE'!$AA$2:$AA$707,'Infos Relatório'!BE$1)</f>
        <v>0</v>
      </c>
      <c r="BF37" s="542">
        <f>SUMIFS('Faturamento NNE'!$H$2:$H$707,'Faturamento NNE'!$E$2:$E$707,'Infos Relatório'!$B$2,'Faturamento NNE'!$F$2:$F$707,'Infos Relatório'!$B37,'Faturamento NNE'!$AA$2:$AA$707,'Infos Relatório'!BE$1)</f>
        <v>0</v>
      </c>
      <c r="BG37" s="542">
        <f>SUMIFS('Faturamento NNE'!$K$2:$K$707,'Faturamento NNE'!$E$2:$E$707,'Infos Relatório'!$B$2,'Faturamento NNE'!$F$2:$F$707,'Infos Relatório'!$B37,'Faturamento NNE'!$AA$2:$AA$707,'Infos Relatório'!BE$1)</f>
        <v>0</v>
      </c>
      <c r="BH37" s="546">
        <f>SUMIFS('Faturamento NNE'!$P$2:$P$707,'Faturamento NNE'!$E$2:$E$707,'Infos Relatório'!$B$2,'Faturamento NNE'!$F$2:$F$707,'Infos Relatório'!$B37,'Faturamento NNE'!$AA$2:$AA$707,'Infos Relatório'!BE$1,'Faturamento NNE'!$U$2:$U$707,"Sim")+SUMIFS('Faturamento NNE'!$Q$2:$Q$707,'Faturamento NNE'!$E$2:$E$707,'Infos Relatório'!$B$2,'Faturamento NNE'!$F$2:$F$707,'Infos Relatório'!$B37,'Faturamento NNE'!$AA$2:$AA$707,'Infos Relatório'!BE$1,'Faturamento NNE'!$U$2:$U$707,"Sim")</f>
        <v>0</v>
      </c>
      <c r="BI37" s="227" t="e">
        <f t="shared" si="8"/>
        <v>#DIV/0!</v>
      </c>
      <c r="BJ37" s="545">
        <f>SUMIFS('Faturamento NNE'!$I$2:$I$707,'Faturamento NNE'!$E$2:$E$707,'Infos Relatório'!$B$2,'Faturamento NNE'!$F$2:$F$707,'Infos Relatório'!$B37,'Faturamento NNE'!$AA$2:$AA$707,'Infos Relatório'!BE$1)</f>
        <v>0</v>
      </c>
      <c r="BK37" s="541">
        <f>COUNTIFS('Faturamento NNE'!$E$2:$E$707,'Infos Relatório'!$B$2,'Faturamento NNE'!$F$2:$F$707,'Infos Relatório'!$B37,'Faturamento NNE'!$AA$2:$AA$707,'Infos Relatório'!BK$1)</f>
        <v>0</v>
      </c>
      <c r="BL37" s="542">
        <f>SUMIFS('Faturamento NNE'!$H$2:$H$707,'Faturamento NNE'!$E$2:$E$707,'Infos Relatório'!$B$2,'Faturamento NNE'!$F$2:$F$707,'Infos Relatório'!$B37,'Faturamento NNE'!$AA$2:$AA$707,'Infos Relatório'!BK$1)</f>
        <v>0</v>
      </c>
      <c r="BM37" s="542">
        <f>SUMIFS('Faturamento NNE'!$K$2:$K$707,'Faturamento NNE'!$E$2:$E$707,'Infos Relatório'!$B$2,'Faturamento NNE'!$F$2:$F$707,'Infos Relatório'!$B37,'Faturamento NNE'!$AA$2:$AA$707,'Infos Relatório'!BK$1)</f>
        <v>0</v>
      </c>
      <c r="BN37" s="546">
        <f>SUMIFS('Faturamento NNE'!$P$2:$P$707,'Faturamento NNE'!$E$2:$E$707,'Infos Relatório'!$B$2,'Faturamento NNE'!$F$2:$F$707,'Infos Relatório'!$B37,'Faturamento NNE'!$AA$2:$AA$707,'Infos Relatório'!BK$1,'Faturamento NNE'!$U$2:$U$707,"Sim")+SUMIFS('Faturamento NNE'!$Q$2:$Q$707,'Faturamento NNE'!$E$2:$E$707,'Infos Relatório'!$B$2,'Faturamento NNE'!$F$2:$F$707,'Infos Relatório'!$B37,'Faturamento NNE'!$AA$2:$AA$707,'Infos Relatório'!BK$1,'Faturamento NNE'!$U$2:$U$707,"Sim")</f>
        <v>0</v>
      </c>
      <c r="BO37" s="227" t="e">
        <f t="shared" si="9"/>
        <v>#DIV/0!</v>
      </c>
      <c r="BP37" s="545">
        <f>SUMIFS('Faturamento NNE'!$I$2:$I$707,'Faturamento NNE'!$E$2:$E$707,'Infos Relatório'!$B$2,'Faturamento NNE'!$F$2:$F$707,'Infos Relatório'!$B37,'Faturamento NNE'!$AA$2:$AA$707,'Infos Relatório'!BK$1)</f>
        <v>0</v>
      </c>
      <c r="BQ37" s="541">
        <f>COUNTIFS('Faturamento NNE'!$E$2:$E$707,'Infos Relatório'!$B$2,'Faturamento NNE'!$F$2:$F$707,'Infos Relatório'!$B37,'Faturamento NNE'!$AA$2:$AA$707,'Infos Relatório'!BQ$1)</f>
        <v>0</v>
      </c>
      <c r="BR37" s="542">
        <f>SUMIFS('Faturamento NNE'!$H$2:$H$707,'Faturamento NNE'!$E$2:$E$707,'Infos Relatório'!$B$2,'Faturamento NNE'!$F$2:$F$707,'Infos Relatório'!$B37,'Faturamento NNE'!$AA$2:$AA$707,'Infos Relatório'!BQ$1)</f>
        <v>0</v>
      </c>
      <c r="BS37" s="542">
        <f>SUMIFS('Faturamento NNE'!$K$2:$K$707,'Faturamento NNE'!$E$2:$E$707,'Infos Relatório'!$B$2,'Faturamento NNE'!$F$2:$F$707,'Infos Relatório'!$B37,'Faturamento NNE'!$AA$2:$AA$707,'Infos Relatório'!BQ$1)</f>
        <v>0</v>
      </c>
      <c r="BT37" s="546">
        <f>SUMIFS('Faturamento NNE'!$P$2:$P$707,'Faturamento NNE'!$E$2:$E$707,'Infos Relatório'!$B$2,'Faturamento NNE'!$F$2:$F$707,'Infos Relatório'!$B37,'Faturamento NNE'!$AA$2:$AA$707,'Infos Relatório'!BQ$1,'Faturamento NNE'!$U$2:$U$707,"Sim")+SUMIFS('Faturamento NNE'!$Q$2:$Q$707,'Faturamento NNE'!$E$2:$E$707,'Infos Relatório'!$B$2,'Faturamento NNE'!$F$2:$F$707,'Infos Relatório'!$B37,'Faturamento NNE'!$AA$2:$AA$707,'Infos Relatório'!BQ$1,'Faturamento NNE'!$U$2:$U$707,"Sim")</f>
        <v>0</v>
      </c>
      <c r="BU37" s="227" t="e">
        <f t="shared" si="10"/>
        <v>#DIV/0!</v>
      </c>
      <c r="BV37" s="545">
        <f>SUMIFS('Faturamento NNE'!$I$2:$I$707,'Faturamento NNE'!$E$2:$E$707,'Infos Relatório'!$B$2,'Faturamento NNE'!$F$2:$F$707,'Infos Relatório'!$B37,'Faturamento NNE'!$AA$2:$AA$707,'Infos Relatório'!BQ$1)</f>
        <v>0</v>
      </c>
    </row>
    <row r="38" spans="2:74">
      <c r="B38" s="217" t="s">
        <v>165</v>
      </c>
      <c r="C38" s="541">
        <f>COUNTIFS('Faturamento NNE'!$E$2:$E$707,'Infos Relatório'!$B$2,'Faturamento NNE'!$F$2:$F$707,'Infos Relatório'!$B38,'Faturamento NNE'!$AA$2:$AA$707,'Infos Relatório'!C$1)</f>
        <v>0</v>
      </c>
      <c r="D38" s="542">
        <f>SUMIFS('Faturamento NNE'!$H$2:$H$707,'Faturamento NNE'!$E$2:$E$707,'Infos Relatório'!$B$2,'Faturamento NNE'!$F$2:$F$707,'Infos Relatório'!$B38,'Faturamento NNE'!$AA$2:$AA$707,'Infos Relatório'!C$1)</f>
        <v>0</v>
      </c>
      <c r="E38" s="543">
        <f>SUMIFS('Faturamento NNE'!$K$2:$K$707,'Faturamento NNE'!$E$2:$E$707,'Infos Relatório'!$B$2,'Faturamento NNE'!$F$2:$F$707,'Infos Relatório'!$B38,'Faturamento NNE'!$AA$2:$AA$707,'Infos Relatório'!C$1)</f>
        <v>0</v>
      </c>
      <c r="F38" s="544">
        <f>SUMIFS('Faturamento NNE'!$P$2:$P$707,'Faturamento NNE'!$E$2:$E$707,'Infos Relatório'!$B$2,'Faturamento NNE'!$F$2:$F$707,'Infos Relatório'!$B38,'Faturamento NNE'!$AA$2:$AA$707,'Infos Relatório'!C$1,'Faturamento NNE'!$U$2:$U$707,"Sim")+SUMIFS('Faturamento NNE'!$Q$2:$Q$707,'Faturamento NNE'!$E$2:$E$707,'Infos Relatório'!$B$2,'Faturamento NNE'!$F$2:$F$707,'Infos Relatório'!$B38,'Faturamento NNE'!$AA$2:$AA$707,'Infos Relatório'!C$1,'Faturamento NNE'!$U$2:$U$707,"Sim")</f>
        <v>0</v>
      </c>
      <c r="G38" s="283" t="e">
        <f t="shared" si="11"/>
        <v>#DIV/0!</v>
      </c>
      <c r="H38" s="545">
        <f>SUMIFS('Faturamento NNE'!$I$2:$I$707,'Faturamento NNE'!$E$2:$E$707,'Infos Relatório'!$B$2,'Faturamento NNE'!$F$2:$F$707,'Infos Relatório'!$B38,'Faturamento NNE'!$AA$2:$AA$707,'Infos Relatório'!C$1)</f>
        <v>0</v>
      </c>
      <c r="I38" s="541">
        <f>COUNTIFS('Faturamento NNE'!$E$2:$E$707,'Infos Relatório'!$B$2,'Faturamento NNE'!$F$2:$F$707,'Infos Relatório'!$B38,'Faturamento NNE'!$AA$2:$AA$707,'Infos Relatório'!I$1)</f>
        <v>0</v>
      </c>
      <c r="J38" s="542">
        <f>SUMIFS('Faturamento NNE'!$H$2:$H$707,'Faturamento NNE'!$E$2:$E$707,'Infos Relatório'!$B$2,'Faturamento NNE'!$F$2:$F$707,'Infos Relatório'!$B38,'Faturamento NNE'!$AA$2:$AA$707,'Infos Relatório'!I$1)</f>
        <v>0</v>
      </c>
      <c r="K38" s="543">
        <f>SUMIFS('Faturamento NNE'!$K$2:$K$707,'Faturamento NNE'!$E$2:$E$707,'Infos Relatório'!$B$2,'Faturamento NNE'!$F$2:$F$707,'Infos Relatório'!$B38,'Faturamento NNE'!$AA$2:$AA$707,'Infos Relatório'!I$1)</f>
        <v>0</v>
      </c>
      <c r="L38" s="544">
        <f>SUMIFS('Faturamento NNE'!$P$2:$P$707,'Faturamento NNE'!$E$2:$E$707,'Infos Relatório'!$B$2,'Faturamento NNE'!$F$2:$F$707,'Infos Relatório'!$B38,'Faturamento NNE'!$AA$2:$AA$707,'Infos Relatório'!I$1,'Faturamento NNE'!$U$2:$U$707,"Sim")+SUMIFS('Faturamento NNE'!$Q$2:$Q$707,'Faturamento NNE'!$E$2:$E$707,'Infos Relatório'!$B$2,'Faturamento NNE'!$F$2:$F$707,'Infos Relatório'!$B38,'Faturamento NNE'!$AA$2:$AA$707,'Infos Relatório'!I$1,'Faturamento NNE'!$U$2:$U$707,"Sim")</f>
        <v>0</v>
      </c>
      <c r="M38" s="283" t="e">
        <f t="shared" si="0"/>
        <v>#DIV/0!</v>
      </c>
      <c r="N38" s="545">
        <f>SUMIFS('Faturamento NNE'!$I$2:$I$707,'Faturamento NNE'!$E$2:$E$707,'Infos Relatório'!$B$2,'Faturamento NNE'!$F$2:$F$707,'Infos Relatório'!$B38,'Faturamento NNE'!$AA$2:$AA$707,'Infos Relatório'!I$1)</f>
        <v>0</v>
      </c>
      <c r="O38" s="541">
        <f>COUNTIFS('Faturamento NNE'!$E$2:$E$707,'Infos Relatório'!$B$2,'Faturamento NNE'!$F$2:$F$707,'Infos Relatório'!$B38,'Faturamento NNE'!$AA$2:$AA$707,'Infos Relatório'!O$1)</f>
        <v>0</v>
      </c>
      <c r="P38" s="542">
        <f>SUMIFS('Faturamento NNE'!$H$2:$H$707,'Faturamento NNE'!$E$2:$E$707,'Infos Relatório'!$B$2,'Faturamento NNE'!$F$2:$F$707,'Infos Relatório'!$B38,'Faturamento NNE'!$AA$2:$AA$707,'Infos Relatório'!O$1)</f>
        <v>0</v>
      </c>
      <c r="Q38" s="542">
        <f>SUMIFS('Faturamento NNE'!$K$2:$K$707,'Faturamento NNE'!$E$2:$E$707,'Infos Relatório'!$B$2,'Faturamento NNE'!$F$2:$F$707,'Infos Relatório'!$B38,'Faturamento NNE'!$AA$2:$AA$707,'Infos Relatório'!O$1)</f>
        <v>0</v>
      </c>
      <c r="R38" s="546">
        <f>SUMIFS('Faturamento NNE'!$P$2:$P$707,'Faturamento NNE'!$E$2:$E$707,'Infos Relatório'!$B$2,'Faturamento NNE'!$F$2:$F$707,'Infos Relatório'!$B38,'Faturamento NNE'!$AA$2:$AA$707,'Infos Relatório'!O$1,'Faturamento NNE'!$U$2:$U$707,"Sim")+SUMIFS('Faturamento NNE'!$Q$2:$Q$707,'Faturamento NNE'!$E$2:$E$707,'Infos Relatório'!$B$2,'Faturamento NNE'!$F$2:$F$707,'Infos Relatório'!$B38,'Faturamento NNE'!$AA$2:$AA$707,'Infos Relatório'!O$1,'Faturamento NNE'!$U$2:$U$707,"Sim")</f>
        <v>0</v>
      </c>
      <c r="S38" s="227" t="e">
        <f t="shared" si="1"/>
        <v>#DIV/0!</v>
      </c>
      <c r="T38" s="545">
        <f>SUMIFS('Faturamento NNE'!$I$2:$I$707,'Faturamento NNE'!$E$2:$E$707,'Infos Relatório'!$B$2,'Faturamento NNE'!$F$2:$F$707,'Infos Relatório'!$B38,'Faturamento NNE'!$AA$2:$AA$707,'Infos Relatório'!O$1)</f>
        <v>0</v>
      </c>
      <c r="U38" s="541">
        <f>COUNTIFS('Faturamento NNE'!$E$2:$E$707,'Infos Relatório'!$B$2,'Faturamento NNE'!$F$2:$F$707,'Infos Relatório'!$B38,'Faturamento NNE'!$AA$2:$AA$707,'Infos Relatório'!U$1)</f>
        <v>0</v>
      </c>
      <c r="V38" s="542">
        <f>SUMIFS('Faturamento NNE'!$H$2:$H$707,'Faturamento NNE'!$E$2:$E$707,'Infos Relatório'!$B$2,'Faturamento NNE'!$F$2:$F$707,'Infos Relatório'!$B38,'Faturamento NNE'!$AA$2:$AA$707,'Infos Relatório'!U$1)</f>
        <v>0</v>
      </c>
      <c r="W38" s="542">
        <f>SUMIFS('Faturamento NNE'!$K$2:$K$707,'Faturamento NNE'!$E$2:$E$707,'Infos Relatório'!$B$2,'Faturamento NNE'!$F$2:$F$707,'Infos Relatório'!$B38,'Faturamento NNE'!$AA$2:$AA$707,'Infos Relatório'!U$1)</f>
        <v>0</v>
      </c>
      <c r="X38" s="546">
        <f>SUMIFS('Faturamento NNE'!$P$2:$P$707,'Faturamento NNE'!$E$2:$E$707,'Infos Relatório'!$B$2,'Faturamento NNE'!$F$2:$F$707,'Infos Relatório'!$B38,'Faturamento NNE'!$AA$2:$AA$707,'Infos Relatório'!U$1,'Faturamento NNE'!$U$2:$U$707,"Sim")+SUMIFS('Faturamento NNE'!$Q$2:$Q$707,'Faturamento NNE'!$E$2:$E$707,'Infos Relatório'!$B$2,'Faturamento NNE'!$F$2:$F$707,'Infos Relatório'!$B38,'Faturamento NNE'!$AA$2:$AA$707,'Infos Relatório'!U$1,'Faturamento NNE'!$U$2:$U$707,"Sim")</f>
        <v>0</v>
      </c>
      <c r="Y38" s="227" t="e">
        <f t="shared" si="2"/>
        <v>#DIV/0!</v>
      </c>
      <c r="Z38" s="545">
        <f>SUMIFS('Faturamento NNE'!$I$2:$I$707,'Faturamento NNE'!$E$2:$E$707,'Infos Relatório'!$B$2,'Faturamento NNE'!$F$2:$F$707,'Infos Relatório'!$B38,'Faturamento NNE'!$AA$2:$AA$707,'Infos Relatório'!U$1)</f>
        <v>0</v>
      </c>
      <c r="AA38" s="541">
        <f>COUNTIFS('Faturamento NNE'!$E$2:$E$707,'Infos Relatório'!$B$2,'Faturamento NNE'!$F$2:$F$707,'Infos Relatório'!$B38,'Faturamento NNE'!$AA$2:$AA$707,'Infos Relatório'!AA$1)</f>
        <v>0</v>
      </c>
      <c r="AB38" s="542">
        <f>SUMIFS('Faturamento NNE'!$H$2:$H$707,'Faturamento NNE'!$E$2:$E$707,'Infos Relatório'!$B$2,'Faturamento NNE'!$F$2:$F$707,'Infos Relatório'!$B38,'Faturamento NNE'!$AA$2:$AA$707,'Infos Relatório'!AA$1)</f>
        <v>0</v>
      </c>
      <c r="AC38" s="542">
        <f>SUMIFS('Faturamento NNE'!$K$2:$K$707,'Faturamento NNE'!$E$2:$E$707,'Infos Relatório'!$B$2,'Faturamento NNE'!$F$2:$F$707,'Infos Relatório'!$B38,'Faturamento NNE'!$AA$2:$AA$707,'Infos Relatório'!AA$1)</f>
        <v>0</v>
      </c>
      <c r="AD38" s="546">
        <f>SUMIFS('Faturamento NNE'!$P$2:$P$707,'Faturamento NNE'!$E$2:$E$707,'Infos Relatório'!$B$2,'Faturamento NNE'!$F$2:$F$707,'Infos Relatório'!$B38,'Faturamento NNE'!$AA$2:$AA$707,'Infos Relatório'!AA$1,'Faturamento NNE'!$U$2:$U$707,"Sim")+SUMIFS('Faturamento NNE'!$Q$2:$Q$707,'Faturamento NNE'!$E$2:$E$707,'Infos Relatório'!$B$2,'Faturamento NNE'!$F$2:$F$707,'Infos Relatório'!$B38,'Faturamento NNE'!$AA$2:$AA$707,'Infos Relatório'!AA$1,'Faturamento NNE'!$U$2:$U$707,"Sim")</f>
        <v>0</v>
      </c>
      <c r="AE38" s="227" t="e">
        <f t="shared" si="3"/>
        <v>#DIV/0!</v>
      </c>
      <c r="AF38" s="545">
        <f>SUMIFS('Faturamento NNE'!$I$2:$I$707,'Faturamento NNE'!$E$2:$E$707,'Infos Relatório'!$B$2,'Faturamento NNE'!$F$2:$F$707,'Infos Relatório'!$B38,'Faturamento NNE'!$AA$2:$AA$707,'Infos Relatório'!AA$1)</f>
        <v>0</v>
      </c>
      <c r="AG38" s="541">
        <f>COUNTIFS('Faturamento NNE'!$E$2:$E$707,'Infos Relatório'!$B$2,'Faturamento NNE'!$F$2:$F$707,'Infos Relatório'!$B38,'Faturamento NNE'!$AA$2:$AA$707,'Infos Relatório'!AG$1)</f>
        <v>0</v>
      </c>
      <c r="AH38" s="542">
        <f>SUMIFS('Faturamento NNE'!$H$2:$H$707,'Faturamento NNE'!$E$2:$E$707,'Infos Relatório'!$B$2,'Faturamento NNE'!$F$2:$F$707,'Infos Relatório'!$B38,'Faturamento NNE'!$AA$2:$AA$707,'Infos Relatório'!AG$1)</f>
        <v>0</v>
      </c>
      <c r="AI38" s="542">
        <f>SUMIFS('Faturamento NNE'!$K$2:$K$707,'Faturamento NNE'!$E$2:$E$707,'Infos Relatório'!$B$2,'Faturamento NNE'!$F$2:$F$707,'Infos Relatório'!$B38,'Faturamento NNE'!$AA$2:$AA$707,'Infos Relatório'!AG$1)</f>
        <v>0</v>
      </c>
      <c r="AJ38" s="546">
        <f>SUMIFS('Faturamento NNE'!$P$2:$P$707,'Faturamento NNE'!$E$2:$E$707,'Infos Relatório'!$B$2,'Faturamento NNE'!$F$2:$F$707,'Infos Relatório'!$B38,'Faturamento NNE'!$AA$2:$AA$707,'Infos Relatório'!AG$1,'Faturamento NNE'!$U$2:$U$707,"Sim")+SUMIFS('Faturamento NNE'!$Q$2:$Q$707,'Faturamento NNE'!$E$2:$E$707,'Infos Relatório'!$B$2,'Faturamento NNE'!$F$2:$F$707,'Infos Relatório'!$B38,'Faturamento NNE'!$AA$2:$AA$707,'Infos Relatório'!AG$1,'Faturamento NNE'!$U$2:$U$707,"Sim")</f>
        <v>0</v>
      </c>
      <c r="AK38" s="227" t="e">
        <f t="shared" si="4"/>
        <v>#DIV/0!</v>
      </c>
      <c r="AL38" s="545">
        <f>SUMIFS('Faturamento NNE'!$I$2:$I$707,'Faturamento NNE'!$E$2:$E$707,'Infos Relatório'!$B$2,'Faturamento NNE'!$F$2:$F$707,'Infos Relatório'!$B38,'Faturamento NNE'!$AA$2:$AA$707,'Infos Relatório'!AG$1)</f>
        <v>0</v>
      </c>
      <c r="AM38" s="541">
        <f>COUNTIFS('Faturamento NNE'!$E$2:$E$707,'Infos Relatório'!$B$2,'Faturamento NNE'!$F$2:$F$707,'Infos Relatório'!$B38,'Faturamento NNE'!$AA$2:$AA$707,'Infos Relatório'!AM$1)</f>
        <v>0</v>
      </c>
      <c r="AN38" s="542">
        <f>SUMIFS('Faturamento NNE'!$H$2:$H$707,'Faturamento NNE'!$E$2:$E$707,'Infos Relatório'!$B$2,'Faturamento NNE'!$F$2:$F$707,'Infos Relatório'!$B38,'Faturamento NNE'!$AA$2:$AA$707,'Infos Relatório'!AM$1)</f>
        <v>0</v>
      </c>
      <c r="AO38" s="542">
        <f>SUMIFS('Faturamento NNE'!$K$2:$K$707,'Faturamento NNE'!$E$2:$E$707,'Infos Relatório'!$B$2,'Faturamento NNE'!$F$2:$F$707,'Infos Relatório'!$B38,'Faturamento NNE'!$AA$2:$AA$707,'Infos Relatório'!AM$1)</f>
        <v>0</v>
      </c>
      <c r="AP38" s="546">
        <f>SUMIFS('Faturamento NNE'!$P$2:$P$707,'Faturamento NNE'!$E$2:$E$707,'Infos Relatório'!$B$2,'Faturamento NNE'!$F$2:$F$707,'Infos Relatório'!$B38,'Faturamento NNE'!$AA$2:$AA$707,'Infos Relatório'!AM$1,'Faturamento NNE'!$U$2:$U$707,"Sim")+SUMIFS('Faturamento NNE'!$Q$2:$Q$707,'Faturamento NNE'!$E$2:$E$707,'Infos Relatório'!$B$2,'Faturamento NNE'!$F$2:$F$707,'Infos Relatório'!$B38,'Faturamento NNE'!$AA$2:$AA$707,'Infos Relatório'!AM$1,'Faturamento NNE'!$U$2:$U$707,"Sim")</f>
        <v>0</v>
      </c>
      <c r="AQ38" s="227" t="e">
        <f t="shared" si="5"/>
        <v>#DIV/0!</v>
      </c>
      <c r="AR38" s="545">
        <f>SUMIFS('Faturamento NNE'!$I$2:$I$707,'Faturamento NNE'!$E$2:$E$707,'Infos Relatório'!$B$2,'Faturamento NNE'!$F$2:$F$707,'Infos Relatório'!$B38,'Faturamento NNE'!$AA$2:$AA$707,'Infos Relatório'!AM$1)</f>
        <v>0</v>
      </c>
      <c r="AS38" s="541">
        <f>COUNTIFS('Faturamento NNE'!$E$2:$E$707,'Infos Relatório'!$B$2,'Faturamento NNE'!$F$2:$F$707,'Infos Relatório'!$B38,'Faturamento NNE'!$AA$2:$AA$707,'Infos Relatório'!AS$1)</f>
        <v>0</v>
      </c>
      <c r="AT38" s="542">
        <f>SUMIFS('Faturamento NNE'!$H$2:$H$707,'Faturamento NNE'!$E$2:$E$707,'Infos Relatório'!$B$2,'Faturamento NNE'!$F$2:$F$707,'Infos Relatório'!$B38,'Faturamento NNE'!$AA$2:$AA$707,'Infos Relatório'!AS$1)</f>
        <v>0</v>
      </c>
      <c r="AU38" s="542">
        <f>SUMIFS('Faturamento NNE'!$K$2:$K$707,'Faturamento NNE'!$E$2:$E$707,'Infos Relatório'!$B$2,'Faturamento NNE'!$F$2:$F$707,'Infos Relatório'!$B38,'Faturamento NNE'!$AA$2:$AA$707,'Infos Relatório'!AS$1)</f>
        <v>0</v>
      </c>
      <c r="AV38" s="546">
        <f>SUMIFS('Faturamento NNE'!$P$2:$P$707,'Faturamento NNE'!$E$2:$E$707,'Infos Relatório'!$B$2,'Faturamento NNE'!$F$2:$F$707,'Infos Relatório'!$B38,'Faturamento NNE'!$AA$2:$AA$707,'Infos Relatório'!AS$1,'Faturamento NNE'!$U$2:$U$707,"Sim")+SUMIFS('Faturamento NNE'!$Q$2:$Q$707,'Faturamento NNE'!$E$2:$E$707,'Infos Relatório'!$B$2,'Faturamento NNE'!$F$2:$F$707,'Infos Relatório'!$B38,'Faturamento NNE'!$AA$2:$AA$707,'Infos Relatório'!AS$1,'Faturamento NNE'!$U$2:$U$707,"Sim")</f>
        <v>0</v>
      </c>
      <c r="AW38" s="227" t="e">
        <f t="shared" si="6"/>
        <v>#DIV/0!</v>
      </c>
      <c r="AX38" s="545">
        <f>SUMIFS('Faturamento NNE'!$I$2:$I$707,'Faturamento NNE'!$E$2:$E$707,'Infos Relatório'!$B$2,'Faturamento NNE'!$F$2:$F$707,'Infos Relatório'!$B38,'Faturamento NNE'!$AA$2:$AA$707,'Infos Relatório'!AS$1)</f>
        <v>0</v>
      </c>
      <c r="AY38" s="541">
        <f>COUNTIFS('Faturamento NNE'!$E$2:$E$707,'Infos Relatório'!$B$2,'Faturamento NNE'!$F$2:$F$707,'Infos Relatório'!$B38,'Faturamento NNE'!$AA$2:$AA$707,'Infos Relatório'!AY$1)</f>
        <v>0</v>
      </c>
      <c r="AZ38" s="542">
        <f>SUMIFS('Faturamento NNE'!$H$2:$H$707,'Faturamento NNE'!$E$2:$E$707,'Infos Relatório'!$B$2,'Faturamento NNE'!$F$2:$F$707,'Infos Relatório'!$B38,'Faturamento NNE'!$AA$2:$AA$707,'Infos Relatório'!AY$1)</f>
        <v>0</v>
      </c>
      <c r="BA38" s="542">
        <f>SUMIFS('Faturamento NNE'!$K$2:$K$707,'Faturamento NNE'!$E$2:$E$707,'Infos Relatório'!$B$2,'Faturamento NNE'!$F$2:$F$707,'Infos Relatório'!$B38,'Faturamento NNE'!$AA$2:$AA$707,'Infos Relatório'!AY$1)</f>
        <v>0</v>
      </c>
      <c r="BB38" s="546">
        <f>SUMIFS('Faturamento NNE'!$P$2:$P$707,'Faturamento NNE'!$E$2:$E$707,'Infos Relatório'!$B$2,'Faturamento NNE'!$F$2:$F$707,'Infos Relatório'!$B38,'Faturamento NNE'!$AA$2:$AA$707,'Infos Relatório'!AY$1,'Faturamento NNE'!$U$2:$U$707,"Sim")+SUMIFS('Faturamento NNE'!$Q$2:$Q$707,'Faturamento NNE'!$E$2:$E$707,'Infos Relatório'!$B$2,'Faturamento NNE'!$F$2:$F$707,'Infos Relatório'!$B38,'Faturamento NNE'!$AA$2:$AA$707,'Infos Relatório'!AY$1,'Faturamento NNE'!$U$2:$U$707,"Sim")</f>
        <v>0</v>
      </c>
      <c r="BC38" s="227" t="e">
        <f t="shared" si="7"/>
        <v>#DIV/0!</v>
      </c>
      <c r="BD38" s="545">
        <f>SUMIFS('Faturamento NNE'!$I$2:$I$707,'Faturamento NNE'!$E$2:$E$707,'Infos Relatório'!$B$2,'Faturamento NNE'!$F$2:$F$707,'Infos Relatório'!$B38,'Faturamento NNE'!$AA$2:$AA$707,'Infos Relatório'!AY$1)</f>
        <v>0</v>
      </c>
      <c r="BE38" s="541">
        <f>COUNTIFS('Faturamento NNE'!$E$2:$E$707,'Infos Relatório'!$B$2,'Faturamento NNE'!$F$2:$F$707,'Infos Relatório'!$B38,'Faturamento NNE'!$AA$2:$AA$707,'Infos Relatório'!BE$1)</f>
        <v>0</v>
      </c>
      <c r="BF38" s="542">
        <f>SUMIFS('Faturamento NNE'!$H$2:$H$707,'Faturamento NNE'!$E$2:$E$707,'Infos Relatório'!$B$2,'Faturamento NNE'!$F$2:$F$707,'Infos Relatório'!$B38,'Faturamento NNE'!$AA$2:$AA$707,'Infos Relatório'!BE$1)</f>
        <v>0</v>
      </c>
      <c r="BG38" s="542">
        <f>SUMIFS('Faturamento NNE'!$K$2:$K$707,'Faturamento NNE'!$E$2:$E$707,'Infos Relatório'!$B$2,'Faturamento NNE'!$F$2:$F$707,'Infos Relatório'!$B38,'Faturamento NNE'!$AA$2:$AA$707,'Infos Relatório'!BE$1)</f>
        <v>0</v>
      </c>
      <c r="BH38" s="546">
        <f>SUMIFS('Faturamento NNE'!$P$2:$P$707,'Faturamento NNE'!$E$2:$E$707,'Infos Relatório'!$B$2,'Faturamento NNE'!$F$2:$F$707,'Infos Relatório'!$B38,'Faturamento NNE'!$AA$2:$AA$707,'Infos Relatório'!BE$1,'Faturamento NNE'!$U$2:$U$707,"Sim")+SUMIFS('Faturamento NNE'!$Q$2:$Q$707,'Faturamento NNE'!$E$2:$E$707,'Infos Relatório'!$B$2,'Faturamento NNE'!$F$2:$F$707,'Infos Relatório'!$B38,'Faturamento NNE'!$AA$2:$AA$707,'Infos Relatório'!BE$1,'Faturamento NNE'!$U$2:$U$707,"Sim")</f>
        <v>0</v>
      </c>
      <c r="BI38" s="227" t="e">
        <f t="shared" si="8"/>
        <v>#DIV/0!</v>
      </c>
      <c r="BJ38" s="545">
        <f>SUMIFS('Faturamento NNE'!$I$2:$I$707,'Faturamento NNE'!$E$2:$E$707,'Infos Relatório'!$B$2,'Faturamento NNE'!$F$2:$F$707,'Infos Relatório'!$B38,'Faturamento NNE'!$AA$2:$AA$707,'Infos Relatório'!BE$1)</f>
        <v>0</v>
      </c>
      <c r="BK38" s="541">
        <f>COUNTIFS('Faturamento NNE'!$E$2:$E$707,'Infos Relatório'!$B$2,'Faturamento NNE'!$F$2:$F$707,'Infos Relatório'!$B38,'Faturamento NNE'!$AA$2:$AA$707,'Infos Relatório'!BK$1)</f>
        <v>0</v>
      </c>
      <c r="BL38" s="542">
        <f>SUMIFS('Faturamento NNE'!$H$2:$H$707,'Faturamento NNE'!$E$2:$E$707,'Infos Relatório'!$B$2,'Faturamento NNE'!$F$2:$F$707,'Infos Relatório'!$B38,'Faturamento NNE'!$AA$2:$AA$707,'Infos Relatório'!BK$1)</f>
        <v>0</v>
      </c>
      <c r="BM38" s="542">
        <f>SUMIFS('Faturamento NNE'!$K$2:$K$707,'Faturamento NNE'!$E$2:$E$707,'Infos Relatório'!$B$2,'Faturamento NNE'!$F$2:$F$707,'Infos Relatório'!$B38,'Faturamento NNE'!$AA$2:$AA$707,'Infos Relatório'!BK$1)</f>
        <v>0</v>
      </c>
      <c r="BN38" s="546">
        <f>SUMIFS('Faturamento NNE'!$P$2:$P$707,'Faturamento NNE'!$E$2:$E$707,'Infos Relatório'!$B$2,'Faturamento NNE'!$F$2:$F$707,'Infos Relatório'!$B38,'Faturamento NNE'!$AA$2:$AA$707,'Infos Relatório'!BK$1,'Faturamento NNE'!$U$2:$U$707,"Sim")+SUMIFS('Faturamento NNE'!$Q$2:$Q$707,'Faturamento NNE'!$E$2:$E$707,'Infos Relatório'!$B$2,'Faturamento NNE'!$F$2:$F$707,'Infos Relatório'!$B38,'Faturamento NNE'!$AA$2:$AA$707,'Infos Relatório'!BK$1,'Faturamento NNE'!$U$2:$U$707,"Sim")</f>
        <v>0</v>
      </c>
      <c r="BO38" s="227" t="e">
        <f t="shared" si="9"/>
        <v>#DIV/0!</v>
      </c>
      <c r="BP38" s="545">
        <f>SUMIFS('Faturamento NNE'!$I$2:$I$707,'Faturamento NNE'!$E$2:$E$707,'Infos Relatório'!$B$2,'Faturamento NNE'!$F$2:$F$707,'Infos Relatório'!$B38,'Faturamento NNE'!$AA$2:$AA$707,'Infos Relatório'!BK$1)</f>
        <v>0</v>
      </c>
      <c r="BQ38" s="541">
        <f>COUNTIFS('Faturamento NNE'!$E$2:$E$707,'Infos Relatório'!$B$2,'Faturamento NNE'!$F$2:$F$707,'Infos Relatório'!$B38,'Faturamento NNE'!$AA$2:$AA$707,'Infos Relatório'!BQ$1)</f>
        <v>0</v>
      </c>
      <c r="BR38" s="542">
        <f>SUMIFS('Faturamento NNE'!$H$2:$H$707,'Faturamento NNE'!$E$2:$E$707,'Infos Relatório'!$B$2,'Faturamento NNE'!$F$2:$F$707,'Infos Relatório'!$B38,'Faturamento NNE'!$AA$2:$AA$707,'Infos Relatório'!BQ$1)</f>
        <v>0</v>
      </c>
      <c r="BS38" s="542">
        <f>SUMIFS('Faturamento NNE'!$K$2:$K$707,'Faturamento NNE'!$E$2:$E$707,'Infos Relatório'!$B$2,'Faturamento NNE'!$F$2:$F$707,'Infos Relatório'!$B38,'Faturamento NNE'!$AA$2:$AA$707,'Infos Relatório'!BQ$1)</f>
        <v>0</v>
      </c>
      <c r="BT38" s="546">
        <f>SUMIFS('Faturamento NNE'!$P$2:$P$707,'Faturamento NNE'!$E$2:$E$707,'Infos Relatório'!$B$2,'Faturamento NNE'!$F$2:$F$707,'Infos Relatório'!$B38,'Faturamento NNE'!$AA$2:$AA$707,'Infos Relatório'!BQ$1,'Faturamento NNE'!$U$2:$U$707,"Sim")+SUMIFS('Faturamento NNE'!$Q$2:$Q$707,'Faturamento NNE'!$E$2:$E$707,'Infos Relatório'!$B$2,'Faturamento NNE'!$F$2:$F$707,'Infos Relatório'!$B38,'Faturamento NNE'!$AA$2:$AA$707,'Infos Relatório'!BQ$1,'Faturamento NNE'!$U$2:$U$707,"Sim")</f>
        <v>0</v>
      </c>
      <c r="BU38" s="227" t="e">
        <f t="shared" si="10"/>
        <v>#DIV/0!</v>
      </c>
      <c r="BV38" s="545">
        <f>SUMIFS('Faturamento NNE'!$I$2:$I$707,'Faturamento NNE'!$E$2:$E$707,'Infos Relatório'!$B$2,'Faturamento NNE'!$F$2:$F$707,'Infos Relatório'!$B38,'Faturamento NNE'!$AA$2:$AA$707,'Infos Relatório'!BQ$1)</f>
        <v>0</v>
      </c>
    </row>
    <row r="39" spans="2:74">
      <c r="B39" s="217" t="s">
        <v>166</v>
      </c>
      <c r="C39" s="541">
        <f>COUNTIFS('Faturamento NNE'!$E$2:$E$707,'Infos Relatório'!$B$2,'Faturamento NNE'!$F$2:$F$707,'Infos Relatório'!$B39,'Faturamento NNE'!$AA$2:$AA$707,'Infos Relatório'!C$1)</f>
        <v>0</v>
      </c>
      <c r="D39" s="542">
        <f>SUMIFS('Faturamento NNE'!$H$2:$H$707,'Faturamento NNE'!$E$2:$E$707,'Infos Relatório'!$B$2,'Faturamento NNE'!$F$2:$F$707,'Infos Relatório'!$B39,'Faturamento NNE'!$AA$2:$AA$707,'Infos Relatório'!C$1)</f>
        <v>0</v>
      </c>
      <c r="E39" s="543">
        <f>SUMIFS('Faturamento NNE'!$K$2:$K$707,'Faturamento NNE'!$E$2:$E$707,'Infos Relatório'!$B$2,'Faturamento NNE'!$F$2:$F$707,'Infos Relatório'!$B39,'Faturamento NNE'!$AA$2:$AA$707,'Infos Relatório'!C$1)</f>
        <v>0</v>
      </c>
      <c r="F39" s="544">
        <f>SUMIFS('Faturamento NNE'!$P$2:$P$707,'Faturamento NNE'!$E$2:$E$707,'Infos Relatório'!$B$2,'Faturamento NNE'!$F$2:$F$707,'Infos Relatório'!$B39,'Faturamento NNE'!$AA$2:$AA$707,'Infos Relatório'!C$1,'Faturamento NNE'!$U$2:$U$707,"Sim")+SUMIFS('Faturamento NNE'!$Q$2:$Q$707,'Faturamento NNE'!$E$2:$E$707,'Infos Relatório'!$B$2,'Faturamento NNE'!$F$2:$F$707,'Infos Relatório'!$B39,'Faturamento NNE'!$AA$2:$AA$707,'Infos Relatório'!C$1,'Faturamento NNE'!$U$2:$U$707,"Sim")</f>
        <v>0</v>
      </c>
      <c r="G39" s="283" t="e">
        <f t="shared" si="11"/>
        <v>#DIV/0!</v>
      </c>
      <c r="H39" s="545">
        <f>SUMIFS('Faturamento NNE'!$I$2:$I$707,'Faturamento NNE'!$E$2:$E$707,'Infos Relatório'!$B$2,'Faturamento NNE'!$F$2:$F$707,'Infos Relatório'!$B39,'Faturamento NNE'!$AA$2:$AA$707,'Infos Relatório'!C$1)</f>
        <v>0</v>
      </c>
      <c r="I39" s="541">
        <f>COUNTIFS('Faturamento NNE'!$E$2:$E$707,'Infos Relatório'!$B$2,'Faturamento NNE'!$F$2:$F$707,'Infos Relatório'!$B39,'Faturamento NNE'!$AA$2:$AA$707,'Infos Relatório'!I$1)</f>
        <v>0</v>
      </c>
      <c r="J39" s="542">
        <f>SUMIFS('Faturamento NNE'!$H$2:$H$707,'Faturamento NNE'!$E$2:$E$707,'Infos Relatório'!$B$2,'Faturamento NNE'!$F$2:$F$707,'Infos Relatório'!$B39,'Faturamento NNE'!$AA$2:$AA$707,'Infos Relatório'!I$1)</f>
        <v>0</v>
      </c>
      <c r="K39" s="543">
        <f>SUMIFS('Faturamento NNE'!$K$2:$K$707,'Faturamento NNE'!$E$2:$E$707,'Infos Relatório'!$B$2,'Faturamento NNE'!$F$2:$F$707,'Infos Relatório'!$B39,'Faturamento NNE'!$AA$2:$AA$707,'Infos Relatório'!I$1)</f>
        <v>0</v>
      </c>
      <c r="L39" s="544">
        <f>SUMIFS('Faturamento NNE'!$P$2:$P$707,'Faturamento NNE'!$E$2:$E$707,'Infos Relatório'!$B$2,'Faturamento NNE'!$F$2:$F$707,'Infos Relatório'!$B39,'Faturamento NNE'!$AA$2:$AA$707,'Infos Relatório'!I$1,'Faturamento NNE'!$U$2:$U$707,"Sim")+SUMIFS('Faturamento NNE'!$Q$2:$Q$707,'Faturamento NNE'!$E$2:$E$707,'Infos Relatório'!$B$2,'Faturamento NNE'!$F$2:$F$707,'Infos Relatório'!$B39,'Faturamento NNE'!$AA$2:$AA$707,'Infos Relatório'!I$1,'Faturamento NNE'!$U$2:$U$707,"Sim")</f>
        <v>0</v>
      </c>
      <c r="M39" s="283" t="e">
        <f t="shared" si="0"/>
        <v>#DIV/0!</v>
      </c>
      <c r="N39" s="545">
        <f>SUMIFS('Faturamento NNE'!$I$2:$I$707,'Faturamento NNE'!$E$2:$E$707,'Infos Relatório'!$B$2,'Faturamento NNE'!$F$2:$F$707,'Infos Relatório'!$B39,'Faturamento NNE'!$AA$2:$AA$707,'Infos Relatório'!I$1)</f>
        <v>0</v>
      </c>
      <c r="O39" s="541">
        <f>COUNTIFS('Faturamento NNE'!$E$2:$E$707,'Infos Relatório'!$B$2,'Faturamento NNE'!$F$2:$F$707,'Infos Relatório'!$B39,'Faturamento NNE'!$AA$2:$AA$707,'Infos Relatório'!O$1)</f>
        <v>0</v>
      </c>
      <c r="P39" s="542">
        <f>SUMIFS('Faturamento NNE'!$H$2:$H$707,'Faturamento NNE'!$E$2:$E$707,'Infos Relatório'!$B$2,'Faturamento NNE'!$F$2:$F$707,'Infos Relatório'!$B39,'Faturamento NNE'!$AA$2:$AA$707,'Infos Relatório'!O$1)</f>
        <v>0</v>
      </c>
      <c r="Q39" s="542">
        <f>SUMIFS('Faturamento NNE'!$K$2:$K$707,'Faturamento NNE'!$E$2:$E$707,'Infos Relatório'!$B$2,'Faturamento NNE'!$F$2:$F$707,'Infos Relatório'!$B39,'Faturamento NNE'!$AA$2:$AA$707,'Infos Relatório'!O$1)</f>
        <v>0</v>
      </c>
      <c r="R39" s="546">
        <f>SUMIFS('Faturamento NNE'!$P$2:$P$707,'Faturamento NNE'!$E$2:$E$707,'Infos Relatório'!$B$2,'Faturamento NNE'!$F$2:$F$707,'Infos Relatório'!$B39,'Faturamento NNE'!$AA$2:$AA$707,'Infos Relatório'!O$1,'Faturamento NNE'!$U$2:$U$707,"Sim")+SUMIFS('Faturamento NNE'!$Q$2:$Q$707,'Faturamento NNE'!$E$2:$E$707,'Infos Relatório'!$B$2,'Faturamento NNE'!$F$2:$F$707,'Infos Relatório'!$B39,'Faturamento NNE'!$AA$2:$AA$707,'Infos Relatório'!O$1,'Faturamento NNE'!$U$2:$U$707,"Sim")</f>
        <v>0</v>
      </c>
      <c r="S39" s="227" t="e">
        <f t="shared" si="1"/>
        <v>#DIV/0!</v>
      </c>
      <c r="T39" s="545">
        <f>SUMIFS('Faturamento NNE'!$I$2:$I$707,'Faturamento NNE'!$E$2:$E$707,'Infos Relatório'!$B$2,'Faturamento NNE'!$F$2:$F$707,'Infos Relatório'!$B39,'Faturamento NNE'!$AA$2:$AA$707,'Infos Relatório'!O$1)</f>
        <v>0</v>
      </c>
      <c r="U39" s="541">
        <f>COUNTIFS('Faturamento NNE'!$E$2:$E$707,'Infos Relatório'!$B$2,'Faturamento NNE'!$F$2:$F$707,'Infos Relatório'!$B39,'Faturamento NNE'!$AA$2:$AA$707,'Infos Relatório'!U$1)</f>
        <v>0</v>
      </c>
      <c r="V39" s="542">
        <f>SUMIFS('Faturamento NNE'!$H$2:$H$707,'Faturamento NNE'!$E$2:$E$707,'Infos Relatório'!$B$2,'Faturamento NNE'!$F$2:$F$707,'Infos Relatório'!$B39,'Faturamento NNE'!$AA$2:$AA$707,'Infos Relatório'!U$1)</f>
        <v>0</v>
      </c>
      <c r="W39" s="542">
        <f>SUMIFS('Faturamento NNE'!$K$2:$K$707,'Faturamento NNE'!$E$2:$E$707,'Infos Relatório'!$B$2,'Faturamento NNE'!$F$2:$F$707,'Infos Relatório'!$B39,'Faturamento NNE'!$AA$2:$AA$707,'Infos Relatório'!U$1)</f>
        <v>0</v>
      </c>
      <c r="X39" s="546">
        <f>SUMIFS('Faturamento NNE'!$P$2:$P$707,'Faturamento NNE'!$E$2:$E$707,'Infos Relatório'!$B$2,'Faturamento NNE'!$F$2:$F$707,'Infos Relatório'!$B39,'Faturamento NNE'!$AA$2:$AA$707,'Infos Relatório'!U$1,'Faturamento NNE'!$U$2:$U$707,"Sim")+SUMIFS('Faturamento NNE'!$Q$2:$Q$707,'Faturamento NNE'!$E$2:$E$707,'Infos Relatório'!$B$2,'Faturamento NNE'!$F$2:$F$707,'Infos Relatório'!$B39,'Faturamento NNE'!$AA$2:$AA$707,'Infos Relatório'!U$1,'Faturamento NNE'!$U$2:$U$707,"Sim")</f>
        <v>0</v>
      </c>
      <c r="Y39" s="227" t="e">
        <f t="shared" si="2"/>
        <v>#DIV/0!</v>
      </c>
      <c r="Z39" s="545">
        <f>SUMIFS('Faturamento NNE'!$I$2:$I$707,'Faturamento NNE'!$E$2:$E$707,'Infos Relatório'!$B$2,'Faturamento NNE'!$F$2:$F$707,'Infos Relatório'!$B39,'Faturamento NNE'!$AA$2:$AA$707,'Infos Relatório'!U$1)</f>
        <v>0</v>
      </c>
      <c r="AA39" s="541">
        <f>COUNTIFS('Faturamento NNE'!$E$2:$E$707,'Infos Relatório'!$B$2,'Faturamento NNE'!$F$2:$F$707,'Infos Relatório'!$B39,'Faturamento NNE'!$AA$2:$AA$707,'Infos Relatório'!AA$1)</f>
        <v>0</v>
      </c>
      <c r="AB39" s="542">
        <f>SUMIFS('Faturamento NNE'!$H$2:$H$707,'Faturamento NNE'!$E$2:$E$707,'Infos Relatório'!$B$2,'Faturamento NNE'!$F$2:$F$707,'Infos Relatório'!$B39,'Faturamento NNE'!$AA$2:$AA$707,'Infos Relatório'!AA$1)</f>
        <v>0</v>
      </c>
      <c r="AC39" s="542">
        <f>SUMIFS('Faturamento NNE'!$K$2:$K$707,'Faturamento NNE'!$E$2:$E$707,'Infos Relatório'!$B$2,'Faturamento NNE'!$F$2:$F$707,'Infos Relatório'!$B39,'Faturamento NNE'!$AA$2:$AA$707,'Infos Relatório'!AA$1)</f>
        <v>0</v>
      </c>
      <c r="AD39" s="546">
        <f>SUMIFS('Faturamento NNE'!$P$2:$P$707,'Faturamento NNE'!$E$2:$E$707,'Infos Relatório'!$B$2,'Faturamento NNE'!$F$2:$F$707,'Infos Relatório'!$B39,'Faturamento NNE'!$AA$2:$AA$707,'Infos Relatório'!AA$1,'Faturamento NNE'!$U$2:$U$707,"Sim")+SUMIFS('Faturamento NNE'!$Q$2:$Q$707,'Faturamento NNE'!$E$2:$E$707,'Infos Relatório'!$B$2,'Faturamento NNE'!$F$2:$F$707,'Infos Relatório'!$B39,'Faturamento NNE'!$AA$2:$AA$707,'Infos Relatório'!AA$1,'Faturamento NNE'!$U$2:$U$707,"Sim")</f>
        <v>0</v>
      </c>
      <c r="AE39" s="227" t="e">
        <f t="shared" si="3"/>
        <v>#DIV/0!</v>
      </c>
      <c r="AF39" s="545">
        <f>SUMIFS('Faturamento NNE'!$I$2:$I$707,'Faturamento NNE'!$E$2:$E$707,'Infos Relatório'!$B$2,'Faturamento NNE'!$F$2:$F$707,'Infos Relatório'!$B39,'Faturamento NNE'!$AA$2:$AA$707,'Infos Relatório'!AA$1)</f>
        <v>0</v>
      </c>
      <c r="AG39" s="541">
        <f>COUNTIFS('Faturamento NNE'!$E$2:$E$707,'Infos Relatório'!$B$2,'Faturamento NNE'!$F$2:$F$707,'Infos Relatório'!$B39,'Faturamento NNE'!$AA$2:$AA$707,'Infos Relatório'!AG$1)</f>
        <v>0</v>
      </c>
      <c r="AH39" s="542">
        <f>SUMIFS('Faturamento NNE'!$H$2:$H$707,'Faturamento NNE'!$E$2:$E$707,'Infos Relatório'!$B$2,'Faturamento NNE'!$F$2:$F$707,'Infos Relatório'!$B39,'Faturamento NNE'!$AA$2:$AA$707,'Infos Relatório'!AG$1)</f>
        <v>0</v>
      </c>
      <c r="AI39" s="542">
        <f>SUMIFS('Faturamento NNE'!$K$2:$K$707,'Faturamento NNE'!$E$2:$E$707,'Infos Relatório'!$B$2,'Faturamento NNE'!$F$2:$F$707,'Infos Relatório'!$B39,'Faturamento NNE'!$AA$2:$AA$707,'Infos Relatório'!AG$1)</f>
        <v>0</v>
      </c>
      <c r="AJ39" s="546">
        <f>SUMIFS('Faturamento NNE'!$P$2:$P$707,'Faturamento NNE'!$E$2:$E$707,'Infos Relatório'!$B$2,'Faturamento NNE'!$F$2:$F$707,'Infos Relatório'!$B39,'Faturamento NNE'!$AA$2:$AA$707,'Infos Relatório'!AG$1,'Faturamento NNE'!$U$2:$U$707,"Sim")+SUMIFS('Faturamento NNE'!$Q$2:$Q$707,'Faturamento NNE'!$E$2:$E$707,'Infos Relatório'!$B$2,'Faturamento NNE'!$F$2:$F$707,'Infos Relatório'!$B39,'Faturamento NNE'!$AA$2:$AA$707,'Infos Relatório'!AG$1,'Faturamento NNE'!$U$2:$U$707,"Sim")</f>
        <v>0</v>
      </c>
      <c r="AK39" s="227" t="e">
        <f t="shared" si="4"/>
        <v>#DIV/0!</v>
      </c>
      <c r="AL39" s="545">
        <f>SUMIFS('Faturamento NNE'!$I$2:$I$707,'Faturamento NNE'!$E$2:$E$707,'Infos Relatório'!$B$2,'Faturamento NNE'!$F$2:$F$707,'Infos Relatório'!$B39,'Faturamento NNE'!$AA$2:$AA$707,'Infos Relatório'!AG$1)</f>
        <v>0</v>
      </c>
      <c r="AM39" s="541">
        <f>COUNTIFS('Faturamento NNE'!$E$2:$E$707,'Infos Relatório'!$B$2,'Faturamento NNE'!$F$2:$F$707,'Infos Relatório'!$B39,'Faturamento NNE'!$AA$2:$AA$707,'Infos Relatório'!AM$1)</f>
        <v>0</v>
      </c>
      <c r="AN39" s="542">
        <f>SUMIFS('Faturamento NNE'!$H$2:$H$707,'Faturamento NNE'!$E$2:$E$707,'Infos Relatório'!$B$2,'Faturamento NNE'!$F$2:$F$707,'Infos Relatório'!$B39,'Faturamento NNE'!$AA$2:$AA$707,'Infos Relatório'!AM$1)</f>
        <v>0</v>
      </c>
      <c r="AO39" s="542">
        <f>SUMIFS('Faturamento NNE'!$K$2:$K$707,'Faturamento NNE'!$E$2:$E$707,'Infos Relatório'!$B$2,'Faturamento NNE'!$F$2:$F$707,'Infos Relatório'!$B39,'Faturamento NNE'!$AA$2:$AA$707,'Infos Relatório'!AM$1)</f>
        <v>0</v>
      </c>
      <c r="AP39" s="546">
        <f>SUMIFS('Faturamento NNE'!$P$2:$P$707,'Faturamento NNE'!$E$2:$E$707,'Infos Relatório'!$B$2,'Faturamento NNE'!$F$2:$F$707,'Infos Relatório'!$B39,'Faturamento NNE'!$AA$2:$AA$707,'Infos Relatório'!AM$1,'Faturamento NNE'!$U$2:$U$707,"Sim")+SUMIFS('Faturamento NNE'!$Q$2:$Q$707,'Faturamento NNE'!$E$2:$E$707,'Infos Relatório'!$B$2,'Faturamento NNE'!$F$2:$F$707,'Infos Relatório'!$B39,'Faturamento NNE'!$AA$2:$AA$707,'Infos Relatório'!AM$1,'Faturamento NNE'!$U$2:$U$707,"Sim")</f>
        <v>0</v>
      </c>
      <c r="AQ39" s="227" t="e">
        <f t="shared" si="5"/>
        <v>#DIV/0!</v>
      </c>
      <c r="AR39" s="545">
        <f>SUMIFS('Faturamento NNE'!$I$2:$I$707,'Faturamento NNE'!$E$2:$E$707,'Infos Relatório'!$B$2,'Faturamento NNE'!$F$2:$F$707,'Infos Relatório'!$B39,'Faturamento NNE'!$AA$2:$AA$707,'Infos Relatório'!AM$1)</f>
        <v>0</v>
      </c>
      <c r="AS39" s="541">
        <f>COUNTIFS('Faturamento NNE'!$E$2:$E$707,'Infos Relatório'!$B$2,'Faturamento NNE'!$F$2:$F$707,'Infos Relatório'!$B39,'Faturamento NNE'!$AA$2:$AA$707,'Infos Relatório'!AS$1)</f>
        <v>0</v>
      </c>
      <c r="AT39" s="542">
        <f>SUMIFS('Faturamento NNE'!$H$2:$H$707,'Faturamento NNE'!$E$2:$E$707,'Infos Relatório'!$B$2,'Faturamento NNE'!$F$2:$F$707,'Infos Relatório'!$B39,'Faturamento NNE'!$AA$2:$AA$707,'Infos Relatório'!AS$1)</f>
        <v>0</v>
      </c>
      <c r="AU39" s="542">
        <f>SUMIFS('Faturamento NNE'!$K$2:$K$707,'Faturamento NNE'!$E$2:$E$707,'Infos Relatório'!$B$2,'Faturamento NNE'!$F$2:$F$707,'Infos Relatório'!$B39,'Faturamento NNE'!$AA$2:$AA$707,'Infos Relatório'!AS$1)</f>
        <v>0</v>
      </c>
      <c r="AV39" s="546">
        <f>SUMIFS('Faturamento NNE'!$P$2:$P$707,'Faturamento NNE'!$E$2:$E$707,'Infos Relatório'!$B$2,'Faturamento NNE'!$F$2:$F$707,'Infos Relatório'!$B39,'Faturamento NNE'!$AA$2:$AA$707,'Infos Relatório'!AS$1,'Faturamento NNE'!$U$2:$U$707,"Sim")+SUMIFS('Faturamento NNE'!$Q$2:$Q$707,'Faturamento NNE'!$E$2:$E$707,'Infos Relatório'!$B$2,'Faturamento NNE'!$F$2:$F$707,'Infos Relatório'!$B39,'Faturamento NNE'!$AA$2:$AA$707,'Infos Relatório'!AS$1,'Faturamento NNE'!$U$2:$U$707,"Sim")</f>
        <v>0</v>
      </c>
      <c r="AW39" s="227" t="e">
        <f t="shared" si="6"/>
        <v>#DIV/0!</v>
      </c>
      <c r="AX39" s="545">
        <f>SUMIFS('Faturamento NNE'!$I$2:$I$707,'Faturamento NNE'!$E$2:$E$707,'Infos Relatório'!$B$2,'Faturamento NNE'!$F$2:$F$707,'Infos Relatório'!$B39,'Faturamento NNE'!$AA$2:$AA$707,'Infos Relatório'!AS$1)</f>
        <v>0</v>
      </c>
      <c r="AY39" s="541">
        <f>COUNTIFS('Faturamento NNE'!$E$2:$E$707,'Infos Relatório'!$B$2,'Faturamento NNE'!$F$2:$F$707,'Infos Relatório'!$B39,'Faturamento NNE'!$AA$2:$AA$707,'Infos Relatório'!AY$1)</f>
        <v>0</v>
      </c>
      <c r="AZ39" s="542">
        <f>SUMIFS('Faturamento NNE'!$H$2:$H$707,'Faturamento NNE'!$E$2:$E$707,'Infos Relatório'!$B$2,'Faturamento NNE'!$F$2:$F$707,'Infos Relatório'!$B39,'Faturamento NNE'!$AA$2:$AA$707,'Infos Relatório'!AY$1)</f>
        <v>0</v>
      </c>
      <c r="BA39" s="542">
        <f>SUMIFS('Faturamento NNE'!$K$2:$K$707,'Faturamento NNE'!$E$2:$E$707,'Infos Relatório'!$B$2,'Faturamento NNE'!$F$2:$F$707,'Infos Relatório'!$B39,'Faturamento NNE'!$AA$2:$AA$707,'Infos Relatório'!AY$1)</f>
        <v>0</v>
      </c>
      <c r="BB39" s="546">
        <f>SUMIFS('Faturamento NNE'!$P$2:$P$707,'Faturamento NNE'!$E$2:$E$707,'Infos Relatório'!$B$2,'Faturamento NNE'!$F$2:$F$707,'Infos Relatório'!$B39,'Faturamento NNE'!$AA$2:$AA$707,'Infos Relatório'!AY$1,'Faturamento NNE'!$U$2:$U$707,"Sim")+SUMIFS('Faturamento NNE'!$Q$2:$Q$707,'Faturamento NNE'!$E$2:$E$707,'Infos Relatório'!$B$2,'Faturamento NNE'!$F$2:$F$707,'Infos Relatório'!$B39,'Faturamento NNE'!$AA$2:$AA$707,'Infos Relatório'!AY$1,'Faturamento NNE'!$U$2:$U$707,"Sim")</f>
        <v>0</v>
      </c>
      <c r="BC39" s="227" t="e">
        <f t="shared" si="7"/>
        <v>#DIV/0!</v>
      </c>
      <c r="BD39" s="545">
        <f>SUMIFS('Faturamento NNE'!$I$2:$I$707,'Faturamento NNE'!$E$2:$E$707,'Infos Relatório'!$B$2,'Faturamento NNE'!$F$2:$F$707,'Infos Relatório'!$B39,'Faturamento NNE'!$AA$2:$AA$707,'Infos Relatório'!AY$1)</f>
        <v>0</v>
      </c>
      <c r="BE39" s="541">
        <f>COUNTIFS('Faturamento NNE'!$E$2:$E$707,'Infos Relatório'!$B$2,'Faturamento NNE'!$F$2:$F$707,'Infos Relatório'!$B39,'Faturamento NNE'!$AA$2:$AA$707,'Infos Relatório'!BE$1)</f>
        <v>0</v>
      </c>
      <c r="BF39" s="542">
        <f>SUMIFS('Faturamento NNE'!$H$2:$H$707,'Faturamento NNE'!$E$2:$E$707,'Infos Relatório'!$B$2,'Faturamento NNE'!$F$2:$F$707,'Infos Relatório'!$B39,'Faturamento NNE'!$AA$2:$AA$707,'Infos Relatório'!BE$1)</f>
        <v>0</v>
      </c>
      <c r="BG39" s="542">
        <f>SUMIFS('Faturamento NNE'!$K$2:$K$707,'Faturamento NNE'!$E$2:$E$707,'Infos Relatório'!$B$2,'Faturamento NNE'!$F$2:$F$707,'Infos Relatório'!$B39,'Faturamento NNE'!$AA$2:$AA$707,'Infos Relatório'!BE$1)</f>
        <v>0</v>
      </c>
      <c r="BH39" s="546">
        <f>SUMIFS('Faturamento NNE'!$P$2:$P$707,'Faturamento NNE'!$E$2:$E$707,'Infos Relatório'!$B$2,'Faturamento NNE'!$F$2:$F$707,'Infos Relatório'!$B39,'Faturamento NNE'!$AA$2:$AA$707,'Infos Relatório'!BE$1,'Faturamento NNE'!$U$2:$U$707,"Sim")+SUMIFS('Faturamento NNE'!$Q$2:$Q$707,'Faturamento NNE'!$E$2:$E$707,'Infos Relatório'!$B$2,'Faturamento NNE'!$F$2:$F$707,'Infos Relatório'!$B39,'Faturamento NNE'!$AA$2:$AA$707,'Infos Relatório'!BE$1,'Faturamento NNE'!$U$2:$U$707,"Sim")</f>
        <v>0</v>
      </c>
      <c r="BI39" s="227" t="e">
        <f t="shared" si="8"/>
        <v>#DIV/0!</v>
      </c>
      <c r="BJ39" s="545">
        <f>SUMIFS('Faturamento NNE'!$I$2:$I$707,'Faturamento NNE'!$E$2:$E$707,'Infos Relatório'!$B$2,'Faturamento NNE'!$F$2:$F$707,'Infos Relatório'!$B39,'Faturamento NNE'!$AA$2:$AA$707,'Infos Relatório'!BE$1)</f>
        <v>0</v>
      </c>
      <c r="BK39" s="541">
        <f>COUNTIFS('Faturamento NNE'!$E$2:$E$707,'Infos Relatório'!$B$2,'Faturamento NNE'!$F$2:$F$707,'Infos Relatório'!$B39,'Faturamento NNE'!$AA$2:$AA$707,'Infos Relatório'!BK$1)</f>
        <v>0</v>
      </c>
      <c r="BL39" s="542">
        <f>SUMIFS('Faturamento NNE'!$H$2:$H$707,'Faturamento NNE'!$E$2:$E$707,'Infos Relatório'!$B$2,'Faturamento NNE'!$F$2:$F$707,'Infos Relatório'!$B39,'Faturamento NNE'!$AA$2:$AA$707,'Infos Relatório'!BK$1)</f>
        <v>0</v>
      </c>
      <c r="BM39" s="542">
        <f>SUMIFS('Faturamento NNE'!$K$2:$K$707,'Faturamento NNE'!$E$2:$E$707,'Infos Relatório'!$B$2,'Faturamento NNE'!$F$2:$F$707,'Infos Relatório'!$B39,'Faturamento NNE'!$AA$2:$AA$707,'Infos Relatório'!BK$1)</f>
        <v>0</v>
      </c>
      <c r="BN39" s="546">
        <f>SUMIFS('Faturamento NNE'!$P$2:$P$707,'Faturamento NNE'!$E$2:$E$707,'Infos Relatório'!$B$2,'Faturamento NNE'!$F$2:$F$707,'Infos Relatório'!$B39,'Faturamento NNE'!$AA$2:$AA$707,'Infos Relatório'!BK$1,'Faturamento NNE'!$U$2:$U$707,"Sim")+SUMIFS('Faturamento NNE'!$Q$2:$Q$707,'Faturamento NNE'!$E$2:$E$707,'Infos Relatório'!$B$2,'Faturamento NNE'!$F$2:$F$707,'Infos Relatório'!$B39,'Faturamento NNE'!$AA$2:$AA$707,'Infos Relatório'!BK$1,'Faturamento NNE'!$U$2:$U$707,"Sim")</f>
        <v>0</v>
      </c>
      <c r="BO39" s="227" t="e">
        <f t="shared" si="9"/>
        <v>#DIV/0!</v>
      </c>
      <c r="BP39" s="545">
        <f>SUMIFS('Faturamento NNE'!$I$2:$I$707,'Faturamento NNE'!$E$2:$E$707,'Infos Relatório'!$B$2,'Faturamento NNE'!$F$2:$F$707,'Infos Relatório'!$B39,'Faturamento NNE'!$AA$2:$AA$707,'Infos Relatório'!BK$1)</f>
        <v>0</v>
      </c>
      <c r="BQ39" s="541">
        <f>COUNTIFS('Faturamento NNE'!$E$2:$E$707,'Infos Relatório'!$B$2,'Faturamento NNE'!$F$2:$F$707,'Infos Relatório'!$B39,'Faturamento NNE'!$AA$2:$AA$707,'Infos Relatório'!BQ$1)</f>
        <v>0</v>
      </c>
      <c r="BR39" s="542">
        <f>SUMIFS('Faturamento NNE'!$H$2:$H$707,'Faturamento NNE'!$E$2:$E$707,'Infos Relatório'!$B$2,'Faturamento NNE'!$F$2:$F$707,'Infos Relatório'!$B39,'Faturamento NNE'!$AA$2:$AA$707,'Infos Relatório'!BQ$1)</f>
        <v>0</v>
      </c>
      <c r="BS39" s="542">
        <f>SUMIFS('Faturamento NNE'!$K$2:$K$707,'Faturamento NNE'!$E$2:$E$707,'Infos Relatório'!$B$2,'Faturamento NNE'!$F$2:$F$707,'Infos Relatório'!$B39,'Faturamento NNE'!$AA$2:$AA$707,'Infos Relatório'!BQ$1)</f>
        <v>0</v>
      </c>
      <c r="BT39" s="546">
        <f>SUMIFS('Faturamento NNE'!$P$2:$P$707,'Faturamento NNE'!$E$2:$E$707,'Infos Relatório'!$B$2,'Faturamento NNE'!$F$2:$F$707,'Infos Relatório'!$B39,'Faturamento NNE'!$AA$2:$AA$707,'Infos Relatório'!BQ$1,'Faturamento NNE'!$U$2:$U$707,"Sim")+SUMIFS('Faturamento NNE'!$Q$2:$Q$707,'Faturamento NNE'!$E$2:$E$707,'Infos Relatório'!$B$2,'Faturamento NNE'!$F$2:$F$707,'Infos Relatório'!$B39,'Faturamento NNE'!$AA$2:$AA$707,'Infos Relatório'!BQ$1,'Faturamento NNE'!$U$2:$U$707,"Sim")</f>
        <v>0</v>
      </c>
      <c r="BU39" s="227" t="e">
        <f t="shared" si="10"/>
        <v>#DIV/0!</v>
      </c>
      <c r="BV39" s="545">
        <f>SUMIFS('Faturamento NNE'!$I$2:$I$707,'Faturamento NNE'!$E$2:$E$707,'Infos Relatório'!$B$2,'Faturamento NNE'!$F$2:$F$707,'Infos Relatório'!$B39,'Faturamento NNE'!$AA$2:$AA$707,'Infos Relatório'!BQ$1)</f>
        <v>0</v>
      </c>
    </row>
    <row r="40" spans="2:74">
      <c r="B40" s="217" t="s">
        <v>167</v>
      </c>
      <c r="C40" s="541">
        <f>COUNTIFS('Faturamento NNE'!$E$2:$E$707,'Infos Relatório'!$B$2,'Faturamento NNE'!$F$2:$F$707,'Infos Relatório'!$B40,'Faturamento NNE'!$AA$2:$AA$707,'Infos Relatório'!C$1)</f>
        <v>0</v>
      </c>
      <c r="D40" s="542">
        <f>SUMIFS('Faturamento NNE'!$H$2:$H$707,'Faturamento NNE'!$E$2:$E$707,'Infos Relatório'!$B$2,'Faturamento NNE'!$F$2:$F$707,'Infos Relatório'!$B40,'Faturamento NNE'!$AA$2:$AA$707,'Infos Relatório'!C$1)</f>
        <v>0</v>
      </c>
      <c r="E40" s="543">
        <f>SUMIFS('Faturamento NNE'!$K$2:$K$707,'Faturamento NNE'!$E$2:$E$707,'Infos Relatório'!$B$2,'Faturamento NNE'!$F$2:$F$707,'Infos Relatório'!$B40,'Faturamento NNE'!$AA$2:$AA$707,'Infos Relatório'!C$1)</f>
        <v>0</v>
      </c>
      <c r="F40" s="544">
        <f>SUMIFS('Faturamento NNE'!$P$2:$P$707,'Faturamento NNE'!$E$2:$E$707,'Infos Relatório'!$B$2,'Faturamento NNE'!$F$2:$F$707,'Infos Relatório'!$B40,'Faturamento NNE'!$AA$2:$AA$707,'Infos Relatório'!C$1,'Faturamento NNE'!$U$2:$U$707,"Sim")+SUMIFS('Faturamento NNE'!$Q$2:$Q$707,'Faturamento NNE'!$E$2:$E$707,'Infos Relatório'!$B$2,'Faturamento NNE'!$F$2:$F$707,'Infos Relatório'!$B40,'Faturamento NNE'!$AA$2:$AA$707,'Infos Relatório'!C$1,'Faturamento NNE'!$U$2:$U$707,"Sim")</f>
        <v>0</v>
      </c>
      <c r="G40" s="283" t="e">
        <f t="shared" si="11"/>
        <v>#DIV/0!</v>
      </c>
      <c r="H40" s="545">
        <f>SUMIFS('Faturamento NNE'!$I$2:$I$707,'Faturamento NNE'!$E$2:$E$707,'Infos Relatório'!$B$2,'Faturamento NNE'!$F$2:$F$707,'Infos Relatório'!$B40,'Faturamento NNE'!$AA$2:$AA$707,'Infos Relatório'!C$1)</f>
        <v>0</v>
      </c>
      <c r="I40" s="541">
        <f>COUNTIFS('Faturamento NNE'!$E$2:$E$707,'Infos Relatório'!$B$2,'Faturamento NNE'!$F$2:$F$707,'Infos Relatório'!$B40,'Faturamento NNE'!$AA$2:$AA$707,'Infos Relatório'!I$1)</f>
        <v>0</v>
      </c>
      <c r="J40" s="542">
        <f>SUMIFS('Faturamento NNE'!$H$2:$H$707,'Faturamento NNE'!$E$2:$E$707,'Infos Relatório'!$B$2,'Faturamento NNE'!$F$2:$F$707,'Infos Relatório'!$B40,'Faturamento NNE'!$AA$2:$AA$707,'Infos Relatório'!I$1)</f>
        <v>0</v>
      </c>
      <c r="K40" s="543">
        <f>SUMIFS('Faturamento NNE'!$K$2:$K$707,'Faturamento NNE'!$E$2:$E$707,'Infos Relatório'!$B$2,'Faturamento NNE'!$F$2:$F$707,'Infos Relatório'!$B40,'Faturamento NNE'!$AA$2:$AA$707,'Infos Relatório'!I$1)</f>
        <v>0</v>
      </c>
      <c r="L40" s="544">
        <f>SUMIFS('Faturamento NNE'!$P$2:$P$707,'Faturamento NNE'!$E$2:$E$707,'Infos Relatório'!$B$2,'Faturamento NNE'!$F$2:$F$707,'Infos Relatório'!$B40,'Faturamento NNE'!$AA$2:$AA$707,'Infos Relatório'!I$1,'Faturamento NNE'!$U$2:$U$707,"Sim")+SUMIFS('Faturamento NNE'!$Q$2:$Q$707,'Faturamento NNE'!$E$2:$E$707,'Infos Relatório'!$B$2,'Faturamento NNE'!$F$2:$F$707,'Infos Relatório'!$B40,'Faturamento NNE'!$AA$2:$AA$707,'Infos Relatório'!I$1,'Faturamento NNE'!$U$2:$U$707,"Sim")</f>
        <v>0</v>
      </c>
      <c r="M40" s="283" t="e">
        <f t="shared" si="0"/>
        <v>#DIV/0!</v>
      </c>
      <c r="N40" s="545">
        <f>SUMIFS('Faturamento NNE'!$I$2:$I$707,'Faturamento NNE'!$E$2:$E$707,'Infos Relatório'!$B$2,'Faturamento NNE'!$F$2:$F$707,'Infos Relatório'!$B40,'Faturamento NNE'!$AA$2:$AA$707,'Infos Relatório'!I$1)</f>
        <v>0</v>
      </c>
      <c r="O40" s="541">
        <f>COUNTIFS('Faturamento NNE'!$E$2:$E$707,'Infos Relatório'!$B$2,'Faturamento NNE'!$F$2:$F$707,'Infos Relatório'!$B40,'Faturamento NNE'!$AA$2:$AA$707,'Infos Relatório'!O$1)</f>
        <v>0</v>
      </c>
      <c r="P40" s="542">
        <f>SUMIFS('Faturamento NNE'!$H$2:$H$707,'Faturamento NNE'!$E$2:$E$707,'Infos Relatório'!$B$2,'Faturamento NNE'!$F$2:$F$707,'Infos Relatório'!$B40,'Faturamento NNE'!$AA$2:$AA$707,'Infos Relatório'!O$1)</f>
        <v>0</v>
      </c>
      <c r="Q40" s="542">
        <f>SUMIFS('Faturamento NNE'!$K$2:$K$707,'Faturamento NNE'!$E$2:$E$707,'Infos Relatório'!$B$2,'Faturamento NNE'!$F$2:$F$707,'Infos Relatório'!$B40,'Faturamento NNE'!$AA$2:$AA$707,'Infos Relatório'!O$1)</f>
        <v>0</v>
      </c>
      <c r="R40" s="546">
        <f>SUMIFS('Faturamento NNE'!$P$2:$P$707,'Faturamento NNE'!$E$2:$E$707,'Infos Relatório'!$B$2,'Faturamento NNE'!$F$2:$F$707,'Infos Relatório'!$B40,'Faturamento NNE'!$AA$2:$AA$707,'Infos Relatório'!O$1,'Faturamento NNE'!$U$2:$U$707,"Sim")+SUMIFS('Faturamento NNE'!$Q$2:$Q$707,'Faturamento NNE'!$E$2:$E$707,'Infos Relatório'!$B$2,'Faturamento NNE'!$F$2:$F$707,'Infos Relatório'!$B40,'Faturamento NNE'!$AA$2:$AA$707,'Infos Relatório'!O$1,'Faturamento NNE'!$U$2:$U$707,"Sim")</f>
        <v>0</v>
      </c>
      <c r="S40" s="227" t="e">
        <f t="shared" si="1"/>
        <v>#DIV/0!</v>
      </c>
      <c r="T40" s="545">
        <f>SUMIFS('Faturamento NNE'!$I$2:$I$707,'Faturamento NNE'!$E$2:$E$707,'Infos Relatório'!$B$2,'Faturamento NNE'!$F$2:$F$707,'Infos Relatório'!$B40,'Faturamento NNE'!$AA$2:$AA$707,'Infos Relatório'!O$1)</f>
        <v>0</v>
      </c>
      <c r="U40" s="541">
        <f>COUNTIFS('Faturamento NNE'!$E$2:$E$707,'Infos Relatório'!$B$2,'Faturamento NNE'!$F$2:$F$707,'Infos Relatório'!$B40,'Faturamento NNE'!$AA$2:$AA$707,'Infos Relatório'!U$1)</f>
        <v>0</v>
      </c>
      <c r="V40" s="542">
        <f>SUMIFS('Faturamento NNE'!$H$2:$H$707,'Faturamento NNE'!$E$2:$E$707,'Infos Relatório'!$B$2,'Faturamento NNE'!$F$2:$F$707,'Infos Relatório'!$B40,'Faturamento NNE'!$AA$2:$AA$707,'Infos Relatório'!U$1)</f>
        <v>0</v>
      </c>
      <c r="W40" s="542">
        <f>SUMIFS('Faturamento NNE'!$K$2:$K$707,'Faturamento NNE'!$E$2:$E$707,'Infos Relatório'!$B$2,'Faturamento NNE'!$F$2:$F$707,'Infos Relatório'!$B40,'Faturamento NNE'!$AA$2:$AA$707,'Infos Relatório'!U$1)</f>
        <v>0</v>
      </c>
      <c r="X40" s="546">
        <f>SUMIFS('Faturamento NNE'!$P$2:$P$707,'Faturamento NNE'!$E$2:$E$707,'Infos Relatório'!$B$2,'Faturamento NNE'!$F$2:$F$707,'Infos Relatório'!$B40,'Faturamento NNE'!$AA$2:$AA$707,'Infos Relatório'!U$1,'Faturamento NNE'!$U$2:$U$707,"Sim")+SUMIFS('Faturamento NNE'!$Q$2:$Q$707,'Faturamento NNE'!$E$2:$E$707,'Infos Relatório'!$B$2,'Faturamento NNE'!$F$2:$F$707,'Infos Relatório'!$B40,'Faturamento NNE'!$AA$2:$AA$707,'Infos Relatório'!U$1,'Faturamento NNE'!$U$2:$U$707,"Sim")</f>
        <v>0</v>
      </c>
      <c r="Y40" s="227" t="e">
        <f t="shared" si="2"/>
        <v>#DIV/0!</v>
      </c>
      <c r="Z40" s="545">
        <f>SUMIFS('Faturamento NNE'!$I$2:$I$707,'Faturamento NNE'!$E$2:$E$707,'Infos Relatório'!$B$2,'Faturamento NNE'!$F$2:$F$707,'Infos Relatório'!$B40,'Faturamento NNE'!$AA$2:$AA$707,'Infos Relatório'!U$1)</f>
        <v>0</v>
      </c>
      <c r="AA40" s="541">
        <f>COUNTIFS('Faturamento NNE'!$E$2:$E$707,'Infos Relatório'!$B$2,'Faturamento NNE'!$F$2:$F$707,'Infos Relatório'!$B40,'Faturamento NNE'!$AA$2:$AA$707,'Infos Relatório'!AA$1)</f>
        <v>0</v>
      </c>
      <c r="AB40" s="542">
        <f>SUMIFS('Faturamento NNE'!$H$2:$H$707,'Faturamento NNE'!$E$2:$E$707,'Infos Relatório'!$B$2,'Faturamento NNE'!$F$2:$F$707,'Infos Relatório'!$B40,'Faturamento NNE'!$AA$2:$AA$707,'Infos Relatório'!AA$1)</f>
        <v>0</v>
      </c>
      <c r="AC40" s="542">
        <f>SUMIFS('Faturamento NNE'!$K$2:$K$707,'Faturamento NNE'!$E$2:$E$707,'Infos Relatório'!$B$2,'Faturamento NNE'!$F$2:$F$707,'Infos Relatório'!$B40,'Faturamento NNE'!$AA$2:$AA$707,'Infos Relatório'!AA$1)</f>
        <v>0</v>
      </c>
      <c r="AD40" s="546">
        <f>SUMIFS('Faturamento NNE'!$P$2:$P$707,'Faturamento NNE'!$E$2:$E$707,'Infos Relatório'!$B$2,'Faturamento NNE'!$F$2:$F$707,'Infos Relatório'!$B40,'Faturamento NNE'!$AA$2:$AA$707,'Infos Relatório'!AA$1,'Faturamento NNE'!$U$2:$U$707,"Sim")+SUMIFS('Faturamento NNE'!$Q$2:$Q$707,'Faturamento NNE'!$E$2:$E$707,'Infos Relatório'!$B$2,'Faturamento NNE'!$F$2:$F$707,'Infos Relatório'!$B40,'Faturamento NNE'!$AA$2:$AA$707,'Infos Relatório'!AA$1,'Faturamento NNE'!$U$2:$U$707,"Sim")</f>
        <v>0</v>
      </c>
      <c r="AE40" s="227" t="e">
        <f t="shared" si="3"/>
        <v>#DIV/0!</v>
      </c>
      <c r="AF40" s="545">
        <f>SUMIFS('Faturamento NNE'!$I$2:$I$707,'Faturamento NNE'!$E$2:$E$707,'Infos Relatório'!$B$2,'Faturamento NNE'!$F$2:$F$707,'Infos Relatório'!$B40,'Faturamento NNE'!$AA$2:$AA$707,'Infos Relatório'!AA$1)</f>
        <v>0</v>
      </c>
      <c r="AG40" s="541">
        <f>COUNTIFS('Faturamento NNE'!$E$2:$E$707,'Infos Relatório'!$B$2,'Faturamento NNE'!$F$2:$F$707,'Infos Relatório'!$B40,'Faturamento NNE'!$AA$2:$AA$707,'Infos Relatório'!AG$1)</f>
        <v>0</v>
      </c>
      <c r="AH40" s="542">
        <f>SUMIFS('Faturamento NNE'!$H$2:$H$707,'Faturamento NNE'!$E$2:$E$707,'Infos Relatório'!$B$2,'Faturamento NNE'!$F$2:$F$707,'Infos Relatório'!$B40,'Faturamento NNE'!$AA$2:$AA$707,'Infos Relatório'!AG$1)</f>
        <v>0</v>
      </c>
      <c r="AI40" s="542">
        <f>SUMIFS('Faturamento NNE'!$K$2:$K$707,'Faturamento NNE'!$E$2:$E$707,'Infos Relatório'!$B$2,'Faturamento NNE'!$F$2:$F$707,'Infos Relatório'!$B40,'Faturamento NNE'!$AA$2:$AA$707,'Infos Relatório'!AG$1)</f>
        <v>0</v>
      </c>
      <c r="AJ40" s="546">
        <f>SUMIFS('Faturamento NNE'!$P$2:$P$707,'Faturamento NNE'!$E$2:$E$707,'Infos Relatório'!$B$2,'Faturamento NNE'!$F$2:$F$707,'Infos Relatório'!$B40,'Faturamento NNE'!$AA$2:$AA$707,'Infos Relatório'!AG$1,'Faturamento NNE'!$U$2:$U$707,"Sim")+SUMIFS('Faturamento NNE'!$Q$2:$Q$707,'Faturamento NNE'!$E$2:$E$707,'Infos Relatório'!$B$2,'Faturamento NNE'!$F$2:$F$707,'Infos Relatório'!$B40,'Faturamento NNE'!$AA$2:$AA$707,'Infos Relatório'!AG$1,'Faturamento NNE'!$U$2:$U$707,"Sim")</f>
        <v>0</v>
      </c>
      <c r="AK40" s="227" t="e">
        <f t="shared" si="4"/>
        <v>#DIV/0!</v>
      </c>
      <c r="AL40" s="545">
        <f>SUMIFS('Faturamento NNE'!$I$2:$I$707,'Faturamento NNE'!$E$2:$E$707,'Infos Relatório'!$B$2,'Faturamento NNE'!$F$2:$F$707,'Infos Relatório'!$B40,'Faturamento NNE'!$AA$2:$AA$707,'Infos Relatório'!AG$1)</f>
        <v>0</v>
      </c>
      <c r="AM40" s="541">
        <f>COUNTIFS('Faturamento NNE'!$E$2:$E$707,'Infos Relatório'!$B$2,'Faturamento NNE'!$F$2:$F$707,'Infos Relatório'!$B40,'Faturamento NNE'!$AA$2:$AA$707,'Infos Relatório'!AM$1)</f>
        <v>0</v>
      </c>
      <c r="AN40" s="542">
        <f>SUMIFS('Faturamento NNE'!$H$2:$H$707,'Faturamento NNE'!$E$2:$E$707,'Infos Relatório'!$B$2,'Faturamento NNE'!$F$2:$F$707,'Infos Relatório'!$B40,'Faturamento NNE'!$AA$2:$AA$707,'Infos Relatório'!AM$1)</f>
        <v>0</v>
      </c>
      <c r="AO40" s="542">
        <f>SUMIFS('Faturamento NNE'!$K$2:$K$707,'Faturamento NNE'!$E$2:$E$707,'Infos Relatório'!$B$2,'Faturamento NNE'!$F$2:$F$707,'Infos Relatório'!$B40,'Faturamento NNE'!$AA$2:$AA$707,'Infos Relatório'!AM$1)</f>
        <v>0</v>
      </c>
      <c r="AP40" s="546">
        <f>SUMIFS('Faturamento NNE'!$P$2:$P$707,'Faturamento NNE'!$E$2:$E$707,'Infos Relatório'!$B$2,'Faturamento NNE'!$F$2:$F$707,'Infos Relatório'!$B40,'Faturamento NNE'!$AA$2:$AA$707,'Infos Relatório'!AM$1,'Faturamento NNE'!$U$2:$U$707,"Sim")+SUMIFS('Faturamento NNE'!$Q$2:$Q$707,'Faturamento NNE'!$E$2:$E$707,'Infos Relatório'!$B$2,'Faturamento NNE'!$F$2:$F$707,'Infos Relatório'!$B40,'Faturamento NNE'!$AA$2:$AA$707,'Infos Relatório'!AM$1,'Faturamento NNE'!$U$2:$U$707,"Sim")</f>
        <v>0</v>
      </c>
      <c r="AQ40" s="227" t="e">
        <f t="shared" si="5"/>
        <v>#DIV/0!</v>
      </c>
      <c r="AR40" s="545">
        <f>SUMIFS('Faturamento NNE'!$I$2:$I$707,'Faturamento NNE'!$E$2:$E$707,'Infos Relatório'!$B$2,'Faturamento NNE'!$F$2:$F$707,'Infos Relatório'!$B40,'Faturamento NNE'!$AA$2:$AA$707,'Infos Relatório'!AM$1)</f>
        <v>0</v>
      </c>
      <c r="AS40" s="541">
        <f>COUNTIFS('Faturamento NNE'!$E$2:$E$707,'Infos Relatório'!$B$2,'Faturamento NNE'!$F$2:$F$707,'Infos Relatório'!$B40,'Faturamento NNE'!$AA$2:$AA$707,'Infos Relatório'!AS$1)</f>
        <v>0</v>
      </c>
      <c r="AT40" s="542">
        <f>SUMIFS('Faturamento NNE'!$H$2:$H$707,'Faturamento NNE'!$E$2:$E$707,'Infos Relatório'!$B$2,'Faturamento NNE'!$F$2:$F$707,'Infos Relatório'!$B40,'Faturamento NNE'!$AA$2:$AA$707,'Infos Relatório'!AS$1)</f>
        <v>0</v>
      </c>
      <c r="AU40" s="542">
        <f>SUMIFS('Faturamento NNE'!$K$2:$K$707,'Faturamento NNE'!$E$2:$E$707,'Infos Relatório'!$B$2,'Faturamento NNE'!$F$2:$F$707,'Infos Relatório'!$B40,'Faturamento NNE'!$AA$2:$AA$707,'Infos Relatório'!AS$1)</f>
        <v>0</v>
      </c>
      <c r="AV40" s="546">
        <f>SUMIFS('Faturamento NNE'!$P$2:$P$707,'Faturamento NNE'!$E$2:$E$707,'Infos Relatório'!$B$2,'Faturamento NNE'!$F$2:$F$707,'Infos Relatório'!$B40,'Faturamento NNE'!$AA$2:$AA$707,'Infos Relatório'!AS$1,'Faturamento NNE'!$U$2:$U$707,"Sim")+SUMIFS('Faturamento NNE'!$Q$2:$Q$707,'Faturamento NNE'!$E$2:$E$707,'Infos Relatório'!$B$2,'Faturamento NNE'!$F$2:$F$707,'Infos Relatório'!$B40,'Faturamento NNE'!$AA$2:$AA$707,'Infos Relatório'!AS$1,'Faturamento NNE'!$U$2:$U$707,"Sim")</f>
        <v>0</v>
      </c>
      <c r="AW40" s="227" t="e">
        <f t="shared" si="6"/>
        <v>#DIV/0!</v>
      </c>
      <c r="AX40" s="545">
        <f>SUMIFS('Faturamento NNE'!$I$2:$I$707,'Faturamento NNE'!$E$2:$E$707,'Infos Relatório'!$B$2,'Faturamento NNE'!$F$2:$F$707,'Infos Relatório'!$B40,'Faturamento NNE'!$AA$2:$AA$707,'Infos Relatório'!AS$1)</f>
        <v>0</v>
      </c>
      <c r="AY40" s="541">
        <f>COUNTIFS('Faturamento NNE'!$E$2:$E$707,'Infos Relatório'!$B$2,'Faturamento NNE'!$F$2:$F$707,'Infos Relatório'!$B40,'Faturamento NNE'!$AA$2:$AA$707,'Infos Relatório'!AY$1)</f>
        <v>0</v>
      </c>
      <c r="AZ40" s="542">
        <f>SUMIFS('Faturamento NNE'!$H$2:$H$707,'Faturamento NNE'!$E$2:$E$707,'Infos Relatório'!$B$2,'Faturamento NNE'!$F$2:$F$707,'Infos Relatório'!$B40,'Faturamento NNE'!$AA$2:$AA$707,'Infos Relatório'!AY$1)</f>
        <v>0</v>
      </c>
      <c r="BA40" s="542">
        <f>SUMIFS('Faturamento NNE'!$K$2:$K$707,'Faturamento NNE'!$E$2:$E$707,'Infos Relatório'!$B$2,'Faturamento NNE'!$F$2:$F$707,'Infos Relatório'!$B40,'Faturamento NNE'!$AA$2:$AA$707,'Infos Relatório'!AY$1)</f>
        <v>0</v>
      </c>
      <c r="BB40" s="546">
        <f>SUMIFS('Faturamento NNE'!$P$2:$P$707,'Faturamento NNE'!$E$2:$E$707,'Infos Relatório'!$B$2,'Faturamento NNE'!$F$2:$F$707,'Infos Relatório'!$B40,'Faturamento NNE'!$AA$2:$AA$707,'Infos Relatório'!AY$1,'Faturamento NNE'!$U$2:$U$707,"Sim")+SUMIFS('Faturamento NNE'!$Q$2:$Q$707,'Faturamento NNE'!$E$2:$E$707,'Infos Relatório'!$B$2,'Faturamento NNE'!$F$2:$F$707,'Infos Relatório'!$B40,'Faturamento NNE'!$AA$2:$AA$707,'Infos Relatório'!AY$1,'Faturamento NNE'!$U$2:$U$707,"Sim")</f>
        <v>0</v>
      </c>
      <c r="BC40" s="227" t="e">
        <f t="shared" si="7"/>
        <v>#DIV/0!</v>
      </c>
      <c r="BD40" s="545">
        <f>SUMIFS('Faturamento NNE'!$I$2:$I$707,'Faturamento NNE'!$E$2:$E$707,'Infos Relatório'!$B$2,'Faturamento NNE'!$F$2:$F$707,'Infos Relatório'!$B40,'Faturamento NNE'!$AA$2:$AA$707,'Infos Relatório'!AY$1)</f>
        <v>0</v>
      </c>
      <c r="BE40" s="541">
        <f>COUNTIFS('Faturamento NNE'!$E$2:$E$707,'Infos Relatório'!$B$2,'Faturamento NNE'!$F$2:$F$707,'Infos Relatório'!$B40,'Faturamento NNE'!$AA$2:$AA$707,'Infos Relatório'!BE$1)</f>
        <v>0</v>
      </c>
      <c r="BF40" s="542">
        <f>SUMIFS('Faturamento NNE'!$H$2:$H$707,'Faturamento NNE'!$E$2:$E$707,'Infos Relatório'!$B$2,'Faturamento NNE'!$F$2:$F$707,'Infos Relatório'!$B40,'Faturamento NNE'!$AA$2:$AA$707,'Infos Relatório'!BE$1)</f>
        <v>0</v>
      </c>
      <c r="BG40" s="542">
        <f>SUMIFS('Faturamento NNE'!$K$2:$K$707,'Faturamento NNE'!$E$2:$E$707,'Infos Relatório'!$B$2,'Faturamento NNE'!$F$2:$F$707,'Infos Relatório'!$B40,'Faturamento NNE'!$AA$2:$AA$707,'Infos Relatório'!BE$1)</f>
        <v>0</v>
      </c>
      <c r="BH40" s="546">
        <f>SUMIFS('Faturamento NNE'!$P$2:$P$707,'Faturamento NNE'!$E$2:$E$707,'Infos Relatório'!$B$2,'Faturamento NNE'!$F$2:$F$707,'Infos Relatório'!$B40,'Faturamento NNE'!$AA$2:$AA$707,'Infos Relatório'!BE$1,'Faturamento NNE'!$U$2:$U$707,"Sim")+SUMIFS('Faturamento NNE'!$Q$2:$Q$707,'Faturamento NNE'!$E$2:$E$707,'Infos Relatório'!$B$2,'Faturamento NNE'!$F$2:$F$707,'Infos Relatório'!$B40,'Faturamento NNE'!$AA$2:$AA$707,'Infos Relatório'!BE$1,'Faturamento NNE'!$U$2:$U$707,"Sim")</f>
        <v>0</v>
      </c>
      <c r="BI40" s="227" t="e">
        <f t="shared" si="8"/>
        <v>#DIV/0!</v>
      </c>
      <c r="BJ40" s="545">
        <f>SUMIFS('Faturamento NNE'!$I$2:$I$707,'Faturamento NNE'!$E$2:$E$707,'Infos Relatório'!$B$2,'Faturamento NNE'!$F$2:$F$707,'Infos Relatório'!$B40,'Faturamento NNE'!$AA$2:$AA$707,'Infos Relatório'!BE$1)</f>
        <v>0</v>
      </c>
      <c r="BK40" s="541">
        <f>COUNTIFS('Faturamento NNE'!$E$2:$E$707,'Infos Relatório'!$B$2,'Faturamento NNE'!$F$2:$F$707,'Infos Relatório'!$B40,'Faturamento NNE'!$AA$2:$AA$707,'Infos Relatório'!BK$1)</f>
        <v>0</v>
      </c>
      <c r="BL40" s="542">
        <f>SUMIFS('Faturamento NNE'!$H$2:$H$707,'Faturamento NNE'!$E$2:$E$707,'Infos Relatório'!$B$2,'Faturamento NNE'!$F$2:$F$707,'Infos Relatório'!$B40,'Faturamento NNE'!$AA$2:$AA$707,'Infos Relatório'!BK$1)</f>
        <v>0</v>
      </c>
      <c r="BM40" s="542">
        <f>SUMIFS('Faturamento NNE'!$K$2:$K$707,'Faturamento NNE'!$E$2:$E$707,'Infos Relatório'!$B$2,'Faturamento NNE'!$F$2:$F$707,'Infos Relatório'!$B40,'Faturamento NNE'!$AA$2:$AA$707,'Infos Relatório'!BK$1)</f>
        <v>0</v>
      </c>
      <c r="BN40" s="546">
        <f>SUMIFS('Faturamento NNE'!$P$2:$P$707,'Faturamento NNE'!$E$2:$E$707,'Infos Relatório'!$B$2,'Faturamento NNE'!$F$2:$F$707,'Infos Relatório'!$B40,'Faturamento NNE'!$AA$2:$AA$707,'Infos Relatório'!BK$1,'Faturamento NNE'!$U$2:$U$707,"Sim")+SUMIFS('Faturamento NNE'!$Q$2:$Q$707,'Faturamento NNE'!$E$2:$E$707,'Infos Relatório'!$B$2,'Faturamento NNE'!$F$2:$F$707,'Infos Relatório'!$B40,'Faturamento NNE'!$AA$2:$AA$707,'Infos Relatório'!BK$1,'Faturamento NNE'!$U$2:$U$707,"Sim")</f>
        <v>0</v>
      </c>
      <c r="BO40" s="227" t="e">
        <f t="shared" si="9"/>
        <v>#DIV/0!</v>
      </c>
      <c r="BP40" s="545">
        <f>SUMIFS('Faturamento NNE'!$I$2:$I$707,'Faturamento NNE'!$E$2:$E$707,'Infos Relatório'!$B$2,'Faturamento NNE'!$F$2:$F$707,'Infos Relatório'!$B40,'Faturamento NNE'!$AA$2:$AA$707,'Infos Relatório'!BK$1)</f>
        <v>0</v>
      </c>
      <c r="BQ40" s="541">
        <f>COUNTIFS('Faturamento NNE'!$E$2:$E$707,'Infos Relatório'!$B$2,'Faturamento NNE'!$F$2:$F$707,'Infos Relatório'!$B40,'Faturamento NNE'!$AA$2:$AA$707,'Infos Relatório'!BQ$1)</f>
        <v>0</v>
      </c>
      <c r="BR40" s="542">
        <f>SUMIFS('Faturamento NNE'!$H$2:$H$707,'Faturamento NNE'!$E$2:$E$707,'Infos Relatório'!$B$2,'Faturamento NNE'!$F$2:$F$707,'Infos Relatório'!$B40,'Faturamento NNE'!$AA$2:$AA$707,'Infos Relatório'!BQ$1)</f>
        <v>0</v>
      </c>
      <c r="BS40" s="542">
        <f>SUMIFS('Faturamento NNE'!$K$2:$K$707,'Faturamento NNE'!$E$2:$E$707,'Infos Relatório'!$B$2,'Faturamento NNE'!$F$2:$F$707,'Infos Relatório'!$B40,'Faturamento NNE'!$AA$2:$AA$707,'Infos Relatório'!BQ$1)</f>
        <v>0</v>
      </c>
      <c r="BT40" s="546">
        <f>SUMIFS('Faturamento NNE'!$P$2:$P$707,'Faturamento NNE'!$E$2:$E$707,'Infos Relatório'!$B$2,'Faturamento NNE'!$F$2:$F$707,'Infos Relatório'!$B40,'Faturamento NNE'!$AA$2:$AA$707,'Infos Relatório'!BQ$1,'Faturamento NNE'!$U$2:$U$707,"Sim")+SUMIFS('Faturamento NNE'!$Q$2:$Q$707,'Faturamento NNE'!$E$2:$E$707,'Infos Relatório'!$B$2,'Faturamento NNE'!$F$2:$F$707,'Infos Relatório'!$B40,'Faturamento NNE'!$AA$2:$AA$707,'Infos Relatório'!BQ$1,'Faturamento NNE'!$U$2:$U$707,"Sim")</f>
        <v>0</v>
      </c>
      <c r="BU40" s="227" t="e">
        <f t="shared" si="10"/>
        <v>#DIV/0!</v>
      </c>
      <c r="BV40" s="545">
        <f>SUMIFS('Faturamento NNE'!$I$2:$I$707,'Faturamento NNE'!$E$2:$E$707,'Infos Relatório'!$B$2,'Faturamento NNE'!$F$2:$F$707,'Infos Relatório'!$B40,'Faturamento NNE'!$AA$2:$AA$707,'Infos Relatório'!BQ$1)</f>
        <v>0</v>
      </c>
    </row>
    <row r="41" spans="2:74">
      <c r="B41" s="217" t="s">
        <v>168</v>
      </c>
      <c r="C41" s="541">
        <f>COUNTIFS('Faturamento NNE'!$E$2:$E$707,'Infos Relatório'!$B$2,'Faturamento NNE'!$F$2:$F$707,'Infos Relatório'!$B41,'Faturamento NNE'!$AA$2:$AA$707,'Infos Relatório'!C$1)</f>
        <v>0</v>
      </c>
      <c r="D41" s="542">
        <f>SUMIFS('Faturamento NNE'!$H$2:$H$707,'Faturamento NNE'!$E$2:$E$707,'Infos Relatório'!$B$2,'Faturamento NNE'!$F$2:$F$707,'Infos Relatório'!$B41,'Faturamento NNE'!$AA$2:$AA$707,'Infos Relatório'!C$1)</f>
        <v>0</v>
      </c>
      <c r="E41" s="543">
        <f>SUMIFS('Faturamento NNE'!$K$2:$K$707,'Faturamento NNE'!$E$2:$E$707,'Infos Relatório'!$B$2,'Faturamento NNE'!$F$2:$F$707,'Infos Relatório'!$B41,'Faturamento NNE'!$AA$2:$AA$707,'Infos Relatório'!C$1)</f>
        <v>0</v>
      </c>
      <c r="F41" s="544">
        <f>SUMIFS('Faturamento NNE'!$P$2:$P$707,'Faturamento NNE'!$E$2:$E$707,'Infos Relatório'!$B$2,'Faturamento NNE'!$F$2:$F$707,'Infos Relatório'!$B41,'Faturamento NNE'!$AA$2:$AA$707,'Infos Relatório'!C$1,'Faturamento NNE'!$U$2:$U$707,"Sim")+SUMIFS('Faturamento NNE'!$Q$2:$Q$707,'Faturamento NNE'!$E$2:$E$707,'Infos Relatório'!$B$2,'Faturamento NNE'!$F$2:$F$707,'Infos Relatório'!$B41,'Faturamento NNE'!$AA$2:$AA$707,'Infos Relatório'!C$1,'Faturamento NNE'!$U$2:$U$707,"Sim")</f>
        <v>0</v>
      </c>
      <c r="G41" s="283" t="e">
        <f t="shared" si="11"/>
        <v>#DIV/0!</v>
      </c>
      <c r="H41" s="545">
        <f>SUMIFS('Faturamento NNE'!$I$2:$I$707,'Faturamento NNE'!$E$2:$E$707,'Infos Relatório'!$B$2,'Faturamento NNE'!$F$2:$F$707,'Infos Relatório'!$B41,'Faturamento NNE'!$AA$2:$AA$707,'Infos Relatório'!C$1)</f>
        <v>0</v>
      </c>
      <c r="I41" s="541">
        <f>COUNTIFS('Faturamento NNE'!$E$2:$E$707,'Infos Relatório'!$B$2,'Faturamento NNE'!$F$2:$F$707,'Infos Relatório'!$B41,'Faturamento NNE'!$AA$2:$AA$707,'Infos Relatório'!I$1)</f>
        <v>0</v>
      </c>
      <c r="J41" s="542">
        <f>SUMIFS('Faturamento NNE'!$H$2:$H$707,'Faturamento NNE'!$E$2:$E$707,'Infos Relatório'!$B$2,'Faturamento NNE'!$F$2:$F$707,'Infos Relatório'!$B41,'Faturamento NNE'!$AA$2:$AA$707,'Infos Relatório'!I$1)</f>
        <v>0</v>
      </c>
      <c r="K41" s="543">
        <f>SUMIFS('Faturamento NNE'!$K$2:$K$707,'Faturamento NNE'!$E$2:$E$707,'Infos Relatório'!$B$2,'Faturamento NNE'!$F$2:$F$707,'Infos Relatório'!$B41,'Faturamento NNE'!$AA$2:$AA$707,'Infos Relatório'!I$1)</f>
        <v>0</v>
      </c>
      <c r="L41" s="544">
        <f>SUMIFS('Faturamento NNE'!$P$2:$P$707,'Faturamento NNE'!$E$2:$E$707,'Infos Relatório'!$B$2,'Faturamento NNE'!$F$2:$F$707,'Infos Relatório'!$B41,'Faturamento NNE'!$AA$2:$AA$707,'Infos Relatório'!I$1,'Faturamento NNE'!$U$2:$U$707,"Sim")+SUMIFS('Faturamento NNE'!$Q$2:$Q$707,'Faturamento NNE'!$E$2:$E$707,'Infos Relatório'!$B$2,'Faturamento NNE'!$F$2:$F$707,'Infos Relatório'!$B41,'Faturamento NNE'!$AA$2:$AA$707,'Infos Relatório'!I$1,'Faturamento NNE'!$U$2:$U$707,"Sim")</f>
        <v>0</v>
      </c>
      <c r="M41" s="283" t="e">
        <f t="shared" si="0"/>
        <v>#DIV/0!</v>
      </c>
      <c r="N41" s="545">
        <f>SUMIFS('Faturamento NNE'!$I$2:$I$707,'Faturamento NNE'!$E$2:$E$707,'Infos Relatório'!$B$2,'Faturamento NNE'!$F$2:$F$707,'Infos Relatório'!$B41,'Faturamento NNE'!$AA$2:$AA$707,'Infos Relatório'!I$1)</f>
        <v>0</v>
      </c>
      <c r="O41" s="541">
        <f>COUNTIFS('Faturamento NNE'!$E$2:$E$707,'Infos Relatório'!$B$2,'Faturamento NNE'!$F$2:$F$707,'Infos Relatório'!$B41,'Faturamento NNE'!$AA$2:$AA$707,'Infos Relatório'!O$1)</f>
        <v>0</v>
      </c>
      <c r="P41" s="542">
        <f>SUMIFS('Faturamento NNE'!$H$2:$H$707,'Faturamento NNE'!$E$2:$E$707,'Infos Relatório'!$B$2,'Faturamento NNE'!$F$2:$F$707,'Infos Relatório'!$B41,'Faturamento NNE'!$AA$2:$AA$707,'Infos Relatório'!O$1)</f>
        <v>0</v>
      </c>
      <c r="Q41" s="542">
        <f>SUMIFS('Faturamento NNE'!$K$2:$K$707,'Faturamento NNE'!$E$2:$E$707,'Infos Relatório'!$B$2,'Faturamento NNE'!$F$2:$F$707,'Infos Relatório'!$B41,'Faturamento NNE'!$AA$2:$AA$707,'Infos Relatório'!O$1)</f>
        <v>0</v>
      </c>
      <c r="R41" s="546">
        <f>SUMIFS('Faturamento NNE'!$P$2:$P$707,'Faturamento NNE'!$E$2:$E$707,'Infos Relatório'!$B$2,'Faturamento NNE'!$F$2:$F$707,'Infos Relatório'!$B41,'Faturamento NNE'!$AA$2:$AA$707,'Infos Relatório'!O$1,'Faturamento NNE'!$U$2:$U$707,"Sim")+SUMIFS('Faturamento NNE'!$Q$2:$Q$707,'Faturamento NNE'!$E$2:$E$707,'Infos Relatório'!$B$2,'Faturamento NNE'!$F$2:$F$707,'Infos Relatório'!$B41,'Faturamento NNE'!$AA$2:$AA$707,'Infos Relatório'!O$1,'Faturamento NNE'!$U$2:$U$707,"Sim")</f>
        <v>0</v>
      </c>
      <c r="S41" s="227" t="e">
        <f t="shared" si="1"/>
        <v>#DIV/0!</v>
      </c>
      <c r="T41" s="545">
        <f>SUMIFS('Faturamento NNE'!$I$2:$I$707,'Faturamento NNE'!$E$2:$E$707,'Infos Relatório'!$B$2,'Faturamento NNE'!$F$2:$F$707,'Infos Relatório'!$B41,'Faturamento NNE'!$AA$2:$AA$707,'Infos Relatório'!O$1)</f>
        <v>0</v>
      </c>
      <c r="U41" s="541">
        <f>COUNTIFS('Faturamento NNE'!$E$2:$E$707,'Infos Relatório'!$B$2,'Faturamento NNE'!$F$2:$F$707,'Infos Relatório'!$B41,'Faturamento NNE'!$AA$2:$AA$707,'Infos Relatório'!U$1)</f>
        <v>0</v>
      </c>
      <c r="V41" s="542">
        <f>SUMIFS('Faturamento NNE'!$H$2:$H$707,'Faturamento NNE'!$E$2:$E$707,'Infos Relatório'!$B$2,'Faturamento NNE'!$F$2:$F$707,'Infos Relatório'!$B41,'Faturamento NNE'!$AA$2:$AA$707,'Infos Relatório'!U$1)</f>
        <v>0</v>
      </c>
      <c r="W41" s="542">
        <f>SUMIFS('Faturamento NNE'!$K$2:$K$707,'Faturamento NNE'!$E$2:$E$707,'Infos Relatório'!$B$2,'Faturamento NNE'!$F$2:$F$707,'Infos Relatório'!$B41,'Faturamento NNE'!$AA$2:$AA$707,'Infos Relatório'!U$1)</f>
        <v>0</v>
      </c>
      <c r="X41" s="546">
        <f>SUMIFS('Faturamento NNE'!$P$2:$P$707,'Faturamento NNE'!$E$2:$E$707,'Infos Relatório'!$B$2,'Faturamento NNE'!$F$2:$F$707,'Infos Relatório'!$B41,'Faturamento NNE'!$AA$2:$AA$707,'Infos Relatório'!U$1,'Faturamento NNE'!$U$2:$U$707,"Sim")+SUMIFS('Faturamento NNE'!$Q$2:$Q$707,'Faturamento NNE'!$E$2:$E$707,'Infos Relatório'!$B$2,'Faturamento NNE'!$F$2:$F$707,'Infos Relatório'!$B41,'Faturamento NNE'!$AA$2:$AA$707,'Infos Relatório'!U$1,'Faturamento NNE'!$U$2:$U$707,"Sim")</f>
        <v>0</v>
      </c>
      <c r="Y41" s="227" t="e">
        <f t="shared" si="2"/>
        <v>#DIV/0!</v>
      </c>
      <c r="Z41" s="545">
        <f>SUMIFS('Faturamento NNE'!$I$2:$I$707,'Faturamento NNE'!$E$2:$E$707,'Infos Relatório'!$B$2,'Faturamento NNE'!$F$2:$F$707,'Infos Relatório'!$B41,'Faturamento NNE'!$AA$2:$AA$707,'Infos Relatório'!U$1)</f>
        <v>0</v>
      </c>
      <c r="AA41" s="541">
        <f>COUNTIFS('Faturamento NNE'!$E$2:$E$707,'Infos Relatório'!$B$2,'Faturamento NNE'!$F$2:$F$707,'Infos Relatório'!$B41,'Faturamento NNE'!$AA$2:$AA$707,'Infos Relatório'!AA$1)</f>
        <v>0</v>
      </c>
      <c r="AB41" s="542">
        <f>SUMIFS('Faturamento NNE'!$H$2:$H$707,'Faturamento NNE'!$E$2:$E$707,'Infos Relatório'!$B$2,'Faturamento NNE'!$F$2:$F$707,'Infos Relatório'!$B41,'Faturamento NNE'!$AA$2:$AA$707,'Infos Relatório'!AA$1)</f>
        <v>0</v>
      </c>
      <c r="AC41" s="542">
        <f>SUMIFS('Faturamento NNE'!$K$2:$K$707,'Faturamento NNE'!$E$2:$E$707,'Infos Relatório'!$B$2,'Faturamento NNE'!$F$2:$F$707,'Infos Relatório'!$B41,'Faturamento NNE'!$AA$2:$AA$707,'Infos Relatório'!AA$1)</f>
        <v>0</v>
      </c>
      <c r="AD41" s="546">
        <f>SUMIFS('Faturamento NNE'!$P$2:$P$707,'Faturamento NNE'!$E$2:$E$707,'Infos Relatório'!$B$2,'Faturamento NNE'!$F$2:$F$707,'Infos Relatório'!$B41,'Faturamento NNE'!$AA$2:$AA$707,'Infos Relatório'!AA$1,'Faturamento NNE'!$U$2:$U$707,"Sim")+SUMIFS('Faturamento NNE'!$Q$2:$Q$707,'Faturamento NNE'!$E$2:$E$707,'Infos Relatório'!$B$2,'Faturamento NNE'!$F$2:$F$707,'Infos Relatório'!$B41,'Faturamento NNE'!$AA$2:$AA$707,'Infos Relatório'!AA$1,'Faturamento NNE'!$U$2:$U$707,"Sim")</f>
        <v>0</v>
      </c>
      <c r="AE41" s="227" t="e">
        <f t="shared" si="3"/>
        <v>#DIV/0!</v>
      </c>
      <c r="AF41" s="545">
        <f>SUMIFS('Faturamento NNE'!$I$2:$I$707,'Faturamento NNE'!$E$2:$E$707,'Infos Relatório'!$B$2,'Faturamento NNE'!$F$2:$F$707,'Infos Relatório'!$B41,'Faturamento NNE'!$AA$2:$AA$707,'Infos Relatório'!AA$1)</f>
        <v>0</v>
      </c>
      <c r="AG41" s="541">
        <f>COUNTIFS('Faturamento NNE'!$E$2:$E$707,'Infos Relatório'!$B$2,'Faturamento NNE'!$F$2:$F$707,'Infos Relatório'!$B41,'Faturamento NNE'!$AA$2:$AA$707,'Infos Relatório'!AG$1)</f>
        <v>0</v>
      </c>
      <c r="AH41" s="542">
        <f>SUMIFS('Faturamento NNE'!$H$2:$H$707,'Faturamento NNE'!$E$2:$E$707,'Infos Relatório'!$B$2,'Faturamento NNE'!$F$2:$F$707,'Infos Relatório'!$B41,'Faturamento NNE'!$AA$2:$AA$707,'Infos Relatório'!AG$1)</f>
        <v>0</v>
      </c>
      <c r="AI41" s="542">
        <f>SUMIFS('Faturamento NNE'!$K$2:$K$707,'Faturamento NNE'!$E$2:$E$707,'Infos Relatório'!$B$2,'Faturamento NNE'!$F$2:$F$707,'Infos Relatório'!$B41,'Faturamento NNE'!$AA$2:$AA$707,'Infos Relatório'!AG$1)</f>
        <v>0</v>
      </c>
      <c r="AJ41" s="546">
        <f>SUMIFS('Faturamento NNE'!$P$2:$P$707,'Faturamento NNE'!$E$2:$E$707,'Infos Relatório'!$B$2,'Faturamento NNE'!$F$2:$F$707,'Infos Relatório'!$B41,'Faturamento NNE'!$AA$2:$AA$707,'Infos Relatório'!AG$1,'Faturamento NNE'!$U$2:$U$707,"Sim")+SUMIFS('Faturamento NNE'!$Q$2:$Q$707,'Faturamento NNE'!$E$2:$E$707,'Infos Relatório'!$B$2,'Faturamento NNE'!$F$2:$F$707,'Infos Relatório'!$B41,'Faturamento NNE'!$AA$2:$AA$707,'Infos Relatório'!AG$1,'Faturamento NNE'!$U$2:$U$707,"Sim")</f>
        <v>0</v>
      </c>
      <c r="AK41" s="227" t="e">
        <f t="shared" si="4"/>
        <v>#DIV/0!</v>
      </c>
      <c r="AL41" s="545">
        <f>SUMIFS('Faturamento NNE'!$I$2:$I$707,'Faturamento NNE'!$E$2:$E$707,'Infos Relatório'!$B$2,'Faturamento NNE'!$F$2:$F$707,'Infos Relatório'!$B41,'Faturamento NNE'!$AA$2:$AA$707,'Infos Relatório'!AG$1)</f>
        <v>0</v>
      </c>
      <c r="AM41" s="541">
        <f>COUNTIFS('Faturamento NNE'!$E$2:$E$707,'Infos Relatório'!$B$2,'Faturamento NNE'!$F$2:$F$707,'Infos Relatório'!$B41,'Faturamento NNE'!$AA$2:$AA$707,'Infos Relatório'!AM$1)</f>
        <v>0</v>
      </c>
      <c r="AN41" s="542">
        <f>SUMIFS('Faturamento NNE'!$H$2:$H$707,'Faturamento NNE'!$E$2:$E$707,'Infos Relatório'!$B$2,'Faturamento NNE'!$F$2:$F$707,'Infos Relatório'!$B41,'Faturamento NNE'!$AA$2:$AA$707,'Infos Relatório'!AM$1)</f>
        <v>0</v>
      </c>
      <c r="AO41" s="542">
        <f>SUMIFS('Faturamento NNE'!$K$2:$K$707,'Faturamento NNE'!$E$2:$E$707,'Infos Relatório'!$B$2,'Faturamento NNE'!$F$2:$F$707,'Infos Relatório'!$B41,'Faturamento NNE'!$AA$2:$AA$707,'Infos Relatório'!AM$1)</f>
        <v>0</v>
      </c>
      <c r="AP41" s="546">
        <f>SUMIFS('Faturamento NNE'!$P$2:$P$707,'Faturamento NNE'!$E$2:$E$707,'Infos Relatório'!$B$2,'Faturamento NNE'!$F$2:$F$707,'Infos Relatório'!$B41,'Faturamento NNE'!$AA$2:$AA$707,'Infos Relatório'!AM$1,'Faturamento NNE'!$U$2:$U$707,"Sim")+SUMIFS('Faturamento NNE'!$Q$2:$Q$707,'Faturamento NNE'!$E$2:$E$707,'Infos Relatório'!$B$2,'Faturamento NNE'!$F$2:$F$707,'Infos Relatório'!$B41,'Faturamento NNE'!$AA$2:$AA$707,'Infos Relatório'!AM$1,'Faturamento NNE'!$U$2:$U$707,"Sim")</f>
        <v>0</v>
      </c>
      <c r="AQ41" s="227" t="e">
        <f t="shared" si="5"/>
        <v>#DIV/0!</v>
      </c>
      <c r="AR41" s="545">
        <f>SUMIFS('Faturamento NNE'!$I$2:$I$707,'Faturamento NNE'!$E$2:$E$707,'Infos Relatório'!$B$2,'Faturamento NNE'!$F$2:$F$707,'Infos Relatório'!$B41,'Faturamento NNE'!$AA$2:$AA$707,'Infos Relatório'!AM$1)</f>
        <v>0</v>
      </c>
      <c r="AS41" s="541">
        <f>COUNTIFS('Faturamento NNE'!$E$2:$E$707,'Infos Relatório'!$B$2,'Faturamento NNE'!$F$2:$F$707,'Infos Relatório'!$B41,'Faturamento NNE'!$AA$2:$AA$707,'Infos Relatório'!AS$1)</f>
        <v>0</v>
      </c>
      <c r="AT41" s="542">
        <f>SUMIFS('Faturamento NNE'!$H$2:$H$707,'Faturamento NNE'!$E$2:$E$707,'Infos Relatório'!$B$2,'Faturamento NNE'!$F$2:$F$707,'Infos Relatório'!$B41,'Faturamento NNE'!$AA$2:$AA$707,'Infos Relatório'!AS$1)</f>
        <v>0</v>
      </c>
      <c r="AU41" s="542">
        <f>SUMIFS('Faturamento NNE'!$K$2:$K$707,'Faturamento NNE'!$E$2:$E$707,'Infos Relatório'!$B$2,'Faturamento NNE'!$F$2:$F$707,'Infos Relatório'!$B41,'Faturamento NNE'!$AA$2:$AA$707,'Infos Relatório'!AS$1)</f>
        <v>0</v>
      </c>
      <c r="AV41" s="546">
        <f>SUMIFS('Faturamento NNE'!$P$2:$P$707,'Faturamento NNE'!$E$2:$E$707,'Infos Relatório'!$B$2,'Faturamento NNE'!$F$2:$F$707,'Infos Relatório'!$B41,'Faturamento NNE'!$AA$2:$AA$707,'Infos Relatório'!AS$1,'Faturamento NNE'!$U$2:$U$707,"Sim")+SUMIFS('Faturamento NNE'!$Q$2:$Q$707,'Faturamento NNE'!$E$2:$E$707,'Infos Relatório'!$B$2,'Faturamento NNE'!$F$2:$F$707,'Infos Relatório'!$B41,'Faturamento NNE'!$AA$2:$AA$707,'Infos Relatório'!AS$1,'Faturamento NNE'!$U$2:$U$707,"Sim")</f>
        <v>0</v>
      </c>
      <c r="AW41" s="227" t="e">
        <f t="shared" si="6"/>
        <v>#DIV/0!</v>
      </c>
      <c r="AX41" s="545">
        <f>SUMIFS('Faturamento NNE'!$I$2:$I$707,'Faturamento NNE'!$E$2:$E$707,'Infos Relatório'!$B$2,'Faturamento NNE'!$F$2:$F$707,'Infos Relatório'!$B41,'Faturamento NNE'!$AA$2:$AA$707,'Infos Relatório'!AS$1)</f>
        <v>0</v>
      </c>
      <c r="AY41" s="541">
        <f>COUNTIFS('Faturamento NNE'!$E$2:$E$707,'Infos Relatório'!$B$2,'Faturamento NNE'!$F$2:$F$707,'Infos Relatório'!$B41,'Faturamento NNE'!$AA$2:$AA$707,'Infos Relatório'!AY$1)</f>
        <v>0</v>
      </c>
      <c r="AZ41" s="542">
        <f>SUMIFS('Faturamento NNE'!$H$2:$H$707,'Faturamento NNE'!$E$2:$E$707,'Infos Relatório'!$B$2,'Faturamento NNE'!$F$2:$F$707,'Infos Relatório'!$B41,'Faturamento NNE'!$AA$2:$AA$707,'Infos Relatório'!AY$1)</f>
        <v>0</v>
      </c>
      <c r="BA41" s="542">
        <f>SUMIFS('Faturamento NNE'!$K$2:$K$707,'Faturamento NNE'!$E$2:$E$707,'Infos Relatório'!$B$2,'Faturamento NNE'!$F$2:$F$707,'Infos Relatório'!$B41,'Faturamento NNE'!$AA$2:$AA$707,'Infos Relatório'!AY$1)</f>
        <v>0</v>
      </c>
      <c r="BB41" s="546">
        <f>SUMIFS('Faturamento NNE'!$P$2:$P$707,'Faturamento NNE'!$E$2:$E$707,'Infos Relatório'!$B$2,'Faturamento NNE'!$F$2:$F$707,'Infos Relatório'!$B41,'Faturamento NNE'!$AA$2:$AA$707,'Infos Relatório'!AY$1,'Faturamento NNE'!$U$2:$U$707,"Sim")+SUMIFS('Faturamento NNE'!$Q$2:$Q$707,'Faturamento NNE'!$E$2:$E$707,'Infos Relatório'!$B$2,'Faturamento NNE'!$F$2:$F$707,'Infos Relatório'!$B41,'Faturamento NNE'!$AA$2:$AA$707,'Infos Relatório'!AY$1,'Faturamento NNE'!$U$2:$U$707,"Sim")</f>
        <v>0</v>
      </c>
      <c r="BC41" s="227" t="e">
        <f t="shared" si="7"/>
        <v>#DIV/0!</v>
      </c>
      <c r="BD41" s="545">
        <f>SUMIFS('Faturamento NNE'!$I$2:$I$707,'Faturamento NNE'!$E$2:$E$707,'Infos Relatório'!$B$2,'Faturamento NNE'!$F$2:$F$707,'Infos Relatório'!$B41,'Faturamento NNE'!$AA$2:$AA$707,'Infos Relatório'!AY$1)</f>
        <v>0</v>
      </c>
      <c r="BE41" s="541">
        <f>COUNTIFS('Faturamento NNE'!$E$2:$E$707,'Infos Relatório'!$B$2,'Faturamento NNE'!$F$2:$F$707,'Infos Relatório'!$B41,'Faturamento NNE'!$AA$2:$AA$707,'Infos Relatório'!BE$1)</f>
        <v>0</v>
      </c>
      <c r="BF41" s="542">
        <f>SUMIFS('Faturamento NNE'!$H$2:$H$707,'Faturamento NNE'!$E$2:$E$707,'Infos Relatório'!$B$2,'Faturamento NNE'!$F$2:$F$707,'Infos Relatório'!$B41,'Faturamento NNE'!$AA$2:$AA$707,'Infos Relatório'!BE$1)</f>
        <v>0</v>
      </c>
      <c r="BG41" s="542">
        <f>SUMIFS('Faturamento NNE'!$K$2:$K$707,'Faturamento NNE'!$E$2:$E$707,'Infos Relatório'!$B$2,'Faturamento NNE'!$F$2:$F$707,'Infos Relatório'!$B41,'Faturamento NNE'!$AA$2:$AA$707,'Infos Relatório'!BE$1)</f>
        <v>0</v>
      </c>
      <c r="BH41" s="546">
        <f>SUMIFS('Faturamento NNE'!$P$2:$P$707,'Faturamento NNE'!$E$2:$E$707,'Infos Relatório'!$B$2,'Faturamento NNE'!$F$2:$F$707,'Infos Relatório'!$B41,'Faturamento NNE'!$AA$2:$AA$707,'Infos Relatório'!BE$1,'Faturamento NNE'!$U$2:$U$707,"Sim")+SUMIFS('Faturamento NNE'!$Q$2:$Q$707,'Faturamento NNE'!$E$2:$E$707,'Infos Relatório'!$B$2,'Faturamento NNE'!$F$2:$F$707,'Infos Relatório'!$B41,'Faturamento NNE'!$AA$2:$AA$707,'Infos Relatório'!BE$1,'Faturamento NNE'!$U$2:$U$707,"Sim")</f>
        <v>0</v>
      </c>
      <c r="BI41" s="227" t="e">
        <f t="shared" si="8"/>
        <v>#DIV/0!</v>
      </c>
      <c r="BJ41" s="545">
        <f>SUMIFS('Faturamento NNE'!$I$2:$I$707,'Faturamento NNE'!$E$2:$E$707,'Infos Relatório'!$B$2,'Faturamento NNE'!$F$2:$F$707,'Infos Relatório'!$B41,'Faturamento NNE'!$AA$2:$AA$707,'Infos Relatório'!BE$1)</f>
        <v>0</v>
      </c>
      <c r="BK41" s="541">
        <f>COUNTIFS('Faturamento NNE'!$E$2:$E$707,'Infos Relatório'!$B$2,'Faturamento NNE'!$F$2:$F$707,'Infos Relatório'!$B41,'Faturamento NNE'!$AA$2:$AA$707,'Infos Relatório'!BK$1)</f>
        <v>0</v>
      </c>
      <c r="BL41" s="542">
        <f>SUMIFS('Faturamento NNE'!$H$2:$H$707,'Faturamento NNE'!$E$2:$E$707,'Infos Relatório'!$B$2,'Faturamento NNE'!$F$2:$F$707,'Infos Relatório'!$B41,'Faturamento NNE'!$AA$2:$AA$707,'Infos Relatório'!BK$1)</f>
        <v>0</v>
      </c>
      <c r="BM41" s="542">
        <f>SUMIFS('Faturamento NNE'!$K$2:$K$707,'Faturamento NNE'!$E$2:$E$707,'Infos Relatório'!$B$2,'Faturamento NNE'!$F$2:$F$707,'Infos Relatório'!$B41,'Faturamento NNE'!$AA$2:$AA$707,'Infos Relatório'!BK$1)</f>
        <v>0</v>
      </c>
      <c r="BN41" s="546">
        <f>SUMIFS('Faturamento NNE'!$P$2:$P$707,'Faturamento NNE'!$E$2:$E$707,'Infos Relatório'!$B$2,'Faturamento NNE'!$F$2:$F$707,'Infos Relatório'!$B41,'Faturamento NNE'!$AA$2:$AA$707,'Infos Relatório'!BK$1,'Faturamento NNE'!$U$2:$U$707,"Sim")+SUMIFS('Faturamento NNE'!$Q$2:$Q$707,'Faturamento NNE'!$E$2:$E$707,'Infos Relatório'!$B$2,'Faturamento NNE'!$F$2:$F$707,'Infos Relatório'!$B41,'Faturamento NNE'!$AA$2:$AA$707,'Infos Relatório'!BK$1,'Faturamento NNE'!$U$2:$U$707,"Sim")</f>
        <v>0</v>
      </c>
      <c r="BO41" s="227" t="e">
        <f t="shared" si="9"/>
        <v>#DIV/0!</v>
      </c>
      <c r="BP41" s="545">
        <f>SUMIFS('Faturamento NNE'!$I$2:$I$707,'Faturamento NNE'!$E$2:$E$707,'Infos Relatório'!$B$2,'Faturamento NNE'!$F$2:$F$707,'Infos Relatório'!$B41,'Faturamento NNE'!$AA$2:$AA$707,'Infos Relatório'!BK$1)</f>
        <v>0</v>
      </c>
      <c r="BQ41" s="541">
        <f>COUNTIFS('Faturamento NNE'!$E$2:$E$707,'Infos Relatório'!$B$2,'Faturamento NNE'!$F$2:$F$707,'Infos Relatório'!$B41,'Faturamento NNE'!$AA$2:$AA$707,'Infos Relatório'!BQ$1)</f>
        <v>0</v>
      </c>
      <c r="BR41" s="542">
        <f>SUMIFS('Faturamento NNE'!$H$2:$H$707,'Faturamento NNE'!$E$2:$E$707,'Infos Relatório'!$B$2,'Faturamento NNE'!$F$2:$F$707,'Infos Relatório'!$B41,'Faturamento NNE'!$AA$2:$AA$707,'Infos Relatório'!BQ$1)</f>
        <v>0</v>
      </c>
      <c r="BS41" s="542">
        <f>SUMIFS('Faturamento NNE'!$K$2:$K$707,'Faturamento NNE'!$E$2:$E$707,'Infos Relatório'!$B$2,'Faturamento NNE'!$F$2:$F$707,'Infos Relatório'!$B41,'Faturamento NNE'!$AA$2:$AA$707,'Infos Relatório'!BQ$1)</f>
        <v>0</v>
      </c>
      <c r="BT41" s="546">
        <f>SUMIFS('Faturamento NNE'!$P$2:$P$707,'Faturamento NNE'!$E$2:$E$707,'Infos Relatório'!$B$2,'Faturamento NNE'!$F$2:$F$707,'Infos Relatório'!$B41,'Faturamento NNE'!$AA$2:$AA$707,'Infos Relatório'!BQ$1,'Faturamento NNE'!$U$2:$U$707,"Sim")+SUMIFS('Faturamento NNE'!$Q$2:$Q$707,'Faturamento NNE'!$E$2:$E$707,'Infos Relatório'!$B$2,'Faturamento NNE'!$F$2:$F$707,'Infos Relatório'!$B41,'Faturamento NNE'!$AA$2:$AA$707,'Infos Relatório'!BQ$1,'Faturamento NNE'!$U$2:$U$707,"Sim")</f>
        <v>0</v>
      </c>
      <c r="BU41" s="227" t="e">
        <f t="shared" si="10"/>
        <v>#DIV/0!</v>
      </c>
      <c r="BV41" s="545">
        <f>SUMIFS('Faturamento NNE'!$I$2:$I$707,'Faturamento NNE'!$E$2:$E$707,'Infos Relatório'!$B$2,'Faturamento NNE'!$F$2:$F$707,'Infos Relatório'!$B41,'Faturamento NNE'!$AA$2:$AA$707,'Infos Relatório'!BQ$1)</f>
        <v>0</v>
      </c>
    </row>
    <row r="42" spans="2:74">
      <c r="B42" s="217" t="s">
        <v>169</v>
      </c>
      <c r="C42" s="541">
        <f>COUNTIFS('Faturamento NNE'!$E$2:$E$707,'Infos Relatório'!$B$2,'Faturamento NNE'!$F$2:$F$707,'Infos Relatório'!$B42,'Faturamento NNE'!$AA$2:$AA$707,'Infos Relatório'!C$1)</f>
        <v>0</v>
      </c>
      <c r="D42" s="542">
        <f>SUMIFS('Faturamento NNE'!$H$2:$H$707,'Faturamento NNE'!$E$2:$E$707,'Infos Relatório'!$B$2,'Faturamento NNE'!$F$2:$F$707,'Infos Relatório'!$B42,'Faturamento NNE'!$AA$2:$AA$707,'Infos Relatório'!C$1)</f>
        <v>0</v>
      </c>
      <c r="E42" s="543">
        <f>SUMIFS('Faturamento NNE'!$K$2:$K$707,'Faturamento NNE'!$E$2:$E$707,'Infos Relatório'!$B$2,'Faturamento NNE'!$F$2:$F$707,'Infos Relatório'!$B42,'Faturamento NNE'!$AA$2:$AA$707,'Infos Relatório'!C$1)</f>
        <v>0</v>
      </c>
      <c r="F42" s="544">
        <f>SUMIFS('Faturamento NNE'!$P$2:$P$707,'Faturamento NNE'!$E$2:$E$707,'Infos Relatório'!$B$2,'Faturamento NNE'!$F$2:$F$707,'Infos Relatório'!$B42,'Faturamento NNE'!$AA$2:$AA$707,'Infos Relatório'!C$1,'Faturamento NNE'!$U$2:$U$707,"Sim")+SUMIFS('Faturamento NNE'!$Q$2:$Q$707,'Faturamento NNE'!$E$2:$E$707,'Infos Relatório'!$B$2,'Faturamento NNE'!$F$2:$F$707,'Infos Relatório'!$B42,'Faturamento NNE'!$AA$2:$AA$707,'Infos Relatório'!C$1,'Faturamento NNE'!$U$2:$U$707,"Sim")</f>
        <v>0</v>
      </c>
      <c r="G42" s="283" t="e">
        <f t="shared" si="11"/>
        <v>#DIV/0!</v>
      </c>
      <c r="H42" s="545">
        <f>SUMIFS('Faturamento NNE'!$I$2:$I$707,'Faturamento NNE'!$E$2:$E$707,'Infos Relatório'!$B$2,'Faturamento NNE'!$F$2:$F$707,'Infos Relatório'!$B42,'Faturamento NNE'!$AA$2:$AA$707,'Infos Relatório'!C$1)</f>
        <v>0</v>
      </c>
      <c r="I42" s="541">
        <f>COUNTIFS('Faturamento NNE'!$E$2:$E$707,'Infos Relatório'!$B$2,'Faturamento NNE'!$F$2:$F$707,'Infos Relatório'!$B42,'Faturamento NNE'!$AA$2:$AA$707,'Infos Relatório'!I$1)</f>
        <v>0</v>
      </c>
      <c r="J42" s="542">
        <f>SUMIFS('Faturamento NNE'!$H$2:$H$707,'Faturamento NNE'!$E$2:$E$707,'Infos Relatório'!$B$2,'Faturamento NNE'!$F$2:$F$707,'Infos Relatório'!$B42,'Faturamento NNE'!$AA$2:$AA$707,'Infos Relatório'!I$1)</f>
        <v>0</v>
      </c>
      <c r="K42" s="543">
        <f>SUMIFS('Faturamento NNE'!$K$2:$K$707,'Faturamento NNE'!$E$2:$E$707,'Infos Relatório'!$B$2,'Faturamento NNE'!$F$2:$F$707,'Infos Relatório'!$B42,'Faturamento NNE'!$AA$2:$AA$707,'Infos Relatório'!I$1)</f>
        <v>0</v>
      </c>
      <c r="L42" s="544">
        <f>SUMIFS('Faturamento NNE'!$P$2:$P$707,'Faturamento NNE'!$E$2:$E$707,'Infos Relatório'!$B$2,'Faturamento NNE'!$F$2:$F$707,'Infos Relatório'!$B42,'Faturamento NNE'!$AA$2:$AA$707,'Infos Relatório'!I$1,'Faturamento NNE'!$U$2:$U$707,"Sim")+SUMIFS('Faturamento NNE'!$Q$2:$Q$707,'Faturamento NNE'!$E$2:$E$707,'Infos Relatório'!$B$2,'Faturamento NNE'!$F$2:$F$707,'Infos Relatório'!$B42,'Faturamento NNE'!$AA$2:$AA$707,'Infos Relatório'!I$1,'Faturamento NNE'!$U$2:$U$707,"Sim")</f>
        <v>0</v>
      </c>
      <c r="M42" s="283" t="e">
        <f t="shared" si="0"/>
        <v>#DIV/0!</v>
      </c>
      <c r="N42" s="545">
        <f>SUMIFS('Faturamento NNE'!$I$2:$I$707,'Faturamento NNE'!$E$2:$E$707,'Infos Relatório'!$B$2,'Faturamento NNE'!$F$2:$F$707,'Infos Relatório'!$B42,'Faturamento NNE'!$AA$2:$AA$707,'Infos Relatório'!I$1)</f>
        <v>0</v>
      </c>
      <c r="O42" s="541">
        <f>COUNTIFS('Faturamento NNE'!$E$2:$E$707,'Infos Relatório'!$B$2,'Faturamento NNE'!$F$2:$F$707,'Infos Relatório'!$B42,'Faturamento NNE'!$AA$2:$AA$707,'Infos Relatório'!O$1)</f>
        <v>0</v>
      </c>
      <c r="P42" s="542">
        <f>SUMIFS('Faturamento NNE'!$H$2:$H$707,'Faturamento NNE'!$E$2:$E$707,'Infos Relatório'!$B$2,'Faturamento NNE'!$F$2:$F$707,'Infos Relatório'!$B42,'Faturamento NNE'!$AA$2:$AA$707,'Infos Relatório'!O$1)</f>
        <v>0</v>
      </c>
      <c r="Q42" s="542">
        <f>SUMIFS('Faturamento NNE'!$K$2:$K$707,'Faturamento NNE'!$E$2:$E$707,'Infos Relatório'!$B$2,'Faturamento NNE'!$F$2:$F$707,'Infos Relatório'!$B42,'Faturamento NNE'!$AA$2:$AA$707,'Infos Relatório'!O$1)</f>
        <v>0</v>
      </c>
      <c r="R42" s="546">
        <f>SUMIFS('Faturamento NNE'!$P$2:$P$707,'Faturamento NNE'!$E$2:$E$707,'Infos Relatório'!$B$2,'Faturamento NNE'!$F$2:$F$707,'Infos Relatório'!$B42,'Faturamento NNE'!$AA$2:$AA$707,'Infos Relatório'!O$1,'Faturamento NNE'!$U$2:$U$707,"Sim")+SUMIFS('Faturamento NNE'!$Q$2:$Q$707,'Faturamento NNE'!$E$2:$E$707,'Infos Relatório'!$B$2,'Faturamento NNE'!$F$2:$F$707,'Infos Relatório'!$B42,'Faturamento NNE'!$AA$2:$AA$707,'Infos Relatório'!O$1,'Faturamento NNE'!$U$2:$U$707,"Sim")</f>
        <v>0</v>
      </c>
      <c r="S42" s="227" t="e">
        <f t="shared" si="1"/>
        <v>#DIV/0!</v>
      </c>
      <c r="T42" s="545">
        <f>SUMIFS('Faturamento NNE'!$I$2:$I$707,'Faturamento NNE'!$E$2:$E$707,'Infos Relatório'!$B$2,'Faturamento NNE'!$F$2:$F$707,'Infos Relatório'!$B42,'Faturamento NNE'!$AA$2:$AA$707,'Infos Relatório'!O$1)</f>
        <v>0</v>
      </c>
      <c r="U42" s="541">
        <f>COUNTIFS('Faturamento NNE'!$E$2:$E$707,'Infos Relatório'!$B$2,'Faturamento NNE'!$F$2:$F$707,'Infos Relatório'!$B42,'Faturamento NNE'!$AA$2:$AA$707,'Infos Relatório'!U$1)</f>
        <v>0</v>
      </c>
      <c r="V42" s="542">
        <f>SUMIFS('Faturamento NNE'!$H$2:$H$707,'Faturamento NNE'!$E$2:$E$707,'Infos Relatório'!$B$2,'Faturamento NNE'!$F$2:$F$707,'Infos Relatório'!$B42,'Faturamento NNE'!$AA$2:$AA$707,'Infos Relatório'!U$1)</f>
        <v>0</v>
      </c>
      <c r="W42" s="542">
        <f>SUMIFS('Faturamento NNE'!$K$2:$K$707,'Faturamento NNE'!$E$2:$E$707,'Infos Relatório'!$B$2,'Faturamento NNE'!$F$2:$F$707,'Infos Relatório'!$B42,'Faturamento NNE'!$AA$2:$AA$707,'Infos Relatório'!U$1)</f>
        <v>0</v>
      </c>
      <c r="X42" s="546">
        <f>SUMIFS('Faturamento NNE'!$P$2:$P$707,'Faturamento NNE'!$E$2:$E$707,'Infos Relatório'!$B$2,'Faturamento NNE'!$F$2:$F$707,'Infos Relatório'!$B42,'Faturamento NNE'!$AA$2:$AA$707,'Infos Relatório'!U$1,'Faturamento NNE'!$U$2:$U$707,"Sim")+SUMIFS('Faturamento NNE'!$Q$2:$Q$707,'Faturamento NNE'!$E$2:$E$707,'Infos Relatório'!$B$2,'Faturamento NNE'!$F$2:$F$707,'Infos Relatório'!$B42,'Faturamento NNE'!$AA$2:$AA$707,'Infos Relatório'!U$1,'Faturamento NNE'!$U$2:$U$707,"Sim")</f>
        <v>0</v>
      </c>
      <c r="Y42" s="227" t="e">
        <f t="shared" si="2"/>
        <v>#DIV/0!</v>
      </c>
      <c r="Z42" s="545">
        <f>SUMIFS('Faturamento NNE'!$I$2:$I$707,'Faturamento NNE'!$E$2:$E$707,'Infos Relatório'!$B$2,'Faturamento NNE'!$F$2:$F$707,'Infos Relatório'!$B42,'Faturamento NNE'!$AA$2:$AA$707,'Infos Relatório'!U$1)</f>
        <v>0</v>
      </c>
      <c r="AA42" s="541">
        <f>COUNTIFS('Faturamento NNE'!$E$2:$E$707,'Infos Relatório'!$B$2,'Faturamento NNE'!$F$2:$F$707,'Infos Relatório'!$B42,'Faturamento NNE'!$AA$2:$AA$707,'Infos Relatório'!AA$1)</f>
        <v>0</v>
      </c>
      <c r="AB42" s="542">
        <f>SUMIFS('Faturamento NNE'!$H$2:$H$707,'Faturamento NNE'!$E$2:$E$707,'Infos Relatório'!$B$2,'Faturamento NNE'!$F$2:$F$707,'Infos Relatório'!$B42,'Faturamento NNE'!$AA$2:$AA$707,'Infos Relatório'!AA$1)</f>
        <v>0</v>
      </c>
      <c r="AC42" s="542">
        <f>SUMIFS('Faturamento NNE'!$K$2:$K$707,'Faturamento NNE'!$E$2:$E$707,'Infos Relatório'!$B$2,'Faturamento NNE'!$F$2:$F$707,'Infos Relatório'!$B42,'Faturamento NNE'!$AA$2:$AA$707,'Infos Relatório'!AA$1)</f>
        <v>0</v>
      </c>
      <c r="AD42" s="546">
        <f>SUMIFS('Faturamento NNE'!$P$2:$P$707,'Faturamento NNE'!$E$2:$E$707,'Infos Relatório'!$B$2,'Faturamento NNE'!$F$2:$F$707,'Infos Relatório'!$B42,'Faturamento NNE'!$AA$2:$AA$707,'Infos Relatório'!AA$1,'Faturamento NNE'!$U$2:$U$707,"Sim")+SUMIFS('Faturamento NNE'!$Q$2:$Q$707,'Faturamento NNE'!$E$2:$E$707,'Infos Relatório'!$B$2,'Faturamento NNE'!$F$2:$F$707,'Infos Relatório'!$B42,'Faturamento NNE'!$AA$2:$AA$707,'Infos Relatório'!AA$1,'Faturamento NNE'!$U$2:$U$707,"Sim")</f>
        <v>0</v>
      </c>
      <c r="AE42" s="227" t="e">
        <f t="shared" si="3"/>
        <v>#DIV/0!</v>
      </c>
      <c r="AF42" s="545">
        <f>SUMIFS('Faturamento NNE'!$I$2:$I$707,'Faturamento NNE'!$E$2:$E$707,'Infos Relatório'!$B$2,'Faturamento NNE'!$F$2:$F$707,'Infos Relatório'!$B42,'Faturamento NNE'!$AA$2:$AA$707,'Infos Relatório'!AA$1)</f>
        <v>0</v>
      </c>
      <c r="AG42" s="541">
        <f>COUNTIFS('Faturamento NNE'!$E$2:$E$707,'Infos Relatório'!$B$2,'Faturamento NNE'!$F$2:$F$707,'Infos Relatório'!$B42,'Faturamento NNE'!$AA$2:$AA$707,'Infos Relatório'!AG$1)</f>
        <v>0</v>
      </c>
      <c r="AH42" s="542">
        <f>SUMIFS('Faturamento NNE'!$H$2:$H$707,'Faturamento NNE'!$E$2:$E$707,'Infos Relatório'!$B$2,'Faturamento NNE'!$F$2:$F$707,'Infos Relatório'!$B42,'Faturamento NNE'!$AA$2:$AA$707,'Infos Relatório'!AG$1)</f>
        <v>0</v>
      </c>
      <c r="AI42" s="542">
        <f>SUMIFS('Faturamento NNE'!$K$2:$K$707,'Faturamento NNE'!$E$2:$E$707,'Infos Relatório'!$B$2,'Faturamento NNE'!$F$2:$F$707,'Infos Relatório'!$B42,'Faturamento NNE'!$AA$2:$AA$707,'Infos Relatório'!AG$1)</f>
        <v>0</v>
      </c>
      <c r="AJ42" s="546">
        <f>SUMIFS('Faturamento NNE'!$P$2:$P$707,'Faturamento NNE'!$E$2:$E$707,'Infos Relatório'!$B$2,'Faturamento NNE'!$F$2:$F$707,'Infos Relatório'!$B42,'Faturamento NNE'!$AA$2:$AA$707,'Infos Relatório'!AG$1,'Faturamento NNE'!$U$2:$U$707,"Sim")+SUMIFS('Faturamento NNE'!$Q$2:$Q$707,'Faturamento NNE'!$E$2:$E$707,'Infos Relatório'!$B$2,'Faturamento NNE'!$F$2:$F$707,'Infos Relatório'!$B42,'Faturamento NNE'!$AA$2:$AA$707,'Infos Relatório'!AG$1,'Faturamento NNE'!$U$2:$U$707,"Sim")</f>
        <v>0</v>
      </c>
      <c r="AK42" s="227" t="e">
        <f t="shared" si="4"/>
        <v>#DIV/0!</v>
      </c>
      <c r="AL42" s="545">
        <f>SUMIFS('Faturamento NNE'!$I$2:$I$707,'Faturamento NNE'!$E$2:$E$707,'Infos Relatório'!$B$2,'Faturamento NNE'!$F$2:$F$707,'Infos Relatório'!$B42,'Faturamento NNE'!$AA$2:$AA$707,'Infos Relatório'!AG$1)</f>
        <v>0</v>
      </c>
      <c r="AM42" s="541">
        <f>COUNTIFS('Faturamento NNE'!$E$2:$E$707,'Infos Relatório'!$B$2,'Faturamento NNE'!$F$2:$F$707,'Infos Relatório'!$B42,'Faturamento NNE'!$AA$2:$AA$707,'Infos Relatório'!AM$1)</f>
        <v>0</v>
      </c>
      <c r="AN42" s="542">
        <f>SUMIFS('Faturamento NNE'!$H$2:$H$707,'Faturamento NNE'!$E$2:$E$707,'Infos Relatório'!$B$2,'Faturamento NNE'!$F$2:$F$707,'Infos Relatório'!$B42,'Faturamento NNE'!$AA$2:$AA$707,'Infos Relatório'!AM$1)</f>
        <v>0</v>
      </c>
      <c r="AO42" s="542">
        <f>SUMIFS('Faturamento NNE'!$K$2:$K$707,'Faturamento NNE'!$E$2:$E$707,'Infos Relatório'!$B$2,'Faturamento NNE'!$F$2:$F$707,'Infos Relatório'!$B42,'Faturamento NNE'!$AA$2:$AA$707,'Infos Relatório'!AM$1)</f>
        <v>0</v>
      </c>
      <c r="AP42" s="546">
        <f>SUMIFS('Faturamento NNE'!$P$2:$P$707,'Faturamento NNE'!$E$2:$E$707,'Infos Relatório'!$B$2,'Faturamento NNE'!$F$2:$F$707,'Infos Relatório'!$B42,'Faturamento NNE'!$AA$2:$AA$707,'Infos Relatório'!AM$1,'Faturamento NNE'!$U$2:$U$707,"Sim")+SUMIFS('Faturamento NNE'!$Q$2:$Q$707,'Faturamento NNE'!$E$2:$E$707,'Infos Relatório'!$B$2,'Faturamento NNE'!$F$2:$F$707,'Infos Relatório'!$B42,'Faturamento NNE'!$AA$2:$AA$707,'Infos Relatório'!AM$1,'Faturamento NNE'!$U$2:$U$707,"Sim")</f>
        <v>0</v>
      </c>
      <c r="AQ42" s="227" t="e">
        <f t="shared" si="5"/>
        <v>#DIV/0!</v>
      </c>
      <c r="AR42" s="545">
        <f>SUMIFS('Faturamento NNE'!$I$2:$I$707,'Faturamento NNE'!$E$2:$E$707,'Infos Relatório'!$B$2,'Faturamento NNE'!$F$2:$F$707,'Infos Relatório'!$B42,'Faturamento NNE'!$AA$2:$AA$707,'Infos Relatório'!AM$1)</f>
        <v>0</v>
      </c>
      <c r="AS42" s="541">
        <f>COUNTIFS('Faturamento NNE'!$E$2:$E$707,'Infos Relatório'!$B$2,'Faturamento NNE'!$F$2:$F$707,'Infos Relatório'!$B42,'Faturamento NNE'!$AA$2:$AA$707,'Infos Relatório'!AS$1)</f>
        <v>0</v>
      </c>
      <c r="AT42" s="542">
        <f>SUMIFS('Faturamento NNE'!$H$2:$H$707,'Faturamento NNE'!$E$2:$E$707,'Infos Relatório'!$B$2,'Faturamento NNE'!$F$2:$F$707,'Infos Relatório'!$B42,'Faturamento NNE'!$AA$2:$AA$707,'Infos Relatório'!AS$1)</f>
        <v>0</v>
      </c>
      <c r="AU42" s="542">
        <f>SUMIFS('Faturamento NNE'!$K$2:$K$707,'Faturamento NNE'!$E$2:$E$707,'Infos Relatório'!$B$2,'Faturamento NNE'!$F$2:$F$707,'Infos Relatório'!$B42,'Faturamento NNE'!$AA$2:$AA$707,'Infos Relatório'!AS$1)</f>
        <v>0</v>
      </c>
      <c r="AV42" s="546">
        <f>SUMIFS('Faturamento NNE'!$P$2:$P$707,'Faturamento NNE'!$E$2:$E$707,'Infos Relatório'!$B$2,'Faturamento NNE'!$F$2:$F$707,'Infos Relatório'!$B42,'Faturamento NNE'!$AA$2:$AA$707,'Infos Relatório'!AS$1,'Faturamento NNE'!$U$2:$U$707,"Sim")+SUMIFS('Faturamento NNE'!$Q$2:$Q$707,'Faturamento NNE'!$E$2:$E$707,'Infos Relatório'!$B$2,'Faturamento NNE'!$F$2:$F$707,'Infos Relatório'!$B42,'Faturamento NNE'!$AA$2:$AA$707,'Infos Relatório'!AS$1,'Faturamento NNE'!$U$2:$U$707,"Sim")</f>
        <v>0</v>
      </c>
      <c r="AW42" s="227" t="e">
        <f t="shared" si="6"/>
        <v>#DIV/0!</v>
      </c>
      <c r="AX42" s="545">
        <f>SUMIFS('Faturamento NNE'!$I$2:$I$707,'Faturamento NNE'!$E$2:$E$707,'Infos Relatório'!$B$2,'Faturamento NNE'!$F$2:$F$707,'Infos Relatório'!$B42,'Faturamento NNE'!$AA$2:$AA$707,'Infos Relatório'!AS$1)</f>
        <v>0</v>
      </c>
      <c r="AY42" s="541">
        <f>COUNTIFS('Faturamento NNE'!$E$2:$E$707,'Infos Relatório'!$B$2,'Faturamento NNE'!$F$2:$F$707,'Infos Relatório'!$B42,'Faturamento NNE'!$AA$2:$AA$707,'Infos Relatório'!AY$1)</f>
        <v>0</v>
      </c>
      <c r="AZ42" s="542">
        <f>SUMIFS('Faturamento NNE'!$H$2:$H$707,'Faturamento NNE'!$E$2:$E$707,'Infos Relatório'!$B$2,'Faturamento NNE'!$F$2:$F$707,'Infos Relatório'!$B42,'Faturamento NNE'!$AA$2:$AA$707,'Infos Relatório'!AY$1)</f>
        <v>0</v>
      </c>
      <c r="BA42" s="542">
        <f>SUMIFS('Faturamento NNE'!$K$2:$K$707,'Faturamento NNE'!$E$2:$E$707,'Infos Relatório'!$B$2,'Faturamento NNE'!$F$2:$F$707,'Infos Relatório'!$B42,'Faturamento NNE'!$AA$2:$AA$707,'Infos Relatório'!AY$1)</f>
        <v>0</v>
      </c>
      <c r="BB42" s="546">
        <f>SUMIFS('Faturamento NNE'!$P$2:$P$707,'Faturamento NNE'!$E$2:$E$707,'Infos Relatório'!$B$2,'Faturamento NNE'!$F$2:$F$707,'Infos Relatório'!$B42,'Faturamento NNE'!$AA$2:$AA$707,'Infos Relatório'!AY$1,'Faturamento NNE'!$U$2:$U$707,"Sim")+SUMIFS('Faturamento NNE'!$Q$2:$Q$707,'Faturamento NNE'!$E$2:$E$707,'Infos Relatório'!$B$2,'Faturamento NNE'!$F$2:$F$707,'Infos Relatório'!$B42,'Faturamento NNE'!$AA$2:$AA$707,'Infos Relatório'!AY$1,'Faturamento NNE'!$U$2:$U$707,"Sim")</f>
        <v>0</v>
      </c>
      <c r="BC42" s="227" t="e">
        <f t="shared" si="7"/>
        <v>#DIV/0!</v>
      </c>
      <c r="BD42" s="545">
        <f>SUMIFS('Faturamento NNE'!$I$2:$I$707,'Faturamento NNE'!$E$2:$E$707,'Infos Relatório'!$B$2,'Faturamento NNE'!$F$2:$F$707,'Infos Relatório'!$B42,'Faturamento NNE'!$AA$2:$AA$707,'Infos Relatório'!AY$1)</f>
        <v>0</v>
      </c>
      <c r="BE42" s="541">
        <f>COUNTIFS('Faturamento NNE'!$E$2:$E$707,'Infos Relatório'!$B$2,'Faturamento NNE'!$F$2:$F$707,'Infos Relatório'!$B42,'Faturamento NNE'!$AA$2:$AA$707,'Infos Relatório'!BE$1)</f>
        <v>0</v>
      </c>
      <c r="BF42" s="542">
        <f>SUMIFS('Faturamento NNE'!$H$2:$H$707,'Faturamento NNE'!$E$2:$E$707,'Infos Relatório'!$B$2,'Faturamento NNE'!$F$2:$F$707,'Infos Relatório'!$B42,'Faturamento NNE'!$AA$2:$AA$707,'Infos Relatório'!BE$1)</f>
        <v>0</v>
      </c>
      <c r="BG42" s="542">
        <f>SUMIFS('Faturamento NNE'!$K$2:$K$707,'Faturamento NNE'!$E$2:$E$707,'Infos Relatório'!$B$2,'Faturamento NNE'!$F$2:$F$707,'Infos Relatório'!$B42,'Faturamento NNE'!$AA$2:$AA$707,'Infos Relatório'!BE$1)</f>
        <v>0</v>
      </c>
      <c r="BH42" s="546">
        <f>SUMIFS('Faturamento NNE'!$P$2:$P$707,'Faturamento NNE'!$E$2:$E$707,'Infos Relatório'!$B$2,'Faturamento NNE'!$F$2:$F$707,'Infos Relatório'!$B42,'Faturamento NNE'!$AA$2:$AA$707,'Infos Relatório'!BE$1,'Faturamento NNE'!$U$2:$U$707,"Sim")+SUMIFS('Faturamento NNE'!$Q$2:$Q$707,'Faturamento NNE'!$E$2:$E$707,'Infos Relatório'!$B$2,'Faturamento NNE'!$F$2:$F$707,'Infos Relatório'!$B42,'Faturamento NNE'!$AA$2:$AA$707,'Infos Relatório'!BE$1,'Faturamento NNE'!$U$2:$U$707,"Sim")</f>
        <v>0</v>
      </c>
      <c r="BI42" s="227" t="e">
        <f t="shared" si="8"/>
        <v>#DIV/0!</v>
      </c>
      <c r="BJ42" s="545">
        <f>SUMIFS('Faturamento NNE'!$I$2:$I$707,'Faturamento NNE'!$E$2:$E$707,'Infos Relatório'!$B$2,'Faturamento NNE'!$F$2:$F$707,'Infos Relatório'!$B42,'Faturamento NNE'!$AA$2:$AA$707,'Infos Relatório'!BE$1)</f>
        <v>0</v>
      </c>
      <c r="BK42" s="541">
        <f>COUNTIFS('Faturamento NNE'!$E$2:$E$707,'Infos Relatório'!$B$2,'Faturamento NNE'!$F$2:$F$707,'Infos Relatório'!$B42,'Faturamento NNE'!$AA$2:$AA$707,'Infos Relatório'!BK$1)</f>
        <v>0</v>
      </c>
      <c r="BL42" s="542">
        <f>SUMIFS('Faturamento NNE'!$H$2:$H$707,'Faturamento NNE'!$E$2:$E$707,'Infos Relatório'!$B$2,'Faturamento NNE'!$F$2:$F$707,'Infos Relatório'!$B42,'Faturamento NNE'!$AA$2:$AA$707,'Infos Relatório'!BK$1)</f>
        <v>0</v>
      </c>
      <c r="BM42" s="542">
        <f>SUMIFS('Faturamento NNE'!$K$2:$K$707,'Faturamento NNE'!$E$2:$E$707,'Infos Relatório'!$B$2,'Faturamento NNE'!$F$2:$F$707,'Infos Relatório'!$B42,'Faturamento NNE'!$AA$2:$AA$707,'Infos Relatório'!BK$1)</f>
        <v>0</v>
      </c>
      <c r="BN42" s="546">
        <f>SUMIFS('Faturamento NNE'!$P$2:$P$707,'Faturamento NNE'!$E$2:$E$707,'Infos Relatório'!$B$2,'Faturamento NNE'!$F$2:$F$707,'Infos Relatório'!$B42,'Faturamento NNE'!$AA$2:$AA$707,'Infos Relatório'!BK$1,'Faturamento NNE'!$U$2:$U$707,"Sim")+SUMIFS('Faturamento NNE'!$Q$2:$Q$707,'Faturamento NNE'!$E$2:$E$707,'Infos Relatório'!$B$2,'Faturamento NNE'!$F$2:$F$707,'Infos Relatório'!$B42,'Faturamento NNE'!$AA$2:$AA$707,'Infos Relatório'!BK$1,'Faturamento NNE'!$U$2:$U$707,"Sim")</f>
        <v>0</v>
      </c>
      <c r="BO42" s="227" t="e">
        <f t="shared" si="9"/>
        <v>#DIV/0!</v>
      </c>
      <c r="BP42" s="545">
        <f>SUMIFS('Faturamento NNE'!$I$2:$I$707,'Faturamento NNE'!$E$2:$E$707,'Infos Relatório'!$B$2,'Faturamento NNE'!$F$2:$F$707,'Infos Relatório'!$B42,'Faturamento NNE'!$AA$2:$AA$707,'Infos Relatório'!BK$1)</f>
        <v>0</v>
      </c>
      <c r="BQ42" s="541">
        <f>COUNTIFS('Faturamento NNE'!$E$2:$E$707,'Infos Relatório'!$B$2,'Faturamento NNE'!$F$2:$F$707,'Infos Relatório'!$B42,'Faturamento NNE'!$AA$2:$AA$707,'Infos Relatório'!BQ$1)</f>
        <v>0</v>
      </c>
      <c r="BR42" s="542">
        <f>SUMIFS('Faturamento NNE'!$H$2:$H$707,'Faturamento NNE'!$E$2:$E$707,'Infos Relatório'!$B$2,'Faturamento NNE'!$F$2:$F$707,'Infos Relatório'!$B42,'Faturamento NNE'!$AA$2:$AA$707,'Infos Relatório'!BQ$1)</f>
        <v>0</v>
      </c>
      <c r="BS42" s="542">
        <f>SUMIFS('Faturamento NNE'!$K$2:$K$707,'Faturamento NNE'!$E$2:$E$707,'Infos Relatório'!$B$2,'Faturamento NNE'!$F$2:$F$707,'Infos Relatório'!$B42,'Faturamento NNE'!$AA$2:$AA$707,'Infos Relatório'!BQ$1)</f>
        <v>0</v>
      </c>
      <c r="BT42" s="546">
        <f>SUMIFS('Faturamento NNE'!$P$2:$P$707,'Faturamento NNE'!$E$2:$E$707,'Infos Relatório'!$B$2,'Faturamento NNE'!$F$2:$F$707,'Infos Relatório'!$B42,'Faturamento NNE'!$AA$2:$AA$707,'Infos Relatório'!BQ$1,'Faturamento NNE'!$U$2:$U$707,"Sim")+SUMIFS('Faturamento NNE'!$Q$2:$Q$707,'Faturamento NNE'!$E$2:$E$707,'Infos Relatório'!$B$2,'Faturamento NNE'!$F$2:$F$707,'Infos Relatório'!$B42,'Faturamento NNE'!$AA$2:$AA$707,'Infos Relatório'!BQ$1,'Faturamento NNE'!$U$2:$U$707,"Sim")</f>
        <v>0</v>
      </c>
      <c r="BU42" s="227" t="e">
        <f t="shared" si="10"/>
        <v>#DIV/0!</v>
      </c>
      <c r="BV42" s="545">
        <f>SUMIFS('Faturamento NNE'!$I$2:$I$707,'Faturamento NNE'!$E$2:$E$707,'Infos Relatório'!$B$2,'Faturamento NNE'!$F$2:$F$707,'Infos Relatório'!$B42,'Faturamento NNE'!$AA$2:$AA$707,'Infos Relatório'!BQ$1)</f>
        <v>0</v>
      </c>
    </row>
    <row r="43" spans="2:74">
      <c r="B43" s="217" t="s">
        <v>170</v>
      </c>
      <c r="C43" s="541">
        <f>COUNTIFS('Faturamento NNE'!$E$2:$E$707,'Infos Relatório'!$B$2,'Faturamento NNE'!$F$2:$F$707,'Infos Relatório'!$B43,'Faturamento NNE'!$AA$2:$AA$707,'Infos Relatório'!C$1)</f>
        <v>0</v>
      </c>
      <c r="D43" s="542">
        <f>SUMIFS('Faturamento NNE'!$H$2:$H$707,'Faturamento NNE'!$E$2:$E$707,'Infos Relatório'!$B$2,'Faturamento NNE'!$F$2:$F$707,'Infos Relatório'!$B43,'Faturamento NNE'!$AA$2:$AA$707,'Infos Relatório'!C$1)</f>
        <v>0</v>
      </c>
      <c r="E43" s="543">
        <f>SUMIFS('Faturamento NNE'!$K$2:$K$707,'Faturamento NNE'!$E$2:$E$707,'Infos Relatório'!$B$2,'Faturamento NNE'!$F$2:$F$707,'Infos Relatório'!$B43,'Faturamento NNE'!$AA$2:$AA$707,'Infos Relatório'!C$1)</f>
        <v>0</v>
      </c>
      <c r="F43" s="544">
        <f>SUMIFS('Faturamento NNE'!$P$2:$P$707,'Faturamento NNE'!$E$2:$E$707,'Infos Relatório'!$B$2,'Faturamento NNE'!$F$2:$F$707,'Infos Relatório'!$B43,'Faturamento NNE'!$AA$2:$AA$707,'Infos Relatório'!C$1,'Faturamento NNE'!$U$2:$U$707,"Sim")+SUMIFS('Faturamento NNE'!$Q$2:$Q$707,'Faturamento NNE'!$E$2:$E$707,'Infos Relatório'!$B$2,'Faturamento NNE'!$F$2:$F$707,'Infos Relatório'!$B43,'Faturamento NNE'!$AA$2:$AA$707,'Infos Relatório'!C$1,'Faturamento NNE'!$U$2:$U$707,"Sim")</f>
        <v>0</v>
      </c>
      <c r="G43" s="283" t="e">
        <f t="shared" si="11"/>
        <v>#DIV/0!</v>
      </c>
      <c r="H43" s="545">
        <f>SUMIFS('Faturamento NNE'!$I$2:$I$707,'Faturamento NNE'!$E$2:$E$707,'Infos Relatório'!$B$2,'Faturamento NNE'!$F$2:$F$707,'Infos Relatório'!$B43,'Faturamento NNE'!$AA$2:$AA$707,'Infos Relatório'!C$1)</f>
        <v>0</v>
      </c>
      <c r="I43" s="541">
        <f>COUNTIFS('Faturamento NNE'!$E$2:$E$707,'Infos Relatório'!$B$2,'Faturamento NNE'!$F$2:$F$707,'Infos Relatório'!$B43,'Faturamento NNE'!$AA$2:$AA$707,'Infos Relatório'!I$1)</f>
        <v>0</v>
      </c>
      <c r="J43" s="542">
        <f>SUMIFS('Faturamento NNE'!$H$2:$H$707,'Faturamento NNE'!$E$2:$E$707,'Infos Relatório'!$B$2,'Faturamento NNE'!$F$2:$F$707,'Infos Relatório'!$B43,'Faturamento NNE'!$AA$2:$AA$707,'Infos Relatório'!I$1)</f>
        <v>0</v>
      </c>
      <c r="K43" s="543">
        <f>SUMIFS('Faturamento NNE'!$K$2:$K$707,'Faturamento NNE'!$E$2:$E$707,'Infos Relatório'!$B$2,'Faturamento NNE'!$F$2:$F$707,'Infos Relatório'!$B43,'Faturamento NNE'!$AA$2:$AA$707,'Infos Relatório'!I$1)</f>
        <v>0</v>
      </c>
      <c r="L43" s="544">
        <f>SUMIFS('Faturamento NNE'!$P$2:$P$707,'Faturamento NNE'!$E$2:$E$707,'Infos Relatório'!$B$2,'Faturamento NNE'!$F$2:$F$707,'Infos Relatório'!$B43,'Faturamento NNE'!$AA$2:$AA$707,'Infos Relatório'!I$1,'Faturamento NNE'!$U$2:$U$707,"Sim")+SUMIFS('Faturamento NNE'!$Q$2:$Q$707,'Faturamento NNE'!$E$2:$E$707,'Infos Relatório'!$B$2,'Faturamento NNE'!$F$2:$F$707,'Infos Relatório'!$B43,'Faturamento NNE'!$AA$2:$AA$707,'Infos Relatório'!I$1,'Faturamento NNE'!$U$2:$U$707,"Sim")</f>
        <v>0</v>
      </c>
      <c r="M43" s="283" t="e">
        <f t="shared" si="0"/>
        <v>#DIV/0!</v>
      </c>
      <c r="N43" s="545">
        <f>SUMIFS('Faturamento NNE'!$I$2:$I$707,'Faturamento NNE'!$E$2:$E$707,'Infos Relatório'!$B$2,'Faturamento NNE'!$F$2:$F$707,'Infos Relatório'!$B43,'Faturamento NNE'!$AA$2:$AA$707,'Infos Relatório'!I$1)</f>
        <v>0</v>
      </c>
      <c r="O43" s="541">
        <f>COUNTIFS('Faturamento NNE'!$E$2:$E$707,'Infos Relatório'!$B$2,'Faturamento NNE'!$F$2:$F$707,'Infos Relatório'!$B43,'Faturamento NNE'!$AA$2:$AA$707,'Infos Relatório'!O$1)</f>
        <v>0</v>
      </c>
      <c r="P43" s="542">
        <f>SUMIFS('Faturamento NNE'!$H$2:$H$707,'Faturamento NNE'!$E$2:$E$707,'Infos Relatório'!$B$2,'Faturamento NNE'!$F$2:$F$707,'Infos Relatório'!$B43,'Faturamento NNE'!$AA$2:$AA$707,'Infos Relatório'!O$1)</f>
        <v>0</v>
      </c>
      <c r="Q43" s="542">
        <f>SUMIFS('Faturamento NNE'!$K$2:$K$707,'Faturamento NNE'!$E$2:$E$707,'Infos Relatório'!$B$2,'Faturamento NNE'!$F$2:$F$707,'Infos Relatório'!$B43,'Faturamento NNE'!$AA$2:$AA$707,'Infos Relatório'!O$1)</f>
        <v>0</v>
      </c>
      <c r="R43" s="546">
        <f>SUMIFS('Faturamento NNE'!$P$2:$P$707,'Faturamento NNE'!$E$2:$E$707,'Infos Relatório'!$B$2,'Faturamento NNE'!$F$2:$F$707,'Infos Relatório'!$B43,'Faturamento NNE'!$AA$2:$AA$707,'Infos Relatório'!O$1,'Faturamento NNE'!$U$2:$U$707,"Sim")+SUMIFS('Faturamento NNE'!$Q$2:$Q$707,'Faturamento NNE'!$E$2:$E$707,'Infos Relatório'!$B$2,'Faturamento NNE'!$F$2:$F$707,'Infos Relatório'!$B43,'Faturamento NNE'!$AA$2:$AA$707,'Infos Relatório'!O$1,'Faturamento NNE'!$U$2:$U$707,"Sim")</f>
        <v>0</v>
      </c>
      <c r="S43" s="227" t="e">
        <f t="shared" si="1"/>
        <v>#DIV/0!</v>
      </c>
      <c r="T43" s="545">
        <f>SUMIFS('Faturamento NNE'!$I$2:$I$707,'Faturamento NNE'!$E$2:$E$707,'Infos Relatório'!$B$2,'Faturamento NNE'!$F$2:$F$707,'Infos Relatório'!$B43,'Faturamento NNE'!$AA$2:$AA$707,'Infos Relatório'!O$1)</f>
        <v>0</v>
      </c>
      <c r="U43" s="541">
        <f>COUNTIFS('Faturamento NNE'!$E$2:$E$707,'Infos Relatório'!$B$2,'Faturamento NNE'!$F$2:$F$707,'Infos Relatório'!$B43,'Faturamento NNE'!$AA$2:$AA$707,'Infos Relatório'!U$1)</f>
        <v>0</v>
      </c>
      <c r="V43" s="542">
        <f>SUMIFS('Faturamento NNE'!$H$2:$H$707,'Faturamento NNE'!$E$2:$E$707,'Infos Relatório'!$B$2,'Faturamento NNE'!$F$2:$F$707,'Infos Relatório'!$B43,'Faturamento NNE'!$AA$2:$AA$707,'Infos Relatório'!U$1)</f>
        <v>0</v>
      </c>
      <c r="W43" s="542">
        <f>SUMIFS('Faturamento NNE'!$K$2:$K$707,'Faturamento NNE'!$E$2:$E$707,'Infos Relatório'!$B$2,'Faturamento NNE'!$F$2:$F$707,'Infos Relatório'!$B43,'Faturamento NNE'!$AA$2:$AA$707,'Infos Relatório'!U$1)</f>
        <v>0</v>
      </c>
      <c r="X43" s="546">
        <f>SUMIFS('Faturamento NNE'!$P$2:$P$707,'Faturamento NNE'!$E$2:$E$707,'Infos Relatório'!$B$2,'Faturamento NNE'!$F$2:$F$707,'Infos Relatório'!$B43,'Faturamento NNE'!$AA$2:$AA$707,'Infos Relatório'!U$1,'Faturamento NNE'!$U$2:$U$707,"Sim")+SUMIFS('Faturamento NNE'!$Q$2:$Q$707,'Faturamento NNE'!$E$2:$E$707,'Infos Relatório'!$B$2,'Faturamento NNE'!$F$2:$F$707,'Infos Relatório'!$B43,'Faturamento NNE'!$AA$2:$AA$707,'Infos Relatório'!U$1,'Faturamento NNE'!$U$2:$U$707,"Sim")</f>
        <v>0</v>
      </c>
      <c r="Y43" s="227" t="e">
        <f t="shared" si="2"/>
        <v>#DIV/0!</v>
      </c>
      <c r="Z43" s="545">
        <f>SUMIFS('Faturamento NNE'!$I$2:$I$707,'Faturamento NNE'!$E$2:$E$707,'Infos Relatório'!$B$2,'Faturamento NNE'!$F$2:$F$707,'Infos Relatório'!$B43,'Faturamento NNE'!$AA$2:$AA$707,'Infos Relatório'!U$1)</f>
        <v>0</v>
      </c>
      <c r="AA43" s="541">
        <f>COUNTIFS('Faturamento NNE'!$E$2:$E$707,'Infos Relatório'!$B$2,'Faturamento NNE'!$F$2:$F$707,'Infos Relatório'!$B43,'Faturamento NNE'!$AA$2:$AA$707,'Infos Relatório'!AA$1)</f>
        <v>0</v>
      </c>
      <c r="AB43" s="542">
        <f>SUMIFS('Faturamento NNE'!$H$2:$H$707,'Faturamento NNE'!$E$2:$E$707,'Infos Relatório'!$B$2,'Faturamento NNE'!$F$2:$F$707,'Infos Relatório'!$B43,'Faturamento NNE'!$AA$2:$AA$707,'Infos Relatório'!AA$1)</f>
        <v>0</v>
      </c>
      <c r="AC43" s="542">
        <f>SUMIFS('Faturamento NNE'!$K$2:$K$707,'Faturamento NNE'!$E$2:$E$707,'Infos Relatório'!$B$2,'Faturamento NNE'!$F$2:$F$707,'Infos Relatório'!$B43,'Faturamento NNE'!$AA$2:$AA$707,'Infos Relatório'!AA$1)</f>
        <v>0</v>
      </c>
      <c r="AD43" s="546">
        <f>SUMIFS('Faturamento NNE'!$P$2:$P$707,'Faturamento NNE'!$E$2:$E$707,'Infos Relatório'!$B$2,'Faturamento NNE'!$F$2:$F$707,'Infos Relatório'!$B43,'Faturamento NNE'!$AA$2:$AA$707,'Infos Relatório'!AA$1,'Faturamento NNE'!$U$2:$U$707,"Sim")+SUMIFS('Faturamento NNE'!$Q$2:$Q$707,'Faturamento NNE'!$E$2:$E$707,'Infos Relatório'!$B$2,'Faturamento NNE'!$F$2:$F$707,'Infos Relatório'!$B43,'Faturamento NNE'!$AA$2:$AA$707,'Infos Relatório'!AA$1,'Faturamento NNE'!$U$2:$U$707,"Sim")</f>
        <v>0</v>
      </c>
      <c r="AE43" s="227" t="e">
        <f t="shared" si="3"/>
        <v>#DIV/0!</v>
      </c>
      <c r="AF43" s="545">
        <f>SUMIFS('Faturamento NNE'!$I$2:$I$707,'Faturamento NNE'!$E$2:$E$707,'Infos Relatório'!$B$2,'Faturamento NNE'!$F$2:$F$707,'Infos Relatório'!$B43,'Faturamento NNE'!$AA$2:$AA$707,'Infos Relatório'!AA$1)</f>
        <v>0</v>
      </c>
      <c r="AG43" s="541">
        <f>COUNTIFS('Faturamento NNE'!$E$2:$E$707,'Infos Relatório'!$B$2,'Faturamento NNE'!$F$2:$F$707,'Infos Relatório'!$B43,'Faturamento NNE'!$AA$2:$AA$707,'Infos Relatório'!AG$1)</f>
        <v>0</v>
      </c>
      <c r="AH43" s="542">
        <f>SUMIFS('Faturamento NNE'!$H$2:$H$707,'Faturamento NNE'!$E$2:$E$707,'Infos Relatório'!$B$2,'Faturamento NNE'!$F$2:$F$707,'Infos Relatório'!$B43,'Faturamento NNE'!$AA$2:$AA$707,'Infos Relatório'!AG$1)</f>
        <v>0</v>
      </c>
      <c r="AI43" s="542">
        <f>SUMIFS('Faturamento NNE'!$K$2:$K$707,'Faturamento NNE'!$E$2:$E$707,'Infos Relatório'!$B$2,'Faturamento NNE'!$F$2:$F$707,'Infos Relatório'!$B43,'Faturamento NNE'!$AA$2:$AA$707,'Infos Relatório'!AG$1)</f>
        <v>0</v>
      </c>
      <c r="AJ43" s="546">
        <f>SUMIFS('Faturamento NNE'!$P$2:$P$707,'Faturamento NNE'!$E$2:$E$707,'Infos Relatório'!$B$2,'Faturamento NNE'!$F$2:$F$707,'Infos Relatório'!$B43,'Faturamento NNE'!$AA$2:$AA$707,'Infos Relatório'!AG$1,'Faturamento NNE'!$U$2:$U$707,"Sim")+SUMIFS('Faturamento NNE'!$Q$2:$Q$707,'Faturamento NNE'!$E$2:$E$707,'Infos Relatório'!$B$2,'Faturamento NNE'!$F$2:$F$707,'Infos Relatório'!$B43,'Faturamento NNE'!$AA$2:$AA$707,'Infos Relatório'!AG$1,'Faturamento NNE'!$U$2:$U$707,"Sim")</f>
        <v>0</v>
      </c>
      <c r="AK43" s="227" t="e">
        <f t="shared" si="4"/>
        <v>#DIV/0!</v>
      </c>
      <c r="AL43" s="545">
        <f>SUMIFS('Faturamento NNE'!$I$2:$I$707,'Faturamento NNE'!$E$2:$E$707,'Infos Relatório'!$B$2,'Faturamento NNE'!$F$2:$F$707,'Infos Relatório'!$B43,'Faturamento NNE'!$AA$2:$AA$707,'Infos Relatório'!AG$1)</f>
        <v>0</v>
      </c>
      <c r="AM43" s="541">
        <f>COUNTIFS('Faturamento NNE'!$E$2:$E$707,'Infos Relatório'!$B$2,'Faturamento NNE'!$F$2:$F$707,'Infos Relatório'!$B43,'Faturamento NNE'!$AA$2:$AA$707,'Infos Relatório'!AM$1)</f>
        <v>0</v>
      </c>
      <c r="AN43" s="542">
        <f>SUMIFS('Faturamento NNE'!$H$2:$H$707,'Faturamento NNE'!$E$2:$E$707,'Infos Relatório'!$B$2,'Faturamento NNE'!$F$2:$F$707,'Infos Relatório'!$B43,'Faturamento NNE'!$AA$2:$AA$707,'Infos Relatório'!AM$1)</f>
        <v>0</v>
      </c>
      <c r="AO43" s="542">
        <f>SUMIFS('Faturamento NNE'!$K$2:$K$707,'Faturamento NNE'!$E$2:$E$707,'Infos Relatório'!$B$2,'Faturamento NNE'!$F$2:$F$707,'Infos Relatório'!$B43,'Faturamento NNE'!$AA$2:$AA$707,'Infos Relatório'!AM$1)</f>
        <v>0</v>
      </c>
      <c r="AP43" s="546">
        <f>SUMIFS('Faturamento NNE'!$P$2:$P$707,'Faturamento NNE'!$E$2:$E$707,'Infos Relatório'!$B$2,'Faturamento NNE'!$F$2:$F$707,'Infos Relatório'!$B43,'Faturamento NNE'!$AA$2:$AA$707,'Infos Relatório'!AM$1,'Faturamento NNE'!$U$2:$U$707,"Sim")+SUMIFS('Faturamento NNE'!$Q$2:$Q$707,'Faturamento NNE'!$E$2:$E$707,'Infos Relatório'!$B$2,'Faturamento NNE'!$F$2:$F$707,'Infos Relatório'!$B43,'Faturamento NNE'!$AA$2:$AA$707,'Infos Relatório'!AM$1,'Faturamento NNE'!$U$2:$U$707,"Sim")</f>
        <v>0</v>
      </c>
      <c r="AQ43" s="227" t="e">
        <f t="shared" si="5"/>
        <v>#DIV/0!</v>
      </c>
      <c r="AR43" s="545">
        <f>SUMIFS('Faturamento NNE'!$I$2:$I$707,'Faturamento NNE'!$E$2:$E$707,'Infos Relatório'!$B$2,'Faturamento NNE'!$F$2:$F$707,'Infos Relatório'!$B43,'Faturamento NNE'!$AA$2:$AA$707,'Infos Relatório'!AM$1)</f>
        <v>0</v>
      </c>
      <c r="AS43" s="541">
        <f>COUNTIFS('Faturamento NNE'!$E$2:$E$707,'Infos Relatório'!$B$2,'Faturamento NNE'!$F$2:$F$707,'Infos Relatório'!$B43,'Faturamento NNE'!$AA$2:$AA$707,'Infos Relatório'!AS$1)</f>
        <v>0</v>
      </c>
      <c r="AT43" s="542">
        <f>SUMIFS('Faturamento NNE'!$H$2:$H$707,'Faturamento NNE'!$E$2:$E$707,'Infos Relatório'!$B$2,'Faturamento NNE'!$F$2:$F$707,'Infos Relatório'!$B43,'Faturamento NNE'!$AA$2:$AA$707,'Infos Relatório'!AS$1)</f>
        <v>0</v>
      </c>
      <c r="AU43" s="542">
        <f>SUMIFS('Faturamento NNE'!$K$2:$K$707,'Faturamento NNE'!$E$2:$E$707,'Infos Relatório'!$B$2,'Faturamento NNE'!$F$2:$F$707,'Infos Relatório'!$B43,'Faturamento NNE'!$AA$2:$AA$707,'Infos Relatório'!AS$1)</f>
        <v>0</v>
      </c>
      <c r="AV43" s="546">
        <f>SUMIFS('Faturamento NNE'!$P$2:$P$707,'Faturamento NNE'!$E$2:$E$707,'Infos Relatório'!$B$2,'Faturamento NNE'!$F$2:$F$707,'Infos Relatório'!$B43,'Faturamento NNE'!$AA$2:$AA$707,'Infos Relatório'!AS$1,'Faturamento NNE'!$U$2:$U$707,"Sim")+SUMIFS('Faturamento NNE'!$Q$2:$Q$707,'Faturamento NNE'!$E$2:$E$707,'Infos Relatório'!$B$2,'Faturamento NNE'!$F$2:$F$707,'Infos Relatório'!$B43,'Faturamento NNE'!$AA$2:$AA$707,'Infos Relatório'!AS$1,'Faturamento NNE'!$U$2:$U$707,"Sim")</f>
        <v>0</v>
      </c>
      <c r="AW43" s="227" t="e">
        <f t="shared" si="6"/>
        <v>#DIV/0!</v>
      </c>
      <c r="AX43" s="545">
        <f>SUMIFS('Faturamento NNE'!$I$2:$I$707,'Faturamento NNE'!$E$2:$E$707,'Infos Relatório'!$B$2,'Faturamento NNE'!$F$2:$F$707,'Infos Relatório'!$B43,'Faturamento NNE'!$AA$2:$AA$707,'Infos Relatório'!AS$1)</f>
        <v>0</v>
      </c>
      <c r="AY43" s="541">
        <f>COUNTIFS('Faturamento NNE'!$E$2:$E$707,'Infos Relatório'!$B$2,'Faturamento NNE'!$F$2:$F$707,'Infos Relatório'!$B43,'Faturamento NNE'!$AA$2:$AA$707,'Infos Relatório'!AY$1)</f>
        <v>0</v>
      </c>
      <c r="AZ43" s="542">
        <f>SUMIFS('Faturamento NNE'!$H$2:$H$707,'Faturamento NNE'!$E$2:$E$707,'Infos Relatório'!$B$2,'Faturamento NNE'!$F$2:$F$707,'Infos Relatório'!$B43,'Faturamento NNE'!$AA$2:$AA$707,'Infos Relatório'!AY$1)</f>
        <v>0</v>
      </c>
      <c r="BA43" s="542">
        <f>SUMIFS('Faturamento NNE'!$K$2:$K$707,'Faturamento NNE'!$E$2:$E$707,'Infos Relatório'!$B$2,'Faturamento NNE'!$F$2:$F$707,'Infos Relatório'!$B43,'Faturamento NNE'!$AA$2:$AA$707,'Infos Relatório'!AY$1)</f>
        <v>0</v>
      </c>
      <c r="BB43" s="546">
        <f>SUMIFS('Faturamento NNE'!$P$2:$P$707,'Faturamento NNE'!$E$2:$E$707,'Infos Relatório'!$B$2,'Faturamento NNE'!$F$2:$F$707,'Infos Relatório'!$B43,'Faturamento NNE'!$AA$2:$AA$707,'Infos Relatório'!AY$1,'Faturamento NNE'!$U$2:$U$707,"Sim")+SUMIFS('Faturamento NNE'!$Q$2:$Q$707,'Faturamento NNE'!$E$2:$E$707,'Infos Relatório'!$B$2,'Faturamento NNE'!$F$2:$F$707,'Infos Relatório'!$B43,'Faturamento NNE'!$AA$2:$AA$707,'Infos Relatório'!AY$1,'Faturamento NNE'!$U$2:$U$707,"Sim")</f>
        <v>0</v>
      </c>
      <c r="BC43" s="227" t="e">
        <f t="shared" si="7"/>
        <v>#DIV/0!</v>
      </c>
      <c r="BD43" s="545">
        <f>SUMIFS('Faturamento NNE'!$I$2:$I$707,'Faturamento NNE'!$E$2:$E$707,'Infos Relatório'!$B$2,'Faturamento NNE'!$F$2:$F$707,'Infos Relatório'!$B43,'Faturamento NNE'!$AA$2:$AA$707,'Infos Relatório'!AY$1)</f>
        <v>0</v>
      </c>
      <c r="BE43" s="541">
        <f>COUNTIFS('Faturamento NNE'!$E$2:$E$707,'Infos Relatório'!$B$2,'Faturamento NNE'!$F$2:$F$707,'Infos Relatório'!$B43,'Faturamento NNE'!$AA$2:$AA$707,'Infos Relatório'!BE$1)</f>
        <v>0</v>
      </c>
      <c r="BF43" s="542">
        <f>SUMIFS('Faturamento NNE'!$H$2:$H$707,'Faturamento NNE'!$E$2:$E$707,'Infos Relatório'!$B$2,'Faturamento NNE'!$F$2:$F$707,'Infos Relatório'!$B43,'Faturamento NNE'!$AA$2:$AA$707,'Infos Relatório'!BE$1)</f>
        <v>0</v>
      </c>
      <c r="BG43" s="542">
        <f>SUMIFS('Faturamento NNE'!$K$2:$K$707,'Faturamento NNE'!$E$2:$E$707,'Infos Relatório'!$B$2,'Faturamento NNE'!$F$2:$F$707,'Infos Relatório'!$B43,'Faturamento NNE'!$AA$2:$AA$707,'Infos Relatório'!BE$1)</f>
        <v>0</v>
      </c>
      <c r="BH43" s="546">
        <f>SUMIFS('Faturamento NNE'!$P$2:$P$707,'Faturamento NNE'!$E$2:$E$707,'Infos Relatório'!$B$2,'Faturamento NNE'!$F$2:$F$707,'Infos Relatório'!$B43,'Faturamento NNE'!$AA$2:$AA$707,'Infos Relatório'!BE$1,'Faturamento NNE'!$U$2:$U$707,"Sim")+SUMIFS('Faturamento NNE'!$Q$2:$Q$707,'Faturamento NNE'!$E$2:$E$707,'Infos Relatório'!$B$2,'Faturamento NNE'!$F$2:$F$707,'Infos Relatório'!$B43,'Faturamento NNE'!$AA$2:$AA$707,'Infos Relatório'!BE$1,'Faturamento NNE'!$U$2:$U$707,"Sim")</f>
        <v>0</v>
      </c>
      <c r="BI43" s="227" t="e">
        <f t="shared" si="8"/>
        <v>#DIV/0!</v>
      </c>
      <c r="BJ43" s="545">
        <f>SUMIFS('Faturamento NNE'!$I$2:$I$707,'Faturamento NNE'!$E$2:$E$707,'Infos Relatório'!$B$2,'Faturamento NNE'!$F$2:$F$707,'Infos Relatório'!$B43,'Faturamento NNE'!$AA$2:$AA$707,'Infos Relatório'!BE$1)</f>
        <v>0</v>
      </c>
      <c r="BK43" s="541">
        <f>COUNTIFS('Faturamento NNE'!$E$2:$E$707,'Infos Relatório'!$B$2,'Faturamento NNE'!$F$2:$F$707,'Infos Relatório'!$B43,'Faturamento NNE'!$AA$2:$AA$707,'Infos Relatório'!BK$1)</f>
        <v>0</v>
      </c>
      <c r="BL43" s="542">
        <f>SUMIFS('Faturamento NNE'!$H$2:$H$707,'Faturamento NNE'!$E$2:$E$707,'Infos Relatório'!$B$2,'Faturamento NNE'!$F$2:$F$707,'Infos Relatório'!$B43,'Faturamento NNE'!$AA$2:$AA$707,'Infos Relatório'!BK$1)</f>
        <v>0</v>
      </c>
      <c r="BM43" s="542">
        <f>SUMIFS('Faturamento NNE'!$K$2:$K$707,'Faturamento NNE'!$E$2:$E$707,'Infos Relatório'!$B$2,'Faturamento NNE'!$F$2:$F$707,'Infos Relatório'!$B43,'Faturamento NNE'!$AA$2:$AA$707,'Infos Relatório'!BK$1)</f>
        <v>0</v>
      </c>
      <c r="BN43" s="546">
        <f>SUMIFS('Faturamento NNE'!$P$2:$P$707,'Faturamento NNE'!$E$2:$E$707,'Infos Relatório'!$B$2,'Faturamento NNE'!$F$2:$F$707,'Infos Relatório'!$B43,'Faturamento NNE'!$AA$2:$AA$707,'Infos Relatório'!BK$1,'Faturamento NNE'!$U$2:$U$707,"Sim")+SUMIFS('Faturamento NNE'!$Q$2:$Q$707,'Faturamento NNE'!$E$2:$E$707,'Infos Relatório'!$B$2,'Faturamento NNE'!$F$2:$F$707,'Infos Relatório'!$B43,'Faturamento NNE'!$AA$2:$AA$707,'Infos Relatório'!BK$1,'Faturamento NNE'!$U$2:$U$707,"Sim")</f>
        <v>0</v>
      </c>
      <c r="BO43" s="227" t="e">
        <f t="shared" si="9"/>
        <v>#DIV/0!</v>
      </c>
      <c r="BP43" s="545">
        <f>SUMIFS('Faturamento NNE'!$I$2:$I$707,'Faturamento NNE'!$E$2:$E$707,'Infos Relatório'!$B$2,'Faturamento NNE'!$F$2:$F$707,'Infos Relatório'!$B43,'Faturamento NNE'!$AA$2:$AA$707,'Infos Relatório'!BK$1)</f>
        <v>0</v>
      </c>
      <c r="BQ43" s="541">
        <f>COUNTIFS('Faturamento NNE'!$E$2:$E$707,'Infos Relatório'!$B$2,'Faturamento NNE'!$F$2:$F$707,'Infos Relatório'!$B43,'Faturamento NNE'!$AA$2:$AA$707,'Infos Relatório'!BQ$1)</f>
        <v>0</v>
      </c>
      <c r="BR43" s="542">
        <f>SUMIFS('Faturamento NNE'!$H$2:$H$707,'Faturamento NNE'!$E$2:$E$707,'Infos Relatório'!$B$2,'Faturamento NNE'!$F$2:$F$707,'Infos Relatório'!$B43,'Faturamento NNE'!$AA$2:$AA$707,'Infos Relatório'!BQ$1)</f>
        <v>0</v>
      </c>
      <c r="BS43" s="542">
        <f>SUMIFS('Faturamento NNE'!$K$2:$K$707,'Faturamento NNE'!$E$2:$E$707,'Infos Relatório'!$B$2,'Faturamento NNE'!$F$2:$F$707,'Infos Relatório'!$B43,'Faturamento NNE'!$AA$2:$AA$707,'Infos Relatório'!BQ$1)</f>
        <v>0</v>
      </c>
      <c r="BT43" s="546">
        <f>SUMIFS('Faturamento NNE'!$P$2:$P$707,'Faturamento NNE'!$E$2:$E$707,'Infos Relatório'!$B$2,'Faturamento NNE'!$F$2:$F$707,'Infos Relatório'!$B43,'Faturamento NNE'!$AA$2:$AA$707,'Infos Relatório'!BQ$1,'Faturamento NNE'!$U$2:$U$707,"Sim")+SUMIFS('Faturamento NNE'!$Q$2:$Q$707,'Faturamento NNE'!$E$2:$E$707,'Infos Relatório'!$B$2,'Faturamento NNE'!$F$2:$F$707,'Infos Relatório'!$B43,'Faturamento NNE'!$AA$2:$AA$707,'Infos Relatório'!BQ$1,'Faturamento NNE'!$U$2:$U$707,"Sim")</f>
        <v>0</v>
      </c>
      <c r="BU43" s="227" t="e">
        <f t="shared" si="10"/>
        <v>#DIV/0!</v>
      </c>
      <c r="BV43" s="545">
        <f>SUMIFS('Faturamento NNE'!$I$2:$I$707,'Faturamento NNE'!$E$2:$E$707,'Infos Relatório'!$B$2,'Faturamento NNE'!$F$2:$F$707,'Infos Relatório'!$B43,'Faturamento NNE'!$AA$2:$AA$707,'Infos Relatório'!BQ$1)</f>
        <v>0</v>
      </c>
    </row>
    <row r="44" spans="2:74">
      <c r="B44" s="217" t="s">
        <v>171</v>
      </c>
      <c r="C44" s="541">
        <f>COUNTIFS('Faturamento NNE'!$E$2:$E$707,'Infos Relatório'!$B$2,'Faturamento NNE'!$F$2:$F$707,'Infos Relatório'!$B44,'Faturamento NNE'!$AA$2:$AA$707,'Infos Relatório'!C$1)</f>
        <v>0</v>
      </c>
      <c r="D44" s="542">
        <f>SUMIFS('Faturamento NNE'!$H$2:$H$707,'Faturamento NNE'!$E$2:$E$707,'Infos Relatório'!$B$2,'Faturamento NNE'!$F$2:$F$707,'Infos Relatório'!$B44,'Faturamento NNE'!$AA$2:$AA$707,'Infos Relatório'!C$1)</f>
        <v>0</v>
      </c>
      <c r="E44" s="543">
        <f>SUMIFS('Faturamento NNE'!$K$2:$K$707,'Faturamento NNE'!$E$2:$E$707,'Infos Relatório'!$B$2,'Faturamento NNE'!$F$2:$F$707,'Infos Relatório'!$B44,'Faturamento NNE'!$AA$2:$AA$707,'Infos Relatório'!C$1)</f>
        <v>0</v>
      </c>
      <c r="F44" s="544">
        <f>SUMIFS('Faturamento NNE'!$P$2:$P$707,'Faturamento NNE'!$E$2:$E$707,'Infos Relatório'!$B$2,'Faturamento NNE'!$F$2:$F$707,'Infos Relatório'!$B44,'Faturamento NNE'!$AA$2:$AA$707,'Infos Relatório'!C$1,'Faturamento NNE'!$U$2:$U$707,"Sim")+SUMIFS('Faturamento NNE'!$Q$2:$Q$707,'Faturamento NNE'!$E$2:$E$707,'Infos Relatório'!$B$2,'Faturamento NNE'!$F$2:$F$707,'Infos Relatório'!$B44,'Faturamento NNE'!$AA$2:$AA$707,'Infos Relatório'!C$1,'Faturamento NNE'!$U$2:$U$707,"Sim")</f>
        <v>0</v>
      </c>
      <c r="G44" s="283" t="e">
        <f t="shared" si="11"/>
        <v>#DIV/0!</v>
      </c>
      <c r="H44" s="545">
        <f>SUMIFS('Faturamento NNE'!$I$2:$I$707,'Faturamento NNE'!$E$2:$E$707,'Infos Relatório'!$B$2,'Faturamento NNE'!$F$2:$F$707,'Infos Relatório'!$B44,'Faturamento NNE'!$AA$2:$AA$707,'Infos Relatório'!C$1)</f>
        <v>0</v>
      </c>
      <c r="I44" s="541">
        <f>COUNTIFS('Faturamento NNE'!$E$2:$E$707,'Infos Relatório'!$B$2,'Faturamento NNE'!$F$2:$F$707,'Infos Relatório'!$B44,'Faturamento NNE'!$AA$2:$AA$707,'Infos Relatório'!I$1)</f>
        <v>0</v>
      </c>
      <c r="J44" s="542">
        <f>SUMIFS('Faturamento NNE'!$H$2:$H$707,'Faturamento NNE'!$E$2:$E$707,'Infos Relatório'!$B$2,'Faturamento NNE'!$F$2:$F$707,'Infos Relatório'!$B44,'Faturamento NNE'!$AA$2:$AA$707,'Infos Relatório'!I$1)</f>
        <v>0</v>
      </c>
      <c r="K44" s="543">
        <f>SUMIFS('Faturamento NNE'!$K$2:$K$707,'Faturamento NNE'!$E$2:$E$707,'Infos Relatório'!$B$2,'Faturamento NNE'!$F$2:$F$707,'Infos Relatório'!$B44,'Faturamento NNE'!$AA$2:$AA$707,'Infos Relatório'!I$1)</f>
        <v>0</v>
      </c>
      <c r="L44" s="544">
        <f>SUMIFS('Faturamento NNE'!$P$2:$P$707,'Faturamento NNE'!$E$2:$E$707,'Infos Relatório'!$B$2,'Faturamento NNE'!$F$2:$F$707,'Infos Relatório'!$B44,'Faturamento NNE'!$AA$2:$AA$707,'Infos Relatório'!I$1,'Faturamento NNE'!$U$2:$U$707,"Sim")+SUMIFS('Faturamento NNE'!$Q$2:$Q$707,'Faturamento NNE'!$E$2:$E$707,'Infos Relatório'!$B$2,'Faturamento NNE'!$F$2:$F$707,'Infos Relatório'!$B44,'Faturamento NNE'!$AA$2:$AA$707,'Infos Relatório'!I$1,'Faturamento NNE'!$U$2:$U$707,"Sim")</f>
        <v>0</v>
      </c>
      <c r="M44" s="283" t="e">
        <f t="shared" si="0"/>
        <v>#DIV/0!</v>
      </c>
      <c r="N44" s="545">
        <f>SUMIFS('Faturamento NNE'!$I$2:$I$707,'Faturamento NNE'!$E$2:$E$707,'Infos Relatório'!$B$2,'Faturamento NNE'!$F$2:$F$707,'Infos Relatório'!$B44,'Faturamento NNE'!$AA$2:$AA$707,'Infos Relatório'!I$1)</f>
        <v>0</v>
      </c>
      <c r="O44" s="541">
        <f>COUNTIFS('Faturamento NNE'!$E$2:$E$707,'Infos Relatório'!$B$2,'Faturamento NNE'!$F$2:$F$707,'Infos Relatório'!$B44,'Faturamento NNE'!$AA$2:$AA$707,'Infos Relatório'!O$1)</f>
        <v>0</v>
      </c>
      <c r="P44" s="542">
        <f>SUMIFS('Faturamento NNE'!$H$2:$H$707,'Faturamento NNE'!$E$2:$E$707,'Infos Relatório'!$B$2,'Faturamento NNE'!$F$2:$F$707,'Infos Relatório'!$B44,'Faturamento NNE'!$AA$2:$AA$707,'Infos Relatório'!O$1)</f>
        <v>0</v>
      </c>
      <c r="Q44" s="542">
        <f>SUMIFS('Faturamento NNE'!$K$2:$K$707,'Faturamento NNE'!$E$2:$E$707,'Infos Relatório'!$B$2,'Faturamento NNE'!$F$2:$F$707,'Infos Relatório'!$B44,'Faturamento NNE'!$AA$2:$AA$707,'Infos Relatório'!O$1)</f>
        <v>0</v>
      </c>
      <c r="R44" s="546">
        <f>SUMIFS('Faturamento NNE'!$P$2:$P$707,'Faturamento NNE'!$E$2:$E$707,'Infos Relatório'!$B$2,'Faturamento NNE'!$F$2:$F$707,'Infos Relatório'!$B44,'Faturamento NNE'!$AA$2:$AA$707,'Infos Relatório'!O$1,'Faturamento NNE'!$U$2:$U$707,"Sim")+SUMIFS('Faturamento NNE'!$Q$2:$Q$707,'Faturamento NNE'!$E$2:$E$707,'Infos Relatório'!$B$2,'Faturamento NNE'!$F$2:$F$707,'Infos Relatório'!$B44,'Faturamento NNE'!$AA$2:$AA$707,'Infos Relatório'!O$1,'Faturamento NNE'!$U$2:$U$707,"Sim")</f>
        <v>0</v>
      </c>
      <c r="S44" s="227" t="e">
        <f t="shared" si="1"/>
        <v>#DIV/0!</v>
      </c>
      <c r="T44" s="545">
        <f>SUMIFS('Faturamento NNE'!$I$2:$I$707,'Faturamento NNE'!$E$2:$E$707,'Infos Relatório'!$B$2,'Faturamento NNE'!$F$2:$F$707,'Infos Relatório'!$B44,'Faturamento NNE'!$AA$2:$AA$707,'Infos Relatório'!O$1)</f>
        <v>0</v>
      </c>
      <c r="U44" s="541">
        <f>COUNTIFS('Faturamento NNE'!$E$2:$E$707,'Infos Relatório'!$B$2,'Faturamento NNE'!$F$2:$F$707,'Infos Relatório'!$B44,'Faturamento NNE'!$AA$2:$AA$707,'Infos Relatório'!U$1)</f>
        <v>0</v>
      </c>
      <c r="V44" s="542">
        <f>SUMIFS('Faturamento NNE'!$H$2:$H$707,'Faturamento NNE'!$E$2:$E$707,'Infos Relatório'!$B$2,'Faturamento NNE'!$F$2:$F$707,'Infos Relatório'!$B44,'Faturamento NNE'!$AA$2:$AA$707,'Infos Relatório'!U$1)</f>
        <v>0</v>
      </c>
      <c r="W44" s="542">
        <f>SUMIFS('Faturamento NNE'!$K$2:$K$707,'Faturamento NNE'!$E$2:$E$707,'Infos Relatório'!$B$2,'Faturamento NNE'!$F$2:$F$707,'Infos Relatório'!$B44,'Faturamento NNE'!$AA$2:$AA$707,'Infos Relatório'!U$1)</f>
        <v>0</v>
      </c>
      <c r="X44" s="546">
        <f>SUMIFS('Faturamento NNE'!$P$2:$P$707,'Faturamento NNE'!$E$2:$E$707,'Infos Relatório'!$B$2,'Faturamento NNE'!$F$2:$F$707,'Infos Relatório'!$B44,'Faturamento NNE'!$AA$2:$AA$707,'Infos Relatório'!U$1,'Faturamento NNE'!$U$2:$U$707,"Sim")+SUMIFS('Faturamento NNE'!$Q$2:$Q$707,'Faturamento NNE'!$E$2:$E$707,'Infos Relatório'!$B$2,'Faturamento NNE'!$F$2:$F$707,'Infos Relatório'!$B44,'Faturamento NNE'!$AA$2:$AA$707,'Infos Relatório'!U$1,'Faturamento NNE'!$U$2:$U$707,"Sim")</f>
        <v>0</v>
      </c>
      <c r="Y44" s="227" t="e">
        <f t="shared" si="2"/>
        <v>#DIV/0!</v>
      </c>
      <c r="Z44" s="545">
        <f>SUMIFS('Faturamento NNE'!$I$2:$I$707,'Faturamento NNE'!$E$2:$E$707,'Infos Relatório'!$B$2,'Faturamento NNE'!$F$2:$F$707,'Infos Relatório'!$B44,'Faturamento NNE'!$AA$2:$AA$707,'Infos Relatório'!U$1)</f>
        <v>0</v>
      </c>
      <c r="AA44" s="541">
        <f>COUNTIFS('Faturamento NNE'!$E$2:$E$707,'Infos Relatório'!$B$2,'Faturamento NNE'!$F$2:$F$707,'Infos Relatório'!$B44,'Faturamento NNE'!$AA$2:$AA$707,'Infos Relatório'!AA$1)</f>
        <v>0</v>
      </c>
      <c r="AB44" s="542">
        <f>SUMIFS('Faturamento NNE'!$H$2:$H$707,'Faturamento NNE'!$E$2:$E$707,'Infos Relatório'!$B$2,'Faturamento NNE'!$F$2:$F$707,'Infos Relatório'!$B44,'Faturamento NNE'!$AA$2:$AA$707,'Infos Relatório'!AA$1)</f>
        <v>0</v>
      </c>
      <c r="AC44" s="542">
        <f>SUMIFS('Faturamento NNE'!$K$2:$K$707,'Faturamento NNE'!$E$2:$E$707,'Infos Relatório'!$B$2,'Faturamento NNE'!$F$2:$F$707,'Infos Relatório'!$B44,'Faturamento NNE'!$AA$2:$AA$707,'Infos Relatório'!AA$1)</f>
        <v>0</v>
      </c>
      <c r="AD44" s="546">
        <f>SUMIFS('Faturamento NNE'!$P$2:$P$707,'Faturamento NNE'!$E$2:$E$707,'Infos Relatório'!$B$2,'Faturamento NNE'!$F$2:$F$707,'Infos Relatório'!$B44,'Faturamento NNE'!$AA$2:$AA$707,'Infos Relatório'!AA$1,'Faturamento NNE'!$U$2:$U$707,"Sim")+SUMIFS('Faturamento NNE'!$Q$2:$Q$707,'Faturamento NNE'!$E$2:$E$707,'Infos Relatório'!$B$2,'Faturamento NNE'!$F$2:$F$707,'Infos Relatório'!$B44,'Faturamento NNE'!$AA$2:$AA$707,'Infos Relatório'!AA$1,'Faturamento NNE'!$U$2:$U$707,"Sim")</f>
        <v>0</v>
      </c>
      <c r="AE44" s="227" t="e">
        <f t="shared" si="3"/>
        <v>#DIV/0!</v>
      </c>
      <c r="AF44" s="545">
        <f>SUMIFS('Faturamento NNE'!$I$2:$I$707,'Faturamento NNE'!$E$2:$E$707,'Infos Relatório'!$B$2,'Faturamento NNE'!$F$2:$F$707,'Infos Relatório'!$B44,'Faturamento NNE'!$AA$2:$AA$707,'Infos Relatório'!AA$1)</f>
        <v>0</v>
      </c>
      <c r="AG44" s="541">
        <f>COUNTIFS('Faturamento NNE'!$E$2:$E$707,'Infos Relatório'!$B$2,'Faturamento NNE'!$F$2:$F$707,'Infos Relatório'!$B44,'Faturamento NNE'!$AA$2:$AA$707,'Infos Relatório'!AG$1)</f>
        <v>0</v>
      </c>
      <c r="AH44" s="542">
        <f>SUMIFS('Faturamento NNE'!$H$2:$H$707,'Faturamento NNE'!$E$2:$E$707,'Infos Relatório'!$B$2,'Faturamento NNE'!$F$2:$F$707,'Infos Relatório'!$B44,'Faturamento NNE'!$AA$2:$AA$707,'Infos Relatório'!AG$1)</f>
        <v>0</v>
      </c>
      <c r="AI44" s="542">
        <f>SUMIFS('Faturamento NNE'!$K$2:$K$707,'Faturamento NNE'!$E$2:$E$707,'Infos Relatório'!$B$2,'Faturamento NNE'!$F$2:$F$707,'Infos Relatório'!$B44,'Faturamento NNE'!$AA$2:$AA$707,'Infos Relatório'!AG$1)</f>
        <v>0</v>
      </c>
      <c r="AJ44" s="546">
        <f>SUMIFS('Faturamento NNE'!$P$2:$P$707,'Faturamento NNE'!$E$2:$E$707,'Infos Relatório'!$B$2,'Faturamento NNE'!$F$2:$F$707,'Infos Relatório'!$B44,'Faturamento NNE'!$AA$2:$AA$707,'Infos Relatório'!AG$1,'Faturamento NNE'!$U$2:$U$707,"Sim")+SUMIFS('Faturamento NNE'!$Q$2:$Q$707,'Faturamento NNE'!$E$2:$E$707,'Infos Relatório'!$B$2,'Faturamento NNE'!$F$2:$F$707,'Infos Relatório'!$B44,'Faturamento NNE'!$AA$2:$AA$707,'Infos Relatório'!AG$1,'Faturamento NNE'!$U$2:$U$707,"Sim")</f>
        <v>0</v>
      </c>
      <c r="AK44" s="227" t="e">
        <f t="shared" si="4"/>
        <v>#DIV/0!</v>
      </c>
      <c r="AL44" s="545">
        <f>SUMIFS('Faturamento NNE'!$I$2:$I$707,'Faturamento NNE'!$E$2:$E$707,'Infos Relatório'!$B$2,'Faturamento NNE'!$F$2:$F$707,'Infos Relatório'!$B44,'Faturamento NNE'!$AA$2:$AA$707,'Infos Relatório'!AG$1)</f>
        <v>0</v>
      </c>
      <c r="AM44" s="541">
        <f>COUNTIFS('Faturamento NNE'!$E$2:$E$707,'Infos Relatório'!$B$2,'Faturamento NNE'!$F$2:$F$707,'Infos Relatório'!$B44,'Faturamento NNE'!$AA$2:$AA$707,'Infos Relatório'!AM$1)</f>
        <v>0</v>
      </c>
      <c r="AN44" s="542">
        <f>SUMIFS('Faturamento NNE'!$H$2:$H$707,'Faturamento NNE'!$E$2:$E$707,'Infos Relatório'!$B$2,'Faturamento NNE'!$F$2:$F$707,'Infos Relatório'!$B44,'Faturamento NNE'!$AA$2:$AA$707,'Infos Relatório'!AM$1)</f>
        <v>0</v>
      </c>
      <c r="AO44" s="542">
        <f>SUMIFS('Faturamento NNE'!$K$2:$K$707,'Faturamento NNE'!$E$2:$E$707,'Infos Relatório'!$B$2,'Faturamento NNE'!$F$2:$F$707,'Infos Relatório'!$B44,'Faturamento NNE'!$AA$2:$AA$707,'Infos Relatório'!AM$1)</f>
        <v>0</v>
      </c>
      <c r="AP44" s="546">
        <f>SUMIFS('Faturamento NNE'!$P$2:$P$707,'Faturamento NNE'!$E$2:$E$707,'Infos Relatório'!$B$2,'Faturamento NNE'!$F$2:$F$707,'Infos Relatório'!$B44,'Faturamento NNE'!$AA$2:$AA$707,'Infos Relatório'!AM$1,'Faturamento NNE'!$U$2:$U$707,"Sim")+SUMIFS('Faturamento NNE'!$Q$2:$Q$707,'Faturamento NNE'!$E$2:$E$707,'Infos Relatório'!$B$2,'Faturamento NNE'!$F$2:$F$707,'Infos Relatório'!$B44,'Faturamento NNE'!$AA$2:$AA$707,'Infos Relatório'!AM$1,'Faturamento NNE'!$U$2:$U$707,"Sim")</f>
        <v>0</v>
      </c>
      <c r="AQ44" s="227" t="e">
        <f t="shared" si="5"/>
        <v>#DIV/0!</v>
      </c>
      <c r="AR44" s="545">
        <f>SUMIFS('Faturamento NNE'!$I$2:$I$707,'Faturamento NNE'!$E$2:$E$707,'Infos Relatório'!$B$2,'Faturamento NNE'!$F$2:$F$707,'Infos Relatório'!$B44,'Faturamento NNE'!$AA$2:$AA$707,'Infos Relatório'!AM$1)</f>
        <v>0</v>
      </c>
      <c r="AS44" s="541">
        <f>COUNTIFS('Faturamento NNE'!$E$2:$E$707,'Infos Relatório'!$B$2,'Faturamento NNE'!$F$2:$F$707,'Infos Relatório'!$B44,'Faturamento NNE'!$AA$2:$AA$707,'Infos Relatório'!AS$1)</f>
        <v>0</v>
      </c>
      <c r="AT44" s="542">
        <f>SUMIFS('Faturamento NNE'!$H$2:$H$707,'Faturamento NNE'!$E$2:$E$707,'Infos Relatório'!$B$2,'Faturamento NNE'!$F$2:$F$707,'Infos Relatório'!$B44,'Faturamento NNE'!$AA$2:$AA$707,'Infos Relatório'!AS$1)</f>
        <v>0</v>
      </c>
      <c r="AU44" s="542">
        <f>SUMIFS('Faturamento NNE'!$K$2:$K$707,'Faturamento NNE'!$E$2:$E$707,'Infos Relatório'!$B$2,'Faturamento NNE'!$F$2:$F$707,'Infos Relatório'!$B44,'Faturamento NNE'!$AA$2:$AA$707,'Infos Relatório'!AS$1)</f>
        <v>0</v>
      </c>
      <c r="AV44" s="546">
        <f>SUMIFS('Faturamento NNE'!$P$2:$P$707,'Faturamento NNE'!$E$2:$E$707,'Infos Relatório'!$B$2,'Faturamento NNE'!$F$2:$F$707,'Infos Relatório'!$B44,'Faturamento NNE'!$AA$2:$AA$707,'Infos Relatório'!AS$1,'Faturamento NNE'!$U$2:$U$707,"Sim")+SUMIFS('Faturamento NNE'!$Q$2:$Q$707,'Faturamento NNE'!$E$2:$E$707,'Infos Relatório'!$B$2,'Faturamento NNE'!$F$2:$F$707,'Infos Relatório'!$B44,'Faturamento NNE'!$AA$2:$AA$707,'Infos Relatório'!AS$1,'Faturamento NNE'!$U$2:$U$707,"Sim")</f>
        <v>0</v>
      </c>
      <c r="AW44" s="227" t="e">
        <f t="shared" si="6"/>
        <v>#DIV/0!</v>
      </c>
      <c r="AX44" s="545">
        <f>SUMIFS('Faturamento NNE'!$I$2:$I$707,'Faturamento NNE'!$E$2:$E$707,'Infos Relatório'!$B$2,'Faturamento NNE'!$F$2:$F$707,'Infos Relatório'!$B44,'Faturamento NNE'!$AA$2:$AA$707,'Infos Relatório'!AS$1)</f>
        <v>0</v>
      </c>
      <c r="AY44" s="541">
        <f>COUNTIFS('Faturamento NNE'!$E$2:$E$707,'Infos Relatório'!$B$2,'Faturamento NNE'!$F$2:$F$707,'Infos Relatório'!$B44,'Faturamento NNE'!$AA$2:$AA$707,'Infos Relatório'!AY$1)</f>
        <v>0</v>
      </c>
      <c r="AZ44" s="542">
        <f>SUMIFS('Faturamento NNE'!$H$2:$H$707,'Faturamento NNE'!$E$2:$E$707,'Infos Relatório'!$B$2,'Faturamento NNE'!$F$2:$F$707,'Infos Relatório'!$B44,'Faturamento NNE'!$AA$2:$AA$707,'Infos Relatório'!AY$1)</f>
        <v>0</v>
      </c>
      <c r="BA44" s="542">
        <f>SUMIFS('Faturamento NNE'!$K$2:$K$707,'Faturamento NNE'!$E$2:$E$707,'Infos Relatório'!$B$2,'Faturamento NNE'!$F$2:$F$707,'Infos Relatório'!$B44,'Faturamento NNE'!$AA$2:$AA$707,'Infos Relatório'!AY$1)</f>
        <v>0</v>
      </c>
      <c r="BB44" s="546">
        <f>SUMIFS('Faturamento NNE'!$P$2:$P$707,'Faturamento NNE'!$E$2:$E$707,'Infos Relatório'!$B$2,'Faturamento NNE'!$F$2:$F$707,'Infos Relatório'!$B44,'Faturamento NNE'!$AA$2:$AA$707,'Infos Relatório'!AY$1,'Faturamento NNE'!$U$2:$U$707,"Sim")+SUMIFS('Faturamento NNE'!$Q$2:$Q$707,'Faturamento NNE'!$E$2:$E$707,'Infos Relatório'!$B$2,'Faturamento NNE'!$F$2:$F$707,'Infos Relatório'!$B44,'Faturamento NNE'!$AA$2:$AA$707,'Infos Relatório'!AY$1,'Faturamento NNE'!$U$2:$U$707,"Sim")</f>
        <v>0</v>
      </c>
      <c r="BC44" s="227" t="e">
        <f t="shared" si="7"/>
        <v>#DIV/0!</v>
      </c>
      <c r="BD44" s="545">
        <f>SUMIFS('Faturamento NNE'!$I$2:$I$707,'Faturamento NNE'!$E$2:$E$707,'Infos Relatório'!$B$2,'Faturamento NNE'!$F$2:$F$707,'Infos Relatório'!$B44,'Faturamento NNE'!$AA$2:$AA$707,'Infos Relatório'!AY$1)</f>
        <v>0</v>
      </c>
      <c r="BE44" s="541">
        <f>COUNTIFS('Faturamento NNE'!$E$2:$E$707,'Infos Relatório'!$B$2,'Faturamento NNE'!$F$2:$F$707,'Infos Relatório'!$B44,'Faturamento NNE'!$AA$2:$AA$707,'Infos Relatório'!BE$1)</f>
        <v>0</v>
      </c>
      <c r="BF44" s="542">
        <f>SUMIFS('Faturamento NNE'!$H$2:$H$707,'Faturamento NNE'!$E$2:$E$707,'Infos Relatório'!$B$2,'Faturamento NNE'!$F$2:$F$707,'Infos Relatório'!$B44,'Faturamento NNE'!$AA$2:$AA$707,'Infos Relatório'!BE$1)</f>
        <v>0</v>
      </c>
      <c r="BG44" s="542">
        <f>SUMIFS('Faturamento NNE'!$K$2:$K$707,'Faturamento NNE'!$E$2:$E$707,'Infos Relatório'!$B$2,'Faturamento NNE'!$F$2:$F$707,'Infos Relatório'!$B44,'Faturamento NNE'!$AA$2:$AA$707,'Infos Relatório'!BE$1)</f>
        <v>0</v>
      </c>
      <c r="BH44" s="546">
        <f>SUMIFS('Faturamento NNE'!$P$2:$P$707,'Faturamento NNE'!$E$2:$E$707,'Infos Relatório'!$B$2,'Faturamento NNE'!$F$2:$F$707,'Infos Relatório'!$B44,'Faturamento NNE'!$AA$2:$AA$707,'Infos Relatório'!BE$1,'Faturamento NNE'!$U$2:$U$707,"Sim")+SUMIFS('Faturamento NNE'!$Q$2:$Q$707,'Faturamento NNE'!$E$2:$E$707,'Infos Relatório'!$B$2,'Faturamento NNE'!$F$2:$F$707,'Infos Relatório'!$B44,'Faturamento NNE'!$AA$2:$AA$707,'Infos Relatório'!BE$1,'Faturamento NNE'!$U$2:$U$707,"Sim")</f>
        <v>0</v>
      </c>
      <c r="BI44" s="227" t="e">
        <f t="shared" si="8"/>
        <v>#DIV/0!</v>
      </c>
      <c r="BJ44" s="545">
        <f>SUMIFS('Faturamento NNE'!$I$2:$I$707,'Faturamento NNE'!$E$2:$E$707,'Infos Relatório'!$B$2,'Faturamento NNE'!$F$2:$F$707,'Infos Relatório'!$B44,'Faturamento NNE'!$AA$2:$AA$707,'Infos Relatório'!BE$1)</f>
        <v>0</v>
      </c>
      <c r="BK44" s="541">
        <f>COUNTIFS('Faturamento NNE'!$E$2:$E$707,'Infos Relatório'!$B$2,'Faturamento NNE'!$F$2:$F$707,'Infos Relatório'!$B44,'Faturamento NNE'!$AA$2:$AA$707,'Infos Relatório'!BK$1)</f>
        <v>0</v>
      </c>
      <c r="BL44" s="542">
        <f>SUMIFS('Faturamento NNE'!$H$2:$H$707,'Faturamento NNE'!$E$2:$E$707,'Infos Relatório'!$B$2,'Faturamento NNE'!$F$2:$F$707,'Infos Relatório'!$B44,'Faturamento NNE'!$AA$2:$AA$707,'Infos Relatório'!BK$1)</f>
        <v>0</v>
      </c>
      <c r="BM44" s="542">
        <f>SUMIFS('Faturamento NNE'!$K$2:$K$707,'Faturamento NNE'!$E$2:$E$707,'Infos Relatório'!$B$2,'Faturamento NNE'!$F$2:$F$707,'Infos Relatório'!$B44,'Faturamento NNE'!$AA$2:$AA$707,'Infos Relatório'!BK$1)</f>
        <v>0</v>
      </c>
      <c r="BN44" s="546">
        <f>SUMIFS('Faturamento NNE'!$P$2:$P$707,'Faturamento NNE'!$E$2:$E$707,'Infos Relatório'!$B$2,'Faturamento NNE'!$F$2:$F$707,'Infos Relatório'!$B44,'Faturamento NNE'!$AA$2:$AA$707,'Infos Relatório'!BK$1,'Faturamento NNE'!$U$2:$U$707,"Sim")+SUMIFS('Faturamento NNE'!$Q$2:$Q$707,'Faturamento NNE'!$E$2:$E$707,'Infos Relatório'!$B$2,'Faturamento NNE'!$F$2:$F$707,'Infos Relatório'!$B44,'Faturamento NNE'!$AA$2:$AA$707,'Infos Relatório'!BK$1,'Faturamento NNE'!$U$2:$U$707,"Sim")</f>
        <v>0</v>
      </c>
      <c r="BO44" s="227" t="e">
        <f t="shared" si="9"/>
        <v>#DIV/0!</v>
      </c>
      <c r="BP44" s="545">
        <f>SUMIFS('Faturamento NNE'!$I$2:$I$707,'Faturamento NNE'!$E$2:$E$707,'Infos Relatório'!$B$2,'Faturamento NNE'!$F$2:$F$707,'Infos Relatório'!$B44,'Faturamento NNE'!$AA$2:$AA$707,'Infos Relatório'!BK$1)</f>
        <v>0</v>
      </c>
      <c r="BQ44" s="541">
        <f>COUNTIFS('Faturamento NNE'!$E$2:$E$707,'Infos Relatório'!$B$2,'Faturamento NNE'!$F$2:$F$707,'Infos Relatório'!$B44,'Faturamento NNE'!$AA$2:$AA$707,'Infos Relatório'!BQ$1)</f>
        <v>0</v>
      </c>
      <c r="BR44" s="542">
        <f>SUMIFS('Faturamento NNE'!$H$2:$H$707,'Faturamento NNE'!$E$2:$E$707,'Infos Relatório'!$B$2,'Faturamento NNE'!$F$2:$F$707,'Infos Relatório'!$B44,'Faturamento NNE'!$AA$2:$AA$707,'Infos Relatório'!BQ$1)</f>
        <v>0</v>
      </c>
      <c r="BS44" s="542">
        <f>SUMIFS('Faturamento NNE'!$K$2:$K$707,'Faturamento NNE'!$E$2:$E$707,'Infos Relatório'!$B$2,'Faturamento NNE'!$F$2:$F$707,'Infos Relatório'!$B44,'Faturamento NNE'!$AA$2:$AA$707,'Infos Relatório'!BQ$1)</f>
        <v>0</v>
      </c>
      <c r="BT44" s="546">
        <f>SUMIFS('Faturamento NNE'!$P$2:$P$707,'Faturamento NNE'!$E$2:$E$707,'Infos Relatório'!$B$2,'Faturamento NNE'!$F$2:$F$707,'Infos Relatório'!$B44,'Faturamento NNE'!$AA$2:$AA$707,'Infos Relatório'!BQ$1,'Faturamento NNE'!$U$2:$U$707,"Sim")+SUMIFS('Faturamento NNE'!$Q$2:$Q$707,'Faturamento NNE'!$E$2:$E$707,'Infos Relatório'!$B$2,'Faturamento NNE'!$F$2:$F$707,'Infos Relatório'!$B44,'Faturamento NNE'!$AA$2:$AA$707,'Infos Relatório'!BQ$1,'Faturamento NNE'!$U$2:$U$707,"Sim")</f>
        <v>0</v>
      </c>
      <c r="BU44" s="227" t="e">
        <f t="shared" si="10"/>
        <v>#DIV/0!</v>
      </c>
      <c r="BV44" s="545">
        <f>SUMIFS('Faturamento NNE'!$I$2:$I$707,'Faturamento NNE'!$E$2:$E$707,'Infos Relatório'!$B$2,'Faturamento NNE'!$F$2:$F$707,'Infos Relatório'!$B44,'Faturamento NNE'!$AA$2:$AA$707,'Infos Relatório'!BQ$1)</f>
        <v>0</v>
      </c>
    </row>
    <row r="45" spans="2:74">
      <c r="B45" s="217" t="s">
        <v>172</v>
      </c>
      <c r="C45" s="541">
        <f>COUNTIFS('Faturamento NNE'!$E$2:$E$707,'Infos Relatório'!$B$2,'Faturamento NNE'!$F$2:$F$707,'Infos Relatório'!$B45,'Faturamento NNE'!$AA$2:$AA$707,'Infos Relatório'!C$1)</f>
        <v>0</v>
      </c>
      <c r="D45" s="542">
        <f>SUMIFS('Faturamento NNE'!$H$2:$H$707,'Faturamento NNE'!$E$2:$E$707,'Infos Relatório'!$B$2,'Faturamento NNE'!$F$2:$F$707,'Infos Relatório'!$B45,'Faturamento NNE'!$AA$2:$AA$707,'Infos Relatório'!C$1)</f>
        <v>0</v>
      </c>
      <c r="E45" s="543">
        <f>SUMIFS('Faturamento NNE'!$K$2:$K$707,'Faturamento NNE'!$E$2:$E$707,'Infos Relatório'!$B$2,'Faturamento NNE'!$F$2:$F$707,'Infos Relatório'!$B45,'Faturamento NNE'!$AA$2:$AA$707,'Infos Relatório'!C$1)</f>
        <v>0</v>
      </c>
      <c r="F45" s="544">
        <f>SUMIFS('Faturamento NNE'!$P$2:$P$707,'Faturamento NNE'!$E$2:$E$707,'Infos Relatório'!$B$2,'Faturamento NNE'!$F$2:$F$707,'Infos Relatório'!$B45,'Faturamento NNE'!$AA$2:$AA$707,'Infos Relatório'!C$1,'Faturamento NNE'!$U$2:$U$707,"Sim")+SUMIFS('Faturamento NNE'!$Q$2:$Q$707,'Faturamento NNE'!$E$2:$E$707,'Infos Relatório'!$B$2,'Faturamento NNE'!$F$2:$F$707,'Infos Relatório'!$B45,'Faturamento NNE'!$AA$2:$AA$707,'Infos Relatório'!C$1,'Faturamento NNE'!$U$2:$U$707,"Sim")</f>
        <v>0</v>
      </c>
      <c r="G45" s="283" t="e">
        <f t="shared" si="11"/>
        <v>#DIV/0!</v>
      </c>
      <c r="H45" s="545">
        <f>SUMIFS('Faturamento NNE'!$I$2:$I$707,'Faturamento NNE'!$E$2:$E$707,'Infos Relatório'!$B$2,'Faturamento NNE'!$F$2:$F$707,'Infos Relatório'!$B45,'Faturamento NNE'!$AA$2:$AA$707,'Infos Relatório'!C$1)</f>
        <v>0</v>
      </c>
      <c r="I45" s="541">
        <f>COUNTIFS('Faturamento NNE'!$E$2:$E$707,'Infos Relatório'!$B$2,'Faturamento NNE'!$F$2:$F$707,'Infos Relatório'!$B45,'Faturamento NNE'!$AA$2:$AA$707,'Infos Relatório'!I$1)</f>
        <v>0</v>
      </c>
      <c r="J45" s="542">
        <f>SUMIFS('Faturamento NNE'!$H$2:$H$707,'Faturamento NNE'!$E$2:$E$707,'Infos Relatório'!$B$2,'Faturamento NNE'!$F$2:$F$707,'Infos Relatório'!$B45,'Faturamento NNE'!$AA$2:$AA$707,'Infos Relatório'!I$1)</f>
        <v>0</v>
      </c>
      <c r="K45" s="543">
        <f>SUMIFS('Faturamento NNE'!$K$2:$K$707,'Faturamento NNE'!$E$2:$E$707,'Infos Relatório'!$B$2,'Faturamento NNE'!$F$2:$F$707,'Infos Relatório'!$B45,'Faturamento NNE'!$AA$2:$AA$707,'Infos Relatório'!I$1)</f>
        <v>0</v>
      </c>
      <c r="L45" s="544">
        <f>SUMIFS('Faturamento NNE'!$P$2:$P$707,'Faturamento NNE'!$E$2:$E$707,'Infos Relatório'!$B$2,'Faturamento NNE'!$F$2:$F$707,'Infos Relatório'!$B45,'Faturamento NNE'!$AA$2:$AA$707,'Infos Relatório'!I$1,'Faturamento NNE'!$U$2:$U$707,"Sim")+SUMIFS('Faturamento NNE'!$Q$2:$Q$707,'Faturamento NNE'!$E$2:$E$707,'Infos Relatório'!$B$2,'Faturamento NNE'!$F$2:$F$707,'Infos Relatório'!$B45,'Faturamento NNE'!$AA$2:$AA$707,'Infos Relatório'!I$1,'Faturamento NNE'!$U$2:$U$707,"Sim")</f>
        <v>0</v>
      </c>
      <c r="M45" s="283" t="e">
        <f t="shared" si="0"/>
        <v>#DIV/0!</v>
      </c>
      <c r="N45" s="545">
        <f>SUMIFS('Faturamento NNE'!$I$2:$I$707,'Faturamento NNE'!$E$2:$E$707,'Infos Relatório'!$B$2,'Faturamento NNE'!$F$2:$F$707,'Infos Relatório'!$B45,'Faturamento NNE'!$AA$2:$AA$707,'Infos Relatório'!I$1)</f>
        <v>0</v>
      </c>
      <c r="O45" s="541">
        <f>COUNTIFS('Faturamento NNE'!$E$2:$E$707,'Infos Relatório'!$B$2,'Faturamento NNE'!$F$2:$F$707,'Infos Relatório'!$B45,'Faturamento NNE'!$AA$2:$AA$707,'Infos Relatório'!O$1)</f>
        <v>0</v>
      </c>
      <c r="P45" s="542">
        <f>SUMIFS('Faturamento NNE'!$H$2:$H$707,'Faturamento NNE'!$E$2:$E$707,'Infos Relatório'!$B$2,'Faturamento NNE'!$F$2:$F$707,'Infos Relatório'!$B45,'Faturamento NNE'!$AA$2:$AA$707,'Infos Relatório'!O$1)</f>
        <v>0</v>
      </c>
      <c r="Q45" s="542">
        <f>SUMIFS('Faturamento NNE'!$K$2:$K$707,'Faturamento NNE'!$E$2:$E$707,'Infos Relatório'!$B$2,'Faturamento NNE'!$F$2:$F$707,'Infos Relatório'!$B45,'Faturamento NNE'!$AA$2:$AA$707,'Infos Relatório'!O$1)</f>
        <v>0</v>
      </c>
      <c r="R45" s="546">
        <f>SUMIFS('Faturamento NNE'!$P$2:$P$707,'Faturamento NNE'!$E$2:$E$707,'Infos Relatório'!$B$2,'Faturamento NNE'!$F$2:$F$707,'Infos Relatório'!$B45,'Faturamento NNE'!$AA$2:$AA$707,'Infos Relatório'!O$1,'Faturamento NNE'!$U$2:$U$707,"Sim")+SUMIFS('Faturamento NNE'!$Q$2:$Q$707,'Faturamento NNE'!$E$2:$E$707,'Infos Relatório'!$B$2,'Faturamento NNE'!$F$2:$F$707,'Infos Relatório'!$B45,'Faturamento NNE'!$AA$2:$AA$707,'Infos Relatório'!O$1,'Faturamento NNE'!$U$2:$U$707,"Sim")</f>
        <v>0</v>
      </c>
      <c r="S45" s="227" t="e">
        <f t="shared" si="1"/>
        <v>#DIV/0!</v>
      </c>
      <c r="T45" s="545">
        <f>SUMIFS('Faturamento NNE'!$I$2:$I$707,'Faturamento NNE'!$E$2:$E$707,'Infos Relatório'!$B$2,'Faturamento NNE'!$F$2:$F$707,'Infos Relatório'!$B45,'Faturamento NNE'!$AA$2:$AA$707,'Infos Relatório'!O$1)</f>
        <v>0</v>
      </c>
      <c r="U45" s="541">
        <f>COUNTIFS('Faturamento NNE'!$E$2:$E$707,'Infos Relatório'!$B$2,'Faturamento NNE'!$F$2:$F$707,'Infos Relatório'!$B45,'Faturamento NNE'!$AA$2:$AA$707,'Infos Relatório'!U$1)</f>
        <v>0</v>
      </c>
      <c r="V45" s="542">
        <f>SUMIFS('Faturamento NNE'!$H$2:$H$707,'Faturamento NNE'!$E$2:$E$707,'Infos Relatório'!$B$2,'Faturamento NNE'!$F$2:$F$707,'Infos Relatório'!$B45,'Faturamento NNE'!$AA$2:$AA$707,'Infos Relatório'!U$1)</f>
        <v>0</v>
      </c>
      <c r="W45" s="542">
        <f>SUMIFS('Faturamento NNE'!$K$2:$K$707,'Faturamento NNE'!$E$2:$E$707,'Infos Relatório'!$B$2,'Faturamento NNE'!$F$2:$F$707,'Infos Relatório'!$B45,'Faturamento NNE'!$AA$2:$AA$707,'Infos Relatório'!U$1)</f>
        <v>0</v>
      </c>
      <c r="X45" s="546">
        <f>SUMIFS('Faturamento NNE'!$P$2:$P$707,'Faturamento NNE'!$E$2:$E$707,'Infos Relatório'!$B$2,'Faturamento NNE'!$F$2:$F$707,'Infos Relatório'!$B45,'Faturamento NNE'!$AA$2:$AA$707,'Infos Relatório'!U$1,'Faturamento NNE'!$U$2:$U$707,"Sim")+SUMIFS('Faturamento NNE'!$Q$2:$Q$707,'Faturamento NNE'!$E$2:$E$707,'Infos Relatório'!$B$2,'Faturamento NNE'!$F$2:$F$707,'Infos Relatório'!$B45,'Faturamento NNE'!$AA$2:$AA$707,'Infos Relatório'!U$1,'Faturamento NNE'!$U$2:$U$707,"Sim")</f>
        <v>0</v>
      </c>
      <c r="Y45" s="227" t="e">
        <f t="shared" si="2"/>
        <v>#DIV/0!</v>
      </c>
      <c r="Z45" s="545">
        <f>SUMIFS('Faturamento NNE'!$I$2:$I$707,'Faturamento NNE'!$E$2:$E$707,'Infos Relatório'!$B$2,'Faturamento NNE'!$F$2:$F$707,'Infos Relatório'!$B45,'Faturamento NNE'!$AA$2:$AA$707,'Infos Relatório'!U$1)</f>
        <v>0</v>
      </c>
      <c r="AA45" s="541">
        <f>COUNTIFS('Faturamento NNE'!$E$2:$E$707,'Infos Relatório'!$B$2,'Faturamento NNE'!$F$2:$F$707,'Infos Relatório'!$B45,'Faturamento NNE'!$AA$2:$AA$707,'Infos Relatório'!AA$1)</f>
        <v>0</v>
      </c>
      <c r="AB45" s="542">
        <f>SUMIFS('Faturamento NNE'!$H$2:$H$707,'Faturamento NNE'!$E$2:$E$707,'Infos Relatório'!$B$2,'Faturamento NNE'!$F$2:$F$707,'Infos Relatório'!$B45,'Faturamento NNE'!$AA$2:$AA$707,'Infos Relatório'!AA$1)</f>
        <v>0</v>
      </c>
      <c r="AC45" s="542">
        <f>SUMIFS('Faturamento NNE'!$K$2:$K$707,'Faturamento NNE'!$E$2:$E$707,'Infos Relatório'!$B$2,'Faturamento NNE'!$F$2:$F$707,'Infos Relatório'!$B45,'Faturamento NNE'!$AA$2:$AA$707,'Infos Relatório'!AA$1)</f>
        <v>0</v>
      </c>
      <c r="AD45" s="546">
        <f>SUMIFS('Faturamento NNE'!$P$2:$P$707,'Faturamento NNE'!$E$2:$E$707,'Infos Relatório'!$B$2,'Faturamento NNE'!$F$2:$F$707,'Infos Relatório'!$B45,'Faturamento NNE'!$AA$2:$AA$707,'Infos Relatório'!AA$1,'Faturamento NNE'!$U$2:$U$707,"Sim")+SUMIFS('Faturamento NNE'!$Q$2:$Q$707,'Faturamento NNE'!$E$2:$E$707,'Infos Relatório'!$B$2,'Faturamento NNE'!$F$2:$F$707,'Infos Relatório'!$B45,'Faturamento NNE'!$AA$2:$AA$707,'Infos Relatório'!AA$1,'Faturamento NNE'!$U$2:$U$707,"Sim")</f>
        <v>0</v>
      </c>
      <c r="AE45" s="227" t="e">
        <f t="shared" si="3"/>
        <v>#DIV/0!</v>
      </c>
      <c r="AF45" s="545">
        <f>SUMIFS('Faturamento NNE'!$I$2:$I$707,'Faturamento NNE'!$E$2:$E$707,'Infos Relatório'!$B$2,'Faturamento NNE'!$F$2:$F$707,'Infos Relatório'!$B45,'Faturamento NNE'!$AA$2:$AA$707,'Infos Relatório'!AA$1)</f>
        <v>0</v>
      </c>
      <c r="AG45" s="541">
        <f>COUNTIFS('Faturamento NNE'!$E$2:$E$707,'Infos Relatório'!$B$2,'Faturamento NNE'!$F$2:$F$707,'Infos Relatório'!$B45,'Faturamento NNE'!$AA$2:$AA$707,'Infos Relatório'!AG$1)</f>
        <v>0</v>
      </c>
      <c r="AH45" s="542">
        <f>SUMIFS('Faturamento NNE'!$H$2:$H$707,'Faturamento NNE'!$E$2:$E$707,'Infos Relatório'!$B$2,'Faturamento NNE'!$F$2:$F$707,'Infos Relatório'!$B45,'Faturamento NNE'!$AA$2:$AA$707,'Infos Relatório'!AG$1)</f>
        <v>0</v>
      </c>
      <c r="AI45" s="542">
        <f>SUMIFS('Faturamento NNE'!$K$2:$K$707,'Faturamento NNE'!$E$2:$E$707,'Infos Relatório'!$B$2,'Faturamento NNE'!$F$2:$F$707,'Infos Relatório'!$B45,'Faturamento NNE'!$AA$2:$AA$707,'Infos Relatório'!AG$1)</f>
        <v>0</v>
      </c>
      <c r="AJ45" s="546">
        <f>SUMIFS('Faturamento NNE'!$P$2:$P$707,'Faturamento NNE'!$E$2:$E$707,'Infos Relatório'!$B$2,'Faturamento NNE'!$F$2:$F$707,'Infos Relatório'!$B45,'Faturamento NNE'!$AA$2:$AA$707,'Infos Relatório'!AG$1,'Faturamento NNE'!$U$2:$U$707,"Sim")+SUMIFS('Faturamento NNE'!$Q$2:$Q$707,'Faturamento NNE'!$E$2:$E$707,'Infos Relatório'!$B$2,'Faturamento NNE'!$F$2:$F$707,'Infos Relatório'!$B45,'Faturamento NNE'!$AA$2:$AA$707,'Infos Relatório'!AG$1,'Faturamento NNE'!$U$2:$U$707,"Sim")</f>
        <v>0</v>
      </c>
      <c r="AK45" s="227" t="e">
        <f t="shared" si="4"/>
        <v>#DIV/0!</v>
      </c>
      <c r="AL45" s="545">
        <f>SUMIFS('Faturamento NNE'!$I$2:$I$707,'Faturamento NNE'!$E$2:$E$707,'Infos Relatório'!$B$2,'Faturamento NNE'!$F$2:$F$707,'Infos Relatório'!$B45,'Faturamento NNE'!$AA$2:$AA$707,'Infos Relatório'!AG$1)</f>
        <v>0</v>
      </c>
      <c r="AM45" s="541">
        <f>COUNTIFS('Faturamento NNE'!$E$2:$E$707,'Infos Relatório'!$B$2,'Faturamento NNE'!$F$2:$F$707,'Infos Relatório'!$B45,'Faturamento NNE'!$AA$2:$AA$707,'Infos Relatório'!AM$1)</f>
        <v>0</v>
      </c>
      <c r="AN45" s="542">
        <f>SUMIFS('Faturamento NNE'!$H$2:$H$707,'Faturamento NNE'!$E$2:$E$707,'Infos Relatório'!$B$2,'Faturamento NNE'!$F$2:$F$707,'Infos Relatório'!$B45,'Faturamento NNE'!$AA$2:$AA$707,'Infos Relatório'!AM$1)</f>
        <v>0</v>
      </c>
      <c r="AO45" s="542">
        <f>SUMIFS('Faturamento NNE'!$K$2:$K$707,'Faturamento NNE'!$E$2:$E$707,'Infos Relatório'!$B$2,'Faturamento NNE'!$F$2:$F$707,'Infos Relatório'!$B45,'Faturamento NNE'!$AA$2:$AA$707,'Infos Relatório'!AM$1)</f>
        <v>0</v>
      </c>
      <c r="AP45" s="546">
        <f>SUMIFS('Faturamento NNE'!$P$2:$P$707,'Faturamento NNE'!$E$2:$E$707,'Infos Relatório'!$B$2,'Faturamento NNE'!$F$2:$F$707,'Infos Relatório'!$B45,'Faturamento NNE'!$AA$2:$AA$707,'Infos Relatório'!AM$1,'Faturamento NNE'!$U$2:$U$707,"Sim")+SUMIFS('Faturamento NNE'!$Q$2:$Q$707,'Faturamento NNE'!$E$2:$E$707,'Infos Relatório'!$B$2,'Faturamento NNE'!$F$2:$F$707,'Infos Relatório'!$B45,'Faturamento NNE'!$AA$2:$AA$707,'Infos Relatório'!AM$1,'Faturamento NNE'!$U$2:$U$707,"Sim")</f>
        <v>0</v>
      </c>
      <c r="AQ45" s="227" t="e">
        <f t="shared" si="5"/>
        <v>#DIV/0!</v>
      </c>
      <c r="AR45" s="545">
        <f>SUMIFS('Faturamento NNE'!$I$2:$I$707,'Faturamento NNE'!$E$2:$E$707,'Infos Relatório'!$B$2,'Faturamento NNE'!$F$2:$F$707,'Infos Relatório'!$B45,'Faturamento NNE'!$AA$2:$AA$707,'Infos Relatório'!AM$1)</f>
        <v>0</v>
      </c>
      <c r="AS45" s="541">
        <f>COUNTIFS('Faturamento NNE'!$E$2:$E$707,'Infos Relatório'!$B$2,'Faturamento NNE'!$F$2:$F$707,'Infos Relatório'!$B45,'Faturamento NNE'!$AA$2:$AA$707,'Infos Relatório'!AS$1)</f>
        <v>0</v>
      </c>
      <c r="AT45" s="542">
        <f>SUMIFS('Faturamento NNE'!$H$2:$H$707,'Faturamento NNE'!$E$2:$E$707,'Infos Relatório'!$B$2,'Faturamento NNE'!$F$2:$F$707,'Infos Relatório'!$B45,'Faturamento NNE'!$AA$2:$AA$707,'Infos Relatório'!AS$1)</f>
        <v>0</v>
      </c>
      <c r="AU45" s="542">
        <f>SUMIFS('Faturamento NNE'!$K$2:$K$707,'Faturamento NNE'!$E$2:$E$707,'Infos Relatório'!$B$2,'Faturamento NNE'!$F$2:$F$707,'Infos Relatório'!$B45,'Faturamento NNE'!$AA$2:$AA$707,'Infos Relatório'!AS$1)</f>
        <v>0</v>
      </c>
      <c r="AV45" s="546">
        <f>SUMIFS('Faturamento NNE'!$P$2:$P$707,'Faturamento NNE'!$E$2:$E$707,'Infos Relatório'!$B$2,'Faturamento NNE'!$F$2:$F$707,'Infos Relatório'!$B45,'Faturamento NNE'!$AA$2:$AA$707,'Infos Relatório'!AS$1,'Faturamento NNE'!$U$2:$U$707,"Sim")+SUMIFS('Faturamento NNE'!$Q$2:$Q$707,'Faturamento NNE'!$E$2:$E$707,'Infos Relatório'!$B$2,'Faturamento NNE'!$F$2:$F$707,'Infos Relatório'!$B45,'Faturamento NNE'!$AA$2:$AA$707,'Infos Relatório'!AS$1,'Faturamento NNE'!$U$2:$U$707,"Sim")</f>
        <v>0</v>
      </c>
      <c r="AW45" s="227" t="e">
        <f t="shared" si="6"/>
        <v>#DIV/0!</v>
      </c>
      <c r="AX45" s="545">
        <f>SUMIFS('Faturamento NNE'!$I$2:$I$707,'Faturamento NNE'!$E$2:$E$707,'Infos Relatório'!$B$2,'Faturamento NNE'!$F$2:$F$707,'Infos Relatório'!$B45,'Faturamento NNE'!$AA$2:$AA$707,'Infos Relatório'!AS$1)</f>
        <v>0</v>
      </c>
      <c r="AY45" s="541">
        <f>COUNTIFS('Faturamento NNE'!$E$2:$E$707,'Infos Relatório'!$B$2,'Faturamento NNE'!$F$2:$F$707,'Infos Relatório'!$B45,'Faturamento NNE'!$AA$2:$AA$707,'Infos Relatório'!AY$1)</f>
        <v>0</v>
      </c>
      <c r="AZ45" s="542">
        <f>SUMIFS('Faturamento NNE'!$H$2:$H$707,'Faturamento NNE'!$E$2:$E$707,'Infos Relatório'!$B$2,'Faturamento NNE'!$F$2:$F$707,'Infos Relatório'!$B45,'Faturamento NNE'!$AA$2:$AA$707,'Infos Relatório'!AY$1)</f>
        <v>0</v>
      </c>
      <c r="BA45" s="542">
        <f>SUMIFS('Faturamento NNE'!$K$2:$K$707,'Faturamento NNE'!$E$2:$E$707,'Infos Relatório'!$B$2,'Faturamento NNE'!$F$2:$F$707,'Infos Relatório'!$B45,'Faturamento NNE'!$AA$2:$AA$707,'Infos Relatório'!AY$1)</f>
        <v>0</v>
      </c>
      <c r="BB45" s="546">
        <f>SUMIFS('Faturamento NNE'!$P$2:$P$707,'Faturamento NNE'!$E$2:$E$707,'Infos Relatório'!$B$2,'Faturamento NNE'!$F$2:$F$707,'Infos Relatório'!$B45,'Faturamento NNE'!$AA$2:$AA$707,'Infos Relatório'!AY$1,'Faturamento NNE'!$U$2:$U$707,"Sim")+SUMIFS('Faturamento NNE'!$Q$2:$Q$707,'Faturamento NNE'!$E$2:$E$707,'Infos Relatório'!$B$2,'Faturamento NNE'!$F$2:$F$707,'Infos Relatório'!$B45,'Faturamento NNE'!$AA$2:$AA$707,'Infos Relatório'!AY$1,'Faturamento NNE'!$U$2:$U$707,"Sim")</f>
        <v>0</v>
      </c>
      <c r="BC45" s="227" t="e">
        <f t="shared" si="7"/>
        <v>#DIV/0!</v>
      </c>
      <c r="BD45" s="545">
        <f>SUMIFS('Faturamento NNE'!$I$2:$I$707,'Faturamento NNE'!$E$2:$E$707,'Infos Relatório'!$B$2,'Faturamento NNE'!$F$2:$F$707,'Infos Relatório'!$B45,'Faturamento NNE'!$AA$2:$AA$707,'Infos Relatório'!AY$1)</f>
        <v>0</v>
      </c>
      <c r="BE45" s="541">
        <f>COUNTIFS('Faturamento NNE'!$E$2:$E$707,'Infos Relatório'!$B$2,'Faturamento NNE'!$F$2:$F$707,'Infos Relatório'!$B45,'Faturamento NNE'!$AA$2:$AA$707,'Infos Relatório'!BE$1)</f>
        <v>0</v>
      </c>
      <c r="BF45" s="542">
        <f>SUMIFS('Faturamento NNE'!$H$2:$H$707,'Faturamento NNE'!$E$2:$E$707,'Infos Relatório'!$B$2,'Faturamento NNE'!$F$2:$F$707,'Infos Relatório'!$B45,'Faturamento NNE'!$AA$2:$AA$707,'Infos Relatório'!BE$1)</f>
        <v>0</v>
      </c>
      <c r="BG45" s="542">
        <f>SUMIFS('Faturamento NNE'!$K$2:$K$707,'Faturamento NNE'!$E$2:$E$707,'Infos Relatório'!$B$2,'Faturamento NNE'!$F$2:$F$707,'Infos Relatório'!$B45,'Faturamento NNE'!$AA$2:$AA$707,'Infos Relatório'!BE$1)</f>
        <v>0</v>
      </c>
      <c r="BH45" s="546">
        <f>SUMIFS('Faturamento NNE'!$P$2:$P$707,'Faturamento NNE'!$E$2:$E$707,'Infos Relatório'!$B$2,'Faturamento NNE'!$F$2:$F$707,'Infos Relatório'!$B45,'Faturamento NNE'!$AA$2:$AA$707,'Infos Relatório'!BE$1,'Faturamento NNE'!$U$2:$U$707,"Sim")+SUMIFS('Faturamento NNE'!$Q$2:$Q$707,'Faturamento NNE'!$E$2:$E$707,'Infos Relatório'!$B$2,'Faturamento NNE'!$F$2:$F$707,'Infos Relatório'!$B45,'Faturamento NNE'!$AA$2:$AA$707,'Infos Relatório'!BE$1,'Faturamento NNE'!$U$2:$U$707,"Sim")</f>
        <v>0</v>
      </c>
      <c r="BI45" s="227" t="e">
        <f t="shared" si="8"/>
        <v>#DIV/0!</v>
      </c>
      <c r="BJ45" s="545">
        <f>SUMIFS('Faturamento NNE'!$I$2:$I$707,'Faturamento NNE'!$E$2:$E$707,'Infos Relatório'!$B$2,'Faturamento NNE'!$F$2:$F$707,'Infos Relatório'!$B45,'Faturamento NNE'!$AA$2:$AA$707,'Infos Relatório'!BE$1)</f>
        <v>0</v>
      </c>
      <c r="BK45" s="541">
        <f>COUNTIFS('Faturamento NNE'!$E$2:$E$707,'Infos Relatório'!$B$2,'Faturamento NNE'!$F$2:$F$707,'Infos Relatório'!$B45,'Faturamento NNE'!$AA$2:$AA$707,'Infos Relatório'!BK$1)</f>
        <v>0</v>
      </c>
      <c r="BL45" s="542">
        <f>SUMIFS('Faturamento NNE'!$H$2:$H$707,'Faturamento NNE'!$E$2:$E$707,'Infos Relatório'!$B$2,'Faturamento NNE'!$F$2:$F$707,'Infos Relatório'!$B45,'Faturamento NNE'!$AA$2:$AA$707,'Infos Relatório'!BK$1)</f>
        <v>0</v>
      </c>
      <c r="BM45" s="542">
        <f>SUMIFS('Faturamento NNE'!$K$2:$K$707,'Faturamento NNE'!$E$2:$E$707,'Infos Relatório'!$B$2,'Faturamento NNE'!$F$2:$F$707,'Infos Relatório'!$B45,'Faturamento NNE'!$AA$2:$AA$707,'Infos Relatório'!BK$1)</f>
        <v>0</v>
      </c>
      <c r="BN45" s="546">
        <f>SUMIFS('Faturamento NNE'!$P$2:$P$707,'Faturamento NNE'!$E$2:$E$707,'Infos Relatório'!$B$2,'Faturamento NNE'!$F$2:$F$707,'Infos Relatório'!$B45,'Faturamento NNE'!$AA$2:$AA$707,'Infos Relatório'!BK$1,'Faturamento NNE'!$U$2:$U$707,"Sim")+SUMIFS('Faturamento NNE'!$Q$2:$Q$707,'Faturamento NNE'!$E$2:$E$707,'Infos Relatório'!$B$2,'Faturamento NNE'!$F$2:$F$707,'Infos Relatório'!$B45,'Faturamento NNE'!$AA$2:$AA$707,'Infos Relatório'!BK$1,'Faturamento NNE'!$U$2:$U$707,"Sim")</f>
        <v>0</v>
      </c>
      <c r="BO45" s="227" t="e">
        <f t="shared" si="9"/>
        <v>#DIV/0!</v>
      </c>
      <c r="BP45" s="545">
        <f>SUMIFS('Faturamento NNE'!$I$2:$I$707,'Faturamento NNE'!$E$2:$E$707,'Infos Relatório'!$B$2,'Faturamento NNE'!$F$2:$F$707,'Infos Relatório'!$B45,'Faturamento NNE'!$AA$2:$AA$707,'Infos Relatório'!BK$1)</f>
        <v>0</v>
      </c>
      <c r="BQ45" s="541">
        <f>COUNTIFS('Faturamento NNE'!$E$2:$E$707,'Infos Relatório'!$B$2,'Faturamento NNE'!$F$2:$F$707,'Infos Relatório'!$B45,'Faturamento NNE'!$AA$2:$AA$707,'Infos Relatório'!BQ$1)</f>
        <v>0</v>
      </c>
      <c r="BR45" s="542">
        <f>SUMIFS('Faturamento NNE'!$H$2:$H$707,'Faturamento NNE'!$E$2:$E$707,'Infos Relatório'!$B$2,'Faturamento NNE'!$F$2:$F$707,'Infos Relatório'!$B45,'Faturamento NNE'!$AA$2:$AA$707,'Infos Relatório'!BQ$1)</f>
        <v>0</v>
      </c>
      <c r="BS45" s="542">
        <f>SUMIFS('Faturamento NNE'!$K$2:$K$707,'Faturamento NNE'!$E$2:$E$707,'Infos Relatório'!$B$2,'Faturamento NNE'!$F$2:$F$707,'Infos Relatório'!$B45,'Faturamento NNE'!$AA$2:$AA$707,'Infos Relatório'!BQ$1)</f>
        <v>0</v>
      </c>
      <c r="BT45" s="546">
        <f>SUMIFS('Faturamento NNE'!$P$2:$P$707,'Faturamento NNE'!$E$2:$E$707,'Infos Relatório'!$B$2,'Faturamento NNE'!$F$2:$F$707,'Infos Relatório'!$B45,'Faturamento NNE'!$AA$2:$AA$707,'Infos Relatório'!BQ$1,'Faturamento NNE'!$U$2:$U$707,"Sim")+SUMIFS('Faturamento NNE'!$Q$2:$Q$707,'Faturamento NNE'!$E$2:$E$707,'Infos Relatório'!$B$2,'Faturamento NNE'!$F$2:$F$707,'Infos Relatório'!$B45,'Faturamento NNE'!$AA$2:$AA$707,'Infos Relatório'!BQ$1,'Faturamento NNE'!$U$2:$U$707,"Sim")</f>
        <v>0</v>
      </c>
      <c r="BU45" s="227" t="e">
        <f t="shared" si="10"/>
        <v>#DIV/0!</v>
      </c>
      <c r="BV45" s="545">
        <f>SUMIFS('Faturamento NNE'!$I$2:$I$707,'Faturamento NNE'!$E$2:$E$707,'Infos Relatório'!$B$2,'Faturamento NNE'!$F$2:$F$707,'Infos Relatório'!$B45,'Faturamento NNE'!$AA$2:$AA$707,'Infos Relatório'!BQ$1)</f>
        <v>0</v>
      </c>
    </row>
    <row r="46" spans="2:74">
      <c r="B46" s="217" t="s">
        <v>173</v>
      </c>
      <c r="C46" s="541">
        <f>COUNTIFS('Faturamento NNE'!$E$2:$E$707,'Infos Relatório'!$B$2,'Faturamento NNE'!$F$2:$F$707,'Infos Relatório'!$B46,'Faturamento NNE'!$AA$2:$AA$707,'Infos Relatório'!C$1)</f>
        <v>0</v>
      </c>
      <c r="D46" s="542">
        <f>SUMIFS('Faturamento NNE'!$H$2:$H$707,'Faturamento NNE'!$E$2:$E$707,'Infos Relatório'!$B$2,'Faturamento NNE'!$F$2:$F$707,'Infos Relatório'!$B46,'Faturamento NNE'!$AA$2:$AA$707,'Infos Relatório'!C$1)</f>
        <v>0</v>
      </c>
      <c r="E46" s="543">
        <f>SUMIFS('Faturamento NNE'!$K$2:$K$707,'Faturamento NNE'!$E$2:$E$707,'Infos Relatório'!$B$2,'Faturamento NNE'!$F$2:$F$707,'Infos Relatório'!$B46,'Faturamento NNE'!$AA$2:$AA$707,'Infos Relatório'!C$1)</f>
        <v>0</v>
      </c>
      <c r="F46" s="544">
        <f>SUMIFS('Faturamento NNE'!$P$2:$P$707,'Faturamento NNE'!$E$2:$E$707,'Infos Relatório'!$B$2,'Faturamento NNE'!$F$2:$F$707,'Infos Relatório'!$B46,'Faturamento NNE'!$AA$2:$AA$707,'Infos Relatório'!C$1,'Faturamento NNE'!$U$2:$U$707,"Sim")+SUMIFS('Faturamento NNE'!$Q$2:$Q$707,'Faturamento NNE'!$E$2:$E$707,'Infos Relatório'!$B$2,'Faturamento NNE'!$F$2:$F$707,'Infos Relatório'!$B46,'Faturamento NNE'!$AA$2:$AA$707,'Infos Relatório'!C$1,'Faturamento NNE'!$U$2:$U$707,"Sim")</f>
        <v>0</v>
      </c>
      <c r="G46" s="283" t="e">
        <f t="shared" si="11"/>
        <v>#DIV/0!</v>
      </c>
      <c r="H46" s="545">
        <f>SUMIFS('Faturamento NNE'!$I$2:$I$707,'Faturamento NNE'!$E$2:$E$707,'Infos Relatório'!$B$2,'Faturamento NNE'!$F$2:$F$707,'Infos Relatório'!$B46,'Faturamento NNE'!$AA$2:$AA$707,'Infos Relatório'!C$1)</f>
        <v>0</v>
      </c>
      <c r="I46" s="541">
        <f>COUNTIFS('Faturamento NNE'!$E$2:$E$707,'Infos Relatório'!$B$2,'Faturamento NNE'!$F$2:$F$707,'Infos Relatório'!$B46,'Faturamento NNE'!$AA$2:$AA$707,'Infos Relatório'!I$1)</f>
        <v>0</v>
      </c>
      <c r="J46" s="542">
        <f>SUMIFS('Faturamento NNE'!$H$2:$H$707,'Faturamento NNE'!$E$2:$E$707,'Infos Relatório'!$B$2,'Faturamento NNE'!$F$2:$F$707,'Infos Relatório'!$B46,'Faturamento NNE'!$AA$2:$AA$707,'Infos Relatório'!I$1)</f>
        <v>0</v>
      </c>
      <c r="K46" s="543">
        <f>SUMIFS('Faturamento NNE'!$K$2:$K$707,'Faturamento NNE'!$E$2:$E$707,'Infos Relatório'!$B$2,'Faturamento NNE'!$F$2:$F$707,'Infos Relatório'!$B46,'Faturamento NNE'!$AA$2:$AA$707,'Infos Relatório'!I$1)</f>
        <v>0</v>
      </c>
      <c r="L46" s="544">
        <f>SUMIFS('Faturamento NNE'!$P$2:$P$707,'Faturamento NNE'!$E$2:$E$707,'Infos Relatório'!$B$2,'Faturamento NNE'!$F$2:$F$707,'Infos Relatório'!$B46,'Faturamento NNE'!$AA$2:$AA$707,'Infos Relatório'!I$1,'Faturamento NNE'!$U$2:$U$707,"Sim")+SUMIFS('Faturamento NNE'!$Q$2:$Q$707,'Faturamento NNE'!$E$2:$E$707,'Infos Relatório'!$B$2,'Faturamento NNE'!$F$2:$F$707,'Infos Relatório'!$B46,'Faturamento NNE'!$AA$2:$AA$707,'Infos Relatório'!I$1,'Faturamento NNE'!$U$2:$U$707,"Sim")</f>
        <v>0</v>
      </c>
      <c r="M46" s="283" t="e">
        <f t="shared" si="0"/>
        <v>#DIV/0!</v>
      </c>
      <c r="N46" s="545">
        <f>SUMIFS('Faturamento NNE'!$I$2:$I$707,'Faturamento NNE'!$E$2:$E$707,'Infos Relatório'!$B$2,'Faturamento NNE'!$F$2:$F$707,'Infos Relatório'!$B46,'Faturamento NNE'!$AA$2:$AA$707,'Infos Relatório'!I$1)</f>
        <v>0</v>
      </c>
      <c r="O46" s="541">
        <f>COUNTIFS('Faturamento NNE'!$E$2:$E$707,'Infos Relatório'!$B$2,'Faturamento NNE'!$F$2:$F$707,'Infos Relatório'!$B46,'Faturamento NNE'!$AA$2:$AA$707,'Infos Relatório'!O$1)</f>
        <v>0</v>
      </c>
      <c r="P46" s="542">
        <f>SUMIFS('Faturamento NNE'!$H$2:$H$707,'Faturamento NNE'!$E$2:$E$707,'Infos Relatório'!$B$2,'Faturamento NNE'!$F$2:$F$707,'Infos Relatório'!$B46,'Faturamento NNE'!$AA$2:$AA$707,'Infos Relatório'!O$1)</f>
        <v>0</v>
      </c>
      <c r="Q46" s="542">
        <f>SUMIFS('Faturamento NNE'!$K$2:$K$707,'Faturamento NNE'!$E$2:$E$707,'Infos Relatório'!$B$2,'Faturamento NNE'!$F$2:$F$707,'Infos Relatório'!$B46,'Faturamento NNE'!$AA$2:$AA$707,'Infos Relatório'!O$1)</f>
        <v>0</v>
      </c>
      <c r="R46" s="546">
        <f>SUMIFS('Faturamento NNE'!$P$2:$P$707,'Faturamento NNE'!$E$2:$E$707,'Infos Relatório'!$B$2,'Faturamento NNE'!$F$2:$F$707,'Infos Relatório'!$B46,'Faturamento NNE'!$AA$2:$AA$707,'Infos Relatório'!O$1,'Faturamento NNE'!$U$2:$U$707,"Sim")+SUMIFS('Faturamento NNE'!$Q$2:$Q$707,'Faturamento NNE'!$E$2:$E$707,'Infos Relatório'!$B$2,'Faturamento NNE'!$F$2:$F$707,'Infos Relatório'!$B46,'Faturamento NNE'!$AA$2:$AA$707,'Infos Relatório'!O$1,'Faturamento NNE'!$U$2:$U$707,"Sim")</f>
        <v>0</v>
      </c>
      <c r="S46" s="227" t="e">
        <f t="shared" si="1"/>
        <v>#DIV/0!</v>
      </c>
      <c r="T46" s="545">
        <f>SUMIFS('Faturamento NNE'!$I$2:$I$707,'Faturamento NNE'!$E$2:$E$707,'Infos Relatório'!$B$2,'Faturamento NNE'!$F$2:$F$707,'Infos Relatório'!$B46,'Faturamento NNE'!$AA$2:$AA$707,'Infos Relatório'!O$1)</f>
        <v>0</v>
      </c>
      <c r="U46" s="541">
        <f>COUNTIFS('Faturamento NNE'!$E$2:$E$707,'Infos Relatório'!$B$2,'Faturamento NNE'!$F$2:$F$707,'Infos Relatório'!$B46,'Faturamento NNE'!$AA$2:$AA$707,'Infos Relatório'!U$1)</f>
        <v>0</v>
      </c>
      <c r="V46" s="542">
        <f>SUMIFS('Faturamento NNE'!$H$2:$H$707,'Faturamento NNE'!$E$2:$E$707,'Infos Relatório'!$B$2,'Faturamento NNE'!$F$2:$F$707,'Infos Relatório'!$B46,'Faturamento NNE'!$AA$2:$AA$707,'Infos Relatório'!U$1)</f>
        <v>0</v>
      </c>
      <c r="W46" s="542">
        <f>SUMIFS('Faturamento NNE'!$K$2:$K$707,'Faturamento NNE'!$E$2:$E$707,'Infos Relatório'!$B$2,'Faturamento NNE'!$F$2:$F$707,'Infos Relatório'!$B46,'Faturamento NNE'!$AA$2:$AA$707,'Infos Relatório'!U$1)</f>
        <v>0</v>
      </c>
      <c r="X46" s="546">
        <f>SUMIFS('Faturamento NNE'!$P$2:$P$707,'Faturamento NNE'!$E$2:$E$707,'Infos Relatório'!$B$2,'Faturamento NNE'!$F$2:$F$707,'Infos Relatório'!$B46,'Faturamento NNE'!$AA$2:$AA$707,'Infos Relatório'!U$1,'Faturamento NNE'!$U$2:$U$707,"Sim")+SUMIFS('Faturamento NNE'!$Q$2:$Q$707,'Faturamento NNE'!$E$2:$E$707,'Infos Relatório'!$B$2,'Faturamento NNE'!$F$2:$F$707,'Infos Relatório'!$B46,'Faturamento NNE'!$AA$2:$AA$707,'Infos Relatório'!U$1,'Faturamento NNE'!$U$2:$U$707,"Sim")</f>
        <v>0</v>
      </c>
      <c r="Y46" s="227" t="e">
        <f t="shared" si="2"/>
        <v>#DIV/0!</v>
      </c>
      <c r="Z46" s="545">
        <f>SUMIFS('Faturamento NNE'!$I$2:$I$707,'Faturamento NNE'!$E$2:$E$707,'Infos Relatório'!$B$2,'Faturamento NNE'!$F$2:$F$707,'Infos Relatório'!$B46,'Faturamento NNE'!$AA$2:$AA$707,'Infos Relatório'!U$1)</f>
        <v>0</v>
      </c>
      <c r="AA46" s="541">
        <f>COUNTIFS('Faturamento NNE'!$E$2:$E$707,'Infos Relatório'!$B$2,'Faturamento NNE'!$F$2:$F$707,'Infos Relatório'!$B46,'Faturamento NNE'!$AA$2:$AA$707,'Infos Relatório'!AA$1)</f>
        <v>0</v>
      </c>
      <c r="AB46" s="542">
        <f>SUMIFS('Faturamento NNE'!$H$2:$H$707,'Faturamento NNE'!$E$2:$E$707,'Infos Relatório'!$B$2,'Faturamento NNE'!$F$2:$F$707,'Infos Relatório'!$B46,'Faturamento NNE'!$AA$2:$AA$707,'Infos Relatório'!AA$1)</f>
        <v>0</v>
      </c>
      <c r="AC46" s="542">
        <f>SUMIFS('Faturamento NNE'!$K$2:$K$707,'Faturamento NNE'!$E$2:$E$707,'Infos Relatório'!$B$2,'Faturamento NNE'!$F$2:$F$707,'Infos Relatório'!$B46,'Faturamento NNE'!$AA$2:$AA$707,'Infos Relatório'!AA$1)</f>
        <v>0</v>
      </c>
      <c r="AD46" s="546">
        <f>SUMIFS('Faturamento NNE'!$P$2:$P$707,'Faturamento NNE'!$E$2:$E$707,'Infos Relatório'!$B$2,'Faturamento NNE'!$F$2:$F$707,'Infos Relatório'!$B46,'Faturamento NNE'!$AA$2:$AA$707,'Infos Relatório'!AA$1,'Faturamento NNE'!$U$2:$U$707,"Sim")+SUMIFS('Faturamento NNE'!$Q$2:$Q$707,'Faturamento NNE'!$E$2:$E$707,'Infos Relatório'!$B$2,'Faturamento NNE'!$F$2:$F$707,'Infos Relatório'!$B46,'Faturamento NNE'!$AA$2:$AA$707,'Infos Relatório'!AA$1,'Faturamento NNE'!$U$2:$U$707,"Sim")</f>
        <v>0</v>
      </c>
      <c r="AE46" s="227" t="e">
        <f t="shared" si="3"/>
        <v>#DIV/0!</v>
      </c>
      <c r="AF46" s="545">
        <f>SUMIFS('Faturamento NNE'!$I$2:$I$707,'Faturamento NNE'!$E$2:$E$707,'Infos Relatório'!$B$2,'Faturamento NNE'!$F$2:$F$707,'Infos Relatório'!$B46,'Faturamento NNE'!$AA$2:$AA$707,'Infos Relatório'!AA$1)</f>
        <v>0</v>
      </c>
      <c r="AG46" s="541">
        <f>COUNTIFS('Faturamento NNE'!$E$2:$E$707,'Infos Relatório'!$B$2,'Faturamento NNE'!$F$2:$F$707,'Infos Relatório'!$B46,'Faturamento NNE'!$AA$2:$AA$707,'Infos Relatório'!AG$1)</f>
        <v>0</v>
      </c>
      <c r="AH46" s="542">
        <f>SUMIFS('Faturamento NNE'!$H$2:$H$707,'Faturamento NNE'!$E$2:$E$707,'Infos Relatório'!$B$2,'Faturamento NNE'!$F$2:$F$707,'Infos Relatório'!$B46,'Faturamento NNE'!$AA$2:$AA$707,'Infos Relatório'!AG$1)</f>
        <v>0</v>
      </c>
      <c r="AI46" s="542">
        <f>SUMIFS('Faturamento NNE'!$K$2:$K$707,'Faturamento NNE'!$E$2:$E$707,'Infos Relatório'!$B$2,'Faturamento NNE'!$F$2:$F$707,'Infos Relatório'!$B46,'Faturamento NNE'!$AA$2:$AA$707,'Infos Relatório'!AG$1)</f>
        <v>0</v>
      </c>
      <c r="AJ46" s="546">
        <f>SUMIFS('Faturamento NNE'!$P$2:$P$707,'Faturamento NNE'!$E$2:$E$707,'Infos Relatório'!$B$2,'Faturamento NNE'!$F$2:$F$707,'Infos Relatório'!$B46,'Faturamento NNE'!$AA$2:$AA$707,'Infos Relatório'!AG$1,'Faturamento NNE'!$U$2:$U$707,"Sim")+SUMIFS('Faturamento NNE'!$Q$2:$Q$707,'Faturamento NNE'!$E$2:$E$707,'Infos Relatório'!$B$2,'Faturamento NNE'!$F$2:$F$707,'Infos Relatório'!$B46,'Faturamento NNE'!$AA$2:$AA$707,'Infos Relatório'!AG$1,'Faturamento NNE'!$U$2:$U$707,"Sim")</f>
        <v>0</v>
      </c>
      <c r="AK46" s="227" t="e">
        <f t="shared" si="4"/>
        <v>#DIV/0!</v>
      </c>
      <c r="AL46" s="545">
        <f>SUMIFS('Faturamento NNE'!$I$2:$I$707,'Faturamento NNE'!$E$2:$E$707,'Infos Relatório'!$B$2,'Faturamento NNE'!$F$2:$F$707,'Infos Relatório'!$B46,'Faturamento NNE'!$AA$2:$AA$707,'Infos Relatório'!AG$1)</f>
        <v>0</v>
      </c>
      <c r="AM46" s="541">
        <f>COUNTIFS('Faturamento NNE'!$E$2:$E$707,'Infos Relatório'!$B$2,'Faturamento NNE'!$F$2:$F$707,'Infos Relatório'!$B46,'Faturamento NNE'!$AA$2:$AA$707,'Infos Relatório'!AM$1)</f>
        <v>0</v>
      </c>
      <c r="AN46" s="542">
        <f>SUMIFS('Faturamento NNE'!$H$2:$H$707,'Faturamento NNE'!$E$2:$E$707,'Infos Relatório'!$B$2,'Faturamento NNE'!$F$2:$F$707,'Infos Relatório'!$B46,'Faturamento NNE'!$AA$2:$AA$707,'Infos Relatório'!AM$1)</f>
        <v>0</v>
      </c>
      <c r="AO46" s="542">
        <f>SUMIFS('Faturamento NNE'!$K$2:$K$707,'Faturamento NNE'!$E$2:$E$707,'Infos Relatório'!$B$2,'Faturamento NNE'!$F$2:$F$707,'Infos Relatório'!$B46,'Faturamento NNE'!$AA$2:$AA$707,'Infos Relatório'!AM$1)</f>
        <v>0</v>
      </c>
      <c r="AP46" s="546">
        <f>SUMIFS('Faturamento NNE'!$P$2:$P$707,'Faturamento NNE'!$E$2:$E$707,'Infos Relatório'!$B$2,'Faturamento NNE'!$F$2:$F$707,'Infos Relatório'!$B46,'Faturamento NNE'!$AA$2:$AA$707,'Infos Relatório'!AM$1,'Faturamento NNE'!$U$2:$U$707,"Sim")+SUMIFS('Faturamento NNE'!$Q$2:$Q$707,'Faturamento NNE'!$E$2:$E$707,'Infos Relatório'!$B$2,'Faturamento NNE'!$F$2:$F$707,'Infos Relatório'!$B46,'Faturamento NNE'!$AA$2:$AA$707,'Infos Relatório'!AM$1,'Faturamento NNE'!$U$2:$U$707,"Sim")</f>
        <v>0</v>
      </c>
      <c r="AQ46" s="227" t="e">
        <f t="shared" si="5"/>
        <v>#DIV/0!</v>
      </c>
      <c r="AR46" s="545">
        <f>SUMIFS('Faturamento NNE'!$I$2:$I$707,'Faturamento NNE'!$E$2:$E$707,'Infos Relatório'!$B$2,'Faturamento NNE'!$F$2:$F$707,'Infos Relatório'!$B46,'Faturamento NNE'!$AA$2:$AA$707,'Infos Relatório'!AM$1)</f>
        <v>0</v>
      </c>
      <c r="AS46" s="541">
        <f>COUNTIFS('Faturamento NNE'!$E$2:$E$707,'Infos Relatório'!$B$2,'Faturamento NNE'!$F$2:$F$707,'Infos Relatório'!$B46,'Faturamento NNE'!$AA$2:$AA$707,'Infos Relatório'!AS$1)</f>
        <v>0</v>
      </c>
      <c r="AT46" s="542">
        <f>SUMIFS('Faturamento NNE'!$H$2:$H$707,'Faturamento NNE'!$E$2:$E$707,'Infos Relatório'!$B$2,'Faturamento NNE'!$F$2:$F$707,'Infos Relatório'!$B46,'Faturamento NNE'!$AA$2:$AA$707,'Infos Relatório'!AS$1)</f>
        <v>0</v>
      </c>
      <c r="AU46" s="542">
        <f>SUMIFS('Faturamento NNE'!$K$2:$K$707,'Faturamento NNE'!$E$2:$E$707,'Infos Relatório'!$B$2,'Faturamento NNE'!$F$2:$F$707,'Infos Relatório'!$B46,'Faturamento NNE'!$AA$2:$AA$707,'Infos Relatório'!AS$1)</f>
        <v>0</v>
      </c>
      <c r="AV46" s="546">
        <f>SUMIFS('Faturamento NNE'!$P$2:$P$707,'Faturamento NNE'!$E$2:$E$707,'Infos Relatório'!$B$2,'Faturamento NNE'!$F$2:$F$707,'Infos Relatório'!$B46,'Faturamento NNE'!$AA$2:$AA$707,'Infos Relatório'!AS$1,'Faturamento NNE'!$U$2:$U$707,"Sim")+SUMIFS('Faturamento NNE'!$Q$2:$Q$707,'Faturamento NNE'!$E$2:$E$707,'Infos Relatório'!$B$2,'Faturamento NNE'!$F$2:$F$707,'Infos Relatório'!$B46,'Faturamento NNE'!$AA$2:$AA$707,'Infos Relatório'!AS$1,'Faturamento NNE'!$U$2:$U$707,"Sim")</f>
        <v>0</v>
      </c>
      <c r="AW46" s="227" t="e">
        <f t="shared" si="6"/>
        <v>#DIV/0!</v>
      </c>
      <c r="AX46" s="545">
        <f>SUMIFS('Faturamento NNE'!$I$2:$I$707,'Faturamento NNE'!$E$2:$E$707,'Infos Relatório'!$B$2,'Faturamento NNE'!$F$2:$F$707,'Infos Relatório'!$B46,'Faturamento NNE'!$AA$2:$AA$707,'Infos Relatório'!AS$1)</f>
        <v>0</v>
      </c>
      <c r="AY46" s="541">
        <f>COUNTIFS('Faturamento NNE'!$E$2:$E$707,'Infos Relatório'!$B$2,'Faturamento NNE'!$F$2:$F$707,'Infos Relatório'!$B46,'Faturamento NNE'!$AA$2:$AA$707,'Infos Relatório'!AY$1)</f>
        <v>0</v>
      </c>
      <c r="AZ46" s="542">
        <f>SUMIFS('Faturamento NNE'!$H$2:$H$707,'Faturamento NNE'!$E$2:$E$707,'Infos Relatório'!$B$2,'Faturamento NNE'!$F$2:$F$707,'Infos Relatório'!$B46,'Faturamento NNE'!$AA$2:$AA$707,'Infos Relatório'!AY$1)</f>
        <v>0</v>
      </c>
      <c r="BA46" s="542">
        <f>SUMIFS('Faturamento NNE'!$K$2:$K$707,'Faturamento NNE'!$E$2:$E$707,'Infos Relatório'!$B$2,'Faturamento NNE'!$F$2:$F$707,'Infos Relatório'!$B46,'Faturamento NNE'!$AA$2:$AA$707,'Infos Relatório'!AY$1)</f>
        <v>0</v>
      </c>
      <c r="BB46" s="546">
        <f>SUMIFS('Faturamento NNE'!$P$2:$P$707,'Faturamento NNE'!$E$2:$E$707,'Infos Relatório'!$B$2,'Faturamento NNE'!$F$2:$F$707,'Infos Relatório'!$B46,'Faturamento NNE'!$AA$2:$AA$707,'Infos Relatório'!AY$1,'Faturamento NNE'!$U$2:$U$707,"Sim")+SUMIFS('Faturamento NNE'!$Q$2:$Q$707,'Faturamento NNE'!$E$2:$E$707,'Infos Relatório'!$B$2,'Faturamento NNE'!$F$2:$F$707,'Infos Relatório'!$B46,'Faturamento NNE'!$AA$2:$AA$707,'Infos Relatório'!AY$1,'Faturamento NNE'!$U$2:$U$707,"Sim")</f>
        <v>0</v>
      </c>
      <c r="BC46" s="227" t="e">
        <f t="shared" si="7"/>
        <v>#DIV/0!</v>
      </c>
      <c r="BD46" s="545">
        <f>SUMIFS('Faturamento NNE'!$I$2:$I$707,'Faturamento NNE'!$E$2:$E$707,'Infos Relatório'!$B$2,'Faturamento NNE'!$F$2:$F$707,'Infos Relatório'!$B46,'Faturamento NNE'!$AA$2:$AA$707,'Infos Relatório'!AY$1)</f>
        <v>0</v>
      </c>
      <c r="BE46" s="541">
        <f>COUNTIFS('Faturamento NNE'!$E$2:$E$707,'Infos Relatório'!$B$2,'Faturamento NNE'!$F$2:$F$707,'Infos Relatório'!$B46,'Faturamento NNE'!$AA$2:$AA$707,'Infos Relatório'!BE$1)</f>
        <v>0</v>
      </c>
      <c r="BF46" s="542">
        <f>SUMIFS('Faturamento NNE'!$H$2:$H$707,'Faturamento NNE'!$E$2:$E$707,'Infos Relatório'!$B$2,'Faturamento NNE'!$F$2:$F$707,'Infos Relatório'!$B46,'Faturamento NNE'!$AA$2:$AA$707,'Infos Relatório'!BE$1)</f>
        <v>0</v>
      </c>
      <c r="BG46" s="542">
        <f>SUMIFS('Faturamento NNE'!$K$2:$K$707,'Faturamento NNE'!$E$2:$E$707,'Infos Relatório'!$B$2,'Faturamento NNE'!$F$2:$F$707,'Infos Relatório'!$B46,'Faturamento NNE'!$AA$2:$AA$707,'Infos Relatório'!BE$1)</f>
        <v>0</v>
      </c>
      <c r="BH46" s="546">
        <f>SUMIFS('Faturamento NNE'!$P$2:$P$707,'Faturamento NNE'!$E$2:$E$707,'Infos Relatório'!$B$2,'Faturamento NNE'!$F$2:$F$707,'Infos Relatório'!$B46,'Faturamento NNE'!$AA$2:$AA$707,'Infos Relatório'!BE$1,'Faturamento NNE'!$U$2:$U$707,"Sim")+SUMIFS('Faturamento NNE'!$Q$2:$Q$707,'Faturamento NNE'!$E$2:$E$707,'Infos Relatório'!$B$2,'Faturamento NNE'!$F$2:$F$707,'Infos Relatório'!$B46,'Faturamento NNE'!$AA$2:$AA$707,'Infos Relatório'!BE$1,'Faturamento NNE'!$U$2:$U$707,"Sim")</f>
        <v>0</v>
      </c>
      <c r="BI46" s="227" t="e">
        <f t="shared" si="8"/>
        <v>#DIV/0!</v>
      </c>
      <c r="BJ46" s="545">
        <f>SUMIFS('Faturamento NNE'!$I$2:$I$707,'Faturamento NNE'!$E$2:$E$707,'Infos Relatório'!$B$2,'Faturamento NNE'!$F$2:$F$707,'Infos Relatório'!$B46,'Faturamento NNE'!$AA$2:$AA$707,'Infos Relatório'!BE$1)</f>
        <v>0</v>
      </c>
      <c r="BK46" s="541">
        <f>COUNTIFS('Faturamento NNE'!$E$2:$E$707,'Infos Relatório'!$B$2,'Faturamento NNE'!$F$2:$F$707,'Infos Relatório'!$B46,'Faturamento NNE'!$AA$2:$AA$707,'Infos Relatório'!BK$1)</f>
        <v>0</v>
      </c>
      <c r="BL46" s="542">
        <f>SUMIFS('Faturamento NNE'!$H$2:$H$707,'Faturamento NNE'!$E$2:$E$707,'Infos Relatório'!$B$2,'Faturamento NNE'!$F$2:$F$707,'Infos Relatório'!$B46,'Faturamento NNE'!$AA$2:$AA$707,'Infos Relatório'!BK$1)</f>
        <v>0</v>
      </c>
      <c r="BM46" s="542">
        <f>SUMIFS('Faturamento NNE'!$K$2:$K$707,'Faturamento NNE'!$E$2:$E$707,'Infos Relatório'!$B$2,'Faturamento NNE'!$F$2:$F$707,'Infos Relatório'!$B46,'Faturamento NNE'!$AA$2:$AA$707,'Infos Relatório'!BK$1)</f>
        <v>0</v>
      </c>
      <c r="BN46" s="546">
        <f>SUMIFS('Faturamento NNE'!$P$2:$P$707,'Faturamento NNE'!$E$2:$E$707,'Infos Relatório'!$B$2,'Faturamento NNE'!$F$2:$F$707,'Infos Relatório'!$B46,'Faturamento NNE'!$AA$2:$AA$707,'Infos Relatório'!BK$1,'Faturamento NNE'!$U$2:$U$707,"Sim")+SUMIFS('Faturamento NNE'!$Q$2:$Q$707,'Faturamento NNE'!$E$2:$E$707,'Infos Relatório'!$B$2,'Faturamento NNE'!$F$2:$F$707,'Infos Relatório'!$B46,'Faturamento NNE'!$AA$2:$AA$707,'Infos Relatório'!BK$1,'Faturamento NNE'!$U$2:$U$707,"Sim")</f>
        <v>0</v>
      </c>
      <c r="BO46" s="227" t="e">
        <f t="shared" si="9"/>
        <v>#DIV/0!</v>
      </c>
      <c r="BP46" s="545">
        <f>SUMIFS('Faturamento NNE'!$I$2:$I$707,'Faturamento NNE'!$E$2:$E$707,'Infos Relatório'!$B$2,'Faturamento NNE'!$F$2:$F$707,'Infos Relatório'!$B46,'Faturamento NNE'!$AA$2:$AA$707,'Infos Relatório'!BK$1)</f>
        <v>0</v>
      </c>
      <c r="BQ46" s="541">
        <f>COUNTIFS('Faturamento NNE'!$E$2:$E$707,'Infos Relatório'!$B$2,'Faturamento NNE'!$F$2:$F$707,'Infos Relatório'!$B46,'Faturamento NNE'!$AA$2:$AA$707,'Infos Relatório'!BQ$1)</f>
        <v>0</v>
      </c>
      <c r="BR46" s="542">
        <f>SUMIFS('Faturamento NNE'!$H$2:$H$707,'Faturamento NNE'!$E$2:$E$707,'Infos Relatório'!$B$2,'Faturamento NNE'!$F$2:$F$707,'Infos Relatório'!$B46,'Faturamento NNE'!$AA$2:$AA$707,'Infos Relatório'!BQ$1)</f>
        <v>0</v>
      </c>
      <c r="BS46" s="542">
        <f>SUMIFS('Faturamento NNE'!$K$2:$K$707,'Faturamento NNE'!$E$2:$E$707,'Infos Relatório'!$B$2,'Faturamento NNE'!$F$2:$F$707,'Infos Relatório'!$B46,'Faturamento NNE'!$AA$2:$AA$707,'Infos Relatório'!BQ$1)</f>
        <v>0</v>
      </c>
      <c r="BT46" s="546">
        <f>SUMIFS('Faturamento NNE'!$P$2:$P$707,'Faturamento NNE'!$E$2:$E$707,'Infos Relatório'!$B$2,'Faturamento NNE'!$F$2:$F$707,'Infos Relatório'!$B46,'Faturamento NNE'!$AA$2:$AA$707,'Infos Relatório'!BQ$1,'Faturamento NNE'!$U$2:$U$707,"Sim")+SUMIFS('Faturamento NNE'!$Q$2:$Q$707,'Faturamento NNE'!$E$2:$E$707,'Infos Relatório'!$B$2,'Faturamento NNE'!$F$2:$F$707,'Infos Relatório'!$B46,'Faturamento NNE'!$AA$2:$AA$707,'Infos Relatório'!BQ$1,'Faturamento NNE'!$U$2:$U$707,"Sim")</f>
        <v>0</v>
      </c>
      <c r="BU46" s="227" t="e">
        <f t="shared" si="10"/>
        <v>#DIV/0!</v>
      </c>
      <c r="BV46" s="545">
        <f>SUMIFS('Faturamento NNE'!$I$2:$I$707,'Faturamento NNE'!$E$2:$E$707,'Infos Relatório'!$B$2,'Faturamento NNE'!$F$2:$F$707,'Infos Relatório'!$B46,'Faturamento NNE'!$AA$2:$AA$707,'Infos Relatório'!BQ$1)</f>
        <v>0</v>
      </c>
    </row>
    <row r="47" spans="2:74">
      <c r="B47" s="217" t="s">
        <v>174</v>
      </c>
      <c r="C47" s="541">
        <f>COUNTIFS('Faturamento NNE'!$E$2:$E$707,'Infos Relatório'!$B$2,'Faturamento NNE'!$F$2:$F$707,'Infos Relatório'!$B47,'Faturamento NNE'!$AA$2:$AA$707,'Infos Relatório'!C$1)</f>
        <v>0</v>
      </c>
      <c r="D47" s="542">
        <f>SUMIFS('Faturamento NNE'!$H$2:$H$707,'Faturamento NNE'!$E$2:$E$707,'Infos Relatório'!$B$2,'Faturamento NNE'!$F$2:$F$707,'Infos Relatório'!$B47,'Faturamento NNE'!$AA$2:$AA$707,'Infos Relatório'!C$1)</f>
        <v>0</v>
      </c>
      <c r="E47" s="543">
        <f>SUMIFS('Faturamento NNE'!$K$2:$K$707,'Faturamento NNE'!$E$2:$E$707,'Infos Relatório'!$B$2,'Faturamento NNE'!$F$2:$F$707,'Infos Relatório'!$B47,'Faturamento NNE'!$AA$2:$AA$707,'Infos Relatório'!C$1)</f>
        <v>0</v>
      </c>
      <c r="F47" s="544">
        <f>SUMIFS('Faturamento NNE'!$P$2:$P$707,'Faturamento NNE'!$E$2:$E$707,'Infos Relatório'!$B$2,'Faturamento NNE'!$F$2:$F$707,'Infos Relatório'!$B47,'Faturamento NNE'!$AA$2:$AA$707,'Infos Relatório'!C$1,'Faturamento NNE'!$U$2:$U$707,"Sim")+SUMIFS('Faturamento NNE'!$Q$2:$Q$707,'Faturamento NNE'!$E$2:$E$707,'Infos Relatório'!$B$2,'Faturamento NNE'!$F$2:$F$707,'Infos Relatório'!$B47,'Faturamento NNE'!$AA$2:$AA$707,'Infos Relatório'!C$1,'Faturamento NNE'!$U$2:$U$707,"Sim")</f>
        <v>0</v>
      </c>
      <c r="G47" s="283" t="e">
        <f t="shared" si="11"/>
        <v>#DIV/0!</v>
      </c>
      <c r="H47" s="545">
        <f>SUMIFS('Faturamento NNE'!$I$2:$I$707,'Faturamento NNE'!$E$2:$E$707,'Infos Relatório'!$B$2,'Faturamento NNE'!$F$2:$F$707,'Infos Relatório'!$B47,'Faturamento NNE'!$AA$2:$AA$707,'Infos Relatório'!C$1)</f>
        <v>0</v>
      </c>
      <c r="I47" s="541">
        <f>COUNTIFS('Faturamento NNE'!$E$2:$E$707,'Infos Relatório'!$B$2,'Faturamento NNE'!$F$2:$F$707,'Infos Relatório'!$B47,'Faturamento NNE'!$AA$2:$AA$707,'Infos Relatório'!I$1)</f>
        <v>0</v>
      </c>
      <c r="J47" s="542">
        <f>SUMIFS('Faturamento NNE'!$H$2:$H$707,'Faturamento NNE'!$E$2:$E$707,'Infos Relatório'!$B$2,'Faturamento NNE'!$F$2:$F$707,'Infos Relatório'!$B47,'Faturamento NNE'!$AA$2:$AA$707,'Infos Relatório'!I$1)</f>
        <v>0</v>
      </c>
      <c r="K47" s="543">
        <f>SUMIFS('Faturamento NNE'!$K$2:$K$707,'Faturamento NNE'!$E$2:$E$707,'Infos Relatório'!$B$2,'Faturamento NNE'!$F$2:$F$707,'Infos Relatório'!$B47,'Faturamento NNE'!$AA$2:$AA$707,'Infos Relatório'!I$1)</f>
        <v>0</v>
      </c>
      <c r="L47" s="544">
        <f>SUMIFS('Faturamento NNE'!$P$2:$P$707,'Faturamento NNE'!$E$2:$E$707,'Infos Relatório'!$B$2,'Faturamento NNE'!$F$2:$F$707,'Infos Relatório'!$B47,'Faturamento NNE'!$AA$2:$AA$707,'Infos Relatório'!I$1,'Faturamento NNE'!$U$2:$U$707,"Sim")+SUMIFS('Faturamento NNE'!$Q$2:$Q$707,'Faturamento NNE'!$E$2:$E$707,'Infos Relatório'!$B$2,'Faturamento NNE'!$F$2:$F$707,'Infos Relatório'!$B47,'Faturamento NNE'!$AA$2:$AA$707,'Infos Relatório'!I$1,'Faturamento NNE'!$U$2:$U$707,"Sim")</f>
        <v>0</v>
      </c>
      <c r="M47" s="283" t="e">
        <f t="shared" si="0"/>
        <v>#DIV/0!</v>
      </c>
      <c r="N47" s="545">
        <f>SUMIFS('Faturamento NNE'!$I$2:$I$707,'Faturamento NNE'!$E$2:$E$707,'Infos Relatório'!$B$2,'Faturamento NNE'!$F$2:$F$707,'Infos Relatório'!$B47,'Faturamento NNE'!$AA$2:$AA$707,'Infos Relatório'!I$1)</f>
        <v>0</v>
      </c>
      <c r="O47" s="541">
        <f>COUNTIFS('Faturamento NNE'!$E$2:$E$707,'Infos Relatório'!$B$2,'Faturamento NNE'!$F$2:$F$707,'Infos Relatório'!$B47,'Faturamento NNE'!$AA$2:$AA$707,'Infos Relatório'!O$1)</f>
        <v>0</v>
      </c>
      <c r="P47" s="542">
        <f>SUMIFS('Faturamento NNE'!$H$2:$H$707,'Faturamento NNE'!$E$2:$E$707,'Infos Relatório'!$B$2,'Faturamento NNE'!$F$2:$F$707,'Infos Relatório'!$B47,'Faturamento NNE'!$AA$2:$AA$707,'Infos Relatório'!O$1)</f>
        <v>0</v>
      </c>
      <c r="Q47" s="542">
        <f>SUMIFS('Faturamento NNE'!$K$2:$K$707,'Faturamento NNE'!$E$2:$E$707,'Infos Relatório'!$B$2,'Faturamento NNE'!$F$2:$F$707,'Infos Relatório'!$B47,'Faturamento NNE'!$AA$2:$AA$707,'Infos Relatório'!O$1)</f>
        <v>0</v>
      </c>
      <c r="R47" s="546">
        <f>SUMIFS('Faturamento NNE'!$P$2:$P$707,'Faturamento NNE'!$E$2:$E$707,'Infos Relatório'!$B$2,'Faturamento NNE'!$F$2:$F$707,'Infos Relatório'!$B47,'Faturamento NNE'!$AA$2:$AA$707,'Infos Relatório'!O$1,'Faturamento NNE'!$U$2:$U$707,"Sim")+SUMIFS('Faturamento NNE'!$Q$2:$Q$707,'Faturamento NNE'!$E$2:$E$707,'Infos Relatório'!$B$2,'Faturamento NNE'!$F$2:$F$707,'Infos Relatório'!$B47,'Faturamento NNE'!$AA$2:$AA$707,'Infos Relatório'!O$1,'Faturamento NNE'!$U$2:$U$707,"Sim")</f>
        <v>0</v>
      </c>
      <c r="S47" s="227" t="e">
        <f t="shared" si="1"/>
        <v>#DIV/0!</v>
      </c>
      <c r="T47" s="545">
        <f>SUMIFS('Faturamento NNE'!$I$2:$I$707,'Faturamento NNE'!$E$2:$E$707,'Infos Relatório'!$B$2,'Faturamento NNE'!$F$2:$F$707,'Infos Relatório'!$B47,'Faturamento NNE'!$AA$2:$AA$707,'Infos Relatório'!O$1)</f>
        <v>0</v>
      </c>
      <c r="U47" s="541">
        <f>COUNTIFS('Faturamento NNE'!$E$2:$E$707,'Infos Relatório'!$B$2,'Faturamento NNE'!$F$2:$F$707,'Infos Relatório'!$B47,'Faturamento NNE'!$AA$2:$AA$707,'Infos Relatório'!U$1)</f>
        <v>0</v>
      </c>
      <c r="V47" s="542">
        <f>SUMIFS('Faturamento NNE'!$H$2:$H$707,'Faturamento NNE'!$E$2:$E$707,'Infos Relatório'!$B$2,'Faturamento NNE'!$F$2:$F$707,'Infos Relatório'!$B47,'Faturamento NNE'!$AA$2:$AA$707,'Infos Relatório'!U$1)</f>
        <v>0</v>
      </c>
      <c r="W47" s="542">
        <f>SUMIFS('Faturamento NNE'!$K$2:$K$707,'Faturamento NNE'!$E$2:$E$707,'Infos Relatório'!$B$2,'Faturamento NNE'!$F$2:$F$707,'Infos Relatório'!$B47,'Faturamento NNE'!$AA$2:$AA$707,'Infos Relatório'!U$1)</f>
        <v>0</v>
      </c>
      <c r="X47" s="546">
        <f>SUMIFS('Faturamento NNE'!$P$2:$P$707,'Faturamento NNE'!$E$2:$E$707,'Infos Relatório'!$B$2,'Faturamento NNE'!$F$2:$F$707,'Infos Relatório'!$B47,'Faturamento NNE'!$AA$2:$AA$707,'Infos Relatório'!U$1,'Faturamento NNE'!$U$2:$U$707,"Sim")+SUMIFS('Faturamento NNE'!$Q$2:$Q$707,'Faturamento NNE'!$E$2:$E$707,'Infos Relatório'!$B$2,'Faturamento NNE'!$F$2:$F$707,'Infos Relatório'!$B47,'Faturamento NNE'!$AA$2:$AA$707,'Infos Relatório'!U$1,'Faturamento NNE'!$U$2:$U$707,"Sim")</f>
        <v>0</v>
      </c>
      <c r="Y47" s="227" t="e">
        <f t="shared" si="2"/>
        <v>#DIV/0!</v>
      </c>
      <c r="Z47" s="545">
        <f>SUMIFS('Faturamento NNE'!$I$2:$I$707,'Faturamento NNE'!$E$2:$E$707,'Infos Relatório'!$B$2,'Faturamento NNE'!$F$2:$F$707,'Infos Relatório'!$B47,'Faturamento NNE'!$AA$2:$AA$707,'Infos Relatório'!U$1)</f>
        <v>0</v>
      </c>
      <c r="AA47" s="541">
        <f>COUNTIFS('Faturamento NNE'!$E$2:$E$707,'Infos Relatório'!$B$2,'Faturamento NNE'!$F$2:$F$707,'Infos Relatório'!$B47,'Faturamento NNE'!$AA$2:$AA$707,'Infos Relatório'!AA$1)</f>
        <v>0</v>
      </c>
      <c r="AB47" s="542">
        <f>SUMIFS('Faturamento NNE'!$H$2:$H$707,'Faturamento NNE'!$E$2:$E$707,'Infos Relatório'!$B$2,'Faturamento NNE'!$F$2:$F$707,'Infos Relatório'!$B47,'Faturamento NNE'!$AA$2:$AA$707,'Infos Relatório'!AA$1)</f>
        <v>0</v>
      </c>
      <c r="AC47" s="542">
        <f>SUMIFS('Faturamento NNE'!$K$2:$K$707,'Faturamento NNE'!$E$2:$E$707,'Infos Relatório'!$B$2,'Faturamento NNE'!$F$2:$F$707,'Infos Relatório'!$B47,'Faturamento NNE'!$AA$2:$AA$707,'Infos Relatório'!AA$1)</f>
        <v>0</v>
      </c>
      <c r="AD47" s="546">
        <f>SUMIFS('Faturamento NNE'!$P$2:$P$707,'Faturamento NNE'!$E$2:$E$707,'Infos Relatório'!$B$2,'Faturamento NNE'!$F$2:$F$707,'Infos Relatório'!$B47,'Faturamento NNE'!$AA$2:$AA$707,'Infos Relatório'!AA$1,'Faturamento NNE'!$U$2:$U$707,"Sim")+SUMIFS('Faturamento NNE'!$Q$2:$Q$707,'Faturamento NNE'!$E$2:$E$707,'Infos Relatório'!$B$2,'Faturamento NNE'!$F$2:$F$707,'Infos Relatório'!$B47,'Faturamento NNE'!$AA$2:$AA$707,'Infos Relatório'!AA$1,'Faturamento NNE'!$U$2:$U$707,"Sim")</f>
        <v>0</v>
      </c>
      <c r="AE47" s="227" t="e">
        <f t="shared" si="3"/>
        <v>#DIV/0!</v>
      </c>
      <c r="AF47" s="545">
        <f>SUMIFS('Faturamento NNE'!$I$2:$I$707,'Faturamento NNE'!$E$2:$E$707,'Infos Relatório'!$B$2,'Faturamento NNE'!$F$2:$F$707,'Infos Relatório'!$B47,'Faturamento NNE'!$AA$2:$AA$707,'Infos Relatório'!AA$1)</f>
        <v>0</v>
      </c>
      <c r="AG47" s="541">
        <f>COUNTIFS('Faturamento NNE'!$E$2:$E$707,'Infos Relatório'!$B$2,'Faturamento NNE'!$F$2:$F$707,'Infos Relatório'!$B47,'Faturamento NNE'!$AA$2:$AA$707,'Infos Relatório'!AG$1)</f>
        <v>0</v>
      </c>
      <c r="AH47" s="542">
        <f>SUMIFS('Faturamento NNE'!$H$2:$H$707,'Faturamento NNE'!$E$2:$E$707,'Infos Relatório'!$B$2,'Faturamento NNE'!$F$2:$F$707,'Infos Relatório'!$B47,'Faturamento NNE'!$AA$2:$AA$707,'Infos Relatório'!AG$1)</f>
        <v>0</v>
      </c>
      <c r="AI47" s="542">
        <f>SUMIFS('Faturamento NNE'!$K$2:$K$707,'Faturamento NNE'!$E$2:$E$707,'Infos Relatório'!$B$2,'Faturamento NNE'!$F$2:$F$707,'Infos Relatório'!$B47,'Faturamento NNE'!$AA$2:$AA$707,'Infos Relatório'!AG$1)</f>
        <v>0</v>
      </c>
      <c r="AJ47" s="546">
        <f>SUMIFS('Faturamento NNE'!$P$2:$P$707,'Faturamento NNE'!$E$2:$E$707,'Infos Relatório'!$B$2,'Faturamento NNE'!$F$2:$F$707,'Infos Relatório'!$B47,'Faturamento NNE'!$AA$2:$AA$707,'Infos Relatório'!AG$1,'Faturamento NNE'!$U$2:$U$707,"Sim")+SUMIFS('Faturamento NNE'!$Q$2:$Q$707,'Faturamento NNE'!$E$2:$E$707,'Infos Relatório'!$B$2,'Faturamento NNE'!$F$2:$F$707,'Infos Relatório'!$B47,'Faturamento NNE'!$AA$2:$AA$707,'Infos Relatório'!AG$1,'Faturamento NNE'!$U$2:$U$707,"Sim")</f>
        <v>0</v>
      </c>
      <c r="AK47" s="227" t="e">
        <f t="shared" si="4"/>
        <v>#DIV/0!</v>
      </c>
      <c r="AL47" s="545">
        <f>SUMIFS('Faturamento NNE'!$I$2:$I$707,'Faturamento NNE'!$E$2:$E$707,'Infos Relatório'!$B$2,'Faturamento NNE'!$F$2:$F$707,'Infos Relatório'!$B47,'Faturamento NNE'!$AA$2:$AA$707,'Infos Relatório'!AG$1)</f>
        <v>0</v>
      </c>
      <c r="AM47" s="541">
        <f>COUNTIFS('Faturamento NNE'!$E$2:$E$707,'Infos Relatório'!$B$2,'Faturamento NNE'!$F$2:$F$707,'Infos Relatório'!$B47,'Faturamento NNE'!$AA$2:$AA$707,'Infos Relatório'!AM$1)</f>
        <v>0</v>
      </c>
      <c r="AN47" s="542">
        <f>SUMIFS('Faturamento NNE'!$H$2:$H$707,'Faturamento NNE'!$E$2:$E$707,'Infos Relatório'!$B$2,'Faturamento NNE'!$F$2:$F$707,'Infos Relatório'!$B47,'Faturamento NNE'!$AA$2:$AA$707,'Infos Relatório'!AM$1)</f>
        <v>0</v>
      </c>
      <c r="AO47" s="542">
        <f>SUMIFS('Faturamento NNE'!$K$2:$K$707,'Faturamento NNE'!$E$2:$E$707,'Infos Relatório'!$B$2,'Faturamento NNE'!$F$2:$F$707,'Infos Relatório'!$B47,'Faturamento NNE'!$AA$2:$AA$707,'Infos Relatório'!AM$1)</f>
        <v>0</v>
      </c>
      <c r="AP47" s="546">
        <f>SUMIFS('Faturamento NNE'!$P$2:$P$707,'Faturamento NNE'!$E$2:$E$707,'Infos Relatório'!$B$2,'Faturamento NNE'!$F$2:$F$707,'Infos Relatório'!$B47,'Faturamento NNE'!$AA$2:$AA$707,'Infos Relatório'!AM$1,'Faturamento NNE'!$U$2:$U$707,"Sim")+SUMIFS('Faturamento NNE'!$Q$2:$Q$707,'Faturamento NNE'!$E$2:$E$707,'Infos Relatório'!$B$2,'Faturamento NNE'!$F$2:$F$707,'Infos Relatório'!$B47,'Faturamento NNE'!$AA$2:$AA$707,'Infos Relatório'!AM$1,'Faturamento NNE'!$U$2:$U$707,"Sim")</f>
        <v>0</v>
      </c>
      <c r="AQ47" s="227" t="e">
        <f t="shared" si="5"/>
        <v>#DIV/0!</v>
      </c>
      <c r="AR47" s="545">
        <f>SUMIFS('Faturamento NNE'!$I$2:$I$707,'Faturamento NNE'!$E$2:$E$707,'Infos Relatório'!$B$2,'Faturamento NNE'!$F$2:$F$707,'Infos Relatório'!$B47,'Faturamento NNE'!$AA$2:$AA$707,'Infos Relatório'!AM$1)</f>
        <v>0</v>
      </c>
      <c r="AS47" s="541">
        <f>COUNTIFS('Faturamento NNE'!$E$2:$E$707,'Infos Relatório'!$B$2,'Faturamento NNE'!$F$2:$F$707,'Infos Relatório'!$B47,'Faturamento NNE'!$AA$2:$AA$707,'Infos Relatório'!AS$1)</f>
        <v>0</v>
      </c>
      <c r="AT47" s="542">
        <f>SUMIFS('Faturamento NNE'!$H$2:$H$707,'Faturamento NNE'!$E$2:$E$707,'Infos Relatório'!$B$2,'Faturamento NNE'!$F$2:$F$707,'Infos Relatório'!$B47,'Faturamento NNE'!$AA$2:$AA$707,'Infos Relatório'!AS$1)</f>
        <v>0</v>
      </c>
      <c r="AU47" s="542">
        <f>SUMIFS('Faturamento NNE'!$K$2:$K$707,'Faturamento NNE'!$E$2:$E$707,'Infos Relatório'!$B$2,'Faturamento NNE'!$F$2:$F$707,'Infos Relatório'!$B47,'Faturamento NNE'!$AA$2:$AA$707,'Infos Relatório'!AS$1)</f>
        <v>0</v>
      </c>
      <c r="AV47" s="546">
        <f>SUMIFS('Faturamento NNE'!$P$2:$P$707,'Faturamento NNE'!$E$2:$E$707,'Infos Relatório'!$B$2,'Faturamento NNE'!$F$2:$F$707,'Infos Relatório'!$B47,'Faturamento NNE'!$AA$2:$AA$707,'Infos Relatório'!AS$1,'Faturamento NNE'!$U$2:$U$707,"Sim")+SUMIFS('Faturamento NNE'!$Q$2:$Q$707,'Faturamento NNE'!$E$2:$E$707,'Infos Relatório'!$B$2,'Faturamento NNE'!$F$2:$F$707,'Infos Relatório'!$B47,'Faturamento NNE'!$AA$2:$AA$707,'Infos Relatório'!AS$1,'Faturamento NNE'!$U$2:$U$707,"Sim")</f>
        <v>0</v>
      </c>
      <c r="AW47" s="227" t="e">
        <f t="shared" si="6"/>
        <v>#DIV/0!</v>
      </c>
      <c r="AX47" s="545">
        <f>SUMIFS('Faturamento NNE'!$I$2:$I$707,'Faturamento NNE'!$E$2:$E$707,'Infos Relatório'!$B$2,'Faturamento NNE'!$F$2:$F$707,'Infos Relatório'!$B47,'Faturamento NNE'!$AA$2:$AA$707,'Infos Relatório'!AS$1)</f>
        <v>0</v>
      </c>
      <c r="AY47" s="541">
        <f>COUNTIFS('Faturamento NNE'!$E$2:$E$707,'Infos Relatório'!$B$2,'Faturamento NNE'!$F$2:$F$707,'Infos Relatório'!$B47,'Faturamento NNE'!$AA$2:$AA$707,'Infos Relatório'!AY$1)</f>
        <v>0</v>
      </c>
      <c r="AZ47" s="542">
        <f>SUMIFS('Faturamento NNE'!$H$2:$H$707,'Faturamento NNE'!$E$2:$E$707,'Infos Relatório'!$B$2,'Faturamento NNE'!$F$2:$F$707,'Infos Relatório'!$B47,'Faturamento NNE'!$AA$2:$AA$707,'Infos Relatório'!AY$1)</f>
        <v>0</v>
      </c>
      <c r="BA47" s="542">
        <f>SUMIFS('Faturamento NNE'!$K$2:$K$707,'Faturamento NNE'!$E$2:$E$707,'Infos Relatório'!$B$2,'Faturamento NNE'!$F$2:$F$707,'Infos Relatório'!$B47,'Faturamento NNE'!$AA$2:$AA$707,'Infos Relatório'!AY$1)</f>
        <v>0</v>
      </c>
      <c r="BB47" s="546">
        <f>SUMIFS('Faturamento NNE'!$P$2:$P$707,'Faturamento NNE'!$E$2:$E$707,'Infos Relatório'!$B$2,'Faturamento NNE'!$F$2:$F$707,'Infos Relatório'!$B47,'Faturamento NNE'!$AA$2:$AA$707,'Infos Relatório'!AY$1,'Faturamento NNE'!$U$2:$U$707,"Sim")+SUMIFS('Faturamento NNE'!$Q$2:$Q$707,'Faturamento NNE'!$E$2:$E$707,'Infos Relatório'!$B$2,'Faturamento NNE'!$F$2:$F$707,'Infos Relatório'!$B47,'Faturamento NNE'!$AA$2:$AA$707,'Infos Relatório'!AY$1,'Faturamento NNE'!$U$2:$U$707,"Sim")</f>
        <v>0</v>
      </c>
      <c r="BC47" s="227" t="e">
        <f t="shared" si="7"/>
        <v>#DIV/0!</v>
      </c>
      <c r="BD47" s="545">
        <f>SUMIFS('Faturamento NNE'!$I$2:$I$707,'Faturamento NNE'!$E$2:$E$707,'Infos Relatório'!$B$2,'Faturamento NNE'!$F$2:$F$707,'Infos Relatório'!$B47,'Faturamento NNE'!$AA$2:$AA$707,'Infos Relatório'!AY$1)</f>
        <v>0</v>
      </c>
      <c r="BE47" s="541">
        <f>COUNTIFS('Faturamento NNE'!$E$2:$E$707,'Infos Relatório'!$B$2,'Faturamento NNE'!$F$2:$F$707,'Infos Relatório'!$B47,'Faturamento NNE'!$AA$2:$AA$707,'Infos Relatório'!BE$1)</f>
        <v>0</v>
      </c>
      <c r="BF47" s="542">
        <f>SUMIFS('Faturamento NNE'!$H$2:$H$707,'Faturamento NNE'!$E$2:$E$707,'Infos Relatório'!$B$2,'Faturamento NNE'!$F$2:$F$707,'Infos Relatório'!$B47,'Faturamento NNE'!$AA$2:$AA$707,'Infos Relatório'!BE$1)</f>
        <v>0</v>
      </c>
      <c r="BG47" s="542">
        <f>SUMIFS('Faturamento NNE'!$K$2:$K$707,'Faturamento NNE'!$E$2:$E$707,'Infos Relatório'!$B$2,'Faturamento NNE'!$F$2:$F$707,'Infos Relatório'!$B47,'Faturamento NNE'!$AA$2:$AA$707,'Infos Relatório'!BE$1)</f>
        <v>0</v>
      </c>
      <c r="BH47" s="546">
        <f>SUMIFS('Faturamento NNE'!$P$2:$P$707,'Faturamento NNE'!$E$2:$E$707,'Infos Relatório'!$B$2,'Faturamento NNE'!$F$2:$F$707,'Infos Relatório'!$B47,'Faturamento NNE'!$AA$2:$AA$707,'Infos Relatório'!BE$1,'Faturamento NNE'!$U$2:$U$707,"Sim")+SUMIFS('Faturamento NNE'!$Q$2:$Q$707,'Faturamento NNE'!$E$2:$E$707,'Infos Relatório'!$B$2,'Faturamento NNE'!$F$2:$F$707,'Infos Relatório'!$B47,'Faturamento NNE'!$AA$2:$AA$707,'Infos Relatório'!BE$1,'Faturamento NNE'!$U$2:$U$707,"Sim")</f>
        <v>0</v>
      </c>
      <c r="BI47" s="227" t="e">
        <f t="shared" si="8"/>
        <v>#DIV/0!</v>
      </c>
      <c r="BJ47" s="545">
        <f>SUMIFS('Faturamento NNE'!$I$2:$I$707,'Faturamento NNE'!$E$2:$E$707,'Infos Relatório'!$B$2,'Faturamento NNE'!$F$2:$F$707,'Infos Relatório'!$B47,'Faturamento NNE'!$AA$2:$AA$707,'Infos Relatório'!BE$1)</f>
        <v>0</v>
      </c>
      <c r="BK47" s="541">
        <f>COUNTIFS('Faturamento NNE'!$E$2:$E$707,'Infos Relatório'!$B$2,'Faturamento NNE'!$F$2:$F$707,'Infos Relatório'!$B47,'Faturamento NNE'!$AA$2:$AA$707,'Infos Relatório'!BK$1)</f>
        <v>0</v>
      </c>
      <c r="BL47" s="542">
        <f>SUMIFS('Faturamento NNE'!$H$2:$H$707,'Faturamento NNE'!$E$2:$E$707,'Infos Relatório'!$B$2,'Faturamento NNE'!$F$2:$F$707,'Infos Relatório'!$B47,'Faturamento NNE'!$AA$2:$AA$707,'Infos Relatório'!BK$1)</f>
        <v>0</v>
      </c>
      <c r="BM47" s="542">
        <f>SUMIFS('Faturamento NNE'!$K$2:$K$707,'Faturamento NNE'!$E$2:$E$707,'Infos Relatório'!$B$2,'Faturamento NNE'!$F$2:$F$707,'Infos Relatório'!$B47,'Faturamento NNE'!$AA$2:$AA$707,'Infos Relatório'!BK$1)</f>
        <v>0</v>
      </c>
      <c r="BN47" s="546">
        <f>SUMIFS('Faturamento NNE'!$P$2:$P$707,'Faturamento NNE'!$E$2:$E$707,'Infos Relatório'!$B$2,'Faturamento NNE'!$F$2:$F$707,'Infos Relatório'!$B47,'Faturamento NNE'!$AA$2:$AA$707,'Infos Relatório'!BK$1,'Faturamento NNE'!$U$2:$U$707,"Sim")+SUMIFS('Faturamento NNE'!$Q$2:$Q$707,'Faturamento NNE'!$E$2:$E$707,'Infos Relatório'!$B$2,'Faturamento NNE'!$F$2:$F$707,'Infos Relatório'!$B47,'Faturamento NNE'!$AA$2:$AA$707,'Infos Relatório'!BK$1,'Faturamento NNE'!$U$2:$U$707,"Sim")</f>
        <v>0</v>
      </c>
      <c r="BO47" s="227" t="e">
        <f t="shared" si="9"/>
        <v>#DIV/0!</v>
      </c>
      <c r="BP47" s="545">
        <f>SUMIFS('Faturamento NNE'!$I$2:$I$707,'Faturamento NNE'!$E$2:$E$707,'Infos Relatório'!$B$2,'Faturamento NNE'!$F$2:$F$707,'Infos Relatório'!$B47,'Faturamento NNE'!$AA$2:$AA$707,'Infos Relatório'!BK$1)</f>
        <v>0</v>
      </c>
      <c r="BQ47" s="541">
        <f>COUNTIFS('Faturamento NNE'!$E$2:$E$707,'Infos Relatório'!$B$2,'Faturamento NNE'!$F$2:$F$707,'Infos Relatório'!$B47,'Faturamento NNE'!$AA$2:$AA$707,'Infos Relatório'!BQ$1)</f>
        <v>0</v>
      </c>
      <c r="BR47" s="542">
        <f>SUMIFS('Faturamento NNE'!$H$2:$H$707,'Faturamento NNE'!$E$2:$E$707,'Infos Relatório'!$B$2,'Faturamento NNE'!$F$2:$F$707,'Infos Relatório'!$B47,'Faturamento NNE'!$AA$2:$AA$707,'Infos Relatório'!BQ$1)</f>
        <v>0</v>
      </c>
      <c r="BS47" s="542">
        <f>SUMIFS('Faturamento NNE'!$K$2:$K$707,'Faturamento NNE'!$E$2:$E$707,'Infos Relatório'!$B$2,'Faturamento NNE'!$F$2:$F$707,'Infos Relatório'!$B47,'Faturamento NNE'!$AA$2:$AA$707,'Infos Relatório'!BQ$1)</f>
        <v>0</v>
      </c>
      <c r="BT47" s="546">
        <f>SUMIFS('Faturamento NNE'!$P$2:$P$707,'Faturamento NNE'!$E$2:$E$707,'Infos Relatório'!$B$2,'Faturamento NNE'!$F$2:$F$707,'Infos Relatório'!$B47,'Faturamento NNE'!$AA$2:$AA$707,'Infos Relatório'!BQ$1,'Faturamento NNE'!$U$2:$U$707,"Sim")+SUMIFS('Faturamento NNE'!$Q$2:$Q$707,'Faturamento NNE'!$E$2:$E$707,'Infos Relatório'!$B$2,'Faturamento NNE'!$F$2:$F$707,'Infos Relatório'!$B47,'Faturamento NNE'!$AA$2:$AA$707,'Infos Relatório'!BQ$1,'Faturamento NNE'!$U$2:$U$707,"Sim")</f>
        <v>0</v>
      </c>
      <c r="BU47" s="227" t="e">
        <f t="shared" si="10"/>
        <v>#DIV/0!</v>
      </c>
      <c r="BV47" s="545">
        <f>SUMIFS('Faturamento NNE'!$I$2:$I$707,'Faturamento NNE'!$E$2:$E$707,'Infos Relatório'!$B$2,'Faturamento NNE'!$F$2:$F$707,'Infos Relatório'!$B47,'Faturamento NNE'!$AA$2:$AA$707,'Infos Relatório'!BQ$1)</f>
        <v>0</v>
      </c>
    </row>
    <row r="48" spans="2:74">
      <c r="B48" s="217" t="s">
        <v>175</v>
      </c>
      <c r="C48" s="541">
        <f>COUNTIFS('Faturamento NNE'!$E$2:$E$707,'Infos Relatório'!$B$2,'Faturamento NNE'!$F$2:$F$707,'Infos Relatório'!$B48,'Faturamento NNE'!$AA$2:$AA$707,'Infos Relatório'!C$1)</f>
        <v>0</v>
      </c>
      <c r="D48" s="542">
        <f>SUMIFS('Faturamento NNE'!$H$2:$H$707,'Faturamento NNE'!$E$2:$E$707,'Infos Relatório'!$B$2,'Faturamento NNE'!$F$2:$F$707,'Infos Relatório'!$B48,'Faturamento NNE'!$AA$2:$AA$707,'Infos Relatório'!C$1)</f>
        <v>0</v>
      </c>
      <c r="E48" s="543">
        <f>SUMIFS('Faturamento NNE'!$K$2:$K$707,'Faturamento NNE'!$E$2:$E$707,'Infos Relatório'!$B$2,'Faturamento NNE'!$F$2:$F$707,'Infos Relatório'!$B48,'Faturamento NNE'!$AA$2:$AA$707,'Infos Relatório'!C$1)</f>
        <v>0</v>
      </c>
      <c r="F48" s="544">
        <f>SUMIFS('Faturamento NNE'!$P$2:$P$707,'Faturamento NNE'!$E$2:$E$707,'Infos Relatório'!$B$2,'Faturamento NNE'!$F$2:$F$707,'Infos Relatório'!$B48,'Faturamento NNE'!$AA$2:$AA$707,'Infos Relatório'!C$1,'Faturamento NNE'!$U$2:$U$707,"Sim")+SUMIFS('Faturamento NNE'!$Q$2:$Q$707,'Faturamento NNE'!$E$2:$E$707,'Infos Relatório'!$B$2,'Faturamento NNE'!$F$2:$F$707,'Infos Relatório'!$B48,'Faturamento NNE'!$AA$2:$AA$707,'Infos Relatório'!C$1,'Faturamento NNE'!$U$2:$U$707,"Sim")</f>
        <v>0</v>
      </c>
      <c r="G48" s="283" t="e">
        <f t="shared" si="11"/>
        <v>#DIV/0!</v>
      </c>
      <c r="H48" s="545">
        <f>SUMIFS('Faturamento NNE'!$I$2:$I$707,'Faturamento NNE'!$E$2:$E$707,'Infos Relatório'!$B$2,'Faturamento NNE'!$F$2:$F$707,'Infos Relatório'!$B48,'Faturamento NNE'!$AA$2:$AA$707,'Infos Relatório'!C$1)</f>
        <v>0</v>
      </c>
      <c r="I48" s="541">
        <f>COUNTIFS('Faturamento NNE'!$E$2:$E$707,'Infos Relatório'!$B$2,'Faturamento NNE'!$F$2:$F$707,'Infos Relatório'!$B48,'Faturamento NNE'!$AA$2:$AA$707,'Infos Relatório'!I$1)</f>
        <v>0</v>
      </c>
      <c r="J48" s="542">
        <f>SUMIFS('Faturamento NNE'!$H$2:$H$707,'Faturamento NNE'!$E$2:$E$707,'Infos Relatório'!$B$2,'Faturamento NNE'!$F$2:$F$707,'Infos Relatório'!$B48,'Faturamento NNE'!$AA$2:$AA$707,'Infos Relatório'!I$1)</f>
        <v>0</v>
      </c>
      <c r="K48" s="543">
        <f>SUMIFS('Faturamento NNE'!$K$2:$K$707,'Faturamento NNE'!$E$2:$E$707,'Infos Relatório'!$B$2,'Faturamento NNE'!$F$2:$F$707,'Infos Relatório'!$B48,'Faturamento NNE'!$AA$2:$AA$707,'Infos Relatório'!I$1)</f>
        <v>0</v>
      </c>
      <c r="L48" s="544">
        <f>SUMIFS('Faturamento NNE'!$P$2:$P$707,'Faturamento NNE'!$E$2:$E$707,'Infos Relatório'!$B$2,'Faturamento NNE'!$F$2:$F$707,'Infos Relatório'!$B48,'Faturamento NNE'!$AA$2:$AA$707,'Infos Relatório'!I$1,'Faturamento NNE'!$U$2:$U$707,"Sim")+SUMIFS('Faturamento NNE'!$Q$2:$Q$707,'Faturamento NNE'!$E$2:$E$707,'Infos Relatório'!$B$2,'Faturamento NNE'!$F$2:$F$707,'Infos Relatório'!$B48,'Faturamento NNE'!$AA$2:$AA$707,'Infos Relatório'!I$1,'Faturamento NNE'!$U$2:$U$707,"Sim")</f>
        <v>0</v>
      </c>
      <c r="M48" s="283" t="e">
        <f t="shared" si="0"/>
        <v>#DIV/0!</v>
      </c>
      <c r="N48" s="545">
        <f>SUMIFS('Faturamento NNE'!$I$2:$I$707,'Faturamento NNE'!$E$2:$E$707,'Infos Relatório'!$B$2,'Faturamento NNE'!$F$2:$F$707,'Infos Relatório'!$B48,'Faturamento NNE'!$AA$2:$AA$707,'Infos Relatório'!I$1)</f>
        <v>0</v>
      </c>
      <c r="O48" s="541">
        <f>COUNTIFS('Faturamento NNE'!$E$2:$E$707,'Infos Relatório'!$B$2,'Faturamento NNE'!$F$2:$F$707,'Infos Relatório'!$B48,'Faturamento NNE'!$AA$2:$AA$707,'Infos Relatório'!O$1)</f>
        <v>0</v>
      </c>
      <c r="P48" s="542">
        <f>SUMIFS('Faturamento NNE'!$H$2:$H$707,'Faturamento NNE'!$E$2:$E$707,'Infos Relatório'!$B$2,'Faturamento NNE'!$F$2:$F$707,'Infos Relatório'!$B48,'Faturamento NNE'!$AA$2:$AA$707,'Infos Relatório'!O$1)</f>
        <v>0</v>
      </c>
      <c r="Q48" s="542">
        <f>SUMIFS('Faturamento NNE'!$K$2:$K$707,'Faturamento NNE'!$E$2:$E$707,'Infos Relatório'!$B$2,'Faturamento NNE'!$F$2:$F$707,'Infos Relatório'!$B48,'Faturamento NNE'!$AA$2:$AA$707,'Infos Relatório'!O$1)</f>
        <v>0</v>
      </c>
      <c r="R48" s="546">
        <f>SUMIFS('Faturamento NNE'!$P$2:$P$707,'Faturamento NNE'!$E$2:$E$707,'Infos Relatório'!$B$2,'Faturamento NNE'!$F$2:$F$707,'Infos Relatório'!$B48,'Faturamento NNE'!$AA$2:$AA$707,'Infos Relatório'!O$1,'Faturamento NNE'!$U$2:$U$707,"Sim")+SUMIFS('Faturamento NNE'!$Q$2:$Q$707,'Faturamento NNE'!$E$2:$E$707,'Infos Relatório'!$B$2,'Faturamento NNE'!$F$2:$F$707,'Infos Relatório'!$B48,'Faturamento NNE'!$AA$2:$AA$707,'Infos Relatório'!O$1,'Faturamento NNE'!$U$2:$U$707,"Sim")</f>
        <v>0</v>
      </c>
      <c r="S48" s="227" t="e">
        <f t="shared" si="1"/>
        <v>#DIV/0!</v>
      </c>
      <c r="T48" s="545">
        <f>SUMIFS('Faturamento NNE'!$I$2:$I$707,'Faturamento NNE'!$E$2:$E$707,'Infos Relatório'!$B$2,'Faturamento NNE'!$F$2:$F$707,'Infos Relatório'!$B48,'Faturamento NNE'!$AA$2:$AA$707,'Infos Relatório'!O$1)</f>
        <v>0</v>
      </c>
      <c r="U48" s="541">
        <f>COUNTIFS('Faturamento NNE'!$E$2:$E$707,'Infos Relatório'!$B$2,'Faturamento NNE'!$F$2:$F$707,'Infos Relatório'!$B48,'Faturamento NNE'!$AA$2:$AA$707,'Infos Relatório'!U$1)</f>
        <v>0</v>
      </c>
      <c r="V48" s="542">
        <f>SUMIFS('Faturamento NNE'!$H$2:$H$707,'Faturamento NNE'!$E$2:$E$707,'Infos Relatório'!$B$2,'Faturamento NNE'!$F$2:$F$707,'Infos Relatório'!$B48,'Faturamento NNE'!$AA$2:$AA$707,'Infos Relatório'!U$1)</f>
        <v>0</v>
      </c>
      <c r="W48" s="542">
        <f>SUMIFS('Faturamento NNE'!$K$2:$K$707,'Faturamento NNE'!$E$2:$E$707,'Infos Relatório'!$B$2,'Faturamento NNE'!$F$2:$F$707,'Infos Relatório'!$B48,'Faturamento NNE'!$AA$2:$AA$707,'Infos Relatório'!U$1)</f>
        <v>0</v>
      </c>
      <c r="X48" s="546">
        <f>SUMIFS('Faturamento NNE'!$P$2:$P$707,'Faturamento NNE'!$E$2:$E$707,'Infos Relatório'!$B$2,'Faturamento NNE'!$F$2:$F$707,'Infos Relatório'!$B48,'Faturamento NNE'!$AA$2:$AA$707,'Infos Relatório'!U$1,'Faturamento NNE'!$U$2:$U$707,"Sim")+SUMIFS('Faturamento NNE'!$Q$2:$Q$707,'Faturamento NNE'!$E$2:$E$707,'Infos Relatório'!$B$2,'Faturamento NNE'!$F$2:$F$707,'Infos Relatório'!$B48,'Faturamento NNE'!$AA$2:$AA$707,'Infos Relatório'!U$1,'Faturamento NNE'!$U$2:$U$707,"Sim")</f>
        <v>0</v>
      </c>
      <c r="Y48" s="227" t="e">
        <f t="shared" si="2"/>
        <v>#DIV/0!</v>
      </c>
      <c r="Z48" s="545">
        <f>SUMIFS('Faturamento NNE'!$I$2:$I$707,'Faturamento NNE'!$E$2:$E$707,'Infos Relatório'!$B$2,'Faturamento NNE'!$F$2:$F$707,'Infos Relatório'!$B48,'Faturamento NNE'!$AA$2:$AA$707,'Infos Relatório'!U$1)</f>
        <v>0</v>
      </c>
      <c r="AA48" s="541">
        <f>COUNTIFS('Faturamento NNE'!$E$2:$E$707,'Infos Relatório'!$B$2,'Faturamento NNE'!$F$2:$F$707,'Infos Relatório'!$B48,'Faturamento NNE'!$AA$2:$AA$707,'Infos Relatório'!AA$1)</f>
        <v>0</v>
      </c>
      <c r="AB48" s="542">
        <f>SUMIFS('Faturamento NNE'!$H$2:$H$707,'Faturamento NNE'!$E$2:$E$707,'Infos Relatório'!$B$2,'Faturamento NNE'!$F$2:$F$707,'Infos Relatório'!$B48,'Faturamento NNE'!$AA$2:$AA$707,'Infos Relatório'!AA$1)</f>
        <v>0</v>
      </c>
      <c r="AC48" s="542">
        <f>SUMIFS('Faturamento NNE'!$K$2:$K$707,'Faturamento NNE'!$E$2:$E$707,'Infos Relatório'!$B$2,'Faturamento NNE'!$F$2:$F$707,'Infos Relatório'!$B48,'Faturamento NNE'!$AA$2:$AA$707,'Infos Relatório'!AA$1)</f>
        <v>0</v>
      </c>
      <c r="AD48" s="546">
        <f>SUMIFS('Faturamento NNE'!$P$2:$P$707,'Faturamento NNE'!$E$2:$E$707,'Infos Relatório'!$B$2,'Faturamento NNE'!$F$2:$F$707,'Infos Relatório'!$B48,'Faturamento NNE'!$AA$2:$AA$707,'Infos Relatório'!AA$1,'Faturamento NNE'!$U$2:$U$707,"Sim")+SUMIFS('Faturamento NNE'!$Q$2:$Q$707,'Faturamento NNE'!$E$2:$E$707,'Infos Relatório'!$B$2,'Faturamento NNE'!$F$2:$F$707,'Infos Relatório'!$B48,'Faturamento NNE'!$AA$2:$AA$707,'Infos Relatório'!AA$1,'Faturamento NNE'!$U$2:$U$707,"Sim")</f>
        <v>0</v>
      </c>
      <c r="AE48" s="227" t="e">
        <f t="shared" si="3"/>
        <v>#DIV/0!</v>
      </c>
      <c r="AF48" s="545">
        <f>SUMIFS('Faturamento NNE'!$I$2:$I$707,'Faturamento NNE'!$E$2:$E$707,'Infos Relatório'!$B$2,'Faturamento NNE'!$F$2:$F$707,'Infos Relatório'!$B48,'Faturamento NNE'!$AA$2:$AA$707,'Infos Relatório'!AA$1)</f>
        <v>0</v>
      </c>
      <c r="AG48" s="541">
        <f>COUNTIFS('Faturamento NNE'!$E$2:$E$707,'Infos Relatório'!$B$2,'Faturamento NNE'!$F$2:$F$707,'Infos Relatório'!$B48,'Faturamento NNE'!$AA$2:$AA$707,'Infos Relatório'!AG$1)</f>
        <v>0</v>
      </c>
      <c r="AH48" s="542">
        <f>SUMIFS('Faturamento NNE'!$H$2:$H$707,'Faturamento NNE'!$E$2:$E$707,'Infos Relatório'!$B$2,'Faturamento NNE'!$F$2:$F$707,'Infos Relatório'!$B48,'Faturamento NNE'!$AA$2:$AA$707,'Infos Relatório'!AG$1)</f>
        <v>0</v>
      </c>
      <c r="AI48" s="542">
        <f>SUMIFS('Faturamento NNE'!$K$2:$K$707,'Faturamento NNE'!$E$2:$E$707,'Infos Relatório'!$B$2,'Faturamento NNE'!$F$2:$F$707,'Infos Relatório'!$B48,'Faturamento NNE'!$AA$2:$AA$707,'Infos Relatório'!AG$1)</f>
        <v>0</v>
      </c>
      <c r="AJ48" s="546">
        <f>SUMIFS('Faturamento NNE'!$P$2:$P$707,'Faturamento NNE'!$E$2:$E$707,'Infos Relatório'!$B$2,'Faturamento NNE'!$F$2:$F$707,'Infos Relatório'!$B48,'Faturamento NNE'!$AA$2:$AA$707,'Infos Relatório'!AG$1,'Faturamento NNE'!$U$2:$U$707,"Sim")+SUMIFS('Faturamento NNE'!$Q$2:$Q$707,'Faturamento NNE'!$E$2:$E$707,'Infos Relatório'!$B$2,'Faturamento NNE'!$F$2:$F$707,'Infos Relatório'!$B48,'Faturamento NNE'!$AA$2:$AA$707,'Infos Relatório'!AG$1,'Faturamento NNE'!$U$2:$U$707,"Sim")</f>
        <v>0</v>
      </c>
      <c r="AK48" s="227" t="e">
        <f t="shared" si="4"/>
        <v>#DIV/0!</v>
      </c>
      <c r="AL48" s="545">
        <f>SUMIFS('Faturamento NNE'!$I$2:$I$707,'Faturamento NNE'!$E$2:$E$707,'Infos Relatório'!$B$2,'Faturamento NNE'!$F$2:$F$707,'Infos Relatório'!$B48,'Faturamento NNE'!$AA$2:$AA$707,'Infos Relatório'!AG$1)</f>
        <v>0</v>
      </c>
      <c r="AM48" s="541">
        <f>COUNTIFS('Faturamento NNE'!$E$2:$E$707,'Infos Relatório'!$B$2,'Faturamento NNE'!$F$2:$F$707,'Infos Relatório'!$B48,'Faturamento NNE'!$AA$2:$AA$707,'Infos Relatório'!AM$1)</f>
        <v>0</v>
      </c>
      <c r="AN48" s="542">
        <f>SUMIFS('Faturamento NNE'!$H$2:$H$707,'Faturamento NNE'!$E$2:$E$707,'Infos Relatório'!$B$2,'Faturamento NNE'!$F$2:$F$707,'Infos Relatório'!$B48,'Faturamento NNE'!$AA$2:$AA$707,'Infos Relatório'!AM$1)</f>
        <v>0</v>
      </c>
      <c r="AO48" s="542">
        <f>SUMIFS('Faturamento NNE'!$K$2:$K$707,'Faturamento NNE'!$E$2:$E$707,'Infos Relatório'!$B$2,'Faturamento NNE'!$F$2:$F$707,'Infos Relatório'!$B48,'Faturamento NNE'!$AA$2:$AA$707,'Infos Relatório'!AM$1)</f>
        <v>0</v>
      </c>
      <c r="AP48" s="546">
        <f>SUMIFS('Faturamento NNE'!$P$2:$P$707,'Faturamento NNE'!$E$2:$E$707,'Infos Relatório'!$B$2,'Faturamento NNE'!$F$2:$F$707,'Infos Relatório'!$B48,'Faturamento NNE'!$AA$2:$AA$707,'Infos Relatório'!AM$1,'Faturamento NNE'!$U$2:$U$707,"Sim")+SUMIFS('Faturamento NNE'!$Q$2:$Q$707,'Faturamento NNE'!$E$2:$E$707,'Infos Relatório'!$B$2,'Faturamento NNE'!$F$2:$F$707,'Infos Relatório'!$B48,'Faturamento NNE'!$AA$2:$AA$707,'Infos Relatório'!AM$1,'Faturamento NNE'!$U$2:$U$707,"Sim")</f>
        <v>0</v>
      </c>
      <c r="AQ48" s="227" t="e">
        <f t="shared" si="5"/>
        <v>#DIV/0!</v>
      </c>
      <c r="AR48" s="545">
        <f>SUMIFS('Faturamento NNE'!$I$2:$I$707,'Faturamento NNE'!$E$2:$E$707,'Infos Relatório'!$B$2,'Faturamento NNE'!$F$2:$F$707,'Infos Relatório'!$B48,'Faturamento NNE'!$AA$2:$AA$707,'Infos Relatório'!AM$1)</f>
        <v>0</v>
      </c>
      <c r="AS48" s="541">
        <f>COUNTIFS('Faturamento NNE'!$E$2:$E$707,'Infos Relatório'!$B$2,'Faturamento NNE'!$F$2:$F$707,'Infos Relatório'!$B48,'Faturamento NNE'!$AA$2:$AA$707,'Infos Relatório'!AS$1)</f>
        <v>0</v>
      </c>
      <c r="AT48" s="542">
        <f>SUMIFS('Faturamento NNE'!$H$2:$H$707,'Faturamento NNE'!$E$2:$E$707,'Infos Relatório'!$B$2,'Faturamento NNE'!$F$2:$F$707,'Infos Relatório'!$B48,'Faturamento NNE'!$AA$2:$AA$707,'Infos Relatório'!AS$1)</f>
        <v>0</v>
      </c>
      <c r="AU48" s="542">
        <f>SUMIFS('Faturamento NNE'!$K$2:$K$707,'Faturamento NNE'!$E$2:$E$707,'Infos Relatório'!$B$2,'Faturamento NNE'!$F$2:$F$707,'Infos Relatório'!$B48,'Faturamento NNE'!$AA$2:$AA$707,'Infos Relatório'!AS$1)</f>
        <v>0</v>
      </c>
      <c r="AV48" s="546">
        <f>SUMIFS('Faturamento NNE'!$P$2:$P$707,'Faturamento NNE'!$E$2:$E$707,'Infos Relatório'!$B$2,'Faturamento NNE'!$F$2:$F$707,'Infos Relatório'!$B48,'Faturamento NNE'!$AA$2:$AA$707,'Infos Relatório'!AS$1,'Faturamento NNE'!$U$2:$U$707,"Sim")+SUMIFS('Faturamento NNE'!$Q$2:$Q$707,'Faturamento NNE'!$E$2:$E$707,'Infos Relatório'!$B$2,'Faturamento NNE'!$F$2:$F$707,'Infos Relatório'!$B48,'Faturamento NNE'!$AA$2:$AA$707,'Infos Relatório'!AS$1,'Faturamento NNE'!$U$2:$U$707,"Sim")</f>
        <v>0</v>
      </c>
      <c r="AW48" s="227" t="e">
        <f t="shared" si="6"/>
        <v>#DIV/0!</v>
      </c>
      <c r="AX48" s="545">
        <f>SUMIFS('Faturamento NNE'!$I$2:$I$707,'Faturamento NNE'!$E$2:$E$707,'Infos Relatório'!$B$2,'Faturamento NNE'!$F$2:$F$707,'Infos Relatório'!$B48,'Faturamento NNE'!$AA$2:$AA$707,'Infos Relatório'!AS$1)</f>
        <v>0</v>
      </c>
      <c r="AY48" s="541">
        <f>COUNTIFS('Faturamento NNE'!$E$2:$E$707,'Infos Relatório'!$B$2,'Faturamento NNE'!$F$2:$F$707,'Infos Relatório'!$B48,'Faturamento NNE'!$AA$2:$AA$707,'Infos Relatório'!AY$1)</f>
        <v>0</v>
      </c>
      <c r="AZ48" s="542">
        <f>SUMIFS('Faturamento NNE'!$H$2:$H$707,'Faturamento NNE'!$E$2:$E$707,'Infos Relatório'!$B$2,'Faturamento NNE'!$F$2:$F$707,'Infos Relatório'!$B48,'Faturamento NNE'!$AA$2:$AA$707,'Infos Relatório'!AY$1)</f>
        <v>0</v>
      </c>
      <c r="BA48" s="542">
        <f>SUMIFS('Faturamento NNE'!$K$2:$K$707,'Faturamento NNE'!$E$2:$E$707,'Infos Relatório'!$B$2,'Faturamento NNE'!$F$2:$F$707,'Infos Relatório'!$B48,'Faturamento NNE'!$AA$2:$AA$707,'Infos Relatório'!AY$1)</f>
        <v>0</v>
      </c>
      <c r="BB48" s="546">
        <f>SUMIFS('Faturamento NNE'!$P$2:$P$707,'Faturamento NNE'!$E$2:$E$707,'Infos Relatório'!$B$2,'Faturamento NNE'!$F$2:$F$707,'Infos Relatório'!$B48,'Faturamento NNE'!$AA$2:$AA$707,'Infos Relatório'!AY$1,'Faturamento NNE'!$U$2:$U$707,"Sim")+SUMIFS('Faturamento NNE'!$Q$2:$Q$707,'Faturamento NNE'!$E$2:$E$707,'Infos Relatório'!$B$2,'Faturamento NNE'!$F$2:$F$707,'Infos Relatório'!$B48,'Faturamento NNE'!$AA$2:$AA$707,'Infos Relatório'!AY$1,'Faturamento NNE'!$U$2:$U$707,"Sim")</f>
        <v>0</v>
      </c>
      <c r="BC48" s="227" t="e">
        <f t="shared" si="7"/>
        <v>#DIV/0!</v>
      </c>
      <c r="BD48" s="545">
        <f>SUMIFS('Faturamento NNE'!$I$2:$I$707,'Faturamento NNE'!$E$2:$E$707,'Infos Relatório'!$B$2,'Faturamento NNE'!$F$2:$F$707,'Infos Relatório'!$B48,'Faturamento NNE'!$AA$2:$AA$707,'Infos Relatório'!AY$1)</f>
        <v>0</v>
      </c>
      <c r="BE48" s="541">
        <f>COUNTIFS('Faturamento NNE'!$E$2:$E$707,'Infos Relatório'!$B$2,'Faturamento NNE'!$F$2:$F$707,'Infos Relatório'!$B48,'Faturamento NNE'!$AA$2:$AA$707,'Infos Relatório'!BE$1)</f>
        <v>0</v>
      </c>
      <c r="BF48" s="542">
        <f>SUMIFS('Faturamento NNE'!$H$2:$H$707,'Faturamento NNE'!$E$2:$E$707,'Infos Relatório'!$B$2,'Faturamento NNE'!$F$2:$F$707,'Infos Relatório'!$B48,'Faturamento NNE'!$AA$2:$AA$707,'Infos Relatório'!BE$1)</f>
        <v>0</v>
      </c>
      <c r="BG48" s="542">
        <f>SUMIFS('Faturamento NNE'!$K$2:$K$707,'Faturamento NNE'!$E$2:$E$707,'Infos Relatório'!$B$2,'Faturamento NNE'!$F$2:$F$707,'Infos Relatório'!$B48,'Faturamento NNE'!$AA$2:$AA$707,'Infos Relatório'!BE$1)</f>
        <v>0</v>
      </c>
      <c r="BH48" s="546">
        <f>SUMIFS('Faturamento NNE'!$P$2:$P$707,'Faturamento NNE'!$E$2:$E$707,'Infos Relatório'!$B$2,'Faturamento NNE'!$F$2:$F$707,'Infos Relatório'!$B48,'Faturamento NNE'!$AA$2:$AA$707,'Infos Relatório'!BE$1,'Faturamento NNE'!$U$2:$U$707,"Sim")+SUMIFS('Faturamento NNE'!$Q$2:$Q$707,'Faturamento NNE'!$E$2:$E$707,'Infos Relatório'!$B$2,'Faturamento NNE'!$F$2:$F$707,'Infos Relatório'!$B48,'Faturamento NNE'!$AA$2:$AA$707,'Infos Relatório'!BE$1,'Faturamento NNE'!$U$2:$U$707,"Sim")</f>
        <v>0</v>
      </c>
      <c r="BI48" s="227" t="e">
        <f t="shared" si="8"/>
        <v>#DIV/0!</v>
      </c>
      <c r="BJ48" s="545">
        <f>SUMIFS('Faturamento NNE'!$I$2:$I$707,'Faturamento NNE'!$E$2:$E$707,'Infos Relatório'!$B$2,'Faturamento NNE'!$F$2:$F$707,'Infos Relatório'!$B48,'Faturamento NNE'!$AA$2:$AA$707,'Infos Relatório'!BE$1)</f>
        <v>0</v>
      </c>
      <c r="BK48" s="541">
        <f>COUNTIFS('Faturamento NNE'!$E$2:$E$707,'Infos Relatório'!$B$2,'Faturamento NNE'!$F$2:$F$707,'Infos Relatório'!$B48,'Faturamento NNE'!$AA$2:$AA$707,'Infos Relatório'!BK$1)</f>
        <v>0</v>
      </c>
      <c r="BL48" s="542">
        <f>SUMIFS('Faturamento NNE'!$H$2:$H$707,'Faturamento NNE'!$E$2:$E$707,'Infos Relatório'!$B$2,'Faturamento NNE'!$F$2:$F$707,'Infos Relatório'!$B48,'Faturamento NNE'!$AA$2:$AA$707,'Infos Relatório'!BK$1)</f>
        <v>0</v>
      </c>
      <c r="BM48" s="542">
        <f>SUMIFS('Faturamento NNE'!$K$2:$K$707,'Faturamento NNE'!$E$2:$E$707,'Infos Relatório'!$B$2,'Faturamento NNE'!$F$2:$F$707,'Infos Relatório'!$B48,'Faturamento NNE'!$AA$2:$AA$707,'Infos Relatório'!BK$1)</f>
        <v>0</v>
      </c>
      <c r="BN48" s="546">
        <f>SUMIFS('Faturamento NNE'!$P$2:$P$707,'Faturamento NNE'!$E$2:$E$707,'Infos Relatório'!$B$2,'Faturamento NNE'!$F$2:$F$707,'Infos Relatório'!$B48,'Faturamento NNE'!$AA$2:$AA$707,'Infos Relatório'!BK$1,'Faturamento NNE'!$U$2:$U$707,"Sim")+SUMIFS('Faturamento NNE'!$Q$2:$Q$707,'Faturamento NNE'!$E$2:$E$707,'Infos Relatório'!$B$2,'Faturamento NNE'!$F$2:$F$707,'Infos Relatório'!$B48,'Faturamento NNE'!$AA$2:$AA$707,'Infos Relatório'!BK$1,'Faturamento NNE'!$U$2:$U$707,"Sim")</f>
        <v>0</v>
      </c>
      <c r="BO48" s="227" t="e">
        <f t="shared" si="9"/>
        <v>#DIV/0!</v>
      </c>
      <c r="BP48" s="545">
        <f>SUMIFS('Faturamento NNE'!$I$2:$I$707,'Faturamento NNE'!$E$2:$E$707,'Infos Relatório'!$B$2,'Faturamento NNE'!$F$2:$F$707,'Infos Relatório'!$B48,'Faturamento NNE'!$AA$2:$AA$707,'Infos Relatório'!BK$1)</f>
        <v>0</v>
      </c>
      <c r="BQ48" s="541">
        <f>COUNTIFS('Faturamento NNE'!$E$2:$E$707,'Infos Relatório'!$B$2,'Faturamento NNE'!$F$2:$F$707,'Infos Relatório'!$B48,'Faturamento NNE'!$AA$2:$AA$707,'Infos Relatório'!BQ$1)</f>
        <v>0</v>
      </c>
      <c r="BR48" s="542">
        <f>SUMIFS('Faturamento NNE'!$H$2:$H$707,'Faturamento NNE'!$E$2:$E$707,'Infos Relatório'!$B$2,'Faturamento NNE'!$F$2:$F$707,'Infos Relatório'!$B48,'Faturamento NNE'!$AA$2:$AA$707,'Infos Relatório'!BQ$1)</f>
        <v>0</v>
      </c>
      <c r="BS48" s="542">
        <f>SUMIFS('Faturamento NNE'!$K$2:$K$707,'Faturamento NNE'!$E$2:$E$707,'Infos Relatório'!$B$2,'Faturamento NNE'!$F$2:$F$707,'Infos Relatório'!$B48,'Faturamento NNE'!$AA$2:$AA$707,'Infos Relatório'!BQ$1)</f>
        <v>0</v>
      </c>
      <c r="BT48" s="546">
        <f>SUMIFS('Faturamento NNE'!$P$2:$P$707,'Faturamento NNE'!$E$2:$E$707,'Infos Relatório'!$B$2,'Faturamento NNE'!$F$2:$F$707,'Infos Relatório'!$B48,'Faturamento NNE'!$AA$2:$AA$707,'Infos Relatório'!BQ$1,'Faturamento NNE'!$U$2:$U$707,"Sim")+SUMIFS('Faturamento NNE'!$Q$2:$Q$707,'Faturamento NNE'!$E$2:$E$707,'Infos Relatório'!$B$2,'Faturamento NNE'!$F$2:$F$707,'Infos Relatório'!$B48,'Faturamento NNE'!$AA$2:$AA$707,'Infos Relatório'!BQ$1,'Faturamento NNE'!$U$2:$U$707,"Sim")</f>
        <v>0</v>
      </c>
      <c r="BU48" s="227" t="e">
        <f t="shared" si="10"/>
        <v>#DIV/0!</v>
      </c>
      <c r="BV48" s="545">
        <f>SUMIFS('Faturamento NNE'!$I$2:$I$707,'Faturamento NNE'!$E$2:$E$707,'Infos Relatório'!$B$2,'Faturamento NNE'!$F$2:$F$707,'Infos Relatório'!$B48,'Faturamento NNE'!$AA$2:$AA$707,'Infos Relatório'!BQ$1)</f>
        <v>0</v>
      </c>
    </row>
    <row r="49" spans="2:74">
      <c r="B49" s="217" t="s">
        <v>176</v>
      </c>
      <c r="C49" s="541">
        <f>COUNTIFS('Faturamento NNE'!$E$2:$E$707,'Infos Relatório'!$B$2,'Faturamento NNE'!$F$2:$F$707,'Infos Relatório'!$B49,'Faturamento NNE'!$AA$2:$AA$707,'Infos Relatório'!C$1)</f>
        <v>0</v>
      </c>
      <c r="D49" s="542">
        <f>SUMIFS('Faturamento NNE'!$H$2:$H$707,'Faturamento NNE'!$E$2:$E$707,'Infos Relatório'!$B$2,'Faturamento NNE'!$F$2:$F$707,'Infos Relatório'!$B49,'Faturamento NNE'!$AA$2:$AA$707,'Infos Relatório'!C$1)</f>
        <v>0</v>
      </c>
      <c r="E49" s="543">
        <f>SUMIFS('Faturamento NNE'!$K$2:$K$707,'Faturamento NNE'!$E$2:$E$707,'Infos Relatório'!$B$2,'Faturamento NNE'!$F$2:$F$707,'Infos Relatório'!$B49,'Faturamento NNE'!$AA$2:$AA$707,'Infos Relatório'!C$1)</f>
        <v>0</v>
      </c>
      <c r="F49" s="544">
        <f>SUMIFS('Faturamento NNE'!$P$2:$P$707,'Faturamento NNE'!$E$2:$E$707,'Infos Relatório'!$B$2,'Faturamento NNE'!$F$2:$F$707,'Infos Relatório'!$B49,'Faturamento NNE'!$AA$2:$AA$707,'Infos Relatório'!C$1,'Faturamento NNE'!$U$2:$U$707,"Sim")+SUMIFS('Faturamento NNE'!$Q$2:$Q$707,'Faturamento NNE'!$E$2:$E$707,'Infos Relatório'!$B$2,'Faturamento NNE'!$F$2:$F$707,'Infos Relatório'!$B49,'Faturamento NNE'!$AA$2:$AA$707,'Infos Relatório'!C$1,'Faturamento NNE'!$U$2:$U$707,"Sim")</f>
        <v>0</v>
      </c>
      <c r="G49" s="283" t="e">
        <f t="shared" si="11"/>
        <v>#DIV/0!</v>
      </c>
      <c r="H49" s="545">
        <f>SUMIFS('Faturamento NNE'!$I$2:$I$707,'Faturamento NNE'!$E$2:$E$707,'Infos Relatório'!$B$2,'Faturamento NNE'!$F$2:$F$707,'Infos Relatório'!$B49,'Faturamento NNE'!$AA$2:$AA$707,'Infos Relatório'!C$1)</f>
        <v>0</v>
      </c>
      <c r="I49" s="541">
        <f>COUNTIFS('Faturamento NNE'!$E$2:$E$707,'Infos Relatório'!$B$2,'Faturamento NNE'!$F$2:$F$707,'Infos Relatório'!$B49,'Faturamento NNE'!$AA$2:$AA$707,'Infos Relatório'!I$1)</f>
        <v>0</v>
      </c>
      <c r="J49" s="542">
        <f>SUMIFS('Faturamento NNE'!$H$2:$H$707,'Faturamento NNE'!$E$2:$E$707,'Infos Relatório'!$B$2,'Faturamento NNE'!$F$2:$F$707,'Infos Relatório'!$B49,'Faturamento NNE'!$AA$2:$AA$707,'Infos Relatório'!I$1)</f>
        <v>0</v>
      </c>
      <c r="K49" s="543">
        <f>SUMIFS('Faturamento NNE'!$K$2:$K$707,'Faturamento NNE'!$E$2:$E$707,'Infos Relatório'!$B$2,'Faturamento NNE'!$F$2:$F$707,'Infos Relatório'!$B49,'Faturamento NNE'!$AA$2:$AA$707,'Infos Relatório'!I$1)</f>
        <v>0</v>
      </c>
      <c r="L49" s="544">
        <f>SUMIFS('Faturamento NNE'!$P$2:$P$707,'Faturamento NNE'!$E$2:$E$707,'Infos Relatório'!$B$2,'Faturamento NNE'!$F$2:$F$707,'Infos Relatório'!$B49,'Faturamento NNE'!$AA$2:$AA$707,'Infos Relatório'!I$1,'Faturamento NNE'!$U$2:$U$707,"Sim")+SUMIFS('Faturamento NNE'!$Q$2:$Q$707,'Faturamento NNE'!$E$2:$E$707,'Infos Relatório'!$B$2,'Faturamento NNE'!$F$2:$F$707,'Infos Relatório'!$B49,'Faturamento NNE'!$AA$2:$AA$707,'Infos Relatório'!I$1,'Faturamento NNE'!$U$2:$U$707,"Sim")</f>
        <v>0</v>
      </c>
      <c r="M49" s="283" t="e">
        <f t="shared" si="0"/>
        <v>#DIV/0!</v>
      </c>
      <c r="N49" s="545">
        <f>SUMIFS('Faturamento NNE'!$I$2:$I$707,'Faturamento NNE'!$E$2:$E$707,'Infos Relatório'!$B$2,'Faturamento NNE'!$F$2:$F$707,'Infos Relatório'!$B49,'Faturamento NNE'!$AA$2:$AA$707,'Infos Relatório'!I$1)</f>
        <v>0</v>
      </c>
      <c r="O49" s="541">
        <f>COUNTIFS('Faturamento NNE'!$E$2:$E$707,'Infos Relatório'!$B$2,'Faturamento NNE'!$F$2:$F$707,'Infos Relatório'!$B49,'Faturamento NNE'!$AA$2:$AA$707,'Infos Relatório'!O$1)</f>
        <v>0</v>
      </c>
      <c r="P49" s="542">
        <f>SUMIFS('Faturamento NNE'!$H$2:$H$707,'Faturamento NNE'!$E$2:$E$707,'Infos Relatório'!$B$2,'Faturamento NNE'!$F$2:$F$707,'Infos Relatório'!$B49,'Faturamento NNE'!$AA$2:$AA$707,'Infos Relatório'!O$1)</f>
        <v>0</v>
      </c>
      <c r="Q49" s="542">
        <f>SUMIFS('Faturamento NNE'!$K$2:$K$707,'Faturamento NNE'!$E$2:$E$707,'Infos Relatório'!$B$2,'Faturamento NNE'!$F$2:$F$707,'Infos Relatório'!$B49,'Faturamento NNE'!$AA$2:$AA$707,'Infos Relatório'!O$1)</f>
        <v>0</v>
      </c>
      <c r="R49" s="546">
        <f>SUMIFS('Faturamento NNE'!$P$2:$P$707,'Faturamento NNE'!$E$2:$E$707,'Infos Relatório'!$B$2,'Faturamento NNE'!$F$2:$F$707,'Infos Relatório'!$B49,'Faturamento NNE'!$AA$2:$AA$707,'Infos Relatório'!O$1,'Faturamento NNE'!$U$2:$U$707,"Sim")+SUMIFS('Faturamento NNE'!$Q$2:$Q$707,'Faturamento NNE'!$E$2:$E$707,'Infos Relatório'!$B$2,'Faturamento NNE'!$F$2:$F$707,'Infos Relatório'!$B49,'Faturamento NNE'!$AA$2:$AA$707,'Infos Relatório'!O$1,'Faturamento NNE'!$U$2:$U$707,"Sim")</f>
        <v>0</v>
      </c>
      <c r="S49" s="227" t="e">
        <f t="shared" si="1"/>
        <v>#DIV/0!</v>
      </c>
      <c r="T49" s="545">
        <f>SUMIFS('Faturamento NNE'!$I$2:$I$707,'Faturamento NNE'!$E$2:$E$707,'Infos Relatório'!$B$2,'Faturamento NNE'!$F$2:$F$707,'Infos Relatório'!$B49,'Faturamento NNE'!$AA$2:$AA$707,'Infos Relatório'!O$1)</f>
        <v>0</v>
      </c>
      <c r="U49" s="541">
        <f>COUNTIFS('Faturamento NNE'!$E$2:$E$707,'Infos Relatório'!$B$2,'Faturamento NNE'!$F$2:$F$707,'Infos Relatório'!$B49,'Faturamento NNE'!$AA$2:$AA$707,'Infos Relatório'!U$1)</f>
        <v>0</v>
      </c>
      <c r="V49" s="542">
        <f>SUMIFS('Faturamento NNE'!$H$2:$H$707,'Faturamento NNE'!$E$2:$E$707,'Infos Relatório'!$B$2,'Faturamento NNE'!$F$2:$F$707,'Infos Relatório'!$B49,'Faturamento NNE'!$AA$2:$AA$707,'Infos Relatório'!U$1)</f>
        <v>0</v>
      </c>
      <c r="W49" s="542">
        <f>SUMIFS('Faturamento NNE'!$K$2:$K$707,'Faturamento NNE'!$E$2:$E$707,'Infos Relatório'!$B$2,'Faturamento NNE'!$F$2:$F$707,'Infos Relatório'!$B49,'Faturamento NNE'!$AA$2:$AA$707,'Infos Relatório'!U$1)</f>
        <v>0</v>
      </c>
      <c r="X49" s="546">
        <f>SUMIFS('Faturamento NNE'!$P$2:$P$707,'Faturamento NNE'!$E$2:$E$707,'Infos Relatório'!$B$2,'Faturamento NNE'!$F$2:$F$707,'Infos Relatório'!$B49,'Faturamento NNE'!$AA$2:$AA$707,'Infos Relatório'!U$1,'Faturamento NNE'!$U$2:$U$707,"Sim")+SUMIFS('Faturamento NNE'!$Q$2:$Q$707,'Faturamento NNE'!$E$2:$E$707,'Infos Relatório'!$B$2,'Faturamento NNE'!$F$2:$F$707,'Infos Relatório'!$B49,'Faturamento NNE'!$AA$2:$AA$707,'Infos Relatório'!U$1,'Faturamento NNE'!$U$2:$U$707,"Sim")</f>
        <v>0</v>
      </c>
      <c r="Y49" s="227" t="e">
        <f t="shared" si="2"/>
        <v>#DIV/0!</v>
      </c>
      <c r="Z49" s="545">
        <f>SUMIFS('Faturamento NNE'!$I$2:$I$707,'Faturamento NNE'!$E$2:$E$707,'Infos Relatório'!$B$2,'Faturamento NNE'!$F$2:$F$707,'Infos Relatório'!$B49,'Faturamento NNE'!$AA$2:$AA$707,'Infos Relatório'!U$1)</f>
        <v>0</v>
      </c>
      <c r="AA49" s="541">
        <f>COUNTIFS('Faturamento NNE'!$E$2:$E$707,'Infos Relatório'!$B$2,'Faturamento NNE'!$F$2:$F$707,'Infos Relatório'!$B49,'Faturamento NNE'!$AA$2:$AA$707,'Infos Relatório'!AA$1)</f>
        <v>0</v>
      </c>
      <c r="AB49" s="542">
        <f>SUMIFS('Faturamento NNE'!$H$2:$H$707,'Faturamento NNE'!$E$2:$E$707,'Infos Relatório'!$B$2,'Faturamento NNE'!$F$2:$F$707,'Infos Relatório'!$B49,'Faturamento NNE'!$AA$2:$AA$707,'Infos Relatório'!AA$1)</f>
        <v>0</v>
      </c>
      <c r="AC49" s="542">
        <f>SUMIFS('Faturamento NNE'!$K$2:$K$707,'Faturamento NNE'!$E$2:$E$707,'Infos Relatório'!$B$2,'Faturamento NNE'!$F$2:$F$707,'Infos Relatório'!$B49,'Faturamento NNE'!$AA$2:$AA$707,'Infos Relatório'!AA$1)</f>
        <v>0</v>
      </c>
      <c r="AD49" s="546">
        <f>SUMIFS('Faturamento NNE'!$P$2:$P$707,'Faturamento NNE'!$E$2:$E$707,'Infos Relatório'!$B$2,'Faturamento NNE'!$F$2:$F$707,'Infos Relatório'!$B49,'Faturamento NNE'!$AA$2:$AA$707,'Infos Relatório'!AA$1,'Faturamento NNE'!$U$2:$U$707,"Sim")+SUMIFS('Faturamento NNE'!$Q$2:$Q$707,'Faturamento NNE'!$E$2:$E$707,'Infos Relatório'!$B$2,'Faturamento NNE'!$F$2:$F$707,'Infos Relatório'!$B49,'Faturamento NNE'!$AA$2:$AA$707,'Infos Relatório'!AA$1,'Faturamento NNE'!$U$2:$U$707,"Sim")</f>
        <v>0</v>
      </c>
      <c r="AE49" s="227" t="e">
        <f t="shared" si="3"/>
        <v>#DIV/0!</v>
      </c>
      <c r="AF49" s="545">
        <f>SUMIFS('Faturamento NNE'!$I$2:$I$707,'Faturamento NNE'!$E$2:$E$707,'Infos Relatório'!$B$2,'Faturamento NNE'!$F$2:$F$707,'Infos Relatório'!$B49,'Faturamento NNE'!$AA$2:$AA$707,'Infos Relatório'!AA$1)</f>
        <v>0</v>
      </c>
      <c r="AG49" s="541">
        <f>COUNTIFS('Faturamento NNE'!$E$2:$E$707,'Infos Relatório'!$B$2,'Faturamento NNE'!$F$2:$F$707,'Infos Relatório'!$B49,'Faturamento NNE'!$AA$2:$AA$707,'Infos Relatório'!AG$1)</f>
        <v>0</v>
      </c>
      <c r="AH49" s="542">
        <f>SUMIFS('Faturamento NNE'!$H$2:$H$707,'Faturamento NNE'!$E$2:$E$707,'Infos Relatório'!$B$2,'Faturamento NNE'!$F$2:$F$707,'Infos Relatório'!$B49,'Faturamento NNE'!$AA$2:$AA$707,'Infos Relatório'!AG$1)</f>
        <v>0</v>
      </c>
      <c r="AI49" s="542">
        <f>SUMIFS('Faturamento NNE'!$K$2:$K$707,'Faturamento NNE'!$E$2:$E$707,'Infos Relatório'!$B$2,'Faturamento NNE'!$F$2:$F$707,'Infos Relatório'!$B49,'Faturamento NNE'!$AA$2:$AA$707,'Infos Relatório'!AG$1)</f>
        <v>0</v>
      </c>
      <c r="AJ49" s="546">
        <f>SUMIFS('Faturamento NNE'!$P$2:$P$707,'Faturamento NNE'!$E$2:$E$707,'Infos Relatório'!$B$2,'Faturamento NNE'!$F$2:$F$707,'Infos Relatório'!$B49,'Faturamento NNE'!$AA$2:$AA$707,'Infos Relatório'!AG$1,'Faturamento NNE'!$U$2:$U$707,"Sim")+SUMIFS('Faturamento NNE'!$Q$2:$Q$707,'Faturamento NNE'!$E$2:$E$707,'Infos Relatório'!$B$2,'Faturamento NNE'!$F$2:$F$707,'Infos Relatório'!$B49,'Faturamento NNE'!$AA$2:$AA$707,'Infos Relatório'!AG$1,'Faturamento NNE'!$U$2:$U$707,"Sim")</f>
        <v>0</v>
      </c>
      <c r="AK49" s="227" t="e">
        <f t="shared" si="4"/>
        <v>#DIV/0!</v>
      </c>
      <c r="AL49" s="545">
        <f>SUMIFS('Faturamento NNE'!$I$2:$I$707,'Faturamento NNE'!$E$2:$E$707,'Infos Relatório'!$B$2,'Faturamento NNE'!$F$2:$F$707,'Infos Relatório'!$B49,'Faturamento NNE'!$AA$2:$AA$707,'Infos Relatório'!AG$1)</f>
        <v>0</v>
      </c>
      <c r="AM49" s="541">
        <f>COUNTIFS('Faturamento NNE'!$E$2:$E$707,'Infos Relatório'!$B$2,'Faturamento NNE'!$F$2:$F$707,'Infos Relatório'!$B49,'Faturamento NNE'!$AA$2:$AA$707,'Infos Relatório'!AM$1)</f>
        <v>0</v>
      </c>
      <c r="AN49" s="542">
        <f>SUMIFS('Faturamento NNE'!$H$2:$H$707,'Faturamento NNE'!$E$2:$E$707,'Infos Relatório'!$B$2,'Faturamento NNE'!$F$2:$F$707,'Infos Relatório'!$B49,'Faturamento NNE'!$AA$2:$AA$707,'Infos Relatório'!AM$1)</f>
        <v>0</v>
      </c>
      <c r="AO49" s="542">
        <f>SUMIFS('Faturamento NNE'!$K$2:$K$707,'Faturamento NNE'!$E$2:$E$707,'Infos Relatório'!$B$2,'Faturamento NNE'!$F$2:$F$707,'Infos Relatório'!$B49,'Faturamento NNE'!$AA$2:$AA$707,'Infos Relatório'!AM$1)</f>
        <v>0</v>
      </c>
      <c r="AP49" s="546">
        <f>SUMIFS('Faturamento NNE'!$P$2:$P$707,'Faturamento NNE'!$E$2:$E$707,'Infos Relatório'!$B$2,'Faturamento NNE'!$F$2:$F$707,'Infos Relatório'!$B49,'Faturamento NNE'!$AA$2:$AA$707,'Infos Relatório'!AM$1,'Faturamento NNE'!$U$2:$U$707,"Sim")+SUMIFS('Faturamento NNE'!$Q$2:$Q$707,'Faturamento NNE'!$E$2:$E$707,'Infos Relatório'!$B$2,'Faturamento NNE'!$F$2:$F$707,'Infos Relatório'!$B49,'Faturamento NNE'!$AA$2:$AA$707,'Infos Relatório'!AM$1,'Faturamento NNE'!$U$2:$U$707,"Sim")</f>
        <v>0</v>
      </c>
      <c r="AQ49" s="227" t="e">
        <f t="shared" si="5"/>
        <v>#DIV/0!</v>
      </c>
      <c r="AR49" s="545">
        <f>SUMIFS('Faturamento NNE'!$I$2:$I$707,'Faturamento NNE'!$E$2:$E$707,'Infos Relatório'!$B$2,'Faturamento NNE'!$F$2:$F$707,'Infos Relatório'!$B49,'Faturamento NNE'!$AA$2:$AA$707,'Infos Relatório'!AM$1)</f>
        <v>0</v>
      </c>
      <c r="AS49" s="541">
        <f>COUNTIFS('Faturamento NNE'!$E$2:$E$707,'Infos Relatório'!$B$2,'Faturamento NNE'!$F$2:$F$707,'Infos Relatório'!$B49,'Faturamento NNE'!$AA$2:$AA$707,'Infos Relatório'!AS$1)</f>
        <v>0</v>
      </c>
      <c r="AT49" s="542">
        <f>SUMIFS('Faturamento NNE'!$H$2:$H$707,'Faturamento NNE'!$E$2:$E$707,'Infos Relatório'!$B$2,'Faturamento NNE'!$F$2:$F$707,'Infos Relatório'!$B49,'Faturamento NNE'!$AA$2:$AA$707,'Infos Relatório'!AS$1)</f>
        <v>0</v>
      </c>
      <c r="AU49" s="542">
        <f>SUMIFS('Faturamento NNE'!$K$2:$K$707,'Faturamento NNE'!$E$2:$E$707,'Infos Relatório'!$B$2,'Faturamento NNE'!$F$2:$F$707,'Infos Relatório'!$B49,'Faturamento NNE'!$AA$2:$AA$707,'Infos Relatório'!AS$1)</f>
        <v>0</v>
      </c>
      <c r="AV49" s="546">
        <f>SUMIFS('Faturamento NNE'!$P$2:$P$707,'Faturamento NNE'!$E$2:$E$707,'Infos Relatório'!$B$2,'Faturamento NNE'!$F$2:$F$707,'Infos Relatório'!$B49,'Faturamento NNE'!$AA$2:$AA$707,'Infos Relatório'!AS$1,'Faturamento NNE'!$U$2:$U$707,"Sim")+SUMIFS('Faturamento NNE'!$Q$2:$Q$707,'Faturamento NNE'!$E$2:$E$707,'Infos Relatório'!$B$2,'Faturamento NNE'!$F$2:$F$707,'Infos Relatório'!$B49,'Faturamento NNE'!$AA$2:$AA$707,'Infos Relatório'!AS$1,'Faturamento NNE'!$U$2:$U$707,"Sim")</f>
        <v>0</v>
      </c>
      <c r="AW49" s="227" t="e">
        <f t="shared" si="6"/>
        <v>#DIV/0!</v>
      </c>
      <c r="AX49" s="545">
        <f>SUMIFS('Faturamento NNE'!$I$2:$I$707,'Faturamento NNE'!$E$2:$E$707,'Infos Relatório'!$B$2,'Faturamento NNE'!$F$2:$F$707,'Infos Relatório'!$B49,'Faturamento NNE'!$AA$2:$AA$707,'Infos Relatório'!AS$1)</f>
        <v>0</v>
      </c>
      <c r="AY49" s="541">
        <f>COUNTIFS('Faturamento NNE'!$E$2:$E$707,'Infos Relatório'!$B$2,'Faturamento NNE'!$F$2:$F$707,'Infos Relatório'!$B49,'Faturamento NNE'!$AA$2:$AA$707,'Infos Relatório'!AY$1)</f>
        <v>0</v>
      </c>
      <c r="AZ49" s="542">
        <f>SUMIFS('Faturamento NNE'!$H$2:$H$707,'Faturamento NNE'!$E$2:$E$707,'Infos Relatório'!$B$2,'Faturamento NNE'!$F$2:$F$707,'Infos Relatório'!$B49,'Faturamento NNE'!$AA$2:$AA$707,'Infos Relatório'!AY$1)</f>
        <v>0</v>
      </c>
      <c r="BA49" s="542">
        <f>SUMIFS('Faturamento NNE'!$K$2:$K$707,'Faturamento NNE'!$E$2:$E$707,'Infos Relatório'!$B$2,'Faturamento NNE'!$F$2:$F$707,'Infos Relatório'!$B49,'Faturamento NNE'!$AA$2:$AA$707,'Infos Relatório'!AY$1)</f>
        <v>0</v>
      </c>
      <c r="BB49" s="546">
        <f>SUMIFS('Faturamento NNE'!$P$2:$P$707,'Faturamento NNE'!$E$2:$E$707,'Infos Relatório'!$B$2,'Faturamento NNE'!$F$2:$F$707,'Infos Relatório'!$B49,'Faturamento NNE'!$AA$2:$AA$707,'Infos Relatório'!AY$1,'Faturamento NNE'!$U$2:$U$707,"Sim")+SUMIFS('Faturamento NNE'!$Q$2:$Q$707,'Faturamento NNE'!$E$2:$E$707,'Infos Relatório'!$B$2,'Faturamento NNE'!$F$2:$F$707,'Infos Relatório'!$B49,'Faturamento NNE'!$AA$2:$AA$707,'Infos Relatório'!AY$1,'Faturamento NNE'!$U$2:$U$707,"Sim")</f>
        <v>0</v>
      </c>
      <c r="BC49" s="227" t="e">
        <f t="shared" si="7"/>
        <v>#DIV/0!</v>
      </c>
      <c r="BD49" s="545">
        <f>SUMIFS('Faturamento NNE'!$I$2:$I$707,'Faturamento NNE'!$E$2:$E$707,'Infos Relatório'!$B$2,'Faturamento NNE'!$F$2:$F$707,'Infos Relatório'!$B49,'Faturamento NNE'!$AA$2:$AA$707,'Infos Relatório'!AY$1)</f>
        <v>0</v>
      </c>
      <c r="BE49" s="541">
        <f>COUNTIFS('Faturamento NNE'!$E$2:$E$707,'Infos Relatório'!$B$2,'Faturamento NNE'!$F$2:$F$707,'Infos Relatório'!$B49,'Faturamento NNE'!$AA$2:$AA$707,'Infos Relatório'!BE$1)</f>
        <v>0</v>
      </c>
      <c r="BF49" s="542">
        <f>SUMIFS('Faturamento NNE'!$H$2:$H$707,'Faturamento NNE'!$E$2:$E$707,'Infos Relatório'!$B$2,'Faturamento NNE'!$F$2:$F$707,'Infos Relatório'!$B49,'Faturamento NNE'!$AA$2:$AA$707,'Infos Relatório'!BE$1)</f>
        <v>0</v>
      </c>
      <c r="BG49" s="542">
        <f>SUMIFS('Faturamento NNE'!$K$2:$K$707,'Faturamento NNE'!$E$2:$E$707,'Infos Relatório'!$B$2,'Faturamento NNE'!$F$2:$F$707,'Infos Relatório'!$B49,'Faturamento NNE'!$AA$2:$AA$707,'Infos Relatório'!BE$1)</f>
        <v>0</v>
      </c>
      <c r="BH49" s="546">
        <f>SUMIFS('Faturamento NNE'!$P$2:$P$707,'Faturamento NNE'!$E$2:$E$707,'Infos Relatório'!$B$2,'Faturamento NNE'!$F$2:$F$707,'Infos Relatório'!$B49,'Faturamento NNE'!$AA$2:$AA$707,'Infos Relatório'!BE$1,'Faturamento NNE'!$U$2:$U$707,"Sim")+SUMIFS('Faturamento NNE'!$Q$2:$Q$707,'Faturamento NNE'!$E$2:$E$707,'Infos Relatório'!$B$2,'Faturamento NNE'!$F$2:$F$707,'Infos Relatório'!$B49,'Faturamento NNE'!$AA$2:$AA$707,'Infos Relatório'!BE$1,'Faturamento NNE'!$U$2:$U$707,"Sim")</f>
        <v>0</v>
      </c>
      <c r="BI49" s="227" t="e">
        <f t="shared" si="8"/>
        <v>#DIV/0!</v>
      </c>
      <c r="BJ49" s="545">
        <f>SUMIFS('Faturamento NNE'!$I$2:$I$707,'Faturamento NNE'!$E$2:$E$707,'Infos Relatório'!$B$2,'Faturamento NNE'!$F$2:$F$707,'Infos Relatório'!$B49,'Faturamento NNE'!$AA$2:$AA$707,'Infos Relatório'!BE$1)</f>
        <v>0</v>
      </c>
      <c r="BK49" s="541">
        <f>COUNTIFS('Faturamento NNE'!$E$2:$E$707,'Infos Relatório'!$B$2,'Faturamento NNE'!$F$2:$F$707,'Infos Relatório'!$B49,'Faturamento NNE'!$AA$2:$AA$707,'Infos Relatório'!BK$1)</f>
        <v>0</v>
      </c>
      <c r="BL49" s="542">
        <f>SUMIFS('Faturamento NNE'!$H$2:$H$707,'Faturamento NNE'!$E$2:$E$707,'Infos Relatório'!$B$2,'Faturamento NNE'!$F$2:$F$707,'Infos Relatório'!$B49,'Faturamento NNE'!$AA$2:$AA$707,'Infos Relatório'!BK$1)</f>
        <v>0</v>
      </c>
      <c r="BM49" s="542">
        <f>SUMIFS('Faturamento NNE'!$K$2:$K$707,'Faturamento NNE'!$E$2:$E$707,'Infos Relatório'!$B$2,'Faturamento NNE'!$F$2:$F$707,'Infos Relatório'!$B49,'Faturamento NNE'!$AA$2:$AA$707,'Infos Relatório'!BK$1)</f>
        <v>0</v>
      </c>
      <c r="BN49" s="546">
        <f>SUMIFS('Faturamento NNE'!$P$2:$P$707,'Faturamento NNE'!$E$2:$E$707,'Infos Relatório'!$B$2,'Faturamento NNE'!$F$2:$F$707,'Infos Relatório'!$B49,'Faturamento NNE'!$AA$2:$AA$707,'Infos Relatório'!BK$1,'Faturamento NNE'!$U$2:$U$707,"Sim")+SUMIFS('Faturamento NNE'!$Q$2:$Q$707,'Faturamento NNE'!$E$2:$E$707,'Infos Relatório'!$B$2,'Faturamento NNE'!$F$2:$F$707,'Infos Relatório'!$B49,'Faturamento NNE'!$AA$2:$AA$707,'Infos Relatório'!BK$1,'Faturamento NNE'!$U$2:$U$707,"Sim")</f>
        <v>0</v>
      </c>
      <c r="BO49" s="227" t="e">
        <f t="shared" si="9"/>
        <v>#DIV/0!</v>
      </c>
      <c r="BP49" s="545">
        <f>SUMIFS('Faturamento NNE'!$I$2:$I$707,'Faturamento NNE'!$E$2:$E$707,'Infos Relatório'!$B$2,'Faturamento NNE'!$F$2:$F$707,'Infos Relatório'!$B49,'Faturamento NNE'!$AA$2:$AA$707,'Infos Relatório'!BK$1)</f>
        <v>0</v>
      </c>
      <c r="BQ49" s="541">
        <f>COUNTIFS('Faturamento NNE'!$E$2:$E$707,'Infos Relatório'!$B$2,'Faturamento NNE'!$F$2:$F$707,'Infos Relatório'!$B49,'Faturamento NNE'!$AA$2:$AA$707,'Infos Relatório'!BQ$1)</f>
        <v>0</v>
      </c>
      <c r="BR49" s="542">
        <f>SUMIFS('Faturamento NNE'!$H$2:$H$707,'Faturamento NNE'!$E$2:$E$707,'Infos Relatório'!$B$2,'Faturamento NNE'!$F$2:$F$707,'Infos Relatório'!$B49,'Faturamento NNE'!$AA$2:$AA$707,'Infos Relatório'!BQ$1)</f>
        <v>0</v>
      </c>
      <c r="BS49" s="542">
        <f>SUMIFS('Faturamento NNE'!$K$2:$K$707,'Faturamento NNE'!$E$2:$E$707,'Infos Relatório'!$B$2,'Faturamento NNE'!$F$2:$F$707,'Infos Relatório'!$B49,'Faturamento NNE'!$AA$2:$AA$707,'Infos Relatório'!BQ$1)</f>
        <v>0</v>
      </c>
      <c r="BT49" s="546">
        <f>SUMIFS('Faturamento NNE'!$P$2:$P$707,'Faturamento NNE'!$E$2:$E$707,'Infos Relatório'!$B$2,'Faturamento NNE'!$F$2:$F$707,'Infos Relatório'!$B49,'Faturamento NNE'!$AA$2:$AA$707,'Infos Relatório'!BQ$1,'Faturamento NNE'!$U$2:$U$707,"Sim")+SUMIFS('Faturamento NNE'!$Q$2:$Q$707,'Faturamento NNE'!$E$2:$E$707,'Infos Relatório'!$B$2,'Faturamento NNE'!$F$2:$F$707,'Infos Relatório'!$B49,'Faturamento NNE'!$AA$2:$AA$707,'Infos Relatório'!BQ$1,'Faturamento NNE'!$U$2:$U$707,"Sim")</f>
        <v>0</v>
      </c>
      <c r="BU49" s="227" t="e">
        <f t="shared" si="10"/>
        <v>#DIV/0!</v>
      </c>
      <c r="BV49" s="545">
        <f>SUMIFS('Faturamento NNE'!$I$2:$I$707,'Faturamento NNE'!$E$2:$E$707,'Infos Relatório'!$B$2,'Faturamento NNE'!$F$2:$F$707,'Infos Relatório'!$B49,'Faturamento NNE'!$AA$2:$AA$707,'Infos Relatório'!BQ$1)</f>
        <v>0</v>
      </c>
    </row>
    <row r="50" spans="2:74">
      <c r="B50" s="217" t="s">
        <v>177</v>
      </c>
      <c r="C50" s="541">
        <f>COUNTIFS('Faturamento NNE'!$E$2:$E$707,'Infos Relatório'!$B$2,'Faturamento NNE'!$F$2:$F$707,'Infos Relatório'!$B50,'Faturamento NNE'!$AA$2:$AA$707,'Infos Relatório'!C$1)</f>
        <v>0</v>
      </c>
      <c r="D50" s="542">
        <f>SUMIFS('Faturamento NNE'!$H$2:$H$707,'Faturamento NNE'!$E$2:$E$707,'Infos Relatório'!$B$2,'Faturamento NNE'!$F$2:$F$707,'Infos Relatório'!$B50,'Faturamento NNE'!$AA$2:$AA$707,'Infos Relatório'!C$1)</f>
        <v>0</v>
      </c>
      <c r="E50" s="543">
        <f>SUMIFS('Faturamento NNE'!$K$2:$K$707,'Faturamento NNE'!$E$2:$E$707,'Infos Relatório'!$B$2,'Faturamento NNE'!$F$2:$F$707,'Infos Relatório'!$B50,'Faturamento NNE'!$AA$2:$AA$707,'Infos Relatório'!C$1)</f>
        <v>0</v>
      </c>
      <c r="F50" s="544">
        <f>SUMIFS('Faturamento NNE'!$P$2:$P$707,'Faturamento NNE'!$E$2:$E$707,'Infos Relatório'!$B$2,'Faturamento NNE'!$F$2:$F$707,'Infos Relatório'!$B50,'Faturamento NNE'!$AA$2:$AA$707,'Infos Relatório'!C$1,'Faturamento NNE'!$U$2:$U$707,"Sim")+SUMIFS('Faturamento NNE'!$Q$2:$Q$707,'Faturamento NNE'!$E$2:$E$707,'Infos Relatório'!$B$2,'Faturamento NNE'!$F$2:$F$707,'Infos Relatório'!$B50,'Faturamento NNE'!$AA$2:$AA$707,'Infos Relatório'!C$1,'Faturamento NNE'!$U$2:$U$707,"Sim")</f>
        <v>0</v>
      </c>
      <c r="G50" s="283" t="e">
        <f t="shared" si="11"/>
        <v>#DIV/0!</v>
      </c>
      <c r="H50" s="545">
        <f>SUMIFS('Faturamento NNE'!$I$2:$I$707,'Faturamento NNE'!$E$2:$E$707,'Infos Relatório'!$B$2,'Faturamento NNE'!$F$2:$F$707,'Infos Relatório'!$B50,'Faturamento NNE'!$AA$2:$AA$707,'Infos Relatório'!C$1)</f>
        <v>0</v>
      </c>
      <c r="I50" s="541">
        <f>COUNTIFS('Faturamento NNE'!$E$2:$E$707,'Infos Relatório'!$B$2,'Faturamento NNE'!$F$2:$F$707,'Infos Relatório'!$B50,'Faturamento NNE'!$AA$2:$AA$707,'Infos Relatório'!I$1)</f>
        <v>0</v>
      </c>
      <c r="J50" s="542">
        <f>SUMIFS('Faturamento NNE'!$H$2:$H$707,'Faturamento NNE'!$E$2:$E$707,'Infos Relatório'!$B$2,'Faturamento NNE'!$F$2:$F$707,'Infos Relatório'!$B50,'Faturamento NNE'!$AA$2:$AA$707,'Infos Relatório'!I$1)</f>
        <v>0</v>
      </c>
      <c r="K50" s="543">
        <f>SUMIFS('Faturamento NNE'!$K$2:$K$707,'Faturamento NNE'!$E$2:$E$707,'Infos Relatório'!$B$2,'Faturamento NNE'!$F$2:$F$707,'Infos Relatório'!$B50,'Faturamento NNE'!$AA$2:$AA$707,'Infos Relatório'!I$1)</f>
        <v>0</v>
      </c>
      <c r="L50" s="544">
        <f>SUMIFS('Faturamento NNE'!$P$2:$P$707,'Faturamento NNE'!$E$2:$E$707,'Infos Relatório'!$B$2,'Faturamento NNE'!$F$2:$F$707,'Infos Relatório'!$B50,'Faturamento NNE'!$AA$2:$AA$707,'Infos Relatório'!I$1,'Faturamento NNE'!$U$2:$U$707,"Sim")+SUMIFS('Faturamento NNE'!$Q$2:$Q$707,'Faturamento NNE'!$E$2:$E$707,'Infos Relatório'!$B$2,'Faturamento NNE'!$F$2:$F$707,'Infos Relatório'!$B50,'Faturamento NNE'!$AA$2:$AA$707,'Infos Relatório'!I$1,'Faturamento NNE'!$U$2:$U$707,"Sim")</f>
        <v>0</v>
      </c>
      <c r="M50" s="283" t="e">
        <f t="shared" si="0"/>
        <v>#DIV/0!</v>
      </c>
      <c r="N50" s="545">
        <f>SUMIFS('Faturamento NNE'!$I$2:$I$707,'Faturamento NNE'!$E$2:$E$707,'Infos Relatório'!$B$2,'Faturamento NNE'!$F$2:$F$707,'Infos Relatório'!$B50,'Faturamento NNE'!$AA$2:$AA$707,'Infos Relatório'!I$1)</f>
        <v>0</v>
      </c>
      <c r="O50" s="541">
        <f>COUNTIFS('Faturamento NNE'!$E$2:$E$707,'Infos Relatório'!$B$2,'Faturamento NNE'!$F$2:$F$707,'Infos Relatório'!$B50,'Faturamento NNE'!$AA$2:$AA$707,'Infos Relatório'!O$1)</f>
        <v>0</v>
      </c>
      <c r="P50" s="542">
        <f>SUMIFS('Faturamento NNE'!$H$2:$H$707,'Faturamento NNE'!$E$2:$E$707,'Infos Relatório'!$B$2,'Faturamento NNE'!$F$2:$F$707,'Infos Relatório'!$B50,'Faturamento NNE'!$AA$2:$AA$707,'Infos Relatório'!O$1)</f>
        <v>0</v>
      </c>
      <c r="Q50" s="542">
        <f>SUMIFS('Faturamento NNE'!$K$2:$K$707,'Faturamento NNE'!$E$2:$E$707,'Infos Relatório'!$B$2,'Faturamento NNE'!$F$2:$F$707,'Infos Relatório'!$B50,'Faturamento NNE'!$AA$2:$AA$707,'Infos Relatório'!O$1)</f>
        <v>0</v>
      </c>
      <c r="R50" s="546">
        <f>SUMIFS('Faturamento NNE'!$P$2:$P$707,'Faturamento NNE'!$E$2:$E$707,'Infos Relatório'!$B$2,'Faturamento NNE'!$F$2:$F$707,'Infos Relatório'!$B50,'Faturamento NNE'!$AA$2:$AA$707,'Infos Relatório'!O$1,'Faturamento NNE'!$U$2:$U$707,"Sim")+SUMIFS('Faturamento NNE'!$Q$2:$Q$707,'Faturamento NNE'!$E$2:$E$707,'Infos Relatório'!$B$2,'Faturamento NNE'!$F$2:$F$707,'Infos Relatório'!$B50,'Faturamento NNE'!$AA$2:$AA$707,'Infos Relatório'!O$1,'Faturamento NNE'!$U$2:$U$707,"Sim")</f>
        <v>0</v>
      </c>
      <c r="S50" s="227" t="e">
        <f t="shared" si="1"/>
        <v>#DIV/0!</v>
      </c>
      <c r="T50" s="545">
        <f>SUMIFS('Faturamento NNE'!$I$2:$I$707,'Faturamento NNE'!$E$2:$E$707,'Infos Relatório'!$B$2,'Faturamento NNE'!$F$2:$F$707,'Infos Relatório'!$B50,'Faturamento NNE'!$AA$2:$AA$707,'Infos Relatório'!O$1)</f>
        <v>0</v>
      </c>
      <c r="U50" s="541">
        <f>COUNTIFS('Faturamento NNE'!$E$2:$E$707,'Infos Relatório'!$B$2,'Faturamento NNE'!$F$2:$F$707,'Infos Relatório'!$B50,'Faturamento NNE'!$AA$2:$AA$707,'Infos Relatório'!U$1)</f>
        <v>0</v>
      </c>
      <c r="V50" s="542">
        <f>SUMIFS('Faturamento NNE'!$H$2:$H$707,'Faturamento NNE'!$E$2:$E$707,'Infos Relatório'!$B$2,'Faturamento NNE'!$F$2:$F$707,'Infos Relatório'!$B50,'Faturamento NNE'!$AA$2:$AA$707,'Infos Relatório'!U$1)</f>
        <v>0</v>
      </c>
      <c r="W50" s="542">
        <f>SUMIFS('Faturamento NNE'!$K$2:$K$707,'Faturamento NNE'!$E$2:$E$707,'Infos Relatório'!$B$2,'Faturamento NNE'!$F$2:$F$707,'Infos Relatório'!$B50,'Faturamento NNE'!$AA$2:$AA$707,'Infos Relatório'!U$1)</f>
        <v>0</v>
      </c>
      <c r="X50" s="546">
        <f>SUMIFS('Faturamento NNE'!$P$2:$P$707,'Faturamento NNE'!$E$2:$E$707,'Infos Relatório'!$B$2,'Faturamento NNE'!$F$2:$F$707,'Infos Relatório'!$B50,'Faturamento NNE'!$AA$2:$AA$707,'Infos Relatório'!U$1,'Faturamento NNE'!$U$2:$U$707,"Sim")+SUMIFS('Faturamento NNE'!$Q$2:$Q$707,'Faturamento NNE'!$E$2:$E$707,'Infos Relatório'!$B$2,'Faturamento NNE'!$F$2:$F$707,'Infos Relatório'!$B50,'Faturamento NNE'!$AA$2:$AA$707,'Infos Relatório'!U$1,'Faturamento NNE'!$U$2:$U$707,"Sim")</f>
        <v>0</v>
      </c>
      <c r="Y50" s="227" t="e">
        <f t="shared" si="2"/>
        <v>#DIV/0!</v>
      </c>
      <c r="Z50" s="545">
        <f>SUMIFS('Faturamento NNE'!$I$2:$I$707,'Faturamento NNE'!$E$2:$E$707,'Infos Relatório'!$B$2,'Faturamento NNE'!$F$2:$F$707,'Infos Relatório'!$B50,'Faturamento NNE'!$AA$2:$AA$707,'Infos Relatório'!U$1)</f>
        <v>0</v>
      </c>
      <c r="AA50" s="541">
        <f>COUNTIFS('Faturamento NNE'!$E$2:$E$707,'Infos Relatório'!$B$2,'Faturamento NNE'!$F$2:$F$707,'Infos Relatório'!$B50,'Faturamento NNE'!$AA$2:$AA$707,'Infos Relatório'!AA$1)</f>
        <v>0</v>
      </c>
      <c r="AB50" s="542">
        <f>SUMIFS('Faturamento NNE'!$H$2:$H$707,'Faturamento NNE'!$E$2:$E$707,'Infos Relatório'!$B$2,'Faturamento NNE'!$F$2:$F$707,'Infos Relatório'!$B50,'Faturamento NNE'!$AA$2:$AA$707,'Infos Relatório'!AA$1)</f>
        <v>0</v>
      </c>
      <c r="AC50" s="542">
        <f>SUMIFS('Faturamento NNE'!$K$2:$K$707,'Faturamento NNE'!$E$2:$E$707,'Infos Relatório'!$B$2,'Faturamento NNE'!$F$2:$F$707,'Infos Relatório'!$B50,'Faturamento NNE'!$AA$2:$AA$707,'Infos Relatório'!AA$1)</f>
        <v>0</v>
      </c>
      <c r="AD50" s="546">
        <f>SUMIFS('Faturamento NNE'!$P$2:$P$707,'Faturamento NNE'!$E$2:$E$707,'Infos Relatório'!$B$2,'Faturamento NNE'!$F$2:$F$707,'Infos Relatório'!$B50,'Faturamento NNE'!$AA$2:$AA$707,'Infos Relatório'!AA$1,'Faturamento NNE'!$U$2:$U$707,"Sim")+SUMIFS('Faturamento NNE'!$Q$2:$Q$707,'Faturamento NNE'!$E$2:$E$707,'Infos Relatório'!$B$2,'Faturamento NNE'!$F$2:$F$707,'Infos Relatório'!$B50,'Faturamento NNE'!$AA$2:$AA$707,'Infos Relatório'!AA$1,'Faturamento NNE'!$U$2:$U$707,"Sim")</f>
        <v>0</v>
      </c>
      <c r="AE50" s="227" t="e">
        <f t="shared" si="3"/>
        <v>#DIV/0!</v>
      </c>
      <c r="AF50" s="545">
        <f>SUMIFS('Faturamento NNE'!$I$2:$I$707,'Faturamento NNE'!$E$2:$E$707,'Infos Relatório'!$B$2,'Faturamento NNE'!$F$2:$F$707,'Infos Relatório'!$B50,'Faturamento NNE'!$AA$2:$AA$707,'Infos Relatório'!AA$1)</f>
        <v>0</v>
      </c>
      <c r="AG50" s="541">
        <f>COUNTIFS('Faturamento NNE'!$E$2:$E$707,'Infos Relatório'!$B$2,'Faturamento NNE'!$F$2:$F$707,'Infos Relatório'!$B50,'Faturamento NNE'!$AA$2:$AA$707,'Infos Relatório'!AG$1)</f>
        <v>0</v>
      </c>
      <c r="AH50" s="542">
        <f>SUMIFS('Faturamento NNE'!$H$2:$H$707,'Faturamento NNE'!$E$2:$E$707,'Infos Relatório'!$B$2,'Faturamento NNE'!$F$2:$F$707,'Infos Relatório'!$B50,'Faturamento NNE'!$AA$2:$AA$707,'Infos Relatório'!AG$1)</f>
        <v>0</v>
      </c>
      <c r="AI50" s="542">
        <f>SUMIFS('Faturamento NNE'!$K$2:$K$707,'Faturamento NNE'!$E$2:$E$707,'Infos Relatório'!$B$2,'Faturamento NNE'!$F$2:$F$707,'Infos Relatório'!$B50,'Faturamento NNE'!$AA$2:$AA$707,'Infos Relatório'!AG$1)</f>
        <v>0</v>
      </c>
      <c r="AJ50" s="546">
        <f>SUMIFS('Faturamento NNE'!$P$2:$P$707,'Faturamento NNE'!$E$2:$E$707,'Infos Relatório'!$B$2,'Faturamento NNE'!$F$2:$F$707,'Infos Relatório'!$B50,'Faturamento NNE'!$AA$2:$AA$707,'Infos Relatório'!AG$1,'Faturamento NNE'!$U$2:$U$707,"Sim")+SUMIFS('Faturamento NNE'!$Q$2:$Q$707,'Faturamento NNE'!$E$2:$E$707,'Infos Relatório'!$B$2,'Faturamento NNE'!$F$2:$F$707,'Infos Relatório'!$B50,'Faturamento NNE'!$AA$2:$AA$707,'Infos Relatório'!AG$1,'Faturamento NNE'!$U$2:$U$707,"Sim")</f>
        <v>0</v>
      </c>
      <c r="AK50" s="227" t="e">
        <f t="shared" si="4"/>
        <v>#DIV/0!</v>
      </c>
      <c r="AL50" s="545">
        <f>SUMIFS('Faturamento NNE'!$I$2:$I$707,'Faturamento NNE'!$E$2:$E$707,'Infos Relatório'!$B$2,'Faturamento NNE'!$F$2:$F$707,'Infos Relatório'!$B50,'Faturamento NNE'!$AA$2:$AA$707,'Infos Relatório'!AG$1)</f>
        <v>0</v>
      </c>
      <c r="AM50" s="541">
        <f>COUNTIFS('Faturamento NNE'!$E$2:$E$707,'Infos Relatório'!$B$2,'Faturamento NNE'!$F$2:$F$707,'Infos Relatório'!$B50,'Faturamento NNE'!$AA$2:$AA$707,'Infos Relatório'!AM$1)</f>
        <v>0</v>
      </c>
      <c r="AN50" s="542">
        <f>SUMIFS('Faturamento NNE'!$H$2:$H$707,'Faturamento NNE'!$E$2:$E$707,'Infos Relatório'!$B$2,'Faturamento NNE'!$F$2:$F$707,'Infos Relatório'!$B50,'Faturamento NNE'!$AA$2:$AA$707,'Infos Relatório'!AM$1)</f>
        <v>0</v>
      </c>
      <c r="AO50" s="542">
        <f>SUMIFS('Faturamento NNE'!$K$2:$K$707,'Faturamento NNE'!$E$2:$E$707,'Infos Relatório'!$B$2,'Faturamento NNE'!$F$2:$F$707,'Infos Relatório'!$B50,'Faturamento NNE'!$AA$2:$AA$707,'Infos Relatório'!AM$1)</f>
        <v>0</v>
      </c>
      <c r="AP50" s="546">
        <f>SUMIFS('Faturamento NNE'!$P$2:$P$707,'Faturamento NNE'!$E$2:$E$707,'Infos Relatório'!$B$2,'Faturamento NNE'!$F$2:$F$707,'Infos Relatório'!$B50,'Faturamento NNE'!$AA$2:$AA$707,'Infos Relatório'!AM$1,'Faturamento NNE'!$U$2:$U$707,"Sim")+SUMIFS('Faturamento NNE'!$Q$2:$Q$707,'Faturamento NNE'!$E$2:$E$707,'Infos Relatório'!$B$2,'Faturamento NNE'!$F$2:$F$707,'Infos Relatório'!$B50,'Faturamento NNE'!$AA$2:$AA$707,'Infos Relatório'!AM$1,'Faturamento NNE'!$U$2:$U$707,"Sim")</f>
        <v>0</v>
      </c>
      <c r="AQ50" s="227" t="e">
        <f t="shared" si="5"/>
        <v>#DIV/0!</v>
      </c>
      <c r="AR50" s="545">
        <f>SUMIFS('Faturamento NNE'!$I$2:$I$707,'Faturamento NNE'!$E$2:$E$707,'Infos Relatório'!$B$2,'Faturamento NNE'!$F$2:$F$707,'Infos Relatório'!$B50,'Faturamento NNE'!$AA$2:$AA$707,'Infos Relatório'!AM$1)</f>
        <v>0</v>
      </c>
      <c r="AS50" s="541">
        <f>COUNTIFS('Faturamento NNE'!$E$2:$E$707,'Infos Relatório'!$B$2,'Faturamento NNE'!$F$2:$F$707,'Infos Relatório'!$B50,'Faturamento NNE'!$AA$2:$AA$707,'Infos Relatório'!AS$1)</f>
        <v>0</v>
      </c>
      <c r="AT50" s="542">
        <f>SUMIFS('Faturamento NNE'!$H$2:$H$707,'Faturamento NNE'!$E$2:$E$707,'Infos Relatório'!$B$2,'Faturamento NNE'!$F$2:$F$707,'Infos Relatório'!$B50,'Faturamento NNE'!$AA$2:$AA$707,'Infos Relatório'!AS$1)</f>
        <v>0</v>
      </c>
      <c r="AU50" s="542">
        <f>SUMIFS('Faturamento NNE'!$K$2:$K$707,'Faturamento NNE'!$E$2:$E$707,'Infos Relatório'!$B$2,'Faturamento NNE'!$F$2:$F$707,'Infos Relatório'!$B50,'Faturamento NNE'!$AA$2:$AA$707,'Infos Relatório'!AS$1)</f>
        <v>0</v>
      </c>
      <c r="AV50" s="546">
        <f>SUMIFS('Faturamento NNE'!$P$2:$P$707,'Faturamento NNE'!$E$2:$E$707,'Infos Relatório'!$B$2,'Faturamento NNE'!$F$2:$F$707,'Infos Relatório'!$B50,'Faturamento NNE'!$AA$2:$AA$707,'Infos Relatório'!AS$1,'Faturamento NNE'!$U$2:$U$707,"Sim")+SUMIFS('Faturamento NNE'!$Q$2:$Q$707,'Faturamento NNE'!$E$2:$E$707,'Infos Relatório'!$B$2,'Faturamento NNE'!$F$2:$F$707,'Infos Relatório'!$B50,'Faturamento NNE'!$AA$2:$AA$707,'Infos Relatório'!AS$1,'Faturamento NNE'!$U$2:$U$707,"Sim")</f>
        <v>0</v>
      </c>
      <c r="AW50" s="227" t="e">
        <f t="shared" si="6"/>
        <v>#DIV/0!</v>
      </c>
      <c r="AX50" s="545">
        <f>SUMIFS('Faturamento NNE'!$I$2:$I$707,'Faturamento NNE'!$E$2:$E$707,'Infos Relatório'!$B$2,'Faturamento NNE'!$F$2:$F$707,'Infos Relatório'!$B50,'Faturamento NNE'!$AA$2:$AA$707,'Infos Relatório'!AS$1)</f>
        <v>0</v>
      </c>
      <c r="AY50" s="541">
        <f>COUNTIFS('Faturamento NNE'!$E$2:$E$707,'Infos Relatório'!$B$2,'Faturamento NNE'!$F$2:$F$707,'Infos Relatório'!$B50,'Faturamento NNE'!$AA$2:$AA$707,'Infos Relatório'!AY$1)</f>
        <v>0</v>
      </c>
      <c r="AZ50" s="542">
        <f>SUMIFS('Faturamento NNE'!$H$2:$H$707,'Faturamento NNE'!$E$2:$E$707,'Infos Relatório'!$B$2,'Faturamento NNE'!$F$2:$F$707,'Infos Relatório'!$B50,'Faturamento NNE'!$AA$2:$AA$707,'Infos Relatório'!AY$1)</f>
        <v>0</v>
      </c>
      <c r="BA50" s="542">
        <f>SUMIFS('Faturamento NNE'!$K$2:$K$707,'Faturamento NNE'!$E$2:$E$707,'Infos Relatório'!$B$2,'Faturamento NNE'!$F$2:$F$707,'Infos Relatório'!$B50,'Faturamento NNE'!$AA$2:$AA$707,'Infos Relatório'!AY$1)</f>
        <v>0</v>
      </c>
      <c r="BB50" s="546">
        <f>SUMIFS('Faturamento NNE'!$P$2:$P$707,'Faturamento NNE'!$E$2:$E$707,'Infos Relatório'!$B$2,'Faturamento NNE'!$F$2:$F$707,'Infos Relatório'!$B50,'Faturamento NNE'!$AA$2:$AA$707,'Infos Relatório'!AY$1,'Faturamento NNE'!$U$2:$U$707,"Sim")+SUMIFS('Faturamento NNE'!$Q$2:$Q$707,'Faturamento NNE'!$E$2:$E$707,'Infos Relatório'!$B$2,'Faturamento NNE'!$F$2:$F$707,'Infos Relatório'!$B50,'Faturamento NNE'!$AA$2:$AA$707,'Infos Relatório'!AY$1,'Faturamento NNE'!$U$2:$U$707,"Sim")</f>
        <v>0</v>
      </c>
      <c r="BC50" s="227" t="e">
        <f t="shared" si="7"/>
        <v>#DIV/0!</v>
      </c>
      <c r="BD50" s="545">
        <f>SUMIFS('Faturamento NNE'!$I$2:$I$707,'Faturamento NNE'!$E$2:$E$707,'Infos Relatório'!$B$2,'Faturamento NNE'!$F$2:$F$707,'Infos Relatório'!$B50,'Faturamento NNE'!$AA$2:$AA$707,'Infos Relatório'!AY$1)</f>
        <v>0</v>
      </c>
      <c r="BE50" s="541">
        <f>COUNTIFS('Faturamento NNE'!$E$2:$E$707,'Infos Relatório'!$B$2,'Faturamento NNE'!$F$2:$F$707,'Infos Relatório'!$B50,'Faturamento NNE'!$AA$2:$AA$707,'Infos Relatório'!BE$1)</f>
        <v>0</v>
      </c>
      <c r="BF50" s="542">
        <f>SUMIFS('Faturamento NNE'!$H$2:$H$707,'Faturamento NNE'!$E$2:$E$707,'Infos Relatório'!$B$2,'Faturamento NNE'!$F$2:$F$707,'Infos Relatório'!$B50,'Faturamento NNE'!$AA$2:$AA$707,'Infos Relatório'!BE$1)</f>
        <v>0</v>
      </c>
      <c r="BG50" s="542">
        <f>SUMIFS('Faturamento NNE'!$K$2:$K$707,'Faturamento NNE'!$E$2:$E$707,'Infos Relatório'!$B$2,'Faturamento NNE'!$F$2:$F$707,'Infos Relatório'!$B50,'Faturamento NNE'!$AA$2:$AA$707,'Infos Relatório'!BE$1)</f>
        <v>0</v>
      </c>
      <c r="BH50" s="546">
        <f>SUMIFS('Faturamento NNE'!$P$2:$P$707,'Faturamento NNE'!$E$2:$E$707,'Infos Relatório'!$B$2,'Faturamento NNE'!$F$2:$F$707,'Infos Relatório'!$B50,'Faturamento NNE'!$AA$2:$AA$707,'Infos Relatório'!BE$1,'Faturamento NNE'!$U$2:$U$707,"Sim")+SUMIFS('Faturamento NNE'!$Q$2:$Q$707,'Faturamento NNE'!$E$2:$E$707,'Infos Relatório'!$B$2,'Faturamento NNE'!$F$2:$F$707,'Infos Relatório'!$B50,'Faturamento NNE'!$AA$2:$AA$707,'Infos Relatório'!BE$1,'Faturamento NNE'!$U$2:$U$707,"Sim")</f>
        <v>0</v>
      </c>
      <c r="BI50" s="227" t="e">
        <f t="shared" si="8"/>
        <v>#DIV/0!</v>
      </c>
      <c r="BJ50" s="545">
        <f>SUMIFS('Faturamento NNE'!$I$2:$I$707,'Faturamento NNE'!$E$2:$E$707,'Infos Relatório'!$B$2,'Faturamento NNE'!$F$2:$F$707,'Infos Relatório'!$B50,'Faturamento NNE'!$AA$2:$AA$707,'Infos Relatório'!BE$1)</f>
        <v>0</v>
      </c>
      <c r="BK50" s="541">
        <f>COUNTIFS('Faturamento NNE'!$E$2:$E$707,'Infos Relatório'!$B$2,'Faturamento NNE'!$F$2:$F$707,'Infos Relatório'!$B50,'Faturamento NNE'!$AA$2:$AA$707,'Infos Relatório'!BK$1)</f>
        <v>0</v>
      </c>
      <c r="BL50" s="542">
        <f>SUMIFS('Faturamento NNE'!$H$2:$H$707,'Faturamento NNE'!$E$2:$E$707,'Infos Relatório'!$B$2,'Faturamento NNE'!$F$2:$F$707,'Infos Relatório'!$B50,'Faturamento NNE'!$AA$2:$AA$707,'Infos Relatório'!BK$1)</f>
        <v>0</v>
      </c>
      <c r="BM50" s="542">
        <f>SUMIFS('Faturamento NNE'!$K$2:$K$707,'Faturamento NNE'!$E$2:$E$707,'Infos Relatório'!$B$2,'Faturamento NNE'!$F$2:$F$707,'Infos Relatório'!$B50,'Faturamento NNE'!$AA$2:$AA$707,'Infos Relatório'!BK$1)</f>
        <v>0</v>
      </c>
      <c r="BN50" s="546">
        <f>SUMIFS('Faturamento NNE'!$P$2:$P$707,'Faturamento NNE'!$E$2:$E$707,'Infos Relatório'!$B$2,'Faturamento NNE'!$F$2:$F$707,'Infos Relatório'!$B50,'Faturamento NNE'!$AA$2:$AA$707,'Infos Relatório'!BK$1,'Faturamento NNE'!$U$2:$U$707,"Sim")+SUMIFS('Faturamento NNE'!$Q$2:$Q$707,'Faturamento NNE'!$E$2:$E$707,'Infos Relatório'!$B$2,'Faturamento NNE'!$F$2:$F$707,'Infos Relatório'!$B50,'Faturamento NNE'!$AA$2:$AA$707,'Infos Relatório'!BK$1,'Faturamento NNE'!$U$2:$U$707,"Sim")</f>
        <v>0</v>
      </c>
      <c r="BO50" s="227" t="e">
        <f t="shared" si="9"/>
        <v>#DIV/0!</v>
      </c>
      <c r="BP50" s="545">
        <f>SUMIFS('Faturamento NNE'!$I$2:$I$707,'Faturamento NNE'!$E$2:$E$707,'Infos Relatório'!$B$2,'Faturamento NNE'!$F$2:$F$707,'Infos Relatório'!$B50,'Faturamento NNE'!$AA$2:$AA$707,'Infos Relatório'!BK$1)</f>
        <v>0</v>
      </c>
      <c r="BQ50" s="541">
        <f>COUNTIFS('Faturamento NNE'!$E$2:$E$707,'Infos Relatório'!$B$2,'Faturamento NNE'!$F$2:$F$707,'Infos Relatório'!$B50,'Faturamento NNE'!$AA$2:$AA$707,'Infos Relatório'!BQ$1)</f>
        <v>0</v>
      </c>
      <c r="BR50" s="542">
        <f>SUMIFS('Faturamento NNE'!$H$2:$H$707,'Faturamento NNE'!$E$2:$E$707,'Infos Relatório'!$B$2,'Faturamento NNE'!$F$2:$F$707,'Infos Relatório'!$B50,'Faturamento NNE'!$AA$2:$AA$707,'Infos Relatório'!BQ$1)</f>
        <v>0</v>
      </c>
      <c r="BS50" s="542">
        <f>SUMIFS('Faturamento NNE'!$K$2:$K$707,'Faturamento NNE'!$E$2:$E$707,'Infos Relatório'!$B$2,'Faturamento NNE'!$F$2:$F$707,'Infos Relatório'!$B50,'Faturamento NNE'!$AA$2:$AA$707,'Infos Relatório'!BQ$1)</f>
        <v>0</v>
      </c>
      <c r="BT50" s="546">
        <f>SUMIFS('Faturamento NNE'!$P$2:$P$707,'Faturamento NNE'!$E$2:$E$707,'Infos Relatório'!$B$2,'Faturamento NNE'!$F$2:$F$707,'Infos Relatório'!$B50,'Faturamento NNE'!$AA$2:$AA$707,'Infos Relatório'!BQ$1,'Faturamento NNE'!$U$2:$U$707,"Sim")+SUMIFS('Faturamento NNE'!$Q$2:$Q$707,'Faturamento NNE'!$E$2:$E$707,'Infos Relatório'!$B$2,'Faturamento NNE'!$F$2:$F$707,'Infos Relatório'!$B50,'Faturamento NNE'!$AA$2:$AA$707,'Infos Relatório'!BQ$1,'Faturamento NNE'!$U$2:$U$707,"Sim")</f>
        <v>0</v>
      </c>
      <c r="BU50" s="227" t="e">
        <f t="shared" si="10"/>
        <v>#DIV/0!</v>
      </c>
      <c r="BV50" s="545">
        <f>SUMIFS('Faturamento NNE'!$I$2:$I$707,'Faturamento NNE'!$E$2:$E$707,'Infos Relatório'!$B$2,'Faturamento NNE'!$F$2:$F$707,'Infos Relatório'!$B50,'Faturamento NNE'!$AA$2:$AA$707,'Infos Relatório'!BQ$1)</f>
        <v>0</v>
      </c>
    </row>
    <row r="51" spans="2:74">
      <c r="B51" s="217" t="s">
        <v>178</v>
      </c>
      <c r="C51" s="541">
        <f>COUNTIFS('Faturamento NNE'!$E$2:$E$707,'Infos Relatório'!$B$2,'Faturamento NNE'!$F$2:$F$707,'Infos Relatório'!$B51,'Faturamento NNE'!$AA$2:$AA$707,'Infos Relatório'!C$1)</f>
        <v>0</v>
      </c>
      <c r="D51" s="542">
        <f>SUMIFS('Faturamento NNE'!$H$2:$H$707,'Faturamento NNE'!$E$2:$E$707,'Infos Relatório'!$B$2,'Faturamento NNE'!$F$2:$F$707,'Infos Relatório'!$B51,'Faturamento NNE'!$AA$2:$AA$707,'Infos Relatório'!C$1)</f>
        <v>0</v>
      </c>
      <c r="E51" s="543">
        <f>SUMIFS('Faturamento NNE'!$K$2:$K$707,'Faturamento NNE'!$E$2:$E$707,'Infos Relatório'!$B$2,'Faturamento NNE'!$F$2:$F$707,'Infos Relatório'!$B51,'Faturamento NNE'!$AA$2:$AA$707,'Infos Relatório'!C$1)</f>
        <v>0</v>
      </c>
      <c r="F51" s="544">
        <f>SUMIFS('Faturamento NNE'!$P$2:$P$707,'Faturamento NNE'!$E$2:$E$707,'Infos Relatório'!$B$2,'Faturamento NNE'!$F$2:$F$707,'Infos Relatório'!$B51,'Faturamento NNE'!$AA$2:$AA$707,'Infos Relatório'!C$1,'Faturamento NNE'!$U$2:$U$707,"Sim")+SUMIFS('Faturamento NNE'!$Q$2:$Q$707,'Faturamento NNE'!$E$2:$E$707,'Infos Relatório'!$B$2,'Faturamento NNE'!$F$2:$F$707,'Infos Relatório'!$B51,'Faturamento NNE'!$AA$2:$AA$707,'Infos Relatório'!C$1,'Faturamento NNE'!$U$2:$U$707,"Sim")</f>
        <v>0</v>
      </c>
      <c r="G51" s="283" t="e">
        <f t="shared" si="11"/>
        <v>#DIV/0!</v>
      </c>
      <c r="H51" s="545">
        <f>SUMIFS('Faturamento NNE'!$I$2:$I$707,'Faturamento NNE'!$E$2:$E$707,'Infos Relatório'!$B$2,'Faturamento NNE'!$F$2:$F$707,'Infos Relatório'!$B51,'Faturamento NNE'!$AA$2:$AA$707,'Infos Relatório'!C$1)</f>
        <v>0</v>
      </c>
      <c r="I51" s="541">
        <f>COUNTIFS('Faturamento NNE'!$E$2:$E$707,'Infos Relatório'!$B$2,'Faturamento NNE'!$F$2:$F$707,'Infos Relatório'!$B51,'Faturamento NNE'!$AA$2:$AA$707,'Infos Relatório'!I$1)</f>
        <v>0</v>
      </c>
      <c r="J51" s="542">
        <f>SUMIFS('Faturamento NNE'!$H$2:$H$707,'Faturamento NNE'!$E$2:$E$707,'Infos Relatório'!$B$2,'Faturamento NNE'!$F$2:$F$707,'Infos Relatório'!$B51,'Faturamento NNE'!$AA$2:$AA$707,'Infos Relatório'!I$1)</f>
        <v>0</v>
      </c>
      <c r="K51" s="543">
        <f>SUMIFS('Faturamento NNE'!$K$2:$K$707,'Faturamento NNE'!$E$2:$E$707,'Infos Relatório'!$B$2,'Faturamento NNE'!$F$2:$F$707,'Infos Relatório'!$B51,'Faturamento NNE'!$AA$2:$AA$707,'Infos Relatório'!I$1)</f>
        <v>0</v>
      </c>
      <c r="L51" s="544">
        <f>SUMIFS('Faturamento NNE'!$P$2:$P$707,'Faturamento NNE'!$E$2:$E$707,'Infos Relatório'!$B$2,'Faturamento NNE'!$F$2:$F$707,'Infos Relatório'!$B51,'Faturamento NNE'!$AA$2:$AA$707,'Infos Relatório'!I$1,'Faturamento NNE'!$U$2:$U$707,"Sim")+SUMIFS('Faturamento NNE'!$Q$2:$Q$707,'Faturamento NNE'!$E$2:$E$707,'Infos Relatório'!$B$2,'Faturamento NNE'!$F$2:$F$707,'Infos Relatório'!$B51,'Faturamento NNE'!$AA$2:$AA$707,'Infos Relatório'!I$1,'Faturamento NNE'!$U$2:$U$707,"Sim")</f>
        <v>0</v>
      </c>
      <c r="M51" s="283" t="e">
        <f t="shared" si="0"/>
        <v>#DIV/0!</v>
      </c>
      <c r="N51" s="545">
        <f>SUMIFS('Faturamento NNE'!$I$2:$I$707,'Faturamento NNE'!$E$2:$E$707,'Infos Relatório'!$B$2,'Faturamento NNE'!$F$2:$F$707,'Infos Relatório'!$B51,'Faturamento NNE'!$AA$2:$AA$707,'Infos Relatório'!I$1)</f>
        <v>0</v>
      </c>
      <c r="O51" s="541">
        <f>COUNTIFS('Faturamento NNE'!$E$2:$E$707,'Infos Relatório'!$B$2,'Faturamento NNE'!$F$2:$F$707,'Infos Relatório'!$B51,'Faturamento NNE'!$AA$2:$AA$707,'Infos Relatório'!O$1)</f>
        <v>0</v>
      </c>
      <c r="P51" s="542">
        <f>SUMIFS('Faturamento NNE'!$H$2:$H$707,'Faturamento NNE'!$E$2:$E$707,'Infos Relatório'!$B$2,'Faturamento NNE'!$F$2:$F$707,'Infos Relatório'!$B51,'Faturamento NNE'!$AA$2:$AA$707,'Infos Relatório'!O$1)</f>
        <v>0</v>
      </c>
      <c r="Q51" s="542">
        <f>SUMIFS('Faturamento NNE'!$K$2:$K$707,'Faturamento NNE'!$E$2:$E$707,'Infos Relatório'!$B$2,'Faturamento NNE'!$F$2:$F$707,'Infos Relatório'!$B51,'Faturamento NNE'!$AA$2:$AA$707,'Infos Relatório'!O$1)</f>
        <v>0</v>
      </c>
      <c r="R51" s="546">
        <f>SUMIFS('Faturamento NNE'!$P$2:$P$707,'Faturamento NNE'!$E$2:$E$707,'Infos Relatório'!$B$2,'Faturamento NNE'!$F$2:$F$707,'Infos Relatório'!$B51,'Faturamento NNE'!$AA$2:$AA$707,'Infos Relatório'!O$1,'Faturamento NNE'!$U$2:$U$707,"Sim")+SUMIFS('Faturamento NNE'!$Q$2:$Q$707,'Faturamento NNE'!$E$2:$E$707,'Infos Relatório'!$B$2,'Faturamento NNE'!$F$2:$F$707,'Infos Relatório'!$B51,'Faturamento NNE'!$AA$2:$AA$707,'Infos Relatório'!O$1,'Faturamento NNE'!$U$2:$U$707,"Sim")</f>
        <v>0</v>
      </c>
      <c r="S51" s="227" t="e">
        <f t="shared" si="1"/>
        <v>#DIV/0!</v>
      </c>
      <c r="T51" s="545">
        <f>SUMIFS('Faturamento NNE'!$I$2:$I$707,'Faturamento NNE'!$E$2:$E$707,'Infos Relatório'!$B$2,'Faturamento NNE'!$F$2:$F$707,'Infos Relatório'!$B51,'Faturamento NNE'!$AA$2:$AA$707,'Infos Relatório'!O$1)</f>
        <v>0</v>
      </c>
      <c r="U51" s="541">
        <f>COUNTIFS('Faturamento NNE'!$E$2:$E$707,'Infos Relatório'!$B$2,'Faturamento NNE'!$F$2:$F$707,'Infos Relatório'!$B51,'Faturamento NNE'!$AA$2:$AA$707,'Infos Relatório'!U$1)</f>
        <v>0</v>
      </c>
      <c r="V51" s="542">
        <f>SUMIFS('Faturamento NNE'!$H$2:$H$707,'Faturamento NNE'!$E$2:$E$707,'Infos Relatório'!$B$2,'Faturamento NNE'!$F$2:$F$707,'Infos Relatório'!$B51,'Faturamento NNE'!$AA$2:$AA$707,'Infos Relatório'!U$1)</f>
        <v>0</v>
      </c>
      <c r="W51" s="542">
        <f>SUMIFS('Faturamento NNE'!$K$2:$K$707,'Faturamento NNE'!$E$2:$E$707,'Infos Relatório'!$B$2,'Faturamento NNE'!$F$2:$F$707,'Infos Relatório'!$B51,'Faturamento NNE'!$AA$2:$AA$707,'Infos Relatório'!U$1)</f>
        <v>0</v>
      </c>
      <c r="X51" s="546">
        <f>SUMIFS('Faturamento NNE'!$P$2:$P$707,'Faturamento NNE'!$E$2:$E$707,'Infos Relatório'!$B$2,'Faturamento NNE'!$F$2:$F$707,'Infos Relatório'!$B51,'Faturamento NNE'!$AA$2:$AA$707,'Infos Relatório'!U$1,'Faturamento NNE'!$U$2:$U$707,"Sim")+SUMIFS('Faturamento NNE'!$Q$2:$Q$707,'Faturamento NNE'!$E$2:$E$707,'Infos Relatório'!$B$2,'Faturamento NNE'!$F$2:$F$707,'Infos Relatório'!$B51,'Faturamento NNE'!$AA$2:$AA$707,'Infos Relatório'!U$1,'Faturamento NNE'!$U$2:$U$707,"Sim")</f>
        <v>0</v>
      </c>
      <c r="Y51" s="227" t="e">
        <f t="shared" si="2"/>
        <v>#DIV/0!</v>
      </c>
      <c r="Z51" s="545">
        <f>SUMIFS('Faturamento NNE'!$I$2:$I$707,'Faturamento NNE'!$E$2:$E$707,'Infos Relatório'!$B$2,'Faturamento NNE'!$F$2:$F$707,'Infos Relatório'!$B51,'Faturamento NNE'!$AA$2:$AA$707,'Infos Relatório'!U$1)</f>
        <v>0</v>
      </c>
      <c r="AA51" s="541">
        <f>COUNTIFS('Faturamento NNE'!$E$2:$E$707,'Infos Relatório'!$B$2,'Faturamento NNE'!$F$2:$F$707,'Infos Relatório'!$B51,'Faturamento NNE'!$AA$2:$AA$707,'Infos Relatório'!AA$1)</f>
        <v>0</v>
      </c>
      <c r="AB51" s="542">
        <f>SUMIFS('Faturamento NNE'!$H$2:$H$707,'Faturamento NNE'!$E$2:$E$707,'Infos Relatório'!$B$2,'Faturamento NNE'!$F$2:$F$707,'Infos Relatório'!$B51,'Faturamento NNE'!$AA$2:$AA$707,'Infos Relatório'!AA$1)</f>
        <v>0</v>
      </c>
      <c r="AC51" s="542">
        <f>SUMIFS('Faturamento NNE'!$K$2:$K$707,'Faturamento NNE'!$E$2:$E$707,'Infos Relatório'!$B$2,'Faturamento NNE'!$F$2:$F$707,'Infos Relatório'!$B51,'Faturamento NNE'!$AA$2:$AA$707,'Infos Relatório'!AA$1)</f>
        <v>0</v>
      </c>
      <c r="AD51" s="546">
        <f>SUMIFS('Faturamento NNE'!$P$2:$P$707,'Faturamento NNE'!$E$2:$E$707,'Infos Relatório'!$B$2,'Faturamento NNE'!$F$2:$F$707,'Infos Relatório'!$B51,'Faturamento NNE'!$AA$2:$AA$707,'Infos Relatório'!AA$1,'Faturamento NNE'!$U$2:$U$707,"Sim")+SUMIFS('Faturamento NNE'!$Q$2:$Q$707,'Faturamento NNE'!$E$2:$E$707,'Infos Relatório'!$B$2,'Faturamento NNE'!$F$2:$F$707,'Infos Relatório'!$B51,'Faturamento NNE'!$AA$2:$AA$707,'Infos Relatório'!AA$1,'Faturamento NNE'!$U$2:$U$707,"Sim")</f>
        <v>0</v>
      </c>
      <c r="AE51" s="227" t="e">
        <f t="shared" si="3"/>
        <v>#DIV/0!</v>
      </c>
      <c r="AF51" s="545">
        <f>SUMIFS('Faturamento NNE'!$I$2:$I$707,'Faturamento NNE'!$E$2:$E$707,'Infos Relatório'!$B$2,'Faturamento NNE'!$F$2:$F$707,'Infos Relatório'!$B51,'Faturamento NNE'!$AA$2:$AA$707,'Infos Relatório'!AA$1)</f>
        <v>0</v>
      </c>
      <c r="AG51" s="541">
        <f>COUNTIFS('Faturamento NNE'!$E$2:$E$707,'Infos Relatório'!$B$2,'Faturamento NNE'!$F$2:$F$707,'Infos Relatório'!$B51,'Faturamento NNE'!$AA$2:$AA$707,'Infos Relatório'!AG$1)</f>
        <v>0</v>
      </c>
      <c r="AH51" s="542">
        <f>SUMIFS('Faturamento NNE'!$H$2:$H$707,'Faturamento NNE'!$E$2:$E$707,'Infos Relatório'!$B$2,'Faturamento NNE'!$F$2:$F$707,'Infos Relatório'!$B51,'Faturamento NNE'!$AA$2:$AA$707,'Infos Relatório'!AG$1)</f>
        <v>0</v>
      </c>
      <c r="AI51" s="542">
        <f>SUMIFS('Faturamento NNE'!$K$2:$K$707,'Faturamento NNE'!$E$2:$E$707,'Infos Relatório'!$B$2,'Faturamento NNE'!$F$2:$F$707,'Infos Relatório'!$B51,'Faturamento NNE'!$AA$2:$AA$707,'Infos Relatório'!AG$1)</f>
        <v>0</v>
      </c>
      <c r="AJ51" s="546">
        <f>SUMIFS('Faturamento NNE'!$P$2:$P$707,'Faturamento NNE'!$E$2:$E$707,'Infos Relatório'!$B$2,'Faturamento NNE'!$F$2:$F$707,'Infos Relatório'!$B51,'Faturamento NNE'!$AA$2:$AA$707,'Infos Relatório'!AG$1,'Faturamento NNE'!$U$2:$U$707,"Sim")+SUMIFS('Faturamento NNE'!$Q$2:$Q$707,'Faturamento NNE'!$E$2:$E$707,'Infos Relatório'!$B$2,'Faturamento NNE'!$F$2:$F$707,'Infos Relatório'!$B51,'Faturamento NNE'!$AA$2:$AA$707,'Infos Relatório'!AG$1,'Faturamento NNE'!$U$2:$U$707,"Sim")</f>
        <v>0</v>
      </c>
      <c r="AK51" s="227" t="e">
        <f t="shared" si="4"/>
        <v>#DIV/0!</v>
      </c>
      <c r="AL51" s="545">
        <f>SUMIFS('Faturamento NNE'!$I$2:$I$707,'Faturamento NNE'!$E$2:$E$707,'Infos Relatório'!$B$2,'Faturamento NNE'!$F$2:$F$707,'Infos Relatório'!$B51,'Faturamento NNE'!$AA$2:$AA$707,'Infos Relatório'!AG$1)</f>
        <v>0</v>
      </c>
      <c r="AM51" s="541">
        <f>COUNTIFS('Faturamento NNE'!$E$2:$E$707,'Infos Relatório'!$B$2,'Faturamento NNE'!$F$2:$F$707,'Infos Relatório'!$B51,'Faturamento NNE'!$AA$2:$AA$707,'Infos Relatório'!AM$1)</f>
        <v>0</v>
      </c>
      <c r="AN51" s="542">
        <f>SUMIFS('Faturamento NNE'!$H$2:$H$707,'Faturamento NNE'!$E$2:$E$707,'Infos Relatório'!$B$2,'Faturamento NNE'!$F$2:$F$707,'Infos Relatório'!$B51,'Faturamento NNE'!$AA$2:$AA$707,'Infos Relatório'!AM$1)</f>
        <v>0</v>
      </c>
      <c r="AO51" s="542">
        <f>SUMIFS('Faturamento NNE'!$K$2:$K$707,'Faturamento NNE'!$E$2:$E$707,'Infos Relatório'!$B$2,'Faturamento NNE'!$F$2:$F$707,'Infos Relatório'!$B51,'Faturamento NNE'!$AA$2:$AA$707,'Infos Relatório'!AM$1)</f>
        <v>0</v>
      </c>
      <c r="AP51" s="546">
        <f>SUMIFS('Faturamento NNE'!$P$2:$P$707,'Faturamento NNE'!$E$2:$E$707,'Infos Relatório'!$B$2,'Faturamento NNE'!$F$2:$F$707,'Infos Relatório'!$B51,'Faturamento NNE'!$AA$2:$AA$707,'Infos Relatório'!AM$1,'Faturamento NNE'!$U$2:$U$707,"Sim")+SUMIFS('Faturamento NNE'!$Q$2:$Q$707,'Faturamento NNE'!$E$2:$E$707,'Infos Relatório'!$B$2,'Faturamento NNE'!$F$2:$F$707,'Infos Relatório'!$B51,'Faturamento NNE'!$AA$2:$AA$707,'Infos Relatório'!AM$1,'Faturamento NNE'!$U$2:$U$707,"Sim")</f>
        <v>0</v>
      </c>
      <c r="AQ51" s="227" t="e">
        <f t="shared" si="5"/>
        <v>#DIV/0!</v>
      </c>
      <c r="AR51" s="545">
        <f>SUMIFS('Faturamento NNE'!$I$2:$I$707,'Faturamento NNE'!$E$2:$E$707,'Infos Relatório'!$B$2,'Faturamento NNE'!$F$2:$F$707,'Infos Relatório'!$B51,'Faturamento NNE'!$AA$2:$AA$707,'Infos Relatório'!AM$1)</f>
        <v>0</v>
      </c>
      <c r="AS51" s="541">
        <f>COUNTIFS('Faturamento NNE'!$E$2:$E$707,'Infos Relatório'!$B$2,'Faturamento NNE'!$F$2:$F$707,'Infos Relatório'!$B51,'Faturamento NNE'!$AA$2:$AA$707,'Infos Relatório'!AS$1)</f>
        <v>0</v>
      </c>
      <c r="AT51" s="542">
        <f>SUMIFS('Faturamento NNE'!$H$2:$H$707,'Faturamento NNE'!$E$2:$E$707,'Infos Relatório'!$B$2,'Faturamento NNE'!$F$2:$F$707,'Infos Relatório'!$B51,'Faturamento NNE'!$AA$2:$AA$707,'Infos Relatório'!AS$1)</f>
        <v>0</v>
      </c>
      <c r="AU51" s="542">
        <f>SUMIFS('Faturamento NNE'!$K$2:$K$707,'Faturamento NNE'!$E$2:$E$707,'Infos Relatório'!$B$2,'Faturamento NNE'!$F$2:$F$707,'Infos Relatório'!$B51,'Faturamento NNE'!$AA$2:$AA$707,'Infos Relatório'!AS$1)</f>
        <v>0</v>
      </c>
      <c r="AV51" s="546">
        <f>SUMIFS('Faturamento NNE'!$P$2:$P$707,'Faturamento NNE'!$E$2:$E$707,'Infos Relatório'!$B$2,'Faturamento NNE'!$F$2:$F$707,'Infos Relatório'!$B51,'Faturamento NNE'!$AA$2:$AA$707,'Infos Relatório'!AS$1,'Faturamento NNE'!$U$2:$U$707,"Sim")+SUMIFS('Faturamento NNE'!$Q$2:$Q$707,'Faturamento NNE'!$E$2:$E$707,'Infos Relatório'!$B$2,'Faturamento NNE'!$F$2:$F$707,'Infos Relatório'!$B51,'Faturamento NNE'!$AA$2:$AA$707,'Infos Relatório'!AS$1,'Faturamento NNE'!$U$2:$U$707,"Sim")</f>
        <v>0</v>
      </c>
      <c r="AW51" s="227" t="e">
        <f t="shared" si="6"/>
        <v>#DIV/0!</v>
      </c>
      <c r="AX51" s="545">
        <f>SUMIFS('Faturamento NNE'!$I$2:$I$707,'Faturamento NNE'!$E$2:$E$707,'Infos Relatório'!$B$2,'Faturamento NNE'!$F$2:$F$707,'Infos Relatório'!$B51,'Faturamento NNE'!$AA$2:$AA$707,'Infos Relatório'!AS$1)</f>
        <v>0</v>
      </c>
      <c r="AY51" s="541">
        <f>COUNTIFS('Faturamento NNE'!$E$2:$E$707,'Infos Relatório'!$B$2,'Faturamento NNE'!$F$2:$F$707,'Infos Relatório'!$B51,'Faturamento NNE'!$AA$2:$AA$707,'Infos Relatório'!AY$1)</f>
        <v>0</v>
      </c>
      <c r="AZ51" s="542">
        <f>SUMIFS('Faturamento NNE'!$H$2:$H$707,'Faturamento NNE'!$E$2:$E$707,'Infos Relatório'!$B$2,'Faturamento NNE'!$F$2:$F$707,'Infos Relatório'!$B51,'Faturamento NNE'!$AA$2:$AA$707,'Infos Relatório'!AY$1)</f>
        <v>0</v>
      </c>
      <c r="BA51" s="542">
        <f>SUMIFS('Faturamento NNE'!$K$2:$K$707,'Faturamento NNE'!$E$2:$E$707,'Infos Relatório'!$B$2,'Faturamento NNE'!$F$2:$F$707,'Infos Relatório'!$B51,'Faturamento NNE'!$AA$2:$AA$707,'Infos Relatório'!AY$1)</f>
        <v>0</v>
      </c>
      <c r="BB51" s="546">
        <f>SUMIFS('Faturamento NNE'!$P$2:$P$707,'Faturamento NNE'!$E$2:$E$707,'Infos Relatório'!$B$2,'Faturamento NNE'!$F$2:$F$707,'Infos Relatório'!$B51,'Faturamento NNE'!$AA$2:$AA$707,'Infos Relatório'!AY$1,'Faturamento NNE'!$U$2:$U$707,"Sim")+SUMIFS('Faturamento NNE'!$Q$2:$Q$707,'Faturamento NNE'!$E$2:$E$707,'Infos Relatório'!$B$2,'Faturamento NNE'!$F$2:$F$707,'Infos Relatório'!$B51,'Faturamento NNE'!$AA$2:$AA$707,'Infos Relatório'!AY$1,'Faturamento NNE'!$U$2:$U$707,"Sim")</f>
        <v>0</v>
      </c>
      <c r="BC51" s="227" t="e">
        <f t="shared" si="7"/>
        <v>#DIV/0!</v>
      </c>
      <c r="BD51" s="545">
        <f>SUMIFS('Faturamento NNE'!$I$2:$I$707,'Faturamento NNE'!$E$2:$E$707,'Infos Relatório'!$B$2,'Faturamento NNE'!$F$2:$F$707,'Infos Relatório'!$B51,'Faturamento NNE'!$AA$2:$AA$707,'Infos Relatório'!AY$1)</f>
        <v>0</v>
      </c>
      <c r="BE51" s="541">
        <f>COUNTIFS('Faturamento NNE'!$E$2:$E$707,'Infos Relatório'!$B$2,'Faturamento NNE'!$F$2:$F$707,'Infos Relatório'!$B51,'Faturamento NNE'!$AA$2:$AA$707,'Infos Relatório'!BE$1)</f>
        <v>0</v>
      </c>
      <c r="BF51" s="542">
        <f>SUMIFS('Faturamento NNE'!$H$2:$H$707,'Faturamento NNE'!$E$2:$E$707,'Infos Relatório'!$B$2,'Faturamento NNE'!$F$2:$F$707,'Infos Relatório'!$B51,'Faturamento NNE'!$AA$2:$AA$707,'Infos Relatório'!BE$1)</f>
        <v>0</v>
      </c>
      <c r="BG51" s="542">
        <f>SUMIFS('Faturamento NNE'!$K$2:$K$707,'Faturamento NNE'!$E$2:$E$707,'Infos Relatório'!$B$2,'Faturamento NNE'!$F$2:$F$707,'Infos Relatório'!$B51,'Faturamento NNE'!$AA$2:$AA$707,'Infos Relatório'!BE$1)</f>
        <v>0</v>
      </c>
      <c r="BH51" s="546">
        <f>SUMIFS('Faturamento NNE'!$P$2:$P$707,'Faturamento NNE'!$E$2:$E$707,'Infos Relatório'!$B$2,'Faturamento NNE'!$F$2:$F$707,'Infos Relatório'!$B51,'Faturamento NNE'!$AA$2:$AA$707,'Infos Relatório'!BE$1,'Faturamento NNE'!$U$2:$U$707,"Sim")+SUMIFS('Faturamento NNE'!$Q$2:$Q$707,'Faturamento NNE'!$E$2:$E$707,'Infos Relatório'!$B$2,'Faturamento NNE'!$F$2:$F$707,'Infos Relatório'!$B51,'Faturamento NNE'!$AA$2:$AA$707,'Infos Relatório'!BE$1,'Faturamento NNE'!$U$2:$U$707,"Sim")</f>
        <v>0</v>
      </c>
      <c r="BI51" s="227" t="e">
        <f t="shared" si="8"/>
        <v>#DIV/0!</v>
      </c>
      <c r="BJ51" s="545">
        <f>SUMIFS('Faturamento NNE'!$I$2:$I$707,'Faturamento NNE'!$E$2:$E$707,'Infos Relatório'!$B$2,'Faturamento NNE'!$F$2:$F$707,'Infos Relatório'!$B51,'Faturamento NNE'!$AA$2:$AA$707,'Infos Relatório'!BE$1)</f>
        <v>0</v>
      </c>
      <c r="BK51" s="541">
        <f>COUNTIFS('Faturamento NNE'!$E$2:$E$707,'Infos Relatório'!$B$2,'Faturamento NNE'!$F$2:$F$707,'Infos Relatório'!$B51,'Faturamento NNE'!$AA$2:$AA$707,'Infos Relatório'!BK$1)</f>
        <v>0</v>
      </c>
      <c r="BL51" s="542">
        <f>SUMIFS('Faturamento NNE'!$H$2:$H$707,'Faturamento NNE'!$E$2:$E$707,'Infos Relatório'!$B$2,'Faturamento NNE'!$F$2:$F$707,'Infos Relatório'!$B51,'Faturamento NNE'!$AA$2:$AA$707,'Infos Relatório'!BK$1)</f>
        <v>0</v>
      </c>
      <c r="BM51" s="542">
        <f>SUMIFS('Faturamento NNE'!$K$2:$K$707,'Faturamento NNE'!$E$2:$E$707,'Infos Relatório'!$B$2,'Faturamento NNE'!$F$2:$F$707,'Infos Relatório'!$B51,'Faturamento NNE'!$AA$2:$AA$707,'Infos Relatório'!BK$1)</f>
        <v>0</v>
      </c>
      <c r="BN51" s="546">
        <f>SUMIFS('Faturamento NNE'!$P$2:$P$707,'Faturamento NNE'!$E$2:$E$707,'Infos Relatório'!$B$2,'Faturamento NNE'!$F$2:$F$707,'Infos Relatório'!$B51,'Faturamento NNE'!$AA$2:$AA$707,'Infos Relatório'!BK$1,'Faturamento NNE'!$U$2:$U$707,"Sim")+SUMIFS('Faturamento NNE'!$Q$2:$Q$707,'Faturamento NNE'!$E$2:$E$707,'Infos Relatório'!$B$2,'Faturamento NNE'!$F$2:$F$707,'Infos Relatório'!$B51,'Faturamento NNE'!$AA$2:$AA$707,'Infos Relatório'!BK$1,'Faturamento NNE'!$U$2:$U$707,"Sim")</f>
        <v>0</v>
      </c>
      <c r="BO51" s="227" t="e">
        <f t="shared" si="9"/>
        <v>#DIV/0!</v>
      </c>
      <c r="BP51" s="545">
        <f>SUMIFS('Faturamento NNE'!$I$2:$I$707,'Faturamento NNE'!$E$2:$E$707,'Infos Relatório'!$B$2,'Faturamento NNE'!$F$2:$F$707,'Infos Relatório'!$B51,'Faturamento NNE'!$AA$2:$AA$707,'Infos Relatório'!BK$1)</f>
        <v>0</v>
      </c>
      <c r="BQ51" s="541">
        <f>COUNTIFS('Faturamento NNE'!$E$2:$E$707,'Infos Relatório'!$B$2,'Faturamento NNE'!$F$2:$F$707,'Infos Relatório'!$B51,'Faturamento NNE'!$AA$2:$AA$707,'Infos Relatório'!BQ$1)</f>
        <v>0</v>
      </c>
      <c r="BR51" s="542">
        <f>SUMIFS('Faturamento NNE'!$H$2:$H$707,'Faturamento NNE'!$E$2:$E$707,'Infos Relatório'!$B$2,'Faturamento NNE'!$F$2:$F$707,'Infos Relatório'!$B51,'Faturamento NNE'!$AA$2:$AA$707,'Infos Relatório'!BQ$1)</f>
        <v>0</v>
      </c>
      <c r="BS51" s="542">
        <f>SUMIFS('Faturamento NNE'!$K$2:$K$707,'Faturamento NNE'!$E$2:$E$707,'Infos Relatório'!$B$2,'Faturamento NNE'!$F$2:$F$707,'Infos Relatório'!$B51,'Faturamento NNE'!$AA$2:$AA$707,'Infos Relatório'!BQ$1)</f>
        <v>0</v>
      </c>
      <c r="BT51" s="546">
        <f>SUMIFS('Faturamento NNE'!$P$2:$P$707,'Faturamento NNE'!$E$2:$E$707,'Infos Relatório'!$B$2,'Faturamento NNE'!$F$2:$F$707,'Infos Relatório'!$B51,'Faturamento NNE'!$AA$2:$AA$707,'Infos Relatório'!BQ$1,'Faturamento NNE'!$U$2:$U$707,"Sim")+SUMIFS('Faturamento NNE'!$Q$2:$Q$707,'Faturamento NNE'!$E$2:$E$707,'Infos Relatório'!$B$2,'Faturamento NNE'!$F$2:$F$707,'Infos Relatório'!$B51,'Faturamento NNE'!$AA$2:$AA$707,'Infos Relatório'!BQ$1,'Faturamento NNE'!$U$2:$U$707,"Sim")</f>
        <v>0</v>
      </c>
      <c r="BU51" s="227" t="e">
        <f t="shared" si="10"/>
        <v>#DIV/0!</v>
      </c>
      <c r="BV51" s="545">
        <f>SUMIFS('Faturamento NNE'!$I$2:$I$707,'Faturamento NNE'!$E$2:$E$707,'Infos Relatório'!$B$2,'Faturamento NNE'!$F$2:$F$707,'Infos Relatório'!$B51,'Faturamento NNE'!$AA$2:$AA$707,'Infos Relatório'!BQ$1)</f>
        <v>0</v>
      </c>
    </row>
    <row r="52" spans="2:74">
      <c r="B52" s="217" t="s">
        <v>179</v>
      </c>
      <c r="C52" s="541">
        <f>COUNTIFS('Faturamento NNE'!$E$2:$E$707,'Infos Relatório'!$B$2,'Faturamento NNE'!$F$2:$F$707,'Infos Relatório'!$B52,'Faturamento NNE'!$AA$2:$AA$707,'Infos Relatório'!C$1)</f>
        <v>0</v>
      </c>
      <c r="D52" s="542">
        <f>SUMIFS('Faturamento NNE'!$H$2:$H$707,'Faturamento NNE'!$E$2:$E$707,'Infos Relatório'!$B$2,'Faturamento NNE'!$F$2:$F$707,'Infos Relatório'!$B52,'Faturamento NNE'!$AA$2:$AA$707,'Infos Relatório'!C$1)</f>
        <v>0</v>
      </c>
      <c r="E52" s="543">
        <f>SUMIFS('Faturamento NNE'!$K$2:$K$707,'Faturamento NNE'!$E$2:$E$707,'Infos Relatório'!$B$2,'Faturamento NNE'!$F$2:$F$707,'Infos Relatório'!$B52,'Faturamento NNE'!$AA$2:$AA$707,'Infos Relatório'!C$1)</f>
        <v>0</v>
      </c>
      <c r="F52" s="544">
        <f>SUMIFS('Faturamento NNE'!$P$2:$P$707,'Faturamento NNE'!$E$2:$E$707,'Infos Relatório'!$B$2,'Faturamento NNE'!$F$2:$F$707,'Infos Relatório'!$B52,'Faturamento NNE'!$AA$2:$AA$707,'Infos Relatório'!C$1,'Faturamento NNE'!$U$2:$U$707,"Sim")+SUMIFS('Faturamento NNE'!$Q$2:$Q$707,'Faturamento NNE'!$E$2:$E$707,'Infos Relatório'!$B$2,'Faturamento NNE'!$F$2:$F$707,'Infos Relatório'!$B52,'Faturamento NNE'!$AA$2:$AA$707,'Infos Relatório'!C$1,'Faturamento NNE'!$U$2:$U$707,"Sim")</f>
        <v>0</v>
      </c>
      <c r="G52" s="283" t="e">
        <f t="shared" si="11"/>
        <v>#DIV/0!</v>
      </c>
      <c r="H52" s="545">
        <f>SUMIFS('Faturamento NNE'!$I$2:$I$707,'Faturamento NNE'!$E$2:$E$707,'Infos Relatório'!$B$2,'Faturamento NNE'!$F$2:$F$707,'Infos Relatório'!$B52,'Faturamento NNE'!$AA$2:$AA$707,'Infos Relatório'!C$1)</f>
        <v>0</v>
      </c>
      <c r="I52" s="541">
        <f>COUNTIFS('Faturamento NNE'!$E$2:$E$707,'Infos Relatório'!$B$2,'Faturamento NNE'!$F$2:$F$707,'Infos Relatório'!$B52,'Faturamento NNE'!$AA$2:$AA$707,'Infos Relatório'!I$1)</f>
        <v>0</v>
      </c>
      <c r="J52" s="542">
        <f>SUMIFS('Faturamento NNE'!$H$2:$H$707,'Faturamento NNE'!$E$2:$E$707,'Infos Relatório'!$B$2,'Faturamento NNE'!$F$2:$F$707,'Infos Relatório'!$B52,'Faturamento NNE'!$AA$2:$AA$707,'Infos Relatório'!I$1)</f>
        <v>0</v>
      </c>
      <c r="K52" s="543">
        <f>SUMIFS('Faturamento NNE'!$K$2:$K$707,'Faturamento NNE'!$E$2:$E$707,'Infos Relatório'!$B$2,'Faturamento NNE'!$F$2:$F$707,'Infos Relatório'!$B52,'Faturamento NNE'!$AA$2:$AA$707,'Infos Relatório'!I$1)</f>
        <v>0</v>
      </c>
      <c r="L52" s="544">
        <f>SUMIFS('Faturamento NNE'!$P$2:$P$707,'Faturamento NNE'!$E$2:$E$707,'Infos Relatório'!$B$2,'Faturamento NNE'!$F$2:$F$707,'Infos Relatório'!$B52,'Faturamento NNE'!$AA$2:$AA$707,'Infos Relatório'!I$1,'Faturamento NNE'!$U$2:$U$707,"Sim")+SUMIFS('Faturamento NNE'!$Q$2:$Q$707,'Faturamento NNE'!$E$2:$E$707,'Infos Relatório'!$B$2,'Faturamento NNE'!$F$2:$F$707,'Infos Relatório'!$B52,'Faturamento NNE'!$AA$2:$AA$707,'Infos Relatório'!I$1,'Faturamento NNE'!$U$2:$U$707,"Sim")</f>
        <v>0</v>
      </c>
      <c r="M52" s="283" t="e">
        <f t="shared" si="0"/>
        <v>#DIV/0!</v>
      </c>
      <c r="N52" s="545">
        <f>SUMIFS('Faturamento NNE'!$I$2:$I$707,'Faturamento NNE'!$E$2:$E$707,'Infos Relatório'!$B$2,'Faturamento NNE'!$F$2:$F$707,'Infos Relatório'!$B52,'Faturamento NNE'!$AA$2:$AA$707,'Infos Relatório'!I$1)</f>
        <v>0</v>
      </c>
      <c r="O52" s="541">
        <f>COUNTIFS('Faturamento NNE'!$E$2:$E$707,'Infos Relatório'!$B$2,'Faturamento NNE'!$F$2:$F$707,'Infos Relatório'!$B52,'Faturamento NNE'!$AA$2:$AA$707,'Infos Relatório'!O$1)</f>
        <v>0</v>
      </c>
      <c r="P52" s="542">
        <f>SUMIFS('Faturamento NNE'!$H$2:$H$707,'Faturamento NNE'!$E$2:$E$707,'Infos Relatório'!$B$2,'Faturamento NNE'!$F$2:$F$707,'Infos Relatório'!$B52,'Faturamento NNE'!$AA$2:$AA$707,'Infos Relatório'!O$1)</f>
        <v>0</v>
      </c>
      <c r="Q52" s="542">
        <f>SUMIFS('Faturamento NNE'!$K$2:$K$707,'Faturamento NNE'!$E$2:$E$707,'Infos Relatório'!$B$2,'Faturamento NNE'!$F$2:$F$707,'Infos Relatório'!$B52,'Faturamento NNE'!$AA$2:$AA$707,'Infos Relatório'!O$1)</f>
        <v>0</v>
      </c>
      <c r="R52" s="546">
        <f>SUMIFS('Faturamento NNE'!$P$2:$P$707,'Faturamento NNE'!$E$2:$E$707,'Infos Relatório'!$B$2,'Faturamento NNE'!$F$2:$F$707,'Infos Relatório'!$B52,'Faturamento NNE'!$AA$2:$AA$707,'Infos Relatório'!O$1,'Faturamento NNE'!$U$2:$U$707,"Sim")+SUMIFS('Faturamento NNE'!$Q$2:$Q$707,'Faturamento NNE'!$E$2:$E$707,'Infos Relatório'!$B$2,'Faturamento NNE'!$F$2:$F$707,'Infos Relatório'!$B52,'Faturamento NNE'!$AA$2:$AA$707,'Infos Relatório'!O$1,'Faturamento NNE'!$U$2:$U$707,"Sim")</f>
        <v>0</v>
      </c>
      <c r="S52" s="227" t="e">
        <f t="shared" si="1"/>
        <v>#DIV/0!</v>
      </c>
      <c r="T52" s="545">
        <f>SUMIFS('Faturamento NNE'!$I$2:$I$707,'Faturamento NNE'!$E$2:$E$707,'Infos Relatório'!$B$2,'Faturamento NNE'!$F$2:$F$707,'Infos Relatório'!$B52,'Faturamento NNE'!$AA$2:$AA$707,'Infos Relatório'!O$1)</f>
        <v>0</v>
      </c>
      <c r="U52" s="541">
        <f>COUNTIFS('Faturamento NNE'!$E$2:$E$707,'Infos Relatório'!$B$2,'Faturamento NNE'!$F$2:$F$707,'Infos Relatório'!$B52,'Faturamento NNE'!$AA$2:$AA$707,'Infos Relatório'!U$1)</f>
        <v>0</v>
      </c>
      <c r="V52" s="542">
        <f>SUMIFS('Faturamento NNE'!$H$2:$H$707,'Faturamento NNE'!$E$2:$E$707,'Infos Relatório'!$B$2,'Faturamento NNE'!$F$2:$F$707,'Infos Relatório'!$B52,'Faturamento NNE'!$AA$2:$AA$707,'Infos Relatório'!U$1)</f>
        <v>0</v>
      </c>
      <c r="W52" s="542">
        <f>SUMIFS('Faturamento NNE'!$K$2:$K$707,'Faturamento NNE'!$E$2:$E$707,'Infos Relatório'!$B$2,'Faturamento NNE'!$F$2:$F$707,'Infos Relatório'!$B52,'Faturamento NNE'!$AA$2:$AA$707,'Infos Relatório'!U$1)</f>
        <v>0</v>
      </c>
      <c r="X52" s="546">
        <f>SUMIFS('Faturamento NNE'!$P$2:$P$707,'Faturamento NNE'!$E$2:$E$707,'Infos Relatório'!$B$2,'Faturamento NNE'!$F$2:$F$707,'Infos Relatório'!$B52,'Faturamento NNE'!$AA$2:$AA$707,'Infos Relatório'!U$1,'Faturamento NNE'!$U$2:$U$707,"Sim")+SUMIFS('Faturamento NNE'!$Q$2:$Q$707,'Faturamento NNE'!$E$2:$E$707,'Infos Relatório'!$B$2,'Faturamento NNE'!$F$2:$F$707,'Infos Relatório'!$B52,'Faturamento NNE'!$AA$2:$AA$707,'Infos Relatório'!U$1,'Faturamento NNE'!$U$2:$U$707,"Sim")</f>
        <v>0</v>
      </c>
      <c r="Y52" s="227" t="e">
        <f t="shared" si="2"/>
        <v>#DIV/0!</v>
      </c>
      <c r="Z52" s="545">
        <f>SUMIFS('Faturamento NNE'!$I$2:$I$707,'Faturamento NNE'!$E$2:$E$707,'Infos Relatório'!$B$2,'Faturamento NNE'!$F$2:$F$707,'Infos Relatório'!$B52,'Faturamento NNE'!$AA$2:$AA$707,'Infos Relatório'!U$1)</f>
        <v>0</v>
      </c>
      <c r="AA52" s="541">
        <f>COUNTIFS('Faturamento NNE'!$E$2:$E$707,'Infos Relatório'!$B$2,'Faturamento NNE'!$F$2:$F$707,'Infos Relatório'!$B52,'Faturamento NNE'!$AA$2:$AA$707,'Infos Relatório'!AA$1)</f>
        <v>0</v>
      </c>
      <c r="AB52" s="542">
        <f>SUMIFS('Faturamento NNE'!$H$2:$H$707,'Faturamento NNE'!$E$2:$E$707,'Infos Relatório'!$B$2,'Faturamento NNE'!$F$2:$F$707,'Infos Relatório'!$B52,'Faturamento NNE'!$AA$2:$AA$707,'Infos Relatório'!AA$1)</f>
        <v>0</v>
      </c>
      <c r="AC52" s="542">
        <f>SUMIFS('Faturamento NNE'!$K$2:$K$707,'Faturamento NNE'!$E$2:$E$707,'Infos Relatório'!$B$2,'Faturamento NNE'!$F$2:$F$707,'Infos Relatório'!$B52,'Faturamento NNE'!$AA$2:$AA$707,'Infos Relatório'!AA$1)</f>
        <v>0</v>
      </c>
      <c r="AD52" s="546">
        <f>SUMIFS('Faturamento NNE'!$P$2:$P$707,'Faturamento NNE'!$E$2:$E$707,'Infos Relatório'!$B$2,'Faturamento NNE'!$F$2:$F$707,'Infos Relatório'!$B52,'Faturamento NNE'!$AA$2:$AA$707,'Infos Relatório'!AA$1,'Faturamento NNE'!$U$2:$U$707,"Sim")+SUMIFS('Faturamento NNE'!$Q$2:$Q$707,'Faturamento NNE'!$E$2:$E$707,'Infos Relatório'!$B$2,'Faturamento NNE'!$F$2:$F$707,'Infos Relatório'!$B52,'Faturamento NNE'!$AA$2:$AA$707,'Infos Relatório'!AA$1,'Faturamento NNE'!$U$2:$U$707,"Sim")</f>
        <v>0</v>
      </c>
      <c r="AE52" s="227" t="e">
        <f t="shared" si="3"/>
        <v>#DIV/0!</v>
      </c>
      <c r="AF52" s="545">
        <f>SUMIFS('Faturamento NNE'!$I$2:$I$707,'Faturamento NNE'!$E$2:$E$707,'Infos Relatório'!$B$2,'Faturamento NNE'!$F$2:$F$707,'Infos Relatório'!$B52,'Faturamento NNE'!$AA$2:$AA$707,'Infos Relatório'!AA$1)</f>
        <v>0</v>
      </c>
      <c r="AG52" s="541">
        <f>COUNTIFS('Faturamento NNE'!$E$2:$E$707,'Infos Relatório'!$B$2,'Faturamento NNE'!$F$2:$F$707,'Infos Relatório'!$B52,'Faturamento NNE'!$AA$2:$AA$707,'Infos Relatório'!AG$1)</f>
        <v>0</v>
      </c>
      <c r="AH52" s="542">
        <f>SUMIFS('Faturamento NNE'!$H$2:$H$707,'Faturamento NNE'!$E$2:$E$707,'Infos Relatório'!$B$2,'Faturamento NNE'!$F$2:$F$707,'Infos Relatório'!$B52,'Faturamento NNE'!$AA$2:$AA$707,'Infos Relatório'!AG$1)</f>
        <v>0</v>
      </c>
      <c r="AI52" s="542">
        <f>SUMIFS('Faturamento NNE'!$K$2:$K$707,'Faturamento NNE'!$E$2:$E$707,'Infos Relatório'!$B$2,'Faturamento NNE'!$F$2:$F$707,'Infos Relatório'!$B52,'Faturamento NNE'!$AA$2:$AA$707,'Infos Relatório'!AG$1)</f>
        <v>0</v>
      </c>
      <c r="AJ52" s="546">
        <f>SUMIFS('Faturamento NNE'!$P$2:$P$707,'Faturamento NNE'!$E$2:$E$707,'Infos Relatório'!$B$2,'Faturamento NNE'!$F$2:$F$707,'Infos Relatório'!$B52,'Faturamento NNE'!$AA$2:$AA$707,'Infos Relatório'!AG$1,'Faturamento NNE'!$U$2:$U$707,"Sim")+SUMIFS('Faturamento NNE'!$Q$2:$Q$707,'Faturamento NNE'!$E$2:$E$707,'Infos Relatório'!$B$2,'Faturamento NNE'!$F$2:$F$707,'Infos Relatório'!$B52,'Faturamento NNE'!$AA$2:$AA$707,'Infos Relatório'!AG$1,'Faturamento NNE'!$U$2:$U$707,"Sim")</f>
        <v>0</v>
      </c>
      <c r="AK52" s="227" t="e">
        <f t="shared" si="4"/>
        <v>#DIV/0!</v>
      </c>
      <c r="AL52" s="545">
        <f>SUMIFS('Faturamento NNE'!$I$2:$I$707,'Faturamento NNE'!$E$2:$E$707,'Infos Relatório'!$B$2,'Faturamento NNE'!$F$2:$F$707,'Infos Relatório'!$B52,'Faturamento NNE'!$AA$2:$AA$707,'Infos Relatório'!AG$1)</f>
        <v>0</v>
      </c>
      <c r="AM52" s="541">
        <f>COUNTIFS('Faturamento NNE'!$E$2:$E$707,'Infos Relatório'!$B$2,'Faturamento NNE'!$F$2:$F$707,'Infos Relatório'!$B52,'Faturamento NNE'!$AA$2:$AA$707,'Infos Relatório'!AM$1)</f>
        <v>0</v>
      </c>
      <c r="AN52" s="542">
        <f>SUMIFS('Faturamento NNE'!$H$2:$H$707,'Faturamento NNE'!$E$2:$E$707,'Infos Relatório'!$B$2,'Faturamento NNE'!$F$2:$F$707,'Infos Relatório'!$B52,'Faturamento NNE'!$AA$2:$AA$707,'Infos Relatório'!AM$1)</f>
        <v>0</v>
      </c>
      <c r="AO52" s="542">
        <f>SUMIFS('Faturamento NNE'!$K$2:$K$707,'Faturamento NNE'!$E$2:$E$707,'Infos Relatório'!$B$2,'Faturamento NNE'!$F$2:$F$707,'Infos Relatório'!$B52,'Faturamento NNE'!$AA$2:$AA$707,'Infos Relatório'!AM$1)</f>
        <v>0</v>
      </c>
      <c r="AP52" s="546">
        <f>SUMIFS('Faturamento NNE'!$P$2:$P$707,'Faturamento NNE'!$E$2:$E$707,'Infos Relatório'!$B$2,'Faturamento NNE'!$F$2:$F$707,'Infos Relatório'!$B52,'Faturamento NNE'!$AA$2:$AA$707,'Infos Relatório'!AM$1,'Faturamento NNE'!$U$2:$U$707,"Sim")+SUMIFS('Faturamento NNE'!$Q$2:$Q$707,'Faturamento NNE'!$E$2:$E$707,'Infos Relatório'!$B$2,'Faturamento NNE'!$F$2:$F$707,'Infos Relatório'!$B52,'Faturamento NNE'!$AA$2:$AA$707,'Infos Relatório'!AM$1,'Faturamento NNE'!$U$2:$U$707,"Sim")</f>
        <v>0</v>
      </c>
      <c r="AQ52" s="227" t="e">
        <f t="shared" si="5"/>
        <v>#DIV/0!</v>
      </c>
      <c r="AR52" s="545">
        <f>SUMIFS('Faturamento NNE'!$I$2:$I$707,'Faturamento NNE'!$E$2:$E$707,'Infos Relatório'!$B$2,'Faturamento NNE'!$F$2:$F$707,'Infos Relatório'!$B52,'Faturamento NNE'!$AA$2:$AA$707,'Infos Relatório'!AM$1)</f>
        <v>0</v>
      </c>
      <c r="AS52" s="541">
        <f>COUNTIFS('Faturamento NNE'!$E$2:$E$707,'Infos Relatório'!$B$2,'Faturamento NNE'!$F$2:$F$707,'Infos Relatório'!$B52,'Faturamento NNE'!$AA$2:$AA$707,'Infos Relatório'!AS$1)</f>
        <v>0</v>
      </c>
      <c r="AT52" s="542">
        <f>SUMIFS('Faturamento NNE'!$H$2:$H$707,'Faturamento NNE'!$E$2:$E$707,'Infos Relatório'!$B$2,'Faturamento NNE'!$F$2:$F$707,'Infos Relatório'!$B52,'Faturamento NNE'!$AA$2:$AA$707,'Infos Relatório'!AS$1)</f>
        <v>0</v>
      </c>
      <c r="AU52" s="542">
        <f>SUMIFS('Faturamento NNE'!$K$2:$K$707,'Faturamento NNE'!$E$2:$E$707,'Infos Relatório'!$B$2,'Faturamento NNE'!$F$2:$F$707,'Infos Relatório'!$B52,'Faturamento NNE'!$AA$2:$AA$707,'Infos Relatório'!AS$1)</f>
        <v>0</v>
      </c>
      <c r="AV52" s="546">
        <f>SUMIFS('Faturamento NNE'!$P$2:$P$707,'Faturamento NNE'!$E$2:$E$707,'Infos Relatório'!$B$2,'Faturamento NNE'!$F$2:$F$707,'Infos Relatório'!$B52,'Faturamento NNE'!$AA$2:$AA$707,'Infos Relatório'!AS$1,'Faturamento NNE'!$U$2:$U$707,"Sim")+SUMIFS('Faturamento NNE'!$Q$2:$Q$707,'Faturamento NNE'!$E$2:$E$707,'Infos Relatório'!$B$2,'Faturamento NNE'!$F$2:$F$707,'Infos Relatório'!$B52,'Faturamento NNE'!$AA$2:$AA$707,'Infos Relatório'!AS$1,'Faturamento NNE'!$U$2:$U$707,"Sim")</f>
        <v>0</v>
      </c>
      <c r="AW52" s="227" t="e">
        <f t="shared" si="6"/>
        <v>#DIV/0!</v>
      </c>
      <c r="AX52" s="545">
        <f>SUMIFS('Faturamento NNE'!$I$2:$I$707,'Faturamento NNE'!$E$2:$E$707,'Infos Relatório'!$B$2,'Faturamento NNE'!$F$2:$F$707,'Infos Relatório'!$B52,'Faturamento NNE'!$AA$2:$AA$707,'Infos Relatório'!AS$1)</f>
        <v>0</v>
      </c>
      <c r="AY52" s="541">
        <f>COUNTIFS('Faturamento NNE'!$E$2:$E$707,'Infos Relatório'!$B$2,'Faturamento NNE'!$F$2:$F$707,'Infos Relatório'!$B52,'Faturamento NNE'!$AA$2:$AA$707,'Infos Relatório'!AY$1)</f>
        <v>0</v>
      </c>
      <c r="AZ52" s="542">
        <f>SUMIFS('Faturamento NNE'!$H$2:$H$707,'Faturamento NNE'!$E$2:$E$707,'Infos Relatório'!$B$2,'Faturamento NNE'!$F$2:$F$707,'Infos Relatório'!$B52,'Faturamento NNE'!$AA$2:$AA$707,'Infos Relatório'!AY$1)</f>
        <v>0</v>
      </c>
      <c r="BA52" s="542">
        <f>SUMIFS('Faturamento NNE'!$K$2:$K$707,'Faturamento NNE'!$E$2:$E$707,'Infos Relatório'!$B$2,'Faturamento NNE'!$F$2:$F$707,'Infos Relatório'!$B52,'Faturamento NNE'!$AA$2:$AA$707,'Infos Relatório'!AY$1)</f>
        <v>0</v>
      </c>
      <c r="BB52" s="546">
        <f>SUMIFS('Faturamento NNE'!$P$2:$P$707,'Faturamento NNE'!$E$2:$E$707,'Infos Relatório'!$B$2,'Faturamento NNE'!$F$2:$F$707,'Infos Relatório'!$B52,'Faturamento NNE'!$AA$2:$AA$707,'Infos Relatório'!AY$1,'Faturamento NNE'!$U$2:$U$707,"Sim")+SUMIFS('Faturamento NNE'!$Q$2:$Q$707,'Faturamento NNE'!$E$2:$E$707,'Infos Relatório'!$B$2,'Faturamento NNE'!$F$2:$F$707,'Infos Relatório'!$B52,'Faturamento NNE'!$AA$2:$AA$707,'Infos Relatório'!AY$1,'Faturamento NNE'!$U$2:$U$707,"Sim")</f>
        <v>0</v>
      </c>
      <c r="BC52" s="227" t="e">
        <f t="shared" si="7"/>
        <v>#DIV/0!</v>
      </c>
      <c r="BD52" s="545">
        <f>SUMIFS('Faturamento NNE'!$I$2:$I$707,'Faturamento NNE'!$E$2:$E$707,'Infos Relatório'!$B$2,'Faturamento NNE'!$F$2:$F$707,'Infos Relatório'!$B52,'Faturamento NNE'!$AA$2:$AA$707,'Infos Relatório'!AY$1)</f>
        <v>0</v>
      </c>
      <c r="BE52" s="541">
        <f>COUNTIFS('Faturamento NNE'!$E$2:$E$707,'Infos Relatório'!$B$2,'Faturamento NNE'!$F$2:$F$707,'Infos Relatório'!$B52,'Faturamento NNE'!$AA$2:$AA$707,'Infos Relatório'!BE$1)</f>
        <v>0</v>
      </c>
      <c r="BF52" s="542">
        <f>SUMIFS('Faturamento NNE'!$H$2:$H$707,'Faturamento NNE'!$E$2:$E$707,'Infos Relatório'!$B$2,'Faturamento NNE'!$F$2:$F$707,'Infos Relatório'!$B52,'Faturamento NNE'!$AA$2:$AA$707,'Infos Relatório'!BE$1)</f>
        <v>0</v>
      </c>
      <c r="BG52" s="542">
        <f>SUMIFS('Faturamento NNE'!$K$2:$K$707,'Faturamento NNE'!$E$2:$E$707,'Infos Relatório'!$B$2,'Faturamento NNE'!$F$2:$F$707,'Infos Relatório'!$B52,'Faturamento NNE'!$AA$2:$AA$707,'Infos Relatório'!BE$1)</f>
        <v>0</v>
      </c>
      <c r="BH52" s="546">
        <f>SUMIFS('Faturamento NNE'!$P$2:$P$707,'Faturamento NNE'!$E$2:$E$707,'Infos Relatório'!$B$2,'Faturamento NNE'!$F$2:$F$707,'Infos Relatório'!$B52,'Faturamento NNE'!$AA$2:$AA$707,'Infos Relatório'!BE$1,'Faturamento NNE'!$U$2:$U$707,"Sim")+SUMIFS('Faturamento NNE'!$Q$2:$Q$707,'Faturamento NNE'!$E$2:$E$707,'Infos Relatório'!$B$2,'Faturamento NNE'!$F$2:$F$707,'Infos Relatório'!$B52,'Faturamento NNE'!$AA$2:$AA$707,'Infos Relatório'!BE$1,'Faturamento NNE'!$U$2:$U$707,"Sim")</f>
        <v>0</v>
      </c>
      <c r="BI52" s="227" t="e">
        <f t="shared" si="8"/>
        <v>#DIV/0!</v>
      </c>
      <c r="BJ52" s="545">
        <f>SUMIFS('Faturamento NNE'!$I$2:$I$707,'Faturamento NNE'!$E$2:$E$707,'Infos Relatório'!$B$2,'Faturamento NNE'!$F$2:$F$707,'Infos Relatório'!$B52,'Faturamento NNE'!$AA$2:$AA$707,'Infos Relatório'!BE$1)</f>
        <v>0</v>
      </c>
      <c r="BK52" s="541">
        <f>COUNTIFS('Faturamento NNE'!$E$2:$E$707,'Infos Relatório'!$B$2,'Faturamento NNE'!$F$2:$F$707,'Infos Relatório'!$B52,'Faturamento NNE'!$AA$2:$AA$707,'Infos Relatório'!BK$1)</f>
        <v>0</v>
      </c>
      <c r="BL52" s="542">
        <f>SUMIFS('Faturamento NNE'!$H$2:$H$707,'Faturamento NNE'!$E$2:$E$707,'Infos Relatório'!$B$2,'Faturamento NNE'!$F$2:$F$707,'Infos Relatório'!$B52,'Faturamento NNE'!$AA$2:$AA$707,'Infos Relatório'!BK$1)</f>
        <v>0</v>
      </c>
      <c r="BM52" s="542">
        <f>SUMIFS('Faturamento NNE'!$K$2:$K$707,'Faturamento NNE'!$E$2:$E$707,'Infos Relatório'!$B$2,'Faturamento NNE'!$F$2:$F$707,'Infos Relatório'!$B52,'Faturamento NNE'!$AA$2:$AA$707,'Infos Relatório'!BK$1)</f>
        <v>0</v>
      </c>
      <c r="BN52" s="546">
        <f>SUMIFS('Faturamento NNE'!$P$2:$P$707,'Faturamento NNE'!$E$2:$E$707,'Infos Relatório'!$B$2,'Faturamento NNE'!$F$2:$F$707,'Infos Relatório'!$B52,'Faturamento NNE'!$AA$2:$AA$707,'Infos Relatório'!BK$1,'Faturamento NNE'!$U$2:$U$707,"Sim")+SUMIFS('Faturamento NNE'!$Q$2:$Q$707,'Faturamento NNE'!$E$2:$E$707,'Infos Relatório'!$B$2,'Faturamento NNE'!$F$2:$F$707,'Infos Relatório'!$B52,'Faturamento NNE'!$AA$2:$AA$707,'Infos Relatório'!BK$1,'Faturamento NNE'!$U$2:$U$707,"Sim")</f>
        <v>0</v>
      </c>
      <c r="BO52" s="227" t="e">
        <f t="shared" si="9"/>
        <v>#DIV/0!</v>
      </c>
      <c r="BP52" s="545">
        <f>SUMIFS('Faturamento NNE'!$I$2:$I$707,'Faturamento NNE'!$E$2:$E$707,'Infos Relatório'!$B$2,'Faturamento NNE'!$F$2:$F$707,'Infos Relatório'!$B52,'Faturamento NNE'!$AA$2:$AA$707,'Infos Relatório'!BK$1)</f>
        <v>0</v>
      </c>
      <c r="BQ52" s="541">
        <f>COUNTIFS('Faturamento NNE'!$E$2:$E$707,'Infos Relatório'!$B$2,'Faturamento NNE'!$F$2:$F$707,'Infos Relatório'!$B52,'Faturamento NNE'!$AA$2:$AA$707,'Infos Relatório'!BQ$1)</f>
        <v>0</v>
      </c>
      <c r="BR52" s="542">
        <f>SUMIFS('Faturamento NNE'!$H$2:$H$707,'Faturamento NNE'!$E$2:$E$707,'Infos Relatório'!$B$2,'Faturamento NNE'!$F$2:$F$707,'Infos Relatório'!$B52,'Faturamento NNE'!$AA$2:$AA$707,'Infos Relatório'!BQ$1)</f>
        <v>0</v>
      </c>
      <c r="BS52" s="542">
        <f>SUMIFS('Faturamento NNE'!$K$2:$K$707,'Faturamento NNE'!$E$2:$E$707,'Infos Relatório'!$B$2,'Faturamento NNE'!$F$2:$F$707,'Infos Relatório'!$B52,'Faturamento NNE'!$AA$2:$AA$707,'Infos Relatório'!BQ$1)</f>
        <v>0</v>
      </c>
      <c r="BT52" s="546">
        <f>SUMIFS('Faturamento NNE'!$P$2:$P$707,'Faturamento NNE'!$E$2:$E$707,'Infos Relatório'!$B$2,'Faturamento NNE'!$F$2:$F$707,'Infos Relatório'!$B52,'Faturamento NNE'!$AA$2:$AA$707,'Infos Relatório'!BQ$1,'Faturamento NNE'!$U$2:$U$707,"Sim")+SUMIFS('Faturamento NNE'!$Q$2:$Q$707,'Faturamento NNE'!$E$2:$E$707,'Infos Relatório'!$B$2,'Faturamento NNE'!$F$2:$F$707,'Infos Relatório'!$B52,'Faturamento NNE'!$AA$2:$AA$707,'Infos Relatório'!BQ$1,'Faturamento NNE'!$U$2:$U$707,"Sim")</f>
        <v>0</v>
      </c>
      <c r="BU52" s="227" t="e">
        <f t="shared" si="10"/>
        <v>#DIV/0!</v>
      </c>
      <c r="BV52" s="545">
        <f>SUMIFS('Faturamento NNE'!$I$2:$I$707,'Faturamento NNE'!$E$2:$E$707,'Infos Relatório'!$B$2,'Faturamento NNE'!$F$2:$F$707,'Infos Relatório'!$B52,'Faturamento NNE'!$AA$2:$AA$707,'Infos Relatório'!BQ$1)</f>
        <v>0</v>
      </c>
    </row>
    <row r="53" spans="2:74">
      <c r="B53" s="217" t="s">
        <v>180</v>
      </c>
      <c r="C53" s="541">
        <f>COUNTIFS('Faturamento NNE'!$E$2:$E$707,'Infos Relatório'!$B$2,'Faturamento NNE'!$F$2:$F$707,'Infos Relatório'!$B53,'Faturamento NNE'!$AA$2:$AA$707,'Infos Relatório'!C$1)</f>
        <v>0</v>
      </c>
      <c r="D53" s="542">
        <f>SUMIFS('Faturamento NNE'!$H$2:$H$707,'Faturamento NNE'!$E$2:$E$707,'Infos Relatório'!$B$2,'Faturamento NNE'!$F$2:$F$707,'Infos Relatório'!$B53,'Faturamento NNE'!$AA$2:$AA$707,'Infos Relatório'!C$1)</f>
        <v>0</v>
      </c>
      <c r="E53" s="543">
        <f>SUMIFS('Faturamento NNE'!$K$2:$K$707,'Faturamento NNE'!$E$2:$E$707,'Infos Relatório'!$B$2,'Faturamento NNE'!$F$2:$F$707,'Infos Relatório'!$B53,'Faturamento NNE'!$AA$2:$AA$707,'Infos Relatório'!C$1)</f>
        <v>0</v>
      </c>
      <c r="F53" s="544">
        <f>SUMIFS('Faturamento NNE'!$P$2:$P$707,'Faturamento NNE'!$E$2:$E$707,'Infos Relatório'!$B$2,'Faturamento NNE'!$F$2:$F$707,'Infos Relatório'!$B53,'Faturamento NNE'!$AA$2:$AA$707,'Infos Relatório'!C$1,'Faturamento NNE'!$U$2:$U$707,"Sim")+SUMIFS('Faturamento NNE'!$Q$2:$Q$707,'Faturamento NNE'!$E$2:$E$707,'Infos Relatório'!$B$2,'Faturamento NNE'!$F$2:$F$707,'Infos Relatório'!$B53,'Faturamento NNE'!$AA$2:$AA$707,'Infos Relatório'!C$1,'Faturamento NNE'!$U$2:$U$707,"Sim")</f>
        <v>0</v>
      </c>
      <c r="G53" s="283" t="e">
        <f t="shared" si="11"/>
        <v>#DIV/0!</v>
      </c>
      <c r="H53" s="545">
        <f>SUMIFS('Faturamento NNE'!$I$2:$I$707,'Faturamento NNE'!$E$2:$E$707,'Infos Relatório'!$B$2,'Faturamento NNE'!$F$2:$F$707,'Infos Relatório'!$B53,'Faturamento NNE'!$AA$2:$AA$707,'Infos Relatório'!C$1)</f>
        <v>0</v>
      </c>
      <c r="I53" s="541">
        <f>COUNTIFS('Faturamento NNE'!$E$2:$E$707,'Infos Relatório'!$B$2,'Faturamento NNE'!$F$2:$F$707,'Infos Relatório'!$B53,'Faturamento NNE'!$AA$2:$AA$707,'Infos Relatório'!I$1)</f>
        <v>0</v>
      </c>
      <c r="J53" s="542">
        <f>SUMIFS('Faturamento NNE'!$H$2:$H$707,'Faturamento NNE'!$E$2:$E$707,'Infos Relatório'!$B$2,'Faturamento NNE'!$F$2:$F$707,'Infos Relatório'!$B53,'Faturamento NNE'!$AA$2:$AA$707,'Infos Relatório'!I$1)</f>
        <v>0</v>
      </c>
      <c r="K53" s="543">
        <f>SUMIFS('Faturamento NNE'!$K$2:$K$707,'Faturamento NNE'!$E$2:$E$707,'Infos Relatório'!$B$2,'Faturamento NNE'!$F$2:$F$707,'Infos Relatório'!$B53,'Faturamento NNE'!$AA$2:$AA$707,'Infos Relatório'!I$1)</f>
        <v>0</v>
      </c>
      <c r="L53" s="544">
        <f>SUMIFS('Faturamento NNE'!$P$2:$P$707,'Faturamento NNE'!$E$2:$E$707,'Infos Relatório'!$B$2,'Faturamento NNE'!$F$2:$F$707,'Infos Relatório'!$B53,'Faturamento NNE'!$AA$2:$AA$707,'Infos Relatório'!I$1,'Faturamento NNE'!$U$2:$U$707,"Sim")+SUMIFS('Faturamento NNE'!$Q$2:$Q$707,'Faturamento NNE'!$E$2:$E$707,'Infos Relatório'!$B$2,'Faturamento NNE'!$F$2:$F$707,'Infos Relatório'!$B53,'Faturamento NNE'!$AA$2:$AA$707,'Infos Relatório'!I$1,'Faturamento NNE'!$U$2:$U$707,"Sim")</f>
        <v>0</v>
      </c>
      <c r="M53" s="283" t="e">
        <f t="shared" si="0"/>
        <v>#DIV/0!</v>
      </c>
      <c r="N53" s="545">
        <f>SUMIFS('Faturamento NNE'!$I$2:$I$707,'Faturamento NNE'!$E$2:$E$707,'Infos Relatório'!$B$2,'Faturamento NNE'!$F$2:$F$707,'Infos Relatório'!$B53,'Faturamento NNE'!$AA$2:$AA$707,'Infos Relatório'!I$1)</f>
        <v>0</v>
      </c>
      <c r="O53" s="541">
        <f>COUNTIFS('Faturamento NNE'!$E$2:$E$707,'Infos Relatório'!$B$2,'Faturamento NNE'!$F$2:$F$707,'Infos Relatório'!$B53,'Faturamento NNE'!$AA$2:$AA$707,'Infos Relatório'!O$1)</f>
        <v>0</v>
      </c>
      <c r="P53" s="542">
        <f>SUMIFS('Faturamento NNE'!$H$2:$H$707,'Faturamento NNE'!$E$2:$E$707,'Infos Relatório'!$B$2,'Faturamento NNE'!$F$2:$F$707,'Infos Relatório'!$B53,'Faturamento NNE'!$AA$2:$AA$707,'Infos Relatório'!O$1)</f>
        <v>0</v>
      </c>
      <c r="Q53" s="542">
        <f>SUMIFS('Faturamento NNE'!$K$2:$K$707,'Faturamento NNE'!$E$2:$E$707,'Infos Relatório'!$B$2,'Faturamento NNE'!$F$2:$F$707,'Infos Relatório'!$B53,'Faturamento NNE'!$AA$2:$AA$707,'Infos Relatório'!O$1)</f>
        <v>0</v>
      </c>
      <c r="R53" s="546">
        <f>SUMIFS('Faturamento NNE'!$P$2:$P$707,'Faturamento NNE'!$E$2:$E$707,'Infos Relatório'!$B$2,'Faturamento NNE'!$F$2:$F$707,'Infos Relatório'!$B53,'Faturamento NNE'!$AA$2:$AA$707,'Infos Relatório'!O$1,'Faturamento NNE'!$U$2:$U$707,"Sim")+SUMIFS('Faturamento NNE'!$Q$2:$Q$707,'Faturamento NNE'!$E$2:$E$707,'Infos Relatório'!$B$2,'Faturamento NNE'!$F$2:$F$707,'Infos Relatório'!$B53,'Faturamento NNE'!$AA$2:$AA$707,'Infos Relatório'!O$1,'Faturamento NNE'!$U$2:$U$707,"Sim")</f>
        <v>0</v>
      </c>
      <c r="S53" s="227" t="e">
        <f t="shared" si="1"/>
        <v>#DIV/0!</v>
      </c>
      <c r="T53" s="545">
        <f>SUMIFS('Faturamento NNE'!$I$2:$I$707,'Faturamento NNE'!$E$2:$E$707,'Infos Relatório'!$B$2,'Faturamento NNE'!$F$2:$F$707,'Infos Relatório'!$B53,'Faturamento NNE'!$AA$2:$AA$707,'Infos Relatório'!O$1)</f>
        <v>0</v>
      </c>
      <c r="U53" s="541">
        <f>COUNTIFS('Faturamento NNE'!$E$2:$E$707,'Infos Relatório'!$B$2,'Faturamento NNE'!$F$2:$F$707,'Infos Relatório'!$B53,'Faturamento NNE'!$AA$2:$AA$707,'Infos Relatório'!U$1)</f>
        <v>0</v>
      </c>
      <c r="V53" s="542">
        <f>SUMIFS('Faturamento NNE'!$H$2:$H$707,'Faturamento NNE'!$E$2:$E$707,'Infos Relatório'!$B$2,'Faturamento NNE'!$F$2:$F$707,'Infos Relatório'!$B53,'Faturamento NNE'!$AA$2:$AA$707,'Infos Relatório'!U$1)</f>
        <v>0</v>
      </c>
      <c r="W53" s="542">
        <f>SUMIFS('Faturamento NNE'!$K$2:$K$707,'Faturamento NNE'!$E$2:$E$707,'Infos Relatório'!$B$2,'Faturamento NNE'!$F$2:$F$707,'Infos Relatório'!$B53,'Faturamento NNE'!$AA$2:$AA$707,'Infos Relatório'!U$1)</f>
        <v>0</v>
      </c>
      <c r="X53" s="546">
        <f>SUMIFS('Faturamento NNE'!$P$2:$P$707,'Faturamento NNE'!$E$2:$E$707,'Infos Relatório'!$B$2,'Faturamento NNE'!$F$2:$F$707,'Infos Relatório'!$B53,'Faturamento NNE'!$AA$2:$AA$707,'Infos Relatório'!U$1,'Faturamento NNE'!$U$2:$U$707,"Sim")+SUMIFS('Faturamento NNE'!$Q$2:$Q$707,'Faturamento NNE'!$E$2:$E$707,'Infos Relatório'!$B$2,'Faturamento NNE'!$F$2:$F$707,'Infos Relatório'!$B53,'Faturamento NNE'!$AA$2:$AA$707,'Infos Relatório'!U$1,'Faturamento NNE'!$U$2:$U$707,"Sim")</f>
        <v>0</v>
      </c>
      <c r="Y53" s="227" t="e">
        <f t="shared" si="2"/>
        <v>#DIV/0!</v>
      </c>
      <c r="Z53" s="545">
        <f>SUMIFS('Faturamento NNE'!$I$2:$I$707,'Faturamento NNE'!$E$2:$E$707,'Infos Relatório'!$B$2,'Faturamento NNE'!$F$2:$F$707,'Infos Relatório'!$B53,'Faturamento NNE'!$AA$2:$AA$707,'Infos Relatório'!U$1)</f>
        <v>0</v>
      </c>
      <c r="AA53" s="541">
        <f>COUNTIFS('Faturamento NNE'!$E$2:$E$707,'Infos Relatório'!$B$2,'Faturamento NNE'!$F$2:$F$707,'Infos Relatório'!$B53,'Faturamento NNE'!$AA$2:$AA$707,'Infos Relatório'!AA$1)</f>
        <v>0</v>
      </c>
      <c r="AB53" s="542">
        <f>SUMIFS('Faturamento NNE'!$H$2:$H$707,'Faturamento NNE'!$E$2:$E$707,'Infos Relatório'!$B$2,'Faturamento NNE'!$F$2:$F$707,'Infos Relatório'!$B53,'Faturamento NNE'!$AA$2:$AA$707,'Infos Relatório'!AA$1)</f>
        <v>0</v>
      </c>
      <c r="AC53" s="542">
        <f>SUMIFS('Faturamento NNE'!$K$2:$K$707,'Faturamento NNE'!$E$2:$E$707,'Infos Relatório'!$B$2,'Faturamento NNE'!$F$2:$F$707,'Infos Relatório'!$B53,'Faturamento NNE'!$AA$2:$AA$707,'Infos Relatório'!AA$1)</f>
        <v>0</v>
      </c>
      <c r="AD53" s="546">
        <f>SUMIFS('Faturamento NNE'!$P$2:$P$707,'Faturamento NNE'!$E$2:$E$707,'Infos Relatório'!$B$2,'Faturamento NNE'!$F$2:$F$707,'Infos Relatório'!$B53,'Faturamento NNE'!$AA$2:$AA$707,'Infos Relatório'!AA$1,'Faturamento NNE'!$U$2:$U$707,"Sim")+SUMIFS('Faturamento NNE'!$Q$2:$Q$707,'Faturamento NNE'!$E$2:$E$707,'Infos Relatório'!$B$2,'Faturamento NNE'!$F$2:$F$707,'Infos Relatório'!$B53,'Faturamento NNE'!$AA$2:$AA$707,'Infos Relatório'!AA$1,'Faturamento NNE'!$U$2:$U$707,"Sim")</f>
        <v>0</v>
      </c>
      <c r="AE53" s="227" t="e">
        <f t="shared" si="3"/>
        <v>#DIV/0!</v>
      </c>
      <c r="AF53" s="545">
        <f>SUMIFS('Faturamento NNE'!$I$2:$I$707,'Faturamento NNE'!$E$2:$E$707,'Infos Relatório'!$B$2,'Faturamento NNE'!$F$2:$F$707,'Infos Relatório'!$B53,'Faturamento NNE'!$AA$2:$AA$707,'Infos Relatório'!AA$1)</f>
        <v>0</v>
      </c>
      <c r="AG53" s="541">
        <f>COUNTIFS('Faturamento NNE'!$E$2:$E$707,'Infos Relatório'!$B$2,'Faturamento NNE'!$F$2:$F$707,'Infos Relatório'!$B53,'Faturamento NNE'!$AA$2:$AA$707,'Infos Relatório'!AG$1)</f>
        <v>0</v>
      </c>
      <c r="AH53" s="542">
        <f>SUMIFS('Faturamento NNE'!$H$2:$H$707,'Faturamento NNE'!$E$2:$E$707,'Infos Relatório'!$B$2,'Faturamento NNE'!$F$2:$F$707,'Infos Relatório'!$B53,'Faturamento NNE'!$AA$2:$AA$707,'Infos Relatório'!AG$1)</f>
        <v>0</v>
      </c>
      <c r="AI53" s="542">
        <f>SUMIFS('Faturamento NNE'!$K$2:$K$707,'Faturamento NNE'!$E$2:$E$707,'Infos Relatório'!$B$2,'Faturamento NNE'!$F$2:$F$707,'Infos Relatório'!$B53,'Faturamento NNE'!$AA$2:$AA$707,'Infos Relatório'!AG$1)</f>
        <v>0</v>
      </c>
      <c r="AJ53" s="546">
        <f>SUMIFS('Faturamento NNE'!$P$2:$P$707,'Faturamento NNE'!$E$2:$E$707,'Infos Relatório'!$B$2,'Faturamento NNE'!$F$2:$F$707,'Infos Relatório'!$B53,'Faturamento NNE'!$AA$2:$AA$707,'Infos Relatório'!AG$1,'Faturamento NNE'!$U$2:$U$707,"Sim")+SUMIFS('Faturamento NNE'!$Q$2:$Q$707,'Faturamento NNE'!$E$2:$E$707,'Infos Relatório'!$B$2,'Faturamento NNE'!$F$2:$F$707,'Infos Relatório'!$B53,'Faturamento NNE'!$AA$2:$AA$707,'Infos Relatório'!AG$1,'Faturamento NNE'!$U$2:$U$707,"Sim")</f>
        <v>0</v>
      </c>
      <c r="AK53" s="227" t="e">
        <f t="shared" si="4"/>
        <v>#DIV/0!</v>
      </c>
      <c r="AL53" s="545">
        <f>SUMIFS('Faturamento NNE'!$I$2:$I$707,'Faturamento NNE'!$E$2:$E$707,'Infos Relatório'!$B$2,'Faturamento NNE'!$F$2:$F$707,'Infos Relatório'!$B53,'Faturamento NNE'!$AA$2:$AA$707,'Infos Relatório'!AG$1)</f>
        <v>0</v>
      </c>
      <c r="AM53" s="541">
        <f>COUNTIFS('Faturamento NNE'!$E$2:$E$707,'Infos Relatório'!$B$2,'Faturamento NNE'!$F$2:$F$707,'Infos Relatório'!$B53,'Faturamento NNE'!$AA$2:$AA$707,'Infos Relatório'!AM$1)</f>
        <v>0</v>
      </c>
      <c r="AN53" s="542">
        <f>SUMIFS('Faturamento NNE'!$H$2:$H$707,'Faturamento NNE'!$E$2:$E$707,'Infos Relatório'!$B$2,'Faturamento NNE'!$F$2:$F$707,'Infos Relatório'!$B53,'Faturamento NNE'!$AA$2:$AA$707,'Infos Relatório'!AM$1)</f>
        <v>0</v>
      </c>
      <c r="AO53" s="542">
        <f>SUMIFS('Faturamento NNE'!$K$2:$K$707,'Faturamento NNE'!$E$2:$E$707,'Infos Relatório'!$B$2,'Faturamento NNE'!$F$2:$F$707,'Infos Relatório'!$B53,'Faturamento NNE'!$AA$2:$AA$707,'Infos Relatório'!AM$1)</f>
        <v>0</v>
      </c>
      <c r="AP53" s="546">
        <f>SUMIFS('Faturamento NNE'!$P$2:$P$707,'Faturamento NNE'!$E$2:$E$707,'Infos Relatório'!$B$2,'Faturamento NNE'!$F$2:$F$707,'Infos Relatório'!$B53,'Faturamento NNE'!$AA$2:$AA$707,'Infos Relatório'!AM$1,'Faturamento NNE'!$U$2:$U$707,"Sim")+SUMIFS('Faturamento NNE'!$Q$2:$Q$707,'Faturamento NNE'!$E$2:$E$707,'Infos Relatório'!$B$2,'Faturamento NNE'!$F$2:$F$707,'Infos Relatório'!$B53,'Faturamento NNE'!$AA$2:$AA$707,'Infos Relatório'!AM$1,'Faturamento NNE'!$U$2:$U$707,"Sim")</f>
        <v>0</v>
      </c>
      <c r="AQ53" s="227" t="e">
        <f t="shared" si="5"/>
        <v>#DIV/0!</v>
      </c>
      <c r="AR53" s="545">
        <f>SUMIFS('Faturamento NNE'!$I$2:$I$707,'Faturamento NNE'!$E$2:$E$707,'Infos Relatório'!$B$2,'Faturamento NNE'!$F$2:$F$707,'Infos Relatório'!$B53,'Faturamento NNE'!$AA$2:$AA$707,'Infos Relatório'!AM$1)</f>
        <v>0</v>
      </c>
      <c r="AS53" s="541">
        <f>COUNTIFS('Faturamento NNE'!$E$2:$E$707,'Infos Relatório'!$B$2,'Faturamento NNE'!$F$2:$F$707,'Infos Relatório'!$B53,'Faturamento NNE'!$AA$2:$AA$707,'Infos Relatório'!AS$1)</f>
        <v>0</v>
      </c>
      <c r="AT53" s="542">
        <f>SUMIFS('Faturamento NNE'!$H$2:$H$707,'Faturamento NNE'!$E$2:$E$707,'Infos Relatório'!$B$2,'Faturamento NNE'!$F$2:$F$707,'Infos Relatório'!$B53,'Faturamento NNE'!$AA$2:$AA$707,'Infos Relatório'!AS$1)</f>
        <v>0</v>
      </c>
      <c r="AU53" s="542">
        <f>SUMIFS('Faturamento NNE'!$K$2:$K$707,'Faturamento NNE'!$E$2:$E$707,'Infos Relatório'!$B$2,'Faturamento NNE'!$F$2:$F$707,'Infos Relatório'!$B53,'Faturamento NNE'!$AA$2:$AA$707,'Infos Relatório'!AS$1)</f>
        <v>0</v>
      </c>
      <c r="AV53" s="546">
        <f>SUMIFS('Faturamento NNE'!$P$2:$P$707,'Faturamento NNE'!$E$2:$E$707,'Infos Relatório'!$B$2,'Faturamento NNE'!$F$2:$F$707,'Infos Relatório'!$B53,'Faturamento NNE'!$AA$2:$AA$707,'Infos Relatório'!AS$1,'Faturamento NNE'!$U$2:$U$707,"Sim")+SUMIFS('Faturamento NNE'!$Q$2:$Q$707,'Faturamento NNE'!$E$2:$E$707,'Infos Relatório'!$B$2,'Faturamento NNE'!$F$2:$F$707,'Infos Relatório'!$B53,'Faturamento NNE'!$AA$2:$AA$707,'Infos Relatório'!AS$1,'Faturamento NNE'!$U$2:$U$707,"Sim")</f>
        <v>0</v>
      </c>
      <c r="AW53" s="227" t="e">
        <f t="shared" si="6"/>
        <v>#DIV/0!</v>
      </c>
      <c r="AX53" s="545">
        <f>SUMIFS('Faturamento NNE'!$I$2:$I$707,'Faturamento NNE'!$E$2:$E$707,'Infos Relatório'!$B$2,'Faturamento NNE'!$F$2:$F$707,'Infos Relatório'!$B53,'Faturamento NNE'!$AA$2:$AA$707,'Infos Relatório'!AS$1)</f>
        <v>0</v>
      </c>
      <c r="AY53" s="541">
        <f>COUNTIFS('Faturamento NNE'!$E$2:$E$707,'Infos Relatório'!$B$2,'Faturamento NNE'!$F$2:$F$707,'Infos Relatório'!$B53,'Faturamento NNE'!$AA$2:$AA$707,'Infos Relatório'!AY$1)</f>
        <v>0</v>
      </c>
      <c r="AZ53" s="542">
        <f>SUMIFS('Faturamento NNE'!$H$2:$H$707,'Faturamento NNE'!$E$2:$E$707,'Infos Relatório'!$B$2,'Faturamento NNE'!$F$2:$F$707,'Infos Relatório'!$B53,'Faturamento NNE'!$AA$2:$AA$707,'Infos Relatório'!AY$1)</f>
        <v>0</v>
      </c>
      <c r="BA53" s="542">
        <f>SUMIFS('Faturamento NNE'!$K$2:$K$707,'Faturamento NNE'!$E$2:$E$707,'Infos Relatório'!$B$2,'Faturamento NNE'!$F$2:$F$707,'Infos Relatório'!$B53,'Faturamento NNE'!$AA$2:$AA$707,'Infos Relatório'!AY$1)</f>
        <v>0</v>
      </c>
      <c r="BB53" s="546">
        <f>SUMIFS('Faturamento NNE'!$P$2:$P$707,'Faturamento NNE'!$E$2:$E$707,'Infos Relatório'!$B$2,'Faturamento NNE'!$F$2:$F$707,'Infos Relatório'!$B53,'Faturamento NNE'!$AA$2:$AA$707,'Infos Relatório'!AY$1,'Faturamento NNE'!$U$2:$U$707,"Sim")+SUMIFS('Faturamento NNE'!$Q$2:$Q$707,'Faturamento NNE'!$E$2:$E$707,'Infos Relatório'!$B$2,'Faturamento NNE'!$F$2:$F$707,'Infos Relatório'!$B53,'Faturamento NNE'!$AA$2:$AA$707,'Infos Relatório'!AY$1,'Faturamento NNE'!$U$2:$U$707,"Sim")</f>
        <v>0</v>
      </c>
      <c r="BC53" s="227" t="e">
        <f t="shared" si="7"/>
        <v>#DIV/0!</v>
      </c>
      <c r="BD53" s="545">
        <f>SUMIFS('Faturamento NNE'!$I$2:$I$707,'Faturamento NNE'!$E$2:$E$707,'Infos Relatório'!$B$2,'Faturamento NNE'!$F$2:$F$707,'Infos Relatório'!$B53,'Faturamento NNE'!$AA$2:$AA$707,'Infos Relatório'!AY$1)</f>
        <v>0</v>
      </c>
      <c r="BE53" s="541">
        <f>COUNTIFS('Faturamento NNE'!$E$2:$E$707,'Infos Relatório'!$B$2,'Faturamento NNE'!$F$2:$F$707,'Infos Relatório'!$B53,'Faturamento NNE'!$AA$2:$AA$707,'Infos Relatório'!BE$1)</f>
        <v>0</v>
      </c>
      <c r="BF53" s="542">
        <f>SUMIFS('Faturamento NNE'!$H$2:$H$707,'Faturamento NNE'!$E$2:$E$707,'Infos Relatório'!$B$2,'Faturamento NNE'!$F$2:$F$707,'Infos Relatório'!$B53,'Faturamento NNE'!$AA$2:$AA$707,'Infos Relatório'!BE$1)</f>
        <v>0</v>
      </c>
      <c r="BG53" s="542">
        <f>SUMIFS('Faturamento NNE'!$K$2:$K$707,'Faturamento NNE'!$E$2:$E$707,'Infos Relatório'!$B$2,'Faturamento NNE'!$F$2:$F$707,'Infos Relatório'!$B53,'Faturamento NNE'!$AA$2:$AA$707,'Infos Relatório'!BE$1)</f>
        <v>0</v>
      </c>
      <c r="BH53" s="546">
        <f>SUMIFS('Faturamento NNE'!$P$2:$P$707,'Faturamento NNE'!$E$2:$E$707,'Infos Relatório'!$B$2,'Faturamento NNE'!$F$2:$F$707,'Infos Relatório'!$B53,'Faturamento NNE'!$AA$2:$AA$707,'Infos Relatório'!BE$1,'Faturamento NNE'!$U$2:$U$707,"Sim")+SUMIFS('Faturamento NNE'!$Q$2:$Q$707,'Faturamento NNE'!$E$2:$E$707,'Infos Relatório'!$B$2,'Faturamento NNE'!$F$2:$F$707,'Infos Relatório'!$B53,'Faturamento NNE'!$AA$2:$AA$707,'Infos Relatório'!BE$1,'Faturamento NNE'!$U$2:$U$707,"Sim")</f>
        <v>0</v>
      </c>
      <c r="BI53" s="227" t="e">
        <f t="shared" si="8"/>
        <v>#DIV/0!</v>
      </c>
      <c r="BJ53" s="545">
        <f>SUMIFS('Faturamento NNE'!$I$2:$I$707,'Faturamento NNE'!$E$2:$E$707,'Infos Relatório'!$B$2,'Faturamento NNE'!$F$2:$F$707,'Infos Relatório'!$B53,'Faturamento NNE'!$AA$2:$AA$707,'Infos Relatório'!BE$1)</f>
        <v>0</v>
      </c>
      <c r="BK53" s="541">
        <f>COUNTIFS('Faturamento NNE'!$E$2:$E$707,'Infos Relatório'!$B$2,'Faturamento NNE'!$F$2:$F$707,'Infos Relatório'!$B53,'Faturamento NNE'!$AA$2:$AA$707,'Infos Relatório'!BK$1)</f>
        <v>0</v>
      </c>
      <c r="BL53" s="542">
        <f>SUMIFS('Faturamento NNE'!$H$2:$H$707,'Faturamento NNE'!$E$2:$E$707,'Infos Relatório'!$B$2,'Faturamento NNE'!$F$2:$F$707,'Infos Relatório'!$B53,'Faturamento NNE'!$AA$2:$AA$707,'Infos Relatório'!BK$1)</f>
        <v>0</v>
      </c>
      <c r="BM53" s="542">
        <f>SUMIFS('Faturamento NNE'!$K$2:$K$707,'Faturamento NNE'!$E$2:$E$707,'Infos Relatório'!$B$2,'Faturamento NNE'!$F$2:$F$707,'Infos Relatório'!$B53,'Faturamento NNE'!$AA$2:$AA$707,'Infos Relatório'!BK$1)</f>
        <v>0</v>
      </c>
      <c r="BN53" s="546">
        <f>SUMIFS('Faturamento NNE'!$P$2:$P$707,'Faturamento NNE'!$E$2:$E$707,'Infos Relatório'!$B$2,'Faturamento NNE'!$F$2:$F$707,'Infos Relatório'!$B53,'Faturamento NNE'!$AA$2:$AA$707,'Infos Relatório'!BK$1,'Faturamento NNE'!$U$2:$U$707,"Sim")+SUMIFS('Faturamento NNE'!$Q$2:$Q$707,'Faturamento NNE'!$E$2:$E$707,'Infos Relatório'!$B$2,'Faturamento NNE'!$F$2:$F$707,'Infos Relatório'!$B53,'Faturamento NNE'!$AA$2:$AA$707,'Infos Relatório'!BK$1,'Faturamento NNE'!$U$2:$U$707,"Sim")</f>
        <v>0</v>
      </c>
      <c r="BO53" s="227" t="e">
        <f t="shared" si="9"/>
        <v>#DIV/0!</v>
      </c>
      <c r="BP53" s="545">
        <f>SUMIFS('Faturamento NNE'!$I$2:$I$707,'Faturamento NNE'!$E$2:$E$707,'Infos Relatório'!$B$2,'Faturamento NNE'!$F$2:$F$707,'Infos Relatório'!$B53,'Faturamento NNE'!$AA$2:$AA$707,'Infos Relatório'!BK$1)</f>
        <v>0</v>
      </c>
      <c r="BQ53" s="541">
        <f>COUNTIFS('Faturamento NNE'!$E$2:$E$707,'Infos Relatório'!$B$2,'Faturamento NNE'!$F$2:$F$707,'Infos Relatório'!$B53,'Faturamento NNE'!$AA$2:$AA$707,'Infos Relatório'!BQ$1)</f>
        <v>0</v>
      </c>
      <c r="BR53" s="542">
        <f>SUMIFS('Faturamento NNE'!$H$2:$H$707,'Faturamento NNE'!$E$2:$E$707,'Infos Relatório'!$B$2,'Faturamento NNE'!$F$2:$F$707,'Infos Relatório'!$B53,'Faturamento NNE'!$AA$2:$AA$707,'Infos Relatório'!BQ$1)</f>
        <v>0</v>
      </c>
      <c r="BS53" s="542">
        <f>SUMIFS('Faturamento NNE'!$K$2:$K$707,'Faturamento NNE'!$E$2:$E$707,'Infos Relatório'!$B$2,'Faturamento NNE'!$F$2:$F$707,'Infos Relatório'!$B53,'Faturamento NNE'!$AA$2:$AA$707,'Infos Relatório'!BQ$1)</f>
        <v>0</v>
      </c>
      <c r="BT53" s="546">
        <f>SUMIFS('Faturamento NNE'!$P$2:$P$707,'Faturamento NNE'!$E$2:$E$707,'Infos Relatório'!$B$2,'Faturamento NNE'!$F$2:$F$707,'Infos Relatório'!$B53,'Faturamento NNE'!$AA$2:$AA$707,'Infos Relatório'!BQ$1,'Faturamento NNE'!$U$2:$U$707,"Sim")+SUMIFS('Faturamento NNE'!$Q$2:$Q$707,'Faturamento NNE'!$E$2:$E$707,'Infos Relatório'!$B$2,'Faturamento NNE'!$F$2:$F$707,'Infos Relatório'!$B53,'Faturamento NNE'!$AA$2:$AA$707,'Infos Relatório'!BQ$1,'Faturamento NNE'!$U$2:$U$707,"Sim")</f>
        <v>0</v>
      </c>
      <c r="BU53" s="227" t="e">
        <f t="shared" si="10"/>
        <v>#DIV/0!</v>
      </c>
      <c r="BV53" s="545">
        <f>SUMIFS('Faturamento NNE'!$I$2:$I$707,'Faturamento NNE'!$E$2:$E$707,'Infos Relatório'!$B$2,'Faturamento NNE'!$F$2:$F$707,'Infos Relatório'!$B53,'Faturamento NNE'!$AA$2:$AA$707,'Infos Relatório'!BQ$1)</f>
        <v>0</v>
      </c>
    </row>
    <row r="54" spans="2:74">
      <c r="B54" s="217" t="s">
        <v>181</v>
      </c>
      <c r="C54" s="541">
        <f>COUNTIFS('Faturamento NNE'!$E$2:$E$707,'Infos Relatório'!$B$2,'Faturamento NNE'!$F$2:$F$707,'Infos Relatório'!$B54,'Faturamento NNE'!$AA$2:$AA$707,'Infos Relatório'!C$1)</f>
        <v>0</v>
      </c>
      <c r="D54" s="542">
        <f>SUMIFS('Faturamento NNE'!$H$2:$H$707,'Faturamento NNE'!$E$2:$E$707,'Infos Relatório'!$B$2,'Faturamento NNE'!$F$2:$F$707,'Infos Relatório'!$B54,'Faturamento NNE'!$AA$2:$AA$707,'Infos Relatório'!C$1)</f>
        <v>0</v>
      </c>
      <c r="E54" s="543">
        <f>SUMIFS('Faturamento NNE'!$K$2:$K$707,'Faturamento NNE'!$E$2:$E$707,'Infos Relatório'!$B$2,'Faturamento NNE'!$F$2:$F$707,'Infos Relatório'!$B54,'Faturamento NNE'!$AA$2:$AA$707,'Infos Relatório'!C$1)</f>
        <v>0</v>
      </c>
      <c r="F54" s="544">
        <f>SUMIFS('Faturamento NNE'!$P$2:$P$707,'Faturamento NNE'!$E$2:$E$707,'Infos Relatório'!$B$2,'Faturamento NNE'!$F$2:$F$707,'Infos Relatório'!$B54,'Faturamento NNE'!$AA$2:$AA$707,'Infos Relatório'!C$1,'Faturamento NNE'!$U$2:$U$707,"Sim")+SUMIFS('Faturamento NNE'!$Q$2:$Q$707,'Faturamento NNE'!$E$2:$E$707,'Infos Relatório'!$B$2,'Faturamento NNE'!$F$2:$F$707,'Infos Relatório'!$B54,'Faturamento NNE'!$AA$2:$AA$707,'Infos Relatório'!C$1,'Faturamento NNE'!$U$2:$U$707,"Sim")</f>
        <v>0</v>
      </c>
      <c r="G54" s="283" t="e">
        <f t="shared" si="11"/>
        <v>#DIV/0!</v>
      </c>
      <c r="H54" s="545">
        <f>SUMIFS('Faturamento NNE'!$I$2:$I$707,'Faturamento NNE'!$E$2:$E$707,'Infos Relatório'!$B$2,'Faturamento NNE'!$F$2:$F$707,'Infos Relatório'!$B54,'Faturamento NNE'!$AA$2:$AA$707,'Infos Relatório'!C$1)</f>
        <v>0</v>
      </c>
      <c r="I54" s="541">
        <f>COUNTIFS('Faturamento NNE'!$E$2:$E$707,'Infos Relatório'!$B$2,'Faturamento NNE'!$F$2:$F$707,'Infos Relatório'!$B54,'Faturamento NNE'!$AA$2:$AA$707,'Infos Relatório'!I$1)</f>
        <v>0</v>
      </c>
      <c r="J54" s="542">
        <f>SUMIFS('Faturamento NNE'!$H$2:$H$707,'Faturamento NNE'!$E$2:$E$707,'Infos Relatório'!$B$2,'Faturamento NNE'!$F$2:$F$707,'Infos Relatório'!$B54,'Faturamento NNE'!$AA$2:$AA$707,'Infos Relatório'!I$1)</f>
        <v>0</v>
      </c>
      <c r="K54" s="543">
        <f>SUMIFS('Faturamento NNE'!$K$2:$K$707,'Faturamento NNE'!$E$2:$E$707,'Infos Relatório'!$B$2,'Faturamento NNE'!$F$2:$F$707,'Infos Relatório'!$B54,'Faturamento NNE'!$AA$2:$AA$707,'Infos Relatório'!I$1)</f>
        <v>0</v>
      </c>
      <c r="L54" s="544">
        <f>SUMIFS('Faturamento NNE'!$P$2:$P$707,'Faturamento NNE'!$E$2:$E$707,'Infos Relatório'!$B$2,'Faturamento NNE'!$F$2:$F$707,'Infos Relatório'!$B54,'Faturamento NNE'!$AA$2:$AA$707,'Infos Relatório'!I$1,'Faturamento NNE'!$U$2:$U$707,"Sim")+SUMIFS('Faturamento NNE'!$Q$2:$Q$707,'Faturamento NNE'!$E$2:$E$707,'Infos Relatório'!$B$2,'Faturamento NNE'!$F$2:$F$707,'Infos Relatório'!$B54,'Faturamento NNE'!$AA$2:$AA$707,'Infos Relatório'!I$1,'Faturamento NNE'!$U$2:$U$707,"Sim")</f>
        <v>0</v>
      </c>
      <c r="M54" s="283" t="e">
        <f t="shared" si="0"/>
        <v>#DIV/0!</v>
      </c>
      <c r="N54" s="545">
        <f>SUMIFS('Faturamento NNE'!$I$2:$I$707,'Faturamento NNE'!$E$2:$E$707,'Infos Relatório'!$B$2,'Faturamento NNE'!$F$2:$F$707,'Infos Relatório'!$B54,'Faturamento NNE'!$AA$2:$AA$707,'Infos Relatório'!I$1)</f>
        <v>0</v>
      </c>
      <c r="O54" s="541">
        <f>COUNTIFS('Faturamento NNE'!$E$2:$E$707,'Infos Relatório'!$B$2,'Faturamento NNE'!$F$2:$F$707,'Infos Relatório'!$B54,'Faturamento NNE'!$AA$2:$AA$707,'Infos Relatório'!O$1)</f>
        <v>0</v>
      </c>
      <c r="P54" s="542">
        <f>SUMIFS('Faturamento NNE'!$H$2:$H$707,'Faturamento NNE'!$E$2:$E$707,'Infos Relatório'!$B$2,'Faturamento NNE'!$F$2:$F$707,'Infos Relatório'!$B54,'Faturamento NNE'!$AA$2:$AA$707,'Infos Relatório'!O$1)</f>
        <v>0</v>
      </c>
      <c r="Q54" s="542">
        <f>SUMIFS('Faturamento NNE'!$K$2:$K$707,'Faturamento NNE'!$E$2:$E$707,'Infos Relatório'!$B$2,'Faturamento NNE'!$F$2:$F$707,'Infos Relatório'!$B54,'Faturamento NNE'!$AA$2:$AA$707,'Infos Relatório'!O$1)</f>
        <v>0</v>
      </c>
      <c r="R54" s="546">
        <f>SUMIFS('Faturamento NNE'!$P$2:$P$707,'Faturamento NNE'!$E$2:$E$707,'Infos Relatório'!$B$2,'Faturamento NNE'!$F$2:$F$707,'Infos Relatório'!$B54,'Faturamento NNE'!$AA$2:$AA$707,'Infos Relatório'!O$1,'Faturamento NNE'!$U$2:$U$707,"Sim")+SUMIFS('Faturamento NNE'!$Q$2:$Q$707,'Faturamento NNE'!$E$2:$E$707,'Infos Relatório'!$B$2,'Faturamento NNE'!$F$2:$F$707,'Infos Relatório'!$B54,'Faturamento NNE'!$AA$2:$AA$707,'Infos Relatório'!O$1,'Faturamento NNE'!$U$2:$U$707,"Sim")</f>
        <v>0</v>
      </c>
      <c r="S54" s="227" t="e">
        <f t="shared" si="1"/>
        <v>#DIV/0!</v>
      </c>
      <c r="T54" s="545">
        <f>SUMIFS('Faturamento NNE'!$I$2:$I$707,'Faturamento NNE'!$E$2:$E$707,'Infos Relatório'!$B$2,'Faturamento NNE'!$F$2:$F$707,'Infos Relatório'!$B54,'Faturamento NNE'!$AA$2:$AA$707,'Infos Relatório'!O$1)</f>
        <v>0</v>
      </c>
      <c r="U54" s="541">
        <f>COUNTIFS('Faturamento NNE'!$E$2:$E$707,'Infos Relatório'!$B$2,'Faturamento NNE'!$F$2:$F$707,'Infos Relatório'!$B54,'Faturamento NNE'!$AA$2:$AA$707,'Infos Relatório'!U$1)</f>
        <v>0</v>
      </c>
      <c r="V54" s="542">
        <f>SUMIFS('Faturamento NNE'!$H$2:$H$707,'Faturamento NNE'!$E$2:$E$707,'Infos Relatório'!$B$2,'Faturamento NNE'!$F$2:$F$707,'Infos Relatório'!$B54,'Faturamento NNE'!$AA$2:$AA$707,'Infos Relatório'!U$1)</f>
        <v>0</v>
      </c>
      <c r="W54" s="542">
        <f>SUMIFS('Faturamento NNE'!$K$2:$K$707,'Faturamento NNE'!$E$2:$E$707,'Infos Relatório'!$B$2,'Faturamento NNE'!$F$2:$F$707,'Infos Relatório'!$B54,'Faturamento NNE'!$AA$2:$AA$707,'Infos Relatório'!U$1)</f>
        <v>0</v>
      </c>
      <c r="X54" s="546">
        <f>SUMIFS('Faturamento NNE'!$P$2:$P$707,'Faturamento NNE'!$E$2:$E$707,'Infos Relatório'!$B$2,'Faturamento NNE'!$F$2:$F$707,'Infos Relatório'!$B54,'Faturamento NNE'!$AA$2:$AA$707,'Infos Relatório'!U$1,'Faturamento NNE'!$U$2:$U$707,"Sim")+SUMIFS('Faturamento NNE'!$Q$2:$Q$707,'Faturamento NNE'!$E$2:$E$707,'Infos Relatório'!$B$2,'Faturamento NNE'!$F$2:$F$707,'Infos Relatório'!$B54,'Faturamento NNE'!$AA$2:$AA$707,'Infos Relatório'!U$1,'Faturamento NNE'!$U$2:$U$707,"Sim")</f>
        <v>0</v>
      </c>
      <c r="Y54" s="227" t="e">
        <f t="shared" si="2"/>
        <v>#DIV/0!</v>
      </c>
      <c r="Z54" s="545">
        <f>SUMIFS('Faturamento NNE'!$I$2:$I$707,'Faturamento NNE'!$E$2:$E$707,'Infos Relatório'!$B$2,'Faturamento NNE'!$F$2:$F$707,'Infos Relatório'!$B54,'Faturamento NNE'!$AA$2:$AA$707,'Infos Relatório'!U$1)</f>
        <v>0</v>
      </c>
      <c r="AA54" s="541">
        <f>COUNTIFS('Faturamento NNE'!$E$2:$E$707,'Infos Relatório'!$B$2,'Faturamento NNE'!$F$2:$F$707,'Infos Relatório'!$B54,'Faturamento NNE'!$AA$2:$AA$707,'Infos Relatório'!AA$1)</f>
        <v>0</v>
      </c>
      <c r="AB54" s="542">
        <f>SUMIFS('Faturamento NNE'!$H$2:$H$707,'Faturamento NNE'!$E$2:$E$707,'Infos Relatório'!$B$2,'Faturamento NNE'!$F$2:$F$707,'Infos Relatório'!$B54,'Faturamento NNE'!$AA$2:$AA$707,'Infos Relatório'!AA$1)</f>
        <v>0</v>
      </c>
      <c r="AC54" s="542">
        <f>SUMIFS('Faturamento NNE'!$K$2:$K$707,'Faturamento NNE'!$E$2:$E$707,'Infos Relatório'!$B$2,'Faturamento NNE'!$F$2:$F$707,'Infos Relatório'!$B54,'Faturamento NNE'!$AA$2:$AA$707,'Infos Relatório'!AA$1)</f>
        <v>0</v>
      </c>
      <c r="AD54" s="546">
        <f>SUMIFS('Faturamento NNE'!$P$2:$P$707,'Faturamento NNE'!$E$2:$E$707,'Infos Relatório'!$B$2,'Faturamento NNE'!$F$2:$F$707,'Infos Relatório'!$B54,'Faturamento NNE'!$AA$2:$AA$707,'Infos Relatório'!AA$1,'Faturamento NNE'!$U$2:$U$707,"Sim")+SUMIFS('Faturamento NNE'!$Q$2:$Q$707,'Faturamento NNE'!$E$2:$E$707,'Infos Relatório'!$B$2,'Faturamento NNE'!$F$2:$F$707,'Infos Relatório'!$B54,'Faturamento NNE'!$AA$2:$AA$707,'Infos Relatório'!AA$1,'Faturamento NNE'!$U$2:$U$707,"Sim")</f>
        <v>0</v>
      </c>
      <c r="AE54" s="227" t="e">
        <f t="shared" si="3"/>
        <v>#DIV/0!</v>
      </c>
      <c r="AF54" s="545">
        <f>SUMIFS('Faturamento NNE'!$I$2:$I$707,'Faturamento NNE'!$E$2:$E$707,'Infos Relatório'!$B$2,'Faturamento NNE'!$F$2:$F$707,'Infos Relatório'!$B54,'Faturamento NNE'!$AA$2:$AA$707,'Infos Relatório'!AA$1)</f>
        <v>0</v>
      </c>
      <c r="AG54" s="541">
        <f>COUNTIFS('Faturamento NNE'!$E$2:$E$707,'Infos Relatório'!$B$2,'Faturamento NNE'!$F$2:$F$707,'Infos Relatório'!$B54,'Faturamento NNE'!$AA$2:$AA$707,'Infos Relatório'!AG$1)</f>
        <v>0</v>
      </c>
      <c r="AH54" s="542">
        <f>SUMIFS('Faturamento NNE'!$H$2:$H$707,'Faturamento NNE'!$E$2:$E$707,'Infos Relatório'!$B$2,'Faturamento NNE'!$F$2:$F$707,'Infos Relatório'!$B54,'Faturamento NNE'!$AA$2:$AA$707,'Infos Relatório'!AG$1)</f>
        <v>0</v>
      </c>
      <c r="AI54" s="542">
        <f>SUMIFS('Faturamento NNE'!$K$2:$K$707,'Faturamento NNE'!$E$2:$E$707,'Infos Relatório'!$B$2,'Faturamento NNE'!$F$2:$F$707,'Infos Relatório'!$B54,'Faturamento NNE'!$AA$2:$AA$707,'Infos Relatório'!AG$1)</f>
        <v>0</v>
      </c>
      <c r="AJ54" s="546">
        <f>SUMIFS('Faturamento NNE'!$P$2:$P$707,'Faturamento NNE'!$E$2:$E$707,'Infos Relatório'!$B$2,'Faturamento NNE'!$F$2:$F$707,'Infos Relatório'!$B54,'Faturamento NNE'!$AA$2:$AA$707,'Infos Relatório'!AG$1,'Faturamento NNE'!$U$2:$U$707,"Sim")+SUMIFS('Faturamento NNE'!$Q$2:$Q$707,'Faturamento NNE'!$E$2:$E$707,'Infos Relatório'!$B$2,'Faturamento NNE'!$F$2:$F$707,'Infos Relatório'!$B54,'Faturamento NNE'!$AA$2:$AA$707,'Infos Relatório'!AG$1,'Faturamento NNE'!$U$2:$U$707,"Sim")</f>
        <v>0</v>
      </c>
      <c r="AK54" s="227" t="e">
        <f t="shared" si="4"/>
        <v>#DIV/0!</v>
      </c>
      <c r="AL54" s="545">
        <f>SUMIFS('Faturamento NNE'!$I$2:$I$707,'Faturamento NNE'!$E$2:$E$707,'Infos Relatório'!$B$2,'Faturamento NNE'!$F$2:$F$707,'Infos Relatório'!$B54,'Faturamento NNE'!$AA$2:$AA$707,'Infos Relatório'!AG$1)</f>
        <v>0</v>
      </c>
      <c r="AM54" s="541">
        <f>COUNTIFS('Faturamento NNE'!$E$2:$E$707,'Infos Relatório'!$B$2,'Faturamento NNE'!$F$2:$F$707,'Infos Relatório'!$B54,'Faturamento NNE'!$AA$2:$AA$707,'Infos Relatório'!AM$1)</f>
        <v>0</v>
      </c>
      <c r="AN54" s="542">
        <f>SUMIFS('Faturamento NNE'!$H$2:$H$707,'Faturamento NNE'!$E$2:$E$707,'Infos Relatório'!$B$2,'Faturamento NNE'!$F$2:$F$707,'Infos Relatório'!$B54,'Faturamento NNE'!$AA$2:$AA$707,'Infos Relatório'!AM$1)</f>
        <v>0</v>
      </c>
      <c r="AO54" s="542">
        <f>SUMIFS('Faturamento NNE'!$K$2:$K$707,'Faturamento NNE'!$E$2:$E$707,'Infos Relatório'!$B$2,'Faturamento NNE'!$F$2:$F$707,'Infos Relatório'!$B54,'Faturamento NNE'!$AA$2:$AA$707,'Infos Relatório'!AM$1)</f>
        <v>0</v>
      </c>
      <c r="AP54" s="546">
        <f>SUMIFS('Faturamento NNE'!$P$2:$P$707,'Faturamento NNE'!$E$2:$E$707,'Infos Relatório'!$B$2,'Faturamento NNE'!$F$2:$F$707,'Infos Relatório'!$B54,'Faturamento NNE'!$AA$2:$AA$707,'Infos Relatório'!AM$1,'Faturamento NNE'!$U$2:$U$707,"Sim")+SUMIFS('Faturamento NNE'!$Q$2:$Q$707,'Faturamento NNE'!$E$2:$E$707,'Infos Relatório'!$B$2,'Faturamento NNE'!$F$2:$F$707,'Infos Relatório'!$B54,'Faturamento NNE'!$AA$2:$AA$707,'Infos Relatório'!AM$1,'Faturamento NNE'!$U$2:$U$707,"Sim")</f>
        <v>0</v>
      </c>
      <c r="AQ54" s="227" t="e">
        <f t="shared" si="5"/>
        <v>#DIV/0!</v>
      </c>
      <c r="AR54" s="545">
        <f>SUMIFS('Faturamento NNE'!$I$2:$I$707,'Faturamento NNE'!$E$2:$E$707,'Infos Relatório'!$B$2,'Faturamento NNE'!$F$2:$F$707,'Infos Relatório'!$B54,'Faturamento NNE'!$AA$2:$AA$707,'Infos Relatório'!AM$1)</f>
        <v>0</v>
      </c>
      <c r="AS54" s="541">
        <f>COUNTIFS('Faturamento NNE'!$E$2:$E$707,'Infos Relatório'!$B$2,'Faturamento NNE'!$F$2:$F$707,'Infos Relatório'!$B54,'Faturamento NNE'!$AA$2:$AA$707,'Infos Relatório'!AS$1)</f>
        <v>0</v>
      </c>
      <c r="AT54" s="542">
        <f>SUMIFS('Faturamento NNE'!$H$2:$H$707,'Faturamento NNE'!$E$2:$E$707,'Infos Relatório'!$B$2,'Faturamento NNE'!$F$2:$F$707,'Infos Relatório'!$B54,'Faturamento NNE'!$AA$2:$AA$707,'Infos Relatório'!AS$1)</f>
        <v>0</v>
      </c>
      <c r="AU54" s="542">
        <f>SUMIFS('Faturamento NNE'!$K$2:$K$707,'Faturamento NNE'!$E$2:$E$707,'Infos Relatório'!$B$2,'Faturamento NNE'!$F$2:$F$707,'Infos Relatório'!$B54,'Faturamento NNE'!$AA$2:$AA$707,'Infos Relatório'!AS$1)</f>
        <v>0</v>
      </c>
      <c r="AV54" s="546">
        <f>SUMIFS('Faturamento NNE'!$P$2:$P$707,'Faturamento NNE'!$E$2:$E$707,'Infos Relatório'!$B$2,'Faturamento NNE'!$F$2:$F$707,'Infos Relatório'!$B54,'Faturamento NNE'!$AA$2:$AA$707,'Infos Relatório'!AS$1,'Faturamento NNE'!$U$2:$U$707,"Sim")+SUMIFS('Faturamento NNE'!$Q$2:$Q$707,'Faturamento NNE'!$E$2:$E$707,'Infos Relatório'!$B$2,'Faturamento NNE'!$F$2:$F$707,'Infos Relatório'!$B54,'Faturamento NNE'!$AA$2:$AA$707,'Infos Relatório'!AS$1,'Faturamento NNE'!$U$2:$U$707,"Sim")</f>
        <v>0</v>
      </c>
      <c r="AW54" s="227" t="e">
        <f t="shared" si="6"/>
        <v>#DIV/0!</v>
      </c>
      <c r="AX54" s="545">
        <f>SUMIFS('Faturamento NNE'!$I$2:$I$707,'Faturamento NNE'!$E$2:$E$707,'Infos Relatório'!$B$2,'Faturamento NNE'!$F$2:$F$707,'Infos Relatório'!$B54,'Faturamento NNE'!$AA$2:$AA$707,'Infos Relatório'!AS$1)</f>
        <v>0</v>
      </c>
      <c r="AY54" s="541">
        <f>COUNTIFS('Faturamento NNE'!$E$2:$E$707,'Infos Relatório'!$B$2,'Faturamento NNE'!$F$2:$F$707,'Infos Relatório'!$B54,'Faturamento NNE'!$AA$2:$AA$707,'Infos Relatório'!AY$1)</f>
        <v>0</v>
      </c>
      <c r="AZ54" s="542">
        <f>SUMIFS('Faturamento NNE'!$H$2:$H$707,'Faturamento NNE'!$E$2:$E$707,'Infos Relatório'!$B$2,'Faturamento NNE'!$F$2:$F$707,'Infos Relatório'!$B54,'Faturamento NNE'!$AA$2:$AA$707,'Infos Relatório'!AY$1)</f>
        <v>0</v>
      </c>
      <c r="BA54" s="542">
        <f>SUMIFS('Faturamento NNE'!$K$2:$K$707,'Faturamento NNE'!$E$2:$E$707,'Infos Relatório'!$B$2,'Faturamento NNE'!$F$2:$F$707,'Infos Relatório'!$B54,'Faturamento NNE'!$AA$2:$AA$707,'Infos Relatório'!AY$1)</f>
        <v>0</v>
      </c>
      <c r="BB54" s="546">
        <f>SUMIFS('Faturamento NNE'!$P$2:$P$707,'Faturamento NNE'!$E$2:$E$707,'Infos Relatório'!$B$2,'Faturamento NNE'!$F$2:$F$707,'Infos Relatório'!$B54,'Faturamento NNE'!$AA$2:$AA$707,'Infos Relatório'!AY$1,'Faturamento NNE'!$U$2:$U$707,"Sim")+SUMIFS('Faturamento NNE'!$Q$2:$Q$707,'Faturamento NNE'!$E$2:$E$707,'Infos Relatório'!$B$2,'Faturamento NNE'!$F$2:$F$707,'Infos Relatório'!$B54,'Faturamento NNE'!$AA$2:$AA$707,'Infos Relatório'!AY$1,'Faturamento NNE'!$U$2:$U$707,"Sim")</f>
        <v>0</v>
      </c>
      <c r="BC54" s="227" t="e">
        <f t="shared" si="7"/>
        <v>#DIV/0!</v>
      </c>
      <c r="BD54" s="545">
        <f>SUMIFS('Faturamento NNE'!$I$2:$I$707,'Faturamento NNE'!$E$2:$E$707,'Infos Relatório'!$B$2,'Faturamento NNE'!$F$2:$F$707,'Infos Relatório'!$B54,'Faturamento NNE'!$AA$2:$AA$707,'Infos Relatório'!AY$1)</f>
        <v>0</v>
      </c>
      <c r="BE54" s="541">
        <f>COUNTIFS('Faturamento NNE'!$E$2:$E$707,'Infos Relatório'!$B$2,'Faturamento NNE'!$F$2:$F$707,'Infos Relatório'!$B54,'Faturamento NNE'!$AA$2:$AA$707,'Infos Relatório'!BE$1)</f>
        <v>0</v>
      </c>
      <c r="BF54" s="542">
        <f>SUMIFS('Faturamento NNE'!$H$2:$H$707,'Faturamento NNE'!$E$2:$E$707,'Infos Relatório'!$B$2,'Faturamento NNE'!$F$2:$F$707,'Infos Relatório'!$B54,'Faturamento NNE'!$AA$2:$AA$707,'Infos Relatório'!BE$1)</f>
        <v>0</v>
      </c>
      <c r="BG54" s="542">
        <f>SUMIFS('Faturamento NNE'!$K$2:$K$707,'Faturamento NNE'!$E$2:$E$707,'Infos Relatório'!$B$2,'Faturamento NNE'!$F$2:$F$707,'Infos Relatório'!$B54,'Faturamento NNE'!$AA$2:$AA$707,'Infos Relatório'!BE$1)</f>
        <v>0</v>
      </c>
      <c r="BH54" s="546">
        <f>SUMIFS('Faturamento NNE'!$P$2:$P$707,'Faturamento NNE'!$E$2:$E$707,'Infos Relatório'!$B$2,'Faturamento NNE'!$F$2:$F$707,'Infos Relatório'!$B54,'Faturamento NNE'!$AA$2:$AA$707,'Infos Relatório'!BE$1,'Faturamento NNE'!$U$2:$U$707,"Sim")+SUMIFS('Faturamento NNE'!$Q$2:$Q$707,'Faturamento NNE'!$E$2:$E$707,'Infos Relatório'!$B$2,'Faturamento NNE'!$F$2:$F$707,'Infos Relatório'!$B54,'Faturamento NNE'!$AA$2:$AA$707,'Infos Relatório'!BE$1,'Faturamento NNE'!$U$2:$U$707,"Sim")</f>
        <v>0</v>
      </c>
      <c r="BI54" s="227" t="e">
        <f t="shared" si="8"/>
        <v>#DIV/0!</v>
      </c>
      <c r="BJ54" s="545">
        <f>SUMIFS('Faturamento NNE'!$I$2:$I$707,'Faturamento NNE'!$E$2:$E$707,'Infos Relatório'!$B$2,'Faturamento NNE'!$F$2:$F$707,'Infos Relatório'!$B54,'Faturamento NNE'!$AA$2:$AA$707,'Infos Relatório'!BE$1)</f>
        <v>0</v>
      </c>
      <c r="BK54" s="541">
        <f>COUNTIFS('Faturamento NNE'!$E$2:$E$707,'Infos Relatório'!$B$2,'Faturamento NNE'!$F$2:$F$707,'Infos Relatório'!$B54,'Faturamento NNE'!$AA$2:$AA$707,'Infos Relatório'!BK$1)</f>
        <v>0</v>
      </c>
      <c r="BL54" s="542">
        <f>SUMIFS('Faturamento NNE'!$H$2:$H$707,'Faturamento NNE'!$E$2:$E$707,'Infos Relatório'!$B$2,'Faturamento NNE'!$F$2:$F$707,'Infos Relatório'!$B54,'Faturamento NNE'!$AA$2:$AA$707,'Infos Relatório'!BK$1)</f>
        <v>0</v>
      </c>
      <c r="BM54" s="542">
        <f>SUMIFS('Faturamento NNE'!$K$2:$K$707,'Faturamento NNE'!$E$2:$E$707,'Infos Relatório'!$B$2,'Faturamento NNE'!$F$2:$F$707,'Infos Relatório'!$B54,'Faturamento NNE'!$AA$2:$AA$707,'Infos Relatório'!BK$1)</f>
        <v>0</v>
      </c>
      <c r="BN54" s="546">
        <f>SUMIFS('Faturamento NNE'!$P$2:$P$707,'Faturamento NNE'!$E$2:$E$707,'Infos Relatório'!$B$2,'Faturamento NNE'!$F$2:$F$707,'Infos Relatório'!$B54,'Faturamento NNE'!$AA$2:$AA$707,'Infos Relatório'!BK$1,'Faturamento NNE'!$U$2:$U$707,"Sim")+SUMIFS('Faturamento NNE'!$Q$2:$Q$707,'Faturamento NNE'!$E$2:$E$707,'Infos Relatório'!$B$2,'Faturamento NNE'!$F$2:$F$707,'Infos Relatório'!$B54,'Faturamento NNE'!$AA$2:$AA$707,'Infos Relatório'!BK$1,'Faturamento NNE'!$U$2:$U$707,"Sim")</f>
        <v>0</v>
      </c>
      <c r="BO54" s="227" t="e">
        <f t="shared" si="9"/>
        <v>#DIV/0!</v>
      </c>
      <c r="BP54" s="545">
        <f>SUMIFS('Faturamento NNE'!$I$2:$I$707,'Faturamento NNE'!$E$2:$E$707,'Infos Relatório'!$B$2,'Faturamento NNE'!$F$2:$F$707,'Infos Relatório'!$B54,'Faturamento NNE'!$AA$2:$AA$707,'Infos Relatório'!BK$1)</f>
        <v>0</v>
      </c>
      <c r="BQ54" s="541">
        <f>COUNTIFS('Faturamento NNE'!$E$2:$E$707,'Infos Relatório'!$B$2,'Faturamento NNE'!$F$2:$F$707,'Infos Relatório'!$B54,'Faturamento NNE'!$AA$2:$AA$707,'Infos Relatório'!BQ$1)</f>
        <v>0</v>
      </c>
      <c r="BR54" s="542">
        <f>SUMIFS('Faturamento NNE'!$H$2:$H$707,'Faturamento NNE'!$E$2:$E$707,'Infos Relatório'!$B$2,'Faturamento NNE'!$F$2:$F$707,'Infos Relatório'!$B54,'Faturamento NNE'!$AA$2:$AA$707,'Infos Relatório'!BQ$1)</f>
        <v>0</v>
      </c>
      <c r="BS54" s="542">
        <f>SUMIFS('Faturamento NNE'!$K$2:$K$707,'Faturamento NNE'!$E$2:$E$707,'Infos Relatório'!$B$2,'Faturamento NNE'!$F$2:$F$707,'Infos Relatório'!$B54,'Faturamento NNE'!$AA$2:$AA$707,'Infos Relatório'!BQ$1)</f>
        <v>0</v>
      </c>
      <c r="BT54" s="546">
        <f>SUMIFS('Faturamento NNE'!$P$2:$P$707,'Faturamento NNE'!$E$2:$E$707,'Infos Relatório'!$B$2,'Faturamento NNE'!$F$2:$F$707,'Infos Relatório'!$B54,'Faturamento NNE'!$AA$2:$AA$707,'Infos Relatório'!BQ$1,'Faturamento NNE'!$U$2:$U$707,"Sim")+SUMIFS('Faturamento NNE'!$Q$2:$Q$707,'Faturamento NNE'!$E$2:$E$707,'Infos Relatório'!$B$2,'Faturamento NNE'!$F$2:$F$707,'Infos Relatório'!$B54,'Faturamento NNE'!$AA$2:$AA$707,'Infos Relatório'!BQ$1,'Faturamento NNE'!$U$2:$U$707,"Sim")</f>
        <v>0</v>
      </c>
      <c r="BU54" s="227" t="e">
        <f t="shared" si="10"/>
        <v>#DIV/0!</v>
      </c>
      <c r="BV54" s="545">
        <f>SUMIFS('Faturamento NNE'!$I$2:$I$707,'Faturamento NNE'!$E$2:$E$707,'Infos Relatório'!$B$2,'Faturamento NNE'!$F$2:$F$707,'Infos Relatório'!$B54,'Faturamento NNE'!$AA$2:$AA$707,'Infos Relatório'!BQ$1)</f>
        <v>0</v>
      </c>
    </row>
    <row r="55" spans="2:74">
      <c r="B55" s="217" t="s">
        <v>182</v>
      </c>
      <c r="C55" s="541">
        <f>COUNTIFS('Faturamento NNE'!$E$2:$E$707,'Infos Relatório'!$B$2,'Faturamento NNE'!$F$2:$F$707,'Infos Relatório'!$B55,'Faturamento NNE'!$AA$2:$AA$707,'Infos Relatório'!C$1)</f>
        <v>0</v>
      </c>
      <c r="D55" s="542">
        <f>SUMIFS('Faturamento NNE'!$H$2:$H$707,'Faturamento NNE'!$E$2:$E$707,'Infos Relatório'!$B$2,'Faturamento NNE'!$F$2:$F$707,'Infos Relatório'!$B55,'Faturamento NNE'!$AA$2:$AA$707,'Infos Relatório'!C$1)</f>
        <v>0</v>
      </c>
      <c r="E55" s="543">
        <f>SUMIFS('Faturamento NNE'!$K$2:$K$707,'Faturamento NNE'!$E$2:$E$707,'Infos Relatório'!$B$2,'Faturamento NNE'!$F$2:$F$707,'Infos Relatório'!$B55,'Faturamento NNE'!$AA$2:$AA$707,'Infos Relatório'!C$1)</f>
        <v>0</v>
      </c>
      <c r="F55" s="544">
        <f>SUMIFS('Faturamento NNE'!$P$2:$P$707,'Faturamento NNE'!$E$2:$E$707,'Infos Relatório'!$B$2,'Faturamento NNE'!$F$2:$F$707,'Infos Relatório'!$B55,'Faturamento NNE'!$AA$2:$AA$707,'Infos Relatório'!C$1,'Faturamento NNE'!$U$2:$U$707,"Sim")+SUMIFS('Faturamento NNE'!$Q$2:$Q$707,'Faturamento NNE'!$E$2:$E$707,'Infos Relatório'!$B$2,'Faturamento NNE'!$F$2:$F$707,'Infos Relatório'!$B55,'Faturamento NNE'!$AA$2:$AA$707,'Infos Relatório'!C$1,'Faturamento NNE'!$U$2:$U$707,"Sim")</f>
        <v>0</v>
      </c>
      <c r="G55" s="283" t="e">
        <f t="shared" si="11"/>
        <v>#DIV/0!</v>
      </c>
      <c r="H55" s="545">
        <f>SUMIFS('Faturamento NNE'!$I$2:$I$707,'Faturamento NNE'!$E$2:$E$707,'Infos Relatório'!$B$2,'Faturamento NNE'!$F$2:$F$707,'Infos Relatório'!$B55,'Faturamento NNE'!$AA$2:$AA$707,'Infos Relatório'!C$1)</f>
        <v>0</v>
      </c>
      <c r="I55" s="541">
        <f>COUNTIFS('Faturamento NNE'!$E$2:$E$707,'Infos Relatório'!$B$2,'Faturamento NNE'!$F$2:$F$707,'Infos Relatório'!$B55,'Faturamento NNE'!$AA$2:$AA$707,'Infos Relatório'!I$1)</f>
        <v>0</v>
      </c>
      <c r="J55" s="542">
        <f>SUMIFS('Faturamento NNE'!$H$2:$H$707,'Faturamento NNE'!$E$2:$E$707,'Infos Relatório'!$B$2,'Faturamento NNE'!$F$2:$F$707,'Infos Relatório'!$B55,'Faturamento NNE'!$AA$2:$AA$707,'Infos Relatório'!I$1)</f>
        <v>0</v>
      </c>
      <c r="K55" s="543">
        <f>SUMIFS('Faturamento NNE'!$K$2:$K$707,'Faturamento NNE'!$E$2:$E$707,'Infos Relatório'!$B$2,'Faturamento NNE'!$F$2:$F$707,'Infos Relatório'!$B55,'Faturamento NNE'!$AA$2:$AA$707,'Infos Relatório'!I$1)</f>
        <v>0</v>
      </c>
      <c r="L55" s="544">
        <f>SUMIFS('Faturamento NNE'!$P$2:$P$707,'Faturamento NNE'!$E$2:$E$707,'Infos Relatório'!$B$2,'Faturamento NNE'!$F$2:$F$707,'Infos Relatório'!$B55,'Faturamento NNE'!$AA$2:$AA$707,'Infos Relatório'!I$1,'Faturamento NNE'!$U$2:$U$707,"Sim")+SUMIFS('Faturamento NNE'!$Q$2:$Q$707,'Faturamento NNE'!$E$2:$E$707,'Infos Relatório'!$B$2,'Faturamento NNE'!$F$2:$F$707,'Infos Relatório'!$B55,'Faturamento NNE'!$AA$2:$AA$707,'Infos Relatório'!I$1,'Faturamento NNE'!$U$2:$U$707,"Sim")</f>
        <v>0</v>
      </c>
      <c r="M55" s="283" t="e">
        <f t="shared" si="0"/>
        <v>#DIV/0!</v>
      </c>
      <c r="N55" s="545">
        <f>SUMIFS('Faturamento NNE'!$I$2:$I$707,'Faturamento NNE'!$E$2:$E$707,'Infos Relatório'!$B$2,'Faturamento NNE'!$F$2:$F$707,'Infos Relatório'!$B55,'Faturamento NNE'!$AA$2:$AA$707,'Infos Relatório'!I$1)</f>
        <v>0</v>
      </c>
      <c r="O55" s="541">
        <f>COUNTIFS('Faturamento NNE'!$E$2:$E$707,'Infos Relatório'!$B$2,'Faturamento NNE'!$F$2:$F$707,'Infos Relatório'!$B55,'Faturamento NNE'!$AA$2:$AA$707,'Infos Relatório'!O$1)</f>
        <v>0</v>
      </c>
      <c r="P55" s="542">
        <f>SUMIFS('Faturamento NNE'!$H$2:$H$707,'Faturamento NNE'!$E$2:$E$707,'Infos Relatório'!$B$2,'Faturamento NNE'!$F$2:$F$707,'Infos Relatório'!$B55,'Faturamento NNE'!$AA$2:$AA$707,'Infos Relatório'!O$1)</f>
        <v>0</v>
      </c>
      <c r="Q55" s="542">
        <f>SUMIFS('Faturamento NNE'!$K$2:$K$707,'Faturamento NNE'!$E$2:$E$707,'Infos Relatório'!$B$2,'Faturamento NNE'!$F$2:$F$707,'Infos Relatório'!$B55,'Faturamento NNE'!$AA$2:$AA$707,'Infos Relatório'!O$1)</f>
        <v>0</v>
      </c>
      <c r="R55" s="546">
        <f>SUMIFS('Faturamento NNE'!$P$2:$P$707,'Faturamento NNE'!$E$2:$E$707,'Infos Relatório'!$B$2,'Faturamento NNE'!$F$2:$F$707,'Infos Relatório'!$B55,'Faturamento NNE'!$AA$2:$AA$707,'Infos Relatório'!O$1,'Faturamento NNE'!$U$2:$U$707,"Sim")+SUMIFS('Faturamento NNE'!$Q$2:$Q$707,'Faturamento NNE'!$E$2:$E$707,'Infos Relatório'!$B$2,'Faturamento NNE'!$F$2:$F$707,'Infos Relatório'!$B55,'Faturamento NNE'!$AA$2:$AA$707,'Infos Relatório'!O$1,'Faturamento NNE'!$U$2:$U$707,"Sim")</f>
        <v>0</v>
      </c>
      <c r="S55" s="227" t="e">
        <f t="shared" si="1"/>
        <v>#DIV/0!</v>
      </c>
      <c r="T55" s="545">
        <f>SUMIFS('Faturamento NNE'!$I$2:$I$707,'Faturamento NNE'!$E$2:$E$707,'Infos Relatório'!$B$2,'Faturamento NNE'!$F$2:$F$707,'Infos Relatório'!$B55,'Faturamento NNE'!$AA$2:$AA$707,'Infos Relatório'!O$1)</f>
        <v>0</v>
      </c>
      <c r="U55" s="541">
        <f>COUNTIFS('Faturamento NNE'!$E$2:$E$707,'Infos Relatório'!$B$2,'Faturamento NNE'!$F$2:$F$707,'Infos Relatório'!$B55,'Faturamento NNE'!$AA$2:$AA$707,'Infos Relatório'!U$1)</f>
        <v>0</v>
      </c>
      <c r="V55" s="542">
        <f>SUMIFS('Faturamento NNE'!$H$2:$H$707,'Faturamento NNE'!$E$2:$E$707,'Infos Relatório'!$B$2,'Faturamento NNE'!$F$2:$F$707,'Infos Relatório'!$B55,'Faturamento NNE'!$AA$2:$AA$707,'Infos Relatório'!U$1)</f>
        <v>0</v>
      </c>
      <c r="W55" s="542">
        <f>SUMIFS('Faturamento NNE'!$K$2:$K$707,'Faturamento NNE'!$E$2:$E$707,'Infos Relatório'!$B$2,'Faturamento NNE'!$F$2:$F$707,'Infos Relatório'!$B55,'Faturamento NNE'!$AA$2:$AA$707,'Infos Relatório'!U$1)</f>
        <v>0</v>
      </c>
      <c r="X55" s="546">
        <f>SUMIFS('Faturamento NNE'!$P$2:$P$707,'Faturamento NNE'!$E$2:$E$707,'Infos Relatório'!$B$2,'Faturamento NNE'!$F$2:$F$707,'Infos Relatório'!$B55,'Faturamento NNE'!$AA$2:$AA$707,'Infos Relatório'!U$1,'Faturamento NNE'!$U$2:$U$707,"Sim")+SUMIFS('Faturamento NNE'!$Q$2:$Q$707,'Faturamento NNE'!$E$2:$E$707,'Infos Relatório'!$B$2,'Faturamento NNE'!$F$2:$F$707,'Infos Relatório'!$B55,'Faturamento NNE'!$AA$2:$AA$707,'Infos Relatório'!U$1,'Faturamento NNE'!$U$2:$U$707,"Sim")</f>
        <v>0</v>
      </c>
      <c r="Y55" s="227" t="e">
        <f t="shared" si="2"/>
        <v>#DIV/0!</v>
      </c>
      <c r="Z55" s="545">
        <f>SUMIFS('Faturamento NNE'!$I$2:$I$707,'Faturamento NNE'!$E$2:$E$707,'Infos Relatório'!$B$2,'Faturamento NNE'!$F$2:$F$707,'Infos Relatório'!$B55,'Faturamento NNE'!$AA$2:$AA$707,'Infos Relatório'!U$1)</f>
        <v>0</v>
      </c>
      <c r="AA55" s="541">
        <f>COUNTIFS('Faturamento NNE'!$E$2:$E$707,'Infos Relatório'!$B$2,'Faturamento NNE'!$F$2:$F$707,'Infos Relatório'!$B55,'Faturamento NNE'!$AA$2:$AA$707,'Infos Relatório'!AA$1)</f>
        <v>0</v>
      </c>
      <c r="AB55" s="542">
        <f>SUMIFS('Faturamento NNE'!$H$2:$H$707,'Faturamento NNE'!$E$2:$E$707,'Infos Relatório'!$B$2,'Faturamento NNE'!$F$2:$F$707,'Infos Relatório'!$B55,'Faturamento NNE'!$AA$2:$AA$707,'Infos Relatório'!AA$1)</f>
        <v>0</v>
      </c>
      <c r="AC55" s="542">
        <f>SUMIFS('Faturamento NNE'!$K$2:$K$707,'Faturamento NNE'!$E$2:$E$707,'Infos Relatório'!$B$2,'Faturamento NNE'!$F$2:$F$707,'Infos Relatório'!$B55,'Faturamento NNE'!$AA$2:$AA$707,'Infos Relatório'!AA$1)</f>
        <v>0</v>
      </c>
      <c r="AD55" s="546">
        <f>SUMIFS('Faturamento NNE'!$P$2:$P$707,'Faturamento NNE'!$E$2:$E$707,'Infos Relatório'!$B$2,'Faturamento NNE'!$F$2:$F$707,'Infos Relatório'!$B55,'Faturamento NNE'!$AA$2:$AA$707,'Infos Relatório'!AA$1,'Faturamento NNE'!$U$2:$U$707,"Sim")+SUMIFS('Faturamento NNE'!$Q$2:$Q$707,'Faturamento NNE'!$E$2:$E$707,'Infos Relatório'!$B$2,'Faturamento NNE'!$F$2:$F$707,'Infos Relatório'!$B55,'Faturamento NNE'!$AA$2:$AA$707,'Infos Relatório'!AA$1,'Faturamento NNE'!$U$2:$U$707,"Sim")</f>
        <v>0</v>
      </c>
      <c r="AE55" s="227" t="e">
        <f t="shared" si="3"/>
        <v>#DIV/0!</v>
      </c>
      <c r="AF55" s="545">
        <f>SUMIFS('Faturamento NNE'!$I$2:$I$707,'Faturamento NNE'!$E$2:$E$707,'Infos Relatório'!$B$2,'Faturamento NNE'!$F$2:$F$707,'Infos Relatório'!$B55,'Faturamento NNE'!$AA$2:$AA$707,'Infos Relatório'!AA$1)</f>
        <v>0</v>
      </c>
      <c r="AG55" s="541">
        <f>COUNTIFS('Faturamento NNE'!$E$2:$E$707,'Infos Relatório'!$B$2,'Faturamento NNE'!$F$2:$F$707,'Infos Relatório'!$B55,'Faturamento NNE'!$AA$2:$AA$707,'Infos Relatório'!AG$1)</f>
        <v>0</v>
      </c>
      <c r="AH55" s="542">
        <f>SUMIFS('Faturamento NNE'!$H$2:$H$707,'Faturamento NNE'!$E$2:$E$707,'Infos Relatório'!$B$2,'Faturamento NNE'!$F$2:$F$707,'Infos Relatório'!$B55,'Faturamento NNE'!$AA$2:$AA$707,'Infos Relatório'!AG$1)</f>
        <v>0</v>
      </c>
      <c r="AI55" s="542">
        <f>SUMIFS('Faturamento NNE'!$K$2:$K$707,'Faturamento NNE'!$E$2:$E$707,'Infos Relatório'!$B$2,'Faturamento NNE'!$F$2:$F$707,'Infos Relatório'!$B55,'Faturamento NNE'!$AA$2:$AA$707,'Infos Relatório'!AG$1)</f>
        <v>0</v>
      </c>
      <c r="AJ55" s="546">
        <f>SUMIFS('Faturamento NNE'!$P$2:$P$707,'Faturamento NNE'!$E$2:$E$707,'Infos Relatório'!$B$2,'Faturamento NNE'!$F$2:$F$707,'Infos Relatório'!$B55,'Faturamento NNE'!$AA$2:$AA$707,'Infos Relatório'!AG$1,'Faturamento NNE'!$U$2:$U$707,"Sim")+SUMIFS('Faturamento NNE'!$Q$2:$Q$707,'Faturamento NNE'!$E$2:$E$707,'Infos Relatório'!$B$2,'Faturamento NNE'!$F$2:$F$707,'Infos Relatório'!$B55,'Faturamento NNE'!$AA$2:$AA$707,'Infos Relatório'!AG$1,'Faturamento NNE'!$U$2:$U$707,"Sim")</f>
        <v>0</v>
      </c>
      <c r="AK55" s="227" t="e">
        <f t="shared" si="4"/>
        <v>#DIV/0!</v>
      </c>
      <c r="AL55" s="545">
        <f>SUMIFS('Faturamento NNE'!$I$2:$I$707,'Faturamento NNE'!$E$2:$E$707,'Infos Relatório'!$B$2,'Faturamento NNE'!$F$2:$F$707,'Infos Relatório'!$B55,'Faturamento NNE'!$AA$2:$AA$707,'Infos Relatório'!AG$1)</f>
        <v>0</v>
      </c>
      <c r="AM55" s="541">
        <f>COUNTIFS('Faturamento NNE'!$E$2:$E$707,'Infos Relatório'!$B$2,'Faturamento NNE'!$F$2:$F$707,'Infos Relatório'!$B55,'Faturamento NNE'!$AA$2:$AA$707,'Infos Relatório'!AM$1)</f>
        <v>0</v>
      </c>
      <c r="AN55" s="542">
        <f>SUMIFS('Faturamento NNE'!$H$2:$H$707,'Faturamento NNE'!$E$2:$E$707,'Infos Relatório'!$B$2,'Faturamento NNE'!$F$2:$F$707,'Infos Relatório'!$B55,'Faturamento NNE'!$AA$2:$AA$707,'Infos Relatório'!AM$1)</f>
        <v>0</v>
      </c>
      <c r="AO55" s="542">
        <f>SUMIFS('Faturamento NNE'!$K$2:$K$707,'Faturamento NNE'!$E$2:$E$707,'Infos Relatório'!$B$2,'Faturamento NNE'!$F$2:$F$707,'Infos Relatório'!$B55,'Faturamento NNE'!$AA$2:$AA$707,'Infos Relatório'!AM$1)</f>
        <v>0</v>
      </c>
      <c r="AP55" s="546">
        <f>SUMIFS('Faturamento NNE'!$P$2:$P$707,'Faturamento NNE'!$E$2:$E$707,'Infos Relatório'!$B$2,'Faturamento NNE'!$F$2:$F$707,'Infos Relatório'!$B55,'Faturamento NNE'!$AA$2:$AA$707,'Infos Relatório'!AM$1,'Faturamento NNE'!$U$2:$U$707,"Sim")+SUMIFS('Faturamento NNE'!$Q$2:$Q$707,'Faturamento NNE'!$E$2:$E$707,'Infos Relatório'!$B$2,'Faturamento NNE'!$F$2:$F$707,'Infos Relatório'!$B55,'Faturamento NNE'!$AA$2:$AA$707,'Infos Relatório'!AM$1,'Faturamento NNE'!$U$2:$U$707,"Sim")</f>
        <v>0</v>
      </c>
      <c r="AQ55" s="227" t="e">
        <f t="shared" si="5"/>
        <v>#DIV/0!</v>
      </c>
      <c r="AR55" s="545">
        <f>SUMIFS('Faturamento NNE'!$I$2:$I$707,'Faturamento NNE'!$E$2:$E$707,'Infos Relatório'!$B$2,'Faturamento NNE'!$F$2:$F$707,'Infos Relatório'!$B55,'Faturamento NNE'!$AA$2:$AA$707,'Infos Relatório'!AM$1)</f>
        <v>0</v>
      </c>
      <c r="AS55" s="541">
        <f>COUNTIFS('Faturamento NNE'!$E$2:$E$707,'Infos Relatório'!$B$2,'Faturamento NNE'!$F$2:$F$707,'Infos Relatório'!$B55,'Faturamento NNE'!$AA$2:$AA$707,'Infos Relatório'!AS$1)</f>
        <v>0</v>
      </c>
      <c r="AT55" s="542">
        <f>SUMIFS('Faturamento NNE'!$H$2:$H$707,'Faturamento NNE'!$E$2:$E$707,'Infos Relatório'!$B$2,'Faturamento NNE'!$F$2:$F$707,'Infos Relatório'!$B55,'Faturamento NNE'!$AA$2:$AA$707,'Infos Relatório'!AS$1)</f>
        <v>0</v>
      </c>
      <c r="AU55" s="542">
        <f>SUMIFS('Faturamento NNE'!$K$2:$K$707,'Faturamento NNE'!$E$2:$E$707,'Infos Relatório'!$B$2,'Faturamento NNE'!$F$2:$F$707,'Infos Relatório'!$B55,'Faturamento NNE'!$AA$2:$AA$707,'Infos Relatório'!AS$1)</f>
        <v>0</v>
      </c>
      <c r="AV55" s="546">
        <f>SUMIFS('Faturamento NNE'!$P$2:$P$707,'Faturamento NNE'!$E$2:$E$707,'Infos Relatório'!$B$2,'Faturamento NNE'!$F$2:$F$707,'Infos Relatório'!$B55,'Faturamento NNE'!$AA$2:$AA$707,'Infos Relatório'!AS$1,'Faturamento NNE'!$U$2:$U$707,"Sim")+SUMIFS('Faturamento NNE'!$Q$2:$Q$707,'Faturamento NNE'!$E$2:$E$707,'Infos Relatório'!$B$2,'Faturamento NNE'!$F$2:$F$707,'Infos Relatório'!$B55,'Faturamento NNE'!$AA$2:$AA$707,'Infos Relatório'!AS$1,'Faturamento NNE'!$U$2:$U$707,"Sim")</f>
        <v>0</v>
      </c>
      <c r="AW55" s="227" t="e">
        <f t="shared" si="6"/>
        <v>#DIV/0!</v>
      </c>
      <c r="AX55" s="545">
        <f>SUMIFS('Faturamento NNE'!$I$2:$I$707,'Faturamento NNE'!$E$2:$E$707,'Infos Relatório'!$B$2,'Faturamento NNE'!$F$2:$F$707,'Infos Relatório'!$B55,'Faturamento NNE'!$AA$2:$AA$707,'Infos Relatório'!AS$1)</f>
        <v>0</v>
      </c>
      <c r="AY55" s="541">
        <f>COUNTIFS('Faturamento NNE'!$E$2:$E$707,'Infos Relatório'!$B$2,'Faturamento NNE'!$F$2:$F$707,'Infos Relatório'!$B55,'Faturamento NNE'!$AA$2:$AA$707,'Infos Relatório'!AY$1)</f>
        <v>0</v>
      </c>
      <c r="AZ55" s="542">
        <f>SUMIFS('Faturamento NNE'!$H$2:$H$707,'Faturamento NNE'!$E$2:$E$707,'Infos Relatório'!$B$2,'Faturamento NNE'!$F$2:$F$707,'Infos Relatório'!$B55,'Faturamento NNE'!$AA$2:$AA$707,'Infos Relatório'!AY$1)</f>
        <v>0</v>
      </c>
      <c r="BA55" s="542">
        <f>SUMIFS('Faturamento NNE'!$K$2:$K$707,'Faturamento NNE'!$E$2:$E$707,'Infos Relatório'!$B$2,'Faturamento NNE'!$F$2:$F$707,'Infos Relatório'!$B55,'Faturamento NNE'!$AA$2:$AA$707,'Infos Relatório'!AY$1)</f>
        <v>0</v>
      </c>
      <c r="BB55" s="546">
        <f>SUMIFS('Faturamento NNE'!$P$2:$P$707,'Faturamento NNE'!$E$2:$E$707,'Infos Relatório'!$B$2,'Faturamento NNE'!$F$2:$F$707,'Infos Relatório'!$B55,'Faturamento NNE'!$AA$2:$AA$707,'Infos Relatório'!AY$1,'Faturamento NNE'!$U$2:$U$707,"Sim")+SUMIFS('Faturamento NNE'!$Q$2:$Q$707,'Faturamento NNE'!$E$2:$E$707,'Infos Relatório'!$B$2,'Faturamento NNE'!$F$2:$F$707,'Infos Relatório'!$B55,'Faturamento NNE'!$AA$2:$AA$707,'Infos Relatório'!AY$1,'Faturamento NNE'!$U$2:$U$707,"Sim")</f>
        <v>0</v>
      </c>
      <c r="BC55" s="227" t="e">
        <f t="shared" si="7"/>
        <v>#DIV/0!</v>
      </c>
      <c r="BD55" s="545">
        <f>SUMIFS('Faturamento NNE'!$I$2:$I$707,'Faturamento NNE'!$E$2:$E$707,'Infos Relatório'!$B$2,'Faturamento NNE'!$F$2:$F$707,'Infos Relatório'!$B55,'Faturamento NNE'!$AA$2:$AA$707,'Infos Relatório'!AY$1)</f>
        <v>0</v>
      </c>
      <c r="BE55" s="541">
        <f>COUNTIFS('Faturamento NNE'!$E$2:$E$707,'Infos Relatório'!$B$2,'Faturamento NNE'!$F$2:$F$707,'Infos Relatório'!$B55,'Faturamento NNE'!$AA$2:$AA$707,'Infos Relatório'!BE$1)</f>
        <v>0</v>
      </c>
      <c r="BF55" s="542">
        <f>SUMIFS('Faturamento NNE'!$H$2:$H$707,'Faturamento NNE'!$E$2:$E$707,'Infos Relatório'!$B$2,'Faturamento NNE'!$F$2:$F$707,'Infos Relatório'!$B55,'Faturamento NNE'!$AA$2:$AA$707,'Infos Relatório'!BE$1)</f>
        <v>0</v>
      </c>
      <c r="BG55" s="542">
        <f>SUMIFS('Faturamento NNE'!$K$2:$K$707,'Faturamento NNE'!$E$2:$E$707,'Infos Relatório'!$B$2,'Faturamento NNE'!$F$2:$F$707,'Infos Relatório'!$B55,'Faturamento NNE'!$AA$2:$AA$707,'Infos Relatório'!BE$1)</f>
        <v>0</v>
      </c>
      <c r="BH55" s="546">
        <f>SUMIFS('Faturamento NNE'!$P$2:$P$707,'Faturamento NNE'!$E$2:$E$707,'Infos Relatório'!$B$2,'Faturamento NNE'!$F$2:$F$707,'Infos Relatório'!$B55,'Faturamento NNE'!$AA$2:$AA$707,'Infos Relatório'!BE$1,'Faturamento NNE'!$U$2:$U$707,"Sim")+SUMIFS('Faturamento NNE'!$Q$2:$Q$707,'Faturamento NNE'!$E$2:$E$707,'Infos Relatório'!$B$2,'Faturamento NNE'!$F$2:$F$707,'Infos Relatório'!$B55,'Faturamento NNE'!$AA$2:$AA$707,'Infos Relatório'!BE$1,'Faturamento NNE'!$U$2:$U$707,"Sim")</f>
        <v>0</v>
      </c>
      <c r="BI55" s="227" t="e">
        <f t="shared" si="8"/>
        <v>#DIV/0!</v>
      </c>
      <c r="BJ55" s="545">
        <f>SUMIFS('Faturamento NNE'!$I$2:$I$707,'Faturamento NNE'!$E$2:$E$707,'Infos Relatório'!$B$2,'Faturamento NNE'!$F$2:$F$707,'Infos Relatório'!$B55,'Faturamento NNE'!$AA$2:$AA$707,'Infos Relatório'!BE$1)</f>
        <v>0</v>
      </c>
      <c r="BK55" s="541">
        <f>COUNTIFS('Faturamento NNE'!$E$2:$E$707,'Infos Relatório'!$B$2,'Faturamento NNE'!$F$2:$F$707,'Infos Relatório'!$B55,'Faturamento NNE'!$AA$2:$AA$707,'Infos Relatório'!BK$1)</f>
        <v>0</v>
      </c>
      <c r="BL55" s="542">
        <f>SUMIFS('Faturamento NNE'!$H$2:$H$707,'Faturamento NNE'!$E$2:$E$707,'Infos Relatório'!$B$2,'Faturamento NNE'!$F$2:$F$707,'Infos Relatório'!$B55,'Faturamento NNE'!$AA$2:$AA$707,'Infos Relatório'!BK$1)</f>
        <v>0</v>
      </c>
      <c r="BM55" s="542">
        <f>SUMIFS('Faturamento NNE'!$K$2:$K$707,'Faturamento NNE'!$E$2:$E$707,'Infos Relatório'!$B$2,'Faturamento NNE'!$F$2:$F$707,'Infos Relatório'!$B55,'Faturamento NNE'!$AA$2:$AA$707,'Infos Relatório'!BK$1)</f>
        <v>0</v>
      </c>
      <c r="BN55" s="546">
        <f>SUMIFS('Faturamento NNE'!$P$2:$P$707,'Faturamento NNE'!$E$2:$E$707,'Infos Relatório'!$B$2,'Faturamento NNE'!$F$2:$F$707,'Infos Relatório'!$B55,'Faturamento NNE'!$AA$2:$AA$707,'Infos Relatório'!BK$1,'Faturamento NNE'!$U$2:$U$707,"Sim")+SUMIFS('Faturamento NNE'!$Q$2:$Q$707,'Faturamento NNE'!$E$2:$E$707,'Infos Relatório'!$B$2,'Faturamento NNE'!$F$2:$F$707,'Infos Relatório'!$B55,'Faturamento NNE'!$AA$2:$AA$707,'Infos Relatório'!BK$1,'Faturamento NNE'!$U$2:$U$707,"Sim")</f>
        <v>0</v>
      </c>
      <c r="BO55" s="227" t="e">
        <f t="shared" si="9"/>
        <v>#DIV/0!</v>
      </c>
      <c r="BP55" s="545">
        <f>SUMIFS('Faturamento NNE'!$I$2:$I$707,'Faturamento NNE'!$E$2:$E$707,'Infos Relatório'!$B$2,'Faturamento NNE'!$F$2:$F$707,'Infos Relatório'!$B55,'Faturamento NNE'!$AA$2:$AA$707,'Infos Relatório'!BK$1)</f>
        <v>0</v>
      </c>
      <c r="BQ55" s="541">
        <f>COUNTIFS('Faturamento NNE'!$E$2:$E$707,'Infos Relatório'!$B$2,'Faturamento NNE'!$F$2:$F$707,'Infos Relatório'!$B55,'Faturamento NNE'!$AA$2:$AA$707,'Infos Relatório'!BQ$1)</f>
        <v>0</v>
      </c>
      <c r="BR55" s="542">
        <f>SUMIFS('Faturamento NNE'!$H$2:$H$707,'Faturamento NNE'!$E$2:$E$707,'Infos Relatório'!$B$2,'Faturamento NNE'!$F$2:$F$707,'Infos Relatório'!$B55,'Faturamento NNE'!$AA$2:$AA$707,'Infos Relatório'!BQ$1)</f>
        <v>0</v>
      </c>
      <c r="BS55" s="542">
        <f>SUMIFS('Faturamento NNE'!$K$2:$K$707,'Faturamento NNE'!$E$2:$E$707,'Infos Relatório'!$B$2,'Faturamento NNE'!$F$2:$F$707,'Infos Relatório'!$B55,'Faturamento NNE'!$AA$2:$AA$707,'Infos Relatório'!BQ$1)</f>
        <v>0</v>
      </c>
      <c r="BT55" s="546">
        <f>SUMIFS('Faturamento NNE'!$P$2:$P$707,'Faturamento NNE'!$E$2:$E$707,'Infos Relatório'!$B$2,'Faturamento NNE'!$F$2:$F$707,'Infos Relatório'!$B55,'Faturamento NNE'!$AA$2:$AA$707,'Infos Relatório'!BQ$1,'Faturamento NNE'!$U$2:$U$707,"Sim")+SUMIFS('Faturamento NNE'!$Q$2:$Q$707,'Faturamento NNE'!$E$2:$E$707,'Infos Relatório'!$B$2,'Faturamento NNE'!$F$2:$F$707,'Infos Relatório'!$B55,'Faturamento NNE'!$AA$2:$AA$707,'Infos Relatório'!BQ$1,'Faturamento NNE'!$U$2:$U$707,"Sim")</f>
        <v>0</v>
      </c>
      <c r="BU55" s="227" t="e">
        <f t="shared" si="10"/>
        <v>#DIV/0!</v>
      </c>
      <c r="BV55" s="545">
        <f>SUMIFS('Faturamento NNE'!$I$2:$I$707,'Faturamento NNE'!$E$2:$E$707,'Infos Relatório'!$B$2,'Faturamento NNE'!$F$2:$F$707,'Infos Relatório'!$B55,'Faturamento NNE'!$AA$2:$AA$707,'Infos Relatório'!BQ$1)</f>
        <v>0</v>
      </c>
    </row>
    <row r="56" spans="2:74">
      <c r="B56" s="217" t="s">
        <v>183</v>
      </c>
      <c r="C56" s="541">
        <f>COUNTIFS('Faturamento NNE'!$E$2:$E$707,'Infos Relatório'!$B$2,'Faturamento NNE'!$F$2:$F$707,'Infos Relatório'!$B56,'Faturamento NNE'!$AA$2:$AA$707,'Infos Relatório'!C$1)</f>
        <v>0</v>
      </c>
      <c r="D56" s="542">
        <f>SUMIFS('Faturamento NNE'!$H$2:$H$707,'Faturamento NNE'!$E$2:$E$707,'Infos Relatório'!$B$2,'Faturamento NNE'!$F$2:$F$707,'Infos Relatório'!$B56,'Faturamento NNE'!$AA$2:$AA$707,'Infos Relatório'!C$1)</f>
        <v>0</v>
      </c>
      <c r="E56" s="543">
        <f>SUMIFS('Faturamento NNE'!$K$2:$K$707,'Faturamento NNE'!$E$2:$E$707,'Infos Relatório'!$B$2,'Faturamento NNE'!$F$2:$F$707,'Infos Relatório'!$B56,'Faturamento NNE'!$AA$2:$AA$707,'Infos Relatório'!C$1)</f>
        <v>0</v>
      </c>
      <c r="F56" s="544">
        <f>SUMIFS('Faturamento NNE'!$P$2:$P$707,'Faturamento NNE'!$E$2:$E$707,'Infos Relatório'!$B$2,'Faturamento NNE'!$F$2:$F$707,'Infos Relatório'!$B56,'Faturamento NNE'!$AA$2:$AA$707,'Infos Relatório'!C$1,'Faturamento NNE'!$U$2:$U$707,"Sim")+SUMIFS('Faturamento NNE'!$Q$2:$Q$707,'Faturamento NNE'!$E$2:$E$707,'Infos Relatório'!$B$2,'Faturamento NNE'!$F$2:$F$707,'Infos Relatório'!$B56,'Faturamento NNE'!$AA$2:$AA$707,'Infos Relatório'!C$1,'Faturamento NNE'!$U$2:$U$707,"Sim")</f>
        <v>0</v>
      </c>
      <c r="G56" s="283" t="e">
        <f t="shared" si="11"/>
        <v>#DIV/0!</v>
      </c>
      <c r="H56" s="545">
        <f>SUMIFS('Faturamento NNE'!$I$2:$I$707,'Faturamento NNE'!$E$2:$E$707,'Infos Relatório'!$B$2,'Faturamento NNE'!$F$2:$F$707,'Infos Relatório'!$B56,'Faturamento NNE'!$AA$2:$AA$707,'Infos Relatório'!C$1)</f>
        <v>0</v>
      </c>
      <c r="I56" s="541">
        <f>COUNTIFS('Faturamento NNE'!$E$2:$E$707,'Infos Relatório'!$B$2,'Faturamento NNE'!$F$2:$F$707,'Infos Relatório'!$B56,'Faturamento NNE'!$AA$2:$AA$707,'Infos Relatório'!I$1)</f>
        <v>0</v>
      </c>
      <c r="J56" s="542">
        <f>SUMIFS('Faturamento NNE'!$H$2:$H$707,'Faturamento NNE'!$E$2:$E$707,'Infos Relatório'!$B$2,'Faturamento NNE'!$F$2:$F$707,'Infos Relatório'!$B56,'Faturamento NNE'!$AA$2:$AA$707,'Infos Relatório'!I$1)</f>
        <v>0</v>
      </c>
      <c r="K56" s="543">
        <f>SUMIFS('Faturamento NNE'!$K$2:$K$707,'Faturamento NNE'!$E$2:$E$707,'Infos Relatório'!$B$2,'Faturamento NNE'!$F$2:$F$707,'Infos Relatório'!$B56,'Faturamento NNE'!$AA$2:$AA$707,'Infos Relatório'!I$1)</f>
        <v>0</v>
      </c>
      <c r="L56" s="544">
        <f>SUMIFS('Faturamento NNE'!$P$2:$P$707,'Faturamento NNE'!$E$2:$E$707,'Infos Relatório'!$B$2,'Faturamento NNE'!$F$2:$F$707,'Infos Relatório'!$B56,'Faturamento NNE'!$AA$2:$AA$707,'Infos Relatório'!I$1,'Faturamento NNE'!$U$2:$U$707,"Sim")+SUMIFS('Faturamento NNE'!$Q$2:$Q$707,'Faturamento NNE'!$E$2:$E$707,'Infos Relatório'!$B$2,'Faturamento NNE'!$F$2:$F$707,'Infos Relatório'!$B56,'Faturamento NNE'!$AA$2:$AA$707,'Infos Relatório'!I$1,'Faturamento NNE'!$U$2:$U$707,"Sim")</f>
        <v>0</v>
      </c>
      <c r="M56" s="283" t="e">
        <f t="shared" si="0"/>
        <v>#DIV/0!</v>
      </c>
      <c r="N56" s="545">
        <f>SUMIFS('Faturamento NNE'!$I$2:$I$707,'Faturamento NNE'!$E$2:$E$707,'Infos Relatório'!$B$2,'Faturamento NNE'!$F$2:$F$707,'Infos Relatório'!$B56,'Faturamento NNE'!$AA$2:$AA$707,'Infos Relatório'!I$1)</f>
        <v>0</v>
      </c>
      <c r="O56" s="541">
        <f>COUNTIFS('Faturamento NNE'!$E$2:$E$707,'Infos Relatório'!$B$2,'Faturamento NNE'!$F$2:$F$707,'Infos Relatório'!$B56,'Faturamento NNE'!$AA$2:$AA$707,'Infos Relatório'!O$1)</f>
        <v>0</v>
      </c>
      <c r="P56" s="542">
        <f>SUMIFS('Faturamento NNE'!$H$2:$H$707,'Faturamento NNE'!$E$2:$E$707,'Infos Relatório'!$B$2,'Faturamento NNE'!$F$2:$F$707,'Infos Relatório'!$B56,'Faturamento NNE'!$AA$2:$AA$707,'Infos Relatório'!O$1)</f>
        <v>0</v>
      </c>
      <c r="Q56" s="542">
        <f>SUMIFS('Faturamento NNE'!$K$2:$K$707,'Faturamento NNE'!$E$2:$E$707,'Infos Relatório'!$B$2,'Faturamento NNE'!$F$2:$F$707,'Infos Relatório'!$B56,'Faturamento NNE'!$AA$2:$AA$707,'Infos Relatório'!O$1)</f>
        <v>0</v>
      </c>
      <c r="R56" s="546">
        <f>SUMIFS('Faturamento NNE'!$P$2:$P$707,'Faturamento NNE'!$E$2:$E$707,'Infos Relatório'!$B$2,'Faturamento NNE'!$F$2:$F$707,'Infos Relatório'!$B56,'Faturamento NNE'!$AA$2:$AA$707,'Infos Relatório'!O$1,'Faturamento NNE'!$U$2:$U$707,"Sim")+SUMIFS('Faturamento NNE'!$Q$2:$Q$707,'Faturamento NNE'!$E$2:$E$707,'Infos Relatório'!$B$2,'Faturamento NNE'!$F$2:$F$707,'Infos Relatório'!$B56,'Faturamento NNE'!$AA$2:$AA$707,'Infos Relatório'!O$1,'Faturamento NNE'!$U$2:$U$707,"Sim")</f>
        <v>0</v>
      </c>
      <c r="S56" s="227" t="e">
        <f t="shared" si="1"/>
        <v>#DIV/0!</v>
      </c>
      <c r="T56" s="545">
        <f>SUMIFS('Faturamento NNE'!$I$2:$I$707,'Faturamento NNE'!$E$2:$E$707,'Infos Relatório'!$B$2,'Faturamento NNE'!$F$2:$F$707,'Infos Relatório'!$B56,'Faturamento NNE'!$AA$2:$AA$707,'Infos Relatório'!O$1)</f>
        <v>0</v>
      </c>
      <c r="U56" s="541">
        <f>COUNTIFS('Faturamento NNE'!$E$2:$E$707,'Infos Relatório'!$B$2,'Faturamento NNE'!$F$2:$F$707,'Infos Relatório'!$B56,'Faturamento NNE'!$AA$2:$AA$707,'Infos Relatório'!U$1)</f>
        <v>0</v>
      </c>
      <c r="V56" s="542">
        <f>SUMIFS('Faturamento NNE'!$H$2:$H$707,'Faturamento NNE'!$E$2:$E$707,'Infos Relatório'!$B$2,'Faturamento NNE'!$F$2:$F$707,'Infos Relatório'!$B56,'Faturamento NNE'!$AA$2:$AA$707,'Infos Relatório'!U$1)</f>
        <v>0</v>
      </c>
      <c r="W56" s="542">
        <f>SUMIFS('Faturamento NNE'!$K$2:$K$707,'Faturamento NNE'!$E$2:$E$707,'Infos Relatório'!$B$2,'Faturamento NNE'!$F$2:$F$707,'Infos Relatório'!$B56,'Faturamento NNE'!$AA$2:$AA$707,'Infos Relatório'!U$1)</f>
        <v>0</v>
      </c>
      <c r="X56" s="546">
        <f>SUMIFS('Faturamento NNE'!$P$2:$P$707,'Faturamento NNE'!$E$2:$E$707,'Infos Relatório'!$B$2,'Faturamento NNE'!$F$2:$F$707,'Infos Relatório'!$B56,'Faturamento NNE'!$AA$2:$AA$707,'Infos Relatório'!U$1,'Faturamento NNE'!$U$2:$U$707,"Sim")+SUMIFS('Faturamento NNE'!$Q$2:$Q$707,'Faturamento NNE'!$E$2:$E$707,'Infos Relatório'!$B$2,'Faturamento NNE'!$F$2:$F$707,'Infos Relatório'!$B56,'Faturamento NNE'!$AA$2:$AA$707,'Infos Relatório'!U$1,'Faturamento NNE'!$U$2:$U$707,"Sim")</f>
        <v>0</v>
      </c>
      <c r="Y56" s="227" t="e">
        <f t="shared" si="2"/>
        <v>#DIV/0!</v>
      </c>
      <c r="Z56" s="545">
        <f>SUMIFS('Faturamento NNE'!$I$2:$I$707,'Faturamento NNE'!$E$2:$E$707,'Infos Relatório'!$B$2,'Faturamento NNE'!$F$2:$F$707,'Infos Relatório'!$B56,'Faturamento NNE'!$AA$2:$AA$707,'Infos Relatório'!U$1)</f>
        <v>0</v>
      </c>
      <c r="AA56" s="541">
        <f>COUNTIFS('Faturamento NNE'!$E$2:$E$707,'Infos Relatório'!$B$2,'Faturamento NNE'!$F$2:$F$707,'Infos Relatório'!$B56,'Faturamento NNE'!$AA$2:$AA$707,'Infos Relatório'!AA$1)</f>
        <v>0</v>
      </c>
      <c r="AB56" s="542">
        <f>SUMIFS('Faturamento NNE'!$H$2:$H$707,'Faturamento NNE'!$E$2:$E$707,'Infos Relatório'!$B$2,'Faturamento NNE'!$F$2:$F$707,'Infos Relatório'!$B56,'Faturamento NNE'!$AA$2:$AA$707,'Infos Relatório'!AA$1)</f>
        <v>0</v>
      </c>
      <c r="AC56" s="542">
        <f>SUMIFS('Faturamento NNE'!$K$2:$K$707,'Faturamento NNE'!$E$2:$E$707,'Infos Relatório'!$B$2,'Faturamento NNE'!$F$2:$F$707,'Infos Relatório'!$B56,'Faturamento NNE'!$AA$2:$AA$707,'Infos Relatório'!AA$1)</f>
        <v>0</v>
      </c>
      <c r="AD56" s="546">
        <f>SUMIFS('Faturamento NNE'!$P$2:$P$707,'Faturamento NNE'!$E$2:$E$707,'Infos Relatório'!$B$2,'Faturamento NNE'!$F$2:$F$707,'Infos Relatório'!$B56,'Faturamento NNE'!$AA$2:$AA$707,'Infos Relatório'!AA$1,'Faturamento NNE'!$U$2:$U$707,"Sim")+SUMIFS('Faturamento NNE'!$Q$2:$Q$707,'Faturamento NNE'!$E$2:$E$707,'Infos Relatório'!$B$2,'Faturamento NNE'!$F$2:$F$707,'Infos Relatório'!$B56,'Faturamento NNE'!$AA$2:$AA$707,'Infos Relatório'!AA$1,'Faturamento NNE'!$U$2:$U$707,"Sim")</f>
        <v>0</v>
      </c>
      <c r="AE56" s="227" t="e">
        <f t="shared" si="3"/>
        <v>#DIV/0!</v>
      </c>
      <c r="AF56" s="545">
        <f>SUMIFS('Faturamento NNE'!$I$2:$I$707,'Faturamento NNE'!$E$2:$E$707,'Infos Relatório'!$B$2,'Faturamento NNE'!$F$2:$F$707,'Infos Relatório'!$B56,'Faturamento NNE'!$AA$2:$AA$707,'Infos Relatório'!AA$1)</f>
        <v>0</v>
      </c>
      <c r="AG56" s="541">
        <f>COUNTIFS('Faturamento NNE'!$E$2:$E$707,'Infos Relatório'!$B$2,'Faturamento NNE'!$F$2:$F$707,'Infos Relatório'!$B56,'Faturamento NNE'!$AA$2:$AA$707,'Infos Relatório'!AG$1)</f>
        <v>0</v>
      </c>
      <c r="AH56" s="542">
        <f>SUMIFS('Faturamento NNE'!$H$2:$H$707,'Faturamento NNE'!$E$2:$E$707,'Infos Relatório'!$B$2,'Faturamento NNE'!$F$2:$F$707,'Infos Relatório'!$B56,'Faturamento NNE'!$AA$2:$AA$707,'Infos Relatório'!AG$1)</f>
        <v>0</v>
      </c>
      <c r="AI56" s="542">
        <f>SUMIFS('Faturamento NNE'!$K$2:$K$707,'Faturamento NNE'!$E$2:$E$707,'Infos Relatório'!$B$2,'Faturamento NNE'!$F$2:$F$707,'Infos Relatório'!$B56,'Faturamento NNE'!$AA$2:$AA$707,'Infos Relatório'!AG$1)</f>
        <v>0</v>
      </c>
      <c r="AJ56" s="546">
        <f>SUMIFS('Faturamento NNE'!$P$2:$P$707,'Faturamento NNE'!$E$2:$E$707,'Infos Relatório'!$B$2,'Faturamento NNE'!$F$2:$F$707,'Infos Relatório'!$B56,'Faturamento NNE'!$AA$2:$AA$707,'Infos Relatório'!AG$1,'Faturamento NNE'!$U$2:$U$707,"Sim")+SUMIFS('Faturamento NNE'!$Q$2:$Q$707,'Faturamento NNE'!$E$2:$E$707,'Infos Relatório'!$B$2,'Faturamento NNE'!$F$2:$F$707,'Infos Relatório'!$B56,'Faturamento NNE'!$AA$2:$AA$707,'Infos Relatório'!AG$1,'Faturamento NNE'!$U$2:$U$707,"Sim")</f>
        <v>0</v>
      </c>
      <c r="AK56" s="227" t="e">
        <f t="shared" si="4"/>
        <v>#DIV/0!</v>
      </c>
      <c r="AL56" s="545">
        <f>SUMIFS('Faturamento NNE'!$I$2:$I$707,'Faturamento NNE'!$E$2:$E$707,'Infos Relatório'!$B$2,'Faturamento NNE'!$F$2:$F$707,'Infos Relatório'!$B56,'Faturamento NNE'!$AA$2:$AA$707,'Infos Relatório'!AG$1)</f>
        <v>0</v>
      </c>
      <c r="AM56" s="541">
        <f>COUNTIFS('Faturamento NNE'!$E$2:$E$707,'Infos Relatório'!$B$2,'Faturamento NNE'!$F$2:$F$707,'Infos Relatório'!$B56,'Faturamento NNE'!$AA$2:$AA$707,'Infos Relatório'!AM$1)</f>
        <v>0</v>
      </c>
      <c r="AN56" s="542">
        <f>SUMIFS('Faturamento NNE'!$H$2:$H$707,'Faturamento NNE'!$E$2:$E$707,'Infos Relatório'!$B$2,'Faturamento NNE'!$F$2:$F$707,'Infos Relatório'!$B56,'Faturamento NNE'!$AA$2:$AA$707,'Infos Relatório'!AM$1)</f>
        <v>0</v>
      </c>
      <c r="AO56" s="542">
        <f>SUMIFS('Faturamento NNE'!$K$2:$K$707,'Faturamento NNE'!$E$2:$E$707,'Infos Relatório'!$B$2,'Faturamento NNE'!$F$2:$F$707,'Infos Relatório'!$B56,'Faturamento NNE'!$AA$2:$AA$707,'Infos Relatório'!AM$1)</f>
        <v>0</v>
      </c>
      <c r="AP56" s="546">
        <f>SUMIFS('Faturamento NNE'!$P$2:$P$707,'Faturamento NNE'!$E$2:$E$707,'Infos Relatório'!$B$2,'Faturamento NNE'!$F$2:$F$707,'Infos Relatório'!$B56,'Faturamento NNE'!$AA$2:$AA$707,'Infos Relatório'!AM$1,'Faturamento NNE'!$U$2:$U$707,"Sim")+SUMIFS('Faturamento NNE'!$Q$2:$Q$707,'Faturamento NNE'!$E$2:$E$707,'Infos Relatório'!$B$2,'Faturamento NNE'!$F$2:$F$707,'Infos Relatório'!$B56,'Faturamento NNE'!$AA$2:$AA$707,'Infos Relatório'!AM$1,'Faturamento NNE'!$U$2:$U$707,"Sim")</f>
        <v>0</v>
      </c>
      <c r="AQ56" s="227" t="e">
        <f t="shared" si="5"/>
        <v>#DIV/0!</v>
      </c>
      <c r="AR56" s="545">
        <f>SUMIFS('Faturamento NNE'!$I$2:$I$707,'Faturamento NNE'!$E$2:$E$707,'Infos Relatório'!$B$2,'Faturamento NNE'!$F$2:$F$707,'Infos Relatório'!$B56,'Faturamento NNE'!$AA$2:$AA$707,'Infos Relatório'!AM$1)</f>
        <v>0</v>
      </c>
      <c r="AS56" s="541">
        <f>COUNTIFS('Faturamento NNE'!$E$2:$E$707,'Infos Relatório'!$B$2,'Faturamento NNE'!$F$2:$F$707,'Infos Relatório'!$B56,'Faturamento NNE'!$AA$2:$AA$707,'Infos Relatório'!AS$1)</f>
        <v>0</v>
      </c>
      <c r="AT56" s="542">
        <f>SUMIFS('Faturamento NNE'!$H$2:$H$707,'Faturamento NNE'!$E$2:$E$707,'Infos Relatório'!$B$2,'Faturamento NNE'!$F$2:$F$707,'Infos Relatório'!$B56,'Faturamento NNE'!$AA$2:$AA$707,'Infos Relatório'!AS$1)</f>
        <v>0</v>
      </c>
      <c r="AU56" s="542">
        <f>SUMIFS('Faturamento NNE'!$K$2:$K$707,'Faturamento NNE'!$E$2:$E$707,'Infos Relatório'!$B$2,'Faturamento NNE'!$F$2:$F$707,'Infos Relatório'!$B56,'Faturamento NNE'!$AA$2:$AA$707,'Infos Relatório'!AS$1)</f>
        <v>0</v>
      </c>
      <c r="AV56" s="546">
        <f>SUMIFS('Faturamento NNE'!$P$2:$P$707,'Faturamento NNE'!$E$2:$E$707,'Infos Relatório'!$B$2,'Faturamento NNE'!$F$2:$F$707,'Infos Relatório'!$B56,'Faturamento NNE'!$AA$2:$AA$707,'Infos Relatório'!AS$1,'Faturamento NNE'!$U$2:$U$707,"Sim")+SUMIFS('Faturamento NNE'!$Q$2:$Q$707,'Faturamento NNE'!$E$2:$E$707,'Infos Relatório'!$B$2,'Faturamento NNE'!$F$2:$F$707,'Infos Relatório'!$B56,'Faturamento NNE'!$AA$2:$AA$707,'Infos Relatório'!AS$1,'Faturamento NNE'!$U$2:$U$707,"Sim")</f>
        <v>0</v>
      </c>
      <c r="AW56" s="227" t="e">
        <f t="shared" si="6"/>
        <v>#DIV/0!</v>
      </c>
      <c r="AX56" s="545">
        <f>SUMIFS('Faturamento NNE'!$I$2:$I$707,'Faturamento NNE'!$E$2:$E$707,'Infos Relatório'!$B$2,'Faturamento NNE'!$F$2:$F$707,'Infos Relatório'!$B56,'Faturamento NNE'!$AA$2:$AA$707,'Infos Relatório'!AS$1)</f>
        <v>0</v>
      </c>
      <c r="AY56" s="541">
        <f>COUNTIFS('Faturamento NNE'!$E$2:$E$707,'Infos Relatório'!$B$2,'Faturamento NNE'!$F$2:$F$707,'Infos Relatório'!$B56,'Faturamento NNE'!$AA$2:$AA$707,'Infos Relatório'!AY$1)</f>
        <v>0</v>
      </c>
      <c r="AZ56" s="542">
        <f>SUMIFS('Faturamento NNE'!$H$2:$H$707,'Faturamento NNE'!$E$2:$E$707,'Infos Relatório'!$B$2,'Faturamento NNE'!$F$2:$F$707,'Infos Relatório'!$B56,'Faturamento NNE'!$AA$2:$AA$707,'Infos Relatório'!AY$1)</f>
        <v>0</v>
      </c>
      <c r="BA56" s="542">
        <f>SUMIFS('Faturamento NNE'!$K$2:$K$707,'Faturamento NNE'!$E$2:$E$707,'Infos Relatório'!$B$2,'Faturamento NNE'!$F$2:$F$707,'Infos Relatório'!$B56,'Faturamento NNE'!$AA$2:$AA$707,'Infos Relatório'!AY$1)</f>
        <v>0</v>
      </c>
      <c r="BB56" s="546">
        <f>SUMIFS('Faturamento NNE'!$P$2:$P$707,'Faturamento NNE'!$E$2:$E$707,'Infos Relatório'!$B$2,'Faturamento NNE'!$F$2:$F$707,'Infos Relatório'!$B56,'Faturamento NNE'!$AA$2:$AA$707,'Infos Relatório'!AY$1,'Faturamento NNE'!$U$2:$U$707,"Sim")+SUMIFS('Faturamento NNE'!$Q$2:$Q$707,'Faturamento NNE'!$E$2:$E$707,'Infos Relatório'!$B$2,'Faturamento NNE'!$F$2:$F$707,'Infos Relatório'!$B56,'Faturamento NNE'!$AA$2:$AA$707,'Infos Relatório'!AY$1,'Faturamento NNE'!$U$2:$U$707,"Sim")</f>
        <v>0</v>
      </c>
      <c r="BC56" s="227" t="e">
        <f t="shared" si="7"/>
        <v>#DIV/0!</v>
      </c>
      <c r="BD56" s="545">
        <f>SUMIFS('Faturamento NNE'!$I$2:$I$707,'Faturamento NNE'!$E$2:$E$707,'Infos Relatório'!$B$2,'Faturamento NNE'!$F$2:$F$707,'Infos Relatório'!$B56,'Faturamento NNE'!$AA$2:$AA$707,'Infos Relatório'!AY$1)</f>
        <v>0</v>
      </c>
      <c r="BE56" s="541">
        <f>COUNTIFS('Faturamento NNE'!$E$2:$E$707,'Infos Relatório'!$B$2,'Faturamento NNE'!$F$2:$F$707,'Infos Relatório'!$B56,'Faturamento NNE'!$AA$2:$AA$707,'Infos Relatório'!BE$1)</f>
        <v>0</v>
      </c>
      <c r="BF56" s="542">
        <f>SUMIFS('Faturamento NNE'!$H$2:$H$707,'Faturamento NNE'!$E$2:$E$707,'Infos Relatório'!$B$2,'Faturamento NNE'!$F$2:$F$707,'Infos Relatório'!$B56,'Faturamento NNE'!$AA$2:$AA$707,'Infos Relatório'!BE$1)</f>
        <v>0</v>
      </c>
      <c r="BG56" s="542">
        <f>SUMIFS('Faturamento NNE'!$K$2:$K$707,'Faturamento NNE'!$E$2:$E$707,'Infos Relatório'!$B$2,'Faturamento NNE'!$F$2:$F$707,'Infos Relatório'!$B56,'Faturamento NNE'!$AA$2:$AA$707,'Infos Relatório'!BE$1)</f>
        <v>0</v>
      </c>
      <c r="BH56" s="546">
        <f>SUMIFS('Faturamento NNE'!$P$2:$P$707,'Faturamento NNE'!$E$2:$E$707,'Infos Relatório'!$B$2,'Faturamento NNE'!$F$2:$F$707,'Infos Relatório'!$B56,'Faturamento NNE'!$AA$2:$AA$707,'Infos Relatório'!BE$1,'Faturamento NNE'!$U$2:$U$707,"Sim")+SUMIFS('Faturamento NNE'!$Q$2:$Q$707,'Faturamento NNE'!$E$2:$E$707,'Infos Relatório'!$B$2,'Faturamento NNE'!$F$2:$F$707,'Infos Relatório'!$B56,'Faturamento NNE'!$AA$2:$AA$707,'Infos Relatório'!BE$1,'Faturamento NNE'!$U$2:$U$707,"Sim")</f>
        <v>0</v>
      </c>
      <c r="BI56" s="227" t="e">
        <f t="shared" si="8"/>
        <v>#DIV/0!</v>
      </c>
      <c r="BJ56" s="545">
        <f>SUMIFS('Faturamento NNE'!$I$2:$I$707,'Faturamento NNE'!$E$2:$E$707,'Infos Relatório'!$B$2,'Faturamento NNE'!$F$2:$F$707,'Infos Relatório'!$B56,'Faturamento NNE'!$AA$2:$AA$707,'Infos Relatório'!BE$1)</f>
        <v>0</v>
      </c>
      <c r="BK56" s="541">
        <f>COUNTIFS('Faturamento NNE'!$E$2:$E$707,'Infos Relatório'!$B$2,'Faturamento NNE'!$F$2:$F$707,'Infos Relatório'!$B56,'Faturamento NNE'!$AA$2:$AA$707,'Infos Relatório'!BK$1)</f>
        <v>0</v>
      </c>
      <c r="BL56" s="542">
        <f>SUMIFS('Faturamento NNE'!$H$2:$H$707,'Faturamento NNE'!$E$2:$E$707,'Infos Relatório'!$B$2,'Faturamento NNE'!$F$2:$F$707,'Infos Relatório'!$B56,'Faturamento NNE'!$AA$2:$AA$707,'Infos Relatório'!BK$1)</f>
        <v>0</v>
      </c>
      <c r="BM56" s="542">
        <f>SUMIFS('Faturamento NNE'!$K$2:$K$707,'Faturamento NNE'!$E$2:$E$707,'Infos Relatório'!$B$2,'Faturamento NNE'!$F$2:$F$707,'Infos Relatório'!$B56,'Faturamento NNE'!$AA$2:$AA$707,'Infos Relatório'!BK$1)</f>
        <v>0</v>
      </c>
      <c r="BN56" s="546">
        <f>SUMIFS('Faturamento NNE'!$P$2:$P$707,'Faturamento NNE'!$E$2:$E$707,'Infos Relatório'!$B$2,'Faturamento NNE'!$F$2:$F$707,'Infos Relatório'!$B56,'Faturamento NNE'!$AA$2:$AA$707,'Infos Relatório'!BK$1,'Faturamento NNE'!$U$2:$U$707,"Sim")+SUMIFS('Faturamento NNE'!$Q$2:$Q$707,'Faturamento NNE'!$E$2:$E$707,'Infos Relatório'!$B$2,'Faturamento NNE'!$F$2:$F$707,'Infos Relatório'!$B56,'Faturamento NNE'!$AA$2:$AA$707,'Infos Relatório'!BK$1,'Faturamento NNE'!$U$2:$U$707,"Sim")</f>
        <v>0</v>
      </c>
      <c r="BO56" s="227" t="e">
        <f t="shared" si="9"/>
        <v>#DIV/0!</v>
      </c>
      <c r="BP56" s="545">
        <f>SUMIFS('Faturamento NNE'!$I$2:$I$707,'Faturamento NNE'!$E$2:$E$707,'Infos Relatório'!$B$2,'Faturamento NNE'!$F$2:$F$707,'Infos Relatório'!$B56,'Faturamento NNE'!$AA$2:$AA$707,'Infos Relatório'!BK$1)</f>
        <v>0</v>
      </c>
      <c r="BQ56" s="541">
        <f>COUNTIFS('Faturamento NNE'!$E$2:$E$707,'Infos Relatório'!$B$2,'Faturamento NNE'!$F$2:$F$707,'Infos Relatório'!$B56,'Faturamento NNE'!$AA$2:$AA$707,'Infos Relatório'!BQ$1)</f>
        <v>0</v>
      </c>
      <c r="BR56" s="542">
        <f>SUMIFS('Faturamento NNE'!$H$2:$H$707,'Faturamento NNE'!$E$2:$E$707,'Infos Relatório'!$B$2,'Faturamento NNE'!$F$2:$F$707,'Infos Relatório'!$B56,'Faturamento NNE'!$AA$2:$AA$707,'Infos Relatório'!BQ$1)</f>
        <v>0</v>
      </c>
      <c r="BS56" s="542">
        <f>SUMIFS('Faturamento NNE'!$K$2:$K$707,'Faturamento NNE'!$E$2:$E$707,'Infos Relatório'!$B$2,'Faturamento NNE'!$F$2:$F$707,'Infos Relatório'!$B56,'Faturamento NNE'!$AA$2:$AA$707,'Infos Relatório'!BQ$1)</f>
        <v>0</v>
      </c>
      <c r="BT56" s="546">
        <f>SUMIFS('Faturamento NNE'!$P$2:$P$707,'Faturamento NNE'!$E$2:$E$707,'Infos Relatório'!$B$2,'Faturamento NNE'!$F$2:$F$707,'Infos Relatório'!$B56,'Faturamento NNE'!$AA$2:$AA$707,'Infos Relatório'!BQ$1,'Faturamento NNE'!$U$2:$U$707,"Sim")+SUMIFS('Faturamento NNE'!$Q$2:$Q$707,'Faturamento NNE'!$E$2:$E$707,'Infos Relatório'!$B$2,'Faturamento NNE'!$F$2:$F$707,'Infos Relatório'!$B56,'Faturamento NNE'!$AA$2:$AA$707,'Infos Relatório'!BQ$1,'Faturamento NNE'!$U$2:$U$707,"Sim")</f>
        <v>0</v>
      </c>
      <c r="BU56" s="227" t="e">
        <f t="shared" si="10"/>
        <v>#DIV/0!</v>
      </c>
      <c r="BV56" s="545">
        <f>SUMIFS('Faturamento NNE'!$I$2:$I$707,'Faturamento NNE'!$E$2:$E$707,'Infos Relatório'!$B$2,'Faturamento NNE'!$F$2:$F$707,'Infos Relatório'!$B56,'Faturamento NNE'!$AA$2:$AA$707,'Infos Relatório'!BQ$1)</f>
        <v>0</v>
      </c>
    </row>
    <row r="57" spans="2:74">
      <c r="B57" s="217" t="s">
        <v>184</v>
      </c>
      <c r="C57" s="541">
        <f>COUNTIFS('Faturamento NNE'!$E$2:$E$707,'Infos Relatório'!$B$2,'Faturamento NNE'!$F$2:$F$707,'Infos Relatório'!$B57,'Faturamento NNE'!$AA$2:$AA$707,'Infos Relatório'!C$1)</f>
        <v>0</v>
      </c>
      <c r="D57" s="542">
        <f>SUMIFS('Faturamento NNE'!$H$2:$H$707,'Faturamento NNE'!$E$2:$E$707,'Infos Relatório'!$B$2,'Faturamento NNE'!$F$2:$F$707,'Infos Relatório'!$B57,'Faturamento NNE'!$AA$2:$AA$707,'Infos Relatório'!C$1)</f>
        <v>0</v>
      </c>
      <c r="E57" s="543">
        <f>SUMIFS('Faturamento NNE'!$K$2:$K$707,'Faturamento NNE'!$E$2:$E$707,'Infos Relatório'!$B$2,'Faturamento NNE'!$F$2:$F$707,'Infos Relatório'!$B57,'Faturamento NNE'!$AA$2:$AA$707,'Infos Relatório'!C$1)</f>
        <v>0</v>
      </c>
      <c r="F57" s="544">
        <f>SUMIFS('Faturamento NNE'!$P$2:$P$707,'Faturamento NNE'!$E$2:$E$707,'Infos Relatório'!$B$2,'Faturamento NNE'!$F$2:$F$707,'Infos Relatório'!$B57,'Faturamento NNE'!$AA$2:$AA$707,'Infos Relatório'!C$1,'Faturamento NNE'!$U$2:$U$707,"Sim")+SUMIFS('Faturamento NNE'!$Q$2:$Q$707,'Faturamento NNE'!$E$2:$E$707,'Infos Relatório'!$B$2,'Faturamento NNE'!$F$2:$F$707,'Infos Relatório'!$B57,'Faturamento NNE'!$AA$2:$AA$707,'Infos Relatório'!C$1,'Faturamento NNE'!$U$2:$U$707,"Sim")</f>
        <v>0</v>
      </c>
      <c r="G57" s="283" t="e">
        <f t="shared" si="11"/>
        <v>#DIV/0!</v>
      </c>
      <c r="H57" s="545">
        <f>SUMIFS('Faturamento NNE'!$I$2:$I$707,'Faturamento NNE'!$E$2:$E$707,'Infos Relatório'!$B$2,'Faturamento NNE'!$F$2:$F$707,'Infos Relatório'!$B57,'Faturamento NNE'!$AA$2:$AA$707,'Infos Relatório'!C$1)</f>
        <v>0</v>
      </c>
      <c r="I57" s="541">
        <f>COUNTIFS('Faturamento NNE'!$E$2:$E$707,'Infos Relatório'!$B$2,'Faturamento NNE'!$F$2:$F$707,'Infos Relatório'!$B57,'Faturamento NNE'!$AA$2:$AA$707,'Infos Relatório'!I$1)</f>
        <v>0</v>
      </c>
      <c r="J57" s="542">
        <f>SUMIFS('Faturamento NNE'!$H$2:$H$707,'Faturamento NNE'!$E$2:$E$707,'Infos Relatório'!$B$2,'Faturamento NNE'!$F$2:$F$707,'Infos Relatório'!$B57,'Faturamento NNE'!$AA$2:$AA$707,'Infos Relatório'!I$1)</f>
        <v>0</v>
      </c>
      <c r="K57" s="543">
        <f>SUMIFS('Faturamento NNE'!$K$2:$K$707,'Faturamento NNE'!$E$2:$E$707,'Infos Relatório'!$B$2,'Faturamento NNE'!$F$2:$F$707,'Infos Relatório'!$B57,'Faturamento NNE'!$AA$2:$AA$707,'Infos Relatório'!I$1)</f>
        <v>0</v>
      </c>
      <c r="L57" s="544">
        <f>SUMIFS('Faturamento NNE'!$P$2:$P$707,'Faturamento NNE'!$E$2:$E$707,'Infos Relatório'!$B$2,'Faturamento NNE'!$F$2:$F$707,'Infos Relatório'!$B57,'Faturamento NNE'!$AA$2:$AA$707,'Infos Relatório'!I$1,'Faturamento NNE'!$U$2:$U$707,"Sim")+SUMIFS('Faturamento NNE'!$Q$2:$Q$707,'Faturamento NNE'!$E$2:$E$707,'Infos Relatório'!$B$2,'Faturamento NNE'!$F$2:$F$707,'Infos Relatório'!$B57,'Faturamento NNE'!$AA$2:$AA$707,'Infos Relatório'!I$1,'Faturamento NNE'!$U$2:$U$707,"Sim")</f>
        <v>0</v>
      </c>
      <c r="M57" s="283" t="e">
        <f t="shared" si="0"/>
        <v>#DIV/0!</v>
      </c>
      <c r="N57" s="545">
        <f>SUMIFS('Faturamento NNE'!$I$2:$I$707,'Faturamento NNE'!$E$2:$E$707,'Infos Relatório'!$B$2,'Faturamento NNE'!$F$2:$F$707,'Infos Relatório'!$B57,'Faturamento NNE'!$AA$2:$AA$707,'Infos Relatório'!I$1)</f>
        <v>0</v>
      </c>
      <c r="O57" s="541">
        <f>COUNTIFS('Faturamento NNE'!$E$2:$E$707,'Infos Relatório'!$B$2,'Faturamento NNE'!$F$2:$F$707,'Infos Relatório'!$B57,'Faturamento NNE'!$AA$2:$AA$707,'Infos Relatório'!O$1)</f>
        <v>0</v>
      </c>
      <c r="P57" s="542">
        <f>SUMIFS('Faturamento NNE'!$H$2:$H$707,'Faturamento NNE'!$E$2:$E$707,'Infos Relatório'!$B$2,'Faturamento NNE'!$F$2:$F$707,'Infos Relatório'!$B57,'Faturamento NNE'!$AA$2:$AA$707,'Infos Relatório'!O$1)</f>
        <v>0</v>
      </c>
      <c r="Q57" s="542">
        <f>SUMIFS('Faturamento NNE'!$K$2:$K$707,'Faturamento NNE'!$E$2:$E$707,'Infos Relatório'!$B$2,'Faturamento NNE'!$F$2:$F$707,'Infos Relatório'!$B57,'Faturamento NNE'!$AA$2:$AA$707,'Infos Relatório'!O$1)</f>
        <v>0</v>
      </c>
      <c r="R57" s="546">
        <f>SUMIFS('Faturamento NNE'!$P$2:$P$707,'Faturamento NNE'!$E$2:$E$707,'Infos Relatório'!$B$2,'Faturamento NNE'!$F$2:$F$707,'Infos Relatório'!$B57,'Faturamento NNE'!$AA$2:$AA$707,'Infos Relatório'!O$1,'Faturamento NNE'!$U$2:$U$707,"Sim")+SUMIFS('Faturamento NNE'!$Q$2:$Q$707,'Faturamento NNE'!$E$2:$E$707,'Infos Relatório'!$B$2,'Faturamento NNE'!$F$2:$F$707,'Infos Relatório'!$B57,'Faturamento NNE'!$AA$2:$AA$707,'Infos Relatório'!O$1,'Faturamento NNE'!$U$2:$U$707,"Sim")</f>
        <v>0</v>
      </c>
      <c r="S57" s="227" t="e">
        <f t="shared" si="1"/>
        <v>#DIV/0!</v>
      </c>
      <c r="T57" s="545">
        <f>SUMIFS('Faturamento NNE'!$I$2:$I$707,'Faturamento NNE'!$E$2:$E$707,'Infos Relatório'!$B$2,'Faturamento NNE'!$F$2:$F$707,'Infos Relatório'!$B57,'Faturamento NNE'!$AA$2:$AA$707,'Infos Relatório'!O$1)</f>
        <v>0</v>
      </c>
      <c r="U57" s="541">
        <f>COUNTIFS('Faturamento NNE'!$E$2:$E$707,'Infos Relatório'!$B$2,'Faturamento NNE'!$F$2:$F$707,'Infos Relatório'!$B57,'Faturamento NNE'!$AA$2:$AA$707,'Infos Relatório'!U$1)</f>
        <v>0</v>
      </c>
      <c r="V57" s="542">
        <f>SUMIFS('Faturamento NNE'!$H$2:$H$707,'Faturamento NNE'!$E$2:$E$707,'Infos Relatório'!$B$2,'Faturamento NNE'!$F$2:$F$707,'Infos Relatório'!$B57,'Faturamento NNE'!$AA$2:$AA$707,'Infos Relatório'!U$1)</f>
        <v>0</v>
      </c>
      <c r="W57" s="542">
        <f>SUMIFS('Faturamento NNE'!$K$2:$K$707,'Faturamento NNE'!$E$2:$E$707,'Infos Relatório'!$B$2,'Faturamento NNE'!$F$2:$F$707,'Infos Relatório'!$B57,'Faturamento NNE'!$AA$2:$AA$707,'Infos Relatório'!U$1)</f>
        <v>0</v>
      </c>
      <c r="X57" s="546">
        <f>SUMIFS('Faturamento NNE'!$P$2:$P$707,'Faturamento NNE'!$E$2:$E$707,'Infos Relatório'!$B$2,'Faturamento NNE'!$F$2:$F$707,'Infos Relatório'!$B57,'Faturamento NNE'!$AA$2:$AA$707,'Infos Relatório'!U$1,'Faturamento NNE'!$U$2:$U$707,"Sim")+SUMIFS('Faturamento NNE'!$Q$2:$Q$707,'Faturamento NNE'!$E$2:$E$707,'Infos Relatório'!$B$2,'Faturamento NNE'!$F$2:$F$707,'Infos Relatório'!$B57,'Faturamento NNE'!$AA$2:$AA$707,'Infos Relatório'!U$1,'Faturamento NNE'!$U$2:$U$707,"Sim")</f>
        <v>0</v>
      </c>
      <c r="Y57" s="227" t="e">
        <f t="shared" si="2"/>
        <v>#DIV/0!</v>
      </c>
      <c r="Z57" s="545">
        <f>SUMIFS('Faturamento NNE'!$I$2:$I$707,'Faturamento NNE'!$E$2:$E$707,'Infos Relatório'!$B$2,'Faturamento NNE'!$F$2:$F$707,'Infos Relatório'!$B57,'Faturamento NNE'!$AA$2:$AA$707,'Infos Relatório'!U$1)</f>
        <v>0</v>
      </c>
      <c r="AA57" s="541">
        <f>COUNTIFS('Faturamento NNE'!$E$2:$E$707,'Infos Relatório'!$B$2,'Faturamento NNE'!$F$2:$F$707,'Infos Relatório'!$B57,'Faturamento NNE'!$AA$2:$AA$707,'Infos Relatório'!AA$1)</f>
        <v>0</v>
      </c>
      <c r="AB57" s="542">
        <f>SUMIFS('Faturamento NNE'!$H$2:$H$707,'Faturamento NNE'!$E$2:$E$707,'Infos Relatório'!$B$2,'Faturamento NNE'!$F$2:$F$707,'Infos Relatório'!$B57,'Faturamento NNE'!$AA$2:$AA$707,'Infos Relatório'!AA$1)</f>
        <v>0</v>
      </c>
      <c r="AC57" s="542">
        <f>SUMIFS('Faturamento NNE'!$K$2:$K$707,'Faturamento NNE'!$E$2:$E$707,'Infos Relatório'!$B$2,'Faturamento NNE'!$F$2:$F$707,'Infos Relatório'!$B57,'Faturamento NNE'!$AA$2:$AA$707,'Infos Relatório'!AA$1)</f>
        <v>0</v>
      </c>
      <c r="AD57" s="546">
        <f>SUMIFS('Faturamento NNE'!$P$2:$P$707,'Faturamento NNE'!$E$2:$E$707,'Infos Relatório'!$B$2,'Faturamento NNE'!$F$2:$F$707,'Infos Relatório'!$B57,'Faturamento NNE'!$AA$2:$AA$707,'Infos Relatório'!AA$1,'Faturamento NNE'!$U$2:$U$707,"Sim")+SUMIFS('Faturamento NNE'!$Q$2:$Q$707,'Faturamento NNE'!$E$2:$E$707,'Infos Relatório'!$B$2,'Faturamento NNE'!$F$2:$F$707,'Infos Relatório'!$B57,'Faturamento NNE'!$AA$2:$AA$707,'Infos Relatório'!AA$1,'Faturamento NNE'!$U$2:$U$707,"Sim")</f>
        <v>0</v>
      </c>
      <c r="AE57" s="227" t="e">
        <f t="shared" si="3"/>
        <v>#DIV/0!</v>
      </c>
      <c r="AF57" s="545">
        <f>SUMIFS('Faturamento NNE'!$I$2:$I$707,'Faturamento NNE'!$E$2:$E$707,'Infos Relatório'!$B$2,'Faturamento NNE'!$F$2:$F$707,'Infos Relatório'!$B57,'Faturamento NNE'!$AA$2:$AA$707,'Infos Relatório'!AA$1)</f>
        <v>0</v>
      </c>
      <c r="AG57" s="541">
        <f>COUNTIFS('Faturamento NNE'!$E$2:$E$707,'Infos Relatório'!$B$2,'Faturamento NNE'!$F$2:$F$707,'Infos Relatório'!$B57,'Faturamento NNE'!$AA$2:$AA$707,'Infos Relatório'!AG$1)</f>
        <v>0</v>
      </c>
      <c r="AH57" s="542">
        <f>SUMIFS('Faturamento NNE'!$H$2:$H$707,'Faturamento NNE'!$E$2:$E$707,'Infos Relatório'!$B$2,'Faturamento NNE'!$F$2:$F$707,'Infos Relatório'!$B57,'Faturamento NNE'!$AA$2:$AA$707,'Infos Relatório'!AG$1)</f>
        <v>0</v>
      </c>
      <c r="AI57" s="542">
        <f>SUMIFS('Faturamento NNE'!$K$2:$K$707,'Faturamento NNE'!$E$2:$E$707,'Infos Relatório'!$B$2,'Faturamento NNE'!$F$2:$F$707,'Infos Relatório'!$B57,'Faturamento NNE'!$AA$2:$AA$707,'Infos Relatório'!AG$1)</f>
        <v>0</v>
      </c>
      <c r="AJ57" s="546">
        <f>SUMIFS('Faturamento NNE'!$P$2:$P$707,'Faturamento NNE'!$E$2:$E$707,'Infos Relatório'!$B$2,'Faturamento NNE'!$F$2:$F$707,'Infos Relatório'!$B57,'Faturamento NNE'!$AA$2:$AA$707,'Infos Relatório'!AG$1,'Faturamento NNE'!$U$2:$U$707,"Sim")+SUMIFS('Faturamento NNE'!$Q$2:$Q$707,'Faturamento NNE'!$E$2:$E$707,'Infos Relatório'!$B$2,'Faturamento NNE'!$F$2:$F$707,'Infos Relatório'!$B57,'Faturamento NNE'!$AA$2:$AA$707,'Infos Relatório'!AG$1,'Faturamento NNE'!$U$2:$U$707,"Sim")</f>
        <v>0</v>
      </c>
      <c r="AK57" s="227" t="e">
        <f t="shared" si="4"/>
        <v>#DIV/0!</v>
      </c>
      <c r="AL57" s="545">
        <f>SUMIFS('Faturamento NNE'!$I$2:$I$707,'Faturamento NNE'!$E$2:$E$707,'Infos Relatório'!$B$2,'Faturamento NNE'!$F$2:$F$707,'Infos Relatório'!$B57,'Faturamento NNE'!$AA$2:$AA$707,'Infos Relatório'!AG$1)</f>
        <v>0</v>
      </c>
      <c r="AM57" s="541">
        <f>COUNTIFS('Faturamento NNE'!$E$2:$E$707,'Infos Relatório'!$B$2,'Faturamento NNE'!$F$2:$F$707,'Infos Relatório'!$B57,'Faturamento NNE'!$AA$2:$AA$707,'Infos Relatório'!AM$1)</f>
        <v>0</v>
      </c>
      <c r="AN57" s="542">
        <f>SUMIFS('Faturamento NNE'!$H$2:$H$707,'Faturamento NNE'!$E$2:$E$707,'Infos Relatório'!$B$2,'Faturamento NNE'!$F$2:$F$707,'Infos Relatório'!$B57,'Faturamento NNE'!$AA$2:$AA$707,'Infos Relatório'!AM$1)</f>
        <v>0</v>
      </c>
      <c r="AO57" s="542">
        <f>SUMIFS('Faturamento NNE'!$K$2:$K$707,'Faturamento NNE'!$E$2:$E$707,'Infos Relatório'!$B$2,'Faturamento NNE'!$F$2:$F$707,'Infos Relatório'!$B57,'Faturamento NNE'!$AA$2:$AA$707,'Infos Relatório'!AM$1)</f>
        <v>0</v>
      </c>
      <c r="AP57" s="546">
        <f>SUMIFS('Faturamento NNE'!$P$2:$P$707,'Faturamento NNE'!$E$2:$E$707,'Infos Relatório'!$B$2,'Faturamento NNE'!$F$2:$F$707,'Infos Relatório'!$B57,'Faturamento NNE'!$AA$2:$AA$707,'Infos Relatório'!AM$1,'Faturamento NNE'!$U$2:$U$707,"Sim")+SUMIFS('Faturamento NNE'!$Q$2:$Q$707,'Faturamento NNE'!$E$2:$E$707,'Infos Relatório'!$B$2,'Faturamento NNE'!$F$2:$F$707,'Infos Relatório'!$B57,'Faturamento NNE'!$AA$2:$AA$707,'Infos Relatório'!AM$1,'Faturamento NNE'!$U$2:$U$707,"Sim")</f>
        <v>0</v>
      </c>
      <c r="AQ57" s="227" t="e">
        <f t="shared" si="5"/>
        <v>#DIV/0!</v>
      </c>
      <c r="AR57" s="545">
        <f>SUMIFS('Faturamento NNE'!$I$2:$I$707,'Faturamento NNE'!$E$2:$E$707,'Infos Relatório'!$B$2,'Faturamento NNE'!$F$2:$F$707,'Infos Relatório'!$B57,'Faturamento NNE'!$AA$2:$AA$707,'Infos Relatório'!AM$1)</f>
        <v>0</v>
      </c>
      <c r="AS57" s="541">
        <f>COUNTIFS('Faturamento NNE'!$E$2:$E$707,'Infos Relatório'!$B$2,'Faturamento NNE'!$F$2:$F$707,'Infos Relatório'!$B57,'Faturamento NNE'!$AA$2:$AA$707,'Infos Relatório'!AS$1)</f>
        <v>0</v>
      </c>
      <c r="AT57" s="542">
        <f>SUMIFS('Faturamento NNE'!$H$2:$H$707,'Faturamento NNE'!$E$2:$E$707,'Infos Relatório'!$B$2,'Faturamento NNE'!$F$2:$F$707,'Infos Relatório'!$B57,'Faturamento NNE'!$AA$2:$AA$707,'Infos Relatório'!AS$1)</f>
        <v>0</v>
      </c>
      <c r="AU57" s="542">
        <f>SUMIFS('Faturamento NNE'!$K$2:$K$707,'Faturamento NNE'!$E$2:$E$707,'Infos Relatório'!$B$2,'Faturamento NNE'!$F$2:$F$707,'Infos Relatório'!$B57,'Faturamento NNE'!$AA$2:$AA$707,'Infos Relatório'!AS$1)</f>
        <v>0</v>
      </c>
      <c r="AV57" s="546">
        <f>SUMIFS('Faturamento NNE'!$P$2:$P$707,'Faturamento NNE'!$E$2:$E$707,'Infos Relatório'!$B$2,'Faturamento NNE'!$F$2:$F$707,'Infos Relatório'!$B57,'Faturamento NNE'!$AA$2:$AA$707,'Infos Relatório'!AS$1,'Faturamento NNE'!$U$2:$U$707,"Sim")+SUMIFS('Faturamento NNE'!$Q$2:$Q$707,'Faturamento NNE'!$E$2:$E$707,'Infos Relatório'!$B$2,'Faturamento NNE'!$F$2:$F$707,'Infos Relatório'!$B57,'Faturamento NNE'!$AA$2:$AA$707,'Infos Relatório'!AS$1,'Faturamento NNE'!$U$2:$U$707,"Sim")</f>
        <v>0</v>
      </c>
      <c r="AW57" s="227" t="e">
        <f t="shared" si="6"/>
        <v>#DIV/0!</v>
      </c>
      <c r="AX57" s="545">
        <f>SUMIFS('Faturamento NNE'!$I$2:$I$707,'Faturamento NNE'!$E$2:$E$707,'Infos Relatório'!$B$2,'Faturamento NNE'!$F$2:$F$707,'Infos Relatório'!$B57,'Faturamento NNE'!$AA$2:$AA$707,'Infos Relatório'!AS$1)</f>
        <v>0</v>
      </c>
      <c r="AY57" s="541">
        <f>COUNTIFS('Faturamento NNE'!$E$2:$E$707,'Infos Relatório'!$B$2,'Faturamento NNE'!$F$2:$F$707,'Infos Relatório'!$B57,'Faturamento NNE'!$AA$2:$AA$707,'Infos Relatório'!AY$1)</f>
        <v>0</v>
      </c>
      <c r="AZ57" s="542">
        <f>SUMIFS('Faturamento NNE'!$H$2:$H$707,'Faturamento NNE'!$E$2:$E$707,'Infos Relatório'!$B$2,'Faturamento NNE'!$F$2:$F$707,'Infos Relatório'!$B57,'Faturamento NNE'!$AA$2:$AA$707,'Infos Relatório'!AY$1)</f>
        <v>0</v>
      </c>
      <c r="BA57" s="542">
        <f>SUMIFS('Faturamento NNE'!$K$2:$K$707,'Faturamento NNE'!$E$2:$E$707,'Infos Relatório'!$B$2,'Faturamento NNE'!$F$2:$F$707,'Infos Relatório'!$B57,'Faturamento NNE'!$AA$2:$AA$707,'Infos Relatório'!AY$1)</f>
        <v>0</v>
      </c>
      <c r="BB57" s="546">
        <f>SUMIFS('Faturamento NNE'!$P$2:$P$707,'Faturamento NNE'!$E$2:$E$707,'Infos Relatório'!$B$2,'Faturamento NNE'!$F$2:$F$707,'Infos Relatório'!$B57,'Faturamento NNE'!$AA$2:$AA$707,'Infos Relatório'!AY$1,'Faturamento NNE'!$U$2:$U$707,"Sim")+SUMIFS('Faturamento NNE'!$Q$2:$Q$707,'Faturamento NNE'!$E$2:$E$707,'Infos Relatório'!$B$2,'Faturamento NNE'!$F$2:$F$707,'Infos Relatório'!$B57,'Faturamento NNE'!$AA$2:$AA$707,'Infos Relatório'!AY$1,'Faturamento NNE'!$U$2:$U$707,"Sim")</f>
        <v>0</v>
      </c>
      <c r="BC57" s="227" t="e">
        <f t="shared" si="7"/>
        <v>#DIV/0!</v>
      </c>
      <c r="BD57" s="545">
        <f>SUMIFS('Faturamento NNE'!$I$2:$I$707,'Faturamento NNE'!$E$2:$E$707,'Infos Relatório'!$B$2,'Faturamento NNE'!$F$2:$F$707,'Infos Relatório'!$B57,'Faturamento NNE'!$AA$2:$AA$707,'Infos Relatório'!AY$1)</f>
        <v>0</v>
      </c>
      <c r="BE57" s="541">
        <f>COUNTIFS('Faturamento NNE'!$E$2:$E$707,'Infos Relatório'!$B$2,'Faturamento NNE'!$F$2:$F$707,'Infos Relatório'!$B57,'Faturamento NNE'!$AA$2:$AA$707,'Infos Relatório'!BE$1)</f>
        <v>0</v>
      </c>
      <c r="BF57" s="542">
        <f>SUMIFS('Faturamento NNE'!$H$2:$H$707,'Faturamento NNE'!$E$2:$E$707,'Infos Relatório'!$B$2,'Faturamento NNE'!$F$2:$F$707,'Infos Relatório'!$B57,'Faturamento NNE'!$AA$2:$AA$707,'Infos Relatório'!BE$1)</f>
        <v>0</v>
      </c>
      <c r="BG57" s="542">
        <f>SUMIFS('Faturamento NNE'!$K$2:$K$707,'Faturamento NNE'!$E$2:$E$707,'Infos Relatório'!$B$2,'Faturamento NNE'!$F$2:$F$707,'Infos Relatório'!$B57,'Faturamento NNE'!$AA$2:$AA$707,'Infos Relatório'!BE$1)</f>
        <v>0</v>
      </c>
      <c r="BH57" s="546">
        <f>SUMIFS('Faturamento NNE'!$P$2:$P$707,'Faturamento NNE'!$E$2:$E$707,'Infos Relatório'!$B$2,'Faturamento NNE'!$F$2:$F$707,'Infos Relatório'!$B57,'Faturamento NNE'!$AA$2:$AA$707,'Infos Relatório'!BE$1,'Faturamento NNE'!$U$2:$U$707,"Sim")+SUMIFS('Faturamento NNE'!$Q$2:$Q$707,'Faturamento NNE'!$E$2:$E$707,'Infos Relatório'!$B$2,'Faturamento NNE'!$F$2:$F$707,'Infos Relatório'!$B57,'Faturamento NNE'!$AA$2:$AA$707,'Infos Relatório'!BE$1,'Faturamento NNE'!$U$2:$U$707,"Sim")</f>
        <v>0</v>
      </c>
      <c r="BI57" s="227" t="e">
        <f t="shared" si="8"/>
        <v>#DIV/0!</v>
      </c>
      <c r="BJ57" s="545">
        <f>SUMIFS('Faturamento NNE'!$I$2:$I$707,'Faturamento NNE'!$E$2:$E$707,'Infos Relatório'!$B$2,'Faturamento NNE'!$F$2:$F$707,'Infos Relatório'!$B57,'Faturamento NNE'!$AA$2:$AA$707,'Infos Relatório'!BE$1)</f>
        <v>0</v>
      </c>
      <c r="BK57" s="541">
        <f>COUNTIFS('Faturamento NNE'!$E$2:$E$707,'Infos Relatório'!$B$2,'Faturamento NNE'!$F$2:$F$707,'Infos Relatório'!$B57,'Faturamento NNE'!$AA$2:$AA$707,'Infos Relatório'!BK$1)</f>
        <v>0</v>
      </c>
      <c r="BL57" s="542">
        <f>SUMIFS('Faturamento NNE'!$H$2:$H$707,'Faturamento NNE'!$E$2:$E$707,'Infos Relatório'!$B$2,'Faturamento NNE'!$F$2:$F$707,'Infos Relatório'!$B57,'Faturamento NNE'!$AA$2:$AA$707,'Infos Relatório'!BK$1)</f>
        <v>0</v>
      </c>
      <c r="BM57" s="542">
        <f>SUMIFS('Faturamento NNE'!$K$2:$K$707,'Faturamento NNE'!$E$2:$E$707,'Infos Relatório'!$B$2,'Faturamento NNE'!$F$2:$F$707,'Infos Relatório'!$B57,'Faturamento NNE'!$AA$2:$AA$707,'Infos Relatório'!BK$1)</f>
        <v>0</v>
      </c>
      <c r="BN57" s="546">
        <f>SUMIFS('Faturamento NNE'!$P$2:$P$707,'Faturamento NNE'!$E$2:$E$707,'Infos Relatório'!$B$2,'Faturamento NNE'!$F$2:$F$707,'Infos Relatório'!$B57,'Faturamento NNE'!$AA$2:$AA$707,'Infos Relatório'!BK$1,'Faturamento NNE'!$U$2:$U$707,"Sim")+SUMIFS('Faturamento NNE'!$Q$2:$Q$707,'Faturamento NNE'!$E$2:$E$707,'Infos Relatório'!$B$2,'Faturamento NNE'!$F$2:$F$707,'Infos Relatório'!$B57,'Faturamento NNE'!$AA$2:$AA$707,'Infos Relatório'!BK$1,'Faturamento NNE'!$U$2:$U$707,"Sim")</f>
        <v>0</v>
      </c>
      <c r="BO57" s="227" t="e">
        <f t="shared" si="9"/>
        <v>#DIV/0!</v>
      </c>
      <c r="BP57" s="545">
        <f>SUMIFS('Faturamento NNE'!$I$2:$I$707,'Faturamento NNE'!$E$2:$E$707,'Infos Relatório'!$B$2,'Faturamento NNE'!$F$2:$F$707,'Infos Relatório'!$B57,'Faturamento NNE'!$AA$2:$AA$707,'Infos Relatório'!BK$1)</f>
        <v>0</v>
      </c>
      <c r="BQ57" s="541">
        <f>COUNTIFS('Faturamento NNE'!$E$2:$E$707,'Infos Relatório'!$B$2,'Faturamento NNE'!$F$2:$F$707,'Infos Relatório'!$B57,'Faturamento NNE'!$AA$2:$AA$707,'Infos Relatório'!BQ$1)</f>
        <v>0</v>
      </c>
      <c r="BR57" s="542">
        <f>SUMIFS('Faturamento NNE'!$H$2:$H$707,'Faturamento NNE'!$E$2:$E$707,'Infos Relatório'!$B$2,'Faturamento NNE'!$F$2:$F$707,'Infos Relatório'!$B57,'Faturamento NNE'!$AA$2:$AA$707,'Infos Relatório'!BQ$1)</f>
        <v>0</v>
      </c>
      <c r="BS57" s="542">
        <f>SUMIFS('Faturamento NNE'!$K$2:$K$707,'Faturamento NNE'!$E$2:$E$707,'Infos Relatório'!$B$2,'Faturamento NNE'!$F$2:$F$707,'Infos Relatório'!$B57,'Faturamento NNE'!$AA$2:$AA$707,'Infos Relatório'!BQ$1)</f>
        <v>0</v>
      </c>
      <c r="BT57" s="546">
        <f>SUMIFS('Faturamento NNE'!$P$2:$P$707,'Faturamento NNE'!$E$2:$E$707,'Infos Relatório'!$B$2,'Faturamento NNE'!$F$2:$F$707,'Infos Relatório'!$B57,'Faturamento NNE'!$AA$2:$AA$707,'Infos Relatório'!BQ$1,'Faturamento NNE'!$U$2:$U$707,"Sim")+SUMIFS('Faturamento NNE'!$Q$2:$Q$707,'Faturamento NNE'!$E$2:$E$707,'Infos Relatório'!$B$2,'Faturamento NNE'!$F$2:$F$707,'Infos Relatório'!$B57,'Faturamento NNE'!$AA$2:$AA$707,'Infos Relatório'!BQ$1,'Faturamento NNE'!$U$2:$U$707,"Sim")</f>
        <v>0</v>
      </c>
      <c r="BU57" s="227" t="e">
        <f t="shared" si="10"/>
        <v>#DIV/0!</v>
      </c>
      <c r="BV57" s="545">
        <f>SUMIFS('Faturamento NNE'!$I$2:$I$707,'Faturamento NNE'!$E$2:$E$707,'Infos Relatório'!$B$2,'Faturamento NNE'!$F$2:$F$707,'Infos Relatório'!$B57,'Faturamento NNE'!$AA$2:$AA$707,'Infos Relatório'!BQ$1)</f>
        <v>0</v>
      </c>
    </row>
    <row r="58" spans="2:74">
      <c r="B58" s="217" t="s">
        <v>185</v>
      </c>
      <c r="C58" s="541">
        <f>COUNTIFS('Faturamento NNE'!$E$2:$E$707,'Infos Relatório'!$B$2,'Faturamento NNE'!$F$2:$F$707,'Infos Relatório'!$B58,'Faturamento NNE'!$AA$2:$AA$707,'Infos Relatório'!C$1)</f>
        <v>0</v>
      </c>
      <c r="D58" s="542">
        <f>SUMIFS('Faturamento NNE'!$H$2:$H$707,'Faturamento NNE'!$E$2:$E$707,'Infos Relatório'!$B$2,'Faturamento NNE'!$F$2:$F$707,'Infos Relatório'!$B58,'Faturamento NNE'!$AA$2:$AA$707,'Infos Relatório'!C$1)</f>
        <v>0</v>
      </c>
      <c r="E58" s="543">
        <f>SUMIFS('Faturamento NNE'!$K$2:$K$707,'Faturamento NNE'!$E$2:$E$707,'Infos Relatório'!$B$2,'Faturamento NNE'!$F$2:$F$707,'Infos Relatório'!$B58,'Faturamento NNE'!$AA$2:$AA$707,'Infos Relatório'!C$1)</f>
        <v>0</v>
      </c>
      <c r="F58" s="544">
        <f>SUMIFS('Faturamento NNE'!$P$2:$P$707,'Faturamento NNE'!$E$2:$E$707,'Infos Relatório'!$B$2,'Faturamento NNE'!$F$2:$F$707,'Infos Relatório'!$B58,'Faturamento NNE'!$AA$2:$AA$707,'Infos Relatório'!C$1,'Faturamento NNE'!$U$2:$U$707,"Sim")+SUMIFS('Faturamento NNE'!$Q$2:$Q$707,'Faturamento NNE'!$E$2:$E$707,'Infos Relatório'!$B$2,'Faturamento NNE'!$F$2:$F$707,'Infos Relatório'!$B58,'Faturamento NNE'!$AA$2:$AA$707,'Infos Relatório'!C$1,'Faturamento NNE'!$U$2:$U$707,"Sim")</f>
        <v>0</v>
      </c>
      <c r="G58" s="283" t="e">
        <f t="shared" si="11"/>
        <v>#DIV/0!</v>
      </c>
      <c r="H58" s="545">
        <f>SUMIFS('Faturamento NNE'!$I$2:$I$707,'Faturamento NNE'!$E$2:$E$707,'Infos Relatório'!$B$2,'Faturamento NNE'!$F$2:$F$707,'Infos Relatório'!$B58,'Faturamento NNE'!$AA$2:$AA$707,'Infos Relatório'!C$1)</f>
        <v>0</v>
      </c>
      <c r="I58" s="541">
        <f>COUNTIFS('Faturamento NNE'!$E$2:$E$707,'Infos Relatório'!$B$2,'Faturamento NNE'!$F$2:$F$707,'Infos Relatório'!$B58,'Faturamento NNE'!$AA$2:$AA$707,'Infos Relatório'!I$1)</f>
        <v>0</v>
      </c>
      <c r="J58" s="542">
        <f>SUMIFS('Faturamento NNE'!$H$2:$H$707,'Faturamento NNE'!$E$2:$E$707,'Infos Relatório'!$B$2,'Faturamento NNE'!$F$2:$F$707,'Infos Relatório'!$B58,'Faturamento NNE'!$AA$2:$AA$707,'Infos Relatório'!I$1)</f>
        <v>0</v>
      </c>
      <c r="K58" s="543">
        <f>SUMIFS('Faturamento NNE'!$K$2:$K$707,'Faturamento NNE'!$E$2:$E$707,'Infos Relatório'!$B$2,'Faturamento NNE'!$F$2:$F$707,'Infos Relatório'!$B58,'Faturamento NNE'!$AA$2:$AA$707,'Infos Relatório'!I$1)</f>
        <v>0</v>
      </c>
      <c r="L58" s="544">
        <f>SUMIFS('Faturamento NNE'!$P$2:$P$707,'Faturamento NNE'!$E$2:$E$707,'Infos Relatório'!$B$2,'Faturamento NNE'!$F$2:$F$707,'Infos Relatório'!$B58,'Faturamento NNE'!$AA$2:$AA$707,'Infos Relatório'!I$1,'Faturamento NNE'!$U$2:$U$707,"Sim")+SUMIFS('Faturamento NNE'!$Q$2:$Q$707,'Faturamento NNE'!$E$2:$E$707,'Infos Relatório'!$B$2,'Faturamento NNE'!$F$2:$F$707,'Infos Relatório'!$B58,'Faturamento NNE'!$AA$2:$AA$707,'Infos Relatório'!I$1,'Faturamento NNE'!$U$2:$U$707,"Sim")</f>
        <v>0</v>
      </c>
      <c r="M58" s="283" t="e">
        <f t="shared" si="0"/>
        <v>#DIV/0!</v>
      </c>
      <c r="N58" s="545">
        <f>SUMIFS('Faturamento NNE'!$I$2:$I$707,'Faturamento NNE'!$E$2:$E$707,'Infos Relatório'!$B$2,'Faturamento NNE'!$F$2:$F$707,'Infos Relatório'!$B58,'Faturamento NNE'!$AA$2:$AA$707,'Infos Relatório'!I$1)</f>
        <v>0</v>
      </c>
      <c r="O58" s="541">
        <f>COUNTIFS('Faturamento NNE'!$E$2:$E$707,'Infos Relatório'!$B$2,'Faturamento NNE'!$F$2:$F$707,'Infos Relatório'!$B58,'Faturamento NNE'!$AA$2:$AA$707,'Infos Relatório'!O$1)</f>
        <v>0</v>
      </c>
      <c r="P58" s="542">
        <f>SUMIFS('Faturamento NNE'!$H$2:$H$707,'Faturamento NNE'!$E$2:$E$707,'Infos Relatório'!$B$2,'Faturamento NNE'!$F$2:$F$707,'Infos Relatório'!$B58,'Faturamento NNE'!$AA$2:$AA$707,'Infos Relatório'!O$1)</f>
        <v>0</v>
      </c>
      <c r="Q58" s="542">
        <f>SUMIFS('Faturamento NNE'!$K$2:$K$707,'Faturamento NNE'!$E$2:$E$707,'Infos Relatório'!$B$2,'Faturamento NNE'!$F$2:$F$707,'Infos Relatório'!$B58,'Faturamento NNE'!$AA$2:$AA$707,'Infos Relatório'!O$1)</f>
        <v>0</v>
      </c>
      <c r="R58" s="546">
        <f>SUMIFS('Faturamento NNE'!$P$2:$P$707,'Faturamento NNE'!$E$2:$E$707,'Infos Relatório'!$B$2,'Faturamento NNE'!$F$2:$F$707,'Infos Relatório'!$B58,'Faturamento NNE'!$AA$2:$AA$707,'Infos Relatório'!O$1,'Faturamento NNE'!$U$2:$U$707,"Sim")+SUMIFS('Faturamento NNE'!$Q$2:$Q$707,'Faturamento NNE'!$E$2:$E$707,'Infos Relatório'!$B$2,'Faturamento NNE'!$F$2:$F$707,'Infos Relatório'!$B58,'Faturamento NNE'!$AA$2:$AA$707,'Infos Relatório'!O$1,'Faturamento NNE'!$U$2:$U$707,"Sim")</f>
        <v>0</v>
      </c>
      <c r="S58" s="227" t="e">
        <f t="shared" si="1"/>
        <v>#DIV/0!</v>
      </c>
      <c r="T58" s="545">
        <f>SUMIFS('Faturamento NNE'!$I$2:$I$707,'Faturamento NNE'!$E$2:$E$707,'Infos Relatório'!$B$2,'Faturamento NNE'!$F$2:$F$707,'Infos Relatório'!$B58,'Faturamento NNE'!$AA$2:$AA$707,'Infos Relatório'!O$1)</f>
        <v>0</v>
      </c>
      <c r="U58" s="541">
        <f>COUNTIFS('Faturamento NNE'!$E$2:$E$707,'Infos Relatório'!$B$2,'Faturamento NNE'!$F$2:$F$707,'Infos Relatório'!$B58,'Faturamento NNE'!$AA$2:$AA$707,'Infos Relatório'!U$1)</f>
        <v>0</v>
      </c>
      <c r="V58" s="542">
        <f>SUMIFS('Faturamento NNE'!$H$2:$H$707,'Faturamento NNE'!$E$2:$E$707,'Infos Relatório'!$B$2,'Faturamento NNE'!$F$2:$F$707,'Infos Relatório'!$B58,'Faturamento NNE'!$AA$2:$AA$707,'Infos Relatório'!U$1)</f>
        <v>0</v>
      </c>
      <c r="W58" s="542">
        <f>SUMIFS('Faturamento NNE'!$K$2:$K$707,'Faturamento NNE'!$E$2:$E$707,'Infos Relatório'!$B$2,'Faturamento NNE'!$F$2:$F$707,'Infos Relatório'!$B58,'Faturamento NNE'!$AA$2:$AA$707,'Infos Relatório'!U$1)</f>
        <v>0</v>
      </c>
      <c r="X58" s="546">
        <f>SUMIFS('Faturamento NNE'!$P$2:$P$707,'Faturamento NNE'!$E$2:$E$707,'Infos Relatório'!$B$2,'Faturamento NNE'!$F$2:$F$707,'Infos Relatório'!$B58,'Faturamento NNE'!$AA$2:$AA$707,'Infos Relatório'!U$1,'Faturamento NNE'!$U$2:$U$707,"Sim")+SUMIFS('Faturamento NNE'!$Q$2:$Q$707,'Faturamento NNE'!$E$2:$E$707,'Infos Relatório'!$B$2,'Faturamento NNE'!$F$2:$F$707,'Infos Relatório'!$B58,'Faturamento NNE'!$AA$2:$AA$707,'Infos Relatório'!U$1,'Faturamento NNE'!$U$2:$U$707,"Sim")</f>
        <v>0</v>
      </c>
      <c r="Y58" s="227" t="e">
        <f t="shared" si="2"/>
        <v>#DIV/0!</v>
      </c>
      <c r="Z58" s="545">
        <f>SUMIFS('Faturamento NNE'!$I$2:$I$707,'Faturamento NNE'!$E$2:$E$707,'Infos Relatório'!$B$2,'Faturamento NNE'!$F$2:$F$707,'Infos Relatório'!$B58,'Faturamento NNE'!$AA$2:$AA$707,'Infos Relatório'!U$1)</f>
        <v>0</v>
      </c>
      <c r="AA58" s="541">
        <f>COUNTIFS('Faturamento NNE'!$E$2:$E$707,'Infos Relatório'!$B$2,'Faturamento NNE'!$F$2:$F$707,'Infos Relatório'!$B58,'Faturamento NNE'!$AA$2:$AA$707,'Infos Relatório'!AA$1)</f>
        <v>0</v>
      </c>
      <c r="AB58" s="542">
        <f>SUMIFS('Faturamento NNE'!$H$2:$H$707,'Faturamento NNE'!$E$2:$E$707,'Infos Relatório'!$B$2,'Faturamento NNE'!$F$2:$F$707,'Infos Relatório'!$B58,'Faturamento NNE'!$AA$2:$AA$707,'Infos Relatório'!AA$1)</f>
        <v>0</v>
      </c>
      <c r="AC58" s="542">
        <f>SUMIFS('Faturamento NNE'!$K$2:$K$707,'Faturamento NNE'!$E$2:$E$707,'Infos Relatório'!$B$2,'Faturamento NNE'!$F$2:$F$707,'Infos Relatório'!$B58,'Faturamento NNE'!$AA$2:$AA$707,'Infos Relatório'!AA$1)</f>
        <v>0</v>
      </c>
      <c r="AD58" s="546">
        <f>SUMIFS('Faturamento NNE'!$P$2:$P$707,'Faturamento NNE'!$E$2:$E$707,'Infos Relatório'!$B$2,'Faturamento NNE'!$F$2:$F$707,'Infos Relatório'!$B58,'Faturamento NNE'!$AA$2:$AA$707,'Infos Relatório'!AA$1,'Faturamento NNE'!$U$2:$U$707,"Sim")+SUMIFS('Faturamento NNE'!$Q$2:$Q$707,'Faturamento NNE'!$E$2:$E$707,'Infos Relatório'!$B$2,'Faturamento NNE'!$F$2:$F$707,'Infos Relatório'!$B58,'Faturamento NNE'!$AA$2:$AA$707,'Infos Relatório'!AA$1,'Faturamento NNE'!$U$2:$U$707,"Sim")</f>
        <v>0</v>
      </c>
      <c r="AE58" s="227" t="e">
        <f t="shared" si="3"/>
        <v>#DIV/0!</v>
      </c>
      <c r="AF58" s="545">
        <f>SUMIFS('Faturamento NNE'!$I$2:$I$707,'Faturamento NNE'!$E$2:$E$707,'Infos Relatório'!$B$2,'Faturamento NNE'!$F$2:$F$707,'Infos Relatório'!$B58,'Faturamento NNE'!$AA$2:$AA$707,'Infos Relatório'!AA$1)</f>
        <v>0</v>
      </c>
      <c r="AG58" s="541">
        <f>COUNTIFS('Faturamento NNE'!$E$2:$E$707,'Infos Relatório'!$B$2,'Faturamento NNE'!$F$2:$F$707,'Infos Relatório'!$B58,'Faturamento NNE'!$AA$2:$AA$707,'Infos Relatório'!AG$1)</f>
        <v>0</v>
      </c>
      <c r="AH58" s="542">
        <f>SUMIFS('Faturamento NNE'!$H$2:$H$707,'Faturamento NNE'!$E$2:$E$707,'Infos Relatório'!$B$2,'Faturamento NNE'!$F$2:$F$707,'Infos Relatório'!$B58,'Faturamento NNE'!$AA$2:$AA$707,'Infos Relatório'!AG$1)</f>
        <v>0</v>
      </c>
      <c r="AI58" s="542">
        <f>SUMIFS('Faturamento NNE'!$K$2:$K$707,'Faturamento NNE'!$E$2:$E$707,'Infos Relatório'!$B$2,'Faturamento NNE'!$F$2:$F$707,'Infos Relatório'!$B58,'Faturamento NNE'!$AA$2:$AA$707,'Infos Relatório'!AG$1)</f>
        <v>0</v>
      </c>
      <c r="AJ58" s="546">
        <f>SUMIFS('Faturamento NNE'!$P$2:$P$707,'Faturamento NNE'!$E$2:$E$707,'Infos Relatório'!$B$2,'Faturamento NNE'!$F$2:$F$707,'Infos Relatório'!$B58,'Faturamento NNE'!$AA$2:$AA$707,'Infos Relatório'!AG$1,'Faturamento NNE'!$U$2:$U$707,"Sim")+SUMIFS('Faturamento NNE'!$Q$2:$Q$707,'Faturamento NNE'!$E$2:$E$707,'Infos Relatório'!$B$2,'Faturamento NNE'!$F$2:$F$707,'Infos Relatório'!$B58,'Faturamento NNE'!$AA$2:$AA$707,'Infos Relatório'!AG$1,'Faturamento NNE'!$U$2:$U$707,"Sim")</f>
        <v>0</v>
      </c>
      <c r="AK58" s="227" t="e">
        <f t="shared" si="4"/>
        <v>#DIV/0!</v>
      </c>
      <c r="AL58" s="545">
        <f>SUMIFS('Faturamento NNE'!$I$2:$I$707,'Faturamento NNE'!$E$2:$E$707,'Infos Relatório'!$B$2,'Faturamento NNE'!$F$2:$F$707,'Infos Relatório'!$B58,'Faturamento NNE'!$AA$2:$AA$707,'Infos Relatório'!AG$1)</f>
        <v>0</v>
      </c>
      <c r="AM58" s="541">
        <f>COUNTIFS('Faturamento NNE'!$E$2:$E$707,'Infos Relatório'!$B$2,'Faturamento NNE'!$F$2:$F$707,'Infos Relatório'!$B58,'Faturamento NNE'!$AA$2:$AA$707,'Infos Relatório'!AM$1)</f>
        <v>0</v>
      </c>
      <c r="AN58" s="542">
        <f>SUMIFS('Faturamento NNE'!$H$2:$H$707,'Faturamento NNE'!$E$2:$E$707,'Infos Relatório'!$B$2,'Faturamento NNE'!$F$2:$F$707,'Infos Relatório'!$B58,'Faturamento NNE'!$AA$2:$AA$707,'Infos Relatório'!AM$1)</f>
        <v>0</v>
      </c>
      <c r="AO58" s="542">
        <f>SUMIFS('Faturamento NNE'!$K$2:$K$707,'Faturamento NNE'!$E$2:$E$707,'Infos Relatório'!$B$2,'Faturamento NNE'!$F$2:$F$707,'Infos Relatório'!$B58,'Faturamento NNE'!$AA$2:$AA$707,'Infos Relatório'!AM$1)</f>
        <v>0</v>
      </c>
      <c r="AP58" s="546">
        <f>SUMIFS('Faturamento NNE'!$P$2:$P$707,'Faturamento NNE'!$E$2:$E$707,'Infos Relatório'!$B$2,'Faturamento NNE'!$F$2:$F$707,'Infos Relatório'!$B58,'Faturamento NNE'!$AA$2:$AA$707,'Infos Relatório'!AM$1,'Faturamento NNE'!$U$2:$U$707,"Sim")+SUMIFS('Faturamento NNE'!$Q$2:$Q$707,'Faturamento NNE'!$E$2:$E$707,'Infos Relatório'!$B$2,'Faturamento NNE'!$F$2:$F$707,'Infos Relatório'!$B58,'Faturamento NNE'!$AA$2:$AA$707,'Infos Relatório'!AM$1,'Faturamento NNE'!$U$2:$U$707,"Sim")</f>
        <v>0</v>
      </c>
      <c r="AQ58" s="227" t="e">
        <f t="shared" si="5"/>
        <v>#DIV/0!</v>
      </c>
      <c r="AR58" s="545">
        <f>SUMIFS('Faturamento NNE'!$I$2:$I$707,'Faturamento NNE'!$E$2:$E$707,'Infos Relatório'!$B$2,'Faturamento NNE'!$F$2:$F$707,'Infos Relatório'!$B58,'Faturamento NNE'!$AA$2:$AA$707,'Infos Relatório'!AM$1)</f>
        <v>0</v>
      </c>
      <c r="AS58" s="541">
        <f>COUNTIFS('Faturamento NNE'!$E$2:$E$707,'Infos Relatório'!$B$2,'Faturamento NNE'!$F$2:$F$707,'Infos Relatório'!$B58,'Faturamento NNE'!$AA$2:$AA$707,'Infos Relatório'!AS$1)</f>
        <v>0</v>
      </c>
      <c r="AT58" s="542">
        <f>SUMIFS('Faturamento NNE'!$H$2:$H$707,'Faturamento NNE'!$E$2:$E$707,'Infos Relatório'!$B$2,'Faturamento NNE'!$F$2:$F$707,'Infos Relatório'!$B58,'Faturamento NNE'!$AA$2:$AA$707,'Infos Relatório'!AS$1)</f>
        <v>0</v>
      </c>
      <c r="AU58" s="542">
        <f>SUMIFS('Faturamento NNE'!$K$2:$K$707,'Faturamento NNE'!$E$2:$E$707,'Infos Relatório'!$B$2,'Faturamento NNE'!$F$2:$F$707,'Infos Relatório'!$B58,'Faturamento NNE'!$AA$2:$AA$707,'Infos Relatório'!AS$1)</f>
        <v>0</v>
      </c>
      <c r="AV58" s="546">
        <f>SUMIFS('Faturamento NNE'!$P$2:$P$707,'Faturamento NNE'!$E$2:$E$707,'Infos Relatório'!$B$2,'Faturamento NNE'!$F$2:$F$707,'Infos Relatório'!$B58,'Faturamento NNE'!$AA$2:$AA$707,'Infos Relatório'!AS$1,'Faturamento NNE'!$U$2:$U$707,"Sim")+SUMIFS('Faturamento NNE'!$Q$2:$Q$707,'Faturamento NNE'!$E$2:$E$707,'Infos Relatório'!$B$2,'Faturamento NNE'!$F$2:$F$707,'Infos Relatório'!$B58,'Faturamento NNE'!$AA$2:$AA$707,'Infos Relatório'!AS$1,'Faturamento NNE'!$U$2:$U$707,"Sim")</f>
        <v>0</v>
      </c>
      <c r="AW58" s="227" t="e">
        <f t="shared" si="6"/>
        <v>#DIV/0!</v>
      </c>
      <c r="AX58" s="545">
        <f>SUMIFS('Faturamento NNE'!$I$2:$I$707,'Faturamento NNE'!$E$2:$E$707,'Infos Relatório'!$B$2,'Faturamento NNE'!$F$2:$F$707,'Infos Relatório'!$B58,'Faturamento NNE'!$AA$2:$AA$707,'Infos Relatório'!AS$1)</f>
        <v>0</v>
      </c>
      <c r="AY58" s="541">
        <f>COUNTIFS('Faturamento NNE'!$E$2:$E$707,'Infos Relatório'!$B$2,'Faturamento NNE'!$F$2:$F$707,'Infos Relatório'!$B58,'Faturamento NNE'!$AA$2:$AA$707,'Infos Relatório'!AY$1)</f>
        <v>0</v>
      </c>
      <c r="AZ58" s="542">
        <f>SUMIFS('Faturamento NNE'!$H$2:$H$707,'Faturamento NNE'!$E$2:$E$707,'Infos Relatório'!$B$2,'Faturamento NNE'!$F$2:$F$707,'Infos Relatório'!$B58,'Faturamento NNE'!$AA$2:$AA$707,'Infos Relatório'!AY$1)</f>
        <v>0</v>
      </c>
      <c r="BA58" s="542">
        <f>SUMIFS('Faturamento NNE'!$K$2:$K$707,'Faturamento NNE'!$E$2:$E$707,'Infos Relatório'!$B$2,'Faturamento NNE'!$F$2:$F$707,'Infos Relatório'!$B58,'Faturamento NNE'!$AA$2:$AA$707,'Infos Relatório'!AY$1)</f>
        <v>0</v>
      </c>
      <c r="BB58" s="546">
        <f>SUMIFS('Faturamento NNE'!$P$2:$P$707,'Faturamento NNE'!$E$2:$E$707,'Infos Relatório'!$B$2,'Faturamento NNE'!$F$2:$F$707,'Infos Relatório'!$B58,'Faturamento NNE'!$AA$2:$AA$707,'Infos Relatório'!AY$1,'Faturamento NNE'!$U$2:$U$707,"Sim")+SUMIFS('Faturamento NNE'!$Q$2:$Q$707,'Faturamento NNE'!$E$2:$E$707,'Infos Relatório'!$B$2,'Faturamento NNE'!$F$2:$F$707,'Infos Relatório'!$B58,'Faturamento NNE'!$AA$2:$AA$707,'Infos Relatório'!AY$1,'Faturamento NNE'!$U$2:$U$707,"Sim")</f>
        <v>0</v>
      </c>
      <c r="BC58" s="227" t="e">
        <f t="shared" si="7"/>
        <v>#DIV/0!</v>
      </c>
      <c r="BD58" s="545">
        <f>SUMIFS('Faturamento NNE'!$I$2:$I$707,'Faturamento NNE'!$E$2:$E$707,'Infos Relatório'!$B$2,'Faturamento NNE'!$F$2:$F$707,'Infos Relatório'!$B58,'Faturamento NNE'!$AA$2:$AA$707,'Infos Relatório'!AY$1)</f>
        <v>0</v>
      </c>
      <c r="BE58" s="541">
        <f>COUNTIFS('Faturamento NNE'!$E$2:$E$707,'Infos Relatório'!$B$2,'Faturamento NNE'!$F$2:$F$707,'Infos Relatório'!$B58,'Faturamento NNE'!$AA$2:$AA$707,'Infos Relatório'!BE$1)</f>
        <v>0</v>
      </c>
      <c r="BF58" s="542">
        <f>SUMIFS('Faturamento NNE'!$H$2:$H$707,'Faturamento NNE'!$E$2:$E$707,'Infos Relatório'!$B$2,'Faturamento NNE'!$F$2:$F$707,'Infos Relatório'!$B58,'Faturamento NNE'!$AA$2:$AA$707,'Infos Relatório'!BE$1)</f>
        <v>0</v>
      </c>
      <c r="BG58" s="542">
        <f>SUMIFS('Faturamento NNE'!$K$2:$K$707,'Faturamento NNE'!$E$2:$E$707,'Infos Relatório'!$B$2,'Faturamento NNE'!$F$2:$F$707,'Infos Relatório'!$B58,'Faturamento NNE'!$AA$2:$AA$707,'Infos Relatório'!BE$1)</f>
        <v>0</v>
      </c>
      <c r="BH58" s="546">
        <f>SUMIFS('Faturamento NNE'!$P$2:$P$707,'Faturamento NNE'!$E$2:$E$707,'Infos Relatório'!$B$2,'Faturamento NNE'!$F$2:$F$707,'Infos Relatório'!$B58,'Faturamento NNE'!$AA$2:$AA$707,'Infos Relatório'!BE$1,'Faturamento NNE'!$U$2:$U$707,"Sim")+SUMIFS('Faturamento NNE'!$Q$2:$Q$707,'Faturamento NNE'!$E$2:$E$707,'Infos Relatório'!$B$2,'Faturamento NNE'!$F$2:$F$707,'Infos Relatório'!$B58,'Faturamento NNE'!$AA$2:$AA$707,'Infos Relatório'!BE$1,'Faturamento NNE'!$U$2:$U$707,"Sim")</f>
        <v>0</v>
      </c>
      <c r="BI58" s="227" t="e">
        <f t="shared" si="8"/>
        <v>#DIV/0!</v>
      </c>
      <c r="BJ58" s="545">
        <f>SUMIFS('Faturamento NNE'!$I$2:$I$707,'Faturamento NNE'!$E$2:$E$707,'Infos Relatório'!$B$2,'Faturamento NNE'!$F$2:$F$707,'Infos Relatório'!$B58,'Faturamento NNE'!$AA$2:$AA$707,'Infos Relatório'!BE$1)</f>
        <v>0</v>
      </c>
      <c r="BK58" s="541">
        <f>COUNTIFS('Faturamento NNE'!$E$2:$E$707,'Infos Relatório'!$B$2,'Faturamento NNE'!$F$2:$F$707,'Infos Relatório'!$B58,'Faturamento NNE'!$AA$2:$AA$707,'Infos Relatório'!BK$1)</f>
        <v>0</v>
      </c>
      <c r="BL58" s="542">
        <f>SUMIFS('Faturamento NNE'!$H$2:$H$707,'Faturamento NNE'!$E$2:$E$707,'Infos Relatório'!$B$2,'Faturamento NNE'!$F$2:$F$707,'Infos Relatório'!$B58,'Faturamento NNE'!$AA$2:$AA$707,'Infos Relatório'!BK$1)</f>
        <v>0</v>
      </c>
      <c r="BM58" s="542">
        <f>SUMIFS('Faturamento NNE'!$K$2:$K$707,'Faturamento NNE'!$E$2:$E$707,'Infos Relatório'!$B$2,'Faturamento NNE'!$F$2:$F$707,'Infos Relatório'!$B58,'Faturamento NNE'!$AA$2:$AA$707,'Infos Relatório'!BK$1)</f>
        <v>0</v>
      </c>
      <c r="BN58" s="546">
        <f>SUMIFS('Faturamento NNE'!$P$2:$P$707,'Faturamento NNE'!$E$2:$E$707,'Infos Relatório'!$B$2,'Faturamento NNE'!$F$2:$F$707,'Infos Relatório'!$B58,'Faturamento NNE'!$AA$2:$AA$707,'Infos Relatório'!BK$1,'Faturamento NNE'!$U$2:$U$707,"Sim")+SUMIFS('Faturamento NNE'!$Q$2:$Q$707,'Faturamento NNE'!$E$2:$E$707,'Infos Relatório'!$B$2,'Faturamento NNE'!$F$2:$F$707,'Infos Relatório'!$B58,'Faturamento NNE'!$AA$2:$AA$707,'Infos Relatório'!BK$1,'Faturamento NNE'!$U$2:$U$707,"Sim")</f>
        <v>0</v>
      </c>
      <c r="BO58" s="227" t="e">
        <f t="shared" si="9"/>
        <v>#DIV/0!</v>
      </c>
      <c r="BP58" s="545">
        <f>SUMIFS('Faturamento NNE'!$I$2:$I$707,'Faturamento NNE'!$E$2:$E$707,'Infos Relatório'!$B$2,'Faturamento NNE'!$F$2:$F$707,'Infos Relatório'!$B58,'Faturamento NNE'!$AA$2:$AA$707,'Infos Relatório'!BK$1)</f>
        <v>0</v>
      </c>
      <c r="BQ58" s="541">
        <f>COUNTIFS('Faturamento NNE'!$E$2:$E$707,'Infos Relatório'!$B$2,'Faturamento NNE'!$F$2:$F$707,'Infos Relatório'!$B58,'Faturamento NNE'!$AA$2:$AA$707,'Infos Relatório'!BQ$1)</f>
        <v>0</v>
      </c>
      <c r="BR58" s="542">
        <f>SUMIFS('Faturamento NNE'!$H$2:$H$707,'Faturamento NNE'!$E$2:$E$707,'Infos Relatório'!$B$2,'Faturamento NNE'!$F$2:$F$707,'Infos Relatório'!$B58,'Faturamento NNE'!$AA$2:$AA$707,'Infos Relatório'!BQ$1)</f>
        <v>0</v>
      </c>
      <c r="BS58" s="542">
        <f>SUMIFS('Faturamento NNE'!$K$2:$K$707,'Faturamento NNE'!$E$2:$E$707,'Infos Relatório'!$B$2,'Faturamento NNE'!$F$2:$F$707,'Infos Relatório'!$B58,'Faturamento NNE'!$AA$2:$AA$707,'Infos Relatório'!BQ$1)</f>
        <v>0</v>
      </c>
      <c r="BT58" s="546">
        <f>SUMIFS('Faturamento NNE'!$P$2:$P$707,'Faturamento NNE'!$E$2:$E$707,'Infos Relatório'!$B$2,'Faturamento NNE'!$F$2:$F$707,'Infos Relatório'!$B58,'Faturamento NNE'!$AA$2:$AA$707,'Infos Relatório'!BQ$1,'Faturamento NNE'!$U$2:$U$707,"Sim")+SUMIFS('Faturamento NNE'!$Q$2:$Q$707,'Faturamento NNE'!$E$2:$E$707,'Infos Relatório'!$B$2,'Faturamento NNE'!$F$2:$F$707,'Infos Relatório'!$B58,'Faturamento NNE'!$AA$2:$AA$707,'Infos Relatório'!BQ$1,'Faturamento NNE'!$U$2:$U$707,"Sim")</f>
        <v>0</v>
      </c>
      <c r="BU58" s="227" t="e">
        <f t="shared" si="10"/>
        <v>#DIV/0!</v>
      </c>
      <c r="BV58" s="545">
        <f>SUMIFS('Faturamento NNE'!$I$2:$I$707,'Faturamento NNE'!$E$2:$E$707,'Infos Relatório'!$B$2,'Faturamento NNE'!$F$2:$F$707,'Infos Relatório'!$B58,'Faturamento NNE'!$AA$2:$AA$707,'Infos Relatório'!BQ$1)</f>
        <v>0</v>
      </c>
    </row>
    <row r="59" spans="2:74">
      <c r="B59" s="217" t="s">
        <v>186</v>
      </c>
      <c r="C59" s="541">
        <f>COUNTIFS('Faturamento NNE'!$E$2:$E$707,'Infos Relatório'!$B$2,'Faturamento NNE'!$F$2:$F$707,'Infos Relatório'!$B59,'Faturamento NNE'!$AA$2:$AA$707,'Infos Relatório'!C$1)</f>
        <v>0</v>
      </c>
      <c r="D59" s="542">
        <f>SUMIFS('Faturamento NNE'!$H$2:$H$707,'Faturamento NNE'!$E$2:$E$707,'Infos Relatório'!$B$2,'Faturamento NNE'!$F$2:$F$707,'Infos Relatório'!$B59,'Faturamento NNE'!$AA$2:$AA$707,'Infos Relatório'!C$1)</f>
        <v>0</v>
      </c>
      <c r="E59" s="543">
        <f>SUMIFS('Faturamento NNE'!$K$2:$K$707,'Faturamento NNE'!$E$2:$E$707,'Infos Relatório'!$B$2,'Faturamento NNE'!$F$2:$F$707,'Infos Relatório'!$B59,'Faturamento NNE'!$AA$2:$AA$707,'Infos Relatório'!C$1)</f>
        <v>0</v>
      </c>
      <c r="F59" s="544">
        <f>SUMIFS('Faturamento NNE'!$P$2:$P$707,'Faturamento NNE'!$E$2:$E$707,'Infos Relatório'!$B$2,'Faturamento NNE'!$F$2:$F$707,'Infos Relatório'!$B59,'Faturamento NNE'!$AA$2:$AA$707,'Infos Relatório'!C$1,'Faturamento NNE'!$U$2:$U$707,"Sim")+SUMIFS('Faturamento NNE'!$Q$2:$Q$707,'Faturamento NNE'!$E$2:$E$707,'Infos Relatório'!$B$2,'Faturamento NNE'!$F$2:$F$707,'Infos Relatório'!$B59,'Faturamento NNE'!$AA$2:$AA$707,'Infos Relatório'!C$1,'Faturamento NNE'!$U$2:$U$707,"Sim")</f>
        <v>0</v>
      </c>
      <c r="G59" s="283" t="e">
        <f t="shared" si="11"/>
        <v>#DIV/0!</v>
      </c>
      <c r="H59" s="545">
        <f>SUMIFS('Faturamento NNE'!$I$2:$I$707,'Faturamento NNE'!$E$2:$E$707,'Infos Relatório'!$B$2,'Faturamento NNE'!$F$2:$F$707,'Infos Relatório'!$B59,'Faturamento NNE'!$AA$2:$AA$707,'Infos Relatório'!C$1)</f>
        <v>0</v>
      </c>
      <c r="I59" s="541">
        <f>COUNTIFS('Faturamento NNE'!$E$2:$E$707,'Infos Relatório'!$B$2,'Faturamento NNE'!$F$2:$F$707,'Infos Relatório'!$B59,'Faturamento NNE'!$AA$2:$AA$707,'Infos Relatório'!I$1)</f>
        <v>0</v>
      </c>
      <c r="J59" s="542">
        <f>SUMIFS('Faturamento NNE'!$H$2:$H$707,'Faturamento NNE'!$E$2:$E$707,'Infos Relatório'!$B$2,'Faturamento NNE'!$F$2:$F$707,'Infos Relatório'!$B59,'Faturamento NNE'!$AA$2:$AA$707,'Infos Relatório'!I$1)</f>
        <v>0</v>
      </c>
      <c r="K59" s="543">
        <f>SUMIFS('Faturamento NNE'!$K$2:$K$707,'Faturamento NNE'!$E$2:$E$707,'Infos Relatório'!$B$2,'Faturamento NNE'!$F$2:$F$707,'Infos Relatório'!$B59,'Faturamento NNE'!$AA$2:$AA$707,'Infos Relatório'!I$1)</f>
        <v>0</v>
      </c>
      <c r="L59" s="544">
        <f>SUMIFS('Faturamento NNE'!$P$2:$P$707,'Faturamento NNE'!$E$2:$E$707,'Infos Relatório'!$B$2,'Faturamento NNE'!$F$2:$F$707,'Infos Relatório'!$B59,'Faturamento NNE'!$AA$2:$AA$707,'Infos Relatório'!I$1,'Faturamento NNE'!$U$2:$U$707,"Sim")+SUMIFS('Faturamento NNE'!$Q$2:$Q$707,'Faturamento NNE'!$E$2:$E$707,'Infos Relatório'!$B$2,'Faturamento NNE'!$F$2:$F$707,'Infos Relatório'!$B59,'Faturamento NNE'!$AA$2:$AA$707,'Infos Relatório'!I$1,'Faturamento NNE'!$U$2:$U$707,"Sim")</f>
        <v>0</v>
      </c>
      <c r="M59" s="283" t="e">
        <f t="shared" si="0"/>
        <v>#DIV/0!</v>
      </c>
      <c r="N59" s="545">
        <f>SUMIFS('Faturamento NNE'!$I$2:$I$707,'Faturamento NNE'!$E$2:$E$707,'Infos Relatório'!$B$2,'Faturamento NNE'!$F$2:$F$707,'Infos Relatório'!$B59,'Faturamento NNE'!$AA$2:$AA$707,'Infos Relatório'!I$1)</f>
        <v>0</v>
      </c>
      <c r="O59" s="541">
        <f>COUNTIFS('Faturamento NNE'!$E$2:$E$707,'Infos Relatório'!$B$2,'Faturamento NNE'!$F$2:$F$707,'Infos Relatório'!$B59,'Faturamento NNE'!$AA$2:$AA$707,'Infos Relatório'!O$1)</f>
        <v>0</v>
      </c>
      <c r="P59" s="542">
        <f>SUMIFS('Faturamento NNE'!$H$2:$H$707,'Faturamento NNE'!$E$2:$E$707,'Infos Relatório'!$B$2,'Faturamento NNE'!$F$2:$F$707,'Infos Relatório'!$B59,'Faturamento NNE'!$AA$2:$AA$707,'Infos Relatório'!O$1)</f>
        <v>0</v>
      </c>
      <c r="Q59" s="542">
        <f>SUMIFS('Faturamento NNE'!$K$2:$K$707,'Faturamento NNE'!$E$2:$E$707,'Infos Relatório'!$B$2,'Faturamento NNE'!$F$2:$F$707,'Infos Relatório'!$B59,'Faturamento NNE'!$AA$2:$AA$707,'Infos Relatório'!O$1)</f>
        <v>0</v>
      </c>
      <c r="R59" s="546">
        <f>SUMIFS('Faturamento NNE'!$P$2:$P$707,'Faturamento NNE'!$E$2:$E$707,'Infos Relatório'!$B$2,'Faturamento NNE'!$F$2:$F$707,'Infos Relatório'!$B59,'Faturamento NNE'!$AA$2:$AA$707,'Infos Relatório'!O$1,'Faturamento NNE'!$U$2:$U$707,"Sim")+SUMIFS('Faturamento NNE'!$Q$2:$Q$707,'Faturamento NNE'!$E$2:$E$707,'Infos Relatório'!$B$2,'Faturamento NNE'!$F$2:$F$707,'Infos Relatório'!$B59,'Faturamento NNE'!$AA$2:$AA$707,'Infos Relatório'!O$1,'Faturamento NNE'!$U$2:$U$707,"Sim")</f>
        <v>0</v>
      </c>
      <c r="S59" s="227" t="e">
        <f t="shared" si="1"/>
        <v>#DIV/0!</v>
      </c>
      <c r="T59" s="545">
        <f>SUMIFS('Faturamento NNE'!$I$2:$I$707,'Faturamento NNE'!$E$2:$E$707,'Infos Relatório'!$B$2,'Faturamento NNE'!$F$2:$F$707,'Infos Relatório'!$B59,'Faturamento NNE'!$AA$2:$AA$707,'Infos Relatório'!O$1)</f>
        <v>0</v>
      </c>
      <c r="U59" s="541">
        <f>COUNTIFS('Faturamento NNE'!$E$2:$E$707,'Infos Relatório'!$B$2,'Faturamento NNE'!$F$2:$F$707,'Infos Relatório'!$B59,'Faturamento NNE'!$AA$2:$AA$707,'Infos Relatório'!U$1)</f>
        <v>0</v>
      </c>
      <c r="V59" s="542">
        <f>SUMIFS('Faturamento NNE'!$H$2:$H$707,'Faturamento NNE'!$E$2:$E$707,'Infos Relatório'!$B$2,'Faturamento NNE'!$F$2:$F$707,'Infos Relatório'!$B59,'Faturamento NNE'!$AA$2:$AA$707,'Infos Relatório'!U$1)</f>
        <v>0</v>
      </c>
      <c r="W59" s="542">
        <f>SUMIFS('Faturamento NNE'!$K$2:$K$707,'Faturamento NNE'!$E$2:$E$707,'Infos Relatório'!$B$2,'Faturamento NNE'!$F$2:$F$707,'Infos Relatório'!$B59,'Faturamento NNE'!$AA$2:$AA$707,'Infos Relatório'!U$1)</f>
        <v>0</v>
      </c>
      <c r="X59" s="546">
        <f>SUMIFS('Faturamento NNE'!$P$2:$P$707,'Faturamento NNE'!$E$2:$E$707,'Infos Relatório'!$B$2,'Faturamento NNE'!$F$2:$F$707,'Infos Relatório'!$B59,'Faturamento NNE'!$AA$2:$AA$707,'Infos Relatório'!U$1,'Faturamento NNE'!$U$2:$U$707,"Sim")+SUMIFS('Faturamento NNE'!$Q$2:$Q$707,'Faturamento NNE'!$E$2:$E$707,'Infos Relatório'!$B$2,'Faturamento NNE'!$F$2:$F$707,'Infos Relatório'!$B59,'Faturamento NNE'!$AA$2:$AA$707,'Infos Relatório'!U$1,'Faturamento NNE'!$U$2:$U$707,"Sim")</f>
        <v>0</v>
      </c>
      <c r="Y59" s="227" t="e">
        <f t="shared" si="2"/>
        <v>#DIV/0!</v>
      </c>
      <c r="Z59" s="545">
        <f>SUMIFS('Faturamento NNE'!$I$2:$I$707,'Faturamento NNE'!$E$2:$E$707,'Infos Relatório'!$B$2,'Faturamento NNE'!$F$2:$F$707,'Infos Relatório'!$B59,'Faturamento NNE'!$AA$2:$AA$707,'Infos Relatório'!U$1)</f>
        <v>0</v>
      </c>
      <c r="AA59" s="541">
        <f>COUNTIFS('Faturamento NNE'!$E$2:$E$707,'Infos Relatório'!$B$2,'Faturamento NNE'!$F$2:$F$707,'Infos Relatório'!$B59,'Faturamento NNE'!$AA$2:$AA$707,'Infos Relatório'!AA$1)</f>
        <v>0</v>
      </c>
      <c r="AB59" s="542">
        <f>SUMIFS('Faturamento NNE'!$H$2:$H$707,'Faturamento NNE'!$E$2:$E$707,'Infos Relatório'!$B$2,'Faturamento NNE'!$F$2:$F$707,'Infos Relatório'!$B59,'Faturamento NNE'!$AA$2:$AA$707,'Infos Relatório'!AA$1)</f>
        <v>0</v>
      </c>
      <c r="AC59" s="542">
        <f>SUMIFS('Faturamento NNE'!$K$2:$K$707,'Faturamento NNE'!$E$2:$E$707,'Infos Relatório'!$B$2,'Faturamento NNE'!$F$2:$F$707,'Infos Relatório'!$B59,'Faturamento NNE'!$AA$2:$AA$707,'Infos Relatório'!AA$1)</f>
        <v>0</v>
      </c>
      <c r="AD59" s="546">
        <f>SUMIFS('Faturamento NNE'!$P$2:$P$707,'Faturamento NNE'!$E$2:$E$707,'Infos Relatório'!$B$2,'Faturamento NNE'!$F$2:$F$707,'Infos Relatório'!$B59,'Faturamento NNE'!$AA$2:$AA$707,'Infos Relatório'!AA$1,'Faturamento NNE'!$U$2:$U$707,"Sim")+SUMIFS('Faturamento NNE'!$Q$2:$Q$707,'Faturamento NNE'!$E$2:$E$707,'Infos Relatório'!$B$2,'Faturamento NNE'!$F$2:$F$707,'Infos Relatório'!$B59,'Faturamento NNE'!$AA$2:$AA$707,'Infos Relatório'!AA$1,'Faturamento NNE'!$U$2:$U$707,"Sim")</f>
        <v>0</v>
      </c>
      <c r="AE59" s="227" t="e">
        <f t="shared" si="3"/>
        <v>#DIV/0!</v>
      </c>
      <c r="AF59" s="545">
        <f>SUMIFS('Faturamento NNE'!$I$2:$I$707,'Faturamento NNE'!$E$2:$E$707,'Infos Relatório'!$B$2,'Faturamento NNE'!$F$2:$F$707,'Infos Relatório'!$B59,'Faturamento NNE'!$AA$2:$AA$707,'Infos Relatório'!AA$1)</f>
        <v>0</v>
      </c>
      <c r="AG59" s="541">
        <f>COUNTIFS('Faturamento NNE'!$E$2:$E$707,'Infos Relatório'!$B$2,'Faturamento NNE'!$F$2:$F$707,'Infos Relatório'!$B59,'Faturamento NNE'!$AA$2:$AA$707,'Infos Relatório'!AG$1)</f>
        <v>0</v>
      </c>
      <c r="AH59" s="542">
        <f>SUMIFS('Faturamento NNE'!$H$2:$H$707,'Faturamento NNE'!$E$2:$E$707,'Infos Relatório'!$B$2,'Faturamento NNE'!$F$2:$F$707,'Infos Relatório'!$B59,'Faturamento NNE'!$AA$2:$AA$707,'Infos Relatório'!AG$1)</f>
        <v>0</v>
      </c>
      <c r="AI59" s="542">
        <f>SUMIFS('Faturamento NNE'!$K$2:$K$707,'Faturamento NNE'!$E$2:$E$707,'Infos Relatório'!$B$2,'Faturamento NNE'!$F$2:$F$707,'Infos Relatório'!$B59,'Faturamento NNE'!$AA$2:$AA$707,'Infos Relatório'!AG$1)</f>
        <v>0</v>
      </c>
      <c r="AJ59" s="546">
        <f>SUMIFS('Faturamento NNE'!$P$2:$P$707,'Faturamento NNE'!$E$2:$E$707,'Infos Relatório'!$B$2,'Faturamento NNE'!$F$2:$F$707,'Infos Relatório'!$B59,'Faturamento NNE'!$AA$2:$AA$707,'Infos Relatório'!AG$1,'Faturamento NNE'!$U$2:$U$707,"Sim")+SUMIFS('Faturamento NNE'!$Q$2:$Q$707,'Faturamento NNE'!$E$2:$E$707,'Infos Relatório'!$B$2,'Faturamento NNE'!$F$2:$F$707,'Infos Relatório'!$B59,'Faturamento NNE'!$AA$2:$AA$707,'Infos Relatório'!AG$1,'Faturamento NNE'!$U$2:$U$707,"Sim")</f>
        <v>0</v>
      </c>
      <c r="AK59" s="227" t="e">
        <f t="shared" si="4"/>
        <v>#DIV/0!</v>
      </c>
      <c r="AL59" s="545">
        <f>SUMIFS('Faturamento NNE'!$I$2:$I$707,'Faturamento NNE'!$E$2:$E$707,'Infos Relatório'!$B$2,'Faturamento NNE'!$F$2:$F$707,'Infos Relatório'!$B59,'Faturamento NNE'!$AA$2:$AA$707,'Infos Relatório'!AG$1)</f>
        <v>0</v>
      </c>
      <c r="AM59" s="541">
        <f>COUNTIFS('Faturamento NNE'!$E$2:$E$707,'Infos Relatório'!$B$2,'Faturamento NNE'!$F$2:$F$707,'Infos Relatório'!$B59,'Faturamento NNE'!$AA$2:$AA$707,'Infos Relatório'!AM$1)</f>
        <v>0</v>
      </c>
      <c r="AN59" s="542">
        <f>SUMIFS('Faturamento NNE'!$H$2:$H$707,'Faturamento NNE'!$E$2:$E$707,'Infos Relatório'!$B$2,'Faturamento NNE'!$F$2:$F$707,'Infos Relatório'!$B59,'Faturamento NNE'!$AA$2:$AA$707,'Infos Relatório'!AM$1)</f>
        <v>0</v>
      </c>
      <c r="AO59" s="542">
        <f>SUMIFS('Faturamento NNE'!$K$2:$K$707,'Faturamento NNE'!$E$2:$E$707,'Infos Relatório'!$B$2,'Faturamento NNE'!$F$2:$F$707,'Infos Relatório'!$B59,'Faturamento NNE'!$AA$2:$AA$707,'Infos Relatório'!AM$1)</f>
        <v>0</v>
      </c>
      <c r="AP59" s="546">
        <f>SUMIFS('Faturamento NNE'!$P$2:$P$707,'Faturamento NNE'!$E$2:$E$707,'Infos Relatório'!$B$2,'Faturamento NNE'!$F$2:$F$707,'Infos Relatório'!$B59,'Faturamento NNE'!$AA$2:$AA$707,'Infos Relatório'!AM$1,'Faturamento NNE'!$U$2:$U$707,"Sim")+SUMIFS('Faturamento NNE'!$Q$2:$Q$707,'Faturamento NNE'!$E$2:$E$707,'Infos Relatório'!$B$2,'Faturamento NNE'!$F$2:$F$707,'Infos Relatório'!$B59,'Faturamento NNE'!$AA$2:$AA$707,'Infos Relatório'!AM$1,'Faturamento NNE'!$U$2:$U$707,"Sim")</f>
        <v>0</v>
      </c>
      <c r="AQ59" s="227" t="e">
        <f t="shared" si="5"/>
        <v>#DIV/0!</v>
      </c>
      <c r="AR59" s="545">
        <f>SUMIFS('Faturamento NNE'!$I$2:$I$707,'Faturamento NNE'!$E$2:$E$707,'Infos Relatório'!$B$2,'Faturamento NNE'!$F$2:$F$707,'Infos Relatório'!$B59,'Faturamento NNE'!$AA$2:$AA$707,'Infos Relatório'!AM$1)</f>
        <v>0</v>
      </c>
      <c r="AS59" s="541">
        <f>COUNTIFS('Faturamento NNE'!$E$2:$E$707,'Infos Relatório'!$B$2,'Faturamento NNE'!$F$2:$F$707,'Infos Relatório'!$B59,'Faturamento NNE'!$AA$2:$AA$707,'Infos Relatório'!AS$1)</f>
        <v>0</v>
      </c>
      <c r="AT59" s="542">
        <f>SUMIFS('Faturamento NNE'!$H$2:$H$707,'Faturamento NNE'!$E$2:$E$707,'Infos Relatório'!$B$2,'Faturamento NNE'!$F$2:$F$707,'Infos Relatório'!$B59,'Faturamento NNE'!$AA$2:$AA$707,'Infos Relatório'!AS$1)</f>
        <v>0</v>
      </c>
      <c r="AU59" s="542">
        <f>SUMIFS('Faturamento NNE'!$K$2:$K$707,'Faturamento NNE'!$E$2:$E$707,'Infos Relatório'!$B$2,'Faturamento NNE'!$F$2:$F$707,'Infos Relatório'!$B59,'Faturamento NNE'!$AA$2:$AA$707,'Infos Relatório'!AS$1)</f>
        <v>0</v>
      </c>
      <c r="AV59" s="546">
        <f>SUMIFS('Faturamento NNE'!$P$2:$P$707,'Faturamento NNE'!$E$2:$E$707,'Infos Relatório'!$B$2,'Faturamento NNE'!$F$2:$F$707,'Infos Relatório'!$B59,'Faturamento NNE'!$AA$2:$AA$707,'Infos Relatório'!AS$1,'Faturamento NNE'!$U$2:$U$707,"Sim")+SUMIFS('Faturamento NNE'!$Q$2:$Q$707,'Faturamento NNE'!$E$2:$E$707,'Infos Relatório'!$B$2,'Faturamento NNE'!$F$2:$F$707,'Infos Relatório'!$B59,'Faturamento NNE'!$AA$2:$AA$707,'Infos Relatório'!AS$1,'Faturamento NNE'!$U$2:$U$707,"Sim")</f>
        <v>0</v>
      </c>
      <c r="AW59" s="227" t="e">
        <f t="shared" si="6"/>
        <v>#DIV/0!</v>
      </c>
      <c r="AX59" s="545">
        <f>SUMIFS('Faturamento NNE'!$I$2:$I$707,'Faturamento NNE'!$E$2:$E$707,'Infos Relatório'!$B$2,'Faturamento NNE'!$F$2:$F$707,'Infos Relatório'!$B59,'Faturamento NNE'!$AA$2:$AA$707,'Infos Relatório'!AS$1)</f>
        <v>0</v>
      </c>
      <c r="AY59" s="541">
        <f>COUNTIFS('Faturamento NNE'!$E$2:$E$707,'Infos Relatório'!$B$2,'Faturamento NNE'!$F$2:$F$707,'Infos Relatório'!$B59,'Faturamento NNE'!$AA$2:$AA$707,'Infos Relatório'!AY$1)</f>
        <v>0</v>
      </c>
      <c r="AZ59" s="542">
        <f>SUMIFS('Faturamento NNE'!$H$2:$H$707,'Faturamento NNE'!$E$2:$E$707,'Infos Relatório'!$B$2,'Faturamento NNE'!$F$2:$F$707,'Infos Relatório'!$B59,'Faturamento NNE'!$AA$2:$AA$707,'Infos Relatório'!AY$1)</f>
        <v>0</v>
      </c>
      <c r="BA59" s="542">
        <f>SUMIFS('Faturamento NNE'!$K$2:$K$707,'Faturamento NNE'!$E$2:$E$707,'Infos Relatório'!$B$2,'Faturamento NNE'!$F$2:$F$707,'Infos Relatório'!$B59,'Faturamento NNE'!$AA$2:$AA$707,'Infos Relatório'!AY$1)</f>
        <v>0</v>
      </c>
      <c r="BB59" s="546">
        <f>SUMIFS('Faturamento NNE'!$P$2:$P$707,'Faturamento NNE'!$E$2:$E$707,'Infos Relatório'!$B$2,'Faturamento NNE'!$F$2:$F$707,'Infos Relatório'!$B59,'Faturamento NNE'!$AA$2:$AA$707,'Infos Relatório'!AY$1,'Faturamento NNE'!$U$2:$U$707,"Sim")+SUMIFS('Faturamento NNE'!$Q$2:$Q$707,'Faturamento NNE'!$E$2:$E$707,'Infos Relatório'!$B$2,'Faturamento NNE'!$F$2:$F$707,'Infos Relatório'!$B59,'Faturamento NNE'!$AA$2:$AA$707,'Infos Relatório'!AY$1,'Faturamento NNE'!$U$2:$U$707,"Sim")</f>
        <v>0</v>
      </c>
      <c r="BC59" s="227" t="e">
        <f t="shared" si="7"/>
        <v>#DIV/0!</v>
      </c>
      <c r="BD59" s="545">
        <f>SUMIFS('Faturamento NNE'!$I$2:$I$707,'Faturamento NNE'!$E$2:$E$707,'Infos Relatório'!$B$2,'Faturamento NNE'!$F$2:$F$707,'Infos Relatório'!$B59,'Faturamento NNE'!$AA$2:$AA$707,'Infos Relatório'!AY$1)</f>
        <v>0</v>
      </c>
      <c r="BE59" s="541">
        <f>COUNTIFS('Faturamento NNE'!$E$2:$E$707,'Infos Relatório'!$B$2,'Faturamento NNE'!$F$2:$F$707,'Infos Relatório'!$B59,'Faturamento NNE'!$AA$2:$AA$707,'Infos Relatório'!BE$1)</f>
        <v>0</v>
      </c>
      <c r="BF59" s="542">
        <f>SUMIFS('Faturamento NNE'!$H$2:$H$707,'Faturamento NNE'!$E$2:$E$707,'Infos Relatório'!$B$2,'Faturamento NNE'!$F$2:$F$707,'Infos Relatório'!$B59,'Faturamento NNE'!$AA$2:$AA$707,'Infos Relatório'!BE$1)</f>
        <v>0</v>
      </c>
      <c r="BG59" s="542">
        <f>SUMIFS('Faturamento NNE'!$K$2:$K$707,'Faturamento NNE'!$E$2:$E$707,'Infos Relatório'!$B$2,'Faturamento NNE'!$F$2:$F$707,'Infos Relatório'!$B59,'Faturamento NNE'!$AA$2:$AA$707,'Infos Relatório'!BE$1)</f>
        <v>0</v>
      </c>
      <c r="BH59" s="546">
        <f>SUMIFS('Faturamento NNE'!$P$2:$P$707,'Faturamento NNE'!$E$2:$E$707,'Infos Relatório'!$B$2,'Faturamento NNE'!$F$2:$F$707,'Infos Relatório'!$B59,'Faturamento NNE'!$AA$2:$AA$707,'Infos Relatório'!BE$1,'Faturamento NNE'!$U$2:$U$707,"Sim")+SUMIFS('Faturamento NNE'!$Q$2:$Q$707,'Faturamento NNE'!$E$2:$E$707,'Infos Relatório'!$B$2,'Faturamento NNE'!$F$2:$F$707,'Infos Relatório'!$B59,'Faturamento NNE'!$AA$2:$AA$707,'Infos Relatório'!BE$1,'Faturamento NNE'!$U$2:$U$707,"Sim")</f>
        <v>0</v>
      </c>
      <c r="BI59" s="227" t="e">
        <f t="shared" si="8"/>
        <v>#DIV/0!</v>
      </c>
      <c r="BJ59" s="545">
        <f>SUMIFS('Faturamento NNE'!$I$2:$I$707,'Faturamento NNE'!$E$2:$E$707,'Infos Relatório'!$B$2,'Faturamento NNE'!$F$2:$F$707,'Infos Relatório'!$B59,'Faturamento NNE'!$AA$2:$AA$707,'Infos Relatório'!BE$1)</f>
        <v>0</v>
      </c>
      <c r="BK59" s="541">
        <f>COUNTIFS('Faturamento NNE'!$E$2:$E$707,'Infos Relatório'!$B$2,'Faturamento NNE'!$F$2:$F$707,'Infos Relatório'!$B59,'Faturamento NNE'!$AA$2:$AA$707,'Infos Relatório'!BK$1)</f>
        <v>0</v>
      </c>
      <c r="BL59" s="542">
        <f>SUMIFS('Faturamento NNE'!$H$2:$H$707,'Faturamento NNE'!$E$2:$E$707,'Infos Relatório'!$B$2,'Faturamento NNE'!$F$2:$F$707,'Infos Relatório'!$B59,'Faturamento NNE'!$AA$2:$AA$707,'Infos Relatório'!BK$1)</f>
        <v>0</v>
      </c>
      <c r="BM59" s="542">
        <f>SUMIFS('Faturamento NNE'!$K$2:$K$707,'Faturamento NNE'!$E$2:$E$707,'Infos Relatório'!$B$2,'Faturamento NNE'!$F$2:$F$707,'Infos Relatório'!$B59,'Faturamento NNE'!$AA$2:$AA$707,'Infos Relatório'!BK$1)</f>
        <v>0</v>
      </c>
      <c r="BN59" s="546">
        <f>SUMIFS('Faturamento NNE'!$P$2:$P$707,'Faturamento NNE'!$E$2:$E$707,'Infos Relatório'!$B$2,'Faturamento NNE'!$F$2:$F$707,'Infos Relatório'!$B59,'Faturamento NNE'!$AA$2:$AA$707,'Infos Relatório'!BK$1,'Faturamento NNE'!$U$2:$U$707,"Sim")+SUMIFS('Faturamento NNE'!$Q$2:$Q$707,'Faturamento NNE'!$E$2:$E$707,'Infos Relatório'!$B$2,'Faturamento NNE'!$F$2:$F$707,'Infos Relatório'!$B59,'Faturamento NNE'!$AA$2:$AA$707,'Infos Relatório'!BK$1,'Faturamento NNE'!$U$2:$U$707,"Sim")</f>
        <v>0</v>
      </c>
      <c r="BO59" s="227" t="e">
        <f t="shared" si="9"/>
        <v>#DIV/0!</v>
      </c>
      <c r="BP59" s="545">
        <f>SUMIFS('Faturamento NNE'!$I$2:$I$707,'Faturamento NNE'!$E$2:$E$707,'Infos Relatório'!$B$2,'Faturamento NNE'!$F$2:$F$707,'Infos Relatório'!$B59,'Faturamento NNE'!$AA$2:$AA$707,'Infos Relatório'!BK$1)</f>
        <v>0</v>
      </c>
      <c r="BQ59" s="541">
        <f>COUNTIFS('Faturamento NNE'!$E$2:$E$707,'Infos Relatório'!$B$2,'Faturamento NNE'!$F$2:$F$707,'Infos Relatório'!$B59,'Faturamento NNE'!$AA$2:$AA$707,'Infos Relatório'!BQ$1)</f>
        <v>0</v>
      </c>
      <c r="BR59" s="542">
        <f>SUMIFS('Faturamento NNE'!$H$2:$H$707,'Faturamento NNE'!$E$2:$E$707,'Infos Relatório'!$B$2,'Faturamento NNE'!$F$2:$F$707,'Infos Relatório'!$B59,'Faturamento NNE'!$AA$2:$AA$707,'Infos Relatório'!BQ$1)</f>
        <v>0</v>
      </c>
      <c r="BS59" s="542">
        <f>SUMIFS('Faturamento NNE'!$K$2:$K$707,'Faturamento NNE'!$E$2:$E$707,'Infos Relatório'!$B$2,'Faturamento NNE'!$F$2:$F$707,'Infos Relatório'!$B59,'Faturamento NNE'!$AA$2:$AA$707,'Infos Relatório'!BQ$1)</f>
        <v>0</v>
      </c>
      <c r="BT59" s="546">
        <f>SUMIFS('Faturamento NNE'!$P$2:$P$707,'Faturamento NNE'!$E$2:$E$707,'Infos Relatório'!$B$2,'Faturamento NNE'!$F$2:$F$707,'Infos Relatório'!$B59,'Faturamento NNE'!$AA$2:$AA$707,'Infos Relatório'!BQ$1,'Faturamento NNE'!$U$2:$U$707,"Sim")+SUMIFS('Faturamento NNE'!$Q$2:$Q$707,'Faturamento NNE'!$E$2:$E$707,'Infos Relatório'!$B$2,'Faturamento NNE'!$F$2:$F$707,'Infos Relatório'!$B59,'Faturamento NNE'!$AA$2:$AA$707,'Infos Relatório'!BQ$1,'Faturamento NNE'!$U$2:$U$707,"Sim")</f>
        <v>0</v>
      </c>
      <c r="BU59" s="227" t="e">
        <f t="shared" si="10"/>
        <v>#DIV/0!</v>
      </c>
      <c r="BV59" s="545">
        <f>SUMIFS('Faturamento NNE'!$I$2:$I$707,'Faturamento NNE'!$E$2:$E$707,'Infos Relatório'!$B$2,'Faturamento NNE'!$F$2:$F$707,'Infos Relatório'!$B59,'Faturamento NNE'!$AA$2:$AA$707,'Infos Relatório'!BQ$1)</f>
        <v>0</v>
      </c>
    </row>
    <row r="60" spans="2:74">
      <c r="B60" s="217" t="s">
        <v>187</v>
      </c>
      <c r="C60" s="541">
        <f>COUNTIFS('Faturamento NNE'!$E$2:$E$707,'Infos Relatório'!$B$2,'Faturamento NNE'!$F$2:$F$707,'Infos Relatório'!$B60,'Faturamento NNE'!$AA$2:$AA$707,'Infos Relatório'!C$1)</f>
        <v>0</v>
      </c>
      <c r="D60" s="542">
        <f>SUMIFS('Faturamento NNE'!$H$2:$H$707,'Faturamento NNE'!$E$2:$E$707,'Infos Relatório'!$B$2,'Faturamento NNE'!$F$2:$F$707,'Infos Relatório'!$B60,'Faturamento NNE'!$AA$2:$AA$707,'Infos Relatório'!C$1)</f>
        <v>0</v>
      </c>
      <c r="E60" s="543">
        <f>SUMIFS('Faturamento NNE'!$K$2:$K$707,'Faturamento NNE'!$E$2:$E$707,'Infos Relatório'!$B$2,'Faturamento NNE'!$F$2:$F$707,'Infos Relatório'!$B60,'Faturamento NNE'!$AA$2:$AA$707,'Infos Relatório'!C$1)</f>
        <v>0</v>
      </c>
      <c r="F60" s="544">
        <f>SUMIFS('Faturamento NNE'!$P$2:$P$707,'Faturamento NNE'!$E$2:$E$707,'Infos Relatório'!$B$2,'Faturamento NNE'!$F$2:$F$707,'Infos Relatório'!$B60,'Faturamento NNE'!$AA$2:$AA$707,'Infos Relatório'!C$1,'Faturamento NNE'!$U$2:$U$707,"Sim")+SUMIFS('Faturamento NNE'!$Q$2:$Q$707,'Faturamento NNE'!$E$2:$E$707,'Infos Relatório'!$B$2,'Faturamento NNE'!$F$2:$F$707,'Infos Relatório'!$B60,'Faturamento NNE'!$AA$2:$AA$707,'Infos Relatório'!C$1,'Faturamento NNE'!$U$2:$U$707,"Sim")</f>
        <v>0</v>
      </c>
      <c r="G60" s="283" t="e">
        <f t="shared" si="11"/>
        <v>#DIV/0!</v>
      </c>
      <c r="H60" s="545">
        <f>SUMIFS('Faturamento NNE'!$I$2:$I$707,'Faturamento NNE'!$E$2:$E$707,'Infos Relatório'!$B$2,'Faturamento NNE'!$F$2:$F$707,'Infos Relatório'!$B60,'Faturamento NNE'!$AA$2:$AA$707,'Infos Relatório'!C$1)</f>
        <v>0</v>
      </c>
      <c r="I60" s="541">
        <f>COUNTIFS('Faturamento NNE'!$E$2:$E$707,'Infos Relatório'!$B$2,'Faturamento NNE'!$F$2:$F$707,'Infos Relatório'!$B60,'Faturamento NNE'!$AA$2:$AA$707,'Infos Relatório'!I$1)</f>
        <v>0</v>
      </c>
      <c r="J60" s="542">
        <f>SUMIFS('Faturamento NNE'!$H$2:$H$707,'Faturamento NNE'!$E$2:$E$707,'Infos Relatório'!$B$2,'Faturamento NNE'!$F$2:$F$707,'Infos Relatório'!$B60,'Faturamento NNE'!$AA$2:$AA$707,'Infos Relatório'!I$1)</f>
        <v>0</v>
      </c>
      <c r="K60" s="543">
        <f>SUMIFS('Faturamento NNE'!$K$2:$K$707,'Faturamento NNE'!$E$2:$E$707,'Infos Relatório'!$B$2,'Faturamento NNE'!$F$2:$F$707,'Infos Relatório'!$B60,'Faturamento NNE'!$AA$2:$AA$707,'Infos Relatório'!I$1)</f>
        <v>0</v>
      </c>
      <c r="L60" s="544">
        <f>SUMIFS('Faturamento NNE'!$P$2:$P$707,'Faturamento NNE'!$E$2:$E$707,'Infos Relatório'!$B$2,'Faturamento NNE'!$F$2:$F$707,'Infos Relatório'!$B60,'Faturamento NNE'!$AA$2:$AA$707,'Infos Relatório'!I$1,'Faturamento NNE'!$U$2:$U$707,"Sim")+SUMIFS('Faturamento NNE'!$Q$2:$Q$707,'Faturamento NNE'!$E$2:$E$707,'Infos Relatório'!$B$2,'Faturamento NNE'!$F$2:$F$707,'Infos Relatório'!$B60,'Faturamento NNE'!$AA$2:$AA$707,'Infos Relatório'!I$1,'Faturamento NNE'!$U$2:$U$707,"Sim")</f>
        <v>0</v>
      </c>
      <c r="M60" s="283" t="e">
        <f t="shared" si="0"/>
        <v>#DIV/0!</v>
      </c>
      <c r="N60" s="545">
        <f>SUMIFS('Faturamento NNE'!$I$2:$I$707,'Faturamento NNE'!$E$2:$E$707,'Infos Relatório'!$B$2,'Faturamento NNE'!$F$2:$F$707,'Infos Relatório'!$B60,'Faturamento NNE'!$AA$2:$AA$707,'Infos Relatório'!I$1)</f>
        <v>0</v>
      </c>
      <c r="O60" s="541">
        <f>COUNTIFS('Faturamento NNE'!$E$2:$E$707,'Infos Relatório'!$B$2,'Faturamento NNE'!$F$2:$F$707,'Infos Relatório'!$B60,'Faturamento NNE'!$AA$2:$AA$707,'Infos Relatório'!O$1)</f>
        <v>0</v>
      </c>
      <c r="P60" s="542">
        <f>SUMIFS('Faturamento NNE'!$H$2:$H$707,'Faturamento NNE'!$E$2:$E$707,'Infos Relatório'!$B$2,'Faturamento NNE'!$F$2:$F$707,'Infos Relatório'!$B60,'Faturamento NNE'!$AA$2:$AA$707,'Infos Relatório'!O$1)</f>
        <v>0</v>
      </c>
      <c r="Q60" s="542">
        <f>SUMIFS('Faturamento NNE'!$K$2:$K$707,'Faturamento NNE'!$E$2:$E$707,'Infos Relatório'!$B$2,'Faturamento NNE'!$F$2:$F$707,'Infos Relatório'!$B60,'Faturamento NNE'!$AA$2:$AA$707,'Infos Relatório'!O$1)</f>
        <v>0</v>
      </c>
      <c r="R60" s="546">
        <f>SUMIFS('Faturamento NNE'!$P$2:$P$707,'Faturamento NNE'!$E$2:$E$707,'Infos Relatório'!$B$2,'Faturamento NNE'!$F$2:$F$707,'Infos Relatório'!$B60,'Faturamento NNE'!$AA$2:$AA$707,'Infos Relatório'!O$1,'Faturamento NNE'!$U$2:$U$707,"Sim")+SUMIFS('Faturamento NNE'!$Q$2:$Q$707,'Faturamento NNE'!$E$2:$E$707,'Infos Relatório'!$B$2,'Faturamento NNE'!$F$2:$F$707,'Infos Relatório'!$B60,'Faturamento NNE'!$AA$2:$AA$707,'Infos Relatório'!O$1,'Faturamento NNE'!$U$2:$U$707,"Sim")</f>
        <v>0</v>
      </c>
      <c r="S60" s="227" t="e">
        <f t="shared" si="1"/>
        <v>#DIV/0!</v>
      </c>
      <c r="T60" s="545">
        <f>SUMIFS('Faturamento NNE'!$I$2:$I$707,'Faturamento NNE'!$E$2:$E$707,'Infos Relatório'!$B$2,'Faturamento NNE'!$F$2:$F$707,'Infos Relatório'!$B60,'Faturamento NNE'!$AA$2:$AA$707,'Infos Relatório'!O$1)</f>
        <v>0</v>
      </c>
      <c r="U60" s="541">
        <f>COUNTIFS('Faturamento NNE'!$E$2:$E$707,'Infos Relatório'!$B$2,'Faturamento NNE'!$F$2:$F$707,'Infos Relatório'!$B60,'Faturamento NNE'!$AA$2:$AA$707,'Infos Relatório'!U$1)</f>
        <v>0</v>
      </c>
      <c r="V60" s="542">
        <f>SUMIFS('Faturamento NNE'!$H$2:$H$707,'Faturamento NNE'!$E$2:$E$707,'Infos Relatório'!$B$2,'Faturamento NNE'!$F$2:$F$707,'Infos Relatório'!$B60,'Faturamento NNE'!$AA$2:$AA$707,'Infos Relatório'!U$1)</f>
        <v>0</v>
      </c>
      <c r="W60" s="542">
        <f>SUMIFS('Faturamento NNE'!$K$2:$K$707,'Faturamento NNE'!$E$2:$E$707,'Infos Relatório'!$B$2,'Faturamento NNE'!$F$2:$F$707,'Infos Relatório'!$B60,'Faturamento NNE'!$AA$2:$AA$707,'Infos Relatório'!U$1)</f>
        <v>0</v>
      </c>
      <c r="X60" s="546">
        <f>SUMIFS('Faturamento NNE'!$P$2:$P$707,'Faturamento NNE'!$E$2:$E$707,'Infos Relatório'!$B$2,'Faturamento NNE'!$F$2:$F$707,'Infos Relatório'!$B60,'Faturamento NNE'!$AA$2:$AA$707,'Infos Relatório'!U$1,'Faturamento NNE'!$U$2:$U$707,"Sim")+SUMIFS('Faturamento NNE'!$Q$2:$Q$707,'Faturamento NNE'!$E$2:$E$707,'Infos Relatório'!$B$2,'Faturamento NNE'!$F$2:$F$707,'Infos Relatório'!$B60,'Faturamento NNE'!$AA$2:$AA$707,'Infos Relatório'!U$1,'Faturamento NNE'!$U$2:$U$707,"Sim")</f>
        <v>0</v>
      </c>
      <c r="Y60" s="227" t="e">
        <f t="shared" si="2"/>
        <v>#DIV/0!</v>
      </c>
      <c r="Z60" s="545">
        <f>SUMIFS('Faturamento NNE'!$I$2:$I$707,'Faturamento NNE'!$E$2:$E$707,'Infos Relatório'!$B$2,'Faturamento NNE'!$F$2:$F$707,'Infos Relatório'!$B60,'Faturamento NNE'!$AA$2:$AA$707,'Infos Relatório'!U$1)</f>
        <v>0</v>
      </c>
      <c r="AA60" s="541">
        <f>COUNTIFS('Faturamento NNE'!$E$2:$E$707,'Infos Relatório'!$B$2,'Faturamento NNE'!$F$2:$F$707,'Infos Relatório'!$B60,'Faturamento NNE'!$AA$2:$AA$707,'Infos Relatório'!AA$1)</f>
        <v>0</v>
      </c>
      <c r="AB60" s="542">
        <f>SUMIFS('Faturamento NNE'!$H$2:$H$707,'Faturamento NNE'!$E$2:$E$707,'Infos Relatório'!$B$2,'Faturamento NNE'!$F$2:$F$707,'Infos Relatório'!$B60,'Faturamento NNE'!$AA$2:$AA$707,'Infos Relatório'!AA$1)</f>
        <v>0</v>
      </c>
      <c r="AC60" s="542">
        <f>SUMIFS('Faturamento NNE'!$K$2:$K$707,'Faturamento NNE'!$E$2:$E$707,'Infos Relatório'!$B$2,'Faturamento NNE'!$F$2:$F$707,'Infos Relatório'!$B60,'Faturamento NNE'!$AA$2:$AA$707,'Infos Relatório'!AA$1)</f>
        <v>0</v>
      </c>
      <c r="AD60" s="546">
        <f>SUMIFS('Faturamento NNE'!$P$2:$P$707,'Faturamento NNE'!$E$2:$E$707,'Infos Relatório'!$B$2,'Faturamento NNE'!$F$2:$F$707,'Infos Relatório'!$B60,'Faturamento NNE'!$AA$2:$AA$707,'Infos Relatório'!AA$1,'Faturamento NNE'!$U$2:$U$707,"Sim")+SUMIFS('Faturamento NNE'!$Q$2:$Q$707,'Faturamento NNE'!$E$2:$E$707,'Infos Relatório'!$B$2,'Faturamento NNE'!$F$2:$F$707,'Infos Relatório'!$B60,'Faturamento NNE'!$AA$2:$AA$707,'Infos Relatório'!AA$1,'Faturamento NNE'!$U$2:$U$707,"Sim")</f>
        <v>0</v>
      </c>
      <c r="AE60" s="227" t="e">
        <f t="shared" si="3"/>
        <v>#DIV/0!</v>
      </c>
      <c r="AF60" s="545">
        <f>SUMIFS('Faturamento NNE'!$I$2:$I$707,'Faturamento NNE'!$E$2:$E$707,'Infos Relatório'!$B$2,'Faturamento NNE'!$F$2:$F$707,'Infos Relatório'!$B60,'Faturamento NNE'!$AA$2:$AA$707,'Infos Relatório'!AA$1)</f>
        <v>0</v>
      </c>
      <c r="AG60" s="541">
        <f>COUNTIFS('Faturamento NNE'!$E$2:$E$707,'Infos Relatório'!$B$2,'Faturamento NNE'!$F$2:$F$707,'Infos Relatório'!$B60,'Faturamento NNE'!$AA$2:$AA$707,'Infos Relatório'!AG$1)</f>
        <v>0</v>
      </c>
      <c r="AH60" s="542">
        <f>SUMIFS('Faturamento NNE'!$H$2:$H$707,'Faturamento NNE'!$E$2:$E$707,'Infos Relatório'!$B$2,'Faturamento NNE'!$F$2:$F$707,'Infos Relatório'!$B60,'Faturamento NNE'!$AA$2:$AA$707,'Infos Relatório'!AG$1)</f>
        <v>0</v>
      </c>
      <c r="AI60" s="542">
        <f>SUMIFS('Faturamento NNE'!$K$2:$K$707,'Faturamento NNE'!$E$2:$E$707,'Infos Relatório'!$B$2,'Faturamento NNE'!$F$2:$F$707,'Infos Relatório'!$B60,'Faturamento NNE'!$AA$2:$AA$707,'Infos Relatório'!AG$1)</f>
        <v>0</v>
      </c>
      <c r="AJ60" s="546">
        <f>SUMIFS('Faturamento NNE'!$P$2:$P$707,'Faturamento NNE'!$E$2:$E$707,'Infos Relatório'!$B$2,'Faturamento NNE'!$F$2:$F$707,'Infos Relatório'!$B60,'Faturamento NNE'!$AA$2:$AA$707,'Infos Relatório'!AG$1,'Faturamento NNE'!$U$2:$U$707,"Sim")+SUMIFS('Faturamento NNE'!$Q$2:$Q$707,'Faturamento NNE'!$E$2:$E$707,'Infos Relatório'!$B$2,'Faturamento NNE'!$F$2:$F$707,'Infos Relatório'!$B60,'Faturamento NNE'!$AA$2:$AA$707,'Infos Relatório'!AG$1,'Faturamento NNE'!$U$2:$U$707,"Sim")</f>
        <v>0</v>
      </c>
      <c r="AK60" s="227" t="e">
        <f t="shared" si="4"/>
        <v>#DIV/0!</v>
      </c>
      <c r="AL60" s="545">
        <f>SUMIFS('Faturamento NNE'!$I$2:$I$707,'Faturamento NNE'!$E$2:$E$707,'Infos Relatório'!$B$2,'Faturamento NNE'!$F$2:$F$707,'Infos Relatório'!$B60,'Faturamento NNE'!$AA$2:$AA$707,'Infos Relatório'!AG$1)</f>
        <v>0</v>
      </c>
      <c r="AM60" s="541">
        <f>COUNTIFS('Faturamento NNE'!$E$2:$E$707,'Infos Relatório'!$B$2,'Faturamento NNE'!$F$2:$F$707,'Infos Relatório'!$B60,'Faturamento NNE'!$AA$2:$AA$707,'Infos Relatório'!AM$1)</f>
        <v>0</v>
      </c>
      <c r="AN60" s="542">
        <f>SUMIFS('Faturamento NNE'!$H$2:$H$707,'Faturamento NNE'!$E$2:$E$707,'Infos Relatório'!$B$2,'Faturamento NNE'!$F$2:$F$707,'Infos Relatório'!$B60,'Faturamento NNE'!$AA$2:$AA$707,'Infos Relatório'!AM$1)</f>
        <v>0</v>
      </c>
      <c r="AO60" s="542">
        <f>SUMIFS('Faturamento NNE'!$K$2:$K$707,'Faturamento NNE'!$E$2:$E$707,'Infos Relatório'!$B$2,'Faturamento NNE'!$F$2:$F$707,'Infos Relatório'!$B60,'Faturamento NNE'!$AA$2:$AA$707,'Infos Relatório'!AM$1)</f>
        <v>0</v>
      </c>
      <c r="AP60" s="546">
        <f>SUMIFS('Faturamento NNE'!$P$2:$P$707,'Faturamento NNE'!$E$2:$E$707,'Infos Relatório'!$B$2,'Faturamento NNE'!$F$2:$F$707,'Infos Relatório'!$B60,'Faturamento NNE'!$AA$2:$AA$707,'Infos Relatório'!AM$1,'Faturamento NNE'!$U$2:$U$707,"Sim")+SUMIFS('Faturamento NNE'!$Q$2:$Q$707,'Faturamento NNE'!$E$2:$E$707,'Infos Relatório'!$B$2,'Faturamento NNE'!$F$2:$F$707,'Infos Relatório'!$B60,'Faturamento NNE'!$AA$2:$AA$707,'Infos Relatório'!AM$1,'Faturamento NNE'!$U$2:$U$707,"Sim")</f>
        <v>0</v>
      </c>
      <c r="AQ60" s="227" t="e">
        <f t="shared" si="5"/>
        <v>#DIV/0!</v>
      </c>
      <c r="AR60" s="545">
        <f>SUMIFS('Faturamento NNE'!$I$2:$I$707,'Faturamento NNE'!$E$2:$E$707,'Infos Relatório'!$B$2,'Faturamento NNE'!$F$2:$F$707,'Infos Relatório'!$B60,'Faturamento NNE'!$AA$2:$AA$707,'Infos Relatório'!AM$1)</f>
        <v>0</v>
      </c>
      <c r="AS60" s="541">
        <f>COUNTIFS('Faturamento NNE'!$E$2:$E$707,'Infos Relatório'!$B$2,'Faturamento NNE'!$F$2:$F$707,'Infos Relatório'!$B60,'Faturamento NNE'!$AA$2:$AA$707,'Infos Relatório'!AS$1)</f>
        <v>0</v>
      </c>
      <c r="AT60" s="542">
        <f>SUMIFS('Faturamento NNE'!$H$2:$H$707,'Faturamento NNE'!$E$2:$E$707,'Infos Relatório'!$B$2,'Faturamento NNE'!$F$2:$F$707,'Infos Relatório'!$B60,'Faturamento NNE'!$AA$2:$AA$707,'Infos Relatório'!AS$1)</f>
        <v>0</v>
      </c>
      <c r="AU60" s="542">
        <f>SUMIFS('Faturamento NNE'!$K$2:$K$707,'Faturamento NNE'!$E$2:$E$707,'Infos Relatório'!$B$2,'Faturamento NNE'!$F$2:$F$707,'Infos Relatório'!$B60,'Faturamento NNE'!$AA$2:$AA$707,'Infos Relatório'!AS$1)</f>
        <v>0</v>
      </c>
      <c r="AV60" s="546">
        <f>SUMIFS('Faturamento NNE'!$P$2:$P$707,'Faturamento NNE'!$E$2:$E$707,'Infos Relatório'!$B$2,'Faturamento NNE'!$F$2:$F$707,'Infos Relatório'!$B60,'Faturamento NNE'!$AA$2:$AA$707,'Infos Relatório'!AS$1,'Faturamento NNE'!$U$2:$U$707,"Sim")+SUMIFS('Faturamento NNE'!$Q$2:$Q$707,'Faturamento NNE'!$E$2:$E$707,'Infos Relatório'!$B$2,'Faturamento NNE'!$F$2:$F$707,'Infos Relatório'!$B60,'Faturamento NNE'!$AA$2:$AA$707,'Infos Relatório'!AS$1,'Faturamento NNE'!$U$2:$U$707,"Sim")</f>
        <v>0</v>
      </c>
      <c r="AW60" s="227" t="e">
        <f t="shared" si="6"/>
        <v>#DIV/0!</v>
      </c>
      <c r="AX60" s="545">
        <f>SUMIFS('Faturamento NNE'!$I$2:$I$707,'Faturamento NNE'!$E$2:$E$707,'Infos Relatório'!$B$2,'Faturamento NNE'!$F$2:$F$707,'Infos Relatório'!$B60,'Faturamento NNE'!$AA$2:$AA$707,'Infos Relatório'!AS$1)</f>
        <v>0</v>
      </c>
      <c r="AY60" s="541">
        <f>COUNTIFS('Faturamento NNE'!$E$2:$E$707,'Infos Relatório'!$B$2,'Faturamento NNE'!$F$2:$F$707,'Infos Relatório'!$B60,'Faturamento NNE'!$AA$2:$AA$707,'Infos Relatório'!AY$1)</f>
        <v>0</v>
      </c>
      <c r="AZ60" s="542">
        <f>SUMIFS('Faturamento NNE'!$H$2:$H$707,'Faturamento NNE'!$E$2:$E$707,'Infos Relatório'!$B$2,'Faturamento NNE'!$F$2:$F$707,'Infos Relatório'!$B60,'Faturamento NNE'!$AA$2:$AA$707,'Infos Relatório'!AY$1)</f>
        <v>0</v>
      </c>
      <c r="BA60" s="542">
        <f>SUMIFS('Faturamento NNE'!$K$2:$K$707,'Faturamento NNE'!$E$2:$E$707,'Infos Relatório'!$B$2,'Faturamento NNE'!$F$2:$F$707,'Infos Relatório'!$B60,'Faturamento NNE'!$AA$2:$AA$707,'Infos Relatório'!AY$1)</f>
        <v>0</v>
      </c>
      <c r="BB60" s="546">
        <f>SUMIFS('Faturamento NNE'!$P$2:$P$707,'Faturamento NNE'!$E$2:$E$707,'Infos Relatório'!$B$2,'Faturamento NNE'!$F$2:$F$707,'Infos Relatório'!$B60,'Faturamento NNE'!$AA$2:$AA$707,'Infos Relatório'!AY$1,'Faturamento NNE'!$U$2:$U$707,"Sim")+SUMIFS('Faturamento NNE'!$Q$2:$Q$707,'Faturamento NNE'!$E$2:$E$707,'Infos Relatório'!$B$2,'Faturamento NNE'!$F$2:$F$707,'Infos Relatório'!$B60,'Faturamento NNE'!$AA$2:$AA$707,'Infos Relatório'!AY$1,'Faturamento NNE'!$U$2:$U$707,"Sim")</f>
        <v>0</v>
      </c>
      <c r="BC60" s="227" t="e">
        <f t="shared" si="7"/>
        <v>#DIV/0!</v>
      </c>
      <c r="BD60" s="545">
        <f>SUMIFS('Faturamento NNE'!$I$2:$I$707,'Faturamento NNE'!$E$2:$E$707,'Infos Relatório'!$B$2,'Faturamento NNE'!$F$2:$F$707,'Infos Relatório'!$B60,'Faturamento NNE'!$AA$2:$AA$707,'Infos Relatório'!AY$1)</f>
        <v>0</v>
      </c>
      <c r="BE60" s="541">
        <f>COUNTIFS('Faturamento NNE'!$E$2:$E$707,'Infos Relatório'!$B$2,'Faturamento NNE'!$F$2:$F$707,'Infos Relatório'!$B60,'Faturamento NNE'!$AA$2:$AA$707,'Infos Relatório'!BE$1)</f>
        <v>0</v>
      </c>
      <c r="BF60" s="542">
        <f>SUMIFS('Faturamento NNE'!$H$2:$H$707,'Faturamento NNE'!$E$2:$E$707,'Infos Relatório'!$B$2,'Faturamento NNE'!$F$2:$F$707,'Infos Relatório'!$B60,'Faturamento NNE'!$AA$2:$AA$707,'Infos Relatório'!BE$1)</f>
        <v>0</v>
      </c>
      <c r="BG60" s="542">
        <f>SUMIFS('Faturamento NNE'!$K$2:$K$707,'Faturamento NNE'!$E$2:$E$707,'Infos Relatório'!$B$2,'Faturamento NNE'!$F$2:$F$707,'Infos Relatório'!$B60,'Faturamento NNE'!$AA$2:$AA$707,'Infos Relatório'!BE$1)</f>
        <v>0</v>
      </c>
      <c r="BH60" s="546">
        <f>SUMIFS('Faturamento NNE'!$P$2:$P$707,'Faturamento NNE'!$E$2:$E$707,'Infos Relatório'!$B$2,'Faturamento NNE'!$F$2:$F$707,'Infos Relatório'!$B60,'Faturamento NNE'!$AA$2:$AA$707,'Infos Relatório'!BE$1,'Faturamento NNE'!$U$2:$U$707,"Sim")+SUMIFS('Faturamento NNE'!$Q$2:$Q$707,'Faturamento NNE'!$E$2:$E$707,'Infos Relatório'!$B$2,'Faturamento NNE'!$F$2:$F$707,'Infos Relatório'!$B60,'Faturamento NNE'!$AA$2:$AA$707,'Infos Relatório'!BE$1,'Faturamento NNE'!$U$2:$U$707,"Sim")</f>
        <v>0</v>
      </c>
      <c r="BI60" s="227" t="e">
        <f t="shared" si="8"/>
        <v>#DIV/0!</v>
      </c>
      <c r="BJ60" s="545">
        <f>SUMIFS('Faturamento NNE'!$I$2:$I$707,'Faturamento NNE'!$E$2:$E$707,'Infos Relatório'!$B$2,'Faturamento NNE'!$F$2:$F$707,'Infos Relatório'!$B60,'Faturamento NNE'!$AA$2:$AA$707,'Infos Relatório'!BE$1)</f>
        <v>0</v>
      </c>
      <c r="BK60" s="541">
        <f>COUNTIFS('Faturamento NNE'!$E$2:$E$707,'Infos Relatório'!$B$2,'Faturamento NNE'!$F$2:$F$707,'Infos Relatório'!$B60,'Faturamento NNE'!$AA$2:$AA$707,'Infos Relatório'!BK$1)</f>
        <v>0</v>
      </c>
      <c r="BL60" s="542">
        <f>SUMIFS('Faturamento NNE'!$H$2:$H$707,'Faturamento NNE'!$E$2:$E$707,'Infos Relatório'!$B$2,'Faturamento NNE'!$F$2:$F$707,'Infos Relatório'!$B60,'Faturamento NNE'!$AA$2:$AA$707,'Infos Relatório'!BK$1)</f>
        <v>0</v>
      </c>
      <c r="BM60" s="542">
        <f>SUMIFS('Faturamento NNE'!$K$2:$K$707,'Faturamento NNE'!$E$2:$E$707,'Infos Relatório'!$B$2,'Faturamento NNE'!$F$2:$F$707,'Infos Relatório'!$B60,'Faturamento NNE'!$AA$2:$AA$707,'Infos Relatório'!BK$1)</f>
        <v>0</v>
      </c>
      <c r="BN60" s="546">
        <f>SUMIFS('Faturamento NNE'!$P$2:$P$707,'Faturamento NNE'!$E$2:$E$707,'Infos Relatório'!$B$2,'Faturamento NNE'!$F$2:$F$707,'Infos Relatório'!$B60,'Faturamento NNE'!$AA$2:$AA$707,'Infos Relatório'!BK$1,'Faturamento NNE'!$U$2:$U$707,"Sim")+SUMIFS('Faturamento NNE'!$Q$2:$Q$707,'Faturamento NNE'!$E$2:$E$707,'Infos Relatório'!$B$2,'Faturamento NNE'!$F$2:$F$707,'Infos Relatório'!$B60,'Faturamento NNE'!$AA$2:$AA$707,'Infos Relatório'!BK$1,'Faturamento NNE'!$U$2:$U$707,"Sim")</f>
        <v>0</v>
      </c>
      <c r="BO60" s="227" t="e">
        <f t="shared" si="9"/>
        <v>#DIV/0!</v>
      </c>
      <c r="BP60" s="545">
        <f>SUMIFS('Faturamento NNE'!$I$2:$I$707,'Faturamento NNE'!$E$2:$E$707,'Infos Relatório'!$B$2,'Faturamento NNE'!$F$2:$F$707,'Infos Relatório'!$B60,'Faturamento NNE'!$AA$2:$AA$707,'Infos Relatório'!BK$1)</f>
        <v>0</v>
      </c>
      <c r="BQ60" s="541">
        <f>COUNTIFS('Faturamento NNE'!$E$2:$E$707,'Infos Relatório'!$B$2,'Faturamento NNE'!$F$2:$F$707,'Infos Relatório'!$B60,'Faturamento NNE'!$AA$2:$AA$707,'Infos Relatório'!BQ$1)</f>
        <v>0</v>
      </c>
      <c r="BR60" s="542">
        <f>SUMIFS('Faturamento NNE'!$H$2:$H$707,'Faturamento NNE'!$E$2:$E$707,'Infos Relatório'!$B$2,'Faturamento NNE'!$F$2:$F$707,'Infos Relatório'!$B60,'Faturamento NNE'!$AA$2:$AA$707,'Infos Relatório'!BQ$1)</f>
        <v>0</v>
      </c>
      <c r="BS60" s="542">
        <f>SUMIFS('Faturamento NNE'!$K$2:$K$707,'Faturamento NNE'!$E$2:$E$707,'Infos Relatório'!$B$2,'Faturamento NNE'!$F$2:$F$707,'Infos Relatório'!$B60,'Faturamento NNE'!$AA$2:$AA$707,'Infos Relatório'!BQ$1)</f>
        <v>0</v>
      </c>
      <c r="BT60" s="546">
        <f>SUMIFS('Faturamento NNE'!$P$2:$P$707,'Faturamento NNE'!$E$2:$E$707,'Infos Relatório'!$B$2,'Faturamento NNE'!$F$2:$F$707,'Infos Relatório'!$B60,'Faturamento NNE'!$AA$2:$AA$707,'Infos Relatório'!BQ$1,'Faturamento NNE'!$U$2:$U$707,"Sim")+SUMIFS('Faturamento NNE'!$Q$2:$Q$707,'Faturamento NNE'!$E$2:$E$707,'Infos Relatório'!$B$2,'Faturamento NNE'!$F$2:$F$707,'Infos Relatório'!$B60,'Faturamento NNE'!$AA$2:$AA$707,'Infos Relatório'!BQ$1,'Faturamento NNE'!$U$2:$U$707,"Sim")</f>
        <v>0</v>
      </c>
      <c r="BU60" s="227" t="e">
        <f t="shared" si="10"/>
        <v>#DIV/0!</v>
      </c>
      <c r="BV60" s="545">
        <f>SUMIFS('Faturamento NNE'!$I$2:$I$707,'Faturamento NNE'!$E$2:$E$707,'Infos Relatório'!$B$2,'Faturamento NNE'!$F$2:$F$707,'Infos Relatório'!$B60,'Faturamento NNE'!$AA$2:$AA$707,'Infos Relatório'!BQ$1)</f>
        <v>0</v>
      </c>
    </row>
    <row r="61" spans="2:74">
      <c r="B61" s="217" t="s">
        <v>188</v>
      </c>
      <c r="C61" s="541">
        <f>COUNTIFS('Faturamento NNE'!$E$2:$E$707,'Infos Relatório'!$B$2,'Faturamento NNE'!$F$2:$F$707,'Infos Relatório'!$B61,'Faturamento NNE'!$AA$2:$AA$707,'Infos Relatório'!C$1)</f>
        <v>0</v>
      </c>
      <c r="D61" s="542">
        <f>SUMIFS('Faturamento NNE'!$H$2:$H$707,'Faturamento NNE'!$E$2:$E$707,'Infos Relatório'!$B$2,'Faturamento NNE'!$F$2:$F$707,'Infos Relatório'!$B61,'Faturamento NNE'!$AA$2:$AA$707,'Infos Relatório'!C$1)</f>
        <v>0</v>
      </c>
      <c r="E61" s="543">
        <f>SUMIFS('Faturamento NNE'!$K$2:$K$707,'Faturamento NNE'!$E$2:$E$707,'Infos Relatório'!$B$2,'Faturamento NNE'!$F$2:$F$707,'Infos Relatório'!$B61,'Faturamento NNE'!$AA$2:$AA$707,'Infos Relatório'!C$1)</f>
        <v>0</v>
      </c>
      <c r="F61" s="544">
        <f>SUMIFS('Faturamento NNE'!$P$2:$P$707,'Faturamento NNE'!$E$2:$E$707,'Infos Relatório'!$B$2,'Faturamento NNE'!$F$2:$F$707,'Infos Relatório'!$B61,'Faturamento NNE'!$AA$2:$AA$707,'Infos Relatório'!C$1,'Faturamento NNE'!$U$2:$U$707,"Sim")+SUMIFS('Faturamento NNE'!$Q$2:$Q$707,'Faturamento NNE'!$E$2:$E$707,'Infos Relatório'!$B$2,'Faturamento NNE'!$F$2:$F$707,'Infos Relatório'!$B61,'Faturamento NNE'!$AA$2:$AA$707,'Infos Relatório'!C$1,'Faturamento NNE'!$U$2:$U$707,"Sim")</f>
        <v>0</v>
      </c>
      <c r="G61" s="283" t="e">
        <f t="shared" si="11"/>
        <v>#DIV/0!</v>
      </c>
      <c r="H61" s="545">
        <f>SUMIFS('Faturamento NNE'!$I$2:$I$707,'Faturamento NNE'!$E$2:$E$707,'Infos Relatório'!$B$2,'Faturamento NNE'!$F$2:$F$707,'Infos Relatório'!$B61,'Faturamento NNE'!$AA$2:$AA$707,'Infos Relatório'!C$1)</f>
        <v>0</v>
      </c>
      <c r="I61" s="541">
        <f>COUNTIFS('Faturamento NNE'!$E$2:$E$707,'Infos Relatório'!$B$2,'Faturamento NNE'!$F$2:$F$707,'Infos Relatório'!$B61,'Faturamento NNE'!$AA$2:$AA$707,'Infos Relatório'!I$1)</f>
        <v>0</v>
      </c>
      <c r="J61" s="542">
        <f>SUMIFS('Faturamento NNE'!$H$2:$H$707,'Faturamento NNE'!$E$2:$E$707,'Infos Relatório'!$B$2,'Faturamento NNE'!$F$2:$F$707,'Infos Relatório'!$B61,'Faturamento NNE'!$AA$2:$AA$707,'Infos Relatório'!I$1)</f>
        <v>0</v>
      </c>
      <c r="K61" s="543">
        <f>SUMIFS('Faturamento NNE'!$K$2:$K$707,'Faturamento NNE'!$E$2:$E$707,'Infos Relatório'!$B$2,'Faturamento NNE'!$F$2:$F$707,'Infos Relatório'!$B61,'Faturamento NNE'!$AA$2:$AA$707,'Infos Relatório'!I$1)</f>
        <v>0</v>
      </c>
      <c r="L61" s="544">
        <f>SUMIFS('Faturamento NNE'!$P$2:$P$707,'Faturamento NNE'!$E$2:$E$707,'Infos Relatório'!$B$2,'Faturamento NNE'!$F$2:$F$707,'Infos Relatório'!$B61,'Faturamento NNE'!$AA$2:$AA$707,'Infos Relatório'!I$1,'Faturamento NNE'!$U$2:$U$707,"Sim")+SUMIFS('Faturamento NNE'!$Q$2:$Q$707,'Faturamento NNE'!$E$2:$E$707,'Infos Relatório'!$B$2,'Faturamento NNE'!$F$2:$F$707,'Infos Relatório'!$B61,'Faturamento NNE'!$AA$2:$AA$707,'Infos Relatório'!I$1,'Faturamento NNE'!$U$2:$U$707,"Sim")</f>
        <v>0</v>
      </c>
      <c r="M61" s="283" t="e">
        <f t="shared" si="0"/>
        <v>#DIV/0!</v>
      </c>
      <c r="N61" s="545">
        <f>SUMIFS('Faturamento NNE'!$I$2:$I$707,'Faturamento NNE'!$E$2:$E$707,'Infos Relatório'!$B$2,'Faturamento NNE'!$F$2:$F$707,'Infos Relatório'!$B61,'Faturamento NNE'!$AA$2:$AA$707,'Infos Relatório'!I$1)</f>
        <v>0</v>
      </c>
      <c r="O61" s="541">
        <f>COUNTIFS('Faturamento NNE'!$E$2:$E$707,'Infos Relatório'!$B$2,'Faturamento NNE'!$F$2:$F$707,'Infos Relatório'!$B61,'Faturamento NNE'!$AA$2:$AA$707,'Infos Relatório'!O$1)</f>
        <v>0</v>
      </c>
      <c r="P61" s="542">
        <f>SUMIFS('Faturamento NNE'!$H$2:$H$707,'Faturamento NNE'!$E$2:$E$707,'Infos Relatório'!$B$2,'Faturamento NNE'!$F$2:$F$707,'Infos Relatório'!$B61,'Faturamento NNE'!$AA$2:$AA$707,'Infos Relatório'!O$1)</f>
        <v>0</v>
      </c>
      <c r="Q61" s="542">
        <f>SUMIFS('Faturamento NNE'!$K$2:$K$707,'Faturamento NNE'!$E$2:$E$707,'Infos Relatório'!$B$2,'Faturamento NNE'!$F$2:$F$707,'Infos Relatório'!$B61,'Faturamento NNE'!$AA$2:$AA$707,'Infos Relatório'!O$1)</f>
        <v>0</v>
      </c>
      <c r="R61" s="546">
        <f>SUMIFS('Faturamento NNE'!$P$2:$P$707,'Faturamento NNE'!$E$2:$E$707,'Infos Relatório'!$B$2,'Faturamento NNE'!$F$2:$F$707,'Infos Relatório'!$B61,'Faturamento NNE'!$AA$2:$AA$707,'Infos Relatório'!O$1,'Faturamento NNE'!$U$2:$U$707,"Sim")+SUMIFS('Faturamento NNE'!$Q$2:$Q$707,'Faturamento NNE'!$E$2:$E$707,'Infos Relatório'!$B$2,'Faturamento NNE'!$F$2:$F$707,'Infos Relatório'!$B61,'Faturamento NNE'!$AA$2:$AA$707,'Infos Relatório'!O$1,'Faturamento NNE'!$U$2:$U$707,"Sim")</f>
        <v>0</v>
      </c>
      <c r="S61" s="227" t="e">
        <f t="shared" si="1"/>
        <v>#DIV/0!</v>
      </c>
      <c r="T61" s="545">
        <f>SUMIFS('Faturamento NNE'!$I$2:$I$707,'Faturamento NNE'!$E$2:$E$707,'Infos Relatório'!$B$2,'Faturamento NNE'!$F$2:$F$707,'Infos Relatório'!$B61,'Faturamento NNE'!$AA$2:$AA$707,'Infos Relatório'!O$1)</f>
        <v>0</v>
      </c>
      <c r="U61" s="541">
        <f>COUNTIFS('Faturamento NNE'!$E$2:$E$707,'Infos Relatório'!$B$2,'Faturamento NNE'!$F$2:$F$707,'Infos Relatório'!$B61,'Faturamento NNE'!$AA$2:$AA$707,'Infos Relatório'!U$1)</f>
        <v>0</v>
      </c>
      <c r="V61" s="542">
        <f>SUMIFS('Faturamento NNE'!$H$2:$H$707,'Faturamento NNE'!$E$2:$E$707,'Infos Relatório'!$B$2,'Faturamento NNE'!$F$2:$F$707,'Infos Relatório'!$B61,'Faturamento NNE'!$AA$2:$AA$707,'Infos Relatório'!U$1)</f>
        <v>0</v>
      </c>
      <c r="W61" s="542">
        <f>SUMIFS('Faturamento NNE'!$K$2:$K$707,'Faturamento NNE'!$E$2:$E$707,'Infos Relatório'!$B$2,'Faturamento NNE'!$F$2:$F$707,'Infos Relatório'!$B61,'Faturamento NNE'!$AA$2:$AA$707,'Infos Relatório'!U$1)</f>
        <v>0</v>
      </c>
      <c r="X61" s="546">
        <f>SUMIFS('Faturamento NNE'!$P$2:$P$707,'Faturamento NNE'!$E$2:$E$707,'Infos Relatório'!$B$2,'Faturamento NNE'!$F$2:$F$707,'Infos Relatório'!$B61,'Faturamento NNE'!$AA$2:$AA$707,'Infos Relatório'!U$1,'Faturamento NNE'!$U$2:$U$707,"Sim")+SUMIFS('Faturamento NNE'!$Q$2:$Q$707,'Faturamento NNE'!$E$2:$E$707,'Infos Relatório'!$B$2,'Faturamento NNE'!$F$2:$F$707,'Infos Relatório'!$B61,'Faturamento NNE'!$AA$2:$AA$707,'Infos Relatório'!U$1,'Faturamento NNE'!$U$2:$U$707,"Sim")</f>
        <v>0</v>
      </c>
      <c r="Y61" s="227" t="e">
        <f t="shared" si="2"/>
        <v>#DIV/0!</v>
      </c>
      <c r="Z61" s="545">
        <f>SUMIFS('Faturamento NNE'!$I$2:$I$707,'Faturamento NNE'!$E$2:$E$707,'Infos Relatório'!$B$2,'Faturamento NNE'!$F$2:$F$707,'Infos Relatório'!$B61,'Faturamento NNE'!$AA$2:$AA$707,'Infos Relatório'!U$1)</f>
        <v>0</v>
      </c>
      <c r="AA61" s="541">
        <f>COUNTIFS('Faturamento NNE'!$E$2:$E$707,'Infos Relatório'!$B$2,'Faturamento NNE'!$F$2:$F$707,'Infos Relatório'!$B61,'Faturamento NNE'!$AA$2:$AA$707,'Infos Relatório'!AA$1)</f>
        <v>0</v>
      </c>
      <c r="AB61" s="542">
        <f>SUMIFS('Faturamento NNE'!$H$2:$H$707,'Faturamento NNE'!$E$2:$E$707,'Infos Relatório'!$B$2,'Faturamento NNE'!$F$2:$F$707,'Infos Relatório'!$B61,'Faturamento NNE'!$AA$2:$AA$707,'Infos Relatório'!AA$1)</f>
        <v>0</v>
      </c>
      <c r="AC61" s="542">
        <f>SUMIFS('Faturamento NNE'!$K$2:$K$707,'Faturamento NNE'!$E$2:$E$707,'Infos Relatório'!$B$2,'Faturamento NNE'!$F$2:$F$707,'Infos Relatório'!$B61,'Faturamento NNE'!$AA$2:$AA$707,'Infos Relatório'!AA$1)</f>
        <v>0</v>
      </c>
      <c r="AD61" s="546">
        <f>SUMIFS('Faturamento NNE'!$P$2:$P$707,'Faturamento NNE'!$E$2:$E$707,'Infos Relatório'!$B$2,'Faturamento NNE'!$F$2:$F$707,'Infos Relatório'!$B61,'Faturamento NNE'!$AA$2:$AA$707,'Infos Relatório'!AA$1,'Faturamento NNE'!$U$2:$U$707,"Sim")+SUMIFS('Faturamento NNE'!$Q$2:$Q$707,'Faturamento NNE'!$E$2:$E$707,'Infos Relatório'!$B$2,'Faturamento NNE'!$F$2:$F$707,'Infos Relatório'!$B61,'Faturamento NNE'!$AA$2:$AA$707,'Infos Relatório'!AA$1,'Faturamento NNE'!$U$2:$U$707,"Sim")</f>
        <v>0</v>
      </c>
      <c r="AE61" s="227" t="e">
        <f t="shared" si="3"/>
        <v>#DIV/0!</v>
      </c>
      <c r="AF61" s="545">
        <f>SUMIFS('Faturamento NNE'!$I$2:$I$707,'Faturamento NNE'!$E$2:$E$707,'Infos Relatório'!$B$2,'Faturamento NNE'!$F$2:$F$707,'Infos Relatório'!$B61,'Faturamento NNE'!$AA$2:$AA$707,'Infos Relatório'!AA$1)</f>
        <v>0</v>
      </c>
      <c r="AG61" s="541">
        <f>COUNTIFS('Faturamento NNE'!$E$2:$E$707,'Infos Relatório'!$B$2,'Faturamento NNE'!$F$2:$F$707,'Infos Relatório'!$B61,'Faturamento NNE'!$AA$2:$AA$707,'Infos Relatório'!AG$1)</f>
        <v>0</v>
      </c>
      <c r="AH61" s="542">
        <f>SUMIFS('Faturamento NNE'!$H$2:$H$707,'Faturamento NNE'!$E$2:$E$707,'Infos Relatório'!$B$2,'Faturamento NNE'!$F$2:$F$707,'Infos Relatório'!$B61,'Faturamento NNE'!$AA$2:$AA$707,'Infos Relatório'!AG$1)</f>
        <v>0</v>
      </c>
      <c r="AI61" s="542">
        <f>SUMIFS('Faturamento NNE'!$K$2:$K$707,'Faturamento NNE'!$E$2:$E$707,'Infos Relatório'!$B$2,'Faturamento NNE'!$F$2:$F$707,'Infos Relatório'!$B61,'Faturamento NNE'!$AA$2:$AA$707,'Infos Relatório'!AG$1)</f>
        <v>0</v>
      </c>
      <c r="AJ61" s="546">
        <f>SUMIFS('Faturamento NNE'!$P$2:$P$707,'Faturamento NNE'!$E$2:$E$707,'Infos Relatório'!$B$2,'Faturamento NNE'!$F$2:$F$707,'Infos Relatório'!$B61,'Faturamento NNE'!$AA$2:$AA$707,'Infos Relatório'!AG$1,'Faturamento NNE'!$U$2:$U$707,"Sim")+SUMIFS('Faturamento NNE'!$Q$2:$Q$707,'Faturamento NNE'!$E$2:$E$707,'Infos Relatório'!$B$2,'Faturamento NNE'!$F$2:$F$707,'Infos Relatório'!$B61,'Faturamento NNE'!$AA$2:$AA$707,'Infos Relatório'!AG$1,'Faturamento NNE'!$U$2:$U$707,"Sim")</f>
        <v>0</v>
      </c>
      <c r="AK61" s="227" t="e">
        <f t="shared" si="4"/>
        <v>#DIV/0!</v>
      </c>
      <c r="AL61" s="545">
        <f>SUMIFS('Faturamento NNE'!$I$2:$I$707,'Faturamento NNE'!$E$2:$E$707,'Infos Relatório'!$B$2,'Faturamento NNE'!$F$2:$F$707,'Infos Relatório'!$B61,'Faturamento NNE'!$AA$2:$AA$707,'Infos Relatório'!AG$1)</f>
        <v>0</v>
      </c>
      <c r="AM61" s="541">
        <f>COUNTIFS('Faturamento NNE'!$E$2:$E$707,'Infos Relatório'!$B$2,'Faturamento NNE'!$F$2:$F$707,'Infos Relatório'!$B61,'Faturamento NNE'!$AA$2:$AA$707,'Infos Relatório'!AM$1)</f>
        <v>0</v>
      </c>
      <c r="AN61" s="542">
        <f>SUMIFS('Faturamento NNE'!$H$2:$H$707,'Faturamento NNE'!$E$2:$E$707,'Infos Relatório'!$B$2,'Faturamento NNE'!$F$2:$F$707,'Infos Relatório'!$B61,'Faturamento NNE'!$AA$2:$AA$707,'Infos Relatório'!AM$1)</f>
        <v>0</v>
      </c>
      <c r="AO61" s="542">
        <f>SUMIFS('Faturamento NNE'!$K$2:$K$707,'Faturamento NNE'!$E$2:$E$707,'Infos Relatório'!$B$2,'Faturamento NNE'!$F$2:$F$707,'Infos Relatório'!$B61,'Faturamento NNE'!$AA$2:$AA$707,'Infos Relatório'!AM$1)</f>
        <v>0</v>
      </c>
      <c r="AP61" s="546">
        <f>SUMIFS('Faturamento NNE'!$P$2:$P$707,'Faturamento NNE'!$E$2:$E$707,'Infos Relatório'!$B$2,'Faturamento NNE'!$F$2:$F$707,'Infos Relatório'!$B61,'Faturamento NNE'!$AA$2:$AA$707,'Infos Relatório'!AM$1,'Faturamento NNE'!$U$2:$U$707,"Sim")+SUMIFS('Faturamento NNE'!$Q$2:$Q$707,'Faturamento NNE'!$E$2:$E$707,'Infos Relatório'!$B$2,'Faturamento NNE'!$F$2:$F$707,'Infos Relatório'!$B61,'Faturamento NNE'!$AA$2:$AA$707,'Infos Relatório'!AM$1,'Faturamento NNE'!$U$2:$U$707,"Sim")</f>
        <v>0</v>
      </c>
      <c r="AQ61" s="227" t="e">
        <f t="shared" si="5"/>
        <v>#DIV/0!</v>
      </c>
      <c r="AR61" s="545">
        <f>SUMIFS('Faturamento NNE'!$I$2:$I$707,'Faturamento NNE'!$E$2:$E$707,'Infos Relatório'!$B$2,'Faturamento NNE'!$F$2:$F$707,'Infos Relatório'!$B61,'Faturamento NNE'!$AA$2:$AA$707,'Infos Relatório'!AM$1)</f>
        <v>0</v>
      </c>
      <c r="AS61" s="541">
        <f>COUNTIFS('Faturamento NNE'!$E$2:$E$707,'Infos Relatório'!$B$2,'Faturamento NNE'!$F$2:$F$707,'Infos Relatório'!$B61,'Faturamento NNE'!$AA$2:$AA$707,'Infos Relatório'!AS$1)</f>
        <v>0</v>
      </c>
      <c r="AT61" s="542">
        <f>SUMIFS('Faturamento NNE'!$H$2:$H$707,'Faturamento NNE'!$E$2:$E$707,'Infos Relatório'!$B$2,'Faturamento NNE'!$F$2:$F$707,'Infos Relatório'!$B61,'Faturamento NNE'!$AA$2:$AA$707,'Infos Relatório'!AS$1)</f>
        <v>0</v>
      </c>
      <c r="AU61" s="542">
        <f>SUMIFS('Faturamento NNE'!$K$2:$K$707,'Faturamento NNE'!$E$2:$E$707,'Infos Relatório'!$B$2,'Faturamento NNE'!$F$2:$F$707,'Infos Relatório'!$B61,'Faturamento NNE'!$AA$2:$AA$707,'Infos Relatório'!AS$1)</f>
        <v>0</v>
      </c>
      <c r="AV61" s="546">
        <f>SUMIFS('Faturamento NNE'!$P$2:$P$707,'Faturamento NNE'!$E$2:$E$707,'Infos Relatório'!$B$2,'Faturamento NNE'!$F$2:$F$707,'Infos Relatório'!$B61,'Faturamento NNE'!$AA$2:$AA$707,'Infos Relatório'!AS$1,'Faturamento NNE'!$U$2:$U$707,"Sim")+SUMIFS('Faturamento NNE'!$Q$2:$Q$707,'Faturamento NNE'!$E$2:$E$707,'Infos Relatório'!$B$2,'Faturamento NNE'!$F$2:$F$707,'Infos Relatório'!$B61,'Faturamento NNE'!$AA$2:$AA$707,'Infos Relatório'!AS$1,'Faturamento NNE'!$U$2:$U$707,"Sim")</f>
        <v>0</v>
      </c>
      <c r="AW61" s="227" t="e">
        <f t="shared" si="6"/>
        <v>#DIV/0!</v>
      </c>
      <c r="AX61" s="545">
        <f>SUMIFS('Faturamento NNE'!$I$2:$I$707,'Faturamento NNE'!$E$2:$E$707,'Infos Relatório'!$B$2,'Faturamento NNE'!$F$2:$F$707,'Infos Relatório'!$B61,'Faturamento NNE'!$AA$2:$AA$707,'Infos Relatório'!AS$1)</f>
        <v>0</v>
      </c>
      <c r="AY61" s="541">
        <f>COUNTIFS('Faturamento NNE'!$E$2:$E$707,'Infos Relatório'!$B$2,'Faturamento NNE'!$F$2:$F$707,'Infos Relatório'!$B61,'Faturamento NNE'!$AA$2:$AA$707,'Infos Relatório'!AY$1)</f>
        <v>0</v>
      </c>
      <c r="AZ61" s="542">
        <f>SUMIFS('Faturamento NNE'!$H$2:$H$707,'Faturamento NNE'!$E$2:$E$707,'Infos Relatório'!$B$2,'Faturamento NNE'!$F$2:$F$707,'Infos Relatório'!$B61,'Faturamento NNE'!$AA$2:$AA$707,'Infos Relatório'!AY$1)</f>
        <v>0</v>
      </c>
      <c r="BA61" s="542">
        <f>SUMIFS('Faturamento NNE'!$K$2:$K$707,'Faturamento NNE'!$E$2:$E$707,'Infos Relatório'!$B$2,'Faturamento NNE'!$F$2:$F$707,'Infos Relatório'!$B61,'Faturamento NNE'!$AA$2:$AA$707,'Infos Relatório'!AY$1)</f>
        <v>0</v>
      </c>
      <c r="BB61" s="546">
        <f>SUMIFS('Faturamento NNE'!$P$2:$P$707,'Faturamento NNE'!$E$2:$E$707,'Infos Relatório'!$B$2,'Faturamento NNE'!$F$2:$F$707,'Infos Relatório'!$B61,'Faturamento NNE'!$AA$2:$AA$707,'Infos Relatório'!AY$1,'Faturamento NNE'!$U$2:$U$707,"Sim")+SUMIFS('Faturamento NNE'!$Q$2:$Q$707,'Faturamento NNE'!$E$2:$E$707,'Infos Relatório'!$B$2,'Faturamento NNE'!$F$2:$F$707,'Infos Relatório'!$B61,'Faturamento NNE'!$AA$2:$AA$707,'Infos Relatório'!AY$1,'Faturamento NNE'!$U$2:$U$707,"Sim")</f>
        <v>0</v>
      </c>
      <c r="BC61" s="227" t="e">
        <f t="shared" si="7"/>
        <v>#DIV/0!</v>
      </c>
      <c r="BD61" s="545">
        <f>SUMIFS('Faturamento NNE'!$I$2:$I$707,'Faturamento NNE'!$E$2:$E$707,'Infos Relatório'!$B$2,'Faturamento NNE'!$F$2:$F$707,'Infos Relatório'!$B61,'Faturamento NNE'!$AA$2:$AA$707,'Infos Relatório'!AY$1)</f>
        <v>0</v>
      </c>
      <c r="BE61" s="541">
        <f>COUNTIFS('Faturamento NNE'!$E$2:$E$707,'Infos Relatório'!$B$2,'Faturamento NNE'!$F$2:$F$707,'Infos Relatório'!$B61,'Faturamento NNE'!$AA$2:$AA$707,'Infos Relatório'!BE$1)</f>
        <v>0</v>
      </c>
      <c r="BF61" s="542">
        <f>SUMIFS('Faturamento NNE'!$H$2:$H$707,'Faturamento NNE'!$E$2:$E$707,'Infos Relatório'!$B$2,'Faturamento NNE'!$F$2:$F$707,'Infos Relatório'!$B61,'Faturamento NNE'!$AA$2:$AA$707,'Infos Relatório'!BE$1)</f>
        <v>0</v>
      </c>
      <c r="BG61" s="542">
        <f>SUMIFS('Faturamento NNE'!$K$2:$K$707,'Faturamento NNE'!$E$2:$E$707,'Infos Relatório'!$B$2,'Faturamento NNE'!$F$2:$F$707,'Infos Relatório'!$B61,'Faturamento NNE'!$AA$2:$AA$707,'Infos Relatório'!BE$1)</f>
        <v>0</v>
      </c>
      <c r="BH61" s="546">
        <f>SUMIFS('Faturamento NNE'!$P$2:$P$707,'Faturamento NNE'!$E$2:$E$707,'Infos Relatório'!$B$2,'Faturamento NNE'!$F$2:$F$707,'Infos Relatório'!$B61,'Faturamento NNE'!$AA$2:$AA$707,'Infos Relatório'!BE$1,'Faturamento NNE'!$U$2:$U$707,"Sim")+SUMIFS('Faturamento NNE'!$Q$2:$Q$707,'Faturamento NNE'!$E$2:$E$707,'Infos Relatório'!$B$2,'Faturamento NNE'!$F$2:$F$707,'Infos Relatório'!$B61,'Faturamento NNE'!$AA$2:$AA$707,'Infos Relatório'!BE$1,'Faturamento NNE'!$U$2:$U$707,"Sim")</f>
        <v>0</v>
      </c>
      <c r="BI61" s="227" t="e">
        <f t="shared" si="8"/>
        <v>#DIV/0!</v>
      </c>
      <c r="BJ61" s="545">
        <f>SUMIFS('Faturamento NNE'!$I$2:$I$707,'Faturamento NNE'!$E$2:$E$707,'Infos Relatório'!$B$2,'Faturamento NNE'!$F$2:$F$707,'Infos Relatório'!$B61,'Faturamento NNE'!$AA$2:$AA$707,'Infos Relatório'!BE$1)</f>
        <v>0</v>
      </c>
      <c r="BK61" s="541">
        <f>COUNTIFS('Faturamento NNE'!$E$2:$E$707,'Infos Relatório'!$B$2,'Faturamento NNE'!$F$2:$F$707,'Infos Relatório'!$B61,'Faturamento NNE'!$AA$2:$AA$707,'Infos Relatório'!BK$1)</f>
        <v>0</v>
      </c>
      <c r="BL61" s="542">
        <f>SUMIFS('Faturamento NNE'!$H$2:$H$707,'Faturamento NNE'!$E$2:$E$707,'Infos Relatório'!$B$2,'Faturamento NNE'!$F$2:$F$707,'Infos Relatório'!$B61,'Faturamento NNE'!$AA$2:$AA$707,'Infos Relatório'!BK$1)</f>
        <v>0</v>
      </c>
      <c r="BM61" s="542">
        <f>SUMIFS('Faturamento NNE'!$K$2:$K$707,'Faturamento NNE'!$E$2:$E$707,'Infos Relatório'!$B$2,'Faturamento NNE'!$F$2:$F$707,'Infos Relatório'!$B61,'Faturamento NNE'!$AA$2:$AA$707,'Infos Relatório'!BK$1)</f>
        <v>0</v>
      </c>
      <c r="BN61" s="546">
        <f>SUMIFS('Faturamento NNE'!$P$2:$P$707,'Faturamento NNE'!$E$2:$E$707,'Infos Relatório'!$B$2,'Faturamento NNE'!$F$2:$F$707,'Infos Relatório'!$B61,'Faturamento NNE'!$AA$2:$AA$707,'Infos Relatório'!BK$1,'Faturamento NNE'!$U$2:$U$707,"Sim")+SUMIFS('Faturamento NNE'!$Q$2:$Q$707,'Faturamento NNE'!$E$2:$E$707,'Infos Relatório'!$B$2,'Faturamento NNE'!$F$2:$F$707,'Infos Relatório'!$B61,'Faturamento NNE'!$AA$2:$AA$707,'Infos Relatório'!BK$1,'Faturamento NNE'!$U$2:$U$707,"Sim")</f>
        <v>0</v>
      </c>
      <c r="BO61" s="227" t="e">
        <f t="shared" si="9"/>
        <v>#DIV/0!</v>
      </c>
      <c r="BP61" s="545">
        <f>SUMIFS('Faturamento NNE'!$I$2:$I$707,'Faturamento NNE'!$E$2:$E$707,'Infos Relatório'!$B$2,'Faturamento NNE'!$F$2:$F$707,'Infos Relatório'!$B61,'Faturamento NNE'!$AA$2:$AA$707,'Infos Relatório'!BK$1)</f>
        <v>0</v>
      </c>
      <c r="BQ61" s="541">
        <f>COUNTIFS('Faturamento NNE'!$E$2:$E$707,'Infos Relatório'!$B$2,'Faturamento NNE'!$F$2:$F$707,'Infos Relatório'!$B61,'Faturamento NNE'!$AA$2:$AA$707,'Infos Relatório'!BQ$1)</f>
        <v>0</v>
      </c>
      <c r="BR61" s="542">
        <f>SUMIFS('Faturamento NNE'!$H$2:$H$707,'Faturamento NNE'!$E$2:$E$707,'Infos Relatório'!$B$2,'Faturamento NNE'!$F$2:$F$707,'Infos Relatório'!$B61,'Faturamento NNE'!$AA$2:$AA$707,'Infos Relatório'!BQ$1)</f>
        <v>0</v>
      </c>
      <c r="BS61" s="542">
        <f>SUMIFS('Faturamento NNE'!$K$2:$K$707,'Faturamento NNE'!$E$2:$E$707,'Infos Relatório'!$B$2,'Faturamento NNE'!$F$2:$F$707,'Infos Relatório'!$B61,'Faturamento NNE'!$AA$2:$AA$707,'Infos Relatório'!BQ$1)</f>
        <v>0</v>
      </c>
      <c r="BT61" s="546">
        <f>SUMIFS('Faturamento NNE'!$P$2:$P$707,'Faturamento NNE'!$E$2:$E$707,'Infos Relatório'!$B$2,'Faturamento NNE'!$F$2:$F$707,'Infos Relatório'!$B61,'Faturamento NNE'!$AA$2:$AA$707,'Infos Relatório'!BQ$1,'Faturamento NNE'!$U$2:$U$707,"Sim")+SUMIFS('Faturamento NNE'!$Q$2:$Q$707,'Faturamento NNE'!$E$2:$E$707,'Infos Relatório'!$B$2,'Faturamento NNE'!$F$2:$F$707,'Infos Relatório'!$B61,'Faturamento NNE'!$AA$2:$AA$707,'Infos Relatório'!BQ$1,'Faturamento NNE'!$U$2:$U$707,"Sim")</f>
        <v>0</v>
      </c>
      <c r="BU61" s="227" t="e">
        <f t="shared" si="10"/>
        <v>#DIV/0!</v>
      </c>
      <c r="BV61" s="545">
        <f>SUMIFS('Faturamento NNE'!$I$2:$I$707,'Faturamento NNE'!$E$2:$E$707,'Infos Relatório'!$B$2,'Faturamento NNE'!$F$2:$F$707,'Infos Relatório'!$B61,'Faturamento NNE'!$AA$2:$AA$707,'Infos Relatório'!BQ$1)</f>
        <v>0</v>
      </c>
    </row>
    <row r="62" spans="2:74">
      <c r="B62" s="217" t="s">
        <v>189</v>
      </c>
      <c r="C62" s="541">
        <f>COUNTIFS('Faturamento NNE'!$E$2:$E$707,'Infos Relatório'!$B$2,'Faturamento NNE'!$F$2:$F$707,'Infos Relatório'!$B62,'Faturamento NNE'!$AA$2:$AA$707,'Infos Relatório'!C$1)</f>
        <v>0</v>
      </c>
      <c r="D62" s="542">
        <f>SUMIFS('Faturamento NNE'!$H$2:$H$707,'Faturamento NNE'!$E$2:$E$707,'Infos Relatório'!$B$2,'Faturamento NNE'!$F$2:$F$707,'Infos Relatório'!$B62,'Faturamento NNE'!$AA$2:$AA$707,'Infos Relatório'!C$1)</f>
        <v>0</v>
      </c>
      <c r="E62" s="543">
        <f>SUMIFS('Faturamento NNE'!$K$2:$K$707,'Faturamento NNE'!$E$2:$E$707,'Infos Relatório'!$B$2,'Faturamento NNE'!$F$2:$F$707,'Infos Relatório'!$B62,'Faturamento NNE'!$AA$2:$AA$707,'Infos Relatório'!C$1)</f>
        <v>0</v>
      </c>
      <c r="F62" s="544">
        <f>SUMIFS('Faturamento NNE'!$P$2:$P$707,'Faturamento NNE'!$E$2:$E$707,'Infos Relatório'!$B$2,'Faturamento NNE'!$F$2:$F$707,'Infos Relatório'!$B62,'Faturamento NNE'!$AA$2:$AA$707,'Infos Relatório'!C$1,'Faturamento NNE'!$U$2:$U$707,"Sim")+SUMIFS('Faturamento NNE'!$Q$2:$Q$707,'Faturamento NNE'!$E$2:$E$707,'Infos Relatório'!$B$2,'Faturamento NNE'!$F$2:$F$707,'Infos Relatório'!$B62,'Faturamento NNE'!$AA$2:$AA$707,'Infos Relatório'!C$1,'Faturamento NNE'!$U$2:$U$707,"Sim")</f>
        <v>0</v>
      </c>
      <c r="G62" s="283" t="e">
        <f t="shared" si="11"/>
        <v>#DIV/0!</v>
      </c>
      <c r="H62" s="545">
        <f>SUMIFS('Faturamento NNE'!$I$2:$I$707,'Faturamento NNE'!$E$2:$E$707,'Infos Relatório'!$B$2,'Faturamento NNE'!$F$2:$F$707,'Infos Relatório'!$B62,'Faturamento NNE'!$AA$2:$AA$707,'Infos Relatório'!C$1)</f>
        <v>0</v>
      </c>
      <c r="I62" s="541">
        <f>COUNTIFS('Faturamento NNE'!$E$2:$E$707,'Infos Relatório'!$B$2,'Faturamento NNE'!$F$2:$F$707,'Infos Relatório'!$B62,'Faturamento NNE'!$AA$2:$AA$707,'Infos Relatório'!I$1)</f>
        <v>0</v>
      </c>
      <c r="J62" s="542">
        <f>SUMIFS('Faturamento NNE'!$H$2:$H$707,'Faturamento NNE'!$E$2:$E$707,'Infos Relatório'!$B$2,'Faturamento NNE'!$F$2:$F$707,'Infos Relatório'!$B62,'Faturamento NNE'!$AA$2:$AA$707,'Infos Relatório'!I$1)</f>
        <v>0</v>
      </c>
      <c r="K62" s="543">
        <f>SUMIFS('Faturamento NNE'!$K$2:$K$707,'Faturamento NNE'!$E$2:$E$707,'Infos Relatório'!$B$2,'Faturamento NNE'!$F$2:$F$707,'Infos Relatório'!$B62,'Faturamento NNE'!$AA$2:$AA$707,'Infos Relatório'!I$1)</f>
        <v>0</v>
      </c>
      <c r="L62" s="544">
        <f>SUMIFS('Faturamento NNE'!$P$2:$P$707,'Faturamento NNE'!$E$2:$E$707,'Infos Relatório'!$B$2,'Faturamento NNE'!$F$2:$F$707,'Infos Relatório'!$B62,'Faturamento NNE'!$AA$2:$AA$707,'Infos Relatório'!I$1,'Faturamento NNE'!$U$2:$U$707,"Sim")+SUMIFS('Faturamento NNE'!$Q$2:$Q$707,'Faturamento NNE'!$E$2:$E$707,'Infos Relatório'!$B$2,'Faturamento NNE'!$F$2:$F$707,'Infos Relatório'!$B62,'Faturamento NNE'!$AA$2:$AA$707,'Infos Relatório'!I$1,'Faturamento NNE'!$U$2:$U$707,"Sim")</f>
        <v>0</v>
      </c>
      <c r="M62" s="283" t="e">
        <f t="shared" si="0"/>
        <v>#DIV/0!</v>
      </c>
      <c r="N62" s="545">
        <f>SUMIFS('Faturamento NNE'!$I$2:$I$707,'Faturamento NNE'!$E$2:$E$707,'Infos Relatório'!$B$2,'Faturamento NNE'!$F$2:$F$707,'Infos Relatório'!$B62,'Faturamento NNE'!$AA$2:$AA$707,'Infos Relatório'!I$1)</f>
        <v>0</v>
      </c>
      <c r="O62" s="541">
        <f>COUNTIFS('Faturamento NNE'!$E$2:$E$707,'Infos Relatório'!$B$2,'Faturamento NNE'!$F$2:$F$707,'Infos Relatório'!$B62,'Faturamento NNE'!$AA$2:$AA$707,'Infos Relatório'!O$1)</f>
        <v>0</v>
      </c>
      <c r="P62" s="542">
        <f>SUMIFS('Faturamento NNE'!$H$2:$H$707,'Faturamento NNE'!$E$2:$E$707,'Infos Relatório'!$B$2,'Faturamento NNE'!$F$2:$F$707,'Infos Relatório'!$B62,'Faturamento NNE'!$AA$2:$AA$707,'Infos Relatório'!O$1)</f>
        <v>0</v>
      </c>
      <c r="Q62" s="542">
        <f>SUMIFS('Faturamento NNE'!$K$2:$K$707,'Faturamento NNE'!$E$2:$E$707,'Infos Relatório'!$B$2,'Faturamento NNE'!$F$2:$F$707,'Infos Relatório'!$B62,'Faturamento NNE'!$AA$2:$AA$707,'Infos Relatório'!O$1)</f>
        <v>0</v>
      </c>
      <c r="R62" s="546">
        <f>SUMIFS('Faturamento NNE'!$P$2:$P$707,'Faturamento NNE'!$E$2:$E$707,'Infos Relatório'!$B$2,'Faturamento NNE'!$F$2:$F$707,'Infos Relatório'!$B62,'Faturamento NNE'!$AA$2:$AA$707,'Infos Relatório'!O$1,'Faturamento NNE'!$U$2:$U$707,"Sim")+SUMIFS('Faturamento NNE'!$Q$2:$Q$707,'Faturamento NNE'!$E$2:$E$707,'Infos Relatório'!$B$2,'Faturamento NNE'!$F$2:$F$707,'Infos Relatório'!$B62,'Faturamento NNE'!$AA$2:$AA$707,'Infos Relatório'!O$1,'Faturamento NNE'!$U$2:$U$707,"Sim")</f>
        <v>0</v>
      </c>
      <c r="S62" s="227" t="e">
        <f t="shared" si="1"/>
        <v>#DIV/0!</v>
      </c>
      <c r="T62" s="545">
        <f>SUMIFS('Faturamento NNE'!$I$2:$I$707,'Faturamento NNE'!$E$2:$E$707,'Infos Relatório'!$B$2,'Faturamento NNE'!$F$2:$F$707,'Infos Relatório'!$B62,'Faturamento NNE'!$AA$2:$AA$707,'Infos Relatório'!O$1)</f>
        <v>0</v>
      </c>
      <c r="U62" s="541">
        <f>COUNTIFS('Faturamento NNE'!$E$2:$E$707,'Infos Relatório'!$B$2,'Faturamento NNE'!$F$2:$F$707,'Infos Relatório'!$B62,'Faturamento NNE'!$AA$2:$AA$707,'Infos Relatório'!U$1)</f>
        <v>0</v>
      </c>
      <c r="V62" s="542">
        <f>SUMIFS('Faturamento NNE'!$H$2:$H$707,'Faturamento NNE'!$E$2:$E$707,'Infos Relatório'!$B$2,'Faturamento NNE'!$F$2:$F$707,'Infos Relatório'!$B62,'Faturamento NNE'!$AA$2:$AA$707,'Infos Relatório'!U$1)</f>
        <v>0</v>
      </c>
      <c r="W62" s="542">
        <f>SUMIFS('Faturamento NNE'!$K$2:$K$707,'Faturamento NNE'!$E$2:$E$707,'Infos Relatório'!$B$2,'Faturamento NNE'!$F$2:$F$707,'Infos Relatório'!$B62,'Faturamento NNE'!$AA$2:$AA$707,'Infos Relatório'!U$1)</f>
        <v>0</v>
      </c>
      <c r="X62" s="546">
        <f>SUMIFS('Faturamento NNE'!$P$2:$P$707,'Faturamento NNE'!$E$2:$E$707,'Infos Relatório'!$B$2,'Faturamento NNE'!$F$2:$F$707,'Infos Relatório'!$B62,'Faturamento NNE'!$AA$2:$AA$707,'Infos Relatório'!U$1,'Faturamento NNE'!$U$2:$U$707,"Sim")+SUMIFS('Faturamento NNE'!$Q$2:$Q$707,'Faturamento NNE'!$E$2:$E$707,'Infos Relatório'!$B$2,'Faturamento NNE'!$F$2:$F$707,'Infos Relatório'!$B62,'Faturamento NNE'!$AA$2:$AA$707,'Infos Relatório'!U$1,'Faturamento NNE'!$U$2:$U$707,"Sim")</f>
        <v>0</v>
      </c>
      <c r="Y62" s="227" t="e">
        <f t="shared" si="2"/>
        <v>#DIV/0!</v>
      </c>
      <c r="Z62" s="545">
        <f>SUMIFS('Faturamento NNE'!$I$2:$I$707,'Faturamento NNE'!$E$2:$E$707,'Infos Relatório'!$B$2,'Faturamento NNE'!$F$2:$F$707,'Infos Relatório'!$B62,'Faturamento NNE'!$AA$2:$AA$707,'Infos Relatório'!U$1)</f>
        <v>0</v>
      </c>
      <c r="AA62" s="541">
        <f>COUNTIFS('Faturamento NNE'!$E$2:$E$707,'Infos Relatório'!$B$2,'Faturamento NNE'!$F$2:$F$707,'Infos Relatório'!$B62,'Faturamento NNE'!$AA$2:$AA$707,'Infos Relatório'!AA$1)</f>
        <v>0</v>
      </c>
      <c r="AB62" s="542">
        <f>SUMIFS('Faturamento NNE'!$H$2:$H$707,'Faturamento NNE'!$E$2:$E$707,'Infos Relatório'!$B$2,'Faturamento NNE'!$F$2:$F$707,'Infos Relatório'!$B62,'Faturamento NNE'!$AA$2:$AA$707,'Infos Relatório'!AA$1)</f>
        <v>0</v>
      </c>
      <c r="AC62" s="542">
        <f>SUMIFS('Faturamento NNE'!$K$2:$K$707,'Faturamento NNE'!$E$2:$E$707,'Infos Relatório'!$B$2,'Faturamento NNE'!$F$2:$F$707,'Infos Relatório'!$B62,'Faturamento NNE'!$AA$2:$AA$707,'Infos Relatório'!AA$1)</f>
        <v>0</v>
      </c>
      <c r="AD62" s="546">
        <f>SUMIFS('Faturamento NNE'!$P$2:$P$707,'Faturamento NNE'!$E$2:$E$707,'Infos Relatório'!$B$2,'Faturamento NNE'!$F$2:$F$707,'Infos Relatório'!$B62,'Faturamento NNE'!$AA$2:$AA$707,'Infos Relatório'!AA$1,'Faturamento NNE'!$U$2:$U$707,"Sim")+SUMIFS('Faturamento NNE'!$Q$2:$Q$707,'Faturamento NNE'!$E$2:$E$707,'Infos Relatório'!$B$2,'Faturamento NNE'!$F$2:$F$707,'Infos Relatório'!$B62,'Faturamento NNE'!$AA$2:$AA$707,'Infos Relatório'!AA$1,'Faturamento NNE'!$U$2:$U$707,"Sim")</f>
        <v>0</v>
      </c>
      <c r="AE62" s="227" t="e">
        <f t="shared" si="3"/>
        <v>#DIV/0!</v>
      </c>
      <c r="AF62" s="545">
        <f>SUMIFS('Faturamento NNE'!$I$2:$I$707,'Faturamento NNE'!$E$2:$E$707,'Infos Relatório'!$B$2,'Faturamento NNE'!$F$2:$F$707,'Infos Relatório'!$B62,'Faturamento NNE'!$AA$2:$AA$707,'Infos Relatório'!AA$1)</f>
        <v>0</v>
      </c>
      <c r="AG62" s="541">
        <f>COUNTIFS('Faturamento NNE'!$E$2:$E$707,'Infos Relatório'!$B$2,'Faturamento NNE'!$F$2:$F$707,'Infos Relatório'!$B62,'Faturamento NNE'!$AA$2:$AA$707,'Infos Relatório'!AG$1)</f>
        <v>0</v>
      </c>
      <c r="AH62" s="542">
        <f>SUMIFS('Faturamento NNE'!$H$2:$H$707,'Faturamento NNE'!$E$2:$E$707,'Infos Relatório'!$B$2,'Faturamento NNE'!$F$2:$F$707,'Infos Relatório'!$B62,'Faturamento NNE'!$AA$2:$AA$707,'Infos Relatório'!AG$1)</f>
        <v>0</v>
      </c>
      <c r="AI62" s="542">
        <f>SUMIFS('Faturamento NNE'!$K$2:$K$707,'Faturamento NNE'!$E$2:$E$707,'Infos Relatório'!$B$2,'Faturamento NNE'!$F$2:$F$707,'Infos Relatório'!$B62,'Faturamento NNE'!$AA$2:$AA$707,'Infos Relatório'!AG$1)</f>
        <v>0</v>
      </c>
      <c r="AJ62" s="546">
        <f>SUMIFS('Faturamento NNE'!$P$2:$P$707,'Faturamento NNE'!$E$2:$E$707,'Infos Relatório'!$B$2,'Faturamento NNE'!$F$2:$F$707,'Infos Relatório'!$B62,'Faturamento NNE'!$AA$2:$AA$707,'Infos Relatório'!AG$1,'Faturamento NNE'!$U$2:$U$707,"Sim")+SUMIFS('Faturamento NNE'!$Q$2:$Q$707,'Faturamento NNE'!$E$2:$E$707,'Infos Relatório'!$B$2,'Faturamento NNE'!$F$2:$F$707,'Infos Relatório'!$B62,'Faturamento NNE'!$AA$2:$AA$707,'Infos Relatório'!AG$1,'Faturamento NNE'!$U$2:$U$707,"Sim")</f>
        <v>0</v>
      </c>
      <c r="AK62" s="227" t="e">
        <f t="shared" si="4"/>
        <v>#DIV/0!</v>
      </c>
      <c r="AL62" s="545">
        <f>SUMIFS('Faturamento NNE'!$I$2:$I$707,'Faturamento NNE'!$E$2:$E$707,'Infos Relatório'!$B$2,'Faturamento NNE'!$F$2:$F$707,'Infos Relatório'!$B62,'Faturamento NNE'!$AA$2:$AA$707,'Infos Relatório'!AG$1)</f>
        <v>0</v>
      </c>
      <c r="AM62" s="541">
        <f>COUNTIFS('Faturamento NNE'!$E$2:$E$707,'Infos Relatório'!$B$2,'Faturamento NNE'!$F$2:$F$707,'Infos Relatório'!$B62,'Faturamento NNE'!$AA$2:$AA$707,'Infos Relatório'!AM$1)</f>
        <v>0</v>
      </c>
      <c r="AN62" s="542">
        <f>SUMIFS('Faturamento NNE'!$H$2:$H$707,'Faturamento NNE'!$E$2:$E$707,'Infos Relatório'!$B$2,'Faturamento NNE'!$F$2:$F$707,'Infos Relatório'!$B62,'Faturamento NNE'!$AA$2:$AA$707,'Infos Relatório'!AM$1)</f>
        <v>0</v>
      </c>
      <c r="AO62" s="542">
        <f>SUMIFS('Faturamento NNE'!$K$2:$K$707,'Faturamento NNE'!$E$2:$E$707,'Infos Relatório'!$B$2,'Faturamento NNE'!$F$2:$F$707,'Infos Relatório'!$B62,'Faturamento NNE'!$AA$2:$AA$707,'Infos Relatório'!AM$1)</f>
        <v>0</v>
      </c>
      <c r="AP62" s="546">
        <f>SUMIFS('Faturamento NNE'!$P$2:$P$707,'Faturamento NNE'!$E$2:$E$707,'Infos Relatório'!$B$2,'Faturamento NNE'!$F$2:$F$707,'Infos Relatório'!$B62,'Faturamento NNE'!$AA$2:$AA$707,'Infos Relatório'!AM$1,'Faturamento NNE'!$U$2:$U$707,"Sim")+SUMIFS('Faturamento NNE'!$Q$2:$Q$707,'Faturamento NNE'!$E$2:$E$707,'Infos Relatório'!$B$2,'Faturamento NNE'!$F$2:$F$707,'Infos Relatório'!$B62,'Faturamento NNE'!$AA$2:$AA$707,'Infos Relatório'!AM$1,'Faturamento NNE'!$U$2:$U$707,"Sim")</f>
        <v>0</v>
      </c>
      <c r="AQ62" s="227" t="e">
        <f t="shared" si="5"/>
        <v>#DIV/0!</v>
      </c>
      <c r="AR62" s="545">
        <f>SUMIFS('Faturamento NNE'!$I$2:$I$707,'Faturamento NNE'!$E$2:$E$707,'Infos Relatório'!$B$2,'Faturamento NNE'!$F$2:$F$707,'Infos Relatório'!$B62,'Faturamento NNE'!$AA$2:$AA$707,'Infos Relatório'!AM$1)</f>
        <v>0</v>
      </c>
      <c r="AS62" s="541">
        <f>COUNTIFS('Faturamento NNE'!$E$2:$E$707,'Infos Relatório'!$B$2,'Faturamento NNE'!$F$2:$F$707,'Infos Relatório'!$B62,'Faturamento NNE'!$AA$2:$AA$707,'Infos Relatório'!AS$1)</f>
        <v>0</v>
      </c>
      <c r="AT62" s="542">
        <f>SUMIFS('Faturamento NNE'!$H$2:$H$707,'Faturamento NNE'!$E$2:$E$707,'Infos Relatório'!$B$2,'Faturamento NNE'!$F$2:$F$707,'Infos Relatório'!$B62,'Faturamento NNE'!$AA$2:$AA$707,'Infos Relatório'!AS$1)</f>
        <v>0</v>
      </c>
      <c r="AU62" s="542">
        <f>SUMIFS('Faturamento NNE'!$K$2:$K$707,'Faturamento NNE'!$E$2:$E$707,'Infos Relatório'!$B$2,'Faturamento NNE'!$F$2:$F$707,'Infos Relatório'!$B62,'Faturamento NNE'!$AA$2:$AA$707,'Infos Relatório'!AS$1)</f>
        <v>0</v>
      </c>
      <c r="AV62" s="546">
        <f>SUMIFS('Faturamento NNE'!$P$2:$P$707,'Faturamento NNE'!$E$2:$E$707,'Infos Relatório'!$B$2,'Faturamento NNE'!$F$2:$F$707,'Infos Relatório'!$B62,'Faturamento NNE'!$AA$2:$AA$707,'Infos Relatório'!AS$1,'Faturamento NNE'!$U$2:$U$707,"Sim")+SUMIFS('Faturamento NNE'!$Q$2:$Q$707,'Faturamento NNE'!$E$2:$E$707,'Infos Relatório'!$B$2,'Faturamento NNE'!$F$2:$F$707,'Infos Relatório'!$B62,'Faturamento NNE'!$AA$2:$AA$707,'Infos Relatório'!AS$1,'Faturamento NNE'!$U$2:$U$707,"Sim")</f>
        <v>0</v>
      </c>
      <c r="AW62" s="227" t="e">
        <f t="shared" si="6"/>
        <v>#DIV/0!</v>
      </c>
      <c r="AX62" s="545">
        <f>SUMIFS('Faturamento NNE'!$I$2:$I$707,'Faturamento NNE'!$E$2:$E$707,'Infos Relatório'!$B$2,'Faturamento NNE'!$F$2:$F$707,'Infos Relatório'!$B62,'Faturamento NNE'!$AA$2:$AA$707,'Infos Relatório'!AS$1)</f>
        <v>0</v>
      </c>
      <c r="AY62" s="541">
        <f>COUNTIFS('Faturamento NNE'!$E$2:$E$707,'Infos Relatório'!$B$2,'Faturamento NNE'!$F$2:$F$707,'Infos Relatório'!$B62,'Faturamento NNE'!$AA$2:$AA$707,'Infos Relatório'!AY$1)</f>
        <v>0</v>
      </c>
      <c r="AZ62" s="542">
        <f>SUMIFS('Faturamento NNE'!$H$2:$H$707,'Faturamento NNE'!$E$2:$E$707,'Infos Relatório'!$B$2,'Faturamento NNE'!$F$2:$F$707,'Infos Relatório'!$B62,'Faturamento NNE'!$AA$2:$AA$707,'Infos Relatório'!AY$1)</f>
        <v>0</v>
      </c>
      <c r="BA62" s="542">
        <f>SUMIFS('Faturamento NNE'!$K$2:$K$707,'Faturamento NNE'!$E$2:$E$707,'Infos Relatório'!$B$2,'Faturamento NNE'!$F$2:$F$707,'Infos Relatório'!$B62,'Faturamento NNE'!$AA$2:$AA$707,'Infos Relatório'!AY$1)</f>
        <v>0</v>
      </c>
      <c r="BB62" s="546">
        <f>SUMIFS('Faturamento NNE'!$P$2:$P$707,'Faturamento NNE'!$E$2:$E$707,'Infos Relatório'!$B$2,'Faturamento NNE'!$F$2:$F$707,'Infos Relatório'!$B62,'Faturamento NNE'!$AA$2:$AA$707,'Infos Relatório'!AY$1,'Faturamento NNE'!$U$2:$U$707,"Sim")+SUMIFS('Faturamento NNE'!$Q$2:$Q$707,'Faturamento NNE'!$E$2:$E$707,'Infos Relatório'!$B$2,'Faturamento NNE'!$F$2:$F$707,'Infos Relatório'!$B62,'Faturamento NNE'!$AA$2:$AA$707,'Infos Relatório'!AY$1,'Faturamento NNE'!$U$2:$U$707,"Sim")</f>
        <v>0</v>
      </c>
      <c r="BC62" s="227" t="e">
        <f t="shared" si="7"/>
        <v>#DIV/0!</v>
      </c>
      <c r="BD62" s="545">
        <f>SUMIFS('Faturamento NNE'!$I$2:$I$707,'Faturamento NNE'!$E$2:$E$707,'Infos Relatório'!$B$2,'Faturamento NNE'!$F$2:$F$707,'Infos Relatório'!$B62,'Faturamento NNE'!$AA$2:$AA$707,'Infos Relatório'!AY$1)</f>
        <v>0</v>
      </c>
      <c r="BE62" s="541">
        <f>COUNTIFS('Faturamento NNE'!$E$2:$E$707,'Infos Relatório'!$B$2,'Faturamento NNE'!$F$2:$F$707,'Infos Relatório'!$B62,'Faturamento NNE'!$AA$2:$AA$707,'Infos Relatório'!BE$1)</f>
        <v>0</v>
      </c>
      <c r="BF62" s="542">
        <f>SUMIFS('Faturamento NNE'!$H$2:$H$707,'Faturamento NNE'!$E$2:$E$707,'Infos Relatório'!$B$2,'Faturamento NNE'!$F$2:$F$707,'Infos Relatório'!$B62,'Faturamento NNE'!$AA$2:$AA$707,'Infos Relatório'!BE$1)</f>
        <v>0</v>
      </c>
      <c r="BG62" s="542">
        <f>SUMIFS('Faturamento NNE'!$K$2:$K$707,'Faturamento NNE'!$E$2:$E$707,'Infos Relatório'!$B$2,'Faturamento NNE'!$F$2:$F$707,'Infos Relatório'!$B62,'Faturamento NNE'!$AA$2:$AA$707,'Infos Relatório'!BE$1)</f>
        <v>0</v>
      </c>
      <c r="BH62" s="546">
        <f>SUMIFS('Faturamento NNE'!$P$2:$P$707,'Faturamento NNE'!$E$2:$E$707,'Infos Relatório'!$B$2,'Faturamento NNE'!$F$2:$F$707,'Infos Relatório'!$B62,'Faturamento NNE'!$AA$2:$AA$707,'Infos Relatório'!BE$1,'Faturamento NNE'!$U$2:$U$707,"Sim")+SUMIFS('Faturamento NNE'!$Q$2:$Q$707,'Faturamento NNE'!$E$2:$E$707,'Infos Relatório'!$B$2,'Faturamento NNE'!$F$2:$F$707,'Infos Relatório'!$B62,'Faturamento NNE'!$AA$2:$AA$707,'Infos Relatório'!BE$1,'Faturamento NNE'!$U$2:$U$707,"Sim")</f>
        <v>0</v>
      </c>
      <c r="BI62" s="227" t="e">
        <f t="shared" si="8"/>
        <v>#DIV/0!</v>
      </c>
      <c r="BJ62" s="545">
        <f>SUMIFS('Faturamento NNE'!$I$2:$I$707,'Faturamento NNE'!$E$2:$E$707,'Infos Relatório'!$B$2,'Faturamento NNE'!$F$2:$F$707,'Infos Relatório'!$B62,'Faturamento NNE'!$AA$2:$AA$707,'Infos Relatório'!BE$1)</f>
        <v>0</v>
      </c>
      <c r="BK62" s="541">
        <f>COUNTIFS('Faturamento NNE'!$E$2:$E$707,'Infos Relatório'!$B$2,'Faturamento NNE'!$F$2:$F$707,'Infos Relatório'!$B62,'Faturamento NNE'!$AA$2:$AA$707,'Infos Relatório'!BK$1)</f>
        <v>0</v>
      </c>
      <c r="BL62" s="542">
        <f>SUMIFS('Faturamento NNE'!$H$2:$H$707,'Faturamento NNE'!$E$2:$E$707,'Infos Relatório'!$B$2,'Faturamento NNE'!$F$2:$F$707,'Infos Relatório'!$B62,'Faturamento NNE'!$AA$2:$AA$707,'Infos Relatório'!BK$1)</f>
        <v>0</v>
      </c>
      <c r="BM62" s="542">
        <f>SUMIFS('Faturamento NNE'!$K$2:$K$707,'Faturamento NNE'!$E$2:$E$707,'Infos Relatório'!$B$2,'Faturamento NNE'!$F$2:$F$707,'Infos Relatório'!$B62,'Faturamento NNE'!$AA$2:$AA$707,'Infos Relatório'!BK$1)</f>
        <v>0</v>
      </c>
      <c r="BN62" s="546">
        <f>SUMIFS('Faturamento NNE'!$P$2:$P$707,'Faturamento NNE'!$E$2:$E$707,'Infos Relatório'!$B$2,'Faturamento NNE'!$F$2:$F$707,'Infos Relatório'!$B62,'Faturamento NNE'!$AA$2:$AA$707,'Infos Relatório'!BK$1,'Faturamento NNE'!$U$2:$U$707,"Sim")+SUMIFS('Faturamento NNE'!$Q$2:$Q$707,'Faturamento NNE'!$E$2:$E$707,'Infos Relatório'!$B$2,'Faturamento NNE'!$F$2:$F$707,'Infos Relatório'!$B62,'Faturamento NNE'!$AA$2:$AA$707,'Infos Relatório'!BK$1,'Faturamento NNE'!$U$2:$U$707,"Sim")</f>
        <v>0</v>
      </c>
      <c r="BO62" s="227" t="e">
        <f t="shared" si="9"/>
        <v>#DIV/0!</v>
      </c>
      <c r="BP62" s="545">
        <f>SUMIFS('Faturamento NNE'!$I$2:$I$707,'Faturamento NNE'!$E$2:$E$707,'Infos Relatório'!$B$2,'Faturamento NNE'!$F$2:$F$707,'Infos Relatório'!$B62,'Faturamento NNE'!$AA$2:$AA$707,'Infos Relatório'!BK$1)</f>
        <v>0</v>
      </c>
      <c r="BQ62" s="541">
        <f>COUNTIFS('Faturamento NNE'!$E$2:$E$707,'Infos Relatório'!$B$2,'Faturamento NNE'!$F$2:$F$707,'Infos Relatório'!$B62,'Faturamento NNE'!$AA$2:$AA$707,'Infos Relatório'!BQ$1)</f>
        <v>0</v>
      </c>
      <c r="BR62" s="542">
        <f>SUMIFS('Faturamento NNE'!$H$2:$H$707,'Faturamento NNE'!$E$2:$E$707,'Infos Relatório'!$B$2,'Faturamento NNE'!$F$2:$F$707,'Infos Relatório'!$B62,'Faturamento NNE'!$AA$2:$AA$707,'Infos Relatório'!BQ$1)</f>
        <v>0</v>
      </c>
      <c r="BS62" s="542">
        <f>SUMIFS('Faturamento NNE'!$K$2:$K$707,'Faturamento NNE'!$E$2:$E$707,'Infos Relatório'!$B$2,'Faturamento NNE'!$F$2:$F$707,'Infos Relatório'!$B62,'Faturamento NNE'!$AA$2:$AA$707,'Infos Relatório'!BQ$1)</f>
        <v>0</v>
      </c>
      <c r="BT62" s="546">
        <f>SUMIFS('Faturamento NNE'!$P$2:$P$707,'Faturamento NNE'!$E$2:$E$707,'Infos Relatório'!$B$2,'Faturamento NNE'!$F$2:$F$707,'Infos Relatório'!$B62,'Faturamento NNE'!$AA$2:$AA$707,'Infos Relatório'!BQ$1,'Faturamento NNE'!$U$2:$U$707,"Sim")+SUMIFS('Faturamento NNE'!$Q$2:$Q$707,'Faturamento NNE'!$E$2:$E$707,'Infos Relatório'!$B$2,'Faturamento NNE'!$F$2:$F$707,'Infos Relatório'!$B62,'Faturamento NNE'!$AA$2:$AA$707,'Infos Relatório'!BQ$1,'Faturamento NNE'!$U$2:$U$707,"Sim")</f>
        <v>0</v>
      </c>
      <c r="BU62" s="227" t="e">
        <f t="shared" si="10"/>
        <v>#DIV/0!</v>
      </c>
      <c r="BV62" s="545">
        <f>SUMIFS('Faturamento NNE'!$I$2:$I$707,'Faturamento NNE'!$E$2:$E$707,'Infos Relatório'!$B$2,'Faturamento NNE'!$F$2:$F$707,'Infos Relatório'!$B62,'Faturamento NNE'!$AA$2:$AA$707,'Infos Relatório'!BQ$1)</f>
        <v>0</v>
      </c>
    </row>
    <row r="63" spans="2:74">
      <c r="B63" s="217" t="s">
        <v>190</v>
      </c>
      <c r="C63" s="541">
        <f>COUNTIFS('Faturamento NNE'!$E$2:$E$707,'Infos Relatório'!$B$2,'Faturamento NNE'!$F$2:$F$707,'Infos Relatório'!$B63,'Faturamento NNE'!$AA$2:$AA$707,'Infos Relatório'!C$1)</f>
        <v>0</v>
      </c>
      <c r="D63" s="542">
        <f>SUMIFS('Faturamento NNE'!$H$2:$H$707,'Faturamento NNE'!$E$2:$E$707,'Infos Relatório'!$B$2,'Faturamento NNE'!$F$2:$F$707,'Infos Relatório'!$B63,'Faturamento NNE'!$AA$2:$AA$707,'Infos Relatório'!C$1)</f>
        <v>0</v>
      </c>
      <c r="E63" s="543">
        <f>SUMIFS('Faturamento NNE'!$K$2:$K$707,'Faturamento NNE'!$E$2:$E$707,'Infos Relatório'!$B$2,'Faturamento NNE'!$F$2:$F$707,'Infos Relatório'!$B63,'Faturamento NNE'!$AA$2:$AA$707,'Infos Relatório'!C$1)</f>
        <v>0</v>
      </c>
      <c r="F63" s="544">
        <f>SUMIFS('Faturamento NNE'!$P$2:$P$707,'Faturamento NNE'!$E$2:$E$707,'Infos Relatório'!$B$2,'Faturamento NNE'!$F$2:$F$707,'Infos Relatório'!$B63,'Faturamento NNE'!$AA$2:$AA$707,'Infos Relatório'!C$1,'Faturamento NNE'!$U$2:$U$707,"Sim")+SUMIFS('Faturamento NNE'!$Q$2:$Q$707,'Faturamento NNE'!$E$2:$E$707,'Infos Relatório'!$B$2,'Faturamento NNE'!$F$2:$F$707,'Infos Relatório'!$B63,'Faturamento NNE'!$AA$2:$AA$707,'Infos Relatório'!C$1,'Faturamento NNE'!$U$2:$U$707,"Sim")</f>
        <v>0</v>
      </c>
      <c r="G63" s="283" t="e">
        <f t="shared" si="11"/>
        <v>#DIV/0!</v>
      </c>
      <c r="H63" s="545">
        <f>SUMIFS('Faturamento NNE'!$I$2:$I$707,'Faturamento NNE'!$E$2:$E$707,'Infos Relatório'!$B$2,'Faturamento NNE'!$F$2:$F$707,'Infos Relatório'!$B63,'Faturamento NNE'!$AA$2:$AA$707,'Infos Relatório'!C$1)</f>
        <v>0</v>
      </c>
      <c r="I63" s="541">
        <f>COUNTIFS('Faturamento NNE'!$E$2:$E$707,'Infos Relatório'!$B$2,'Faturamento NNE'!$F$2:$F$707,'Infos Relatório'!$B63,'Faturamento NNE'!$AA$2:$AA$707,'Infos Relatório'!I$1)</f>
        <v>0</v>
      </c>
      <c r="J63" s="542">
        <f>SUMIFS('Faturamento NNE'!$H$2:$H$707,'Faturamento NNE'!$E$2:$E$707,'Infos Relatório'!$B$2,'Faturamento NNE'!$F$2:$F$707,'Infos Relatório'!$B63,'Faturamento NNE'!$AA$2:$AA$707,'Infos Relatório'!I$1)</f>
        <v>0</v>
      </c>
      <c r="K63" s="543">
        <f>SUMIFS('Faturamento NNE'!$K$2:$K$707,'Faturamento NNE'!$E$2:$E$707,'Infos Relatório'!$B$2,'Faturamento NNE'!$F$2:$F$707,'Infos Relatório'!$B63,'Faturamento NNE'!$AA$2:$AA$707,'Infos Relatório'!I$1)</f>
        <v>0</v>
      </c>
      <c r="L63" s="544">
        <f>SUMIFS('Faturamento NNE'!$P$2:$P$707,'Faturamento NNE'!$E$2:$E$707,'Infos Relatório'!$B$2,'Faturamento NNE'!$F$2:$F$707,'Infos Relatório'!$B63,'Faturamento NNE'!$AA$2:$AA$707,'Infos Relatório'!I$1,'Faturamento NNE'!$U$2:$U$707,"Sim")+SUMIFS('Faturamento NNE'!$Q$2:$Q$707,'Faturamento NNE'!$E$2:$E$707,'Infos Relatório'!$B$2,'Faturamento NNE'!$F$2:$F$707,'Infos Relatório'!$B63,'Faturamento NNE'!$AA$2:$AA$707,'Infos Relatório'!I$1,'Faturamento NNE'!$U$2:$U$707,"Sim")</f>
        <v>0</v>
      </c>
      <c r="M63" s="283" t="e">
        <f t="shared" si="0"/>
        <v>#DIV/0!</v>
      </c>
      <c r="N63" s="545">
        <f>SUMIFS('Faturamento NNE'!$I$2:$I$707,'Faturamento NNE'!$E$2:$E$707,'Infos Relatório'!$B$2,'Faturamento NNE'!$F$2:$F$707,'Infos Relatório'!$B63,'Faturamento NNE'!$AA$2:$AA$707,'Infos Relatório'!I$1)</f>
        <v>0</v>
      </c>
      <c r="O63" s="541">
        <f>COUNTIFS('Faturamento NNE'!$E$2:$E$707,'Infos Relatório'!$B$2,'Faturamento NNE'!$F$2:$F$707,'Infos Relatório'!$B63,'Faturamento NNE'!$AA$2:$AA$707,'Infos Relatório'!O$1)</f>
        <v>0</v>
      </c>
      <c r="P63" s="542">
        <f>SUMIFS('Faturamento NNE'!$H$2:$H$707,'Faturamento NNE'!$E$2:$E$707,'Infos Relatório'!$B$2,'Faturamento NNE'!$F$2:$F$707,'Infos Relatório'!$B63,'Faturamento NNE'!$AA$2:$AA$707,'Infos Relatório'!O$1)</f>
        <v>0</v>
      </c>
      <c r="Q63" s="542">
        <f>SUMIFS('Faturamento NNE'!$K$2:$K$707,'Faturamento NNE'!$E$2:$E$707,'Infos Relatório'!$B$2,'Faturamento NNE'!$F$2:$F$707,'Infos Relatório'!$B63,'Faturamento NNE'!$AA$2:$AA$707,'Infos Relatório'!O$1)</f>
        <v>0</v>
      </c>
      <c r="R63" s="546">
        <f>SUMIFS('Faturamento NNE'!$P$2:$P$707,'Faturamento NNE'!$E$2:$E$707,'Infos Relatório'!$B$2,'Faturamento NNE'!$F$2:$F$707,'Infos Relatório'!$B63,'Faturamento NNE'!$AA$2:$AA$707,'Infos Relatório'!O$1,'Faturamento NNE'!$U$2:$U$707,"Sim")+SUMIFS('Faturamento NNE'!$Q$2:$Q$707,'Faturamento NNE'!$E$2:$E$707,'Infos Relatório'!$B$2,'Faturamento NNE'!$F$2:$F$707,'Infos Relatório'!$B63,'Faturamento NNE'!$AA$2:$AA$707,'Infos Relatório'!O$1,'Faturamento NNE'!$U$2:$U$707,"Sim")</f>
        <v>0</v>
      </c>
      <c r="S63" s="227" t="e">
        <f t="shared" si="1"/>
        <v>#DIV/0!</v>
      </c>
      <c r="T63" s="545">
        <f>SUMIFS('Faturamento NNE'!$I$2:$I$707,'Faturamento NNE'!$E$2:$E$707,'Infos Relatório'!$B$2,'Faturamento NNE'!$F$2:$F$707,'Infos Relatório'!$B63,'Faturamento NNE'!$AA$2:$AA$707,'Infos Relatório'!O$1)</f>
        <v>0</v>
      </c>
      <c r="U63" s="541">
        <f>COUNTIFS('Faturamento NNE'!$E$2:$E$707,'Infos Relatório'!$B$2,'Faturamento NNE'!$F$2:$F$707,'Infos Relatório'!$B63,'Faturamento NNE'!$AA$2:$AA$707,'Infos Relatório'!U$1)</f>
        <v>0</v>
      </c>
      <c r="V63" s="542">
        <f>SUMIFS('Faturamento NNE'!$H$2:$H$707,'Faturamento NNE'!$E$2:$E$707,'Infos Relatório'!$B$2,'Faturamento NNE'!$F$2:$F$707,'Infos Relatório'!$B63,'Faturamento NNE'!$AA$2:$AA$707,'Infos Relatório'!U$1)</f>
        <v>0</v>
      </c>
      <c r="W63" s="542">
        <f>SUMIFS('Faturamento NNE'!$K$2:$K$707,'Faturamento NNE'!$E$2:$E$707,'Infos Relatório'!$B$2,'Faturamento NNE'!$F$2:$F$707,'Infos Relatório'!$B63,'Faturamento NNE'!$AA$2:$AA$707,'Infos Relatório'!U$1)</f>
        <v>0</v>
      </c>
      <c r="X63" s="546">
        <f>SUMIFS('Faturamento NNE'!$P$2:$P$707,'Faturamento NNE'!$E$2:$E$707,'Infos Relatório'!$B$2,'Faturamento NNE'!$F$2:$F$707,'Infos Relatório'!$B63,'Faturamento NNE'!$AA$2:$AA$707,'Infos Relatório'!U$1,'Faturamento NNE'!$U$2:$U$707,"Sim")+SUMIFS('Faturamento NNE'!$Q$2:$Q$707,'Faturamento NNE'!$E$2:$E$707,'Infos Relatório'!$B$2,'Faturamento NNE'!$F$2:$F$707,'Infos Relatório'!$B63,'Faturamento NNE'!$AA$2:$AA$707,'Infos Relatório'!U$1,'Faturamento NNE'!$U$2:$U$707,"Sim")</f>
        <v>0</v>
      </c>
      <c r="Y63" s="227" t="e">
        <f t="shared" si="2"/>
        <v>#DIV/0!</v>
      </c>
      <c r="Z63" s="545">
        <f>SUMIFS('Faturamento NNE'!$I$2:$I$707,'Faturamento NNE'!$E$2:$E$707,'Infos Relatório'!$B$2,'Faturamento NNE'!$F$2:$F$707,'Infos Relatório'!$B63,'Faturamento NNE'!$AA$2:$AA$707,'Infos Relatório'!U$1)</f>
        <v>0</v>
      </c>
      <c r="AA63" s="541">
        <f>COUNTIFS('Faturamento NNE'!$E$2:$E$707,'Infos Relatório'!$B$2,'Faturamento NNE'!$F$2:$F$707,'Infos Relatório'!$B63,'Faturamento NNE'!$AA$2:$AA$707,'Infos Relatório'!AA$1)</f>
        <v>0</v>
      </c>
      <c r="AB63" s="542">
        <f>SUMIFS('Faturamento NNE'!$H$2:$H$707,'Faturamento NNE'!$E$2:$E$707,'Infos Relatório'!$B$2,'Faturamento NNE'!$F$2:$F$707,'Infos Relatório'!$B63,'Faturamento NNE'!$AA$2:$AA$707,'Infos Relatório'!AA$1)</f>
        <v>0</v>
      </c>
      <c r="AC63" s="542">
        <f>SUMIFS('Faturamento NNE'!$K$2:$K$707,'Faturamento NNE'!$E$2:$E$707,'Infos Relatório'!$B$2,'Faturamento NNE'!$F$2:$F$707,'Infos Relatório'!$B63,'Faturamento NNE'!$AA$2:$AA$707,'Infos Relatório'!AA$1)</f>
        <v>0</v>
      </c>
      <c r="AD63" s="546">
        <f>SUMIFS('Faturamento NNE'!$P$2:$P$707,'Faturamento NNE'!$E$2:$E$707,'Infos Relatório'!$B$2,'Faturamento NNE'!$F$2:$F$707,'Infos Relatório'!$B63,'Faturamento NNE'!$AA$2:$AA$707,'Infos Relatório'!AA$1,'Faturamento NNE'!$U$2:$U$707,"Sim")+SUMIFS('Faturamento NNE'!$Q$2:$Q$707,'Faturamento NNE'!$E$2:$E$707,'Infos Relatório'!$B$2,'Faturamento NNE'!$F$2:$F$707,'Infos Relatório'!$B63,'Faturamento NNE'!$AA$2:$AA$707,'Infos Relatório'!AA$1,'Faturamento NNE'!$U$2:$U$707,"Sim")</f>
        <v>0</v>
      </c>
      <c r="AE63" s="227" t="e">
        <f t="shared" si="3"/>
        <v>#DIV/0!</v>
      </c>
      <c r="AF63" s="545">
        <f>SUMIFS('Faturamento NNE'!$I$2:$I$707,'Faturamento NNE'!$E$2:$E$707,'Infos Relatório'!$B$2,'Faturamento NNE'!$F$2:$F$707,'Infos Relatório'!$B63,'Faturamento NNE'!$AA$2:$AA$707,'Infos Relatório'!AA$1)</f>
        <v>0</v>
      </c>
      <c r="AG63" s="541">
        <f>COUNTIFS('Faturamento NNE'!$E$2:$E$707,'Infos Relatório'!$B$2,'Faturamento NNE'!$F$2:$F$707,'Infos Relatório'!$B63,'Faturamento NNE'!$AA$2:$AA$707,'Infos Relatório'!AG$1)</f>
        <v>0</v>
      </c>
      <c r="AH63" s="542">
        <f>SUMIFS('Faturamento NNE'!$H$2:$H$707,'Faturamento NNE'!$E$2:$E$707,'Infos Relatório'!$B$2,'Faturamento NNE'!$F$2:$F$707,'Infos Relatório'!$B63,'Faturamento NNE'!$AA$2:$AA$707,'Infos Relatório'!AG$1)</f>
        <v>0</v>
      </c>
      <c r="AI63" s="542">
        <f>SUMIFS('Faturamento NNE'!$K$2:$K$707,'Faturamento NNE'!$E$2:$E$707,'Infos Relatório'!$B$2,'Faturamento NNE'!$F$2:$F$707,'Infos Relatório'!$B63,'Faturamento NNE'!$AA$2:$AA$707,'Infos Relatório'!AG$1)</f>
        <v>0</v>
      </c>
      <c r="AJ63" s="546">
        <f>SUMIFS('Faturamento NNE'!$P$2:$P$707,'Faturamento NNE'!$E$2:$E$707,'Infos Relatório'!$B$2,'Faturamento NNE'!$F$2:$F$707,'Infos Relatório'!$B63,'Faturamento NNE'!$AA$2:$AA$707,'Infos Relatório'!AG$1,'Faturamento NNE'!$U$2:$U$707,"Sim")+SUMIFS('Faturamento NNE'!$Q$2:$Q$707,'Faturamento NNE'!$E$2:$E$707,'Infos Relatório'!$B$2,'Faturamento NNE'!$F$2:$F$707,'Infos Relatório'!$B63,'Faturamento NNE'!$AA$2:$AA$707,'Infos Relatório'!AG$1,'Faturamento NNE'!$U$2:$U$707,"Sim")</f>
        <v>0</v>
      </c>
      <c r="AK63" s="227" t="e">
        <f t="shared" si="4"/>
        <v>#DIV/0!</v>
      </c>
      <c r="AL63" s="545">
        <f>SUMIFS('Faturamento NNE'!$I$2:$I$707,'Faturamento NNE'!$E$2:$E$707,'Infos Relatório'!$B$2,'Faturamento NNE'!$F$2:$F$707,'Infos Relatório'!$B63,'Faturamento NNE'!$AA$2:$AA$707,'Infos Relatório'!AG$1)</f>
        <v>0</v>
      </c>
      <c r="AM63" s="541">
        <f>COUNTIFS('Faturamento NNE'!$E$2:$E$707,'Infos Relatório'!$B$2,'Faturamento NNE'!$F$2:$F$707,'Infos Relatório'!$B63,'Faturamento NNE'!$AA$2:$AA$707,'Infos Relatório'!AM$1)</f>
        <v>0</v>
      </c>
      <c r="AN63" s="542">
        <f>SUMIFS('Faturamento NNE'!$H$2:$H$707,'Faturamento NNE'!$E$2:$E$707,'Infos Relatório'!$B$2,'Faturamento NNE'!$F$2:$F$707,'Infos Relatório'!$B63,'Faturamento NNE'!$AA$2:$AA$707,'Infos Relatório'!AM$1)</f>
        <v>0</v>
      </c>
      <c r="AO63" s="542">
        <f>SUMIFS('Faturamento NNE'!$K$2:$K$707,'Faturamento NNE'!$E$2:$E$707,'Infos Relatório'!$B$2,'Faturamento NNE'!$F$2:$F$707,'Infos Relatório'!$B63,'Faturamento NNE'!$AA$2:$AA$707,'Infos Relatório'!AM$1)</f>
        <v>0</v>
      </c>
      <c r="AP63" s="546">
        <f>SUMIFS('Faturamento NNE'!$P$2:$P$707,'Faturamento NNE'!$E$2:$E$707,'Infos Relatório'!$B$2,'Faturamento NNE'!$F$2:$F$707,'Infos Relatório'!$B63,'Faturamento NNE'!$AA$2:$AA$707,'Infos Relatório'!AM$1,'Faturamento NNE'!$U$2:$U$707,"Sim")+SUMIFS('Faturamento NNE'!$Q$2:$Q$707,'Faturamento NNE'!$E$2:$E$707,'Infos Relatório'!$B$2,'Faturamento NNE'!$F$2:$F$707,'Infos Relatório'!$B63,'Faturamento NNE'!$AA$2:$AA$707,'Infos Relatório'!AM$1,'Faturamento NNE'!$U$2:$U$707,"Sim")</f>
        <v>0</v>
      </c>
      <c r="AQ63" s="227" t="e">
        <f t="shared" si="5"/>
        <v>#DIV/0!</v>
      </c>
      <c r="AR63" s="545">
        <f>SUMIFS('Faturamento NNE'!$I$2:$I$707,'Faturamento NNE'!$E$2:$E$707,'Infos Relatório'!$B$2,'Faturamento NNE'!$F$2:$F$707,'Infos Relatório'!$B63,'Faturamento NNE'!$AA$2:$AA$707,'Infos Relatório'!AM$1)</f>
        <v>0</v>
      </c>
      <c r="AS63" s="541">
        <f>COUNTIFS('Faturamento NNE'!$E$2:$E$707,'Infos Relatório'!$B$2,'Faturamento NNE'!$F$2:$F$707,'Infos Relatório'!$B63,'Faturamento NNE'!$AA$2:$AA$707,'Infos Relatório'!AS$1)</f>
        <v>0</v>
      </c>
      <c r="AT63" s="542">
        <f>SUMIFS('Faturamento NNE'!$H$2:$H$707,'Faturamento NNE'!$E$2:$E$707,'Infos Relatório'!$B$2,'Faturamento NNE'!$F$2:$F$707,'Infos Relatório'!$B63,'Faturamento NNE'!$AA$2:$AA$707,'Infos Relatório'!AS$1)</f>
        <v>0</v>
      </c>
      <c r="AU63" s="542">
        <f>SUMIFS('Faturamento NNE'!$K$2:$K$707,'Faturamento NNE'!$E$2:$E$707,'Infos Relatório'!$B$2,'Faturamento NNE'!$F$2:$F$707,'Infos Relatório'!$B63,'Faturamento NNE'!$AA$2:$AA$707,'Infos Relatório'!AS$1)</f>
        <v>0</v>
      </c>
      <c r="AV63" s="546">
        <f>SUMIFS('Faturamento NNE'!$P$2:$P$707,'Faturamento NNE'!$E$2:$E$707,'Infos Relatório'!$B$2,'Faturamento NNE'!$F$2:$F$707,'Infos Relatório'!$B63,'Faturamento NNE'!$AA$2:$AA$707,'Infos Relatório'!AS$1,'Faturamento NNE'!$U$2:$U$707,"Sim")+SUMIFS('Faturamento NNE'!$Q$2:$Q$707,'Faturamento NNE'!$E$2:$E$707,'Infos Relatório'!$B$2,'Faturamento NNE'!$F$2:$F$707,'Infos Relatório'!$B63,'Faturamento NNE'!$AA$2:$AA$707,'Infos Relatório'!AS$1,'Faturamento NNE'!$U$2:$U$707,"Sim")</f>
        <v>0</v>
      </c>
      <c r="AW63" s="227" t="e">
        <f t="shared" si="6"/>
        <v>#DIV/0!</v>
      </c>
      <c r="AX63" s="545">
        <f>SUMIFS('Faturamento NNE'!$I$2:$I$707,'Faturamento NNE'!$E$2:$E$707,'Infos Relatório'!$B$2,'Faturamento NNE'!$F$2:$F$707,'Infos Relatório'!$B63,'Faturamento NNE'!$AA$2:$AA$707,'Infos Relatório'!AS$1)</f>
        <v>0</v>
      </c>
      <c r="AY63" s="541">
        <f>COUNTIFS('Faturamento NNE'!$E$2:$E$707,'Infos Relatório'!$B$2,'Faturamento NNE'!$F$2:$F$707,'Infos Relatório'!$B63,'Faturamento NNE'!$AA$2:$AA$707,'Infos Relatório'!AY$1)</f>
        <v>0</v>
      </c>
      <c r="AZ63" s="542">
        <f>SUMIFS('Faturamento NNE'!$H$2:$H$707,'Faturamento NNE'!$E$2:$E$707,'Infos Relatório'!$B$2,'Faturamento NNE'!$F$2:$F$707,'Infos Relatório'!$B63,'Faturamento NNE'!$AA$2:$AA$707,'Infos Relatório'!AY$1)</f>
        <v>0</v>
      </c>
      <c r="BA63" s="542">
        <f>SUMIFS('Faturamento NNE'!$K$2:$K$707,'Faturamento NNE'!$E$2:$E$707,'Infos Relatório'!$B$2,'Faturamento NNE'!$F$2:$F$707,'Infos Relatório'!$B63,'Faturamento NNE'!$AA$2:$AA$707,'Infos Relatório'!AY$1)</f>
        <v>0</v>
      </c>
      <c r="BB63" s="546">
        <f>SUMIFS('Faturamento NNE'!$P$2:$P$707,'Faturamento NNE'!$E$2:$E$707,'Infos Relatório'!$B$2,'Faturamento NNE'!$F$2:$F$707,'Infos Relatório'!$B63,'Faturamento NNE'!$AA$2:$AA$707,'Infos Relatório'!AY$1,'Faturamento NNE'!$U$2:$U$707,"Sim")+SUMIFS('Faturamento NNE'!$Q$2:$Q$707,'Faturamento NNE'!$E$2:$E$707,'Infos Relatório'!$B$2,'Faturamento NNE'!$F$2:$F$707,'Infos Relatório'!$B63,'Faturamento NNE'!$AA$2:$AA$707,'Infos Relatório'!AY$1,'Faturamento NNE'!$U$2:$U$707,"Sim")</f>
        <v>0</v>
      </c>
      <c r="BC63" s="227" t="e">
        <f t="shared" si="7"/>
        <v>#DIV/0!</v>
      </c>
      <c r="BD63" s="545">
        <f>SUMIFS('Faturamento NNE'!$I$2:$I$707,'Faturamento NNE'!$E$2:$E$707,'Infos Relatório'!$B$2,'Faturamento NNE'!$F$2:$F$707,'Infos Relatório'!$B63,'Faturamento NNE'!$AA$2:$AA$707,'Infos Relatório'!AY$1)</f>
        <v>0</v>
      </c>
      <c r="BE63" s="541">
        <f>COUNTIFS('Faturamento NNE'!$E$2:$E$707,'Infos Relatório'!$B$2,'Faturamento NNE'!$F$2:$F$707,'Infos Relatório'!$B63,'Faturamento NNE'!$AA$2:$AA$707,'Infos Relatório'!BE$1)</f>
        <v>0</v>
      </c>
      <c r="BF63" s="542">
        <f>SUMIFS('Faturamento NNE'!$H$2:$H$707,'Faturamento NNE'!$E$2:$E$707,'Infos Relatório'!$B$2,'Faturamento NNE'!$F$2:$F$707,'Infos Relatório'!$B63,'Faturamento NNE'!$AA$2:$AA$707,'Infos Relatório'!BE$1)</f>
        <v>0</v>
      </c>
      <c r="BG63" s="542">
        <f>SUMIFS('Faturamento NNE'!$K$2:$K$707,'Faturamento NNE'!$E$2:$E$707,'Infos Relatório'!$B$2,'Faturamento NNE'!$F$2:$F$707,'Infos Relatório'!$B63,'Faturamento NNE'!$AA$2:$AA$707,'Infos Relatório'!BE$1)</f>
        <v>0</v>
      </c>
      <c r="BH63" s="546">
        <f>SUMIFS('Faturamento NNE'!$P$2:$P$707,'Faturamento NNE'!$E$2:$E$707,'Infos Relatório'!$B$2,'Faturamento NNE'!$F$2:$F$707,'Infos Relatório'!$B63,'Faturamento NNE'!$AA$2:$AA$707,'Infos Relatório'!BE$1,'Faturamento NNE'!$U$2:$U$707,"Sim")+SUMIFS('Faturamento NNE'!$Q$2:$Q$707,'Faturamento NNE'!$E$2:$E$707,'Infos Relatório'!$B$2,'Faturamento NNE'!$F$2:$F$707,'Infos Relatório'!$B63,'Faturamento NNE'!$AA$2:$AA$707,'Infos Relatório'!BE$1,'Faturamento NNE'!$U$2:$U$707,"Sim")</f>
        <v>0</v>
      </c>
      <c r="BI63" s="227" t="e">
        <f t="shared" si="8"/>
        <v>#DIV/0!</v>
      </c>
      <c r="BJ63" s="545">
        <f>SUMIFS('Faturamento NNE'!$I$2:$I$707,'Faturamento NNE'!$E$2:$E$707,'Infos Relatório'!$B$2,'Faturamento NNE'!$F$2:$F$707,'Infos Relatório'!$B63,'Faturamento NNE'!$AA$2:$AA$707,'Infos Relatório'!BE$1)</f>
        <v>0</v>
      </c>
      <c r="BK63" s="541">
        <f>COUNTIFS('Faturamento NNE'!$E$2:$E$707,'Infos Relatório'!$B$2,'Faturamento NNE'!$F$2:$F$707,'Infos Relatório'!$B63,'Faturamento NNE'!$AA$2:$AA$707,'Infos Relatório'!BK$1)</f>
        <v>0</v>
      </c>
      <c r="BL63" s="542">
        <f>SUMIFS('Faturamento NNE'!$H$2:$H$707,'Faturamento NNE'!$E$2:$E$707,'Infos Relatório'!$B$2,'Faturamento NNE'!$F$2:$F$707,'Infos Relatório'!$B63,'Faturamento NNE'!$AA$2:$AA$707,'Infos Relatório'!BK$1)</f>
        <v>0</v>
      </c>
      <c r="BM63" s="542">
        <f>SUMIFS('Faturamento NNE'!$K$2:$K$707,'Faturamento NNE'!$E$2:$E$707,'Infos Relatório'!$B$2,'Faturamento NNE'!$F$2:$F$707,'Infos Relatório'!$B63,'Faturamento NNE'!$AA$2:$AA$707,'Infos Relatório'!BK$1)</f>
        <v>0</v>
      </c>
      <c r="BN63" s="546">
        <f>SUMIFS('Faturamento NNE'!$P$2:$P$707,'Faturamento NNE'!$E$2:$E$707,'Infos Relatório'!$B$2,'Faturamento NNE'!$F$2:$F$707,'Infos Relatório'!$B63,'Faturamento NNE'!$AA$2:$AA$707,'Infos Relatório'!BK$1,'Faturamento NNE'!$U$2:$U$707,"Sim")+SUMIFS('Faturamento NNE'!$Q$2:$Q$707,'Faturamento NNE'!$E$2:$E$707,'Infos Relatório'!$B$2,'Faturamento NNE'!$F$2:$F$707,'Infos Relatório'!$B63,'Faturamento NNE'!$AA$2:$AA$707,'Infos Relatório'!BK$1,'Faturamento NNE'!$U$2:$U$707,"Sim")</f>
        <v>0</v>
      </c>
      <c r="BO63" s="227" t="e">
        <f t="shared" si="9"/>
        <v>#DIV/0!</v>
      </c>
      <c r="BP63" s="545">
        <f>SUMIFS('Faturamento NNE'!$I$2:$I$707,'Faturamento NNE'!$E$2:$E$707,'Infos Relatório'!$B$2,'Faturamento NNE'!$F$2:$F$707,'Infos Relatório'!$B63,'Faturamento NNE'!$AA$2:$AA$707,'Infos Relatório'!BK$1)</f>
        <v>0</v>
      </c>
      <c r="BQ63" s="541">
        <f>COUNTIFS('Faturamento NNE'!$E$2:$E$707,'Infos Relatório'!$B$2,'Faturamento NNE'!$F$2:$F$707,'Infos Relatório'!$B63,'Faturamento NNE'!$AA$2:$AA$707,'Infos Relatório'!BQ$1)</f>
        <v>0</v>
      </c>
      <c r="BR63" s="542">
        <f>SUMIFS('Faturamento NNE'!$H$2:$H$707,'Faturamento NNE'!$E$2:$E$707,'Infos Relatório'!$B$2,'Faturamento NNE'!$F$2:$F$707,'Infos Relatório'!$B63,'Faturamento NNE'!$AA$2:$AA$707,'Infos Relatório'!BQ$1)</f>
        <v>0</v>
      </c>
      <c r="BS63" s="542">
        <f>SUMIFS('Faturamento NNE'!$K$2:$K$707,'Faturamento NNE'!$E$2:$E$707,'Infos Relatório'!$B$2,'Faturamento NNE'!$F$2:$F$707,'Infos Relatório'!$B63,'Faturamento NNE'!$AA$2:$AA$707,'Infos Relatório'!BQ$1)</f>
        <v>0</v>
      </c>
      <c r="BT63" s="546">
        <f>SUMIFS('Faturamento NNE'!$P$2:$P$707,'Faturamento NNE'!$E$2:$E$707,'Infos Relatório'!$B$2,'Faturamento NNE'!$F$2:$F$707,'Infos Relatório'!$B63,'Faturamento NNE'!$AA$2:$AA$707,'Infos Relatório'!BQ$1,'Faturamento NNE'!$U$2:$U$707,"Sim")+SUMIFS('Faturamento NNE'!$Q$2:$Q$707,'Faturamento NNE'!$E$2:$E$707,'Infos Relatório'!$B$2,'Faturamento NNE'!$F$2:$F$707,'Infos Relatório'!$B63,'Faturamento NNE'!$AA$2:$AA$707,'Infos Relatório'!BQ$1,'Faturamento NNE'!$U$2:$U$707,"Sim")</f>
        <v>0</v>
      </c>
      <c r="BU63" s="227" t="e">
        <f t="shared" si="10"/>
        <v>#DIV/0!</v>
      </c>
      <c r="BV63" s="545">
        <f>SUMIFS('Faturamento NNE'!$I$2:$I$707,'Faturamento NNE'!$E$2:$E$707,'Infos Relatório'!$B$2,'Faturamento NNE'!$F$2:$F$707,'Infos Relatório'!$B63,'Faturamento NNE'!$AA$2:$AA$707,'Infos Relatório'!BQ$1)</f>
        <v>0</v>
      </c>
    </row>
    <row r="64" spans="2:74">
      <c r="B64" s="217" t="s">
        <v>191</v>
      </c>
      <c r="C64" s="541">
        <f>COUNTIFS('Faturamento NNE'!$E$2:$E$707,'Infos Relatório'!$B$2,'Faturamento NNE'!$F$2:$F$707,'Infos Relatório'!$B64,'Faturamento NNE'!$AA$2:$AA$707,'Infos Relatório'!C$1)</f>
        <v>0</v>
      </c>
      <c r="D64" s="542">
        <f>SUMIFS('Faturamento NNE'!$H$2:$H$707,'Faturamento NNE'!$E$2:$E$707,'Infos Relatório'!$B$2,'Faturamento NNE'!$F$2:$F$707,'Infos Relatório'!$B64,'Faturamento NNE'!$AA$2:$AA$707,'Infos Relatório'!C$1)</f>
        <v>0</v>
      </c>
      <c r="E64" s="543">
        <f>SUMIFS('Faturamento NNE'!$K$2:$K$707,'Faturamento NNE'!$E$2:$E$707,'Infos Relatório'!$B$2,'Faturamento NNE'!$F$2:$F$707,'Infos Relatório'!$B64,'Faturamento NNE'!$AA$2:$AA$707,'Infos Relatório'!C$1)</f>
        <v>0</v>
      </c>
      <c r="F64" s="544">
        <f>SUMIFS('Faturamento NNE'!$P$2:$P$707,'Faturamento NNE'!$E$2:$E$707,'Infos Relatório'!$B$2,'Faturamento NNE'!$F$2:$F$707,'Infos Relatório'!$B64,'Faturamento NNE'!$AA$2:$AA$707,'Infos Relatório'!C$1,'Faturamento NNE'!$U$2:$U$707,"Sim")+SUMIFS('Faturamento NNE'!$Q$2:$Q$707,'Faturamento NNE'!$E$2:$E$707,'Infos Relatório'!$B$2,'Faturamento NNE'!$F$2:$F$707,'Infos Relatório'!$B64,'Faturamento NNE'!$AA$2:$AA$707,'Infos Relatório'!C$1,'Faturamento NNE'!$U$2:$U$707,"Sim")</f>
        <v>0</v>
      </c>
      <c r="G64" s="283" t="e">
        <f t="shared" si="11"/>
        <v>#DIV/0!</v>
      </c>
      <c r="H64" s="545">
        <f>SUMIFS('Faturamento NNE'!$I$2:$I$707,'Faturamento NNE'!$E$2:$E$707,'Infos Relatório'!$B$2,'Faturamento NNE'!$F$2:$F$707,'Infos Relatório'!$B64,'Faturamento NNE'!$AA$2:$AA$707,'Infos Relatório'!C$1)</f>
        <v>0</v>
      </c>
      <c r="I64" s="541">
        <f>COUNTIFS('Faturamento NNE'!$E$2:$E$707,'Infos Relatório'!$B$2,'Faturamento NNE'!$F$2:$F$707,'Infos Relatório'!$B64,'Faturamento NNE'!$AA$2:$AA$707,'Infos Relatório'!I$1)</f>
        <v>0</v>
      </c>
      <c r="J64" s="542">
        <f>SUMIFS('Faturamento NNE'!$H$2:$H$707,'Faturamento NNE'!$E$2:$E$707,'Infos Relatório'!$B$2,'Faturamento NNE'!$F$2:$F$707,'Infos Relatório'!$B64,'Faturamento NNE'!$AA$2:$AA$707,'Infos Relatório'!I$1)</f>
        <v>0</v>
      </c>
      <c r="K64" s="543">
        <f>SUMIFS('Faturamento NNE'!$K$2:$K$707,'Faturamento NNE'!$E$2:$E$707,'Infos Relatório'!$B$2,'Faturamento NNE'!$F$2:$F$707,'Infos Relatório'!$B64,'Faturamento NNE'!$AA$2:$AA$707,'Infos Relatório'!I$1)</f>
        <v>0</v>
      </c>
      <c r="L64" s="544">
        <f>SUMIFS('Faturamento NNE'!$P$2:$P$707,'Faturamento NNE'!$E$2:$E$707,'Infos Relatório'!$B$2,'Faturamento NNE'!$F$2:$F$707,'Infos Relatório'!$B64,'Faturamento NNE'!$AA$2:$AA$707,'Infos Relatório'!I$1,'Faturamento NNE'!$U$2:$U$707,"Sim")+SUMIFS('Faturamento NNE'!$Q$2:$Q$707,'Faturamento NNE'!$E$2:$E$707,'Infos Relatório'!$B$2,'Faturamento NNE'!$F$2:$F$707,'Infos Relatório'!$B64,'Faturamento NNE'!$AA$2:$AA$707,'Infos Relatório'!I$1,'Faturamento NNE'!$U$2:$U$707,"Sim")</f>
        <v>0</v>
      </c>
      <c r="M64" s="283" t="e">
        <f t="shared" si="0"/>
        <v>#DIV/0!</v>
      </c>
      <c r="N64" s="545">
        <f>SUMIFS('Faturamento NNE'!$I$2:$I$707,'Faturamento NNE'!$E$2:$E$707,'Infos Relatório'!$B$2,'Faturamento NNE'!$F$2:$F$707,'Infos Relatório'!$B64,'Faturamento NNE'!$AA$2:$AA$707,'Infos Relatório'!I$1)</f>
        <v>0</v>
      </c>
      <c r="O64" s="541">
        <f>COUNTIFS('Faturamento NNE'!$E$2:$E$707,'Infos Relatório'!$B$2,'Faturamento NNE'!$F$2:$F$707,'Infos Relatório'!$B64,'Faturamento NNE'!$AA$2:$AA$707,'Infos Relatório'!O$1)</f>
        <v>0</v>
      </c>
      <c r="P64" s="542">
        <f>SUMIFS('Faturamento NNE'!$H$2:$H$707,'Faturamento NNE'!$E$2:$E$707,'Infos Relatório'!$B$2,'Faturamento NNE'!$F$2:$F$707,'Infos Relatório'!$B64,'Faturamento NNE'!$AA$2:$AA$707,'Infos Relatório'!O$1)</f>
        <v>0</v>
      </c>
      <c r="Q64" s="542">
        <f>SUMIFS('Faturamento NNE'!$K$2:$K$707,'Faturamento NNE'!$E$2:$E$707,'Infos Relatório'!$B$2,'Faturamento NNE'!$F$2:$F$707,'Infos Relatório'!$B64,'Faturamento NNE'!$AA$2:$AA$707,'Infos Relatório'!O$1)</f>
        <v>0</v>
      </c>
      <c r="R64" s="546">
        <f>SUMIFS('Faturamento NNE'!$P$2:$P$707,'Faturamento NNE'!$E$2:$E$707,'Infos Relatório'!$B$2,'Faturamento NNE'!$F$2:$F$707,'Infos Relatório'!$B64,'Faturamento NNE'!$AA$2:$AA$707,'Infos Relatório'!O$1,'Faturamento NNE'!$U$2:$U$707,"Sim")+SUMIFS('Faturamento NNE'!$Q$2:$Q$707,'Faturamento NNE'!$E$2:$E$707,'Infos Relatório'!$B$2,'Faturamento NNE'!$F$2:$F$707,'Infos Relatório'!$B64,'Faturamento NNE'!$AA$2:$AA$707,'Infos Relatório'!O$1,'Faturamento NNE'!$U$2:$U$707,"Sim")</f>
        <v>0</v>
      </c>
      <c r="S64" s="227" t="e">
        <f t="shared" si="1"/>
        <v>#DIV/0!</v>
      </c>
      <c r="T64" s="545">
        <f>SUMIFS('Faturamento NNE'!$I$2:$I$707,'Faturamento NNE'!$E$2:$E$707,'Infos Relatório'!$B$2,'Faturamento NNE'!$F$2:$F$707,'Infos Relatório'!$B64,'Faturamento NNE'!$AA$2:$AA$707,'Infos Relatório'!O$1)</f>
        <v>0</v>
      </c>
      <c r="U64" s="541">
        <f>COUNTIFS('Faturamento NNE'!$E$2:$E$707,'Infos Relatório'!$B$2,'Faturamento NNE'!$F$2:$F$707,'Infos Relatório'!$B64,'Faturamento NNE'!$AA$2:$AA$707,'Infos Relatório'!U$1)</f>
        <v>0</v>
      </c>
      <c r="V64" s="542">
        <f>SUMIFS('Faturamento NNE'!$H$2:$H$707,'Faturamento NNE'!$E$2:$E$707,'Infos Relatório'!$B$2,'Faturamento NNE'!$F$2:$F$707,'Infos Relatório'!$B64,'Faturamento NNE'!$AA$2:$AA$707,'Infos Relatório'!U$1)</f>
        <v>0</v>
      </c>
      <c r="W64" s="542">
        <f>SUMIFS('Faturamento NNE'!$K$2:$K$707,'Faturamento NNE'!$E$2:$E$707,'Infos Relatório'!$B$2,'Faturamento NNE'!$F$2:$F$707,'Infos Relatório'!$B64,'Faturamento NNE'!$AA$2:$AA$707,'Infos Relatório'!U$1)</f>
        <v>0</v>
      </c>
      <c r="X64" s="546">
        <f>SUMIFS('Faturamento NNE'!$P$2:$P$707,'Faturamento NNE'!$E$2:$E$707,'Infos Relatório'!$B$2,'Faturamento NNE'!$F$2:$F$707,'Infos Relatório'!$B64,'Faturamento NNE'!$AA$2:$AA$707,'Infos Relatório'!U$1,'Faturamento NNE'!$U$2:$U$707,"Sim")+SUMIFS('Faturamento NNE'!$Q$2:$Q$707,'Faturamento NNE'!$E$2:$E$707,'Infos Relatório'!$B$2,'Faturamento NNE'!$F$2:$F$707,'Infos Relatório'!$B64,'Faturamento NNE'!$AA$2:$AA$707,'Infos Relatório'!U$1,'Faturamento NNE'!$U$2:$U$707,"Sim")</f>
        <v>0</v>
      </c>
      <c r="Y64" s="227" t="e">
        <f t="shared" si="2"/>
        <v>#DIV/0!</v>
      </c>
      <c r="Z64" s="545">
        <f>SUMIFS('Faturamento NNE'!$I$2:$I$707,'Faturamento NNE'!$E$2:$E$707,'Infos Relatório'!$B$2,'Faturamento NNE'!$F$2:$F$707,'Infos Relatório'!$B64,'Faturamento NNE'!$AA$2:$AA$707,'Infos Relatório'!U$1)</f>
        <v>0</v>
      </c>
      <c r="AA64" s="541">
        <f>COUNTIFS('Faturamento NNE'!$E$2:$E$707,'Infos Relatório'!$B$2,'Faturamento NNE'!$F$2:$F$707,'Infos Relatório'!$B64,'Faturamento NNE'!$AA$2:$AA$707,'Infos Relatório'!AA$1)</f>
        <v>0</v>
      </c>
      <c r="AB64" s="542">
        <f>SUMIFS('Faturamento NNE'!$H$2:$H$707,'Faturamento NNE'!$E$2:$E$707,'Infos Relatório'!$B$2,'Faturamento NNE'!$F$2:$F$707,'Infos Relatório'!$B64,'Faturamento NNE'!$AA$2:$AA$707,'Infos Relatório'!AA$1)</f>
        <v>0</v>
      </c>
      <c r="AC64" s="542">
        <f>SUMIFS('Faturamento NNE'!$K$2:$K$707,'Faturamento NNE'!$E$2:$E$707,'Infos Relatório'!$B$2,'Faturamento NNE'!$F$2:$F$707,'Infos Relatório'!$B64,'Faturamento NNE'!$AA$2:$AA$707,'Infos Relatório'!AA$1)</f>
        <v>0</v>
      </c>
      <c r="AD64" s="546">
        <f>SUMIFS('Faturamento NNE'!$P$2:$P$707,'Faturamento NNE'!$E$2:$E$707,'Infos Relatório'!$B$2,'Faturamento NNE'!$F$2:$F$707,'Infos Relatório'!$B64,'Faturamento NNE'!$AA$2:$AA$707,'Infos Relatório'!AA$1,'Faturamento NNE'!$U$2:$U$707,"Sim")+SUMIFS('Faturamento NNE'!$Q$2:$Q$707,'Faturamento NNE'!$E$2:$E$707,'Infos Relatório'!$B$2,'Faturamento NNE'!$F$2:$F$707,'Infos Relatório'!$B64,'Faturamento NNE'!$AA$2:$AA$707,'Infos Relatório'!AA$1,'Faturamento NNE'!$U$2:$U$707,"Sim")</f>
        <v>0</v>
      </c>
      <c r="AE64" s="227" t="e">
        <f t="shared" si="3"/>
        <v>#DIV/0!</v>
      </c>
      <c r="AF64" s="545">
        <f>SUMIFS('Faturamento NNE'!$I$2:$I$707,'Faturamento NNE'!$E$2:$E$707,'Infos Relatório'!$B$2,'Faturamento NNE'!$F$2:$F$707,'Infos Relatório'!$B64,'Faturamento NNE'!$AA$2:$AA$707,'Infos Relatório'!AA$1)</f>
        <v>0</v>
      </c>
      <c r="AG64" s="541">
        <f>COUNTIFS('Faturamento NNE'!$E$2:$E$707,'Infos Relatório'!$B$2,'Faturamento NNE'!$F$2:$F$707,'Infos Relatório'!$B64,'Faturamento NNE'!$AA$2:$AA$707,'Infos Relatório'!AG$1)</f>
        <v>0</v>
      </c>
      <c r="AH64" s="542">
        <f>SUMIFS('Faturamento NNE'!$H$2:$H$707,'Faturamento NNE'!$E$2:$E$707,'Infos Relatório'!$B$2,'Faturamento NNE'!$F$2:$F$707,'Infos Relatório'!$B64,'Faturamento NNE'!$AA$2:$AA$707,'Infos Relatório'!AG$1)</f>
        <v>0</v>
      </c>
      <c r="AI64" s="542">
        <f>SUMIFS('Faturamento NNE'!$K$2:$K$707,'Faturamento NNE'!$E$2:$E$707,'Infos Relatório'!$B$2,'Faturamento NNE'!$F$2:$F$707,'Infos Relatório'!$B64,'Faturamento NNE'!$AA$2:$AA$707,'Infos Relatório'!AG$1)</f>
        <v>0</v>
      </c>
      <c r="AJ64" s="546">
        <f>SUMIFS('Faturamento NNE'!$P$2:$P$707,'Faturamento NNE'!$E$2:$E$707,'Infos Relatório'!$B$2,'Faturamento NNE'!$F$2:$F$707,'Infos Relatório'!$B64,'Faturamento NNE'!$AA$2:$AA$707,'Infos Relatório'!AG$1,'Faturamento NNE'!$U$2:$U$707,"Sim")+SUMIFS('Faturamento NNE'!$Q$2:$Q$707,'Faturamento NNE'!$E$2:$E$707,'Infos Relatório'!$B$2,'Faturamento NNE'!$F$2:$F$707,'Infos Relatório'!$B64,'Faturamento NNE'!$AA$2:$AA$707,'Infos Relatório'!AG$1,'Faturamento NNE'!$U$2:$U$707,"Sim")</f>
        <v>0</v>
      </c>
      <c r="AK64" s="227" t="e">
        <f t="shared" si="4"/>
        <v>#DIV/0!</v>
      </c>
      <c r="AL64" s="545">
        <f>SUMIFS('Faturamento NNE'!$I$2:$I$707,'Faturamento NNE'!$E$2:$E$707,'Infos Relatório'!$B$2,'Faturamento NNE'!$F$2:$F$707,'Infos Relatório'!$B64,'Faturamento NNE'!$AA$2:$AA$707,'Infos Relatório'!AG$1)</f>
        <v>0</v>
      </c>
      <c r="AM64" s="541">
        <f>COUNTIFS('Faturamento NNE'!$E$2:$E$707,'Infos Relatório'!$B$2,'Faturamento NNE'!$F$2:$F$707,'Infos Relatório'!$B64,'Faturamento NNE'!$AA$2:$AA$707,'Infos Relatório'!AM$1)</f>
        <v>0</v>
      </c>
      <c r="AN64" s="542">
        <f>SUMIFS('Faturamento NNE'!$H$2:$H$707,'Faturamento NNE'!$E$2:$E$707,'Infos Relatório'!$B$2,'Faturamento NNE'!$F$2:$F$707,'Infos Relatório'!$B64,'Faturamento NNE'!$AA$2:$AA$707,'Infos Relatório'!AM$1)</f>
        <v>0</v>
      </c>
      <c r="AO64" s="542">
        <f>SUMIFS('Faturamento NNE'!$K$2:$K$707,'Faturamento NNE'!$E$2:$E$707,'Infos Relatório'!$B$2,'Faturamento NNE'!$F$2:$F$707,'Infos Relatório'!$B64,'Faturamento NNE'!$AA$2:$AA$707,'Infos Relatório'!AM$1)</f>
        <v>0</v>
      </c>
      <c r="AP64" s="546">
        <f>SUMIFS('Faturamento NNE'!$P$2:$P$707,'Faturamento NNE'!$E$2:$E$707,'Infos Relatório'!$B$2,'Faturamento NNE'!$F$2:$F$707,'Infos Relatório'!$B64,'Faturamento NNE'!$AA$2:$AA$707,'Infos Relatório'!AM$1,'Faturamento NNE'!$U$2:$U$707,"Sim")+SUMIFS('Faturamento NNE'!$Q$2:$Q$707,'Faturamento NNE'!$E$2:$E$707,'Infos Relatório'!$B$2,'Faturamento NNE'!$F$2:$F$707,'Infos Relatório'!$B64,'Faturamento NNE'!$AA$2:$AA$707,'Infos Relatório'!AM$1,'Faturamento NNE'!$U$2:$U$707,"Sim")</f>
        <v>0</v>
      </c>
      <c r="AQ64" s="227" t="e">
        <f t="shared" si="5"/>
        <v>#DIV/0!</v>
      </c>
      <c r="AR64" s="545">
        <f>SUMIFS('Faturamento NNE'!$I$2:$I$707,'Faturamento NNE'!$E$2:$E$707,'Infos Relatório'!$B$2,'Faturamento NNE'!$F$2:$F$707,'Infos Relatório'!$B64,'Faturamento NNE'!$AA$2:$AA$707,'Infos Relatório'!AM$1)</f>
        <v>0</v>
      </c>
      <c r="AS64" s="541">
        <f>COUNTIFS('Faturamento NNE'!$E$2:$E$707,'Infos Relatório'!$B$2,'Faturamento NNE'!$F$2:$F$707,'Infos Relatório'!$B64,'Faturamento NNE'!$AA$2:$AA$707,'Infos Relatório'!AS$1)</f>
        <v>0</v>
      </c>
      <c r="AT64" s="542">
        <f>SUMIFS('Faturamento NNE'!$H$2:$H$707,'Faturamento NNE'!$E$2:$E$707,'Infos Relatório'!$B$2,'Faturamento NNE'!$F$2:$F$707,'Infos Relatório'!$B64,'Faturamento NNE'!$AA$2:$AA$707,'Infos Relatório'!AS$1)</f>
        <v>0</v>
      </c>
      <c r="AU64" s="542">
        <f>SUMIFS('Faturamento NNE'!$K$2:$K$707,'Faturamento NNE'!$E$2:$E$707,'Infos Relatório'!$B$2,'Faturamento NNE'!$F$2:$F$707,'Infos Relatório'!$B64,'Faturamento NNE'!$AA$2:$AA$707,'Infos Relatório'!AS$1)</f>
        <v>0</v>
      </c>
      <c r="AV64" s="546">
        <f>SUMIFS('Faturamento NNE'!$P$2:$P$707,'Faturamento NNE'!$E$2:$E$707,'Infos Relatório'!$B$2,'Faturamento NNE'!$F$2:$F$707,'Infos Relatório'!$B64,'Faturamento NNE'!$AA$2:$AA$707,'Infos Relatório'!AS$1,'Faturamento NNE'!$U$2:$U$707,"Sim")+SUMIFS('Faturamento NNE'!$Q$2:$Q$707,'Faturamento NNE'!$E$2:$E$707,'Infos Relatório'!$B$2,'Faturamento NNE'!$F$2:$F$707,'Infos Relatório'!$B64,'Faturamento NNE'!$AA$2:$AA$707,'Infos Relatório'!AS$1,'Faturamento NNE'!$U$2:$U$707,"Sim")</f>
        <v>0</v>
      </c>
      <c r="AW64" s="227" t="e">
        <f t="shared" si="6"/>
        <v>#DIV/0!</v>
      </c>
      <c r="AX64" s="545">
        <f>SUMIFS('Faturamento NNE'!$I$2:$I$707,'Faturamento NNE'!$E$2:$E$707,'Infos Relatório'!$B$2,'Faturamento NNE'!$F$2:$F$707,'Infos Relatório'!$B64,'Faturamento NNE'!$AA$2:$AA$707,'Infos Relatório'!AS$1)</f>
        <v>0</v>
      </c>
      <c r="AY64" s="541">
        <f>COUNTIFS('Faturamento NNE'!$E$2:$E$707,'Infos Relatório'!$B$2,'Faturamento NNE'!$F$2:$F$707,'Infos Relatório'!$B64,'Faturamento NNE'!$AA$2:$AA$707,'Infos Relatório'!AY$1)</f>
        <v>0</v>
      </c>
      <c r="AZ64" s="542">
        <f>SUMIFS('Faturamento NNE'!$H$2:$H$707,'Faturamento NNE'!$E$2:$E$707,'Infos Relatório'!$B$2,'Faturamento NNE'!$F$2:$F$707,'Infos Relatório'!$B64,'Faturamento NNE'!$AA$2:$AA$707,'Infos Relatório'!AY$1)</f>
        <v>0</v>
      </c>
      <c r="BA64" s="542">
        <f>SUMIFS('Faturamento NNE'!$K$2:$K$707,'Faturamento NNE'!$E$2:$E$707,'Infos Relatório'!$B$2,'Faturamento NNE'!$F$2:$F$707,'Infos Relatório'!$B64,'Faturamento NNE'!$AA$2:$AA$707,'Infos Relatório'!AY$1)</f>
        <v>0</v>
      </c>
      <c r="BB64" s="546">
        <f>SUMIFS('Faturamento NNE'!$P$2:$P$707,'Faturamento NNE'!$E$2:$E$707,'Infos Relatório'!$B$2,'Faturamento NNE'!$F$2:$F$707,'Infos Relatório'!$B64,'Faturamento NNE'!$AA$2:$AA$707,'Infos Relatório'!AY$1,'Faturamento NNE'!$U$2:$U$707,"Sim")+SUMIFS('Faturamento NNE'!$Q$2:$Q$707,'Faturamento NNE'!$E$2:$E$707,'Infos Relatório'!$B$2,'Faturamento NNE'!$F$2:$F$707,'Infos Relatório'!$B64,'Faturamento NNE'!$AA$2:$AA$707,'Infos Relatório'!AY$1,'Faturamento NNE'!$U$2:$U$707,"Sim")</f>
        <v>0</v>
      </c>
      <c r="BC64" s="227" t="e">
        <f t="shared" si="7"/>
        <v>#DIV/0!</v>
      </c>
      <c r="BD64" s="545">
        <f>SUMIFS('Faturamento NNE'!$I$2:$I$707,'Faturamento NNE'!$E$2:$E$707,'Infos Relatório'!$B$2,'Faturamento NNE'!$F$2:$F$707,'Infos Relatório'!$B64,'Faturamento NNE'!$AA$2:$AA$707,'Infos Relatório'!AY$1)</f>
        <v>0</v>
      </c>
      <c r="BE64" s="541">
        <f>COUNTIFS('Faturamento NNE'!$E$2:$E$707,'Infos Relatório'!$B$2,'Faturamento NNE'!$F$2:$F$707,'Infos Relatório'!$B64,'Faturamento NNE'!$AA$2:$AA$707,'Infos Relatório'!BE$1)</f>
        <v>0</v>
      </c>
      <c r="BF64" s="542">
        <f>SUMIFS('Faturamento NNE'!$H$2:$H$707,'Faturamento NNE'!$E$2:$E$707,'Infos Relatório'!$B$2,'Faturamento NNE'!$F$2:$F$707,'Infos Relatório'!$B64,'Faturamento NNE'!$AA$2:$AA$707,'Infos Relatório'!BE$1)</f>
        <v>0</v>
      </c>
      <c r="BG64" s="542">
        <f>SUMIFS('Faturamento NNE'!$K$2:$K$707,'Faturamento NNE'!$E$2:$E$707,'Infos Relatório'!$B$2,'Faturamento NNE'!$F$2:$F$707,'Infos Relatório'!$B64,'Faturamento NNE'!$AA$2:$AA$707,'Infos Relatório'!BE$1)</f>
        <v>0</v>
      </c>
      <c r="BH64" s="546">
        <f>SUMIFS('Faturamento NNE'!$P$2:$P$707,'Faturamento NNE'!$E$2:$E$707,'Infos Relatório'!$B$2,'Faturamento NNE'!$F$2:$F$707,'Infos Relatório'!$B64,'Faturamento NNE'!$AA$2:$AA$707,'Infos Relatório'!BE$1,'Faturamento NNE'!$U$2:$U$707,"Sim")+SUMIFS('Faturamento NNE'!$Q$2:$Q$707,'Faturamento NNE'!$E$2:$E$707,'Infos Relatório'!$B$2,'Faturamento NNE'!$F$2:$F$707,'Infos Relatório'!$B64,'Faturamento NNE'!$AA$2:$AA$707,'Infos Relatório'!BE$1,'Faturamento NNE'!$U$2:$U$707,"Sim")</f>
        <v>0</v>
      </c>
      <c r="BI64" s="227" t="e">
        <f t="shared" si="8"/>
        <v>#DIV/0!</v>
      </c>
      <c r="BJ64" s="545">
        <f>SUMIFS('Faturamento NNE'!$I$2:$I$707,'Faturamento NNE'!$E$2:$E$707,'Infos Relatório'!$B$2,'Faturamento NNE'!$F$2:$F$707,'Infos Relatório'!$B64,'Faturamento NNE'!$AA$2:$AA$707,'Infos Relatório'!BE$1)</f>
        <v>0</v>
      </c>
      <c r="BK64" s="541">
        <f>COUNTIFS('Faturamento NNE'!$E$2:$E$707,'Infos Relatório'!$B$2,'Faturamento NNE'!$F$2:$F$707,'Infos Relatório'!$B64,'Faturamento NNE'!$AA$2:$AA$707,'Infos Relatório'!BK$1)</f>
        <v>0</v>
      </c>
      <c r="BL64" s="542">
        <f>SUMIFS('Faturamento NNE'!$H$2:$H$707,'Faturamento NNE'!$E$2:$E$707,'Infos Relatório'!$B$2,'Faturamento NNE'!$F$2:$F$707,'Infos Relatório'!$B64,'Faturamento NNE'!$AA$2:$AA$707,'Infos Relatório'!BK$1)</f>
        <v>0</v>
      </c>
      <c r="BM64" s="542">
        <f>SUMIFS('Faturamento NNE'!$K$2:$K$707,'Faturamento NNE'!$E$2:$E$707,'Infos Relatório'!$B$2,'Faturamento NNE'!$F$2:$F$707,'Infos Relatório'!$B64,'Faturamento NNE'!$AA$2:$AA$707,'Infos Relatório'!BK$1)</f>
        <v>0</v>
      </c>
      <c r="BN64" s="546">
        <f>SUMIFS('Faturamento NNE'!$P$2:$P$707,'Faturamento NNE'!$E$2:$E$707,'Infos Relatório'!$B$2,'Faturamento NNE'!$F$2:$F$707,'Infos Relatório'!$B64,'Faturamento NNE'!$AA$2:$AA$707,'Infos Relatório'!BK$1,'Faturamento NNE'!$U$2:$U$707,"Sim")+SUMIFS('Faturamento NNE'!$Q$2:$Q$707,'Faturamento NNE'!$E$2:$E$707,'Infos Relatório'!$B$2,'Faturamento NNE'!$F$2:$F$707,'Infos Relatório'!$B64,'Faturamento NNE'!$AA$2:$AA$707,'Infos Relatório'!BK$1,'Faturamento NNE'!$U$2:$U$707,"Sim")</f>
        <v>0</v>
      </c>
      <c r="BO64" s="227" t="e">
        <f t="shared" si="9"/>
        <v>#DIV/0!</v>
      </c>
      <c r="BP64" s="545">
        <f>SUMIFS('Faturamento NNE'!$I$2:$I$707,'Faturamento NNE'!$E$2:$E$707,'Infos Relatório'!$B$2,'Faturamento NNE'!$F$2:$F$707,'Infos Relatório'!$B64,'Faturamento NNE'!$AA$2:$AA$707,'Infos Relatório'!BK$1)</f>
        <v>0</v>
      </c>
      <c r="BQ64" s="541">
        <f>COUNTIFS('Faturamento NNE'!$E$2:$E$707,'Infos Relatório'!$B$2,'Faturamento NNE'!$F$2:$F$707,'Infos Relatório'!$B64,'Faturamento NNE'!$AA$2:$AA$707,'Infos Relatório'!BQ$1)</f>
        <v>0</v>
      </c>
      <c r="BR64" s="542">
        <f>SUMIFS('Faturamento NNE'!$H$2:$H$707,'Faturamento NNE'!$E$2:$E$707,'Infos Relatório'!$B$2,'Faturamento NNE'!$F$2:$F$707,'Infos Relatório'!$B64,'Faturamento NNE'!$AA$2:$AA$707,'Infos Relatório'!BQ$1)</f>
        <v>0</v>
      </c>
      <c r="BS64" s="542">
        <f>SUMIFS('Faturamento NNE'!$K$2:$K$707,'Faturamento NNE'!$E$2:$E$707,'Infos Relatório'!$B$2,'Faturamento NNE'!$F$2:$F$707,'Infos Relatório'!$B64,'Faturamento NNE'!$AA$2:$AA$707,'Infos Relatório'!BQ$1)</f>
        <v>0</v>
      </c>
      <c r="BT64" s="546">
        <f>SUMIFS('Faturamento NNE'!$P$2:$P$707,'Faturamento NNE'!$E$2:$E$707,'Infos Relatório'!$B$2,'Faturamento NNE'!$F$2:$F$707,'Infos Relatório'!$B64,'Faturamento NNE'!$AA$2:$AA$707,'Infos Relatório'!BQ$1,'Faturamento NNE'!$U$2:$U$707,"Sim")+SUMIFS('Faturamento NNE'!$Q$2:$Q$707,'Faturamento NNE'!$E$2:$E$707,'Infos Relatório'!$B$2,'Faturamento NNE'!$F$2:$F$707,'Infos Relatório'!$B64,'Faturamento NNE'!$AA$2:$AA$707,'Infos Relatório'!BQ$1,'Faturamento NNE'!$U$2:$U$707,"Sim")</f>
        <v>0</v>
      </c>
      <c r="BU64" s="227" t="e">
        <f t="shared" si="10"/>
        <v>#DIV/0!</v>
      </c>
      <c r="BV64" s="545">
        <f>SUMIFS('Faturamento NNE'!$I$2:$I$707,'Faturamento NNE'!$E$2:$E$707,'Infos Relatório'!$B$2,'Faturamento NNE'!$F$2:$F$707,'Infos Relatório'!$B64,'Faturamento NNE'!$AA$2:$AA$707,'Infos Relatório'!BQ$1)</f>
        <v>0</v>
      </c>
    </row>
    <row r="65" spans="2:74">
      <c r="B65" s="217" t="s">
        <v>192</v>
      </c>
      <c r="C65" s="541">
        <f>COUNTIFS('Faturamento NNE'!$E$2:$E$707,'Infos Relatório'!$B$2,'Faturamento NNE'!$F$2:$F$707,'Infos Relatório'!$B65,'Faturamento NNE'!$AA$2:$AA$707,'Infos Relatório'!C$1)</f>
        <v>0</v>
      </c>
      <c r="D65" s="542">
        <f>SUMIFS('Faturamento NNE'!$H$2:$H$707,'Faturamento NNE'!$E$2:$E$707,'Infos Relatório'!$B$2,'Faturamento NNE'!$F$2:$F$707,'Infos Relatório'!$B65,'Faturamento NNE'!$AA$2:$AA$707,'Infos Relatório'!C$1)</f>
        <v>0</v>
      </c>
      <c r="E65" s="543">
        <f>SUMIFS('Faturamento NNE'!$K$2:$K$707,'Faturamento NNE'!$E$2:$E$707,'Infos Relatório'!$B$2,'Faturamento NNE'!$F$2:$F$707,'Infos Relatório'!$B65,'Faturamento NNE'!$AA$2:$AA$707,'Infos Relatório'!C$1)</f>
        <v>0</v>
      </c>
      <c r="F65" s="544">
        <f>SUMIFS('Faturamento NNE'!$P$2:$P$707,'Faturamento NNE'!$E$2:$E$707,'Infos Relatório'!$B$2,'Faturamento NNE'!$F$2:$F$707,'Infos Relatório'!$B65,'Faturamento NNE'!$AA$2:$AA$707,'Infos Relatório'!C$1,'Faturamento NNE'!$U$2:$U$707,"Sim")+SUMIFS('Faturamento NNE'!$Q$2:$Q$707,'Faturamento NNE'!$E$2:$E$707,'Infos Relatório'!$B$2,'Faturamento NNE'!$F$2:$F$707,'Infos Relatório'!$B65,'Faturamento NNE'!$AA$2:$AA$707,'Infos Relatório'!C$1,'Faturamento NNE'!$U$2:$U$707,"Sim")</f>
        <v>0</v>
      </c>
      <c r="G65" s="283" t="e">
        <f t="shared" si="11"/>
        <v>#DIV/0!</v>
      </c>
      <c r="H65" s="545">
        <f>SUMIFS('Faturamento NNE'!$I$2:$I$707,'Faturamento NNE'!$E$2:$E$707,'Infos Relatório'!$B$2,'Faturamento NNE'!$F$2:$F$707,'Infos Relatório'!$B65,'Faturamento NNE'!$AA$2:$AA$707,'Infos Relatório'!C$1)</f>
        <v>0</v>
      </c>
      <c r="I65" s="541">
        <f>COUNTIFS('Faturamento NNE'!$E$2:$E$707,'Infos Relatório'!$B$2,'Faturamento NNE'!$F$2:$F$707,'Infos Relatório'!$B65,'Faturamento NNE'!$AA$2:$AA$707,'Infos Relatório'!I$1)</f>
        <v>0</v>
      </c>
      <c r="J65" s="542">
        <f>SUMIFS('Faturamento NNE'!$H$2:$H$707,'Faturamento NNE'!$E$2:$E$707,'Infos Relatório'!$B$2,'Faturamento NNE'!$F$2:$F$707,'Infos Relatório'!$B65,'Faturamento NNE'!$AA$2:$AA$707,'Infos Relatório'!I$1)</f>
        <v>0</v>
      </c>
      <c r="K65" s="543">
        <f>SUMIFS('Faturamento NNE'!$K$2:$K$707,'Faturamento NNE'!$E$2:$E$707,'Infos Relatório'!$B$2,'Faturamento NNE'!$F$2:$F$707,'Infos Relatório'!$B65,'Faturamento NNE'!$AA$2:$AA$707,'Infos Relatório'!I$1)</f>
        <v>0</v>
      </c>
      <c r="L65" s="544">
        <f>SUMIFS('Faturamento NNE'!$P$2:$P$707,'Faturamento NNE'!$E$2:$E$707,'Infos Relatório'!$B$2,'Faturamento NNE'!$F$2:$F$707,'Infos Relatório'!$B65,'Faturamento NNE'!$AA$2:$AA$707,'Infos Relatório'!I$1,'Faturamento NNE'!$U$2:$U$707,"Sim")+SUMIFS('Faturamento NNE'!$Q$2:$Q$707,'Faturamento NNE'!$E$2:$E$707,'Infos Relatório'!$B$2,'Faturamento NNE'!$F$2:$F$707,'Infos Relatório'!$B65,'Faturamento NNE'!$AA$2:$AA$707,'Infos Relatório'!I$1,'Faturamento NNE'!$U$2:$U$707,"Sim")</f>
        <v>0</v>
      </c>
      <c r="M65" s="283" t="e">
        <f t="shared" si="0"/>
        <v>#DIV/0!</v>
      </c>
      <c r="N65" s="545">
        <f>SUMIFS('Faturamento NNE'!$I$2:$I$707,'Faturamento NNE'!$E$2:$E$707,'Infos Relatório'!$B$2,'Faturamento NNE'!$F$2:$F$707,'Infos Relatório'!$B65,'Faturamento NNE'!$AA$2:$AA$707,'Infos Relatório'!I$1)</f>
        <v>0</v>
      </c>
      <c r="O65" s="541">
        <f>COUNTIFS('Faturamento NNE'!$E$2:$E$707,'Infos Relatório'!$B$2,'Faturamento NNE'!$F$2:$F$707,'Infos Relatório'!$B65,'Faturamento NNE'!$AA$2:$AA$707,'Infos Relatório'!O$1)</f>
        <v>0</v>
      </c>
      <c r="P65" s="542">
        <f>SUMIFS('Faturamento NNE'!$H$2:$H$707,'Faturamento NNE'!$E$2:$E$707,'Infos Relatório'!$B$2,'Faturamento NNE'!$F$2:$F$707,'Infos Relatório'!$B65,'Faturamento NNE'!$AA$2:$AA$707,'Infos Relatório'!O$1)</f>
        <v>0</v>
      </c>
      <c r="Q65" s="542">
        <f>SUMIFS('Faturamento NNE'!$K$2:$K$707,'Faturamento NNE'!$E$2:$E$707,'Infos Relatório'!$B$2,'Faturamento NNE'!$F$2:$F$707,'Infos Relatório'!$B65,'Faturamento NNE'!$AA$2:$AA$707,'Infos Relatório'!O$1)</f>
        <v>0</v>
      </c>
      <c r="R65" s="546">
        <f>SUMIFS('Faturamento NNE'!$P$2:$P$707,'Faturamento NNE'!$E$2:$E$707,'Infos Relatório'!$B$2,'Faturamento NNE'!$F$2:$F$707,'Infos Relatório'!$B65,'Faturamento NNE'!$AA$2:$AA$707,'Infos Relatório'!O$1,'Faturamento NNE'!$U$2:$U$707,"Sim")+SUMIFS('Faturamento NNE'!$Q$2:$Q$707,'Faturamento NNE'!$E$2:$E$707,'Infos Relatório'!$B$2,'Faturamento NNE'!$F$2:$F$707,'Infos Relatório'!$B65,'Faturamento NNE'!$AA$2:$AA$707,'Infos Relatório'!O$1,'Faturamento NNE'!$U$2:$U$707,"Sim")</f>
        <v>0</v>
      </c>
      <c r="S65" s="227" t="e">
        <f t="shared" si="1"/>
        <v>#DIV/0!</v>
      </c>
      <c r="T65" s="545">
        <f>SUMIFS('Faturamento NNE'!$I$2:$I$707,'Faturamento NNE'!$E$2:$E$707,'Infos Relatório'!$B$2,'Faturamento NNE'!$F$2:$F$707,'Infos Relatório'!$B65,'Faturamento NNE'!$AA$2:$AA$707,'Infos Relatório'!O$1)</f>
        <v>0</v>
      </c>
      <c r="U65" s="541">
        <f>COUNTIFS('Faturamento NNE'!$E$2:$E$707,'Infos Relatório'!$B$2,'Faturamento NNE'!$F$2:$F$707,'Infos Relatório'!$B65,'Faturamento NNE'!$AA$2:$AA$707,'Infos Relatório'!U$1)</f>
        <v>0</v>
      </c>
      <c r="V65" s="542">
        <f>SUMIFS('Faturamento NNE'!$H$2:$H$707,'Faturamento NNE'!$E$2:$E$707,'Infos Relatório'!$B$2,'Faturamento NNE'!$F$2:$F$707,'Infos Relatório'!$B65,'Faturamento NNE'!$AA$2:$AA$707,'Infos Relatório'!U$1)</f>
        <v>0</v>
      </c>
      <c r="W65" s="542">
        <f>SUMIFS('Faturamento NNE'!$K$2:$K$707,'Faturamento NNE'!$E$2:$E$707,'Infos Relatório'!$B$2,'Faturamento NNE'!$F$2:$F$707,'Infos Relatório'!$B65,'Faturamento NNE'!$AA$2:$AA$707,'Infos Relatório'!U$1)</f>
        <v>0</v>
      </c>
      <c r="X65" s="546">
        <f>SUMIFS('Faturamento NNE'!$P$2:$P$707,'Faturamento NNE'!$E$2:$E$707,'Infos Relatório'!$B$2,'Faturamento NNE'!$F$2:$F$707,'Infos Relatório'!$B65,'Faturamento NNE'!$AA$2:$AA$707,'Infos Relatório'!U$1,'Faturamento NNE'!$U$2:$U$707,"Sim")+SUMIFS('Faturamento NNE'!$Q$2:$Q$707,'Faturamento NNE'!$E$2:$E$707,'Infos Relatório'!$B$2,'Faturamento NNE'!$F$2:$F$707,'Infos Relatório'!$B65,'Faturamento NNE'!$AA$2:$AA$707,'Infos Relatório'!U$1,'Faturamento NNE'!$U$2:$U$707,"Sim")</f>
        <v>0</v>
      </c>
      <c r="Y65" s="227" t="e">
        <f t="shared" si="2"/>
        <v>#DIV/0!</v>
      </c>
      <c r="Z65" s="545">
        <f>SUMIFS('Faturamento NNE'!$I$2:$I$707,'Faturamento NNE'!$E$2:$E$707,'Infos Relatório'!$B$2,'Faturamento NNE'!$F$2:$F$707,'Infos Relatório'!$B65,'Faturamento NNE'!$AA$2:$AA$707,'Infos Relatório'!U$1)</f>
        <v>0</v>
      </c>
      <c r="AA65" s="541">
        <f>COUNTIFS('Faturamento NNE'!$E$2:$E$707,'Infos Relatório'!$B$2,'Faturamento NNE'!$F$2:$F$707,'Infos Relatório'!$B65,'Faturamento NNE'!$AA$2:$AA$707,'Infos Relatório'!AA$1)</f>
        <v>0</v>
      </c>
      <c r="AB65" s="542">
        <f>SUMIFS('Faturamento NNE'!$H$2:$H$707,'Faturamento NNE'!$E$2:$E$707,'Infos Relatório'!$B$2,'Faturamento NNE'!$F$2:$F$707,'Infos Relatório'!$B65,'Faturamento NNE'!$AA$2:$AA$707,'Infos Relatório'!AA$1)</f>
        <v>0</v>
      </c>
      <c r="AC65" s="542">
        <f>SUMIFS('Faturamento NNE'!$K$2:$K$707,'Faturamento NNE'!$E$2:$E$707,'Infos Relatório'!$B$2,'Faturamento NNE'!$F$2:$F$707,'Infos Relatório'!$B65,'Faturamento NNE'!$AA$2:$AA$707,'Infos Relatório'!AA$1)</f>
        <v>0</v>
      </c>
      <c r="AD65" s="546">
        <f>SUMIFS('Faturamento NNE'!$P$2:$P$707,'Faturamento NNE'!$E$2:$E$707,'Infos Relatório'!$B$2,'Faturamento NNE'!$F$2:$F$707,'Infos Relatório'!$B65,'Faturamento NNE'!$AA$2:$AA$707,'Infos Relatório'!AA$1,'Faturamento NNE'!$U$2:$U$707,"Sim")+SUMIFS('Faturamento NNE'!$Q$2:$Q$707,'Faturamento NNE'!$E$2:$E$707,'Infos Relatório'!$B$2,'Faturamento NNE'!$F$2:$F$707,'Infos Relatório'!$B65,'Faturamento NNE'!$AA$2:$AA$707,'Infos Relatório'!AA$1,'Faturamento NNE'!$U$2:$U$707,"Sim")</f>
        <v>0</v>
      </c>
      <c r="AE65" s="227" t="e">
        <f t="shared" si="3"/>
        <v>#DIV/0!</v>
      </c>
      <c r="AF65" s="545">
        <f>SUMIFS('Faturamento NNE'!$I$2:$I$707,'Faturamento NNE'!$E$2:$E$707,'Infos Relatório'!$B$2,'Faturamento NNE'!$F$2:$F$707,'Infos Relatório'!$B65,'Faturamento NNE'!$AA$2:$AA$707,'Infos Relatório'!AA$1)</f>
        <v>0</v>
      </c>
      <c r="AG65" s="541">
        <f>COUNTIFS('Faturamento NNE'!$E$2:$E$707,'Infos Relatório'!$B$2,'Faturamento NNE'!$F$2:$F$707,'Infos Relatório'!$B65,'Faturamento NNE'!$AA$2:$AA$707,'Infos Relatório'!AG$1)</f>
        <v>0</v>
      </c>
      <c r="AH65" s="542">
        <f>SUMIFS('Faturamento NNE'!$H$2:$H$707,'Faturamento NNE'!$E$2:$E$707,'Infos Relatório'!$B$2,'Faturamento NNE'!$F$2:$F$707,'Infos Relatório'!$B65,'Faturamento NNE'!$AA$2:$AA$707,'Infos Relatório'!AG$1)</f>
        <v>0</v>
      </c>
      <c r="AI65" s="542">
        <f>SUMIFS('Faturamento NNE'!$K$2:$K$707,'Faturamento NNE'!$E$2:$E$707,'Infos Relatório'!$B$2,'Faturamento NNE'!$F$2:$F$707,'Infos Relatório'!$B65,'Faturamento NNE'!$AA$2:$AA$707,'Infos Relatório'!AG$1)</f>
        <v>0</v>
      </c>
      <c r="AJ65" s="546">
        <f>SUMIFS('Faturamento NNE'!$P$2:$P$707,'Faturamento NNE'!$E$2:$E$707,'Infos Relatório'!$B$2,'Faturamento NNE'!$F$2:$F$707,'Infos Relatório'!$B65,'Faturamento NNE'!$AA$2:$AA$707,'Infos Relatório'!AG$1,'Faturamento NNE'!$U$2:$U$707,"Sim")+SUMIFS('Faturamento NNE'!$Q$2:$Q$707,'Faturamento NNE'!$E$2:$E$707,'Infos Relatório'!$B$2,'Faturamento NNE'!$F$2:$F$707,'Infos Relatório'!$B65,'Faturamento NNE'!$AA$2:$AA$707,'Infos Relatório'!AG$1,'Faturamento NNE'!$U$2:$U$707,"Sim")</f>
        <v>0</v>
      </c>
      <c r="AK65" s="227" t="e">
        <f t="shared" si="4"/>
        <v>#DIV/0!</v>
      </c>
      <c r="AL65" s="545">
        <f>SUMIFS('Faturamento NNE'!$I$2:$I$707,'Faturamento NNE'!$E$2:$E$707,'Infos Relatório'!$B$2,'Faturamento NNE'!$F$2:$F$707,'Infos Relatório'!$B65,'Faturamento NNE'!$AA$2:$AA$707,'Infos Relatório'!AG$1)</f>
        <v>0</v>
      </c>
      <c r="AM65" s="541">
        <f>COUNTIFS('Faturamento NNE'!$E$2:$E$707,'Infos Relatório'!$B$2,'Faturamento NNE'!$F$2:$F$707,'Infos Relatório'!$B65,'Faturamento NNE'!$AA$2:$AA$707,'Infos Relatório'!AM$1)</f>
        <v>0</v>
      </c>
      <c r="AN65" s="542">
        <f>SUMIFS('Faturamento NNE'!$H$2:$H$707,'Faturamento NNE'!$E$2:$E$707,'Infos Relatório'!$B$2,'Faturamento NNE'!$F$2:$F$707,'Infos Relatório'!$B65,'Faturamento NNE'!$AA$2:$AA$707,'Infos Relatório'!AM$1)</f>
        <v>0</v>
      </c>
      <c r="AO65" s="542">
        <f>SUMIFS('Faturamento NNE'!$K$2:$K$707,'Faturamento NNE'!$E$2:$E$707,'Infos Relatório'!$B$2,'Faturamento NNE'!$F$2:$F$707,'Infos Relatório'!$B65,'Faturamento NNE'!$AA$2:$AA$707,'Infos Relatório'!AM$1)</f>
        <v>0</v>
      </c>
      <c r="AP65" s="546">
        <f>SUMIFS('Faturamento NNE'!$P$2:$P$707,'Faturamento NNE'!$E$2:$E$707,'Infos Relatório'!$B$2,'Faturamento NNE'!$F$2:$F$707,'Infos Relatório'!$B65,'Faturamento NNE'!$AA$2:$AA$707,'Infos Relatório'!AM$1,'Faturamento NNE'!$U$2:$U$707,"Sim")+SUMIFS('Faturamento NNE'!$Q$2:$Q$707,'Faturamento NNE'!$E$2:$E$707,'Infos Relatório'!$B$2,'Faturamento NNE'!$F$2:$F$707,'Infos Relatório'!$B65,'Faturamento NNE'!$AA$2:$AA$707,'Infos Relatório'!AM$1,'Faturamento NNE'!$U$2:$U$707,"Sim")</f>
        <v>0</v>
      </c>
      <c r="AQ65" s="227" t="e">
        <f t="shared" si="5"/>
        <v>#DIV/0!</v>
      </c>
      <c r="AR65" s="545">
        <f>SUMIFS('Faturamento NNE'!$I$2:$I$707,'Faturamento NNE'!$E$2:$E$707,'Infos Relatório'!$B$2,'Faturamento NNE'!$F$2:$F$707,'Infos Relatório'!$B65,'Faturamento NNE'!$AA$2:$AA$707,'Infos Relatório'!AM$1)</f>
        <v>0</v>
      </c>
      <c r="AS65" s="541">
        <f>COUNTIFS('Faturamento NNE'!$E$2:$E$707,'Infos Relatório'!$B$2,'Faturamento NNE'!$F$2:$F$707,'Infos Relatório'!$B65,'Faturamento NNE'!$AA$2:$AA$707,'Infos Relatório'!AS$1)</f>
        <v>0</v>
      </c>
      <c r="AT65" s="542">
        <f>SUMIFS('Faturamento NNE'!$H$2:$H$707,'Faturamento NNE'!$E$2:$E$707,'Infos Relatório'!$B$2,'Faturamento NNE'!$F$2:$F$707,'Infos Relatório'!$B65,'Faturamento NNE'!$AA$2:$AA$707,'Infos Relatório'!AS$1)</f>
        <v>0</v>
      </c>
      <c r="AU65" s="542">
        <f>SUMIFS('Faturamento NNE'!$K$2:$K$707,'Faturamento NNE'!$E$2:$E$707,'Infos Relatório'!$B$2,'Faturamento NNE'!$F$2:$F$707,'Infos Relatório'!$B65,'Faturamento NNE'!$AA$2:$AA$707,'Infos Relatório'!AS$1)</f>
        <v>0</v>
      </c>
      <c r="AV65" s="546">
        <f>SUMIFS('Faturamento NNE'!$P$2:$P$707,'Faturamento NNE'!$E$2:$E$707,'Infos Relatório'!$B$2,'Faturamento NNE'!$F$2:$F$707,'Infos Relatório'!$B65,'Faturamento NNE'!$AA$2:$AA$707,'Infos Relatório'!AS$1,'Faturamento NNE'!$U$2:$U$707,"Sim")+SUMIFS('Faturamento NNE'!$Q$2:$Q$707,'Faturamento NNE'!$E$2:$E$707,'Infos Relatório'!$B$2,'Faturamento NNE'!$F$2:$F$707,'Infos Relatório'!$B65,'Faturamento NNE'!$AA$2:$AA$707,'Infos Relatório'!AS$1,'Faturamento NNE'!$U$2:$U$707,"Sim")</f>
        <v>0</v>
      </c>
      <c r="AW65" s="227" t="e">
        <f t="shared" si="6"/>
        <v>#DIV/0!</v>
      </c>
      <c r="AX65" s="545">
        <f>SUMIFS('Faturamento NNE'!$I$2:$I$707,'Faturamento NNE'!$E$2:$E$707,'Infos Relatório'!$B$2,'Faturamento NNE'!$F$2:$F$707,'Infos Relatório'!$B65,'Faturamento NNE'!$AA$2:$AA$707,'Infos Relatório'!AS$1)</f>
        <v>0</v>
      </c>
      <c r="AY65" s="541">
        <f>COUNTIFS('Faturamento NNE'!$E$2:$E$707,'Infos Relatório'!$B$2,'Faturamento NNE'!$F$2:$F$707,'Infos Relatório'!$B65,'Faturamento NNE'!$AA$2:$AA$707,'Infos Relatório'!AY$1)</f>
        <v>0</v>
      </c>
      <c r="AZ65" s="542">
        <f>SUMIFS('Faturamento NNE'!$H$2:$H$707,'Faturamento NNE'!$E$2:$E$707,'Infos Relatório'!$B$2,'Faturamento NNE'!$F$2:$F$707,'Infos Relatório'!$B65,'Faturamento NNE'!$AA$2:$AA$707,'Infos Relatório'!AY$1)</f>
        <v>0</v>
      </c>
      <c r="BA65" s="542">
        <f>SUMIFS('Faturamento NNE'!$K$2:$K$707,'Faturamento NNE'!$E$2:$E$707,'Infos Relatório'!$B$2,'Faturamento NNE'!$F$2:$F$707,'Infos Relatório'!$B65,'Faturamento NNE'!$AA$2:$AA$707,'Infos Relatório'!AY$1)</f>
        <v>0</v>
      </c>
      <c r="BB65" s="546">
        <f>SUMIFS('Faturamento NNE'!$P$2:$P$707,'Faturamento NNE'!$E$2:$E$707,'Infos Relatório'!$B$2,'Faturamento NNE'!$F$2:$F$707,'Infos Relatório'!$B65,'Faturamento NNE'!$AA$2:$AA$707,'Infos Relatório'!AY$1,'Faturamento NNE'!$U$2:$U$707,"Sim")+SUMIFS('Faturamento NNE'!$Q$2:$Q$707,'Faturamento NNE'!$E$2:$E$707,'Infos Relatório'!$B$2,'Faturamento NNE'!$F$2:$F$707,'Infos Relatório'!$B65,'Faturamento NNE'!$AA$2:$AA$707,'Infos Relatório'!AY$1,'Faturamento NNE'!$U$2:$U$707,"Sim")</f>
        <v>0</v>
      </c>
      <c r="BC65" s="227" t="e">
        <f t="shared" si="7"/>
        <v>#DIV/0!</v>
      </c>
      <c r="BD65" s="545">
        <f>SUMIFS('Faturamento NNE'!$I$2:$I$707,'Faturamento NNE'!$E$2:$E$707,'Infos Relatório'!$B$2,'Faturamento NNE'!$F$2:$F$707,'Infos Relatório'!$B65,'Faturamento NNE'!$AA$2:$AA$707,'Infos Relatório'!AY$1)</f>
        <v>0</v>
      </c>
      <c r="BE65" s="541">
        <f>COUNTIFS('Faturamento NNE'!$E$2:$E$707,'Infos Relatório'!$B$2,'Faturamento NNE'!$F$2:$F$707,'Infos Relatório'!$B65,'Faturamento NNE'!$AA$2:$AA$707,'Infos Relatório'!BE$1)</f>
        <v>0</v>
      </c>
      <c r="BF65" s="542">
        <f>SUMIFS('Faturamento NNE'!$H$2:$H$707,'Faturamento NNE'!$E$2:$E$707,'Infos Relatório'!$B$2,'Faturamento NNE'!$F$2:$F$707,'Infos Relatório'!$B65,'Faturamento NNE'!$AA$2:$AA$707,'Infos Relatório'!BE$1)</f>
        <v>0</v>
      </c>
      <c r="BG65" s="542">
        <f>SUMIFS('Faturamento NNE'!$K$2:$K$707,'Faturamento NNE'!$E$2:$E$707,'Infos Relatório'!$B$2,'Faturamento NNE'!$F$2:$F$707,'Infos Relatório'!$B65,'Faturamento NNE'!$AA$2:$AA$707,'Infos Relatório'!BE$1)</f>
        <v>0</v>
      </c>
      <c r="BH65" s="546">
        <f>SUMIFS('Faturamento NNE'!$P$2:$P$707,'Faturamento NNE'!$E$2:$E$707,'Infos Relatório'!$B$2,'Faturamento NNE'!$F$2:$F$707,'Infos Relatório'!$B65,'Faturamento NNE'!$AA$2:$AA$707,'Infos Relatório'!BE$1,'Faturamento NNE'!$U$2:$U$707,"Sim")+SUMIFS('Faturamento NNE'!$Q$2:$Q$707,'Faturamento NNE'!$E$2:$E$707,'Infos Relatório'!$B$2,'Faturamento NNE'!$F$2:$F$707,'Infos Relatório'!$B65,'Faturamento NNE'!$AA$2:$AA$707,'Infos Relatório'!BE$1,'Faturamento NNE'!$U$2:$U$707,"Sim")</f>
        <v>0</v>
      </c>
      <c r="BI65" s="227" t="e">
        <f t="shared" si="8"/>
        <v>#DIV/0!</v>
      </c>
      <c r="BJ65" s="545">
        <f>SUMIFS('Faturamento NNE'!$I$2:$I$707,'Faturamento NNE'!$E$2:$E$707,'Infos Relatório'!$B$2,'Faturamento NNE'!$F$2:$F$707,'Infos Relatório'!$B65,'Faturamento NNE'!$AA$2:$AA$707,'Infos Relatório'!BE$1)</f>
        <v>0</v>
      </c>
      <c r="BK65" s="541">
        <f>COUNTIFS('Faturamento NNE'!$E$2:$E$707,'Infos Relatório'!$B$2,'Faturamento NNE'!$F$2:$F$707,'Infos Relatório'!$B65,'Faturamento NNE'!$AA$2:$AA$707,'Infos Relatório'!BK$1)</f>
        <v>0</v>
      </c>
      <c r="BL65" s="542">
        <f>SUMIFS('Faturamento NNE'!$H$2:$H$707,'Faturamento NNE'!$E$2:$E$707,'Infos Relatório'!$B$2,'Faturamento NNE'!$F$2:$F$707,'Infos Relatório'!$B65,'Faturamento NNE'!$AA$2:$AA$707,'Infos Relatório'!BK$1)</f>
        <v>0</v>
      </c>
      <c r="BM65" s="542">
        <f>SUMIFS('Faturamento NNE'!$K$2:$K$707,'Faturamento NNE'!$E$2:$E$707,'Infos Relatório'!$B$2,'Faturamento NNE'!$F$2:$F$707,'Infos Relatório'!$B65,'Faturamento NNE'!$AA$2:$AA$707,'Infos Relatório'!BK$1)</f>
        <v>0</v>
      </c>
      <c r="BN65" s="546">
        <f>SUMIFS('Faturamento NNE'!$P$2:$P$707,'Faturamento NNE'!$E$2:$E$707,'Infos Relatório'!$B$2,'Faturamento NNE'!$F$2:$F$707,'Infos Relatório'!$B65,'Faturamento NNE'!$AA$2:$AA$707,'Infos Relatório'!BK$1,'Faturamento NNE'!$U$2:$U$707,"Sim")+SUMIFS('Faturamento NNE'!$Q$2:$Q$707,'Faturamento NNE'!$E$2:$E$707,'Infos Relatório'!$B$2,'Faturamento NNE'!$F$2:$F$707,'Infos Relatório'!$B65,'Faturamento NNE'!$AA$2:$AA$707,'Infos Relatório'!BK$1,'Faturamento NNE'!$U$2:$U$707,"Sim")</f>
        <v>0</v>
      </c>
      <c r="BO65" s="227" t="e">
        <f t="shared" si="9"/>
        <v>#DIV/0!</v>
      </c>
      <c r="BP65" s="545">
        <f>SUMIFS('Faturamento NNE'!$I$2:$I$707,'Faturamento NNE'!$E$2:$E$707,'Infos Relatório'!$B$2,'Faturamento NNE'!$F$2:$F$707,'Infos Relatório'!$B65,'Faturamento NNE'!$AA$2:$AA$707,'Infos Relatório'!BK$1)</f>
        <v>0</v>
      </c>
      <c r="BQ65" s="541">
        <f>COUNTIFS('Faturamento NNE'!$E$2:$E$707,'Infos Relatório'!$B$2,'Faturamento NNE'!$F$2:$F$707,'Infos Relatório'!$B65,'Faturamento NNE'!$AA$2:$AA$707,'Infos Relatório'!BQ$1)</f>
        <v>0</v>
      </c>
      <c r="BR65" s="542">
        <f>SUMIFS('Faturamento NNE'!$H$2:$H$707,'Faturamento NNE'!$E$2:$E$707,'Infos Relatório'!$B$2,'Faturamento NNE'!$F$2:$F$707,'Infos Relatório'!$B65,'Faturamento NNE'!$AA$2:$AA$707,'Infos Relatório'!BQ$1)</f>
        <v>0</v>
      </c>
      <c r="BS65" s="542">
        <f>SUMIFS('Faturamento NNE'!$K$2:$K$707,'Faturamento NNE'!$E$2:$E$707,'Infos Relatório'!$B$2,'Faturamento NNE'!$F$2:$F$707,'Infos Relatório'!$B65,'Faturamento NNE'!$AA$2:$AA$707,'Infos Relatório'!BQ$1)</f>
        <v>0</v>
      </c>
      <c r="BT65" s="546">
        <f>SUMIFS('Faturamento NNE'!$P$2:$P$707,'Faturamento NNE'!$E$2:$E$707,'Infos Relatório'!$B$2,'Faturamento NNE'!$F$2:$F$707,'Infos Relatório'!$B65,'Faturamento NNE'!$AA$2:$AA$707,'Infos Relatório'!BQ$1,'Faturamento NNE'!$U$2:$U$707,"Sim")+SUMIFS('Faturamento NNE'!$Q$2:$Q$707,'Faturamento NNE'!$E$2:$E$707,'Infos Relatório'!$B$2,'Faturamento NNE'!$F$2:$F$707,'Infos Relatório'!$B65,'Faturamento NNE'!$AA$2:$AA$707,'Infos Relatório'!BQ$1,'Faturamento NNE'!$U$2:$U$707,"Sim")</f>
        <v>0</v>
      </c>
      <c r="BU65" s="227" t="e">
        <f t="shared" si="10"/>
        <v>#DIV/0!</v>
      </c>
      <c r="BV65" s="545">
        <f>SUMIFS('Faturamento NNE'!$I$2:$I$707,'Faturamento NNE'!$E$2:$E$707,'Infos Relatório'!$B$2,'Faturamento NNE'!$F$2:$F$707,'Infos Relatório'!$B65,'Faturamento NNE'!$AA$2:$AA$707,'Infos Relatório'!BQ$1)</f>
        <v>0</v>
      </c>
    </row>
    <row r="66" spans="2:74">
      <c r="B66" s="217" t="s">
        <v>193</v>
      </c>
      <c r="C66" s="541">
        <f>COUNTIFS('Faturamento NNE'!$E$2:$E$707,'Infos Relatório'!$B$2,'Faturamento NNE'!$F$2:$F$707,'Infos Relatório'!$B66,'Faturamento NNE'!$AA$2:$AA$707,'Infos Relatório'!C$1)</f>
        <v>0</v>
      </c>
      <c r="D66" s="542">
        <f>SUMIFS('Faturamento NNE'!$H$2:$H$707,'Faturamento NNE'!$E$2:$E$707,'Infos Relatório'!$B$2,'Faturamento NNE'!$F$2:$F$707,'Infos Relatório'!$B66,'Faturamento NNE'!$AA$2:$AA$707,'Infos Relatório'!C$1)</f>
        <v>0</v>
      </c>
      <c r="E66" s="543">
        <f>SUMIFS('Faturamento NNE'!$K$2:$K$707,'Faturamento NNE'!$E$2:$E$707,'Infos Relatório'!$B$2,'Faturamento NNE'!$F$2:$F$707,'Infos Relatório'!$B66,'Faturamento NNE'!$AA$2:$AA$707,'Infos Relatório'!C$1)</f>
        <v>0</v>
      </c>
      <c r="F66" s="544">
        <f>SUMIFS('Faturamento NNE'!$P$2:$P$707,'Faturamento NNE'!$E$2:$E$707,'Infos Relatório'!$B$2,'Faturamento NNE'!$F$2:$F$707,'Infos Relatório'!$B66,'Faturamento NNE'!$AA$2:$AA$707,'Infos Relatório'!C$1,'Faturamento NNE'!$U$2:$U$707,"Sim")+SUMIFS('Faturamento NNE'!$Q$2:$Q$707,'Faturamento NNE'!$E$2:$E$707,'Infos Relatório'!$B$2,'Faturamento NNE'!$F$2:$F$707,'Infos Relatório'!$B66,'Faturamento NNE'!$AA$2:$AA$707,'Infos Relatório'!C$1,'Faturamento NNE'!$U$2:$U$707,"Sim")</f>
        <v>0</v>
      </c>
      <c r="G66" s="283" t="e">
        <f t="shared" si="11"/>
        <v>#DIV/0!</v>
      </c>
      <c r="H66" s="545">
        <f>SUMIFS('Faturamento NNE'!$I$2:$I$707,'Faturamento NNE'!$E$2:$E$707,'Infos Relatório'!$B$2,'Faturamento NNE'!$F$2:$F$707,'Infos Relatório'!$B66,'Faturamento NNE'!$AA$2:$AA$707,'Infos Relatório'!C$1)</f>
        <v>0</v>
      </c>
      <c r="I66" s="541">
        <f>COUNTIFS('Faturamento NNE'!$E$2:$E$707,'Infos Relatório'!$B$2,'Faturamento NNE'!$F$2:$F$707,'Infos Relatório'!$B66,'Faturamento NNE'!$AA$2:$AA$707,'Infos Relatório'!I$1)</f>
        <v>0</v>
      </c>
      <c r="J66" s="542">
        <f>SUMIFS('Faturamento NNE'!$H$2:$H$707,'Faturamento NNE'!$E$2:$E$707,'Infos Relatório'!$B$2,'Faturamento NNE'!$F$2:$F$707,'Infos Relatório'!$B66,'Faturamento NNE'!$AA$2:$AA$707,'Infos Relatório'!I$1)</f>
        <v>0</v>
      </c>
      <c r="K66" s="543">
        <f>SUMIFS('Faturamento NNE'!$K$2:$K$707,'Faturamento NNE'!$E$2:$E$707,'Infos Relatório'!$B$2,'Faturamento NNE'!$F$2:$F$707,'Infos Relatório'!$B66,'Faturamento NNE'!$AA$2:$AA$707,'Infos Relatório'!I$1)</f>
        <v>0</v>
      </c>
      <c r="L66" s="544">
        <f>SUMIFS('Faturamento NNE'!$P$2:$P$707,'Faturamento NNE'!$E$2:$E$707,'Infos Relatório'!$B$2,'Faturamento NNE'!$F$2:$F$707,'Infos Relatório'!$B66,'Faturamento NNE'!$AA$2:$AA$707,'Infos Relatório'!I$1,'Faturamento NNE'!$U$2:$U$707,"Sim")+SUMIFS('Faturamento NNE'!$Q$2:$Q$707,'Faturamento NNE'!$E$2:$E$707,'Infos Relatório'!$B$2,'Faturamento NNE'!$F$2:$F$707,'Infos Relatório'!$B66,'Faturamento NNE'!$AA$2:$AA$707,'Infos Relatório'!I$1,'Faturamento NNE'!$U$2:$U$707,"Sim")</f>
        <v>0</v>
      </c>
      <c r="M66" s="283" t="e">
        <f t="shared" si="0"/>
        <v>#DIV/0!</v>
      </c>
      <c r="N66" s="545">
        <f>SUMIFS('Faturamento NNE'!$I$2:$I$707,'Faturamento NNE'!$E$2:$E$707,'Infos Relatório'!$B$2,'Faturamento NNE'!$F$2:$F$707,'Infos Relatório'!$B66,'Faturamento NNE'!$AA$2:$AA$707,'Infos Relatório'!I$1)</f>
        <v>0</v>
      </c>
      <c r="O66" s="541">
        <f>COUNTIFS('Faturamento NNE'!$E$2:$E$707,'Infos Relatório'!$B$2,'Faturamento NNE'!$F$2:$F$707,'Infos Relatório'!$B66,'Faturamento NNE'!$AA$2:$AA$707,'Infos Relatório'!O$1)</f>
        <v>0</v>
      </c>
      <c r="P66" s="542">
        <f>SUMIFS('Faturamento NNE'!$H$2:$H$707,'Faturamento NNE'!$E$2:$E$707,'Infos Relatório'!$B$2,'Faturamento NNE'!$F$2:$F$707,'Infos Relatório'!$B66,'Faturamento NNE'!$AA$2:$AA$707,'Infos Relatório'!O$1)</f>
        <v>0</v>
      </c>
      <c r="Q66" s="542">
        <f>SUMIFS('Faturamento NNE'!$K$2:$K$707,'Faturamento NNE'!$E$2:$E$707,'Infos Relatório'!$B$2,'Faturamento NNE'!$F$2:$F$707,'Infos Relatório'!$B66,'Faturamento NNE'!$AA$2:$AA$707,'Infos Relatório'!O$1)</f>
        <v>0</v>
      </c>
      <c r="R66" s="546">
        <f>SUMIFS('Faturamento NNE'!$P$2:$P$707,'Faturamento NNE'!$E$2:$E$707,'Infos Relatório'!$B$2,'Faturamento NNE'!$F$2:$F$707,'Infos Relatório'!$B66,'Faturamento NNE'!$AA$2:$AA$707,'Infos Relatório'!O$1,'Faturamento NNE'!$U$2:$U$707,"Sim")+SUMIFS('Faturamento NNE'!$Q$2:$Q$707,'Faturamento NNE'!$E$2:$E$707,'Infos Relatório'!$B$2,'Faturamento NNE'!$F$2:$F$707,'Infos Relatório'!$B66,'Faturamento NNE'!$AA$2:$AA$707,'Infos Relatório'!O$1,'Faturamento NNE'!$U$2:$U$707,"Sim")</f>
        <v>0</v>
      </c>
      <c r="S66" s="227" t="e">
        <f t="shared" si="1"/>
        <v>#DIV/0!</v>
      </c>
      <c r="T66" s="545">
        <f>SUMIFS('Faturamento NNE'!$I$2:$I$707,'Faturamento NNE'!$E$2:$E$707,'Infos Relatório'!$B$2,'Faturamento NNE'!$F$2:$F$707,'Infos Relatório'!$B66,'Faturamento NNE'!$AA$2:$AA$707,'Infos Relatório'!O$1)</f>
        <v>0</v>
      </c>
      <c r="U66" s="541">
        <f>COUNTIFS('Faturamento NNE'!$E$2:$E$707,'Infos Relatório'!$B$2,'Faturamento NNE'!$F$2:$F$707,'Infos Relatório'!$B66,'Faturamento NNE'!$AA$2:$AA$707,'Infos Relatório'!U$1)</f>
        <v>0</v>
      </c>
      <c r="V66" s="542">
        <f>SUMIFS('Faturamento NNE'!$H$2:$H$707,'Faturamento NNE'!$E$2:$E$707,'Infos Relatório'!$B$2,'Faturamento NNE'!$F$2:$F$707,'Infos Relatório'!$B66,'Faturamento NNE'!$AA$2:$AA$707,'Infos Relatório'!U$1)</f>
        <v>0</v>
      </c>
      <c r="W66" s="542">
        <f>SUMIFS('Faturamento NNE'!$K$2:$K$707,'Faturamento NNE'!$E$2:$E$707,'Infos Relatório'!$B$2,'Faturamento NNE'!$F$2:$F$707,'Infos Relatório'!$B66,'Faturamento NNE'!$AA$2:$AA$707,'Infos Relatório'!U$1)</f>
        <v>0</v>
      </c>
      <c r="X66" s="546">
        <f>SUMIFS('Faturamento NNE'!$P$2:$P$707,'Faturamento NNE'!$E$2:$E$707,'Infos Relatório'!$B$2,'Faturamento NNE'!$F$2:$F$707,'Infos Relatório'!$B66,'Faturamento NNE'!$AA$2:$AA$707,'Infos Relatório'!U$1,'Faturamento NNE'!$U$2:$U$707,"Sim")+SUMIFS('Faturamento NNE'!$Q$2:$Q$707,'Faturamento NNE'!$E$2:$E$707,'Infos Relatório'!$B$2,'Faturamento NNE'!$F$2:$F$707,'Infos Relatório'!$B66,'Faturamento NNE'!$AA$2:$AA$707,'Infos Relatório'!U$1,'Faturamento NNE'!$U$2:$U$707,"Sim")</f>
        <v>0</v>
      </c>
      <c r="Y66" s="227" t="e">
        <f t="shared" si="2"/>
        <v>#DIV/0!</v>
      </c>
      <c r="Z66" s="545">
        <f>SUMIFS('Faturamento NNE'!$I$2:$I$707,'Faturamento NNE'!$E$2:$E$707,'Infos Relatório'!$B$2,'Faturamento NNE'!$F$2:$F$707,'Infos Relatório'!$B66,'Faturamento NNE'!$AA$2:$AA$707,'Infos Relatório'!U$1)</f>
        <v>0</v>
      </c>
      <c r="AA66" s="541">
        <f>COUNTIFS('Faturamento NNE'!$E$2:$E$707,'Infos Relatório'!$B$2,'Faturamento NNE'!$F$2:$F$707,'Infos Relatório'!$B66,'Faturamento NNE'!$AA$2:$AA$707,'Infos Relatório'!AA$1)</f>
        <v>0</v>
      </c>
      <c r="AB66" s="542">
        <f>SUMIFS('Faturamento NNE'!$H$2:$H$707,'Faturamento NNE'!$E$2:$E$707,'Infos Relatório'!$B$2,'Faturamento NNE'!$F$2:$F$707,'Infos Relatório'!$B66,'Faturamento NNE'!$AA$2:$AA$707,'Infos Relatório'!AA$1)</f>
        <v>0</v>
      </c>
      <c r="AC66" s="542">
        <f>SUMIFS('Faturamento NNE'!$K$2:$K$707,'Faturamento NNE'!$E$2:$E$707,'Infos Relatório'!$B$2,'Faturamento NNE'!$F$2:$F$707,'Infos Relatório'!$B66,'Faturamento NNE'!$AA$2:$AA$707,'Infos Relatório'!AA$1)</f>
        <v>0</v>
      </c>
      <c r="AD66" s="546">
        <f>SUMIFS('Faturamento NNE'!$P$2:$P$707,'Faturamento NNE'!$E$2:$E$707,'Infos Relatório'!$B$2,'Faturamento NNE'!$F$2:$F$707,'Infos Relatório'!$B66,'Faturamento NNE'!$AA$2:$AA$707,'Infos Relatório'!AA$1,'Faturamento NNE'!$U$2:$U$707,"Sim")+SUMIFS('Faturamento NNE'!$Q$2:$Q$707,'Faturamento NNE'!$E$2:$E$707,'Infos Relatório'!$B$2,'Faturamento NNE'!$F$2:$F$707,'Infos Relatório'!$B66,'Faturamento NNE'!$AA$2:$AA$707,'Infos Relatório'!AA$1,'Faturamento NNE'!$U$2:$U$707,"Sim")</f>
        <v>0</v>
      </c>
      <c r="AE66" s="227" t="e">
        <f t="shared" si="3"/>
        <v>#DIV/0!</v>
      </c>
      <c r="AF66" s="545">
        <f>SUMIFS('Faturamento NNE'!$I$2:$I$707,'Faturamento NNE'!$E$2:$E$707,'Infos Relatório'!$B$2,'Faturamento NNE'!$F$2:$F$707,'Infos Relatório'!$B66,'Faturamento NNE'!$AA$2:$AA$707,'Infos Relatório'!AA$1)</f>
        <v>0</v>
      </c>
      <c r="AG66" s="541">
        <f>COUNTIFS('Faturamento NNE'!$E$2:$E$707,'Infos Relatório'!$B$2,'Faturamento NNE'!$F$2:$F$707,'Infos Relatório'!$B66,'Faturamento NNE'!$AA$2:$AA$707,'Infos Relatório'!AG$1)</f>
        <v>0</v>
      </c>
      <c r="AH66" s="542">
        <f>SUMIFS('Faturamento NNE'!$H$2:$H$707,'Faturamento NNE'!$E$2:$E$707,'Infos Relatório'!$B$2,'Faturamento NNE'!$F$2:$F$707,'Infos Relatório'!$B66,'Faturamento NNE'!$AA$2:$AA$707,'Infos Relatório'!AG$1)</f>
        <v>0</v>
      </c>
      <c r="AI66" s="542">
        <f>SUMIFS('Faturamento NNE'!$K$2:$K$707,'Faturamento NNE'!$E$2:$E$707,'Infos Relatório'!$B$2,'Faturamento NNE'!$F$2:$F$707,'Infos Relatório'!$B66,'Faturamento NNE'!$AA$2:$AA$707,'Infos Relatório'!AG$1)</f>
        <v>0</v>
      </c>
      <c r="AJ66" s="546">
        <f>SUMIFS('Faturamento NNE'!$P$2:$P$707,'Faturamento NNE'!$E$2:$E$707,'Infos Relatório'!$B$2,'Faturamento NNE'!$F$2:$F$707,'Infos Relatório'!$B66,'Faturamento NNE'!$AA$2:$AA$707,'Infos Relatório'!AG$1,'Faturamento NNE'!$U$2:$U$707,"Sim")+SUMIFS('Faturamento NNE'!$Q$2:$Q$707,'Faturamento NNE'!$E$2:$E$707,'Infos Relatório'!$B$2,'Faturamento NNE'!$F$2:$F$707,'Infos Relatório'!$B66,'Faturamento NNE'!$AA$2:$AA$707,'Infos Relatório'!AG$1,'Faturamento NNE'!$U$2:$U$707,"Sim")</f>
        <v>0</v>
      </c>
      <c r="AK66" s="227" t="e">
        <f t="shared" si="4"/>
        <v>#DIV/0!</v>
      </c>
      <c r="AL66" s="545">
        <f>SUMIFS('Faturamento NNE'!$I$2:$I$707,'Faturamento NNE'!$E$2:$E$707,'Infos Relatório'!$B$2,'Faturamento NNE'!$F$2:$F$707,'Infos Relatório'!$B66,'Faturamento NNE'!$AA$2:$AA$707,'Infos Relatório'!AG$1)</f>
        <v>0</v>
      </c>
      <c r="AM66" s="541">
        <f>COUNTIFS('Faturamento NNE'!$E$2:$E$707,'Infos Relatório'!$B$2,'Faturamento NNE'!$F$2:$F$707,'Infos Relatório'!$B66,'Faturamento NNE'!$AA$2:$AA$707,'Infos Relatório'!AM$1)</f>
        <v>0</v>
      </c>
      <c r="AN66" s="542">
        <f>SUMIFS('Faturamento NNE'!$H$2:$H$707,'Faturamento NNE'!$E$2:$E$707,'Infos Relatório'!$B$2,'Faturamento NNE'!$F$2:$F$707,'Infos Relatório'!$B66,'Faturamento NNE'!$AA$2:$AA$707,'Infos Relatório'!AM$1)</f>
        <v>0</v>
      </c>
      <c r="AO66" s="542">
        <f>SUMIFS('Faturamento NNE'!$K$2:$K$707,'Faturamento NNE'!$E$2:$E$707,'Infos Relatório'!$B$2,'Faturamento NNE'!$F$2:$F$707,'Infos Relatório'!$B66,'Faturamento NNE'!$AA$2:$AA$707,'Infos Relatório'!AM$1)</f>
        <v>0</v>
      </c>
      <c r="AP66" s="546">
        <f>SUMIFS('Faturamento NNE'!$P$2:$P$707,'Faturamento NNE'!$E$2:$E$707,'Infos Relatório'!$B$2,'Faturamento NNE'!$F$2:$F$707,'Infos Relatório'!$B66,'Faturamento NNE'!$AA$2:$AA$707,'Infos Relatório'!AM$1,'Faturamento NNE'!$U$2:$U$707,"Sim")+SUMIFS('Faturamento NNE'!$Q$2:$Q$707,'Faturamento NNE'!$E$2:$E$707,'Infos Relatório'!$B$2,'Faturamento NNE'!$F$2:$F$707,'Infos Relatório'!$B66,'Faturamento NNE'!$AA$2:$AA$707,'Infos Relatório'!AM$1,'Faturamento NNE'!$U$2:$U$707,"Sim")</f>
        <v>0</v>
      </c>
      <c r="AQ66" s="227" t="e">
        <f t="shared" si="5"/>
        <v>#DIV/0!</v>
      </c>
      <c r="AR66" s="545">
        <f>SUMIFS('Faturamento NNE'!$I$2:$I$707,'Faturamento NNE'!$E$2:$E$707,'Infos Relatório'!$B$2,'Faturamento NNE'!$F$2:$F$707,'Infos Relatório'!$B66,'Faturamento NNE'!$AA$2:$AA$707,'Infos Relatório'!AM$1)</f>
        <v>0</v>
      </c>
      <c r="AS66" s="541">
        <f>COUNTIFS('Faturamento NNE'!$E$2:$E$707,'Infos Relatório'!$B$2,'Faturamento NNE'!$F$2:$F$707,'Infos Relatório'!$B66,'Faturamento NNE'!$AA$2:$AA$707,'Infos Relatório'!AS$1)</f>
        <v>0</v>
      </c>
      <c r="AT66" s="542">
        <f>SUMIFS('Faturamento NNE'!$H$2:$H$707,'Faturamento NNE'!$E$2:$E$707,'Infos Relatório'!$B$2,'Faturamento NNE'!$F$2:$F$707,'Infos Relatório'!$B66,'Faturamento NNE'!$AA$2:$AA$707,'Infos Relatório'!AS$1)</f>
        <v>0</v>
      </c>
      <c r="AU66" s="542">
        <f>SUMIFS('Faturamento NNE'!$K$2:$K$707,'Faturamento NNE'!$E$2:$E$707,'Infos Relatório'!$B$2,'Faturamento NNE'!$F$2:$F$707,'Infos Relatório'!$B66,'Faturamento NNE'!$AA$2:$AA$707,'Infos Relatório'!AS$1)</f>
        <v>0</v>
      </c>
      <c r="AV66" s="546">
        <f>SUMIFS('Faturamento NNE'!$P$2:$P$707,'Faturamento NNE'!$E$2:$E$707,'Infos Relatório'!$B$2,'Faturamento NNE'!$F$2:$F$707,'Infos Relatório'!$B66,'Faturamento NNE'!$AA$2:$AA$707,'Infos Relatório'!AS$1,'Faturamento NNE'!$U$2:$U$707,"Sim")+SUMIFS('Faturamento NNE'!$Q$2:$Q$707,'Faturamento NNE'!$E$2:$E$707,'Infos Relatório'!$B$2,'Faturamento NNE'!$F$2:$F$707,'Infos Relatório'!$B66,'Faturamento NNE'!$AA$2:$AA$707,'Infos Relatório'!AS$1,'Faturamento NNE'!$U$2:$U$707,"Sim")</f>
        <v>0</v>
      </c>
      <c r="AW66" s="227" t="e">
        <f t="shared" si="6"/>
        <v>#DIV/0!</v>
      </c>
      <c r="AX66" s="545">
        <f>SUMIFS('Faturamento NNE'!$I$2:$I$707,'Faturamento NNE'!$E$2:$E$707,'Infos Relatório'!$B$2,'Faturamento NNE'!$F$2:$F$707,'Infos Relatório'!$B66,'Faturamento NNE'!$AA$2:$AA$707,'Infos Relatório'!AS$1)</f>
        <v>0</v>
      </c>
      <c r="AY66" s="541">
        <f>COUNTIFS('Faturamento NNE'!$E$2:$E$707,'Infos Relatório'!$B$2,'Faturamento NNE'!$F$2:$F$707,'Infos Relatório'!$B66,'Faturamento NNE'!$AA$2:$AA$707,'Infos Relatório'!AY$1)</f>
        <v>0</v>
      </c>
      <c r="AZ66" s="542">
        <f>SUMIFS('Faturamento NNE'!$H$2:$H$707,'Faturamento NNE'!$E$2:$E$707,'Infos Relatório'!$B$2,'Faturamento NNE'!$F$2:$F$707,'Infos Relatório'!$B66,'Faturamento NNE'!$AA$2:$AA$707,'Infos Relatório'!AY$1)</f>
        <v>0</v>
      </c>
      <c r="BA66" s="542">
        <f>SUMIFS('Faturamento NNE'!$K$2:$K$707,'Faturamento NNE'!$E$2:$E$707,'Infos Relatório'!$B$2,'Faturamento NNE'!$F$2:$F$707,'Infos Relatório'!$B66,'Faturamento NNE'!$AA$2:$AA$707,'Infos Relatório'!AY$1)</f>
        <v>0</v>
      </c>
      <c r="BB66" s="546">
        <f>SUMIFS('Faturamento NNE'!$P$2:$P$707,'Faturamento NNE'!$E$2:$E$707,'Infos Relatório'!$B$2,'Faturamento NNE'!$F$2:$F$707,'Infos Relatório'!$B66,'Faturamento NNE'!$AA$2:$AA$707,'Infos Relatório'!AY$1,'Faturamento NNE'!$U$2:$U$707,"Sim")+SUMIFS('Faturamento NNE'!$Q$2:$Q$707,'Faturamento NNE'!$E$2:$E$707,'Infos Relatório'!$B$2,'Faturamento NNE'!$F$2:$F$707,'Infos Relatório'!$B66,'Faturamento NNE'!$AA$2:$AA$707,'Infos Relatório'!AY$1,'Faturamento NNE'!$U$2:$U$707,"Sim")</f>
        <v>0</v>
      </c>
      <c r="BC66" s="227" t="e">
        <f t="shared" si="7"/>
        <v>#DIV/0!</v>
      </c>
      <c r="BD66" s="545">
        <f>SUMIFS('Faturamento NNE'!$I$2:$I$707,'Faturamento NNE'!$E$2:$E$707,'Infos Relatório'!$B$2,'Faturamento NNE'!$F$2:$F$707,'Infos Relatório'!$B66,'Faturamento NNE'!$AA$2:$AA$707,'Infos Relatório'!AY$1)</f>
        <v>0</v>
      </c>
      <c r="BE66" s="541">
        <f>COUNTIFS('Faturamento NNE'!$E$2:$E$707,'Infos Relatório'!$B$2,'Faturamento NNE'!$F$2:$F$707,'Infos Relatório'!$B66,'Faturamento NNE'!$AA$2:$AA$707,'Infos Relatório'!BE$1)</f>
        <v>0</v>
      </c>
      <c r="BF66" s="542">
        <f>SUMIFS('Faturamento NNE'!$H$2:$H$707,'Faturamento NNE'!$E$2:$E$707,'Infos Relatório'!$B$2,'Faturamento NNE'!$F$2:$F$707,'Infos Relatório'!$B66,'Faturamento NNE'!$AA$2:$AA$707,'Infos Relatório'!BE$1)</f>
        <v>0</v>
      </c>
      <c r="BG66" s="542">
        <f>SUMIFS('Faturamento NNE'!$K$2:$K$707,'Faturamento NNE'!$E$2:$E$707,'Infos Relatório'!$B$2,'Faturamento NNE'!$F$2:$F$707,'Infos Relatório'!$B66,'Faturamento NNE'!$AA$2:$AA$707,'Infos Relatório'!BE$1)</f>
        <v>0</v>
      </c>
      <c r="BH66" s="546">
        <f>SUMIFS('Faturamento NNE'!$P$2:$P$707,'Faturamento NNE'!$E$2:$E$707,'Infos Relatório'!$B$2,'Faturamento NNE'!$F$2:$F$707,'Infos Relatório'!$B66,'Faturamento NNE'!$AA$2:$AA$707,'Infos Relatório'!BE$1,'Faturamento NNE'!$U$2:$U$707,"Sim")+SUMIFS('Faturamento NNE'!$Q$2:$Q$707,'Faturamento NNE'!$E$2:$E$707,'Infos Relatório'!$B$2,'Faturamento NNE'!$F$2:$F$707,'Infos Relatório'!$B66,'Faturamento NNE'!$AA$2:$AA$707,'Infos Relatório'!BE$1,'Faturamento NNE'!$U$2:$U$707,"Sim")</f>
        <v>0</v>
      </c>
      <c r="BI66" s="227" t="e">
        <f t="shared" si="8"/>
        <v>#DIV/0!</v>
      </c>
      <c r="BJ66" s="545">
        <f>SUMIFS('Faturamento NNE'!$I$2:$I$707,'Faturamento NNE'!$E$2:$E$707,'Infos Relatório'!$B$2,'Faturamento NNE'!$F$2:$F$707,'Infos Relatório'!$B66,'Faturamento NNE'!$AA$2:$AA$707,'Infos Relatório'!BE$1)</f>
        <v>0</v>
      </c>
      <c r="BK66" s="541">
        <f>COUNTIFS('Faturamento NNE'!$E$2:$E$707,'Infos Relatório'!$B$2,'Faturamento NNE'!$F$2:$F$707,'Infos Relatório'!$B66,'Faturamento NNE'!$AA$2:$AA$707,'Infos Relatório'!BK$1)</f>
        <v>0</v>
      </c>
      <c r="BL66" s="542">
        <f>SUMIFS('Faturamento NNE'!$H$2:$H$707,'Faturamento NNE'!$E$2:$E$707,'Infos Relatório'!$B$2,'Faturamento NNE'!$F$2:$F$707,'Infos Relatório'!$B66,'Faturamento NNE'!$AA$2:$AA$707,'Infos Relatório'!BK$1)</f>
        <v>0</v>
      </c>
      <c r="BM66" s="542">
        <f>SUMIFS('Faturamento NNE'!$K$2:$K$707,'Faturamento NNE'!$E$2:$E$707,'Infos Relatório'!$B$2,'Faturamento NNE'!$F$2:$F$707,'Infos Relatório'!$B66,'Faturamento NNE'!$AA$2:$AA$707,'Infos Relatório'!BK$1)</f>
        <v>0</v>
      </c>
      <c r="BN66" s="546">
        <f>SUMIFS('Faturamento NNE'!$P$2:$P$707,'Faturamento NNE'!$E$2:$E$707,'Infos Relatório'!$B$2,'Faturamento NNE'!$F$2:$F$707,'Infos Relatório'!$B66,'Faturamento NNE'!$AA$2:$AA$707,'Infos Relatório'!BK$1,'Faturamento NNE'!$U$2:$U$707,"Sim")+SUMIFS('Faturamento NNE'!$Q$2:$Q$707,'Faturamento NNE'!$E$2:$E$707,'Infos Relatório'!$B$2,'Faturamento NNE'!$F$2:$F$707,'Infos Relatório'!$B66,'Faturamento NNE'!$AA$2:$AA$707,'Infos Relatório'!BK$1,'Faturamento NNE'!$U$2:$U$707,"Sim")</f>
        <v>0</v>
      </c>
      <c r="BO66" s="227" t="e">
        <f t="shared" si="9"/>
        <v>#DIV/0!</v>
      </c>
      <c r="BP66" s="545">
        <f>SUMIFS('Faturamento NNE'!$I$2:$I$707,'Faturamento NNE'!$E$2:$E$707,'Infos Relatório'!$B$2,'Faturamento NNE'!$F$2:$F$707,'Infos Relatório'!$B66,'Faturamento NNE'!$AA$2:$AA$707,'Infos Relatório'!BK$1)</f>
        <v>0</v>
      </c>
      <c r="BQ66" s="541">
        <f>COUNTIFS('Faturamento NNE'!$E$2:$E$707,'Infos Relatório'!$B$2,'Faturamento NNE'!$F$2:$F$707,'Infos Relatório'!$B66,'Faturamento NNE'!$AA$2:$AA$707,'Infos Relatório'!BQ$1)</f>
        <v>0</v>
      </c>
      <c r="BR66" s="542">
        <f>SUMIFS('Faturamento NNE'!$H$2:$H$707,'Faturamento NNE'!$E$2:$E$707,'Infos Relatório'!$B$2,'Faturamento NNE'!$F$2:$F$707,'Infos Relatório'!$B66,'Faturamento NNE'!$AA$2:$AA$707,'Infos Relatório'!BQ$1)</f>
        <v>0</v>
      </c>
      <c r="BS66" s="542">
        <f>SUMIFS('Faturamento NNE'!$K$2:$K$707,'Faturamento NNE'!$E$2:$E$707,'Infos Relatório'!$B$2,'Faturamento NNE'!$F$2:$F$707,'Infos Relatório'!$B66,'Faturamento NNE'!$AA$2:$AA$707,'Infos Relatório'!BQ$1)</f>
        <v>0</v>
      </c>
      <c r="BT66" s="546">
        <f>SUMIFS('Faturamento NNE'!$P$2:$P$707,'Faturamento NNE'!$E$2:$E$707,'Infos Relatório'!$B$2,'Faturamento NNE'!$F$2:$F$707,'Infos Relatório'!$B66,'Faturamento NNE'!$AA$2:$AA$707,'Infos Relatório'!BQ$1,'Faturamento NNE'!$U$2:$U$707,"Sim")+SUMIFS('Faturamento NNE'!$Q$2:$Q$707,'Faturamento NNE'!$E$2:$E$707,'Infos Relatório'!$B$2,'Faturamento NNE'!$F$2:$F$707,'Infos Relatório'!$B66,'Faturamento NNE'!$AA$2:$AA$707,'Infos Relatório'!BQ$1,'Faturamento NNE'!$U$2:$U$707,"Sim")</f>
        <v>0</v>
      </c>
      <c r="BU66" s="227" t="e">
        <f t="shared" si="10"/>
        <v>#DIV/0!</v>
      </c>
      <c r="BV66" s="545">
        <f>SUMIFS('Faturamento NNE'!$I$2:$I$707,'Faturamento NNE'!$E$2:$E$707,'Infos Relatório'!$B$2,'Faturamento NNE'!$F$2:$F$707,'Infos Relatório'!$B66,'Faturamento NNE'!$AA$2:$AA$707,'Infos Relatório'!BQ$1)</f>
        <v>0</v>
      </c>
    </row>
    <row r="67" spans="2:74">
      <c r="B67" s="217" t="s">
        <v>194</v>
      </c>
      <c r="C67" s="541">
        <f>COUNTIFS('Faturamento NNE'!$E$2:$E$707,'Infos Relatório'!$B$2,'Faturamento NNE'!$F$2:$F$707,'Infos Relatório'!$B67,'Faturamento NNE'!$AA$2:$AA$707,'Infos Relatório'!C$1)</f>
        <v>0</v>
      </c>
      <c r="D67" s="542">
        <f>SUMIFS('Faturamento NNE'!$H$2:$H$707,'Faturamento NNE'!$E$2:$E$707,'Infos Relatório'!$B$2,'Faturamento NNE'!$F$2:$F$707,'Infos Relatório'!$B67,'Faturamento NNE'!$AA$2:$AA$707,'Infos Relatório'!C$1)</f>
        <v>0</v>
      </c>
      <c r="E67" s="543">
        <f>SUMIFS('Faturamento NNE'!$K$2:$K$707,'Faturamento NNE'!$E$2:$E$707,'Infos Relatório'!$B$2,'Faturamento NNE'!$F$2:$F$707,'Infos Relatório'!$B67,'Faturamento NNE'!$AA$2:$AA$707,'Infos Relatório'!C$1)</f>
        <v>0</v>
      </c>
      <c r="F67" s="544">
        <f>SUMIFS('Faturamento NNE'!$P$2:$P$707,'Faturamento NNE'!$E$2:$E$707,'Infos Relatório'!$B$2,'Faturamento NNE'!$F$2:$F$707,'Infos Relatório'!$B67,'Faturamento NNE'!$AA$2:$AA$707,'Infos Relatório'!C$1,'Faturamento NNE'!$U$2:$U$707,"Sim")+SUMIFS('Faturamento NNE'!$Q$2:$Q$707,'Faturamento NNE'!$E$2:$E$707,'Infos Relatório'!$B$2,'Faturamento NNE'!$F$2:$F$707,'Infos Relatório'!$B67,'Faturamento NNE'!$AA$2:$AA$707,'Infos Relatório'!C$1,'Faturamento NNE'!$U$2:$U$707,"Sim")</f>
        <v>0</v>
      </c>
      <c r="G67" s="283" t="e">
        <f t="shared" si="11"/>
        <v>#DIV/0!</v>
      </c>
      <c r="H67" s="545">
        <f>SUMIFS('Faturamento NNE'!$I$2:$I$707,'Faturamento NNE'!$E$2:$E$707,'Infos Relatório'!$B$2,'Faturamento NNE'!$F$2:$F$707,'Infos Relatório'!$B67,'Faturamento NNE'!$AA$2:$AA$707,'Infos Relatório'!C$1)</f>
        <v>0</v>
      </c>
      <c r="I67" s="541">
        <f>COUNTIFS('Faturamento NNE'!$E$2:$E$707,'Infos Relatório'!$B$2,'Faturamento NNE'!$F$2:$F$707,'Infos Relatório'!$B67,'Faturamento NNE'!$AA$2:$AA$707,'Infos Relatório'!I$1)</f>
        <v>0</v>
      </c>
      <c r="J67" s="542">
        <f>SUMIFS('Faturamento NNE'!$H$2:$H$707,'Faturamento NNE'!$E$2:$E$707,'Infos Relatório'!$B$2,'Faturamento NNE'!$F$2:$F$707,'Infos Relatório'!$B67,'Faturamento NNE'!$AA$2:$AA$707,'Infos Relatório'!I$1)</f>
        <v>0</v>
      </c>
      <c r="K67" s="543">
        <f>SUMIFS('Faturamento NNE'!$K$2:$K$707,'Faturamento NNE'!$E$2:$E$707,'Infos Relatório'!$B$2,'Faturamento NNE'!$F$2:$F$707,'Infos Relatório'!$B67,'Faturamento NNE'!$AA$2:$AA$707,'Infos Relatório'!I$1)</f>
        <v>0</v>
      </c>
      <c r="L67" s="544">
        <f>SUMIFS('Faturamento NNE'!$P$2:$P$707,'Faturamento NNE'!$E$2:$E$707,'Infos Relatório'!$B$2,'Faturamento NNE'!$F$2:$F$707,'Infos Relatório'!$B67,'Faturamento NNE'!$AA$2:$AA$707,'Infos Relatório'!I$1,'Faturamento NNE'!$U$2:$U$707,"Sim")+SUMIFS('Faturamento NNE'!$Q$2:$Q$707,'Faturamento NNE'!$E$2:$E$707,'Infos Relatório'!$B$2,'Faturamento NNE'!$F$2:$F$707,'Infos Relatório'!$B67,'Faturamento NNE'!$AA$2:$AA$707,'Infos Relatório'!I$1,'Faturamento NNE'!$U$2:$U$707,"Sim")</f>
        <v>0</v>
      </c>
      <c r="M67" s="283" t="e">
        <f t="shared" si="0"/>
        <v>#DIV/0!</v>
      </c>
      <c r="N67" s="545">
        <f>SUMIFS('Faturamento NNE'!$I$2:$I$707,'Faturamento NNE'!$E$2:$E$707,'Infos Relatório'!$B$2,'Faturamento NNE'!$F$2:$F$707,'Infos Relatório'!$B67,'Faturamento NNE'!$AA$2:$AA$707,'Infos Relatório'!I$1)</f>
        <v>0</v>
      </c>
      <c r="O67" s="541">
        <f>COUNTIFS('Faturamento NNE'!$E$2:$E$707,'Infos Relatório'!$B$2,'Faturamento NNE'!$F$2:$F$707,'Infos Relatório'!$B67,'Faturamento NNE'!$AA$2:$AA$707,'Infos Relatório'!O$1)</f>
        <v>0</v>
      </c>
      <c r="P67" s="542">
        <f>SUMIFS('Faturamento NNE'!$H$2:$H$707,'Faturamento NNE'!$E$2:$E$707,'Infos Relatório'!$B$2,'Faturamento NNE'!$F$2:$F$707,'Infos Relatório'!$B67,'Faturamento NNE'!$AA$2:$AA$707,'Infos Relatório'!O$1)</f>
        <v>0</v>
      </c>
      <c r="Q67" s="542">
        <f>SUMIFS('Faturamento NNE'!$K$2:$K$707,'Faturamento NNE'!$E$2:$E$707,'Infos Relatório'!$B$2,'Faturamento NNE'!$F$2:$F$707,'Infos Relatório'!$B67,'Faturamento NNE'!$AA$2:$AA$707,'Infos Relatório'!O$1)</f>
        <v>0</v>
      </c>
      <c r="R67" s="546">
        <f>SUMIFS('Faturamento NNE'!$P$2:$P$707,'Faturamento NNE'!$E$2:$E$707,'Infos Relatório'!$B$2,'Faturamento NNE'!$F$2:$F$707,'Infos Relatório'!$B67,'Faturamento NNE'!$AA$2:$AA$707,'Infos Relatório'!O$1,'Faturamento NNE'!$U$2:$U$707,"Sim")+SUMIFS('Faturamento NNE'!$Q$2:$Q$707,'Faturamento NNE'!$E$2:$E$707,'Infos Relatório'!$B$2,'Faturamento NNE'!$F$2:$F$707,'Infos Relatório'!$B67,'Faturamento NNE'!$AA$2:$AA$707,'Infos Relatório'!O$1,'Faturamento NNE'!$U$2:$U$707,"Sim")</f>
        <v>0</v>
      </c>
      <c r="S67" s="227" t="e">
        <f t="shared" si="1"/>
        <v>#DIV/0!</v>
      </c>
      <c r="T67" s="545">
        <f>SUMIFS('Faturamento NNE'!$I$2:$I$707,'Faturamento NNE'!$E$2:$E$707,'Infos Relatório'!$B$2,'Faturamento NNE'!$F$2:$F$707,'Infos Relatório'!$B67,'Faturamento NNE'!$AA$2:$AA$707,'Infos Relatório'!O$1)</f>
        <v>0</v>
      </c>
      <c r="U67" s="541">
        <f>COUNTIFS('Faturamento NNE'!$E$2:$E$707,'Infos Relatório'!$B$2,'Faturamento NNE'!$F$2:$F$707,'Infos Relatório'!$B67,'Faturamento NNE'!$AA$2:$AA$707,'Infos Relatório'!U$1)</f>
        <v>0</v>
      </c>
      <c r="V67" s="542">
        <f>SUMIFS('Faturamento NNE'!$H$2:$H$707,'Faturamento NNE'!$E$2:$E$707,'Infos Relatório'!$B$2,'Faturamento NNE'!$F$2:$F$707,'Infos Relatório'!$B67,'Faturamento NNE'!$AA$2:$AA$707,'Infos Relatório'!U$1)</f>
        <v>0</v>
      </c>
      <c r="W67" s="542">
        <f>SUMIFS('Faturamento NNE'!$K$2:$K$707,'Faturamento NNE'!$E$2:$E$707,'Infos Relatório'!$B$2,'Faturamento NNE'!$F$2:$F$707,'Infos Relatório'!$B67,'Faturamento NNE'!$AA$2:$AA$707,'Infos Relatório'!U$1)</f>
        <v>0</v>
      </c>
      <c r="X67" s="546">
        <f>SUMIFS('Faturamento NNE'!$P$2:$P$707,'Faturamento NNE'!$E$2:$E$707,'Infos Relatório'!$B$2,'Faturamento NNE'!$F$2:$F$707,'Infos Relatório'!$B67,'Faturamento NNE'!$AA$2:$AA$707,'Infos Relatório'!U$1,'Faturamento NNE'!$U$2:$U$707,"Sim")+SUMIFS('Faturamento NNE'!$Q$2:$Q$707,'Faturamento NNE'!$E$2:$E$707,'Infos Relatório'!$B$2,'Faturamento NNE'!$F$2:$F$707,'Infos Relatório'!$B67,'Faturamento NNE'!$AA$2:$AA$707,'Infos Relatório'!U$1,'Faturamento NNE'!$U$2:$U$707,"Sim")</f>
        <v>0</v>
      </c>
      <c r="Y67" s="227" t="e">
        <f t="shared" si="2"/>
        <v>#DIV/0!</v>
      </c>
      <c r="Z67" s="545">
        <f>SUMIFS('Faturamento NNE'!$I$2:$I$707,'Faturamento NNE'!$E$2:$E$707,'Infos Relatório'!$B$2,'Faturamento NNE'!$F$2:$F$707,'Infos Relatório'!$B67,'Faturamento NNE'!$AA$2:$AA$707,'Infos Relatório'!U$1)</f>
        <v>0</v>
      </c>
      <c r="AA67" s="541">
        <f>COUNTIFS('Faturamento NNE'!$E$2:$E$707,'Infos Relatório'!$B$2,'Faturamento NNE'!$F$2:$F$707,'Infos Relatório'!$B67,'Faturamento NNE'!$AA$2:$AA$707,'Infos Relatório'!AA$1)</f>
        <v>0</v>
      </c>
      <c r="AB67" s="542">
        <f>SUMIFS('Faturamento NNE'!$H$2:$H$707,'Faturamento NNE'!$E$2:$E$707,'Infos Relatório'!$B$2,'Faturamento NNE'!$F$2:$F$707,'Infos Relatório'!$B67,'Faturamento NNE'!$AA$2:$AA$707,'Infos Relatório'!AA$1)</f>
        <v>0</v>
      </c>
      <c r="AC67" s="542">
        <f>SUMIFS('Faturamento NNE'!$K$2:$K$707,'Faturamento NNE'!$E$2:$E$707,'Infos Relatório'!$B$2,'Faturamento NNE'!$F$2:$F$707,'Infos Relatório'!$B67,'Faturamento NNE'!$AA$2:$AA$707,'Infos Relatório'!AA$1)</f>
        <v>0</v>
      </c>
      <c r="AD67" s="546">
        <f>SUMIFS('Faturamento NNE'!$P$2:$P$707,'Faturamento NNE'!$E$2:$E$707,'Infos Relatório'!$B$2,'Faturamento NNE'!$F$2:$F$707,'Infos Relatório'!$B67,'Faturamento NNE'!$AA$2:$AA$707,'Infos Relatório'!AA$1,'Faturamento NNE'!$U$2:$U$707,"Sim")+SUMIFS('Faturamento NNE'!$Q$2:$Q$707,'Faturamento NNE'!$E$2:$E$707,'Infos Relatório'!$B$2,'Faturamento NNE'!$F$2:$F$707,'Infos Relatório'!$B67,'Faturamento NNE'!$AA$2:$AA$707,'Infos Relatório'!AA$1,'Faturamento NNE'!$U$2:$U$707,"Sim")</f>
        <v>0</v>
      </c>
      <c r="AE67" s="227" t="e">
        <f t="shared" si="3"/>
        <v>#DIV/0!</v>
      </c>
      <c r="AF67" s="545">
        <f>SUMIFS('Faturamento NNE'!$I$2:$I$707,'Faturamento NNE'!$E$2:$E$707,'Infos Relatório'!$B$2,'Faturamento NNE'!$F$2:$F$707,'Infos Relatório'!$B67,'Faturamento NNE'!$AA$2:$AA$707,'Infos Relatório'!AA$1)</f>
        <v>0</v>
      </c>
      <c r="AG67" s="541">
        <f>COUNTIFS('Faturamento NNE'!$E$2:$E$707,'Infos Relatório'!$B$2,'Faturamento NNE'!$F$2:$F$707,'Infos Relatório'!$B67,'Faturamento NNE'!$AA$2:$AA$707,'Infos Relatório'!AG$1)</f>
        <v>0</v>
      </c>
      <c r="AH67" s="542">
        <f>SUMIFS('Faturamento NNE'!$H$2:$H$707,'Faturamento NNE'!$E$2:$E$707,'Infos Relatório'!$B$2,'Faturamento NNE'!$F$2:$F$707,'Infos Relatório'!$B67,'Faturamento NNE'!$AA$2:$AA$707,'Infos Relatório'!AG$1)</f>
        <v>0</v>
      </c>
      <c r="AI67" s="542">
        <f>SUMIFS('Faturamento NNE'!$K$2:$K$707,'Faturamento NNE'!$E$2:$E$707,'Infos Relatório'!$B$2,'Faturamento NNE'!$F$2:$F$707,'Infos Relatório'!$B67,'Faturamento NNE'!$AA$2:$AA$707,'Infos Relatório'!AG$1)</f>
        <v>0</v>
      </c>
      <c r="AJ67" s="546">
        <f>SUMIFS('Faturamento NNE'!$P$2:$P$707,'Faturamento NNE'!$E$2:$E$707,'Infos Relatório'!$B$2,'Faturamento NNE'!$F$2:$F$707,'Infos Relatório'!$B67,'Faturamento NNE'!$AA$2:$AA$707,'Infos Relatório'!AG$1,'Faturamento NNE'!$U$2:$U$707,"Sim")+SUMIFS('Faturamento NNE'!$Q$2:$Q$707,'Faturamento NNE'!$E$2:$E$707,'Infos Relatório'!$B$2,'Faturamento NNE'!$F$2:$F$707,'Infos Relatório'!$B67,'Faturamento NNE'!$AA$2:$AA$707,'Infos Relatório'!AG$1,'Faturamento NNE'!$U$2:$U$707,"Sim")</f>
        <v>0</v>
      </c>
      <c r="AK67" s="227" t="e">
        <f t="shared" si="4"/>
        <v>#DIV/0!</v>
      </c>
      <c r="AL67" s="545">
        <f>SUMIFS('Faturamento NNE'!$I$2:$I$707,'Faturamento NNE'!$E$2:$E$707,'Infos Relatório'!$B$2,'Faturamento NNE'!$F$2:$F$707,'Infos Relatório'!$B67,'Faturamento NNE'!$AA$2:$AA$707,'Infos Relatório'!AG$1)</f>
        <v>0</v>
      </c>
      <c r="AM67" s="541">
        <f>COUNTIFS('Faturamento NNE'!$E$2:$E$707,'Infos Relatório'!$B$2,'Faturamento NNE'!$F$2:$F$707,'Infos Relatório'!$B67,'Faturamento NNE'!$AA$2:$AA$707,'Infos Relatório'!AM$1)</f>
        <v>0</v>
      </c>
      <c r="AN67" s="542">
        <f>SUMIFS('Faturamento NNE'!$H$2:$H$707,'Faturamento NNE'!$E$2:$E$707,'Infos Relatório'!$B$2,'Faturamento NNE'!$F$2:$F$707,'Infos Relatório'!$B67,'Faturamento NNE'!$AA$2:$AA$707,'Infos Relatório'!AM$1)</f>
        <v>0</v>
      </c>
      <c r="AO67" s="542">
        <f>SUMIFS('Faturamento NNE'!$K$2:$K$707,'Faturamento NNE'!$E$2:$E$707,'Infos Relatório'!$B$2,'Faturamento NNE'!$F$2:$F$707,'Infos Relatório'!$B67,'Faturamento NNE'!$AA$2:$AA$707,'Infos Relatório'!AM$1)</f>
        <v>0</v>
      </c>
      <c r="AP67" s="546">
        <f>SUMIFS('Faturamento NNE'!$P$2:$P$707,'Faturamento NNE'!$E$2:$E$707,'Infos Relatório'!$B$2,'Faturamento NNE'!$F$2:$F$707,'Infos Relatório'!$B67,'Faturamento NNE'!$AA$2:$AA$707,'Infos Relatório'!AM$1,'Faturamento NNE'!$U$2:$U$707,"Sim")+SUMIFS('Faturamento NNE'!$Q$2:$Q$707,'Faturamento NNE'!$E$2:$E$707,'Infos Relatório'!$B$2,'Faturamento NNE'!$F$2:$F$707,'Infos Relatório'!$B67,'Faturamento NNE'!$AA$2:$AA$707,'Infos Relatório'!AM$1,'Faturamento NNE'!$U$2:$U$707,"Sim")</f>
        <v>0</v>
      </c>
      <c r="AQ67" s="227" t="e">
        <f t="shared" si="5"/>
        <v>#DIV/0!</v>
      </c>
      <c r="AR67" s="545">
        <f>SUMIFS('Faturamento NNE'!$I$2:$I$707,'Faturamento NNE'!$E$2:$E$707,'Infos Relatório'!$B$2,'Faturamento NNE'!$F$2:$F$707,'Infos Relatório'!$B67,'Faturamento NNE'!$AA$2:$AA$707,'Infos Relatório'!AM$1)</f>
        <v>0</v>
      </c>
      <c r="AS67" s="541">
        <f>COUNTIFS('Faturamento NNE'!$E$2:$E$707,'Infos Relatório'!$B$2,'Faturamento NNE'!$F$2:$F$707,'Infos Relatório'!$B67,'Faturamento NNE'!$AA$2:$AA$707,'Infos Relatório'!AS$1)</f>
        <v>0</v>
      </c>
      <c r="AT67" s="542">
        <f>SUMIFS('Faturamento NNE'!$H$2:$H$707,'Faturamento NNE'!$E$2:$E$707,'Infos Relatório'!$B$2,'Faturamento NNE'!$F$2:$F$707,'Infos Relatório'!$B67,'Faturamento NNE'!$AA$2:$AA$707,'Infos Relatório'!AS$1)</f>
        <v>0</v>
      </c>
      <c r="AU67" s="542">
        <f>SUMIFS('Faturamento NNE'!$K$2:$K$707,'Faturamento NNE'!$E$2:$E$707,'Infos Relatório'!$B$2,'Faturamento NNE'!$F$2:$F$707,'Infos Relatório'!$B67,'Faturamento NNE'!$AA$2:$AA$707,'Infos Relatório'!AS$1)</f>
        <v>0</v>
      </c>
      <c r="AV67" s="546">
        <f>SUMIFS('Faturamento NNE'!$P$2:$P$707,'Faturamento NNE'!$E$2:$E$707,'Infos Relatório'!$B$2,'Faturamento NNE'!$F$2:$F$707,'Infos Relatório'!$B67,'Faturamento NNE'!$AA$2:$AA$707,'Infos Relatório'!AS$1,'Faturamento NNE'!$U$2:$U$707,"Sim")+SUMIFS('Faturamento NNE'!$Q$2:$Q$707,'Faturamento NNE'!$E$2:$E$707,'Infos Relatório'!$B$2,'Faturamento NNE'!$F$2:$F$707,'Infos Relatório'!$B67,'Faturamento NNE'!$AA$2:$AA$707,'Infos Relatório'!AS$1,'Faturamento NNE'!$U$2:$U$707,"Sim")</f>
        <v>0</v>
      </c>
      <c r="AW67" s="227" t="e">
        <f t="shared" si="6"/>
        <v>#DIV/0!</v>
      </c>
      <c r="AX67" s="545">
        <f>SUMIFS('Faturamento NNE'!$I$2:$I$707,'Faturamento NNE'!$E$2:$E$707,'Infos Relatório'!$B$2,'Faturamento NNE'!$F$2:$F$707,'Infos Relatório'!$B67,'Faturamento NNE'!$AA$2:$AA$707,'Infos Relatório'!AS$1)</f>
        <v>0</v>
      </c>
      <c r="AY67" s="541">
        <f>COUNTIFS('Faturamento NNE'!$E$2:$E$707,'Infos Relatório'!$B$2,'Faturamento NNE'!$F$2:$F$707,'Infos Relatório'!$B67,'Faturamento NNE'!$AA$2:$AA$707,'Infos Relatório'!AY$1)</f>
        <v>0</v>
      </c>
      <c r="AZ67" s="542">
        <f>SUMIFS('Faturamento NNE'!$H$2:$H$707,'Faturamento NNE'!$E$2:$E$707,'Infos Relatório'!$B$2,'Faturamento NNE'!$F$2:$F$707,'Infos Relatório'!$B67,'Faturamento NNE'!$AA$2:$AA$707,'Infos Relatório'!AY$1)</f>
        <v>0</v>
      </c>
      <c r="BA67" s="542">
        <f>SUMIFS('Faturamento NNE'!$K$2:$K$707,'Faturamento NNE'!$E$2:$E$707,'Infos Relatório'!$B$2,'Faturamento NNE'!$F$2:$F$707,'Infos Relatório'!$B67,'Faturamento NNE'!$AA$2:$AA$707,'Infos Relatório'!AY$1)</f>
        <v>0</v>
      </c>
      <c r="BB67" s="546">
        <f>SUMIFS('Faturamento NNE'!$P$2:$P$707,'Faturamento NNE'!$E$2:$E$707,'Infos Relatório'!$B$2,'Faturamento NNE'!$F$2:$F$707,'Infos Relatório'!$B67,'Faturamento NNE'!$AA$2:$AA$707,'Infos Relatório'!AY$1,'Faturamento NNE'!$U$2:$U$707,"Sim")+SUMIFS('Faturamento NNE'!$Q$2:$Q$707,'Faturamento NNE'!$E$2:$E$707,'Infos Relatório'!$B$2,'Faturamento NNE'!$F$2:$F$707,'Infos Relatório'!$B67,'Faturamento NNE'!$AA$2:$AA$707,'Infos Relatório'!AY$1,'Faturamento NNE'!$U$2:$U$707,"Sim")</f>
        <v>0</v>
      </c>
      <c r="BC67" s="227" t="e">
        <f t="shared" si="7"/>
        <v>#DIV/0!</v>
      </c>
      <c r="BD67" s="545">
        <f>SUMIFS('Faturamento NNE'!$I$2:$I$707,'Faturamento NNE'!$E$2:$E$707,'Infos Relatório'!$B$2,'Faturamento NNE'!$F$2:$F$707,'Infos Relatório'!$B67,'Faturamento NNE'!$AA$2:$AA$707,'Infos Relatório'!AY$1)</f>
        <v>0</v>
      </c>
      <c r="BE67" s="541">
        <f>COUNTIFS('Faturamento NNE'!$E$2:$E$707,'Infos Relatório'!$B$2,'Faturamento NNE'!$F$2:$F$707,'Infos Relatório'!$B67,'Faturamento NNE'!$AA$2:$AA$707,'Infos Relatório'!BE$1)</f>
        <v>0</v>
      </c>
      <c r="BF67" s="542">
        <f>SUMIFS('Faturamento NNE'!$H$2:$H$707,'Faturamento NNE'!$E$2:$E$707,'Infos Relatório'!$B$2,'Faturamento NNE'!$F$2:$F$707,'Infos Relatório'!$B67,'Faturamento NNE'!$AA$2:$AA$707,'Infos Relatório'!BE$1)</f>
        <v>0</v>
      </c>
      <c r="BG67" s="542">
        <f>SUMIFS('Faturamento NNE'!$K$2:$K$707,'Faturamento NNE'!$E$2:$E$707,'Infos Relatório'!$B$2,'Faturamento NNE'!$F$2:$F$707,'Infos Relatório'!$B67,'Faturamento NNE'!$AA$2:$AA$707,'Infos Relatório'!BE$1)</f>
        <v>0</v>
      </c>
      <c r="BH67" s="546">
        <f>SUMIFS('Faturamento NNE'!$P$2:$P$707,'Faturamento NNE'!$E$2:$E$707,'Infos Relatório'!$B$2,'Faturamento NNE'!$F$2:$F$707,'Infos Relatório'!$B67,'Faturamento NNE'!$AA$2:$AA$707,'Infos Relatório'!BE$1,'Faturamento NNE'!$U$2:$U$707,"Sim")+SUMIFS('Faturamento NNE'!$Q$2:$Q$707,'Faturamento NNE'!$E$2:$E$707,'Infos Relatório'!$B$2,'Faturamento NNE'!$F$2:$F$707,'Infos Relatório'!$B67,'Faturamento NNE'!$AA$2:$AA$707,'Infos Relatório'!BE$1,'Faturamento NNE'!$U$2:$U$707,"Sim")</f>
        <v>0</v>
      </c>
      <c r="BI67" s="227" t="e">
        <f t="shared" si="8"/>
        <v>#DIV/0!</v>
      </c>
      <c r="BJ67" s="545">
        <f>SUMIFS('Faturamento NNE'!$I$2:$I$707,'Faturamento NNE'!$E$2:$E$707,'Infos Relatório'!$B$2,'Faturamento NNE'!$F$2:$F$707,'Infos Relatório'!$B67,'Faturamento NNE'!$AA$2:$AA$707,'Infos Relatório'!BE$1)</f>
        <v>0</v>
      </c>
      <c r="BK67" s="541">
        <f>COUNTIFS('Faturamento NNE'!$E$2:$E$707,'Infos Relatório'!$B$2,'Faturamento NNE'!$F$2:$F$707,'Infos Relatório'!$B67,'Faturamento NNE'!$AA$2:$AA$707,'Infos Relatório'!BK$1)</f>
        <v>0</v>
      </c>
      <c r="BL67" s="542">
        <f>SUMIFS('Faturamento NNE'!$H$2:$H$707,'Faturamento NNE'!$E$2:$E$707,'Infos Relatório'!$B$2,'Faturamento NNE'!$F$2:$F$707,'Infos Relatório'!$B67,'Faturamento NNE'!$AA$2:$AA$707,'Infos Relatório'!BK$1)</f>
        <v>0</v>
      </c>
      <c r="BM67" s="542">
        <f>SUMIFS('Faturamento NNE'!$K$2:$K$707,'Faturamento NNE'!$E$2:$E$707,'Infos Relatório'!$B$2,'Faturamento NNE'!$F$2:$F$707,'Infos Relatório'!$B67,'Faturamento NNE'!$AA$2:$AA$707,'Infos Relatório'!BK$1)</f>
        <v>0</v>
      </c>
      <c r="BN67" s="546">
        <f>SUMIFS('Faturamento NNE'!$P$2:$P$707,'Faturamento NNE'!$E$2:$E$707,'Infos Relatório'!$B$2,'Faturamento NNE'!$F$2:$F$707,'Infos Relatório'!$B67,'Faturamento NNE'!$AA$2:$AA$707,'Infos Relatório'!BK$1,'Faturamento NNE'!$U$2:$U$707,"Sim")+SUMIFS('Faturamento NNE'!$Q$2:$Q$707,'Faturamento NNE'!$E$2:$E$707,'Infos Relatório'!$B$2,'Faturamento NNE'!$F$2:$F$707,'Infos Relatório'!$B67,'Faturamento NNE'!$AA$2:$AA$707,'Infos Relatório'!BK$1,'Faturamento NNE'!$U$2:$U$707,"Sim")</f>
        <v>0</v>
      </c>
      <c r="BO67" s="227" t="e">
        <f t="shared" si="9"/>
        <v>#DIV/0!</v>
      </c>
      <c r="BP67" s="545">
        <f>SUMIFS('Faturamento NNE'!$I$2:$I$707,'Faturamento NNE'!$E$2:$E$707,'Infos Relatório'!$B$2,'Faturamento NNE'!$F$2:$F$707,'Infos Relatório'!$B67,'Faturamento NNE'!$AA$2:$AA$707,'Infos Relatório'!BK$1)</f>
        <v>0</v>
      </c>
      <c r="BQ67" s="541">
        <f>COUNTIFS('Faturamento NNE'!$E$2:$E$707,'Infos Relatório'!$B$2,'Faturamento NNE'!$F$2:$F$707,'Infos Relatório'!$B67,'Faturamento NNE'!$AA$2:$AA$707,'Infos Relatório'!BQ$1)</f>
        <v>0</v>
      </c>
      <c r="BR67" s="542">
        <f>SUMIFS('Faturamento NNE'!$H$2:$H$707,'Faturamento NNE'!$E$2:$E$707,'Infos Relatório'!$B$2,'Faturamento NNE'!$F$2:$F$707,'Infos Relatório'!$B67,'Faturamento NNE'!$AA$2:$AA$707,'Infos Relatório'!BQ$1)</f>
        <v>0</v>
      </c>
      <c r="BS67" s="542">
        <f>SUMIFS('Faturamento NNE'!$K$2:$K$707,'Faturamento NNE'!$E$2:$E$707,'Infos Relatório'!$B$2,'Faturamento NNE'!$F$2:$F$707,'Infos Relatório'!$B67,'Faturamento NNE'!$AA$2:$AA$707,'Infos Relatório'!BQ$1)</f>
        <v>0</v>
      </c>
      <c r="BT67" s="546">
        <f>SUMIFS('Faturamento NNE'!$P$2:$P$707,'Faturamento NNE'!$E$2:$E$707,'Infos Relatório'!$B$2,'Faturamento NNE'!$F$2:$F$707,'Infos Relatório'!$B67,'Faturamento NNE'!$AA$2:$AA$707,'Infos Relatório'!BQ$1,'Faturamento NNE'!$U$2:$U$707,"Sim")+SUMIFS('Faturamento NNE'!$Q$2:$Q$707,'Faturamento NNE'!$E$2:$E$707,'Infos Relatório'!$B$2,'Faturamento NNE'!$F$2:$F$707,'Infos Relatório'!$B67,'Faturamento NNE'!$AA$2:$AA$707,'Infos Relatório'!BQ$1,'Faturamento NNE'!$U$2:$U$707,"Sim")</f>
        <v>0</v>
      </c>
      <c r="BU67" s="227" t="e">
        <f t="shared" si="10"/>
        <v>#DIV/0!</v>
      </c>
      <c r="BV67" s="545">
        <f>SUMIFS('Faturamento NNE'!$I$2:$I$707,'Faturamento NNE'!$E$2:$E$707,'Infos Relatório'!$B$2,'Faturamento NNE'!$F$2:$F$707,'Infos Relatório'!$B67,'Faturamento NNE'!$AA$2:$AA$707,'Infos Relatório'!BQ$1)</f>
        <v>0</v>
      </c>
    </row>
    <row r="68" spans="2:74">
      <c r="B68" s="217" t="s">
        <v>195</v>
      </c>
      <c r="C68" s="541">
        <f>COUNTIFS('Faturamento NNE'!$E$2:$E$707,'Infos Relatório'!$B$2,'Faturamento NNE'!$F$2:$F$707,'Infos Relatório'!$B68,'Faturamento NNE'!$AA$2:$AA$707,'Infos Relatório'!C$1)</f>
        <v>0</v>
      </c>
      <c r="D68" s="542">
        <f>SUMIFS('Faturamento NNE'!$H$2:$H$707,'Faturamento NNE'!$E$2:$E$707,'Infos Relatório'!$B$2,'Faturamento NNE'!$F$2:$F$707,'Infos Relatório'!$B68,'Faturamento NNE'!$AA$2:$AA$707,'Infos Relatório'!C$1)</f>
        <v>0</v>
      </c>
      <c r="E68" s="543">
        <f>SUMIFS('Faturamento NNE'!$K$2:$K$707,'Faturamento NNE'!$E$2:$E$707,'Infos Relatório'!$B$2,'Faturamento NNE'!$F$2:$F$707,'Infos Relatório'!$B68,'Faturamento NNE'!$AA$2:$AA$707,'Infos Relatório'!C$1)</f>
        <v>0</v>
      </c>
      <c r="F68" s="544">
        <f>SUMIFS('Faturamento NNE'!$P$2:$P$707,'Faturamento NNE'!$E$2:$E$707,'Infos Relatório'!$B$2,'Faturamento NNE'!$F$2:$F$707,'Infos Relatório'!$B68,'Faturamento NNE'!$AA$2:$AA$707,'Infos Relatório'!C$1,'Faturamento NNE'!$U$2:$U$707,"Sim")+SUMIFS('Faturamento NNE'!$Q$2:$Q$707,'Faturamento NNE'!$E$2:$E$707,'Infos Relatório'!$B$2,'Faturamento NNE'!$F$2:$F$707,'Infos Relatório'!$B68,'Faturamento NNE'!$AA$2:$AA$707,'Infos Relatório'!C$1,'Faturamento NNE'!$U$2:$U$707,"Sim")</f>
        <v>0</v>
      </c>
      <c r="G68" s="283" t="e">
        <f t="shared" si="11"/>
        <v>#DIV/0!</v>
      </c>
      <c r="H68" s="545">
        <f>SUMIFS('Faturamento NNE'!$I$2:$I$707,'Faturamento NNE'!$E$2:$E$707,'Infos Relatório'!$B$2,'Faturamento NNE'!$F$2:$F$707,'Infos Relatório'!$B68,'Faturamento NNE'!$AA$2:$AA$707,'Infos Relatório'!C$1)</f>
        <v>0</v>
      </c>
      <c r="I68" s="541">
        <f>COUNTIFS('Faturamento NNE'!$E$2:$E$707,'Infos Relatório'!$B$2,'Faturamento NNE'!$F$2:$F$707,'Infos Relatório'!$B68,'Faturamento NNE'!$AA$2:$AA$707,'Infos Relatório'!I$1)</f>
        <v>0</v>
      </c>
      <c r="J68" s="542">
        <f>SUMIFS('Faturamento NNE'!$H$2:$H$707,'Faturamento NNE'!$E$2:$E$707,'Infos Relatório'!$B$2,'Faturamento NNE'!$F$2:$F$707,'Infos Relatório'!$B68,'Faturamento NNE'!$AA$2:$AA$707,'Infos Relatório'!I$1)</f>
        <v>0</v>
      </c>
      <c r="K68" s="543">
        <f>SUMIFS('Faturamento NNE'!$K$2:$K$707,'Faturamento NNE'!$E$2:$E$707,'Infos Relatório'!$B$2,'Faturamento NNE'!$F$2:$F$707,'Infos Relatório'!$B68,'Faturamento NNE'!$AA$2:$AA$707,'Infos Relatório'!I$1)</f>
        <v>0</v>
      </c>
      <c r="L68" s="544">
        <f>SUMIFS('Faturamento NNE'!$P$2:$P$707,'Faturamento NNE'!$E$2:$E$707,'Infos Relatório'!$B$2,'Faturamento NNE'!$F$2:$F$707,'Infos Relatório'!$B68,'Faturamento NNE'!$AA$2:$AA$707,'Infos Relatório'!I$1,'Faturamento NNE'!$U$2:$U$707,"Sim")+SUMIFS('Faturamento NNE'!$Q$2:$Q$707,'Faturamento NNE'!$E$2:$E$707,'Infos Relatório'!$B$2,'Faturamento NNE'!$F$2:$F$707,'Infos Relatório'!$B68,'Faturamento NNE'!$AA$2:$AA$707,'Infos Relatório'!I$1,'Faturamento NNE'!$U$2:$U$707,"Sim")</f>
        <v>0</v>
      </c>
      <c r="M68" s="283" t="e">
        <f t="shared" ref="M68:M79" si="12">L68/K68</f>
        <v>#DIV/0!</v>
      </c>
      <c r="N68" s="545">
        <f>SUMIFS('Faturamento NNE'!$I$2:$I$707,'Faturamento NNE'!$E$2:$E$707,'Infos Relatório'!$B$2,'Faturamento NNE'!$F$2:$F$707,'Infos Relatório'!$B68,'Faturamento NNE'!$AA$2:$AA$707,'Infos Relatório'!I$1)</f>
        <v>0</v>
      </c>
      <c r="O68" s="541">
        <f>COUNTIFS('Faturamento NNE'!$E$2:$E$707,'Infos Relatório'!$B$2,'Faturamento NNE'!$F$2:$F$707,'Infos Relatório'!$B68,'Faturamento NNE'!$AA$2:$AA$707,'Infos Relatório'!O$1)</f>
        <v>0</v>
      </c>
      <c r="P68" s="542">
        <f>SUMIFS('Faturamento NNE'!$H$2:$H$707,'Faturamento NNE'!$E$2:$E$707,'Infos Relatório'!$B$2,'Faturamento NNE'!$F$2:$F$707,'Infos Relatório'!$B68,'Faturamento NNE'!$AA$2:$AA$707,'Infos Relatório'!O$1)</f>
        <v>0</v>
      </c>
      <c r="Q68" s="542">
        <f>SUMIFS('Faturamento NNE'!$K$2:$K$707,'Faturamento NNE'!$E$2:$E$707,'Infos Relatório'!$B$2,'Faturamento NNE'!$F$2:$F$707,'Infos Relatório'!$B68,'Faturamento NNE'!$AA$2:$AA$707,'Infos Relatório'!O$1)</f>
        <v>0</v>
      </c>
      <c r="R68" s="546">
        <f>SUMIFS('Faturamento NNE'!$P$2:$P$707,'Faturamento NNE'!$E$2:$E$707,'Infos Relatório'!$B$2,'Faturamento NNE'!$F$2:$F$707,'Infos Relatório'!$B68,'Faturamento NNE'!$AA$2:$AA$707,'Infos Relatório'!O$1,'Faturamento NNE'!$U$2:$U$707,"Sim")+SUMIFS('Faturamento NNE'!$Q$2:$Q$707,'Faturamento NNE'!$E$2:$E$707,'Infos Relatório'!$B$2,'Faturamento NNE'!$F$2:$F$707,'Infos Relatório'!$B68,'Faturamento NNE'!$AA$2:$AA$707,'Infos Relatório'!O$1,'Faturamento NNE'!$U$2:$U$707,"Sim")</f>
        <v>0</v>
      </c>
      <c r="S68" s="227" t="e">
        <f t="shared" ref="S68:S79" si="13">R68/Q68</f>
        <v>#DIV/0!</v>
      </c>
      <c r="T68" s="545">
        <f>SUMIFS('Faturamento NNE'!$I$2:$I$707,'Faturamento NNE'!$E$2:$E$707,'Infos Relatório'!$B$2,'Faturamento NNE'!$F$2:$F$707,'Infos Relatório'!$B68,'Faturamento NNE'!$AA$2:$AA$707,'Infos Relatório'!O$1)</f>
        <v>0</v>
      </c>
      <c r="U68" s="541">
        <f>COUNTIFS('Faturamento NNE'!$E$2:$E$707,'Infos Relatório'!$B$2,'Faturamento NNE'!$F$2:$F$707,'Infos Relatório'!$B68,'Faturamento NNE'!$AA$2:$AA$707,'Infos Relatório'!U$1)</f>
        <v>0</v>
      </c>
      <c r="V68" s="542">
        <f>SUMIFS('Faturamento NNE'!$H$2:$H$707,'Faturamento NNE'!$E$2:$E$707,'Infos Relatório'!$B$2,'Faturamento NNE'!$F$2:$F$707,'Infos Relatório'!$B68,'Faturamento NNE'!$AA$2:$AA$707,'Infos Relatório'!U$1)</f>
        <v>0</v>
      </c>
      <c r="W68" s="542">
        <f>SUMIFS('Faturamento NNE'!$K$2:$K$707,'Faturamento NNE'!$E$2:$E$707,'Infos Relatório'!$B$2,'Faturamento NNE'!$F$2:$F$707,'Infos Relatório'!$B68,'Faturamento NNE'!$AA$2:$AA$707,'Infos Relatório'!U$1)</f>
        <v>0</v>
      </c>
      <c r="X68" s="546">
        <f>SUMIFS('Faturamento NNE'!$P$2:$P$707,'Faturamento NNE'!$E$2:$E$707,'Infos Relatório'!$B$2,'Faturamento NNE'!$F$2:$F$707,'Infos Relatório'!$B68,'Faturamento NNE'!$AA$2:$AA$707,'Infos Relatório'!U$1,'Faturamento NNE'!$U$2:$U$707,"Sim")+SUMIFS('Faturamento NNE'!$Q$2:$Q$707,'Faturamento NNE'!$E$2:$E$707,'Infos Relatório'!$B$2,'Faturamento NNE'!$F$2:$F$707,'Infos Relatório'!$B68,'Faturamento NNE'!$AA$2:$AA$707,'Infos Relatório'!U$1,'Faturamento NNE'!$U$2:$U$707,"Sim")</f>
        <v>0</v>
      </c>
      <c r="Y68" s="227" t="e">
        <f t="shared" ref="Y68:Y79" si="14">X68/W68</f>
        <v>#DIV/0!</v>
      </c>
      <c r="Z68" s="545">
        <f>SUMIFS('Faturamento NNE'!$I$2:$I$707,'Faturamento NNE'!$E$2:$E$707,'Infos Relatório'!$B$2,'Faturamento NNE'!$F$2:$F$707,'Infos Relatório'!$B68,'Faturamento NNE'!$AA$2:$AA$707,'Infos Relatório'!U$1)</f>
        <v>0</v>
      </c>
      <c r="AA68" s="541">
        <f>COUNTIFS('Faturamento NNE'!$E$2:$E$707,'Infos Relatório'!$B$2,'Faturamento NNE'!$F$2:$F$707,'Infos Relatório'!$B68,'Faturamento NNE'!$AA$2:$AA$707,'Infos Relatório'!AA$1)</f>
        <v>0</v>
      </c>
      <c r="AB68" s="542">
        <f>SUMIFS('Faturamento NNE'!$H$2:$H$707,'Faturamento NNE'!$E$2:$E$707,'Infos Relatório'!$B$2,'Faturamento NNE'!$F$2:$F$707,'Infos Relatório'!$B68,'Faturamento NNE'!$AA$2:$AA$707,'Infos Relatório'!AA$1)</f>
        <v>0</v>
      </c>
      <c r="AC68" s="542">
        <f>SUMIFS('Faturamento NNE'!$K$2:$K$707,'Faturamento NNE'!$E$2:$E$707,'Infos Relatório'!$B$2,'Faturamento NNE'!$F$2:$F$707,'Infos Relatório'!$B68,'Faturamento NNE'!$AA$2:$AA$707,'Infos Relatório'!AA$1)</f>
        <v>0</v>
      </c>
      <c r="AD68" s="546">
        <f>SUMIFS('Faturamento NNE'!$P$2:$P$707,'Faturamento NNE'!$E$2:$E$707,'Infos Relatório'!$B$2,'Faturamento NNE'!$F$2:$F$707,'Infos Relatório'!$B68,'Faturamento NNE'!$AA$2:$AA$707,'Infos Relatório'!AA$1,'Faturamento NNE'!$U$2:$U$707,"Sim")+SUMIFS('Faturamento NNE'!$Q$2:$Q$707,'Faturamento NNE'!$E$2:$E$707,'Infos Relatório'!$B$2,'Faturamento NNE'!$F$2:$F$707,'Infos Relatório'!$B68,'Faturamento NNE'!$AA$2:$AA$707,'Infos Relatório'!AA$1,'Faturamento NNE'!$U$2:$U$707,"Sim")</f>
        <v>0</v>
      </c>
      <c r="AE68" s="227" t="e">
        <f t="shared" ref="AE68:AE79" si="15">AD68/AC68</f>
        <v>#DIV/0!</v>
      </c>
      <c r="AF68" s="545">
        <f>SUMIFS('Faturamento NNE'!$I$2:$I$707,'Faturamento NNE'!$E$2:$E$707,'Infos Relatório'!$B$2,'Faturamento NNE'!$F$2:$F$707,'Infos Relatório'!$B68,'Faturamento NNE'!$AA$2:$AA$707,'Infos Relatório'!AA$1)</f>
        <v>0</v>
      </c>
      <c r="AG68" s="541">
        <f>COUNTIFS('Faturamento NNE'!$E$2:$E$707,'Infos Relatório'!$B$2,'Faturamento NNE'!$F$2:$F$707,'Infos Relatório'!$B68,'Faturamento NNE'!$AA$2:$AA$707,'Infos Relatório'!AG$1)</f>
        <v>0</v>
      </c>
      <c r="AH68" s="542">
        <f>SUMIFS('Faturamento NNE'!$H$2:$H$707,'Faturamento NNE'!$E$2:$E$707,'Infos Relatório'!$B$2,'Faturamento NNE'!$F$2:$F$707,'Infos Relatório'!$B68,'Faturamento NNE'!$AA$2:$AA$707,'Infos Relatório'!AG$1)</f>
        <v>0</v>
      </c>
      <c r="AI68" s="542">
        <f>SUMIFS('Faturamento NNE'!$K$2:$K$707,'Faturamento NNE'!$E$2:$E$707,'Infos Relatório'!$B$2,'Faturamento NNE'!$F$2:$F$707,'Infos Relatório'!$B68,'Faturamento NNE'!$AA$2:$AA$707,'Infos Relatório'!AG$1)</f>
        <v>0</v>
      </c>
      <c r="AJ68" s="546">
        <f>SUMIFS('Faturamento NNE'!$P$2:$P$707,'Faturamento NNE'!$E$2:$E$707,'Infos Relatório'!$B$2,'Faturamento NNE'!$F$2:$F$707,'Infos Relatório'!$B68,'Faturamento NNE'!$AA$2:$AA$707,'Infos Relatório'!AG$1,'Faturamento NNE'!$U$2:$U$707,"Sim")+SUMIFS('Faturamento NNE'!$Q$2:$Q$707,'Faturamento NNE'!$E$2:$E$707,'Infos Relatório'!$B$2,'Faturamento NNE'!$F$2:$F$707,'Infos Relatório'!$B68,'Faturamento NNE'!$AA$2:$AA$707,'Infos Relatório'!AG$1,'Faturamento NNE'!$U$2:$U$707,"Sim")</f>
        <v>0</v>
      </c>
      <c r="AK68" s="227" t="e">
        <f t="shared" ref="AK68:AK79" si="16">AJ68/AI68</f>
        <v>#DIV/0!</v>
      </c>
      <c r="AL68" s="545">
        <f>SUMIFS('Faturamento NNE'!$I$2:$I$707,'Faturamento NNE'!$E$2:$E$707,'Infos Relatório'!$B$2,'Faturamento NNE'!$F$2:$F$707,'Infos Relatório'!$B68,'Faturamento NNE'!$AA$2:$AA$707,'Infos Relatório'!AG$1)</f>
        <v>0</v>
      </c>
      <c r="AM68" s="541">
        <f>COUNTIFS('Faturamento NNE'!$E$2:$E$707,'Infos Relatório'!$B$2,'Faturamento NNE'!$F$2:$F$707,'Infos Relatório'!$B68,'Faturamento NNE'!$AA$2:$AA$707,'Infos Relatório'!AM$1)</f>
        <v>0</v>
      </c>
      <c r="AN68" s="542">
        <f>SUMIFS('Faturamento NNE'!$H$2:$H$707,'Faturamento NNE'!$E$2:$E$707,'Infos Relatório'!$B$2,'Faturamento NNE'!$F$2:$F$707,'Infos Relatório'!$B68,'Faturamento NNE'!$AA$2:$AA$707,'Infos Relatório'!AM$1)</f>
        <v>0</v>
      </c>
      <c r="AO68" s="542">
        <f>SUMIFS('Faturamento NNE'!$K$2:$K$707,'Faturamento NNE'!$E$2:$E$707,'Infos Relatório'!$B$2,'Faturamento NNE'!$F$2:$F$707,'Infos Relatório'!$B68,'Faturamento NNE'!$AA$2:$AA$707,'Infos Relatório'!AM$1)</f>
        <v>0</v>
      </c>
      <c r="AP68" s="546">
        <f>SUMIFS('Faturamento NNE'!$P$2:$P$707,'Faturamento NNE'!$E$2:$E$707,'Infos Relatório'!$B$2,'Faturamento NNE'!$F$2:$F$707,'Infos Relatório'!$B68,'Faturamento NNE'!$AA$2:$AA$707,'Infos Relatório'!AM$1,'Faturamento NNE'!$U$2:$U$707,"Sim")+SUMIFS('Faturamento NNE'!$Q$2:$Q$707,'Faturamento NNE'!$E$2:$E$707,'Infos Relatório'!$B$2,'Faturamento NNE'!$F$2:$F$707,'Infos Relatório'!$B68,'Faturamento NNE'!$AA$2:$AA$707,'Infos Relatório'!AM$1,'Faturamento NNE'!$U$2:$U$707,"Sim")</f>
        <v>0</v>
      </c>
      <c r="AQ68" s="227" t="e">
        <f t="shared" ref="AQ68:AQ79" si="17">AP68/AO68</f>
        <v>#DIV/0!</v>
      </c>
      <c r="AR68" s="545">
        <f>SUMIFS('Faturamento NNE'!$I$2:$I$707,'Faturamento NNE'!$E$2:$E$707,'Infos Relatório'!$B$2,'Faturamento NNE'!$F$2:$F$707,'Infos Relatório'!$B68,'Faturamento NNE'!$AA$2:$AA$707,'Infos Relatório'!AM$1)</f>
        <v>0</v>
      </c>
      <c r="AS68" s="541">
        <f>COUNTIFS('Faturamento NNE'!$E$2:$E$707,'Infos Relatório'!$B$2,'Faturamento NNE'!$F$2:$F$707,'Infos Relatório'!$B68,'Faturamento NNE'!$AA$2:$AA$707,'Infos Relatório'!AS$1)</f>
        <v>0</v>
      </c>
      <c r="AT68" s="542">
        <f>SUMIFS('Faturamento NNE'!$H$2:$H$707,'Faturamento NNE'!$E$2:$E$707,'Infos Relatório'!$B$2,'Faturamento NNE'!$F$2:$F$707,'Infos Relatório'!$B68,'Faturamento NNE'!$AA$2:$AA$707,'Infos Relatório'!AS$1)</f>
        <v>0</v>
      </c>
      <c r="AU68" s="542">
        <f>SUMIFS('Faturamento NNE'!$K$2:$K$707,'Faturamento NNE'!$E$2:$E$707,'Infos Relatório'!$B$2,'Faturamento NNE'!$F$2:$F$707,'Infos Relatório'!$B68,'Faturamento NNE'!$AA$2:$AA$707,'Infos Relatório'!AS$1)</f>
        <v>0</v>
      </c>
      <c r="AV68" s="546">
        <f>SUMIFS('Faturamento NNE'!$P$2:$P$707,'Faturamento NNE'!$E$2:$E$707,'Infos Relatório'!$B$2,'Faturamento NNE'!$F$2:$F$707,'Infos Relatório'!$B68,'Faturamento NNE'!$AA$2:$AA$707,'Infos Relatório'!AS$1,'Faturamento NNE'!$U$2:$U$707,"Sim")+SUMIFS('Faturamento NNE'!$Q$2:$Q$707,'Faturamento NNE'!$E$2:$E$707,'Infos Relatório'!$B$2,'Faturamento NNE'!$F$2:$F$707,'Infos Relatório'!$B68,'Faturamento NNE'!$AA$2:$AA$707,'Infos Relatório'!AS$1,'Faturamento NNE'!$U$2:$U$707,"Sim")</f>
        <v>0</v>
      </c>
      <c r="AW68" s="227" t="e">
        <f t="shared" ref="AW68:AW79" si="18">AV68/AU68</f>
        <v>#DIV/0!</v>
      </c>
      <c r="AX68" s="545">
        <f>SUMIFS('Faturamento NNE'!$I$2:$I$707,'Faturamento NNE'!$E$2:$E$707,'Infos Relatório'!$B$2,'Faturamento NNE'!$F$2:$F$707,'Infos Relatório'!$B68,'Faturamento NNE'!$AA$2:$AA$707,'Infos Relatório'!AS$1)</f>
        <v>0</v>
      </c>
      <c r="AY68" s="541">
        <f>COUNTIFS('Faturamento NNE'!$E$2:$E$707,'Infos Relatório'!$B$2,'Faturamento NNE'!$F$2:$F$707,'Infos Relatório'!$B68,'Faturamento NNE'!$AA$2:$AA$707,'Infos Relatório'!AY$1)</f>
        <v>0</v>
      </c>
      <c r="AZ68" s="542">
        <f>SUMIFS('Faturamento NNE'!$H$2:$H$707,'Faturamento NNE'!$E$2:$E$707,'Infos Relatório'!$B$2,'Faturamento NNE'!$F$2:$F$707,'Infos Relatório'!$B68,'Faturamento NNE'!$AA$2:$AA$707,'Infos Relatório'!AY$1)</f>
        <v>0</v>
      </c>
      <c r="BA68" s="542">
        <f>SUMIFS('Faturamento NNE'!$K$2:$K$707,'Faturamento NNE'!$E$2:$E$707,'Infos Relatório'!$B$2,'Faturamento NNE'!$F$2:$F$707,'Infos Relatório'!$B68,'Faturamento NNE'!$AA$2:$AA$707,'Infos Relatório'!AY$1)</f>
        <v>0</v>
      </c>
      <c r="BB68" s="546">
        <f>SUMIFS('Faturamento NNE'!$P$2:$P$707,'Faturamento NNE'!$E$2:$E$707,'Infos Relatório'!$B$2,'Faturamento NNE'!$F$2:$F$707,'Infos Relatório'!$B68,'Faturamento NNE'!$AA$2:$AA$707,'Infos Relatório'!AY$1,'Faturamento NNE'!$U$2:$U$707,"Sim")+SUMIFS('Faturamento NNE'!$Q$2:$Q$707,'Faturamento NNE'!$E$2:$E$707,'Infos Relatório'!$B$2,'Faturamento NNE'!$F$2:$F$707,'Infos Relatório'!$B68,'Faturamento NNE'!$AA$2:$AA$707,'Infos Relatório'!AY$1,'Faturamento NNE'!$U$2:$U$707,"Sim")</f>
        <v>0</v>
      </c>
      <c r="BC68" s="227" t="e">
        <f t="shared" ref="BC68:BC79" si="19">BB68/BA68</f>
        <v>#DIV/0!</v>
      </c>
      <c r="BD68" s="545">
        <f>SUMIFS('Faturamento NNE'!$I$2:$I$707,'Faturamento NNE'!$E$2:$E$707,'Infos Relatório'!$B$2,'Faturamento NNE'!$F$2:$F$707,'Infos Relatório'!$B68,'Faturamento NNE'!$AA$2:$AA$707,'Infos Relatório'!AY$1)</f>
        <v>0</v>
      </c>
      <c r="BE68" s="541">
        <f>COUNTIFS('Faturamento NNE'!$E$2:$E$707,'Infos Relatório'!$B$2,'Faturamento NNE'!$F$2:$F$707,'Infos Relatório'!$B68,'Faturamento NNE'!$AA$2:$AA$707,'Infos Relatório'!BE$1)</f>
        <v>0</v>
      </c>
      <c r="BF68" s="542">
        <f>SUMIFS('Faturamento NNE'!$H$2:$H$707,'Faturamento NNE'!$E$2:$E$707,'Infos Relatório'!$B$2,'Faturamento NNE'!$F$2:$F$707,'Infos Relatório'!$B68,'Faturamento NNE'!$AA$2:$AA$707,'Infos Relatório'!BE$1)</f>
        <v>0</v>
      </c>
      <c r="BG68" s="542">
        <f>SUMIFS('Faturamento NNE'!$K$2:$K$707,'Faturamento NNE'!$E$2:$E$707,'Infos Relatório'!$B$2,'Faturamento NNE'!$F$2:$F$707,'Infos Relatório'!$B68,'Faturamento NNE'!$AA$2:$AA$707,'Infos Relatório'!BE$1)</f>
        <v>0</v>
      </c>
      <c r="BH68" s="546">
        <f>SUMIFS('Faturamento NNE'!$P$2:$P$707,'Faturamento NNE'!$E$2:$E$707,'Infos Relatório'!$B$2,'Faturamento NNE'!$F$2:$F$707,'Infos Relatório'!$B68,'Faturamento NNE'!$AA$2:$AA$707,'Infos Relatório'!BE$1,'Faturamento NNE'!$U$2:$U$707,"Sim")+SUMIFS('Faturamento NNE'!$Q$2:$Q$707,'Faturamento NNE'!$E$2:$E$707,'Infos Relatório'!$B$2,'Faturamento NNE'!$F$2:$F$707,'Infos Relatório'!$B68,'Faturamento NNE'!$AA$2:$AA$707,'Infos Relatório'!BE$1,'Faturamento NNE'!$U$2:$U$707,"Sim")</f>
        <v>0</v>
      </c>
      <c r="BI68" s="227" t="e">
        <f t="shared" ref="BI68:BI79" si="20">BH68/BG68</f>
        <v>#DIV/0!</v>
      </c>
      <c r="BJ68" s="545">
        <f>SUMIFS('Faturamento NNE'!$I$2:$I$707,'Faturamento NNE'!$E$2:$E$707,'Infos Relatório'!$B$2,'Faturamento NNE'!$F$2:$F$707,'Infos Relatório'!$B68,'Faturamento NNE'!$AA$2:$AA$707,'Infos Relatório'!BE$1)</f>
        <v>0</v>
      </c>
      <c r="BK68" s="541">
        <f>COUNTIFS('Faturamento NNE'!$E$2:$E$707,'Infos Relatório'!$B$2,'Faturamento NNE'!$F$2:$F$707,'Infos Relatório'!$B68,'Faturamento NNE'!$AA$2:$AA$707,'Infos Relatório'!BK$1)</f>
        <v>0</v>
      </c>
      <c r="BL68" s="542">
        <f>SUMIFS('Faturamento NNE'!$H$2:$H$707,'Faturamento NNE'!$E$2:$E$707,'Infos Relatório'!$B$2,'Faturamento NNE'!$F$2:$F$707,'Infos Relatório'!$B68,'Faturamento NNE'!$AA$2:$AA$707,'Infos Relatório'!BK$1)</f>
        <v>0</v>
      </c>
      <c r="BM68" s="542">
        <f>SUMIFS('Faturamento NNE'!$K$2:$K$707,'Faturamento NNE'!$E$2:$E$707,'Infos Relatório'!$B$2,'Faturamento NNE'!$F$2:$F$707,'Infos Relatório'!$B68,'Faturamento NNE'!$AA$2:$AA$707,'Infos Relatório'!BK$1)</f>
        <v>0</v>
      </c>
      <c r="BN68" s="546">
        <f>SUMIFS('Faturamento NNE'!$P$2:$P$707,'Faturamento NNE'!$E$2:$E$707,'Infos Relatório'!$B$2,'Faturamento NNE'!$F$2:$F$707,'Infos Relatório'!$B68,'Faturamento NNE'!$AA$2:$AA$707,'Infos Relatório'!BK$1,'Faturamento NNE'!$U$2:$U$707,"Sim")+SUMIFS('Faturamento NNE'!$Q$2:$Q$707,'Faturamento NNE'!$E$2:$E$707,'Infos Relatório'!$B$2,'Faturamento NNE'!$F$2:$F$707,'Infos Relatório'!$B68,'Faturamento NNE'!$AA$2:$AA$707,'Infos Relatório'!BK$1,'Faturamento NNE'!$U$2:$U$707,"Sim")</f>
        <v>0</v>
      </c>
      <c r="BO68" s="227" t="e">
        <f t="shared" ref="BO68:BO79" si="21">BN68/BM68</f>
        <v>#DIV/0!</v>
      </c>
      <c r="BP68" s="545">
        <f>SUMIFS('Faturamento NNE'!$I$2:$I$707,'Faturamento NNE'!$E$2:$E$707,'Infos Relatório'!$B$2,'Faturamento NNE'!$F$2:$F$707,'Infos Relatório'!$B68,'Faturamento NNE'!$AA$2:$AA$707,'Infos Relatório'!BK$1)</f>
        <v>0</v>
      </c>
      <c r="BQ68" s="541">
        <f>COUNTIFS('Faturamento NNE'!$E$2:$E$707,'Infos Relatório'!$B$2,'Faturamento NNE'!$F$2:$F$707,'Infos Relatório'!$B68,'Faturamento NNE'!$AA$2:$AA$707,'Infos Relatório'!BQ$1)</f>
        <v>0</v>
      </c>
      <c r="BR68" s="542">
        <f>SUMIFS('Faturamento NNE'!$H$2:$H$707,'Faturamento NNE'!$E$2:$E$707,'Infos Relatório'!$B$2,'Faturamento NNE'!$F$2:$F$707,'Infos Relatório'!$B68,'Faturamento NNE'!$AA$2:$AA$707,'Infos Relatório'!BQ$1)</f>
        <v>0</v>
      </c>
      <c r="BS68" s="542">
        <f>SUMIFS('Faturamento NNE'!$K$2:$K$707,'Faturamento NNE'!$E$2:$E$707,'Infos Relatório'!$B$2,'Faturamento NNE'!$F$2:$F$707,'Infos Relatório'!$B68,'Faturamento NNE'!$AA$2:$AA$707,'Infos Relatório'!BQ$1)</f>
        <v>0</v>
      </c>
      <c r="BT68" s="546">
        <f>SUMIFS('Faturamento NNE'!$P$2:$P$707,'Faturamento NNE'!$E$2:$E$707,'Infos Relatório'!$B$2,'Faturamento NNE'!$F$2:$F$707,'Infos Relatório'!$B68,'Faturamento NNE'!$AA$2:$AA$707,'Infos Relatório'!BQ$1,'Faturamento NNE'!$U$2:$U$707,"Sim")+SUMIFS('Faturamento NNE'!$Q$2:$Q$707,'Faturamento NNE'!$E$2:$E$707,'Infos Relatório'!$B$2,'Faturamento NNE'!$F$2:$F$707,'Infos Relatório'!$B68,'Faturamento NNE'!$AA$2:$AA$707,'Infos Relatório'!BQ$1,'Faturamento NNE'!$U$2:$U$707,"Sim")</f>
        <v>0</v>
      </c>
      <c r="BU68" s="227" t="e">
        <f t="shared" ref="BU68:BU79" si="22">BT68/BS68</f>
        <v>#DIV/0!</v>
      </c>
      <c r="BV68" s="545">
        <f>SUMIFS('Faturamento NNE'!$I$2:$I$707,'Faturamento NNE'!$E$2:$E$707,'Infos Relatório'!$B$2,'Faturamento NNE'!$F$2:$F$707,'Infos Relatório'!$B68,'Faturamento NNE'!$AA$2:$AA$707,'Infos Relatório'!BQ$1)</f>
        <v>0</v>
      </c>
    </row>
    <row r="69" spans="2:74">
      <c r="B69" s="217" t="s">
        <v>196</v>
      </c>
      <c r="C69" s="541">
        <f>COUNTIFS('Faturamento NNE'!$E$2:$E$707,'Infos Relatório'!$B$2,'Faturamento NNE'!$F$2:$F$707,'Infos Relatório'!$B69,'Faturamento NNE'!$AA$2:$AA$707,'Infos Relatório'!C$1)</f>
        <v>0</v>
      </c>
      <c r="D69" s="542">
        <f>SUMIFS('Faturamento NNE'!$H$2:$H$707,'Faturamento NNE'!$E$2:$E$707,'Infos Relatório'!$B$2,'Faturamento NNE'!$F$2:$F$707,'Infos Relatório'!$B69,'Faturamento NNE'!$AA$2:$AA$707,'Infos Relatório'!C$1)</f>
        <v>0</v>
      </c>
      <c r="E69" s="543">
        <f>SUMIFS('Faturamento NNE'!$K$2:$K$707,'Faturamento NNE'!$E$2:$E$707,'Infos Relatório'!$B$2,'Faturamento NNE'!$F$2:$F$707,'Infos Relatório'!$B69,'Faturamento NNE'!$AA$2:$AA$707,'Infos Relatório'!C$1)</f>
        <v>0</v>
      </c>
      <c r="F69" s="544">
        <f>SUMIFS('Faturamento NNE'!$P$2:$P$707,'Faturamento NNE'!$E$2:$E$707,'Infos Relatório'!$B$2,'Faturamento NNE'!$F$2:$F$707,'Infos Relatório'!$B69,'Faturamento NNE'!$AA$2:$AA$707,'Infos Relatório'!C$1,'Faturamento NNE'!$U$2:$U$707,"Sim")+SUMIFS('Faturamento NNE'!$Q$2:$Q$707,'Faturamento NNE'!$E$2:$E$707,'Infos Relatório'!$B$2,'Faturamento NNE'!$F$2:$F$707,'Infos Relatório'!$B69,'Faturamento NNE'!$AA$2:$AA$707,'Infos Relatório'!C$1,'Faturamento NNE'!$U$2:$U$707,"Sim")</f>
        <v>0</v>
      </c>
      <c r="G69" s="283" t="e">
        <f t="shared" ref="G69:G79" si="23">F69/E69</f>
        <v>#DIV/0!</v>
      </c>
      <c r="H69" s="545">
        <f>SUMIFS('Faturamento NNE'!$I$2:$I$707,'Faturamento NNE'!$E$2:$E$707,'Infos Relatório'!$B$2,'Faturamento NNE'!$F$2:$F$707,'Infos Relatório'!$B69,'Faturamento NNE'!$AA$2:$AA$707,'Infos Relatório'!C$1)</f>
        <v>0</v>
      </c>
      <c r="I69" s="541">
        <f>COUNTIFS('Faturamento NNE'!$E$2:$E$707,'Infos Relatório'!$B$2,'Faturamento NNE'!$F$2:$F$707,'Infos Relatório'!$B69,'Faturamento NNE'!$AA$2:$AA$707,'Infos Relatório'!I$1)</f>
        <v>0</v>
      </c>
      <c r="J69" s="542">
        <f>SUMIFS('Faturamento NNE'!$H$2:$H$707,'Faturamento NNE'!$E$2:$E$707,'Infos Relatório'!$B$2,'Faturamento NNE'!$F$2:$F$707,'Infos Relatório'!$B69,'Faturamento NNE'!$AA$2:$AA$707,'Infos Relatório'!I$1)</f>
        <v>0</v>
      </c>
      <c r="K69" s="543">
        <f>SUMIFS('Faturamento NNE'!$K$2:$K$707,'Faturamento NNE'!$E$2:$E$707,'Infos Relatório'!$B$2,'Faturamento NNE'!$F$2:$F$707,'Infos Relatório'!$B69,'Faturamento NNE'!$AA$2:$AA$707,'Infos Relatório'!I$1)</f>
        <v>0</v>
      </c>
      <c r="L69" s="544">
        <f>SUMIFS('Faturamento NNE'!$P$2:$P$707,'Faturamento NNE'!$E$2:$E$707,'Infos Relatório'!$B$2,'Faturamento NNE'!$F$2:$F$707,'Infos Relatório'!$B69,'Faturamento NNE'!$AA$2:$AA$707,'Infos Relatório'!I$1,'Faturamento NNE'!$U$2:$U$707,"Sim")+SUMIFS('Faturamento NNE'!$Q$2:$Q$707,'Faturamento NNE'!$E$2:$E$707,'Infos Relatório'!$B$2,'Faturamento NNE'!$F$2:$F$707,'Infos Relatório'!$B69,'Faturamento NNE'!$AA$2:$AA$707,'Infos Relatório'!I$1,'Faturamento NNE'!$U$2:$U$707,"Sim")</f>
        <v>0</v>
      </c>
      <c r="M69" s="283" t="e">
        <f t="shared" si="12"/>
        <v>#DIV/0!</v>
      </c>
      <c r="N69" s="545">
        <f>SUMIFS('Faturamento NNE'!$I$2:$I$707,'Faturamento NNE'!$E$2:$E$707,'Infos Relatório'!$B$2,'Faturamento NNE'!$F$2:$F$707,'Infos Relatório'!$B69,'Faturamento NNE'!$AA$2:$AA$707,'Infos Relatório'!I$1)</f>
        <v>0</v>
      </c>
      <c r="O69" s="541">
        <f>COUNTIFS('Faturamento NNE'!$E$2:$E$707,'Infos Relatório'!$B$2,'Faturamento NNE'!$F$2:$F$707,'Infos Relatório'!$B69,'Faturamento NNE'!$AA$2:$AA$707,'Infos Relatório'!O$1)</f>
        <v>0</v>
      </c>
      <c r="P69" s="542">
        <f>SUMIFS('Faturamento NNE'!$H$2:$H$707,'Faturamento NNE'!$E$2:$E$707,'Infos Relatório'!$B$2,'Faturamento NNE'!$F$2:$F$707,'Infos Relatório'!$B69,'Faturamento NNE'!$AA$2:$AA$707,'Infos Relatório'!O$1)</f>
        <v>0</v>
      </c>
      <c r="Q69" s="542">
        <f>SUMIFS('Faturamento NNE'!$K$2:$K$707,'Faturamento NNE'!$E$2:$E$707,'Infos Relatório'!$B$2,'Faturamento NNE'!$F$2:$F$707,'Infos Relatório'!$B69,'Faturamento NNE'!$AA$2:$AA$707,'Infos Relatório'!O$1)</f>
        <v>0</v>
      </c>
      <c r="R69" s="546">
        <f>SUMIFS('Faturamento NNE'!$P$2:$P$707,'Faturamento NNE'!$E$2:$E$707,'Infos Relatório'!$B$2,'Faturamento NNE'!$F$2:$F$707,'Infos Relatório'!$B69,'Faturamento NNE'!$AA$2:$AA$707,'Infos Relatório'!O$1,'Faturamento NNE'!$U$2:$U$707,"Sim")+SUMIFS('Faturamento NNE'!$Q$2:$Q$707,'Faturamento NNE'!$E$2:$E$707,'Infos Relatório'!$B$2,'Faturamento NNE'!$F$2:$F$707,'Infos Relatório'!$B69,'Faturamento NNE'!$AA$2:$AA$707,'Infos Relatório'!O$1,'Faturamento NNE'!$U$2:$U$707,"Sim")</f>
        <v>0</v>
      </c>
      <c r="S69" s="227" t="e">
        <f t="shared" si="13"/>
        <v>#DIV/0!</v>
      </c>
      <c r="T69" s="545">
        <f>SUMIFS('Faturamento NNE'!$I$2:$I$707,'Faturamento NNE'!$E$2:$E$707,'Infos Relatório'!$B$2,'Faturamento NNE'!$F$2:$F$707,'Infos Relatório'!$B69,'Faturamento NNE'!$AA$2:$AA$707,'Infos Relatório'!O$1)</f>
        <v>0</v>
      </c>
      <c r="U69" s="541">
        <f>COUNTIFS('Faturamento NNE'!$E$2:$E$707,'Infos Relatório'!$B$2,'Faturamento NNE'!$F$2:$F$707,'Infos Relatório'!$B69,'Faturamento NNE'!$AA$2:$AA$707,'Infos Relatório'!U$1)</f>
        <v>0</v>
      </c>
      <c r="V69" s="542">
        <f>SUMIFS('Faturamento NNE'!$H$2:$H$707,'Faturamento NNE'!$E$2:$E$707,'Infos Relatório'!$B$2,'Faturamento NNE'!$F$2:$F$707,'Infos Relatório'!$B69,'Faturamento NNE'!$AA$2:$AA$707,'Infos Relatório'!U$1)</f>
        <v>0</v>
      </c>
      <c r="W69" s="542">
        <f>SUMIFS('Faturamento NNE'!$K$2:$K$707,'Faturamento NNE'!$E$2:$E$707,'Infos Relatório'!$B$2,'Faturamento NNE'!$F$2:$F$707,'Infos Relatório'!$B69,'Faturamento NNE'!$AA$2:$AA$707,'Infos Relatório'!U$1)</f>
        <v>0</v>
      </c>
      <c r="X69" s="546">
        <f>SUMIFS('Faturamento NNE'!$P$2:$P$707,'Faturamento NNE'!$E$2:$E$707,'Infos Relatório'!$B$2,'Faturamento NNE'!$F$2:$F$707,'Infos Relatório'!$B69,'Faturamento NNE'!$AA$2:$AA$707,'Infos Relatório'!U$1,'Faturamento NNE'!$U$2:$U$707,"Sim")+SUMIFS('Faturamento NNE'!$Q$2:$Q$707,'Faturamento NNE'!$E$2:$E$707,'Infos Relatório'!$B$2,'Faturamento NNE'!$F$2:$F$707,'Infos Relatório'!$B69,'Faturamento NNE'!$AA$2:$AA$707,'Infos Relatório'!U$1,'Faturamento NNE'!$U$2:$U$707,"Sim")</f>
        <v>0</v>
      </c>
      <c r="Y69" s="227" t="e">
        <f t="shared" si="14"/>
        <v>#DIV/0!</v>
      </c>
      <c r="Z69" s="545">
        <f>SUMIFS('Faturamento NNE'!$I$2:$I$707,'Faturamento NNE'!$E$2:$E$707,'Infos Relatório'!$B$2,'Faturamento NNE'!$F$2:$F$707,'Infos Relatório'!$B69,'Faturamento NNE'!$AA$2:$AA$707,'Infos Relatório'!U$1)</f>
        <v>0</v>
      </c>
      <c r="AA69" s="541">
        <f>COUNTIFS('Faturamento NNE'!$E$2:$E$707,'Infos Relatório'!$B$2,'Faturamento NNE'!$F$2:$F$707,'Infos Relatório'!$B69,'Faturamento NNE'!$AA$2:$AA$707,'Infos Relatório'!AA$1)</f>
        <v>0</v>
      </c>
      <c r="AB69" s="542">
        <f>SUMIFS('Faturamento NNE'!$H$2:$H$707,'Faturamento NNE'!$E$2:$E$707,'Infos Relatório'!$B$2,'Faturamento NNE'!$F$2:$F$707,'Infos Relatório'!$B69,'Faturamento NNE'!$AA$2:$AA$707,'Infos Relatório'!AA$1)</f>
        <v>0</v>
      </c>
      <c r="AC69" s="542">
        <f>SUMIFS('Faturamento NNE'!$K$2:$K$707,'Faturamento NNE'!$E$2:$E$707,'Infos Relatório'!$B$2,'Faturamento NNE'!$F$2:$F$707,'Infos Relatório'!$B69,'Faturamento NNE'!$AA$2:$AA$707,'Infos Relatório'!AA$1)</f>
        <v>0</v>
      </c>
      <c r="AD69" s="546">
        <f>SUMIFS('Faturamento NNE'!$P$2:$P$707,'Faturamento NNE'!$E$2:$E$707,'Infos Relatório'!$B$2,'Faturamento NNE'!$F$2:$F$707,'Infos Relatório'!$B69,'Faturamento NNE'!$AA$2:$AA$707,'Infos Relatório'!AA$1,'Faturamento NNE'!$U$2:$U$707,"Sim")+SUMIFS('Faturamento NNE'!$Q$2:$Q$707,'Faturamento NNE'!$E$2:$E$707,'Infos Relatório'!$B$2,'Faturamento NNE'!$F$2:$F$707,'Infos Relatório'!$B69,'Faturamento NNE'!$AA$2:$AA$707,'Infos Relatório'!AA$1,'Faturamento NNE'!$U$2:$U$707,"Sim")</f>
        <v>0</v>
      </c>
      <c r="AE69" s="227" t="e">
        <f t="shared" si="15"/>
        <v>#DIV/0!</v>
      </c>
      <c r="AF69" s="545">
        <f>SUMIFS('Faturamento NNE'!$I$2:$I$707,'Faturamento NNE'!$E$2:$E$707,'Infos Relatório'!$B$2,'Faturamento NNE'!$F$2:$F$707,'Infos Relatório'!$B69,'Faturamento NNE'!$AA$2:$AA$707,'Infos Relatório'!AA$1)</f>
        <v>0</v>
      </c>
      <c r="AG69" s="541">
        <f>COUNTIFS('Faturamento NNE'!$E$2:$E$707,'Infos Relatório'!$B$2,'Faturamento NNE'!$F$2:$F$707,'Infos Relatório'!$B69,'Faturamento NNE'!$AA$2:$AA$707,'Infos Relatório'!AG$1)</f>
        <v>0</v>
      </c>
      <c r="AH69" s="542">
        <f>SUMIFS('Faturamento NNE'!$H$2:$H$707,'Faturamento NNE'!$E$2:$E$707,'Infos Relatório'!$B$2,'Faturamento NNE'!$F$2:$F$707,'Infos Relatório'!$B69,'Faturamento NNE'!$AA$2:$AA$707,'Infos Relatório'!AG$1)</f>
        <v>0</v>
      </c>
      <c r="AI69" s="542">
        <f>SUMIFS('Faturamento NNE'!$K$2:$K$707,'Faturamento NNE'!$E$2:$E$707,'Infos Relatório'!$B$2,'Faturamento NNE'!$F$2:$F$707,'Infos Relatório'!$B69,'Faturamento NNE'!$AA$2:$AA$707,'Infos Relatório'!AG$1)</f>
        <v>0</v>
      </c>
      <c r="AJ69" s="546">
        <f>SUMIFS('Faturamento NNE'!$P$2:$P$707,'Faturamento NNE'!$E$2:$E$707,'Infos Relatório'!$B$2,'Faturamento NNE'!$F$2:$F$707,'Infos Relatório'!$B69,'Faturamento NNE'!$AA$2:$AA$707,'Infos Relatório'!AG$1,'Faturamento NNE'!$U$2:$U$707,"Sim")+SUMIFS('Faturamento NNE'!$Q$2:$Q$707,'Faturamento NNE'!$E$2:$E$707,'Infos Relatório'!$B$2,'Faturamento NNE'!$F$2:$F$707,'Infos Relatório'!$B69,'Faturamento NNE'!$AA$2:$AA$707,'Infos Relatório'!AG$1,'Faturamento NNE'!$U$2:$U$707,"Sim")</f>
        <v>0</v>
      </c>
      <c r="AK69" s="227" t="e">
        <f t="shared" si="16"/>
        <v>#DIV/0!</v>
      </c>
      <c r="AL69" s="545">
        <f>SUMIFS('Faturamento NNE'!$I$2:$I$707,'Faturamento NNE'!$E$2:$E$707,'Infos Relatório'!$B$2,'Faturamento NNE'!$F$2:$F$707,'Infos Relatório'!$B69,'Faturamento NNE'!$AA$2:$AA$707,'Infos Relatório'!AG$1)</f>
        <v>0</v>
      </c>
      <c r="AM69" s="541">
        <f>COUNTIFS('Faturamento NNE'!$E$2:$E$707,'Infos Relatório'!$B$2,'Faturamento NNE'!$F$2:$F$707,'Infos Relatório'!$B69,'Faturamento NNE'!$AA$2:$AA$707,'Infos Relatório'!AM$1)</f>
        <v>0</v>
      </c>
      <c r="AN69" s="542">
        <f>SUMIFS('Faturamento NNE'!$H$2:$H$707,'Faturamento NNE'!$E$2:$E$707,'Infos Relatório'!$B$2,'Faturamento NNE'!$F$2:$F$707,'Infos Relatório'!$B69,'Faturamento NNE'!$AA$2:$AA$707,'Infos Relatório'!AM$1)</f>
        <v>0</v>
      </c>
      <c r="AO69" s="542">
        <f>SUMIFS('Faturamento NNE'!$K$2:$K$707,'Faturamento NNE'!$E$2:$E$707,'Infos Relatório'!$B$2,'Faturamento NNE'!$F$2:$F$707,'Infos Relatório'!$B69,'Faturamento NNE'!$AA$2:$AA$707,'Infos Relatório'!AM$1)</f>
        <v>0</v>
      </c>
      <c r="AP69" s="546">
        <f>SUMIFS('Faturamento NNE'!$P$2:$P$707,'Faturamento NNE'!$E$2:$E$707,'Infos Relatório'!$B$2,'Faturamento NNE'!$F$2:$F$707,'Infos Relatório'!$B69,'Faturamento NNE'!$AA$2:$AA$707,'Infos Relatório'!AM$1,'Faturamento NNE'!$U$2:$U$707,"Sim")+SUMIFS('Faturamento NNE'!$Q$2:$Q$707,'Faturamento NNE'!$E$2:$E$707,'Infos Relatório'!$B$2,'Faturamento NNE'!$F$2:$F$707,'Infos Relatório'!$B69,'Faturamento NNE'!$AA$2:$AA$707,'Infos Relatório'!AM$1,'Faturamento NNE'!$U$2:$U$707,"Sim")</f>
        <v>0</v>
      </c>
      <c r="AQ69" s="227" t="e">
        <f t="shared" si="17"/>
        <v>#DIV/0!</v>
      </c>
      <c r="AR69" s="545">
        <f>SUMIFS('Faturamento NNE'!$I$2:$I$707,'Faturamento NNE'!$E$2:$E$707,'Infos Relatório'!$B$2,'Faturamento NNE'!$F$2:$F$707,'Infos Relatório'!$B69,'Faturamento NNE'!$AA$2:$AA$707,'Infos Relatório'!AM$1)</f>
        <v>0</v>
      </c>
      <c r="AS69" s="541">
        <f>COUNTIFS('Faturamento NNE'!$E$2:$E$707,'Infos Relatório'!$B$2,'Faturamento NNE'!$F$2:$F$707,'Infos Relatório'!$B69,'Faturamento NNE'!$AA$2:$AA$707,'Infos Relatório'!AS$1)</f>
        <v>0</v>
      </c>
      <c r="AT69" s="542">
        <f>SUMIFS('Faturamento NNE'!$H$2:$H$707,'Faturamento NNE'!$E$2:$E$707,'Infos Relatório'!$B$2,'Faturamento NNE'!$F$2:$F$707,'Infos Relatório'!$B69,'Faturamento NNE'!$AA$2:$AA$707,'Infos Relatório'!AS$1)</f>
        <v>0</v>
      </c>
      <c r="AU69" s="542">
        <f>SUMIFS('Faturamento NNE'!$K$2:$K$707,'Faturamento NNE'!$E$2:$E$707,'Infos Relatório'!$B$2,'Faturamento NNE'!$F$2:$F$707,'Infos Relatório'!$B69,'Faturamento NNE'!$AA$2:$AA$707,'Infos Relatório'!AS$1)</f>
        <v>0</v>
      </c>
      <c r="AV69" s="546">
        <f>SUMIFS('Faturamento NNE'!$P$2:$P$707,'Faturamento NNE'!$E$2:$E$707,'Infos Relatório'!$B$2,'Faturamento NNE'!$F$2:$F$707,'Infos Relatório'!$B69,'Faturamento NNE'!$AA$2:$AA$707,'Infos Relatório'!AS$1,'Faturamento NNE'!$U$2:$U$707,"Sim")+SUMIFS('Faturamento NNE'!$Q$2:$Q$707,'Faturamento NNE'!$E$2:$E$707,'Infos Relatório'!$B$2,'Faturamento NNE'!$F$2:$F$707,'Infos Relatório'!$B69,'Faturamento NNE'!$AA$2:$AA$707,'Infos Relatório'!AS$1,'Faturamento NNE'!$U$2:$U$707,"Sim")</f>
        <v>0</v>
      </c>
      <c r="AW69" s="227" t="e">
        <f t="shared" si="18"/>
        <v>#DIV/0!</v>
      </c>
      <c r="AX69" s="545">
        <f>SUMIFS('Faturamento NNE'!$I$2:$I$707,'Faturamento NNE'!$E$2:$E$707,'Infos Relatório'!$B$2,'Faturamento NNE'!$F$2:$F$707,'Infos Relatório'!$B69,'Faturamento NNE'!$AA$2:$AA$707,'Infos Relatório'!AS$1)</f>
        <v>0</v>
      </c>
      <c r="AY69" s="541">
        <f>COUNTIFS('Faturamento NNE'!$E$2:$E$707,'Infos Relatório'!$B$2,'Faturamento NNE'!$F$2:$F$707,'Infos Relatório'!$B69,'Faturamento NNE'!$AA$2:$AA$707,'Infos Relatório'!AY$1)</f>
        <v>0</v>
      </c>
      <c r="AZ69" s="542">
        <f>SUMIFS('Faturamento NNE'!$H$2:$H$707,'Faturamento NNE'!$E$2:$E$707,'Infos Relatório'!$B$2,'Faturamento NNE'!$F$2:$F$707,'Infos Relatório'!$B69,'Faturamento NNE'!$AA$2:$AA$707,'Infos Relatório'!AY$1)</f>
        <v>0</v>
      </c>
      <c r="BA69" s="542">
        <f>SUMIFS('Faturamento NNE'!$K$2:$K$707,'Faturamento NNE'!$E$2:$E$707,'Infos Relatório'!$B$2,'Faturamento NNE'!$F$2:$F$707,'Infos Relatório'!$B69,'Faturamento NNE'!$AA$2:$AA$707,'Infos Relatório'!AY$1)</f>
        <v>0</v>
      </c>
      <c r="BB69" s="546">
        <f>SUMIFS('Faturamento NNE'!$P$2:$P$707,'Faturamento NNE'!$E$2:$E$707,'Infos Relatório'!$B$2,'Faturamento NNE'!$F$2:$F$707,'Infos Relatório'!$B69,'Faturamento NNE'!$AA$2:$AA$707,'Infos Relatório'!AY$1,'Faturamento NNE'!$U$2:$U$707,"Sim")+SUMIFS('Faturamento NNE'!$Q$2:$Q$707,'Faturamento NNE'!$E$2:$E$707,'Infos Relatório'!$B$2,'Faturamento NNE'!$F$2:$F$707,'Infos Relatório'!$B69,'Faturamento NNE'!$AA$2:$AA$707,'Infos Relatório'!AY$1,'Faturamento NNE'!$U$2:$U$707,"Sim")</f>
        <v>0</v>
      </c>
      <c r="BC69" s="227" t="e">
        <f t="shared" si="19"/>
        <v>#DIV/0!</v>
      </c>
      <c r="BD69" s="545">
        <f>SUMIFS('Faturamento NNE'!$I$2:$I$707,'Faturamento NNE'!$E$2:$E$707,'Infos Relatório'!$B$2,'Faturamento NNE'!$F$2:$F$707,'Infos Relatório'!$B69,'Faturamento NNE'!$AA$2:$AA$707,'Infos Relatório'!AY$1)</f>
        <v>0</v>
      </c>
      <c r="BE69" s="541">
        <f>COUNTIFS('Faturamento NNE'!$E$2:$E$707,'Infos Relatório'!$B$2,'Faturamento NNE'!$F$2:$F$707,'Infos Relatório'!$B69,'Faturamento NNE'!$AA$2:$AA$707,'Infos Relatório'!BE$1)</f>
        <v>0</v>
      </c>
      <c r="BF69" s="542">
        <f>SUMIFS('Faturamento NNE'!$H$2:$H$707,'Faturamento NNE'!$E$2:$E$707,'Infos Relatório'!$B$2,'Faturamento NNE'!$F$2:$F$707,'Infos Relatório'!$B69,'Faturamento NNE'!$AA$2:$AA$707,'Infos Relatório'!BE$1)</f>
        <v>0</v>
      </c>
      <c r="BG69" s="542">
        <f>SUMIFS('Faturamento NNE'!$K$2:$K$707,'Faturamento NNE'!$E$2:$E$707,'Infos Relatório'!$B$2,'Faturamento NNE'!$F$2:$F$707,'Infos Relatório'!$B69,'Faturamento NNE'!$AA$2:$AA$707,'Infos Relatório'!BE$1)</f>
        <v>0</v>
      </c>
      <c r="BH69" s="546">
        <f>SUMIFS('Faturamento NNE'!$P$2:$P$707,'Faturamento NNE'!$E$2:$E$707,'Infos Relatório'!$B$2,'Faturamento NNE'!$F$2:$F$707,'Infos Relatório'!$B69,'Faturamento NNE'!$AA$2:$AA$707,'Infos Relatório'!BE$1,'Faturamento NNE'!$U$2:$U$707,"Sim")+SUMIFS('Faturamento NNE'!$Q$2:$Q$707,'Faturamento NNE'!$E$2:$E$707,'Infos Relatório'!$B$2,'Faturamento NNE'!$F$2:$F$707,'Infos Relatório'!$B69,'Faturamento NNE'!$AA$2:$AA$707,'Infos Relatório'!BE$1,'Faturamento NNE'!$U$2:$U$707,"Sim")</f>
        <v>0</v>
      </c>
      <c r="BI69" s="227" t="e">
        <f t="shared" si="20"/>
        <v>#DIV/0!</v>
      </c>
      <c r="BJ69" s="545">
        <f>SUMIFS('Faturamento NNE'!$I$2:$I$707,'Faturamento NNE'!$E$2:$E$707,'Infos Relatório'!$B$2,'Faturamento NNE'!$F$2:$F$707,'Infos Relatório'!$B69,'Faturamento NNE'!$AA$2:$AA$707,'Infos Relatório'!BE$1)</f>
        <v>0</v>
      </c>
      <c r="BK69" s="541">
        <f>COUNTIFS('Faturamento NNE'!$E$2:$E$707,'Infos Relatório'!$B$2,'Faturamento NNE'!$F$2:$F$707,'Infos Relatório'!$B69,'Faturamento NNE'!$AA$2:$AA$707,'Infos Relatório'!BK$1)</f>
        <v>0</v>
      </c>
      <c r="BL69" s="542">
        <f>SUMIFS('Faturamento NNE'!$H$2:$H$707,'Faturamento NNE'!$E$2:$E$707,'Infos Relatório'!$B$2,'Faturamento NNE'!$F$2:$F$707,'Infos Relatório'!$B69,'Faturamento NNE'!$AA$2:$AA$707,'Infos Relatório'!BK$1)</f>
        <v>0</v>
      </c>
      <c r="BM69" s="542">
        <f>SUMIFS('Faturamento NNE'!$K$2:$K$707,'Faturamento NNE'!$E$2:$E$707,'Infos Relatório'!$B$2,'Faturamento NNE'!$F$2:$F$707,'Infos Relatório'!$B69,'Faturamento NNE'!$AA$2:$AA$707,'Infos Relatório'!BK$1)</f>
        <v>0</v>
      </c>
      <c r="BN69" s="546">
        <f>SUMIFS('Faturamento NNE'!$P$2:$P$707,'Faturamento NNE'!$E$2:$E$707,'Infos Relatório'!$B$2,'Faturamento NNE'!$F$2:$F$707,'Infos Relatório'!$B69,'Faturamento NNE'!$AA$2:$AA$707,'Infos Relatório'!BK$1,'Faturamento NNE'!$U$2:$U$707,"Sim")+SUMIFS('Faturamento NNE'!$Q$2:$Q$707,'Faturamento NNE'!$E$2:$E$707,'Infos Relatório'!$B$2,'Faturamento NNE'!$F$2:$F$707,'Infos Relatório'!$B69,'Faturamento NNE'!$AA$2:$AA$707,'Infos Relatório'!BK$1,'Faturamento NNE'!$U$2:$U$707,"Sim")</f>
        <v>0</v>
      </c>
      <c r="BO69" s="227" t="e">
        <f t="shared" si="21"/>
        <v>#DIV/0!</v>
      </c>
      <c r="BP69" s="545">
        <f>SUMIFS('Faturamento NNE'!$I$2:$I$707,'Faturamento NNE'!$E$2:$E$707,'Infos Relatório'!$B$2,'Faturamento NNE'!$F$2:$F$707,'Infos Relatório'!$B69,'Faturamento NNE'!$AA$2:$AA$707,'Infos Relatório'!BK$1)</f>
        <v>0</v>
      </c>
      <c r="BQ69" s="541">
        <f>COUNTIFS('Faturamento NNE'!$E$2:$E$707,'Infos Relatório'!$B$2,'Faturamento NNE'!$F$2:$F$707,'Infos Relatório'!$B69,'Faturamento NNE'!$AA$2:$AA$707,'Infos Relatório'!BQ$1)</f>
        <v>0</v>
      </c>
      <c r="BR69" s="542">
        <f>SUMIFS('Faturamento NNE'!$H$2:$H$707,'Faturamento NNE'!$E$2:$E$707,'Infos Relatório'!$B$2,'Faturamento NNE'!$F$2:$F$707,'Infos Relatório'!$B69,'Faturamento NNE'!$AA$2:$AA$707,'Infos Relatório'!BQ$1)</f>
        <v>0</v>
      </c>
      <c r="BS69" s="542">
        <f>SUMIFS('Faturamento NNE'!$K$2:$K$707,'Faturamento NNE'!$E$2:$E$707,'Infos Relatório'!$B$2,'Faturamento NNE'!$F$2:$F$707,'Infos Relatório'!$B69,'Faturamento NNE'!$AA$2:$AA$707,'Infos Relatório'!BQ$1)</f>
        <v>0</v>
      </c>
      <c r="BT69" s="546">
        <f>SUMIFS('Faturamento NNE'!$P$2:$P$707,'Faturamento NNE'!$E$2:$E$707,'Infos Relatório'!$B$2,'Faturamento NNE'!$F$2:$F$707,'Infos Relatório'!$B69,'Faturamento NNE'!$AA$2:$AA$707,'Infos Relatório'!BQ$1,'Faturamento NNE'!$U$2:$U$707,"Sim")+SUMIFS('Faturamento NNE'!$Q$2:$Q$707,'Faturamento NNE'!$E$2:$E$707,'Infos Relatório'!$B$2,'Faturamento NNE'!$F$2:$F$707,'Infos Relatório'!$B69,'Faturamento NNE'!$AA$2:$AA$707,'Infos Relatório'!BQ$1,'Faturamento NNE'!$U$2:$U$707,"Sim")</f>
        <v>0</v>
      </c>
      <c r="BU69" s="227" t="e">
        <f t="shared" si="22"/>
        <v>#DIV/0!</v>
      </c>
      <c r="BV69" s="545">
        <f>SUMIFS('Faturamento NNE'!$I$2:$I$707,'Faturamento NNE'!$E$2:$E$707,'Infos Relatório'!$B$2,'Faturamento NNE'!$F$2:$F$707,'Infos Relatório'!$B69,'Faturamento NNE'!$AA$2:$AA$707,'Infos Relatório'!BQ$1)</f>
        <v>0</v>
      </c>
    </row>
    <row r="70" spans="2:74">
      <c r="B70" s="217" t="s">
        <v>197</v>
      </c>
      <c r="C70" s="541">
        <f>COUNTIFS('Faturamento NNE'!$E$2:$E$707,'Infos Relatório'!$B$2,'Faturamento NNE'!$F$2:$F$707,'Infos Relatório'!$B70,'Faturamento NNE'!$AA$2:$AA$707,'Infos Relatório'!C$1)</f>
        <v>0</v>
      </c>
      <c r="D70" s="542">
        <f>SUMIFS('Faturamento NNE'!$H$2:$H$707,'Faturamento NNE'!$E$2:$E$707,'Infos Relatório'!$B$2,'Faturamento NNE'!$F$2:$F$707,'Infos Relatório'!$B70,'Faturamento NNE'!$AA$2:$AA$707,'Infos Relatório'!C$1)</f>
        <v>0</v>
      </c>
      <c r="E70" s="543">
        <f>SUMIFS('Faturamento NNE'!$K$2:$K$707,'Faturamento NNE'!$E$2:$E$707,'Infos Relatório'!$B$2,'Faturamento NNE'!$F$2:$F$707,'Infos Relatório'!$B70,'Faturamento NNE'!$AA$2:$AA$707,'Infos Relatório'!C$1)</f>
        <v>0</v>
      </c>
      <c r="F70" s="544">
        <f>SUMIFS('Faturamento NNE'!$P$2:$P$707,'Faturamento NNE'!$E$2:$E$707,'Infos Relatório'!$B$2,'Faturamento NNE'!$F$2:$F$707,'Infos Relatório'!$B70,'Faturamento NNE'!$AA$2:$AA$707,'Infos Relatório'!C$1,'Faturamento NNE'!$U$2:$U$707,"Sim")+SUMIFS('Faturamento NNE'!$Q$2:$Q$707,'Faturamento NNE'!$E$2:$E$707,'Infos Relatório'!$B$2,'Faturamento NNE'!$F$2:$F$707,'Infos Relatório'!$B70,'Faturamento NNE'!$AA$2:$AA$707,'Infos Relatório'!C$1,'Faturamento NNE'!$U$2:$U$707,"Sim")</f>
        <v>0</v>
      </c>
      <c r="G70" s="283" t="e">
        <f t="shared" si="23"/>
        <v>#DIV/0!</v>
      </c>
      <c r="H70" s="545">
        <f>SUMIFS('Faturamento NNE'!$I$2:$I$707,'Faturamento NNE'!$E$2:$E$707,'Infos Relatório'!$B$2,'Faturamento NNE'!$F$2:$F$707,'Infos Relatório'!$B70,'Faturamento NNE'!$AA$2:$AA$707,'Infos Relatório'!C$1)</f>
        <v>0</v>
      </c>
      <c r="I70" s="541">
        <f>COUNTIFS('Faturamento NNE'!$E$2:$E$707,'Infos Relatório'!$B$2,'Faturamento NNE'!$F$2:$F$707,'Infos Relatório'!$B70,'Faturamento NNE'!$AA$2:$AA$707,'Infos Relatório'!I$1)</f>
        <v>0</v>
      </c>
      <c r="J70" s="542">
        <f>SUMIFS('Faturamento NNE'!$H$2:$H$707,'Faturamento NNE'!$E$2:$E$707,'Infos Relatório'!$B$2,'Faturamento NNE'!$F$2:$F$707,'Infos Relatório'!$B70,'Faturamento NNE'!$AA$2:$AA$707,'Infos Relatório'!I$1)</f>
        <v>0</v>
      </c>
      <c r="K70" s="543">
        <f>SUMIFS('Faturamento NNE'!$K$2:$K$707,'Faturamento NNE'!$E$2:$E$707,'Infos Relatório'!$B$2,'Faturamento NNE'!$F$2:$F$707,'Infos Relatório'!$B70,'Faturamento NNE'!$AA$2:$AA$707,'Infos Relatório'!I$1)</f>
        <v>0</v>
      </c>
      <c r="L70" s="544">
        <f>SUMIFS('Faturamento NNE'!$P$2:$P$707,'Faturamento NNE'!$E$2:$E$707,'Infos Relatório'!$B$2,'Faturamento NNE'!$F$2:$F$707,'Infos Relatório'!$B70,'Faturamento NNE'!$AA$2:$AA$707,'Infos Relatório'!I$1,'Faturamento NNE'!$U$2:$U$707,"Sim")+SUMIFS('Faturamento NNE'!$Q$2:$Q$707,'Faturamento NNE'!$E$2:$E$707,'Infos Relatório'!$B$2,'Faturamento NNE'!$F$2:$F$707,'Infos Relatório'!$B70,'Faturamento NNE'!$AA$2:$AA$707,'Infos Relatório'!I$1,'Faturamento NNE'!$U$2:$U$707,"Sim")</f>
        <v>0</v>
      </c>
      <c r="M70" s="283" t="e">
        <f t="shared" si="12"/>
        <v>#DIV/0!</v>
      </c>
      <c r="N70" s="545">
        <f>SUMIFS('Faturamento NNE'!$I$2:$I$707,'Faturamento NNE'!$E$2:$E$707,'Infos Relatório'!$B$2,'Faturamento NNE'!$F$2:$F$707,'Infos Relatório'!$B70,'Faturamento NNE'!$AA$2:$AA$707,'Infos Relatório'!I$1)</f>
        <v>0</v>
      </c>
      <c r="O70" s="541">
        <f>COUNTIFS('Faturamento NNE'!$E$2:$E$707,'Infos Relatório'!$B$2,'Faturamento NNE'!$F$2:$F$707,'Infos Relatório'!$B70,'Faturamento NNE'!$AA$2:$AA$707,'Infos Relatório'!O$1)</f>
        <v>0</v>
      </c>
      <c r="P70" s="542">
        <f>SUMIFS('Faturamento NNE'!$H$2:$H$707,'Faturamento NNE'!$E$2:$E$707,'Infos Relatório'!$B$2,'Faturamento NNE'!$F$2:$F$707,'Infos Relatório'!$B70,'Faturamento NNE'!$AA$2:$AA$707,'Infos Relatório'!O$1)</f>
        <v>0</v>
      </c>
      <c r="Q70" s="542">
        <f>SUMIFS('Faturamento NNE'!$K$2:$K$707,'Faturamento NNE'!$E$2:$E$707,'Infos Relatório'!$B$2,'Faturamento NNE'!$F$2:$F$707,'Infos Relatório'!$B70,'Faturamento NNE'!$AA$2:$AA$707,'Infos Relatório'!O$1)</f>
        <v>0</v>
      </c>
      <c r="R70" s="546">
        <f>SUMIFS('Faturamento NNE'!$P$2:$P$707,'Faturamento NNE'!$E$2:$E$707,'Infos Relatório'!$B$2,'Faturamento NNE'!$F$2:$F$707,'Infos Relatório'!$B70,'Faturamento NNE'!$AA$2:$AA$707,'Infos Relatório'!O$1,'Faturamento NNE'!$U$2:$U$707,"Sim")+SUMIFS('Faturamento NNE'!$Q$2:$Q$707,'Faturamento NNE'!$E$2:$E$707,'Infos Relatório'!$B$2,'Faturamento NNE'!$F$2:$F$707,'Infos Relatório'!$B70,'Faturamento NNE'!$AA$2:$AA$707,'Infos Relatório'!O$1,'Faturamento NNE'!$U$2:$U$707,"Sim")</f>
        <v>0</v>
      </c>
      <c r="S70" s="227" t="e">
        <f t="shared" si="13"/>
        <v>#DIV/0!</v>
      </c>
      <c r="T70" s="545">
        <f>SUMIFS('Faturamento NNE'!$I$2:$I$707,'Faturamento NNE'!$E$2:$E$707,'Infos Relatório'!$B$2,'Faturamento NNE'!$F$2:$F$707,'Infos Relatório'!$B70,'Faturamento NNE'!$AA$2:$AA$707,'Infos Relatório'!O$1)</f>
        <v>0</v>
      </c>
      <c r="U70" s="541">
        <f>COUNTIFS('Faturamento NNE'!$E$2:$E$707,'Infos Relatório'!$B$2,'Faturamento NNE'!$F$2:$F$707,'Infos Relatório'!$B70,'Faturamento NNE'!$AA$2:$AA$707,'Infos Relatório'!U$1)</f>
        <v>0</v>
      </c>
      <c r="V70" s="542">
        <f>SUMIFS('Faturamento NNE'!$H$2:$H$707,'Faturamento NNE'!$E$2:$E$707,'Infos Relatório'!$B$2,'Faturamento NNE'!$F$2:$F$707,'Infos Relatório'!$B70,'Faturamento NNE'!$AA$2:$AA$707,'Infos Relatório'!U$1)</f>
        <v>0</v>
      </c>
      <c r="W70" s="542">
        <f>SUMIFS('Faturamento NNE'!$K$2:$K$707,'Faturamento NNE'!$E$2:$E$707,'Infos Relatório'!$B$2,'Faturamento NNE'!$F$2:$F$707,'Infos Relatório'!$B70,'Faturamento NNE'!$AA$2:$AA$707,'Infos Relatório'!U$1)</f>
        <v>0</v>
      </c>
      <c r="X70" s="546">
        <f>SUMIFS('Faturamento NNE'!$P$2:$P$707,'Faturamento NNE'!$E$2:$E$707,'Infos Relatório'!$B$2,'Faturamento NNE'!$F$2:$F$707,'Infos Relatório'!$B70,'Faturamento NNE'!$AA$2:$AA$707,'Infos Relatório'!U$1,'Faturamento NNE'!$U$2:$U$707,"Sim")+SUMIFS('Faturamento NNE'!$Q$2:$Q$707,'Faturamento NNE'!$E$2:$E$707,'Infos Relatório'!$B$2,'Faturamento NNE'!$F$2:$F$707,'Infos Relatório'!$B70,'Faturamento NNE'!$AA$2:$AA$707,'Infos Relatório'!U$1,'Faturamento NNE'!$U$2:$U$707,"Sim")</f>
        <v>0</v>
      </c>
      <c r="Y70" s="227" t="e">
        <f t="shared" si="14"/>
        <v>#DIV/0!</v>
      </c>
      <c r="Z70" s="545">
        <f>SUMIFS('Faturamento NNE'!$I$2:$I$707,'Faturamento NNE'!$E$2:$E$707,'Infos Relatório'!$B$2,'Faturamento NNE'!$F$2:$F$707,'Infos Relatório'!$B70,'Faturamento NNE'!$AA$2:$AA$707,'Infos Relatório'!U$1)</f>
        <v>0</v>
      </c>
      <c r="AA70" s="541">
        <f>COUNTIFS('Faturamento NNE'!$E$2:$E$707,'Infos Relatório'!$B$2,'Faturamento NNE'!$F$2:$F$707,'Infos Relatório'!$B70,'Faturamento NNE'!$AA$2:$AA$707,'Infos Relatório'!AA$1)</f>
        <v>0</v>
      </c>
      <c r="AB70" s="542">
        <f>SUMIFS('Faturamento NNE'!$H$2:$H$707,'Faturamento NNE'!$E$2:$E$707,'Infos Relatório'!$B$2,'Faturamento NNE'!$F$2:$F$707,'Infos Relatório'!$B70,'Faturamento NNE'!$AA$2:$AA$707,'Infos Relatório'!AA$1)</f>
        <v>0</v>
      </c>
      <c r="AC70" s="542">
        <f>SUMIFS('Faturamento NNE'!$K$2:$K$707,'Faturamento NNE'!$E$2:$E$707,'Infos Relatório'!$B$2,'Faturamento NNE'!$F$2:$F$707,'Infos Relatório'!$B70,'Faturamento NNE'!$AA$2:$AA$707,'Infos Relatório'!AA$1)</f>
        <v>0</v>
      </c>
      <c r="AD70" s="546">
        <f>SUMIFS('Faturamento NNE'!$P$2:$P$707,'Faturamento NNE'!$E$2:$E$707,'Infos Relatório'!$B$2,'Faturamento NNE'!$F$2:$F$707,'Infos Relatório'!$B70,'Faturamento NNE'!$AA$2:$AA$707,'Infos Relatório'!AA$1,'Faturamento NNE'!$U$2:$U$707,"Sim")+SUMIFS('Faturamento NNE'!$Q$2:$Q$707,'Faturamento NNE'!$E$2:$E$707,'Infos Relatório'!$B$2,'Faturamento NNE'!$F$2:$F$707,'Infos Relatório'!$B70,'Faturamento NNE'!$AA$2:$AA$707,'Infos Relatório'!AA$1,'Faturamento NNE'!$U$2:$U$707,"Sim")</f>
        <v>0</v>
      </c>
      <c r="AE70" s="227" t="e">
        <f t="shared" si="15"/>
        <v>#DIV/0!</v>
      </c>
      <c r="AF70" s="545">
        <f>SUMIFS('Faturamento NNE'!$I$2:$I$707,'Faturamento NNE'!$E$2:$E$707,'Infos Relatório'!$B$2,'Faturamento NNE'!$F$2:$F$707,'Infos Relatório'!$B70,'Faturamento NNE'!$AA$2:$AA$707,'Infos Relatório'!AA$1)</f>
        <v>0</v>
      </c>
      <c r="AG70" s="541">
        <f>COUNTIFS('Faturamento NNE'!$E$2:$E$707,'Infos Relatório'!$B$2,'Faturamento NNE'!$F$2:$F$707,'Infos Relatório'!$B70,'Faturamento NNE'!$AA$2:$AA$707,'Infos Relatório'!AG$1)</f>
        <v>0</v>
      </c>
      <c r="AH70" s="542">
        <f>SUMIFS('Faturamento NNE'!$H$2:$H$707,'Faturamento NNE'!$E$2:$E$707,'Infos Relatório'!$B$2,'Faturamento NNE'!$F$2:$F$707,'Infos Relatório'!$B70,'Faturamento NNE'!$AA$2:$AA$707,'Infos Relatório'!AG$1)</f>
        <v>0</v>
      </c>
      <c r="AI70" s="542">
        <f>SUMIFS('Faturamento NNE'!$K$2:$K$707,'Faturamento NNE'!$E$2:$E$707,'Infos Relatório'!$B$2,'Faturamento NNE'!$F$2:$F$707,'Infos Relatório'!$B70,'Faturamento NNE'!$AA$2:$AA$707,'Infos Relatório'!AG$1)</f>
        <v>0</v>
      </c>
      <c r="AJ70" s="546">
        <f>SUMIFS('Faturamento NNE'!$P$2:$P$707,'Faturamento NNE'!$E$2:$E$707,'Infos Relatório'!$B$2,'Faturamento NNE'!$F$2:$F$707,'Infos Relatório'!$B70,'Faturamento NNE'!$AA$2:$AA$707,'Infos Relatório'!AG$1,'Faturamento NNE'!$U$2:$U$707,"Sim")+SUMIFS('Faturamento NNE'!$Q$2:$Q$707,'Faturamento NNE'!$E$2:$E$707,'Infos Relatório'!$B$2,'Faturamento NNE'!$F$2:$F$707,'Infos Relatório'!$B70,'Faturamento NNE'!$AA$2:$AA$707,'Infos Relatório'!AG$1,'Faturamento NNE'!$U$2:$U$707,"Sim")</f>
        <v>0</v>
      </c>
      <c r="AK70" s="227" t="e">
        <f t="shared" si="16"/>
        <v>#DIV/0!</v>
      </c>
      <c r="AL70" s="545">
        <f>SUMIFS('Faturamento NNE'!$I$2:$I$707,'Faturamento NNE'!$E$2:$E$707,'Infos Relatório'!$B$2,'Faturamento NNE'!$F$2:$F$707,'Infos Relatório'!$B70,'Faturamento NNE'!$AA$2:$AA$707,'Infos Relatório'!AG$1)</f>
        <v>0</v>
      </c>
      <c r="AM70" s="541">
        <f>COUNTIFS('Faturamento NNE'!$E$2:$E$707,'Infos Relatório'!$B$2,'Faturamento NNE'!$F$2:$F$707,'Infos Relatório'!$B70,'Faturamento NNE'!$AA$2:$AA$707,'Infos Relatório'!AM$1)</f>
        <v>0</v>
      </c>
      <c r="AN70" s="542">
        <f>SUMIFS('Faturamento NNE'!$H$2:$H$707,'Faturamento NNE'!$E$2:$E$707,'Infos Relatório'!$B$2,'Faturamento NNE'!$F$2:$F$707,'Infos Relatório'!$B70,'Faturamento NNE'!$AA$2:$AA$707,'Infos Relatório'!AM$1)</f>
        <v>0</v>
      </c>
      <c r="AO70" s="542">
        <f>SUMIFS('Faturamento NNE'!$K$2:$K$707,'Faturamento NNE'!$E$2:$E$707,'Infos Relatório'!$B$2,'Faturamento NNE'!$F$2:$F$707,'Infos Relatório'!$B70,'Faturamento NNE'!$AA$2:$AA$707,'Infos Relatório'!AM$1)</f>
        <v>0</v>
      </c>
      <c r="AP70" s="546">
        <f>SUMIFS('Faturamento NNE'!$P$2:$P$707,'Faturamento NNE'!$E$2:$E$707,'Infos Relatório'!$B$2,'Faturamento NNE'!$F$2:$F$707,'Infos Relatório'!$B70,'Faturamento NNE'!$AA$2:$AA$707,'Infos Relatório'!AM$1,'Faturamento NNE'!$U$2:$U$707,"Sim")+SUMIFS('Faturamento NNE'!$Q$2:$Q$707,'Faturamento NNE'!$E$2:$E$707,'Infos Relatório'!$B$2,'Faturamento NNE'!$F$2:$F$707,'Infos Relatório'!$B70,'Faturamento NNE'!$AA$2:$AA$707,'Infos Relatório'!AM$1,'Faturamento NNE'!$U$2:$U$707,"Sim")</f>
        <v>0</v>
      </c>
      <c r="AQ70" s="227" t="e">
        <f t="shared" si="17"/>
        <v>#DIV/0!</v>
      </c>
      <c r="AR70" s="545">
        <f>SUMIFS('Faturamento NNE'!$I$2:$I$707,'Faturamento NNE'!$E$2:$E$707,'Infos Relatório'!$B$2,'Faturamento NNE'!$F$2:$F$707,'Infos Relatório'!$B70,'Faturamento NNE'!$AA$2:$AA$707,'Infos Relatório'!AM$1)</f>
        <v>0</v>
      </c>
      <c r="AS70" s="541">
        <f>COUNTIFS('Faturamento NNE'!$E$2:$E$707,'Infos Relatório'!$B$2,'Faturamento NNE'!$F$2:$F$707,'Infos Relatório'!$B70,'Faturamento NNE'!$AA$2:$AA$707,'Infos Relatório'!AS$1)</f>
        <v>0</v>
      </c>
      <c r="AT70" s="542">
        <f>SUMIFS('Faturamento NNE'!$H$2:$H$707,'Faturamento NNE'!$E$2:$E$707,'Infos Relatório'!$B$2,'Faturamento NNE'!$F$2:$F$707,'Infos Relatório'!$B70,'Faturamento NNE'!$AA$2:$AA$707,'Infos Relatório'!AS$1)</f>
        <v>0</v>
      </c>
      <c r="AU70" s="542">
        <f>SUMIFS('Faturamento NNE'!$K$2:$K$707,'Faturamento NNE'!$E$2:$E$707,'Infos Relatório'!$B$2,'Faturamento NNE'!$F$2:$F$707,'Infos Relatório'!$B70,'Faturamento NNE'!$AA$2:$AA$707,'Infos Relatório'!AS$1)</f>
        <v>0</v>
      </c>
      <c r="AV70" s="546">
        <f>SUMIFS('Faturamento NNE'!$P$2:$P$707,'Faturamento NNE'!$E$2:$E$707,'Infos Relatório'!$B$2,'Faturamento NNE'!$F$2:$F$707,'Infos Relatório'!$B70,'Faturamento NNE'!$AA$2:$AA$707,'Infos Relatório'!AS$1,'Faturamento NNE'!$U$2:$U$707,"Sim")+SUMIFS('Faturamento NNE'!$Q$2:$Q$707,'Faturamento NNE'!$E$2:$E$707,'Infos Relatório'!$B$2,'Faturamento NNE'!$F$2:$F$707,'Infos Relatório'!$B70,'Faturamento NNE'!$AA$2:$AA$707,'Infos Relatório'!AS$1,'Faturamento NNE'!$U$2:$U$707,"Sim")</f>
        <v>0</v>
      </c>
      <c r="AW70" s="227" t="e">
        <f t="shared" si="18"/>
        <v>#DIV/0!</v>
      </c>
      <c r="AX70" s="545">
        <f>SUMIFS('Faturamento NNE'!$I$2:$I$707,'Faturamento NNE'!$E$2:$E$707,'Infos Relatório'!$B$2,'Faturamento NNE'!$F$2:$F$707,'Infos Relatório'!$B70,'Faturamento NNE'!$AA$2:$AA$707,'Infos Relatório'!AS$1)</f>
        <v>0</v>
      </c>
      <c r="AY70" s="541">
        <f>COUNTIFS('Faturamento NNE'!$E$2:$E$707,'Infos Relatório'!$B$2,'Faturamento NNE'!$F$2:$F$707,'Infos Relatório'!$B70,'Faturamento NNE'!$AA$2:$AA$707,'Infos Relatório'!AY$1)</f>
        <v>0</v>
      </c>
      <c r="AZ70" s="542">
        <f>SUMIFS('Faturamento NNE'!$H$2:$H$707,'Faturamento NNE'!$E$2:$E$707,'Infos Relatório'!$B$2,'Faturamento NNE'!$F$2:$F$707,'Infos Relatório'!$B70,'Faturamento NNE'!$AA$2:$AA$707,'Infos Relatório'!AY$1)</f>
        <v>0</v>
      </c>
      <c r="BA70" s="542">
        <f>SUMIFS('Faturamento NNE'!$K$2:$K$707,'Faturamento NNE'!$E$2:$E$707,'Infos Relatório'!$B$2,'Faturamento NNE'!$F$2:$F$707,'Infos Relatório'!$B70,'Faturamento NNE'!$AA$2:$AA$707,'Infos Relatório'!AY$1)</f>
        <v>0</v>
      </c>
      <c r="BB70" s="546">
        <f>SUMIFS('Faturamento NNE'!$P$2:$P$707,'Faturamento NNE'!$E$2:$E$707,'Infos Relatório'!$B$2,'Faturamento NNE'!$F$2:$F$707,'Infos Relatório'!$B70,'Faturamento NNE'!$AA$2:$AA$707,'Infos Relatório'!AY$1,'Faturamento NNE'!$U$2:$U$707,"Sim")+SUMIFS('Faturamento NNE'!$Q$2:$Q$707,'Faturamento NNE'!$E$2:$E$707,'Infos Relatório'!$B$2,'Faturamento NNE'!$F$2:$F$707,'Infos Relatório'!$B70,'Faturamento NNE'!$AA$2:$AA$707,'Infos Relatório'!AY$1,'Faturamento NNE'!$U$2:$U$707,"Sim")</f>
        <v>0</v>
      </c>
      <c r="BC70" s="227" t="e">
        <f t="shared" si="19"/>
        <v>#DIV/0!</v>
      </c>
      <c r="BD70" s="545">
        <f>SUMIFS('Faturamento NNE'!$I$2:$I$707,'Faturamento NNE'!$E$2:$E$707,'Infos Relatório'!$B$2,'Faturamento NNE'!$F$2:$F$707,'Infos Relatório'!$B70,'Faturamento NNE'!$AA$2:$AA$707,'Infos Relatório'!AY$1)</f>
        <v>0</v>
      </c>
      <c r="BE70" s="541">
        <f>COUNTIFS('Faturamento NNE'!$E$2:$E$707,'Infos Relatório'!$B$2,'Faturamento NNE'!$F$2:$F$707,'Infos Relatório'!$B70,'Faturamento NNE'!$AA$2:$AA$707,'Infos Relatório'!BE$1)</f>
        <v>0</v>
      </c>
      <c r="BF70" s="542">
        <f>SUMIFS('Faturamento NNE'!$H$2:$H$707,'Faturamento NNE'!$E$2:$E$707,'Infos Relatório'!$B$2,'Faturamento NNE'!$F$2:$F$707,'Infos Relatório'!$B70,'Faturamento NNE'!$AA$2:$AA$707,'Infos Relatório'!BE$1)</f>
        <v>0</v>
      </c>
      <c r="BG70" s="542">
        <f>SUMIFS('Faturamento NNE'!$K$2:$K$707,'Faturamento NNE'!$E$2:$E$707,'Infos Relatório'!$B$2,'Faturamento NNE'!$F$2:$F$707,'Infos Relatório'!$B70,'Faturamento NNE'!$AA$2:$AA$707,'Infos Relatório'!BE$1)</f>
        <v>0</v>
      </c>
      <c r="BH70" s="546">
        <f>SUMIFS('Faturamento NNE'!$P$2:$P$707,'Faturamento NNE'!$E$2:$E$707,'Infos Relatório'!$B$2,'Faturamento NNE'!$F$2:$F$707,'Infos Relatório'!$B70,'Faturamento NNE'!$AA$2:$AA$707,'Infos Relatório'!BE$1,'Faturamento NNE'!$U$2:$U$707,"Sim")+SUMIFS('Faturamento NNE'!$Q$2:$Q$707,'Faturamento NNE'!$E$2:$E$707,'Infos Relatório'!$B$2,'Faturamento NNE'!$F$2:$F$707,'Infos Relatório'!$B70,'Faturamento NNE'!$AA$2:$AA$707,'Infos Relatório'!BE$1,'Faturamento NNE'!$U$2:$U$707,"Sim")</f>
        <v>0</v>
      </c>
      <c r="BI70" s="227" t="e">
        <f t="shared" si="20"/>
        <v>#DIV/0!</v>
      </c>
      <c r="BJ70" s="545">
        <f>SUMIFS('Faturamento NNE'!$I$2:$I$707,'Faturamento NNE'!$E$2:$E$707,'Infos Relatório'!$B$2,'Faturamento NNE'!$F$2:$F$707,'Infos Relatório'!$B70,'Faturamento NNE'!$AA$2:$AA$707,'Infos Relatório'!BE$1)</f>
        <v>0</v>
      </c>
      <c r="BK70" s="541">
        <f>COUNTIFS('Faturamento NNE'!$E$2:$E$707,'Infos Relatório'!$B$2,'Faturamento NNE'!$F$2:$F$707,'Infos Relatório'!$B70,'Faturamento NNE'!$AA$2:$AA$707,'Infos Relatório'!BK$1)</f>
        <v>0</v>
      </c>
      <c r="BL70" s="542">
        <f>SUMIFS('Faturamento NNE'!$H$2:$H$707,'Faturamento NNE'!$E$2:$E$707,'Infos Relatório'!$B$2,'Faturamento NNE'!$F$2:$F$707,'Infos Relatório'!$B70,'Faturamento NNE'!$AA$2:$AA$707,'Infos Relatório'!BK$1)</f>
        <v>0</v>
      </c>
      <c r="BM70" s="542">
        <f>SUMIFS('Faturamento NNE'!$K$2:$K$707,'Faturamento NNE'!$E$2:$E$707,'Infos Relatório'!$B$2,'Faturamento NNE'!$F$2:$F$707,'Infos Relatório'!$B70,'Faturamento NNE'!$AA$2:$AA$707,'Infos Relatório'!BK$1)</f>
        <v>0</v>
      </c>
      <c r="BN70" s="546">
        <f>SUMIFS('Faturamento NNE'!$P$2:$P$707,'Faturamento NNE'!$E$2:$E$707,'Infos Relatório'!$B$2,'Faturamento NNE'!$F$2:$F$707,'Infos Relatório'!$B70,'Faturamento NNE'!$AA$2:$AA$707,'Infos Relatório'!BK$1,'Faturamento NNE'!$U$2:$U$707,"Sim")+SUMIFS('Faturamento NNE'!$Q$2:$Q$707,'Faturamento NNE'!$E$2:$E$707,'Infos Relatório'!$B$2,'Faturamento NNE'!$F$2:$F$707,'Infos Relatório'!$B70,'Faturamento NNE'!$AA$2:$AA$707,'Infos Relatório'!BK$1,'Faturamento NNE'!$U$2:$U$707,"Sim")</f>
        <v>0</v>
      </c>
      <c r="BO70" s="227" t="e">
        <f t="shared" si="21"/>
        <v>#DIV/0!</v>
      </c>
      <c r="BP70" s="545">
        <f>SUMIFS('Faturamento NNE'!$I$2:$I$707,'Faturamento NNE'!$E$2:$E$707,'Infos Relatório'!$B$2,'Faturamento NNE'!$F$2:$F$707,'Infos Relatório'!$B70,'Faturamento NNE'!$AA$2:$AA$707,'Infos Relatório'!BK$1)</f>
        <v>0</v>
      </c>
      <c r="BQ70" s="541">
        <f>COUNTIFS('Faturamento NNE'!$E$2:$E$707,'Infos Relatório'!$B$2,'Faturamento NNE'!$F$2:$F$707,'Infos Relatório'!$B70,'Faturamento NNE'!$AA$2:$AA$707,'Infos Relatório'!BQ$1)</f>
        <v>0</v>
      </c>
      <c r="BR70" s="542">
        <f>SUMIFS('Faturamento NNE'!$H$2:$H$707,'Faturamento NNE'!$E$2:$E$707,'Infos Relatório'!$B$2,'Faturamento NNE'!$F$2:$F$707,'Infos Relatório'!$B70,'Faturamento NNE'!$AA$2:$AA$707,'Infos Relatório'!BQ$1)</f>
        <v>0</v>
      </c>
      <c r="BS70" s="542">
        <f>SUMIFS('Faturamento NNE'!$K$2:$K$707,'Faturamento NNE'!$E$2:$E$707,'Infos Relatório'!$B$2,'Faturamento NNE'!$F$2:$F$707,'Infos Relatório'!$B70,'Faturamento NNE'!$AA$2:$AA$707,'Infos Relatório'!BQ$1)</f>
        <v>0</v>
      </c>
      <c r="BT70" s="546">
        <f>SUMIFS('Faturamento NNE'!$P$2:$P$707,'Faturamento NNE'!$E$2:$E$707,'Infos Relatório'!$B$2,'Faturamento NNE'!$F$2:$F$707,'Infos Relatório'!$B70,'Faturamento NNE'!$AA$2:$AA$707,'Infos Relatório'!BQ$1,'Faturamento NNE'!$U$2:$U$707,"Sim")+SUMIFS('Faturamento NNE'!$Q$2:$Q$707,'Faturamento NNE'!$E$2:$E$707,'Infos Relatório'!$B$2,'Faturamento NNE'!$F$2:$F$707,'Infos Relatório'!$B70,'Faturamento NNE'!$AA$2:$AA$707,'Infos Relatório'!BQ$1,'Faturamento NNE'!$U$2:$U$707,"Sim")</f>
        <v>0</v>
      </c>
      <c r="BU70" s="227" t="e">
        <f t="shared" si="22"/>
        <v>#DIV/0!</v>
      </c>
      <c r="BV70" s="545">
        <f>SUMIFS('Faturamento NNE'!$I$2:$I$707,'Faturamento NNE'!$E$2:$E$707,'Infos Relatório'!$B$2,'Faturamento NNE'!$F$2:$F$707,'Infos Relatório'!$B70,'Faturamento NNE'!$AA$2:$AA$707,'Infos Relatório'!BQ$1)</f>
        <v>0</v>
      </c>
    </row>
    <row r="71" spans="2:74">
      <c r="B71" s="217" t="s">
        <v>198</v>
      </c>
      <c r="C71" s="541">
        <f>COUNTIFS('Faturamento NNE'!$E$2:$E$707,'Infos Relatório'!$B$2,'Faturamento NNE'!$F$2:$F$707,'Infos Relatório'!$B71,'Faturamento NNE'!$AA$2:$AA$707,'Infos Relatório'!C$1)</f>
        <v>0</v>
      </c>
      <c r="D71" s="542">
        <f>SUMIFS('Faturamento NNE'!$H$2:$H$707,'Faturamento NNE'!$E$2:$E$707,'Infos Relatório'!$B$2,'Faturamento NNE'!$F$2:$F$707,'Infos Relatório'!$B71,'Faturamento NNE'!$AA$2:$AA$707,'Infos Relatório'!C$1)</f>
        <v>0</v>
      </c>
      <c r="E71" s="543">
        <f>SUMIFS('Faturamento NNE'!$K$2:$K$707,'Faturamento NNE'!$E$2:$E$707,'Infos Relatório'!$B$2,'Faturamento NNE'!$F$2:$F$707,'Infos Relatório'!$B71,'Faturamento NNE'!$AA$2:$AA$707,'Infos Relatório'!C$1)</f>
        <v>0</v>
      </c>
      <c r="F71" s="544">
        <f>SUMIFS('Faturamento NNE'!$P$2:$P$707,'Faturamento NNE'!$E$2:$E$707,'Infos Relatório'!$B$2,'Faturamento NNE'!$F$2:$F$707,'Infos Relatório'!$B71,'Faturamento NNE'!$AA$2:$AA$707,'Infos Relatório'!C$1,'Faturamento NNE'!$U$2:$U$707,"Sim")+SUMIFS('Faturamento NNE'!$Q$2:$Q$707,'Faturamento NNE'!$E$2:$E$707,'Infos Relatório'!$B$2,'Faturamento NNE'!$F$2:$F$707,'Infos Relatório'!$B71,'Faturamento NNE'!$AA$2:$AA$707,'Infos Relatório'!C$1,'Faturamento NNE'!$U$2:$U$707,"Sim")</f>
        <v>0</v>
      </c>
      <c r="G71" s="283" t="e">
        <f t="shared" si="23"/>
        <v>#DIV/0!</v>
      </c>
      <c r="H71" s="545">
        <f>SUMIFS('Faturamento NNE'!$I$2:$I$707,'Faturamento NNE'!$E$2:$E$707,'Infos Relatório'!$B$2,'Faturamento NNE'!$F$2:$F$707,'Infos Relatório'!$B71,'Faturamento NNE'!$AA$2:$AA$707,'Infos Relatório'!C$1)</f>
        <v>0</v>
      </c>
      <c r="I71" s="541">
        <f>COUNTIFS('Faturamento NNE'!$E$2:$E$707,'Infos Relatório'!$B$2,'Faturamento NNE'!$F$2:$F$707,'Infos Relatório'!$B71,'Faturamento NNE'!$AA$2:$AA$707,'Infos Relatório'!I$1)</f>
        <v>0</v>
      </c>
      <c r="J71" s="542">
        <f>SUMIFS('Faturamento NNE'!$H$2:$H$707,'Faturamento NNE'!$E$2:$E$707,'Infos Relatório'!$B$2,'Faturamento NNE'!$F$2:$F$707,'Infos Relatório'!$B71,'Faturamento NNE'!$AA$2:$AA$707,'Infos Relatório'!I$1)</f>
        <v>0</v>
      </c>
      <c r="K71" s="543">
        <f>SUMIFS('Faturamento NNE'!$K$2:$K$707,'Faturamento NNE'!$E$2:$E$707,'Infos Relatório'!$B$2,'Faturamento NNE'!$F$2:$F$707,'Infos Relatório'!$B71,'Faturamento NNE'!$AA$2:$AA$707,'Infos Relatório'!I$1)</f>
        <v>0</v>
      </c>
      <c r="L71" s="544">
        <f>SUMIFS('Faturamento NNE'!$P$2:$P$707,'Faturamento NNE'!$E$2:$E$707,'Infos Relatório'!$B$2,'Faturamento NNE'!$F$2:$F$707,'Infos Relatório'!$B71,'Faturamento NNE'!$AA$2:$AA$707,'Infos Relatório'!I$1,'Faturamento NNE'!$U$2:$U$707,"Sim")+SUMIFS('Faturamento NNE'!$Q$2:$Q$707,'Faturamento NNE'!$E$2:$E$707,'Infos Relatório'!$B$2,'Faturamento NNE'!$F$2:$F$707,'Infos Relatório'!$B71,'Faturamento NNE'!$AA$2:$AA$707,'Infos Relatório'!I$1,'Faturamento NNE'!$U$2:$U$707,"Sim")</f>
        <v>0</v>
      </c>
      <c r="M71" s="283" t="e">
        <f t="shared" si="12"/>
        <v>#DIV/0!</v>
      </c>
      <c r="N71" s="545">
        <f>SUMIFS('Faturamento NNE'!$I$2:$I$707,'Faturamento NNE'!$E$2:$E$707,'Infos Relatório'!$B$2,'Faturamento NNE'!$F$2:$F$707,'Infos Relatório'!$B71,'Faturamento NNE'!$AA$2:$AA$707,'Infos Relatório'!I$1)</f>
        <v>0</v>
      </c>
      <c r="O71" s="541">
        <f>COUNTIFS('Faturamento NNE'!$E$2:$E$707,'Infos Relatório'!$B$2,'Faturamento NNE'!$F$2:$F$707,'Infos Relatório'!$B71,'Faturamento NNE'!$AA$2:$AA$707,'Infos Relatório'!O$1)</f>
        <v>0</v>
      </c>
      <c r="P71" s="542">
        <f>SUMIFS('Faturamento NNE'!$H$2:$H$707,'Faturamento NNE'!$E$2:$E$707,'Infos Relatório'!$B$2,'Faturamento NNE'!$F$2:$F$707,'Infos Relatório'!$B71,'Faturamento NNE'!$AA$2:$AA$707,'Infos Relatório'!O$1)</f>
        <v>0</v>
      </c>
      <c r="Q71" s="542">
        <f>SUMIFS('Faturamento NNE'!$K$2:$K$707,'Faturamento NNE'!$E$2:$E$707,'Infos Relatório'!$B$2,'Faturamento NNE'!$F$2:$F$707,'Infos Relatório'!$B71,'Faturamento NNE'!$AA$2:$AA$707,'Infos Relatório'!O$1)</f>
        <v>0</v>
      </c>
      <c r="R71" s="546">
        <f>SUMIFS('Faturamento NNE'!$P$2:$P$707,'Faturamento NNE'!$E$2:$E$707,'Infos Relatório'!$B$2,'Faturamento NNE'!$F$2:$F$707,'Infos Relatório'!$B71,'Faturamento NNE'!$AA$2:$AA$707,'Infos Relatório'!O$1,'Faturamento NNE'!$U$2:$U$707,"Sim")+SUMIFS('Faturamento NNE'!$Q$2:$Q$707,'Faturamento NNE'!$E$2:$E$707,'Infos Relatório'!$B$2,'Faturamento NNE'!$F$2:$F$707,'Infos Relatório'!$B71,'Faturamento NNE'!$AA$2:$AA$707,'Infos Relatório'!O$1,'Faturamento NNE'!$U$2:$U$707,"Sim")</f>
        <v>0</v>
      </c>
      <c r="S71" s="227" t="e">
        <f t="shared" si="13"/>
        <v>#DIV/0!</v>
      </c>
      <c r="T71" s="545">
        <f>SUMIFS('Faturamento NNE'!$I$2:$I$707,'Faturamento NNE'!$E$2:$E$707,'Infos Relatório'!$B$2,'Faturamento NNE'!$F$2:$F$707,'Infos Relatório'!$B71,'Faturamento NNE'!$AA$2:$AA$707,'Infos Relatório'!O$1)</f>
        <v>0</v>
      </c>
      <c r="U71" s="541">
        <f>COUNTIFS('Faturamento NNE'!$E$2:$E$707,'Infos Relatório'!$B$2,'Faturamento NNE'!$F$2:$F$707,'Infos Relatório'!$B71,'Faturamento NNE'!$AA$2:$AA$707,'Infos Relatório'!U$1)</f>
        <v>0</v>
      </c>
      <c r="V71" s="542">
        <f>SUMIFS('Faturamento NNE'!$H$2:$H$707,'Faturamento NNE'!$E$2:$E$707,'Infos Relatório'!$B$2,'Faturamento NNE'!$F$2:$F$707,'Infos Relatório'!$B71,'Faturamento NNE'!$AA$2:$AA$707,'Infos Relatório'!U$1)</f>
        <v>0</v>
      </c>
      <c r="W71" s="542">
        <f>SUMIFS('Faturamento NNE'!$K$2:$K$707,'Faturamento NNE'!$E$2:$E$707,'Infos Relatório'!$B$2,'Faturamento NNE'!$F$2:$F$707,'Infos Relatório'!$B71,'Faturamento NNE'!$AA$2:$AA$707,'Infos Relatório'!U$1)</f>
        <v>0</v>
      </c>
      <c r="X71" s="546">
        <f>SUMIFS('Faturamento NNE'!$P$2:$P$707,'Faturamento NNE'!$E$2:$E$707,'Infos Relatório'!$B$2,'Faturamento NNE'!$F$2:$F$707,'Infos Relatório'!$B71,'Faturamento NNE'!$AA$2:$AA$707,'Infos Relatório'!U$1,'Faturamento NNE'!$U$2:$U$707,"Sim")+SUMIFS('Faturamento NNE'!$Q$2:$Q$707,'Faturamento NNE'!$E$2:$E$707,'Infos Relatório'!$B$2,'Faturamento NNE'!$F$2:$F$707,'Infos Relatório'!$B71,'Faturamento NNE'!$AA$2:$AA$707,'Infos Relatório'!U$1,'Faturamento NNE'!$U$2:$U$707,"Sim")</f>
        <v>0</v>
      </c>
      <c r="Y71" s="227" t="e">
        <f t="shared" si="14"/>
        <v>#DIV/0!</v>
      </c>
      <c r="Z71" s="545">
        <f>SUMIFS('Faturamento NNE'!$I$2:$I$707,'Faturamento NNE'!$E$2:$E$707,'Infos Relatório'!$B$2,'Faturamento NNE'!$F$2:$F$707,'Infos Relatório'!$B71,'Faturamento NNE'!$AA$2:$AA$707,'Infos Relatório'!U$1)</f>
        <v>0</v>
      </c>
      <c r="AA71" s="541">
        <f>COUNTIFS('Faturamento NNE'!$E$2:$E$707,'Infos Relatório'!$B$2,'Faturamento NNE'!$F$2:$F$707,'Infos Relatório'!$B71,'Faturamento NNE'!$AA$2:$AA$707,'Infos Relatório'!AA$1)</f>
        <v>0</v>
      </c>
      <c r="AB71" s="542">
        <f>SUMIFS('Faturamento NNE'!$H$2:$H$707,'Faturamento NNE'!$E$2:$E$707,'Infos Relatório'!$B$2,'Faturamento NNE'!$F$2:$F$707,'Infos Relatório'!$B71,'Faturamento NNE'!$AA$2:$AA$707,'Infos Relatório'!AA$1)</f>
        <v>0</v>
      </c>
      <c r="AC71" s="542">
        <f>SUMIFS('Faturamento NNE'!$K$2:$K$707,'Faturamento NNE'!$E$2:$E$707,'Infos Relatório'!$B$2,'Faturamento NNE'!$F$2:$F$707,'Infos Relatório'!$B71,'Faturamento NNE'!$AA$2:$AA$707,'Infos Relatório'!AA$1)</f>
        <v>0</v>
      </c>
      <c r="AD71" s="546">
        <f>SUMIFS('Faturamento NNE'!$P$2:$P$707,'Faturamento NNE'!$E$2:$E$707,'Infos Relatório'!$B$2,'Faturamento NNE'!$F$2:$F$707,'Infos Relatório'!$B71,'Faturamento NNE'!$AA$2:$AA$707,'Infos Relatório'!AA$1,'Faturamento NNE'!$U$2:$U$707,"Sim")+SUMIFS('Faturamento NNE'!$Q$2:$Q$707,'Faturamento NNE'!$E$2:$E$707,'Infos Relatório'!$B$2,'Faturamento NNE'!$F$2:$F$707,'Infos Relatório'!$B71,'Faturamento NNE'!$AA$2:$AA$707,'Infos Relatório'!AA$1,'Faturamento NNE'!$U$2:$U$707,"Sim")</f>
        <v>0</v>
      </c>
      <c r="AE71" s="227" t="e">
        <f t="shared" si="15"/>
        <v>#DIV/0!</v>
      </c>
      <c r="AF71" s="545">
        <f>SUMIFS('Faturamento NNE'!$I$2:$I$707,'Faturamento NNE'!$E$2:$E$707,'Infos Relatório'!$B$2,'Faturamento NNE'!$F$2:$F$707,'Infos Relatório'!$B71,'Faturamento NNE'!$AA$2:$AA$707,'Infos Relatório'!AA$1)</f>
        <v>0</v>
      </c>
      <c r="AG71" s="541">
        <f>COUNTIFS('Faturamento NNE'!$E$2:$E$707,'Infos Relatório'!$B$2,'Faturamento NNE'!$F$2:$F$707,'Infos Relatório'!$B71,'Faturamento NNE'!$AA$2:$AA$707,'Infos Relatório'!AG$1)</f>
        <v>0</v>
      </c>
      <c r="AH71" s="542">
        <f>SUMIFS('Faturamento NNE'!$H$2:$H$707,'Faturamento NNE'!$E$2:$E$707,'Infos Relatório'!$B$2,'Faturamento NNE'!$F$2:$F$707,'Infos Relatório'!$B71,'Faturamento NNE'!$AA$2:$AA$707,'Infos Relatório'!AG$1)</f>
        <v>0</v>
      </c>
      <c r="AI71" s="542">
        <f>SUMIFS('Faturamento NNE'!$K$2:$K$707,'Faturamento NNE'!$E$2:$E$707,'Infos Relatório'!$B$2,'Faturamento NNE'!$F$2:$F$707,'Infos Relatório'!$B71,'Faturamento NNE'!$AA$2:$AA$707,'Infos Relatório'!AG$1)</f>
        <v>0</v>
      </c>
      <c r="AJ71" s="546">
        <f>SUMIFS('Faturamento NNE'!$P$2:$P$707,'Faturamento NNE'!$E$2:$E$707,'Infos Relatório'!$B$2,'Faturamento NNE'!$F$2:$F$707,'Infos Relatório'!$B71,'Faturamento NNE'!$AA$2:$AA$707,'Infos Relatório'!AG$1,'Faturamento NNE'!$U$2:$U$707,"Sim")+SUMIFS('Faturamento NNE'!$Q$2:$Q$707,'Faturamento NNE'!$E$2:$E$707,'Infos Relatório'!$B$2,'Faturamento NNE'!$F$2:$F$707,'Infos Relatório'!$B71,'Faturamento NNE'!$AA$2:$AA$707,'Infos Relatório'!AG$1,'Faturamento NNE'!$U$2:$U$707,"Sim")</f>
        <v>0</v>
      </c>
      <c r="AK71" s="227" t="e">
        <f t="shared" si="16"/>
        <v>#DIV/0!</v>
      </c>
      <c r="AL71" s="545">
        <f>SUMIFS('Faturamento NNE'!$I$2:$I$707,'Faturamento NNE'!$E$2:$E$707,'Infos Relatório'!$B$2,'Faturamento NNE'!$F$2:$F$707,'Infos Relatório'!$B71,'Faturamento NNE'!$AA$2:$AA$707,'Infos Relatório'!AG$1)</f>
        <v>0</v>
      </c>
      <c r="AM71" s="541">
        <f>COUNTIFS('Faturamento NNE'!$E$2:$E$707,'Infos Relatório'!$B$2,'Faturamento NNE'!$F$2:$F$707,'Infos Relatório'!$B71,'Faturamento NNE'!$AA$2:$AA$707,'Infos Relatório'!AM$1)</f>
        <v>0</v>
      </c>
      <c r="AN71" s="542">
        <f>SUMIFS('Faturamento NNE'!$H$2:$H$707,'Faturamento NNE'!$E$2:$E$707,'Infos Relatório'!$B$2,'Faturamento NNE'!$F$2:$F$707,'Infos Relatório'!$B71,'Faturamento NNE'!$AA$2:$AA$707,'Infos Relatório'!AM$1)</f>
        <v>0</v>
      </c>
      <c r="AO71" s="542">
        <f>SUMIFS('Faturamento NNE'!$K$2:$K$707,'Faturamento NNE'!$E$2:$E$707,'Infos Relatório'!$B$2,'Faturamento NNE'!$F$2:$F$707,'Infos Relatório'!$B71,'Faturamento NNE'!$AA$2:$AA$707,'Infos Relatório'!AM$1)</f>
        <v>0</v>
      </c>
      <c r="AP71" s="546">
        <f>SUMIFS('Faturamento NNE'!$P$2:$P$707,'Faturamento NNE'!$E$2:$E$707,'Infos Relatório'!$B$2,'Faturamento NNE'!$F$2:$F$707,'Infos Relatório'!$B71,'Faturamento NNE'!$AA$2:$AA$707,'Infos Relatório'!AM$1,'Faturamento NNE'!$U$2:$U$707,"Sim")+SUMIFS('Faturamento NNE'!$Q$2:$Q$707,'Faturamento NNE'!$E$2:$E$707,'Infos Relatório'!$B$2,'Faturamento NNE'!$F$2:$F$707,'Infos Relatório'!$B71,'Faturamento NNE'!$AA$2:$AA$707,'Infos Relatório'!AM$1,'Faturamento NNE'!$U$2:$U$707,"Sim")</f>
        <v>0</v>
      </c>
      <c r="AQ71" s="227" t="e">
        <f t="shared" si="17"/>
        <v>#DIV/0!</v>
      </c>
      <c r="AR71" s="545">
        <f>SUMIFS('Faturamento NNE'!$I$2:$I$707,'Faturamento NNE'!$E$2:$E$707,'Infos Relatório'!$B$2,'Faturamento NNE'!$F$2:$F$707,'Infos Relatório'!$B71,'Faturamento NNE'!$AA$2:$AA$707,'Infos Relatório'!AM$1)</f>
        <v>0</v>
      </c>
      <c r="AS71" s="541">
        <f>COUNTIFS('Faturamento NNE'!$E$2:$E$707,'Infos Relatório'!$B$2,'Faturamento NNE'!$F$2:$F$707,'Infos Relatório'!$B71,'Faturamento NNE'!$AA$2:$AA$707,'Infos Relatório'!AS$1)</f>
        <v>0</v>
      </c>
      <c r="AT71" s="542">
        <f>SUMIFS('Faturamento NNE'!$H$2:$H$707,'Faturamento NNE'!$E$2:$E$707,'Infos Relatório'!$B$2,'Faturamento NNE'!$F$2:$F$707,'Infos Relatório'!$B71,'Faturamento NNE'!$AA$2:$AA$707,'Infos Relatório'!AS$1)</f>
        <v>0</v>
      </c>
      <c r="AU71" s="542">
        <f>SUMIFS('Faturamento NNE'!$K$2:$K$707,'Faturamento NNE'!$E$2:$E$707,'Infos Relatório'!$B$2,'Faturamento NNE'!$F$2:$F$707,'Infos Relatório'!$B71,'Faturamento NNE'!$AA$2:$AA$707,'Infos Relatório'!AS$1)</f>
        <v>0</v>
      </c>
      <c r="AV71" s="546">
        <f>SUMIFS('Faturamento NNE'!$P$2:$P$707,'Faturamento NNE'!$E$2:$E$707,'Infos Relatório'!$B$2,'Faturamento NNE'!$F$2:$F$707,'Infos Relatório'!$B71,'Faturamento NNE'!$AA$2:$AA$707,'Infos Relatório'!AS$1,'Faturamento NNE'!$U$2:$U$707,"Sim")+SUMIFS('Faturamento NNE'!$Q$2:$Q$707,'Faturamento NNE'!$E$2:$E$707,'Infos Relatório'!$B$2,'Faturamento NNE'!$F$2:$F$707,'Infos Relatório'!$B71,'Faturamento NNE'!$AA$2:$AA$707,'Infos Relatório'!AS$1,'Faturamento NNE'!$U$2:$U$707,"Sim")</f>
        <v>0</v>
      </c>
      <c r="AW71" s="227" t="e">
        <f t="shared" si="18"/>
        <v>#DIV/0!</v>
      </c>
      <c r="AX71" s="545">
        <f>SUMIFS('Faturamento NNE'!$I$2:$I$707,'Faturamento NNE'!$E$2:$E$707,'Infos Relatório'!$B$2,'Faturamento NNE'!$F$2:$F$707,'Infos Relatório'!$B71,'Faturamento NNE'!$AA$2:$AA$707,'Infos Relatório'!AS$1)</f>
        <v>0</v>
      </c>
      <c r="AY71" s="541">
        <f>COUNTIFS('Faturamento NNE'!$E$2:$E$707,'Infos Relatório'!$B$2,'Faturamento NNE'!$F$2:$F$707,'Infos Relatório'!$B71,'Faturamento NNE'!$AA$2:$AA$707,'Infos Relatório'!AY$1)</f>
        <v>0</v>
      </c>
      <c r="AZ71" s="542">
        <f>SUMIFS('Faturamento NNE'!$H$2:$H$707,'Faturamento NNE'!$E$2:$E$707,'Infos Relatório'!$B$2,'Faturamento NNE'!$F$2:$F$707,'Infos Relatório'!$B71,'Faturamento NNE'!$AA$2:$AA$707,'Infos Relatório'!AY$1)</f>
        <v>0</v>
      </c>
      <c r="BA71" s="542">
        <f>SUMIFS('Faturamento NNE'!$K$2:$K$707,'Faturamento NNE'!$E$2:$E$707,'Infos Relatório'!$B$2,'Faturamento NNE'!$F$2:$F$707,'Infos Relatório'!$B71,'Faturamento NNE'!$AA$2:$AA$707,'Infos Relatório'!AY$1)</f>
        <v>0</v>
      </c>
      <c r="BB71" s="546">
        <f>SUMIFS('Faturamento NNE'!$P$2:$P$707,'Faturamento NNE'!$E$2:$E$707,'Infos Relatório'!$B$2,'Faturamento NNE'!$F$2:$F$707,'Infos Relatório'!$B71,'Faturamento NNE'!$AA$2:$AA$707,'Infos Relatório'!AY$1,'Faturamento NNE'!$U$2:$U$707,"Sim")+SUMIFS('Faturamento NNE'!$Q$2:$Q$707,'Faturamento NNE'!$E$2:$E$707,'Infos Relatório'!$B$2,'Faturamento NNE'!$F$2:$F$707,'Infos Relatório'!$B71,'Faturamento NNE'!$AA$2:$AA$707,'Infos Relatório'!AY$1,'Faturamento NNE'!$U$2:$U$707,"Sim")</f>
        <v>0</v>
      </c>
      <c r="BC71" s="227" t="e">
        <f t="shared" si="19"/>
        <v>#DIV/0!</v>
      </c>
      <c r="BD71" s="545">
        <f>SUMIFS('Faturamento NNE'!$I$2:$I$707,'Faturamento NNE'!$E$2:$E$707,'Infos Relatório'!$B$2,'Faturamento NNE'!$F$2:$F$707,'Infos Relatório'!$B71,'Faturamento NNE'!$AA$2:$AA$707,'Infos Relatório'!AY$1)</f>
        <v>0</v>
      </c>
      <c r="BE71" s="541">
        <f>COUNTIFS('Faturamento NNE'!$E$2:$E$707,'Infos Relatório'!$B$2,'Faturamento NNE'!$F$2:$F$707,'Infos Relatório'!$B71,'Faturamento NNE'!$AA$2:$AA$707,'Infos Relatório'!BE$1)</f>
        <v>0</v>
      </c>
      <c r="BF71" s="542">
        <f>SUMIFS('Faturamento NNE'!$H$2:$H$707,'Faturamento NNE'!$E$2:$E$707,'Infos Relatório'!$B$2,'Faturamento NNE'!$F$2:$F$707,'Infos Relatório'!$B71,'Faturamento NNE'!$AA$2:$AA$707,'Infos Relatório'!BE$1)</f>
        <v>0</v>
      </c>
      <c r="BG71" s="542">
        <f>SUMIFS('Faturamento NNE'!$K$2:$K$707,'Faturamento NNE'!$E$2:$E$707,'Infos Relatório'!$B$2,'Faturamento NNE'!$F$2:$F$707,'Infos Relatório'!$B71,'Faturamento NNE'!$AA$2:$AA$707,'Infos Relatório'!BE$1)</f>
        <v>0</v>
      </c>
      <c r="BH71" s="546">
        <f>SUMIFS('Faturamento NNE'!$P$2:$P$707,'Faturamento NNE'!$E$2:$E$707,'Infos Relatório'!$B$2,'Faturamento NNE'!$F$2:$F$707,'Infos Relatório'!$B71,'Faturamento NNE'!$AA$2:$AA$707,'Infos Relatório'!BE$1,'Faturamento NNE'!$U$2:$U$707,"Sim")+SUMIFS('Faturamento NNE'!$Q$2:$Q$707,'Faturamento NNE'!$E$2:$E$707,'Infos Relatório'!$B$2,'Faturamento NNE'!$F$2:$F$707,'Infos Relatório'!$B71,'Faturamento NNE'!$AA$2:$AA$707,'Infos Relatório'!BE$1,'Faturamento NNE'!$U$2:$U$707,"Sim")</f>
        <v>0</v>
      </c>
      <c r="BI71" s="227" t="e">
        <f t="shared" si="20"/>
        <v>#DIV/0!</v>
      </c>
      <c r="BJ71" s="545">
        <f>SUMIFS('Faturamento NNE'!$I$2:$I$707,'Faturamento NNE'!$E$2:$E$707,'Infos Relatório'!$B$2,'Faturamento NNE'!$F$2:$F$707,'Infos Relatório'!$B71,'Faturamento NNE'!$AA$2:$AA$707,'Infos Relatório'!BE$1)</f>
        <v>0</v>
      </c>
      <c r="BK71" s="541">
        <f>COUNTIFS('Faturamento NNE'!$E$2:$E$707,'Infos Relatório'!$B$2,'Faturamento NNE'!$F$2:$F$707,'Infos Relatório'!$B71,'Faturamento NNE'!$AA$2:$AA$707,'Infos Relatório'!BK$1)</f>
        <v>0</v>
      </c>
      <c r="BL71" s="542">
        <f>SUMIFS('Faturamento NNE'!$H$2:$H$707,'Faturamento NNE'!$E$2:$E$707,'Infos Relatório'!$B$2,'Faturamento NNE'!$F$2:$F$707,'Infos Relatório'!$B71,'Faturamento NNE'!$AA$2:$AA$707,'Infos Relatório'!BK$1)</f>
        <v>0</v>
      </c>
      <c r="BM71" s="542">
        <f>SUMIFS('Faturamento NNE'!$K$2:$K$707,'Faturamento NNE'!$E$2:$E$707,'Infos Relatório'!$B$2,'Faturamento NNE'!$F$2:$F$707,'Infos Relatório'!$B71,'Faturamento NNE'!$AA$2:$AA$707,'Infos Relatório'!BK$1)</f>
        <v>0</v>
      </c>
      <c r="BN71" s="546">
        <f>SUMIFS('Faturamento NNE'!$P$2:$P$707,'Faturamento NNE'!$E$2:$E$707,'Infos Relatório'!$B$2,'Faturamento NNE'!$F$2:$F$707,'Infos Relatório'!$B71,'Faturamento NNE'!$AA$2:$AA$707,'Infos Relatório'!BK$1,'Faturamento NNE'!$U$2:$U$707,"Sim")+SUMIFS('Faturamento NNE'!$Q$2:$Q$707,'Faturamento NNE'!$E$2:$E$707,'Infos Relatório'!$B$2,'Faturamento NNE'!$F$2:$F$707,'Infos Relatório'!$B71,'Faturamento NNE'!$AA$2:$AA$707,'Infos Relatório'!BK$1,'Faturamento NNE'!$U$2:$U$707,"Sim")</f>
        <v>0</v>
      </c>
      <c r="BO71" s="227" t="e">
        <f t="shared" si="21"/>
        <v>#DIV/0!</v>
      </c>
      <c r="BP71" s="545">
        <f>SUMIFS('Faturamento NNE'!$I$2:$I$707,'Faturamento NNE'!$E$2:$E$707,'Infos Relatório'!$B$2,'Faturamento NNE'!$F$2:$F$707,'Infos Relatório'!$B71,'Faturamento NNE'!$AA$2:$AA$707,'Infos Relatório'!BK$1)</f>
        <v>0</v>
      </c>
      <c r="BQ71" s="541">
        <f>COUNTIFS('Faturamento NNE'!$E$2:$E$707,'Infos Relatório'!$B$2,'Faturamento NNE'!$F$2:$F$707,'Infos Relatório'!$B71,'Faturamento NNE'!$AA$2:$AA$707,'Infos Relatório'!BQ$1)</f>
        <v>0</v>
      </c>
      <c r="BR71" s="542">
        <f>SUMIFS('Faturamento NNE'!$H$2:$H$707,'Faturamento NNE'!$E$2:$E$707,'Infos Relatório'!$B$2,'Faturamento NNE'!$F$2:$F$707,'Infos Relatório'!$B71,'Faturamento NNE'!$AA$2:$AA$707,'Infos Relatório'!BQ$1)</f>
        <v>0</v>
      </c>
      <c r="BS71" s="542">
        <f>SUMIFS('Faturamento NNE'!$K$2:$K$707,'Faturamento NNE'!$E$2:$E$707,'Infos Relatório'!$B$2,'Faturamento NNE'!$F$2:$F$707,'Infos Relatório'!$B71,'Faturamento NNE'!$AA$2:$AA$707,'Infos Relatório'!BQ$1)</f>
        <v>0</v>
      </c>
      <c r="BT71" s="546">
        <f>SUMIFS('Faturamento NNE'!$P$2:$P$707,'Faturamento NNE'!$E$2:$E$707,'Infos Relatório'!$B$2,'Faturamento NNE'!$F$2:$F$707,'Infos Relatório'!$B71,'Faturamento NNE'!$AA$2:$AA$707,'Infos Relatório'!BQ$1,'Faturamento NNE'!$U$2:$U$707,"Sim")+SUMIFS('Faturamento NNE'!$Q$2:$Q$707,'Faturamento NNE'!$E$2:$E$707,'Infos Relatório'!$B$2,'Faturamento NNE'!$F$2:$F$707,'Infos Relatório'!$B71,'Faturamento NNE'!$AA$2:$AA$707,'Infos Relatório'!BQ$1,'Faturamento NNE'!$U$2:$U$707,"Sim")</f>
        <v>0</v>
      </c>
      <c r="BU71" s="227" t="e">
        <f t="shared" si="22"/>
        <v>#DIV/0!</v>
      </c>
      <c r="BV71" s="545">
        <f>SUMIFS('Faturamento NNE'!$I$2:$I$707,'Faturamento NNE'!$E$2:$E$707,'Infos Relatório'!$B$2,'Faturamento NNE'!$F$2:$F$707,'Infos Relatório'!$B71,'Faturamento NNE'!$AA$2:$AA$707,'Infos Relatório'!BQ$1)</f>
        <v>0</v>
      </c>
    </row>
    <row r="72" spans="2:74">
      <c r="B72" s="217" t="s">
        <v>199</v>
      </c>
      <c r="C72" s="541">
        <f>COUNTIFS('Faturamento NNE'!$E$2:$E$707,'Infos Relatório'!$B$2,'Faturamento NNE'!$F$2:$F$707,'Infos Relatório'!$B72,'Faturamento NNE'!$AA$2:$AA$707,'Infos Relatório'!C$1)</f>
        <v>0</v>
      </c>
      <c r="D72" s="542">
        <f>SUMIFS('Faturamento NNE'!$H$2:$H$707,'Faturamento NNE'!$E$2:$E$707,'Infos Relatório'!$B$2,'Faturamento NNE'!$F$2:$F$707,'Infos Relatório'!$B72,'Faturamento NNE'!$AA$2:$AA$707,'Infos Relatório'!C$1)</f>
        <v>0</v>
      </c>
      <c r="E72" s="543">
        <f>SUMIFS('Faturamento NNE'!$K$2:$K$707,'Faturamento NNE'!$E$2:$E$707,'Infos Relatório'!$B$2,'Faturamento NNE'!$F$2:$F$707,'Infos Relatório'!$B72,'Faturamento NNE'!$AA$2:$AA$707,'Infos Relatório'!C$1)</f>
        <v>0</v>
      </c>
      <c r="F72" s="544">
        <f>SUMIFS('Faturamento NNE'!$P$2:$P$707,'Faturamento NNE'!$E$2:$E$707,'Infos Relatório'!$B$2,'Faturamento NNE'!$F$2:$F$707,'Infos Relatório'!$B72,'Faturamento NNE'!$AA$2:$AA$707,'Infos Relatório'!C$1,'Faturamento NNE'!$U$2:$U$707,"Sim")+SUMIFS('Faturamento NNE'!$Q$2:$Q$707,'Faturamento NNE'!$E$2:$E$707,'Infos Relatório'!$B$2,'Faturamento NNE'!$F$2:$F$707,'Infos Relatório'!$B72,'Faturamento NNE'!$AA$2:$AA$707,'Infos Relatório'!C$1,'Faturamento NNE'!$U$2:$U$707,"Sim")</f>
        <v>0</v>
      </c>
      <c r="G72" s="283" t="e">
        <f t="shared" si="23"/>
        <v>#DIV/0!</v>
      </c>
      <c r="H72" s="545">
        <f>SUMIFS('Faturamento NNE'!$I$2:$I$707,'Faturamento NNE'!$E$2:$E$707,'Infos Relatório'!$B$2,'Faturamento NNE'!$F$2:$F$707,'Infos Relatório'!$B72,'Faturamento NNE'!$AA$2:$AA$707,'Infos Relatório'!C$1)</f>
        <v>0</v>
      </c>
      <c r="I72" s="541">
        <f>COUNTIFS('Faturamento NNE'!$E$2:$E$707,'Infos Relatório'!$B$2,'Faturamento NNE'!$F$2:$F$707,'Infos Relatório'!$B72,'Faturamento NNE'!$AA$2:$AA$707,'Infos Relatório'!I$1)</f>
        <v>0</v>
      </c>
      <c r="J72" s="542">
        <f>SUMIFS('Faturamento NNE'!$H$2:$H$707,'Faturamento NNE'!$E$2:$E$707,'Infos Relatório'!$B$2,'Faturamento NNE'!$F$2:$F$707,'Infos Relatório'!$B72,'Faturamento NNE'!$AA$2:$AA$707,'Infos Relatório'!I$1)</f>
        <v>0</v>
      </c>
      <c r="K72" s="543">
        <f>SUMIFS('Faturamento NNE'!$K$2:$K$707,'Faturamento NNE'!$E$2:$E$707,'Infos Relatório'!$B$2,'Faturamento NNE'!$F$2:$F$707,'Infos Relatório'!$B72,'Faturamento NNE'!$AA$2:$AA$707,'Infos Relatório'!I$1)</f>
        <v>0</v>
      </c>
      <c r="L72" s="544">
        <f>SUMIFS('Faturamento NNE'!$P$2:$P$707,'Faturamento NNE'!$E$2:$E$707,'Infos Relatório'!$B$2,'Faturamento NNE'!$F$2:$F$707,'Infos Relatório'!$B72,'Faturamento NNE'!$AA$2:$AA$707,'Infos Relatório'!I$1,'Faturamento NNE'!$U$2:$U$707,"Sim")+SUMIFS('Faturamento NNE'!$Q$2:$Q$707,'Faturamento NNE'!$E$2:$E$707,'Infos Relatório'!$B$2,'Faturamento NNE'!$F$2:$F$707,'Infos Relatório'!$B72,'Faturamento NNE'!$AA$2:$AA$707,'Infos Relatório'!I$1,'Faturamento NNE'!$U$2:$U$707,"Sim")</f>
        <v>0</v>
      </c>
      <c r="M72" s="283" t="e">
        <f t="shared" si="12"/>
        <v>#DIV/0!</v>
      </c>
      <c r="N72" s="545">
        <f>SUMIFS('Faturamento NNE'!$I$2:$I$707,'Faturamento NNE'!$E$2:$E$707,'Infos Relatório'!$B$2,'Faturamento NNE'!$F$2:$F$707,'Infos Relatório'!$B72,'Faturamento NNE'!$AA$2:$AA$707,'Infos Relatório'!I$1)</f>
        <v>0</v>
      </c>
      <c r="O72" s="541">
        <f>COUNTIFS('Faturamento NNE'!$E$2:$E$707,'Infos Relatório'!$B$2,'Faturamento NNE'!$F$2:$F$707,'Infos Relatório'!$B72,'Faturamento NNE'!$AA$2:$AA$707,'Infos Relatório'!O$1)</f>
        <v>0</v>
      </c>
      <c r="P72" s="542">
        <f>SUMIFS('Faturamento NNE'!$H$2:$H$707,'Faturamento NNE'!$E$2:$E$707,'Infos Relatório'!$B$2,'Faturamento NNE'!$F$2:$F$707,'Infos Relatório'!$B72,'Faturamento NNE'!$AA$2:$AA$707,'Infos Relatório'!O$1)</f>
        <v>0</v>
      </c>
      <c r="Q72" s="542">
        <f>SUMIFS('Faturamento NNE'!$K$2:$K$707,'Faturamento NNE'!$E$2:$E$707,'Infos Relatório'!$B$2,'Faturamento NNE'!$F$2:$F$707,'Infos Relatório'!$B72,'Faturamento NNE'!$AA$2:$AA$707,'Infos Relatório'!O$1)</f>
        <v>0</v>
      </c>
      <c r="R72" s="546">
        <f>SUMIFS('Faturamento NNE'!$P$2:$P$707,'Faturamento NNE'!$E$2:$E$707,'Infos Relatório'!$B$2,'Faturamento NNE'!$F$2:$F$707,'Infos Relatório'!$B72,'Faturamento NNE'!$AA$2:$AA$707,'Infos Relatório'!O$1,'Faturamento NNE'!$U$2:$U$707,"Sim")+SUMIFS('Faturamento NNE'!$Q$2:$Q$707,'Faturamento NNE'!$E$2:$E$707,'Infos Relatório'!$B$2,'Faturamento NNE'!$F$2:$F$707,'Infos Relatório'!$B72,'Faturamento NNE'!$AA$2:$AA$707,'Infos Relatório'!O$1,'Faturamento NNE'!$U$2:$U$707,"Sim")</f>
        <v>0</v>
      </c>
      <c r="S72" s="227" t="e">
        <f t="shared" si="13"/>
        <v>#DIV/0!</v>
      </c>
      <c r="T72" s="545">
        <f>SUMIFS('Faturamento NNE'!$I$2:$I$707,'Faturamento NNE'!$E$2:$E$707,'Infos Relatório'!$B$2,'Faturamento NNE'!$F$2:$F$707,'Infos Relatório'!$B72,'Faturamento NNE'!$AA$2:$AA$707,'Infos Relatório'!O$1)</f>
        <v>0</v>
      </c>
      <c r="U72" s="541">
        <f>COUNTIFS('Faturamento NNE'!$E$2:$E$707,'Infos Relatório'!$B$2,'Faturamento NNE'!$F$2:$F$707,'Infos Relatório'!$B72,'Faturamento NNE'!$AA$2:$AA$707,'Infos Relatório'!U$1)</f>
        <v>0</v>
      </c>
      <c r="V72" s="542">
        <f>SUMIFS('Faturamento NNE'!$H$2:$H$707,'Faturamento NNE'!$E$2:$E$707,'Infos Relatório'!$B$2,'Faturamento NNE'!$F$2:$F$707,'Infos Relatório'!$B72,'Faturamento NNE'!$AA$2:$AA$707,'Infos Relatório'!U$1)</f>
        <v>0</v>
      </c>
      <c r="W72" s="542">
        <f>SUMIFS('Faturamento NNE'!$K$2:$K$707,'Faturamento NNE'!$E$2:$E$707,'Infos Relatório'!$B$2,'Faturamento NNE'!$F$2:$F$707,'Infos Relatório'!$B72,'Faturamento NNE'!$AA$2:$AA$707,'Infos Relatório'!U$1)</f>
        <v>0</v>
      </c>
      <c r="X72" s="546">
        <f>SUMIFS('Faturamento NNE'!$P$2:$P$707,'Faturamento NNE'!$E$2:$E$707,'Infos Relatório'!$B$2,'Faturamento NNE'!$F$2:$F$707,'Infos Relatório'!$B72,'Faturamento NNE'!$AA$2:$AA$707,'Infos Relatório'!U$1,'Faturamento NNE'!$U$2:$U$707,"Sim")+SUMIFS('Faturamento NNE'!$Q$2:$Q$707,'Faturamento NNE'!$E$2:$E$707,'Infos Relatório'!$B$2,'Faturamento NNE'!$F$2:$F$707,'Infos Relatório'!$B72,'Faturamento NNE'!$AA$2:$AA$707,'Infos Relatório'!U$1,'Faturamento NNE'!$U$2:$U$707,"Sim")</f>
        <v>0</v>
      </c>
      <c r="Y72" s="227" t="e">
        <f t="shared" si="14"/>
        <v>#DIV/0!</v>
      </c>
      <c r="Z72" s="545">
        <f>SUMIFS('Faturamento NNE'!$I$2:$I$707,'Faturamento NNE'!$E$2:$E$707,'Infos Relatório'!$B$2,'Faturamento NNE'!$F$2:$F$707,'Infos Relatório'!$B72,'Faturamento NNE'!$AA$2:$AA$707,'Infos Relatório'!U$1)</f>
        <v>0</v>
      </c>
      <c r="AA72" s="541">
        <f>COUNTIFS('Faturamento NNE'!$E$2:$E$707,'Infos Relatório'!$B$2,'Faturamento NNE'!$F$2:$F$707,'Infos Relatório'!$B72,'Faturamento NNE'!$AA$2:$AA$707,'Infos Relatório'!AA$1)</f>
        <v>0</v>
      </c>
      <c r="AB72" s="542">
        <f>SUMIFS('Faturamento NNE'!$H$2:$H$707,'Faturamento NNE'!$E$2:$E$707,'Infos Relatório'!$B$2,'Faturamento NNE'!$F$2:$F$707,'Infos Relatório'!$B72,'Faturamento NNE'!$AA$2:$AA$707,'Infos Relatório'!AA$1)</f>
        <v>0</v>
      </c>
      <c r="AC72" s="542">
        <f>SUMIFS('Faturamento NNE'!$K$2:$K$707,'Faturamento NNE'!$E$2:$E$707,'Infos Relatório'!$B$2,'Faturamento NNE'!$F$2:$F$707,'Infos Relatório'!$B72,'Faturamento NNE'!$AA$2:$AA$707,'Infos Relatório'!AA$1)</f>
        <v>0</v>
      </c>
      <c r="AD72" s="546">
        <f>SUMIFS('Faturamento NNE'!$P$2:$P$707,'Faturamento NNE'!$E$2:$E$707,'Infos Relatório'!$B$2,'Faturamento NNE'!$F$2:$F$707,'Infos Relatório'!$B72,'Faturamento NNE'!$AA$2:$AA$707,'Infos Relatório'!AA$1,'Faturamento NNE'!$U$2:$U$707,"Sim")+SUMIFS('Faturamento NNE'!$Q$2:$Q$707,'Faturamento NNE'!$E$2:$E$707,'Infos Relatório'!$B$2,'Faturamento NNE'!$F$2:$F$707,'Infos Relatório'!$B72,'Faturamento NNE'!$AA$2:$AA$707,'Infos Relatório'!AA$1,'Faturamento NNE'!$U$2:$U$707,"Sim")</f>
        <v>0</v>
      </c>
      <c r="AE72" s="227" t="e">
        <f t="shared" si="15"/>
        <v>#DIV/0!</v>
      </c>
      <c r="AF72" s="545">
        <f>SUMIFS('Faturamento NNE'!$I$2:$I$707,'Faturamento NNE'!$E$2:$E$707,'Infos Relatório'!$B$2,'Faturamento NNE'!$F$2:$F$707,'Infos Relatório'!$B72,'Faturamento NNE'!$AA$2:$AA$707,'Infos Relatório'!AA$1)</f>
        <v>0</v>
      </c>
      <c r="AG72" s="541">
        <f>COUNTIFS('Faturamento NNE'!$E$2:$E$707,'Infos Relatório'!$B$2,'Faturamento NNE'!$F$2:$F$707,'Infos Relatório'!$B72,'Faturamento NNE'!$AA$2:$AA$707,'Infos Relatório'!AG$1)</f>
        <v>0</v>
      </c>
      <c r="AH72" s="542">
        <f>SUMIFS('Faturamento NNE'!$H$2:$H$707,'Faturamento NNE'!$E$2:$E$707,'Infos Relatório'!$B$2,'Faturamento NNE'!$F$2:$F$707,'Infos Relatório'!$B72,'Faturamento NNE'!$AA$2:$AA$707,'Infos Relatório'!AG$1)</f>
        <v>0</v>
      </c>
      <c r="AI72" s="542">
        <f>SUMIFS('Faturamento NNE'!$K$2:$K$707,'Faturamento NNE'!$E$2:$E$707,'Infos Relatório'!$B$2,'Faturamento NNE'!$F$2:$F$707,'Infos Relatório'!$B72,'Faturamento NNE'!$AA$2:$AA$707,'Infos Relatório'!AG$1)</f>
        <v>0</v>
      </c>
      <c r="AJ72" s="546">
        <f>SUMIFS('Faturamento NNE'!$P$2:$P$707,'Faturamento NNE'!$E$2:$E$707,'Infos Relatório'!$B$2,'Faturamento NNE'!$F$2:$F$707,'Infos Relatório'!$B72,'Faturamento NNE'!$AA$2:$AA$707,'Infos Relatório'!AG$1,'Faturamento NNE'!$U$2:$U$707,"Sim")+SUMIFS('Faturamento NNE'!$Q$2:$Q$707,'Faturamento NNE'!$E$2:$E$707,'Infos Relatório'!$B$2,'Faturamento NNE'!$F$2:$F$707,'Infos Relatório'!$B72,'Faturamento NNE'!$AA$2:$AA$707,'Infos Relatório'!AG$1,'Faturamento NNE'!$U$2:$U$707,"Sim")</f>
        <v>0</v>
      </c>
      <c r="AK72" s="227" t="e">
        <f t="shared" si="16"/>
        <v>#DIV/0!</v>
      </c>
      <c r="AL72" s="545">
        <f>SUMIFS('Faturamento NNE'!$I$2:$I$707,'Faturamento NNE'!$E$2:$E$707,'Infos Relatório'!$B$2,'Faturamento NNE'!$F$2:$F$707,'Infos Relatório'!$B72,'Faturamento NNE'!$AA$2:$AA$707,'Infos Relatório'!AG$1)</f>
        <v>0</v>
      </c>
      <c r="AM72" s="541">
        <f>COUNTIFS('Faturamento NNE'!$E$2:$E$707,'Infos Relatório'!$B$2,'Faturamento NNE'!$F$2:$F$707,'Infos Relatório'!$B72,'Faturamento NNE'!$AA$2:$AA$707,'Infos Relatório'!AM$1)</f>
        <v>0</v>
      </c>
      <c r="AN72" s="542">
        <f>SUMIFS('Faturamento NNE'!$H$2:$H$707,'Faturamento NNE'!$E$2:$E$707,'Infos Relatório'!$B$2,'Faturamento NNE'!$F$2:$F$707,'Infos Relatório'!$B72,'Faturamento NNE'!$AA$2:$AA$707,'Infos Relatório'!AM$1)</f>
        <v>0</v>
      </c>
      <c r="AO72" s="542">
        <f>SUMIFS('Faturamento NNE'!$K$2:$K$707,'Faturamento NNE'!$E$2:$E$707,'Infos Relatório'!$B$2,'Faturamento NNE'!$F$2:$F$707,'Infos Relatório'!$B72,'Faturamento NNE'!$AA$2:$AA$707,'Infos Relatório'!AM$1)</f>
        <v>0</v>
      </c>
      <c r="AP72" s="546">
        <f>SUMIFS('Faturamento NNE'!$P$2:$P$707,'Faturamento NNE'!$E$2:$E$707,'Infos Relatório'!$B$2,'Faturamento NNE'!$F$2:$F$707,'Infos Relatório'!$B72,'Faturamento NNE'!$AA$2:$AA$707,'Infos Relatório'!AM$1,'Faturamento NNE'!$U$2:$U$707,"Sim")+SUMIFS('Faturamento NNE'!$Q$2:$Q$707,'Faturamento NNE'!$E$2:$E$707,'Infos Relatório'!$B$2,'Faturamento NNE'!$F$2:$F$707,'Infos Relatório'!$B72,'Faturamento NNE'!$AA$2:$AA$707,'Infos Relatório'!AM$1,'Faturamento NNE'!$U$2:$U$707,"Sim")</f>
        <v>0</v>
      </c>
      <c r="AQ72" s="227" t="e">
        <f t="shared" si="17"/>
        <v>#DIV/0!</v>
      </c>
      <c r="AR72" s="545">
        <f>SUMIFS('Faturamento NNE'!$I$2:$I$707,'Faturamento NNE'!$E$2:$E$707,'Infos Relatório'!$B$2,'Faturamento NNE'!$F$2:$F$707,'Infos Relatório'!$B72,'Faturamento NNE'!$AA$2:$AA$707,'Infos Relatório'!AM$1)</f>
        <v>0</v>
      </c>
      <c r="AS72" s="541">
        <f>COUNTIFS('Faturamento NNE'!$E$2:$E$707,'Infos Relatório'!$B$2,'Faturamento NNE'!$F$2:$F$707,'Infos Relatório'!$B72,'Faturamento NNE'!$AA$2:$AA$707,'Infos Relatório'!AS$1)</f>
        <v>0</v>
      </c>
      <c r="AT72" s="542">
        <f>SUMIFS('Faturamento NNE'!$H$2:$H$707,'Faturamento NNE'!$E$2:$E$707,'Infos Relatório'!$B$2,'Faturamento NNE'!$F$2:$F$707,'Infos Relatório'!$B72,'Faturamento NNE'!$AA$2:$AA$707,'Infos Relatório'!AS$1)</f>
        <v>0</v>
      </c>
      <c r="AU72" s="542">
        <f>SUMIFS('Faturamento NNE'!$K$2:$K$707,'Faturamento NNE'!$E$2:$E$707,'Infos Relatório'!$B$2,'Faturamento NNE'!$F$2:$F$707,'Infos Relatório'!$B72,'Faturamento NNE'!$AA$2:$AA$707,'Infos Relatório'!AS$1)</f>
        <v>0</v>
      </c>
      <c r="AV72" s="546">
        <f>SUMIFS('Faturamento NNE'!$P$2:$P$707,'Faturamento NNE'!$E$2:$E$707,'Infos Relatório'!$B$2,'Faturamento NNE'!$F$2:$F$707,'Infos Relatório'!$B72,'Faturamento NNE'!$AA$2:$AA$707,'Infos Relatório'!AS$1,'Faturamento NNE'!$U$2:$U$707,"Sim")+SUMIFS('Faturamento NNE'!$Q$2:$Q$707,'Faturamento NNE'!$E$2:$E$707,'Infos Relatório'!$B$2,'Faturamento NNE'!$F$2:$F$707,'Infos Relatório'!$B72,'Faturamento NNE'!$AA$2:$AA$707,'Infos Relatório'!AS$1,'Faturamento NNE'!$U$2:$U$707,"Sim")</f>
        <v>0</v>
      </c>
      <c r="AW72" s="227" t="e">
        <f t="shared" si="18"/>
        <v>#DIV/0!</v>
      </c>
      <c r="AX72" s="545">
        <f>SUMIFS('Faturamento NNE'!$I$2:$I$707,'Faturamento NNE'!$E$2:$E$707,'Infos Relatório'!$B$2,'Faturamento NNE'!$F$2:$F$707,'Infos Relatório'!$B72,'Faturamento NNE'!$AA$2:$AA$707,'Infos Relatório'!AS$1)</f>
        <v>0</v>
      </c>
      <c r="AY72" s="541">
        <f>COUNTIFS('Faturamento NNE'!$E$2:$E$707,'Infos Relatório'!$B$2,'Faturamento NNE'!$F$2:$F$707,'Infos Relatório'!$B72,'Faturamento NNE'!$AA$2:$AA$707,'Infos Relatório'!AY$1)</f>
        <v>0</v>
      </c>
      <c r="AZ72" s="542">
        <f>SUMIFS('Faturamento NNE'!$H$2:$H$707,'Faturamento NNE'!$E$2:$E$707,'Infos Relatório'!$B$2,'Faturamento NNE'!$F$2:$F$707,'Infos Relatório'!$B72,'Faturamento NNE'!$AA$2:$AA$707,'Infos Relatório'!AY$1)</f>
        <v>0</v>
      </c>
      <c r="BA72" s="542">
        <f>SUMIFS('Faturamento NNE'!$K$2:$K$707,'Faturamento NNE'!$E$2:$E$707,'Infos Relatório'!$B$2,'Faturamento NNE'!$F$2:$F$707,'Infos Relatório'!$B72,'Faturamento NNE'!$AA$2:$AA$707,'Infos Relatório'!AY$1)</f>
        <v>0</v>
      </c>
      <c r="BB72" s="546">
        <f>SUMIFS('Faturamento NNE'!$P$2:$P$707,'Faturamento NNE'!$E$2:$E$707,'Infos Relatório'!$B$2,'Faturamento NNE'!$F$2:$F$707,'Infos Relatório'!$B72,'Faturamento NNE'!$AA$2:$AA$707,'Infos Relatório'!AY$1,'Faturamento NNE'!$U$2:$U$707,"Sim")+SUMIFS('Faturamento NNE'!$Q$2:$Q$707,'Faturamento NNE'!$E$2:$E$707,'Infos Relatório'!$B$2,'Faturamento NNE'!$F$2:$F$707,'Infos Relatório'!$B72,'Faturamento NNE'!$AA$2:$AA$707,'Infos Relatório'!AY$1,'Faturamento NNE'!$U$2:$U$707,"Sim")</f>
        <v>0</v>
      </c>
      <c r="BC72" s="227" t="e">
        <f t="shared" si="19"/>
        <v>#DIV/0!</v>
      </c>
      <c r="BD72" s="545">
        <f>SUMIFS('Faturamento NNE'!$I$2:$I$707,'Faturamento NNE'!$E$2:$E$707,'Infos Relatório'!$B$2,'Faturamento NNE'!$F$2:$F$707,'Infos Relatório'!$B72,'Faturamento NNE'!$AA$2:$AA$707,'Infos Relatório'!AY$1)</f>
        <v>0</v>
      </c>
      <c r="BE72" s="541">
        <f>COUNTIFS('Faturamento NNE'!$E$2:$E$707,'Infos Relatório'!$B$2,'Faturamento NNE'!$F$2:$F$707,'Infos Relatório'!$B72,'Faturamento NNE'!$AA$2:$AA$707,'Infos Relatório'!BE$1)</f>
        <v>0</v>
      </c>
      <c r="BF72" s="542">
        <f>SUMIFS('Faturamento NNE'!$H$2:$H$707,'Faturamento NNE'!$E$2:$E$707,'Infos Relatório'!$B$2,'Faturamento NNE'!$F$2:$F$707,'Infos Relatório'!$B72,'Faturamento NNE'!$AA$2:$AA$707,'Infos Relatório'!BE$1)</f>
        <v>0</v>
      </c>
      <c r="BG72" s="542">
        <f>SUMIFS('Faturamento NNE'!$K$2:$K$707,'Faturamento NNE'!$E$2:$E$707,'Infos Relatório'!$B$2,'Faturamento NNE'!$F$2:$F$707,'Infos Relatório'!$B72,'Faturamento NNE'!$AA$2:$AA$707,'Infos Relatório'!BE$1)</f>
        <v>0</v>
      </c>
      <c r="BH72" s="546">
        <f>SUMIFS('Faturamento NNE'!$P$2:$P$707,'Faturamento NNE'!$E$2:$E$707,'Infos Relatório'!$B$2,'Faturamento NNE'!$F$2:$F$707,'Infos Relatório'!$B72,'Faturamento NNE'!$AA$2:$AA$707,'Infos Relatório'!BE$1,'Faturamento NNE'!$U$2:$U$707,"Sim")+SUMIFS('Faturamento NNE'!$Q$2:$Q$707,'Faturamento NNE'!$E$2:$E$707,'Infos Relatório'!$B$2,'Faturamento NNE'!$F$2:$F$707,'Infos Relatório'!$B72,'Faturamento NNE'!$AA$2:$AA$707,'Infos Relatório'!BE$1,'Faturamento NNE'!$U$2:$U$707,"Sim")</f>
        <v>0</v>
      </c>
      <c r="BI72" s="227" t="e">
        <f t="shared" si="20"/>
        <v>#DIV/0!</v>
      </c>
      <c r="BJ72" s="545">
        <f>SUMIFS('Faturamento NNE'!$I$2:$I$707,'Faturamento NNE'!$E$2:$E$707,'Infos Relatório'!$B$2,'Faturamento NNE'!$F$2:$F$707,'Infos Relatório'!$B72,'Faturamento NNE'!$AA$2:$AA$707,'Infos Relatório'!BE$1)</f>
        <v>0</v>
      </c>
      <c r="BK72" s="541">
        <f>COUNTIFS('Faturamento NNE'!$E$2:$E$707,'Infos Relatório'!$B$2,'Faturamento NNE'!$F$2:$F$707,'Infos Relatório'!$B72,'Faturamento NNE'!$AA$2:$AA$707,'Infos Relatório'!BK$1)</f>
        <v>0</v>
      </c>
      <c r="BL72" s="542">
        <f>SUMIFS('Faturamento NNE'!$H$2:$H$707,'Faturamento NNE'!$E$2:$E$707,'Infos Relatório'!$B$2,'Faturamento NNE'!$F$2:$F$707,'Infos Relatório'!$B72,'Faturamento NNE'!$AA$2:$AA$707,'Infos Relatório'!BK$1)</f>
        <v>0</v>
      </c>
      <c r="BM72" s="542">
        <f>SUMIFS('Faturamento NNE'!$K$2:$K$707,'Faturamento NNE'!$E$2:$E$707,'Infos Relatório'!$B$2,'Faturamento NNE'!$F$2:$F$707,'Infos Relatório'!$B72,'Faturamento NNE'!$AA$2:$AA$707,'Infos Relatório'!BK$1)</f>
        <v>0</v>
      </c>
      <c r="BN72" s="546">
        <f>SUMIFS('Faturamento NNE'!$P$2:$P$707,'Faturamento NNE'!$E$2:$E$707,'Infos Relatório'!$B$2,'Faturamento NNE'!$F$2:$F$707,'Infos Relatório'!$B72,'Faturamento NNE'!$AA$2:$AA$707,'Infos Relatório'!BK$1,'Faturamento NNE'!$U$2:$U$707,"Sim")+SUMIFS('Faturamento NNE'!$Q$2:$Q$707,'Faturamento NNE'!$E$2:$E$707,'Infos Relatório'!$B$2,'Faturamento NNE'!$F$2:$F$707,'Infos Relatório'!$B72,'Faturamento NNE'!$AA$2:$AA$707,'Infos Relatório'!BK$1,'Faturamento NNE'!$U$2:$U$707,"Sim")</f>
        <v>0</v>
      </c>
      <c r="BO72" s="227" t="e">
        <f t="shared" si="21"/>
        <v>#DIV/0!</v>
      </c>
      <c r="BP72" s="545">
        <f>SUMIFS('Faturamento NNE'!$I$2:$I$707,'Faturamento NNE'!$E$2:$E$707,'Infos Relatório'!$B$2,'Faturamento NNE'!$F$2:$F$707,'Infos Relatório'!$B72,'Faturamento NNE'!$AA$2:$AA$707,'Infos Relatório'!BK$1)</f>
        <v>0</v>
      </c>
      <c r="BQ72" s="541">
        <f>COUNTIFS('Faturamento NNE'!$E$2:$E$707,'Infos Relatório'!$B$2,'Faturamento NNE'!$F$2:$F$707,'Infos Relatório'!$B72,'Faturamento NNE'!$AA$2:$AA$707,'Infos Relatório'!BQ$1)</f>
        <v>0</v>
      </c>
      <c r="BR72" s="542">
        <f>SUMIFS('Faturamento NNE'!$H$2:$H$707,'Faturamento NNE'!$E$2:$E$707,'Infos Relatório'!$B$2,'Faturamento NNE'!$F$2:$F$707,'Infos Relatório'!$B72,'Faturamento NNE'!$AA$2:$AA$707,'Infos Relatório'!BQ$1)</f>
        <v>0</v>
      </c>
      <c r="BS72" s="542">
        <f>SUMIFS('Faturamento NNE'!$K$2:$K$707,'Faturamento NNE'!$E$2:$E$707,'Infos Relatório'!$B$2,'Faturamento NNE'!$F$2:$F$707,'Infos Relatório'!$B72,'Faturamento NNE'!$AA$2:$AA$707,'Infos Relatório'!BQ$1)</f>
        <v>0</v>
      </c>
      <c r="BT72" s="546">
        <f>SUMIFS('Faturamento NNE'!$P$2:$P$707,'Faturamento NNE'!$E$2:$E$707,'Infos Relatório'!$B$2,'Faturamento NNE'!$F$2:$F$707,'Infos Relatório'!$B72,'Faturamento NNE'!$AA$2:$AA$707,'Infos Relatório'!BQ$1,'Faturamento NNE'!$U$2:$U$707,"Sim")+SUMIFS('Faturamento NNE'!$Q$2:$Q$707,'Faturamento NNE'!$E$2:$E$707,'Infos Relatório'!$B$2,'Faturamento NNE'!$F$2:$F$707,'Infos Relatório'!$B72,'Faturamento NNE'!$AA$2:$AA$707,'Infos Relatório'!BQ$1,'Faturamento NNE'!$U$2:$U$707,"Sim")</f>
        <v>0</v>
      </c>
      <c r="BU72" s="227" t="e">
        <f t="shared" si="22"/>
        <v>#DIV/0!</v>
      </c>
      <c r="BV72" s="545">
        <f>SUMIFS('Faturamento NNE'!$I$2:$I$707,'Faturamento NNE'!$E$2:$E$707,'Infos Relatório'!$B$2,'Faturamento NNE'!$F$2:$F$707,'Infos Relatório'!$B72,'Faturamento NNE'!$AA$2:$AA$707,'Infos Relatório'!BQ$1)</f>
        <v>0</v>
      </c>
    </row>
    <row r="73" spans="2:74">
      <c r="B73" s="217" t="s">
        <v>200</v>
      </c>
      <c r="C73" s="541">
        <f>COUNTIFS('Faturamento NNE'!$E$2:$E$707,'Infos Relatório'!$B$2,'Faturamento NNE'!$F$2:$F$707,'Infos Relatório'!$B73,'Faturamento NNE'!$AA$2:$AA$707,'Infos Relatório'!C$1)</f>
        <v>0</v>
      </c>
      <c r="D73" s="542">
        <f>SUMIFS('Faturamento NNE'!$H$2:$H$707,'Faturamento NNE'!$E$2:$E$707,'Infos Relatório'!$B$2,'Faturamento NNE'!$F$2:$F$707,'Infos Relatório'!$B73,'Faturamento NNE'!$AA$2:$AA$707,'Infos Relatório'!C$1)</f>
        <v>0</v>
      </c>
      <c r="E73" s="543">
        <f>SUMIFS('Faturamento NNE'!$K$2:$K$707,'Faturamento NNE'!$E$2:$E$707,'Infos Relatório'!$B$2,'Faturamento NNE'!$F$2:$F$707,'Infos Relatório'!$B73,'Faturamento NNE'!$AA$2:$AA$707,'Infos Relatório'!C$1)</f>
        <v>0</v>
      </c>
      <c r="F73" s="544">
        <f>SUMIFS('Faturamento NNE'!$P$2:$P$707,'Faturamento NNE'!$E$2:$E$707,'Infos Relatório'!$B$2,'Faturamento NNE'!$F$2:$F$707,'Infos Relatório'!$B73,'Faturamento NNE'!$AA$2:$AA$707,'Infos Relatório'!C$1,'Faturamento NNE'!$U$2:$U$707,"Sim")+SUMIFS('Faturamento NNE'!$Q$2:$Q$707,'Faturamento NNE'!$E$2:$E$707,'Infos Relatório'!$B$2,'Faturamento NNE'!$F$2:$F$707,'Infos Relatório'!$B73,'Faturamento NNE'!$AA$2:$AA$707,'Infos Relatório'!C$1,'Faturamento NNE'!$U$2:$U$707,"Sim")</f>
        <v>0</v>
      </c>
      <c r="G73" s="283" t="e">
        <f t="shared" si="23"/>
        <v>#DIV/0!</v>
      </c>
      <c r="H73" s="545">
        <f>SUMIFS('Faturamento NNE'!$I$2:$I$707,'Faturamento NNE'!$E$2:$E$707,'Infos Relatório'!$B$2,'Faturamento NNE'!$F$2:$F$707,'Infos Relatório'!$B73,'Faturamento NNE'!$AA$2:$AA$707,'Infos Relatório'!C$1)</f>
        <v>0</v>
      </c>
      <c r="I73" s="541">
        <f>COUNTIFS('Faturamento NNE'!$E$2:$E$707,'Infos Relatório'!$B$2,'Faturamento NNE'!$F$2:$F$707,'Infos Relatório'!$B73,'Faturamento NNE'!$AA$2:$AA$707,'Infos Relatório'!I$1)</f>
        <v>0</v>
      </c>
      <c r="J73" s="542">
        <f>SUMIFS('Faturamento NNE'!$H$2:$H$707,'Faturamento NNE'!$E$2:$E$707,'Infos Relatório'!$B$2,'Faturamento NNE'!$F$2:$F$707,'Infos Relatório'!$B73,'Faturamento NNE'!$AA$2:$AA$707,'Infos Relatório'!I$1)</f>
        <v>0</v>
      </c>
      <c r="K73" s="543">
        <f>SUMIFS('Faturamento NNE'!$K$2:$K$707,'Faturamento NNE'!$E$2:$E$707,'Infos Relatório'!$B$2,'Faturamento NNE'!$F$2:$F$707,'Infos Relatório'!$B73,'Faturamento NNE'!$AA$2:$AA$707,'Infos Relatório'!I$1)</f>
        <v>0</v>
      </c>
      <c r="L73" s="544">
        <f>SUMIFS('Faturamento NNE'!$P$2:$P$707,'Faturamento NNE'!$E$2:$E$707,'Infos Relatório'!$B$2,'Faturamento NNE'!$F$2:$F$707,'Infos Relatório'!$B73,'Faturamento NNE'!$AA$2:$AA$707,'Infos Relatório'!I$1,'Faturamento NNE'!$U$2:$U$707,"Sim")+SUMIFS('Faturamento NNE'!$Q$2:$Q$707,'Faturamento NNE'!$E$2:$E$707,'Infos Relatório'!$B$2,'Faturamento NNE'!$F$2:$F$707,'Infos Relatório'!$B73,'Faturamento NNE'!$AA$2:$AA$707,'Infos Relatório'!I$1,'Faturamento NNE'!$U$2:$U$707,"Sim")</f>
        <v>0</v>
      </c>
      <c r="M73" s="283" t="e">
        <f t="shared" si="12"/>
        <v>#DIV/0!</v>
      </c>
      <c r="N73" s="545">
        <f>SUMIFS('Faturamento NNE'!$I$2:$I$707,'Faturamento NNE'!$E$2:$E$707,'Infos Relatório'!$B$2,'Faturamento NNE'!$F$2:$F$707,'Infos Relatório'!$B73,'Faturamento NNE'!$AA$2:$AA$707,'Infos Relatório'!I$1)</f>
        <v>0</v>
      </c>
      <c r="O73" s="541">
        <f>COUNTIFS('Faturamento NNE'!$E$2:$E$707,'Infos Relatório'!$B$2,'Faturamento NNE'!$F$2:$F$707,'Infos Relatório'!$B73,'Faturamento NNE'!$AA$2:$AA$707,'Infos Relatório'!O$1)</f>
        <v>0</v>
      </c>
      <c r="P73" s="542">
        <f>SUMIFS('Faturamento NNE'!$H$2:$H$707,'Faturamento NNE'!$E$2:$E$707,'Infos Relatório'!$B$2,'Faturamento NNE'!$F$2:$F$707,'Infos Relatório'!$B73,'Faturamento NNE'!$AA$2:$AA$707,'Infos Relatório'!O$1)</f>
        <v>0</v>
      </c>
      <c r="Q73" s="542">
        <f>SUMIFS('Faturamento NNE'!$K$2:$K$707,'Faturamento NNE'!$E$2:$E$707,'Infos Relatório'!$B$2,'Faturamento NNE'!$F$2:$F$707,'Infos Relatório'!$B73,'Faturamento NNE'!$AA$2:$AA$707,'Infos Relatório'!O$1)</f>
        <v>0</v>
      </c>
      <c r="R73" s="546">
        <f>SUMIFS('Faturamento NNE'!$P$2:$P$707,'Faturamento NNE'!$E$2:$E$707,'Infos Relatório'!$B$2,'Faturamento NNE'!$F$2:$F$707,'Infos Relatório'!$B73,'Faturamento NNE'!$AA$2:$AA$707,'Infos Relatório'!O$1,'Faturamento NNE'!$U$2:$U$707,"Sim")+SUMIFS('Faturamento NNE'!$Q$2:$Q$707,'Faturamento NNE'!$E$2:$E$707,'Infos Relatório'!$B$2,'Faturamento NNE'!$F$2:$F$707,'Infos Relatório'!$B73,'Faturamento NNE'!$AA$2:$AA$707,'Infos Relatório'!O$1,'Faturamento NNE'!$U$2:$U$707,"Sim")</f>
        <v>0</v>
      </c>
      <c r="S73" s="227" t="e">
        <f t="shared" si="13"/>
        <v>#DIV/0!</v>
      </c>
      <c r="T73" s="545">
        <f>SUMIFS('Faturamento NNE'!$I$2:$I$707,'Faturamento NNE'!$E$2:$E$707,'Infos Relatório'!$B$2,'Faturamento NNE'!$F$2:$F$707,'Infos Relatório'!$B73,'Faturamento NNE'!$AA$2:$AA$707,'Infos Relatório'!O$1)</f>
        <v>0</v>
      </c>
      <c r="U73" s="541">
        <f>COUNTIFS('Faturamento NNE'!$E$2:$E$707,'Infos Relatório'!$B$2,'Faturamento NNE'!$F$2:$F$707,'Infos Relatório'!$B73,'Faturamento NNE'!$AA$2:$AA$707,'Infos Relatório'!U$1)</f>
        <v>0</v>
      </c>
      <c r="V73" s="542">
        <f>SUMIFS('Faturamento NNE'!$H$2:$H$707,'Faturamento NNE'!$E$2:$E$707,'Infos Relatório'!$B$2,'Faturamento NNE'!$F$2:$F$707,'Infos Relatório'!$B73,'Faturamento NNE'!$AA$2:$AA$707,'Infos Relatório'!U$1)</f>
        <v>0</v>
      </c>
      <c r="W73" s="542">
        <f>SUMIFS('Faturamento NNE'!$K$2:$K$707,'Faturamento NNE'!$E$2:$E$707,'Infos Relatório'!$B$2,'Faturamento NNE'!$F$2:$F$707,'Infos Relatório'!$B73,'Faturamento NNE'!$AA$2:$AA$707,'Infos Relatório'!U$1)</f>
        <v>0</v>
      </c>
      <c r="X73" s="546">
        <f>SUMIFS('Faturamento NNE'!$P$2:$P$707,'Faturamento NNE'!$E$2:$E$707,'Infos Relatório'!$B$2,'Faturamento NNE'!$F$2:$F$707,'Infos Relatório'!$B73,'Faturamento NNE'!$AA$2:$AA$707,'Infos Relatório'!U$1,'Faturamento NNE'!$U$2:$U$707,"Sim")+SUMIFS('Faturamento NNE'!$Q$2:$Q$707,'Faturamento NNE'!$E$2:$E$707,'Infos Relatório'!$B$2,'Faturamento NNE'!$F$2:$F$707,'Infos Relatório'!$B73,'Faturamento NNE'!$AA$2:$AA$707,'Infos Relatório'!U$1,'Faturamento NNE'!$U$2:$U$707,"Sim")</f>
        <v>0</v>
      </c>
      <c r="Y73" s="227" t="e">
        <f t="shared" si="14"/>
        <v>#DIV/0!</v>
      </c>
      <c r="Z73" s="545">
        <f>SUMIFS('Faturamento NNE'!$I$2:$I$707,'Faturamento NNE'!$E$2:$E$707,'Infos Relatório'!$B$2,'Faturamento NNE'!$F$2:$F$707,'Infos Relatório'!$B73,'Faturamento NNE'!$AA$2:$AA$707,'Infos Relatório'!U$1)</f>
        <v>0</v>
      </c>
      <c r="AA73" s="541">
        <f>COUNTIFS('Faturamento NNE'!$E$2:$E$707,'Infos Relatório'!$B$2,'Faturamento NNE'!$F$2:$F$707,'Infos Relatório'!$B73,'Faturamento NNE'!$AA$2:$AA$707,'Infos Relatório'!AA$1)</f>
        <v>0</v>
      </c>
      <c r="AB73" s="542">
        <f>SUMIFS('Faturamento NNE'!$H$2:$H$707,'Faturamento NNE'!$E$2:$E$707,'Infos Relatório'!$B$2,'Faturamento NNE'!$F$2:$F$707,'Infos Relatório'!$B73,'Faturamento NNE'!$AA$2:$AA$707,'Infos Relatório'!AA$1)</f>
        <v>0</v>
      </c>
      <c r="AC73" s="542">
        <f>SUMIFS('Faturamento NNE'!$K$2:$K$707,'Faturamento NNE'!$E$2:$E$707,'Infos Relatório'!$B$2,'Faturamento NNE'!$F$2:$F$707,'Infos Relatório'!$B73,'Faturamento NNE'!$AA$2:$AA$707,'Infos Relatório'!AA$1)</f>
        <v>0</v>
      </c>
      <c r="AD73" s="546">
        <f>SUMIFS('Faturamento NNE'!$P$2:$P$707,'Faturamento NNE'!$E$2:$E$707,'Infos Relatório'!$B$2,'Faturamento NNE'!$F$2:$F$707,'Infos Relatório'!$B73,'Faturamento NNE'!$AA$2:$AA$707,'Infos Relatório'!AA$1,'Faturamento NNE'!$U$2:$U$707,"Sim")+SUMIFS('Faturamento NNE'!$Q$2:$Q$707,'Faturamento NNE'!$E$2:$E$707,'Infos Relatório'!$B$2,'Faturamento NNE'!$F$2:$F$707,'Infos Relatório'!$B73,'Faturamento NNE'!$AA$2:$AA$707,'Infos Relatório'!AA$1,'Faturamento NNE'!$U$2:$U$707,"Sim")</f>
        <v>0</v>
      </c>
      <c r="AE73" s="227" t="e">
        <f t="shared" si="15"/>
        <v>#DIV/0!</v>
      </c>
      <c r="AF73" s="545">
        <f>SUMIFS('Faturamento NNE'!$I$2:$I$707,'Faturamento NNE'!$E$2:$E$707,'Infos Relatório'!$B$2,'Faturamento NNE'!$F$2:$F$707,'Infos Relatório'!$B73,'Faturamento NNE'!$AA$2:$AA$707,'Infos Relatório'!AA$1)</f>
        <v>0</v>
      </c>
      <c r="AG73" s="541">
        <f>COUNTIFS('Faturamento NNE'!$E$2:$E$707,'Infos Relatório'!$B$2,'Faturamento NNE'!$F$2:$F$707,'Infos Relatório'!$B73,'Faturamento NNE'!$AA$2:$AA$707,'Infos Relatório'!AG$1)</f>
        <v>0</v>
      </c>
      <c r="AH73" s="542">
        <f>SUMIFS('Faturamento NNE'!$H$2:$H$707,'Faturamento NNE'!$E$2:$E$707,'Infos Relatório'!$B$2,'Faturamento NNE'!$F$2:$F$707,'Infos Relatório'!$B73,'Faturamento NNE'!$AA$2:$AA$707,'Infos Relatório'!AG$1)</f>
        <v>0</v>
      </c>
      <c r="AI73" s="542">
        <f>SUMIFS('Faturamento NNE'!$K$2:$K$707,'Faturamento NNE'!$E$2:$E$707,'Infos Relatório'!$B$2,'Faturamento NNE'!$F$2:$F$707,'Infos Relatório'!$B73,'Faturamento NNE'!$AA$2:$AA$707,'Infos Relatório'!AG$1)</f>
        <v>0</v>
      </c>
      <c r="AJ73" s="546">
        <f>SUMIFS('Faturamento NNE'!$P$2:$P$707,'Faturamento NNE'!$E$2:$E$707,'Infos Relatório'!$B$2,'Faturamento NNE'!$F$2:$F$707,'Infos Relatório'!$B73,'Faturamento NNE'!$AA$2:$AA$707,'Infos Relatório'!AG$1,'Faturamento NNE'!$U$2:$U$707,"Sim")+SUMIFS('Faturamento NNE'!$Q$2:$Q$707,'Faturamento NNE'!$E$2:$E$707,'Infos Relatório'!$B$2,'Faturamento NNE'!$F$2:$F$707,'Infos Relatório'!$B73,'Faturamento NNE'!$AA$2:$AA$707,'Infos Relatório'!AG$1,'Faturamento NNE'!$U$2:$U$707,"Sim")</f>
        <v>0</v>
      </c>
      <c r="AK73" s="227" t="e">
        <f t="shared" si="16"/>
        <v>#DIV/0!</v>
      </c>
      <c r="AL73" s="545">
        <f>SUMIFS('Faturamento NNE'!$I$2:$I$707,'Faturamento NNE'!$E$2:$E$707,'Infos Relatório'!$B$2,'Faturamento NNE'!$F$2:$F$707,'Infos Relatório'!$B73,'Faturamento NNE'!$AA$2:$AA$707,'Infos Relatório'!AG$1)</f>
        <v>0</v>
      </c>
      <c r="AM73" s="541">
        <f>COUNTIFS('Faturamento NNE'!$E$2:$E$707,'Infos Relatório'!$B$2,'Faturamento NNE'!$F$2:$F$707,'Infos Relatório'!$B73,'Faturamento NNE'!$AA$2:$AA$707,'Infos Relatório'!AM$1)</f>
        <v>0</v>
      </c>
      <c r="AN73" s="542">
        <f>SUMIFS('Faturamento NNE'!$H$2:$H$707,'Faturamento NNE'!$E$2:$E$707,'Infos Relatório'!$B$2,'Faturamento NNE'!$F$2:$F$707,'Infos Relatório'!$B73,'Faturamento NNE'!$AA$2:$AA$707,'Infos Relatório'!AM$1)</f>
        <v>0</v>
      </c>
      <c r="AO73" s="542">
        <f>SUMIFS('Faturamento NNE'!$K$2:$K$707,'Faturamento NNE'!$E$2:$E$707,'Infos Relatório'!$B$2,'Faturamento NNE'!$F$2:$F$707,'Infos Relatório'!$B73,'Faturamento NNE'!$AA$2:$AA$707,'Infos Relatório'!AM$1)</f>
        <v>0</v>
      </c>
      <c r="AP73" s="546">
        <f>SUMIFS('Faturamento NNE'!$P$2:$P$707,'Faturamento NNE'!$E$2:$E$707,'Infos Relatório'!$B$2,'Faturamento NNE'!$F$2:$F$707,'Infos Relatório'!$B73,'Faturamento NNE'!$AA$2:$AA$707,'Infos Relatório'!AM$1,'Faturamento NNE'!$U$2:$U$707,"Sim")+SUMIFS('Faturamento NNE'!$Q$2:$Q$707,'Faturamento NNE'!$E$2:$E$707,'Infos Relatório'!$B$2,'Faturamento NNE'!$F$2:$F$707,'Infos Relatório'!$B73,'Faturamento NNE'!$AA$2:$AA$707,'Infos Relatório'!AM$1,'Faturamento NNE'!$U$2:$U$707,"Sim")</f>
        <v>0</v>
      </c>
      <c r="AQ73" s="227" t="e">
        <f t="shared" si="17"/>
        <v>#DIV/0!</v>
      </c>
      <c r="AR73" s="545">
        <f>SUMIFS('Faturamento NNE'!$I$2:$I$707,'Faturamento NNE'!$E$2:$E$707,'Infos Relatório'!$B$2,'Faturamento NNE'!$F$2:$F$707,'Infos Relatório'!$B73,'Faturamento NNE'!$AA$2:$AA$707,'Infos Relatório'!AM$1)</f>
        <v>0</v>
      </c>
      <c r="AS73" s="541">
        <f>COUNTIFS('Faturamento NNE'!$E$2:$E$707,'Infos Relatório'!$B$2,'Faturamento NNE'!$F$2:$F$707,'Infos Relatório'!$B73,'Faturamento NNE'!$AA$2:$AA$707,'Infos Relatório'!AS$1)</f>
        <v>0</v>
      </c>
      <c r="AT73" s="542">
        <f>SUMIFS('Faturamento NNE'!$H$2:$H$707,'Faturamento NNE'!$E$2:$E$707,'Infos Relatório'!$B$2,'Faturamento NNE'!$F$2:$F$707,'Infos Relatório'!$B73,'Faturamento NNE'!$AA$2:$AA$707,'Infos Relatório'!AS$1)</f>
        <v>0</v>
      </c>
      <c r="AU73" s="542">
        <f>SUMIFS('Faturamento NNE'!$K$2:$K$707,'Faturamento NNE'!$E$2:$E$707,'Infos Relatório'!$B$2,'Faturamento NNE'!$F$2:$F$707,'Infos Relatório'!$B73,'Faturamento NNE'!$AA$2:$AA$707,'Infos Relatório'!AS$1)</f>
        <v>0</v>
      </c>
      <c r="AV73" s="546">
        <f>SUMIFS('Faturamento NNE'!$P$2:$P$707,'Faturamento NNE'!$E$2:$E$707,'Infos Relatório'!$B$2,'Faturamento NNE'!$F$2:$F$707,'Infos Relatório'!$B73,'Faturamento NNE'!$AA$2:$AA$707,'Infos Relatório'!AS$1,'Faturamento NNE'!$U$2:$U$707,"Sim")+SUMIFS('Faturamento NNE'!$Q$2:$Q$707,'Faturamento NNE'!$E$2:$E$707,'Infos Relatório'!$B$2,'Faturamento NNE'!$F$2:$F$707,'Infos Relatório'!$B73,'Faturamento NNE'!$AA$2:$AA$707,'Infos Relatório'!AS$1,'Faturamento NNE'!$U$2:$U$707,"Sim")</f>
        <v>0</v>
      </c>
      <c r="AW73" s="227" t="e">
        <f t="shared" si="18"/>
        <v>#DIV/0!</v>
      </c>
      <c r="AX73" s="545">
        <f>SUMIFS('Faturamento NNE'!$I$2:$I$707,'Faturamento NNE'!$E$2:$E$707,'Infos Relatório'!$B$2,'Faturamento NNE'!$F$2:$F$707,'Infos Relatório'!$B73,'Faturamento NNE'!$AA$2:$AA$707,'Infos Relatório'!AS$1)</f>
        <v>0</v>
      </c>
      <c r="AY73" s="541">
        <f>COUNTIFS('Faturamento NNE'!$E$2:$E$707,'Infos Relatório'!$B$2,'Faturamento NNE'!$F$2:$F$707,'Infos Relatório'!$B73,'Faturamento NNE'!$AA$2:$AA$707,'Infos Relatório'!AY$1)</f>
        <v>0</v>
      </c>
      <c r="AZ73" s="542">
        <f>SUMIFS('Faturamento NNE'!$H$2:$H$707,'Faturamento NNE'!$E$2:$E$707,'Infos Relatório'!$B$2,'Faturamento NNE'!$F$2:$F$707,'Infos Relatório'!$B73,'Faturamento NNE'!$AA$2:$AA$707,'Infos Relatório'!AY$1)</f>
        <v>0</v>
      </c>
      <c r="BA73" s="542">
        <f>SUMIFS('Faturamento NNE'!$K$2:$K$707,'Faturamento NNE'!$E$2:$E$707,'Infos Relatório'!$B$2,'Faturamento NNE'!$F$2:$F$707,'Infos Relatório'!$B73,'Faturamento NNE'!$AA$2:$AA$707,'Infos Relatório'!AY$1)</f>
        <v>0</v>
      </c>
      <c r="BB73" s="546">
        <f>SUMIFS('Faturamento NNE'!$P$2:$P$707,'Faturamento NNE'!$E$2:$E$707,'Infos Relatório'!$B$2,'Faturamento NNE'!$F$2:$F$707,'Infos Relatório'!$B73,'Faturamento NNE'!$AA$2:$AA$707,'Infos Relatório'!AY$1,'Faturamento NNE'!$U$2:$U$707,"Sim")+SUMIFS('Faturamento NNE'!$Q$2:$Q$707,'Faturamento NNE'!$E$2:$E$707,'Infos Relatório'!$B$2,'Faturamento NNE'!$F$2:$F$707,'Infos Relatório'!$B73,'Faturamento NNE'!$AA$2:$AA$707,'Infos Relatório'!AY$1,'Faturamento NNE'!$U$2:$U$707,"Sim")</f>
        <v>0</v>
      </c>
      <c r="BC73" s="227" t="e">
        <f t="shared" si="19"/>
        <v>#DIV/0!</v>
      </c>
      <c r="BD73" s="545">
        <f>SUMIFS('Faturamento NNE'!$I$2:$I$707,'Faturamento NNE'!$E$2:$E$707,'Infos Relatório'!$B$2,'Faturamento NNE'!$F$2:$F$707,'Infos Relatório'!$B73,'Faturamento NNE'!$AA$2:$AA$707,'Infos Relatório'!AY$1)</f>
        <v>0</v>
      </c>
      <c r="BE73" s="541">
        <f>COUNTIFS('Faturamento NNE'!$E$2:$E$707,'Infos Relatório'!$B$2,'Faturamento NNE'!$F$2:$F$707,'Infos Relatório'!$B73,'Faturamento NNE'!$AA$2:$AA$707,'Infos Relatório'!BE$1)</f>
        <v>0</v>
      </c>
      <c r="BF73" s="542">
        <f>SUMIFS('Faturamento NNE'!$H$2:$H$707,'Faturamento NNE'!$E$2:$E$707,'Infos Relatório'!$B$2,'Faturamento NNE'!$F$2:$F$707,'Infos Relatório'!$B73,'Faturamento NNE'!$AA$2:$AA$707,'Infos Relatório'!BE$1)</f>
        <v>0</v>
      </c>
      <c r="BG73" s="542">
        <f>SUMIFS('Faturamento NNE'!$K$2:$K$707,'Faturamento NNE'!$E$2:$E$707,'Infos Relatório'!$B$2,'Faturamento NNE'!$F$2:$F$707,'Infos Relatório'!$B73,'Faturamento NNE'!$AA$2:$AA$707,'Infos Relatório'!BE$1)</f>
        <v>0</v>
      </c>
      <c r="BH73" s="546">
        <f>SUMIFS('Faturamento NNE'!$P$2:$P$707,'Faturamento NNE'!$E$2:$E$707,'Infos Relatório'!$B$2,'Faturamento NNE'!$F$2:$F$707,'Infos Relatório'!$B73,'Faturamento NNE'!$AA$2:$AA$707,'Infos Relatório'!BE$1,'Faturamento NNE'!$U$2:$U$707,"Sim")+SUMIFS('Faturamento NNE'!$Q$2:$Q$707,'Faturamento NNE'!$E$2:$E$707,'Infos Relatório'!$B$2,'Faturamento NNE'!$F$2:$F$707,'Infos Relatório'!$B73,'Faturamento NNE'!$AA$2:$AA$707,'Infos Relatório'!BE$1,'Faturamento NNE'!$U$2:$U$707,"Sim")</f>
        <v>0</v>
      </c>
      <c r="BI73" s="227" t="e">
        <f t="shared" si="20"/>
        <v>#DIV/0!</v>
      </c>
      <c r="BJ73" s="545">
        <f>SUMIFS('Faturamento NNE'!$I$2:$I$707,'Faturamento NNE'!$E$2:$E$707,'Infos Relatório'!$B$2,'Faturamento NNE'!$F$2:$F$707,'Infos Relatório'!$B73,'Faturamento NNE'!$AA$2:$AA$707,'Infos Relatório'!BE$1)</f>
        <v>0</v>
      </c>
      <c r="BK73" s="541">
        <f>COUNTIFS('Faturamento NNE'!$E$2:$E$707,'Infos Relatório'!$B$2,'Faturamento NNE'!$F$2:$F$707,'Infos Relatório'!$B73,'Faturamento NNE'!$AA$2:$AA$707,'Infos Relatório'!BK$1)</f>
        <v>0</v>
      </c>
      <c r="BL73" s="542">
        <f>SUMIFS('Faturamento NNE'!$H$2:$H$707,'Faturamento NNE'!$E$2:$E$707,'Infos Relatório'!$B$2,'Faturamento NNE'!$F$2:$F$707,'Infos Relatório'!$B73,'Faturamento NNE'!$AA$2:$AA$707,'Infos Relatório'!BK$1)</f>
        <v>0</v>
      </c>
      <c r="BM73" s="542">
        <f>SUMIFS('Faturamento NNE'!$K$2:$K$707,'Faturamento NNE'!$E$2:$E$707,'Infos Relatório'!$B$2,'Faturamento NNE'!$F$2:$F$707,'Infos Relatório'!$B73,'Faturamento NNE'!$AA$2:$AA$707,'Infos Relatório'!BK$1)</f>
        <v>0</v>
      </c>
      <c r="BN73" s="546">
        <f>SUMIFS('Faturamento NNE'!$P$2:$P$707,'Faturamento NNE'!$E$2:$E$707,'Infos Relatório'!$B$2,'Faturamento NNE'!$F$2:$F$707,'Infos Relatório'!$B73,'Faturamento NNE'!$AA$2:$AA$707,'Infos Relatório'!BK$1,'Faturamento NNE'!$U$2:$U$707,"Sim")+SUMIFS('Faturamento NNE'!$Q$2:$Q$707,'Faturamento NNE'!$E$2:$E$707,'Infos Relatório'!$B$2,'Faturamento NNE'!$F$2:$F$707,'Infos Relatório'!$B73,'Faturamento NNE'!$AA$2:$AA$707,'Infos Relatório'!BK$1,'Faturamento NNE'!$U$2:$U$707,"Sim")</f>
        <v>0</v>
      </c>
      <c r="BO73" s="227" t="e">
        <f t="shared" si="21"/>
        <v>#DIV/0!</v>
      </c>
      <c r="BP73" s="545">
        <f>SUMIFS('Faturamento NNE'!$I$2:$I$707,'Faturamento NNE'!$E$2:$E$707,'Infos Relatório'!$B$2,'Faturamento NNE'!$F$2:$F$707,'Infos Relatório'!$B73,'Faturamento NNE'!$AA$2:$AA$707,'Infos Relatório'!BK$1)</f>
        <v>0</v>
      </c>
      <c r="BQ73" s="541">
        <f>COUNTIFS('Faturamento NNE'!$E$2:$E$707,'Infos Relatório'!$B$2,'Faturamento NNE'!$F$2:$F$707,'Infos Relatório'!$B73,'Faturamento NNE'!$AA$2:$AA$707,'Infos Relatório'!BQ$1)</f>
        <v>0</v>
      </c>
      <c r="BR73" s="542">
        <f>SUMIFS('Faturamento NNE'!$H$2:$H$707,'Faturamento NNE'!$E$2:$E$707,'Infos Relatório'!$B$2,'Faturamento NNE'!$F$2:$F$707,'Infos Relatório'!$B73,'Faturamento NNE'!$AA$2:$AA$707,'Infos Relatório'!BQ$1)</f>
        <v>0</v>
      </c>
      <c r="BS73" s="542">
        <f>SUMIFS('Faturamento NNE'!$K$2:$K$707,'Faturamento NNE'!$E$2:$E$707,'Infos Relatório'!$B$2,'Faturamento NNE'!$F$2:$F$707,'Infos Relatório'!$B73,'Faturamento NNE'!$AA$2:$AA$707,'Infos Relatório'!BQ$1)</f>
        <v>0</v>
      </c>
      <c r="BT73" s="546">
        <f>SUMIFS('Faturamento NNE'!$P$2:$P$707,'Faturamento NNE'!$E$2:$E$707,'Infos Relatório'!$B$2,'Faturamento NNE'!$F$2:$F$707,'Infos Relatório'!$B73,'Faturamento NNE'!$AA$2:$AA$707,'Infos Relatório'!BQ$1,'Faturamento NNE'!$U$2:$U$707,"Sim")+SUMIFS('Faturamento NNE'!$Q$2:$Q$707,'Faturamento NNE'!$E$2:$E$707,'Infos Relatório'!$B$2,'Faturamento NNE'!$F$2:$F$707,'Infos Relatório'!$B73,'Faturamento NNE'!$AA$2:$AA$707,'Infos Relatório'!BQ$1,'Faturamento NNE'!$U$2:$U$707,"Sim")</f>
        <v>0</v>
      </c>
      <c r="BU73" s="227" t="e">
        <f t="shared" si="22"/>
        <v>#DIV/0!</v>
      </c>
      <c r="BV73" s="545">
        <f>SUMIFS('Faturamento NNE'!$I$2:$I$707,'Faturamento NNE'!$E$2:$E$707,'Infos Relatório'!$B$2,'Faturamento NNE'!$F$2:$F$707,'Infos Relatório'!$B73,'Faturamento NNE'!$AA$2:$AA$707,'Infos Relatório'!BQ$1)</f>
        <v>0</v>
      </c>
    </row>
    <row r="74" spans="2:74">
      <c r="B74" s="217" t="s">
        <v>201</v>
      </c>
      <c r="C74" s="541">
        <f>COUNTIFS('Faturamento NNE'!$E$2:$E$707,'Infos Relatório'!$B$2,'Faturamento NNE'!$F$2:$F$707,'Infos Relatório'!$B74,'Faturamento NNE'!$AA$2:$AA$707,'Infos Relatório'!C$1)</f>
        <v>0</v>
      </c>
      <c r="D74" s="542">
        <f>SUMIFS('Faturamento NNE'!$H$2:$H$707,'Faturamento NNE'!$E$2:$E$707,'Infos Relatório'!$B$2,'Faturamento NNE'!$F$2:$F$707,'Infos Relatório'!$B74,'Faturamento NNE'!$AA$2:$AA$707,'Infos Relatório'!C$1)</f>
        <v>0</v>
      </c>
      <c r="E74" s="543">
        <f>SUMIFS('Faturamento NNE'!$K$2:$K$707,'Faturamento NNE'!$E$2:$E$707,'Infos Relatório'!$B$2,'Faturamento NNE'!$F$2:$F$707,'Infos Relatório'!$B74,'Faturamento NNE'!$AA$2:$AA$707,'Infos Relatório'!C$1)</f>
        <v>0</v>
      </c>
      <c r="F74" s="544">
        <f>SUMIFS('Faturamento NNE'!$P$2:$P$707,'Faturamento NNE'!$E$2:$E$707,'Infos Relatório'!$B$2,'Faturamento NNE'!$F$2:$F$707,'Infos Relatório'!$B74,'Faturamento NNE'!$AA$2:$AA$707,'Infos Relatório'!C$1,'Faturamento NNE'!$U$2:$U$707,"Sim")+SUMIFS('Faturamento NNE'!$Q$2:$Q$707,'Faturamento NNE'!$E$2:$E$707,'Infos Relatório'!$B$2,'Faturamento NNE'!$F$2:$F$707,'Infos Relatório'!$B74,'Faturamento NNE'!$AA$2:$AA$707,'Infos Relatório'!C$1,'Faturamento NNE'!$U$2:$U$707,"Sim")</f>
        <v>0</v>
      </c>
      <c r="G74" s="283" t="e">
        <f t="shared" si="23"/>
        <v>#DIV/0!</v>
      </c>
      <c r="H74" s="545">
        <f>SUMIFS('Faturamento NNE'!$I$2:$I$707,'Faturamento NNE'!$E$2:$E$707,'Infos Relatório'!$B$2,'Faturamento NNE'!$F$2:$F$707,'Infos Relatório'!$B74,'Faturamento NNE'!$AA$2:$AA$707,'Infos Relatório'!C$1)</f>
        <v>0</v>
      </c>
      <c r="I74" s="541">
        <f>COUNTIFS('Faturamento NNE'!$E$2:$E$707,'Infos Relatório'!$B$2,'Faturamento NNE'!$F$2:$F$707,'Infos Relatório'!$B74,'Faturamento NNE'!$AA$2:$AA$707,'Infos Relatório'!I$1)</f>
        <v>0</v>
      </c>
      <c r="J74" s="542">
        <f>SUMIFS('Faturamento NNE'!$H$2:$H$707,'Faturamento NNE'!$E$2:$E$707,'Infos Relatório'!$B$2,'Faturamento NNE'!$F$2:$F$707,'Infos Relatório'!$B74,'Faturamento NNE'!$AA$2:$AA$707,'Infos Relatório'!I$1)</f>
        <v>0</v>
      </c>
      <c r="K74" s="543">
        <f>SUMIFS('Faturamento NNE'!$K$2:$K$707,'Faturamento NNE'!$E$2:$E$707,'Infos Relatório'!$B$2,'Faturamento NNE'!$F$2:$F$707,'Infos Relatório'!$B74,'Faturamento NNE'!$AA$2:$AA$707,'Infos Relatório'!I$1)</f>
        <v>0</v>
      </c>
      <c r="L74" s="544">
        <f>SUMIFS('Faturamento NNE'!$P$2:$P$707,'Faturamento NNE'!$E$2:$E$707,'Infos Relatório'!$B$2,'Faturamento NNE'!$F$2:$F$707,'Infos Relatório'!$B74,'Faturamento NNE'!$AA$2:$AA$707,'Infos Relatório'!I$1,'Faturamento NNE'!$U$2:$U$707,"Sim")+SUMIFS('Faturamento NNE'!$Q$2:$Q$707,'Faturamento NNE'!$E$2:$E$707,'Infos Relatório'!$B$2,'Faturamento NNE'!$F$2:$F$707,'Infos Relatório'!$B74,'Faturamento NNE'!$AA$2:$AA$707,'Infos Relatório'!I$1,'Faturamento NNE'!$U$2:$U$707,"Sim")</f>
        <v>0</v>
      </c>
      <c r="M74" s="283" t="e">
        <f t="shared" si="12"/>
        <v>#DIV/0!</v>
      </c>
      <c r="N74" s="545">
        <f>SUMIFS('Faturamento NNE'!$I$2:$I$707,'Faturamento NNE'!$E$2:$E$707,'Infos Relatório'!$B$2,'Faturamento NNE'!$F$2:$F$707,'Infos Relatório'!$B74,'Faturamento NNE'!$AA$2:$AA$707,'Infos Relatório'!I$1)</f>
        <v>0</v>
      </c>
      <c r="O74" s="541">
        <f>COUNTIFS('Faturamento NNE'!$E$2:$E$707,'Infos Relatório'!$B$2,'Faturamento NNE'!$F$2:$F$707,'Infos Relatório'!$B74,'Faturamento NNE'!$AA$2:$AA$707,'Infos Relatório'!O$1)</f>
        <v>0</v>
      </c>
      <c r="P74" s="542">
        <f>SUMIFS('Faturamento NNE'!$H$2:$H$707,'Faturamento NNE'!$E$2:$E$707,'Infos Relatório'!$B$2,'Faturamento NNE'!$F$2:$F$707,'Infos Relatório'!$B74,'Faturamento NNE'!$AA$2:$AA$707,'Infos Relatório'!O$1)</f>
        <v>0</v>
      </c>
      <c r="Q74" s="542">
        <f>SUMIFS('Faturamento NNE'!$K$2:$K$707,'Faturamento NNE'!$E$2:$E$707,'Infos Relatório'!$B$2,'Faturamento NNE'!$F$2:$F$707,'Infos Relatório'!$B74,'Faturamento NNE'!$AA$2:$AA$707,'Infos Relatório'!O$1)</f>
        <v>0</v>
      </c>
      <c r="R74" s="546">
        <f>SUMIFS('Faturamento NNE'!$P$2:$P$707,'Faturamento NNE'!$E$2:$E$707,'Infos Relatório'!$B$2,'Faturamento NNE'!$F$2:$F$707,'Infos Relatório'!$B74,'Faturamento NNE'!$AA$2:$AA$707,'Infos Relatório'!O$1,'Faturamento NNE'!$U$2:$U$707,"Sim")+SUMIFS('Faturamento NNE'!$Q$2:$Q$707,'Faturamento NNE'!$E$2:$E$707,'Infos Relatório'!$B$2,'Faturamento NNE'!$F$2:$F$707,'Infos Relatório'!$B74,'Faturamento NNE'!$AA$2:$AA$707,'Infos Relatório'!O$1,'Faturamento NNE'!$U$2:$U$707,"Sim")</f>
        <v>0</v>
      </c>
      <c r="S74" s="227" t="e">
        <f t="shared" si="13"/>
        <v>#DIV/0!</v>
      </c>
      <c r="T74" s="545">
        <f>SUMIFS('Faturamento NNE'!$I$2:$I$707,'Faturamento NNE'!$E$2:$E$707,'Infos Relatório'!$B$2,'Faturamento NNE'!$F$2:$F$707,'Infos Relatório'!$B74,'Faturamento NNE'!$AA$2:$AA$707,'Infos Relatório'!O$1)</f>
        <v>0</v>
      </c>
      <c r="U74" s="541">
        <f>COUNTIFS('Faturamento NNE'!$E$2:$E$707,'Infos Relatório'!$B$2,'Faturamento NNE'!$F$2:$F$707,'Infos Relatório'!$B74,'Faturamento NNE'!$AA$2:$AA$707,'Infos Relatório'!U$1)</f>
        <v>0</v>
      </c>
      <c r="V74" s="542">
        <f>SUMIFS('Faturamento NNE'!$H$2:$H$707,'Faturamento NNE'!$E$2:$E$707,'Infos Relatório'!$B$2,'Faturamento NNE'!$F$2:$F$707,'Infos Relatório'!$B74,'Faturamento NNE'!$AA$2:$AA$707,'Infos Relatório'!U$1)</f>
        <v>0</v>
      </c>
      <c r="W74" s="542">
        <f>SUMIFS('Faturamento NNE'!$K$2:$K$707,'Faturamento NNE'!$E$2:$E$707,'Infos Relatório'!$B$2,'Faturamento NNE'!$F$2:$F$707,'Infos Relatório'!$B74,'Faturamento NNE'!$AA$2:$AA$707,'Infos Relatório'!U$1)</f>
        <v>0</v>
      </c>
      <c r="X74" s="546">
        <f>SUMIFS('Faturamento NNE'!$P$2:$P$707,'Faturamento NNE'!$E$2:$E$707,'Infos Relatório'!$B$2,'Faturamento NNE'!$F$2:$F$707,'Infos Relatório'!$B74,'Faturamento NNE'!$AA$2:$AA$707,'Infos Relatório'!U$1,'Faturamento NNE'!$U$2:$U$707,"Sim")+SUMIFS('Faturamento NNE'!$Q$2:$Q$707,'Faturamento NNE'!$E$2:$E$707,'Infos Relatório'!$B$2,'Faturamento NNE'!$F$2:$F$707,'Infos Relatório'!$B74,'Faturamento NNE'!$AA$2:$AA$707,'Infos Relatório'!U$1,'Faturamento NNE'!$U$2:$U$707,"Sim")</f>
        <v>0</v>
      </c>
      <c r="Y74" s="227" t="e">
        <f t="shared" si="14"/>
        <v>#DIV/0!</v>
      </c>
      <c r="Z74" s="545">
        <f>SUMIFS('Faturamento NNE'!$I$2:$I$707,'Faturamento NNE'!$E$2:$E$707,'Infos Relatório'!$B$2,'Faturamento NNE'!$F$2:$F$707,'Infos Relatório'!$B74,'Faturamento NNE'!$AA$2:$AA$707,'Infos Relatório'!U$1)</f>
        <v>0</v>
      </c>
      <c r="AA74" s="541">
        <f>COUNTIFS('Faturamento NNE'!$E$2:$E$707,'Infos Relatório'!$B$2,'Faturamento NNE'!$F$2:$F$707,'Infos Relatório'!$B74,'Faturamento NNE'!$AA$2:$AA$707,'Infos Relatório'!AA$1)</f>
        <v>0</v>
      </c>
      <c r="AB74" s="542">
        <f>SUMIFS('Faturamento NNE'!$H$2:$H$707,'Faturamento NNE'!$E$2:$E$707,'Infos Relatório'!$B$2,'Faturamento NNE'!$F$2:$F$707,'Infos Relatório'!$B74,'Faturamento NNE'!$AA$2:$AA$707,'Infos Relatório'!AA$1)</f>
        <v>0</v>
      </c>
      <c r="AC74" s="542">
        <f>SUMIFS('Faturamento NNE'!$K$2:$K$707,'Faturamento NNE'!$E$2:$E$707,'Infos Relatório'!$B$2,'Faturamento NNE'!$F$2:$F$707,'Infos Relatório'!$B74,'Faturamento NNE'!$AA$2:$AA$707,'Infos Relatório'!AA$1)</f>
        <v>0</v>
      </c>
      <c r="AD74" s="546">
        <f>SUMIFS('Faturamento NNE'!$P$2:$P$707,'Faturamento NNE'!$E$2:$E$707,'Infos Relatório'!$B$2,'Faturamento NNE'!$F$2:$F$707,'Infos Relatório'!$B74,'Faturamento NNE'!$AA$2:$AA$707,'Infos Relatório'!AA$1,'Faturamento NNE'!$U$2:$U$707,"Sim")+SUMIFS('Faturamento NNE'!$Q$2:$Q$707,'Faturamento NNE'!$E$2:$E$707,'Infos Relatório'!$B$2,'Faturamento NNE'!$F$2:$F$707,'Infos Relatório'!$B74,'Faturamento NNE'!$AA$2:$AA$707,'Infos Relatório'!AA$1,'Faturamento NNE'!$U$2:$U$707,"Sim")</f>
        <v>0</v>
      </c>
      <c r="AE74" s="227" t="e">
        <f t="shared" si="15"/>
        <v>#DIV/0!</v>
      </c>
      <c r="AF74" s="545">
        <f>SUMIFS('Faturamento NNE'!$I$2:$I$707,'Faturamento NNE'!$E$2:$E$707,'Infos Relatório'!$B$2,'Faturamento NNE'!$F$2:$F$707,'Infos Relatório'!$B74,'Faturamento NNE'!$AA$2:$AA$707,'Infos Relatório'!AA$1)</f>
        <v>0</v>
      </c>
      <c r="AG74" s="541">
        <f>COUNTIFS('Faturamento NNE'!$E$2:$E$707,'Infos Relatório'!$B$2,'Faturamento NNE'!$F$2:$F$707,'Infos Relatório'!$B74,'Faturamento NNE'!$AA$2:$AA$707,'Infos Relatório'!AG$1)</f>
        <v>0</v>
      </c>
      <c r="AH74" s="542">
        <f>SUMIFS('Faturamento NNE'!$H$2:$H$707,'Faturamento NNE'!$E$2:$E$707,'Infos Relatório'!$B$2,'Faturamento NNE'!$F$2:$F$707,'Infos Relatório'!$B74,'Faturamento NNE'!$AA$2:$AA$707,'Infos Relatório'!AG$1)</f>
        <v>0</v>
      </c>
      <c r="AI74" s="542">
        <f>SUMIFS('Faturamento NNE'!$K$2:$K$707,'Faturamento NNE'!$E$2:$E$707,'Infos Relatório'!$B$2,'Faturamento NNE'!$F$2:$F$707,'Infos Relatório'!$B74,'Faturamento NNE'!$AA$2:$AA$707,'Infos Relatório'!AG$1)</f>
        <v>0</v>
      </c>
      <c r="AJ74" s="546">
        <f>SUMIFS('Faturamento NNE'!$P$2:$P$707,'Faturamento NNE'!$E$2:$E$707,'Infos Relatório'!$B$2,'Faturamento NNE'!$F$2:$F$707,'Infos Relatório'!$B74,'Faturamento NNE'!$AA$2:$AA$707,'Infos Relatório'!AG$1,'Faturamento NNE'!$U$2:$U$707,"Sim")+SUMIFS('Faturamento NNE'!$Q$2:$Q$707,'Faturamento NNE'!$E$2:$E$707,'Infos Relatório'!$B$2,'Faturamento NNE'!$F$2:$F$707,'Infos Relatório'!$B74,'Faturamento NNE'!$AA$2:$AA$707,'Infos Relatório'!AG$1,'Faturamento NNE'!$U$2:$U$707,"Sim")</f>
        <v>0</v>
      </c>
      <c r="AK74" s="227" t="e">
        <f t="shared" si="16"/>
        <v>#DIV/0!</v>
      </c>
      <c r="AL74" s="545">
        <f>SUMIFS('Faturamento NNE'!$I$2:$I$707,'Faturamento NNE'!$E$2:$E$707,'Infos Relatório'!$B$2,'Faturamento NNE'!$F$2:$F$707,'Infos Relatório'!$B74,'Faturamento NNE'!$AA$2:$AA$707,'Infos Relatório'!AG$1)</f>
        <v>0</v>
      </c>
      <c r="AM74" s="541">
        <f>COUNTIFS('Faturamento NNE'!$E$2:$E$707,'Infos Relatório'!$B$2,'Faturamento NNE'!$F$2:$F$707,'Infos Relatório'!$B74,'Faturamento NNE'!$AA$2:$AA$707,'Infos Relatório'!AM$1)</f>
        <v>0</v>
      </c>
      <c r="AN74" s="542">
        <f>SUMIFS('Faturamento NNE'!$H$2:$H$707,'Faturamento NNE'!$E$2:$E$707,'Infos Relatório'!$B$2,'Faturamento NNE'!$F$2:$F$707,'Infos Relatório'!$B74,'Faturamento NNE'!$AA$2:$AA$707,'Infos Relatório'!AM$1)</f>
        <v>0</v>
      </c>
      <c r="AO74" s="542">
        <f>SUMIFS('Faturamento NNE'!$K$2:$K$707,'Faturamento NNE'!$E$2:$E$707,'Infos Relatório'!$B$2,'Faturamento NNE'!$F$2:$F$707,'Infos Relatório'!$B74,'Faturamento NNE'!$AA$2:$AA$707,'Infos Relatório'!AM$1)</f>
        <v>0</v>
      </c>
      <c r="AP74" s="546">
        <f>SUMIFS('Faturamento NNE'!$P$2:$P$707,'Faturamento NNE'!$E$2:$E$707,'Infos Relatório'!$B$2,'Faturamento NNE'!$F$2:$F$707,'Infos Relatório'!$B74,'Faturamento NNE'!$AA$2:$AA$707,'Infos Relatório'!AM$1,'Faturamento NNE'!$U$2:$U$707,"Sim")+SUMIFS('Faturamento NNE'!$Q$2:$Q$707,'Faturamento NNE'!$E$2:$E$707,'Infos Relatório'!$B$2,'Faturamento NNE'!$F$2:$F$707,'Infos Relatório'!$B74,'Faturamento NNE'!$AA$2:$AA$707,'Infos Relatório'!AM$1,'Faturamento NNE'!$U$2:$U$707,"Sim")</f>
        <v>0</v>
      </c>
      <c r="AQ74" s="227" t="e">
        <f t="shared" si="17"/>
        <v>#DIV/0!</v>
      </c>
      <c r="AR74" s="545">
        <f>SUMIFS('Faturamento NNE'!$I$2:$I$707,'Faturamento NNE'!$E$2:$E$707,'Infos Relatório'!$B$2,'Faturamento NNE'!$F$2:$F$707,'Infos Relatório'!$B74,'Faturamento NNE'!$AA$2:$AA$707,'Infos Relatório'!AM$1)</f>
        <v>0</v>
      </c>
      <c r="AS74" s="541">
        <f>COUNTIFS('Faturamento NNE'!$E$2:$E$707,'Infos Relatório'!$B$2,'Faturamento NNE'!$F$2:$F$707,'Infos Relatório'!$B74,'Faturamento NNE'!$AA$2:$AA$707,'Infos Relatório'!AS$1)</f>
        <v>0</v>
      </c>
      <c r="AT74" s="542">
        <f>SUMIFS('Faturamento NNE'!$H$2:$H$707,'Faturamento NNE'!$E$2:$E$707,'Infos Relatório'!$B$2,'Faturamento NNE'!$F$2:$F$707,'Infos Relatório'!$B74,'Faturamento NNE'!$AA$2:$AA$707,'Infos Relatório'!AS$1)</f>
        <v>0</v>
      </c>
      <c r="AU74" s="542">
        <f>SUMIFS('Faturamento NNE'!$K$2:$K$707,'Faturamento NNE'!$E$2:$E$707,'Infos Relatório'!$B$2,'Faturamento NNE'!$F$2:$F$707,'Infos Relatório'!$B74,'Faturamento NNE'!$AA$2:$AA$707,'Infos Relatório'!AS$1)</f>
        <v>0</v>
      </c>
      <c r="AV74" s="546">
        <f>SUMIFS('Faturamento NNE'!$P$2:$P$707,'Faturamento NNE'!$E$2:$E$707,'Infos Relatório'!$B$2,'Faturamento NNE'!$F$2:$F$707,'Infos Relatório'!$B74,'Faturamento NNE'!$AA$2:$AA$707,'Infos Relatório'!AS$1,'Faturamento NNE'!$U$2:$U$707,"Sim")+SUMIFS('Faturamento NNE'!$Q$2:$Q$707,'Faturamento NNE'!$E$2:$E$707,'Infos Relatório'!$B$2,'Faturamento NNE'!$F$2:$F$707,'Infos Relatório'!$B74,'Faturamento NNE'!$AA$2:$AA$707,'Infos Relatório'!AS$1,'Faturamento NNE'!$U$2:$U$707,"Sim")</f>
        <v>0</v>
      </c>
      <c r="AW74" s="227" t="e">
        <f t="shared" si="18"/>
        <v>#DIV/0!</v>
      </c>
      <c r="AX74" s="545">
        <f>SUMIFS('Faturamento NNE'!$I$2:$I$707,'Faturamento NNE'!$E$2:$E$707,'Infos Relatório'!$B$2,'Faturamento NNE'!$F$2:$F$707,'Infos Relatório'!$B74,'Faturamento NNE'!$AA$2:$AA$707,'Infos Relatório'!AS$1)</f>
        <v>0</v>
      </c>
      <c r="AY74" s="541">
        <f>COUNTIFS('Faturamento NNE'!$E$2:$E$707,'Infos Relatório'!$B$2,'Faturamento NNE'!$F$2:$F$707,'Infos Relatório'!$B74,'Faturamento NNE'!$AA$2:$AA$707,'Infos Relatório'!AY$1)</f>
        <v>0</v>
      </c>
      <c r="AZ74" s="542">
        <f>SUMIFS('Faturamento NNE'!$H$2:$H$707,'Faturamento NNE'!$E$2:$E$707,'Infos Relatório'!$B$2,'Faturamento NNE'!$F$2:$F$707,'Infos Relatório'!$B74,'Faturamento NNE'!$AA$2:$AA$707,'Infos Relatório'!AY$1)</f>
        <v>0</v>
      </c>
      <c r="BA74" s="542">
        <f>SUMIFS('Faturamento NNE'!$K$2:$K$707,'Faturamento NNE'!$E$2:$E$707,'Infos Relatório'!$B$2,'Faturamento NNE'!$F$2:$F$707,'Infos Relatório'!$B74,'Faturamento NNE'!$AA$2:$AA$707,'Infos Relatório'!AY$1)</f>
        <v>0</v>
      </c>
      <c r="BB74" s="546">
        <f>SUMIFS('Faturamento NNE'!$P$2:$P$707,'Faturamento NNE'!$E$2:$E$707,'Infos Relatório'!$B$2,'Faturamento NNE'!$F$2:$F$707,'Infos Relatório'!$B74,'Faturamento NNE'!$AA$2:$AA$707,'Infos Relatório'!AY$1,'Faturamento NNE'!$U$2:$U$707,"Sim")+SUMIFS('Faturamento NNE'!$Q$2:$Q$707,'Faturamento NNE'!$E$2:$E$707,'Infos Relatório'!$B$2,'Faturamento NNE'!$F$2:$F$707,'Infos Relatório'!$B74,'Faturamento NNE'!$AA$2:$AA$707,'Infos Relatório'!AY$1,'Faturamento NNE'!$U$2:$U$707,"Sim")</f>
        <v>0</v>
      </c>
      <c r="BC74" s="227" t="e">
        <f t="shared" si="19"/>
        <v>#DIV/0!</v>
      </c>
      <c r="BD74" s="545">
        <f>SUMIFS('Faturamento NNE'!$I$2:$I$707,'Faturamento NNE'!$E$2:$E$707,'Infos Relatório'!$B$2,'Faturamento NNE'!$F$2:$F$707,'Infos Relatório'!$B74,'Faturamento NNE'!$AA$2:$AA$707,'Infos Relatório'!AY$1)</f>
        <v>0</v>
      </c>
      <c r="BE74" s="541">
        <f>COUNTIFS('Faturamento NNE'!$E$2:$E$707,'Infos Relatório'!$B$2,'Faturamento NNE'!$F$2:$F$707,'Infos Relatório'!$B74,'Faturamento NNE'!$AA$2:$AA$707,'Infos Relatório'!BE$1)</f>
        <v>0</v>
      </c>
      <c r="BF74" s="542">
        <f>SUMIFS('Faturamento NNE'!$H$2:$H$707,'Faturamento NNE'!$E$2:$E$707,'Infos Relatório'!$B$2,'Faturamento NNE'!$F$2:$F$707,'Infos Relatório'!$B74,'Faturamento NNE'!$AA$2:$AA$707,'Infos Relatório'!BE$1)</f>
        <v>0</v>
      </c>
      <c r="BG74" s="542">
        <f>SUMIFS('Faturamento NNE'!$K$2:$K$707,'Faturamento NNE'!$E$2:$E$707,'Infos Relatório'!$B$2,'Faturamento NNE'!$F$2:$F$707,'Infos Relatório'!$B74,'Faturamento NNE'!$AA$2:$AA$707,'Infos Relatório'!BE$1)</f>
        <v>0</v>
      </c>
      <c r="BH74" s="546">
        <f>SUMIFS('Faturamento NNE'!$P$2:$P$707,'Faturamento NNE'!$E$2:$E$707,'Infos Relatório'!$B$2,'Faturamento NNE'!$F$2:$F$707,'Infos Relatório'!$B74,'Faturamento NNE'!$AA$2:$AA$707,'Infos Relatório'!BE$1,'Faturamento NNE'!$U$2:$U$707,"Sim")+SUMIFS('Faturamento NNE'!$Q$2:$Q$707,'Faturamento NNE'!$E$2:$E$707,'Infos Relatório'!$B$2,'Faturamento NNE'!$F$2:$F$707,'Infos Relatório'!$B74,'Faturamento NNE'!$AA$2:$AA$707,'Infos Relatório'!BE$1,'Faturamento NNE'!$U$2:$U$707,"Sim")</f>
        <v>0</v>
      </c>
      <c r="BI74" s="227" t="e">
        <f t="shared" si="20"/>
        <v>#DIV/0!</v>
      </c>
      <c r="BJ74" s="545">
        <f>SUMIFS('Faturamento NNE'!$I$2:$I$707,'Faturamento NNE'!$E$2:$E$707,'Infos Relatório'!$B$2,'Faturamento NNE'!$F$2:$F$707,'Infos Relatório'!$B74,'Faturamento NNE'!$AA$2:$AA$707,'Infos Relatório'!BE$1)</f>
        <v>0</v>
      </c>
      <c r="BK74" s="541">
        <f>COUNTIFS('Faturamento NNE'!$E$2:$E$707,'Infos Relatório'!$B$2,'Faturamento NNE'!$F$2:$F$707,'Infos Relatório'!$B74,'Faturamento NNE'!$AA$2:$AA$707,'Infos Relatório'!BK$1)</f>
        <v>0</v>
      </c>
      <c r="BL74" s="542">
        <f>SUMIFS('Faturamento NNE'!$H$2:$H$707,'Faturamento NNE'!$E$2:$E$707,'Infos Relatório'!$B$2,'Faturamento NNE'!$F$2:$F$707,'Infos Relatório'!$B74,'Faturamento NNE'!$AA$2:$AA$707,'Infos Relatório'!BK$1)</f>
        <v>0</v>
      </c>
      <c r="BM74" s="542">
        <f>SUMIFS('Faturamento NNE'!$K$2:$K$707,'Faturamento NNE'!$E$2:$E$707,'Infos Relatório'!$B$2,'Faturamento NNE'!$F$2:$F$707,'Infos Relatório'!$B74,'Faturamento NNE'!$AA$2:$AA$707,'Infos Relatório'!BK$1)</f>
        <v>0</v>
      </c>
      <c r="BN74" s="546">
        <f>SUMIFS('Faturamento NNE'!$P$2:$P$707,'Faturamento NNE'!$E$2:$E$707,'Infos Relatório'!$B$2,'Faturamento NNE'!$F$2:$F$707,'Infos Relatório'!$B74,'Faturamento NNE'!$AA$2:$AA$707,'Infos Relatório'!BK$1,'Faturamento NNE'!$U$2:$U$707,"Sim")+SUMIFS('Faturamento NNE'!$Q$2:$Q$707,'Faturamento NNE'!$E$2:$E$707,'Infos Relatório'!$B$2,'Faturamento NNE'!$F$2:$F$707,'Infos Relatório'!$B74,'Faturamento NNE'!$AA$2:$AA$707,'Infos Relatório'!BK$1,'Faturamento NNE'!$U$2:$U$707,"Sim")</f>
        <v>0</v>
      </c>
      <c r="BO74" s="227" t="e">
        <f t="shared" si="21"/>
        <v>#DIV/0!</v>
      </c>
      <c r="BP74" s="545">
        <f>SUMIFS('Faturamento NNE'!$I$2:$I$707,'Faturamento NNE'!$E$2:$E$707,'Infos Relatório'!$B$2,'Faturamento NNE'!$F$2:$F$707,'Infos Relatório'!$B74,'Faturamento NNE'!$AA$2:$AA$707,'Infos Relatório'!BK$1)</f>
        <v>0</v>
      </c>
      <c r="BQ74" s="541">
        <f>COUNTIFS('Faturamento NNE'!$E$2:$E$707,'Infos Relatório'!$B$2,'Faturamento NNE'!$F$2:$F$707,'Infos Relatório'!$B74,'Faturamento NNE'!$AA$2:$AA$707,'Infos Relatório'!BQ$1)</f>
        <v>0</v>
      </c>
      <c r="BR74" s="542">
        <f>SUMIFS('Faturamento NNE'!$H$2:$H$707,'Faturamento NNE'!$E$2:$E$707,'Infos Relatório'!$B$2,'Faturamento NNE'!$F$2:$F$707,'Infos Relatório'!$B74,'Faturamento NNE'!$AA$2:$AA$707,'Infos Relatório'!BQ$1)</f>
        <v>0</v>
      </c>
      <c r="BS74" s="542">
        <f>SUMIFS('Faturamento NNE'!$K$2:$K$707,'Faturamento NNE'!$E$2:$E$707,'Infos Relatório'!$B$2,'Faturamento NNE'!$F$2:$F$707,'Infos Relatório'!$B74,'Faturamento NNE'!$AA$2:$AA$707,'Infos Relatório'!BQ$1)</f>
        <v>0</v>
      </c>
      <c r="BT74" s="546">
        <f>SUMIFS('Faturamento NNE'!$P$2:$P$707,'Faturamento NNE'!$E$2:$E$707,'Infos Relatório'!$B$2,'Faturamento NNE'!$F$2:$F$707,'Infos Relatório'!$B74,'Faturamento NNE'!$AA$2:$AA$707,'Infos Relatório'!BQ$1,'Faturamento NNE'!$U$2:$U$707,"Sim")+SUMIFS('Faturamento NNE'!$Q$2:$Q$707,'Faturamento NNE'!$E$2:$E$707,'Infos Relatório'!$B$2,'Faturamento NNE'!$F$2:$F$707,'Infos Relatório'!$B74,'Faturamento NNE'!$AA$2:$AA$707,'Infos Relatório'!BQ$1,'Faturamento NNE'!$U$2:$U$707,"Sim")</f>
        <v>0</v>
      </c>
      <c r="BU74" s="227" t="e">
        <f t="shared" si="22"/>
        <v>#DIV/0!</v>
      </c>
      <c r="BV74" s="545">
        <f>SUMIFS('Faturamento NNE'!$I$2:$I$707,'Faturamento NNE'!$E$2:$E$707,'Infos Relatório'!$B$2,'Faturamento NNE'!$F$2:$F$707,'Infos Relatório'!$B74,'Faturamento NNE'!$AA$2:$AA$707,'Infos Relatório'!BQ$1)</f>
        <v>0</v>
      </c>
    </row>
    <row r="75" spans="2:74">
      <c r="B75" s="217" t="s">
        <v>202</v>
      </c>
      <c r="C75" s="541">
        <f>COUNTIFS('Faturamento NNE'!$E$2:$E$707,'Infos Relatório'!$B$2,'Faturamento NNE'!$F$2:$F$707,'Infos Relatório'!$B75,'Faturamento NNE'!$AA$2:$AA$707,'Infos Relatório'!C$1)</f>
        <v>0</v>
      </c>
      <c r="D75" s="542">
        <f>SUMIFS('Faturamento NNE'!$H$2:$H$707,'Faturamento NNE'!$E$2:$E$707,'Infos Relatório'!$B$2,'Faturamento NNE'!$F$2:$F$707,'Infos Relatório'!$B75,'Faturamento NNE'!$AA$2:$AA$707,'Infos Relatório'!C$1)</f>
        <v>0</v>
      </c>
      <c r="E75" s="543">
        <f>SUMIFS('Faturamento NNE'!$K$2:$K$707,'Faturamento NNE'!$E$2:$E$707,'Infos Relatório'!$B$2,'Faturamento NNE'!$F$2:$F$707,'Infos Relatório'!$B75,'Faturamento NNE'!$AA$2:$AA$707,'Infos Relatório'!C$1)</f>
        <v>0</v>
      </c>
      <c r="F75" s="544">
        <f>SUMIFS('Faturamento NNE'!$P$2:$P$707,'Faturamento NNE'!$E$2:$E$707,'Infos Relatório'!$B$2,'Faturamento NNE'!$F$2:$F$707,'Infos Relatório'!$B75,'Faturamento NNE'!$AA$2:$AA$707,'Infos Relatório'!C$1,'Faturamento NNE'!$U$2:$U$707,"Sim")+SUMIFS('Faturamento NNE'!$Q$2:$Q$707,'Faturamento NNE'!$E$2:$E$707,'Infos Relatório'!$B$2,'Faturamento NNE'!$F$2:$F$707,'Infos Relatório'!$B75,'Faturamento NNE'!$AA$2:$AA$707,'Infos Relatório'!C$1,'Faturamento NNE'!$U$2:$U$707,"Sim")</f>
        <v>0</v>
      </c>
      <c r="G75" s="283" t="e">
        <f t="shared" si="23"/>
        <v>#DIV/0!</v>
      </c>
      <c r="H75" s="545">
        <f>SUMIFS('Faturamento NNE'!$I$2:$I$707,'Faturamento NNE'!$E$2:$E$707,'Infos Relatório'!$B$2,'Faturamento NNE'!$F$2:$F$707,'Infos Relatório'!$B75,'Faturamento NNE'!$AA$2:$AA$707,'Infos Relatório'!C$1)</f>
        <v>0</v>
      </c>
      <c r="I75" s="541">
        <f>COUNTIFS('Faturamento NNE'!$E$2:$E$707,'Infos Relatório'!$B$2,'Faturamento NNE'!$F$2:$F$707,'Infos Relatório'!$B75,'Faturamento NNE'!$AA$2:$AA$707,'Infos Relatório'!I$1)</f>
        <v>0</v>
      </c>
      <c r="J75" s="542">
        <f>SUMIFS('Faturamento NNE'!$H$2:$H$707,'Faturamento NNE'!$E$2:$E$707,'Infos Relatório'!$B$2,'Faturamento NNE'!$F$2:$F$707,'Infos Relatório'!$B75,'Faturamento NNE'!$AA$2:$AA$707,'Infos Relatório'!I$1)</f>
        <v>0</v>
      </c>
      <c r="K75" s="543">
        <f>SUMIFS('Faturamento NNE'!$K$2:$K$707,'Faturamento NNE'!$E$2:$E$707,'Infos Relatório'!$B$2,'Faturamento NNE'!$F$2:$F$707,'Infos Relatório'!$B75,'Faturamento NNE'!$AA$2:$AA$707,'Infos Relatório'!I$1)</f>
        <v>0</v>
      </c>
      <c r="L75" s="544">
        <f>SUMIFS('Faturamento NNE'!$P$2:$P$707,'Faturamento NNE'!$E$2:$E$707,'Infos Relatório'!$B$2,'Faturamento NNE'!$F$2:$F$707,'Infos Relatório'!$B75,'Faturamento NNE'!$AA$2:$AA$707,'Infos Relatório'!I$1,'Faturamento NNE'!$U$2:$U$707,"Sim")+SUMIFS('Faturamento NNE'!$Q$2:$Q$707,'Faturamento NNE'!$E$2:$E$707,'Infos Relatório'!$B$2,'Faturamento NNE'!$F$2:$F$707,'Infos Relatório'!$B75,'Faturamento NNE'!$AA$2:$AA$707,'Infos Relatório'!I$1,'Faturamento NNE'!$U$2:$U$707,"Sim")</f>
        <v>0</v>
      </c>
      <c r="M75" s="283" t="e">
        <f t="shared" si="12"/>
        <v>#DIV/0!</v>
      </c>
      <c r="N75" s="545">
        <f>SUMIFS('Faturamento NNE'!$I$2:$I$707,'Faturamento NNE'!$E$2:$E$707,'Infos Relatório'!$B$2,'Faturamento NNE'!$F$2:$F$707,'Infos Relatório'!$B75,'Faturamento NNE'!$AA$2:$AA$707,'Infos Relatório'!I$1)</f>
        <v>0</v>
      </c>
      <c r="O75" s="541">
        <f>COUNTIFS('Faturamento NNE'!$E$2:$E$707,'Infos Relatório'!$B$2,'Faturamento NNE'!$F$2:$F$707,'Infos Relatório'!$B75,'Faturamento NNE'!$AA$2:$AA$707,'Infos Relatório'!O$1)</f>
        <v>0</v>
      </c>
      <c r="P75" s="542">
        <f>SUMIFS('Faturamento NNE'!$H$2:$H$707,'Faturamento NNE'!$E$2:$E$707,'Infos Relatório'!$B$2,'Faturamento NNE'!$F$2:$F$707,'Infos Relatório'!$B75,'Faturamento NNE'!$AA$2:$AA$707,'Infos Relatório'!O$1)</f>
        <v>0</v>
      </c>
      <c r="Q75" s="542">
        <f>SUMIFS('Faturamento NNE'!$K$2:$K$707,'Faturamento NNE'!$E$2:$E$707,'Infos Relatório'!$B$2,'Faturamento NNE'!$F$2:$F$707,'Infos Relatório'!$B75,'Faturamento NNE'!$AA$2:$AA$707,'Infos Relatório'!O$1)</f>
        <v>0</v>
      </c>
      <c r="R75" s="546">
        <f>SUMIFS('Faturamento NNE'!$P$2:$P$707,'Faturamento NNE'!$E$2:$E$707,'Infos Relatório'!$B$2,'Faturamento NNE'!$F$2:$F$707,'Infos Relatório'!$B75,'Faturamento NNE'!$AA$2:$AA$707,'Infos Relatório'!O$1,'Faturamento NNE'!$U$2:$U$707,"Sim")+SUMIFS('Faturamento NNE'!$Q$2:$Q$707,'Faturamento NNE'!$E$2:$E$707,'Infos Relatório'!$B$2,'Faturamento NNE'!$F$2:$F$707,'Infos Relatório'!$B75,'Faturamento NNE'!$AA$2:$AA$707,'Infos Relatório'!O$1,'Faturamento NNE'!$U$2:$U$707,"Sim")</f>
        <v>0</v>
      </c>
      <c r="S75" s="227" t="e">
        <f t="shared" si="13"/>
        <v>#DIV/0!</v>
      </c>
      <c r="T75" s="545">
        <f>SUMIFS('Faturamento NNE'!$I$2:$I$707,'Faturamento NNE'!$E$2:$E$707,'Infos Relatório'!$B$2,'Faturamento NNE'!$F$2:$F$707,'Infos Relatório'!$B75,'Faturamento NNE'!$AA$2:$AA$707,'Infos Relatório'!O$1)</f>
        <v>0</v>
      </c>
      <c r="U75" s="541">
        <f>COUNTIFS('Faturamento NNE'!$E$2:$E$707,'Infos Relatório'!$B$2,'Faturamento NNE'!$F$2:$F$707,'Infos Relatório'!$B75,'Faturamento NNE'!$AA$2:$AA$707,'Infos Relatório'!U$1)</f>
        <v>0</v>
      </c>
      <c r="V75" s="542">
        <f>SUMIFS('Faturamento NNE'!$H$2:$H$707,'Faturamento NNE'!$E$2:$E$707,'Infos Relatório'!$B$2,'Faturamento NNE'!$F$2:$F$707,'Infos Relatório'!$B75,'Faturamento NNE'!$AA$2:$AA$707,'Infos Relatório'!U$1)</f>
        <v>0</v>
      </c>
      <c r="W75" s="542">
        <f>SUMIFS('Faturamento NNE'!$K$2:$K$707,'Faturamento NNE'!$E$2:$E$707,'Infos Relatório'!$B$2,'Faturamento NNE'!$F$2:$F$707,'Infos Relatório'!$B75,'Faturamento NNE'!$AA$2:$AA$707,'Infos Relatório'!U$1)</f>
        <v>0</v>
      </c>
      <c r="X75" s="546">
        <f>SUMIFS('Faturamento NNE'!$P$2:$P$707,'Faturamento NNE'!$E$2:$E$707,'Infos Relatório'!$B$2,'Faturamento NNE'!$F$2:$F$707,'Infos Relatório'!$B75,'Faturamento NNE'!$AA$2:$AA$707,'Infos Relatório'!U$1,'Faturamento NNE'!$U$2:$U$707,"Sim")+SUMIFS('Faturamento NNE'!$Q$2:$Q$707,'Faturamento NNE'!$E$2:$E$707,'Infos Relatório'!$B$2,'Faturamento NNE'!$F$2:$F$707,'Infos Relatório'!$B75,'Faturamento NNE'!$AA$2:$AA$707,'Infos Relatório'!U$1,'Faturamento NNE'!$U$2:$U$707,"Sim")</f>
        <v>0</v>
      </c>
      <c r="Y75" s="227" t="e">
        <f t="shared" si="14"/>
        <v>#DIV/0!</v>
      </c>
      <c r="Z75" s="545">
        <f>SUMIFS('Faturamento NNE'!$I$2:$I$707,'Faturamento NNE'!$E$2:$E$707,'Infos Relatório'!$B$2,'Faturamento NNE'!$F$2:$F$707,'Infos Relatório'!$B75,'Faturamento NNE'!$AA$2:$AA$707,'Infos Relatório'!U$1)</f>
        <v>0</v>
      </c>
      <c r="AA75" s="541">
        <f>COUNTIFS('Faturamento NNE'!$E$2:$E$707,'Infos Relatório'!$B$2,'Faturamento NNE'!$F$2:$F$707,'Infos Relatório'!$B75,'Faturamento NNE'!$AA$2:$AA$707,'Infos Relatório'!AA$1)</f>
        <v>0</v>
      </c>
      <c r="AB75" s="542">
        <f>SUMIFS('Faturamento NNE'!$H$2:$H$707,'Faturamento NNE'!$E$2:$E$707,'Infos Relatório'!$B$2,'Faturamento NNE'!$F$2:$F$707,'Infos Relatório'!$B75,'Faturamento NNE'!$AA$2:$AA$707,'Infos Relatório'!AA$1)</f>
        <v>0</v>
      </c>
      <c r="AC75" s="542">
        <f>SUMIFS('Faturamento NNE'!$K$2:$K$707,'Faturamento NNE'!$E$2:$E$707,'Infos Relatório'!$B$2,'Faturamento NNE'!$F$2:$F$707,'Infos Relatório'!$B75,'Faturamento NNE'!$AA$2:$AA$707,'Infos Relatório'!AA$1)</f>
        <v>0</v>
      </c>
      <c r="AD75" s="546">
        <f>SUMIFS('Faturamento NNE'!$P$2:$P$707,'Faturamento NNE'!$E$2:$E$707,'Infos Relatório'!$B$2,'Faturamento NNE'!$F$2:$F$707,'Infos Relatório'!$B75,'Faturamento NNE'!$AA$2:$AA$707,'Infos Relatório'!AA$1,'Faturamento NNE'!$U$2:$U$707,"Sim")+SUMIFS('Faturamento NNE'!$Q$2:$Q$707,'Faturamento NNE'!$E$2:$E$707,'Infos Relatório'!$B$2,'Faturamento NNE'!$F$2:$F$707,'Infos Relatório'!$B75,'Faturamento NNE'!$AA$2:$AA$707,'Infos Relatório'!AA$1,'Faturamento NNE'!$U$2:$U$707,"Sim")</f>
        <v>0</v>
      </c>
      <c r="AE75" s="227" t="e">
        <f t="shared" si="15"/>
        <v>#DIV/0!</v>
      </c>
      <c r="AF75" s="545">
        <f>SUMIFS('Faturamento NNE'!$I$2:$I$707,'Faturamento NNE'!$E$2:$E$707,'Infos Relatório'!$B$2,'Faturamento NNE'!$F$2:$F$707,'Infos Relatório'!$B75,'Faturamento NNE'!$AA$2:$AA$707,'Infos Relatório'!AA$1)</f>
        <v>0</v>
      </c>
      <c r="AG75" s="541">
        <f>COUNTIFS('Faturamento NNE'!$E$2:$E$707,'Infos Relatório'!$B$2,'Faturamento NNE'!$F$2:$F$707,'Infos Relatório'!$B75,'Faturamento NNE'!$AA$2:$AA$707,'Infos Relatório'!AG$1)</f>
        <v>0</v>
      </c>
      <c r="AH75" s="542">
        <f>SUMIFS('Faturamento NNE'!$H$2:$H$707,'Faturamento NNE'!$E$2:$E$707,'Infos Relatório'!$B$2,'Faturamento NNE'!$F$2:$F$707,'Infos Relatório'!$B75,'Faturamento NNE'!$AA$2:$AA$707,'Infos Relatório'!AG$1)</f>
        <v>0</v>
      </c>
      <c r="AI75" s="542">
        <f>SUMIFS('Faturamento NNE'!$K$2:$K$707,'Faturamento NNE'!$E$2:$E$707,'Infos Relatório'!$B$2,'Faturamento NNE'!$F$2:$F$707,'Infos Relatório'!$B75,'Faturamento NNE'!$AA$2:$AA$707,'Infos Relatório'!AG$1)</f>
        <v>0</v>
      </c>
      <c r="AJ75" s="546">
        <f>SUMIFS('Faturamento NNE'!$P$2:$P$707,'Faturamento NNE'!$E$2:$E$707,'Infos Relatório'!$B$2,'Faturamento NNE'!$F$2:$F$707,'Infos Relatório'!$B75,'Faturamento NNE'!$AA$2:$AA$707,'Infos Relatório'!AG$1,'Faturamento NNE'!$U$2:$U$707,"Sim")+SUMIFS('Faturamento NNE'!$Q$2:$Q$707,'Faturamento NNE'!$E$2:$E$707,'Infos Relatório'!$B$2,'Faturamento NNE'!$F$2:$F$707,'Infos Relatório'!$B75,'Faturamento NNE'!$AA$2:$AA$707,'Infos Relatório'!AG$1,'Faturamento NNE'!$U$2:$U$707,"Sim")</f>
        <v>0</v>
      </c>
      <c r="AK75" s="227" t="e">
        <f t="shared" si="16"/>
        <v>#DIV/0!</v>
      </c>
      <c r="AL75" s="545">
        <f>SUMIFS('Faturamento NNE'!$I$2:$I$707,'Faturamento NNE'!$E$2:$E$707,'Infos Relatório'!$B$2,'Faturamento NNE'!$F$2:$F$707,'Infos Relatório'!$B75,'Faturamento NNE'!$AA$2:$AA$707,'Infos Relatório'!AG$1)</f>
        <v>0</v>
      </c>
      <c r="AM75" s="541">
        <f>COUNTIFS('Faturamento NNE'!$E$2:$E$707,'Infos Relatório'!$B$2,'Faturamento NNE'!$F$2:$F$707,'Infos Relatório'!$B75,'Faturamento NNE'!$AA$2:$AA$707,'Infos Relatório'!AM$1)</f>
        <v>0</v>
      </c>
      <c r="AN75" s="542">
        <f>SUMIFS('Faturamento NNE'!$H$2:$H$707,'Faturamento NNE'!$E$2:$E$707,'Infos Relatório'!$B$2,'Faturamento NNE'!$F$2:$F$707,'Infos Relatório'!$B75,'Faturamento NNE'!$AA$2:$AA$707,'Infos Relatório'!AM$1)</f>
        <v>0</v>
      </c>
      <c r="AO75" s="542">
        <f>SUMIFS('Faturamento NNE'!$K$2:$K$707,'Faturamento NNE'!$E$2:$E$707,'Infos Relatório'!$B$2,'Faturamento NNE'!$F$2:$F$707,'Infos Relatório'!$B75,'Faturamento NNE'!$AA$2:$AA$707,'Infos Relatório'!AM$1)</f>
        <v>0</v>
      </c>
      <c r="AP75" s="546">
        <f>SUMIFS('Faturamento NNE'!$P$2:$P$707,'Faturamento NNE'!$E$2:$E$707,'Infos Relatório'!$B$2,'Faturamento NNE'!$F$2:$F$707,'Infos Relatório'!$B75,'Faturamento NNE'!$AA$2:$AA$707,'Infos Relatório'!AM$1,'Faturamento NNE'!$U$2:$U$707,"Sim")+SUMIFS('Faturamento NNE'!$Q$2:$Q$707,'Faturamento NNE'!$E$2:$E$707,'Infos Relatório'!$B$2,'Faturamento NNE'!$F$2:$F$707,'Infos Relatório'!$B75,'Faturamento NNE'!$AA$2:$AA$707,'Infos Relatório'!AM$1,'Faturamento NNE'!$U$2:$U$707,"Sim")</f>
        <v>0</v>
      </c>
      <c r="AQ75" s="227" t="e">
        <f t="shared" si="17"/>
        <v>#DIV/0!</v>
      </c>
      <c r="AR75" s="545">
        <f>SUMIFS('Faturamento NNE'!$I$2:$I$707,'Faturamento NNE'!$E$2:$E$707,'Infos Relatório'!$B$2,'Faturamento NNE'!$F$2:$F$707,'Infos Relatório'!$B75,'Faturamento NNE'!$AA$2:$AA$707,'Infos Relatório'!AM$1)</f>
        <v>0</v>
      </c>
      <c r="AS75" s="541">
        <f>COUNTIFS('Faturamento NNE'!$E$2:$E$707,'Infos Relatório'!$B$2,'Faturamento NNE'!$F$2:$F$707,'Infos Relatório'!$B75,'Faturamento NNE'!$AA$2:$AA$707,'Infos Relatório'!AS$1)</f>
        <v>0</v>
      </c>
      <c r="AT75" s="542">
        <f>SUMIFS('Faturamento NNE'!$H$2:$H$707,'Faturamento NNE'!$E$2:$E$707,'Infos Relatório'!$B$2,'Faturamento NNE'!$F$2:$F$707,'Infos Relatório'!$B75,'Faturamento NNE'!$AA$2:$AA$707,'Infos Relatório'!AS$1)</f>
        <v>0</v>
      </c>
      <c r="AU75" s="542">
        <f>SUMIFS('Faturamento NNE'!$K$2:$K$707,'Faturamento NNE'!$E$2:$E$707,'Infos Relatório'!$B$2,'Faturamento NNE'!$F$2:$F$707,'Infos Relatório'!$B75,'Faturamento NNE'!$AA$2:$AA$707,'Infos Relatório'!AS$1)</f>
        <v>0</v>
      </c>
      <c r="AV75" s="546">
        <f>SUMIFS('Faturamento NNE'!$P$2:$P$707,'Faturamento NNE'!$E$2:$E$707,'Infos Relatório'!$B$2,'Faturamento NNE'!$F$2:$F$707,'Infos Relatório'!$B75,'Faturamento NNE'!$AA$2:$AA$707,'Infos Relatório'!AS$1,'Faturamento NNE'!$U$2:$U$707,"Sim")+SUMIFS('Faturamento NNE'!$Q$2:$Q$707,'Faturamento NNE'!$E$2:$E$707,'Infos Relatório'!$B$2,'Faturamento NNE'!$F$2:$F$707,'Infos Relatório'!$B75,'Faturamento NNE'!$AA$2:$AA$707,'Infos Relatório'!AS$1,'Faturamento NNE'!$U$2:$U$707,"Sim")</f>
        <v>0</v>
      </c>
      <c r="AW75" s="227" t="e">
        <f t="shared" si="18"/>
        <v>#DIV/0!</v>
      </c>
      <c r="AX75" s="545">
        <f>SUMIFS('Faturamento NNE'!$I$2:$I$707,'Faturamento NNE'!$E$2:$E$707,'Infos Relatório'!$B$2,'Faturamento NNE'!$F$2:$F$707,'Infos Relatório'!$B75,'Faturamento NNE'!$AA$2:$AA$707,'Infos Relatório'!AS$1)</f>
        <v>0</v>
      </c>
      <c r="AY75" s="541">
        <f>COUNTIFS('Faturamento NNE'!$E$2:$E$707,'Infos Relatório'!$B$2,'Faturamento NNE'!$F$2:$F$707,'Infos Relatório'!$B75,'Faturamento NNE'!$AA$2:$AA$707,'Infos Relatório'!AY$1)</f>
        <v>0</v>
      </c>
      <c r="AZ75" s="542">
        <f>SUMIFS('Faturamento NNE'!$H$2:$H$707,'Faturamento NNE'!$E$2:$E$707,'Infos Relatório'!$B$2,'Faturamento NNE'!$F$2:$F$707,'Infos Relatório'!$B75,'Faturamento NNE'!$AA$2:$AA$707,'Infos Relatório'!AY$1)</f>
        <v>0</v>
      </c>
      <c r="BA75" s="542">
        <f>SUMIFS('Faturamento NNE'!$K$2:$K$707,'Faturamento NNE'!$E$2:$E$707,'Infos Relatório'!$B$2,'Faturamento NNE'!$F$2:$F$707,'Infos Relatório'!$B75,'Faturamento NNE'!$AA$2:$AA$707,'Infos Relatório'!AY$1)</f>
        <v>0</v>
      </c>
      <c r="BB75" s="546">
        <f>SUMIFS('Faturamento NNE'!$P$2:$P$707,'Faturamento NNE'!$E$2:$E$707,'Infos Relatório'!$B$2,'Faturamento NNE'!$F$2:$F$707,'Infos Relatório'!$B75,'Faturamento NNE'!$AA$2:$AA$707,'Infos Relatório'!AY$1,'Faturamento NNE'!$U$2:$U$707,"Sim")+SUMIFS('Faturamento NNE'!$Q$2:$Q$707,'Faturamento NNE'!$E$2:$E$707,'Infos Relatório'!$B$2,'Faturamento NNE'!$F$2:$F$707,'Infos Relatório'!$B75,'Faturamento NNE'!$AA$2:$AA$707,'Infos Relatório'!AY$1,'Faturamento NNE'!$U$2:$U$707,"Sim")</f>
        <v>0</v>
      </c>
      <c r="BC75" s="227" t="e">
        <f t="shared" si="19"/>
        <v>#DIV/0!</v>
      </c>
      <c r="BD75" s="545">
        <f>SUMIFS('Faturamento NNE'!$I$2:$I$707,'Faturamento NNE'!$E$2:$E$707,'Infos Relatório'!$B$2,'Faturamento NNE'!$F$2:$F$707,'Infos Relatório'!$B75,'Faturamento NNE'!$AA$2:$AA$707,'Infos Relatório'!AY$1)</f>
        <v>0</v>
      </c>
      <c r="BE75" s="541">
        <f>COUNTIFS('Faturamento NNE'!$E$2:$E$707,'Infos Relatório'!$B$2,'Faturamento NNE'!$F$2:$F$707,'Infos Relatório'!$B75,'Faturamento NNE'!$AA$2:$AA$707,'Infos Relatório'!BE$1)</f>
        <v>0</v>
      </c>
      <c r="BF75" s="542">
        <f>SUMIFS('Faturamento NNE'!$H$2:$H$707,'Faturamento NNE'!$E$2:$E$707,'Infos Relatório'!$B$2,'Faturamento NNE'!$F$2:$F$707,'Infos Relatório'!$B75,'Faturamento NNE'!$AA$2:$AA$707,'Infos Relatório'!BE$1)</f>
        <v>0</v>
      </c>
      <c r="BG75" s="542">
        <f>SUMIFS('Faturamento NNE'!$K$2:$K$707,'Faturamento NNE'!$E$2:$E$707,'Infos Relatório'!$B$2,'Faturamento NNE'!$F$2:$F$707,'Infos Relatório'!$B75,'Faturamento NNE'!$AA$2:$AA$707,'Infos Relatório'!BE$1)</f>
        <v>0</v>
      </c>
      <c r="BH75" s="546">
        <f>SUMIFS('Faturamento NNE'!$P$2:$P$707,'Faturamento NNE'!$E$2:$E$707,'Infos Relatório'!$B$2,'Faturamento NNE'!$F$2:$F$707,'Infos Relatório'!$B75,'Faturamento NNE'!$AA$2:$AA$707,'Infos Relatório'!BE$1,'Faturamento NNE'!$U$2:$U$707,"Sim")+SUMIFS('Faturamento NNE'!$Q$2:$Q$707,'Faturamento NNE'!$E$2:$E$707,'Infos Relatório'!$B$2,'Faturamento NNE'!$F$2:$F$707,'Infos Relatório'!$B75,'Faturamento NNE'!$AA$2:$AA$707,'Infos Relatório'!BE$1,'Faturamento NNE'!$U$2:$U$707,"Sim")</f>
        <v>0</v>
      </c>
      <c r="BI75" s="227" t="e">
        <f t="shared" si="20"/>
        <v>#DIV/0!</v>
      </c>
      <c r="BJ75" s="545">
        <f>SUMIFS('Faturamento NNE'!$I$2:$I$707,'Faturamento NNE'!$E$2:$E$707,'Infos Relatório'!$B$2,'Faturamento NNE'!$F$2:$F$707,'Infos Relatório'!$B75,'Faturamento NNE'!$AA$2:$AA$707,'Infos Relatório'!BE$1)</f>
        <v>0</v>
      </c>
      <c r="BK75" s="541">
        <f>COUNTIFS('Faturamento NNE'!$E$2:$E$707,'Infos Relatório'!$B$2,'Faturamento NNE'!$F$2:$F$707,'Infos Relatório'!$B75,'Faturamento NNE'!$AA$2:$AA$707,'Infos Relatório'!BK$1)</f>
        <v>0</v>
      </c>
      <c r="BL75" s="542">
        <f>SUMIFS('Faturamento NNE'!$H$2:$H$707,'Faturamento NNE'!$E$2:$E$707,'Infos Relatório'!$B$2,'Faturamento NNE'!$F$2:$F$707,'Infos Relatório'!$B75,'Faturamento NNE'!$AA$2:$AA$707,'Infos Relatório'!BK$1)</f>
        <v>0</v>
      </c>
      <c r="BM75" s="542">
        <f>SUMIFS('Faturamento NNE'!$K$2:$K$707,'Faturamento NNE'!$E$2:$E$707,'Infos Relatório'!$B$2,'Faturamento NNE'!$F$2:$F$707,'Infos Relatório'!$B75,'Faturamento NNE'!$AA$2:$AA$707,'Infos Relatório'!BK$1)</f>
        <v>0</v>
      </c>
      <c r="BN75" s="546">
        <f>SUMIFS('Faturamento NNE'!$P$2:$P$707,'Faturamento NNE'!$E$2:$E$707,'Infos Relatório'!$B$2,'Faturamento NNE'!$F$2:$F$707,'Infos Relatório'!$B75,'Faturamento NNE'!$AA$2:$AA$707,'Infos Relatório'!BK$1,'Faturamento NNE'!$U$2:$U$707,"Sim")+SUMIFS('Faturamento NNE'!$Q$2:$Q$707,'Faturamento NNE'!$E$2:$E$707,'Infos Relatório'!$B$2,'Faturamento NNE'!$F$2:$F$707,'Infos Relatório'!$B75,'Faturamento NNE'!$AA$2:$AA$707,'Infos Relatório'!BK$1,'Faturamento NNE'!$U$2:$U$707,"Sim")</f>
        <v>0</v>
      </c>
      <c r="BO75" s="227" t="e">
        <f t="shared" si="21"/>
        <v>#DIV/0!</v>
      </c>
      <c r="BP75" s="545">
        <f>SUMIFS('Faturamento NNE'!$I$2:$I$707,'Faturamento NNE'!$E$2:$E$707,'Infos Relatório'!$B$2,'Faturamento NNE'!$F$2:$F$707,'Infos Relatório'!$B75,'Faturamento NNE'!$AA$2:$AA$707,'Infos Relatório'!BK$1)</f>
        <v>0</v>
      </c>
      <c r="BQ75" s="541">
        <f>COUNTIFS('Faturamento NNE'!$E$2:$E$707,'Infos Relatório'!$B$2,'Faturamento NNE'!$F$2:$F$707,'Infos Relatório'!$B75,'Faturamento NNE'!$AA$2:$AA$707,'Infos Relatório'!BQ$1)</f>
        <v>0</v>
      </c>
      <c r="BR75" s="542">
        <f>SUMIFS('Faturamento NNE'!$H$2:$H$707,'Faturamento NNE'!$E$2:$E$707,'Infos Relatório'!$B$2,'Faturamento NNE'!$F$2:$F$707,'Infos Relatório'!$B75,'Faturamento NNE'!$AA$2:$AA$707,'Infos Relatório'!BQ$1)</f>
        <v>0</v>
      </c>
      <c r="BS75" s="542">
        <f>SUMIFS('Faturamento NNE'!$K$2:$K$707,'Faturamento NNE'!$E$2:$E$707,'Infos Relatório'!$B$2,'Faturamento NNE'!$F$2:$F$707,'Infos Relatório'!$B75,'Faturamento NNE'!$AA$2:$AA$707,'Infos Relatório'!BQ$1)</f>
        <v>0</v>
      </c>
      <c r="BT75" s="546">
        <f>SUMIFS('Faturamento NNE'!$P$2:$P$707,'Faturamento NNE'!$E$2:$E$707,'Infos Relatório'!$B$2,'Faturamento NNE'!$F$2:$F$707,'Infos Relatório'!$B75,'Faturamento NNE'!$AA$2:$AA$707,'Infos Relatório'!BQ$1,'Faturamento NNE'!$U$2:$U$707,"Sim")+SUMIFS('Faturamento NNE'!$Q$2:$Q$707,'Faturamento NNE'!$E$2:$E$707,'Infos Relatório'!$B$2,'Faturamento NNE'!$F$2:$F$707,'Infos Relatório'!$B75,'Faturamento NNE'!$AA$2:$AA$707,'Infos Relatório'!BQ$1,'Faturamento NNE'!$U$2:$U$707,"Sim")</f>
        <v>0</v>
      </c>
      <c r="BU75" s="227" t="e">
        <f t="shared" si="22"/>
        <v>#DIV/0!</v>
      </c>
      <c r="BV75" s="545">
        <f>SUMIFS('Faturamento NNE'!$I$2:$I$707,'Faturamento NNE'!$E$2:$E$707,'Infos Relatório'!$B$2,'Faturamento NNE'!$F$2:$F$707,'Infos Relatório'!$B75,'Faturamento NNE'!$AA$2:$AA$707,'Infos Relatório'!BQ$1)</f>
        <v>0</v>
      </c>
    </row>
    <row r="76" spans="2:74">
      <c r="B76" s="217" t="s">
        <v>203</v>
      </c>
      <c r="C76" s="541">
        <f>COUNTIFS('Faturamento NNE'!$E$2:$E$707,'Infos Relatório'!$B$2,'Faturamento NNE'!$F$2:$F$707,'Infos Relatório'!$B76,'Faturamento NNE'!$AA$2:$AA$707,'Infos Relatório'!C$1)</f>
        <v>0</v>
      </c>
      <c r="D76" s="542">
        <f>SUMIFS('Faturamento NNE'!$H$2:$H$707,'Faturamento NNE'!$E$2:$E$707,'Infos Relatório'!$B$2,'Faturamento NNE'!$F$2:$F$707,'Infos Relatório'!$B76,'Faturamento NNE'!$AA$2:$AA$707,'Infos Relatório'!C$1)</f>
        <v>0</v>
      </c>
      <c r="E76" s="543">
        <f>SUMIFS('Faturamento NNE'!$K$2:$K$707,'Faturamento NNE'!$E$2:$E$707,'Infos Relatório'!$B$2,'Faturamento NNE'!$F$2:$F$707,'Infos Relatório'!$B76,'Faturamento NNE'!$AA$2:$AA$707,'Infos Relatório'!C$1)</f>
        <v>0</v>
      </c>
      <c r="F76" s="544">
        <f>SUMIFS('Faturamento NNE'!$P$2:$P$707,'Faturamento NNE'!$E$2:$E$707,'Infos Relatório'!$B$2,'Faturamento NNE'!$F$2:$F$707,'Infos Relatório'!$B76,'Faturamento NNE'!$AA$2:$AA$707,'Infos Relatório'!C$1,'Faturamento NNE'!$U$2:$U$707,"Sim")+SUMIFS('Faturamento NNE'!$Q$2:$Q$707,'Faturamento NNE'!$E$2:$E$707,'Infos Relatório'!$B$2,'Faturamento NNE'!$F$2:$F$707,'Infos Relatório'!$B76,'Faturamento NNE'!$AA$2:$AA$707,'Infos Relatório'!C$1,'Faturamento NNE'!$U$2:$U$707,"Sim")</f>
        <v>0</v>
      </c>
      <c r="G76" s="283" t="e">
        <f t="shared" si="23"/>
        <v>#DIV/0!</v>
      </c>
      <c r="H76" s="545">
        <f>SUMIFS('Faturamento NNE'!$I$2:$I$707,'Faturamento NNE'!$E$2:$E$707,'Infos Relatório'!$B$2,'Faturamento NNE'!$F$2:$F$707,'Infos Relatório'!$B76,'Faturamento NNE'!$AA$2:$AA$707,'Infos Relatório'!C$1)</f>
        <v>0</v>
      </c>
      <c r="I76" s="541">
        <f>COUNTIFS('Faturamento NNE'!$E$2:$E$707,'Infos Relatório'!$B$2,'Faturamento NNE'!$F$2:$F$707,'Infos Relatório'!$B76,'Faturamento NNE'!$AA$2:$AA$707,'Infos Relatório'!I$1)</f>
        <v>0</v>
      </c>
      <c r="J76" s="542">
        <f>SUMIFS('Faturamento NNE'!$H$2:$H$707,'Faturamento NNE'!$E$2:$E$707,'Infos Relatório'!$B$2,'Faturamento NNE'!$F$2:$F$707,'Infos Relatório'!$B76,'Faturamento NNE'!$AA$2:$AA$707,'Infos Relatório'!I$1)</f>
        <v>0</v>
      </c>
      <c r="K76" s="543">
        <f>SUMIFS('Faturamento NNE'!$K$2:$K$707,'Faturamento NNE'!$E$2:$E$707,'Infos Relatório'!$B$2,'Faturamento NNE'!$F$2:$F$707,'Infos Relatório'!$B76,'Faturamento NNE'!$AA$2:$AA$707,'Infos Relatório'!I$1)</f>
        <v>0</v>
      </c>
      <c r="L76" s="544">
        <f>SUMIFS('Faturamento NNE'!$P$2:$P$707,'Faturamento NNE'!$E$2:$E$707,'Infos Relatório'!$B$2,'Faturamento NNE'!$F$2:$F$707,'Infos Relatório'!$B76,'Faturamento NNE'!$AA$2:$AA$707,'Infos Relatório'!I$1,'Faturamento NNE'!$U$2:$U$707,"Sim")+SUMIFS('Faturamento NNE'!$Q$2:$Q$707,'Faturamento NNE'!$E$2:$E$707,'Infos Relatório'!$B$2,'Faturamento NNE'!$F$2:$F$707,'Infos Relatório'!$B76,'Faturamento NNE'!$AA$2:$AA$707,'Infos Relatório'!I$1,'Faturamento NNE'!$U$2:$U$707,"Sim")</f>
        <v>0</v>
      </c>
      <c r="M76" s="283" t="e">
        <f t="shared" si="12"/>
        <v>#DIV/0!</v>
      </c>
      <c r="N76" s="545">
        <f>SUMIFS('Faturamento NNE'!$I$2:$I$707,'Faturamento NNE'!$E$2:$E$707,'Infos Relatório'!$B$2,'Faturamento NNE'!$F$2:$F$707,'Infos Relatório'!$B76,'Faturamento NNE'!$AA$2:$AA$707,'Infos Relatório'!I$1)</f>
        <v>0</v>
      </c>
      <c r="O76" s="541">
        <f>COUNTIFS('Faturamento NNE'!$E$2:$E$707,'Infos Relatório'!$B$2,'Faturamento NNE'!$F$2:$F$707,'Infos Relatório'!$B76,'Faturamento NNE'!$AA$2:$AA$707,'Infos Relatório'!O$1)</f>
        <v>0</v>
      </c>
      <c r="P76" s="542">
        <f>SUMIFS('Faturamento NNE'!$H$2:$H$707,'Faturamento NNE'!$E$2:$E$707,'Infos Relatório'!$B$2,'Faturamento NNE'!$F$2:$F$707,'Infos Relatório'!$B76,'Faturamento NNE'!$AA$2:$AA$707,'Infos Relatório'!O$1)</f>
        <v>0</v>
      </c>
      <c r="Q76" s="542">
        <f>SUMIFS('Faturamento NNE'!$K$2:$K$707,'Faturamento NNE'!$E$2:$E$707,'Infos Relatório'!$B$2,'Faturamento NNE'!$F$2:$F$707,'Infos Relatório'!$B76,'Faturamento NNE'!$AA$2:$AA$707,'Infos Relatório'!O$1)</f>
        <v>0</v>
      </c>
      <c r="R76" s="546">
        <f>SUMIFS('Faturamento NNE'!$P$2:$P$707,'Faturamento NNE'!$E$2:$E$707,'Infos Relatório'!$B$2,'Faturamento NNE'!$F$2:$F$707,'Infos Relatório'!$B76,'Faturamento NNE'!$AA$2:$AA$707,'Infos Relatório'!O$1,'Faturamento NNE'!$U$2:$U$707,"Sim")+SUMIFS('Faturamento NNE'!$Q$2:$Q$707,'Faturamento NNE'!$E$2:$E$707,'Infos Relatório'!$B$2,'Faturamento NNE'!$F$2:$F$707,'Infos Relatório'!$B76,'Faturamento NNE'!$AA$2:$AA$707,'Infos Relatório'!O$1,'Faturamento NNE'!$U$2:$U$707,"Sim")</f>
        <v>0</v>
      </c>
      <c r="S76" s="227" t="e">
        <f t="shared" si="13"/>
        <v>#DIV/0!</v>
      </c>
      <c r="T76" s="545">
        <f>SUMIFS('Faturamento NNE'!$I$2:$I$707,'Faturamento NNE'!$E$2:$E$707,'Infos Relatório'!$B$2,'Faturamento NNE'!$F$2:$F$707,'Infos Relatório'!$B76,'Faturamento NNE'!$AA$2:$AA$707,'Infos Relatório'!O$1)</f>
        <v>0</v>
      </c>
      <c r="U76" s="541">
        <f>COUNTIFS('Faturamento NNE'!$E$2:$E$707,'Infos Relatório'!$B$2,'Faturamento NNE'!$F$2:$F$707,'Infos Relatório'!$B76,'Faturamento NNE'!$AA$2:$AA$707,'Infos Relatório'!U$1)</f>
        <v>0</v>
      </c>
      <c r="V76" s="542">
        <f>SUMIFS('Faturamento NNE'!$H$2:$H$707,'Faturamento NNE'!$E$2:$E$707,'Infos Relatório'!$B$2,'Faturamento NNE'!$F$2:$F$707,'Infos Relatório'!$B76,'Faturamento NNE'!$AA$2:$AA$707,'Infos Relatório'!U$1)</f>
        <v>0</v>
      </c>
      <c r="W76" s="542">
        <f>SUMIFS('Faturamento NNE'!$K$2:$K$707,'Faturamento NNE'!$E$2:$E$707,'Infos Relatório'!$B$2,'Faturamento NNE'!$F$2:$F$707,'Infos Relatório'!$B76,'Faturamento NNE'!$AA$2:$AA$707,'Infos Relatório'!U$1)</f>
        <v>0</v>
      </c>
      <c r="X76" s="546">
        <f>SUMIFS('Faturamento NNE'!$P$2:$P$707,'Faturamento NNE'!$E$2:$E$707,'Infos Relatório'!$B$2,'Faturamento NNE'!$F$2:$F$707,'Infos Relatório'!$B76,'Faturamento NNE'!$AA$2:$AA$707,'Infos Relatório'!U$1,'Faturamento NNE'!$U$2:$U$707,"Sim")+SUMIFS('Faturamento NNE'!$Q$2:$Q$707,'Faturamento NNE'!$E$2:$E$707,'Infos Relatório'!$B$2,'Faturamento NNE'!$F$2:$F$707,'Infos Relatório'!$B76,'Faturamento NNE'!$AA$2:$AA$707,'Infos Relatório'!U$1,'Faturamento NNE'!$U$2:$U$707,"Sim")</f>
        <v>0</v>
      </c>
      <c r="Y76" s="227" t="e">
        <f t="shared" si="14"/>
        <v>#DIV/0!</v>
      </c>
      <c r="Z76" s="545">
        <f>SUMIFS('Faturamento NNE'!$I$2:$I$707,'Faturamento NNE'!$E$2:$E$707,'Infos Relatório'!$B$2,'Faturamento NNE'!$F$2:$F$707,'Infos Relatório'!$B76,'Faturamento NNE'!$AA$2:$AA$707,'Infos Relatório'!U$1)</f>
        <v>0</v>
      </c>
      <c r="AA76" s="541">
        <f>COUNTIFS('Faturamento NNE'!$E$2:$E$707,'Infos Relatório'!$B$2,'Faturamento NNE'!$F$2:$F$707,'Infos Relatório'!$B76,'Faturamento NNE'!$AA$2:$AA$707,'Infos Relatório'!AA$1)</f>
        <v>0</v>
      </c>
      <c r="AB76" s="542">
        <f>SUMIFS('Faturamento NNE'!$H$2:$H$707,'Faturamento NNE'!$E$2:$E$707,'Infos Relatório'!$B$2,'Faturamento NNE'!$F$2:$F$707,'Infos Relatório'!$B76,'Faturamento NNE'!$AA$2:$AA$707,'Infos Relatório'!AA$1)</f>
        <v>0</v>
      </c>
      <c r="AC76" s="542">
        <f>SUMIFS('Faturamento NNE'!$K$2:$K$707,'Faturamento NNE'!$E$2:$E$707,'Infos Relatório'!$B$2,'Faturamento NNE'!$F$2:$F$707,'Infos Relatório'!$B76,'Faturamento NNE'!$AA$2:$AA$707,'Infos Relatório'!AA$1)</f>
        <v>0</v>
      </c>
      <c r="AD76" s="546">
        <f>SUMIFS('Faturamento NNE'!$P$2:$P$707,'Faturamento NNE'!$E$2:$E$707,'Infos Relatório'!$B$2,'Faturamento NNE'!$F$2:$F$707,'Infos Relatório'!$B76,'Faturamento NNE'!$AA$2:$AA$707,'Infos Relatório'!AA$1,'Faturamento NNE'!$U$2:$U$707,"Sim")+SUMIFS('Faturamento NNE'!$Q$2:$Q$707,'Faturamento NNE'!$E$2:$E$707,'Infos Relatório'!$B$2,'Faturamento NNE'!$F$2:$F$707,'Infos Relatório'!$B76,'Faturamento NNE'!$AA$2:$AA$707,'Infos Relatório'!AA$1,'Faturamento NNE'!$U$2:$U$707,"Sim")</f>
        <v>0</v>
      </c>
      <c r="AE76" s="227" t="e">
        <f t="shared" si="15"/>
        <v>#DIV/0!</v>
      </c>
      <c r="AF76" s="545">
        <f>SUMIFS('Faturamento NNE'!$I$2:$I$707,'Faturamento NNE'!$E$2:$E$707,'Infos Relatório'!$B$2,'Faturamento NNE'!$F$2:$F$707,'Infos Relatório'!$B76,'Faturamento NNE'!$AA$2:$AA$707,'Infos Relatório'!AA$1)</f>
        <v>0</v>
      </c>
      <c r="AG76" s="541">
        <f>COUNTIFS('Faturamento NNE'!$E$2:$E$707,'Infos Relatório'!$B$2,'Faturamento NNE'!$F$2:$F$707,'Infos Relatório'!$B76,'Faturamento NNE'!$AA$2:$AA$707,'Infos Relatório'!AG$1)</f>
        <v>0</v>
      </c>
      <c r="AH76" s="542">
        <f>SUMIFS('Faturamento NNE'!$H$2:$H$707,'Faturamento NNE'!$E$2:$E$707,'Infos Relatório'!$B$2,'Faturamento NNE'!$F$2:$F$707,'Infos Relatório'!$B76,'Faturamento NNE'!$AA$2:$AA$707,'Infos Relatório'!AG$1)</f>
        <v>0</v>
      </c>
      <c r="AI76" s="542">
        <f>SUMIFS('Faturamento NNE'!$K$2:$K$707,'Faturamento NNE'!$E$2:$E$707,'Infos Relatório'!$B$2,'Faturamento NNE'!$F$2:$F$707,'Infos Relatório'!$B76,'Faturamento NNE'!$AA$2:$AA$707,'Infos Relatório'!AG$1)</f>
        <v>0</v>
      </c>
      <c r="AJ76" s="546">
        <f>SUMIFS('Faturamento NNE'!$P$2:$P$707,'Faturamento NNE'!$E$2:$E$707,'Infos Relatório'!$B$2,'Faturamento NNE'!$F$2:$F$707,'Infos Relatório'!$B76,'Faturamento NNE'!$AA$2:$AA$707,'Infos Relatório'!AG$1,'Faturamento NNE'!$U$2:$U$707,"Sim")+SUMIFS('Faturamento NNE'!$Q$2:$Q$707,'Faturamento NNE'!$E$2:$E$707,'Infos Relatório'!$B$2,'Faturamento NNE'!$F$2:$F$707,'Infos Relatório'!$B76,'Faturamento NNE'!$AA$2:$AA$707,'Infos Relatório'!AG$1,'Faturamento NNE'!$U$2:$U$707,"Sim")</f>
        <v>0</v>
      </c>
      <c r="AK76" s="227" t="e">
        <f t="shared" si="16"/>
        <v>#DIV/0!</v>
      </c>
      <c r="AL76" s="545">
        <f>SUMIFS('Faturamento NNE'!$I$2:$I$707,'Faturamento NNE'!$E$2:$E$707,'Infos Relatório'!$B$2,'Faturamento NNE'!$F$2:$F$707,'Infos Relatório'!$B76,'Faturamento NNE'!$AA$2:$AA$707,'Infos Relatório'!AG$1)</f>
        <v>0</v>
      </c>
      <c r="AM76" s="541">
        <f>COUNTIFS('Faturamento NNE'!$E$2:$E$707,'Infos Relatório'!$B$2,'Faturamento NNE'!$F$2:$F$707,'Infos Relatório'!$B76,'Faturamento NNE'!$AA$2:$AA$707,'Infos Relatório'!AM$1)</f>
        <v>0</v>
      </c>
      <c r="AN76" s="542">
        <f>SUMIFS('Faturamento NNE'!$H$2:$H$707,'Faturamento NNE'!$E$2:$E$707,'Infos Relatório'!$B$2,'Faturamento NNE'!$F$2:$F$707,'Infos Relatório'!$B76,'Faturamento NNE'!$AA$2:$AA$707,'Infos Relatório'!AM$1)</f>
        <v>0</v>
      </c>
      <c r="AO76" s="542">
        <f>SUMIFS('Faturamento NNE'!$K$2:$K$707,'Faturamento NNE'!$E$2:$E$707,'Infos Relatório'!$B$2,'Faturamento NNE'!$F$2:$F$707,'Infos Relatório'!$B76,'Faturamento NNE'!$AA$2:$AA$707,'Infos Relatório'!AM$1)</f>
        <v>0</v>
      </c>
      <c r="AP76" s="546">
        <f>SUMIFS('Faturamento NNE'!$P$2:$P$707,'Faturamento NNE'!$E$2:$E$707,'Infos Relatório'!$B$2,'Faturamento NNE'!$F$2:$F$707,'Infos Relatório'!$B76,'Faturamento NNE'!$AA$2:$AA$707,'Infos Relatório'!AM$1,'Faturamento NNE'!$U$2:$U$707,"Sim")+SUMIFS('Faturamento NNE'!$Q$2:$Q$707,'Faturamento NNE'!$E$2:$E$707,'Infos Relatório'!$B$2,'Faturamento NNE'!$F$2:$F$707,'Infos Relatório'!$B76,'Faturamento NNE'!$AA$2:$AA$707,'Infos Relatório'!AM$1,'Faturamento NNE'!$U$2:$U$707,"Sim")</f>
        <v>0</v>
      </c>
      <c r="AQ76" s="227" t="e">
        <f t="shared" si="17"/>
        <v>#DIV/0!</v>
      </c>
      <c r="AR76" s="545">
        <f>SUMIFS('Faturamento NNE'!$I$2:$I$707,'Faturamento NNE'!$E$2:$E$707,'Infos Relatório'!$B$2,'Faturamento NNE'!$F$2:$F$707,'Infos Relatório'!$B76,'Faturamento NNE'!$AA$2:$AA$707,'Infos Relatório'!AM$1)</f>
        <v>0</v>
      </c>
      <c r="AS76" s="541">
        <f>COUNTIFS('Faturamento NNE'!$E$2:$E$707,'Infos Relatório'!$B$2,'Faturamento NNE'!$F$2:$F$707,'Infos Relatório'!$B76,'Faturamento NNE'!$AA$2:$AA$707,'Infos Relatório'!AS$1)</f>
        <v>0</v>
      </c>
      <c r="AT76" s="542">
        <f>SUMIFS('Faturamento NNE'!$H$2:$H$707,'Faturamento NNE'!$E$2:$E$707,'Infos Relatório'!$B$2,'Faturamento NNE'!$F$2:$F$707,'Infos Relatório'!$B76,'Faturamento NNE'!$AA$2:$AA$707,'Infos Relatório'!AS$1)</f>
        <v>0</v>
      </c>
      <c r="AU76" s="542">
        <f>SUMIFS('Faturamento NNE'!$K$2:$K$707,'Faturamento NNE'!$E$2:$E$707,'Infos Relatório'!$B$2,'Faturamento NNE'!$F$2:$F$707,'Infos Relatório'!$B76,'Faturamento NNE'!$AA$2:$AA$707,'Infos Relatório'!AS$1)</f>
        <v>0</v>
      </c>
      <c r="AV76" s="546">
        <f>SUMIFS('Faturamento NNE'!$P$2:$P$707,'Faturamento NNE'!$E$2:$E$707,'Infos Relatório'!$B$2,'Faturamento NNE'!$F$2:$F$707,'Infos Relatório'!$B76,'Faturamento NNE'!$AA$2:$AA$707,'Infos Relatório'!AS$1,'Faturamento NNE'!$U$2:$U$707,"Sim")+SUMIFS('Faturamento NNE'!$Q$2:$Q$707,'Faturamento NNE'!$E$2:$E$707,'Infos Relatório'!$B$2,'Faturamento NNE'!$F$2:$F$707,'Infos Relatório'!$B76,'Faturamento NNE'!$AA$2:$AA$707,'Infos Relatório'!AS$1,'Faturamento NNE'!$U$2:$U$707,"Sim")</f>
        <v>0</v>
      </c>
      <c r="AW76" s="227" t="e">
        <f t="shared" si="18"/>
        <v>#DIV/0!</v>
      </c>
      <c r="AX76" s="545">
        <f>SUMIFS('Faturamento NNE'!$I$2:$I$707,'Faturamento NNE'!$E$2:$E$707,'Infos Relatório'!$B$2,'Faturamento NNE'!$F$2:$F$707,'Infos Relatório'!$B76,'Faturamento NNE'!$AA$2:$AA$707,'Infos Relatório'!AS$1)</f>
        <v>0</v>
      </c>
      <c r="AY76" s="541">
        <f>COUNTIFS('Faturamento NNE'!$E$2:$E$707,'Infos Relatório'!$B$2,'Faturamento NNE'!$F$2:$F$707,'Infos Relatório'!$B76,'Faturamento NNE'!$AA$2:$AA$707,'Infos Relatório'!AY$1)</f>
        <v>0</v>
      </c>
      <c r="AZ76" s="542">
        <f>SUMIFS('Faturamento NNE'!$H$2:$H$707,'Faturamento NNE'!$E$2:$E$707,'Infos Relatório'!$B$2,'Faturamento NNE'!$F$2:$F$707,'Infos Relatório'!$B76,'Faturamento NNE'!$AA$2:$AA$707,'Infos Relatório'!AY$1)</f>
        <v>0</v>
      </c>
      <c r="BA76" s="542">
        <f>SUMIFS('Faturamento NNE'!$K$2:$K$707,'Faturamento NNE'!$E$2:$E$707,'Infos Relatório'!$B$2,'Faturamento NNE'!$F$2:$F$707,'Infos Relatório'!$B76,'Faturamento NNE'!$AA$2:$AA$707,'Infos Relatório'!AY$1)</f>
        <v>0</v>
      </c>
      <c r="BB76" s="546">
        <f>SUMIFS('Faturamento NNE'!$P$2:$P$707,'Faturamento NNE'!$E$2:$E$707,'Infos Relatório'!$B$2,'Faturamento NNE'!$F$2:$F$707,'Infos Relatório'!$B76,'Faturamento NNE'!$AA$2:$AA$707,'Infos Relatório'!AY$1,'Faturamento NNE'!$U$2:$U$707,"Sim")+SUMIFS('Faturamento NNE'!$Q$2:$Q$707,'Faturamento NNE'!$E$2:$E$707,'Infos Relatório'!$B$2,'Faturamento NNE'!$F$2:$F$707,'Infos Relatório'!$B76,'Faturamento NNE'!$AA$2:$AA$707,'Infos Relatório'!AY$1,'Faturamento NNE'!$U$2:$U$707,"Sim")</f>
        <v>0</v>
      </c>
      <c r="BC76" s="227" t="e">
        <f t="shared" si="19"/>
        <v>#DIV/0!</v>
      </c>
      <c r="BD76" s="545">
        <f>SUMIFS('Faturamento NNE'!$I$2:$I$707,'Faturamento NNE'!$E$2:$E$707,'Infos Relatório'!$B$2,'Faturamento NNE'!$F$2:$F$707,'Infos Relatório'!$B76,'Faturamento NNE'!$AA$2:$AA$707,'Infos Relatório'!AY$1)</f>
        <v>0</v>
      </c>
      <c r="BE76" s="541">
        <f>COUNTIFS('Faturamento NNE'!$E$2:$E$707,'Infos Relatório'!$B$2,'Faturamento NNE'!$F$2:$F$707,'Infos Relatório'!$B76,'Faturamento NNE'!$AA$2:$AA$707,'Infos Relatório'!BE$1)</f>
        <v>0</v>
      </c>
      <c r="BF76" s="542">
        <f>SUMIFS('Faturamento NNE'!$H$2:$H$707,'Faturamento NNE'!$E$2:$E$707,'Infos Relatório'!$B$2,'Faturamento NNE'!$F$2:$F$707,'Infos Relatório'!$B76,'Faturamento NNE'!$AA$2:$AA$707,'Infos Relatório'!BE$1)</f>
        <v>0</v>
      </c>
      <c r="BG76" s="542">
        <f>SUMIFS('Faturamento NNE'!$K$2:$K$707,'Faturamento NNE'!$E$2:$E$707,'Infos Relatório'!$B$2,'Faturamento NNE'!$F$2:$F$707,'Infos Relatório'!$B76,'Faturamento NNE'!$AA$2:$AA$707,'Infos Relatório'!BE$1)</f>
        <v>0</v>
      </c>
      <c r="BH76" s="546">
        <f>SUMIFS('Faturamento NNE'!$P$2:$P$707,'Faturamento NNE'!$E$2:$E$707,'Infos Relatório'!$B$2,'Faturamento NNE'!$F$2:$F$707,'Infos Relatório'!$B76,'Faturamento NNE'!$AA$2:$AA$707,'Infos Relatório'!BE$1,'Faturamento NNE'!$U$2:$U$707,"Sim")+SUMIFS('Faturamento NNE'!$Q$2:$Q$707,'Faturamento NNE'!$E$2:$E$707,'Infos Relatório'!$B$2,'Faturamento NNE'!$F$2:$F$707,'Infos Relatório'!$B76,'Faturamento NNE'!$AA$2:$AA$707,'Infos Relatório'!BE$1,'Faturamento NNE'!$U$2:$U$707,"Sim")</f>
        <v>0</v>
      </c>
      <c r="BI76" s="227" t="e">
        <f t="shared" si="20"/>
        <v>#DIV/0!</v>
      </c>
      <c r="BJ76" s="545">
        <f>SUMIFS('Faturamento NNE'!$I$2:$I$707,'Faturamento NNE'!$E$2:$E$707,'Infos Relatório'!$B$2,'Faturamento NNE'!$F$2:$F$707,'Infos Relatório'!$B76,'Faturamento NNE'!$AA$2:$AA$707,'Infos Relatório'!BE$1)</f>
        <v>0</v>
      </c>
      <c r="BK76" s="541">
        <f>COUNTIFS('Faturamento NNE'!$E$2:$E$707,'Infos Relatório'!$B$2,'Faturamento NNE'!$F$2:$F$707,'Infos Relatório'!$B76,'Faturamento NNE'!$AA$2:$AA$707,'Infos Relatório'!BK$1)</f>
        <v>0</v>
      </c>
      <c r="BL76" s="542">
        <f>SUMIFS('Faturamento NNE'!$H$2:$H$707,'Faturamento NNE'!$E$2:$E$707,'Infos Relatório'!$B$2,'Faturamento NNE'!$F$2:$F$707,'Infos Relatório'!$B76,'Faturamento NNE'!$AA$2:$AA$707,'Infos Relatório'!BK$1)</f>
        <v>0</v>
      </c>
      <c r="BM76" s="542">
        <f>SUMIFS('Faturamento NNE'!$K$2:$K$707,'Faturamento NNE'!$E$2:$E$707,'Infos Relatório'!$B$2,'Faturamento NNE'!$F$2:$F$707,'Infos Relatório'!$B76,'Faturamento NNE'!$AA$2:$AA$707,'Infos Relatório'!BK$1)</f>
        <v>0</v>
      </c>
      <c r="BN76" s="546">
        <f>SUMIFS('Faturamento NNE'!$P$2:$P$707,'Faturamento NNE'!$E$2:$E$707,'Infos Relatório'!$B$2,'Faturamento NNE'!$F$2:$F$707,'Infos Relatório'!$B76,'Faturamento NNE'!$AA$2:$AA$707,'Infos Relatório'!BK$1,'Faturamento NNE'!$U$2:$U$707,"Sim")+SUMIFS('Faturamento NNE'!$Q$2:$Q$707,'Faturamento NNE'!$E$2:$E$707,'Infos Relatório'!$B$2,'Faturamento NNE'!$F$2:$F$707,'Infos Relatório'!$B76,'Faturamento NNE'!$AA$2:$AA$707,'Infos Relatório'!BK$1,'Faturamento NNE'!$U$2:$U$707,"Sim")</f>
        <v>0</v>
      </c>
      <c r="BO76" s="227" t="e">
        <f t="shared" si="21"/>
        <v>#DIV/0!</v>
      </c>
      <c r="BP76" s="545">
        <f>SUMIFS('Faturamento NNE'!$I$2:$I$707,'Faturamento NNE'!$E$2:$E$707,'Infos Relatório'!$B$2,'Faturamento NNE'!$F$2:$F$707,'Infos Relatório'!$B76,'Faturamento NNE'!$AA$2:$AA$707,'Infos Relatório'!BK$1)</f>
        <v>0</v>
      </c>
      <c r="BQ76" s="541">
        <f>COUNTIFS('Faturamento NNE'!$E$2:$E$707,'Infos Relatório'!$B$2,'Faturamento NNE'!$F$2:$F$707,'Infos Relatório'!$B76,'Faturamento NNE'!$AA$2:$AA$707,'Infos Relatório'!BQ$1)</f>
        <v>0</v>
      </c>
      <c r="BR76" s="542">
        <f>SUMIFS('Faturamento NNE'!$H$2:$H$707,'Faturamento NNE'!$E$2:$E$707,'Infos Relatório'!$B$2,'Faturamento NNE'!$F$2:$F$707,'Infos Relatório'!$B76,'Faturamento NNE'!$AA$2:$AA$707,'Infos Relatório'!BQ$1)</f>
        <v>0</v>
      </c>
      <c r="BS76" s="542">
        <f>SUMIFS('Faturamento NNE'!$K$2:$K$707,'Faturamento NNE'!$E$2:$E$707,'Infos Relatório'!$B$2,'Faturamento NNE'!$F$2:$F$707,'Infos Relatório'!$B76,'Faturamento NNE'!$AA$2:$AA$707,'Infos Relatório'!BQ$1)</f>
        <v>0</v>
      </c>
      <c r="BT76" s="546">
        <f>SUMIFS('Faturamento NNE'!$P$2:$P$707,'Faturamento NNE'!$E$2:$E$707,'Infos Relatório'!$B$2,'Faturamento NNE'!$F$2:$F$707,'Infos Relatório'!$B76,'Faturamento NNE'!$AA$2:$AA$707,'Infos Relatório'!BQ$1,'Faturamento NNE'!$U$2:$U$707,"Sim")+SUMIFS('Faturamento NNE'!$Q$2:$Q$707,'Faturamento NNE'!$E$2:$E$707,'Infos Relatório'!$B$2,'Faturamento NNE'!$F$2:$F$707,'Infos Relatório'!$B76,'Faturamento NNE'!$AA$2:$AA$707,'Infos Relatório'!BQ$1,'Faturamento NNE'!$U$2:$U$707,"Sim")</f>
        <v>0</v>
      </c>
      <c r="BU76" s="227" t="e">
        <f t="shared" si="22"/>
        <v>#DIV/0!</v>
      </c>
      <c r="BV76" s="545">
        <f>SUMIFS('Faturamento NNE'!$I$2:$I$707,'Faturamento NNE'!$E$2:$E$707,'Infos Relatório'!$B$2,'Faturamento NNE'!$F$2:$F$707,'Infos Relatório'!$B76,'Faturamento NNE'!$AA$2:$AA$707,'Infos Relatório'!BQ$1)</f>
        <v>0</v>
      </c>
    </row>
    <row r="77" spans="2:74">
      <c r="B77" s="217" t="s">
        <v>204</v>
      </c>
      <c r="C77" s="541">
        <f>COUNTIFS('Faturamento NNE'!$E$2:$E$707,'Infos Relatório'!$B$2,'Faturamento NNE'!$F$2:$F$707,'Infos Relatório'!$B77,'Faturamento NNE'!$AA$2:$AA$707,'Infos Relatório'!C$1)</f>
        <v>0</v>
      </c>
      <c r="D77" s="542">
        <f>SUMIFS('Faturamento NNE'!$H$2:$H$707,'Faturamento NNE'!$E$2:$E$707,'Infos Relatório'!$B$2,'Faturamento NNE'!$F$2:$F$707,'Infos Relatório'!$B77,'Faturamento NNE'!$AA$2:$AA$707,'Infos Relatório'!C$1)</f>
        <v>0</v>
      </c>
      <c r="E77" s="543">
        <f>SUMIFS('Faturamento NNE'!$K$2:$K$707,'Faturamento NNE'!$E$2:$E$707,'Infos Relatório'!$B$2,'Faturamento NNE'!$F$2:$F$707,'Infos Relatório'!$B77,'Faturamento NNE'!$AA$2:$AA$707,'Infos Relatório'!C$1)</f>
        <v>0</v>
      </c>
      <c r="F77" s="544">
        <f>SUMIFS('Faturamento NNE'!$P$2:$P$707,'Faturamento NNE'!$E$2:$E$707,'Infos Relatório'!$B$2,'Faturamento NNE'!$F$2:$F$707,'Infos Relatório'!$B77,'Faturamento NNE'!$AA$2:$AA$707,'Infos Relatório'!C$1,'Faturamento NNE'!$U$2:$U$707,"Sim")+SUMIFS('Faturamento NNE'!$Q$2:$Q$707,'Faturamento NNE'!$E$2:$E$707,'Infos Relatório'!$B$2,'Faturamento NNE'!$F$2:$F$707,'Infos Relatório'!$B77,'Faturamento NNE'!$AA$2:$AA$707,'Infos Relatório'!C$1,'Faturamento NNE'!$U$2:$U$707,"Sim")</f>
        <v>0</v>
      </c>
      <c r="G77" s="283" t="e">
        <f t="shared" si="23"/>
        <v>#DIV/0!</v>
      </c>
      <c r="H77" s="545">
        <f>SUMIFS('Faturamento NNE'!$I$2:$I$707,'Faturamento NNE'!$E$2:$E$707,'Infos Relatório'!$B$2,'Faturamento NNE'!$F$2:$F$707,'Infos Relatório'!$B77,'Faturamento NNE'!$AA$2:$AA$707,'Infos Relatório'!C$1)</f>
        <v>0</v>
      </c>
      <c r="I77" s="541">
        <f>COUNTIFS('Faturamento NNE'!$E$2:$E$707,'Infos Relatório'!$B$2,'Faturamento NNE'!$F$2:$F$707,'Infos Relatório'!$B77,'Faturamento NNE'!$AA$2:$AA$707,'Infos Relatório'!I$1)</f>
        <v>0</v>
      </c>
      <c r="J77" s="542">
        <f>SUMIFS('Faturamento NNE'!$H$2:$H$707,'Faturamento NNE'!$E$2:$E$707,'Infos Relatório'!$B$2,'Faturamento NNE'!$F$2:$F$707,'Infos Relatório'!$B77,'Faturamento NNE'!$AA$2:$AA$707,'Infos Relatório'!I$1)</f>
        <v>0</v>
      </c>
      <c r="K77" s="543">
        <f>SUMIFS('Faturamento NNE'!$K$2:$K$707,'Faturamento NNE'!$E$2:$E$707,'Infos Relatório'!$B$2,'Faturamento NNE'!$F$2:$F$707,'Infos Relatório'!$B77,'Faturamento NNE'!$AA$2:$AA$707,'Infos Relatório'!I$1)</f>
        <v>0</v>
      </c>
      <c r="L77" s="544">
        <f>SUMIFS('Faturamento NNE'!$P$2:$P$707,'Faturamento NNE'!$E$2:$E$707,'Infos Relatório'!$B$2,'Faturamento NNE'!$F$2:$F$707,'Infos Relatório'!$B77,'Faturamento NNE'!$AA$2:$AA$707,'Infos Relatório'!I$1,'Faturamento NNE'!$U$2:$U$707,"Sim")+SUMIFS('Faturamento NNE'!$Q$2:$Q$707,'Faturamento NNE'!$E$2:$E$707,'Infos Relatório'!$B$2,'Faturamento NNE'!$F$2:$F$707,'Infos Relatório'!$B77,'Faturamento NNE'!$AA$2:$AA$707,'Infos Relatório'!I$1,'Faturamento NNE'!$U$2:$U$707,"Sim")</f>
        <v>0</v>
      </c>
      <c r="M77" s="283" t="e">
        <f t="shared" si="12"/>
        <v>#DIV/0!</v>
      </c>
      <c r="N77" s="545">
        <f>SUMIFS('Faturamento NNE'!$I$2:$I$707,'Faturamento NNE'!$E$2:$E$707,'Infos Relatório'!$B$2,'Faturamento NNE'!$F$2:$F$707,'Infos Relatório'!$B77,'Faturamento NNE'!$AA$2:$AA$707,'Infos Relatório'!I$1)</f>
        <v>0</v>
      </c>
      <c r="O77" s="541">
        <f>COUNTIFS('Faturamento NNE'!$E$2:$E$707,'Infos Relatório'!$B$2,'Faturamento NNE'!$F$2:$F$707,'Infos Relatório'!$B77,'Faturamento NNE'!$AA$2:$AA$707,'Infos Relatório'!O$1)</f>
        <v>0</v>
      </c>
      <c r="P77" s="542">
        <f>SUMIFS('Faturamento NNE'!$H$2:$H$707,'Faturamento NNE'!$E$2:$E$707,'Infos Relatório'!$B$2,'Faturamento NNE'!$F$2:$F$707,'Infos Relatório'!$B77,'Faturamento NNE'!$AA$2:$AA$707,'Infos Relatório'!O$1)</f>
        <v>0</v>
      </c>
      <c r="Q77" s="542">
        <f>SUMIFS('Faturamento NNE'!$K$2:$K$707,'Faturamento NNE'!$E$2:$E$707,'Infos Relatório'!$B$2,'Faturamento NNE'!$F$2:$F$707,'Infos Relatório'!$B77,'Faturamento NNE'!$AA$2:$AA$707,'Infos Relatório'!O$1)</f>
        <v>0</v>
      </c>
      <c r="R77" s="546">
        <f>SUMIFS('Faturamento NNE'!$P$2:$P$707,'Faturamento NNE'!$E$2:$E$707,'Infos Relatório'!$B$2,'Faturamento NNE'!$F$2:$F$707,'Infos Relatório'!$B77,'Faturamento NNE'!$AA$2:$AA$707,'Infos Relatório'!O$1,'Faturamento NNE'!$U$2:$U$707,"Sim")+SUMIFS('Faturamento NNE'!$Q$2:$Q$707,'Faturamento NNE'!$E$2:$E$707,'Infos Relatório'!$B$2,'Faturamento NNE'!$F$2:$F$707,'Infos Relatório'!$B77,'Faturamento NNE'!$AA$2:$AA$707,'Infos Relatório'!O$1,'Faturamento NNE'!$U$2:$U$707,"Sim")</f>
        <v>0</v>
      </c>
      <c r="S77" s="227" t="e">
        <f t="shared" si="13"/>
        <v>#DIV/0!</v>
      </c>
      <c r="T77" s="545">
        <f>SUMIFS('Faturamento NNE'!$I$2:$I$707,'Faturamento NNE'!$E$2:$E$707,'Infos Relatório'!$B$2,'Faturamento NNE'!$F$2:$F$707,'Infos Relatório'!$B77,'Faturamento NNE'!$AA$2:$AA$707,'Infos Relatório'!O$1)</f>
        <v>0</v>
      </c>
      <c r="U77" s="541">
        <f>COUNTIFS('Faturamento NNE'!$E$2:$E$707,'Infos Relatório'!$B$2,'Faturamento NNE'!$F$2:$F$707,'Infos Relatório'!$B77,'Faturamento NNE'!$AA$2:$AA$707,'Infos Relatório'!U$1)</f>
        <v>0</v>
      </c>
      <c r="V77" s="542">
        <f>SUMIFS('Faturamento NNE'!$H$2:$H$707,'Faturamento NNE'!$E$2:$E$707,'Infos Relatório'!$B$2,'Faturamento NNE'!$F$2:$F$707,'Infos Relatório'!$B77,'Faturamento NNE'!$AA$2:$AA$707,'Infos Relatório'!U$1)</f>
        <v>0</v>
      </c>
      <c r="W77" s="542">
        <f>SUMIFS('Faturamento NNE'!$K$2:$K$707,'Faturamento NNE'!$E$2:$E$707,'Infos Relatório'!$B$2,'Faturamento NNE'!$F$2:$F$707,'Infos Relatório'!$B77,'Faturamento NNE'!$AA$2:$AA$707,'Infos Relatório'!U$1)</f>
        <v>0</v>
      </c>
      <c r="X77" s="546">
        <f>SUMIFS('Faturamento NNE'!$P$2:$P$707,'Faturamento NNE'!$E$2:$E$707,'Infos Relatório'!$B$2,'Faturamento NNE'!$F$2:$F$707,'Infos Relatório'!$B77,'Faturamento NNE'!$AA$2:$AA$707,'Infos Relatório'!U$1,'Faturamento NNE'!$U$2:$U$707,"Sim")+SUMIFS('Faturamento NNE'!$Q$2:$Q$707,'Faturamento NNE'!$E$2:$E$707,'Infos Relatório'!$B$2,'Faturamento NNE'!$F$2:$F$707,'Infos Relatório'!$B77,'Faturamento NNE'!$AA$2:$AA$707,'Infos Relatório'!U$1,'Faturamento NNE'!$U$2:$U$707,"Sim")</f>
        <v>0</v>
      </c>
      <c r="Y77" s="227" t="e">
        <f t="shared" si="14"/>
        <v>#DIV/0!</v>
      </c>
      <c r="Z77" s="545">
        <f>SUMIFS('Faturamento NNE'!$I$2:$I$707,'Faturamento NNE'!$E$2:$E$707,'Infos Relatório'!$B$2,'Faturamento NNE'!$F$2:$F$707,'Infos Relatório'!$B77,'Faturamento NNE'!$AA$2:$AA$707,'Infos Relatório'!U$1)</f>
        <v>0</v>
      </c>
      <c r="AA77" s="541">
        <f>COUNTIFS('Faturamento NNE'!$E$2:$E$707,'Infos Relatório'!$B$2,'Faturamento NNE'!$F$2:$F$707,'Infos Relatório'!$B77,'Faturamento NNE'!$AA$2:$AA$707,'Infos Relatório'!AA$1)</f>
        <v>0</v>
      </c>
      <c r="AB77" s="542">
        <f>SUMIFS('Faturamento NNE'!$H$2:$H$707,'Faturamento NNE'!$E$2:$E$707,'Infos Relatório'!$B$2,'Faturamento NNE'!$F$2:$F$707,'Infos Relatório'!$B77,'Faturamento NNE'!$AA$2:$AA$707,'Infos Relatório'!AA$1)</f>
        <v>0</v>
      </c>
      <c r="AC77" s="542">
        <f>SUMIFS('Faturamento NNE'!$K$2:$K$707,'Faturamento NNE'!$E$2:$E$707,'Infos Relatório'!$B$2,'Faturamento NNE'!$F$2:$F$707,'Infos Relatório'!$B77,'Faturamento NNE'!$AA$2:$AA$707,'Infos Relatório'!AA$1)</f>
        <v>0</v>
      </c>
      <c r="AD77" s="546">
        <f>SUMIFS('Faturamento NNE'!$P$2:$P$707,'Faturamento NNE'!$E$2:$E$707,'Infos Relatório'!$B$2,'Faturamento NNE'!$F$2:$F$707,'Infos Relatório'!$B77,'Faturamento NNE'!$AA$2:$AA$707,'Infos Relatório'!AA$1,'Faturamento NNE'!$U$2:$U$707,"Sim")+SUMIFS('Faturamento NNE'!$Q$2:$Q$707,'Faturamento NNE'!$E$2:$E$707,'Infos Relatório'!$B$2,'Faturamento NNE'!$F$2:$F$707,'Infos Relatório'!$B77,'Faturamento NNE'!$AA$2:$AA$707,'Infos Relatório'!AA$1,'Faturamento NNE'!$U$2:$U$707,"Sim")</f>
        <v>0</v>
      </c>
      <c r="AE77" s="227" t="e">
        <f t="shared" si="15"/>
        <v>#DIV/0!</v>
      </c>
      <c r="AF77" s="545">
        <f>SUMIFS('Faturamento NNE'!$I$2:$I$707,'Faturamento NNE'!$E$2:$E$707,'Infos Relatório'!$B$2,'Faturamento NNE'!$F$2:$F$707,'Infos Relatório'!$B77,'Faturamento NNE'!$AA$2:$AA$707,'Infos Relatório'!AA$1)</f>
        <v>0</v>
      </c>
      <c r="AG77" s="541">
        <f>COUNTIFS('Faturamento NNE'!$E$2:$E$707,'Infos Relatório'!$B$2,'Faturamento NNE'!$F$2:$F$707,'Infos Relatório'!$B77,'Faturamento NNE'!$AA$2:$AA$707,'Infos Relatório'!AG$1)</f>
        <v>0</v>
      </c>
      <c r="AH77" s="542">
        <f>SUMIFS('Faturamento NNE'!$H$2:$H$707,'Faturamento NNE'!$E$2:$E$707,'Infos Relatório'!$B$2,'Faturamento NNE'!$F$2:$F$707,'Infos Relatório'!$B77,'Faturamento NNE'!$AA$2:$AA$707,'Infos Relatório'!AG$1)</f>
        <v>0</v>
      </c>
      <c r="AI77" s="542">
        <f>SUMIFS('Faturamento NNE'!$K$2:$K$707,'Faturamento NNE'!$E$2:$E$707,'Infos Relatório'!$B$2,'Faturamento NNE'!$F$2:$F$707,'Infos Relatório'!$B77,'Faturamento NNE'!$AA$2:$AA$707,'Infos Relatório'!AG$1)</f>
        <v>0</v>
      </c>
      <c r="AJ77" s="546">
        <f>SUMIFS('Faturamento NNE'!$P$2:$P$707,'Faturamento NNE'!$E$2:$E$707,'Infos Relatório'!$B$2,'Faturamento NNE'!$F$2:$F$707,'Infos Relatório'!$B77,'Faturamento NNE'!$AA$2:$AA$707,'Infos Relatório'!AG$1,'Faturamento NNE'!$U$2:$U$707,"Sim")+SUMIFS('Faturamento NNE'!$Q$2:$Q$707,'Faturamento NNE'!$E$2:$E$707,'Infos Relatório'!$B$2,'Faturamento NNE'!$F$2:$F$707,'Infos Relatório'!$B77,'Faturamento NNE'!$AA$2:$AA$707,'Infos Relatório'!AG$1,'Faturamento NNE'!$U$2:$U$707,"Sim")</f>
        <v>0</v>
      </c>
      <c r="AK77" s="227" t="e">
        <f t="shared" si="16"/>
        <v>#DIV/0!</v>
      </c>
      <c r="AL77" s="545">
        <f>SUMIFS('Faturamento NNE'!$I$2:$I$707,'Faturamento NNE'!$E$2:$E$707,'Infos Relatório'!$B$2,'Faturamento NNE'!$F$2:$F$707,'Infos Relatório'!$B77,'Faturamento NNE'!$AA$2:$AA$707,'Infos Relatório'!AG$1)</f>
        <v>0</v>
      </c>
      <c r="AM77" s="541">
        <f>COUNTIFS('Faturamento NNE'!$E$2:$E$707,'Infos Relatório'!$B$2,'Faturamento NNE'!$F$2:$F$707,'Infos Relatório'!$B77,'Faturamento NNE'!$AA$2:$AA$707,'Infos Relatório'!AM$1)</f>
        <v>0</v>
      </c>
      <c r="AN77" s="542">
        <f>SUMIFS('Faturamento NNE'!$H$2:$H$707,'Faturamento NNE'!$E$2:$E$707,'Infos Relatório'!$B$2,'Faturamento NNE'!$F$2:$F$707,'Infos Relatório'!$B77,'Faturamento NNE'!$AA$2:$AA$707,'Infos Relatório'!AM$1)</f>
        <v>0</v>
      </c>
      <c r="AO77" s="542">
        <f>SUMIFS('Faturamento NNE'!$K$2:$K$707,'Faturamento NNE'!$E$2:$E$707,'Infos Relatório'!$B$2,'Faturamento NNE'!$F$2:$F$707,'Infos Relatório'!$B77,'Faturamento NNE'!$AA$2:$AA$707,'Infos Relatório'!AM$1)</f>
        <v>0</v>
      </c>
      <c r="AP77" s="546">
        <f>SUMIFS('Faturamento NNE'!$P$2:$P$707,'Faturamento NNE'!$E$2:$E$707,'Infos Relatório'!$B$2,'Faturamento NNE'!$F$2:$F$707,'Infos Relatório'!$B77,'Faturamento NNE'!$AA$2:$AA$707,'Infos Relatório'!AM$1,'Faturamento NNE'!$U$2:$U$707,"Sim")+SUMIFS('Faturamento NNE'!$Q$2:$Q$707,'Faturamento NNE'!$E$2:$E$707,'Infos Relatório'!$B$2,'Faturamento NNE'!$F$2:$F$707,'Infos Relatório'!$B77,'Faturamento NNE'!$AA$2:$AA$707,'Infos Relatório'!AM$1,'Faturamento NNE'!$U$2:$U$707,"Sim")</f>
        <v>0</v>
      </c>
      <c r="AQ77" s="227" t="e">
        <f t="shared" si="17"/>
        <v>#DIV/0!</v>
      </c>
      <c r="AR77" s="545">
        <f>SUMIFS('Faturamento NNE'!$I$2:$I$707,'Faturamento NNE'!$E$2:$E$707,'Infos Relatório'!$B$2,'Faturamento NNE'!$F$2:$F$707,'Infos Relatório'!$B77,'Faturamento NNE'!$AA$2:$AA$707,'Infos Relatório'!AM$1)</f>
        <v>0</v>
      </c>
      <c r="AS77" s="541">
        <f>COUNTIFS('Faturamento NNE'!$E$2:$E$707,'Infos Relatório'!$B$2,'Faturamento NNE'!$F$2:$F$707,'Infos Relatório'!$B77,'Faturamento NNE'!$AA$2:$AA$707,'Infos Relatório'!AS$1)</f>
        <v>0</v>
      </c>
      <c r="AT77" s="542">
        <f>SUMIFS('Faturamento NNE'!$H$2:$H$707,'Faturamento NNE'!$E$2:$E$707,'Infos Relatório'!$B$2,'Faturamento NNE'!$F$2:$F$707,'Infos Relatório'!$B77,'Faturamento NNE'!$AA$2:$AA$707,'Infos Relatório'!AS$1)</f>
        <v>0</v>
      </c>
      <c r="AU77" s="542">
        <f>SUMIFS('Faturamento NNE'!$K$2:$K$707,'Faturamento NNE'!$E$2:$E$707,'Infos Relatório'!$B$2,'Faturamento NNE'!$F$2:$F$707,'Infos Relatório'!$B77,'Faturamento NNE'!$AA$2:$AA$707,'Infos Relatório'!AS$1)</f>
        <v>0</v>
      </c>
      <c r="AV77" s="546">
        <f>SUMIFS('Faturamento NNE'!$P$2:$P$707,'Faturamento NNE'!$E$2:$E$707,'Infos Relatório'!$B$2,'Faturamento NNE'!$F$2:$F$707,'Infos Relatório'!$B77,'Faturamento NNE'!$AA$2:$AA$707,'Infos Relatório'!AS$1,'Faturamento NNE'!$U$2:$U$707,"Sim")+SUMIFS('Faturamento NNE'!$Q$2:$Q$707,'Faturamento NNE'!$E$2:$E$707,'Infos Relatório'!$B$2,'Faturamento NNE'!$F$2:$F$707,'Infos Relatório'!$B77,'Faturamento NNE'!$AA$2:$AA$707,'Infos Relatório'!AS$1,'Faturamento NNE'!$U$2:$U$707,"Sim")</f>
        <v>0</v>
      </c>
      <c r="AW77" s="227" t="e">
        <f t="shared" si="18"/>
        <v>#DIV/0!</v>
      </c>
      <c r="AX77" s="545">
        <f>SUMIFS('Faturamento NNE'!$I$2:$I$707,'Faturamento NNE'!$E$2:$E$707,'Infos Relatório'!$B$2,'Faturamento NNE'!$F$2:$F$707,'Infos Relatório'!$B77,'Faturamento NNE'!$AA$2:$AA$707,'Infos Relatório'!AS$1)</f>
        <v>0</v>
      </c>
      <c r="AY77" s="541">
        <f>COUNTIFS('Faturamento NNE'!$E$2:$E$707,'Infos Relatório'!$B$2,'Faturamento NNE'!$F$2:$F$707,'Infos Relatório'!$B77,'Faturamento NNE'!$AA$2:$AA$707,'Infos Relatório'!AY$1)</f>
        <v>0</v>
      </c>
      <c r="AZ77" s="542">
        <f>SUMIFS('Faturamento NNE'!$H$2:$H$707,'Faturamento NNE'!$E$2:$E$707,'Infos Relatório'!$B$2,'Faturamento NNE'!$F$2:$F$707,'Infos Relatório'!$B77,'Faturamento NNE'!$AA$2:$AA$707,'Infos Relatório'!AY$1)</f>
        <v>0</v>
      </c>
      <c r="BA77" s="542">
        <f>SUMIFS('Faturamento NNE'!$K$2:$K$707,'Faturamento NNE'!$E$2:$E$707,'Infos Relatório'!$B$2,'Faturamento NNE'!$F$2:$F$707,'Infos Relatório'!$B77,'Faturamento NNE'!$AA$2:$AA$707,'Infos Relatório'!AY$1)</f>
        <v>0</v>
      </c>
      <c r="BB77" s="546">
        <f>SUMIFS('Faturamento NNE'!$P$2:$P$707,'Faturamento NNE'!$E$2:$E$707,'Infos Relatório'!$B$2,'Faturamento NNE'!$F$2:$F$707,'Infos Relatório'!$B77,'Faturamento NNE'!$AA$2:$AA$707,'Infos Relatório'!AY$1,'Faturamento NNE'!$U$2:$U$707,"Sim")+SUMIFS('Faturamento NNE'!$Q$2:$Q$707,'Faturamento NNE'!$E$2:$E$707,'Infos Relatório'!$B$2,'Faturamento NNE'!$F$2:$F$707,'Infos Relatório'!$B77,'Faturamento NNE'!$AA$2:$AA$707,'Infos Relatório'!AY$1,'Faturamento NNE'!$U$2:$U$707,"Sim")</f>
        <v>0</v>
      </c>
      <c r="BC77" s="227" t="e">
        <f t="shared" si="19"/>
        <v>#DIV/0!</v>
      </c>
      <c r="BD77" s="545">
        <f>SUMIFS('Faturamento NNE'!$I$2:$I$707,'Faturamento NNE'!$E$2:$E$707,'Infos Relatório'!$B$2,'Faturamento NNE'!$F$2:$F$707,'Infos Relatório'!$B77,'Faturamento NNE'!$AA$2:$AA$707,'Infos Relatório'!AY$1)</f>
        <v>0</v>
      </c>
      <c r="BE77" s="541">
        <f>COUNTIFS('Faturamento NNE'!$E$2:$E$707,'Infos Relatório'!$B$2,'Faturamento NNE'!$F$2:$F$707,'Infos Relatório'!$B77,'Faturamento NNE'!$AA$2:$AA$707,'Infos Relatório'!BE$1)</f>
        <v>0</v>
      </c>
      <c r="BF77" s="542">
        <f>SUMIFS('Faturamento NNE'!$H$2:$H$707,'Faturamento NNE'!$E$2:$E$707,'Infos Relatório'!$B$2,'Faturamento NNE'!$F$2:$F$707,'Infos Relatório'!$B77,'Faturamento NNE'!$AA$2:$AA$707,'Infos Relatório'!BE$1)</f>
        <v>0</v>
      </c>
      <c r="BG77" s="542">
        <f>SUMIFS('Faturamento NNE'!$K$2:$K$707,'Faturamento NNE'!$E$2:$E$707,'Infos Relatório'!$B$2,'Faturamento NNE'!$F$2:$F$707,'Infos Relatório'!$B77,'Faturamento NNE'!$AA$2:$AA$707,'Infos Relatório'!BE$1)</f>
        <v>0</v>
      </c>
      <c r="BH77" s="546">
        <f>SUMIFS('Faturamento NNE'!$P$2:$P$707,'Faturamento NNE'!$E$2:$E$707,'Infos Relatório'!$B$2,'Faturamento NNE'!$F$2:$F$707,'Infos Relatório'!$B77,'Faturamento NNE'!$AA$2:$AA$707,'Infos Relatório'!BE$1,'Faturamento NNE'!$U$2:$U$707,"Sim")+SUMIFS('Faturamento NNE'!$Q$2:$Q$707,'Faturamento NNE'!$E$2:$E$707,'Infos Relatório'!$B$2,'Faturamento NNE'!$F$2:$F$707,'Infos Relatório'!$B77,'Faturamento NNE'!$AA$2:$AA$707,'Infos Relatório'!BE$1,'Faturamento NNE'!$U$2:$U$707,"Sim")</f>
        <v>0</v>
      </c>
      <c r="BI77" s="227" t="e">
        <f t="shared" si="20"/>
        <v>#DIV/0!</v>
      </c>
      <c r="BJ77" s="545">
        <f>SUMIFS('Faturamento NNE'!$I$2:$I$707,'Faturamento NNE'!$E$2:$E$707,'Infos Relatório'!$B$2,'Faturamento NNE'!$F$2:$F$707,'Infos Relatório'!$B77,'Faturamento NNE'!$AA$2:$AA$707,'Infos Relatório'!BE$1)</f>
        <v>0</v>
      </c>
      <c r="BK77" s="541">
        <f>COUNTIFS('Faturamento NNE'!$E$2:$E$707,'Infos Relatório'!$B$2,'Faturamento NNE'!$F$2:$F$707,'Infos Relatório'!$B77,'Faturamento NNE'!$AA$2:$AA$707,'Infos Relatório'!BK$1)</f>
        <v>0</v>
      </c>
      <c r="BL77" s="542">
        <f>SUMIFS('Faturamento NNE'!$H$2:$H$707,'Faturamento NNE'!$E$2:$E$707,'Infos Relatório'!$B$2,'Faturamento NNE'!$F$2:$F$707,'Infos Relatório'!$B77,'Faturamento NNE'!$AA$2:$AA$707,'Infos Relatório'!BK$1)</f>
        <v>0</v>
      </c>
      <c r="BM77" s="542">
        <f>SUMIFS('Faturamento NNE'!$K$2:$K$707,'Faturamento NNE'!$E$2:$E$707,'Infos Relatório'!$B$2,'Faturamento NNE'!$F$2:$F$707,'Infos Relatório'!$B77,'Faturamento NNE'!$AA$2:$AA$707,'Infos Relatório'!BK$1)</f>
        <v>0</v>
      </c>
      <c r="BN77" s="546">
        <f>SUMIFS('Faturamento NNE'!$P$2:$P$707,'Faturamento NNE'!$E$2:$E$707,'Infos Relatório'!$B$2,'Faturamento NNE'!$F$2:$F$707,'Infos Relatório'!$B77,'Faturamento NNE'!$AA$2:$AA$707,'Infos Relatório'!BK$1,'Faturamento NNE'!$U$2:$U$707,"Sim")+SUMIFS('Faturamento NNE'!$Q$2:$Q$707,'Faturamento NNE'!$E$2:$E$707,'Infos Relatório'!$B$2,'Faturamento NNE'!$F$2:$F$707,'Infos Relatório'!$B77,'Faturamento NNE'!$AA$2:$AA$707,'Infos Relatório'!BK$1,'Faturamento NNE'!$U$2:$U$707,"Sim")</f>
        <v>0</v>
      </c>
      <c r="BO77" s="227" t="e">
        <f t="shared" si="21"/>
        <v>#DIV/0!</v>
      </c>
      <c r="BP77" s="545">
        <f>SUMIFS('Faturamento NNE'!$I$2:$I$707,'Faturamento NNE'!$E$2:$E$707,'Infos Relatório'!$B$2,'Faturamento NNE'!$F$2:$F$707,'Infos Relatório'!$B77,'Faturamento NNE'!$AA$2:$AA$707,'Infos Relatório'!BK$1)</f>
        <v>0</v>
      </c>
      <c r="BQ77" s="541">
        <f>COUNTIFS('Faturamento NNE'!$E$2:$E$707,'Infos Relatório'!$B$2,'Faturamento NNE'!$F$2:$F$707,'Infos Relatório'!$B77,'Faturamento NNE'!$AA$2:$AA$707,'Infos Relatório'!BQ$1)</f>
        <v>0</v>
      </c>
      <c r="BR77" s="542">
        <f>SUMIFS('Faturamento NNE'!$H$2:$H$707,'Faturamento NNE'!$E$2:$E$707,'Infos Relatório'!$B$2,'Faturamento NNE'!$F$2:$F$707,'Infos Relatório'!$B77,'Faturamento NNE'!$AA$2:$AA$707,'Infos Relatório'!BQ$1)</f>
        <v>0</v>
      </c>
      <c r="BS77" s="542">
        <f>SUMIFS('Faturamento NNE'!$K$2:$K$707,'Faturamento NNE'!$E$2:$E$707,'Infos Relatório'!$B$2,'Faturamento NNE'!$F$2:$F$707,'Infos Relatório'!$B77,'Faturamento NNE'!$AA$2:$AA$707,'Infos Relatório'!BQ$1)</f>
        <v>0</v>
      </c>
      <c r="BT77" s="546">
        <f>SUMIFS('Faturamento NNE'!$P$2:$P$707,'Faturamento NNE'!$E$2:$E$707,'Infos Relatório'!$B$2,'Faturamento NNE'!$F$2:$F$707,'Infos Relatório'!$B77,'Faturamento NNE'!$AA$2:$AA$707,'Infos Relatório'!BQ$1,'Faturamento NNE'!$U$2:$U$707,"Sim")+SUMIFS('Faturamento NNE'!$Q$2:$Q$707,'Faturamento NNE'!$E$2:$E$707,'Infos Relatório'!$B$2,'Faturamento NNE'!$F$2:$F$707,'Infos Relatório'!$B77,'Faturamento NNE'!$AA$2:$AA$707,'Infos Relatório'!BQ$1,'Faturamento NNE'!$U$2:$U$707,"Sim")</f>
        <v>0</v>
      </c>
      <c r="BU77" s="227" t="e">
        <f t="shared" si="22"/>
        <v>#DIV/0!</v>
      </c>
      <c r="BV77" s="545">
        <f>SUMIFS('Faturamento NNE'!$I$2:$I$707,'Faturamento NNE'!$E$2:$E$707,'Infos Relatório'!$B$2,'Faturamento NNE'!$F$2:$F$707,'Infos Relatório'!$B77,'Faturamento NNE'!$AA$2:$AA$707,'Infos Relatório'!BQ$1)</f>
        <v>0</v>
      </c>
    </row>
    <row r="78" spans="2:74">
      <c r="B78" s="217" t="s">
        <v>205</v>
      </c>
      <c r="C78" s="541">
        <f>COUNTIFS('Faturamento NNE'!$E$2:$E$707,'Infos Relatório'!$B$2,'Faturamento NNE'!$F$2:$F$707,'Infos Relatório'!$B78,'Faturamento NNE'!$AA$2:$AA$707,'Infos Relatório'!C$1)</f>
        <v>0</v>
      </c>
      <c r="D78" s="542">
        <f>SUMIFS('Faturamento NNE'!$H$2:$H$707,'Faturamento NNE'!$E$2:$E$707,'Infos Relatório'!$B$2,'Faturamento NNE'!$F$2:$F$707,'Infos Relatório'!$B78,'Faturamento NNE'!$AA$2:$AA$707,'Infos Relatório'!C$1)</f>
        <v>0</v>
      </c>
      <c r="E78" s="543">
        <f>SUMIFS('Faturamento NNE'!$K$2:$K$707,'Faturamento NNE'!$E$2:$E$707,'Infos Relatório'!$B$2,'Faturamento NNE'!$F$2:$F$707,'Infos Relatório'!$B78,'Faturamento NNE'!$AA$2:$AA$707,'Infos Relatório'!C$1)</f>
        <v>0</v>
      </c>
      <c r="F78" s="544">
        <f>SUMIFS('Faturamento NNE'!$P$2:$P$707,'Faturamento NNE'!$E$2:$E$707,'Infos Relatório'!$B$2,'Faturamento NNE'!$F$2:$F$707,'Infos Relatório'!$B78,'Faturamento NNE'!$AA$2:$AA$707,'Infos Relatório'!C$1,'Faturamento NNE'!$U$2:$U$707,"Sim")+SUMIFS('Faturamento NNE'!$Q$2:$Q$707,'Faturamento NNE'!$E$2:$E$707,'Infos Relatório'!$B$2,'Faturamento NNE'!$F$2:$F$707,'Infos Relatório'!$B78,'Faturamento NNE'!$AA$2:$AA$707,'Infos Relatório'!C$1,'Faturamento NNE'!$U$2:$U$707,"Sim")</f>
        <v>0</v>
      </c>
      <c r="G78" s="283" t="e">
        <f t="shared" si="23"/>
        <v>#DIV/0!</v>
      </c>
      <c r="H78" s="545">
        <f>SUMIFS('Faturamento NNE'!$I$2:$I$707,'Faturamento NNE'!$E$2:$E$707,'Infos Relatório'!$B$2,'Faturamento NNE'!$F$2:$F$707,'Infos Relatório'!$B78,'Faturamento NNE'!$AA$2:$AA$707,'Infos Relatório'!C$1)</f>
        <v>0</v>
      </c>
      <c r="I78" s="541">
        <f>COUNTIFS('Faturamento NNE'!$E$2:$E$707,'Infos Relatório'!$B$2,'Faturamento NNE'!$F$2:$F$707,'Infos Relatório'!$B78,'Faturamento NNE'!$AA$2:$AA$707,'Infos Relatório'!I$1)</f>
        <v>0</v>
      </c>
      <c r="J78" s="542">
        <f>SUMIFS('Faturamento NNE'!$H$2:$H$707,'Faturamento NNE'!$E$2:$E$707,'Infos Relatório'!$B$2,'Faturamento NNE'!$F$2:$F$707,'Infos Relatório'!$B78,'Faturamento NNE'!$AA$2:$AA$707,'Infos Relatório'!I$1)</f>
        <v>0</v>
      </c>
      <c r="K78" s="543">
        <f>SUMIFS('Faturamento NNE'!$K$2:$K$707,'Faturamento NNE'!$E$2:$E$707,'Infos Relatório'!$B$2,'Faturamento NNE'!$F$2:$F$707,'Infos Relatório'!$B78,'Faturamento NNE'!$AA$2:$AA$707,'Infos Relatório'!I$1)</f>
        <v>0</v>
      </c>
      <c r="L78" s="544">
        <f>SUMIFS('Faturamento NNE'!$P$2:$P$707,'Faturamento NNE'!$E$2:$E$707,'Infos Relatório'!$B$2,'Faturamento NNE'!$F$2:$F$707,'Infos Relatório'!$B78,'Faturamento NNE'!$AA$2:$AA$707,'Infos Relatório'!I$1,'Faturamento NNE'!$U$2:$U$707,"Sim")+SUMIFS('Faturamento NNE'!$Q$2:$Q$707,'Faturamento NNE'!$E$2:$E$707,'Infos Relatório'!$B$2,'Faturamento NNE'!$F$2:$F$707,'Infos Relatório'!$B78,'Faturamento NNE'!$AA$2:$AA$707,'Infos Relatório'!I$1,'Faturamento NNE'!$U$2:$U$707,"Sim")</f>
        <v>0</v>
      </c>
      <c r="M78" s="283" t="e">
        <f t="shared" si="12"/>
        <v>#DIV/0!</v>
      </c>
      <c r="N78" s="545">
        <f>SUMIFS('Faturamento NNE'!$I$2:$I$707,'Faturamento NNE'!$E$2:$E$707,'Infos Relatório'!$B$2,'Faturamento NNE'!$F$2:$F$707,'Infos Relatório'!$B78,'Faturamento NNE'!$AA$2:$AA$707,'Infos Relatório'!I$1)</f>
        <v>0</v>
      </c>
      <c r="O78" s="541">
        <f>COUNTIFS('Faturamento NNE'!$E$2:$E$707,'Infos Relatório'!$B$2,'Faturamento NNE'!$F$2:$F$707,'Infos Relatório'!$B78,'Faturamento NNE'!$AA$2:$AA$707,'Infos Relatório'!O$1)</f>
        <v>0</v>
      </c>
      <c r="P78" s="542">
        <f>SUMIFS('Faturamento NNE'!$H$2:$H$707,'Faturamento NNE'!$E$2:$E$707,'Infos Relatório'!$B$2,'Faturamento NNE'!$F$2:$F$707,'Infos Relatório'!$B78,'Faturamento NNE'!$AA$2:$AA$707,'Infos Relatório'!O$1)</f>
        <v>0</v>
      </c>
      <c r="Q78" s="542">
        <f>SUMIFS('Faturamento NNE'!$K$2:$K$707,'Faturamento NNE'!$E$2:$E$707,'Infos Relatório'!$B$2,'Faturamento NNE'!$F$2:$F$707,'Infos Relatório'!$B78,'Faturamento NNE'!$AA$2:$AA$707,'Infos Relatório'!O$1)</f>
        <v>0</v>
      </c>
      <c r="R78" s="546">
        <f>SUMIFS('Faturamento NNE'!$P$2:$P$707,'Faturamento NNE'!$E$2:$E$707,'Infos Relatório'!$B$2,'Faturamento NNE'!$F$2:$F$707,'Infos Relatório'!$B78,'Faturamento NNE'!$AA$2:$AA$707,'Infos Relatório'!O$1,'Faturamento NNE'!$U$2:$U$707,"Sim")+SUMIFS('Faturamento NNE'!$Q$2:$Q$707,'Faturamento NNE'!$E$2:$E$707,'Infos Relatório'!$B$2,'Faturamento NNE'!$F$2:$F$707,'Infos Relatório'!$B78,'Faturamento NNE'!$AA$2:$AA$707,'Infos Relatório'!O$1,'Faturamento NNE'!$U$2:$U$707,"Sim")</f>
        <v>0</v>
      </c>
      <c r="S78" s="227" t="e">
        <f t="shared" si="13"/>
        <v>#DIV/0!</v>
      </c>
      <c r="T78" s="545">
        <f>SUMIFS('Faturamento NNE'!$I$2:$I$707,'Faturamento NNE'!$E$2:$E$707,'Infos Relatório'!$B$2,'Faturamento NNE'!$F$2:$F$707,'Infos Relatório'!$B78,'Faturamento NNE'!$AA$2:$AA$707,'Infos Relatório'!O$1)</f>
        <v>0</v>
      </c>
      <c r="U78" s="541">
        <f>COUNTIFS('Faturamento NNE'!$E$2:$E$707,'Infos Relatório'!$B$2,'Faturamento NNE'!$F$2:$F$707,'Infos Relatório'!$B78,'Faturamento NNE'!$AA$2:$AA$707,'Infos Relatório'!U$1)</f>
        <v>0</v>
      </c>
      <c r="V78" s="542">
        <f>SUMIFS('Faturamento NNE'!$H$2:$H$707,'Faturamento NNE'!$E$2:$E$707,'Infos Relatório'!$B$2,'Faturamento NNE'!$F$2:$F$707,'Infos Relatório'!$B78,'Faturamento NNE'!$AA$2:$AA$707,'Infos Relatório'!U$1)</f>
        <v>0</v>
      </c>
      <c r="W78" s="542">
        <f>SUMIFS('Faturamento NNE'!$K$2:$K$707,'Faturamento NNE'!$E$2:$E$707,'Infos Relatório'!$B$2,'Faturamento NNE'!$F$2:$F$707,'Infos Relatório'!$B78,'Faturamento NNE'!$AA$2:$AA$707,'Infos Relatório'!U$1)</f>
        <v>0</v>
      </c>
      <c r="X78" s="546">
        <f>SUMIFS('Faturamento NNE'!$P$2:$P$707,'Faturamento NNE'!$E$2:$E$707,'Infos Relatório'!$B$2,'Faturamento NNE'!$F$2:$F$707,'Infos Relatório'!$B78,'Faturamento NNE'!$AA$2:$AA$707,'Infos Relatório'!U$1,'Faturamento NNE'!$U$2:$U$707,"Sim")+SUMIFS('Faturamento NNE'!$Q$2:$Q$707,'Faturamento NNE'!$E$2:$E$707,'Infos Relatório'!$B$2,'Faturamento NNE'!$F$2:$F$707,'Infos Relatório'!$B78,'Faturamento NNE'!$AA$2:$AA$707,'Infos Relatório'!U$1,'Faturamento NNE'!$U$2:$U$707,"Sim")</f>
        <v>0</v>
      </c>
      <c r="Y78" s="227" t="e">
        <f t="shared" si="14"/>
        <v>#DIV/0!</v>
      </c>
      <c r="Z78" s="545">
        <f>SUMIFS('Faturamento NNE'!$I$2:$I$707,'Faturamento NNE'!$E$2:$E$707,'Infos Relatório'!$B$2,'Faturamento NNE'!$F$2:$F$707,'Infos Relatório'!$B78,'Faturamento NNE'!$AA$2:$AA$707,'Infos Relatório'!U$1)</f>
        <v>0</v>
      </c>
      <c r="AA78" s="541">
        <f>COUNTIFS('Faturamento NNE'!$E$2:$E$707,'Infos Relatório'!$B$2,'Faturamento NNE'!$F$2:$F$707,'Infos Relatório'!$B78,'Faturamento NNE'!$AA$2:$AA$707,'Infos Relatório'!AA$1)</f>
        <v>0</v>
      </c>
      <c r="AB78" s="542">
        <f>SUMIFS('Faturamento NNE'!$H$2:$H$707,'Faturamento NNE'!$E$2:$E$707,'Infos Relatório'!$B$2,'Faturamento NNE'!$F$2:$F$707,'Infos Relatório'!$B78,'Faturamento NNE'!$AA$2:$AA$707,'Infos Relatório'!AA$1)</f>
        <v>0</v>
      </c>
      <c r="AC78" s="542">
        <f>SUMIFS('Faturamento NNE'!$K$2:$K$707,'Faturamento NNE'!$E$2:$E$707,'Infos Relatório'!$B$2,'Faturamento NNE'!$F$2:$F$707,'Infos Relatório'!$B78,'Faturamento NNE'!$AA$2:$AA$707,'Infos Relatório'!AA$1)</f>
        <v>0</v>
      </c>
      <c r="AD78" s="546">
        <f>SUMIFS('Faturamento NNE'!$P$2:$P$707,'Faturamento NNE'!$E$2:$E$707,'Infos Relatório'!$B$2,'Faturamento NNE'!$F$2:$F$707,'Infos Relatório'!$B78,'Faturamento NNE'!$AA$2:$AA$707,'Infos Relatório'!AA$1,'Faturamento NNE'!$U$2:$U$707,"Sim")+SUMIFS('Faturamento NNE'!$Q$2:$Q$707,'Faturamento NNE'!$E$2:$E$707,'Infos Relatório'!$B$2,'Faturamento NNE'!$F$2:$F$707,'Infos Relatório'!$B78,'Faturamento NNE'!$AA$2:$AA$707,'Infos Relatório'!AA$1,'Faturamento NNE'!$U$2:$U$707,"Sim")</f>
        <v>0</v>
      </c>
      <c r="AE78" s="227" t="e">
        <f t="shared" si="15"/>
        <v>#DIV/0!</v>
      </c>
      <c r="AF78" s="545">
        <f>SUMIFS('Faturamento NNE'!$I$2:$I$707,'Faturamento NNE'!$E$2:$E$707,'Infos Relatório'!$B$2,'Faturamento NNE'!$F$2:$F$707,'Infos Relatório'!$B78,'Faturamento NNE'!$AA$2:$AA$707,'Infos Relatório'!AA$1)</f>
        <v>0</v>
      </c>
      <c r="AG78" s="541">
        <f>COUNTIFS('Faturamento NNE'!$E$2:$E$707,'Infos Relatório'!$B$2,'Faturamento NNE'!$F$2:$F$707,'Infos Relatório'!$B78,'Faturamento NNE'!$AA$2:$AA$707,'Infos Relatório'!AG$1)</f>
        <v>0</v>
      </c>
      <c r="AH78" s="542">
        <f>SUMIFS('Faturamento NNE'!$H$2:$H$707,'Faturamento NNE'!$E$2:$E$707,'Infos Relatório'!$B$2,'Faturamento NNE'!$F$2:$F$707,'Infos Relatório'!$B78,'Faturamento NNE'!$AA$2:$AA$707,'Infos Relatório'!AG$1)</f>
        <v>0</v>
      </c>
      <c r="AI78" s="542">
        <f>SUMIFS('Faturamento NNE'!$K$2:$K$707,'Faturamento NNE'!$E$2:$E$707,'Infos Relatório'!$B$2,'Faturamento NNE'!$F$2:$F$707,'Infos Relatório'!$B78,'Faturamento NNE'!$AA$2:$AA$707,'Infos Relatório'!AG$1)</f>
        <v>0</v>
      </c>
      <c r="AJ78" s="546">
        <f>SUMIFS('Faturamento NNE'!$P$2:$P$707,'Faturamento NNE'!$E$2:$E$707,'Infos Relatório'!$B$2,'Faturamento NNE'!$F$2:$F$707,'Infos Relatório'!$B78,'Faturamento NNE'!$AA$2:$AA$707,'Infos Relatório'!AG$1,'Faturamento NNE'!$U$2:$U$707,"Sim")+SUMIFS('Faturamento NNE'!$Q$2:$Q$707,'Faturamento NNE'!$E$2:$E$707,'Infos Relatório'!$B$2,'Faturamento NNE'!$F$2:$F$707,'Infos Relatório'!$B78,'Faturamento NNE'!$AA$2:$AA$707,'Infos Relatório'!AG$1,'Faturamento NNE'!$U$2:$U$707,"Sim")</f>
        <v>0</v>
      </c>
      <c r="AK78" s="227" t="e">
        <f t="shared" si="16"/>
        <v>#DIV/0!</v>
      </c>
      <c r="AL78" s="545">
        <f>SUMIFS('Faturamento NNE'!$I$2:$I$707,'Faturamento NNE'!$E$2:$E$707,'Infos Relatório'!$B$2,'Faturamento NNE'!$F$2:$F$707,'Infos Relatório'!$B78,'Faturamento NNE'!$AA$2:$AA$707,'Infos Relatório'!AG$1)</f>
        <v>0</v>
      </c>
      <c r="AM78" s="541">
        <f>COUNTIFS('Faturamento NNE'!$E$2:$E$707,'Infos Relatório'!$B$2,'Faturamento NNE'!$F$2:$F$707,'Infos Relatório'!$B78,'Faturamento NNE'!$AA$2:$AA$707,'Infos Relatório'!AM$1)</f>
        <v>0</v>
      </c>
      <c r="AN78" s="542">
        <f>SUMIFS('Faturamento NNE'!$H$2:$H$707,'Faturamento NNE'!$E$2:$E$707,'Infos Relatório'!$B$2,'Faturamento NNE'!$F$2:$F$707,'Infos Relatório'!$B78,'Faturamento NNE'!$AA$2:$AA$707,'Infos Relatório'!AM$1)</f>
        <v>0</v>
      </c>
      <c r="AO78" s="542">
        <f>SUMIFS('Faturamento NNE'!$K$2:$K$707,'Faturamento NNE'!$E$2:$E$707,'Infos Relatório'!$B$2,'Faturamento NNE'!$F$2:$F$707,'Infos Relatório'!$B78,'Faturamento NNE'!$AA$2:$AA$707,'Infos Relatório'!AM$1)</f>
        <v>0</v>
      </c>
      <c r="AP78" s="546">
        <f>SUMIFS('Faturamento NNE'!$P$2:$P$707,'Faturamento NNE'!$E$2:$E$707,'Infos Relatório'!$B$2,'Faturamento NNE'!$F$2:$F$707,'Infos Relatório'!$B78,'Faturamento NNE'!$AA$2:$AA$707,'Infos Relatório'!AM$1,'Faturamento NNE'!$U$2:$U$707,"Sim")+SUMIFS('Faturamento NNE'!$Q$2:$Q$707,'Faturamento NNE'!$E$2:$E$707,'Infos Relatório'!$B$2,'Faturamento NNE'!$F$2:$F$707,'Infos Relatório'!$B78,'Faturamento NNE'!$AA$2:$AA$707,'Infos Relatório'!AM$1,'Faturamento NNE'!$U$2:$U$707,"Sim")</f>
        <v>0</v>
      </c>
      <c r="AQ78" s="227" t="e">
        <f t="shared" si="17"/>
        <v>#DIV/0!</v>
      </c>
      <c r="AR78" s="545">
        <f>SUMIFS('Faturamento NNE'!$I$2:$I$707,'Faturamento NNE'!$E$2:$E$707,'Infos Relatório'!$B$2,'Faturamento NNE'!$F$2:$F$707,'Infos Relatório'!$B78,'Faturamento NNE'!$AA$2:$AA$707,'Infos Relatório'!AM$1)</f>
        <v>0</v>
      </c>
      <c r="AS78" s="541">
        <f>COUNTIFS('Faturamento NNE'!$E$2:$E$707,'Infos Relatório'!$B$2,'Faturamento NNE'!$F$2:$F$707,'Infos Relatório'!$B78,'Faturamento NNE'!$AA$2:$AA$707,'Infos Relatório'!AS$1)</f>
        <v>0</v>
      </c>
      <c r="AT78" s="542">
        <f>SUMIFS('Faturamento NNE'!$H$2:$H$707,'Faturamento NNE'!$E$2:$E$707,'Infos Relatório'!$B$2,'Faturamento NNE'!$F$2:$F$707,'Infos Relatório'!$B78,'Faturamento NNE'!$AA$2:$AA$707,'Infos Relatório'!AS$1)</f>
        <v>0</v>
      </c>
      <c r="AU78" s="542">
        <f>SUMIFS('Faturamento NNE'!$K$2:$K$707,'Faturamento NNE'!$E$2:$E$707,'Infos Relatório'!$B$2,'Faturamento NNE'!$F$2:$F$707,'Infos Relatório'!$B78,'Faturamento NNE'!$AA$2:$AA$707,'Infos Relatório'!AS$1)</f>
        <v>0</v>
      </c>
      <c r="AV78" s="546">
        <f>SUMIFS('Faturamento NNE'!$P$2:$P$707,'Faturamento NNE'!$E$2:$E$707,'Infos Relatório'!$B$2,'Faturamento NNE'!$F$2:$F$707,'Infos Relatório'!$B78,'Faturamento NNE'!$AA$2:$AA$707,'Infos Relatório'!AS$1,'Faturamento NNE'!$U$2:$U$707,"Sim")+SUMIFS('Faturamento NNE'!$Q$2:$Q$707,'Faturamento NNE'!$E$2:$E$707,'Infos Relatório'!$B$2,'Faturamento NNE'!$F$2:$F$707,'Infos Relatório'!$B78,'Faturamento NNE'!$AA$2:$AA$707,'Infos Relatório'!AS$1,'Faturamento NNE'!$U$2:$U$707,"Sim")</f>
        <v>0</v>
      </c>
      <c r="AW78" s="227" t="e">
        <f t="shared" si="18"/>
        <v>#DIV/0!</v>
      </c>
      <c r="AX78" s="545">
        <f>SUMIFS('Faturamento NNE'!$I$2:$I$707,'Faturamento NNE'!$E$2:$E$707,'Infos Relatório'!$B$2,'Faturamento NNE'!$F$2:$F$707,'Infos Relatório'!$B78,'Faturamento NNE'!$AA$2:$AA$707,'Infos Relatório'!AS$1)</f>
        <v>0</v>
      </c>
      <c r="AY78" s="541">
        <f>COUNTIFS('Faturamento NNE'!$E$2:$E$707,'Infos Relatório'!$B$2,'Faturamento NNE'!$F$2:$F$707,'Infos Relatório'!$B78,'Faturamento NNE'!$AA$2:$AA$707,'Infos Relatório'!AY$1)</f>
        <v>0</v>
      </c>
      <c r="AZ78" s="542">
        <f>SUMIFS('Faturamento NNE'!$H$2:$H$707,'Faturamento NNE'!$E$2:$E$707,'Infos Relatório'!$B$2,'Faturamento NNE'!$F$2:$F$707,'Infos Relatório'!$B78,'Faturamento NNE'!$AA$2:$AA$707,'Infos Relatório'!AY$1)</f>
        <v>0</v>
      </c>
      <c r="BA78" s="542">
        <f>SUMIFS('Faturamento NNE'!$K$2:$K$707,'Faturamento NNE'!$E$2:$E$707,'Infos Relatório'!$B$2,'Faturamento NNE'!$F$2:$F$707,'Infos Relatório'!$B78,'Faturamento NNE'!$AA$2:$AA$707,'Infos Relatório'!AY$1)</f>
        <v>0</v>
      </c>
      <c r="BB78" s="546">
        <f>SUMIFS('Faturamento NNE'!$P$2:$P$707,'Faturamento NNE'!$E$2:$E$707,'Infos Relatório'!$B$2,'Faturamento NNE'!$F$2:$F$707,'Infos Relatório'!$B78,'Faturamento NNE'!$AA$2:$AA$707,'Infos Relatório'!AY$1,'Faturamento NNE'!$U$2:$U$707,"Sim")+SUMIFS('Faturamento NNE'!$Q$2:$Q$707,'Faturamento NNE'!$E$2:$E$707,'Infos Relatório'!$B$2,'Faturamento NNE'!$F$2:$F$707,'Infos Relatório'!$B78,'Faturamento NNE'!$AA$2:$AA$707,'Infos Relatório'!AY$1,'Faturamento NNE'!$U$2:$U$707,"Sim")</f>
        <v>0</v>
      </c>
      <c r="BC78" s="227" t="e">
        <f t="shared" si="19"/>
        <v>#DIV/0!</v>
      </c>
      <c r="BD78" s="545">
        <f>SUMIFS('Faturamento NNE'!$I$2:$I$707,'Faturamento NNE'!$E$2:$E$707,'Infos Relatório'!$B$2,'Faturamento NNE'!$F$2:$F$707,'Infos Relatório'!$B78,'Faturamento NNE'!$AA$2:$AA$707,'Infos Relatório'!AY$1)</f>
        <v>0</v>
      </c>
      <c r="BE78" s="541">
        <f>COUNTIFS('Faturamento NNE'!$E$2:$E$707,'Infos Relatório'!$B$2,'Faturamento NNE'!$F$2:$F$707,'Infos Relatório'!$B78,'Faturamento NNE'!$AA$2:$AA$707,'Infos Relatório'!BE$1)</f>
        <v>0</v>
      </c>
      <c r="BF78" s="542">
        <f>SUMIFS('Faturamento NNE'!$H$2:$H$707,'Faturamento NNE'!$E$2:$E$707,'Infos Relatório'!$B$2,'Faturamento NNE'!$F$2:$F$707,'Infos Relatório'!$B78,'Faturamento NNE'!$AA$2:$AA$707,'Infos Relatório'!BE$1)</f>
        <v>0</v>
      </c>
      <c r="BG78" s="542">
        <f>SUMIFS('Faturamento NNE'!$K$2:$K$707,'Faturamento NNE'!$E$2:$E$707,'Infos Relatório'!$B$2,'Faturamento NNE'!$F$2:$F$707,'Infos Relatório'!$B78,'Faturamento NNE'!$AA$2:$AA$707,'Infos Relatório'!BE$1)</f>
        <v>0</v>
      </c>
      <c r="BH78" s="546">
        <f>SUMIFS('Faturamento NNE'!$P$2:$P$707,'Faturamento NNE'!$E$2:$E$707,'Infos Relatório'!$B$2,'Faturamento NNE'!$F$2:$F$707,'Infos Relatório'!$B78,'Faturamento NNE'!$AA$2:$AA$707,'Infos Relatório'!BE$1,'Faturamento NNE'!$U$2:$U$707,"Sim")+SUMIFS('Faturamento NNE'!$Q$2:$Q$707,'Faturamento NNE'!$E$2:$E$707,'Infos Relatório'!$B$2,'Faturamento NNE'!$F$2:$F$707,'Infos Relatório'!$B78,'Faturamento NNE'!$AA$2:$AA$707,'Infos Relatório'!BE$1,'Faturamento NNE'!$U$2:$U$707,"Sim")</f>
        <v>0</v>
      </c>
      <c r="BI78" s="227" t="e">
        <f t="shared" si="20"/>
        <v>#DIV/0!</v>
      </c>
      <c r="BJ78" s="545">
        <f>SUMIFS('Faturamento NNE'!$I$2:$I$707,'Faturamento NNE'!$E$2:$E$707,'Infos Relatório'!$B$2,'Faturamento NNE'!$F$2:$F$707,'Infos Relatório'!$B78,'Faturamento NNE'!$AA$2:$AA$707,'Infos Relatório'!BE$1)</f>
        <v>0</v>
      </c>
      <c r="BK78" s="541">
        <f>COUNTIFS('Faturamento NNE'!$E$2:$E$707,'Infos Relatório'!$B$2,'Faturamento NNE'!$F$2:$F$707,'Infos Relatório'!$B78,'Faturamento NNE'!$AA$2:$AA$707,'Infos Relatório'!BK$1)</f>
        <v>0</v>
      </c>
      <c r="BL78" s="542">
        <f>SUMIFS('Faturamento NNE'!$H$2:$H$707,'Faturamento NNE'!$E$2:$E$707,'Infos Relatório'!$B$2,'Faturamento NNE'!$F$2:$F$707,'Infos Relatório'!$B78,'Faturamento NNE'!$AA$2:$AA$707,'Infos Relatório'!BK$1)</f>
        <v>0</v>
      </c>
      <c r="BM78" s="542">
        <f>SUMIFS('Faturamento NNE'!$K$2:$K$707,'Faturamento NNE'!$E$2:$E$707,'Infos Relatório'!$B$2,'Faturamento NNE'!$F$2:$F$707,'Infos Relatório'!$B78,'Faturamento NNE'!$AA$2:$AA$707,'Infos Relatório'!BK$1)</f>
        <v>0</v>
      </c>
      <c r="BN78" s="546">
        <f>SUMIFS('Faturamento NNE'!$P$2:$P$707,'Faturamento NNE'!$E$2:$E$707,'Infos Relatório'!$B$2,'Faturamento NNE'!$F$2:$F$707,'Infos Relatório'!$B78,'Faturamento NNE'!$AA$2:$AA$707,'Infos Relatório'!BK$1,'Faturamento NNE'!$U$2:$U$707,"Sim")+SUMIFS('Faturamento NNE'!$Q$2:$Q$707,'Faturamento NNE'!$E$2:$E$707,'Infos Relatório'!$B$2,'Faturamento NNE'!$F$2:$F$707,'Infos Relatório'!$B78,'Faturamento NNE'!$AA$2:$AA$707,'Infos Relatório'!BK$1,'Faturamento NNE'!$U$2:$U$707,"Sim")</f>
        <v>0</v>
      </c>
      <c r="BO78" s="227" t="e">
        <f t="shared" si="21"/>
        <v>#DIV/0!</v>
      </c>
      <c r="BP78" s="545">
        <f>SUMIFS('Faturamento NNE'!$I$2:$I$707,'Faturamento NNE'!$E$2:$E$707,'Infos Relatório'!$B$2,'Faturamento NNE'!$F$2:$F$707,'Infos Relatório'!$B78,'Faturamento NNE'!$AA$2:$AA$707,'Infos Relatório'!BK$1)</f>
        <v>0</v>
      </c>
      <c r="BQ78" s="541">
        <f>COUNTIFS('Faturamento NNE'!$E$2:$E$707,'Infos Relatório'!$B$2,'Faturamento NNE'!$F$2:$F$707,'Infos Relatório'!$B78,'Faturamento NNE'!$AA$2:$AA$707,'Infos Relatório'!BQ$1)</f>
        <v>0</v>
      </c>
      <c r="BR78" s="542">
        <f>SUMIFS('Faturamento NNE'!$H$2:$H$707,'Faturamento NNE'!$E$2:$E$707,'Infos Relatório'!$B$2,'Faturamento NNE'!$F$2:$F$707,'Infos Relatório'!$B78,'Faturamento NNE'!$AA$2:$AA$707,'Infos Relatório'!BQ$1)</f>
        <v>0</v>
      </c>
      <c r="BS78" s="542">
        <f>SUMIFS('Faturamento NNE'!$K$2:$K$707,'Faturamento NNE'!$E$2:$E$707,'Infos Relatório'!$B$2,'Faturamento NNE'!$F$2:$F$707,'Infos Relatório'!$B78,'Faturamento NNE'!$AA$2:$AA$707,'Infos Relatório'!BQ$1)</f>
        <v>0</v>
      </c>
      <c r="BT78" s="546">
        <f>SUMIFS('Faturamento NNE'!$P$2:$P$707,'Faturamento NNE'!$E$2:$E$707,'Infos Relatório'!$B$2,'Faturamento NNE'!$F$2:$F$707,'Infos Relatório'!$B78,'Faturamento NNE'!$AA$2:$AA$707,'Infos Relatório'!BQ$1,'Faturamento NNE'!$U$2:$U$707,"Sim")+SUMIFS('Faturamento NNE'!$Q$2:$Q$707,'Faturamento NNE'!$E$2:$E$707,'Infos Relatório'!$B$2,'Faturamento NNE'!$F$2:$F$707,'Infos Relatório'!$B78,'Faturamento NNE'!$AA$2:$AA$707,'Infos Relatório'!BQ$1,'Faturamento NNE'!$U$2:$U$707,"Sim")</f>
        <v>0</v>
      </c>
      <c r="BU78" s="227" t="e">
        <f t="shared" si="22"/>
        <v>#DIV/0!</v>
      </c>
      <c r="BV78" s="545">
        <f>SUMIFS('Faturamento NNE'!$I$2:$I$707,'Faturamento NNE'!$E$2:$E$707,'Infos Relatório'!$B$2,'Faturamento NNE'!$F$2:$F$707,'Infos Relatório'!$B78,'Faturamento NNE'!$AA$2:$AA$707,'Infos Relatório'!BQ$1)</f>
        <v>0</v>
      </c>
    </row>
    <row r="79" spans="2:74">
      <c r="B79" s="217" t="s">
        <v>206</v>
      </c>
      <c r="C79" s="541">
        <f>COUNTIFS('Faturamento NNE'!$E$2:$E$707,'Infos Relatório'!$B$2,'Faturamento NNE'!$F$2:$F$707,'Infos Relatório'!$B79,'Faturamento NNE'!$AA$2:$AA$707,'Infos Relatório'!C$1)</f>
        <v>0</v>
      </c>
      <c r="D79" s="542">
        <f>SUMIFS('Faturamento NNE'!$H$2:$H$707,'Faturamento NNE'!$E$2:$E$707,'Infos Relatório'!$B$2,'Faturamento NNE'!$F$2:$F$707,'Infos Relatório'!$B79,'Faturamento NNE'!$AA$2:$AA$707,'Infos Relatório'!C$1)</f>
        <v>0</v>
      </c>
      <c r="E79" s="543">
        <f>SUMIFS('Faturamento NNE'!$K$2:$K$707,'Faturamento NNE'!$E$2:$E$707,'Infos Relatório'!$B$2,'Faturamento NNE'!$F$2:$F$707,'Infos Relatório'!$B79,'Faturamento NNE'!$AA$2:$AA$707,'Infos Relatório'!C$1)</f>
        <v>0</v>
      </c>
      <c r="F79" s="544">
        <f>SUMIFS('Faturamento NNE'!$P$2:$P$707,'Faturamento NNE'!$E$2:$E$707,'Infos Relatório'!$B$2,'Faturamento NNE'!$F$2:$F$707,'Infos Relatório'!$B79,'Faturamento NNE'!$AA$2:$AA$707,'Infos Relatório'!C$1,'Faturamento NNE'!$U$2:$U$707,"Sim")+SUMIFS('Faturamento NNE'!$Q$2:$Q$707,'Faturamento NNE'!$E$2:$E$707,'Infos Relatório'!$B$2,'Faturamento NNE'!$F$2:$F$707,'Infos Relatório'!$B79,'Faturamento NNE'!$AA$2:$AA$707,'Infos Relatório'!C$1,'Faturamento NNE'!$U$2:$U$707,"Sim")</f>
        <v>0</v>
      </c>
      <c r="G79" s="283" t="e">
        <f t="shared" si="23"/>
        <v>#DIV/0!</v>
      </c>
      <c r="H79" s="545">
        <f>SUMIFS('Faturamento NNE'!$I$2:$I$707,'Faturamento NNE'!$E$2:$E$707,'Infos Relatório'!$B$2,'Faturamento NNE'!$F$2:$F$707,'Infos Relatório'!$B79,'Faturamento NNE'!$AA$2:$AA$707,'Infos Relatório'!C$1)</f>
        <v>0</v>
      </c>
      <c r="I79" s="541">
        <f>COUNTIFS('Faturamento NNE'!$E$2:$E$707,'Infos Relatório'!$B$2,'Faturamento NNE'!$F$2:$F$707,'Infos Relatório'!$B79,'Faturamento NNE'!$AA$2:$AA$707,'Infos Relatório'!I$1)</f>
        <v>0</v>
      </c>
      <c r="J79" s="542">
        <f>SUMIFS('Faturamento NNE'!$H$2:$H$707,'Faturamento NNE'!$E$2:$E$707,'Infos Relatório'!$B$2,'Faturamento NNE'!$F$2:$F$707,'Infos Relatório'!$B79,'Faturamento NNE'!$AA$2:$AA$707,'Infos Relatório'!I$1)</f>
        <v>0</v>
      </c>
      <c r="K79" s="543">
        <f>SUMIFS('Faturamento NNE'!$K$2:$K$707,'Faturamento NNE'!$E$2:$E$707,'Infos Relatório'!$B$2,'Faturamento NNE'!$F$2:$F$707,'Infos Relatório'!$B79,'Faturamento NNE'!$AA$2:$AA$707,'Infos Relatório'!I$1)</f>
        <v>0</v>
      </c>
      <c r="L79" s="544">
        <f>SUMIFS('Faturamento NNE'!$P$2:$P$707,'Faturamento NNE'!$E$2:$E$707,'Infos Relatório'!$B$2,'Faturamento NNE'!$F$2:$F$707,'Infos Relatório'!$B79,'Faturamento NNE'!$AA$2:$AA$707,'Infos Relatório'!I$1,'Faturamento NNE'!$U$2:$U$707,"Sim")+SUMIFS('Faturamento NNE'!$Q$2:$Q$707,'Faturamento NNE'!$E$2:$E$707,'Infos Relatório'!$B$2,'Faturamento NNE'!$F$2:$F$707,'Infos Relatório'!$B79,'Faturamento NNE'!$AA$2:$AA$707,'Infos Relatório'!I$1,'Faturamento NNE'!$U$2:$U$707,"Sim")</f>
        <v>0</v>
      </c>
      <c r="M79" s="283" t="e">
        <f t="shared" si="12"/>
        <v>#DIV/0!</v>
      </c>
      <c r="N79" s="545">
        <f>SUMIFS('Faturamento NNE'!$I$2:$I$707,'Faturamento NNE'!$E$2:$E$707,'Infos Relatório'!$B$2,'Faturamento NNE'!$F$2:$F$707,'Infos Relatório'!$B79,'Faturamento NNE'!$AA$2:$AA$707,'Infos Relatório'!I$1)</f>
        <v>0</v>
      </c>
      <c r="O79" s="541">
        <f>COUNTIFS('Faturamento NNE'!$E$2:$E$707,'Infos Relatório'!$B$2,'Faturamento NNE'!$F$2:$F$707,'Infos Relatório'!$B79,'Faturamento NNE'!$AA$2:$AA$707,'Infos Relatório'!O$1)</f>
        <v>0</v>
      </c>
      <c r="P79" s="542">
        <f>SUMIFS('Faturamento NNE'!$H$2:$H$707,'Faturamento NNE'!$E$2:$E$707,'Infos Relatório'!$B$2,'Faturamento NNE'!$F$2:$F$707,'Infos Relatório'!$B79,'Faturamento NNE'!$AA$2:$AA$707,'Infos Relatório'!O$1)</f>
        <v>0</v>
      </c>
      <c r="Q79" s="542">
        <f>SUMIFS('Faturamento NNE'!$K$2:$K$707,'Faturamento NNE'!$E$2:$E$707,'Infos Relatório'!$B$2,'Faturamento NNE'!$F$2:$F$707,'Infos Relatório'!$B79,'Faturamento NNE'!$AA$2:$AA$707,'Infos Relatório'!O$1)</f>
        <v>0</v>
      </c>
      <c r="R79" s="546">
        <f>SUMIFS('Faturamento NNE'!$P$2:$P$707,'Faturamento NNE'!$E$2:$E$707,'Infos Relatório'!$B$2,'Faturamento NNE'!$F$2:$F$707,'Infos Relatório'!$B79,'Faturamento NNE'!$AA$2:$AA$707,'Infos Relatório'!O$1,'Faturamento NNE'!$U$2:$U$707,"Sim")+SUMIFS('Faturamento NNE'!$Q$2:$Q$707,'Faturamento NNE'!$E$2:$E$707,'Infos Relatório'!$B$2,'Faturamento NNE'!$F$2:$F$707,'Infos Relatório'!$B79,'Faturamento NNE'!$AA$2:$AA$707,'Infos Relatório'!O$1,'Faturamento NNE'!$U$2:$U$707,"Sim")</f>
        <v>0</v>
      </c>
      <c r="S79" s="227" t="e">
        <f t="shared" si="13"/>
        <v>#DIV/0!</v>
      </c>
      <c r="T79" s="545">
        <f>SUMIFS('Faturamento NNE'!$I$2:$I$707,'Faturamento NNE'!$E$2:$E$707,'Infos Relatório'!$B$2,'Faturamento NNE'!$F$2:$F$707,'Infos Relatório'!$B79,'Faturamento NNE'!$AA$2:$AA$707,'Infos Relatório'!O$1)</f>
        <v>0</v>
      </c>
      <c r="U79" s="541">
        <f>COUNTIFS('Faturamento NNE'!$E$2:$E$707,'Infos Relatório'!$B$2,'Faturamento NNE'!$F$2:$F$707,'Infos Relatório'!$B79,'Faturamento NNE'!$AA$2:$AA$707,'Infos Relatório'!U$1)</f>
        <v>0</v>
      </c>
      <c r="V79" s="542">
        <f>SUMIFS('Faturamento NNE'!$H$2:$H$707,'Faturamento NNE'!$E$2:$E$707,'Infos Relatório'!$B$2,'Faturamento NNE'!$F$2:$F$707,'Infos Relatório'!$B79,'Faturamento NNE'!$AA$2:$AA$707,'Infos Relatório'!U$1)</f>
        <v>0</v>
      </c>
      <c r="W79" s="542">
        <f>SUMIFS('Faturamento NNE'!$K$2:$K$707,'Faturamento NNE'!$E$2:$E$707,'Infos Relatório'!$B$2,'Faturamento NNE'!$F$2:$F$707,'Infos Relatório'!$B79,'Faturamento NNE'!$AA$2:$AA$707,'Infos Relatório'!U$1)</f>
        <v>0</v>
      </c>
      <c r="X79" s="546">
        <f>SUMIFS('Faturamento NNE'!$P$2:$P$707,'Faturamento NNE'!$E$2:$E$707,'Infos Relatório'!$B$2,'Faturamento NNE'!$F$2:$F$707,'Infos Relatório'!$B79,'Faturamento NNE'!$AA$2:$AA$707,'Infos Relatório'!U$1,'Faturamento NNE'!$U$2:$U$707,"Sim")+SUMIFS('Faturamento NNE'!$Q$2:$Q$707,'Faturamento NNE'!$E$2:$E$707,'Infos Relatório'!$B$2,'Faturamento NNE'!$F$2:$F$707,'Infos Relatório'!$B79,'Faturamento NNE'!$AA$2:$AA$707,'Infos Relatório'!U$1,'Faturamento NNE'!$U$2:$U$707,"Sim")</f>
        <v>0</v>
      </c>
      <c r="Y79" s="227" t="e">
        <f t="shared" si="14"/>
        <v>#DIV/0!</v>
      </c>
      <c r="Z79" s="545">
        <f>SUMIFS('Faturamento NNE'!$I$2:$I$707,'Faturamento NNE'!$E$2:$E$707,'Infos Relatório'!$B$2,'Faturamento NNE'!$F$2:$F$707,'Infos Relatório'!$B79,'Faturamento NNE'!$AA$2:$AA$707,'Infos Relatório'!U$1)</f>
        <v>0</v>
      </c>
      <c r="AA79" s="541">
        <f>COUNTIFS('Faturamento NNE'!$E$2:$E$707,'Infos Relatório'!$B$2,'Faturamento NNE'!$F$2:$F$707,'Infos Relatório'!$B79,'Faturamento NNE'!$AA$2:$AA$707,'Infos Relatório'!AA$1)</f>
        <v>0</v>
      </c>
      <c r="AB79" s="542">
        <f>SUMIFS('Faturamento NNE'!$H$2:$H$707,'Faturamento NNE'!$E$2:$E$707,'Infos Relatório'!$B$2,'Faturamento NNE'!$F$2:$F$707,'Infos Relatório'!$B79,'Faturamento NNE'!$AA$2:$AA$707,'Infos Relatório'!AA$1)</f>
        <v>0</v>
      </c>
      <c r="AC79" s="542">
        <f>SUMIFS('Faturamento NNE'!$K$2:$K$707,'Faturamento NNE'!$E$2:$E$707,'Infos Relatório'!$B$2,'Faturamento NNE'!$F$2:$F$707,'Infos Relatório'!$B79,'Faturamento NNE'!$AA$2:$AA$707,'Infos Relatório'!AA$1)</f>
        <v>0</v>
      </c>
      <c r="AD79" s="546">
        <f>SUMIFS('Faturamento NNE'!$P$2:$P$707,'Faturamento NNE'!$E$2:$E$707,'Infos Relatório'!$B$2,'Faturamento NNE'!$F$2:$F$707,'Infos Relatório'!$B79,'Faturamento NNE'!$AA$2:$AA$707,'Infos Relatório'!AA$1,'Faturamento NNE'!$U$2:$U$707,"Sim")+SUMIFS('Faturamento NNE'!$Q$2:$Q$707,'Faturamento NNE'!$E$2:$E$707,'Infos Relatório'!$B$2,'Faturamento NNE'!$F$2:$F$707,'Infos Relatório'!$B79,'Faturamento NNE'!$AA$2:$AA$707,'Infos Relatório'!AA$1,'Faturamento NNE'!$U$2:$U$707,"Sim")</f>
        <v>0</v>
      </c>
      <c r="AE79" s="227" t="e">
        <f t="shared" si="15"/>
        <v>#DIV/0!</v>
      </c>
      <c r="AF79" s="545">
        <f>SUMIFS('Faturamento NNE'!$I$2:$I$707,'Faturamento NNE'!$E$2:$E$707,'Infos Relatório'!$B$2,'Faturamento NNE'!$F$2:$F$707,'Infos Relatório'!$B79,'Faturamento NNE'!$AA$2:$AA$707,'Infos Relatório'!AA$1)</f>
        <v>0</v>
      </c>
      <c r="AG79" s="541">
        <f>COUNTIFS('Faturamento NNE'!$E$2:$E$707,'Infos Relatório'!$B$2,'Faturamento NNE'!$F$2:$F$707,'Infos Relatório'!$B79,'Faturamento NNE'!$AA$2:$AA$707,'Infos Relatório'!AG$1)</f>
        <v>0</v>
      </c>
      <c r="AH79" s="542">
        <f>SUMIFS('Faturamento NNE'!$H$2:$H$707,'Faturamento NNE'!$E$2:$E$707,'Infos Relatório'!$B$2,'Faturamento NNE'!$F$2:$F$707,'Infos Relatório'!$B79,'Faturamento NNE'!$AA$2:$AA$707,'Infos Relatório'!AG$1)</f>
        <v>0</v>
      </c>
      <c r="AI79" s="542">
        <f>SUMIFS('Faturamento NNE'!$K$2:$K$707,'Faturamento NNE'!$E$2:$E$707,'Infos Relatório'!$B$2,'Faturamento NNE'!$F$2:$F$707,'Infos Relatório'!$B79,'Faturamento NNE'!$AA$2:$AA$707,'Infos Relatório'!AG$1)</f>
        <v>0</v>
      </c>
      <c r="AJ79" s="546">
        <f>SUMIFS('Faturamento NNE'!$P$2:$P$707,'Faturamento NNE'!$E$2:$E$707,'Infos Relatório'!$B$2,'Faturamento NNE'!$F$2:$F$707,'Infos Relatório'!$B79,'Faturamento NNE'!$AA$2:$AA$707,'Infos Relatório'!AG$1,'Faturamento NNE'!$U$2:$U$707,"Sim")+SUMIFS('Faturamento NNE'!$Q$2:$Q$707,'Faturamento NNE'!$E$2:$E$707,'Infos Relatório'!$B$2,'Faturamento NNE'!$F$2:$F$707,'Infos Relatório'!$B79,'Faturamento NNE'!$AA$2:$AA$707,'Infos Relatório'!AG$1,'Faturamento NNE'!$U$2:$U$707,"Sim")</f>
        <v>0</v>
      </c>
      <c r="AK79" s="227" t="e">
        <f t="shared" si="16"/>
        <v>#DIV/0!</v>
      </c>
      <c r="AL79" s="545">
        <f>SUMIFS('Faturamento NNE'!$I$2:$I$707,'Faturamento NNE'!$E$2:$E$707,'Infos Relatório'!$B$2,'Faturamento NNE'!$F$2:$F$707,'Infos Relatório'!$B79,'Faturamento NNE'!$AA$2:$AA$707,'Infos Relatório'!AG$1)</f>
        <v>0</v>
      </c>
      <c r="AM79" s="541">
        <f>COUNTIFS('Faturamento NNE'!$E$2:$E$707,'Infos Relatório'!$B$2,'Faturamento NNE'!$F$2:$F$707,'Infos Relatório'!$B79,'Faturamento NNE'!$AA$2:$AA$707,'Infos Relatório'!AM$1)</f>
        <v>0</v>
      </c>
      <c r="AN79" s="542">
        <f>SUMIFS('Faturamento NNE'!$H$2:$H$707,'Faturamento NNE'!$E$2:$E$707,'Infos Relatório'!$B$2,'Faturamento NNE'!$F$2:$F$707,'Infos Relatório'!$B79,'Faturamento NNE'!$AA$2:$AA$707,'Infos Relatório'!AM$1)</f>
        <v>0</v>
      </c>
      <c r="AO79" s="542">
        <f>SUMIFS('Faturamento NNE'!$K$2:$K$707,'Faturamento NNE'!$E$2:$E$707,'Infos Relatório'!$B$2,'Faturamento NNE'!$F$2:$F$707,'Infos Relatório'!$B79,'Faturamento NNE'!$AA$2:$AA$707,'Infos Relatório'!AM$1)</f>
        <v>0</v>
      </c>
      <c r="AP79" s="546">
        <f>SUMIFS('Faturamento NNE'!$P$2:$P$707,'Faturamento NNE'!$E$2:$E$707,'Infos Relatório'!$B$2,'Faturamento NNE'!$F$2:$F$707,'Infos Relatório'!$B79,'Faturamento NNE'!$AA$2:$AA$707,'Infos Relatório'!AM$1,'Faturamento NNE'!$U$2:$U$707,"Sim")+SUMIFS('Faturamento NNE'!$Q$2:$Q$707,'Faturamento NNE'!$E$2:$E$707,'Infos Relatório'!$B$2,'Faturamento NNE'!$F$2:$F$707,'Infos Relatório'!$B79,'Faturamento NNE'!$AA$2:$AA$707,'Infos Relatório'!AM$1,'Faturamento NNE'!$U$2:$U$707,"Sim")</f>
        <v>0</v>
      </c>
      <c r="AQ79" s="227" t="e">
        <f t="shared" si="17"/>
        <v>#DIV/0!</v>
      </c>
      <c r="AR79" s="545">
        <f>SUMIFS('Faturamento NNE'!$I$2:$I$707,'Faturamento NNE'!$E$2:$E$707,'Infos Relatório'!$B$2,'Faturamento NNE'!$F$2:$F$707,'Infos Relatório'!$B79,'Faturamento NNE'!$AA$2:$AA$707,'Infos Relatório'!AM$1)</f>
        <v>0</v>
      </c>
      <c r="AS79" s="541">
        <f>COUNTIFS('Faturamento NNE'!$E$2:$E$707,'Infos Relatório'!$B$2,'Faturamento NNE'!$F$2:$F$707,'Infos Relatório'!$B79,'Faturamento NNE'!$AA$2:$AA$707,'Infos Relatório'!AS$1)</f>
        <v>0</v>
      </c>
      <c r="AT79" s="542">
        <f>SUMIFS('Faturamento NNE'!$H$2:$H$707,'Faturamento NNE'!$E$2:$E$707,'Infos Relatório'!$B$2,'Faturamento NNE'!$F$2:$F$707,'Infos Relatório'!$B79,'Faturamento NNE'!$AA$2:$AA$707,'Infos Relatório'!AS$1)</f>
        <v>0</v>
      </c>
      <c r="AU79" s="542">
        <f>SUMIFS('Faturamento NNE'!$K$2:$K$707,'Faturamento NNE'!$E$2:$E$707,'Infos Relatório'!$B$2,'Faturamento NNE'!$F$2:$F$707,'Infos Relatório'!$B79,'Faturamento NNE'!$AA$2:$AA$707,'Infos Relatório'!AS$1)</f>
        <v>0</v>
      </c>
      <c r="AV79" s="546">
        <f>SUMIFS('Faturamento NNE'!$P$2:$P$707,'Faturamento NNE'!$E$2:$E$707,'Infos Relatório'!$B$2,'Faturamento NNE'!$F$2:$F$707,'Infos Relatório'!$B79,'Faturamento NNE'!$AA$2:$AA$707,'Infos Relatório'!AS$1,'Faturamento NNE'!$U$2:$U$707,"Sim")+SUMIFS('Faturamento NNE'!$Q$2:$Q$707,'Faturamento NNE'!$E$2:$E$707,'Infos Relatório'!$B$2,'Faturamento NNE'!$F$2:$F$707,'Infos Relatório'!$B79,'Faturamento NNE'!$AA$2:$AA$707,'Infos Relatório'!AS$1,'Faturamento NNE'!$U$2:$U$707,"Sim")</f>
        <v>0</v>
      </c>
      <c r="AW79" s="227" t="e">
        <f t="shared" si="18"/>
        <v>#DIV/0!</v>
      </c>
      <c r="AX79" s="545">
        <f>SUMIFS('Faturamento NNE'!$I$2:$I$707,'Faturamento NNE'!$E$2:$E$707,'Infos Relatório'!$B$2,'Faturamento NNE'!$F$2:$F$707,'Infos Relatório'!$B79,'Faturamento NNE'!$AA$2:$AA$707,'Infos Relatório'!AS$1)</f>
        <v>0</v>
      </c>
      <c r="AY79" s="541">
        <f>COUNTIFS('Faturamento NNE'!$E$2:$E$707,'Infos Relatório'!$B$2,'Faturamento NNE'!$F$2:$F$707,'Infos Relatório'!$B79,'Faturamento NNE'!$AA$2:$AA$707,'Infos Relatório'!AY$1)</f>
        <v>0</v>
      </c>
      <c r="AZ79" s="542">
        <f>SUMIFS('Faturamento NNE'!$H$2:$H$707,'Faturamento NNE'!$E$2:$E$707,'Infos Relatório'!$B$2,'Faturamento NNE'!$F$2:$F$707,'Infos Relatório'!$B79,'Faturamento NNE'!$AA$2:$AA$707,'Infos Relatório'!AY$1)</f>
        <v>0</v>
      </c>
      <c r="BA79" s="542">
        <f>SUMIFS('Faturamento NNE'!$K$2:$K$707,'Faturamento NNE'!$E$2:$E$707,'Infos Relatório'!$B$2,'Faturamento NNE'!$F$2:$F$707,'Infos Relatório'!$B79,'Faturamento NNE'!$AA$2:$AA$707,'Infos Relatório'!AY$1)</f>
        <v>0</v>
      </c>
      <c r="BB79" s="546">
        <f>SUMIFS('Faturamento NNE'!$P$2:$P$707,'Faturamento NNE'!$E$2:$E$707,'Infos Relatório'!$B$2,'Faturamento NNE'!$F$2:$F$707,'Infos Relatório'!$B79,'Faturamento NNE'!$AA$2:$AA$707,'Infos Relatório'!AY$1,'Faturamento NNE'!$U$2:$U$707,"Sim")+SUMIFS('Faturamento NNE'!$Q$2:$Q$707,'Faturamento NNE'!$E$2:$E$707,'Infos Relatório'!$B$2,'Faturamento NNE'!$F$2:$F$707,'Infos Relatório'!$B79,'Faturamento NNE'!$AA$2:$AA$707,'Infos Relatório'!AY$1,'Faturamento NNE'!$U$2:$U$707,"Sim")</f>
        <v>0</v>
      </c>
      <c r="BC79" s="227" t="e">
        <f t="shared" si="19"/>
        <v>#DIV/0!</v>
      </c>
      <c r="BD79" s="545">
        <f>SUMIFS('Faturamento NNE'!$I$2:$I$707,'Faturamento NNE'!$E$2:$E$707,'Infos Relatório'!$B$2,'Faturamento NNE'!$F$2:$F$707,'Infos Relatório'!$B79,'Faturamento NNE'!$AA$2:$AA$707,'Infos Relatório'!AY$1)</f>
        <v>0</v>
      </c>
      <c r="BE79" s="541">
        <f>COUNTIFS('Faturamento NNE'!$E$2:$E$707,'Infos Relatório'!$B$2,'Faturamento NNE'!$F$2:$F$707,'Infos Relatório'!$B79,'Faturamento NNE'!$AA$2:$AA$707,'Infos Relatório'!BE$1)</f>
        <v>0</v>
      </c>
      <c r="BF79" s="542">
        <f>SUMIFS('Faturamento NNE'!$H$2:$H$707,'Faturamento NNE'!$E$2:$E$707,'Infos Relatório'!$B$2,'Faturamento NNE'!$F$2:$F$707,'Infos Relatório'!$B79,'Faturamento NNE'!$AA$2:$AA$707,'Infos Relatório'!BE$1)</f>
        <v>0</v>
      </c>
      <c r="BG79" s="542">
        <f>SUMIFS('Faturamento NNE'!$K$2:$K$707,'Faturamento NNE'!$E$2:$E$707,'Infos Relatório'!$B$2,'Faturamento NNE'!$F$2:$F$707,'Infos Relatório'!$B79,'Faturamento NNE'!$AA$2:$AA$707,'Infos Relatório'!BE$1)</f>
        <v>0</v>
      </c>
      <c r="BH79" s="546">
        <f>SUMIFS('Faturamento NNE'!$P$2:$P$707,'Faturamento NNE'!$E$2:$E$707,'Infos Relatório'!$B$2,'Faturamento NNE'!$F$2:$F$707,'Infos Relatório'!$B79,'Faturamento NNE'!$AA$2:$AA$707,'Infos Relatório'!BE$1,'Faturamento NNE'!$U$2:$U$707,"Sim")+SUMIFS('Faturamento NNE'!$Q$2:$Q$707,'Faturamento NNE'!$E$2:$E$707,'Infos Relatório'!$B$2,'Faturamento NNE'!$F$2:$F$707,'Infos Relatório'!$B79,'Faturamento NNE'!$AA$2:$AA$707,'Infos Relatório'!BE$1,'Faturamento NNE'!$U$2:$U$707,"Sim")</f>
        <v>0</v>
      </c>
      <c r="BI79" s="227" t="e">
        <f t="shared" si="20"/>
        <v>#DIV/0!</v>
      </c>
      <c r="BJ79" s="545">
        <f>SUMIFS('Faturamento NNE'!$I$2:$I$707,'Faturamento NNE'!$E$2:$E$707,'Infos Relatório'!$B$2,'Faturamento NNE'!$F$2:$F$707,'Infos Relatório'!$B79,'Faturamento NNE'!$AA$2:$AA$707,'Infos Relatório'!BE$1)</f>
        <v>0</v>
      </c>
      <c r="BK79" s="541">
        <f>COUNTIFS('Faturamento NNE'!$E$2:$E$707,'Infos Relatório'!$B$2,'Faturamento NNE'!$F$2:$F$707,'Infos Relatório'!$B79,'Faturamento NNE'!$AA$2:$AA$707,'Infos Relatório'!BK$1)</f>
        <v>0</v>
      </c>
      <c r="BL79" s="542">
        <f>SUMIFS('Faturamento NNE'!$H$2:$H$707,'Faturamento NNE'!$E$2:$E$707,'Infos Relatório'!$B$2,'Faturamento NNE'!$F$2:$F$707,'Infos Relatório'!$B79,'Faturamento NNE'!$AA$2:$AA$707,'Infos Relatório'!BK$1)</f>
        <v>0</v>
      </c>
      <c r="BM79" s="542">
        <f>SUMIFS('Faturamento NNE'!$K$2:$K$707,'Faturamento NNE'!$E$2:$E$707,'Infos Relatório'!$B$2,'Faturamento NNE'!$F$2:$F$707,'Infos Relatório'!$B79,'Faturamento NNE'!$AA$2:$AA$707,'Infos Relatório'!BK$1)</f>
        <v>0</v>
      </c>
      <c r="BN79" s="546">
        <f>SUMIFS('Faturamento NNE'!$P$2:$P$707,'Faturamento NNE'!$E$2:$E$707,'Infos Relatório'!$B$2,'Faturamento NNE'!$F$2:$F$707,'Infos Relatório'!$B79,'Faturamento NNE'!$AA$2:$AA$707,'Infos Relatório'!BK$1,'Faturamento NNE'!$U$2:$U$707,"Sim")+SUMIFS('Faturamento NNE'!$Q$2:$Q$707,'Faturamento NNE'!$E$2:$E$707,'Infos Relatório'!$B$2,'Faturamento NNE'!$F$2:$F$707,'Infos Relatório'!$B79,'Faturamento NNE'!$AA$2:$AA$707,'Infos Relatório'!BK$1,'Faturamento NNE'!$U$2:$U$707,"Sim")</f>
        <v>0</v>
      </c>
      <c r="BO79" s="227" t="e">
        <f t="shared" si="21"/>
        <v>#DIV/0!</v>
      </c>
      <c r="BP79" s="545">
        <f>SUMIFS('Faturamento NNE'!$I$2:$I$707,'Faturamento NNE'!$E$2:$E$707,'Infos Relatório'!$B$2,'Faturamento NNE'!$F$2:$F$707,'Infos Relatório'!$B79,'Faturamento NNE'!$AA$2:$AA$707,'Infos Relatório'!BK$1)</f>
        <v>0</v>
      </c>
      <c r="BQ79" s="541">
        <f>COUNTIFS('Faturamento NNE'!$E$2:$E$707,'Infos Relatório'!$B$2,'Faturamento NNE'!$F$2:$F$707,'Infos Relatório'!$B79,'Faturamento NNE'!$AA$2:$AA$707,'Infos Relatório'!BQ$1)</f>
        <v>0</v>
      </c>
      <c r="BR79" s="542">
        <f>SUMIFS('Faturamento NNE'!$H$2:$H$707,'Faturamento NNE'!$E$2:$E$707,'Infos Relatório'!$B$2,'Faturamento NNE'!$F$2:$F$707,'Infos Relatório'!$B79,'Faturamento NNE'!$AA$2:$AA$707,'Infos Relatório'!BQ$1)</f>
        <v>0</v>
      </c>
      <c r="BS79" s="542">
        <f>SUMIFS('Faturamento NNE'!$K$2:$K$707,'Faturamento NNE'!$E$2:$E$707,'Infos Relatório'!$B$2,'Faturamento NNE'!$F$2:$F$707,'Infos Relatório'!$B79,'Faturamento NNE'!$AA$2:$AA$707,'Infos Relatório'!BQ$1)</f>
        <v>0</v>
      </c>
      <c r="BT79" s="546">
        <f>SUMIFS('Faturamento NNE'!$P$2:$P$707,'Faturamento NNE'!$E$2:$E$707,'Infos Relatório'!$B$2,'Faturamento NNE'!$F$2:$F$707,'Infos Relatório'!$B79,'Faturamento NNE'!$AA$2:$AA$707,'Infos Relatório'!BQ$1,'Faturamento NNE'!$U$2:$U$707,"Sim")+SUMIFS('Faturamento NNE'!$Q$2:$Q$707,'Faturamento NNE'!$E$2:$E$707,'Infos Relatório'!$B$2,'Faturamento NNE'!$F$2:$F$707,'Infos Relatório'!$B79,'Faturamento NNE'!$AA$2:$AA$707,'Infos Relatório'!BQ$1,'Faturamento NNE'!$U$2:$U$707,"Sim")</f>
        <v>0</v>
      </c>
      <c r="BU79" s="227" t="e">
        <f t="shared" si="22"/>
        <v>#DIV/0!</v>
      </c>
      <c r="BV79" s="545">
        <f>SUMIFS('Faturamento NNE'!$I$2:$I$707,'Faturamento NNE'!$E$2:$E$707,'Infos Relatório'!$B$2,'Faturamento NNE'!$F$2:$F$707,'Infos Relatório'!$B79,'Faturamento NNE'!$AA$2:$AA$707,'Infos Relatório'!BQ$1)</f>
        <v>0</v>
      </c>
    </row>
    <row r="80" spans="2:74">
      <c r="B80" s="217" t="s">
        <v>207</v>
      </c>
      <c r="C80" s="541">
        <f>COUNTIFS('Faturamento NNE'!$E$2:$E$707,'Infos Relatório'!$B$2,'Faturamento NNE'!$F$2:$F$707,'Infos Relatório'!$B80,'Faturamento NNE'!$AA$2:$AA$707,'Infos Relatório'!C$1)</f>
        <v>0</v>
      </c>
      <c r="D80" s="542">
        <f>SUMIFS('Faturamento NNE'!$H$2:$H$707,'Faturamento NNE'!$E$2:$E$707,'Infos Relatório'!$B$2,'Faturamento NNE'!$F$2:$F$707,'Infos Relatório'!$B80,'Faturamento NNE'!$AA$2:$AA$707,'Infos Relatório'!C$1)</f>
        <v>0</v>
      </c>
      <c r="E80" s="543">
        <f>SUMIFS('Faturamento NNE'!$K$2:$K$707,'Faturamento NNE'!$E$2:$E$707,'Infos Relatório'!$B$2,'Faturamento NNE'!$F$2:$F$707,'Infos Relatório'!$B80,'Faturamento NNE'!$AA$2:$AA$707,'Infos Relatório'!C$1)</f>
        <v>0</v>
      </c>
      <c r="F80" s="544">
        <f>SUMIFS('Faturamento NNE'!$P$2:$P$707,'Faturamento NNE'!$E$2:$E$707,'Infos Relatório'!$B$2,'Faturamento NNE'!$F$2:$F$707,'Infos Relatório'!$B80,'Faturamento NNE'!$AA$2:$AA$707,'Infos Relatório'!C$1,'Faturamento NNE'!$U$2:$U$707,"Sim")+SUMIFS('Faturamento NNE'!$Q$2:$Q$707,'Faturamento NNE'!$E$2:$E$707,'Infos Relatório'!$B$2,'Faturamento NNE'!$F$2:$F$707,'Infos Relatório'!$B80,'Faturamento NNE'!$AA$2:$AA$707,'Infos Relatório'!C$1,'Faturamento NNE'!$U$2:$U$707,"Sim")</f>
        <v>0</v>
      </c>
      <c r="G80" s="283" t="e">
        <f>F80/E80</f>
        <v>#DIV/0!</v>
      </c>
      <c r="H80" s="545">
        <f>SUMIFS('Faturamento NNE'!$I$2:$I$707,'Faturamento NNE'!$E$2:$E$707,'Infos Relatório'!$B$2,'Faturamento NNE'!$F$2:$F$707,'Infos Relatório'!$B80,'Faturamento NNE'!$AA$2:$AA$707,'Infos Relatório'!C$1)</f>
        <v>0</v>
      </c>
      <c r="I80" s="541">
        <f>COUNTIFS('Faturamento NNE'!$E$2:$E$707,'Infos Relatório'!$B$2,'Faturamento NNE'!$F$2:$F$707,'Infos Relatório'!$B80,'Faturamento NNE'!$AA$2:$AA$707,'Infos Relatório'!I$1)</f>
        <v>0</v>
      </c>
      <c r="J80" s="542">
        <f>SUMIFS('Faturamento NNE'!$H$2:$H$707,'Faturamento NNE'!$E$2:$E$707,'Infos Relatório'!$B$2,'Faturamento NNE'!$F$2:$F$707,'Infos Relatório'!$B80,'Faturamento NNE'!$AA$2:$AA$707,'Infos Relatório'!I$1)</f>
        <v>0</v>
      </c>
      <c r="K80" s="543">
        <f>SUMIFS('Faturamento NNE'!$K$2:$K$707,'Faturamento NNE'!$E$2:$E$707,'Infos Relatório'!$B$2,'Faturamento NNE'!$F$2:$F$707,'Infos Relatório'!$B80,'Faturamento NNE'!$AA$2:$AA$707,'Infos Relatório'!I$1)</f>
        <v>0</v>
      </c>
      <c r="L80" s="544">
        <f>SUMIFS('Faturamento NNE'!$P$2:$P$707,'Faturamento NNE'!$E$2:$E$707,'Infos Relatório'!$B$2,'Faturamento NNE'!$F$2:$F$707,'Infos Relatório'!$B80,'Faturamento NNE'!$AA$2:$AA$707,'Infos Relatório'!I$1,'Faturamento NNE'!$U$2:$U$707,"Sim")+SUMIFS('Faturamento NNE'!$Q$2:$Q$707,'Faturamento NNE'!$E$2:$E$707,'Infos Relatório'!$B$2,'Faturamento NNE'!$F$2:$F$707,'Infos Relatório'!$B80,'Faturamento NNE'!$AA$2:$AA$707,'Infos Relatório'!I$1,'Faturamento NNE'!$U$2:$U$707,"Sim")</f>
        <v>0</v>
      </c>
      <c r="M80" s="283" t="e">
        <f>L80/K80</f>
        <v>#DIV/0!</v>
      </c>
      <c r="N80" s="545">
        <f>SUMIFS('Faturamento NNE'!$I$2:$I$707,'Faturamento NNE'!$E$2:$E$707,'Infos Relatório'!$B$2,'Faturamento NNE'!$F$2:$F$707,'Infos Relatório'!$B80,'Faturamento NNE'!$AA$2:$AA$707,'Infos Relatório'!I$1)</f>
        <v>0</v>
      </c>
      <c r="O80" s="541">
        <f>COUNTIFS('Faturamento NNE'!$E$2:$E$707,'Infos Relatório'!$B$2,'Faturamento NNE'!$F$2:$F$707,'Infos Relatório'!$B80,'Faturamento NNE'!$AA$2:$AA$707,'Infos Relatório'!O$1)</f>
        <v>0</v>
      </c>
      <c r="P80" s="542">
        <f>SUMIFS('Faturamento NNE'!$H$2:$H$707,'Faturamento NNE'!$E$2:$E$707,'Infos Relatório'!$B$2,'Faturamento NNE'!$F$2:$F$707,'Infos Relatório'!$B80,'Faturamento NNE'!$AA$2:$AA$707,'Infos Relatório'!O$1)</f>
        <v>0</v>
      </c>
      <c r="Q80" s="542">
        <f>SUMIFS('Faturamento NNE'!$K$2:$K$707,'Faturamento NNE'!$E$2:$E$707,'Infos Relatório'!$B$2,'Faturamento NNE'!$F$2:$F$707,'Infos Relatório'!$B80,'Faturamento NNE'!$AA$2:$AA$707,'Infos Relatório'!O$1)</f>
        <v>0</v>
      </c>
      <c r="R80" s="546">
        <f>SUMIFS('Faturamento NNE'!$P$2:$P$707,'Faturamento NNE'!$E$2:$E$707,'Infos Relatório'!$B$2,'Faturamento NNE'!$F$2:$F$707,'Infos Relatório'!$B80,'Faturamento NNE'!$AA$2:$AA$707,'Infos Relatório'!O$1,'Faturamento NNE'!$U$2:$U$707,"Sim")+SUMIFS('Faturamento NNE'!$Q$2:$Q$707,'Faturamento NNE'!$E$2:$E$707,'Infos Relatório'!$B$2,'Faturamento NNE'!$F$2:$F$707,'Infos Relatório'!$B80,'Faturamento NNE'!$AA$2:$AA$707,'Infos Relatório'!O$1,'Faturamento NNE'!$U$2:$U$707,"Sim")</f>
        <v>0</v>
      </c>
      <c r="S80" s="227" t="e">
        <f>R80/Q80</f>
        <v>#DIV/0!</v>
      </c>
      <c r="T80" s="545">
        <f>SUMIFS('Faturamento NNE'!$I$2:$I$707,'Faturamento NNE'!$E$2:$E$707,'Infos Relatório'!$B$2,'Faturamento NNE'!$F$2:$F$707,'Infos Relatório'!$B80,'Faturamento NNE'!$AA$2:$AA$707,'Infos Relatório'!O$1)</f>
        <v>0</v>
      </c>
      <c r="U80" s="541">
        <f>COUNTIFS('Faturamento NNE'!$E$2:$E$707,'Infos Relatório'!$B$2,'Faturamento NNE'!$F$2:$F$707,'Infos Relatório'!$B80,'Faturamento NNE'!$AA$2:$AA$707,'Infos Relatório'!U$1)</f>
        <v>0</v>
      </c>
      <c r="V80" s="542">
        <f>SUMIFS('Faturamento NNE'!$H$2:$H$707,'Faturamento NNE'!$E$2:$E$707,'Infos Relatório'!$B$2,'Faturamento NNE'!$F$2:$F$707,'Infos Relatório'!$B80,'Faturamento NNE'!$AA$2:$AA$707,'Infos Relatório'!U$1)</f>
        <v>0</v>
      </c>
      <c r="W80" s="542">
        <f>SUMIFS('Faturamento NNE'!$K$2:$K$707,'Faturamento NNE'!$E$2:$E$707,'Infos Relatório'!$B$2,'Faturamento NNE'!$F$2:$F$707,'Infos Relatório'!$B80,'Faturamento NNE'!$AA$2:$AA$707,'Infos Relatório'!U$1)</f>
        <v>0</v>
      </c>
      <c r="X80" s="546">
        <f>SUMIFS('Faturamento NNE'!$P$2:$P$707,'Faturamento NNE'!$E$2:$E$707,'Infos Relatório'!$B$2,'Faturamento NNE'!$F$2:$F$707,'Infos Relatório'!$B80,'Faturamento NNE'!$AA$2:$AA$707,'Infos Relatório'!U$1,'Faturamento NNE'!$U$2:$U$707,"Sim")+SUMIFS('Faturamento NNE'!$Q$2:$Q$707,'Faturamento NNE'!$E$2:$E$707,'Infos Relatório'!$B$2,'Faturamento NNE'!$F$2:$F$707,'Infos Relatório'!$B80,'Faturamento NNE'!$AA$2:$AA$707,'Infos Relatório'!U$1,'Faturamento NNE'!$U$2:$U$707,"Sim")</f>
        <v>0</v>
      </c>
      <c r="Y80" s="227" t="e">
        <f>X80/W80</f>
        <v>#DIV/0!</v>
      </c>
      <c r="Z80" s="545">
        <f>SUMIFS('Faturamento NNE'!$I$2:$I$707,'Faturamento NNE'!$E$2:$E$707,'Infos Relatório'!$B$2,'Faturamento NNE'!$F$2:$F$707,'Infos Relatório'!$B80,'Faturamento NNE'!$AA$2:$AA$707,'Infos Relatório'!U$1)</f>
        <v>0</v>
      </c>
      <c r="AA80" s="541">
        <f>COUNTIFS('Faturamento NNE'!$E$2:$E$707,'Infos Relatório'!$B$2,'Faturamento NNE'!$F$2:$F$707,'Infos Relatório'!$B80,'Faturamento NNE'!$AA$2:$AA$707,'Infos Relatório'!AA$1)</f>
        <v>0</v>
      </c>
      <c r="AB80" s="542">
        <f>SUMIFS('Faturamento NNE'!$H$2:$H$707,'Faturamento NNE'!$E$2:$E$707,'Infos Relatório'!$B$2,'Faturamento NNE'!$F$2:$F$707,'Infos Relatório'!$B80,'Faturamento NNE'!$AA$2:$AA$707,'Infos Relatório'!AA$1)</f>
        <v>0</v>
      </c>
      <c r="AC80" s="542">
        <f>SUMIFS('Faturamento NNE'!$K$2:$K$707,'Faturamento NNE'!$E$2:$E$707,'Infos Relatório'!$B$2,'Faturamento NNE'!$F$2:$F$707,'Infos Relatório'!$B80,'Faturamento NNE'!$AA$2:$AA$707,'Infos Relatório'!AA$1)</f>
        <v>0</v>
      </c>
      <c r="AD80" s="546">
        <f>SUMIFS('Faturamento NNE'!$P$2:$P$707,'Faturamento NNE'!$E$2:$E$707,'Infos Relatório'!$B$2,'Faturamento NNE'!$F$2:$F$707,'Infos Relatório'!$B80,'Faturamento NNE'!$AA$2:$AA$707,'Infos Relatório'!AA$1,'Faturamento NNE'!$U$2:$U$707,"Sim")+SUMIFS('Faturamento NNE'!$Q$2:$Q$707,'Faturamento NNE'!$E$2:$E$707,'Infos Relatório'!$B$2,'Faturamento NNE'!$F$2:$F$707,'Infos Relatório'!$B80,'Faturamento NNE'!$AA$2:$AA$707,'Infos Relatório'!AA$1,'Faturamento NNE'!$U$2:$U$707,"Sim")</f>
        <v>0</v>
      </c>
      <c r="AE80" s="227" t="e">
        <f>AD80/AC80</f>
        <v>#DIV/0!</v>
      </c>
      <c r="AF80" s="545">
        <f>SUMIFS('Faturamento NNE'!$I$2:$I$707,'Faturamento NNE'!$E$2:$E$707,'Infos Relatório'!$B$2,'Faturamento NNE'!$F$2:$F$707,'Infos Relatório'!$B80,'Faturamento NNE'!$AA$2:$AA$707,'Infos Relatório'!AA$1)</f>
        <v>0</v>
      </c>
      <c r="AG80" s="541">
        <f>COUNTIFS('Faturamento NNE'!$E$2:$E$707,'Infos Relatório'!$B$2,'Faturamento NNE'!$F$2:$F$707,'Infos Relatório'!$B80,'Faturamento NNE'!$AA$2:$AA$707,'Infos Relatório'!AG$1)</f>
        <v>0</v>
      </c>
      <c r="AH80" s="542">
        <f>SUMIFS('Faturamento NNE'!$H$2:$H$707,'Faturamento NNE'!$E$2:$E$707,'Infos Relatório'!$B$2,'Faturamento NNE'!$F$2:$F$707,'Infos Relatório'!$B80,'Faturamento NNE'!$AA$2:$AA$707,'Infos Relatório'!AG$1)</f>
        <v>0</v>
      </c>
      <c r="AI80" s="542">
        <f>SUMIFS('Faturamento NNE'!$K$2:$K$707,'Faturamento NNE'!$E$2:$E$707,'Infos Relatório'!$B$2,'Faturamento NNE'!$F$2:$F$707,'Infos Relatório'!$B80,'Faturamento NNE'!$AA$2:$AA$707,'Infos Relatório'!AG$1)</f>
        <v>0</v>
      </c>
      <c r="AJ80" s="546">
        <f>SUMIFS('Faturamento NNE'!$P$2:$P$707,'Faturamento NNE'!$E$2:$E$707,'Infos Relatório'!$B$2,'Faturamento NNE'!$F$2:$F$707,'Infos Relatório'!$B80,'Faturamento NNE'!$AA$2:$AA$707,'Infos Relatório'!AG$1,'Faturamento NNE'!$U$2:$U$707,"Sim")+SUMIFS('Faturamento NNE'!$Q$2:$Q$707,'Faturamento NNE'!$E$2:$E$707,'Infos Relatório'!$B$2,'Faturamento NNE'!$F$2:$F$707,'Infos Relatório'!$B80,'Faturamento NNE'!$AA$2:$AA$707,'Infos Relatório'!AG$1,'Faturamento NNE'!$U$2:$U$707,"Sim")</f>
        <v>0</v>
      </c>
      <c r="AK80" s="227" t="e">
        <f>AJ80/AI80</f>
        <v>#DIV/0!</v>
      </c>
      <c r="AL80" s="545">
        <f>SUMIFS('Faturamento NNE'!$I$2:$I$707,'Faturamento NNE'!$E$2:$E$707,'Infos Relatório'!$B$2,'Faturamento NNE'!$F$2:$F$707,'Infos Relatório'!$B80,'Faturamento NNE'!$AA$2:$AA$707,'Infos Relatório'!AG$1)</f>
        <v>0</v>
      </c>
      <c r="AM80" s="541">
        <f>COUNTIFS('Faturamento NNE'!$E$2:$E$707,'Infos Relatório'!$B$2,'Faturamento NNE'!$F$2:$F$707,'Infos Relatório'!$B80,'Faturamento NNE'!$AA$2:$AA$707,'Infos Relatório'!AM$1)</f>
        <v>0</v>
      </c>
      <c r="AN80" s="542">
        <f>SUMIFS('Faturamento NNE'!$H$2:$H$707,'Faturamento NNE'!$E$2:$E$707,'Infos Relatório'!$B$2,'Faturamento NNE'!$F$2:$F$707,'Infos Relatório'!$B80,'Faturamento NNE'!$AA$2:$AA$707,'Infos Relatório'!AM$1)</f>
        <v>0</v>
      </c>
      <c r="AO80" s="542">
        <f>SUMIFS('Faturamento NNE'!$K$2:$K$707,'Faturamento NNE'!$E$2:$E$707,'Infos Relatório'!$B$2,'Faturamento NNE'!$F$2:$F$707,'Infos Relatório'!$B80,'Faturamento NNE'!$AA$2:$AA$707,'Infos Relatório'!AM$1)</f>
        <v>0</v>
      </c>
      <c r="AP80" s="546">
        <f>SUMIFS('Faturamento NNE'!$P$2:$P$707,'Faturamento NNE'!$E$2:$E$707,'Infos Relatório'!$B$2,'Faturamento NNE'!$F$2:$F$707,'Infos Relatório'!$B80,'Faturamento NNE'!$AA$2:$AA$707,'Infos Relatório'!AM$1,'Faturamento NNE'!$U$2:$U$707,"Sim")+SUMIFS('Faturamento NNE'!$Q$2:$Q$707,'Faturamento NNE'!$E$2:$E$707,'Infos Relatório'!$B$2,'Faturamento NNE'!$F$2:$F$707,'Infos Relatório'!$B80,'Faturamento NNE'!$AA$2:$AA$707,'Infos Relatório'!AM$1,'Faturamento NNE'!$U$2:$U$707,"Sim")</f>
        <v>0</v>
      </c>
      <c r="AQ80" s="227" t="e">
        <f>AP80/AO80</f>
        <v>#DIV/0!</v>
      </c>
      <c r="AR80" s="545">
        <f>SUMIFS('Faturamento NNE'!$I$2:$I$707,'Faturamento NNE'!$E$2:$E$707,'Infos Relatório'!$B$2,'Faturamento NNE'!$F$2:$F$707,'Infos Relatório'!$B80,'Faturamento NNE'!$AA$2:$AA$707,'Infos Relatório'!AM$1)</f>
        <v>0</v>
      </c>
      <c r="AS80" s="541">
        <f>COUNTIFS('Faturamento NNE'!$E$2:$E$707,'Infos Relatório'!$B$2,'Faturamento NNE'!$F$2:$F$707,'Infos Relatório'!$B80,'Faturamento NNE'!$AA$2:$AA$707,'Infos Relatório'!AS$1)</f>
        <v>0</v>
      </c>
      <c r="AT80" s="542">
        <f>SUMIFS('Faturamento NNE'!$H$2:$H$707,'Faturamento NNE'!$E$2:$E$707,'Infos Relatório'!$B$2,'Faturamento NNE'!$F$2:$F$707,'Infos Relatório'!$B80,'Faturamento NNE'!$AA$2:$AA$707,'Infos Relatório'!AS$1)</f>
        <v>0</v>
      </c>
      <c r="AU80" s="542">
        <f>SUMIFS('Faturamento NNE'!$K$2:$K$707,'Faturamento NNE'!$E$2:$E$707,'Infos Relatório'!$B$2,'Faturamento NNE'!$F$2:$F$707,'Infos Relatório'!$B80,'Faturamento NNE'!$AA$2:$AA$707,'Infos Relatório'!AS$1)</f>
        <v>0</v>
      </c>
      <c r="AV80" s="546">
        <f>SUMIFS('Faturamento NNE'!$P$2:$P$707,'Faturamento NNE'!$E$2:$E$707,'Infos Relatório'!$B$2,'Faturamento NNE'!$F$2:$F$707,'Infos Relatório'!$B80,'Faturamento NNE'!$AA$2:$AA$707,'Infos Relatório'!AS$1,'Faturamento NNE'!$U$2:$U$707,"Sim")+SUMIFS('Faturamento NNE'!$Q$2:$Q$707,'Faturamento NNE'!$E$2:$E$707,'Infos Relatório'!$B$2,'Faturamento NNE'!$F$2:$F$707,'Infos Relatório'!$B80,'Faturamento NNE'!$AA$2:$AA$707,'Infos Relatório'!AS$1,'Faturamento NNE'!$U$2:$U$707,"Sim")</f>
        <v>0</v>
      </c>
      <c r="AW80" s="227" t="e">
        <f>AV80/AU80</f>
        <v>#DIV/0!</v>
      </c>
      <c r="AX80" s="545">
        <f>SUMIFS('Faturamento NNE'!$I$2:$I$707,'Faturamento NNE'!$E$2:$E$707,'Infos Relatório'!$B$2,'Faturamento NNE'!$F$2:$F$707,'Infos Relatório'!$B80,'Faturamento NNE'!$AA$2:$AA$707,'Infos Relatório'!AS$1)</f>
        <v>0</v>
      </c>
      <c r="AY80" s="541">
        <f>COUNTIFS('Faturamento NNE'!$E$2:$E$707,'Infos Relatório'!$B$2,'Faturamento NNE'!$F$2:$F$707,'Infos Relatório'!$B80,'Faturamento NNE'!$AA$2:$AA$707,'Infos Relatório'!AY$1)</f>
        <v>0</v>
      </c>
      <c r="AZ80" s="542">
        <f>SUMIFS('Faturamento NNE'!$H$2:$H$707,'Faturamento NNE'!$E$2:$E$707,'Infos Relatório'!$B$2,'Faturamento NNE'!$F$2:$F$707,'Infos Relatório'!$B80,'Faturamento NNE'!$AA$2:$AA$707,'Infos Relatório'!AY$1)</f>
        <v>0</v>
      </c>
      <c r="BA80" s="542">
        <f>SUMIFS('Faturamento NNE'!$K$2:$K$707,'Faturamento NNE'!$E$2:$E$707,'Infos Relatório'!$B$2,'Faturamento NNE'!$F$2:$F$707,'Infos Relatório'!$B80,'Faturamento NNE'!$AA$2:$AA$707,'Infos Relatório'!AY$1)</f>
        <v>0</v>
      </c>
      <c r="BB80" s="546">
        <f>SUMIFS('Faturamento NNE'!$P$2:$P$707,'Faturamento NNE'!$E$2:$E$707,'Infos Relatório'!$B$2,'Faturamento NNE'!$F$2:$F$707,'Infos Relatório'!$B80,'Faturamento NNE'!$AA$2:$AA$707,'Infos Relatório'!AY$1,'Faturamento NNE'!$U$2:$U$707,"Sim")+SUMIFS('Faturamento NNE'!$Q$2:$Q$707,'Faturamento NNE'!$E$2:$E$707,'Infos Relatório'!$B$2,'Faturamento NNE'!$F$2:$F$707,'Infos Relatório'!$B80,'Faturamento NNE'!$AA$2:$AA$707,'Infos Relatório'!AY$1,'Faturamento NNE'!$U$2:$U$707,"Sim")</f>
        <v>0</v>
      </c>
      <c r="BC80" s="227" t="e">
        <f>BB80/BA80</f>
        <v>#DIV/0!</v>
      </c>
      <c r="BD80" s="545">
        <f>SUMIFS('Faturamento NNE'!$I$2:$I$707,'Faturamento NNE'!$E$2:$E$707,'Infos Relatório'!$B$2,'Faturamento NNE'!$F$2:$F$707,'Infos Relatório'!$B80,'Faturamento NNE'!$AA$2:$AA$707,'Infos Relatório'!AY$1)</f>
        <v>0</v>
      </c>
      <c r="BE80" s="541">
        <f>COUNTIFS('Faturamento NNE'!$E$2:$E$707,'Infos Relatório'!$B$2,'Faturamento NNE'!$F$2:$F$707,'Infos Relatório'!$B80,'Faturamento NNE'!$AA$2:$AA$707,'Infos Relatório'!BE$1)</f>
        <v>0</v>
      </c>
      <c r="BF80" s="542">
        <f>SUMIFS('Faturamento NNE'!$H$2:$H$707,'Faturamento NNE'!$E$2:$E$707,'Infos Relatório'!$B$2,'Faturamento NNE'!$F$2:$F$707,'Infos Relatório'!$B80,'Faturamento NNE'!$AA$2:$AA$707,'Infos Relatório'!BE$1)</f>
        <v>0</v>
      </c>
      <c r="BG80" s="542">
        <f>SUMIFS('Faturamento NNE'!$K$2:$K$707,'Faturamento NNE'!$E$2:$E$707,'Infos Relatório'!$B$2,'Faturamento NNE'!$F$2:$F$707,'Infos Relatório'!$B80,'Faturamento NNE'!$AA$2:$AA$707,'Infos Relatório'!BE$1)</f>
        <v>0</v>
      </c>
      <c r="BH80" s="546">
        <f>SUMIFS('Faturamento NNE'!$P$2:$P$707,'Faturamento NNE'!$E$2:$E$707,'Infos Relatório'!$B$2,'Faturamento NNE'!$F$2:$F$707,'Infos Relatório'!$B80,'Faturamento NNE'!$AA$2:$AA$707,'Infos Relatório'!BE$1,'Faturamento NNE'!$U$2:$U$707,"Sim")+SUMIFS('Faturamento NNE'!$Q$2:$Q$707,'Faturamento NNE'!$E$2:$E$707,'Infos Relatório'!$B$2,'Faturamento NNE'!$F$2:$F$707,'Infos Relatório'!$B80,'Faturamento NNE'!$AA$2:$AA$707,'Infos Relatório'!BE$1,'Faturamento NNE'!$U$2:$U$707,"Sim")</f>
        <v>0</v>
      </c>
      <c r="BI80" s="227" t="e">
        <f>BH80/BG80</f>
        <v>#DIV/0!</v>
      </c>
      <c r="BJ80" s="545">
        <f>SUMIFS('Faturamento NNE'!$I$2:$I$707,'Faturamento NNE'!$E$2:$E$707,'Infos Relatório'!$B$2,'Faturamento NNE'!$F$2:$F$707,'Infos Relatório'!$B80,'Faturamento NNE'!$AA$2:$AA$707,'Infos Relatório'!BE$1)</f>
        <v>0</v>
      </c>
      <c r="BK80" s="541">
        <f>COUNTIFS('Faturamento NNE'!$E$2:$E$707,'Infos Relatório'!$B$2,'Faturamento NNE'!$F$2:$F$707,'Infos Relatório'!$B80,'Faturamento NNE'!$AA$2:$AA$707,'Infos Relatório'!BK$1)</f>
        <v>0</v>
      </c>
      <c r="BL80" s="542">
        <f>SUMIFS('Faturamento NNE'!$H$2:$H$707,'Faturamento NNE'!$E$2:$E$707,'Infos Relatório'!$B$2,'Faturamento NNE'!$F$2:$F$707,'Infos Relatório'!$B80,'Faturamento NNE'!$AA$2:$AA$707,'Infos Relatório'!BK$1)</f>
        <v>0</v>
      </c>
      <c r="BM80" s="542">
        <f>SUMIFS('Faturamento NNE'!$K$2:$K$707,'Faturamento NNE'!$E$2:$E$707,'Infos Relatório'!$B$2,'Faturamento NNE'!$F$2:$F$707,'Infos Relatório'!$B80,'Faturamento NNE'!$AA$2:$AA$707,'Infos Relatório'!BK$1)</f>
        <v>0</v>
      </c>
      <c r="BN80" s="546">
        <f>SUMIFS('Faturamento NNE'!$P$2:$P$707,'Faturamento NNE'!$E$2:$E$707,'Infos Relatório'!$B$2,'Faturamento NNE'!$F$2:$F$707,'Infos Relatório'!$B80,'Faturamento NNE'!$AA$2:$AA$707,'Infos Relatório'!BK$1,'Faturamento NNE'!$U$2:$U$707,"Sim")+SUMIFS('Faturamento NNE'!$Q$2:$Q$707,'Faturamento NNE'!$E$2:$E$707,'Infos Relatório'!$B$2,'Faturamento NNE'!$F$2:$F$707,'Infos Relatório'!$B80,'Faturamento NNE'!$AA$2:$AA$707,'Infos Relatório'!BK$1,'Faturamento NNE'!$U$2:$U$707,"Sim")</f>
        <v>0</v>
      </c>
      <c r="BO80" s="227" t="e">
        <f>BN80/BM80</f>
        <v>#DIV/0!</v>
      </c>
      <c r="BP80" s="545">
        <f>SUMIFS('Faturamento NNE'!$I$2:$I$707,'Faturamento NNE'!$E$2:$E$707,'Infos Relatório'!$B$2,'Faturamento NNE'!$F$2:$F$707,'Infos Relatório'!$B80,'Faturamento NNE'!$AA$2:$AA$707,'Infos Relatório'!BK$1)</f>
        <v>0</v>
      </c>
      <c r="BQ80" s="541">
        <f>COUNTIFS('Faturamento NNE'!$E$2:$E$707,'Infos Relatório'!$B$2,'Faturamento NNE'!$F$2:$F$707,'Infos Relatório'!$B80,'Faturamento NNE'!$AA$2:$AA$707,'Infos Relatório'!BQ$1)</f>
        <v>0</v>
      </c>
      <c r="BR80" s="542">
        <f>SUMIFS('Faturamento NNE'!$H$2:$H$707,'Faturamento NNE'!$E$2:$E$707,'Infos Relatório'!$B$2,'Faturamento NNE'!$F$2:$F$707,'Infos Relatório'!$B80,'Faturamento NNE'!$AA$2:$AA$707,'Infos Relatório'!BQ$1)</f>
        <v>0</v>
      </c>
      <c r="BS80" s="542">
        <f>SUMIFS('Faturamento NNE'!$K$2:$K$707,'Faturamento NNE'!$E$2:$E$707,'Infos Relatório'!$B$2,'Faturamento NNE'!$F$2:$F$707,'Infos Relatório'!$B80,'Faturamento NNE'!$AA$2:$AA$707,'Infos Relatório'!BQ$1)</f>
        <v>0</v>
      </c>
      <c r="BT80" s="546">
        <f>SUMIFS('Faturamento NNE'!$P$2:$P$707,'Faturamento NNE'!$E$2:$E$707,'Infos Relatório'!$B$2,'Faturamento NNE'!$F$2:$F$707,'Infos Relatório'!$B80,'Faturamento NNE'!$AA$2:$AA$707,'Infos Relatório'!BQ$1,'Faturamento NNE'!$U$2:$U$707,"Sim")+SUMIFS('Faturamento NNE'!$Q$2:$Q$707,'Faturamento NNE'!$E$2:$E$707,'Infos Relatório'!$B$2,'Faturamento NNE'!$F$2:$F$707,'Infos Relatório'!$B80,'Faturamento NNE'!$AA$2:$AA$707,'Infos Relatório'!BQ$1,'Faturamento NNE'!$U$2:$U$707,"Sim")</f>
        <v>0</v>
      </c>
      <c r="BU80" s="227" t="e">
        <f>BT80/BS80</f>
        <v>#DIV/0!</v>
      </c>
      <c r="BV80" s="545">
        <f>SUMIFS('Faturamento NNE'!$I$2:$I$707,'Faturamento NNE'!$E$2:$E$707,'Infos Relatório'!$B$2,'Faturamento NNE'!$F$2:$F$707,'Infos Relatório'!$B80,'Faturamento NNE'!$AA$2:$AA$707,'Infos Relatório'!BQ$1)</f>
        <v>0</v>
      </c>
    </row>
    <row r="81" spans="2:74">
      <c r="C81" s="225"/>
      <c r="H81" s="226"/>
      <c r="I81" s="225"/>
      <c r="N81" s="226"/>
      <c r="O81" s="225"/>
      <c r="T81" s="226"/>
      <c r="U81" s="225"/>
      <c r="Z81" s="226"/>
      <c r="AA81" s="225"/>
      <c r="AF81" s="226"/>
      <c r="AG81" s="225"/>
      <c r="AL81" s="226"/>
      <c r="AM81" s="225"/>
      <c r="AR81" s="226"/>
      <c r="AS81" s="225"/>
      <c r="AX81" s="226"/>
      <c r="AY81" s="225"/>
      <c r="BD81" s="226"/>
      <c r="BE81" s="225"/>
      <c r="BJ81" s="226"/>
      <c r="BK81" s="225"/>
      <c r="BP81" s="226"/>
      <c r="BQ81" s="225"/>
      <c r="BV81" s="226"/>
    </row>
    <row r="82" spans="2:74">
      <c r="C82" s="225"/>
      <c r="H82" s="226"/>
      <c r="I82" s="225"/>
      <c r="N82" s="226"/>
      <c r="O82" s="225"/>
      <c r="T82" s="226"/>
      <c r="U82" s="225"/>
      <c r="Z82" s="226"/>
      <c r="AA82" s="225"/>
      <c r="AF82" s="226"/>
      <c r="AG82" s="225"/>
      <c r="AL82" s="226"/>
      <c r="AM82" s="225"/>
      <c r="AR82" s="226"/>
      <c r="AS82" s="225"/>
      <c r="AX82" s="226"/>
      <c r="AY82" s="225"/>
      <c r="BD82" s="226"/>
      <c r="BE82" s="225"/>
      <c r="BJ82" s="226"/>
      <c r="BK82" s="225"/>
      <c r="BP82" s="226"/>
      <c r="BQ82" s="225"/>
      <c r="BV82" s="226"/>
    </row>
    <row r="83" spans="2:74">
      <c r="C83" s="225"/>
      <c r="H83" s="226"/>
      <c r="I83" s="225"/>
      <c r="N83" s="226"/>
      <c r="O83" s="225"/>
      <c r="T83" s="226"/>
      <c r="U83" s="225"/>
      <c r="Z83" s="226"/>
      <c r="AA83" s="225"/>
      <c r="AF83" s="226"/>
      <c r="AG83" s="225"/>
      <c r="AL83" s="226"/>
      <c r="AM83" s="225"/>
      <c r="AR83" s="226"/>
      <c r="AS83" s="225"/>
      <c r="AX83" s="226"/>
      <c r="AY83" s="225"/>
      <c r="BD83" s="226"/>
      <c r="BE83" s="225"/>
      <c r="BJ83" s="226"/>
      <c r="BK83" s="225"/>
      <c r="BP83" s="226"/>
      <c r="BQ83" s="225"/>
      <c r="BV83" s="226"/>
    </row>
    <row r="84" spans="2:74">
      <c r="B84" t="s">
        <v>208</v>
      </c>
      <c r="C84" s="801">
        <v>45292</v>
      </c>
      <c r="D84" s="802"/>
      <c r="E84" s="802"/>
      <c r="F84" s="802"/>
      <c r="G84" s="802"/>
      <c r="H84" s="803"/>
      <c r="I84" s="801">
        <v>45323</v>
      </c>
      <c r="J84" s="802"/>
      <c r="K84" s="802"/>
      <c r="L84" s="802"/>
      <c r="M84" s="802"/>
      <c r="N84" s="803"/>
      <c r="O84" s="801">
        <v>45352</v>
      </c>
      <c r="P84" s="802"/>
      <c r="Q84" s="802"/>
      <c r="R84" s="802"/>
      <c r="S84" s="802"/>
      <c r="T84" s="803"/>
      <c r="U84" s="801">
        <v>45383</v>
      </c>
      <c r="V84" s="802"/>
      <c r="W84" s="802"/>
      <c r="X84" s="802"/>
      <c r="Y84" s="802"/>
      <c r="Z84" s="803"/>
      <c r="AA84" s="801">
        <v>45413</v>
      </c>
      <c r="AB84" s="802"/>
      <c r="AC84" s="802"/>
      <c r="AD84" s="802"/>
      <c r="AE84" s="802"/>
      <c r="AF84" s="803"/>
      <c r="AG84" s="801">
        <v>45444</v>
      </c>
      <c r="AH84" s="802"/>
      <c r="AI84" s="802"/>
      <c r="AJ84" s="802"/>
      <c r="AK84" s="802"/>
      <c r="AL84" s="803"/>
      <c r="AM84" s="801">
        <v>45474</v>
      </c>
      <c r="AN84" s="802"/>
      <c r="AO84" s="802"/>
      <c r="AP84" s="802"/>
      <c r="AQ84" s="802"/>
      <c r="AR84" s="803"/>
      <c r="AS84" s="801">
        <v>45505</v>
      </c>
      <c r="AT84" s="802"/>
      <c r="AU84" s="802"/>
      <c r="AV84" s="802"/>
      <c r="AW84" s="802"/>
      <c r="AX84" s="803"/>
      <c r="AY84" s="801">
        <v>45536</v>
      </c>
      <c r="AZ84" s="802"/>
      <c r="BA84" s="802"/>
      <c r="BB84" s="802"/>
      <c r="BC84" s="802"/>
      <c r="BD84" s="803"/>
      <c r="BE84" s="801">
        <v>45566</v>
      </c>
      <c r="BF84" s="802"/>
      <c r="BG84" s="802"/>
      <c r="BH84" s="802"/>
      <c r="BI84" s="802"/>
      <c r="BJ84" s="803"/>
      <c r="BK84" s="801">
        <v>45597</v>
      </c>
      <c r="BL84" s="802"/>
      <c r="BM84" s="802"/>
      <c r="BN84" s="802"/>
      <c r="BO84" s="802"/>
      <c r="BP84" s="803"/>
      <c r="BQ84" s="801">
        <v>45627</v>
      </c>
      <c r="BR84" s="802"/>
      <c r="BS84" s="802"/>
      <c r="BT84" s="802"/>
      <c r="BU84" s="802"/>
      <c r="BV84" s="803"/>
    </row>
    <row r="85" spans="2:74" ht="42">
      <c r="B85" s="216" t="s">
        <v>124</v>
      </c>
      <c r="C85" s="221" t="s">
        <v>125</v>
      </c>
      <c r="D85" s="212" t="s">
        <v>126</v>
      </c>
      <c r="E85" s="270" t="s">
        <v>127</v>
      </c>
      <c r="F85" s="270" t="s">
        <v>209</v>
      </c>
      <c r="G85" s="282" t="s">
        <v>129</v>
      </c>
      <c r="H85" s="222" t="s">
        <v>130</v>
      </c>
      <c r="I85" s="221" t="s">
        <v>125</v>
      </c>
      <c r="J85" s="212" t="s">
        <v>126</v>
      </c>
      <c r="K85" s="270" t="s">
        <v>127</v>
      </c>
      <c r="L85" s="270" t="s">
        <v>209</v>
      </c>
      <c r="M85" s="282" t="s">
        <v>129</v>
      </c>
      <c r="N85" s="222" t="s">
        <v>130</v>
      </c>
      <c r="O85" s="221" t="s">
        <v>125</v>
      </c>
      <c r="P85" s="212" t="s">
        <v>126</v>
      </c>
      <c r="Q85" s="212" t="s">
        <v>127</v>
      </c>
      <c r="R85" s="212" t="s">
        <v>209</v>
      </c>
      <c r="S85" s="212" t="s">
        <v>129</v>
      </c>
      <c r="T85" s="222" t="s">
        <v>130</v>
      </c>
      <c r="U85" s="221" t="s">
        <v>125</v>
      </c>
      <c r="V85" s="212" t="s">
        <v>126</v>
      </c>
      <c r="W85" s="212" t="s">
        <v>127</v>
      </c>
      <c r="X85" s="212" t="s">
        <v>209</v>
      </c>
      <c r="Y85" s="212" t="s">
        <v>129</v>
      </c>
      <c r="Z85" s="222" t="s">
        <v>130</v>
      </c>
      <c r="AA85" s="221" t="s">
        <v>125</v>
      </c>
      <c r="AB85" s="212" t="s">
        <v>126</v>
      </c>
      <c r="AC85" s="212" t="s">
        <v>127</v>
      </c>
      <c r="AD85" s="212" t="s">
        <v>209</v>
      </c>
      <c r="AE85" s="212" t="s">
        <v>129</v>
      </c>
      <c r="AF85" s="222" t="s">
        <v>130</v>
      </c>
      <c r="AG85" s="221" t="s">
        <v>125</v>
      </c>
      <c r="AH85" s="212" t="s">
        <v>126</v>
      </c>
      <c r="AI85" s="212" t="s">
        <v>127</v>
      </c>
      <c r="AJ85" s="212" t="s">
        <v>209</v>
      </c>
      <c r="AK85" s="212" t="s">
        <v>129</v>
      </c>
      <c r="AL85" s="222" t="s">
        <v>130</v>
      </c>
      <c r="AM85" s="221" t="s">
        <v>125</v>
      </c>
      <c r="AN85" s="212" t="s">
        <v>126</v>
      </c>
      <c r="AO85" s="212" t="s">
        <v>127</v>
      </c>
      <c r="AP85" s="212" t="s">
        <v>209</v>
      </c>
      <c r="AQ85" s="212" t="s">
        <v>129</v>
      </c>
      <c r="AR85" s="222" t="s">
        <v>130</v>
      </c>
      <c r="AS85" s="221" t="s">
        <v>125</v>
      </c>
      <c r="AT85" s="212" t="s">
        <v>126</v>
      </c>
      <c r="AU85" s="212" t="s">
        <v>127</v>
      </c>
      <c r="AV85" s="212" t="s">
        <v>209</v>
      </c>
      <c r="AW85" s="212" t="s">
        <v>129</v>
      </c>
      <c r="AX85" s="222" t="s">
        <v>130</v>
      </c>
      <c r="AY85" s="221" t="s">
        <v>125</v>
      </c>
      <c r="AZ85" s="212" t="s">
        <v>126</v>
      </c>
      <c r="BA85" s="212" t="s">
        <v>127</v>
      </c>
      <c r="BB85" s="212" t="s">
        <v>209</v>
      </c>
      <c r="BC85" s="212" t="s">
        <v>129</v>
      </c>
      <c r="BD85" s="222" t="s">
        <v>130</v>
      </c>
      <c r="BE85" s="221" t="s">
        <v>125</v>
      </c>
      <c r="BF85" s="212" t="s">
        <v>126</v>
      </c>
      <c r="BG85" s="212" t="s">
        <v>127</v>
      </c>
      <c r="BH85" s="212" t="s">
        <v>209</v>
      </c>
      <c r="BI85" s="212" t="s">
        <v>129</v>
      </c>
      <c r="BJ85" s="222" t="s">
        <v>130</v>
      </c>
      <c r="BK85" s="221" t="s">
        <v>125</v>
      </c>
      <c r="BL85" s="212" t="s">
        <v>126</v>
      </c>
      <c r="BM85" s="212" t="s">
        <v>127</v>
      </c>
      <c r="BN85" s="212" t="s">
        <v>209</v>
      </c>
      <c r="BO85" s="212" t="s">
        <v>129</v>
      </c>
      <c r="BP85" s="222" t="s">
        <v>130</v>
      </c>
      <c r="BQ85" s="221" t="s">
        <v>125</v>
      </c>
      <c r="BR85" s="212" t="s">
        <v>126</v>
      </c>
      <c r="BS85" s="212" t="s">
        <v>127</v>
      </c>
      <c r="BT85" s="212" t="s">
        <v>209</v>
      </c>
      <c r="BU85" s="212" t="s">
        <v>129</v>
      </c>
      <c r="BV85" s="222" t="s">
        <v>130</v>
      </c>
    </row>
    <row r="86" spans="2:74">
      <c r="B86" s="217" t="s">
        <v>131</v>
      </c>
      <c r="C86" s="541">
        <f>COUNTIFS('Faturamento NNE'!$E$2:$E$707,'Infos Relatório'!$B$84,'Faturamento NNE'!$F$2:$F$707,'Infos Relatório'!$B86,'Faturamento NNE'!$AA$2:$AA$707,'Infos Relatório'!C$1)</f>
        <v>0</v>
      </c>
      <c r="D86" s="542">
        <f>SUMIFS('Faturamento NNE'!$H$2:$H$707,'Faturamento NNE'!$E$2:$E$707,'Infos Relatório'!$B$84,'Faturamento NNE'!$F$2:$F$707,'Infos Relatório'!$B86,'Faturamento NNE'!$AA$2:$AA$707,'Infos Relatório'!C$1)</f>
        <v>0</v>
      </c>
      <c r="E86" s="543">
        <f>SUMIFS('Faturamento NNE'!$K$2:$K$707,'Faturamento NNE'!$E$2:$E$707,'Infos Relatório'!$B$84,'Faturamento NNE'!$F$2:$F$707,'Infos Relatório'!$B86,'Faturamento NNE'!$AA$2:$AA$707,'Infos Relatório'!C$1)</f>
        <v>0</v>
      </c>
      <c r="F86" s="544">
        <f>SUMIFS('Faturamento NNE'!$P$2:$P$707,'Faturamento NNE'!$E$2:$E$707,'Infos Relatório'!$B$84,'Faturamento NNE'!$F$2:$F$707,'Infos Relatório'!$B86,'Faturamento NNE'!$AA$2:$AA$707,'Infos Relatório'!C$1,'Faturamento NNE'!$U$2:$U$707,"Sim")+SUMIFS('Faturamento NNE'!$Q$2:$Q$707,'Faturamento NNE'!$E$2:$E$707,'Infos Relatório'!$B$84,'Faturamento NNE'!$F$2:$F$707,'Infos Relatório'!$B86,'Faturamento NNE'!$AA$2:$AA$707,'Infos Relatório'!C$1,'Faturamento NNE'!$U$2:$U$707,"Sim")</f>
        <v>0</v>
      </c>
      <c r="G86" s="283" t="e">
        <f>F86/E86</f>
        <v>#DIV/0!</v>
      </c>
      <c r="H86" s="545">
        <f>SUMIFS('Faturamento NNE'!$I$2:$I$707,'Faturamento NNE'!$E$2:$E$707,'Infos Relatório'!$B$84,'Faturamento NNE'!$F$2:$F$707,'Infos Relatório'!$B86,'Faturamento NNE'!$AA$2:$AA$707,'Infos Relatório'!C$1)</f>
        <v>0</v>
      </c>
      <c r="I86" s="541">
        <f>COUNTIFS('Faturamento NNE'!$E$2:$E$707,'Infos Relatório'!$B$84,'Faturamento NNE'!$F$2:$F$707,'Infos Relatório'!$B86,'Faturamento NNE'!$AA$2:$AA$707,'Infos Relatório'!I$1)</f>
        <v>0</v>
      </c>
      <c r="J86" s="542">
        <f>SUMIFS('Faturamento NNE'!$H$2:$H$707,'Faturamento NNE'!$E$2:$E$707,'Infos Relatório'!$B$84,'Faturamento NNE'!$F$2:$F$707,'Infos Relatório'!$B86,'Faturamento NNE'!$AA$2:$AA$707,'Infos Relatório'!I$1)</f>
        <v>0</v>
      </c>
      <c r="K86" s="543">
        <f>SUMIFS('Faturamento NNE'!$K$2:$K$707,'Faturamento NNE'!$E$2:$E$707,'Infos Relatório'!$B$84,'Faturamento NNE'!$F$2:$F$707,'Infos Relatório'!$B86,'Faturamento NNE'!$AA$2:$AA$707,'Infos Relatório'!I$1)</f>
        <v>0</v>
      </c>
      <c r="L86" s="544">
        <f>SUMIFS('Faturamento NNE'!$P$2:$P$707,'Faturamento NNE'!$E$2:$E$707,'Infos Relatório'!$B$84,'Faturamento NNE'!$F$2:$F$707,'Infos Relatório'!$B86,'Faturamento NNE'!$AA$2:$AA$707,'Infos Relatório'!I$1,'Faturamento NNE'!$U$2:$U$707,"Sim")+SUMIFS('Faturamento NNE'!$Q$2:$Q$707,'Faturamento NNE'!$E$2:$E$707,'Infos Relatório'!$B$84,'Faturamento NNE'!$F$2:$F$707,'Infos Relatório'!$B86,'Faturamento NNE'!$AA$2:$AA$707,'Infos Relatório'!I$1,'Faturamento NNE'!$U$2:$U$707,"Sim")</f>
        <v>0</v>
      </c>
      <c r="M86" s="283" t="e">
        <f>L86/K86</f>
        <v>#DIV/0!</v>
      </c>
      <c r="N86" s="545">
        <f>SUMIFS('Faturamento NNE'!$I$2:$I$707,'Faturamento NNE'!$E$2:$E$707,'Infos Relatório'!$B$84,'Faturamento NNE'!$F$2:$F$707,'Infos Relatório'!$B86,'Faturamento NNE'!$AA$2:$AA$707,'Infos Relatório'!I$1)</f>
        <v>0</v>
      </c>
      <c r="O86" s="541">
        <f>COUNTIFS('Faturamento NNE'!$E$2:$E$707,'Infos Relatório'!$B$84,'Faturamento NNE'!$F$2:$F$707,'Infos Relatório'!$B86,'Faturamento NNE'!$AA$2:$AA$707,'Infos Relatório'!O$1)</f>
        <v>0</v>
      </c>
      <c r="P86" s="542">
        <f>SUMIFS('Faturamento NNE'!$H$2:$H$707,'Faturamento NNE'!$E$2:$E$707,'Infos Relatório'!$B$84,'Faturamento NNE'!$F$2:$F$707,'Infos Relatório'!$B86,'Faturamento NNE'!$AA$2:$AA$707,'Infos Relatório'!O$1)</f>
        <v>0</v>
      </c>
      <c r="Q86" s="542">
        <f>SUMIFS('Faturamento NNE'!$K$2:$K$707,'Faturamento NNE'!$E$2:$E$707,'Infos Relatório'!$B$84,'Faturamento NNE'!$F$2:$F$707,'Infos Relatório'!$B86,'Faturamento NNE'!$AA$2:$AA$707,'Infos Relatório'!O$1)</f>
        <v>0</v>
      </c>
      <c r="R86" s="546">
        <f>SUMIFS('Faturamento NNE'!$P$2:$P$707,'Faturamento NNE'!$E$2:$E$707,'Infos Relatório'!$B$84,'Faturamento NNE'!$F$2:$F$707,'Infos Relatório'!$B86,'Faturamento NNE'!$AA$2:$AA$707,'Infos Relatório'!O$1,'Faturamento NNE'!$U$2:$U$707,"Sim")+SUMIFS('Faturamento NNE'!$Q$2:$Q$707,'Faturamento NNE'!$E$2:$E$707,'Infos Relatório'!$B$84,'Faturamento NNE'!$F$2:$F$707,'Infos Relatório'!$B86,'Faturamento NNE'!$AA$2:$AA$707,'Infos Relatório'!O$1,'Faturamento NNE'!$U$2:$U$707,"Sim")</f>
        <v>0</v>
      </c>
      <c r="S86" s="227" t="e">
        <f>R86/Q86</f>
        <v>#DIV/0!</v>
      </c>
      <c r="T86" s="545">
        <f>SUMIFS('Faturamento NNE'!$I$2:$I$707,'Faturamento NNE'!$E$2:$E$707,'Infos Relatório'!$B$84,'Faturamento NNE'!$F$2:$F$707,'Infos Relatório'!$B86,'Faturamento NNE'!$AA$2:$AA$707,'Infos Relatório'!O$1)</f>
        <v>0</v>
      </c>
      <c r="U86" s="541">
        <f>COUNTIFS('Faturamento NNE'!$E$2:$E$707,'Infos Relatório'!$B$84,'Faturamento NNE'!$F$2:$F$707,'Infos Relatório'!$B86,'Faturamento NNE'!$AA$2:$AA$707,'Infos Relatório'!U$1)</f>
        <v>0</v>
      </c>
      <c r="V86" s="542">
        <f>SUMIFS('Faturamento NNE'!$H$2:$H$707,'Faturamento NNE'!$E$2:$E$707,'Infos Relatório'!$B$84,'Faturamento NNE'!$F$2:$F$707,'Infos Relatório'!$B86,'Faturamento NNE'!$AA$2:$AA$707,'Infos Relatório'!U$1)</f>
        <v>0</v>
      </c>
      <c r="W86" s="542">
        <f>SUMIFS('Faturamento NNE'!$K$2:$K$707,'Faturamento NNE'!$E$2:$E$707,'Infos Relatório'!$B$84,'Faturamento NNE'!$F$2:$F$707,'Infos Relatório'!$B86,'Faturamento NNE'!$AA$2:$AA$707,'Infos Relatório'!U$1)</f>
        <v>0</v>
      </c>
      <c r="X86" s="546">
        <f>SUMIFS('Faturamento NNE'!$P$2:$P$707,'Faturamento NNE'!$E$2:$E$707,'Infos Relatório'!$B$84,'Faturamento NNE'!$F$2:$F$707,'Infos Relatório'!$B86,'Faturamento NNE'!$AA$2:$AA$707,'Infos Relatório'!U$1,'Faturamento NNE'!$U$2:$U$707,"Sim")+SUMIFS('Faturamento NNE'!$Q$2:$Q$707,'Faturamento NNE'!$E$2:$E$707,'Infos Relatório'!$B$84,'Faturamento NNE'!$F$2:$F$707,'Infos Relatório'!$B86,'Faturamento NNE'!$AA$2:$AA$707,'Infos Relatório'!U$1,'Faturamento NNE'!$U$2:$U$707,"Sim")</f>
        <v>0</v>
      </c>
      <c r="Y86" s="227" t="e">
        <f>X86/W86</f>
        <v>#DIV/0!</v>
      </c>
      <c r="Z86" s="545">
        <f>SUMIFS('Faturamento NNE'!$I$2:$I$707,'Faturamento NNE'!$E$2:$E$707,'Infos Relatório'!$B$84,'Faturamento NNE'!$F$2:$F$707,'Infos Relatório'!$B86,'Faturamento NNE'!$AA$2:$AA$707,'Infos Relatório'!U$1)</f>
        <v>0</v>
      </c>
      <c r="AA86" s="541">
        <f>COUNTIFS('Faturamento NNE'!$E$2:$E$707,'Infos Relatório'!$B$84,'Faturamento NNE'!$F$2:$F$707,'Infos Relatório'!$B86,'Faturamento NNE'!$AA$2:$AA$707,'Infos Relatório'!AA$1)</f>
        <v>0</v>
      </c>
      <c r="AB86" s="542">
        <f>SUMIFS('Faturamento NNE'!$H$2:$H$707,'Faturamento NNE'!$E$2:$E$707,'Infos Relatório'!$B$84,'Faturamento NNE'!$F$2:$F$707,'Infos Relatório'!$B86,'Faturamento NNE'!$AA$2:$AA$707,'Infos Relatório'!AA$1)</f>
        <v>0</v>
      </c>
      <c r="AC86" s="542">
        <f>SUMIFS('Faturamento NNE'!$K$2:$K$707,'Faturamento NNE'!$E$2:$E$707,'Infos Relatório'!$B$84,'Faturamento NNE'!$F$2:$F$707,'Infos Relatório'!$B86,'Faturamento NNE'!$AA$2:$AA$707,'Infos Relatório'!AA$1)</f>
        <v>0</v>
      </c>
      <c r="AD86" s="546">
        <f>SUMIFS('Faturamento NNE'!$P$2:$P$707,'Faturamento NNE'!$E$2:$E$707,'Infos Relatório'!$B$84,'Faturamento NNE'!$F$2:$F$707,'Infos Relatório'!$B86,'Faturamento NNE'!$AA$2:$AA$707,'Infos Relatório'!AA$1,'Faturamento NNE'!$U$2:$U$707,"Sim")+SUMIFS('Faturamento NNE'!$Q$2:$Q$707,'Faturamento NNE'!$E$2:$E$707,'Infos Relatório'!$B$84,'Faturamento NNE'!$F$2:$F$707,'Infos Relatório'!$B86,'Faturamento NNE'!$AA$2:$AA$707,'Infos Relatório'!AA$1,'Faturamento NNE'!$U$2:$U$707,"Sim")</f>
        <v>0</v>
      </c>
      <c r="AE86" s="227" t="e">
        <f>AD86/AC86</f>
        <v>#DIV/0!</v>
      </c>
      <c r="AF86" s="545">
        <f>SUMIFS('Faturamento NNE'!$I$2:$I$707,'Faturamento NNE'!$E$2:$E$707,'Infos Relatório'!$B$84,'Faturamento NNE'!$F$2:$F$707,'Infos Relatório'!$B86,'Faturamento NNE'!$AA$2:$AA$707,'Infos Relatório'!AA$1)</f>
        <v>0</v>
      </c>
      <c r="AG86" s="541">
        <f>COUNTIFS('Faturamento NNE'!$E$2:$E$707,'Infos Relatório'!$B$84,'Faturamento NNE'!$F$2:$F$707,'Infos Relatório'!$B86,'Faturamento NNE'!$AA$2:$AA$707,'Infos Relatório'!AG$1)</f>
        <v>0</v>
      </c>
      <c r="AH86" s="542">
        <f>SUMIFS('Faturamento NNE'!$H$2:$H$707,'Faturamento NNE'!$E$2:$E$707,'Infos Relatório'!$B$84,'Faturamento NNE'!$F$2:$F$707,'Infos Relatório'!$B86,'Faturamento NNE'!$AA$2:$AA$707,'Infos Relatório'!AG$1)</f>
        <v>0</v>
      </c>
      <c r="AI86" s="542">
        <f>SUMIFS('Faturamento NNE'!$K$2:$K$707,'Faturamento NNE'!$E$2:$E$707,'Infos Relatório'!$B$84,'Faturamento NNE'!$F$2:$F$707,'Infos Relatório'!$B86,'Faturamento NNE'!$AA$2:$AA$707,'Infos Relatório'!AG$1)</f>
        <v>0</v>
      </c>
      <c r="AJ86" s="546">
        <f>SUMIFS('Faturamento NNE'!$P$2:$P$707,'Faturamento NNE'!$E$2:$E$707,'Infos Relatório'!$B$84,'Faturamento NNE'!$F$2:$F$707,'Infos Relatório'!$B86,'Faturamento NNE'!$AA$2:$AA$707,'Infos Relatório'!AG$1,'Faturamento NNE'!$U$2:$U$707,"Sim")+SUMIFS('Faturamento NNE'!$Q$2:$Q$707,'Faturamento NNE'!$E$2:$E$707,'Infos Relatório'!$B$84,'Faturamento NNE'!$F$2:$F$707,'Infos Relatório'!$B86,'Faturamento NNE'!$AA$2:$AA$707,'Infos Relatório'!AG$1,'Faturamento NNE'!$U$2:$U$707,"Sim")</f>
        <v>0</v>
      </c>
      <c r="AK86" s="227" t="e">
        <f>AJ86/AI86</f>
        <v>#DIV/0!</v>
      </c>
      <c r="AL86" s="545">
        <f>SUMIFS('Faturamento NNE'!$I$2:$I$707,'Faturamento NNE'!$E$2:$E$707,'Infos Relatório'!$B$84,'Faturamento NNE'!$F$2:$F$707,'Infos Relatório'!$B86,'Faturamento NNE'!$AA$2:$AA$707,'Infos Relatório'!AG$1)</f>
        <v>0</v>
      </c>
      <c r="AM86" s="541">
        <f>COUNTIFS('Faturamento NNE'!$E$2:$E$707,'Infos Relatório'!$B$84,'Faturamento NNE'!$F$2:$F$707,'Infos Relatório'!$B86,'Faturamento NNE'!$AA$2:$AA$707,'Infos Relatório'!AM$1)</f>
        <v>0</v>
      </c>
      <c r="AN86" s="542">
        <f>SUMIFS('Faturamento NNE'!$H$2:$H$707,'Faturamento NNE'!$E$2:$E$707,'Infos Relatório'!$B$84,'Faturamento NNE'!$F$2:$F$707,'Infos Relatório'!$B86,'Faturamento NNE'!$AA$2:$AA$707,'Infos Relatório'!AM$1)</f>
        <v>0</v>
      </c>
      <c r="AO86" s="542">
        <f>SUMIFS('Faturamento NNE'!$K$2:$K$707,'Faturamento NNE'!$E$2:$E$707,'Infos Relatório'!$B$84,'Faturamento NNE'!$F$2:$F$707,'Infos Relatório'!$B86,'Faturamento NNE'!$AA$2:$AA$707,'Infos Relatório'!AM$1)</f>
        <v>0</v>
      </c>
      <c r="AP86" s="546">
        <f>SUMIFS('Faturamento NNE'!$P$2:$P$707,'Faturamento NNE'!$E$2:$E$707,'Infos Relatório'!$B$84,'Faturamento NNE'!$F$2:$F$707,'Infos Relatório'!$B86,'Faturamento NNE'!$AA$2:$AA$707,'Infos Relatório'!AM$1,'Faturamento NNE'!$U$2:$U$707,"Sim")+SUMIFS('Faturamento NNE'!$Q$2:$Q$707,'Faturamento NNE'!$E$2:$E$707,'Infos Relatório'!$B$84,'Faturamento NNE'!$F$2:$F$707,'Infos Relatório'!$B86,'Faturamento NNE'!$AA$2:$AA$707,'Infos Relatório'!AM$1,'Faturamento NNE'!$U$2:$U$707,"Sim")</f>
        <v>0</v>
      </c>
      <c r="AQ86" s="227" t="e">
        <f>AP86/AO86</f>
        <v>#DIV/0!</v>
      </c>
      <c r="AR86" s="545">
        <f>SUMIFS('Faturamento NNE'!$I$2:$I$707,'Faturamento NNE'!$E$2:$E$707,'Infos Relatório'!$B$84,'Faturamento NNE'!$F$2:$F$707,'Infos Relatório'!$B86,'Faturamento NNE'!$AA$2:$AA$707,'Infos Relatório'!AM$1)</f>
        <v>0</v>
      </c>
      <c r="AS86" s="541">
        <f>COUNTIFS('Faturamento NNE'!$E$2:$E$707,'Infos Relatório'!$B$84,'Faturamento NNE'!$F$2:$F$707,'Infos Relatório'!$B86,'Faturamento NNE'!$AA$2:$AA$707,'Infos Relatório'!AS$1)</f>
        <v>0</v>
      </c>
      <c r="AT86" s="542">
        <f>SUMIFS('Faturamento NNE'!$H$2:$H$707,'Faturamento NNE'!$E$2:$E$707,'Infos Relatório'!$B$84,'Faturamento NNE'!$F$2:$F$707,'Infos Relatório'!$B86,'Faturamento NNE'!$AA$2:$AA$707,'Infos Relatório'!AS$1)</f>
        <v>0</v>
      </c>
      <c r="AU86" s="542">
        <f>SUMIFS('Faturamento NNE'!$K$2:$K$707,'Faturamento NNE'!$E$2:$E$707,'Infos Relatório'!$B$84,'Faturamento NNE'!$F$2:$F$707,'Infos Relatório'!$B86,'Faturamento NNE'!$AA$2:$AA$707,'Infos Relatório'!AS$1)</f>
        <v>0</v>
      </c>
      <c r="AV86" s="546">
        <f>SUMIFS('Faturamento NNE'!$P$2:$P$707,'Faturamento NNE'!$E$2:$E$707,'Infos Relatório'!$B$84,'Faturamento NNE'!$F$2:$F$707,'Infos Relatório'!$B86,'Faturamento NNE'!$AA$2:$AA$707,'Infos Relatório'!AS$1,'Faturamento NNE'!$U$2:$U$707,"Sim")+SUMIFS('Faturamento NNE'!$Q$2:$Q$707,'Faturamento NNE'!$E$2:$E$707,'Infos Relatório'!$B$84,'Faturamento NNE'!$F$2:$F$707,'Infos Relatório'!$B86,'Faturamento NNE'!$AA$2:$AA$707,'Infos Relatório'!AS$1,'Faturamento NNE'!$U$2:$U$707,"Sim")</f>
        <v>0</v>
      </c>
      <c r="AW86" s="227" t="e">
        <f>AV86/AU86</f>
        <v>#DIV/0!</v>
      </c>
      <c r="AX86" s="545">
        <f>SUMIFS('Faturamento NNE'!$I$2:$I$707,'Faturamento NNE'!$E$2:$E$707,'Infos Relatório'!$B$84,'Faturamento NNE'!$F$2:$F$707,'Infos Relatório'!$B86,'Faturamento NNE'!$AA$2:$AA$707,'Infos Relatório'!AS$1)</f>
        <v>0</v>
      </c>
      <c r="AY86" s="541">
        <f>COUNTIFS('Faturamento NNE'!$E$2:$E$707,'Infos Relatório'!$B$84,'Faturamento NNE'!$F$2:$F$707,'Infos Relatório'!$B86,'Faturamento NNE'!$AA$2:$AA$707,'Infos Relatório'!AY$1)</f>
        <v>0</v>
      </c>
      <c r="AZ86" s="542">
        <f>SUMIFS('Faturamento NNE'!$H$2:$H$707,'Faturamento NNE'!$E$2:$E$707,'Infos Relatório'!$B$84,'Faturamento NNE'!$F$2:$F$707,'Infos Relatório'!$B86,'Faturamento NNE'!$AA$2:$AA$707,'Infos Relatório'!AY$1)</f>
        <v>0</v>
      </c>
      <c r="BA86" s="542">
        <f>SUMIFS('Faturamento NNE'!$K$2:$K$707,'Faturamento NNE'!$E$2:$E$707,'Infos Relatório'!$B$84,'Faturamento NNE'!$F$2:$F$707,'Infos Relatório'!$B86,'Faturamento NNE'!$AA$2:$AA$707,'Infos Relatório'!AY$1)</f>
        <v>0</v>
      </c>
      <c r="BB86" s="546">
        <f>SUMIFS('Faturamento NNE'!$P$2:$P$707,'Faturamento NNE'!$E$2:$E$707,'Infos Relatório'!$B$84,'Faturamento NNE'!$F$2:$F$707,'Infos Relatório'!$B86,'Faturamento NNE'!$AA$2:$AA$707,'Infos Relatório'!AY$1,'Faturamento NNE'!$U$2:$U$707,"Sim")+SUMIFS('Faturamento NNE'!$Q$2:$Q$707,'Faturamento NNE'!$E$2:$E$707,'Infos Relatório'!$B$84,'Faturamento NNE'!$F$2:$F$707,'Infos Relatório'!$B86,'Faturamento NNE'!$AA$2:$AA$707,'Infos Relatório'!AY$1,'Faturamento NNE'!$U$2:$U$707,"Sim")</f>
        <v>0</v>
      </c>
      <c r="BC86" s="227" t="e">
        <f>BB86/BA86</f>
        <v>#DIV/0!</v>
      </c>
      <c r="BD86" s="545">
        <f>SUMIFS('Faturamento NNE'!$I$2:$I$707,'Faturamento NNE'!$E$2:$E$707,'Infos Relatório'!$B$84,'Faturamento NNE'!$F$2:$F$707,'Infos Relatório'!$B86,'Faturamento NNE'!$AA$2:$AA$707,'Infos Relatório'!AY$1)</f>
        <v>0</v>
      </c>
      <c r="BE86" s="541">
        <f>COUNTIFS('Faturamento NNE'!$E$2:$E$707,'Infos Relatório'!$B$84,'Faturamento NNE'!$F$2:$F$707,'Infos Relatório'!$B86,'Faturamento NNE'!$AA$2:$AA$707,'Infos Relatório'!BE$1)</f>
        <v>0</v>
      </c>
      <c r="BF86" s="542">
        <f>SUMIFS('Faturamento NNE'!$H$2:$H$707,'Faturamento NNE'!$E$2:$E$707,'Infos Relatório'!$B$84,'Faturamento NNE'!$F$2:$F$707,'Infos Relatório'!$B86,'Faturamento NNE'!$AA$2:$AA$707,'Infos Relatório'!BE$1)</f>
        <v>0</v>
      </c>
      <c r="BG86" s="542">
        <f>SUMIFS('Faturamento NNE'!$K$2:$K$707,'Faturamento NNE'!$E$2:$E$707,'Infos Relatório'!$B$84,'Faturamento NNE'!$F$2:$F$707,'Infos Relatório'!$B86,'Faturamento NNE'!$AA$2:$AA$707,'Infos Relatório'!BE$1)</f>
        <v>0</v>
      </c>
      <c r="BH86" s="546">
        <f>SUMIFS('Faturamento NNE'!$P$2:$P$707,'Faturamento NNE'!$E$2:$E$707,'Infos Relatório'!$B$84,'Faturamento NNE'!$F$2:$F$707,'Infos Relatório'!$B86,'Faturamento NNE'!$AA$2:$AA$707,'Infos Relatório'!BE$1,'Faturamento NNE'!$U$2:$U$707,"Sim")+SUMIFS('Faturamento NNE'!$Q$2:$Q$707,'Faturamento NNE'!$E$2:$E$707,'Infos Relatório'!$B$84,'Faturamento NNE'!$F$2:$F$707,'Infos Relatório'!$B86,'Faturamento NNE'!$AA$2:$AA$707,'Infos Relatório'!BE$1,'Faturamento NNE'!$U$2:$U$707,"Sim")</f>
        <v>0</v>
      </c>
      <c r="BI86" s="227" t="e">
        <f>BH86/BG86</f>
        <v>#DIV/0!</v>
      </c>
      <c r="BJ86" s="545">
        <f>SUMIFS('Faturamento NNE'!$I$2:$I$707,'Faturamento NNE'!$E$2:$E$707,'Infos Relatório'!$B$84,'Faturamento NNE'!$F$2:$F$707,'Infos Relatório'!$B86,'Faturamento NNE'!$AA$2:$AA$707,'Infos Relatório'!BE$1)</f>
        <v>0</v>
      </c>
      <c r="BK86" s="541">
        <f>COUNTIFS('Faturamento NNE'!$E$2:$E$707,'Infos Relatório'!$B$84,'Faturamento NNE'!$F$2:$F$707,'Infos Relatório'!$B86,'Faturamento NNE'!$AA$2:$AA$707,'Infos Relatório'!BK$1)</f>
        <v>0</v>
      </c>
      <c r="BL86" s="542">
        <f>SUMIFS('Faturamento NNE'!$H$2:$H$707,'Faturamento NNE'!$E$2:$E$707,'Infos Relatório'!$B$84,'Faturamento NNE'!$F$2:$F$707,'Infos Relatório'!$B86,'Faturamento NNE'!$AA$2:$AA$707,'Infos Relatório'!BK$1)</f>
        <v>0</v>
      </c>
      <c r="BM86" s="542">
        <f>SUMIFS('Faturamento NNE'!$K$2:$K$707,'Faturamento NNE'!$E$2:$E$707,'Infos Relatório'!$B$84,'Faturamento NNE'!$F$2:$F$707,'Infos Relatório'!$B86,'Faturamento NNE'!$AA$2:$AA$707,'Infos Relatório'!BK$1)</f>
        <v>0</v>
      </c>
      <c r="BN86" s="546">
        <f>SUMIFS('Faturamento NNE'!$P$2:$P$707,'Faturamento NNE'!$E$2:$E$707,'Infos Relatório'!$B$84,'Faturamento NNE'!$F$2:$F$707,'Infos Relatório'!$B86,'Faturamento NNE'!$AA$2:$AA$707,'Infos Relatório'!BK$1,'Faturamento NNE'!$U$2:$U$707,"Sim")+SUMIFS('Faturamento NNE'!$Q$2:$Q$707,'Faturamento NNE'!$E$2:$E$707,'Infos Relatório'!$B$84,'Faturamento NNE'!$F$2:$F$707,'Infos Relatório'!$B86,'Faturamento NNE'!$AA$2:$AA$707,'Infos Relatório'!BK$1,'Faturamento NNE'!$U$2:$U$707,"Sim")</f>
        <v>0</v>
      </c>
      <c r="BO86" s="227" t="e">
        <f>BN86/BM86</f>
        <v>#DIV/0!</v>
      </c>
      <c r="BP86" s="545">
        <f>SUMIFS('Faturamento NNE'!$I$2:$I$707,'Faturamento NNE'!$E$2:$E$707,'Infos Relatório'!$B$84,'Faturamento NNE'!$F$2:$F$707,'Infos Relatório'!$B86,'Faturamento NNE'!$AA$2:$AA$707,'Infos Relatório'!BK$1)</f>
        <v>0</v>
      </c>
      <c r="BQ86" s="541">
        <f>COUNTIFS('Faturamento NNE'!$E$2:$E$707,'Infos Relatório'!$B$84,'Faturamento NNE'!$F$2:$F$707,'Infos Relatório'!$B86,'Faturamento NNE'!$AA$2:$AA$707,'Infos Relatório'!BQ$1)</f>
        <v>0</v>
      </c>
      <c r="BR86" s="542">
        <f>SUMIFS('Faturamento NNE'!$H$2:$H$707,'Faturamento NNE'!$E$2:$E$707,'Infos Relatório'!$B$84,'Faturamento NNE'!$F$2:$F$707,'Infos Relatório'!$B86,'Faturamento NNE'!$AA$2:$AA$707,'Infos Relatório'!BQ$1)</f>
        <v>0</v>
      </c>
      <c r="BS86" s="542">
        <f>SUMIFS('Faturamento NNE'!$K$2:$K$707,'Faturamento NNE'!$E$2:$E$707,'Infos Relatório'!$B$84,'Faturamento NNE'!$F$2:$F$707,'Infos Relatório'!$B86,'Faturamento NNE'!$AA$2:$AA$707,'Infos Relatório'!BQ$1)</f>
        <v>0</v>
      </c>
      <c r="BT86" s="546">
        <f>SUMIFS('Faturamento NNE'!$P$2:$P$707,'Faturamento NNE'!$E$2:$E$707,'Infos Relatório'!$B$84,'Faturamento NNE'!$F$2:$F$707,'Infos Relatório'!$B86,'Faturamento NNE'!$AA$2:$AA$707,'Infos Relatório'!BQ$1,'Faturamento NNE'!$U$2:$U$707,"Sim")+SUMIFS('Faturamento NNE'!$Q$2:$Q$707,'Faturamento NNE'!$E$2:$E$707,'Infos Relatório'!$B$84,'Faturamento NNE'!$F$2:$F$707,'Infos Relatório'!$B86,'Faturamento NNE'!$AA$2:$AA$707,'Infos Relatório'!BQ$1,'Faturamento NNE'!$U$2:$U$707,"Sim")</f>
        <v>0</v>
      </c>
      <c r="BU86" s="227" t="e">
        <f>BT86/BS86</f>
        <v>#DIV/0!</v>
      </c>
      <c r="BV86" s="545">
        <f>SUMIFS('Faturamento NNE'!$I$2:$I$707,'Faturamento NNE'!$E$2:$E$707,'Infos Relatório'!$B$84,'Faturamento NNE'!$F$2:$F$707,'Infos Relatório'!$B86,'Faturamento NNE'!$AA$2:$AA$707,'Infos Relatório'!BQ$1)</f>
        <v>0</v>
      </c>
    </row>
    <row r="87" spans="2:74">
      <c r="B87" s="217" t="s">
        <v>132</v>
      </c>
      <c r="C87" s="541">
        <f>COUNTIFS('Faturamento NNE'!$E$2:$E$707,'Infos Relatório'!$B$84,'Faturamento NNE'!$F$2:$F$707,'Infos Relatório'!$B87,'Faturamento NNE'!$AA$2:$AA$707,'Infos Relatório'!C$1)</f>
        <v>0</v>
      </c>
      <c r="D87" s="542">
        <f>SUMIFS('Faturamento NNE'!$H$2:$H$707,'Faturamento NNE'!$E$2:$E$707,'Infos Relatório'!$B$84,'Faturamento NNE'!$F$2:$F$707,'Infos Relatório'!$B87,'Faturamento NNE'!$AA$2:$AA$707,'Infos Relatório'!C$1)</f>
        <v>0</v>
      </c>
      <c r="E87" s="543">
        <f>SUMIFS('Faturamento NNE'!$K$2:$K$707,'Faturamento NNE'!$E$2:$E$707,'Infos Relatório'!$B$84,'Faturamento NNE'!$F$2:$F$707,'Infos Relatório'!$B87,'Faturamento NNE'!$AA$2:$AA$707,'Infos Relatório'!C$1)</f>
        <v>0</v>
      </c>
      <c r="F87" s="544">
        <f>SUMIFS('Faturamento NNE'!$P$2:$P$707,'Faturamento NNE'!$E$2:$E$707,'Infos Relatório'!$B$84,'Faturamento NNE'!$F$2:$F$707,'Infos Relatório'!$B87,'Faturamento NNE'!$AA$2:$AA$707,'Infos Relatório'!C$1,'Faturamento NNE'!$U$2:$U$707,"Sim")+SUMIFS('Faturamento NNE'!$Q$2:$Q$707,'Faturamento NNE'!$E$2:$E$707,'Infos Relatório'!$B$84,'Faturamento NNE'!$F$2:$F$707,'Infos Relatório'!$B87,'Faturamento NNE'!$AA$2:$AA$707,'Infos Relatório'!C$1,'Faturamento NNE'!$U$2:$U$707,"Sim")</f>
        <v>0</v>
      </c>
      <c r="G87" s="283" t="e">
        <f t="shared" ref="G87:G150" si="24">F87/E87</f>
        <v>#DIV/0!</v>
      </c>
      <c r="H87" s="545">
        <f>SUMIFS('Faturamento NNE'!$I$2:$I$707,'Faturamento NNE'!$E$2:$E$707,'Infos Relatório'!$B$84,'Faturamento NNE'!$F$2:$F$707,'Infos Relatório'!$B87,'Faturamento NNE'!$AA$2:$AA$707,'Infos Relatório'!C$1)</f>
        <v>0</v>
      </c>
      <c r="I87" s="541">
        <f>COUNTIFS('Faturamento NNE'!$E$2:$E$707,'Infos Relatório'!$B$84,'Faturamento NNE'!$F$2:$F$707,'Infos Relatório'!$B87,'Faturamento NNE'!$AA$2:$AA$707,'Infos Relatório'!I$1)</f>
        <v>0</v>
      </c>
      <c r="J87" s="542">
        <f>SUMIFS('Faturamento NNE'!$H$2:$H$707,'Faturamento NNE'!$E$2:$E$707,'Infos Relatório'!$B$84,'Faturamento NNE'!$F$2:$F$707,'Infos Relatório'!$B87,'Faturamento NNE'!$AA$2:$AA$707,'Infos Relatório'!I$1)</f>
        <v>0</v>
      </c>
      <c r="K87" s="543">
        <f>SUMIFS('Faturamento NNE'!$K$2:$K$707,'Faturamento NNE'!$E$2:$E$707,'Infos Relatório'!$B$84,'Faturamento NNE'!$F$2:$F$707,'Infos Relatório'!$B87,'Faturamento NNE'!$AA$2:$AA$707,'Infos Relatório'!I$1)</f>
        <v>0</v>
      </c>
      <c r="L87" s="544">
        <f>SUMIFS('Faturamento NNE'!$P$2:$P$707,'Faturamento NNE'!$E$2:$E$707,'Infos Relatório'!$B$84,'Faturamento NNE'!$F$2:$F$707,'Infos Relatório'!$B87,'Faturamento NNE'!$AA$2:$AA$707,'Infos Relatório'!I$1,'Faturamento NNE'!$U$2:$U$707,"Sim")+SUMIFS('Faturamento NNE'!$Q$2:$Q$707,'Faturamento NNE'!$E$2:$E$707,'Infos Relatório'!$B$84,'Faturamento NNE'!$F$2:$F$707,'Infos Relatório'!$B87,'Faturamento NNE'!$AA$2:$AA$707,'Infos Relatório'!I$1,'Faturamento NNE'!$U$2:$U$707,"Sim")</f>
        <v>0</v>
      </c>
      <c r="M87" s="283" t="e">
        <f t="shared" ref="M87:M150" si="25">L87/K87</f>
        <v>#DIV/0!</v>
      </c>
      <c r="N87" s="545">
        <f>SUMIFS('Faturamento NNE'!$I$2:$I$707,'Faturamento NNE'!$E$2:$E$707,'Infos Relatório'!$B$84,'Faturamento NNE'!$F$2:$F$707,'Infos Relatório'!$B87,'Faturamento NNE'!$AA$2:$AA$707,'Infos Relatório'!I$1)</f>
        <v>0</v>
      </c>
      <c r="O87" s="541">
        <f>COUNTIFS('Faturamento NNE'!$E$2:$E$707,'Infos Relatório'!$B$84,'Faturamento NNE'!$F$2:$F$707,'Infos Relatório'!$B87,'Faturamento NNE'!$AA$2:$AA$707,'Infos Relatório'!O$1)</f>
        <v>0</v>
      </c>
      <c r="P87" s="542">
        <f>SUMIFS('Faturamento NNE'!$H$2:$H$707,'Faturamento NNE'!$E$2:$E$707,'Infos Relatório'!$B$84,'Faturamento NNE'!$F$2:$F$707,'Infos Relatório'!$B87,'Faturamento NNE'!$AA$2:$AA$707,'Infos Relatório'!O$1)</f>
        <v>0</v>
      </c>
      <c r="Q87" s="542">
        <f>SUMIFS('Faturamento NNE'!$K$2:$K$707,'Faturamento NNE'!$E$2:$E$707,'Infos Relatório'!$B$84,'Faturamento NNE'!$F$2:$F$707,'Infos Relatório'!$B87,'Faturamento NNE'!$AA$2:$AA$707,'Infos Relatório'!O$1)</f>
        <v>0</v>
      </c>
      <c r="R87" s="546">
        <f>SUMIFS('Faturamento NNE'!$P$2:$P$707,'Faturamento NNE'!$E$2:$E$707,'Infos Relatório'!$B$84,'Faturamento NNE'!$F$2:$F$707,'Infos Relatório'!$B87,'Faturamento NNE'!$AA$2:$AA$707,'Infos Relatório'!O$1,'Faturamento NNE'!$U$2:$U$707,"Sim")+SUMIFS('Faturamento NNE'!$Q$2:$Q$707,'Faturamento NNE'!$E$2:$E$707,'Infos Relatório'!$B$84,'Faturamento NNE'!$F$2:$F$707,'Infos Relatório'!$B87,'Faturamento NNE'!$AA$2:$AA$707,'Infos Relatório'!O$1,'Faturamento NNE'!$U$2:$U$707,"Sim")</f>
        <v>0</v>
      </c>
      <c r="S87" s="227" t="e">
        <f t="shared" ref="S87:S150" si="26">R87/Q87</f>
        <v>#DIV/0!</v>
      </c>
      <c r="T87" s="545">
        <f>SUMIFS('Faturamento NNE'!$I$2:$I$707,'Faturamento NNE'!$E$2:$E$707,'Infos Relatório'!$B$84,'Faturamento NNE'!$F$2:$F$707,'Infos Relatório'!$B87,'Faturamento NNE'!$AA$2:$AA$707,'Infos Relatório'!O$1)</f>
        <v>0</v>
      </c>
      <c r="U87" s="541">
        <f>COUNTIFS('Faturamento NNE'!$E$2:$E$707,'Infos Relatório'!$B$84,'Faturamento NNE'!$F$2:$F$707,'Infos Relatório'!$B87,'Faturamento NNE'!$AA$2:$AA$707,'Infos Relatório'!U$1)</f>
        <v>0</v>
      </c>
      <c r="V87" s="542">
        <f>SUMIFS('Faturamento NNE'!$H$2:$H$707,'Faturamento NNE'!$E$2:$E$707,'Infos Relatório'!$B$84,'Faturamento NNE'!$F$2:$F$707,'Infos Relatório'!$B87,'Faturamento NNE'!$AA$2:$AA$707,'Infos Relatório'!U$1)</f>
        <v>0</v>
      </c>
      <c r="W87" s="542">
        <f>SUMIFS('Faturamento NNE'!$K$2:$K$707,'Faturamento NNE'!$E$2:$E$707,'Infos Relatório'!$B$84,'Faturamento NNE'!$F$2:$F$707,'Infos Relatório'!$B87,'Faturamento NNE'!$AA$2:$AA$707,'Infos Relatório'!U$1)</f>
        <v>0</v>
      </c>
      <c r="X87" s="546">
        <f>SUMIFS('Faturamento NNE'!$P$2:$P$707,'Faturamento NNE'!$E$2:$E$707,'Infos Relatório'!$B$84,'Faturamento NNE'!$F$2:$F$707,'Infos Relatório'!$B87,'Faturamento NNE'!$AA$2:$AA$707,'Infos Relatório'!U$1,'Faturamento NNE'!$U$2:$U$707,"Sim")+SUMIFS('Faturamento NNE'!$Q$2:$Q$707,'Faturamento NNE'!$E$2:$E$707,'Infos Relatório'!$B$84,'Faturamento NNE'!$F$2:$F$707,'Infos Relatório'!$B87,'Faturamento NNE'!$AA$2:$AA$707,'Infos Relatório'!U$1,'Faturamento NNE'!$U$2:$U$707,"Sim")</f>
        <v>0</v>
      </c>
      <c r="Y87" s="227" t="e">
        <f t="shared" ref="Y87:Y150" si="27">X87/W87</f>
        <v>#DIV/0!</v>
      </c>
      <c r="Z87" s="545">
        <f>SUMIFS('Faturamento NNE'!$I$2:$I$707,'Faturamento NNE'!$E$2:$E$707,'Infos Relatório'!$B$84,'Faturamento NNE'!$F$2:$F$707,'Infos Relatório'!$B87,'Faturamento NNE'!$AA$2:$AA$707,'Infos Relatório'!U$1)</f>
        <v>0</v>
      </c>
      <c r="AA87" s="541">
        <f>COUNTIFS('Faturamento NNE'!$E$2:$E$707,'Infos Relatório'!$B$84,'Faturamento NNE'!$F$2:$F$707,'Infos Relatório'!$B87,'Faturamento NNE'!$AA$2:$AA$707,'Infos Relatório'!AA$1)</f>
        <v>0</v>
      </c>
      <c r="AB87" s="542">
        <f>SUMIFS('Faturamento NNE'!$H$2:$H$707,'Faturamento NNE'!$E$2:$E$707,'Infos Relatório'!$B$84,'Faturamento NNE'!$F$2:$F$707,'Infos Relatório'!$B87,'Faturamento NNE'!$AA$2:$AA$707,'Infos Relatório'!AA$1)</f>
        <v>0</v>
      </c>
      <c r="AC87" s="542">
        <f>SUMIFS('Faturamento NNE'!$K$2:$K$707,'Faturamento NNE'!$E$2:$E$707,'Infos Relatório'!$B$84,'Faturamento NNE'!$F$2:$F$707,'Infos Relatório'!$B87,'Faturamento NNE'!$AA$2:$AA$707,'Infos Relatório'!AA$1)</f>
        <v>0</v>
      </c>
      <c r="AD87" s="546">
        <f>SUMIFS('Faturamento NNE'!$P$2:$P$707,'Faturamento NNE'!$E$2:$E$707,'Infos Relatório'!$B$84,'Faturamento NNE'!$F$2:$F$707,'Infos Relatório'!$B87,'Faturamento NNE'!$AA$2:$AA$707,'Infos Relatório'!AA$1,'Faturamento NNE'!$U$2:$U$707,"Sim")+SUMIFS('Faturamento NNE'!$Q$2:$Q$707,'Faturamento NNE'!$E$2:$E$707,'Infos Relatório'!$B$84,'Faturamento NNE'!$F$2:$F$707,'Infos Relatório'!$B87,'Faturamento NNE'!$AA$2:$AA$707,'Infos Relatório'!AA$1,'Faturamento NNE'!$U$2:$U$707,"Sim")</f>
        <v>0</v>
      </c>
      <c r="AE87" s="227" t="e">
        <f t="shared" ref="AE87:AE150" si="28">AD87/AC87</f>
        <v>#DIV/0!</v>
      </c>
      <c r="AF87" s="545">
        <f>SUMIFS('Faturamento NNE'!$I$2:$I$707,'Faturamento NNE'!$E$2:$E$707,'Infos Relatório'!$B$84,'Faturamento NNE'!$F$2:$F$707,'Infos Relatório'!$B87,'Faturamento NNE'!$AA$2:$AA$707,'Infos Relatório'!AA$1)</f>
        <v>0</v>
      </c>
      <c r="AG87" s="541">
        <f>COUNTIFS('Faturamento NNE'!$E$2:$E$707,'Infos Relatório'!$B$84,'Faturamento NNE'!$F$2:$F$707,'Infos Relatório'!$B87,'Faturamento NNE'!$AA$2:$AA$707,'Infos Relatório'!AG$1)</f>
        <v>0</v>
      </c>
      <c r="AH87" s="542">
        <f>SUMIFS('Faturamento NNE'!$H$2:$H$707,'Faturamento NNE'!$E$2:$E$707,'Infos Relatório'!$B$84,'Faturamento NNE'!$F$2:$F$707,'Infos Relatório'!$B87,'Faturamento NNE'!$AA$2:$AA$707,'Infos Relatório'!AG$1)</f>
        <v>0</v>
      </c>
      <c r="AI87" s="542">
        <f>SUMIFS('Faturamento NNE'!$K$2:$K$707,'Faturamento NNE'!$E$2:$E$707,'Infos Relatório'!$B$84,'Faturamento NNE'!$F$2:$F$707,'Infos Relatório'!$B87,'Faturamento NNE'!$AA$2:$AA$707,'Infos Relatório'!AG$1)</f>
        <v>0</v>
      </c>
      <c r="AJ87" s="546">
        <f>SUMIFS('Faturamento NNE'!$P$2:$P$707,'Faturamento NNE'!$E$2:$E$707,'Infos Relatório'!$B$84,'Faturamento NNE'!$F$2:$F$707,'Infos Relatório'!$B87,'Faturamento NNE'!$AA$2:$AA$707,'Infos Relatório'!AG$1,'Faturamento NNE'!$U$2:$U$707,"Sim")+SUMIFS('Faturamento NNE'!$Q$2:$Q$707,'Faturamento NNE'!$E$2:$E$707,'Infos Relatório'!$B$84,'Faturamento NNE'!$F$2:$F$707,'Infos Relatório'!$B87,'Faturamento NNE'!$AA$2:$AA$707,'Infos Relatório'!AG$1,'Faturamento NNE'!$U$2:$U$707,"Sim")</f>
        <v>0</v>
      </c>
      <c r="AK87" s="227" t="e">
        <f t="shared" ref="AK87:AK150" si="29">AJ87/AI87</f>
        <v>#DIV/0!</v>
      </c>
      <c r="AL87" s="545">
        <f>SUMIFS('Faturamento NNE'!$I$2:$I$707,'Faturamento NNE'!$E$2:$E$707,'Infos Relatório'!$B$84,'Faturamento NNE'!$F$2:$F$707,'Infos Relatório'!$B87,'Faturamento NNE'!$AA$2:$AA$707,'Infos Relatório'!AG$1)</f>
        <v>0</v>
      </c>
      <c r="AM87" s="541">
        <f>COUNTIFS('Faturamento NNE'!$E$2:$E$707,'Infos Relatório'!$B$84,'Faturamento NNE'!$F$2:$F$707,'Infos Relatório'!$B87,'Faturamento NNE'!$AA$2:$AA$707,'Infos Relatório'!AM$1)</f>
        <v>0</v>
      </c>
      <c r="AN87" s="542">
        <f>SUMIFS('Faturamento NNE'!$H$2:$H$707,'Faturamento NNE'!$E$2:$E$707,'Infos Relatório'!$B$84,'Faturamento NNE'!$F$2:$F$707,'Infos Relatório'!$B87,'Faturamento NNE'!$AA$2:$AA$707,'Infos Relatório'!AM$1)</f>
        <v>0</v>
      </c>
      <c r="AO87" s="542">
        <f>SUMIFS('Faturamento NNE'!$K$2:$K$707,'Faturamento NNE'!$E$2:$E$707,'Infos Relatório'!$B$84,'Faturamento NNE'!$F$2:$F$707,'Infos Relatório'!$B87,'Faturamento NNE'!$AA$2:$AA$707,'Infos Relatório'!AM$1)</f>
        <v>0</v>
      </c>
      <c r="AP87" s="546">
        <f>SUMIFS('Faturamento NNE'!$P$2:$P$707,'Faturamento NNE'!$E$2:$E$707,'Infos Relatório'!$B$84,'Faturamento NNE'!$F$2:$F$707,'Infos Relatório'!$B87,'Faturamento NNE'!$AA$2:$AA$707,'Infos Relatório'!AM$1,'Faturamento NNE'!$U$2:$U$707,"Sim")+SUMIFS('Faturamento NNE'!$Q$2:$Q$707,'Faturamento NNE'!$E$2:$E$707,'Infos Relatório'!$B$84,'Faturamento NNE'!$F$2:$F$707,'Infos Relatório'!$B87,'Faturamento NNE'!$AA$2:$AA$707,'Infos Relatório'!AM$1,'Faturamento NNE'!$U$2:$U$707,"Sim")</f>
        <v>0</v>
      </c>
      <c r="AQ87" s="227" t="e">
        <f t="shared" ref="AQ87:AQ150" si="30">AP87/AO87</f>
        <v>#DIV/0!</v>
      </c>
      <c r="AR87" s="545">
        <f>SUMIFS('Faturamento NNE'!$I$2:$I$707,'Faturamento NNE'!$E$2:$E$707,'Infos Relatório'!$B$84,'Faturamento NNE'!$F$2:$F$707,'Infos Relatório'!$B87,'Faturamento NNE'!$AA$2:$AA$707,'Infos Relatório'!AM$1)</f>
        <v>0</v>
      </c>
      <c r="AS87" s="541">
        <f>COUNTIFS('Faturamento NNE'!$E$2:$E$707,'Infos Relatório'!$B$84,'Faturamento NNE'!$F$2:$F$707,'Infos Relatório'!$B87,'Faturamento NNE'!$AA$2:$AA$707,'Infos Relatório'!AS$1)</f>
        <v>0</v>
      </c>
      <c r="AT87" s="542">
        <f>SUMIFS('Faturamento NNE'!$H$2:$H$707,'Faturamento NNE'!$E$2:$E$707,'Infos Relatório'!$B$84,'Faturamento NNE'!$F$2:$F$707,'Infos Relatório'!$B87,'Faturamento NNE'!$AA$2:$AA$707,'Infos Relatório'!AS$1)</f>
        <v>0</v>
      </c>
      <c r="AU87" s="542">
        <f>SUMIFS('Faturamento NNE'!$K$2:$K$707,'Faturamento NNE'!$E$2:$E$707,'Infos Relatório'!$B$84,'Faturamento NNE'!$F$2:$F$707,'Infos Relatório'!$B87,'Faturamento NNE'!$AA$2:$AA$707,'Infos Relatório'!AS$1)</f>
        <v>0</v>
      </c>
      <c r="AV87" s="546">
        <f>SUMIFS('Faturamento NNE'!$P$2:$P$707,'Faturamento NNE'!$E$2:$E$707,'Infos Relatório'!$B$84,'Faturamento NNE'!$F$2:$F$707,'Infos Relatório'!$B87,'Faturamento NNE'!$AA$2:$AA$707,'Infos Relatório'!AS$1,'Faturamento NNE'!$U$2:$U$707,"Sim")+SUMIFS('Faturamento NNE'!$Q$2:$Q$707,'Faturamento NNE'!$E$2:$E$707,'Infos Relatório'!$B$84,'Faturamento NNE'!$F$2:$F$707,'Infos Relatório'!$B87,'Faturamento NNE'!$AA$2:$AA$707,'Infos Relatório'!AS$1,'Faturamento NNE'!$U$2:$U$707,"Sim")</f>
        <v>0</v>
      </c>
      <c r="AW87" s="227" t="e">
        <f t="shared" ref="AW87:AW150" si="31">AV87/AU87</f>
        <v>#DIV/0!</v>
      </c>
      <c r="AX87" s="545">
        <f>SUMIFS('Faturamento NNE'!$I$2:$I$707,'Faturamento NNE'!$E$2:$E$707,'Infos Relatório'!$B$84,'Faturamento NNE'!$F$2:$F$707,'Infos Relatório'!$B87,'Faturamento NNE'!$AA$2:$AA$707,'Infos Relatório'!AS$1)</f>
        <v>0</v>
      </c>
      <c r="AY87" s="541">
        <f>COUNTIFS('Faturamento NNE'!$E$2:$E$707,'Infos Relatório'!$B$84,'Faturamento NNE'!$F$2:$F$707,'Infos Relatório'!$B87,'Faturamento NNE'!$AA$2:$AA$707,'Infos Relatório'!AY$1)</f>
        <v>0</v>
      </c>
      <c r="AZ87" s="542">
        <f>SUMIFS('Faturamento NNE'!$H$2:$H$707,'Faturamento NNE'!$E$2:$E$707,'Infos Relatório'!$B$84,'Faturamento NNE'!$F$2:$F$707,'Infos Relatório'!$B87,'Faturamento NNE'!$AA$2:$AA$707,'Infos Relatório'!AY$1)</f>
        <v>0</v>
      </c>
      <c r="BA87" s="542">
        <f>SUMIFS('Faturamento NNE'!$K$2:$K$707,'Faturamento NNE'!$E$2:$E$707,'Infos Relatório'!$B$84,'Faturamento NNE'!$F$2:$F$707,'Infos Relatório'!$B87,'Faturamento NNE'!$AA$2:$AA$707,'Infos Relatório'!AY$1)</f>
        <v>0</v>
      </c>
      <c r="BB87" s="546">
        <f>SUMIFS('Faturamento NNE'!$P$2:$P$707,'Faturamento NNE'!$E$2:$E$707,'Infos Relatório'!$B$84,'Faturamento NNE'!$F$2:$F$707,'Infos Relatório'!$B87,'Faturamento NNE'!$AA$2:$AA$707,'Infos Relatório'!AY$1,'Faturamento NNE'!$U$2:$U$707,"Sim")+SUMIFS('Faturamento NNE'!$Q$2:$Q$707,'Faturamento NNE'!$E$2:$E$707,'Infos Relatório'!$B$84,'Faturamento NNE'!$F$2:$F$707,'Infos Relatório'!$B87,'Faturamento NNE'!$AA$2:$AA$707,'Infos Relatório'!AY$1,'Faturamento NNE'!$U$2:$U$707,"Sim")</f>
        <v>0</v>
      </c>
      <c r="BC87" s="227" t="e">
        <f t="shared" ref="BC87:BC150" si="32">BB87/BA87</f>
        <v>#DIV/0!</v>
      </c>
      <c r="BD87" s="545">
        <f>SUMIFS('Faturamento NNE'!$I$2:$I$707,'Faturamento NNE'!$E$2:$E$707,'Infos Relatório'!$B$84,'Faturamento NNE'!$F$2:$F$707,'Infos Relatório'!$B87,'Faturamento NNE'!$AA$2:$AA$707,'Infos Relatório'!AY$1)</f>
        <v>0</v>
      </c>
      <c r="BE87" s="541">
        <f>COUNTIFS('Faturamento NNE'!$E$2:$E$707,'Infos Relatório'!$B$84,'Faturamento NNE'!$F$2:$F$707,'Infos Relatório'!$B87,'Faturamento NNE'!$AA$2:$AA$707,'Infos Relatório'!BE$1)</f>
        <v>0</v>
      </c>
      <c r="BF87" s="542">
        <f>SUMIFS('Faturamento NNE'!$H$2:$H$707,'Faturamento NNE'!$E$2:$E$707,'Infos Relatório'!$B$84,'Faturamento NNE'!$F$2:$F$707,'Infos Relatório'!$B87,'Faturamento NNE'!$AA$2:$AA$707,'Infos Relatório'!BE$1)</f>
        <v>0</v>
      </c>
      <c r="BG87" s="542">
        <f>SUMIFS('Faturamento NNE'!$K$2:$K$707,'Faturamento NNE'!$E$2:$E$707,'Infos Relatório'!$B$84,'Faturamento NNE'!$F$2:$F$707,'Infos Relatório'!$B87,'Faturamento NNE'!$AA$2:$AA$707,'Infos Relatório'!BE$1)</f>
        <v>0</v>
      </c>
      <c r="BH87" s="546">
        <f>SUMIFS('Faturamento NNE'!$P$2:$P$707,'Faturamento NNE'!$E$2:$E$707,'Infos Relatório'!$B$84,'Faturamento NNE'!$F$2:$F$707,'Infos Relatório'!$B87,'Faturamento NNE'!$AA$2:$AA$707,'Infos Relatório'!BE$1,'Faturamento NNE'!$U$2:$U$707,"Sim")+SUMIFS('Faturamento NNE'!$Q$2:$Q$707,'Faturamento NNE'!$E$2:$E$707,'Infos Relatório'!$B$84,'Faturamento NNE'!$F$2:$F$707,'Infos Relatório'!$B87,'Faturamento NNE'!$AA$2:$AA$707,'Infos Relatório'!BE$1,'Faturamento NNE'!$U$2:$U$707,"Sim")</f>
        <v>0</v>
      </c>
      <c r="BI87" s="227" t="e">
        <f t="shared" ref="BI87:BI150" si="33">BH87/BG87</f>
        <v>#DIV/0!</v>
      </c>
      <c r="BJ87" s="545">
        <f>SUMIFS('Faturamento NNE'!$I$2:$I$707,'Faturamento NNE'!$E$2:$E$707,'Infos Relatório'!$B$84,'Faturamento NNE'!$F$2:$F$707,'Infos Relatório'!$B87,'Faturamento NNE'!$AA$2:$AA$707,'Infos Relatório'!BE$1)</f>
        <v>0</v>
      </c>
      <c r="BK87" s="541">
        <f>COUNTIFS('Faturamento NNE'!$E$2:$E$707,'Infos Relatório'!$B$84,'Faturamento NNE'!$F$2:$F$707,'Infos Relatório'!$B87,'Faturamento NNE'!$AA$2:$AA$707,'Infos Relatório'!BK$1)</f>
        <v>0</v>
      </c>
      <c r="BL87" s="542">
        <f>SUMIFS('Faturamento NNE'!$H$2:$H$707,'Faturamento NNE'!$E$2:$E$707,'Infos Relatório'!$B$84,'Faturamento NNE'!$F$2:$F$707,'Infos Relatório'!$B87,'Faturamento NNE'!$AA$2:$AA$707,'Infos Relatório'!BK$1)</f>
        <v>0</v>
      </c>
      <c r="BM87" s="542">
        <f>SUMIFS('Faturamento NNE'!$K$2:$K$707,'Faturamento NNE'!$E$2:$E$707,'Infos Relatório'!$B$84,'Faturamento NNE'!$F$2:$F$707,'Infos Relatório'!$B87,'Faturamento NNE'!$AA$2:$AA$707,'Infos Relatório'!BK$1)</f>
        <v>0</v>
      </c>
      <c r="BN87" s="546">
        <f>SUMIFS('Faturamento NNE'!$P$2:$P$707,'Faturamento NNE'!$E$2:$E$707,'Infos Relatório'!$B$84,'Faturamento NNE'!$F$2:$F$707,'Infos Relatório'!$B87,'Faturamento NNE'!$AA$2:$AA$707,'Infos Relatório'!BK$1,'Faturamento NNE'!$U$2:$U$707,"Sim")+SUMIFS('Faturamento NNE'!$Q$2:$Q$707,'Faturamento NNE'!$E$2:$E$707,'Infos Relatório'!$B$84,'Faturamento NNE'!$F$2:$F$707,'Infos Relatório'!$B87,'Faturamento NNE'!$AA$2:$AA$707,'Infos Relatório'!BK$1,'Faturamento NNE'!$U$2:$U$707,"Sim")</f>
        <v>0</v>
      </c>
      <c r="BO87" s="227" t="e">
        <f t="shared" ref="BO87:BO150" si="34">BN87/BM87</f>
        <v>#DIV/0!</v>
      </c>
      <c r="BP87" s="545">
        <f>SUMIFS('Faturamento NNE'!$I$2:$I$707,'Faturamento NNE'!$E$2:$E$707,'Infos Relatório'!$B$84,'Faturamento NNE'!$F$2:$F$707,'Infos Relatório'!$B87,'Faturamento NNE'!$AA$2:$AA$707,'Infos Relatório'!BK$1)</f>
        <v>0</v>
      </c>
      <c r="BQ87" s="541">
        <f>COUNTIFS('Faturamento NNE'!$E$2:$E$707,'Infos Relatório'!$B$84,'Faturamento NNE'!$F$2:$F$707,'Infos Relatório'!$B87,'Faturamento NNE'!$AA$2:$AA$707,'Infos Relatório'!BQ$1)</f>
        <v>0</v>
      </c>
      <c r="BR87" s="542">
        <f>SUMIFS('Faturamento NNE'!$H$2:$H$707,'Faturamento NNE'!$E$2:$E$707,'Infos Relatório'!$B$84,'Faturamento NNE'!$F$2:$F$707,'Infos Relatório'!$B87,'Faturamento NNE'!$AA$2:$AA$707,'Infos Relatório'!BQ$1)</f>
        <v>0</v>
      </c>
      <c r="BS87" s="542">
        <f>SUMIFS('Faturamento NNE'!$K$2:$K$707,'Faturamento NNE'!$E$2:$E$707,'Infos Relatório'!$B$84,'Faturamento NNE'!$F$2:$F$707,'Infos Relatório'!$B87,'Faturamento NNE'!$AA$2:$AA$707,'Infos Relatório'!BQ$1)</f>
        <v>0</v>
      </c>
      <c r="BT87" s="546">
        <f>SUMIFS('Faturamento NNE'!$P$2:$P$707,'Faturamento NNE'!$E$2:$E$707,'Infos Relatório'!$B$84,'Faturamento NNE'!$F$2:$F$707,'Infos Relatório'!$B87,'Faturamento NNE'!$AA$2:$AA$707,'Infos Relatório'!BQ$1,'Faturamento NNE'!$U$2:$U$707,"Sim")+SUMIFS('Faturamento NNE'!$Q$2:$Q$707,'Faturamento NNE'!$E$2:$E$707,'Infos Relatório'!$B$84,'Faturamento NNE'!$F$2:$F$707,'Infos Relatório'!$B87,'Faturamento NNE'!$AA$2:$AA$707,'Infos Relatório'!BQ$1,'Faturamento NNE'!$U$2:$U$707,"Sim")</f>
        <v>0</v>
      </c>
      <c r="BU87" s="227" t="e">
        <f t="shared" ref="BU87:BU150" si="35">BT87/BS87</f>
        <v>#DIV/0!</v>
      </c>
      <c r="BV87" s="545">
        <f>SUMIFS('Faturamento NNE'!$I$2:$I$707,'Faturamento NNE'!$E$2:$E$707,'Infos Relatório'!$B$84,'Faturamento NNE'!$F$2:$F$707,'Infos Relatório'!$B87,'Faturamento NNE'!$AA$2:$AA$707,'Infos Relatório'!BQ$1)</f>
        <v>0</v>
      </c>
    </row>
    <row r="88" spans="2:74">
      <c r="B88" s="217" t="s">
        <v>133</v>
      </c>
      <c r="C88" s="541">
        <f>COUNTIFS('Faturamento NNE'!$E$2:$E$707,'Infos Relatório'!$B$84,'Faturamento NNE'!$F$2:$F$707,'Infos Relatório'!$B88,'Faturamento NNE'!$AA$2:$AA$707,'Infos Relatório'!C$1)</f>
        <v>0</v>
      </c>
      <c r="D88" s="542">
        <f>SUMIFS('Faturamento NNE'!$H$2:$H$707,'Faturamento NNE'!$E$2:$E$707,'Infos Relatório'!$B$84,'Faturamento NNE'!$F$2:$F$707,'Infos Relatório'!$B88,'Faturamento NNE'!$AA$2:$AA$707,'Infos Relatório'!C$1)</f>
        <v>0</v>
      </c>
      <c r="E88" s="543">
        <f>SUMIFS('Faturamento NNE'!$K$2:$K$707,'Faturamento NNE'!$E$2:$E$707,'Infos Relatório'!$B$84,'Faturamento NNE'!$F$2:$F$707,'Infos Relatório'!$B88,'Faturamento NNE'!$AA$2:$AA$707,'Infos Relatório'!C$1)</f>
        <v>0</v>
      </c>
      <c r="F88" s="544">
        <f>SUMIFS('Faturamento NNE'!$P$2:$P$707,'Faturamento NNE'!$E$2:$E$707,'Infos Relatório'!$B$84,'Faturamento NNE'!$F$2:$F$707,'Infos Relatório'!$B88,'Faturamento NNE'!$AA$2:$AA$707,'Infos Relatório'!C$1,'Faturamento NNE'!$U$2:$U$707,"Sim")+SUMIFS('Faturamento NNE'!$Q$2:$Q$707,'Faturamento NNE'!$E$2:$E$707,'Infos Relatório'!$B$84,'Faturamento NNE'!$F$2:$F$707,'Infos Relatório'!$B88,'Faturamento NNE'!$AA$2:$AA$707,'Infos Relatório'!C$1,'Faturamento NNE'!$U$2:$U$707,"Sim")</f>
        <v>0</v>
      </c>
      <c r="G88" s="283" t="e">
        <f t="shared" si="24"/>
        <v>#DIV/0!</v>
      </c>
      <c r="H88" s="545">
        <f>SUMIFS('Faturamento NNE'!$I$2:$I$707,'Faturamento NNE'!$E$2:$E$707,'Infos Relatório'!$B$84,'Faturamento NNE'!$F$2:$F$707,'Infos Relatório'!$B88,'Faturamento NNE'!$AA$2:$AA$707,'Infos Relatório'!C$1)</f>
        <v>0</v>
      </c>
      <c r="I88" s="541">
        <f>COUNTIFS('Faturamento NNE'!$E$2:$E$707,'Infos Relatório'!$B$84,'Faturamento NNE'!$F$2:$F$707,'Infos Relatório'!$B88,'Faturamento NNE'!$AA$2:$AA$707,'Infos Relatório'!I$1)</f>
        <v>0</v>
      </c>
      <c r="J88" s="542">
        <f>SUMIFS('Faturamento NNE'!$H$2:$H$707,'Faturamento NNE'!$E$2:$E$707,'Infos Relatório'!$B$84,'Faturamento NNE'!$F$2:$F$707,'Infos Relatório'!$B88,'Faturamento NNE'!$AA$2:$AA$707,'Infos Relatório'!I$1)</f>
        <v>0</v>
      </c>
      <c r="K88" s="543">
        <f>SUMIFS('Faturamento NNE'!$K$2:$K$707,'Faturamento NNE'!$E$2:$E$707,'Infos Relatório'!$B$84,'Faturamento NNE'!$F$2:$F$707,'Infos Relatório'!$B88,'Faturamento NNE'!$AA$2:$AA$707,'Infos Relatório'!I$1)</f>
        <v>0</v>
      </c>
      <c r="L88" s="544">
        <f>SUMIFS('Faturamento NNE'!$P$2:$P$707,'Faturamento NNE'!$E$2:$E$707,'Infos Relatório'!$B$84,'Faturamento NNE'!$F$2:$F$707,'Infos Relatório'!$B88,'Faturamento NNE'!$AA$2:$AA$707,'Infos Relatório'!I$1,'Faturamento NNE'!$U$2:$U$707,"Sim")+SUMIFS('Faturamento NNE'!$Q$2:$Q$707,'Faturamento NNE'!$E$2:$E$707,'Infos Relatório'!$B$84,'Faturamento NNE'!$F$2:$F$707,'Infos Relatório'!$B88,'Faturamento NNE'!$AA$2:$AA$707,'Infos Relatório'!I$1,'Faturamento NNE'!$U$2:$U$707,"Sim")</f>
        <v>0</v>
      </c>
      <c r="M88" s="283" t="e">
        <f t="shared" si="25"/>
        <v>#DIV/0!</v>
      </c>
      <c r="N88" s="545">
        <f>SUMIFS('Faturamento NNE'!$I$2:$I$707,'Faturamento NNE'!$E$2:$E$707,'Infos Relatório'!$B$84,'Faturamento NNE'!$F$2:$F$707,'Infos Relatório'!$B88,'Faturamento NNE'!$AA$2:$AA$707,'Infos Relatório'!I$1)</f>
        <v>0</v>
      </c>
      <c r="O88" s="541">
        <f>COUNTIFS('Faturamento NNE'!$E$2:$E$707,'Infos Relatório'!$B$84,'Faturamento NNE'!$F$2:$F$707,'Infos Relatório'!$B88,'Faturamento NNE'!$AA$2:$AA$707,'Infos Relatório'!O$1)</f>
        <v>0</v>
      </c>
      <c r="P88" s="542">
        <f>SUMIFS('Faturamento NNE'!$H$2:$H$707,'Faturamento NNE'!$E$2:$E$707,'Infos Relatório'!$B$84,'Faturamento NNE'!$F$2:$F$707,'Infos Relatório'!$B88,'Faturamento NNE'!$AA$2:$AA$707,'Infos Relatório'!O$1)</f>
        <v>0</v>
      </c>
      <c r="Q88" s="542">
        <f>SUMIFS('Faturamento NNE'!$K$2:$K$707,'Faturamento NNE'!$E$2:$E$707,'Infos Relatório'!$B$84,'Faturamento NNE'!$F$2:$F$707,'Infos Relatório'!$B88,'Faturamento NNE'!$AA$2:$AA$707,'Infos Relatório'!O$1)</f>
        <v>0</v>
      </c>
      <c r="R88" s="546">
        <f>SUMIFS('Faturamento NNE'!$P$2:$P$707,'Faturamento NNE'!$E$2:$E$707,'Infos Relatório'!$B$84,'Faturamento NNE'!$F$2:$F$707,'Infos Relatório'!$B88,'Faturamento NNE'!$AA$2:$AA$707,'Infos Relatório'!O$1,'Faturamento NNE'!$U$2:$U$707,"Sim")+SUMIFS('Faturamento NNE'!$Q$2:$Q$707,'Faturamento NNE'!$E$2:$E$707,'Infos Relatório'!$B$84,'Faturamento NNE'!$F$2:$F$707,'Infos Relatório'!$B88,'Faturamento NNE'!$AA$2:$AA$707,'Infos Relatório'!O$1,'Faturamento NNE'!$U$2:$U$707,"Sim")</f>
        <v>0</v>
      </c>
      <c r="S88" s="227" t="e">
        <f t="shared" si="26"/>
        <v>#DIV/0!</v>
      </c>
      <c r="T88" s="545">
        <f>SUMIFS('Faturamento NNE'!$I$2:$I$707,'Faturamento NNE'!$E$2:$E$707,'Infos Relatório'!$B$84,'Faturamento NNE'!$F$2:$F$707,'Infos Relatório'!$B88,'Faturamento NNE'!$AA$2:$AA$707,'Infos Relatório'!O$1)</f>
        <v>0</v>
      </c>
      <c r="U88" s="541">
        <f>COUNTIFS('Faturamento NNE'!$E$2:$E$707,'Infos Relatório'!$B$84,'Faturamento NNE'!$F$2:$F$707,'Infos Relatório'!$B88,'Faturamento NNE'!$AA$2:$AA$707,'Infos Relatório'!U$1)</f>
        <v>0</v>
      </c>
      <c r="V88" s="542">
        <f>SUMIFS('Faturamento NNE'!$H$2:$H$707,'Faturamento NNE'!$E$2:$E$707,'Infos Relatório'!$B$84,'Faturamento NNE'!$F$2:$F$707,'Infos Relatório'!$B88,'Faturamento NNE'!$AA$2:$AA$707,'Infos Relatório'!U$1)</f>
        <v>0</v>
      </c>
      <c r="W88" s="542">
        <f>SUMIFS('Faturamento NNE'!$K$2:$K$707,'Faturamento NNE'!$E$2:$E$707,'Infos Relatório'!$B$84,'Faturamento NNE'!$F$2:$F$707,'Infos Relatório'!$B88,'Faturamento NNE'!$AA$2:$AA$707,'Infos Relatório'!U$1)</f>
        <v>0</v>
      </c>
      <c r="X88" s="546">
        <f>SUMIFS('Faturamento NNE'!$P$2:$P$707,'Faturamento NNE'!$E$2:$E$707,'Infos Relatório'!$B$84,'Faturamento NNE'!$F$2:$F$707,'Infos Relatório'!$B88,'Faturamento NNE'!$AA$2:$AA$707,'Infos Relatório'!U$1,'Faturamento NNE'!$U$2:$U$707,"Sim")+SUMIFS('Faturamento NNE'!$Q$2:$Q$707,'Faturamento NNE'!$E$2:$E$707,'Infos Relatório'!$B$84,'Faturamento NNE'!$F$2:$F$707,'Infos Relatório'!$B88,'Faturamento NNE'!$AA$2:$AA$707,'Infos Relatório'!U$1,'Faturamento NNE'!$U$2:$U$707,"Sim")</f>
        <v>0</v>
      </c>
      <c r="Y88" s="227" t="e">
        <f t="shared" si="27"/>
        <v>#DIV/0!</v>
      </c>
      <c r="Z88" s="545">
        <f>SUMIFS('Faturamento NNE'!$I$2:$I$707,'Faturamento NNE'!$E$2:$E$707,'Infos Relatório'!$B$84,'Faturamento NNE'!$F$2:$F$707,'Infos Relatório'!$B88,'Faturamento NNE'!$AA$2:$AA$707,'Infos Relatório'!U$1)</f>
        <v>0</v>
      </c>
      <c r="AA88" s="541">
        <f>COUNTIFS('Faturamento NNE'!$E$2:$E$707,'Infos Relatório'!$B$84,'Faturamento NNE'!$F$2:$F$707,'Infos Relatório'!$B88,'Faturamento NNE'!$AA$2:$AA$707,'Infos Relatório'!AA$1)</f>
        <v>0</v>
      </c>
      <c r="AB88" s="542">
        <f>SUMIFS('Faturamento NNE'!$H$2:$H$707,'Faturamento NNE'!$E$2:$E$707,'Infos Relatório'!$B$84,'Faturamento NNE'!$F$2:$F$707,'Infos Relatório'!$B88,'Faturamento NNE'!$AA$2:$AA$707,'Infos Relatório'!AA$1)</f>
        <v>0</v>
      </c>
      <c r="AC88" s="542">
        <f>SUMIFS('Faturamento NNE'!$K$2:$K$707,'Faturamento NNE'!$E$2:$E$707,'Infos Relatório'!$B$84,'Faturamento NNE'!$F$2:$F$707,'Infos Relatório'!$B88,'Faturamento NNE'!$AA$2:$AA$707,'Infos Relatório'!AA$1)</f>
        <v>0</v>
      </c>
      <c r="AD88" s="546">
        <f>SUMIFS('Faturamento NNE'!$P$2:$P$707,'Faturamento NNE'!$E$2:$E$707,'Infos Relatório'!$B$84,'Faturamento NNE'!$F$2:$F$707,'Infos Relatório'!$B88,'Faturamento NNE'!$AA$2:$AA$707,'Infos Relatório'!AA$1,'Faturamento NNE'!$U$2:$U$707,"Sim")+SUMIFS('Faturamento NNE'!$Q$2:$Q$707,'Faturamento NNE'!$E$2:$E$707,'Infos Relatório'!$B$84,'Faturamento NNE'!$F$2:$F$707,'Infos Relatório'!$B88,'Faturamento NNE'!$AA$2:$AA$707,'Infos Relatório'!AA$1,'Faturamento NNE'!$U$2:$U$707,"Sim")</f>
        <v>0</v>
      </c>
      <c r="AE88" s="227" t="e">
        <f t="shared" si="28"/>
        <v>#DIV/0!</v>
      </c>
      <c r="AF88" s="545">
        <f>SUMIFS('Faturamento NNE'!$I$2:$I$707,'Faturamento NNE'!$E$2:$E$707,'Infos Relatório'!$B$84,'Faturamento NNE'!$F$2:$F$707,'Infos Relatório'!$B88,'Faturamento NNE'!$AA$2:$AA$707,'Infos Relatório'!AA$1)</f>
        <v>0</v>
      </c>
      <c r="AG88" s="541">
        <f>COUNTIFS('Faturamento NNE'!$E$2:$E$707,'Infos Relatório'!$B$84,'Faturamento NNE'!$F$2:$F$707,'Infos Relatório'!$B88,'Faturamento NNE'!$AA$2:$AA$707,'Infos Relatório'!AG$1)</f>
        <v>0</v>
      </c>
      <c r="AH88" s="542">
        <f>SUMIFS('Faturamento NNE'!$H$2:$H$707,'Faturamento NNE'!$E$2:$E$707,'Infos Relatório'!$B$84,'Faturamento NNE'!$F$2:$F$707,'Infos Relatório'!$B88,'Faturamento NNE'!$AA$2:$AA$707,'Infos Relatório'!AG$1)</f>
        <v>0</v>
      </c>
      <c r="AI88" s="542">
        <f>SUMIFS('Faturamento NNE'!$K$2:$K$707,'Faturamento NNE'!$E$2:$E$707,'Infos Relatório'!$B$84,'Faturamento NNE'!$F$2:$F$707,'Infos Relatório'!$B88,'Faturamento NNE'!$AA$2:$AA$707,'Infos Relatório'!AG$1)</f>
        <v>0</v>
      </c>
      <c r="AJ88" s="546">
        <f>SUMIFS('Faturamento NNE'!$P$2:$P$707,'Faturamento NNE'!$E$2:$E$707,'Infos Relatório'!$B$84,'Faturamento NNE'!$F$2:$F$707,'Infos Relatório'!$B88,'Faturamento NNE'!$AA$2:$AA$707,'Infos Relatório'!AG$1,'Faturamento NNE'!$U$2:$U$707,"Sim")+SUMIFS('Faturamento NNE'!$Q$2:$Q$707,'Faturamento NNE'!$E$2:$E$707,'Infos Relatório'!$B$84,'Faturamento NNE'!$F$2:$F$707,'Infos Relatório'!$B88,'Faturamento NNE'!$AA$2:$AA$707,'Infos Relatório'!AG$1,'Faturamento NNE'!$U$2:$U$707,"Sim")</f>
        <v>0</v>
      </c>
      <c r="AK88" s="227" t="e">
        <f t="shared" si="29"/>
        <v>#DIV/0!</v>
      </c>
      <c r="AL88" s="545">
        <f>SUMIFS('Faturamento NNE'!$I$2:$I$707,'Faturamento NNE'!$E$2:$E$707,'Infos Relatório'!$B$84,'Faturamento NNE'!$F$2:$F$707,'Infos Relatório'!$B88,'Faturamento NNE'!$AA$2:$AA$707,'Infos Relatório'!AG$1)</f>
        <v>0</v>
      </c>
      <c r="AM88" s="541">
        <f>COUNTIFS('Faturamento NNE'!$E$2:$E$707,'Infos Relatório'!$B$84,'Faturamento NNE'!$F$2:$F$707,'Infos Relatório'!$B88,'Faturamento NNE'!$AA$2:$AA$707,'Infos Relatório'!AM$1)</f>
        <v>0</v>
      </c>
      <c r="AN88" s="542">
        <f>SUMIFS('Faturamento NNE'!$H$2:$H$707,'Faturamento NNE'!$E$2:$E$707,'Infos Relatório'!$B$84,'Faturamento NNE'!$F$2:$F$707,'Infos Relatório'!$B88,'Faturamento NNE'!$AA$2:$AA$707,'Infos Relatório'!AM$1)</f>
        <v>0</v>
      </c>
      <c r="AO88" s="542">
        <f>SUMIFS('Faturamento NNE'!$K$2:$K$707,'Faturamento NNE'!$E$2:$E$707,'Infos Relatório'!$B$84,'Faturamento NNE'!$F$2:$F$707,'Infos Relatório'!$B88,'Faturamento NNE'!$AA$2:$AA$707,'Infos Relatório'!AM$1)</f>
        <v>0</v>
      </c>
      <c r="AP88" s="546">
        <f>SUMIFS('Faturamento NNE'!$P$2:$P$707,'Faturamento NNE'!$E$2:$E$707,'Infos Relatório'!$B$84,'Faturamento NNE'!$F$2:$F$707,'Infos Relatório'!$B88,'Faturamento NNE'!$AA$2:$AA$707,'Infos Relatório'!AM$1,'Faturamento NNE'!$U$2:$U$707,"Sim")+SUMIFS('Faturamento NNE'!$Q$2:$Q$707,'Faturamento NNE'!$E$2:$E$707,'Infos Relatório'!$B$84,'Faturamento NNE'!$F$2:$F$707,'Infos Relatório'!$B88,'Faturamento NNE'!$AA$2:$AA$707,'Infos Relatório'!AM$1,'Faturamento NNE'!$U$2:$U$707,"Sim")</f>
        <v>0</v>
      </c>
      <c r="AQ88" s="227" t="e">
        <f t="shared" si="30"/>
        <v>#DIV/0!</v>
      </c>
      <c r="AR88" s="545">
        <f>SUMIFS('Faturamento NNE'!$I$2:$I$707,'Faturamento NNE'!$E$2:$E$707,'Infos Relatório'!$B$84,'Faturamento NNE'!$F$2:$F$707,'Infos Relatório'!$B88,'Faturamento NNE'!$AA$2:$AA$707,'Infos Relatório'!AM$1)</f>
        <v>0</v>
      </c>
      <c r="AS88" s="541">
        <f>COUNTIFS('Faturamento NNE'!$E$2:$E$707,'Infos Relatório'!$B$84,'Faturamento NNE'!$F$2:$F$707,'Infos Relatório'!$B88,'Faturamento NNE'!$AA$2:$AA$707,'Infos Relatório'!AS$1)</f>
        <v>0</v>
      </c>
      <c r="AT88" s="542">
        <f>SUMIFS('Faturamento NNE'!$H$2:$H$707,'Faturamento NNE'!$E$2:$E$707,'Infos Relatório'!$B$84,'Faturamento NNE'!$F$2:$F$707,'Infos Relatório'!$B88,'Faturamento NNE'!$AA$2:$AA$707,'Infos Relatório'!AS$1)</f>
        <v>0</v>
      </c>
      <c r="AU88" s="542">
        <f>SUMIFS('Faturamento NNE'!$K$2:$K$707,'Faturamento NNE'!$E$2:$E$707,'Infos Relatório'!$B$84,'Faturamento NNE'!$F$2:$F$707,'Infos Relatório'!$B88,'Faturamento NNE'!$AA$2:$AA$707,'Infos Relatório'!AS$1)</f>
        <v>0</v>
      </c>
      <c r="AV88" s="546">
        <f>SUMIFS('Faturamento NNE'!$P$2:$P$707,'Faturamento NNE'!$E$2:$E$707,'Infos Relatório'!$B$84,'Faturamento NNE'!$F$2:$F$707,'Infos Relatório'!$B88,'Faturamento NNE'!$AA$2:$AA$707,'Infos Relatório'!AS$1,'Faturamento NNE'!$U$2:$U$707,"Sim")+SUMIFS('Faturamento NNE'!$Q$2:$Q$707,'Faturamento NNE'!$E$2:$E$707,'Infos Relatório'!$B$84,'Faturamento NNE'!$F$2:$F$707,'Infos Relatório'!$B88,'Faturamento NNE'!$AA$2:$AA$707,'Infos Relatório'!AS$1,'Faturamento NNE'!$U$2:$U$707,"Sim")</f>
        <v>0</v>
      </c>
      <c r="AW88" s="227" t="e">
        <f t="shared" si="31"/>
        <v>#DIV/0!</v>
      </c>
      <c r="AX88" s="545">
        <f>SUMIFS('Faturamento NNE'!$I$2:$I$707,'Faturamento NNE'!$E$2:$E$707,'Infos Relatório'!$B$84,'Faturamento NNE'!$F$2:$F$707,'Infos Relatório'!$B88,'Faturamento NNE'!$AA$2:$AA$707,'Infos Relatório'!AS$1)</f>
        <v>0</v>
      </c>
      <c r="AY88" s="541">
        <f>COUNTIFS('Faturamento NNE'!$E$2:$E$707,'Infos Relatório'!$B$84,'Faturamento NNE'!$F$2:$F$707,'Infos Relatório'!$B88,'Faturamento NNE'!$AA$2:$AA$707,'Infos Relatório'!AY$1)</f>
        <v>0</v>
      </c>
      <c r="AZ88" s="542">
        <f>SUMIFS('Faturamento NNE'!$H$2:$H$707,'Faturamento NNE'!$E$2:$E$707,'Infos Relatório'!$B$84,'Faturamento NNE'!$F$2:$F$707,'Infos Relatório'!$B88,'Faturamento NNE'!$AA$2:$AA$707,'Infos Relatório'!AY$1)</f>
        <v>0</v>
      </c>
      <c r="BA88" s="542">
        <f>SUMIFS('Faturamento NNE'!$K$2:$K$707,'Faturamento NNE'!$E$2:$E$707,'Infos Relatório'!$B$84,'Faturamento NNE'!$F$2:$F$707,'Infos Relatório'!$B88,'Faturamento NNE'!$AA$2:$AA$707,'Infos Relatório'!AY$1)</f>
        <v>0</v>
      </c>
      <c r="BB88" s="546">
        <f>SUMIFS('Faturamento NNE'!$P$2:$P$707,'Faturamento NNE'!$E$2:$E$707,'Infos Relatório'!$B$84,'Faturamento NNE'!$F$2:$F$707,'Infos Relatório'!$B88,'Faturamento NNE'!$AA$2:$AA$707,'Infos Relatório'!AY$1,'Faturamento NNE'!$U$2:$U$707,"Sim")+SUMIFS('Faturamento NNE'!$Q$2:$Q$707,'Faturamento NNE'!$E$2:$E$707,'Infos Relatório'!$B$84,'Faturamento NNE'!$F$2:$F$707,'Infos Relatório'!$B88,'Faturamento NNE'!$AA$2:$AA$707,'Infos Relatório'!AY$1,'Faturamento NNE'!$U$2:$U$707,"Sim")</f>
        <v>0</v>
      </c>
      <c r="BC88" s="227" t="e">
        <f t="shared" si="32"/>
        <v>#DIV/0!</v>
      </c>
      <c r="BD88" s="545">
        <f>SUMIFS('Faturamento NNE'!$I$2:$I$707,'Faturamento NNE'!$E$2:$E$707,'Infos Relatório'!$B$84,'Faturamento NNE'!$F$2:$F$707,'Infos Relatório'!$B88,'Faturamento NNE'!$AA$2:$AA$707,'Infos Relatório'!AY$1)</f>
        <v>0</v>
      </c>
      <c r="BE88" s="541">
        <f>COUNTIFS('Faturamento NNE'!$E$2:$E$707,'Infos Relatório'!$B$84,'Faturamento NNE'!$F$2:$F$707,'Infos Relatório'!$B88,'Faturamento NNE'!$AA$2:$AA$707,'Infos Relatório'!BE$1)</f>
        <v>0</v>
      </c>
      <c r="BF88" s="542">
        <f>SUMIFS('Faturamento NNE'!$H$2:$H$707,'Faturamento NNE'!$E$2:$E$707,'Infos Relatório'!$B$84,'Faturamento NNE'!$F$2:$F$707,'Infos Relatório'!$B88,'Faturamento NNE'!$AA$2:$AA$707,'Infos Relatório'!BE$1)</f>
        <v>0</v>
      </c>
      <c r="BG88" s="542">
        <f>SUMIFS('Faturamento NNE'!$K$2:$K$707,'Faturamento NNE'!$E$2:$E$707,'Infos Relatório'!$B$84,'Faturamento NNE'!$F$2:$F$707,'Infos Relatório'!$B88,'Faturamento NNE'!$AA$2:$AA$707,'Infos Relatório'!BE$1)</f>
        <v>0</v>
      </c>
      <c r="BH88" s="546">
        <f>SUMIFS('Faturamento NNE'!$P$2:$P$707,'Faturamento NNE'!$E$2:$E$707,'Infos Relatório'!$B$84,'Faturamento NNE'!$F$2:$F$707,'Infos Relatório'!$B88,'Faturamento NNE'!$AA$2:$AA$707,'Infos Relatório'!BE$1,'Faturamento NNE'!$U$2:$U$707,"Sim")+SUMIFS('Faturamento NNE'!$Q$2:$Q$707,'Faturamento NNE'!$E$2:$E$707,'Infos Relatório'!$B$84,'Faturamento NNE'!$F$2:$F$707,'Infos Relatório'!$B88,'Faturamento NNE'!$AA$2:$AA$707,'Infos Relatório'!BE$1,'Faturamento NNE'!$U$2:$U$707,"Sim")</f>
        <v>0</v>
      </c>
      <c r="BI88" s="227" t="e">
        <f t="shared" si="33"/>
        <v>#DIV/0!</v>
      </c>
      <c r="BJ88" s="545">
        <f>SUMIFS('Faturamento NNE'!$I$2:$I$707,'Faturamento NNE'!$E$2:$E$707,'Infos Relatório'!$B$84,'Faturamento NNE'!$F$2:$F$707,'Infos Relatório'!$B88,'Faturamento NNE'!$AA$2:$AA$707,'Infos Relatório'!BE$1)</f>
        <v>0</v>
      </c>
      <c r="BK88" s="541">
        <f>COUNTIFS('Faturamento NNE'!$E$2:$E$707,'Infos Relatório'!$B$84,'Faturamento NNE'!$F$2:$F$707,'Infos Relatório'!$B88,'Faturamento NNE'!$AA$2:$AA$707,'Infos Relatório'!BK$1)</f>
        <v>0</v>
      </c>
      <c r="BL88" s="542">
        <f>SUMIFS('Faturamento NNE'!$H$2:$H$707,'Faturamento NNE'!$E$2:$E$707,'Infos Relatório'!$B$84,'Faturamento NNE'!$F$2:$F$707,'Infos Relatório'!$B88,'Faturamento NNE'!$AA$2:$AA$707,'Infos Relatório'!BK$1)</f>
        <v>0</v>
      </c>
      <c r="BM88" s="542">
        <f>SUMIFS('Faturamento NNE'!$K$2:$K$707,'Faturamento NNE'!$E$2:$E$707,'Infos Relatório'!$B$84,'Faturamento NNE'!$F$2:$F$707,'Infos Relatório'!$B88,'Faturamento NNE'!$AA$2:$AA$707,'Infos Relatório'!BK$1)</f>
        <v>0</v>
      </c>
      <c r="BN88" s="546">
        <f>SUMIFS('Faturamento NNE'!$P$2:$P$707,'Faturamento NNE'!$E$2:$E$707,'Infos Relatório'!$B$84,'Faturamento NNE'!$F$2:$F$707,'Infos Relatório'!$B88,'Faturamento NNE'!$AA$2:$AA$707,'Infos Relatório'!BK$1,'Faturamento NNE'!$U$2:$U$707,"Sim")+SUMIFS('Faturamento NNE'!$Q$2:$Q$707,'Faturamento NNE'!$E$2:$E$707,'Infos Relatório'!$B$84,'Faturamento NNE'!$F$2:$F$707,'Infos Relatório'!$B88,'Faturamento NNE'!$AA$2:$AA$707,'Infos Relatório'!BK$1,'Faturamento NNE'!$U$2:$U$707,"Sim")</f>
        <v>0</v>
      </c>
      <c r="BO88" s="227" t="e">
        <f t="shared" si="34"/>
        <v>#DIV/0!</v>
      </c>
      <c r="BP88" s="545">
        <f>SUMIFS('Faturamento NNE'!$I$2:$I$707,'Faturamento NNE'!$E$2:$E$707,'Infos Relatório'!$B$84,'Faturamento NNE'!$F$2:$F$707,'Infos Relatório'!$B88,'Faturamento NNE'!$AA$2:$AA$707,'Infos Relatório'!BK$1)</f>
        <v>0</v>
      </c>
      <c r="BQ88" s="541">
        <f>COUNTIFS('Faturamento NNE'!$E$2:$E$707,'Infos Relatório'!$B$84,'Faturamento NNE'!$F$2:$F$707,'Infos Relatório'!$B88,'Faturamento NNE'!$AA$2:$AA$707,'Infos Relatório'!BQ$1)</f>
        <v>0</v>
      </c>
      <c r="BR88" s="542">
        <f>SUMIFS('Faturamento NNE'!$H$2:$H$707,'Faturamento NNE'!$E$2:$E$707,'Infos Relatório'!$B$84,'Faturamento NNE'!$F$2:$F$707,'Infos Relatório'!$B88,'Faturamento NNE'!$AA$2:$AA$707,'Infos Relatório'!BQ$1)</f>
        <v>0</v>
      </c>
      <c r="BS88" s="542">
        <f>SUMIFS('Faturamento NNE'!$K$2:$K$707,'Faturamento NNE'!$E$2:$E$707,'Infos Relatório'!$B$84,'Faturamento NNE'!$F$2:$F$707,'Infos Relatório'!$B88,'Faturamento NNE'!$AA$2:$AA$707,'Infos Relatório'!BQ$1)</f>
        <v>0</v>
      </c>
      <c r="BT88" s="546">
        <f>SUMIFS('Faturamento NNE'!$P$2:$P$707,'Faturamento NNE'!$E$2:$E$707,'Infos Relatório'!$B$84,'Faturamento NNE'!$F$2:$F$707,'Infos Relatório'!$B88,'Faturamento NNE'!$AA$2:$AA$707,'Infos Relatório'!BQ$1,'Faturamento NNE'!$U$2:$U$707,"Sim")+SUMIFS('Faturamento NNE'!$Q$2:$Q$707,'Faturamento NNE'!$E$2:$E$707,'Infos Relatório'!$B$84,'Faturamento NNE'!$F$2:$F$707,'Infos Relatório'!$B88,'Faturamento NNE'!$AA$2:$AA$707,'Infos Relatório'!BQ$1,'Faturamento NNE'!$U$2:$U$707,"Sim")</f>
        <v>0</v>
      </c>
      <c r="BU88" s="227" t="e">
        <f t="shared" si="35"/>
        <v>#DIV/0!</v>
      </c>
      <c r="BV88" s="545">
        <f>SUMIFS('Faturamento NNE'!$I$2:$I$707,'Faturamento NNE'!$E$2:$E$707,'Infos Relatório'!$B$84,'Faturamento NNE'!$F$2:$F$707,'Infos Relatório'!$B88,'Faturamento NNE'!$AA$2:$AA$707,'Infos Relatório'!BQ$1)</f>
        <v>0</v>
      </c>
    </row>
    <row r="89" spans="2:74">
      <c r="B89" s="217" t="s">
        <v>134</v>
      </c>
      <c r="C89" s="541">
        <f>COUNTIFS('Faturamento NNE'!$E$2:$E$707,'Infos Relatório'!$B$84,'Faturamento NNE'!$F$2:$F$707,'Infos Relatório'!$B89,'Faturamento NNE'!$AA$2:$AA$707,'Infos Relatório'!C$1)</f>
        <v>0</v>
      </c>
      <c r="D89" s="542">
        <f>SUMIFS('Faturamento NNE'!$H$2:$H$707,'Faturamento NNE'!$E$2:$E$707,'Infos Relatório'!$B$84,'Faturamento NNE'!$F$2:$F$707,'Infos Relatório'!$B89,'Faturamento NNE'!$AA$2:$AA$707,'Infos Relatório'!C$1)</f>
        <v>0</v>
      </c>
      <c r="E89" s="543">
        <f>SUMIFS('Faturamento NNE'!$K$2:$K$707,'Faturamento NNE'!$E$2:$E$707,'Infos Relatório'!$B$84,'Faturamento NNE'!$F$2:$F$707,'Infos Relatório'!$B89,'Faturamento NNE'!$AA$2:$AA$707,'Infos Relatório'!C$1)</f>
        <v>0</v>
      </c>
      <c r="F89" s="544">
        <f>SUMIFS('Faturamento NNE'!$P$2:$P$707,'Faturamento NNE'!$E$2:$E$707,'Infos Relatório'!$B$84,'Faturamento NNE'!$F$2:$F$707,'Infos Relatório'!$B89,'Faturamento NNE'!$AA$2:$AA$707,'Infos Relatório'!C$1,'Faturamento NNE'!$U$2:$U$707,"Sim")+SUMIFS('Faturamento NNE'!$Q$2:$Q$707,'Faturamento NNE'!$E$2:$E$707,'Infos Relatório'!$B$84,'Faturamento NNE'!$F$2:$F$707,'Infos Relatório'!$B89,'Faturamento NNE'!$AA$2:$AA$707,'Infos Relatório'!C$1,'Faturamento NNE'!$U$2:$U$707,"Sim")</f>
        <v>0</v>
      </c>
      <c r="G89" s="283" t="e">
        <f t="shared" si="24"/>
        <v>#DIV/0!</v>
      </c>
      <c r="H89" s="545">
        <f>SUMIFS('Faturamento NNE'!$I$2:$I$707,'Faturamento NNE'!$E$2:$E$707,'Infos Relatório'!$B$84,'Faturamento NNE'!$F$2:$F$707,'Infos Relatório'!$B89,'Faturamento NNE'!$AA$2:$AA$707,'Infos Relatório'!C$1)</f>
        <v>0</v>
      </c>
      <c r="I89" s="541">
        <f>COUNTIFS('Faturamento NNE'!$E$2:$E$707,'Infos Relatório'!$B$84,'Faturamento NNE'!$F$2:$F$707,'Infos Relatório'!$B89,'Faturamento NNE'!$AA$2:$AA$707,'Infos Relatório'!I$1)</f>
        <v>0</v>
      </c>
      <c r="J89" s="542">
        <f>SUMIFS('Faturamento NNE'!$H$2:$H$707,'Faturamento NNE'!$E$2:$E$707,'Infos Relatório'!$B$84,'Faturamento NNE'!$F$2:$F$707,'Infos Relatório'!$B89,'Faturamento NNE'!$AA$2:$AA$707,'Infos Relatório'!I$1)</f>
        <v>0</v>
      </c>
      <c r="K89" s="543">
        <f>SUMIFS('Faturamento NNE'!$K$2:$K$707,'Faturamento NNE'!$E$2:$E$707,'Infos Relatório'!$B$84,'Faturamento NNE'!$F$2:$F$707,'Infos Relatório'!$B89,'Faturamento NNE'!$AA$2:$AA$707,'Infos Relatório'!I$1)</f>
        <v>0</v>
      </c>
      <c r="L89" s="544">
        <f>SUMIFS('Faturamento NNE'!$P$2:$P$707,'Faturamento NNE'!$E$2:$E$707,'Infos Relatório'!$B$84,'Faturamento NNE'!$F$2:$F$707,'Infos Relatório'!$B89,'Faturamento NNE'!$AA$2:$AA$707,'Infos Relatório'!I$1,'Faturamento NNE'!$U$2:$U$707,"Sim")+SUMIFS('Faturamento NNE'!$Q$2:$Q$707,'Faturamento NNE'!$E$2:$E$707,'Infos Relatório'!$B$84,'Faturamento NNE'!$F$2:$F$707,'Infos Relatório'!$B89,'Faturamento NNE'!$AA$2:$AA$707,'Infos Relatório'!I$1,'Faturamento NNE'!$U$2:$U$707,"Sim")</f>
        <v>0</v>
      </c>
      <c r="M89" s="283" t="e">
        <f t="shared" si="25"/>
        <v>#DIV/0!</v>
      </c>
      <c r="N89" s="545">
        <f>SUMIFS('Faturamento NNE'!$I$2:$I$707,'Faturamento NNE'!$E$2:$E$707,'Infos Relatório'!$B$84,'Faturamento NNE'!$F$2:$F$707,'Infos Relatório'!$B89,'Faturamento NNE'!$AA$2:$AA$707,'Infos Relatório'!I$1)</f>
        <v>0</v>
      </c>
      <c r="O89" s="541">
        <f>COUNTIFS('Faturamento NNE'!$E$2:$E$707,'Infos Relatório'!$B$84,'Faturamento NNE'!$F$2:$F$707,'Infos Relatório'!$B89,'Faturamento NNE'!$AA$2:$AA$707,'Infos Relatório'!O$1)</f>
        <v>0</v>
      </c>
      <c r="P89" s="542">
        <f>SUMIFS('Faturamento NNE'!$H$2:$H$707,'Faturamento NNE'!$E$2:$E$707,'Infos Relatório'!$B$84,'Faturamento NNE'!$F$2:$F$707,'Infos Relatório'!$B89,'Faturamento NNE'!$AA$2:$AA$707,'Infos Relatório'!O$1)</f>
        <v>0</v>
      </c>
      <c r="Q89" s="542">
        <f>SUMIFS('Faturamento NNE'!$K$2:$K$707,'Faturamento NNE'!$E$2:$E$707,'Infos Relatório'!$B$84,'Faturamento NNE'!$F$2:$F$707,'Infos Relatório'!$B89,'Faturamento NNE'!$AA$2:$AA$707,'Infos Relatório'!O$1)</f>
        <v>0</v>
      </c>
      <c r="R89" s="546">
        <f>SUMIFS('Faturamento NNE'!$P$2:$P$707,'Faturamento NNE'!$E$2:$E$707,'Infos Relatório'!$B$84,'Faturamento NNE'!$F$2:$F$707,'Infos Relatório'!$B89,'Faturamento NNE'!$AA$2:$AA$707,'Infos Relatório'!O$1,'Faturamento NNE'!$U$2:$U$707,"Sim")+SUMIFS('Faturamento NNE'!$Q$2:$Q$707,'Faturamento NNE'!$E$2:$E$707,'Infos Relatório'!$B$84,'Faturamento NNE'!$F$2:$F$707,'Infos Relatório'!$B89,'Faturamento NNE'!$AA$2:$AA$707,'Infos Relatório'!O$1,'Faturamento NNE'!$U$2:$U$707,"Sim")</f>
        <v>0</v>
      </c>
      <c r="S89" s="227" t="e">
        <f t="shared" si="26"/>
        <v>#DIV/0!</v>
      </c>
      <c r="T89" s="545">
        <f>SUMIFS('Faturamento NNE'!$I$2:$I$707,'Faturamento NNE'!$E$2:$E$707,'Infos Relatório'!$B$84,'Faturamento NNE'!$F$2:$F$707,'Infos Relatório'!$B89,'Faturamento NNE'!$AA$2:$AA$707,'Infos Relatório'!O$1)</f>
        <v>0</v>
      </c>
      <c r="U89" s="541">
        <f>COUNTIFS('Faturamento NNE'!$E$2:$E$707,'Infos Relatório'!$B$84,'Faturamento NNE'!$F$2:$F$707,'Infos Relatório'!$B89,'Faturamento NNE'!$AA$2:$AA$707,'Infos Relatório'!U$1)</f>
        <v>0</v>
      </c>
      <c r="V89" s="542">
        <f>SUMIFS('Faturamento NNE'!$H$2:$H$707,'Faturamento NNE'!$E$2:$E$707,'Infos Relatório'!$B$84,'Faturamento NNE'!$F$2:$F$707,'Infos Relatório'!$B89,'Faturamento NNE'!$AA$2:$AA$707,'Infos Relatório'!U$1)</f>
        <v>0</v>
      </c>
      <c r="W89" s="542">
        <f>SUMIFS('Faturamento NNE'!$K$2:$K$707,'Faturamento NNE'!$E$2:$E$707,'Infos Relatório'!$B$84,'Faturamento NNE'!$F$2:$F$707,'Infos Relatório'!$B89,'Faturamento NNE'!$AA$2:$AA$707,'Infos Relatório'!U$1)</f>
        <v>0</v>
      </c>
      <c r="X89" s="546">
        <f>SUMIFS('Faturamento NNE'!$P$2:$P$707,'Faturamento NNE'!$E$2:$E$707,'Infos Relatório'!$B$84,'Faturamento NNE'!$F$2:$F$707,'Infos Relatório'!$B89,'Faturamento NNE'!$AA$2:$AA$707,'Infos Relatório'!U$1,'Faturamento NNE'!$U$2:$U$707,"Sim")+SUMIFS('Faturamento NNE'!$Q$2:$Q$707,'Faturamento NNE'!$E$2:$E$707,'Infos Relatório'!$B$84,'Faturamento NNE'!$F$2:$F$707,'Infos Relatório'!$B89,'Faturamento NNE'!$AA$2:$AA$707,'Infos Relatório'!U$1,'Faturamento NNE'!$U$2:$U$707,"Sim")</f>
        <v>0</v>
      </c>
      <c r="Y89" s="227" t="e">
        <f t="shared" si="27"/>
        <v>#DIV/0!</v>
      </c>
      <c r="Z89" s="545">
        <f>SUMIFS('Faturamento NNE'!$I$2:$I$707,'Faturamento NNE'!$E$2:$E$707,'Infos Relatório'!$B$84,'Faturamento NNE'!$F$2:$F$707,'Infos Relatório'!$B89,'Faturamento NNE'!$AA$2:$AA$707,'Infos Relatório'!U$1)</f>
        <v>0</v>
      </c>
      <c r="AA89" s="541">
        <f>COUNTIFS('Faturamento NNE'!$E$2:$E$707,'Infos Relatório'!$B$84,'Faturamento NNE'!$F$2:$F$707,'Infos Relatório'!$B89,'Faturamento NNE'!$AA$2:$AA$707,'Infos Relatório'!AA$1)</f>
        <v>0</v>
      </c>
      <c r="AB89" s="542">
        <f>SUMIFS('Faturamento NNE'!$H$2:$H$707,'Faturamento NNE'!$E$2:$E$707,'Infos Relatório'!$B$84,'Faturamento NNE'!$F$2:$F$707,'Infos Relatório'!$B89,'Faturamento NNE'!$AA$2:$AA$707,'Infos Relatório'!AA$1)</f>
        <v>0</v>
      </c>
      <c r="AC89" s="542">
        <f>SUMIFS('Faturamento NNE'!$K$2:$K$707,'Faturamento NNE'!$E$2:$E$707,'Infos Relatório'!$B$84,'Faturamento NNE'!$F$2:$F$707,'Infos Relatório'!$B89,'Faturamento NNE'!$AA$2:$AA$707,'Infos Relatório'!AA$1)</f>
        <v>0</v>
      </c>
      <c r="AD89" s="546">
        <f>SUMIFS('Faturamento NNE'!$P$2:$P$707,'Faturamento NNE'!$E$2:$E$707,'Infos Relatório'!$B$84,'Faturamento NNE'!$F$2:$F$707,'Infos Relatório'!$B89,'Faturamento NNE'!$AA$2:$AA$707,'Infos Relatório'!AA$1,'Faturamento NNE'!$U$2:$U$707,"Sim")+SUMIFS('Faturamento NNE'!$Q$2:$Q$707,'Faturamento NNE'!$E$2:$E$707,'Infos Relatório'!$B$84,'Faturamento NNE'!$F$2:$F$707,'Infos Relatório'!$B89,'Faturamento NNE'!$AA$2:$AA$707,'Infos Relatório'!AA$1,'Faturamento NNE'!$U$2:$U$707,"Sim")</f>
        <v>0</v>
      </c>
      <c r="AE89" s="227" t="e">
        <f t="shared" si="28"/>
        <v>#DIV/0!</v>
      </c>
      <c r="AF89" s="545">
        <f>SUMIFS('Faturamento NNE'!$I$2:$I$707,'Faturamento NNE'!$E$2:$E$707,'Infos Relatório'!$B$84,'Faturamento NNE'!$F$2:$F$707,'Infos Relatório'!$B89,'Faturamento NNE'!$AA$2:$AA$707,'Infos Relatório'!AA$1)</f>
        <v>0</v>
      </c>
      <c r="AG89" s="541">
        <f>COUNTIFS('Faturamento NNE'!$E$2:$E$707,'Infos Relatório'!$B$84,'Faturamento NNE'!$F$2:$F$707,'Infos Relatório'!$B89,'Faturamento NNE'!$AA$2:$AA$707,'Infos Relatório'!AG$1)</f>
        <v>0</v>
      </c>
      <c r="AH89" s="542">
        <f>SUMIFS('Faturamento NNE'!$H$2:$H$707,'Faturamento NNE'!$E$2:$E$707,'Infos Relatório'!$B$84,'Faturamento NNE'!$F$2:$F$707,'Infos Relatório'!$B89,'Faturamento NNE'!$AA$2:$AA$707,'Infos Relatório'!AG$1)</f>
        <v>0</v>
      </c>
      <c r="AI89" s="542">
        <f>SUMIFS('Faturamento NNE'!$K$2:$K$707,'Faturamento NNE'!$E$2:$E$707,'Infos Relatório'!$B$84,'Faturamento NNE'!$F$2:$F$707,'Infos Relatório'!$B89,'Faturamento NNE'!$AA$2:$AA$707,'Infos Relatório'!AG$1)</f>
        <v>0</v>
      </c>
      <c r="AJ89" s="546">
        <f>SUMIFS('Faturamento NNE'!$P$2:$P$707,'Faturamento NNE'!$E$2:$E$707,'Infos Relatório'!$B$84,'Faturamento NNE'!$F$2:$F$707,'Infos Relatório'!$B89,'Faturamento NNE'!$AA$2:$AA$707,'Infos Relatório'!AG$1,'Faturamento NNE'!$U$2:$U$707,"Sim")+SUMIFS('Faturamento NNE'!$Q$2:$Q$707,'Faturamento NNE'!$E$2:$E$707,'Infos Relatório'!$B$84,'Faturamento NNE'!$F$2:$F$707,'Infos Relatório'!$B89,'Faturamento NNE'!$AA$2:$AA$707,'Infos Relatório'!AG$1,'Faturamento NNE'!$U$2:$U$707,"Sim")</f>
        <v>0</v>
      </c>
      <c r="AK89" s="227" t="e">
        <f t="shared" si="29"/>
        <v>#DIV/0!</v>
      </c>
      <c r="AL89" s="545">
        <f>SUMIFS('Faturamento NNE'!$I$2:$I$707,'Faturamento NNE'!$E$2:$E$707,'Infos Relatório'!$B$84,'Faturamento NNE'!$F$2:$F$707,'Infos Relatório'!$B89,'Faturamento NNE'!$AA$2:$AA$707,'Infos Relatório'!AG$1)</f>
        <v>0</v>
      </c>
      <c r="AM89" s="541">
        <f>COUNTIFS('Faturamento NNE'!$E$2:$E$707,'Infos Relatório'!$B$84,'Faturamento NNE'!$F$2:$F$707,'Infos Relatório'!$B89,'Faturamento NNE'!$AA$2:$AA$707,'Infos Relatório'!AM$1)</f>
        <v>0</v>
      </c>
      <c r="AN89" s="542">
        <f>SUMIFS('Faturamento NNE'!$H$2:$H$707,'Faturamento NNE'!$E$2:$E$707,'Infos Relatório'!$B$84,'Faturamento NNE'!$F$2:$F$707,'Infos Relatório'!$B89,'Faturamento NNE'!$AA$2:$AA$707,'Infos Relatório'!AM$1)</f>
        <v>0</v>
      </c>
      <c r="AO89" s="542">
        <f>SUMIFS('Faturamento NNE'!$K$2:$K$707,'Faturamento NNE'!$E$2:$E$707,'Infos Relatório'!$B$84,'Faturamento NNE'!$F$2:$F$707,'Infos Relatório'!$B89,'Faturamento NNE'!$AA$2:$AA$707,'Infos Relatório'!AM$1)</f>
        <v>0</v>
      </c>
      <c r="AP89" s="546">
        <f>SUMIFS('Faturamento NNE'!$P$2:$P$707,'Faturamento NNE'!$E$2:$E$707,'Infos Relatório'!$B$84,'Faturamento NNE'!$F$2:$F$707,'Infos Relatório'!$B89,'Faturamento NNE'!$AA$2:$AA$707,'Infos Relatório'!AM$1,'Faturamento NNE'!$U$2:$U$707,"Sim")+SUMIFS('Faturamento NNE'!$Q$2:$Q$707,'Faturamento NNE'!$E$2:$E$707,'Infos Relatório'!$B$84,'Faturamento NNE'!$F$2:$F$707,'Infos Relatório'!$B89,'Faturamento NNE'!$AA$2:$AA$707,'Infos Relatório'!AM$1,'Faturamento NNE'!$U$2:$U$707,"Sim")</f>
        <v>0</v>
      </c>
      <c r="AQ89" s="227" t="e">
        <f t="shared" si="30"/>
        <v>#DIV/0!</v>
      </c>
      <c r="AR89" s="545">
        <f>SUMIFS('Faturamento NNE'!$I$2:$I$707,'Faturamento NNE'!$E$2:$E$707,'Infos Relatório'!$B$84,'Faturamento NNE'!$F$2:$F$707,'Infos Relatório'!$B89,'Faturamento NNE'!$AA$2:$AA$707,'Infos Relatório'!AM$1)</f>
        <v>0</v>
      </c>
      <c r="AS89" s="541">
        <f>COUNTIFS('Faturamento NNE'!$E$2:$E$707,'Infos Relatório'!$B$84,'Faturamento NNE'!$F$2:$F$707,'Infos Relatório'!$B89,'Faturamento NNE'!$AA$2:$AA$707,'Infos Relatório'!AS$1)</f>
        <v>0</v>
      </c>
      <c r="AT89" s="542">
        <f>SUMIFS('Faturamento NNE'!$H$2:$H$707,'Faturamento NNE'!$E$2:$E$707,'Infos Relatório'!$B$84,'Faturamento NNE'!$F$2:$F$707,'Infos Relatório'!$B89,'Faturamento NNE'!$AA$2:$AA$707,'Infos Relatório'!AS$1)</f>
        <v>0</v>
      </c>
      <c r="AU89" s="542">
        <f>SUMIFS('Faturamento NNE'!$K$2:$K$707,'Faturamento NNE'!$E$2:$E$707,'Infos Relatório'!$B$84,'Faturamento NNE'!$F$2:$F$707,'Infos Relatório'!$B89,'Faturamento NNE'!$AA$2:$AA$707,'Infos Relatório'!AS$1)</f>
        <v>0</v>
      </c>
      <c r="AV89" s="546">
        <f>SUMIFS('Faturamento NNE'!$P$2:$P$707,'Faturamento NNE'!$E$2:$E$707,'Infos Relatório'!$B$84,'Faturamento NNE'!$F$2:$F$707,'Infos Relatório'!$B89,'Faturamento NNE'!$AA$2:$AA$707,'Infos Relatório'!AS$1,'Faturamento NNE'!$U$2:$U$707,"Sim")+SUMIFS('Faturamento NNE'!$Q$2:$Q$707,'Faturamento NNE'!$E$2:$E$707,'Infos Relatório'!$B$84,'Faturamento NNE'!$F$2:$F$707,'Infos Relatório'!$B89,'Faturamento NNE'!$AA$2:$AA$707,'Infos Relatório'!AS$1,'Faturamento NNE'!$U$2:$U$707,"Sim")</f>
        <v>0</v>
      </c>
      <c r="AW89" s="227" t="e">
        <f t="shared" si="31"/>
        <v>#DIV/0!</v>
      </c>
      <c r="AX89" s="545">
        <f>SUMIFS('Faturamento NNE'!$I$2:$I$707,'Faturamento NNE'!$E$2:$E$707,'Infos Relatório'!$B$84,'Faturamento NNE'!$F$2:$F$707,'Infos Relatório'!$B89,'Faturamento NNE'!$AA$2:$AA$707,'Infos Relatório'!AS$1)</f>
        <v>0</v>
      </c>
      <c r="AY89" s="541">
        <f>COUNTIFS('Faturamento NNE'!$E$2:$E$707,'Infos Relatório'!$B$84,'Faturamento NNE'!$F$2:$F$707,'Infos Relatório'!$B89,'Faturamento NNE'!$AA$2:$AA$707,'Infos Relatório'!AY$1)</f>
        <v>0</v>
      </c>
      <c r="AZ89" s="542">
        <f>SUMIFS('Faturamento NNE'!$H$2:$H$707,'Faturamento NNE'!$E$2:$E$707,'Infos Relatório'!$B$84,'Faturamento NNE'!$F$2:$F$707,'Infos Relatório'!$B89,'Faturamento NNE'!$AA$2:$AA$707,'Infos Relatório'!AY$1)</f>
        <v>0</v>
      </c>
      <c r="BA89" s="542">
        <f>SUMIFS('Faturamento NNE'!$K$2:$K$707,'Faturamento NNE'!$E$2:$E$707,'Infos Relatório'!$B$84,'Faturamento NNE'!$F$2:$F$707,'Infos Relatório'!$B89,'Faturamento NNE'!$AA$2:$AA$707,'Infos Relatório'!AY$1)</f>
        <v>0</v>
      </c>
      <c r="BB89" s="546">
        <f>SUMIFS('Faturamento NNE'!$P$2:$P$707,'Faturamento NNE'!$E$2:$E$707,'Infos Relatório'!$B$84,'Faturamento NNE'!$F$2:$F$707,'Infos Relatório'!$B89,'Faturamento NNE'!$AA$2:$AA$707,'Infos Relatório'!AY$1,'Faturamento NNE'!$U$2:$U$707,"Sim")+SUMIFS('Faturamento NNE'!$Q$2:$Q$707,'Faturamento NNE'!$E$2:$E$707,'Infos Relatório'!$B$84,'Faturamento NNE'!$F$2:$F$707,'Infos Relatório'!$B89,'Faturamento NNE'!$AA$2:$AA$707,'Infos Relatório'!AY$1,'Faturamento NNE'!$U$2:$U$707,"Sim")</f>
        <v>0</v>
      </c>
      <c r="BC89" s="227" t="e">
        <f t="shared" si="32"/>
        <v>#DIV/0!</v>
      </c>
      <c r="BD89" s="545">
        <f>SUMIFS('Faturamento NNE'!$I$2:$I$707,'Faturamento NNE'!$E$2:$E$707,'Infos Relatório'!$B$84,'Faturamento NNE'!$F$2:$F$707,'Infos Relatório'!$B89,'Faturamento NNE'!$AA$2:$AA$707,'Infos Relatório'!AY$1)</f>
        <v>0</v>
      </c>
      <c r="BE89" s="541">
        <f>COUNTIFS('Faturamento NNE'!$E$2:$E$707,'Infos Relatório'!$B$84,'Faturamento NNE'!$F$2:$F$707,'Infos Relatório'!$B89,'Faturamento NNE'!$AA$2:$AA$707,'Infos Relatório'!BE$1)</f>
        <v>0</v>
      </c>
      <c r="BF89" s="542">
        <f>SUMIFS('Faturamento NNE'!$H$2:$H$707,'Faturamento NNE'!$E$2:$E$707,'Infos Relatório'!$B$84,'Faturamento NNE'!$F$2:$F$707,'Infos Relatório'!$B89,'Faturamento NNE'!$AA$2:$AA$707,'Infos Relatório'!BE$1)</f>
        <v>0</v>
      </c>
      <c r="BG89" s="542">
        <f>SUMIFS('Faturamento NNE'!$K$2:$K$707,'Faturamento NNE'!$E$2:$E$707,'Infos Relatório'!$B$84,'Faturamento NNE'!$F$2:$F$707,'Infos Relatório'!$B89,'Faturamento NNE'!$AA$2:$AA$707,'Infos Relatório'!BE$1)</f>
        <v>0</v>
      </c>
      <c r="BH89" s="546">
        <f>SUMIFS('Faturamento NNE'!$P$2:$P$707,'Faturamento NNE'!$E$2:$E$707,'Infos Relatório'!$B$84,'Faturamento NNE'!$F$2:$F$707,'Infos Relatório'!$B89,'Faturamento NNE'!$AA$2:$AA$707,'Infos Relatório'!BE$1,'Faturamento NNE'!$U$2:$U$707,"Sim")+SUMIFS('Faturamento NNE'!$Q$2:$Q$707,'Faturamento NNE'!$E$2:$E$707,'Infos Relatório'!$B$84,'Faturamento NNE'!$F$2:$F$707,'Infos Relatório'!$B89,'Faturamento NNE'!$AA$2:$AA$707,'Infos Relatório'!BE$1,'Faturamento NNE'!$U$2:$U$707,"Sim")</f>
        <v>0</v>
      </c>
      <c r="BI89" s="227" t="e">
        <f t="shared" si="33"/>
        <v>#DIV/0!</v>
      </c>
      <c r="BJ89" s="545">
        <f>SUMIFS('Faturamento NNE'!$I$2:$I$707,'Faturamento NNE'!$E$2:$E$707,'Infos Relatório'!$B$84,'Faturamento NNE'!$F$2:$F$707,'Infos Relatório'!$B89,'Faturamento NNE'!$AA$2:$AA$707,'Infos Relatório'!BE$1)</f>
        <v>0</v>
      </c>
      <c r="BK89" s="541">
        <f>COUNTIFS('Faturamento NNE'!$E$2:$E$707,'Infos Relatório'!$B$84,'Faturamento NNE'!$F$2:$F$707,'Infos Relatório'!$B89,'Faturamento NNE'!$AA$2:$AA$707,'Infos Relatório'!BK$1)</f>
        <v>0</v>
      </c>
      <c r="BL89" s="542">
        <f>SUMIFS('Faturamento NNE'!$H$2:$H$707,'Faturamento NNE'!$E$2:$E$707,'Infos Relatório'!$B$84,'Faturamento NNE'!$F$2:$F$707,'Infos Relatório'!$B89,'Faturamento NNE'!$AA$2:$AA$707,'Infos Relatório'!BK$1)</f>
        <v>0</v>
      </c>
      <c r="BM89" s="542">
        <f>SUMIFS('Faturamento NNE'!$K$2:$K$707,'Faturamento NNE'!$E$2:$E$707,'Infos Relatório'!$B$84,'Faturamento NNE'!$F$2:$F$707,'Infos Relatório'!$B89,'Faturamento NNE'!$AA$2:$AA$707,'Infos Relatório'!BK$1)</f>
        <v>0</v>
      </c>
      <c r="BN89" s="546">
        <f>SUMIFS('Faturamento NNE'!$P$2:$P$707,'Faturamento NNE'!$E$2:$E$707,'Infos Relatório'!$B$84,'Faturamento NNE'!$F$2:$F$707,'Infos Relatório'!$B89,'Faturamento NNE'!$AA$2:$AA$707,'Infos Relatório'!BK$1,'Faturamento NNE'!$U$2:$U$707,"Sim")+SUMIFS('Faturamento NNE'!$Q$2:$Q$707,'Faturamento NNE'!$E$2:$E$707,'Infos Relatório'!$B$84,'Faturamento NNE'!$F$2:$F$707,'Infos Relatório'!$B89,'Faturamento NNE'!$AA$2:$AA$707,'Infos Relatório'!BK$1,'Faturamento NNE'!$U$2:$U$707,"Sim")</f>
        <v>0</v>
      </c>
      <c r="BO89" s="227" t="e">
        <f t="shared" si="34"/>
        <v>#DIV/0!</v>
      </c>
      <c r="BP89" s="545">
        <f>SUMIFS('Faturamento NNE'!$I$2:$I$707,'Faturamento NNE'!$E$2:$E$707,'Infos Relatório'!$B$84,'Faturamento NNE'!$F$2:$F$707,'Infos Relatório'!$B89,'Faturamento NNE'!$AA$2:$AA$707,'Infos Relatório'!BK$1)</f>
        <v>0</v>
      </c>
      <c r="BQ89" s="541">
        <f>COUNTIFS('Faturamento NNE'!$E$2:$E$707,'Infos Relatório'!$B$84,'Faturamento NNE'!$F$2:$F$707,'Infos Relatório'!$B89,'Faturamento NNE'!$AA$2:$AA$707,'Infos Relatório'!BQ$1)</f>
        <v>0</v>
      </c>
      <c r="BR89" s="542">
        <f>SUMIFS('Faturamento NNE'!$H$2:$H$707,'Faturamento NNE'!$E$2:$E$707,'Infos Relatório'!$B$84,'Faturamento NNE'!$F$2:$F$707,'Infos Relatório'!$B89,'Faturamento NNE'!$AA$2:$AA$707,'Infos Relatório'!BQ$1)</f>
        <v>0</v>
      </c>
      <c r="BS89" s="542">
        <f>SUMIFS('Faturamento NNE'!$K$2:$K$707,'Faturamento NNE'!$E$2:$E$707,'Infos Relatório'!$B$84,'Faturamento NNE'!$F$2:$F$707,'Infos Relatório'!$B89,'Faturamento NNE'!$AA$2:$AA$707,'Infos Relatório'!BQ$1)</f>
        <v>0</v>
      </c>
      <c r="BT89" s="546">
        <f>SUMIFS('Faturamento NNE'!$P$2:$P$707,'Faturamento NNE'!$E$2:$E$707,'Infos Relatório'!$B$84,'Faturamento NNE'!$F$2:$F$707,'Infos Relatório'!$B89,'Faturamento NNE'!$AA$2:$AA$707,'Infos Relatório'!BQ$1,'Faturamento NNE'!$U$2:$U$707,"Sim")+SUMIFS('Faturamento NNE'!$Q$2:$Q$707,'Faturamento NNE'!$E$2:$E$707,'Infos Relatório'!$B$84,'Faturamento NNE'!$F$2:$F$707,'Infos Relatório'!$B89,'Faturamento NNE'!$AA$2:$AA$707,'Infos Relatório'!BQ$1,'Faturamento NNE'!$U$2:$U$707,"Sim")</f>
        <v>0</v>
      </c>
      <c r="BU89" s="227" t="e">
        <f t="shared" si="35"/>
        <v>#DIV/0!</v>
      </c>
      <c r="BV89" s="545">
        <f>SUMIFS('Faturamento NNE'!$I$2:$I$707,'Faturamento NNE'!$E$2:$E$707,'Infos Relatório'!$B$84,'Faturamento NNE'!$F$2:$F$707,'Infos Relatório'!$B89,'Faturamento NNE'!$AA$2:$AA$707,'Infos Relatório'!BQ$1)</f>
        <v>0</v>
      </c>
    </row>
    <row r="90" spans="2:74">
      <c r="B90" s="217" t="s">
        <v>135</v>
      </c>
      <c r="C90" s="541">
        <f>COUNTIFS('Faturamento NNE'!$E$2:$E$707,'Infos Relatório'!$B$84,'Faturamento NNE'!$F$2:$F$707,'Infos Relatório'!$B90,'Faturamento NNE'!$AA$2:$AA$707,'Infos Relatório'!C$1)</f>
        <v>0</v>
      </c>
      <c r="D90" s="542">
        <f>SUMIFS('Faturamento NNE'!$H$2:$H$707,'Faturamento NNE'!$E$2:$E$707,'Infos Relatório'!$B$84,'Faturamento NNE'!$F$2:$F$707,'Infos Relatório'!$B90,'Faturamento NNE'!$AA$2:$AA$707,'Infos Relatório'!C$1)</f>
        <v>0</v>
      </c>
      <c r="E90" s="543">
        <f>SUMIFS('Faturamento NNE'!$K$2:$K$707,'Faturamento NNE'!$E$2:$E$707,'Infos Relatório'!$B$84,'Faturamento NNE'!$F$2:$F$707,'Infos Relatório'!$B90,'Faturamento NNE'!$AA$2:$AA$707,'Infos Relatório'!C$1)</f>
        <v>0</v>
      </c>
      <c r="F90" s="544">
        <f>SUMIFS('Faturamento NNE'!$P$2:$P$707,'Faturamento NNE'!$E$2:$E$707,'Infos Relatório'!$B$84,'Faturamento NNE'!$F$2:$F$707,'Infos Relatório'!$B90,'Faturamento NNE'!$AA$2:$AA$707,'Infos Relatório'!C$1,'Faturamento NNE'!$U$2:$U$707,"Sim")+SUMIFS('Faturamento NNE'!$Q$2:$Q$707,'Faturamento NNE'!$E$2:$E$707,'Infos Relatório'!$B$84,'Faturamento NNE'!$F$2:$F$707,'Infos Relatório'!$B90,'Faturamento NNE'!$AA$2:$AA$707,'Infos Relatório'!C$1,'Faturamento NNE'!$U$2:$U$707,"Sim")</f>
        <v>0</v>
      </c>
      <c r="G90" s="283" t="e">
        <f t="shared" si="24"/>
        <v>#DIV/0!</v>
      </c>
      <c r="H90" s="545">
        <f>SUMIFS('Faturamento NNE'!$I$2:$I$707,'Faturamento NNE'!$E$2:$E$707,'Infos Relatório'!$B$84,'Faturamento NNE'!$F$2:$F$707,'Infos Relatório'!$B90,'Faturamento NNE'!$AA$2:$AA$707,'Infos Relatório'!C$1)</f>
        <v>0</v>
      </c>
      <c r="I90" s="541">
        <f>COUNTIFS('Faturamento NNE'!$E$2:$E$707,'Infos Relatório'!$B$84,'Faturamento NNE'!$F$2:$F$707,'Infos Relatório'!$B90,'Faturamento NNE'!$AA$2:$AA$707,'Infos Relatório'!I$1)</f>
        <v>0</v>
      </c>
      <c r="J90" s="542">
        <f>SUMIFS('Faturamento NNE'!$H$2:$H$707,'Faturamento NNE'!$E$2:$E$707,'Infos Relatório'!$B$84,'Faturamento NNE'!$F$2:$F$707,'Infos Relatório'!$B90,'Faturamento NNE'!$AA$2:$AA$707,'Infos Relatório'!I$1)</f>
        <v>0</v>
      </c>
      <c r="K90" s="543">
        <f>SUMIFS('Faturamento NNE'!$K$2:$K$707,'Faturamento NNE'!$E$2:$E$707,'Infos Relatório'!$B$84,'Faturamento NNE'!$F$2:$F$707,'Infos Relatório'!$B90,'Faturamento NNE'!$AA$2:$AA$707,'Infos Relatório'!I$1)</f>
        <v>0</v>
      </c>
      <c r="L90" s="544">
        <f>SUMIFS('Faturamento NNE'!$P$2:$P$707,'Faturamento NNE'!$E$2:$E$707,'Infos Relatório'!$B$84,'Faturamento NNE'!$F$2:$F$707,'Infos Relatório'!$B90,'Faturamento NNE'!$AA$2:$AA$707,'Infos Relatório'!I$1,'Faturamento NNE'!$U$2:$U$707,"Sim")+SUMIFS('Faturamento NNE'!$Q$2:$Q$707,'Faturamento NNE'!$E$2:$E$707,'Infos Relatório'!$B$84,'Faturamento NNE'!$F$2:$F$707,'Infos Relatório'!$B90,'Faturamento NNE'!$AA$2:$AA$707,'Infos Relatório'!I$1,'Faturamento NNE'!$U$2:$U$707,"Sim")</f>
        <v>0</v>
      </c>
      <c r="M90" s="283" t="e">
        <f t="shared" si="25"/>
        <v>#DIV/0!</v>
      </c>
      <c r="N90" s="545">
        <f>SUMIFS('Faturamento NNE'!$I$2:$I$707,'Faturamento NNE'!$E$2:$E$707,'Infos Relatório'!$B$84,'Faturamento NNE'!$F$2:$F$707,'Infos Relatório'!$B90,'Faturamento NNE'!$AA$2:$AA$707,'Infos Relatório'!I$1)</f>
        <v>0</v>
      </c>
      <c r="O90" s="541">
        <f>COUNTIFS('Faturamento NNE'!$E$2:$E$707,'Infos Relatório'!$B$84,'Faturamento NNE'!$F$2:$F$707,'Infos Relatório'!$B90,'Faturamento NNE'!$AA$2:$AA$707,'Infos Relatório'!O$1)</f>
        <v>0</v>
      </c>
      <c r="P90" s="542">
        <f>SUMIFS('Faturamento NNE'!$H$2:$H$707,'Faturamento NNE'!$E$2:$E$707,'Infos Relatório'!$B$84,'Faturamento NNE'!$F$2:$F$707,'Infos Relatório'!$B90,'Faturamento NNE'!$AA$2:$AA$707,'Infos Relatório'!O$1)</f>
        <v>0</v>
      </c>
      <c r="Q90" s="542">
        <f>SUMIFS('Faturamento NNE'!$K$2:$K$707,'Faturamento NNE'!$E$2:$E$707,'Infos Relatório'!$B$84,'Faturamento NNE'!$F$2:$F$707,'Infos Relatório'!$B90,'Faturamento NNE'!$AA$2:$AA$707,'Infos Relatório'!O$1)</f>
        <v>0</v>
      </c>
      <c r="R90" s="546">
        <f>SUMIFS('Faturamento NNE'!$P$2:$P$707,'Faturamento NNE'!$E$2:$E$707,'Infos Relatório'!$B$84,'Faturamento NNE'!$F$2:$F$707,'Infos Relatório'!$B90,'Faturamento NNE'!$AA$2:$AA$707,'Infos Relatório'!O$1,'Faturamento NNE'!$U$2:$U$707,"Sim")+SUMIFS('Faturamento NNE'!$Q$2:$Q$707,'Faturamento NNE'!$E$2:$E$707,'Infos Relatório'!$B$84,'Faturamento NNE'!$F$2:$F$707,'Infos Relatório'!$B90,'Faturamento NNE'!$AA$2:$AA$707,'Infos Relatório'!O$1,'Faturamento NNE'!$U$2:$U$707,"Sim")</f>
        <v>0</v>
      </c>
      <c r="S90" s="227" t="e">
        <f t="shared" si="26"/>
        <v>#DIV/0!</v>
      </c>
      <c r="T90" s="545">
        <f>SUMIFS('Faturamento NNE'!$I$2:$I$707,'Faturamento NNE'!$E$2:$E$707,'Infos Relatório'!$B$84,'Faturamento NNE'!$F$2:$F$707,'Infos Relatório'!$B90,'Faturamento NNE'!$AA$2:$AA$707,'Infos Relatório'!O$1)</f>
        <v>0</v>
      </c>
      <c r="U90" s="541">
        <f>COUNTIFS('Faturamento NNE'!$E$2:$E$707,'Infos Relatório'!$B$84,'Faturamento NNE'!$F$2:$F$707,'Infos Relatório'!$B90,'Faturamento NNE'!$AA$2:$AA$707,'Infos Relatório'!U$1)</f>
        <v>0</v>
      </c>
      <c r="V90" s="542">
        <f>SUMIFS('Faturamento NNE'!$H$2:$H$707,'Faturamento NNE'!$E$2:$E$707,'Infos Relatório'!$B$84,'Faturamento NNE'!$F$2:$F$707,'Infos Relatório'!$B90,'Faturamento NNE'!$AA$2:$AA$707,'Infos Relatório'!U$1)</f>
        <v>0</v>
      </c>
      <c r="W90" s="542">
        <f>SUMIFS('Faturamento NNE'!$K$2:$K$707,'Faturamento NNE'!$E$2:$E$707,'Infos Relatório'!$B$84,'Faturamento NNE'!$F$2:$F$707,'Infos Relatório'!$B90,'Faturamento NNE'!$AA$2:$AA$707,'Infos Relatório'!U$1)</f>
        <v>0</v>
      </c>
      <c r="X90" s="546">
        <f>SUMIFS('Faturamento NNE'!$P$2:$P$707,'Faturamento NNE'!$E$2:$E$707,'Infos Relatório'!$B$84,'Faturamento NNE'!$F$2:$F$707,'Infos Relatório'!$B90,'Faturamento NNE'!$AA$2:$AA$707,'Infos Relatório'!U$1,'Faturamento NNE'!$U$2:$U$707,"Sim")+SUMIFS('Faturamento NNE'!$Q$2:$Q$707,'Faturamento NNE'!$E$2:$E$707,'Infos Relatório'!$B$84,'Faturamento NNE'!$F$2:$F$707,'Infos Relatório'!$B90,'Faturamento NNE'!$AA$2:$AA$707,'Infos Relatório'!U$1,'Faturamento NNE'!$U$2:$U$707,"Sim")</f>
        <v>0</v>
      </c>
      <c r="Y90" s="227" t="e">
        <f t="shared" si="27"/>
        <v>#DIV/0!</v>
      </c>
      <c r="Z90" s="545">
        <f>SUMIFS('Faturamento NNE'!$I$2:$I$707,'Faturamento NNE'!$E$2:$E$707,'Infos Relatório'!$B$84,'Faturamento NNE'!$F$2:$F$707,'Infos Relatório'!$B90,'Faturamento NNE'!$AA$2:$AA$707,'Infos Relatório'!U$1)</f>
        <v>0</v>
      </c>
      <c r="AA90" s="541">
        <f>COUNTIFS('Faturamento NNE'!$E$2:$E$707,'Infos Relatório'!$B$84,'Faturamento NNE'!$F$2:$F$707,'Infos Relatório'!$B90,'Faturamento NNE'!$AA$2:$AA$707,'Infos Relatório'!AA$1)</f>
        <v>0</v>
      </c>
      <c r="AB90" s="542">
        <f>SUMIFS('Faturamento NNE'!$H$2:$H$707,'Faturamento NNE'!$E$2:$E$707,'Infos Relatório'!$B$84,'Faturamento NNE'!$F$2:$F$707,'Infos Relatório'!$B90,'Faturamento NNE'!$AA$2:$AA$707,'Infos Relatório'!AA$1)</f>
        <v>0</v>
      </c>
      <c r="AC90" s="542">
        <f>SUMIFS('Faturamento NNE'!$K$2:$K$707,'Faturamento NNE'!$E$2:$E$707,'Infos Relatório'!$B$84,'Faturamento NNE'!$F$2:$F$707,'Infos Relatório'!$B90,'Faturamento NNE'!$AA$2:$AA$707,'Infos Relatório'!AA$1)</f>
        <v>0</v>
      </c>
      <c r="AD90" s="546">
        <f>SUMIFS('Faturamento NNE'!$P$2:$P$707,'Faturamento NNE'!$E$2:$E$707,'Infos Relatório'!$B$84,'Faturamento NNE'!$F$2:$F$707,'Infos Relatório'!$B90,'Faturamento NNE'!$AA$2:$AA$707,'Infos Relatório'!AA$1,'Faturamento NNE'!$U$2:$U$707,"Sim")+SUMIFS('Faturamento NNE'!$Q$2:$Q$707,'Faturamento NNE'!$E$2:$E$707,'Infos Relatório'!$B$84,'Faturamento NNE'!$F$2:$F$707,'Infos Relatório'!$B90,'Faturamento NNE'!$AA$2:$AA$707,'Infos Relatório'!AA$1,'Faturamento NNE'!$U$2:$U$707,"Sim")</f>
        <v>0</v>
      </c>
      <c r="AE90" s="227" t="e">
        <f t="shared" si="28"/>
        <v>#DIV/0!</v>
      </c>
      <c r="AF90" s="545">
        <f>SUMIFS('Faturamento NNE'!$I$2:$I$707,'Faturamento NNE'!$E$2:$E$707,'Infos Relatório'!$B$84,'Faturamento NNE'!$F$2:$F$707,'Infos Relatório'!$B90,'Faturamento NNE'!$AA$2:$AA$707,'Infos Relatório'!AA$1)</f>
        <v>0</v>
      </c>
      <c r="AG90" s="541">
        <f>COUNTIFS('Faturamento NNE'!$E$2:$E$707,'Infos Relatório'!$B$84,'Faturamento NNE'!$F$2:$F$707,'Infos Relatório'!$B90,'Faturamento NNE'!$AA$2:$AA$707,'Infos Relatório'!AG$1)</f>
        <v>0</v>
      </c>
      <c r="AH90" s="542">
        <f>SUMIFS('Faturamento NNE'!$H$2:$H$707,'Faturamento NNE'!$E$2:$E$707,'Infos Relatório'!$B$84,'Faturamento NNE'!$F$2:$F$707,'Infos Relatório'!$B90,'Faturamento NNE'!$AA$2:$AA$707,'Infos Relatório'!AG$1)</f>
        <v>0</v>
      </c>
      <c r="AI90" s="542">
        <f>SUMIFS('Faturamento NNE'!$K$2:$K$707,'Faturamento NNE'!$E$2:$E$707,'Infos Relatório'!$B$84,'Faturamento NNE'!$F$2:$F$707,'Infos Relatório'!$B90,'Faturamento NNE'!$AA$2:$AA$707,'Infos Relatório'!AG$1)</f>
        <v>0</v>
      </c>
      <c r="AJ90" s="546">
        <f>SUMIFS('Faturamento NNE'!$P$2:$P$707,'Faturamento NNE'!$E$2:$E$707,'Infos Relatório'!$B$84,'Faturamento NNE'!$F$2:$F$707,'Infos Relatório'!$B90,'Faturamento NNE'!$AA$2:$AA$707,'Infos Relatório'!AG$1,'Faturamento NNE'!$U$2:$U$707,"Sim")+SUMIFS('Faturamento NNE'!$Q$2:$Q$707,'Faturamento NNE'!$E$2:$E$707,'Infos Relatório'!$B$84,'Faturamento NNE'!$F$2:$F$707,'Infos Relatório'!$B90,'Faturamento NNE'!$AA$2:$AA$707,'Infos Relatório'!AG$1,'Faturamento NNE'!$U$2:$U$707,"Sim")</f>
        <v>0</v>
      </c>
      <c r="AK90" s="227" t="e">
        <f t="shared" si="29"/>
        <v>#DIV/0!</v>
      </c>
      <c r="AL90" s="545">
        <f>SUMIFS('Faturamento NNE'!$I$2:$I$707,'Faturamento NNE'!$E$2:$E$707,'Infos Relatório'!$B$84,'Faturamento NNE'!$F$2:$F$707,'Infos Relatório'!$B90,'Faturamento NNE'!$AA$2:$AA$707,'Infos Relatório'!AG$1)</f>
        <v>0</v>
      </c>
      <c r="AM90" s="541">
        <f>COUNTIFS('Faturamento NNE'!$E$2:$E$707,'Infos Relatório'!$B$84,'Faturamento NNE'!$F$2:$F$707,'Infos Relatório'!$B90,'Faturamento NNE'!$AA$2:$AA$707,'Infos Relatório'!AM$1)</f>
        <v>0</v>
      </c>
      <c r="AN90" s="542">
        <f>SUMIFS('Faturamento NNE'!$H$2:$H$707,'Faturamento NNE'!$E$2:$E$707,'Infos Relatório'!$B$84,'Faturamento NNE'!$F$2:$F$707,'Infos Relatório'!$B90,'Faturamento NNE'!$AA$2:$AA$707,'Infos Relatório'!AM$1)</f>
        <v>0</v>
      </c>
      <c r="AO90" s="542">
        <f>SUMIFS('Faturamento NNE'!$K$2:$K$707,'Faturamento NNE'!$E$2:$E$707,'Infos Relatório'!$B$84,'Faturamento NNE'!$F$2:$F$707,'Infos Relatório'!$B90,'Faturamento NNE'!$AA$2:$AA$707,'Infos Relatório'!AM$1)</f>
        <v>0</v>
      </c>
      <c r="AP90" s="546">
        <f>SUMIFS('Faturamento NNE'!$P$2:$P$707,'Faturamento NNE'!$E$2:$E$707,'Infos Relatório'!$B$84,'Faturamento NNE'!$F$2:$F$707,'Infos Relatório'!$B90,'Faturamento NNE'!$AA$2:$AA$707,'Infos Relatório'!AM$1,'Faturamento NNE'!$U$2:$U$707,"Sim")+SUMIFS('Faturamento NNE'!$Q$2:$Q$707,'Faturamento NNE'!$E$2:$E$707,'Infos Relatório'!$B$84,'Faturamento NNE'!$F$2:$F$707,'Infos Relatório'!$B90,'Faturamento NNE'!$AA$2:$AA$707,'Infos Relatório'!AM$1,'Faturamento NNE'!$U$2:$U$707,"Sim")</f>
        <v>0</v>
      </c>
      <c r="AQ90" s="227" t="e">
        <f t="shared" si="30"/>
        <v>#DIV/0!</v>
      </c>
      <c r="AR90" s="545">
        <f>SUMIFS('Faturamento NNE'!$I$2:$I$707,'Faturamento NNE'!$E$2:$E$707,'Infos Relatório'!$B$84,'Faturamento NNE'!$F$2:$F$707,'Infos Relatório'!$B90,'Faturamento NNE'!$AA$2:$AA$707,'Infos Relatório'!AM$1)</f>
        <v>0</v>
      </c>
      <c r="AS90" s="541">
        <f>COUNTIFS('Faturamento NNE'!$E$2:$E$707,'Infos Relatório'!$B$84,'Faturamento NNE'!$F$2:$F$707,'Infos Relatório'!$B90,'Faturamento NNE'!$AA$2:$AA$707,'Infos Relatório'!AS$1)</f>
        <v>0</v>
      </c>
      <c r="AT90" s="542">
        <f>SUMIFS('Faturamento NNE'!$H$2:$H$707,'Faturamento NNE'!$E$2:$E$707,'Infos Relatório'!$B$84,'Faturamento NNE'!$F$2:$F$707,'Infos Relatório'!$B90,'Faturamento NNE'!$AA$2:$AA$707,'Infos Relatório'!AS$1)</f>
        <v>0</v>
      </c>
      <c r="AU90" s="542">
        <f>SUMIFS('Faturamento NNE'!$K$2:$K$707,'Faturamento NNE'!$E$2:$E$707,'Infos Relatório'!$B$84,'Faturamento NNE'!$F$2:$F$707,'Infos Relatório'!$B90,'Faturamento NNE'!$AA$2:$AA$707,'Infos Relatório'!AS$1)</f>
        <v>0</v>
      </c>
      <c r="AV90" s="546">
        <f>SUMIFS('Faturamento NNE'!$P$2:$P$707,'Faturamento NNE'!$E$2:$E$707,'Infos Relatório'!$B$84,'Faturamento NNE'!$F$2:$F$707,'Infos Relatório'!$B90,'Faturamento NNE'!$AA$2:$AA$707,'Infos Relatório'!AS$1,'Faturamento NNE'!$U$2:$U$707,"Sim")+SUMIFS('Faturamento NNE'!$Q$2:$Q$707,'Faturamento NNE'!$E$2:$E$707,'Infos Relatório'!$B$84,'Faturamento NNE'!$F$2:$F$707,'Infos Relatório'!$B90,'Faturamento NNE'!$AA$2:$AA$707,'Infos Relatório'!AS$1,'Faturamento NNE'!$U$2:$U$707,"Sim")</f>
        <v>0</v>
      </c>
      <c r="AW90" s="227" t="e">
        <f t="shared" si="31"/>
        <v>#DIV/0!</v>
      </c>
      <c r="AX90" s="545">
        <f>SUMIFS('Faturamento NNE'!$I$2:$I$707,'Faturamento NNE'!$E$2:$E$707,'Infos Relatório'!$B$84,'Faturamento NNE'!$F$2:$F$707,'Infos Relatório'!$B90,'Faturamento NNE'!$AA$2:$AA$707,'Infos Relatório'!AS$1)</f>
        <v>0</v>
      </c>
      <c r="AY90" s="541">
        <f>COUNTIFS('Faturamento NNE'!$E$2:$E$707,'Infos Relatório'!$B$84,'Faturamento NNE'!$F$2:$F$707,'Infos Relatório'!$B90,'Faturamento NNE'!$AA$2:$AA$707,'Infos Relatório'!AY$1)</f>
        <v>0</v>
      </c>
      <c r="AZ90" s="542">
        <f>SUMIFS('Faturamento NNE'!$H$2:$H$707,'Faturamento NNE'!$E$2:$E$707,'Infos Relatório'!$B$84,'Faturamento NNE'!$F$2:$F$707,'Infos Relatório'!$B90,'Faturamento NNE'!$AA$2:$AA$707,'Infos Relatório'!AY$1)</f>
        <v>0</v>
      </c>
      <c r="BA90" s="542">
        <f>SUMIFS('Faturamento NNE'!$K$2:$K$707,'Faturamento NNE'!$E$2:$E$707,'Infos Relatório'!$B$84,'Faturamento NNE'!$F$2:$F$707,'Infos Relatório'!$B90,'Faturamento NNE'!$AA$2:$AA$707,'Infos Relatório'!AY$1)</f>
        <v>0</v>
      </c>
      <c r="BB90" s="546">
        <f>SUMIFS('Faturamento NNE'!$P$2:$P$707,'Faturamento NNE'!$E$2:$E$707,'Infos Relatório'!$B$84,'Faturamento NNE'!$F$2:$F$707,'Infos Relatório'!$B90,'Faturamento NNE'!$AA$2:$AA$707,'Infos Relatório'!AY$1,'Faturamento NNE'!$U$2:$U$707,"Sim")+SUMIFS('Faturamento NNE'!$Q$2:$Q$707,'Faturamento NNE'!$E$2:$E$707,'Infos Relatório'!$B$84,'Faturamento NNE'!$F$2:$F$707,'Infos Relatório'!$B90,'Faturamento NNE'!$AA$2:$AA$707,'Infos Relatório'!AY$1,'Faturamento NNE'!$U$2:$U$707,"Sim")</f>
        <v>0</v>
      </c>
      <c r="BC90" s="227" t="e">
        <f t="shared" si="32"/>
        <v>#DIV/0!</v>
      </c>
      <c r="BD90" s="545">
        <f>SUMIFS('Faturamento NNE'!$I$2:$I$707,'Faturamento NNE'!$E$2:$E$707,'Infos Relatório'!$B$84,'Faturamento NNE'!$F$2:$F$707,'Infos Relatório'!$B90,'Faturamento NNE'!$AA$2:$AA$707,'Infos Relatório'!AY$1)</f>
        <v>0</v>
      </c>
      <c r="BE90" s="541">
        <f>COUNTIFS('Faturamento NNE'!$E$2:$E$707,'Infos Relatório'!$B$84,'Faturamento NNE'!$F$2:$F$707,'Infos Relatório'!$B90,'Faturamento NNE'!$AA$2:$AA$707,'Infos Relatório'!BE$1)</f>
        <v>0</v>
      </c>
      <c r="BF90" s="542">
        <f>SUMIFS('Faturamento NNE'!$H$2:$H$707,'Faturamento NNE'!$E$2:$E$707,'Infos Relatório'!$B$84,'Faturamento NNE'!$F$2:$F$707,'Infos Relatório'!$B90,'Faturamento NNE'!$AA$2:$AA$707,'Infos Relatório'!BE$1)</f>
        <v>0</v>
      </c>
      <c r="BG90" s="542">
        <f>SUMIFS('Faturamento NNE'!$K$2:$K$707,'Faturamento NNE'!$E$2:$E$707,'Infos Relatório'!$B$84,'Faturamento NNE'!$F$2:$F$707,'Infos Relatório'!$B90,'Faturamento NNE'!$AA$2:$AA$707,'Infos Relatório'!BE$1)</f>
        <v>0</v>
      </c>
      <c r="BH90" s="546">
        <f>SUMIFS('Faturamento NNE'!$P$2:$P$707,'Faturamento NNE'!$E$2:$E$707,'Infos Relatório'!$B$84,'Faturamento NNE'!$F$2:$F$707,'Infos Relatório'!$B90,'Faturamento NNE'!$AA$2:$AA$707,'Infos Relatório'!BE$1,'Faturamento NNE'!$U$2:$U$707,"Sim")+SUMIFS('Faturamento NNE'!$Q$2:$Q$707,'Faturamento NNE'!$E$2:$E$707,'Infos Relatório'!$B$84,'Faturamento NNE'!$F$2:$F$707,'Infos Relatório'!$B90,'Faturamento NNE'!$AA$2:$AA$707,'Infos Relatório'!BE$1,'Faturamento NNE'!$U$2:$U$707,"Sim")</f>
        <v>0</v>
      </c>
      <c r="BI90" s="227" t="e">
        <f t="shared" si="33"/>
        <v>#DIV/0!</v>
      </c>
      <c r="BJ90" s="545">
        <f>SUMIFS('Faturamento NNE'!$I$2:$I$707,'Faturamento NNE'!$E$2:$E$707,'Infos Relatório'!$B$84,'Faturamento NNE'!$F$2:$F$707,'Infos Relatório'!$B90,'Faturamento NNE'!$AA$2:$AA$707,'Infos Relatório'!BE$1)</f>
        <v>0</v>
      </c>
      <c r="BK90" s="541">
        <f>COUNTIFS('Faturamento NNE'!$E$2:$E$707,'Infos Relatório'!$B$84,'Faturamento NNE'!$F$2:$F$707,'Infos Relatório'!$B90,'Faturamento NNE'!$AA$2:$AA$707,'Infos Relatório'!BK$1)</f>
        <v>0</v>
      </c>
      <c r="BL90" s="542">
        <f>SUMIFS('Faturamento NNE'!$H$2:$H$707,'Faturamento NNE'!$E$2:$E$707,'Infos Relatório'!$B$84,'Faturamento NNE'!$F$2:$F$707,'Infos Relatório'!$B90,'Faturamento NNE'!$AA$2:$AA$707,'Infos Relatório'!BK$1)</f>
        <v>0</v>
      </c>
      <c r="BM90" s="542">
        <f>SUMIFS('Faturamento NNE'!$K$2:$K$707,'Faturamento NNE'!$E$2:$E$707,'Infos Relatório'!$B$84,'Faturamento NNE'!$F$2:$F$707,'Infos Relatório'!$B90,'Faturamento NNE'!$AA$2:$AA$707,'Infos Relatório'!BK$1)</f>
        <v>0</v>
      </c>
      <c r="BN90" s="546">
        <f>SUMIFS('Faturamento NNE'!$P$2:$P$707,'Faturamento NNE'!$E$2:$E$707,'Infos Relatório'!$B$84,'Faturamento NNE'!$F$2:$F$707,'Infos Relatório'!$B90,'Faturamento NNE'!$AA$2:$AA$707,'Infos Relatório'!BK$1,'Faturamento NNE'!$U$2:$U$707,"Sim")+SUMIFS('Faturamento NNE'!$Q$2:$Q$707,'Faturamento NNE'!$E$2:$E$707,'Infos Relatório'!$B$84,'Faturamento NNE'!$F$2:$F$707,'Infos Relatório'!$B90,'Faturamento NNE'!$AA$2:$AA$707,'Infos Relatório'!BK$1,'Faturamento NNE'!$U$2:$U$707,"Sim")</f>
        <v>0</v>
      </c>
      <c r="BO90" s="227" t="e">
        <f t="shared" si="34"/>
        <v>#DIV/0!</v>
      </c>
      <c r="BP90" s="545">
        <f>SUMIFS('Faturamento NNE'!$I$2:$I$707,'Faturamento NNE'!$E$2:$E$707,'Infos Relatório'!$B$84,'Faturamento NNE'!$F$2:$F$707,'Infos Relatório'!$B90,'Faturamento NNE'!$AA$2:$AA$707,'Infos Relatório'!BK$1)</f>
        <v>0</v>
      </c>
      <c r="BQ90" s="541">
        <f>COUNTIFS('Faturamento NNE'!$E$2:$E$707,'Infos Relatório'!$B$84,'Faturamento NNE'!$F$2:$F$707,'Infos Relatório'!$B90,'Faturamento NNE'!$AA$2:$AA$707,'Infos Relatório'!BQ$1)</f>
        <v>0</v>
      </c>
      <c r="BR90" s="542">
        <f>SUMIFS('Faturamento NNE'!$H$2:$H$707,'Faturamento NNE'!$E$2:$E$707,'Infos Relatório'!$B$84,'Faturamento NNE'!$F$2:$F$707,'Infos Relatório'!$B90,'Faturamento NNE'!$AA$2:$AA$707,'Infos Relatório'!BQ$1)</f>
        <v>0</v>
      </c>
      <c r="BS90" s="542">
        <f>SUMIFS('Faturamento NNE'!$K$2:$K$707,'Faturamento NNE'!$E$2:$E$707,'Infos Relatório'!$B$84,'Faturamento NNE'!$F$2:$F$707,'Infos Relatório'!$B90,'Faturamento NNE'!$AA$2:$AA$707,'Infos Relatório'!BQ$1)</f>
        <v>0</v>
      </c>
      <c r="BT90" s="546">
        <f>SUMIFS('Faturamento NNE'!$P$2:$P$707,'Faturamento NNE'!$E$2:$E$707,'Infos Relatório'!$B$84,'Faturamento NNE'!$F$2:$F$707,'Infos Relatório'!$B90,'Faturamento NNE'!$AA$2:$AA$707,'Infos Relatório'!BQ$1,'Faturamento NNE'!$U$2:$U$707,"Sim")+SUMIFS('Faturamento NNE'!$Q$2:$Q$707,'Faturamento NNE'!$E$2:$E$707,'Infos Relatório'!$B$84,'Faturamento NNE'!$F$2:$F$707,'Infos Relatório'!$B90,'Faturamento NNE'!$AA$2:$AA$707,'Infos Relatório'!BQ$1,'Faturamento NNE'!$U$2:$U$707,"Sim")</f>
        <v>0</v>
      </c>
      <c r="BU90" s="227" t="e">
        <f t="shared" si="35"/>
        <v>#DIV/0!</v>
      </c>
      <c r="BV90" s="545">
        <f>SUMIFS('Faturamento NNE'!$I$2:$I$707,'Faturamento NNE'!$E$2:$E$707,'Infos Relatório'!$B$84,'Faturamento NNE'!$F$2:$F$707,'Infos Relatório'!$B90,'Faturamento NNE'!$AA$2:$AA$707,'Infos Relatório'!BQ$1)</f>
        <v>0</v>
      </c>
    </row>
    <row r="91" spans="2:74">
      <c r="B91" s="217" t="s">
        <v>136</v>
      </c>
      <c r="C91" s="541">
        <f>COUNTIFS('Faturamento NNE'!$E$2:$E$707,'Infos Relatório'!$B$84,'Faturamento NNE'!$F$2:$F$707,'Infos Relatório'!$B91,'Faturamento NNE'!$AA$2:$AA$707,'Infos Relatório'!C$1)</f>
        <v>0</v>
      </c>
      <c r="D91" s="542">
        <f>SUMIFS('Faturamento NNE'!$H$2:$H$707,'Faturamento NNE'!$E$2:$E$707,'Infos Relatório'!$B$84,'Faturamento NNE'!$F$2:$F$707,'Infos Relatório'!$B91,'Faturamento NNE'!$AA$2:$AA$707,'Infos Relatório'!C$1)</f>
        <v>0</v>
      </c>
      <c r="E91" s="543">
        <f>SUMIFS('Faturamento NNE'!$K$2:$K$707,'Faturamento NNE'!$E$2:$E$707,'Infos Relatório'!$B$84,'Faturamento NNE'!$F$2:$F$707,'Infos Relatório'!$B91,'Faturamento NNE'!$AA$2:$AA$707,'Infos Relatório'!C$1)</f>
        <v>0</v>
      </c>
      <c r="F91" s="544">
        <f>SUMIFS('Faturamento NNE'!$P$2:$P$707,'Faturamento NNE'!$E$2:$E$707,'Infos Relatório'!$B$84,'Faturamento NNE'!$F$2:$F$707,'Infos Relatório'!$B91,'Faturamento NNE'!$AA$2:$AA$707,'Infos Relatório'!C$1,'Faturamento NNE'!$U$2:$U$707,"Sim")+SUMIFS('Faturamento NNE'!$Q$2:$Q$707,'Faturamento NNE'!$E$2:$E$707,'Infos Relatório'!$B$84,'Faturamento NNE'!$F$2:$F$707,'Infos Relatório'!$B91,'Faturamento NNE'!$AA$2:$AA$707,'Infos Relatório'!C$1,'Faturamento NNE'!$U$2:$U$707,"Sim")</f>
        <v>0</v>
      </c>
      <c r="G91" s="283" t="e">
        <f t="shared" si="24"/>
        <v>#DIV/0!</v>
      </c>
      <c r="H91" s="545">
        <f>SUMIFS('Faturamento NNE'!$I$2:$I$707,'Faturamento NNE'!$E$2:$E$707,'Infos Relatório'!$B$84,'Faturamento NNE'!$F$2:$F$707,'Infos Relatório'!$B91,'Faturamento NNE'!$AA$2:$AA$707,'Infos Relatório'!C$1)</f>
        <v>0</v>
      </c>
      <c r="I91" s="541">
        <f>COUNTIFS('Faturamento NNE'!$E$2:$E$707,'Infos Relatório'!$B$84,'Faturamento NNE'!$F$2:$F$707,'Infos Relatório'!$B91,'Faturamento NNE'!$AA$2:$AA$707,'Infos Relatório'!I$1)</f>
        <v>0</v>
      </c>
      <c r="J91" s="542">
        <f>SUMIFS('Faturamento NNE'!$H$2:$H$707,'Faturamento NNE'!$E$2:$E$707,'Infos Relatório'!$B$84,'Faturamento NNE'!$F$2:$F$707,'Infos Relatório'!$B91,'Faturamento NNE'!$AA$2:$AA$707,'Infos Relatório'!I$1)</f>
        <v>0</v>
      </c>
      <c r="K91" s="543">
        <f>SUMIFS('Faturamento NNE'!$K$2:$K$707,'Faturamento NNE'!$E$2:$E$707,'Infos Relatório'!$B$84,'Faturamento NNE'!$F$2:$F$707,'Infos Relatório'!$B91,'Faturamento NNE'!$AA$2:$AA$707,'Infos Relatório'!I$1)</f>
        <v>0</v>
      </c>
      <c r="L91" s="544">
        <f>SUMIFS('Faturamento NNE'!$P$2:$P$707,'Faturamento NNE'!$E$2:$E$707,'Infos Relatório'!$B$84,'Faturamento NNE'!$F$2:$F$707,'Infos Relatório'!$B91,'Faturamento NNE'!$AA$2:$AA$707,'Infos Relatório'!I$1,'Faturamento NNE'!$U$2:$U$707,"Sim")+SUMIFS('Faturamento NNE'!$Q$2:$Q$707,'Faturamento NNE'!$E$2:$E$707,'Infos Relatório'!$B$84,'Faturamento NNE'!$F$2:$F$707,'Infos Relatório'!$B91,'Faturamento NNE'!$AA$2:$AA$707,'Infos Relatório'!I$1,'Faturamento NNE'!$U$2:$U$707,"Sim")</f>
        <v>0</v>
      </c>
      <c r="M91" s="283" t="e">
        <f t="shared" si="25"/>
        <v>#DIV/0!</v>
      </c>
      <c r="N91" s="545">
        <f>SUMIFS('Faturamento NNE'!$I$2:$I$707,'Faturamento NNE'!$E$2:$E$707,'Infos Relatório'!$B$84,'Faturamento NNE'!$F$2:$F$707,'Infos Relatório'!$B91,'Faturamento NNE'!$AA$2:$AA$707,'Infos Relatório'!I$1)</f>
        <v>0</v>
      </c>
      <c r="O91" s="541">
        <f>COUNTIFS('Faturamento NNE'!$E$2:$E$707,'Infos Relatório'!$B$84,'Faturamento NNE'!$F$2:$F$707,'Infos Relatório'!$B91,'Faturamento NNE'!$AA$2:$AA$707,'Infos Relatório'!O$1)</f>
        <v>0</v>
      </c>
      <c r="P91" s="542">
        <f>SUMIFS('Faturamento NNE'!$H$2:$H$707,'Faturamento NNE'!$E$2:$E$707,'Infos Relatório'!$B$84,'Faturamento NNE'!$F$2:$F$707,'Infos Relatório'!$B91,'Faturamento NNE'!$AA$2:$AA$707,'Infos Relatório'!O$1)</f>
        <v>0</v>
      </c>
      <c r="Q91" s="542">
        <f>SUMIFS('Faturamento NNE'!$K$2:$K$707,'Faturamento NNE'!$E$2:$E$707,'Infos Relatório'!$B$84,'Faturamento NNE'!$F$2:$F$707,'Infos Relatório'!$B91,'Faturamento NNE'!$AA$2:$AA$707,'Infos Relatório'!O$1)</f>
        <v>0</v>
      </c>
      <c r="R91" s="546">
        <f>SUMIFS('Faturamento NNE'!$P$2:$P$707,'Faturamento NNE'!$E$2:$E$707,'Infos Relatório'!$B$84,'Faturamento NNE'!$F$2:$F$707,'Infos Relatório'!$B91,'Faturamento NNE'!$AA$2:$AA$707,'Infos Relatório'!O$1,'Faturamento NNE'!$U$2:$U$707,"Sim")+SUMIFS('Faturamento NNE'!$Q$2:$Q$707,'Faturamento NNE'!$E$2:$E$707,'Infos Relatório'!$B$84,'Faturamento NNE'!$F$2:$F$707,'Infos Relatório'!$B91,'Faturamento NNE'!$AA$2:$AA$707,'Infos Relatório'!O$1,'Faturamento NNE'!$U$2:$U$707,"Sim")</f>
        <v>0</v>
      </c>
      <c r="S91" s="227" t="e">
        <f t="shared" si="26"/>
        <v>#DIV/0!</v>
      </c>
      <c r="T91" s="545">
        <f>SUMIFS('Faturamento NNE'!$I$2:$I$707,'Faturamento NNE'!$E$2:$E$707,'Infos Relatório'!$B$84,'Faturamento NNE'!$F$2:$F$707,'Infos Relatório'!$B91,'Faturamento NNE'!$AA$2:$AA$707,'Infos Relatório'!O$1)</f>
        <v>0</v>
      </c>
      <c r="U91" s="541">
        <f>COUNTIFS('Faturamento NNE'!$E$2:$E$707,'Infos Relatório'!$B$84,'Faturamento NNE'!$F$2:$F$707,'Infos Relatório'!$B91,'Faturamento NNE'!$AA$2:$AA$707,'Infos Relatório'!U$1)</f>
        <v>0</v>
      </c>
      <c r="V91" s="542">
        <f>SUMIFS('Faturamento NNE'!$H$2:$H$707,'Faturamento NNE'!$E$2:$E$707,'Infos Relatório'!$B$84,'Faturamento NNE'!$F$2:$F$707,'Infos Relatório'!$B91,'Faturamento NNE'!$AA$2:$AA$707,'Infos Relatório'!U$1)</f>
        <v>0</v>
      </c>
      <c r="W91" s="542">
        <f>SUMIFS('Faturamento NNE'!$K$2:$K$707,'Faturamento NNE'!$E$2:$E$707,'Infos Relatório'!$B$84,'Faturamento NNE'!$F$2:$F$707,'Infos Relatório'!$B91,'Faturamento NNE'!$AA$2:$AA$707,'Infos Relatório'!U$1)</f>
        <v>0</v>
      </c>
      <c r="X91" s="546">
        <f>SUMIFS('Faturamento NNE'!$P$2:$P$707,'Faturamento NNE'!$E$2:$E$707,'Infos Relatório'!$B$84,'Faturamento NNE'!$F$2:$F$707,'Infos Relatório'!$B91,'Faturamento NNE'!$AA$2:$AA$707,'Infos Relatório'!U$1,'Faturamento NNE'!$U$2:$U$707,"Sim")+SUMIFS('Faturamento NNE'!$Q$2:$Q$707,'Faturamento NNE'!$E$2:$E$707,'Infos Relatório'!$B$84,'Faturamento NNE'!$F$2:$F$707,'Infos Relatório'!$B91,'Faturamento NNE'!$AA$2:$AA$707,'Infos Relatório'!U$1,'Faturamento NNE'!$U$2:$U$707,"Sim")</f>
        <v>0</v>
      </c>
      <c r="Y91" s="227" t="e">
        <f t="shared" si="27"/>
        <v>#DIV/0!</v>
      </c>
      <c r="Z91" s="545">
        <f>SUMIFS('Faturamento NNE'!$I$2:$I$707,'Faturamento NNE'!$E$2:$E$707,'Infos Relatório'!$B$84,'Faturamento NNE'!$F$2:$F$707,'Infos Relatório'!$B91,'Faturamento NNE'!$AA$2:$AA$707,'Infos Relatório'!U$1)</f>
        <v>0</v>
      </c>
      <c r="AA91" s="541">
        <f>COUNTIFS('Faturamento NNE'!$E$2:$E$707,'Infos Relatório'!$B$84,'Faturamento NNE'!$F$2:$F$707,'Infos Relatório'!$B91,'Faturamento NNE'!$AA$2:$AA$707,'Infos Relatório'!AA$1)</f>
        <v>0</v>
      </c>
      <c r="AB91" s="542">
        <f>SUMIFS('Faturamento NNE'!$H$2:$H$707,'Faturamento NNE'!$E$2:$E$707,'Infos Relatório'!$B$84,'Faturamento NNE'!$F$2:$F$707,'Infos Relatório'!$B91,'Faturamento NNE'!$AA$2:$AA$707,'Infos Relatório'!AA$1)</f>
        <v>0</v>
      </c>
      <c r="AC91" s="542">
        <f>SUMIFS('Faturamento NNE'!$K$2:$K$707,'Faturamento NNE'!$E$2:$E$707,'Infos Relatório'!$B$84,'Faturamento NNE'!$F$2:$F$707,'Infos Relatório'!$B91,'Faturamento NNE'!$AA$2:$AA$707,'Infos Relatório'!AA$1)</f>
        <v>0</v>
      </c>
      <c r="AD91" s="546">
        <f>SUMIFS('Faturamento NNE'!$P$2:$P$707,'Faturamento NNE'!$E$2:$E$707,'Infos Relatório'!$B$84,'Faturamento NNE'!$F$2:$F$707,'Infos Relatório'!$B91,'Faturamento NNE'!$AA$2:$AA$707,'Infos Relatório'!AA$1,'Faturamento NNE'!$U$2:$U$707,"Sim")+SUMIFS('Faturamento NNE'!$Q$2:$Q$707,'Faturamento NNE'!$E$2:$E$707,'Infos Relatório'!$B$84,'Faturamento NNE'!$F$2:$F$707,'Infos Relatório'!$B91,'Faturamento NNE'!$AA$2:$AA$707,'Infos Relatório'!AA$1,'Faturamento NNE'!$U$2:$U$707,"Sim")</f>
        <v>0</v>
      </c>
      <c r="AE91" s="227" t="e">
        <f t="shared" si="28"/>
        <v>#DIV/0!</v>
      </c>
      <c r="AF91" s="545">
        <f>SUMIFS('Faturamento NNE'!$I$2:$I$707,'Faturamento NNE'!$E$2:$E$707,'Infos Relatório'!$B$84,'Faturamento NNE'!$F$2:$F$707,'Infos Relatório'!$B91,'Faturamento NNE'!$AA$2:$AA$707,'Infos Relatório'!AA$1)</f>
        <v>0</v>
      </c>
      <c r="AG91" s="541">
        <f>COUNTIFS('Faturamento NNE'!$E$2:$E$707,'Infos Relatório'!$B$84,'Faturamento NNE'!$F$2:$F$707,'Infos Relatório'!$B91,'Faturamento NNE'!$AA$2:$AA$707,'Infos Relatório'!AG$1)</f>
        <v>0</v>
      </c>
      <c r="AH91" s="542">
        <f>SUMIFS('Faturamento NNE'!$H$2:$H$707,'Faturamento NNE'!$E$2:$E$707,'Infos Relatório'!$B$84,'Faturamento NNE'!$F$2:$F$707,'Infos Relatório'!$B91,'Faturamento NNE'!$AA$2:$AA$707,'Infos Relatório'!AG$1)</f>
        <v>0</v>
      </c>
      <c r="AI91" s="542">
        <f>SUMIFS('Faturamento NNE'!$K$2:$K$707,'Faturamento NNE'!$E$2:$E$707,'Infos Relatório'!$B$84,'Faturamento NNE'!$F$2:$F$707,'Infos Relatório'!$B91,'Faturamento NNE'!$AA$2:$AA$707,'Infos Relatório'!AG$1)</f>
        <v>0</v>
      </c>
      <c r="AJ91" s="546">
        <f>SUMIFS('Faturamento NNE'!$P$2:$P$707,'Faturamento NNE'!$E$2:$E$707,'Infos Relatório'!$B$84,'Faturamento NNE'!$F$2:$F$707,'Infos Relatório'!$B91,'Faturamento NNE'!$AA$2:$AA$707,'Infos Relatório'!AG$1,'Faturamento NNE'!$U$2:$U$707,"Sim")+SUMIFS('Faturamento NNE'!$Q$2:$Q$707,'Faturamento NNE'!$E$2:$E$707,'Infos Relatório'!$B$84,'Faturamento NNE'!$F$2:$F$707,'Infos Relatório'!$B91,'Faturamento NNE'!$AA$2:$AA$707,'Infos Relatório'!AG$1,'Faturamento NNE'!$U$2:$U$707,"Sim")</f>
        <v>0</v>
      </c>
      <c r="AK91" s="227" t="e">
        <f t="shared" si="29"/>
        <v>#DIV/0!</v>
      </c>
      <c r="AL91" s="545">
        <f>SUMIFS('Faturamento NNE'!$I$2:$I$707,'Faturamento NNE'!$E$2:$E$707,'Infos Relatório'!$B$84,'Faturamento NNE'!$F$2:$F$707,'Infos Relatório'!$B91,'Faturamento NNE'!$AA$2:$AA$707,'Infos Relatório'!AG$1)</f>
        <v>0</v>
      </c>
      <c r="AM91" s="541">
        <f>COUNTIFS('Faturamento NNE'!$E$2:$E$707,'Infos Relatório'!$B$84,'Faturamento NNE'!$F$2:$F$707,'Infos Relatório'!$B91,'Faturamento NNE'!$AA$2:$AA$707,'Infos Relatório'!AM$1)</f>
        <v>0</v>
      </c>
      <c r="AN91" s="542">
        <f>SUMIFS('Faturamento NNE'!$H$2:$H$707,'Faturamento NNE'!$E$2:$E$707,'Infos Relatório'!$B$84,'Faturamento NNE'!$F$2:$F$707,'Infos Relatório'!$B91,'Faturamento NNE'!$AA$2:$AA$707,'Infos Relatório'!AM$1)</f>
        <v>0</v>
      </c>
      <c r="AO91" s="542">
        <f>SUMIFS('Faturamento NNE'!$K$2:$K$707,'Faturamento NNE'!$E$2:$E$707,'Infos Relatório'!$B$84,'Faturamento NNE'!$F$2:$F$707,'Infos Relatório'!$B91,'Faturamento NNE'!$AA$2:$AA$707,'Infos Relatório'!AM$1)</f>
        <v>0</v>
      </c>
      <c r="AP91" s="546">
        <f>SUMIFS('Faturamento NNE'!$P$2:$P$707,'Faturamento NNE'!$E$2:$E$707,'Infos Relatório'!$B$84,'Faturamento NNE'!$F$2:$F$707,'Infos Relatório'!$B91,'Faturamento NNE'!$AA$2:$AA$707,'Infos Relatório'!AM$1,'Faturamento NNE'!$U$2:$U$707,"Sim")+SUMIFS('Faturamento NNE'!$Q$2:$Q$707,'Faturamento NNE'!$E$2:$E$707,'Infos Relatório'!$B$84,'Faturamento NNE'!$F$2:$F$707,'Infos Relatório'!$B91,'Faturamento NNE'!$AA$2:$AA$707,'Infos Relatório'!AM$1,'Faturamento NNE'!$U$2:$U$707,"Sim")</f>
        <v>0</v>
      </c>
      <c r="AQ91" s="227" t="e">
        <f t="shared" si="30"/>
        <v>#DIV/0!</v>
      </c>
      <c r="AR91" s="545">
        <f>SUMIFS('Faturamento NNE'!$I$2:$I$707,'Faturamento NNE'!$E$2:$E$707,'Infos Relatório'!$B$84,'Faturamento NNE'!$F$2:$F$707,'Infos Relatório'!$B91,'Faturamento NNE'!$AA$2:$AA$707,'Infos Relatório'!AM$1)</f>
        <v>0</v>
      </c>
      <c r="AS91" s="541">
        <f>COUNTIFS('Faturamento NNE'!$E$2:$E$707,'Infos Relatório'!$B$84,'Faturamento NNE'!$F$2:$F$707,'Infos Relatório'!$B91,'Faturamento NNE'!$AA$2:$AA$707,'Infos Relatório'!AS$1)</f>
        <v>0</v>
      </c>
      <c r="AT91" s="542">
        <f>SUMIFS('Faturamento NNE'!$H$2:$H$707,'Faturamento NNE'!$E$2:$E$707,'Infos Relatório'!$B$84,'Faturamento NNE'!$F$2:$F$707,'Infos Relatório'!$B91,'Faturamento NNE'!$AA$2:$AA$707,'Infos Relatório'!AS$1)</f>
        <v>0</v>
      </c>
      <c r="AU91" s="542">
        <f>SUMIFS('Faturamento NNE'!$K$2:$K$707,'Faturamento NNE'!$E$2:$E$707,'Infos Relatório'!$B$84,'Faturamento NNE'!$F$2:$F$707,'Infos Relatório'!$B91,'Faturamento NNE'!$AA$2:$AA$707,'Infos Relatório'!AS$1)</f>
        <v>0</v>
      </c>
      <c r="AV91" s="546">
        <f>SUMIFS('Faturamento NNE'!$P$2:$P$707,'Faturamento NNE'!$E$2:$E$707,'Infos Relatório'!$B$84,'Faturamento NNE'!$F$2:$F$707,'Infos Relatório'!$B91,'Faturamento NNE'!$AA$2:$AA$707,'Infos Relatório'!AS$1,'Faturamento NNE'!$U$2:$U$707,"Sim")+SUMIFS('Faturamento NNE'!$Q$2:$Q$707,'Faturamento NNE'!$E$2:$E$707,'Infos Relatório'!$B$84,'Faturamento NNE'!$F$2:$F$707,'Infos Relatório'!$B91,'Faturamento NNE'!$AA$2:$AA$707,'Infos Relatório'!AS$1,'Faturamento NNE'!$U$2:$U$707,"Sim")</f>
        <v>0</v>
      </c>
      <c r="AW91" s="227" t="e">
        <f t="shared" si="31"/>
        <v>#DIV/0!</v>
      </c>
      <c r="AX91" s="545">
        <f>SUMIFS('Faturamento NNE'!$I$2:$I$707,'Faturamento NNE'!$E$2:$E$707,'Infos Relatório'!$B$84,'Faturamento NNE'!$F$2:$F$707,'Infos Relatório'!$B91,'Faturamento NNE'!$AA$2:$AA$707,'Infos Relatório'!AS$1)</f>
        <v>0</v>
      </c>
      <c r="AY91" s="541">
        <f>COUNTIFS('Faturamento NNE'!$E$2:$E$707,'Infos Relatório'!$B$84,'Faturamento NNE'!$F$2:$F$707,'Infos Relatório'!$B91,'Faturamento NNE'!$AA$2:$AA$707,'Infos Relatório'!AY$1)</f>
        <v>0</v>
      </c>
      <c r="AZ91" s="542">
        <f>SUMIFS('Faturamento NNE'!$H$2:$H$707,'Faturamento NNE'!$E$2:$E$707,'Infos Relatório'!$B$84,'Faturamento NNE'!$F$2:$F$707,'Infos Relatório'!$B91,'Faturamento NNE'!$AA$2:$AA$707,'Infos Relatório'!AY$1)</f>
        <v>0</v>
      </c>
      <c r="BA91" s="542">
        <f>SUMIFS('Faturamento NNE'!$K$2:$K$707,'Faturamento NNE'!$E$2:$E$707,'Infos Relatório'!$B$84,'Faturamento NNE'!$F$2:$F$707,'Infos Relatório'!$B91,'Faturamento NNE'!$AA$2:$AA$707,'Infos Relatório'!AY$1)</f>
        <v>0</v>
      </c>
      <c r="BB91" s="546">
        <f>SUMIFS('Faturamento NNE'!$P$2:$P$707,'Faturamento NNE'!$E$2:$E$707,'Infos Relatório'!$B$84,'Faturamento NNE'!$F$2:$F$707,'Infos Relatório'!$B91,'Faturamento NNE'!$AA$2:$AA$707,'Infos Relatório'!AY$1,'Faturamento NNE'!$U$2:$U$707,"Sim")+SUMIFS('Faturamento NNE'!$Q$2:$Q$707,'Faturamento NNE'!$E$2:$E$707,'Infos Relatório'!$B$84,'Faturamento NNE'!$F$2:$F$707,'Infos Relatório'!$B91,'Faturamento NNE'!$AA$2:$AA$707,'Infos Relatório'!AY$1,'Faturamento NNE'!$U$2:$U$707,"Sim")</f>
        <v>0</v>
      </c>
      <c r="BC91" s="227" t="e">
        <f t="shared" si="32"/>
        <v>#DIV/0!</v>
      </c>
      <c r="BD91" s="545">
        <f>SUMIFS('Faturamento NNE'!$I$2:$I$707,'Faturamento NNE'!$E$2:$E$707,'Infos Relatório'!$B$84,'Faturamento NNE'!$F$2:$F$707,'Infos Relatório'!$B91,'Faturamento NNE'!$AA$2:$AA$707,'Infos Relatório'!AY$1)</f>
        <v>0</v>
      </c>
      <c r="BE91" s="541">
        <f>COUNTIFS('Faturamento NNE'!$E$2:$E$707,'Infos Relatório'!$B$84,'Faturamento NNE'!$F$2:$F$707,'Infos Relatório'!$B91,'Faturamento NNE'!$AA$2:$AA$707,'Infos Relatório'!BE$1)</f>
        <v>0</v>
      </c>
      <c r="BF91" s="542">
        <f>SUMIFS('Faturamento NNE'!$H$2:$H$707,'Faturamento NNE'!$E$2:$E$707,'Infos Relatório'!$B$84,'Faturamento NNE'!$F$2:$F$707,'Infos Relatório'!$B91,'Faturamento NNE'!$AA$2:$AA$707,'Infos Relatório'!BE$1)</f>
        <v>0</v>
      </c>
      <c r="BG91" s="542">
        <f>SUMIFS('Faturamento NNE'!$K$2:$K$707,'Faturamento NNE'!$E$2:$E$707,'Infos Relatório'!$B$84,'Faturamento NNE'!$F$2:$F$707,'Infos Relatório'!$B91,'Faturamento NNE'!$AA$2:$AA$707,'Infos Relatório'!BE$1)</f>
        <v>0</v>
      </c>
      <c r="BH91" s="546">
        <f>SUMIFS('Faturamento NNE'!$P$2:$P$707,'Faturamento NNE'!$E$2:$E$707,'Infos Relatório'!$B$84,'Faturamento NNE'!$F$2:$F$707,'Infos Relatório'!$B91,'Faturamento NNE'!$AA$2:$AA$707,'Infos Relatório'!BE$1,'Faturamento NNE'!$U$2:$U$707,"Sim")+SUMIFS('Faturamento NNE'!$Q$2:$Q$707,'Faturamento NNE'!$E$2:$E$707,'Infos Relatório'!$B$84,'Faturamento NNE'!$F$2:$F$707,'Infos Relatório'!$B91,'Faturamento NNE'!$AA$2:$AA$707,'Infos Relatório'!BE$1,'Faturamento NNE'!$U$2:$U$707,"Sim")</f>
        <v>0</v>
      </c>
      <c r="BI91" s="227" t="e">
        <f t="shared" si="33"/>
        <v>#DIV/0!</v>
      </c>
      <c r="BJ91" s="545">
        <f>SUMIFS('Faturamento NNE'!$I$2:$I$707,'Faturamento NNE'!$E$2:$E$707,'Infos Relatório'!$B$84,'Faturamento NNE'!$F$2:$F$707,'Infos Relatório'!$B91,'Faturamento NNE'!$AA$2:$AA$707,'Infos Relatório'!BE$1)</f>
        <v>0</v>
      </c>
      <c r="BK91" s="541">
        <f>COUNTIFS('Faturamento NNE'!$E$2:$E$707,'Infos Relatório'!$B$84,'Faturamento NNE'!$F$2:$F$707,'Infos Relatório'!$B91,'Faturamento NNE'!$AA$2:$AA$707,'Infos Relatório'!BK$1)</f>
        <v>0</v>
      </c>
      <c r="BL91" s="542">
        <f>SUMIFS('Faturamento NNE'!$H$2:$H$707,'Faturamento NNE'!$E$2:$E$707,'Infos Relatório'!$B$84,'Faturamento NNE'!$F$2:$F$707,'Infos Relatório'!$B91,'Faturamento NNE'!$AA$2:$AA$707,'Infos Relatório'!BK$1)</f>
        <v>0</v>
      </c>
      <c r="BM91" s="542">
        <f>SUMIFS('Faturamento NNE'!$K$2:$K$707,'Faturamento NNE'!$E$2:$E$707,'Infos Relatório'!$B$84,'Faturamento NNE'!$F$2:$F$707,'Infos Relatório'!$B91,'Faturamento NNE'!$AA$2:$AA$707,'Infos Relatório'!BK$1)</f>
        <v>0</v>
      </c>
      <c r="BN91" s="546">
        <f>SUMIFS('Faturamento NNE'!$P$2:$P$707,'Faturamento NNE'!$E$2:$E$707,'Infos Relatório'!$B$84,'Faturamento NNE'!$F$2:$F$707,'Infos Relatório'!$B91,'Faturamento NNE'!$AA$2:$AA$707,'Infos Relatório'!BK$1,'Faturamento NNE'!$U$2:$U$707,"Sim")+SUMIFS('Faturamento NNE'!$Q$2:$Q$707,'Faturamento NNE'!$E$2:$E$707,'Infos Relatório'!$B$84,'Faturamento NNE'!$F$2:$F$707,'Infos Relatório'!$B91,'Faturamento NNE'!$AA$2:$AA$707,'Infos Relatório'!BK$1,'Faturamento NNE'!$U$2:$U$707,"Sim")</f>
        <v>0</v>
      </c>
      <c r="BO91" s="227" t="e">
        <f t="shared" si="34"/>
        <v>#DIV/0!</v>
      </c>
      <c r="BP91" s="545">
        <f>SUMIFS('Faturamento NNE'!$I$2:$I$707,'Faturamento NNE'!$E$2:$E$707,'Infos Relatório'!$B$84,'Faturamento NNE'!$F$2:$F$707,'Infos Relatório'!$B91,'Faturamento NNE'!$AA$2:$AA$707,'Infos Relatório'!BK$1)</f>
        <v>0</v>
      </c>
      <c r="BQ91" s="541">
        <f>COUNTIFS('Faturamento NNE'!$E$2:$E$707,'Infos Relatório'!$B$84,'Faturamento NNE'!$F$2:$F$707,'Infos Relatório'!$B91,'Faturamento NNE'!$AA$2:$AA$707,'Infos Relatório'!BQ$1)</f>
        <v>0</v>
      </c>
      <c r="BR91" s="542">
        <f>SUMIFS('Faturamento NNE'!$H$2:$H$707,'Faturamento NNE'!$E$2:$E$707,'Infos Relatório'!$B$84,'Faturamento NNE'!$F$2:$F$707,'Infos Relatório'!$B91,'Faturamento NNE'!$AA$2:$AA$707,'Infos Relatório'!BQ$1)</f>
        <v>0</v>
      </c>
      <c r="BS91" s="542">
        <f>SUMIFS('Faturamento NNE'!$K$2:$K$707,'Faturamento NNE'!$E$2:$E$707,'Infos Relatório'!$B$84,'Faturamento NNE'!$F$2:$F$707,'Infos Relatório'!$B91,'Faturamento NNE'!$AA$2:$AA$707,'Infos Relatório'!BQ$1)</f>
        <v>0</v>
      </c>
      <c r="BT91" s="546">
        <f>SUMIFS('Faturamento NNE'!$P$2:$P$707,'Faturamento NNE'!$E$2:$E$707,'Infos Relatório'!$B$84,'Faturamento NNE'!$F$2:$F$707,'Infos Relatório'!$B91,'Faturamento NNE'!$AA$2:$AA$707,'Infos Relatório'!BQ$1,'Faturamento NNE'!$U$2:$U$707,"Sim")+SUMIFS('Faturamento NNE'!$Q$2:$Q$707,'Faturamento NNE'!$E$2:$E$707,'Infos Relatório'!$B$84,'Faturamento NNE'!$F$2:$F$707,'Infos Relatório'!$B91,'Faturamento NNE'!$AA$2:$AA$707,'Infos Relatório'!BQ$1,'Faturamento NNE'!$U$2:$U$707,"Sim")</f>
        <v>0</v>
      </c>
      <c r="BU91" s="227" t="e">
        <f t="shared" si="35"/>
        <v>#DIV/0!</v>
      </c>
      <c r="BV91" s="545">
        <f>SUMIFS('Faturamento NNE'!$I$2:$I$707,'Faturamento NNE'!$E$2:$E$707,'Infos Relatório'!$B$84,'Faturamento NNE'!$F$2:$F$707,'Infos Relatório'!$B91,'Faturamento NNE'!$AA$2:$AA$707,'Infos Relatório'!BQ$1)</f>
        <v>0</v>
      </c>
    </row>
    <row r="92" spans="2:74">
      <c r="B92" s="217" t="s">
        <v>137</v>
      </c>
      <c r="C92" s="541">
        <f>COUNTIFS('Faturamento NNE'!$E$2:$E$707,'Infos Relatório'!$B$84,'Faturamento NNE'!$F$2:$F$707,'Infos Relatório'!$B92,'Faturamento NNE'!$AA$2:$AA$707,'Infos Relatório'!C$1)</f>
        <v>0</v>
      </c>
      <c r="D92" s="542">
        <f>SUMIFS('Faturamento NNE'!$H$2:$H$707,'Faturamento NNE'!$E$2:$E$707,'Infos Relatório'!$B$84,'Faturamento NNE'!$F$2:$F$707,'Infos Relatório'!$B92,'Faturamento NNE'!$AA$2:$AA$707,'Infos Relatório'!C$1)</f>
        <v>0</v>
      </c>
      <c r="E92" s="543">
        <f>SUMIFS('Faturamento NNE'!$K$2:$K$707,'Faturamento NNE'!$E$2:$E$707,'Infos Relatório'!$B$84,'Faturamento NNE'!$F$2:$F$707,'Infos Relatório'!$B92,'Faturamento NNE'!$AA$2:$AA$707,'Infos Relatório'!C$1)</f>
        <v>0</v>
      </c>
      <c r="F92" s="544">
        <f>SUMIFS('Faturamento NNE'!$P$2:$P$707,'Faturamento NNE'!$E$2:$E$707,'Infos Relatório'!$B$84,'Faturamento NNE'!$F$2:$F$707,'Infos Relatório'!$B92,'Faturamento NNE'!$AA$2:$AA$707,'Infos Relatório'!C$1,'Faturamento NNE'!$U$2:$U$707,"Sim")+SUMIFS('Faturamento NNE'!$Q$2:$Q$707,'Faturamento NNE'!$E$2:$E$707,'Infos Relatório'!$B$84,'Faturamento NNE'!$F$2:$F$707,'Infos Relatório'!$B92,'Faturamento NNE'!$AA$2:$AA$707,'Infos Relatório'!C$1,'Faturamento NNE'!$U$2:$U$707,"Sim")</f>
        <v>0</v>
      </c>
      <c r="G92" s="283" t="e">
        <f t="shared" si="24"/>
        <v>#DIV/0!</v>
      </c>
      <c r="H92" s="545">
        <f>SUMIFS('Faturamento NNE'!$I$2:$I$707,'Faturamento NNE'!$E$2:$E$707,'Infos Relatório'!$B$84,'Faturamento NNE'!$F$2:$F$707,'Infos Relatório'!$B92,'Faturamento NNE'!$AA$2:$AA$707,'Infos Relatório'!C$1)</f>
        <v>0</v>
      </c>
      <c r="I92" s="541">
        <f>COUNTIFS('Faturamento NNE'!$E$2:$E$707,'Infos Relatório'!$B$84,'Faturamento NNE'!$F$2:$F$707,'Infos Relatório'!$B92,'Faturamento NNE'!$AA$2:$AA$707,'Infos Relatório'!I$1)</f>
        <v>0</v>
      </c>
      <c r="J92" s="542">
        <f>SUMIFS('Faturamento NNE'!$H$2:$H$707,'Faturamento NNE'!$E$2:$E$707,'Infos Relatório'!$B$84,'Faturamento NNE'!$F$2:$F$707,'Infos Relatório'!$B92,'Faturamento NNE'!$AA$2:$AA$707,'Infos Relatório'!I$1)</f>
        <v>0</v>
      </c>
      <c r="K92" s="543">
        <f>SUMIFS('Faturamento NNE'!$K$2:$K$707,'Faturamento NNE'!$E$2:$E$707,'Infos Relatório'!$B$84,'Faturamento NNE'!$F$2:$F$707,'Infos Relatório'!$B92,'Faturamento NNE'!$AA$2:$AA$707,'Infos Relatório'!I$1)</f>
        <v>0</v>
      </c>
      <c r="L92" s="544">
        <f>SUMIFS('Faturamento NNE'!$P$2:$P$707,'Faturamento NNE'!$E$2:$E$707,'Infos Relatório'!$B$84,'Faturamento NNE'!$F$2:$F$707,'Infos Relatório'!$B92,'Faturamento NNE'!$AA$2:$AA$707,'Infos Relatório'!I$1,'Faturamento NNE'!$U$2:$U$707,"Sim")+SUMIFS('Faturamento NNE'!$Q$2:$Q$707,'Faturamento NNE'!$E$2:$E$707,'Infos Relatório'!$B$84,'Faturamento NNE'!$F$2:$F$707,'Infos Relatório'!$B92,'Faturamento NNE'!$AA$2:$AA$707,'Infos Relatório'!I$1,'Faturamento NNE'!$U$2:$U$707,"Sim")</f>
        <v>0</v>
      </c>
      <c r="M92" s="283" t="e">
        <f t="shared" si="25"/>
        <v>#DIV/0!</v>
      </c>
      <c r="N92" s="545">
        <f>SUMIFS('Faturamento NNE'!$I$2:$I$707,'Faturamento NNE'!$E$2:$E$707,'Infos Relatório'!$B$84,'Faturamento NNE'!$F$2:$F$707,'Infos Relatório'!$B92,'Faturamento NNE'!$AA$2:$AA$707,'Infos Relatório'!I$1)</f>
        <v>0</v>
      </c>
      <c r="O92" s="541">
        <f>COUNTIFS('Faturamento NNE'!$E$2:$E$707,'Infos Relatório'!$B$84,'Faturamento NNE'!$F$2:$F$707,'Infos Relatório'!$B92,'Faturamento NNE'!$AA$2:$AA$707,'Infos Relatório'!O$1)</f>
        <v>0</v>
      </c>
      <c r="P92" s="542">
        <f>SUMIFS('Faturamento NNE'!$H$2:$H$707,'Faturamento NNE'!$E$2:$E$707,'Infos Relatório'!$B$84,'Faturamento NNE'!$F$2:$F$707,'Infos Relatório'!$B92,'Faturamento NNE'!$AA$2:$AA$707,'Infos Relatório'!O$1)</f>
        <v>0</v>
      </c>
      <c r="Q92" s="542">
        <f>SUMIFS('Faturamento NNE'!$K$2:$K$707,'Faturamento NNE'!$E$2:$E$707,'Infos Relatório'!$B$84,'Faturamento NNE'!$F$2:$F$707,'Infos Relatório'!$B92,'Faturamento NNE'!$AA$2:$AA$707,'Infos Relatório'!O$1)</f>
        <v>0</v>
      </c>
      <c r="R92" s="546">
        <f>SUMIFS('Faturamento NNE'!$P$2:$P$707,'Faturamento NNE'!$E$2:$E$707,'Infos Relatório'!$B$84,'Faturamento NNE'!$F$2:$F$707,'Infos Relatório'!$B92,'Faturamento NNE'!$AA$2:$AA$707,'Infos Relatório'!O$1,'Faturamento NNE'!$U$2:$U$707,"Sim")+SUMIFS('Faturamento NNE'!$Q$2:$Q$707,'Faturamento NNE'!$E$2:$E$707,'Infos Relatório'!$B$84,'Faturamento NNE'!$F$2:$F$707,'Infos Relatório'!$B92,'Faturamento NNE'!$AA$2:$AA$707,'Infos Relatório'!O$1,'Faturamento NNE'!$U$2:$U$707,"Sim")</f>
        <v>0</v>
      </c>
      <c r="S92" s="227" t="e">
        <f t="shared" si="26"/>
        <v>#DIV/0!</v>
      </c>
      <c r="T92" s="545">
        <f>SUMIFS('Faturamento NNE'!$I$2:$I$707,'Faturamento NNE'!$E$2:$E$707,'Infos Relatório'!$B$84,'Faturamento NNE'!$F$2:$F$707,'Infos Relatório'!$B92,'Faturamento NNE'!$AA$2:$AA$707,'Infos Relatório'!O$1)</f>
        <v>0</v>
      </c>
      <c r="U92" s="541">
        <f>COUNTIFS('Faturamento NNE'!$E$2:$E$707,'Infos Relatório'!$B$84,'Faturamento NNE'!$F$2:$F$707,'Infos Relatório'!$B92,'Faturamento NNE'!$AA$2:$AA$707,'Infos Relatório'!U$1)</f>
        <v>0</v>
      </c>
      <c r="V92" s="542">
        <f>SUMIFS('Faturamento NNE'!$H$2:$H$707,'Faturamento NNE'!$E$2:$E$707,'Infos Relatório'!$B$84,'Faturamento NNE'!$F$2:$F$707,'Infos Relatório'!$B92,'Faturamento NNE'!$AA$2:$AA$707,'Infos Relatório'!U$1)</f>
        <v>0</v>
      </c>
      <c r="W92" s="542">
        <f>SUMIFS('Faturamento NNE'!$K$2:$K$707,'Faturamento NNE'!$E$2:$E$707,'Infos Relatório'!$B$84,'Faturamento NNE'!$F$2:$F$707,'Infos Relatório'!$B92,'Faturamento NNE'!$AA$2:$AA$707,'Infos Relatório'!U$1)</f>
        <v>0</v>
      </c>
      <c r="X92" s="546">
        <f>SUMIFS('Faturamento NNE'!$P$2:$P$707,'Faturamento NNE'!$E$2:$E$707,'Infos Relatório'!$B$84,'Faturamento NNE'!$F$2:$F$707,'Infos Relatório'!$B92,'Faturamento NNE'!$AA$2:$AA$707,'Infos Relatório'!U$1,'Faturamento NNE'!$U$2:$U$707,"Sim")+SUMIFS('Faturamento NNE'!$Q$2:$Q$707,'Faturamento NNE'!$E$2:$E$707,'Infos Relatório'!$B$84,'Faturamento NNE'!$F$2:$F$707,'Infos Relatório'!$B92,'Faturamento NNE'!$AA$2:$AA$707,'Infos Relatório'!U$1,'Faturamento NNE'!$U$2:$U$707,"Sim")</f>
        <v>0</v>
      </c>
      <c r="Y92" s="227" t="e">
        <f t="shared" si="27"/>
        <v>#DIV/0!</v>
      </c>
      <c r="Z92" s="545">
        <f>SUMIFS('Faturamento NNE'!$I$2:$I$707,'Faturamento NNE'!$E$2:$E$707,'Infos Relatório'!$B$84,'Faturamento NNE'!$F$2:$F$707,'Infos Relatório'!$B92,'Faturamento NNE'!$AA$2:$AA$707,'Infos Relatório'!U$1)</f>
        <v>0</v>
      </c>
      <c r="AA92" s="541">
        <f>COUNTIFS('Faturamento NNE'!$E$2:$E$707,'Infos Relatório'!$B$84,'Faturamento NNE'!$F$2:$F$707,'Infos Relatório'!$B92,'Faturamento NNE'!$AA$2:$AA$707,'Infos Relatório'!AA$1)</f>
        <v>0</v>
      </c>
      <c r="AB92" s="542">
        <f>SUMIFS('Faturamento NNE'!$H$2:$H$707,'Faturamento NNE'!$E$2:$E$707,'Infos Relatório'!$B$84,'Faturamento NNE'!$F$2:$F$707,'Infos Relatório'!$B92,'Faturamento NNE'!$AA$2:$AA$707,'Infos Relatório'!AA$1)</f>
        <v>0</v>
      </c>
      <c r="AC92" s="542">
        <f>SUMIFS('Faturamento NNE'!$K$2:$K$707,'Faturamento NNE'!$E$2:$E$707,'Infos Relatório'!$B$84,'Faturamento NNE'!$F$2:$F$707,'Infos Relatório'!$B92,'Faturamento NNE'!$AA$2:$AA$707,'Infos Relatório'!AA$1)</f>
        <v>0</v>
      </c>
      <c r="AD92" s="546">
        <f>SUMIFS('Faturamento NNE'!$P$2:$P$707,'Faturamento NNE'!$E$2:$E$707,'Infos Relatório'!$B$84,'Faturamento NNE'!$F$2:$F$707,'Infos Relatório'!$B92,'Faturamento NNE'!$AA$2:$AA$707,'Infos Relatório'!AA$1,'Faturamento NNE'!$U$2:$U$707,"Sim")+SUMIFS('Faturamento NNE'!$Q$2:$Q$707,'Faturamento NNE'!$E$2:$E$707,'Infos Relatório'!$B$84,'Faturamento NNE'!$F$2:$F$707,'Infos Relatório'!$B92,'Faturamento NNE'!$AA$2:$AA$707,'Infos Relatório'!AA$1,'Faturamento NNE'!$U$2:$U$707,"Sim")</f>
        <v>0</v>
      </c>
      <c r="AE92" s="227" t="e">
        <f t="shared" si="28"/>
        <v>#DIV/0!</v>
      </c>
      <c r="AF92" s="545">
        <f>SUMIFS('Faturamento NNE'!$I$2:$I$707,'Faturamento NNE'!$E$2:$E$707,'Infos Relatório'!$B$84,'Faturamento NNE'!$F$2:$F$707,'Infos Relatório'!$B92,'Faturamento NNE'!$AA$2:$AA$707,'Infos Relatório'!AA$1)</f>
        <v>0</v>
      </c>
      <c r="AG92" s="541">
        <f>COUNTIFS('Faturamento NNE'!$E$2:$E$707,'Infos Relatório'!$B$84,'Faturamento NNE'!$F$2:$F$707,'Infos Relatório'!$B92,'Faturamento NNE'!$AA$2:$AA$707,'Infos Relatório'!AG$1)</f>
        <v>0</v>
      </c>
      <c r="AH92" s="542">
        <f>SUMIFS('Faturamento NNE'!$H$2:$H$707,'Faturamento NNE'!$E$2:$E$707,'Infos Relatório'!$B$84,'Faturamento NNE'!$F$2:$F$707,'Infos Relatório'!$B92,'Faturamento NNE'!$AA$2:$AA$707,'Infos Relatório'!AG$1)</f>
        <v>0</v>
      </c>
      <c r="AI92" s="542">
        <f>SUMIFS('Faturamento NNE'!$K$2:$K$707,'Faturamento NNE'!$E$2:$E$707,'Infos Relatório'!$B$84,'Faturamento NNE'!$F$2:$F$707,'Infos Relatório'!$B92,'Faturamento NNE'!$AA$2:$AA$707,'Infos Relatório'!AG$1)</f>
        <v>0</v>
      </c>
      <c r="AJ92" s="546">
        <f>SUMIFS('Faturamento NNE'!$P$2:$P$707,'Faturamento NNE'!$E$2:$E$707,'Infos Relatório'!$B$84,'Faturamento NNE'!$F$2:$F$707,'Infos Relatório'!$B92,'Faturamento NNE'!$AA$2:$AA$707,'Infos Relatório'!AG$1,'Faturamento NNE'!$U$2:$U$707,"Sim")+SUMIFS('Faturamento NNE'!$Q$2:$Q$707,'Faturamento NNE'!$E$2:$E$707,'Infos Relatório'!$B$84,'Faturamento NNE'!$F$2:$F$707,'Infos Relatório'!$B92,'Faturamento NNE'!$AA$2:$AA$707,'Infos Relatório'!AG$1,'Faturamento NNE'!$U$2:$U$707,"Sim")</f>
        <v>0</v>
      </c>
      <c r="AK92" s="227" t="e">
        <f t="shared" si="29"/>
        <v>#DIV/0!</v>
      </c>
      <c r="AL92" s="545">
        <f>SUMIFS('Faturamento NNE'!$I$2:$I$707,'Faturamento NNE'!$E$2:$E$707,'Infos Relatório'!$B$84,'Faturamento NNE'!$F$2:$F$707,'Infos Relatório'!$B92,'Faturamento NNE'!$AA$2:$AA$707,'Infos Relatório'!AG$1)</f>
        <v>0</v>
      </c>
      <c r="AM92" s="541">
        <f>COUNTIFS('Faturamento NNE'!$E$2:$E$707,'Infos Relatório'!$B$84,'Faturamento NNE'!$F$2:$F$707,'Infos Relatório'!$B92,'Faturamento NNE'!$AA$2:$AA$707,'Infos Relatório'!AM$1)</f>
        <v>0</v>
      </c>
      <c r="AN92" s="542">
        <f>SUMIFS('Faturamento NNE'!$H$2:$H$707,'Faturamento NNE'!$E$2:$E$707,'Infos Relatório'!$B$84,'Faturamento NNE'!$F$2:$F$707,'Infos Relatório'!$B92,'Faturamento NNE'!$AA$2:$AA$707,'Infos Relatório'!AM$1)</f>
        <v>0</v>
      </c>
      <c r="AO92" s="542">
        <f>SUMIFS('Faturamento NNE'!$K$2:$K$707,'Faturamento NNE'!$E$2:$E$707,'Infos Relatório'!$B$84,'Faturamento NNE'!$F$2:$F$707,'Infos Relatório'!$B92,'Faturamento NNE'!$AA$2:$AA$707,'Infos Relatório'!AM$1)</f>
        <v>0</v>
      </c>
      <c r="AP92" s="546">
        <f>SUMIFS('Faturamento NNE'!$P$2:$P$707,'Faturamento NNE'!$E$2:$E$707,'Infos Relatório'!$B$84,'Faturamento NNE'!$F$2:$F$707,'Infos Relatório'!$B92,'Faturamento NNE'!$AA$2:$AA$707,'Infos Relatório'!AM$1,'Faturamento NNE'!$U$2:$U$707,"Sim")+SUMIFS('Faturamento NNE'!$Q$2:$Q$707,'Faturamento NNE'!$E$2:$E$707,'Infos Relatório'!$B$84,'Faturamento NNE'!$F$2:$F$707,'Infos Relatório'!$B92,'Faturamento NNE'!$AA$2:$AA$707,'Infos Relatório'!AM$1,'Faturamento NNE'!$U$2:$U$707,"Sim")</f>
        <v>0</v>
      </c>
      <c r="AQ92" s="227" t="e">
        <f t="shared" si="30"/>
        <v>#DIV/0!</v>
      </c>
      <c r="AR92" s="545">
        <f>SUMIFS('Faturamento NNE'!$I$2:$I$707,'Faturamento NNE'!$E$2:$E$707,'Infos Relatório'!$B$84,'Faturamento NNE'!$F$2:$F$707,'Infos Relatório'!$B92,'Faturamento NNE'!$AA$2:$AA$707,'Infos Relatório'!AM$1)</f>
        <v>0</v>
      </c>
      <c r="AS92" s="541">
        <f>COUNTIFS('Faturamento NNE'!$E$2:$E$707,'Infos Relatório'!$B$84,'Faturamento NNE'!$F$2:$F$707,'Infos Relatório'!$B92,'Faturamento NNE'!$AA$2:$AA$707,'Infos Relatório'!AS$1)</f>
        <v>0</v>
      </c>
      <c r="AT92" s="542">
        <f>SUMIFS('Faturamento NNE'!$H$2:$H$707,'Faturamento NNE'!$E$2:$E$707,'Infos Relatório'!$B$84,'Faturamento NNE'!$F$2:$F$707,'Infos Relatório'!$B92,'Faturamento NNE'!$AA$2:$AA$707,'Infos Relatório'!AS$1)</f>
        <v>0</v>
      </c>
      <c r="AU92" s="542">
        <f>SUMIFS('Faturamento NNE'!$K$2:$K$707,'Faturamento NNE'!$E$2:$E$707,'Infos Relatório'!$B$84,'Faturamento NNE'!$F$2:$F$707,'Infos Relatório'!$B92,'Faturamento NNE'!$AA$2:$AA$707,'Infos Relatório'!AS$1)</f>
        <v>0</v>
      </c>
      <c r="AV92" s="546">
        <f>SUMIFS('Faturamento NNE'!$P$2:$P$707,'Faturamento NNE'!$E$2:$E$707,'Infos Relatório'!$B$84,'Faturamento NNE'!$F$2:$F$707,'Infos Relatório'!$B92,'Faturamento NNE'!$AA$2:$AA$707,'Infos Relatório'!AS$1,'Faturamento NNE'!$U$2:$U$707,"Sim")+SUMIFS('Faturamento NNE'!$Q$2:$Q$707,'Faturamento NNE'!$E$2:$E$707,'Infos Relatório'!$B$84,'Faturamento NNE'!$F$2:$F$707,'Infos Relatório'!$B92,'Faturamento NNE'!$AA$2:$AA$707,'Infos Relatório'!AS$1,'Faturamento NNE'!$U$2:$U$707,"Sim")</f>
        <v>0</v>
      </c>
      <c r="AW92" s="227" t="e">
        <f t="shared" si="31"/>
        <v>#DIV/0!</v>
      </c>
      <c r="AX92" s="545">
        <f>SUMIFS('Faturamento NNE'!$I$2:$I$707,'Faturamento NNE'!$E$2:$E$707,'Infos Relatório'!$B$84,'Faturamento NNE'!$F$2:$F$707,'Infos Relatório'!$B92,'Faturamento NNE'!$AA$2:$AA$707,'Infos Relatório'!AS$1)</f>
        <v>0</v>
      </c>
      <c r="AY92" s="541">
        <f>COUNTIFS('Faturamento NNE'!$E$2:$E$707,'Infos Relatório'!$B$84,'Faturamento NNE'!$F$2:$F$707,'Infos Relatório'!$B92,'Faturamento NNE'!$AA$2:$AA$707,'Infos Relatório'!AY$1)</f>
        <v>0</v>
      </c>
      <c r="AZ92" s="542">
        <f>SUMIFS('Faturamento NNE'!$H$2:$H$707,'Faturamento NNE'!$E$2:$E$707,'Infos Relatório'!$B$84,'Faturamento NNE'!$F$2:$F$707,'Infos Relatório'!$B92,'Faturamento NNE'!$AA$2:$AA$707,'Infos Relatório'!AY$1)</f>
        <v>0</v>
      </c>
      <c r="BA92" s="542">
        <f>SUMIFS('Faturamento NNE'!$K$2:$K$707,'Faturamento NNE'!$E$2:$E$707,'Infos Relatório'!$B$84,'Faturamento NNE'!$F$2:$F$707,'Infos Relatório'!$B92,'Faturamento NNE'!$AA$2:$AA$707,'Infos Relatório'!AY$1)</f>
        <v>0</v>
      </c>
      <c r="BB92" s="546">
        <f>SUMIFS('Faturamento NNE'!$P$2:$P$707,'Faturamento NNE'!$E$2:$E$707,'Infos Relatório'!$B$84,'Faturamento NNE'!$F$2:$F$707,'Infos Relatório'!$B92,'Faturamento NNE'!$AA$2:$AA$707,'Infos Relatório'!AY$1,'Faturamento NNE'!$U$2:$U$707,"Sim")+SUMIFS('Faturamento NNE'!$Q$2:$Q$707,'Faturamento NNE'!$E$2:$E$707,'Infos Relatório'!$B$84,'Faturamento NNE'!$F$2:$F$707,'Infos Relatório'!$B92,'Faturamento NNE'!$AA$2:$AA$707,'Infos Relatório'!AY$1,'Faturamento NNE'!$U$2:$U$707,"Sim")</f>
        <v>0</v>
      </c>
      <c r="BC92" s="227" t="e">
        <f t="shared" si="32"/>
        <v>#DIV/0!</v>
      </c>
      <c r="BD92" s="545">
        <f>SUMIFS('Faturamento NNE'!$I$2:$I$707,'Faturamento NNE'!$E$2:$E$707,'Infos Relatório'!$B$84,'Faturamento NNE'!$F$2:$F$707,'Infos Relatório'!$B92,'Faturamento NNE'!$AA$2:$AA$707,'Infos Relatório'!AY$1)</f>
        <v>0</v>
      </c>
      <c r="BE92" s="541">
        <f>COUNTIFS('Faturamento NNE'!$E$2:$E$707,'Infos Relatório'!$B$84,'Faturamento NNE'!$F$2:$F$707,'Infos Relatório'!$B92,'Faturamento NNE'!$AA$2:$AA$707,'Infos Relatório'!BE$1)</f>
        <v>0</v>
      </c>
      <c r="BF92" s="542">
        <f>SUMIFS('Faturamento NNE'!$H$2:$H$707,'Faturamento NNE'!$E$2:$E$707,'Infos Relatório'!$B$84,'Faturamento NNE'!$F$2:$F$707,'Infos Relatório'!$B92,'Faturamento NNE'!$AA$2:$AA$707,'Infos Relatório'!BE$1)</f>
        <v>0</v>
      </c>
      <c r="BG92" s="542">
        <f>SUMIFS('Faturamento NNE'!$K$2:$K$707,'Faturamento NNE'!$E$2:$E$707,'Infos Relatório'!$B$84,'Faturamento NNE'!$F$2:$F$707,'Infos Relatório'!$B92,'Faturamento NNE'!$AA$2:$AA$707,'Infos Relatório'!BE$1)</f>
        <v>0</v>
      </c>
      <c r="BH92" s="546">
        <f>SUMIFS('Faturamento NNE'!$P$2:$P$707,'Faturamento NNE'!$E$2:$E$707,'Infos Relatório'!$B$84,'Faturamento NNE'!$F$2:$F$707,'Infos Relatório'!$B92,'Faturamento NNE'!$AA$2:$AA$707,'Infos Relatório'!BE$1,'Faturamento NNE'!$U$2:$U$707,"Sim")+SUMIFS('Faturamento NNE'!$Q$2:$Q$707,'Faturamento NNE'!$E$2:$E$707,'Infos Relatório'!$B$84,'Faturamento NNE'!$F$2:$F$707,'Infos Relatório'!$B92,'Faturamento NNE'!$AA$2:$AA$707,'Infos Relatório'!BE$1,'Faturamento NNE'!$U$2:$U$707,"Sim")</f>
        <v>0</v>
      </c>
      <c r="BI92" s="227" t="e">
        <f t="shared" si="33"/>
        <v>#DIV/0!</v>
      </c>
      <c r="BJ92" s="545">
        <f>SUMIFS('Faturamento NNE'!$I$2:$I$707,'Faturamento NNE'!$E$2:$E$707,'Infos Relatório'!$B$84,'Faturamento NNE'!$F$2:$F$707,'Infos Relatório'!$B92,'Faturamento NNE'!$AA$2:$AA$707,'Infos Relatório'!BE$1)</f>
        <v>0</v>
      </c>
      <c r="BK92" s="541">
        <f>COUNTIFS('Faturamento NNE'!$E$2:$E$707,'Infos Relatório'!$B$84,'Faturamento NNE'!$F$2:$F$707,'Infos Relatório'!$B92,'Faturamento NNE'!$AA$2:$AA$707,'Infos Relatório'!BK$1)</f>
        <v>0</v>
      </c>
      <c r="BL92" s="542">
        <f>SUMIFS('Faturamento NNE'!$H$2:$H$707,'Faturamento NNE'!$E$2:$E$707,'Infos Relatório'!$B$84,'Faturamento NNE'!$F$2:$F$707,'Infos Relatório'!$B92,'Faturamento NNE'!$AA$2:$AA$707,'Infos Relatório'!BK$1)</f>
        <v>0</v>
      </c>
      <c r="BM92" s="542">
        <f>SUMIFS('Faturamento NNE'!$K$2:$K$707,'Faturamento NNE'!$E$2:$E$707,'Infos Relatório'!$B$84,'Faturamento NNE'!$F$2:$F$707,'Infos Relatório'!$B92,'Faturamento NNE'!$AA$2:$AA$707,'Infos Relatório'!BK$1)</f>
        <v>0</v>
      </c>
      <c r="BN92" s="546">
        <f>SUMIFS('Faturamento NNE'!$P$2:$P$707,'Faturamento NNE'!$E$2:$E$707,'Infos Relatório'!$B$84,'Faturamento NNE'!$F$2:$F$707,'Infos Relatório'!$B92,'Faturamento NNE'!$AA$2:$AA$707,'Infos Relatório'!BK$1,'Faturamento NNE'!$U$2:$U$707,"Sim")+SUMIFS('Faturamento NNE'!$Q$2:$Q$707,'Faturamento NNE'!$E$2:$E$707,'Infos Relatório'!$B$84,'Faturamento NNE'!$F$2:$F$707,'Infos Relatório'!$B92,'Faturamento NNE'!$AA$2:$AA$707,'Infos Relatório'!BK$1,'Faturamento NNE'!$U$2:$U$707,"Sim")</f>
        <v>0</v>
      </c>
      <c r="BO92" s="227" t="e">
        <f t="shared" si="34"/>
        <v>#DIV/0!</v>
      </c>
      <c r="BP92" s="545">
        <f>SUMIFS('Faturamento NNE'!$I$2:$I$707,'Faturamento NNE'!$E$2:$E$707,'Infos Relatório'!$B$84,'Faturamento NNE'!$F$2:$F$707,'Infos Relatório'!$B92,'Faturamento NNE'!$AA$2:$AA$707,'Infos Relatório'!BK$1)</f>
        <v>0</v>
      </c>
      <c r="BQ92" s="541">
        <f>COUNTIFS('Faturamento NNE'!$E$2:$E$707,'Infos Relatório'!$B$84,'Faturamento NNE'!$F$2:$F$707,'Infos Relatório'!$B92,'Faturamento NNE'!$AA$2:$AA$707,'Infos Relatório'!BQ$1)</f>
        <v>0</v>
      </c>
      <c r="BR92" s="542">
        <f>SUMIFS('Faturamento NNE'!$H$2:$H$707,'Faturamento NNE'!$E$2:$E$707,'Infos Relatório'!$B$84,'Faturamento NNE'!$F$2:$F$707,'Infos Relatório'!$B92,'Faturamento NNE'!$AA$2:$AA$707,'Infos Relatório'!BQ$1)</f>
        <v>0</v>
      </c>
      <c r="BS92" s="542">
        <f>SUMIFS('Faturamento NNE'!$K$2:$K$707,'Faturamento NNE'!$E$2:$E$707,'Infos Relatório'!$B$84,'Faturamento NNE'!$F$2:$F$707,'Infos Relatório'!$B92,'Faturamento NNE'!$AA$2:$AA$707,'Infos Relatório'!BQ$1)</f>
        <v>0</v>
      </c>
      <c r="BT92" s="546">
        <f>SUMIFS('Faturamento NNE'!$P$2:$P$707,'Faturamento NNE'!$E$2:$E$707,'Infos Relatório'!$B$84,'Faturamento NNE'!$F$2:$F$707,'Infos Relatório'!$B92,'Faturamento NNE'!$AA$2:$AA$707,'Infos Relatório'!BQ$1,'Faturamento NNE'!$U$2:$U$707,"Sim")+SUMIFS('Faturamento NNE'!$Q$2:$Q$707,'Faturamento NNE'!$E$2:$E$707,'Infos Relatório'!$B$84,'Faturamento NNE'!$F$2:$F$707,'Infos Relatório'!$B92,'Faturamento NNE'!$AA$2:$AA$707,'Infos Relatório'!BQ$1,'Faturamento NNE'!$U$2:$U$707,"Sim")</f>
        <v>0</v>
      </c>
      <c r="BU92" s="227" t="e">
        <f t="shared" si="35"/>
        <v>#DIV/0!</v>
      </c>
      <c r="BV92" s="545">
        <f>SUMIFS('Faturamento NNE'!$I$2:$I$707,'Faturamento NNE'!$E$2:$E$707,'Infos Relatório'!$B$84,'Faturamento NNE'!$F$2:$F$707,'Infos Relatório'!$B92,'Faturamento NNE'!$AA$2:$AA$707,'Infos Relatório'!BQ$1)</f>
        <v>0</v>
      </c>
    </row>
    <row r="93" spans="2:74">
      <c r="B93" s="217" t="s">
        <v>138</v>
      </c>
      <c r="C93" s="541">
        <f>COUNTIFS('Faturamento NNE'!$E$2:$E$707,'Infos Relatório'!$B$84,'Faturamento NNE'!$F$2:$F$707,'Infos Relatório'!$B93,'Faturamento NNE'!$AA$2:$AA$707,'Infos Relatório'!C$1)</f>
        <v>0</v>
      </c>
      <c r="D93" s="542">
        <f>SUMIFS('Faturamento NNE'!$H$2:$H$707,'Faturamento NNE'!$E$2:$E$707,'Infos Relatório'!$B$84,'Faturamento NNE'!$F$2:$F$707,'Infos Relatório'!$B93,'Faturamento NNE'!$AA$2:$AA$707,'Infos Relatório'!C$1)</f>
        <v>0</v>
      </c>
      <c r="E93" s="543">
        <f>SUMIFS('Faturamento NNE'!$K$2:$K$707,'Faturamento NNE'!$E$2:$E$707,'Infos Relatório'!$B$84,'Faturamento NNE'!$F$2:$F$707,'Infos Relatório'!$B93,'Faturamento NNE'!$AA$2:$AA$707,'Infos Relatório'!C$1)</f>
        <v>0</v>
      </c>
      <c r="F93" s="544">
        <f>SUMIFS('Faturamento NNE'!$P$2:$P$707,'Faturamento NNE'!$E$2:$E$707,'Infos Relatório'!$B$84,'Faturamento NNE'!$F$2:$F$707,'Infos Relatório'!$B93,'Faturamento NNE'!$AA$2:$AA$707,'Infos Relatório'!C$1,'Faturamento NNE'!$U$2:$U$707,"Sim")+SUMIFS('Faturamento NNE'!$Q$2:$Q$707,'Faturamento NNE'!$E$2:$E$707,'Infos Relatório'!$B$84,'Faturamento NNE'!$F$2:$F$707,'Infos Relatório'!$B93,'Faturamento NNE'!$AA$2:$AA$707,'Infos Relatório'!C$1,'Faturamento NNE'!$U$2:$U$707,"Sim")</f>
        <v>0</v>
      </c>
      <c r="G93" s="283" t="e">
        <f t="shared" si="24"/>
        <v>#DIV/0!</v>
      </c>
      <c r="H93" s="545">
        <f>SUMIFS('Faturamento NNE'!$I$2:$I$707,'Faturamento NNE'!$E$2:$E$707,'Infos Relatório'!$B$84,'Faturamento NNE'!$F$2:$F$707,'Infos Relatório'!$B93,'Faturamento NNE'!$AA$2:$AA$707,'Infos Relatório'!C$1)</f>
        <v>0</v>
      </c>
      <c r="I93" s="541">
        <f>COUNTIFS('Faturamento NNE'!$E$2:$E$707,'Infos Relatório'!$B$84,'Faturamento NNE'!$F$2:$F$707,'Infos Relatório'!$B93,'Faturamento NNE'!$AA$2:$AA$707,'Infos Relatório'!I$1)</f>
        <v>0</v>
      </c>
      <c r="J93" s="542">
        <f>SUMIFS('Faturamento NNE'!$H$2:$H$707,'Faturamento NNE'!$E$2:$E$707,'Infos Relatório'!$B$84,'Faturamento NNE'!$F$2:$F$707,'Infos Relatório'!$B93,'Faturamento NNE'!$AA$2:$AA$707,'Infos Relatório'!I$1)</f>
        <v>0</v>
      </c>
      <c r="K93" s="543">
        <f>SUMIFS('Faturamento NNE'!$K$2:$K$707,'Faturamento NNE'!$E$2:$E$707,'Infos Relatório'!$B$84,'Faturamento NNE'!$F$2:$F$707,'Infos Relatório'!$B93,'Faturamento NNE'!$AA$2:$AA$707,'Infos Relatório'!I$1)</f>
        <v>0</v>
      </c>
      <c r="L93" s="544">
        <f>SUMIFS('Faturamento NNE'!$P$2:$P$707,'Faturamento NNE'!$E$2:$E$707,'Infos Relatório'!$B$84,'Faturamento NNE'!$F$2:$F$707,'Infos Relatório'!$B93,'Faturamento NNE'!$AA$2:$AA$707,'Infos Relatório'!I$1,'Faturamento NNE'!$U$2:$U$707,"Sim")+SUMIFS('Faturamento NNE'!$Q$2:$Q$707,'Faturamento NNE'!$E$2:$E$707,'Infos Relatório'!$B$84,'Faturamento NNE'!$F$2:$F$707,'Infos Relatório'!$B93,'Faturamento NNE'!$AA$2:$AA$707,'Infos Relatório'!I$1,'Faturamento NNE'!$U$2:$U$707,"Sim")</f>
        <v>0</v>
      </c>
      <c r="M93" s="283" t="e">
        <f t="shared" si="25"/>
        <v>#DIV/0!</v>
      </c>
      <c r="N93" s="545">
        <f>SUMIFS('Faturamento NNE'!$I$2:$I$707,'Faturamento NNE'!$E$2:$E$707,'Infos Relatório'!$B$84,'Faturamento NNE'!$F$2:$F$707,'Infos Relatório'!$B93,'Faturamento NNE'!$AA$2:$AA$707,'Infos Relatório'!I$1)</f>
        <v>0</v>
      </c>
      <c r="O93" s="541">
        <f>COUNTIFS('Faturamento NNE'!$E$2:$E$707,'Infos Relatório'!$B$84,'Faturamento NNE'!$F$2:$F$707,'Infos Relatório'!$B93,'Faturamento NNE'!$AA$2:$AA$707,'Infos Relatório'!O$1)</f>
        <v>0</v>
      </c>
      <c r="P93" s="542">
        <f>SUMIFS('Faturamento NNE'!$H$2:$H$707,'Faturamento NNE'!$E$2:$E$707,'Infos Relatório'!$B$84,'Faturamento NNE'!$F$2:$F$707,'Infos Relatório'!$B93,'Faturamento NNE'!$AA$2:$AA$707,'Infos Relatório'!O$1)</f>
        <v>0</v>
      </c>
      <c r="Q93" s="542">
        <f>SUMIFS('Faturamento NNE'!$K$2:$K$707,'Faturamento NNE'!$E$2:$E$707,'Infos Relatório'!$B$84,'Faturamento NNE'!$F$2:$F$707,'Infos Relatório'!$B93,'Faturamento NNE'!$AA$2:$AA$707,'Infos Relatório'!O$1)</f>
        <v>0</v>
      </c>
      <c r="R93" s="546">
        <f>SUMIFS('Faturamento NNE'!$P$2:$P$707,'Faturamento NNE'!$E$2:$E$707,'Infos Relatório'!$B$84,'Faturamento NNE'!$F$2:$F$707,'Infos Relatório'!$B93,'Faturamento NNE'!$AA$2:$AA$707,'Infos Relatório'!O$1,'Faturamento NNE'!$U$2:$U$707,"Sim")+SUMIFS('Faturamento NNE'!$Q$2:$Q$707,'Faturamento NNE'!$E$2:$E$707,'Infos Relatório'!$B$84,'Faturamento NNE'!$F$2:$F$707,'Infos Relatório'!$B93,'Faturamento NNE'!$AA$2:$AA$707,'Infos Relatório'!O$1,'Faturamento NNE'!$U$2:$U$707,"Sim")</f>
        <v>0</v>
      </c>
      <c r="S93" s="227" t="e">
        <f t="shared" si="26"/>
        <v>#DIV/0!</v>
      </c>
      <c r="T93" s="545">
        <f>SUMIFS('Faturamento NNE'!$I$2:$I$707,'Faturamento NNE'!$E$2:$E$707,'Infos Relatório'!$B$84,'Faturamento NNE'!$F$2:$F$707,'Infos Relatório'!$B93,'Faturamento NNE'!$AA$2:$AA$707,'Infos Relatório'!O$1)</f>
        <v>0</v>
      </c>
      <c r="U93" s="541">
        <f>COUNTIFS('Faturamento NNE'!$E$2:$E$707,'Infos Relatório'!$B$84,'Faturamento NNE'!$F$2:$F$707,'Infos Relatório'!$B93,'Faturamento NNE'!$AA$2:$AA$707,'Infos Relatório'!U$1)</f>
        <v>0</v>
      </c>
      <c r="V93" s="542">
        <f>SUMIFS('Faturamento NNE'!$H$2:$H$707,'Faturamento NNE'!$E$2:$E$707,'Infos Relatório'!$B$84,'Faturamento NNE'!$F$2:$F$707,'Infos Relatório'!$B93,'Faturamento NNE'!$AA$2:$AA$707,'Infos Relatório'!U$1)</f>
        <v>0</v>
      </c>
      <c r="W93" s="542">
        <f>SUMIFS('Faturamento NNE'!$K$2:$K$707,'Faturamento NNE'!$E$2:$E$707,'Infos Relatório'!$B$84,'Faturamento NNE'!$F$2:$F$707,'Infos Relatório'!$B93,'Faturamento NNE'!$AA$2:$AA$707,'Infos Relatório'!U$1)</f>
        <v>0</v>
      </c>
      <c r="X93" s="546">
        <f>SUMIFS('Faturamento NNE'!$P$2:$P$707,'Faturamento NNE'!$E$2:$E$707,'Infos Relatório'!$B$84,'Faturamento NNE'!$F$2:$F$707,'Infos Relatório'!$B93,'Faturamento NNE'!$AA$2:$AA$707,'Infos Relatório'!U$1,'Faturamento NNE'!$U$2:$U$707,"Sim")+SUMIFS('Faturamento NNE'!$Q$2:$Q$707,'Faturamento NNE'!$E$2:$E$707,'Infos Relatório'!$B$84,'Faturamento NNE'!$F$2:$F$707,'Infos Relatório'!$B93,'Faturamento NNE'!$AA$2:$AA$707,'Infos Relatório'!U$1,'Faturamento NNE'!$U$2:$U$707,"Sim")</f>
        <v>0</v>
      </c>
      <c r="Y93" s="227" t="e">
        <f t="shared" si="27"/>
        <v>#DIV/0!</v>
      </c>
      <c r="Z93" s="545">
        <f>SUMIFS('Faturamento NNE'!$I$2:$I$707,'Faturamento NNE'!$E$2:$E$707,'Infos Relatório'!$B$84,'Faturamento NNE'!$F$2:$F$707,'Infos Relatório'!$B93,'Faturamento NNE'!$AA$2:$AA$707,'Infos Relatório'!U$1)</f>
        <v>0</v>
      </c>
      <c r="AA93" s="541">
        <f>COUNTIFS('Faturamento NNE'!$E$2:$E$707,'Infos Relatório'!$B$84,'Faturamento NNE'!$F$2:$F$707,'Infos Relatório'!$B93,'Faturamento NNE'!$AA$2:$AA$707,'Infos Relatório'!AA$1)</f>
        <v>0</v>
      </c>
      <c r="AB93" s="542">
        <f>SUMIFS('Faturamento NNE'!$H$2:$H$707,'Faturamento NNE'!$E$2:$E$707,'Infos Relatório'!$B$84,'Faturamento NNE'!$F$2:$F$707,'Infos Relatório'!$B93,'Faturamento NNE'!$AA$2:$AA$707,'Infos Relatório'!AA$1)</f>
        <v>0</v>
      </c>
      <c r="AC93" s="542">
        <f>SUMIFS('Faturamento NNE'!$K$2:$K$707,'Faturamento NNE'!$E$2:$E$707,'Infos Relatório'!$B$84,'Faturamento NNE'!$F$2:$F$707,'Infos Relatório'!$B93,'Faturamento NNE'!$AA$2:$AA$707,'Infos Relatório'!AA$1)</f>
        <v>0</v>
      </c>
      <c r="AD93" s="546">
        <f>SUMIFS('Faturamento NNE'!$P$2:$P$707,'Faturamento NNE'!$E$2:$E$707,'Infos Relatório'!$B$84,'Faturamento NNE'!$F$2:$F$707,'Infos Relatório'!$B93,'Faturamento NNE'!$AA$2:$AA$707,'Infos Relatório'!AA$1,'Faturamento NNE'!$U$2:$U$707,"Sim")+SUMIFS('Faturamento NNE'!$Q$2:$Q$707,'Faturamento NNE'!$E$2:$E$707,'Infos Relatório'!$B$84,'Faturamento NNE'!$F$2:$F$707,'Infos Relatório'!$B93,'Faturamento NNE'!$AA$2:$AA$707,'Infos Relatório'!AA$1,'Faturamento NNE'!$U$2:$U$707,"Sim")</f>
        <v>0</v>
      </c>
      <c r="AE93" s="227" t="e">
        <f t="shared" si="28"/>
        <v>#DIV/0!</v>
      </c>
      <c r="AF93" s="545">
        <f>SUMIFS('Faturamento NNE'!$I$2:$I$707,'Faturamento NNE'!$E$2:$E$707,'Infos Relatório'!$B$84,'Faturamento NNE'!$F$2:$F$707,'Infos Relatório'!$B93,'Faturamento NNE'!$AA$2:$AA$707,'Infos Relatório'!AA$1)</f>
        <v>0</v>
      </c>
      <c r="AG93" s="541">
        <f>COUNTIFS('Faturamento NNE'!$E$2:$E$707,'Infos Relatório'!$B$84,'Faturamento NNE'!$F$2:$F$707,'Infos Relatório'!$B93,'Faturamento NNE'!$AA$2:$AA$707,'Infos Relatório'!AG$1)</f>
        <v>0</v>
      </c>
      <c r="AH93" s="542">
        <f>SUMIFS('Faturamento NNE'!$H$2:$H$707,'Faturamento NNE'!$E$2:$E$707,'Infos Relatório'!$B$84,'Faturamento NNE'!$F$2:$F$707,'Infos Relatório'!$B93,'Faturamento NNE'!$AA$2:$AA$707,'Infos Relatório'!AG$1)</f>
        <v>0</v>
      </c>
      <c r="AI93" s="542">
        <f>SUMIFS('Faturamento NNE'!$K$2:$K$707,'Faturamento NNE'!$E$2:$E$707,'Infos Relatório'!$B$84,'Faturamento NNE'!$F$2:$F$707,'Infos Relatório'!$B93,'Faturamento NNE'!$AA$2:$AA$707,'Infos Relatório'!AG$1)</f>
        <v>0</v>
      </c>
      <c r="AJ93" s="546">
        <f>SUMIFS('Faturamento NNE'!$P$2:$P$707,'Faturamento NNE'!$E$2:$E$707,'Infos Relatório'!$B$84,'Faturamento NNE'!$F$2:$F$707,'Infos Relatório'!$B93,'Faturamento NNE'!$AA$2:$AA$707,'Infos Relatório'!AG$1,'Faturamento NNE'!$U$2:$U$707,"Sim")+SUMIFS('Faturamento NNE'!$Q$2:$Q$707,'Faturamento NNE'!$E$2:$E$707,'Infos Relatório'!$B$84,'Faturamento NNE'!$F$2:$F$707,'Infos Relatório'!$B93,'Faturamento NNE'!$AA$2:$AA$707,'Infos Relatório'!AG$1,'Faturamento NNE'!$U$2:$U$707,"Sim")</f>
        <v>0</v>
      </c>
      <c r="AK93" s="227" t="e">
        <f t="shared" si="29"/>
        <v>#DIV/0!</v>
      </c>
      <c r="AL93" s="545">
        <f>SUMIFS('Faturamento NNE'!$I$2:$I$707,'Faturamento NNE'!$E$2:$E$707,'Infos Relatório'!$B$84,'Faturamento NNE'!$F$2:$F$707,'Infos Relatório'!$B93,'Faturamento NNE'!$AA$2:$AA$707,'Infos Relatório'!AG$1)</f>
        <v>0</v>
      </c>
      <c r="AM93" s="541">
        <f>COUNTIFS('Faturamento NNE'!$E$2:$E$707,'Infos Relatório'!$B$84,'Faturamento NNE'!$F$2:$F$707,'Infos Relatório'!$B93,'Faturamento NNE'!$AA$2:$AA$707,'Infos Relatório'!AM$1)</f>
        <v>0</v>
      </c>
      <c r="AN93" s="542">
        <f>SUMIFS('Faturamento NNE'!$H$2:$H$707,'Faturamento NNE'!$E$2:$E$707,'Infos Relatório'!$B$84,'Faturamento NNE'!$F$2:$F$707,'Infos Relatório'!$B93,'Faturamento NNE'!$AA$2:$AA$707,'Infos Relatório'!AM$1)</f>
        <v>0</v>
      </c>
      <c r="AO93" s="542">
        <f>SUMIFS('Faturamento NNE'!$K$2:$K$707,'Faturamento NNE'!$E$2:$E$707,'Infos Relatório'!$B$84,'Faturamento NNE'!$F$2:$F$707,'Infos Relatório'!$B93,'Faturamento NNE'!$AA$2:$AA$707,'Infos Relatório'!AM$1)</f>
        <v>0</v>
      </c>
      <c r="AP93" s="546">
        <f>SUMIFS('Faturamento NNE'!$P$2:$P$707,'Faturamento NNE'!$E$2:$E$707,'Infos Relatório'!$B$84,'Faturamento NNE'!$F$2:$F$707,'Infos Relatório'!$B93,'Faturamento NNE'!$AA$2:$AA$707,'Infos Relatório'!AM$1,'Faturamento NNE'!$U$2:$U$707,"Sim")+SUMIFS('Faturamento NNE'!$Q$2:$Q$707,'Faturamento NNE'!$E$2:$E$707,'Infos Relatório'!$B$84,'Faturamento NNE'!$F$2:$F$707,'Infos Relatório'!$B93,'Faturamento NNE'!$AA$2:$AA$707,'Infos Relatório'!AM$1,'Faturamento NNE'!$U$2:$U$707,"Sim")</f>
        <v>0</v>
      </c>
      <c r="AQ93" s="227" t="e">
        <f t="shared" si="30"/>
        <v>#DIV/0!</v>
      </c>
      <c r="AR93" s="545">
        <f>SUMIFS('Faturamento NNE'!$I$2:$I$707,'Faturamento NNE'!$E$2:$E$707,'Infos Relatório'!$B$84,'Faturamento NNE'!$F$2:$F$707,'Infos Relatório'!$B93,'Faturamento NNE'!$AA$2:$AA$707,'Infos Relatório'!AM$1)</f>
        <v>0</v>
      </c>
      <c r="AS93" s="541">
        <f>COUNTIFS('Faturamento NNE'!$E$2:$E$707,'Infos Relatório'!$B$84,'Faturamento NNE'!$F$2:$F$707,'Infos Relatório'!$B93,'Faturamento NNE'!$AA$2:$AA$707,'Infos Relatório'!AS$1)</f>
        <v>0</v>
      </c>
      <c r="AT93" s="542">
        <f>SUMIFS('Faturamento NNE'!$H$2:$H$707,'Faturamento NNE'!$E$2:$E$707,'Infos Relatório'!$B$84,'Faturamento NNE'!$F$2:$F$707,'Infos Relatório'!$B93,'Faturamento NNE'!$AA$2:$AA$707,'Infos Relatório'!AS$1)</f>
        <v>0</v>
      </c>
      <c r="AU93" s="542">
        <f>SUMIFS('Faturamento NNE'!$K$2:$K$707,'Faturamento NNE'!$E$2:$E$707,'Infos Relatório'!$B$84,'Faturamento NNE'!$F$2:$F$707,'Infos Relatório'!$B93,'Faturamento NNE'!$AA$2:$AA$707,'Infos Relatório'!AS$1)</f>
        <v>0</v>
      </c>
      <c r="AV93" s="546">
        <f>SUMIFS('Faturamento NNE'!$P$2:$P$707,'Faturamento NNE'!$E$2:$E$707,'Infos Relatório'!$B$84,'Faturamento NNE'!$F$2:$F$707,'Infos Relatório'!$B93,'Faturamento NNE'!$AA$2:$AA$707,'Infos Relatório'!AS$1,'Faturamento NNE'!$U$2:$U$707,"Sim")+SUMIFS('Faturamento NNE'!$Q$2:$Q$707,'Faturamento NNE'!$E$2:$E$707,'Infos Relatório'!$B$84,'Faturamento NNE'!$F$2:$F$707,'Infos Relatório'!$B93,'Faturamento NNE'!$AA$2:$AA$707,'Infos Relatório'!AS$1,'Faturamento NNE'!$U$2:$U$707,"Sim")</f>
        <v>0</v>
      </c>
      <c r="AW93" s="227" t="e">
        <f t="shared" si="31"/>
        <v>#DIV/0!</v>
      </c>
      <c r="AX93" s="545">
        <f>SUMIFS('Faturamento NNE'!$I$2:$I$707,'Faturamento NNE'!$E$2:$E$707,'Infos Relatório'!$B$84,'Faturamento NNE'!$F$2:$F$707,'Infos Relatório'!$B93,'Faturamento NNE'!$AA$2:$AA$707,'Infos Relatório'!AS$1)</f>
        <v>0</v>
      </c>
      <c r="AY93" s="541">
        <f>COUNTIFS('Faturamento NNE'!$E$2:$E$707,'Infos Relatório'!$B$84,'Faturamento NNE'!$F$2:$F$707,'Infos Relatório'!$B93,'Faturamento NNE'!$AA$2:$AA$707,'Infos Relatório'!AY$1)</f>
        <v>0</v>
      </c>
      <c r="AZ93" s="542">
        <f>SUMIFS('Faturamento NNE'!$H$2:$H$707,'Faturamento NNE'!$E$2:$E$707,'Infos Relatório'!$B$84,'Faturamento NNE'!$F$2:$F$707,'Infos Relatório'!$B93,'Faturamento NNE'!$AA$2:$AA$707,'Infos Relatório'!AY$1)</f>
        <v>0</v>
      </c>
      <c r="BA93" s="542">
        <f>SUMIFS('Faturamento NNE'!$K$2:$K$707,'Faturamento NNE'!$E$2:$E$707,'Infos Relatório'!$B$84,'Faturamento NNE'!$F$2:$F$707,'Infos Relatório'!$B93,'Faturamento NNE'!$AA$2:$AA$707,'Infos Relatório'!AY$1)</f>
        <v>0</v>
      </c>
      <c r="BB93" s="546">
        <f>SUMIFS('Faturamento NNE'!$P$2:$P$707,'Faturamento NNE'!$E$2:$E$707,'Infos Relatório'!$B$84,'Faturamento NNE'!$F$2:$F$707,'Infos Relatório'!$B93,'Faturamento NNE'!$AA$2:$AA$707,'Infos Relatório'!AY$1,'Faturamento NNE'!$U$2:$U$707,"Sim")+SUMIFS('Faturamento NNE'!$Q$2:$Q$707,'Faturamento NNE'!$E$2:$E$707,'Infos Relatório'!$B$84,'Faturamento NNE'!$F$2:$F$707,'Infos Relatório'!$B93,'Faturamento NNE'!$AA$2:$AA$707,'Infos Relatório'!AY$1,'Faturamento NNE'!$U$2:$U$707,"Sim")</f>
        <v>0</v>
      </c>
      <c r="BC93" s="227" t="e">
        <f t="shared" si="32"/>
        <v>#DIV/0!</v>
      </c>
      <c r="BD93" s="545">
        <f>SUMIFS('Faturamento NNE'!$I$2:$I$707,'Faturamento NNE'!$E$2:$E$707,'Infos Relatório'!$B$84,'Faturamento NNE'!$F$2:$F$707,'Infos Relatório'!$B93,'Faturamento NNE'!$AA$2:$AA$707,'Infos Relatório'!AY$1)</f>
        <v>0</v>
      </c>
      <c r="BE93" s="541">
        <f>COUNTIFS('Faturamento NNE'!$E$2:$E$707,'Infos Relatório'!$B$84,'Faturamento NNE'!$F$2:$F$707,'Infos Relatório'!$B93,'Faturamento NNE'!$AA$2:$AA$707,'Infos Relatório'!BE$1)</f>
        <v>0</v>
      </c>
      <c r="BF93" s="542">
        <f>SUMIFS('Faturamento NNE'!$H$2:$H$707,'Faturamento NNE'!$E$2:$E$707,'Infos Relatório'!$B$84,'Faturamento NNE'!$F$2:$F$707,'Infos Relatório'!$B93,'Faturamento NNE'!$AA$2:$AA$707,'Infos Relatório'!BE$1)</f>
        <v>0</v>
      </c>
      <c r="BG93" s="542">
        <f>SUMIFS('Faturamento NNE'!$K$2:$K$707,'Faturamento NNE'!$E$2:$E$707,'Infos Relatório'!$B$84,'Faturamento NNE'!$F$2:$F$707,'Infos Relatório'!$B93,'Faturamento NNE'!$AA$2:$AA$707,'Infos Relatório'!BE$1)</f>
        <v>0</v>
      </c>
      <c r="BH93" s="546">
        <f>SUMIFS('Faturamento NNE'!$P$2:$P$707,'Faturamento NNE'!$E$2:$E$707,'Infos Relatório'!$B$84,'Faturamento NNE'!$F$2:$F$707,'Infos Relatório'!$B93,'Faturamento NNE'!$AA$2:$AA$707,'Infos Relatório'!BE$1,'Faturamento NNE'!$U$2:$U$707,"Sim")+SUMIFS('Faturamento NNE'!$Q$2:$Q$707,'Faturamento NNE'!$E$2:$E$707,'Infos Relatório'!$B$84,'Faturamento NNE'!$F$2:$F$707,'Infos Relatório'!$B93,'Faturamento NNE'!$AA$2:$AA$707,'Infos Relatório'!BE$1,'Faturamento NNE'!$U$2:$U$707,"Sim")</f>
        <v>0</v>
      </c>
      <c r="BI93" s="227" t="e">
        <f t="shared" si="33"/>
        <v>#DIV/0!</v>
      </c>
      <c r="BJ93" s="545">
        <f>SUMIFS('Faturamento NNE'!$I$2:$I$707,'Faturamento NNE'!$E$2:$E$707,'Infos Relatório'!$B$84,'Faturamento NNE'!$F$2:$F$707,'Infos Relatório'!$B93,'Faturamento NNE'!$AA$2:$AA$707,'Infos Relatório'!BE$1)</f>
        <v>0</v>
      </c>
      <c r="BK93" s="541">
        <f>COUNTIFS('Faturamento NNE'!$E$2:$E$707,'Infos Relatório'!$B$84,'Faturamento NNE'!$F$2:$F$707,'Infos Relatório'!$B93,'Faturamento NNE'!$AA$2:$AA$707,'Infos Relatório'!BK$1)</f>
        <v>0</v>
      </c>
      <c r="BL93" s="542">
        <f>SUMIFS('Faturamento NNE'!$H$2:$H$707,'Faturamento NNE'!$E$2:$E$707,'Infos Relatório'!$B$84,'Faturamento NNE'!$F$2:$F$707,'Infos Relatório'!$B93,'Faturamento NNE'!$AA$2:$AA$707,'Infos Relatório'!BK$1)</f>
        <v>0</v>
      </c>
      <c r="BM93" s="542">
        <f>SUMIFS('Faturamento NNE'!$K$2:$K$707,'Faturamento NNE'!$E$2:$E$707,'Infos Relatório'!$B$84,'Faturamento NNE'!$F$2:$F$707,'Infos Relatório'!$B93,'Faturamento NNE'!$AA$2:$AA$707,'Infos Relatório'!BK$1)</f>
        <v>0</v>
      </c>
      <c r="BN93" s="546">
        <f>SUMIFS('Faturamento NNE'!$P$2:$P$707,'Faturamento NNE'!$E$2:$E$707,'Infos Relatório'!$B$84,'Faturamento NNE'!$F$2:$F$707,'Infos Relatório'!$B93,'Faturamento NNE'!$AA$2:$AA$707,'Infos Relatório'!BK$1,'Faturamento NNE'!$U$2:$U$707,"Sim")+SUMIFS('Faturamento NNE'!$Q$2:$Q$707,'Faturamento NNE'!$E$2:$E$707,'Infos Relatório'!$B$84,'Faturamento NNE'!$F$2:$F$707,'Infos Relatório'!$B93,'Faturamento NNE'!$AA$2:$AA$707,'Infos Relatório'!BK$1,'Faturamento NNE'!$U$2:$U$707,"Sim")</f>
        <v>0</v>
      </c>
      <c r="BO93" s="227" t="e">
        <f t="shared" si="34"/>
        <v>#DIV/0!</v>
      </c>
      <c r="BP93" s="545">
        <f>SUMIFS('Faturamento NNE'!$I$2:$I$707,'Faturamento NNE'!$E$2:$E$707,'Infos Relatório'!$B$84,'Faturamento NNE'!$F$2:$F$707,'Infos Relatório'!$B93,'Faturamento NNE'!$AA$2:$AA$707,'Infos Relatório'!BK$1)</f>
        <v>0</v>
      </c>
      <c r="BQ93" s="541">
        <f>COUNTIFS('Faturamento NNE'!$E$2:$E$707,'Infos Relatório'!$B$84,'Faturamento NNE'!$F$2:$F$707,'Infos Relatório'!$B93,'Faturamento NNE'!$AA$2:$AA$707,'Infos Relatório'!BQ$1)</f>
        <v>0</v>
      </c>
      <c r="BR93" s="542">
        <f>SUMIFS('Faturamento NNE'!$H$2:$H$707,'Faturamento NNE'!$E$2:$E$707,'Infos Relatório'!$B$84,'Faturamento NNE'!$F$2:$F$707,'Infos Relatório'!$B93,'Faturamento NNE'!$AA$2:$AA$707,'Infos Relatório'!BQ$1)</f>
        <v>0</v>
      </c>
      <c r="BS93" s="542">
        <f>SUMIFS('Faturamento NNE'!$K$2:$K$707,'Faturamento NNE'!$E$2:$E$707,'Infos Relatório'!$B$84,'Faturamento NNE'!$F$2:$F$707,'Infos Relatório'!$B93,'Faturamento NNE'!$AA$2:$AA$707,'Infos Relatório'!BQ$1)</f>
        <v>0</v>
      </c>
      <c r="BT93" s="546">
        <f>SUMIFS('Faturamento NNE'!$P$2:$P$707,'Faturamento NNE'!$E$2:$E$707,'Infos Relatório'!$B$84,'Faturamento NNE'!$F$2:$F$707,'Infos Relatório'!$B93,'Faturamento NNE'!$AA$2:$AA$707,'Infos Relatório'!BQ$1,'Faturamento NNE'!$U$2:$U$707,"Sim")+SUMIFS('Faturamento NNE'!$Q$2:$Q$707,'Faturamento NNE'!$E$2:$E$707,'Infos Relatório'!$B$84,'Faturamento NNE'!$F$2:$F$707,'Infos Relatório'!$B93,'Faturamento NNE'!$AA$2:$AA$707,'Infos Relatório'!BQ$1,'Faturamento NNE'!$U$2:$U$707,"Sim")</f>
        <v>0</v>
      </c>
      <c r="BU93" s="227" t="e">
        <f t="shared" si="35"/>
        <v>#DIV/0!</v>
      </c>
      <c r="BV93" s="545">
        <f>SUMIFS('Faturamento NNE'!$I$2:$I$707,'Faturamento NNE'!$E$2:$E$707,'Infos Relatório'!$B$84,'Faturamento NNE'!$F$2:$F$707,'Infos Relatório'!$B93,'Faturamento NNE'!$AA$2:$AA$707,'Infos Relatório'!BQ$1)</f>
        <v>0</v>
      </c>
    </row>
    <row r="94" spans="2:74">
      <c r="B94" s="217" t="s">
        <v>139</v>
      </c>
      <c r="C94" s="541">
        <f>COUNTIFS('Faturamento NNE'!$E$2:$E$707,'Infos Relatório'!$B$84,'Faturamento NNE'!$F$2:$F$707,'Infos Relatório'!$B94,'Faturamento NNE'!$AA$2:$AA$707,'Infos Relatório'!C$1)</f>
        <v>0</v>
      </c>
      <c r="D94" s="542">
        <f>SUMIFS('Faturamento NNE'!$H$2:$H$707,'Faturamento NNE'!$E$2:$E$707,'Infos Relatório'!$B$84,'Faturamento NNE'!$F$2:$F$707,'Infos Relatório'!$B94,'Faturamento NNE'!$AA$2:$AA$707,'Infos Relatório'!C$1)</f>
        <v>0</v>
      </c>
      <c r="E94" s="543">
        <f>SUMIFS('Faturamento NNE'!$K$2:$K$707,'Faturamento NNE'!$E$2:$E$707,'Infos Relatório'!$B$84,'Faturamento NNE'!$F$2:$F$707,'Infos Relatório'!$B94,'Faturamento NNE'!$AA$2:$AA$707,'Infos Relatório'!C$1)</f>
        <v>0</v>
      </c>
      <c r="F94" s="544">
        <f>SUMIFS('Faturamento NNE'!$P$2:$P$707,'Faturamento NNE'!$E$2:$E$707,'Infos Relatório'!$B$84,'Faturamento NNE'!$F$2:$F$707,'Infos Relatório'!$B94,'Faturamento NNE'!$AA$2:$AA$707,'Infos Relatório'!C$1,'Faturamento NNE'!$U$2:$U$707,"Sim")+SUMIFS('Faturamento NNE'!$Q$2:$Q$707,'Faturamento NNE'!$E$2:$E$707,'Infos Relatório'!$B$84,'Faturamento NNE'!$F$2:$F$707,'Infos Relatório'!$B94,'Faturamento NNE'!$AA$2:$AA$707,'Infos Relatório'!C$1,'Faturamento NNE'!$U$2:$U$707,"Sim")</f>
        <v>0</v>
      </c>
      <c r="G94" s="283" t="e">
        <f t="shared" si="24"/>
        <v>#DIV/0!</v>
      </c>
      <c r="H94" s="545">
        <f>SUMIFS('Faturamento NNE'!$I$2:$I$707,'Faturamento NNE'!$E$2:$E$707,'Infos Relatório'!$B$84,'Faturamento NNE'!$F$2:$F$707,'Infos Relatório'!$B94,'Faturamento NNE'!$AA$2:$AA$707,'Infos Relatório'!C$1)</f>
        <v>0</v>
      </c>
      <c r="I94" s="541">
        <f>COUNTIFS('Faturamento NNE'!$E$2:$E$707,'Infos Relatório'!$B$84,'Faturamento NNE'!$F$2:$F$707,'Infos Relatório'!$B94,'Faturamento NNE'!$AA$2:$AA$707,'Infos Relatório'!I$1)</f>
        <v>0</v>
      </c>
      <c r="J94" s="542">
        <f>SUMIFS('Faturamento NNE'!$H$2:$H$707,'Faturamento NNE'!$E$2:$E$707,'Infos Relatório'!$B$84,'Faturamento NNE'!$F$2:$F$707,'Infos Relatório'!$B94,'Faturamento NNE'!$AA$2:$AA$707,'Infos Relatório'!I$1)</f>
        <v>0</v>
      </c>
      <c r="K94" s="543">
        <f>SUMIFS('Faturamento NNE'!$K$2:$K$707,'Faturamento NNE'!$E$2:$E$707,'Infos Relatório'!$B$84,'Faturamento NNE'!$F$2:$F$707,'Infos Relatório'!$B94,'Faturamento NNE'!$AA$2:$AA$707,'Infos Relatório'!I$1)</f>
        <v>0</v>
      </c>
      <c r="L94" s="544">
        <f>SUMIFS('Faturamento NNE'!$P$2:$P$707,'Faturamento NNE'!$E$2:$E$707,'Infos Relatório'!$B$84,'Faturamento NNE'!$F$2:$F$707,'Infos Relatório'!$B94,'Faturamento NNE'!$AA$2:$AA$707,'Infos Relatório'!I$1,'Faturamento NNE'!$U$2:$U$707,"Sim")+SUMIFS('Faturamento NNE'!$Q$2:$Q$707,'Faturamento NNE'!$E$2:$E$707,'Infos Relatório'!$B$84,'Faturamento NNE'!$F$2:$F$707,'Infos Relatório'!$B94,'Faturamento NNE'!$AA$2:$AA$707,'Infos Relatório'!I$1,'Faturamento NNE'!$U$2:$U$707,"Sim")</f>
        <v>0</v>
      </c>
      <c r="M94" s="283" t="e">
        <f t="shared" si="25"/>
        <v>#DIV/0!</v>
      </c>
      <c r="N94" s="545">
        <f>SUMIFS('Faturamento NNE'!$I$2:$I$707,'Faturamento NNE'!$E$2:$E$707,'Infos Relatório'!$B$84,'Faturamento NNE'!$F$2:$F$707,'Infos Relatório'!$B94,'Faturamento NNE'!$AA$2:$AA$707,'Infos Relatório'!I$1)</f>
        <v>0</v>
      </c>
      <c r="O94" s="541">
        <f>COUNTIFS('Faturamento NNE'!$E$2:$E$707,'Infos Relatório'!$B$84,'Faturamento NNE'!$F$2:$F$707,'Infos Relatório'!$B94,'Faturamento NNE'!$AA$2:$AA$707,'Infos Relatório'!O$1)</f>
        <v>0</v>
      </c>
      <c r="P94" s="542">
        <f>SUMIFS('Faturamento NNE'!$H$2:$H$707,'Faturamento NNE'!$E$2:$E$707,'Infos Relatório'!$B$84,'Faturamento NNE'!$F$2:$F$707,'Infos Relatório'!$B94,'Faturamento NNE'!$AA$2:$AA$707,'Infos Relatório'!O$1)</f>
        <v>0</v>
      </c>
      <c r="Q94" s="542">
        <f>SUMIFS('Faturamento NNE'!$K$2:$K$707,'Faturamento NNE'!$E$2:$E$707,'Infos Relatório'!$B$84,'Faturamento NNE'!$F$2:$F$707,'Infos Relatório'!$B94,'Faturamento NNE'!$AA$2:$AA$707,'Infos Relatório'!O$1)</f>
        <v>0</v>
      </c>
      <c r="R94" s="546">
        <f>SUMIFS('Faturamento NNE'!$P$2:$P$707,'Faturamento NNE'!$E$2:$E$707,'Infos Relatório'!$B$84,'Faturamento NNE'!$F$2:$F$707,'Infos Relatório'!$B94,'Faturamento NNE'!$AA$2:$AA$707,'Infos Relatório'!O$1,'Faturamento NNE'!$U$2:$U$707,"Sim")+SUMIFS('Faturamento NNE'!$Q$2:$Q$707,'Faturamento NNE'!$E$2:$E$707,'Infos Relatório'!$B$84,'Faturamento NNE'!$F$2:$F$707,'Infos Relatório'!$B94,'Faturamento NNE'!$AA$2:$AA$707,'Infos Relatório'!O$1,'Faturamento NNE'!$U$2:$U$707,"Sim")</f>
        <v>0</v>
      </c>
      <c r="S94" s="227" t="e">
        <f t="shared" si="26"/>
        <v>#DIV/0!</v>
      </c>
      <c r="T94" s="545">
        <f>SUMIFS('Faturamento NNE'!$I$2:$I$707,'Faturamento NNE'!$E$2:$E$707,'Infos Relatório'!$B$84,'Faturamento NNE'!$F$2:$F$707,'Infos Relatório'!$B94,'Faturamento NNE'!$AA$2:$AA$707,'Infos Relatório'!O$1)</f>
        <v>0</v>
      </c>
      <c r="U94" s="541">
        <f>COUNTIFS('Faturamento NNE'!$E$2:$E$707,'Infos Relatório'!$B$84,'Faturamento NNE'!$F$2:$F$707,'Infos Relatório'!$B94,'Faturamento NNE'!$AA$2:$AA$707,'Infos Relatório'!U$1)</f>
        <v>0</v>
      </c>
      <c r="V94" s="542">
        <f>SUMIFS('Faturamento NNE'!$H$2:$H$707,'Faturamento NNE'!$E$2:$E$707,'Infos Relatório'!$B$84,'Faturamento NNE'!$F$2:$F$707,'Infos Relatório'!$B94,'Faturamento NNE'!$AA$2:$AA$707,'Infos Relatório'!U$1)</f>
        <v>0</v>
      </c>
      <c r="W94" s="542">
        <f>SUMIFS('Faturamento NNE'!$K$2:$K$707,'Faturamento NNE'!$E$2:$E$707,'Infos Relatório'!$B$84,'Faturamento NNE'!$F$2:$F$707,'Infos Relatório'!$B94,'Faturamento NNE'!$AA$2:$AA$707,'Infos Relatório'!U$1)</f>
        <v>0</v>
      </c>
      <c r="X94" s="546">
        <f>SUMIFS('Faturamento NNE'!$P$2:$P$707,'Faturamento NNE'!$E$2:$E$707,'Infos Relatório'!$B$84,'Faturamento NNE'!$F$2:$F$707,'Infos Relatório'!$B94,'Faturamento NNE'!$AA$2:$AA$707,'Infos Relatório'!U$1,'Faturamento NNE'!$U$2:$U$707,"Sim")+SUMIFS('Faturamento NNE'!$Q$2:$Q$707,'Faturamento NNE'!$E$2:$E$707,'Infos Relatório'!$B$84,'Faturamento NNE'!$F$2:$F$707,'Infos Relatório'!$B94,'Faturamento NNE'!$AA$2:$AA$707,'Infos Relatório'!U$1,'Faturamento NNE'!$U$2:$U$707,"Sim")</f>
        <v>0</v>
      </c>
      <c r="Y94" s="227" t="e">
        <f t="shared" si="27"/>
        <v>#DIV/0!</v>
      </c>
      <c r="Z94" s="545">
        <f>SUMIFS('Faturamento NNE'!$I$2:$I$707,'Faturamento NNE'!$E$2:$E$707,'Infos Relatório'!$B$84,'Faturamento NNE'!$F$2:$F$707,'Infos Relatório'!$B94,'Faturamento NNE'!$AA$2:$AA$707,'Infos Relatório'!U$1)</f>
        <v>0</v>
      </c>
      <c r="AA94" s="541">
        <f>COUNTIFS('Faturamento NNE'!$E$2:$E$707,'Infos Relatório'!$B$84,'Faturamento NNE'!$F$2:$F$707,'Infos Relatório'!$B94,'Faturamento NNE'!$AA$2:$AA$707,'Infos Relatório'!AA$1)</f>
        <v>0</v>
      </c>
      <c r="AB94" s="542">
        <f>SUMIFS('Faturamento NNE'!$H$2:$H$707,'Faturamento NNE'!$E$2:$E$707,'Infos Relatório'!$B$84,'Faturamento NNE'!$F$2:$F$707,'Infos Relatório'!$B94,'Faturamento NNE'!$AA$2:$AA$707,'Infos Relatório'!AA$1)</f>
        <v>0</v>
      </c>
      <c r="AC94" s="542">
        <f>SUMIFS('Faturamento NNE'!$K$2:$K$707,'Faturamento NNE'!$E$2:$E$707,'Infos Relatório'!$B$84,'Faturamento NNE'!$F$2:$F$707,'Infos Relatório'!$B94,'Faturamento NNE'!$AA$2:$AA$707,'Infos Relatório'!AA$1)</f>
        <v>0</v>
      </c>
      <c r="AD94" s="546">
        <f>SUMIFS('Faturamento NNE'!$P$2:$P$707,'Faturamento NNE'!$E$2:$E$707,'Infos Relatório'!$B$84,'Faturamento NNE'!$F$2:$F$707,'Infos Relatório'!$B94,'Faturamento NNE'!$AA$2:$AA$707,'Infos Relatório'!AA$1,'Faturamento NNE'!$U$2:$U$707,"Sim")+SUMIFS('Faturamento NNE'!$Q$2:$Q$707,'Faturamento NNE'!$E$2:$E$707,'Infos Relatório'!$B$84,'Faturamento NNE'!$F$2:$F$707,'Infos Relatório'!$B94,'Faturamento NNE'!$AA$2:$AA$707,'Infos Relatório'!AA$1,'Faturamento NNE'!$U$2:$U$707,"Sim")</f>
        <v>0</v>
      </c>
      <c r="AE94" s="227" t="e">
        <f t="shared" si="28"/>
        <v>#DIV/0!</v>
      </c>
      <c r="AF94" s="545">
        <f>SUMIFS('Faturamento NNE'!$I$2:$I$707,'Faturamento NNE'!$E$2:$E$707,'Infos Relatório'!$B$84,'Faturamento NNE'!$F$2:$F$707,'Infos Relatório'!$B94,'Faturamento NNE'!$AA$2:$AA$707,'Infos Relatório'!AA$1)</f>
        <v>0</v>
      </c>
      <c r="AG94" s="541">
        <f>COUNTIFS('Faturamento NNE'!$E$2:$E$707,'Infos Relatório'!$B$84,'Faturamento NNE'!$F$2:$F$707,'Infos Relatório'!$B94,'Faturamento NNE'!$AA$2:$AA$707,'Infos Relatório'!AG$1)</f>
        <v>0</v>
      </c>
      <c r="AH94" s="542">
        <f>SUMIFS('Faturamento NNE'!$H$2:$H$707,'Faturamento NNE'!$E$2:$E$707,'Infos Relatório'!$B$84,'Faturamento NNE'!$F$2:$F$707,'Infos Relatório'!$B94,'Faturamento NNE'!$AA$2:$AA$707,'Infos Relatório'!AG$1)</f>
        <v>0</v>
      </c>
      <c r="AI94" s="542">
        <f>SUMIFS('Faturamento NNE'!$K$2:$K$707,'Faturamento NNE'!$E$2:$E$707,'Infos Relatório'!$B$84,'Faturamento NNE'!$F$2:$F$707,'Infos Relatório'!$B94,'Faturamento NNE'!$AA$2:$AA$707,'Infos Relatório'!AG$1)</f>
        <v>0</v>
      </c>
      <c r="AJ94" s="546">
        <f>SUMIFS('Faturamento NNE'!$P$2:$P$707,'Faturamento NNE'!$E$2:$E$707,'Infos Relatório'!$B$84,'Faturamento NNE'!$F$2:$F$707,'Infos Relatório'!$B94,'Faturamento NNE'!$AA$2:$AA$707,'Infos Relatório'!AG$1,'Faturamento NNE'!$U$2:$U$707,"Sim")+SUMIFS('Faturamento NNE'!$Q$2:$Q$707,'Faturamento NNE'!$E$2:$E$707,'Infos Relatório'!$B$84,'Faturamento NNE'!$F$2:$F$707,'Infos Relatório'!$B94,'Faturamento NNE'!$AA$2:$AA$707,'Infos Relatório'!AG$1,'Faturamento NNE'!$U$2:$U$707,"Sim")</f>
        <v>0</v>
      </c>
      <c r="AK94" s="227" t="e">
        <f t="shared" si="29"/>
        <v>#DIV/0!</v>
      </c>
      <c r="AL94" s="545">
        <f>SUMIFS('Faturamento NNE'!$I$2:$I$707,'Faturamento NNE'!$E$2:$E$707,'Infos Relatório'!$B$84,'Faturamento NNE'!$F$2:$F$707,'Infos Relatório'!$B94,'Faturamento NNE'!$AA$2:$AA$707,'Infos Relatório'!AG$1)</f>
        <v>0</v>
      </c>
      <c r="AM94" s="541">
        <f>COUNTIFS('Faturamento NNE'!$E$2:$E$707,'Infos Relatório'!$B$84,'Faturamento NNE'!$F$2:$F$707,'Infos Relatório'!$B94,'Faturamento NNE'!$AA$2:$AA$707,'Infos Relatório'!AM$1)</f>
        <v>0</v>
      </c>
      <c r="AN94" s="542">
        <f>SUMIFS('Faturamento NNE'!$H$2:$H$707,'Faturamento NNE'!$E$2:$E$707,'Infos Relatório'!$B$84,'Faturamento NNE'!$F$2:$F$707,'Infos Relatório'!$B94,'Faturamento NNE'!$AA$2:$AA$707,'Infos Relatório'!AM$1)</f>
        <v>0</v>
      </c>
      <c r="AO94" s="542">
        <f>SUMIFS('Faturamento NNE'!$K$2:$K$707,'Faturamento NNE'!$E$2:$E$707,'Infos Relatório'!$B$84,'Faturamento NNE'!$F$2:$F$707,'Infos Relatório'!$B94,'Faturamento NNE'!$AA$2:$AA$707,'Infos Relatório'!AM$1)</f>
        <v>0</v>
      </c>
      <c r="AP94" s="546">
        <f>SUMIFS('Faturamento NNE'!$P$2:$P$707,'Faturamento NNE'!$E$2:$E$707,'Infos Relatório'!$B$84,'Faturamento NNE'!$F$2:$F$707,'Infos Relatório'!$B94,'Faturamento NNE'!$AA$2:$AA$707,'Infos Relatório'!AM$1,'Faturamento NNE'!$U$2:$U$707,"Sim")+SUMIFS('Faturamento NNE'!$Q$2:$Q$707,'Faturamento NNE'!$E$2:$E$707,'Infos Relatório'!$B$84,'Faturamento NNE'!$F$2:$F$707,'Infos Relatório'!$B94,'Faturamento NNE'!$AA$2:$AA$707,'Infos Relatório'!AM$1,'Faturamento NNE'!$U$2:$U$707,"Sim")</f>
        <v>0</v>
      </c>
      <c r="AQ94" s="227" t="e">
        <f t="shared" si="30"/>
        <v>#DIV/0!</v>
      </c>
      <c r="AR94" s="545">
        <f>SUMIFS('Faturamento NNE'!$I$2:$I$707,'Faturamento NNE'!$E$2:$E$707,'Infos Relatório'!$B$84,'Faturamento NNE'!$F$2:$F$707,'Infos Relatório'!$B94,'Faturamento NNE'!$AA$2:$AA$707,'Infos Relatório'!AM$1)</f>
        <v>0</v>
      </c>
      <c r="AS94" s="541">
        <f>COUNTIFS('Faturamento NNE'!$E$2:$E$707,'Infos Relatório'!$B$84,'Faturamento NNE'!$F$2:$F$707,'Infos Relatório'!$B94,'Faturamento NNE'!$AA$2:$AA$707,'Infos Relatório'!AS$1)</f>
        <v>0</v>
      </c>
      <c r="AT94" s="542">
        <f>SUMIFS('Faturamento NNE'!$H$2:$H$707,'Faturamento NNE'!$E$2:$E$707,'Infos Relatório'!$B$84,'Faturamento NNE'!$F$2:$F$707,'Infos Relatório'!$B94,'Faturamento NNE'!$AA$2:$AA$707,'Infos Relatório'!AS$1)</f>
        <v>0</v>
      </c>
      <c r="AU94" s="542">
        <f>SUMIFS('Faturamento NNE'!$K$2:$K$707,'Faturamento NNE'!$E$2:$E$707,'Infos Relatório'!$B$84,'Faturamento NNE'!$F$2:$F$707,'Infos Relatório'!$B94,'Faturamento NNE'!$AA$2:$AA$707,'Infos Relatório'!AS$1)</f>
        <v>0</v>
      </c>
      <c r="AV94" s="546">
        <f>SUMIFS('Faturamento NNE'!$P$2:$P$707,'Faturamento NNE'!$E$2:$E$707,'Infos Relatório'!$B$84,'Faturamento NNE'!$F$2:$F$707,'Infos Relatório'!$B94,'Faturamento NNE'!$AA$2:$AA$707,'Infos Relatório'!AS$1,'Faturamento NNE'!$U$2:$U$707,"Sim")+SUMIFS('Faturamento NNE'!$Q$2:$Q$707,'Faturamento NNE'!$E$2:$E$707,'Infos Relatório'!$B$84,'Faturamento NNE'!$F$2:$F$707,'Infos Relatório'!$B94,'Faturamento NNE'!$AA$2:$AA$707,'Infos Relatório'!AS$1,'Faturamento NNE'!$U$2:$U$707,"Sim")</f>
        <v>0</v>
      </c>
      <c r="AW94" s="227" t="e">
        <f t="shared" si="31"/>
        <v>#DIV/0!</v>
      </c>
      <c r="AX94" s="545">
        <f>SUMIFS('Faturamento NNE'!$I$2:$I$707,'Faturamento NNE'!$E$2:$E$707,'Infos Relatório'!$B$84,'Faturamento NNE'!$F$2:$F$707,'Infos Relatório'!$B94,'Faturamento NNE'!$AA$2:$AA$707,'Infos Relatório'!AS$1)</f>
        <v>0</v>
      </c>
      <c r="AY94" s="541">
        <f>COUNTIFS('Faturamento NNE'!$E$2:$E$707,'Infos Relatório'!$B$84,'Faturamento NNE'!$F$2:$F$707,'Infos Relatório'!$B94,'Faturamento NNE'!$AA$2:$AA$707,'Infos Relatório'!AY$1)</f>
        <v>0</v>
      </c>
      <c r="AZ94" s="542">
        <f>SUMIFS('Faturamento NNE'!$H$2:$H$707,'Faturamento NNE'!$E$2:$E$707,'Infos Relatório'!$B$84,'Faturamento NNE'!$F$2:$F$707,'Infos Relatório'!$B94,'Faturamento NNE'!$AA$2:$AA$707,'Infos Relatório'!AY$1)</f>
        <v>0</v>
      </c>
      <c r="BA94" s="542">
        <f>SUMIFS('Faturamento NNE'!$K$2:$K$707,'Faturamento NNE'!$E$2:$E$707,'Infos Relatório'!$B$84,'Faturamento NNE'!$F$2:$F$707,'Infos Relatório'!$B94,'Faturamento NNE'!$AA$2:$AA$707,'Infos Relatório'!AY$1)</f>
        <v>0</v>
      </c>
      <c r="BB94" s="546">
        <f>SUMIFS('Faturamento NNE'!$P$2:$P$707,'Faturamento NNE'!$E$2:$E$707,'Infos Relatório'!$B$84,'Faturamento NNE'!$F$2:$F$707,'Infos Relatório'!$B94,'Faturamento NNE'!$AA$2:$AA$707,'Infos Relatório'!AY$1,'Faturamento NNE'!$U$2:$U$707,"Sim")+SUMIFS('Faturamento NNE'!$Q$2:$Q$707,'Faturamento NNE'!$E$2:$E$707,'Infos Relatório'!$B$84,'Faturamento NNE'!$F$2:$F$707,'Infos Relatório'!$B94,'Faturamento NNE'!$AA$2:$AA$707,'Infos Relatório'!AY$1,'Faturamento NNE'!$U$2:$U$707,"Sim")</f>
        <v>0</v>
      </c>
      <c r="BC94" s="227" t="e">
        <f t="shared" si="32"/>
        <v>#DIV/0!</v>
      </c>
      <c r="BD94" s="545">
        <f>SUMIFS('Faturamento NNE'!$I$2:$I$707,'Faturamento NNE'!$E$2:$E$707,'Infos Relatório'!$B$84,'Faturamento NNE'!$F$2:$F$707,'Infos Relatório'!$B94,'Faturamento NNE'!$AA$2:$AA$707,'Infos Relatório'!AY$1)</f>
        <v>0</v>
      </c>
      <c r="BE94" s="541">
        <f>COUNTIFS('Faturamento NNE'!$E$2:$E$707,'Infos Relatório'!$B$84,'Faturamento NNE'!$F$2:$F$707,'Infos Relatório'!$B94,'Faturamento NNE'!$AA$2:$AA$707,'Infos Relatório'!BE$1)</f>
        <v>0</v>
      </c>
      <c r="BF94" s="542">
        <f>SUMIFS('Faturamento NNE'!$H$2:$H$707,'Faturamento NNE'!$E$2:$E$707,'Infos Relatório'!$B$84,'Faturamento NNE'!$F$2:$F$707,'Infos Relatório'!$B94,'Faturamento NNE'!$AA$2:$AA$707,'Infos Relatório'!BE$1)</f>
        <v>0</v>
      </c>
      <c r="BG94" s="542">
        <f>SUMIFS('Faturamento NNE'!$K$2:$K$707,'Faturamento NNE'!$E$2:$E$707,'Infos Relatório'!$B$84,'Faturamento NNE'!$F$2:$F$707,'Infos Relatório'!$B94,'Faturamento NNE'!$AA$2:$AA$707,'Infos Relatório'!BE$1)</f>
        <v>0</v>
      </c>
      <c r="BH94" s="546">
        <f>SUMIFS('Faturamento NNE'!$P$2:$P$707,'Faturamento NNE'!$E$2:$E$707,'Infos Relatório'!$B$84,'Faturamento NNE'!$F$2:$F$707,'Infos Relatório'!$B94,'Faturamento NNE'!$AA$2:$AA$707,'Infos Relatório'!BE$1,'Faturamento NNE'!$U$2:$U$707,"Sim")+SUMIFS('Faturamento NNE'!$Q$2:$Q$707,'Faturamento NNE'!$E$2:$E$707,'Infos Relatório'!$B$84,'Faturamento NNE'!$F$2:$F$707,'Infos Relatório'!$B94,'Faturamento NNE'!$AA$2:$AA$707,'Infos Relatório'!BE$1,'Faturamento NNE'!$U$2:$U$707,"Sim")</f>
        <v>0</v>
      </c>
      <c r="BI94" s="227" t="e">
        <f t="shared" si="33"/>
        <v>#DIV/0!</v>
      </c>
      <c r="BJ94" s="545">
        <f>SUMIFS('Faturamento NNE'!$I$2:$I$707,'Faturamento NNE'!$E$2:$E$707,'Infos Relatório'!$B$84,'Faturamento NNE'!$F$2:$F$707,'Infos Relatório'!$B94,'Faturamento NNE'!$AA$2:$AA$707,'Infos Relatório'!BE$1)</f>
        <v>0</v>
      </c>
      <c r="BK94" s="541">
        <f>COUNTIFS('Faturamento NNE'!$E$2:$E$707,'Infos Relatório'!$B$84,'Faturamento NNE'!$F$2:$F$707,'Infos Relatório'!$B94,'Faturamento NNE'!$AA$2:$AA$707,'Infos Relatório'!BK$1)</f>
        <v>0</v>
      </c>
      <c r="BL94" s="542">
        <f>SUMIFS('Faturamento NNE'!$H$2:$H$707,'Faturamento NNE'!$E$2:$E$707,'Infos Relatório'!$B$84,'Faturamento NNE'!$F$2:$F$707,'Infos Relatório'!$B94,'Faturamento NNE'!$AA$2:$AA$707,'Infos Relatório'!BK$1)</f>
        <v>0</v>
      </c>
      <c r="BM94" s="542">
        <f>SUMIFS('Faturamento NNE'!$K$2:$K$707,'Faturamento NNE'!$E$2:$E$707,'Infos Relatório'!$B$84,'Faturamento NNE'!$F$2:$F$707,'Infos Relatório'!$B94,'Faturamento NNE'!$AA$2:$AA$707,'Infos Relatório'!BK$1)</f>
        <v>0</v>
      </c>
      <c r="BN94" s="546">
        <f>SUMIFS('Faturamento NNE'!$P$2:$P$707,'Faturamento NNE'!$E$2:$E$707,'Infos Relatório'!$B$84,'Faturamento NNE'!$F$2:$F$707,'Infos Relatório'!$B94,'Faturamento NNE'!$AA$2:$AA$707,'Infos Relatório'!BK$1,'Faturamento NNE'!$U$2:$U$707,"Sim")+SUMIFS('Faturamento NNE'!$Q$2:$Q$707,'Faturamento NNE'!$E$2:$E$707,'Infos Relatório'!$B$84,'Faturamento NNE'!$F$2:$F$707,'Infos Relatório'!$B94,'Faturamento NNE'!$AA$2:$AA$707,'Infos Relatório'!BK$1,'Faturamento NNE'!$U$2:$U$707,"Sim")</f>
        <v>0</v>
      </c>
      <c r="BO94" s="227" t="e">
        <f t="shared" si="34"/>
        <v>#DIV/0!</v>
      </c>
      <c r="BP94" s="545">
        <f>SUMIFS('Faturamento NNE'!$I$2:$I$707,'Faturamento NNE'!$E$2:$E$707,'Infos Relatório'!$B$84,'Faturamento NNE'!$F$2:$F$707,'Infos Relatório'!$B94,'Faturamento NNE'!$AA$2:$AA$707,'Infos Relatório'!BK$1)</f>
        <v>0</v>
      </c>
      <c r="BQ94" s="541">
        <f>COUNTIFS('Faturamento NNE'!$E$2:$E$707,'Infos Relatório'!$B$84,'Faturamento NNE'!$F$2:$F$707,'Infos Relatório'!$B94,'Faturamento NNE'!$AA$2:$AA$707,'Infos Relatório'!BQ$1)</f>
        <v>0</v>
      </c>
      <c r="BR94" s="542">
        <f>SUMIFS('Faturamento NNE'!$H$2:$H$707,'Faturamento NNE'!$E$2:$E$707,'Infos Relatório'!$B$84,'Faturamento NNE'!$F$2:$F$707,'Infos Relatório'!$B94,'Faturamento NNE'!$AA$2:$AA$707,'Infos Relatório'!BQ$1)</f>
        <v>0</v>
      </c>
      <c r="BS94" s="542">
        <f>SUMIFS('Faturamento NNE'!$K$2:$K$707,'Faturamento NNE'!$E$2:$E$707,'Infos Relatório'!$B$84,'Faturamento NNE'!$F$2:$F$707,'Infos Relatório'!$B94,'Faturamento NNE'!$AA$2:$AA$707,'Infos Relatório'!BQ$1)</f>
        <v>0</v>
      </c>
      <c r="BT94" s="546">
        <f>SUMIFS('Faturamento NNE'!$P$2:$P$707,'Faturamento NNE'!$E$2:$E$707,'Infos Relatório'!$B$84,'Faturamento NNE'!$F$2:$F$707,'Infos Relatório'!$B94,'Faturamento NNE'!$AA$2:$AA$707,'Infos Relatório'!BQ$1,'Faturamento NNE'!$U$2:$U$707,"Sim")+SUMIFS('Faturamento NNE'!$Q$2:$Q$707,'Faturamento NNE'!$E$2:$E$707,'Infos Relatório'!$B$84,'Faturamento NNE'!$F$2:$F$707,'Infos Relatório'!$B94,'Faturamento NNE'!$AA$2:$AA$707,'Infos Relatório'!BQ$1,'Faturamento NNE'!$U$2:$U$707,"Sim")</f>
        <v>0</v>
      </c>
      <c r="BU94" s="227" t="e">
        <f t="shared" si="35"/>
        <v>#DIV/0!</v>
      </c>
      <c r="BV94" s="545">
        <f>SUMIFS('Faturamento NNE'!$I$2:$I$707,'Faturamento NNE'!$E$2:$E$707,'Infos Relatório'!$B$84,'Faturamento NNE'!$F$2:$F$707,'Infos Relatório'!$B94,'Faturamento NNE'!$AA$2:$AA$707,'Infos Relatório'!BQ$1)</f>
        <v>0</v>
      </c>
    </row>
    <row r="95" spans="2:74">
      <c r="B95" s="217" t="s">
        <v>140</v>
      </c>
      <c r="C95" s="541">
        <f>COUNTIFS('Faturamento NNE'!$E$2:$E$707,'Infos Relatório'!$B$84,'Faturamento NNE'!$F$2:$F$707,'Infos Relatório'!$B95,'Faturamento NNE'!$AA$2:$AA$707,'Infos Relatório'!C$1)</f>
        <v>0</v>
      </c>
      <c r="D95" s="542">
        <f>SUMIFS('Faturamento NNE'!$H$2:$H$707,'Faturamento NNE'!$E$2:$E$707,'Infos Relatório'!$B$84,'Faturamento NNE'!$F$2:$F$707,'Infos Relatório'!$B95,'Faturamento NNE'!$AA$2:$AA$707,'Infos Relatório'!C$1)</f>
        <v>0</v>
      </c>
      <c r="E95" s="543">
        <f>SUMIFS('Faturamento NNE'!$K$2:$K$707,'Faturamento NNE'!$E$2:$E$707,'Infos Relatório'!$B$84,'Faturamento NNE'!$F$2:$F$707,'Infos Relatório'!$B95,'Faturamento NNE'!$AA$2:$AA$707,'Infos Relatório'!C$1)</f>
        <v>0</v>
      </c>
      <c r="F95" s="544">
        <f>SUMIFS('Faturamento NNE'!$P$2:$P$707,'Faturamento NNE'!$E$2:$E$707,'Infos Relatório'!$B$84,'Faturamento NNE'!$F$2:$F$707,'Infos Relatório'!$B95,'Faturamento NNE'!$AA$2:$AA$707,'Infos Relatório'!C$1,'Faturamento NNE'!$U$2:$U$707,"Sim")+SUMIFS('Faturamento NNE'!$Q$2:$Q$707,'Faturamento NNE'!$E$2:$E$707,'Infos Relatório'!$B$84,'Faturamento NNE'!$F$2:$F$707,'Infos Relatório'!$B95,'Faturamento NNE'!$AA$2:$AA$707,'Infos Relatório'!C$1,'Faturamento NNE'!$U$2:$U$707,"Sim")</f>
        <v>0</v>
      </c>
      <c r="G95" s="283" t="e">
        <f t="shared" si="24"/>
        <v>#DIV/0!</v>
      </c>
      <c r="H95" s="545">
        <f>SUMIFS('Faturamento NNE'!$I$2:$I$707,'Faturamento NNE'!$E$2:$E$707,'Infos Relatório'!$B$84,'Faturamento NNE'!$F$2:$F$707,'Infos Relatório'!$B95,'Faturamento NNE'!$AA$2:$AA$707,'Infos Relatório'!C$1)</f>
        <v>0</v>
      </c>
      <c r="I95" s="541">
        <f>COUNTIFS('Faturamento NNE'!$E$2:$E$707,'Infos Relatório'!$B$84,'Faturamento NNE'!$F$2:$F$707,'Infos Relatório'!$B95,'Faturamento NNE'!$AA$2:$AA$707,'Infos Relatório'!I$1)</f>
        <v>0</v>
      </c>
      <c r="J95" s="542">
        <f>SUMIFS('Faturamento NNE'!$H$2:$H$707,'Faturamento NNE'!$E$2:$E$707,'Infos Relatório'!$B$84,'Faturamento NNE'!$F$2:$F$707,'Infos Relatório'!$B95,'Faturamento NNE'!$AA$2:$AA$707,'Infos Relatório'!I$1)</f>
        <v>0</v>
      </c>
      <c r="K95" s="543">
        <f>SUMIFS('Faturamento NNE'!$K$2:$K$707,'Faturamento NNE'!$E$2:$E$707,'Infos Relatório'!$B$84,'Faturamento NNE'!$F$2:$F$707,'Infos Relatório'!$B95,'Faturamento NNE'!$AA$2:$AA$707,'Infos Relatório'!I$1)</f>
        <v>0</v>
      </c>
      <c r="L95" s="544">
        <f>SUMIFS('Faturamento NNE'!$P$2:$P$707,'Faturamento NNE'!$E$2:$E$707,'Infos Relatório'!$B$84,'Faturamento NNE'!$F$2:$F$707,'Infos Relatório'!$B95,'Faturamento NNE'!$AA$2:$AA$707,'Infos Relatório'!I$1,'Faturamento NNE'!$U$2:$U$707,"Sim")+SUMIFS('Faturamento NNE'!$Q$2:$Q$707,'Faturamento NNE'!$E$2:$E$707,'Infos Relatório'!$B$84,'Faturamento NNE'!$F$2:$F$707,'Infos Relatório'!$B95,'Faturamento NNE'!$AA$2:$AA$707,'Infos Relatório'!I$1,'Faturamento NNE'!$U$2:$U$707,"Sim")</f>
        <v>0</v>
      </c>
      <c r="M95" s="283" t="e">
        <f t="shared" si="25"/>
        <v>#DIV/0!</v>
      </c>
      <c r="N95" s="545">
        <f>SUMIFS('Faturamento NNE'!$I$2:$I$707,'Faturamento NNE'!$E$2:$E$707,'Infos Relatório'!$B$84,'Faturamento NNE'!$F$2:$F$707,'Infos Relatório'!$B95,'Faturamento NNE'!$AA$2:$AA$707,'Infos Relatório'!I$1)</f>
        <v>0</v>
      </c>
      <c r="O95" s="541">
        <f>COUNTIFS('Faturamento NNE'!$E$2:$E$707,'Infos Relatório'!$B$84,'Faturamento NNE'!$F$2:$F$707,'Infos Relatório'!$B95,'Faturamento NNE'!$AA$2:$AA$707,'Infos Relatório'!O$1)</f>
        <v>0</v>
      </c>
      <c r="P95" s="542">
        <f>SUMIFS('Faturamento NNE'!$H$2:$H$707,'Faturamento NNE'!$E$2:$E$707,'Infos Relatório'!$B$84,'Faturamento NNE'!$F$2:$F$707,'Infos Relatório'!$B95,'Faturamento NNE'!$AA$2:$AA$707,'Infos Relatório'!O$1)</f>
        <v>0</v>
      </c>
      <c r="Q95" s="542">
        <f>SUMIFS('Faturamento NNE'!$K$2:$K$707,'Faturamento NNE'!$E$2:$E$707,'Infos Relatório'!$B$84,'Faturamento NNE'!$F$2:$F$707,'Infos Relatório'!$B95,'Faturamento NNE'!$AA$2:$AA$707,'Infos Relatório'!O$1)</f>
        <v>0</v>
      </c>
      <c r="R95" s="546">
        <f>SUMIFS('Faturamento NNE'!$P$2:$P$707,'Faturamento NNE'!$E$2:$E$707,'Infos Relatório'!$B$84,'Faturamento NNE'!$F$2:$F$707,'Infos Relatório'!$B95,'Faturamento NNE'!$AA$2:$AA$707,'Infos Relatório'!O$1,'Faturamento NNE'!$U$2:$U$707,"Sim")+SUMIFS('Faturamento NNE'!$Q$2:$Q$707,'Faturamento NNE'!$E$2:$E$707,'Infos Relatório'!$B$84,'Faturamento NNE'!$F$2:$F$707,'Infos Relatório'!$B95,'Faturamento NNE'!$AA$2:$AA$707,'Infos Relatório'!O$1,'Faturamento NNE'!$U$2:$U$707,"Sim")</f>
        <v>0</v>
      </c>
      <c r="S95" s="227" t="e">
        <f t="shared" si="26"/>
        <v>#DIV/0!</v>
      </c>
      <c r="T95" s="545">
        <f>SUMIFS('Faturamento NNE'!$I$2:$I$707,'Faturamento NNE'!$E$2:$E$707,'Infos Relatório'!$B$84,'Faturamento NNE'!$F$2:$F$707,'Infos Relatório'!$B95,'Faturamento NNE'!$AA$2:$AA$707,'Infos Relatório'!O$1)</f>
        <v>0</v>
      </c>
      <c r="U95" s="541">
        <f>COUNTIFS('Faturamento NNE'!$E$2:$E$707,'Infos Relatório'!$B$84,'Faturamento NNE'!$F$2:$F$707,'Infos Relatório'!$B95,'Faturamento NNE'!$AA$2:$AA$707,'Infos Relatório'!U$1)</f>
        <v>0</v>
      </c>
      <c r="V95" s="542">
        <f>SUMIFS('Faturamento NNE'!$H$2:$H$707,'Faturamento NNE'!$E$2:$E$707,'Infos Relatório'!$B$84,'Faturamento NNE'!$F$2:$F$707,'Infos Relatório'!$B95,'Faturamento NNE'!$AA$2:$AA$707,'Infos Relatório'!U$1)</f>
        <v>0</v>
      </c>
      <c r="W95" s="542">
        <f>SUMIFS('Faturamento NNE'!$K$2:$K$707,'Faturamento NNE'!$E$2:$E$707,'Infos Relatório'!$B$84,'Faturamento NNE'!$F$2:$F$707,'Infos Relatório'!$B95,'Faturamento NNE'!$AA$2:$AA$707,'Infos Relatório'!U$1)</f>
        <v>0</v>
      </c>
      <c r="X95" s="546">
        <f>SUMIFS('Faturamento NNE'!$P$2:$P$707,'Faturamento NNE'!$E$2:$E$707,'Infos Relatório'!$B$84,'Faturamento NNE'!$F$2:$F$707,'Infos Relatório'!$B95,'Faturamento NNE'!$AA$2:$AA$707,'Infos Relatório'!U$1,'Faturamento NNE'!$U$2:$U$707,"Sim")+SUMIFS('Faturamento NNE'!$Q$2:$Q$707,'Faturamento NNE'!$E$2:$E$707,'Infos Relatório'!$B$84,'Faturamento NNE'!$F$2:$F$707,'Infos Relatório'!$B95,'Faturamento NNE'!$AA$2:$AA$707,'Infos Relatório'!U$1,'Faturamento NNE'!$U$2:$U$707,"Sim")</f>
        <v>0</v>
      </c>
      <c r="Y95" s="227" t="e">
        <f t="shared" si="27"/>
        <v>#DIV/0!</v>
      </c>
      <c r="Z95" s="545">
        <f>SUMIFS('Faturamento NNE'!$I$2:$I$707,'Faturamento NNE'!$E$2:$E$707,'Infos Relatório'!$B$84,'Faturamento NNE'!$F$2:$F$707,'Infos Relatório'!$B95,'Faturamento NNE'!$AA$2:$AA$707,'Infos Relatório'!U$1)</f>
        <v>0</v>
      </c>
      <c r="AA95" s="541">
        <f>COUNTIFS('Faturamento NNE'!$E$2:$E$707,'Infos Relatório'!$B$84,'Faturamento NNE'!$F$2:$F$707,'Infos Relatório'!$B95,'Faturamento NNE'!$AA$2:$AA$707,'Infos Relatório'!AA$1)</f>
        <v>0</v>
      </c>
      <c r="AB95" s="542">
        <f>SUMIFS('Faturamento NNE'!$H$2:$H$707,'Faturamento NNE'!$E$2:$E$707,'Infos Relatório'!$B$84,'Faturamento NNE'!$F$2:$F$707,'Infos Relatório'!$B95,'Faturamento NNE'!$AA$2:$AA$707,'Infos Relatório'!AA$1)</f>
        <v>0</v>
      </c>
      <c r="AC95" s="542">
        <f>SUMIFS('Faturamento NNE'!$K$2:$K$707,'Faturamento NNE'!$E$2:$E$707,'Infos Relatório'!$B$84,'Faturamento NNE'!$F$2:$F$707,'Infos Relatório'!$B95,'Faturamento NNE'!$AA$2:$AA$707,'Infos Relatório'!AA$1)</f>
        <v>0</v>
      </c>
      <c r="AD95" s="546">
        <f>SUMIFS('Faturamento NNE'!$P$2:$P$707,'Faturamento NNE'!$E$2:$E$707,'Infos Relatório'!$B$84,'Faturamento NNE'!$F$2:$F$707,'Infos Relatório'!$B95,'Faturamento NNE'!$AA$2:$AA$707,'Infos Relatório'!AA$1,'Faturamento NNE'!$U$2:$U$707,"Sim")+SUMIFS('Faturamento NNE'!$Q$2:$Q$707,'Faturamento NNE'!$E$2:$E$707,'Infos Relatório'!$B$84,'Faturamento NNE'!$F$2:$F$707,'Infos Relatório'!$B95,'Faturamento NNE'!$AA$2:$AA$707,'Infos Relatório'!AA$1,'Faturamento NNE'!$U$2:$U$707,"Sim")</f>
        <v>0</v>
      </c>
      <c r="AE95" s="227" t="e">
        <f t="shared" si="28"/>
        <v>#DIV/0!</v>
      </c>
      <c r="AF95" s="545">
        <f>SUMIFS('Faturamento NNE'!$I$2:$I$707,'Faturamento NNE'!$E$2:$E$707,'Infos Relatório'!$B$84,'Faturamento NNE'!$F$2:$F$707,'Infos Relatório'!$B95,'Faturamento NNE'!$AA$2:$AA$707,'Infos Relatório'!AA$1)</f>
        <v>0</v>
      </c>
      <c r="AG95" s="541">
        <f>COUNTIFS('Faturamento NNE'!$E$2:$E$707,'Infos Relatório'!$B$84,'Faturamento NNE'!$F$2:$F$707,'Infos Relatório'!$B95,'Faturamento NNE'!$AA$2:$AA$707,'Infos Relatório'!AG$1)</f>
        <v>0</v>
      </c>
      <c r="AH95" s="542">
        <f>SUMIFS('Faturamento NNE'!$H$2:$H$707,'Faturamento NNE'!$E$2:$E$707,'Infos Relatório'!$B$84,'Faturamento NNE'!$F$2:$F$707,'Infos Relatório'!$B95,'Faturamento NNE'!$AA$2:$AA$707,'Infos Relatório'!AG$1)</f>
        <v>0</v>
      </c>
      <c r="AI95" s="542">
        <f>SUMIFS('Faturamento NNE'!$K$2:$K$707,'Faturamento NNE'!$E$2:$E$707,'Infos Relatório'!$B$84,'Faturamento NNE'!$F$2:$F$707,'Infos Relatório'!$B95,'Faturamento NNE'!$AA$2:$AA$707,'Infos Relatório'!AG$1)</f>
        <v>0</v>
      </c>
      <c r="AJ95" s="546">
        <f>SUMIFS('Faturamento NNE'!$P$2:$P$707,'Faturamento NNE'!$E$2:$E$707,'Infos Relatório'!$B$84,'Faturamento NNE'!$F$2:$F$707,'Infos Relatório'!$B95,'Faturamento NNE'!$AA$2:$AA$707,'Infos Relatório'!AG$1,'Faturamento NNE'!$U$2:$U$707,"Sim")+SUMIFS('Faturamento NNE'!$Q$2:$Q$707,'Faturamento NNE'!$E$2:$E$707,'Infos Relatório'!$B$84,'Faturamento NNE'!$F$2:$F$707,'Infos Relatório'!$B95,'Faturamento NNE'!$AA$2:$AA$707,'Infos Relatório'!AG$1,'Faturamento NNE'!$U$2:$U$707,"Sim")</f>
        <v>0</v>
      </c>
      <c r="AK95" s="227" t="e">
        <f t="shared" si="29"/>
        <v>#DIV/0!</v>
      </c>
      <c r="AL95" s="545">
        <f>SUMIFS('Faturamento NNE'!$I$2:$I$707,'Faturamento NNE'!$E$2:$E$707,'Infos Relatório'!$B$84,'Faturamento NNE'!$F$2:$F$707,'Infos Relatório'!$B95,'Faturamento NNE'!$AA$2:$AA$707,'Infos Relatório'!AG$1)</f>
        <v>0</v>
      </c>
      <c r="AM95" s="541">
        <f>COUNTIFS('Faturamento NNE'!$E$2:$E$707,'Infos Relatório'!$B$84,'Faturamento NNE'!$F$2:$F$707,'Infos Relatório'!$B95,'Faturamento NNE'!$AA$2:$AA$707,'Infos Relatório'!AM$1)</f>
        <v>0</v>
      </c>
      <c r="AN95" s="542">
        <f>SUMIFS('Faturamento NNE'!$H$2:$H$707,'Faturamento NNE'!$E$2:$E$707,'Infos Relatório'!$B$84,'Faturamento NNE'!$F$2:$F$707,'Infos Relatório'!$B95,'Faturamento NNE'!$AA$2:$AA$707,'Infos Relatório'!AM$1)</f>
        <v>0</v>
      </c>
      <c r="AO95" s="542">
        <f>SUMIFS('Faturamento NNE'!$K$2:$K$707,'Faturamento NNE'!$E$2:$E$707,'Infos Relatório'!$B$84,'Faturamento NNE'!$F$2:$F$707,'Infos Relatório'!$B95,'Faturamento NNE'!$AA$2:$AA$707,'Infos Relatório'!AM$1)</f>
        <v>0</v>
      </c>
      <c r="AP95" s="546">
        <f>SUMIFS('Faturamento NNE'!$P$2:$P$707,'Faturamento NNE'!$E$2:$E$707,'Infos Relatório'!$B$84,'Faturamento NNE'!$F$2:$F$707,'Infos Relatório'!$B95,'Faturamento NNE'!$AA$2:$AA$707,'Infos Relatório'!AM$1,'Faturamento NNE'!$U$2:$U$707,"Sim")+SUMIFS('Faturamento NNE'!$Q$2:$Q$707,'Faturamento NNE'!$E$2:$E$707,'Infos Relatório'!$B$84,'Faturamento NNE'!$F$2:$F$707,'Infos Relatório'!$B95,'Faturamento NNE'!$AA$2:$AA$707,'Infos Relatório'!AM$1,'Faturamento NNE'!$U$2:$U$707,"Sim")</f>
        <v>0</v>
      </c>
      <c r="AQ95" s="227" t="e">
        <f t="shared" si="30"/>
        <v>#DIV/0!</v>
      </c>
      <c r="AR95" s="545">
        <f>SUMIFS('Faturamento NNE'!$I$2:$I$707,'Faturamento NNE'!$E$2:$E$707,'Infos Relatório'!$B$84,'Faturamento NNE'!$F$2:$F$707,'Infos Relatório'!$B95,'Faturamento NNE'!$AA$2:$AA$707,'Infos Relatório'!AM$1)</f>
        <v>0</v>
      </c>
      <c r="AS95" s="541">
        <f>COUNTIFS('Faturamento NNE'!$E$2:$E$707,'Infos Relatório'!$B$84,'Faturamento NNE'!$F$2:$F$707,'Infos Relatório'!$B95,'Faturamento NNE'!$AA$2:$AA$707,'Infos Relatório'!AS$1)</f>
        <v>0</v>
      </c>
      <c r="AT95" s="542">
        <f>SUMIFS('Faturamento NNE'!$H$2:$H$707,'Faturamento NNE'!$E$2:$E$707,'Infos Relatório'!$B$84,'Faturamento NNE'!$F$2:$F$707,'Infos Relatório'!$B95,'Faturamento NNE'!$AA$2:$AA$707,'Infos Relatório'!AS$1)</f>
        <v>0</v>
      </c>
      <c r="AU95" s="542">
        <f>SUMIFS('Faturamento NNE'!$K$2:$K$707,'Faturamento NNE'!$E$2:$E$707,'Infos Relatório'!$B$84,'Faturamento NNE'!$F$2:$F$707,'Infos Relatório'!$B95,'Faturamento NNE'!$AA$2:$AA$707,'Infos Relatório'!AS$1)</f>
        <v>0</v>
      </c>
      <c r="AV95" s="546">
        <f>SUMIFS('Faturamento NNE'!$P$2:$P$707,'Faturamento NNE'!$E$2:$E$707,'Infos Relatório'!$B$84,'Faturamento NNE'!$F$2:$F$707,'Infos Relatório'!$B95,'Faturamento NNE'!$AA$2:$AA$707,'Infos Relatório'!AS$1,'Faturamento NNE'!$U$2:$U$707,"Sim")+SUMIFS('Faturamento NNE'!$Q$2:$Q$707,'Faturamento NNE'!$E$2:$E$707,'Infos Relatório'!$B$84,'Faturamento NNE'!$F$2:$F$707,'Infos Relatório'!$B95,'Faturamento NNE'!$AA$2:$AA$707,'Infos Relatório'!AS$1,'Faturamento NNE'!$U$2:$U$707,"Sim")</f>
        <v>0</v>
      </c>
      <c r="AW95" s="227" t="e">
        <f t="shared" si="31"/>
        <v>#DIV/0!</v>
      </c>
      <c r="AX95" s="545">
        <f>SUMIFS('Faturamento NNE'!$I$2:$I$707,'Faturamento NNE'!$E$2:$E$707,'Infos Relatório'!$B$84,'Faturamento NNE'!$F$2:$F$707,'Infos Relatório'!$B95,'Faturamento NNE'!$AA$2:$AA$707,'Infos Relatório'!AS$1)</f>
        <v>0</v>
      </c>
      <c r="AY95" s="541">
        <f>COUNTIFS('Faturamento NNE'!$E$2:$E$707,'Infos Relatório'!$B$84,'Faturamento NNE'!$F$2:$F$707,'Infos Relatório'!$B95,'Faturamento NNE'!$AA$2:$AA$707,'Infos Relatório'!AY$1)</f>
        <v>0</v>
      </c>
      <c r="AZ95" s="542">
        <f>SUMIFS('Faturamento NNE'!$H$2:$H$707,'Faturamento NNE'!$E$2:$E$707,'Infos Relatório'!$B$84,'Faturamento NNE'!$F$2:$F$707,'Infos Relatório'!$B95,'Faturamento NNE'!$AA$2:$AA$707,'Infos Relatório'!AY$1)</f>
        <v>0</v>
      </c>
      <c r="BA95" s="542">
        <f>SUMIFS('Faturamento NNE'!$K$2:$K$707,'Faturamento NNE'!$E$2:$E$707,'Infos Relatório'!$B$84,'Faturamento NNE'!$F$2:$F$707,'Infos Relatório'!$B95,'Faturamento NNE'!$AA$2:$AA$707,'Infos Relatório'!AY$1)</f>
        <v>0</v>
      </c>
      <c r="BB95" s="546">
        <f>SUMIFS('Faturamento NNE'!$P$2:$P$707,'Faturamento NNE'!$E$2:$E$707,'Infos Relatório'!$B$84,'Faturamento NNE'!$F$2:$F$707,'Infos Relatório'!$B95,'Faturamento NNE'!$AA$2:$AA$707,'Infos Relatório'!AY$1,'Faturamento NNE'!$U$2:$U$707,"Sim")+SUMIFS('Faturamento NNE'!$Q$2:$Q$707,'Faturamento NNE'!$E$2:$E$707,'Infos Relatório'!$B$84,'Faturamento NNE'!$F$2:$F$707,'Infos Relatório'!$B95,'Faturamento NNE'!$AA$2:$AA$707,'Infos Relatório'!AY$1,'Faturamento NNE'!$U$2:$U$707,"Sim")</f>
        <v>0</v>
      </c>
      <c r="BC95" s="227" t="e">
        <f t="shared" si="32"/>
        <v>#DIV/0!</v>
      </c>
      <c r="BD95" s="545">
        <f>SUMIFS('Faturamento NNE'!$I$2:$I$707,'Faturamento NNE'!$E$2:$E$707,'Infos Relatório'!$B$84,'Faturamento NNE'!$F$2:$F$707,'Infos Relatório'!$B95,'Faturamento NNE'!$AA$2:$AA$707,'Infos Relatório'!AY$1)</f>
        <v>0</v>
      </c>
      <c r="BE95" s="541">
        <f>COUNTIFS('Faturamento NNE'!$E$2:$E$707,'Infos Relatório'!$B$84,'Faturamento NNE'!$F$2:$F$707,'Infos Relatório'!$B95,'Faturamento NNE'!$AA$2:$AA$707,'Infos Relatório'!BE$1)</f>
        <v>0</v>
      </c>
      <c r="BF95" s="542">
        <f>SUMIFS('Faturamento NNE'!$H$2:$H$707,'Faturamento NNE'!$E$2:$E$707,'Infos Relatório'!$B$84,'Faturamento NNE'!$F$2:$F$707,'Infos Relatório'!$B95,'Faturamento NNE'!$AA$2:$AA$707,'Infos Relatório'!BE$1)</f>
        <v>0</v>
      </c>
      <c r="BG95" s="542">
        <f>SUMIFS('Faturamento NNE'!$K$2:$K$707,'Faturamento NNE'!$E$2:$E$707,'Infos Relatório'!$B$84,'Faturamento NNE'!$F$2:$F$707,'Infos Relatório'!$B95,'Faturamento NNE'!$AA$2:$AA$707,'Infos Relatório'!BE$1)</f>
        <v>0</v>
      </c>
      <c r="BH95" s="546">
        <f>SUMIFS('Faturamento NNE'!$P$2:$P$707,'Faturamento NNE'!$E$2:$E$707,'Infos Relatório'!$B$84,'Faturamento NNE'!$F$2:$F$707,'Infos Relatório'!$B95,'Faturamento NNE'!$AA$2:$AA$707,'Infos Relatório'!BE$1,'Faturamento NNE'!$U$2:$U$707,"Sim")+SUMIFS('Faturamento NNE'!$Q$2:$Q$707,'Faturamento NNE'!$E$2:$E$707,'Infos Relatório'!$B$84,'Faturamento NNE'!$F$2:$F$707,'Infos Relatório'!$B95,'Faturamento NNE'!$AA$2:$AA$707,'Infos Relatório'!BE$1,'Faturamento NNE'!$U$2:$U$707,"Sim")</f>
        <v>0</v>
      </c>
      <c r="BI95" s="227" t="e">
        <f t="shared" si="33"/>
        <v>#DIV/0!</v>
      </c>
      <c r="BJ95" s="545">
        <f>SUMIFS('Faturamento NNE'!$I$2:$I$707,'Faturamento NNE'!$E$2:$E$707,'Infos Relatório'!$B$84,'Faturamento NNE'!$F$2:$F$707,'Infos Relatório'!$B95,'Faturamento NNE'!$AA$2:$AA$707,'Infos Relatório'!BE$1)</f>
        <v>0</v>
      </c>
      <c r="BK95" s="541">
        <f>COUNTIFS('Faturamento NNE'!$E$2:$E$707,'Infos Relatório'!$B$84,'Faturamento NNE'!$F$2:$F$707,'Infos Relatório'!$B95,'Faturamento NNE'!$AA$2:$AA$707,'Infos Relatório'!BK$1)</f>
        <v>0</v>
      </c>
      <c r="BL95" s="542">
        <f>SUMIFS('Faturamento NNE'!$H$2:$H$707,'Faturamento NNE'!$E$2:$E$707,'Infos Relatório'!$B$84,'Faturamento NNE'!$F$2:$F$707,'Infos Relatório'!$B95,'Faturamento NNE'!$AA$2:$AA$707,'Infos Relatório'!BK$1)</f>
        <v>0</v>
      </c>
      <c r="BM95" s="542">
        <f>SUMIFS('Faturamento NNE'!$K$2:$K$707,'Faturamento NNE'!$E$2:$E$707,'Infos Relatório'!$B$84,'Faturamento NNE'!$F$2:$F$707,'Infos Relatório'!$B95,'Faturamento NNE'!$AA$2:$AA$707,'Infos Relatório'!BK$1)</f>
        <v>0</v>
      </c>
      <c r="BN95" s="546">
        <f>SUMIFS('Faturamento NNE'!$P$2:$P$707,'Faturamento NNE'!$E$2:$E$707,'Infos Relatório'!$B$84,'Faturamento NNE'!$F$2:$F$707,'Infos Relatório'!$B95,'Faturamento NNE'!$AA$2:$AA$707,'Infos Relatório'!BK$1,'Faturamento NNE'!$U$2:$U$707,"Sim")+SUMIFS('Faturamento NNE'!$Q$2:$Q$707,'Faturamento NNE'!$E$2:$E$707,'Infos Relatório'!$B$84,'Faturamento NNE'!$F$2:$F$707,'Infos Relatório'!$B95,'Faturamento NNE'!$AA$2:$AA$707,'Infos Relatório'!BK$1,'Faturamento NNE'!$U$2:$U$707,"Sim")</f>
        <v>0</v>
      </c>
      <c r="BO95" s="227" t="e">
        <f t="shared" si="34"/>
        <v>#DIV/0!</v>
      </c>
      <c r="BP95" s="545">
        <f>SUMIFS('Faturamento NNE'!$I$2:$I$707,'Faturamento NNE'!$E$2:$E$707,'Infos Relatório'!$B$84,'Faturamento NNE'!$F$2:$F$707,'Infos Relatório'!$B95,'Faturamento NNE'!$AA$2:$AA$707,'Infos Relatório'!BK$1)</f>
        <v>0</v>
      </c>
      <c r="BQ95" s="541">
        <f>COUNTIFS('Faturamento NNE'!$E$2:$E$707,'Infos Relatório'!$B$84,'Faturamento NNE'!$F$2:$F$707,'Infos Relatório'!$B95,'Faturamento NNE'!$AA$2:$AA$707,'Infos Relatório'!BQ$1)</f>
        <v>0</v>
      </c>
      <c r="BR95" s="542">
        <f>SUMIFS('Faturamento NNE'!$H$2:$H$707,'Faturamento NNE'!$E$2:$E$707,'Infos Relatório'!$B$84,'Faturamento NNE'!$F$2:$F$707,'Infos Relatório'!$B95,'Faturamento NNE'!$AA$2:$AA$707,'Infos Relatório'!BQ$1)</f>
        <v>0</v>
      </c>
      <c r="BS95" s="542">
        <f>SUMIFS('Faturamento NNE'!$K$2:$K$707,'Faturamento NNE'!$E$2:$E$707,'Infos Relatório'!$B$84,'Faturamento NNE'!$F$2:$F$707,'Infos Relatório'!$B95,'Faturamento NNE'!$AA$2:$AA$707,'Infos Relatório'!BQ$1)</f>
        <v>0</v>
      </c>
      <c r="BT95" s="546">
        <f>SUMIFS('Faturamento NNE'!$P$2:$P$707,'Faturamento NNE'!$E$2:$E$707,'Infos Relatório'!$B$84,'Faturamento NNE'!$F$2:$F$707,'Infos Relatório'!$B95,'Faturamento NNE'!$AA$2:$AA$707,'Infos Relatório'!BQ$1,'Faturamento NNE'!$U$2:$U$707,"Sim")+SUMIFS('Faturamento NNE'!$Q$2:$Q$707,'Faturamento NNE'!$E$2:$E$707,'Infos Relatório'!$B$84,'Faturamento NNE'!$F$2:$F$707,'Infos Relatório'!$B95,'Faturamento NNE'!$AA$2:$AA$707,'Infos Relatório'!BQ$1,'Faturamento NNE'!$U$2:$U$707,"Sim")</f>
        <v>0</v>
      </c>
      <c r="BU95" s="227" t="e">
        <f t="shared" si="35"/>
        <v>#DIV/0!</v>
      </c>
      <c r="BV95" s="545">
        <f>SUMIFS('Faturamento NNE'!$I$2:$I$707,'Faturamento NNE'!$E$2:$E$707,'Infos Relatório'!$B$84,'Faturamento NNE'!$F$2:$F$707,'Infos Relatório'!$B95,'Faturamento NNE'!$AA$2:$AA$707,'Infos Relatório'!BQ$1)</f>
        <v>0</v>
      </c>
    </row>
    <row r="96" spans="2:74">
      <c r="B96" s="217" t="s">
        <v>141</v>
      </c>
      <c r="C96" s="541">
        <f>COUNTIFS('Faturamento NNE'!$E$2:$E$707,'Infos Relatório'!$B$84,'Faturamento NNE'!$F$2:$F$707,'Infos Relatório'!$B96,'Faturamento NNE'!$AA$2:$AA$707,'Infos Relatório'!C$1)</f>
        <v>0</v>
      </c>
      <c r="D96" s="542">
        <f>SUMIFS('Faturamento NNE'!$H$2:$H$707,'Faturamento NNE'!$E$2:$E$707,'Infos Relatório'!$B$84,'Faturamento NNE'!$F$2:$F$707,'Infos Relatório'!$B96,'Faturamento NNE'!$AA$2:$AA$707,'Infos Relatório'!C$1)</f>
        <v>0</v>
      </c>
      <c r="E96" s="543">
        <f>SUMIFS('Faturamento NNE'!$K$2:$K$707,'Faturamento NNE'!$E$2:$E$707,'Infos Relatório'!$B$84,'Faturamento NNE'!$F$2:$F$707,'Infos Relatório'!$B96,'Faturamento NNE'!$AA$2:$AA$707,'Infos Relatório'!C$1)</f>
        <v>0</v>
      </c>
      <c r="F96" s="544">
        <f>SUMIFS('Faturamento NNE'!$P$2:$P$707,'Faturamento NNE'!$E$2:$E$707,'Infos Relatório'!$B$84,'Faturamento NNE'!$F$2:$F$707,'Infos Relatório'!$B96,'Faturamento NNE'!$AA$2:$AA$707,'Infos Relatório'!C$1,'Faturamento NNE'!$U$2:$U$707,"Sim")+SUMIFS('Faturamento NNE'!$Q$2:$Q$707,'Faturamento NNE'!$E$2:$E$707,'Infos Relatório'!$B$84,'Faturamento NNE'!$F$2:$F$707,'Infos Relatório'!$B96,'Faturamento NNE'!$AA$2:$AA$707,'Infos Relatório'!C$1,'Faturamento NNE'!$U$2:$U$707,"Sim")</f>
        <v>0</v>
      </c>
      <c r="G96" s="283" t="e">
        <f t="shared" si="24"/>
        <v>#DIV/0!</v>
      </c>
      <c r="H96" s="545">
        <f>SUMIFS('Faturamento NNE'!$I$2:$I$707,'Faturamento NNE'!$E$2:$E$707,'Infos Relatório'!$B$84,'Faturamento NNE'!$F$2:$F$707,'Infos Relatório'!$B96,'Faturamento NNE'!$AA$2:$AA$707,'Infos Relatório'!C$1)</f>
        <v>0</v>
      </c>
      <c r="I96" s="541">
        <f>COUNTIFS('Faturamento NNE'!$E$2:$E$707,'Infos Relatório'!$B$84,'Faturamento NNE'!$F$2:$F$707,'Infos Relatório'!$B96,'Faturamento NNE'!$AA$2:$AA$707,'Infos Relatório'!I$1)</f>
        <v>0</v>
      </c>
      <c r="J96" s="542">
        <f>SUMIFS('Faturamento NNE'!$H$2:$H$707,'Faturamento NNE'!$E$2:$E$707,'Infos Relatório'!$B$84,'Faturamento NNE'!$F$2:$F$707,'Infos Relatório'!$B96,'Faturamento NNE'!$AA$2:$AA$707,'Infos Relatório'!I$1)</f>
        <v>0</v>
      </c>
      <c r="K96" s="543">
        <f>SUMIFS('Faturamento NNE'!$K$2:$K$707,'Faturamento NNE'!$E$2:$E$707,'Infos Relatório'!$B$84,'Faturamento NNE'!$F$2:$F$707,'Infos Relatório'!$B96,'Faturamento NNE'!$AA$2:$AA$707,'Infos Relatório'!I$1)</f>
        <v>0</v>
      </c>
      <c r="L96" s="544">
        <f>SUMIFS('Faturamento NNE'!$P$2:$P$707,'Faturamento NNE'!$E$2:$E$707,'Infos Relatório'!$B$84,'Faturamento NNE'!$F$2:$F$707,'Infos Relatório'!$B96,'Faturamento NNE'!$AA$2:$AA$707,'Infos Relatório'!I$1,'Faturamento NNE'!$U$2:$U$707,"Sim")+SUMIFS('Faturamento NNE'!$Q$2:$Q$707,'Faturamento NNE'!$E$2:$E$707,'Infos Relatório'!$B$84,'Faturamento NNE'!$F$2:$F$707,'Infos Relatório'!$B96,'Faturamento NNE'!$AA$2:$AA$707,'Infos Relatório'!I$1,'Faturamento NNE'!$U$2:$U$707,"Sim")</f>
        <v>0</v>
      </c>
      <c r="M96" s="283" t="e">
        <f t="shared" si="25"/>
        <v>#DIV/0!</v>
      </c>
      <c r="N96" s="545">
        <f>SUMIFS('Faturamento NNE'!$I$2:$I$707,'Faturamento NNE'!$E$2:$E$707,'Infos Relatório'!$B$84,'Faturamento NNE'!$F$2:$F$707,'Infos Relatório'!$B96,'Faturamento NNE'!$AA$2:$AA$707,'Infos Relatório'!I$1)</f>
        <v>0</v>
      </c>
      <c r="O96" s="541">
        <f>COUNTIFS('Faturamento NNE'!$E$2:$E$707,'Infos Relatório'!$B$84,'Faturamento NNE'!$F$2:$F$707,'Infos Relatório'!$B96,'Faturamento NNE'!$AA$2:$AA$707,'Infos Relatório'!O$1)</f>
        <v>0</v>
      </c>
      <c r="P96" s="542">
        <f>SUMIFS('Faturamento NNE'!$H$2:$H$707,'Faturamento NNE'!$E$2:$E$707,'Infos Relatório'!$B$84,'Faturamento NNE'!$F$2:$F$707,'Infos Relatório'!$B96,'Faturamento NNE'!$AA$2:$AA$707,'Infos Relatório'!O$1)</f>
        <v>0</v>
      </c>
      <c r="Q96" s="542">
        <f>SUMIFS('Faturamento NNE'!$K$2:$K$707,'Faturamento NNE'!$E$2:$E$707,'Infos Relatório'!$B$84,'Faturamento NNE'!$F$2:$F$707,'Infos Relatório'!$B96,'Faturamento NNE'!$AA$2:$AA$707,'Infos Relatório'!O$1)</f>
        <v>0</v>
      </c>
      <c r="R96" s="546">
        <f>SUMIFS('Faturamento NNE'!$P$2:$P$707,'Faturamento NNE'!$E$2:$E$707,'Infos Relatório'!$B$84,'Faturamento NNE'!$F$2:$F$707,'Infos Relatório'!$B96,'Faturamento NNE'!$AA$2:$AA$707,'Infos Relatório'!O$1,'Faturamento NNE'!$U$2:$U$707,"Sim")+SUMIFS('Faturamento NNE'!$Q$2:$Q$707,'Faturamento NNE'!$E$2:$E$707,'Infos Relatório'!$B$84,'Faturamento NNE'!$F$2:$F$707,'Infos Relatório'!$B96,'Faturamento NNE'!$AA$2:$AA$707,'Infos Relatório'!O$1,'Faturamento NNE'!$U$2:$U$707,"Sim")</f>
        <v>0</v>
      </c>
      <c r="S96" s="227" t="e">
        <f t="shared" si="26"/>
        <v>#DIV/0!</v>
      </c>
      <c r="T96" s="545">
        <f>SUMIFS('Faturamento NNE'!$I$2:$I$707,'Faturamento NNE'!$E$2:$E$707,'Infos Relatório'!$B$84,'Faturamento NNE'!$F$2:$F$707,'Infos Relatório'!$B96,'Faturamento NNE'!$AA$2:$AA$707,'Infos Relatório'!O$1)</f>
        <v>0</v>
      </c>
      <c r="U96" s="541">
        <f>COUNTIFS('Faturamento NNE'!$E$2:$E$707,'Infos Relatório'!$B$84,'Faturamento NNE'!$F$2:$F$707,'Infos Relatório'!$B96,'Faturamento NNE'!$AA$2:$AA$707,'Infos Relatório'!U$1)</f>
        <v>0</v>
      </c>
      <c r="V96" s="542">
        <f>SUMIFS('Faturamento NNE'!$H$2:$H$707,'Faturamento NNE'!$E$2:$E$707,'Infos Relatório'!$B$84,'Faturamento NNE'!$F$2:$F$707,'Infos Relatório'!$B96,'Faturamento NNE'!$AA$2:$AA$707,'Infos Relatório'!U$1)</f>
        <v>0</v>
      </c>
      <c r="W96" s="542">
        <f>SUMIFS('Faturamento NNE'!$K$2:$K$707,'Faturamento NNE'!$E$2:$E$707,'Infos Relatório'!$B$84,'Faturamento NNE'!$F$2:$F$707,'Infos Relatório'!$B96,'Faturamento NNE'!$AA$2:$AA$707,'Infos Relatório'!U$1)</f>
        <v>0</v>
      </c>
      <c r="X96" s="546">
        <f>SUMIFS('Faturamento NNE'!$P$2:$P$707,'Faturamento NNE'!$E$2:$E$707,'Infos Relatório'!$B$84,'Faturamento NNE'!$F$2:$F$707,'Infos Relatório'!$B96,'Faturamento NNE'!$AA$2:$AA$707,'Infos Relatório'!U$1,'Faturamento NNE'!$U$2:$U$707,"Sim")+SUMIFS('Faturamento NNE'!$Q$2:$Q$707,'Faturamento NNE'!$E$2:$E$707,'Infos Relatório'!$B$84,'Faturamento NNE'!$F$2:$F$707,'Infos Relatório'!$B96,'Faturamento NNE'!$AA$2:$AA$707,'Infos Relatório'!U$1,'Faturamento NNE'!$U$2:$U$707,"Sim")</f>
        <v>0</v>
      </c>
      <c r="Y96" s="227" t="e">
        <f t="shared" si="27"/>
        <v>#DIV/0!</v>
      </c>
      <c r="Z96" s="545">
        <f>SUMIFS('Faturamento NNE'!$I$2:$I$707,'Faturamento NNE'!$E$2:$E$707,'Infos Relatório'!$B$84,'Faturamento NNE'!$F$2:$F$707,'Infos Relatório'!$B96,'Faturamento NNE'!$AA$2:$AA$707,'Infos Relatório'!U$1)</f>
        <v>0</v>
      </c>
      <c r="AA96" s="541">
        <f>COUNTIFS('Faturamento NNE'!$E$2:$E$707,'Infos Relatório'!$B$84,'Faturamento NNE'!$F$2:$F$707,'Infos Relatório'!$B96,'Faturamento NNE'!$AA$2:$AA$707,'Infos Relatório'!AA$1)</f>
        <v>0</v>
      </c>
      <c r="AB96" s="542">
        <f>SUMIFS('Faturamento NNE'!$H$2:$H$707,'Faturamento NNE'!$E$2:$E$707,'Infos Relatório'!$B$84,'Faturamento NNE'!$F$2:$F$707,'Infos Relatório'!$B96,'Faturamento NNE'!$AA$2:$AA$707,'Infos Relatório'!AA$1)</f>
        <v>0</v>
      </c>
      <c r="AC96" s="542">
        <f>SUMIFS('Faturamento NNE'!$K$2:$K$707,'Faturamento NNE'!$E$2:$E$707,'Infos Relatório'!$B$84,'Faturamento NNE'!$F$2:$F$707,'Infos Relatório'!$B96,'Faturamento NNE'!$AA$2:$AA$707,'Infos Relatório'!AA$1)</f>
        <v>0</v>
      </c>
      <c r="AD96" s="546">
        <f>SUMIFS('Faturamento NNE'!$P$2:$P$707,'Faturamento NNE'!$E$2:$E$707,'Infos Relatório'!$B$84,'Faturamento NNE'!$F$2:$F$707,'Infos Relatório'!$B96,'Faturamento NNE'!$AA$2:$AA$707,'Infos Relatório'!AA$1,'Faturamento NNE'!$U$2:$U$707,"Sim")+SUMIFS('Faturamento NNE'!$Q$2:$Q$707,'Faturamento NNE'!$E$2:$E$707,'Infos Relatório'!$B$84,'Faturamento NNE'!$F$2:$F$707,'Infos Relatório'!$B96,'Faturamento NNE'!$AA$2:$AA$707,'Infos Relatório'!AA$1,'Faturamento NNE'!$U$2:$U$707,"Sim")</f>
        <v>0</v>
      </c>
      <c r="AE96" s="227" t="e">
        <f t="shared" si="28"/>
        <v>#DIV/0!</v>
      </c>
      <c r="AF96" s="545">
        <f>SUMIFS('Faturamento NNE'!$I$2:$I$707,'Faturamento NNE'!$E$2:$E$707,'Infos Relatório'!$B$84,'Faturamento NNE'!$F$2:$F$707,'Infos Relatório'!$B96,'Faturamento NNE'!$AA$2:$AA$707,'Infos Relatório'!AA$1)</f>
        <v>0</v>
      </c>
      <c r="AG96" s="541">
        <f>COUNTIFS('Faturamento NNE'!$E$2:$E$707,'Infos Relatório'!$B$84,'Faturamento NNE'!$F$2:$F$707,'Infos Relatório'!$B96,'Faturamento NNE'!$AA$2:$AA$707,'Infos Relatório'!AG$1)</f>
        <v>0</v>
      </c>
      <c r="AH96" s="542">
        <f>SUMIFS('Faturamento NNE'!$H$2:$H$707,'Faturamento NNE'!$E$2:$E$707,'Infos Relatório'!$B$84,'Faturamento NNE'!$F$2:$F$707,'Infos Relatório'!$B96,'Faturamento NNE'!$AA$2:$AA$707,'Infos Relatório'!AG$1)</f>
        <v>0</v>
      </c>
      <c r="AI96" s="542">
        <f>SUMIFS('Faturamento NNE'!$K$2:$K$707,'Faturamento NNE'!$E$2:$E$707,'Infos Relatório'!$B$84,'Faturamento NNE'!$F$2:$F$707,'Infos Relatório'!$B96,'Faturamento NNE'!$AA$2:$AA$707,'Infos Relatório'!AG$1)</f>
        <v>0</v>
      </c>
      <c r="AJ96" s="546">
        <f>SUMIFS('Faturamento NNE'!$P$2:$P$707,'Faturamento NNE'!$E$2:$E$707,'Infos Relatório'!$B$84,'Faturamento NNE'!$F$2:$F$707,'Infos Relatório'!$B96,'Faturamento NNE'!$AA$2:$AA$707,'Infos Relatório'!AG$1,'Faturamento NNE'!$U$2:$U$707,"Sim")+SUMIFS('Faturamento NNE'!$Q$2:$Q$707,'Faturamento NNE'!$E$2:$E$707,'Infos Relatório'!$B$84,'Faturamento NNE'!$F$2:$F$707,'Infos Relatório'!$B96,'Faturamento NNE'!$AA$2:$AA$707,'Infos Relatório'!AG$1,'Faturamento NNE'!$U$2:$U$707,"Sim")</f>
        <v>0</v>
      </c>
      <c r="AK96" s="227" t="e">
        <f t="shared" si="29"/>
        <v>#DIV/0!</v>
      </c>
      <c r="AL96" s="545">
        <f>SUMIFS('Faturamento NNE'!$I$2:$I$707,'Faturamento NNE'!$E$2:$E$707,'Infos Relatório'!$B$84,'Faturamento NNE'!$F$2:$F$707,'Infos Relatório'!$B96,'Faturamento NNE'!$AA$2:$AA$707,'Infos Relatório'!AG$1)</f>
        <v>0</v>
      </c>
      <c r="AM96" s="541">
        <f>COUNTIFS('Faturamento NNE'!$E$2:$E$707,'Infos Relatório'!$B$84,'Faturamento NNE'!$F$2:$F$707,'Infos Relatório'!$B96,'Faturamento NNE'!$AA$2:$AA$707,'Infos Relatório'!AM$1)</f>
        <v>0</v>
      </c>
      <c r="AN96" s="542">
        <f>SUMIFS('Faturamento NNE'!$H$2:$H$707,'Faturamento NNE'!$E$2:$E$707,'Infos Relatório'!$B$84,'Faturamento NNE'!$F$2:$F$707,'Infos Relatório'!$B96,'Faturamento NNE'!$AA$2:$AA$707,'Infos Relatório'!AM$1)</f>
        <v>0</v>
      </c>
      <c r="AO96" s="542">
        <f>SUMIFS('Faturamento NNE'!$K$2:$K$707,'Faturamento NNE'!$E$2:$E$707,'Infos Relatório'!$B$84,'Faturamento NNE'!$F$2:$F$707,'Infos Relatório'!$B96,'Faturamento NNE'!$AA$2:$AA$707,'Infos Relatório'!AM$1)</f>
        <v>0</v>
      </c>
      <c r="AP96" s="546">
        <f>SUMIFS('Faturamento NNE'!$P$2:$P$707,'Faturamento NNE'!$E$2:$E$707,'Infos Relatório'!$B$84,'Faturamento NNE'!$F$2:$F$707,'Infos Relatório'!$B96,'Faturamento NNE'!$AA$2:$AA$707,'Infos Relatório'!AM$1,'Faturamento NNE'!$U$2:$U$707,"Sim")+SUMIFS('Faturamento NNE'!$Q$2:$Q$707,'Faturamento NNE'!$E$2:$E$707,'Infos Relatório'!$B$84,'Faturamento NNE'!$F$2:$F$707,'Infos Relatório'!$B96,'Faturamento NNE'!$AA$2:$AA$707,'Infos Relatório'!AM$1,'Faturamento NNE'!$U$2:$U$707,"Sim")</f>
        <v>0</v>
      </c>
      <c r="AQ96" s="227" t="e">
        <f t="shared" si="30"/>
        <v>#DIV/0!</v>
      </c>
      <c r="AR96" s="545">
        <f>SUMIFS('Faturamento NNE'!$I$2:$I$707,'Faturamento NNE'!$E$2:$E$707,'Infos Relatório'!$B$84,'Faturamento NNE'!$F$2:$F$707,'Infos Relatório'!$B96,'Faturamento NNE'!$AA$2:$AA$707,'Infos Relatório'!AM$1)</f>
        <v>0</v>
      </c>
      <c r="AS96" s="541">
        <f>COUNTIFS('Faturamento NNE'!$E$2:$E$707,'Infos Relatório'!$B$84,'Faturamento NNE'!$F$2:$F$707,'Infos Relatório'!$B96,'Faturamento NNE'!$AA$2:$AA$707,'Infos Relatório'!AS$1)</f>
        <v>0</v>
      </c>
      <c r="AT96" s="542">
        <f>SUMIFS('Faturamento NNE'!$H$2:$H$707,'Faturamento NNE'!$E$2:$E$707,'Infos Relatório'!$B$84,'Faturamento NNE'!$F$2:$F$707,'Infos Relatório'!$B96,'Faturamento NNE'!$AA$2:$AA$707,'Infos Relatório'!AS$1)</f>
        <v>0</v>
      </c>
      <c r="AU96" s="542">
        <f>SUMIFS('Faturamento NNE'!$K$2:$K$707,'Faturamento NNE'!$E$2:$E$707,'Infos Relatório'!$B$84,'Faturamento NNE'!$F$2:$F$707,'Infos Relatório'!$B96,'Faturamento NNE'!$AA$2:$AA$707,'Infos Relatório'!AS$1)</f>
        <v>0</v>
      </c>
      <c r="AV96" s="546">
        <f>SUMIFS('Faturamento NNE'!$P$2:$P$707,'Faturamento NNE'!$E$2:$E$707,'Infos Relatório'!$B$84,'Faturamento NNE'!$F$2:$F$707,'Infos Relatório'!$B96,'Faturamento NNE'!$AA$2:$AA$707,'Infos Relatório'!AS$1,'Faturamento NNE'!$U$2:$U$707,"Sim")+SUMIFS('Faturamento NNE'!$Q$2:$Q$707,'Faturamento NNE'!$E$2:$E$707,'Infos Relatório'!$B$84,'Faturamento NNE'!$F$2:$F$707,'Infos Relatório'!$B96,'Faturamento NNE'!$AA$2:$AA$707,'Infos Relatório'!AS$1,'Faturamento NNE'!$U$2:$U$707,"Sim")</f>
        <v>0</v>
      </c>
      <c r="AW96" s="227" t="e">
        <f t="shared" si="31"/>
        <v>#DIV/0!</v>
      </c>
      <c r="AX96" s="545">
        <f>SUMIFS('Faturamento NNE'!$I$2:$I$707,'Faturamento NNE'!$E$2:$E$707,'Infos Relatório'!$B$84,'Faturamento NNE'!$F$2:$F$707,'Infos Relatório'!$B96,'Faturamento NNE'!$AA$2:$AA$707,'Infos Relatório'!AS$1)</f>
        <v>0</v>
      </c>
      <c r="AY96" s="541">
        <f>COUNTIFS('Faturamento NNE'!$E$2:$E$707,'Infos Relatório'!$B$84,'Faturamento NNE'!$F$2:$F$707,'Infos Relatório'!$B96,'Faturamento NNE'!$AA$2:$AA$707,'Infos Relatório'!AY$1)</f>
        <v>0</v>
      </c>
      <c r="AZ96" s="542">
        <f>SUMIFS('Faturamento NNE'!$H$2:$H$707,'Faturamento NNE'!$E$2:$E$707,'Infos Relatório'!$B$84,'Faturamento NNE'!$F$2:$F$707,'Infos Relatório'!$B96,'Faturamento NNE'!$AA$2:$AA$707,'Infos Relatório'!AY$1)</f>
        <v>0</v>
      </c>
      <c r="BA96" s="542">
        <f>SUMIFS('Faturamento NNE'!$K$2:$K$707,'Faturamento NNE'!$E$2:$E$707,'Infos Relatório'!$B$84,'Faturamento NNE'!$F$2:$F$707,'Infos Relatório'!$B96,'Faturamento NNE'!$AA$2:$AA$707,'Infos Relatório'!AY$1)</f>
        <v>0</v>
      </c>
      <c r="BB96" s="546">
        <f>SUMIFS('Faturamento NNE'!$P$2:$P$707,'Faturamento NNE'!$E$2:$E$707,'Infos Relatório'!$B$84,'Faturamento NNE'!$F$2:$F$707,'Infos Relatório'!$B96,'Faturamento NNE'!$AA$2:$AA$707,'Infos Relatório'!AY$1,'Faturamento NNE'!$U$2:$U$707,"Sim")+SUMIFS('Faturamento NNE'!$Q$2:$Q$707,'Faturamento NNE'!$E$2:$E$707,'Infos Relatório'!$B$84,'Faturamento NNE'!$F$2:$F$707,'Infos Relatório'!$B96,'Faturamento NNE'!$AA$2:$AA$707,'Infos Relatório'!AY$1,'Faturamento NNE'!$U$2:$U$707,"Sim")</f>
        <v>0</v>
      </c>
      <c r="BC96" s="227" t="e">
        <f t="shared" si="32"/>
        <v>#DIV/0!</v>
      </c>
      <c r="BD96" s="545">
        <f>SUMIFS('Faturamento NNE'!$I$2:$I$707,'Faturamento NNE'!$E$2:$E$707,'Infos Relatório'!$B$84,'Faturamento NNE'!$F$2:$F$707,'Infos Relatório'!$B96,'Faturamento NNE'!$AA$2:$AA$707,'Infos Relatório'!AY$1)</f>
        <v>0</v>
      </c>
      <c r="BE96" s="541">
        <f>COUNTIFS('Faturamento NNE'!$E$2:$E$707,'Infos Relatório'!$B$84,'Faturamento NNE'!$F$2:$F$707,'Infos Relatório'!$B96,'Faturamento NNE'!$AA$2:$AA$707,'Infos Relatório'!BE$1)</f>
        <v>0</v>
      </c>
      <c r="BF96" s="542">
        <f>SUMIFS('Faturamento NNE'!$H$2:$H$707,'Faturamento NNE'!$E$2:$E$707,'Infos Relatório'!$B$84,'Faturamento NNE'!$F$2:$F$707,'Infos Relatório'!$B96,'Faturamento NNE'!$AA$2:$AA$707,'Infos Relatório'!BE$1)</f>
        <v>0</v>
      </c>
      <c r="BG96" s="542">
        <f>SUMIFS('Faturamento NNE'!$K$2:$K$707,'Faturamento NNE'!$E$2:$E$707,'Infos Relatório'!$B$84,'Faturamento NNE'!$F$2:$F$707,'Infos Relatório'!$B96,'Faturamento NNE'!$AA$2:$AA$707,'Infos Relatório'!BE$1)</f>
        <v>0</v>
      </c>
      <c r="BH96" s="546">
        <f>SUMIFS('Faturamento NNE'!$P$2:$P$707,'Faturamento NNE'!$E$2:$E$707,'Infos Relatório'!$B$84,'Faturamento NNE'!$F$2:$F$707,'Infos Relatório'!$B96,'Faturamento NNE'!$AA$2:$AA$707,'Infos Relatório'!BE$1,'Faturamento NNE'!$U$2:$U$707,"Sim")+SUMIFS('Faturamento NNE'!$Q$2:$Q$707,'Faturamento NNE'!$E$2:$E$707,'Infos Relatório'!$B$84,'Faturamento NNE'!$F$2:$F$707,'Infos Relatório'!$B96,'Faturamento NNE'!$AA$2:$AA$707,'Infos Relatório'!BE$1,'Faturamento NNE'!$U$2:$U$707,"Sim")</f>
        <v>0</v>
      </c>
      <c r="BI96" s="227" t="e">
        <f t="shared" si="33"/>
        <v>#DIV/0!</v>
      </c>
      <c r="BJ96" s="545">
        <f>SUMIFS('Faturamento NNE'!$I$2:$I$707,'Faturamento NNE'!$E$2:$E$707,'Infos Relatório'!$B$84,'Faturamento NNE'!$F$2:$F$707,'Infos Relatório'!$B96,'Faturamento NNE'!$AA$2:$AA$707,'Infos Relatório'!BE$1)</f>
        <v>0</v>
      </c>
      <c r="BK96" s="541">
        <f>COUNTIFS('Faturamento NNE'!$E$2:$E$707,'Infos Relatório'!$B$84,'Faturamento NNE'!$F$2:$F$707,'Infos Relatório'!$B96,'Faturamento NNE'!$AA$2:$AA$707,'Infos Relatório'!BK$1)</f>
        <v>0</v>
      </c>
      <c r="BL96" s="542">
        <f>SUMIFS('Faturamento NNE'!$H$2:$H$707,'Faturamento NNE'!$E$2:$E$707,'Infos Relatório'!$B$84,'Faturamento NNE'!$F$2:$F$707,'Infos Relatório'!$B96,'Faturamento NNE'!$AA$2:$AA$707,'Infos Relatório'!BK$1)</f>
        <v>0</v>
      </c>
      <c r="BM96" s="542">
        <f>SUMIFS('Faturamento NNE'!$K$2:$K$707,'Faturamento NNE'!$E$2:$E$707,'Infos Relatório'!$B$84,'Faturamento NNE'!$F$2:$F$707,'Infos Relatório'!$B96,'Faturamento NNE'!$AA$2:$AA$707,'Infos Relatório'!BK$1)</f>
        <v>0</v>
      </c>
      <c r="BN96" s="546">
        <f>SUMIFS('Faturamento NNE'!$P$2:$P$707,'Faturamento NNE'!$E$2:$E$707,'Infos Relatório'!$B$84,'Faturamento NNE'!$F$2:$F$707,'Infos Relatório'!$B96,'Faturamento NNE'!$AA$2:$AA$707,'Infos Relatório'!BK$1,'Faturamento NNE'!$U$2:$U$707,"Sim")+SUMIFS('Faturamento NNE'!$Q$2:$Q$707,'Faturamento NNE'!$E$2:$E$707,'Infos Relatório'!$B$84,'Faturamento NNE'!$F$2:$F$707,'Infos Relatório'!$B96,'Faturamento NNE'!$AA$2:$AA$707,'Infos Relatório'!BK$1,'Faturamento NNE'!$U$2:$U$707,"Sim")</f>
        <v>0</v>
      </c>
      <c r="BO96" s="227" t="e">
        <f t="shared" si="34"/>
        <v>#DIV/0!</v>
      </c>
      <c r="BP96" s="545">
        <f>SUMIFS('Faturamento NNE'!$I$2:$I$707,'Faturamento NNE'!$E$2:$E$707,'Infos Relatório'!$B$84,'Faturamento NNE'!$F$2:$F$707,'Infos Relatório'!$B96,'Faturamento NNE'!$AA$2:$AA$707,'Infos Relatório'!BK$1)</f>
        <v>0</v>
      </c>
      <c r="BQ96" s="541">
        <f>COUNTIFS('Faturamento NNE'!$E$2:$E$707,'Infos Relatório'!$B$84,'Faturamento NNE'!$F$2:$F$707,'Infos Relatório'!$B96,'Faturamento NNE'!$AA$2:$AA$707,'Infos Relatório'!BQ$1)</f>
        <v>0</v>
      </c>
      <c r="BR96" s="542">
        <f>SUMIFS('Faturamento NNE'!$H$2:$H$707,'Faturamento NNE'!$E$2:$E$707,'Infos Relatório'!$B$84,'Faturamento NNE'!$F$2:$F$707,'Infos Relatório'!$B96,'Faturamento NNE'!$AA$2:$AA$707,'Infos Relatório'!BQ$1)</f>
        <v>0</v>
      </c>
      <c r="BS96" s="542">
        <f>SUMIFS('Faturamento NNE'!$K$2:$K$707,'Faturamento NNE'!$E$2:$E$707,'Infos Relatório'!$B$84,'Faturamento NNE'!$F$2:$F$707,'Infos Relatório'!$B96,'Faturamento NNE'!$AA$2:$AA$707,'Infos Relatório'!BQ$1)</f>
        <v>0</v>
      </c>
      <c r="BT96" s="546">
        <f>SUMIFS('Faturamento NNE'!$P$2:$P$707,'Faturamento NNE'!$E$2:$E$707,'Infos Relatório'!$B$84,'Faturamento NNE'!$F$2:$F$707,'Infos Relatório'!$B96,'Faturamento NNE'!$AA$2:$AA$707,'Infos Relatório'!BQ$1,'Faturamento NNE'!$U$2:$U$707,"Sim")+SUMIFS('Faturamento NNE'!$Q$2:$Q$707,'Faturamento NNE'!$E$2:$E$707,'Infos Relatório'!$B$84,'Faturamento NNE'!$F$2:$F$707,'Infos Relatório'!$B96,'Faturamento NNE'!$AA$2:$AA$707,'Infos Relatório'!BQ$1,'Faturamento NNE'!$U$2:$U$707,"Sim")</f>
        <v>0</v>
      </c>
      <c r="BU96" s="227" t="e">
        <f t="shared" si="35"/>
        <v>#DIV/0!</v>
      </c>
      <c r="BV96" s="545">
        <f>SUMIFS('Faturamento NNE'!$I$2:$I$707,'Faturamento NNE'!$E$2:$E$707,'Infos Relatório'!$B$84,'Faturamento NNE'!$F$2:$F$707,'Infos Relatório'!$B96,'Faturamento NNE'!$AA$2:$AA$707,'Infos Relatório'!BQ$1)</f>
        <v>0</v>
      </c>
    </row>
    <row r="97" spans="2:74">
      <c r="B97" s="217" t="s">
        <v>142</v>
      </c>
      <c r="C97" s="541">
        <f>COUNTIFS('Faturamento NNE'!$E$2:$E$707,'Infos Relatório'!$B$84,'Faturamento NNE'!$F$2:$F$707,'Infos Relatório'!$B97,'Faturamento NNE'!$AA$2:$AA$707,'Infos Relatório'!C$1)</f>
        <v>0</v>
      </c>
      <c r="D97" s="542">
        <f>SUMIFS('Faturamento NNE'!$H$2:$H$707,'Faturamento NNE'!$E$2:$E$707,'Infos Relatório'!$B$84,'Faturamento NNE'!$F$2:$F$707,'Infos Relatório'!$B97,'Faturamento NNE'!$AA$2:$AA$707,'Infos Relatório'!C$1)</f>
        <v>0</v>
      </c>
      <c r="E97" s="543">
        <f>SUMIFS('Faturamento NNE'!$K$2:$K$707,'Faturamento NNE'!$E$2:$E$707,'Infos Relatório'!$B$84,'Faturamento NNE'!$F$2:$F$707,'Infos Relatório'!$B97,'Faturamento NNE'!$AA$2:$AA$707,'Infos Relatório'!C$1)</f>
        <v>0</v>
      </c>
      <c r="F97" s="544">
        <f>SUMIFS('Faturamento NNE'!$P$2:$P$707,'Faturamento NNE'!$E$2:$E$707,'Infos Relatório'!$B$84,'Faturamento NNE'!$F$2:$F$707,'Infos Relatório'!$B97,'Faturamento NNE'!$AA$2:$AA$707,'Infos Relatório'!C$1,'Faturamento NNE'!$U$2:$U$707,"Sim")+SUMIFS('Faturamento NNE'!$Q$2:$Q$707,'Faturamento NNE'!$E$2:$E$707,'Infos Relatório'!$B$84,'Faturamento NNE'!$F$2:$F$707,'Infos Relatório'!$B97,'Faturamento NNE'!$AA$2:$AA$707,'Infos Relatório'!C$1,'Faturamento NNE'!$U$2:$U$707,"Sim")</f>
        <v>0</v>
      </c>
      <c r="G97" s="283" t="e">
        <f t="shared" si="24"/>
        <v>#DIV/0!</v>
      </c>
      <c r="H97" s="545">
        <f>SUMIFS('Faturamento NNE'!$I$2:$I$707,'Faturamento NNE'!$E$2:$E$707,'Infos Relatório'!$B$84,'Faturamento NNE'!$F$2:$F$707,'Infos Relatório'!$B97,'Faturamento NNE'!$AA$2:$AA$707,'Infos Relatório'!C$1)</f>
        <v>0</v>
      </c>
      <c r="I97" s="541">
        <f>COUNTIFS('Faturamento NNE'!$E$2:$E$707,'Infos Relatório'!$B$84,'Faturamento NNE'!$F$2:$F$707,'Infos Relatório'!$B97,'Faturamento NNE'!$AA$2:$AA$707,'Infos Relatório'!I$1)</f>
        <v>0</v>
      </c>
      <c r="J97" s="542">
        <f>SUMIFS('Faturamento NNE'!$H$2:$H$707,'Faturamento NNE'!$E$2:$E$707,'Infos Relatório'!$B$84,'Faturamento NNE'!$F$2:$F$707,'Infos Relatório'!$B97,'Faturamento NNE'!$AA$2:$AA$707,'Infos Relatório'!I$1)</f>
        <v>0</v>
      </c>
      <c r="K97" s="543">
        <f>SUMIFS('Faturamento NNE'!$K$2:$K$707,'Faturamento NNE'!$E$2:$E$707,'Infos Relatório'!$B$84,'Faturamento NNE'!$F$2:$F$707,'Infos Relatório'!$B97,'Faturamento NNE'!$AA$2:$AA$707,'Infos Relatório'!I$1)</f>
        <v>0</v>
      </c>
      <c r="L97" s="544">
        <f>SUMIFS('Faturamento NNE'!$P$2:$P$707,'Faturamento NNE'!$E$2:$E$707,'Infos Relatório'!$B$84,'Faturamento NNE'!$F$2:$F$707,'Infos Relatório'!$B97,'Faturamento NNE'!$AA$2:$AA$707,'Infos Relatório'!I$1,'Faturamento NNE'!$U$2:$U$707,"Sim")+SUMIFS('Faturamento NNE'!$Q$2:$Q$707,'Faturamento NNE'!$E$2:$E$707,'Infos Relatório'!$B$84,'Faturamento NNE'!$F$2:$F$707,'Infos Relatório'!$B97,'Faturamento NNE'!$AA$2:$AA$707,'Infos Relatório'!I$1,'Faturamento NNE'!$U$2:$U$707,"Sim")</f>
        <v>0</v>
      </c>
      <c r="M97" s="283" t="e">
        <f t="shared" si="25"/>
        <v>#DIV/0!</v>
      </c>
      <c r="N97" s="545">
        <f>SUMIFS('Faturamento NNE'!$I$2:$I$707,'Faturamento NNE'!$E$2:$E$707,'Infos Relatório'!$B$84,'Faturamento NNE'!$F$2:$F$707,'Infos Relatório'!$B97,'Faturamento NNE'!$AA$2:$AA$707,'Infos Relatório'!I$1)</f>
        <v>0</v>
      </c>
      <c r="O97" s="541">
        <f>COUNTIFS('Faturamento NNE'!$E$2:$E$707,'Infos Relatório'!$B$84,'Faturamento NNE'!$F$2:$F$707,'Infos Relatório'!$B97,'Faturamento NNE'!$AA$2:$AA$707,'Infos Relatório'!O$1)</f>
        <v>0</v>
      </c>
      <c r="P97" s="542">
        <f>SUMIFS('Faturamento NNE'!$H$2:$H$707,'Faturamento NNE'!$E$2:$E$707,'Infos Relatório'!$B$84,'Faturamento NNE'!$F$2:$F$707,'Infos Relatório'!$B97,'Faturamento NNE'!$AA$2:$AA$707,'Infos Relatório'!O$1)</f>
        <v>0</v>
      </c>
      <c r="Q97" s="542">
        <f>SUMIFS('Faturamento NNE'!$K$2:$K$707,'Faturamento NNE'!$E$2:$E$707,'Infos Relatório'!$B$84,'Faturamento NNE'!$F$2:$F$707,'Infos Relatório'!$B97,'Faturamento NNE'!$AA$2:$AA$707,'Infos Relatório'!O$1)</f>
        <v>0</v>
      </c>
      <c r="R97" s="546">
        <f>SUMIFS('Faturamento NNE'!$P$2:$P$707,'Faturamento NNE'!$E$2:$E$707,'Infos Relatório'!$B$84,'Faturamento NNE'!$F$2:$F$707,'Infos Relatório'!$B97,'Faturamento NNE'!$AA$2:$AA$707,'Infos Relatório'!O$1,'Faturamento NNE'!$U$2:$U$707,"Sim")+SUMIFS('Faturamento NNE'!$Q$2:$Q$707,'Faturamento NNE'!$E$2:$E$707,'Infos Relatório'!$B$84,'Faturamento NNE'!$F$2:$F$707,'Infos Relatório'!$B97,'Faturamento NNE'!$AA$2:$AA$707,'Infos Relatório'!O$1,'Faturamento NNE'!$U$2:$U$707,"Sim")</f>
        <v>0</v>
      </c>
      <c r="S97" s="227" t="e">
        <f t="shared" si="26"/>
        <v>#DIV/0!</v>
      </c>
      <c r="T97" s="545">
        <f>SUMIFS('Faturamento NNE'!$I$2:$I$707,'Faturamento NNE'!$E$2:$E$707,'Infos Relatório'!$B$84,'Faturamento NNE'!$F$2:$F$707,'Infos Relatório'!$B97,'Faturamento NNE'!$AA$2:$AA$707,'Infos Relatório'!O$1)</f>
        <v>0</v>
      </c>
      <c r="U97" s="541">
        <f>COUNTIFS('Faturamento NNE'!$E$2:$E$707,'Infos Relatório'!$B$84,'Faturamento NNE'!$F$2:$F$707,'Infos Relatório'!$B97,'Faturamento NNE'!$AA$2:$AA$707,'Infos Relatório'!U$1)</f>
        <v>0</v>
      </c>
      <c r="V97" s="542">
        <f>SUMIFS('Faturamento NNE'!$H$2:$H$707,'Faturamento NNE'!$E$2:$E$707,'Infos Relatório'!$B$84,'Faturamento NNE'!$F$2:$F$707,'Infos Relatório'!$B97,'Faturamento NNE'!$AA$2:$AA$707,'Infos Relatório'!U$1)</f>
        <v>0</v>
      </c>
      <c r="W97" s="542">
        <f>SUMIFS('Faturamento NNE'!$K$2:$K$707,'Faturamento NNE'!$E$2:$E$707,'Infos Relatório'!$B$84,'Faturamento NNE'!$F$2:$F$707,'Infos Relatório'!$B97,'Faturamento NNE'!$AA$2:$AA$707,'Infos Relatório'!U$1)</f>
        <v>0</v>
      </c>
      <c r="X97" s="546">
        <f>SUMIFS('Faturamento NNE'!$P$2:$P$707,'Faturamento NNE'!$E$2:$E$707,'Infos Relatório'!$B$84,'Faturamento NNE'!$F$2:$F$707,'Infos Relatório'!$B97,'Faturamento NNE'!$AA$2:$AA$707,'Infos Relatório'!U$1,'Faturamento NNE'!$U$2:$U$707,"Sim")+SUMIFS('Faturamento NNE'!$Q$2:$Q$707,'Faturamento NNE'!$E$2:$E$707,'Infos Relatório'!$B$84,'Faturamento NNE'!$F$2:$F$707,'Infos Relatório'!$B97,'Faturamento NNE'!$AA$2:$AA$707,'Infos Relatório'!U$1,'Faturamento NNE'!$U$2:$U$707,"Sim")</f>
        <v>0</v>
      </c>
      <c r="Y97" s="227" t="e">
        <f t="shared" si="27"/>
        <v>#DIV/0!</v>
      </c>
      <c r="Z97" s="545">
        <f>SUMIFS('Faturamento NNE'!$I$2:$I$707,'Faturamento NNE'!$E$2:$E$707,'Infos Relatório'!$B$84,'Faturamento NNE'!$F$2:$F$707,'Infos Relatório'!$B97,'Faturamento NNE'!$AA$2:$AA$707,'Infos Relatório'!U$1)</f>
        <v>0</v>
      </c>
      <c r="AA97" s="541">
        <f>COUNTIFS('Faturamento NNE'!$E$2:$E$707,'Infos Relatório'!$B$84,'Faturamento NNE'!$F$2:$F$707,'Infos Relatório'!$B97,'Faturamento NNE'!$AA$2:$AA$707,'Infos Relatório'!AA$1)</f>
        <v>0</v>
      </c>
      <c r="AB97" s="542">
        <f>SUMIFS('Faturamento NNE'!$H$2:$H$707,'Faturamento NNE'!$E$2:$E$707,'Infos Relatório'!$B$84,'Faturamento NNE'!$F$2:$F$707,'Infos Relatório'!$B97,'Faturamento NNE'!$AA$2:$AA$707,'Infos Relatório'!AA$1)</f>
        <v>0</v>
      </c>
      <c r="AC97" s="542">
        <f>SUMIFS('Faturamento NNE'!$K$2:$K$707,'Faturamento NNE'!$E$2:$E$707,'Infos Relatório'!$B$84,'Faturamento NNE'!$F$2:$F$707,'Infos Relatório'!$B97,'Faturamento NNE'!$AA$2:$AA$707,'Infos Relatório'!AA$1)</f>
        <v>0</v>
      </c>
      <c r="AD97" s="546">
        <f>SUMIFS('Faturamento NNE'!$P$2:$P$707,'Faturamento NNE'!$E$2:$E$707,'Infos Relatório'!$B$84,'Faturamento NNE'!$F$2:$F$707,'Infos Relatório'!$B97,'Faturamento NNE'!$AA$2:$AA$707,'Infos Relatório'!AA$1,'Faturamento NNE'!$U$2:$U$707,"Sim")+SUMIFS('Faturamento NNE'!$Q$2:$Q$707,'Faturamento NNE'!$E$2:$E$707,'Infos Relatório'!$B$84,'Faturamento NNE'!$F$2:$F$707,'Infos Relatório'!$B97,'Faturamento NNE'!$AA$2:$AA$707,'Infos Relatório'!AA$1,'Faturamento NNE'!$U$2:$U$707,"Sim")</f>
        <v>0</v>
      </c>
      <c r="AE97" s="227" t="e">
        <f t="shared" si="28"/>
        <v>#DIV/0!</v>
      </c>
      <c r="AF97" s="545">
        <f>SUMIFS('Faturamento NNE'!$I$2:$I$707,'Faturamento NNE'!$E$2:$E$707,'Infos Relatório'!$B$84,'Faturamento NNE'!$F$2:$F$707,'Infos Relatório'!$B97,'Faturamento NNE'!$AA$2:$AA$707,'Infos Relatório'!AA$1)</f>
        <v>0</v>
      </c>
      <c r="AG97" s="541">
        <f>COUNTIFS('Faturamento NNE'!$E$2:$E$707,'Infos Relatório'!$B$84,'Faturamento NNE'!$F$2:$F$707,'Infos Relatório'!$B97,'Faturamento NNE'!$AA$2:$AA$707,'Infos Relatório'!AG$1)</f>
        <v>0</v>
      </c>
      <c r="AH97" s="542">
        <f>SUMIFS('Faturamento NNE'!$H$2:$H$707,'Faturamento NNE'!$E$2:$E$707,'Infos Relatório'!$B$84,'Faturamento NNE'!$F$2:$F$707,'Infos Relatório'!$B97,'Faturamento NNE'!$AA$2:$AA$707,'Infos Relatório'!AG$1)</f>
        <v>0</v>
      </c>
      <c r="AI97" s="542">
        <f>SUMIFS('Faturamento NNE'!$K$2:$K$707,'Faturamento NNE'!$E$2:$E$707,'Infos Relatório'!$B$84,'Faturamento NNE'!$F$2:$F$707,'Infos Relatório'!$B97,'Faturamento NNE'!$AA$2:$AA$707,'Infos Relatório'!AG$1)</f>
        <v>0</v>
      </c>
      <c r="AJ97" s="546">
        <f>SUMIFS('Faturamento NNE'!$P$2:$P$707,'Faturamento NNE'!$E$2:$E$707,'Infos Relatório'!$B$84,'Faturamento NNE'!$F$2:$F$707,'Infos Relatório'!$B97,'Faturamento NNE'!$AA$2:$AA$707,'Infos Relatório'!AG$1,'Faturamento NNE'!$U$2:$U$707,"Sim")+SUMIFS('Faturamento NNE'!$Q$2:$Q$707,'Faturamento NNE'!$E$2:$E$707,'Infos Relatório'!$B$84,'Faturamento NNE'!$F$2:$F$707,'Infos Relatório'!$B97,'Faturamento NNE'!$AA$2:$AA$707,'Infos Relatório'!AG$1,'Faturamento NNE'!$U$2:$U$707,"Sim")</f>
        <v>0</v>
      </c>
      <c r="AK97" s="227" t="e">
        <f t="shared" si="29"/>
        <v>#DIV/0!</v>
      </c>
      <c r="AL97" s="545">
        <f>SUMIFS('Faturamento NNE'!$I$2:$I$707,'Faturamento NNE'!$E$2:$E$707,'Infos Relatório'!$B$84,'Faturamento NNE'!$F$2:$F$707,'Infos Relatório'!$B97,'Faturamento NNE'!$AA$2:$AA$707,'Infos Relatório'!AG$1)</f>
        <v>0</v>
      </c>
      <c r="AM97" s="541">
        <f>COUNTIFS('Faturamento NNE'!$E$2:$E$707,'Infos Relatório'!$B$84,'Faturamento NNE'!$F$2:$F$707,'Infos Relatório'!$B97,'Faturamento NNE'!$AA$2:$AA$707,'Infos Relatório'!AM$1)</f>
        <v>0</v>
      </c>
      <c r="AN97" s="542">
        <f>SUMIFS('Faturamento NNE'!$H$2:$H$707,'Faturamento NNE'!$E$2:$E$707,'Infos Relatório'!$B$84,'Faturamento NNE'!$F$2:$F$707,'Infos Relatório'!$B97,'Faturamento NNE'!$AA$2:$AA$707,'Infos Relatório'!AM$1)</f>
        <v>0</v>
      </c>
      <c r="AO97" s="542">
        <f>SUMIFS('Faturamento NNE'!$K$2:$K$707,'Faturamento NNE'!$E$2:$E$707,'Infos Relatório'!$B$84,'Faturamento NNE'!$F$2:$F$707,'Infos Relatório'!$B97,'Faturamento NNE'!$AA$2:$AA$707,'Infos Relatório'!AM$1)</f>
        <v>0</v>
      </c>
      <c r="AP97" s="546">
        <f>SUMIFS('Faturamento NNE'!$P$2:$P$707,'Faturamento NNE'!$E$2:$E$707,'Infos Relatório'!$B$84,'Faturamento NNE'!$F$2:$F$707,'Infos Relatório'!$B97,'Faturamento NNE'!$AA$2:$AA$707,'Infos Relatório'!AM$1,'Faturamento NNE'!$U$2:$U$707,"Sim")+SUMIFS('Faturamento NNE'!$Q$2:$Q$707,'Faturamento NNE'!$E$2:$E$707,'Infos Relatório'!$B$84,'Faturamento NNE'!$F$2:$F$707,'Infos Relatório'!$B97,'Faturamento NNE'!$AA$2:$AA$707,'Infos Relatório'!AM$1,'Faturamento NNE'!$U$2:$U$707,"Sim")</f>
        <v>0</v>
      </c>
      <c r="AQ97" s="227" t="e">
        <f t="shared" si="30"/>
        <v>#DIV/0!</v>
      </c>
      <c r="AR97" s="545">
        <f>SUMIFS('Faturamento NNE'!$I$2:$I$707,'Faturamento NNE'!$E$2:$E$707,'Infos Relatório'!$B$84,'Faturamento NNE'!$F$2:$F$707,'Infos Relatório'!$B97,'Faturamento NNE'!$AA$2:$AA$707,'Infos Relatório'!AM$1)</f>
        <v>0</v>
      </c>
      <c r="AS97" s="541">
        <f>COUNTIFS('Faturamento NNE'!$E$2:$E$707,'Infos Relatório'!$B$84,'Faturamento NNE'!$F$2:$F$707,'Infos Relatório'!$B97,'Faturamento NNE'!$AA$2:$AA$707,'Infos Relatório'!AS$1)</f>
        <v>0</v>
      </c>
      <c r="AT97" s="542">
        <f>SUMIFS('Faturamento NNE'!$H$2:$H$707,'Faturamento NNE'!$E$2:$E$707,'Infos Relatório'!$B$84,'Faturamento NNE'!$F$2:$F$707,'Infos Relatório'!$B97,'Faturamento NNE'!$AA$2:$AA$707,'Infos Relatório'!AS$1)</f>
        <v>0</v>
      </c>
      <c r="AU97" s="542">
        <f>SUMIFS('Faturamento NNE'!$K$2:$K$707,'Faturamento NNE'!$E$2:$E$707,'Infos Relatório'!$B$84,'Faturamento NNE'!$F$2:$F$707,'Infos Relatório'!$B97,'Faturamento NNE'!$AA$2:$AA$707,'Infos Relatório'!AS$1)</f>
        <v>0</v>
      </c>
      <c r="AV97" s="546">
        <f>SUMIFS('Faturamento NNE'!$P$2:$P$707,'Faturamento NNE'!$E$2:$E$707,'Infos Relatório'!$B$84,'Faturamento NNE'!$F$2:$F$707,'Infos Relatório'!$B97,'Faturamento NNE'!$AA$2:$AA$707,'Infos Relatório'!AS$1,'Faturamento NNE'!$U$2:$U$707,"Sim")+SUMIFS('Faturamento NNE'!$Q$2:$Q$707,'Faturamento NNE'!$E$2:$E$707,'Infos Relatório'!$B$84,'Faturamento NNE'!$F$2:$F$707,'Infos Relatório'!$B97,'Faturamento NNE'!$AA$2:$AA$707,'Infos Relatório'!AS$1,'Faturamento NNE'!$U$2:$U$707,"Sim")</f>
        <v>0</v>
      </c>
      <c r="AW97" s="227" t="e">
        <f t="shared" si="31"/>
        <v>#DIV/0!</v>
      </c>
      <c r="AX97" s="545">
        <f>SUMIFS('Faturamento NNE'!$I$2:$I$707,'Faturamento NNE'!$E$2:$E$707,'Infos Relatório'!$B$84,'Faturamento NNE'!$F$2:$F$707,'Infos Relatório'!$B97,'Faturamento NNE'!$AA$2:$AA$707,'Infos Relatório'!AS$1)</f>
        <v>0</v>
      </c>
      <c r="AY97" s="541">
        <f>COUNTIFS('Faturamento NNE'!$E$2:$E$707,'Infos Relatório'!$B$84,'Faturamento NNE'!$F$2:$F$707,'Infos Relatório'!$B97,'Faturamento NNE'!$AA$2:$AA$707,'Infos Relatório'!AY$1)</f>
        <v>0</v>
      </c>
      <c r="AZ97" s="542">
        <f>SUMIFS('Faturamento NNE'!$H$2:$H$707,'Faturamento NNE'!$E$2:$E$707,'Infos Relatório'!$B$84,'Faturamento NNE'!$F$2:$F$707,'Infos Relatório'!$B97,'Faturamento NNE'!$AA$2:$AA$707,'Infos Relatório'!AY$1)</f>
        <v>0</v>
      </c>
      <c r="BA97" s="542">
        <f>SUMIFS('Faturamento NNE'!$K$2:$K$707,'Faturamento NNE'!$E$2:$E$707,'Infos Relatório'!$B$84,'Faturamento NNE'!$F$2:$F$707,'Infos Relatório'!$B97,'Faturamento NNE'!$AA$2:$AA$707,'Infos Relatório'!AY$1)</f>
        <v>0</v>
      </c>
      <c r="BB97" s="546">
        <f>SUMIFS('Faturamento NNE'!$P$2:$P$707,'Faturamento NNE'!$E$2:$E$707,'Infos Relatório'!$B$84,'Faturamento NNE'!$F$2:$F$707,'Infos Relatório'!$B97,'Faturamento NNE'!$AA$2:$AA$707,'Infos Relatório'!AY$1,'Faturamento NNE'!$U$2:$U$707,"Sim")+SUMIFS('Faturamento NNE'!$Q$2:$Q$707,'Faturamento NNE'!$E$2:$E$707,'Infos Relatório'!$B$84,'Faturamento NNE'!$F$2:$F$707,'Infos Relatório'!$B97,'Faturamento NNE'!$AA$2:$AA$707,'Infos Relatório'!AY$1,'Faturamento NNE'!$U$2:$U$707,"Sim")</f>
        <v>0</v>
      </c>
      <c r="BC97" s="227" t="e">
        <f t="shared" si="32"/>
        <v>#DIV/0!</v>
      </c>
      <c r="BD97" s="545">
        <f>SUMIFS('Faturamento NNE'!$I$2:$I$707,'Faturamento NNE'!$E$2:$E$707,'Infos Relatório'!$B$84,'Faturamento NNE'!$F$2:$F$707,'Infos Relatório'!$B97,'Faturamento NNE'!$AA$2:$AA$707,'Infos Relatório'!AY$1)</f>
        <v>0</v>
      </c>
      <c r="BE97" s="541">
        <f>COUNTIFS('Faturamento NNE'!$E$2:$E$707,'Infos Relatório'!$B$84,'Faturamento NNE'!$F$2:$F$707,'Infos Relatório'!$B97,'Faturamento NNE'!$AA$2:$AA$707,'Infos Relatório'!BE$1)</f>
        <v>0</v>
      </c>
      <c r="BF97" s="542">
        <f>SUMIFS('Faturamento NNE'!$H$2:$H$707,'Faturamento NNE'!$E$2:$E$707,'Infos Relatório'!$B$84,'Faturamento NNE'!$F$2:$F$707,'Infos Relatório'!$B97,'Faturamento NNE'!$AA$2:$AA$707,'Infos Relatório'!BE$1)</f>
        <v>0</v>
      </c>
      <c r="BG97" s="542">
        <f>SUMIFS('Faturamento NNE'!$K$2:$K$707,'Faturamento NNE'!$E$2:$E$707,'Infos Relatório'!$B$84,'Faturamento NNE'!$F$2:$F$707,'Infos Relatório'!$B97,'Faturamento NNE'!$AA$2:$AA$707,'Infos Relatório'!BE$1)</f>
        <v>0</v>
      </c>
      <c r="BH97" s="546">
        <f>SUMIFS('Faturamento NNE'!$P$2:$P$707,'Faturamento NNE'!$E$2:$E$707,'Infos Relatório'!$B$84,'Faturamento NNE'!$F$2:$F$707,'Infos Relatório'!$B97,'Faturamento NNE'!$AA$2:$AA$707,'Infos Relatório'!BE$1,'Faturamento NNE'!$U$2:$U$707,"Sim")+SUMIFS('Faturamento NNE'!$Q$2:$Q$707,'Faturamento NNE'!$E$2:$E$707,'Infos Relatório'!$B$84,'Faturamento NNE'!$F$2:$F$707,'Infos Relatório'!$B97,'Faturamento NNE'!$AA$2:$AA$707,'Infos Relatório'!BE$1,'Faturamento NNE'!$U$2:$U$707,"Sim")</f>
        <v>0</v>
      </c>
      <c r="BI97" s="227" t="e">
        <f t="shared" si="33"/>
        <v>#DIV/0!</v>
      </c>
      <c r="BJ97" s="545">
        <f>SUMIFS('Faturamento NNE'!$I$2:$I$707,'Faturamento NNE'!$E$2:$E$707,'Infos Relatório'!$B$84,'Faturamento NNE'!$F$2:$F$707,'Infos Relatório'!$B97,'Faturamento NNE'!$AA$2:$AA$707,'Infos Relatório'!BE$1)</f>
        <v>0</v>
      </c>
      <c r="BK97" s="541">
        <f>COUNTIFS('Faturamento NNE'!$E$2:$E$707,'Infos Relatório'!$B$84,'Faturamento NNE'!$F$2:$F$707,'Infos Relatório'!$B97,'Faturamento NNE'!$AA$2:$AA$707,'Infos Relatório'!BK$1)</f>
        <v>0</v>
      </c>
      <c r="BL97" s="542">
        <f>SUMIFS('Faturamento NNE'!$H$2:$H$707,'Faturamento NNE'!$E$2:$E$707,'Infos Relatório'!$B$84,'Faturamento NNE'!$F$2:$F$707,'Infos Relatório'!$B97,'Faturamento NNE'!$AA$2:$AA$707,'Infos Relatório'!BK$1)</f>
        <v>0</v>
      </c>
      <c r="BM97" s="542">
        <f>SUMIFS('Faturamento NNE'!$K$2:$K$707,'Faturamento NNE'!$E$2:$E$707,'Infos Relatório'!$B$84,'Faturamento NNE'!$F$2:$F$707,'Infos Relatório'!$B97,'Faturamento NNE'!$AA$2:$AA$707,'Infos Relatório'!BK$1)</f>
        <v>0</v>
      </c>
      <c r="BN97" s="546">
        <f>SUMIFS('Faturamento NNE'!$P$2:$P$707,'Faturamento NNE'!$E$2:$E$707,'Infos Relatório'!$B$84,'Faturamento NNE'!$F$2:$F$707,'Infos Relatório'!$B97,'Faturamento NNE'!$AA$2:$AA$707,'Infos Relatório'!BK$1,'Faturamento NNE'!$U$2:$U$707,"Sim")+SUMIFS('Faturamento NNE'!$Q$2:$Q$707,'Faturamento NNE'!$E$2:$E$707,'Infos Relatório'!$B$84,'Faturamento NNE'!$F$2:$F$707,'Infos Relatório'!$B97,'Faturamento NNE'!$AA$2:$AA$707,'Infos Relatório'!BK$1,'Faturamento NNE'!$U$2:$U$707,"Sim")</f>
        <v>0</v>
      </c>
      <c r="BO97" s="227" t="e">
        <f t="shared" si="34"/>
        <v>#DIV/0!</v>
      </c>
      <c r="BP97" s="545">
        <f>SUMIFS('Faturamento NNE'!$I$2:$I$707,'Faturamento NNE'!$E$2:$E$707,'Infos Relatório'!$B$84,'Faturamento NNE'!$F$2:$F$707,'Infos Relatório'!$B97,'Faturamento NNE'!$AA$2:$AA$707,'Infos Relatório'!BK$1)</f>
        <v>0</v>
      </c>
      <c r="BQ97" s="541">
        <f>COUNTIFS('Faturamento NNE'!$E$2:$E$707,'Infos Relatório'!$B$84,'Faturamento NNE'!$F$2:$F$707,'Infos Relatório'!$B97,'Faturamento NNE'!$AA$2:$AA$707,'Infos Relatório'!BQ$1)</f>
        <v>0</v>
      </c>
      <c r="BR97" s="542">
        <f>SUMIFS('Faturamento NNE'!$H$2:$H$707,'Faturamento NNE'!$E$2:$E$707,'Infos Relatório'!$B$84,'Faturamento NNE'!$F$2:$F$707,'Infos Relatório'!$B97,'Faturamento NNE'!$AA$2:$AA$707,'Infos Relatório'!BQ$1)</f>
        <v>0</v>
      </c>
      <c r="BS97" s="542">
        <f>SUMIFS('Faturamento NNE'!$K$2:$K$707,'Faturamento NNE'!$E$2:$E$707,'Infos Relatório'!$B$84,'Faturamento NNE'!$F$2:$F$707,'Infos Relatório'!$B97,'Faturamento NNE'!$AA$2:$AA$707,'Infos Relatório'!BQ$1)</f>
        <v>0</v>
      </c>
      <c r="BT97" s="546">
        <f>SUMIFS('Faturamento NNE'!$P$2:$P$707,'Faturamento NNE'!$E$2:$E$707,'Infos Relatório'!$B$84,'Faturamento NNE'!$F$2:$F$707,'Infos Relatório'!$B97,'Faturamento NNE'!$AA$2:$AA$707,'Infos Relatório'!BQ$1,'Faturamento NNE'!$U$2:$U$707,"Sim")+SUMIFS('Faturamento NNE'!$Q$2:$Q$707,'Faturamento NNE'!$E$2:$E$707,'Infos Relatório'!$B$84,'Faturamento NNE'!$F$2:$F$707,'Infos Relatório'!$B97,'Faturamento NNE'!$AA$2:$AA$707,'Infos Relatório'!BQ$1,'Faturamento NNE'!$U$2:$U$707,"Sim")</f>
        <v>0</v>
      </c>
      <c r="BU97" s="227" t="e">
        <f t="shared" si="35"/>
        <v>#DIV/0!</v>
      </c>
      <c r="BV97" s="545">
        <f>SUMIFS('Faturamento NNE'!$I$2:$I$707,'Faturamento NNE'!$E$2:$E$707,'Infos Relatório'!$B$84,'Faturamento NNE'!$F$2:$F$707,'Infos Relatório'!$B97,'Faturamento NNE'!$AA$2:$AA$707,'Infos Relatório'!BQ$1)</f>
        <v>0</v>
      </c>
    </row>
    <row r="98" spans="2:74">
      <c r="B98" s="217" t="s">
        <v>143</v>
      </c>
      <c r="C98" s="541">
        <f>COUNTIFS('Faturamento NNE'!$E$2:$E$707,'Infos Relatório'!$B$84,'Faturamento NNE'!$F$2:$F$707,'Infos Relatório'!$B98,'Faturamento NNE'!$AA$2:$AA$707,'Infos Relatório'!C$1)</f>
        <v>0</v>
      </c>
      <c r="D98" s="542">
        <f>SUMIFS('Faturamento NNE'!$H$2:$H$707,'Faturamento NNE'!$E$2:$E$707,'Infos Relatório'!$B$84,'Faturamento NNE'!$F$2:$F$707,'Infos Relatório'!$B98,'Faturamento NNE'!$AA$2:$AA$707,'Infos Relatório'!C$1)</f>
        <v>0</v>
      </c>
      <c r="E98" s="543">
        <f>SUMIFS('Faturamento NNE'!$K$2:$K$707,'Faturamento NNE'!$E$2:$E$707,'Infos Relatório'!$B$84,'Faturamento NNE'!$F$2:$F$707,'Infos Relatório'!$B98,'Faturamento NNE'!$AA$2:$AA$707,'Infos Relatório'!C$1)</f>
        <v>0</v>
      </c>
      <c r="F98" s="544">
        <f>SUMIFS('Faturamento NNE'!$P$2:$P$707,'Faturamento NNE'!$E$2:$E$707,'Infos Relatório'!$B$84,'Faturamento NNE'!$F$2:$F$707,'Infos Relatório'!$B98,'Faturamento NNE'!$AA$2:$AA$707,'Infos Relatório'!C$1,'Faturamento NNE'!$U$2:$U$707,"Sim")+SUMIFS('Faturamento NNE'!$Q$2:$Q$707,'Faturamento NNE'!$E$2:$E$707,'Infos Relatório'!$B$84,'Faturamento NNE'!$F$2:$F$707,'Infos Relatório'!$B98,'Faturamento NNE'!$AA$2:$AA$707,'Infos Relatório'!C$1,'Faturamento NNE'!$U$2:$U$707,"Sim")</f>
        <v>0</v>
      </c>
      <c r="G98" s="283" t="e">
        <f t="shared" si="24"/>
        <v>#DIV/0!</v>
      </c>
      <c r="H98" s="545">
        <f>SUMIFS('Faturamento NNE'!$I$2:$I$707,'Faturamento NNE'!$E$2:$E$707,'Infos Relatório'!$B$84,'Faturamento NNE'!$F$2:$F$707,'Infos Relatório'!$B98,'Faturamento NNE'!$AA$2:$AA$707,'Infos Relatório'!C$1)</f>
        <v>0</v>
      </c>
      <c r="I98" s="541">
        <f>COUNTIFS('Faturamento NNE'!$E$2:$E$707,'Infos Relatório'!$B$84,'Faturamento NNE'!$F$2:$F$707,'Infos Relatório'!$B98,'Faturamento NNE'!$AA$2:$AA$707,'Infos Relatório'!I$1)</f>
        <v>0</v>
      </c>
      <c r="J98" s="542">
        <f>SUMIFS('Faturamento NNE'!$H$2:$H$707,'Faturamento NNE'!$E$2:$E$707,'Infos Relatório'!$B$84,'Faturamento NNE'!$F$2:$F$707,'Infos Relatório'!$B98,'Faturamento NNE'!$AA$2:$AA$707,'Infos Relatório'!I$1)</f>
        <v>0</v>
      </c>
      <c r="K98" s="543">
        <f>SUMIFS('Faturamento NNE'!$K$2:$K$707,'Faturamento NNE'!$E$2:$E$707,'Infos Relatório'!$B$84,'Faturamento NNE'!$F$2:$F$707,'Infos Relatório'!$B98,'Faturamento NNE'!$AA$2:$AA$707,'Infos Relatório'!I$1)</f>
        <v>0</v>
      </c>
      <c r="L98" s="544">
        <f>SUMIFS('Faturamento NNE'!$P$2:$P$707,'Faturamento NNE'!$E$2:$E$707,'Infos Relatório'!$B$84,'Faturamento NNE'!$F$2:$F$707,'Infos Relatório'!$B98,'Faturamento NNE'!$AA$2:$AA$707,'Infos Relatório'!I$1,'Faturamento NNE'!$U$2:$U$707,"Sim")+SUMIFS('Faturamento NNE'!$Q$2:$Q$707,'Faturamento NNE'!$E$2:$E$707,'Infos Relatório'!$B$84,'Faturamento NNE'!$F$2:$F$707,'Infos Relatório'!$B98,'Faturamento NNE'!$AA$2:$AA$707,'Infos Relatório'!I$1,'Faturamento NNE'!$U$2:$U$707,"Sim")</f>
        <v>0</v>
      </c>
      <c r="M98" s="283" t="e">
        <f t="shared" si="25"/>
        <v>#DIV/0!</v>
      </c>
      <c r="N98" s="545">
        <f>SUMIFS('Faturamento NNE'!$I$2:$I$707,'Faturamento NNE'!$E$2:$E$707,'Infos Relatório'!$B$84,'Faturamento NNE'!$F$2:$F$707,'Infos Relatório'!$B98,'Faturamento NNE'!$AA$2:$AA$707,'Infos Relatório'!I$1)</f>
        <v>0</v>
      </c>
      <c r="O98" s="541">
        <f>COUNTIFS('Faturamento NNE'!$E$2:$E$707,'Infos Relatório'!$B$84,'Faturamento NNE'!$F$2:$F$707,'Infos Relatório'!$B98,'Faturamento NNE'!$AA$2:$AA$707,'Infos Relatório'!O$1)</f>
        <v>0</v>
      </c>
      <c r="P98" s="542">
        <f>SUMIFS('Faturamento NNE'!$H$2:$H$707,'Faturamento NNE'!$E$2:$E$707,'Infos Relatório'!$B$84,'Faturamento NNE'!$F$2:$F$707,'Infos Relatório'!$B98,'Faturamento NNE'!$AA$2:$AA$707,'Infos Relatório'!O$1)</f>
        <v>0</v>
      </c>
      <c r="Q98" s="542">
        <f>SUMIFS('Faturamento NNE'!$K$2:$K$707,'Faturamento NNE'!$E$2:$E$707,'Infos Relatório'!$B$84,'Faturamento NNE'!$F$2:$F$707,'Infos Relatório'!$B98,'Faturamento NNE'!$AA$2:$AA$707,'Infos Relatório'!O$1)</f>
        <v>0</v>
      </c>
      <c r="R98" s="546">
        <f>SUMIFS('Faturamento NNE'!$P$2:$P$707,'Faturamento NNE'!$E$2:$E$707,'Infos Relatório'!$B$84,'Faturamento NNE'!$F$2:$F$707,'Infos Relatório'!$B98,'Faturamento NNE'!$AA$2:$AA$707,'Infos Relatório'!O$1,'Faturamento NNE'!$U$2:$U$707,"Sim")+SUMIFS('Faturamento NNE'!$Q$2:$Q$707,'Faturamento NNE'!$E$2:$E$707,'Infos Relatório'!$B$84,'Faturamento NNE'!$F$2:$F$707,'Infos Relatório'!$B98,'Faturamento NNE'!$AA$2:$AA$707,'Infos Relatório'!O$1,'Faturamento NNE'!$U$2:$U$707,"Sim")</f>
        <v>0</v>
      </c>
      <c r="S98" s="227" t="e">
        <f t="shared" si="26"/>
        <v>#DIV/0!</v>
      </c>
      <c r="T98" s="545">
        <f>SUMIFS('Faturamento NNE'!$I$2:$I$707,'Faturamento NNE'!$E$2:$E$707,'Infos Relatório'!$B$84,'Faturamento NNE'!$F$2:$F$707,'Infos Relatório'!$B98,'Faturamento NNE'!$AA$2:$AA$707,'Infos Relatório'!O$1)</f>
        <v>0</v>
      </c>
      <c r="U98" s="541">
        <f>COUNTIFS('Faturamento NNE'!$E$2:$E$707,'Infos Relatório'!$B$84,'Faturamento NNE'!$F$2:$F$707,'Infos Relatório'!$B98,'Faturamento NNE'!$AA$2:$AA$707,'Infos Relatório'!U$1)</f>
        <v>0</v>
      </c>
      <c r="V98" s="542">
        <f>SUMIFS('Faturamento NNE'!$H$2:$H$707,'Faturamento NNE'!$E$2:$E$707,'Infos Relatório'!$B$84,'Faturamento NNE'!$F$2:$F$707,'Infos Relatório'!$B98,'Faturamento NNE'!$AA$2:$AA$707,'Infos Relatório'!U$1)</f>
        <v>0</v>
      </c>
      <c r="W98" s="542">
        <f>SUMIFS('Faturamento NNE'!$K$2:$K$707,'Faturamento NNE'!$E$2:$E$707,'Infos Relatório'!$B$84,'Faturamento NNE'!$F$2:$F$707,'Infos Relatório'!$B98,'Faturamento NNE'!$AA$2:$AA$707,'Infos Relatório'!U$1)</f>
        <v>0</v>
      </c>
      <c r="X98" s="546">
        <f>SUMIFS('Faturamento NNE'!$P$2:$P$707,'Faturamento NNE'!$E$2:$E$707,'Infos Relatório'!$B$84,'Faturamento NNE'!$F$2:$F$707,'Infos Relatório'!$B98,'Faturamento NNE'!$AA$2:$AA$707,'Infos Relatório'!U$1,'Faturamento NNE'!$U$2:$U$707,"Sim")+SUMIFS('Faturamento NNE'!$Q$2:$Q$707,'Faturamento NNE'!$E$2:$E$707,'Infos Relatório'!$B$84,'Faturamento NNE'!$F$2:$F$707,'Infos Relatório'!$B98,'Faturamento NNE'!$AA$2:$AA$707,'Infos Relatório'!U$1,'Faturamento NNE'!$U$2:$U$707,"Sim")</f>
        <v>0</v>
      </c>
      <c r="Y98" s="227" t="e">
        <f t="shared" si="27"/>
        <v>#DIV/0!</v>
      </c>
      <c r="Z98" s="545">
        <f>SUMIFS('Faturamento NNE'!$I$2:$I$707,'Faturamento NNE'!$E$2:$E$707,'Infos Relatório'!$B$84,'Faturamento NNE'!$F$2:$F$707,'Infos Relatório'!$B98,'Faturamento NNE'!$AA$2:$AA$707,'Infos Relatório'!U$1)</f>
        <v>0</v>
      </c>
      <c r="AA98" s="541">
        <f>COUNTIFS('Faturamento NNE'!$E$2:$E$707,'Infos Relatório'!$B$84,'Faturamento NNE'!$F$2:$F$707,'Infos Relatório'!$B98,'Faturamento NNE'!$AA$2:$AA$707,'Infos Relatório'!AA$1)</f>
        <v>0</v>
      </c>
      <c r="AB98" s="542">
        <f>SUMIFS('Faturamento NNE'!$H$2:$H$707,'Faturamento NNE'!$E$2:$E$707,'Infos Relatório'!$B$84,'Faturamento NNE'!$F$2:$F$707,'Infos Relatório'!$B98,'Faturamento NNE'!$AA$2:$AA$707,'Infos Relatório'!AA$1)</f>
        <v>0</v>
      </c>
      <c r="AC98" s="542">
        <f>SUMIFS('Faturamento NNE'!$K$2:$K$707,'Faturamento NNE'!$E$2:$E$707,'Infos Relatório'!$B$84,'Faturamento NNE'!$F$2:$F$707,'Infos Relatório'!$B98,'Faturamento NNE'!$AA$2:$AA$707,'Infos Relatório'!AA$1)</f>
        <v>0</v>
      </c>
      <c r="AD98" s="546">
        <f>SUMIFS('Faturamento NNE'!$P$2:$P$707,'Faturamento NNE'!$E$2:$E$707,'Infos Relatório'!$B$84,'Faturamento NNE'!$F$2:$F$707,'Infos Relatório'!$B98,'Faturamento NNE'!$AA$2:$AA$707,'Infos Relatório'!AA$1,'Faturamento NNE'!$U$2:$U$707,"Sim")+SUMIFS('Faturamento NNE'!$Q$2:$Q$707,'Faturamento NNE'!$E$2:$E$707,'Infos Relatório'!$B$84,'Faturamento NNE'!$F$2:$F$707,'Infos Relatório'!$B98,'Faturamento NNE'!$AA$2:$AA$707,'Infos Relatório'!AA$1,'Faturamento NNE'!$U$2:$U$707,"Sim")</f>
        <v>0</v>
      </c>
      <c r="AE98" s="227" t="e">
        <f t="shared" si="28"/>
        <v>#DIV/0!</v>
      </c>
      <c r="AF98" s="545">
        <f>SUMIFS('Faturamento NNE'!$I$2:$I$707,'Faturamento NNE'!$E$2:$E$707,'Infos Relatório'!$B$84,'Faturamento NNE'!$F$2:$F$707,'Infos Relatório'!$B98,'Faturamento NNE'!$AA$2:$AA$707,'Infos Relatório'!AA$1)</f>
        <v>0</v>
      </c>
      <c r="AG98" s="541">
        <f>COUNTIFS('Faturamento NNE'!$E$2:$E$707,'Infos Relatório'!$B$84,'Faturamento NNE'!$F$2:$F$707,'Infos Relatório'!$B98,'Faturamento NNE'!$AA$2:$AA$707,'Infos Relatório'!AG$1)</f>
        <v>0</v>
      </c>
      <c r="AH98" s="542">
        <f>SUMIFS('Faturamento NNE'!$H$2:$H$707,'Faturamento NNE'!$E$2:$E$707,'Infos Relatório'!$B$84,'Faturamento NNE'!$F$2:$F$707,'Infos Relatório'!$B98,'Faturamento NNE'!$AA$2:$AA$707,'Infos Relatório'!AG$1)</f>
        <v>0</v>
      </c>
      <c r="AI98" s="542">
        <f>SUMIFS('Faturamento NNE'!$K$2:$K$707,'Faturamento NNE'!$E$2:$E$707,'Infos Relatório'!$B$84,'Faturamento NNE'!$F$2:$F$707,'Infos Relatório'!$B98,'Faturamento NNE'!$AA$2:$AA$707,'Infos Relatório'!AG$1)</f>
        <v>0</v>
      </c>
      <c r="AJ98" s="546">
        <f>SUMIFS('Faturamento NNE'!$P$2:$P$707,'Faturamento NNE'!$E$2:$E$707,'Infos Relatório'!$B$84,'Faturamento NNE'!$F$2:$F$707,'Infos Relatório'!$B98,'Faturamento NNE'!$AA$2:$AA$707,'Infos Relatório'!AG$1,'Faturamento NNE'!$U$2:$U$707,"Sim")+SUMIFS('Faturamento NNE'!$Q$2:$Q$707,'Faturamento NNE'!$E$2:$E$707,'Infos Relatório'!$B$84,'Faturamento NNE'!$F$2:$F$707,'Infos Relatório'!$B98,'Faturamento NNE'!$AA$2:$AA$707,'Infos Relatório'!AG$1,'Faturamento NNE'!$U$2:$U$707,"Sim")</f>
        <v>0</v>
      </c>
      <c r="AK98" s="227" t="e">
        <f t="shared" si="29"/>
        <v>#DIV/0!</v>
      </c>
      <c r="AL98" s="545">
        <f>SUMIFS('Faturamento NNE'!$I$2:$I$707,'Faturamento NNE'!$E$2:$E$707,'Infos Relatório'!$B$84,'Faturamento NNE'!$F$2:$F$707,'Infos Relatório'!$B98,'Faturamento NNE'!$AA$2:$AA$707,'Infos Relatório'!AG$1)</f>
        <v>0</v>
      </c>
      <c r="AM98" s="541">
        <f>COUNTIFS('Faturamento NNE'!$E$2:$E$707,'Infos Relatório'!$B$84,'Faturamento NNE'!$F$2:$F$707,'Infos Relatório'!$B98,'Faturamento NNE'!$AA$2:$AA$707,'Infos Relatório'!AM$1)</f>
        <v>0</v>
      </c>
      <c r="AN98" s="542">
        <f>SUMIFS('Faturamento NNE'!$H$2:$H$707,'Faturamento NNE'!$E$2:$E$707,'Infos Relatório'!$B$84,'Faturamento NNE'!$F$2:$F$707,'Infos Relatório'!$B98,'Faturamento NNE'!$AA$2:$AA$707,'Infos Relatório'!AM$1)</f>
        <v>0</v>
      </c>
      <c r="AO98" s="542">
        <f>SUMIFS('Faturamento NNE'!$K$2:$K$707,'Faturamento NNE'!$E$2:$E$707,'Infos Relatório'!$B$84,'Faturamento NNE'!$F$2:$F$707,'Infos Relatório'!$B98,'Faturamento NNE'!$AA$2:$AA$707,'Infos Relatório'!AM$1)</f>
        <v>0</v>
      </c>
      <c r="AP98" s="546">
        <f>SUMIFS('Faturamento NNE'!$P$2:$P$707,'Faturamento NNE'!$E$2:$E$707,'Infos Relatório'!$B$84,'Faturamento NNE'!$F$2:$F$707,'Infos Relatório'!$B98,'Faturamento NNE'!$AA$2:$AA$707,'Infos Relatório'!AM$1,'Faturamento NNE'!$U$2:$U$707,"Sim")+SUMIFS('Faturamento NNE'!$Q$2:$Q$707,'Faturamento NNE'!$E$2:$E$707,'Infos Relatório'!$B$84,'Faturamento NNE'!$F$2:$F$707,'Infos Relatório'!$B98,'Faturamento NNE'!$AA$2:$AA$707,'Infos Relatório'!AM$1,'Faturamento NNE'!$U$2:$U$707,"Sim")</f>
        <v>0</v>
      </c>
      <c r="AQ98" s="227" t="e">
        <f t="shared" si="30"/>
        <v>#DIV/0!</v>
      </c>
      <c r="AR98" s="545">
        <f>SUMIFS('Faturamento NNE'!$I$2:$I$707,'Faturamento NNE'!$E$2:$E$707,'Infos Relatório'!$B$84,'Faturamento NNE'!$F$2:$F$707,'Infos Relatório'!$B98,'Faturamento NNE'!$AA$2:$AA$707,'Infos Relatório'!AM$1)</f>
        <v>0</v>
      </c>
      <c r="AS98" s="541">
        <f>COUNTIFS('Faturamento NNE'!$E$2:$E$707,'Infos Relatório'!$B$84,'Faturamento NNE'!$F$2:$F$707,'Infos Relatório'!$B98,'Faturamento NNE'!$AA$2:$AA$707,'Infos Relatório'!AS$1)</f>
        <v>0</v>
      </c>
      <c r="AT98" s="542">
        <f>SUMIFS('Faturamento NNE'!$H$2:$H$707,'Faturamento NNE'!$E$2:$E$707,'Infos Relatório'!$B$84,'Faturamento NNE'!$F$2:$F$707,'Infos Relatório'!$B98,'Faturamento NNE'!$AA$2:$AA$707,'Infos Relatório'!AS$1)</f>
        <v>0</v>
      </c>
      <c r="AU98" s="542">
        <f>SUMIFS('Faturamento NNE'!$K$2:$K$707,'Faturamento NNE'!$E$2:$E$707,'Infos Relatório'!$B$84,'Faturamento NNE'!$F$2:$F$707,'Infos Relatório'!$B98,'Faturamento NNE'!$AA$2:$AA$707,'Infos Relatório'!AS$1)</f>
        <v>0</v>
      </c>
      <c r="AV98" s="546">
        <f>SUMIFS('Faturamento NNE'!$P$2:$P$707,'Faturamento NNE'!$E$2:$E$707,'Infos Relatório'!$B$84,'Faturamento NNE'!$F$2:$F$707,'Infos Relatório'!$B98,'Faturamento NNE'!$AA$2:$AA$707,'Infos Relatório'!AS$1,'Faturamento NNE'!$U$2:$U$707,"Sim")+SUMIFS('Faturamento NNE'!$Q$2:$Q$707,'Faturamento NNE'!$E$2:$E$707,'Infos Relatório'!$B$84,'Faturamento NNE'!$F$2:$F$707,'Infos Relatório'!$B98,'Faturamento NNE'!$AA$2:$AA$707,'Infos Relatório'!AS$1,'Faturamento NNE'!$U$2:$U$707,"Sim")</f>
        <v>0</v>
      </c>
      <c r="AW98" s="227" t="e">
        <f t="shared" si="31"/>
        <v>#DIV/0!</v>
      </c>
      <c r="AX98" s="545">
        <f>SUMIFS('Faturamento NNE'!$I$2:$I$707,'Faturamento NNE'!$E$2:$E$707,'Infos Relatório'!$B$84,'Faturamento NNE'!$F$2:$F$707,'Infos Relatório'!$B98,'Faturamento NNE'!$AA$2:$AA$707,'Infos Relatório'!AS$1)</f>
        <v>0</v>
      </c>
      <c r="AY98" s="541">
        <f>COUNTIFS('Faturamento NNE'!$E$2:$E$707,'Infos Relatório'!$B$84,'Faturamento NNE'!$F$2:$F$707,'Infos Relatório'!$B98,'Faturamento NNE'!$AA$2:$AA$707,'Infos Relatório'!AY$1)</f>
        <v>0</v>
      </c>
      <c r="AZ98" s="542">
        <f>SUMIFS('Faturamento NNE'!$H$2:$H$707,'Faturamento NNE'!$E$2:$E$707,'Infos Relatório'!$B$84,'Faturamento NNE'!$F$2:$F$707,'Infos Relatório'!$B98,'Faturamento NNE'!$AA$2:$AA$707,'Infos Relatório'!AY$1)</f>
        <v>0</v>
      </c>
      <c r="BA98" s="542">
        <f>SUMIFS('Faturamento NNE'!$K$2:$K$707,'Faturamento NNE'!$E$2:$E$707,'Infos Relatório'!$B$84,'Faturamento NNE'!$F$2:$F$707,'Infos Relatório'!$B98,'Faturamento NNE'!$AA$2:$AA$707,'Infos Relatório'!AY$1)</f>
        <v>0</v>
      </c>
      <c r="BB98" s="546">
        <f>SUMIFS('Faturamento NNE'!$P$2:$P$707,'Faturamento NNE'!$E$2:$E$707,'Infos Relatório'!$B$84,'Faturamento NNE'!$F$2:$F$707,'Infos Relatório'!$B98,'Faturamento NNE'!$AA$2:$AA$707,'Infos Relatório'!AY$1,'Faturamento NNE'!$U$2:$U$707,"Sim")+SUMIFS('Faturamento NNE'!$Q$2:$Q$707,'Faturamento NNE'!$E$2:$E$707,'Infos Relatório'!$B$84,'Faturamento NNE'!$F$2:$F$707,'Infos Relatório'!$B98,'Faturamento NNE'!$AA$2:$AA$707,'Infos Relatório'!AY$1,'Faturamento NNE'!$U$2:$U$707,"Sim")</f>
        <v>0</v>
      </c>
      <c r="BC98" s="227" t="e">
        <f t="shared" si="32"/>
        <v>#DIV/0!</v>
      </c>
      <c r="BD98" s="545">
        <f>SUMIFS('Faturamento NNE'!$I$2:$I$707,'Faturamento NNE'!$E$2:$E$707,'Infos Relatório'!$B$84,'Faturamento NNE'!$F$2:$F$707,'Infos Relatório'!$B98,'Faturamento NNE'!$AA$2:$AA$707,'Infos Relatório'!AY$1)</f>
        <v>0</v>
      </c>
      <c r="BE98" s="541">
        <f>COUNTIFS('Faturamento NNE'!$E$2:$E$707,'Infos Relatório'!$B$84,'Faturamento NNE'!$F$2:$F$707,'Infos Relatório'!$B98,'Faturamento NNE'!$AA$2:$AA$707,'Infos Relatório'!BE$1)</f>
        <v>0</v>
      </c>
      <c r="BF98" s="542">
        <f>SUMIFS('Faturamento NNE'!$H$2:$H$707,'Faturamento NNE'!$E$2:$E$707,'Infos Relatório'!$B$84,'Faturamento NNE'!$F$2:$F$707,'Infos Relatório'!$B98,'Faturamento NNE'!$AA$2:$AA$707,'Infos Relatório'!BE$1)</f>
        <v>0</v>
      </c>
      <c r="BG98" s="542">
        <f>SUMIFS('Faturamento NNE'!$K$2:$K$707,'Faturamento NNE'!$E$2:$E$707,'Infos Relatório'!$B$84,'Faturamento NNE'!$F$2:$F$707,'Infos Relatório'!$B98,'Faturamento NNE'!$AA$2:$AA$707,'Infos Relatório'!BE$1)</f>
        <v>0</v>
      </c>
      <c r="BH98" s="546">
        <f>SUMIFS('Faturamento NNE'!$P$2:$P$707,'Faturamento NNE'!$E$2:$E$707,'Infos Relatório'!$B$84,'Faturamento NNE'!$F$2:$F$707,'Infos Relatório'!$B98,'Faturamento NNE'!$AA$2:$AA$707,'Infos Relatório'!BE$1,'Faturamento NNE'!$U$2:$U$707,"Sim")+SUMIFS('Faturamento NNE'!$Q$2:$Q$707,'Faturamento NNE'!$E$2:$E$707,'Infos Relatório'!$B$84,'Faturamento NNE'!$F$2:$F$707,'Infos Relatório'!$B98,'Faturamento NNE'!$AA$2:$AA$707,'Infos Relatório'!BE$1,'Faturamento NNE'!$U$2:$U$707,"Sim")</f>
        <v>0</v>
      </c>
      <c r="BI98" s="227" t="e">
        <f t="shared" si="33"/>
        <v>#DIV/0!</v>
      </c>
      <c r="BJ98" s="545">
        <f>SUMIFS('Faturamento NNE'!$I$2:$I$707,'Faturamento NNE'!$E$2:$E$707,'Infos Relatório'!$B$84,'Faturamento NNE'!$F$2:$F$707,'Infos Relatório'!$B98,'Faturamento NNE'!$AA$2:$AA$707,'Infos Relatório'!BE$1)</f>
        <v>0</v>
      </c>
      <c r="BK98" s="541">
        <f>COUNTIFS('Faturamento NNE'!$E$2:$E$707,'Infos Relatório'!$B$84,'Faturamento NNE'!$F$2:$F$707,'Infos Relatório'!$B98,'Faturamento NNE'!$AA$2:$AA$707,'Infos Relatório'!BK$1)</f>
        <v>0</v>
      </c>
      <c r="BL98" s="542">
        <f>SUMIFS('Faturamento NNE'!$H$2:$H$707,'Faturamento NNE'!$E$2:$E$707,'Infos Relatório'!$B$84,'Faturamento NNE'!$F$2:$F$707,'Infos Relatório'!$B98,'Faturamento NNE'!$AA$2:$AA$707,'Infos Relatório'!BK$1)</f>
        <v>0</v>
      </c>
      <c r="BM98" s="542">
        <f>SUMIFS('Faturamento NNE'!$K$2:$K$707,'Faturamento NNE'!$E$2:$E$707,'Infos Relatório'!$B$84,'Faturamento NNE'!$F$2:$F$707,'Infos Relatório'!$B98,'Faturamento NNE'!$AA$2:$AA$707,'Infos Relatório'!BK$1)</f>
        <v>0</v>
      </c>
      <c r="BN98" s="546">
        <f>SUMIFS('Faturamento NNE'!$P$2:$P$707,'Faturamento NNE'!$E$2:$E$707,'Infos Relatório'!$B$84,'Faturamento NNE'!$F$2:$F$707,'Infos Relatório'!$B98,'Faturamento NNE'!$AA$2:$AA$707,'Infos Relatório'!BK$1,'Faturamento NNE'!$U$2:$U$707,"Sim")+SUMIFS('Faturamento NNE'!$Q$2:$Q$707,'Faturamento NNE'!$E$2:$E$707,'Infos Relatório'!$B$84,'Faturamento NNE'!$F$2:$F$707,'Infos Relatório'!$B98,'Faturamento NNE'!$AA$2:$AA$707,'Infos Relatório'!BK$1,'Faturamento NNE'!$U$2:$U$707,"Sim")</f>
        <v>0</v>
      </c>
      <c r="BO98" s="227" t="e">
        <f t="shared" si="34"/>
        <v>#DIV/0!</v>
      </c>
      <c r="BP98" s="545">
        <f>SUMIFS('Faturamento NNE'!$I$2:$I$707,'Faturamento NNE'!$E$2:$E$707,'Infos Relatório'!$B$84,'Faturamento NNE'!$F$2:$F$707,'Infos Relatório'!$B98,'Faturamento NNE'!$AA$2:$AA$707,'Infos Relatório'!BK$1)</f>
        <v>0</v>
      </c>
      <c r="BQ98" s="541">
        <f>COUNTIFS('Faturamento NNE'!$E$2:$E$707,'Infos Relatório'!$B$84,'Faturamento NNE'!$F$2:$F$707,'Infos Relatório'!$B98,'Faturamento NNE'!$AA$2:$AA$707,'Infos Relatório'!BQ$1)</f>
        <v>0</v>
      </c>
      <c r="BR98" s="542">
        <f>SUMIFS('Faturamento NNE'!$H$2:$H$707,'Faturamento NNE'!$E$2:$E$707,'Infos Relatório'!$B$84,'Faturamento NNE'!$F$2:$F$707,'Infos Relatório'!$B98,'Faturamento NNE'!$AA$2:$AA$707,'Infos Relatório'!BQ$1)</f>
        <v>0</v>
      </c>
      <c r="BS98" s="542">
        <f>SUMIFS('Faturamento NNE'!$K$2:$K$707,'Faturamento NNE'!$E$2:$E$707,'Infos Relatório'!$B$84,'Faturamento NNE'!$F$2:$F$707,'Infos Relatório'!$B98,'Faturamento NNE'!$AA$2:$AA$707,'Infos Relatório'!BQ$1)</f>
        <v>0</v>
      </c>
      <c r="BT98" s="546">
        <f>SUMIFS('Faturamento NNE'!$P$2:$P$707,'Faturamento NNE'!$E$2:$E$707,'Infos Relatório'!$B$84,'Faturamento NNE'!$F$2:$F$707,'Infos Relatório'!$B98,'Faturamento NNE'!$AA$2:$AA$707,'Infos Relatório'!BQ$1,'Faturamento NNE'!$U$2:$U$707,"Sim")+SUMIFS('Faturamento NNE'!$Q$2:$Q$707,'Faturamento NNE'!$E$2:$E$707,'Infos Relatório'!$B$84,'Faturamento NNE'!$F$2:$F$707,'Infos Relatório'!$B98,'Faturamento NNE'!$AA$2:$AA$707,'Infos Relatório'!BQ$1,'Faturamento NNE'!$U$2:$U$707,"Sim")</f>
        <v>0</v>
      </c>
      <c r="BU98" s="227" t="e">
        <f t="shared" si="35"/>
        <v>#DIV/0!</v>
      </c>
      <c r="BV98" s="545">
        <f>SUMIFS('Faturamento NNE'!$I$2:$I$707,'Faturamento NNE'!$E$2:$E$707,'Infos Relatório'!$B$84,'Faturamento NNE'!$F$2:$F$707,'Infos Relatório'!$B98,'Faturamento NNE'!$AA$2:$AA$707,'Infos Relatório'!BQ$1)</f>
        <v>0</v>
      </c>
    </row>
    <row r="99" spans="2:74">
      <c r="B99" s="217" t="s">
        <v>144</v>
      </c>
      <c r="C99" s="541">
        <f>COUNTIFS('Faturamento NNE'!$E$2:$E$707,'Infos Relatório'!$B$84,'Faturamento NNE'!$F$2:$F$707,'Infos Relatório'!$B99,'Faturamento NNE'!$AA$2:$AA$707,'Infos Relatório'!C$1)</f>
        <v>0</v>
      </c>
      <c r="D99" s="542">
        <f>SUMIFS('Faturamento NNE'!$H$2:$H$707,'Faturamento NNE'!$E$2:$E$707,'Infos Relatório'!$B$84,'Faturamento NNE'!$F$2:$F$707,'Infos Relatório'!$B99,'Faturamento NNE'!$AA$2:$AA$707,'Infos Relatório'!C$1)</f>
        <v>0</v>
      </c>
      <c r="E99" s="543">
        <f>SUMIFS('Faturamento NNE'!$K$2:$K$707,'Faturamento NNE'!$E$2:$E$707,'Infos Relatório'!$B$84,'Faturamento NNE'!$F$2:$F$707,'Infos Relatório'!$B99,'Faturamento NNE'!$AA$2:$AA$707,'Infos Relatório'!C$1)</f>
        <v>0</v>
      </c>
      <c r="F99" s="544">
        <f>SUMIFS('Faturamento NNE'!$P$2:$P$707,'Faturamento NNE'!$E$2:$E$707,'Infos Relatório'!$B$84,'Faturamento NNE'!$F$2:$F$707,'Infos Relatório'!$B99,'Faturamento NNE'!$AA$2:$AA$707,'Infos Relatório'!C$1,'Faturamento NNE'!$U$2:$U$707,"Sim")+SUMIFS('Faturamento NNE'!$Q$2:$Q$707,'Faturamento NNE'!$E$2:$E$707,'Infos Relatório'!$B$84,'Faturamento NNE'!$F$2:$F$707,'Infos Relatório'!$B99,'Faturamento NNE'!$AA$2:$AA$707,'Infos Relatório'!C$1,'Faturamento NNE'!$U$2:$U$707,"Sim")</f>
        <v>0</v>
      </c>
      <c r="G99" s="283" t="e">
        <f t="shared" si="24"/>
        <v>#DIV/0!</v>
      </c>
      <c r="H99" s="545">
        <f>SUMIFS('Faturamento NNE'!$I$2:$I$707,'Faturamento NNE'!$E$2:$E$707,'Infos Relatório'!$B$84,'Faturamento NNE'!$F$2:$F$707,'Infos Relatório'!$B99,'Faturamento NNE'!$AA$2:$AA$707,'Infos Relatório'!C$1)</f>
        <v>0</v>
      </c>
      <c r="I99" s="541">
        <f>COUNTIFS('Faturamento NNE'!$E$2:$E$707,'Infos Relatório'!$B$84,'Faturamento NNE'!$F$2:$F$707,'Infos Relatório'!$B99,'Faturamento NNE'!$AA$2:$AA$707,'Infos Relatório'!I$1)</f>
        <v>0</v>
      </c>
      <c r="J99" s="542">
        <f>SUMIFS('Faturamento NNE'!$H$2:$H$707,'Faturamento NNE'!$E$2:$E$707,'Infos Relatório'!$B$84,'Faturamento NNE'!$F$2:$F$707,'Infos Relatório'!$B99,'Faturamento NNE'!$AA$2:$AA$707,'Infos Relatório'!I$1)</f>
        <v>0</v>
      </c>
      <c r="K99" s="543">
        <f>SUMIFS('Faturamento NNE'!$K$2:$K$707,'Faturamento NNE'!$E$2:$E$707,'Infos Relatório'!$B$84,'Faturamento NNE'!$F$2:$F$707,'Infos Relatório'!$B99,'Faturamento NNE'!$AA$2:$AA$707,'Infos Relatório'!I$1)</f>
        <v>0</v>
      </c>
      <c r="L99" s="544">
        <f>SUMIFS('Faturamento NNE'!$P$2:$P$707,'Faturamento NNE'!$E$2:$E$707,'Infos Relatório'!$B$84,'Faturamento NNE'!$F$2:$F$707,'Infos Relatório'!$B99,'Faturamento NNE'!$AA$2:$AA$707,'Infos Relatório'!I$1,'Faturamento NNE'!$U$2:$U$707,"Sim")+SUMIFS('Faturamento NNE'!$Q$2:$Q$707,'Faturamento NNE'!$E$2:$E$707,'Infos Relatório'!$B$84,'Faturamento NNE'!$F$2:$F$707,'Infos Relatório'!$B99,'Faturamento NNE'!$AA$2:$AA$707,'Infos Relatório'!I$1,'Faturamento NNE'!$U$2:$U$707,"Sim")</f>
        <v>0</v>
      </c>
      <c r="M99" s="283" t="e">
        <f t="shared" si="25"/>
        <v>#DIV/0!</v>
      </c>
      <c r="N99" s="545">
        <f>SUMIFS('Faturamento NNE'!$I$2:$I$707,'Faturamento NNE'!$E$2:$E$707,'Infos Relatório'!$B$84,'Faturamento NNE'!$F$2:$F$707,'Infos Relatório'!$B99,'Faturamento NNE'!$AA$2:$AA$707,'Infos Relatório'!I$1)</f>
        <v>0</v>
      </c>
      <c r="O99" s="541">
        <f>COUNTIFS('Faturamento NNE'!$E$2:$E$707,'Infos Relatório'!$B$84,'Faturamento NNE'!$F$2:$F$707,'Infos Relatório'!$B99,'Faturamento NNE'!$AA$2:$AA$707,'Infos Relatório'!O$1)</f>
        <v>0</v>
      </c>
      <c r="P99" s="542">
        <f>SUMIFS('Faturamento NNE'!$H$2:$H$707,'Faturamento NNE'!$E$2:$E$707,'Infos Relatório'!$B$84,'Faturamento NNE'!$F$2:$F$707,'Infos Relatório'!$B99,'Faturamento NNE'!$AA$2:$AA$707,'Infos Relatório'!O$1)</f>
        <v>0</v>
      </c>
      <c r="Q99" s="542">
        <f>SUMIFS('Faturamento NNE'!$K$2:$K$707,'Faturamento NNE'!$E$2:$E$707,'Infos Relatório'!$B$84,'Faturamento NNE'!$F$2:$F$707,'Infos Relatório'!$B99,'Faturamento NNE'!$AA$2:$AA$707,'Infos Relatório'!O$1)</f>
        <v>0</v>
      </c>
      <c r="R99" s="546">
        <f>SUMIFS('Faturamento NNE'!$P$2:$P$707,'Faturamento NNE'!$E$2:$E$707,'Infos Relatório'!$B$84,'Faturamento NNE'!$F$2:$F$707,'Infos Relatório'!$B99,'Faturamento NNE'!$AA$2:$AA$707,'Infos Relatório'!O$1,'Faturamento NNE'!$U$2:$U$707,"Sim")+SUMIFS('Faturamento NNE'!$Q$2:$Q$707,'Faturamento NNE'!$E$2:$E$707,'Infos Relatório'!$B$84,'Faturamento NNE'!$F$2:$F$707,'Infos Relatório'!$B99,'Faturamento NNE'!$AA$2:$AA$707,'Infos Relatório'!O$1,'Faturamento NNE'!$U$2:$U$707,"Sim")</f>
        <v>0</v>
      </c>
      <c r="S99" s="227" t="e">
        <f t="shared" si="26"/>
        <v>#DIV/0!</v>
      </c>
      <c r="T99" s="545">
        <f>SUMIFS('Faturamento NNE'!$I$2:$I$707,'Faturamento NNE'!$E$2:$E$707,'Infos Relatório'!$B$84,'Faturamento NNE'!$F$2:$F$707,'Infos Relatório'!$B99,'Faturamento NNE'!$AA$2:$AA$707,'Infos Relatório'!O$1)</f>
        <v>0</v>
      </c>
      <c r="U99" s="541">
        <f>COUNTIFS('Faturamento NNE'!$E$2:$E$707,'Infos Relatório'!$B$84,'Faturamento NNE'!$F$2:$F$707,'Infos Relatório'!$B99,'Faturamento NNE'!$AA$2:$AA$707,'Infos Relatório'!U$1)</f>
        <v>0</v>
      </c>
      <c r="V99" s="542">
        <f>SUMIFS('Faturamento NNE'!$H$2:$H$707,'Faturamento NNE'!$E$2:$E$707,'Infos Relatório'!$B$84,'Faturamento NNE'!$F$2:$F$707,'Infos Relatório'!$B99,'Faturamento NNE'!$AA$2:$AA$707,'Infos Relatório'!U$1)</f>
        <v>0</v>
      </c>
      <c r="W99" s="542">
        <f>SUMIFS('Faturamento NNE'!$K$2:$K$707,'Faturamento NNE'!$E$2:$E$707,'Infos Relatório'!$B$84,'Faturamento NNE'!$F$2:$F$707,'Infos Relatório'!$B99,'Faturamento NNE'!$AA$2:$AA$707,'Infos Relatório'!U$1)</f>
        <v>0</v>
      </c>
      <c r="X99" s="546">
        <f>SUMIFS('Faturamento NNE'!$P$2:$P$707,'Faturamento NNE'!$E$2:$E$707,'Infos Relatório'!$B$84,'Faturamento NNE'!$F$2:$F$707,'Infos Relatório'!$B99,'Faturamento NNE'!$AA$2:$AA$707,'Infos Relatório'!U$1,'Faturamento NNE'!$U$2:$U$707,"Sim")+SUMIFS('Faturamento NNE'!$Q$2:$Q$707,'Faturamento NNE'!$E$2:$E$707,'Infos Relatório'!$B$84,'Faturamento NNE'!$F$2:$F$707,'Infos Relatório'!$B99,'Faturamento NNE'!$AA$2:$AA$707,'Infos Relatório'!U$1,'Faturamento NNE'!$U$2:$U$707,"Sim")</f>
        <v>0</v>
      </c>
      <c r="Y99" s="227" t="e">
        <f t="shared" si="27"/>
        <v>#DIV/0!</v>
      </c>
      <c r="Z99" s="545">
        <f>SUMIFS('Faturamento NNE'!$I$2:$I$707,'Faturamento NNE'!$E$2:$E$707,'Infos Relatório'!$B$84,'Faturamento NNE'!$F$2:$F$707,'Infos Relatório'!$B99,'Faturamento NNE'!$AA$2:$AA$707,'Infos Relatório'!U$1)</f>
        <v>0</v>
      </c>
      <c r="AA99" s="541">
        <f>COUNTIFS('Faturamento NNE'!$E$2:$E$707,'Infos Relatório'!$B$84,'Faturamento NNE'!$F$2:$F$707,'Infos Relatório'!$B99,'Faturamento NNE'!$AA$2:$AA$707,'Infos Relatório'!AA$1)</f>
        <v>0</v>
      </c>
      <c r="AB99" s="542">
        <f>SUMIFS('Faturamento NNE'!$H$2:$H$707,'Faturamento NNE'!$E$2:$E$707,'Infos Relatório'!$B$84,'Faturamento NNE'!$F$2:$F$707,'Infos Relatório'!$B99,'Faturamento NNE'!$AA$2:$AA$707,'Infos Relatório'!AA$1)</f>
        <v>0</v>
      </c>
      <c r="AC99" s="542">
        <f>SUMIFS('Faturamento NNE'!$K$2:$K$707,'Faturamento NNE'!$E$2:$E$707,'Infos Relatório'!$B$84,'Faturamento NNE'!$F$2:$F$707,'Infos Relatório'!$B99,'Faturamento NNE'!$AA$2:$AA$707,'Infos Relatório'!AA$1)</f>
        <v>0</v>
      </c>
      <c r="AD99" s="546">
        <f>SUMIFS('Faturamento NNE'!$P$2:$P$707,'Faturamento NNE'!$E$2:$E$707,'Infos Relatório'!$B$84,'Faturamento NNE'!$F$2:$F$707,'Infos Relatório'!$B99,'Faturamento NNE'!$AA$2:$AA$707,'Infos Relatório'!AA$1,'Faturamento NNE'!$U$2:$U$707,"Sim")+SUMIFS('Faturamento NNE'!$Q$2:$Q$707,'Faturamento NNE'!$E$2:$E$707,'Infos Relatório'!$B$84,'Faturamento NNE'!$F$2:$F$707,'Infos Relatório'!$B99,'Faturamento NNE'!$AA$2:$AA$707,'Infos Relatório'!AA$1,'Faturamento NNE'!$U$2:$U$707,"Sim")</f>
        <v>0</v>
      </c>
      <c r="AE99" s="227" t="e">
        <f t="shared" si="28"/>
        <v>#DIV/0!</v>
      </c>
      <c r="AF99" s="545">
        <f>SUMIFS('Faturamento NNE'!$I$2:$I$707,'Faturamento NNE'!$E$2:$E$707,'Infos Relatório'!$B$84,'Faturamento NNE'!$F$2:$F$707,'Infos Relatório'!$B99,'Faturamento NNE'!$AA$2:$AA$707,'Infos Relatório'!AA$1)</f>
        <v>0</v>
      </c>
      <c r="AG99" s="541">
        <f>COUNTIFS('Faturamento NNE'!$E$2:$E$707,'Infos Relatório'!$B$84,'Faturamento NNE'!$F$2:$F$707,'Infos Relatório'!$B99,'Faturamento NNE'!$AA$2:$AA$707,'Infos Relatório'!AG$1)</f>
        <v>0</v>
      </c>
      <c r="AH99" s="542">
        <f>SUMIFS('Faturamento NNE'!$H$2:$H$707,'Faturamento NNE'!$E$2:$E$707,'Infos Relatório'!$B$84,'Faturamento NNE'!$F$2:$F$707,'Infos Relatório'!$B99,'Faturamento NNE'!$AA$2:$AA$707,'Infos Relatório'!AG$1)</f>
        <v>0</v>
      </c>
      <c r="AI99" s="542">
        <f>SUMIFS('Faturamento NNE'!$K$2:$K$707,'Faturamento NNE'!$E$2:$E$707,'Infos Relatório'!$B$84,'Faturamento NNE'!$F$2:$F$707,'Infos Relatório'!$B99,'Faturamento NNE'!$AA$2:$AA$707,'Infos Relatório'!AG$1)</f>
        <v>0</v>
      </c>
      <c r="AJ99" s="546">
        <f>SUMIFS('Faturamento NNE'!$P$2:$P$707,'Faturamento NNE'!$E$2:$E$707,'Infos Relatório'!$B$84,'Faturamento NNE'!$F$2:$F$707,'Infos Relatório'!$B99,'Faturamento NNE'!$AA$2:$AA$707,'Infos Relatório'!AG$1,'Faturamento NNE'!$U$2:$U$707,"Sim")+SUMIFS('Faturamento NNE'!$Q$2:$Q$707,'Faturamento NNE'!$E$2:$E$707,'Infos Relatório'!$B$84,'Faturamento NNE'!$F$2:$F$707,'Infos Relatório'!$B99,'Faturamento NNE'!$AA$2:$AA$707,'Infos Relatório'!AG$1,'Faturamento NNE'!$U$2:$U$707,"Sim")</f>
        <v>0</v>
      </c>
      <c r="AK99" s="227" t="e">
        <f t="shared" si="29"/>
        <v>#DIV/0!</v>
      </c>
      <c r="AL99" s="545">
        <f>SUMIFS('Faturamento NNE'!$I$2:$I$707,'Faturamento NNE'!$E$2:$E$707,'Infos Relatório'!$B$84,'Faturamento NNE'!$F$2:$F$707,'Infos Relatório'!$B99,'Faturamento NNE'!$AA$2:$AA$707,'Infos Relatório'!AG$1)</f>
        <v>0</v>
      </c>
      <c r="AM99" s="541">
        <f>COUNTIFS('Faturamento NNE'!$E$2:$E$707,'Infos Relatório'!$B$84,'Faturamento NNE'!$F$2:$F$707,'Infos Relatório'!$B99,'Faturamento NNE'!$AA$2:$AA$707,'Infos Relatório'!AM$1)</f>
        <v>0</v>
      </c>
      <c r="AN99" s="542">
        <f>SUMIFS('Faturamento NNE'!$H$2:$H$707,'Faturamento NNE'!$E$2:$E$707,'Infos Relatório'!$B$84,'Faturamento NNE'!$F$2:$F$707,'Infos Relatório'!$B99,'Faturamento NNE'!$AA$2:$AA$707,'Infos Relatório'!AM$1)</f>
        <v>0</v>
      </c>
      <c r="AO99" s="542">
        <f>SUMIFS('Faturamento NNE'!$K$2:$K$707,'Faturamento NNE'!$E$2:$E$707,'Infos Relatório'!$B$84,'Faturamento NNE'!$F$2:$F$707,'Infos Relatório'!$B99,'Faturamento NNE'!$AA$2:$AA$707,'Infos Relatório'!AM$1)</f>
        <v>0</v>
      </c>
      <c r="AP99" s="546">
        <f>SUMIFS('Faturamento NNE'!$P$2:$P$707,'Faturamento NNE'!$E$2:$E$707,'Infos Relatório'!$B$84,'Faturamento NNE'!$F$2:$F$707,'Infos Relatório'!$B99,'Faturamento NNE'!$AA$2:$AA$707,'Infos Relatório'!AM$1,'Faturamento NNE'!$U$2:$U$707,"Sim")+SUMIFS('Faturamento NNE'!$Q$2:$Q$707,'Faturamento NNE'!$E$2:$E$707,'Infos Relatório'!$B$84,'Faturamento NNE'!$F$2:$F$707,'Infos Relatório'!$B99,'Faturamento NNE'!$AA$2:$AA$707,'Infos Relatório'!AM$1,'Faturamento NNE'!$U$2:$U$707,"Sim")</f>
        <v>0</v>
      </c>
      <c r="AQ99" s="227" t="e">
        <f t="shared" si="30"/>
        <v>#DIV/0!</v>
      </c>
      <c r="AR99" s="545">
        <f>SUMIFS('Faturamento NNE'!$I$2:$I$707,'Faturamento NNE'!$E$2:$E$707,'Infos Relatório'!$B$84,'Faturamento NNE'!$F$2:$F$707,'Infos Relatório'!$B99,'Faturamento NNE'!$AA$2:$AA$707,'Infos Relatório'!AM$1)</f>
        <v>0</v>
      </c>
      <c r="AS99" s="541">
        <f>COUNTIFS('Faturamento NNE'!$E$2:$E$707,'Infos Relatório'!$B$84,'Faturamento NNE'!$F$2:$F$707,'Infos Relatório'!$B99,'Faturamento NNE'!$AA$2:$AA$707,'Infos Relatório'!AS$1)</f>
        <v>0</v>
      </c>
      <c r="AT99" s="542">
        <f>SUMIFS('Faturamento NNE'!$H$2:$H$707,'Faturamento NNE'!$E$2:$E$707,'Infos Relatório'!$B$84,'Faturamento NNE'!$F$2:$F$707,'Infos Relatório'!$B99,'Faturamento NNE'!$AA$2:$AA$707,'Infos Relatório'!AS$1)</f>
        <v>0</v>
      </c>
      <c r="AU99" s="542">
        <f>SUMIFS('Faturamento NNE'!$K$2:$K$707,'Faturamento NNE'!$E$2:$E$707,'Infos Relatório'!$B$84,'Faturamento NNE'!$F$2:$F$707,'Infos Relatório'!$B99,'Faturamento NNE'!$AA$2:$AA$707,'Infos Relatório'!AS$1)</f>
        <v>0</v>
      </c>
      <c r="AV99" s="546">
        <f>SUMIFS('Faturamento NNE'!$P$2:$P$707,'Faturamento NNE'!$E$2:$E$707,'Infos Relatório'!$B$84,'Faturamento NNE'!$F$2:$F$707,'Infos Relatório'!$B99,'Faturamento NNE'!$AA$2:$AA$707,'Infos Relatório'!AS$1,'Faturamento NNE'!$U$2:$U$707,"Sim")+SUMIFS('Faturamento NNE'!$Q$2:$Q$707,'Faturamento NNE'!$E$2:$E$707,'Infos Relatório'!$B$84,'Faturamento NNE'!$F$2:$F$707,'Infos Relatório'!$B99,'Faturamento NNE'!$AA$2:$AA$707,'Infos Relatório'!AS$1,'Faturamento NNE'!$U$2:$U$707,"Sim")</f>
        <v>0</v>
      </c>
      <c r="AW99" s="227" t="e">
        <f t="shared" si="31"/>
        <v>#DIV/0!</v>
      </c>
      <c r="AX99" s="545">
        <f>SUMIFS('Faturamento NNE'!$I$2:$I$707,'Faturamento NNE'!$E$2:$E$707,'Infos Relatório'!$B$84,'Faturamento NNE'!$F$2:$F$707,'Infos Relatório'!$B99,'Faturamento NNE'!$AA$2:$AA$707,'Infos Relatório'!AS$1)</f>
        <v>0</v>
      </c>
      <c r="AY99" s="541">
        <f>COUNTIFS('Faturamento NNE'!$E$2:$E$707,'Infos Relatório'!$B$84,'Faturamento NNE'!$F$2:$F$707,'Infos Relatório'!$B99,'Faturamento NNE'!$AA$2:$AA$707,'Infos Relatório'!AY$1)</f>
        <v>0</v>
      </c>
      <c r="AZ99" s="542">
        <f>SUMIFS('Faturamento NNE'!$H$2:$H$707,'Faturamento NNE'!$E$2:$E$707,'Infos Relatório'!$B$84,'Faturamento NNE'!$F$2:$F$707,'Infos Relatório'!$B99,'Faturamento NNE'!$AA$2:$AA$707,'Infos Relatório'!AY$1)</f>
        <v>0</v>
      </c>
      <c r="BA99" s="542">
        <f>SUMIFS('Faturamento NNE'!$K$2:$K$707,'Faturamento NNE'!$E$2:$E$707,'Infos Relatório'!$B$84,'Faturamento NNE'!$F$2:$F$707,'Infos Relatório'!$B99,'Faturamento NNE'!$AA$2:$AA$707,'Infos Relatório'!AY$1)</f>
        <v>0</v>
      </c>
      <c r="BB99" s="546">
        <f>SUMIFS('Faturamento NNE'!$P$2:$P$707,'Faturamento NNE'!$E$2:$E$707,'Infos Relatório'!$B$84,'Faturamento NNE'!$F$2:$F$707,'Infos Relatório'!$B99,'Faturamento NNE'!$AA$2:$AA$707,'Infos Relatório'!AY$1,'Faturamento NNE'!$U$2:$U$707,"Sim")+SUMIFS('Faturamento NNE'!$Q$2:$Q$707,'Faturamento NNE'!$E$2:$E$707,'Infos Relatório'!$B$84,'Faturamento NNE'!$F$2:$F$707,'Infos Relatório'!$B99,'Faturamento NNE'!$AA$2:$AA$707,'Infos Relatório'!AY$1,'Faturamento NNE'!$U$2:$U$707,"Sim")</f>
        <v>0</v>
      </c>
      <c r="BC99" s="227" t="e">
        <f t="shared" si="32"/>
        <v>#DIV/0!</v>
      </c>
      <c r="BD99" s="545">
        <f>SUMIFS('Faturamento NNE'!$I$2:$I$707,'Faturamento NNE'!$E$2:$E$707,'Infos Relatório'!$B$84,'Faturamento NNE'!$F$2:$F$707,'Infos Relatório'!$B99,'Faturamento NNE'!$AA$2:$AA$707,'Infos Relatório'!AY$1)</f>
        <v>0</v>
      </c>
      <c r="BE99" s="541">
        <f>COUNTIFS('Faturamento NNE'!$E$2:$E$707,'Infos Relatório'!$B$84,'Faturamento NNE'!$F$2:$F$707,'Infos Relatório'!$B99,'Faturamento NNE'!$AA$2:$AA$707,'Infos Relatório'!BE$1)</f>
        <v>0</v>
      </c>
      <c r="BF99" s="542">
        <f>SUMIFS('Faturamento NNE'!$H$2:$H$707,'Faturamento NNE'!$E$2:$E$707,'Infos Relatório'!$B$84,'Faturamento NNE'!$F$2:$F$707,'Infos Relatório'!$B99,'Faturamento NNE'!$AA$2:$AA$707,'Infos Relatório'!BE$1)</f>
        <v>0</v>
      </c>
      <c r="BG99" s="542">
        <f>SUMIFS('Faturamento NNE'!$K$2:$K$707,'Faturamento NNE'!$E$2:$E$707,'Infos Relatório'!$B$84,'Faturamento NNE'!$F$2:$F$707,'Infos Relatório'!$B99,'Faturamento NNE'!$AA$2:$AA$707,'Infos Relatório'!BE$1)</f>
        <v>0</v>
      </c>
      <c r="BH99" s="546">
        <f>SUMIFS('Faturamento NNE'!$P$2:$P$707,'Faturamento NNE'!$E$2:$E$707,'Infos Relatório'!$B$84,'Faturamento NNE'!$F$2:$F$707,'Infos Relatório'!$B99,'Faturamento NNE'!$AA$2:$AA$707,'Infos Relatório'!BE$1,'Faturamento NNE'!$U$2:$U$707,"Sim")+SUMIFS('Faturamento NNE'!$Q$2:$Q$707,'Faturamento NNE'!$E$2:$E$707,'Infos Relatório'!$B$84,'Faturamento NNE'!$F$2:$F$707,'Infos Relatório'!$B99,'Faturamento NNE'!$AA$2:$AA$707,'Infos Relatório'!BE$1,'Faturamento NNE'!$U$2:$U$707,"Sim")</f>
        <v>0</v>
      </c>
      <c r="BI99" s="227" t="e">
        <f t="shared" si="33"/>
        <v>#DIV/0!</v>
      </c>
      <c r="BJ99" s="545">
        <f>SUMIFS('Faturamento NNE'!$I$2:$I$707,'Faturamento NNE'!$E$2:$E$707,'Infos Relatório'!$B$84,'Faturamento NNE'!$F$2:$F$707,'Infos Relatório'!$B99,'Faturamento NNE'!$AA$2:$AA$707,'Infos Relatório'!BE$1)</f>
        <v>0</v>
      </c>
      <c r="BK99" s="541">
        <f>COUNTIFS('Faturamento NNE'!$E$2:$E$707,'Infos Relatório'!$B$84,'Faturamento NNE'!$F$2:$F$707,'Infos Relatório'!$B99,'Faturamento NNE'!$AA$2:$AA$707,'Infos Relatório'!BK$1)</f>
        <v>0</v>
      </c>
      <c r="BL99" s="542">
        <f>SUMIFS('Faturamento NNE'!$H$2:$H$707,'Faturamento NNE'!$E$2:$E$707,'Infos Relatório'!$B$84,'Faturamento NNE'!$F$2:$F$707,'Infos Relatório'!$B99,'Faturamento NNE'!$AA$2:$AA$707,'Infos Relatório'!BK$1)</f>
        <v>0</v>
      </c>
      <c r="BM99" s="542">
        <f>SUMIFS('Faturamento NNE'!$K$2:$K$707,'Faturamento NNE'!$E$2:$E$707,'Infos Relatório'!$B$84,'Faturamento NNE'!$F$2:$F$707,'Infos Relatório'!$B99,'Faturamento NNE'!$AA$2:$AA$707,'Infos Relatório'!BK$1)</f>
        <v>0</v>
      </c>
      <c r="BN99" s="546">
        <f>SUMIFS('Faturamento NNE'!$P$2:$P$707,'Faturamento NNE'!$E$2:$E$707,'Infos Relatório'!$B$84,'Faturamento NNE'!$F$2:$F$707,'Infos Relatório'!$B99,'Faturamento NNE'!$AA$2:$AA$707,'Infos Relatório'!BK$1,'Faturamento NNE'!$U$2:$U$707,"Sim")+SUMIFS('Faturamento NNE'!$Q$2:$Q$707,'Faturamento NNE'!$E$2:$E$707,'Infos Relatório'!$B$84,'Faturamento NNE'!$F$2:$F$707,'Infos Relatório'!$B99,'Faturamento NNE'!$AA$2:$AA$707,'Infos Relatório'!BK$1,'Faturamento NNE'!$U$2:$U$707,"Sim")</f>
        <v>0</v>
      </c>
      <c r="BO99" s="227" t="e">
        <f t="shared" si="34"/>
        <v>#DIV/0!</v>
      </c>
      <c r="BP99" s="545">
        <f>SUMIFS('Faturamento NNE'!$I$2:$I$707,'Faturamento NNE'!$E$2:$E$707,'Infos Relatório'!$B$84,'Faturamento NNE'!$F$2:$F$707,'Infos Relatório'!$B99,'Faturamento NNE'!$AA$2:$AA$707,'Infos Relatório'!BK$1)</f>
        <v>0</v>
      </c>
      <c r="BQ99" s="541">
        <f>COUNTIFS('Faturamento NNE'!$E$2:$E$707,'Infos Relatório'!$B$84,'Faturamento NNE'!$F$2:$F$707,'Infos Relatório'!$B99,'Faturamento NNE'!$AA$2:$AA$707,'Infos Relatório'!BQ$1)</f>
        <v>0</v>
      </c>
      <c r="BR99" s="542">
        <f>SUMIFS('Faturamento NNE'!$H$2:$H$707,'Faturamento NNE'!$E$2:$E$707,'Infos Relatório'!$B$84,'Faturamento NNE'!$F$2:$F$707,'Infos Relatório'!$B99,'Faturamento NNE'!$AA$2:$AA$707,'Infos Relatório'!BQ$1)</f>
        <v>0</v>
      </c>
      <c r="BS99" s="542">
        <f>SUMIFS('Faturamento NNE'!$K$2:$K$707,'Faturamento NNE'!$E$2:$E$707,'Infos Relatório'!$B$84,'Faturamento NNE'!$F$2:$F$707,'Infos Relatório'!$B99,'Faturamento NNE'!$AA$2:$AA$707,'Infos Relatório'!BQ$1)</f>
        <v>0</v>
      </c>
      <c r="BT99" s="546">
        <f>SUMIFS('Faturamento NNE'!$P$2:$P$707,'Faturamento NNE'!$E$2:$E$707,'Infos Relatório'!$B$84,'Faturamento NNE'!$F$2:$F$707,'Infos Relatório'!$B99,'Faturamento NNE'!$AA$2:$AA$707,'Infos Relatório'!BQ$1,'Faturamento NNE'!$U$2:$U$707,"Sim")+SUMIFS('Faturamento NNE'!$Q$2:$Q$707,'Faturamento NNE'!$E$2:$E$707,'Infos Relatório'!$B$84,'Faturamento NNE'!$F$2:$F$707,'Infos Relatório'!$B99,'Faturamento NNE'!$AA$2:$AA$707,'Infos Relatório'!BQ$1,'Faturamento NNE'!$U$2:$U$707,"Sim")</f>
        <v>0</v>
      </c>
      <c r="BU99" s="227" t="e">
        <f t="shared" si="35"/>
        <v>#DIV/0!</v>
      </c>
      <c r="BV99" s="545">
        <f>SUMIFS('Faturamento NNE'!$I$2:$I$707,'Faturamento NNE'!$E$2:$E$707,'Infos Relatório'!$B$84,'Faturamento NNE'!$F$2:$F$707,'Infos Relatório'!$B99,'Faturamento NNE'!$AA$2:$AA$707,'Infos Relatório'!BQ$1)</f>
        <v>0</v>
      </c>
    </row>
    <row r="100" spans="2:74">
      <c r="B100" s="217" t="s">
        <v>145</v>
      </c>
      <c r="C100" s="541">
        <f>COUNTIFS('Faturamento NNE'!$E$2:$E$707,'Infos Relatório'!$B$84,'Faturamento NNE'!$F$2:$F$707,'Infos Relatório'!$B100,'Faturamento NNE'!$AA$2:$AA$707,'Infos Relatório'!C$1)</f>
        <v>0</v>
      </c>
      <c r="D100" s="542">
        <f>SUMIFS('Faturamento NNE'!$H$2:$H$707,'Faturamento NNE'!$E$2:$E$707,'Infos Relatório'!$B$84,'Faturamento NNE'!$F$2:$F$707,'Infos Relatório'!$B100,'Faturamento NNE'!$AA$2:$AA$707,'Infos Relatório'!C$1)</f>
        <v>0</v>
      </c>
      <c r="E100" s="543">
        <f>SUMIFS('Faturamento NNE'!$K$2:$K$707,'Faturamento NNE'!$E$2:$E$707,'Infos Relatório'!$B$84,'Faturamento NNE'!$F$2:$F$707,'Infos Relatório'!$B100,'Faturamento NNE'!$AA$2:$AA$707,'Infos Relatório'!C$1)</f>
        <v>0</v>
      </c>
      <c r="F100" s="544">
        <f>SUMIFS('Faturamento NNE'!$P$2:$P$707,'Faturamento NNE'!$E$2:$E$707,'Infos Relatório'!$B$84,'Faturamento NNE'!$F$2:$F$707,'Infos Relatório'!$B100,'Faturamento NNE'!$AA$2:$AA$707,'Infos Relatório'!C$1,'Faturamento NNE'!$U$2:$U$707,"Sim")+SUMIFS('Faturamento NNE'!$Q$2:$Q$707,'Faturamento NNE'!$E$2:$E$707,'Infos Relatório'!$B$84,'Faturamento NNE'!$F$2:$F$707,'Infos Relatório'!$B100,'Faturamento NNE'!$AA$2:$AA$707,'Infos Relatório'!C$1,'Faturamento NNE'!$U$2:$U$707,"Sim")</f>
        <v>0</v>
      </c>
      <c r="G100" s="283" t="e">
        <f t="shared" si="24"/>
        <v>#DIV/0!</v>
      </c>
      <c r="H100" s="545">
        <f>SUMIFS('Faturamento NNE'!$I$2:$I$707,'Faturamento NNE'!$E$2:$E$707,'Infos Relatório'!$B$84,'Faturamento NNE'!$F$2:$F$707,'Infos Relatório'!$B100,'Faturamento NNE'!$AA$2:$AA$707,'Infos Relatório'!C$1)</f>
        <v>0</v>
      </c>
      <c r="I100" s="541">
        <f>COUNTIFS('Faturamento NNE'!$E$2:$E$707,'Infos Relatório'!$B$84,'Faturamento NNE'!$F$2:$F$707,'Infos Relatório'!$B100,'Faturamento NNE'!$AA$2:$AA$707,'Infos Relatório'!I$1)</f>
        <v>0</v>
      </c>
      <c r="J100" s="542">
        <f>SUMIFS('Faturamento NNE'!$H$2:$H$707,'Faturamento NNE'!$E$2:$E$707,'Infos Relatório'!$B$84,'Faturamento NNE'!$F$2:$F$707,'Infos Relatório'!$B100,'Faturamento NNE'!$AA$2:$AA$707,'Infos Relatório'!I$1)</f>
        <v>0</v>
      </c>
      <c r="K100" s="543">
        <f>SUMIFS('Faturamento NNE'!$K$2:$K$707,'Faturamento NNE'!$E$2:$E$707,'Infos Relatório'!$B$84,'Faturamento NNE'!$F$2:$F$707,'Infos Relatório'!$B100,'Faturamento NNE'!$AA$2:$AA$707,'Infos Relatório'!I$1)</f>
        <v>0</v>
      </c>
      <c r="L100" s="544">
        <f>SUMIFS('Faturamento NNE'!$P$2:$P$707,'Faturamento NNE'!$E$2:$E$707,'Infos Relatório'!$B$84,'Faturamento NNE'!$F$2:$F$707,'Infos Relatório'!$B100,'Faturamento NNE'!$AA$2:$AA$707,'Infos Relatório'!I$1,'Faturamento NNE'!$U$2:$U$707,"Sim")+SUMIFS('Faturamento NNE'!$Q$2:$Q$707,'Faturamento NNE'!$E$2:$E$707,'Infos Relatório'!$B$84,'Faturamento NNE'!$F$2:$F$707,'Infos Relatório'!$B100,'Faturamento NNE'!$AA$2:$AA$707,'Infos Relatório'!I$1,'Faturamento NNE'!$U$2:$U$707,"Sim")</f>
        <v>0</v>
      </c>
      <c r="M100" s="283" t="e">
        <f t="shared" si="25"/>
        <v>#DIV/0!</v>
      </c>
      <c r="N100" s="545">
        <f>SUMIFS('Faturamento NNE'!$I$2:$I$707,'Faturamento NNE'!$E$2:$E$707,'Infos Relatório'!$B$84,'Faturamento NNE'!$F$2:$F$707,'Infos Relatório'!$B100,'Faturamento NNE'!$AA$2:$AA$707,'Infos Relatório'!I$1)</f>
        <v>0</v>
      </c>
      <c r="O100" s="541">
        <f>COUNTIFS('Faturamento NNE'!$E$2:$E$707,'Infos Relatório'!$B$84,'Faturamento NNE'!$F$2:$F$707,'Infos Relatório'!$B100,'Faturamento NNE'!$AA$2:$AA$707,'Infos Relatório'!O$1)</f>
        <v>0</v>
      </c>
      <c r="P100" s="542">
        <f>SUMIFS('Faturamento NNE'!$H$2:$H$707,'Faturamento NNE'!$E$2:$E$707,'Infos Relatório'!$B$84,'Faturamento NNE'!$F$2:$F$707,'Infos Relatório'!$B100,'Faturamento NNE'!$AA$2:$AA$707,'Infos Relatório'!O$1)</f>
        <v>0</v>
      </c>
      <c r="Q100" s="542">
        <f>SUMIFS('Faturamento NNE'!$K$2:$K$707,'Faturamento NNE'!$E$2:$E$707,'Infos Relatório'!$B$84,'Faturamento NNE'!$F$2:$F$707,'Infos Relatório'!$B100,'Faturamento NNE'!$AA$2:$AA$707,'Infos Relatório'!O$1)</f>
        <v>0</v>
      </c>
      <c r="R100" s="546">
        <f>SUMIFS('Faturamento NNE'!$P$2:$P$707,'Faturamento NNE'!$E$2:$E$707,'Infos Relatório'!$B$84,'Faturamento NNE'!$F$2:$F$707,'Infos Relatório'!$B100,'Faturamento NNE'!$AA$2:$AA$707,'Infos Relatório'!O$1,'Faturamento NNE'!$U$2:$U$707,"Sim")+SUMIFS('Faturamento NNE'!$Q$2:$Q$707,'Faturamento NNE'!$E$2:$E$707,'Infos Relatório'!$B$84,'Faturamento NNE'!$F$2:$F$707,'Infos Relatório'!$B100,'Faturamento NNE'!$AA$2:$AA$707,'Infos Relatório'!O$1,'Faturamento NNE'!$U$2:$U$707,"Sim")</f>
        <v>0</v>
      </c>
      <c r="S100" s="227" t="e">
        <f t="shared" si="26"/>
        <v>#DIV/0!</v>
      </c>
      <c r="T100" s="545">
        <f>SUMIFS('Faturamento NNE'!$I$2:$I$707,'Faturamento NNE'!$E$2:$E$707,'Infos Relatório'!$B$84,'Faturamento NNE'!$F$2:$F$707,'Infos Relatório'!$B100,'Faturamento NNE'!$AA$2:$AA$707,'Infos Relatório'!O$1)</f>
        <v>0</v>
      </c>
      <c r="U100" s="541">
        <f>COUNTIFS('Faturamento NNE'!$E$2:$E$707,'Infos Relatório'!$B$84,'Faturamento NNE'!$F$2:$F$707,'Infos Relatório'!$B100,'Faturamento NNE'!$AA$2:$AA$707,'Infos Relatório'!U$1)</f>
        <v>0</v>
      </c>
      <c r="V100" s="542">
        <f>SUMIFS('Faturamento NNE'!$H$2:$H$707,'Faturamento NNE'!$E$2:$E$707,'Infos Relatório'!$B$84,'Faturamento NNE'!$F$2:$F$707,'Infos Relatório'!$B100,'Faturamento NNE'!$AA$2:$AA$707,'Infos Relatório'!U$1)</f>
        <v>0</v>
      </c>
      <c r="W100" s="542">
        <f>SUMIFS('Faturamento NNE'!$K$2:$K$707,'Faturamento NNE'!$E$2:$E$707,'Infos Relatório'!$B$84,'Faturamento NNE'!$F$2:$F$707,'Infos Relatório'!$B100,'Faturamento NNE'!$AA$2:$AA$707,'Infos Relatório'!U$1)</f>
        <v>0</v>
      </c>
      <c r="X100" s="546">
        <f>SUMIFS('Faturamento NNE'!$P$2:$P$707,'Faturamento NNE'!$E$2:$E$707,'Infos Relatório'!$B$84,'Faturamento NNE'!$F$2:$F$707,'Infos Relatório'!$B100,'Faturamento NNE'!$AA$2:$AA$707,'Infos Relatório'!U$1,'Faturamento NNE'!$U$2:$U$707,"Sim")+SUMIFS('Faturamento NNE'!$Q$2:$Q$707,'Faturamento NNE'!$E$2:$E$707,'Infos Relatório'!$B$84,'Faturamento NNE'!$F$2:$F$707,'Infos Relatório'!$B100,'Faturamento NNE'!$AA$2:$AA$707,'Infos Relatório'!U$1,'Faturamento NNE'!$U$2:$U$707,"Sim")</f>
        <v>0</v>
      </c>
      <c r="Y100" s="227" t="e">
        <f t="shared" si="27"/>
        <v>#DIV/0!</v>
      </c>
      <c r="Z100" s="545">
        <f>SUMIFS('Faturamento NNE'!$I$2:$I$707,'Faturamento NNE'!$E$2:$E$707,'Infos Relatório'!$B$84,'Faturamento NNE'!$F$2:$F$707,'Infos Relatório'!$B100,'Faturamento NNE'!$AA$2:$AA$707,'Infos Relatório'!U$1)</f>
        <v>0</v>
      </c>
      <c r="AA100" s="541">
        <f>COUNTIFS('Faturamento NNE'!$E$2:$E$707,'Infos Relatório'!$B$84,'Faturamento NNE'!$F$2:$F$707,'Infos Relatório'!$B100,'Faturamento NNE'!$AA$2:$AA$707,'Infos Relatório'!AA$1)</f>
        <v>0</v>
      </c>
      <c r="AB100" s="542">
        <f>SUMIFS('Faturamento NNE'!$H$2:$H$707,'Faturamento NNE'!$E$2:$E$707,'Infos Relatório'!$B$84,'Faturamento NNE'!$F$2:$F$707,'Infos Relatório'!$B100,'Faturamento NNE'!$AA$2:$AA$707,'Infos Relatório'!AA$1)</f>
        <v>0</v>
      </c>
      <c r="AC100" s="542">
        <f>SUMIFS('Faturamento NNE'!$K$2:$K$707,'Faturamento NNE'!$E$2:$E$707,'Infos Relatório'!$B$84,'Faturamento NNE'!$F$2:$F$707,'Infos Relatório'!$B100,'Faturamento NNE'!$AA$2:$AA$707,'Infos Relatório'!AA$1)</f>
        <v>0</v>
      </c>
      <c r="AD100" s="546">
        <f>SUMIFS('Faturamento NNE'!$P$2:$P$707,'Faturamento NNE'!$E$2:$E$707,'Infos Relatório'!$B$84,'Faturamento NNE'!$F$2:$F$707,'Infos Relatório'!$B100,'Faturamento NNE'!$AA$2:$AA$707,'Infos Relatório'!AA$1,'Faturamento NNE'!$U$2:$U$707,"Sim")+SUMIFS('Faturamento NNE'!$Q$2:$Q$707,'Faturamento NNE'!$E$2:$E$707,'Infos Relatório'!$B$84,'Faturamento NNE'!$F$2:$F$707,'Infos Relatório'!$B100,'Faturamento NNE'!$AA$2:$AA$707,'Infos Relatório'!AA$1,'Faturamento NNE'!$U$2:$U$707,"Sim")</f>
        <v>0</v>
      </c>
      <c r="AE100" s="227" t="e">
        <f t="shared" si="28"/>
        <v>#DIV/0!</v>
      </c>
      <c r="AF100" s="545">
        <f>SUMIFS('Faturamento NNE'!$I$2:$I$707,'Faturamento NNE'!$E$2:$E$707,'Infos Relatório'!$B$84,'Faturamento NNE'!$F$2:$F$707,'Infos Relatório'!$B100,'Faturamento NNE'!$AA$2:$AA$707,'Infos Relatório'!AA$1)</f>
        <v>0</v>
      </c>
      <c r="AG100" s="541">
        <f>COUNTIFS('Faturamento NNE'!$E$2:$E$707,'Infos Relatório'!$B$84,'Faturamento NNE'!$F$2:$F$707,'Infos Relatório'!$B100,'Faturamento NNE'!$AA$2:$AA$707,'Infos Relatório'!AG$1)</f>
        <v>0</v>
      </c>
      <c r="AH100" s="542">
        <f>SUMIFS('Faturamento NNE'!$H$2:$H$707,'Faturamento NNE'!$E$2:$E$707,'Infos Relatório'!$B$84,'Faturamento NNE'!$F$2:$F$707,'Infos Relatório'!$B100,'Faturamento NNE'!$AA$2:$AA$707,'Infos Relatório'!AG$1)</f>
        <v>0</v>
      </c>
      <c r="AI100" s="542">
        <f>SUMIFS('Faturamento NNE'!$K$2:$K$707,'Faturamento NNE'!$E$2:$E$707,'Infos Relatório'!$B$84,'Faturamento NNE'!$F$2:$F$707,'Infos Relatório'!$B100,'Faturamento NNE'!$AA$2:$AA$707,'Infos Relatório'!AG$1)</f>
        <v>0</v>
      </c>
      <c r="AJ100" s="546">
        <f>SUMIFS('Faturamento NNE'!$P$2:$P$707,'Faturamento NNE'!$E$2:$E$707,'Infos Relatório'!$B$84,'Faturamento NNE'!$F$2:$F$707,'Infos Relatório'!$B100,'Faturamento NNE'!$AA$2:$AA$707,'Infos Relatório'!AG$1,'Faturamento NNE'!$U$2:$U$707,"Sim")+SUMIFS('Faturamento NNE'!$Q$2:$Q$707,'Faturamento NNE'!$E$2:$E$707,'Infos Relatório'!$B$84,'Faturamento NNE'!$F$2:$F$707,'Infos Relatório'!$B100,'Faturamento NNE'!$AA$2:$AA$707,'Infos Relatório'!AG$1,'Faturamento NNE'!$U$2:$U$707,"Sim")</f>
        <v>0</v>
      </c>
      <c r="AK100" s="227" t="e">
        <f t="shared" si="29"/>
        <v>#DIV/0!</v>
      </c>
      <c r="AL100" s="545">
        <f>SUMIFS('Faturamento NNE'!$I$2:$I$707,'Faturamento NNE'!$E$2:$E$707,'Infos Relatório'!$B$84,'Faturamento NNE'!$F$2:$F$707,'Infos Relatório'!$B100,'Faturamento NNE'!$AA$2:$AA$707,'Infos Relatório'!AG$1)</f>
        <v>0</v>
      </c>
      <c r="AM100" s="541">
        <f>COUNTIFS('Faturamento NNE'!$E$2:$E$707,'Infos Relatório'!$B$84,'Faturamento NNE'!$F$2:$F$707,'Infos Relatório'!$B100,'Faturamento NNE'!$AA$2:$AA$707,'Infos Relatório'!AM$1)</f>
        <v>0</v>
      </c>
      <c r="AN100" s="542">
        <f>SUMIFS('Faturamento NNE'!$H$2:$H$707,'Faturamento NNE'!$E$2:$E$707,'Infos Relatório'!$B$84,'Faturamento NNE'!$F$2:$F$707,'Infos Relatório'!$B100,'Faturamento NNE'!$AA$2:$AA$707,'Infos Relatório'!AM$1)</f>
        <v>0</v>
      </c>
      <c r="AO100" s="542">
        <f>SUMIFS('Faturamento NNE'!$K$2:$K$707,'Faturamento NNE'!$E$2:$E$707,'Infos Relatório'!$B$84,'Faturamento NNE'!$F$2:$F$707,'Infos Relatório'!$B100,'Faturamento NNE'!$AA$2:$AA$707,'Infos Relatório'!AM$1)</f>
        <v>0</v>
      </c>
      <c r="AP100" s="546">
        <f>SUMIFS('Faturamento NNE'!$P$2:$P$707,'Faturamento NNE'!$E$2:$E$707,'Infos Relatório'!$B$84,'Faturamento NNE'!$F$2:$F$707,'Infos Relatório'!$B100,'Faturamento NNE'!$AA$2:$AA$707,'Infos Relatório'!AM$1,'Faturamento NNE'!$U$2:$U$707,"Sim")+SUMIFS('Faturamento NNE'!$Q$2:$Q$707,'Faturamento NNE'!$E$2:$E$707,'Infos Relatório'!$B$84,'Faturamento NNE'!$F$2:$F$707,'Infos Relatório'!$B100,'Faturamento NNE'!$AA$2:$AA$707,'Infos Relatório'!AM$1,'Faturamento NNE'!$U$2:$U$707,"Sim")</f>
        <v>0</v>
      </c>
      <c r="AQ100" s="227" t="e">
        <f t="shared" si="30"/>
        <v>#DIV/0!</v>
      </c>
      <c r="AR100" s="545">
        <f>SUMIFS('Faturamento NNE'!$I$2:$I$707,'Faturamento NNE'!$E$2:$E$707,'Infos Relatório'!$B$84,'Faturamento NNE'!$F$2:$F$707,'Infos Relatório'!$B100,'Faturamento NNE'!$AA$2:$AA$707,'Infos Relatório'!AM$1)</f>
        <v>0</v>
      </c>
      <c r="AS100" s="541">
        <f>COUNTIFS('Faturamento NNE'!$E$2:$E$707,'Infos Relatório'!$B$84,'Faturamento NNE'!$F$2:$F$707,'Infos Relatório'!$B100,'Faturamento NNE'!$AA$2:$AA$707,'Infos Relatório'!AS$1)</f>
        <v>0</v>
      </c>
      <c r="AT100" s="542">
        <f>SUMIFS('Faturamento NNE'!$H$2:$H$707,'Faturamento NNE'!$E$2:$E$707,'Infos Relatório'!$B$84,'Faturamento NNE'!$F$2:$F$707,'Infos Relatório'!$B100,'Faturamento NNE'!$AA$2:$AA$707,'Infos Relatório'!AS$1)</f>
        <v>0</v>
      </c>
      <c r="AU100" s="542">
        <f>SUMIFS('Faturamento NNE'!$K$2:$K$707,'Faturamento NNE'!$E$2:$E$707,'Infos Relatório'!$B$84,'Faturamento NNE'!$F$2:$F$707,'Infos Relatório'!$B100,'Faturamento NNE'!$AA$2:$AA$707,'Infos Relatório'!AS$1)</f>
        <v>0</v>
      </c>
      <c r="AV100" s="546">
        <f>SUMIFS('Faturamento NNE'!$P$2:$P$707,'Faturamento NNE'!$E$2:$E$707,'Infos Relatório'!$B$84,'Faturamento NNE'!$F$2:$F$707,'Infos Relatório'!$B100,'Faturamento NNE'!$AA$2:$AA$707,'Infos Relatório'!AS$1,'Faturamento NNE'!$U$2:$U$707,"Sim")+SUMIFS('Faturamento NNE'!$Q$2:$Q$707,'Faturamento NNE'!$E$2:$E$707,'Infos Relatório'!$B$84,'Faturamento NNE'!$F$2:$F$707,'Infos Relatório'!$B100,'Faturamento NNE'!$AA$2:$AA$707,'Infos Relatório'!AS$1,'Faturamento NNE'!$U$2:$U$707,"Sim")</f>
        <v>0</v>
      </c>
      <c r="AW100" s="227" t="e">
        <f t="shared" si="31"/>
        <v>#DIV/0!</v>
      </c>
      <c r="AX100" s="545">
        <f>SUMIFS('Faturamento NNE'!$I$2:$I$707,'Faturamento NNE'!$E$2:$E$707,'Infos Relatório'!$B$84,'Faturamento NNE'!$F$2:$F$707,'Infos Relatório'!$B100,'Faturamento NNE'!$AA$2:$AA$707,'Infos Relatório'!AS$1)</f>
        <v>0</v>
      </c>
      <c r="AY100" s="541">
        <f>COUNTIFS('Faturamento NNE'!$E$2:$E$707,'Infos Relatório'!$B$84,'Faturamento NNE'!$F$2:$F$707,'Infos Relatório'!$B100,'Faturamento NNE'!$AA$2:$AA$707,'Infos Relatório'!AY$1)</f>
        <v>0</v>
      </c>
      <c r="AZ100" s="542">
        <f>SUMIFS('Faturamento NNE'!$H$2:$H$707,'Faturamento NNE'!$E$2:$E$707,'Infos Relatório'!$B$84,'Faturamento NNE'!$F$2:$F$707,'Infos Relatório'!$B100,'Faturamento NNE'!$AA$2:$AA$707,'Infos Relatório'!AY$1)</f>
        <v>0</v>
      </c>
      <c r="BA100" s="542">
        <f>SUMIFS('Faturamento NNE'!$K$2:$K$707,'Faturamento NNE'!$E$2:$E$707,'Infos Relatório'!$B$84,'Faturamento NNE'!$F$2:$F$707,'Infos Relatório'!$B100,'Faturamento NNE'!$AA$2:$AA$707,'Infos Relatório'!AY$1)</f>
        <v>0</v>
      </c>
      <c r="BB100" s="546">
        <f>SUMIFS('Faturamento NNE'!$P$2:$P$707,'Faturamento NNE'!$E$2:$E$707,'Infos Relatório'!$B$84,'Faturamento NNE'!$F$2:$F$707,'Infos Relatório'!$B100,'Faturamento NNE'!$AA$2:$AA$707,'Infos Relatório'!AY$1,'Faturamento NNE'!$U$2:$U$707,"Sim")+SUMIFS('Faturamento NNE'!$Q$2:$Q$707,'Faturamento NNE'!$E$2:$E$707,'Infos Relatório'!$B$84,'Faturamento NNE'!$F$2:$F$707,'Infos Relatório'!$B100,'Faturamento NNE'!$AA$2:$AA$707,'Infos Relatório'!AY$1,'Faturamento NNE'!$U$2:$U$707,"Sim")</f>
        <v>0</v>
      </c>
      <c r="BC100" s="227" t="e">
        <f t="shared" si="32"/>
        <v>#DIV/0!</v>
      </c>
      <c r="BD100" s="545">
        <f>SUMIFS('Faturamento NNE'!$I$2:$I$707,'Faturamento NNE'!$E$2:$E$707,'Infos Relatório'!$B$84,'Faturamento NNE'!$F$2:$F$707,'Infos Relatório'!$B100,'Faturamento NNE'!$AA$2:$AA$707,'Infos Relatório'!AY$1)</f>
        <v>0</v>
      </c>
      <c r="BE100" s="541">
        <f>COUNTIFS('Faturamento NNE'!$E$2:$E$707,'Infos Relatório'!$B$84,'Faturamento NNE'!$F$2:$F$707,'Infos Relatório'!$B100,'Faturamento NNE'!$AA$2:$AA$707,'Infos Relatório'!BE$1)</f>
        <v>0</v>
      </c>
      <c r="BF100" s="542">
        <f>SUMIFS('Faturamento NNE'!$H$2:$H$707,'Faturamento NNE'!$E$2:$E$707,'Infos Relatório'!$B$84,'Faturamento NNE'!$F$2:$F$707,'Infos Relatório'!$B100,'Faturamento NNE'!$AA$2:$AA$707,'Infos Relatório'!BE$1)</f>
        <v>0</v>
      </c>
      <c r="BG100" s="542">
        <f>SUMIFS('Faturamento NNE'!$K$2:$K$707,'Faturamento NNE'!$E$2:$E$707,'Infos Relatório'!$B$84,'Faturamento NNE'!$F$2:$F$707,'Infos Relatório'!$B100,'Faturamento NNE'!$AA$2:$AA$707,'Infos Relatório'!BE$1)</f>
        <v>0</v>
      </c>
      <c r="BH100" s="546">
        <f>SUMIFS('Faturamento NNE'!$P$2:$P$707,'Faturamento NNE'!$E$2:$E$707,'Infos Relatório'!$B$84,'Faturamento NNE'!$F$2:$F$707,'Infos Relatório'!$B100,'Faturamento NNE'!$AA$2:$AA$707,'Infos Relatório'!BE$1,'Faturamento NNE'!$U$2:$U$707,"Sim")+SUMIFS('Faturamento NNE'!$Q$2:$Q$707,'Faturamento NNE'!$E$2:$E$707,'Infos Relatório'!$B$84,'Faturamento NNE'!$F$2:$F$707,'Infos Relatório'!$B100,'Faturamento NNE'!$AA$2:$AA$707,'Infos Relatório'!BE$1,'Faturamento NNE'!$U$2:$U$707,"Sim")</f>
        <v>0</v>
      </c>
      <c r="BI100" s="227" t="e">
        <f t="shared" si="33"/>
        <v>#DIV/0!</v>
      </c>
      <c r="BJ100" s="545">
        <f>SUMIFS('Faturamento NNE'!$I$2:$I$707,'Faturamento NNE'!$E$2:$E$707,'Infos Relatório'!$B$84,'Faturamento NNE'!$F$2:$F$707,'Infos Relatório'!$B100,'Faturamento NNE'!$AA$2:$AA$707,'Infos Relatório'!BE$1)</f>
        <v>0</v>
      </c>
      <c r="BK100" s="541">
        <f>COUNTIFS('Faturamento NNE'!$E$2:$E$707,'Infos Relatório'!$B$84,'Faturamento NNE'!$F$2:$F$707,'Infos Relatório'!$B100,'Faturamento NNE'!$AA$2:$AA$707,'Infos Relatório'!BK$1)</f>
        <v>0</v>
      </c>
      <c r="BL100" s="542">
        <f>SUMIFS('Faturamento NNE'!$H$2:$H$707,'Faturamento NNE'!$E$2:$E$707,'Infos Relatório'!$B$84,'Faturamento NNE'!$F$2:$F$707,'Infos Relatório'!$B100,'Faturamento NNE'!$AA$2:$AA$707,'Infos Relatório'!BK$1)</f>
        <v>0</v>
      </c>
      <c r="BM100" s="542">
        <f>SUMIFS('Faturamento NNE'!$K$2:$K$707,'Faturamento NNE'!$E$2:$E$707,'Infos Relatório'!$B$84,'Faturamento NNE'!$F$2:$F$707,'Infos Relatório'!$B100,'Faturamento NNE'!$AA$2:$AA$707,'Infos Relatório'!BK$1)</f>
        <v>0</v>
      </c>
      <c r="BN100" s="546">
        <f>SUMIFS('Faturamento NNE'!$P$2:$P$707,'Faturamento NNE'!$E$2:$E$707,'Infos Relatório'!$B$84,'Faturamento NNE'!$F$2:$F$707,'Infos Relatório'!$B100,'Faturamento NNE'!$AA$2:$AA$707,'Infos Relatório'!BK$1,'Faturamento NNE'!$U$2:$U$707,"Sim")+SUMIFS('Faturamento NNE'!$Q$2:$Q$707,'Faturamento NNE'!$E$2:$E$707,'Infos Relatório'!$B$84,'Faturamento NNE'!$F$2:$F$707,'Infos Relatório'!$B100,'Faturamento NNE'!$AA$2:$AA$707,'Infos Relatório'!BK$1,'Faturamento NNE'!$U$2:$U$707,"Sim")</f>
        <v>0</v>
      </c>
      <c r="BO100" s="227" t="e">
        <f t="shared" si="34"/>
        <v>#DIV/0!</v>
      </c>
      <c r="BP100" s="545">
        <f>SUMIFS('Faturamento NNE'!$I$2:$I$707,'Faturamento NNE'!$E$2:$E$707,'Infos Relatório'!$B$84,'Faturamento NNE'!$F$2:$F$707,'Infos Relatório'!$B100,'Faturamento NNE'!$AA$2:$AA$707,'Infos Relatório'!BK$1)</f>
        <v>0</v>
      </c>
      <c r="BQ100" s="541">
        <f>COUNTIFS('Faturamento NNE'!$E$2:$E$707,'Infos Relatório'!$B$84,'Faturamento NNE'!$F$2:$F$707,'Infos Relatório'!$B100,'Faturamento NNE'!$AA$2:$AA$707,'Infos Relatório'!BQ$1)</f>
        <v>0</v>
      </c>
      <c r="BR100" s="542">
        <f>SUMIFS('Faturamento NNE'!$H$2:$H$707,'Faturamento NNE'!$E$2:$E$707,'Infos Relatório'!$B$84,'Faturamento NNE'!$F$2:$F$707,'Infos Relatório'!$B100,'Faturamento NNE'!$AA$2:$AA$707,'Infos Relatório'!BQ$1)</f>
        <v>0</v>
      </c>
      <c r="BS100" s="542">
        <f>SUMIFS('Faturamento NNE'!$K$2:$K$707,'Faturamento NNE'!$E$2:$E$707,'Infos Relatório'!$B$84,'Faturamento NNE'!$F$2:$F$707,'Infos Relatório'!$B100,'Faturamento NNE'!$AA$2:$AA$707,'Infos Relatório'!BQ$1)</f>
        <v>0</v>
      </c>
      <c r="BT100" s="546">
        <f>SUMIFS('Faturamento NNE'!$P$2:$P$707,'Faturamento NNE'!$E$2:$E$707,'Infos Relatório'!$B$84,'Faturamento NNE'!$F$2:$F$707,'Infos Relatório'!$B100,'Faturamento NNE'!$AA$2:$AA$707,'Infos Relatório'!BQ$1,'Faturamento NNE'!$U$2:$U$707,"Sim")+SUMIFS('Faturamento NNE'!$Q$2:$Q$707,'Faturamento NNE'!$E$2:$E$707,'Infos Relatório'!$B$84,'Faturamento NNE'!$F$2:$F$707,'Infos Relatório'!$B100,'Faturamento NNE'!$AA$2:$AA$707,'Infos Relatório'!BQ$1,'Faturamento NNE'!$U$2:$U$707,"Sim")</f>
        <v>0</v>
      </c>
      <c r="BU100" s="227" t="e">
        <f t="shared" si="35"/>
        <v>#DIV/0!</v>
      </c>
      <c r="BV100" s="545">
        <f>SUMIFS('Faturamento NNE'!$I$2:$I$707,'Faturamento NNE'!$E$2:$E$707,'Infos Relatório'!$B$84,'Faturamento NNE'!$F$2:$F$707,'Infos Relatório'!$B100,'Faturamento NNE'!$AA$2:$AA$707,'Infos Relatório'!BQ$1)</f>
        <v>0</v>
      </c>
    </row>
    <row r="101" spans="2:74">
      <c r="B101" s="217" t="s">
        <v>146</v>
      </c>
      <c r="C101" s="541">
        <f>COUNTIFS('Faturamento NNE'!$E$2:$E$707,'Infos Relatório'!$B$84,'Faturamento NNE'!$F$2:$F$707,'Infos Relatório'!$B101,'Faturamento NNE'!$AA$2:$AA$707,'Infos Relatório'!C$1)</f>
        <v>0</v>
      </c>
      <c r="D101" s="542">
        <f>SUMIFS('Faturamento NNE'!$H$2:$H$707,'Faturamento NNE'!$E$2:$E$707,'Infos Relatório'!$B$84,'Faturamento NNE'!$F$2:$F$707,'Infos Relatório'!$B101,'Faturamento NNE'!$AA$2:$AA$707,'Infos Relatório'!C$1)</f>
        <v>0</v>
      </c>
      <c r="E101" s="543">
        <f>SUMIFS('Faturamento NNE'!$K$2:$K$707,'Faturamento NNE'!$E$2:$E$707,'Infos Relatório'!$B$84,'Faturamento NNE'!$F$2:$F$707,'Infos Relatório'!$B101,'Faturamento NNE'!$AA$2:$AA$707,'Infos Relatório'!C$1)</f>
        <v>0</v>
      </c>
      <c r="F101" s="544">
        <f>SUMIFS('Faturamento NNE'!$P$2:$P$707,'Faturamento NNE'!$E$2:$E$707,'Infos Relatório'!$B$84,'Faturamento NNE'!$F$2:$F$707,'Infos Relatório'!$B101,'Faturamento NNE'!$AA$2:$AA$707,'Infos Relatório'!C$1,'Faturamento NNE'!$U$2:$U$707,"Sim")+SUMIFS('Faturamento NNE'!$Q$2:$Q$707,'Faturamento NNE'!$E$2:$E$707,'Infos Relatório'!$B$84,'Faturamento NNE'!$F$2:$F$707,'Infos Relatório'!$B101,'Faturamento NNE'!$AA$2:$AA$707,'Infos Relatório'!C$1,'Faturamento NNE'!$U$2:$U$707,"Sim")</f>
        <v>0</v>
      </c>
      <c r="G101" s="283" t="e">
        <f t="shared" si="24"/>
        <v>#DIV/0!</v>
      </c>
      <c r="H101" s="545">
        <f>SUMIFS('Faturamento NNE'!$I$2:$I$707,'Faturamento NNE'!$E$2:$E$707,'Infos Relatório'!$B$84,'Faturamento NNE'!$F$2:$F$707,'Infos Relatório'!$B101,'Faturamento NNE'!$AA$2:$AA$707,'Infos Relatório'!C$1)</f>
        <v>0</v>
      </c>
      <c r="I101" s="541">
        <f>COUNTIFS('Faturamento NNE'!$E$2:$E$707,'Infos Relatório'!$B$84,'Faturamento NNE'!$F$2:$F$707,'Infos Relatório'!$B101,'Faturamento NNE'!$AA$2:$AA$707,'Infos Relatório'!I$1)</f>
        <v>0</v>
      </c>
      <c r="J101" s="542">
        <f>SUMIFS('Faturamento NNE'!$H$2:$H$707,'Faturamento NNE'!$E$2:$E$707,'Infos Relatório'!$B$84,'Faturamento NNE'!$F$2:$F$707,'Infos Relatório'!$B101,'Faturamento NNE'!$AA$2:$AA$707,'Infos Relatório'!I$1)</f>
        <v>0</v>
      </c>
      <c r="K101" s="543">
        <f>SUMIFS('Faturamento NNE'!$K$2:$K$707,'Faturamento NNE'!$E$2:$E$707,'Infos Relatório'!$B$84,'Faturamento NNE'!$F$2:$F$707,'Infos Relatório'!$B101,'Faturamento NNE'!$AA$2:$AA$707,'Infos Relatório'!I$1)</f>
        <v>0</v>
      </c>
      <c r="L101" s="544">
        <f>SUMIFS('Faturamento NNE'!$P$2:$P$707,'Faturamento NNE'!$E$2:$E$707,'Infos Relatório'!$B$84,'Faturamento NNE'!$F$2:$F$707,'Infos Relatório'!$B101,'Faturamento NNE'!$AA$2:$AA$707,'Infos Relatório'!I$1,'Faturamento NNE'!$U$2:$U$707,"Sim")+SUMIFS('Faturamento NNE'!$Q$2:$Q$707,'Faturamento NNE'!$E$2:$E$707,'Infos Relatório'!$B$84,'Faturamento NNE'!$F$2:$F$707,'Infos Relatório'!$B101,'Faturamento NNE'!$AA$2:$AA$707,'Infos Relatório'!I$1,'Faturamento NNE'!$U$2:$U$707,"Sim")</f>
        <v>0</v>
      </c>
      <c r="M101" s="283" t="e">
        <f t="shared" si="25"/>
        <v>#DIV/0!</v>
      </c>
      <c r="N101" s="545">
        <f>SUMIFS('Faturamento NNE'!$I$2:$I$707,'Faturamento NNE'!$E$2:$E$707,'Infos Relatório'!$B$84,'Faturamento NNE'!$F$2:$F$707,'Infos Relatório'!$B101,'Faturamento NNE'!$AA$2:$AA$707,'Infos Relatório'!I$1)</f>
        <v>0</v>
      </c>
      <c r="O101" s="541">
        <f>COUNTIFS('Faturamento NNE'!$E$2:$E$707,'Infos Relatório'!$B$84,'Faturamento NNE'!$F$2:$F$707,'Infos Relatório'!$B101,'Faturamento NNE'!$AA$2:$AA$707,'Infos Relatório'!O$1)</f>
        <v>0</v>
      </c>
      <c r="P101" s="542">
        <f>SUMIFS('Faturamento NNE'!$H$2:$H$707,'Faturamento NNE'!$E$2:$E$707,'Infos Relatório'!$B$84,'Faturamento NNE'!$F$2:$F$707,'Infos Relatório'!$B101,'Faturamento NNE'!$AA$2:$AA$707,'Infos Relatório'!O$1)</f>
        <v>0</v>
      </c>
      <c r="Q101" s="542">
        <f>SUMIFS('Faturamento NNE'!$K$2:$K$707,'Faturamento NNE'!$E$2:$E$707,'Infos Relatório'!$B$84,'Faturamento NNE'!$F$2:$F$707,'Infos Relatório'!$B101,'Faturamento NNE'!$AA$2:$AA$707,'Infos Relatório'!O$1)</f>
        <v>0</v>
      </c>
      <c r="R101" s="546">
        <f>SUMIFS('Faturamento NNE'!$P$2:$P$707,'Faturamento NNE'!$E$2:$E$707,'Infos Relatório'!$B$84,'Faturamento NNE'!$F$2:$F$707,'Infos Relatório'!$B101,'Faturamento NNE'!$AA$2:$AA$707,'Infos Relatório'!O$1,'Faturamento NNE'!$U$2:$U$707,"Sim")+SUMIFS('Faturamento NNE'!$Q$2:$Q$707,'Faturamento NNE'!$E$2:$E$707,'Infos Relatório'!$B$84,'Faturamento NNE'!$F$2:$F$707,'Infos Relatório'!$B101,'Faturamento NNE'!$AA$2:$AA$707,'Infos Relatório'!O$1,'Faturamento NNE'!$U$2:$U$707,"Sim")</f>
        <v>0</v>
      </c>
      <c r="S101" s="227" t="e">
        <f t="shared" si="26"/>
        <v>#DIV/0!</v>
      </c>
      <c r="T101" s="545">
        <f>SUMIFS('Faturamento NNE'!$I$2:$I$707,'Faturamento NNE'!$E$2:$E$707,'Infos Relatório'!$B$84,'Faturamento NNE'!$F$2:$F$707,'Infos Relatório'!$B101,'Faturamento NNE'!$AA$2:$AA$707,'Infos Relatório'!O$1)</f>
        <v>0</v>
      </c>
      <c r="U101" s="541">
        <f>COUNTIFS('Faturamento NNE'!$E$2:$E$707,'Infos Relatório'!$B$84,'Faturamento NNE'!$F$2:$F$707,'Infos Relatório'!$B101,'Faturamento NNE'!$AA$2:$AA$707,'Infos Relatório'!U$1)</f>
        <v>0</v>
      </c>
      <c r="V101" s="542">
        <f>SUMIFS('Faturamento NNE'!$H$2:$H$707,'Faturamento NNE'!$E$2:$E$707,'Infos Relatório'!$B$84,'Faturamento NNE'!$F$2:$F$707,'Infos Relatório'!$B101,'Faturamento NNE'!$AA$2:$AA$707,'Infos Relatório'!U$1)</f>
        <v>0</v>
      </c>
      <c r="W101" s="542">
        <f>SUMIFS('Faturamento NNE'!$K$2:$K$707,'Faturamento NNE'!$E$2:$E$707,'Infos Relatório'!$B$84,'Faturamento NNE'!$F$2:$F$707,'Infos Relatório'!$B101,'Faturamento NNE'!$AA$2:$AA$707,'Infos Relatório'!U$1)</f>
        <v>0</v>
      </c>
      <c r="X101" s="546">
        <f>SUMIFS('Faturamento NNE'!$P$2:$P$707,'Faturamento NNE'!$E$2:$E$707,'Infos Relatório'!$B$84,'Faturamento NNE'!$F$2:$F$707,'Infos Relatório'!$B101,'Faturamento NNE'!$AA$2:$AA$707,'Infos Relatório'!U$1,'Faturamento NNE'!$U$2:$U$707,"Sim")+SUMIFS('Faturamento NNE'!$Q$2:$Q$707,'Faturamento NNE'!$E$2:$E$707,'Infos Relatório'!$B$84,'Faturamento NNE'!$F$2:$F$707,'Infos Relatório'!$B101,'Faturamento NNE'!$AA$2:$AA$707,'Infos Relatório'!U$1,'Faturamento NNE'!$U$2:$U$707,"Sim")</f>
        <v>0</v>
      </c>
      <c r="Y101" s="227" t="e">
        <f t="shared" si="27"/>
        <v>#DIV/0!</v>
      </c>
      <c r="Z101" s="545">
        <f>SUMIFS('Faturamento NNE'!$I$2:$I$707,'Faturamento NNE'!$E$2:$E$707,'Infos Relatório'!$B$84,'Faturamento NNE'!$F$2:$F$707,'Infos Relatório'!$B101,'Faturamento NNE'!$AA$2:$AA$707,'Infos Relatório'!U$1)</f>
        <v>0</v>
      </c>
      <c r="AA101" s="541">
        <f>COUNTIFS('Faturamento NNE'!$E$2:$E$707,'Infos Relatório'!$B$84,'Faturamento NNE'!$F$2:$F$707,'Infos Relatório'!$B101,'Faturamento NNE'!$AA$2:$AA$707,'Infos Relatório'!AA$1)</f>
        <v>0</v>
      </c>
      <c r="AB101" s="542">
        <f>SUMIFS('Faturamento NNE'!$H$2:$H$707,'Faturamento NNE'!$E$2:$E$707,'Infos Relatório'!$B$84,'Faturamento NNE'!$F$2:$F$707,'Infos Relatório'!$B101,'Faturamento NNE'!$AA$2:$AA$707,'Infos Relatório'!AA$1)</f>
        <v>0</v>
      </c>
      <c r="AC101" s="542">
        <f>SUMIFS('Faturamento NNE'!$K$2:$K$707,'Faturamento NNE'!$E$2:$E$707,'Infos Relatório'!$B$84,'Faturamento NNE'!$F$2:$F$707,'Infos Relatório'!$B101,'Faturamento NNE'!$AA$2:$AA$707,'Infos Relatório'!AA$1)</f>
        <v>0</v>
      </c>
      <c r="AD101" s="546">
        <f>SUMIFS('Faturamento NNE'!$P$2:$P$707,'Faturamento NNE'!$E$2:$E$707,'Infos Relatório'!$B$84,'Faturamento NNE'!$F$2:$F$707,'Infos Relatório'!$B101,'Faturamento NNE'!$AA$2:$AA$707,'Infos Relatório'!AA$1,'Faturamento NNE'!$U$2:$U$707,"Sim")+SUMIFS('Faturamento NNE'!$Q$2:$Q$707,'Faturamento NNE'!$E$2:$E$707,'Infos Relatório'!$B$84,'Faturamento NNE'!$F$2:$F$707,'Infos Relatório'!$B101,'Faturamento NNE'!$AA$2:$AA$707,'Infos Relatório'!AA$1,'Faturamento NNE'!$U$2:$U$707,"Sim")</f>
        <v>0</v>
      </c>
      <c r="AE101" s="227" t="e">
        <f t="shared" si="28"/>
        <v>#DIV/0!</v>
      </c>
      <c r="AF101" s="545">
        <f>SUMIFS('Faturamento NNE'!$I$2:$I$707,'Faturamento NNE'!$E$2:$E$707,'Infos Relatório'!$B$84,'Faturamento NNE'!$F$2:$F$707,'Infos Relatório'!$B101,'Faturamento NNE'!$AA$2:$AA$707,'Infos Relatório'!AA$1)</f>
        <v>0</v>
      </c>
      <c r="AG101" s="541">
        <f>COUNTIFS('Faturamento NNE'!$E$2:$E$707,'Infos Relatório'!$B$84,'Faturamento NNE'!$F$2:$F$707,'Infos Relatório'!$B101,'Faturamento NNE'!$AA$2:$AA$707,'Infos Relatório'!AG$1)</f>
        <v>0</v>
      </c>
      <c r="AH101" s="542">
        <f>SUMIFS('Faturamento NNE'!$H$2:$H$707,'Faturamento NNE'!$E$2:$E$707,'Infos Relatório'!$B$84,'Faturamento NNE'!$F$2:$F$707,'Infos Relatório'!$B101,'Faturamento NNE'!$AA$2:$AA$707,'Infos Relatório'!AG$1)</f>
        <v>0</v>
      </c>
      <c r="AI101" s="542">
        <f>SUMIFS('Faturamento NNE'!$K$2:$K$707,'Faturamento NNE'!$E$2:$E$707,'Infos Relatório'!$B$84,'Faturamento NNE'!$F$2:$F$707,'Infos Relatório'!$B101,'Faturamento NNE'!$AA$2:$AA$707,'Infos Relatório'!AG$1)</f>
        <v>0</v>
      </c>
      <c r="AJ101" s="546">
        <f>SUMIFS('Faturamento NNE'!$P$2:$P$707,'Faturamento NNE'!$E$2:$E$707,'Infos Relatório'!$B$84,'Faturamento NNE'!$F$2:$F$707,'Infos Relatório'!$B101,'Faturamento NNE'!$AA$2:$AA$707,'Infos Relatório'!AG$1,'Faturamento NNE'!$U$2:$U$707,"Sim")+SUMIFS('Faturamento NNE'!$Q$2:$Q$707,'Faturamento NNE'!$E$2:$E$707,'Infos Relatório'!$B$84,'Faturamento NNE'!$F$2:$F$707,'Infos Relatório'!$B101,'Faturamento NNE'!$AA$2:$AA$707,'Infos Relatório'!AG$1,'Faturamento NNE'!$U$2:$U$707,"Sim")</f>
        <v>0</v>
      </c>
      <c r="AK101" s="227" t="e">
        <f t="shared" si="29"/>
        <v>#DIV/0!</v>
      </c>
      <c r="AL101" s="545">
        <f>SUMIFS('Faturamento NNE'!$I$2:$I$707,'Faturamento NNE'!$E$2:$E$707,'Infos Relatório'!$B$84,'Faturamento NNE'!$F$2:$F$707,'Infos Relatório'!$B101,'Faturamento NNE'!$AA$2:$AA$707,'Infos Relatório'!AG$1)</f>
        <v>0</v>
      </c>
      <c r="AM101" s="541">
        <f>COUNTIFS('Faturamento NNE'!$E$2:$E$707,'Infos Relatório'!$B$84,'Faturamento NNE'!$F$2:$F$707,'Infos Relatório'!$B101,'Faturamento NNE'!$AA$2:$AA$707,'Infos Relatório'!AM$1)</f>
        <v>0</v>
      </c>
      <c r="AN101" s="542">
        <f>SUMIFS('Faturamento NNE'!$H$2:$H$707,'Faturamento NNE'!$E$2:$E$707,'Infos Relatório'!$B$84,'Faturamento NNE'!$F$2:$F$707,'Infos Relatório'!$B101,'Faturamento NNE'!$AA$2:$AA$707,'Infos Relatório'!AM$1)</f>
        <v>0</v>
      </c>
      <c r="AO101" s="542">
        <f>SUMIFS('Faturamento NNE'!$K$2:$K$707,'Faturamento NNE'!$E$2:$E$707,'Infos Relatório'!$B$84,'Faturamento NNE'!$F$2:$F$707,'Infos Relatório'!$B101,'Faturamento NNE'!$AA$2:$AA$707,'Infos Relatório'!AM$1)</f>
        <v>0</v>
      </c>
      <c r="AP101" s="546">
        <f>SUMIFS('Faturamento NNE'!$P$2:$P$707,'Faturamento NNE'!$E$2:$E$707,'Infos Relatório'!$B$84,'Faturamento NNE'!$F$2:$F$707,'Infos Relatório'!$B101,'Faturamento NNE'!$AA$2:$AA$707,'Infos Relatório'!AM$1,'Faturamento NNE'!$U$2:$U$707,"Sim")+SUMIFS('Faturamento NNE'!$Q$2:$Q$707,'Faturamento NNE'!$E$2:$E$707,'Infos Relatório'!$B$84,'Faturamento NNE'!$F$2:$F$707,'Infos Relatório'!$B101,'Faturamento NNE'!$AA$2:$AA$707,'Infos Relatório'!AM$1,'Faturamento NNE'!$U$2:$U$707,"Sim")</f>
        <v>0</v>
      </c>
      <c r="AQ101" s="227" t="e">
        <f t="shared" si="30"/>
        <v>#DIV/0!</v>
      </c>
      <c r="AR101" s="545">
        <f>SUMIFS('Faturamento NNE'!$I$2:$I$707,'Faturamento NNE'!$E$2:$E$707,'Infos Relatório'!$B$84,'Faturamento NNE'!$F$2:$F$707,'Infos Relatório'!$B101,'Faturamento NNE'!$AA$2:$AA$707,'Infos Relatório'!AM$1)</f>
        <v>0</v>
      </c>
      <c r="AS101" s="541">
        <f>COUNTIFS('Faturamento NNE'!$E$2:$E$707,'Infos Relatório'!$B$84,'Faturamento NNE'!$F$2:$F$707,'Infos Relatório'!$B101,'Faturamento NNE'!$AA$2:$AA$707,'Infos Relatório'!AS$1)</f>
        <v>0</v>
      </c>
      <c r="AT101" s="542">
        <f>SUMIFS('Faturamento NNE'!$H$2:$H$707,'Faturamento NNE'!$E$2:$E$707,'Infos Relatório'!$B$84,'Faturamento NNE'!$F$2:$F$707,'Infos Relatório'!$B101,'Faturamento NNE'!$AA$2:$AA$707,'Infos Relatório'!AS$1)</f>
        <v>0</v>
      </c>
      <c r="AU101" s="542">
        <f>SUMIFS('Faturamento NNE'!$K$2:$K$707,'Faturamento NNE'!$E$2:$E$707,'Infos Relatório'!$B$84,'Faturamento NNE'!$F$2:$F$707,'Infos Relatório'!$B101,'Faturamento NNE'!$AA$2:$AA$707,'Infos Relatório'!AS$1)</f>
        <v>0</v>
      </c>
      <c r="AV101" s="546">
        <f>SUMIFS('Faturamento NNE'!$P$2:$P$707,'Faturamento NNE'!$E$2:$E$707,'Infos Relatório'!$B$84,'Faturamento NNE'!$F$2:$F$707,'Infos Relatório'!$B101,'Faturamento NNE'!$AA$2:$AA$707,'Infos Relatório'!AS$1,'Faturamento NNE'!$U$2:$U$707,"Sim")+SUMIFS('Faturamento NNE'!$Q$2:$Q$707,'Faturamento NNE'!$E$2:$E$707,'Infos Relatório'!$B$84,'Faturamento NNE'!$F$2:$F$707,'Infos Relatório'!$B101,'Faturamento NNE'!$AA$2:$AA$707,'Infos Relatório'!AS$1,'Faturamento NNE'!$U$2:$U$707,"Sim")</f>
        <v>0</v>
      </c>
      <c r="AW101" s="227" t="e">
        <f t="shared" si="31"/>
        <v>#DIV/0!</v>
      </c>
      <c r="AX101" s="545">
        <f>SUMIFS('Faturamento NNE'!$I$2:$I$707,'Faturamento NNE'!$E$2:$E$707,'Infos Relatório'!$B$84,'Faturamento NNE'!$F$2:$F$707,'Infos Relatório'!$B101,'Faturamento NNE'!$AA$2:$AA$707,'Infos Relatório'!AS$1)</f>
        <v>0</v>
      </c>
      <c r="AY101" s="541">
        <f>COUNTIFS('Faturamento NNE'!$E$2:$E$707,'Infos Relatório'!$B$84,'Faturamento NNE'!$F$2:$F$707,'Infos Relatório'!$B101,'Faturamento NNE'!$AA$2:$AA$707,'Infos Relatório'!AY$1)</f>
        <v>0</v>
      </c>
      <c r="AZ101" s="542">
        <f>SUMIFS('Faturamento NNE'!$H$2:$H$707,'Faturamento NNE'!$E$2:$E$707,'Infos Relatório'!$B$84,'Faturamento NNE'!$F$2:$F$707,'Infos Relatório'!$B101,'Faturamento NNE'!$AA$2:$AA$707,'Infos Relatório'!AY$1)</f>
        <v>0</v>
      </c>
      <c r="BA101" s="542">
        <f>SUMIFS('Faturamento NNE'!$K$2:$K$707,'Faturamento NNE'!$E$2:$E$707,'Infos Relatório'!$B$84,'Faturamento NNE'!$F$2:$F$707,'Infos Relatório'!$B101,'Faturamento NNE'!$AA$2:$AA$707,'Infos Relatório'!AY$1)</f>
        <v>0</v>
      </c>
      <c r="BB101" s="546">
        <f>SUMIFS('Faturamento NNE'!$P$2:$P$707,'Faturamento NNE'!$E$2:$E$707,'Infos Relatório'!$B$84,'Faturamento NNE'!$F$2:$F$707,'Infos Relatório'!$B101,'Faturamento NNE'!$AA$2:$AA$707,'Infos Relatório'!AY$1,'Faturamento NNE'!$U$2:$U$707,"Sim")+SUMIFS('Faturamento NNE'!$Q$2:$Q$707,'Faturamento NNE'!$E$2:$E$707,'Infos Relatório'!$B$84,'Faturamento NNE'!$F$2:$F$707,'Infos Relatório'!$B101,'Faturamento NNE'!$AA$2:$AA$707,'Infos Relatório'!AY$1,'Faturamento NNE'!$U$2:$U$707,"Sim")</f>
        <v>0</v>
      </c>
      <c r="BC101" s="227" t="e">
        <f t="shared" si="32"/>
        <v>#DIV/0!</v>
      </c>
      <c r="BD101" s="545">
        <f>SUMIFS('Faturamento NNE'!$I$2:$I$707,'Faturamento NNE'!$E$2:$E$707,'Infos Relatório'!$B$84,'Faturamento NNE'!$F$2:$F$707,'Infos Relatório'!$B101,'Faturamento NNE'!$AA$2:$AA$707,'Infos Relatório'!AY$1)</f>
        <v>0</v>
      </c>
      <c r="BE101" s="541">
        <f>COUNTIFS('Faturamento NNE'!$E$2:$E$707,'Infos Relatório'!$B$84,'Faturamento NNE'!$F$2:$F$707,'Infos Relatório'!$B101,'Faturamento NNE'!$AA$2:$AA$707,'Infos Relatório'!BE$1)</f>
        <v>0</v>
      </c>
      <c r="BF101" s="542">
        <f>SUMIFS('Faturamento NNE'!$H$2:$H$707,'Faturamento NNE'!$E$2:$E$707,'Infos Relatório'!$B$84,'Faturamento NNE'!$F$2:$F$707,'Infos Relatório'!$B101,'Faturamento NNE'!$AA$2:$AA$707,'Infos Relatório'!BE$1)</f>
        <v>0</v>
      </c>
      <c r="BG101" s="542">
        <f>SUMIFS('Faturamento NNE'!$K$2:$K$707,'Faturamento NNE'!$E$2:$E$707,'Infos Relatório'!$B$84,'Faturamento NNE'!$F$2:$F$707,'Infos Relatório'!$B101,'Faturamento NNE'!$AA$2:$AA$707,'Infos Relatório'!BE$1)</f>
        <v>0</v>
      </c>
      <c r="BH101" s="546">
        <f>SUMIFS('Faturamento NNE'!$P$2:$P$707,'Faturamento NNE'!$E$2:$E$707,'Infos Relatório'!$B$84,'Faturamento NNE'!$F$2:$F$707,'Infos Relatório'!$B101,'Faturamento NNE'!$AA$2:$AA$707,'Infos Relatório'!BE$1,'Faturamento NNE'!$U$2:$U$707,"Sim")+SUMIFS('Faturamento NNE'!$Q$2:$Q$707,'Faturamento NNE'!$E$2:$E$707,'Infos Relatório'!$B$84,'Faturamento NNE'!$F$2:$F$707,'Infos Relatório'!$B101,'Faturamento NNE'!$AA$2:$AA$707,'Infos Relatório'!BE$1,'Faturamento NNE'!$U$2:$U$707,"Sim")</f>
        <v>0</v>
      </c>
      <c r="BI101" s="227" t="e">
        <f t="shared" si="33"/>
        <v>#DIV/0!</v>
      </c>
      <c r="BJ101" s="545">
        <f>SUMIFS('Faturamento NNE'!$I$2:$I$707,'Faturamento NNE'!$E$2:$E$707,'Infos Relatório'!$B$84,'Faturamento NNE'!$F$2:$F$707,'Infos Relatório'!$B101,'Faturamento NNE'!$AA$2:$AA$707,'Infos Relatório'!BE$1)</f>
        <v>0</v>
      </c>
      <c r="BK101" s="541">
        <f>COUNTIFS('Faturamento NNE'!$E$2:$E$707,'Infos Relatório'!$B$84,'Faturamento NNE'!$F$2:$F$707,'Infos Relatório'!$B101,'Faturamento NNE'!$AA$2:$AA$707,'Infos Relatório'!BK$1)</f>
        <v>0</v>
      </c>
      <c r="BL101" s="542">
        <f>SUMIFS('Faturamento NNE'!$H$2:$H$707,'Faturamento NNE'!$E$2:$E$707,'Infos Relatório'!$B$84,'Faturamento NNE'!$F$2:$F$707,'Infos Relatório'!$B101,'Faturamento NNE'!$AA$2:$AA$707,'Infos Relatório'!BK$1)</f>
        <v>0</v>
      </c>
      <c r="BM101" s="542">
        <f>SUMIFS('Faturamento NNE'!$K$2:$K$707,'Faturamento NNE'!$E$2:$E$707,'Infos Relatório'!$B$84,'Faturamento NNE'!$F$2:$F$707,'Infos Relatório'!$B101,'Faturamento NNE'!$AA$2:$AA$707,'Infos Relatório'!BK$1)</f>
        <v>0</v>
      </c>
      <c r="BN101" s="546">
        <f>SUMIFS('Faturamento NNE'!$P$2:$P$707,'Faturamento NNE'!$E$2:$E$707,'Infos Relatório'!$B$84,'Faturamento NNE'!$F$2:$F$707,'Infos Relatório'!$B101,'Faturamento NNE'!$AA$2:$AA$707,'Infos Relatório'!BK$1,'Faturamento NNE'!$U$2:$U$707,"Sim")+SUMIFS('Faturamento NNE'!$Q$2:$Q$707,'Faturamento NNE'!$E$2:$E$707,'Infos Relatório'!$B$84,'Faturamento NNE'!$F$2:$F$707,'Infos Relatório'!$B101,'Faturamento NNE'!$AA$2:$AA$707,'Infos Relatório'!BK$1,'Faturamento NNE'!$U$2:$U$707,"Sim")</f>
        <v>0</v>
      </c>
      <c r="BO101" s="227" t="e">
        <f t="shared" si="34"/>
        <v>#DIV/0!</v>
      </c>
      <c r="BP101" s="545">
        <f>SUMIFS('Faturamento NNE'!$I$2:$I$707,'Faturamento NNE'!$E$2:$E$707,'Infos Relatório'!$B$84,'Faturamento NNE'!$F$2:$F$707,'Infos Relatório'!$B101,'Faturamento NNE'!$AA$2:$AA$707,'Infos Relatório'!BK$1)</f>
        <v>0</v>
      </c>
      <c r="BQ101" s="541">
        <f>COUNTIFS('Faturamento NNE'!$E$2:$E$707,'Infos Relatório'!$B$84,'Faturamento NNE'!$F$2:$F$707,'Infos Relatório'!$B101,'Faturamento NNE'!$AA$2:$AA$707,'Infos Relatório'!BQ$1)</f>
        <v>0</v>
      </c>
      <c r="BR101" s="542">
        <f>SUMIFS('Faturamento NNE'!$H$2:$H$707,'Faturamento NNE'!$E$2:$E$707,'Infos Relatório'!$B$84,'Faturamento NNE'!$F$2:$F$707,'Infos Relatório'!$B101,'Faturamento NNE'!$AA$2:$AA$707,'Infos Relatório'!BQ$1)</f>
        <v>0</v>
      </c>
      <c r="BS101" s="542">
        <f>SUMIFS('Faturamento NNE'!$K$2:$K$707,'Faturamento NNE'!$E$2:$E$707,'Infos Relatório'!$B$84,'Faturamento NNE'!$F$2:$F$707,'Infos Relatório'!$B101,'Faturamento NNE'!$AA$2:$AA$707,'Infos Relatório'!BQ$1)</f>
        <v>0</v>
      </c>
      <c r="BT101" s="546">
        <f>SUMIFS('Faturamento NNE'!$P$2:$P$707,'Faturamento NNE'!$E$2:$E$707,'Infos Relatório'!$B$84,'Faturamento NNE'!$F$2:$F$707,'Infos Relatório'!$B101,'Faturamento NNE'!$AA$2:$AA$707,'Infos Relatório'!BQ$1,'Faturamento NNE'!$U$2:$U$707,"Sim")+SUMIFS('Faturamento NNE'!$Q$2:$Q$707,'Faturamento NNE'!$E$2:$E$707,'Infos Relatório'!$B$84,'Faturamento NNE'!$F$2:$F$707,'Infos Relatório'!$B101,'Faturamento NNE'!$AA$2:$AA$707,'Infos Relatório'!BQ$1,'Faturamento NNE'!$U$2:$U$707,"Sim")</f>
        <v>0</v>
      </c>
      <c r="BU101" s="227" t="e">
        <f t="shared" si="35"/>
        <v>#DIV/0!</v>
      </c>
      <c r="BV101" s="545">
        <f>SUMIFS('Faturamento NNE'!$I$2:$I$707,'Faturamento NNE'!$E$2:$E$707,'Infos Relatório'!$B$84,'Faturamento NNE'!$F$2:$F$707,'Infos Relatório'!$B101,'Faturamento NNE'!$AA$2:$AA$707,'Infos Relatório'!BQ$1)</f>
        <v>0</v>
      </c>
    </row>
    <row r="102" spans="2:74">
      <c r="B102" s="217" t="s">
        <v>147</v>
      </c>
      <c r="C102" s="541">
        <f>COUNTIFS('Faturamento NNE'!$E$2:$E$707,'Infos Relatório'!$B$84,'Faturamento NNE'!$F$2:$F$707,'Infos Relatório'!$B102,'Faturamento NNE'!$AA$2:$AA$707,'Infos Relatório'!C$1)</f>
        <v>0</v>
      </c>
      <c r="D102" s="542">
        <f>SUMIFS('Faturamento NNE'!$H$2:$H$707,'Faturamento NNE'!$E$2:$E$707,'Infos Relatório'!$B$84,'Faturamento NNE'!$F$2:$F$707,'Infos Relatório'!$B102,'Faturamento NNE'!$AA$2:$AA$707,'Infos Relatório'!C$1)</f>
        <v>0</v>
      </c>
      <c r="E102" s="543">
        <f>SUMIFS('Faturamento NNE'!$K$2:$K$707,'Faturamento NNE'!$E$2:$E$707,'Infos Relatório'!$B$84,'Faturamento NNE'!$F$2:$F$707,'Infos Relatório'!$B102,'Faturamento NNE'!$AA$2:$AA$707,'Infos Relatório'!C$1)</f>
        <v>0</v>
      </c>
      <c r="F102" s="544">
        <f>SUMIFS('Faturamento NNE'!$P$2:$P$707,'Faturamento NNE'!$E$2:$E$707,'Infos Relatório'!$B$84,'Faturamento NNE'!$F$2:$F$707,'Infos Relatório'!$B102,'Faturamento NNE'!$AA$2:$AA$707,'Infos Relatório'!C$1,'Faturamento NNE'!$U$2:$U$707,"Sim")+SUMIFS('Faturamento NNE'!$Q$2:$Q$707,'Faturamento NNE'!$E$2:$E$707,'Infos Relatório'!$B$84,'Faturamento NNE'!$F$2:$F$707,'Infos Relatório'!$B102,'Faturamento NNE'!$AA$2:$AA$707,'Infos Relatório'!C$1,'Faturamento NNE'!$U$2:$U$707,"Sim")</f>
        <v>0</v>
      </c>
      <c r="G102" s="283" t="e">
        <f t="shared" si="24"/>
        <v>#DIV/0!</v>
      </c>
      <c r="H102" s="545">
        <f>SUMIFS('Faturamento NNE'!$I$2:$I$707,'Faturamento NNE'!$E$2:$E$707,'Infos Relatório'!$B$84,'Faturamento NNE'!$F$2:$F$707,'Infos Relatório'!$B102,'Faturamento NNE'!$AA$2:$AA$707,'Infos Relatório'!C$1)</f>
        <v>0</v>
      </c>
      <c r="I102" s="541">
        <f>COUNTIFS('Faturamento NNE'!$E$2:$E$707,'Infos Relatório'!$B$84,'Faturamento NNE'!$F$2:$F$707,'Infos Relatório'!$B102,'Faturamento NNE'!$AA$2:$AA$707,'Infos Relatório'!I$1)</f>
        <v>0</v>
      </c>
      <c r="J102" s="542">
        <f>SUMIFS('Faturamento NNE'!$H$2:$H$707,'Faturamento NNE'!$E$2:$E$707,'Infos Relatório'!$B$84,'Faturamento NNE'!$F$2:$F$707,'Infos Relatório'!$B102,'Faturamento NNE'!$AA$2:$AA$707,'Infos Relatório'!I$1)</f>
        <v>0</v>
      </c>
      <c r="K102" s="543">
        <f>SUMIFS('Faturamento NNE'!$K$2:$K$707,'Faturamento NNE'!$E$2:$E$707,'Infos Relatório'!$B$84,'Faturamento NNE'!$F$2:$F$707,'Infos Relatório'!$B102,'Faturamento NNE'!$AA$2:$AA$707,'Infos Relatório'!I$1)</f>
        <v>0</v>
      </c>
      <c r="L102" s="544">
        <f>SUMIFS('Faturamento NNE'!$P$2:$P$707,'Faturamento NNE'!$E$2:$E$707,'Infos Relatório'!$B$84,'Faturamento NNE'!$F$2:$F$707,'Infos Relatório'!$B102,'Faturamento NNE'!$AA$2:$AA$707,'Infos Relatório'!I$1,'Faturamento NNE'!$U$2:$U$707,"Sim")+SUMIFS('Faturamento NNE'!$Q$2:$Q$707,'Faturamento NNE'!$E$2:$E$707,'Infos Relatório'!$B$84,'Faturamento NNE'!$F$2:$F$707,'Infos Relatório'!$B102,'Faturamento NNE'!$AA$2:$AA$707,'Infos Relatório'!I$1,'Faturamento NNE'!$U$2:$U$707,"Sim")</f>
        <v>0</v>
      </c>
      <c r="M102" s="283" t="e">
        <f t="shared" si="25"/>
        <v>#DIV/0!</v>
      </c>
      <c r="N102" s="545">
        <f>SUMIFS('Faturamento NNE'!$I$2:$I$707,'Faturamento NNE'!$E$2:$E$707,'Infos Relatório'!$B$84,'Faturamento NNE'!$F$2:$F$707,'Infos Relatório'!$B102,'Faturamento NNE'!$AA$2:$AA$707,'Infos Relatório'!I$1)</f>
        <v>0</v>
      </c>
      <c r="O102" s="541">
        <f>COUNTIFS('Faturamento NNE'!$E$2:$E$707,'Infos Relatório'!$B$84,'Faturamento NNE'!$F$2:$F$707,'Infos Relatório'!$B102,'Faturamento NNE'!$AA$2:$AA$707,'Infos Relatório'!O$1)</f>
        <v>0</v>
      </c>
      <c r="P102" s="542">
        <f>SUMIFS('Faturamento NNE'!$H$2:$H$707,'Faturamento NNE'!$E$2:$E$707,'Infos Relatório'!$B$84,'Faturamento NNE'!$F$2:$F$707,'Infos Relatório'!$B102,'Faturamento NNE'!$AA$2:$AA$707,'Infos Relatório'!O$1)</f>
        <v>0</v>
      </c>
      <c r="Q102" s="542">
        <f>SUMIFS('Faturamento NNE'!$K$2:$K$707,'Faturamento NNE'!$E$2:$E$707,'Infos Relatório'!$B$84,'Faturamento NNE'!$F$2:$F$707,'Infos Relatório'!$B102,'Faturamento NNE'!$AA$2:$AA$707,'Infos Relatório'!O$1)</f>
        <v>0</v>
      </c>
      <c r="R102" s="546">
        <f>SUMIFS('Faturamento NNE'!$P$2:$P$707,'Faturamento NNE'!$E$2:$E$707,'Infos Relatório'!$B$84,'Faturamento NNE'!$F$2:$F$707,'Infos Relatório'!$B102,'Faturamento NNE'!$AA$2:$AA$707,'Infos Relatório'!O$1,'Faturamento NNE'!$U$2:$U$707,"Sim")+SUMIFS('Faturamento NNE'!$Q$2:$Q$707,'Faturamento NNE'!$E$2:$E$707,'Infos Relatório'!$B$84,'Faturamento NNE'!$F$2:$F$707,'Infos Relatório'!$B102,'Faturamento NNE'!$AA$2:$AA$707,'Infos Relatório'!O$1,'Faturamento NNE'!$U$2:$U$707,"Sim")</f>
        <v>0</v>
      </c>
      <c r="S102" s="227" t="e">
        <f t="shared" si="26"/>
        <v>#DIV/0!</v>
      </c>
      <c r="T102" s="545">
        <f>SUMIFS('Faturamento NNE'!$I$2:$I$707,'Faturamento NNE'!$E$2:$E$707,'Infos Relatório'!$B$84,'Faturamento NNE'!$F$2:$F$707,'Infos Relatório'!$B102,'Faturamento NNE'!$AA$2:$AA$707,'Infos Relatório'!O$1)</f>
        <v>0</v>
      </c>
      <c r="U102" s="541">
        <f>COUNTIFS('Faturamento NNE'!$E$2:$E$707,'Infos Relatório'!$B$84,'Faturamento NNE'!$F$2:$F$707,'Infos Relatório'!$B102,'Faturamento NNE'!$AA$2:$AA$707,'Infos Relatório'!U$1)</f>
        <v>0</v>
      </c>
      <c r="V102" s="542">
        <f>SUMIFS('Faturamento NNE'!$H$2:$H$707,'Faturamento NNE'!$E$2:$E$707,'Infos Relatório'!$B$84,'Faturamento NNE'!$F$2:$F$707,'Infos Relatório'!$B102,'Faturamento NNE'!$AA$2:$AA$707,'Infos Relatório'!U$1)</f>
        <v>0</v>
      </c>
      <c r="W102" s="542">
        <f>SUMIFS('Faturamento NNE'!$K$2:$K$707,'Faturamento NNE'!$E$2:$E$707,'Infos Relatório'!$B$84,'Faturamento NNE'!$F$2:$F$707,'Infos Relatório'!$B102,'Faturamento NNE'!$AA$2:$AA$707,'Infos Relatório'!U$1)</f>
        <v>0</v>
      </c>
      <c r="X102" s="546">
        <f>SUMIFS('Faturamento NNE'!$P$2:$P$707,'Faturamento NNE'!$E$2:$E$707,'Infos Relatório'!$B$84,'Faturamento NNE'!$F$2:$F$707,'Infos Relatório'!$B102,'Faturamento NNE'!$AA$2:$AA$707,'Infos Relatório'!U$1,'Faturamento NNE'!$U$2:$U$707,"Sim")+SUMIFS('Faturamento NNE'!$Q$2:$Q$707,'Faturamento NNE'!$E$2:$E$707,'Infos Relatório'!$B$84,'Faturamento NNE'!$F$2:$F$707,'Infos Relatório'!$B102,'Faturamento NNE'!$AA$2:$AA$707,'Infos Relatório'!U$1,'Faturamento NNE'!$U$2:$U$707,"Sim")</f>
        <v>0</v>
      </c>
      <c r="Y102" s="227" t="e">
        <f t="shared" si="27"/>
        <v>#DIV/0!</v>
      </c>
      <c r="Z102" s="545">
        <f>SUMIFS('Faturamento NNE'!$I$2:$I$707,'Faturamento NNE'!$E$2:$E$707,'Infos Relatório'!$B$84,'Faturamento NNE'!$F$2:$F$707,'Infos Relatório'!$B102,'Faturamento NNE'!$AA$2:$AA$707,'Infos Relatório'!U$1)</f>
        <v>0</v>
      </c>
      <c r="AA102" s="541">
        <f>COUNTIFS('Faturamento NNE'!$E$2:$E$707,'Infos Relatório'!$B$84,'Faturamento NNE'!$F$2:$F$707,'Infos Relatório'!$B102,'Faturamento NNE'!$AA$2:$AA$707,'Infos Relatório'!AA$1)</f>
        <v>0</v>
      </c>
      <c r="AB102" s="542">
        <f>SUMIFS('Faturamento NNE'!$H$2:$H$707,'Faturamento NNE'!$E$2:$E$707,'Infos Relatório'!$B$84,'Faturamento NNE'!$F$2:$F$707,'Infos Relatório'!$B102,'Faturamento NNE'!$AA$2:$AA$707,'Infos Relatório'!AA$1)</f>
        <v>0</v>
      </c>
      <c r="AC102" s="542">
        <f>SUMIFS('Faturamento NNE'!$K$2:$K$707,'Faturamento NNE'!$E$2:$E$707,'Infos Relatório'!$B$84,'Faturamento NNE'!$F$2:$F$707,'Infos Relatório'!$B102,'Faturamento NNE'!$AA$2:$AA$707,'Infos Relatório'!AA$1)</f>
        <v>0</v>
      </c>
      <c r="AD102" s="546">
        <f>SUMIFS('Faturamento NNE'!$P$2:$P$707,'Faturamento NNE'!$E$2:$E$707,'Infos Relatório'!$B$84,'Faturamento NNE'!$F$2:$F$707,'Infos Relatório'!$B102,'Faturamento NNE'!$AA$2:$AA$707,'Infos Relatório'!AA$1,'Faturamento NNE'!$U$2:$U$707,"Sim")+SUMIFS('Faturamento NNE'!$Q$2:$Q$707,'Faturamento NNE'!$E$2:$E$707,'Infos Relatório'!$B$84,'Faturamento NNE'!$F$2:$F$707,'Infos Relatório'!$B102,'Faturamento NNE'!$AA$2:$AA$707,'Infos Relatório'!AA$1,'Faturamento NNE'!$U$2:$U$707,"Sim")</f>
        <v>0</v>
      </c>
      <c r="AE102" s="227" t="e">
        <f t="shared" si="28"/>
        <v>#DIV/0!</v>
      </c>
      <c r="AF102" s="545">
        <f>SUMIFS('Faturamento NNE'!$I$2:$I$707,'Faturamento NNE'!$E$2:$E$707,'Infos Relatório'!$B$84,'Faturamento NNE'!$F$2:$F$707,'Infos Relatório'!$B102,'Faturamento NNE'!$AA$2:$AA$707,'Infos Relatório'!AA$1)</f>
        <v>0</v>
      </c>
      <c r="AG102" s="541">
        <f>COUNTIFS('Faturamento NNE'!$E$2:$E$707,'Infos Relatório'!$B$84,'Faturamento NNE'!$F$2:$F$707,'Infos Relatório'!$B102,'Faturamento NNE'!$AA$2:$AA$707,'Infos Relatório'!AG$1)</f>
        <v>0</v>
      </c>
      <c r="AH102" s="542">
        <f>SUMIFS('Faturamento NNE'!$H$2:$H$707,'Faturamento NNE'!$E$2:$E$707,'Infos Relatório'!$B$84,'Faturamento NNE'!$F$2:$F$707,'Infos Relatório'!$B102,'Faturamento NNE'!$AA$2:$AA$707,'Infos Relatório'!AG$1)</f>
        <v>0</v>
      </c>
      <c r="AI102" s="542">
        <f>SUMIFS('Faturamento NNE'!$K$2:$K$707,'Faturamento NNE'!$E$2:$E$707,'Infos Relatório'!$B$84,'Faturamento NNE'!$F$2:$F$707,'Infos Relatório'!$B102,'Faturamento NNE'!$AA$2:$AA$707,'Infos Relatório'!AG$1)</f>
        <v>0</v>
      </c>
      <c r="AJ102" s="546">
        <f>SUMIFS('Faturamento NNE'!$P$2:$P$707,'Faturamento NNE'!$E$2:$E$707,'Infos Relatório'!$B$84,'Faturamento NNE'!$F$2:$F$707,'Infos Relatório'!$B102,'Faturamento NNE'!$AA$2:$AA$707,'Infos Relatório'!AG$1,'Faturamento NNE'!$U$2:$U$707,"Sim")+SUMIFS('Faturamento NNE'!$Q$2:$Q$707,'Faturamento NNE'!$E$2:$E$707,'Infos Relatório'!$B$84,'Faturamento NNE'!$F$2:$F$707,'Infos Relatório'!$B102,'Faturamento NNE'!$AA$2:$AA$707,'Infos Relatório'!AG$1,'Faturamento NNE'!$U$2:$U$707,"Sim")</f>
        <v>0</v>
      </c>
      <c r="AK102" s="227" t="e">
        <f t="shared" si="29"/>
        <v>#DIV/0!</v>
      </c>
      <c r="AL102" s="545">
        <f>SUMIFS('Faturamento NNE'!$I$2:$I$707,'Faturamento NNE'!$E$2:$E$707,'Infos Relatório'!$B$84,'Faturamento NNE'!$F$2:$F$707,'Infos Relatório'!$B102,'Faturamento NNE'!$AA$2:$AA$707,'Infos Relatório'!AG$1)</f>
        <v>0</v>
      </c>
      <c r="AM102" s="541">
        <f>COUNTIFS('Faturamento NNE'!$E$2:$E$707,'Infos Relatório'!$B$84,'Faturamento NNE'!$F$2:$F$707,'Infos Relatório'!$B102,'Faturamento NNE'!$AA$2:$AA$707,'Infos Relatório'!AM$1)</f>
        <v>0</v>
      </c>
      <c r="AN102" s="542">
        <f>SUMIFS('Faturamento NNE'!$H$2:$H$707,'Faturamento NNE'!$E$2:$E$707,'Infos Relatório'!$B$84,'Faturamento NNE'!$F$2:$F$707,'Infos Relatório'!$B102,'Faturamento NNE'!$AA$2:$AA$707,'Infos Relatório'!AM$1)</f>
        <v>0</v>
      </c>
      <c r="AO102" s="542">
        <f>SUMIFS('Faturamento NNE'!$K$2:$K$707,'Faturamento NNE'!$E$2:$E$707,'Infos Relatório'!$B$84,'Faturamento NNE'!$F$2:$F$707,'Infos Relatório'!$B102,'Faturamento NNE'!$AA$2:$AA$707,'Infos Relatório'!AM$1)</f>
        <v>0</v>
      </c>
      <c r="AP102" s="546">
        <f>SUMIFS('Faturamento NNE'!$P$2:$P$707,'Faturamento NNE'!$E$2:$E$707,'Infos Relatório'!$B$84,'Faturamento NNE'!$F$2:$F$707,'Infos Relatório'!$B102,'Faturamento NNE'!$AA$2:$AA$707,'Infos Relatório'!AM$1,'Faturamento NNE'!$U$2:$U$707,"Sim")+SUMIFS('Faturamento NNE'!$Q$2:$Q$707,'Faturamento NNE'!$E$2:$E$707,'Infos Relatório'!$B$84,'Faturamento NNE'!$F$2:$F$707,'Infos Relatório'!$B102,'Faturamento NNE'!$AA$2:$AA$707,'Infos Relatório'!AM$1,'Faturamento NNE'!$U$2:$U$707,"Sim")</f>
        <v>0</v>
      </c>
      <c r="AQ102" s="227" t="e">
        <f t="shared" si="30"/>
        <v>#DIV/0!</v>
      </c>
      <c r="AR102" s="545">
        <f>SUMIFS('Faturamento NNE'!$I$2:$I$707,'Faturamento NNE'!$E$2:$E$707,'Infos Relatório'!$B$84,'Faturamento NNE'!$F$2:$F$707,'Infos Relatório'!$B102,'Faturamento NNE'!$AA$2:$AA$707,'Infos Relatório'!AM$1)</f>
        <v>0</v>
      </c>
      <c r="AS102" s="541">
        <f>COUNTIFS('Faturamento NNE'!$E$2:$E$707,'Infos Relatório'!$B$84,'Faturamento NNE'!$F$2:$F$707,'Infos Relatório'!$B102,'Faturamento NNE'!$AA$2:$AA$707,'Infos Relatório'!AS$1)</f>
        <v>0</v>
      </c>
      <c r="AT102" s="542">
        <f>SUMIFS('Faturamento NNE'!$H$2:$H$707,'Faturamento NNE'!$E$2:$E$707,'Infos Relatório'!$B$84,'Faturamento NNE'!$F$2:$F$707,'Infos Relatório'!$B102,'Faturamento NNE'!$AA$2:$AA$707,'Infos Relatório'!AS$1)</f>
        <v>0</v>
      </c>
      <c r="AU102" s="542">
        <f>SUMIFS('Faturamento NNE'!$K$2:$K$707,'Faturamento NNE'!$E$2:$E$707,'Infos Relatório'!$B$84,'Faturamento NNE'!$F$2:$F$707,'Infos Relatório'!$B102,'Faturamento NNE'!$AA$2:$AA$707,'Infos Relatório'!AS$1)</f>
        <v>0</v>
      </c>
      <c r="AV102" s="546">
        <f>SUMIFS('Faturamento NNE'!$P$2:$P$707,'Faturamento NNE'!$E$2:$E$707,'Infos Relatório'!$B$84,'Faturamento NNE'!$F$2:$F$707,'Infos Relatório'!$B102,'Faturamento NNE'!$AA$2:$AA$707,'Infos Relatório'!AS$1,'Faturamento NNE'!$U$2:$U$707,"Sim")+SUMIFS('Faturamento NNE'!$Q$2:$Q$707,'Faturamento NNE'!$E$2:$E$707,'Infos Relatório'!$B$84,'Faturamento NNE'!$F$2:$F$707,'Infos Relatório'!$B102,'Faturamento NNE'!$AA$2:$AA$707,'Infos Relatório'!AS$1,'Faturamento NNE'!$U$2:$U$707,"Sim")</f>
        <v>0</v>
      </c>
      <c r="AW102" s="227" t="e">
        <f t="shared" si="31"/>
        <v>#DIV/0!</v>
      </c>
      <c r="AX102" s="545">
        <f>SUMIFS('Faturamento NNE'!$I$2:$I$707,'Faturamento NNE'!$E$2:$E$707,'Infos Relatório'!$B$84,'Faturamento NNE'!$F$2:$F$707,'Infos Relatório'!$B102,'Faturamento NNE'!$AA$2:$AA$707,'Infos Relatório'!AS$1)</f>
        <v>0</v>
      </c>
      <c r="AY102" s="541">
        <f>COUNTIFS('Faturamento NNE'!$E$2:$E$707,'Infos Relatório'!$B$84,'Faturamento NNE'!$F$2:$F$707,'Infos Relatório'!$B102,'Faturamento NNE'!$AA$2:$AA$707,'Infos Relatório'!AY$1)</f>
        <v>0</v>
      </c>
      <c r="AZ102" s="542">
        <f>SUMIFS('Faturamento NNE'!$H$2:$H$707,'Faturamento NNE'!$E$2:$E$707,'Infos Relatório'!$B$84,'Faturamento NNE'!$F$2:$F$707,'Infos Relatório'!$B102,'Faturamento NNE'!$AA$2:$AA$707,'Infos Relatório'!AY$1)</f>
        <v>0</v>
      </c>
      <c r="BA102" s="542">
        <f>SUMIFS('Faturamento NNE'!$K$2:$K$707,'Faturamento NNE'!$E$2:$E$707,'Infos Relatório'!$B$84,'Faturamento NNE'!$F$2:$F$707,'Infos Relatório'!$B102,'Faturamento NNE'!$AA$2:$AA$707,'Infos Relatório'!AY$1)</f>
        <v>0</v>
      </c>
      <c r="BB102" s="546">
        <f>SUMIFS('Faturamento NNE'!$P$2:$P$707,'Faturamento NNE'!$E$2:$E$707,'Infos Relatório'!$B$84,'Faturamento NNE'!$F$2:$F$707,'Infos Relatório'!$B102,'Faturamento NNE'!$AA$2:$AA$707,'Infos Relatório'!AY$1,'Faturamento NNE'!$U$2:$U$707,"Sim")+SUMIFS('Faturamento NNE'!$Q$2:$Q$707,'Faturamento NNE'!$E$2:$E$707,'Infos Relatório'!$B$84,'Faturamento NNE'!$F$2:$F$707,'Infos Relatório'!$B102,'Faturamento NNE'!$AA$2:$AA$707,'Infos Relatório'!AY$1,'Faturamento NNE'!$U$2:$U$707,"Sim")</f>
        <v>0</v>
      </c>
      <c r="BC102" s="227" t="e">
        <f t="shared" si="32"/>
        <v>#DIV/0!</v>
      </c>
      <c r="BD102" s="545">
        <f>SUMIFS('Faturamento NNE'!$I$2:$I$707,'Faturamento NNE'!$E$2:$E$707,'Infos Relatório'!$B$84,'Faturamento NNE'!$F$2:$F$707,'Infos Relatório'!$B102,'Faturamento NNE'!$AA$2:$AA$707,'Infos Relatório'!AY$1)</f>
        <v>0</v>
      </c>
      <c r="BE102" s="541">
        <f>COUNTIFS('Faturamento NNE'!$E$2:$E$707,'Infos Relatório'!$B$84,'Faturamento NNE'!$F$2:$F$707,'Infos Relatório'!$B102,'Faturamento NNE'!$AA$2:$AA$707,'Infos Relatório'!BE$1)</f>
        <v>0</v>
      </c>
      <c r="BF102" s="542">
        <f>SUMIFS('Faturamento NNE'!$H$2:$H$707,'Faturamento NNE'!$E$2:$E$707,'Infos Relatório'!$B$84,'Faturamento NNE'!$F$2:$F$707,'Infos Relatório'!$B102,'Faturamento NNE'!$AA$2:$AA$707,'Infos Relatório'!BE$1)</f>
        <v>0</v>
      </c>
      <c r="BG102" s="542">
        <f>SUMIFS('Faturamento NNE'!$K$2:$K$707,'Faturamento NNE'!$E$2:$E$707,'Infos Relatório'!$B$84,'Faturamento NNE'!$F$2:$F$707,'Infos Relatório'!$B102,'Faturamento NNE'!$AA$2:$AA$707,'Infos Relatório'!BE$1)</f>
        <v>0</v>
      </c>
      <c r="BH102" s="546">
        <f>SUMIFS('Faturamento NNE'!$P$2:$P$707,'Faturamento NNE'!$E$2:$E$707,'Infos Relatório'!$B$84,'Faturamento NNE'!$F$2:$F$707,'Infos Relatório'!$B102,'Faturamento NNE'!$AA$2:$AA$707,'Infos Relatório'!BE$1,'Faturamento NNE'!$U$2:$U$707,"Sim")+SUMIFS('Faturamento NNE'!$Q$2:$Q$707,'Faturamento NNE'!$E$2:$E$707,'Infos Relatório'!$B$84,'Faturamento NNE'!$F$2:$F$707,'Infos Relatório'!$B102,'Faturamento NNE'!$AA$2:$AA$707,'Infos Relatório'!BE$1,'Faturamento NNE'!$U$2:$U$707,"Sim")</f>
        <v>0</v>
      </c>
      <c r="BI102" s="227" t="e">
        <f t="shared" si="33"/>
        <v>#DIV/0!</v>
      </c>
      <c r="BJ102" s="545">
        <f>SUMIFS('Faturamento NNE'!$I$2:$I$707,'Faturamento NNE'!$E$2:$E$707,'Infos Relatório'!$B$84,'Faturamento NNE'!$F$2:$F$707,'Infos Relatório'!$B102,'Faturamento NNE'!$AA$2:$AA$707,'Infos Relatório'!BE$1)</f>
        <v>0</v>
      </c>
      <c r="BK102" s="541">
        <f>COUNTIFS('Faturamento NNE'!$E$2:$E$707,'Infos Relatório'!$B$84,'Faturamento NNE'!$F$2:$F$707,'Infos Relatório'!$B102,'Faturamento NNE'!$AA$2:$AA$707,'Infos Relatório'!BK$1)</f>
        <v>0</v>
      </c>
      <c r="BL102" s="542">
        <f>SUMIFS('Faturamento NNE'!$H$2:$H$707,'Faturamento NNE'!$E$2:$E$707,'Infos Relatório'!$B$84,'Faturamento NNE'!$F$2:$F$707,'Infos Relatório'!$B102,'Faturamento NNE'!$AA$2:$AA$707,'Infos Relatório'!BK$1)</f>
        <v>0</v>
      </c>
      <c r="BM102" s="542">
        <f>SUMIFS('Faturamento NNE'!$K$2:$K$707,'Faturamento NNE'!$E$2:$E$707,'Infos Relatório'!$B$84,'Faturamento NNE'!$F$2:$F$707,'Infos Relatório'!$B102,'Faturamento NNE'!$AA$2:$AA$707,'Infos Relatório'!BK$1)</f>
        <v>0</v>
      </c>
      <c r="BN102" s="546">
        <f>SUMIFS('Faturamento NNE'!$P$2:$P$707,'Faturamento NNE'!$E$2:$E$707,'Infos Relatório'!$B$84,'Faturamento NNE'!$F$2:$F$707,'Infos Relatório'!$B102,'Faturamento NNE'!$AA$2:$AA$707,'Infos Relatório'!BK$1,'Faturamento NNE'!$U$2:$U$707,"Sim")+SUMIFS('Faturamento NNE'!$Q$2:$Q$707,'Faturamento NNE'!$E$2:$E$707,'Infos Relatório'!$B$84,'Faturamento NNE'!$F$2:$F$707,'Infos Relatório'!$B102,'Faturamento NNE'!$AA$2:$AA$707,'Infos Relatório'!BK$1,'Faturamento NNE'!$U$2:$U$707,"Sim")</f>
        <v>0</v>
      </c>
      <c r="BO102" s="227" t="e">
        <f t="shared" si="34"/>
        <v>#DIV/0!</v>
      </c>
      <c r="BP102" s="545">
        <f>SUMIFS('Faturamento NNE'!$I$2:$I$707,'Faturamento NNE'!$E$2:$E$707,'Infos Relatório'!$B$84,'Faturamento NNE'!$F$2:$F$707,'Infos Relatório'!$B102,'Faturamento NNE'!$AA$2:$AA$707,'Infos Relatório'!BK$1)</f>
        <v>0</v>
      </c>
      <c r="BQ102" s="541">
        <f>COUNTIFS('Faturamento NNE'!$E$2:$E$707,'Infos Relatório'!$B$84,'Faturamento NNE'!$F$2:$F$707,'Infos Relatório'!$B102,'Faturamento NNE'!$AA$2:$AA$707,'Infos Relatório'!BQ$1)</f>
        <v>0</v>
      </c>
      <c r="BR102" s="542">
        <f>SUMIFS('Faturamento NNE'!$H$2:$H$707,'Faturamento NNE'!$E$2:$E$707,'Infos Relatório'!$B$84,'Faturamento NNE'!$F$2:$F$707,'Infos Relatório'!$B102,'Faturamento NNE'!$AA$2:$AA$707,'Infos Relatório'!BQ$1)</f>
        <v>0</v>
      </c>
      <c r="BS102" s="542">
        <f>SUMIFS('Faturamento NNE'!$K$2:$K$707,'Faturamento NNE'!$E$2:$E$707,'Infos Relatório'!$B$84,'Faturamento NNE'!$F$2:$F$707,'Infos Relatório'!$B102,'Faturamento NNE'!$AA$2:$AA$707,'Infos Relatório'!BQ$1)</f>
        <v>0</v>
      </c>
      <c r="BT102" s="546">
        <f>SUMIFS('Faturamento NNE'!$P$2:$P$707,'Faturamento NNE'!$E$2:$E$707,'Infos Relatório'!$B$84,'Faturamento NNE'!$F$2:$F$707,'Infos Relatório'!$B102,'Faturamento NNE'!$AA$2:$AA$707,'Infos Relatório'!BQ$1,'Faturamento NNE'!$U$2:$U$707,"Sim")+SUMIFS('Faturamento NNE'!$Q$2:$Q$707,'Faturamento NNE'!$E$2:$E$707,'Infos Relatório'!$B$84,'Faturamento NNE'!$F$2:$F$707,'Infos Relatório'!$B102,'Faturamento NNE'!$AA$2:$AA$707,'Infos Relatório'!BQ$1,'Faturamento NNE'!$U$2:$U$707,"Sim")</f>
        <v>0</v>
      </c>
      <c r="BU102" s="227" t="e">
        <f t="shared" si="35"/>
        <v>#DIV/0!</v>
      </c>
      <c r="BV102" s="545">
        <f>SUMIFS('Faturamento NNE'!$I$2:$I$707,'Faturamento NNE'!$E$2:$E$707,'Infos Relatório'!$B$84,'Faturamento NNE'!$F$2:$F$707,'Infos Relatório'!$B102,'Faturamento NNE'!$AA$2:$AA$707,'Infos Relatório'!BQ$1)</f>
        <v>0</v>
      </c>
    </row>
    <row r="103" spans="2:74">
      <c r="B103" s="217" t="s">
        <v>148</v>
      </c>
      <c r="C103" s="541">
        <f>COUNTIFS('Faturamento NNE'!$E$2:$E$707,'Infos Relatório'!$B$84,'Faturamento NNE'!$F$2:$F$707,'Infos Relatório'!$B103,'Faturamento NNE'!$AA$2:$AA$707,'Infos Relatório'!C$1)</f>
        <v>0</v>
      </c>
      <c r="D103" s="542">
        <f>SUMIFS('Faturamento NNE'!$H$2:$H$707,'Faturamento NNE'!$E$2:$E$707,'Infos Relatório'!$B$84,'Faturamento NNE'!$F$2:$F$707,'Infos Relatório'!$B103,'Faturamento NNE'!$AA$2:$AA$707,'Infos Relatório'!C$1)</f>
        <v>0</v>
      </c>
      <c r="E103" s="543">
        <f>SUMIFS('Faturamento NNE'!$K$2:$K$707,'Faturamento NNE'!$E$2:$E$707,'Infos Relatório'!$B$84,'Faturamento NNE'!$F$2:$F$707,'Infos Relatório'!$B103,'Faturamento NNE'!$AA$2:$AA$707,'Infos Relatório'!C$1)</f>
        <v>0</v>
      </c>
      <c r="F103" s="544">
        <f>SUMIFS('Faturamento NNE'!$P$2:$P$707,'Faturamento NNE'!$E$2:$E$707,'Infos Relatório'!$B$84,'Faturamento NNE'!$F$2:$F$707,'Infos Relatório'!$B103,'Faturamento NNE'!$AA$2:$AA$707,'Infos Relatório'!C$1,'Faturamento NNE'!$U$2:$U$707,"Sim")+SUMIFS('Faturamento NNE'!$Q$2:$Q$707,'Faturamento NNE'!$E$2:$E$707,'Infos Relatório'!$B$84,'Faturamento NNE'!$F$2:$F$707,'Infos Relatório'!$B103,'Faturamento NNE'!$AA$2:$AA$707,'Infos Relatório'!C$1,'Faturamento NNE'!$U$2:$U$707,"Sim")</f>
        <v>0</v>
      </c>
      <c r="G103" s="283" t="e">
        <f t="shared" si="24"/>
        <v>#DIV/0!</v>
      </c>
      <c r="H103" s="545">
        <f>SUMIFS('Faturamento NNE'!$I$2:$I$707,'Faturamento NNE'!$E$2:$E$707,'Infos Relatório'!$B$84,'Faturamento NNE'!$F$2:$F$707,'Infos Relatório'!$B103,'Faturamento NNE'!$AA$2:$AA$707,'Infos Relatório'!C$1)</f>
        <v>0</v>
      </c>
      <c r="I103" s="541">
        <f>COUNTIFS('Faturamento NNE'!$E$2:$E$707,'Infos Relatório'!$B$84,'Faturamento NNE'!$F$2:$F$707,'Infos Relatório'!$B103,'Faturamento NNE'!$AA$2:$AA$707,'Infos Relatório'!I$1)</f>
        <v>0</v>
      </c>
      <c r="J103" s="542">
        <f>SUMIFS('Faturamento NNE'!$H$2:$H$707,'Faturamento NNE'!$E$2:$E$707,'Infos Relatório'!$B$84,'Faturamento NNE'!$F$2:$F$707,'Infos Relatório'!$B103,'Faturamento NNE'!$AA$2:$AA$707,'Infos Relatório'!I$1)</f>
        <v>0</v>
      </c>
      <c r="K103" s="543">
        <f>SUMIFS('Faturamento NNE'!$K$2:$K$707,'Faturamento NNE'!$E$2:$E$707,'Infos Relatório'!$B$84,'Faturamento NNE'!$F$2:$F$707,'Infos Relatório'!$B103,'Faturamento NNE'!$AA$2:$AA$707,'Infos Relatório'!I$1)</f>
        <v>0</v>
      </c>
      <c r="L103" s="544">
        <f>SUMIFS('Faturamento NNE'!$P$2:$P$707,'Faturamento NNE'!$E$2:$E$707,'Infos Relatório'!$B$84,'Faturamento NNE'!$F$2:$F$707,'Infos Relatório'!$B103,'Faturamento NNE'!$AA$2:$AA$707,'Infos Relatório'!I$1,'Faturamento NNE'!$U$2:$U$707,"Sim")+SUMIFS('Faturamento NNE'!$Q$2:$Q$707,'Faturamento NNE'!$E$2:$E$707,'Infos Relatório'!$B$84,'Faturamento NNE'!$F$2:$F$707,'Infos Relatório'!$B103,'Faturamento NNE'!$AA$2:$AA$707,'Infos Relatório'!I$1,'Faturamento NNE'!$U$2:$U$707,"Sim")</f>
        <v>0</v>
      </c>
      <c r="M103" s="283" t="e">
        <f t="shared" si="25"/>
        <v>#DIV/0!</v>
      </c>
      <c r="N103" s="545">
        <f>SUMIFS('Faturamento NNE'!$I$2:$I$707,'Faturamento NNE'!$E$2:$E$707,'Infos Relatório'!$B$84,'Faturamento NNE'!$F$2:$F$707,'Infos Relatório'!$B103,'Faturamento NNE'!$AA$2:$AA$707,'Infos Relatório'!I$1)</f>
        <v>0</v>
      </c>
      <c r="O103" s="541">
        <f>COUNTIFS('Faturamento NNE'!$E$2:$E$707,'Infos Relatório'!$B$84,'Faturamento NNE'!$F$2:$F$707,'Infos Relatório'!$B103,'Faturamento NNE'!$AA$2:$AA$707,'Infos Relatório'!O$1)</f>
        <v>0</v>
      </c>
      <c r="P103" s="542">
        <f>SUMIFS('Faturamento NNE'!$H$2:$H$707,'Faturamento NNE'!$E$2:$E$707,'Infos Relatório'!$B$84,'Faturamento NNE'!$F$2:$F$707,'Infos Relatório'!$B103,'Faturamento NNE'!$AA$2:$AA$707,'Infos Relatório'!O$1)</f>
        <v>0</v>
      </c>
      <c r="Q103" s="542">
        <f>SUMIFS('Faturamento NNE'!$K$2:$K$707,'Faturamento NNE'!$E$2:$E$707,'Infos Relatório'!$B$84,'Faturamento NNE'!$F$2:$F$707,'Infos Relatório'!$B103,'Faturamento NNE'!$AA$2:$AA$707,'Infos Relatório'!O$1)</f>
        <v>0</v>
      </c>
      <c r="R103" s="546">
        <f>SUMIFS('Faturamento NNE'!$P$2:$P$707,'Faturamento NNE'!$E$2:$E$707,'Infos Relatório'!$B$84,'Faturamento NNE'!$F$2:$F$707,'Infos Relatório'!$B103,'Faturamento NNE'!$AA$2:$AA$707,'Infos Relatório'!O$1,'Faturamento NNE'!$U$2:$U$707,"Sim")+SUMIFS('Faturamento NNE'!$Q$2:$Q$707,'Faturamento NNE'!$E$2:$E$707,'Infos Relatório'!$B$84,'Faturamento NNE'!$F$2:$F$707,'Infos Relatório'!$B103,'Faturamento NNE'!$AA$2:$AA$707,'Infos Relatório'!O$1,'Faturamento NNE'!$U$2:$U$707,"Sim")</f>
        <v>0</v>
      </c>
      <c r="S103" s="227" t="e">
        <f t="shared" si="26"/>
        <v>#DIV/0!</v>
      </c>
      <c r="T103" s="545">
        <f>SUMIFS('Faturamento NNE'!$I$2:$I$707,'Faturamento NNE'!$E$2:$E$707,'Infos Relatório'!$B$84,'Faturamento NNE'!$F$2:$F$707,'Infos Relatório'!$B103,'Faturamento NNE'!$AA$2:$AA$707,'Infos Relatório'!O$1)</f>
        <v>0</v>
      </c>
      <c r="U103" s="541">
        <f>COUNTIFS('Faturamento NNE'!$E$2:$E$707,'Infos Relatório'!$B$84,'Faturamento NNE'!$F$2:$F$707,'Infos Relatório'!$B103,'Faturamento NNE'!$AA$2:$AA$707,'Infos Relatório'!U$1)</f>
        <v>0</v>
      </c>
      <c r="V103" s="542">
        <f>SUMIFS('Faturamento NNE'!$H$2:$H$707,'Faturamento NNE'!$E$2:$E$707,'Infos Relatório'!$B$84,'Faturamento NNE'!$F$2:$F$707,'Infos Relatório'!$B103,'Faturamento NNE'!$AA$2:$AA$707,'Infos Relatório'!U$1)</f>
        <v>0</v>
      </c>
      <c r="W103" s="542">
        <f>SUMIFS('Faturamento NNE'!$K$2:$K$707,'Faturamento NNE'!$E$2:$E$707,'Infos Relatório'!$B$84,'Faturamento NNE'!$F$2:$F$707,'Infos Relatório'!$B103,'Faturamento NNE'!$AA$2:$AA$707,'Infos Relatório'!U$1)</f>
        <v>0</v>
      </c>
      <c r="X103" s="546">
        <f>SUMIFS('Faturamento NNE'!$P$2:$P$707,'Faturamento NNE'!$E$2:$E$707,'Infos Relatório'!$B$84,'Faturamento NNE'!$F$2:$F$707,'Infos Relatório'!$B103,'Faturamento NNE'!$AA$2:$AA$707,'Infos Relatório'!U$1,'Faturamento NNE'!$U$2:$U$707,"Sim")+SUMIFS('Faturamento NNE'!$Q$2:$Q$707,'Faturamento NNE'!$E$2:$E$707,'Infos Relatório'!$B$84,'Faturamento NNE'!$F$2:$F$707,'Infos Relatório'!$B103,'Faturamento NNE'!$AA$2:$AA$707,'Infos Relatório'!U$1,'Faturamento NNE'!$U$2:$U$707,"Sim")</f>
        <v>0</v>
      </c>
      <c r="Y103" s="227" t="e">
        <f t="shared" si="27"/>
        <v>#DIV/0!</v>
      </c>
      <c r="Z103" s="545">
        <f>SUMIFS('Faturamento NNE'!$I$2:$I$707,'Faturamento NNE'!$E$2:$E$707,'Infos Relatório'!$B$84,'Faturamento NNE'!$F$2:$F$707,'Infos Relatório'!$B103,'Faturamento NNE'!$AA$2:$AA$707,'Infos Relatório'!U$1)</f>
        <v>0</v>
      </c>
      <c r="AA103" s="541">
        <f>COUNTIFS('Faturamento NNE'!$E$2:$E$707,'Infos Relatório'!$B$84,'Faturamento NNE'!$F$2:$F$707,'Infos Relatório'!$B103,'Faturamento NNE'!$AA$2:$AA$707,'Infos Relatório'!AA$1)</f>
        <v>0</v>
      </c>
      <c r="AB103" s="542">
        <f>SUMIFS('Faturamento NNE'!$H$2:$H$707,'Faturamento NNE'!$E$2:$E$707,'Infos Relatório'!$B$84,'Faturamento NNE'!$F$2:$F$707,'Infos Relatório'!$B103,'Faturamento NNE'!$AA$2:$AA$707,'Infos Relatório'!AA$1)</f>
        <v>0</v>
      </c>
      <c r="AC103" s="542">
        <f>SUMIFS('Faturamento NNE'!$K$2:$K$707,'Faturamento NNE'!$E$2:$E$707,'Infos Relatório'!$B$84,'Faturamento NNE'!$F$2:$F$707,'Infos Relatório'!$B103,'Faturamento NNE'!$AA$2:$AA$707,'Infos Relatório'!AA$1)</f>
        <v>0</v>
      </c>
      <c r="AD103" s="546">
        <f>SUMIFS('Faturamento NNE'!$P$2:$P$707,'Faturamento NNE'!$E$2:$E$707,'Infos Relatório'!$B$84,'Faturamento NNE'!$F$2:$F$707,'Infos Relatório'!$B103,'Faturamento NNE'!$AA$2:$AA$707,'Infos Relatório'!AA$1,'Faturamento NNE'!$U$2:$U$707,"Sim")+SUMIFS('Faturamento NNE'!$Q$2:$Q$707,'Faturamento NNE'!$E$2:$E$707,'Infos Relatório'!$B$84,'Faturamento NNE'!$F$2:$F$707,'Infos Relatório'!$B103,'Faturamento NNE'!$AA$2:$AA$707,'Infos Relatório'!AA$1,'Faturamento NNE'!$U$2:$U$707,"Sim")</f>
        <v>0</v>
      </c>
      <c r="AE103" s="227" t="e">
        <f t="shared" si="28"/>
        <v>#DIV/0!</v>
      </c>
      <c r="AF103" s="545">
        <f>SUMIFS('Faturamento NNE'!$I$2:$I$707,'Faturamento NNE'!$E$2:$E$707,'Infos Relatório'!$B$84,'Faturamento NNE'!$F$2:$F$707,'Infos Relatório'!$B103,'Faturamento NNE'!$AA$2:$AA$707,'Infos Relatório'!AA$1)</f>
        <v>0</v>
      </c>
      <c r="AG103" s="541">
        <f>COUNTIFS('Faturamento NNE'!$E$2:$E$707,'Infos Relatório'!$B$84,'Faturamento NNE'!$F$2:$F$707,'Infos Relatório'!$B103,'Faturamento NNE'!$AA$2:$AA$707,'Infos Relatório'!AG$1)</f>
        <v>0</v>
      </c>
      <c r="AH103" s="542">
        <f>SUMIFS('Faturamento NNE'!$H$2:$H$707,'Faturamento NNE'!$E$2:$E$707,'Infos Relatório'!$B$84,'Faturamento NNE'!$F$2:$F$707,'Infos Relatório'!$B103,'Faturamento NNE'!$AA$2:$AA$707,'Infos Relatório'!AG$1)</f>
        <v>0</v>
      </c>
      <c r="AI103" s="542">
        <f>SUMIFS('Faturamento NNE'!$K$2:$K$707,'Faturamento NNE'!$E$2:$E$707,'Infos Relatório'!$B$84,'Faturamento NNE'!$F$2:$F$707,'Infos Relatório'!$B103,'Faturamento NNE'!$AA$2:$AA$707,'Infos Relatório'!AG$1)</f>
        <v>0</v>
      </c>
      <c r="AJ103" s="546">
        <f>SUMIFS('Faturamento NNE'!$P$2:$P$707,'Faturamento NNE'!$E$2:$E$707,'Infos Relatório'!$B$84,'Faturamento NNE'!$F$2:$F$707,'Infos Relatório'!$B103,'Faturamento NNE'!$AA$2:$AA$707,'Infos Relatório'!AG$1,'Faturamento NNE'!$U$2:$U$707,"Sim")+SUMIFS('Faturamento NNE'!$Q$2:$Q$707,'Faturamento NNE'!$E$2:$E$707,'Infos Relatório'!$B$84,'Faturamento NNE'!$F$2:$F$707,'Infos Relatório'!$B103,'Faturamento NNE'!$AA$2:$AA$707,'Infos Relatório'!AG$1,'Faturamento NNE'!$U$2:$U$707,"Sim")</f>
        <v>0</v>
      </c>
      <c r="AK103" s="227" t="e">
        <f t="shared" si="29"/>
        <v>#DIV/0!</v>
      </c>
      <c r="AL103" s="545">
        <f>SUMIFS('Faturamento NNE'!$I$2:$I$707,'Faturamento NNE'!$E$2:$E$707,'Infos Relatório'!$B$84,'Faturamento NNE'!$F$2:$F$707,'Infos Relatório'!$B103,'Faturamento NNE'!$AA$2:$AA$707,'Infos Relatório'!AG$1)</f>
        <v>0</v>
      </c>
      <c r="AM103" s="541">
        <f>COUNTIFS('Faturamento NNE'!$E$2:$E$707,'Infos Relatório'!$B$84,'Faturamento NNE'!$F$2:$F$707,'Infos Relatório'!$B103,'Faturamento NNE'!$AA$2:$AA$707,'Infos Relatório'!AM$1)</f>
        <v>0</v>
      </c>
      <c r="AN103" s="542">
        <f>SUMIFS('Faturamento NNE'!$H$2:$H$707,'Faturamento NNE'!$E$2:$E$707,'Infos Relatório'!$B$84,'Faturamento NNE'!$F$2:$F$707,'Infos Relatório'!$B103,'Faturamento NNE'!$AA$2:$AA$707,'Infos Relatório'!AM$1)</f>
        <v>0</v>
      </c>
      <c r="AO103" s="542">
        <f>SUMIFS('Faturamento NNE'!$K$2:$K$707,'Faturamento NNE'!$E$2:$E$707,'Infos Relatório'!$B$84,'Faturamento NNE'!$F$2:$F$707,'Infos Relatório'!$B103,'Faturamento NNE'!$AA$2:$AA$707,'Infos Relatório'!AM$1)</f>
        <v>0</v>
      </c>
      <c r="AP103" s="546">
        <f>SUMIFS('Faturamento NNE'!$P$2:$P$707,'Faturamento NNE'!$E$2:$E$707,'Infos Relatório'!$B$84,'Faturamento NNE'!$F$2:$F$707,'Infos Relatório'!$B103,'Faturamento NNE'!$AA$2:$AA$707,'Infos Relatório'!AM$1,'Faturamento NNE'!$U$2:$U$707,"Sim")+SUMIFS('Faturamento NNE'!$Q$2:$Q$707,'Faturamento NNE'!$E$2:$E$707,'Infos Relatório'!$B$84,'Faturamento NNE'!$F$2:$F$707,'Infos Relatório'!$B103,'Faturamento NNE'!$AA$2:$AA$707,'Infos Relatório'!AM$1,'Faturamento NNE'!$U$2:$U$707,"Sim")</f>
        <v>0</v>
      </c>
      <c r="AQ103" s="227" t="e">
        <f t="shared" si="30"/>
        <v>#DIV/0!</v>
      </c>
      <c r="AR103" s="545">
        <f>SUMIFS('Faturamento NNE'!$I$2:$I$707,'Faturamento NNE'!$E$2:$E$707,'Infos Relatório'!$B$84,'Faturamento NNE'!$F$2:$F$707,'Infos Relatório'!$B103,'Faturamento NNE'!$AA$2:$AA$707,'Infos Relatório'!AM$1)</f>
        <v>0</v>
      </c>
      <c r="AS103" s="541">
        <f>COUNTIFS('Faturamento NNE'!$E$2:$E$707,'Infos Relatório'!$B$84,'Faturamento NNE'!$F$2:$F$707,'Infos Relatório'!$B103,'Faturamento NNE'!$AA$2:$AA$707,'Infos Relatório'!AS$1)</f>
        <v>0</v>
      </c>
      <c r="AT103" s="542">
        <f>SUMIFS('Faturamento NNE'!$H$2:$H$707,'Faturamento NNE'!$E$2:$E$707,'Infos Relatório'!$B$84,'Faturamento NNE'!$F$2:$F$707,'Infos Relatório'!$B103,'Faturamento NNE'!$AA$2:$AA$707,'Infos Relatório'!AS$1)</f>
        <v>0</v>
      </c>
      <c r="AU103" s="542">
        <f>SUMIFS('Faturamento NNE'!$K$2:$K$707,'Faturamento NNE'!$E$2:$E$707,'Infos Relatório'!$B$84,'Faturamento NNE'!$F$2:$F$707,'Infos Relatório'!$B103,'Faturamento NNE'!$AA$2:$AA$707,'Infos Relatório'!AS$1)</f>
        <v>0</v>
      </c>
      <c r="AV103" s="546">
        <f>SUMIFS('Faturamento NNE'!$P$2:$P$707,'Faturamento NNE'!$E$2:$E$707,'Infos Relatório'!$B$84,'Faturamento NNE'!$F$2:$F$707,'Infos Relatório'!$B103,'Faturamento NNE'!$AA$2:$AA$707,'Infos Relatório'!AS$1,'Faturamento NNE'!$U$2:$U$707,"Sim")+SUMIFS('Faturamento NNE'!$Q$2:$Q$707,'Faturamento NNE'!$E$2:$E$707,'Infos Relatório'!$B$84,'Faturamento NNE'!$F$2:$F$707,'Infos Relatório'!$B103,'Faturamento NNE'!$AA$2:$AA$707,'Infos Relatório'!AS$1,'Faturamento NNE'!$U$2:$U$707,"Sim")</f>
        <v>0</v>
      </c>
      <c r="AW103" s="227" t="e">
        <f t="shared" si="31"/>
        <v>#DIV/0!</v>
      </c>
      <c r="AX103" s="545">
        <f>SUMIFS('Faturamento NNE'!$I$2:$I$707,'Faturamento NNE'!$E$2:$E$707,'Infos Relatório'!$B$84,'Faturamento NNE'!$F$2:$F$707,'Infos Relatório'!$B103,'Faturamento NNE'!$AA$2:$AA$707,'Infos Relatório'!AS$1)</f>
        <v>0</v>
      </c>
      <c r="AY103" s="541">
        <f>COUNTIFS('Faturamento NNE'!$E$2:$E$707,'Infos Relatório'!$B$84,'Faturamento NNE'!$F$2:$F$707,'Infos Relatório'!$B103,'Faturamento NNE'!$AA$2:$AA$707,'Infos Relatório'!AY$1)</f>
        <v>0</v>
      </c>
      <c r="AZ103" s="542">
        <f>SUMIFS('Faturamento NNE'!$H$2:$H$707,'Faturamento NNE'!$E$2:$E$707,'Infos Relatório'!$B$84,'Faturamento NNE'!$F$2:$F$707,'Infos Relatório'!$B103,'Faturamento NNE'!$AA$2:$AA$707,'Infos Relatório'!AY$1)</f>
        <v>0</v>
      </c>
      <c r="BA103" s="542">
        <f>SUMIFS('Faturamento NNE'!$K$2:$K$707,'Faturamento NNE'!$E$2:$E$707,'Infos Relatório'!$B$84,'Faturamento NNE'!$F$2:$F$707,'Infos Relatório'!$B103,'Faturamento NNE'!$AA$2:$AA$707,'Infos Relatório'!AY$1)</f>
        <v>0</v>
      </c>
      <c r="BB103" s="546">
        <f>SUMIFS('Faturamento NNE'!$P$2:$P$707,'Faturamento NNE'!$E$2:$E$707,'Infos Relatório'!$B$84,'Faturamento NNE'!$F$2:$F$707,'Infos Relatório'!$B103,'Faturamento NNE'!$AA$2:$AA$707,'Infos Relatório'!AY$1,'Faturamento NNE'!$U$2:$U$707,"Sim")+SUMIFS('Faturamento NNE'!$Q$2:$Q$707,'Faturamento NNE'!$E$2:$E$707,'Infos Relatório'!$B$84,'Faturamento NNE'!$F$2:$F$707,'Infos Relatório'!$B103,'Faturamento NNE'!$AA$2:$AA$707,'Infos Relatório'!AY$1,'Faturamento NNE'!$U$2:$U$707,"Sim")</f>
        <v>0</v>
      </c>
      <c r="BC103" s="227" t="e">
        <f t="shared" si="32"/>
        <v>#DIV/0!</v>
      </c>
      <c r="BD103" s="545">
        <f>SUMIFS('Faturamento NNE'!$I$2:$I$707,'Faturamento NNE'!$E$2:$E$707,'Infos Relatório'!$B$84,'Faturamento NNE'!$F$2:$F$707,'Infos Relatório'!$B103,'Faturamento NNE'!$AA$2:$AA$707,'Infos Relatório'!AY$1)</f>
        <v>0</v>
      </c>
      <c r="BE103" s="541">
        <f>COUNTIFS('Faturamento NNE'!$E$2:$E$707,'Infos Relatório'!$B$84,'Faturamento NNE'!$F$2:$F$707,'Infos Relatório'!$B103,'Faturamento NNE'!$AA$2:$AA$707,'Infos Relatório'!BE$1)</f>
        <v>0</v>
      </c>
      <c r="BF103" s="542">
        <f>SUMIFS('Faturamento NNE'!$H$2:$H$707,'Faturamento NNE'!$E$2:$E$707,'Infos Relatório'!$B$84,'Faturamento NNE'!$F$2:$F$707,'Infos Relatório'!$B103,'Faturamento NNE'!$AA$2:$AA$707,'Infos Relatório'!BE$1)</f>
        <v>0</v>
      </c>
      <c r="BG103" s="542">
        <f>SUMIFS('Faturamento NNE'!$K$2:$K$707,'Faturamento NNE'!$E$2:$E$707,'Infos Relatório'!$B$84,'Faturamento NNE'!$F$2:$F$707,'Infos Relatório'!$B103,'Faturamento NNE'!$AA$2:$AA$707,'Infos Relatório'!BE$1)</f>
        <v>0</v>
      </c>
      <c r="BH103" s="546">
        <f>SUMIFS('Faturamento NNE'!$P$2:$P$707,'Faturamento NNE'!$E$2:$E$707,'Infos Relatório'!$B$84,'Faturamento NNE'!$F$2:$F$707,'Infos Relatório'!$B103,'Faturamento NNE'!$AA$2:$AA$707,'Infos Relatório'!BE$1,'Faturamento NNE'!$U$2:$U$707,"Sim")+SUMIFS('Faturamento NNE'!$Q$2:$Q$707,'Faturamento NNE'!$E$2:$E$707,'Infos Relatório'!$B$84,'Faturamento NNE'!$F$2:$F$707,'Infos Relatório'!$B103,'Faturamento NNE'!$AA$2:$AA$707,'Infos Relatório'!BE$1,'Faturamento NNE'!$U$2:$U$707,"Sim")</f>
        <v>0</v>
      </c>
      <c r="BI103" s="227" t="e">
        <f t="shared" si="33"/>
        <v>#DIV/0!</v>
      </c>
      <c r="BJ103" s="545">
        <f>SUMIFS('Faturamento NNE'!$I$2:$I$707,'Faturamento NNE'!$E$2:$E$707,'Infos Relatório'!$B$84,'Faturamento NNE'!$F$2:$F$707,'Infos Relatório'!$B103,'Faturamento NNE'!$AA$2:$AA$707,'Infos Relatório'!BE$1)</f>
        <v>0</v>
      </c>
      <c r="BK103" s="541">
        <f>COUNTIFS('Faturamento NNE'!$E$2:$E$707,'Infos Relatório'!$B$84,'Faturamento NNE'!$F$2:$F$707,'Infos Relatório'!$B103,'Faturamento NNE'!$AA$2:$AA$707,'Infos Relatório'!BK$1)</f>
        <v>0</v>
      </c>
      <c r="BL103" s="542">
        <f>SUMIFS('Faturamento NNE'!$H$2:$H$707,'Faturamento NNE'!$E$2:$E$707,'Infos Relatório'!$B$84,'Faturamento NNE'!$F$2:$F$707,'Infos Relatório'!$B103,'Faturamento NNE'!$AA$2:$AA$707,'Infos Relatório'!BK$1)</f>
        <v>0</v>
      </c>
      <c r="BM103" s="542">
        <f>SUMIFS('Faturamento NNE'!$K$2:$K$707,'Faturamento NNE'!$E$2:$E$707,'Infos Relatório'!$B$84,'Faturamento NNE'!$F$2:$F$707,'Infos Relatório'!$B103,'Faturamento NNE'!$AA$2:$AA$707,'Infos Relatório'!BK$1)</f>
        <v>0</v>
      </c>
      <c r="BN103" s="546">
        <f>SUMIFS('Faturamento NNE'!$P$2:$P$707,'Faturamento NNE'!$E$2:$E$707,'Infos Relatório'!$B$84,'Faturamento NNE'!$F$2:$F$707,'Infos Relatório'!$B103,'Faturamento NNE'!$AA$2:$AA$707,'Infos Relatório'!BK$1,'Faturamento NNE'!$U$2:$U$707,"Sim")+SUMIFS('Faturamento NNE'!$Q$2:$Q$707,'Faturamento NNE'!$E$2:$E$707,'Infos Relatório'!$B$84,'Faturamento NNE'!$F$2:$F$707,'Infos Relatório'!$B103,'Faturamento NNE'!$AA$2:$AA$707,'Infos Relatório'!BK$1,'Faturamento NNE'!$U$2:$U$707,"Sim")</f>
        <v>0</v>
      </c>
      <c r="BO103" s="227" t="e">
        <f t="shared" si="34"/>
        <v>#DIV/0!</v>
      </c>
      <c r="BP103" s="545">
        <f>SUMIFS('Faturamento NNE'!$I$2:$I$707,'Faturamento NNE'!$E$2:$E$707,'Infos Relatório'!$B$84,'Faturamento NNE'!$F$2:$F$707,'Infos Relatório'!$B103,'Faturamento NNE'!$AA$2:$AA$707,'Infos Relatório'!BK$1)</f>
        <v>0</v>
      </c>
      <c r="BQ103" s="541">
        <f>COUNTIFS('Faturamento NNE'!$E$2:$E$707,'Infos Relatório'!$B$84,'Faturamento NNE'!$F$2:$F$707,'Infos Relatório'!$B103,'Faturamento NNE'!$AA$2:$AA$707,'Infos Relatório'!BQ$1)</f>
        <v>0</v>
      </c>
      <c r="BR103" s="542">
        <f>SUMIFS('Faturamento NNE'!$H$2:$H$707,'Faturamento NNE'!$E$2:$E$707,'Infos Relatório'!$B$84,'Faturamento NNE'!$F$2:$F$707,'Infos Relatório'!$B103,'Faturamento NNE'!$AA$2:$AA$707,'Infos Relatório'!BQ$1)</f>
        <v>0</v>
      </c>
      <c r="BS103" s="542">
        <f>SUMIFS('Faturamento NNE'!$K$2:$K$707,'Faturamento NNE'!$E$2:$E$707,'Infos Relatório'!$B$84,'Faturamento NNE'!$F$2:$F$707,'Infos Relatório'!$B103,'Faturamento NNE'!$AA$2:$AA$707,'Infos Relatório'!BQ$1)</f>
        <v>0</v>
      </c>
      <c r="BT103" s="546">
        <f>SUMIFS('Faturamento NNE'!$P$2:$P$707,'Faturamento NNE'!$E$2:$E$707,'Infos Relatório'!$B$84,'Faturamento NNE'!$F$2:$F$707,'Infos Relatório'!$B103,'Faturamento NNE'!$AA$2:$AA$707,'Infos Relatório'!BQ$1,'Faturamento NNE'!$U$2:$U$707,"Sim")+SUMIFS('Faturamento NNE'!$Q$2:$Q$707,'Faturamento NNE'!$E$2:$E$707,'Infos Relatório'!$B$84,'Faturamento NNE'!$F$2:$F$707,'Infos Relatório'!$B103,'Faturamento NNE'!$AA$2:$AA$707,'Infos Relatório'!BQ$1,'Faturamento NNE'!$U$2:$U$707,"Sim")</f>
        <v>0</v>
      </c>
      <c r="BU103" s="227" t="e">
        <f t="shared" si="35"/>
        <v>#DIV/0!</v>
      </c>
      <c r="BV103" s="545">
        <f>SUMIFS('Faturamento NNE'!$I$2:$I$707,'Faturamento NNE'!$E$2:$E$707,'Infos Relatório'!$B$84,'Faturamento NNE'!$F$2:$F$707,'Infos Relatório'!$B103,'Faturamento NNE'!$AA$2:$AA$707,'Infos Relatório'!BQ$1)</f>
        <v>0</v>
      </c>
    </row>
    <row r="104" spans="2:74">
      <c r="B104" s="217" t="s">
        <v>149</v>
      </c>
      <c r="C104" s="541">
        <f>COUNTIFS('Faturamento NNE'!$E$2:$E$707,'Infos Relatório'!$B$84,'Faturamento NNE'!$F$2:$F$707,'Infos Relatório'!$B104,'Faturamento NNE'!$AA$2:$AA$707,'Infos Relatório'!C$1)</f>
        <v>0</v>
      </c>
      <c r="D104" s="542">
        <f>SUMIFS('Faturamento NNE'!$H$2:$H$707,'Faturamento NNE'!$E$2:$E$707,'Infos Relatório'!$B$84,'Faturamento NNE'!$F$2:$F$707,'Infos Relatório'!$B104,'Faturamento NNE'!$AA$2:$AA$707,'Infos Relatório'!C$1)</f>
        <v>0</v>
      </c>
      <c r="E104" s="543">
        <f>SUMIFS('Faturamento NNE'!$K$2:$K$707,'Faturamento NNE'!$E$2:$E$707,'Infos Relatório'!$B$84,'Faturamento NNE'!$F$2:$F$707,'Infos Relatório'!$B104,'Faturamento NNE'!$AA$2:$AA$707,'Infos Relatório'!C$1)</f>
        <v>0</v>
      </c>
      <c r="F104" s="544">
        <f>SUMIFS('Faturamento NNE'!$P$2:$P$707,'Faturamento NNE'!$E$2:$E$707,'Infos Relatório'!$B$84,'Faturamento NNE'!$F$2:$F$707,'Infos Relatório'!$B104,'Faturamento NNE'!$AA$2:$AA$707,'Infos Relatório'!C$1,'Faturamento NNE'!$U$2:$U$707,"Sim")+SUMIFS('Faturamento NNE'!$Q$2:$Q$707,'Faturamento NNE'!$E$2:$E$707,'Infos Relatório'!$B$84,'Faturamento NNE'!$F$2:$F$707,'Infos Relatório'!$B104,'Faturamento NNE'!$AA$2:$AA$707,'Infos Relatório'!C$1,'Faturamento NNE'!$U$2:$U$707,"Sim")</f>
        <v>0</v>
      </c>
      <c r="G104" s="283" t="e">
        <f t="shared" si="24"/>
        <v>#DIV/0!</v>
      </c>
      <c r="H104" s="545">
        <f>SUMIFS('Faturamento NNE'!$I$2:$I$707,'Faturamento NNE'!$E$2:$E$707,'Infos Relatório'!$B$84,'Faturamento NNE'!$F$2:$F$707,'Infos Relatório'!$B104,'Faturamento NNE'!$AA$2:$AA$707,'Infos Relatório'!C$1)</f>
        <v>0</v>
      </c>
      <c r="I104" s="541">
        <f>COUNTIFS('Faturamento NNE'!$E$2:$E$707,'Infos Relatório'!$B$84,'Faturamento NNE'!$F$2:$F$707,'Infos Relatório'!$B104,'Faturamento NNE'!$AA$2:$AA$707,'Infos Relatório'!I$1)</f>
        <v>0</v>
      </c>
      <c r="J104" s="542">
        <f>SUMIFS('Faturamento NNE'!$H$2:$H$707,'Faturamento NNE'!$E$2:$E$707,'Infos Relatório'!$B$84,'Faturamento NNE'!$F$2:$F$707,'Infos Relatório'!$B104,'Faturamento NNE'!$AA$2:$AA$707,'Infos Relatório'!I$1)</f>
        <v>0</v>
      </c>
      <c r="K104" s="543">
        <f>SUMIFS('Faturamento NNE'!$K$2:$K$707,'Faturamento NNE'!$E$2:$E$707,'Infos Relatório'!$B$84,'Faturamento NNE'!$F$2:$F$707,'Infos Relatório'!$B104,'Faturamento NNE'!$AA$2:$AA$707,'Infos Relatório'!I$1)</f>
        <v>0</v>
      </c>
      <c r="L104" s="544">
        <f>SUMIFS('Faturamento NNE'!$P$2:$P$707,'Faturamento NNE'!$E$2:$E$707,'Infos Relatório'!$B$84,'Faturamento NNE'!$F$2:$F$707,'Infos Relatório'!$B104,'Faturamento NNE'!$AA$2:$AA$707,'Infos Relatório'!I$1,'Faturamento NNE'!$U$2:$U$707,"Sim")+SUMIFS('Faturamento NNE'!$Q$2:$Q$707,'Faturamento NNE'!$E$2:$E$707,'Infos Relatório'!$B$84,'Faturamento NNE'!$F$2:$F$707,'Infos Relatório'!$B104,'Faturamento NNE'!$AA$2:$AA$707,'Infos Relatório'!I$1,'Faturamento NNE'!$U$2:$U$707,"Sim")</f>
        <v>0</v>
      </c>
      <c r="M104" s="283" t="e">
        <f t="shared" si="25"/>
        <v>#DIV/0!</v>
      </c>
      <c r="N104" s="545">
        <f>SUMIFS('Faturamento NNE'!$I$2:$I$707,'Faturamento NNE'!$E$2:$E$707,'Infos Relatório'!$B$84,'Faturamento NNE'!$F$2:$F$707,'Infos Relatório'!$B104,'Faturamento NNE'!$AA$2:$AA$707,'Infos Relatório'!I$1)</f>
        <v>0</v>
      </c>
      <c r="O104" s="541">
        <f>COUNTIFS('Faturamento NNE'!$E$2:$E$707,'Infos Relatório'!$B$84,'Faturamento NNE'!$F$2:$F$707,'Infos Relatório'!$B104,'Faturamento NNE'!$AA$2:$AA$707,'Infos Relatório'!O$1)</f>
        <v>0</v>
      </c>
      <c r="P104" s="542">
        <f>SUMIFS('Faturamento NNE'!$H$2:$H$707,'Faturamento NNE'!$E$2:$E$707,'Infos Relatório'!$B$84,'Faturamento NNE'!$F$2:$F$707,'Infos Relatório'!$B104,'Faturamento NNE'!$AA$2:$AA$707,'Infos Relatório'!O$1)</f>
        <v>0</v>
      </c>
      <c r="Q104" s="542">
        <f>SUMIFS('Faturamento NNE'!$K$2:$K$707,'Faturamento NNE'!$E$2:$E$707,'Infos Relatório'!$B$84,'Faturamento NNE'!$F$2:$F$707,'Infos Relatório'!$B104,'Faturamento NNE'!$AA$2:$AA$707,'Infos Relatório'!O$1)</f>
        <v>0</v>
      </c>
      <c r="R104" s="546">
        <f>SUMIFS('Faturamento NNE'!$P$2:$P$707,'Faturamento NNE'!$E$2:$E$707,'Infos Relatório'!$B$84,'Faturamento NNE'!$F$2:$F$707,'Infos Relatório'!$B104,'Faturamento NNE'!$AA$2:$AA$707,'Infos Relatório'!O$1,'Faturamento NNE'!$U$2:$U$707,"Sim")+SUMIFS('Faturamento NNE'!$Q$2:$Q$707,'Faturamento NNE'!$E$2:$E$707,'Infos Relatório'!$B$84,'Faturamento NNE'!$F$2:$F$707,'Infos Relatório'!$B104,'Faturamento NNE'!$AA$2:$AA$707,'Infos Relatório'!O$1,'Faturamento NNE'!$U$2:$U$707,"Sim")</f>
        <v>0</v>
      </c>
      <c r="S104" s="227" t="e">
        <f t="shared" si="26"/>
        <v>#DIV/0!</v>
      </c>
      <c r="T104" s="545">
        <f>SUMIFS('Faturamento NNE'!$I$2:$I$707,'Faturamento NNE'!$E$2:$E$707,'Infos Relatório'!$B$84,'Faturamento NNE'!$F$2:$F$707,'Infos Relatório'!$B104,'Faturamento NNE'!$AA$2:$AA$707,'Infos Relatório'!O$1)</f>
        <v>0</v>
      </c>
      <c r="U104" s="541">
        <f>COUNTIFS('Faturamento NNE'!$E$2:$E$707,'Infos Relatório'!$B$84,'Faturamento NNE'!$F$2:$F$707,'Infos Relatório'!$B104,'Faturamento NNE'!$AA$2:$AA$707,'Infos Relatório'!U$1)</f>
        <v>0</v>
      </c>
      <c r="V104" s="542">
        <f>SUMIFS('Faturamento NNE'!$H$2:$H$707,'Faturamento NNE'!$E$2:$E$707,'Infos Relatório'!$B$84,'Faturamento NNE'!$F$2:$F$707,'Infos Relatório'!$B104,'Faturamento NNE'!$AA$2:$AA$707,'Infos Relatório'!U$1)</f>
        <v>0</v>
      </c>
      <c r="W104" s="542">
        <f>SUMIFS('Faturamento NNE'!$K$2:$K$707,'Faturamento NNE'!$E$2:$E$707,'Infos Relatório'!$B$84,'Faturamento NNE'!$F$2:$F$707,'Infos Relatório'!$B104,'Faturamento NNE'!$AA$2:$AA$707,'Infos Relatório'!U$1)</f>
        <v>0</v>
      </c>
      <c r="X104" s="546">
        <f>SUMIFS('Faturamento NNE'!$P$2:$P$707,'Faturamento NNE'!$E$2:$E$707,'Infos Relatório'!$B$84,'Faturamento NNE'!$F$2:$F$707,'Infos Relatório'!$B104,'Faturamento NNE'!$AA$2:$AA$707,'Infos Relatório'!U$1,'Faturamento NNE'!$U$2:$U$707,"Sim")+SUMIFS('Faturamento NNE'!$Q$2:$Q$707,'Faturamento NNE'!$E$2:$E$707,'Infos Relatório'!$B$84,'Faturamento NNE'!$F$2:$F$707,'Infos Relatório'!$B104,'Faturamento NNE'!$AA$2:$AA$707,'Infos Relatório'!U$1,'Faturamento NNE'!$U$2:$U$707,"Sim")</f>
        <v>0</v>
      </c>
      <c r="Y104" s="227" t="e">
        <f t="shared" si="27"/>
        <v>#DIV/0!</v>
      </c>
      <c r="Z104" s="545">
        <f>SUMIFS('Faturamento NNE'!$I$2:$I$707,'Faturamento NNE'!$E$2:$E$707,'Infos Relatório'!$B$84,'Faturamento NNE'!$F$2:$F$707,'Infos Relatório'!$B104,'Faturamento NNE'!$AA$2:$AA$707,'Infos Relatório'!U$1)</f>
        <v>0</v>
      </c>
      <c r="AA104" s="541">
        <f>COUNTIFS('Faturamento NNE'!$E$2:$E$707,'Infos Relatório'!$B$84,'Faturamento NNE'!$F$2:$F$707,'Infos Relatório'!$B104,'Faturamento NNE'!$AA$2:$AA$707,'Infos Relatório'!AA$1)</f>
        <v>0</v>
      </c>
      <c r="AB104" s="542">
        <f>SUMIFS('Faturamento NNE'!$H$2:$H$707,'Faturamento NNE'!$E$2:$E$707,'Infos Relatório'!$B$84,'Faturamento NNE'!$F$2:$F$707,'Infos Relatório'!$B104,'Faturamento NNE'!$AA$2:$AA$707,'Infos Relatório'!AA$1)</f>
        <v>0</v>
      </c>
      <c r="AC104" s="542">
        <f>SUMIFS('Faturamento NNE'!$K$2:$K$707,'Faturamento NNE'!$E$2:$E$707,'Infos Relatório'!$B$84,'Faturamento NNE'!$F$2:$F$707,'Infos Relatório'!$B104,'Faturamento NNE'!$AA$2:$AA$707,'Infos Relatório'!AA$1)</f>
        <v>0</v>
      </c>
      <c r="AD104" s="546">
        <f>SUMIFS('Faturamento NNE'!$P$2:$P$707,'Faturamento NNE'!$E$2:$E$707,'Infos Relatório'!$B$84,'Faturamento NNE'!$F$2:$F$707,'Infos Relatório'!$B104,'Faturamento NNE'!$AA$2:$AA$707,'Infos Relatório'!AA$1,'Faturamento NNE'!$U$2:$U$707,"Sim")+SUMIFS('Faturamento NNE'!$Q$2:$Q$707,'Faturamento NNE'!$E$2:$E$707,'Infos Relatório'!$B$84,'Faturamento NNE'!$F$2:$F$707,'Infos Relatório'!$B104,'Faturamento NNE'!$AA$2:$AA$707,'Infos Relatório'!AA$1,'Faturamento NNE'!$U$2:$U$707,"Sim")</f>
        <v>0</v>
      </c>
      <c r="AE104" s="227" t="e">
        <f t="shared" si="28"/>
        <v>#DIV/0!</v>
      </c>
      <c r="AF104" s="545">
        <f>SUMIFS('Faturamento NNE'!$I$2:$I$707,'Faturamento NNE'!$E$2:$E$707,'Infos Relatório'!$B$84,'Faturamento NNE'!$F$2:$F$707,'Infos Relatório'!$B104,'Faturamento NNE'!$AA$2:$AA$707,'Infos Relatório'!AA$1)</f>
        <v>0</v>
      </c>
      <c r="AG104" s="541">
        <f>COUNTIFS('Faturamento NNE'!$E$2:$E$707,'Infos Relatório'!$B$84,'Faturamento NNE'!$F$2:$F$707,'Infos Relatório'!$B104,'Faturamento NNE'!$AA$2:$AA$707,'Infos Relatório'!AG$1)</f>
        <v>0</v>
      </c>
      <c r="AH104" s="542">
        <f>SUMIFS('Faturamento NNE'!$H$2:$H$707,'Faturamento NNE'!$E$2:$E$707,'Infos Relatório'!$B$84,'Faturamento NNE'!$F$2:$F$707,'Infos Relatório'!$B104,'Faturamento NNE'!$AA$2:$AA$707,'Infos Relatório'!AG$1)</f>
        <v>0</v>
      </c>
      <c r="AI104" s="542">
        <f>SUMIFS('Faturamento NNE'!$K$2:$K$707,'Faturamento NNE'!$E$2:$E$707,'Infos Relatório'!$B$84,'Faturamento NNE'!$F$2:$F$707,'Infos Relatório'!$B104,'Faturamento NNE'!$AA$2:$AA$707,'Infos Relatório'!AG$1)</f>
        <v>0</v>
      </c>
      <c r="AJ104" s="546">
        <f>SUMIFS('Faturamento NNE'!$P$2:$P$707,'Faturamento NNE'!$E$2:$E$707,'Infos Relatório'!$B$84,'Faturamento NNE'!$F$2:$F$707,'Infos Relatório'!$B104,'Faturamento NNE'!$AA$2:$AA$707,'Infos Relatório'!AG$1,'Faturamento NNE'!$U$2:$U$707,"Sim")+SUMIFS('Faturamento NNE'!$Q$2:$Q$707,'Faturamento NNE'!$E$2:$E$707,'Infos Relatório'!$B$84,'Faturamento NNE'!$F$2:$F$707,'Infos Relatório'!$B104,'Faturamento NNE'!$AA$2:$AA$707,'Infos Relatório'!AG$1,'Faturamento NNE'!$U$2:$U$707,"Sim")</f>
        <v>0</v>
      </c>
      <c r="AK104" s="227" t="e">
        <f t="shared" si="29"/>
        <v>#DIV/0!</v>
      </c>
      <c r="AL104" s="545">
        <f>SUMIFS('Faturamento NNE'!$I$2:$I$707,'Faturamento NNE'!$E$2:$E$707,'Infos Relatório'!$B$84,'Faturamento NNE'!$F$2:$F$707,'Infos Relatório'!$B104,'Faturamento NNE'!$AA$2:$AA$707,'Infos Relatório'!AG$1)</f>
        <v>0</v>
      </c>
      <c r="AM104" s="541">
        <f>COUNTIFS('Faturamento NNE'!$E$2:$E$707,'Infos Relatório'!$B$84,'Faturamento NNE'!$F$2:$F$707,'Infos Relatório'!$B104,'Faturamento NNE'!$AA$2:$AA$707,'Infos Relatório'!AM$1)</f>
        <v>0</v>
      </c>
      <c r="AN104" s="542">
        <f>SUMIFS('Faturamento NNE'!$H$2:$H$707,'Faturamento NNE'!$E$2:$E$707,'Infos Relatório'!$B$84,'Faturamento NNE'!$F$2:$F$707,'Infos Relatório'!$B104,'Faturamento NNE'!$AA$2:$AA$707,'Infos Relatório'!AM$1)</f>
        <v>0</v>
      </c>
      <c r="AO104" s="542">
        <f>SUMIFS('Faturamento NNE'!$K$2:$K$707,'Faturamento NNE'!$E$2:$E$707,'Infos Relatório'!$B$84,'Faturamento NNE'!$F$2:$F$707,'Infos Relatório'!$B104,'Faturamento NNE'!$AA$2:$AA$707,'Infos Relatório'!AM$1)</f>
        <v>0</v>
      </c>
      <c r="AP104" s="546">
        <f>SUMIFS('Faturamento NNE'!$P$2:$P$707,'Faturamento NNE'!$E$2:$E$707,'Infos Relatório'!$B$84,'Faturamento NNE'!$F$2:$F$707,'Infos Relatório'!$B104,'Faturamento NNE'!$AA$2:$AA$707,'Infos Relatório'!AM$1,'Faturamento NNE'!$U$2:$U$707,"Sim")+SUMIFS('Faturamento NNE'!$Q$2:$Q$707,'Faturamento NNE'!$E$2:$E$707,'Infos Relatório'!$B$84,'Faturamento NNE'!$F$2:$F$707,'Infos Relatório'!$B104,'Faturamento NNE'!$AA$2:$AA$707,'Infos Relatório'!AM$1,'Faturamento NNE'!$U$2:$U$707,"Sim")</f>
        <v>0</v>
      </c>
      <c r="AQ104" s="227" t="e">
        <f t="shared" si="30"/>
        <v>#DIV/0!</v>
      </c>
      <c r="AR104" s="545">
        <f>SUMIFS('Faturamento NNE'!$I$2:$I$707,'Faturamento NNE'!$E$2:$E$707,'Infos Relatório'!$B$84,'Faturamento NNE'!$F$2:$F$707,'Infos Relatório'!$B104,'Faturamento NNE'!$AA$2:$AA$707,'Infos Relatório'!AM$1)</f>
        <v>0</v>
      </c>
      <c r="AS104" s="541">
        <f>COUNTIFS('Faturamento NNE'!$E$2:$E$707,'Infos Relatório'!$B$84,'Faturamento NNE'!$F$2:$F$707,'Infos Relatório'!$B104,'Faturamento NNE'!$AA$2:$AA$707,'Infos Relatório'!AS$1)</f>
        <v>0</v>
      </c>
      <c r="AT104" s="542">
        <f>SUMIFS('Faturamento NNE'!$H$2:$H$707,'Faturamento NNE'!$E$2:$E$707,'Infos Relatório'!$B$84,'Faturamento NNE'!$F$2:$F$707,'Infos Relatório'!$B104,'Faturamento NNE'!$AA$2:$AA$707,'Infos Relatório'!AS$1)</f>
        <v>0</v>
      </c>
      <c r="AU104" s="542">
        <f>SUMIFS('Faturamento NNE'!$K$2:$K$707,'Faturamento NNE'!$E$2:$E$707,'Infos Relatório'!$B$84,'Faturamento NNE'!$F$2:$F$707,'Infos Relatório'!$B104,'Faturamento NNE'!$AA$2:$AA$707,'Infos Relatório'!AS$1)</f>
        <v>0</v>
      </c>
      <c r="AV104" s="546">
        <f>SUMIFS('Faturamento NNE'!$P$2:$P$707,'Faturamento NNE'!$E$2:$E$707,'Infos Relatório'!$B$84,'Faturamento NNE'!$F$2:$F$707,'Infos Relatório'!$B104,'Faturamento NNE'!$AA$2:$AA$707,'Infos Relatório'!AS$1,'Faturamento NNE'!$U$2:$U$707,"Sim")+SUMIFS('Faturamento NNE'!$Q$2:$Q$707,'Faturamento NNE'!$E$2:$E$707,'Infos Relatório'!$B$84,'Faturamento NNE'!$F$2:$F$707,'Infos Relatório'!$B104,'Faturamento NNE'!$AA$2:$AA$707,'Infos Relatório'!AS$1,'Faturamento NNE'!$U$2:$U$707,"Sim")</f>
        <v>0</v>
      </c>
      <c r="AW104" s="227" t="e">
        <f t="shared" si="31"/>
        <v>#DIV/0!</v>
      </c>
      <c r="AX104" s="545">
        <f>SUMIFS('Faturamento NNE'!$I$2:$I$707,'Faturamento NNE'!$E$2:$E$707,'Infos Relatório'!$B$84,'Faturamento NNE'!$F$2:$F$707,'Infos Relatório'!$B104,'Faturamento NNE'!$AA$2:$AA$707,'Infos Relatório'!AS$1)</f>
        <v>0</v>
      </c>
      <c r="AY104" s="541">
        <f>COUNTIFS('Faturamento NNE'!$E$2:$E$707,'Infos Relatório'!$B$84,'Faturamento NNE'!$F$2:$F$707,'Infos Relatório'!$B104,'Faturamento NNE'!$AA$2:$AA$707,'Infos Relatório'!AY$1)</f>
        <v>0</v>
      </c>
      <c r="AZ104" s="542">
        <f>SUMIFS('Faturamento NNE'!$H$2:$H$707,'Faturamento NNE'!$E$2:$E$707,'Infos Relatório'!$B$84,'Faturamento NNE'!$F$2:$F$707,'Infos Relatório'!$B104,'Faturamento NNE'!$AA$2:$AA$707,'Infos Relatório'!AY$1)</f>
        <v>0</v>
      </c>
      <c r="BA104" s="542">
        <f>SUMIFS('Faturamento NNE'!$K$2:$K$707,'Faturamento NNE'!$E$2:$E$707,'Infos Relatório'!$B$84,'Faturamento NNE'!$F$2:$F$707,'Infos Relatório'!$B104,'Faturamento NNE'!$AA$2:$AA$707,'Infos Relatório'!AY$1)</f>
        <v>0</v>
      </c>
      <c r="BB104" s="546">
        <f>SUMIFS('Faturamento NNE'!$P$2:$P$707,'Faturamento NNE'!$E$2:$E$707,'Infos Relatório'!$B$84,'Faturamento NNE'!$F$2:$F$707,'Infos Relatório'!$B104,'Faturamento NNE'!$AA$2:$AA$707,'Infos Relatório'!AY$1,'Faturamento NNE'!$U$2:$U$707,"Sim")+SUMIFS('Faturamento NNE'!$Q$2:$Q$707,'Faturamento NNE'!$E$2:$E$707,'Infos Relatório'!$B$84,'Faturamento NNE'!$F$2:$F$707,'Infos Relatório'!$B104,'Faturamento NNE'!$AA$2:$AA$707,'Infos Relatório'!AY$1,'Faturamento NNE'!$U$2:$U$707,"Sim")</f>
        <v>0</v>
      </c>
      <c r="BC104" s="227" t="e">
        <f t="shared" si="32"/>
        <v>#DIV/0!</v>
      </c>
      <c r="BD104" s="545">
        <f>SUMIFS('Faturamento NNE'!$I$2:$I$707,'Faturamento NNE'!$E$2:$E$707,'Infos Relatório'!$B$84,'Faturamento NNE'!$F$2:$F$707,'Infos Relatório'!$B104,'Faturamento NNE'!$AA$2:$AA$707,'Infos Relatório'!AY$1)</f>
        <v>0</v>
      </c>
      <c r="BE104" s="541">
        <f>COUNTIFS('Faturamento NNE'!$E$2:$E$707,'Infos Relatório'!$B$84,'Faturamento NNE'!$F$2:$F$707,'Infos Relatório'!$B104,'Faturamento NNE'!$AA$2:$AA$707,'Infos Relatório'!BE$1)</f>
        <v>0</v>
      </c>
      <c r="BF104" s="542">
        <f>SUMIFS('Faturamento NNE'!$H$2:$H$707,'Faturamento NNE'!$E$2:$E$707,'Infos Relatório'!$B$84,'Faturamento NNE'!$F$2:$F$707,'Infos Relatório'!$B104,'Faturamento NNE'!$AA$2:$AA$707,'Infos Relatório'!BE$1)</f>
        <v>0</v>
      </c>
      <c r="BG104" s="542">
        <f>SUMIFS('Faturamento NNE'!$K$2:$K$707,'Faturamento NNE'!$E$2:$E$707,'Infos Relatório'!$B$84,'Faturamento NNE'!$F$2:$F$707,'Infos Relatório'!$B104,'Faturamento NNE'!$AA$2:$AA$707,'Infos Relatório'!BE$1)</f>
        <v>0</v>
      </c>
      <c r="BH104" s="546">
        <f>SUMIFS('Faturamento NNE'!$P$2:$P$707,'Faturamento NNE'!$E$2:$E$707,'Infos Relatório'!$B$84,'Faturamento NNE'!$F$2:$F$707,'Infos Relatório'!$B104,'Faturamento NNE'!$AA$2:$AA$707,'Infos Relatório'!BE$1,'Faturamento NNE'!$U$2:$U$707,"Sim")+SUMIFS('Faturamento NNE'!$Q$2:$Q$707,'Faturamento NNE'!$E$2:$E$707,'Infos Relatório'!$B$84,'Faturamento NNE'!$F$2:$F$707,'Infos Relatório'!$B104,'Faturamento NNE'!$AA$2:$AA$707,'Infos Relatório'!BE$1,'Faturamento NNE'!$U$2:$U$707,"Sim")</f>
        <v>0</v>
      </c>
      <c r="BI104" s="227" t="e">
        <f t="shared" si="33"/>
        <v>#DIV/0!</v>
      </c>
      <c r="BJ104" s="545">
        <f>SUMIFS('Faturamento NNE'!$I$2:$I$707,'Faturamento NNE'!$E$2:$E$707,'Infos Relatório'!$B$84,'Faturamento NNE'!$F$2:$F$707,'Infos Relatório'!$B104,'Faturamento NNE'!$AA$2:$AA$707,'Infos Relatório'!BE$1)</f>
        <v>0</v>
      </c>
      <c r="BK104" s="541">
        <f>COUNTIFS('Faturamento NNE'!$E$2:$E$707,'Infos Relatório'!$B$84,'Faturamento NNE'!$F$2:$F$707,'Infos Relatório'!$B104,'Faturamento NNE'!$AA$2:$AA$707,'Infos Relatório'!BK$1)</f>
        <v>0</v>
      </c>
      <c r="BL104" s="542">
        <f>SUMIFS('Faturamento NNE'!$H$2:$H$707,'Faturamento NNE'!$E$2:$E$707,'Infos Relatório'!$B$84,'Faturamento NNE'!$F$2:$F$707,'Infos Relatório'!$B104,'Faturamento NNE'!$AA$2:$AA$707,'Infos Relatório'!BK$1)</f>
        <v>0</v>
      </c>
      <c r="BM104" s="542">
        <f>SUMIFS('Faturamento NNE'!$K$2:$K$707,'Faturamento NNE'!$E$2:$E$707,'Infos Relatório'!$B$84,'Faturamento NNE'!$F$2:$F$707,'Infos Relatório'!$B104,'Faturamento NNE'!$AA$2:$AA$707,'Infos Relatório'!BK$1)</f>
        <v>0</v>
      </c>
      <c r="BN104" s="546">
        <f>SUMIFS('Faturamento NNE'!$P$2:$P$707,'Faturamento NNE'!$E$2:$E$707,'Infos Relatório'!$B$84,'Faturamento NNE'!$F$2:$F$707,'Infos Relatório'!$B104,'Faturamento NNE'!$AA$2:$AA$707,'Infos Relatório'!BK$1,'Faturamento NNE'!$U$2:$U$707,"Sim")+SUMIFS('Faturamento NNE'!$Q$2:$Q$707,'Faturamento NNE'!$E$2:$E$707,'Infos Relatório'!$B$84,'Faturamento NNE'!$F$2:$F$707,'Infos Relatório'!$B104,'Faturamento NNE'!$AA$2:$AA$707,'Infos Relatório'!BK$1,'Faturamento NNE'!$U$2:$U$707,"Sim")</f>
        <v>0</v>
      </c>
      <c r="BO104" s="227" t="e">
        <f t="shared" si="34"/>
        <v>#DIV/0!</v>
      </c>
      <c r="BP104" s="545">
        <f>SUMIFS('Faturamento NNE'!$I$2:$I$707,'Faturamento NNE'!$E$2:$E$707,'Infos Relatório'!$B$84,'Faturamento NNE'!$F$2:$F$707,'Infos Relatório'!$B104,'Faturamento NNE'!$AA$2:$AA$707,'Infos Relatório'!BK$1)</f>
        <v>0</v>
      </c>
      <c r="BQ104" s="541">
        <f>COUNTIFS('Faturamento NNE'!$E$2:$E$707,'Infos Relatório'!$B$84,'Faturamento NNE'!$F$2:$F$707,'Infos Relatório'!$B104,'Faturamento NNE'!$AA$2:$AA$707,'Infos Relatório'!BQ$1)</f>
        <v>0</v>
      </c>
      <c r="BR104" s="542">
        <f>SUMIFS('Faturamento NNE'!$H$2:$H$707,'Faturamento NNE'!$E$2:$E$707,'Infos Relatório'!$B$84,'Faturamento NNE'!$F$2:$F$707,'Infos Relatório'!$B104,'Faturamento NNE'!$AA$2:$AA$707,'Infos Relatório'!BQ$1)</f>
        <v>0</v>
      </c>
      <c r="BS104" s="542">
        <f>SUMIFS('Faturamento NNE'!$K$2:$K$707,'Faturamento NNE'!$E$2:$E$707,'Infos Relatório'!$B$84,'Faturamento NNE'!$F$2:$F$707,'Infos Relatório'!$B104,'Faturamento NNE'!$AA$2:$AA$707,'Infos Relatório'!BQ$1)</f>
        <v>0</v>
      </c>
      <c r="BT104" s="546">
        <f>SUMIFS('Faturamento NNE'!$P$2:$P$707,'Faturamento NNE'!$E$2:$E$707,'Infos Relatório'!$B$84,'Faturamento NNE'!$F$2:$F$707,'Infos Relatório'!$B104,'Faturamento NNE'!$AA$2:$AA$707,'Infos Relatório'!BQ$1,'Faturamento NNE'!$U$2:$U$707,"Sim")+SUMIFS('Faturamento NNE'!$Q$2:$Q$707,'Faturamento NNE'!$E$2:$E$707,'Infos Relatório'!$B$84,'Faturamento NNE'!$F$2:$F$707,'Infos Relatório'!$B104,'Faturamento NNE'!$AA$2:$AA$707,'Infos Relatório'!BQ$1,'Faturamento NNE'!$U$2:$U$707,"Sim")</f>
        <v>0</v>
      </c>
      <c r="BU104" s="227" t="e">
        <f t="shared" si="35"/>
        <v>#DIV/0!</v>
      </c>
      <c r="BV104" s="545">
        <f>SUMIFS('Faturamento NNE'!$I$2:$I$707,'Faturamento NNE'!$E$2:$E$707,'Infos Relatório'!$B$84,'Faturamento NNE'!$F$2:$F$707,'Infos Relatório'!$B104,'Faturamento NNE'!$AA$2:$AA$707,'Infos Relatório'!BQ$1)</f>
        <v>0</v>
      </c>
    </row>
    <row r="105" spans="2:74">
      <c r="B105" s="217" t="s">
        <v>150</v>
      </c>
      <c r="C105" s="541">
        <f>COUNTIFS('Faturamento NNE'!$E$2:$E$707,'Infos Relatório'!$B$84,'Faturamento NNE'!$F$2:$F$707,'Infos Relatório'!$B105,'Faturamento NNE'!$AA$2:$AA$707,'Infos Relatório'!C$1)</f>
        <v>0</v>
      </c>
      <c r="D105" s="542">
        <f>SUMIFS('Faturamento NNE'!$H$2:$H$707,'Faturamento NNE'!$E$2:$E$707,'Infos Relatório'!$B$84,'Faturamento NNE'!$F$2:$F$707,'Infos Relatório'!$B105,'Faturamento NNE'!$AA$2:$AA$707,'Infos Relatório'!C$1)</f>
        <v>0</v>
      </c>
      <c r="E105" s="543">
        <f>SUMIFS('Faturamento NNE'!$K$2:$K$707,'Faturamento NNE'!$E$2:$E$707,'Infos Relatório'!$B$84,'Faturamento NNE'!$F$2:$F$707,'Infos Relatório'!$B105,'Faturamento NNE'!$AA$2:$AA$707,'Infos Relatório'!C$1)</f>
        <v>0</v>
      </c>
      <c r="F105" s="544">
        <f>SUMIFS('Faturamento NNE'!$P$2:$P$707,'Faturamento NNE'!$E$2:$E$707,'Infos Relatório'!$B$84,'Faturamento NNE'!$F$2:$F$707,'Infos Relatório'!$B105,'Faturamento NNE'!$AA$2:$AA$707,'Infos Relatório'!C$1,'Faturamento NNE'!$U$2:$U$707,"Sim")+SUMIFS('Faturamento NNE'!$Q$2:$Q$707,'Faturamento NNE'!$E$2:$E$707,'Infos Relatório'!$B$84,'Faturamento NNE'!$F$2:$F$707,'Infos Relatório'!$B105,'Faturamento NNE'!$AA$2:$AA$707,'Infos Relatório'!C$1,'Faturamento NNE'!$U$2:$U$707,"Sim")</f>
        <v>0</v>
      </c>
      <c r="G105" s="283" t="e">
        <f t="shared" si="24"/>
        <v>#DIV/0!</v>
      </c>
      <c r="H105" s="545">
        <f>SUMIFS('Faturamento NNE'!$I$2:$I$707,'Faturamento NNE'!$E$2:$E$707,'Infos Relatório'!$B$84,'Faturamento NNE'!$F$2:$F$707,'Infos Relatório'!$B105,'Faturamento NNE'!$AA$2:$AA$707,'Infos Relatório'!C$1)</f>
        <v>0</v>
      </c>
      <c r="I105" s="541">
        <f>COUNTIFS('Faturamento NNE'!$E$2:$E$707,'Infos Relatório'!$B$84,'Faturamento NNE'!$F$2:$F$707,'Infos Relatório'!$B105,'Faturamento NNE'!$AA$2:$AA$707,'Infos Relatório'!I$1)</f>
        <v>0</v>
      </c>
      <c r="J105" s="542">
        <f>SUMIFS('Faturamento NNE'!$H$2:$H$707,'Faturamento NNE'!$E$2:$E$707,'Infos Relatório'!$B$84,'Faturamento NNE'!$F$2:$F$707,'Infos Relatório'!$B105,'Faturamento NNE'!$AA$2:$AA$707,'Infos Relatório'!I$1)</f>
        <v>0</v>
      </c>
      <c r="K105" s="543">
        <f>SUMIFS('Faturamento NNE'!$K$2:$K$707,'Faturamento NNE'!$E$2:$E$707,'Infos Relatório'!$B$84,'Faturamento NNE'!$F$2:$F$707,'Infos Relatório'!$B105,'Faturamento NNE'!$AA$2:$AA$707,'Infos Relatório'!I$1)</f>
        <v>0</v>
      </c>
      <c r="L105" s="544">
        <f>SUMIFS('Faturamento NNE'!$P$2:$P$707,'Faturamento NNE'!$E$2:$E$707,'Infos Relatório'!$B$84,'Faturamento NNE'!$F$2:$F$707,'Infos Relatório'!$B105,'Faturamento NNE'!$AA$2:$AA$707,'Infos Relatório'!I$1,'Faturamento NNE'!$U$2:$U$707,"Sim")+SUMIFS('Faturamento NNE'!$Q$2:$Q$707,'Faturamento NNE'!$E$2:$E$707,'Infos Relatório'!$B$84,'Faturamento NNE'!$F$2:$F$707,'Infos Relatório'!$B105,'Faturamento NNE'!$AA$2:$AA$707,'Infos Relatório'!I$1,'Faturamento NNE'!$U$2:$U$707,"Sim")</f>
        <v>0</v>
      </c>
      <c r="M105" s="283" t="e">
        <f t="shared" si="25"/>
        <v>#DIV/0!</v>
      </c>
      <c r="N105" s="545">
        <f>SUMIFS('Faturamento NNE'!$I$2:$I$707,'Faturamento NNE'!$E$2:$E$707,'Infos Relatório'!$B$84,'Faturamento NNE'!$F$2:$F$707,'Infos Relatório'!$B105,'Faturamento NNE'!$AA$2:$AA$707,'Infos Relatório'!I$1)</f>
        <v>0</v>
      </c>
      <c r="O105" s="541">
        <f>COUNTIFS('Faturamento NNE'!$E$2:$E$707,'Infos Relatório'!$B$84,'Faturamento NNE'!$F$2:$F$707,'Infos Relatório'!$B105,'Faturamento NNE'!$AA$2:$AA$707,'Infos Relatório'!O$1)</f>
        <v>0</v>
      </c>
      <c r="P105" s="542">
        <f>SUMIFS('Faturamento NNE'!$H$2:$H$707,'Faturamento NNE'!$E$2:$E$707,'Infos Relatório'!$B$84,'Faturamento NNE'!$F$2:$F$707,'Infos Relatório'!$B105,'Faturamento NNE'!$AA$2:$AA$707,'Infos Relatório'!O$1)</f>
        <v>0</v>
      </c>
      <c r="Q105" s="542">
        <f>SUMIFS('Faturamento NNE'!$K$2:$K$707,'Faturamento NNE'!$E$2:$E$707,'Infos Relatório'!$B$84,'Faturamento NNE'!$F$2:$F$707,'Infos Relatório'!$B105,'Faturamento NNE'!$AA$2:$AA$707,'Infos Relatório'!O$1)</f>
        <v>0</v>
      </c>
      <c r="R105" s="546">
        <f>SUMIFS('Faturamento NNE'!$P$2:$P$707,'Faturamento NNE'!$E$2:$E$707,'Infos Relatório'!$B$84,'Faturamento NNE'!$F$2:$F$707,'Infos Relatório'!$B105,'Faturamento NNE'!$AA$2:$AA$707,'Infos Relatório'!O$1,'Faturamento NNE'!$U$2:$U$707,"Sim")+SUMIFS('Faturamento NNE'!$Q$2:$Q$707,'Faturamento NNE'!$E$2:$E$707,'Infos Relatório'!$B$84,'Faturamento NNE'!$F$2:$F$707,'Infos Relatório'!$B105,'Faturamento NNE'!$AA$2:$AA$707,'Infos Relatório'!O$1,'Faturamento NNE'!$U$2:$U$707,"Sim")</f>
        <v>0</v>
      </c>
      <c r="S105" s="227" t="e">
        <f t="shared" si="26"/>
        <v>#DIV/0!</v>
      </c>
      <c r="T105" s="545">
        <f>SUMIFS('Faturamento NNE'!$I$2:$I$707,'Faturamento NNE'!$E$2:$E$707,'Infos Relatório'!$B$84,'Faturamento NNE'!$F$2:$F$707,'Infos Relatório'!$B105,'Faturamento NNE'!$AA$2:$AA$707,'Infos Relatório'!O$1)</f>
        <v>0</v>
      </c>
      <c r="U105" s="541">
        <f>COUNTIFS('Faturamento NNE'!$E$2:$E$707,'Infos Relatório'!$B$84,'Faturamento NNE'!$F$2:$F$707,'Infos Relatório'!$B105,'Faturamento NNE'!$AA$2:$AA$707,'Infos Relatório'!U$1)</f>
        <v>0</v>
      </c>
      <c r="V105" s="542">
        <f>SUMIFS('Faturamento NNE'!$H$2:$H$707,'Faturamento NNE'!$E$2:$E$707,'Infos Relatório'!$B$84,'Faturamento NNE'!$F$2:$F$707,'Infos Relatório'!$B105,'Faturamento NNE'!$AA$2:$AA$707,'Infos Relatório'!U$1)</f>
        <v>0</v>
      </c>
      <c r="W105" s="542">
        <f>SUMIFS('Faturamento NNE'!$K$2:$K$707,'Faturamento NNE'!$E$2:$E$707,'Infos Relatório'!$B$84,'Faturamento NNE'!$F$2:$F$707,'Infos Relatório'!$B105,'Faturamento NNE'!$AA$2:$AA$707,'Infos Relatório'!U$1)</f>
        <v>0</v>
      </c>
      <c r="X105" s="546">
        <f>SUMIFS('Faturamento NNE'!$P$2:$P$707,'Faturamento NNE'!$E$2:$E$707,'Infos Relatório'!$B$84,'Faturamento NNE'!$F$2:$F$707,'Infos Relatório'!$B105,'Faturamento NNE'!$AA$2:$AA$707,'Infos Relatório'!U$1,'Faturamento NNE'!$U$2:$U$707,"Sim")+SUMIFS('Faturamento NNE'!$Q$2:$Q$707,'Faturamento NNE'!$E$2:$E$707,'Infos Relatório'!$B$84,'Faturamento NNE'!$F$2:$F$707,'Infos Relatório'!$B105,'Faturamento NNE'!$AA$2:$AA$707,'Infos Relatório'!U$1,'Faturamento NNE'!$U$2:$U$707,"Sim")</f>
        <v>0</v>
      </c>
      <c r="Y105" s="227" t="e">
        <f t="shared" si="27"/>
        <v>#DIV/0!</v>
      </c>
      <c r="Z105" s="545">
        <f>SUMIFS('Faturamento NNE'!$I$2:$I$707,'Faturamento NNE'!$E$2:$E$707,'Infos Relatório'!$B$84,'Faturamento NNE'!$F$2:$F$707,'Infos Relatório'!$B105,'Faturamento NNE'!$AA$2:$AA$707,'Infos Relatório'!U$1)</f>
        <v>0</v>
      </c>
      <c r="AA105" s="541">
        <f>COUNTIFS('Faturamento NNE'!$E$2:$E$707,'Infos Relatório'!$B$84,'Faturamento NNE'!$F$2:$F$707,'Infos Relatório'!$B105,'Faturamento NNE'!$AA$2:$AA$707,'Infos Relatório'!AA$1)</f>
        <v>0</v>
      </c>
      <c r="AB105" s="542">
        <f>SUMIFS('Faturamento NNE'!$H$2:$H$707,'Faturamento NNE'!$E$2:$E$707,'Infos Relatório'!$B$84,'Faturamento NNE'!$F$2:$F$707,'Infos Relatório'!$B105,'Faturamento NNE'!$AA$2:$AA$707,'Infos Relatório'!AA$1)</f>
        <v>0</v>
      </c>
      <c r="AC105" s="542">
        <f>SUMIFS('Faturamento NNE'!$K$2:$K$707,'Faturamento NNE'!$E$2:$E$707,'Infos Relatório'!$B$84,'Faturamento NNE'!$F$2:$F$707,'Infos Relatório'!$B105,'Faturamento NNE'!$AA$2:$AA$707,'Infos Relatório'!AA$1)</f>
        <v>0</v>
      </c>
      <c r="AD105" s="546">
        <f>SUMIFS('Faturamento NNE'!$P$2:$P$707,'Faturamento NNE'!$E$2:$E$707,'Infos Relatório'!$B$84,'Faturamento NNE'!$F$2:$F$707,'Infos Relatório'!$B105,'Faturamento NNE'!$AA$2:$AA$707,'Infos Relatório'!AA$1,'Faturamento NNE'!$U$2:$U$707,"Sim")+SUMIFS('Faturamento NNE'!$Q$2:$Q$707,'Faturamento NNE'!$E$2:$E$707,'Infos Relatório'!$B$84,'Faturamento NNE'!$F$2:$F$707,'Infos Relatório'!$B105,'Faturamento NNE'!$AA$2:$AA$707,'Infos Relatório'!AA$1,'Faturamento NNE'!$U$2:$U$707,"Sim")</f>
        <v>0</v>
      </c>
      <c r="AE105" s="227" t="e">
        <f t="shared" si="28"/>
        <v>#DIV/0!</v>
      </c>
      <c r="AF105" s="545">
        <f>SUMIFS('Faturamento NNE'!$I$2:$I$707,'Faturamento NNE'!$E$2:$E$707,'Infos Relatório'!$B$84,'Faturamento NNE'!$F$2:$F$707,'Infos Relatório'!$B105,'Faturamento NNE'!$AA$2:$AA$707,'Infos Relatório'!AA$1)</f>
        <v>0</v>
      </c>
      <c r="AG105" s="541">
        <f>COUNTIFS('Faturamento NNE'!$E$2:$E$707,'Infos Relatório'!$B$84,'Faturamento NNE'!$F$2:$F$707,'Infos Relatório'!$B105,'Faturamento NNE'!$AA$2:$AA$707,'Infos Relatório'!AG$1)</f>
        <v>0</v>
      </c>
      <c r="AH105" s="542">
        <f>SUMIFS('Faturamento NNE'!$H$2:$H$707,'Faturamento NNE'!$E$2:$E$707,'Infos Relatório'!$B$84,'Faturamento NNE'!$F$2:$F$707,'Infos Relatório'!$B105,'Faturamento NNE'!$AA$2:$AA$707,'Infos Relatório'!AG$1)</f>
        <v>0</v>
      </c>
      <c r="AI105" s="542">
        <f>SUMIFS('Faturamento NNE'!$K$2:$K$707,'Faturamento NNE'!$E$2:$E$707,'Infos Relatório'!$B$84,'Faturamento NNE'!$F$2:$F$707,'Infos Relatório'!$B105,'Faturamento NNE'!$AA$2:$AA$707,'Infos Relatório'!AG$1)</f>
        <v>0</v>
      </c>
      <c r="AJ105" s="546">
        <f>SUMIFS('Faturamento NNE'!$P$2:$P$707,'Faturamento NNE'!$E$2:$E$707,'Infos Relatório'!$B$84,'Faturamento NNE'!$F$2:$F$707,'Infos Relatório'!$B105,'Faturamento NNE'!$AA$2:$AA$707,'Infos Relatório'!AG$1,'Faturamento NNE'!$U$2:$U$707,"Sim")+SUMIFS('Faturamento NNE'!$Q$2:$Q$707,'Faturamento NNE'!$E$2:$E$707,'Infos Relatório'!$B$84,'Faturamento NNE'!$F$2:$F$707,'Infos Relatório'!$B105,'Faturamento NNE'!$AA$2:$AA$707,'Infos Relatório'!AG$1,'Faturamento NNE'!$U$2:$U$707,"Sim")</f>
        <v>0</v>
      </c>
      <c r="AK105" s="227" t="e">
        <f t="shared" si="29"/>
        <v>#DIV/0!</v>
      </c>
      <c r="AL105" s="545">
        <f>SUMIFS('Faturamento NNE'!$I$2:$I$707,'Faturamento NNE'!$E$2:$E$707,'Infos Relatório'!$B$84,'Faturamento NNE'!$F$2:$F$707,'Infos Relatório'!$B105,'Faturamento NNE'!$AA$2:$AA$707,'Infos Relatório'!AG$1)</f>
        <v>0</v>
      </c>
      <c r="AM105" s="541">
        <f>COUNTIFS('Faturamento NNE'!$E$2:$E$707,'Infos Relatório'!$B$84,'Faturamento NNE'!$F$2:$F$707,'Infos Relatório'!$B105,'Faturamento NNE'!$AA$2:$AA$707,'Infos Relatório'!AM$1)</f>
        <v>0</v>
      </c>
      <c r="AN105" s="542">
        <f>SUMIFS('Faturamento NNE'!$H$2:$H$707,'Faturamento NNE'!$E$2:$E$707,'Infos Relatório'!$B$84,'Faturamento NNE'!$F$2:$F$707,'Infos Relatório'!$B105,'Faturamento NNE'!$AA$2:$AA$707,'Infos Relatório'!AM$1)</f>
        <v>0</v>
      </c>
      <c r="AO105" s="542">
        <f>SUMIFS('Faturamento NNE'!$K$2:$K$707,'Faturamento NNE'!$E$2:$E$707,'Infos Relatório'!$B$84,'Faturamento NNE'!$F$2:$F$707,'Infos Relatório'!$B105,'Faturamento NNE'!$AA$2:$AA$707,'Infos Relatório'!AM$1)</f>
        <v>0</v>
      </c>
      <c r="AP105" s="546">
        <f>SUMIFS('Faturamento NNE'!$P$2:$P$707,'Faturamento NNE'!$E$2:$E$707,'Infos Relatório'!$B$84,'Faturamento NNE'!$F$2:$F$707,'Infos Relatório'!$B105,'Faturamento NNE'!$AA$2:$AA$707,'Infos Relatório'!AM$1,'Faturamento NNE'!$U$2:$U$707,"Sim")+SUMIFS('Faturamento NNE'!$Q$2:$Q$707,'Faturamento NNE'!$E$2:$E$707,'Infos Relatório'!$B$84,'Faturamento NNE'!$F$2:$F$707,'Infos Relatório'!$B105,'Faturamento NNE'!$AA$2:$AA$707,'Infos Relatório'!AM$1,'Faturamento NNE'!$U$2:$U$707,"Sim")</f>
        <v>0</v>
      </c>
      <c r="AQ105" s="227" t="e">
        <f t="shared" si="30"/>
        <v>#DIV/0!</v>
      </c>
      <c r="AR105" s="545">
        <f>SUMIFS('Faturamento NNE'!$I$2:$I$707,'Faturamento NNE'!$E$2:$E$707,'Infos Relatório'!$B$84,'Faturamento NNE'!$F$2:$F$707,'Infos Relatório'!$B105,'Faturamento NNE'!$AA$2:$AA$707,'Infos Relatório'!AM$1)</f>
        <v>0</v>
      </c>
      <c r="AS105" s="541">
        <f>COUNTIFS('Faturamento NNE'!$E$2:$E$707,'Infos Relatório'!$B$84,'Faturamento NNE'!$F$2:$F$707,'Infos Relatório'!$B105,'Faturamento NNE'!$AA$2:$AA$707,'Infos Relatório'!AS$1)</f>
        <v>0</v>
      </c>
      <c r="AT105" s="542">
        <f>SUMIFS('Faturamento NNE'!$H$2:$H$707,'Faturamento NNE'!$E$2:$E$707,'Infos Relatório'!$B$84,'Faturamento NNE'!$F$2:$F$707,'Infos Relatório'!$B105,'Faturamento NNE'!$AA$2:$AA$707,'Infos Relatório'!AS$1)</f>
        <v>0</v>
      </c>
      <c r="AU105" s="542">
        <f>SUMIFS('Faturamento NNE'!$K$2:$K$707,'Faturamento NNE'!$E$2:$E$707,'Infos Relatório'!$B$84,'Faturamento NNE'!$F$2:$F$707,'Infos Relatório'!$B105,'Faturamento NNE'!$AA$2:$AA$707,'Infos Relatório'!AS$1)</f>
        <v>0</v>
      </c>
      <c r="AV105" s="546">
        <f>SUMIFS('Faturamento NNE'!$P$2:$P$707,'Faturamento NNE'!$E$2:$E$707,'Infos Relatório'!$B$84,'Faturamento NNE'!$F$2:$F$707,'Infos Relatório'!$B105,'Faturamento NNE'!$AA$2:$AA$707,'Infos Relatório'!AS$1,'Faturamento NNE'!$U$2:$U$707,"Sim")+SUMIFS('Faturamento NNE'!$Q$2:$Q$707,'Faturamento NNE'!$E$2:$E$707,'Infos Relatório'!$B$84,'Faturamento NNE'!$F$2:$F$707,'Infos Relatório'!$B105,'Faturamento NNE'!$AA$2:$AA$707,'Infos Relatório'!AS$1,'Faturamento NNE'!$U$2:$U$707,"Sim")</f>
        <v>0</v>
      </c>
      <c r="AW105" s="227" t="e">
        <f t="shared" si="31"/>
        <v>#DIV/0!</v>
      </c>
      <c r="AX105" s="545">
        <f>SUMIFS('Faturamento NNE'!$I$2:$I$707,'Faturamento NNE'!$E$2:$E$707,'Infos Relatório'!$B$84,'Faturamento NNE'!$F$2:$F$707,'Infos Relatório'!$B105,'Faturamento NNE'!$AA$2:$AA$707,'Infos Relatório'!AS$1)</f>
        <v>0</v>
      </c>
      <c r="AY105" s="541">
        <f>COUNTIFS('Faturamento NNE'!$E$2:$E$707,'Infos Relatório'!$B$84,'Faturamento NNE'!$F$2:$F$707,'Infos Relatório'!$B105,'Faturamento NNE'!$AA$2:$AA$707,'Infos Relatório'!AY$1)</f>
        <v>0</v>
      </c>
      <c r="AZ105" s="542">
        <f>SUMIFS('Faturamento NNE'!$H$2:$H$707,'Faturamento NNE'!$E$2:$E$707,'Infos Relatório'!$B$84,'Faturamento NNE'!$F$2:$F$707,'Infos Relatório'!$B105,'Faturamento NNE'!$AA$2:$AA$707,'Infos Relatório'!AY$1)</f>
        <v>0</v>
      </c>
      <c r="BA105" s="542">
        <f>SUMIFS('Faturamento NNE'!$K$2:$K$707,'Faturamento NNE'!$E$2:$E$707,'Infos Relatório'!$B$84,'Faturamento NNE'!$F$2:$F$707,'Infos Relatório'!$B105,'Faturamento NNE'!$AA$2:$AA$707,'Infos Relatório'!AY$1)</f>
        <v>0</v>
      </c>
      <c r="BB105" s="546">
        <f>SUMIFS('Faturamento NNE'!$P$2:$P$707,'Faturamento NNE'!$E$2:$E$707,'Infos Relatório'!$B$84,'Faturamento NNE'!$F$2:$F$707,'Infos Relatório'!$B105,'Faturamento NNE'!$AA$2:$AA$707,'Infos Relatório'!AY$1,'Faturamento NNE'!$U$2:$U$707,"Sim")+SUMIFS('Faturamento NNE'!$Q$2:$Q$707,'Faturamento NNE'!$E$2:$E$707,'Infos Relatório'!$B$84,'Faturamento NNE'!$F$2:$F$707,'Infos Relatório'!$B105,'Faturamento NNE'!$AA$2:$AA$707,'Infos Relatório'!AY$1,'Faturamento NNE'!$U$2:$U$707,"Sim")</f>
        <v>0</v>
      </c>
      <c r="BC105" s="227" t="e">
        <f t="shared" si="32"/>
        <v>#DIV/0!</v>
      </c>
      <c r="BD105" s="545">
        <f>SUMIFS('Faturamento NNE'!$I$2:$I$707,'Faturamento NNE'!$E$2:$E$707,'Infos Relatório'!$B$84,'Faturamento NNE'!$F$2:$F$707,'Infos Relatório'!$B105,'Faturamento NNE'!$AA$2:$AA$707,'Infos Relatório'!AY$1)</f>
        <v>0</v>
      </c>
      <c r="BE105" s="541">
        <f>COUNTIFS('Faturamento NNE'!$E$2:$E$707,'Infos Relatório'!$B$84,'Faturamento NNE'!$F$2:$F$707,'Infos Relatório'!$B105,'Faturamento NNE'!$AA$2:$AA$707,'Infos Relatório'!BE$1)</f>
        <v>0</v>
      </c>
      <c r="BF105" s="542">
        <f>SUMIFS('Faturamento NNE'!$H$2:$H$707,'Faturamento NNE'!$E$2:$E$707,'Infos Relatório'!$B$84,'Faturamento NNE'!$F$2:$F$707,'Infos Relatório'!$B105,'Faturamento NNE'!$AA$2:$AA$707,'Infos Relatório'!BE$1)</f>
        <v>0</v>
      </c>
      <c r="BG105" s="542">
        <f>SUMIFS('Faturamento NNE'!$K$2:$K$707,'Faturamento NNE'!$E$2:$E$707,'Infos Relatório'!$B$84,'Faturamento NNE'!$F$2:$F$707,'Infos Relatório'!$B105,'Faturamento NNE'!$AA$2:$AA$707,'Infos Relatório'!BE$1)</f>
        <v>0</v>
      </c>
      <c r="BH105" s="546">
        <f>SUMIFS('Faturamento NNE'!$P$2:$P$707,'Faturamento NNE'!$E$2:$E$707,'Infos Relatório'!$B$84,'Faturamento NNE'!$F$2:$F$707,'Infos Relatório'!$B105,'Faturamento NNE'!$AA$2:$AA$707,'Infos Relatório'!BE$1,'Faturamento NNE'!$U$2:$U$707,"Sim")+SUMIFS('Faturamento NNE'!$Q$2:$Q$707,'Faturamento NNE'!$E$2:$E$707,'Infos Relatório'!$B$84,'Faturamento NNE'!$F$2:$F$707,'Infos Relatório'!$B105,'Faturamento NNE'!$AA$2:$AA$707,'Infos Relatório'!BE$1,'Faturamento NNE'!$U$2:$U$707,"Sim")</f>
        <v>0</v>
      </c>
      <c r="BI105" s="227" t="e">
        <f t="shared" si="33"/>
        <v>#DIV/0!</v>
      </c>
      <c r="BJ105" s="545">
        <f>SUMIFS('Faturamento NNE'!$I$2:$I$707,'Faturamento NNE'!$E$2:$E$707,'Infos Relatório'!$B$84,'Faturamento NNE'!$F$2:$F$707,'Infos Relatório'!$B105,'Faturamento NNE'!$AA$2:$AA$707,'Infos Relatório'!BE$1)</f>
        <v>0</v>
      </c>
      <c r="BK105" s="541">
        <f>COUNTIFS('Faturamento NNE'!$E$2:$E$707,'Infos Relatório'!$B$84,'Faturamento NNE'!$F$2:$F$707,'Infos Relatório'!$B105,'Faturamento NNE'!$AA$2:$AA$707,'Infos Relatório'!BK$1)</f>
        <v>0</v>
      </c>
      <c r="BL105" s="542">
        <f>SUMIFS('Faturamento NNE'!$H$2:$H$707,'Faturamento NNE'!$E$2:$E$707,'Infos Relatório'!$B$84,'Faturamento NNE'!$F$2:$F$707,'Infos Relatório'!$B105,'Faturamento NNE'!$AA$2:$AA$707,'Infos Relatório'!BK$1)</f>
        <v>0</v>
      </c>
      <c r="BM105" s="542">
        <f>SUMIFS('Faturamento NNE'!$K$2:$K$707,'Faturamento NNE'!$E$2:$E$707,'Infos Relatório'!$B$84,'Faturamento NNE'!$F$2:$F$707,'Infos Relatório'!$B105,'Faturamento NNE'!$AA$2:$AA$707,'Infos Relatório'!BK$1)</f>
        <v>0</v>
      </c>
      <c r="BN105" s="546">
        <f>SUMIFS('Faturamento NNE'!$P$2:$P$707,'Faturamento NNE'!$E$2:$E$707,'Infos Relatório'!$B$84,'Faturamento NNE'!$F$2:$F$707,'Infos Relatório'!$B105,'Faturamento NNE'!$AA$2:$AA$707,'Infos Relatório'!BK$1,'Faturamento NNE'!$U$2:$U$707,"Sim")+SUMIFS('Faturamento NNE'!$Q$2:$Q$707,'Faturamento NNE'!$E$2:$E$707,'Infos Relatório'!$B$84,'Faturamento NNE'!$F$2:$F$707,'Infos Relatório'!$B105,'Faturamento NNE'!$AA$2:$AA$707,'Infos Relatório'!BK$1,'Faturamento NNE'!$U$2:$U$707,"Sim")</f>
        <v>0</v>
      </c>
      <c r="BO105" s="227" t="e">
        <f t="shared" si="34"/>
        <v>#DIV/0!</v>
      </c>
      <c r="BP105" s="545">
        <f>SUMIFS('Faturamento NNE'!$I$2:$I$707,'Faturamento NNE'!$E$2:$E$707,'Infos Relatório'!$B$84,'Faturamento NNE'!$F$2:$F$707,'Infos Relatório'!$B105,'Faturamento NNE'!$AA$2:$AA$707,'Infos Relatório'!BK$1)</f>
        <v>0</v>
      </c>
      <c r="BQ105" s="541">
        <f>COUNTIFS('Faturamento NNE'!$E$2:$E$707,'Infos Relatório'!$B$84,'Faturamento NNE'!$F$2:$F$707,'Infos Relatório'!$B105,'Faturamento NNE'!$AA$2:$AA$707,'Infos Relatório'!BQ$1)</f>
        <v>0</v>
      </c>
      <c r="BR105" s="542">
        <f>SUMIFS('Faturamento NNE'!$H$2:$H$707,'Faturamento NNE'!$E$2:$E$707,'Infos Relatório'!$B$84,'Faturamento NNE'!$F$2:$F$707,'Infos Relatório'!$B105,'Faturamento NNE'!$AA$2:$AA$707,'Infos Relatório'!BQ$1)</f>
        <v>0</v>
      </c>
      <c r="BS105" s="542">
        <f>SUMIFS('Faturamento NNE'!$K$2:$K$707,'Faturamento NNE'!$E$2:$E$707,'Infos Relatório'!$B$84,'Faturamento NNE'!$F$2:$F$707,'Infos Relatório'!$B105,'Faturamento NNE'!$AA$2:$AA$707,'Infos Relatório'!BQ$1)</f>
        <v>0</v>
      </c>
      <c r="BT105" s="546">
        <f>SUMIFS('Faturamento NNE'!$P$2:$P$707,'Faturamento NNE'!$E$2:$E$707,'Infos Relatório'!$B$84,'Faturamento NNE'!$F$2:$F$707,'Infos Relatório'!$B105,'Faturamento NNE'!$AA$2:$AA$707,'Infos Relatório'!BQ$1,'Faturamento NNE'!$U$2:$U$707,"Sim")+SUMIFS('Faturamento NNE'!$Q$2:$Q$707,'Faturamento NNE'!$E$2:$E$707,'Infos Relatório'!$B$84,'Faturamento NNE'!$F$2:$F$707,'Infos Relatório'!$B105,'Faturamento NNE'!$AA$2:$AA$707,'Infos Relatório'!BQ$1,'Faturamento NNE'!$U$2:$U$707,"Sim")</f>
        <v>0</v>
      </c>
      <c r="BU105" s="227" t="e">
        <f t="shared" si="35"/>
        <v>#DIV/0!</v>
      </c>
      <c r="BV105" s="545">
        <f>SUMIFS('Faturamento NNE'!$I$2:$I$707,'Faturamento NNE'!$E$2:$E$707,'Infos Relatório'!$B$84,'Faturamento NNE'!$F$2:$F$707,'Infos Relatório'!$B105,'Faturamento NNE'!$AA$2:$AA$707,'Infos Relatório'!BQ$1)</f>
        <v>0</v>
      </c>
    </row>
    <row r="106" spans="2:74">
      <c r="B106" s="217" t="s">
        <v>151</v>
      </c>
      <c r="C106" s="541">
        <f>COUNTIFS('Faturamento NNE'!$E$2:$E$707,'Infos Relatório'!$B$84,'Faturamento NNE'!$F$2:$F$707,'Infos Relatório'!$B106,'Faturamento NNE'!$AA$2:$AA$707,'Infos Relatório'!C$1)</f>
        <v>0</v>
      </c>
      <c r="D106" s="542">
        <f>SUMIFS('Faturamento NNE'!$H$2:$H$707,'Faturamento NNE'!$E$2:$E$707,'Infos Relatório'!$B$84,'Faturamento NNE'!$F$2:$F$707,'Infos Relatório'!$B106,'Faturamento NNE'!$AA$2:$AA$707,'Infos Relatório'!C$1)</f>
        <v>0</v>
      </c>
      <c r="E106" s="543">
        <f>SUMIFS('Faturamento NNE'!$K$2:$K$707,'Faturamento NNE'!$E$2:$E$707,'Infos Relatório'!$B$84,'Faturamento NNE'!$F$2:$F$707,'Infos Relatório'!$B106,'Faturamento NNE'!$AA$2:$AA$707,'Infos Relatório'!C$1)</f>
        <v>0</v>
      </c>
      <c r="F106" s="544">
        <f>SUMIFS('Faturamento NNE'!$P$2:$P$707,'Faturamento NNE'!$E$2:$E$707,'Infos Relatório'!$B$84,'Faturamento NNE'!$F$2:$F$707,'Infos Relatório'!$B106,'Faturamento NNE'!$AA$2:$AA$707,'Infos Relatório'!C$1,'Faturamento NNE'!$U$2:$U$707,"Sim")+SUMIFS('Faturamento NNE'!$Q$2:$Q$707,'Faturamento NNE'!$E$2:$E$707,'Infos Relatório'!$B$84,'Faturamento NNE'!$F$2:$F$707,'Infos Relatório'!$B106,'Faturamento NNE'!$AA$2:$AA$707,'Infos Relatório'!C$1,'Faturamento NNE'!$U$2:$U$707,"Sim")</f>
        <v>0</v>
      </c>
      <c r="G106" s="283" t="e">
        <f t="shared" si="24"/>
        <v>#DIV/0!</v>
      </c>
      <c r="H106" s="545">
        <f>SUMIFS('Faturamento NNE'!$I$2:$I$707,'Faturamento NNE'!$E$2:$E$707,'Infos Relatório'!$B$84,'Faturamento NNE'!$F$2:$F$707,'Infos Relatório'!$B106,'Faturamento NNE'!$AA$2:$AA$707,'Infos Relatório'!C$1)</f>
        <v>0</v>
      </c>
      <c r="I106" s="541">
        <f>COUNTIFS('Faturamento NNE'!$E$2:$E$707,'Infos Relatório'!$B$84,'Faturamento NNE'!$F$2:$F$707,'Infos Relatório'!$B106,'Faturamento NNE'!$AA$2:$AA$707,'Infos Relatório'!I$1)</f>
        <v>0</v>
      </c>
      <c r="J106" s="542">
        <f>SUMIFS('Faturamento NNE'!$H$2:$H$707,'Faturamento NNE'!$E$2:$E$707,'Infos Relatório'!$B$84,'Faturamento NNE'!$F$2:$F$707,'Infos Relatório'!$B106,'Faturamento NNE'!$AA$2:$AA$707,'Infos Relatório'!I$1)</f>
        <v>0</v>
      </c>
      <c r="K106" s="543">
        <f>SUMIFS('Faturamento NNE'!$K$2:$K$707,'Faturamento NNE'!$E$2:$E$707,'Infos Relatório'!$B$84,'Faturamento NNE'!$F$2:$F$707,'Infos Relatório'!$B106,'Faturamento NNE'!$AA$2:$AA$707,'Infos Relatório'!I$1)</f>
        <v>0</v>
      </c>
      <c r="L106" s="544">
        <f>SUMIFS('Faturamento NNE'!$P$2:$P$707,'Faturamento NNE'!$E$2:$E$707,'Infos Relatório'!$B$84,'Faturamento NNE'!$F$2:$F$707,'Infos Relatório'!$B106,'Faturamento NNE'!$AA$2:$AA$707,'Infos Relatório'!I$1,'Faturamento NNE'!$U$2:$U$707,"Sim")+SUMIFS('Faturamento NNE'!$Q$2:$Q$707,'Faturamento NNE'!$E$2:$E$707,'Infos Relatório'!$B$84,'Faturamento NNE'!$F$2:$F$707,'Infos Relatório'!$B106,'Faturamento NNE'!$AA$2:$AA$707,'Infos Relatório'!I$1,'Faturamento NNE'!$U$2:$U$707,"Sim")</f>
        <v>0</v>
      </c>
      <c r="M106" s="283" t="e">
        <f t="shared" si="25"/>
        <v>#DIV/0!</v>
      </c>
      <c r="N106" s="545">
        <f>SUMIFS('Faturamento NNE'!$I$2:$I$707,'Faturamento NNE'!$E$2:$E$707,'Infos Relatório'!$B$84,'Faturamento NNE'!$F$2:$F$707,'Infos Relatório'!$B106,'Faturamento NNE'!$AA$2:$AA$707,'Infos Relatório'!I$1)</f>
        <v>0</v>
      </c>
      <c r="O106" s="541">
        <f>COUNTIFS('Faturamento NNE'!$E$2:$E$707,'Infos Relatório'!$B$84,'Faturamento NNE'!$F$2:$F$707,'Infos Relatório'!$B106,'Faturamento NNE'!$AA$2:$AA$707,'Infos Relatório'!O$1)</f>
        <v>0</v>
      </c>
      <c r="P106" s="542">
        <f>SUMIFS('Faturamento NNE'!$H$2:$H$707,'Faturamento NNE'!$E$2:$E$707,'Infos Relatório'!$B$84,'Faturamento NNE'!$F$2:$F$707,'Infos Relatório'!$B106,'Faturamento NNE'!$AA$2:$AA$707,'Infos Relatório'!O$1)</f>
        <v>0</v>
      </c>
      <c r="Q106" s="542">
        <f>SUMIFS('Faturamento NNE'!$K$2:$K$707,'Faturamento NNE'!$E$2:$E$707,'Infos Relatório'!$B$84,'Faturamento NNE'!$F$2:$F$707,'Infos Relatório'!$B106,'Faturamento NNE'!$AA$2:$AA$707,'Infos Relatório'!O$1)</f>
        <v>0</v>
      </c>
      <c r="R106" s="546">
        <f>SUMIFS('Faturamento NNE'!$P$2:$P$707,'Faturamento NNE'!$E$2:$E$707,'Infos Relatório'!$B$84,'Faturamento NNE'!$F$2:$F$707,'Infos Relatório'!$B106,'Faturamento NNE'!$AA$2:$AA$707,'Infos Relatório'!O$1,'Faturamento NNE'!$U$2:$U$707,"Sim")+SUMIFS('Faturamento NNE'!$Q$2:$Q$707,'Faturamento NNE'!$E$2:$E$707,'Infos Relatório'!$B$84,'Faturamento NNE'!$F$2:$F$707,'Infos Relatório'!$B106,'Faturamento NNE'!$AA$2:$AA$707,'Infos Relatório'!O$1,'Faturamento NNE'!$U$2:$U$707,"Sim")</f>
        <v>0</v>
      </c>
      <c r="S106" s="227" t="e">
        <f t="shared" si="26"/>
        <v>#DIV/0!</v>
      </c>
      <c r="T106" s="545">
        <f>SUMIFS('Faturamento NNE'!$I$2:$I$707,'Faturamento NNE'!$E$2:$E$707,'Infos Relatório'!$B$84,'Faturamento NNE'!$F$2:$F$707,'Infos Relatório'!$B106,'Faturamento NNE'!$AA$2:$AA$707,'Infos Relatório'!O$1)</f>
        <v>0</v>
      </c>
      <c r="U106" s="541">
        <f>COUNTIFS('Faturamento NNE'!$E$2:$E$707,'Infos Relatório'!$B$84,'Faturamento NNE'!$F$2:$F$707,'Infos Relatório'!$B106,'Faturamento NNE'!$AA$2:$AA$707,'Infos Relatório'!U$1)</f>
        <v>0</v>
      </c>
      <c r="V106" s="542">
        <f>SUMIFS('Faturamento NNE'!$H$2:$H$707,'Faturamento NNE'!$E$2:$E$707,'Infos Relatório'!$B$84,'Faturamento NNE'!$F$2:$F$707,'Infos Relatório'!$B106,'Faturamento NNE'!$AA$2:$AA$707,'Infos Relatório'!U$1)</f>
        <v>0</v>
      </c>
      <c r="W106" s="542">
        <f>SUMIFS('Faturamento NNE'!$K$2:$K$707,'Faturamento NNE'!$E$2:$E$707,'Infos Relatório'!$B$84,'Faturamento NNE'!$F$2:$F$707,'Infos Relatório'!$B106,'Faturamento NNE'!$AA$2:$AA$707,'Infos Relatório'!U$1)</f>
        <v>0</v>
      </c>
      <c r="X106" s="546">
        <f>SUMIFS('Faturamento NNE'!$P$2:$P$707,'Faturamento NNE'!$E$2:$E$707,'Infos Relatório'!$B$84,'Faturamento NNE'!$F$2:$F$707,'Infos Relatório'!$B106,'Faturamento NNE'!$AA$2:$AA$707,'Infos Relatório'!U$1,'Faturamento NNE'!$U$2:$U$707,"Sim")+SUMIFS('Faturamento NNE'!$Q$2:$Q$707,'Faturamento NNE'!$E$2:$E$707,'Infos Relatório'!$B$84,'Faturamento NNE'!$F$2:$F$707,'Infos Relatório'!$B106,'Faturamento NNE'!$AA$2:$AA$707,'Infos Relatório'!U$1,'Faturamento NNE'!$U$2:$U$707,"Sim")</f>
        <v>0</v>
      </c>
      <c r="Y106" s="227" t="e">
        <f t="shared" si="27"/>
        <v>#DIV/0!</v>
      </c>
      <c r="Z106" s="545">
        <f>SUMIFS('Faturamento NNE'!$I$2:$I$707,'Faturamento NNE'!$E$2:$E$707,'Infos Relatório'!$B$84,'Faturamento NNE'!$F$2:$F$707,'Infos Relatório'!$B106,'Faturamento NNE'!$AA$2:$AA$707,'Infos Relatório'!U$1)</f>
        <v>0</v>
      </c>
      <c r="AA106" s="541">
        <f>COUNTIFS('Faturamento NNE'!$E$2:$E$707,'Infos Relatório'!$B$84,'Faturamento NNE'!$F$2:$F$707,'Infos Relatório'!$B106,'Faturamento NNE'!$AA$2:$AA$707,'Infos Relatório'!AA$1)</f>
        <v>0</v>
      </c>
      <c r="AB106" s="542">
        <f>SUMIFS('Faturamento NNE'!$H$2:$H$707,'Faturamento NNE'!$E$2:$E$707,'Infos Relatório'!$B$84,'Faturamento NNE'!$F$2:$F$707,'Infos Relatório'!$B106,'Faturamento NNE'!$AA$2:$AA$707,'Infos Relatório'!AA$1)</f>
        <v>0</v>
      </c>
      <c r="AC106" s="542">
        <f>SUMIFS('Faturamento NNE'!$K$2:$K$707,'Faturamento NNE'!$E$2:$E$707,'Infos Relatório'!$B$84,'Faturamento NNE'!$F$2:$F$707,'Infos Relatório'!$B106,'Faturamento NNE'!$AA$2:$AA$707,'Infos Relatório'!AA$1)</f>
        <v>0</v>
      </c>
      <c r="AD106" s="546">
        <f>SUMIFS('Faturamento NNE'!$P$2:$P$707,'Faturamento NNE'!$E$2:$E$707,'Infos Relatório'!$B$84,'Faturamento NNE'!$F$2:$F$707,'Infos Relatório'!$B106,'Faturamento NNE'!$AA$2:$AA$707,'Infos Relatório'!AA$1,'Faturamento NNE'!$U$2:$U$707,"Sim")+SUMIFS('Faturamento NNE'!$Q$2:$Q$707,'Faturamento NNE'!$E$2:$E$707,'Infos Relatório'!$B$84,'Faturamento NNE'!$F$2:$F$707,'Infos Relatório'!$B106,'Faturamento NNE'!$AA$2:$AA$707,'Infos Relatório'!AA$1,'Faturamento NNE'!$U$2:$U$707,"Sim")</f>
        <v>0</v>
      </c>
      <c r="AE106" s="227" t="e">
        <f t="shared" si="28"/>
        <v>#DIV/0!</v>
      </c>
      <c r="AF106" s="545">
        <f>SUMIFS('Faturamento NNE'!$I$2:$I$707,'Faturamento NNE'!$E$2:$E$707,'Infos Relatório'!$B$84,'Faturamento NNE'!$F$2:$F$707,'Infos Relatório'!$B106,'Faturamento NNE'!$AA$2:$AA$707,'Infos Relatório'!AA$1)</f>
        <v>0</v>
      </c>
      <c r="AG106" s="541">
        <f>COUNTIFS('Faturamento NNE'!$E$2:$E$707,'Infos Relatório'!$B$84,'Faturamento NNE'!$F$2:$F$707,'Infos Relatório'!$B106,'Faturamento NNE'!$AA$2:$AA$707,'Infos Relatório'!AG$1)</f>
        <v>0</v>
      </c>
      <c r="AH106" s="542">
        <f>SUMIFS('Faturamento NNE'!$H$2:$H$707,'Faturamento NNE'!$E$2:$E$707,'Infos Relatório'!$B$84,'Faturamento NNE'!$F$2:$F$707,'Infos Relatório'!$B106,'Faturamento NNE'!$AA$2:$AA$707,'Infos Relatório'!AG$1)</f>
        <v>0</v>
      </c>
      <c r="AI106" s="542">
        <f>SUMIFS('Faturamento NNE'!$K$2:$K$707,'Faturamento NNE'!$E$2:$E$707,'Infos Relatório'!$B$84,'Faturamento NNE'!$F$2:$F$707,'Infos Relatório'!$B106,'Faturamento NNE'!$AA$2:$AA$707,'Infos Relatório'!AG$1)</f>
        <v>0</v>
      </c>
      <c r="AJ106" s="546">
        <f>SUMIFS('Faturamento NNE'!$P$2:$P$707,'Faturamento NNE'!$E$2:$E$707,'Infos Relatório'!$B$84,'Faturamento NNE'!$F$2:$F$707,'Infos Relatório'!$B106,'Faturamento NNE'!$AA$2:$AA$707,'Infos Relatório'!AG$1,'Faturamento NNE'!$U$2:$U$707,"Sim")+SUMIFS('Faturamento NNE'!$Q$2:$Q$707,'Faturamento NNE'!$E$2:$E$707,'Infos Relatório'!$B$84,'Faturamento NNE'!$F$2:$F$707,'Infos Relatório'!$B106,'Faturamento NNE'!$AA$2:$AA$707,'Infos Relatório'!AG$1,'Faturamento NNE'!$U$2:$U$707,"Sim")</f>
        <v>0</v>
      </c>
      <c r="AK106" s="227" t="e">
        <f t="shared" si="29"/>
        <v>#DIV/0!</v>
      </c>
      <c r="AL106" s="545">
        <f>SUMIFS('Faturamento NNE'!$I$2:$I$707,'Faturamento NNE'!$E$2:$E$707,'Infos Relatório'!$B$84,'Faturamento NNE'!$F$2:$F$707,'Infos Relatório'!$B106,'Faturamento NNE'!$AA$2:$AA$707,'Infos Relatório'!AG$1)</f>
        <v>0</v>
      </c>
      <c r="AM106" s="541">
        <f>COUNTIFS('Faturamento NNE'!$E$2:$E$707,'Infos Relatório'!$B$84,'Faturamento NNE'!$F$2:$F$707,'Infos Relatório'!$B106,'Faturamento NNE'!$AA$2:$AA$707,'Infos Relatório'!AM$1)</f>
        <v>0</v>
      </c>
      <c r="AN106" s="542">
        <f>SUMIFS('Faturamento NNE'!$H$2:$H$707,'Faturamento NNE'!$E$2:$E$707,'Infos Relatório'!$B$84,'Faturamento NNE'!$F$2:$F$707,'Infos Relatório'!$B106,'Faturamento NNE'!$AA$2:$AA$707,'Infos Relatório'!AM$1)</f>
        <v>0</v>
      </c>
      <c r="AO106" s="542">
        <f>SUMIFS('Faturamento NNE'!$K$2:$K$707,'Faturamento NNE'!$E$2:$E$707,'Infos Relatório'!$B$84,'Faturamento NNE'!$F$2:$F$707,'Infos Relatório'!$B106,'Faturamento NNE'!$AA$2:$AA$707,'Infos Relatório'!AM$1)</f>
        <v>0</v>
      </c>
      <c r="AP106" s="546">
        <f>SUMIFS('Faturamento NNE'!$P$2:$P$707,'Faturamento NNE'!$E$2:$E$707,'Infos Relatório'!$B$84,'Faturamento NNE'!$F$2:$F$707,'Infos Relatório'!$B106,'Faturamento NNE'!$AA$2:$AA$707,'Infos Relatório'!AM$1,'Faturamento NNE'!$U$2:$U$707,"Sim")+SUMIFS('Faturamento NNE'!$Q$2:$Q$707,'Faturamento NNE'!$E$2:$E$707,'Infos Relatório'!$B$84,'Faturamento NNE'!$F$2:$F$707,'Infos Relatório'!$B106,'Faturamento NNE'!$AA$2:$AA$707,'Infos Relatório'!AM$1,'Faturamento NNE'!$U$2:$U$707,"Sim")</f>
        <v>0</v>
      </c>
      <c r="AQ106" s="227" t="e">
        <f t="shared" si="30"/>
        <v>#DIV/0!</v>
      </c>
      <c r="AR106" s="545">
        <f>SUMIFS('Faturamento NNE'!$I$2:$I$707,'Faturamento NNE'!$E$2:$E$707,'Infos Relatório'!$B$84,'Faturamento NNE'!$F$2:$F$707,'Infos Relatório'!$B106,'Faturamento NNE'!$AA$2:$AA$707,'Infos Relatório'!AM$1)</f>
        <v>0</v>
      </c>
      <c r="AS106" s="541">
        <f>COUNTIFS('Faturamento NNE'!$E$2:$E$707,'Infos Relatório'!$B$84,'Faturamento NNE'!$F$2:$F$707,'Infos Relatório'!$B106,'Faturamento NNE'!$AA$2:$AA$707,'Infos Relatório'!AS$1)</f>
        <v>0</v>
      </c>
      <c r="AT106" s="542">
        <f>SUMIFS('Faturamento NNE'!$H$2:$H$707,'Faturamento NNE'!$E$2:$E$707,'Infos Relatório'!$B$84,'Faturamento NNE'!$F$2:$F$707,'Infos Relatório'!$B106,'Faturamento NNE'!$AA$2:$AA$707,'Infos Relatório'!AS$1)</f>
        <v>0</v>
      </c>
      <c r="AU106" s="542">
        <f>SUMIFS('Faturamento NNE'!$K$2:$K$707,'Faturamento NNE'!$E$2:$E$707,'Infos Relatório'!$B$84,'Faturamento NNE'!$F$2:$F$707,'Infos Relatório'!$B106,'Faturamento NNE'!$AA$2:$AA$707,'Infos Relatório'!AS$1)</f>
        <v>0</v>
      </c>
      <c r="AV106" s="546">
        <f>SUMIFS('Faturamento NNE'!$P$2:$P$707,'Faturamento NNE'!$E$2:$E$707,'Infos Relatório'!$B$84,'Faturamento NNE'!$F$2:$F$707,'Infos Relatório'!$B106,'Faturamento NNE'!$AA$2:$AA$707,'Infos Relatório'!AS$1,'Faturamento NNE'!$U$2:$U$707,"Sim")+SUMIFS('Faturamento NNE'!$Q$2:$Q$707,'Faturamento NNE'!$E$2:$E$707,'Infos Relatório'!$B$84,'Faturamento NNE'!$F$2:$F$707,'Infos Relatório'!$B106,'Faturamento NNE'!$AA$2:$AA$707,'Infos Relatório'!AS$1,'Faturamento NNE'!$U$2:$U$707,"Sim")</f>
        <v>0</v>
      </c>
      <c r="AW106" s="227" t="e">
        <f t="shared" si="31"/>
        <v>#DIV/0!</v>
      </c>
      <c r="AX106" s="545">
        <f>SUMIFS('Faturamento NNE'!$I$2:$I$707,'Faturamento NNE'!$E$2:$E$707,'Infos Relatório'!$B$84,'Faturamento NNE'!$F$2:$F$707,'Infos Relatório'!$B106,'Faturamento NNE'!$AA$2:$AA$707,'Infos Relatório'!AS$1)</f>
        <v>0</v>
      </c>
      <c r="AY106" s="541">
        <f>COUNTIFS('Faturamento NNE'!$E$2:$E$707,'Infos Relatório'!$B$84,'Faturamento NNE'!$F$2:$F$707,'Infos Relatório'!$B106,'Faturamento NNE'!$AA$2:$AA$707,'Infos Relatório'!AY$1)</f>
        <v>0</v>
      </c>
      <c r="AZ106" s="542">
        <f>SUMIFS('Faturamento NNE'!$H$2:$H$707,'Faturamento NNE'!$E$2:$E$707,'Infos Relatório'!$B$84,'Faturamento NNE'!$F$2:$F$707,'Infos Relatório'!$B106,'Faturamento NNE'!$AA$2:$AA$707,'Infos Relatório'!AY$1)</f>
        <v>0</v>
      </c>
      <c r="BA106" s="542">
        <f>SUMIFS('Faturamento NNE'!$K$2:$K$707,'Faturamento NNE'!$E$2:$E$707,'Infos Relatório'!$B$84,'Faturamento NNE'!$F$2:$F$707,'Infos Relatório'!$B106,'Faturamento NNE'!$AA$2:$AA$707,'Infos Relatório'!AY$1)</f>
        <v>0</v>
      </c>
      <c r="BB106" s="546">
        <f>SUMIFS('Faturamento NNE'!$P$2:$P$707,'Faturamento NNE'!$E$2:$E$707,'Infos Relatório'!$B$84,'Faturamento NNE'!$F$2:$F$707,'Infos Relatório'!$B106,'Faturamento NNE'!$AA$2:$AA$707,'Infos Relatório'!AY$1,'Faturamento NNE'!$U$2:$U$707,"Sim")+SUMIFS('Faturamento NNE'!$Q$2:$Q$707,'Faturamento NNE'!$E$2:$E$707,'Infos Relatório'!$B$84,'Faturamento NNE'!$F$2:$F$707,'Infos Relatório'!$B106,'Faturamento NNE'!$AA$2:$AA$707,'Infos Relatório'!AY$1,'Faturamento NNE'!$U$2:$U$707,"Sim")</f>
        <v>0</v>
      </c>
      <c r="BC106" s="227" t="e">
        <f t="shared" si="32"/>
        <v>#DIV/0!</v>
      </c>
      <c r="BD106" s="545">
        <f>SUMIFS('Faturamento NNE'!$I$2:$I$707,'Faturamento NNE'!$E$2:$E$707,'Infos Relatório'!$B$84,'Faturamento NNE'!$F$2:$F$707,'Infos Relatório'!$B106,'Faturamento NNE'!$AA$2:$AA$707,'Infos Relatório'!AY$1)</f>
        <v>0</v>
      </c>
      <c r="BE106" s="541">
        <f>COUNTIFS('Faturamento NNE'!$E$2:$E$707,'Infos Relatório'!$B$84,'Faturamento NNE'!$F$2:$F$707,'Infos Relatório'!$B106,'Faturamento NNE'!$AA$2:$AA$707,'Infos Relatório'!BE$1)</f>
        <v>0</v>
      </c>
      <c r="BF106" s="542">
        <f>SUMIFS('Faturamento NNE'!$H$2:$H$707,'Faturamento NNE'!$E$2:$E$707,'Infos Relatório'!$B$84,'Faturamento NNE'!$F$2:$F$707,'Infos Relatório'!$B106,'Faturamento NNE'!$AA$2:$AA$707,'Infos Relatório'!BE$1)</f>
        <v>0</v>
      </c>
      <c r="BG106" s="542">
        <f>SUMIFS('Faturamento NNE'!$K$2:$K$707,'Faturamento NNE'!$E$2:$E$707,'Infos Relatório'!$B$84,'Faturamento NNE'!$F$2:$F$707,'Infos Relatório'!$B106,'Faturamento NNE'!$AA$2:$AA$707,'Infos Relatório'!BE$1)</f>
        <v>0</v>
      </c>
      <c r="BH106" s="546">
        <f>SUMIFS('Faturamento NNE'!$P$2:$P$707,'Faturamento NNE'!$E$2:$E$707,'Infos Relatório'!$B$84,'Faturamento NNE'!$F$2:$F$707,'Infos Relatório'!$B106,'Faturamento NNE'!$AA$2:$AA$707,'Infos Relatório'!BE$1,'Faturamento NNE'!$U$2:$U$707,"Sim")+SUMIFS('Faturamento NNE'!$Q$2:$Q$707,'Faturamento NNE'!$E$2:$E$707,'Infos Relatório'!$B$84,'Faturamento NNE'!$F$2:$F$707,'Infos Relatório'!$B106,'Faturamento NNE'!$AA$2:$AA$707,'Infos Relatório'!BE$1,'Faturamento NNE'!$U$2:$U$707,"Sim")</f>
        <v>0</v>
      </c>
      <c r="BI106" s="227" t="e">
        <f t="shared" si="33"/>
        <v>#DIV/0!</v>
      </c>
      <c r="BJ106" s="545">
        <f>SUMIFS('Faturamento NNE'!$I$2:$I$707,'Faturamento NNE'!$E$2:$E$707,'Infos Relatório'!$B$84,'Faturamento NNE'!$F$2:$F$707,'Infos Relatório'!$B106,'Faturamento NNE'!$AA$2:$AA$707,'Infos Relatório'!BE$1)</f>
        <v>0</v>
      </c>
      <c r="BK106" s="541">
        <f>COUNTIFS('Faturamento NNE'!$E$2:$E$707,'Infos Relatório'!$B$84,'Faturamento NNE'!$F$2:$F$707,'Infos Relatório'!$B106,'Faturamento NNE'!$AA$2:$AA$707,'Infos Relatório'!BK$1)</f>
        <v>0</v>
      </c>
      <c r="BL106" s="542">
        <f>SUMIFS('Faturamento NNE'!$H$2:$H$707,'Faturamento NNE'!$E$2:$E$707,'Infos Relatório'!$B$84,'Faturamento NNE'!$F$2:$F$707,'Infos Relatório'!$B106,'Faturamento NNE'!$AA$2:$AA$707,'Infos Relatório'!BK$1)</f>
        <v>0</v>
      </c>
      <c r="BM106" s="542">
        <f>SUMIFS('Faturamento NNE'!$K$2:$K$707,'Faturamento NNE'!$E$2:$E$707,'Infos Relatório'!$B$84,'Faturamento NNE'!$F$2:$F$707,'Infos Relatório'!$B106,'Faturamento NNE'!$AA$2:$AA$707,'Infos Relatório'!BK$1)</f>
        <v>0</v>
      </c>
      <c r="BN106" s="546">
        <f>SUMIFS('Faturamento NNE'!$P$2:$P$707,'Faturamento NNE'!$E$2:$E$707,'Infos Relatório'!$B$84,'Faturamento NNE'!$F$2:$F$707,'Infos Relatório'!$B106,'Faturamento NNE'!$AA$2:$AA$707,'Infos Relatório'!BK$1,'Faturamento NNE'!$U$2:$U$707,"Sim")+SUMIFS('Faturamento NNE'!$Q$2:$Q$707,'Faturamento NNE'!$E$2:$E$707,'Infos Relatório'!$B$84,'Faturamento NNE'!$F$2:$F$707,'Infos Relatório'!$B106,'Faturamento NNE'!$AA$2:$AA$707,'Infos Relatório'!BK$1,'Faturamento NNE'!$U$2:$U$707,"Sim")</f>
        <v>0</v>
      </c>
      <c r="BO106" s="227" t="e">
        <f t="shared" si="34"/>
        <v>#DIV/0!</v>
      </c>
      <c r="BP106" s="545">
        <f>SUMIFS('Faturamento NNE'!$I$2:$I$707,'Faturamento NNE'!$E$2:$E$707,'Infos Relatório'!$B$84,'Faturamento NNE'!$F$2:$F$707,'Infos Relatório'!$B106,'Faturamento NNE'!$AA$2:$AA$707,'Infos Relatório'!BK$1)</f>
        <v>0</v>
      </c>
      <c r="BQ106" s="541">
        <f>COUNTIFS('Faturamento NNE'!$E$2:$E$707,'Infos Relatório'!$B$84,'Faturamento NNE'!$F$2:$F$707,'Infos Relatório'!$B106,'Faturamento NNE'!$AA$2:$AA$707,'Infos Relatório'!BQ$1)</f>
        <v>0</v>
      </c>
      <c r="BR106" s="542">
        <f>SUMIFS('Faturamento NNE'!$H$2:$H$707,'Faturamento NNE'!$E$2:$E$707,'Infos Relatório'!$B$84,'Faturamento NNE'!$F$2:$F$707,'Infos Relatório'!$B106,'Faturamento NNE'!$AA$2:$AA$707,'Infos Relatório'!BQ$1)</f>
        <v>0</v>
      </c>
      <c r="BS106" s="542">
        <f>SUMIFS('Faturamento NNE'!$K$2:$K$707,'Faturamento NNE'!$E$2:$E$707,'Infos Relatório'!$B$84,'Faturamento NNE'!$F$2:$F$707,'Infos Relatório'!$B106,'Faturamento NNE'!$AA$2:$AA$707,'Infos Relatório'!BQ$1)</f>
        <v>0</v>
      </c>
      <c r="BT106" s="546">
        <f>SUMIFS('Faturamento NNE'!$P$2:$P$707,'Faturamento NNE'!$E$2:$E$707,'Infos Relatório'!$B$84,'Faturamento NNE'!$F$2:$F$707,'Infos Relatório'!$B106,'Faturamento NNE'!$AA$2:$AA$707,'Infos Relatório'!BQ$1,'Faturamento NNE'!$U$2:$U$707,"Sim")+SUMIFS('Faturamento NNE'!$Q$2:$Q$707,'Faturamento NNE'!$E$2:$E$707,'Infos Relatório'!$B$84,'Faturamento NNE'!$F$2:$F$707,'Infos Relatório'!$B106,'Faturamento NNE'!$AA$2:$AA$707,'Infos Relatório'!BQ$1,'Faturamento NNE'!$U$2:$U$707,"Sim")</f>
        <v>0</v>
      </c>
      <c r="BU106" s="227" t="e">
        <f t="shared" si="35"/>
        <v>#DIV/0!</v>
      </c>
      <c r="BV106" s="545">
        <f>SUMIFS('Faturamento NNE'!$I$2:$I$707,'Faturamento NNE'!$E$2:$E$707,'Infos Relatório'!$B$84,'Faturamento NNE'!$F$2:$F$707,'Infos Relatório'!$B106,'Faturamento NNE'!$AA$2:$AA$707,'Infos Relatório'!BQ$1)</f>
        <v>0</v>
      </c>
    </row>
    <row r="107" spans="2:74">
      <c r="B107" s="217" t="s">
        <v>152</v>
      </c>
      <c r="C107" s="541">
        <f>COUNTIFS('Faturamento NNE'!$E$2:$E$707,'Infos Relatório'!$B$84,'Faturamento NNE'!$F$2:$F$707,'Infos Relatório'!$B107,'Faturamento NNE'!$AA$2:$AA$707,'Infos Relatório'!C$1)</f>
        <v>0</v>
      </c>
      <c r="D107" s="542">
        <f>SUMIFS('Faturamento NNE'!$H$2:$H$707,'Faturamento NNE'!$E$2:$E$707,'Infos Relatório'!$B$84,'Faturamento NNE'!$F$2:$F$707,'Infos Relatório'!$B107,'Faturamento NNE'!$AA$2:$AA$707,'Infos Relatório'!C$1)</f>
        <v>0</v>
      </c>
      <c r="E107" s="543">
        <f>SUMIFS('Faturamento NNE'!$K$2:$K$707,'Faturamento NNE'!$E$2:$E$707,'Infos Relatório'!$B$84,'Faturamento NNE'!$F$2:$F$707,'Infos Relatório'!$B107,'Faturamento NNE'!$AA$2:$AA$707,'Infos Relatório'!C$1)</f>
        <v>0</v>
      </c>
      <c r="F107" s="544">
        <f>SUMIFS('Faturamento NNE'!$P$2:$P$707,'Faturamento NNE'!$E$2:$E$707,'Infos Relatório'!$B$84,'Faturamento NNE'!$F$2:$F$707,'Infos Relatório'!$B107,'Faturamento NNE'!$AA$2:$AA$707,'Infos Relatório'!C$1,'Faturamento NNE'!$U$2:$U$707,"Sim")+SUMIFS('Faturamento NNE'!$Q$2:$Q$707,'Faturamento NNE'!$E$2:$E$707,'Infos Relatório'!$B$84,'Faturamento NNE'!$F$2:$F$707,'Infos Relatório'!$B107,'Faturamento NNE'!$AA$2:$AA$707,'Infos Relatório'!C$1,'Faturamento NNE'!$U$2:$U$707,"Sim")</f>
        <v>0</v>
      </c>
      <c r="G107" s="283" t="e">
        <f t="shared" si="24"/>
        <v>#DIV/0!</v>
      </c>
      <c r="H107" s="545">
        <f>SUMIFS('Faturamento NNE'!$I$2:$I$707,'Faturamento NNE'!$E$2:$E$707,'Infos Relatório'!$B$84,'Faturamento NNE'!$F$2:$F$707,'Infos Relatório'!$B107,'Faturamento NNE'!$AA$2:$AA$707,'Infos Relatório'!C$1)</f>
        <v>0</v>
      </c>
      <c r="I107" s="541">
        <f>COUNTIFS('Faturamento NNE'!$E$2:$E$707,'Infos Relatório'!$B$84,'Faturamento NNE'!$F$2:$F$707,'Infos Relatório'!$B107,'Faturamento NNE'!$AA$2:$AA$707,'Infos Relatório'!I$1)</f>
        <v>0</v>
      </c>
      <c r="J107" s="542">
        <f>SUMIFS('Faturamento NNE'!$H$2:$H$707,'Faturamento NNE'!$E$2:$E$707,'Infos Relatório'!$B$84,'Faturamento NNE'!$F$2:$F$707,'Infos Relatório'!$B107,'Faturamento NNE'!$AA$2:$AA$707,'Infos Relatório'!I$1)</f>
        <v>0</v>
      </c>
      <c r="K107" s="543">
        <f>SUMIFS('Faturamento NNE'!$K$2:$K$707,'Faturamento NNE'!$E$2:$E$707,'Infos Relatório'!$B$84,'Faturamento NNE'!$F$2:$F$707,'Infos Relatório'!$B107,'Faturamento NNE'!$AA$2:$AA$707,'Infos Relatório'!I$1)</f>
        <v>0</v>
      </c>
      <c r="L107" s="544">
        <f>SUMIFS('Faturamento NNE'!$P$2:$P$707,'Faturamento NNE'!$E$2:$E$707,'Infos Relatório'!$B$84,'Faturamento NNE'!$F$2:$F$707,'Infos Relatório'!$B107,'Faturamento NNE'!$AA$2:$AA$707,'Infos Relatório'!I$1,'Faturamento NNE'!$U$2:$U$707,"Sim")+SUMIFS('Faturamento NNE'!$Q$2:$Q$707,'Faturamento NNE'!$E$2:$E$707,'Infos Relatório'!$B$84,'Faturamento NNE'!$F$2:$F$707,'Infos Relatório'!$B107,'Faturamento NNE'!$AA$2:$AA$707,'Infos Relatório'!I$1,'Faturamento NNE'!$U$2:$U$707,"Sim")</f>
        <v>0</v>
      </c>
      <c r="M107" s="283" t="e">
        <f t="shared" si="25"/>
        <v>#DIV/0!</v>
      </c>
      <c r="N107" s="545">
        <f>SUMIFS('Faturamento NNE'!$I$2:$I$707,'Faturamento NNE'!$E$2:$E$707,'Infos Relatório'!$B$84,'Faturamento NNE'!$F$2:$F$707,'Infos Relatório'!$B107,'Faturamento NNE'!$AA$2:$AA$707,'Infos Relatório'!I$1)</f>
        <v>0</v>
      </c>
      <c r="O107" s="541">
        <f>COUNTIFS('Faturamento NNE'!$E$2:$E$707,'Infos Relatório'!$B$84,'Faturamento NNE'!$F$2:$F$707,'Infos Relatório'!$B107,'Faturamento NNE'!$AA$2:$AA$707,'Infos Relatório'!O$1)</f>
        <v>0</v>
      </c>
      <c r="P107" s="542">
        <f>SUMIFS('Faturamento NNE'!$H$2:$H$707,'Faturamento NNE'!$E$2:$E$707,'Infos Relatório'!$B$84,'Faturamento NNE'!$F$2:$F$707,'Infos Relatório'!$B107,'Faturamento NNE'!$AA$2:$AA$707,'Infos Relatório'!O$1)</f>
        <v>0</v>
      </c>
      <c r="Q107" s="542">
        <f>SUMIFS('Faturamento NNE'!$K$2:$K$707,'Faturamento NNE'!$E$2:$E$707,'Infos Relatório'!$B$84,'Faturamento NNE'!$F$2:$F$707,'Infos Relatório'!$B107,'Faturamento NNE'!$AA$2:$AA$707,'Infos Relatório'!O$1)</f>
        <v>0</v>
      </c>
      <c r="R107" s="546">
        <f>SUMIFS('Faturamento NNE'!$P$2:$P$707,'Faturamento NNE'!$E$2:$E$707,'Infos Relatório'!$B$84,'Faturamento NNE'!$F$2:$F$707,'Infos Relatório'!$B107,'Faturamento NNE'!$AA$2:$AA$707,'Infos Relatório'!O$1,'Faturamento NNE'!$U$2:$U$707,"Sim")+SUMIFS('Faturamento NNE'!$Q$2:$Q$707,'Faturamento NNE'!$E$2:$E$707,'Infos Relatório'!$B$84,'Faturamento NNE'!$F$2:$F$707,'Infos Relatório'!$B107,'Faturamento NNE'!$AA$2:$AA$707,'Infos Relatório'!O$1,'Faturamento NNE'!$U$2:$U$707,"Sim")</f>
        <v>0</v>
      </c>
      <c r="S107" s="227" t="e">
        <f t="shared" si="26"/>
        <v>#DIV/0!</v>
      </c>
      <c r="T107" s="545">
        <f>SUMIFS('Faturamento NNE'!$I$2:$I$707,'Faturamento NNE'!$E$2:$E$707,'Infos Relatório'!$B$84,'Faturamento NNE'!$F$2:$F$707,'Infos Relatório'!$B107,'Faturamento NNE'!$AA$2:$AA$707,'Infos Relatório'!O$1)</f>
        <v>0</v>
      </c>
      <c r="U107" s="541">
        <f>COUNTIFS('Faturamento NNE'!$E$2:$E$707,'Infos Relatório'!$B$84,'Faturamento NNE'!$F$2:$F$707,'Infos Relatório'!$B107,'Faturamento NNE'!$AA$2:$AA$707,'Infos Relatório'!U$1)</f>
        <v>0</v>
      </c>
      <c r="V107" s="542">
        <f>SUMIFS('Faturamento NNE'!$H$2:$H$707,'Faturamento NNE'!$E$2:$E$707,'Infos Relatório'!$B$84,'Faturamento NNE'!$F$2:$F$707,'Infos Relatório'!$B107,'Faturamento NNE'!$AA$2:$AA$707,'Infos Relatório'!U$1)</f>
        <v>0</v>
      </c>
      <c r="W107" s="542">
        <f>SUMIFS('Faturamento NNE'!$K$2:$K$707,'Faturamento NNE'!$E$2:$E$707,'Infos Relatório'!$B$84,'Faturamento NNE'!$F$2:$F$707,'Infos Relatório'!$B107,'Faturamento NNE'!$AA$2:$AA$707,'Infos Relatório'!U$1)</f>
        <v>0</v>
      </c>
      <c r="X107" s="546">
        <f>SUMIFS('Faturamento NNE'!$P$2:$P$707,'Faturamento NNE'!$E$2:$E$707,'Infos Relatório'!$B$84,'Faturamento NNE'!$F$2:$F$707,'Infos Relatório'!$B107,'Faturamento NNE'!$AA$2:$AA$707,'Infos Relatório'!U$1,'Faturamento NNE'!$U$2:$U$707,"Sim")+SUMIFS('Faturamento NNE'!$Q$2:$Q$707,'Faturamento NNE'!$E$2:$E$707,'Infos Relatório'!$B$84,'Faturamento NNE'!$F$2:$F$707,'Infos Relatório'!$B107,'Faturamento NNE'!$AA$2:$AA$707,'Infos Relatório'!U$1,'Faturamento NNE'!$U$2:$U$707,"Sim")</f>
        <v>0</v>
      </c>
      <c r="Y107" s="227" t="e">
        <f t="shared" si="27"/>
        <v>#DIV/0!</v>
      </c>
      <c r="Z107" s="545">
        <f>SUMIFS('Faturamento NNE'!$I$2:$I$707,'Faturamento NNE'!$E$2:$E$707,'Infos Relatório'!$B$84,'Faturamento NNE'!$F$2:$F$707,'Infos Relatório'!$B107,'Faturamento NNE'!$AA$2:$AA$707,'Infos Relatório'!U$1)</f>
        <v>0</v>
      </c>
      <c r="AA107" s="541">
        <f>COUNTIFS('Faturamento NNE'!$E$2:$E$707,'Infos Relatório'!$B$84,'Faturamento NNE'!$F$2:$F$707,'Infos Relatório'!$B107,'Faturamento NNE'!$AA$2:$AA$707,'Infos Relatório'!AA$1)</f>
        <v>0</v>
      </c>
      <c r="AB107" s="542">
        <f>SUMIFS('Faturamento NNE'!$H$2:$H$707,'Faturamento NNE'!$E$2:$E$707,'Infos Relatório'!$B$84,'Faturamento NNE'!$F$2:$F$707,'Infos Relatório'!$B107,'Faturamento NNE'!$AA$2:$AA$707,'Infos Relatório'!AA$1)</f>
        <v>0</v>
      </c>
      <c r="AC107" s="542">
        <f>SUMIFS('Faturamento NNE'!$K$2:$K$707,'Faturamento NNE'!$E$2:$E$707,'Infos Relatório'!$B$84,'Faturamento NNE'!$F$2:$F$707,'Infos Relatório'!$B107,'Faturamento NNE'!$AA$2:$AA$707,'Infos Relatório'!AA$1)</f>
        <v>0</v>
      </c>
      <c r="AD107" s="546">
        <f>SUMIFS('Faturamento NNE'!$P$2:$P$707,'Faturamento NNE'!$E$2:$E$707,'Infos Relatório'!$B$84,'Faturamento NNE'!$F$2:$F$707,'Infos Relatório'!$B107,'Faturamento NNE'!$AA$2:$AA$707,'Infos Relatório'!AA$1,'Faturamento NNE'!$U$2:$U$707,"Sim")+SUMIFS('Faturamento NNE'!$Q$2:$Q$707,'Faturamento NNE'!$E$2:$E$707,'Infos Relatório'!$B$84,'Faturamento NNE'!$F$2:$F$707,'Infos Relatório'!$B107,'Faturamento NNE'!$AA$2:$AA$707,'Infos Relatório'!AA$1,'Faturamento NNE'!$U$2:$U$707,"Sim")</f>
        <v>0</v>
      </c>
      <c r="AE107" s="227" t="e">
        <f t="shared" si="28"/>
        <v>#DIV/0!</v>
      </c>
      <c r="AF107" s="545">
        <f>SUMIFS('Faturamento NNE'!$I$2:$I$707,'Faturamento NNE'!$E$2:$E$707,'Infos Relatório'!$B$84,'Faturamento NNE'!$F$2:$F$707,'Infos Relatório'!$B107,'Faturamento NNE'!$AA$2:$AA$707,'Infos Relatório'!AA$1)</f>
        <v>0</v>
      </c>
      <c r="AG107" s="541">
        <f>COUNTIFS('Faturamento NNE'!$E$2:$E$707,'Infos Relatório'!$B$84,'Faturamento NNE'!$F$2:$F$707,'Infos Relatório'!$B107,'Faturamento NNE'!$AA$2:$AA$707,'Infos Relatório'!AG$1)</f>
        <v>0</v>
      </c>
      <c r="AH107" s="542">
        <f>SUMIFS('Faturamento NNE'!$H$2:$H$707,'Faturamento NNE'!$E$2:$E$707,'Infos Relatório'!$B$84,'Faturamento NNE'!$F$2:$F$707,'Infos Relatório'!$B107,'Faturamento NNE'!$AA$2:$AA$707,'Infos Relatório'!AG$1)</f>
        <v>0</v>
      </c>
      <c r="AI107" s="542">
        <f>SUMIFS('Faturamento NNE'!$K$2:$K$707,'Faturamento NNE'!$E$2:$E$707,'Infos Relatório'!$B$84,'Faturamento NNE'!$F$2:$F$707,'Infos Relatório'!$B107,'Faturamento NNE'!$AA$2:$AA$707,'Infos Relatório'!AG$1)</f>
        <v>0</v>
      </c>
      <c r="AJ107" s="546">
        <f>SUMIFS('Faturamento NNE'!$P$2:$P$707,'Faturamento NNE'!$E$2:$E$707,'Infos Relatório'!$B$84,'Faturamento NNE'!$F$2:$F$707,'Infos Relatório'!$B107,'Faturamento NNE'!$AA$2:$AA$707,'Infos Relatório'!AG$1,'Faturamento NNE'!$U$2:$U$707,"Sim")+SUMIFS('Faturamento NNE'!$Q$2:$Q$707,'Faturamento NNE'!$E$2:$E$707,'Infos Relatório'!$B$84,'Faturamento NNE'!$F$2:$F$707,'Infos Relatório'!$B107,'Faturamento NNE'!$AA$2:$AA$707,'Infos Relatório'!AG$1,'Faturamento NNE'!$U$2:$U$707,"Sim")</f>
        <v>0</v>
      </c>
      <c r="AK107" s="227" t="e">
        <f t="shared" si="29"/>
        <v>#DIV/0!</v>
      </c>
      <c r="AL107" s="545">
        <f>SUMIFS('Faturamento NNE'!$I$2:$I$707,'Faturamento NNE'!$E$2:$E$707,'Infos Relatório'!$B$84,'Faturamento NNE'!$F$2:$F$707,'Infos Relatório'!$B107,'Faturamento NNE'!$AA$2:$AA$707,'Infos Relatório'!AG$1)</f>
        <v>0</v>
      </c>
      <c r="AM107" s="541">
        <f>COUNTIFS('Faturamento NNE'!$E$2:$E$707,'Infos Relatório'!$B$84,'Faturamento NNE'!$F$2:$F$707,'Infos Relatório'!$B107,'Faturamento NNE'!$AA$2:$AA$707,'Infos Relatório'!AM$1)</f>
        <v>0</v>
      </c>
      <c r="AN107" s="542">
        <f>SUMIFS('Faturamento NNE'!$H$2:$H$707,'Faturamento NNE'!$E$2:$E$707,'Infos Relatório'!$B$84,'Faturamento NNE'!$F$2:$F$707,'Infos Relatório'!$B107,'Faturamento NNE'!$AA$2:$AA$707,'Infos Relatório'!AM$1)</f>
        <v>0</v>
      </c>
      <c r="AO107" s="542">
        <f>SUMIFS('Faturamento NNE'!$K$2:$K$707,'Faturamento NNE'!$E$2:$E$707,'Infos Relatório'!$B$84,'Faturamento NNE'!$F$2:$F$707,'Infos Relatório'!$B107,'Faturamento NNE'!$AA$2:$AA$707,'Infos Relatório'!AM$1)</f>
        <v>0</v>
      </c>
      <c r="AP107" s="546">
        <f>SUMIFS('Faturamento NNE'!$P$2:$P$707,'Faturamento NNE'!$E$2:$E$707,'Infos Relatório'!$B$84,'Faturamento NNE'!$F$2:$F$707,'Infos Relatório'!$B107,'Faturamento NNE'!$AA$2:$AA$707,'Infos Relatório'!AM$1,'Faturamento NNE'!$U$2:$U$707,"Sim")+SUMIFS('Faturamento NNE'!$Q$2:$Q$707,'Faturamento NNE'!$E$2:$E$707,'Infos Relatório'!$B$84,'Faturamento NNE'!$F$2:$F$707,'Infos Relatório'!$B107,'Faturamento NNE'!$AA$2:$AA$707,'Infos Relatório'!AM$1,'Faturamento NNE'!$U$2:$U$707,"Sim")</f>
        <v>0</v>
      </c>
      <c r="AQ107" s="227" t="e">
        <f t="shared" si="30"/>
        <v>#DIV/0!</v>
      </c>
      <c r="AR107" s="545">
        <f>SUMIFS('Faturamento NNE'!$I$2:$I$707,'Faturamento NNE'!$E$2:$E$707,'Infos Relatório'!$B$84,'Faturamento NNE'!$F$2:$F$707,'Infos Relatório'!$B107,'Faturamento NNE'!$AA$2:$AA$707,'Infos Relatório'!AM$1)</f>
        <v>0</v>
      </c>
      <c r="AS107" s="541">
        <f>COUNTIFS('Faturamento NNE'!$E$2:$E$707,'Infos Relatório'!$B$84,'Faturamento NNE'!$F$2:$F$707,'Infos Relatório'!$B107,'Faturamento NNE'!$AA$2:$AA$707,'Infos Relatório'!AS$1)</f>
        <v>0</v>
      </c>
      <c r="AT107" s="542">
        <f>SUMIFS('Faturamento NNE'!$H$2:$H$707,'Faturamento NNE'!$E$2:$E$707,'Infos Relatório'!$B$84,'Faturamento NNE'!$F$2:$F$707,'Infos Relatório'!$B107,'Faturamento NNE'!$AA$2:$AA$707,'Infos Relatório'!AS$1)</f>
        <v>0</v>
      </c>
      <c r="AU107" s="542">
        <f>SUMIFS('Faturamento NNE'!$K$2:$K$707,'Faturamento NNE'!$E$2:$E$707,'Infos Relatório'!$B$84,'Faturamento NNE'!$F$2:$F$707,'Infos Relatório'!$B107,'Faturamento NNE'!$AA$2:$AA$707,'Infos Relatório'!AS$1)</f>
        <v>0</v>
      </c>
      <c r="AV107" s="546">
        <f>SUMIFS('Faturamento NNE'!$P$2:$P$707,'Faturamento NNE'!$E$2:$E$707,'Infos Relatório'!$B$84,'Faturamento NNE'!$F$2:$F$707,'Infos Relatório'!$B107,'Faturamento NNE'!$AA$2:$AA$707,'Infos Relatório'!AS$1,'Faturamento NNE'!$U$2:$U$707,"Sim")+SUMIFS('Faturamento NNE'!$Q$2:$Q$707,'Faturamento NNE'!$E$2:$E$707,'Infos Relatório'!$B$84,'Faturamento NNE'!$F$2:$F$707,'Infos Relatório'!$B107,'Faturamento NNE'!$AA$2:$AA$707,'Infos Relatório'!AS$1,'Faturamento NNE'!$U$2:$U$707,"Sim")</f>
        <v>0</v>
      </c>
      <c r="AW107" s="227" t="e">
        <f t="shared" si="31"/>
        <v>#DIV/0!</v>
      </c>
      <c r="AX107" s="545">
        <f>SUMIFS('Faturamento NNE'!$I$2:$I$707,'Faturamento NNE'!$E$2:$E$707,'Infos Relatório'!$B$84,'Faturamento NNE'!$F$2:$F$707,'Infos Relatório'!$B107,'Faturamento NNE'!$AA$2:$AA$707,'Infos Relatório'!AS$1)</f>
        <v>0</v>
      </c>
      <c r="AY107" s="541">
        <f>COUNTIFS('Faturamento NNE'!$E$2:$E$707,'Infos Relatório'!$B$84,'Faturamento NNE'!$F$2:$F$707,'Infos Relatório'!$B107,'Faturamento NNE'!$AA$2:$AA$707,'Infos Relatório'!AY$1)</f>
        <v>0</v>
      </c>
      <c r="AZ107" s="542">
        <f>SUMIFS('Faturamento NNE'!$H$2:$H$707,'Faturamento NNE'!$E$2:$E$707,'Infos Relatório'!$B$84,'Faturamento NNE'!$F$2:$F$707,'Infos Relatório'!$B107,'Faturamento NNE'!$AA$2:$AA$707,'Infos Relatório'!AY$1)</f>
        <v>0</v>
      </c>
      <c r="BA107" s="542">
        <f>SUMIFS('Faturamento NNE'!$K$2:$K$707,'Faturamento NNE'!$E$2:$E$707,'Infos Relatório'!$B$84,'Faturamento NNE'!$F$2:$F$707,'Infos Relatório'!$B107,'Faturamento NNE'!$AA$2:$AA$707,'Infos Relatório'!AY$1)</f>
        <v>0</v>
      </c>
      <c r="BB107" s="546">
        <f>SUMIFS('Faturamento NNE'!$P$2:$P$707,'Faturamento NNE'!$E$2:$E$707,'Infos Relatório'!$B$84,'Faturamento NNE'!$F$2:$F$707,'Infos Relatório'!$B107,'Faturamento NNE'!$AA$2:$AA$707,'Infos Relatório'!AY$1,'Faturamento NNE'!$U$2:$U$707,"Sim")+SUMIFS('Faturamento NNE'!$Q$2:$Q$707,'Faturamento NNE'!$E$2:$E$707,'Infos Relatório'!$B$84,'Faturamento NNE'!$F$2:$F$707,'Infos Relatório'!$B107,'Faturamento NNE'!$AA$2:$AA$707,'Infos Relatório'!AY$1,'Faturamento NNE'!$U$2:$U$707,"Sim")</f>
        <v>0</v>
      </c>
      <c r="BC107" s="227" t="e">
        <f t="shared" si="32"/>
        <v>#DIV/0!</v>
      </c>
      <c r="BD107" s="545">
        <f>SUMIFS('Faturamento NNE'!$I$2:$I$707,'Faturamento NNE'!$E$2:$E$707,'Infos Relatório'!$B$84,'Faturamento NNE'!$F$2:$F$707,'Infos Relatório'!$B107,'Faturamento NNE'!$AA$2:$AA$707,'Infos Relatório'!AY$1)</f>
        <v>0</v>
      </c>
      <c r="BE107" s="541">
        <f>COUNTIFS('Faturamento NNE'!$E$2:$E$707,'Infos Relatório'!$B$84,'Faturamento NNE'!$F$2:$F$707,'Infos Relatório'!$B107,'Faturamento NNE'!$AA$2:$AA$707,'Infos Relatório'!BE$1)</f>
        <v>0</v>
      </c>
      <c r="BF107" s="542">
        <f>SUMIFS('Faturamento NNE'!$H$2:$H$707,'Faturamento NNE'!$E$2:$E$707,'Infos Relatório'!$B$84,'Faturamento NNE'!$F$2:$F$707,'Infos Relatório'!$B107,'Faturamento NNE'!$AA$2:$AA$707,'Infos Relatório'!BE$1)</f>
        <v>0</v>
      </c>
      <c r="BG107" s="542">
        <f>SUMIFS('Faturamento NNE'!$K$2:$K$707,'Faturamento NNE'!$E$2:$E$707,'Infos Relatório'!$B$84,'Faturamento NNE'!$F$2:$F$707,'Infos Relatório'!$B107,'Faturamento NNE'!$AA$2:$AA$707,'Infos Relatório'!BE$1)</f>
        <v>0</v>
      </c>
      <c r="BH107" s="546">
        <f>SUMIFS('Faturamento NNE'!$P$2:$P$707,'Faturamento NNE'!$E$2:$E$707,'Infos Relatório'!$B$84,'Faturamento NNE'!$F$2:$F$707,'Infos Relatório'!$B107,'Faturamento NNE'!$AA$2:$AA$707,'Infos Relatório'!BE$1,'Faturamento NNE'!$U$2:$U$707,"Sim")+SUMIFS('Faturamento NNE'!$Q$2:$Q$707,'Faturamento NNE'!$E$2:$E$707,'Infos Relatório'!$B$84,'Faturamento NNE'!$F$2:$F$707,'Infos Relatório'!$B107,'Faturamento NNE'!$AA$2:$AA$707,'Infos Relatório'!BE$1,'Faturamento NNE'!$U$2:$U$707,"Sim")</f>
        <v>0</v>
      </c>
      <c r="BI107" s="227" t="e">
        <f t="shared" si="33"/>
        <v>#DIV/0!</v>
      </c>
      <c r="BJ107" s="545">
        <f>SUMIFS('Faturamento NNE'!$I$2:$I$707,'Faturamento NNE'!$E$2:$E$707,'Infos Relatório'!$B$84,'Faturamento NNE'!$F$2:$F$707,'Infos Relatório'!$B107,'Faturamento NNE'!$AA$2:$AA$707,'Infos Relatório'!BE$1)</f>
        <v>0</v>
      </c>
      <c r="BK107" s="541">
        <f>COUNTIFS('Faturamento NNE'!$E$2:$E$707,'Infos Relatório'!$B$84,'Faturamento NNE'!$F$2:$F$707,'Infos Relatório'!$B107,'Faturamento NNE'!$AA$2:$AA$707,'Infos Relatório'!BK$1)</f>
        <v>0</v>
      </c>
      <c r="BL107" s="542">
        <f>SUMIFS('Faturamento NNE'!$H$2:$H$707,'Faturamento NNE'!$E$2:$E$707,'Infos Relatório'!$B$84,'Faturamento NNE'!$F$2:$F$707,'Infos Relatório'!$B107,'Faturamento NNE'!$AA$2:$AA$707,'Infos Relatório'!BK$1)</f>
        <v>0</v>
      </c>
      <c r="BM107" s="542">
        <f>SUMIFS('Faturamento NNE'!$K$2:$K$707,'Faturamento NNE'!$E$2:$E$707,'Infos Relatório'!$B$84,'Faturamento NNE'!$F$2:$F$707,'Infos Relatório'!$B107,'Faturamento NNE'!$AA$2:$AA$707,'Infos Relatório'!BK$1)</f>
        <v>0</v>
      </c>
      <c r="BN107" s="546">
        <f>SUMIFS('Faturamento NNE'!$P$2:$P$707,'Faturamento NNE'!$E$2:$E$707,'Infos Relatório'!$B$84,'Faturamento NNE'!$F$2:$F$707,'Infos Relatório'!$B107,'Faturamento NNE'!$AA$2:$AA$707,'Infos Relatório'!BK$1,'Faturamento NNE'!$U$2:$U$707,"Sim")+SUMIFS('Faturamento NNE'!$Q$2:$Q$707,'Faturamento NNE'!$E$2:$E$707,'Infos Relatório'!$B$84,'Faturamento NNE'!$F$2:$F$707,'Infos Relatório'!$B107,'Faturamento NNE'!$AA$2:$AA$707,'Infos Relatório'!BK$1,'Faturamento NNE'!$U$2:$U$707,"Sim")</f>
        <v>0</v>
      </c>
      <c r="BO107" s="227" t="e">
        <f t="shared" si="34"/>
        <v>#DIV/0!</v>
      </c>
      <c r="BP107" s="545">
        <f>SUMIFS('Faturamento NNE'!$I$2:$I$707,'Faturamento NNE'!$E$2:$E$707,'Infos Relatório'!$B$84,'Faturamento NNE'!$F$2:$F$707,'Infos Relatório'!$B107,'Faturamento NNE'!$AA$2:$AA$707,'Infos Relatório'!BK$1)</f>
        <v>0</v>
      </c>
      <c r="BQ107" s="541">
        <f>COUNTIFS('Faturamento NNE'!$E$2:$E$707,'Infos Relatório'!$B$84,'Faturamento NNE'!$F$2:$F$707,'Infos Relatório'!$B107,'Faturamento NNE'!$AA$2:$AA$707,'Infos Relatório'!BQ$1)</f>
        <v>0</v>
      </c>
      <c r="BR107" s="542">
        <f>SUMIFS('Faturamento NNE'!$H$2:$H$707,'Faturamento NNE'!$E$2:$E$707,'Infos Relatório'!$B$84,'Faturamento NNE'!$F$2:$F$707,'Infos Relatório'!$B107,'Faturamento NNE'!$AA$2:$AA$707,'Infos Relatório'!BQ$1)</f>
        <v>0</v>
      </c>
      <c r="BS107" s="542">
        <f>SUMIFS('Faturamento NNE'!$K$2:$K$707,'Faturamento NNE'!$E$2:$E$707,'Infos Relatório'!$B$84,'Faturamento NNE'!$F$2:$F$707,'Infos Relatório'!$B107,'Faturamento NNE'!$AA$2:$AA$707,'Infos Relatório'!BQ$1)</f>
        <v>0</v>
      </c>
      <c r="BT107" s="546">
        <f>SUMIFS('Faturamento NNE'!$P$2:$P$707,'Faturamento NNE'!$E$2:$E$707,'Infos Relatório'!$B$84,'Faturamento NNE'!$F$2:$F$707,'Infos Relatório'!$B107,'Faturamento NNE'!$AA$2:$AA$707,'Infos Relatório'!BQ$1,'Faturamento NNE'!$U$2:$U$707,"Sim")+SUMIFS('Faturamento NNE'!$Q$2:$Q$707,'Faturamento NNE'!$E$2:$E$707,'Infos Relatório'!$B$84,'Faturamento NNE'!$F$2:$F$707,'Infos Relatório'!$B107,'Faturamento NNE'!$AA$2:$AA$707,'Infos Relatório'!BQ$1,'Faturamento NNE'!$U$2:$U$707,"Sim")</f>
        <v>0</v>
      </c>
      <c r="BU107" s="227" t="e">
        <f t="shared" si="35"/>
        <v>#DIV/0!</v>
      </c>
      <c r="BV107" s="545">
        <f>SUMIFS('Faturamento NNE'!$I$2:$I$707,'Faturamento NNE'!$E$2:$E$707,'Infos Relatório'!$B$84,'Faturamento NNE'!$F$2:$F$707,'Infos Relatório'!$B107,'Faturamento NNE'!$AA$2:$AA$707,'Infos Relatório'!BQ$1)</f>
        <v>0</v>
      </c>
    </row>
    <row r="108" spans="2:74">
      <c r="B108" s="217" t="s">
        <v>153</v>
      </c>
      <c r="C108" s="541">
        <f>COUNTIFS('Faturamento NNE'!$E$2:$E$707,'Infos Relatório'!$B$84,'Faturamento NNE'!$F$2:$F$707,'Infos Relatório'!$B108,'Faturamento NNE'!$AA$2:$AA$707,'Infos Relatório'!C$1)</f>
        <v>0</v>
      </c>
      <c r="D108" s="542">
        <f>SUMIFS('Faturamento NNE'!$H$2:$H$707,'Faturamento NNE'!$E$2:$E$707,'Infos Relatório'!$B$84,'Faturamento NNE'!$F$2:$F$707,'Infos Relatório'!$B108,'Faturamento NNE'!$AA$2:$AA$707,'Infos Relatório'!C$1)</f>
        <v>0</v>
      </c>
      <c r="E108" s="543">
        <f>SUMIFS('Faturamento NNE'!$K$2:$K$707,'Faturamento NNE'!$E$2:$E$707,'Infos Relatório'!$B$84,'Faturamento NNE'!$F$2:$F$707,'Infos Relatório'!$B108,'Faturamento NNE'!$AA$2:$AA$707,'Infos Relatório'!C$1)</f>
        <v>0</v>
      </c>
      <c r="F108" s="544">
        <f>SUMIFS('Faturamento NNE'!$P$2:$P$707,'Faturamento NNE'!$E$2:$E$707,'Infos Relatório'!$B$84,'Faturamento NNE'!$F$2:$F$707,'Infos Relatório'!$B108,'Faturamento NNE'!$AA$2:$AA$707,'Infos Relatório'!C$1,'Faturamento NNE'!$U$2:$U$707,"Sim")+SUMIFS('Faturamento NNE'!$Q$2:$Q$707,'Faturamento NNE'!$E$2:$E$707,'Infos Relatório'!$B$84,'Faturamento NNE'!$F$2:$F$707,'Infos Relatório'!$B108,'Faturamento NNE'!$AA$2:$AA$707,'Infos Relatório'!C$1,'Faturamento NNE'!$U$2:$U$707,"Sim")</f>
        <v>0</v>
      </c>
      <c r="G108" s="283" t="e">
        <f t="shared" si="24"/>
        <v>#DIV/0!</v>
      </c>
      <c r="H108" s="545">
        <f>SUMIFS('Faturamento NNE'!$I$2:$I$707,'Faturamento NNE'!$E$2:$E$707,'Infos Relatório'!$B$84,'Faturamento NNE'!$F$2:$F$707,'Infos Relatório'!$B108,'Faturamento NNE'!$AA$2:$AA$707,'Infos Relatório'!C$1)</f>
        <v>0</v>
      </c>
      <c r="I108" s="541">
        <f>COUNTIFS('Faturamento NNE'!$E$2:$E$707,'Infos Relatório'!$B$84,'Faturamento NNE'!$F$2:$F$707,'Infos Relatório'!$B108,'Faturamento NNE'!$AA$2:$AA$707,'Infos Relatório'!I$1)</f>
        <v>0</v>
      </c>
      <c r="J108" s="542">
        <f>SUMIFS('Faturamento NNE'!$H$2:$H$707,'Faturamento NNE'!$E$2:$E$707,'Infos Relatório'!$B$84,'Faturamento NNE'!$F$2:$F$707,'Infos Relatório'!$B108,'Faturamento NNE'!$AA$2:$AA$707,'Infos Relatório'!I$1)</f>
        <v>0</v>
      </c>
      <c r="K108" s="543">
        <f>SUMIFS('Faturamento NNE'!$K$2:$K$707,'Faturamento NNE'!$E$2:$E$707,'Infos Relatório'!$B$84,'Faturamento NNE'!$F$2:$F$707,'Infos Relatório'!$B108,'Faturamento NNE'!$AA$2:$AA$707,'Infos Relatório'!I$1)</f>
        <v>0</v>
      </c>
      <c r="L108" s="544">
        <f>SUMIFS('Faturamento NNE'!$P$2:$P$707,'Faturamento NNE'!$E$2:$E$707,'Infos Relatório'!$B$84,'Faturamento NNE'!$F$2:$F$707,'Infos Relatório'!$B108,'Faturamento NNE'!$AA$2:$AA$707,'Infos Relatório'!I$1,'Faturamento NNE'!$U$2:$U$707,"Sim")+SUMIFS('Faturamento NNE'!$Q$2:$Q$707,'Faturamento NNE'!$E$2:$E$707,'Infos Relatório'!$B$84,'Faturamento NNE'!$F$2:$F$707,'Infos Relatório'!$B108,'Faturamento NNE'!$AA$2:$AA$707,'Infos Relatório'!I$1,'Faturamento NNE'!$U$2:$U$707,"Sim")</f>
        <v>0</v>
      </c>
      <c r="M108" s="283" t="e">
        <f t="shared" si="25"/>
        <v>#DIV/0!</v>
      </c>
      <c r="N108" s="545">
        <f>SUMIFS('Faturamento NNE'!$I$2:$I$707,'Faturamento NNE'!$E$2:$E$707,'Infos Relatório'!$B$84,'Faturamento NNE'!$F$2:$F$707,'Infos Relatório'!$B108,'Faturamento NNE'!$AA$2:$AA$707,'Infos Relatório'!I$1)</f>
        <v>0</v>
      </c>
      <c r="O108" s="541">
        <f>COUNTIFS('Faturamento NNE'!$E$2:$E$707,'Infos Relatório'!$B$84,'Faturamento NNE'!$F$2:$F$707,'Infos Relatório'!$B108,'Faturamento NNE'!$AA$2:$AA$707,'Infos Relatório'!O$1)</f>
        <v>0</v>
      </c>
      <c r="P108" s="542">
        <f>SUMIFS('Faturamento NNE'!$H$2:$H$707,'Faturamento NNE'!$E$2:$E$707,'Infos Relatório'!$B$84,'Faturamento NNE'!$F$2:$F$707,'Infos Relatório'!$B108,'Faturamento NNE'!$AA$2:$AA$707,'Infos Relatório'!O$1)</f>
        <v>0</v>
      </c>
      <c r="Q108" s="542">
        <f>SUMIFS('Faturamento NNE'!$K$2:$K$707,'Faturamento NNE'!$E$2:$E$707,'Infos Relatório'!$B$84,'Faturamento NNE'!$F$2:$F$707,'Infos Relatório'!$B108,'Faturamento NNE'!$AA$2:$AA$707,'Infos Relatório'!O$1)</f>
        <v>0</v>
      </c>
      <c r="R108" s="546">
        <f>SUMIFS('Faturamento NNE'!$P$2:$P$707,'Faturamento NNE'!$E$2:$E$707,'Infos Relatório'!$B$84,'Faturamento NNE'!$F$2:$F$707,'Infos Relatório'!$B108,'Faturamento NNE'!$AA$2:$AA$707,'Infos Relatório'!O$1,'Faturamento NNE'!$U$2:$U$707,"Sim")+SUMIFS('Faturamento NNE'!$Q$2:$Q$707,'Faturamento NNE'!$E$2:$E$707,'Infos Relatório'!$B$84,'Faturamento NNE'!$F$2:$F$707,'Infos Relatório'!$B108,'Faturamento NNE'!$AA$2:$AA$707,'Infos Relatório'!O$1,'Faturamento NNE'!$U$2:$U$707,"Sim")</f>
        <v>0</v>
      </c>
      <c r="S108" s="227" t="e">
        <f t="shared" si="26"/>
        <v>#DIV/0!</v>
      </c>
      <c r="T108" s="545">
        <f>SUMIFS('Faturamento NNE'!$I$2:$I$707,'Faturamento NNE'!$E$2:$E$707,'Infos Relatório'!$B$84,'Faturamento NNE'!$F$2:$F$707,'Infos Relatório'!$B108,'Faturamento NNE'!$AA$2:$AA$707,'Infos Relatório'!O$1)</f>
        <v>0</v>
      </c>
      <c r="U108" s="541">
        <f>COUNTIFS('Faturamento NNE'!$E$2:$E$707,'Infos Relatório'!$B$84,'Faturamento NNE'!$F$2:$F$707,'Infos Relatório'!$B108,'Faturamento NNE'!$AA$2:$AA$707,'Infos Relatório'!U$1)</f>
        <v>0</v>
      </c>
      <c r="V108" s="542">
        <f>SUMIFS('Faturamento NNE'!$H$2:$H$707,'Faturamento NNE'!$E$2:$E$707,'Infos Relatório'!$B$84,'Faturamento NNE'!$F$2:$F$707,'Infos Relatório'!$B108,'Faturamento NNE'!$AA$2:$AA$707,'Infos Relatório'!U$1)</f>
        <v>0</v>
      </c>
      <c r="W108" s="542">
        <f>SUMIFS('Faturamento NNE'!$K$2:$K$707,'Faturamento NNE'!$E$2:$E$707,'Infos Relatório'!$B$84,'Faturamento NNE'!$F$2:$F$707,'Infos Relatório'!$B108,'Faturamento NNE'!$AA$2:$AA$707,'Infos Relatório'!U$1)</f>
        <v>0</v>
      </c>
      <c r="X108" s="546">
        <f>SUMIFS('Faturamento NNE'!$P$2:$P$707,'Faturamento NNE'!$E$2:$E$707,'Infos Relatório'!$B$84,'Faturamento NNE'!$F$2:$F$707,'Infos Relatório'!$B108,'Faturamento NNE'!$AA$2:$AA$707,'Infos Relatório'!U$1,'Faturamento NNE'!$U$2:$U$707,"Sim")+SUMIFS('Faturamento NNE'!$Q$2:$Q$707,'Faturamento NNE'!$E$2:$E$707,'Infos Relatório'!$B$84,'Faturamento NNE'!$F$2:$F$707,'Infos Relatório'!$B108,'Faturamento NNE'!$AA$2:$AA$707,'Infos Relatório'!U$1,'Faturamento NNE'!$U$2:$U$707,"Sim")</f>
        <v>0</v>
      </c>
      <c r="Y108" s="227" t="e">
        <f t="shared" si="27"/>
        <v>#DIV/0!</v>
      </c>
      <c r="Z108" s="545">
        <f>SUMIFS('Faturamento NNE'!$I$2:$I$707,'Faturamento NNE'!$E$2:$E$707,'Infos Relatório'!$B$84,'Faturamento NNE'!$F$2:$F$707,'Infos Relatório'!$B108,'Faturamento NNE'!$AA$2:$AA$707,'Infos Relatório'!U$1)</f>
        <v>0</v>
      </c>
      <c r="AA108" s="541">
        <f>COUNTIFS('Faturamento NNE'!$E$2:$E$707,'Infos Relatório'!$B$84,'Faturamento NNE'!$F$2:$F$707,'Infos Relatório'!$B108,'Faturamento NNE'!$AA$2:$AA$707,'Infos Relatório'!AA$1)</f>
        <v>0</v>
      </c>
      <c r="AB108" s="542">
        <f>SUMIFS('Faturamento NNE'!$H$2:$H$707,'Faturamento NNE'!$E$2:$E$707,'Infos Relatório'!$B$84,'Faturamento NNE'!$F$2:$F$707,'Infos Relatório'!$B108,'Faturamento NNE'!$AA$2:$AA$707,'Infos Relatório'!AA$1)</f>
        <v>0</v>
      </c>
      <c r="AC108" s="542">
        <f>SUMIFS('Faturamento NNE'!$K$2:$K$707,'Faturamento NNE'!$E$2:$E$707,'Infos Relatório'!$B$84,'Faturamento NNE'!$F$2:$F$707,'Infos Relatório'!$B108,'Faturamento NNE'!$AA$2:$AA$707,'Infos Relatório'!AA$1)</f>
        <v>0</v>
      </c>
      <c r="AD108" s="546">
        <f>SUMIFS('Faturamento NNE'!$P$2:$P$707,'Faturamento NNE'!$E$2:$E$707,'Infos Relatório'!$B$84,'Faturamento NNE'!$F$2:$F$707,'Infos Relatório'!$B108,'Faturamento NNE'!$AA$2:$AA$707,'Infos Relatório'!AA$1,'Faturamento NNE'!$U$2:$U$707,"Sim")+SUMIFS('Faturamento NNE'!$Q$2:$Q$707,'Faturamento NNE'!$E$2:$E$707,'Infos Relatório'!$B$84,'Faturamento NNE'!$F$2:$F$707,'Infos Relatório'!$B108,'Faturamento NNE'!$AA$2:$AA$707,'Infos Relatório'!AA$1,'Faturamento NNE'!$U$2:$U$707,"Sim")</f>
        <v>0</v>
      </c>
      <c r="AE108" s="227" t="e">
        <f t="shared" si="28"/>
        <v>#DIV/0!</v>
      </c>
      <c r="AF108" s="545">
        <f>SUMIFS('Faturamento NNE'!$I$2:$I$707,'Faturamento NNE'!$E$2:$E$707,'Infos Relatório'!$B$84,'Faturamento NNE'!$F$2:$F$707,'Infos Relatório'!$B108,'Faturamento NNE'!$AA$2:$AA$707,'Infos Relatório'!AA$1)</f>
        <v>0</v>
      </c>
      <c r="AG108" s="541">
        <f>COUNTIFS('Faturamento NNE'!$E$2:$E$707,'Infos Relatório'!$B$84,'Faturamento NNE'!$F$2:$F$707,'Infos Relatório'!$B108,'Faturamento NNE'!$AA$2:$AA$707,'Infos Relatório'!AG$1)</f>
        <v>0</v>
      </c>
      <c r="AH108" s="542">
        <f>SUMIFS('Faturamento NNE'!$H$2:$H$707,'Faturamento NNE'!$E$2:$E$707,'Infos Relatório'!$B$84,'Faturamento NNE'!$F$2:$F$707,'Infos Relatório'!$B108,'Faturamento NNE'!$AA$2:$AA$707,'Infos Relatório'!AG$1)</f>
        <v>0</v>
      </c>
      <c r="AI108" s="542">
        <f>SUMIFS('Faturamento NNE'!$K$2:$K$707,'Faturamento NNE'!$E$2:$E$707,'Infos Relatório'!$B$84,'Faturamento NNE'!$F$2:$F$707,'Infos Relatório'!$B108,'Faturamento NNE'!$AA$2:$AA$707,'Infos Relatório'!AG$1)</f>
        <v>0</v>
      </c>
      <c r="AJ108" s="546">
        <f>SUMIFS('Faturamento NNE'!$P$2:$P$707,'Faturamento NNE'!$E$2:$E$707,'Infos Relatório'!$B$84,'Faturamento NNE'!$F$2:$F$707,'Infos Relatório'!$B108,'Faturamento NNE'!$AA$2:$AA$707,'Infos Relatório'!AG$1,'Faturamento NNE'!$U$2:$U$707,"Sim")+SUMIFS('Faturamento NNE'!$Q$2:$Q$707,'Faturamento NNE'!$E$2:$E$707,'Infos Relatório'!$B$84,'Faturamento NNE'!$F$2:$F$707,'Infos Relatório'!$B108,'Faturamento NNE'!$AA$2:$AA$707,'Infos Relatório'!AG$1,'Faturamento NNE'!$U$2:$U$707,"Sim")</f>
        <v>0</v>
      </c>
      <c r="AK108" s="227" t="e">
        <f t="shared" si="29"/>
        <v>#DIV/0!</v>
      </c>
      <c r="AL108" s="545">
        <f>SUMIFS('Faturamento NNE'!$I$2:$I$707,'Faturamento NNE'!$E$2:$E$707,'Infos Relatório'!$B$84,'Faturamento NNE'!$F$2:$F$707,'Infos Relatório'!$B108,'Faturamento NNE'!$AA$2:$AA$707,'Infos Relatório'!AG$1)</f>
        <v>0</v>
      </c>
      <c r="AM108" s="541">
        <f>COUNTIFS('Faturamento NNE'!$E$2:$E$707,'Infos Relatório'!$B$84,'Faturamento NNE'!$F$2:$F$707,'Infos Relatório'!$B108,'Faturamento NNE'!$AA$2:$AA$707,'Infos Relatório'!AM$1)</f>
        <v>0</v>
      </c>
      <c r="AN108" s="542">
        <f>SUMIFS('Faturamento NNE'!$H$2:$H$707,'Faturamento NNE'!$E$2:$E$707,'Infos Relatório'!$B$84,'Faturamento NNE'!$F$2:$F$707,'Infos Relatório'!$B108,'Faturamento NNE'!$AA$2:$AA$707,'Infos Relatório'!AM$1)</f>
        <v>0</v>
      </c>
      <c r="AO108" s="542">
        <f>SUMIFS('Faturamento NNE'!$K$2:$K$707,'Faturamento NNE'!$E$2:$E$707,'Infos Relatório'!$B$84,'Faturamento NNE'!$F$2:$F$707,'Infos Relatório'!$B108,'Faturamento NNE'!$AA$2:$AA$707,'Infos Relatório'!AM$1)</f>
        <v>0</v>
      </c>
      <c r="AP108" s="546">
        <f>SUMIFS('Faturamento NNE'!$P$2:$P$707,'Faturamento NNE'!$E$2:$E$707,'Infos Relatório'!$B$84,'Faturamento NNE'!$F$2:$F$707,'Infos Relatório'!$B108,'Faturamento NNE'!$AA$2:$AA$707,'Infos Relatório'!AM$1,'Faturamento NNE'!$U$2:$U$707,"Sim")+SUMIFS('Faturamento NNE'!$Q$2:$Q$707,'Faturamento NNE'!$E$2:$E$707,'Infos Relatório'!$B$84,'Faturamento NNE'!$F$2:$F$707,'Infos Relatório'!$B108,'Faturamento NNE'!$AA$2:$AA$707,'Infos Relatório'!AM$1,'Faturamento NNE'!$U$2:$U$707,"Sim")</f>
        <v>0</v>
      </c>
      <c r="AQ108" s="227" t="e">
        <f t="shared" si="30"/>
        <v>#DIV/0!</v>
      </c>
      <c r="AR108" s="545">
        <f>SUMIFS('Faturamento NNE'!$I$2:$I$707,'Faturamento NNE'!$E$2:$E$707,'Infos Relatório'!$B$84,'Faturamento NNE'!$F$2:$F$707,'Infos Relatório'!$B108,'Faturamento NNE'!$AA$2:$AA$707,'Infos Relatório'!AM$1)</f>
        <v>0</v>
      </c>
      <c r="AS108" s="541">
        <f>COUNTIFS('Faturamento NNE'!$E$2:$E$707,'Infos Relatório'!$B$84,'Faturamento NNE'!$F$2:$F$707,'Infos Relatório'!$B108,'Faturamento NNE'!$AA$2:$AA$707,'Infos Relatório'!AS$1)</f>
        <v>0</v>
      </c>
      <c r="AT108" s="542">
        <f>SUMIFS('Faturamento NNE'!$H$2:$H$707,'Faturamento NNE'!$E$2:$E$707,'Infos Relatório'!$B$84,'Faturamento NNE'!$F$2:$F$707,'Infos Relatório'!$B108,'Faturamento NNE'!$AA$2:$AA$707,'Infos Relatório'!AS$1)</f>
        <v>0</v>
      </c>
      <c r="AU108" s="542">
        <f>SUMIFS('Faturamento NNE'!$K$2:$K$707,'Faturamento NNE'!$E$2:$E$707,'Infos Relatório'!$B$84,'Faturamento NNE'!$F$2:$F$707,'Infos Relatório'!$B108,'Faturamento NNE'!$AA$2:$AA$707,'Infos Relatório'!AS$1)</f>
        <v>0</v>
      </c>
      <c r="AV108" s="546">
        <f>SUMIFS('Faturamento NNE'!$P$2:$P$707,'Faturamento NNE'!$E$2:$E$707,'Infos Relatório'!$B$84,'Faturamento NNE'!$F$2:$F$707,'Infos Relatório'!$B108,'Faturamento NNE'!$AA$2:$AA$707,'Infos Relatório'!AS$1,'Faturamento NNE'!$U$2:$U$707,"Sim")+SUMIFS('Faturamento NNE'!$Q$2:$Q$707,'Faturamento NNE'!$E$2:$E$707,'Infos Relatório'!$B$84,'Faturamento NNE'!$F$2:$F$707,'Infos Relatório'!$B108,'Faturamento NNE'!$AA$2:$AA$707,'Infos Relatório'!AS$1,'Faturamento NNE'!$U$2:$U$707,"Sim")</f>
        <v>0</v>
      </c>
      <c r="AW108" s="227" t="e">
        <f t="shared" si="31"/>
        <v>#DIV/0!</v>
      </c>
      <c r="AX108" s="545">
        <f>SUMIFS('Faturamento NNE'!$I$2:$I$707,'Faturamento NNE'!$E$2:$E$707,'Infos Relatório'!$B$84,'Faturamento NNE'!$F$2:$F$707,'Infos Relatório'!$B108,'Faturamento NNE'!$AA$2:$AA$707,'Infos Relatório'!AS$1)</f>
        <v>0</v>
      </c>
      <c r="AY108" s="541">
        <f>COUNTIFS('Faturamento NNE'!$E$2:$E$707,'Infos Relatório'!$B$84,'Faturamento NNE'!$F$2:$F$707,'Infos Relatório'!$B108,'Faturamento NNE'!$AA$2:$AA$707,'Infos Relatório'!AY$1)</f>
        <v>0</v>
      </c>
      <c r="AZ108" s="542">
        <f>SUMIFS('Faturamento NNE'!$H$2:$H$707,'Faturamento NNE'!$E$2:$E$707,'Infos Relatório'!$B$84,'Faturamento NNE'!$F$2:$F$707,'Infos Relatório'!$B108,'Faturamento NNE'!$AA$2:$AA$707,'Infos Relatório'!AY$1)</f>
        <v>0</v>
      </c>
      <c r="BA108" s="542">
        <f>SUMIFS('Faturamento NNE'!$K$2:$K$707,'Faturamento NNE'!$E$2:$E$707,'Infos Relatório'!$B$84,'Faturamento NNE'!$F$2:$F$707,'Infos Relatório'!$B108,'Faturamento NNE'!$AA$2:$AA$707,'Infos Relatório'!AY$1)</f>
        <v>0</v>
      </c>
      <c r="BB108" s="546">
        <f>SUMIFS('Faturamento NNE'!$P$2:$P$707,'Faturamento NNE'!$E$2:$E$707,'Infos Relatório'!$B$84,'Faturamento NNE'!$F$2:$F$707,'Infos Relatório'!$B108,'Faturamento NNE'!$AA$2:$AA$707,'Infos Relatório'!AY$1,'Faturamento NNE'!$U$2:$U$707,"Sim")+SUMIFS('Faturamento NNE'!$Q$2:$Q$707,'Faturamento NNE'!$E$2:$E$707,'Infos Relatório'!$B$84,'Faturamento NNE'!$F$2:$F$707,'Infos Relatório'!$B108,'Faturamento NNE'!$AA$2:$AA$707,'Infos Relatório'!AY$1,'Faturamento NNE'!$U$2:$U$707,"Sim")</f>
        <v>0</v>
      </c>
      <c r="BC108" s="227" t="e">
        <f t="shared" si="32"/>
        <v>#DIV/0!</v>
      </c>
      <c r="BD108" s="545">
        <f>SUMIFS('Faturamento NNE'!$I$2:$I$707,'Faturamento NNE'!$E$2:$E$707,'Infos Relatório'!$B$84,'Faturamento NNE'!$F$2:$F$707,'Infos Relatório'!$B108,'Faturamento NNE'!$AA$2:$AA$707,'Infos Relatório'!AY$1)</f>
        <v>0</v>
      </c>
      <c r="BE108" s="541">
        <f>COUNTIFS('Faturamento NNE'!$E$2:$E$707,'Infos Relatório'!$B$84,'Faturamento NNE'!$F$2:$F$707,'Infos Relatório'!$B108,'Faturamento NNE'!$AA$2:$AA$707,'Infos Relatório'!BE$1)</f>
        <v>0</v>
      </c>
      <c r="BF108" s="542">
        <f>SUMIFS('Faturamento NNE'!$H$2:$H$707,'Faturamento NNE'!$E$2:$E$707,'Infos Relatório'!$B$84,'Faturamento NNE'!$F$2:$F$707,'Infos Relatório'!$B108,'Faturamento NNE'!$AA$2:$AA$707,'Infos Relatório'!BE$1)</f>
        <v>0</v>
      </c>
      <c r="BG108" s="542">
        <f>SUMIFS('Faturamento NNE'!$K$2:$K$707,'Faturamento NNE'!$E$2:$E$707,'Infos Relatório'!$B$84,'Faturamento NNE'!$F$2:$F$707,'Infos Relatório'!$B108,'Faturamento NNE'!$AA$2:$AA$707,'Infos Relatório'!BE$1)</f>
        <v>0</v>
      </c>
      <c r="BH108" s="546">
        <f>SUMIFS('Faturamento NNE'!$P$2:$P$707,'Faturamento NNE'!$E$2:$E$707,'Infos Relatório'!$B$84,'Faturamento NNE'!$F$2:$F$707,'Infos Relatório'!$B108,'Faturamento NNE'!$AA$2:$AA$707,'Infos Relatório'!BE$1,'Faturamento NNE'!$U$2:$U$707,"Sim")+SUMIFS('Faturamento NNE'!$Q$2:$Q$707,'Faturamento NNE'!$E$2:$E$707,'Infos Relatório'!$B$84,'Faturamento NNE'!$F$2:$F$707,'Infos Relatório'!$B108,'Faturamento NNE'!$AA$2:$AA$707,'Infos Relatório'!BE$1,'Faturamento NNE'!$U$2:$U$707,"Sim")</f>
        <v>0</v>
      </c>
      <c r="BI108" s="227" t="e">
        <f t="shared" si="33"/>
        <v>#DIV/0!</v>
      </c>
      <c r="BJ108" s="545">
        <f>SUMIFS('Faturamento NNE'!$I$2:$I$707,'Faturamento NNE'!$E$2:$E$707,'Infos Relatório'!$B$84,'Faturamento NNE'!$F$2:$F$707,'Infos Relatório'!$B108,'Faturamento NNE'!$AA$2:$AA$707,'Infos Relatório'!BE$1)</f>
        <v>0</v>
      </c>
      <c r="BK108" s="541">
        <f>COUNTIFS('Faturamento NNE'!$E$2:$E$707,'Infos Relatório'!$B$84,'Faturamento NNE'!$F$2:$F$707,'Infos Relatório'!$B108,'Faturamento NNE'!$AA$2:$AA$707,'Infos Relatório'!BK$1)</f>
        <v>0</v>
      </c>
      <c r="BL108" s="542">
        <f>SUMIFS('Faturamento NNE'!$H$2:$H$707,'Faturamento NNE'!$E$2:$E$707,'Infos Relatório'!$B$84,'Faturamento NNE'!$F$2:$F$707,'Infos Relatório'!$B108,'Faturamento NNE'!$AA$2:$AA$707,'Infos Relatório'!BK$1)</f>
        <v>0</v>
      </c>
      <c r="BM108" s="542">
        <f>SUMIFS('Faturamento NNE'!$K$2:$K$707,'Faturamento NNE'!$E$2:$E$707,'Infos Relatório'!$B$84,'Faturamento NNE'!$F$2:$F$707,'Infos Relatório'!$B108,'Faturamento NNE'!$AA$2:$AA$707,'Infos Relatório'!BK$1)</f>
        <v>0</v>
      </c>
      <c r="BN108" s="546">
        <f>SUMIFS('Faturamento NNE'!$P$2:$P$707,'Faturamento NNE'!$E$2:$E$707,'Infos Relatório'!$B$84,'Faturamento NNE'!$F$2:$F$707,'Infos Relatório'!$B108,'Faturamento NNE'!$AA$2:$AA$707,'Infos Relatório'!BK$1,'Faturamento NNE'!$U$2:$U$707,"Sim")+SUMIFS('Faturamento NNE'!$Q$2:$Q$707,'Faturamento NNE'!$E$2:$E$707,'Infos Relatório'!$B$84,'Faturamento NNE'!$F$2:$F$707,'Infos Relatório'!$B108,'Faturamento NNE'!$AA$2:$AA$707,'Infos Relatório'!BK$1,'Faturamento NNE'!$U$2:$U$707,"Sim")</f>
        <v>0</v>
      </c>
      <c r="BO108" s="227" t="e">
        <f t="shared" si="34"/>
        <v>#DIV/0!</v>
      </c>
      <c r="BP108" s="545">
        <f>SUMIFS('Faturamento NNE'!$I$2:$I$707,'Faturamento NNE'!$E$2:$E$707,'Infos Relatório'!$B$84,'Faturamento NNE'!$F$2:$F$707,'Infos Relatório'!$B108,'Faturamento NNE'!$AA$2:$AA$707,'Infos Relatório'!BK$1)</f>
        <v>0</v>
      </c>
      <c r="BQ108" s="541">
        <f>COUNTIFS('Faturamento NNE'!$E$2:$E$707,'Infos Relatório'!$B$84,'Faturamento NNE'!$F$2:$F$707,'Infos Relatório'!$B108,'Faturamento NNE'!$AA$2:$AA$707,'Infos Relatório'!BQ$1)</f>
        <v>0</v>
      </c>
      <c r="BR108" s="542">
        <f>SUMIFS('Faturamento NNE'!$H$2:$H$707,'Faturamento NNE'!$E$2:$E$707,'Infos Relatório'!$B$84,'Faturamento NNE'!$F$2:$F$707,'Infos Relatório'!$B108,'Faturamento NNE'!$AA$2:$AA$707,'Infos Relatório'!BQ$1)</f>
        <v>0</v>
      </c>
      <c r="BS108" s="542">
        <f>SUMIFS('Faturamento NNE'!$K$2:$K$707,'Faturamento NNE'!$E$2:$E$707,'Infos Relatório'!$B$84,'Faturamento NNE'!$F$2:$F$707,'Infos Relatório'!$B108,'Faturamento NNE'!$AA$2:$AA$707,'Infos Relatório'!BQ$1)</f>
        <v>0</v>
      </c>
      <c r="BT108" s="546">
        <f>SUMIFS('Faturamento NNE'!$P$2:$P$707,'Faturamento NNE'!$E$2:$E$707,'Infos Relatório'!$B$84,'Faturamento NNE'!$F$2:$F$707,'Infos Relatório'!$B108,'Faturamento NNE'!$AA$2:$AA$707,'Infos Relatório'!BQ$1,'Faturamento NNE'!$U$2:$U$707,"Sim")+SUMIFS('Faturamento NNE'!$Q$2:$Q$707,'Faturamento NNE'!$E$2:$E$707,'Infos Relatório'!$B$84,'Faturamento NNE'!$F$2:$F$707,'Infos Relatório'!$B108,'Faturamento NNE'!$AA$2:$AA$707,'Infos Relatório'!BQ$1,'Faturamento NNE'!$U$2:$U$707,"Sim")</f>
        <v>0</v>
      </c>
      <c r="BU108" s="227" t="e">
        <f t="shared" si="35"/>
        <v>#DIV/0!</v>
      </c>
      <c r="BV108" s="545">
        <f>SUMIFS('Faturamento NNE'!$I$2:$I$707,'Faturamento NNE'!$E$2:$E$707,'Infos Relatório'!$B$84,'Faturamento NNE'!$F$2:$F$707,'Infos Relatório'!$B108,'Faturamento NNE'!$AA$2:$AA$707,'Infos Relatório'!BQ$1)</f>
        <v>0</v>
      </c>
    </row>
    <row r="109" spans="2:74">
      <c r="B109" s="217" t="s">
        <v>154</v>
      </c>
      <c r="C109" s="541">
        <f>COUNTIFS('Faturamento NNE'!$E$2:$E$707,'Infos Relatório'!$B$84,'Faturamento NNE'!$F$2:$F$707,'Infos Relatório'!$B109,'Faturamento NNE'!$AA$2:$AA$707,'Infos Relatório'!C$1)</f>
        <v>0</v>
      </c>
      <c r="D109" s="542">
        <f>SUMIFS('Faturamento NNE'!$H$2:$H$707,'Faturamento NNE'!$E$2:$E$707,'Infos Relatório'!$B$84,'Faturamento NNE'!$F$2:$F$707,'Infos Relatório'!$B109,'Faturamento NNE'!$AA$2:$AA$707,'Infos Relatório'!C$1)</f>
        <v>0</v>
      </c>
      <c r="E109" s="543">
        <f>SUMIFS('Faturamento NNE'!$K$2:$K$707,'Faturamento NNE'!$E$2:$E$707,'Infos Relatório'!$B$84,'Faturamento NNE'!$F$2:$F$707,'Infos Relatório'!$B109,'Faturamento NNE'!$AA$2:$AA$707,'Infos Relatório'!C$1)</f>
        <v>0</v>
      </c>
      <c r="F109" s="544">
        <f>SUMIFS('Faturamento NNE'!$P$2:$P$707,'Faturamento NNE'!$E$2:$E$707,'Infos Relatório'!$B$84,'Faturamento NNE'!$F$2:$F$707,'Infos Relatório'!$B109,'Faturamento NNE'!$AA$2:$AA$707,'Infos Relatório'!C$1,'Faturamento NNE'!$U$2:$U$707,"Sim")+SUMIFS('Faturamento NNE'!$Q$2:$Q$707,'Faturamento NNE'!$E$2:$E$707,'Infos Relatório'!$B$84,'Faturamento NNE'!$F$2:$F$707,'Infos Relatório'!$B109,'Faturamento NNE'!$AA$2:$AA$707,'Infos Relatório'!C$1,'Faturamento NNE'!$U$2:$U$707,"Sim")</f>
        <v>0</v>
      </c>
      <c r="G109" s="283" t="e">
        <f t="shared" si="24"/>
        <v>#DIV/0!</v>
      </c>
      <c r="H109" s="545">
        <f>SUMIFS('Faturamento NNE'!$I$2:$I$707,'Faturamento NNE'!$E$2:$E$707,'Infos Relatório'!$B$84,'Faturamento NNE'!$F$2:$F$707,'Infos Relatório'!$B109,'Faturamento NNE'!$AA$2:$AA$707,'Infos Relatório'!C$1)</f>
        <v>0</v>
      </c>
      <c r="I109" s="541">
        <f>COUNTIFS('Faturamento NNE'!$E$2:$E$707,'Infos Relatório'!$B$84,'Faturamento NNE'!$F$2:$F$707,'Infos Relatório'!$B109,'Faturamento NNE'!$AA$2:$AA$707,'Infos Relatório'!I$1)</f>
        <v>0</v>
      </c>
      <c r="J109" s="542">
        <f>SUMIFS('Faturamento NNE'!$H$2:$H$707,'Faturamento NNE'!$E$2:$E$707,'Infos Relatório'!$B$84,'Faturamento NNE'!$F$2:$F$707,'Infos Relatório'!$B109,'Faturamento NNE'!$AA$2:$AA$707,'Infos Relatório'!I$1)</f>
        <v>0</v>
      </c>
      <c r="K109" s="543">
        <f>SUMIFS('Faturamento NNE'!$K$2:$K$707,'Faturamento NNE'!$E$2:$E$707,'Infos Relatório'!$B$84,'Faturamento NNE'!$F$2:$F$707,'Infos Relatório'!$B109,'Faturamento NNE'!$AA$2:$AA$707,'Infos Relatório'!I$1)</f>
        <v>0</v>
      </c>
      <c r="L109" s="544">
        <f>SUMIFS('Faturamento NNE'!$P$2:$P$707,'Faturamento NNE'!$E$2:$E$707,'Infos Relatório'!$B$84,'Faturamento NNE'!$F$2:$F$707,'Infos Relatório'!$B109,'Faturamento NNE'!$AA$2:$AA$707,'Infos Relatório'!I$1,'Faturamento NNE'!$U$2:$U$707,"Sim")+SUMIFS('Faturamento NNE'!$Q$2:$Q$707,'Faturamento NNE'!$E$2:$E$707,'Infos Relatório'!$B$84,'Faturamento NNE'!$F$2:$F$707,'Infos Relatório'!$B109,'Faturamento NNE'!$AA$2:$AA$707,'Infos Relatório'!I$1,'Faturamento NNE'!$U$2:$U$707,"Sim")</f>
        <v>0</v>
      </c>
      <c r="M109" s="283" t="e">
        <f t="shared" si="25"/>
        <v>#DIV/0!</v>
      </c>
      <c r="N109" s="545">
        <f>SUMIFS('Faturamento NNE'!$I$2:$I$707,'Faturamento NNE'!$E$2:$E$707,'Infos Relatório'!$B$84,'Faturamento NNE'!$F$2:$F$707,'Infos Relatório'!$B109,'Faturamento NNE'!$AA$2:$AA$707,'Infos Relatório'!I$1)</f>
        <v>0</v>
      </c>
      <c r="O109" s="541">
        <f>COUNTIFS('Faturamento NNE'!$E$2:$E$707,'Infos Relatório'!$B$84,'Faturamento NNE'!$F$2:$F$707,'Infos Relatório'!$B109,'Faturamento NNE'!$AA$2:$AA$707,'Infos Relatório'!O$1)</f>
        <v>0</v>
      </c>
      <c r="P109" s="542">
        <f>SUMIFS('Faturamento NNE'!$H$2:$H$707,'Faturamento NNE'!$E$2:$E$707,'Infos Relatório'!$B$84,'Faturamento NNE'!$F$2:$F$707,'Infos Relatório'!$B109,'Faturamento NNE'!$AA$2:$AA$707,'Infos Relatório'!O$1)</f>
        <v>0</v>
      </c>
      <c r="Q109" s="542">
        <f>SUMIFS('Faturamento NNE'!$K$2:$K$707,'Faturamento NNE'!$E$2:$E$707,'Infos Relatório'!$B$84,'Faturamento NNE'!$F$2:$F$707,'Infos Relatório'!$B109,'Faturamento NNE'!$AA$2:$AA$707,'Infos Relatório'!O$1)</f>
        <v>0</v>
      </c>
      <c r="R109" s="546">
        <f>SUMIFS('Faturamento NNE'!$P$2:$P$707,'Faturamento NNE'!$E$2:$E$707,'Infos Relatório'!$B$84,'Faturamento NNE'!$F$2:$F$707,'Infos Relatório'!$B109,'Faturamento NNE'!$AA$2:$AA$707,'Infos Relatório'!O$1,'Faturamento NNE'!$U$2:$U$707,"Sim")+SUMIFS('Faturamento NNE'!$Q$2:$Q$707,'Faturamento NNE'!$E$2:$E$707,'Infos Relatório'!$B$84,'Faturamento NNE'!$F$2:$F$707,'Infos Relatório'!$B109,'Faturamento NNE'!$AA$2:$AA$707,'Infos Relatório'!O$1,'Faturamento NNE'!$U$2:$U$707,"Sim")</f>
        <v>0</v>
      </c>
      <c r="S109" s="227" t="e">
        <f t="shared" si="26"/>
        <v>#DIV/0!</v>
      </c>
      <c r="T109" s="545">
        <f>SUMIFS('Faturamento NNE'!$I$2:$I$707,'Faturamento NNE'!$E$2:$E$707,'Infos Relatório'!$B$84,'Faturamento NNE'!$F$2:$F$707,'Infos Relatório'!$B109,'Faturamento NNE'!$AA$2:$AA$707,'Infos Relatório'!O$1)</f>
        <v>0</v>
      </c>
      <c r="U109" s="541">
        <f>COUNTIFS('Faturamento NNE'!$E$2:$E$707,'Infos Relatório'!$B$84,'Faturamento NNE'!$F$2:$F$707,'Infos Relatório'!$B109,'Faturamento NNE'!$AA$2:$AA$707,'Infos Relatório'!U$1)</f>
        <v>0</v>
      </c>
      <c r="V109" s="542">
        <f>SUMIFS('Faturamento NNE'!$H$2:$H$707,'Faturamento NNE'!$E$2:$E$707,'Infos Relatório'!$B$84,'Faturamento NNE'!$F$2:$F$707,'Infos Relatório'!$B109,'Faturamento NNE'!$AA$2:$AA$707,'Infos Relatório'!U$1)</f>
        <v>0</v>
      </c>
      <c r="W109" s="542">
        <f>SUMIFS('Faturamento NNE'!$K$2:$K$707,'Faturamento NNE'!$E$2:$E$707,'Infos Relatório'!$B$84,'Faturamento NNE'!$F$2:$F$707,'Infos Relatório'!$B109,'Faturamento NNE'!$AA$2:$AA$707,'Infos Relatório'!U$1)</f>
        <v>0</v>
      </c>
      <c r="X109" s="546">
        <f>SUMIFS('Faturamento NNE'!$P$2:$P$707,'Faturamento NNE'!$E$2:$E$707,'Infos Relatório'!$B$84,'Faturamento NNE'!$F$2:$F$707,'Infos Relatório'!$B109,'Faturamento NNE'!$AA$2:$AA$707,'Infos Relatório'!U$1,'Faturamento NNE'!$U$2:$U$707,"Sim")+SUMIFS('Faturamento NNE'!$Q$2:$Q$707,'Faturamento NNE'!$E$2:$E$707,'Infos Relatório'!$B$84,'Faturamento NNE'!$F$2:$F$707,'Infos Relatório'!$B109,'Faturamento NNE'!$AA$2:$AA$707,'Infos Relatório'!U$1,'Faturamento NNE'!$U$2:$U$707,"Sim")</f>
        <v>0</v>
      </c>
      <c r="Y109" s="227" t="e">
        <f t="shared" si="27"/>
        <v>#DIV/0!</v>
      </c>
      <c r="Z109" s="545">
        <f>SUMIFS('Faturamento NNE'!$I$2:$I$707,'Faturamento NNE'!$E$2:$E$707,'Infos Relatório'!$B$84,'Faturamento NNE'!$F$2:$F$707,'Infos Relatório'!$B109,'Faturamento NNE'!$AA$2:$AA$707,'Infos Relatório'!U$1)</f>
        <v>0</v>
      </c>
      <c r="AA109" s="541">
        <f>COUNTIFS('Faturamento NNE'!$E$2:$E$707,'Infos Relatório'!$B$84,'Faturamento NNE'!$F$2:$F$707,'Infos Relatório'!$B109,'Faturamento NNE'!$AA$2:$AA$707,'Infos Relatório'!AA$1)</f>
        <v>0</v>
      </c>
      <c r="AB109" s="542">
        <f>SUMIFS('Faturamento NNE'!$H$2:$H$707,'Faturamento NNE'!$E$2:$E$707,'Infos Relatório'!$B$84,'Faturamento NNE'!$F$2:$F$707,'Infos Relatório'!$B109,'Faturamento NNE'!$AA$2:$AA$707,'Infos Relatório'!AA$1)</f>
        <v>0</v>
      </c>
      <c r="AC109" s="542">
        <f>SUMIFS('Faturamento NNE'!$K$2:$K$707,'Faturamento NNE'!$E$2:$E$707,'Infos Relatório'!$B$84,'Faturamento NNE'!$F$2:$F$707,'Infos Relatório'!$B109,'Faturamento NNE'!$AA$2:$AA$707,'Infos Relatório'!AA$1)</f>
        <v>0</v>
      </c>
      <c r="AD109" s="546">
        <f>SUMIFS('Faturamento NNE'!$P$2:$P$707,'Faturamento NNE'!$E$2:$E$707,'Infos Relatório'!$B$84,'Faturamento NNE'!$F$2:$F$707,'Infos Relatório'!$B109,'Faturamento NNE'!$AA$2:$AA$707,'Infos Relatório'!AA$1,'Faturamento NNE'!$U$2:$U$707,"Sim")+SUMIFS('Faturamento NNE'!$Q$2:$Q$707,'Faturamento NNE'!$E$2:$E$707,'Infos Relatório'!$B$84,'Faturamento NNE'!$F$2:$F$707,'Infos Relatório'!$B109,'Faturamento NNE'!$AA$2:$AA$707,'Infos Relatório'!AA$1,'Faturamento NNE'!$U$2:$U$707,"Sim")</f>
        <v>0</v>
      </c>
      <c r="AE109" s="227" t="e">
        <f t="shared" si="28"/>
        <v>#DIV/0!</v>
      </c>
      <c r="AF109" s="545">
        <f>SUMIFS('Faturamento NNE'!$I$2:$I$707,'Faturamento NNE'!$E$2:$E$707,'Infos Relatório'!$B$84,'Faturamento NNE'!$F$2:$F$707,'Infos Relatório'!$B109,'Faturamento NNE'!$AA$2:$AA$707,'Infos Relatório'!AA$1)</f>
        <v>0</v>
      </c>
      <c r="AG109" s="541">
        <f>COUNTIFS('Faturamento NNE'!$E$2:$E$707,'Infos Relatório'!$B$84,'Faturamento NNE'!$F$2:$F$707,'Infos Relatório'!$B109,'Faturamento NNE'!$AA$2:$AA$707,'Infos Relatório'!AG$1)</f>
        <v>0</v>
      </c>
      <c r="AH109" s="542">
        <f>SUMIFS('Faturamento NNE'!$H$2:$H$707,'Faturamento NNE'!$E$2:$E$707,'Infos Relatório'!$B$84,'Faturamento NNE'!$F$2:$F$707,'Infos Relatório'!$B109,'Faturamento NNE'!$AA$2:$AA$707,'Infos Relatório'!AG$1)</f>
        <v>0</v>
      </c>
      <c r="AI109" s="542">
        <f>SUMIFS('Faturamento NNE'!$K$2:$K$707,'Faturamento NNE'!$E$2:$E$707,'Infos Relatório'!$B$84,'Faturamento NNE'!$F$2:$F$707,'Infos Relatório'!$B109,'Faturamento NNE'!$AA$2:$AA$707,'Infos Relatório'!AG$1)</f>
        <v>0</v>
      </c>
      <c r="AJ109" s="546">
        <f>SUMIFS('Faturamento NNE'!$P$2:$P$707,'Faturamento NNE'!$E$2:$E$707,'Infos Relatório'!$B$84,'Faturamento NNE'!$F$2:$F$707,'Infos Relatório'!$B109,'Faturamento NNE'!$AA$2:$AA$707,'Infos Relatório'!AG$1,'Faturamento NNE'!$U$2:$U$707,"Sim")+SUMIFS('Faturamento NNE'!$Q$2:$Q$707,'Faturamento NNE'!$E$2:$E$707,'Infos Relatório'!$B$84,'Faturamento NNE'!$F$2:$F$707,'Infos Relatório'!$B109,'Faturamento NNE'!$AA$2:$AA$707,'Infos Relatório'!AG$1,'Faturamento NNE'!$U$2:$U$707,"Sim")</f>
        <v>0</v>
      </c>
      <c r="AK109" s="227" t="e">
        <f t="shared" si="29"/>
        <v>#DIV/0!</v>
      </c>
      <c r="AL109" s="545">
        <f>SUMIFS('Faturamento NNE'!$I$2:$I$707,'Faturamento NNE'!$E$2:$E$707,'Infos Relatório'!$B$84,'Faturamento NNE'!$F$2:$F$707,'Infos Relatório'!$B109,'Faturamento NNE'!$AA$2:$AA$707,'Infos Relatório'!AG$1)</f>
        <v>0</v>
      </c>
      <c r="AM109" s="541">
        <f>COUNTIFS('Faturamento NNE'!$E$2:$E$707,'Infos Relatório'!$B$84,'Faturamento NNE'!$F$2:$F$707,'Infos Relatório'!$B109,'Faturamento NNE'!$AA$2:$AA$707,'Infos Relatório'!AM$1)</f>
        <v>0</v>
      </c>
      <c r="AN109" s="542">
        <f>SUMIFS('Faturamento NNE'!$H$2:$H$707,'Faturamento NNE'!$E$2:$E$707,'Infos Relatório'!$B$84,'Faturamento NNE'!$F$2:$F$707,'Infos Relatório'!$B109,'Faturamento NNE'!$AA$2:$AA$707,'Infos Relatório'!AM$1)</f>
        <v>0</v>
      </c>
      <c r="AO109" s="542">
        <f>SUMIFS('Faturamento NNE'!$K$2:$K$707,'Faturamento NNE'!$E$2:$E$707,'Infos Relatório'!$B$84,'Faturamento NNE'!$F$2:$F$707,'Infos Relatório'!$B109,'Faturamento NNE'!$AA$2:$AA$707,'Infos Relatório'!AM$1)</f>
        <v>0</v>
      </c>
      <c r="AP109" s="546">
        <f>SUMIFS('Faturamento NNE'!$P$2:$P$707,'Faturamento NNE'!$E$2:$E$707,'Infos Relatório'!$B$84,'Faturamento NNE'!$F$2:$F$707,'Infos Relatório'!$B109,'Faturamento NNE'!$AA$2:$AA$707,'Infos Relatório'!AM$1,'Faturamento NNE'!$U$2:$U$707,"Sim")+SUMIFS('Faturamento NNE'!$Q$2:$Q$707,'Faturamento NNE'!$E$2:$E$707,'Infos Relatório'!$B$84,'Faturamento NNE'!$F$2:$F$707,'Infos Relatório'!$B109,'Faturamento NNE'!$AA$2:$AA$707,'Infos Relatório'!AM$1,'Faturamento NNE'!$U$2:$U$707,"Sim")</f>
        <v>0</v>
      </c>
      <c r="AQ109" s="227" t="e">
        <f t="shared" si="30"/>
        <v>#DIV/0!</v>
      </c>
      <c r="AR109" s="545">
        <f>SUMIFS('Faturamento NNE'!$I$2:$I$707,'Faturamento NNE'!$E$2:$E$707,'Infos Relatório'!$B$84,'Faturamento NNE'!$F$2:$F$707,'Infos Relatório'!$B109,'Faturamento NNE'!$AA$2:$AA$707,'Infos Relatório'!AM$1)</f>
        <v>0</v>
      </c>
      <c r="AS109" s="541">
        <f>COUNTIFS('Faturamento NNE'!$E$2:$E$707,'Infos Relatório'!$B$84,'Faturamento NNE'!$F$2:$F$707,'Infos Relatório'!$B109,'Faturamento NNE'!$AA$2:$AA$707,'Infos Relatório'!AS$1)</f>
        <v>0</v>
      </c>
      <c r="AT109" s="542">
        <f>SUMIFS('Faturamento NNE'!$H$2:$H$707,'Faturamento NNE'!$E$2:$E$707,'Infos Relatório'!$B$84,'Faturamento NNE'!$F$2:$F$707,'Infos Relatório'!$B109,'Faturamento NNE'!$AA$2:$AA$707,'Infos Relatório'!AS$1)</f>
        <v>0</v>
      </c>
      <c r="AU109" s="542">
        <f>SUMIFS('Faturamento NNE'!$K$2:$K$707,'Faturamento NNE'!$E$2:$E$707,'Infos Relatório'!$B$84,'Faturamento NNE'!$F$2:$F$707,'Infos Relatório'!$B109,'Faturamento NNE'!$AA$2:$AA$707,'Infos Relatório'!AS$1)</f>
        <v>0</v>
      </c>
      <c r="AV109" s="546">
        <f>SUMIFS('Faturamento NNE'!$P$2:$P$707,'Faturamento NNE'!$E$2:$E$707,'Infos Relatório'!$B$84,'Faturamento NNE'!$F$2:$F$707,'Infos Relatório'!$B109,'Faturamento NNE'!$AA$2:$AA$707,'Infos Relatório'!AS$1,'Faturamento NNE'!$U$2:$U$707,"Sim")+SUMIFS('Faturamento NNE'!$Q$2:$Q$707,'Faturamento NNE'!$E$2:$E$707,'Infos Relatório'!$B$84,'Faturamento NNE'!$F$2:$F$707,'Infos Relatório'!$B109,'Faturamento NNE'!$AA$2:$AA$707,'Infos Relatório'!AS$1,'Faturamento NNE'!$U$2:$U$707,"Sim")</f>
        <v>0</v>
      </c>
      <c r="AW109" s="227" t="e">
        <f t="shared" si="31"/>
        <v>#DIV/0!</v>
      </c>
      <c r="AX109" s="545">
        <f>SUMIFS('Faturamento NNE'!$I$2:$I$707,'Faturamento NNE'!$E$2:$E$707,'Infos Relatório'!$B$84,'Faturamento NNE'!$F$2:$F$707,'Infos Relatório'!$B109,'Faturamento NNE'!$AA$2:$AA$707,'Infos Relatório'!AS$1)</f>
        <v>0</v>
      </c>
      <c r="AY109" s="541">
        <f>COUNTIFS('Faturamento NNE'!$E$2:$E$707,'Infos Relatório'!$B$84,'Faturamento NNE'!$F$2:$F$707,'Infos Relatório'!$B109,'Faturamento NNE'!$AA$2:$AA$707,'Infos Relatório'!AY$1)</f>
        <v>0</v>
      </c>
      <c r="AZ109" s="542">
        <f>SUMIFS('Faturamento NNE'!$H$2:$H$707,'Faturamento NNE'!$E$2:$E$707,'Infos Relatório'!$B$84,'Faturamento NNE'!$F$2:$F$707,'Infos Relatório'!$B109,'Faturamento NNE'!$AA$2:$AA$707,'Infos Relatório'!AY$1)</f>
        <v>0</v>
      </c>
      <c r="BA109" s="542">
        <f>SUMIFS('Faturamento NNE'!$K$2:$K$707,'Faturamento NNE'!$E$2:$E$707,'Infos Relatório'!$B$84,'Faturamento NNE'!$F$2:$F$707,'Infos Relatório'!$B109,'Faturamento NNE'!$AA$2:$AA$707,'Infos Relatório'!AY$1)</f>
        <v>0</v>
      </c>
      <c r="BB109" s="546">
        <f>SUMIFS('Faturamento NNE'!$P$2:$P$707,'Faturamento NNE'!$E$2:$E$707,'Infos Relatório'!$B$84,'Faturamento NNE'!$F$2:$F$707,'Infos Relatório'!$B109,'Faturamento NNE'!$AA$2:$AA$707,'Infos Relatório'!AY$1,'Faturamento NNE'!$U$2:$U$707,"Sim")+SUMIFS('Faturamento NNE'!$Q$2:$Q$707,'Faturamento NNE'!$E$2:$E$707,'Infos Relatório'!$B$84,'Faturamento NNE'!$F$2:$F$707,'Infos Relatório'!$B109,'Faturamento NNE'!$AA$2:$AA$707,'Infos Relatório'!AY$1,'Faturamento NNE'!$U$2:$U$707,"Sim")</f>
        <v>0</v>
      </c>
      <c r="BC109" s="227" t="e">
        <f t="shared" si="32"/>
        <v>#DIV/0!</v>
      </c>
      <c r="BD109" s="545">
        <f>SUMIFS('Faturamento NNE'!$I$2:$I$707,'Faturamento NNE'!$E$2:$E$707,'Infos Relatório'!$B$84,'Faturamento NNE'!$F$2:$F$707,'Infos Relatório'!$B109,'Faturamento NNE'!$AA$2:$AA$707,'Infos Relatório'!AY$1)</f>
        <v>0</v>
      </c>
      <c r="BE109" s="541">
        <f>COUNTIFS('Faturamento NNE'!$E$2:$E$707,'Infos Relatório'!$B$84,'Faturamento NNE'!$F$2:$F$707,'Infos Relatório'!$B109,'Faturamento NNE'!$AA$2:$AA$707,'Infos Relatório'!BE$1)</f>
        <v>0</v>
      </c>
      <c r="BF109" s="542">
        <f>SUMIFS('Faturamento NNE'!$H$2:$H$707,'Faturamento NNE'!$E$2:$E$707,'Infos Relatório'!$B$84,'Faturamento NNE'!$F$2:$F$707,'Infos Relatório'!$B109,'Faturamento NNE'!$AA$2:$AA$707,'Infos Relatório'!BE$1)</f>
        <v>0</v>
      </c>
      <c r="BG109" s="542">
        <f>SUMIFS('Faturamento NNE'!$K$2:$K$707,'Faturamento NNE'!$E$2:$E$707,'Infos Relatório'!$B$84,'Faturamento NNE'!$F$2:$F$707,'Infos Relatório'!$B109,'Faturamento NNE'!$AA$2:$AA$707,'Infos Relatório'!BE$1)</f>
        <v>0</v>
      </c>
      <c r="BH109" s="546">
        <f>SUMIFS('Faturamento NNE'!$P$2:$P$707,'Faturamento NNE'!$E$2:$E$707,'Infos Relatório'!$B$84,'Faturamento NNE'!$F$2:$F$707,'Infos Relatório'!$B109,'Faturamento NNE'!$AA$2:$AA$707,'Infos Relatório'!BE$1,'Faturamento NNE'!$U$2:$U$707,"Sim")+SUMIFS('Faturamento NNE'!$Q$2:$Q$707,'Faturamento NNE'!$E$2:$E$707,'Infos Relatório'!$B$84,'Faturamento NNE'!$F$2:$F$707,'Infos Relatório'!$B109,'Faturamento NNE'!$AA$2:$AA$707,'Infos Relatório'!BE$1,'Faturamento NNE'!$U$2:$U$707,"Sim")</f>
        <v>0</v>
      </c>
      <c r="BI109" s="227" t="e">
        <f t="shared" si="33"/>
        <v>#DIV/0!</v>
      </c>
      <c r="BJ109" s="545">
        <f>SUMIFS('Faturamento NNE'!$I$2:$I$707,'Faturamento NNE'!$E$2:$E$707,'Infos Relatório'!$B$84,'Faturamento NNE'!$F$2:$F$707,'Infos Relatório'!$B109,'Faturamento NNE'!$AA$2:$AA$707,'Infos Relatório'!BE$1)</f>
        <v>0</v>
      </c>
      <c r="BK109" s="541">
        <f>COUNTIFS('Faturamento NNE'!$E$2:$E$707,'Infos Relatório'!$B$84,'Faturamento NNE'!$F$2:$F$707,'Infos Relatório'!$B109,'Faturamento NNE'!$AA$2:$AA$707,'Infos Relatório'!BK$1)</f>
        <v>0</v>
      </c>
      <c r="BL109" s="542">
        <f>SUMIFS('Faturamento NNE'!$H$2:$H$707,'Faturamento NNE'!$E$2:$E$707,'Infos Relatório'!$B$84,'Faturamento NNE'!$F$2:$F$707,'Infos Relatório'!$B109,'Faturamento NNE'!$AA$2:$AA$707,'Infos Relatório'!BK$1)</f>
        <v>0</v>
      </c>
      <c r="BM109" s="542">
        <f>SUMIFS('Faturamento NNE'!$K$2:$K$707,'Faturamento NNE'!$E$2:$E$707,'Infos Relatório'!$B$84,'Faturamento NNE'!$F$2:$F$707,'Infos Relatório'!$B109,'Faturamento NNE'!$AA$2:$AA$707,'Infos Relatório'!BK$1)</f>
        <v>0</v>
      </c>
      <c r="BN109" s="546">
        <f>SUMIFS('Faturamento NNE'!$P$2:$P$707,'Faturamento NNE'!$E$2:$E$707,'Infos Relatório'!$B$84,'Faturamento NNE'!$F$2:$F$707,'Infos Relatório'!$B109,'Faturamento NNE'!$AA$2:$AA$707,'Infos Relatório'!BK$1,'Faturamento NNE'!$U$2:$U$707,"Sim")+SUMIFS('Faturamento NNE'!$Q$2:$Q$707,'Faturamento NNE'!$E$2:$E$707,'Infos Relatório'!$B$84,'Faturamento NNE'!$F$2:$F$707,'Infos Relatório'!$B109,'Faturamento NNE'!$AA$2:$AA$707,'Infos Relatório'!BK$1,'Faturamento NNE'!$U$2:$U$707,"Sim")</f>
        <v>0</v>
      </c>
      <c r="BO109" s="227" t="e">
        <f t="shared" si="34"/>
        <v>#DIV/0!</v>
      </c>
      <c r="BP109" s="545">
        <f>SUMIFS('Faturamento NNE'!$I$2:$I$707,'Faturamento NNE'!$E$2:$E$707,'Infos Relatório'!$B$84,'Faturamento NNE'!$F$2:$F$707,'Infos Relatório'!$B109,'Faturamento NNE'!$AA$2:$AA$707,'Infos Relatório'!BK$1)</f>
        <v>0</v>
      </c>
      <c r="BQ109" s="541">
        <f>COUNTIFS('Faturamento NNE'!$E$2:$E$707,'Infos Relatório'!$B$84,'Faturamento NNE'!$F$2:$F$707,'Infos Relatório'!$B109,'Faturamento NNE'!$AA$2:$AA$707,'Infos Relatório'!BQ$1)</f>
        <v>0</v>
      </c>
      <c r="BR109" s="542">
        <f>SUMIFS('Faturamento NNE'!$H$2:$H$707,'Faturamento NNE'!$E$2:$E$707,'Infos Relatório'!$B$84,'Faturamento NNE'!$F$2:$F$707,'Infos Relatório'!$B109,'Faturamento NNE'!$AA$2:$AA$707,'Infos Relatório'!BQ$1)</f>
        <v>0</v>
      </c>
      <c r="BS109" s="542">
        <f>SUMIFS('Faturamento NNE'!$K$2:$K$707,'Faturamento NNE'!$E$2:$E$707,'Infos Relatório'!$B$84,'Faturamento NNE'!$F$2:$F$707,'Infos Relatório'!$B109,'Faturamento NNE'!$AA$2:$AA$707,'Infos Relatório'!BQ$1)</f>
        <v>0</v>
      </c>
      <c r="BT109" s="546">
        <f>SUMIFS('Faturamento NNE'!$P$2:$P$707,'Faturamento NNE'!$E$2:$E$707,'Infos Relatório'!$B$84,'Faturamento NNE'!$F$2:$F$707,'Infos Relatório'!$B109,'Faturamento NNE'!$AA$2:$AA$707,'Infos Relatório'!BQ$1,'Faturamento NNE'!$U$2:$U$707,"Sim")+SUMIFS('Faturamento NNE'!$Q$2:$Q$707,'Faturamento NNE'!$E$2:$E$707,'Infos Relatório'!$B$84,'Faturamento NNE'!$F$2:$F$707,'Infos Relatório'!$B109,'Faturamento NNE'!$AA$2:$AA$707,'Infos Relatório'!BQ$1,'Faturamento NNE'!$U$2:$U$707,"Sim")</f>
        <v>0</v>
      </c>
      <c r="BU109" s="227" t="e">
        <f t="shared" si="35"/>
        <v>#DIV/0!</v>
      </c>
      <c r="BV109" s="545">
        <f>SUMIFS('Faturamento NNE'!$I$2:$I$707,'Faturamento NNE'!$E$2:$E$707,'Infos Relatório'!$B$84,'Faturamento NNE'!$F$2:$F$707,'Infos Relatório'!$B109,'Faturamento NNE'!$AA$2:$AA$707,'Infos Relatório'!BQ$1)</f>
        <v>0</v>
      </c>
    </row>
    <row r="110" spans="2:74">
      <c r="B110" s="217" t="s">
        <v>155</v>
      </c>
      <c r="C110" s="541">
        <f>COUNTIFS('Faturamento NNE'!$E$2:$E$707,'Infos Relatório'!$B$84,'Faturamento NNE'!$F$2:$F$707,'Infos Relatório'!$B110,'Faturamento NNE'!$AA$2:$AA$707,'Infos Relatório'!C$1)</f>
        <v>0</v>
      </c>
      <c r="D110" s="542">
        <f>SUMIFS('Faturamento NNE'!$H$2:$H$707,'Faturamento NNE'!$E$2:$E$707,'Infos Relatório'!$B$84,'Faturamento NNE'!$F$2:$F$707,'Infos Relatório'!$B110,'Faturamento NNE'!$AA$2:$AA$707,'Infos Relatório'!C$1)</f>
        <v>0</v>
      </c>
      <c r="E110" s="543">
        <f>SUMIFS('Faturamento NNE'!$K$2:$K$707,'Faturamento NNE'!$E$2:$E$707,'Infos Relatório'!$B$84,'Faturamento NNE'!$F$2:$F$707,'Infos Relatório'!$B110,'Faturamento NNE'!$AA$2:$AA$707,'Infos Relatório'!C$1)</f>
        <v>0</v>
      </c>
      <c r="F110" s="544">
        <f>SUMIFS('Faturamento NNE'!$P$2:$P$707,'Faturamento NNE'!$E$2:$E$707,'Infos Relatório'!$B$84,'Faturamento NNE'!$F$2:$F$707,'Infos Relatório'!$B110,'Faturamento NNE'!$AA$2:$AA$707,'Infos Relatório'!C$1,'Faturamento NNE'!$U$2:$U$707,"Sim")+SUMIFS('Faturamento NNE'!$Q$2:$Q$707,'Faturamento NNE'!$E$2:$E$707,'Infos Relatório'!$B$84,'Faturamento NNE'!$F$2:$F$707,'Infos Relatório'!$B110,'Faturamento NNE'!$AA$2:$AA$707,'Infos Relatório'!C$1,'Faturamento NNE'!$U$2:$U$707,"Sim")</f>
        <v>0</v>
      </c>
      <c r="G110" s="283" t="e">
        <f t="shared" si="24"/>
        <v>#DIV/0!</v>
      </c>
      <c r="H110" s="545">
        <f>SUMIFS('Faturamento NNE'!$I$2:$I$707,'Faturamento NNE'!$E$2:$E$707,'Infos Relatório'!$B$84,'Faturamento NNE'!$F$2:$F$707,'Infos Relatório'!$B110,'Faturamento NNE'!$AA$2:$AA$707,'Infos Relatório'!C$1)</f>
        <v>0</v>
      </c>
      <c r="I110" s="541">
        <f>COUNTIFS('Faturamento NNE'!$E$2:$E$707,'Infos Relatório'!$B$84,'Faturamento NNE'!$F$2:$F$707,'Infos Relatório'!$B110,'Faturamento NNE'!$AA$2:$AA$707,'Infos Relatório'!I$1)</f>
        <v>0</v>
      </c>
      <c r="J110" s="542">
        <f>SUMIFS('Faturamento NNE'!$H$2:$H$707,'Faturamento NNE'!$E$2:$E$707,'Infos Relatório'!$B$84,'Faturamento NNE'!$F$2:$F$707,'Infos Relatório'!$B110,'Faturamento NNE'!$AA$2:$AA$707,'Infos Relatório'!I$1)</f>
        <v>0</v>
      </c>
      <c r="K110" s="543">
        <f>SUMIFS('Faturamento NNE'!$K$2:$K$707,'Faturamento NNE'!$E$2:$E$707,'Infos Relatório'!$B$84,'Faturamento NNE'!$F$2:$F$707,'Infos Relatório'!$B110,'Faturamento NNE'!$AA$2:$AA$707,'Infos Relatório'!I$1)</f>
        <v>0</v>
      </c>
      <c r="L110" s="544">
        <f>SUMIFS('Faturamento NNE'!$P$2:$P$707,'Faturamento NNE'!$E$2:$E$707,'Infos Relatório'!$B$84,'Faturamento NNE'!$F$2:$F$707,'Infos Relatório'!$B110,'Faturamento NNE'!$AA$2:$AA$707,'Infos Relatório'!I$1,'Faturamento NNE'!$U$2:$U$707,"Sim")+SUMIFS('Faturamento NNE'!$Q$2:$Q$707,'Faturamento NNE'!$E$2:$E$707,'Infos Relatório'!$B$84,'Faturamento NNE'!$F$2:$F$707,'Infos Relatório'!$B110,'Faturamento NNE'!$AA$2:$AA$707,'Infos Relatório'!I$1,'Faturamento NNE'!$U$2:$U$707,"Sim")</f>
        <v>0</v>
      </c>
      <c r="M110" s="283" t="e">
        <f t="shared" si="25"/>
        <v>#DIV/0!</v>
      </c>
      <c r="N110" s="545">
        <f>SUMIFS('Faturamento NNE'!$I$2:$I$707,'Faturamento NNE'!$E$2:$E$707,'Infos Relatório'!$B$84,'Faturamento NNE'!$F$2:$F$707,'Infos Relatório'!$B110,'Faturamento NNE'!$AA$2:$AA$707,'Infos Relatório'!I$1)</f>
        <v>0</v>
      </c>
      <c r="O110" s="541">
        <f>COUNTIFS('Faturamento NNE'!$E$2:$E$707,'Infos Relatório'!$B$84,'Faturamento NNE'!$F$2:$F$707,'Infos Relatório'!$B110,'Faturamento NNE'!$AA$2:$AA$707,'Infos Relatório'!O$1)</f>
        <v>0</v>
      </c>
      <c r="P110" s="542">
        <f>SUMIFS('Faturamento NNE'!$H$2:$H$707,'Faturamento NNE'!$E$2:$E$707,'Infos Relatório'!$B$84,'Faturamento NNE'!$F$2:$F$707,'Infos Relatório'!$B110,'Faturamento NNE'!$AA$2:$AA$707,'Infos Relatório'!O$1)</f>
        <v>0</v>
      </c>
      <c r="Q110" s="542">
        <f>SUMIFS('Faturamento NNE'!$K$2:$K$707,'Faturamento NNE'!$E$2:$E$707,'Infos Relatório'!$B$84,'Faturamento NNE'!$F$2:$F$707,'Infos Relatório'!$B110,'Faturamento NNE'!$AA$2:$AA$707,'Infos Relatório'!O$1)</f>
        <v>0</v>
      </c>
      <c r="R110" s="546">
        <f>SUMIFS('Faturamento NNE'!$P$2:$P$707,'Faturamento NNE'!$E$2:$E$707,'Infos Relatório'!$B$84,'Faturamento NNE'!$F$2:$F$707,'Infos Relatório'!$B110,'Faturamento NNE'!$AA$2:$AA$707,'Infos Relatório'!O$1,'Faturamento NNE'!$U$2:$U$707,"Sim")+SUMIFS('Faturamento NNE'!$Q$2:$Q$707,'Faturamento NNE'!$E$2:$E$707,'Infos Relatório'!$B$84,'Faturamento NNE'!$F$2:$F$707,'Infos Relatório'!$B110,'Faturamento NNE'!$AA$2:$AA$707,'Infos Relatório'!O$1,'Faturamento NNE'!$U$2:$U$707,"Sim")</f>
        <v>0</v>
      </c>
      <c r="S110" s="227" t="e">
        <f t="shared" si="26"/>
        <v>#DIV/0!</v>
      </c>
      <c r="T110" s="545">
        <f>SUMIFS('Faturamento NNE'!$I$2:$I$707,'Faturamento NNE'!$E$2:$E$707,'Infos Relatório'!$B$84,'Faturamento NNE'!$F$2:$F$707,'Infos Relatório'!$B110,'Faturamento NNE'!$AA$2:$AA$707,'Infos Relatório'!O$1)</f>
        <v>0</v>
      </c>
      <c r="U110" s="541">
        <f>COUNTIFS('Faturamento NNE'!$E$2:$E$707,'Infos Relatório'!$B$84,'Faturamento NNE'!$F$2:$F$707,'Infos Relatório'!$B110,'Faturamento NNE'!$AA$2:$AA$707,'Infos Relatório'!U$1)</f>
        <v>0</v>
      </c>
      <c r="V110" s="542">
        <f>SUMIFS('Faturamento NNE'!$H$2:$H$707,'Faturamento NNE'!$E$2:$E$707,'Infos Relatório'!$B$84,'Faturamento NNE'!$F$2:$F$707,'Infos Relatório'!$B110,'Faturamento NNE'!$AA$2:$AA$707,'Infos Relatório'!U$1)</f>
        <v>0</v>
      </c>
      <c r="W110" s="542">
        <f>SUMIFS('Faturamento NNE'!$K$2:$K$707,'Faturamento NNE'!$E$2:$E$707,'Infos Relatório'!$B$84,'Faturamento NNE'!$F$2:$F$707,'Infos Relatório'!$B110,'Faturamento NNE'!$AA$2:$AA$707,'Infos Relatório'!U$1)</f>
        <v>0</v>
      </c>
      <c r="X110" s="546">
        <f>SUMIFS('Faturamento NNE'!$P$2:$P$707,'Faturamento NNE'!$E$2:$E$707,'Infos Relatório'!$B$84,'Faturamento NNE'!$F$2:$F$707,'Infos Relatório'!$B110,'Faturamento NNE'!$AA$2:$AA$707,'Infos Relatório'!U$1,'Faturamento NNE'!$U$2:$U$707,"Sim")+SUMIFS('Faturamento NNE'!$Q$2:$Q$707,'Faturamento NNE'!$E$2:$E$707,'Infos Relatório'!$B$84,'Faturamento NNE'!$F$2:$F$707,'Infos Relatório'!$B110,'Faturamento NNE'!$AA$2:$AA$707,'Infos Relatório'!U$1,'Faturamento NNE'!$U$2:$U$707,"Sim")</f>
        <v>0</v>
      </c>
      <c r="Y110" s="227" t="e">
        <f t="shared" si="27"/>
        <v>#DIV/0!</v>
      </c>
      <c r="Z110" s="545">
        <f>SUMIFS('Faturamento NNE'!$I$2:$I$707,'Faturamento NNE'!$E$2:$E$707,'Infos Relatório'!$B$84,'Faturamento NNE'!$F$2:$F$707,'Infos Relatório'!$B110,'Faturamento NNE'!$AA$2:$AA$707,'Infos Relatório'!U$1)</f>
        <v>0</v>
      </c>
      <c r="AA110" s="541">
        <f>COUNTIFS('Faturamento NNE'!$E$2:$E$707,'Infos Relatório'!$B$84,'Faturamento NNE'!$F$2:$F$707,'Infos Relatório'!$B110,'Faturamento NNE'!$AA$2:$AA$707,'Infos Relatório'!AA$1)</f>
        <v>0</v>
      </c>
      <c r="AB110" s="542">
        <f>SUMIFS('Faturamento NNE'!$H$2:$H$707,'Faturamento NNE'!$E$2:$E$707,'Infos Relatório'!$B$84,'Faturamento NNE'!$F$2:$F$707,'Infos Relatório'!$B110,'Faturamento NNE'!$AA$2:$AA$707,'Infos Relatório'!AA$1)</f>
        <v>0</v>
      </c>
      <c r="AC110" s="542">
        <f>SUMIFS('Faturamento NNE'!$K$2:$K$707,'Faturamento NNE'!$E$2:$E$707,'Infos Relatório'!$B$84,'Faturamento NNE'!$F$2:$F$707,'Infos Relatório'!$B110,'Faturamento NNE'!$AA$2:$AA$707,'Infos Relatório'!AA$1)</f>
        <v>0</v>
      </c>
      <c r="AD110" s="546">
        <f>SUMIFS('Faturamento NNE'!$P$2:$P$707,'Faturamento NNE'!$E$2:$E$707,'Infos Relatório'!$B$84,'Faturamento NNE'!$F$2:$F$707,'Infos Relatório'!$B110,'Faturamento NNE'!$AA$2:$AA$707,'Infos Relatório'!AA$1,'Faturamento NNE'!$U$2:$U$707,"Sim")+SUMIFS('Faturamento NNE'!$Q$2:$Q$707,'Faturamento NNE'!$E$2:$E$707,'Infos Relatório'!$B$84,'Faturamento NNE'!$F$2:$F$707,'Infos Relatório'!$B110,'Faturamento NNE'!$AA$2:$AA$707,'Infos Relatório'!AA$1,'Faturamento NNE'!$U$2:$U$707,"Sim")</f>
        <v>0</v>
      </c>
      <c r="AE110" s="227" t="e">
        <f t="shared" si="28"/>
        <v>#DIV/0!</v>
      </c>
      <c r="AF110" s="545">
        <f>SUMIFS('Faturamento NNE'!$I$2:$I$707,'Faturamento NNE'!$E$2:$E$707,'Infos Relatório'!$B$84,'Faturamento NNE'!$F$2:$F$707,'Infos Relatório'!$B110,'Faturamento NNE'!$AA$2:$AA$707,'Infos Relatório'!AA$1)</f>
        <v>0</v>
      </c>
      <c r="AG110" s="541">
        <f>COUNTIFS('Faturamento NNE'!$E$2:$E$707,'Infos Relatório'!$B$84,'Faturamento NNE'!$F$2:$F$707,'Infos Relatório'!$B110,'Faturamento NNE'!$AA$2:$AA$707,'Infos Relatório'!AG$1)</f>
        <v>0</v>
      </c>
      <c r="AH110" s="542">
        <f>SUMIFS('Faturamento NNE'!$H$2:$H$707,'Faturamento NNE'!$E$2:$E$707,'Infos Relatório'!$B$84,'Faturamento NNE'!$F$2:$F$707,'Infos Relatório'!$B110,'Faturamento NNE'!$AA$2:$AA$707,'Infos Relatório'!AG$1)</f>
        <v>0</v>
      </c>
      <c r="AI110" s="542">
        <f>SUMIFS('Faturamento NNE'!$K$2:$K$707,'Faturamento NNE'!$E$2:$E$707,'Infos Relatório'!$B$84,'Faturamento NNE'!$F$2:$F$707,'Infos Relatório'!$B110,'Faturamento NNE'!$AA$2:$AA$707,'Infos Relatório'!AG$1)</f>
        <v>0</v>
      </c>
      <c r="AJ110" s="546">
        <f>SUMIFS('Faturamento NNE'!$P$2:$P$707,'Faturamento NNE'!$E$2:$E$707,'Infos Relatório'!$B$84,'Faturamento NNE'!$F$2:$F$707,'Infos Relatório'!$B110,'Faturamento NNE'!$AA$2:$AA$707,'Infos Relatório'!AG$1,'Faturamento NNE'!$U$2:$U$707,"Sim")+SUMIFS('Faturamento NNE'!$Q$2:$Q$707,'Faturamento NNE'!$E$2:$E$707,'Infos Relatório'!$B$84,'Faturamento NNE'!$F$2:$F$707,'Infos Relatório'!$B110,'Faturamento NNE'!$AA$2:$AA$707,'Infos Relatório'!AG$1,'Faturamento NNE'!$U$2:$U$707,"Sim")</f>
        <v>0</v>
      </c>
      <c r="AK110" s="227" t="e">
        <f t="shared" si="29"/>
        <v>#DIV/0!</v>
      </c>
      <c r="AL110" s="545">
        <f>SUMIFS('Faturamento NNE'!$I$2:$I$707,'Faturamento NNE'!$E$2:$E$707,'Infos Relatório'!$B$84,'Faturamento NNE'!$F$2:$F$707,'Infos Relatório'!$B110,'Faturamento NNE'!$AA$2:$AA$707,'Infos Relatório'!AG$1)</f>
        <v>0</v>
      </c>
      <c r="AM110" s="541">
        <f>COUNTIFS('Faturamento NNE'!$E$2:$E$707,'Infos Relatório'!$B$84,'Faturamento NNE'!$F$2:$F$707,'Infos Relatório'!$B110,'Faturamento NNE'!$AA$2:$AA$707,'Infos Relatório'!AM$1)</f>
        <v>0</v>
      </c>
      <c r="AN110" s="542">
        <f>SUMIFS('Faturamento NNE'!$H$2:$H$707,'Faturamento NNE'!$E$2:$E$707,'Infos Relatório'!$B$84,'Faturamento NNE'!$F$2:$F$707,'Infos Relatório'!$B110,'Faturamento NNE'!$AA$2:$AA$707,'Infos Relatório'!AM$1)</f>
        <v>0</v>
      </c>
      <c r="AO110" s="542">
        <f>SUMIFS('Faturamento NNE'!$K$2:$K$707,'Faturamento NNE'!$E$2:$E$707,'Infos Relatório'!$B$84,'Faturamento NNE'!$F$2:$F$707,'Infos Relatório'!$B110,'Faturamento NNE'!$AA$2:$AA$707,'Infos Relatório'!AM$1)</f>
        <v>0</v>
      </c>
      <c r="AP110" s="546">
        <f>SUMIFS('Faturamento NNE'!$P$2:$P$707,'Faturamento NNE'!$E$2:$E$707,'Infos Relatório'!$B$84,'Faturamento NNE'!$F$2:$F$707,'Infos Relatório'!$B110,'Faturamento NNE'!$AA$2:$AA$707,'Infos Relatório'!AM$1,'Faturamento NNE'!$U$2:$U$707,"Sim")+SUMIFS('Faturamento NNE'!$Q$2:$Q$707,'Faturamento NNE'!$E$2:$E$707,'Infos Relatório'!$B$84,'Faturamento NNE'!$F$2:$F$707,'Infos Relatório'!$B110,'Faturamento NNE'!$AA$2:$AA$707,'Infos Relatório'!AM$1,'Faturamento NNE'!$U$2:$U$707,"Sim")</f>
        <v>0</v>
      </c>
      <c r="AQ110" s="227" t="e">
        <f t="shared" si="30"/>
        <v>#DIV/0!</v>
      </c>
      <c r="AR110" s="545">
        <f>SUMIFS('Faturamento NNE'!$I$2:$I$707,'Faturamento NNE'!$E$2:$E$707,'Infos Relatório'!$B$84,'Faturamento NNE'!$F$2:$F$707,'Infos Relatório'!$B110,'Faturamento NNE'!$AA$2:$AA$707,'Infos Relatório'!AM$1)</f>
        <v>0</v>
      </c>
      <c r="AS110" s="541">
        <f>COUNTIFS('Faturamento NNE'!$E$2:$E$707,'Infos Relatório'!$B$84,'Faturamento NNE'!$F$2:$F$707,'Infos Relatório'!$B110,'Faturamento NNE'!$AA$2:$AA$707,'Infos Relatório'!AS$1)</f>
        <v>0</v>
      </c>
      <c r="AT110" s="542">
        <f>SUMIFS('Faturamento NNE'!$H$2:$H$707,'Faturamento NNE'!$E$2:$E$707,'Infos Relatório'!$B$84,'Faturamento NNE'!$F$2:$F$707,'Infos Relatório'!$B110,'Faturamento NNE'!$AA$2:$AA$707,'Infos Relatório'!AS$1)</f>
        <v>0</v>
      </c>
      <c r="AU110" s="542">
        <f>SUMIFS('Faturamento NNE'!$K$2:$K$707,'Faturamento NNE'!$E$2:$E$707,'Infos Relatório'!$B$84,'Faturamento NNE'!$F$2:$F$707,'Infos Relatório'!$B110,'Faturamento NNE'!$AA$2:$AA$707,'Infos Relatório'!AS$1)</f>
        <v>0</v>
      </c>
      <c r="AV110" s="546">
        <f>SUMIFS('Faturamento NNE'!$P$2:$P$707,'Faturamento NNE'!$E$2:$E$707,'Infos Relatório'!$B$84,'Faturamento NNE'!$F$2:$F$707,'Infos Relatório'!$B110,'Faturamento NNE'!$AA$2:$AA$707,'Infos Relatório'!AS$1,'Faturamento NNE'!$U$2:$U$707,"Sim")+SUMIFS('Faturamento NNE'!$Q$2:$Q$707,'Faturamento NNE'!$E$2:$E$707,'Infos Relatório'!$B$84,'Faturamento NNE'!$F$2:$F$707,'Infos Relatório'!$B110,'Faturamento NNE'!$AA$2:$AA$707,'Infos Relatório'!AS$1,'Faturamento NNE'!$U$2:$U$707,"Sim")</f>
        <v>0</v>
      </c>
      <c r="AW110" s="227" t="e">
        <f t="shared" si="31"/>
        <v>#DIV/0!</v>
      </c>
      <c r="AX110" s="545">
        <f>SUMIFS('Faturamento NNE'!$I$2:$I$707,'Faturamento NNE'!$E$2:$E$707,'Infos Relatório'!$B$84,'Faturamento NNE'!$F$2:$F$707,'Infos Relatório'!$B110,'Faturamento NNE'!$AA$2:$AA$707,'Infos Relatório'!AS$1)</f>
        <v>0</v>
      </c>
      <c r="AY110" s="541">
        <f>COUNTIFS('Faturamento NNE'!$E$2:$E$707,'Infos Relatório'!$B$84,'Faturamento NNE'!$F$2:$F$707,'Infos Relatório'!$B110,'Faturamento NNE'!$AA$2:$AA$707,'Infos Relatório'!AY$1)</f>
        <v>0</v>
      </c>
      <c r="AZ110" s="542">
        <f>SUMIFS('Faturamento NNE'!$H$2:$H$707,'Faturamento NNE'!$E$2:$E$707,'Infos Relatório'!$B$84,'Faturamento NNE'!$F$2:$F$707,'Infos Relatório'!$B110,'Faturamento NNE'!$AA$2:$AA$707,'Infos Relatório'!AY$1)</f>
        <v>0</v>
      </c>
      <c r="BA110" s="542">
        <f>SUMIFS('Faturamento NNE'!$K$2:$K$707,'Faturamento NNE'!$E$2:$E$707,'Infos Relatório'!$B$84,'Faturamento NNE'!$F$2:$F$707,'Infos Relatório'!$B110,'Faturamento NNE'!$AA$2:$AA$707,'Infos Relatório'!AY$1)</f>
        <v>0</v>
      </c>
      <c r="BB110" s="546">
        <f>SUMIFS('Faturamento NNE'!$P$2:$P$707,'Faturamento NNE'!$E$2:$E$707,'Infos Relatório'!$B$84,'Faturamento NNE'!$F$2:$F$707,'Infos Relatório'!$B110,'Faturamento NNE'!$AA$2:$AA$707,'Infos Relatório'!AY$1,'Faturamento NNE'!$U$2:$U$707,"Sim")+SUMIFS('Faturamento NNE'!$Q$2:$Q$707,'Faturamento NNE'!$E$2:$E$707,'Infos Relatório'!$B$84,'Faturamento NNE'!$F$2:$F$707,'Infos Relatório'!$B110,'Faturamento NNE'!$AA$2:$AA$707,'Infos Relatório'!AY$1,'Faturamento NNE'!$U$2:$U$707,"Sim")</f>
        <v>0</v>
      </c>
      <c r="BC110" s="227" t="e">
        <f t="shared" si="32"/>
        <v>#DIV/0!</v>
      </c>
      <c r="BD110" s="545">
        <f>SUMIFS('Faturamento NNE'!$I$2:$I$707,'Faturamento NNE'!$E$2:$E$707,'Infos Relatório'!$B$84,'Faturamento NNE'!$F$2:$F$707,'Infos Relatório'!$B110,'Faturamento NNE'!$AA$2:$AA$707,'Infos Relatório'!AY$1)</f>
        <v>0</v>
      </c>
      <c r="BE110" s="541">
        <f>COUNTIFS('Faturamento NNE'!$E$2:$E$707,'Infos Relatório'!$B$84,'Faturamento NNE'!$F$2:$F$707,'Infos Relatório'!$B110,'Faturamento NNE'!$AA$2:$AA$707,'Infos Relatório'!BE$1)</f>
        <v>0</v>
      </c>
      <c r="BF110" s="542">
        <f>SUMIFS('Faturamento NNE'!$H$2:$H$707,'Faturamento NNE'!$E$2:$E$707,'Infos Relatório'!$B$84,'Faturamento NNE'!$F$2:$F$707,'Infos Relatório'!$B110,'Faturamento NNE'!$AA$2:$AA$707,'Infos Relatório'!BE$1)</f>
        <v>0</v>
      </c>
      <c r="BG110" s="542">
        <f>SUMIFS('Faturamento NNE'!$K$2:$K$707,'Faturamento NNE'!$E$2:$E$707,'Infos Relatório'!$B$84,'Faturamento NNE'!$F$2:$F$707,'Infos Relatório'!$B110,'Faturamento NNE'!$AA$2:$AA$707,'Infos Relatório'!BE$1)</f>
        <v>0</v>
      </c>
      <c r="BH110" s="546">
        <f>SUMIFS('Faturamento NNE'!$P$2:$P$707,'Faturamento NNE'!$E$2:$E$707,'Infos Relatório'!$B$84,'Faturamento NNE'!$F$2:$F$707,'Infos Relatório'!$B110,'Faturamento NNE'!$AA$2:$AA$707,'Infos Relatório'!BE$1,'Faturamento NNE'!$U$2:$U$707,"Sim")+SUMIFS('Faturamento NNE'!$Q$2:$Q$707,'Faturamento NNE'!$E$2:$E$707,'Infos Relatório'!$B$84,'Faturamento NNE'!$F$2:$F$707,'Infos Relatório'!$B110,'Faturamento NNE'!$AA$2:$AA$707,'Infos Relatório'!BE$1,'Faturamento NNE'!$U$2:$U$707,"Sim")</f>
        <v>0</v>
      </c>
      <c r="BI110" s="227" t="e">
        <f t="shared" si="33"/>
        <v>#DIV/0!</v>
      </c>
      <c r="BJ110" s="545">
        <f>SUMIFS('Faturamento NNE'!$I$2:$I$707,'Faturamento NNE'!$E$2:$E$707,'Infos Relatório'!$B$84,'Faturamento NNE'!$F$2:$F$707,'Infos Relatório'!$B110,'Faturamento NNE'!$AA$2:$AA$707,'Infos Relatório'!BE$1)</f>
        <v>0</v>
      </c>
      <c r="BK110" s="541">
        <f>COUNTIFS('Faturamento NNE'!$E$2:$E$707,'Infos Relatório'!$B$84,'Faturamento NNE'!$F$2:$F$707,'Infos Relatório'!$B110,'Faturamento NNE'!$AA$2:$AA$707,'Infos Relatório'!BK$1)</f>
        <v>0</v>
      </c>
      <c r="BL110" s="542">
        <f>SUMIFS('Faturamento NNE'!$H$2:$H$707,'Faturamento NNE'!$E$2:$E$707,'Infos Relatório'!$B$84,'Faturamento NNE'!$F$2:$F$707,'Infos Relatório'!$B110,'Faturamento NNE'!$AA$2:$AA$707,'Infos Relatório'!BK$1)</f>
        <v>0</v>
      </c>
      <c r="BM110" s="542">
        <f>SUMIFS('Faturamento NNE'!$K$2:$K$707,'Faturamento NNE'!$E$2:$E$707,'Infos Relatório'!$B$84,'Faturamento NNE'!$F$2:$F$707,'Infos Relatório'!$B110,'Faturamento NNE'!$AA$2:$AA$707,'Infos Relatório'!BK$1)</f>
        <v>0</v>
      </c>
      <c r="BN110" s="546">
        <f>SUMIFS('Faturamento NNE'!$P$2:$P$707,'Faturamento NNE'!$E$2:$E$707,'Infos Relatório'!$B$84,'Faturamento NNE'!$F$2:$F$707,'Infos Relatório'!$B110,'Faturamento NNE'!$AA$2:$AA$707,'Infos Relatório'!BK$1,'Faturamento NNE'!$U$2:$U$707,"Sim")+SUMIFS('Faturamento NNE'!$Q$2:$Q$707,'Faturamento NNE'!$E$2:$E$707,'Infos Relatório'!$B$84,'Faturamento NNE'!$F$2:$F$707,'Infos Relatório'!$B110,'Faturamento NNE'!$AA$2:$AA$707,'Infos Relatório'!BK$1,'Faturamento NNE'!$U$2:$U$707,"Sim")</f>
        <v>0</v>
      </c>
      <c r="BO110" s="227" t="e">
        <f t="shared" si="34"/>
        <v>#DIV/0!</v>
      </c>
      <c r="BP110" s="545">
        <f>SUMIFS('Faturamento NNE'!$I$2:$I$707,'Faturamento NNE'!$E$2:$E$707,'Infos Relatório'!$B$84,'Faturamento NNE'!$F$2:$F$707,'Infos Relatório'!$B110,'Faturamento NNE'!$AA$2:$AA$707,'Infos Relatório'!BK$1)</f>
        <v>0</v>
      </c>
      <c r="BQ110" s="541">
        <f>COUNTIFS('Faturamento NNE'!$E$2:$E$707,'Infos Relatório'!$B$84,'Faturamento NNE'!$F$2:$F$707,'Infos Relatório'!$B110,'Faturamento NNE'!$AA$2:$AA$707,'Infos Relatório'!BQ$1)</f>
        <v>0</v>
      </c>
      <c r="BR110" s="542">
        <f>SUMIFS('Faturamento NNE'!$H$2:$H$707,'Faturamento NNE'!$E$2:$E$707,'Infos Relatório'!$B$84,'Faturamento NNE'!$F$2:$F$707,'Infos Relatório'!$B110,'Faturamento NNE'!$AA$2:$AA$707,'Infos Relatório'!BQ$1)</f>
        <v>0</v>
      </c>
      <c r="BS110" s="542">
        <f>SUMIFS('Faturamento NNE'!$K$2:$K$707,'Faturamento NNE'!$E$2:$E$707,'Infos Relatório'!$B$84,'Faturamento NNE'!$F$2:$F$707,'Infos Relatório'!$B110,'Faturamento NNE'!$AA$2:$AA$707,'Infos Relatório'!BQ$1)</f>
        <v>0</v>
      </c>
      <c r="BT110" s="546">
        <f>SUMIFS('Faturamento NNE'!$P$2:$P$707,'Faturamento NNE'!$E$2:$E$707,'Infos Relatório'!$B$84,'Faturamento NNE'!$F$2:$F$707,'Infos Relatório'!$B110,'Faturamento NNE'!$AA$2:$AA$707,'Infos Relatório'!BQ$1,'Faturamento NNE'!$U$2:$U$707,"Sim")+SUMIFS('Faturamento NNE'!$Q$2:$Q$707,'Faturamento NNE'!$E$2:$E$707,'Infos Relatório'!$B$84,'Faturamento NNE'!$F$2:$F$707,'Infos Relatório'!$B110,'Faturamento NNE'!$AA$2:$AA$707,'Infos Relatório'!BQ$1,'Faturamento NNE'!$U$2:$U$707,"Sim")</f>
        <v>0</v>
      </c>
      <c r="BU110" s="227" t="e">
        <f t="shared" si="35"/>
        <v>#DIV/0!</v>
      </c>
      <c r="BV110" s="545">
        <f>SUMIFS('Faturamento NNE'!$I$2:$I$707,'Faturamento NNE'!$E$2:$E$707,'Infos Relatório'!$B$84,'Faturamento NNE'!$F$2:$F$707,'Infos Relatório'!$B110,'Faturamento NNE'!$AA$2:$AA$707,'Infos Relatório'!BQ$1)</f>
        <v>0</v>
      </c>
    </row>
    <row r="111" spans="2:74">
      <c r="B111" s="217" t="s">
        <v>156</v>
      </c>
      <c r="C111" s="541">
        <f>COUNTIFS('Faturamento NNE'!$E$2:$E$707,'Infos Relatório'!$B$84,'Faturamento NNE'!$F$2:$F$707,'Infos Relatório'!$B111,'Faturamento NNE'!$AA$2:$AA$707,'Infos Relatório'!C$1)</f>
        <v>0</v>
      </c>
      <c r="D111" s="542">
        <f>SUMIFS('Faturamento NNE'!$H$2:$H$707,'Faturamento NNE'!$E$2:$E$707,'Infos Relatório'!$B$84,'Faturamento NNE'!$F$2:$F$707,'Infos Relatório'!$B111,'Faturamento NNE'!$AA$2:$AA$707,'Infos Relatório'!C$1)</f>
        <v>0</v>
      </c>
      <c r="E111" s="543">
        <f>SUMIFS('Faturamento NNE'!$K$2:$K$707,'Faturamento NNE'!$E$2:$E$707,'Infos Relatório'!$B$84,'Faturamento NNE'!$F$2:$F$707,'Infos Relatório'!$B111,'Faturamento NNE'!$AA$2:$AA$707,'Infos Relatório'!C$1)</f>
        <v>0</v>
      </c>
      <c r="F111" s="544">
        <f>SUMIFS('Faturamento NNE'!$P$2:$P$707,'Faturamento NNE'!$E$2:$E$707,'Infos Relatório'!$B$84,'Faturamento NNE'!$F$2:$F$707,'Infos Relatório'!$B111,'Faturamento NNE'!$AA$2:$AA$707,'Infos Relatório'!C$1,'Faturamento NNE'!$U$2:$U$707,"Sim")+SUMIFS('Faturamento NNE'!$Q$2:$Q$707,'Faturamento NNE'!$E$2:$E$707,'Infos Relatório'!$B$84,'Faturamento NNE'!$F$2:$F$707,'Infos Relatório'!$B111,'Faturamento NNE'!$AA$2:$AA$707,'Infos Relatório'!C$1,'Faturamento NNE'!$U$2:$U$707,"Sim")</f>
        <v>0</v>
      </c>
      <c r="G111" s="283" t="e">
        <f t="shared" si="24"/>
        <v>#DIV/0!</v>
      </c>
      <c r="H111" s="545">
        <f>SUMIFS('Faturamento NNE'!$I$2:$I$707,'Faturamento NNE'!$E$2:$E$707,'Infos Relatório'!$B$84,'Faturamento NNE'!$F$2:$F$707,'Infos Relatório'!$B111,'Faturamento NNE'!$AA$2:$AA$707,'Infos Relatório'!C$1)</f>
        <v>0</v>
      </c>
      <c r="I111" s="541">
        <f>COUNTIFS('Faturamento NNE'!$E$2:$E$707,'Infos Relatório'!$B$84,'Faturamento NNE'!$F$2:$F$707,'Infos Relatório'!$B111,'Faturamento NNE'!$AA$2:$AA$707,'Infos Relatório'!I$1)</f>
        <v>0</v>
      </c>
      <c r="J111" s="542">
        <f>SUMIFS('Faturamento NNE'!$H$2:$H$707,'Faturamento NNE'!$E$2:$E$707,'Infos Relatório'!$B$84,'Faturamento NNE'!$F$2:$F$707,'Infos Relatório'!$B111,'Faturamento NNE'!$AA$2:$AA$707,'Infos Relatório'!I$1)</f>
        <v>0</v>
      </c>
      <c r="K111" s="543">
        <f>SUMIFS('Faturamento NNE'!$K$2:$K$707,'Faturamento NNE'!$E$2:$E$707,'Infos Relatório'!$B$84,'Faturamento NNE'!$F$2:$F$707,'Infos Relatório'!$B111,'Faturamento NNE'!$AA$2:$AA$707,'Infos Relatório'!I$1)</f>
        <v>0</v>
      </c>
      <c r="L111" s="544">
        <f>SUMIFS('Faturamento NNE'!$P$2:$P$707,'Faturamento NNE'!$E$2:$E$707,'Infos Relatório'!$B$84,'Faturamento NNE'!$F$2:$F$707,'Infos Relatório'!$B111,'Faturamento NNE'!$AA$2:$AA$707,'Infos Relatório'!I$1,'Faturamento NNE'!$U$2:$U$707,"Sim")+SUMIFS('Faturamento NNE'!$Q$2:$Q$707,'Faturamento NNE'!$E$2:$E$707,'Infos Relatório'!$B$84,'Faturamento NNE'!$F$2:$F$707,'Infos Relatório'!$B111,'Faturamento NNE'!$AA$2:$AA$707,'Infos Relatório'!I$1,'Faturamento NNE'!$U$2:$U$707,"Sim")</f>
        <v>0</v>
      </c>
      <c r="M111" s="283" t="e">
        <f t="shared" si="25"/>
        <v>#DIV/0!</v>
      </c>
      <c r="N111" s="545">
        <f>SUMIFS('Faturamento NNE'!$I$2:$I$707,'Faturamento NNE'!$E$2:$E$707,'Infos Relatório'!$B$84,'Faturamento NNE'!$F$2:$F$707,'Infos Relatório'!$B111,'Faturamento NNE'!$AA$2:$AA$707,'Infos Relatório'!I$1)</f>
        <v>0</v>
      </c>
      <c r="O111" s="541">
        <f>COUNTIFS('Faturamento NNE'!$E$2:$E$707,'Infos Relatório'!$B$84,'Faturamento NNE'!$F$2:$F$707,'Infos Relatório'!$B111,'Faturamento NNE'!$AA$2:$AA$707,'Infos Relatório'!O$1)</f>
        <v>0</v>
      </c>
      <c r="P111" s="542">
        <f>SUMIFS('Faturamento NNE'!$H$2:$H$707,'Faturamento NNE'!$E$2:$E$707,'Infos Relatório'!$B$84,'Faturamento NNE'!$F$2:$F$707,'Infos Relatório'!$B111,'Faturamento NNE'!$AA$2:$AA$707,'Infos Relatório'!O$1)</f>
        <v>0</v>
      </c>
      <c r="Q111" s="542">
        <f>SUMIFS('Faturamento NNE'!$K$2:$K$707,'Faturamento NNE'!$E$2:$E$707,'Infos Relatório'!$B$84,'Faturamento NNE'!$F$2:$F$707,'Infos Relatório'!$B111,'Faturamento NNE'!$AA$2:$AA$707,'Infos Relatório'!O$1)</f>
        <v>0</v>
      </c>
      <c r="R111" s="546">
        <f>SUMIFS('Faturamento NNE'!$P$2:$P$707,'Faturamento NNE'!$E$2:$E$707,'Infos Relatório'!$B$84,'Faturamento NNE'!$F$2:$F$707,'Infos Relatório'!$B111,'Faturamento NNE'!$AA$2:$AA$707,'Infos Relatório'!O$1,'Faturamento NNE'!$U$2:$U$707,"Sim")+SUMIFS('Faturamento NNE'!$Q$2:$Q$707,'Faturamento NNE'!$E$2:$E$707,'Infos Relatório'!$B$84,'Faturamento NNE'!$F$2:$F$707,'Infos Relatório'!$B111,'Faturamento NNE'!$AA$2:$AA$707,'Infos Relatório'!O$1,'Faturamento NNE'!$U$2:$U$707,"Sim")</f>
        <v>0</v>
      </c>
      <c r="S111" s="227" t="e">
        <f t="shared" si="26"/>
        <v>#DIV/0!</v>
      </c>
      <c r="T111" s="545">
        <f>SUMIFS('Faturamento NNE'!$I$2:$I$707,'Faturamento NNE'!$E$2:$E$707,'Infos Relatório'!$B$84,'Faturamento NNE'!$F$2:$F$707,'Infos Relatório'!$B111,'Faturamento NNE'!$AA$2:$AA$707,'Infos Relatório'!O$1)</f>
        <v>0</v>
      </c>
      <c r="U111" s="541">
        <f>COUNTIFS('Faturamento NNE'!$E$2:$E$707,'Infos Relatório'!$B$84,'Faturamento NNE'!$F$2:$F$707,'Infos Relatório'!$B111,'Faturamento NNE'!$AA$2:$AA$707,'Infos Relatório'!U$1)</f>
        <v>0</v>
      </c>
      <c r="V111" s="542">
        <f>SUMIFS('Faturamento NNE'!$H$2:$H$707,'Faturamento NNE'!$E$2:$E$707,'Infos Relatório'!$B$84,'Faturamento NNE'!$F$2:$F$707,'Infos Relatório'!$B111,'Faturamento NNE'!$AA$2:$AA$707,'Infos Relatório'!U$1)</f>
        <v>0</v>
      </c>
      <c r="W111" s="542">
        <f>SUMIFS('Faturamento NNE'!$K$2:$K$707,'Faturamento NNE'!$E$2:$E$707,'Infos Relatório'!$B$84,'Faturamento NNE'!$F$2:$F$707,'Infos Relatório'!$B111,'Faturamento NNE'!$AA$2:$AA$707,'Infos Relatório'!U$1)</f>
        <v>0</v>
      </c>
      <c r="X111" s="546">
        <f>SUMIFS('Faturamento NNE'!$P$2:$P$707,'Faturamento NNE'!$E$2:$E$707,'Infos Relatório'!$B$84,'Faturamento NNE'!$F$2:$F$707,'Infos Relatório'!$B111,'Faturamento NNE'!$AA$2:$AA$707,'Infos Relatório'!U$1,'Faturamento NNE'!$U$2:$U$707,"Sim")+SUMIFS('Faturamento NNE'!$Q$2:$Q$707,'Faturamento NNE'!$E$2:$E$707,'Infos Relatório'!$B$84,'Faturamento NNE'!$F$2:$F$707,'Infos Relatório'!$B111,'Faturamento NNE'!$AA$2:$AA$707,'Infos Relatório'!U$1,'Faturamento NNE'!$U$2:$U$707,"Sim")</f>
        <v>0</v>
      </c>
      <c r="Y111" s="227" t="e">
        <f t="shared" si="27"/>
        <v>#DIV/0!</v>
      </c>
      <c r="Z111" s="545">
        <f>SUMIFS('Faturamento NNE'!$I$2:$I$707,'Faturamento NNE'!$E$2:$E$707,'Infos Relatório'!$B$84,'Faturamento NNE'!$F$2:$F$707,'Infos Relatório'!$B111,'Faturamento NNE'!$AA$2:$AA$707,'Infos Relatório'!U$1)</f>
        <v>0</v>
      </c>
      <c r="AA111" s="541">
        <f>COUNTIFS('Faturamento NNE'!$E$2:$E$707,'Infos Relatório'!$B$84,'Faturamento NNE'!$F$2:$F$707,'Infos Relatório'!$B111,'Faturamento NNE'!$AA$2:$AA$707,'Infos Relatório'!AA$1)</f>
        <v>0</v>
      </c>
      <c r="AB111" s="542">
        <f>SUMIFS('Faturamento NNE'!$H$2:$H$707,'Faturamento NNE'!$E$2:$E$707,'Infos Relatório'!$B$84,'Faturamento NNE'!$F$2:$F$707,'Infos Relatório'!$B111,'Faturamento NNE'!$AA$2:$AA$707,'Infos Relatório'!AA$1)</f>
        <v>0</v>
      </c>
      <c r="AC111" s="542">
        <f>SUMIFS('Faturamento NNE'!$K$2:$K$707,'Faturamento NNE'!$E$2:$E$707,'Infos Relatório'!$B$84,'Faturamento NNE'!$F$2:$F$707,'Infos Relatório'!$B111,'Faturamento NNE'!$AA$2:$AA$707,'Infos Relatório'!AA$1)</f>
        <v>0</v>
      </c>
      <c r="AD111" s="546">
        <f>SUMIFS('Faturamento NNE'!$P$2:$P$707,'Faturamento NNE'!$E$2:$E$707,'Infos Relatório'!$B$84,'Faturamento NNE'!$F$2:$F$707,'Infos Relatório'!$B111,'Faturamento NNE'!$AA$2:$AA$707,'Infos Relatório'!AA$1,'Faturamento NNE'!$U$2:$U$707,"Sim")+SUMIFS('Faturamento NNE'!$Q$2:$Q$707,'Faturamento NNE'!$E$2:$E$707,'Infos Relatório'!$B$84,'Faturamento NNE'!$F$2:$F$707,'Infos Relatório'!$B111,'Faturamento NNE'!$AA$2:$AA$707,'Infos Relatório'!AA$1,'Faturamento NNE'!$U$2:$U$707,"Sim")</f>
        <v>0</v>
      </c>
      <c r="AE111" s="227" t="e">
        <f t="shared" si="28"/>
        <v>#DIV/0!</v>
      </c>
      <c r="AF111" s="545">
        <f>SUMIFS('Faturamento NNE'!$I$2:$I$707,'Faturamento NNE'!$E$2:$E$707,'Infos Relatório'!$B$84,'Faturamento NNE'!$F$2:$F$707,'Infos Relatório'!$B111,'Faturamento NNE'!$AA$2:$AA$707,'Infos Relatório'!AA$1)</f>
        <v>0</v>
      </c>
      <c r="AG111" s="541">
        <f>COUNTIFS('Faturamento NNE'!$E$2:$E$707,'Infos Relatório'!$B$84,'Faturamento NNE'!$F$2:$F$707,'Infos Relatório'!$B111,'Faturamento NNE'!$AA$2:$AA$707,'Infos Relatório'!AG$1)</f>
        <v>0</v>
      </c>
      <c r="AH111" s="542">
        <f>SUMIFS('Faturamento NNE'!$H$2:$H$707,'Faturamento NNE'!$E$2:$E$707,'Infos Relatório'!$B$84,'Faturamento NNE'!$F$2:$F$707,'Infos Relatório'!$B111,'Faturamento NNE'!$AA$2:$AA$707,'Infos Relatório'!AG$1)</f>
        <v>0</v>
      </c>
      <c r="AI111" s="542">
        <f>SUMIFS('Faturamento NNE'!$K$2:$K$707,'Faturamento NNE'!$E$2:$E$707,'Infos Relatório'!$B$84,'Faturamento NNE'!$F$2:$F$707,'Infos Relatório'!$B111,'Faturamento NNE'!$AA$2:$AA$707,'Infos Relatório'!AG$1)</f>
        <v>0</v>
      </c>
      <c r="AJ111" s="546">
        <f>SUMIFS('Faturamento NNE'!$P$2:$P$707,'Faturamento NNE'!$E$2:$E$707,'Infos Relatório'!$B$84,'Faturamento NNE'!$F$2:$F$707,'Infos Relatório'!$B111,'Faturamento NNE'!$AA$2:$AA$707,'Infos Relatório'!AG$1,'Faturamento NNE'!$U$2:$U$707,"Sim")+SUMIFS('Faturamento NNE'!$Q$2:$Q$707,'Faturamento NNE'!$E$2:$E$707,'Infos Relatório'!$B$84,'Faturamento NNE'!$F$2:$F$707,'Infos Relatório'!$B111,'Faturamento NNE'!$AA$2:$AA$707,'Infos Relatório'!AG$1,'Faturamento NNE'!$U$2:$U$707,"Sim")</f>
        <v>0</v>
      </c>
      <c r="AK111" s="227" t="e">
        <f t="shared" si="29"/>
        <v>#DIV/0!</v>
      </c>
      <c r="AL111" s="545">
        <f>SUMIFS('Faturamento NNE'!$I$2:$I$707,'Faturamento NNE'!$E$2:$E$707,'Infos Relatório'!$B$84,'Faturamento NNE'!$F$2:$F$707,'Infos Relatório'!$B111,'Faturamento NNE'!$AA$2:$AA$707,'Infos Relatório'!AG$1)</f>
        <v>0</v>
      </c>
      <c r="AM111" s="541">
        <f>COUNTIFS('Faturamento NNE'!$E$2:$E$707,'Infos Relatório'!$B$84,'Faturamento NNE'!$F$2:$F$707,'Infos Relatório'!$B111,'Faturamento NNE'!$AA$2:$AA$707,'Infos Relatório'!AM$1)</f>
        <v>0</v>
      </c>
      <c r="AN111" s="542">
        <f>SUMIFS('Faturamento NNE'!$H$2:$H$707,'Faturamento NNE'!$E$2:$E$707,'Infos Relatório'!$B$84,'Faturamento NNE'!$F$2:$F$707,'Infos Relatório'!$B111,'Faturamento NNE'!$AA$2:$AA$707,'Infos Relatório'!AM$1)</f>
        <v>0</v>
      </c>
      <c r="AO111" s="542">
        <f>SUMIFS('Faturamento NNE'!$K$2:$K$707,'Faturamento NNE'!$E$2:$E$707,'Infos Relatório'!$B$84,'Faturamento NNE'!$F$2:$F$707,'Infos Relatório'!$B111,'Faturamento NNE'!$AA$2:$AA$707,'Infos Relatório'!AM$1)</f>
        <v>0</v>
      </c>
      <c r="AP111" s="546">
        <f>SUMIFS('Faturamento NNE'!$P$2:$P$707,'Faturamento NNE'!$E$2:$E$707,'Infos Relatório'!$B$84,'Faturamento NNE'!$F$2:$F$707,'Infos Relatório'!$B111,'Faturamento NNE'!$AA$2:$AA$707,'Infos Relatório'!AM$1,'Faturamento NNE'!$U$2:$U$707,"Sim")+SUMIFS('Faturamento NNE'!$Q$2:$Q$707,'Faturamento NNE'!$E$2:$E$707,'Infos Relatório'!$B$84,'Faturamento NNE'!$F$2:$F$707,'Infos Relatório'!$B111,'Faturamento NNE'!$AA$2:$AA$707,'Infos Relatório'!AM$1,'Faturamento NNE'!$U$2:$U$707,"Sim")</f>
        <v>0</v>
      </c>
      <c r="AQ111" s="227" t="e">
        <f t="shared" si="30"/>
        <v>#DIV/0!</v>
      </c>
      <c r="AR111" s="545">
        <f>SUMIFS('Faturamento NNE'!$I$2:$I$707,'Faturamento NNE'!$E$2:$E$707,'Infos Relatório'!$B$84,'Faturamento NNE'!$F$2:$F$707,'Infos Relatório'!$B111,'Faturamento NNE'!$AA$2:$AA$707,'Infos Relatório'!AM$1)</f>
        <v>0</v>
      </c>
      <c r="AS111" s="541">
        <f>COUNTIFS('Faturamento NNE'!$E$2:$E$707,'Infos Relatório'!$B$84,'Faturamento NNE'!$F$2:$F$707,'Infos Relatório'!$B111,'Faturamento NNE'!$AA$2:$AA$707,'Infos Relatório'!AS$1)</f>
        <v>0</v>
      </c>
      <c r="AT111" s="542">
        <f>SUMIFS('Faturamento NNE'!$H$2:$H$707,'Faturamento NNE'!$E$2:$E$707,'Infos Relatório'!$B$84,'Faturamento NNE'!$F$2:$F$707,'Infos Relatório'!$B111,'Faturamento NNE'!$AA$2:$AA$707,'Infos Relatório'!AS$1)</f>
        <v>0</v>
      </c>
      <c r="AU111" s="542">
        <f>SUMIFS('Faturamento NNE'!$K$2:$K$707,'Faturamento NNE'!$E$2:$E$707,'Infos Relatório'!$B$84,'Faturamento NNE'!$F$2:$F$707,'Infos Relatório'!$B111,'Faturamento NNE'!$AA$2:$AA$707,'Infos Relatório'!AS$1)</f>
        <v>0</v>
      </c>
      <c r="AV111" s="546">
        <f>SUMIFS('Faturamento NNE'!$P$2:$P$707,'Faturamento NNE'!$E$2:$E$707,'Infos Relatório'!$B$84,'Faturamento NNE'!$F$2:$F$707,'Infos Relatório'!$B111,'Faturamento NNE'!$AA$2:$AA$707,'Infos Relatório'!AS$1,'Faturamento NNE'!$U$2:$U$707,"Sim")+SUMIFS('Faturamento NNE'!$Q$2:$Q$707,'Faturamento NNE'!$E$2:$E$707,'Infos Relatório'!$B$84,'Faturamento NNE'!$F$2:$F$707,'Infos Relatório'!$B111,'Faturamento NNE'!$AA$2:$AA$707,'Infos Relatório'!AS$1,'Faturamento NNE'!$U$2:$U$707,"Sim")</f>
        <v>0</v>
      </c>
      <c r="AW111" s="227" t="e">
        <f t="shared" si="31"/>
        <v>#DIV/0!</v>
      </c>
      <c r="AX111" s="545">
        <f>SUMIFS('Faturamento NNE'!$I$2:$I$707,'Faturamento NNE'!$E$2:$E$707,'Infos Relatório'!$B$84,'Faturamento NNE'!$F$2:$F$707,'Infos Relatório'!$B111,'Faturamento NNE'!$AA$2:$AA$707,'Infos Relatório'!AS$1)</f>
        <v>0</v>
      </c>
      <c r="AY111" s="541">
        <f>COUNTIFS('Faturamento NNE'!$E$2:$E$707,'Infos Relatório'!$B$84,'Faturamento NNE'!$F$2:$F$707,'Infos Relatório'!$B111,'Faturamento NNE'!$AA$2:$AA$707,'Infos Relatório'!AY$1)</f>
        <v>0</v>
      </c>
      <c r="AZ111" s="542">
        <f>SUMIFS('Faturamento NNE'!$H$2:$H$707,'Faturamento NNE'!$E$2:$E$707,'Infos Relatório'!$B$84,'Faturamento NNE'!$F$2:$F$707,'Infos Relatório'!$B111,'Faturamento NNE'!$AA$2:$AA$707,'Infos Relatório'!AY$1)</f>
        <v>0</v>
      </c>
      <c r="BA111" s="542">
        <f>SUMIFS('Faturamento NNE'!$K$2:$K$707,'Faturamento NNE'!$E$2:$E$707,'Infos Relatório'!$B$84,'Faturamento NNE'!$F$2:$F$707,'Infos Relatório'!$B111,'Faturamento NNE'!$AA$2:$AA$707,'Infos Relatório'!AY$1)</f>
        <v>0</v>
      </c>
      <c r="BB111" s="546">
        <f>SUMIFS('Faturamento NNE'!$P$2:$P$707,'Faturamento NNE'!$E$2:$E$707,'Infos Relatório'!$B$84,'Faturamento NNE'!$F$2:$F$707,'Infos Relatório'!$B111,'Faturamento NNE'!$AA$2:$AA$707,'Infos Relatório'!AY$1,'Faturamento NNE'!$U$2:$U$707,"Sim")+SUMIFS('Faturamento NNE'!$Q$2:$Q$707,'Faturamento NNE'!$E$2:$E$707,'Infos Relatório'!$B$84,'Faturamento NNE'!$F$2:$F$707,'Infos Relatório'!$B111,'Faturamento NNE'!$AA$2:$AA$707,'Infos Relatório'!AY$1,'Faturamento NNE'!$U$2:$U$707,"Sim")</f>
        <v>0</v>
      </c>
      <c r="BC111" s="227" t="e">
        <f t="shared" si="32"/>
        <v>#DIV/0!</v>
      </c>
      <c r="BD111" s="545">
        <f>SUMIFS('Faturamento NNE'!$I$2:$I$707,'Faturamento NNE'!$E$2:$E$707,'Infos Relatório'!$B$84,'Faturamento NNE'!$F$2:$F$707,'Infos Relatório'!$B111,'Faturamento NNE'!$AA$2:$AA$707,'Infos Relatório'!AY$1)</f>
        <v>0</v>
      </c>
      <c r="BE111" s="541">
        <f>COUNTIFS('Faturamento NNE'!$E$2:$E$707,'Infos Relatório'!$B$84,'Faturamento NNE'!$F$2:$F$707,'Infos Relatório'!$B111,'Faturamento NNE'!$AA$2:$AA$707,'Infos Relatório'!BE$1)</f>
        <v>0</v>
      </c>
      <c r="BF111" s="542">
        <f>SUMIFS('Faturamento NNE'!$H$2:$H$707,'Faturamento NNE'!$E$2:$E$707,'Infos Relatório'!$B$84,'Faturamento NNE'!$F$2:$F$707,'Infos Relatório'!$B111,'Faturamento NNE'!$AA$2:$AA$707,'Infos Relatório'!BE$1)</f>
        <v>0</v>
      </c>
      <c r="BG111" s="542">
        <f>SUMIFS('Faturamento NNE'!$K$2:$K$707,'Faturamento NNE'!$E$2:$E$707,'Infos Relatório'!$B$84,'Faturamento NNE'!$F$2:$F$707,'Infos Relatório'!$B111,'Faturamento NNE'!$AA$2:$AA$707,'Infos Relatório'!BE$1)</f>
        <v>0</v>
      </c>
      <c r="BH111" s="546">
        <f>SUMIFS('Faturamento NNE'!$P$2:$P$707,'Faturamento NNE'!$E$2:$E$707,'Infos Relatório'!$B$84,'Faturamento NNE'!$F$2:$F$707,'Infos Relatório'!$B111,'Faturamento NNE'!$AA$2:$AA$707,'Infos Relatório'!BE$1,'Faturamento NNE'!$U$2:$U$707,"Sim")+SUMIFS('Faturamento NNE'!$Q$2:$Q$707,'Faturamento NNE'!$E$2:$E$707,'Infos Relatório'!$B$84,'Faturamento NNE'!$F$2:$F$707,'Infos Relatório'!$B111,'Faturamento NNE'!$AA$2:$AA$707,'Infos Relatório'!BE$1,'Faturamento NNE'!$U$2:$U$707,"Sim")</f>
        <v>0</v>
      </c>
      <c r="BI111" s="227" t="e">
        <f t="shared" si="33"/>
        <v>#DIV/0!</v>
      </c>
      <c r="BJ111" s="545">
        <f>SUMIFS('Faturamento NNE'!$I$2:$I$707,'Faturamento NNE'!$E$2:$E$707,'Infos Relatório'!$B$84,'Faturamento NNE'!$F$2:$F$707,'Infos Relatório'!$B111,'Faturamento NNE'!$AA$2:$AA$707,'Infos Relatório'!BE$1)</f>
        <v>0</v>
      </c>
      <c r="BK111" s="541">
        <f>COUNTIFS('Faturamento NNE'!$E$2:$E$707,'Infos Relatório'!$B$84,'Faturamento NNE'!$F$2:$F$707,'Infos Relatório'!$B111,'Faturamento NNE'!$AA$2:$AA$707,'Infos Relatório'!BK$1)</f>
        <v>0</v>
      </c>
      <c r="BL111" s="542">
        <f>SUMIFS('Faturamento NNE'!$H$2:$H$707,'Faturamento NNE'!$E$2:$E$707,'Infos Relatório'!$B$84,'Faturamento NNE'!$F$2:$F$707,'Infos Relatório'!$B111,'Faturamento NNE'!$AA$2:$AA$707,'Infos Relatório'!BK$1)</f>
        <v>0</v>
      </c>
      <c r="BM111" s="542">
        <f>SUMIFS('Faturamento NNE'!$K$2:$K$707,'Faturamento NNE'!$E$2:$E$707,'Infos Relatório'!$B$84,'Faturamento NNE'!$F$2:$F$707,'Infos Relatório'!$B111,'Faturamento NNE'!$AA$2:$AA$707,'Infos Relatório'!BK$1)</f>
        <v>0</v>
      </c>
      <c r="BN111" s="546">
        <f>SUMIFS('Faturamento NNE'!$P$2:$P$707,'Faturamento NNE'!$E$2:$E$707,'Infos Relatório'!$B$84,'Faturamento NNE'!$F$2:$F$707,'Infos Relatório'!$B111,'Faturamento NNE'!$AA$2:$AA$707,'Infos Relatório'!BK$1,'Faturamento NNE'!$U$2:$U$707,"Sim")+SUMIFS('Faturamento NNE'!$Q$2:$Q$707,'Faturamento NNE'!$E$2:$E$707,'Infos Relatório'!$B$84,'Faturamento NNE'!$F$2:$F$707,'Infos Relatório'!$B111,'Faturamento NNE'!$AA$2:$AA$707,'Infos Relatório'!BK$1,'Faturamento NNE'!$U$2:$U$707,"Sim")</f>
        <v>0</v>
      </c>
      <c r="BO111" s="227" t="e">
        <f t="shared" si="34"/>
        <v>#DIV/0!</v>
      </c>
      <c r="BP111" s="545">
        <f>SUMIFS('Faturamento NNE'!$I$2:$I$707,'Faturamento NNE'!$E$2:$E$707,'Infos Relatório'!$B$84,'Faturamento NNE'!$F$2:$F$707,'Infos Relatório'!$B111,'Faturamento NNE'!$AA$2:$AA$707,'Infos Relatório'!BK$1)</f>
        <v>0</v>
      </c>
      <c r="BQ111" s="541">
        <f>COUNTIFS('Faturamento NNE'!$E$2:$E$707,'Infos Relatório'!$B$84,'Faturamento NNE'!$F$2:$F$707,'Infos Relatório'!$B111,'Faturamento NNE'!$AA$2:$AA$707,'Infos Relatório'!BQ$1)</f>
        <v>0</v>
      </c>
      <c r="BR111" s="542">
        <f>SUMIFS('Faturamento NNE'!$H$2:$H$707,'Faturamento NNE'!$E$2:$E$707,'Infos Relatório'!$B$84,'Faturamento NNE'!$F$2:$F$707,'Infos Relatório'!$B111,'Faturamento NNE'!$AA$2:$AA$707,'Infos Relatório'!BQ$1)</f>
        <v>0</v>
      </c>
      <c r="BS111" s="542">
        <f>SUMIFS('Faturamento NNE'!$K$2:$K$707,'Faturamento NNE'!$E$2:$E$707,'Infos Relatório'!$B$84,'Faturamento NNE'!$F$2:$F$707,'Infos Relatório'!$B111,'Faturamento NNE'!$AA$2:$AA$707,'Infos Relatório'!BQ$1)</f>
        <v>0</v>
      </c>
      <c r="BT111" s="546">
        <f>SUMIFS('Faturamento NNE'!$P$2:$P$707,'Faturamento NNE'!$E$2:$E$707,'Infos Relatório'!$B$84,'Faturamento NNE'!$F$2:$F$707,'Infos Relatório'!$B111,'Faturamento NNE'!$AA$2:$AA$707,'Infos Relatório'!BQ$1,'Faturamento NNE'!$U$2:$U$707,"Sim")+SUMIFS('Faturamento NNE'!$Q$2:$Q$707,'Faturamento NNE'!$E$2:$E$707,'Infos Relatório'!$B$84,'Faturamento NNE'!$F$2:$F$707,'Infos Relatório'!$B111,'Faturamento NNE'!$AA$2:$AA$707,'Infos Relatório'!BQ$1,'Faturamento NNE'!$U$2:$U$707,"Sim")</f>
        <v>0</v>
      </c>
      <c r="BU111" s="227" t="e">
        <f t="shared" si="35"/>
        <v>#DIV/0!</v>
      </c>
      <c r="BV111" s="545">
        <f>SUMIFS('Faturamento NNE'!$I$2:$I$707,'Faturamento NNE'!$E$2:$E$707,'Infos Relatório'!$B$84,'Faturamento NNE'!$F$2:$F$707,'Infos Relatório'!$B111,'Faturamento NNE'!$AA$2:$AA$707,'Infos Relatório'!BQ$1)</f>
        <v>0</v>
      </c>
    </row>
    <row r="112" spans="2:74">
      <c r="B112" s="217" t="s">
        <v>157</v>
      </c>
      <c r="C112" s="541">
        <f>COUNTIFS('Faturamento NNE'!$E$2:$E$707,'Infos Relatório'!$B$84,'Faturamento NNE'!$F$2:$F$707,'Infos Relatório'!$B112,'Faturamento NNE'!$AA$2:$AA$707,'Infos Relatório'!C$1)</f>
        <v>0</v>
      </c>
      <c r="D112" s="542">
        <f>SUMIFS('Faturamento NNE'!$H$2:$H$707,'Faturamento NNE'!$E$2:$E$707,'Infos Relatório'!$B$84,'Faturamento NNE'!$F$2:$F$707,'Infos Relatório'!$B112,'Faturamento NNE'!$AA$2:$AA$707,'Infos Relatório'!C$1)</f>
        <v>0</v>
      </c>
      <c r="E112" s="543">
        <f>SUMIFS('Faturamento NNE'!$K$2:$K$707,'Faturamento NNE'!$E$2:$E$707,'Infos Relatório'!$B$84,'Faturamento NNE'!$F$2:$F$707,'Infos Relatório'!$B112,'Faturamento NNE'!$AA$2:$AA$707,'Infos Relatório'!C$1)</f>
        <v>0</v>
      </c>
      <c r="F112" s="544">
        <f>SUMIFS('Faturamento NNE'!$P$2:$P$707,'Faturamento NNE'!$E$2:$E$707,'Infos Relatório'!$B$84,'Faturamento NNE'!$F$2:$F$707,'Infos Relatório'!$B112,'Faturamento NNE'!$AA$2:$AA$707,'Infos Relatório'!C$1,'Faturamento NNE'!$U$2:$U$707,"Sim")+SUMIFS('Faturamento NNE'!$Q$2:$Q$707,'Faturamento NNE'!$E$2:$E$707,'Infos Relatório'!$B$84,'Faturamento NNE'!$F$2:$F$707,'Infos Relatório'!$B112,'Faturamento NNE'!$AA$2:$AA$707,'Infos Relatório'!C$1,'Faturamento NNE'!$U$2:$U$707,"Sim")</f>
        <v>0</v>
      </c>
      <c r="G112" s="283" t="e">
        <f t="shared" si="24"/>
        <v>#DIV/0!</v>
      </c>
      <c r="H112" s="545">
        <f>SUMIFS('Faturamento NNE'!$I$2:$I$707,'Faturamento NNE'!$E$2:$E$707,'Infos Relatório'!$B$84,'Faturamento NNE'!$F$2:$F$707,'Infos Relatório'!$B112,'Faturamento NNE'!$AA$2:$AA$707,'Infos Relatório'!C$1)</f>
        <v>0</v>
      </c>
      <c r="I112" s="541">
        <f>COUNTIFS('Faturamento NNE'!$E$2:$E$707,'Infos Relatório'!$B$84,'Faturamento NNE'!$F$2:$F$707,'Infos Relatório'!$B112,'Faturamento NNE'!$AA$2:$AA$707,'Infos Relatório'!I$1)</f>
        <v>0</v>
      </c>
      <c r="J112" s="542">
        <f>SUMIFS('Faturamento NNE'!$H$2:$H$707,'Faturamento NNE'!$E$2:$E$707,'Infos Relatório'!$B$84,'Faturamento NNE'!$F$2:$F$707,'Infos Relatório'!$B112,'Faturamento NNE'!$AA$2:$AA$707,'Infos Relatório'!I$1)</f>
        <v>0</v>
      </c>
      <c r="K112" s="543">
        <f>SUMIFS('Faturamento NNE'!$K$2:$K$707,'Faturamento NNE'!$E$2:$E$707,'Infos Relatório'!$B$84,'Faturamento NNE'!$F$2:$F$707,'Infos Relatório'!$B112,'Faturamento NNE'!$AA$2:$AA$707,'Infos Relatório'!I$1)</f>
        <v>0</v>
      </c>
      <c r="L112" s="544">
        <f>SUMIFS('Faturamento NNE'!$P$2:$P$707,'Faturamento NNE'!$E$2:$E$707,'Infos Relatório'!$B$84,'Faturamento NNE'!$F$2:$F$707,'Infos Relatório'!$B112,'Faturamento NNE'!$AA$2:$AA$707,'Infos Relatório'!I$1,'Faturamento NNE'!$U$2:$U$707,"Sim")+SUMIFS('Faturamento NNE'!$Q$2:$Q$707,'Faturamento NNE'!$E$2:$E$707,'Infos Relatório'!$B$84,'Faturamento NNE'!$F$2:$F$707,'Infos Relatório'!$B112,'Faturamento NNE'!$AA$2:$AA$707,'Infos Relatório'!I$1,'Faturamento NNE'!$U$2:$U$707,"Sim")</f>
        <v>0</v>
      </c>
      <c r="M112" s="283" t="e">
        <f t="shared" si="25"/>
        <v>#DIV/0!</v>
      </c>
      <c r="N112" s="545">
        <f>SUMIFS('Faturamento NNE'!$I$2:$I$707,'Faturamento NNE'!$E$2:$E$707,'Infos Relatório'!$B$84,'Faturamento NNE'!$F$2:$F$707,'Infos Relatório'!$B112,'Faturamento NNE'!$AA$2:$AA$707,'Infos Relatório'!I$1)</f>
        <v>0</v>
      </c>
      <c r="O112" s="541">
        <f>COUNTIFS('Faturamento NNE'!$E$2:$E$707,'Infos Relatório'!$B$84,'Faturamento NNE'!$F$2:$F$707,'Infos Relatório'!$B112,'Faturamento NNE'!$AA$2:$AA$707,'Infos Relatório'!O$1)</f>
        <v>0</v>
      </c>
      <c r="P112" s="542">
        <f>SUMIFS('Faturamento NNE'!$H$2:$H$707,'Faturamento NNE'!$E$2:$E$707,'Infos Relatório'!$B$84,'Faturamento NNE'!$F$2:$F$707,'Infos Relatório'!$B112,'Faturamento NNE'!$AA$2:$AA$707,'Infos Relatório'!O$1)</f>
        <v>0</v>
      </c>
      <c r="Q112" s="542">
        <f>SUMIFS('Faturamento NNE'!$K$2:$K$707,'Faturamento NNE'!$E$2:$E$707,'Infos Relatório'!$B$84,'Faturamento NNE'!$F$2:$F$707,'Infos Relatório'!$B112,'Faturamento NNE'!$AA$2:$AA$707,'Infos Relatório'!O$1)</f>
        <v>0</v>
      </c>
      <c r="R112" s="546">
        <f>SUMIFS('Faturamento NNE'!$P$2:$P$707,'Faturamento NNE'!$E$2:$E$707,'Infos Relatório'!$B$84,'Faturamento NNE'!$F$2:$F$707,'Infos Relatório'!$B112,'Faturamento NNE'!$AA$2:$AA$707,'Infos Relatório'!O$1,'Faturamento NNE'!$U$2:$U$707,"Sim")+SUMIFS('Faturamento NNE'!$Q$2:$Q$707,'Faturamento NNE'!$E$2:$E$707,'Infos Relatório'!$B$84,'Faturamento NNE'!$F$2:$F$707,'Infos Relatório'!$B112,'Faturamento NNE'!$AA$2:$AA$707,'Infos Relatório'!O$1,'Faturamento NNE'!$U$2:$U$707,"Sim")</f>
        <v>0</v>
      </c>
      <c r="S112" s="227" t="e">
        <f t="shared" si="26"/>
        <v>#DIV/0!</v>
      </c>
      <c r="T112" s="545">
        <f>SUMIFS('Faturamento NNE'!$I$2:$I$707,'Faturamento NNE'!$E$2:$E$707,'Infos Relatório'!$B$84,'Faturamento NNE'!$F$2:$F$707,'Infos Relatório'!$B112,'Faturamento NNE'!$AA$2:$AA$707,'Infos Relatório'!O$1)</f>
        <v>0</v>
      </c>
      <c r="U112" s="541">
        <f>COUNTIFS('Faturamento NNE'!$E$2:$E$707,'Infos Relatório'!$B$84,'Faturamento NNE'!$F$2:$F$707,'Infos Relatório'!$B112,'Faturamento NNE'!$AA$2:$AA$707,'Infos Relatório'!U$1)</f>
        <v>0</v>
      </c>
      <c r="V112" s="542">
        <f>SUMIFS('Faturamento NNE'!$H$2:$H$707,'Faturamento NNE'!$E$2:$E$707,'Infos Relatório'!$B$84,'Faturamento NNE'!$F$2:$F$707,'Infos Relatório'!$B112,'Faturamento NNE'!$AA$2:$AA$707,'Infos Relatório'!U$1)</f>
        <v>0</v>
      </c>
      <c r="W112" s="542">
        <f>SUMIFS('Faturamento NNE'!$K$2:$K$707,'Faturamento NNE'!$E$2:$E$707,'Infos Relatório'!$B$84,'Faturamento NNE'!$F$2:$F$707,'Infos Relatório'!$B112,'Faturamento NNE'!$AA$2:$AA$707,'Infos Relatório'!U$1)</f>
        <v>0</v>
      </c>
      <c r="X112" s="546">
        <f>SUMIFS('Faturamento NNE'!$P$2:$P$707,'Faturamento NNE'!$E$2:$E$707,'Infos Relatório'!$B$84,'Faturamento NNE'!$F$2:$F$707,'Infos Relatório'!$B112,'Faturamento NNE'!$AA$2:$AA$707,'Infos Relatório'!U$1,'Faturamento NNE'!$U$2:$U$707,"Sim")+SUMIFS('Faturamento NNE'!$Q$2:$Q$707,'Faturamento NNE'!$E$2:$E$707,'Infos Relatório'!$B$84,'Faturamento NNE'!$F$2:$F$707,'Infos Relatório'!$B112,'Faturamento NNE'!$AA$2:$AA$707,'Infos Relatório'!U$1,'Faturamento NNE'!$U$2:$U$707,"Sim")</f>
        <v>0</v>
      </c>
      <c r="Y112" s="227" t="e">
        <f t="shared" si="27"/>
        <v>#DIV/0!</v>
      </c>
      <c r="Z112" s="545">
        <f>SUMIFS('Faturamento NNE'!$I$2:$I$707,'Faturamento NNE'!$E$2:$E$707,'Infos Relatório'!$B$84,'Faturamento NNE'!$F$2:$F$707,'Infos Relatório'!$B112,'Faturamento NNE'!$AA$2:$AA$707,'Infos Relatório'!U$1)</f>
        <v>0</v>
      </c>
      <c r="AA112" s="541">
        <f>COUNTIFS('Faturamento NNE'!$E$2:$E$707,'Infos Relatório'!$B$84,'Faturamento NNE'!$F$2:$F$707,'Infos Relatório'!$B112,'Faturamento NNE'!$AA$2:$AA$707,'Infos Relatório'!AA$1)</f>
        <v>0</v>
      </c>
      <c r="AB112" s="542">
        <f>SUMIFS('Faturamento NNE'!$H$2:$H$707,'Faturamento NNE'!$E$2:$E$707,'Infos Relatório'!$B$84,'Faturamento NNE'!$F$2:$F$707,'Infos Relatório'!$B112,'Faturamento NNE'!$AA$2:$AA$707,'Infos Relatório'!AA$1)</f>
        <v>0</v>
      </c>
      <c r="AC112" s="542">
        <f>SUMIFS('Faturamento NNE'!$K$2:$K$707,'Faturamento NNE'!$E$2:$E$707,'Infos Relatório'!$B$84,'Faturamento NNE'!$F$2:$F$707,'Infos Relatório'!$B112,'Faturamento NNE'!$AA$2:$AA$707,'Infos Relatório'!AA$1)</f>
        <v>0</v>
      </c>
      <c r="AD112" s="546">
        <f>SUMIFS('Faturamento NNE'!$P$2:$P$707,'Faturamento NNE'!$E$2:$E$707,'Infos Relatório'!$B$84,'Faturamento NNE'!$F$2:$F$707,'Infos Relatório'!$B112,'Faturamento NNE'!$AA$2:$AA$707,'Infos Relatório'!AA$1,'Faturamento NNE'!$U$2:$U$707,"Sim")+SUMIFS('Faturamento NNE'!$Q$2:$Q$707,'Faturamento NNE'!$E$2:$E$707,'Infos Relatório'!$B$84,'Faturamento NNE'!$F$2:$F$707,'Infos Relatório'!$B112,'Faturamento NNE'!$AA$2:$AA$707,'Infos Relatório'!AA$1,'Faturamento NNE'!$U$2:$U$707,"Sim")</f>
        <v>0</v>
      </c>
      <c r="AE112" s="227" t="e">
        <f t="shared" si="28"/>
        <v>#DIV/0!</v>
      </c>
      <c r="AF112" s="545">
        <f>SUMIFS('Faturamento NNE'!$I$2:$I$707,'Faturamento NNE'!$E$2:$E$707,'Infos Relatório'!$B$84,'Faturamento NNE'!$F$2:$F$707,'Infos Relatório'!$B112,'Faturamento NNE'!$AA$2:$AA$707,'Infos Relatório'!AA$1)</f>
        <v>0</v>
      </c>
      <c r="AG112" s="541">
        <f>COUNTIFS('Faturamento NNE'!$E$2:$E$707,'Infos Relatório'!$B$84,'Faturamento NNE'!$F$2:$F$707,'Infos Relatório'!$B112,'Faturamento NNE'!$AA$2:$AA$707,'Infos Relatório'!AG$1)</f>
        <v>0</v>
      </c>
      <c r="AH112" s="542">
        <f>SUMIFS('Faturamento NNE'!$H$2:$H$707,'Faturamento NNE'!$E$2:$E$707,'Infos Relatório'!$B$84,'Faturamento NNE'!$F$2:$F$707,'Infos Relatório'!$B112,'Faturamento NNE'!$AA$2:$AA$707,'Infos Relatório'!AG$1)</f>
        <v>0</v>
      </c>
      <c r="AI112" s="542">
        <f>SUMIFS('Faturamento NNE'!$K$2:$K$707,'Faturamento NNE'!$E$2:$E$707,'Infos Relatório'!$B$84,'Faturamento NNE'!$F$2:$F$707,'Infos Relatório'!$B112,'Faturamento NNE'!$AA$2:$AA$707,'Infos Relatório'!AG$1)</f>
        <v>0</v>
      </c>
      <c r="AJ112" s="546">
        <f>SUMIFS('Faturamento NNE'!$P$2:$P$707,'Faturamento NNE'!$E$2:$E$707,'Infos Relatório'!$B$84,'Faturamento NNE'!$F$2:$F$707,'Infos Relatório'!$B112,'Faturamento NNE'!$AA$2:$AA$707,'Infos Relatório'!AG$1,'Faturamento NNE'!$U$2:$U$707,"Sim")+SUMIFS('Faturamento NNE'!$Q$2:$Q$707,'Faturamento NNE'!$E$2:$E$707,'Infos Relatório'!$B$84,'Faturamento NNE'!$F$2:$F$707,'Infos Relatório'!$B112,'Faturamento NNE'!$AA$2:$AA$707,'Infos Relatório'!AG$1,'Faturamento NNE'!$U$2:$U$707,"Sim")</f>
        <v>0</v>
      </c>
      <c r="AK112" s="227" t="e">
        <f t="shared" si="29"/>
        <v>#DIV/0!</v>
      </c>
      <c r="AL112" s="545">
        <f>SUMIFS('Faturamento NNE'!$I$2:$I$707,'Faturamento NNE'!$E$2:$E$707,'Infos Relatório'!$B$84,'Faturamento NNE'!$F$2:$F$707,'Infos Relatório'!$B112,'Faturamento NNE'!$AA$2:$AA$707,'Infos Relatório'!AG$1)</f>
        <v>0</v>
      </c>
      <c r="AM112" s="541">
        <f>COUNTIFS('Faturamento NNE'!$E$2:$E$707,'Infos Relatório'!$B$84,'Faturamento NNE'!$F$2:$F$707,'Infos Relatório'!$B112,'Faturamento NNE'!$AA$2:$AA$707,'Infos Relatório'!AM$1)</f>
        <v>0</v>
      </c>
      <c r="AN112" s="542">
        <f>SUMIFS('Faturamento NNE'!$H$2:$H$707,'Faturamento NNE'!$E$2:$E$707,'Infos Relatório'!$B$84,'Faturamento NNE'!$F$2:$F$707,'Infos Relatório'!$B112,'Faturamento NNE'!$AA$2:$AA$707,'Infos Relatório'!AM$1)</f>
        <v>0</v>
      </c>
      <c r="AO112" s="542">
        <f>SUMIFS('Faturamento NNE'!$K$2:$K$707,'Faturamento NNE'!$E$2:$E$707,'Infos Relatório'!$B$84,'Faturamento NNE'!$F$2:$F$707,'Infos Relatório'!$B112,'Faturamento NNE'!$AA$2:$AA$707,'Infos Relatório'!AM$1)</f>
        <v>0</v>
      </c>
      <c r="AP112" s="546">
        <f>SUMIFS('Faturamento NNE'!$P$2:$P$707,'Faturamento NNE'!$E$2:$E$707,'Infos Relatório'!$B$84,'Faturamento NNE'!$F$2:$F$707,'Infos Relatório'!$B112,'Faturamento NNE'!$AA$2:$AA$707,'Infos Relatório'!AM$1,'Faturamento NNE'!$U$2:$U$707,"Sim")+SUMIFS('Faturamento NNE'!$Q$2:$Q$707,'Faturamento NNE'!$E$2:$E$707,'Infos Relatório'!$B$84,'Faturamento NNE'!$F$2:$F$707,'Infos Relatório'!$B112,'Faturamento NNE'!$AA$2:$AA$707,'Infos Relatório'!AM$1,'Faturamento NNE'!$U$2:$U$707,"Sim")</f>
        <v>0</v>
      </c>
      <c r="AQ112" s="227" t="e">
        <f t="shared" si="30"/>
        <v>#DIV/0!</v>
      </c>
      <c r="AR112" s="545">
        <f>SUMIFS('Faturamento NNE'!$I$2:$I$707,'Faturamento NNE'!$E$2:$E$707,'Infos Relatório'!$B$84,'Faturamento NNE'!$F$2:$F$707,'Infos Relatório'!$B112,'Faturamento NNE'!$AA$2:$AA$707,'Infos Relatório'!AM$1)</f>
        <v>0</v>
      </c>
      <c r="AS112" s="541">
        <f>COUNTIFS('Faturamento NNE'!$E$2:$E$707,'Infos Relatório'!$B$84,'Faturamento NNE'!$F$2:$F$707,'Infos Relatório'!$B112,'Faturamento NNE'!$AA$2:$AA$707,'Infos Relatório'!AS$1)</f>
        <v>0</v>
      </c>
      <c r="AT112" s="542">
        <f>SUMIFS('Faturamento NNE'!$H$2:$H$707,'Faturamento NNE'!$E$2:$E$707,'Infos Relatório'!$B$84,'Faturamento NNE'!$F$2:$F$707,'Infos Relatório'!$B112,'Faturamento NNE'!$AA$2:$AA$707,'Infos Relatório'!AS$1)</f>
        <v>0</v>
      </c>
      <c r="AU112" s="542">
        <f>SUMIFS('Faturamento NNE'!$K$2:$K$707,'Faturamento NNE'!$E$2:$E$707,'Infos Relatório'!$B$84,'Faturamento NNE'!$F$2:$F$707,'Infos Relatório'!$B112,'Faturamento NNE'!$AA$2:$AA$707,'Infos Relatório'!AS$1)</f>
        <v>0</v>
      </c>
      <c r="AV112" s="546">
        <f>SUMIFS('Faturamento NNE'!$P$2:$P$707,'Faturamento NNE'!$E$2:$E$707,'Infos Relatório'!$B$84,'Faturamento NNE'!$F$2:$F$707,'Infos Relatório'!$B112,'Faturamento NNE'!$AA$2:$AA$707,'Infos Relatório'!AS$1,'Faturamento NNE'!$U$2:$U$707,"Sim")+SUMIFS('Faturamento NNE'!$Q$2:$Q$707,'Faturamento NNE'!$E$2:$E$707,'Infos Relatório'!$B$84,'Faturamento NNE'!$F$2:$F$707,'Infos Relatório'!$B112,'Faturamento NNE'!$AA$2:$AA$707,'Infos Relatório'!AS$1,'Faturamento NNE'!$U$2:$U$707,"Sim")</f>
        <v>0</v>
      </c>
      <c r="AW112" s="227" t="e">
        <f t="shared" si="31"/>
        <v>#DIV/0!</v>
      </c>
      <c r="AX112" s="545">
        <f>SUMIFS('Faturamento NNE'!$I$2:$I$707,'Faturamento NNE'!$E$2:$E$707,'Infos Relatório'!$B$84,'Faturamento NNE'!$F$2:$F$707,'Infos Relatório'!$B112,'Faturamento NNE'!$AA$2:$AA$707,'Infos Relatório'!AS$1)</f>
        <v>0</v>
      </c>
      <c r="AY112" s="541">
        <f>COUNTIFS('Faturamento NNE'!$E$2:$E$707,'Infos Relatório'!$B$84,'Faturamento NNE'!$F$2:$F$707,'Infos Relatório'!$B112,'Faturamento NNE'!$AA$2:$AA$707,'Infos Relatório'!AY$1)</f>
        <v>0</v>
      </c>
      <c r="AZ112" s="542">
        <f>SUMIFS('Faturamento NNE'!$H$2:$H$707,'Faturamento NNE'!$E$2:$E$707,'Infos Relatório'!$B$84,'Faturamento NNE'!$F$2:$F$707,'Infos Relatório'!$B112,'Faturamento NNE'!$AA$2:$AA$707,'Infos Relatório'!AY$1)</f>
        <v>0</v>
      </c>
      <c r="BA112" s="542">
        <f>SUMIFS('Faturamento NNE'!$K$2:$K$707,'Faturamento NNE'!$E$2:$E$707,'Infos Relatório'!$B$84,'Faturamento NNE'!$F$2:$F$707,'Infos Relatório'!$B112,'Faturamento NNE'!$AA$2:$AA$707,'Infos Relatório'!AY$1)</f>
        <v>0</v>
      </c>
      <c r="BB112" s="546">
        <f>SUMIFS('Faturamento NNE'!$P$2:$P$707,'Faturamento NNE'!$E$2:$E$707,'Infos Relatório'!$B$84,'Faturamento NNE'!$F$2:$F$707,'Infos Relatório'!$B112,'Faturamento NNE'!$AA$2:$AA$707,'Infos Relatório'!AY$1,'Faturamento NNE'!$U$2:$U$707,"Sim")+SUMIFS('Faturamento NNE'!$Q$2:$Q$707,'Faturamento NNE'!$E$2:$E$707,'Infos Relatório'!$B$84,'Faturamento NNE'!$F$2:$F$707,'Infos Relatório'!$B112,'Faturamento NNE'!$AA$2:$AA$707,'Infos Relatório'!AY$1,'Faturamento NNE'!$U$2:$U$707,"Sim")</f>
        <v>0</v>
      </c>
      <c r="BC112" s="227" t="e">
        <f t="shared" si="32"/>
        <v>#DIV/0!</v>
      </c>
      <c r="BD112" s="545">
        <f>SUMIFS('Faturamento NNE'!$I$2:$I$707,'Faturamento NNE'!$E$2:$E$707,'Infos Relatório'!$B$84,'Faturamento NNE'!$F$2:$F$707,'Infos Relatório'!$B112,'Faturamento NNE'!$AA$2:$AA$707,'Infos Relatório'!AY$1)</f>
        <v>0</v>
      </c>
      <c r="BE112" s="541">
        <f>COUNTIFS('Faturamento NNE'!$E$2:$E$707,'Infos Relatório'!$B$84,'Faturamento NNE'!$F$2:$F$707,'Infos Relatório'!$B112,'Faturamento NNE'!$AA$2:$AA$707,'Infos Relatório'!BE$1)</f>
        <v>0</v>
      </c>
      <c r="BF112" s="542">
        <f>SUMIFS('Faturamento NNE'!$H$2:$H$707,'Faturamento NNE'!$E$2:$E$707,'Infos Relatório'!$B$84,'Faturamento NNE'!$F$2:$F$707,'Infos Relatório'!$B112,'Faturamento NNE'!$AA$2:$AA$707,'Infos Relatório'!BE$1)</f>
        <v>0</v>
      </c>
      <c r="BG112" s="542">
        <f>SUMIFS('Faturamento NNE'!$K$2:$K$707,'Faturamento NNE'!$E$2:$E$707,'Infos Relatório'!$B$84,'Faturamento NNE'!$F$2:$F$707,'Infos Relatório'!$B112,'Faturamento NNE'!$AA$2:$AA$707,'Infos Relatório'!BE$1)</f>
        <v>0</v>
      </c>
      <c r="BH112" s="546">
        <f>SUMIFS('Faturamento NNE'!$P$2:$P$707,'Faturamento NNE'!$E$2:$E$707,'Infos Relatório'!$B$84,'Faturamento NNE'!$F$2:$F$707,'Infos Relatório'!$B112,'Faturamento NNE'!$AA$2:$AA$707,'Infos Relatório'!BE$1,'Faturamento NNE'!$U$2:$U$707,"Sim")+SUMIFS('Faturamento NNE'!$Q$2:$Q$707,'Faturamento NNE'!$E$2:$E$707,'Infos Relatório'!$B$84,'Faturamento NNE'!$F$2:$F$707,'Infos Relatório'!$B112,'Faturamento NNE'!$AA$2:$AA$707,'Infos Relatório'!BE$1,'Faturamento NNE'!$U$2:$U$707,"Sim")</f>
        <v>0</v>
      </c>
      <c r="BI112" s="227" t="e">
        <f t="shared" si="33"/>
        <v>#DIV/0!</v>
      </c>
      <c r="BJ112" s="545">
        <f>SUMIFS('Faturamento NNE'!$I$2:$I$707,'Faturamento NNE'!$E$2:$E$707,'Infos Relatório'!$B$84,'Faturamento NNE'!$F$2:$F$707,'Infos Relatório'!$B112,'Faturamento NNE'!$AA$2:$AA$707,'Infos Relatório'!BE$1)</f>
        <v>0</v>
      </c>
      <c r="BK112" s="541">
        <f>COUNTIFS('Faturamento NNE'!$E$2:$E$707,'Infos Relatório'!$B$84,'Faturamento NNE'!$F$2:$F$707,'Infos Relatório'!$B112,'Faturamento NNE'!$AA$2:$AA$707,'Infos Relatório'!BK$1)</f>
        <v>0</v>
      </c>
      <c r="BL112" s="542">
        <f>SUMIFS('Faturamento NNE'!$H$2:$H$707,'Faturamento NNE'!$E$2:$E$707,'Infos Relatório'!$B$84,'Faturamento NNE'!$F$2:$F$707,'Infos Relatório'!$B112,'Faturamento NNE'!$AA$2:$AA$707,'Infos Relatório'!BK$1)</f>
        <v>0</v>
      </c>
      <c r="BM112" s="542">
        <f>SUMIFS('Faturamento NNE'!$K$2:$K$707,'Faturamento NNE'!$E$2:$E$707,'Infos Relatório'!$B$84,'Faturamento NNE'!$F$2:$F$707,'Infos Relatório'!$B112,'Faturamento NNE'!$AA$2:$AA$707,'Infos Relatório'!BK$1)</f>
        <v>0</v>
      </c>
      <c r="BN112" s="546">
        <f>SUMIFS('Faturamento NNE'!$P$2:$P$707,'Faturamento NNE'!$E$2:$E$707,'Infos Relatório'!$B$84,'Faturamento NNE'!$F$2:$F$707,'Infos Relatório'!$B112,'Faturamento NNE'!$AA$2:$AA$707,'Infos Relatório'!BK$1,'Faturamento NNE'!$U$2:$U$707,"Sim")+SUMIFS('Faturamento NNE'!$Q$2:$Q$707,'Faturamento NNE'!$E$2:$E$707,'Infos Relatório'!$B$84,'Faturamento NNE'!$F$2:$F$707,'Infos Relatório'!$B112,'Faturamento NNE'!$AA$2:$AA$707,'Infos Relatório'!BK$1,'Faturamento NNE'!$U$2:$U$707,"Sim")</f>
        <v>0</v>
      </c>
      <c r="BO112" s="227" t="e">
        <f t="shared" si="34"/>
        <v>#DIV/0!</v>
      </c>
      <c r="BP112" s="545">
        <f>SUMIFS('Faturamento NNE'!$I$2:$I$707,'Faturamento NNE'!$E$2:$E$707,'Infos Relatório'!$B$84,'Faturamento NNE'!$F$2:$F$707,'Infos Relatório'!$B112,'Faturamento NNE'!$AA$2:$AA$707,'Infos Relatório'!BK$1)</f>
        <v>0</v>
      </c>
      <c r="BQ112" s="541">
        <f>COUNTIFS('Faturamento NNE'!$E$2:$E$707,'Infos Relatório'!$B$84,'Faturamento NNE'!$F$2:$F$707,'Infos Relatório'!$B112,'Faturamento NNE'!$AA$2:$AA$707,'Infos Relatório'!BQ$1)</f>
        <v>0</v>
      </c>
      <c r="BR112" s="542">
        <f>SUMIFS('Faturamento NNE'!$H$2:$H$707,'Faturamento NNE'!$E$2:$E$707,'Infos Relatório'!$B$84,'Faturamento NNE'!$F$2:$F$707,'Infos Relatório'!$B112,'Faturamento NNE'!$AA$2:$AA$707,'Infos Relatório'!BQ$1)</f>
        <v>0</v>
      </c>
      <c r="BS112" s="542">
        <f>SUMIFS('Faturamento NNE'!$K$2:$K$707,'Faturamento NNE'!$E$2:$E$707,'Infos Relatório'!$B$84,'Faturamento NNE'!$F$2:$F$707,'Infos Relatório'!$B112,'Faturamento NNE'!$AA$2:$AA$707,'Infos Relatório'!BQ$1)</f>
        <v>0</v>
      </c>
      <c r="BT112" s="546">
        <f>SUMIFS('Faturamento NNE'!$P$2:$P$707,'Faturamento NNE'!$E$2:$E$707,'Infos Relatório'!$B$84,'Faturamento NNE'!$F$2:$F$707,'Infos Relatório'!$B112,'Faturamento NNE'!$AA$2:$AA$707,'Infos Relatório'!BQ$1,'Faturamento NNE'!$U$2:$U$707,"Sim")+SUMIFS('Faturamento NNE'!$Q$2:$Q$707,'Faturamento NNE'!$E$2:$E$707,'Infos Relatório'!$B$84,'Faturamento NNE'!$F$2:$F$707,'Infos Relatório'!$B112,'Faturamento NNE'!$AA$2:$AA$707,'Infos Relatório'!BQ$1,'Faturamento NNE'!$U$2:$U$707,"Sim")</f>
        <v>0</v>
      </c>
      <c r="BU112" s="227" t="e">
        <f t="shared" si="35"/>
        <v>#DIV/0!</v>
      </c>
      <c r="BV112" s="545">
        <f>SUMIFS('Faturamento NNE'!$I$2:$I$707,'Faturamento NNE'!$E$2:$E$707,'Infos Relatório'!$B$84,'Faturamento NNE'!$F$2:$F$707,'Infos Relatório'!$B112,'Faturamento NNE'!$AA$2:$AA$707,'Infos Relatório'!BQ$1)</f>
        <v>0</v>
      </c>
    </row>
    <row r="113" spans="2:74">
      <c r="B113" s="217" t="s">
        <v>158</v>
      </c>
      <c r="C113" s="541">
        <f>COUNTIFS('Faturamento NNE'!$E$2:$E$707,'Infos Relatório'!$B$84,'Faturamento NNE'!$F$2:$F$707,'Infos Relatório'!$B113,'Faturamento NNE'!$AA$2:$AA$707,'Infos Relatório'!C$1)</f>
        <v>0</v>
      </c>
      <c r="D113" s="542">
        <f>SUMIFS('Faturamento NNE'!$H$2:$H$707,'Faturamento NNE'!$E$2:$E$707,'Infos Relatório'!$B$84,'Faturamento NNE'!$F$2:$F$707,'Infos Relatório'!$B113,'Faturamento NNE'!$AA$2:$AA$707,'Infos Relatório'!C$1)</f>
        <v>0</v>
      </c>
      <c r="E113" s="543">
        <f>SUMIFS('Faturamento NNE'!$K$2:$K$707,'Faturamento NNE'!$E$2:$E$707,'Infos Relatório'!$B$84,'Faturamento NNE'!$F$2:$F$707,'Infos Relatório'!$B113,'Faturamento NNE'!$AA$2:$AA$707,'Infos Relatório'!C$1)</f>
        <v>0</v>
      </c>
      <c r="F113" s="544">
        <f>SUMIFS('Faturamento NNE'!$P$2:$P$707,'Faturamento NNE'!$E$2:$E$707,'Infos Relatório'!$B$84,'Faturamento NNE'!$F$2:$F$707,'Infos Relatório'!$B113,'Faturamento NNE'!$AA$2:$AA$707,'Infos Relatório'!C$1,'Faturamento NNE'!$U$2:$U$707,"Sim")+SUMIFS('Faturamento NNE'!$Q$2:$Q$707,'Faturamento NNE'!$E$2:$E$707,'Infos Relatório'!$B$84,'Faturamento NNE'!$F$2:$F$707,'Infos Relatório'!$B113,'Faturamento NNE'!$AA$2:$AA$707,'Infos Relatório'!C$1,'Faturamento NNE'!$U$2:$U$707,"Sim")</f>
        <v>0</v>
      </c>
      <c r="G113" s="283" t="e">
        <f t="shared" si="24"/>
        <v>#DIV/0!</v>
      </c>
      <c r="H113" s="545">
        <f>SUMIFS('Faturamento NNE'!$I$2:$I$707,'Faturamento NNE'!$E$2:$E$707,'Infos Relatório'!$B$84,'Faturamento NNE'!$F$2:$F$707,'Infos Relatório'!$B113,'Faturamento NNE'!$AA$2:$AA$707,'Infos Relatório'!C$1)</f>
        <v>0</v>
      </c>
      <c r="I113" s="541">
        <f>COUNTIFS('Faturamento NNE'!$E$2:$E$707,'Infos Relatório'!$B$84,'Faturamento NNE'!$F$2:$F$707,'Infos Relatório'!$B113,'Faturamento NNE'!$AA$2:$AA$707,'Infos Relatório'!I$1)</f>
        <v>0</v>
      </c>
      <c r="J113" s="542">
        <f>SUMIFS('Faturamento NNE'!$H$2:$H$707,'Faturamento NNE'!$E$2:$E$707,'Infos Relatório'!$B$84,'Faturamento NNE'!$F$2:$F$707,'Infos Relatório'!$B113,'Faturamento NNE'!$AA$2:$AA$707,'Infos Relatório'!I$1)</f>
        <v>0</v>
      </c>
      <c r="K113" s="543">
        <f>SUMIFS('Faturamento NNE'!$K$2:$K$707,'Faturamento NNE'!$E$2:$E$707,'Infos Relatório'!$B$84,'Faturamento NNE'!$F$2:$F$707,'Infos Relatório'!$B113,'Faturamento NNE'!$AA$2:$AA$707,'Infos Relatório'!I$1)</f>
        <v>0</v>
      </c>
      <c r="L113" s="544">
        <f>SUMIFS('Faturamento NNE'!$P$2:$P$707,'Faturamento NNE'!$E$2:$E$707,'Infos Relatório'!$B$84,'Faturamento NNE'!$F$2:$F$707,'Infos Relatório'!$B113,'Faturamento NNE'!$AA$2:$AA$707,'Infos Relatório'!I$1,'Faturamento NNE'!$U$2:$U$707,"Sim")+SUMIFS('Faturamento NNE'!$Q$2:$Q$707,'Faturamento NNE'!$E$2:$E$707,'Infos Relatório'!$B$84,'Faturamento NNE'!$F$2:$F$707,'Infos Relatório'!$B113,'Faturamento NNE'!$AA$2:$AA$707,'Infos Relatório'!I$1,'Faturamento NNE'!$U$2:$U$707,"Sim")</f>
        <v>0</v>
      </c>
      <c r="M113" s="283" t="e">
        <f t="shared" si="25"/>
        <v>#DIV/0!</v>
      </c>
      <c r="N113" s="545">
        <f>SUMIFS('Faturamento NNE'!$I$2:$I$707,'Faturamento NNE'!$E$2:$E$707,'Infos Relatório'!$B$84,'Faturamento NNE'!$F$2:$F$707,'Infos Relatório'!$B113,'Faturamento NNE'!$AA$2:$AA$707,'Infos Relatório'!I$1)</f>
        <v>0</v>
      </c>
      <c r="O113" s="541">
        <f>COUNTIFS('Faturamento NNE'!$E$2:$E$707,'Infos Relatório'!$B$84,'Faturamento NNE'!$F$2:$F$707,'Infos Relatório'!$B113,'Faturamento NNE'!$AA$2:$AA$707,'Infos Relatório'!O$1)</f>
        <v>0</v>
      </c>
      <c r="P113" s="542">
        <f>SUMIFS('Faturamento NNE'!$H$2:$H$707,'Faturamento NNE'!$E$2:$E$707,'Infos Relatório'!$B$84,'Faturamento NNE'!$F$2:$F$707,'Infos Relatório'!$B113,'Faturamento NNE'!$AA$2:$AA$707,'Infos Relatório'!O$1)</f>
        <v>0</v>
      </c>
      <c r="Q113" s="542">
        <f>SUMIFS('Faturamento NNE'!$K$2:$K$707,'Faturamento NNE'!$E$2:$E$707,'Infos Relatório'!$B$84,'Faturamento NNE'!$F$2:$F$707,'Infos Relatório'!$B113,'Faturamento NNE'!$AA$2:$AA$707,'Infos Relatório'!O$1)</f>
        <v>0</v>
      </c>
      <c r="R113" s="546">
        <f>SUMIFS('Faturamento NNE'!$P$2:$P$707,'Faturamento NNE'!$E$2:$E$707,'Infos Relatório'!$B$84,'Faturamento NNE'!$F$2:$F$707,'Infos Relatório'!$B113,'Faturamento NNE'!$AA$2:$AA$707,'Infos Relatório'!O$1,'Faturamento NNE'!$U$2:$U$707,"Sim")+SUMIFS('Faturamento NNE'!$Q$2:$Q$707,'Faturamento NNE'!$E$2:$E$707,'Infos Relatório'!$B$84,'Faturamento NNE'!$F$2:$F$707,'Infos Relatório'!$B113,'Faturamento NNE'!$AA$2:$AA$707,'Infos Relatório'!O$1,'Faturamento NNE'!$U$2:$U$707,"Sim")</f>
        <v>0</v>
      </c>
      <c r="S113" s="227" t="e">
        <f t="shared" si="26"/>
        <v>#DIV/0!</v>
      </c>
      <c r="T113" s="545">
        <f>SUMIFS('Faturamento NNE'!$I$2:$I$707,'Faturamento NNE'!$E$2:$E$707,'Infos Relatório'!$B$84,'Faturamento NNE'!$F$2:$F$707,'Infos Relatório'!$B113,'Faturamento NNE'!$AA$2:$AA$707,'Infos Relatório'!O$1)</f>
        <v>0</v>
      </c>
      <c r="U113" s="541">
        <f>COUNTIFS('Faturamento NNE'!$E$2:$E$707,'Infos Relatório'!$B$84,'Faturamento NNE'!$F$2:$F$707,'Infos Relatório'!$B113,'Faturamento NNE'!$AA$2:$AA$707,'Infos Relatório'!U$1)</f>
        <v>0</v>
      </c>
      <c r="V113" s="542">
        <f>SUMIFS('Faturamento NNE'!$H$2:$H$707,'Faturamento NNE'!$E$2:$E$707,'Infos Relatório'!$B$84,'Faturamento NNE'!$F$2:$F$707,'Infos Relatório'!$B113,'Faturamento NNE'!$AA$2:$AA$707,'Infos Relatório'!U$1)</f>
        <v>0</v>
      </c>
      <c r="W113" s="542">
        <f>SUMIFS('Faturamento NNE'!$K$2:$K$707,'Faturamento NNE'!$E$2:$E$707,'Infos Relatório'!$B$84,'Faturamento NNE'!$F$2:$F$707,'Infos Relatório'!$B113,'Faturamento NNE'!$AA$2:$AA$707,'Infos Relatório'!U$1)</f>
        <v>0</v>
      </c>
      <c r="X113" s="546">
        <f>SUMIFS('Faturamento NNE'!$P$2:$P$707,'Faturamento NNE'!$E$2:$E$707,'Infos Relatório'!$B$84,'Faturamento NNE'!$F$2:$F$707,'Infos Relatório'!$B113,'Faturamento NNE'!$AA$2:$AA$707,'Infos Relatório'!U$1,'Faturamento NNE'!$U$2:$U$707,"Sim")+SUMIFS('Faturamento NNE'!$Q$2:$Q$707,'Faturamento NNE'!$E$2:$E$707,'Infos Relatório'!$B$84,'Faturamento NNE'!$F$2:$F$707,'Infos Relatório'!$B113,'Faturamento NNE'!$AA$2:$AA$707,'Infos Relatório'!U$1,'Faturamento NNE'!$U$2:$U$707,"Sim")</f>
        <v>0</v>
      </c>
      <c r="Y113" s="227" t="e">
        <f t="shared" si="27"/>
        <v>#DIV/0!</v>
      </c>
      <c r="Z113" s="545">
        <f>SUMIFS('Faturamento NNE'!$I$2:$I$707,'Faturamento NNE'!$E$2:$E$707,'Infos Relatório'!$B$84,'Faturamento NNE'!$F$2:$F$707,'Infos Relatório'!$B113,'Faturamento NNE'!$AA$2:$AA$707,'Infos Relatório'!U$1)</f>
        <v>0</v>
      </c>
      <c r="AA113" s="541">
        <f>COUNTIFS('Faturamento NNE'!$E$2:$E$707,'Infos Relatório'!$B$84,'Faturamento NNE'!$F$2:$F$707,'Infos Relatório'!$B113,'Faturamento NNE'!$AA$2:$AA$707,'Infos Relatório'!AA$1)</f>
        <v>0</v>
      </c>
      <c r="AB113" s="542">
        <f>SUMIFS('Faturamento NNE'!$H$2:$H$707,'Faturamento NNE'!$E$2:$E$707,'Infos Relatório'!$B$84,'Faturamento NNE'!$F$2:$F$707,'Infos Relatório'!$B113,'Faturamento NNE'!$AA$2:$AA$707,'Infos Relatório'!AA$1)</f>
        <v>0</v>
      </c>
      <c r="AC113" s="542">
        <f>SUMIFS('Faturamento NNE'!$K$2:$K$707,'Faturamento NNE'!$E$2:$E$707,'Infos Relatório'!$B$84,'Faturamento NNE'!$F$2:$F$707,'Infos Relatório'!$B113,'Faturamento NNE'!$AA$2:$AA$707,'Infos Relatório'!AA$1)</f>
        <v>0</v>
      </c>
      <c r="AD113" s="546">
        <f>SUMIFS('Faturamento NNE'!$P$2:$P$707,'Faturamento NNE'!$E$2:$E$707,'Infos Relatório'!$B$84,'Faturamento NNE'!$F$2:$F$707,'Infos Relatório'!$B113,'Faturamento NNE'!$AA$2:$AA$707,'Infos Relatório'!AA$1,'Faturamento NNE'!$U$2:$U$707,"Sim")+SUMIFS('Faturamento NNE'!$Q$2:$Q$707,'Faturamento NNE'!$E$2:$E$707,'Infos Relatório'!$B$84,'Faturamento NNE'!$F$2:$F$707,'Infos Relatório'!$B113,'Faturamento NNE'!$AA$2:$AA$707,'Infos Relatório'!AA$1,'Faturamento NNE'!$U$2:$U$707,"Sim")</f>
        <v>0</v>
      </c>
      <c r="AE113" s="227" t="e">
        <f t="shared" si="28"/>
        <v>#DIV/0!</v>
      </c>
      <c r="AF113" s="545">
        <f>SUMIFS('Faturamento NNE'!$I$2:$I$707,'Faturamento NNE'!$E$2:$E$707,'Infos Relatório'!$B$84,'Faturamento NNE'!$F$2:$F$707,'Infos Relatório'!$B113,'Faturamento NNE'!$AA$2:$AA$707,'Infos Relatório'!AA$1)</f>
        <v>0</v>
      </c>
      <c r="AG113" s="541">
        <f>COUNTIFS('Faturamento NNE'!$E$2:$E$707,'Infos Relatório'!$B$84,'Faturamento NNE'!$F$2:$F$707,'Infos Relatório'!$B113,'Faturamento NNE'!$AA$2:$AA$707,'Infos Relatório'!AG$1)</f>
        <v>0</v>
      </c>
      <c r="AH113" s="542">
        <f>SUMIFS('Faturamento NNE'!$H$2:$H$707,'Faturamento NNE'!$E$2:$E$707,'Infos Relatório'!$B$84,'Faturamento NNE'!$F$2:$F$707,'Infos Relatório'!$B113,'Faturamento NNE'!$AA$2:$AA$707,'Infos Relatório'!AG$1)</f>
        <v>0</v>
      </c>
      <c r="AI113" s="542">
        <f>SUMIFS('Faturamento NNE'!$K$2:$K$707,'Faturamento NNE'!$E$2:$E$707,'Infos Relatório'!$B$84,'Faturamento NNE'!$F$2:$F$707,'Infos Relatório'!$B113,'Faturamento NNE'!$AA$2:$AA$707,'Infos Relatório'!AG$1)</f>
        <v>0</v>
      </c>
      <c r="AJ113" s="546">
        <f>SUMIFS('Faturamento NNE'!$P$2:$P$707,'Faturamento NNE'!$E$2:$E$707,'Infos Relatório'!$B$84,'Faturamento NNE'!$F$2:$F$707,'Infos Relatório'!$B113,'Faturamento NNE'!$AA$2:$AA$707,'Infos Relatório'!AG$1,'Faturamento NNE'!$U$2:$U$707,"Sim")+SUMIFS('Faturamento NNE'!$Q$2:$Q$707,'Faturamento NNE'!$E$2:$E$707,'Infos Relatório'!$B$84,'Faturamento NNE'!$F$2:$F$707,'Infos Relatório'!$B113,'Faturamento NNE'!$AA$2:$AA$707,'Infos Relatório'!AG$1,'Faturamento NNE'!$U$2:$U$707,"Sim")</f>
        <v>0</v>
      </c>
      <c r="AK113" s="227" t="e">
        <f t="shared" si="29"/>
        <v>#DIV/0!</v>
      </c>
      <c r="AL113" s="545">
        <f>SUMIFS('Faturamento NNE'!$I$2:$I$707,'Faturamento NNE'!$E$2:$E$707,'Infos Relatório'!$B$84,'Faturamento NNE'!$F$2:$F$707,'Infos Relatório'!$B113,'Faturamento NNE'!$AA$2:$AA$707,'Infos Relatório'!AG$1)</f>
        <v>0</v>
      </c>
      <c r="AM113" s="541">
        <f>COUNTIFS('Faturamento NNE'!$E$2:$E$707,'Infos Relatório'!$B$84,'Faturamento NNE'!$F$2:$F$707,'Infos Relatório'!$B113,'Faturamento NNE'!$AA$2:$AA$707,'Infos Relatório'!AM$1)</f>
        <v>0</v>
      </c>
      <c r="AN113" s="542">
        <f>SUMIFS('Faturamento NNE'!$H$2:$H$707,'Faturamento NNE'!$E$2:$E$707,'Infos Relatório'!$B$84,'Faturamento NNE'!$F$2:$F$707,'Infos Relatório'!$B113,'Faturamento NNE'!$AA$2:$AA$707,'Infos Relatório'!AM$1)</f>
        <v>0</v>
      </c>
      <c r="AO113" s="542">
        <f>SUMIFS('Faturamento NNE'!$K$2:$K$707,'Faturamento NNE'!$E$2:$E$707,'Infos Relatório'!$B$84,'Faturamento NNE'!$F$2:$F$707,'Infos Relatório'!$B113,'Faturamento NNE'!$AA$2:$AA$707,'Infos Relatório'!AM$1)</f>
        <v>0</v>
      </c>
      <c r="AP113" s="546">
        <f>SUMIFS('Faturamento NNE'!$P$2:$P$707,'Faturamento NNE'!$E$2:$E$707,'Infos Relatório'!$B$84,'Faturamento NNE'!$F$2:$F$707,'Infos Relatório'!$B113,'Faturamento NNE'!$AA$2:$AA$707,'Infos Relatório'!AM$1,'Faturamento NNE'!$U$2:$U$707,"Sim")+SUMIFS('Faturamento NNE'!$Q$2:$Q$707,'Faturamento NNE'!$E$2:$E$707,'Infos Relatório'!$B$84,'Faturamento NNE'!$F$2:$F$707,'Infos Relatório'!$B113,'Faturamento NNE'!$AA$2:$AA$707,'Infos Relatório'!AM$1,'Faturamento NNE'!$U$2:$U$707,"Sim")</f>
        <v>0</v>
      </c>
      <c r="AQ113" s="227" t="e">
        <f t="shared" si="30"/>
        <v>#DIV/0!</v>
      </c>
      <c r="AR113" s="545">
        <f>SUMIFS('Faturamento NNE'!$I$2:$I$707,'Faturamento NNE'!$E$2:$E$707,'Infos Relatório'!$B$84,'Faturamento NNE'!$F$2:$F$707,'Infos Relatório'!$B113,'Faturamento NNE'!$AA$2:$AA$707,'Infos Relatório'!AM$1)</f>
        <v>0</v>
      </c>
      <c r="AS113" s="541">
        <f>COUNTIFS('Faturamento NNE'!$E$2:$E$707,'Infos Relatório'!$B$84,'Faturamento NNE'!$F$2:$F$707,'Infos Relatório'!$B113,'Faturamento NNE'!$AA$2:$AA$707,'Infos Relatório'!AS$1)</f>
        <v>0</v>
      </c>
      <c r="AT113" s="542">
        <f>SUMIFS('Faturamento NNE'!$H$2:$H$707,'Faturamento NNE'!$E$2:$E$707,'Infos Relatório'!$B$84,'Faturamento NNE'!$F$2:$F$707,'Infos Relatório'!$B113,'Faturamento NNE'!$AA$2:$AA$707,'Infos Relatório'!AS$1)</f>
        <v>0</v>
      </c>
      <c r="AU113" s="542">
        <f>SUMIFS('Faturamento NNE'!$K$2:$K$707,'Faturamento NNE'!$E$2:$E$707,'Infos Relatório'!$B$84,'Faturamento NNE'!$F$2:$F$707,'Infos Relatório'!$B113,'Faturamento NNE'!$AA$2:$AA$707,'Infos Relatório'!AS$1)</f>
        <v>0</v>
      </c>
      <c r="AV113" s="546">
        <f>SUMIFS('Faturamento NNE'!$P$2:$P$707,'Faturamento NNE'!$E$2:$E$707,'Infos Relatório'!$B$84,'Faturamento NNE'!$F$2:$F$707,'Infos Relatório'!$B113,'Faturamento NNE'!$AA$2:$AA$707,'Infos Relatório'!AS$1,'Faturamento NNE'!$U$2:$U$707,"Sim")+SUMIFS('Faturamento NNE'!$Q$2:$Q$707,'Faturamento NNE'!$E$2:$E$707,'Infos Relatório'!$B$84,'Faturamento NNE'!$F$2:$F$707,'Infos Relatório'!$B113,'Faturamento NNE'!$AA$2:$AA$707,'Infos Relatório'!AS$1,'Faturamento NNE'!$U$2:$U$707,"Sim")</f>
        <v>0</v>
      </c>
      <c r="AW113" s="227" t="e">
        <f t="shared" si="31"/>
        <v>#DIV/0!</v>
      </c>
      <c r="AX113" s="545">
        <f>SUMIFS('Faturamento NNE'!$I$2:$I$707,'Faturamento NNE'!$E$2:$E$707,'Infos Relatório'!$B$84,'Faturamento NNE'!$F$2:$F$707,'Infos Relatório'!$B113,'Faturamento NNE'!$AA$2:$AA$707,'Infos Relatório'!AS$1)</f>
        <v>0</v>
      </c>
      <c r="AY113" s="541">
        <f>COUNTIFS('Faturamento NNE'!$E$2:$E$707,'Infos Relatório'!$B$84,'Faturamento NNE'!$F$2:$F$707,'Infos Relatório'!$B113,'Faturamento NNE'!$AA$2:$AA$707,'Infos Relatório'!AY$1)</f>
        <v>0</v>
      </c>
      <c r="AZ113" s="542">
        <f>SUMIFS('Faturamento NNE'!$H$2:$H$707,'Faturamento NNE'!$E$2:$E$707,'Infos Relatório'!$B$84,'Faturamento NNE'!$F$2:$F$707,'Infos Relatório'!$B113,'Faturamento NNE'!$AA$2:$AA$707,'Infos Relatório'!AY$1)</f>
        <v>0</v>
      </c>
      <c r="BA113" s="542">
        <f>SUMIFS('Faturamento NNE'!$K$2:$K$707,'Faturamento NNE'!$E$2:$E$707,'Infos Relatório'!$B$84,'Faturamento NNE'!$F$2:$F$707,'Infos Relatório'!$B113,'Faturamento NNE'!$AA$2:$AA$707,'Infos Relatório'!AY$1)</f>
        <v>0</v>
      </c>
      <c r="BB113" s="546">
        <f>SUMIFS('Faturamento NNE'!$P$2:$P$707,'Faturamento NNE'!$E$2:$E$707,'Infos Relatório'!$B$84,'Faturamento NNE'!$F$2:$F$707,'Infos Relatório'!$B113,'Faturamento NNE'!$AA$2:$AA$707,'Infos Relatório'!AY$1,'Faturamento NNE'!$U$2:$U$707,"Sim")+SUMIFS('Faturamento NNE'!$Q$2:$Q$707,'Faturamento NNE'!$E$2:$E$707,'Infos Relatório'!$B$84,'Faturamento NNE'!$F$2:$F$707,'Infos Relatório'!$B113,'Faturamento NNE'!$AA$2:$AA$707,'Infos Relatório'!AY$1,'Faturamento NNE'!$U$2:$U$707,"Sim")</f>
        <v>0</v>
      </c>
      <c r="BC113" s="227" t="e">
        <f t="shared" si="32"/>
        <v>#DIV/0!</v>
      </c>
      <c r="BD113" s="545">
        <f>SUMIFS('Faturamento NNE'!$I$2:$I$707,'Faturamento NNE'!$E$2:$E$707,'Infos Relatório'!$B$84,'Faturamento NNE'!$F$2:$F$707,'Infos Relatório'!$B113,'Faturamento NNE'!$AA$2:$AA$707,'Infos Relatório'!AY$1)</f>
        <v>0</v>
      </c>
      <c r="BE113" s="541">
        <f>COUNTIFS('Faturamento NNE'!$E$2:$E$707,'Infos Relatório'!$B$84,'Faturamento NNE'!$F$2:$F$707,'Infos Relatório'!$B113,'Faturamento NNE'!$AA$2:$AA$707,'Infos Relatório'!BE$1)</f>
        <v>0</v>
      </c>
      <c r="BF113" s="542">
        <f>SUMIFS('Faturamento NNE'!$H$2:$H$707,'Faturamento NNE'!$E$2:$E$707,'Infos Relatório'!$B$84,'Faturamento NNE'!$F$2:$F$707,'Infos Relatório'!$B113,'Faturamento NNE'!$AA$2:$AA$707,'Infos Relatório'!BE$1)</f>
        <v>0</v>
      </c>
      <c r="BG113" s="542">
        <f>SUMIFS('Faturamento NNE'!$K$2:$K$707,'Faturamento NNE'!$E$2:$E$707,'Infos Relatório'!$B$84,'Faturamento NNE'!$F$2:$F$707,'Infos Relatório'!$B113,'Faturamento NNE'!$AA$2:$AA$707,'Infos Relatório'!BE$1)</f>
        <v>0</v>
      </c>
      <c r="BH113" s="546">
        <f>SUMIFS('Faturamento NNE'!$P$2:$P$707,'Faturamento NNE'!$E$2:$E$707,'Infos Relatório'!$B$84,'Faturamento NNE'!$F$2:$F$707,'Infos Relatório'!$B113,'Faturamento NNE'!$AA$2:$AA$707,'Infos Relatório'!BE$1,'Faturamento NNE'!$U$2:$U$707,"Sim")+SUMIFS('Faturamento NNE'!$Q$2:$Q$707,'Faturamento NNE'!$E$2:$E$707,'Infos Relatório'!$B$84,'Faturamento NNE'!$F$2:$F$707,'Infos Relatório'!$B113,'Faturamento NNE'!$AA$2:$AA$707,'Infos Relatório'!BE$1,'Faturamento NNE'!$U$2:$U$707,"Sim")</f>
        <v>0</v>
      </c>
      <c r="BI113" s="227" t="e">
        <f t="shared" si="33"/>
        <v>#DIV/0!</v>
      </c>
      <c r="BJ113" s="545">
        <f>SUMIFS('Faturamento NNE'!$I$2:$I$707,'Faturamento NNE'!$E$2:$E$707,'Infos Relatório'!$B$84,'Faturamento NNE'!$F$2:$F$707,'Infos Relatório'!$B113,'Faturamento NNE'!$AA$2:$AA$707,'Infos Relatório'!BE$1)</f>
        <v>0</v>
      </c>
      <c r="BK113" s="541">
        <f>COUNTIFS('Faturamento NNE'!$E$2:$E$707,'Infos Relatório'!$B$84,'Faturamento NNE'!$F$2:$F$707,'Infos Relatório'!$B113,'Faturamento NNE'!$AA$2:$AA$707,'Infos Relatório'!BK$1)</f>
        <v>0</v>
      </c>
      <c r="BL113" s="542">
        <f>SUMIFS('Faturamento NNE'!$H$2:$H$707,'Faturamento NNE'!$E$2:$E$707,'Infos Relatório'!$B$84,'Faturamento NNE'!$F$2:$F$707,'Infos Relatório'!$B113,'Faturamento NNE'!$AA$2:$AA$707,'Infos Relatório'!BK$1)</f>
        <v>0</v>
      </c>
      <c r="BM113" s="542">
        <f>SUMIFS('Faturamento NNE'!$K$2:$K$707,'Faturamento NNE'!$E$2:$E$707,'Infos Relatório'!$B$84,'Faturamento NNE'!$F$2:$F$707,'Infos Relatório'!$B113,'Faturamento NNE'!$AA$2:$AA$707,'Infos Relatório'!BK$1)</f>
        <v>0</v>
      </c>
      <c r="BN113" s="546">
        <f>SUMIFS('Faturamento NNE'!$P$2:$P$707,'Faturamento NNE'!$E$2:$E$707,'Infos Relatório'!$B$84,'Faturamento NNE'!$F$2:$F$707,'Infos Relatório'!$B113,'Faturamento NNE'!$AA$2:$AA$707,'Infos Relatório'!BK$1,'Faturamento NNE'!$U$2:$U$707,"Sim")+SUMIFS('Faturamento NNE'!$Q$2:$Q$707,'Faturamento NNE'!$E$2:$E$707,'Infos Relatório'!$B$84,'Faturamento NNE'!$F$2:$F$707,'Infos Relatório'!$B113,'Faturamento NNE'!$AA$2:$AA$707,'Infos Relatório'!BK$1,'Faturamento NNE'!$U$2:$U$707,"Sim")</f>
        <v>0</v>
      </c>
      <c r="BO113" s="227" t="e">
        <f t="shared" si="34"/>
        <v>#DIV/0!</v>
      </c>
      <c r="BP113" s="545">
        <f>SUMIFS('Faturamento NNE'!$I$2:$I$707,'Faturamento NNE'!$E$2:$E$707,'Infos Relatório'!$B$84,'Faturamento NNE'!$F$2:$F$707,'Infos Relatório'!$B113,'Faturamento NNE'!$AA$2:$AA$707,'Infos Relatório'!BK$1)</f>
        <v>0</v>
      </c>
      <c r="BQ113" s="541">
        <f>COUNTIFS('Faturamento NNE'!$E$2:$E$707,'Infos Relatório'!$B$84,'Faturamento NNE'!$F$2:$F$707,'Infos Relatório'!$B113,'Faturamento NNE'!$AA$2:$AA$707,'Infos Relatório'!BQ$1)</f>
        <v>0</v>
      </c>
      <c r="BR113" s="542">
        <f>SUMIFS('Faturamento NNE'!$H$2:$H$707,'Faturamento NNE'!$E$2:$E$707,'Infos Relatório'!$B$84,'Faturamento NNE'!$F$2:$F$707,'Infos Relatório'!$B113,'Faturamento NNE'!$AA$2:$AA$707,'Infos Relatório'!BQ$1)</f>
        <v>0</v>
      </c>
      <c r="BS113" s="542">
        <f>SUMIFS('Faturamento NNE'!$K$2:$K$707,'Faturamento NNE'!$E$2:$E$707,'Infos Relatório'!$B$84,'Faturamento NNE'!$F$2:$F$707,'Infos Relatório'!$B113,'Faturamento NNE'!$AA$2:$AA$707,'Infos Relatório'!BQ$1)</f>
        <v>0</v>
      </c>
      <c r="BT113" s="546">
        <f>SUMIFS('Faturamento NNE'!$P$2:$P$707,'Faturamento NNE'!$E$2:$E$707,'Infos Relatório'!$B$84,'Faturamento NNE'!$F$2:$F$707,'Infos Relatório'!$B113,'Faturamento NNE'!$AA$2:$AA$707,'Infos Relatório'!BQ$1,'Faturamento NNE'!$U$2:$U$707,"Sim")+SUMIFS('Faturamento NNE'!$Q$2:$Q$707,'Faturamento NNE'!$E$2:$E$707,'Infos Relatório'!$B$84,'Faturamento NNE'!$F$2:$F$707,'Infos Relatório'!$B113,'Faturamento NNE'!$AA$2:$AA$707,'Infos Relatório'!BQ$1,'Faturamento NNE'!$U$2:$U$707,"Sim")</f>
        <v>0</v>
      </c>
      <c r="BU113" s="227" t="e">
        <f t="shared" si="35"/>
        <v>#DIV/0!</v>
      </c>
      <c r="BV113" s="545">
        <f>SUMIFS('Faturamento NNE'!$I$2:$I$707,'Faturamento NNE'!$E$2:$E$707,'Infos Relatório'!$B$84,'Faturamento NNE'!$F$2:$F$707,'Infos Relatório'!$B113,'Faturamento NNE'!$AA$2:$AA$707,'Infos Relatório'!BQ$1)</f>
        <v>0</v>
      </c>
    </row>
    <row r="114" spans="2:74">
      <c r="B114" s="217" t="s">
        <v>159</v>
      </c>
      <c r="C114" s="541">
        <f>COUNTIFS('Faturamento NNE'!$E$2:$E$707,'Infos Relatório'!$B$84,'Faturamento NNE'!$F$2:$F$707,'Infos Relatório'!$B114,'Faturamento NNE'!$AA$2:$AA$707,'Infos Relatório'!C$1)</f>
        <v>0</v>
      </c>
      <c r="D114" s="542">
        <f>SUMIFS('Faturamento NNE'!$H$2:$H$707,'Faturamento NNE'!$E$2:$E$707,'Infos Relatório'!$B$84,'Faturamento NNE'!$F$2:$F$707,'Infos Relatório'!$B114,'Faturamento NNE'!$AA$2:$AA$707,'Infos Relatório'!C$1)</f>
        <v>0</v>
      </c>
      <c r="E114" s="543">
        <f>SUMIFS('Faturamento NNE'!$K$2:$K$707,'Faturamento NNE'!$E$2:$E$707,'Infos Relatório'!$B$84,'Faturamento NNE'!$F$2:$F$707,'Infos Relatório'!$B114,'Faturamento NNE'!$AA$2:$AA$707,'Infos Relatório'!C$1)</f>
        <v>0</v>
      </c>
      <c r="F114" s="544">
        <f>SUMIFS('Faturamento NNE'!$P$2:$P$707,'Faturamento NNE'!$E$2:$E$707,'Infos Relatório'!$B$84,'Faturamento NNE'!$F$2:$F$707,'Infos Relatório'!$B114,'Faturamento NNE'!$AA$2:$AA$707,'Infos Relatório'!C$1,'Faturamento NNE'!$U$2:$U$707,"Sim")+SUMIFS('Faturamento NNE'!$Q$2:$Q$707,'Faturamento NNE'!$E$2:$E$707,'Infos Relatório'!$B$84,'Faturamento NNE'!$F$2:$F$707,'Infos Relatório'!$B114,'Faturamento NNE'!$AA$2:$AA$707,'Infos Relatório'!C$1,'Faturamento NNE'!$U$2:$U$707,"Sim")</f>
        <v>0</v>
      </c>
      <c r="G114" s="283" t="e">
        <f t="shared" si="24"/>
        <v>#DIV/0!</v>
      </c>
      <c r="H114" s="545">
        <f>SUMIFS('Faturamento NNE'!$I$2:$I$707,'Faturamento NNE'!$E$2:$E$707,'Infos Relatório'!$B$84,'Faturamento NNE'!$F$2:$F$707,'Infos Relatório'!$B114,'Faturamento NNE'!$AA$2:$AA$707,'Infos Relatório'!C$1)</f>
        <v>0</v>
      </c>
      <c r="I114" s="541">
        <f>COUNTIFS('Faturamento NNE'!$E$2:$E$707,'Infos Relatório'!$B$84,'Faturamento NNE'!$F$2:$F$707,'Infos Relatório'!$B114,'Faturamento NNE'!$AA$2:$AA$707,'Infos Relatório'!I$1)</f>
        <v>0</v>
      </c>
      <c r="J114" s="542">
        <f>SUMIFS('Faturamento NNE'!$H$2:$H$707,'Faturamento NNE'!$E$2:$E$707,'Infos Relatório'!$B$84,'Faturamento NNE'!$F$2:$F$707,'Infos Relatório'!$B114,'Faturamento NNE'!$AA$2:$AA$707,'Infos Relatório'!I$1)</f>
        <v>0</v>
      </c>
      <c r="K114" s="543">
        <f>SUMIFS('Faturamento NNE'!$K$2:$K$707,'Faturamento NNE'!$E$2:$E$707,'Infos Relatório'!$B$84,'Faturamento NNE'!$F$2:$F$707,'Infos Relatório'!$B114,'Faturamento NNE'!$AA$2:$AA$707,'Infos Relatório'!I$1)</f>
        <v>0</v>
      </c>
      <c r="L114" s="544">
        <f>SUMIFS('Faturamento NNE'!$P$2:$P$707,'Faturamento NNE'!$E$2:$E$707,'Infos Relatório'!$B$84,'Faturamento NNE'!$F$2:$F$707,'Infos Relatório'!$B114,'Faturamento NNE'!$AA$2:$AA$707,'Infos Relatório'!I$1,'Faturamento NNE'!$U$2:$U$707,"Sim")+SUMIFS('Faturamento NNE'!$Q$2:$Q$707,'Faturamento NNE'!$E$2:$E$707,'Infos Relatório'!$B$84,'Faturamento NNE'!$F$2:$F$707,'Infos Relatório'!$B114,'Faturamento NNE'!$AA$2:$AA$707,'Infos Relatório'!I$1,'Faturamento NNE'!$U$2:$U$707,"Sim")</f>
        <v>0</v>
      </c>
      <c r="M114" s="283" t="e">
        <f t="shared" si="25"/>
        <v>#DIV/0!</v>
      </c>
      <c r="N114" s="545">
        <f>SUMIFS('Faturamento NNE'!$I$2:$I$707,'Faturamento NNE'!$E$2:$E$707,'Infos Relatório'!$B$84,'Faturamento NNE'!$F$2:$F$707,'Infos Relatório'!$B114,'Faturamento NNE'!$AA$2:$AA$707,'Infos Relatório'!I$1)</f>
        <v>0</v>
      </c>
      <c r="O114" s="541">
        <f>COUNTIFS('Faturamento NNE'!$E$2:$E$707,'Infos Relatório'!$B$84,'Faturamento NNE'!$F$2:$F$707,'Infos Relatório'!$B114,'Faturamento NNE'!$AA$2:$AA$707,'Infos Relatório'!O$1)</f>
        <v>0</v>
      </c>
      <c r="P114" s="542">
        <f>SUMIFS('Faturamento NNE'!$H$2:$H$707,'Faturamento NNE'!$E$2:$E$707,'Infos Relatório'!$B$84,'Faturamento NNE'!$F$2:$F$707,'Infos Relatório'!$B114,'Faturamento NNE'!$AA$2:$AA$707,'Infos Relatório'!O$1)</f>
        <v>0</v>
      </c>
      <c r="Q114" s="542">
        <f>SUMIFS('Faturamento NNE'!$K$2:$K$707,'Faturamento NNE'!$E$2:$E$707,'Infos Relatório'!$B$84,'Faturamento NNE'!$F$2:$F$707,'Infos Relatório'!$B114,'Faturamento NNE'!$AA$2:$AA$707,'Infos Relatório'!O$1)</f>
        <v>0</v>
      </c>
      <c r="R114" s="546">
        <f>SUMIFS('Faturamento NNE'!$P$2:$P$707,'Faturamento NNE'!$E$2:$E$707,'Infos Relatório'!$B$84,'Faturamento NNE'!$F$2:$F$707,'Infos Relatório'!$B114,'Faturamento NNE'!$AA$2:$AA$707,'Infos Relatório'!O$1,'Faturamento NNE'!$U$2:$U$707,"Sim")+SUMIFS('Faturamento NNE'!$Q$2:$Q$707,'Faturamento NNE'!$E$2:$E$707,'Infos Relatório'!$B$84,'Faturamento NNE'!$F$2:$F$707,'Infos Relatório'!$B114,'Faturamento NNE'!$AA$2:$AA$707,'Infos Relatório'!O$1,'Faturamento NNE'!$U$2:$U$707,"Sim")</f>
        <v>0</v>
      </c>
      <c r="S114" s="227" t="e">
        <f t="shared" si="26"/>
        <v>#DIV/0!</v>
      </c>
      <c r="T114" s="545">
        <f>SUMIFS('Faturamento NNE'!$I$2:$I$707,'Faturamento NNE'!$E$2:$E$707,'Infos Relatório'!$B$84,'Faturamento NNE'!$F$2:$F$707,'Infos Relatório'!$B114,'Faturamento NNE'!$AA$2:$AA$707,'Infos Relatório'!O$1)</f>
        <v>0</v>
      </c>
      <c r="U114" s="541">
        <f>COUNTIFS('Faturamento NNE'!$E$2:$E$707,'Infos Relatório'!$B$84,'Faturamento NNE'!$F$2:$F$707,'Infos Relatório'!$B114,'Faturamento NNE'!$AA$2:$AA$707,'Infos Relatório'!U$1)</f>
        <v>0</v>
      </c>
      <c r="V114" s="542">
        <f>SUMIFS('Faturamento NNE'!$H$2:$H$707,'Faturamento NNE'!$E$2:$E$707,'Infos Relatório'!$B$84,'Faturamento NNE'!$F$2:$F$707,'Infos Relatório'!$B114,'Faturamento NNE'!$AA$2:$AA$707,'Infos Relatório'!U$1)</f>
        <v>0</v>
      </c>
      <c r="W114" s="542">
        <f>SUMIFS('Faturamento NNE'!$K$2:$K$707,'Faturamento NNE'!$E$2:$E$707,'Infos Relatório'!$B$84,'Faturamento NNE'!$F$2:$F$707,'Infos Relatório'!$B114,'Faturamento NNE'!$AA$2:$AA$707,'Infos Relatório'!U$1)</f>
        <v>0</v>
      </c>
      <c r="X114" s="546">
        <f>SUMIFS('Faturamento NNE'!$P$2:$P$707,'Faturamento NNE'!$E$2:$E$707,'Infos Relatório'!$B$84,'Faturamento NNE'!$F$2:$F$707,'Infos Relatório'!$B114,'Faturamento NNE'!$AA$2:$AA$707,'Infos Relatório'!U$1,'Faturamento NNE'!$U$2:$U$707,"Sim")+SUMIFS('Faturamento NNE'!$Q$2:$Q$707,'Faturamento NNE'!$E$2:$E$707,'Infos Relatório'!$B$84,'Faturamento NNE'!$F$2:$F$707,'Infos Relatório'!$B114,'Faturamento NNE'!$AA$2:$AA$707,'Infos Relatório'!U$1,'Faturamento NNE'!$U$2:$U$707,"Sim")</f>
        <v>0</v>
      </c>
      <c r="Y114" s="227" t="e">
        <f t="shared" si="27"/>
        <v>#DIV/0!</v>
      </c>
      <c r="Z114" s="545">
        <f>SUMIFS('Faturamento NNE'!$I$2:$I$707,'Faturamento NNE'!$E$2:$E$707,'Infos Relatório'!$B$84,'Faturamento NNE'!$F$2:$F$707,'Infos Relatório'!$B114,'Faturamento NNE'!$AA$2:$AA$707,'Infos Relatório'!U$1)</f>
        <v>0</v>
      </c>
      <c r="AA114" s="541">
        <f>COUNTIFS('Faturamento NNE'!$E$2:$E$707,'Infos Relatório'!$B$84,'Faturamento NNE'!$F$2:$F$707,'Infos Relatório'!$B114,'Faturamento NNE'!$AA$2:$AA$707,'Infos Relatório'!AA$1)</f>
        <v>0</v>
      </c>
      <c r="AB114" s="542">
        <f>SUMIFS('Faturamento NNE'!$H$2:$H$707,'Faturamento NNE'!$E$2:$E$707,'Infos Relatório'!$B$84,'Faturamento NNE'!$F$2:$F$707,'Infos Relatório'!$B114,'Faturamento NNE'!$AA$2:$AA$707,'Infos Relatório'!AA$1)</f>
        <v>0</v>
      </c>
      <c r="AC114" s="542">
        <f>SUMIFS('Faturamento NNE'!$K$2:$K$707,'Faturamento NNE'!$E$2:$E$707,'Infos Relatório'!$B$84,'Faturamento NNE'!$F$2:$F$707,'Infos Relatório'!$B114,'Faturamento NNE'!$AA$2:$AA$707,'Infos Relatório'!AA$1)</f>
        <v>0</v>
      </c>
      <c r="AD114" s="546">
        <f>SUMIFS('Faturamento NNE'!$P$2:$P$707,'Faturamento NNE'!$E$2:$E$707,'Infos Relatório'!$B$84,'Faturamento NNE'!$F$2:$F$707,'Infos Relatório'!$B114,'Faturamento NNE'!$AA$2:$AA$707,'Infos Relatório'!AA$1,'Faturamento NNE'!$U$2:$U$707,"Sim")+SUMIFS('Faturamento NNE'!$Q$2:$Q$707,'Faturamento NNE'!$E$2:$E$707,'Infos Relatório'!$B$84,'Faturamento NNE'!$F$2:$F$707,'Infos Relatório'!$B114,'Faturamento NNE'!$AA$2:$AA$707,'Infos Relatório'!AA$1,'Faturamento NNE'!$U$2:$U$707,"Sim")</f>
        <v>0</v>
      </c>
      <c r="AE114" s="227" t="e">
        <f t="shared" si="28"/>
        <v>#DIV/0!</v>
      </c>
      <c r="AF114" s="545">
        <f>SUMIFS('Faturamento NNE'!$I$2:$I$707,'Faturamento NNE'!$E$2:$E$707,'Infos Relatório'!$B$84,'Faturamento NNE'!$F$2:$F$707,'Infos Relatório'!$B114,'Faturamento NNE'!$AA$2:$AA$707,'Infos Relatório'!AA$1)</f>
        <v>0</v>
      </c>
      <c r="AG114" s="541">
        <f>COUNTIFS('Faturamento NNE'!$E$2:$E$707,'Infos Relatório'!$B$84,'Faturamento NNE'!$F$2:$F$707,'Infos Relatório'!$B114,'Faturamento NNE'!$AA$2:$AA$707,'Infos Relatório'!AG$1)</f>
        <v>0</v>
      </c>
      <c r="AH114" s="542">
        <f>SUMIFS('Faturamento NNE'!$H$2:$H$707,'Faturamento NNE'!$E$2:$E$707,'Infos Relatório'!$B$84,'Faturamento NNE'!$F$2:$F$707,'Infos Relatório'!$B114,'Faturamento NNE'!$AA$2:$AA$707,'Infos Relatório'!AG$1)</f>
        <v>0</v>
      </c>
      <c r="AI114" s="542">
        <f>SUMIFS('Faturamento NNE'!$K$2:$K$707,'Faturamento NNE'!$E$2:$E$707,'Infos Relatório'!$B$84,'Faturamento NNE'!$F$2:$F$707,'Infos Relatório'!$B114,'Faturamento NNE'!$AA$2:$AA$707,'Infos Relatório'!AG$1)</f>
        <v>0</v>
      </c>
      <c r="AJ114" s="546">
        <f>SUMIFS('Faturamento NNE'!$P$2:$P$707,'Faturamento NNE'!$E$2:$E$707,'Infos Relatório'!$B$84,'Faturamento NNE'!$F$2:$F$707,'Infos Relatório'!$B114,'Faturamento NNE'!$AA$2:$AA$707,'Infos Relatório'!AG$1,'Faturamento NNE'!$U$2:$U$707,"Sim")+SUMIFS('Faturamento NNE'!$Q$2:$Q$707,'Faturamento NNE'!$E$2:$E$707,'Infos Relatório'!$B$84,'Faturamento NNE'!$F$2:$F$707,'Infos Relatório'!$B114,'Faturamento NNE'!$AA$2:$AA$707,'Infos Relatório'!AG$1,'Faturamento NNE'!$U$2:$U$707,"Sim")</f>
        <v>0</v>
      </c>
      <c r="AK114" s="227" t="e">
        <f t="shared" si="29"/>
        <v>#DIV/0!</v>
      </c>
      <c r="AL114" s="545">
        <f>SUMIFS('Faturamento NNE'!$I$2:$I$707,'Faturamento NNE'!$E$2:$E$707,'Infos Relatório'!$B$84,'Faturamento NNE'!$F$2:$F$707,'Infos Relatório'!$B114,'Faturamento NNE'!$AA$2:$AA$707,'Infos Relatório'!AG$1)</f>
        <v>0</v>
      </c>
      <c r="AM114" s="541">
        <f>COUNTIFS('Faturamento NNE'!$E$2:$E$707,'Infos Relatório'!$B$84,'Faturamento NNE'!$F$2:$F$707,'Infos Relatório'!$B114,'Faturamento NNE'!$AA$2:$AA$707,'Infos Relatório'!AM$1)</f>
        <v>0</v>
      </c>
      <c r="AN114" s="542">
        <f>SUMIFS('Faturamento NNE'!$H$2:$H$707,'Faturamento NNE'!$E$2:$E$707,'Infos Relatório'!$B$84,'Faturamento NNE'!$F$2:$F$707,'Infos Relatório'!$B114,'Faturamento NNE'!$AA$2:$AA$707,'Infos Relatório'!AM$1)</f>
        <v>0</v>
      </c>
      <c r="AO114" s="542">
        <f>SUMIFS('Faturamento NNE'!$K$2:$K$707,'Faturamento NNE'!$E$2:$E$707,'Infos Relatório'!$B$84,'Faturamento NNE'!$F$2:$F$707,'Infos Relatório'!$B114,'Faturamento NNE'!$AA$2:$AA$707,'Infos Relatório'!AM$1)</f>
        <v>0</v>
      </c>
      <c r="AP114" s="546">
        <f>SUMIFS('Faturamento NNE'!$P$2:$P$707,'Faturamento NNE'!$E$2:$E$707,'Infos Relatório'!$B$84,'Faturamento NNE'!$F$2:$F$707,'Infos Relatório'!$B114,'Faturamento NNE'!$AA$2:$AA$707,'Infos Relatório'!AM$1,'Faturamento NNE'!$U$2:$U$707,"Sim")+SUMIFS('Faturamento NNE'!$Q$2:$Q$707,'Faturamento NNE'!$E$2:$E$707,'Infos Relatório'!$B$84,'Faturamento NNE'!$F$2:$F$707,'Infos Relatório'!$B114,'Faturamento NNE'!$AA$2:$AA$707,'Infos Relatório'!AM$1,'Faturamento NNE'!$U$2:$U$707,"Sim")</f>
        <v>0</v>
      </c>
      <c r="AQ114" s="227" t="e">
        <f t="shared" si="30"/>
        <v>#DIV/0!</v>
      </c>
      <c r="AR114" s="545">
        <f>SUMIFS('Faturamento NNE'!$I$2:$I$707,'Faturamento NNE'!$E$2:$E$707,'Infos Relatório'!$B$84,'Faturamento NNE'!$F$2:$F$707,'Infos Relatório'!$B114,'Faturamento NNE'!$AA$2:$AA$707,'Infos Relatório'!AM$1)</f>
        <v>0</v>
      </c>
      <c r="AS114" s="541">
        <f>COUNTIFS('Faturamento NNE'!$E$2:$E$707,'Infos Relatório'!$B$84,'Faturamento NNE'!$F$2:$F$707,'Infos Relatório'!$B114,'Faturamento NNE'!$AA$2:$AA$707,'Infos Relatório'!AS$1)</f>
        <v>0</v>
      </c>
      <c r="AT114" s="542">
        <f>SUMIFS('Faturamento NNE'!$H$2:$H$707,'Faturamento NNE'!$E$2:$E$707,'Infos Relatório'!$B$84,'Faturamento NNE'!$F$2:$F$707,'Infos Relatório'!$B114,'Faturamento NNE'!$AA$2:$AA$707,'Infos Relatório'!AS$1)</f>
        <v>0</v>
      </c>
      <c r="AU114" s="542">
        <f>SUMIFS('Faturamento NNE'!$K$2:$K$707,'Faturamento NNE'!$E$2:$E$707,'Infos Relatório'!$B$84,'Faturamento NNE'!$F$2:$F$707,'Infos Relatório'!$B114,'Faturamento NNE'!$AA$2:$AA$707,'Infos Relatório'!AS$1)</f>
        <v>0</v>
      </c>
      <c r="AV114" s="546">
        <f>SUMIFS('Faturamento NNE'!$P$2:$P$707,'Faturamento NNE'!$E$2:$E$707,'Infos Relatório'!$B$84,'Faturamento NNE'!$F$2:$F$707,'Infos Relatório'!$B114,'Faturamento NNE'!$AA$2:$AA$707,'Infos Relatório'!AS$1,'Faturamento NNE'!$U$2:$U$707,"Sim")+SUMIFS('Faturamento NNE'!$Q$2:$Q$707,'Faturamento NNE'!$E$2:$E$707,'Infos Relatório'!$B$84,'Faturamento NNE'!$F$2:$F$707,'Infos Relatório'!$B114,'Faturamento NNE'!$AA$2:$AA$707,'Infos Relatório'!AS$1,'Faturamento NNE'!$U$2:$U$707,"Sim")</f>
        <v>0</v>
      </c>
      <c r="AW114" s="227" t="e">
        <f t="shared" si="31"/>
        <v>#DIV/0!</v>
      </c>
      <c r="AX114" s="545">
        <f>SUMIFS('Faturamento NNE'!$I$2:$I$707,'Faturamento NNE'!$E$2:$E$707,'Infos Relatório'!$B$84,'Faturamento NNE'!$F$2:$F$707,'Infos Relatório'!$B114,'Faturamento NNE'!$AA$2:$AA$707,'Infos Relatório'!AS$1)</f>
        <v>0</v>
      </c>
      <c r="AY114" s="541">
        <f>COUNTIFS('Faturamento NNE'!$E$2:$E$707,'Infos Relatório'!$B$84,'Faturamento NNE'!$F$2:$F$707,'Infos Relatório'!$B114,'Faturamento NNE'!$AA$2:$AA$707,'Infos Relatório'!AY$1)</f>
        <v>0</v>
      </c>
      <c r="AZ114" s="542">
        <f>SUMIFS('Faturamento NNE'!$H$2:$H$707,'Faturamento NNE'!$E$2:$E$707,'Infos Relatório'!$B$84,'Faturamento NNE'!$F$2:$F$707,'Infos Relatório'!$B114,'Faturamento NNE'!$AA$2:$AA$707,'Infos Relatório'!AY$1)</f>
        <v>0</v>
      </c>
      <c r="BA114" s="542">
        <f>SUMIFS('Faturamento NNE'!$K$2:$K$707,'Faturamento NNE'!$E$2:$E$707,'Infos Relatório'!$B$84,'Faturamento NNE'!$F$2:$F$707,'Infos Relatório'!$B114,'Faturamento NNE'!$AA$2:$AA$707,'Infos Relatório'!AY$1)</f>
        <v>0</v>
      </c>
      <c r="BB114" s="546">
        <f>SUMIFS('Faturamento NNE'!$P$2:$P$707,'Faturamento NNE'!$E$2:$E$707,'Infos Relatório'!$B$84,'Faturamento NNE'!$F$2:$F$707,'Infos Relatório'!$B114,'Faturamento NNE'!$AA$2:$AA$707,'Infos Relatório'!AY$1,'Faturamento NNE'!$U$2:$U$707,"Sim")+SUMIFS('Faturamento NNE'!$Q$2:$Q$707,'Faturamento NNE'!$E$2:$E$707,'Infos Relatório'!$B$84,'Faturamento NNE'!$F$2:$F$707,'Infos Relatório'!$B114,'Faturamento NNE'!$AA$2:$AA$707,'Infos Relatório'!AY$1,'Faturamento NNE'!$U$2:$U$707,"Sim")</f>
        <v>0</v>
      </c>
      <c r="BC114" s="227" t="e">
        <f t="shared" si="32"/>
        <v>#DIV/0!</v>
      </c>
      <c r="BD114" s="545">
        <f>SUMIFS('Faturamento NNE'!$I$2:$I$707,'Faturamento NNE'!$E$2:$E$707,'Infos Relatório'!$B$84,'Faturamento NNE'!$F$2:$F$707,'Infos Relatório'!$B114,'Faturamento NNE'!$AA$2:$AA$707,'Infos Relatório'!AY$1)</f>
        <v>0</v>
      </c>
      <c r="BE114" s="541">
        <f>COUNTIFS('Faturamento NNE'!$E$2:$E$707,'Infos Relatório'!$B$84,'Faturamento NNE'!$F$2:$F$707,'Infos Relatório'!$B114,'Faturamento NNE'!$AA$2:$AA$707,'Infos Relatório'!BE$1)</f>
        <v>0</v>
      </c>
      <c r="BF114" s="542">
        <f>SUMIFS('Faturamento NNE'!$H$2:$H$707,'Faturamento NNE'!$E$2:$E$707,'Infos Relatório'!$B$84,'Faturamento NNE'!$F$2:$F$707,'Infos Relatório'!$B114,'Faturamento NNE'!$AA$2:$AA$707,'Infos Relatório'!BE$1)</f>
        <v>0</v>
      </c>
      <c r="BG114" s="542">
        <f>SUMIFS('Faturamento NNE'!$K$2:$K$707,'Faturamento NNE'!$E$2:$E$707,'Infos Relatório'!$B$84,'Faturamento NNE'!$F$2:$F$707,'Infos Relatório'!$B114,'Faturamento NNE'!$AA$2:$AA$707,'Infos Relatório'!BE$1)</f>
        <v>0</v>
      </c>
      <c r="BH114" s="546">
        <f>SUMIFS('Faturamento NNE'!$P$2:$P$707,'Faturamento NNE'!$E$2:$E$707,'Infos Relatório'!$B$84,'Faturamento NNE'!$F$2:$F$707,'Infos Relatório'!$B114,'Faturamento NNE'!$AA$2:$AA$707,'Infos Relatório'!BE$1,'Faturamento NNE'!$U$2:$U$707,"Sim")+SUMIFS('Faturamento NNE'!$Q$2:$Q$707,'Faturamento NNE'!$E$2:$E$707,'Infos Relatório'!$B$84,'Faturamento NNE'!$F$2:$F$707,'Infos Relatório'!$B114,'Faturamento NNE'!$AA$2:$AA$707,'Infos Relatório'!BE$1,'Faturamento NNE'!$U$2:$U$707,"Sim")</f>
        <v>0</v>
      </c>
      <c r="BI114" s="227" t="e">
        <f t="shared" si="33"/>
        <v>#DIV/0!</v>
      </c>
      <c r="BJ114" s="545">
        <f>SUMIFS('Faturamento NNE'!$I$2:$I$707,'Faturamento NNE'!$E$2:$E$707,'Infos Relatório'!$B$84,'Faturamento NNE'!$F$2:$F$707,'Infos Relatório'!$B114,'Faturamento NNE'!$AA$2:$AA$707,'Infos Relatório'!BE$1)</f>
        <v>0</v>
      </c>
      <c r="BK114" s="541">
        <f>COUNTIFS('Faturamento NNE'!$E$2:$E$707,'Infos Relatório'!$B$84,'Faturamento NNE'!$F$2:$F$707,'Infos Relatório'!$B114,'Faturamento NNE'!$AA$2:$AA$707,'Infos Relatório'!BK$1)</f>
        <v>0</v>
      </c>
      <c r="BL114" s="542">
        <f>SUMIFS('Faturamento NNE'!$H$2:$H$707,'Faturamento NNE'!$E$2:$E$707,'Infos Relatório'!$B$84,'Faturamento NNE'!$F$2:$F$707,'Infos Relatório'!$B114,'Faturamento NNE'!$AA$2:$AA$707,'Infos Relatório'!BK$1)</f>
        <v>0</v>
      </c>
      <c r="BM114" s="542">
        <f>SUMIFS('Faturamento NNE'!$K$2:$K$707,'Faturamento NNE'!$E$2:$E$707,'Infos Relatório'!$B$84,'Faturamento NNE'!$F$2:$F$707,'Infos Relatório'!$B114,'Faturamento NNE'!$AA$2:$AA$707,'Infos Relatório'!BK$1)</f>
        <v>0</v>
      </c>
      <c r="BN114" s="546">
        <f>SUMIFS('Faturamento NNE'!$P$2:$P$707,'Faturamento NNE'!$E$2:$E$707,'Infos Relatório'!$B$84,'Faturamento NNE'!$F$2:$F$707,'Infos Relatório'!$B114,'Faturamento NNE'!$AA$2:$AA$707,'Infos Relatório'!BK$1,'Faturamento NNE'!$U$2:$U$707,"Sim")+SUMIFS('Faturamento NNE'!$Q$2:$Q$707,'Faturamento NNE'!$E$2:$E$707,'Infos Relatório'!$B$84,'Faturamento NNE'!$F$2:$F$707,'Infos Relatório'!$B114,'Faturamento NNE'!$AA$2:$AA$707,'Infos Relatório'!BK$1,'Faturamento NNE'!$U$2:$U$707,"Sim")</f>
        <v>0</v>
      </c>
      <c r="BO114" s="227" t="e">
        <f t="shared" si="34"/>
        <v>#DIV/0!</v>
      </c>
      <c r="BP114" s="545">
        <f>SUMIFS('Faturamento NNE'!$I$2:$I$707,'Faturamento NNE'!$E$2:$E$707,'Infos Relatório'!$B$84,'Faturamento NNE'!$F$2:$F$707,'Infos Relatório'!$B114,'Faturamento NNE'!$AA$2:$AA$707,'Infos Relatório'!BK$1)</f>
        <v>0</v>
      </c>
      <c r="BQ114" s="541">
        <f>COUNTIFS('Faturamento NNE'!$E$2:$E$707,'Infos Relatório'!$B$84,'Faturamento NNE'!$F$2:$F$707,'Infos Relatório'!$B114,'Faturamento NNE'!$AA$2:$AA$707,'Infos Relatório'!BQ$1)</f>
        <v>0</v>
      </c>
      <c r="BR114" s="542">
        <f>SUMIFS('Faturamento NNE'!$H$2:$H$707,'Faturamento NNE'!$E$2:$E$707,'Infos Relatório'!$B$84,'Faturamento NNE'!$F$2:$F$707,'Infos Relatório'!$B114,'Faturamento NNE'!$AA$2:$AA$707,'Infos Relatório'!BQ$1)</f>
        <v>0</v>
      </c>
      <c r="BS114" s="542">
        <f>SUMIFS('Faturamento NNE'!$K$2:$K$707,'Faturamento NNE'!$E$2:$E$707,'Infos Relatório'!$B$84,'Faturamento NNE'!$F$2:$F$707,'Infos Relatório'!$B114,'Faturamento NNE'!$AA$2:$AA$707,'Infos Relatório'!BQ$1)</f>
        <v>0</v>
      </c>
      <c r="BT114" s="546">
        <f>SUMIFS('Faturamento NNE'!$P$2:$P$707,'Faturamento NNE'!$E$2:$E$707,'Infos Relatório'!$B$84,'Faturamento NNE'!$F$2:$F$707,'Infos Relatório'!$B114,'Faturamento NNE'!$AA$2:$AA$707,'Infos Relatório'!BQ$1,'Faturamento NNE'!$U$2:$U$707,"Sim")+SUMIFS('Faturamento NNE'!$Q$2:$Q$707,'Faturamento NNE'!$E$2:$E$707,'Infos Relatório'!$B$84,'Faturamento NNE'!$F$2:$F$707,'Infos Relatório'!$B114,'Faturamento NNE'!$AA$2:$AA$707,'Infos Relatório'!BQ$1,'Faturamento NNE'!$U$2:$U$707,"Sim")</f>
        <v>0</v>
      </c>
      <c r="BU114" s="227" t="e">
        <f t="shared" si="35"/>
        <v>#DIV/0!</v>
      </c>
      <c r="BV114" s="545">
        <f>SUMIFS('Faturamento NNE'!$I$2:$I$707,'Faturamento NNE'!$E$2:$E$707,'Infos Relatório'!$B$84,'Faturamento NNE'!$F$2:$F$707,'Infos Relatório'!$B114,'Faturamento NNE'!$AA$2:$AA$707,'Infos Relatório'!BQ$1)</f>
        <v>0</v>
      </c>
    </row>
    <row r="115" spans="2:74">
      <c r="B115" s="217" t="s">
        <v>160</v>
      </c>
      <c r="C115" s="541">
        <f>COUNTIFS('Faturamento NNE'!$E$2:$E$707,'Infos Relatório'!$B$84,'Faturamento NNE'!$F$2:$F$707,'Infos Relatório'!$B115,'Faturamento NNE'!$AA$2:$AA$707,'Infos Relatório'!C$1)</f>
        <v>0</v>
      </c>
      <c r="D115" s="542">
        <f>SUMIFS('Faturamento NNE'!$H$2:$H$707,'Faturamento NNE'!$E$2:$E$707,'Infos Relatório'!$B$84,'Faturamento NNE'!$F$2:$F$707,'Infos Relatório'!$B115,'Faturamento NNE'!$AA$2:$AA$707,'Infos Relatório'!C$1)</f>
        <v>0</v>
      </c>
      <c r="E115" s="543">
        <f>SUMIFS('Faturamento NNE'!$K$2:$K$707,'Faturamento NNE'!$E$2:$E$707,'Infos Relatório'!$B$84,'Faturamento NNE'!$F$2:$F$707,'Infos Relatório'!$B115,'Faturamento NNE'!$AA$2:$AA$707,'Infos Relatório'!C$1)</f>
        <v>0</v>
      </c>
      <c r="F115" s="544">
        <f>SUMIFS('Faturamento NNE'!$P$2:$P$707,'Faturamento NNE'!$E$2:$E$707,'Infos Relatório'!$B$84,'Faturamento NNE'!$F$2:$F$707,'Infos Relatório'!$B115,'Faturamento NNE'!$AA$2:$AA$707,'Infos Relatório'!C$1,'Faturamento NNE'!$U$2:$U$707,"Sim")+SUMIFS('Faturamento NNE'!$Q$2:$Q$707,'Faturamento NNE'!$E$2:$E$707,'Infos Relatório'!$B$84,'Faturamento NNE'!$F$2:$F$707,'Infos Relatório'!$B115,'Faturamento NNE'!$AA$2:$AA$707,'Infos Relatório'!C$1,'Faturamento NNE'!$U$2:$U$707,"Sim")</f>
        <v>0</v>
      </c>
      <c r="G115" s="283" t="e">
        <f t="shared" si="24"/>
        <v>#DIV/0!</v>
      </c>
      <c r="H115" s="545">
        <f>SUMIFS('Faturamento NNE'!$I$2:$I$707,'Faturamento NNE'!$E$2:$E$707,'Infos Relatório'!$B$84,'Faturamento NNE'!$F$2:$F$707,'Infos Relatório'!$B115,'Faturamento NNE'!$AA$2:$AA$707,'Infos Relatório'!C$1)</f>
        <v>0</v>
      </c>
      <c r="I115" s="541">
        <f>COUNTIFS('Faturamento NNE'!$E$2:$E$707,'Infos Relatório'!$B$84,'Faturamento NNE'!$F$2:$F$707,'Infos Relatório'!$B115,'Faturamento NNE'!$AA$2:$AA$707,'Infos Relatório'!I$1)</f>
        <v>0</v>
      </c>
      <c r="J115" s="542">
        <f>SUMIFS('Faturamento NNE'!$H$2:$H$707,'Faturamento NNE'!$E$2:$E$707,'Infos Relatório'!$B$84,'Faturamento NNE'!$F$2:$F$707,'Infos Relatório'!$B115,'Faturamento NNE'!$AA$2:$AA$707,'Infos Relatório'!I$1)</f>
        <v>0</v>
      </c>
      <c r="K115" s="543">
        <f>SUMIFS('Faturamento NNE'!$K$2:$K$707,'Faturamento NNE'!$E$2:$E$707,'Infos Relatório'!$B$84,'Faturamento NNE'!$F$2:$F$707,'Infos Relatório'!$B115,'Faturamento NNE'!$AA$2:$AA$707,'Infos Relatório'!I$1)</f>
        <v>0</v>
      </c>
      <c r="L115" s="544">
        <f>SUMIFS('Faturamento NNE'!$P$2:$P$707,'Faturamento NNE'!$E$2:$E$707,'Infos Relatório'!$B$84,'Faturamento NNE'!$F$2:$F$707,'Infos Relatório'!$B115,'Faturamento NNE'!$AA$2:$AA$707,'Infos Relatório'!I$1,'Faturamento NNE'!$U$2:$U$707,"Sim")+SUMIFS('Faturamento NNE'!$Q$2:$Q$707,'Faturamento NNE'!$E$2:$E$707,'Infos Relatório'!$B$84,'Faturamento NNE'!$F$2:$F$707,'Infos Relatório'!$B115,'Faturamento NNE'!$AA$2:$AA$707,'Infos Relatório'!I$1,'Faturamento NNE'!$U$2:$U$707,"Sim")</f>
        <v>0</v>
      </c>
      <c r="M115" s="283" t="e">
        <f t="shared" si="25"/>
        <v>#DIV/0!</v>
      </c>
      <c r="N115" s="545">
        <f>SUMIFS('Faturamento NNE'!$I$2:$I$707,'Faturamento NNE'!$E$2:$E$707,'Infos Relatório'!$B$84,'Faturamento NNE'!$F$2:$F$707,'Infos Relatório'!$B115,'Faturamento NNE'!$AA$2:$AA$707,'Infos Relatório'!I$1)</f>
        <v>0</v>
      </c>
      <c r="O115" s="541">
        <f>COUNTIFS('Faturamento NNE'!$E$2:$E$707,'Infos Relatório'!$B$84,'Faturamento NNE'!$F$2:$F$707,'Infos Relatório'!$B115,'Faturamento NNE'!$AA$2:$AA$707,'Infos Relatório'!O$1)</f>
        <v>0</v>
      </c>
      <c r="P115" s="542">
        <f>SUMIFS('Faturamento NNE'!$H$2:$H$707,'Faturamento NNE'!$E$2:$E$707,'Infos Relatório'!$B$84,'Faturamento NNE'!$F$2:$F$707,'Infos Relatório'!$B115,'Faturamento NNE'!$AA$2:$AA$707,'Infos Relatório'!O$1)</f>
        <v>0</v>
      </c>
      <c r="Q115" s="542">
        <f>SUMIFS('Faturamento NNE'!$K$2:$K$707,'Faturamento NNE'!$E$2:$E$707,'Infos Relatório'!$B$84,'Faturamento NNE'!$F$2:$F$707,'Infos Relatório'!$B115,'Faturamento NNE'!$AA$2:$AA$707,'Infos Relatório'!O$1)</f>
        <v>0</v>
      </c>
      <c r="R115" s="546">
        <f>SUMIFS('Faturamento NNE'!$P$2:$P$707,'Faturamento NNE'!$E$2:$E$707,'Infos Relatório'!$B$84,'Faturamento NNE'!$F$2:$F$707,'Infos Relatório'!$B115,'Faturamento NNE'!$AA$2:$AA$707,'Infos Relatório'!O$1,'Faturamento NNE'!$U$2:$U$707,"Sim")+SUMIFS('Faturamento NNE'!$Q$2:$Q$707,'Faturamento NNE'!$E$2:$E$707,'Infos Relatório'!$B$84,'Faturamento NNE'!$F$2:$F$707,'Infos Relatório'!$B115,'Faturamento NNE'!$AA$2:$AA$707,'Infos Relatório'!O$1,'Faturamento NNE'!$U$2:$U$707,"Sim")</f>
        <v>0</v>
      </c>
      <c r="S115" s="227" t="e">
        <f t="shared" si="26"/>
        <v>#DIV/0!</v>
      </c>
      <c r="T115" s="545">
        <f>SUMIFS('Faturamento NNE'!$I$2:$I$707,'Faturamento NNE'!$E$2:$E$707,'Infos Relatório'!$B$84,'Faturamento NNE'!$F$2:$F$707,'Infos Relatório'!$B115,'Faturamento NNE'!$AA$2:$AA$707,'Infos Relatório'!O$1)</f>
        <v>0</v>
      </c>
      <c r="U115" s="541">
        <f>COUNTIFS('Faturamento NNE'!$E$2:$E$707,'Infos Relatório'!$B$84,'Faturamento NNE'!$F$2:$F$707,'Infos Relatório'!$B115,'Faturamento NNE'!$AA$2:$AA$707,'Infos Relatório'!U$1)</f>
        <v>0</v>
      </c>
      <c r="V115" s="542">
        <f>SUMIFS('Faturamento NNE'!$H$2:$H$707,'Faturamento NNE'!$E$2:$E$707,'Infos Relatório'!$B$84,'Faturamento NNE'!$F$2:$F$707,'Infos Relatório'!$B115,'Faturamento NNE'!$AA$2:$AA$707,'Infos Relatório'!U$1)</f>
        <v>0</v>
      </c>
      <c r="W115" s="542">
        <f>SUMIFS('Faturamento NNE'!$K$2:$K$707,'Faturamento NNE'!$E$2:$E$707,'Infos Relatório'!$B$84,'Faturamento NNE'!$F$2:$F$707,'Infos Relatório'!$B115,'Faturamento NNE'!$AA$2:$AA$707,'Infos Relatório'!U$1)</f>
        <v>0</v>
      </c>
      <c r="X115" s="546">
        <f>SUMIFS('Faturamento NNE'!$P$2:$P$707,'Faturamento NNE'!$E$2:$E$707,'Infos Relatório'!$B$84,'Faturamento NNE'!$F$2:$F$707,'Infos Relatório'!$B115,'Faturamento NNE'!$AA$2:$AA$707,'Infos Relatório'!U$1,'Faturamento NNE'!$U$2:$U$707,"Sim")+SUMIFS('Faturamento NNE'!$Q$2:$Q$707,'Faturamento NNE'!$E$2:$E$707,'Infos Relatório'!$B$84,'Faturamento NNE'!$F$2:$F$707,'Infos Relatório'!$B115,'Faturamento NNE'!$AA$2:$AA$707,'Infos Relatório'!U$1,'Faturamento NNE'!$U$2:$U$707,"Sim")</f>
        <v>0</v>
      </c>
      <c r="Y115" s="227" t="e">
        <f t="shared" si="27"/>
        <v>#DIV/0!</v>
      </c>
      <c r="Z115" s="545">
        <f>SUMIFS('Faturamento NNE'!$I$2:$I$707,'Faturamento NNE'!$E$2:$E$707,'Infos Relatório'!$B$84,'Faturamento NNE'!$F$2:$F$707,'Infos Relatório'!$B115,'Faturamento NNE'!$AA$2:$AA$707,'Infos Relatório'!U$1)</f>
        <v>0</v>
      </c>
      <c r="AA115" s="541">
        <f>COUNTIFS('Faturamento NNE'!$E$2:$E$707,'Infos Relatório'!$B$84,'Faturamento NNE'!$F$2:$F$707,'Infos Relatório'!$B115,'Faturamento NNE'!$AA$2:$AA$707,'Infos Relatório'!AA$1)</f>
        <v>0</v>
      </c>
      <c r="AB115" s="542">
        <f>SUMIFS('Faturamento NNE'!$H$2:$H$707,'Faturamento NNE'!$E$2:$E$707,'Infos Relatório'!$B$84,'Faturamento NNE'!$F$2:$F$707,'Infos Relatório'!$B115,'Faturamento NNE'!$AA$2:$AA$707,'Infos Relatório'!AA$1)</f>
        <v>0</v>
      </c>
      <c r="AC115" s="542">
        <f>SUMIFS('Faturamento NNE'!$K$2:$K$707,'Faturamento NNE'!$E$2:$E$707,'Infos Relatório'!$B$84,'Faturamento NNE'!$F$2:$F$707,'Infos Relatório'!$B115,'Faturamento NNE'!$AA$2:$AA$707,'Infos Relatório'!AA$1)</f>
        <v>0</v>
      </c>
      <c r="AD115" s="546">
        <f>SUMIFS('Faturamento NNE'!$P$2:$P$707,'Faturamento NNE'!$E$2:$E$707,'Infos Relatório'!$B$84,'Faturamento NNE'!$F$2:$F$707,'Infos Relatório'!$B115,'Faturamento NNE'!$AA$2:$AA$707,'Infos Relatório'!AA$1,'Faturamento NNE'!$U$2:$U$707,"Sim")+SUMIFS('Faturamento NNE'!$Q$2:$Q$707,'Faturamento NNE'!$E$2:$E$707,'Infos Relatório'!$B$84,'Faturamento NNE'!$F$2:$F$707,'Infos Relatório'!$B115,'Faturamento NNE'!$AA$2:$AA$707,'Infos Relatório'!AA$1,'Faturamento NNE'!$U$2:$U$707,"Sim")</f>
        <v>0</v>
      </c>
      <c r="AE115" s="227" t="e">
        <f t="shared" si="28"/>
        <v>#DIV/0!</v>
      </c>
      <c r="AF115" s="545">
        <f>SUMIFS('Faturamento NNE'!$I$2:$I$707,'Faturamento NNE'!$E$2:$E$707,'Infos Relatório'!$B$84,'Faturamento NNE'!$F$2:$F$707,'Infos Relatório'!$B115,'Faturamento NNE'!$AA$2:$AA$707,'Infos Relatório'!AA$1)</f>
        <v>0</v>
      </c>
      <c r="AG115" s="541">
        <f>COUNTIFS('Faturamento NNE'!$E$2:$E$707,'Infos Relatório'!$B$84,'Faturamento NNE'!$F$2:$F$707,'Infos Relatório'!$B115,'Faturamento NNE'!$AA$2:$AA$707,'Infos Relatório'!AG$1)</f>
        <v>0</v>
      </c>
      <c r="AH115" s="542">
        <f>SUMIFS('Faturamento NNE'!$H$2:$H$707,'Faturamento NNE'!$E$2:$E$707,'Infos Relatório'!$B$84,'Faturamento NNE'!$F$2:$F$707,'Infos Relatório'!$B115,'Faturamento NNE'!$AA$2:$AA$707,'Infos Relatório'!AG$1)</f>
        <v>0</v>
      </c>
      <c r="AI115" s="542">
        <f>SUMIFS('Faturamento NNE'!$K$2:$K$707,'Faturamento NNE'!$E$2:$E$707,'Infos Relatório'!$B$84,'Faturamento NNE'!$F$2:$F$707,'Infos Relatório'!$B115,'Faturamento NNE'!$AA$2:$AA$707,'Infos Relatório'!AG$1)</f>
        <v>0</v>
      </c>
      <c r="AJ115" s="546">
        <f>SUMIFS('Faturamento NNE'!$P$2:$P$707,'Faturamento NNE'!$E$2:$E$707,'Infos Relatório'!$B$84,'Faturamento NNE'!$F$2:$F$707,'Infos Relatório'!$B115,'Faturamento NNE'!$AA$2:$AA$707,'Infos Relatório'!AG$1,'Faturamento NNE'!$U$2:$U$707,"Sim")+SUMIFS('Faturamento NNE'!$Q$2:$Q$707,'Faturamento NNE'!$E$2:$E$707,'Infos Relatório'!$B$84,'Faturamento NNE'!$F$2:$F$707,'Infos Relatório'!$B115,'Faturamento NNE'!$AA$2:$AA$707,'Infos Relatório'!AG$1,'Faturamento NNE'!$U$2:$U$707,"Sim")</f>
        <v>0</v>
      </c>
      <c r="AK115" s="227" t="e">
        <f t="shared" si="29"/>
        <v>#DIV/0!</v>
      </c>
      <c r="AL115" s="545">
        <f>SUMIFS('Faturamento NNE'!$I$2:$I$707,'Faturamento NNE'!$E$2:$E$707,'Infos Relatório'!$B$84,'Faturamento NNE'!$F$2:$F$707,'Infos Relatório'!$B115,'Faturamento NNE'!$AA$2:$AA$707,'Infos Relatório'!AG$1)</f>
        <v>0</v>
      </c>
      <c r="AM115" s="541">
        <f>COUNTIFS('Faturamento NNE'!$E$2:$E$707,'Infos Relatório'!$B$84,'Faturamento NNE'!$F$2:$F$707,'Infos Relatório'!$B115,'Faturamento NNE'!$AA$2:$AA$707,'Infos Relatório'!AM$1)</f>
        <v>0</v>
      </c>
      <c r="AN115" s="542">
        <f>SUMIFS('Faturamento NNE'!$H$2:$H$707,'Faturamento NNE'!$E$2:$E$707,'Infos Relatório'!$B$84,'Faturamento NNE'!$F$2:$F$707,'Infos Relatório'!$B115,'Faturamento NNE'!$AA$2:$AA$707,'Infos Relatório'!AM$1)</f>
        <v>0</v>
      </c>
      <c r="AO115" s="542">
        <f>SUMIFS('Faturamento NNE'!$K$2:$K$707,'Faturamento NNE'!$E$2:$E$707,'Infos Relatório'!$B$84,'Faturamento NNE'!$F$2:$F$707,'Infos Relatório'!$B115,'Faturamento NNE'!$AA$2:$AA$707,'Infos Relatório'!AM$1)</f>
        <v>0</v>
      </c>
      <c r="AP115" s="546">
        <f>SUMIFS('Faturamento NNE'!$P$2:$P$707,'Faturamento NNE'!$E$2:$E$707,'Infos Relatório'!$B$84,'Faturamento NNE'!$F$2:$F$707,'Infos Relatório'!$B115,'Faturamento NNE'!$AA$2:$AA$707,'Infos Relatório'!AM$1,'Faturamento NNE'!$U$2:$U$707,"Sim")+SUMIFS('Faturamento NNE'!$Q$2:$Q$707,'Faturamento NNE'!$E$2:$E$707,'Infos Relatório'!$B$84,'Faturamento NNE'!$F$2:$F$707,'Infos Relatório'!$B115,'Faturamento NNE'!$AA$2:$AA$707,'Infos Relatório'!AM$1,'Faturamento NNE'!$U$2:$U$707,"Sim")</f>
        <v>0</v>
      </c>
      <c r="AQ115" s="227" t="e">
        <f t="shared" si="30"/>
        <v>#DIV/0!</v>
      </c>
      <c r="AR115" s="545">
        <f>SUMIFS('Faturamento NNE'!$I$2:$I$707,'Faturamento NNE'!$E$2:$E$707,'Infos Relatório'!$B$84,'Faturamento NNE'!$F$2:$F$707,'Infos Relatório'!$B115,'Faturamento NNE'!$AA$2:$AA$707,'Infos Relatório'!AM$1)</f>
        <v>0</v>
      </c>
      <c r="AS115" s="541">
        <f>COUNTIFS('Faturamento NNE'!$E$2:$E$707,'Infos Relatório'!$B$84,'Faturamento NNE'!$F$2:$F$707,'Infos Relatório'!$B115,'Faturamento NNE'!$AA$2:$AA$707,'Infos Relatório'!AS$1)</f>
        <v>0</v>
      </c>
      <c r="AT115" s="542">
        <f>SUMIFS('Faturamento NNE'!$H$2:$H$707,'Faturamento NNE'!$E$2:$E$707,'Infos Relatório'!$B$84,'Faturamento NNE'!$F$2:$F$707,'Infos Relatório'!$B115,'Faturamento NNE'!$AA$2:$AA$707,'Infos Relatório'!AS$1)</f>
        <v>0</v>
      </c>
      <c r="AU115" s="542">
        <f>SUMIFS('Faturamento NNE'!$K$2:$K$707,'Faturamento NNE'!$E$2:$E$707,'Infos Relatório'!$B$84,'Faturamento NNE'!$F$2:$F$707,'Infos Relatório'!$B115,'Faturamento NNE'!$AA$2:$AA$707,'Infos Relatório'!AS$1)</f>
        <v>0</v>
      </c>
      <c r="AV115" s="546">
        <f>SUMIFS('Faturamento NNE'!$P$2:$P$707,'Faturamento NNE'!$E$2:$E$707,'Infos Relatório'!$B$84,'Faturamento NNE'!$F$2:$F$707,'Infos Relatório'!$B115,'Faturamento NNE'!$AA$2:$AA$707,'Infos Relatório'!AS$1,'Faturamento NNE'!$U$2:$U$707,"Sim")+SUMIFS('Faturamento NNE'!$Q$2:$Q$707,'Faturamento NNE'!$E$2:$E$707,'Infos Relatório'!$B$84,'Faturamento NNE'!$F$2:$F$707,'Infos Relatório'!$B115,'Faturamento NNE'!$AA$2:$AA$707,'Infos Relatório'!AS$1,'Faturamento NNE'!$U$2:$U$707,"Sim")</f>
        <v>0</v>
      </c>
      <c r="AW115" s="227" t="e">
        <f t="shared" si="31"/>
        <v>#DIV/0!</v>
      </c>
      <c r="AX115" s="545">
        <f>SUMIFS('Faturamento NNE'!$I$2:$I$707,'Faturamento NNE'!$E$2:$E$707,'Infos Relatório'!$B$84,'Faturamento NNE'!$F$2:$F$707,'Infos Relatório'!$B115,'Faturamento NNE'!$AA$2:$AA$707,'Infos Relatório'!AS$1)</f>
        <v>0</v>
      </c>
      <c r="AY115" s="541">
        <f>COUNTIFS('Faturamento NNE'!$E$2:$E$707,'Infos Relatório'!$B$84,'Faturamento NNE'!$F$2:$F$707,'Infos Relatório'!$B115,'Faturamento NNE'!$AA$2:$AA$707,'Infos Relatório'!AY$1)</f>
        <v>0</v>
      </c>
      <c r="AZ115" s="542">
        <f>SUMIFS('Faturamento NNE'!$H$2:$H$707,'Faturamento NNE'!$E$2:$E$707,'Infos Relatório'!$B$84,'Faturamento NNE'!$F$2:$F$707,'Infos Relatório'!$B115,'Faturamento NNE'!$AA$2:$AA$707,'Infos Relatório'!AY$1)</f>
        <v>0</v>
      </c>
      <c r="BA115" s="542">
        <f>SUMIFS('Faturamento NNE'!$K$2:$K$707,'Faturamento NNE'!$E$2:$E$707,'Infos Relatório'!$B$84,'Faturamento NNE'!$F$2:$F$707,'Infos Relatório'!$B115,'Faturamento NNE'!$AA$2:$AA$707,'Infos Relatório'!AY$1)</f>
        <v>0</v>
      </c>
      <c r="BB115" s="546">
        <f>SUMIFS('Faturamento NNE'!$P$2:$P$707,'Faturamento NNE'!$E$2:$E$707,'Infos Relatório'!$B$84,'Faturamento NNE'!$F$2:$F$707,'Infos Relatório'!$B115,'Faturamento NNE'!$AA$2:$AA$707,'Infos Relatório'!AY$1,'Faturamento NNE'!$U$2:$U$707,"Sim")+SUMIFS('Faturamento NNE'!$Q$2:$Q$707,'Faturamento NNE'!$E$2:$E$707,'Infos Relatório'!$B$84,'Faturamento NNE'!$F$2:$F$707,'Infos Relatório'!$B115,'Faturamento NNE'!$AA$2:$AA$707,'Infos Relatório'!AY$1,'Faturamento NNE'!$U$2:$U$707,"Sim")</f>
        <v>0</v>
      </c>
      <c r="BC115" s="227" t="e">
        <f t="shared" si="32"/>
        <v>#DIV/0!</v>
      </c>
      <c r="BD115" s="545">
        <f>SUMIFS('Faturamento NNE'!$I$2:$I$707,'Faturamento NNE'!$E$2:$E$707,'Infos Relatório'!$B$84,'Faturamento NNE'!$F$2:$F$707,'Infos Relatório'!$B115,'Faturamento NNE'!$AA$2:$AA$707,'Infos Relatório'!AY$1)</f>
        <v>0</v>
      </c>
      <c r="BE115" s="541">
        <f>COUNTIFS('Faturamento NNE'!$E$2:$E$707,'Infos Relatório'!$B$84,'Faturamento NNE'!$F$2:$F$707,'Infos Relatório'!$B115,'Faturamento NNE'!$AA$2:$AA$707,'Infos Relatório'!BE$1)</f>
        <v>0</v>
      </c>
      <c r="BF115" s="542">
        <f>SUMIFS('Faturamento NNE'!$H$2:$H$707,'Faturamento NNE'!$E$2:$E$707,'Infos Relatório'!$B$84,'Faturamento NNE'!$F$2:$F$707,'Infos Relatório'!$B115,'Faturamento NNE'!$AA$2:$AA$707,'Infos Relatório'!BE$1)</f>
        <v>0</v>
      </c>
      <c r="BG115" s="542">
        <f>SUMIFS('Faturamento NNE'!$K$2:$K$707,'Faturamento NNE'!$E$2:$E$707,'Infos Relatório'!$B$84,'Faturamento NNE'!$F$2:$F$707,'Infos Relatório'!$B115,'Faturamento NNE'!$AA$2:$AA$707,'Infos Relatório'!BE$1)</f>
        <v>0</v>
      </c>
      <c r="BH115" s="546">
        <f>SUMIFS('Faturamento NNE'!$P$2:$P$707,'Faturamento NNE'!$E$2:$E$707,'Infos Relatório'!$B$84,'Faturamento NNE'!$F$2:$F$707,'Infos Relatório'!$B115,'Faturamento NNE'!$AA$2:$AA$707,'Infos Relatório'!BE$1,'Faturamento NNE'!$U$2:$U$707,"Sim")+SUMIFS('Faturamento NNE'!$Q$2:$Q$707,'Faturamento NNE'!$E$2:$E$707,'Infos Relatório'!$B$84,'Faturamento NNE'!$F$2:$F$707,'Infos Relatório'!$B115,'Faturamento NNE'!$AA$2:$AA$707,'Infos Relatório'!BE$1,'Faturamento NNE'!$U$2:$U$707,"Sim")</f>
        <v>0</v>
      </c>
      <c r="BI115" s="227" t="e">
        <f t="shared" si="33"/>
        <v>#DIV/0!</v>
      </c>
      <c r="BJ115" s="545">
        <f>SUMIFS('Faturamento NNE'!$I$2:$I$707,'Faturamento NNE'!$E$2:$E$707,'Infos Relatório'!$B$84,'Faturamento NNE'!$F$2:$F$707,'Infos Relatório'!$B115,'Faturamento NNE'!$AA$2:$AA$707,'Infos Relatório'!BE$1)</f>
        <v>0</v>
      </c>
      <c r="BK115" s="541">
        <f>COUNTIFS('Faturamento NNE'!$E$2:$E$707,'Infos Relatório'!$B$84,'Faturamento NNE'!$F$2:$F$707,'Infos Relatório'!$B115,'Faturamento NNE'!$AA$2:$AA$707,'Infos Relatório'!BK$1)</f>
        <v>0</v>
      </c>
      <c r="BL115" s="542">
        <f>SUMIFS('Faturamento NNE'!$H$2:$H$707,'Faturamento NNE'!$E$2:$E$707,'Infos Relatório'!$B$84,'Faturamento NNE'!$F$2:$F$707,'Infos Relatório'!$B115,'Faturamento NNE'!$AA$2:$AA$707,'Infos Relatório'!BK$1)</f>
        <v>0</v>
      </c>
      <c r="BM115" s="542">
        <f>SUMIFS('Faturamento NNE'!$K$2:$K$707,'Faturamento NNE'!$E$2:$E$707,'Infos Relatório'!$B$84,'Faturamento NNE'!$F$2:$F$707,'Infos Relatório'!$B115,'Faturamento NNE'!$AA$2:$AA$707,'Infos Relatório'!BK$1)</f>
        <v>0</v>
      </c>
      <c r="BN115" s="546">
        <f>SUMIFS('Faturamento NNE'!$P$2:$P$707,'Faturamento NNE'!$E$2:$E$707,'Infos Relatório'!$B$84,'Faturamento NNE'!$F$2:$F$707,'Infos Relatório'!$B115,'Faturamento NNE'!$AA$2:$AA$707,'Infos Relatório'!BK$1,'Faturamento NNE'!$U$2:$U$707,"Sim")+SUMIFS('Faturamento NNE'!$Q$2:$Q$707,'Faturamento NNE'!$E$2:$E$707,'Infos Relatório'!$B$84,'Faturamento NNE'!$F$2:$F$707,'Infos Relatório'!$B115,'Faturamento NNE'!$AA$2:$AA$707,'Infos Relatório'!BK$1,'Faturamento NNE'!$U$2:$U$707,"Sim")</f>
        <v>0</v>
      </c>
      <c r="BO115" s="227" t="e">
        <f t="shared" si="34"/>
        <v>#DIV/0!</v>
      </c>
      <c r="BP115" s="545">
        <f>SUMIFS('Faturamento NNE'!$I$2:$I$707,'Faturamento NNE'!$E$2:$E$707,'Infos Relatório'!$B$84,'Faturamento NNE'!$F$2:$F$707,'Infos Relatório'!$B115,'Faturamento NNE'!$AA$2:$AA$707,'Infos Relatório'!BK$1)</f>
        <v>0</v>
      </c>
      <c r="BQ115" s="541">
        <f>COUNTIFS('Faturamento NNE'!$E$2:$E$707,'Infos Relatório'!$B$84,'Faturamento NNE'!$F$2:$F$707,'Infos Relatório'!$B115,'Faturamento NNE'!$AA$2:$AA$707,'Infos Relatório'!BQ$1)</f>
        <v>0</v>
      </c>
      <c r="BR115" s="542">
        <f>SUMIFS('Faturamento NNE'!$H$2:$H$707,'Faturamento NNE'!$E$2:$E$707,'Infos Relatório'!$B$84,'Faturamento NNE'!$F$2:$F$707,'Infos Relatório'!$B115,'Faturamento NNE'!$AA$2:$AA$707,'Infos Relatório'!BQ$1)</f>
        <v>0</v>
      </c>
      <c r="BS115" s="542">
        <f>SUMIFS('Faturamento NNE'!$K$2:$K$707,'Faturamento NNE'!$E$2:$E$707,'Infos Relatório'!$B$84,'Faturamento NNE'!$F$2:$F$707,'Infos Relatório'!$B115,'Faturamento NNE'!$AA$2:$AA$707,'Infos Relatório'!BQ$1)</f>
        <v>0</v>
      </c>
      <c r="BT115" s="546">
        <f>SUMIFS('Faturamento NNE'!$P$2:$P$707,'Faturamento NNE'!$E$2:$E$707,'Infos Relatório'!$B$84,'Faturamento NNE'!$F$2:$F$707,'Infos Relatório'!$B115,'Faturamento NNE'!$AA$2:$AA$707,'Infos Relatório'!BQ$1,'Faturamento NNE'!$U$2:$U$707,"Sim")+SUMIFS('Faturamento NNE'!$Q$2:$Q$707,'Faturamento NNE'!$E$2:$E$707,'Infos Relatório'!$B$84,'Faturamento NNE'!$F$2:$F$707,'Infos Relatório'!$B115,'Faturamento NNE'!$AA$2:$AA$707,'Infos Relatório'!BQ$1,'Faturamento NNE'!$U$2:$U$707,"Sim")</f>
        <v>0</v>
      </c>
      <c r="BU115" s="227" t="e">
        <f t="shared" si="35"/>
        <v>#DIV/0!</v>
      </c>
      <c r="BV115" s="545">
        <f>SUMIFS('Faturamento NNE'!$I$2:$I$707,'Faturamento NNE'!$E$2:$E$707,'Infos Relatório'!$B$84,'Faturamento NNE'!$F$2:$F$707,'Infos Relatório'!$B115,'Faturamento NNE'!$AA$2:$AA$707,'Infos Relatório'!BQ$1)</f>
        <v>0</v>
      </c>
    </row>
    <row r="116" spans="2:74">
      <c r="B116" s="217" t="s">
        <v>161</v>
      </c>
      <c r="C116" s="541">
        <f>COUNTIFS('Faturamento NNE'!$E$2:$E$707,'Infos Relatório'!$B$84,'Faturamento NNE'!$F$2:$F$707,'Infos Relatório'!$B116,'Faturamento NNE'!$AA$2:$AA$707,'Infos Relatório'!C$1)</f>
        <v>0</v>
      </c>
      <c r="D116" s="542">
        <f>SUMIFS('Faturamento NNE'!$H$2:$H$707,'Faturamento NNE'!$E$2:$E$707,'Infos Relatório'!$B$84,'Faturamento NNE'!$F$2:$F$707,'Infos Relatório'!$B116,'Faturamento NNE'!$AA$2:$AA$707,'Infos Relatório'!C$1)</f>
        <v>0</v>
      </c>
      <c r="E116" s="543">
        <f>SUMIFS('Faturamento NNE'!$K$2:$K$707,'Faturamento NNE'!$E$2:$E$707,'Infos Relatório'!$B$84,'Faturamento NNE'!$F$2:$F$707,'Infos Relatório'!$B116,'Faturamento NNE'!$AA$2:$AA$707,'Infos Relatório'!C$1)</f>
        <v>0</v>
      </c>
      <c r="F116" s="544">
        <f>SUMIFS('Faturamento NNE'!$P$2:$P$707,'Faturamento NNE'!$E$2:$E$707,'Infos Relatório'!$B$84,'Faturamento NNE'!$F$2:$F$707,'Infos Relatório'!$B116,'Faturamento NNE'!$AA$2:$AA$707,'Infos Relatório'!C$1,'Faturamento NNE'!$U$2:$U$707,"Sim")+SUMIFS('Faturamento NNE'!$Q$2:$Q$707,'Faturamento NNE'!$E$2:$E$707,'Infos Relatório'!$B$84,'Faturamento NNE'!$F$2:$F$707,'Infos Relatório'!$B116,'Faturamento NNE'!$AA$2:$AA$707,'Infos Relatório'!C$1,'Faturamento NNE'!$U$2:$U$707,"Sim")</f>
        <v>0</v>
      </c>
      <c r="G116" s="283" t="e">
        <f t="shared" si="24"/>
        <v>#DIV/0!</v>
      </c>
      <c r="H116" s="545">
        <f>SUMIFS('Faturamento NNE'!$I$2:$I$707,'Faturamento NNE'!$E$2:$E$707,'Infos Relatório'!$B$84,'Faturamento NNE'!$F$2:$F$707,'Infos Relatório'!$B116,'Faturamento NNE'!$AA$2:$AA$707,'Infos Relatório'!C$1)</f>
        <v>0</v>
      </c>
      <c r="I116" s="541">
        <f>COUNTIFS('Faturamento NNE'!$E$2:$E$707,'Infos Relatório'!$B$84,'Faturamento NNE'!$F$2:$F$707,'Infos Relatório'!$B116,'Faturamento NNE'!$AA$2:$AA$707,'Infos Relatório'!I$1)</f>
        <v>0</v>
      </c>
      <c r="J116" s="542">
        <f>SUMIFS('Faturamento NNE'!$H$2:$H$707,'Faturamento NNE'!$E$2:$E$707,'Infos Relatório'!$B$84,'Faturamento NNE'!$F$2:$F$707,'Infos Relatório'!$B116,'Faturamento NNE'!$AA$2:$AA$707,'Infos Relatório'!I$1)</f>
        <v>0</v>
      </c>
      <c r="K116" s="543">
        <f>SUMIFS('Faturamento NNE'!$K$2:$K$707,'Faturamento NNE'!$E$2:$E$707,'Infos Relatório'!$B$84,'Faturamento NNE'!$F$2:$F$707,'Infos Relatório'!$B116,'Faturamento NNE'!$AA$2:$AA$707,'Infos Relatório'!I$1)</f>
        <v>0</v>
      </c>
      <c r="L116" s="544">
        <f>SUMIFS('Faturamento NNE'!$P$2:$P$707,'Faturamento NNE'!$E$2:$E$707,'Infos Relatório'!$B$84,'Faturamento NNE'!$F$2:$F$707,'Infos Relatório'!$B116,'Faturamento NNE'!$AA$2:$AA$707,'Infos Relatório'!I$1,'Faturamento NNE'!$U$2:$U$707,"Sim")+SUMIFS('Faturamento NNE'!$Q$2:$Q$707,'Faturamento NNE'!$E$2:$E$707,'Infos Relatório'!$B$84,'Faturamento NNE'!$F$2:$F$707,'Infos Relatório'!$B116,'Faturamento NNE'!$AA$2:$AA$707,'Infos Relatório'!I$1,'Faturamento NNE'!$U$2:$U$707,"Sim")</f>
        <v>0</v>
      </c>
      <c r="M116" s="283" t="e">
        <f t="shared" si="25"/>
        <v>#DIV/0!</v>
      </c>
      <c r="N116" s="545">
        <f>SUMIFS('Faturamento NNE'!$I$2:$I$707,'Faturamento NNE'!$E$2:$E$707,'Infos Relatório'!$B$84,'Faturamento NNE'!$F$2:$F$707,'Infos Relatório'!$B116,'Faturamento NNE'!$AA$2:$AA$707,'Infos Relatório'!I$1)</f>
        <v>0</v>
      </c>
      <c r="O116" s="541">
        <f>COUNTIFS('Faturamento NNE'!$E$2:$E$707,'Infos Relatório'!$B$84,'Faturamento NNE'!$F$2:$F$707,'Infos Relatório'!$B116,'Faturamento NNE'!$AA$2:$AA$707,'Infos Relatório'!O$1)</f>
        <v>0</v>
      </c>
      <c r="P116" s="542">
        <f>SUMIFS('Faturamento NNE'!$H$2:$H$707,'Faturamento NNE'!$E$2:$E$707,'Infos Relatório'!$B$84,'Faturamento NNE'!$F$2:$F$707,'Infos Relatório'!$B116,'Faturamento NNE'!$AA$2:$AA$707,'Infos Relatório'!O$1)</f>
        <v>0</v>
      </c>
      <c r="Q116" s="542">
        <f>SUMIFS('Faturamento NNE'!$K$2:$K$707,'Faturamento NNE'!$E$2:$E$707,'Infos Relatório'!$B$84,'Faturamento NNE'!$F$2:$F$707,'Infos Relatório'!$B116,'Faturamento NNE'!$AA$2:$AA$707,'Infos Relatório'!O$1)</f>
        <v>0</v>
      </c>
      <c r="R116" s="546">
        <f>SUMIFS('Faturamento NNE'!$P$2:$P$707,'Faturamento NNE'!$E$2:$E$707,'Infos Relatório'!$B$84,'Faturamento NNE'!$F$2:$F$707,'Infos Relatório'!$B116,'Faturamento NNE'!$AA$2:$AA$707,'Infos Relatório'!O$1,'Faturamento NNE'!$U$2:$U$707,"Sim")+SUMIFS('Faturamento NNE'!$Q$2:$Q$707,'Faturamento NNE'!$E$2:$E$707,'Infos Relatório'!$B$84,'Faturamento NNE'!$F$2:$F$707,'Infos Relatório'!$B116,'Faturamento NNE'!$AA$2:$AA$707,'Infos Relatório'!O$1,'Faturamento NNE'!$U$2:$U$707,"Sim")</f>
        <v>0</v>
      </c>
      <c r="S116" s="227" t="e">
        <f t="shared" si="26"/>
        <v>#DIV/0!</v>
      </c>
      <c r="T116" s="545">
        <f>SUMIFS('Faturamento NNE'!$I$2:$I$707,'Faturamento NNE'!$E$2:$E$707,'Infos Relatório'!$B$84,'Faturamento NNE'!$F$2:$F$707,'Infos Relatório'!$B116,'Faturamento NNE'!$AA$2:$AA$707,'Infos Relatório'!O$1)</f>
        <v>0</v>
      </c>
      <c r="U116" s="541">
        <f>COUNTIFS('Faturamento NNE'!$E$2:$E$707,'Infos Relatório'!$B$84,'Faturamento NNE'!$F$2:$F$707,'Infos Relatório'!$B116,'Faturamento NNE'!$AA$2:$AA$707,'Infos Relatório'!U$1)</f>
        <v>0</v>
      </c>
      <c r="V116" s="542">
        <f>SUMIFS('Faturamento NNE'!$H$2:$H$707,'Faturamento NNE'!$E$2:$E$707,'Infos Relatório'!$B$84,'Faturamento NNE'!$F$2:$F$707,'Infos Relatório'!$B116,'Faturamento NNE'!$AA$2:$AA$707,'Infos Relatório'!U$1)</f>
        <v>0</v>
      </c>
      <c r="W116" s="542">
        <f>SUMIFS('Faturamento NNE'!$K$2:$K$707,'Faturamento NNE'!$E$2:$E$707,'Infos Relatório'!$B$84,'Faturamento NNE'!$F$2:$F$707,'Infos Relatório'!$B116,'Faturamento NNE'!$AA$2:$AA$707,'Infos Relatório'!U$1)</f>
        <v>0</v>
      </c>
      <c r="X116" s="546">
        <f>SUMIFS('Faturamento NNE'!$P$2:$P$707,'Faturamento NNE'!$E$2:$E$707,'Infos Relatório'!$B$84,'Faturamento NNE'!$F$2:$F$707,'Infos Relatório'!$B116,'Faturamento NNE'!$AA$2:$AA$707,'Infos Relatório'!U$1,'Faturamento NNE'!$U$2:$U$707,"Sim")+SUMIFS('Faturamento NNE'!$Q$2:$Q$707,'Faturamento NNE'!$E$2:$E$707,'Infos Relatório'!$B$84,'Faturamento NNE'!$F$2:$F$707,'Infos Relatório'!$B116,'Faturamento NNE'!$AA$2:$AA$707,'Infos Relatório'!U$1,'Faturamento NNE'!$U$2:$U$707,"Sim")</f>
        <v>0</v>
      </c>
      <c r="Y116" s="227" t="e">
        <f t="shared" si="27"/>
        <v>#DIV/0!</v>
      </c>
      <c r="Z116" s="545">
        <f>SUMIFS('Faturamento NNE'!$I$2:$I$707,'Faturamento NNE'!$E$2:$E$707,'Infos Relatório'!$B$84,'Faturamento NNE'!$F$2:$F$707,'Infos Relatório'!$B116,'Faturamento NNE'!$AA$2:$AA$707,'Infos Relatório'!U$1)</f>
        <v>0</v>
      </c>
      <c r="AA116" s="541">
        <f>COUNTIFS('Faturamento NNE'!$E$2:$E$707,'Infos Relatório'!$B$84,'Faturamento NNE'!$F$2:$F$707,'Infos Relatório'!$B116,'Faturamento NNE'!$AA$2:$AA$707,'Infos Relatório'!AA$1)</f>
        <v>0</v>
      </c>
      <c r="AB116" s="542">
        <f>SUMIFS('Faturamento NNE'!$H$2:$H$707,'Faturamento NNE'!$E$2:$E$707,'Infos Relatório'!$B$84,'Faturamento NNE'!$F$2:$F$707,'Infos Relatório'!$B116,'Faturamento NNE'!$AA$2:$AA$707,'Infos Relatório'!AA$1)</f>
        <v>0</v>
      </c>
      <c r="AC116" s="542">
        <f>SUMIFS('Faturamento NNE'!$K$2:$K$707,'Faturamento NNE'!$E$2:$E$707,'Infos Relatório'!$B$84,'Faturamento NNE'!$F$2:$F$707,'Infos Relatório'!$B116,'Faturamento NNE'!$AA$2:$AA$707,'Infos Relatório'!AA$1)</f>
        <v>0</v>
      </c>
      <c r="AD116" s="546">
        <f>SUMIFS('Faturamento NNE'!$P$2:$P$707,'Faturamento NNE'!$E$2:$E$707,'Infos Relatório'!$B$84,'Faturamento NNE'!$F$2:$F$707,'Infos Relatório'!$B116,'Faturamento NNE'!$AA$2:$AA$707,'Infos Relatório'!AA$1,'Faturamento NNE'!$U$2:$U$707,"Sim")+SUMIFS('Faturamento NNE'!$Q$2:$Q$707,'Faturamento NNE'!$E$2:$E$707,'Infos Relatório'!$B$84,'Faturamento NNE'!$F$2:$F$707,'Infos Relatório'!$B116,'Faturamento NNE'!$AA$2:$AA$707,'Infos Relatório'!AA$1,'Faturamento NNE'!$U$2:$U$707,"Sim")</f>
        <v>0</v>
      </c>
      <c r="AE116" s="227" t="e">
        <f t="shared" si="28"/>
        <v>#DIV/0!</v>
      </c>
      <c r="AF116" s="545">
        <f>SUMIFS('Faturamento NNE'!$I$2:$I$707,'Faturamento NNE'!$E$2:$E$707,'Infos Relatório'!$B$84,'Faturamento NNE'!$F$2:$F$707,'Infos Relatório'!$B116,'Faturamento NNE'!$AA$2:$AA$707,'Infos Relatório'!AA$1)</f>
        <v>0</v>
      </c>
      <c r="AG116" s="541">
        <f>COUNTIFS('Faturamento NNE'!$E$2:$E$707,'Infos Relatório'!$B$84,'Faturamento NNE'!$F$2:$F$707,'Infos Relatório'!$B116,'Faturamento NNE'!$AA$2:$AA$707,'Infos Relatório'!AG$1)</f>
        <v>0</v>
      </c>
      <c r="AH116" s="542">
        <f>SUMIFS('Faturamento NNE'!$H$2:$H$707,'Faturamento NNE'!$E$2:$E$707,'Infos Relatório'!$B$84,'Faturamento NNE'!$F$2:$F$707,'Infos Relatório'!$B116,'Faturamento NNE'!$AA$2:$AA$707,'Infos Relatório'!AG$1)</f>
        <v>0</v>
      </c>
      <c r="AI116" s="542">
        <f>SUMIFS('Faturamento NNE'!$K$2:$K$707,'Faturamento NNE'!$E$2:$E$707,'Infos Relatório'!$B$84,'Faturamento NNE'!$F$2:$F$707,'Infos Relatório'!$B116,'Faturamento NNE'!$AA$2:$AA$707,'Infos Relatório'!AG$1)</f>
        <v>0</v>
      </c>
      <c r="AJ116" s="546">
        <f>SUMIFS('Faturamento NNE'!$P$2:$P$707,'Faturamento NNE'!$E$2:$E$707,'Infos Relatório'!$B$84,'Faturamento NNE'!$F$2:$F$707,'Infos Relatório'!$B116,'Faturamento NNE'!$AA$2:$AA$707,'Infos Relatório'!AG$1,'Faturamento NNE'!$U$2:$U$707,"Sim")+SUMIFS('Faturamento NNE'!$Q$2:$Q$707,'Faturamento NNE'!$E$2:$E$707,'Infos Relatório'!$B$84,'Faturamento NNE'!$F$2:$F$707,'Infos Relatório'!$B116,'Faturamento NNE'!$AA$2:$AA$707,'Infos Relatório'!AG$1,'Faturamento NNE'!$U$2:$U$707,"Sim")</f>
        <v>0</v>
      </c>
      <c r="AK116" s="227" t="e">
        <f t="shared" si="29"/>
        <v>#DIV/0!</v>
      </c>
      <c r="AL116" s="545">
        <f>SUMIFS('Faturamento NNE'!$I$2:$I$707,'Faturamento NNE'!$E$2:$E$707,'Infos Relatório'!$B$84,'Faturamento NNE'!$F$2:$F$707,'Infos Relatório'!$B116,'Faturamento NNE'!$AA$2:$AA$707,'Infos Relatório'!AG$1)</f>
        <v>0</v>
      </c>
      <c r="AM116" s="541">
        <f>COUNTIFS('Faturamento NNE'!$E$2:$E$707,'Infos Relatório'!$B$84,'Faturamento NNE'!$F$2:$F$707,'Infos Relatório'!$B116,'Faturamento NNE'!$AA$2:$AA$707,'Infos Relatório'!AM$1)</f>
        <v>0</v>
      </c>
      <c r="AN116" s="542">
        <f>SUMIFS('Faturamento NNE'!$H$2:$H$707,'Faturamento NNE'!$E$2:$E$707,'Infos Relatório'!$B$84,'Faturamento NNE'!$F$2:$F$707,'Infos Relatório'!$B116,'Faturamento NNE'!$AA$2:$AA$707,'Infos Relatório'!AM$1)</f>
        <v>0</v>
      </c>
      <c r="AO116" s="542">
        <f>SUMIFS('Faturamento NNE'!$K$2:$K$707,'Faturamento NNE'!$E$2:$E$707,'Infos Relatório'!$B$84,'Faturamento NNE'!$F$2:$F$707,'Infos Relatório'!$B116,'Faturamento NNE'!$AA$2:$AA$707,'Infos Relatório'!AM$1)</f>
        <v>0</v>
      </c>
      <c r="AP116" s="546">
        <f>SUMIFS('Faturamento NNE'!$P$2:$P$707,'Faturamento NNE'!$E$2:$E$707,'Infos Relatório'!$B$84,'Faturamento NNE'!$F$2:$F$707,'Infos Relatório'!$B116,'Faturamento NNE'!$AA$2:$AA$707,'Infos Relatório'!AM$1,'Faturamento NNE'!$U$2:$U$707,"Sim")+SUMIFS('Faturamento NNE'!$Q$2:$Q$707,'Faturamento NNE'!$E$2:$E$707,'Infos Relatório'!$B$84,'Faturamento NNE'!$F$2:$F$707,'Infos Relatório'!$B116,'Faturamento NNE'!$AA$2:$AA$707,'Infos Relatório'!AM$1,'Faturamento NNE'!$U$2:$U$707,"Sim")</f>
        <v>0</v>
      </c>
      <c r="AQ116" s="227" t="e">
        <f t="shared" si="30"/>
        <v>#DIV/0!</v>
      </c>
      <c r="AR116" s="545">
        <f>SUMIFS('Faturamento NNE'!$I$2:$I$707,'Faturamento NNE'!$E$2:$E$707,'Infos Relatório'!$B$84,'Faturamento NNE'!$F$2:$F$707,'Infos Relatório'!$B116,'Faturamento NNE'!$AA$2:$AA$707,'Infos Relatório'!AM$1)</f>
        <v>0</v>
      </c>
      <c r="AS116" s="541">
        <f>COUNTIFS('Faturamento NNE'!$E$2:$E$707,'Infos Relatório'!$B$84,'Faturamento NNE'!$F$2:$F$707,'Infos Relatório'!$B116,'Faturamento NNE'!$AA$2:$AA$707,'Infos Relatório'!AS$1)</f>
        <v>0</v>
      </c>
      <c r="AT116" s="542">
        <f>SUMIFS('Faturamento NNE'!$H$2:$H$707,'Faturamento NNE'!$E$2:$E$707,'Infos Relatório'!$B$84,'Faturamento NNE'!$F$2:$F$707,'Infos Relatório'!$B116,'Faturamento NNE'!$AA$2:$AA$707,'Infos Relatório'!AS$1)</f>
        <v>0</v>
      </c>
      <c r="AU116" s="542">
        <f>SUMIFS('Faturamento NNE'!$K$2:$K$707,'Faturamento NNE'!$E$2:$E$707,'Infos Relatório'!$B$84,'Faturamento NNE'!$F$2:$F$707,'Infos Relatório'!$B116,'Faturamento NNE'!$AA$2:$AA$707,'Infos Relatório'!AS$1)</f>
        <v>0</v>
      </c>
      <c r="AV116" s="546">
        <f>SUMIFS('Faturamento NNE'!$P$2:$P$707,'Faturamento NNE'!$E$2:$E$707,'Infos Relatório'!$B$84,'Faturamento NNE'!$F$2:$F$707,'Infos Relatório'!$B116,'Faturamento NNE'!$AA$2:$AA$707,'Infos Relatório'!AS$1,'Faturamento NNE'!$U$2:$U$707,"Sim")+SUMIFS('Faturamento NNE'!$Q$2:$Q$707,'Faturamento NNE'!$E$2:$E$707,'Infos Relatório'!$B$84,'Faturamento NNE'!$F$2:$F$707,'Infos Relatório'!$B116,'Faturamento NNE'!$AA$2:$AA$707,'Infos Relatório'!AS$1,'Faturamento NNE'!$U$2:$U$707,"Sim")</f>
        <v>0</v>
      </c>
      <c r="AW116" s="227" t="e">
        <f t="shared" si="31"/>
        <v>#DIV/0!</v>
      </c>
      <c r="AX116" s="545">
        <f>SUMIFS('Faturamento NNE'!$I$2:$I$707,'Faturamento NNE'!$E$2:$E$707,'Infos Relatório'!$B$84,'Faturamento NNE'!$F$2:$F$707,'Infos Relatório'!$B116,'Faturamento NNE'!$AA$2:$AA$707,'Infos Relatório'!AS$1)</f>
        <v>0</v>
      </c>
      <c r="AY116" s="541">
        <f>COUNTIFS('Faturamento NNE'!$E$2:$E$707,'Infos Relatório'!$B$84,'Faturamento NNE'!$F$2:$F$707,'Infos Relatório'!$B116,'Faturamento NNE'!$AA$2:$AA$707,'Infos Relatório'!AY$1)</f>
        <v>0</v>
      </c>
      <c r="AZ116" s="542">
        <f>SUMIFS('Faturamento NNE'!$H$2:$H$707,'Faturamento NNE'!$E$2:$E$707,'Infos Relatório'!$B$84,'Faturamento NNE'!$F$2:$F$707,'Infos Relatório'!$B116,'Faturamento NNE'!$AA$2:$AA$707,'Infos Relatório'!AY$1)</f>
        <v>0</v>
      </c>
      <c r="BA116" s="542">
        <f>SUMIFS('Faturamento NNE'!$K$2:$K$707,'Faturamento NNE'!$E$2:$E$707,'Infos Relatório'!$B$84,'Faturamento NNE'!$F$2:$F$707,'Infos Relatório'!$B116,'Faturamento NNE'!$AA$2:$AA$707,'Infos Relatório'!AY$1)</f>
        <v>0</v>
      </c>
      <c r="BB116" s="546">
        <f>SUMIFS('Faturamento NNE'!$P$2:$P$707,'Faturamento NNE'!$E$2:$E$707,'Infos Relatório'!$B$84,'Faturamento NNE'!$F$2:$F$707,'Infos Relatório'!$B116,'Faturamento NNE'!$AA$2:$AA$707,'Infos Relatório'!AY$1,'Faturamento NNE'!$U$2:$U$707,"Sim")+SUMIFS('Faturamento NNE'!$Q$2:$Q$707,'Faturamento NNE'!$E$2:$E$707,'Infos Relatório'!$B$84,'Faturamento NNE'!$F$2:$F$707,'Infos Relatório'!$B116,'Faturamento NNE'!$AA$2:$AA$707,'Infos Relatório'!AY$1,'Faturamento NNE'!$U$2:$U$707,"Sim")</f>
        <v>0</v>
      </c>
      <c r="BC116" s="227" t="e">
        <f t="shared" si="32"/>
        <v>#DIV/0!</v>
      </c>
      <c r="BD116" s="545">
        <f>SUMIFS('Faturamento NNE'!$I$2:$I$707,'Faturamento NNE'!$E$2:$E$707,'Infos Relatório'!$B$84,'Faturamento NNE'!$F$2:$F$707,'Infos Relatório'!$B116,'Faturamento NNE'!$AA$2:$AA$707,'Infos Relatório'!AY$1)</f>
        <v>0</v>
      </c>
      <c r="BE116" s="541">
        <f>COUNTIFS('Faturamento NNE'!$E$2:$E$707,'Infos Relatório'!$B$84,'Faturamento NNE'!$F$2:$F$707,'Infos Relatório'!$B116,'Faturamento NNE'!$AA$2:$AA$707,'Infos Relatório'!BE$1)</f>
        <v>0</v>
      </c>
      <c r="BF116" s="542">
        <f>SUMIFS('Faturamento NNE'!$H$2:$H$707,'Faturamento NNE'!$E$2:$E$707,'Infos Relatório'!$B$84,'Faturamento NNE'!$F$2:$F$707,'Infos Relatório'!$B116,'Faturamento NNE'!$AA$2:$AA$707,'Infos Relatório'!BE$1)</f>
        <v>0</v>
      </c>
      <c r="BG116" s="542">
        <f>SUMIFS('Faturamento NNE'!$K$2:$K$707,'Faturamento NNE'!$E$2:$E$707,'Infos Relatório'!$B$84,'Faturamento NNE'!$F$2:$F$707,'Infos Relatório'!$B116,'Faturamento NNE'!$AA$2:$AA$707,'Infos Relatório'!BE$1)</f>
        <v>0</v>
      </c>
      <c r="BH116" s="546">
        <f>SUMIFS('Faturamento NNE'!$P$2:$P$707,'Faturamento NNE'!$E$2:$E$707,'Infos Relatório'!$B$84,'Faturamento NNE'!$F$2:$F$707,'Infos Relatório'!$B116,'Faturamento NNE'!$AA$2:$AA$707,'Infos Relatório'!BE$1,'Faturamento NNE'!$U$2:$U$707,"Sim")+SUMIFS('Faturamento NNE'!$Q$2:$Q$707,'Faturamento NNE'!$E$2:$E$707,'Infos Relatório'!$B$84,'Faturamento NNE'!$F$2:$F$707,'Infos Relatório'!$B116,'Faturamento NNE'!$AA$2:$AA$707,'Infos Relatório'!BE$1,'Faturamento NNE'!$U$2:$U$707,"Sim")</f>
        <v>0</v>
      </c>
      <c r="BI116" s="227" t="e">
        <f t="shared" si="33"/>
        <v>#DIV/0!</v>
      </c>
      <c r="BJ116" s="545">
        <f>SUMIFS('Faturamento NNE'!$I$2:$I$707,'Faturamento NNE'!$E$2:$E$707,'Infos Relatório'!$B$84,'Faturamento NNE'!$F$2:$F$707,'Infos Relatório'!$B116,'Faturamento NNE'!$AA$2:$AA$707,'Infos Relatório'!BE$1)</f>
        <v>0</v>
      </c>
      <c r="BK116" s="541">
        <f>COUNTIFS('Faturamento NNE'!$E$2:$E$707,'Infos Relatório'!$B$84,'Faturamento NNE'!$F$2:$F$707,'Infos Relatório'!$B116,'Faturamento NNE'!$AA$2:$AA$707,'Infos Relatório'!BK$1)</f>
        <v>0</v>
      </c>
      <c r="BL116" s="542">
        <f>SUMIFS('Faturamento NNE'!$H$2:$H$707,'Faturamento NNE'!$E$2:$E$707,'Infos Relatório'!$B$84,'Faturamento NNE'!$F$2:$F$707,'Infos Relatório'!$B116,'Faturamento NNE'!$AA$2:$AA$707,'Infos Relatório'!BK$1)</f>
        <v>0</v>
      </c>
      <c r="BM116" s="542">
        <f>SUMIFS('Faturamento NNE'!$K$2:$K$707,'Faturamento NNE'!$E$2:$E$707,'Infos Relatório'!$B$84,'Faturamento NNE'!$F$2:$F$707,'Infos Relatório'!$B116,'Faturamento NNE'!$AA$2:$AA$707,'Infos Relatório'!BK$1)</f>
        <v>0</v>
      </c>
      <c r="BN116" s="546">
        <f>SUMIFS('Faturamento NNE'!$P$2:$P$707,'Faturamento NNE'!$E$2:$E$707,'Infos Relatório'!$B$84,'Faturamento NNE'!$F$2:$F$707,'Infos Relatório'!$B116,'Faturamento NNE'!$AA$2:$AA$707,'Infos Relatório'!BK$1,'Faturamento NNE'!$U$2:$U$707,"Sim")+SUMIFS('Faturamento NNE'!$Q$2:$Q$707,'Faturamento NNE'!$E$2:$E$707,'Infos Relatório'!$B$84,'Faturamento NNE'!$F$2:$F$707,'Infos Relatório'!$B116,'Faturamento NNE'!$AA$2:$AA$707,'Infos Relatório'!BK$1,'Faturamento NNE'!$U$2:$U$707,"Sim")</f>
        <v>0</v>
      </c>
      <c r="BO116" s="227" t="e">
        <f t="shared" si="34"/>
        <v>#DIV/0!</v>
      </c>
      <c r="BP116" s="545">
        <f>SUMIFS('Faturamento NNE'!$I$2:$I$707,'Faturamento NNE'!$E$2:$E$707,'Infos Relatório'!$B$84,'Faturamento NNE'!$F$2:$F$707,'Infos Relatório'!$B116,'Faturamento NNE'!$AA$2:$AA$707,'Infos Relatório'!BK$1)</f>
        <v>0</v>
      </c>
      <c r="BQ116" s="541">
        <f>COUNTIFS('Faturamento NNE'!$E$2:$E$707,'Infos Relatório'!$B$84,'Faturamento NNE'!$F$2:$F$707,'Infos Relatório'!$B116,'Faturamento NNE'!$AA$2:$AA$707,'Infos Relatório'!BQ$1)</f>
        <v>0</v>
      </c>
      <c r="BR116" s="542">
        <f>SUMIFS('Faturamento NNE'!$H$2:$H$707,'Faturamento NNE'!$E$2:$E$707,'Infos Relatório'!$B$84,'Faturamento NNE'!$F$2:$F$707,'Infos Relatório'!$B116,'Faturamento NNE'!$AA$2:$AA$707,'Infos Relatório'!BQ$1)</f>
        <v>0</v>
      </c>
      <c r="BS116" s="542">
        <f>SUMIFS('Faturamento NNE'!$K$2:$K$707,'Faturamento NNE'!$E$2:$E$707,'Infos Relatório'!$B$84,'Faturamento NNE'!$F$2:$F$707,'Infos Relatório'!$B116,'Faturamento NNE'!$AA$2:$AA$707,'Infos Relatório'!BQ$1)</f>
        <v>0</v>
      </c>
      <c r="BT116" s="546">
        <f>SUMIFS('Faturamento NNE'!$P$2:$P$707,'Faturamento NNE'!$E$2:$E$707,'Infos Relatório'!$B$84,'Faturamento NNE'!$F$2:$F$707,'Infos Relatório'!$B116,'Faturamento NNE'!$AA$2:$AA$707,'Infos Relatório'!BQ$1,'Faturamento NNE'!$U$2:$U$707,"Sim")+SUMIFS('Faturamento NNE'!$Q$2:$Q$707,'Faturamento NNE'!$E$2:$E$707,'Infos Relatório'!$B$84,'Faturamento NNE'!$F$2:$F$707,'Infos Relatório'!$B116,'Faturamento NNE'!$AA$2:$AA$707,'Infos Relatório'!BQ$1,'Faturamento NNE'!$U$2:$U$707,"Sim")</f>
        <v>0</v>
      </c>
      <c r="BU116" s="227" t="e">
        <f t="shared" si="35"/>
        <v>#DIV/0!</v>
      </c>
      <c r="BV116" s="545">
        <f>SUMIFS('Faturamento NNE'!$I$2:$I$707,'Faturamento NNE'!$E$2:$E$707,'Infos Relatório'!$B$84,'Faturamento NNE'!$F$2:$F$707,'Infos Relatório'!$B116,'Faturamento NNE'!$AA$2:$AA$707,'Infos Relatório'!BQ$1)</f>
        <v>0</v>
      </c>
    </row>
    <row r="117" spans="2:74">
      <c r="B117" s="217" t="s">
        <v>162</v>
      </c>
      <c r="C117" s="541">
        <f>COUNTIFS('Faturamento NNE'!$E$2:$E$707,'Infos Relatório'!$B$84,'Faturamento NNE'!$F$2:$F$707,'Infos Relatório'!$B117,'Faturamento NNE'!$AA$2:$AA$707,'Infos Relatório'!C$1)</f>
        <v>0</v>
      </c>
      <c r="D117" s="542">
        <f>SUMIFS('Faturamento NNE'!$H$2:$H$707,'Faturamento NNE'!$E$2:$E$707,'Infos Relatório'!$B$84,'Faturamento NNE'!$F$2:$F$707,'Infos Relatório'!$B117,'Faturamento NNE'!$AA$2:$AA$707,'Infos Relatório'!C$1)</f>
        <v>0</v>
      </c>
      <c r="E117" s="543">
        <f>SUMIFS('Faturamento NNE'!$K$2:$K$707,'Faturamento NNE'!$E$2:$E$707,'Infos Relatório'!$B$84,'Faturamento NNE'!$F$2:$F$707,'Infos Relatório'!$B117,'Faturamento NNE'!$AA$2:$AA$707,'Infos Relatório'!C$1)</f>
        <v>0</v>
      </c>
      <c r="F117" s="544">
        <f>SUMIFS('Faturamento NNE'!$P$2:$P$707,'Faturamento NNE'!$E$2:$E$707,'Infos Relatório'!$B$84,'Faturamento NNE'!$F$2:$F$707,'Infos Relatório'!$B117,'Faturamento NNE'!$AA$2:$AA$707,'Infos Relatório'!C$1,'Faturamento NNE'!$U$2:$U$707,"Sim")+SUMIFS('Faturamento NNE'!$Q$2:$Q$707,'Faturamento NNE'!$E$2:$E$707,'Infos Relatório'!$B$84,'Faturamento NNE'!$F$2:$F$707,'Infos Relatório'!$B117,'Faturamento NNE'!$AA$2:$AA$707,'Infos Relatório'!C$1,'Faturamento NNE'!$U$2:$U$707,"Sim")</f>
        <v>0</v>
      </c>
      <c r="G117" s="283" t="e">
        <f t="shared" si="24"/>
        <v>#DIV/0!</v>
      </c>
      <c r="H117" s="545">
        <f>SUMIFS('Faturamento NNE'!$I$2:$I$707,'Faturamento NNE'!$E$2:$E$707,'Infos Relatório'!$B$84,'Faturamento NNE'!$F$2:$F$707,'Infos Relatório'!$B117,'Faturamento NNE'!$AA$2:$AA$707,'Infos Relatório'!C$1)</f>
        <v>0</v>
      </c>
      <c r="I117" s="541">
        <f>COUNTIFS('Faturamento NNE'!$E$2:$E$707,'Infos Relatório'!$B$84,'Faturamento NNE'!$F$2:$F$707,'Infos Relatório'!$B117,'Faturamento NNE'!$AA$2:$AA$707,'Infos Relatório'!I$1)</f>
        <v>0</v>
      </c>
      <c r="J117" s="542">
        <f>SUMIFS('Faturamento NNE'!$H$2:$H$707,'Faturamento NNE'!$E$2:$E$707,'Infos Relatório'!$B$84,'Faturamento NNE'!$F$2:$F$707,'Infos Relatório'!$B117,'Faturamento NNE'!$AA$2:$AA$707,'Infos Relatório'!I$1)</f>
        <v>0</v>
      </c>
      <c r="K117" s="543">
        <f>SUMIFS('Faturamento NNE'!$K$2:$K$707,'Faturamento NNE'!$E$2:$E$707,'Infos Relatório'!$B$84,'Faturamento NNE'!$F$2:$F$707,'Infos Relatório'!$B117,'Faturamento NNE'!$AA$2:$AA$707,'Infos Relatório'!I$1)</f>
        <v>0</v>
      </c>
      <c r="L117" s="544">
        <f>SUMIFS('Faturamento NNE'!$P$2:$P$707,'Faturamento NNE'!$E$2:$E$707,'Infos Relatório'!$B$84,'Faturamento NNE'!$F$2:$F$707,'Infos Relatório'!$B117,'Faturamento NNE'!$AA$2:$AA$707,'Infos Relatório'!I$1,'Faturamento NNE'!$U$2:$U$707,"Sim")+SUMIFS('Faturamento NNE'!$Q$2:$Q$707,'Faturamento NNE'!$E$2:$E$707,'Infos Relatório'!$B$84,'Faturamento NNE'!$F$2:$F$707,'Infos Relatório'!$B117,'Faturamento NNE'!$AA$2:$AA$707,'Infos Relatório'!I$1,'Faturamento NNE'!$U$2:$U$707,"Sim")</f>
        <v>0</v>
      </c>
      <c r="M117" s="283" t="e">
        <f t="shared" si="25"/>
        <v>#DIV/0!</v>
      </c>
      <c r="N117" s="545">
        <f>SUMIFS('Faturamento NNE'!$I$2:$I$707,'Faturamento NNE'!$E$2:$E$707,'Infos Relatório'!$B$84,'Faturamento NNE'!$F$2:$F$707,'Infos Relatório'!$B117,'Faturamento NNE'!$AA$2:$AA$707,'Infos Relatório'!I$1)</f>
        <v>0</v>
      </c>
      <c r="O117" s="541">
        <f>COUNTIFS('Faturamento NNE'!$E$2:$E$707,'Infos Relatório'!$B$84,'Faturamento NNE'!$F$2:$F$707,'Infos Relatório'!$B117,'Faturamento NNE'!$AA$2:$AA$707,'Infos Relatório'!O$1)</f>
        <v>0</v>
      </c>
      <c r="P117" s="542">
        <f>SUMIFS('Faturamento NNE'!$H$2:$H$707,'Faturamento NNE'!$E$2:$E$707,'Infos Relatório'!$B$84,'Faturamento NNE'!$F$2:$F$707,'Infos Relatório'!$B117,'Faturamento NNE'!$AA$2:$AA$707,'Infos Relatório'!O$1)</f>
        <v>0</v>
      </c>
      <c r="Q117" s="542">
        <f>SUMIFS('Faturamento NNE'!$K$2:$K$707,'Faturamento NNE'!$E$2:$E$707,'Infos Relatório'!$B$84,'Faturamento NNE'!$F$2:$F$707,'Infos Relatório'!$B117,'Faturamento NNE'!$AA$2:$AA$707,'Infos Relatório'!O$1)</f>
        <v>0</v>
      </c>
      <c r="R117" s="546">
        <f>SUMIFS('Faturamento NNE'!$P$2:$P$707,'Faturamento NNE'!$E$2:$E$707,'Infos Relatório'!$B$84,'Faturamento NNE'!$F$2:$F$707,'Infos Relatório'!$B117,'Faturamento NNE'!$AA$2:$AA$707,'Infos Relatório'!O$1,'Faturamento NNE'!$U$2:$U$707,"Sim")+SUMIFS('Faturamento NNE'!$Q$2:$Q$707,'Faturamento NNE'!$E$2:$E$707,'Infos Relatório'!$B$84,'Faturamento NNE'!$F$2:$F$707,'Infos Relatório'!$B117,'Faturamento NNE'!$AA$2:$AA$707,'Infos Relatório'!O$1,'Faturamento NNE'!$U$2:$U$707,"Sim")</f>
        <v>0</v>
      </c>
      <c r="S117" s="227" t="e">
        <f t="shared" si="26"/>
        <v>#DIV/0!</v>
      </c>
      <c r="T117" s="545">
        <f>SUMIFS('Faturamento NNE'!$I$2:$I$707,'Faturamento NNE'!$E$2:$E$707,'Infos Relatório'!$B$84,'Faturamento NNE'!$F$2:$F$707,'Infos Relatório'!$B117,'Faturamento NNE'!$AA$2:$AA$707,'Infos Relatório'!O$1)</f>
        <v>0</v>
      </c>
      <c r="U117" s="541">
        <f>COUNTIFS('Faturamento NNE'!$E$2:$E$707,'Infos Relatório'!$B$84,'Faturamento NNE'!$F$2:$F$707,'Infos Relatório'!$B117,'Faturamento NNE'!$AA$2:$AA$707,'Infos Relatório'!U$1)</f>
        <v>0</v>
      </c>
      <c r="V117" s="542">
        <f>SUMIFS('Faturamento NNE'!$H$2:$H$707,'Faturamento NNE'!$E$2:$E$707,'Infos Relatório'!$B$84,'Faturamento NNE'!$F$2:$F$707,'Infos Relatório'!$B117,'Faturamento NNE'!$AA$2:$AA$707,'Infos Relatório'!U$1)</f>
        <v>0</v>
      </c>
      <c r="W117" s="542">
        <f>SUMIFS('Faturamento NNE'!$K$2:$K$707,'Faturamento NNE'!$E$2:$E$707,'Infos Relatório'!$B$84,'Faturamento NNE'!$F$2:$F$707,'Infos Relatório'!$B117,'Faturamento NNE'!$AA$2:$AA$707,'Infos Relatório'!U$1)</f>
        <v>0</v>
      </c>
      <c r="X117" s="546">
        <f>SUMIFS('Faturamento NNE'!$P$2:$P$707,'Faturamento NNE'!$E$2:$E$707,'Infos Relatório'!$B$84,'Faturamento NNE'!$F$2:$F$707,'Infos Relatório'!$B117,'Faturamento NNE'!$AA$2:$AA$707,'Infos Relatório'!U$1,'Faturamento NNE'!$U$2:$U$707,"Sim")+SUMIFS('Faturamento NNE'!$Q$2:$Q$707,'Faturamento NNE'!$E$2:$E$707,'Infos Relatório'!$B$84,'Faturamento NNE'!$F$2:$F$707,'Infos Relatório'!$B117,'Faturamento NNE'!$AA$2:$AA$707,'Infos Relatório'!U$1,'Faturamento NNE'!$U$2:$U$707,"Sim")</f>
        <v>0</v>
      </c>
      <c r="Y117" s="227" t="e">
        <f t="shared" si="27"/>
        <v>#DIV/0!</v>
      </c>
      <c r="Z117" s="545">
        <f>SUMIFS('Faturamento NNE'!$I$2:$I$707,'Faturamento NNE'!$E$2:$E$707,'Infos Relatório'!$B$84,'Faturamento NNE'!$F$2:$F$707,'Infos Relatório'!$B117,'Faturamento NNE'!$AA$2:$AA$707,'Infos Relatório'!U$1)</f>
        <v>0</v>
      </c>
      <c r="AA117" s="541">
        <f>COUNTIFS('Faturamento NNE'!$E$2:$E$707,'Infos Relatório'!$B$84,'Faturamento NNE'!$F$2:$F$707,'Infos Relatório'!$B117,'Faturamento NNE'!$AA$2:$AA$707,'Infos Relatório'!AA$1)</f>
        <v>0</v>
      </c>
      <c r="AB117" s="542">
        <f>SUMIFS('Faturamento NNE'!$H$2:$H$707,'Faturamento NNE'!$E$2:$E$707,'Infos Relatório'!$B$84,'Faturamento NNE'!$F$2:$F$707,'Infos Relatório'!$B117,'Faturamento NNE'!$AA$2:$AA$707,'Infos Relatório'!AA$1)</f>
        <v>0</v>
      </c>
      <c r="AC117" s="542">
        <f>SUMIFS('Faturamento NNE'!$K$2:$K$707,'Faturamento NNE'!$E$2:$E$707,'Infos Relatório'!$B$84,'Faturamento NNE'!$F$2:$F$707,'Infos Relatório'!$B117,'Faturamento NNE'!$AA$2:$AA$707,'Infos Relatório'!AA$1)</f>
        <v>0</v>
      </c>
      <c r="AD117" s="546">
        <f>SUMIFS('Faturamento NNE'!$P$2:$P$707,'Faturamento NNE'!$E$2:$E$707,'Infos Relatório'!$B$84,'Faturamento NNE'!$F$2:$F$707,'Infos Relatório'!$B117,'Faturamento NNE'!$AA$2:$AA$707,'Infos Relatório'!AA$1,'Faturamento NNE'!$U$2:$U$707,"Sim")+SUMIFS('Faturamento NNE'!$Q$2:$Q$707,'Faturamento NNE'!$E$2:$E$707,'Infos Relatório'!$B$84,'Faturamento NNE'!$F$2:$F$707,'Infos Relatório'!$B117,'Faturamento NNE'!$AA$2:$AA$707,'Infos Relatório'!AA$1,'Faturamento NNE'!$U$2:$U$707,"Sim")</f>
        <v>0</v>
      </c>
      <c r="AE117" s="227" t="e">
        <f t="shared" si="28"/>
        <v>#DIV/0!</v>
      </c>
      <c r="AF117" s="545">
        <f>SUMIFS('Faturamento NNE'!$I$2:$I$707,'Faturamento NNE'!$E$2:$E$707,'Infos Relatório'!$B$84,'Faturamento NNE'!$F$2:$F$707,'Infos Relatório'!$B117,'Faturamento NNE'!$AA$2:$AA$707,'Infos Relatório'!AA$1)</f>
        <v>0</v>
      </c>
      <c r="AG117" s="541">
        <f>COUNTIFS('Faturamento NNE'!$E$2:$E$707,'Infos Relatório'!$B$84,'Faturamento NNE'!$F$2:$F$707,'Infos Relatório'!$B117,'Faturamento NNE'!$AA$2:$AA$707,'Infos Relatório'!AG$1)</f>
        <v>0</v>
      </c>
      <c r="AH117" s="542">
        <f>SUMIFS('Faturamento NNE'!$H$2:$H$707,'Faturamento NNE'!$E$2:$E$707,'Infos Relatório'!$B$84,'Faturamento NNE'!$F$2:$F$707,'Infos Relatório'!$B117,'Faturamento NNE'!$AA$2:$AA$707,'Infos Relatório'!AG$1)</f>
        <v>0</v>
      </c>
      <c r="AI117" s="542">
        <f>SUMIFS('Faturamento NNE'!$K$2:$K$707,'Faturamento NNE'!$E$2:$E$707,'Infos Relatório'!$B$84,'Faturamento NNE'!$F$2:$F$707,'Infos Relatório'!$B117,'Faturamento NNE'!$AA$2:$AA$707,'Infos Relatório'!AG$1)</f>
        <v>0</v>
      </c>
      <c r="AJ117" s="546">
        <f>SUMIFS('Faturamento NNE'!$P$2:$P$707,'Faturamento NNE'!$E$2:$E$707,'Infos Relatório'!$B$84,'Faturamento NNE'!$F$2:$F$707,'Infos Relatório'!$B117,'Faturamento NNE'!$AA$2:$AA$707,'Infos Relatório'!AG$1,'Faturamento NNE'!$U$2:$U$707,"Sim")+SUMIFS('Faturamento NNE'!$Q$2:$Q$707,'Faturamento NNE'!$E$2:$E$707,'Infos Relatório'!$B$84,'Faturamento NNE'!$F$2:$F$707,'Infos Relatório'!$B117,'Faturamento NNE'!$AA$2:$AA$707,'Infos Relatório'!AG$1,'Faturamento NNE'!$U$2:$U$707,"Sim")</f>
        <v>0</v>
      </c>
      <c r="AK117" s="227" t="e">
        <f t="shared" si="29"/>
        <v>#DIV/0!</v>
      </c>
      <c r="AL117" s="545">
        <f>SUMIFS('Faturamento NNE'!$I$2:$I$707,'Faturamento NNE'!$E$2:$E$707,'Infos Relatório'!$B$84,'Faturamento NNE'!$F$2:$F$707,'Infos Relatório'!$B117,'Faturamento NNE'!$AA$2:$AA$707,'Infos Relatório'!AG$1)</f>
        <v>0</v>
      </c>
      <c r="AM117" s="541">
        <f>COUNTIFS('Faturamento NNE'!$E$2:$E$707,'Infos Relatório'!$B$84,'Faturamento NNE'!$F$2:$F$707,'Infos Relatório'!$B117,'Faturamento NNE'!$AA$2:$AA$707,'Infos Relatório'!AM$1)</f>
        <v>0</v>
      </c>
      <c r="AN117" s="542">
        <f>SUMIFS('Faturamento NNE'!$H$2:$H$707,'Faturamento NNE'!$E$2:$E$707,'Infos Relatório'!$B$84,'Faturamento NNE'!$F$2:$F$707,'Infos Relatório'!$B117,'Faturamento NNE'!$AA$2:$AA$707,'Infos Relatório'!AM$1)</f>
        <v>0</v>
      </c>
      <c r="AO117" s="542">
        <f>SUMIFS('Faturamento NNE'!$K$2:$K$707,'Faturamento NNE'!$E$2:$E$707,'Infos Relatório'!$B$84,'Faturamento NNE'!$F$2:$F$707,'Infos Relatório'!$B117,'Faturamento NNE'!$AA$2:$AA$707,'Infos Relatório'!AM$1)</f>
        <v>0</v>
      </c>
      <c r="AP117" s="546">
        <f>SUMIFS('Faturamento NNE'!$P$2:$P$707,'Faturamento NNE'!$E$2:$E$707,'Infos Relatório'!$B$84,'Faturamento NNE'!$F$2:$F$707,'Infos Relatório'!$B117,'Faturamento NNE'!$AA$2:$AA$707,'Infos Relatório'!AM$1,'Faturamento NNE'!$U$2:$U$707,"Sim")+SUMIFS('Faturamento NNE'!$Q$2:$Q$707,'Faturamento NNE'!$E$2:$E$707,'Infos Relatório'!$B$84,'Faturamento NNE'!$F$2:$F$707,'Infos Relatório'!$B117,'Faturamento NNE'!$AA$2:$AA$707,'Infos Relatório'!AM$1,'Faturamento NNE'!$U$2:$U$707,"Sim")</f>
        <v>0</v>
      </c>
      <c r="AQ117" s="227" t="e">
        <f t="shared" si="30"/>
        <v>#DIV/0!</v>
      </c>
      <c r="AR117" s="545">
        <f>SUMIFS('Faturamento NNE'!$I$2:$I$707,'Faturamento NNE'!$E$2:$E$707,'Infos Relatório'!$B$84,'Faturamento NNE'!$F$2:$F$707,'Infos Relatório'!$B117,'Faturamento NNE'!$AA$2:$AA$707,'Infos Relatório'!AM$1)</f>
        <v>0</v>
      </c>
      <c r="AS117" s="541">
        <f>COUNTIFS('Faturamento NNE'!$E$2:$E$707,'Infos Relatório'!$B$84,'Faturamento NNE'!$F$2:$F$707,'Infos Relatório'!$B117,'Faturamento NNE'!$AA$2:$AA$707,'Infos Relatório'!AS$1)</f>
        <v>0</v>
      </c>
      <c r="AT117" s="542">
        <f>SUMIFS('Faturamento NNE'!$H$2:$H$707,'Faturamento NNE'!$E$2:$E$707,'Infos Relatório'!$B$84,'Faturamento NNE'!$F$2:$F$707,'Infos Relatório'!$B117,'Faturamento NNE'!$AA$2:$AA$707,'Infos Relatório'!AS$1)</f>
        <v>0</v>
      </c>
      <c r="AU117" s="542">
        <f>SUMIFS('Faturamento NNE'!$K$2:$K$707,'Faturamento NNE'!$E$2:$E$707,'Infos Relatório'!$B$84,'Faturamento NNE'!$F$2:$F$707,'Infos Relatório'!$B117,'Faturamento NNE'!$AA$2:$AA$707,'Infos Relatório'!AS$1)</f>
        <v>0</v>
      </c>
      <c r="AV117" s="546">
        <f>SUMIFS('Faturamento NNE'!$P$2:$P$707,'Faturamento NNE'!$E$2:$E$707,'Infos Relatório'!$B$84,'Faturamento NNE'!$F$2:$F$707,'Infos Relatório'!$B117,'Faturamento NNE'!$AA$2:$AA$707,'Infos Relatório'!AS$1,'Faturamento NNE'!$U$2:$U$707,"Sim")+SUMIFS('Faturamento NNE'!$Q$2:$Q$707,'Faturamento NNE'!$E$2:$E$707,'Infos Relatório'!$B$84,'Faturamento NNE'!$F$2:$F$707,'Infos Relatório'!$B117,'Faturamento NNE'!$AA$2:$AA$707,'Infos Relatório'!AS$1,'Faturamento NNE'!$U$2:$U$707,"Sim")</f>
        <v>0</v>
      </c>
      <c r="AW117" s="227" t="e">
        <f t="shared" si="31"/>
        <v>#DIV/0!</v>
      </c>
      <c r="AX117" s="545">
        <f>SUMIFS('Faturamento NNE'!$I$2:$I$707,'Faturamento NNE'!$E$2:$E$707,'Infos Relatório'!$B$84,'Faturamento NNE'!$F$2:$F$707,'Infos Relatório'!$B117,'Faturamento NNE'!$AA$2:$AA$707,'Infos Relatório'!AS$1)</f>
        <v>0</v>
      </c>
      <c r="AY117" s="541">
        <f>COUNTIFS('Faturamento NNE'!$E$2:$E$707,'Infos Relatório'!$B$84,'Faturamento NNE'!$F$2:$F$707,'Infos Relatório'!$B117,'Faturamento NNE'!$AA$2:$AA$707,'Infos Relatório'!AY$1)</f>
        <v>0</v>
      </c>
      <c r="AZ117" s="542">
        <f>SUMIFS('Faturamento NNE'!$H$2:$H$707,'Faturamento NNE'!$E$2:$E$707,'Infos Relatório'!$B$84,'Faturamento NNE'!$F$2:$F$707,'Infos Relatório'!$B117,'Faturamento NNE'!$AA$2:$AA$707,'Infos Relatório'!AY$1)</f>
        <v>0</v>
      </c>
      <c r="BA117" s="542">
        <f>SUMIFS('Faturamento NNE'!$K$2:$K$707,'Faturamento NNE'!$E$2:$E$707,'Infos Relatório'!$B$84,'Faturamento NNE'!$F$2:$F$707,'Infos Relatório'!$B117,'Faturamento NNE'!$AA$2:$AA$707,'Infos Relatório'!AY$1)</f>
        <v>0</v>
      </c>
      <c r="BB117" s="546">
        <f>SUMIFS('Faturamento NNE'!$P$2:$P$707,'Faturamento NNE'!$E$2:$E$707,'Infos Relatório'!$B$84,'Faturamento NNE'!$F$2:$F$707,'Infos Relatório'!$B117,'Faturamento NNE'!$AA$2:$AA$707,'Infos Relatório'!AY$1,'Faturamento NNE'!$U$2:$U$707,"Sim")+SUMIFS('Faturamento NNE'!$Q$2:$Q$707,'Faturamento NNE'!$E$2:$E$707,'Infos Relatório'!$B$84,'Faturamento NNE'!$F$2:$F$707,'Infos Relatório'!$B117,'Faturamento NNE'!$AA$2:$AA$707,'Infos Relatório'!AY$1,'Faturamento NNE'!$U$2:$U$707,"Sim")</f>
        <v>0</v>
      </c>
      <c r="BC117" s="227" t="e">
        <f t="shared" si="32"/>
        <v>#DIV/0!</v>
      </c>
      <c r="BD117" s="545">
        <f>SUMIFS('Faturamento NNE'!$I$2:$I$707,'Faturamento NNE'!$E$2:$E$707,'Infos Relatório'!$B$84,'Faturamento NNE'!$F$2:$F$707,'Infos Relatório'!$B117,'Faturamento NNE'!$AA$2:$AA$707,'Infos Relatório'!AY$1)</f>
        <v>0</v>
      </c>
      <c r="BE117" s="541">
        <f>COUNTIFS('Faturamento NNE'!$E$2:$E$707,'Infos Relatório'!$B$84,'Faturamento NNE'!$F$2:$F$707,'Infos Relatório'!$B117,'Faturamento NNE'!$AA$2:$AA$707,'Infos Relatório'!BE$1)</f>
        <v>0</v>
      </c>
      <c r="BF117" s="542">
        <f>SUMIFS('Faturamento NNE'!$H$2:$H$707,'Faturamento NNE'!$E$2:$E$707,'Infos Relatório'!$B$84,'Faturamento NNE'!$F$2:$F$707,'Infos Relatório'!$B117,'Faturamento NNE'!$AA$2:$AA$707,'Infos Relatório'!BE$1)</f>
        <v>0</v>
      </c>
      <c r="BG117" s="542">
        <f>SUMIFS('Faturamento NNE'!$K$2:$K$707,'Faturamento NNE'!$E$2:$E$707,'Infos Relatório'!$B$84,'Faturamento NNE'!$F$2:$F$707,'Infos Relatório'!$B117,'Faturamento NNE'!$AA$2:$AA$707,'Infos Relatório'!BE$1)</f>
        <v>0</v>
      </c>
      <c r="BH117" s="546">
        <f>SUMIFS('Faturamento NNE'!$P$2:$P$707,'Faturamento NNE'!$E$2:$E$707,'Infos Relatório'!$B$84,'Faturamento NNE'!$F$2:$F$707,'Infos Relatório'!$B117,'Faturamento NNE'!$AA$2:$AA$707,'Infos Relatório'!BE$1,'Faturamento NNE'!$U$2:$U$707,"Sim")+SUMIFS('Faturamento NNE'!$Q$2:$Q$707,'Faturamento NNE'!$E$2:$E$707,'Infos Relatório'!$B$84,'Faturamento NNE'!$F$2:$F$707,'Infos Relatório'!$B117,'Faturamento NNE'!$AA$2:$AA$707,'Infos Relatório'!BE$1,'Faturamento NNE'!$U$2:$U$707,"Sim")</f>
        <v>0</v>
      </c>
      <c r="BI117" s="227" t="e">
        <f t="shared" si="33"/>
        <v>#DIV/0!</v>
      </c>
      <c r="BJ117" s="545">
        <f>SUMIFS('Faturamento NNE'!$I$2:$I$707,'Faturamento NNE'!$E$2:$E$707,'Infos Relatório'!$B$84,'Faturamento NNE'!$F$2:$F$707,'Infos Relatório'!$B117,'Faturamento NNE'!$AA$2:$AA$707,'Infos Relatório'!BE$1)</f>
        <v>0</v>
      </c>
      <c r="BK117" s="541">
        <f>COUNTIFS('Faturamento NNE'!$E$2:$E$707,'Infos Relatório'!$B$84,'Faturamento NNE'!$F$2:$F$707,'Infos Relatório'!$B117,'Faturamento NNE'!$AA$2:$AA$707,'Infos Relatório'!BK$1)</f>
        <v>0</v>
      </c>
      <c r="BL117" s="542">
        <f>SUMIFS('Faturamento NNE'!$H$2:$H$707,'Faturamento NNE'!$E$2:$E$707,'Infos Relatório'!$B$84,'Faturamento NNE'!$F$2:$F$707,'Infos Relatório'!$B117,'Faturamento NNE'!$AA$2:$AA$707,'Infos Relatório'!BK$1)</f>
        <v>0</v>
      </c>
      <c r="BM117" s="542">
        <f>SUMIFS('Faturamento NNE'!$K$2:$K$707,'Faturamento NNE'!$E$2:$E$707,'Infos Relatório'!$B$84,'Faturamento NNE'!$F$2:$F$707,'Infos Relatório'!$B117,'Faturamento NNE'!$AA$2:$AA$707,'Infos Relatório'!BK$1)</f>
        <v>0</v>
      </c>
      <c r="BN117" s="546">
        <f>SUMIFS('Faturamento NNE'!$P$2:$P$707,'Faturamento NNE'!$E$2:$E$707,'Infos Relatório'!$B$84,'Faturamento NNE'!$F$2:$F$707,'Infos Relatório'!$B117,'Faturamento NNE'!$AA$2:$AA$707,'Infos Relatório'!BK$1,'Faturamento NNE'!$U$2:$U$707,"Sim")+SUMIFS('Faturamento NNE'!$Q$2:$Q$707,'Faturamento NNE'!$E$2:$E$707,'Infos Relatório'!$B$84,'Faturamento NNE'!$F$2:$F$707,'Infos Relatório'!$B117,'Faturamento NNE'!$AA$2:$AA$707,'Infos Relatório'!BK$1,'Faturamento NNE'!$U$2:$U$707,"Sim")</f>
        <v>0</v>
      </c>
      <c r="BO117" s="227" t="e">
        <f t="shared" si="34"/>
        <v>#DIV/0!</v>
      </c>
      <c r="BP117" s="545">
        <f>SUMIFS('Faturamento NNE'!$I$2:$I$707,'Faturamento NNE'!$E$2:$E$707,'Infos Relatório'!$B$84,'Faturamento NNE'!$F$2:$F$707,'Infos Relatório'!$B117,'Faturamento NNE'!$AA$2:$AA$707,'Infos Relatório'!BK$1)</f>
        <v>0</v>
      </c>
      <c r="BQ117" s="541">
        <f>COUNTIFS('Faturamento NNE'!$E$2:$E$707,'Infos Relatório'!$B$84,'Faturamento NNE'!$F$2:$F$707,'Infos Relatório'!$B117,'Faturamento NNE'!$AA$2:$AA$707,'Infos Relatório'!BQ$1)</f>
        <v>0</v>
      </c>
      <c r="BR117" s="542">
        <f>SUMIFS('Faturamento NNE'!$H$2:$H$707,'Faturamento NNE'!$E$2:$E$707,'Infos Relatório'!$B$84,'Faturamento NNE'!$F$2:$F$707,'Infos Relatório'!$B117,'Faturamento NNE'!$AA$2:$AA$707,'Infos Relatório'!BQ$1)</f>
        <v>0</v>
      </c>
      <c r="BS117" s="542">
        <f>SUMIFS('Faturamento NNE'!$K$2:$K$707,'Faturamento NNE'!$E$2:$E$707,'Infos Relatório'!$B$84,'Faturamento NNE'!$F$2:$F$707,'Infos Relatório'!$B117,'Faturamento NNE'!$AA$2:$AA$707,'Infos Relatório'!BQ$1)</f>
        <v>0</v>
      </c>
      <c r="BT117" s="546">
        <f>SUMIFS('Faturamento NNE'!$P$2:$P$707,'Faturamento NNE'!$E$2:$E$707,'Infos Relatório'!$B$84,'Faturamento NNE'!$F$2:$F$707,'Infos Relatório'!$B117,'Faturamento NNE'!$AA$2:$AA$707,'Infos Relatório'!BQ$1,'Faturamento NNE'!$U$2:$U$707,"Sim")+SUMIFS('Faturamento NNE'!$Q$2:$Q$707,'Faturamento NNE'!$E$2:$E$707,'Infos Relatório'!$B$84,'Faturamento NNE'!$F$2:$F$707,'Infos Relatório'!$B117,'Faturamento NNE'!$AA$2:$AA$707,'Infos Relatório'!BQ$1,'Faturamento NNE'!$U$2:$U$707,"Sim")</f>
        <v>0</v>
      </c>
      <c r="BU117" s="227" t="e">
        <f t="shared" si="35"/>
        <v>#DIV/0!</v>
      </c>
      <c r="BV117" s="545">
        <f>SUMIFS('Faturamento NNE'!$I$2:$I$707,'Faturamento NNE'!$E$2:$E$707,'Infos Relatório'!$B$84,'Faturamento NNE'!$F$2:$F$707,'Infos Relatório'!$B117,'Faturamento NNE'!$AA$2:$AA$707,'Infos Relatório'!BQ$1)</f>
        <v>0</v>
      </c>
    </row>
    <row r="118" spans="2:74">
      <c r="B118" s="217" t="s">
        <v>163</v>
      </c>
      <c r="C118" s="541">
        <f>COUNTIFS('Faturamento NNE'!$E$2:$E$707,'Infos Relatório'!$B$84,'Faturamento NNE'!$F$2:$F$707,'Infos Relatório'!$B118,'Faturamento NNE'!$AA$2:$AA$707,'Infos Relatório'!C$1)</f>
        <v>0</v>
      </c>
      <c r="D118" s="542">
        <f>SUMIFS('Faturamento NNE'!$H$2:$H$707,'Faturamento NNE'!$E$2:$E$707,'Infos Relatório'!$B$84,'Faturamento NNE'!$F$2:$F$707,'Infos Relatório'!$B118,'Faturamento NNE'!$AA$2:$AA$707,'Infos Relatório'!C$1)</f>
        <v>0</v>
      </c>
      <c r="E118" s="543">
        <f>SUMIFS('Faturamento NNE'!$K$2:$K$707,'Faturamento NNE'!$E$2:$E$707,'Infos Relatório'!$B$84,'Faturamento NNE'!$F$2:$F$707,'Infos Relatório'!$B118,'Faturamento NNE'!$AA$2:$AA$707,'Infos Relatório'!C$1)</f>
        <v>0</v>
      </c>
      <c r="F118" s="544">
        <f>SUMIFS('Faturamento NNE'!$P$2:$P$707,'Faturamento NNE'!$E$2:$E$707,'Infos Relatório'!$B$84,'Faturamento NNE'!$F$2:$F$707,'Infos Relatório'!$B118,'Faturamento NNE'!$AA$2:$AA$707,'Infos Relatório'!C$1,'Faturamento NNE'!$U$2:$U$707,"Sim")+SUMIFS('Faturamento NNE'!$Q$2:$Q$707,'Faturamento NNE'!$E$2:$E$707,'Infos Relatório'!$B$84,'Faturamento NNE'!$F$2:$F$707,'Infos Relatório'!$B118,'Faturamento NNE'!$AA$2:$AA$707,'Infos Relatório'!C$1,'Faturamento NNE'!$U$2:$U$707,"Sim")</f>
        <v>0</v>
      </c>
      <c r="G118" s="283" t="e">
        <f t="shared" si="24"/>
        <v>#DIV/0!</v>
      </c>
      <c r="H118" s="545">
        <f>SUMIFS('Faturamento NNE'!$I$2:$I$707,'Faturamento NNE'!$E$2:$E$707,'Infos Relatório'!$B$84,'Faturamento NNE'!$F$2:$F$707,'Infos Relatório'!$B118,'Faturamento NNE'!$AA$2:$AA$707,'Infos Relatório'!C$1)</f>
        <v>0</v>
      </c>
      <c r="I118" s="541">
        <f>COUNTIFS('Faturamento NNE'!$E$2:$E$707,'Infos Relatório'!$B$84,'Faturamento NNE'!$F$2:$F$707,'Infos Relatório'!$B118,'Faturamento NNE'!$AA$2:$AA$707,'Infos Relatório'!I$1)</f>
        <v>0</v>
      </c>
      <c r="J118" s="542">
        <f>SUMIFS('Faturamento NNE'!$H$2:$H$707,'Faturamento NNE'!$E$2:$E$707,'Infos Relatório'!$B$84,'Faturamento NNE'!$F$2:$F$707,'Infos Relatório'!$B118,'Faturamento NNE'!$AA$2:$AA$707,'Infos Relatório'!I$1)</f>
        <v>0</v>
      </c>
      <c r="K118" s="543">
        <f>SUMIFS('Faturamento NNE'!$K$2:$K$707,'Faturamento NNE'!$E$2:$E$707,'Infos Relatório'!$B$84,'Faturamento NNE'!$F$2:$F$707,'Infos Relatório'!$B118,'Faturamento NNE'!$AA$2:$AA$707,'Infos Relatório'!I$1)</f>
        <v>0</v>
      </c>
      <c r="L118" s="544">
        <f>SUMIFS('Faturamento NNE'!$P$2:$P$707,'Faturamento NNE'!$E$2:$E$707,'Infos Relatório'!$B$84,'Faturamento NNE'!$F$2:$F$707,'Infos Relatório'!$B118,'Faturamento NNE'!$AA$2:$AA$707,'Infos Relatório'!I$1,'Faturamento NNE'!$U$2:$U$707,"Sim")+SUMIFS('Faturamento NNE'!$Q$2:$Q$707,'Faturamento NNE'!$E$2:$E$707,'Infos Relatório'!$B$84,'Faturamento NNE'!$F$2:$F$707,'Infos Relatório'!$B118,'Faturamento NNE'!$AA$2:$AA$707,'Infos Relatório'!I$1,'Faturamento NNE'!$U$2:$U$707,"Sim")</f>
        <v>0</v>
      </c>
      <c r="M118" s="283" t="e">
        <f t="shared" si="25"/>
        <v>#DIV/0!</v>
      </c>
      <c r="N118" s="545">
        <f>SUMIFS('Faturamento NNE'!$I$2:$I$707,'Faturamento NNE'!$E$2:$E$707,'Infos Relatório'!$B$84,'Faturamento NNE'!$F$2:$F$707,'Infos Relatório'!$B118,'Faturamento NNE'!$AA$2:$AA$707,'Infos Relatório'!I$1)</f>
        <v>0</v>
      </c>
      <c r="O118" s="541">
        <f>COUNTIFS('Faturamento NNE'!$E$2:$E$707,'Infos Relatório'!$B$84,'Faturamento NNE'!$F$2:$F$707,'Infos Relatório'!$B118,'Faturamento NNE'!$AA$2:$AA$707,'Infos Relatório'!O$1)</f>
        <v>0</v>
      </c>
      <c r="P118" s="542">
        <f>SUMIFS('Faturamento NNE'!$H$2:$H$707,'Faturamento NNE'!$E$2:$E$707,'Infos Relatório'!$B$84,'Faturamento NNE'!$F$2:$F$707,'Infos Relatório'!$B118,'Faturamento NNE'!$AA$2:$AA$707,'Infos Relatório'!O$1)</f>
        <v>0</v>
      </c>
      <c r="Q118" s="542">
        <f>SUMIFS('Faturamento NNE'!$K$2:$K$707,'Faturamento NNE'!$E$2:$E$707,'Infos Relatório'!$B$84,'Faturamento NNE'!$F$2:$F$707,'Infos Relatório'!$B118,'Faturamento NNE'!$AA$2:$AA$707,'Infos Relatório'!O$1)</f>
        <v>0</v>
      </c>
      <c r="R118" s="546">
        <f>SUMIFS('Faturamento NNE'!$P$2:$P$707,'Faturamento NNE'!$E$2:$E$707,'Infos Relatório'!$B$84,'Faturamento NNE'!$F$2:$F$707,'Infos Relatório'!$B118,'Faturamento NNE'!$AA$2:$AA$707,'Infos Relatório'!O$1,'Faturamento NNE'!$U$2:$U$707,"Sim")+SUMIFS('Faturamento NNE'!$Q$2:$Q$707,'Faturamento NNE'!$E$2:$E$707,'Infos Relatório'!$B$84,'Faturamento NNE'!$F$2:$F$707,'Infos Relatório'!$B118,'Faturamento NNE'!$AA$2:$AA$707,'Infos Relatório'!O$1,'Faturamento NNE'!$U$2:$U$707,"Sim")</f>
        <v>0</v>
      </c>
      <c r="S118" s="227" t="e">
        <f t="shared" si="26"/>
        <v>#DIV/0!</v>
      </c>
      <c r="T118" s="545">
        <f>SUMIFS('Faturamento NNE'!$I$2:$I$707,'Faturamento NNE'!$E$2:$E$707,'Infos Relatório'!$B$84,'Faturamento NNE'!$F$2:$F$707,'Infos Relatório'!$B118,'Faturamento NNE'!$AA$2:$AA$707,'Infos Relatório'!O$1)</f>
        <v>0</v>
      </c>
      <c r="U118" s="541">
        <f>COUNTIFS('Faturamento NNE'!$E$2:$E$707,'Infos Relatório'!$B$84,'Faturamento NNE'!$F$2:$F$707,'Infos Relatório'!$B118,'Faturamento NNE'!$AA$2:$AA$707,'Infos Relatório'!U$1)</f>
        <v>0</v>
      </c>
      <c r="V118" s="542">
        <f>SUMIFS('Faturamento NNE'!$H$2:$H$707,'Faturamento NNE'!$E$2:$E$707,'Infos Relatório'!$B$84,'Faturamento NNE'!$F$2:$F$707,'Infos Relatório'!$B118,'Faturamento NNE'!$AA$2:$AA$707,'Infos Relatório'!U$1)</f>
        <v>0</v>
      </c>
      <c r="W118" s="542">
        <f>SUMIFS('Faturamento NNE'!$K$2:$K$707,'Faturamento NNE'!$E$2:$E$707,'Infos Relatório'!$B$84,'Faturamento NNE'!$F$2:$F$707,'Infos Relatório'!$B118,'Faturamento NNE'!$AA$2:$AA$707,'Infos Relatório'!U$1)</f>
        <v>0</v>
      </c>
      <c r="X118" s="546">
        <f>SUMIFS('Faturamento NNE'!$P$2:$P$707,'Faturamento NNE'!$E$2:$E$707,'Infos Relatório'!$B$84,'Faturamento NNE'!$F$2:$F$707,'Infos Relatório'!$B118,'Faturamento NNE'!$AA$2:$AA$707,'Infos Relatório'!U$1,'Faturamento NNE'!$U$2:$U$707,"Sim")+SUMIFS('Faturamento NNE'!$Q$2:$Q$707,'Faturamento NNE'!$E$2:$E$707,'Infos Relatório'!$B$84,'Faturamento NNE'!$F$2:$F$707,'Infos Relatório'!$B118,'Faturamento NNE'!$AA$2:$AA$707,'Infos Relatório'!U$1,'Faturamento NNE'!$U$2:$U$707,"Sim")</f>
        <v>0</v>
      </c>
      <c r="Y118" s="227" t="e">
        <f t="shared" si="27"/>
        <v>#DIV/0!</v>
      </c>
      <c r="Z118" s="545">
        <f>SUMIFS('Faturamento NNE'!$I$2:$I$707,'Faturamento NNE'!$E$2:$E$707,'Infos Relatório'!$B$84,'Faturamento NNE'!$F$2:$F$707,'Infos Relatório'!$B118,'Faturamento NNE'!$AA$2:$AA$707,'Infos Relatório'!U$1)</f>
        <v>0</v>
      </c>
      <c r="AA118" s="541">
        <f>COUNTIFS('Faturamento NNE'!$E$2:$E$707,'Infos Relatório'!$B$84,'Faturamento NNE'!$F$2:$F$707,'Infos Relatório'!$B118,'Faturamento NNE'!$AA$2:$AA$707,'Infos Relatório'!AA$1)</f>
        <v>0</v>
      </c>
      <c r="AB118" s="542">
        <f>SUMIFS('Faturamento NNE'!$H$2:$H$707,'Faturamento NNE'!$E$2:$E$707,'Infos Relatório'!$B$84,'Faturamento NNE'!$F$2:$F$707,'Infos Relatório'!$B118,'Faturamento NNE'!$AA$2:$AA$707,'Infos Relatório'!AA$1)</f>
        <v>0</v>
      </c>
      <c r="AC118" s="542">
        <f>SUMIFS('Faturamento NNE'!$K$2:$K$707,'Faturamento NNE'!$E$2:$E$707,'Infos Relatório'!$B$84,'Faturamento NNE'!$F$2:$F$707,'Infos Relatório'!$B118,'Faturamento NNE'!$AA$2:$AA$707,'Infos Relatório'!AA$1)</f>
        <v>0</v>
      </c>
      <c r="AD118" s="546">
        <f>SUMIFS('Faturamento NNE'!$P$2:$P$707,'Faturamento NNE'!$E$2:$E$707,'Infos Relatório'!$B$84,'Faturamento NNE'!$F$2:$F$707,'Infos Relatório'!$B118,'Faturamento NNE'!$AA$2:$AA$707,'Infos Relatório'!AA$1,'Faturamento NNE'!$U$2:$U$707,"Sim")+SUMIFS('Faturamento NNE'!$Q$2:$Q$707,'Faturamento NNE'!$E$2:$E$707,'Infos Relatório'!$B$84,'Faturamento NNE'!$F$2:$F$707,'Infos Relatório'!$B118,'Faturamento NNE'!$AA$2:$AA$707,'Infos Relatório'!AA$1,'Faturamento NNE'!$U$2:$U$707,"Sim")</f>
        <v>0</v>
      </c>
      <c r="AE118" s="227" t="e">
        <f t="shared" si="28"/>
        <v>#DIV/0!</v>
      </c>
      <c r="AF118" s="545">
        <f>SUMIFS('Faturamento NNE'!$I$2:$I$707,'Faturamento NNE'!$E$2:$E$707,'Infos Relatório'!$B$84,'Faturamento NNE'!$F$2:$F$707,'Infos Relatório'!$B118,'Faturamento NNE'!$AA$2:$AA$707,'Infos Relatório'!AA$1)</f>
        <v>0</v>
      </c>
      <c r="AG118" s="541">
        <f>COUNTIFS('Faturamento NNE'!$E$2:$E$707,'Infos Relatório'!$B$84,'Faturamento NNE'!$F$2:$F$707,'Infos Relatório'!$B118,'Faturamento NNE'!$AA$2:$AA$707,'Infos Relatório'!AG$1)</f>
        <v>0</v>
      </c>
      <c r="AH118" s="542">
        <f>SUMIFS('Faturamento NNE'!$H$2:$H$707,'Faturamento NNE'!$E$2:$E$707,'Infos Relatório'!$B$84,'Faturamento NNE'!$F$2:$F$707,'Infos Relatório'!$B118,'Faturamento NNE'!$AA$2:$AA$707,'Infos Relatório'!AG$1)</f>
        <v>0</v>
      </c>
      <c r="AI118" s="542">
        <f>SUMIFS('Faturamento NNE'!$K$2:$K$707,'Faturamento NNE'!$E$2:$E$707,'Infos Relatório'!$B$84,'Faturamento NNE'!$F$2:$F$707,'Infos Relatório'!$B118,'Faturamento NNE'!$AA$2:$AA$707,'Infos Relatório'!AG$1)</f>
        <v>0</v>
      </c>
      <c r="AJ118" s="546">
        <f>SUMIFS('Faturamento NNE'!$P$2:$P$707,'Faturamento NNE'!$E$2:$E$707,'Infos Relatório'!$B$84,'Faturamento NNE'!$F$2:$F$707,'Infos Relatório'!$B118,'Faturamento NNE'!$AA$2:$AA$707,'Infos Relatório'!AG$1,'Faturamento NNE'!$U$2:$U$707,"Sim")+SUMIFS('Faturamento NNE'!$Q$2:$Q$707,'Faturamento NNE'!$E$2:$E$707,'Infos Relatório'!$B$84,'Faturamento NNE'!$F$2:$F$707,'Infos Relatório'!$B118,'Faturamento NNE'!$AA$2:$AA$707,'Infos Relatório'!AG$1,'Faturamento NNE'!$U$2:$U$707,"Sim")</f>
        <v>0</v>
      </c>
      <c r="AK118" s="227" t="e">
        <f t="shared" si="29"/>
        <v>#DIV/0!</v>
      </c>
      <c r="AL118" s="545">
        <f>SUMIFS('Faturamento NNE'!$I$2:$I$707,'Faturamento NNE'!$E$2:$E$707,'Infos Relatório'!$B$84,'Faturamento NNE'!$F$2:$F$707,'Infos Relatório'!$B118,'Faturamento NNE'!$AA$2:$AA$707,'Infos Relatório'!AG$1)</f>
        <v>0</v>
      </c>
      <c r="AM118" s="541">
        <f>COUNTIFS('Faturamento NNE'!$E$2:$E$707,'Infos Relatório'!$B$84,'Faturamento NNE'!$F$2:$F$707,'Infos Relatório'!$B118,'Faturamento NNE'!$AA$2:$AA$707,'Infos Relatório'!AM$1)</f>
        <v>0</v>
      </c>
      <c r="AN118" s="542">
        <f>SUMIFS('Faturamento NNE'!$H$2:$H$707,'Faturamento NNE'!$E$2:$E$707,'Infos Relatório'!$B$84,'Faturamento NNE'!$F$2:$F$707,'Infos Relatório'!$B118,'Faturamento NNE'!$AA$2:$AA$707,'Infos Relatório'!AM$1)</f>
        <v>0</v>
      </c>
      <c r="AO118" s="542">
        <f>SUMIFS('Faturamento NNE'!$K$2:$K$707,'Faturamento NNE'!$E$2:$E$707,'Infos Relatório'!$B$84,'Faturamento NNE'!$F$2:$F$707,'Infos Relatório'!$B118,'Faturamento NNE'!$AA$2:$AA$707,'Infos Relatório'!AM$1)</f>
        <v>0</v>
      </c>
      <c r="AP118" s="546">
        <f>SUMIFS('Faturamento NNE'!$P$2:$P$707,'Faturamento NNE'!$E$2:$E$707,'Infos Relatório'!$B$84,'Faturamento NNE'!$F$2:$F$707,'Infos Relatório'!$B118,'Faturamento NNE'!$AA$2:$AA$707,'Infos Relatório'!AM$1,'Faturamento NNE'!$U$2:$U$707,"Sim")+SUMIFS('Faturamento NNE'!$Q$2:$Q$707,'Faturamento NNE'!$E$2:$E$707,'Infos Relatório'!$B$84,'Faturamento NNE'!$F$2:$F$707,'Infos Relatório'!$B118,'Faturamento NNE'!$AA$2:$AA$707,'Infos Relatório'!AM$1,'Faturamento NNE'!$U$2:$U$707,"Sim")</f>
        <v>0</v>
      </c>
      <c r="AQ118" s="227" t="e">
        <f t="shared" si="30"/>
        <v>#DIV/0!</v>
      </c>
      <c r="AR118" s="545">
        <f>SUMIFS('Faturamento NNE'!$I$2:$I$707,'Faturamento NNE'!$E$2:$E$707,'Infos Relatório'!$B$84,'Faturamento NNE'!$F$2:$F$707,'Infos Relatório'!$B118,'Faturamento NNE'!$AA$2:$AA$707,'Infos Relatório'!AM$1)</f>
        <v>0</v>
      </c>
      <c r="AS118" s="541">
        <f>COUNTIFS('Faturamento NNE'!$E$2:$E$707,'Infos Relatório'!$B$84,'Faturamento NNE'!$F$2:$F$707,'Infos Relatório'!$B118,'Faturamento NNE'!$AA$2:$AA$707,'Infos Relatório'!AS$1)</f>
        <v>0</v>
      </c>
      <c r="AT118" s="542">
        <f>SUMIFS('Faturamento NNE'!$H$2:$H$707,'Faturamento NNE'!$E$2:$E$707,'Infos Relatório'!$B$84,'Faturamento NNE'!$F$2:$F$707,'Infos Relatório'!$B118,'Faturamento NNE'!$AA$2:$AA$707,'Infos Relatório'!AS$1)</f>
        <v>0</v>
      </c>
      <c r="AU118" s="542">
        <f>SUMIFS('Faturamento NNE'!$K$2:$K$707,'Faturamento NNE'!$E$2:$E$707,'Infos Relatório'!$B$84,'Faturamento NNE'!$F$2:$F$707,'Infos Relatório'!$B118,'Faturamento NNE'!$AA$2:$AA$707,'Infos Relatório'!AS$1)</f>
        <v>0</v>
      </c>
      <c r="AV118" s="546">
        <f>SUMIFS('Faturamento NNE'!$P$2:$P$707,'Faturamento NNE'!$E$2:$E$707,'Infos Relatório'!$B$84,'Faturamento NNE'!$F$2:$F$707,'Infos Relatório'!$B118,'Faturamento NNE'!$AA$2:$AA$707,'Infos Relatório'!AS$1,'Faturamento NNE'!$U$2:$U$707,"Sim")+SUMIFS('Faturamento NNE'!$Q$2:$Q$707,'Faturamento NNE'!$E$2:$E$707,'Infos Relatório'!$B$84,'Faturamento NNE'!$F$2:$F$707,'Infos Relatório'!$B118,'Faturamento NNE'!$AA$2:$AA$707,'Infos Relatório'!AS$1,'Faturamento NNE'!$U$2:$U$707,"Sim")</f>
        <v>0</v>
      </c>
      <c r="AW118" s="227" t="e">
        <f t="shared" si="31"/>
        <v>#DIV/0!</v>
      </c>
      <c r="AX118" s="545">
        <f>SUMIFS('Faturamento NNE'!$I$2:$I$707,'Faturamento NNE'!$E$2:$E$707,'Infos Relatório'!$B$84,'Faturamento NNE'!$F$2:$F$707,'Infos Relatório'!$B118,'Faturamento NNE'!$AA$2:$AA$707,'Infos Relatório'!AS$1)</f>
        <v>0</v>
      </c>
      <c r="AY118" s="541">
        <f>COUNTIFS('Faturamento NNE'!$E$2:$E$707,'Infos Relatório'!$B$84,'Faturamento NNE'!$F$2:$F$707,'Infos Relatório'!$B118,'Faturamento NNE'!$AA$2:$AA$707,'Infos Relatório'!AY$1)</f>
        <v>0</v>
      </c>
      <c r="AZ118" s="542">
        <f>SUMIFS('Faturamento NNE'!$H$2:$H$707,'Faturamento NNE'!$E$2:$E$707,'Infos Relatório'!$B$84,'Faturamento NNE'!$F$2:$F$707,'Infos Relatório'!$B118,'Faturamento NNE'!$AA$2:$AA$707,'Infos Relatório'!AY$1)</f>
        <v>0</v>
      </c>
      <c r="BA118" s="542">
        <f>SUMIFS('Faturamento NNE'!$K$2:$K$707,'Faturamento NNE'!$E$2:$E$707,'Infos Relatório'!$B$84,'Faturamento NNE'!$F$2:$F$707,'Infos Relatório'!$B118,'Faturamento NNE'!$AA$2:$AA$707,'Infos Relatório'!AY$1)</f>
        <v>0</v>
      </c>
      <c r="BB118" s="546">
        <f>SUMIFS('Faturamento NNE'!$P$2:$P$707,'Faturamento NNE'!$E$2:$E$707,'Infos Relatório'!$B$84,'Faturamento NNE'!$F$2:$F$707,'Infos Relatório'!$B118,'Faturamento NNE'!$AA$2:$AA$707,'Infos Relatório'!AY$1,'Faturamento NNE'!$U$2:$U$707,"Sim")+SUMIFS('Faturamento NNE'!$Q$2:$Q$707,'Faturamento NNE'!$E$2:$E$707,'Infos Relatório'!$B$84,'Faturamento NNE'!$F$2:$F$707,'Infos Relatório'!$B118,'Faturamento NNE'!$AA$2:$AA$707,'Infos Relatório'!AY$1,'Faturamento NNE'!$U$2:$U$707,"Sim")</f>
        <v>0</v>
      </c>
      <c r="BC118" s="227" t="e">
        <f t="shared" si="32"/>
        <v>#DIV/0!</v>
      </c>
      <c r="BD118" s="545">
        <f>SUMIFS('Faturamento NNE'!$I$2:$I$707,'Faturamento NNE'!$E$2:$E$707,'Infos Relatório'!$B$84,'Faturamento NNE'!$F$2:$F$707,'Infos Relatório'!$B118,'Faturamento NNE'!$AA$2:$AA$707,'Infos Relatório'!AY$1)</f>
        <v>0</v>
      </c>
      <c r="BE118" s="541">
        <f>COUNTIFS('Faturamento NNE'!$E$2:$E$707,'Infos Relatório'!$B$84,'Faturamento NNE'!$F$2:$F$707,'Infos Relatório'!$B118,'Faturamento NNE'!$AA$2:$AA$707,'Infos Relatório'!BE$1)</f>
        <v>0</v>
      </c>
      <c r="BF118" s="542">
        <f>SUMIFS('Faturamento NNE'!$H$2:$H$707,'Faturamento NNE'!$E$2:$E$707,'Infos Relatório'!$B$84,'Faturamento NNE'!$F$2:$F$707,'Infos Relatório'!$B118,'Faturamento NNE'!$AA$2:$AA$707,'Infos Relatório'!BE$1)</f>
        <v>0</v>
      </c>
      <c r="BG118" s="542">
        <f>SUMIFS('Faturamento NNE'!$K$2:$K$707,'Faturamento NNE'!$E$2:$E$707,'Infos Relatório'!$B$84,'Faturamento NNE'!$F$2:$F$707,'Infos Relatório'!$B118,'Faturamento NNE'!$AA$2:$AA$707,'Infos Relatório'!BE$1)</f>
        <v>0</v>
      </c>
      <c r="BH118" s="546">
        <f>SUMIFS('Faturamento NNE'!$P$2:$P$707,'Faturamento NNE'!$E$2:$E$707,'Infos Relatório'!$B$84,'Faturamento NNE'!$F$2:$F$707,'Infos Relatório'!$B118,'Faturamento NNE'!$AA$2:$AA$707,'Infos Relatório'!BE$1,'Faturamento NNE'!$U$2:$U$707,"Sim")+SUMIFS('Faturamento NNE'!$Q$2:$Q$707,'Faturamento NNE'!$E$2:$E$707,'Infos Relatório'!$B$84,'Faturamento NNE'!$F$2:$F$707,'Infos Relatório'!$B118,'Faturamento NNE'!$AA$2:$AA$707,'Infos Relatório'!BE$1,'Faturamento NNE'!$U$2:$U$707,"Sim")</f>
        <v>0</v>
      </c>
      <c r="BI118" s="227" t="e">
        <f t="shared" si="33"/>
        <v>#DIV/0!</v>
      </c>
      <c r="BJ118" s="545">
        <f>SUMIFS('Faturamento NNE'!$I$2:$I$707,'Faturamento NNE'!$E$2:$E$707,'Infos Relatório'!$B$84,'Faturamento NNE'!$F$2:$F$707,'Infos Relatório'!$B118,'Faturamento NNE'!$AA$2:$AA$707,'Infos Relatório'!BE$1)</f>
        <v>0</v>
      </c>
      <c r="BK118" s="541">
        <f>COUNTIFS('Faturamento NNE'!$E$2:$E$707,'Infos Relatório'!$B$84,'Faturamento NNE'!$F$2:$F$707,'Infos Relatório'!$B118,'Faturamento NNE'!$AA$2:$AA$707,'Infos Relatório'!BK$1)</f>
        <v>0</v>
      </c>
      <c r="BL118" s="542">
        <f>SUMIFS('Faturamento NNE'!$H$2:$H$707,'Faturamento NNE'!$E$2:$E$707,'Infos Relatório'!$B$84,'Faturamento NNE'!$F$2:$F$707,'Infos Relatório'!$B118,'Faturamento NNE'!$AA$2:$AA$707,'Infos Relatório'!BK$1)</f>
        <v>0</v>
      </c>
      <c r="BM118" s="542">
        <f>SUMIFS('Faturamento NNE'!$K$2:$K$707,'Faturamento NNE'!$E$2:$E$707,'Infos Relatório'!$B$84,'Faturamento NNE'!$F$2:$F$707,'Infos Relatório'!$B118,'Faturamento NNE'!$AA$2:$AA$707,'Infos Relatório'!BK$1)</f>
        <v>0</v>
      </c>
      <c r="BN118" s="546">
        <f>SUMIFS('Faturamento NNE'!$P$2:$P$707,'Faturamento NNE'!$E$2:$E$707,'Infos Relatório'!$B$84,'Faturamento NNE'!$F$2:$F$707,'Infos Relatório'!$B118,'Faturamento NNE'!$AA$2:$AA$707,'Infos Relatório'!BK$1,'Faturamento NNE'!$U$2:$U$707,"Sim")+SUMIFS('Faturamento NNE'!$Q$2:$Q$707,'Faturamento NNE'!$E$2:$E$707,'Infos Relatório'!$B$84,'Faturamento NNE'!$F$2:$F$707,'Infos Relatório'!$B118,'Faturamento NNE'!$AA$2:$AA$707,'Infos Relatório'!BK$1,'Faturamento NNE'!$U$2:$U$707,"Sim")</f>
        <v>0</v>
      </c>
      <c r="BO118" s="227" t="e">
        <f t="shared" si="34"/>
        <v>#DIV/0!</v>
      </c>
      <c r="BP118" s="545">
        <f>SUMIFS('Faturamento NNE'!$I$2:$I$707,'Faturamento NNE'!$E$2:$E$707,'Infos Relatório'!$B$84,'Faturamento NNE'!$F$2:$F$707,'Infos Relatório'!$B118,'Faturamento NNE'!$AA$2:$AA$707,'Infos Relatório'!BK$1)</f>
        <v>0</v>
      </c>
      <c r="BQ118" s="541">
        <f>COUNTIFS('Faturamento NNE'!$E$2:$E$707,'Infos Relatório'!$B$84,'Faturamento NNE'!$F$2:$F$707,'Infos Relatório'!$B118,'Faturamento NNE'!$AA$2:$AA$707,'Infos Relatório'!BQ$1)</f>
        <v>0</v>
      </c>
      <c r="BR118" s="542">
        <f>SUMIFS('Faturamento NNE'!$H$2:$H$707,'Faturamento NNE'!$E$2:$E$707,'Infos Relatório'!$B$84,'Faturamento NNE'!$F$2:$F$707,'Infos Relatório'!$B118,'Faturamento NNE'!$AA$2:$AA$707,'Infos Relatório'!BQ$1)</f>
        <v>0</v>
      </c>
      <c r="BS118" s="542">
        <f>SUMIFS('Faturamento NNE'!$K$2:$K$707,'Faturamento NNE'!$E$2:$E$707,'Infos Relatório'!$B$84,'Faturamento NNE'!$F$2:$F$707,'Infos Relatório'!$B118,'Faturamento NNE'!$AA$2:$AA$707,'Infos Relatório'!BQ$1)</f>
        <v>0</v>
      </c>
      <c r="BT118" s="546">
        <f>SUMIFS('Faturamento NNE'!$P$2:$P$707,'Faturamento NNE'!$E$2:$E$707,'Infos Relatório'!$B$84,'Faturamento NNE'!$F$2:$F$707,'Infos Relatório'!$B118,'Faturamento NNE'!$AA$2:$AA$707,'Infos Relatório'!BQ$1,'Faturamento NNE'!$U$2:$U$707,"Sim")+SUMIFS('Faturamento NNE'!$Q$2:$Q$707,'Faturamento NNE'!$E$2:$E$707,'Infos Relatório'!$B$84,'Faturamento NNE'!$F$2:$F$707,'Infos Relatório'!$B118,'Faturamento NNE'!$AA$2:$AA$707,'Infos Relatório'!BQ$1,'Faturamento NNE'!$U$2:$U$707,"Sim")</f>
        <v>0</v>
      </c>
      <c r="BU118" s="227" t="e">
        <f t="shared" si="35"/>
        <v>#DIV/0!</v>
      </c>
      <c r="BV118" s="545">
        <f>SUMIFS('Faturamento NNE'!$I$2:$I$707,'Faturamento NNE'!$E$2:$E$707,'Infos Relatório'!$B$84,'Faturamento NNE'!$F$2:$F$707,'Infos Relatório'!$B118,'Faturamento NNE'!$AA$2:$AA$707,'Infos Relatório'!BQ$1)</f>
        <v>0</v>
      </c>
    </row>
    <row r="119" spans="2:74">
      <c r="B119" s="217" t="s">
        <v>164</v>
      </c>
      <c r="C119" s="541">
        <f>COUNTIFS('Faturamento NNE'!$E$2:$E$707,'Infos Relatório'!$B$84,'Faturamento NNE'!$F$2:$F$707,'Infos Relatório'!$B119,'Faturamento NNE'!$AA$2:$AA$707,'Infos Relatório'!C$1)</f>
        <v>0</v>
      </c>
      <c r="D119" s="542">
        <f>SUMIFS('Faturamento NNE'!$H$2:$H$707,'Faturamento NNE'!$E$2:$E$707,'Infos Relatório'!$B$84,'Faturamento NNE'!$F$2:$F$707,'Infos Relatório'!$B119,'Faturamento NNE'!$AA$2:$AA$707,'Infos Relatório'!C$1)</f>
        <v>0</v>
      </c>
      <c r="E119" s="543">
        <f>SUMIFS('Faturamento NNE'!$K$2:$K$707,'Faturamento NNE'!$E$2:$E$707,'Infos Relatório'!$B$84,'Faturamento NNE'!$F$2:$F$707,'Infos Relatório'!$B119,'Faturamento NNE'!$AA$2:$AA$707,'Infos Relatório'!C$1)</f>
        <v>0</v>
      </c>
      <c r="F119" s="544">
        <f>SUMIFS('Faturamento NNE'!$P$2:$P$707,'Faturamento NNE'!$E$2:$E$707,'Infos Relatório'!$B$84,'Faturamento NNE'!$F$2:$F$707,'Infos Relatório'!$B119,'Faturamento NNE'!$AA$2:$AA$707,'Infos Relatório'!C$1,'Faturamento NNE'!$U$2:$U$707,"Sim")+SUMIFS('Faturamento NNE'!$Q$2:$Q$707,'Faturamento NNE'!$E$2:$E$707,'Infos Relatório'!$B$84,'Faturamento NNE'!$F$2:$F$707,'Infos Relatório'!$B119,'Faturamento NNE'!$AA$2:$AA$707,'Infos Relatório'!C$1,'Faturamento NNE'!$U$2:$U$707,"Sim")</f>
        <v>0</v>
      </c>
      <c r="G119" s="283" t="e">
        <f t="shared" si="24"/>
        <v>#DIV/0!</v>
      </c>
      <c r="H119" s="545">
        <f>SUMIFS('Faturamento NNE'!$I$2:$I$707,'Faturamento NNE'!$E$2:$E$707,'Infos Relatório'!$B$84,'Faturamento NNE'!$F$2:$F$707,'Infos Relatório'!$B119,'Faturamento NNE'!$AA$2:$AA$707,'Infos Relatório'!C$1)</f>
        <v>0</v>
      </c>
      <c r="I119" s="541">
        <f>COUNTIFS('Faturamento NNE'!$E$2:$E$707,'Infos Relatório'!$B$84,'Faturamento NNE'!$F$2:$F$707,'Infos Relatório'!$B119,'Faturamento NNE'!$AA$2:$AA$707,'Infos Relatório'!I$1)</f>
        <v>0</v>
      </c>
      <c r="J119" s="542">
        <f>SUMIFS('Faturamento NNE'!$H$2:$H$707,'Faturamento NNE'!$E$2:$E$707,'Infos Relatório'!$B$84,'Faturamento NNE'!$F$2:$F$707,'Infos Relatório'!$B119,'Faturamento NNE'!$AA$2:$AA$707,'Infos Relatório'!I$1)</f>
        <v>0</v>
      </c>
      <c r="K119" s="543">
        <f>SUMIFS('Faturamento NNE'!$K$2:$K$707,'Faturamento NNE'!$E$2:$E$707,'Infos Relatório'!$B$84,'Faturamento NNE'!$F$2:$F$707,'Infos Relatório'!$B119,'Faturamento NNE'!$AA$2:$AA$707,'Infos Relatório'!I$1)</f>
        <v>0</v>
      </c>
      <c r="L119" s="544">
        <f>SUMIFS('Faturamento NNE'!$P$2:$P$707,'Faturamento NNE'!$E$2:$E$707,'Infos Relatório'!$B$84,'Faturamento NNE'!$F$2:$F$707,'Infos Relatório'!$B119,'Faturamento NNE'!$AA$2:$AA$707,'Infos Relatório'!I$1,'Faturamento NNE'!$U$2:$U$707,"Sim")+SUMIFS('Faturamento NNE'!$Q$2:$Q$707,'Faturamento NNE'!$E$2:$E$707,'Infos Relatório'!$B$84,'Faturamento NNE'!$F$2:$F$707,'Infos Relatório'!$B119,'Faturamento NNE'!$AA$2:$AA$707,'Infos Relatório'!I$1,'Faturamento NNE'!$U$2:$U$707,"Sim")</f>
        <v>0</v>
      </c>
      <c r="M119" s="283" t="e">
        <f t="shared" si="25"/>
        <v>#DIV/0!</v>
      </c>
      <c r="N119" s="545">
        <f>SUMIFS('Faturamento NNE'!$I$2:$I$707,'Faturamento NNE'!$E$2:$E$707,'Infos Relatório'!$B$84,'Faturamento NNE'!$F$2:$F$707,'Infos Relatório'!$B119,'Faturamento NNE'!$AA$2:$AA$707,'Infos Relatório'!I$1)</f>
        <v>0</v>
      </c>
      <c r="O119" s="541">
        <f>COUNTIFS('Faturamento NNE'!$E$2:$E$707,'Infos Relatório'!$B$84,'Faturamento NNE'!$F$2:$F$707,'Infos Relatório'!$B119,'Faturamento NNE'!$AA$2:$AA$707,'Infos Relatório'!O$1)</f>
        <v>0</v>
      </c>
      <c r="P119" s="542">
        <f>SUMIFS('Faturamento NNE'!$H$2:$H$707,'Faturamento NNE'!$E$2:$E$707,'Infos Relatório'!$B$84,'Faturamento NNE'!$F$2:$F$707,'Infos Relatório'!$B119,'Faturamento NNE'!$AA$2:$AA$707,'Infos Relatório'!O$1)</f>
        <v>0</v>
      </c>
      <c r="Q119" s="542">
        <f>SUMIFS('Faturamento NNE'!$K$2:$K$707,'Faturamento NNE'!$E$2:$E$707,'Infos Relatório'!$B$84,'Faturamento NNE'!$F$2:$F$707,'Infos Relatório'!$B119,'Faturamento NNE'!$AA$2:$AA$707,'Infos Relatório'!O$1)</f>
        <v>0</v>
      </c>
      <c r="R119" s="546">
        <f>SUMIFS('Faturamento NNE'!$P$2:$P$707,'Faturamento NNE'!$E$2:$E$707,'Infos Relatório'!$B$84,'Faturamento NNE'!$F$2:$F$707,'Infos Relatório'!$B119,'Faturamento NNE'!$AA$2:$AA$707,'Infos Relatório'!O$1,'Faturamento NNE'!$U$2:$U$707,"Sim")+SUMIFS('Faturamento NNE'!$Q$2:$Q$707,'Faturamento NNE'!$E$2:$E$707,'Infos Relatório'!$B$84,'Faturamento NNE'!$F$2:$F$707,'Infos Relatório'!$B119,'Faturamento NNE'!$AA$2:$AA$707,'Infos Relatório'!O$1,'Faturamento NNE'!$U$2:$U$707,"Sim")</f>
        <v>0</v>
      </c>
      <c r="S119" s="227" t="e">
        <f t="shared" si="26"/>
        <v>#DIV/0!</v>
      </c>
      <c r="T119" s="545">
        <f>SUMIFS('Faturamento NNE'!$I$2:$I$707,'Faturamento NNE'!$E$2:$E$707,'Infos Relatório'!$B$84,'Faturamento NNE'!$F$2:$F$707,'Infos Relatório'!$B119,'Faturamento NNE'!$AA$2:$AA$707,'Infos Relatório'!O$1)</f>
        <v>0</v>
      </c>
      <c r="U119" s="541">
        <f>COUNTIFS('Faturamento NNE'!$E$2:$E$707,'Infos Relatório'!$B$84,'Faturamento NNE'!$F$2:$F$707,'Infos Relatório'!$B119,'Faturamento NNE'!$AA$2:$AA$707,'Infos Relatório'!U$1)</f>
        <v>0</v>
      </c>
      <c r="V119" s="542">
        <f>SUMIFS('Faturamento NNE'!$H$2:$H$707,'Faturamento NNE'!$E$2:$E$707,'Infos Relatório'!$B$84,'Faturamento NNE'!$F$2:$F$707,'Infos Relatório'!$B119,'Faturamento NNE'!$AA$2:$AA$707,'Infos Relatório'!U$1)</f>
        <v>0</v>
      </c>
      <c r="W119" s="542">
        <f>SUMIFS('Faturamento NNE'!$K$2:$K$707,'Faturamento NNE'!$E$2:$E$707,'Infos Relatório'!$B$84,'Faturamento NNE'!$F$2:$F$707,'Infos Relatório'!$B119,'Faturamento NNE'!$AA$2:$AA$707,'Infos Relatório'!U$1)</f>
        <v>0</v>
      </c>
      <c r="X119" s="546">
        <f>SUMIFS('Faturamento NNE'!$P$2:$P$707,'Faturamento NNE'!$E$2:$E$707,'Infos Relatório'!$B$84,'Faturamento NNE'!$F$2:$F$707,'Infos Relatório'!$B119,'Faturamento NNE'!$AA$2:$AA$707,'Infos Relatório'!U$1,'Faturamento NNE'!$U$2:$U$707,"Sim")+SUMIFS('Faturamento NNE'!$Q$2:$Q$707,'Faturamento NNE'!$E$2:$E$707,'Infos Relatório'!$B$84,'Faturamento NNE'!$F$2:$F$707,'Infos Relatório'!$B119,'Faturamento NNE'!$AA$2:$AA$707,'Infos Relatório'!U$1,'Faturamento NNE'!$U$2:$U$707,"Sim")</f>
        <v>0</v>
      </c>
      <c r="Y119" s="227" t="e">
        <f t="shared" si="27"/>
        <v>#DIV/0!</v>
      </c>
      <c r="Z119" s="545">
        <f>SUMIFS('Faturamento NNE'!$I$2:$I$707,'Faturamento NNE'!$E$2:$E$707,'Infos Relatório'!$B$84,'Faturamento NNE'!$F$2:$F$707,'Infos Relatório'!$B119,'Faturamento NNE'!$AA$2:$AA$707,'Infos Relatório'!U$1)</f>
        <v>0</v>
      </c>
      <c r="AA119" s="541">
        <f>COUNTIFS('Faturamento NNE'!$E$2:$E$707,'Infos Relatório'!$B$84,'Faturamento NNE'!$F$2:$F$707,'Infos Relatório'!$B119,'Faturamento NNE'!$AA$2:$AA$707,'Infos Relatório'!AA$1)</f>
        <v>0</v>
      </c>
      <c r="AB119" s="542">
        <f>SUMIFS('Faturamento NNE'!$H$2:$H$707,'Faturamento NNE'!$E$2:$E$707,'Infos Relatório'!$B$84,'Faturamento NNE'!$F$2:$F$707,'Infos Relatório'!$B119,'Faturamento NNE'!$AA$2:$AA$707,'Infos Relatório'!AA$1)</f>
        <v>0</v>
      </c>
      <c r="AC119" s="542">
        <f>SUMIFS('Faturamento NNE'!$K$2:$K$707,'Faturamento NNE'!$E$2:$E$707,'Infos Relatório'!$B$84,'Faturamento NNE'!$F$2:$F$707,'Infos Relatório'!$B119,'Faturamento NNE'!$AA$2:$AA$707,'Infos Relatório'!AA$1)</f>
        <v>0</v>
      </c>
      <c r="AD119" s="546">
        <f>SUMIFS('Faturamento NNE'!$P$2:$P$707,'Faturamento NNE'!$E$2:$E$707,'Infos Relatório'!$B$84,'Faturamento NNE'!$F$2:$F$707,'Infos Relatório'!$B119,'Faturamento NNE'!$AA$2:$AA$707,'Infos Relatório'!AA$1,'Faturamento NNE'!$U$2:$U$707,"Sim")+SUMIFS('Faturamento NNE'!$Q$2:$Q$707,'Faturamento NNE'!$E$2:$E$707,'Infos Relatório'!$B$84,'Faturamento NNE'!$F$2:$F$707,'Infos Relatório'!$B119,'Faturamento NNE'!$AA$2:$AA$707,'Infos Relatório'!AA$1,'Faturamento NNE'!$U$2:$U$707,"Sim")</f>
        <v>0</v>
      </c>
      <c r="AE119" s="227" t="e">
        <f t="shared" si="28"/>
        <v>#DIV/0!</v>
      </c>
      <c r="AF119" s="545">
        <f>SUMIFS('Faturamento NNE'!$I$2:$I$707,'Faturamento NNE'!$E$2:$E$707,'Infos Relatório'!$B$84,'Faturamento NNE'!$F$2:$F$707,'Infos Relatório'!$B119,'Faturamento NNE'!$AA$2:$AA$707,'Infos Relatório'!AA$1)</f>
        <v>0</v>
      </c>
      <c r="AG119" s="541">
        <f>COUNTIFS('Faturamento NNE'!$E$2:$E$707,'Infos Relatório'!$B$84,'Faturamento NNE'!$F$2:$F$707,'Infos Relatório'!$B119,'Faturamento NNE'!$AA$2:$AA$707,'Infos Relatório'!AG$1)</f>
        <v>0</v>
      </c>
      <c r="AH119" s="542">
        <f>SUMIFS('Faturamento NNE'!$H$2:$H$707,'Faturamento NNE'!$E$2:$E$707,'Infos Relatório'!$B$84,'Faturamento NNE'!$F$2:$F$707,'Infos Relatório'!$B119,'Faturamento NNE'!$AA$2:$AA$707,'Infos Relatório'!AG$1)</f>
        <v>0</v>
      </c>
      <c r="AI119" s="542">
        <f>SUMIFS('Faturamento NNE'!$K$2:$K$707,'Faturamento NNE'!$E$2:$E$707,'Infos Relatório'!$B$84,'Faturamento NNE'!$F$2:$F$707,'Infos Relatório'!$B119,'Faturamento NNE'!$AA$2:$AA$707,'Infos Relatório'!AG$1)</f>
        <v>0</v>
      </c>
      <c r="AJ119" s="546">
        <f>SUMIFS('Faturamento NNE'!$P$2:$P$707,'Faturamento NNE'!$E$2:$E$707,'Infos Relatório'!$B$84,'Faturamento NNE'!$F$2:$F$707,'Infos Relatório'!$B119,'Faturamento NNE'!$AA$2:$AA$707,'Infos Relatório'!AG$1,'Faturamento NNE'!$U$2:$U$707,"Sim")+SUMIFS('Faturamento NNE'!$Q$2:$Q$707,'Faturamento NNE'!$E$2:$E$707,'Infos Relatório'!$B$84,'Faturamento NNE'!$F$2:$F$707,'Infos Relatório'!$B119,'Faturamento NNE'!$AA$2:$AA$707,'Infos Relatório'!AG$1,'Faturamento NNE'!$U$2:$U$707,"Sim")</f>
        <v>0</v>
      </c>
      <c r="AK119" s="227" t="e">
        <f t="shared" si="29"/>
        <v>#DIV/0!</v>
      </c>
      <c r="AL119" s="545">
        <f>SUMIFS('Faturamento NNE'!$I$2:$I$707,'Faturamento NNE'!$E$2:$E$707,'Infos Relatório'!$B$84,'Faturamento NNE'!$F$2:$F$707,'Infos Relatório'!$B119,'Faturamento NNE'!$AA$2:$AA$707,'Infos Relatório'!AG$1)</f>
        <v>0</v>
      </c>
      <c r="AM119" s="541">
        <f>COUNTIFS('Faturamento NNE'!$E$2:$E$707,'Infos Relatório'!$B$84,'Faturamento NNE'!$F$2:$F$707,'Infos Relatório'!$B119,'Faturamento NNE'!$AA$2:$AA$707,'Infos Relatório'!AM$1)</f>
        <v>0</v>
      </c>
      <c r="AN119" s="542">
        <f>SUMIFS('Faturamento NNE'!$H$2:$H$707,'Faturamento NNE'!$E$2:$E$707,'Infos Relatório'!$B$84,'Faturamento NNE'!$F$2:$F$707,'Infos Relatório'!$B119,'Faturamento NNE'!$AA$2:$AA$707,'Infos Relatório'!AM$1)</f>
        <v>0</v>
      </c>
      <c r="AO119" s="542">
        <f>SUMIFS('Faturamento NNE'!$K$2:$K$707,'Faturamento NNE'!$E$2:$E$707,'Infos Relatório'!$B$84,'Faturamento NNE'!$F$2:$F$707,'Infos Relatório'!$B119,'Faturamento NNE'!$AA$2:$AA$707,'Infos Relatório'!AM$1)</f>
        <v>0</v>
      </c>
      <c r="AP119" s="546">
        <f>SUMIFS('Faturamento NNE'!$P$2:$P$707,'Faturamento NNE'!$E$2:$E$707,'Infos Relatório'!$B$84,'Faturamento NNE'!$F$2:$F$707,'Infos Relatório'!$B119,'Faturamento NNE'!$AA$2:$AA$707,'Infos Relatório'!AM$1,'Faturamento NNE'!$U$2:$U$707,"Sim")+SUMIFS('Faturamento NNE'!$Q$2:$Q$707,'Faturamento NNE'!$E$2:$E$707,'Infos Relatório'!$B$84,'Faturamento NNE'!$F$2:$F$707,'Infos Relatório'!$B119,'Faturamento NNE'!$AA$2:$AA$707,'Infos Relatório'!AM$1,'Faturamento NNE'!$U$2:$U$707,"Sim")</f>
        <v>0</v>
      </c>
      <c r="AQ119" s="227" t="e">
        <f t="shared" si="30"/>
        <v>#DIV/0!</v>
      </c>
      <c r="AR119" s="545">
        <f>SUMIFS('Faturamento NNE'!$I$2:$I$707,'Faturamento NNE'!$E$2:$E$707,'Infos Relatório'!$B$84,'Faturamento NNE'!$F$2:$F$707,'Infos Relatório'!$B119,'Faturamento NNE'!$AA$2:$AA$707,'Infos Relatório'!AM$1)</f>
        <v>0</v>
      </c>
      <c r="AS119" s="541">
        <f>COUNTIFS('Faturamento NNE'!$E$2:$E$707,'Infos Relatório'!$B$84,'Faturamento NNE'!$F$2:$F$707,'Infos Relatório'!$B119,'Faturamento NNE'!$AA$2:$AA$707,'Infos Relatório'!AS$1)</f>
        <v>0</v>
      </c>
      <c r="AT119" s="542">
        <f>SUMIFS('Faturamento NNE'!$H$2:$H$707,'Faturamento NNE'!$E$2:$E$707,'Infos Relatório'!$B$84,'Faturamento NNE'!$F$2:$F$707,'Infos Relatório'!$B119,'Faturamento NNE'!$AA$2:$AA$707,'Infos Relatório'!AS$1)</f>
        <v>0</v>
      </c>
      <c r="AU119" s="542">
        <f>SUMIFS('Faturamento NNE'!$K$2:$K$707,'Faturamento NNE'!$E$2:$E$707,'Infos Relatório'!$B$84,'Faturamento NNE'!$F$2:$F$707,'Infos Relatório'!$B119,'Faturamento NNE'!$AA$2:$AA$707,'Infos Relatório'!AS$1)</f>
        <v>0</v>
      </c>
      <c r="AV119" s="546">
        <f>SUMIFS('Faturamento NNE'!$P$2:$P$707,'Faturamento NNE'!$E$2:$E$707,'Infos Relatório'!$B$84,'Faturamento NNE'!$F$2:$F$707,'Infos Relatório'!$B119,'Faturamento NNE'!$AA$2:$AA$707,'Infos Relatório'!AS$1,'Faturamento NNE'!$U$2:$U$707,"Sim")+SUMIFS('Faturamento NNE'!$Q$2:$Q$707,'Faturamento NNE'!$E$2:$E$707,'Infos Relatório'!$B$84,'Faturamento NNE'!$F$2:$F$707,'Infos Relatório'!$B119,'Faturamento NNE'!$AA$2:$AA$707,'Infos Relatório'!AS$1,'Faturamento NNE'!$U$2:$U$707,"Sim")</f>
        <v>0</v>
      </c>
      <c r="AW119" s="227" t="e">
        <f t="shared" si="31"/>
        <v>#DIV/0!</v>
      </c>
      <c r="AX119" s="545">
        <f>SUMIFS('Faturamento NNE'!$I$2:$I$707,'Faturamento NNE'!$E$2:$E$707,'Infos Relatório'!$B$84,'Faturamento NNE'!$F$2:$F$707,'Infos Relatório'!$B119,'Faturamento NNE'!$AA$2:$AA$707,'Infos Relatório'!AS$1)</f>
        <v>0</v>
      </c>
      <c r="AY119" s="541">
        <f>COUNTIFS('Faturamento NNE'!$E$2:$E$707,'Infos Relatório'!$B$84,'Faturamento NNE'!$F$2:$F$707,'Infos Relatório'!$B119,'Faturamento NNE'!$AA$2:$AA$707,'Infos Relatório'!AY$1)</f>
        <v>0</v>
      </c>
      <c r="AZ119" s="542">
        <f>SUMIFS('Faturamento NNE'!$H$2:$H$707,'Faturamento NNE'!$E$2:$E$707,'Infos Relatório'!$B$84,'Faturamento NNE'!$F$2:$F$707,'Infos Relatório'!$B119,'Faturamento NNE'!$AA$2:$AA$707,'Infos Relatório'!AY$1)</f>
        <v>0</v>
      </c>
      <c r="BA119" s="542">
        <f>SUMIFS('Faturamento NNE'!$K$2:$K$707,'Faturamento NNE'!$E$2:$E$707,'Infos Relatório'!$B$84,'Faturamento NNE'!$F$2:$F$707,'Infos Relatório'!$B119,'Faturamento NNE'!$AA$2:$AA$707,'Infos Relatório'!AY$1)</f>
        <v>0</v>
      </c>
      <c r="BB119" s="546">
        <f>SUMIFS('Faturamento NNE'!$P$2:$P$707,'Faturamento NNE'!$E$2:$E$707,'Infos Relatório'!$B$84,'Faturamento NNE'!$F$2:$F$707,'Infos Relatório'!$B119,'Faturamento NNE'!$AA$2:$AA$707,'Infos Relatório'!AY$1,'Faturamento NNE'!$U$2:$U$707,"Sim")+SUMIFS('Faturamento NNE'!$Q$2:$Q$707,'Faturamento NNE'!$E$2:$E$707,'Infos Relatório'!$B$84,'Faturamento NNE'!$F$2:$F$707,'Infos Relatório'!$B119,'Faturamento NNE'!$AA$2:$AA$707,'Infos Relatório'!AY$1,'Faturamento NNE'!$U$2:$U$707,"Sim")</f>
        <v>0</v>
      </c>
      <c r="BC119" s="227" t="e">
        <f t="shared" si="32"/>
        <v>#DIV/0!</v>
      </c>
      <c r="BD119" s="545">
        <f>SUMIFS('Faturamento NNE'!$I$2:$I$707,'Faturamento NNE'!$E$2:$E$707,'Infos Relatório'!$B$84,'Faturamento NNE'!$F$2:$F$707,'Infos Relatório'!$B119,'Faturamento NNE'!$AA$2:$AA$707,'Infos Relatório'!AY$1)</f>
        <v>0</v>
      </c>
      <c r="BE119" s="541">
        <f>COUNTIFS('Faturamento NNE'!$E$2:$E$707,'Infos Relatório'!$B$84,'Faturamento NNE'!$F$2:$F$707,'Infos Relatório'!$B119,'Faturamento NNE'!$AA$2:$AA$707,'Infos Relatório'!BE$1)</f>
        <v>0</v>
      </c>
      <c r="BF119" s="542">
        <f>SUMIFS('Faturamento NNE'!$H$2:$H$707,'Faturamento NNE'!$E$2:$E$707,'Infos Relatório'!$B$84,'Faturamento NNE'!$F$2:$F$707,'Infos Relatório'!$B119,'Faturamento NNE'!$AA$2:$AA$707,'Infos Relatório'!BE$1)</f>
        <v>0</v>
      </c>
      <c r="BG119" s="542">
        <f>SUMIFS('Faturamento NNE'!$K$2:$K$707,'Faturamento NNE'!$E$2:$E$707,'Infos Relatório'!$B$84,'Faturamento NNE'!$F$2:$F$707,'Infos Relatório'!$B119,'Faturamento NNE'!$AA$2:$AA$707,'Infos Relatório'!BE$1)</f>
        <v>0</v>
      </c>
      <c r="BH119" s="546">
        <f>SUMIFS('Faturamento NNE'!$P$2:$P$707,'Faturamento NNE'!$E$2:$E$707,'Infos Relatório'!$B$84,'Faturamento NNE'!$F$2:$F$707,'Infos Relatório'!$B119,'Faturamento NNE'!$AA$2:$AA$707,'Infos Relatório'!BE$1,'Faturamento NNE'!$U$2:$U$707,"Sim")+SUMIFS('Faturamento NNE'!$Q$2:$Q$707,'Faturamento NNE'!$E$2:$E$707,'Infos Relatório'!$B$84,'Faturamento NNE'!$F$2:$F$707,'Infos Relatório'!$B119,'Faturamento NNE'!$AA$2:$AA$707,'Infos Relatório'!BE$1,'Faturamento NNE'!$U$2:$U$707,"Sim")</f>
        <v>0</v>
      </c>
      <c r="BI119" s="227" t="e">
        <f t="shared" si="33"/>
        <v>#DIV/0!</v>
      </c>
      <c r="BJ119" s="545">
        <f>SUMIFS('Faturamento NNE'!$I$2:$I$707,'Faturamento NNE'!$E$2:$E$707,'Infos Relatório'!$B$84,'Faturamento NNE'!$F$2:$F$707,'Infos Relatório'!$B119,'Faturamento NNE'!$AA$2:$AA$707,'Infos Relatório'!BE$1)</f>
        <v>0</v>
      </c>
      <c r="BK119" s="541">
        <f>COUNTIFS('Faturamento NNE'!$E$2:$E$707,'Infos Relatório'!$B$84,'Faturamento NNE'!$F$2:$F$707,'Infos Relatório'!$B119,'Faturamento NNE'!$AA$2:$AA$707,'Infos Relatório'!BK$1)</f>
        <v>0</v>
      </c>
      <c r="BL119" s="542">
        <f>SUMIFS('Faturamento NNE'!$H$2:$H$707,'Faturamento NNE'!$E$2:$E$707,'Infos Relatório'!$B$84,'Faturamento NNE'!$F$2:$F$707,'Infos Relatório'!$B119,'Faturamento NNE'!$AA$2:$AA$707,'Infos Relatório'!BK$1)</f>
        <v>0</v>
      </c>
      <c r="BM119" s="542">
        <f>SUMIFS('Faturamento NNE'!$K$2:$K$707,'Faturamento NNE'!$E$2:$E$707,'Infos Relatório'!$B$84,'Faturamento NNE'!$F$2:$F$707,'Infos Relatório'!$B119,'Faturamento NNE'!$AA$2:$AA$707,'Infos Relatório'!BK$1)</f>
        <v>0</v>
      </c>
      <c r="BN119" s="546">
        <f>SUMIFS('Faturamento NNE'!$P$2:$P$707,'Faturamento NNE'!$E$2:$E$707,'Infos Relatório'!$B$84,'Faturamento NNE'!$F$2:$F$707,'Infos Relatório'!$B119,'Faturamento NNE'!$AA$2:$AA$707,'Infos Relatório'!BK$1,'Faturamento NNE'!$U$2:$U$707,"Sim")+SUMIFS('Faturamento NNE'!$Q$2:$Q$707,'Faturamento NNE'!$E$2:$E$707,'Infos Relatório'!$B$84,'Faturamento NNE'!$F$2:$F$707,'Infos Relatório'!$B119,'Faturamento NNE'!$AA$2:$AA$707,'Infos Relatório'!BK$1,'Faturamento NNE'!$U$2:$U$707,"Sim")</f>
        <v>0</v>
      </c>
      <c r="BO119" s="227" t="e">
        <f t="shared" si="34"/>
        <v>#DIV/0!</v>
      </c>
      <c r="BP119" s="545">
        <f>SUMIFS('Faturamento NNE'!$I$2:$I$707,'Faturamento NNE'!$E$2:$E$707,'Infos Relatório'!$B$84,'Faturamento NNE'!$F$2:$F$707,'Infos Relatório'!$B119,'Faturamento NNE'!$AA$2:$AA$707,'Infos Relatório'!BK$1)</f>
        <v>0</v>
      </c>
      <c r="BQ119" s="541">
        <f>COUNTIFS('Faturamento NNE'!$E$2:$E$707,'Infos Relatório'!$B$84,'Faturamento NNE'!$F$2:$F$707,'Infos Relatório'!$B119,'Faturamento NNE'!$AA$2:$AA$707,'Infos Relatório'!BQ$1)</f>
        <v>0</v>
      </c>
      <c r="BR119" s="542">
        <f>SUMIFS('Faturamento NNE'!$H$2:$H$707,'Faturamento NNE'!$E$2:$E$707,'Infos Relatório'!$B$84,'Faturamento NNE'!$F$2:$F$707,'Infos Relatório'!$B119,'Faturamento NNE'!$AA$2:$AA$707,'Infos Relatório'!BQ$1)</f>
        <v>0</v>
      </c>
      <c r="BS119" s="542">
        <f>SUMIFS('Faturamento NNE'!$K$2:$K$707,'Faturamento NNE'!$E$2:$E$707,'Infos Relatório'!$B$84,'Faturamento NNE'!$F$2:$F$707,'Infos Relatório'!$B119,'Faturamento NNE'!$AA$2:$AA$707,'Infos Relatório'!BQ$1)</f>
        <v>0</v>
      </c>
      <c r="BT119" s="546">
        <f>SUMIFS('Faturamento NNE'!$P$2:$P$707,'Faturamento NNE'!$E$2:$E$707,'Infos Relatório'!$B$84,'Faturamento NNE'!$F$2:$F$707,'Infos Relatório'!$B119,'Faturamento NNE'!$AA$2:$AA$707,'Infos Relatório'!BQ$1,'Faturamento NNE'!$U$2:$U$707,"Sim")+SUMIFS('Faturamento NNE'!$Q$2:$Q$707,'Faturamento NNE'!$E$2:$E$707,'Infos Relatório'!$B$84,'Faturamento NNE'!$F$2:$F$707,'Infos Relatório'!$B119,'Faturamento NNE'!$AA$2:$AA$707,'Infos Relatório'!BQ$1,'Faturamento NNE'!$U$2:$U$707,"Sim")</f>
        <v>0</v>
      </c>
      <c r="BU119" s="227" t="e">
        <f t="shared" si="35"/>
        <v>#DIV/0!</v>
      </c>
      <c r="BV119" s="545">
        <f>SUMIFS('Faturamento NNE'!$I$2:$I$707,'Faturamento NNE'!$E$2:$E$707,'Infos Relatório'!$B$84,'Faturamento NNE'!$F$2:$F$707,'Infos Relatório'!$B119,'Faturamento NNE'!$AA$2:$AA$707,'Infos Relatório'!BQ$1)</f>
        <v>0</v>
      </c>
    </row>
    <row r="120" spans="2:74">
      <c r="B120" s="217" t="s">
        <v>165</v>
      </c>
      <c r="C120" s="541">
        <f>COUNTIFS('Faturamento NNE'!$E$2:$E$707,'Infos Relatório'!$B$84,'Faturamento NNE'!$F$2:$F$707,'Infos Relatório'!$B120,'Faturamento NNE'!$AA$2:$AA$707,'Infos Relatório'!C$1)</f>
        <v>0</v>
      </c>
      <c r="D120" s="542">
        <f>SUMIFS('Faturamento NNE'!$H$2:$H$707,'Faturamento NNE'!$E$2:$E$707,'Infos Relatório'!$B$84,'Faturamento NNE'!$F$2:$F$707,'Infos Relatório'!$B120,'Faturamento NNE'!$AA$2:$AA$707,'Infos Relatório'!C$1)</f>
        <v>0</v>
      </c>
      <c r="E120" s="543">
        <f>SUMIFS('Faturamento NNE'!$K$2:$K$707,'Faturamento NNE'!$E$2:$E$707,'Infos Relatório'!$B$84,'Faturamento NNE'!$F$2:$F$707,'Infos Relatório'!$B120,'Faturamento NNE'!$AA$2:$AA$707,'Infos Relatório'!C$1)</f>
        <v>0</v>
      </c>
      <c r="F120" s="544">
        <f>SUMIFS('Faturamento NNE'!$P$2:$P$707,'Faturamento NNE'!$E$2:$E$707,'Infos Relatório'!$B$84,'Faturamento NNE'!$F$2:$F$707,'Infos Relatório'!$B120,'Faturamento NNE'!$AA$2:$AA$707,'Infos Relatório'!C$1,'Faturamento NNE'!$U$2:$U$707,"Sim")+SUMIFS('Faturamento NNE'!$Q$2:$Q$707,'Faturamento NNE'!$E$2:$E$707,'Infos Relatório'!$B$84,'Faturamento NNE'!$F$2:$F$707,'Infos Relatório'!$B120,'Faturamento NNE'!$AA$2:$AA$707,'Infos Relatório'!C$1,'Faturamento NNE'!$U$2:$U$707,"Sim")</f>
        <v>0</v>
      </c>
      <c r="G120" s="283" t="e">
        <f t="shared" si="24"/>
        <v>#DIV/0!</v>
      </c>
      <c r="H120" s="545">
        <f>SUMIFS('Faturamento NNE'!$I$2:$I$707,'Faturamento NNE'!$E$2:$E$707,'Infos Relatório'!$B$84,'Faturamento NNE'!$F$2:$F$707,'Infos Relatório'!$B120,'Faturamento NNE'!$AA$2:$AA$707,'Infos Relatório'!C$1)</f>
        <v>0</v>
      </c>
      <c r="I120" s="541">
        <f>COUNTIFS('Faturamento NNE'!$E$2:$E$707,'Infos Relatório'!$B$84,'Faturamento NNE'!$F$2:$F$707,'Infos Relatório'!$B120,'Faturamento NNE'!$AA$2:$AA$707,'Infos Relatório'!I$1)</f>
        <v>0</v>
      </c>
      <c r="J120" s="542">
        <f>SUMIFS('Faturamento NNE'!$H$2:$H$707,'Faturamento NNE'!$E$2:$E$707,'Infos Relatório'!$B$84,'Faturamento NNE'!$F$2:$F$707,'Infos Relatório'!$B120,'Faturamento NNE'!$AA$2:$AA$707,'Infos Relatório'!I$1)</f>
        <v>0</v>
      </c>
      <c r="K120" s="543">
        <f>SUMIFS('Faturamento NNE'!$K$2:$K$707,'Faturamento NNE'!$E$2:$E$707,'Infos Relatório'!$B$84,'Faturamento NNE'!$F$2:$F$707,'Infos Relatório'!$B120,'Faturamento NNE'!$AA$2:$AA$707,'Infos Relatório'!I$1)</f>
        <v>0</v>
      </c>
      <c r="L120" s="544">
        <f>SUMIFS('Faturamento NNE'!$P$2:$P$707,'Faturamento NNE'!$E$2:$E$707,'Infos Relatório'!$B$84,'Faturamento NNE'!$F$2:$F$707,'Infos Relatório'!$B120,'Faturamento NNE'!$AA$2:$AA$707,'Infos Relatório'!I$1,'Faturamento NNE'!$U$2:$U$707,"Sim")+SUMIFS('Faturamento NNE'!$Q$2:$Q$707,'Faturamento NNE'!$E$2:$E$707,'Infos Relatório'!$B$84,'Faturamento NNE'!$F$2:$F$707,'Infos Relatório'!$B120,'Faturamento NNE'!$AA$2:$AA$707,'Infos Relatório'!I$1,'Faturamento NNE'!$U$2:$U$707,"Sim")</f>
        <v>0</v>
      </c>
      <c r="M120" s="283" t="e">
        <f t="shared" si="25"/>
        <v>#DIV/0!</v>
      </c>
      <c r="N120" s="545">
        <f>SUMIFS('Faturamento NNE'!$I$2:$I$707,'Faturamento NNE'!$E$2:$E$707,'Infos Relatório'!$B$84,'Faturamento NNE'!$F$2:$F$707,'Infos Relatório'!$B120,'Faturamento NNE'!$AA$2:$AA$707,'Infos Relatório'!I$1)</f>
        <v>0</v>
      </c>
      <c r="O120" s="541">
        <f>COUNTIFS('Faturamento NNE'!$E$2:$E$707,'Infos Relatório'!$B$84,'Faturamento NNE'!$F$2:$F$707,'Infos Relatório'!$B120,'Faturamento NNE'!$AA$2:$AA$707,'Infos Relatório'!O$1)</f>
        <v>0</v>
      </c>
      <c r="P120" s="542">
        <f>SUMIFS('Faturamento NNE'!$H$2:$H$707,'Faturamento NNE'!$E$2:$E$707,'Infos Relatório'!$B$84,'Faturamento NNE'!$F$2:$F$707,'Infos Relatório'!$B120,'Faturamento NNE'!$AA$2:$AA$707,'Infos Relatório'!O$1)</f>
        <v>0</v>
      </c>
      <c r="Q120" s="542">
        <f>SUMIFS('Faturamento NNE'!$K$2:$K$707,'Faturamento NNE'!$E$2:$E$707,'Infos Relatório'!$B$84,'Faturamento NNE'!$F$2:$F$707,'Infos Relatório'!$B120,'Faturamento NNE'!$AA$2:$AA$707,'Infos Relatório'!O$1)</f>
        <v>0</v>
      </c>
      <c r="R120" s="546">
        <f>SUMIFS('Faturamento NNE'!$P$2:$P$707,'Faturamento NNE'!$E$2:$E$707,'Infos Relatório'!$B$84,'Faturamento NNE'!$F$2:$F$707,'Infos Relatório'!$B120,'Faturamento NNE'!$AA$2:$AA$707,'Infos Relatório'!O$1,'Faturamento NNE'!$U$2:$U$707,"Sim")+SUMIFS('Faturamento NNE'!$Q$2:$Q$707,'Faturamento NNE'!$E$2:$E$707,'Infos Relatório'!$B$84,'Faturamento NNE'!$F$2:$F$707,'Infos Relatório'!$B120,'Faturamento NNE'!$AA$2:$AA$707,'Infos Relatório'!O$1,'Faturamento NNE'!$U$2:$U$707,"Sim")</f>
        <v>0</v>
      </c>
      <c r="S120" s="227" t="e">
        <f t="shared" si="26"/>
        <v>#DIV/0!</v>
      </c>
      <c r="T120" s="545">
        <f>SUMIFS('Faturamento NNE'!$I$2:$I$707,'Faturamento NNE'!$E$2:$E$707,'Infos Relatório'!$B$84,'Faturamento NNE'!$F$2:$F$707,'Infos Relatório'!$B120,'Faturamento NNE'!$AA$2:$AA$707,'Infos Relatório'!O$1)</f>
        <v>0</v>
      </c>
      <c r="U120" s="541">
        <f>COUNTIFS('Faturamento NNE'!$E$2:$E$707,'Infos Relatório'!$B$84,'Faturamento NNE'!$F$2:$F$707,'Infos Relatório'!$B120,'Faturamento NNE'!$AA$2:$AA$707,'Infos Relatório'!U$1)</f>
        <v>0</v>
      </c>
      <c r="V120" s="542">
        <f>SUMIFS('Faturamento NNE'!$H$2:$H$707,'Faturamento NNE'!$E$2:$E$707,'Infos Relatório'!$B$84,'Faturamento NNE'!$F$2:$F$707,'Infos Relatório'!$B120,'Faturamento NNE'!$AA$2:$AA$707,'Infos Relatório'!U$1)</f>
        <v>0</v>
      </c>
      <c r="W120" s="542">
        <f>SUMIFS('Faturamento NNE'!$K$2:$K$707,'Faturamento NNE'!$E$2:$E$707,'Infos Relatório'!$B$84,'Faturamento NNE'!$F$2:$F$707,'Infos Relatório'!$B120,'Faturamento NNE'!$AA$2:$AA$707,'Infos Relatório'!U$1)</f>
        <v>0</v>
      </c>
      <c r="X120" s="546">
        <f>SUMIFS('Faturamento NNE'!$P$2:$P$707,'Faturamento NNE'!$E$2:$E$707,'Infos Relatório'!$B$84,'Faturamento NNE'!$F$2:$F$707,'Infos Relatório'!$B120,'Faturamento NNE'!$AA$2:$AA$707,'Infos Relatório'!U$1,'Faturamento NNE'!$U$2:$U$707,"Sim")+SUMIFS('Faturamento NNE'!$Q$2:$Q$707,'Faturamento NNE'!$E$2:$E$707,'Infos Relatório'!$B$84,'Faturamento NNE'!$F$2:$F$707,'Infos Relatório'!$B120,'Faturamento NNE'!$AA$2:$AA$707,'Infos Relatório'!U$1,'Faturamento NNE'!$U$2:$U$707,"Sim")</f>
        <v>0</v>
      </c>
      <c r="Y120" s="227" t="e">
        <f t="shared" si="27"/>
        <v>#DIV/0!</v>
      </c>
      <c r="Z120" s="545">
        <f>SUMIFS('Faturamento NNE'!$I$2:$I$707,'Faturamento NNE'!$E$2:$E$707,'Infos Relatório'!$B$84,'Faturamento NNE'!$F$2:$F$707,'Infos Relatório'!$B120,'Faturamento NNE'!$AA$2:$AA$707,'Infos Relatório'!U$1)</f>
        <v>0</v>
      </c>
      <c r="AA120" s="541">
        <f>COUNTIFS('Faturamento NNE'!$E$2:$E$707,'Infos Relatório'!$B$84,'Faturamento NNE'!$F$2:$F$707,'Infos Relatório'!$B120,'Faturamento NNE'!$AA$2:$AA$707,'Infos Relatório'!AA$1)</f>
        <v>0</v>
      </c>
      <c r="AB120" s="542">
        <f>SUMIFS('Faturamento NNE'!$H$2:$H$707,'Faturamento NNE'!$E$2:$E$707,'Infos Relatório'!$B$84,'Faturamento NNE'!$F$2:$F$707,'Infos Relatório'!$B120,'Faturamento NNE'!$AA$2:$AA$707,'Infos Relatório'!AA$1)</f>
        <v>0</v>
      </c>
      <c r="AC120" s="542">
        <f>SUMIFS('Faturamento NNE'!$K$2:$K$707,'Faturamento NNE'!$E$2:$E$707,'Infos Relatório'!$B$84,'Faturamento NNE'!$F$2:$F$707,'Infos Relatório'!$B120,'Faturamento NNE'!$AA$2:$AA$707,'Infos Relatório'!AA$1)</f>
        <v>0</v>
      </c>
      <c r="AD120" s="546">
        <f>SUMIFS('Faturamento NNE'!$P$2:$P$707,'Faturamento NNE'!$E$2:$E$707,'Infos Relatório'!$B$84,'Faturamento NNE'!$F$2:$F$707,'Infos Relatório'!$B120,'Faturamento NNE'!$AA$2:$AA$707,'Infos Relatório'!AA$1,'Faturamento NNE'!$U$2:$U$707,"Sim")+SUMIFS('Faturamento NNE'!$Q$2:$Q$707,'Faturamento NNE'!$E$2:$E$707,'Infos Relatório'!$B$84,'Faturamento NNE'!$F$2:$F$707,'Infos Relatório'!$B120,'Faturamento NNE'!$AA$2:$AA$707,'Infos Relatório'!AA$1,'Faturamento NNE'!$U$2:$U$707,"Sim")</f>
        <v>0</v>
      </c>
      <c r="AE120" s="227" t="e">
        <f t="shared" si="28"/>
        <v>#DIV/0!</v>
      </c>
      <c r="AF120" s="545">
        <f>SUMIFS('Faturamento NNE'!$I$2:$I$707,'Faturamento NNE'!$E$2:$E$707,'Infos Relatório'!$B$84,'Faturamento NNE'!$F$2:$F$707,'Infos Relatório'!$B120,'Faturamento NNE'!$AA$2:$AA$707,'Infos Relatório'!AA$1)</f>
        <v>0</v>
      </c>
      <c r="AG120" s="541">
        <f>COUNTIFS('Faturamento NNE'!$E$2:$E$707,'Infos Relatório'!$B$84,'Faturamento NNE'!$F$2:$F$707,'Infos Relatório'!$B120,'Faturamento NNE'!$AA$2:$AA$707,'Infos Relatório'!AG$1)</f>
        <v>0</v>
      </c>
      <c r="AH120" s="542">
        <f>SUMIFS('Faturamento NNE'!$H$2:$H$707,'Faturamento NNE'!$E$2:$E$707,'Infos Relatório'!$B$84,'Faturamento NNE'!$F$2:$F$707,'Infos Relatório'!$B120,'Faturamento NNE'!$AA$2:$AA$707,'Infos Relatório'!AG$1)</f>
        <v>0</v>
      </c>
      <c r="AI120" s="542">
        <f>SUMIFS('Faturamento NNE'!$K$2:$K$707,'Faturamento NNE'!$E$2:$E$707,'Infos Relatório'!$B$84,'Faturamento NNE'!$F$2:$F$707,'Infos Relatório'!$B120,'Faturamento NNE'!$AA$2:$AA$707,'Infos Relatório'!AG$1)</f>
        <v>0</v>
      </c>
      <c r="AJ120" s="546">
        <f>SUMIFS('Faturamento NNE'!$P$2:$P$707,'Faturamento NNE'!$E$2:$E$707,'Infos Relatório'!$B$84,'Faturamento NNE'!$F$2:$F$707,'Infos Relatório'!$B120,'Faturamento NNE'!$AA$2:$AA$707,'Infos Relatório'!AG$1,'Faturamento NNE'!$U$2:$U$707,"Sim")+SUMIFS('Faturamento NNE'!$Q$2:$Q$707,'Faturamento NNE'!$E$2:$E$707,'Infos Relatório'!$B$84,'Faturamento NNE'!$F$2:$F$707,'Infos Relatório'!$B120,'Faturamento NNE'!$AA$2:$AA$707,'Infos Relatório'!AG$1,'Faturamento NNE'!$U$2:$U$707,"Sim")</f>
        <v>0</v>
      </c>
      <c r="AK120" s="227" t="e">
        <f t="shared" si="29"/>
        <v>#DIV/0!</v>
      </c>
      <c r="AL120" s="545">
        <f>SUMIFS('Faturamento NNE'!$I$2:$I$707,'Faturamento NNE'!$E$2:$E$707,'Infos Relatório'!$B$84,'Faturamento NNE'!$F$2:$F$707,'Infos Relatório'!$B120,'Faturamento NNE'!$AA$2:$AA$707,'Infos Relatório'!AG$1)</f>
        <v>0</v>
      </c>
      <c r="AM120" s="541">
        <f>COUNTIFS('Faturamento NNE'!$E$2:$E$707,'Infos Relatório'!$B$84,'Faturamento NNE'!$F$2:$F$707,'Infos Relatório'!$B120,'Faturamento NNE'!$AA$2:$AA$707,'Infos Relatório'!AM$1)</f>
        <v>0</v>
      </c>
      <c r="AN120" s="542">
        <f>SUMIFS('Faturamento NNE'!$H$2:$H$707,'Faturamento NNE'!$E$2:$E$707,'Infos Relatório'!$B$84,'Faturamento NNE'!$F$2:$F$707,'Infos Relatório'!$B120,'Faturamento NNE'!$AA$2:$AA$707,'Infos Relatório'!AM$1)</f>
        <v>0</v>
      </c>
      <c r="AO120" s="542">
        <f>SUMIFS('Faturamento NNE'!$K$2:$K$707,'Faturamento NNE'!$E$2:$E$707,'Infos Relatório'!$B$84,'Faturamento NNE'!$F$2:$F$707,'Infos Relatório'!$B120,'Faturamento NNE'!$AA$2:$AA$707,'Infos Relatório'!AM$1)</f>
        <v>0</v>
      </c>
      <c r="AP120" s="546">
        <f>SUMIFS('Faturamento NNE'!$P$2:$P$707,'Faturamento NNE'!$E$2:$E$707,'Infos Relatório'!$B$84,'Faturamento NNE'!$F$2:$F$707,'Infos Relatório'!$B120,'Faturamento NNE'!$AA$2:$AA$707,'Infos Relatório'!AM$1,'Faturamento NNE'!$U$2:$U$707,"Sim")+SUMIFS('Faturamento NNE'!$Q$2:$Q$707,'Faturamento NNE'!$E$2:$E$707,'Infos Relatório'!$B$84,'Faturamento NNE'!$F$2:$F$707,'Infos Relatório'!$B120,'Faturamento NNE'!$AA$2:$AA$707,'Infos Relatório'!AM$1,'Faturamento NNE'!$U$2:$U$707,"Sim")</f>
        <v>0</v>
      </c>
      <c r="AQ120" s="227" t="e">
        <f t="shared" si="30"/>
        <v>#DIV/0!</v>
      </c>
      <c r="AR120" s="545">
        <f>SUMIFS('Faturamento NNE'!$I$2:$I$707,'Faturamento NNE'!$E$2:$E$707,'Infos Relatório'!$B$84,'Faturamento NNE'!$F$2:$F$707,'Infos Relatório'!$B120,'Faturamento NNE'!$AA$2:$AA$707,'Infos Relatório'!AM$1)</f>
        <v>0</v>
      </c>
      <c r="AS120" s="541">
        <f>COUNTIFS('Faturamento NNE'!$E$2:$E$707,'Infos Relatório'!$B$84,'Faturamento NNE'!$F$2:$F$707,'Infos Relatório'!$B120,'Faturamento NNE'!$AA$2:$AA$707,'Infos Relatório'!AS$1)</f>
        <v>0</v>
      </c>
      <c r="AT120" s="542">
        <f>SUMIFS('Faturamento NNE'!$H$2:$H$707,'Faturamento NNE'!$E$2:$E$707,'Infos Relatório'!$B$84,'Faturamento NNE'!$F$2:$F$707,'Infos Relatório'!$B120,'Faturamento NNE'!$AA$2:$AA$707,'Infos Relatório'!AS$1)</f>
        <v>0</v>
      </c>
      <c r="AU120" s="542">
        <f>SUMIFS('Faturamento NNE'!$K$2:$K$707,'Faturamento NNE'!$E$2:$E$707,'Infos Relatório'!$B$84,'Faturamento NNE'!$F$2:$F$707,'Infos Relatório'!$B120,'Faturamento NNE'!$AA$2:$AA$707,'Infos Relatório'!AS$1)</f>
        <v>0</v>
      </c>
      <c r="AV120" s="546">
        <f>SUMIFS('Faturamento NNE'!$P$2:$P$707,'Faturamento NNE'!$E$2:$E$707,'Infos Relatório'!$B$84,'Faturamento NNE'!$F$2:$F$707,'Infos Relatório'!$B120,'Faturamento NNE'!$AA$2:$AA$707,'Infos Relatório'!AS$1,'Faturamento NNE'!$U$2:$U$707,"Sim")+SUMIFS('Faturamento NNE'!$Q$2:$Q$707,'Faturamento NNE'!$E$2:$E$707,'Infos Relatório'!$B$84,'Faturamento NNE'!$F$2:$F$707,'Infos Relatório'!$B120,'Faturamento NNE'!$AA$2:$AA$707,'Infos Relatório'!AS$1,'Faturamento NNE'!$U$2:$U$707,"Sim")</f>
        <v>0</v>
      </c>
      <c r="AW120" s="227" t="e">
        <f t="shared" si="31"/>
        <v>#DIV/0!</v>
      </c>
      <c r="AX120" s="545">
        <f>SUMIFS('Faturamento NNE'!$I$2:$I$707,'Faturamento NNE'!$E$2:$E$707,'Infos Relatório'!$B$84,'Faturamento NNE'!$F$2:$F$707,'Infos Relatório'!$B120,'Faturamento NNE'!$AA$2:$AA$707,'Infos Relatório'!AS$1)</f>
        <v>0</v>
      </c>
      <c r="AY120" s="541">
        <f>COUNTIFS('Faturamento NNE'!$E$2:$E$707,'Infos Relatório'!$B$84,'Faturamento NNE'!$F$2:$F$707,'Infos Relatório'!$B120,'Faturamento NNE'!$AA$2:$AA$707,'Infos Relatório'!AY$1)</f>
        <v>0</v>
      </c>
      <c r="AZ120" s="542">
        <f>SUMIFS('Faturamento NNE'!$H$2:$H$707,'Faturamento NNE'!$E$2:$E$707,'Infos Relatório'!$B$84,'Faturamento NNE'!$F$2:$F$707,'Infos Relatório'!$B120,'Faturamento NNE'!$AA$2:$AA$707,'Infos Relatório'!AY$1)</f>
        <v>0</v>
      </c>
      <c r="BA120" s="542">
        <f>SUMIFS('Faturamento NNE'!$K$2:$K$707,'Faturamento NNE'!$E$2:$E$707,'Infos Relatório'!$B$84,'Faturamento NNE'!$F$2:$F$707,'Infos Relatório'!$B120,'Faturamento NNE'!$AA$2:$AA$707,'Infos Relatório'!AY$1)</f>
        <v>0</v>
      </c>
      <c r="BB120" s="546">
        <f>SUMIFS('Faturamento NNE'!$P$2:$P$707,'Faturamento NNE'!$E$2:$E$707,'Infos Relatório'!$B$84,'Faturamento NNE'!$F$2:$F$707,'Infos Relatório'!$B120,'Faturamento NNE'!$AA$2:$AA$707,'Infos Relatório'!AY$1,'Faturamento NNE'!$U$2:$U$707,"Sim")+SUMIFS('Faturamento NNE'!$Q$2:$Q$707,'Faturamento NNE'!$E$2:$E$707,'Infos Relatório'!$B$84,'Faturamento NNE'!$F$2:$F$707,'Infos Relatório'!$B120,'Faturamento NNE'!$AA$2:$AA$707,'Infos Relatório'!AY$1,'Faturamento NNE'!$U$2:$U$707,"Sim")</f>
        <v>0</v>
      </c>
      <c r="BC120" s="227" t="e">
        <f t="shared" si="32"/>
        <v>#DIV/0!</v>
      </c>
      <c r="BD120" s="545">
        <f>SUMIFS('Faturamento NNE'!$I$2:$I$707,'Faturamento NNE'!$E$2:$E$707,'Infos Relatório'!$B$84,'Faturamento NNE'!$F$2:$F$707,'Infos Relatório'!$B120,'Faturamento NNE'!$AA$2:$AA$707,'Infos Relatório'!AY$1)</f>
        <v>0</v>
      </c>
      <c r="BE120" s="541">
        <f>COUNTIFS('Faturamento NNE'!$E$2:$E$707,'Infos Relatório'!$B$84,'Faturamento NNE'!$F$2:$F$707,'Infos Relatório'!$B120,'Faturamento NNE'!$AA$2:$AA$707,'Infos Relatório'!BE$1)</f>
        <v>0</v>
      </c>
      <c r="BF120" s="542">
        <f>SUMIFS('Faturamento NNE'!$H$2:$H$707,'Faturamento NNE'!$E$2:$E$707,'Infos Relatório'!$B$84,'Faturamento NNE'!$F$2:$F$707,'Infos Relatório'!$B120,'Faturamento NNE'!$AA$2:$AA$707,'Infos Relatório'!BE$1)</f>
        <v>0</v>
      </c>
      <c r="BG120" s="542">
        <f>SUMIFS('Faturamento NNE'!$K$2:$K$707,'Faturamento NNE'!$E$2:$E$707,'Infos Relatório'!$B$84,'Faturamento NNE'!$F$2:$F$707,'Infos Relatório'!$B120,'Faturamento NNE'!$AA$2:$AA$707,'Infos Relatório'!BE$1)</f>
        <v>0</v>
      </c>
      <c r="BH120" s="546">
        <f>SUMIFS('Faturamento NNE'!$P$2:$P$707,'Faturamento NNE'!$E$2:$E$707,'Infos Relatório'!$B$84,'Faturamento NNE'!$F$2:$F$707,'Infos Relatório'!$B120,'Faturamento NNE'!$AA$2:$AA$707,'Infos Relatório'!BE$1,'Faturamento NNE'!$U$2:$U$707,"Sim")+SUMIFS('Faturamento NNE'!$Q$2:$Q$707,'Faturamento NNE'!$E$2:$E$707,'Infos Relatório'!$B$84,'Faturamento NNE'!$F$2:$F$707,'Infos Relatório'!$B120,'Faturamento NNE'!$AA$2:$AA$707,'Infos Relatório'!BE$1,'Faturamento NNE'!$U$2:$U$707,"Sim")</f>
        <v>0</v>
      </c>
      <c r="BI120" s="227" t="e">
        <f t="shared" si="33"/>
        <v>#DIV/0!</v>
      </c>
      <c r="BJ120" s="545">
        <f>SUMIFS('Faturamento NNE'!$I$2:$I$707,'Faturamento NNE'!$E$2:$E$707,'Infos Relatório'!$B$84,'Faturamento NNE'!$F$2:$F$707,'Infos Relatório'!$B120,'Faturamento NNE'!$AA$2:$AA$707,'Infos Relatório'!BE$1)</f>
        <v>0</v>
      </c>
      <c r="BK120" s="541">
        <f>COUNTIFS('Faturamento NNE'!$E$2:$E$707,'Infos Relatório'!$B$84,'Faturamento NNE'!$F$2:$F$707,'Infos Relatório'!$B120,'Faturamento NNE'!$AA$2:$AA$707,'Infos Relatório'!BK$1)</f>
        <v>0</v>
      </c>
      <c r="BL120" s="542">
        <f>SUMIFS('Faturamento NNE'!$H$2:$H$707,'Faturamento NNE'!$E$2:$E$707,'Infos Relatório'!$B$84,'Faturamento NNE'!$F$2:$F$707,'Infos Relatório'!$B120,'Faturamento NNE'!$AA$2:$AA$707,'Infos Relatório'!BK$1)</f>
        <v>0</v>
      </c>
      <c r="BM120" s="542">
        <f>SUMIFS('Faturamento NNE'!$K$2:$K$707,'Faturamento NNE'!$E$2:$E$707,'Infos Relatório'!$B$84,'Faturamento NNE'!$F$2:$F$707,'Infos Relatório'!$B120,'Faturamento NNE'!$AA$2:$AA$707,'Infos Relatório'!BK$1)</f>
        <v>0</v>
      </c>
      <c r="BN120" s="546">
        <f>SUMIFS('Faturamento NNE'!$P$2:$P$707,'Faturamento NNE'!$E$2:$E$707,'Infos Relatório'!$B$84,'Faturamento NNE'!$F$2:$F$707,'Infos Relatório'!$B120,'Faturamento NNE'!$AA$2:$AA$707,'Infos Relatório'!BK$1,'Faturamento NNE'!$U$2:$U$707,"Sim")+SUMIFS('Faturamento NNE'!$Q$2:$Q$707,'Faturamento NNE'!$E$2:$E$707,'Infos Relatório'!$B$84,'Faturamento NNE'!$F$2:$F$707,'Infos Relatório'!$B120,'Faturamento NNE'!$AA$2:$AA$707,'Infos Relatório'!BK$1,'Faturamento NNE'!$U$2:$U$707,"Sim")</f>
        <v>0</v>
      </c>
      <c r="BO120" s="227" t="e">
        <f t="shared" si="34"/>
        <v>#DIV/0!</v>
      </c>
      <c r="BP120" s="545">
        <f>SUMIFS('Faturamento NNE'!$I$2:$I$707,'Faturamento NNE'!$E$2:$E$707,'Infos Relatório'!$B$84,'Faturamento NNE'!$F$2:$F$707,'Infos Relatório'!$B120,'Faturamento NNE'!$AA$2:$AA$707,'Infos Relatório'!BK$1)</f>
        <v>0</v>
      </c>
      <c r="BQ120" s="541">
        <f>COUNTIFS('Faturamento NNE'!$E$2:$E$707,'Infos Relatório'!$B$84,'Faturamento NNE'!$F$2:$F$707,'Infos Relatório'!$B120,'Faturamento NNE'!$AA$2:$AA$707,'Infos Relatório'!BQ$1)</f>
        <v>0</v>
      </c>
      <c r="BR120" s="542">
        <f>SUMIFS('Faturamento NNE'!$H$2:$H$707,'Faturamento NNE'!$E$2:$E$707,'Infos Relatório'!$B$84,'Faturamento NNE'!$F$2:$F$707,'Infos Relatório'!$B120,'Faturamento NNE'!$AA$2:$AA$707,'Infos Relatório'!BQ$1)</f>
        <v>0</v>
      </c>
      <c r="BS120" s="542">
        <f>SUMIFS('Faturamento NNE'!$K$2:$K$707,'Faturamento NNE'!$E$2:$E$707,'Infos Relatório'!$B$84,'Faturamento NNE'!$F$2:$F$707,'Infos Relatório'!$B120,'Faturamento NNE'!$AA$2:$AA$707,'Infos Relatório'!BQ$1)</f>
        <v>0</v>
      </c>
      <c r="BT120" s="546">
        <f>SUMIFS('Faturamento NNE'!$P$2:$P$707,'Faturamento NNE'!$E$2:$E$707,'Infos Relatório'!$B$84,'Faturamento NNE'!$F$2:$F$707,'Infos Relatório'!$B120,'Faturamento NNE'!$AA$2:$AA$707,'Infos Relatório'!BQ$1,'Faturamento NNE'!$U$2:$U$707,"Sim")+SUMIFS('Faturamento NNE'!$Q$2:$Q$707,'Faturamento NNE'!$E$2:$E$707,'Infos Relatório'!$B$84,'Faturamento NNE'!$F$2:$F$707,'Infos Relatório'!$B120,'Faturamento NNE'!$AA$2:$AA$707,'Infos Relatório'!BQ$1,'Faturamento NNE'!$U$2:$U$707,"Sim")</f>
        <v>0</v>
      </c>
      <c r="BU120" s="227" t="e">
        <f t="shared" si="35"/>
        <v>#DIV/0!</v>
      </c>
      <c r="BV120" s="545">
        <f>SUMIFS('Faturamento NNE'!$I$2:$I$707,'Faturamento NNE'!$E$2:$E$707,'Infos Relatório'!$B$84,'Faturamento NNE'!$F$2:$F$707,'Infos Relatório'!$B120,'Faturamento NNE'!$AA$2:$AA$707,'Infos Relatório'!BQ$1)</f>
        <v>0</v>
      </c>
    </row>
    <row r="121" spans="2:74">
      <c r="B121" s="217" t="s">
        <v>166</v>
      </c>
      <c r="C121" s="541">
        <f>COUNTIFS('Faturamento NNE'!$E$2:$E$707,'Infos Relatório'!$B$84,'Faturamento NNE'!$F$2:$F$707,'Infos Relatório'!$B121,'Faturamento NNE'!$AA$2:$AA$707,'Infos Relatório'!C$1)</f>
        <v>0</v>
      </c>
      <c r="D121" s="542">
        <f>SUMIFS('Faturamento NNE'!$H$2:$H$707,'Faturamento NNE'!$E$2:$E$707,'Infos Relatório'!$B$84,'Faturamento NNE'!$F$2:$F$707,'Infos Relatório'!$B121,'Faturamento NNE'!$AA$2:$AA$707,'Infos Relatório'!C$1)</f>
        <v>0</v>
      </c>
      <c r="E121" s="543">
        <f>SUMIFS('Faturamento NNE'!$K$2:$K$707,'Faturamento NNE'!$E$2:$E$707,'Infos Relatório'!$B$84,'Faturamento NNE'!$F$2:$F$707,'Infos Relatório'!$B121,'Faturamento NNE'!$AA$2:$AA$707,'Infos Relatório'!C$1)</f>
        <v>0</v>
      </c>
      <c r="F121" s="544">
        <f>SUMIFS('Faturamento NNE'!$P$2:$P$707,'Faturamento NNE'!$E$2:$E$707,'Infos Relatório'!$B$84,'Faturamento NNE'!$F$2:$F$707,'Infos Relatório'!$B121,'Faturamento NNE'!$AA$2:$AA$707,'Infos Relatório'!C$1,'Faturamento NNE'!$U$2:$U$707,"Sim")+SUMIFS('Faturamento NNE'!$Q$2:$Q$707,'Faturamento NNE'!$E$2:$E$707,'Infos Relatório'!$B$84,'Faturamento NNE'!$F$2:$F$707,'Infos Relatório'!$B121,'Faturamento NNE'!$AA$2:$AA$707,'Infos Relatório'!C$1,'Faturamento NNE'!$U$2:$U$707,"Sim")</f>
        <v>0</v>
      </c>
      <c r="G121" s="283" t="e">
        <f t="shared" si="24"/>
        <v>#DIV/0!</v>
      </c>
      <c r="H121" s="545">
        <f>SUMIFS('Faturamento NNE'!$I$2:$I$707,'Faturamento NNE'!$E$2:$E$707,'Infos Relatório'!$B$84,'Faturamento NNE'!$F$2:$F$707,'Infos Relatório'!$B121,'Faturamento NNE'!$AA$2:$AA$707,'Infos Relatório'!C$1)</f>
        <v>0</v>
      </c>
      <c r="I121" s="541">
        <f>COUNTIFS('Faturamento NNE'!$E$2:$E$707,'Infos Relatório'!$B$84,'Faturamento NNE'!$F$2:$F$707,'Infos Relatório'!$B121,'Faturamento NNE'!$AA$2:$AA$707,'Infos Relatório'!I$1)</f>
        <v>0</v>
      </c>
      <c r="J121" s="542">
        <f>SUMIFS('Faturamento NNE'!$H$2:$H$707,'Faturamento NNE'!$E$2:$E$707,'Infos Relatório'!$B$84,'Faturamento NNE'!$F$2:$F$707,'Infos Relatório'!$B121,'Faturamento NNE'!$AA$2:$AA$707,'Infos Relatório'!I$1)</f>
        <v>0</v>
      </c>
      <c r="K121" s="543">
        <f>SUMIFS('Faturamento NNE'!$K$2:$K$707,'Faturamento NNE'!$E$2:$E$707,'Infos Relatório'!$B$84,'Faturamento NNE'!$F$2:$F$707,'Infos Relatório'!$B121,'Faturamento NNE'!$AA$2:$AA$707,'Infos Relatório'!I$1)</f>
        <v>0</v>
      </c>
      <c r="L121" s="544">
        <f>SUMIFS('Faturamento NNE'!$P$2:$P$707,'Faturamento NNE'!$E$2:$E$707,'Infos Relatório'!$B$84,'Faturamento NNE'!$F$2:$F$707,'Infos Relatório'!$B121,'Faturamento NNE'!$AA$2:$AA$707,'Infos Relatório'!I$1,'Faturamento NNE'!$U$2:$U$707,"Sim")+SUMIFS('Faturamento NNE'!$Q$2:$Q$707,'Faturamento NNE'!$E$2:$E$707,'Infos Relatório'!$B$84,'Faturamento NNE'!$F$2:$F$707,'Infos Relatório'!$B121,'Faturamento NNE'!$AA$2:$AA$707,'Infos Relatório'!I$1,'Faturamento NNE'!$U$2:$U$707,"Sim")</f>
        <v>0</v>
      </c>
      <c r="M121" s="283" t="e">
        <f t="shared" si="25"/>
        <v>#DIV/0!</v>
      </c>
      <c r="N121" s="545">
        <f>SUMIFS('Faturamento NNE'!$I$2:$I$707,'Faturamento NNE'!$E$2:$E$707,'Infos Relatório'!$B$84,'Faturamento NNE'!$F$2:$F$707,'Infos Relatório'!$B121,'Faturamento NNE'!$AA$2:$AA$707,'Infos Relatório'!I$1)</f>
        <v>0</v>
      </c>
      <c r="O121" s="541">
        <f>COUNTIFS('Faturamento NNE'!$E$2:$E$707,'Infos Relatório'!$B$84,'Faturamento NNE'!$F$2:$F$707,'Infos Relatório'!$B121,'Faturamento NNE'!$AA$2:$AA$707,'Infos Relatório'!O$1)</f>
        <v>0</v>
      </c>
      <c r="P121" s="542">
        <f>SUMIFS('Faturamento NNE'!$H$2:$H$707,'Faturamento NNE'!$E$2:$E$707,'Infos Relatório'!$B$84,'Faturamento NNE'!$F$2:$F$707,'Infos Relatório'!$B121,'Faturamento NNE'!$AA$2:$AA$707,'Infos Relatório'!O$1)</f>
        <v>0</v>
      </c>
      <c r="Q121" s="542">
        <f>SUMIFS('Faturamento NNE'!$K$2:$K$707,'Faturamento NNE'!$E$2:$E$707,'Infos Relatório'!$B$84,'Faturamento NNE'!$F$2:$F$707,'Infos Relatório'!$B121,'Faturamento NNE'!$AA$2:$AA$707,'Infos Relatório'!O$1)</f>
        <v>0</v>
      </c>
      <c r="R121" s="546">
        <f>SUMIFS('Faturamento NNE'!$P$2:$P$707,'Faturamento NNE'!$E$2:$E$707,'Infos Relatório'!$B$84,'Faturamento NNE'!$F$2:$F$707,'Infos Relatório'!$B121,'Faturamento NNE'!$AA$2:$AA$707,'Infos Relatório'!O$1,'Faturamento NNE'!$U$2:$U$707,"Sim")+SUMIFS('Faturamento NNE'!$Q$2:$Q$707,'Faturamento NNE'!$E$2:$E$707,'Infos Relatório'!$B$84,'Faturamento NNE'!$F$2:$F$707,'Infos Relatório'!$B121,'Faturamento NNE'!$AA$2:$AA$707,'Infos Relatório'!O$1,'Faturamento NNE'!$U$2:$U$707,"Sim")</f>
        <v>0</v>
      </c>
      <c r="S121" s="227" t="e">
        <f t="shared" si="26"/>
        <v>#DIV/0!</v>
      </c>
      <c r="T121" s="545">
        <f>SUMIFS('Faturamento NNE'!$I$2:$I$707,'Faturamento NNE'!$E$2:$E$707,'Infos Relatório'!$B$84,'Faturamento NNE'!$F$2:$F$707,'Infos Relatório'!$B121,'Faturamento NNE'!$AA$2:$AA$707,'Infos Relatório'!O$1)</f>
        <v>0</v>
      </c>
      <c r="U121" s="541">
        <f>COUNTIFS('Faturamento NNE'!$E$2:$E$707,'Infos Relatório'!$B$84,'Faturamento NNE'!$F$2:$F$707,'Infos Relatório'!$B121,'Faturamento NNE'!$AA$2:$AA$707,'Infos Relatório'!U$1)</f>
        <v>0</v>
      </c>
      <c r="V121" s="542">
        <f>SUMIFS('Faturamento NNE'!$H$2:$H$707,'Faturamento NNE'!$E$2:$E$707,'Infos Relatório'!$B$84,'Faturamento NNE'!$F$2:$F$707,'Infos Relatório'!$B121,'Faturamento NNE'!$AA$2:$AA$707,'Infos Relatório'!U$1)</f>
        <v>0</v>
      </c>
      <c r="W121" s="542">
        <f>SUMIFS('Faturamento NNE'!$K$2:$K$707,'Faturamento NNE'!$E$2:$E$707,'Infos Relatório'!$B$84,'Faturamento NNE'!$F$2:$F$707,'Infos Relatório'!$B121,'Faturamento NNE'!$AA$2:$AA$707,'Infos Relatório'!U$1)</f>
        <v>0</v>
      </c>
      <c r="X121" s="546">
        <f>SUMIFS('Faturamento NNE'!$P$2:$P$707,'Faturamento NNE'!$E$2:$E$707,'Infos Relatório'!$B$84,'Faturamento NNE'!$F$2:$F$707,'Infos Relatório'!$B121,'Faturamento NNE'!$AA$2:$AA$707,'Infos Relatório'!U$1,'Faturamento NNE'!$U$2:$U$707,"Sim")+SUMIFS('Faturamento NNE'!$Q$2:$Q$707,'Faturamento NNE'!$E$2:$E$707,'Infos Relatório'!$B$84,'Faturamento NNE'!$F$2:$F$707,'Infos Relatório'!$B121,'Faturamento NNE'!$AA$2:$AA$707,'Infos Relatório'!U$1,'Faturamento NNE'!$U$2:$U$707,"Sim")</f>
        <v>0</v>
      </c>
      <c r="Y121" s="227" t="e">
        <f t="shared" si="27"/>
        <v>#DIV/0!</v>
      </c>
      <c r="Z121" s="545">
        <f>SUMIFS('Faturamento NNE'!$I$2:$I$707,'Faturamento NNE'!$E$2:$E$707,'Infos Relatório'!$B$84,'Faturamento NNE'!$F$2:$F$707,'Infos Relatório'!$B121,'Faturamento NNE'!$AA$2:$AA$707,'Infos Relatório'!U$1)</f>
        <v>0</v>
      </c>
      <c r="AA121" s="541">
        <f>COUNTIFS('Faturamento NNE'!$E$2:$E$707,'Infos Relatório'!$B$84,'Faturamento NNE'!$F$2:$F$707,'Infos Relatório'!$B121,'Faturamento NNE'!$AA$2:$AA$707,'Infos Relatório'!AA$1)</f>
        <v>0</v>
      </c>
      <c r="AB121" s="542">
        <f>SUMIFS('Faturamento NNE'!$H$2:$H$707,'Faturamento NNE'!$E$2:$E$707,'Infos Relatório'!$B$84,'Faturamento NNE'!$F$2:$F$707,'Infos Relatório'!$B121,'Faturamento NNE'!$AA$2:$AA$707,'Infos Relatório'!AA$1)</f>
        <v>0</v>
      </c>
      <c r="AC121" s="542">
        <f>SUMIFS('Faturamento NNE'!$K$2:$K$707,'Faturamento NNE'!$E$2:$E$707,'Infos Relatório'!$B$84,'Faturamento NNE'!$F$2:$F$707,'Infos Relatório'!$B121,'Faturamento NNE'!$AA$2:$AA$707,'Infos Relatório'!AA$1)</f>
        <v>0</v>
      </c>
      <c r="AD121" s="546">
        <f>SUMIFS('Faturamento NNE'!$P$2:$P$707,'Faturamento NNE'!$E$2:$E$707,'Infos Relatório'!$B$84,'Faturamento NNE'!$F$2:$F$707,'Infos Relatório'!$B121,'Faturamento NNE'!$AA$2:$AA$707,'Infos Relatório'!AA$1,'Faturamento NNE'!$U$2:$U$707,"Sim")+SUMIFS('Faturamento NNE'!$Q$2:$Q$707,'Faturamento NNE'!$E$2:$E$707,'Infos Relatório'!$B$84,'Faturamento NNE'!$F$2:$F$707,'Infos Relatório'!$B121,'Faturamento NNE'!$AA$2:$AA$707,'Infos Relatório'!AA$1,'Faturamento NNE'!$U$2:$U$707,"Sim")</f>
        <v>0</v>
      </c>
      <c r="AE121" s="227" t="e">
        <f t="shared" si="28"/>
        <v>#DIV/0!</v>
      </c>
      <c r="AF121" s="545">
        <f>SUMIFS('Faturamento NNE'!$I$2:$I$707,'Faturamento NNE'!$E$2:$E$707,'Infos Relatório'!$B$84,'Faturamento NNE'!$F$2:$F$707,'Infos Relatório'!$B121,'Faturamento NNE'!$AA$2:$AA$707,'Infos Relatório'!AA$1)</f>
        <v>0</v>
      </c>
      <c r="AG121" s="541">
        <f>COUNTIFS('Faturamento NNE'!$E$2:$E$707,'Infos Relatório'!$B$84,'Faturamento NNE'!$F$2:$F$707,'Infos Relatório'!$B121,'Faturamento NNE'!$AA$2:$AA$707,'Infos Relatório'!AG$1)</f>
        <v>0</v>
      </c>
      <c r="AH121" s="542">
        <f>SUMIFS('Faturamento NNE'!$H$2:$H$707,'Faturamento NNE'!$E$2:$E$707,'Infos Relatório'!$B$84,'Faturamento NNE'!$F$2:$F$707,'Infos Relatório'!$B121,'Faturamento NNE'!$AA$2:$AA$707,'Infos Relatório'!AG$1)</f>
        <v>0</v>
      </c>
      <c r="AI121" s="542">
        <f>SUMIFS('Faturamento NNE'!$K$2:$K$707,'Faturamento NNE'!$E$2:$E$707,'Infos Relatório'!$B$84,'Faturamento NNE'!$F$2:$F$707,'Infos Relatório'!$B121,'Faturamento NNE'!$AA$2:$AA$707,'Infos Relatório'!AG$1)</f>
        <v>0</v>
      </c>
      <c r="AJ121" s="546">
        <f>SUMIFS('Faturamento NNE'!$P$2:$P$707,'Faturamento NNE'!$E$2:$E$707,'Infos Relatório'!$B$84,'Faturamento NNE'!$F$2:$F$707,'Infos Relatório'!$B121,'Faturamento NNE'!$AA$2:$AA$707,'Infos Relatório'!AG$1,'Faturamento NNE'!$U$2:$U$707,"Sim")+SUMIFS('Faturamento NNE'!$Q$2:$Q$707,'Faturamento NNE'!$E$2:$E$707,'Infos Relatório'!$B$84,'Faturamento NNE'!$F$2:$F$707,'Infos Relatório'!$B121,'Faturamento NNE'!$AA$2:$AA$707,'Infos Relatório'!AG$1,'Faturamento NNE'!$U$2:$U$707,"Sim")</f>
        <v>0</v>
      </c>
      <c r="AK121" s="227" t="e">
        <f t="shared" si="29"/>
        <v>#DIV/0!</v>
      </c>
      <c r="AL121" s="545">
        <f>SUMIFS('Faturamento NNE'!$I$2:$I$707,'Faturamento NNE'!$E$2:$E$707,'Infos Relatório'!$B$84,'Faturamento NNE'!$F$2:$F$707,'Infos Relatório'!$B121,'Faturamento NNE'!$AA$2:$AA$707,'Infos Relatório'!AG$1)</f>
        <v>0</v>
      </c>
      <c r="AM121" s="541">
        <f>COUNTIFS('Faturamento NNE'!$E$2:$E$707,'Infos Relatório'!$B$84,'Faturamento NNE'!$F$2:$F$707,'Infos Relatório'!$B121,'Faturamento NNE'!$AA$2:$AA$707,'Infos Relatório'!AM$1)</f>
        <v>0</v>
      </c>
      <c r="AN121" s="542">
        <f>SUMIFS('Faturamento NNE'!$H$2:$H$707,'Faturamento NNE'!$E$2:$E$707,'Infos Relatório'!$B$84,'Faturamento NNE'!$F$2:$F$707,'Infos Relatório'!$B121,'Faturamento NNE'!$AA$2:$AA$707,'Infos Relatório'!AM$1)</f>
        <v>0</v>
      </c>
      <c r="AO121" s="542">
        <f>SUMIFS('Faturamento NNE'!$K$2:$K$707,'Faturamento NNE'!$E$2:$E$707,'Infos Relatório'!$B$84,'Faturamento NNE'!$F$2:$F$707,'Infos Relatório'!$B121,'Faturamento NNE'!$AA$2:$AA$707,'Infos Relatório'!AM$1)</f>
        <v>0</v>
      </c>
      <c r="AP121" s="546">
        <f>SUMIFS('Faturamento NNE'!$P$2:$P$707,'Faturamento NNE'!$E$2:$E$707,'Infos Relatório'!$B$84,'Faturamento NNE'!$F$2:$F$707,'Infos Relatório'!$B121,'Faturamento NNE'!$AA$2:$AA$707,'Infos Relatório'!AM$1,'Faturamento NNE'!$U$2:$U$707,"Sim")+SUMIFS('Faturamento NNE'!$Q$2:$Q$707,'Faturamento NNE'!$E$2:$E$707,'Infos Relatório'!$B$84,'Faturamento NNE'!$F$2:$F$707,'Infos Relatório'!$B121,'Faturamento NNE'!$AA$2:$AA$707,'Infos Relatório'!AM$1,'Faturamento NNE'!$U$2:$U$707,"Sim")</f>
        <v>0</v>
      </c>
      <c r="AQ121" s="227" t="e">
        <f t="shared" si="30"/>
        <v>#DIV/0!</v>
      </c>
      <c r="AR121" s="545">
        <f>SUMIFS('Faturamento NNE'!$I$2:$I$707,'Faturamento NNE'!$E$2:$E$707,'Infos Relatório'!$B$84,'Faturamento NNE'!$F$2:$F$707,'Infos Relatório'!$B121,'Faturamento NNE'!$AA$2:$AA$707,'Infos Relatório'!AM$1)</f>
        <v>0</v>
      </c>
      <c r="AS121" s="541">
        <f>COUNTIFS('Faturamento NNE'!$E$2:$E$707,'Infos Relatório'!$B$84,'Faturamento NNE'!$F$2:$F$707,'Infos Relatório'!$B121,'Faturamento NNE'!$AA$2:$AA$707,'Infos Relatório'!AS$1)</f>
        <v>0</v>
      </c>
      <c r="AT121" s="542">
        <f>SUMIFS('Faturamento NNE'!$H$2:$H$707,'Faturamento NNE'!$E$2:$E$707,'Infos Relatório'!$B$84,'Faturamento NNE'!$F$2:$F$707,'Infos Relatório'!$B121,'Faturamento NNE'!$AA$2:$AA$707,'Infos Relatório'!AS$1)</f>
        <v>0</v>
      </c>
      <c r="AU121" s="542">
        <f>SUMIFS('Faturamento NNE'!$K$2:$K$707,'Faturamento NNE'!$E$2:$E$707,'Infos Relatório'!$B$84,'Faturamento NNE'!$F$2:$F$707,'Infos Relatório'!$B121,'Faturamento NNE'!$AA$2:$AA$707,'Infos Relatório'!AS$1)</f>
        <v>0</v>
      </c>
      <c r="AV121" s="546">
        <f>SUMIFS('Faturamento NNE'!$P$2:$P$707,'Faturamento NNE'!$E$2:$E$707,'Infos Relatório'!$B$84,'Faturamento NNE'!$F$2:$F$707,'Infos Relatório'!$B121,'Faturamento NNE'!$AA$2:$AA$707,'Infos Relatório'!AS$1,'Faturamento NNE'!$U$2:$U$707,"Sim")+SUMIFS('Faturamento NNE'!$Q$2:$Q$707,'Faturamento NNE'!$E$2:$E$707,'Infos Relatório'!$B$84,'Faturamento NNE'!$F$2:$F$707,'Infos Relatório'!$B121,'Faturamento NNE'!$AA$2:$AA$707,'Infos Relatório'!AS$1,'Faturamento NNE'!$U$2:$U$707,"Sim")</f>
        <v>0</v>
      </c>
      <c r="AW121" s="227" t="e">
        <f t="shared" si="31"/>
        <v>#DIV/0!</v>
      </c>
      <c r="AX121" s="545">
        <f>SUMIFS('Faturamento NNE'!$I$2:$I$707,'Faturamento NNE'!$E$2:$E$707,'Infos Relatório'!$B$84,'Faturamento NNE'!$F$2:$F$707,'Infos Relatório'!$B121,'Faturamento NNE'!$AA$2:$AA$707,'Infos Relatório'!AS$1)</f>
        <v>0</v>
      </c>
      <c r="AY121" s="541">
        <f>COUNTIFS('Faturamento NNE'!$E$2:$E$707,'Infos Relatório'!$B$84,'Faturamento NNE'!$F$2:$F$707,'Infos Relatório'!$B121,'Faturamento NNE'!$AA$2:$AA$707,'Infos Relatório'!AY$1)</f>
        <v>0</v>
      </c>
      <c r="AZ121" s="542">
        <f>SUMIFS('Faturamento NNE'!$H$2:$H$707,'Faturamento NNE'!$E$2:$E$707,'Infos Relatório'!$B$84,'Faturamento NNE'!$F$2:$F$707,'Infos Relatório'!$B121,'Faturamento NNE'!$AA$2:$AA$707,'Infos Relatório'!AY$1)</f>
        <v>0</v>
      </c>
      <c r="BA121" s="542">
        <f>SUMIFS('Faturamento NNE'!$K$2:$K$707,'Faturamento NNE'!$E$2:$E$707,'Infos Relatório'!$B$84,'Faturamento NNE'!$F$2:$F$707,'Infos Relatório'!$B121,'Faturamento NNE'!$AA$2:$AA$707,'Infos Relatório'!AY$1)</f>
        <v>0</v>
      </c>
      <c r="BB121" s="546">
        <f>SUMIFS('Faturamento NNE'!$P$2:$P$707,'Faturamento NNE'!$E$2:$E$707,'Infos Relatório'!$B$84,'Faturamento NNE'!$F$2:$F$707,'Infos Relatório'!$B121,'Faturamento NNE'!$AA$2:$AA$707,'Infos Relatório'!AY$1,'Faturamento NNE'!$U$2:$U$707,"Sim")+SUMIFS('Faturamento NNE'!$Q$2:$Q$707,'Faturamento NNE'!$E$2:$E$707,'Infos Relatório'!$B$84,'Faturamento NNE'!$F$2:$F$707,'Infos Relatório'!$B121,'Faturamento NNE'!$AA$2:$AA$707,'Infos Relatório'!AY$1,'Faturamento NNE'!$U$2:$U$707,"Sim")</f>
        <v>0</v>
      </c>
      <c r="BC121" s="227" t="e">
        <f t="shared" si="32"/>
        <v>#DIV/0!</v>
      </c>
      <c r="BD121" s="545">
        <f>SUMIFS('Faturamento NNE'!$I$2:$I$707,'Faturamento NNE'!$E$2:$E$707,'Infos Relatório'!$B$84,'Faturamento NNE'!$F$2:$F$707,'Infos Relatório'!$B121,'Faturamento NNE'!$AA$2:$AA$707,'Infos Relatório'!AY$1)</f>
        <v>0</v>
      </c>
      <c r="BE121" s="541">
        <f>COUNTIFS('Faturamento NNE'!$E$2:$E$707,'Infos Relatório'!$B$84,'Faturamento NNE'!$F$2:$F$707,'Infos Relatório'!$B121,'Faturamento NNE'!$AA$2:$AA$707,'Infos Relatório'!BE$1)</f>
        <v>0</v>
      </c>
      <c r="BF121" s="542">
        <f>SUMIFS('Faturamento NNE'!$H$2:$H$707,'Faturamento NNE'!$E$2:$E$707,'Infos Relatório'!$B$84,'Faturamento NNE'!$F$2:$F$707,'Infos Relatório'!$B121,'Faturamento NNE'!$AA$2:$AA$707,'Infos Relatório'!BE$1)</f>
        <v>0</v>
      </c>
      <c r="BG121" s="542">
        <f>SUMIFS('Faturamento NNE'!$K$2:$K$707,'Faturamento NNE'!$E$2:$E$707,'Infos Relatório'!$B$84,'Faturamento NNE'!$F$2:$F$707,'Infos Relatório'!$B121,'Faturamento NNE'!$AA$2:$AA$707,'Infos Relatório'!BE$1)</f>
        <v>0</v>
      </c>
      <c r="BH121" s="546">
        <f>SUMIFS('Faturamento NNE'!$P$2:$P$707,'Faturamento NNE'!$E$2:$E$707,'Infos Relatório'!$B$84,'Faturamento NNE'!$F$2:$F$707,'Infos Relatório'!$B121,'Faturamento NNE'!$AA$2:$AA$707,'Infos Relatório'!BE$1,'Faturamento NNE'!$U$2:$U$707,"Sim")+SUMIFS('Faturamento NNE'!$Q$2:$Q$707,'Faturamento NNE'!$E$2:$E$707,'Infos Relatório'!$B$84,'Faturamento NNE'!$F$2:$F$707,'Infos Relatório'!$B121,'Faturamento NNE'!$AA$2:$AA$707,'Infos Relatório'!BE$1,'Faturamento NNE'!$U$2:$U$707,"Sim")</f>
        <v>0</v>
      </c>
      <c r="BI121" s="227" t="e">
        <f t="shared" si="33"/>
        <v>#DIV/0!</v>
      </c>
      <c r="BJ121" s="545">
        <f>SUMIFS('Faturamento NNE'!$I$2:$I$707,'Faturamento NNE'!$E$2:$E$707,'Infos Relatório'!$B$84,'Faturamento NNE'!$F$2:$F$707,'Infos Relatório'!$B121,'Faturamento NNE'!$AA$2:$AA$707,'Infos Relatório'!BE$1)</f>
        <v>0</v>
      </c>
      <c r="BK121" s="541">
        <f>COUNTIFS('Faturamento NNE'!$E$2:$E$707,'Infos Relatório'!$B$84,'Faturamento NNE'!$F$2:$F$707,'Infos Relatório'!$B121,'Faturamento NNE'!$AA$2:$AA$707,'Infos Relatório'!BK$1)</f>
        <v>0</v>
      </c>
      <c r="BL121" s="542">
        <f>SUMIFS('Faturamento NNE'!$H$2:$H$707,'Faturamento NNE'!$E$2:$E$707,'Infos Relatório'!$B$84,'Faturamento NNE'!$F$2:$F$707,'Infos Relatório'!$B121,'Faturamento NNE'!$AA$2:$AA$707,'Infos Relatório'!BK$1)</f>
        <v>0</v>
      </c>
      <c r="BM121" s="542">
        <f>SUMIFS('Faturamento NNE'!$K$2:$K$707,'Faturamento NNE'!$E$2:$E$707,'Infos Relatório'!$B$84,'Faturamento NNE'!$F$2:$F$707,'Infos Relatório'!$B121,'Faturamento NNE'!$AA$2:$AA$707,'Infos Relatório'!BK$1)</f>
        <v>0</v>
      </c>
      <c r="BN121" s="546">
        <f>SUMIFS('Faturamento NNE'!$P$2:$P$707,'Faturamento NNE'!$E$2:$E$707,'Infos Relatório'!$B$84,'Faturamento NNE'!$F$2:$F$707,'Infos Relatório'!$B121,'Faturamento NNE'!$AA$2:$AA$707,'Infos Relatório'!BK$1,'Faturamento NNE'!$U$2:$U$707,"Sim")+SUMIFS('Faturamento NNE'!$Q$2:$Q$707,'Faturamento NNE'!$E$2:$E$707,'Infos Relatório'!$B$84,'Faturamento NNE'!$F$2:$F$707,'Infos Relatório'!$B121,'Faturamento NNE'!$AA$2:$AA$707,'Infos Relatório'!BK$1,'Faturamento NNE'!$U$2:$U$707,"Sim")</f>
        <v>0</v>
      </c>
      <c r="BO121" s="227" t="e">
        <f t="shared" si="34"/>
        <v>#DIV/0!</v>
      </c>
      <c r="BP121" s="545">
        <f>SUMIFS('Faturamento NNE'!$I$2:$I$707,'Faturamento NNE'!$E$2:$E$707,'Infos Relatório'!$B$84,'Faturamento NNE'!$F$2:$F$707,'Infos Relatório'!$B121,'Faturamento NNE'!$AA$2:$AA$707,'Infos Relatório'!BK$1)</f>
        <v>0</v>
      </c>
      <c r="BQ121" s="541">
        <f>COUNTIFS('Faturamento NNE'!$E$2:$E$707,'Infos Relatório'!$B$84,'Faturamento NNE'!$F$2:$F$707,'Infos Relatório'!$B121,'Faturamento NNE'!$AA$2:$AA$707,'Infos Relatório'!BQ$1)</f>
        <v>0</v>
      </c>
      <c r="BR121" s="542">
        <f>SUMIFS('Faturamento NNE'!$H$2:$H$707,'Faturamento NNE'!$E$2:$E$707,'Infos Relatório'!$B$84,'Faturamento NNE'!$F$2:$F$707,'Infos Relatório'!$B121,'Faturamento NNE'!$AA$2:$AA$707,'Infos Relatório'!BQ$1)</f>
        <v>0</v>
      </c>
      <c r="BS121" s="542">
        <f>SUMIFS('Faturamento NNE'!$K$2:$K$707,'Faturamento NNE'!$E$2:$E$707,'Infos Relatório'!$B$84,'Faturamento NNE'!$F$2:$F$707,'Infos Relatório'!$B121,'Faturamento NNE'!$AA$2:$AA$707,'Infos Relatório'!BQ$1)</f>
        <v>0</v>
      </c>
      <c r="BT121" s="546">
        <f>SUMIFS('Faturamento NNE'!$P$2:$P$707,'Faturamento NNE'!$E$2:$E$707,'Infos Relatório'!$B$84,'Faturamento NNE'!$F$2:$F$707,'Infos Relatório'!$B121,'Faturamento NNE'!$AA$2:$AA$707,'Infos Relatório'!BQ$1,'Faturamento NNE'!$U$2:$U$707,"Sim")+SUMIFS('Faturamento NNE'!$Q$2:$Q$707,'Faturamento NNE'!$E$2:$E$707,'Infos Relatório'!$B$84,'Faturamento NNE'!$F$2:$F$707,'Infos Relatório'!$B121,'Faturamento NNE'!$AA$2:$AA$707,'Infos Relatório'!BQ$1,'Faturamento NNE'!$U$2:$U$707,"Sim")</f>
        <v>0</v>
      </c>
      <c r="BU121" s="227" t="e">
        <f t="shared" si="35"/>
        <v>#DIV/0!</v>
      </c>
      <c r="BV121" s="545">
        <f>SUMIFS('Faturamento NNE'!$I$2:$I$707,'Faturamento NNE'!$E$2:$E$707,'Infos Relatório'!$B$84,'Faturamento NNE'!$F$2:$F$707,'Infos Relatório'!$B121,'Faturamento NNE'!$AA$2:$AA$707,'Infos Relatório'!BQ$1)</f>
        <v>0</v>
      </c>
    </row>
    <row r="122" spans="2:74">
      <c r="B122" s="217" t="s">
        <v>167</v>
      </c>
      <c r="C122" s="541">
        <f>COUNTIFS('Faturamento NNE'!$E$2:$E$707,'Infos Relatório'!$B$84,'Faturamento NNE'!$F$2:$F$707,'Infos Relatório'!$B122,'Faturamento NNE'!$AA$2:$AA$707,'Infos Relatório'!C$1)</f>
        <v>0</v>
      </c>
      <c r="D122" s="542">
        <f>SUMIFS('Faturamento NNE'!$H$2:$H$707,'Faturamento NNE'!$E$2:$E$707,'Infos Relatório'!$B$84,'Faturamento NNE'!$F$2:$F$707,'Infos Relatório'!$B122,'Faturamento NNE'!$AA$2:$AA$707,'Infos Relatório'!C$1)</f>
        <v>0</v>
      </c>
      <c r="E122" s="543">
        <f>SUMIFS('Faturamento NNE'!$K$2:$K$707,'Faturamento NNE'!$E$2:$E$707,'Infos Relatório'!$B$84,'Faturamento NNE'!$F$2:$F$707,'Infos Relatório'!$B122,'Faturamento NNE'!$AA$2:$AA$707,'Infos Relatório'!C$1)</f>
        <v>0</v>
      </c>
      <c r="F122" s="544">
        <f>SUMIFS('Faturamento NNE'!$P$2:$P$707,'Faturamento NNE'!$E$2:$E$707,'Infos Relatório'!$B$84,'Faturamento NNE'!$F$2:$F$707,'Infos Relatório'!$B122,'Faturamento NNE'!$AA$2:$AA$707,'Infos Relatório'!C$1,'Faturamento NNE'!$U$2:$U$707,"Sim")+SUMIFS('Faturamento NNE'!$Q$2:$Q$707,'Faturamento NNE'!$E$2:$E$707,'Infos Relatório'!$B$84,'Faturamento NNE'!$F$2:$F$707,'Infos Relatório'!$B122,'Faturamento NNE'!$AA$2:$AA$707,'Infos Relatório'!C$1,'Faturamento NNE'!$U$2:$U$707,"Sim")</f>
        <v>0</v>
      </c>
      <c r="G122" s="283" t="e">
        <f t="shared" si="24"/>
        <v>#DIV/0!</v>
      </c>
      <c r="H122" s="545">
        <f>SUMIFS('Faturamento NNE'!$I$2:$I$707,'Faturamento NNE'!$E$2:$E$707,'Infos Relatório'!$B$84,'Faturamento NNE'!$F$2:$F$707,'Infos Relatório'!$B122,'Faturamento NNE'!$AA$2:$AA$707,'Infos Relatório'!C$1)</f>
        <v>0</v>
      </c>
      <c r="I122" s="541">
        <f>COUNTIFS('Faturamento NNE'!$E$2:$E$707,'Infos Relatório'!$B$84,'Faturamento NNE'!$F$2:$F$707,'Infos Relatório'!$B122,'Faturamento NNE'!$AA$2:$AA$707,'Infos Relatório'!I$1)</f>
        <v>0</v>
      </c>
      <c r="J122" s="542">
        <f>SUMIFS('Faturamento NNE'!$H$2:$H$707,'Faturamento NNE'!$E$2:$E$707,'Infos Relatório'!$B$84,'Faturamento NNE'!$F$2:$F$707,'Infos Relatório'!$B122,'Faturamento NNE'!$AA$2:$AA$707,'Infos Relatório'!I$1)</f>
        <v>0</v>
      </c>
      <c r="K122" s="543">
        <f>SUMIFS('Faturamento NNE'!$K$2:$K$707,'Faturamento NNE'!$E$2:$E$707,'Infos Relatório'!$B$84,'Faturamento NNE'!$F$2:$F$707,'Infos Relatório'!$B122,'Faturamento NNE'!$AA$2:$AA$707,'Infos Relatório'!I$1)</f>
        <v>0</v>
      </c>
      <c r="L122" s="544">
        <f>SUMIFS('Faturamento NNE'!$P$2:$P$707,'Faturamento NNE'!$E$2:$E$707,'Infos Relatório'!$B$84,'Faturamento NNE'!$F$2:$F$707,'Infos Relatório'!$B122,'Faturamento NNE'!$AA$2:$AA$707,'Infos Relatório'!I$1,'Faturamento NNE'!$U$2:$U$707,"Sim")+SUMIFS('Faturamento NNE'!$Q$2:$Q$707,'Faturamento NNE'!$E$2:$E$707,'Infos Relatório'!$B$84,'Faturamento NNE'!$F$2:$F$707,'Infos Relatório'!$B122,'Faturamento NNE'!$AA$2:$AA$707,'Infos Relatório'!I$1,'Faturamento NNE'!$U$2:$U$707,"Sim")</f>
        <v>0</v>
      </c>
      <c r="M122" s="283" t="e">
        <f t="shared" si="25"/>
        <v>#DIV/0!</v>
      </c>
      <c r="N122" s="545">
        <f>SUMIFS('Faturamento NNE'!$I$2:$I$707,'Faturamento NNE'!$E$2:$E$707,'Infos Relatório'!$B$84,'Faturamento NNE'!$F$2:$F$707,'Infos Relatório'!$B122,'Faturamento NNE'!$AA$2:$AA$707,'Infos Relatório'!I$1)</f>
        <v>0</v>
      </c>
      <c r="O122" s="541">
        <f>COUNTIFS('Faturamento NNE'!$E$2:$E$707,'Infos Relatório'!$B$84,'Faturamento NNE'!$F$2:$F$707,'Infos Relatório'!$B122,'Faturamento NNE'!$AA$2:$AA$707,'Infos Relatório'!O$1)</f>
        <v>0</v>
      </c>
      <c r="P122" s="542">
        <f>SUMIFS('Faturamento NNE'!$H$2:$H$707,'Faturamento NNE'!$E$2:$E$707,'Infos Relatório'!$B$84,'Faturamento NNE'!$F$2:$F$707,'Infos Relatório'!$B122,'Faturamento NNE'!$AA$2:$AA$707,'Infos Relatório'!O$1)</f>
        <v>0</v>
      </c>
      <c r="Q122" s="542">
        <f>SUMIFS('Faturamento NNE'!$K$2:$K$707,'Faturamento NNE'!$E$2:$E$707,'Infos Relatório'!$B$84,'Faturamento NNE'!$F$2:$F$707,'Infos Relatório'!$B122,'Faturamento NNE'!$AA$2:$AA$707,'Infos Relatório'!O$1)</f>
        <v>0</v>
      </c>
      <c r="R122" s="546">
        <f>SUMIFS('Faturamento NNE'!$P$2:$P$707,'Faturamento NNE'!$E$2:$E$707,'Infos Relatório'!$B$84,'Faturamento NNE'!$F$2:$F$707,'Infos Relatório'!$B122,'Faturamento NNE'!$AA$2:$AA$707,'Infos Relatório'!O$1,'Faturamento NNE'!$U$2:$U$707,"Sim")+SUMIFS('Faturamento NNE'!$Q$2:$Q$707,'Faturamento NNE'!$E$2:$E$707,'Infos Relatório'!$B$84,'Faturamento NNE'!$F$2:$F$707,'Infos Relatório'!$B122,'Faturamento NNE'!$AA$2:$AA$707,'Infos Relatório'!O$1,'Faturamento NNE'!$U$2:$U$707,"Sim")</f>
        <v>0</v>
      </c>
      <c r="S122" s="227" t="e">
        <f t="shared" si="26"/>
        <v>#DIV/0!</v>
      </c>
      <c r="T122" s="545">
        <f>SUMIFS('Faturamento NNE'!$I$2:$I$707,'Faturamento NNE'!$E$2:$E$707,'Infos Relatório'!$B$84,'Faturamento NNE'!$F$2:$F$707,'Infos Relatório'!$B122,'Faturamento NNE'!$AA$2:$AA$707,'Infos Relatório'!O$1)</f>
        <v>0</v>
      </c>
      <c r="U122" s="541">
        <f>COUNTIFS('Faturamento NNE'!$E$2:$E$707,'Infos Relatório'!$B$84,'Faturamento NNE'!$F$2:$F$707,'Infos Relatório'!$B122,'Faturamento NNE'!$AA$2:$AA$707,'Infos Relatório'!U$1)</f>
        <v>0</v>
      </c>
      <c r="V122" s="542">
        <f>SUMIFS('Faturamento NNE'!$H$2:$H$707,'Faturamento NNE'!$E$2:$E$707,'Infos Relatório'!$B$84,'Faturamento NNE'!$F$2:$F$707,'Infos Relatório'!$B122,'Faturamento NNE'!$AA$2:$AA$707,'Infos Relatório'!U$1)</f>
        <v>0</v>
      </c>
      <c r="W122" s="542">
        <f>SUMIFS('Faturamento NNE'!$K$2:$K$707,'Faturamento NNE'!$E$2:$E$707,'Infos Relatório'!$B$84,'Faturamento NNE'!$F$2:$F$707,'Infos Relatório'!$B122,'Faturamento NNE'!$AA$2:$AA$707,'Infos Relatório'!U$1)</f>
        <v>0</v>
      </c>
      <c r="X122" s="546">
        <f>SUMIFS('Faturamento NNE'!$P$2:$P$707,'Faturamento NNE'!$E$2:$E$707,'Infos Relatório'!$B$84,'Faturamento NNE'!$F$2:$F$707,'Infos Relatório'!$B122,'Faturamento NNE'!$AA$2:$AA$707,'Infos Relatório'!U$1,'Faturamento NNE'!$U$2:$U$707,"Sim")+SUMIFS('Faturamento NNE'!$Q$2:$Q$707,'Faturamento NNE'!$E$2:$E$707,'Infos Relatório'!$B$84,'Faturamento NNE'!$F$2:$F$707,'Infos Relatório'!$B122,'Faturamento NNE'!$AA$2:$AA$707,'Infos Relatório'!U$1,'Faturamento NNE'!$U$2:$U$707,"Sim")</f>
        <v>0</v>
      </c>
      <c r="Y122" s="227" t="e">
        <f t="shared" si="27"/>
        <v>#DIV/0!</v>
      </c>
      <c r="Z122" s="545">
        <f>SUMIFS('Faturamento NNE'!$I$2:$I$707,'Faturamento NNE'!$E$2:$E$707,'Infos Relatório'!$B$84,'Faturamento NNE'!$F$2:$F$707,'Infos Relatório'!$B122,'Faturamento NNE'!$AA$2:$AA$707,'Infos Relatório'!U$1)</f>
        <v>0</v>
      </c>
      <c r="AA122" s="541">
        <f>COUNTIFS('Faturamento NNE'!$E$2:$E$707,'Infos Relatório'!$B$84,'Faturamento NNE'!$F$2:$F$707,'Infos Relatório'!$B122,'Faturamento NNE'!$AA$2:$AA$707,'Infos Relatório'!AA$1)</f>
        <v>0</v>
      </c>
      <c r="AB122" s="542">
        <f>SUMIFS('Faturamento NNE'!$H$2:$H$707,'Faturamento NNE'!$E$2:$E$707,'Infos Relatório'!$B$84,'Faturamento NNE'!$F$2:$F$707,'Infos Relatório'!$B122,'Faturamento NNE'!$AA$2:$AA$707,'Infos Relatório'!AA$1)</f>
        <v>0</v>
      </c>
      <c r="AC122" s="542">
        <f>SUMIFS('Faturamento NNE'!$K$2:$K$707,'Faturamento NNE'!$E$2:$E$707,'Infos Relatório'!$B$84,'Faturamento NNE'!$F$2:$F$707,'Infos Relatório'!$B122,'Faturamento NNE'!$AA$2:$AA$707,'Infos Relatório'!AA$1)</f>
        <v>0</v>
      </c>
      <c r="AD122" s="546">
        <f>SUMIFS('Faturamento NNE'!$P$2:$P$707,'Faturamento NNE'!$E$2:$E$707,'Infos Relatório'!$B$84,'Faturamento NNE'!$F$2:$F$707,'Infos Relatório'!$B122,'Faturamento NNE'!$AA$2:$AA$707,'Infos Relatório'!AA$1,'Faturamento NNE'!$U$2:$U$707,"Sim")+SUMIFS('Faturamento NNE'!$Q$2:$Q$707,'Faturamento NNE'!$E$2:$E$707,'Infos Relatório'!$B$84,'Faturamento NNE'!$F$2:$F$707,'Infos Relatório'!$B122,'Faturamento NNE'!$AA$2:$AA$707,'Infos Relatório'!AA$1,'Faturamento NNE'!$U$2:$U$707,"Sim")</f>
        <v>0</v>
      </c>
      <c r="AE122" s="227" t="e">
        <f t="shared" si="28"/>
        <v>#DIV/0!</v>
      </c>
      <c r="AF122" s="545">
        <f>SUMIFS('Faturamento NNE'!$I$2:$I$707,'Faturamento NNE'!$E$2:$E$707,'Infos Relatório'!$B$84,'Faturamento NNE'!$F$2:$F$707,'Infos Relatório'!$B122,'Faturamento NNE'!$AA$2:$AA$707,'Infos Relatório'!AA$1)</f>
        <v>0</v>
      </c>
      <c r="AG122" s="541">
        <f>COUNTIFS('Faturamento NNE'!$E$2:$E$707,'Infos Relatório'!$B$84,'Faturamento NNE'!$F$2:$F$707,'Infos Relatório'!$B122,'Faturamento NNE'!$AA$2:$AA$707,'Infos Relatório'!AG$1)</f>
        <v>0</v>
      </c>
      <c r="AH122" s="542">
        <f>SUMIFS('Faturamento NNE'!$H$2:$H$707,'Faturamento NNE'!$E$2:$E$707,'Infos Relatório'!$B$84,'Faturamento NNE'!$F$2:$F$707,'Infos Relatório'!$B122,'Faturamento NNE'!$AA$2:$AA$707,'Infos Relatório'!AG$1)</f>
        <v>0</v>
      </c>
      <c r="AI122" s="542">
        <f>SUMIFS('Faturamento NNE'!$K$2:$K$707,'Faturamento NNE'!$E$2:$E$707,'Infos Relatório'!$B$84,'Faturamento NNE'!$F$2:$F$707,'Infos Relatório'!$B122,'Faturamento NNE'!$AA$2:$AA$707,'Infos Relatório'!AG$1)</f>
        <v>0</v>
      </c>
      <c r="AJ122" s="546">
        <f>SUMIFS('Faturamento NNE'!$P$2:$P$707,'Faturamento NNE'!$E$2:$E$707,'Infos Relatório'!$B$84,'Faturamento NNE'!$F$2:$F$707,'Infos Relatório'!$B122,'Faturamento NNE'!$AA$2:$AA$707,'Infos Relatório'!AG$1,'Faturamento NNE'!$U$2:$U$707,"Sim")+SUMIFS('Faturamento NNE'!$Q$2:$Q$707,'Faturamento NNE'!$E$2:$E$707,'Infos Relatório'!$B$84,'Faturamento NNE'!$F$2:$F$707,'Infos Relatório'!$B122,'Faturamento NNE'!$AA$2:$AA$707,'Infos Relatório'!AG$1,'Faturamento NNE'!$U$2:$U$707,"Sim")</f>
        <v>0</v>
      </c>
      <c r="AK122" s="227" t="e">
        <f t="shared" si="29"/>
        <v>#DIV/0!</v>
      </c>
      <c r="AL122" s="545">
        <f>SUMIFS('Faturamento NNE'!$I$2:$I$707,'Faturamento NNE'!$E$2:$E$707,'Infos Relatório'!$B$84,'Faturamento NNE'!$F$2:$F$707,'Infos Relatório'!$B122,'Faturamento NNE'!$AA$2:$AA$707,'Infos Relatório'!AG$1)</f>
        <v>0</v>
      </c>
      <c r="AM122" s="541">
        <f>COUNTIFS('Faturamento NNE'!$E$2:$E$707,'Infos Relatório'!$B$84,'Faturamento NNE'!$F$2:$F$707,'Infos Relatório'!$B122,'Faturamento NNE'!$AA$2:$AA$707,'Infos Relatório'!AM$1)</f>
        <v>0</v>
      </c>
      <c r="AN122" s="542">
        <f>SUMIFS('Faturamento NNE'!$H$2:$H$707,'Faturamento NNE'!$E$2:$E$707,'Infos Relatório'!$B$84,'Faturamento NNE'!$F$2:$F$707,'Infos Relatório'!$B122,'Faturamento NNE'!$AA$2:$AA$707,'Infos Relatório'!AM$1)</f>
        <v>0</v>
      </c>
      <c r="AO122" s="542">
        <f>SUMIFS('Faturamento NNE'!$K$2:$K$707,'Faturamento NNE'!$E$2:$E$707,'Infos Relatório'!$B$84,'Faturamento NNE'!$F$2:$F$707,'Infos Relatório'!$B122,'Faturamento NNE'!$AA$2:$AA$707,'Infos Relatório'!AM$1)</f>
        <v>0</v>
      </c>
      <c r="AP122" s="546">
        <f>SUMIFS('Faturamento NNE'!$P$2:$P$707,'Faturamento NNE'!$E$2:$E$707,'Infos Relatório'!$B$84,'Faturamento NNE'!$F$2:$F$707,'Infos Relatório'!$B122,'Faturamento NNE'!$AA$2:$AA$707,'Infos Relatório'!AM$1,'Faturamento NNE'!$U$2:$U$707,"Sim")+SUMIFS('Faturamento NNE'!$Q$2:$Q$707,'Faturamento NNE'!$E$2:$E$707,'Infos Relatório'!$B$84,'Faturamento NNE'!$F$2:$F$707,'Infos Relatório'!$B122,'Faturamento NNE'!$AA$2:$AA$707,'Infos Relatório'!AM$1,'Faturamento NNE'!$U$2:$U$707,"Sim")</f>
        <v>0</v>
      </c>
      <c r="AQ122" s="227" t="e">
        <f t="shared" si="30"/>
        <v>#DIV/0!</v>
      </c>
      <c r="AR122" s="545">
        <f>SUMIFS('Faturamento NNE'!$I$2:$I$707,'Faturamento NNE'!$E$2:$E$707,'Infos Relatório'!$B$84,'Faturamento NNE'!$F$2:$F$707,'Infos Relatório'!$B122,'Faturamento NNE'!$AA$2:$AA$707,'Infos Relatório'!AM$1)</f>
        <v>0</v>
      </c>
      <c r="AS122" s="541">
        <f>COUNTIFS('Faturamento NNE'!$E$2:$E$707,'Infos Relatório'!$B$84,'Faturamento NNE'!$F$2:$F$707,'Infos Relatório'!$B122,'Faturamento NNE'!$AA$2:$AA$707,'Infos Relatório'!AS$1)</f>
        <v>0</v>
      </c>
      <c r="AT122" s="542">
        <f>SUMIFS('Faturamento NNE'!$H$2:$H$707,'Faturamento NNE'!$E$2:$E$707,'Infos Relatório'!$B$84,'Faturamento NNE'!$F$2:$F$707,'Infos Relatório'!$B122,'Faturamento NNE'!$AA$2:$AA$707,'Infos Relatório'!AS$1)</f>
        <v>0</v>
      </c>
      <c r="AU122" s="542">
        <f>SUMIFS('Faturamento NNE'!$K$2:$K$707,'Faturamento NNE'!$E$2:$E$707,'Infos Relatório'!$B$84,'Faturamento NNE'!$F$2:$F$707,'Infos Relatório'!$B122,'Faturamento NNE'!$AA$2:$AA$707,'Infos Relatório'!AS$1)</f>
        <v>0</v>
      </c>
      <c r="AV122" s="546">
        <f>SUMIFS('Faturamento NNE'!$P$2:$P$707,'Faturamento NNE'!$E$2:$E$707,'Infos Relatório'!$B$84,'Faturamento NNE'!$F$2:$F$707,'Infos Relatório'!$B122,'Faturamento NNE'!$AA$2:$AA$707,'Infos Relatório'!AS$1,'Faturamento NNE'!$U$2:$U$707,"Sim")+SUMIFS('Faturamento NNE'!$Q$2:$Q$707,'Faturamento NNE'!$E$2:$E$707,'Infos Relatório'!$B$84,'Faturamento NNE'!$F$2:$F$707,'Infos Relatório'!$B122,'Faturamento NNE'!$AA$2:$AA$707,'Infos Relatório'!AS$1,'Faturamento NNE'!$U$2:$U$707,"Sim")</f>
        <v>0</v>
      </c>
      <c r="AW122" s="227" t="e">
        <f t="shared" si="31"/>
        <v>#DIV/0!</v>
      </c>
      <c r="AX122" s="545">
        <f>SUMIFS('Faturamento NNE'!$I$2:$I$707,'Faturamento NNE'!$E$2:$E$707,'Infos Relatório'!$B$84,'Faturamento NNE'!$F$2:$F$707,'Infos Relatório'!$B122,'Faturamento NNE'!$AA$2:$AA$707,'Infos Relatório'!AS$1)</f>
        <v>0</v>
      </c>
      <c r="AY122" s="541">
        <f>COUNTIFS('Faturamento NNE'!$E$2:$E$707,'Infos Relatório'!$B$84,'Faturamento NNE'!$F$2:$F$707,'Infos Relatório'!$B122,'Faturamento NNE'!$AA$2:$AA$707,'Infos Relatório'!AY$1)</f>
        <v>0</v>
      </c>
      <c r="AZ122" s="542">
        <f>SUMIFS('Faturamento NNE'!$H$2:$H$707,'Faturamento NNE'!$E$2:$E$707,'Infos Relatório'!$B$84,'Faturamento NNE'!$F$2:$F$707,'Infos Relatório'!$B122,'Faturamento NNE'!$AA$2:$AA$707,'Infos Relatório'!AY$1)</f>
        <v>0</v>
      </c>
      <c r="BA122" s="542">
        <f>SUMIFS('Faturamento NNE'!$K$2:$K$707,'Faturamento NNE'!$E$2:$E$707,'Infos Relatório'!$B$84,'Faturamento NNE'!$F$2:$F$707,'Infos Relatório'!$B122,'Faturamento NNE'!$AA$2:$AA$707,'Infos Relatório'!AY$1)</f>
        <v>0</v>
      </c>
      <c r="BB122" s="546">
        <f>SUMIFS('Faturamento NNE'!$P$2:$P$707,'Faturamento NNE'!$E$2:$E$707,'Infos Relatório'!$B$84,'Faturamento NNE'!$F$2:$F$707,'Infos Relatório'!$B122,'Faturamento NNE'!$AA$2:$AA$707,'Infos Relatório'!AY$1,'Faturamento NNE'!$U$2:$U$707,"Sim")+SUMIFS('Faturamento NNE'!$Q$2:$Q$707,'Faturamento NNE'!$E$2:$E$707,'Infos Relatório'!$B$84,'Faturamento NNE'!$F$2:$F$707,'Infos Relatório'!$B122,'Faturamento NNE'!$AA$2:$AA$707,'Infos Relatório'!AY$1,'Faturamento NNE'!$U$2:$U$707,"Sim")</f>
        <v>0</v>
      </c>
      <c r="BC122" s="227" t="e">
        <f t="shared" si="32"/>
        <v>#DIV/0!</v>
      </c>
      <c r="BD122" s="545">
        <f>SUMIFS('Faturamento NNE'!$I$2:$I$707,'Faturamento NNE'!$E$2:$E$707,'Infos Relatório'!$B$84,'Faturamento NNE'!$F$2:$F$707,'Infos Relatório'!$B122,'Faturamento NNE'!$AA$2:$AA$707,'Infos Relatório'!AY$1)</f>
        <v>0</v>
      </c>
      <c r="BE122" s="541">
        <f>COUNTIFS('Faturamento NNE'!$E$2:$E$707,'Infos Relatório'!$B$84,'Faturamento NNE'!$F$2:$F$707,'Infos Relatório'!$B122,'Faturamento NNE'!$AA$2:$AA$707,'Infos Relatório'!BE$1)</f>
        <v>0</v>
      </c>
      <c r="BF122" s="542">
        <f>SUMIFS('Faturamento NNE'!$H$2:$H$707,'Faturamento NNE'!$E$2:$E$707,'Infos Relatório'!$B$84,'Faturamento NNE'!$F$2:$F$707,'Infos Relatório'!$B122,'Faturamento NNE'!$AA$2:$AA$707,'Infos Relatório'!BE$1)</f>
        <v>0</v>
      </c>
      <c r="BG122" s="542">
        <f>SUMIFS('Faturamento NNE'!$K$2:$K$707,'Faturamento NNE'!$E$2:$E$707,'Infos Relatório'!$B$84,'Faturamento NNE'!$F$2:$F$707,'Infos Relatório'!$B122,'Faturamento NNE'!$AA$2:$AA$707,'Infos Relatório'!BE$1)</f>
        <v>0</v>
      </c>
      <c r="BH122" s="546">
        <f>SUMIFS('Faturamento NNE'!$P$2:$P$707,'Faturamento NNE'!$E$2:$E$707,'Infos Relatório'!$B$84,'Faturamento NNE'!$F$2:$F$707,'Infos Relatório'!$B122,'Faturamento NNE'!$AA$2:$AA$707,'Infos Relatório'!BE$1,'Faturamento NNE'!$U$2:$U$707,"Sim")+SUMIFS('Faturamento NNE'!$Q$2:$Q$707,'Faturamento NNE'!$E$2:$E$707,'Infos Relatório'!$B$84,'Faturamento NNE'!$F$2:$F$707,'Infos Relatório'!$B122,'Faturamento NNE'!$AA$2:$AA$707,'Infos Relatório'!BE$1,'Faturamento NNE'!$U$2:$U$707,"Sim")</f>
        <v>0</v>
      </c>
      <c r="BI122" s="227" t="e">
        <f t="shared" si="33"/>
        <v>#DIV/0!</v>
      </c>
      <c r="BJ122" s="545">
        <f>SUMIFS('Faturamento NNE'!$I$2:$I$707,'Faturamento NNE'!$E$2:$E$707,'Infos Relatório'!$B$84,'Faturamento NNE'!$F$2:$F$707,'Infos Relatório'!$B122,'Faturamento NNE'!$AA$2:$AA$707,'Infos Relatório'!BE$1)</f>
        <v>0</v>
      </c>
      <c r="BK122" s="541">
        <f>COUNTIFS('Faturamento NNE'!$E$2:$E$707,'Infos Relatório'!$B$84,'Faturamento NNE'!$F$2:$F$707,'Infos Relatório'!$B122,'Faturamento NNE'!$AA$2:$AA$707,'Infos Relatório'!BK$1)</f>
        <v>0</v>
      </c>
      <c r="BL122" s="542">
        <f>SUMIFS('Faturamento NNE'!$H$2:$H$707,'Faturamento NNE'!$E$2:$E$707,'Infos Relatório'!$B$84,'Faturamento NNE'!$F$2:$F$707,'Infos Relatório'!$B122,'Faturamento NNE'!$AA$2:$AA$707,'Infos Relatório'!BK$1)</f>
        <v>0</v>
      </c>
      <c r="BM122" s="542">
        <f>SUMIFS('Faturamento NNE'!$K$2:$K$707,'Faturamento NNE'!$E$2:$E$707,'Infos Relatório'!$B$84,'Faturamento NNE'!$F$2:$F$707,'Infos Relatório'!$B122,'Faturamento NNE'!$AA$2:$AA$707,'Infos Relatório'!BK$1)</f>
        <v>0</v>
      </c>
      <c r="BN122" s="546">
        <f>SUMIFS('Faturamento NNE'!$P$2:$P$707,'Faturamento NNE'!$E$2:$E$707,'Infos Relatório'!$B$84,'Faturamento NNE'!$F$2:$F$707,'Infos Relatório'!$B122,'Faturamento NNE'!$AA$2:$AA$707,'Infos Relatório'!BK$1,'Faturamento NNE'!$U$2:$U$707,"Sim")+SUMIFS('Faturamento NNE'!$Q$2:$Q$707,'Faturamento NNE'!$E$2:$E$707,'Infos Relatório'!$B$84,'Faturamento NNE'!$F$2:$F$707,'Infos Relatório'!$B122,'Faturamento NNE'!$AA$2:$AA$707,'Infos Relatório'!BK$1,'Faturamento NNE'!$U$2:$U$707,"Sim")</f>
        <v>0</v>
      </c>
      <c r="BO122" s="227" t="e">
        <f t="shared" si="34"/>
        <v>#DIV/0!</v>
      </c>
      <c r="BP122" s="545">
        <f>SUMIFS('Faturamento NNE'!$I$2:$I$707,'Faturamento NNE'!$E$2:$E$707,'Infos Relatório'!$B$84,'Faturamento NNE'!$F$2:$F$707,'Infos Relatório'!$B122,'Faturamento NNE'!$AA$2:$AA$707,'Infos Relatório'!BK$1)</f>
        <v>0</v>
      </c>
      <c r="BQ122" s="541">
        <f>COUNTIFS('Faturamento NNE'!$E$2:$E$707,'Infos Relatório'!$B$84,'Faturamento NNE'!$F$2:$F$707,'Infos Relatório'!$B122,'Faturamento NNE'!$AA$2:$AA$707,'Infos Relatório'!BQ$1)</f>
        <v>0</v>
      </c>
      <c r="BR122" s="542">
        <f>SUMIFS('Faturamento NNE'!$H$2:$H$707,'Faturamento NNE'!$E$2:$E$707,'Infos Relatório'!$B$84,'Faturamento NNE'!$F$2:$F$707,'Infos Relatório'!$B122,'Faturamento NNE'!$AA$2:$AA$707,'Infos Relatório'!BQ$1)</f>
        <v>0</v>
      </c>
      <c r="BS122" s="542">
        <f>SUMIFS('Faturamento NNE'!$K$2:$K$707,'Faturamento NNE'!$E$2:$E$707,'Infos Relatório'!$B$84,'Faturamento NNE'!$F$2:$F$707,'Infos Relatório'!$B122,'Faturamento NNE'!$AA$2:$AA$707,'Infos Relatório'!BQ$1)</f>
        <v>0</v>
      </c>
      <c r="BT122" s="546">
        <f>SUMIFS('Faturamento NNE'!$P$2:$P$707,'Faturamento NNE'!$E$2:$E$707,'Infos Relatório'!$B$84,'Faturamento NNE'!$F$2:$F$707,'Infos Relatório'!$B122,'Faturamento NNE'!$AA$2:$AA$707,'Infos Relatório'!BQ$1,'Faturamento NNE'!$U$2:$U$707,"Sim")+SUMIFS('Faturamento NNE'!$Q$2:$Q$707,'Faturamento NNE'!$E$2:$E$707,'Infos Relatório'!$B$84,'Faturamento NNE'!$F$2:$F$707,'Infos Relatório'!$B122,'Faturamento NNE'!$AA$2:$AA$707,'Infos Relatório'!BQ$1,'Faturamento NNE'!$U$2:$U$707,"Sim")</f>
        <v>0</v>
      </c>
      <c r="BU122" s="227" t="e">
        <f t="shared" si="35"/>
        <v>#DIV/0!</v>
      </c>
      <c r="BV122" s="545">
        <f>SUMIFS('Faturamento NNE'!$I$2:$I$707,'Faturamento NNE'!$E$2:$E$707,'Infos Relatório'!$B$84,'Faturamento NNE'!$F$2:$F$707,'Infos Relatório'!$B122,'Faturamento NNE'!$AA$2:$AA$707,'Infos Relatório'!BQ$1)</f>
        <v>0</v>
      </c>
    </row>
    <row r="123" spans="2:74">
      <c r="B123" s="217" t="s">
        <v>168</v>
      </c>
      <c r="C123" s="541">
        <f>COUNTIFS('Faturamento NNE'!$E$2:$E$707,'Infos Relatório'!$B$84,'Faturamento NNE'!$F$2:$F$707,'Infos Relatório'!$B123,'Faturamento NNE'!$AA$2:$AA$707,'Infos Relatório'!C$1)</f>
        <v>0</v>
      </c>
      <c r="D123" s="542">
        <f>SUMIFS('Faturamento NNE'!$H$2:$H$707,'Faturamento NNE'!$E$2:$E$707,'Infos Relatório'!$B$84,'Faturamento NNE'!$F$2:$F$707,'Infos Relatório'!$B123,'Faturamento NNE'!$AA$2:$AA$707,'Infos Relatório'!C$1)</f>
        <v>0</v>
      </c>
      <c r="E123" s="543">
        <f>SUMIFS('Faturamento NNE'!$K$2:$K$707,'Faturamento NNE'!$E$2:$E$707,'Infos Relatório'!$B$84,'Faturamento NNE'!$F$2:$F$707,'Infos Relatório'!$B123,'Faturamento NNE'!$AA$2:$AA$707,'Infos Relatório'!C$1)</f>
        <v>0</v>
      </c>
      <c r="F123" s="544">
        <f>SUMIFS('Faturamento NNE'!$P$2:$P$707,'Faturamento NNE'!$E$2:$E$707,'Infos Relatório'!$B$84,'Faturamento NNE'!$F$2:$F$707,'Infos Relatório'!$B123,'Faturamento NNE'!$AA$2:$AA$707,'Infos Relatório'!C$1,'Faturamento NNE'!$U$2:$U$707,"Sim")+SUMIFS('Faturamento NNE'!$Q$2:$Q$707,'Faturamento NNE'!$E$2:$E$707,'Infos Relatório'!$B$84,'Faturamento NNE'!$F$2:$F$707,'Infos Relatório'!$B123,'Faturamento NNE'!$AA$2:$AA$707,'Infos Relatório'!C$1,'Faturamento NNE'!$U$2:$U$707,"Sim")</f>
        <v>0</v>
      </c>
      <c r="G123" s="283" t="e">
        <f t="shared" si="24"/>
        <v>#DIV/0!</v>
      </c>
      <c r="H123" s="545">
        <f>SUMIFS('Faturamento NNE'!$I$2:$I$707,'Faturamento NNE'!$E$2:$E$707,'Infos Relatório'!$B$84,'Faturamento NNE'!$F$2:$F$707,'Infos Relatório'!$B123,'Faturamento NNE'!$AA$2:$AA$707,'Infos Relatório'!C$1)</f>
        <v>0</v>
      </c>
      <c r="I123" s="541">
        <f>COUNTIFS('Faturamento NNE'!$E$2:$E$707,'Infos Relatório'!$B$84,'Faturamento NNE'!$F$2:$F$707,'Infos Relatório'!$B123,'Faturamento NNE'!$AA$2:$AA$707,'Infos Relatório'!I$1)</f>
        <v>0</v>
      </c>
      <c r="J123" s="542">
        <f>SUMIFS('Faturamento NNE'!$H$2:$H$707,'Faturamento NNE'!$E$2:$E$707,'Infos Relatório'!$B$84,'Faturamento NNE'!$F$2:$F$707,'Infos Relatório'!$B123,'Faturamento NNE'!$AA$2:$AA$707,'Infos Relatório'!I$1)</f>
        <v>0</v>
      </c>
      <c r="K123" s="543">
        <f>SUMIFS('Faturamento NNE'!$K$2:$K$707,'Faturamento NNE'!$E$2:$E$707,'Infos Relatório'!$B$84,'Faturamento NNE'!$F$2:$F$707,'Infos Relatório'!$B123,'Faturamento NNE'!$AA$2:$AA$707,'Infos Relatório'!I$1)</f>
        <v>0</v>
      </c>
      <c r="L123" s="544">
        <f>SUMIFS('Faturamento NNE'!$P$2:$P$707,'Faturamento NNE'!$E$2:$E$707,'Infos Relatório'!$B$84,'Faturamento NNE'!$F$2:$F$707,'Infos Relatório'!$B123,'Faturamento NNE'!$AA$2:$AA$707,'Infos Relatório'!I$1,'Faturamento NNE'!$U$2:$U$707,"Sim")+SUMIFS('Faturamento NNE'!$Q$2:$Q$707,'Faturamento NNE'!$E$2:$E$707,'Infos Relatório'!$B$84,'Faturamento NNE'!$F$2:$F$707,'Infos Relatório'!$B123,'Faturamento NNE'!$AA$2:$AA$707,'Infos Relatório'!I$1,'Faturamento NNE'!$U$2:$U$707,"Sim")</f>
        <v>0</v>
      </c>
      <c r="M123" s="283" t="e">
        <f t="shared" si="25"/>
        <v>#DIV/0!</v>
      </c>
      <c r="N123" s="545">
        <f>SUMIFS('Faturamento NNE'!$I$2:$I$707,'Faturamento NNE'!$E$2:$E$707,'Infos Relatório'!$B$84,'Faturamento NNE'!$F$2:$F$707,'Infos Relatório'!$B123,'Faturamento NNE'!$AA$2:$AA$707,'Infos Relatório'!I$1)</f>
        <v>0</v>
      </c>
      <c r="O123" s="541">
        <f>COUNTIFS('Faturamento NNE'!$E$2:$E$707,'Infos Relatório'!$B$84,'Faturamento NNE'!$F$2:$F$707,'Infos Relatório'!$B123,'Faturamento NNE'!$AA$2:$AA$707,'Infos Relatório'!O$1)</f>
        <v>0</v>
      </c>
      <c r="P123" s="542">
        <f>SUMIFS('Faturamento NNE'!$H$2:$H$707,'Faturamento NNE'!$E$2:$E$707,'Infos Relatório'!$B$84,'Faturamento NNE'!$F$2:$F$707,'Infos Relatório'!$B123,'Faturamento NNE'!$AA$2:$AA$707,'Infos Relatório'!O$1)</f>
        <v>0</v>
      </c>
      <c r="Q123" s="542">
        <f>SUMIFS('Faturamento NNE'!$K$2:$K$707,'Faturamento NNE'!$E$2:$E$707,'Infos Relatório'!$B$84,'Faturamento NNE'!$F$2:$F$707,'Infos Relatório'!$B123,'Faturamento NNE'!$AA$2:$AA$707,'Infos Relatório'!O$1)</f>
        <v>0</v>
      </c>
      <c r="R123" s="546">
        <f>SUMIFS('Faturamento NNE'!$P$2:$P$707,'Faturamento NNE'!$E$2:$E$707,'Infos Relatório'!$B$84,'Faturamento NNE'!$F$2:$F$707,'Infos Relatório'!$B123,'Faturamento NNE'!$AA$2:$AA$707,'Infos Relatório'!O$1,'Faturamento NNE'!$U$2:$U$707,"Sim")+SUMIFS('Faturamento NNE'!$Q$2:$Q$707,'Faturamento NNE'!$E$2:$E$707,'Infos Relatório'!$B$84,'Faturamento NNE'!$F$2:$F$707,'Infos Relatório'!$B123,'Faturamento NNE'!$AA$2:$AA$707,'Infos Relatório'!O$1,'Faturamento NNE'!$U$2:$U$707,"Sim")</f>
        <v>0</v>
      </c>
      <c r="S123" s="227" t="e">
        <f t="shared" si="26"/>
        <v>#DIV/0!</v>
      </c>
      <c r="T123" s="545">
        <f>SUMIFS('Faturamento NNE'!$I$2:$I$707,'Faturamento NNE'!$E$2:$E$707,'Infos Relatório'!$B$84,'Faturamento NNE'!$F$2:$F$707,'Infos Relatório'!$B123,'Faturamento NNE'!$AA$2:$AA$707,'Infos Relatório'!O$1)</f>
        <v>0</v>
      </c>
      <c r="U123" s="541">
        <f>COUNTIFS('Faturamento NNE'!$E$2:$E$707,'Infos Relatório'!$B$84,'Faturamento NNE'!$F$2:$F$707,'Infos Relatório'!$B123,'Faturamento NNE'!$AA$2:$AA$707,'Infos Relatório'!U$1)</f>
        <v>0</v>
      </c>
      <c r="V123" s="542">
        <f>SUMIFS('Faturamento NNE'!$H$2:$H$707,'Faturamento NNE'!$E$2:$E$707,'Infos Relatório'!$B$84,'Faturamento NNE'!$F$2:$F$707,'Infos Relatório'!$B123,'Faturamento NNE'!$AA$2:$AA$707,'Infos Relatório'!U$1)</f>
        <v>0</v>
      </c>
      <c r="W123" s="542">
        <f>SUMIFS('Faturamento NNE'!$K$2:$K$707,'Faturamento NNE'!$E$2:$E$707,'Infos Relatório'!$B$84,'Faturamento NNE'!$F$2:$F$707,'Infos Relatório'!$B123,'Faturamento NNE'!$AA$2:$AA$707,'Infos Relatório'!U$1)</f>
        <v>0</v>
      </c>
      <c r="X123" s="546">
        <f>SUMIFS('Faturamento NNE'!$P$2:$P$707,'Faturamento NNE'!$E$2:$E$707,'Infos Relatório'!$B$84,'Faturamento NNE'!$F$2:$F$707,'Infos Relatório'!$B123,'Faturamento NNE'!$AA$2:$AA$707,'Infos Relatório'!U$1,'Faturamento NNE'!$U$2:$U$707,"Sim")+SUMIFS('Faturamento NNE'!$Q$2:$Q$707,'Faturamento NNE'!$E$2:$E$707,'Infos Relatório'!$B$84,'Faturamento NNE'!$F$2:$F$707,'Infos Relatório'!$B123,'Faturamento NNE'!$AA$2:$AA$707,'Infos Relatório'!U$1,'Faturamento NNE'!$U$2:$U$707,"Sim")</f>
        <v>0</v>
      </c>
      <c r="Y123" s="227" t="e">
        <f t="shared" si="27"/>
        <v>#DIV/0!</v>
      </c>
      <c r="Z123" s="545">
        <f>SUMIFS('Faturamento NNE'!$I$2:$I$707,'Faturamento NNE'!$E$2:$E$707,'Infos Relatório'!$B$84,'Faturamento NNE'!$F$2:$F$707,'Infos Relatório'!$B123,'Faturamento NNE'!$AA$2:$AA$707,'Infos Relatório'!U$1)</f>
        <v>0</v>
      </c>
      <c r="AA123" s="541">
        <f>COUNTIFS('Faturamento NNE'!$E$2:$E$707,'Infos Relatório'!$B$84,'Faturamento NNE'!$F$2:$F$707,'Infos Relatório'!$B123,'Faturamento NNE'!$AA$2:$AA$707,'Infos Relatório'!AA$1)</f>
        <v>0</v>
      </c>
      <c r="AB123" s="542">
        <f>SUMIFS('Faturamento NNE'!$H$2:$H$707,'Faturamento NNE'!$E$2:$E$707,'Infos Relatório'!$B$84,'Faturamento NNE'!$F$2:$F$707,'Infos Relatório'!$B123,'Faturamento NNE'!$AA$2:$AA$707,'Infos Relatório'!AA$1)</f>
        <v>0</v>
      </c>
      <c r="AC123" s="542">
        <f>SUMIFS('Faturamento NNE'!$K$2:$K$707,'Faturamento NNE'!$E$2:$E$707,'Infos Relatório'!$B$84,'Faturamento NNE'!$F$2:$F$707,'Infos Relatório'!$B123,'Faturamento NNE'!$AA$2:$AA$707,'Infos Relatório'!AA$1)</f>
        <v>0</v>
      </c>
      <c r="AD123" s="546">
        <f>SUMIFS('Faturamento NNE'!$P$2:$P$707,'Faturamento NNE'!$E$2:$E$707,'Infos Relatório'!$B$84,'Faturamento NNE'!$F$2:$F$707,'Infos Relatório'!$B123,'Faturamento NNE'!$AA$2:$AA$707,'Infos Relatório'!AA$1,'Faturamento NNE'!$U$2:$U$707,"Sim")+SUMIFS('Faturamento NNE'!$Q$2:$Q$707,'Faturamento NNE'!$E$2:$E$707,'Infos Relatório'!$B$84,'Faturamento NNE'!$F$2:$F$707,'Infos Relatório'!$B123,'Faturamento NNE'!$AA$2:$AA$707,'Infos Relatório'!AA$1,'Faturamento NNE'!$U$2:$U$707,"Sim")</f>
        <v>0</v>
      </c>
      <c r="AE123" s="227" t="e">
        <f t="shared" si="28"/>
        <v>#DIV/0!</v>
      </c>
      <c r="AF123" s="545">
        <f>SUMIFS('Faturamento NNE'!$I$2:$I$707,'Faturamento NNE'!$E$2:$E$707,'Infos Relatório'!$B$84,'Faturamento NNE'!$F$2:$F$707,'Infos Relatório'!$B123,'Faturamento NNE'!$AA$2:$AA$707,'Infos Relatório'!AA$1)</f>
        <v>0</v>
      </c>
      <c r="AG123" s="541">
        <f>COUNTIFS('Faturamento NNE'!$E$2:$E$707,'Infos Relatório'!$B$84,'Faturamento NNE'!$F$2:$F$707,'Infos Relatório'!$B123,'Faturamento NNE'!$AA$2:$AA$707,'Infos Relatório'!AG$1)</f>
        <v>0</v>
      </c>
      <c r="AH123" s="542">
        <f>SUMIFS('Faturamento NNE'!$H$2:$H$707,'Faturamento NNE'!$E$2:$E$707,'Infos Relatório'!$B$84,'Faturamento NNE'!$F$2:$F$707,'Infos Relatório'!$B123,'Faturamento NNE'!$AA$2:$AA$707,'Infos Relatório'!AG$1)</f>
        <v>0</v>
      </c>
      <c r="AI123" s="542">
        <f>SUMIFS('Faturamento NNE'!$K$2:$K$707,'Faturamento NNE'!$E$2:$E$707,'Infos Relatório'!$B$84,'Faturamento NNE'!$F$2:$F$707,'Infos Relatório'!$B123,'Faturamento NNE'!$AA$2:$AA$707,'Infos Relatório'!AG$1)</f>
        <v>0</v>
      </c>
      <c r="AJ123" s="546">
        <f>SUMIFS('Faturamento NNE'!$P$2:$P$707,'Faturamento NNE'!$E$2:$E$707,'Infos Relatório'!$B$84,'Faturamento NNE'!$F$2:$F$707,'Infos Relatório'!$B123,'Faturamento NNE'!$AA$2:$AA$707,'Infos Relatório'!AG$1,'Faturamento NNE'!$U$2:$U$707,"Sim")+SUMIFS('Faturamento NNE'!$Q$2:$Q$707,'Faturamento NNE'!$E$2:$E$707,'Infos Relatório'!$B$84,'Faturamento NNE'!$F$2:$F$707,'Infos Relatório'!$B123,'Faturamento NNE'!$AA$2:$AA$707,'Infos Relatório'!AG$1,'Faturamento NNE'!$U$2:$U$707,"Sim")</f>
        <v>0</v>
      </c>
      <c r="AK123" s="227" t="e">
        <f t="shared" si="29"/>
        <v>#DIV/0!</v>
      </c>
      <c r="AL123" s="545">
        <f>SUMIFS('Faturamento NNE'!$I$2:$I$707,'Faturamento NNE'!$E$2:$E$707,'Infos Relatório'!$B$84,'Faturamento NNE'!$F$2:$F$707,'Infos Relatório'!$B123,'Faturamento NNE'!$AA$2:$AA$707,'Infos Relatório'!AG$1)</f>
        <v>0</v>
      </c>
      <c r="AM123" s="541">
        <f>COUNTIFS('Faturamento NNE'!$E$2:$E$707,'Infos Relatório'!$B$84,'Faturamento NNE'!$F$2:$F$707,'Infos Relatório'!$B123,'Faturamento NNE'!$AA$2:$AA$707,'Infos Relatório'!AM$1)</f>
        <v>0</v>
      </c>
      <c r="AN123" s="542">
        <f>SUMIFS('Faturamento NNE'!$H$2:$H$707,'Faturamento NNE'!$E$2:$E$707,'Infos Relatório'!$B$84,'Faturamento NNE'!$F$2:$F$707,'Infos Relatório'!$B123,'Faturamento NNE'!$AA$2:$AA$707,'Infos Relatório'!AM$1)</f>
        <v>0</v>
      </c>
      <c r="AO123" s="542">
        <f>SUMIFS('Faturamento NNE'!$K$2:$K$707,'Faturamento NNE'!$E$2:$E$707,'Infos Relatório'!$B$84,'Faturamento NNE'!$F$2:$F$707,'Infos Relatório'!$B123,'Faturamento NNE'!$AA$2:$AA$707,'Infos Relatório'!AM$1)</f>
        <v>0</v>
      </c>
      <c r="AP123" s="546">
        <f>SUMIFS('Faturamento NNE'!$P$2:$P$707,'Faturamento NNE'!$E$2:$E$707,'Infos Relatório'!$B$84,'Faturamento NNE'!$F$2:$F$707,'Infos Relatório'!$B123,'Faturamento NNE'!$AA$2:$AA$707,'Infos Relatório'!AM$1,'Faturamento NNE'!$U$2:$U$707,"Sim")+SUMIFS('Faturamento NNE'!$Q$2:$Q$707,'Faturamento NNE'!$E$2:$E$707,'Infos Relatório'!$B$84,'Faturamento NNE'!$F$2:$F$707,'Infos Relatório'!$B123,'Faturamento NNE'!$AA$2:$AA$707,'Infos Relatório'!AM$1,'Faturamento NNE'!$U$2:$U$707,"Sim")</f>
        <v>0</v>
      </c>
      <c r="AQ123" s="227" t="e">
        <f t="shared" si="30"/>
        <v>#DIV/0!</v>
      </c>
      <c r="AR123" s="545">
        <f>SUMIFS('Faturamento NNE'!$I$2:$I$707,'Faturamento NNE'!$E$2:$E$707,'Infos Relatório'!$B$84,'Faturamento NNE'!$F$2:$F$707,'Infos Relatório'!$B123,'Faturamento NNE'!$AA$2:$AA$707,'Infos Relatório'!AM$1)</f>
        <v>0</v>
      </c>
      <c r="AS123" s="541">
        <f>COUNTIFS('Faturamento NNE'!$E$2:$E$707,'Infos Relatório'!$B$84,'Faturamento NNE'!$F$2:$F$707,'Infos Relatório'!$B123,'Faturamento NNE'!$AA$2:$AA$707,'Infos Relatório'!AS$1)</f>
        <v>0</v>
      </c>
      <c r="AT123" s="542">
        <f>SUMIFS('Faturamento NNE'!$H$2:$H$707,'Faturamento NNE'!$E$2:$E$707,'Infos Relatório'!$B$84,'Faturamento NNE'!$F$2:$F$707,'Infos Relatório'!$B123,'Faturamento NNE'!$AA$2:$AA$707,'Infos Relatório'!AS$1)</f>
        <v>0</v>
      </c>
      <c r="AU123" s="542">
        <f>SUMIFS('Faturamento NNE'!$K$2:$K$707,'Faturamento NNE'!$E$2:$E$707,'Infos Relatório'!$B$84,'Faturamento NNE'!$F$2:$F$707,'Infos Relatório'!$B123,'Faturamento NNE'!$AA$2:$AA$707,'Infos Relatório'!AS$1)</f>
        <v>0</v>
      </c>
      <c r="AV123" s="546">
        <f>SUMIFS('Faturamento NNE'!$P$2:$P$707,'Faturamento NNE'!$E$2:$E$707,'Infos Relatório'!$B$84,'Faturamento NNE'!$F$2:$F$707,'Infos Relatório'!$B123,'Faturamento NNE'!$AA$2:$AA$707,'Infos Relatório'!AS$1,'Faturamento NNE'!$U$2:$U$707,"Sim")+SUMIFS('Faturamento NNE'!$Q$2:$Q$707,'Faturamento NNE'!$E$2:$E$707,'Infos Relatório'!$B$84,'Faturamento NNE'!$F$2:$F$707,'Infos Relatório'!$B123,'Faturamento NNE'!$AA$2:$AA$707,'Infos Relatório'!AS$1,'Faturamento NNE'!$U$2:$U$707,"Sim")</f>
        <v>0</v>
      </c>
      <c r="AW123" s="227" t="e">
        <f t="shared" si="31"/>
        <v>#DIV/0!</v>
      </c>
      <c r="AX123" s="545">
        <f>SUMIFS('Faturamento NNE'!$I$2:$I$707,'Faturamento NNE'!$E$2:$E$707,'Infos Relatório'!$B$84,'Faturamento NNE'!$F$2:$F$707,'Infos Relatório'!$B123,'Faturamento NNE'!$AA$2:$AA$707,'Infos Relatório'!AS$1)</f>
        <v>0</v>
      </c>
      <c r="AY123" s="541">
        <f>COUNTIFS('Faturamento NNE'!$E$2:$E$707,'Infos Relatório'!$B$84,'Faturamento NNE'!$F$2:$F$707,'Infos Relatório'!$B123,'Faturamento NNE'!$AA$2:$AA$707,'Infos Relatório'!AY$1)</f>
        <v>0</v>
      </c>
      <c r="AZ123" s="542">
        <f>SUMIFS('Faturamento NNE'!$H$2:$H$707,'Faturamento NNE'!$E$2:$E$707,'Infos Relatório'!$B$84,'Faturamento NNE'!$F$2:$F$707,'Infos Relatório'!$B123,'Faturamento NNE'!$AA$2:$AA$707,'Infos Relatório'!AY$1)</f>
        <v>0</v>
      </c>
      <c r="BA123" s="542">
        <f>SUMIFS('Faturamento NNE'!$K$2:$K$707,'Faturamento NNE'!$E$2:$E$707,'Infos Relatório'!$B$84,'Faturamento NNE'!$F$2:$F$707,'Infos Relatório'!$B123,'Faturamento NNE'!$AA$2:$AA$707,'Infos Relatório'!AY$1)</f>
        <v>0</v>
      </c>
      <c r="BB123" s="546">
        <f>SUMIFS('Faturamento NNE'!$P$2:$P$707,'Faturamento NNE'!$E$2:$E$707,'Infos Relatório'!$B$84,'Faturamento NNE'!$F$2:$F$707,'Infos Relatório'!$B123,'Faturamento NNE'!$AA$2:$AA$707,'Infos Relatório'!AY$1,'Faturamento NNE'!$U$2:$U$707,"Sim")+SUMIFS('Faturamento NNE'!$Q$2:$Q$707,'Faturamento NNE'!$E$2:$E$707,'Infos Relatório'!$B$84,'Faturamento NNE'!$F$2:$F$707,'Infos Relatório'!$B123,'Faturamento NNE'!$AA$2:$AA$707,'Infos Relatório'!AY$1,'Faturamento NNE'!$U$2:$U$707,"Sim")</f>
        <v>0</v>
      </c>
      <c r="BC123" s="227" t="e">
        <f t="shared" si="32"/>
        <v>#DIV/0!</v>
      </c>
      <c r="BD123" s="545">
        <f>SUMIFS('Faturamento NNE'!$I$2:$I$707,'Faturamento NNE'!$E$2:$E$707,'Infos Relatório'!$B$84,'Faturamento NNE'!$F$2:$F$707,'Infos Relatório'!$B123,'Faturamento NNE'!$AA$2:$AA$707,'Infos Relatório'!AY$1)</f>
        <v>0</v>
      </c>
      <c r="BE123" s="541">
        <f>COUNTIFS('Faturamento NNE'!$E$2:$E$707,'Infos Relatório'!$B$84,'Faturamento NNE'!$F$2:$F$707,'Infos Relatório'!$B123,'Faturamento NNE'!$AA$2:$AA$707,'Infos Relatório'!BE$1)</f>
        <v>0</v>
      </c>
      <c r="BF123" s="542">
        <f>SUMIFS('Faturamento NNE'!$H$2:$H$707,'Faturamento NNE'!$E$2:$E$707,'Infos Relatório'!$B$84,'Faturamento NNE'!$F$2:$F$707,'Infos Relatório'!$B123,'Faturamento NNE'!$AA$2:$AA$707,'Infos Relatório'!BE$1)</f>
        <v>0</v>
      </c>
      <c r="BG123" s="542">
        <f>SUMIFS('Faturamento NNE'!$K$2:$K$707,'Faturamento NNE'!$E$2:$E$707,'Infos Relatório'!$B$84,'Faturamento NNE'!$F$2:$F$707,'Infos Relatório'!$B123,'Faturamento NNE'!$AA$2:$AA$707,'Infos Relatório'!BE$1)</f>
        <v>0</v>
      </c>
      <c r="BH123" s="546">
        <f>SUMIFS('Faturamento NNE'!$P$2:$P$707,'Faturamento NNE'!$E$2:$E$707,'Infos Relatório'!$B$84,'Faturamento NNE'!$F$2:$F$707,'Infos Relatório'!$B123,'Faturamento NNE'!$AA$2:$AA$707,'Infos Relatório'!BE$1,'Faturamento NNE'!$U$2:$U$707,"Sim")+SUMIFS('Faturamento NNE'!$Q$2:$Q$707,'Faturamento NNE'!$E$2:$E$707,'Infos Relatório'!$B$84,'Faturamento NNE'!$F$2:$F$707,'Infos Relatório'!$B123,'Faturamento NNE'!$AA$2:$AA$707,'Infos Relatório'!BE$1,'Faturamento NNE'!$U$2:$U$707,"Sim")</f>
        <v>0</v>
      </c>
      <c r="BI123" s="227" t="e">
        <f t="shared" si="33"/>
        <v>#DIV/0!</v>
      </c>
      <c r="BJ123" s="545">
        <f>SUMIFS('Faturamento NNE'!$I$2:$I$707,'Faturamento NNE'!$E$2:$E$707,'Infos Relatório'!$B$84,'Faturamento NNE'!$F$2:$F$707,'Infos Relatório'!$B123,'Faturamento NNE'!$AA$2:$AA$707,'Infos Relatório'!BE$1)</f>
        <v>0</v>
      </c>
      <c r="BK123" s="541">
        <f>COUNTIFS('Faturamento NNE'!$E$2:$E$707,'Infos Relatório'!$B$84,'Faturamento NNE'!$F$2:$F$707,'Infos Relatório'!$B123,'Faturamento NNE'!$AA$2:$AA$707,'Infos Relatório'!BK$1)</f>
        <v>0</v>
      </c>
      <c r="BL123" s="542">
        <f>SUMIFS('Faturamento NNE'!$H$2:$H$707,'Faturamento NNE'!$E$2:$E$707,'Infos Relatório'!$B$84,'Faturamento NNE'!$F$2:$F$707,'Infos Relatório'!$B123,'Faturamento NNE'!$AA$2:$AA$707,'Infos Relatório'!BK$1)</f>
        <v>0</v>
      </c>
      <c r="BM123" s="542">
        <f>SUMIFS('Faturamento NNE'!$K$2:$K$707,'Faturamento NNE'!$E$2:$E$707,'Infos Relatório'!$B$84,'Faturamento NNE'!$F$2:$F$707,'Infos Relatório'!$B123,'Faturamento NNE'!$AA$2:$AA$707,'Infos Relatório'!BK$1)</f>
        <v>0</v>
      </c>
      <c r="BN123" s="546">
        <f>SUMIFS('Faturamento NNE'!$P$2:$P$707,'Faturamento NNE'!$E$2:$E$707,'Infos Relatório'!$B$84,'Faturamento NNE'!$F$2:$F$707,'Infos Relatório'!$B123,'Faturamento NNE'!$AA$2:$AA$707,'Infos Relatório'!BK$1,'Faturamento NNE'!$U$2:$U$707,"Sim")+SUMIFS('Faturamento NNE'!$Q$2:$Q$707,'Faturamento NNE'!$E$2:$E$707,'Infos Relatório'!$B$84,'Faturamento NNE'!$F$2:$F$707,'Infos Relatório'!$B123,'Faturamento NNE'!$AA$2:$AA$707,'Infos Relatório'!BK$1,'Faturamento NNE'!$U$2:$U$707,"Sim")</f>
        <v>0</v>
      </c>
      <c r="BO123" s="227" t="e">
        <f t="shared" si="34"/>
        <v>#DIV/0!</v>
      </c>
      <c r="BP123" s="545">
        <f>SUMIFS('Faturamento NNE'!$I$2:$I$707,'Faturamento NNE'!$E$2:$E$707,'Infos Relatório'!$B$84,'Faturamento NNE'!$F$2:$F$707,'Infos Relatório'!$B123,'Faturamento NNE'!$AA$2:$AA$707,'Infos Relatório'!BK$1)</f>
        <v>0</v>
      </c>
      <c r="BQ123" s="541">
        <f>COUNTIFS('Faturamento NNE'!$E$2:$E$707,'Infos Relatório'!$B$84,'Faturamento NNE'!$F$2:$F$707,'Infos Relatório'!$B123,'Faturamento NNE'!$AA$2:$AA$707,'Infos Relatório'!BQ$1)</f>
        <v>0</v>
      </c>
      <c r="BR123" s="542">
        <f>SUMIFS('Faturamento NNE'!$H$2:$H$707,'Faturamento NNE'!$E$2:$E$707,'Infos Relatório'!$B$84,'Faturamento NNE'!$F$2:$F$707,'Infos Relatório'!$B123,'Faturamento NNE'!$AA$2:$AA$707,'Infos Relatório'!BQ$1)</f>
        <v>0</v>
      </c>
      <c r="BS123" s="542">
        <f>SUMIFS('Faturamento NNE'!$K$2:$K$707,'Faturamento NNE'!$E$2:$E$707,'Infos Relatório'!$B$84,'Faturamento NNE'!$F$2:$F$707,'Infos Relatório'!$B123,'Faturamento NNE'!$AA$2:$AA$707,'Infos Relatório'!BQ$1)</f>
        <v>0</v>
      </c>
      <c r="BT123" s="546">
        <f>SUMIFS('Faturamento NNE'!$P$2:$P$707,'Faturamento NNE'!$E$2:$E$707,'Infos Relatório'!$B$84,'Faturamento NNE'!$F$2:$F$707,'Infos Relatório'!$B123,'Faturamento NNE'!$AA$2:$AA$707,'Infos Relatório'!BQ$1,'Faturamento NNE'!$U$2:$U$707,"Sim")+SUMIFS('Faturamento NNE'!$Q$2:$Q$707,'Faturamento NNE'!$E$2:$E$707,'Infos Relatório'!$B$84,'Faturamento NNE'!$F$2:$F$707,'Infos Relatório'!$B123,'Faturamento NNE'!$AA$2:$AA$707,'Infos Relatório'!BQ$1,'Faturamento NNE'!$U$2:$U$707,"Sim")</f>
        <v>0</v>
      </c>
      <c r="BU123" s="227" t="e">
        <f t="shared" si="35"/>
        <v>#DIV/0!</v>
      </c>
      <c r="BV123" s="545">
        <f>SUMIFS('Faturamento NNE'!$I$2:$I$707,'Faturamento NNE'!$E$2:$E$707,'Infos Relatório'!$B$84,'Faturamento NNE'!$F$2:$F$707,'Infos Relatório'!$B123,'Faturamento NNE'!$AA$2:$AA$707,'Infos Relatório'!BQ$1)</f>
        <v>0</v>
      </c>
    </row>
    <row r="124" spans="2:74">
      <c r="B124" s="217" t="s">
        <v>169</v>
      </c>
      <c r="C124" s="541">
        <f>COUNTIFS('Faturamento NNE'!$E$2:$E$707,'Infos Relatório'!$B$84,'Faturamento NNE'!$F$2:$F$707,'Infos Relatório'!$B124,'Faturamento NNE'!$AA$2:$AA$707,'Infos Relatório'!C$1)</f>
        <v>0</v>
      </c>
      <c r="D124" s="542">
        <f>SUMIFS('Faturamento NNE'!$H$2:$H$707,'Faturamento NNE'!$E$2:$E$707,'Infos Relatório'!$B$84,'Faturamento NNE'!$F$2:$F$707,'Infos Relatório'!$B124,'Faturamento NNE'!$AA$2:$AA$707,'Infos Relatório'!C$1)</f>
        <v>0</v>
      </c>
      <c r="E124" s="543">
        <f>SUMIFS('Faturamento NNE'!$K$2:$K$707,'Faturamento NNE'!$E$2:$E$707,'Infos Relatório'!$B$84,'Faturamento NNE'!$F$2:$F$707,'Infos Relatório'!$B124,'Faturamento NNE'!$AA$2:$AA$707,'Infos Relatório'!C$1)</f>
        <v>0</v>
      </c>
      <c r="F124" s="544">
        <f>SUMIFS('Faturamento NNE'!$P$2:$P$707,'Faturamento NNE'!$E$2:$E$707,'Infos Relatório'!$B$84,'Faturamento NNE'!$F$2:$F$707,'Infos Relatório'!$B124,'Faturamento NNE'!$AA$2:$AA$707,'Infos Relatório'!C$1,'Faturamento NNE'!$U$2:$U$707,"Sim")+SUMIFS('Faturamento NNE'!$Q$2:$Q$707,'Faturamento NNE'!$E$2:$E$707,'Infos Relatório'!$B$84,'Faturamento NNE'!$F$2:$F$707,'Infos Relatório'!$B124,'Faturamento NNE'!$AA$2:$AA$707,'Infos Relatório'!C$1,'Faturamento NNE'!$U$2:$U$707,"Sim")</f>
        <v>0</v>
      </c>
      <c r="G124" s="283" t="e">
        <f t="shared" si="24"/>
        <v>#DIV/0!</v>
      </c>
      <c r="H124" s="545">
        <f>SUMIFS('Faturamento NNE'!$I$2:$I$707,'Faturamento NNE'!$E$2:$E$707,'Infos Relatório'!$B$84,'Faturamento NNE'!$F$2:$F$707,'Infos Relatório'!$B124,'Faturamento NNE'!$AA$2:$AA$707,'Infos Relatório'!C$1)</f>
        <v>0</v>
      </c>
      <c r="I124" s="541">
        <f>COUNTIFS('Faturamento NNE'!$E$2:$E$707,'Infos Relatório'!$B$84,'Faturamento NNE'!$F$2:$F$707,'Infos Relatório'!$B124,'Faturamento NNE'!$AA$2:$AA$707,'Infos Relatório'!I$1)</f>
        <v>0</v>
      </c>
      <c r="J124" s="542">
        <f>SUMIFS('Faturamento NNE'!$H$2:$H$707,'Faturamento NNE'!$E$2:$E$707,'Infos Relatório'!$B$84,'Faturamento NNE'!$F$2:$F$707,'Infos Relatório'!$B124,'Faturamento NNE'!$AA$2:$AA$707,'Infos Relatório'!I$1)</f>
        <v>0</v>
      </c>
      <c r="K124" s="543">
        <f>SUMIFS('Faturamento NNE'!$K$2:$K$707,'Faturamento NNE'!$E$2:$E$707,'Infos Relatório'!$B$84,'Faturamento NNE'!$F$2:$F$707,'Infos Relatório'!$B124,'Faturamento NNE'!$AA$2:$AA$707,'Infos Relatório'!I$1)</f>
        <v>0</v>
      </c>
      <c r="L124" s="544">
        <f>SUMIFS('Faturamento NNE'!$P$2:$P$707,'Faturamento NNE'!$E$2:$E$707,'Infos Relatório'!$B$84,'Faturamento NNE'!$F$2:$F$707,'Infos Relatório'!$B124,'Faturamento NNE'!$AA$2:$AA$707,'Infos Relatório'!I$1,'Faturamento NNE'!$U$2:$U$707,"Sim")+SUMIFS('Faturamento NNE'!$Q$2:$Q$707,'Faturamento NNE'!$E$2:$E$707,'Infos Relatório'!$B$84,'Faturamento NNE'!$F$2:$F$707,'Infos Relatório'!$B124,'Faturamento NNE'!$AA$2:$AA$707,'Infos Relatório'!I$1,'Faturamento NNE'!$U$2:$U$707,"Sim")</f>
        <v>0</v>
      </c>
      <c r="M124" s="283" t="e">
        <f t="shared" si="25"/>
        <v>#DIV/0!</v>
      </c>
      <c r="N124" s="545">
        <f>SUMIFS('Faturamento NNE'!$I$2:$I$707,'Faturamento NNE'!$E$2:$E$707,'Infos Relatório'!$B$84,'Faturamento NNE'!$F$2:$F$707,'Infos Relatório'!$B124,'Faturamento NNE'!$AA$2:$AA$707,'Infos Relatório'!I$1)</f>
        <v>0</v>
      </c>
      <c r="O124" s="541">
        <f>COUNTIFS('Faturamento NNE'!$E$2:$E$707,'Infos Relatório'!$B$84,'Faturamento NNE'!$F$2:$F$707,'Infos Relatório'!$B124,'Faturamento NNE'!$AA$2:$AA$707,'Infos Relatório'!O$1)</f>
        <v>0</v>
      </c>
      <c r="P124" s="542">
        <f>SUMIFS('Faturamento NNE'!$H$2:$H$707,'Faturamento NNE'!$E$2:$E$707,'Infos Relatório'!$B$84,'Faturamento NNE'!$F$2:$F$707,'Infos Relatório'!$B124,'Faturamento NNE'!$AA$2:$AA$707,'Infos Relatório'!O$1)</f>
        <v>0</v>
      </c>
      <c r="Q124" s="542">
        <f>SUMIFS('Faturamento NNE'!$K$2:$K$707,'Faturamento NNE'!$E$2:$E$707,'Infos Relatório'!$B$84,'Faturamento NNE'!$F$2:$F$707,'Infos Relatório'!$B124,'Faturamento NNE'!$AA$2:$AA$707,'Infos Relatório'!O$1)</f>
        <v>0</v>
      </c>
      <c r="R124" s="546">
        <f>SUMIFS('Faturamento NNE'!$P$2:$P$707,'Faturamento NNE'!$E$2:$E$707,'Infos Relatório'!$B$84,'Faturamento NNE'!$F$2:$F$707,'Infos Relatório'!$B124,'Faturamento NNE'!$AA$2:$AA$707,'Infos Relatório'!O$1,'Faturamento NNE'!$U$2:$U$707,"Sim")+SUMIFS('Faturamento NNE'!$Q$2:$Q$707,'Faturamento NNE'!$E$2:$E$707,'Infos Relatório'!$B$84,'Faturamento NNE'!$F$2:$F$707,'Infos Relatório'!$B124,'Faturamento NNE'!$AA$2:$AA$707,'Infos Relatório'!O$1,'Faturamento NNE'!$U$2:$U$707,"Sim")</f>
        <v>0</v>
      </c>
      <c r="S124" s="227" t="e">
        <f t="shared" si="26"/>
        <v>#DIV/0!</v>
      </c>
      <c r="T124" s="545">
        <f>SUMIFS('Faturamento NNE'!$I$2:$I$707,'Faturamento NNE'!$E$2:$E$707,'Infos Relatório'!$B$84,'Faturamento NNE'!$F$2:$F$707,'Infos Relatório'!$B124,'Faturamento NNE'!$AA$2:$AA$707,'Infos Relatório'!O$1)</f>
        <v>0</v>
      </c>
      <c r="U124" s="541">
        <f>COUNTIFS('Faturamento NNE'!$E$2:$E$707,'Infos Relatório'!$B$84,'Faturamento NNE'!$F$2:$F$707,'Infos Relatório'!$B124,'Faturamento NNE'!$AA$2:$AA$707,'Infos Relatório'!U$1)</f>
        <v>0</v>
      </c>
      <c r="V124" s="542">
        <f>SUMIFS('Faturamento NNE'!$H$2:$H$707,'Faturamento NNE'!$E$2:$E$707,'Infos Relatório'!$B$84,'Faturamento NNE'!$F$2:$F$707,'Infos Relatório'!$B124,'Faturamento NNE'!$AA$2:$AA$707,'Infos Relatório'!U$1)</f>
        <v>0</v>
      </c>
      <c r="W124" s="542">
        <f>SUMIFS('Faturamento NNE'!$K$2:$K$707,'Faturamento NNE'!$E$2:$E$707,'Infos Relatório'!$B$84,'Faturamento NNE'!$F$2:$F$707,'Infos Relatório'!$B124,'Faturamento NNE'!$AA$2:$AA$707,'Infos Relatório'!U$1)</f>
        <v>0</v>
      </c>
      <c r="X124" s="546">
        <f>SUMIFS('Faturamento NNE'!$P$2:$P$707,'Faturamento NNE'!$E$2:$E$707,'Infos Relatório'!$B$84,'Faturamento NNE'!$F$2:$F$707,'Infos Relatório'!$B124,'Faturamento NNE'!$AA$2:$AA$707,'Infos Relatório'!U$1,'Faturamento NNE'!$U$2:$U$707,"Sim")+SUMIFS('Faturamento NNE'!$Q$2:$Q$707,'Faturamento NNE'!$E$2:$E$707,'Infos Relatório'!$B$84,'Faturamento NNE'!$F$2:$F$707,'Infos Relatório'!$B124,'Faturamento NNE'!$AA$2:$AA$707,'Infos Relatório'!U$1,'Faturamento NNE'!$U$2:$U$707,"Sim")</f>
        <v>0</v>
      </c>
      <c r="Y124" s="227" t="e">
        <f t="shared" si="27"/>
        <v>#DIV/0!</v>
      </c>
      <c r="Z124" s="545">
        <f>SUMIFS('Faturamento NNE'!$I$2:$I$707,'Faturamento NNE'!$E$2:$E$707,'Infos Relatório'!$B$84,'Faturamento NNE'!$F$2:$F$707,'Infos Relatório'!$B124,'Faturamento NNE'!$AA$2:$AA$707,'Infos Relatório'!U$1)</f>
        <v>0</v>
      </c>
      <c r="AA124" s="541">
        <f>COUNTIFS('Faturamento NNE'!$E$2:$E$707,'Infos Relatório'!$B$84,'Faturamento NNE'!$F$2:$F$707,'Infos Relatório'!$B124,'Faturamento NNE'!$AA$2:$AA$707,'Infos Relatório'!AA$1)</f>
        <v>0</v>
      </c>
      <c r="AB124" s="542">
        <f>SUMIFS('Faturamento NNE'!$H$2:$H$707,'Faturamento NNE'!$E$2:$E$707,'Infos Relatório'!$B$84,'Faturamento NNE'!$F$2:$F$707,'Infos Relatório'!$B124,'Faturamento NNE'!$AA$2:$AA$707,'Infos Relatório'!AA$1)</f>
        <v>0</v>
      </c>
      <c r="AC124" s="542">
        <f>SUMIFS('Faturamento NNE'!$K$2:$K$707,'Faturamento NNE'!$E$2:$E$707,'Infos Relatório'!$B$84,'Faturamento NNE'!$F$2:$F$707,'Infos Relatório'!$B124,'Faturamento NNE'!$AA$2:$AA$707,'Infos Relatório'!AA$1)</f>
        <v>0</v>
      </c>
      <c r="AD124" s="546">
        <f>SUMIFS('Faturamento NNE'!$P$2:$P$707,'Faturamento NNE'!$E$2:$E$707,'Infos Relatório'!$B$84,'Faturamento NNE'!$F$2:$F$707,'Infos Relatório'!$B124,'Faturamento NNE'!$AA$2:$AA$707,'Infos Relatório'!AA$1,'Faturamento NNE'!$U$2:$U$707,"Sim")+SUMIFS('Faturamento NNE'!$Q$2:$Q$707,'Faturamento NNE'!$E$2:$E$707,'Infos Relatório'!$B$84,'Faturamento NNE'!$F$2:$F$707,'Infos Relatório'!$B124,'Faturamento NNE'!$AA$2:$AA$707,'Infos Relatório'!AA$1,'Faturamento NNE'!$U$2:$U$707,"Sim")</f>
        <v>0</v>
      </c>
      <c r="AE124" s="227" t="e">
        <f t="shared" si="28"/>
        <v>#DIV/0!</v>
      </c>
      <c r="AF124" s="545">
        <f>SUMIFS('Faturamento NNE'!$I$2:$I$707,'Faturamento NNE'!$E$2:$E$707,'Infos Relatório'!$B$84,'Faturamento NNE'!$F$2:$F$707,'Infos Relatório'!$B124,'Faturamento NNE'!$AA$2:$AA$707,'Infos Relatório'!AA$1)</f>
        <v>0</v>
      </c>
      <c r="AG124" s="541">
        <f>COUNTIFS('Faturamento NNE'!$E$2:$E$707,'Infos Relatório'!$B$84,'Faturamento NNE'!$F$2:$F$707,'Infos Relatório'!$B124,'Faturamento NNE'!$AA$2:$AA$707,'Infos Relatório'!AG$1)</f>
        <v>0</v>
      </c>
      <c r="AH124" s="542">
        <f>SUMIFS('Faturamento NNE'!$H$2:$H$707,'Faturamento NNE'!$E$2:$E$707,'Infos Relatório'!$B$84,'Faturamento NNE'!$F$2:$F$707,'Infos Relatório'!$B124,'Faturamento NNE'!$AA$2:$AA$707,'Infos Relatório'!AG$1)</f>
        <v>0</v>
      </c>
      <c r="AI124" s="542">
        <f>SUMIFS('Faturamento NNE'!$K$2:$K$707,'Faturamento NNE'!$E$2:$E$707,'Infos Relatório'!$B$84,'Faturamento NNE'!$F$2:$F$707,'Infos Relatório'!$B124,'Faturamento NNE'!$AA$2:$AA$707,'Infos Relatório'!AG$1)</f>
        <v>0</v>
      </c>
      <c r="AJ124" s="546">
        <f>SUMIFS('Faturamento NNE'!$P$2:$P$707,'Faturamento NNE'!$E$2:$E$707,'Infos Relatório'!$B$84,'Faturamento NNE'!$F$2:$F$707,'Infos Relatório'!$B124,'Faturamento NNE'!$AA$2:$AA$707,'Infos Relatório'!AG$1,'Faturamento NNE'!$U$2:$U$707,"Sim")+SUMIFS('Faturamento NNE'!$Q$2:$Q$707,'Faturamento NNE'!$E$2:$E$707,'Infos Relatório'!$B$84,'Faturamento NNE'!$F$2:$F$707,'Infos Relatório'!$B124,'Faturamento NNE'!$AA$2:$AA$707,'Infos Relatório'!AG$1,'Faturamento NNE'!$U$2:$U$707,"Sim")</f>
        <v>0</v>
      </c>
      <c r="AK124" s="227" t="e">
        <f t="shared" si="29"/>
        <v>#DIV/0!</v>
      </c>
      <c r="AL124" s="545">
        <f>SUMIFS('Faturamento NNE'!$I$2:$I$707,'Faturamento NNE'!$E$2:$E$707,'Infos Relatório'!$B$84,'Faturamento NNE'!$F$2:$F$707,'Infos Relatório'!$B124,'Faturamento NNE'!$AA$2:$AA$707,'Infos Relatório'!AG$1)</f>
        <v>0</v>
      </c>
      <c r="AM124" s="541">
        <f>COUNTIFS('Faturamento NNE'!$E$2:$E$707,'Infos Relatório'!$B$84,'Faturamento NNE'!$F$2:$F$707,'Infos Relatório'!$B124,'Faturamento NNE'!$AA$2:$AA$707,'Infos Relatório'!AM$1)</f>
        <v>0</v>
      </c>
      <c r="AN124" s="542">
        <f>SUMIFS('Faturamento NNE'!$H$2:$H$707,'Faturamento NNE'!$E$2:$E$707,'Infos Relatório'!$B$84,'Faturamento NNE'!$F$2:$F$707,'Infos Relatório'!$B124,'Faturamento NNE'!$AA$2:$AA$707,'Infos Relatório'!AM$1)</f>
        <v>0</v>
      </c>
      <c r="AO124" s="542">
        <f>SUMIFS('Faturamento NNE'!$K$2:$K$707,'Faturamento NNE'!$E$2:$E$707,'Infos Relatório'!$B$84,'Faturamento NNE'!$F$2:$F$707,'Infos Relatório'!$B124,'Faturamento NNE'!$AA$2:$AA$707,'Infos Relatório'!AM$1)</f>
        <v>0</v>
      </c>
      <c r="AP124" s="546">
        <f>SUMIFS('Faturamento NNE'!$P$2:$P$707,'Faturamento NNE'!$E$2:$E$707,'Infos Relatório'!$B$84,'Faturamento NNE'!$F$2:$F$707,'Infos Relatório'!$B124,'Faturamento NNE'!$AA$2:$AA$707,'Infos Relatório'!AM$1,'Faturamento NNE'!$U$2:$U$707,"Sim")+SUMIFS('Faturamento NNE'!$Q$2:$Q$707,'Faturamento NNE'!$E$2:$E$707,'Infos Relatório'!$B$84,'Faturamento NNE'!$F$2:$F$707,'Infos Relatório'!$B124,'Faturamento NNE'!$AA$2:$AA$707,'Infos Relatório'!AM$1,'Faturamento NNE'!$U$2:$U$707,"Sim")</f>
        <v>0</v>
      </c>
      <c r="AQ124" s="227" t="e">
        <f t="shared" si="30"/>
        <v>#DIV/0!</v>
      </c>
      <c r="AR124" s="545">
        <f>SUMIFS('Faturamento NNE'!$I$2:$I$707,'Faturamento NNE'!$E$2:$E$707,'Infos Relatório'!$B$84,'Faturamento NNE'!$F$2:$F$707,'Infos Relatório'!$B124,'Faturamento NNE'!$AA$2:$AA$707,'Infos Relatório'!AM$1)</f>
        <v>0</v>
      </c>
      <c r="AS124" s="541">
        <f>COUNTIFS('Faturamento NNE'!$E$2:$E$707,'Infos Relatório'!$B$84,'Faturamento NNE'!$F$2:$F$707,'Infos Relatório'!$B124,'Faturamento NNE'!$AA$2:$AA$707,'Infos Relatório'!AS$1)</f>
        <v>0</v>
      </c>
      <c r="AT124" s="542">
        <f>SUMIFS('Faturamento NNE'!$H$2:$H$707,'Faturamento NNE'!$E$2:$E$707,'Infos Relatório'!$B$84,'Faturamento NNE'!$F$2:$F$707,'Infos Relatório'!$B124,'Faturamento NNE'!$AA$2:$AA$707,'Infos Relatório'!AS$1)</f>
        <v>0</v>
      </c>
      <c r="AU124" s="542">
        <f>SUMIFS('Faturamento NNE'!$K$2:$K$707,'Faturamento NNE'!$E$2:$E$707,'Infos Relatório'!$B$84,'Faturamento NNE'!$F$2:$F$707,'Infos Relatório'!$B124,'Faturamento NNE'!$AA$2:$AA$707,'Infos Relatório'!AS$1)</f>
        <v>0</v>
      </c>
      <c r="AV124" s="546">
        <f>SUMIFS('Faturamento NNE'!$P$2:$P$707,'Faturamento NNE'!$E$2:$E$707,'Infos Relatório'!$B$84,'Faturamento NNE'!$F$2:$F$707,'Infos Relatório'!$B124,'Faturamento NNE'!$AA$2:$AA$707,'Infos Relatório'!AS$1,'Faturamento NNE'!$U$2:$U$707,"Sim")+SUMIFS('Faturamento NNE'!$Q$2:$Q$707,'Faturamento NNE'!$E$2:$E$707,'Infos Relatório'!$B$84,'Faturamento NNE'!$F$2:$F$707,'Infos Relatório'!$B124,'Faturamento NNE'!$AA$2:$AA$707,'Infos Relatório'!AS$1,'Faturamento NNE'!$U$2:$U$707,"Sim")</f>
        <v>0</v>
      </c>
      <c r="AW124" s="227" t="e">
        <f t="shared" si="31"/>
        <v>#DIV/0!</v>
      </c>
      <c r="AX124" s="545">
        <f>SUMIFS('Faturamento NNE'!$I$2:$I$707,'Faturamento NNE'!$E$2:$E$707,'Infos Relatório'!$B$84,'Faturamento NNE'!$F$2:$F$707,'Infos Relatório'!$B124,'Faturamento NNE'!$AA$2:$AA$707,'Infos Relatório'!AS$1)</f>
        <v>0</v>
      </c>
      <c r="AY124" s="541">
        <f>COUNTIFS('Faturamento NNE'!$E$2:$E$707,'Infos Relatório'!$B$84,'Faturamento NNE'!$F$2:$F$707,'Infos Relatório'!$B124,'Faturamento NNE'!$AA$2:$AA$707,'Infos Relatório'!AY$1)</f>
        <v>0</v>
      </c>
      <c r="AZ124" s="542">
        <f>SUMIFS('Faturamento NNE'!$H$2:$H$707,'Faturamento NNE'!$E$2:$E$707,'Infos Relatório'!$B$84,'Faturamento NNE'!$F$2:$F$707,'Infos Relatório'!$B124,'Faturamento NNE'!$AA$2:$AA$707,'Infos Relatório'!AY$1)</f>
        <v>0</v>
      </c>
      <c r="BA124" s="542">
        <f>SUMIFS('Faturamento NNE'!$K$2:$K$707,'Faturamento NNE'!$E$2:$E$707,'Infos Relatório'!$B$84,'Faturamento NNE'!$F$2:$F$707,'Infos Relatório'!$B124,'Faturamento NNE'!$AA$2:$AA$707,'Infos Relatório'!AY$1)</f>
        <v>0</v>
      </c>
      <c r="BB124" s="546">
        <f>SUMIFS('Faturamento NNE'!$P$2:$P$707,'Faturamento NNE'!$E$2:$E$707,'Infos Relatório'!$B$84,'Faturamento NNE'!$F$2:$F$707,'Infos Relatório'!$B124,'Faturamento NNE'!$AA$2:$AA$707,'Infos Relatório'!AY$1,'Faturamento NNE'!$U$2:$U$707,"Sim")+SUMIFS('Faturamento NNE'!$Q$2:$Q$707,'Faturamento NNE'!$E$2:$E$707,'Infos Relatório'!$B$84,'Faturamento NNE'!$F$2:$F$707,'Infos Relatório'!$B124,'Faturamento NNE'!$AA$2:$AA$707,'Infos Relatório'!AY$1,'Faturamento NNE'!$U$2:$U$707,"Sim")</f>
        <v>0</v>
      </c>
      <c r="BC124" s="227" t="e">
        <f t="shared" si="32"/>
        <v>#DIV/0!</v>
      </c>
      <c r="BD124" s="545">
        <f>SUMIFS('Faturamento NNE'!$I$2:$I$707,'Faturamento NNE'!$E$2:$E$707,'Infos Relatório'!$B$84,'Faturamento NNE'!$F$2:$F$707,'Infos Relatório'!$B124,'Faturamento NNE'!$AA$2:$AA$707,'Infos Relatório'!AY$1)</f>
        <v>0</v>
      </c>
      <c r="BE124" s="541">
        <f>COUNTIFS('Faturamento NNE'!$E$2:$E$707,'Infos Relatório'!$B$84,'Faturamento NNE'!$F$2:$F$707,'Infos Relatório'!$B124,'Faturamento NNE'!$AA$2:$AA$707,'Infos Relatório'!BE$1)</f>
        <v>0</v>
      </c>
      <c r="BF124" s="542">
        <f>SUMIFS('Faturamento NNE'!$H$2:$H$707,'Faturamento NNE'!$E$2:$E$707,'Infos Relatório'!$B$84,'Faturamento NNE'!$F$2:$F$707,'Infos Relatório'!$B124,'Faturamento NNE'!$AA$2:$AA$707,'Infos Relatório'!BE$1)</f>
        <v>0</v>
      </c>
      <c r="BG124" s="542">
        <f>SUMIFS('Faturamento NNE'!$K$2:$K$707,'Faturamento NNE'!$E$2:$E$707,'Infos Relatório'!$B$84,'Faturamento NNE'!$F$2:$F$707,'Infos Relatório'!$B124,'Faturamento NNE'!$AA$2:$AA$707,'Infos Relatório'!BE$1)</f>
        <v>0</v>
      </c>
      <c r="BH124" s="546">
        <f>SUMIFS('Faturamento NNE'!$P$2:$P$707,'Faturamento NNE'!$E$2:$E$707,'Infos Relatório'!$B$84,'Faturamento NNE'!$F$2:$F$707,'Infos Relatório'!$B124,'Faturamento NNE'!$AA$2:$AA$707,'Infos Relatório'!BE$1,'Faturamento NNE'!$U$2:$U$707,"Sim")+SUMIFS('Faturamento NNE'!$Q$2:$Q$707,'Faturamento NNE'!$E$2:$E$707,'Infos Relatório'!$B$84,'Faturamento NNE'!$F$2:$F$707,'Infos Relatório'!$B124,'Faturamento NNE'!$AA$2:$AA$707,'Infos Relatório'!BE$1,'Faturamento NNE'!$U$2:$U$707,"Sim")</f>
        <v>0</v>
      </c>
      <c r="BI124" s="227" t="e">
        <f t="shared" si="33"/>
        <v>#DIV/0!</v>
      </c>
      <c r="BJ124" s="545">
        <f>SUMIFS('Faturamento NNE'!$I$2:$I$707,'Faturamento NNE'!$E$2:$E$707,'Infos Relatório'!$B$84,'Faturamento NNE'!$F$2:$F$707,'Infos Relatório'!$B124,'Faturamento NNE'!$AA$2:$AA$707,'Infos Relatório'!BE$1)</f>
        <v>0</v>
      </c>
      <c r="BK124" s="541">
        <f>COUNTIFS('Faturamento NNE'!$E$2:$E$707,'Infos Relatório'!$B$84,'Faturamento NNE'!$F$2:$F$707,'Infos Relatório'!$B124,'Faturamento NNE'!$AA$2:$AA$707,'Infos Relatório'!BK$1)</f>
        <v>0</v>
      </c>
      <c r="BL124" s="542">
        <f>SUMIFS('Faturamento NNE'!$H$2:$H$707,'Faturamento NNE'!$E$2:$E$707,'Infos Relatório'!$B$84,'Faturamento NNE'!$F$2:$F$707,'Infos Relatório'!$B124,'Faturamento NNE'!$AA$2:$AA$707,'Infos Relatório'!BK$1)</f>
        <v>0</v>
      </c>
      <c r="BM124" s="542">
        <f>SUMIFS('Faturamento NNE'!$K$2:$K$707,'Faturamento NNE'!$E$2:$E$707,'Infos Relatório'!$B$84,'Faturamento NNE'!$F$2:$F$707,'Infos Relatório'!$B124,'Faturamento NNE'!$AA$2:$AA$707,'Infos Relatório'!BK$1)</f>
        <v>0</v>
      </c>
      <c r="BN124" s="546">
        <f>SUMIFS('Faturamento NNE'!$P$2:$P$707,'Faturamento NNE'!$E$2:$E$707,'Infos Relatório'!$B$84,'Faturamento NNE'!$F$2:$F$707,'Infos Relatório'!$B124,'Faturamento NNE'!$AA$2:$AA$707,'Infos Relatório'!BK$1,'Faturamento NNE'!$U$2:$U$707,"Sim")+SUMIFS('Faturamento NNE'!$Q$2:$Q$707,'Faturamento NNE'!$E$2:$E$707,'Infos Relatório'!$B$84,'Faturamento NNE'!$F$2:$F$707,'Infos Relatório'!$B124,'Faturamento NNE'!$AA$2:$AA$707,'Infos Relatório'!BK$1,'Faturamento NNE'!$U$2:$U$707,"Sim")</f>
        <v>0</v>
      </c>
      <c r="BO124" s="227" t="e">
        <f t="shared" si="34"/>
        <v>#DIV/0!</v>
      </c>
      <c r="BP124" s="545">
        <f>SUMIFS('Faturamento NNE'!$I$2:$I$707,'Faturamento NNE'!$E$2:$E$707,'Infos Relatório'!$B$84,'Faturamento NNE'!$F$2:$F$707,'Infos Relatório'!$B124,'Faturamento NNE'!$AA$2:$AA$707,'Infos Relatório'!BK$1)</f>
        <v>0</v>
      </c>
      <c r="BQ124" s="541">
        <f>COUNTIFS('Faturamento NNE'!$E$2:$E$707,'Infos Relatório'!$B$84,'Faturamento NNE'!$F$2:$F$707,'Infos Relatório'!$B124,'Faturamento NNE'!$AA$2:$AA$707,'Infos Relatório'!BQ$1)</f>
        <v>0</v>
      </c>
      <c r="BR124" s="542">
        <f>SUMIFS('Faturamento NNE'!$H$2:$H$707,'Faturamento NNE'!$E$2:$E$707,'Infos Relatório'!$B$84,'Faturamento NNE'!$F$2:$F$707,'Infos Relatório'!$B124,'Faturamento NNE'!$AA$2:$AA$707,'Infos Relatório'!BQ$1)</f>
        <v>0</v>
      </c>
      <c r="BS124" s="542">
        <f>SUMIFS('Faturamento NNE'!$K$2:$K$707,'Faturamento NNE'!$E$2:$E$707,'Infos Relatório'!$B$84,'Faturamento NNE'!$F$2:$F$707,'Infos Relatório'!$B124,'Faturamento NNE'!$AA$2:$AA$707,'Infos Relatório'!BQ$1)</f>
        <v>0</v>
      </c>
      <c r="BT124" s="546">
        <f>SUMIFS('Faturamento NNE'!$P$2:$P$707,'Faturamento NNE'!$E$2:$E$707,'Infos Relatório'!$B$84,'Faturamento NNE'!$F$2:$F$707,'Infos Relatório'!$B124,'Faturamento NNE'!$AA$2:$AA$707,'Infos Relatório'!BQ$1,'Faturamento NNE'!$U$2:$U$707,"Sim")+SUMIFS('Faturamento NNE'!$Q$2:$Q$707,'Faturamento NNE'!$E$2:$E$707,'Infos Relatório'!$B$84,'Faturamento NNE'!$F$2:$F$707,'Infos Relatório'!$B124,'Faturamento NNE'!$AA$2:$AA$707,'Infos Relatório'!BQ$1,'Faturamento NNE'!$U$2:$U$707,"Sim")</f>
        <v>0</v>
      </c>
      <c r="BU124" s="227" t="e">
        <f t="shared" si="35"/>
        <v>#DIV/0!</v>
      </c>
      <c r="BV124" s="545">
        <f>SUMIFS('Faturamento NNE'!$I$2:$I$707,'Faturamento NNE'!$E$2:$E$707,'Infos Relatório'!$B$84,'Faturamento NNE'!$F$2:$F$707,'Infos Relatório'!$B124,'Faturamento NNE'!$AA$2:$AA$707,'Infos Relatório'!BQ$1)</f>
        <v>0</v>
      </c>
    </row>
    <row r="125" spans="2:74">
      <c r="B125" s="217" t="s">
        <v>170</v>
      </c>
      <c r="C125" s="541">
        <f>COUNTIFS('Faturamento NNE'!$E$2:$E$707,'Infos Relatório'!$B$84,'Faturamento NNE'!$F$2:$F$707,'Infos Relatório'!$B125,'Faturamento NNE'!$AA$2:$AA$707,'Infos Relatório'!C$1)</f>
        <v>0</v>
      </c>
      <c r="D125" s="542">
        <f>SUMIFS('Faturamento NNE'!$H$2:$H$707,'Faturamento NNE'!$E$2:$E$707,'Infos Relatório'!$B$84,'Faturamento NNE'!$F$2:$F$707,'Infos Relatório'!$B125,'Faturamento NNE'!$AA$2:$AA$707,'Infos Relatório'!C$1)</f>
        <v>0</v>
      </c>
      <c r="E125" s="543">
        <f>SUMIFS('Faturamento NNE'!$K$2:$K$707,'Faturamento NNE'!$E$2:$E$707,'Infos Relatório'!$B$84,'Faturamento NNE'!$F$2:$F$707,'Infos Relatório'!$B125,'Faturamento NNE'!$AA$2:$AA$707,'Infos Relatório'!C$1)</f>
        <v>0</v>
      </c>
      <c r="F125" s="544">
        <f>SUMIFS('Faturamento NNE'!$P$2:$P$707,'Faturamento NNE'!$E$2:$E$707,'Infos Relatório'!$B$84,'Faturamento NNE'!$F$2:$F$707,'Infos Relatório'!$B125,'Faturamento NNE'!$AA$2:$AA$707,'Infos Relatório'!C$1,'Faturamento NNE'!$U$2:$U$707,"Sim")+SUMIFS('Faturamento NNE'!$Q$2:$Q$707,'Faturamento NNE'!$E$2:$E$707,'Infos Relatório'!$B$84,'Faturamento NNE'!$F$2:$F$707,'Infos Relatório'!$B125,'Faturamento NNE'!$AA$2:$AA$707,'Infos Relatório'!C$1,'Faturamento NNE'!$U$2:$U$707,"Sim")</f>
        <v>0</v>
      </c>
      <c r="G125" s="283" t="e">
        <f t="shared" si="24"/>
        <v>#DIV/0!</v>
      </c>
      <c r="H125" s="545">
        <f>SUMIFS('Faturamento NNE'!$I$2:$I$707,'Faturamento NNE'!$E$2:$E$707,'Infos Relatório'!$B$84,'Faturamento NNE'!$F$2:$F$707,'Infos Relatório'!$B125,'Faturamento NNE'!$AA$2:$AA$707,'Infos Relatório'!C$1)</f>
        <v>0</v>
      </c>
      <c r="I125" s="541">
        <f>COUNTIFS('Faturamento NNE'!$E$2:$E$707,'Infos Relatório'!$B$84,'Faturamento NNE'!$F$2:$F$707,'Infos Relatório'!$B125,'Faturamento NNE'!$AA$2:$AA$707,'Infos Relatório'!I$1)</f>
        <v>0</v>
      </c>
      <c r="J125" s="542">
        <f>SUMIFS('Faturamento NNE'!$H$2:$H$707,'Faturamento NNE'!$E$2:$E$707,'Infos Relatório'!$B$84,'Faturamento NNE'!$F$2:$F$707,'Infos Relatório'!$B125,'Faturamento NNE'!$AA$2:$AA$707,'Infos Relatório'!I$1)</f>
        <v>0</v>
      </c>
      <c r="K125" s="543">
        <f>SUMIFS('Faturamento NNE'!$K$2:$K$707,'Faturamento NNE'!$E$2:$E$707,'Infos Relatório'!$B$84,'Faturamento NNE'!$F$2:$F$707,'Infos Relatório'!$B125,'Faturamento NNE'!$AA$2:$AA$707,'Infos Relatório'!I$1)</f>
        <v>0</v>
      </c>
      <c r="L125" s="544">
        <f>SUMIFS('Faturamento NNE'!$P$2:$P$707,'Faturamento NNE'!$E$2:$E$707,'Infos Relatório'!$B$84,'Faturamento NNE'!$F$2:$F$707,'Infos Relatório'!$B125,'Faturamento NNE'!$AA$2:$AA$707,'Infos Relatório'!I$1,'Faturamento NNE'!$U$2:$U$707,"Sim")+SUMIFS('Faturamento NNE'!$Q$2:$Q$707,'Faturamento NNE'!$E$2:$E$707,'Infos Relatório'!$B$84,'Faturamento NNE'!$F$2:$F$707,'Infos Relatório'!$B125,'Faturamento NNE'!$AA$2:$AA$707,'Infos Relatório'!I$1,'Faturamento NNE'!$U$2:$U$707,"Sim")</f>
        <v>0</v>
      </c>
      <c r="M125" s="283" t="e">
        <f t="shared" si="25"/>
        <v>#DIV/0!</v>
      </c>
      <c r="N125" s="545">
        <f>SUMIFS('Faturamento NNE'!$I$2:$I$707,'Faturamento NNE'!$E$2:$E$707,'Infos Relatório'!$B$84,'Faturamento NNE'!$F$2:$F$707,'Infos Relatório'!$B125,'Faturamento NNE'!$AA$2:$AA$707,'Infos Relatório'!I$1)</f>
        <v>0</v>
      </c>
      <c r="O125" s="541">
        <f>COUNTIFS('Faturamento NNE'!$E$2:$E$707,'Infos Relatório'!$B$84,'Faturamento NNE'!$F$2:$F$707,'Infos Relatório'!$B125,'Faturamento NNE'!$AA$2:$AA$707,'Infos Relatório'!O$1)</f>
        <v>0</v>
      </c>
      <c r="P125" s="542">
        <f>SUMIFS('Faturamento NNE'!$H$2:$H$707,'Faturamento NNE'!$E$2:$E$707,'Infos Relatório'!$B$84,'Faturamento NNE'!$F$2:$F$707,'Infos Relatório'!$B125,'Faturamento NNE'!$AA$2:$AA$707,'Infos Relatório'!O$1)</f>
        <v>0</v>
      </c>
      <c r="Q125" s="542">
        <f>SUMIFS('Faturamento NNE'!$K$2:$K$707,'Faturamento NNE'!$E$2:$E$707,'Infos Relatório'!$B$84,'Faturamento NNE'!$F$2:$F$707,'Infos Relatório'!$B125,'Faturamento NNE'!$AA$2:$AA$707,'Infos Relatório'!O$1)</f>
        <v>0</v>
      </c>
      <c r="R125" s="546">
        <f>SUMIFS('Faturamento NNE'!$P$2:$P$707,'Faturamento NNE'!$E$2:$E$707,'Infos Relatório'!$B$84,'Faturamento NNE'!$F$2:$F$707,'Infos Relatório'!$B125,'Faturamento NNE'!$AA$2:$AA$707,'Infos Relatório'!O$1,'Faturamento NNE'!$U$2:$U$707,"Sim")+SUMIFS('Faturamento NNE'!$Q$2:$Q$707,'Faturamento NNE'!$E$2:$E$707,'Infos Relatório'!$B$84,'Faturamento NNE'!$F$2:$F$707,'Infos Relatório'!$B125,'Faturamento NNE'!$AA$2:$AA$707,'Infos Relatório'!O$1,'Faturamento NNE'!$U$2:$U$707,"Sim")</f>
        <v>0</v>
      </c>
      <c r="S125" s="227" t="e">
        <f t="shared" si="26"/>
        <v>#DIV/0!</v>
      </c>
      <c r="T125" s="545">
        <f>SUMIFS('Faturamento NNE'!$I$2:$I$707,'Faturamento NNE'!$E$2:$E$707,'Infos Relatório'!$B$84,'Faturamento NNE'!$F$2:$F$707,'Infos Relatório'!$B125,'Faturamento NNE'!$AA$2:$AA$707,'Infos Relatório'!O$1)</f>
        <v>0</v>
      </c>
      <c r="U125" s="541">
        <f>COUNTIFS('Faturamento NNE'!$E$2:$E$707,'Infos Relatório'!$B$84,'Faturamento NNE'!$F$2:$F$707,'Infos Relatório'!$B125,'Faturamento NNE'!$AA$2:$AA$707,'Infos Relatório'!U$1)</f>
        <v>0</v>
      </c>
      <c r="V125" s="542">
        <f>SUMIFS('Faturamento NNE'!$H$2:$H$707,'Faturamento NNE'!$E$2:$E$707,'Infos Relatório'!$B$84,'Faturamento NNE'!$F$2:$F$707,'Infos Relatório'!$B125,'Faturamento NNE'!$AA$2:$AA$707,'Infos Relatório'!U$1)</f>
        <v>0</v>
      </c>
      <c r="W125" s="542">
        <f>SUMIFS('Faturamento NNE'!$K$2:$K$707,'Faturamento NNE'!$E$2:$E$707,'Infos Relatório'!$B$84,'Faturamento NNE'!$F$2:$F$707,'Infos Relatório'!$B125,'Faturamento NNE'!$AA$2:$AA$707,'Infos Relatório'!U$1)</f>
        <v>0</v>
      </c>
      <c r="X125" s="546">
        <f>SUMIFS('Faturamento NNE'!$P$2:$P$707,'Faturamento NNE'!$E$2:$E$707,'Infos Relatório'!$B$84,'Faturamento NNE'!$F$2:$F$707,'Infos Relatório'!$B125,'Faturamento NNE'!$AA$2:$AA$707,'Infos Relatório'!U$1,'Faturamento NNE'!$U$2:$U$707,"Sim")+SUMIFS('Faturamento NNE'!$Q$2:$Q$707,'Faturamento NNE'!$E$2:$E$707,'Infos Relatório'!$B$84,'Faturamento NNE'!$F$2:$F$707,'Infos Relatório'!$B125,'Faturamento NNE'!$AA$2:$AA$707,'Infos Relatório'!U$1,'Faturamento NNE'!$U$2:$U$707,"Sim")</f>
        <v>0</v>
      </c>
      <c r="Y125" s="227" t="e">
        <f t="shared" si="27"/>
        <v>#DIV/0!</v>
      </c>
      <c r="Z125" s="545">
        <f>SUMIFS('Faturamento NNE'!$I$2:$I$707,'Faturamento NNE'!$E$2:$E$707,'Infos Relatório'!$B$84,'Faturamento NNE'!$F$2:$F$707,'Infos Relatório'!$B125,'Faturamento NNE'!$AA$2:$AA$707,'Infos Relatório'!U$1)</f>
        <v>0</v>
      </c>
      <c r="AA125" s="541">
        <f>COUNTIFS('Faturamento NNE'!$E$2:$E$707,'Infos Relatório'!$B$84,'Faturamento NNE'!$F$2:$F$707,'Infos Relatório'!$B125,'Faturamento NNE'!$AA$2:$AA$707,'Infos Relatório'!AA$1)</f>
        <v>0</v>
      </c>
      <c r="AB125" s="542">
        <f>SUMIFS('Faturamento NNE'!$H$2:$H$707,'Faturamento NNE'!$E$2:$E$707,'Infos Relatório'!$B$84,'Faturamento NNE'!$F$2:$F$707,'Infos Relatório'!$B125,'Faturamento NNE'!$AA$2:$AA$707,'Infos Relatório'!AA$1)</f>
        <v>0</v>
      </c>
      <c r="AC125" s="542">
        <f>SUMIFS('Faturamento NNE'!$K$2:$K$707,'Faturamento NNE'!$E$2:$E$707,'Infos Relatório'!$B$84,'Faturamento NNE'!$F$2:$F$707,'Infos Relatório'!$B125,'Faturamento NNE'!$AA$2:$AA$707,'Infos Relatório'!AA$1)</f>
        <v>0</v>
      </c>
      <c r="AD125" s="546">
        <f>SUMIFS('Faturamento NNE'!$P$2:$P$707,'Faturamento NNE'!$E$2:$E$707,'Infos Relatório'!$B$84,'Faturamento NNE'!$F$2:$F$707,'Infos Relatório'!$B125,'Faturamento NNE'!$AA$2:$AA$707,'Infos Relatório'!AA$1,'Faturamento NNE'!$U$2:$U$707,"Sim")+SUMIFS('Faturamento NNE'!$Q$2:$Q$707,'Faturamento NNE'!$E$2:$E$707,'Infos Relatório'!$B$84,'Faturamento NNE'!$F$2:$F$707,'Infos Relatório'!$B125,'Faturamento NNE'!$AA$2:$AA$707,'Infos Relatório'!AA$1,'Faturamento NNE'!$U$2:$U$707,"Sim")</f>
        <v>0</v>
      </c>
      <c r="AE125" s="227" t="e">
        <f t="shared" si="28"/>
        <v>#DIV/0!</v>
      </c>
      <c r="AF125" s="545">
        <f>SUMIFS('Faturamento NNE'!$I$2:$I$707,'Faturamento NNE'!$E$2:$E$707,'Infos Relatório'!$B$84,'Faturamento NNE'!$F$2:$F$707,'Infos Relatório'!$B125,'Faturamento NNE'!$AA$2:$AA$707,'Infos Relatório'!AA$1)</f>
        <v>0</v>
      </c>
      <c r="AG125" s="541">
        <f>COUNTIFS('Faturamento NNE'!$E$2:$E$707,'Infos Relatório'!$B$84,'Faturamento NNE'!$F$2:$F$707,'Infos Relatório'!$B125,'Faturamento NNE'!$AA$2:$AA$707,'Infos Relatório'!AG$1)</f>
        <v>0</v>
      </c>
      <c r="AH125" s="542">
        <f>SUMIFS('Faturamento NNE'!$H$2:$H$707,'Faturamento NNE'!$E$2:$E$707,'Infos Relatório'!$B$84,'Faturamento NNE'!$F$2:$F$707,'Infos Relatório'!$B125,'Faturamento NNE'!$AA$2:$AA$707,'Infos Relatório'!AG$1)</f>
        <v>0</v>
      </c>
      <c r="AI125" s="542">
        <f>SUMIFS('Faturamento NNE'!$K$2:$K$707,'Faturamento NNE'!$E$2:$E$707,'Infos Relatório'!$B$84,'Faturamento NNE'!$F$2:$F$707,'Infos Relatório'!$B125,'Faturamento NNE'!$AA$2:$AA$707,'Infos Relatório'!AG$1)</f>
        <v>0</v>
      </c>
      <c r="AJ125" s="546">
        <f>SUMIFS('Faturamento NNE'!$P$2:$P$707,'Faturamento NNE'!$E$2:$E$707,'Infos Relatório'!$B$84,'Faturamento NNE'!$F$2:$F$707,'Infos Relatório'!$B125,'Faturamento NNE'!$AA$2:$AA$707,'Infos Relatório'!AG$1,'Faturamento NNE'!$U$2:$U$707,"Sim")+SUMIFS('Faturamento NNE'!$Q$2:$Q$707,'Faturamento NNE'!$E$2:$E$707,'Infos Relatório'!$B$84,'Faturamento NNE'!$F$2:$F$707,'Infos Relatório'!$B125,'Faturamento NNE'!$AA$2:$AA$707,'Infos Relatório'!AG$1,'Faturamento NNE'!$U$2:$U$707,"Sim")</f>
        <v>0</v>
      </c>
      <c r="AK125" s="227" t="e">
        <f t="shared" si="29"/>
        <v>#DIV/0!</v>
      </c>
      <c r="AL125" s="545">
        <f>SUMIFS('Faturamento NNE'!$I$2:$I$707,'Faturamento NNE'!$E$2:$E$707,'Infos Relatório'!$B$84,'Faturamento NNE'!$F$2:$F$707,'Infos Relatório'!$B125,'Faturamento NNE'!$AA$2:$AA$707,'Infos Relatório'!AG$1)</f>
        <v>0</v>
      </c>
      <c r="AM125" s="541">
        <f>COUNTIFS('Faturamento NNE'!$E$2:$E$707,'Infos Relatório'!$B$84,'Faturamento NNE'!$F$2:$F$707,'Infos Relatório'!$B125,'Faturamento NNE'!$AA$2:$AA$707,'Infos Relatório'!AM$1)</f>
        <v>0</v>
      </c>
      <c r="AN125" s="542">
        <f>SUMIFS('Faturamento NNE'!$H$2:$H$707,'Faturamento NNE'!$E$2:$E$707,'Infos Relatório'!$B$84,'Faturamento NNE'!$F$2:$F$707,'Infos Relatório'!$B125,'Faturamento NNE'!$AA$2:$AA$707,'Infos Relatório'!AM$1)</f>
        <v>0</v>
      </c>
      <c r="AO125" s="542">
        <f>SUMIFS('Faturamento NNE'!$K$2:$K$707,'Faturamento NNE'!$E$2:$E$707,'Infos Relatório'!$B$84,'Faturamento NNE'!$F$2:$F$707,'Infos Relatório'!$B125,'Faturamento NNE'!$AA$2:$AA$707,'Infos Relatório'!AM$1)</f>
        <v>0</v>
      </c>
      <c r="AP125" s="546">
        <f>SUMIFS('Faturamento NNE'!$P$2:$P$707,'Faturamento NNE'!$E$2:$E$707,'Infos Relatório'!$B$84,'Faturamento NNE'!$F$2:$F$707,'Infos Relatório'!$B125,'Faturamento NNE'!$AA$2:$AA$707,'Infos Relatório'!AM$1,'Faturamento NNE'!$U$2:$U$707,"Sim")+SUMIFS('Faturamento NNE'!$Q$2:$Q$707,'Faturamento NNE'!$E$2:$E$707,'Infos Relatório'!$B$84,'Faturamento NNE'!$F$2:$F$707,'Infos Relatório'!$B125,'Faturamento NNE'!$AA$2:$AA$707,'Infos Relatório'!AM$1,'Faturamento NNE'!$U$2:$U$707,"Sim")</f>
        <v>0</v>
      </c>
      <c r="AQ125" s="227" t="e">
        <f t="shared" si="30"/>
        <v>#DIV/0!</v>
      </c>
      <c r="AR125" s="545">
        <f>SUMIFS('Faturamento NNE'!$I$2:$I$707,'Faturamento NNE'!$E$2:$E$707,'Infos Relatório'!$B$84,'Faturamento NNE'!$F$2:$F$707,'Infos Relatório'!$B125,'Faturamento NNE'!$AA$2:$AA$707,'Infos Relatório'!AM$1)</f>
        <v>0</v>
      </c>
      <c r="AS125" s="541">
        <f>COUNTIFS('Faturamento NNE'!$E$2:$E$707,'Infos Relatório'!$B$84,'Faturamento NNE'!$F$2:$F$707,'Infos Relatório'!$B125,'Faturamento NNE'!$AA$2:$AA$707,'Infos Relatório'!AS$1)</f>
        <v>0</v>
      </c>
      <c r="AT125" s="542">
        <f>SUMIFS('Faturamento NNE'!$H$2:$H$707,'Faturamento NNE'!$E$2:$E$707,'Infos Relatório'!$B$84,'Faturamento NNE'!$F$2:$F$707,'Infos Relatório'!$B125,'Faturamento NNE'!$AA$2:$AA$707,'Infos Relatório'!AS$1)</f>
        <v>0</v>
      </c>
      <c r="AU125" s="542">
        <f>SUMIFS('Faturamento NNE'!$K$2:$K$707,'Faturamento NNE'!$E$2:$E$707,'Infos Relatório'!$B$84,'Faturamento NNE'!$F$2:$F$707,'Infos Relatório'!$B125,'Faturamento NNE'!$AA$2:$AA$707,'Infos Relatório'!AS$1)</f>
        <v>0</v>
      </c>
      <c r="AV125" s="546">
        <f>SUMIFS('Faturamento NNE'!$P$2:$P$707,'Faturamento NNE'!$E$2:$E$707,'Infos Relatório'!$B$84,'Faturamento NNE'!$F$2:$F$707,'Infos Relatório'!$B125,'Faturamento NNE'!$AA$2:$AA$707,'Infos Relatório'!AS$1,'Faturamento NNE'!$U$2:$U$707,"Sim")+SUMIFS('Faturamento NNE'!$Q$2:$Q$707,'Faturamento NNE'!$E$2:$E$707,'Infos Relatório'!$B$84,'Faturamento NNE'!$F$2:$F$707,'Infos Relatório'!$B125,'Faturamento NNE'!$AA$2:$AA$707,'Infos Relatório'!AS$1,'Faturamento NNE'!$U$2:$U$707,"Sim")</f>
        <v>0</v>
      </c>
      <c r="AW125" s="227" t="e">
        <f t="shared" si="31"/>
        <v>#DIV/0!</v>
      </c>
      <c r="AX125" s="545">
        <f>SUMIFS('Faturamento NNE'!$I$2:$I$707,'Faturamento NNE'!$E$2:$E$707,'Infos Relatório'!$B$84,'Faturamento NNE'!$F$2:$F$707,'Infos Relatório'!$B125,'Faturamento NNE'!$AA$2:$AA$707,'Infos Relatório'!AS$1)</f>
        <v>0</v>
      </c>
      <c r="AY125" s="541">
        <f>COUNTIFS('Faturamento NNE'!$E$2:$E$707,'Infos Relatório'!$B$84,'Faturamento NNE'!$F$2:$F$707,'Infos Relatório'!$B125,'Faturamento NNE'!$AA$2:$AA$707,'Infos Relatório'!AY$1)</f>
        <v>0</v>
      </c>
      <c r="AZ125" s="542">
        <f>SUMIFS('Faturamento NNE'!$H$2:$H$707,'Faturamento NNE'!$E$2:$E$707,'Infos Relatório'!$B$84,'Faturamento NNE'!$F$2:$F$707,'Infos Relatório'!$B125,'Faturamento NNE'!$AA$2:$AA$707,'Infos Relatório'!AY$1)</f>
        <v>0</v>
      </c>
      <c r="BA125" s="542">
        <f>SUMIFS('Faturamento NNE'!$K$2:$K$707,'Faturamento NNE'!$E$2:$E$707,'Infos Relatório'!$B$84,'Faturamento NNE'!$F$2:$F$707,'Infos Relatório'!$B125,'Faturamento NNE'!$AA$2:$AA$707,'Infos Relatório'!AY$1)</f>
        <v>0</v>
      </c>
      <c r="BB125" s="546">
        <f>SUMIFS('Faturamento NNE'!$P$2:$P$707,'Faturamento NNE'!$E$2:$E$707,'Infos Relatório'!$B$84,'Faturamento NNE'!$F$2:$F$707,'Infos Relatório'!$B125,'Faturamento NNE'!$AA$2:$AA$707,'Infos Relatório'!AY$1,'Faturamento NNE'!$U$2:$U$707,"Sim")+SUMIFS('Faturamento NNE'!$Q$2:$Q$707,'Faturamento NNE'!$E$2:$E$707,'Infos Relatório'!$B$84,'Faturamento NNE'!$F$2:$F$707,'Infos Relatório'!$B125,'Faturamento NNE'!$AA$2:$AA$707,'Infos Relatório'!AY$1,'Faturamento NNE'!$U$2:$U$707,"Sim")</f>
        <v>0</v>
      </c>
      <c r="BC125" s="227" t="e">
        <f t="shared" si="32"/>
        <v>#DIV/0!</v>
      </c>
      <c r="BD125" s="545">
        <f>SUMIFS('Faturamento NNE'!$I$2:$I$707,'Faturamento NNE'!$E$2:$E$707,'Infos Relatório'!$B$84,'Faturamento NNE'!$F$2:$F$707,'Infos Relatório'!$B125,'Faturamento NNE'!$AA$2:$AA$707,'Infos Relatório'!AY$1)</f>
        <v>0</v>
      </c>
      <c r="BE125" s="541">
        <f>COUNTIFS('Faturamento NNE'!$E$2:$E$707,'Infos Relatório'!$B$84,'Faturamento NNE'!$F$2:$F$707,'Infos Relatório'!$B125,'Faturamento NNE'!$AA$2:$AA$707,'Infos Relatório'!BE$1)</f>
        <v>0</v>
      </c>
      <c r="BF125" s="542">
        <f>SUMIFS('Faturamento NNE'!$H$2:$H$707,'Faturamento NNE'!$E$2:$E$707,'Infos Relatório'!$B$84,'Faturamento NNE'!$F$2:$F$707,'Infos Relatório'!$B125,'Faturamento NNE'!$AA$2:$AA$707,'Infos Relatório'!BE$1)</f>
        <v>0</v>
      </c>
      <c r="BG125" s="542">
        <f>SUMIFS('Faturamento NNE'!$K$2:$K$707,'Faturamento NNE'!$E$2:$E$707,'Infos Relatório'!$B$84,'Faturamento NNE'!$F$2:$F$707,'Infos Relatório'!$B125,'Faturamento NNE'!$AA$2:$AA$707,'Infos Relatório'!BE$1)</f>
        <v>0</v>
      </c>
      <c r="BH125" s="546">
        <f>SUMIFS('Faturamento NNE'!$P$2:$P$707,'Faturamento NNE'!$E$2:$E$707,'Infos Relatório'!$B$84,'Faturamento NNE'!$F$2:$F$707,'Infos Relatório'!$B125,'Faturamento NNE'!$AA$2:$AA$707,'Infos Relatório'!BE$1,'Faturamento NNE'!$U$2:$U$707,"Sim")+SUMIFS('Faturamento NNE'!$Q$2:$Q$707,'Faturamento NNE'!$E$2:$E$707,'Infos Relatório'!$B$84,'Faturamento NNE'!$F$2:$F$707,'Infos Relatório'!$B125,'Faturamento NNE'!$AA$2:$AA$707,'Infos Relatório'!BE$1,'Faturamento NNE'!$U$2:$U$707,"Sim")</f>
        <v>0</v>
      </c>
      <c r="BI125" s="227" t="e">
        <f t="shared" si="33"/>
        <v>#DIV/0!</v>
      </c>
      <c r="BJ125" s="545">
        <f>SUMIFS('Faturamento NNE'!$I$2:$I$707,'Faturamento NNE'!$E$2:$E$707,'Infos Relatório'!$B$84,'Faturamento NNE'!$F$2:$F$707,'Infos Relatório'!$B125,'Faturamento NNE'!$AA$2:$AA$707,'Infos Relatório'!BE$1)</f>
        <v>0</v>
      </c>
      <c r="BK125" s="541">
        <f>COUNTIFS('Faturamento NNE'!$E$2:$E$707,'Infos Relatório'!$B$84,'Faturamento NNE'!$F$2:$F$707,'Infos Relatório'!$B125,'Faturamento NNE'!$AA$2:$AA$707,'Infos Relatório'!BK$1)</f>
        <v>0</v>
      </c>
      <c r="BL125" s="542">
        <f>SUMIFS('Faturamento NNE'!$H$2:$H$707,'Faturamento NNE'!$E$2:$E$707,'Infos Relatório'!$B$84,'Faturamento NNE'!$F$2:$F$707,'Infos Relatório'!$B125,'Faturamento NNE'!$AA$2:$AA$707,'Infos Relatório'!BK$1)</f>
        <v>0</v>
      </c>
      <c r="BM125" s="542">
        <f>SUMIFS('Faturamento NNE'!$K$2:$K$707,'Faturamento NNE'!$E$2:$E$707,'Infos Relatório'!$B$84,'Faturamento NNE'!$F$2:$F$707,'Infos Relatório'!$B125,'Faturamento NNE'!$AA$2:$AA$707,'Infos Relatório'!BK$1)</f>
        <v>0</v>
      </c>
      <c r="BN125" s="546">
        <f>SUMIFS('Faturamento NNE'!$P$2:$P$707,'Faturamento NNE'!$E$2:$E$707,'Infos Relatório'!$B$84,'Faturamento NNE'!$F$2:$F$707,'Infos Relatório'!$B125,'Faturamento NNE'!$AA$2:$AA$707,'Infos Relatório'!BK$1,'Faturamento NNE'!$U$2:$U$707,"Sim")+SUMIFS('Faturamento NNE'!$Q$2:$Q$707,'Faturamento NNE'!$E$2:$E$707,'Infos Relatório'!$B$84,'Faturamento NNE'!$F$2:$F$707,'Infos Relatório'!$B125,'Faturamento NNE'!$AA$2:$AA$707,'Infos Relatório'!BK$1,'Faturamento NNE'!$U$2:$U$707,"Sim")</f>
        <v>0</v>
      </c>
      <c r="BO125" s="227" t="e">
        <f t="shared" si="34"/>
        <v>#DIV/0!</v>
      </c>
      <c r="BP125" s="545">
        <f>SUMIFS('Faturamento NNE'!$I$2:$I$707,'Faturamento NNE'!$E$2:$E$707,'Infos Relatório'!$B$84,'Faturamento NNE'!$F$2:$F$707,'Infos Relatório'!$B125,'Faturamento NNE'!$AA$2:$AA$707,'Infos Relatório'!BK$1)</f>
        <v>0</v>
      </c>
      <c r="BQ125" s="541">
        <f>COUNTIFS('Faturamento NNE'!$E$2:$E$707,'Infos Relatório'!$B$84,'Faturamento NNE'!$F$2:$F$707,'Infos Relatório'!$B125,'Faturamento NNE'!$AA$2:$AA$707,'Infos Relatório'!BQ$1)</f>
        <v>0</v>
      </c>
      <c r="BR125" s="542">
        <f>SUMIFS('Faturamento NNE'!$H$2:$H$707,'Faturamento NNE'!$E$2:$E$707,'Infos Relatório'!$B$84,'Faturamento NNE'!$F$2:$F$707,'Infos Relatório'!$B125,'Faturamento NNE'!$AA$2:$AA$707,'Infos Relatório'!BQ$1)</f>
        <v>0</v>
      </c>
      <c r="BS125" s="542">
        <f>SUMIFS('Faturamento NNE'!$K$2:$K$707,'Faturamento NNE'!$E$2:$E$707,'Infos Relatório'!$B$84,'Faturamento NNE'!$F$2:$F$707,'Infos Relatório'!$B125,'Faturamento NNE'!$AA$2:$AA$707,'Infos Relatório'!BQ$1)</f>
        <v>0</v>
      </c>
      <c r="BT125" s="546">
        <f>SUMIFS('Faturamento NNE'!$P$2:$P$707,'Faturamento NNE'!$E$2:$E$707,'Infos Relatório'!$B$84,'Faturamento NNE'!$F$2:$F$707,'Infos Relatório'!$B125,'Faturamento NNE'!$AA$2:$AA$707,'Infos Relatório'!BQ$1,'Faturamento NNE'!$U$2:$U$707,"Sim")+SUMIFS('Faturamento NNE'!$Q$2:$Q$707,'Faturamento NNE'!$E$2:$E$707,'Infos Relatório'!$B$84,'Faturamento NNE'!$F$2:$F$707,'Infos Relatório'!$B125,'Faturamento NNE'!$AA$2:$AA$707,'Infos Relatório'!BQ$1,'Faturamento NNE'!$U$2:$U$707,"Sim")</f>
        <v>0</v>
      </c>
      <c r="BU125" s="227" t="e">
        <f t="shared" si="35"/>
        <v>#DIV/0!</v>
      </c>
      <c r="BV125" s="545">
        <f>SUMIFS('Faturamento NNE'!$I$2:$I$707,'Faturamento NNE'!$E$2:$E$707,'Infos Relatório'!$B$84,'Faturamento NNE'!$F$2:$F$707,'Infos Relatório'!$B125,'Faturamento NNE'!$AA$2:$AA$707,'Infos Relatório'!BQ$1)</f>
        <v>0</v>
      </c>
    </row>
    <row r="126" spans="2:74">
      <c r="B126" s="217" t="s">
        <v>171</v>
      </c>
      <c r="C126" s="541">
        <f>COUNTIFS('Faturamento NNE'!$E$2:$E$707,'Infos Relatório'!$B$84,'Faturamento NNE'!$F$2:$F$707,'Infos Relatório'!$B126,'Faturamento NNE'!$AA$2:$AA$707,'Infos Relatório'!C$1)</f>
        <v>0</v>
      </c>
      <c r="D126" s="542">
        <f>SUMIFS('Faturamento NNE'!$H$2:$H$707,'Faturamento NNE'!$E$2:$E$707,'Infos Relatório'!$B$84,'Faturamento NNE'!$F$2:$F$707,'Infos Relatório'!$B126,'Faturamento NNE'!$AA$2:$AA$707,'Infos Relatório'!C$1)</f>
        <v>0</v>
      </c>
      <c r="E126" s="543">
        <f>SUMIFS('Faturamento NNE'!$K$2:$K$707,'Faturamento NNE'!$E$2:$E$707,'Infos Relatório'!$B$84,'Faturamento NNE'!$F$2:$F$707,'Infos Relatório'!$B126,'Faturamento NNE'!$AA$2:$AA$707,'Infos Relatório'!C$1)</f>
        <v>0</v>
      </c>
      <c r="F126" s="544">
        <f>SUMIFS('Faturamento NNE'!$P$2:$P$707,'Faturamento NNE'!$E$2:$E$707,'Infos Relatório'!$B$84,'Faturamento NNE'!$F$2:$F$707,'Infos Relatório'!$B126,'Faturamento NNE'!$AA$2:$AA$707,'Infos Relatório'!C$1,'Faturamento NNE'!$U$2:$U$707,"Sim")+SUMIFS('Faturamento NNE'!$Q$2:$Q$707,'Faturamento NNE'!$E$2:$E$707,'Infos Relatório'!$B$84,'Faturamento NNE'!$F$2:$F$707,'Infos Relatório'!$B126,'Faturamento NNE'!$AA$2:$AA$707,'Infos Relatório'!C$1,'Faturamento NNE'!$U$2:$U$707,"Sim")</f>
        <v>0</v>
      </c>
      <c r="G126" s="283" t="e">
        <f t="shared" si="24"/>
        <v>#DIV/0!</v>
      </c>
      <c r="H126" s="545">
        <f>SUMIFS('Faturamento NNE'!$I$2:$I$707,'Faturamento NNE'!$E$2:$E$707,'Infos Relatório'!$B$84,'Faturamento NNE'!$F$2:$F$707,'Infos Relatório'!$B126,'Faturamento NNE'!$AA$2:$AA$707,'Infos Relatório'!C$1)</f>
        <v>0</v>
      </c>
      <c r="I126" s="541">
        <f>COUNTIFS('Faturamento NNE'!$E$2:$E$707,'Infos Relatório'!$B$84,'Faturamento NNE'!$F$2:$F$707,'Infos Relatório'!$B126,'Faturamento NNE'!$AA$2:$AA$707,'Infos Relatório'!I$1)</f>
        <v>0</v>
      </c>
      <c r="J126" s="542">
        <f>SUMIFS('Faturamento NNE'!$H$2:$H$707,'Faturamento NNE'!$E$2:$E$707,'Infos Relatório'!$B$84,'Faturamento NNE'!$F$2:$F$707,'Infos Relatório'!$B126,'Faturamento NNE'!$AA$2:$AA$707,'Infos Relatório'!I$1)</f>
        <v>0</v>
      </c>
      <c r="K126" s="543">
        <f>SUMIFS('Faturamento NNE'!$K$2:$K$707,'Faturamento NNE'!$E$2:$E$707,'Infos Relatório'!$B$84,'Faturamento NNE'!$F$2:$F$707,'Infos Relatório'!$B126,'Faturamento NNE'!$AA$2:$AA$707,'Infos Relatório'!I$1)</f>
        <v>0</v>
      </c>
      <c r="L126" s="544">
        <f>SUMIFS('Faturamento NNE'!$P$2:$P$707,'Faturamento NNE'!$E$2:$E$707,'Infos Relatório'!$B$84,'Faturamento NNE'!$F$2:$F$707,'Infos Relatório'!$B126,'Faturamento NNE'!$AA$2:$AA$707,'Infos Relatório'!I$1,'Faturamento NNE'!$U$2:$U$707,"Sim")+SUMIFS('Faturamento NNE'!$Q$2:$Q$707,'Faturamento NNE'!$E$2:$E$707,'Infos Relatório'!$B$84,'Faturamento NNE'!$F$2:$F$707,'Infos Relatório'!$B126,'Faturamento NNE'!$AA$2:$AA$707,'Infos Relatório'!I$1,'Faturamento NNE'!$U$2:$U$707,"Sim")</f>
        <v>0</v>
      </c>
      <c r="M126" s="283" t="e">
        <f t="shared" si="25"/>
        <v>#DIV/0!</v>
      </c>
      <c r="N126" s="545">
        <f>SUMIFS('Faturamento NNE'!$I$2:$I$707,'Faturamento NNE'!$E$2:$E$707,'Infos Relatório'!$B$84,'Faturamento NNE'!$F$2:$F$707,'Infos Relatório'!$B126,'Faturamento NNE'!$AA$2:$AA$707,'Infos Relatório'!I$1)</f>
        <v>0</v>
      </c>
      <c r="O126" s="541">
        <f>COUNTIFS('Faturamento NNE'!$E$2:$E$707,'Infos Relatório'!$B$84,'Faturamento NNE'!$F$2:$F$707,'Infos Relatório'!$B126,'Faturamento NNE'!$AA$2:$AA$707,'Infos Relatório'!O$1)</f>
        <v>0</v>
      </c>
      <c r="P126" s="542">
        <f>SUMIFS('Faturamento NNE'!$H$2:$H$707,'Faturamento NNE'!$E$2:$E$707,'Infos Relatório'!$B$84,'Faturamento NNE'!$F$2:$F$707,'Infos Relatório'!$B126,'Faturamento NNE'!$AA$2:$AA$707,'Infos Relatório'!O$1)</f>
        <v>0</v>
      </c>
      <c r="Q126" s="542">
        <f>SUMIFS('Faturamento NNE'!$K$2:$K$707,'Faturamento NNE'!$E$2:$E$707,'Infos Relatório'!$B$84,'Faturamento NNE'!$F$2:$F$707,'Infos Relatório'!$B126,'Faturamento NNE'!$AA$2:$AA$707,'Infos Relatório'!O$1)</f>
        <v>0</v>
      </c>
      <c r="R126" s="546">
        <f>SUMIFS('Faturamento NNE'!$P$2:$P$707,'Faturamento NNE'!$E$2:$E$707,'Infos Relatório'!$B$84,'Faturamento NNE'!$F$2:$F$707,'Infos Relatório'!$B126,'Faturamento NNE'!$AA$2:$AA$707,'Infos Relatório'!O$1,'Faturamento NNE'!$U$2:$U$707,"Sim")+SUMIFS('Faturamento NNE'!$Q$2:$Q$707,'Faturamento NNE'!$E$2:$E$707,'Infos Relatório'!$B$84,'Faturamento NNE'!$F$2:$F$707,'Infos Relatório'!$B126,'Faturamento NNE'!$AA$2:$AA$707,'Infos Relatório'!O$1,'Faturamento NNE'!$U$2:$U$707,"Sim")</f>
        <v>0</v>
      </c>
      <c r="S126" s="227" t="e">
        <f t="shared" si="26"/>
        <v>#DIV/0!</v>
      </c>
      <c r="T126" s="545">
        <f>SUMIFS('Faturamento NNE'!$I$2:$I$707,'Faturamento NNE'!$E$2:$E$707,'Infos Relatório'!$B$84,'Faturamento NNE'!$F$2:$F$707,'Infos Relatório'!$B126,'Faturamento NNE'!$AA$2:$AA$707,'Infos Relatório'!O$1)</f>
        <v>0</v>
      </c>
      <c r="U126" s="541">
        <f>COUNTIFS('Faturamento NNE'!$E$2:$E$707,'Infos Relatório'!$B$84,'Faturamento NNE'!$F$2:$F$707,'Infos Relatório'!$B126,'Faturamento NNE'!$AA$2:$AA$707,'Infos Relatório'!U$1)</f>
        <v>0</v>
      </c>
      <c r="V126" s="542">
        <f>SUMIFS('Faturamento NNE'!$H$2:$H$707,'Faturamento NNE'!$E$2:$E$707,'Infos Relatório'!$B$84,'Faturamento NNE'!$F$2:$F$707,'Infos Relatório'!$B126,'Faturamento NNE'!$AA$2:$AA$707,'Infos Relatório'!U$1)</f>
        <v>0</v>
      </c>
      <c r="W126" s="542">
        <f>SUMIFS('Faturamento NNE'!$K$2:$K$707,'Faturamento NNE'!$E$2:$E$707,'Infos Relatório'!$B$84,'Faturamento NNE'!$F$2:$F$707,'Infos Relatório'!$B126,'Faturamento NNE'!$AA$2:$AA$707,'Infos Relatório'!U$1)</f>
        <v>0</v>
      </c>
      <c r="X126" s="546">
        <f>SUMIFS('Faturamento NNE'!$P$2:$P$707,'Faturamento NNE'!$E$2:$E$707,'Infos Relatório'!$B$84,'Faturamento NNE'!$F$2:$F$707,'Infos Relatório'!$B126,'Faturamento NNE'!$AA$2:$AA$707,'Infos Relatório'!U$1,'Faturamento NNE'!$U$2:$U$707,"Sim")+SUMIFS('Faturamento NNE'!$Q$2:$Q$707,'Faturamento NNE'!$E$2:$E$707,'Infos Relatório'!$B$84,'Faturamento NNE'!$F$2:$F$707,'Infos Relatório'!$B126,'Faturamento NNE'!$AA$2:$AA$707,'Infos Relatório'!U$1,'Faturamento NNE'!$U$2:$U$707,"Sim")</f>
        <v>0</v>
      </c>
      <c r="Y126" s="227" t="e">
        <f t="shared" si="27"/>
        <v>#DIV/0!</v>
      </c>
      <c r="Z126" s="545">
        <f>SUMIFS('Faturamento NNE'!$I$2:$I$707,'Faturamento NNE'!$E$2:$E$707,'Infos Relatório'!$B$84,'Faturamento NNE'!$F$2:$F$707,'Infos Relatório'!$B126,'Faturamento NNE'!$AA$2:$AA$707,'Infos Relatório'!U$1)</f>
        <v>0</v>
      </c>
      <c r="AA126" s="541">
        <f>COUNTIFS('Faturamento NNE'!$E$2:$E$707,'Infos Relatório'!$B$84,'Faturamento NNE'!$F$2:$F$707,'Infos Relatório'!$B126,'Faturamento NNE'!$AA$2:$AA$707,'Infos Relatório'!AA$1)</f>
        <v>0</v>
      </c>
      <c r="AB126" s="542">
        <f>SUMIFS('Faturamento NNE'!$H$2:$H$707,'Faturamento NNE'!$E$2:$E$707,'Infos Relatório'!$B$84,'Faturamento NNE'!$F$2:$F$707,'Infos Relatório'!$B126,'Faturamento NNE'!$AA$2:$AA$707,'Infos Relatório'!AA$1)</f>
        <v>0</v>
      </c>
      <c r="AC126" s="542">
        <f>SUMIFS('Faturamento NNE'!$K$2:$K$707,'Faturamento NNE'!$E$2:$E$707,'Infos Relatório'!$B$84,'Faturamento NNE'!$F$2:$F$707,'Infos Relatório'!$B126,'Faturamento NNE'!$AA$2:$AA$707,'Infos Relatório'!AA$1)</f>
        <v>0</v>
      </c>
      <c r="AD126" s="546">
        <f>SUMIFS('Faturamento NNE'!$P$2:$P$707,'Faturamento NNE'!$E$2:$E$707,'Infos Relatório'!$B$84,'Faturamento NNE'!$F$2:$F$707,'Infos Relatório'!$B126,'Faturamento NNE'!$AA$2:$AA$707,'Infos Relatório'!AA$1,'Faturamento NNE'!$U$2:$U$707,"Sim")+SUMIFS('Faturamento NNE'!$Q$2:$Q$707,'Faturamento NNE'!$E$2:$E$707,'Infos Relatório'!$B$84,'Faturamento NNE'!$F$2:$F$707,'Infos Relatório'!$B126,'Faturamento NNE'!$AA$2:$AA$707,'Infos Relatório'!AA$1,'Faturamento NNE'!$U$2:$U$707,"Sim")</f>
        <v>0</v>
      </c>
      <c r="AE126" s="227" t="e">
        <f t="shared" si="28"/>
        <v>#DIV/0!</v>
      </c>
      <c r="AF126" s="545">
        <f>SUMIFS('Faturamento NNE'!$I$2:$I$707,'Faturamento NNE'!$E$2:$E$707,'Infos Relatório'!$B$84,'Faturamento NNE'!$F$2:$F$707,'Infos Relatório'!$B126,'Faturamento NNE'!$AA$2:$AA$707,'Infos Relatório'!AA$1)</f>
        <v>0</v>
      </c>
      <c r="AG126" s="541">
        <f>COUNTIFS('Faturamento NNE'!$E$2:$E$707,'Infos Relatório'!$B$84,'Faturamento NNE'!$F$2:$F$707,'Infos Relatório'!$B126,'Faturamento NNE'!$AA$2:$AA$707,'Infos Relatório'!AG$1)</f>
        <v>0</v>
      </c>
      <c r="AH126" s="542">
        <f>SUMIFS('Faturamento NNE'!$H$2:$H$707,'Faturamento NNE'!$E$2:$E$707,'Infos Relatório'!$B$84,'Faturamento NNE'!$F$2:$F$707,'Infos Relatório'!$B126,'Faturamento NNE'!$AA$2:$AA$707,'Infos Relatório'!AG$1)</f>
        <v>0</v>
      </c>
      <c r="AI126" s="542">
        <f>SUMIFS('Faturamento NNE'!$K$2:$K$707,'Faturamento NNE'!$E$2:$E$707,'Infos Relatório'!$B$84,'Faturamento NNE'!$F$2:$F$707,'Infos Relatório'!$B126,'Faturamento NNE'!$AA$2:$AA$707,'Infos Relatório'!AG$1)</f>
        <v>0</v>
      </c>
      <c r="AJ126" s="546">
        <f>SUMIFS('Faturamento NNE'!$P$2:$P$707,'Faturamento NNE'!$E$2:$E$707,'Infos Relatório'!$B$84,'Faturamento NNE'!$F$2:$F$707,'Infos Relatório'!$B126,'Faturamento NNE'!$AA$2:$AA$707,'Infos Relatório'!AG$1,'Faturamento NNE'!$U$2:$U$707,"Sim")+SUMIFS('Faturamento NNE'!$Q$2:$Q$707,'Faturamento NNE'!$E$2:$E$707,'Infos Relatório'!$B$84,'Faturamento NNE'!$F$2:$F$707,'Infos Relatório'!$B126,'Faturamento NNE'!$AA$2:$AA$707,'Infos Relatório'!AG$1,'Faturamento NNE'!$U$2:$U$707,"Sim")</f>
        <v>0</v>
      </c>
      <c r="AK126" s="227" t="e">
        <f t="shared" si="29"/>
        <v>#DIV/0!</v>
      </c>
      <c r="AL126" s="545">
        <f>SUMIFS('Faturamento NNE'!$I$2:$I$707,'Faturamento NNE'!$E$2:$E$707,'Infos Relatório'!$B$84,'Faturamento NNE'!$F$2:$F$707,'Infos Relatório'!$B126,'Faturamento NNE'!$AA$2:$AA$707,'Infos Relatório'!AG$1)</f>
        <v>0</v>
      </c>
      <c r="AM126" s="541">
        <f>COUNTIFS('Faturamento NNE'!$E$2:$E$707,'Infos Relatório'!$B$84,'Faturamento NNE'!$F$2:$F$707,'Infos Relatório'!$B126,'Faturamento NNE'!$AA$2:$AA$707,'Infos Relatório'!AM$1)</f>
        <v>0</v>
      </c>
      <c r="AN126" s="542">
        <f>SUMIFS('Faturamento NNE'!$H$2:$H$707,'Faturamento NNE'!$E$2:$E$707,'Infos Relatório'!$B$84,'Faturamento NNE'!$F$2:$F$707,'Infos Relatório'!$B126,'Faturamento NNE'!$AA$2:$AA$707,'Infos Relatório'!AM$1)</f>
        <v>0</v>
      </c>
      <c r="AO126" s="542">
        <f>SUMIFS('Faturamento NNE'!$K$2:$K$707,'Faturamento NNE'!$E$2:$E$707,'Infos Relatório'!$B$84,'Faturamento NNE'!$F$2:$F$707,'Infos Relatório'!$B126,'Faturamento NNE'!$AA$2:$AA$707,'Infos Relatório'!AM$1)</f>
        <v>0</v>
      </c>
      <c r="AP126" s="546">
        <f>SUMIFS('Faturamento NNE'!$P$2:$P$707,'Faturamento NNE'!$E$2:$E$707,'Infos Relatório'!$B$84,'Faturamento NNE'!$F$2:$F$707,'Infos Relatório'!$B126,'Faturamento NNE'!$AA$2:$AA$707,'Infos Relatório'!AM$1,'Faturamento NNE'!$U$2:$U$707,"Sim")+SUMIFS('Faturamento NNE'!$Q$2:$Q$707,'Faturamento NNE'!$E$2:$E$707,'Infos Relatório'!$B$84,'Faturamento NNE'!$F$2:$F$707,'Infos Relatório'!$B126,'Faturamento NNE'!$AA$2:$AA$707,'Infos Relatório'!AM$1,'Faturamento NNE'!$U$2:$U$707,"Sim")</f>
        <v>0</v>
      </c>
      <c r="AQ126" s="227" t="e">
        <f t="shared" si="30"/>
        <v>#DIV/0!</v>
      </c>
      <c r="AR126" s="545">
        <f>SUMIFS('Faturamento NNE'!$I$2:$I$707,'Faturamento NNE'!$E$2:$E$707,'Infos Relatório'!$B$84,'Faturamento NNE'!$F$2:$F$707,'Infos Relatório'!$B126,'Faturamento NNE'!$AA$2:$AA$707,'Infos Relatório'!AM$1)</f>
        <v>0</v>
      </c>
      <c r="AS126" s="541">
        <f>COUNTIFS('Faturamento NNE'!$E$2:$E$707,'Infos Relatório'!$B$84,'Faturamento NNE'!$F$2:$F$707,'Infos Relatório'!$B126,'Faturamento NNE'!$AA$2:$AA$707,'Infos Relatório'!AS$1)</f>
        <v>0</v>
      </c>
      <c r="AT126" s="542">
        <f>SUMIFS('Faturamento NNE'!$H$2:$H$707,'Faturamento NNE'!$E$2:$E$707,'Infos Relatório'!$B$84,'Faturamento NNE'!$F$2:$F$707,'Infos Relatório'!$B126,'Faturamento NNE'!$AA$2:$AA$707,'Infos Relatório'!AS$1)</f>
        <v>0</v>
      </c>
      <c r="AU126" s="542">
        <f>SUMIFS('Faturamento NNE'!$K$2:$K$707,'Faturamento NNE'!$E$2:$E$707,'Infos Relatório'!$B$84,'Faturamento NNE'!$F$2:$F$707,'Infos Relatório'!$B126,'Faturamento NNE'!$AA$2:$AA$707,'Infos Relatório'!AS$1)</f>
        <v>0</v>
      </c>
      <c r="AV126" s="546">
        <f>SUMIFS('Faturamento NNE'!$P$2:$P$707,'Faturamento NNE'!$E$2:$E$707,'Infos Relatório'!$B$84,'Faturamento NNE'!$F$2:$F$707,'Infos Relatório'!$B126,'Faturamento NNE'!$AA$2:$AA$707,'Infos Relatório'!AS$1,'Faturamento NNE'!$U$2:$U$707,"Sim")+SUMIFS('Faturamento NNE'!$Q$2:$Q$707,'Faturamento NNE'!$E$2:$E$707,'Infos Relatório'!$B$84,'Faturamento NNE'!$F$2:$F$707,'Infos Relatório'!$B126,'Faturamento NNE'!$AA$2:$AA$707,'Infos Relatório'!AS$1,'Faturamento NNE'!$U$2:$U$707,"Sim")</f>
        <v>0</v>
      </c>
      <c r="AW126" s="227" t="e">
        <f t="shared" si="31"/>
        <v>#DIV/0!</v>
      </c>
      <c r="AX126" s="545">
        <f>SUMIFS('Faturamento NNE'!$I$2:$I$707,'Faturamento NNE'!$E$2:$E$707,'Infos Relatório'!$B$84,'Faturamento NNE'!$F$2:$F$707,'Infos Relatório'!$B126,'Faturamento NNE'!$AA$2:$AA$707,'Infos Relatório'!AS$1)</f>
        <v>0</v>
      </c>
      <c r="AY126" s="541">
        <f>COUNTIFS('Faturamento NNE'!$E$2:$E$707,'Infos Relatório'!$B$84,'Faturamento NNE'!$F$2:$F$707,'Infos Relatório'!$B126,'Faturamento NNE'!$AA$2:$AA$707,'Infos Relatório'!AY$1)</f>
        <v>0</v>
      </c>
      <c r="AZ126" s="542">
        <f>SUMIFS('Faturamento NNE'!$H$2:$H$707,'Faturamento NNE'!$E$2:$E$707,'Infos Relatório'!$B$84,'Faturamento NNE'!$F$2:$F$707,'Infos Relatório'!$B126,'Faturamento NNE'!$AA$2:$AA$707,'Infos Relatório'!AY$1)</f>
        <v>0</v>
      </c>
      <c r="BA126" s="542">
        <f>SUMIFS('Faturamento NNE'!$K$2:$K$707,'Faturamento NNE'!$E$2:$E$707,'Infos Relatório'!$B$84,'Faturamento NNE'!$F$2:$F$707,'Infos Relatório'!$B126,'Faturamento NNE'!$AA$2:$AA$707,'Infos Relatório'!AY$1)</f>
        <v>0</v>
      </c>
      <c r="BB126" s="546">
        <f>SUMIFS('Faturamento NNE'!$P$2:$P$707,'Faturamento NNE'!$E$2:$E$707,'Infos Relatório'!$B$84,'Faturamento NNE'!$F$2:$F$707,'Infos Relatório'!$B126,'Faturamento NNE'!$AA$2:$AA$707,'Infos Relatório'!AY$1,'Faturamento NNE'!$U$2:$U$707,"Sim")+SUMIFS('Faturamento NNE'!$Q$2:$Q$707,'Faturamento NNE'!$E$2:$E$707,'Infos Relatório'!$B$84,'Faturamento NNE'!$F$2:$F$707,'Infos Relatório'!$B126,'Faturamento NNE'!$AA$2:$AA$707,'Infos Relatório'!AY$1,'Faturamento NNE'!$U$2:$U$707,"Sim")</f>
        <v>0</v>
      </c>
      <c r="BC126" s="227" t="e">
        <f t="shared" si="32"/>
        <v>#DIV/0!</v>
      </c>
      <c r="BD126" s="545">
        <f>SUMIFS('Faturamento NNE'!$I$2:$I$707,'Faturamento NNE'!$E$2:$E$707,'Infos Relatório'!$B$84,'Faturamento NNE'!$F$2:$F$707,'Infos Relatório'!$B126,'Faturamento NNE'!$AA$2:$AA$707,'Infos Relatório'!AY$1)</f>
        <v>0</v>
      </c>
      <c r="BE126" s="541">
        <f>COUNTIFS('Faturamento NNE'!$E$2:$E$707,'Infos Relatório'!$B$84,'Faturamento NNE'!$F$2:$F$707,'Infos Relatório'!$B126,'Faturamento NNE'!$AA$2:$AA$707,'Infos Relatório'!BE$1)</f>
        <v>0</v>
      </c>
      <c r="BF126" s="542">
        <f>SUMIFS('Faturamento NNE'!$H$2:$H$707,'Faturamento NNE'!$E$2:$E$707,'Infos Relatório'!$B$84,'Faturamento NNE'!$F$2:$F$707,'Infos Relatório'!$B126,'Faturamento NNE'!$AA$2:$AA$707,'Infos Relatório'!BE$1)</f>
        <v>0</v>
      </c>
      <c r="BG126" s="542">
        <f>SUMIFS('Faturamento NNE'!$K$2:$K$707,'Faturamento NNE'!$E$2:$E$707,'Infos Relatório'!$B$84,'Faturamento NNE'!$F$2:$F$707,'Infos Relatório'!$B126,'Faturamento NNE'!$AA$2:$AA$707,'Infos Relatório'!BE$1)</f>
        <v>0</v>
      </c>
      <c r="BH126" s="546">
        <f>SUMIFS('Faturamento NNE'!$P$2:$P$707,'Faturamento NNE'!$E$2:$E$707,'Infos Relatório'!$B$84,'Faturamento NNE'!$F$2:$F$707,'Infos Relatório'!$B126,'Faturamento NNE'!$AA$2:$AA$707,'Infos Relatório'!BE$1,'Faturamento NNE'!$U$2:$U$707,"Sim")+SUMIFS('Faturamento NNE'!$Q$2:$Q$707,'Faturamento NNE'!$E$2:$E$707,'Infos Relatório'!$B$84,'Faturamento NNE'!$F$2:$F$707,'Infos Relatório'!$B126,'Faturamento NNE'!$AA$2:$AA$707,'Infos Relatório'!BE$1,'Faturamento NNE'!$U$2:$U$707,"Sim")</f>
        <v>0</v>
      </c>
      <c r="BI126" s="227" t="e">
        <f t="shared" si="33"/>
        <v>#DIV/0!</v>
      </c>
      <c r="BJ126" s="545">
        <f>SUMIFS('Faturamento NNE'!$I$2:$I$707,'Faturamento NNE'!$E$2:$E$707,'Infos Relatório'!$B$84,'Faturamento NNE'!$F$2:$F$707,'Infos Relatório'!$B126,'Faturamento NNE'!$AA$2:$AA$707,'Infos Relatório'!BE$1)</f>
        <v>0</v>
      </c>
      <c r="BK126" s="541">
        <f>COUNTIFS('Faturamento NNE'!$E$2:$E$707,'Infos Relatório'!$B$84,'Faturamento NNE'!$F$2:$F$707,'Infos Relatório'!$B126,'Faturamento NNE'!$AA$2:$AA$707,'Infos Relatório'!BK$1)</f>
        <v>0</v>
      </c>
      <c r="BL126" s="542">
        <f>SUMIFS('Faturamento NNE'!$H$2:$H$707,'Faturamento NNE'!$E$2:$E$707,'Infos Relatório'!$B$84,'Faturamento NNE'!$F$2:$F$707,'Infos Relatório'!$B126,'Faturamento NNE'!$AA$2:$AA$707,'Infos Relatório'!BK$1)</f>
        <v>0</v>
      </c>
      <c r="BM126" s="542">
        <f>SUMIFS('Faturamento NNE'!$K$2:$K$707,'Faturamento NNE'!$E$2:$E$707,'Infos Relatório'!$B$84,'Faturamento NNE'!$F$2:$F$707,'Infos Relatório'!$B126,'Faturamento NNE'!$AA$2:$AA$707,'Infos Relatório'!BK$1)</f>
        <v>0</v>
      </c>
      <c r="BN126" s="546">
        <f>SUMIFS('Faturamento NNE'!$P$2:$P$707,'Faturamento NNE'!$E$2:$E$707,'Infos Relatório'!$B$84,'Faturamento NNE'!$F$2:$F$707,'Infos Relatório'!$B126,'Faturamento NNE'!$AA$2:$AA$707,'Infos Relatório'!BK$1,'Faturamento NNE'!$U$2:$U$707,"Sim")+SUMIFS('Faturamento NNE'!$Q$2:$Q$707,'Faturamento NNE'!$E$2:$E$707,'Infos Relatório'!$B$84,'Faturamento NNE'!$F$2:$F$707,'Infos Relatório'!$B126,'Faturamento NNE'!$AA$2:$AA$707,'Infos Relatório'!BK$1,'Faturamento NNE'!$U$2:$U$707,"Sim")</f>
        <v>0</v>
      </c>
      <c r="BO126" s="227" t="e">
        <f t="shared" si="34"/>
        <v>#DIV/0!</v>
      </c>
      <c r="BP126" s="545">
        <f>SUMIFS('Faturamento NNE'!$I$2:$I$707,'Faturamento NNE'!$E$2:$E$707,'Infos Relatório'!$B$84,'Faturamento NNE'!$F$2:$F$707,'Infos Relatório'!$B126,'Faturamento NNE'!$AA$2:$AA$707,'Infos Relatório'!BK$1)</f>
        <v>0</v>
      </c>
      <c r="BQ126" s="541">
        <f>COUNTIFS('Faturamento NNE'!$E$2:$E$707,'Infos Relatório'!$B$84,'Faturamento NNE'!$F$2:$F$707,'Infos Relatório'!$B126,'Faturamento NNE'!$AA$2:$AA$707,'Infos Relatório'!BQ$1)</f>
        <v>0</v>
      </c>
      <c r="BR126" s="542">
        <f>SUMIFS('Faturamento NNE'!$H$2:$H$707,'Faturamento NNE'!$E$2:$E$707,'Infos Relatório'!$B$84,'Faturamento NNE'!$F$2:$F$707,'Infos Relatório'!$B126,'Faturamento NNE'!$AA$2:$AA$707,'Infos Relatório'!BQ$1)</f>
        <v>0</v>
      </c>
      <c r="BS126" s="542">
        <f>SUMIFS('Faturamento NNE'!$K$2:$K$707,'Faturamento NNE'!$E$2:$E$707,'Infos Relatório'!$B$84,'Faturamento NNE'!$F$2:$F$707,'Infos Relatório'!$B126,'Faturamento NNE'!$AA$2:$AA$707,'Infos Relatório'!BQ$1)</f>
        <v>0</v>
      </c>
      <c r="BT126" s="546">
        <f>SUMIFS('Faturamento NNE'!$P$2:$P$707,'Faturamento NNE'!$E$2:$E$707,'Infos Relatório'!$B$84,'Faturamento NNE'!$F$2:$F$707,'Infos Relatório'!$B126,'Faturamento NNE'!$AA$2:$AA$707,'Infos Relatório'!BQ$1,'Faturamento NNE'!$U$2:$U$707,"Sim")+SUMIFS('Faturamento NNE'!$Q$2:$Q$707,'Faturamento NNE'!$E$2:$E$707,'Infos Relatório'!$B$84,'Faturamento NNE'!$F$2:$F$707,'Infos Relatório'!$B126,'Faturamento NNE'!$AA$2:$AA$707,'Infos Relatório'!BQ$1,'Faturamento NNE'!$U$2:$U$707,"Sim")</f>
        <v>0</v>
      </c>
      <c r="BU126" s="227" t="e">
        <f t="shared" si="35"/>
        <v>#DIV/0!</v>
      </c>
      <c r="BV126" s="545">
        <f>SUMIFS('Faturamento NNE'!$I$2:$I$707,'Faturamento NNE'!$E$2:$E$707,'Infos Relatório'!$B$84,'Faturamento NNE'!$F$2:$F$707,'Infos Relatório'!$B126,'Faturamento NNE'!$AA$2:$AA$707,'Infos Relatório'!BQ$1)</f>
        <v>0</v>
      </c>
    </row>
    <row r="127" spans="2:74">
      <c r="B127" s="217" t="s">
        <v>172</v>
      </c>
      <c r="C127" s="541">
        <f>COUNTIFS('Faturamento NNE'!$E$2:$E$707,'Infos Relatório'!$B$84,'Faturamento NNE'!$F$2:$F$707,'Infos Relatório'!$B127,'Faturamento NNE'!$AA$2:$AA$707,'Infos Relatório'!C$1)</f>
        <v>0</v>
      </c>
      <c r="D127" s="542">
        <f>SUMIFS('Faturamento NNE'!$H$2:$H$707,'Faturamento NNE'!$E$2:$E$707,'Infos Relatório'!$B$84,'Faturamento NNE'!$F$2:$F$707,'Infos Relatório'!$B127,'Faturamento NNE'!$AA$2:$AA$707,'Infos Relatório'!C$1)</f>
        <v>0</v>
      </c>
      <c r="E127" s="543">
        <f>SUMIFS('Faturamento NNE'!$K$2:$K$707,'Faturamento NNE'!$E$2:$E$707,'Infos Relatório'!$B$84,'Faturamento NNE'!$F$2:$F$707,'Infos Relatório'!$B127,'Faturamento NNE'!$AA$2:$AA$707,'Infos Relatório'!C$1)</f>
        <v>0</v>
      </c>
      <c r="F127" s="544">
        <f>SUMIFS('Faturamento NNE'!$P$2:$P$707,'Faturamento NNE'!$E$2:$E$707,'Infos Relatório'!$B$84,'Faturamento NNE'!$F$2:$F$707,'Infos Relatório'!$B127,'Faturamento NNE'!$AA$2:$AA$707,'Infos Relatório'!C$1,'Faturamento NNE'!$U$2:$U$707,"Sim")+SUMIFS('Faturamento NNE'!$Q$2:$Q$707,'Faturamento NNE'!$E$2:$E$707,'Infos Relatório'!$B$84,'Faturamento NNE'!$F$2:$F$707,'Infos Relatório'!$B127,'Faturamento NNE'!$AA$2:$AA$707,'Infos Relatório'!C$1,'Faturamento NNE'!$U$2:$U$707,"Sim")</f>
        <v>0</v>
      </c>
      <c r="G127" s="283" t="e">
        <f t="shared" si="24"/>
        <v>#DIV/0!</v>
      </c>
      <c r="H127" s="545">
        <f>SUMIFS('Faturamento NNE'!$I$2:$I$707,'Faturamento NNE'!$E$2:$E$707,'Infos Relatório'!$B$84,'Faturamento NNE'!$F$2:$F$707,'Infos Relatório'!$B127,'Faturamento NNE'!$AA$2:$AA$707,'Infos Relatório'!C$1)</f>
        <v>0</v>
      </c>
      <c r="I127" s="541">
        <f>COUNTIFS('Faturamento NNE'!$E$2:$E$707,'Infos Relatório'!$B$84,'Faturamento NNE'!$F$2:$F$707,'Infos Relatório'!$B127,'Faturamento NNE'!$AA$2:$AA$707,'Infos Relatório'!I$1)</f>
        <v>0</v>
      </c>
      <c r="J127" s="542">
        <f>SUMIFS('Faturamento NNE'!$H$2:$H$707,'Faturamento NNE'!$E$2:$E$707,'Infos Relatório'!$B$84,'Faturamento NNE'!$F$2:$F$707,'Infos Relatório'!$B127,'Faturamento NNE'!$AA$2:$AA$707,'Infos Relatório'!I$1)</f>
        <v>0</v>
      </c>
      <c r="K127" s="543">
        <f>SUMIFS('Faturamento NNE'!$K$2:$K$707,'Faturamento NNE'!$E$2:$E$707,'Infos Relatório'!$B$84,'Faturamento NNE'!$F$2:$F$707,'Infos Relatório'!$B127,'Faturamento NNE'!$AA$2:$AA$707,'Infos Relatório'!I$1)</f>
        <v>0</v>
      </c>
      <c r="L127" s="544">
        <f>SUMIFS('Faturamento NNE'!$P$2:$P$707,'Faturamento NNE'!$E$2:$E$707,'Infos Relatório'!$B$84,'Faturamento NNE'!$F$2:$F$707,'Infos Relatório'!$B127,'Faturamento NNE'!$AA$2:$AA$707,'Infos Relatório'!I$1,'Faturamento NNE'!$U$2:$U$707,"Sim")+SUMIFS('Faturamento NNE'!$Q$2:$Q$707,'Faturamento NNE'!$E$2:$E$707,'Infos Relatório'!$B$84,'Faturamento NNE'!$F$2:$F$707,'Infos Relatório'!$B127,'Faturamento NNE'!$AA$2:$AA$707,'Infos Relatório'!I$1,'Faturamento NNE'!$U$2:$U$707,"Sim")</f>
        <v>0</v>
      </c>
      <c r="M127" s="283" t="e">
        <f t="shared" si="25"/>
        <v>#DIV/0!</v>
      </c>
      <c r="N127" s="545">
        <f>SUMIFS('Faturamento NNE'!$I$2:$I$707,'Faturamento NNE'!$E$2:$E$707,'Infos Relatório'!$B$84,'Faturamento NNE'!$F$2:$F$707,'Infos Relatório'!$B127,'Faturamento NNE'!$AA$2:$AA$707,'Infos Relatório'!I$1)</f>
        <v>0</v>
      </c>
      <c r="O127" s="541">
        <f>COUNTIFS('Faturamento NNE'!$E$2:$E$707,'Infos Relatório'!$B$84,'Faturamento NNE'!$F$2:$F$707,'Infos Relatório'!$B127,'Faturamento NNE'!$AA$2:$AA$707,'Infos Relatório'!O$1)</f>
        <v>0</v>
      </c>
      <c r="P127" s="542">
        <f>SUMIFS('Faturamento NNE'!$H$2:$H$707,'Faturamento NNE'!$E$2:$E$707,'Infos Relatório'!$B$84,'Faturamento NNE'!$F$2:$F$707,'Infos Relatório'!$B127,'Faturamento NNE'!$AA$2:$AA$707,'Infos Relatório'!O$1)</f>
        <v>0</v>
      </c>
      <c r="Q127" s="542">
        <f>SUMIFS('Faturamento NNE'!$K$2:$K$707,'Faturamento NNE'!$E$2:$E$707,'Infos Relatório'!$B$84,'Faturamento NNE'!$F$2:$F$707,'Infos Relatório'!$B127,'Faturamento NNE'!$AA$2:$AA$707,'Infos Relatório'!O$1)</f>
        <v>0</v>
      </c>
      <c r="R127" s="546">
        <f>SUMIFS('Faturamento NNE'!$P$2:$P$707,'Faturamento NNE'!$E$2:$E$707,'Infos Relatório'!$B$84,'Faturamento NNE'!$F$2:$F$707,'Infos Relatório'!$B127,'Faturamento NNE'!$AA$2:$AA$707,'Infos Relatório'!O$1,'Faturamento NNE'!$U$2:$U$707,"Sim")+SUMIFS('Faturamento NNE'!$Q$2:$Q$707,'Faturamento NNE'!$E$2:$E$707,'Infos Relatório'!$B$84,'Faturamento NNE'!$F$2:$F$707,'Infos Relatório'!$B127,'Faturamento NNE'!$AA$2:$AA$707,'Infos Relatório'!O$1,'Faturamento NNE'!$U$2:$U$707,"Sim")</f>
        <v>0</v>
      </c>
      <c r="S127" s="227" t="e">
        <f t="shared" si="26"/>
        <v>#DIV/0!</v>
      </c>
      <c r="T127" s="545">
        <f>SUMIFS('Faturamento NNE'!$I$2:$I$707,'Faturamento NNE'!$E$2:$E$707,'Infos Relatório'!$B$84,'Faturamento NNE'!$F$2:$F$707,'Infos Relatório'!$B127,'Faturamento NNE'!$AA$2:$AA$707,'Infos Relatório'!O$1)</f>
        <v>0</v>
      </c>
      <c r="U127" s="541">
        <f>COUNTIFS('Faturamento NNE'!$E$2:$E$707,'Infos Relatório'!$B$84,'Faturamento NNE'!$F$2:$F$707,'Infos Relatório'!$B127,'Faturamento NNE'!$AA$2:$AA$707,'Infos Relatório'!U$1)</f>
        <v>0</v>
      </c>
      <c r="V127" s="542">
        <f>SUMIFS('Faturamento NNE'!$H$2:$H$707,'Faturamento NNE'!$E$2:$E$707,'Infos Relatório'!$B$84,'Faturamento NNE'!$F$2:$F$707,'Infos Relatório'!$B127,'Faturamento NNE'!$AA$2:$AA$707,'Infos Relatório'!U$1)</f>
        <v>0</v>
      </c>
      <c r="W127" s="542">
        <f>SUMIFS('Faturamento NNE'!$K$2:$K$707,'Faturamento NNE'!$E$2:$E$707,'Infos Relatório'!$B$84,'Faturamento NNE'!$F$2:$F$707,'Infos Relatório'!$B127,'Faturamento NNE'!$AA$2:$AA$707,'Infos Relatório'!U$1)</f>
        <v>0</v>
      </c>
      <c r="X127" s="546">
        <f>SUMIFS('Faturamento NNE'!$P$2:$P$707,'Faturamento NNE'!$E$2:$E$707,'Infos Relatório'!$B$84,'Faturamento NNE'!$F$2:$F$707,'Infos Relatório'!$B127,'Faturamento NNE'!$AA$2:$AA$707,'Infos Relatório'!U$1,'Faturamento NNE'!$U$2:$U$707,"Sim")+SUMIFS('Faturamento NNE'!$Q$2:$Q$707,'Faturamento NNE'!$E$2:$E$707,'Infos Relatório'!$B$84,'Faturamento NNE'!$F$2:$F$707,'Infos Relatório'!$B127,'Faturamento NNE'!$AA$2:$AA$707,'Infos Relatório'!U$1,'Faturamento NNE'!$U$2:$U$707,"Sim")</f>
        <v>0</v>
      </c>
      <c r="Y127" s="227" t="e">
        <f t="shared" si="27"/>
        <v>#DIV/0!</v>
      </c>
      <c r="Z127" s="545">
        <f>SUMIFS('Faturamento NNE'!$I$2:$I$707,'Faturamento NNE'!$E$2:$E$707,'Infos Relatório'!$B$84,'Faturamento NNE'!$F$2:$F$707,'Infos Relatório'!$B127,'Faturamento NNE'!$AA$2:$AA$707,'Infos Relatório'!U$1)</f>
        <v>0</v>
      </c>
      <c r="AA127" s="541">
        <f>COUNTIFS('Faturamento NNE'!$E$2:$E$707,'Infos Relatório'!$B$84,'Faturamento NNE'!$F$2:$F$707,'Infos Relatório'!$B127,'Faturamento NNE'!$AA$2:$AA$707,'Infos Relatório'!AA$1)</f>
        <v>0</v>
      </c>
      <c r="AB127" s="542">
        <f>SUMIFS('Faturamento NNE'!$H$2:$H$707,'Faturamento NNE'!$E$2:$E$707,'Infos Relatório'!$B$84,'Faturamento NNE'!$F$2:$F$707,'Infos Relatório'!$B127,'Faturamento NNE'!$AA$2:$AA$707,'Infos Relatório'!AA$1)</f>
        <v>0</v>
      </c>
      <c r="AC127" s="542">
        <f>SUMIFS('Faturamento NNE'!$K$2:$K$707,'Faturamento NNE'!$E$2:$E$707,'Infos Relatório'!$B$84,'Faturamento NNE'!$F$2:$F$707,'Infos Relatório'!$B127,'Faturamento NNE'!$AA$2:$AA$707,'Infos Relatório'!AA$1)</f>
        <v>0</v>
      </c>
      <c r="AD127" s="546">
        <f>SUMIFS('Faturamento NNE'!$P$2:$P$707,'Faturamento NNE'!$E$2:$E$707,'Infos Relatório'!$B$84,'Faturamento NNE'!$F$2:$F$707,'Infos Relatório'!$B127,'Faturamento NNE'!$AA$2:$AA$707,'Infos Relatório'!AA$1,'Faturamento NNE'!$U$2:$U$707,"Sim")+SUMIFS('Faturamento NNE'!$Q$2:$Q$707,'Faturamento NNE'!$E$2:$E$707,'Infos Relatório'!$B$84,'Faturamento NNE'!$F$2:$F$707,'Infos Relatório'!$B127,'Faturamento NNE'!$AA$2:$AA$707,'Infos Relatório'!AA$1,'Faturamento NNE'!$U$2:$U$707,"Sim")</f>
        <v>0</v>
      </c>
      <c r="AE127" s="227" t="e">
        <f t="shared" si="28"/>
        <v>#DIV/0!</v>
      </c>
      <c r="AF127" s="545">
        <f>SUMIFS('Faturamento NNE'!$I$2:$I$707,'Faturamento NNE'!$E$2:$E$707,'Infos Relatório'!$B$84,'Faturamento NNE'!$F$2:$F$707,'Infos Relatório'!$B127,'Faturamento NNE'!$AA$2:$AA$707,'Infos Relatório'!AA$1)</f>
        <v>0</v>
      </c>
      <c r="AG127" s="541">
        <f>COUNTIFS('Faturamento NNE'!$E$2:$E$707,'Infos Relatório'!$B$84,'Faturamento NNE'!$F$2:$F$707,'Infos Relatório'!$B127,'Faturamento NNE'!$AA$2:$AA$707,'Infos Relatório'!AG$1)</f>
        <v>0</v>
      </c>
      <c r="AH127" s="542">
        <f>SUMIFS('Faturamento NNE'!$H$2:$H$707,'Faturamento NNE'!$E$2:$E$707,'Infos Relatório'!$B$84,'Faturamento NNE'!$F$2:$F$707,'Infos Relatório'!$B127,'Faturamento NNE'!$AA$2:$AA$707,'Infos Relatório'!AG$1)</f>
        <v>0</v>
      </c>
      <c r="AI127" s="542">
        <f>SUMIFS('Faturamento NNE'!$K$2:$K$707,'Faturamento NNE'!$E$2:$E$707,'Infos Relatório'!$B$84,'Faturamento NNE'!$F$2:$F$707,'Infos Relatório'!$B127,'Faturamento NNE'!$AA$2:$AA$707,'Infos Relatório'!AG$1)</f>
        <v>0</v>
      </c>
      <c r="AJ127" s="546">
        <f>SUMIFS('Faturamento NNE'!$P$2:$P$707,'Faturamento NNE'!$E$2:$E$707,'Infos Relatório'!$B$84,'Faturamento NNE'!$F$2:$F$707,'Infos Relatório'!$B127,'Faturamento NNE'!$AA$2:$AA$707,'Infos Relatório'!AG$1,'Faturamento NNE'!$U$2:$U$707,"Sim")+SUMIFS('Faturamento NNE'!$Q$2:$Q$707,'Faturamento NNE'!$E$2:$E$707,'Infos Relatório'!$B$84,'Faturamento NNE'!$F$2:$F$707,'Infos Relatório'!$B127,'Faturamento NNE'!$AA$2:$AA$707,'Infos Relatório'!AG$1,'Faturamento NNE'!$U$2:$U$707,"Sim")</f>
        <v>0</v>
      </c>
      <c r="AK127" s="227" t="e">
        <f t="shared" si="29"/>
        <v>#DIV/0!</v>
      </c>
      <c r="AL127" s="545">
        <f>SUMIFS('Faturamento NNE'!$I$2:$I$707,'Faturamento NNE'!$E$2:$E$707,'Infos Relatório'!$B$84,'Faturamento NNE'!$F$2:$F$707,'Infos Relatório'!$B127,'Faturamento NNE'!$AA$2:$AA$707,'Infos Relatório'!AG$1)</f>
        <v>0</v>
      </c>
      <c r="AM127" s="541">
        <f>COUNTIFS('Faturamento NNE'!$E$2:$E$707,'Infos Relatório'!$B$84,'Faturamento NNE'!$F$2:$F$707,'Infos Relatório'!$B127,'Faturamento NNE'!$AA$2:$AA$707,'Infos Relatório'!AM$1)</f>
        <v>0</v>
      </c>
      <c r="AN127" s="542">
        <f>SUMIFS('Faturamento NNE'!$H$2:$H$707,'Faturamento NNE'!$E$2:$E$707,'Infos Relatório'!$B$84,'Faturamento NNE'!$F$2:$F$707,'Infos Relatório'!$B127,'Faturamento NNE'!$AA$2:$AA$707,'Infos Relatório'!AM$1)</f>
        <v>0</v>
      </c>
      <c r="AO127" s="542">
        <f>SUMIFS('Faturamento NNE'!$K$2:$K$707,'Faturamento NNE'!$E$2:$E$707,'Infos Relatório'!$B$84,'Faturamento NNE'!$F$2:$F$707,'Infos Relatório'!$B127,'Faturamento NNE'!$AA$2:$AA$707,'Infos Relatório'!AM$1)</f>
        <v>0</v>
      </c>
      <c r="AP127" s="546">
        <f>SUMIFS('Faturamento NNE'!$P$2:$P$707,'Faturamento NNE'!$E$2:$E$707,'Infos Relatório'!$B$84,'Faturamento NNE'!$F$2:$F$707,'Infos Relatório'!$B127,'Faturamento NNE'!$AA$2:$AA$707,'Infos Relatório'!AM$1,'Faturamento NNE'!$U$2:$U$707,"Sim")+SUMIFS('Faturamento NNE'!$Q$2:$Q$707,'Faturamento NNE'!$E$2:$E$707,'Infos Relatório'!$B$84,'Faturamento NNE'!$F$2:$F$707,'Infos Relatório'!$B127,'Faturamento NNE'!$AA$2:$AA$707,'Infos Relatório'!AM$1,'Faturamento NNE'!$U$2:$U$707,"Sim")</f>
        <v>0</v>
      </c>
      <c r="AQ127" s="227" t="e">
        <f t="shared" si="30"/>
        <v>#DIV/0!</v>
      </c>
      <c r="AR127" s="545">
        <f>SUMIFS('Faturamento NNE'!$I$2:$I$707,'Faturamento NNE'!$E$2:$E$707,'Infos Relatório'!$B$84,'Faturamento NNE'!$F$2:$F$707,'Infos Relatório'!$B127,'Faturamento NNE'!$AA$2:$AA$707,'Infos Relatório'!AM$1)</f>
        <v>0</v>
      </c>
      <c r="AS127" s="541">
        <f>COUNTIFS('Faturamento NNE'!$E$2:$E$707,'Infos Relatório'!$B$84,'Faturamento NNE'!$F$2:$F$707,'Infos Relatório'!$B127,'Faturamento NNE'!$AA$2:$AA$707,'Infos Relatório'!AS$1)</f>
        <v>0</v>
      </c>
      <c r="AT127" s="542">
        <f>SUMIFS('Faturamento NNE'!$H$2:$H$707,'Faturamento NNE'!$E$2:$E$707,'Infos Relatório'!$B$84,'Faturamento NNE'!$F$2:$F$707,'Infos Relatório'!$B127,'Faturamento NNE'!$AA$2:$AA$707,'Infos Relatório'!AS$1)</f>
        <v>0</v>
      </c>
      <c r="AU127" s="542">
        <f>SUMIFS('Faturamento NNE'!$K$2:$K$707,'Faturamento NNE'!$E$2:$E$707,'Infos Relatório'!$B$84,'Faturamento NNE'!$F$2:$F$707,'Infos Relatório'!$B127,'Faturamento NNE'!$AA$2:$AA$707,'Infos Relatório'!AS$1)</f>
        <v>0</v>
      </c>
      <c r="AV127" s="546">
        <f>SUMIFS('Faturamento NNE'!$P$2:$P$707,'Faturamento NNE'!$E$2:$E$707,'Infos Relatório'!$B$84,'Faturamento NNE'!$F$2:$F$707,'Infos Relatório'!$B127,'Faturamento NNE'!$AA$2:$AA$707,'Infos Relatório'!AS$1,'Faturamento NNE'!$U$2:$U$707,"Sim")+SUMIFS('Faturamento NNE'!$Q$2:$Q$707,'Faturamento NNE'!$E$2:$E$707,'Infos Relatório'!$B$84,'Faturamento NNE'!$F$2:$F$707,'Infos Relatório'!$B127,'Faturamento NNE'!$AA$2:$AA$707,'Infos Relatório'!AS$1,'Faturamento NNE'!$U$2:$U$707,"Sim")</f>
        <v>0</v>
      </c>
      <c r="AW127" s="227" t="e">
        <f t="shared" si="31"/>
        <v>#DIV/0!</v>
      </c>
      <c r="AX127" s="545">
        <f>SUMIFS('Faturamento NNE'!$I$2:$I$707,'Faturamento NNE'!$E$2:$E$707,'Infos Relatório'!$B$84,'Faturamento NNE'!$F$2:$F$707,'Infos Relatório'!$B127,'Faturamento NNE'!$AA$2:$AA$707,'Infos Relatório'!AS$1)</f>
        <v>0</v>
      </c>
      <c r="AY127" s="541">
        <f>COUNTIFS('Faturamento NNE'!$E$2:$E$707,'Infos Relatório'!$B$84,'Faturamento NNE'!$F$2:$F$707,'Infos Relatório'!$B127,'Faturamento NNE'!$AA$2:$AA$707,'Infos Relatório'!AY$1)</f>
        <v>0</v>
      </c>
      <c r="AZ127" s="542">
        <f>SUMIFS('Faturamento NNE'!$H$2:$H$707,'Faturamento NNE'!$E$2:$E$707,'Infos Relatório'!$B$84,'Faturamento NNE'!$F$2:$F$707,'Infos Relatório'!$B127,'Faturamento NNE'!$AA$2:$AA$707,'Infos Relatório'!AY$1)</f>
        <v>0</v>
      </c>
      <c r="BA127" s="542">
        <f>SUMIFS('Faturamento NNE'!$K$2:$K$707,'Faturamento NNE'!$E$2:$E$707,'Infos Relatório'!$B$84,'Faturamento NNE'!$F$2:$F$707,'Infos Relatório'!$B127,'Faturamento NNE'!$AA$2:$AA$707,'Infos Relatório'!AY$1)</f>
        <v>0</v>
      </c>
      <c r="BB127" s="546">
        <f>SUMIFS('Faturamento NNE'!$P$2:$P$707,'Faturamento NNE'!$E$2:$E$707,'Infos Relatório'!$B$84,'Faturamento NNE'!$F$2:$F$707,'Infos Relatório'!$B127,'Faturamento NNE'!$AA$2:$AA$707,'Infos Relatório'!AY$1,'Faturamento NNE'!$U$2:$U$707,"Sim")+SUMIFS('Faturamento NNE'!$Q$2:$Q$707,'Faturamento NNE'!$E$2:$E$707,'Infos Relatório'!$B$84,'Faturamento NNE'!$F$2:$F$707,'Infos Relatório'!$B127,'Faturamento NNE'!$AA$2:$AA$707,'Infos Relatório'!AY$1,'Faturamento NNE'!$U$2:$U$707,"Sim")</f>
        <v>0</v>
      </c>
      <c r="BC127" s="227" t="e">
        <f t="shared" si="32"/>
        <v>#DIV/0!</v>
      </c>
      <c r="BD127" s="545">
        <f>SUMIFS('Faturamento NNE'!$I$2:$I$707,'Faturamento NNE'!$E$2:$E$707,'Infos Relatório'!$B$84,'Faturamento NNE'!$F$2:$F$707,'Infos Relatório'!$B127,'Faturamento NNE'!$AA$2:$AA$707,'Infos Relatório'!AY$1)</f>
        <v>0</v>
      </c>
      <c r="BE127" s="541">
        <f>COUNTIFS('Faturamento NNE'!$E$2:$E$707,'Infos Relatório'!$B$84,'Faturamento NNE'!$F$2:$F$707,'Infos Relatório'!$B127,'Faturamento NNE'!$AA$2:$AA$707,'Infos Relatório'!BE$1)</f>
        <v>0</v>
      </c>
      <c r="BF127" s="542">
        <f>SUMIFS('Faturamento NNE'!$H$2:$H$707,'Faturamento NNE'!$E$2:$E$707,'Infos Relatório'!$B$84,'Faturamento NNE'!$F$2:$F$707,'Infos Relatório'!$B127,'Faturamento NNE'!$AA$2:$AA$707,'Infos Relatório'!BE$1)</f>
        <v>0</v>
      </c>
      <c r="BG127" s="542">
        <f>SUMIFS('Faturamento NNE'!$K$2:$K$707,'Faturamento NNE'!$E$2:$E$707,'Infos Relatório'!$B$84,'Faturamento NNE'!$F$2:$F$707,'Infos Relatório'!$B127,'Faturamento NNE'!$AA$2:$AA$707,'Infos Relatório'!BE$1)</f>
        <v>0</v>
      </c>
      <c r="BH127" s="546">
        <f>SUMIFS('Faturamento NNE'!$P$2:$P$707,'Faturamento NNE'!$E$2:$E$707,'Infos Relatório'!$B$84,'Faturamento NNE'!$F$2:$F$707,'Infos Relatório'!$B127,'Faturamento NNE'!$AA$2:$AA$707,'Infos Relatório'!BE$1,'Faturamento NNE'!$U$2:$U$707,"Sim")+SUMIFS('Faturamento NNE'!$Q$2:$Q$707,'Faturamento NNE'!$E$2:$E$707,'Infos Relatório'!$B$84,'Faturamento NNE'!$F$2:$F$707,'Infos Relatório'!$B127,'Faturamento NNE'!$AA$2:$AA$707,'Infos Relatório'!BE$1,'Faturamento NNE'!$U$2:$U$707,"Sim")</f>
        <v>0</v>
      </c>
      <c r="BI127" s="227" t="e">
        <f t="shared" si="33"/>
        <v>#DIV/0!</v>
      </c>
      <c r="BJ127" s="545">
        <f>SUMIFS('Faturamento NNE'!$I$2:$I$707,'Faturamento NNE'!$E$2:$E$707,'Infos Relatório'!$B$84,'Faturamento NNE'!$F$2:$F$707,'Infos Relatório'!$B127,'Faturamento NNE'!$AA$2:$AA$707,'Infos Relatório'!BE$1)</f>
        <v>0</v>
      </c>
      <c r="BK127" s="541">
        <f>COUNTIFS('Faturamento NNE'!$E$2:$E$707,'Infos Relatório'!$B$84,'Faturamento NNE'!$F$2:$F$707,'Infos Relatório'!$B127,'Faturamento NNE'!$AA$2:$AA$707,'Infos Relatório'!BK$1)</f>
        <v>0</v>
      </c>
      <c r="BL127" s="542">
        <f>SUMIFS('Faturamento NNE'!$H$2:$H$707,'Faturamento NNE'!$E$2:$E$707,'Infos Relatório'!$B$84,'Faturamento NNE'!$F$2:$F$707,'Infos Relatório'!$B127,'Faturamento NNE'!$AA$2:$AA$707,'Infos Relatório'!BK$1)</f>
        <v>0</v>
      </c>
      <c r="BM127" s="542">
        <f>SUMIFS('Faturamento NNE'!$K$2:$K$707,'Faturamento NNE'!$E$2:$E$707,'Infos Relatório'!$B$84,'Faturamento NNE'!$F$2:$F$707,'Infos Relatório'!$B127,'Faturamento NNE'!$AA$2:$AA$707,'Infos Relatório'!BK$1)</f>
        <v>0</v>
      </c>
      <c r="BN127" s="546">
        <f>SUMIFS('Faturamento NNE'!$P$2:$P$707,'Faturamento NNE'!$E$2:$E$707,'Infos Relatório'!$B$84,'Faturamento NNE'!$F$2:$F$707,'Infos Relatório'!$B127,'Faturamento NNE'!$AA$2:$AA$707,'Infos Relatório'!BK$1,'Faturamento NNE'!$U$2:$U$707,"Sim")+SUMIFS('Faturamento NNE'!$Q$2:$Q$707,'Faturamento NNE'!$E$2:$E$707,'Infos Relatório'!$B$84,'Faturamento NNE'!$F$2:$F$707,'Infos Relatório'!$B127,'Faturamento NNE'!$AA$2:$AA$707,'Infos Relatório'!BK$1,'Faturamento NNE'!$U$2:$U$707,"Sim")</f>
        <v>0</v>
      </c>
      <c r="BO127" s="227" t="e">
        <f t="shared" si="34"/>
        <v>#DIV/0!</v>
      </c>
      <c r="BP127" s="545">
        <f>SUMIFS('Faturamento NNE'!$I$2:$I$707,'Faturamento NNE'!$E$2:$E$707,'Infos Relatório'!$B$84,'Faturamento NNE'!$F$2:$F$707,'Infos Relatório'!$B127,'Faturamento NNE'!$AA$2:$AA$707,'Infos Relatório'!BK$1)</f>
        <v>0</v>
      </c>
      <c r="BQ127" s="541">
        <f>COUNTIFS('Faturamento NNE'!$E$2:$E$707,'Infos Relatório'!$B$84,'Faturamento NNE'!$F$2:$F$707,'Infos Relatório'!$B127,'Faturamento NNE'!$AA$2:$AA$707,'Infos Relatório'!BQ$1)</f>
        <v>0</v>
      </c>
      <c r="BR127" s="542">
        <f>SUMIFS('Faturamento NNE'!$H$2:$H$707,'Faturamento NNE'!$E$2:$E$707,'Infos Relatório'!$B$84,'Faturamento NNE'!$F$2:$F$707,'Infos Relatório'!$B127,'Faturamento NNE'!$AA$2:$AA$707,'Infos Relatório'!BQ$1)</f>
        <v>0</v>
      </c>
      <c r="BS127" s="542">
        <f>SUMIFS('Faturamento NNE'!$K$2:$K$707,'Faturamento NNE'!$E$2:$E$707,'Infos Relatório'!$B$84,'Faturamento NNE'!$F$2:$F$707,'Infos Relatório'!$B127,'Faturamento NNE'!$AA$2:$AA$707,'Infos Relatório'!BQ$1)</f>
        <v>0</v>
      </c>
      <c r="BT127" s="546">
        <f>SUMIFS('Faturamento NNE'!$P$2:$P$707,'Faturamento NNE'!$E$2:$E$707,'Infos Relatório'!$B$84,'Faturamento NNE'!$F$2:$F$707,'Infos Relatório'!$B127,'Faturamento NNE'!$AA$2:$AA$707,'Infos Relatório'!BQ$1,'Faturamento NNE'!$U$2:$U$707,"Sim")+SUMIFS('Faturamento NNE'!$Q$2:$Q$707,'Faturamento NNE'!$E$2:$E$707,'Infos Relatório'!$B$84,'Faturamento NNE'!$F$2:$F$707,'Infos Relatório'!$B127,'Faturamento NNE'!$AA$2:$AA$707,'Infos Relatório'!BQ$1,'Faturamento NNE'!$U$2:$U$707,"Sim")</f>
        <v>0</v>
      </c>
      <c r="BU127" s="227" t="e">
        <f t="shared" si="35"/>
        <v>#DIV/0!</v>
      </c>
      <c r="BV127" s="545">
        <f>SUMIFS('Faturamento NNE'!$I$2:$I$707,'Faturamento NNE'!$E$2:$E$707,'Infos Relatório'!$B$84,'Faturamento NNE'!$F$2:$F$707,'Infos Relatório'!$B127,'Faturamento NNE'!$AA$2:$AA$707,'Infos Relatório'!BQ$1)</f>
        <v>0</v>
      </c>
    </row>
    <row r="128" spans="2:74">
      <c r="B128" s="217" t="s">
        <v>173</v>
      </c>
      <c r="C128" s="541">
        <f>COUNTIFS('Faturamento NNE'!$E$2:$E$707,'Infos Relatório'!$B$84,'Faturamento NNE'!$F$2:$F$707,'Infos Relatório'!$B128,'Faturamento NNE'!$AA$2:$AA$707,'Infos Relatório'!C$1)</f>
        <v>0</v>
      </c>
      <c r="D128" s="542">
        <f>SUMIFS('Faturamento NNE'!$H$2:$H$707,'Faturamento NNE'!$E$2:$E$707,'Infos Relatório'!$B$84,'Faturamento NNE'!$F$2:$F$707,'Infos Relatório'!$B128,'Faturamento NNE'!$AA$2:$AA$707,'Infos Relatório'!C$1)</f>
        <v>0</v>
      </c>
      <c r="E128" s="543">
        <f>SUMIFS('Faturamento NNE'!$K$2:$K$707,'Faturamento NNE'!$E$2:$E$707,'Infos Relatório'!$B$84,'Faturamento NNE'!$F$2:$F$707,'Infos Relatório'!$B128,'Faturamento NNE'!$AA$2:$AA$707,'Infos Relatório'!C$1)</f>
        <v>0</v>
      </c>
      <c r="F128" s="544">
        <f>SUMIFS('Faturamento NNE'!$P$2:$P$707,'Faturamento NNE'!$E$2:$E$707,'Infos Relatório'!$B$84,'Faturamento NNE'!$F$2:$F$707,'Infos Relatório'!$B128,'Faturamento NNE'!$AA$2:$AA$707,'Infos Relatório'!C$1,'Faturamento NNE'!$U$2:$U$707,"Sim")+SUMIFS('Faturamento NNE'!$Q$2:$Q$707,'Faturamento NNE'!$E$2:$E$707,'Infos Relatório'!$B$84,'Faturamento NNE'!$F$2:$F$707,'Infos Relatório'!$B128,'Faturamento NNE'!$AA$2:$AA$707,'Infos Relatório'!C$1,'Faturamento NNE'!$U$2:$U$707,"Sim")</f>
        <v>0</v>
      </c>
      <c r="G128" s="283" t="e">
        <f t="shared" si="24"/>
        <v>#DIV/0!</v>
      </c>
      <c r="H128" s="545">
        <f>SUMIFS('Faturamento NNE'!$I$2:$I$707,'Faturamento NNE'!$E$2:$E$707,'Infos Relatório'!$B$84,'Faturamento NNE'!$F$2:$F$707,'Infos Relatório'!$B128,'Faturamento NNE'!$AA$2:$AA$707,'Infos Relatório'!C$1)</f>
        <v>0</v>
      </c>
      <c r="I128" s="541">
        <f>COUNTIFS('Faturamento NNE'!$E$2:$E$707,'Infos Relatório'!$B$84,'Faturamento NNE'!$F$2:$F$707,'Infos Relatório'!$B128,'Faturamento NNE'!$AA$2:$AA$707,'Infos Relatório'!I$1)</f>
        <v>0</v>
      </c>
      <c r="J128" s="542">
        <f>SUMIFS('Faturamento NNE'!$H$2:$H$707,'Faturamento NNE'!$E$2:$E$707,'Infos Relatório'!$B$84,'Faturamento NNE'!$F$2:$F$707,'Infos Relatório'!$B128,'Faturamento NNE'!$AA$2:$AA$707,'Infos Relatório'!I$1)</f>
        <v>0</v>
      </c>
      <c r="K128" s="543">
        <f>SUMIFS('Faturamento NNE'!$K$2:$K$707,'Faturamento NNE'!$E$2:$E$707,'Infos Relatório'!$B$84,'Faturamento NNE'!$F$2:$F$707,'Infos Relatório'!$B128,'Faturamento NNE'!$AA$2:$AA$707,'Infos Relatório'!I$1)</f>
        <v>0</v>
      </c>
      <c r="L128" s="544">
        <f>SUMIFS('Faturamento NNE'!$P$2:$P$707,'Faturamento NNE'!$E$2:$E$707,'Infos Relatório'!$B$84,'Faturamento NNE'!$F$2:$F$707,'Infos Relatório'!$B128,'Faturamento NNE'!$AA$2:$AA$707,'Infos Relatório'!I$1,'Faturamento NNE'!$U$2:$U$707,"Sim")+SUMIFS('Faturamento NNE'!$Q$2:$Q$707,'Faturamento NNE'!$E$2:$E$707,'Infos Relatório'!$B$84,'Faturamento NNE'!$F$2:$F$707,'Infos Relatório'!$B128,'Faturamento NNE'!$AA$2:$AA$707,'Infos Relatório'!I$1,'Faturamento NNE'!$U$2:$U$707,"Sim")</f>
        <v>0</v>
      </c>
      <c r="M128" s="283" t="e">
        <f t="shared" si="25"/>
        <v>#DIV/0!</v>
      </c>
      <c r="N128" s="545">
        <f>SUMIFS('Faturamento NNE'!$I$2:$I$707,'Faturamento NNE'!$E$2:$E$707,'Infos Relatório'!$B$84,'Faturamento NNE'!$F$2:$F$707,'Infos Relatório'!$B128,'Faturamento NNE'!$AA$2:$AA$707,'Infos Relatório'!I$1)</f>
        <v>0</v>
      </c>
      <c r="O128" s="541">
        <f>COUNTIFS('Faturamento NNE'!$E$2:$E$707,'Infos Relatório'!$B$84,'Faturamento NNE'!$F$2:$F$707,'Infos Relatório'!$B128,'Faturamento NNE'!$AA$2:$AA$707,'Infos Relatório'!O$1)</f>
        <v>0</v>
      </c>
      <c r="P128" s="542">
        <f>SUMIFS('Faturamento NNE'!$H$2:$H$707,'Faturamento NNE'!$E$2:$E$707,'Infos Relatório'!$B$84,'Faturamento NNE'!$F$2:$F$707,'Infos Relatório'!$B128,'Faturamento NNE'!$AA$2:$AA$707,'Infos Relatório'!O$1)</f>
        <v>0</v>
      </c>
      <c r="Q128" s="542">
        <f>SUMIFS('Faturamento NNE'!$K$2:$K$707,'Faturamento NNE'!$E$2:$E$707,'Infos Relatório'!$B$84,'Faturamento NNE'!$F$2:$F$707,'Infos Relatório'!$B128,'Faturamento NNE'!$AA$2:$AA$707,'Infos Relatório'!O$1)</f>
        <v>0</v>
      </c>
      <c r="R128" s="546">
        <f>SUMIFS('Faturamento NNE'!$P$2:$P$707,'Faturamento NNE'!$E$2:$E$707,'Infos Relatório'!$B$84,'Faturamento NNE'!$F$2:$F$707,'Infos Relatório'!$B128,'Faturamento NNE'!$AA$2:$AA$707,'Infos Relatório'!O$1,'Faturamento NNE'!$U$2:$U$707,"Sim")+SUMIFS('Faturamento NNE'!$Q$2:$Q$707,'Faturamento NNE'!$E$2:$E$707,'Infos Relatório'!$B$84,'Faturamento NNE'!$F$2:$F$707,'Infos Relatório'!$B128,'Faturamento NNE'!$AA$2:$AA$707,'Infos Relatório'!O$1,'Faturamento NNE'!$U$2:$U$707,"Sim")</f>
        <v>0</v>
      </c>
      <c r="S128" s="227" t="e">
        <f t="shared" si="26"/>
        <v>#DIV/0!</v>
      </c>
      <c r="T128" s="545">
        <f>SUMIFS('Faturamento NNE'!$I$2:$I$707,'Faturamento NNE'!$E$2:$E$707,'Infos Relatório'!$B$84,'Faturamento NNE'!$F$2:$F$707,'Infos Relatório'!$B128,'Faturamento NNE'!$AA$2:$AA$707,'Infos Relatório'!O$1)</f>
        <v>0</v>
      </c>
      <c r="U128" s="541">
        <f>COUNTIFS('Faturamento NNE'!$E$2:$E$707,'Infos Relatório'!$B$84,'Faturamento NNE'!$F$2:$F$707,'Infos Relatório'!$B128,'Faturamento NNE'!$AA$2:$AA$707,'Infos Relatório'!U$1)</f>
        <v>0</v>
      </c>
      <c r="V128" s="542">
        <f>SUMIFS('Faturamento NNE'!$H$2:$H$707,'Faturamento NNE'!$E$2:$E$707,'Infos Relatório'!$B$84,'Faturamento NNE'!$F$2:$F$707,'Infos Relatório'!$B128,'Faturamento NNE'!$AA$2:$AA$707,'Infos Relatório'!U$1)</f>
        <v>0</v>
      </c>
      <c r="W128" s="542">
        <f>SUMIFS('Faturamento NNE'!$K$2:$K$707,'Faturamento NNE'!$E$2:$E$707,'Infos Relatório'!$B$84,'Faturamento NNE'!$F$2:$F$707,'Infos Relatório'!$B128,'Faturamento NNE'!$AA$2:$AA$707,'Infos Relatório'!U$1)</f>
        <v>0</v>
      </c>
      <c r="X128" s="546">
        <f>SUMIFS('Faturamento NNE'!$P$2:$P$707,'Faturamento NNE'!$E$2:$E$707,'Infos Relatório'!$B$84,'Faturamento NNE'!$F$2:$F$707,'Infos Relatório'!$B128,'Faturamento NNE'!$AA$2:$AA$707,'Infos Relatório'!U$1,'Faturamento NNE'!$U$2:$U$707,"Sim")+SUMIFS('Faturamento NNE'!$Q$2:$Q$707,'Faturamento NNE'!$E$2:$E$707,'Infos Relatório'!$B$84,'Faturamento NNE'!$F$2:$F$707,'Infos Relatório'!$B128,'Faturamento NNE'!$AA$2:$AA$707,'Infos Relatório'!U$1,'Faturamento NNE'!$U$2:$U$707,"Sim")</f>
        <v>0</v>
      </c>
      <c r="Y128" s="227" t="e">
        <f t="shared" si="27"/>
        <v>#DIV/0!</v>
      </c>
      <c r="Z128" s="545">
        <f>SUMIFS('Faturamento NNE'!$I$2:$I$707,'Faturamento NNE'!$E$2:$E$707,'Infos Relatório'!$B$84,'Faturamento NNE'!$F$2:$F$707,'Infos Relatório'!$B128,'Faturamento NNE'!$AA$2:$AA$707,'Infos Relatório'!U$1)</f>
        <v>0</v>
      </c>
      <c r="AA128" s="541">
        <f>COUNTIFS('Faturamento NNE'!$E$2:$E$707,'Infos Relatório'!$B$84,'Faturamento NNE'!$F$2:$F$707,'Infos Relatório'!$B128,'Faturamento NNE'!$AA$2:$AA$707,'Infos Relatório'!AA$1)</f>
        <v>0</v>
      </c>
      <c r="AB128" s="542">
        <f>SUMIFS('Faturamento NNE'!$H$2:$H$707,'Faturamento NNE'!$E$2:$E$707,'Infos Relatório'!$B$84,'Faturamento NNE'!$F$2:$F$707,'Infos Relatório'!$B128,'Faturamento NNE'!$AA$2:$AA$707,'Infos Relatório'!AA$1)</f>
        <v>0</v>
      </c>
      <c r="AC128" s="542">
        <f>SUMIFS('Faturamento NNE'!$K$2:$K$707,'Faturamento NNE'!$E$2:$E$707,'Infos Relatório'!$B$84,'Faturamento NNE'!$F$2:$F$707,'Infos Relatório'!$B128,'Faturamento NNE'!$AA$2:$AA$707,'Infos Relatório'!AA$1)</f>
        <v>0</v>
      </c>
      <c r="AD128" s="546">
        <f>SUMIFS('Faturamento NNE'!$P$2:$P$707,'Faturamento NNE'!$E$2:$E$707,'Infos Relatório'!$B$84,'Faturamento NNE'!$F$2:$F$707,'Infos Relatório'!$B128,'Faturamento NNE'!$AA$2:$AA$707,'Infos Relatório'!AA$1,'Faturamento NNE'!$U$2:$U$707,"Sim")+SUMIFS('Faturamento NNE'!$Q$2:$Q$707,'Faturamento NNE'!$E$2:$E$707,'Infos Relatório'!$B$84,'Faturamento NNE'!$F$2:$F$707,'Infos Relatório'!$B128,'Faturamento NNE'!$AA$2:$AA$707,'Infos Relatório'!AA$1,'Faturamento NNE'!$U$2:$U$707,"Sim")</f>
        <v>0</v>
      </c>
      <c r="AE128" s="227" t="e">
        <f t="shared" si="28"/>
        <v>#DIV/0!</v>
      </c>
      <c r="AF128" s="545">
        <f>SUMIFS('Faturamento NNE'!$I$2:$I$707,'Faturamento NNE'!$E$2:$E$707,'Infos Relatório'!$B$84,'Faturamento NNE'!$F$2:$F$707,'Infos Relatório'!$B128,'Faturamento NNE'!$AA$2:$AA$707,'Infos Relatório'!AA$1)</f>
        <v>0</v>
      </c>
      <c r="AG128" s="541">
        <f>COUNTIFS('Faturamento NNE'!$E$2:$E$707,'Infos Relatório'!$B$84,'Faturamento NNE'!$F$2:$F$707,'Infos Relatório'!$B128,'Faturamento NNE'!$AA$2:$AA$707,'Infos Relatório'!AG$1)</f>
        <v>0</v>
      </c>
      <c r="AH128" s="542">
        <f>SUMIFS('Faturamento NNE'!$H$2:$H$707,'Faturamento NNE'!$E$2:$E$707,'Infos Relatório'!$B$84,'Faturamento NNE'!$F$2:$F$707,'Infos Relatório'!$B128,'Faturamento NNE'!$AA$2:$AA$707,'Infos Relatório'!AG$1)</f>
        <v>0</v>
      </c>
      <c r="AI128" s="542">
        <f>SUMIFS('Faturamento NNE'!$K$2:$K$707,'Faturamento NNE'!$E$2:$E$707,'Infos Relatório'!$B$84,'Faturamento NNE'!$F$2:$F$707,'Infos Relatório'!$B128,'Faturamento NNE'!$AA$2:$AA$707,'Infos Relatório'!AG$1)</f>
        <v>0</v>
      </c>
      <c r="AJ128" s="546">
        <f>SUMIFS('Faturamento NNE'!$P$2:$P$707,'Faturamento NNE'!$E$2:$E$707,'Infos Relatório'!$B$84,'Faturamento NNE'!$F$2:$F$707,'Infos Relatório'!$B128,'Faturamento NNE'!$AA$2:$AA$707,'Infos Relatório'!AG$1,'Faturamento NNE'!$U$2:$U$707,"Sim")+SUMIFS('Faturamento NNE'!$Q$2:$Q$707,'Faturamento NNE'!$E$2:$E$707,'Infos Relatório'!$B$84,'Faturamento NNE'!$F$2:$F$707,'Infos Relatório'!$B128,'Faturamento NNE'!$AA$2:$AA$707,'Infos Relatório'!AG$1,'Faturamento NNE'!$U$2:$U$707,"Sim")</f>
        <v>0</v>
      </c>
      <c r="AK128" s="227" t="e">
        <f t="shared" si="29"/>
        <v>#DIV/0!</v>
      </c>
      <c r="AL128" s="545">
        <f>SUMIFS('Faturamento NNE'!$I$2:$I$707,'Faturamento NNE'!$E$2:$E$707,'Infos Relatório'!$B$84,'Faturamento NNE'!$F$2:$F$707,'Infos Relatório'!$B128,'Faturamento NNE'!$AA$2:$AA$707,'Infos Relatório'!AG$1)</f>
        <v>0</v>
      </c>
      <c r="AM128" s="541">
        <f>COUNTIFS('Faturamento NNE'!$E$2:$E$707,'Infos Relatório'!$B$84,'Faturamento NNE'!$F$2:$F$707,'Infos Relatório'!$B128,'Faturamento NNE'!$AA$2:$AA$707,'Infos Relatório'!AM$1)</f>
        <v>0</v>
      </c>
      <c r="AN128" s="542">
        <f>SUMIFS('Faturamento NNE'!$H$2:$H$707,'Faturamento NNE'!$E$2:$E$707,'Infos Relatório'!$B$84,'Faturamento NNE'!$F$2:$F$707,'Infos Relatório'!$B128,'Faturamento NNE'!$AA$2:$AA$707,'Infos Relatório'!AM$1)</f>
        <v>0</v>
      </c>
      <c r="AO128" s="542">
        <f>SUMIFS('Faturamento NNE'!$K$2:$K$707,'Faturamento NNE'!$E$2:$E$707,'Infos Relatório'!$B$84,'Faturamento NNE'!$F$2:$F$707,'Infos Relatório'!$B128,'Faturamento NNE'!$AA$2:$AA$707,'Infos Relatório'!AM$1)</f>
        <v>0</v>
      </c>
      <c r="AP128" s="546">
        <f>SUMIFS('Faturamento NNE'!$P$2:$P$707,'Faturamento NNE'!$E$2:$E$707,'Infos Relatório'!$B$84,'Faturamento NNE'!$F$2:$F$707,'Infos Relatório'!$B128,'Faturamento NNE'!$AA$2:$AA$707,'Infos Relatório'!AM$1,'Faturamento NNE'!$U$2:$U$707,"Sim")+SUMIFS('Faturamento NNE'!$Q$2:$Q$707,'Faturamento NNE'!$E$2:$E$707,'Infos Relatório'!$B$84,'Faturamento NNE'!$F$2:$F$707,'Infos Relatório'!$B128,'Faturamento NNE'!$AA$2:$AA$707,'Infos Relatório'!AM$1,'Faturamento NNE'!$U$2:$U$707,"Sim")</f>
        <v>0</v>
      </c>
      <c r="AQ128" s="227" t="e">
        <f t="shared" si="30"/>
        <v>#DIV/0!</v>
      </c>
      <c r="AR128" s="545">
        <f>SUMIFS('Faturamento NNE'!$I$2:$I$707,'Faturamento NNE'!$E$2:$E$707,'Infos Relatório'!$B$84,'Faturamento NNE'!$F$2:$F$707,'Infos Relatório'!$B128,'Faturamento NNE'!$AA$2:$AA$707,'Infos Relatório'!AM$1)</f>
        <v>0</v>
      </c>
      <c r="AS128" s="541">
        <f>COUNTIFS('Faturamento NNE'!$E$2:$E$707,'Infos Relatório'!$B$84,'Faturamento NNE'!$F$2:$F$707,'Infos Relatório'!$B128,'Faturamento NNE'!$AA$2:$AA$707,'Infos Relatório'!AS$1)</f>
        <v>0</v>
      </c>
      <c r="AT128" s="542">
        <f>SUMIFS('Faturamento NNE'!$H$2:$H$707,'Faturamento NNE'!$E$2:$E$707,'Infos Relatório'!$B$84,'Faturamento NNE'!$F$2:$F$707,'Infos Relatório'!$B128,'Faturamento NNE'!$AA$2:$AA$707,'Infos Relatório'!AS$1)</f>
        <v>0</v>
      </c>
      <c r="AU128" s="542">
        <f>SUMIFS('Faturamento NNE'!$K$2:$K$707,'Faturamento NNE'!$E$2:$E$707,'Infos Relatório'!$B$84,'Faturamento NNE'!$F$2:$F$707,'Infos Relatório'!$B128,'Faturamento NNE'!$AA$2:$AA$707,'Infos Relatório'!AS$1)</f>
        <v>0</v>
      </c>
      <c r="AV128" s="546">
        <f>SUMIFS('Faturamento NNE'!$P$2:$P$707,'Faturamento NNE'!$E$2:$E$707,'Infos Relatório'!$B$84,'Faturamento NNE'!$F$2:$F$707,'Infos Relatório'!$B128,'Faturamento NNE'!$AA$2:$AA$707,'Infos Relatório'!AS$1,'Faturamento NNE'!$U$2:$U$707,"Sim")+SUMIFS('Faturamento NNE'!$Q$2:$Q$707,'Faturamento NNE'!$E$2:$E$707,'Infos Relatório'!$B$84,'Faturamento NNE'!$F$2:$F$707,'Infos Relatório'!$B128,'Faturamento NNE'!$AA$2:$AA$707,'Infos Relatório'!AS$1,'Faturamento NNE'!$U$2:$U$707,"Sim")</f>
        <v>0</v>
      </c>
      <c r="AW128" s="227" t="e">
        <f t="shared" si="31"/>
        <v>#DIV/0!</v>
      </c>
      <c r="AX128" s="545">
        <f>SUMIFS('Faturamento NNE'!$I$2:$I$707,'Faturamento NNE'!$E$2:$E$707,'Infos Relatório'!$B$84,'Faturamento NNE'!$F$2:$F$707,'Infos Relatório'!$B128,'Faturamento NNE'!$AA$2:$AA$707,'Infos Relatório'!AS$1)</f>
        <v>0</v>
      </c>
      <c r="AY128" s="541">
        <f>COUNTIFS('Faturamento NNE'!$E$2:$E$707,'Infos Relatório'!$B$84,'Faturamento NNE'!$F$2:$F$707,'Infos Relatório'!$B128,'Faturamento NNE'!$AA$2:$AA$707,'Infos Relatório'!AY$1)</f>
        <v>0</v>
      </c>
      <c r="AZ128" s="542">
        <f>SUMIFS('Faturamento NNE'!$H$2:$H$707,'Faturamento NNE'!$E$2:$E$707,'Infos Relatório'!$B$84,'Faturamento NNE'!$F$2:$F$707,'Infos Relatório'!$B128,'Faturamento NNE'!$AA$2:$AA$707,'Infos Relatório'!AY$1)</f>
        <v>0</v>
      </c>
      <c r="BA128" s="542">
        <f>SUMIFS('Faturamento NNE'!$K$2:$K$707,'Faturamento NNE'!$E$2:$E$707,'Infos Relatório'!$B$84,'Faturamento NNE'!$F$2:$F$707,'Infos Relatório'!$B128,'Faturamento NNE'!$AA$2:$AA$707,'Infos Relatório'!AY$1)</f>
        <v>0</v>
      </c>
      <c r="BB128" s="546">
        <f>SUMIFS('Faturamento NNE'!$P$2:$P$707,'Faturamento NNE'!$E$2:$E$707,'Infos Relatório'!$B$84,'Faturamento NNE'!$F$2:$F$707,'Infos Relatório'!$B128,'Faturamento NNE'!$AA$2:$AA$707,'Infos Relatório'!AY$1,'Faturamento NNE'!$U$2:$U$707,"Sim")+SUMIFS('Faturamento NNE'!$Q$2:$Q$707,'Faturamento NNE'!$E$2:$E$707,'Infos Relatório'!$B$84,'Faturamento NNE'!$F$2:$F$707,'Infos Relatório'!$B128,'Faturamento NNE'!$AA$2:$AA$707,'Infos Relatório'!AY$1,'Faturamento NNE'!$U$2:$U$707,"Sim")</f>
        <v>0</v>
      </c>
      <c r="BC128" s="227" t="e">
        <f t="shared" si="32"/>
        <v>#DIV/0!</v>
      </c>
      <c r="BD128" s="545">
        <f>SUMIFS('Faturamento NNE'!$I$2:$I$707,'Faturamento NNE'!$E$2:$E$707,'Infos Relatório'!$B$84,'Faturamento NNE'!$F$2:$F$707,'Infos Relatório'!$B128,'Faturamento NNE'!$AA$2:$AA$707,'Infos Relatório'!AY$1)</f>
        <v>0</v>
      </c>
      <c r="BE128" s="541">
        <f>COUNTIFS('Faturamento NNE'!$E$2:$E$707,'Infos Relatório'!$B$84,'Faturamento NNE'!$F$2:$F$707,'Infos Relatório'!$B128,'Faturamento NNE'!$AA$2:$AA$707,'Infos Relatório'!BE$1)</f>
        <v>0</v>
      </c>
      <c r="BF128" s="542">
        <f>SUMIFS('Faturamento NNE'!$H$2:$H$707,'Faturamento NNE'!$E$2:$E$707,'Infos Relatório'!$B$84,'Faturamento NNE'!$F$2:$F$707,'Infos Relatório'!$B128,'Faturamento NNE'!$AA$2:$AA$707,'Infos Relatório'!BE$1)</f>
        <v>0</v>
      </c>
      <c r="BG128" s="542">
        <f>SUMIFS('Faturamento NNE'!$K$2:$K$707,'Faturamento NNE'!$E$2:$E$707,'Infos Relatório'!$B$84,'Faturamento NNE'!$F$2:$F$707,'Infos Relatório'!$B128,'Faturamento NNE'!$AA$2:$AA$707,'Infos Relatório'!BE$1)</f>
        <v>0</v>
      </c>
      <c r="BH128" s="546">
        <f>SUMIFS('Faturamento NNE'!$P$2:$P$707,'Faturamento NNE'!$E$2:$E$707,'Infos Relatório'!$B$84,'Faturamento NNE'!$F$2:$F$707,'Infos Relatório'!$B128,'Faturamento NNE'!$AA$2:$AA$707,'Infos Relatório'!BE$1,'Faturamento NNE'!$U$2:$U$707,"Sim")+SUMIFS('Faturamento NNE'!$Q$2:$Q$707,'Faturamento NNE'!$E$2:$E$707,'Infos Relatório'!$B$84,'Faturamento NNE'!$F$2:$F$707,'Infos Relatório'!$B128,'Faturamento NNE'!$AA$2:$AA$707,'Infos Relatório'!BE$1,'Faturamento NNE'!$U$2:$U$707,"Sim")</f>
        <v>0</v>
      </c>
      <c r="BI128" s="227" t="e">
        <f t="shared" si="33"/>
        <v>#DIV/0!</v>
      </c>
      <c r="BJ128" s="545">
        <f>SUMIFS('Faturamento NNE'!$I$2:$I$707,'Faturamento NNE'!$E$2:$E$707,'Infos Relatório'!$B$84,'Faturamento NNE'!$F$2:$F$707,'Infos Relatório'!$B128,'Faturamento NNE'!$AA$2:$AA$707,'Infos Relatório'!BE$1)</f>
        <v>0</v>
      </c>
      <c r="BK128" s="541">
        <f>COUNTIFS('Faturamento NNE'!$E$2:$E$707,'Infos Relatório'!$B$84,'Faturamento NNE'!$F$2:$F$707,'Infos Relatório'!$B128,'Faturamento NNE'!$AA$2:$AA$707,'Infos Relatório'!BK$1)</f>
        <v>0</v>
      </c>
      <c r="BL128" s="542">
        <f>SUMIFS('Faturamento NNE'!$H$2:$H$707,'Faturamento NNE'!$E$2:$E$707,'Infos Relatório'!$B$84,'Faturamento NNE'!$F$2:$F$707,'Infos Relatório'!$B128,'Faturamento NNE'!$AA$2:$AA$707,'Infos Relatório'!BK$1)</f>
        <v>0</v>
      </c>
      <c r="BM128" s="542">
        <f>SUMIFS('Faturamento NNE'!$K$2:$K$707,'Faturamento NNE'!$E$2:$E$707,'Infos Relatório'!$B$84,'Faturamento NNE'!$F$2:$F$707,'Infos Relatório'!$B128,'Faturamento NNE'!$AA$2:$AA$707,'Infos Relatório'!BK$1)</f>
        <v>0</v>
      </c>
      <c r="BN128" s="546">
        <f>SUMIFS('Faturamento NNE'!$P$2:$P$707,'Faturamento NNE'!$E$2:$E$707,'Infos Relatório'!$B$84,'Faturamento NNE'!$F$2:$F$707,'Infos Relatório'!$B128,'Faturamento NNE'!$AA$2:$AA$707,'Infos Relatório'!BK$1,'Faturamento NNE'!$U$2:$U$707,"Sim")+SUMIFS('Faturamento NNE'!$Q$2:$Q$707,'Faturamento NNE'!$E$2:$E$707,'Infos Relatório'!$B$84,'Faturamento NNE'!$F$2:$F$707,'Infos Relatório'!$B128,'Faturamento NNE'!$AA$2:$AA$707,'Infos Relatório'!BK$1,'Faturamento NNE'!$U$2:$U$707,"Sim")</f>
        <v>0</v>
      </c>
      <c r="BO128" s="227" t="e">
        <f t="shared" si="34"/>
        <v>#DIV/0!</v>
      </c>
      <c r="BP128" s="545">
        <f>SUMIFS('Faturamento NNE'!$I$2:$I$707,'Faturamento NNE'!$E$2:$E$707,'Infos Relatório'!$B$84,'Faturamento NNE'!$F$2:$F$707,'Infos Relatório'!$B128,'Faturamento NNE'!$AA$2:$AA$707,'Infos Relatório'!BK$1)</f>
        <v>0</v>
      </c>
      <c r="BQ128" s="541">
        <f>COUNTIFS('Faturamento NNE'!$E$2:$E$707,'Infos Relatório'!$B$84,'Faturamento NNE'!$F$2:$F$707,'Infos Relatório'!$B128,'Faturamento NNE'!$AA$2:$AA$707,'Infos Relatório'!BQ$1)</f>
        <v>0</v>
      </c>
      <c r="BR128" s="542">
        <f>SUMIFS('Faturamento NNE'!$H$2:$H$707,'Faturamento NNE'!$E$2:$E$707,'Infos Relatório'!$B$84,'Faturamento NNE'!$F$2:$F$707,'Infos Relatório'!$B128,'Faturamento NNE'!$AA$2:$AA$707,'Infos Relatório'!BQ$1)</f>
        <v>0</v>
      </c>
      <c r="BS128" s="542">
        <f>SUMIFS('Faturamento NNE'!$K$2:$K$707,'Faturamento NNE'!$E$2:$E$707,'Infos Relatório'!$B$84,'Faturamento NNE'!$F$2:$F$707,'Infos Relatório'!$B128,'Faturamento NNE'!$AA$2:$AA$707,'Infos Relatório'!BQ$1)</f>
        <v>0</v>
      </c>
      <c r="BT128" s="546">
        <f>SUMIFS('Faturamento NNE'!$P$2:$P$707,'Faturamento NNE'!$E$2:$E$707,'Infos Relatório'!$B$84,'Faturamento NNE'!$F$2:$F$707,'Infos Relatório'!$B128,'Faturamento NNE'!$AA$2:$AA$707,'Infos Relatório'!BQ$1,'Faturamento NNE'!$U$2:$U$707,"Sim")+SUMIFS('Faturamento NNE'!$Q$2:$Q$707,'Faturamento NNE'!$E$2:$E$707,'Infos Relatório'!$B$84,'Faturamento NNE'!$F$2:$F$707,'Infos Relatório'!$B128,'Faturamento NNE'!$AA$2:$AA$707,'Infos Relatório'!BQ$1,'Faturamento NNE'!$U$2:$U$707,"Sim")</f>
        <v>0</v>
      </c>
      <c r="BU128" s="227" t="e">
        <f t="shared" si="35"/>
        <v>#DIV/0!</v>
      </c>
      <c r="BV128" s="545">
        <f>SUMIFS('Faturamento NNE'!$I$2:$I$707,'Faturamento NNE'!$E$2:$E$707,'Infos Relatório'!$B$84,'Faturamento NNE'!$F$2:$F$707,'Infos Relatório'!$B128,'Faturamento NNE'!$AA$2:$AA$707,'Infos Relatório'!BQ$1)</f>
        <v>0</v>
      </c>
    </row>
    <row r="129" spans="2:74">
      <c r="B129" s="217" t="s">
        <v>174</v>
      </c>
      <c r="C129" s="541">
        <f>COUNTIFS('Faturamento NNE'!$E$2:$E$707,'Infos Relatório'!$B$84,'Faturamento NNE'!$F$2:$F$707,'Infos Relatório'!$B129,'Faturamento NNE'!$AA$2:$AA$707,'Infos Relatório'!C$1)</f>
        <v>0</v>
      </c>
      <c r="D129" s="542">
        <f>SUMIFS('Faturamento NNE'!$H$2:$H$707,'Faturamento NNE'!$E$2:$E$707,'Infos Relatório'!$B$84,'Faturamento NNE'!$F$2:$F$707,'Infos Relatório'!$B129,'Faturamento NNE'!$AA$2:$AA$707,'Infos Relatório'!C$1)</f>
        <v>0</v>
      </c>
      <c r="E129" s="543">
        <f>SUMIFS('Faturamento NNE'!$K$2:$K$707,'Faturamento NNE'!$E$2:$E$707,'Infos Relatório'!$B$84,'Faturamento NNE'!$F$2:$F$707,'Infos Relatório'!$B129,'Faturamento NNE'!$AA$2:$AA$707,'Infos Relatório'!C$1)</f>
        <v>0</v>
      </c>
      <c r="F129" s="544">
        <f>SUMIFS('Faturamento NNE'!$P$2:$P$707,'Faturamento NNE'!$E$2:$E$707,'Infos Relatório'!$B$84,'Faturamento NNE'!$F$2:$F$707,'Infos Relatório'!$B129,'Faturamento NNE'!$AA$2:$AA$707,'Infos Relatório'!C$1,'Faturamento NNE'!$U$2:$U$707,"Sim")+SUMIFS('Faturamento NNE'!$Q$2:$Q$707,'Faturamento NNE'!$E$2:$E$707,'Infos Relatório'!$B$84,'Faturamento NNE'!$F$2:$F$707,'Infos Relatório'!$B129,'Faturamento NNE'!$AA$2:$AA$707,'Infos Relatório'!C$1,'Faturamento NNE'!$U$2:$U$707,"Sim")</f>
        <v>0</v>
      </c>
      <c r="G129" s="283" t="e">
        <f t="shared" si="24"/>
        <v>#DIV/0!</v>
      </c>
      <c r="H129" s="545">
        <f>SUMIFS('Faturamento NNE'!$I$2:$I$707,'Faturamento NNE'!$E$2:$E$707,'Infos Relatório'!$B$84,'Faturamento NNE'!$F$2:$F$707,'Infos Relatório'!$B129,'Faturamento NNE'!$AA$2:$AA$707,'Infos Relatório'!C$1)</f>
        <v>0</v>
      </c>
      <c r="I129" s="541">
        <f>COUNTIFS('Faturamento NNE'!$E$2:$E$707,'Infos Relatório'!$B$84,'Faturamento NNE'!$F$2:$F$707,'Infos Relatório'!$B129,'Faturamento NNE'!$AA$2:$AA$707,'Infos Relatório'!I$1)</f>
        <v>0</v>
      </c>
      <c r="J129" s="542">
        <f>SUMIFS('Faturamento NNE'!$H$2:$H$707,'Faturamento NNE'!$E$2:$E$707,'Infos Relatório'!$B$84,'Faturamento NNE'!$F$2:$F$707,'Infos Relatório'!$B129,'Faturamento NNE'!$AA$2:$AA$707,'Infos Relatório'!I$1)</f>
        <v>0</v>
      </c>
      <c r="K129" s="543">
        <f>SUMIFS('Faturamento NNE'!$K$2:$K$707,'Faturamento NNE'!$E$2:$E$707,'Infos Relatório'!$B$84,'Faturamento NNE'!$F$2:$F$707,'Infos Relatório'!$B129,'Faturamento NNE'!$AA$2:$AA$707,'Infos Relatório'!I$1)</f>
        <v>0</v>
      </c>
      <c r="L129" s="544">
        <f>SUMIFS('Faturamento NNE'!$P$2:$P$707,'Faturamento NNE'!$E$2:$E$707,'Infos Relatório'!$B$84,'Faturamento NNE'!$F$2:$F$707,'Infos Relatório'!$B129,'Faturamento NNE'!$AA$2:$AA$707,'Infos Relatório'!I$1,'Faturamento NNE'!$U$2:$U$707,"Sim")+SUMIFS('Faturamento NNE'!$Q$2:$Q$707,'Faturamento NNE'!$E$2:$E$707,'Infos Relatório'!$B$84,'Faturamento NNE'!$F$2:$F$707,'Infos Relatório'!$B129,'Faturamento NNE'!$AA$2:$AA$707,'Infos Relatório'!I$1,'Faturamento NNE'!$U$2:$U$707,"Sim")</f>
        <v>0</v>
      </c>
      <c r="M129" s="283" t="e">
        <f t="shared" si="25"/>
        <v>#DIV/0!</v>
      </c>
      <c r="N129" s="545">
        <f>SUMIFS('Faturamento NNE'!$I$2:$I$707,'Faturamento NNE'!$E$2:$E$707,'Infos Relatório'!$B$84,'Faturamento NNE'!$F$2:$F$707,'Infos Relatório'!$B129,'Faturamento NNE'!$AA$2:$AA$707,'Infos Relatório'!I$1)</f>
        <v>0</v>
      </c>
      <c r="O129" s="541">
        <f>COUNTIFS('Faturamento NNE'!$E$2:$E$707,'Infos Relatório'!$B$84,'Faturamento NNE'!$F$2:$F$707,'Infos Relatório'!$B129,'Faturamento NNE'!$AA$2:$AA$707,'Infos Relatório'!O$1)</f>
        <v>0</v>
      </c>
      <c r="P129" s="542">
        <f>SUMIFS('Faturamento NNE'!$H$2:$H$707,'Faturamento NNE'!$E$2:$E$707,'Infos Relatório'!$B$84,'Faturamento NNE'!$F$2:$F$707,'Infos Relatório'!$B129,'Faturamento NNE'!$AA$2:$AA$707,'Infos Relatório'!O$1)</f>
        <v>0</v>
      </c>
      <c r="Q129" s="542">
        <f>SUMIFS('Faturamento NNE'!$K$2:$K$707,'Faturamento NNE'!$E$2:$E$707,'Infos Relatório'!$B$84,'Faturamento NNE'!$F$2:$F$707,'Infos Relatório'!$B129,'Faturamento NNE'!$AA$2:$AA$707,'Infos Relatório'!O$1)</f>
        <v>0</v>
      </c>
      <c r="R129" s="546">
        <f>SUMIFS('Faturamento NNE'!$P$2:$P$707,'Faturamento NNE'!$E$2:$E$707,'Infos Relatório'!$B$84,'Faturamento NNE'!$F$2:$F$707,'Infos Relatório'!$B129,'Faturamento NNE'!$AA$2:$AA$707,'Infos Relatório'!O$1,'Faturamento NNE'!$U$2:$U$707,"Sim")+SUMIFS('Faturamento NNE'!$Q$2:$Q$707,'Faturamento NNE'!$E$2:$E$707,'Infos Relatório'!$B$84,'Faturamento NNE'!$F$2:$F$707,'Infos Relatório'!$B129,'Faturamento NNE'!$AA$2:$AA$707,'Infos Relatório'!O$1,'Faturamento NNE'!$U$2:$U$707,"Sim")</f>
        <v>0</v>
      </c>
      <c r="S129" s="227" t="e">
        <f t="shared" si="26"/>
        <v>#DIV/0!</v>
      </c>
      <c r="T129" s="545">
        <f>SUMIFS('Faturamento NNE'!$I$2:$I$707,'Faturamento NNE'!$E$2:$E$707,'Infos Relatório'!$B$84,'Faturamento NNE'!$F$2:$F$707,'Infos Relatório'!$B129,'Faturamento NNE'!$AA$2:$AA$707,'Infos Relatório'!O$1)</f>
        <v>0</v>
      </c>
      <c r="U129" s="541">
        <f>COUNTIFS('Faturamento NNE'!$E$2:$E$707,'Infos Relatório'!$B$84,'Faturamento NNE'!$F$2:$F$707,'Infos Relatório'!$B129,'Faturamento NNE'!$AA$2:$AA$707,'Infos Relatório'!U$1)</f>
        <v>0</v>
      </c>
      <c r="V129" s="542">
        <f>SUMIFS('Faturamento NNE'!$H$2:$H$707,'Faturamento NNE'!$E$2:$E$707,'Infos Relatório'!$B$84,'Faturamento NNE'!$F$2:$F$707,'Infos Relatório'!$B129,'Faturamento NNE'!$AA$2:$AA$707,'Infos Relatório'!U$1)</f>
        <v>0</v>
      </c>
      <c r="W129" s="542">
        <f>SUMIFS('Faturamento NNE'!$K$2:$K$707,'Faturamento NNE'!$E$2:$E$707,'Infos Relatório'!$B$84,'Faturamento NNE'!$F$2:$F$707,'Infos Relatório'!$B129,'Faturamento NNE'!$AA$2:$AA$707,'Infos Relatório'!U$1)</f>
        <v>0</v>
      </c>
      <c r="X129" s="546">
        <f>SUMIFS('Faturamento NNE'!$P$2:$P$707,'Faturamento NNE'!$E$2:$E$707,'Infos Relatório'!$B$84,'Faturamento NNE'!$F$2:$F$707,'Infos Relatório'!$B129,'Faturamento NNE'!$AA$2:$AA$707,'Infos Relatório'!U$1,'Faturamento NNE'!$U$2:$U$707,"Sim")+SUMIFS('Faturamento NNE'!$Q$2:$Q$707,'Faturamento NNE'!$E$2:$E$707,'Infos Relatório'!$B$84,'Faturamento NNE'!$F$2:$F$707,'Infos Relatório'!$B129,'Faturamento NNE'!$AA$2:$AA$707,'Infos Relatório'!U$1,'Faturamento NNE'!$U$2:$U$707,"Sim")</f>
        <v>0</v>
      </c>
      <c r="Y129" s="227" t="e">
        <f t="shared" si="27"/>
        <v>#DIV/0!</v>
      </c>
      <c r="Z129" s="545">
        <f>SUMIFS('Faturamento NNE'!$I$2:$I$707,'Faturamento NNE'!$E$2:$E$707,'Infos Relatório'!$B$84,'Faturamento NNE'!$F$2:$F$707,'Infos Relatório'!$B129,'Faturamento NNE'!$AA$2:$AA$707,'Infos Relatório'!U$1)</f>
        <v>0</v>
      </c>
      <c r="AA129" s="541">
        <f>COUNTIFS('Faturamento NNE'!$E$2:$E$707,'Infos Relatório'!$B$84,'Faturamento NNE'!$F$2:$F$707,'Infos Relatório'!$B129,'Faturamento NNE'!$AA$2:$AA$707,'Infos Relatório'!AA$1)</f>
        <v>0</v>
      </c>
      <c r="AB129" s="542">
        <f>SUMIFS('Faturamento NNE'!$H$2:$H$707,'Faturamento NNE'!$E$2:$E$707,'Infos Relatório'!$B$84,'Faturamento NNE'!$F$2:$F$707,'Infos Relatório'!$B129,'Faturamento NNE'!$AA$2:$AA$707,'Infos Relatório'!AA$1)</f>
        <v>0</v>
      </c>
      <c r="AC129" s="542">
        <f>SUMIFS('Faturamento NNE'!$K$2:$K$707,'Faturamento NNE'!$E$2:$E$707,'Infos Relatório'!$B$84,'Faturamento NNE'!$F$2:$F$707,'Infos Relatório'!$B129,'Faturamento NNE'!$AA$2:$AA$707,'Infos Relatório'!AA$1)</f>
        <v>0</v>
      </c>
      <c r="AD129" s="546">
        <f>SUMIFS('Faturamento NNE'!$P$2:$P$707,'Faturamento NNE'!$E$2:$E$707,'Infos Relatório'!$B$84,'Faturamento NNE'!$F$2:$F$707,'Infos Relatório'!$B129,'Faturamento NNE'!$AA$2:$AA$707,'Infos Relatório'!AA$1,'Faturamento NNE'!$U$2:$U$707,"Sim")+SUMIFS('Faturamento NNE'!$Q$2:$Q$707,'Faturamento NNE'!$E$2:$E$707,'Infos Relatório'!$B$84,'Faturamento NNE'!$F$2:$F$707,'Infos Relatório'!$B129,'Faturamento NNE'!$AA$2:$AA$707,'Infos Relatório'!AA$1,'Faturamento NNE'!$U$2:$U$707,"Sim")</f>
        <v>0</v>
      </c>
      <c r="AE129" s="227" t="e">
        <f t="shared" si="28"/>
        <v>#DIV/0!</v>
      </c>
      <c r="AF129" s="545">
        <f>SUMIFS('Faturamento NNE'!$I$2:$I$707,'Faturamento NNE'!$E$2:$E$707,'Infos Relatório'!$B$84,'Faturamento NNE'!$F$2:$F$707,'Infos Relatório'!$B129,'Faturamento NNE'!$AA$2:$AA$707,'Infos Relatório'!AA$1)</f>
        <v>0</v>
      </c>
      <c r="AG129" s="541">
        <f>COUNTIFS('Faturamento NNE'!$E$2:$E$707,'Infos Relatório'!$B$84,'Faturamento NNE'!$F$2:$F$707,'Infos Relatório'!$B129,'Faturamento NNE'!$AA$2:$AA$707,'Infos Relatório'!AG$1)</f>
        <v>0</v>
      </c>
      <c r="AH129" s="542">
        <f>SUMIFS('Faturamento NNE'!$H$2:$H$707,'Faturamento NNE'!$E$2:$E$707,'Infos Relatório'!$B$84,'Faturamento NNE'!$F$2:$F$707,'Infos Relatório'!$B129,'Faturamento NNE'!$AA$2:$AA$707,'Infos Relatório'!AG$1)</f>
        <v>0</v>
      </c>
      <c r="AI129" s="542">
        <f>SUMIFS('Faturamento NNE'!$K$2:$K$707,'Faturamento NNE'!$E$2:$E$707,'Infos Relatório'!$B$84,'Faturamento NNE'!$F$2:$F$707,'Infos Relatório'!$B129,'Faturamento NNE'!$AA$2:$AA$707,'Infos Relatório'!AG$1)</f>
        <v>0</v>
      </c>
      <c r="AJ129" s="546">
        <f>SUMIFS('Faturamento NNE'!$P$2:$P$707,'Faturamento NNE'!$E$2:$E$707,'Infos Relatório'!$B$84,'Faturamento NNE'!$F$2:$F$707,'Infos Relatório'!$B129,'Faturamento NNE'!$AA$2:$AA$707,'Infos Relatório'!AG$1,'Faturamento NNE'!$U$2:$U$707,"Sim")+SUMIFS('Faturamento NNE'!$Q$2:$Q$707,'Faturamento NNE'!$E$2:$E$707,'Infos Relatório'!$B$84,'Faturamento NNE'!$F$2:$F$707,'Infos Relatório'!$B129,'Faturamento NNE'!$AA$2:$AA$707,'Infos Relatório'!AG$1,'Faturamento NNE'!$U$2:$U$707,"Sim")</f>
        <v>0</v>
      </c>
      <c r="AK129" s="227" t="e">
        <f t="shared" si="29"/>
        <v>#DIV/0!</v>
      </c>
      <c r="AL129" s="545">
        <f>SUMIFS('Faturamento NNE'!$I$2:$I$707,'Faturamento NNE'!$E$2:$E$707,'Infos Relatório'!$B$84,'Faturamento NNE'!$F$2:$F$707,'Infos Relatório'!$B129,'Faturamento NNE'!$AA$2:$AA$707,'Infos Relatório'!AG$1)</f>
        <v>0</v>
      </c>
      <c r="AM129" s="541">
        <f>COUNTIFS('Faturamento NNE'!$E$2:$E$707,'Infos Relatório'!$B$84,'Faturamento NNE'!$F$2:$F$707,'Infos Relatório'!$B129,'Faturamento NNE'!$AA$2:$AA$707,'Infos Relatório'!AM$1)</f>
        <v>0</v>
      </c>
      <c r="AN129" s="542">
        <f>SUMIFS('Faturamento NNE'!$H$2:$H$707,'Faturamento NNE'!$E$2:$E$707,'Infos Relatório'!$B$84,'Faturamento NNE'!$F$2:$F$707,'Infos Relatório'!$B129,'Faturamento NNE'!$AA$2:$AA$707,'Infos Relatório'!AM$1)</f>
        <v>0</v>
      </c>
      <c r="AO129" s="542">
        <f>SUMIFS('Faturamento NNE'!$K$2:$K$707,'Faturamento NNE'!$E$2:$E$707,'Infos Relatório'!$B$84,'Faturamento NNE'!$F$2:$F$707,'Infos Relatório'!$B129,'Faturamento NNE'!$AA$2:$AA$707,'Infos Relatório'!AM$1)</f>
        <v>0</v>
      </c>
      <c r="AP129" s="546">
        <f>SUMIFS('Faturamento NNE'!$P$2:$P$707,'Faturamento NNE'!$E$2:$E$707,'Infos Relatório'!$B$84,'Faturamento NNE'!$F$2:$F$707,'Infos Relatório'!$B129,'Faturamento NNE'!$AA$2:$AA$707,'Infos Relatório'!AM$1,'Faturamento NNE'!$U$2:$U$707,"Sim")+SUMIFS('Faturamento NNE'!$Q$2:$Q$707,'Faturamento NNE'!$E$2:$E$707,'Infos Relatório'!$B$84,'Faturamento NNE'!$F$2:$F$707,'Infos Relatório'!$B129,'Faturamento NNE'!$AA$2:$AA$707,'Infos Relatório'!AM$1,'Faturamento NNE'!$U$2:$U$707,"Sim")</f>
        <v>0</v>
      </c>
      <c r="AQ129" s="227" t="e">
        <f t="shared" si="30"/>
        <v>#DIV/0!</v>
      </c>
      <c r="AR129" s="545">
        <f>SUMIFS('Faturamento NNE'!$I$2:$I$707,'Faturamento NNE'!$E$2:$E$707,'Infos Relatório'!$B$84,'Faturamento NNE'!$F$2:$F$707,'Infos Relatório'!$B129,'Faturamento NNE'!$AA$2:$AA$707,'Infos Relatório'!AM$1)</f>
        <v>0</v>
      </c>
      <c r="AS129" s="541">
        <f>COUNTIFS('Faturamento NNE'!$E$2:$E$707,'Infos Relatório'!$B$84,'Faturamento NNE'!$F$2:$F$707,'Infos Relatório'!$B129,'Faturamento NNE'!$AA$2:$AA$707,'Infos Relatório'!AS$1)</f>
        <v>0</v>
      </c>
      <c r="AT129" s="542">
        <f>SUMIFS('Faturamento NNE'!$H$2:$H$707,'Faturamento NNE'!$E$2:$E$707,'Infos Relatório'!$B$84,'Faturamento NNE'!$F$2:$F$707,'Infos Relatório'!$B129,'Faturamento NNE'!$AA$2:$AA$707,'Infos Relatório'!AS$1)</f>
        <v>0</v>
      </c>
      <c r="AU129" s="542">
        <f>SUMIFS('Faturamento NNE'!$K$2:$K$707,'Faturamento NNE'!$E$2:$E$707,'Infos Relatório'!$B$84,'Faturamento NNE'!$F$2:$F$707,'Infos Relatório'!$B129,'Faturamento NNE'!$AA$2:$AA$707,'Infos Relatório'!AS$1)</f>
        <v>0</v>
      </c>
      <c r="AV129" s="546">
        <f>SUMIFS('Faturamento NNE'!$P$2:$P$707,'Faturamento NNE'!$E$2:$E$707,'Infos Relatório'!$B$84,'Faturamento NNE'!$F$2:$F$707,'Infos Relatório'!$B129,'Faturamento NNE'!$AA$2:$AA$707,'Infos Relatório'!AS$1,'Faturamento NNE'!$U$2:$U$707,"Sim")+SUMIFS('Faturamento NNE'!$Q$2:$Q$707,'Faturamento NNE'!$E$2:$E$707,'Infos Relatório'!$B$84,'Faturamento NNE'!$F$2:$F$707,'Infos Relatório'!$B129,'Faturamento NNE'!$AA$2:$AA$707,'Infos Relatório'!AS$1,'Faturamento NNE'!$U$2:$U$707,"Sim")</f>
        <v>0</v>
      </c>
      <c r="AW129" s="227" t="e">
        <f t="shared" si="31"/>
        <v>#DIV/0!</v>
      </c>
      <c r="AX129" s="545">
        <f>SUMIFS('Faturamento NNE'!$I$2:$I$707,'Faturamento NNE'!$E$2:$E$707,'Infos Relatório'!$B$84,'Faturamento NNE'!$F$2:$F$707,'Infos Relatório'!$B129,'Faturamento NNE'!$AA$2:$AA$707,'Infos Relatório'!AS$1)</f>
        <v>0</v>
      </c>
      <c r="AY129" s="541">
        <f>COUNTIFS('Faturamento NNE'!$E$2:$E$707,'Infos Relatório'!$B$84,'Faturamento NNE'!$F$2:$F$707,'Infos Relatório'!$B129,'Faturamento NNE'!$AA$2:$AA$707,'Infos Relatório'!AY$1)</f>
        <v>0</v>
      </c>
      <c r="AZ129" s="542">
        <f>SUMIFS('Faturamento NNE'!$H$2:$H$707,'Faturamento NNE'!$E$2:$E$707,'Infos Relatório'!$B$84,'Faturamento NNE'!$F$2:$F$707,'Infos Relatório'!$B129,'Faturamento NNE'!$AA$2:$AA$707,'Infos Relatório'!AY$1)</f>
        <v>0</v>
      </c>
      <c r="BA129" s="542">
        <f>SUMIFS('Faturamento NNE'!$K$2:$K$707,'Faturamento NNE'!$E$2:$E$707,'Infos Relatório'!$B$84,'Faturamento NNE'!$F$2:$F$707,'Infos Relatório'!$B129,'Faturamento NNE'!$AA$2:$AA$707,'Infos Relatório'!AY$1)</f>
        <v>0</v>
      </c>
      <c r="BB129" s="546">
        <f>SUMIFS('Faturamento NNE'!$P$2:$P$707,'Faturamento NNE'!$E$2:$E$707,'Infos Relatório'!$B$84,'Faturamento NNE'!$F$2:$F$707,'Infos Relatório'!$B129,'Faturamento NNE'!$AA$2:$AA$707,'Infos Relatório'!AY$1,'Faturamento NNE'!$U$2:$U$707,"Sim")+SUMIFS('Faturamento NNE'!$Q$2:$Q$707,'Faturamento NNE'!$E$2:$E$707,'Infos Relatório'!$B$84,'Faturamento NNE'!$F$2:$F$707,'Infos Relatório'!$B129,'Faturamento NNE'!$AA$2:$AA$707,'Infos Relatório'!AY$1,'Faturamento NNE'!$U$2:$U$707,"Sim")</f>
        <v>0</v>
      </c>
      <c r="BC129" s="227" t="e">
        <f t="shared" si="32"/>
        <v>#DIV/0!</v>
      </c>
      <c r="BD129" s="545">
        <f>SUMIFS('Faturamento NNE'!$I$2:$I$707,'Faturamento NNE'!$E$2:$E$707,'Infos Relatório'!$B$84,'Faturamento NNE'!$F$2:$F$707,'Infos Relatório'!$B129,'Faturamento NNE'!$AA$2:$AA$707,'Infos Relatório'!AY$1)</f>
        <v>0</v>
      </c>
      <c r="BE129" s="541">
        <f>COUNTIFS('Faturamento NNE'!$E$2:$E$707,'Infos Relatório'!$B$84,'Faturamento NNE'!$F$2:$F$707,'Infos Relatório'!$B129,'Faturamento NNE'!$AA$2:$AA$707,'Infos Relatório'!BE$1)</f>
        <v>0</v>
      </c>
      <c r="BF129" s="542">
        <f>SUMIFS('Faturamento NNE'!$H$2:$H$707,'Faturamento NNE'!$E$2:$E$707,'Infos Relatório'!$B$84,'Faturamento NNE'!$F$2:$F$707,'Infos Relatório'!$B129,'Faturamento NNE'!$AA$2:$AA$707,'Infos Relatório'!BE$1)</f>
        <v>0</v>
      </c>
      <c r="BG129" s="542">
        <f>SUMIFS('Faturamento NNE'!$K$2:$K$707,'Faturamento NNE'!$E$2:$E$707,'Infos Relatório'!$B$84,'Faturamento NNE'!$F$2:$F$707,'Infos Relatório'!$B129,'Faturamento NNE'!$AA$2:$AA$707,'Infos Relatório'!BE$1)</f>
        <v>0</v>
      </c>
      <c r="BH129" s="546">
        <f>SUMIFS('Faturamento NNE'!$P$2:$P$707,'Faturamento NNE'!$E$2:$E$707,'Infos Relatório'!$B$84,'Faturamento NNE'!$F$2:$F$707,'Infos Relatório'!$B129,'Faturamento NNE'!$AA$2:$AA$707,'Infos Relatório'!BE$1,'Faturamento NNE'!$U$2:$U$707,"Sim")+SUMIFS('Faturamento NNE'!$Q$2:$Q$707,'Faturamento NNE'!$E$2:$E$707,'Infos Relatório'!$B$84,'Faturamento NNE'!$F$2:$F$707,'Infos Relatório'!$B129,'Faturamento NNE'!$AA$2:$AA$707,'Infos Relatório'!BE$1,'Faturamento NNE'!$U$2:$U$707,"Sim")</f>
        <v>0</v>
      </c>
      <c r="BI129" s="227" t="e">
        <f t="shared" si="33"/>
        <v>#DIV/0!</v>
      </c>
      <c r="BJ129" s="545">
        <f>SUMIFS('Faturamento NNE'!$I$2:$I$707,'Faturamento NNE'!$E$2:$E$707,'Infos Relatório'!$B$84,'Faturamento NNE'!$F$2:$F$707,'Infos Relatório'!$B129,'Faturamento NNE'!$AA$2:$AA$707,'Infos Relatório'!BE$1)</f>
        <v>0</v>
      </c>
      <c r="BK129" s="541">
        <f>COUNTIFS('Faturamento NNE'!$E$2:$E$707,'Infos Relatório'!$B$84,'Faturamento NNE'!$F$2:$F$707,'Infos Relatório'!$B129,'Faturamento NNE'!$AA$2:$AA$707,'Infos Relatório'!BK$1)</f>
        <v>0</v>
      </c>
      <c r="BL129" s="542">
        <f>SUMIFS('Faturamento NNE'!$H$2:$H$707,'Faturamento NNE'!$E$2:$E$707,'Infos Relatório'!$B$84,'Faturamento NNE'!$F$2:$F$707,'Infos Relatório'!$B129,'Faturamento NNE'!$AA$2:$AA$707,'Infos Relatório'!BK$1)</f>
        <v>0</v>
      </c>
      <c r="BM129" s="542">
        <f>SUMIFS('Faturamento NNE'!$K$2:$K$707,'Faturamento NNE'!$E$2:$E$707,'Infos Relatório'!$B$84,'Faturamento NNE'!$F$2:$F$707,'Infos Relatório'!$B129,'Faturamento NNE'!$AA$2:$AA$707,'Infos Relatório'!BK$1)</f>
        <v>0</v>
      </c>
      <c r="BN129" s="546">
        <f>SUMIFS('Faturamento NNE'!$P$2:$P$707,'Faturamento NNE'!$E$2:$E$707,'Infos Relatório'!$B$84,'Faturamento NNE'!$F$2:$F$707,'Infos Relatório'!$B129,'Faturamento NNE'!$AA$2:$AA$707,'Infos Relatório'!BK$1,'Faturamento NNE'!$U$2:$U$707,"Sim")+SUMIFS('Faturamento NNE'!$Q$2:$Q$707,'Faturamento NNE'!$E$2:$E$707,'Infos Relatório'!$B$84,'Faturamento NNE'!$F$2:$F$707,'Infos Relatório'!$B129,'Faturamento NNE'!$AA$2:$AA$707,'Infos Relatório'!BK$1,'Faturamento NNE'!$U$2:$U$707,"Sim")</f>
        <v>0</v>
      </c>
      <c r="BO129" s="227" t="e">
        <f t="shared" si="34"/>
        <v>#DIV/0!</v>
      </c>
      <c r="BP129" s="545">
        <f>SUMIFS('Faturamento NNE'!$I$2:$I$707,'Faturamento NNE'!$E$2:$E$707,'Infos Relatório'!$B$84,'Faturamento NNE'!$F$2:$F$707,'Infos Relatório'!$B129,'Faturamento NNE'!$AA$2:$AA$707,'Infos Relatório'!BK$1)</f>
        <v>0</v>
      </c>
      <c r="BQ129" s="541">
        <f>COUNTIFS('Faturamento NNE'!$E$2:$E$707,'Infos Relatório'!$B$84,'Faturamento NNE'!$F$2:$F$707,'Infos Relatório'!$B129,'Faturamento NNE'!$AA$2:$AA$707,'Infos Relatório'!BQ$1)</f>
        <v>0</v>
      </c>
      <c r="BR129" s="542">
        <f>SUMIFS('Faturamento NNE'!$H$2:$H$707,'Faturamento NNE'!$E$2:$E$707,'Infos Relatório'!$B$84,'Faturamento NNE'!$F$2:$F$707,'Infos Relatório'!$B129,'Faturamento NNE'!$AA$2:$AA$707,'Infos Relatório'!BQ$1)</f>
        <v>0</v>
      </c>
      <c r="BS129" s="542">
        <f>SUMIFS('Faturamento NNE'!$K$2:$K$707,'Faturamento NNE'!$E$2:$E$707,'Infos Relatório'!$B$84,'Faturamento NNE'!$F$2:$F$707,'Infos Relatório'!$B129,'Faturamento NNE'!$AA$2:$AA$707,'Infos Relatório'!BQ$1)</f>
        <v>0</v>
      </c>
      <c r="BT129" s="546">
        <f>SUMIFS('Faturamento NNE'!$P$2:$P$707,'Faturamento NNE'!$E$2:$E$707,'Infos Relatório'!$B$84,'Faturamento NNE'!$F$2:$F$707,'Infos Relatório'!$B129,'Faturamento NNE'!$AA$2:$AA$707,'Infos Relatório'!BQ$1,'Faturamento NNE'!$U$2:$U$707,"Sim")+SUMIFS('Faturamento NNE'!$Q$2:$Q$707,'Faturamento NNE'!$E$2:$E$707,'Infos Relatório'!$B$84,'Faturamento NNE'!$F$2:$F$707,'Infos Relatório'!$B129,'Faturamento NNE'!$AA$2:$AA$707,'Infos Relatório'!BQ$1,'Faturamento NNE'!$U$2:$U$707,"Sim")</f>
        <v>0</v>
      </c>
      <c r="BU129" s="227" t="e">
        <f t="shared" si="35"/>
        <v>#DIV/0!</v>
      </c>
      <c r="BV129" s="545">
        <f>SUMIFS('Faturamento NNE'!$I$2:$I$707,'Faturamento NNE'!$E$2:$E$707,'Infos Relatório'!$B$84,'Faturamento NNE'!$F$2:$F$707,'Infos Relatório'!$B129,'Faturamento NNE'!$AA$2:$AA$707,'Infos Relatório'!BQ$1)</f>
        <v>0</v>
      </c>
    </row>
    <row r="130" spans="2:74">
      <c r="B130" s="217" t="s">
        <v>175</v>
      </c>
      <c r="C130" s="541">
        <f>COUNTIFS('Faturamento NNE'!$E$2:$E$707,'Infos Relatório'!$B$84,'Faturamento NNE'!$F$2:$F$707,'Infos Relatório'!$B130,'Faturamento NNE'!$AA$2:$AA$707,'Infos Relatório'!C$1)</f>
        <v>0</v>
      </c>
      <c r="D130" s="542">
        <f>SUMIFS('Faturamento NNE'!$H$2:$H$707,'Faturamento NNE'!$E$2:$E$707,'Infos Relatório'!$B$84,'Faturamento NNE'!$F$2:$F$707,'Infos Relatório'!$B130,'Faturamento NNE'!$AA$2:$AA$707,'Infos Relatório'!C$1)</f>
        <v>0</v>
      </c>
      <c r="E130" s="543">
        <f>SUMIFS('Faturamento NNE'!$K$2:$K$707,'Faturamento NNE'!$E$2:$E$707,'Infos Relatório'!$B$84,'Faturamento NNE'!$F$2:$F$707,'Infos Relatório'!$B130,'Faturamento NNE'!$AA$2:$AA$707,'Infos Relatório'!C$1)</f>
        <v>0</v>
      </c>
      <c r="F130" s="544">
        <f>SUMIFS('Faturamento NNE'!$P$2:$P$707,'Faturamento NNE'!$E$2:$E$707,'Infos Relatório'!$B$84,'Faturamento NNE'!$F$2:$F$707,'Infos Relatório'!$B130,'Faturamento NNE'!$AA$2:$AA$707,'Infos Relatório'!C$1,'Faturamento NNE'!$U$2:$U$707,"Sim")+SUMIFS('Faturamento NNE'!$Q$2:$Q$707,'Faturamento NNE'!$E$2:$E$707,'Infos Relatório'!$B$84,'Faturamento NNE'!$F$2:$F$707,'Infos Relatório'!$B130,'Faturamento NNE'!$AA$2:$AA$707,'Infos Relatório'!C$1,'Faturamento NNE'!$U$2:$U$707,"Sim")</f>
        <v>0</v>
      </c>
      <c r="G130" s="283" t="e">
        <f t="shared" si="24"/>
        <v>#DIV/0!</v>
      </c>
      <c r="H130" s="545">
        <f>SUMIFS('Faturamento NNE'!$I$2:$I$707,'Faturamento NNE'!$E$2:$E$707,'Infos Relatório'!$B$84,'Faturamento NNE'!$F$2:$F$707,'Infos Relatório'!$B130,'Faturamento NNE'!$AA$2:$AA$707,'Infos Relatório'!C$1)</f>
        <v>0</v>
      </c>
      <c r="I130" s="541">
        <f>COUNTIFS('Faturamento NNE'!$E$2:$E$707,'Infos Relatório'!$B$84,'Faturamento NNE'!$F$2:$F$707,'Infos Relatório'!$B130,'Faturamento NNE'!$AA$2:$AA$707,'Infos Relatório'!I$1)</f>
        <v>0</v>
      </c>
      <c r="J130" s="542">
        <f>SUMIFS('Faturamento NNE'!$H$2:$H$707,'Faturamento NNE'!$E$2:$E$707,'Infos Relatório'!$B$84,'Faturamento NNE'!$F$2:$F$707,'Infos Relatório'!$B130,'Faturamento NNE'!$AA$2:$AA$707,'Infos Relatório'!I$1)</f>
        <v>0</v>
      </c>
      <c r="K130" s="543">
        <f>SUMIFS('Faturamento NNE'!$K$2:$K$707,'Faturamento NNE'!$E$2:$E$707,'Infos Relatório'!$B$84,'Faturamento NNE'!$F$2:$F$707,'Infos Relatório'!$B130,'Faturamento NNE'!$AA$2:$AA$707,'Infos Relatório'!I$1)</f>
        <v>0</v>
      </c>
      <c r="L130" s="544">
        <f>SUMIFS('Faturamento NNE'!$P$2:$P$707,'Faturamento NNE'!$E$2:$E$707,'Infos Relatório'!$B$84,'Faturamento NNE'!$F$2:$F$707,'Infos Relatório'!$B130,'Faturamento NNE'!$AA$2:$AA$707,'Infos Relatório'!I$1,'Faturamento NNE'!$U$2:$U$707,"Sim")+SUMIFS('Faturamento NNE'!$Q$2:$Q$707,'Faturamento NNE'!$E$2:$E$707,'Infos Relatório'!$B$84,'Faturamento NNE'!$F$2:$F$707,'Infos Relatório'!$B130,'Faturamento NNE'!$AA$2:$AA$707,'Infos Relatório'!I$1,'Faturamento NNE'!$U$2:$U$707,"Sim")</f>
        <v>0</v>
      </c>
      <c r="M130" s="283" t="e">
        <f t="shared" si="25"/>
        <v>#DIV/0!</v>
      </c>
      <c r="N130" s="545">
        <f>SUMIFS('Faturamento NNE'!$I$2:$I$707,'Faturamento NNE'!$E$2:$E$707,'Infos Relatório'!$B$84,'Faturamento NNE'!$F$2:$F$707,'Infos Relatório'!$B130,'Faturamento NNE'!$AA$2:$AA$707,'Infos Relatório'!I$1)</f>
        <v>0</v>
      </c>
      <c r="O130" s="541">
        <f>COUNTIFS('Faturamento NNE'!$E$2:$E$707,'Infos Relatório'!$B$84,'Faturamento NNE'!$F$2:$F$707,'Infos Relatório'!$B130,'Faturamento NNE'!$AA$2:$AA$707,'Infos Relatório'!O$1)</f>
        <v>0</v>
      </c>
      <c r="P130" s="542">
        <f>SUMIFS('Faturamento NNE'!$H$2:$H$707,'Faturamento NNE'!$E$2:$E$707,'Infos Relatório'!$B$84,'Faturamento NNE'!$F$2:$F$707,'Infos Relatório'!$B130,'Faturamento NNE'!$AA$2:$AA$707,'Infos Relatório'!O$1)</f>
        <v>0</v>
      </c>
      <c r="Q130" s="542">
        <f>SUMIFS('Faturamento NNE'!$K$2:$K$707,'Faturamento NNE'!$E$2:$E$707,'Infos Relatório'!$B$84,'Faturamento NNE'!$F$2:$F$707,'Infos Relatório'!$B130,'Faturamento NNE'!$AA$2:$AA$707,'Infos Relatório'!O$1)</f>
        <v>0</v>
      </c>
      <c r="R130" s="546">
        <f>SUMIFS('Faturamento NNE'!$P$2:$P$707,'Faturamento NNE'!$E$2:$E$707,'Infos Relatório'!$B$84,'Faturamento NNE'!$F$2:$F$707,'Infos Relatório'!$B130,'Faturamento NNE'!$AA$2:$AA$707,'Infos Relatório'!O$1,'Faturamento NNE'!$U$2:$U$707,"Sim")+SUMIFS('Faturamento NNE'!$Q$2:$Q$707,'Faturamento NNE'!$E$2:$E$707,'Infos Relatório'!$B$84,'Faturamento NNE'!$F$2:$F$707,'Infos Relatório'!$B130,'Faturamento NNE'!$AA$2:$AA$707,'Infos Relatório'!O$1,'Faturamento NNE'!$U$2:$U$707,"Sim")</f>
        <v>0</v>
      </c>
      <c r="S130" s="227" t="e">
        <f t="shared" si="26"/>
        <v>#DIV/0!</v>
      </c>
      <c r="T130" s="545">
        <f>SUMIFS('Faturamento NNE'!$I$2:$I$707,'Faturamento NNE'!$E$2:$E$707,'Infos Relatório'!$B$84,'Faturamento NNE'!$F$2:$F$707,'Infos Relatório'!$B130,'Faturamento NNE'!$AA$2:$AA$707,'Infos Relatório'!O$1)</f>
        <v>0</v>
      </c>
      <c r="U130" s="541">
        <f>COUNTIFS('Faturamento NNE'!$E$2:$E$707,'Infos Relatório'!$B$84,'Faturamento NNE'!$F$2:$F$707,'Infos Relatório'!$B130,'Faturamento NNE'!$AA$2:$AA$707,'Infos Relatório'!U$1)</f>
        <v>0</v>
      </c>
      <c r="V130" s="542">
        <f>SUMIFS('Faturamento NNE'!$H$2:$H$707,'Faturamento NNE'!$E$2:$E$707,'Infos Relatório'!$B$84,'Faturamento NNE'!$F$2:$F$707,'Infos Relatório'!$B130,'Faturamento NNE'!$AA$2:$AA$707,'Infos Relatório'!U$1)</f>
        <v>0</v>
      </c>
      <c r="W130" s="542">
        <f>SUMIFS('Faturamento NNE'!$K$2:$K$707,'Faturamento NNE'!$E$2:$E$707,'Infos Relatório'!$B$84,'Faturamento NNE'!$F$2:$F$707,'Infos Relatório'!$B130,'Faturamento NNE'!$AA$2:$AA$707,'Infos Relatório'!U$1)</f>
        <v>0</v>
      </c>
      <c r="X130" s="546">
        <f>SUMIFS('Faturamento NNE'!$P$2:$P$707,'Faturamento NNE'!$E$2:$E$707,'Infos Relatório'!$B$84,'Faturamento NNE'!$F$2:$F$707,'Infos Relatório'!$B130,'Faturamento NNE'!$AA$2:$AA$707,'Infos Relatório'!U$1,'Faturamento NNE'!$U$2:$U$707,"Sim")+SUMIFS('Faturamento NNE'!$Q$2:$Q$707,'Faturamento NNE'!$E$2:$E$707,'Infos Relatório'!$B$84,'Faturamento NNE'!$F$2:$F$707,'Infos Relatório'!$B130,'Faturamento NNE'!$AA$2:$AA$707,'Infos Relatório'!U$1,'Faturamento NNE'!$U$2:$U$707,"Sim")</f>
        <v>0</v>
      </c>
      <c r="Y130" s="227" t="e">
        <f t="shared" si="27"/>
        <v>#DIV/0!</v>
      </c>
      <c r="Z130" s="545">
        <f>SUMIFS('Faturamento NNE'!$I$2:$I$707,'Faturamento NNE'!$E$2:$E$707,'Infos Relatório'!$B$84,'Faturamento NNE'!$F$2:$F$707,'Infos Relatório'!$B130,'Faturamento NNE'!$AA$2:$AA$707,'Infos Relatório'!U$1)</f>
        <v>0</v>
      </c>
      <c r="AA130" s="541">
        <f>COUNTIFS('Faturamento NNE'!$E$2:$E$707,'Infos Relatório'!$B$84,'Faturamento NNE'!$F$2:$F$707,'Infos Relatório'!$B130,'Faturamento NNE'!$AA$2:$AA$707,'Infos Relatório'!AA$1)</f>
        <v>0</v>
      </c>
      <c r="AB130" s="542">
        <f>SUMIFS('Faturamento NNE'!$H$2:$H$707,'Faturamento NNE'!$E$2:$E$707,'Infos Relatório'!$B$84,'Faturamento NNE'!$F$2:$F$707,'Infos Relatório'!$B130,'Faturamento NNE'!$AA$2:$AA$707,'Infos Relatório'!AA$1)</f>
        <v>0</v>
      </c>
      <c r="AC130" s="542">
        <f>SUMIFS('Faturamento NNE'!$K$2:$K$707,'Faturamento NNE'!$E$2:$E$707,'Infos Relatório'!$B$84,'Faturamento NNE'!$F$2:$F$707,'Infos Relatório'!$B130,'Faturamento NNE'!$AA$2:$AA$707,'Infos Relatório'!AA$1)</f>
        <v>0</v>
      </c>
      <c r="AD130" s="546">
        <f>SUMIFS('Faturamento NNE'!$P$2:$P$707,'Faturamento NNE'!$E$2:$E$707,'Infos Relatório'!$B$84,'Faturamento NNE'!$F$2:$F$707,'Infos Relatório'!$B130,'Faturamento NNE'!$AA$2:$AA$707,'Infos Relatório'!AA$1,'Faturamento NNE'!$U$2:$U$707,"Sim")+SUMIFS('Faturamento NNE'!$Q$2:$Q$707,'Faturamento NNE'!$E$2:$E$707,'Infos Relatório'!$B$84,'Faturamento NNE'!$F$2:$F$707,'Infos Relatório'!$B130,'Faturamento NNE'!$AA$2:$AA$707,'Infos Relatório'!AA$1,'Faturamento NNE'!$U$2:$U$707,"Sim")</f>
        <v>0</v>
      </c>
      <c r="AE130" s="227" t="e">
        <f t="shared" si="28"/>
        <v>#DIV/0!</v>
      </c>
      <c r="AF130" s="545">
        <f>SUMIFS('Faturamento NNE'!$I$2:$I$707,'Faturamento NNE'!$E$2:$E$707,'Infos Relatório'!$B$84,'Faturamento NNE'!$F$2:$F$707,'Infos Relatório'!$B130,'Faturamento NNE'!$AA$2:$AA$707,'Infos Relatório'!AA$1)</f>
        <v>0</v>
      </c>
      <c r="AG130" s="541">
        <f>COUNTIFS('Faturamento NNE'!$E$2:$E$707,'Infos Relatório'!$B$84,'Faturamento NNE'!$F$2:$F$707,'Infos Relatório'!$B130,'Faturamento NNE'!$AA$2:$AA$707,'Infos Relatório'!AG$1)</f>
        <v>0</v>
      </c>
      <c r="AH130" s="542">
        <f>SUMIFS('Faturamento NNE'!$H$2:$H$707,'Faturamento NNE'!$E$2:$E$707,'Infos Relatório'!$B$84,'Faturamento NNE'!$F$2:$F$707,'Infos Relatório'!$B130,'Faturamento NNE'!$AA$2:$AA$707,'Infos Relatório'!AG$1)</f>
        <v>0</v>
      </c>
      <c r="AI130" s="542">
        <f>SUMIFS('Faturamento NNE'!$K$2:$K$707,'Faturamento NNE'!$E$2:$E$707,'Infos Relatório'!$B$84,'Faturamento NNE'!$F$2:$F$707,'Infos Relatório'!$B130,'Faturamento NNE'!$AA$2:$AA$707,'Infos Relatório'!AG$1)</f>
        <v>0</v>
      </c>
      <c r="AJ130" s="546">
        <f>SUMIFS('Faturamento NNE'!$P$2:$P$707,'Faturamento NNE'!$E$2:$E$707,'Infos Relatório'!$B$84,'Faturamento NNE'!$F$2:$F$707,'Infos Relatório'!$B130,'Faturamento NNE'!$AA$2:$AA$707,'Infos Relatório'!AG$1,'Faturamento NNE'!$U$2:$U$707,"Sim")+SUMIFS('Faturamento NNE'!$Q$2:$Q$707,'Faturamento NNE'!$E$2:$E$707,'Infos Relatório'!$B$84,'Faturamento NNE'!$F$2:$F$707,'Infos Relatório'!$B130,'Faturamento NNE'!$AA$2:$AA$707,'Infos Relatório'!AG$1,'Faturamento NNE'!$U$2:$U$707,"Sim")</f>
        <v>0</v>
      </c>
      <c r="AK130" s="227" t="e">
        <f t="shared" si="29"/>
        <v>#DIV/0!</v>
      </c>
      <c r="AL130" s="545">
        <f>SUMIFS('Faturamento NNE'!$I$2:$I$707,'Faturamento NNE'!$E$2:$E$707,'Infos Relatório'!$B$84,'Faturamento NNE'!$F$2:$F$707,'Infos Relatório'!$B130,'Faturamento NNE'!$AA$2:$AA$707,'Infos Relatório'!AG$1)</f>
        <v>0</v>
      </c>
      <c r="AM130" s="541">
        <f>COUNTIFS('Faturamento NNE'!$E$2:$E$707,'Infos Relatório'!$B$84,'Faturamento NNE'!$F$2:$F$707,'Infos Relatório'!$B130,'Faturamento NNE'!$AA$2:$AA$707,'Infos Relatório'!AM$1)</f>
        <v>0</v>
      </c>
      <c r="AN130" s="542">
        <f>SUMIFS('Faturamento NNE'!$H$2:$H$707,'Faturamento NNE'!$E$2:$E$707,'Infos Relatório'!$B$84,'Faturamento NNE'!$F$2:$F$707,'Infos Relatório'!$B130,'Faturamento NNE'!$AA$2:$AA$707,'Infos Relatório'!AM$1)</f>
        <v>0</v>
      </c>
      <c r="AO130" s="542">
        <f>SUMIFS('Faturamento NNE'!$K$2:$K$707,'Faturamento NNE'!$E$2:$E$707,'Infos Relatório'!$B$84,'Faturamento NNE'!$F$2:$F$707,'Infos Relatório'!$B130,'Faturamento NNE'!$AA$2:$AA$707,'Infos Relatório'!AM$1)</f>
        <v>0</v>
      </c>
      <c r="AP130" s="546">
        <f>SUMIFS('Faturamento NNE'!$P$2:$P$707,'Faturamento NNE'!$E$2:$E$707,'Infos Relatório'!$B$84,'Faturamento NNE'!$F$2:$F$707,'Infos Relatório'!$B130,'Faturamento NNE'!$AA$2:$AA$707,'Infos Relatório'!AM$1,'Faturamento NNE'!$U$2:$U$707,"Sim")+SUMIFS('Faturamento NNE'!$Q$2:$Q$707,'Faturamento NNE'!$E$2:$E$707,'Infos Relatório'!$B$84,'Faturamento NNE'!$F$2:$F$707,'Infos Relatório'!$B130,'Faturamento NNE'!$AA$2:$AA$707,'Infos Relatório'!AM$1,'Faturamento NNE'!$U$2:$U$707,"Sim")</f>
        <v>0</v>
      </c>
      <c r="AQ130" s="227" t="e">
        <f t="shared" si="30"/>
        <v>#DIV/0!</v>
      </c>
      <c r="AR130" s="545">
        <f>SUMIFS('Faturamento NNE'!$I$2:$I$707,'Faturamento NNE'!$E$2:$E$707,'Infos Relatório'!$B$84,'Faturamento NNE'!$F$2:$F$707,'Infos Relatório'!$B130,'Faturamento NNE'!$AA$2:$AA$707,'Infos Relatório'!AM$1)</f>
        <v>0</v>
      </c>
      <c r="AS130" s="541">
        <f>COUNTIFS('Faturamento NNE'!$E$2:$E$707,'Infos Relatório'!$B$84,'Faturamento NNE'!$F$2:$F$707,'Infos Relatório'!$B130,'Faturamento NNE'!$AA$2:$AA$707,'Infos Relatório'!AS$1)</f>
        <v>0</v>
      </c>
      <c r="AT130" s="542">
        <f>SUMIFS('Faturamento NNE'!$H$2:$H$707,'Faturamento NNE'!$E$2:$E$707,'Infos Relatório'!$B$84,'Faturamento NNE'!$F$2:$F$707,'Infos Relatório'!$B130,'Faturamento NNE'!$AA$2:$AA$707,'Infos Relatório'!AS$1)</f>
        <v>0</v>
      </c>
      <c r="AU130" s="542">
        <f>SUMIFS('Faturamento NNE'!$K$2:$K$707,'Faturamento NNE'!$E$2:$E$707,'Infos Relatório'!$B$84,'Faturamento NNE'!$F$2:$F$707,'Infos Relatório'!$B130,'Faturamento NNE'!$AA$2:$AA$707,'Infos Relatório'!AS$1)</f>
        <v>0</v>
      </c>
      <c r="AV130" s="546">
        <f>SUMIFS('Faturamento NNE'!$P$2:$P$707,'Faturamento NNE'!$E$2:$E$707,'Infos Relatório'!$B$84,'Faturamento NNE'!$F$2:$F$707,'Infos Relatório'!$B130,'Faturamento NNE'!$AA$2:$AA$707,'Infos Relatório'!AS$1,'Faturamento NNE'!$U$2:$U$707,"Sim")+SUMIFS('Faturamento NNE'!$Q$2:$Q$707,'Faturamento NNE'!$E$2:$E$707,'Infos Relatório'!$B$84,'Faturamento NNE'!$F$2:$F$707,'Infos Relatório'!$B130,'Faturamento NNE'!$AA$2:$AA$707,'Infos Relatório'!AS$1,'Faturamento NNE'!$U$2:$U$707,"Sim")</f>
        <v>0</v>
      </c>
      <c r="AW130" s="227" t="e">
        <f t="shared" si="31"/>
        <v>#DIV/0!</v>
      </c>
      <c r="AX130" s="545">
        <f>SUMIFS('Faturamento NNE'!$I$2:$I$707,'Faturamento NNE'!$E$2:$E$707,'Infos Relatório'!$B$84,'Faturamento NNE'!$F$2:$F$707,'Infos Relatório'!$B130,'Faturamento NNE'!$AA$2:$AA$707,'Infos Relatório'!AS$1)</f>
        <v>0</v>
      </c>
      <c r="AY130" s="541">
        <f>COUNTIFS('Faturamento NNE'!$E$2:$E$707,'Infos Relatório'!$B$84,'Faturamento NNE'!$F$2:$F$707,'Infos Relatório'!$B130,'Faturamento NNE'!$AA$2:$AA$707,'Infos Relatório'!AY$1)</f>
        <v>0</v>
      </c>
      <c r="AZ130" s="542">
        <f>SUMIFS('Faturamento NNE'!$H$2:$H$707,'Faturamento NNE'!$E$2:$E$707,'Infos Relatório'!$B$84,'Faturamento NNE'!$F$2:$F$707,'Infos Relatório'!$B130,'Faturamento NNE'!$AA$2:$AA$707,'Infos Relatório'!AY$1)</f>
        <v>0</v>
      </c>
      <c r="BA130" s="542">
        <f>SUMIFS('Faturamento NNE'!$K$2:$K$707,'Faturamento NNE'!$E$2:$E$707,'Infos Relatório'!$B$84,'Faturamento NNE'!$F$2:$F$707,'Infos Relatório'!$B130,'Faturamento NNE'!$AA$2:$AA$707,'Infos Relatório'!AY$1)</f>
        <v>0</v>
      </c>
      <c r="BB130" s="546">
        <f>SUMIFS('Faturamento NNE'!$P$2:$P$707,'Faturamento NNE'!$E$2:$E$707,'Infos Relatório'!$B$84,'Faturamento NNE'!$F$2:$F$707,'Infos Relatório'!$B130,'Faturamento NNE'!$AA$2:$AA$707,'Infos Relatório'!AY$1,'Faturamento NNE'!$U$2:$U$707,"Sim")+SUMIFS('Faturamento NNE'!$Q$2:$Q$707,'Faturamento NNE'!$E$2:$E$707,'Infos Relatório'!$B$84,'Faturamento NNE'!$F$2:$F$707,'Infos Relatório'!$B130,'Faturamento NNE'!$AA$2:$AA$707,'Infos Relatório'!AY$1,'Faturamento NNE'!$U$2:$U$707,"Sim")</f>
        <v>0</v>
      </c>
      <c r="BC130" s="227" t="e">
        <f t="shared" si="32"/>
        <v>#DIV/0!</v>
      </c>
      <c r="BD130" s="545">
        <f>SUMIFS('Faturamento NNE'!$I$2:$I$707,'Faturamento NNE'!$E$2:$E$707,'Infos Relatório'!$B$84,'Faturamento NNE'!$F$2:$F$707,'Infos Relatório'!$B130,'Faturamento NNE'!$AA$2:$AA$707,'Infos Relatório'!AY$1)</f>
        <v>0</v>
      </c>
      <c r="BE130" s="541">
        <f>COUNTIFS('Faturamento NNE'!$E$2:$E$707,'Infos Relatório'!$B$84,'Faturamento NNE'!$F$2:$F$707,'Infos Relatório'!$B130,'Faturamento NNE'!$AA$2:$AA$707,'Infos Relatório'!BE$1)</f>
        <v>0</v>
      </c>
      <c r="BF130" s="542">
        <f>SUMIFS('Faturamento NNE'!$H$2:$H$707,'Faturamento NNE'!$E$2:$E$707,'Infos Relatório'!$B$84,'Faturamento NNE'!$F$2:$F$707,'Infos Relatório'!$B130,'Faturamento NNE'!$AA$2:$AA$707,'Infos Relatório'!BE$1)</f>
        <v>0</v>
      </c>
      <c r="BG130" s="542">
        <f>SUMIFS('Faturamento NNE'!$K$2:$K$707,'Faturamento NNE'!$E$2:$E$707,'Infos Relatório'!$B$84,'Faturamento NNE'!$F$2:$F$707,'Infos Relatório'!$B130,'Faturamento NNE'!$AA$2:$AA$707,'Infos Relatório'!BE$1)</f>
        <v>0</v>
      </c>
      <c r="BH130" s="546">
        <f>SUMIFS('Faturamento NNE'!$P$2:$P$707,'Faturamento NNE'!$E$2:$E$707,'Infos Relatório'!$B$84,'Faturamento NNE'!$F$2:$F$707,'Infos Relatório'!$B130,'Faturamento NNE'!$AA$2:$AA$707,'Infos Relatório'!BE$1,'Faturamento NNE'!$U$2:$U$707,"Sim")+SUMIFS('Faturamento NNE'!$Q$2:$Q$707,'Faturamento NNE'!$E$2:$E$707,'Infos Relatório'!$B$84,'Faturamento NNE'!$F$2:$F$707,'Infos Relatório'!$B130,'Faturamento NNE'!$AA$2:$AA$707,'Infos Relatório'!BE$1,'Faturamento NNE'!$U$2:$U$707,"Sim")</f>
        <v>0</v>
      </c>
      <c r="BI130" s="227" t="e">
        <f t="shared" si="33"/>
        <v>#DIV/0!</v>
      </c>
      <c r="BJ130" s="545">
        <f>SUMIFS('Faturamento NNE'!$I$2:$I$707,'Faturamento NNE'!$E$2:$E$707,'Infos Relatório'!$B$84,'Faturamento NNE'!$F$2:$F$707,'Infos Relatório'!$B130,'Faturamento NNE'!$AA$2:$AA$707,'Infos Relatório'!BE$1)</f>
        <v>0</v>
      </c>
      <c r="BK130" s="541">
        <f>COUNTIFS('Faturamento NNE'!$E$2:$E$707,'Infos Relatório'!$B$84,'Faturamento NNE'!$F$2:$F$707,'Infos Relatório'!$B130,'Faturamento NNE'!$AA$2:$AA$707,'Infos Relatório'!BK$1)</f>
        <v>0</v>
      </c>
      <c r="BL130" s="542">
        <f>SUMIFS('Faturamento NNE'!$H$2:$H$707,'Faturamento NNE'!$E$2:$E$707,'Infos Relatório'!$B$84,'Faturamento NNE'!$F$2:$F$707,'Infos Relatório'!$B130,'Faturamento NNE'!$AA$2:$AA$707,'Infos Relatório'!BK$1)</f>
        <v>0</v>
      </c>
      <c r="BM130" s="542">
        <f>SUMIFS('Faturamento NNE'!$K$2:$K$707,'Faturamento NNE'!$E$2:$E$707,'Infos Relatório'!$B$84,'Faturamento NNE'!$F$2:$F$707,'Infos Relatório'!$B130,'Faturamento NNE'!$AA$2:$AA$707,'Infos Relatório'!BK$1)</f>
        <v>0</v>
      </c>
      <c r="BN130" s="546">
        <f>SUMIFS('Faturamento NNE'!$P$2:$P$707,'Faturamento NNE'!$E$2:$E$707,'Infos Relatório'!$B$84,'Faturamento NNE'!$F$2:$F$707,'Infos Relatório'!$B130,'Faturamento NNE'!$AA$2:$AA$707,'Infos Relatório'!BK$1,'Faturamento NNE'!$U$2:$U$707,"Sim")+SUMIFS('Faturamento NNE'!$Q$2:$Q$707,'Faturamento NNE'!$E$2:$E$707,'Infos Relatório'!$B$84,'Faturamento NNE'!$F$2:$F$707,'Infos Relatório'!$B130,'Faturamento NNE'!$AA$2:$AA$707,'Infos Relatório'!BK$1,'Faturamento NNE'!$U$2:$U$707,"Sim")</f>
        <v>0</v>
      </c>
      <c r="BO130" s="227" t="e">
        <f t="shared" si="34"/>
        <v>#DIV/0!</v>
      </c>
      <c r="BP130" s="545">
        <f>SUMIFS('Faturamento NNE'!$I$2:$I$707,'Faturamento NNE'!$E$2:$E$707,'Infos Relatório'!$B$84,'Faturamento NNE'!$F$2:$F$707,'Infos Relatório'!$B130,'Faturamento NNE'!$AA$2:$AA$707,'Infos Relatório'!BK$1)</f>
        <v>0</v>
      </c>
      <c r="BQ130" s="541">
        <f>COUNTIFS('Faturamento NNE'!$E$2:$E$707,'Infos Relatório'!$B$84,'Faturamento NNE'!$F$2:$F$707,'Infos Relatório'!$B130,'Faturamento NNE'!$AA$2:$AA$707,'Infos Relatório'!BQ$1)</f>
        <v>0</v>
      </c>
      <c r="BR130" s="542">
        <f>SUMIFS('Faturamento NNE'!$H$2:$H$707,'Faturamento NNE'!$E$2:$E$707,'Infos Relatório'!$B$84,'Faturamento NNE'!$F$2:$F$707,'Infos Relatório'!$B130,'Faturamento NNE'!$AA$2:$AA$707,'Infos Relatório'!BQ$1)</f>
        <v>0</v>
      </c>
      <c r="BS130" s="542">
        <f>SUMIFS('Faturamento NNE'!$K$2:$K$707,'Faturamento NNE'!$E$2:$E$707,'Infos Relatório'!$B$84,'Faturamento NNE'!$F$2:$F$707,'Infos Relatório'!$B130,'Faturamento NNE'!$AA$2:$AA$707,'Infos Relatório'!BQ$1)</f>
        <v>0</v>
      </c>
      <c r="BT130" s="546">
        <f>SUMIFS('Faturamento NNE'!$P$2:$P$707,'Faturamento NNE'!$E$2:$E$707,'Infos Relatório'!$B$84,'Faturamento NNE'!$F$2:$F$707,'Infos Relatório'!$B130,'Faturamento NNE'!$AA$2:$AA$707,'Infos Relatório'!BQ$1,'Faturamento NNE'!$U$2:$U$707,"Sim")+SUMIFS('Faturamento NNE'!$Q$2:$Q$707,'Faturamento NNE'!$E$2:$E$707,'Infos Relatório'!$B$84,'Faturamento NNE'!$F$2:$F$707,'Infos Relatório'!$B130,'Faturamento NNE'!$AA$2:$AA$707,'Infos Relatório'!BQ$1,'Faturamento NNE'!$U$2:$U$707,"Sim")</f>
        <v>0</v>
      </c>
      <c r="BU130" s="227" t="e">
        <f t="shared" si="35"/>
        <v>#DIV/0!</v>
      </c>
      <c r="BV130" s="545">
        <f>SUMIFS('Faturamento NNE'!$I$2:$I$707,'Faturamento NNE'!$E$2:$E$707,'Infos Relatório'!$B$84,'Faturamento NNE'!$F$2:$F$707,'Infos Relatório'!$B130,'Faturamento NNE'!$AA$2:$AA$707,'Infos Relatório'!BQ$1)</f>
        <v>0</v>
      </c>
    </row>
    <row r="131" spans="2:74">
      <c r="B131" s="217" t="s">
        <v>176</v>
      </c>
      <c r="C131" s="541">
        <f>COUNTIFS('Faturamento NNE'!$E$2:$E$707,'Infos Relatório'!$B$84,'Faturamento NNE'!$F$2:$F$707,'Infos Relatório'!$B131,'Faturamento NNE'!$AA$2:$AA$707,'Infos Relatório'!C$1)</f>
        <v>0</v>
      </c>
      <c r="D131" s="542">
        <f>SUMIFS('Faturamento NNE'!$H$2:$H$707,'Faturamento NNE'!$E$2:$E$707,'Infos Relatório'!$B$84,'Faturamento NNE'!$F$2:$F$707,'Infos Relatório'!$B131,'Faturamento NNE'!$AA$2:$AA$707,'Infos Relatório'!C$1)</f>
        <v>0</v>
      </c>
      <c r="E131" s="543">
        <f>SUMIFS('Faturamento NNE'!$K$2:$K$707,'Faturamento NNE'!$E$2:$E$707,'Infos Relatório'!$B$84,'Faturamento NNE'!$F$2:$F$707,'Infos Relatório'!$B131,'Faturamento NNE'!$AA$2:$AA$707,'Infos Relatório'!C$1)</f>
        <v>0</v>
      </c>
      <c r="F131" s="544">
        <f>SUMIFS('Faturamento NNE'!$P$2:$P$707,'Faturamento NNE'!$E$2:$E$707,'Infos Relatório'!$B$84,'Faturamento NNE'!$F$2:$F$707,'Infos Relatório'!$B131,'Faturamento NNE'!$AA$2:$AA$707,'Infos Relatório'!C$1,'Faturamento NNE'!$U$2:$U$707,"Sim")+SUMIFS('Faturamento NNE'!$Q$2:$Q$707,'Faturamento NNE'!$E$2:$E$707,'Infos Relatório'!$B$84,'Faturamento NNE'!$F$2:$F$707,'Infos Relatório'!$B131,'Faturamento NNE'!$AA$2:$AA$707,'Infos Relatório'!C$1,'Faturamento NNE'!$U$2:$U$707,"Sim")</f>
        <v>0</v>
      </c>
      <c r="G131" s="283" t="e">
        <f t="shared" si="24"/>
        <v>#DIV/0!</v>
      </c>
      <c r="H131" s="545">
        <f>SUMIFS('Faturamento NNE'!$I$2:$I$707,'Faturamento NNE'!$E$2:$E$707,'Infos Relatório'!$B$84,'Faturamento NNE'!$F$2:$F$707,'Infos Relatório'!$B131,'Faturamento NNE'!$AA$2:$AA$707,'Infos Relatório'!C$1)</f>
        <v>0</v>
      </c>
      <c r="I131" s="541">
        <f>COUNTIFS('Faturamento NNE'!$E$2:$E$707,'Infos Relatório'!$B$84,'Faturamento NNE'!$F$2:$F$707,'Infos Relatório'!$B131,'Faturamento NNE'!$AA$2:$AA$707,'Infos Relatório'!I$1)</f>
        <v>0</v>
      </c>
      <c r="J131" s="542">
        <f>SUMIFS('Faturamento NNE'!$H$2:$H$707,'Faturamento NNE'!$E$2:$E$707,'Infos Relatório'!$B$84,'Faturamento NNE'!$F$2:$F$707,'Infos Relatório'!$B131,'Faturamento NNE'!$AA$2:$AA$707,'Infos Relatório'!I$1)</f>
        <v>0</v>
      </c>
      <c r="K131" s="543">
        <f>SUMIFS('Faturamento NNE'!$K$2:$K$707,'Faturamento NNE'!$E$2:$E$707,'Infos Relatório'!$B$84,'Faturamento NNE'!$F$2:$F$707,'Infos Relatório'!$B131,'Faturamento NNE'!$AA$2:$AA$707,'Infos Relatório'!I$1)</f>
        <v>0</v>
      </c>
      <c r="L131" s="544">
        <f>SUMIFS('Faturamento NNE'!$P$2:$P$707,'Faturamento NNE'!$E$2:$E$707,'Infos Relatório'!$B$84,'Faturamento NNE'!$F$2:$F$707,'Infos Relatório'!$B131,'Faturamento NNE'!$AA$2:$AA$707,'Infos Relatório'!I$1,'Faturamento NNE'!$U$2:$U$707,"Sim")+SUMIFS('Faturamento NNE'!$Q$2:$Q$707,'Faturamento NNE'!$E$2:$E$707,'Infos Relatório'!$B$84,'Faturamento NNE'!$F$2:$F$707,'Infos Relatório'!$B131,'Faturamento NNE'!$AA$2:$AA$707,'Infos Relatório'!I$1,'Faturamento NNE'!$U$2:$U$707,"Sim")</f>
        <v>0</v>
      </c>
      <c r="M131" s="283" t="e">
        <f t="shared" si="25"/>
        <v>#DIV/0!</v>
      </c>
      <c r="N131" s="545">
        <f>SUMIFS('Faturamento NNE'!$I$2:$I$707,'Faturamento NNE'!$E$2:$E$707,'Infos Relatório'!$B$84,'Faturamento NNE'!$F$2:$F$707,'Infos Relatório'!$B131,'Faturamento NNE'!$AA$2:$AA$707,'Infos Relatório'!I$1)</f>
        <v>0</v>
      </c>
      <c r="O131" s="541">
        <f>COUNTIFS('Faturamento NNE'!$E$2:$E$707,'Infos Relatório'!$B$84,'Faturamento NNE'!$F$2:$F$707,'Infos Relatório'!$B131,'Faturamento NNE'!$AA$2:$AA$707,'Infos Relatório'!O$1)</f>
        <v>0</v>
      </c>
      <c r="P131" s="542">
        <f>SUMIFS('Faturamento NNE'!$H$2:$H$707,'Faturamento NNE'!$E$2:$E$707,'Infos Relatório'!$B$84,'Faturamento NNE'!$F$2:$F$707,'Infos Relatório'!$B131,'Faturamento NNE'!$AA$2:$AA$707,'Infos Relatório'!O$1)</f>
        <v>0</v>
      </c>
      <c r="Q131" s="542">
        <f>SUMIFS('Faturamento NNE'!$K$2:$K$707,'Faturamento NNE'!$E$2:$E$707,'Infos Relatório'!$B$84,'Faturamento NNE'!$F$2:$F$707,'Infos Relatório'!$B131,'Faturamento NNE'!$AA$2:$AA$707,'Infos Relatório'!O$1)</f>
        <v>0</v>
      </c>
      <c r="R131" s="546">
        <f>SUMIFS('Faturamento NNE'!$P$2:$P$707,'Faturamento NNE'!$E$2:$E$707,'Infos Relatório'!$B$84,'Faturamento NNE'!$F$2:$F$707,'Infos Relatório'!$B131,'Faturamento NNE'!$AA$2:$AA$707,'Infos Relatório'!O$1,'Faturamento NNE'!$U$2:$U$707,"Sim")+SUMIFS('Faturamento NNE'!$Q$2:$Q$707,'Faturamento NNE'!$E$2:$E$707,'Infos Relatório'!$B$84,'Faturamento NNE'!$F$2:$F$707,'Infos Relatório'!$B131,'Faturamento NNE'!$AA$2:$AA$707,'Infos Relatório'!O$1,'Faturamento NNE'!$U$2:$U$707,"Sim")</f>
        <v>0</v>
      </c>
      <c r="S131" s="227" t="e">
        <f t="shared" si="26"/>
        <v>#DIV/0!</v>
      </c>
      <c r="T131" s="545">
        <f>SUMIFS('Faturamento NNE'!$I$2:$I$707,'Faturamento NNE'!$E$2:$E$707,'Infos Relatório'!$B$84,'Faturamento NNE'!$F$2:$F$707,'Infos Relatório'!$B131,'Faturamento NNE'!$AA$2:$AA$707,'Infos Relatório'!O$1)</f>
        <v>0</v>
      </c>
      <c r="U131" s="541">
        <f>COUNTIFS('Faturamento NNE'!$E$2:$E$707,'Infos Relatório'!$B$84,'Faturamento NNE'!$F$2:$F$707,'Infos Relatório'!$B131,'Faturamento NNE'!$AA$2:$AA$707,'Infos Relatório'!U$1)</f>
        <v>0</v>
      </c>
      <c r="V131" s="542">
        <f>SUMIFS('Faturamento NNE'!$H$2:$H$707,'Faturamento NNE'!$E$2:$E$707,'Infos Relatório'!$B$84,'Faturamento NNE'!$F$2:$F$707,'Infos Relatório'!$B131,'Faturamento NNE'!$AA$2:$AA$707,'Infos Relatório'!U$1)</f>
        <v>0</v>
      </c>
      <c r="W131" s="542">
        <f>SUMIFS('Faturamento NNE'!$K$2:$K$707,'Faturamento NNE'!$E$2:$E$707,'Infos Relatório'!$B$84,'Faturamento NNE'!$F$2:$F$707,'Infos Relatório'!$B131,'Faturamento NNE'!$AA$2:$AA$707,'Infos Relatório'!U$1)</f>
        <v>0</v>
      </c>
      <c r="X131" s="546">
        <f>SUMIFS('Faturamento NNE'!$P$2:$P$707,'Faturamento NNE'!$E$2:$E$707,'Infos Relatório'!$B$84,'Faturamento NNE'!$F$2:$F$707,'Infos Relatório'!$B131,'Faturamento NNE'!$AA$2:$AA$707,'Infos Relatório'!U$1,'Faturamento NNE'!$U$2:$U$707,"Sim")+SUMIFS('Faturamento NNE'!$Q$2:$Q$707,'Faturamento NNE'!$E$2:$E$707,'Infos Relatório'!$B$84,'Faturamento NNE'!$F$2:$F$707,'Infos Relatório'!$B131,'Faturamento NNE'!$AA$2:$AA$707,'Infos Relatório'!U$1,'Faturamento NNE'!$U$2:$U$707,"Sim")</f>
        <v>0</v>
      </c>
      <c r="Y131" s="227" t="e">
        <f t="shared" si="27"/>
        <v>#DIV/0!</v>
      </c>
      <c r="Z131" s="545">
        <f>SUMIFS('Faturamento NNE'!$I$2:$I$707,'Faturamento NNE'!$E$2:$E$707,'Infos Relatório'!$B$84,'Faturamento NNE'!$F$2:$F$707,'Infos Relatório'!$B131,'Faturamento NNE'!$AA$2:$AA$707,'Infos Relatório'!U$1)</f>
        <v>0</v>
      </c>
      <c r="AA131" s="541">
        <f>COUNTIFS('Faturamento NNE'!$E$2:$E$707,'Infos Relatório'!$B$84,'Faturamento NNE'!$F$2:$F$707,'Infos Relatório'!$B131,'Faturamento NNE'!$AA$2:$AA$707,'Infos Relatório'!AA$1)</f>
        <v>0</v>
      </c>
      <c r="AB131" s="542">
        <f>SUMIFS('Faturamento NNE'!$H$2:$H$707,'Faturamento NNE'!$E$2:$E$707,'Infos Relatório'!$B$84,'Faturamento NNE'!$F$2:$F$707,'Infos Relatório'!$B131,'Faturamento NNE'!$AA$2:$AA$707,'Infos Relatório'!AA$1)</f>
        <v>0</v>
      </c>
      <c r="AC131" s="542">
        <f>SUMIFS('Faturamento NNE'!$K$2:$K$707,'Faturamento NNE'!$E$2:$E$707,'Infos Relatório'!$B$84,'Faturamento NNE'!$F$2:$F$707,'Infos Relatório'!$B131,'Faturamento NNE'!$AA$2:$AA$707,'Infos Relatório'!AA$1)</f>
        <v>0</v>
      </c>
      <c r="AD131" s="546">
        <f>SUMIFS('Faturamento NNE'!$P$2:$P$707,'Faturamento NNE'!$E$2:$E$707,'Infos Relatório'!$B$84,'Faturamento NNE'!$F$2:$F$707,'Infos Relatório'!$B131,'Faturamento NNE'!$AA$2:$AA$707,'Infos Relatório'!AA$1,'Faturamento NNE'!$U$2:$U$707,"Sim")+SUMIFS('Faturamento NNE'!$Q$2:$Q$707,'Faturamento NNE'!$E$2:$E$707,'Infos Relatório'!$B$84,'Faturamento NNE'!$F$2:$F$707,'Infos Relatório'!$B131,'Faturamento NNE'!$AA$2:$AA$707,'Infos Relatório'!AA$1,'Faturamento NNE'!$U$2:$U$707,"Sim")</f>
        <v>0</v>
      </c>
      <c r="AE131" s="227" t="e">
        <f t="shared" si="28"/>
        <v>#DIV/0!</v>
      </c>
      <c r="AF131" s="545">
        <f>SUMIFS('Faturamento NNE'!$I$2:$I$707,'Faturamento NNE'!$E$2:$E$707,'Infos Relatório'!$B$84,'Faturamento NNE'!$F$2:$F$707,'Infos Relatório'!$B131,'Faturamento NNE'!$AA$2:$AA$707,'Infos Relatório'!AA$1)</f>
        <v>0</v>
      </c>
      <c r="AG131" s="541">
        <f>COUNTIFS('Faturamento NNE'!$E$2:$E$707,'Infos Relatório'!$B$84,'Faturamento NNE'!$F$2:$F$707,'Infos Relatório'!$B131,'Faturamento NNE'!$AA$2:$AA$707,'Infos Relatório'!AG$1)</f>
        <v>0</v>
      </c>
      <c r="AH131" s="542">
        <f>SUMIFS('Faturamento NNE'!$H$2:$H$707,'Faturamento NNE'!$E$2:$E$707,'Infos Relatório'!$B$84,'Faturamento NNE'!$F$2:$F$707,'Infos Relatório'!$B131,'Faturamento NNE'!$AA$2:$AA$707,'Infos Relatório'!AG$1)</f>
        <v>0</v>
      </c>
      <c r="AI131" s="542">
        <f>SUMIFS('Faturamento NNE'!$K$2:$K$707,'Faturamento NNE'!$E$2:$E$707,'Infos Relatório'!$B$84,'Faturamento NNE'!$F$2:$F$707,'Infos Relatório'!$B131,'Faturamento NNE'!$AA$2:$AA$707,'Infos Relatório'!AG$1)</f>
        <v>0</v>
      </c>
      <c r="AJ131" s="546">
        <f>SUMIFS('Faturamento NNE'!$P$2:$P$707,'Faturamento NNE'!$E$2:$E$707,'Infos Relatório'!$B$84,'Faturamento NNE'!$F$2:$F$707,'Infos Relatório'!$B131,'Faturamento NNE'!$AA$2:$AA$707,'Infos Relatório'!AG$1,'Faturamento NNE'!$U$2:$U$707,"Sim")+SUMIFS('Faturamento NNE'!$Q$2:$Q$707,'Faturamento NNE'!$E$2:$E$707,'Infos Relatório'!$B$84,'Faturamento NNE'!$F$2:$F$707,'Infos Relatório'!$B131,'Faturamento NNE'!$AA$2:$AA$707,'Infos Relatório'!AG$1,'Faturamento NNE'!$U$2:$U$707,"Sim")</f>
        <v>0</v>
      </c>
      <c r="AK131" s="227" t="e">
        <f t="shared" si="29"/>
        <v>#DIV/0!</v>
      </c>
      <c r="AL131" s="545">
        <f>SUMIFS('Faturamento NNE'!$I$2:$I$707,'Faturamento NNE'!$E$2:$E$707,'Infos Relatório'!$B$84,'Faturamento NNE'!$F$2:$F$707,'Infos Relatório'!$B131,'Faturamento NNE'!$AA$2:$AA$707,'Infos Relatório'!AG$1)</f>
        <v>0</v>
      </c>
      <c r="AM131" s="541">
        <f>COUNTIFS('Faturamento NNE'!$E$2:$E$707,'Infos Relatório'!$B$84,'Faturamento NNE'!$F$2:$F$707,'Infos Relatório'!$B131,'Faturamento NNE'!$AA$2:$AA$707,'Infos Relatório'!AM$1)</f>
        <v>0</v>
      </c>
      <c r="AN131" s="542">
        <f>SUMIFS('Faturamento NNE'!$H$2:$H$707,'Faturamento NNE'!$E$2:$E$707,'Infos Relatório'!$B$84,'Faturamento NNE'!$F$2:$F$707,'Infos Relatório'!$B131,'Faturamento NNE'!$AA$2:$AA$707,'Infos Relatório'!AM$1)</f>
        <v>0</v>
      </c>
      <c r="AO131" s="542">
        <f>SUMIFS('Faturamento NNE'!$K$2:$K$707,'Faturamento NNE'!$E$2:$E$707,'Infos Relatório'!$B$84,'Faturamento NNE'!$F$2:$F$707,'Infos Relatório'!$B131,'Faturamento NNE'!$AA$2:$AA$707,'Infos Relatório'!AM$1)</f>
        <v>0</v>
      </c>
      <c r="AP131" s="546">
        <f>SUMIFS('Faturamento NNE'!$P$2:$P$707,'Faturamento NNE'!$E$2:$E$707,'Infos Relatório'!$B$84,'Faturamento NNE'!$F$2:$F$707,'Infos Relatório'!$B131,'Faturamento NNE'!$AA$2:$AA$707,'Infos Relatório'!AM$1,'Faturamento NNE'!$U$2:$U$707,"Sim")+SUMIFS('Faturamento NNE'!$Q$2:$Q$707,'Faturamento NNE'!$E$2:$E$707,'Infos Relatório'!$B$84,'Faturamento NNE'!$F$2:$F$707,'Infos Relatório'!$B131,'Faturamento NNE'!$AA$2:$AA$707,'Infos Relatório'!AM$1,'Faturamento NNE'!$U$2:$U$707,"Sim")</f>
        <v>0</v>
      </c>
      <c r="AQ131" s="227" t="e">
        <f t="shared" si="30"/>
        <v>#DIV/0!</v>
      </c>
      <c r="AR131" s="545">
        <f>SUMIFS('Faturamento NNE'!$I$2:$I$707,'Faturamento NNE'!$E$2:$E$707,'Infos Relatório'!$B$84,'Faturamento NNE'!$F$2:$F$707,'Infos Relatório'!$B131,'Faturamento NNE'!$AA$2:$AA$707,'Infos Relatório'!AM$1)</f>
        <v>0</v>
      </c>
      <c r="AS131" s="541">
        <f>COUNTIFS('Faturamento NNE'!$E$2:$E$707,'Infos Relatório'!$B$84,'Faturamento NNE'!$F$2:$F$707,'Infos Relatório'!$B131,'Faturamento NNE'!$AA$2:$AA$707,'Infos Relatório'!AS$1)</f>
        <v>0</v>
      </c>
      <c r="AT131" s="542">
        <f>SUMIFS('Faturamento NNE'!$H$2:$H$707,'Faturamento NNE'!$E$2:$E$707,'Infos Relatório'!$B$84,'Faturamento NNE'!$F$2:$F$707,'Infos Relatório'!$B131,'Faturamento NNE'!$AA$2:$AA$707,'Infos Relatório'!AS$1)</f>
        <v>0</v>
      </c>
      <c r="AU131" s="542">
        <f>SUMIFS('Faturamento NNE'!$K$2:$K$707,'Faturamento NNE'!$E$2:$E$707,'Infos Relatório'!$B$84,'Faturamento NNE'!$F$2:$F$707,'Infos Relatório'!$B131,'Faturamento NNE'!$AA$2:$AA$707,'Infos Relatório'!AS$1)</f>
        <v>0</v>
      </c>
      <c r="AV131" s="546">
        <f>SUMIFS('Faturamento NNE'!$P$2:$P$707,'Faturamento NNE'!$E$2:$E$707,'Infos Relatório'!$B$84,'Faturamento NNE'!$F$2:$F$707,'Infos Relatório'!$B131,'Faturamento NNE'!$AA$2:$AA$707,'Infos Relatório'!AS$1,'Faturamento NNE'!$U$2:$U$707,"Sim")+SUMIFS('Faturamento NNE'!$Q$2:$Q$707,'Faturamento NNE'!$E$2:$E$707,'Infos Relatório'!$B$84,'Faturamento NNE'!$F$2:$F$707,'Infos Relatório'!$B131,'Faturamento NNE'!$AA$2:$AA$707,'Infos Relatório'!AS$1,'Faturamento NNE'!$U$2:$U$707,"Sim")</f>
        <v>0</v>
      </c>
      <c r="AW131" s="227" t="e">
        <f t="shared" si="31"/>
        <v>#DIV/0!</v>
      </c>
      <c r="AX131" s="545">
        <f>SUMIFS('Faturamento NNE'!$I$2:$I$707,'Faturamento NNE'!$E$2:$E$707,'Infos Relatório'!$B$84,'Faturamento NNE'!$F$2:$F$707,'Infos Relatório'!$B131,'Faturamento NNE'!$AA$2:$AA$707,'Infos Relatório'!AS$1)</f>
        <v>0</v>
      </c>
      <c r="AY131" s="541">
        <f>COUNTIFS('Faturamento NNE'!$E$2:$E$707,'Infos Relatório'!$B$84,'Faturamento NNE'!$F$2:$F$707,'Infos Relatório'!$B131,'Faturamento NNE'!$AA$2:$AA$707,'Infos Relatório'!AY$1)</f>
        <v>0</v>
      </c>
      <c r="AZ131" s="542">
        <f>SUMIFS('Faturamento NNE'!$H$2:$H$707,'Faturamento NNE'!$E$2:$E$707,'Infos Relatório'!$B$84,'Faturamento NNE'!$F$2:$F$707,'Infos Relatório'!$B131,'Faturamento NNE'!$AA$2:$AA$707,'Infos Relatório'!AY$1)</f>
        <v>0</v>
      </c>
      <c r="BA131" s="542">
        <f>SUMIFS('Faturamento NNE'!$K$2:$K$707,'Faturamento NNE'!$E$2:$E$707,'Infos Relatório'!$B$84,'Faturamento NNE'!$F$2:$F$707,'Infos Relatório'!$B131,'Faturamento NNE'!$AA$2:$AA$707,'Infos Relatório'!AY$1)</f>
        <v>0</v>
      </c>
      <c r="BB131" s="546">
        <f>SUMIFS('Faturamento NNE'!$P$2:$P$707,'Faturamento NNE'!$E$2:$E$707,'Infos Relatório'!$B$84,'Faturamento NNE'!$F$2:$F$707,'Infos Relatório'!$B131,'Faturamento NNE'!$AA$2:$AA$707,'Infos Relatório'!AY$1,'Faturamento NNE'!$U$2:$U$707,"Sim")+SUMIFS('Faturamento NNE'!$Q$2:$Q$707,'Faturamento NNE'!$E$2:$E$707,'Infos Relatório'!$B$84,'Faturamento NNE'!$F$2:$F$707,'Infos Relatório'!$B131,'Faturamento NNE'!$AA$2:$AA$707,'Infos Relatório'!AY$1,'Faturamento NNE'!$U$2:$U$707,"Sim")</f>
        <v>0</v>
      </c>
      <c r="BC131" s="227" t="e">
        <f t="shared" si="32"/>
        <v>#DIV/0!</v>
      </c>
      <c r="BD131" s="545">
        <f>SUMIFS('Faturamento NNE'!$I$2:$I$707,'Faturamento NNE'!$E$2:$E$707,'Infos Relatório'!$B$84,'Faturamento NNE'!$F$2:$F$707,'Infos Relatório'!$B131,'Faturamento NNE'!$AA$2:$AA$707,'Infos Relatório'!AY$1)</f>
        <v>0</v>
      </c>
      <c r="BE131" s="541">
        <f>COUNTIFS('Faturamento NNE'!$E$2:$E$707,'Infos Relatório'!$B$84,'Faturamento NNE'!$F$2:$F$707,'Infos Relatório'!$B131,'Faturamento NNE'!$AA$2:$AA$707,'Infos Relatório'!BE$1)</f>
        <v>0</v>
      </c>
      <c r="BF131" s="542">
        <f>SUMIFS('Faturamento NNE'!$H$2:$H$707,'Faturamento NNE'!$E$2:$E$707,'Infos Relatório'!$B$84,'Faturamento NNE'!$F$2:$F$707,'Infos Relatório'!$B131,'Faturamento NNE'!$AA$2:$AA$707,'Infos Relatório'!BE$1)</f>
        <v>0</v>
      </c>
      <c r="BG131" s="542">
        <f>SUMIFS('Faturamento NNE'!$K$2:$K$707,'Faturamento NNE'!$E$2:$E$707,'Infos Relatório'!$B$84,'Faturamento NNE'!$F$2:$F$707,'Infos Relatório'!$B131,'Faturamento NNE'!$AA$2:$AA$707,'Infos Relatório'!BE$1)</f>
        <v>0</v>
      </c>
      <c r="BH131" s="546">
        <f>SUMIFS('Faturamento NNE'!$P$2:$P$707,'Faturamento NNE'!$E$2:$E$707,'Infos Relatório'!$B$84,'Faturamento NNE'!$F$2:$F$707,'Infos Relatório'!$B131,'Faturamento NNE'!$AA$2:$AA$707,'Infos Relatório'!BE$1,'Faturamento NNE'!$U$2:$U$707,"Sim")+SUMIFS('Faturamento NNE'!$Q$2:$Q$707,'Faturamento NNE'!$E$2:$E$707,'Infos Relatório'!$B$84,'Faturamento NNE'!$F$2:$F$707,'Infos Relatório'!$B131,'Faturamento NNE'!$AA$2:$AA$707,'Infos Relatório'!BE$1,'Faturamento NNE'!$U$2:$U$707,"Sim")</f>
        <v>0</v>
      </c>
      <c r="BI131" s="227" t="e">
        <f t="shared" si="33"/>
        <v>#DIV/0!</v>
      </c>
      <c r="BJ131" s="545">
        <f>SUMIFS('Faturamento NNE'!$I$2:$I$707,'Faturamento NNE'!$E$2:$E$707,'Infos Relatório'!$B$84,'Faturamento NNE'!$F$2:$F$707,'Infos Relatório'!$B131,'Faturamento NNE'!$AA$2:$AA$707,'Infos Relatório'!BE$1)</f>
        <v>0</v>
      </c>
      <c r="BK131" s="541">
        <f>COUNTIFS('Faturamento NNE'!$E$2:$E$707,'Infos Relatório'!$B$84,'Faturamento NNE'!$F$2:$F$707,'Infos Relatório'!$B131,'Faturamento NNE'!$AA$2:$AA$707,'Infos Relatório'!BK$1)</f>
        <v>0</v>
      </c>
      <c r="BL131" s="542">
        <f>SUMIFS('Faturamento NNE'!$H$2:$H$707,'Faturamento NNE'!$E$2:$E$707,'Infos Relatório'!$B$84,'Faturamento NNE'!$F$2:$F$707,'Infos Relatório'!$B131,'Faturamento NNE'!$AA$2:$AA$707,'Infos Relatório'!BK$1)</f>
        <v>0</v>
      </c>
      <c r="BM131" s="542">
        <f>SUMIFS('Faturamento NNE'!$K$2:$K$707,'Faturamento NNE'!$E$2:$E$707,'Infos Relatório'!$B$84,'Faturamento NNE'!$F$2:$F$707,'Infos Relatório'!$B131,'Faturamento NNE'!$AA$2:$AA$707,'Infos Relatório'!BK$1)</f>
        <v>0</v>
      </c>
      <c r="BN131" s="546">
        <f>SUMIFS('Faturamento NNE'!$P$2:$P$707,'Faturamento NNE'!$E$2:$E$707,'Infos Relatório'!$B$84,'Faturamento NNE'!$F$2:$F$707,'Infos Relatório'!$B131,'Faturamento NNE'!$AA$2:$AA$707,'Infos Relatório'!BK$1,'Faturamento NNE'!$U$2:$U$707,"Sim")+SUMIFS('Faturamento NNE'!$Q$2:$Q$707,'Faturamento NNE'!$E$2:$E$707,'Infos Relatório'!$B$84,'Faturamento NNE'!$F$2:$F$707,'Infos Relatório'!$B131,'Faturamento NNE'!$AA$2:$AA$707,'Infos Relatório'!BK$1,'Faturamento NNE'!$U$2:$U$707,"Sim")</f>
        <v>0</v>
      </c>
      <c r="BO131" s="227" t="e">
        <f t="shared" si="34"/>
        <v>#DIV/0!</v>
      </c>
      <c r="BP131" s="545">
        <f>SUMIFS('Faturamento NNE'!$I$2:$I$707,'Faturamento NNE'!$E$2:$E$707,'Infos Relatório'!$B$84,'Faturamento NNE'!$F$2:$F$707,'Infos Relatório'!$B131,'Faturamento NNE'!$AA$2:$AA$707,'Infos Relatório'!BK$1)</f>
        <v>0</v>
      </c>
      <c r="BQ131" s="541">
        <f>COUNTIFS('Faturamento NNE'!$E$2:$E$707,'Infos Relatório'!$B$84,'Faturamento NNE'!$F$2:$F$707,'Infos Relatório'!$B131,'Faturamento NNE'!$AA$2:$AA$707,'Infos Relatório'!BQ$1)</f>
        <v>0</v>
      </c>
      <c r="BR131" s="542">
        <f>SUMIFS('Faturamento NNE'!$H$2:$H$707,'Faturamento NNE'!$E$2:$E$707,'Infos Relatório'!$B$84,'Faturamento NNE'!$F$2:$F$707,'Infos Relatório'!$B131,'Faturamento NNE'!$AA$2:$AA$707,'Infos Relatório'!BQ$1)</f>
        <v>0</v>
      </c>
      <c r="BS131" s="542">
        <f>SUMIFS('Faturamento NNE'!$K$2:$K$707,'Faturamento NNE'!$E$2:$E$707,'Infos Relatório'!$B$84,'Faturamento NNE'!$F$2:$F$707,'Infos Relatório'!$B131,'Faturamento NNE'!$AA$2:$AA$707,'Infos Relatório'!BQ$1)</f>
        <v>0</v>
      </c>
      <c r="BT131" s="546">
        <f>SUMIFS('Faturamento NNE'!$P$2:$P$707,'Faturamento NNE'!$E$2:$E$707,'Infos Relatório'!$B$84,'Faturamento NNE'!$F$2:$F$707,'Infos Relatório'!$B131,'Faturamento NNE'!$AA$2:$AA$707,'Infos Relatório'!BQ$1,'Faturamento NNE'!$U$2:$U$707,"Sim")+SUMIFS('Faturamento NNE'!$Q$2:$Q$707,'Faturamento NNE'!$E$2:$E$707,'Infos Relatório'!$B$84,'Faturamento NNE'!$F$2:$F$707,'Infos Relatório'!$B131,'Faturamento NNE'!$AA$2:$AA$707,'Infos Relatório'!BQ$1,'Faturamento NNE'!$U$2:$U$707,"Sim")</f>
        <v>0</v>
      </c>
      <c r="BU131" s="227" t="e">
        <f t="shared" si="35"/>
        <v>#DIV/0!</v>
      </c>
      <c r="BV131" s="545">
        <f>SUMIFS('Faturamento NNE'!$I$2:$I$707,'Faturamento NNE'!$E$2:$E$707,'Infos Relatório'!$B$84,'Faturamento NNE'!$F$2:$F$707,'Infos Relatório'!$B131,'Faturamento NNE'!$AA$2:$AA$707,'Infos Relatório'!BQ$1)</f>
        <v>0</v>
      </c>
    </row>
    <row r="132" spans="2:74">
      <c r="B132" s="217" t="s">
        <v>177</v>
      </c>
      <c r="C132" s="541">
        <f>COUNTIFS('Faturamento NNE'!$E$2:$E$707,'Infos Relatório'!$B$84,'Faturamento NNE'!$F$2:$F$707,'Infos Relatório'!$B132,'Faturamento NNE'!$AA$2:$AA$707,'Infos Relatório'!C$1)</f>
        <v>0</v>
      </c>
      <c r="D132" s="542">
        <f>SUMIFS('Faturamento NNE'!$H$2:$H$707,'Faturamento NNE'!$E$2:$E$707,'Infos Relatório'!$B$84,'Faturamento NNE'!$F$2:$F$707,'Infos Relatório'!$B132,'Faturamento NNE'!$AA$2:$AA$707,'Infos Relatório'!C$1)</f>
        <v>0</v>
      </c>
      <c r="E132" s="543">
        <f>SUMIFS('Faturamento NNE'!$K$2:$K$707,'Faturamento NNE'!$E$2:$E$707,'Infos Relatório'!$B$84,'Faturamento NNE'!$F$2:$F$707,'Infos Relatório'!$B132,'Faturamento NNE'!$AA$2:$AA$707,'Infos Relatório'!C$1)</f>
        <v>0</v>
      </c>
      <c r="F132" s="544">
        <f>SUMIFS('Faturamento NNE'!$P$2:$P$707,'Faturamento NNE'!$E$2:$E$707,'Infos Relatório'!$B$84,'Faturamento NNE'!$F$2:$F$707,'Infos Relatório'!$B132,'Faturamento NNE'!$AA$2:$AA$707,'Infos Relatório'!C$1,'Faturamento NNE'!$U$2:$U$707,"Sim")+SUMIFS('Faturamento NNE'!$Q$2:$Q$707,'Faturamento NNE'!$E$2:$E$707,'Infos Relatório'!$B$84,'Faturamento NNE'!$F$2:$F$707,'Infos Relatório'!$B132,'Faturamento NNE'!$AA$2:$AA$707,'Infos Relatório'!C$1,'Faturamento NNE'!$U$2:$U$707,"Sim")</f>
        <v>0</v>
      </c>
      <c r="G132" s="283" t="e">
        <f t="shared" si="24"/>
        <v>#DIV/0!</v>
      </c>
      <c r="H132" s="545">
        <f>SUMIFS('Faturamento NNE'!$I$2:$I$707,'Faturamento NNE'!$E$2:$E$707,'Infos Relatório'!$B$84,'Faturamento NNE'!$F$2:$F$707,'Infos Relatório'!$B132,'Faturamento NNE'!$AA$2:$AA$707,'Infos Relatório'!C$1)</f>
        <v>0</v>
      </c>
      <c r="I132" s="541">
        <f>COUNTIFS('Faturamento NNE'!$E$2:$E$707,'Infos Relatório'!$B$84,'Faturamento NNE'!$F$2:$F$707,'Infos Relatório'!$B132,'Faturamento NNE'!$AA$2:$AA$707,'Infos Relatório'!I$1)</f>
        <v>0</v>
      </c>
      <c r="J132" s="542">
        <f>SUMIFS('Faturamento NNE'!$H$2:$H$707,'Faturamento NNE'!$E$2:$E$707,'Infos Relatório'!$B$84,'Faturamento NNE'!$F$2:$F$707,'Infos Relatório'!$B132,'Faturamento NNE'!$AA$2:$AA$707,'Infos Relatório'!I$1)</f>
        <v>0</v>
      </c>
      <c r="K132" s="543">
        <f>SUMIFS('Faturamento NNE'!$K$2:$K$707,'Faturamento NNE'!$E$2:$E$707,'Infos Relatório'!$B$84,'Faturamento NNE'!$F$2:$F$707,'Infos Relatório'!$B132,'Faturamento NNE'!$AA$2:$AA$707,'Infos Relatório'!I$1)</f>
        <v>0</v>
      </c>
      <c r="L132" s="544">
        <f>SUMIFS('Faturamento NNE'!$P$2:$P$707,'Faturamento NNE'!$E$2:$E$707,'Infos Relatório'!$B$84,'Faturamento NNE'!$F$2:$F$707,'Infos Relatório'!$B132,'Faturamento NNE'!$AA$2:$AA$707,'Infos Relatório'!I$1,'Faturamento NNE'!$U$2:$U$707,"Sim")+SUMIFS('Faturamento NNE'!$Q$2:$Q$707,'Faturamento NNE'!$E$2:$E$707,'Infos Relatório'!$B$84,'Faturamento NNE'!$F$2:$F$707,'Infos Relatório'!$B132,'Faturamento NNE'!$AA$2:$AA$707,'Infos Relatório'!I$1,'Faturamento NNE'!$U$2:$U$707,"Sim")</f>
        <v>0</v>
      </c>
      <c r="M132" s="283" t="e">
        <f t="shared" si="25"/>
        <v>#DIV/0!</v>
      </c>
      <c r="N132" s="545">
        <f>SUMIFS('Faturamento NNE'!$I$2:$I$707,'Faturamento NNE'!$E$2:$E$707,'Infos Relatório'!$B$84,'Faturamento NNE'!$F$2:$F$707,'Infos Relatório'!$B132,'Faturamento NNE'!$AA$2:$AA$707,'Infos Relatório'!I$1)</f>
        <v>0</v>
      </c>
      <c r="O132" s="541">
        <f>COUNTIFS('Faturamento NNE'!$E$2:$E$707,'Infos Relatório'!$B$84,'Faturamento NNE'!$F$2:$F$707,'Infos Relatório'!$B132,'Faturamento NNE'!$AA$2:$AA$707,'Infos Relatório'!O$1)</f>
        <v>0</v>
      </c>
      <c r="P132" s="542">
        <f>SUMIFS('Faturamento NNE'!$H$2:$H$707,'Faturamento NNE'!$E$2:$E$707,'Infos Relatório'!$B$84,'Faturamento NNE'!$F$2:$F$707,'Infos Relatório'!$B132,'Faturamento NNE'!$AA$2:$AA$707,'Infos Relatório'!O$1)</f>
        <v>0</v>
      </c>
      <c r="Q132" s="542">
        <f>SUMIFS('Faturamento NNE'!$K$2:$K$707,'Faturamento NNE'!$E$2:$E$707,'Infos Relatório'!$B$84,'Faturamento NNE'!$F$2:$F$707,'Infos Relatório'!$B132,'Faturamento NNE'!$AA$2:$AA$707,'Infos Relatório'!O$1)</f>
        <v>0</v>
      </c>
      <c r="R132" s="546">
        <f>SUMIFS('Faturamento NNE'!$P$2:$P$707,'Faturamento NNE'!$E$2:$E$707,'Infos Relatório'!$B$84,'Faturamento NNE'!$F$2:$F$707,'Infos Relatório'!$B132,'Faturamento NNE'!$AA$2:$AA$707,'Infos Relatório'!O$1,'Faturamento NNE'!$U$2:$U$707,"Sim")+SUMIFS('Faturamento NNE'!$Q$2:$Q$707,'Faturamento NNE'!$E$2:$E$707,'Infos Relatório'!$B$84,'Faturamento NNE'!$F$2:$F$707,'Infos Relatório'!$B132,'Faturamento NNE'!$AA$2:$AA$707,'Infos Relatório'!O$1,'Faturamento NNE'!$U$2:$U$707,"Sim")</f>
        <v>0</v>
      </c>
      <c r="S132" s="227" t="e">
        <f t="shared" si="26"/>
        <v>#DIV/0!</v>
      </c>
      <c r="T132" s="545">
        <f>SUMIFS('Faturamento NNE'!$I$2:$I$707,'Faturamento NNE'!$E$2:$E$707,'Infos Relatório'!$B$84,'Faturamento NNE'!$F$2:$F$707,'Infos Relatório'!$B132,'Faturamento NNE'!$AA$2:$AA$707,'Infos Relatório'!O$1)</f>
        <v>0</v>
      </c>
      <c r="U132" s="541">
        <f>COUNTIFS('Faturamento NNE'!$E$2:$E$707,'Infos Relatório'!$B$84,'Faturamento NNE'!$F$2:$F$707,'Infos Relatório'!$B132,'Faturamento NNE'!$AA$2:$AA$707,'Infos Relatório'!U$1)</f>
        <v>0</v>
      </c>
      <c r="V132" s="542">
        <f>SUMIFS('Faturamento NNE'!$H$2:$H$707,'Faturamento NNE'!$E$2:$E$707,'Infos Relatório'!$B$84,'Faturamento NNE'!$F$2:$F$707,'Infos Relatório'!$B132,'Faturamento NNE'!$AA$2:$AA$707,'Infos Relatório'!U$1)</f>
        <v>0</v>
      </c>
      <c r="W132" s="542">
        <f>SUMIFS('Faturamento NNE'!$K$2:$K$707,'Faturamento NNE'!$E$2:$E$707,'Infos Relatório'!$B$84,'Faturamento NNE'!$F$2:$F$707,'Infos Relatório'!$B132,'Faturamento NNE'!$AA$2:$AA$707,'Infos Relatório'!U$1)</f>
        <v>0</v>
      </c>
      <c r="X132" s="546">
        <f>SUMIFS('Faturamento NNE'!$P$2:$P$707,'Faturamento NNE'!$E$2:$E$707,'Infos Relatório'!$B$84,'Faturamento NNE'!$F$2:$F$707,'Infos Relatório'!$B132,'Faturamento NNE'!$AA$2:$AA$707,'Infos Relatório'!U$1,'Faturamento NNE'!$U$2:$U$707,"Sim")+SUMIFS('Faturamento NNE'!$Q$2:$Q$707,'Faturamento NNE'!$E$2:$E$707,'Infos Relatório'!$B$84,'Faturamento NNE'!$F$2:$F$707,'Infos Relatório'!$B132,'Faturamento NNE'!$AA$2:$AA$707,'Infos Relatório'!U$1,'Faturamento NNE'!$U$2:$U$707,"Sim")</f>
        <v>0</v>
      </c>
      <c r="Y132" s="227" t="e">
        <f t="shared" si="27"/>
        <v>#DIV/0!</v>
      </c>
      <c r="Z132" s="545">
        <f>SUMIFS('Faturamento NNE'!$I$2:$I$707,'Faturamento NNE'!$E$2:$E$707,'Infos Relatório'!$B$84,'Faturamento NNE'!$F$2:$F$707,'Infos Relatório'!$B132,'Faturamento NNE'!$AA$2:$AA$707,'Infos Relatório'!U$1)</f>
        <v>0</v>
      </c>
      <c r="AA132" s="541">
        <f>COUNTIFS('Faturamento NNE'!$E$2:$E$707,'Infos Relatório'!$B$84,'Faturamento NNE'!$F$2:$F$707,'Infos Relatório'!$B132,'Faturamento NNE'!$AA$2:$AA$707,'Infos Relatório'!AA$1)</f>
        <v>0</v>
      </c>
      <c r="AB132" s="542">
        <f>SUMIFS('Faturamento NNE'!$H$2:$H$707,'Faturamento NNE'!$E$2:$E$707,'Infos Relatório'!$B$84,'Faturamento NNE'!$F$2:$F$707,'Infos Relatório'!$B132,'Faturamento NNE'!$AA$2:$AA$707,'Infos Relatório'!AA$1)</f>
        <v>0</v>
      </c>
      <c r="AC132" s="542">
        <f>SUMIFS('Faturamento NNE'!$K$2:$K$707,'Faturamento NNE'!$E$2:$E$707,'Infos Relatório'!$B$84,'Faturamento NNE'!$F$2:$F$707,'Infos Relatório'!$B132,'Faturamento NNE'!$AA$2:$AA$707,'Infos Relatório'!AA$1)</f>
        <v>0</v>
      </c>
      <c r="AD132" s="546">
        <f>SUMIFS('Faturamento NNE'!$P$2:$P$707,'Faturamento NNE'!$E$2:$E$707,'Infos Relatório'!$B$84,'Faturamento NNE'!$F$2:$F$707,'Infos Relatório'!$B132,'Faturamento NNE'!$AA$2:$AA$707,'Infos Relatório'!AA$1,'Faturamento NNE'!$U$2:$U$707,"Sim")+SUMIFS('Faturamento NNE'!$Q$2:$Q$707,'Faturamento NNE'!$E$2:$E$707,'Infos Relatório'!$B$84,'Faturamento NNE'!$F$2:$F$707,'Infos Relatório'!$B132,'Faturamento NNE'!$AA$2:$AA$707,'Infos Relatório'!AA$1,'Faturamento NNE'!$U$2:$U$707,"Sim")</f>
        <v>0</v>
      </c>
      <c r="AE132" s="227" t="e">
        <f t="shared" si="28"/>
        <v>#DIV/0!</v>
      </c>
      <c r="AF132" s="545">
        <f>SUMIFS('Faturamento NNE'!$I$2:$I$707,'Faturamento NNE'!$E$2:$E$707,'Infos Relatório'!$B$84,'Faturamento NNE'!$F$2:$F$707,'Infos Relatório'!$B132,'Faturamento NNE'!$AA$2:$AA$707,'Infos Relatório'!AA$1)</f>
        <v>0</v>
      </c>
      <c r="AG132" s="541">
        <f>COUNTIFS('Faturamento NNE'!$E$2:$E$707,'Infos Relatório'!$B$84,'Faturamento NNE'!$F$2:$F$707,'Infos Relatório'!$B132,'Faturamento NNE'!$AA$2:$AA$707,'Infos Relatório'!AG$1)</f>
        <v>0</v>
      </c>
      <c r="AH132" s="542">
        <f>SUMIFS('Faturamento NNE'!$H$2:$H$707,'Faturamento NNE'!$E$2:$E$707,'Infos Relatório'!$B$84,'Faturamento NNE'!$F$2:$F$707,'Infos Relatório'!$B132,'Faturamento NNE'!$AA$2:$AA$707,'Infos Relatório'!AG$1)</f>
        <v>0</v>
      </c>
      <c r="AI132" s="542">
        <f>SUMIFS('Faturamento NNE'!$K$2:$K$707,'Faturamento NNE'!$E$2:$E$707,'Infos Relatório'!$B$84,'Faturamento NNE'!$F$2:$F$707,'Infos Relatório'!$B132,'Faturamento NNE'!$AA$2:$AA$707,'Infos Relatório'!AG$1)</f>
        <v>0</v>
      </c>
      <c r="AJ132" s="546">
        <f>SUMIFS('Faturamento NNE'!$P$2:$P$707,'Faturamento NNE'!$E$2:$E$707,'Infos Relatório'!$B$84,'Faturamento NNE'!$F$2:$F$707,'Infos Relatório'!$B132,'Faturamento NNE'!$AA$2:$AA$707,'Infos Relatório'!AG$1,'Faturamento NNE'!$U$2:$U$707,"Sim")+SUMIFS('Faturamento NNE'!$Q$2:$Q$707,'Faturamento NNE'!$E$2:$E$707,'Infos Relatório'!$B$84,'Faturamento NNE'!$F$2:$F$707,'Infos Relatório'!$B132,'Faturamento NNE'!$AA$2:$AA$707,'Infos Relatório'!AG$1,'Faturamento NNE'!$U$2:$U$707,"Sim")</f>
        <v>0</v>
      </c>
      <c r="AK132" s="227" t="e">
        <f t="shared" si="29"/>
        <v>#DIV/0!</v>
      </c>
      <c r="AL132" s="545">
        <f>SUMIFS('Faturamento NNE'!$I$2:$I$707,'Faturamento NNE'!$E$2:$E$707,'Infos Relatório'!$B$84,'Faturamento NNE'!$F$2:$F$707,'Infos Relatório'!$B132,'Faturamento NNE'!$AA$2:$AA$707,'Infos Relatório'!AG$1)</f>
        <v>0</v>
      </c>
      <c r="AM132" s="541">
        <f>COUNTIFS('Faturamento NNE'!$E$2:$E$707,'Infos Relatório'!$B$84,'Faturamento NNE'!$F$2:$F$707,'Infos Relatório'!$B132,'Faturamento NNE'!$AA$2:$AA$707,'Infos Relatório'!AM$1)</f>
        <v>0</v>
      </c>
      <c r="AN132" s="542">
        <f>SUMIFS('Faturamento NNE'!$H$2:$H$707,'Faturamento NNE'!$E$2:$E$707,'Infos Relatório'!$B$84,'Faturamento NNE'!$F$2:$F$707,'Infos Relatório'!$B132,'Faturamento NNE'!$AA$2:$AA$707,'Infos Relatório'!AM$1)</f>
        <v>0</v>
      </c>
      <c r="AO132" s="542">
        <f>SUMIFS('Faturamento NNE'!$K$2:$K$707,'Faturamento NNE'!$E$2:$E$707,'Infos Relatório'!$B$84,'Faturamento NNE'!$F$2:$F$707,'Infos Relatório'!$B132,'Faturamento NNE'!$AA$2:$AA$707,'Infos Relatório'!AM$1)</f>
        <v>0</v>
      </c>
      <c r="AP132" s="546">
        <f>SUMIFS('Faturamento NNE'!$P$2:$P$707,'Faturamento NNE'!$E$2:$E$707,'Infos Relatório'!$B$84,'Faturamento NNE'!$F$2:$F$707,'Infos Relatório'!$B132,'Faturamento NNE'!$AA$2:$AA$707,'Infos Relatório'!AM$1,'Faturamento NNE'!$U$2:$U$707,"Sim")+SUMIFS('Faturamento NNE'!$Q$2:$Q$707,'Faturamento NNE'!$E$2:$E$707,'Infos Relatório'!$B$84,'Faturamento NNE'!$F$2:$F$707,'Infos Relatório'!$B132,'Faturamento NNE'!$AA$2:$AA$707,'Infos Relatório'!AM$1,'Faturamento NNE'!$U$2:$U$707,"Sim")</f>
        <v>0</v>
      </c>
      <c r="AQ132" s="227" t="e">
        <f t="shared" si="30"/>
        <v>#DIV/0!</v>
      </c>
      <c r="AR132" s="545">
        <f>SUMIFS('Faturamento NNE'!$I$2:$I$707,'Faturamento NNE'!$E$2:$E$707,'Infos Relatório'!$B$84,'Faturamento NNE'!$F$2:$F$707,'Infos Relatório'!$B132,'Faturamento NNE'!$AA$2:$AA$707,'Infos Relatório'!AM$1)</f>
        <v>0</v>
      </c>
      <c r="AS132" s="541">
        <f>COUNTIFS('Faturamento NNE'!$E$2:$E$707,'Infos Relatório'!$B$84,'Faturamento NNE'!$F$2:$F$707,'Infos Relatório'!$B132,'Faturamento NNE'!$AA$2:$AA$707,'Infos Relatório'!AS$1)</f>
        <v>0</v>
      </c>
      <c r="AT132" s="542">
        <f>SUMIFS('Faturamento NNE'!$H$2:$H$707,'Faturamento NNE'!$E$2:$E$707,'Infos Relatório'!$B$84,'Faturamento NNE'!$F$2:$F$707,'Infos Relatório'!$B132,'Faturamento NNE'!$AA$2:$AA$707,'Infos Relatório'!AS$1)</f>
        <v>0</v>
      </c>
      <c r="AU132" s="542">
        <f>SUMIFS('Faturamento NNE'!$K$2:$K$707,'Faturamento NNE'!$E$2:$E$707,'Infos Relatório'!$B$84,'Faturamento NNE'!$F$2:$F$707,'Infos Relatório'!$B132,'Faturamento NNE'!$AA$2:$AA$707,'Infos Relatório'!AS$1)</f>
        <v>0</v>
      </c>
      <c r="AV132" s="546">
        <f>SUMIFS('Faturamento NNE'!$P$2:$P$707,'Faturamento NNE'!$E$2:$E$707,'Infos Relatório'!$B$84,'Faturamento NNE'!$F$2:$F$707,'Infos Relatório'!$B132,'Faturamento NNE'!$AA$2:$AA$707,'Infos Relatório'!AS$1,'Faturamento NNE'!$U$2:$U$707,"Sim")+SUMIFS('Faturamento NNE'!$Q$2:$Q$707,'Faturamento NNE'!$E$2:$E$707,'Infos Relatório'!$B$84,'Faturamento NNE'!$F$2:$F$707,'Infos Relatório'!$B132,'Faturamento NNE'!$AA$2:$AA$707,'Infos Relatório'!AS$1,'Faturamento NNE'!$U$2:$U$707,"Sim")</f>
        <v>0</v>
      </c>
      <c r="AW132" s="227" t="e">
        <f t="shared" si="31"/>
        <v>#DIV/0!</v>
      </c>
      <c r="AX132" s="545">
        <f>SUMIFS('Faturamento NNE'!$I$2:$I$707,'Faturamento NNE'!$E$2:$E$707,'Infos Relatório'!$B$84,'Faturamento NNE'!$F$2:$F$707,'Infos Relatório'!$B132,'Faturamento NNE'!$AA$2:$AA$707,'Infos Relatório'!AS$1)</f>
        <v>0</v>
      </c>
      <c r="AY132" s="541">
        <f>COUNTIFS('Faturamento NNE'!$E$2:$E$707,'Infos Relatório'!$B$84,'Faturamento NNE'!$F$2:$F$707,'Infos Relatório'!$B132,'Faturamento NNE'!$AA$2:$AA$707,'Infos Relatório'!AY$1)</f>
        <v>0</v>
      </c>
      <c r="AZ132" s="542">
        <f>SUMIFS('Faturamento NNE'!$H$2:$H$707,'Faturamento NNE'!$E$2:$E$707,'Infos Relatório'!$B$84,'Faturamento NNE'!$F$2:$F$707,'Infos Relatório'!$B132,'Faturamento NNE'!$AA$2:$AA$707,'Infos Relatório'!AY$1)</f>
        <v>0</v>
      </c>
      <c r="BA132" s="542">
        <f>SUMIFS('Faturamento NNE'!$K$2:$K$707,'Faturamento NNE'!$E$2:$E$707,'Infos Relatório'!$B$84,'Faturamento NNE'!$F$2:$F$707,'Infos Relatório'!$B132,'Faturamento NNE'!$AA$2:$AA$707,'Infos Relatório'!AY$1)</f>
        <v>0</v>
      </c>
      <c r="BB132" s="546">
        <f>SUMIFS('Faturamento NNE'!$P$2:$P$707,'Faturamento NNE'!$E$2:$E$707,'Infos Relatório'!$B$84,'Faturamento NNE'!$F$2:$F$707,'Infos Relatório'!$B132,'Faturamento NNE'!$AA$2:$AA$707,'Infos Relatório'!AY$1,'Faturamento NNE'!$U$2:$U$707,"Sim")+SUMIFS('Faturamento NNE'!$Q$2:$Q$707,'Faturamento NNE'!$E$2:$E$707,'Infos Relatório'!$B$84,'Faturamento NNE'!$F$2:$F$707,'Infos Relatório'!$B132,'Faturamento NNE'!$AA$2:$AA$707,'Infos Relatório'!AY$1,'Faturamento NNE'!$U$2:$U$707,"Sim")</f>
        <v>0</v>
      </c>
      <c r="BC132" s="227" t="e">
        <f t="shared" si="32"/>
        <v>#DIV/0!</v>
      </c>
      <c r="BD132" s="545">
        <f>SUMIFS('Faturamento NNE'!$I$2:$I$707,'Faturamento NNE'!$E$2:$E$707,'Infos Relatório'!$B$84,'Faturamento NNE'!$F$2:$F$707,'Infos Relatório'!$B132,'Faturamento NNE'!$AA$2:$AA$707,'Infos Relatório'!AY$1)</f>
        <v>0</v>
      </c>
      <c r="BE132" s="541">
        <f>COUNTIFS('Faturamento NNE'!$E$2:$E$707,'Infos Relatório'!$B$84,'Faturamento NNE'!$F$2:$F$707,'Infos Relatório'!$B132,'Faturamento NNE'!$AA$2:$AA$707,'Infos Relatório'!BE$1)</f>
        <v>0</v>
      </c>
      <c r="BF132" s="542">
        <f>SUMIFS('Faturamento NNE'!$H$2:$H$707,'Faturamento NNE'!$E$2:$E$707,'Infos Relatório'!$B$84,'Faturamento NNE'!$F$2:$F$707,'Infos Relatório'!$B132,'Faturamento NNE'!$AA$2:$AA$707,'Infos Relatório'!BE$1)</f>
        <v>0</v>
      </c>
      <c r="BG132" s="542">
        <f>SUMIFS('Faturamento NNE'!$K$2:$K$707,'Faturamento NNE'!$E$2:$E$707,'Infos Relatório'!$B$84,'Faturamento NNE'!$F$2:$F$707,'Infos Relatório'!$B132,'Faturamento NNE'!$AA$2:$AA$707,'Infos Relatório'!BE$1)</f>
        <v>0</v>
      </c>
      <c r="BH132" s="546">
        <f>SUMIFS('Faturamento NNE'!$P$2:$P$707,'Faturamento NNE'!$E$2:$E$707,'Infos Relatório'!$B$84,'Faturamento NNE'!$F$2:$F$707,'Infos Relatório'!$B132,'Faturamento NNE'!$AA$2:$AA$707,'Infos Relatório'!BE$1,'Faturamento NNE'!$U$2:$U$707,"Sim")+SUMIFS('Faturamento NNE'!$Q$2:$Q$707,'Faturamento NNE'!$E$2:$E$707,'Infos Relatório'!$B$84,'Faturamento NNE'!$F$2:$F$707,'Infos Relatório'!$B132,'Faturamento NNE'!$AA$2:$AA$707,'Infos Relatório'!BE$1,'Faturamento NNE'!$U$2:$U$707,"Sim")</f>
        <v>0</v>
      </c>
      <c r="BI132" s="227" t="e">
        <f t="shared" si="33"/>
        <v>#DIV/0!</v>
      </c>
      <c r="BJ132" s="545">
        <f>SUMIFS('Faturamento NNE'!$I$2:$I$707,'Faturamento NNE'!$E$2:$E$707,'Infos Relatório'!$B$84,'Faturamento NNE'!$F$2:$F$707,'Infos Relatório'!$B132,'Faturamento NNE'!$AA$2:$AA$707,'Infos Relatório'!BE$1)</f>
        <v>0</v>
      </c>
      <c r="BK132" s="541">
        <f>COUNTIFS('Faturamento NNE'!$E$2:$E$707,'Infos Relatório'!$B$84,'Faturamento NNE'!$F$2:$F$707,'Infos Relatório'!$B132,'Faturamento NNE'!$AA$2:$AA$707,'Infos Relatório'!BK$1)</f>
        <v>0</v>
      </c>
      <c r="BL132" s="542">
        <f>SUMIFS('Faturamento NNE'!$H$2:$H$707,'Faturamento NNE'!$E$2:$E$707,'Infos Relatório'!$B$84,'Faturamento NNE'!$F$2:$F$707,'Infos Relatório'!$B132,'Faturamento NNE'!$AA$2:$AA$707,'Infos Relatório'!BK$1)</f>
        <v>0</v>
      </c>
      <c r="BM132" s="542">
        <f>SUMIFS('Faturamento NNE'!$K$2:$K$707,'Faturamento NNE'!$E$2:$E$707,'Infos Relatório'!$B$84,'Faturamento NNE'!$F$2:$F$707,'Infos Relatório'!$B132,'Faturamento NNE'!$AA$2:$AA$707,'Infos Relatório'!BK$1)</f>
        <v>0</v>
      </c>
      <c r="BN132" s="546">
        <f>SUMIFS('Faturamento NNE'!$P$2:$P$707,'Faturamento NNE'!$E$2:$E$707,'Infos Relatório'!$B$84,'Faturamento NNE'!$F$2:$F$707,'Infos Relatório'!$B132,'Faturamento NNE'!$AA$2:$AA$707,'Infos Relatório'!BK$1,'Faturamento NNE'!$U$2:$U$707,"Sim")+SUMIFS('Faturamento NNE'!$Q$2:$Q$707,'Faturamento NNE'!$E$2:$E$707,'Infos Relatório'!$B$84,'Faturamento NNE'!$F$2:$F$707,'Infos Relatório'!$B132,'Faturamento NNE'!$AA$2:$AA$707,'Infos Relatório'!BK$1,'Faturamento NNE'!$U$2:$U$707,"Sim")</f>
        <v>0</v>
      </c>
      <c r="BO132" s="227" t="e">
        <f t="shared" si="34"/>
        <v>#DIV/0!</v>
      </c>
      <c r="BP132" s="545">
        <f>SUMIFS('Faturamento NNE'!$I$2:$I$707,'Faturamento NNE'!$E$2:$E$707,'Infos Relatório'!$B$84,'Faturamento NNE'!$F$2:$F$707,'Infos Relatório'!$B132,'Faturamento NNE'!$AA$2:$AA$707,'Infos Relatório'!BK$1)</f>
        <v>0</v>
      </c>
      <c r="BQ132" s="541">
        <f>COUNTIFS('Faturamento NNE'!$E$2:$E$707,'Infos Relatório'!$B$84,'Faturamento NNE'!$F$2:$F$707,'Infos Relatório'!$B132,'Faturamento NNE'!$AA$2:$AA$707,'Infos Relatório'!BQ$1)</f>
        <v>0</v>
      </c>
      <c r="BR132" s="542">
        <f>SUMIFS('Faturamento NNE'!$H$2:$H$707,'Faturamento NNE'!$E$2:$E$707,'Infos Relatório'!$B$84,'Faturamento NNE'!$F$2:$F$707,'Infos Relatório'!$B132,'Faturamento NNE'!$AA$2:$AA$707,'Infos Relatório'!BQ$1)</f>
        <v>0</v>
      </c>
      <c r="BS132" s="542">
        <f>SUMIFS('Faturamento NNE'!$K$2:$K$707,'Faturamento NNE'!$E$2:$E$707,'Infos Relatório'!$B$84,'Faturamento NNE'!$F$2:$F$707,'Infos Relatório'!$B132,'Faturamento NNE'!$AA$2:$AA$707,'Infos Relatório'!BQ$1)</f>
        <v>0</v>
      </c>
      <c r="BT132" s="546">
        <f>SUMIFS('Faturamento NNE'!$P$2:$P$707,'Faturamento NNE'!$E$2:$E$707,'Infos Relatório'!$B$84,'Faturamento NNE'!$F$2:$F$707,'Infos Relatório'!$B132,'Faturamento NNE'!$AA$2:$AA$707,'Infos Relatório'!BQ$1,'Faturamento NNE'!$U$2:$U$707,"Sim")+SUMIFS('Faturamento NNE'!$Q$2:$Q$707,'Faturamento NNE'!$E$2:$E$707,'Infos Relatório'!$B$84,'Faturamento NNE'!$F$2:$F$707,'Infos Relatório'!$B132,'Faturamento NNE'!$AA$2:$AA$707,'Infos Relatório'!BQ$1,'Faturamento NNE'!$U$2:$U$707,"Sim")</f>
        <v>0</v>
      </c>
      <c r="BU132" s="227" t="e">
        <f t="shared" si="35"/>
        <v>#DIV/0!</v>
      </c>
      <c r="BV132" s="545">
        <f>SUMIFS('Faturamento NNE'!$I$2:$I$707,'Faturamento NNE'!$E$2:$E$707,'Infos Relatório'!$B$84,'Faturamento NNE'!$F$2:$F$707,'Infos Relatório'!$B132,'Faturamento NNE'!$AA$2:$AA$707,'Infos Relatório'!BQ$1)</f>
        <v>0</v>
      </c>
    </row>
    <row r="133" spans="2:74">
      <c r="B133" s="217" t="s">
        <v>178</v>
      </c>
      <c r="C133" s="541">
        <f>COUNTIFS('Faturamento NNE'!$E$2:$E$707,'Infos Relatório'!$B$84,'Faturamento NNE'!$F$2:$F$707,'Infos Relatório'!$B133,'Faturamento NNE'!$AA$2:$AA$707,'Infos Relatório'!C$1)</f>
        <v>0</v>
      </c>
      <c r="D133" s="542">
        <f>SUMIFS('Faturamento NNE'!$H$2:$H$707,'Faturamento NNE'!$E$2:$E$707,'Infos Relatório'!$B$84,'Faturamento NNE'!$F$2:$F$707,'Infos Relatório'!$B133,'Faturamento NNE'!$AA$2:$AA$707,'Infos Relatório'!C$1)</f>
        <v>0</v>
      </c>
      <c r="E133" s="543">
        <f>SUMIFS('Faturamento NNE'!$K$2:$K$707,'Faturamento NNE'!$E$2:$E$707,'Infos Relatório'!$B$84,'Faturamento NNE'!$F$2:$F$707,'Infos Relatório'!$B133,'Faturamento NNE'!$AA$2:$AA$707,'Infos Relatório'!C$1)</f>
        <v>0</v>
      </c>
      <c r="F133" s="544">
        <f>SUMIFS('Faturamento NNE'!$P$2:$P$707,'Faturamento NNE'!$E$2:$E$707,'Infos Relatório'!$B$84,'Faturamento NNE'!$F$2:$F$707,'Infos Relatório'!$B133,'Faturamento NNE'!$AA$2:$AA$707,'Infos Relatório'!C$1,'Faturamento NNE'!$U$2:$U$707,"Sim")+SUMIFS('Faturamento NNE'!$Q$2:$Q$707,'Faturamento NNE'!$E$2:$E$707,'Infos Relatório'!$B$84,'Faturamento NNE'!$F$2:$F$707,'Infos Relatório'!$B133,'Faturamento NNE'!$AA$2:$AA$707,'Infos Relatório'!C$1,'Faturamento NNE'!$U$2:$U$707,"Sim")</f>
        <v>0</v>
      </c>
      <c r="G133" s="283" t="e">
        <f t="shared" si="24"/>
        <v>#DIV/0!</v>
      </c>
      <c r="H133" s="545">
        <f>SUMIFS('Faturamento NNE'!$I$2:$I$707,'Faturamento NNE'!$E$2:$E$707,'Infos Relatório'!$B$84,'Faturamento NNE'!$F$2:$F$707,'Infos Relatório'!$B133,'Faturamento NNE'!$AA$2:$AA$707,'Infos Relatório'!C$1)</f>
        <v>0</v>
      </c>
      <c r="I133" s="541">
        <f>COUNTIFS('Faturamento NNE'!$E$2:$E$707,'Infos Relatório'!$B$84,'Faturamento NNE'!$F$2:$F$707,'Infos Relatório'!$B133,'Faturamento NNE'!$AA$2:$AA$707,'Infos Relatório'!I$1)</f>
        <v>0</v>
      </c>
      <c r="J133" s="542">
        <f>SUMIFS('Faturamento NNE'!$H$2:$H$707,'Faturamento NNE'!$E$2:$E$707,'Infos Relatório'!$B$84,'Faturamento NNE'!$F$2:$F$707,'Infos Relatório'!$B133,'Faturamento NNE'!$AA$2:$AA$707,'Infos Relatório'!I$1)</f>
        <v>0</v>
      </c>
      <c r="K133" s="543">
        <f>SUMIFS('Faturamento NNE'!$K$2:$K$707,'Faturamento NNE'!$E$2:$E$707,'Infos Relatório'!$B$84,'Faturamento NNE'!$F$2:$F$707,'Infos Relatório'!$B133,'Faturamento NNE'!$AA$2:$AA$707,'Infos Relatório'!I$1)</f>
        <v>0</v>
      </c>
      <c r="L133" s="544">
        <f>SUMIFS('Faturamento NNE'!$P$2:$P$707,'Faturamento NNE'!$E$2:$E$707,'Infos Relatório'!$B$84,'Faturamento NNE'!$F$2:$F$707,'Infos Relatório'!$B133,'Faturamento NNE'!$AA$2:$AA$707,'Infos Relatório'!I$1,'Faturamento NNE'!$U$2:$U$707,"Sim")+SUMIFS('Faturamento NNE'!$Q$2:$Q$707,'Faturamento NNE'!$E$2:$E$707,'Infos Relatório'!$B$84,'Faturamento NNE'!$F$2:$F$707,'Infos Relatório'!$B133,'Faturamento NNE'!$AA$2:$AA$707,'Infos Relatório'!I$1,'Faturamento NNE'!$U$2:$U$707,"Sim")</f>
        <v>0</v>
      </c>
      <c r="M133" s="283" t="e">
        <f t="shared" si="25"/>
        <v>#DIV/0!</v>
      </c>
      <c r="N133" s="545">
        <f>SUMIFS('Faturamento NNE'!$I$2:$I$707,'Faturamento NNE'!$E$2:$E$707,'Infos Relatório'!$B$84,'Faturamento NNE'!$F$2:$F$707,'Infos Relatório'!$B133,'Faturamento NNE'!$AA$2:$AA$707,'Infos Relatório'!I$1)</f>
        <v>0</v>
      </c>
      <c r="O133" s="541">
        <f>COUNTIFS('Faturamento NNE'!$E$2:$E$707,'Infos Relatório'!$B$84,'Faturamento NNE'!$F$2:$F$707,'Infos Relatório'!$B133,'Faturamento NNE'!$AA$2:$AA$707,'Infos Relatório'!O$1)</f>
        <v>0</v>
      </c>
      <c r="P133" s="542">
        <f>SUMIFS('Faturamento NNE'!$H$2:$H$707,'Faturamento NNE'!$E$2:$E$707,'Infos Relatório'!$B$84,'Faturamento NNE'!$F$2:$F$707,'Infos Relatório'!$B133,'Faturamento NNE'!$AA$2:$AA$707,'Infos Relatório'!O$1)</f>
        <v>0</v>
      </c>
      <c r="Q133" s="542">
        <f>SUMIFS('Faturamento NNE'!$K$2:$K$707,'Faturamento NNE'!$E$2:$E$707,'Infos Relatório'!$B$84,'Faturamento NNE'!$F$2:$F$707,'Infos Relatório'!$B133,'Faturamento NNE'!$AA$2:$AA$707,'Infos Relatório'!O$1)</f>
        <v>0</v>
      </c>
      <c r="R133" s="546">
        <f>SUMIFS('Faturamento NNE'!$P$2:$P$707,'Faturamento NNE'!$E$2:$E$707,'Infos Relatório'!$B$84,'Faturamento NNE'!$F$2:$F$707,'Infos Relatório'!$B133,'Faturamento NNE'!$AA$2:$AA$707,'Infos Relatório'!O$1,'Faturamento NNE'!$U$2:$U$707,"Sim")+SUMIFS('Faturamento NNE'!$Q$2:$Q$707,'Faturamento NNE'!$E$2:$E$707,'Infos Relatório'!$B$84,'Faturamento NNE'!$F$2:$F$707,'Infos Relatório'!$B133,'Faturamento NNE'!$AA$2:$AA$707,'Infos Relatório'!O$1,'Faturamento NNE'!$U$2:$U$707,"Sim")</f>
        <v>0</v>
      </c>
      <c r="S133" s="227" t="e">
        <f t="shared" si="26"/>
        <v>#DIV/0!</v>
      </c>
      <c r="T133" s="545">
        <f>SUMIFS('Faturamento NNE'!$I$2:$I$707,'Faturamento NNE'!$E$2:$E$707,'Infos Relatório'!$B$84,'Faturamento NNE'!$F$2:$F$707,'Infos Relatório'!$B133,'Faturamento NNE'!$AA$2:$AA$707,'Infos Relatório'!O$1)</f>
        <v>0</v>
      </c>
      <c r="U133" s="541">
        <f>COUNTIFS('Faturamento NNE'!$E$2:$E$707,'Infos Relatório'!$B$84,'Faturamento NNE'!$F$2:$F$707,'Infos Relatório'!$B133,'Faturamento NNE'!$AA$2:$AA$707,'Infos Relatório'!U$1)</f>
        <v>0</v>
      </c>
      <c r="V133" s="542">
        <f>SUMIFS('Faturamento NNE'!$H$2:$H$707,'Faturamento NNE'!$E$2:$E$707,'Infos Relatório'!$B$84,'Faturamento NNE'!$F$2:$F$707,'Infos Relatório'!$B133,'Faturamento NNE'!$AA$2:$AA$707,'Infos Relatório'!U$1)</f>
        <v>0</v>
      </c>
      <c r="W133" s="542">
        <f>SUMIFS('Faturamento NNE'!$K$2:$K$707,'Faturamento NNE'!$E$2:$E$707,'Infos Relatório'!$B$84,'Faturamento NNE'!$F$2:$F$707,'Infos Relatório'!$B133,'Faturamento NNE'!$AA$2:$AA$707,'Infos Relatório'!U$1)</f>
        <v>0</v>
      </c>
      <c r="X133" s="546">
        <f>SUMIFS('Faturamento NNE'!$P$2:$P$707,'Faturamento NNE'!$E$2:$E$707,'Infos Relatório'!$B$84,'Faturamento NNE'!$F$2:$F$707,'Infos Relatório'!$B133,'Faturamento NNE'!$AA$2:$AA$707,'Infos Relatório'!U$1,'Faturamento NNE'!$U$2:$U$707,"Sim")+SUMIFS('Faturamento NNE'!$Q$2:$Q$707,'Faturamento NNE'!$E$2:$E$707,'Infos Relatório'!$B$84,'Faturamento NNE'!$F$2:$F$707,'Infos Relatório'!$B133,'Faturamento NNE'!$AA$2:$AA$707,'Infos Relatório'!U$1,'Faturamento NNE'!$U$2:$U$707,"Sim")</f>
        <v>0</v>
      </c>
      <c r="Y133" s="227" t="e">
        <f t="shared" si="27"/>
        <v>#DIV/0!</v>
      </c>
      <c r="Z133" s="545">
        <f>SUMIFS('Faturamento NNE'!$I$2:$I$707,'Faturamento NNE'!$E$2:$E$707,'Infos Relatório'!$B$84,'Faturamento NNE'!$F$2:$F$707,'Infos Relatório'!$B133,'Faturamento NNE'!$AA$2:$AA$707,'Infos Relatório'!U$1)</f>
        <v>0</v>
      </c>
      <c r="AA133" s="541">
        <f>COUNTIFS('Faturamento NNE'!$E$2:$E$707,'Infos Relatório'!$B$84,'Faturamento NNE'!$F$2:$F$707,'Infos Relatório'!$B133,'Faturamento NNE'!$AA$2:$AA$707,'Infos Relatório'!AA$1)</f>
        <v>0</v>
      </c>
      <c r="AB133" s="542">
        <f>SUMIFS('Faturamento NNE'!$H$2:$H$707,'Faturamento NNE'!$E$2:$E$707,'Infos Relatório'!$B$84,'Faturamento NNE'!$F$2:$F$707,'Infos Relatório'!$B133,'Faturamento NNE'!$AA$2:$AA$707,'Infos Relatório'!AA$1)</f>
        <v>0</v>
      </c>
      <c r="AC133" s="542">
        <f>SUMIFS('Faturamento NNE'!$K$2:$K$707,'Faturamento NNE'!$E$2:$E$707,'Infos Relatório'!$B$84,'Faturamento NNE'!$F$2:$F$707,'Infos Relatório'!$B133,'Faturamento NNE'!$AA$2:$AA$707,'Infos Relatório'!AA$1)</f>
        <v>0</v>
      </c>
      <c r="AD133" s="546">
        <f>SUMIFS('Faturamento NNE'!$P$2:$P$707,'Faturamento NNE'!$E$2:$E$707,'Infos Relatório'!$B$84,'Faturamento NNE'!$F$2:$F$707,'Infos Relatório'!$B133,'Faturamento NNE'!$AA$2:$AA$707,'Infos Relatório'!AA$1,'Faturamento NNE'!$U$2:$U$707,"Sim")+SUMIFS('Faturamento NNE'!$Q$2:$Q$707,'Faturamento NNE'!$E$2:$E$707,'Infos Relatório'!$B$84,'Faturamento NNE'!$F$2:$F$707,'Infos Relatório'!$B133,'Faturamento NNE'!$AA$2:$AA$707,'Infos Relatório'!AA$1,'Faturamento NNE'!$U$2:$U$707,"Sim")</f>
        <v>0</v>
      </c>
      <c r="AE133" s="227" t="e">
        <f t="shared" si="28"/>
        <v>#DIV/0!</v>
      </c>
      <c r="AF133" s="545">
        <f>SUMIFS('Faturamento NNE'!$I$2:$I$707,'Faturamento NNE'!$E$2:$E$707,'Infos Relatório'!$B$84,'Faturamento NNE'!$F$2:$F$707,'Infos Relatório'!$B133,'Faturamento NNE'!$AA$2:$AA$707,'Infos Relatório'!AA$1)</f>
        <v>0</v>
      </c>
      <c r="AG133" s="541">
        <f>COUNTIFS('Faturamento NNE'!$E$2:$E$707,'Infos Relatório'!$B$84,'Faturamento NNE'!$F$2:$F$707,'Infos Relatório'!$B133,'Faturamento NNE'!$AA$2:$AA$707,'Infos Relatório'!AG$1)</f>
        <v>0</v>
      </c>
      <c r="AH133" s="542">
        <f>SUMIFS('Faturamento NNE'!$H$2:$H$707,'Faturamento NNE'!$E$2:$E$707,'Infos Relatório'!$B$84,'Faturamento NNE'!$F$2:$F$707,'Infos Relatório'!$B133,'Faturamento NNE'!$AA$2:$AA$707,'Infos Relatório'!AG$1)</f>
        <v>0</v>
      </c>
      <c r="AI133" s="542">
        <f>SUMIFS('Faturamento NNE'!$K$2:$K$707,'Faturamento NNE'!$E$2:$E$707,'Infos Relatório'!$B$84,'Faturamento NNE'!$F$2:$F$707,'Infos Relatório'!$B133,'Faturamento NNE'!$AA$2:$AA$707,'Infos Relatório'!AG$1)</f>
        <v>0</v>
      </c>
      <c r="AJ133" s="546">
        <f>SUMIFS('Faturamento NNE'!$P$2:$P$707,'Faturamento NNE'!$E$2:$E$707,'Infos Relatório'!$B$84,'Faturamento NNE'!$F$2:$F$707,'Infos Relatório'!$B133,'Faturamento NNE'!$AA$2:$AA$707,'Infos Relatório'!AG$1,'Faturamento NNE'!$U$2:$U$707,"Sim")+SUMIFS('Faturamento NNE'!$Q$2:$Q$707,'Faturamento NNE'!$E$2:$E$707,'Infos Relatório'!$B$84,'Faturamento NNE'!$F$2:$F$707,'Infos Relatório'!$B133,'Faturamento NNE'!$AA$2:$AA$707,'Infos Relatório'!AG$1,'Faturamento NNE'!$U$2:$U$707,"Sim")</f>
        <v>0</v>
      </c>
      <c r="AK133" s="227" t="e">
        <f t="shared" si="29"/>
        <v>#DIV/0!</v>
      </c>
      <c r="AL133" s="545">
        <f>SUMIFS('Faturamento NNE'!$I$2:$I$707,'Faturamento NNE'!$E$2:$E$707,'Infos Relatório'!$B$84,'Faturamento NNE'!$F$2:$F$707,'Infos Relatório'!$B133,'Faturamento NNE'!$AA$2:$AA$707,'Infos Relatório'!AG$1)</f>
        <v>0</v>
      </c>
      <c r="AM133" s="541">
        <f>COUNTIFS('Faturamento NNE'!$E$2:$E$707,'Infos Relatório'!$B$84,'Faturamento NNE'!$F$2:$F$707,'Infos Relatório'!$B133,'Faturamento NNE'!$AA$2:$AA$707,'Infos Relatório'!AM$1)</f>
        <v>0</v>
      </c>
      <c r="AN133" s="542">
        <f>SUMIFS('Faturamento NNE'!$H$2:$H$707,'Faturamento NNE'!$E$2:$E$707,'Infos Relatório'!$B$84,'Faturamento NNE'!$F$2:$F$707,'Infos Relatório'!$B133,'Faturamento NNE'!$AA$2:$AA$707,'Infos Relatório'!AM$1)</f>
        <v>0</v>
      </c>
      <c r="AO133" s="542">
        <f>SUMIFS('Faturamento NNE'!$K$2:$K$707,'Faturamento NNE'!$E$2:$E$707,'Infos Relatório'!$B$84,'Faturamento NNE'!$F$2:$F$707,'Infos Relatório'!$B133,'Faturamento NNE'!$AA$2:$AA$707,'Infos Relatório'!AM$1)</f>
        <v>0</v>
      </c>
      <c r="AP133" s="546">
        <f>SUMIFS('Faturamento NNE'!$P$2:$P$707,'Faturamento NNE'!$E$2:$E$707,'Infos Relatório'!$B$84,'Faturamento NNE'!$F$2:$F$707,'Infos Relatório'!$B133,'Faturamento NNE'!$AA$2:$AA$707,'Infos Relatório'!AM$1,'Faturamento NNE'!$U$2:$U$707,"Sim")+SUMIFS('Faturamento NNE'!$Q$2:$Q$707,'Faturamento NNE'!$E$2:$E$707,'Infos Relatório'!$B$84,'Faturamento NNE'!$F$2:$F$707,'Infos Relatório'!$B133,'Faturamento NNE'!$AA$2:$AA$707,'Infos Relatório'!AM$1,'Faturamento NNE'!$U$2:$U$707,"Sim")</f>
        <v>0</v>
      </c>
      <c r="AQ133" s="227" t="e">
        <f t="shared" si="30"/>
        <v>#DIV/0!</v>
      </c>
      <c r="AR133" s="545">
        <f>SUMIFS('Faturamento NNE'!$I$2:$I$707,'Faturamento NNE'!$E$2:$E$707,'Infos Relatório'!$B$84,'Faturamento NNE'!$F$2:$F$707,'Infos Relatório'!$B133,'Faturamento NNE'!$AA$2:$AA$707,'Infos Relatório'!AM$1)</f>
        <v>0</v>
      </c>
      <c r="AS133" s="541">
        <f>COUNTIFS('Faturamento NNE'!$E$2:$E$707,'Infos Relatório'!$B$84,'Faturamento NNE'!$F$2:$F$707,'Infos Relatório'!$B133,'Faturamento NNE'!$AA$2:$AA$707,'Infos Relatório'!AS$1)</f>
        <v>0</v>
      </c>
      <c r="AT133" s="542">
        <f>SUMIFS('Faturamento NNE'!$H$2:$H$707,'Faturamento NNE'!$E$2:$E$707,'Infos Relatório'!$B$84,'Faturamento NNE'!$F$2:$F$707,'Infos Relatório'!$B133,'Faturamento NNE'!$AA$2:$AA$707,'Infos Relatório'!AS$1)</f>
        <v>0</v>
      </c>
      <c r="AU133" s="542">
        <f>SUMIFS('Faturamento NNE'!$K$2:$K$707,'Faturamento NNE'!$E$2:$E$707,'Infos Relatório'!$B$84,'Faturamento NNE'!$F$2:$F$707,'Infos Relatório'!$B133,'Faturamento NNE'!$AA$2:$AA$707,'Infos Relatório'!AS$1)</f>
        <v>0</v>
      </c>
      <c r="AV133" s="546">
        <f>SUMIFS('Faturamento NNE'!$P$2:$P$707,'Faturamento NNE'!$E$2:$E$707,'Infos Relatório'!$B$84,'Faturamento NNE'!$F$2:$F$707,'Infos Relatório'!$B133,'Faturamento NNE'!$AA$2:$AA$707,'Infos Relatório'!AS$1,'Faturamento NNE'!$U$2:$U$707,"Sim")+SUMIFS('Faturamento NNE'!$Q$2:$Q$707,'Faturamento NNE'!$E$2:$E$707,'Infos Relatório'!$B$84,'Faturamento NNE'!$F$2:$F$707,'Infos Relatório'!$B133,'Faturamento NNE'!$AA$2:$AA$707,'Infos Relatório'!AS$1,'Faturamento NNE'!$U$2:$U$707,"Sim")</f>
        <v>0</v>
      </c>
      <c r="AW133" s="227" t="e">
        <f t="shared" si="31"/>
        <v>#DIV/0!</v>
      </c>
      <c r="AX133" s="545">
        <f>SUMIFS('Faturamento NNE'!$I$2:$I$707,'Faturamento NNE'!$E$2:$E$707,'Infos Relatório'!$B$84,'Faturamento NNE'!$F$2:$F$707,'Infos Relatório'!$B133,'Faturamento NNE'!$AA$2:$AA$707,'Infos Relatório'!AS$1)</f>
        <v>0</v>
      </c>
      <c r="AY133" s="541">
        <f>COUNTIFS('Faturamento NNE'!$E$2:$E$707,'Infos Relatório'!$B$84,'Faturamento NNE'!$F$2:$F$707,'Infos Relatório'!$B133,'Faturamento NNE'!$AA$2:$AA$707,'Infos Relatório'!AY$1)</f>
        <v>0</v>
      </c>
      <c r="AZ133" s="542">
        <f>SUMIFS('Faturamento NNE'!$H$2:$H$707,'Faturamento NNE'!$E$2:$E$707,'Infos Relatório'!$B$84,'Faturamento NNE'!$F$2:$F$707,'Infos Relatório'!$B133,'Faturamento NNE'!$AA$2:$AA$707,'Infos Relatório'!AY$1)</f>
        <v>0</v>
      </c>
      <c r="BA133" s="542">
        <f>SUMIFS('Faturamento NNE'!$K$2:$K$707,'Faturamento NNE'!$E$2:$E$707,'Infos Relatório'!$B$84,'Faturamento NNE'!$F$2:$F$707,'Infos Relatório'!$B133,'Faturamento NNE'!$AA$2:$AA$707,'Infos Relatório'!AY$1)</f>
        <v>0</v>
      </c>
      <c r="BB133" s="546">
        <f>SUMIFS('Faturamento NNE'!$P$2:$P$707,'Faturamento NNE'!$E$2:$E$707,'Infos Relatório'!$B$84,'Faturamento NNE'!$F$2:$F$707,'Infos Relatório'!$B133,'Faturamento NNE'!$AA$2:$AA$707,'Infos Relatório'!AY$1,'Faturamento NNE'!$U$2:$U$707,"Sim")+SUMIFS('Faturamento NNE'!$Q$2:$Q$707,'Faturamento NNE'!$E$2:$E$707,'Infos Relatório'!$B$84,'Faturamento NNE'!$F$2:$F$707,'Infos Relatório'!$B133,'Faturamento NNE'!$AA$2:$AA$707,'Infos Relatório'!AY$1,'Faturamento NNE'!$U$2:$U$707,"Sim")</f>
        <v>0</v>
      </c>
      <c r="BC133" s="227" t="e">
        <f t="shared" si="32"/>
        <v>#DIV/0!</v>
      </c>
      <c r="BD133" s="545">
        <f>SUMIFS('Faturamento NNE'!$I$2:$I$707,'Faturamento NNE'!$E$2:$E$707,'Infos Relatório'!$B$84,'Faturamento NNE'!$F$2:$F$707,'Infos Relatório'!$B133,'Faturamento NNE'!$AA$2:$AA$707,'Infos Relatório'!AY$1)</f>
        <v>0</v>
      </c>
      <c r="BE133" s="541">
        <f>COUNTIFS('Faturamento NNE'!$E$2:$E$707,'Infos Relatório'!$B$84,'Faturamento NNE'!$F$2:$F$707,'Infos Relatório'!$B133,'Faturamento NNE'!$AA$2:$AA$707,'Infos Relatório'!BE$1)</f>
        <v>0</v>
      </c>
      <c r="BF133" s="542">
        <f>SUMIFS('Faturamento NNE'!$H$2:$H$707,'Faturamento NNE'!$E$2:$E$707,'Infos Relatório'!$B$84,'Faturamento NNE'!$F$2:$F$707,'Infos Relatório'!$B133,'Faturamento NNE'!$AA$2:$AA$707,'Infos Relatório'!BE$1)</f>
        <v>0</v>
      </c>
      <c r="BG133" s="542">
        <f>SUMIFS('Faturamento NNE'!$K$2:$K$707,'Faturamento NNE'!$E$2:$E$707,'Infos Relatório'!$B$84,'Faturamento NNE'!$F$2:$F$707,'Infos Relatório'!$B133,'Faturamento NNE'!$AA$2:$AA$707,'Infos Relatório'!BE$1)</f>
        <v>0</v>
      </c>
      <c r="BH133" s="546">
        <f>SUMIFS('Faturamento NNE'!$P$2:$P$707,'Faturamento NNE'!$E$2:$E$707,'Infos Relatório'!$B$84,'Faturamento NNE'!$F$2:$F$707,'Infos Relatório'!$B133,'Faturamento NNE'!$AA$2:$AA$707,'Infos Relatório'!BE$1,'Faturamento NNE'!$U$2:$U$707,"Sim")+SUMIFS('Faturamento NNE'!$Q$2:$Q$707,'Faturamento NNE'!$E$2:$E$707,'Infos Relatório'!$B$84,'Faturamento NNE'!$F$2:$F$707,'Infos Relatório'!$B133,'Faturamento NNE'!$AA$2:$AA$707,'Infos Relatório'!BE$1,'Faturamento NNE'!$U$2:$U$707,"Sim")</f>
        <v>0</v>
      </c>
      <c r="BI133" s="227" t="e">
        <f t="shared" si="33"/>
        <v>#DIV/0!</v>
      </c>
      <c r="BJ133" s="545">
        <f>SUMIFS('Faturamento NNE'!$I$2:$I$707,'Faturamento NNE'!$E$2:$E$707,'Infos Relatório'!$B$84,'Faturamento NNE'!$F$2:$F$707,'Infos Relatório'!$B133,'Faturamento NNE'!$AA$2:$AA$707,'Infos Relatório'!BE$1)</f>
        <v>0</v>
      </c>
      <c r="BK133" s="541">
        <f>COUNTIFS('Faturamento NNE'!$E$2:$E$707,'Infos Relatório'!$B$84,'Faturamento NNE'!$F$2:$F$707,'Infos Relatório'!$B133,'Faturamento NNE'!$AA$2:$AA$707,'Infos Relatório'!BK$1)</f>
        <v>0</v>
      </c>
      <c r="BL133" s="542">
        <f>SUMIFS('Faturamento NNE'!$H$2:$H$707,'Faturamento NNE'!$E$2:$E$707,'Infos Relatório'!$B$84,'Faturamento NNE'!$F$2:$F$707,'Infos Relatório'!$B133,'Faturamento NNE'!$AA$2:$AA$707,'Infos Relatório'!BK$1)</f>
        <v>0</v>
      </c>
      <c r="BM133" s="542">
        <f>SUMIFS('Faturamento NNE'!$K$2:$K$707,'Faturamento NNE'!$E$2:$E$707,'Infos Relatório'!$B$84,'Faturamento NNE'!$F$2:$F$707,'Infos Relatório'!$B133,'Faturamento NNE'!$AA$2:$AA$707,'Infos Relatório'!BK$1)</f>
        <v>0</v>
      </c>
      <c r="BN133" s="546">
        <f>SUMIFS('Faturamento NNE'!$P$2:$P$707,'Faturamento NNE'!$E$2:$E$707,'Infos Relatório'!$B$84,'Faturamento NNE'!$F$2:$F$707,'Infos Relatório'!$B133,'Faturamento NNE'!$AA$2:$AA$707,'Infos Relatório'!BK$1,'Faturamento NNE'!$U$2:$U$707,"Sim")+SUMIFS('Faturamento NNE'!$Q$2:$Q$707,'Faturamento NNE'!$E$2:$E$707,'Infos Relatório'!$B$84,'Faturamento NNE'!$F$2:$F$707,'Infos Relatório'!$B133,'Faturamento NNE'!$AA$2:$AA$707,'Infos Relatório'!BK$1,'Faturamento NNE'!$U$2:$U$707,"Sim")</f>
        <v>0</v>
      </c>
      <c r="BO133" s="227" t="e">
        <f t="shared" si="34"/>
        <v>#DIV/0!</v>
      </c>
      <c r="BP133" s="545">
        <f>SUMIFS('Faturamento NNE'!$I$2:$I$707,'Faturamento NNE'!$E$2:$E$707,'Infos Relatório'!$B$84,'Faturamento NNE'!$F$2:$F$707,'Infos Relatório'!$B133,'Faturamento NNE'!$AA$2:$AA$707,'Infos Relatório'!BK$1)</f>
        <v>0</v>
      </c>
      <c r="BQ133" s="541">
        <f>COUNTIFS('Faturamento NNE'!$E$2:$E$707,'Infos Relatório'!$B$84,'Faturamento NNE'!$F$2:$F$707,'Infos Relatório'!$B133,'Faturamento NNE'!$AA$2:$AA$707,'Infos Relatório'!BQ$1)</f>
        <v>0</v>
      </c>
      <c r="BR133" s="542">
        <f>SUMIFS('Faturamento NNE'!$H$2:$H$707,'Faturamento NNE'!$E$2:$E$707,'Infos Relatório'!$B$84,'Faturamento NNE'!$F$2:$F$707,'Infos Relatório'!$B133,'Faturamento NNE'!$AA$2:$AA$707,'Infos Relatório'!BQ$1)</f>
        <v>0</v>
      </c>
      <c r="BS133" s="542">
        <f>SUMIFS('Faturamento NNE'!$K$2:$K$707,'Faturamento NNE'!$E$2:$E$707,'Infos Relatório'!$B$84,'Faturamento NNE'!$F$2:$F$707,'Infos Relatório'!$B133,'Faturamento NNE'!$AA$2:$AA$707,'Infos Relatório'!BQ$1)</f>
        <v>0</v>
      </c>
      <c r="BT133" s="546">
        <f>SUMIFS('Faturamento NNE'!$P$2:$P$707,'Faturamento NNE'!$E$2:$E$707,'Infos Relatório'!$B$84,'Faturamento NNE'!$F$2:$F$707,'Infos Relatório'!$B133,'Faturamento NNE'!$AA$2:$AA$707,'Infos Relatório'!BQ$1,'Faturamento NNE'!$U$2:$U$707,"Sim")+SUMIFS('Faturamento NNE'!$Q$2:$Q$707,'Faturamento NNE'!$E$2:$E$707,'Infos Relatório'!$B$84,'Faturamento NNE'!$F$2:$F$707,'Infos Relatório'!$B133,'Faturamento NNE'!$AA$2:$AA$707,'Infos Relatório'!BQ$1,'Faturamento NNE'!$U$2:$U$707,"Sim")</f>
        <v>0</v>
      </c>
      <c r="BU133" s="227" t="e">
        <f t="shared" si="35"/>
        <v>#DIV/0!</v>
      </c>
      <c r="BV133" s="545">
        <f>SUMIFS('Faturamento NNE'!$I$2:$I$707,'Faturamento NNE'!$E$2:$E$707,'Infos Relatório'!$B$84,'Faturamento NNE'!$F$2:$F$707,'Infos Relatório'!$B133,'Faturamento NNE'!$AA$2:$AA$707,'Infos Relatório'!BQ$1)</f>
        <v>0</v>
      </c>
    </row>
    <row r="134" spans="2:74">
      <c r="B134" s="217" t="s">
        <v>179</v>
      </c>
      <c r="C134" s="541">
        <f>COUNTIFS('Faturamento NNE'!$E$2:$E$707,'Infos Relatório'!$B$84,'Faturamento NNE'!$F$2:$F$707,'Infos Relatório'!$B134,'Faturamento NNE'!$AA$2:$AA$707,'Infos Relatório'!C$1)</f>
        <v>0</v>
      </c>
      <c r="D134" s="542">
        <f>SUMIFS('Faturamento NNE'!$H$2:$H$707,'Faturamento NNE'!$E$2:$E$707,'Infos Relatório'!$B$84,'Faturamento NNE'!$F$2:$F$707,'Infos Relatório'!$B134,'Faturamento NNE'!$AA$2:$AA$707,'Infos Relatório'!C$1)</f>
        <v>0</v>
      </c>
      <c r="E134" s="543">
        <f>SUMIFS('Faturamento NNE'!$K$2:$K$707,'Faturamento NNE'!$E$2:$E$707,'Infos Relatório'!$B$84,'Faturamento NNE'!$F$2:$F$707,'Infos Relatório'!$B134,'Faturamento NNE'!$AA$2:$AA$707,'Infos Relatório'!C$1)</f>
        <v>0</v>
      </c>
      <c r="F134" s="544">
        <f>SUMIFS('Faturamento NNE'!$P$2:$P$707,'Faturamento NNE'!$E$2:$E$707,'Infos Relatório'!$B$84,'Faturamento NNE'!$F$2:$F$707,'Infos Relatório'!$B134,'Faturamento NNE'!$AA$2:$AA$707,'Infos Relatório'!C$1,'Faturamento NNE'!$U$2:$U$707,"Sim")+SUMIFS('Faturamento NNE'!$Q$2:$Q$707,'Faturamento NNE'!$E$2:$E$707,'Infos Relatório'!$B$84,'Faturamento NNE'!$F$2:$F$707,'Infos Relatório'!$B134,'Faturamento NNE'!$AA$2:$AA$707,'Infos Relatório'!C$1,'Faturamento NNE'!$U$2:$U$707,"Sim")</f>
        <v>0</v>
      </c>
      <c r="G134" s="283" t="e">
        <f t="shared" si="24"/>
        <v>#DIV/0!</v>
      </c>
      <c r="H134" s="545">
        <f>SUMIFS('Faturamento NNE'!$I$2:$I$707,'Faturamento NNE'!$E$2:$E$707,'Infos Relatório'!$B$84,'Faturamento NNE'!$F$2:$F$707,'Infos Relatório'!$B134,'Faturamento NNE'!$AA$2:$AA$707,'Infos Relatório'!C$1)</f>
        <v>0</v>
      </c>
      <c r="I134" s="541">
        <f>COUNTIFS('Faturamento NNE'!$E$2:$E$707,'Infos Relatório'!$B$84,'Faturamento NNE'!$F$2:$F$707,'Infos Relatório'!$B134,'Faturamento NNE'!$AA$2:$AA$707,'Infos Relatório'!I$1)</f>
        <v>0</v>
      </c>
      <c r="J134" s="542">
        <f>SUMIFS('Faturamento NNE'!$H$2:$H$707,'Faturamento NNE'!$E$2:$E$707,'Infos Relatório'!$B$84,'Faturamento NNE'!$F$2:$F$707,'Infos Relatório'!$B134,'Faturamento NNE'!$AA$2:$AA$707,'Infos Relatório'!I$1)</f>
        <v>0</v>
      </c>
      <c r="K134" s="543">
        <f>SUMIFS('Faturamento NNE'!$K$2:$K$707,'Faturamento NNE'!$E$2:$E$707,'Infos Relatório'!$B$84,'Faturamento NNE'!$F$2:$F$707,'Infos Relatório'!$B134,'Faturamento NNE'!$AA$2:$AA$707,'Infos Relatório'!I$1)</f>
        <v>0</v>
      </c>
      <c r="L134" s="544">
        <f>SUMIFS('Faturamento NNE'!$P$2:$P$707,'Faturamento NNE'!$E$2:$E$707,'Infos Relatório'!$B$84,'Faturamento NNE'!$F$2:$F$707,'Infos Relatório'!$B134,'Faturamento NNE'!$AA$2:$AA$707,'Infos Relatório'!I$1,'Faturamento NNE'!$U$2:$U$707,"Sim")+SUMIFS('Faturamento NNE'!$Q$2:$Q$707,'Faturamento NNE'!$E$2:$E$707,'Infos Relatório'!$B$84,'Faturamento NNE'!$F$2:$F$707,'Infos Relatório'!$B134,'Faturamento NNE'!$AA$2:$AA$707,'Infos Relatório'!I$1,'Faturamento NNE'!$U$2:$U$707,"Sim")</f>
        <v>0</v>
      </c>
      <c r="M134" s="283" t="e">
        <f t="shared" si="25"/>
        <v>#DIV/0!</v>
      </c>
      <c r="N134" s="545">
        <f>SUMIFS('Faturamento NNE'!$I$2:$I$707,'Faturamento NNE'!$E$2:$E$707,'Infos Relatório'!$B$84,'Faturamento NNE'!$F$2:$F$707,'Infos Relatório'!$B134,'Faturamento NNE'!$AA$2:$AA$707,'Infos Relatório'!I$1)</f>
        <v>0</v>
      </c>
      <c r="O134" s="541">
        <f>COUNTIFS('Faturamento NNE'!$E$2:$E$707,'Infos Relatório'!$B$84,'Faturamento NNE'!$F$2:$F$707,'Infos Relatório'!$B134,'Faturamento NNE'!$AA$2:$AA$707,'Infos Relatório'!O$1)</f>
        <v>0</v>
      </c>
      <c r="P134" s="542">
        <f>SUMIFS('Faturamento NNE'!$H$2:$H$707,'Faturamento NNE'!$E$2:$E$707,'Infos Relatório'!$B$84,'Faturamento NNE'!$F$2:$F$707,'Infos Relatório'!$B134,'Faturamento NNE'!$AA$2:$AA$707,'Infos Relatório'!O$1)</f>
        <v>0</v>
      </c>
      <c r="Q134" s="542">
        <f>SUMIFS('Faturamento NNE'!$K$2:$K$707,'Faturamento NNE'!$E$2:$E$707,'Infos Relatório'!$B$84,'Faturamento NNE'!$F$2:$F$707,'Infos Relatório'!$B134,'Faturamento NNE'!$AA$2:$AA$707,'Infos Relatório'!O$1)</f>
        <v>0</v>
      </c>
      <c r="R134" s="546">
        <f>SUMIFS('Faturamento NNE'!$P$2:$P$707,'Faturamento NNE'!$E$2:$E$707,'Infos Relatório'!$B$84,'Faturamento NNE'!$F$2:$F$707,'Infos Relatório'!$B134,'Faturamento NNE'!$AA$2:$AA$707,'Infos Relatório'!O$1,'Faturamento NNE'!$U$2:$U$707,"Sim")+SUMIFS('Faturamento NNE'!$Q$2:$Q$707,'Faturamento NNE'!$E$2:$E$707,'Infos Relatório'!$B$84,'Faturamento NNE'!$F$2:$F$707,'Infos Relatório'!$B134,'Faturamento NNE'!$AA$2:$AA$707,'Infos Relatório'!O$1,'Faturamento NNE'!$U$2:$U$707,"Sim")</f>
        <v>0</v>
      </c>
      <c r="S134" s="227" t="e">
        <f t="shared" si="26"/>
        <v>#DIV/0!</v>
      </c>
      <c r="T134" s="545">
        <f>SUMIFS('Faturamento NNE'!$I$2:$I$707,'Faturamento NNE'!$E$2:$E$707,'Infos Relatório'!$B$84,'Faturamento NNE'!$F$2:$F$707,'Infos Relatório'!$B134,'Faturamento NNE'!$AA$2:$AA$707,'Infos Relatório'!O$1)</f>
        <v>0</v>
      </c>
      <c r="U134" s="541">
        <f>COUNTIFS('Faturamento NNE'!$E$2:$E$707,'Infos Relatório'!$B$84,'Faturamento NNE'!$F$2:$F$707,'Infos Relatório'!$B134,'Faturamento NNE'!$AA$2:$AA$707,'Infos Relatório'!U$1)</f>
        <v>0</v>
      </c>
      <c r="V134" s="542">
        <f>SUMIFS('Faturamento NNE'!$H$2:$H$707,'Faturamento NNE'!$E$2:$E$707,'Infos Relatório'!$B$84,'Faturamento NNE'!$F$2:$F$707,'Infos Relatório'!$B134,'Faturamento NNE'!$AA$2:$AA$707,'Infos Relatório'!U$1)</f>
        <v>0</v>
      </c>
      <c r="W134" s="542">
        <f>SUMIFS('Faturamento NNE'!$K$2:$K$707,'Faturamento NNE'!$E$2:$E$707,'Infos Relatório'!$B$84,'Faturamento NNE'!$F$2:$F$707,'Infos Relatório'!$B134,'Faturamento NNE'!$AA$2:$AA$707,'Infos Relatório'!U$1)</f>
        <v>0</v>
      </c>
      <c r="X134" s="546">
        <f>SUMIFS('Faturamento NNE'!$P$2:$P$707,'Faturamento NNE'!$E$2:$E$707,'Infos Relatório'!$B$84,'Faturamento NNE'!$F$2:$F$707,'Infos Relatório'!$B134,'Faturamento NNE'!$AA$2:$AA$707,'Infos Relatório'!U$1,'Faturamento NNE'!$U$2:$U$707,"Sim")+SUMIFS('Faturamento NNE'!$Q$2:$Q$707,'Faturamento NNE'!$E$2:$E$707,'Infos Relatório'!$B$84,'Faturamento NNE'!$F$2:$F$707,'Infos Relatório'!$B134,'Faturamento NNE'!$AA$2:$AA$707,'Infos Relatório'!U$1,'Faturamento NNE'!$U$2:$U$707,"Sim")</f>
        <v>0</v>
      </c>
      <c r="Y134" s="227" t="e">
        <f t="shared" si="27"/>
        <v>#DIV/0!</v>
      </c>
      <c r="Z134" s="545">
        <f>SUMIFS('Faturamento NNE'!$I$2:$I$707,'Faturamento NNE'!$E$2:$E$707,'Infos Relatório'!$B$84,'Faturamento NNE'!$F$2:$F$707,'Infos Relatório'!$B134,'Faturamento NNE'!$AA$2:$AA$707,'Infos Relatório'!U$1)</f>
        <v>0</v>
      </c>
      <c r="AA134" s="541">
        <f>COUNTIFS('Faturamento NNE'!$E$2:$E$707,'Infos Relatório'!$B$84,'Faturamento NNE'!$F$2:$F$707,'Infos Relatório'!$B134,'Faturamento NNE'!$AA$2:$AA$707,'Infos Relatório'!AA$1)</f>
        <v>0</v>
      </c>
      <c r="AB134" s="542">
        <f>SUMIFS('Faturamento NNE'!$H$2:$H$707,'Faturamento NNE'!$E$2:$E$707,'Infos Relatório'!$B$84,'Faturamento NNE'!$F$2:$F$707,'Infos Relatório'!$B134,'Faturamento NNE'!$AA$2:$AA$707,'Infos Relatório'!AA$1)</f>
        <v>0</v>
      </c>
      <c r="AC134" s="542">
        <f>SUMIFS('Faturamento NNE'!$K$2:$K$707,'Faturamento NNE'!$E$2:$E$707,'Infos Relatório'!$B$84,'Faturamento NNE'!$F$2:$F$707,'Infos Relatório'!$B134,'Faturamento NNE'!$AA$2:$AA$707,'Infos Relatório'!AA$1)</f>
        <v>0</v>
      </c>
      <c r="AD134" s="546">
        <f>SUMIFS('Faturamento NNE'!$P$2:$P$707,'Faturamento NNE'!$E$2:$E$707,'Infos Relatório'!$B$84,'Faturamento NNE'!$F$2:$F$707,'Infos Relatório'!$B134,'Faturamento NNE'!$AA$2:$AA$707,'Infos Relatório'!AA$1,'Faturamento NNE'!$U$2:$U$707,"Sim")+SUMIFS('Faturamento NNE'!$Q$2:$Q$707,'Faturamento NNE'!$E$2:$E$707,'Infos Relatório'!$B$84,'Faturamento NNE'!$F$2:$F$707,'Infos Relatório'!$B134,'Faturamento NNE'!$AA$2:$AA$707,'Infos Relatório'!AA$1,'Faturamento NNE'!$U$2:$U$707,"Sim")</f>
        <v>0</v>
      </c>
      <c r="AE134" s="227" t="e">
        <f t="shared" si="28"/>
        <v>#DIV/0!</v>
      </c>
      <c r="AF134" s="545">
        <f>SUMIFS('Faturamento NNE'!$I$2:$I$707,'Faturamento NNE'!$E$2:$E$707,'Infos Relatório'!$B$84,'Faturamento NNE'!$F$2:$F$707,'Infos Relatório'!$B134,'Faturamento NNE'!$AA$2:$AA$707,'Infos Relatório'!AA$1)</f>
        <v>0</v>
      </c>
      <c r="AG134" s="541">
        <f>COUNTIFS('Faturamento NNE'!$E$2:$E$707,'Infos Relatório'!$B$84,'Faturamento NNE'!$F$2:$F$707,'Infos Relatório'!$B134,'Faturamento NNE'!$AA$2:$AA$707,'Infos Relatório'!AG$1)</f>
        <v>0</v>
      </c>
      <c r="AH134" s="542">
        <f>SUMIFS('Faturamento NNE'!$H$2:$H$707,'Faturamento NNE'!$E$2:$E$707,'Infos Relatório'!$B$84,'Faturamento NNE'!$F$2:$F$707,'Infos Relatório'!$B134,'Faturamento NNE'!$AA$2:$AA$707,'Infos Relatório'!AG$1)</f>
        <v>0</v>
      </c>
      <c r="AI134" s="542">
        <f>SUMIFS('Faturamento NNE'!$K$2:$K$707,'Faturamento NNE'!$E$2:$E$707,'Infos Relatório'!$B$84,'Faturamento NNE'!$F$2:$F$707,'Infos Relatório'!$B134,'Faturamento NNE'!$AA$2:$AA$707,'Infos Relatório'!AG$1)</f>
        <v>0</v>
      </c>
      <c r="AJ134" s="546">
        <f>SUMIFS('Faturamento NNE'!$P$2:$P$707,'Faturamento NNE'!$E$2:$E$707,'Infos Relatório'!$B$84,'Faturamento NNE'!$F$2:$F$707,'Infos Relatório'!$B134,'Faturamento NNE'!$AA$2:$AA$707,'Infos Relatório'!AG$1,'Faturamento NNE'!$U$2:$U$707,"Sim")+SUMIFS('Faturamento NNE'!$Q$2:$Q$707,'Faturamento NNE'!$E$2:$E$707,'Infos Relatório'!$B$84,'Faturamento NNE'!$F$2:$F$707,'Infos Relatório'!$B134,'Faturamento NNE'!$AA$2:$AA$707,'Infos Relatório'!AG$1,'Faturamento NNE'!$U$2:$U$707,"Sim")</f>
        <v>0</v>
      </c>
      <c r="AK134" s="227" t="e">
        <f t="shared" si="29"/>
        <v>#DIV/0!</v>
      </c>
      <c r="AL134" s="545">
        <f>SUMIFS('Faturamento NNE'!$I$2:$I$707,'Faturamento NNE'!$E$2:$E$707,'Infos Relatório'!$B$84,'Faturamento NNE'!$F$2:$F$707,'Infos Relatório'!$B134,'Faturamento NNE'!$AA$2:$AA$707,'Infos Relatório'!AG$1)</f>
        <v>0</v>
      </c>
      <c r="AM134" s="541">
        <f>COUNTIFS('Faturamento NNE'!$E$2:$E$707,'Infos Relatório'!$B$84,'Faturamento NNE'!$F$2:$F$707,'Infos Relatório'!$B134,'Faturamento NNE'!$AA$2:$AA$707,'Infos Relatório'!AM$1)</f>
        <v>0</v>
      </c>
      <c r="AN134" s="542">
        <f>SUMIFS('Faturamento NNE'!$H$2:$H$707,'Faturamento NNE'!$E$2:$E$707,'Infos Relatório'!$B$84,'Faturamento NNE'!$F$2:$F$707,'Infos Relatório'!$B134,'Faturamento NNE'!$AA$2:$AA$707,'Infos Relatório'!AM$1)</f>
        <v>0</v>
      </c>
      <c r="AO134" s="542">
        <f>SUMIFS('Faturamento NNE'!$K$2:$K$707,'Faturamento NNE'!$E$2:$E$707,'Infos Relatório'!$B$84,'Faturamento NNE'!$F$2:$F$707,'Infos Relatório'!$B134,'Faturamento NNE'!$AA$2:$AA$707,'Infos Relatório'!AM$1)</f>
        <v>0</v>
      </c>
      <c r="AP134" s="546">
        <f>SUMIFS('Faturamento NNE'!$P$2:$P$707,'Faturamento NNE'!$E$2:$E$707,'Infos Relatório'!$B$84,'Faturamento NNE'!$F$2:$F$707,'Infos Relatório'!$B134,'Faturamento NNE'!$AA$2:$AA$707,'Infos Relatório'!AM$1,'Faturamento NNE'!$U$2:$U$707,"Sim")+SUMIFS('Faturamento NNE'!$Q$2:$Q$707,'Faturamento NNE'!$E$2:$E$707,'Infos Relatório'!$B$84,'Faturamento NNE'!$F$2:$F$707,'Infos Relatório'!$B134,'Faturamento NNE'!$AA$2:$AA$707,'Infos Relatório'!AM$1,'Faturamento NNE'!$U$2:$U$707,"Sim")</f>
        <v>0</v>
      </c>
      <c r="AQ134" s="227" t="e">
        <f t="shared" si="30"/>
        <v>#DIV/0!</v>
      </c>
      <c r="AR134" s="545">
        <f>SUMIFS('Faturamento NNE'!$I$2:$I$707,'Faturamento NNE'!$E$2:$E$707,'Infos Relatório'!$B$84,'Faturamento NNE'!$F$2:$F$707,'Infos Relatório'!$B134,'Faturamento NNE'!$AA$2:$AA$707,'Infos Relatório'!AM$1)</f>
        <v>0</v>
      </c>
      <c r="AS134" s="541">
        <f>COUNTIFS('Faturamento NNE'!$E$2:$E$707,'Infos Relatório'!$B$84,'Faturamento NNE'!$F$2:$F$707,'Infos Relatório'!$B134,'Faturamento NNE'!$AA$2:$AA$707,'Infos Relatório'!AS$1)</f>
        <v>0</v>
      </c>
      <c r="AT134" s="542">
        <f>SUMIFS('Faturamento NNE'!$H$2:$H$707,'Faturamento NNE'!$E$2:$E$707,'Infos Relatório'!$B$84,'Faturamento NNE'!$F$2:$F$707,'Infos Relatório'!$B134,'Faturamento NNE'!$AA$2:$AA$707,'Infos Relatório'!AS$1)</f>
        <v>0</v>
      </c>
      <c r="AU134" s="542">
        <f>SUMIFS('Faturamento NNE'!$K$2:$K$707,'Faturamento NNE'!$E$2:$E$707,'Infos Relatório'!$B$84,'Faturamento NNE'!$F$2:$F$707,'Infos Relatório'!$B134,'Faturamento NNE'!$AA$2:$AA$707,'Infos Relatório'!AS$1)</f>
        <v>0</v>
      </c>
      <c r="AV134" s="546">
        <f>SUMIFS('Faturamento NNE'!$P$2:$P$707,'Faturamento NNE'!$E$2:$E$707,'Infos Relatório'!$B$84,'Faturamento NNE'!$F$2:$F$707,'Infos Relatório'!$B134,'Faturamento NNE'!$AA$2:$AA$707,'Infos Relatório'!AS$1,'Faturamento NNE'!$U$2:$U$707,"Sim")+SUMIFS('Faturamento NNE'!$Q$2:$Q$707,'Faturamento NNE'!$E$2:$E$707,'Infos Relatório'!$B$84,'Faturamento NNE'!$F$2:$F$707,'Infos Relatório'!$B134,'Faturamento NNE'!$AA$2:$AA$707,'Infos Relatório'!AS$1,'Faturamento NNE'!$U$2:$U$707,"Sim")</f>
        <v>0</v>
      </c>
      <c r="AW134" s="227" t="e">
        <f t="shared" si="31"/>
        <v>#DIV/0!</v>
      </c>
      <c r="AX134" s="545">
        <f>SUMIFS('Faturamento NNE'!$I$2:$I$707,'Faturamento NNE'!$E$2:$E$707,'Infos Relatório'!$B$84,'Faturamento NNE'!$F$2:$F$707,'Infos Relatório'!$B134,'Faturamento NNE'!$AA$2:$AA$707,'Infos Relatório'!AS$1)</f>
        <v>0</v>
      </c>
      <c r="AY134" s="541">
        <f>COUNTIFS('Faturamento NNE'!$E$2:$E$707,'Infos Relatório'!$B$84,'Faturamento NNE'!$F$2:$F$707,'Infos Relatório'!$B134,'Faturamento NNE'!$AA$2:$AA$707,'Infos Relatório'!AY$1)</f>
        <v>0</v>
      </c>
      <c r="AZ134" s="542">
        <f>SUMIFS('Faturamento NNE'!$H$2:$H$707,'Faturamento NNE'!$E$2:$E$707,'Infos Relatório'!$B$84,'Faturamento NNE'!$F$2:$F$707,'Infos Relatório'!$B134,'Faturamento NNE'!$AA$2:$AA$707,'Infos Relatório'!AY$1)</f>
        <v>0</v>
      </c>
      <c r="BA134" s="542">
        <f>SUMIFS('Faturamento NNE'!$K$2:$K$707,'Faturamento NNE'!$E$2:$E$707,'Infos Relatório'!$B$84,'Faturamento NNE'!$F$2:$F$707,'Infos Relatório'!$B134,'Faturamento NNE'!$AA$2:$AA$707,'Infos Relatório'!AY$1)</f>
        <v>0</v>
      </c>
      <c r="BB134" s="546">
        <f>SUMIFS('Faturamento NNE'!$P$2:$P$707,'Faturamento NNE'!$E$2:$E$707,'Infos Relatório'!$B$84,'Faturamento NNE'!$F$2:$F$707,'Infos Relatório'!$B134,'Faturamento NNE'!$AA$2:$AA$707,'Infos Relatório'!AY$1,'Faturamento NNE'!$U$2:$U$707,"Sim")+SUMIFS('Faturamento NNE'!$Q$2:$Q$707,'Faturamento NNE'!$E$2:$E$707,'Infos Relatório'!$B$84,'Faturamento NNE'!$F$2:$F$707,'Infos Relatório'!$B134,'Faturamento NNE'!$AA$2:$AA$707,'Infos Relatório'!AY$1,'Faturamento NNE'!$U$2:$U$707,"Sim")</f>
        <v>0</v>
      </c>
      <c r="BC134" s="227" t="e">
        <f t="shared" si="32"/>
        <v>#DIV/0!</v>
      </c>
      <c r="BD134" s="545">
        <f>SUMIFS('Faturamento NNE'!$I$2:$I$707,'Faturamento NNE'!$E$2:$E$707,'Infos Relatório'!$B$84,'Faturamento NNE'!$F$2:$F$707,'Infos Relatório'!$B134,'Faturamento NNE'!$AA$2:$AA$707,'Infos Relatório'!AY$1)</f>
        <v>0</v>
      </c>
      <c r="BE134" s="541">
        <f>COUNTIFS('Faturamento NNE'!$E$2:$E$707,'Infos Relatório'!$B$84,'Faturamento NNE'!$F$2:$F$707,'Infos Relatório'!$B134,'Faturamento NNE'!$AA$2:$AA$707,'Infos Relatório'!BE$1)</f>
        <v>0</v>
      </c>
      <c r="BF134" s="542">
        <f>SUMIFS('Faturamento NNE'!$H$2:$H$707,'Faturamento NNE'!$E$2:$E$707,'Infos Relatório'!$B$84,'Faturamento NNE'!$F$2:$F$707,'Infos Relatório'!$B134,'Faturamento NNE'!$AA$2:$AA$707,'Infos Relatório'!BE$1)</f>
        <v>0</v>
      </c>
      <c r="BG134" s="542">
        <f>SUMIFS('Faturamento NNE'!$K$2:$K$707,'Faturamento NNE'!$E$2:$E$707,'Infos Relatório'!$B$84,'Faturamento NNE'!$F$2:$F$707,'Infos Relatório'!$B134,'Faturamento NNE'!$AA$2:$AA$707,'Infos Relatório'!BE$1)</f>
        <v>0</v>
      </c>
      <c r="BH134" s="546">
        <f>SUMIFS('Faturamento NNE'!$P$2:$P$707,'Faturamento NNE'!$E$2:$E$707,'Infos Relatório'!$B$84,'Faturamento NNE'!$F$2:$F$707,'Infos Relatório'!$B134,'Faturamento NNE'!$AA$2:$AA$707,'Infos Relatório'!BE$1,'Faturamento NNE'!$U$2:$U$707,"Sim")+SUMIFS('Faturamento NNE'!$Q$2:$Q$707,'Faturamento NNE'!$E$2:$E$707,'Infos Relatório'!$B$84,'Faturamento NNE'!$F$2:$F$707,'Infos Relatório'!$B134,'Faturamento NNE'!$AA$2:$AA$707,'Infos Relatório'!BE$1,'Faturamento NNE'!$U$2:$U$707,"Sim")</f>
        <v>0</v>
      </c>
      <c r="BI134" s="227" t="e">
        <f t="shared" si="33"/>
        <v>#DIV/0!</v>
      </c>
      <c r="BJ134" s="545">
        <f>SUMIFS('Faturamento NNE'!$I$2:$I$707,'Faturamento NNE'!$E$2:$E$707,'Infos Relatório'!$B$84,'Faturamento NNE'!$F$2:$F$707,'Infos Relatório'!$B134,'Faturamento NNE'!$AA$2:$AA$707,'Infos Relatório'!BE$1)</f>
        <v>0</v>
      </c>
      <c r="BK134" s="541">
        <f>COUNTIFS('Faturamento NNE'!$E$2:$E$707,'Infos Relatório'!$B$84,'Faturamento NNE'!$F$2:$F$707,'Infos Relatório'!$B134,'Faturamento NNE'!$AA$2:$AA$707,'Infos Relatório'!BK$1)</f>
        <v>0</v>
      </c>
      <c r="BL134" s="542">
        <f>SUMIFS('Faturamento NNE'!$H$2:$H$707,'Faturamento NNE'!$E$2:$E$707,'Infos Relatório'!$B$84,'Faturamento NNE'!$F$2:$F$707,'Infos Relatório'!$B134,'Faturamento NNE'!$AA$2:$AA$707,'Infos Relatório'!BK$1)</f>
        <v>0</v>
      </c>
      <c r="BM134" s="542">
        <f>SUMIFS('Faturamento NNE'!$K$2:$K$707,'Faturamento NNE'!$E$2:$E$707,'Infos Relatório'!$B$84,'Faturamento NNE'!$F$2:$F$707,'Infos Relatório'!$B134,'Faturamento NNE'!$AA$2:$AA$707,'Infos Relatório'!BK$1)</f>
        <v>0</v>
      </c>
      <c r="BN134" s="546">
        <f>SUMIFS('Faturamento NNE'!$P$2:$P$707,'Faturamento NNE'!$E$2:$E$707,'Infos Relatório'!$B$84,'Faturamento NNE'!$F$2:$F$707,'Infos Relatório'!$B134,'Faturamento NNE'!$AA$2:$AA$707,'Infos Relatório'!BK$1,'Faturamento NNE'!$U$2:$U$707,"Sim")+SUMIFS('Faturamento NNE'!$Q$2:$Q$707,'Faturamento NNE'!$E$2:$E$707,'Infos Relatório'!$B$84,'Faturamento NNE'!$F$2:$F$707,'Infos Relatório'!$B134,'Faturamento NNE'!$AA$2:$AA$707,'Infos Relatório'!BK$1,'Faturamento NNE'!$U$2:$U$707,"Sim")</f>
        <v>0</v>
      </c>
      <c r="BO134" s="227" t="e">
        <f t="shared" si="34"/>
        <v>#DIV/0!</v>
      </c>
      <c r="BP134" s="545">
        <f>SUMIFS('Faturamento NNE'!$I$2:$I$707,'Faturamento NNE'!$E$2:$E$707,'Infos Relatório'!$B$84,'Faturamento NNE'!$F$2:$F$707,'Infos Relatório'!$B134,'Faturamento NNE'!$AA$2:$AA$707,'Infos Relatório'!BK$1)</f>
        <v>0</v>
      </c>
      <c r="BQ134" s="541">
        <f>COUNTIFS('Faturamento NNE'!$E$2:$E$707,'Infos Relatório'!$B$84,'Faturamento NNE'!$F$2:$F$707,'Infos Relatório'!$B134,'Faturamento NNE'!$AA$2:$AA$707,'Infos Relatório'!BQ$1)</f>
        <v>0</v>
      </c>
      <c r="BR134" s="542">
        <f>SUMIFS('Faturamento NNE'!$H$2:$H$707,'Faturamento NNE'!$E$2:$E$707,'Infos Relatório'!$B$84,'Faturamento NNE'!$F$2:$F$707,'Infos Relatório'!$B134,'Faturamento NNE'!$AA$2:$AA$707,'Infos Relatório'!BQ$1)</f>
        <v>0</v>
      </c>
      <c r="BS134" s="542">
        <f>SUMIFS('Faturamento NNE'!$K$2:$K$707,'Faturamento NNE'!$E$2:$E$707,'Infos Relatório'!$B$84,'Faturamento NNE'!$F$2:$F$707,'Infos Relatório'!$B134,'Faturamento NNE'!$AA$2:$AA$707,'Infos Relatório'!BQ$1)</f>
        <v>0</v>
      </c>
      <c r="BT134" s="546">
        <f>SUMIFS('Faturamento NNE'!$P$2:$P$707,'Faturamento NNE'!$E$2:$E$707,'Infos Relatório'!$B$84,'Faturamento NNE'!$F$2:$F$707,'Infos Relatório'!$B134,'Faturamento NNE'!$AA$2:$AA$707,'Infos Relatório'!BQ$1,'Faturamento NNE'!$U$2:$U$707,"Sim")+SUMIFS('Faturamento NNE'!$Q$2:$Q$707,'Faturamento NNE'!$E$2:$E$707,'Infos Relatório'!$B$84,'Faturamento NNE'!$F$2:$F$707,'Infos Relatório'!$B134,'Faturamento NNE'!$AA$2:$AA$707,'Infos Relatório'!BQ$1,'Faturamento NNE'!$U$2:$U$707,"Sim")</f>
        <v>0</v>
      </c>
      <c r="BU134" s="227" t="e">
        <f t="shared" si="35"/>
        <v>#DIV/0!</v>
      </c>
      <c r="BV134" s="545">
        <f>SUMIFS('Faturamento NNE'!$I$2:$I$707,'Faturamento NNE'!$E$2:$E$707,'Infos Relatório'!$B$84,'Faturamento NNE'!$F$2:$F$707,'Infos Relatório'!$B134,'Faturamento NNE'!$AA$2:$AA$707,'Infos Relatório'!BQ$1)</f>
        <v>0</v>
      </c>
    </row>
    <row r="135" spans="2:74">
      <c r="B135" s="217" t="s">
        <v>180</v>
      </c>
      <c r="C135" s="541">
        <f>COUNTIFS('Faturamento NNE'!$E$2:$E$707,'Infos Relatório'!$B$84,'Faturamento NNE'!$F$2:$F$707,'Infos Relatório'!$B135,'Faturamento NNE'!$AA$2:$AA$707,'Infos Relatório'!C$1)</f>
        <v>0</v>
      </c>
      <c r="D135" s="542">
        <f>SUMIFS('Faturamento NNE'!$H$2:$H$707,'Faturamento NNE'!$E$2:$E$707,'Infos Relatório'!$B$84,'Faturamento NNE'!$F$2:$F$707,'Infos Relatório'!$B135,'Faturamento NNE'!$AA$2:$AA$707,'Infos Relatório'!C$1)</f>
        <v>0</v>
      </c>
      <c r="E135" s="543">
        <f>SUMIFS('Faturamento NNE'!$K$2:$K$707,'Faturamento NNE'!$E$2:$E$707,'Infos Relatório'!$B$84,'Faturamento NNE'!$F$2:$F$707,'Infos Relatório'!$B135,'Faturamento NNE'!$AA$2:$AA$707,'Infos Relatório'!C$1)</f>
        <v>0</v>
      </c>
      <c r="F135" s="544">
        <f>SUMIFS('Faturamento NNE'!$P$2:$P$707,'Faturamento NNE'!$E$2:$E$707,'Infos Relatório'!$B$84,'Faturamento NNE'!$F$2:$F$707,'Infos Relatório'!$B135,'Faturamento NNE'!$AA$2:$AA$707,'Infos Relatório'!C$1,'Faturamento NNE'!$U$2:$U$707,"Sim")+SUMIFS('Faturamento NNE'!$Q$2:$Q$707,'Faturamento NNE'!$E$2:$E$707,'Infos Relatório'!$B$84,'Faturamento NNE'!$F$2:$F$707,'Infos Relatório'!$B135,'Faturamento NNE'!$AA$2:$AA$707,'Infos Relatório'!C$1,'Faturamento NNE'!$U$2:$U$707,"Sim")</f>
        <v>0</v>
      </c>
      <c r="G135" s="283" t="e">
        <f t="shared" si="24"/>
        <v>#DIV/0!</v>
      </c>
      <c r="H135" s="545">
        <f>SUMIFS('Faturamento NNE'!$I$2:$I$707,'Faturamento NNE'!$E$2:$E$707,'Infos Relatório'!$B$84,'Faturamento NNE'!$F$2:$F$707,'Infos Relatório'!$B135,'Faturamento NNE'!$AA$2:$AA$707,'Infos Relatório'!C$1)</f>
        <v>0</v>
      </c>
      <c r="I135" s="541">
        <f>COUNTIFS('Faturamento NNE'!$E$2:$E$707,'Infos Relatório'!$B$84,'Faturamento NNE'!$F$2:$F$707,'Infos Relatório'!$B135,'Faturamento NNE'!$AA$2:$AA$707,'Infos Relatório'!I$1)</f>
        <v>0</v>
      </c>
      <c r="J135" s="542">
        <f>SUMIFS('Faturamento NNE'!$H$2:$H$707,'Faturamento NNE'!$E$2:$E$707,'Infos Relatório'!$B$84,'Faturamento NNE'!$F$2:$F$707,'Infos Relatório'!$B135,'Faturamento NNE'!$AA$2:$AA$707,'Infos Relatório'!I$1)</f>
        <v>0</v>
      </c>
      <c r="K135" s="543">
        <f>SUMIFS('Faturamento NNE'!$K$2:$K$707,'Faturamento NNE'!$E$2:$E$707,'Infos Relatório'!$B$84,'Faturamento NNE'!$F$2:$F$707,'Infos Relatório'!$B135,'Faturamento NNE'!$AA$2:$AA$707,'Infos Relatório'!I$1)</f>
        <v>0</v>
      </c>
      <c r="L135" s="544">
        <f>SUMIFS('Faturamento NNE'!$P$2:$P$707,'Faturamento NNE'!$E$2:$E$707,'Infos Relatório'!$B$84,'Faturamento NNE'!$F$2:$F$707,'Infos Relatório'!$B135,'Faturamento NNE'!$AA$2:$AA$707,'Infos Relatório'!I$1,'Faturamento NNE'!$U$2:$U$707,"Sim")+SUMIFS('Faturamento NNE'!$Q$2:$Q$707,'Faturamento NNE'!$E$2:$E$707,'Infos Relatório'!$B$84,'Faturamento NNE'!$F$2:$F$707,'Infos Relatório'!$B135,'Faturamento NNE'!$AA$2:$AA$707,'Infos Relatório'!I$1,'Faturamento NNE'!$U$2:$U$707,"Sim")</f>
        <v>0</v>
      </c>
      <c r="M135" s="283" t="e">
        <f t="shared" si="25"/>
        <v>#DIV/0!</v>
      </c>
      <c r="N135" s="545">
        <f>SUMIFS('Faturamento NNE'!$I$2:$I$707,'Faturamento NNE'!$E$2:$E$707,'Infos Relatório'!$B$84,'Faturamento NNE'!$F$2:$F$707,'Infos Relatório'!$B135,'Faturamento NNE'!$AA$2:$AA$707,'Infos Relatório'!I$1)</f>
        <v>0</v>
      </c>
      <c r="O135" s="541">
        <f>COUNTIFS('Faturamento NNE'!$E$2:$E$707,'Infos Relatório'!$B$84,'Faturamento NNE'!$F$2:$F$707,'Infos Relatório'!$B135,'Faturamento NNE'!$AA$2:$AA$707,'Infos Relatório'!O$1)</f>
        <v>0</v>
      </c>
      <c r="P135" s="542">
        <f>SUMIFS('Faturamento NNE'!$H$2:$H$707,'Faturamento NNE'!$E$2:$E$707,'Infos Relatório'!$B$84,'Faturamento NNE'!$F$2:$F$707,'Infos Relatório'!$B135,'Faturamento NNE'!$AA$2:$AA$707,'Infos Relatório'!O$1)</f>
        <v>0</v>
      </c>
      <c r="Q135" s="542">
        <f>SUMIFS('Faturamento NNE'!$K$2:$K$707,'Faturamento NNE'!$E$2:$E$707,'Infos Relatório'!$B$84,'Faturamento NNE'!$F$2:$F$707,'Infos Relatório'!$B135,'Faturamento NNE'!$AA$2:$AA$707,'Infos Relatório'!O$1)</f>
        <v>0</v>
      </c>
      <c r="R135" s="546">
        <f>SUMIFS('Faturamento NNE'!$P$2:$P$707,'Faturamento NNE'!$E$2:$E$707,'Infos Relatório'!$B$84,'Faturamento NNE'!$F$2:$F$707,'Infos Relatório'!$B135,'Faturamento NNE'!$AA$2:$AA$707,'Infos Relatório'!O$1,'Faturamento NNE'!$U$2:$U$707,"Sim")+SUMIFS('Faturamento NNE'!$Q$2:$Q$707,'Faturamento NNE'!$E$2:$E$707,'Infos Relatório'!$B$84,'Faturamento NNE'!$F$2:$F$707,'Infos Relatório'!$B135,'Faturamento NNE'!$AA$2:$AA$707,'Infos Relatório'!O$1,'Faturamento NNE'!$U$2:$U$707,"Sim")</f>
        <v>0</v>
      </c>
      <c r="S135" s="227" t="e">
        <f t="shared" si="26"/>
        <v>#DIV/0!</v>
      </c>
      <c r="T135" s="545">
        <f>SUMIFS('Faturamento NNE'!$I$2:$I$707,'Faturamento NNE'!$E$2:$E$707,'Infos Relatório'!$B$84,'Faturamento NNE'!$F$2:$F$707,'Infos Relatório'!$B135,'Faturamento NNE'!$AA$2:$AA$707,'Infos Relatório'!O$1)</f>
        <v>0</v>
      </c>
      <c r="U135" s="541">
        <f>COUNTIFS('Faturamento NNE'!$E$2:$E$707,'Infos Relatório'!$B$84,'Faturamento NNE'!$F$2:$F$707,'Infos Relatório'!$B135,'Faturamento NNE'!$AA$2:$AA$707,'Infos Relatório'!U$1)</f>
        <v>0</v>
      </c>
      <c r="V135" s="542">
        <f>SUMIFS('Faturamento NNE'!$H$2:$H$707,'Faturamento NNE'!$E$2:$E$707,'Infos Relatório'!$B$84,'Faturamento NNE'!$F$2:$F$707,'Infos Relatório'!$B135,'Faturamento NNE'!$AA$2:$AA$707,'Infos Relatório'!U$1)</f>
        <v>0</v>
      </c>
      <c r="W135" s="542">
        <f>SUMIFS('Faturamento NNE'!$K$2:$K$707,'Faturamento NNE'!$E$2:$E$707,'Infos Relatório'!$B$84,'Faturamento NNE'!$F$2:$F$707,'Infos Relatório'!$B135,'Faturamento NNE'!$AA$2:$AA$707,'Infos Relatório'!U$1)</f>
        <v>0</v>
      </c>
      <c r="X135" s="546">
        <f>SUMIFS('Faturamento NNE'!$P$2:$P$707,'Faturamento NNE'!$E$2:$E$707,'Infos Relatório'!$B$84,'Faturamento NNE'!$F$2:$F$707,'Infos Relatório'!$B135,'Faturamento NNE'!$AA$2:$AA$707,'Infos Relatório'!U$1,'Faturamento NNE'!$U$2:$U$707,"Sim")+SUMIFS('Faturamento NNE'!$Q$2:$Q$707,'Faturamento NNE'!$E$2:$E$707,'Infos Relatório'!$B$84,'Faturamento NNE'!$F$2:$F$707,'Infos Relatório'!$B135,'Faturamento NNE'!$AA$2:$AA$707,'Infos Relatório'!U$1,'Faturamento NNE'!$U$2:$U$707,"Sim")</f>
        <v>0</v>
      </c>
      <c r="Y135" s="227" t="e">
        <f t="shared" si="27"/>
        <v>#DIV/0!</v>
      </c>
      <c r="Z135" s="545">
        <f>SUMIFS('Faturamento NNE'!$I$2:$I$707,'Faturamento NNE'!$E$2:$E$707,'Infos Relatório'!$B$84,'Faturamento NNE'!$F$2:$F$707,'Infos Relatório'!$B135,'Faturamento NNE'!$AA$2:$AA$707,'Infos Relatório'!U$1)</f>
        <v>0</v>
      </c>
      <c r="AA135" s="541">
        <f>COUNTIFS('Faturamento NNE'!$E$2:$E$707,'Infos Relatório'!$B$84,'Faturamento NNE'!$F$2:$F$707,'Infos Relatório'!$B135,'Faturamento NNE'!$AA$2:$AA$707,'Infos Relatório'!AA$1)</f>
        <v>0</v>
      </c>
      <c r="AB135" s="542">
        <f>SUMIFS('Faturamento NNE'!$H$2:$H$707,'Faturamento NNE'!$E$2:$E$707,'Infos Relatório'!$B$84,'Faturamento NNE'!$F$2:$F$707,'Infos Relatório'!$B135,'Faturamento NNE'!$AA$2:$AA$707,'Infos Relatório'!AA$1)</f>
        <v>0</v>
      </c>
      <c r="AC135" s="542">
        <f>SUMIFS('Faturamento NNE'!$K$2:$K$707,'Faturamento NNE'!$E$2:$E$707,'Infos Relatório'!$B$84,'Faturamento NNE'!$F$2:$F$707,'Infos Relatório'!$B135,'Faturamento NNE'!$AA$2:$AA$707,'Infos Relatório'!AA$1)</f>
        <v>0</v>
      </c>
      <c r="AD135" s="546">
        <f>SUMIFS('Faturamento NNE'!$P$2:$P$707,'Faturamento NNE'!$E$2:$E$707,'Infos Relatório'!$B$84,'Faturamento NNE'!$F$2:$F$707,'Infos Relatório'!$B135,'Faturamento NNE'!$AA$2:$AA$707,'Infos Relatório'!AA$1,'Faturamento NNE'!$U$2:$U$707,"Sim")+SUMIFS('Faturamento NNE'!$Q$2:$Q$707,'Faturamento NNE'!$E$2:$E$707,'Infos Relatório'!$B$84,'Faturamento NNE'!$F$2:$F$707,'Infos Relatório'!$B135,'Faturamento NNE'!$AA$2:$AA$707,'Infos Relatório'!AA$1,'Faturamento NNE'!$U$2:$U$707,"Sim")</f>
        <v>0</v>
      </c>
      <c r="AE135" s="227" t="e">
        <f t="shared" si="28"/>
        <v>#DIV/0!</v>
      </c>
      <c r="AF135" s="545">
        <f>SUMIFS('Faturamento NNE'!$I$2:$I$707,'Faturamento NNE'!$E$2:$E$707,'Infos Relatório'!$B$84,'Faturamento NNE'!$F$2:$F$707,'Infos Relatório'!$B135,'Faturamento NNE'!$AA$2:$AA$707,'Infos Relatório'!AA$1)</f>
        <v>0</v>
      </c>
      <c r="AG135" s="541">
        <f>COUNTIFS('Faturamento NNE'!$E$2:$E$707,'Infos Relatório'!$B$84,'Faturamento NNE'!$F$2:$F$707,'Infos Relatório'!$B135,'Faturamento NNE'!$AA$2:$AA$707,'Infos Relatório'!AG$1)</f>
        <v>0</v>
      </c>
      <c r="AH135" s="542">
        <f>SUMIFS('Faturamento NNE'!$H$2:$H$707,'Faturamento NNE'!$E$2:$E$707,'Infos Relatório'!$B$84,'Faturamento NNE'!$F$2:$F$707,'Infos Relatório'!$B135,'Faturamento NNE'!$AA$2:$AA$707,'Infos Relatório'!AG$1)</f>
        <v>0</v>
      </c>
      <c r="AI135" s="542">
        <f>SUMIFS('Faturamento NNE'!$K$2:$K$707,'Faturamento NNE'!$E$2:$E$707,'Infos Relatório'!$B$84,'Faturamento NNE'!$F$2:$F$707,'Infos Relatório'!$B135,'Faturamento NNE'!$AA$2:$AA$707,'Infos Relatório'!AG$1)</f>
        <v>0</v>
      </c>
      <c r="AJ135" s="546">
        <f>SUMIFS('Faturamento NNE'!$P$2:$P$707,'Faturamento NNE'!$E$2:$E$707,'Infos Relatório'!$B$84,'Faturamento NNE'!$F$2:$F$707,'Infos Relatório'!$B135,'Faturamento NNE'!$AA$2:$AA$707,'Infos Relatório'!AG$1,'Faturamento NNE'!$U$2:$U$707,"Sim")+SUMIFS('Faturamento NNE'!$Q$2:$Q$707,'Faturamento NNE'!$E$2:$E$707,'Infos Relatório'!$B$84,'Faturamento NNE'!$F$2:$F$707,'Infos Relatório'!$B135,'Faturamento NNE'!$AA$2:$AA$707,'Infos Relatório'!AG$1,'Faturamento NNE'!$U$2:$U$707,"Sim")</f>
        <v>0</v>
      </c>
      <c r="AK135" s="227" t="e">
        <f t="shared" si="29"/>
        <v>#DIV/0!</v>
      </c>
      <c r="AL135" s="545">
        <f>SUMIFS('Faturamento NNE'!$I$2:$I$707,'Faturamento NNE'!$E$2:$E$707,'Infos Relatório'!$B$84,'Faturamento NNE'!$F$2:$F$707,'Infos Relatório'!$B135,'Faturamento NNE'!$AA$2:$AA$707,'Infos Relatório'!AG$1)</f>
        <v>0</v>
      </c>
      <c r="AM135" s="541">
        <f>COUNTIFS('Faturamento NNE'!$E$2:$E$707,'Infos Relatório'!$B$84,'Faturamento NNE'!$F$2:$F$707,'Infos Relatório'!$B135,'Faturamento NNE'!$AA$2:$AA$707,'Infos Relatório'!AM$1)</f>
        <v>0</v>
      </c>
      <c r="AN135" s="542">
        <f>SUMIFS('Faturamento NNE'!$H$2:$H$707,'Faturamento NNE'!$E$2:$E$707,'Infos Relatório'!$B$84,'Faturamento NNE'!$F$2:$F$707,'Infos Relatório'!$B135,'Faturamento NNE'!$AA$2:$AA$707,'Infos Relatório'!AM$1)</f>
        <v>0</v>
      </c>
      <c r="AO135" s="542">
        <f>SUMIFS('Faturamento NNE'!$K$2:$K$707,'Faturamento NNE'!$E$2:$E$707,'Infos Relatório'!$B$84,'Faturamento NNE'!$F$2:$F$707,'Infos Relatório'!$B135,'Faturamento NNE'!$AA$2:$AA$707,'Infos Relatório'!AM$1)</f>
        <v>0</v>
      </c>
      <c r="AP135" s="546">
        <f>SUMIFS('Faturamento NNE'!$P$2:$P$707,'Faturamento NNE'!$E$2:$E$707,'Infos Relatório'!$B$84,'Faturamento NNE'!$F$2:$F$707,'Infos Relatório'!$B135,'Faturamento NNE'!$AA$2:$AA$707,'Infos Relatório'!AM$1,'Faturamento NNE'!$U$2:$U$707,"Sim")+SUMIFS('Faturamento NNE'!$Q$2:$Q$707,'Faturamento NNE'!$E$2:$E$707,'Infos Relatório'!$B$84,'Faturamento NNE'!$F$2:$F$707,'Infos Relatório'!$B135,'Faturamento NNE'!$AA$2:$AA$707,'Infos Relatório'!AM$1,'Faturamento NNE'!$U$2:$U$707,"Sim")</f>
        <v>0</v>
      </c>
      <c r="AQ135" s="227" t="e">
        <f t="shared" si="30"/>
        <v>#DIV/0!</v>
      </c>
      <c r="AR135" s="545">
        <f>SUMIFS('Faturamento NNE'!$I$2:$I$707,'Faturamento NNE'!$E$2:$E$707,'Infos Relatório'!$B$84,'Faturamento NNE'!$F$2:$F$707,'Infos Relatório'!$B135,'Faturamento NNE'!$AA$2:$AA$707,'Infos Relatório'!AM$1)</f>
        <v>0</v>
      </c>
      <c r="AS135" s="541">
        <f>COUNTIFS('Faturamento NNE'!$E$2:$E$707,'Infos Relatório'!$B$84,'Faturamento NNE'!$F$2:$F$707,'Infos Relatório'!$B135,'Faturamento NNE'!$AA$2:$AA$707,'Infos Relatório'!AS$1)</f>
        <v>0</v>
      </c>
      <c r="AT135" s="542">
        <f>SUMIFS('Faturamento NNE'!$H$2:$H$707,'Faturamento NNE'!$E$2:$E$707,'Infos Relatório'!$B$84,'Faturamento NNE'!$F$2:$F$707,'Infos Relatório'!$B135,'Faturamento NNE'!$AA$2:$AA$707,'Infos Relatório'!AS$1)</f>
        <v>0</v>
      </c>
      <c r="AU135" s="542">
        <f>SUMIFS('Faturamento NNE'!$K$2:$K$707,'Faturamento NNE'!$E$2:$E$707,'Infos Relatório'!$B$84,'Faturamento NNE'!$F$2:$F$707,'Infos Relatório'!$B135,'Faturamento NNE'!$AA$2:$AA$707,'Infos Relatório'!AS$1)</f>
        <v>0</v>
      </c>
      <c r="AV135" s="546">
        <f>SUMIFS('Faturamento NNE'!$P$2:$P$707,'Faturamento NNE'!$E$2:$E$707,'Infos Relatório'!$B$84,'Faturamento NNE'!$F$2:$F$707,'Infos Relatório'!$B135,'Faturamento NNE'!$AA$2:$AA$707,'Infos Relatório'!AS$1,'Faturamento NNE'!$U$2:$U$707,"Sim")+SUMIFS('Faturamento NNE'!$Q$2:$Q$707,'Faturamento NNE'!$E$2:$E$707,'Infos Relatório'!$B$84,'Faturamento NNE'!$F$2:$F$707,'Infos Relatório'!$B135,'Faturamento NNE'!$AA$2:$AA$707,'Infos Relatório'!AS$1,'Faturamento NNE'!$U$2:$U$707,"Sim")</f>
        <v>0</v>
      </c>
      <c r="AW135" s="227" t="e">
        <f t="shared" si="31"/>
        <v>#DIV/0!</v>
      </c>
      <c r="AX135" s="545">
        <f>SUMIFS('Faturamento NNE'!$I$2:$I$707,'Faturamento NNE'!$E$2:$E$707,'Infos Relatório'!$B$84,'Faturamento NNE'!$F$2:$F$707,'Infos Relatório'!$B135,'Faturamento NNE'!$AA$2:$AA$707,'Infos Relatório'!AS$1)</f>
        <v>0</v>
      </c>
      <c r="AY135" s="541">
        <f>COUNTIFS('Faturamento NNE'!$E$2:$E$707,'Infos Relatório'!$B$84,'Faturamento NNE'!$F$2:$F$707,'Infos Relatório'!$B135,'Faturamento NNE'!$AA$2:$AA$707,'Infos Relatório'!AY$1)</f>
        <v>0</v>
      </c>
      <c r="AZ135" s="542">
        <f>SUMIFS('Faturamento NNE'!$H$2:$H$707,'Faturamento NNE'!$E$2:$E$707,'Infos Relatório'!$B$84,'Faturamento NNE'!$F$2:$F$707,'Infos Relatório'!$B135,'Faturamento NNE'!$AA$2:$AA$707,'Infos Relatório'!AY$1)</f>
        <v>0</v>
      </c>
      <c r="BA135" s="542">
        <f>SUMIFS('Faturamento NNE'!$K$2:$K$707,'Faturamento NNE'!$E$2:$E$707,'Infos Relatório'!$B$84,'Faturamento NNE'!$F$2:$F$707,'Infos Relatório'!$B135,'Faturamento NNE'!$AA$2:$AA$707,'Infos Relatório'!AY$1)</f>
        <v>0</v>
      </c>
      <c r="BB135" s="546">
        <f>SUMIFS('Faturamento NNE'!$P$2:$P$707,'Faturamento NNE'!$E$2:$E$707,'Infos Relatório'!$B$84,'Faturamento NNE'!$F$2:$F$707,'Infos Relatório'!$B135,'Faturamento NNE'!$AA$2:$AA$707,'Infos Relatório'!AY$1,'Faturamento NNE'!$U$2:$U$707,"Sim")+SUMIFS('Faturamento NNE'!$Q$2:$Q$707,'Faturamento NNE'!$E$2:$E$707,'Infos Relatório'!$B$84,'Faturamento NNE'!$F$2:$F$707,'Infos Relatório'!$B135,'Faturamento NNE'!$AA$2:$AA$707,'Infos Relatório'!AY$1,'Faturamento NNE'!$U$2:$U$707,"Sim")</f>
        <v>0</v>
      </c>
      <c r="BC135" s="227" t="e">
        <f t="shared" si="32"/>
        <v>#DIV/0!</v>
      </c>
      <c r="BD135" s="545">
        <f>SUMIFS('Faturamento NNE'!$I$2:$I$707,'Faturamento NNE'!$E$2:$E$707,'Infos Relatório'!$B$84,'Faturamento NNE'!$F$2:$F$707,'Infos Relatório'!$B135,'Faturamento NNE'!$AA$2:$AA$707,'Infos Relatório'!AY$1)</f>
        <v>0</v>
      </c>
      <c r="BE135" s="541">
        <f>COUNTIFS('Faturamento NNE'!$E$2:$E$707,'Infos Relatório'!$B$84,'Faturamento NNE'!$F$2:$F$707,'Infos Relatório'!$B135,'Faturamento NNE'!$AA$2:$AA$707,'Infos Relatório'!BE$1)</f>
        <v>0</v>
      </c>
      <c r="BF135" s="542">
        <f>SUMIFS('Faturamento NNE'!$H$2:$H$707,'Faturamento NNE'!$E$2:$E$707,'Infos Relatório'!$B$84,'Faturamento NNE'!$F$2:$F$707,'Infos Relatório'!$B135,'Faturamento NNE'!$AA$2:$AA$707,'Infos Relatório'!BE$1)</f>
        <v>0</v>
      </c>
      <c r="BG135" s="542">
        <f>SUMIFS('Faturamento NNE'!$K$2:$K$707,'Faturamento NNE'!$E$2:$E$707,'Infos Relatório'!$B$84,'Faturamento NNE'!$F$2:$F$707,'Infos Relatório'!$B135,'Faturamento NNE'!$AA$2:$AA$707,'Infos Relatório'!BE$1)</f>
        <v>0</v>
      </c>
      <c r="BH135" s="546">
        <f>SUMIFS('Faturamento NNE'!$P$2:$P$707,'Faturamento NNE'!$E$2:$E$707,'Infos Relatório'!$B$84,'Faturamento NNE'!$F$2:$F$707,'Infos Relatório'!$B135,'Faturamento NNE'!$AA$2:$AA$707,'Infos Relatório'!BE$1,'Faturamento NNE'!$U$2:$U$707,"Sim")+SUMIFS('Faturamento NNE'!$Q$2:$Q$707,'Faturamento NNE'!$E$2:$E$707,'Infos Relatório'!$B$84,'Faturamento NNE'!$F$2:$F$707,'Infos Relatório'!$B135,'Faturamento NNE'!$AA$2:$AA$707,'Infos Relatório'!BE$1,'Faturamento NNE'!$U$2:$U$707,"Sim")</f>
        <v>0</v>
      </c>
      <c r="BI135" s="227" t="e">
        <f t="shared" si="33"/>
        <v>#DIV/0!</v>
      </c>
      <c r="BJ135" s="545">
        <f>SUMIFS('Faturamento NNE'!$I$2:$I$707,'Faturamento NNE'!$E$2:$E$707,'Infos Relatório'!$B$84,'Faturamento NNE'!$F$2:$F$707,'Infos Relatório'!$B135,'Faturamento NNE'!$AA$2:$AA$707,'Infos Relatório'!BE$1)</f>
        <v>0</v>
      </c>
      <c r="BK135" s="541">
        <f>COUNTIFS('Faturamento NNE'!$E$2:$E$707,'Infos Relatório'!$B$84,'Faturamento NNE'!$F$2:$F$707,'Infos Relatório'!$B135,'Faturamento NNE'!$AA$2:$AA$707,'Infos Relatório'!BK$1)</f>
        <v>0</v>
      </c>
      <c r="BL135" s="542">
        <f>SUMIFS('Faturamento NNE'!$H$2:$H$707,'Faturamento NNE'!$E$2:$E$707,'Infos Relatório'!$B$84,'Faturamento NNE'!$F$2:$F$707,'Infos Relatório'!$B135,'Faturamento NNE'!$AA$2:$AA$707,'Infos Relatório'!BK$1)</f>
        <v>0</v>
      </c>
      <c r="BM135" s="542">
        <f>SUMIFS('Faturamento NNE'!$K$2:$K$707,'Faturamento NNE'!$E$2:$E$707,'Infos Relatório'!$B$84,'Faturamento NNE'!$F$2:$F$707,'Infos Relatório'!$B135,'Faturamento NNE'!$AA$2:$AA$707,'Infos Relatório'!BK$1)</f>
        <v>0</v>
      </c>
      <c r="BN135" s="546">
        <f>SUMIFS('Faturamento NNE'!$P$2:$P$707,'Faturamento NNE'!$E$2:$E$707,'Infos Relatório'!$B$84,'Faturamento NNE'!$F$2:$F$707,'Infos Relatório'!$B135,'Faturamento NNE'!$AA$2:$AA$707,'Infos Relatório'!BK$1,'Faturamento NNE'!$U$2:$U$707,"Sim")+SUMIFS('Faturamento NNE'!$Q$2:$Q$707,'Faturamento NNE'!$E$2:$E$707,'Infos Relatório'!$B$84,'Faturamento NNE'!$F$2:$F$707,'Infos Relatório'!$B135,'Faturamento NNE'!$AA$2:$AA$707,'Infos Relatório'!BK$1,'Faturamento NNE'!$U$2:$U$707,"Sim")</f>
        <v>0</v>
      </c>
      <c r="BO135" s="227" t="e">
        <f t="shared" si="34"/>
        <v>#DIV/0!</v>
      </c>
      <c r="BP135" s="545">
        <f>SUMIFS('Faturamento NNE'!$I$2:$I$707,'Faturamento NNE'!$E$2:$E$707,'Infos Relatório'!$B$84,'Faturamento NNE'!$F$2:$F$707,'Infos Relatório'!$B135,'Faturamento NNE'!$AA$2:$AA$707,'Infos Relatório'!BK$1)</f>
        <v>0</v>
      </c>
      <c r="BQ135" s="541">
        <f>COUNTIFS('Faturamento NNE'!$E$2:$E$707,'Infos Relatório'!$B$84,'Faturamento NNE'!$F$2:$F$707,'Infos Relatório'!$B135,'Faturamento NNE'!$AA$2:$AA$707,'Infos Relatório'!BQ$1)</f>
        <v>0</v>
      </c>
      <c r="BR135" s="542">
        <f>SUMIFS('Faturamento NNE'!$H$2:$H$707,'Faturamento NNE'!$E$2:$E$707,'Infos Relatório'!$B$84,'Faturamento NNE'!$F$2:$F$707,'Infos Relatório'!$B135,'Faturamento NNE'!$AA$2:$AA$707,'Infos Relatório'!BQ$1)</f>
        <v>0</v>
      </c>
      <c r="BS135" s="542">
        <f>SUMIFS('Faturamento NNE'!$K$2:$K$707,'Faturamento NNE'!$E$2:$E$707,'Infos Relatório'!$B$84,'Faturamento NNE'!$F$2:$F$707,'Infos Relatório'!$B135,'Faturamento NNE'!$AA$2:$AA$707,'Infos Relatório'!BQ$1)</f>
        <v>0</v>
      </c>
      <c r="BT135" s="546">
        <f>SUMIFS('Faturamento NNE'!$P$2:$P$707,'Faturamento NNE'!$E$2:$E$707,'Infos Relatório'!$B$84,'Faturamento NNE'!$F$2:$F$707,'Infos Relatório'!$B135,'Faturamento NNE'!$AA$2:$AA$707,'Infos Relatório'!BQ$1,'Faturamento NNE'!$U$2:$U$707,"Sim")+SUMIFS('Faturamento NNE'!$Q$2:$Q$707,'Faturamento NNE'!$E$2:$E$707,'Infos Relatório'!$B$84,'Faturamento NNE'!$F$2:$F$707,'Infos Relatório'!$B135,'Faturamento NNE'!$AA$2:$AA$707,'Infos Relatório'!BQ$1,'Faturamento NNE'!$U$2:$U$707,"Sim")</f>
        <v>0</v>
      </c>
      <c r="BU135" s="227" t="e">
        <f t="shared" si="35"/>
        <v>#DIV/0!</v>
      </c>
      <c r="BV135" s="545">
        <f>SUMIFS('Faturamento NNE'!$I$2:$I$707,'Faturamento NNE'!$E$2:$E$707,'Infos Relatório'!$B$84,'Faturamento NNE'!$F$2:$F$707,'Infos Relatório'!$B135,'Faturamento NNE'!$AA$2:$AA$707,'Infos Relatório'!BQ$1)</f>
        <v>0</v>
      </c>
    </row>
    <row r="136" spans="2:74">
      <c r="B136" s="217" t="s">
        <v>181</v>
      </c>
      <c r="C136" s="541">
        <f>COUNTIFS('Faturamento NNE'!$E$2:$E$707,'Infos Relatório'!$B$84,'Faturamento NNE'!$F$2:$F$707,'Infos Relatório'!$B136,'Faturamento NNE'!$AA$2:$AA$707,'Infos Relatório'!C$1)</f>
        <v>0</v>
      </c>
      <c r="D136" s="542">
        <f>SUMIFS('Faturamento NNE'!$H$2:$H$707,'Faturamento NNE'!$E$2:$E$707,'Infos Relatório'!$B$84,'Faturamento NNE'!$F$2:$F$707,'Infos Relatório'!$B136,'Faturamento NNE'!$AA$2:$AA$707,'Infos Relatório'!C$1)</f>
        <v>0</v>
      </c>
      <c r="E136" s="543">
        <f>SUMIFS('Faturamento NNE'!$K$2:$K$707,'Faturamento NNE'!$E$2:$E$707,'Infos Relatório'!$B$84,'Faturamento NNE'!$F$2:$F$707,'Infos Relatório'!$B136,'Faturamento NNE'!$AA$2:$AA$707,'Infos Relatório'!C$1)</f>
        <v>0</v>
      </c>
      <c r="F136" s="544">
        <f>SUMIFS('Faturamento NNE'!$P$2:$P$707,'Faturamento NNE'!$E$2:$E$707,'Infos Relatório'!$B$84,'Faturamento NNE'!$F$2:$F$707,'Infos Relatório'!$B136,'Faturamento NNE'!$AA$2:$AA$707,'Infos Relatório'!C$1,'Faturamento NNE'!$U$2:$U$707,"Sim")+SUMIFS('Faturamento NNE'!$Q$2:$Q$707,'Faturamento NNE'!$E$2:$E$707,'Infos Relatório'!$B$84,'Faturamento NNE'!$F$2:$F$707,'Infos Relatório'!$B136,'Faturamento NNE'!$AA$2:$AA$707,'Infos Relatório'!C$1,'Faturamento NNE'!$U$2:$U$707,"Sim")</f>
        <v>0</v>
      </c>
      <c r="G136" s="283" t="e">
        <f t="shared" si="24"/>
        <v>#DIV/0!</v>
      </c>
      <c r="H136" s="545">
        <f>SUMIFS('Faturamento NNE'!$I$2:$I$707,'Faturamento NNE'!$E$2:$E$707,'Infos Relatório'!$B$84,'Faturamento NNE'!$F$2:$F$707,'Infos Relatório'!$B136,'Faturamento NNE'!$AA$2:$AA$707,'Infos Relatório'!C$1)</f>
        <v>0</v>
      </c>
      <c r="I136" s="541">
        <f>COUNTIFS('Faturamento NNE'!$E$2:$E$707,'Infos Relatório'!$B$84,'Faturamento NNE'!$F$2:$F$707,'Infos Relatório'!$B136,'Faturamento NNE'!$AA$2:$AA$707,'Infos Relatório'!I$1)</f>
        <v>0</v>
      </c>
      <c r="J136" s="542">
        <f>SUMIFS('Faturamento NNE'!$H$2:$H$707,'Faturamento NNE'!$E$2:$E$707,'Infos Relatório'!$B$84,'Faturamento NNE'!$F$2:$F$707,'Infos Relatório'!$B136,'Faturamento NNE'!$AA$2:$AA$707,'Infos Relatório'!I$1)</f>
        <v>0</v>
      </c>
      <c r="K136" s="543">
        <f>SUMIFS('Faturamento NNE'!$K$2:$K$707,'Faturamento NNE'!$E$2:$E$707,'Infos Relatório'!$B$84,'Faturamento NNE'!$F$2:$F$707,'Infos Relatório'!$B136,'Faturamento NNE'!$AA$2:$AA$707,'Infos Relatório'!I$1)</f>
        <v>0</v>
      </c>
      <c r="L136" s="544">
        <f>SUMIFS('Faturamento NNE'!$P$2:$P$707,'Faturamento NNE'!$E$2:$E$707,'Infos Relatório'!$B$84,'Faturamento NNE'!$F$2:$F$707,'Infos Relatório'!$B136,'Faturamento NNE'!$AA$2:$AA$707,'Infos Relatório'!I$1,'Faturamento NNE'!$U$2:$U$707,"Sim")+SUMIFS('Faturamento NNE'!$Q$2:$Q$707,'Faturamento NNE'!$E$2:$E$707,'Infos Relatório'!$B$84,'Faturamento NNE'!$F$2:$F$707,'Infos Relatório'!$B136,'Faturamento NNE'!$AA$2:$AA$707,'Infos Relatório'!I$1,'Faturamento NNE'!$U$2:$U$707,"Sim")</f>
        <v>0</v>
      </c>
      <c r="M136" s="283" t="e">
        <f t="shared" si="25"/>
        <v>#DIV/0!</v>
      </c>
      <c r="N136" s="545">
        <f>SUMIFS('Faturamento NNE'!$I$2:$I$707,'Faturamento NNE'!$E$2:$E$707,'Infos Relatório'!$B$84,'Faturamento NNE'!$F$2:$F$707,'Infos Relatório'!$B136,'Faturamento NNE'!$AA$2:$AA$707,'Infos Relatório'!I$1)</f>
        <v>0</v>
      </c>
      <c r="O136" s="541">
        <f>COUNTIFS('Faturamento NNE'!$E$2:$E$707,'Infos Relatório'!$B$84,'Faturamento NNE'!$F$2:$F$707,'Infos Relatório'!$B136,'Faturamento NNE'!$AA$2:$AA$707,'Infos Relatório'!O$1)</f>
        <v>0</v>
      </c>
      <c r="P136" s="542">
        <f>SUMIFS('Faturamento NNE'!$H$2:$H$707,'Faturamento NNE'!$E$2:$E$707,'Infos Relatório'!$B$84,'Faturamento NNE'!$F$2:$F$707,'Infos Relatório'!$B136,'Faturamento NNE'!$AA$2:$AA$707,'Infos Relatório'!O$1)</f>
        <v>0</v>
      </c>
      <c r="Q136" s="542">
        <f>SUMIFS('Faturamento NNE'!$K$2:$K$707,'Faturamento NNE'!$E$2:$E$707,'Infos Relatório'!$B$84,'Faturamento NNE'!$F$2:$F$707,'Infos Relatório'!$B136,'Faturamento NNE'!$AA$2:$AA$707,'Infos Relatório'!O$1)</f>
        <v>0</v>
      </c>
      <c r="R136" s="546">
        <f>SUMIFS('Faturamento NNE'!$P$2:$P$707,'Faturamento NNE'!$E$2:$E$707,'Infos Relatório'!$B$84,'Faturamento NNE'!$F$2:$F$707,'Infos Relatório'!$B136,'Faturamento NNE'!$AA$2:$AA$707,'Infos Relatório'!O$1,'Faturamento NNE'!$U$2:$U$707,"Sim")+SUMIFS('Faturamento NNE'!$Q$2:$Q$707,'Faturamento NNE'!$E$2:$E$707,'Infos Relatório'!$B$84,'Faturamento NNE'!$F$2:$F$707,'Infos Relatório'!$B136,'Faturamento NNE'!$AA$2:$AA$707,'Infos Relatório'!O$1,'Faturamento NNE'!$U$2:$U$707,"Sim")</f>
        <v>0</v>
      </c>
      <c r="S136" s="227" t="e">
        <f t="shared" si="26"/>
        <v>#DIV/0!</v>
      </c>
      <c r="T136" s="545">
        <f>SUMIFS('Faturamento NNE'!$I$2:$I$707,'Faturamento NNE'!$E$2:$E$707,'Infos Relatório'!$B$84,'Faturamento NNE'!$F$2:$F$707,'Infos Relatório'!$B136,'Faturamento NNE'!$AA$2:$AA$707,'Infos Relatório'!O$1)</f>
        <v>0</v>
      </c>
      <c r="U136" s="541">
        <f>COUNTIFS('Faturamento NNE'!$E$2:$E$707,'Infos Relatório'!$B$84,'Faturamento NNE'!$F$2:$F$707,'Infos Relatório'!$B136,'Faturamento NNE'!$AA$2:$AA$707,'Infos Relatório'!U$1)</f>
        <v>0</v>
      </c>
      <c r="V136" s="542">
        <f>SUMIFS('Faturamento NNE'!$H$2:$H$707,'Faturamento NNE'!$E$2:$E$707,'Infos Relatório'!$B$84,'Faturamento NNE'!$F$2:$F$707,'Infos Relatório'!$B136,'Faturamento NNE'!$AA$2:$AA$707,'Infos Relatório'!U$1)</f>
        <v>0</v>
      </c>
      <c r="W136" s="542">
        <f>SUMIFS('Faturamento NNE'!$K$2:$K$707,'Faturamento NNE'!$E$2:$E$707,'Infos Relatório'!$B$84,'Faturamento NNE'!$F$2:$F$707,'Infos Relatório'!$B136,'Faturamento NNE'!$AA$2:$AA$707,'Infos Relatório'!U$1)</f>
        <v>0</v>
      </c>
      <c r="X136" s="546">
        <f>SUMIFS('Faturamento NNE'!$P$2:$P$707,'Faturamento NNE'!$E$2:$E$707,'Infos Relatório'!$B$84,'Faturamento NNE'!$F$2:$F$707,'Infos Relatório'!$B136,'Faturamento NNE'!$AA$2:$AA$707,'Infos Relatório'!U$1,'Faturamento NNE'!$U$2:$U$707,"Sim")+SUMIFS('Faturamento NNE'!$Q$2:$Q$707,'Faturamento NNE'!$E$2:$E$707,'Infos Relatório'!$B$84,'Faturamento NNE'!$F$2:$F$707,'Infos Relatório'!$B136,'Faturamento NNE'!$AA$2:$AA$707,'Infos Relatório'!U$1,'Faturamento NNE'!$U$2:$U$707,"Sim")</f>
        <v>0</v>
      </c>
      <c r="Y136" s="227" t="e">
        <f t="shared" si="27"/>
        <v>#DIV/0!</v>
      </c>
      <c r="Z136" s="545">
        <f>SUMIFS('Faturamento NNE'!$I$2:$I$707,'Faturamento NNE'!$E$2:$E$707,'Infos Relatório'!$B$84,'Faturamento NNE'!$F$2:$F$707,'Infos Relatório'!$B136,'Faturamento NNE'!$AA$2:$AA$707,'Infos Relatório'!U$1)</f>
        <v>0</v>
      </c>
      <c r="AA136" s="541">
        <f>COUNTIFS('Faturamento NNE'!$E$2:$E$707,'Infos Relatório'!$B$84,'Faturamento NNE'!$F$2:$F$707,'Infos Relatório'!$B136,'Faturamento NNE'!$AA$2:$AA$707,'Infos Relatório'!AA$1)</f>
        <v>0</v>
      </c>
      <c r="AB136" s="542">
        <f>SUMIFS('Faturamento NNE'!$H$2:$H$707,'Faturamento NNE'!$E$2:$E$707,'Infos Relatório'!$B$84,'Faturamento NNE'!$F$2:$F$707,'Infos Relatório'!$B136,'Faturamento NNE'!$AA$2:$AA$707,'Infos Relatório'!AA$1)</f>
        <v>0</v>
      </c>
      <c r="AC136" s="542">
        <f>SUMIFS('Faturamento NNE'!$K$2:$K$707,'Faturamento NNE'!$E$2:$E$707,'Infos Relatório'!$B$84,'Faturamento NNE'!$F$2:$F$707,'Infos Relatório'!$B136,'Faturamento NNE'!$AA$2:$AA$707,'Infos Relatório'!AA$1)</f>
        <v>0</v>
      </c>
      <c r="AD136" s="546">
        <f>SUMIFS('Faturamento NNE'!$P$2:$P$707,'Faturamento NNE'!$E$2:$E$707,'Infos Relatório'!$B$84,'Faturamento NNE'!$F$2:$F$707,'Infos Relatório'!$B136,'Faturamento NNE'!$AA$2:$AA$707,'Infos Relatório'!AA$1,'Faturamento NNE'!$U$2:$U$707,"Sim")+SUMIFS('Faturamento NNE'!$Q$2:$Q$707,'Faturamento NNE'!$E$2:$E$707,'Infos Relatório'!$B$84,'Faturamento NNE'!$F$2:$F$707,'Infos Relatório'!$B136,'Faturamento NNE'!$AA$2:$AA$707,'Infos Relatório'!AA$1,'Faturamento NNE'!$U$2:$U$707,"Sim")</f>
        <v>0</v>
      </c>
      <c r="AE136" s="227" t="e">
        <f t="shared" si="28"/>
        <v>#DIV/0!</v>
      </c>
      <c r="AF136" s="545">
        <f>SUMIFS('Faturamento NNE'!$I$2:$I$707,'Faturamento NNE'!$E$2:$E$707,'Infos Relatório'!$B$84,'Faturamento NNE'!$F$2:$F$707,'Infos Relatório'!$B136,'Faturamento NNE'!$AA$2:$AA$707,'Infos Relatório'!AA$1)</f>
        <v>0</v>
      </c>
      <c r="AG136" s="541">
        <f>COUNTIFS('Faturamento NNE'!$E$2:$E$707,'Infos Relatório'!$B$84,'Faturamento NNE'!$F$2:$F$707,'Infos Relatório'!$B136,'Faturamento NNE'!$AA$2:$AA$707,'Infos Relatório'!AG$1)</f>
        <v>0</v>
      </c>
      <c r="AH136" s="542">
        <f>SUMIFS('Faturamento NNE'!$H$2:$H$707,'Faturamento NNE'!$E$2:$E$707,'Infos Relatório'!$B$84,'Faturamento NNE'!$F$2:$F$707,'Infos Relatório'!$B136,'Faturamento NNE'!$AA$2:$AA$707,'Infos Relatório'!AG$1)</f>
        <v>0</v>
      </c>
      <c r="AI136" s="542">
        <f>SUMIFS('Faturamento NNE'!$K$2:$K$707,'Faturamento NNE'!$E$2:$E$707,'Infos Relatório'!$B$84,'Faturamento NNE'!$F$2:$F$707,'Infos Relatório'!$B136,'Faturamento NNE'!$AA$2:$AA$707,'Infos Relatório'!AG$1)</f>
        <v>0</v>
      </c>
      <c r="AJ136" s="546">
        <f>SUMIFS('Faturamento NNE'!$P$2:$P$707,'Faturamento NNE'!$E$2:$E$707,'Infos Relatório'!$B$84,'Faturamento NNE'!$F$2:$F$707,'Infos Relatório'!$B136,'Faturamento NNE'!$AA$2:$AA$707,'Infos Relatório'!AG$1,'Faturamento NNE'!$U$2:$U$707,"Sim")+SUMIFS('Faturamento NNE'!$Q$2:$Q$707,'Faturamento NNE'!$E$2:$E$707,'Infos Relatório'!$B$84,'Faturamento NNE'!$F$2:$F$707,'Infos Relatório'!$B136,'Faturamento NNE'!$AA$2:$AA$707,'Infos Relatório'!AG$1,'Faturamento NNE'!$U$2:$U$707,"Sim")</f>
        <v>0</v>
      </c>
      <c r="AK136" s="227" t="e">
        <f t="shared" si="29"/>
        <v>#DIV/0!</v>
      </c>
      <c r="AL136" s="545">
        <f>SUMIFS('Faturamento NNE'!$I$2:$I$707,'Faturamento NNE'!$E$2:$E$707,'Infos Relatório'!$B$84,'Faturamento NNE'!$F$2:$F$707,'Infos Relatório'!$B136,'Faturamento NNE'!$AA$2:$AA$707,'Infos Relatório'!AG$1)</f>
        <v>0</v>
      </c>
      <c r="AM136" s="541">
        <f>COUNTIFS('Faturamento NNE'!$E$2:$E$707,'Infos Relatório'!$B$84,'Faturamento NNE'!$F$2:$F$707,'Infos Relatório'!$B136,'Faturamento NNE'!$AA$2:$AA$707,'Infos Relatório'!AM$1)</f>
        <v>0</v>
      </c>
      <c r="AN136" s="542">
        <f>SUMIFS('Faturamento NNE'!$H$2:$H$707,'Faturamento NNE'!$E$2:$E$707,'Infos Relatório'!$B$84,'Faturamento NNE'!$F$2:$F$707,'Infos Relatório'!$B136,'Faturamento NNE'!$AA$2:$AA$707,'Infos Relatório'!AM$1)</f>
        <v>0</v>
      </c>
      <c r="AO136" s="542">
        <f>SUMIFS('Faturamento NNE'!$K$2:$K$707,'Faturamento NNE'!$E$2:$E$707,'Infos Relatório'!$B$84,'Faturamento NNE'!$F$2:$F$707,'Infos Relatório'!$B136,'Faturamento NNE'!$AA$2:$AA$707,'Infos Relatório'!AM$1)</f>
        <v>0</v>
      </c>
      <c r="AP136" s="546">
        <f>SUMIFS('Faturamento NNE'!$P$2:$P$707,'Faturamento NNE'!$E$2:$E$707,'Infos Relatório'!$B$84,'Faturamento NNE'!$F$2:$F$707,'Infos Relatório'!$B136,'Faturamento NNE'!$AA$2:$AA$707,'Infos Relatório'!AM$1,'Faturamento NNE'!$U$2:$U$707,"Sim")+SUMIFS('Faturamento NNE'!$Q$2:$Q$707,'Faturamento NNE'!$E$2:$E$707,'Infos Relatório'!$B$84,'Faturamento NNE'!$F$2:$F$707,'Infos Relatório'!$B136,'Faturamento NNE'!$AA$2:$AA$707,'Infos Relatório'!AM$1,'Faturamento NNE'!$U$2:$U$707,"Sim")</f>
        <v>0</v>
      </c>
      <c r="AQ136" s="227" t="e">
        <f t="shared" si="30"/>
        <v>#DIV/0!</v>
      </c>
      <c r="AR136" s="545">
        <f>SUMIFS('Faturamento NNE'!$I$2:$I$707,'Faturamento NNE'!$E$2:$E$707,'Infos Relatório'!$B$84,'Faturamento NNE'!$F$2:$F$707,'Infos Relatório'!$B136,'Faturamento NNE'!$AA$2:$AA$707,'Infos Relatório'!AM$1)</f>
        <v>0</v>
      </c>
      <c r="AS136" s="541">
        <f>COUNTIFS('Faturamento NNE'!$E$2:$E$707,'Infos Relatório'!$B$84,'Faturamento NNE'!$F$2:$F$707,'Infos Relatório'!$B136,'Faturamento NNE'!$AA$2:$AA$707,'Infos Relatório'!AS$1)</f>
        <v>0</v>
      </c>
      <c r="AT136" s="542">
        <f>SUMIFS('Faturamento NNE'!$H$2:$H$707,'Faturamento NNE'!$E$2:$E$707,'Infos Relatório'!$B$84,'Faturamento NNE'!$F$2:$F$707,'Infos Relatório'!$B136,'Faturamento NNE'!$AA$2:$AA$707,'Infos Relatório'!AS$1)</f>
        <v>0</v>
      </c>
      <c r="AU136" s="542">
        <f>SUMIFS('Faturamento NNE'!$K$2:$K$707,'Faturamento NNE'!$E$2:$E$707,'Infos Relatório'!$B$84,'Faturamento NNE'!$F$2:$F$707,'Infos Relatório'!$B136,'Faturamento NNE'!$AA$2:$AA$707,'Infos Relatório'!AS$1)</f>
        <v>0</v>
      </c>
      <c r="AV136" s="546">
        <f>SUMIFS('Faturamento NNE'!$P$2:$P$707,'Faturamento NNE'!$E$2:$E$707,'Infos Relatório'!$B$84,'Faturamento NNE'!$F$2:$F$707,'Infos Relatório'!$B136,'Faturamento NNE'!$AA$2:$AA$707,'Infos Relatório'!AS$1,'Faturamento NNE'!$U$2:$U$707,"Sim")+SUMIFS('Faturamento NNE'!$Q$2:$Q$707,'Faturamento NNE'!$E$2:$E$707,'Infos Relatório'!$B$84,'Faturamento NNE'!$F$2:$F$707,'Infos Relatório'!$B136,'Faturamento NNE'!$AA$2:$AA$707,'Infos Relatório'!AS$1,'Faturamento NNE'!$U$2:$U$707,"Sim")</f>
        <v>0</v>
      </c>
      <c r="AW136" s="227" t="e">
        <f t="shared" si="31"/>
        <v>#DIV/0!</v>
      </c>
      <c r="AX136" s="545">
        <f>SUMIFS('Faturamento NNE'!$I$2:$I$707,'Faturamento NNE'!$E$2:$E$707,'Infos Relatório'!$B$84,'Faturamento NNE'!$F$2:$F$707,'Infos Relatório'!$B136,'Faturamento NNE'!$AA$2:$AA$707,'Infos Relatório'!AS$1)</f>
        <v>0</v>
      </c>
      <c r="AY136" s="541">
        <f>COUNTIFS('Faturamento NNE'!$E$2:$E$707,'Infos Relatório'!$B$84,'Faturamento NNE'!$F$2:$F$707,'Infos Relatório'!$B136,'Faturamento NNE'!$AA$2:$AA$707,'Infos Relatório'!AY$1)</f>
        <v>0</v>
      </c>
      <c r="AZ136" s="542">
        <f>SUMIFS('Faturamento NNE'!$H$2:$H$707,'Faturamento NNE'!$E$2:$E$707,'Infos Relatório'!$B$84,'Faturamento NNE'!$F$2:$F$707,'Infos Relatório'!$B136,'Faturamento NNE'!$AA$2:$AA$707,'Infos Relatório'!AY$1)</f>
        <v>0</v>
      </c>
      <c r="BA136" s="542">
        <f>SUMIFS('Faturamento NNE'!$K$2:$K$707,'Faturamento NNE'!$E$2:$E$707,'Infos Relatório'!$B$84,'Faturamento NNE'!$F$2:$F$707,'Infos Relatório'!$B136,'Faturamento NNE'!$AA$2:$AA$707,'Infos Relatório'!AY$1)</f>
        <v>0</v>
      </c>
      <c r="BB136" s="546">
        <f>SUMIFS('Faturamento NNE'!$P$2:$P$707,'Faturamento NNE'!$E$2:$E$707,'Infos Relatório'!$B$84,'Faturamento NNE'!$F$2:$F$707,'Infos Relatório'!$B136,'Faturamento NNE'!$AA$2:$AA$707,'Infos Relatório'!AY$1,'Faturamento NNE'!$U$2:$U$707,"Sim")+SUMIFS('Faturamento NNE'!$Q$2:$Q$707,'Faturamento NNE'!$E$2:$E$707,'Infos Relatório'!$B$84,'Faturamento NNE'!$F$2:$F$707,'Infos Relatório'!$B136,'Faturamento NNE'!$AA$2:$AA$707,'Infos Relatório'!AY$1,'Faturamento NNE'!$U$2:$U$707,"Sim")</f>
        <v>0</v>
      </c>
      <c r="BC136" s="227" t="e">
        <f t="shared" si="32"/>
        <v>#DIV/0!</v>
      </c>
      <c r="BD136" s="545">
        <f>SUMIFS('Faturamento NNE'!$I$2:$I$707,'Faturamento NNE'!$E$2:$E$707,'Infos Relatório'!$B$84,'Faturamento NNE'!$F$2:$F$707,'Infos Relatório'!$B136,'Faturamento NNE'!$AA$2:$AA$707,'Infos Relatório'!AY$1)</f>
        <v>0</v>
      </c>
      <c r="BE136" s="541">
        <f>COUNTIFS('Faturamento NNE'!$E$2:$E$707,'Infos Relatório'!$B$84,'Faturamento NNE'!$F$2:$F$707,'Infos Relatório'!$B136,'Faturamento NNE'!$AA$2:$AA$707,'Infos Relatório'!BE$1)</f>
        <v>0</v>
      </c>
      <c r="BF136" s="542">
        <f>SUMIFS('Faturamento NNE'!$H$2:$H$707,'Faturamento NNE'!$E$2:$E$707,'Infos Relatório'!$B$84,'Faturamento NNE'!$F$2:$F$707,'Infos Relatório'!$B136,'Faturamento NNE'!$AA$2:$AA$707,'Infos Relatório'!BE$1)</f>
        <v>0</v>
      </c>
      <c r="BG136" s="542">
        <f>SUMIFS('Faturamento NNE'!$K$2:$K$707,'Faturamento NNE'!$E$2:$E$707,'Infos Relatório'!$B$84,'Faturamento NNE'!$F$2:$F$707,'Infos Relatório'!$B136,'Faturamento NNE'!$AA$2:$AA$707,'Infos Relatório'!BE$1)</f>
        <v>0</v>
      </c>
      <c r="BH136" s="546">
        <f>SUMIFS('Faturamento NNE'!$P$2:$P$707,'Faturamento NNE'!$E$2:$E$707,'Infos Relatório'!$B$84,'Faturamento NNE'!$F$2:$F$707,'Infos Relatório'!$B136,'Faturamento NNE'!$AA$2:$AA$707,'Infos Relatório'!BE$1,'Faturamento NNE'!$U$2:$U$707,"Sim")+SUMIFS('Faturamento NNE'!$Q$2:$Q$707,'Faturamento NNE'!$E$2:$E$707,'Infos Relatório'!$B$84,'Faturamento NNE'!$F$2:$F$707,'Infos Relatório'!$B136,'Faturamento NNE'!$AA$2:$AA$707,'Infos Relatório'!BE$1,'Faturamento NNE'!$U$2:$U$707,"Sim")</f>
        <v>0</v>
      </c>
      <c r="BI136" s="227" t="e">
        <f t="shared" si="33"/>
        <v>#DIV/0!</v>
      </c>
      <c r="BJ136" s="545">
        <f>SUMIFS('Faturamento NNE'!$I$2:$I$707,'Faturamento NNE'!$E$2:$E$707,'Infos Relatório'!$B$84,'Faturamento NNE'!$F$2:$F$707,'Infos Relatório'!$B136,'Faturamento NNE'!$AA$2:$AA$707,'Infos Relatório'!BE$1)</f>
        <v>0</v>
      </c>
      <c r="BK136" s="541">
        <f>COUNTIFS('Faturamento NNE'!$E$2:$E$707,'Infos Relatório'!$B$84,'Faturamento NNE'!$F$2:$F$707,'Infos Relatório'!$B136,'Faturamento NNE'!$AA$2:$AA$707,'Infos Relatório'!BK$1)</f>
        <v>0</v>
      </c>
      <c r="BL136" s="542">
        <f>SUMIFS('Faturamento NNE'!$H$2:$H$707,'Faturamento NNE'!$E$2:$E$707,'Infos Relatório'!$B$84,'Faturamento NNE'!$F$2:$F$707,'Infos Relatório'!$B136,'Faturamento NNE'!$AA$2:$AA$707,'Infos Relatório'!BK$1)</f>
        <v>0</v>
      </c>
      <c r="BM136" s="542">
        <f>SUMIFS('Faturamento NNE'!$K$2:$K$707,'Faturamento NNE'!$E$2:$E$707,'Infos Relatório'!$B$84,'Faturamento NNE'!$F$2:$F$707,'Infos Relatório'!$B136,'Faturamento NNE'!$AA$2:$AA$707,'Infos Relatório'!BK$1)</f>
        <v>0</v>
      </c>
      <c r="BN136" s="546">
        <f>SUMIFS('Faturamento NNE'!$P$2:$P$707,'Faturamento NNE'!$E$2:$E$707,'Infos Relatório'!$B$84,'Faturamento NNE'!$F$2:$F$707,'Infos Relatório'!$B136,'Faturamento NNE'!$AA$2:$AA$707,'Infos Relatório'!BK$1,'Faturamento NNE'!$U$2:$U$707,"Sim")+SUMIFS('Faturamento NNE'!$Q$2:$Q$707,'Faturamento NNE'!$E$2:$E$707,'Infos Relatório'!$B$84,'Faturamento NNE'!$F$2:$F$707,'Infos Relatório'!$B136,'Faturamento NNE'!$AA$2:$AA$707,'Infos Relatório'!BK$1,'Faturamento NNE'!$U$2:$U$707,"Sim")</f>
        <v>0</v>
      </c>
      <c r="BO136" s="227" t="e">
        <f t="shared" si="34"/>
        <v>#DIV/0!</v>
      </c>
      <c r="BP136" s="545">
        <f>SUMIFS('Faturamento NNE'!$I$2:$I$707,'Faturamento NNE'!$E$2:$E$707,'Infos Relatório'!$B$84,'Faturamento NNE'!$F$2:$F$707,'Infos Relatório'!$B136,'Faturamento NNE'!$AA$2:$AA$707,'Infos Relatório'!BK$1)</f>
        <v>0</v>
      </c>
      <c r="BQ136" s="541">
        <f>COUNTIFS('Faturamento NNE'!$E$2:$E$707,'Infos Relatório'!$B$84,'Faturamento NNE'!$F$2:$F$707,'Infos Relatório'!$B136,'Faturamento NNE'!$AA$2:$AA$707,'Infos Relatório'!BQ$1)</f>
        <v>0</v>
      </c>
      <c r="BR136" s="542">
        <f>SUMIFS('Faturamento NNE'!$H$2:$H$707,'Faturamento NNE'!$E$2:$E$707,'Infos Relatório'!$B$84,'Faturamento NNE'!$F$2:$F$707,'Infos Relatório'!$B136,'Faturamento NNE'!$AA$2:$AA$707,'Infos Relatório'!BQ$1)</f>
        <v>0</v>
      </c>
      <c r="BS136" s="542">
        <f>SUMIFS('Faturamento NNE'!$K$2:$K$707,'Faturamento NNE'!$E$2:$E$707,'Infos Relatório'!$B$84,'Faturamento NNE'!$F$2:$F$707,'Infos Relatório'!$B136,'Faturamento NNE'!$AA$2:$AA$707,'Infos Relatório'!BQ$1)</f>
        <v>0</v>
      </c>
      <c r="BT136" s="546">
        <f>SUMIFS('Faturamento NNE'!$P$2:$P$707,'Faturamento NNE'!$E$2:$E$707,'Infos Relatório'!$B$84,'Faturamento NNE'!$F$2:$F$707,'Infos Relatório'!$B136,'Faturamento NNE'!$AA$2:$AA$707,'Infos Relatório'!BQ$1,'Faturamento NNE'!$U$2:$U$707,"Sim")+SUMIFS('Faturamento NNE'!$Q$2:$Q$707,'Faturamento NNE'!$E$2:$E$707,'Infos Relatório'!$B$84,'Faturamento NNE'!$F$2:$F$707,'Infos Relatório'!$B136,'Faturamento NNE'!$AA$2:$AA$707,'Infos Relatório'!BQ$1,'Faturamento NNE'!$U$2:$U$707,"Sim")</f>
        <v>0</v>
      </c>
      <c r="BU136" s="227" t="e">
        <f t="shared" si="35"/>
        <v>#DIV/0!</v>
      </c>
      <c r="BV136" s="545">
        <f>SUMIFS('Faturamento NNE'!$I$2:$I$707,'Faturamento NNE'!$E$2:$E$707,'Infos Relatório'!$B$84,'Faturamento NNE'!$F$2:$F$707,'Infos Relatório'!$B136,'Faturamento NNE'!$AA$2:$AA$707,'Infos Relatório'!BQ$1)</f>
        <v>0</v>
      </c>
    </row>
    <row r="137" spans="2:74">
      <c r="B137" s="217" t="s">
        <v>182</v>
      </c>
      <c r="C137" s="541">
        <f>COUNTIFS('Faturamento NNE'!$E$2:$E$707,'Infos Relatório'!$B$84,'Faturamento NNE'!$F$2:$F$707,'Infos Relatório'!$B137,'Faturamento NNE'!$AA$2:$AA$707,'Infos Relatório'!C$1)</f>
        <v>0</v>
      </c>
      <c r="D137" s="542">
        <f>SUMIFS('Faturamento NNE'!$H$2:$H$707,'Faturamento NNE'!$E$2:$E$707,'Infos Relatório'!$B$84,'Faturamento NNE'!$F$2:$F$707,'Infos Relatório'!$B137,'Faturamento NNE'!$AA$2:$AA$707,'Infos Relatório'!C$1)</f>
        <v>0</v>
      </c>
      <c r="E137" s="543">
        <f>SUMIFS('Faturamento NNE'!$K$2:$K$707,'Faturamento NNE'!$E$2:$E$707,'Infos Relatório'!$B$84,'Faturamento NNE'!$F$2:$F$707,'Infos Relatório'!$B137,'Faturamento NNE'!$AA$2:$AA$707,'Infos Relatório'!C$1)</f>
        <v>0</v>
      </c>
      <c r="F137" s="544">
        <f>SUMIFS('Faturamento NNE'!$P$2:$P$707,'Faturamento NNE'!$E$2:$E$707,'Infos Relatório'!$B$84,'Faturamento NNE'!$F$2:$F$707,'Infos Relatório'!$B137,'Faturamento NNE'!$AA$2:$AA$707,'Infos Relatório'!C$1,'Faturamento NNE'!$U$2:$U$707,"Sim")+SUMIFS('Faturamento NNE'!$Q$2:$Q$707,'Faturamento NNE'!$E$2:$E$707,'Infos Relatório'!$B$84,'Faturamento NNE'!$F$2:$F$707,'Infos Relatório'!$B137,'Faturamento NNE'!$AA$2:$AA$707,'Infos Relatório'!C$1,'Faturamento NNE'!$U$2:$U$707,"Sim")</f>
        <v>0</v>
      </c>
      <c r="G137" s="283" t="e">
        <f t="shared" si="24"/>
        <v>#DIV/0!</v>
      </c>
      <c r="H137" s="545">
        <f>SUMIFS('Faturamento NNE'!$I$2:$I$707,'Faturamento NNE'!$E$2:$E$707,'Infos Relatório'!$B$84,'Faturamento NNE'!$F$2:$F$707,'Infos Relatório'!$B137,'Faturamento NNE'!$AA$2:$AA$707,'Infos Relatório'!C$1)</f>
        <v>0</v>
      </c>
      <c r="I137" s="541">
        <f>COUNTIFS('Faturamento NNE'!$E$2:$E$707,'Infos Relatório'!$B$84,'Faturamento NNE'!$F$2:$F$707,'Infos Relatório'!$B137,'Faturamento NNE'!$AA$2:$AA$707,'Infos Relatório'!I$1)</f>
        <v>0</v>
      </c>
      <c r="J137" s="542">
        <f>SUMIFS('Faturamento NNE'!$H$2:$H$707,'Faturamento NNE'!$E$2:$E$707,'Infos Relatório'!$B$84,'Faturamento NNE'!$F$2:$F$707,'Infos Relatório'!$B137,'Faturamento NNE'!$AA$2:$AA$707,'Infos Relatório'!I$1)</f>
        <v>0</v>
      </c>
      <c r="K137" s="543">
        <f>SUMIFS('Faturamento NNE'!$K$2:$K$707,'Faturamento NNE'!$E$2:$E$707,'Infos Relatório'!$B$84,'Faturamento NNE'!$F$2:$F$707,'Infos Relatório'!$B137,'Faturamento NNE'!$AA$2:$AA$707,'Infos Relatório'!I$1)</f>
        <v>0</v>
      </c>
      <c r="L137" s="544">
        <f>SUMIFS('Faturamento NNE'!$P$2:$P$707,'Faturamento NNE'!$E$2:$E$707,'Infos Relatório'!$B$84,'Faturamento NNE'!$F$2:$F$707,'Infos Relatório'!$B137,'Faturamento NNE'!$AA$2:$AA$707,'Infos Relatório'!I$1,'Faturamento NNE'!$U$2:$U$707,"Sim")+SUMIFS('Faturamento NNE'!$Q$2:$Q$707,'Faturamento NNE'!$E$2:$E$707,'Infos Relatório'!$B$84,'Faturamento NNE'!$F$2:$F$707,'Infos Relatório'!$B137,'Faturamento NNE'!$AA$2:$AA$707,'Infos Relatório'!I$1,'Faturamento NNE'!$U$2:$U$707,"Sim")</f>
        <v>0</v>
      </c>
      <c r="M137" s="283" t="e">
        <f t="shared" si="25"/>
        <v>#DIV/0!</v>
      </c>
      <c r="N137" s="545">
        <f>SUMIFS('Faturamento NNE'!$I$2:$I$707,'Faturamento NNE'!$E$2:$E$707,'Infos Relatório'!$B$84,'Faturamento NNE'!$F$2:$F$707,'Infos Relatório'!$B137,'Faturamento NNE'!$AA$2:$AA$707,'Infos Relatório'!I$1)</f>
        <v>0</v>
      </c>
      <c r="O137" s="541">
        <f>COUNTIFS('Faturamento NNE'!$E$2:$E$707,'Infos Relatório'!$B$84,'Faturamento NNE'!$F$2:$F$707,'Infos Relatório'!$B137,'Faturamento NNE'!$AA$2:$AA$707,'Infos Relatório'!O$1)</f>
        <v>0</v>
      </c>
      <c r="P137" s="542">
        <f>SUMIFS('Faturamento NNE'!$H$2:$H$707,'Faturamento NNE'!$E$2:$E$707,'Infos Relatório'!$B$84,'Faturamento NNE'!$F$2:$F$707,'Infos Relatório'!$B137,'Faturamento NNE'!$AA$2:$AA$707,'Infos Relatório'!O$1)</f>
        <v>0</v>
      </c>
      <c r="Q137" s="542">
        <f>SUMIFS('Faturamento NNE'!$K$2:$K$707,'Faturamento NNE'!$E$2:$E$707,'Infos Relatório'!$B$84,'Faturamento NNE'!$F$2:$F$707,'Infos Relatório'!$B137,'Faturamento NNE'!$AA$2:$AA$707,'Infos Relatório'!O$1)</f>
        <v>0</v>
      </c>
      <c r="R137" s="546">
        <f>SUMIFS('Faturamento NNE'!$P$2:$P$707,'Faturamento NNE'!$E$2:$E$707,'Infos Relatório'!$B$84,'Faturamento NNE'!$F$2:$F$707,'Infos Relatório'!$B137,'Faturamento NNE'!$AA$2:$AA$707,'Infos Relatório'!O$1,'Faturamento NNE'!$U$2:$U$707,"Sim")+SUMIFS('Faturamento NNE'!$Q$2:$Q$707,'Faturamento NNE'!$E$2:$E$707,'Infos Relatório'!$B$84,'Faturamento NNE'!$F$2:$F$707,'Infos Relatório'!$B137,'Faturamento NNE'!$AA$2:$AA$707,'Infos Relatório'!O$1,'Faturamento NNE'!$U$2:$U$707,"Sim")</f>
        <v>0</v>
      </c>
      <c r="S137" s="227" t="e">
        <f t="shared" si="26"/>
        <v>#DIV/0!</v>
      </c>
      <c r="T137" s="545">
        <f>SUMIFS('Faturamento NNE'!$I$2:$I$707,'Faturamento NNE'!$E$2:$E$707,'Infos Relatório'!$B$84,'Faturamento NNE'!$F$2:$F$707,'Infos Relatório'!$B137,'Faturamento NNE'!$AA$2:$AA$707,'Infos Relatório'!O$1)</f>
        <v>0</v>
      </c>
      <c r="U137" s="541">
        <f>COUNTIFS('Faturamento NNE'!$E$2:$E$707,'Infos Relatório'!$B$84,'Faturamento NNE'!$F$2:$F$707,'Infos Relatório'!$B137,'Faturamento NNE'!$AA$2:$AA$707,'Infos Relatório'!U$1)</f>
        <v>0</v>
      </c>
      <c r="V137" s="542">
        <f>SUMIFS('Faturamento NNE'!$H$2:$H$707,'Faturamento NNE'!$E$2:$E$707,'Infos Relatório'!$B$84,'Faturamento NNE'!$F$2:$F$707,'Infos Relatório'!$B137,'Faturamento NNE'!$AA$2:$AA$707,'Infos Relatório'!U$1)</f>
        <v>0</v>
      </c>
      <c r="W137" s="542">
        <f>SUMIFS('Faturamento NNE'!$K$2:$K$707,'Faturamento NNE'!$E$2:$E$707,'Infos Relatório'!$B$84,'Faturamento NNE'!$F$2:$F$707,'Infos Relatório'!$B137,'Faturamento NNE'!$AA$2:$AA$707,'Infos Relatório'!U$1)</f>
        <v>0</v>
      </c>
      <c r="X137" s="546">
        <f>SUMIFS('Faturamento NNE'!$P$2:$P$707,'Faturamento NNE'!$E$2:$E$707,'Infos Relatório'!$B$84,'Faturamento NNE'!$F$2:$F$707,'Infos Relatório'!$B137,'Faturamento NNE'!$AA$2:$AA$707,'Infos Relatório'!U$1,'Faturamento NNE'!$U$2:$U$707,"Sim")+SUMIFS('Faturamento NNE'!$Q$2:$Q$707,'Faturamento NNE'!$E$2:$E$707,'Infos Relatório'!$B$84,'Faturamento NNE'!$F$2:$F$707,'Infos Relatório'!$B137,'Faturamento NNE'!$AA$2:$AA$707,'Infos Relatório'!U$1,'Faturamento NNE'!$U$2:$U$707,"Sim")</f>
        <v>0</v>
      </c>
      <c r="Y137" s="227" t="e">
        <f t="shared" si="27"/>
        <v>#DIV/0!</v>
      </c>
      <c r="Z137" s="545">
        <f>SUMIFS('Faturamento NNE'!$I$2:$I$707,'Faturamento NNE'!$E$2:$E$707,'Infos Relatório'!$B$84,'Faturamento NNE'!$F$2:$F$707,'Infos Relatório'!$B137,'Faturamento NNE'!$AA$2:$AA$707,'Infos Relatório'!U$1)</f>
        <v>0</v>
      </c>
      <c r="AA137" s="541">
        <f>COUNTIFS('Faturamento NNE'!$E$2:$E$707,'Infos Relatório'!$B$84,'Faturamento NNE'!$F$2:$F$707,'Infos Relatório'!$B137,'Faturamento NNE'!$AA$2:$AA$707,'Infos Relatório'!AA$1)</f>
        <v>0</v>
      </c>
      <c r="AB137" s="542">
        <f>SUMIFS('Faturamento NNE'!$H$2:$H$707,'Faturamento NNE'!$E$2:$E$707,'Infos Relatório'!$B$84,'Faturamento NNE'!$F$2:$F$707,'Infos Relatório'!$B137,'Faturamento NNE'!$AA$2:$AA$707,'Infos Relatório'!AA$1)</f>
        <v>0</v>
      </c>
      <c r="AC137" s="542">
        <f>SUMIFS('Faturamento NNE'!$K$2:$K$707,'Faturamento NNE'!$E$2:$E$707,'Infos Relatório'!$B$84,'Faturamento NNE'!$F$2:$F$707,'Infos Relatório'!$B137,'Faturamento NNE'!$AA$2:$AA$707,'Infos Relatório'!AA$1)</f>
        <v>0</v>
      </c>
      <c r="AD137" s="546">
        <f>SUMIFS('Faturamento NNE'!$P$2:$P$707,'Faturamento NNE'!$E$2:$E$707,'Infos Relatório'!$B$84,'Faturamento NNE'!$F$2:$F$707,'Infos Relatório'!$B137,'Faturamento NNE'!$AA$2:$AA$707,'Infos Relatório'!AA$1,'Faturamento NNE'!$U$2:$U$707,"Sim")+SUMIFS('Faturamento NNE'!$Q$2:$Q$707,'Faturamento NNE'!$E$2:$E$707,'Infos Relatório'!$B$84,'Faturamento NNE'!$F$2:$F$707,'Infos Relatório'!$B137,'Faturamento NNE'!$AA$2:$AA$707,'Infos Relatório'!AA$1,'Faturamento NNE'!$U$2:$U$707,"Sim")</f>
        <v>0</v>
      </c>
      <c r="AE137" s="227" t="e">
        <f t="shared" si="28"/>
        <v>#DIV/0!</v>
      </c>
      <c r="AF137" s="545">
        <f>SUMIFS('Faturamento NNE'!$I$2:$I$707,'Faturamento NNE'!$E$2:$E$707,'Infos Relatório'!$B$84,'Faturamento NNE'!$F$2:$F$707,'Infos Relatório'!$B137,'Faturamento NNE'!$AA$2:$AA$707,'Infos Relatório'!AA$1)</f>
        <v>0</v>
      </c>
      <c r="AG137" s="541">
        <f>COUNTIFS('Faturamento NNE'!$E$2:$E$707,'Infos Relatório'!$B$84,'Faturamento NNE'!$F$2:$F$707,'Infos Relatório'!$B137,'Faturamento NNE'!$AA$2:$AA$707,'Infos Relatório'!AG$1)</f>
        <v>0</v>
      </c>
      <c r="AH137" s="542">
        <f>SUMIFS('Faturamento NNE'!$H$2:$H$707,'Faturamento NNE'!$E$2:$E$707,'Infos Relatório'!$B$84,'Faturamento NNE'!$F$2:$F$707,'Infos Relatório'!$B137,'Faturamento NNE'!$AA$2:$AA$707,'Infos Relatório'!AG$1)</f>
        <v>0</v>
      </c>
      <c r="AI137" s="542">
        <f>SUMIFS('Faturamento NNE'!$K$2:$K$707,'Faturamento NNE'!$E$2:$E$707,'Infos Relatório'!$B$84,'Faturamento NNE'!$F$2:$F$707,'Infos Relatório'!$B137,'Faturamento NNE'!$AA$2:$AA$707,'Infos Relatório'!AG$1)</f>
        <v>0</v>
      </c>
      <c r="AJ137" s="546">
        <f>SUMIFS('Faturamento NNE'!$P$2:$P$707,'Faturamento NNE'!$E$2:$E$707,'Infos Relatório'!$B$84,'Faturamento NNE'!$F$2:$F$707,'Infos Relatório'!$B137,'Faturamento NNE'!$AA$2:$AA$707,'Infos Relatório'!AG$1,'Faturamento NNE'!$U$2:$U$707,"Sim")+SUMIFS('Faturamento NNE'!$Q$2:$Q$707,'Faturamento NNE'!$E$2:$E$707,'Infos Relatório'!$B$84,'Faturamento NNE'!$F$2:$F$707,'Infos Relatório'!$B137,'Faturamento NNE'!$AA$2:$AA$707,'Infos Relatório'!AG$1,'Faturamento NNE'!$U$2:$U$707,"Sim")</f>
        <v>0</v>
      </c>
      <c r="AK137" s="227" t="e">
        <f t="shared" si="29"/>
        <v>#DIV/0!</v>
      </c>
      <c r="AL137" s="545">
        <f>SUMIFS('Faturamento NNE'!$I$2:$I$707,'Faturamento NNE'!$E$2:$E$707,'Infos Relatório'!$B$84,'Faturamento NNE'!$F$2:$F$707,'Infos Relatório'!$B137,'Faturamento NNE'!$AA$2:$AA$707,'Infos Relatório'!AG$1)</f>
        <v>0</v>
      </c>
      <c r="AM137" s="541">
        <f>COUNTIFS('Faturamento NNE'!$E$2:$E$707,'Infos Relatório'!$B$84,'Faturamento NNE'!$F$2:$F$707,'Infos Relatório'!$B137,'Faturamento NNE'!$AA$2:$AA$707,'Infos Relatório'!AM$1)</f>
        <v>0</v>
      </c>
      <c r="AN137" s="542">
        <f>SUMIFS('Faturamento NNE'!$H$2:$H$707,'Faturamento NNE'!$E$2:$E$707,'Infos Relatório'!$B$84,'Faturamento NNE'!$F$2:$F$707,'Infos Relatório'!$B137,'Faturamento NNE'!$AA$2:$AA$707,'Infos Relatório'!AM$1)</f>
        <v>0</v>
      </c>
      <c r="AO137" s="542">
        <f>SUMIFS('Faturamento NNE'!$K$2:$K$707,'Faturamento NNE'!$E$2:$E$707,'Infos Relatório'!$B$84,'Faturamento NNE'!$F$2:$F$707,'Infos Relatório'!$B137,'Faturamento NNE'!$AA$2:$AA$707,'Infos Relatório'!AM$1)</f>
        <v>0</v>
      </c>
      <c r="AP137" s="546">
        <f>SUMIFS('Faturamento NNE'!$P$2:$P$707,'Faturamento NNE'!$E$2:$E$707,'Infos Relatório'!$B$84,'Faturamento NNE'!$F$2:$F$707,'Infos Relatório'!$B137,'Faturamento NNE'!$AA$2:$AA$707,'Infos Relatório'!AM$1,'Faturamento NNE'!$U$2:$U$707,"Sim")+SUMIFS('Faturamento NNE'!$Q$2:$Q$707,'Faturamento NNE'!$E$2:$E$707,'Infos Relatório'!$B$84,'Faturamento NNE'!$F$2:$F$707,'Infos Relatório'!$B137,'Faturamento NNE'!$AA$2:$AA$707,'Infos Relatório'!AM$1,'Faturamento NNE'!$U$2:$U$707,"Sim")</f>
        <v>0</v>
      </c>
      <c r="AQ137" s="227" t="e">
        <f t="shared" si="30"/>
        <v>#DIV/0!</v>
      </c>
      <c r="AR137" s="545">
        <f>SUMIFS('Faturamento NNE'!$I$2:$I$707,'Faturamento NNE'!$E$2:$E$707,'Infos Relatório'!$B$84,'Faturamento NNE'!$F$2:$F$707,'Infos Relatório'!$B137,'Faturamento NNE'!$AA$2:$AA$707,'Infos Relatório'!AM$1)</f>
        <v>0</v>
      </c>
      <c r="AS137" s="541">
        <f>COUNTIFS('Faturamento NNE'!$E$2:$E$707,'Infos Relatório'!$B$84,'Faturamento NNE'!$F$2:$F$707,'Infos Relatório'!$B137,'Faturamento NNE'!$AA$2:$AA$707,'Infos Relatório'!AS$1)</f>
        <v>0</v>
      </c>
      <c r="AT137" s="542">
        <f>SUMIFS('Faturamento NNE'!$H$2:$H$707,'Faturamento NNE'!$E$2:$E$707,'Infos Relatório'!$B$84,'Faturamento NNE'!$F$2:$F$707,'Infos Relatório'!$B137,'Faturamento NNE'!$AA$2:$AA$707,'Infos Relatório'!AS$1)</f>
        <v>0</v>
      </c>
      <c r="AU137" s="542">
        <f>SUMIFS('Faturamento NNE'!$K$2:$K$707,'Faturamento NNE'!$E$2:$E$707,'Infos Relatório'!$B$84,'Faturamento NNE'!$F$2:$F$707,'Infos Relatório'!$B137,'Faturamento NNE'!$AA$2:$AA$707,'Infos Relatório'!AS$1)</f>
        <v>0</v>
      </c>
      <c r="AV137" s="546">
        <f>SUMIFS('Faturamento NNE'!$P$2:$P$707,'Faturamento NNE'!$E$2:$E$707,'Infos Relatório'!$B$84,'Faturamento NNE'!$F$2:$F$707,'Infos Relatório'!$B137,'Faturamento NNE'!$AA$2:$AA$707,'Infos Relatório'!AS$1,'Faturamento NNE'!$U$2:$U$707,"Sim")+SUMIFS('Faturamento NNE'!$Q$2:$Q$707,'Faturamento NNE'!$E$2:$E$707,'Infos Relatório'!$B$84,'Faturamento NNE'!$F$2:$F$707,'Infos Relatório'!$B137,'Faturamento NNE'!$AA$2:$AA$707,'Infos Relatório'!AS$1,'Faturamento NNE'!$U$2:$U$707,"Sim")</f>
        <v>0</v>
      </c>
      <c r="AW137" s="227" t="e">
        <f t="shared" si="31"/>
        <v>#DIV/0!</v>
      </c>
      <c r="AX137" s="545">
        <f>SUMIFS('Faturamento NNE'!$I$2:$I$707,'Faturamento NNE'!$E$2:$E$707,'Infos Relatório'!$B$84,'Faturamento NNE'!$F$2:$F$707,'Infos Relatório'!$B137,'Faturamento NNE'!$AA$2:$AA$707,'Infos Relatório'!AS$1)</f>
        <v>0</v>
      </c>
      <c r="AY137" s="541">
        <f>COUNTIFS('Faturamento NNE'!$E$2:$E$707,'Infos Relatório'!$B$84,'Faturamento NNE'!$F$2:$F$707,'Infos Relatório'!$B137,'Faturamento NNE'!$AA$2:$AA$707,'Infos Relatório'!AY$1)</f>
        <v>0</v>
      </c>
      <c r="AZ137" s="542">
        <f>SUMIFS('Faturamento NNE'!$H$2:$H$707,'Faturamento NNE'!$E$2:$E$707,'Infos Relatório'!$B$84,'Faturamento NNE'!$F$2:$F$707,'Infos Relatório'!$B137,'Faturamento NNE'!$AA$2:$AA$707,'Infos Relatório'!AY$1)</f>
        <v>0</v>
      </c>
      <c r="BA137" s="542">
        <f>SUMIFS('Faturamento NNE'!$K$2:$K$707,'Faturamento NNE'!$E$2:$E$707,'Infos Relatório'!$B$84,'Faturamento NNE'!$F$2:$F$707,'Infos Relatório'!$B137,'Faturamento NNE'!$AA$2:$AA$707,'Infos Relatório'!AY$1)</f>
        <v>0</v>
      </c>
      <c r="BB137" s="546">
        <f>SUMIFS('Faturamento NNE'!$P$2:$P$707,'Faturamento NNE'!$E$2:$E$707,'Infos Relatório'!$B$84,'Faturamento NNE'!$F$2:$F$707,'Infos Relatório'!$B137,'Faturamento NNE'!$AA$2:$AA$707,'Infos Relatório'!AY$1,'Faturamento NNE'!$U$2:$U$707,"Sim")+SUMIFS('Faturamento NNE'!$Q$2:$Q$707,'Faturamento NNE'!$E$2:$E$707,'Infos Relatório'!$B$84,'Faturamento NNE'!$F$2:$F$707,'Infos Relatório'!$B137,'Faturamento NNE'!$AA$2:$AA$707,'Infos Relatório'!AY$1,'Faturamento NNE'!$U$2:$U$707,"Sim")</f>
        <v>0</v>
      </c>
      <c r="BC137" s="227" t="e">
        <f t="shared" si="32"/>
        <v>#DIV/0!</v>
      </c>
      <c r="BD137" s="545">
        <f>SUMIFS('Faturamento NNE'!$I$2:$I$707,'Faturamento NNE'!$E$2:$E$707,'Infos Relatório'!$B$84,'Faturamento NNE'!$F$2:$F$707,'Infos Relatório'!$B137,'Faturamento NNE'!$AA$2:$AA$707,'Infos Relatório'!AY$1)</f>
        <v>0</v>
      </c>
      <c r="BE137" s="541">
        <f>COUNTIFS('Faturamento NNE'!$E$2:$E$707,'Infos Relatório'!$B$84,'Faturamento NNE'!$F$2:$F$707,'Infos Relatório'!$B137,'Faturamento NNE'!$AA$2:$AA$707,'Infos Relatório'!BE$1)</f>
        <v>0</v>
      </c>
      <c r="BF137" s="542">
        <f>SUMIFS('Faturamento NNE'!$H$2:$H$707,'Faturamento NNE'!$E$2:$E$707,'Infos Relatório'!$B$84,'Faturamento NNE'!$F$2:$F$707,'Infos Relatório'!$B137,'Faturamento NNE'!$AA$2:$AA$707,'Infos Relatório'!BE$1)</f>
        <v>0</v>
      </c>
      <c r="BG137" s="542">
        <f>SUMIFS('Faturamento NNE'!$K$2:$K$707,'Faturamento NNE'!$E$2:$E$707,'Infos Relatório'!$B$84,'Faturamento NNE'!$F$2:$F$707,'Infos Relatório'!$B137,'Faturamento NNE'!$AA$2:$AA$707,'Infos Relatório'!BE$1)</f>
        <v>0</v>
      </c>
      <c r="BH137" s="546">
        <f>SUMIFS('Faturamento NNE'!$P$2:$P$707,'Faturamento NNE'!$E$2:$E$707,'Infos Relatório'!$B$84,'Faturamento NNE'!$F$2:$F$707,'Infos Relatório'!$B137,'Faturamento NNE'!$AA$2:$AA$707,'Infos Relatório'!BE$1,'Faturamento NNE'!$U$2:$U$707,"Sim")+SUMIFS('Faturamento NNE'!$Q$2:$Q$707,'Faturamento NNE'!$E$2:$E$707,'Infos Relatório'!$B$84,'Faturamento NNE'!$F$2:$F$707,'Infos Relatório'!$B137,'Faturamento NNE'!$AA$2:$AA$707,'Infos Relatório'!BE$1,'Faturamento NNE'!$U$2:$U$707,"Sim")</f>
        <v>0</v>
      </c>
      <c r="BI137" s="227" t="e">
        <f t="shared" si="33"/>
        <v>#DIV/0!</v>
      </c>
      <c r="BJ137" s="545">
        <f>SUMIFS('Faturamento NNE'!$I$2:$I$707,'Faturamento NNE'!$E$2:$E$707,'Infos Relatório'!$B$84,'Faturamento NNE'!$F$2:$F$707,'Infos Relatório'!$B137,'Faturamento NNE'!$AA$2:$AA$707,'Infos Relatório'!BE$1)</f>
        <v>0</v>
      </c>
      <c r="BK137" s="541">
        <f>COUNTIFS('Faturamento NNE'!$E$2:$E$707,'Infos Relatório'!$B$84,'Faturamento NNE'!$F$2:$F$707,'Infos Relatório'!$B137,'Faturamento NNE'!$AA$2:$AA$707,'Infos Relatório'!BK$1)</f>
        <v>0</v>
      </c>
      <c r="BL137" s="542">
        <f>SUMIFS('Faturamento NNE'!$H$2:$H$707,'Faturamento NNE'!$E$2:$E$707,'Infos Relatório'!$B$84,'Faturamento NNE'!$F$2:$F$707,'Infos Relatório'!$B137,'Faturamento NNE'!$AA$2:$AA$707,'Infos Relatório'!BK$1)</f>
        <v>0</v>
      </c>
      <c r="BM137" s="542">
        <f>SUMIFS('Faturamento NNE'!$K$2:$K$707,'Faturamento NNE'!$E$2:$E$707,'Infos Relatório'!$B$84,'Faturamento NNE'!$F$2:$F$707,'Infos Relatório'!$B137,'Faturamento NNE'!$AA$2:$AA$707,'Infos Relatório'!BK$1)</f>
        <v>0</v>
      </c>
      <c r="BN137" s="546">
        <f>SUMIFS('Faturamento NNE'!$P$2:$P$707,'Faturamento NNE'!$E$2:$E$707,'Infos Relatório'!$B$84,'Faturamento NNE'!$F$2:$F$707,'Infos Relatório'!$B137,'Faturamento NNE'!$AA$2:$AA$707,'Infos Relatório'!BK$1,'Faturamento NNE'!$U$2:$U$707,"Sim")+SUMIFS('Faturamento NNE'!$Q$2:$Q$707,'Faturamento NNE'!$E$2:$E$707,'Infos Relatório'!$B$84,'Faturamento NNE'!$F$2:$F$707,'Infos Relatório'!$B137,'Faturamento NNE'!$AA$2:$AA$707,'Infos Relatório'!BK$1,'Faturamento NNE'!$U$2:$U$707,"Sim")</f>
        <v>0</v>
      </c>
      <c r="BO137" s="227" t="e">
        <f t="shared" si="34"/>
        <v>#DIV/0!</v>
      </c>
      <c r="BP137" s="545">
        <f>SUMIFS('Faturamento NNE'!$I$2:$I$707,'Faturamento NNE'!$E$2:$E$707,'Infos Relatório'!$B$84,'Faturamento NNE'!$F$2:$F$707,'Infos Relatório'!$B137,'Faturamento NNE'!$AA$2:$AA$707,'Infos Relatório'!BK$1)</f>
        <v>0</v>
      </c>
      <c r="BQ137" s="541">
        <f>COUNTIFS('Faturamento NNE'!$E$2:$E$707,'Infos Relatório'!$B$84,'Faturamento NNE'!$F$2:$F$707,'Infos Relatório'!$B137,'Faturamento NNE'!$AA$2:$AA$707,'Infos Relatório'!BQ$1)</f>
        <v>0</v>
      </c>
      <c r="BR137" s="542">
        <f>SUMIFS('Faturamento NNE'!$H$2:$H$707,'Faturamento NNE'!$E$2:$E$707,'Infos Relatório'!$B$84,'Faturamento NNE'!$F$2:$F$707,'Infos Relatório'!$B137,'Faturamento NNE'!$AA$2:$AA$707,'Infos Relatório'!BQ$1)</f>
        <v>0</v>
      </c>
      <c r="BS137" s="542">
        <f>SUMIFS('Faturamento NNE'!$K$2:$K$707,'Faturamento NNE'!$E$2:$E$707,'Infos Relatório'!$B$84,'Faturamento NNE'!$F$2:$F$707,'Infos Relatório'!$B137,'Faturamento NNE'!$AA$2:$AA$707,'Infos Relatório'!BQ$1)</f>
        <v>0</v>
      </c>
      <c r="BT137" s="546">
        <f>SUMIFS('Faturamento NNE'!$P$2:$P$707,'Faturamento NNE'!$E$2:$E$707,'Infos Relatório'!$B$84,'Faturamento NNE'!$F$2:$F$707,'Infos Relatório'!$B137,'Faturamento NNE'!$AA$2:$AA$707,'Infos Relatório'!BQ$1,'Faturamento NNE'!$U$2:$U$707,"Sim")+SUMIFS('Faturamento NNE'!$Q$2:$Q$707,'Faturamento NNE'!$E$2:$E$707,'Infos Relatório'!$B$84,'Faturamento NNE'!$F$2:$F$707,'Infos Relatório'!$B137,'Faturamento NNE'!$AA$2:$AA$707,'Infos Relatório'!BQ$1,'Faturamento NNE'!$U$2:$U$707,"Sim")</f>
        <v>0</v>
      </c>
      <c r="BU137" s="227" t="e">
        <f t="shared" si="35"/>
        <v>#DIV/0!</v>
      </c>
      <c r="BV137" s="545">
        <f>SUMIFS('Faturamento NNE'!$I$2:$I$707,'Faturamento NNE'!$E$2:$E$707,'Infos Relatório'!$B$84,'Faturamento NNE'!$F$2:$F$707,'Infos Relatório'!$B137,'Faturamento NNE'!$AA$2:$AA$707,'Infos Relatório'!BQ$1)</f>
        <v>0</v>
      </c>
    </row>
    <row r="138" spans="2:74">
      <c r="B138" s="217" t="s">
        <v>183</v>
      </c>
      <c r="C138" s="541">
        <f>COUNTIFS('Faturamento NNE'!$E$2:$E$707,'Infos Relatório'!$B$84,'Faturamento NNE'!$F$2:$F$707,'Infos Relatório'!$B138,'Faturamento NNE'!$AA$2:$AA$707,'Infos Relatório'!C$1)</f>
        <v>0</v>
      </c>
      <c r="D138" s="542">
        <f>SUMIFS('Faturamento NNE'!$H$2:$H$707,'Faturamento NNE'!$E$2:$E$707,'Infos Relatório'!$B$84,'Faturamento NNE'!$F$2:$F$707,'Infos Relatório'!$B138,'Faturamento NNE'!$AA$2:$AA$707,'Infos Relatório'!C$1)</f>
        <v>0</v>
      </c>
      <c r="E138" s="543">
        <f>SUMIFS('Faturamento NNE'!$K$2:$K$707,'Faturamento NNE'!$E$2:$E$707,'Infos Relatório'!$B$84,'Faturamento NNE'!$F$2:$F$707,'Infos Relatório'!$B138,'Faturamento NNE'!$AA$2:$AA$707,'Infos Relatório'!C$1)</f>
        <v>0</v>
      </c>
      <c r="F138" s="544">
        <f>SUMIFS('Faturamento NNE'!$P$2:$P$707,'Faturamento NNE'!$E$2:$E$707,'Infos Relatório'!$B$84,'Faturamento NNE'!$F$2:$F$707,'Infos Relatório'!$B138,'Faturamento NNE'!$AA$2:$AA$707,'Infos Relatório'!C$1,'Faturamento NNE'!$U$2:$U$707,"Sim")+SUMIFS('Faturamento NNE'!$Q$2:$Q$707,'Faturamento NNE'!$E$2:$E$707,'Infos Relatório'!$B$84,'Faturamento NNE'!$F$2:$F$707,'Infos Relatório'!$B138,'Faturamento NNE'!$AA$2:$AA$707,'Infos Relatório'!C$1,'Faturamento NNE'!$U$2:$U$707,"Sim")</f>
        <v>0</v>
      </c>
      <c r="G138" s="283" t="e">
        <f t="shared" si="24"/>
        <v>#DIV/0!</v>
      </c>
      <c r="H138" s="545">
        <f>SUMIFS('Faturamento NNE'!$I$2:$I$707,'Faturamento NNE'!$E$2:$E$707,'Infos Relatório'!$B$84,'Faturamento NNE'!$F$2:$F$707,'Infos Relatório'!$B138,'Faturamento NNE'!$AA$2:$AA$707,'Infos Relatório'!C$1)</f>
        <v>0</v>
      </c>
      <c r="I138" s="541">
        <f>COUNTIFS('Faturamento NNE'!$E$2:$E$707,'Infos Relatório'!$B$84,'Faturamento NNE'!$F$2:$F$707,'Infos Relatório'!$B138,'Faturamento NNE'!$AA$2:$AA$707,'Infos Relatório'!I$1)</f>
        <v>0</v>
      </c>
      <c r="J138" s="542">
        <f>SUMIFS('Faturamento NNE'!$H$2:$H$707,'Faturamento NNE'!$E$2:$E$707,'Infos Relatório'!$B$84,'Faturamento NNE'!$F$2:$F$707,'Infos Relatório'!$B138,'Faturamento NNE'!$AA$2:$AA$707,'Infos Relatório'!I$1)</f>
        <v>0</v>
      </c>
      <c r="K138" s="543">
        <f>SUMIFS('Faturamento NNE'!$K$2:$K$707,'Faturamento NNE'!$E$2:$E$707,'Infos Relatório'!$B$84,'Faturamento NNE'!$F$2:$F$707,'Infos Relatório'!$B138,'Faturamento NNE'!$AA$2:$AA$707,'Infos Relatório'!I$1)</f>
        <v>0</v>
      </c>
      <c r="L138" s="544">
        <f>SUMIFS('Faturamento NNE'!$P$2:$P$707,'Faturamento NNE'!$E$2:$E$707,'Infos Relatório'!$B$84,'Faturamento NNE'!$F$2:$F$707,'Infos Relatório'!$B138,'Faturamento NNE'!$AA$2:$AA$707,'Infos Relatório'!I$1,'Faturamento NNE'!$U$2:$U$707,"Sim")+SUMIFS('Faturamento NNE'!$Q$2:$Q$707,'Faturamento NNE'!$E$2:$E$707,'Infos Relatório'!$B$84,'Faturamento NNE'!$F$2:$F$707,'Infos Relatório'!$B138,'Faturamento NNE'!$AA$2:$AA$707,'Infos Relatório'!I$1,'Faturamento NNE'!$U$2:$U$707,"Sim")</f>
        <v>0</v>
      </c>
      <c r="M138" s="283" t="e">
        <f t="shared" si="25"/>
        <v>#DIV/0!</v>
      </c>
      <c r="N138" s="545">
        <f>SUMIFS('Faturamento NNE'!$I$2:$I$707,'Faturamento NNE'!$E$2:$E$707,'Infos Relatório'!$B$84,'Faturamento NNE'!$F$2:$F$707,'Infos Relatório'!$B138,'Faturamento NNE'!$AA$2:$AA$707,'Infos Relatório'!I$1)</f>
        <v>0</v>
      </c>
      <c r="O138" s="541">
        <f>COUNTIFS('Faturamento NNE'!$E$2:$E$707,'Infos Relatório'!$B$84,'Faturamento NNE'!$F$2:$F$707,'Infos Relatório'!$B138,'Faturamento NNE'!$AA$2:$AA$707,'Infos Relatório'!O$1)</f>
        <v>0</v>
      </c>
      <c r="P138" s="542">
        <f>SUMIFS('Faturamento NNE'!$H$2:$H$707,'Faturamento NNE'!$E$2:$E$707,'Infos Relatório'!$B$84,'Faturamento NNE'!$F$2:$F$707,'Infos Relatório'!$B138,'Faturamento NNE'!$AA$2:$AA$707,'Infos Relatório'!O$1)</f>
        <v>0</v>
      </c>
      <c r="Q138" s="542">
        <f>SUMIFS('Faturamento NNE'!$K$2:$K$707,'Faturamento NNE'!$E$2:$E$707,'Infos Relatório'!$B$84,'Faturamento NNE'!$F$2:$F$707,'Infos Relatório'!$B138,'Faturamento NNE'!$AA$2:$AA$707,'Infos Relatório'!O$1)</f>
        <v>0</v>
      </c>
      <c r="R138" s="546">
        <f>SUMIFS('Faturamento NNE'!$P$2:$P$707,'Faturamento NNE'!$E$2:$E$707,'Infos Relatório'!$B$84,'Faturamento NNE'!$F$2:$F$707,'Infos Relatório'!$B138,'Faturamento NNE'!$AA$2:$AA$707,'Infos Relatório'!O$1,'Faturamento NNE'!$U$2:$U$707,"Sim")+SUMIFS('Faturamento NNE'!$Q$2:$Q$707,'Faturamento NNE'!$E$2:$E$707,'Infos Relatório'!$B$84,'Faturamento NNE'!$F$2:$F$707,'Infos Relatório'!$B138,'Faturamento NNE'!$AA$2:$AA$707,'Infos Relatório'!O$1,'Faturamento NNE'!$U$2:$U$707,"Sim")</f>
        <v>0</v>
      </c>
      <c r="S138" s="227" t="e">
        <f t="shared" si="26"/>
        <v>#DIV/0!</v>
      </c>
      <c r="T138" s="545">
        <f>SUMIFS('Faturamento NNE'!$I$2:$I$707,'Faturamento NNE'!$E$2:$E$707,'Infos Relatório'!$B$84,'Faturamento NNE'!$F$2:$F$707,'Infos Relatório'!$B138,'Faturamento NNE'!$AA$2:$AA$707,'Infos Relatório'!O$1)</f>
        <v>0</v>
      </c>
      <c r="U138" s="541">
        <f>COUNTIFS('Faturamento NNE'!$E$2:$E$707,'Infos Relatório'!$B$84,'Faturamento NNE'!$F$2:$F$707,'Infos Relatório'!$B138,'Faturamento NNE'!$AA$2:$AA$707,'Infos Relatório'!U$1)</f>
        <v>0</v>
      </c>
      <c r="V138" s="542">
        <f>SUMIFS('Faturamento NNE'!$H$2:$H$707,'Faturamento NNE'!$E$2:$E$707,'Infos Relatório'!$B$84,'Faturamento NNE'!$F$2:$F$707,'Infos Relatório'!$B138,'Faturamento NNE'!$AA$2:$AA$707,'Infos Relatório'!U$1)</f>
        <v>0</v>
      </c>
      <c r="W138" s="542">
        <f>SUMIFS('Faturamento NNE'!$K$2:$K$707,'Faturamento NNE'!$E$2:$E$707,'Infos Relatório'!$B$84,'Faturamento NNE'!$F$2:$F$707,'Infos Relatório'!$B138,'Faturamento NNE'!$AA$2:$AA$707,'Infos Relatório'!U$1)</f>
        <v>0</v>
      </c>
      <c r="X138" s="546">
        <f>SUMIFS('Faturamento NNE'!$P$2:$P$707,'Faturamento NNE'!$E$2:$E$707,'Infos Relatório'!$B$84,'Faturamento NNE'!$F$2:$F$707,'Infos Relatório'!$B138,'Faturamento NNE'!$AA$2:$AA$707,'Infos Relatório'!U$1,'Faturamento NNE'!$U$2:$U$707,"Sim")+SUMIFS('Faturamento NNE'!$Q$2:$Q$707,'Faturamento NNE'!$E$2:$E$707,'Infos Relatório'!$B$84,'Faturamento NNE'!$F$2:$F$707,'Infos Relatório'!$B138,'Faturamento NNE'!$AA$2:$AA$707,'Infos Relatório'!U$1,'Faturamento NNE'!$U$2:$U$707,"Sim")</f>
        <v>0</v>
      </c>
      <c r="Y138" s="227" t="e">
        <f t="shared" si="27"/>
        <v>#DIV/0!</v>
      </c>
      <c r="Z138" s="545">
        <f>SUMIFS('Faturamento NNE'!$I$2:$I$707,'Faturamento NNE'!$E$2:$E$707,'Infos Relatório'!$B$84,'Faturamento NNE'!$F$2:$F$707,'Infos Relatório'!$B138,'Faturamento NNE'!$AA$2:$AA$707,'Infos Relatório'!U$1)</f>
        <v>0</v>
      </c>
      <c r="AA138" s="541">
        <f>COUNTIFS('Faturamento NNE'!$E$2:$E$707,'Infos Relatório'!$B$84,'Faturamento NNE'!$F$2:$F$707,'Infos Relatório'!$B138,'Faturamento NNE'!$AA$2:$AA$707,'Infos Relatório'!AA$1)</f>
        <v>0</v>
      </c>
      <c r="AB138" s="542">
        <f>SUMIFS('Faturamento NNE'!$H$2:$H$707,'Faturamento NNE'!$E$2:$E$707,'Infos Relatório'!$B$84,'Faturamento NNE'!$F$2:$F$707,'Infos Relatório'!$B138,'Faturamento NNE'!$AA$2:$AA$707,'Infos Relatório'!AA$1)</f>
        <v>0</v>
      </c>
      <c r="AC138" s="542">
        <f>SUMIFS('Faturamento NNE'!$K$2:$K$707,'Faturamento NNE'!$E$2:$E$707,'Infos Relatório'!$B$84,'Faturamento NNE'!$F$2:$F$707,'Infos Relatório'!$B138,'Faturamento NNE'!$AA$2:$AA$707,'Infos Relatório'!AA$1)</f>
        <v>0</v>
      </c>
      <c r="AD138" s="546">
        <f>SUMIFS('Faturamento NNE'!$P$2:$P$707,'Faturamento NNE'!$E$2:$E$707,'Infos Relatório'!$B$84,'Faturamento NNE'!$F$2:$F$707,'Infos Relatório'!$B138,'Faturamento NNE'!$AA$2:$AA$707,'Infos Relatório'!AA$1,'Faturamento NNE'!$U$2:$U$707,"Sim")+SUMIFS('Faturamento NNE'!$Q$2:$Q$707,'Faturamento NNE'!$E$2:$E$707,'Infos Relatório'!$B$84,'Faturamento NNE'!$F$2:$F$707,'Infos Relatório'!$B138,'Faturamento NNE'!$AA$2:$AA$707,'Infos Relatório'!AA$1,'Faturamento NNE'!$U$2:$U$707,"Sim")</f>
        <v>0</v>
      </c>
      <c r="AE138" s="227" t="e">
        <f t="shared" si="28"/>
        <v>#DIV/0!</v>
      </c>
      <c r="AF138" s="545">
        <f>SUMIFS('Faturamento NNE'!$I$2:$I$707,'Faturamento NNE'!$E$2:$E$707,'Infos Relatório'!$B$84,'Faturamento NNE'!$F$2:$F$707,'Infos Relatório'!$B138,'Faturamento NNE'!$AA$2:$AA$707,'Infos Relatório'!AA$1)</f>
        <v>0</v>
      </c>
      <c r="AG138" s="541">
        <f>COUNTIFS('Faturamento NNE'!$E$2:$E$707,'Infos Relatório'!$B$84,'Faturamento NNE'!$F$2:$F$707,'Infos Relatório'!$B138,'Faturamento NNE'!$AA$2:$AA$707,'Infos Relatório'!AG$1)</f>
        <v>0</v>
      </c>
      <c r="AH138" s="542">
        <f>SUMIFS('Faturamento NNE'!$H$2:$H$707,'Faturamento NNE'!$E$2:$E$707,'Infos Relatório'!$B$84,'Faturamento NNE'!$F$2:$F$707,'Infos Relatório'!$B138,'Faturamento NNE'!$AA$2:$AA$707,'Infos Relatório'!AG$1)</f>
        <v>0</v>
      </c>
      <c r="AI138" s="542">
        <f>SUMIFS('Faturamento NNE'!$K$2:$K$707,'Faturamento NNE'!$E$2:$E$707,'Infos Relatório'!$B$84,'Faturamento NNE'!$F$2:$F$707,'Infos Relatório'!$B138,'Faturamento NNE'!$AA$2:$AA$707,'Infos Relatório'!AG$1)</f>
        <v>0</v>
      </c>
      <c r="AJ138" s="546">
        <f>SUMIFS('Faturamento NNE'!$P$2:$P$707,'Faturamento NNE'!$E$2:$E$707,'Infos Relatório'!$B$84,'Faturamento NNE'!$F$2:$F$707,'Infos Relatório'!$B138,'Faturamento NNE'!$AA$2:$AA$707,'Infos Relatório'!AG$1,'Faturamento NNE'!$U$2:$U$707,"Sim")+SUMIFS('Faturamento NNE'!$Q$2:$Q$707,'Faturamento NNE'!$E$2:$E$707,'Infos Relatório'!$B$84,'Faturamento NNE'!$F$2:$F$707,'Infos Relatório'!$B138,'Faturamento NNE'!$AA$2:$AA$707,'Infos Relatório'!AG$1,'Faturamento NNE'!$U$2:$U$707,"Sim")</f>
        <v>0</v>
      </c>
      <c r="AK138" s="227" t="e">
        <f t="shared" si="29"/>
        <v>#DIV/0!</v>
      </c>
      <c r="AL138" s="545">
        <f>SUMIFS('Faturamento NNE'!$I$2:$I$707,'Faturamento NNE'!$E$2:$E$707,'Infos Relatório'!$B$84,'Faturamento NNE'!$F$2:$F$707,'Infos Relatório'!$B138,'Faturamento NNE'!$AA$2:$AA$707,'Infos Relatório'!AG$1)</f>
        <v>0</v>
      </c>
      <c r="AM138" s="541">
        <f>COUNTIFS('Faturamento NNE'!$E$2:$E$707,'Infos Relatório'!$B$84,'Faturamento NNE'!$F$2:$F$707,'Infos Relatório'!$B138,'Faturamento NNE'!$AA$2:$AA$707,'Infos Relatório'!AM$1)</f>
        <v>0</v>
      </c>
      <c r="AN138" s="542">
        <f>SUMIFS('Faturamento NNE'!$H$2:$H$707,'Faturamento NNE'!$E$2:$E$707,'Infos Relatório'!$B$84,'Faturamento NNE'!$F$2:$F$707,'Infos Relatório'!$B138,'Faturamento NNE'!$AA$2:$AA$707,'Infos Relatório'!AM$1)</f>
        <v>0</v>
      </c>
      <c r="AO138" s="542">
        <f>SUMIFS('Faturamento NNE'!$K$2:$K$707,'Faturamento NNE'!$E$2:$E$707,'Infos Relatório'!$B$84,'Faturamento NNE'!$F$2:$F$707,'Infos Relatório'!$B138,'Faturamento NNE'!$AA$2:$AA$707,'Infos Relatório'!AM$1)</f>
        <v>0</v>
      </c>
      <c r="AP138" s="546">
        <f>SUMIFS('Faturamento NNE'!$P$2:$P$707,'Faturamento NNE'!$E$2:$E$707,'Infos Relatório'!$B$84,'Faturamento NNE'!$F$2:$F$707,'Infos Relatório'!$B138,'Faturamento NNE'!$AA$2:$AA$707,'Infos Relatório'!AM$1,'Faturamento NNE'!$U$2:$U$707,"Sim")+SUMIFS('Faturamento NNE'!$Q$2:$Q$707,'Faturamento NNE'!$E$2:$E$707,'Infos Relatório'!$B$84,'Faturamento NNE'!$F$2:$F$707,'Infos Relatório'!$B138,'Faturamento NNE'!$AA$2:$AA$707,'Infos Relatório'!AM$1,'Faturamento NNE'!$U$2:$U$707,"Sim")</f>
        <v>0</v>
      </c>
      <c r="AQ138" s="227" t="e">
        <f t="shared" si="30"/>
        <v>#DIV/0!</v>
      </c>
      <c r="AR138" s="545">
        <f>SUMIFS('Faturamento NNE'!$I$2:$I$707,'Faturamento NNE'!$E$2:$E$707,'Infos Relatório'!$B$84,'Faturamento NNE'!$F$2:$F$707,'Infos Relatório'!$B138,'Faturamento NNE'!$AA$2:$AA$707,'Infos Relatório'!AM$1)</f>
        <v>0</v>
      </c>
      <c r="AS138" s="541">
        <f>COUNTIFS('Faturamento NNE'!$E$2:$E$707,'Infos Relatório'!$B$84,'Faturamento NNE'!$F$2:$F$707,'Infos Relatório'!$B138,'Faturamento NNE'!$AA$2:$AA$707,'Infos Relatório'!AS$1)</f>
        <v>0</v>
      </c>
      <c r="AT138" s="542">
        <f>SUMIFS('Faturamento NNE'!$H$2:$H$707,'Faturamento NNE'!$E$2:$E$707,'Infos Relatório'!$B$84,'Faturamento NNE'!$F$2:$F$707,'Infos Relatório'!$B138,'Faturamento NNE'!$AA$2:$AA$707,'Infos Relatório'!AS$1)</f>
        <v>0</v>
      </c>
      <c r="AU138" s="542">
        <f>SUMIFS('Faturamento NNE'!$K$2:$K$707,'Faturamento NNE'!$E$2:$E$707,'Infos Relatório'!$B$84,'Faturamento NNE'!$F$2:$F$707,'Infos Relatório'!$B138,'Faturamento NNE'!$AA$2:$AA$707,'Infos Relatório'!AS$1)</f>
        <v>0</v>
      </c>
      <c r="AV138" s="546">
        <f>SUMIFS('Faturamento NNE'!$P$2:$P$707,'Faturamento NNE'!$E$2:$E$707,'Infos Relatório'!$B$84,'Faturamento NNE'!$F$2:$F$707,'Infos Relatório'!$B138,'Faturamento NNE'!$AA$2:$AA$707,'Infos Relatório'!AS$1,'Faturamento NNE'!$U$2:$U$707,"Sim")+SUMIFS('Faturamento NNE'!$Q$2:$Q$707,'Faturamento NNE'!$E$2:$E$707,'Infos Relatório'!$B$84,'Faturamento NNE'!$F$2:$F$707,'Infos Relatório'!$B138,'Faturamento NNE'!$AA$2:$AA$707,'Infos Relatório'!AS$1,'Faturamento NNE'!$U$2:$U$707,"Sim")</f>
        <v>0</v>
      </c>
      <c r="AW138" s="227" t="e">
        <f t="shared" si="31"/>
        <v>#DIV/0!</v>
      </c>
      <c r="AX138" s="545">
        <f>SUMIFS('Faturamento NNE'!$I$2:$I$707,'Faturamento NNE'!$E$2:$E$707,'Infos Relatório'!$B$84,'Faturamento NNE'!$F$2:$F$707,'Infos Relatório'!$B138,'Faturamento NNE'!$AA$2:$AA$707,'Infos Relatório'!AS$1)</f>
        <v>0</v>
      </c>
      <c r="AY138" s="541">
        <f>COUNTIFS('Faturamento NNE'!$E$2:$E$707,'Infos Relatório'!$B$84,'Faturamento NNE'!$F$2:$F$707,'Infos Relatório'!$B138,'Faturamento NNE'!$AA$2:$AA$707,'Infos Relatório'!AY$1)</f>
        <v>0</v>
      </c>
      <c r="AZ138" s="542">
        <f>SUMIFS('Faturamento NNE'!$H$2:$H$707,'Faturamento NNE'!$E$2:$E$707,'Infos Relatório'!$B$84,'Faturamento NNE'!$F$2:$F$707,'Infos Relatório'!$B138,'Faturamento NNE'!$AA$2:$AA$707,'Infos Relatório'!AY$1)</f>
        <v>0</v>
      </c>
      <c r="BA138" s="542">
        <f>SUMIFS('Faturamento NNE'!$K$2:$K$707,'Faturamento NNE'!$E$2:$E$707,'Infos Relatório'!$B$84,'Faturamento NNE'!$F$2:$F$707,'Infos Relatório'!$B138,'Faturamento NNE'!$AA$2:$AA$707,'Infos Relatório'!AY$1)</f>
        <v>0</v>
      </c>
      <c r="BB138" s="546">
        <f>SUMIFS('Faturamento NNE'!$P$2:$P$707,'Faturamento NNE'!$E$2:$E$707,'Infos Relatório'!$B$84,'Faturamento NNE'!$F$2:$F$707,'Infos Relatório'!$B138,'Faturamento NNE'!$AA$2:$AA$707,'Infos Relatório'!AY$1,'Faturamento NNE'!$U$2:$U$707,"Sim")+SUMIFS('Faturamento NNE'!$Q$2:$Q$707,'Faturamento NNE'!$E$2:$E$707,'Infos Relatório'!$B$84,'Faturamento NNE'!$F$2:$F$707,'Infos Relatório'!$B138,'Faturamento NNE'!$AA$2:$AA$707,'Infos Relatório'!AY$1,'Faturamento NNE'!$U$2:$U$707,"Sim")</f>
        <v>0</v>
      </c>
      <c r="BC138" s="227" t="e">
        <f t="shared" si="32"/>
        <v>#DIV/0!</v>
      </c>
      <c r="BD138" s="545">
        <f>SUMIFS('Faturamento NNE'!$I$2:$I$707,'Faturamento NNE'!$E$2:$E$707,'Infos Relatório'!$B$84,'Faturamento NNE'!$F$2:$F$707,'Infos Relatório'!$B138,'Faturamento NNE'!$AA$2:$AA$707,'Infos Relatório'!AY$1)</f>
        <v>0</v>
      </c>
      <c r="BE138" s="541">
        <f>COUNTIFS('Faturamento NNE'!$E$2:$E$707,'Infos Relatório'!$B$84,'Faturamento NNE'!$F$2:$F$707,'Infos Relatório'!$B138,'Faturamento NNE'!$AA$2:$AA$707,'Infos Relatório'!BE$1)</f>
        <v>0</v>
      </c>
      <c r="BF138" s="542">
        <f>SUMIFS('Faturamento NNE'!$H$2:$H$707,'Faturamento NNE'!$E$2:$E$707,'Infos Relatório'!$B$84,'Faturamento NNE'!$F$2:$F$707,'Infos Relatório'!$B138,'Faturamento NNE'!$AA$2:$AA$707,'Infos Relatório'!BE$1)</f>
        <v>0</v>
      </c>
      <c r="BG138" s="542">
        <f>SUMIFS('Faturamento NNE'!$K$2:$K$707,'Faturamento NNE'!$E$2:$E$707,'Infos Relatório'!$B$84,'Faturamento NNE'!$F$2:$F$707,'Infos Relatório'!$B138,'Faturamento NNE'!$AA$2:$AA$707,'Infos Relatório'!BE$1)</f>
        <v>0</v>
      </c>
      <c r="BH138" s="546">
        <f>SUMIFS('Faturamento NNE'!$P$2:$P$707,'Faturamento NNE'!$E$2:$E$707,'Infos Relatório'!$B$84,'Faturamento NNE'!$F$2:$F$707,'Infos Relatório'!$B138,'Faturamento NNE'!$AA$2:$AA$707,'Infos Relatório'!BE$1,'Faturamento NNE'!$U$2:$U$707,"Sim")+SUMIFS('Faturamento NNE'!$Q$2:$Q$707,'Faturamento NNE'!$E$2:$E$707,'Infos Relatório'!$B$84,'Faturamento NNE'!$F$2:$F$707,'Infos Relatório'!$B138,'Faturamento NNE'!$AA$2:$AA$707,'Infos Relatório'!BE$1,'Faturamento NNE'!$U$2:$U$707,"Sim")</f>
        <v>0</v>
      </c>
      <c r="BI138" s="227" t="e">
        <f t="shared" si="33"/>
        <v>#DIV/0!</v>
      </c>
      <c r="BJ138" s="545">
        <f>SUMIFS('Faturamento NNE'!$I$2:$I$707,'Faturamento NNE'!$E$2:$E$707,'Infos Relatório'!$B$84,'Faturamento NNE'!$F$2:$F$707,'Infos Relatório'!$B138,'Faturamento NNE'!$AA$2:$AA$707,'Infos Relatório'!BE$1)</f>
        <v>0</v>
      </c>
      <c r="BK138" s="541">
        <f>COUNTIFS('Faturamento NNE'!$E$2:$E$707,'Infos Relatório'!$B$84,'Faturamento NNE'!$F$2:$F$707,'Infos Relatório'!$B138,'Faturamento NNE'!$AA$2:$AA$707,'Infos Relatório'!BK$1)</f>
        <v>0</v>
      </c>
      <c r="BL138" s="542">
        <f>SUMIFS('Faturamento NNE'!$H$2:$H$707,'Faturamento NNE'!$E$2:$E$707,'Infos Relatório'!$B$84,'Faturamento NNE'!$F$2:$F$707,'Infos Relatório'!$B138,'Faturamento NNE'!$AA$2:$AA$707,'Infos Relatório'!BK$1)</f>
        <v>0</v>
      </c>
      <c r="BM138" s="542">
        <f>SUMIFS('Faturamento NNE'!$K$2:$K$707,'Faturamento NNE'!$E$2:$E$707,'Infos Relatório'!$B$84,'Faturamento NNE'!$F$2:$F$707,'Infos Relatório'!$B138,'Faturamento NNE'!$AA$2:$AA$707,'Infos Relatório'!BK$1)</f>
        <v>0</v>
      </c>
      <c r="BN138" s="546">
        <f>SUMIFS('Faturamento NNE'!$P$2:$P$707,'Faturamento NNE'!$E$2:$E$707,'Infos Relatório'!$B$84,'Faturamento NNE'!$F$2:$F$707,'Infos Relatório'!$B138,'Faturamento NNE'!$AA$2:$AA$707,'Infos Relatório'!BK$1,'Faturamento NNE'!$U$2:$U$707,"Sim")+SUMIFS('Faturamento NNE'!$Q$2:$Q$707,'Faturamento NNE'!$E$2:$E$707,'Infos Relatório'!$B$84,'Faturamento NNE'!$F$2:$F$707,'Infos Relatório'!$B138,'Faturamento NNE'!$AA$2:$AA$707,'Infos Relatório'!BK$1,'Faturamento NNE'!$U$2:$U$707,"Sim")</f>
        <v>0</v>
      </c>
      <c r="BO138" s="227" t="e">
        <f t="shared" si="34"/>
        <v>#DIV/0!</v>
      </c>
      <c r="BP138" s="545">
        <f>SUMIFS('Faturamento NNE'!$I$2:$I$707,'Faturamento NNE'!$E$2:$E$707,'Infos Relatório'!$B$84,'Faturamento NNE'!$F$2:$F$707,'Infos Relatório'!$B138,'Faturamento NNE'!$AA$2:$AA$707,'Infos Relatório'!BK$1)</f>
        <v>0</v>
      </c>
      <c r="BQ138" s="541">
        <f>COUNTIFS('Faturamento NNE'!$E$2:$E$707,'Infos Relatório'!$B$84,'Faturamento NNE'!$F$2:$F$707,'Infos Relatório'!$B138,'Faturamento NNE'!$AA$2:$AA$707,'Infos Relatório'!BQ$1)</f>
        <v>0</v>
      </c>
      <c r="BR138" s="542">
        <f>SUMIFS('Faturamento NNE'!$H$2:$H$707,'Faturamento NNE'!$E$2:$E$707,'Infos Relatório'!$B$84,'Faturamento NNE'!$F$2:$F$707,'Infos Relatório'!$B138,'Faturamento NNE'!$AA$2:$AA$707,'Infos Relatório'!BQ$1)</f>
        <v>0</v>
      </c>
      <c r="BS138" s="542">
        <f>SUMIFS('Faturamento NNE'!$K$2:$K$707,'Faturamento NNE'!$E$2:$E$707,'Infos Relatório'!$B$84,'Faturamento NNE'!$F$2:$F$707,'Infos Relatório'!$B138,'Faturamento NNE'!$AA$2:$AA$707,'Infos Relatório'!BQ$1)</f>
        <v>0</v>
      </c>
      <c r="BT138" s="546">
        <f>SUMIFS('Faturamento NNE'!$P$2:$P$707,'Faturamento NNE'!$E$2:$E$707,'Infos Relatório'!$B$84,'Faturamento NNE'!$F$2:$F$707,'Infos Relatório'!$B138,'Faturamento NNE'!$AA$2:$AA$707,'Infos Relatório'!BQ$1,'Faturamento NNE'!$U$2:$U$707,"Sim")+SUMIFS('Faturamento NNE'!$Q$2:$Q$707,'Faturamento NNE'!$E$2:$E$707,'Infos Relatório'!$B$84,'Faturamento NNE'!$F$2:$F$707,'Infos Relatório'!$B138,'Faturamento NNE'!$AA$2:$AA$707,'Infos Relatório'!BQ$1,'Faturamento NNE'!$U$2:$U$707,"Sim")</f>
        <v>0</v>
      </c>
      <c r="BU138" s="227" t="e">
        <f t="shared" si="35"/>
        <v>#DIV/0!</v>
      </c>
      <c r="BV138" s="545">
        <f>SUMIFS('Faturamento NNE'!$I$2:$I$707,'Faturamento NNE'!$E$2:$E$707,'Infos Relatório'!$B$84,'Faturamento NNE'!$F$2:$F$707,'Infos Relatório'!$B138,'Faturamento NNE'!$AA$2:$AA$707,'Infos Relatório'!BQ$1)</f>
        <v>0</v>
      </c>
    </row>
    <row r="139" spans="2:74">
      <c r="B139" s="217" t="s">
        <v>184</v>
      </c>
      <c r="C139" s="541">
        <f>COUNTIFS('Faturamento NNE'!$E$2:$E$707,'Infos Relatório'!$B$84,'Faturamento NNE'!$F$2:$F$707,'Infos Relatório'!$B139,'Faturamento NNE'!$AA$2:$AA$707,'Infos Relatório'!C$1)</f>
        <v>0</v>
      </c>
      <c r="D139" s="542">
        <f>SUMIFS('Faturamento NNE'!$H$2:$H$707,'Faturamento NNE'!$E$2:$E$707,'Infos Relatório'!$B$84,'Faturamento NNE'!$F$2:$F$707,'Infos Relatório'!$B139,'Faturamento NNE'!$AA$2:$AA$707,'Infos Relatório'!C$1)</f>
        <v>0</v>
      </c>
      <c r="E139" s="543">
        <f>SUMIFS('Faturamento NNE'!$K$2:$K$707,'Faturamento NNE'!$E$2:$E$707,'Infos Relatório'!$B$84,'Faturamento NNE'!$F$2:$F$707,'Infos Relatório'!$B139,'Faturamento NNE'!$AA$2:$AA$707,'Infos Relatório'!C$1)</f>
        <v>0</v>
      </c>
      <c r="F139" s="544">
        <f>SUMIFS('Faturamento NNE'!$P$2:$P$707,'Faturamento NNE'!$E$2:$E$707,'Infos Relatório'!$B$84,'Faturamento NNE'!$F$2:$F$707,'Infos Relatório'!$B139,'Faturamento NNE'!$AA$2:$AA$707,'Infos Relatório'!C$1,'Faturamento NNE'!$U$2:$U$707,"Sim")+SUMIFS('Faturamento NNE'!$Q$2:$Q$707,'Faturamento NNE'!$E$2:$E$707,'Infos Relatório'!$B$84,'Faturamento NNE'!$F$2:$F$707,'Infos Relatório'!$B139,'Faturamento NNE'!$AA$2:$AA$707,'Infos Relatório'!C$1,'Faturamento NNE'!$U$2:$U$707,"Sim")</f>
        <v>0</v>
      </c>
      <c r="G139" s="283" t="e">
        <f t="shared" si="24"/>
        <v>#DIV/0!</v>
      </c>
      <c r="H139" s="545">
        <f>SUMIFS('Faturamento NNE'!$I$2:$I$707,'Faturamento NNE'!$E$2:$E$707,'Infos Relatório'!$B$84,'Faturamento NNE'!$F$2:$F$707,'Infos Relatório'!$B139,'Faturamento NNE'!$AA$2:$AA$707,'Infos Relatório'!C$1)</f>
        <v>0</v>
      </c>
      <c r="I139" s="541">
        <f>COUNTIFS('Faturamento NNE'!$E$2:$E$707,'Infos Relatório'!$B$84,'Faturamento NNE'!$F$2:$F$707,'Infos Relatório'!$B139,'Faturamento NNE'!$AA$2:$AA$707,'Infos Relatório'!I$1)</f>
        <v>0</v>
      </c>
      <c r="J139" s="542">
        <f>SUMIFS('Faturamento NNE'!$H$2:$H$707,'Faturamento NNE'!$E$2:$E$707,'Infos Relatório'!$B$84,'Faturamento NNE'!$F$2:$F$707,'Infos Relatório'!$B139,'Faturamento NNE'!$AA$2:$AA$707,'Infos Relatório'!I$1)</f>
        <v>0</v>
      </c>
      <c r="K139" s="543">
        <f>SUMIFS('Faturamento NNE'!$K$2:$K$707,'Faturamento NNE'!$E$2:$E$707,'Infos Relatório'!$B$84,'Faturamento NNE'!$F$2:$F$707,'Infos Relatório'!$B139,'Faturamento NNE'!$AA$2:$AA$707,'Infos Relatório'!I$1)</f>
        <v>0</v>
      </c>
      <c r="L139" s="544">
        <f>SUMIFS('Faturamento NNE'!$P$2:$P$707,'Faturamento NNE'!$E$2:$E$707,'Infos Relatório'!$B$84,'Faturamento NNE'!$F$2:$F$707,'Infos Relatório'!$B139,'Faturamento NNE'!$AA$2:$AA$707,'Infos Relatório'!I$1,'Faturamento NNE'!$U$2:$U$707,"Sim")+SUMIFS('Faturamento NNE'!$Q$2:$Q$707,'Faturamento NNE'!$E$2:$E$707,'Infos Relatório'!$B$84,'Faturamento NNE'!$F$2:$F$707,'Infos Relatório'!$B139,'Faturamento NNE'!$AA$2:$AA$707,'Infos Relatório'!I$1,'Faturamento NNE'!$U$2:$U$707,"Sim")</f>
        <v>0</v>
      </c>
      <c r="M139" s="283" t="e">
        <f t="shared" si="25"/>
        <v>#DIV/0!</v>
      </c>
      <c r="N139" s="545">
        <f>SUMIFS('Faturamento NNE'!$I$2:$I$707,'Faturamento NNE'!$E$2:$E$707,'Infos Relatório'!$B$84,'Faturamento NNE'!$F$2:$F$707,'Infos Relatório'!$B139,'Faturamento NNE'!$AA$2:$AA$707,'Infos Relatório'!I$1)</f>
        <v>0</v>
      </c>
      <c r="O139" s="541">
        <f>COUNTIFS('Faturamento NNE'!$E$2:$E$707,'Infos Relatório'!$B$84,'Faturamento NNE'!$F$2:$F$707,'Infos Relatório'!$B139,'Faturamento NNE'!$AA$2:$AA$707,'Infos Relatório'!O$1)</f>
        <v>0</v>
      </c>
      <c r="P139" s="542">
        <f>SUMIFS('Faturamento NNE'!$H$2:$H$707,'Faturamento NNE'!$E$2:$E$707,'Infos Relatório'!$B$84,'Faturamento NNE'!$F$2:$F$707,'Infos Relatório'!$B139,'Faturamento NNE'!$AA$2:$AA$707,'Infos Relatório'!O$1)</f>
        <v>0</v>
      </c>
      <c r="Q139" s="542">
        <f>SUMIFS('Faturamento NNE'!$K$2:$K$707,'Faturamento NNE'!$E$2:$E$707,'Infos Relatório'!$B$84,'Faturamento NNE'!$F$2:$F$707,'Infos Relatório'!$B139,'Faturamento NNE'!$AA$2:$AA$707,'Infos Relatório'!O$1)</f>
        <v>0</v>
      </c>
      <c r="R139" s="546">
        <f>SUMIFS('Faturamento NNE'!$P$2:$P$707,'Faturamento NNE'!$E$2:$E$707,'Infos Relatório'!$B$84,'Faturamento NNE'!$F$2:$F$707,'Infos Relatório'!$B139,'Faturamento NNE'!$AA$2:$AA$707,'Infos Relatório'!O$1,'Faturamento NNE'!$U$2:$U$707,"Sim")+SUMIFS('Faturamento NNE'!$Q$2:$Q$707,'Faturamento NNE'!$E$2:$E$707,'Infos Relatório'!$B$84,'Faturamento NNE'!$F$2:$F$707,'Infos Relatório'!$B139,'Faturamento NNE'!$AA$2:$AA$707,'Infos Relatório'!O$1,'Faturamento NNE'!$U$2:$U$707,"Sim")</f>
        <v>0</v>
      </c>
      <c r="S139" s="227" t="e">
        <f t="shared" si="26"/>
        <v>#DIV/0!</v>
      </c>
      <c r="T139" s="545">
        <f>SUMIFS('Faturamento NNE'!$I$2:$I$707,'Faturamento NNE'!$E$2:$E$707,'Infos Relatório'!$B$84,'Faturamento NNE'!$F$2:$F$707,'Infos Relatório'!$B139,'Faturamento NNE'!$AA$2:$AA$707,'Infos Relatório'!O$1)</f>
        <v>0</v>
      </c>
      <c r="U139" s="541">
        <f>COUNTIFS('Faturamento NNE'!$E$2:$E$707,'Infos Relatório'!$B$84,'Faturamento NNE'!$F$2:$F$707,'Infos Relatório'!$B139,'Faturamento NNE'!$AA$2:$AA$707,'Infos Relatório'!U$1)</f>
        <v>0</v>
      </c>
      <c r="V139" s="542">
        <f>SUMIFS('Faturamento NNE'!$H$2:$H$707,'Faturamento NNE'!$E$2:$E$707,'Infos Relatório'!$B$84,'Faturamento NNE'!$F$2:$F$707,'Infos Relatório'!$B139,'Faturamento NNE'!$AA$2:$AA$707,'Infos Relatório'!U$1)</f>
        <v>0</v>
      </c>
      <c r="W139" s="542">
        <f>SUMIFS('Faturamento NNE'!$K$2:$K$707,'Faturamento NNE'!$E$2:$E$707,'Infos Relatório'!$B$84,'Faturamento NNE'!$F$2:$F$707,'Infos Relatório'!$B139,'Faturamento NNE'!$AA$2:$AA$707,'Infos Relatório'!U$1)</f>
        <v>0</v>
      </c>
      <c r="X139" s="546">
        <f>SUMIFS('Faturamento NNE'!$P$2:$P$707,'Faturamento NNE'!$E$2:$E$707,'Infos Relatório'!$B$84,'Faturamento NNE'!$F$2:$F$707,'Infos Relatório'!$B139,'Faturamento NNE'!$AA$2:$AA$707,'Infos Relatório'!U$1,'Faturamento NNE'!$U$2:$U$707,"Sim")+SUMIFS('Faturamento NNE'!$Q$2:$Q$707,'Faturamento NNE'!$E$2:$E$707,'Infos Relatório'!$B$84,'Faturamento NNE'!$F$2:$F$707,'Infos Relatório'!$B139,'Faturamento NNE'!$AA$2:$AA$707,'Infos Relatório'!U$1,'Faturamento NNE'!$U$2:$U$707,"Sim")</f>
        <v>0</v>
      </c>
      <c r="Y139" s="227" t="e">
        <f t="shared" si="27"/>
        <v>#DIV/0!</v>
      </c>
      <c r="Z139" s="545">
        <f>SUMIFS('Faturamento NNE'!$I$2:$I$707,'Faturamento NNE'!$E$2:$E$707,'Infos Relatório'!$B$84,'Faturamento NNE'!$F$2:$F$707,'Infos Relatório'!$B139,'Faturamento NNE'!$AA$2:$AA$707,'Infos Relatório'!U$1)</f>
        <v>0</v>
      </c>
      <c r="AA139" s="541">
        <f>COUNTIFS('Faturamento NNE'!$E$2:$E$707,'Infos Relatório'!$B$84,'Faturamento NNE'!$F$2:$F$707,'Infos Relatório'!$B139,'Faturamento NNE'!$AA$2:$AA$707,'Infos Relatório'!AA$1)</f>
        <v>0</v>
      </c>
      <c r="AB139" s="542">
        <f>SUMIFS('Faturamento NNE'!$H$2:$H$707,'Faturamento NNE'!$E$2:$E$707,'Infos Relatório'!$B$84,'Faturamento NNE'!$F$2:$F$707,'Infos Relatório'!$B139,'Faturamento NNE'!$AA$2:$AA$707,'Infos Relatório'!AA$1)</f>
        <v>0</v>
      </c>
      <c r="AC139" s="542">
        <f>SUMIFS('Faturamento NNE'!$K$2:$K$707,'Faturamento NNE'!$E$2:$E$707,'Infos Relatório'!$B$84,'Faturamento NNE'!$F$2:$F$707,'Infos Relatório'!$B139,'Faturamento NNE'!$AA$2:$AA$707,'Infos Relatório'!AA$1)</f>
        <v>0</v>
      </c>
      <c r="AD139" s="546">
        <f>SUMIFS('Faturamento NNE'!$P$2:$P$707,'Faturamento NNE'!$E$2:$E$707,'Infos Relatório'!$B$84,'Faturamento NNE'!$F$2:$F$707,'Infos Relatório'!$B139,'Faturamento NNE'!$AA$2:$AA$707,'Infos Relatório'!AA$1,'Faturamento NNE'!$U$2:$U$707,"Sim")+SUMIFS('Faturamento NNE'!$Q$2:$Q$707,'Faturamento NNE'!$E$2:$E$707,'Infos Relatório'!$B$84,'Faturamento NNE'!$F$2:$F$707,'Infos Relatório'!$B139,'Faturamento NNE'!$AA$2:$AA$707,'Infos Relatório'!AA$1,'Faturamento NNE'!$U$2:$U$707,"Sim")</f>
        <v>0</v>
      </c>
      <c r="AE139" s="227" t="e">
        <f t="shared" si="28"/>
        <v>#DIV/0!</v>
      </c>
      <c r="AF139" s="545">
        <f>SUMIFS('Faturamento NNE'!$I$2:$I$707,'Faturamento NNE'!$E$2:$E$707,'Infos Relatório'!$B$84,'Faturamento NNE'!$F$2:$F$707,'Infos Relatório'!$B139,'Faturamento NNE'!$AA$2:$AA$707,'Infos Relatório'!AA$1)</f>
        <v>0</v>
      </c>
      <c r="AG139" s="541">
        <f>COUNTIFS('Faturamento NNE'!$E$2:$E$707,'Infos Relatório'!$B$84,'Faturamento NNE'!$F$2:$F$707,'Infos Relatório'!$B139,'Faturamento NNE'!$AA$2:$AA$707,'Infos Relatório'!AG$1)</f>
        <v>0</v>
      </c>
      <c r="AH139" s="542">
        <f>SUMIFS('Faturamento NNE'!$H$2:$H$707,'Faturamento NNE'!$E$2:$E$707,'Infos Relatório'!$B$84,'Faturamento NNE'!$F$2:$F$707,'Infos Relatório'!$B139,'Faturamento NNE'!$AA$2:$AA$707,'Infos Relatório'!AG$1)</f>
        <v>0</v>
      </c>
      <c r="AI139" s="542">
        <f>SUMIFS('Faturamento NNE'!$K$2:$K$707,'Faturamento NNE'!$E$2:$E$707,'Infos Relatório'!$B$84,'Faturamento NNE'!$F$2:$F$707,'Infos Relatório'!$B139,'Faturamento NNE'!$AA$2:$AA$707,'Infos Relatório'!AG$1)</f>
        <v>0</v>
      </c>
      <c r="AJ139" s="546">
        <f>SUMIFS('Faturamento NNE'!$P$2:$P$707,'Faturamento NNE'!$E$2:$E$707,'Infos Relatório'!$B$84,'Faturamento NNE'!$F$2:$F$707,'Infos Relatório'!$B139,'Faturamento NNE'!$AA$2:$AA$707,'Infos Relatório'!AG$1,'Faturamento NNE'!$U$2:$U$707,"Sim")+SUMIFS('Faturamento NNE'!$Q$2:$Q$707,'Faturamento NNE'!$E$2:$E$707,'Infos Relatório'!$B$84,'Faturamento NNE'!$F$2:$F$707,'Infos Relatório'!$B139,'Faturamento NNE'!$AA$2:$AA$707,'Infos Relatório'!AG$1,'Faturamento NNE'!$U$2:$U$707,"Sim")</f>
        <v>0</v>
      </c>
      <c r="AK139" s="227" t="e">
        <f t="shared" si="29"/>
        <v>#DIV/0!</v>
      </c>
      <c r="AL139" s="545">
        <f>SUMIFS('Faturamento NNE'!$I$2:$I$707,'Faturamento NNE'!$E$2:$E$707,'Infos Relatório'!$B$84,'Faturamento NNE'!$F$2:$F$707,'Infos Relatório'!$B139,'Faturamento NNE'!$AA$2:$AA$707,'Infos Relatório'!AG$1)</f>
        <v>0</v>
      </c>
      <c r="AM139" s="541">
        <f>COUNTIFS('Faturamento NNE'!$E$2:$E$707,'Infos Relatório'!$B$84,'Faturamento NNE'!$F$2:$F$707,'Infos Relatório'!$B139,'Faturamento NNE'!$AA$2:$AA$707,'Infos Relatório'!AM$1)</f>
        <v>0</v>
      </c>
      <c r="AN139" s="542">
        <f>SUMIFS('Faturamento NNE'!$H$2:$H$707,'Faturamento NNE'!$E$2:$E$707,'Infos Relatório'!$B$84,'Faturamento NNE'!$F$2:$F$707,'Infos Relatório'!$B139,'Faturamento NNE'!$AA$2:$AA$707,'Infos Relatório'!AM$1)</f>
        <v>0</v>
      </c>
      <c r="AO139" s="542">
        <f>SUMIFS('Faturamento NNE'!$K$2:$K$707,'Faturamento NNE'!$E$2:$E$707,'Infos Relatório'!$B$84,'Faturamento NNE'!$F$2:$F$707,'Infos Relatório'!$B139,'Faturamento NNE'!$AA$2:$AA$707,'Infos Relatório'!AM$1)</f>
        <v>0</v>
      </c>
      <c r="AP139" s="546">
        <f>SUMIFS('Faturamento NNE'!$P$2:$P$707,'Faturamento NNE'!$E$2:$E$707,'Infos Relatório'!$B$84,'Faturamento NNE'!$F$2:$F$707,'Infos Relatório'!$B139,'Faturamento NNE'!$AA$2:$AA$707,'Infos Relatório'!AM$1,'Faturamento NNE'!$U$2:$U$707,"Sim")+SUMIFS('Faturamento NNE'!$Q$2:$Q$707,'Faturamento NNE'!$E$2:$E$707,'Infos Relatório'!$B$84,'Faturamento NNE'!$F$2:$F$707,'Infos Relatório'!$B139,'Faturamento NNE'!$AA$2:$AA$707,'Infos Relatório'!AM$1,'Faturamento NNE'!$U$2:$U$707,"Sim")</f>
        <v>0</v>
      </c>
      <c r="AQ139" s="227" t="e">
        <f t="shared" si="30"/>
        <v>#DIV/0!</v>
      </c>
      <c r="AR139" s="545">
        <f>SUMIFS('Faturamento NNE'!$I$2:$I$707,'Faturamento NNE'!$E$2:$E$707,'Infos Relatório'!$B$84,'Faturamento NNE'!$F$2:$F$707,'Infos Relatório'!$B139,'Faturamento NNE'!$AA$2:$AA$707,'Infos Relatório'!AM$1)</f>
        <v>0</v>
      </c>
      <c r="AS139" s="541">
        <f>COUNTIFS('Faturamento NNE'!$E$2:$E$707,'Infos Relatório'!$B$84,'Faturamento NNE'!$F$2:$F$707,'Infos Relatório'!$B139,'Faturamento NNE'!$AA$2:$AA$707,'Infos Relatório'!AS$1)</f>
        <v>0</v>
      </c>
      <c r="AT139" s="542">
        <f>SUMIFS('Faturamento NNE'!$H$2:$H$707,'Faturamento NNE'!$E$2:$E$707,'Infos Relatório'!$B$84,'Faturamento NNE'!$F$2:$F$707,'Infos Relatório'!$B139,'Faturamento NNE'!$AA$2:$AA$707,'Infos Relatório'!AS$1)</f>
        <v>0</v>
      </c>
      <c r="AU139" s="542">
        <f>SUMIFS('Faturamento NNE'!$K$2:$K$707,'Faturamento NNE'!$E$2:$E$707,'Infos Relatório'!$B$84,'Faturamento NNE'!$F$2:$F$707,'Infos Relatório'!$B139,'Faturamento NNE'!$AA$2:$AA$707,'Infos Relatório'!AS$1)</f>
        <v>0</v>
      </c>
      <c r="AV139" s="546">
        <f>SUMIFS('Faturamento NNE'!$P$2:$P$707,'Faturamento NNE'!$E$2:$E$707,'Infos Relatório'!$B$84,'Faturamento NNE'!$F$2:$F$707,'Infos Relatório'!$B139,'Faturamento NNE'!$AA$2:$AA$707,'Infos Relatório'!AS$1,'Faturamento NNE'!$U$2:$U$707,"Sim")+SUMIFS('Faturamento NNE'!$Q$2:$Q$707,'Faturamento NNE'!$E$2:$E$707,'Infos Relatório'!$B$84,'Faturamento NNE'!$F$2:$F$707,'Infos Relatório'!$B139,'Faturamento NNE'!$AA$2:$AA$707,'Infos Relatório'!AS$1,'Faturamento NNE'!$U$2:$U$707,"Sim")</f>
        <v>0</v>
      </c>
      <c r="AW139" s="227" t="e">
        <f t="shared" si="31"/>
        <v>#DIV/0!</v>
      </c>
      <c r="AX139" s="545">
        <f>SUMIFS('Faturamento NNE'!$I$2:$I$707,'Faturamento NNE'!$E$2:$E$707,'Infos Relatório'!$B$84,'Faturamento NNE'!$F$2:$F$707,'Infos Relatório'!$B139,'Faturamento NNE'!$AA$2:$AA$707,'Infos Relatório'!AS$1)</f>
        <v>0</v>
      </c>
      <c r="AY139" s="541">
        <f>COUNTIFS('Faturamento NNE'!$E$2:$E$707,'Infos Relatório'!$B$84,'Faturamento NNE'!$F$2:$F$707,'Infos Relatório'!$B139,'Faturamento NNE'!$AA$2:$AA$707,'Infos Relatório'!AY$1)</f>
        <v>0</v>
      </c>
      <c r="AZ139" s="542">
        <f>SUMIFS('Faturamento NNE'!$H$2:$H$707,'Faturamento NNE'!$E$2:$E$707,'Infos Relatório'!$B$84,'Faturamento NNE'!$F$2:$F$707,'Infos Relatório'!$B139,'Faturamento NNE'!$AA$2:$AA$707,'Infos Relatório'!AY$1)</f>
        <v>0</v>
      </c>
      <c r="BA139" s="542">
        <f>SUMIFS('Faturamento NNE'!$K$2:$K$707,'Faturamento NNE'!$E$2:$E$707,'Infos Relatório'!$B$84,'Faturamento NNE'!$F$2:$F$707,'Infos Relatório'!$B139,'Faturamento NNE'!$AA$2:$AA$707,'Infos Relatório'!AY$1)</f>
        <v>0</v>
      </c>
      <c r="BB139" s="546">
        <f>SUMIFS('Faturamento NNE'!$P$2:$P$707,'Faturamento NNE'!$E$2:$E$707,'Infos Relatório'!$B$84,'Faturamento NNE'!$F$2:$F$707,'Infos Relatório'!$B139,'Faturamento NNE'!$AA$2:$AA$707,'Infos Relatório'!AY$1,'Faturamento NNE'!$U$2:$U$707,"Sim")+SUMIFS('Faturamento NNE'!$Q$2:$Q$707,'Faturamento NNE'!$E$2:$E$707,'Infos Relatório'!$B$84,'Faturamento NNE'!$F$2:$F$707,'Infos Relatório'!$B139,'Faturamento NNE'!$AA$2:$AA$707,'Infos Relatório'!AY$1,'Faturamento NNE'!$U$2:$U$707,"Sim")</f>
        <v>0</v>
      </c>
      <c r="BC139" s="227" t="e">
        <f t="shared" si="32"/>
        <v>#DIV/0!</v>
      </c>
      <c r="BD139" s="545">
        <f>SUMIFS('Faturamento NNE'!$I$2:$I$707,'Faturamento NNE'!$E$2:$E$707,'Infos Relatório'!$B$84,'Faturamento NNE'!$F$2:$F$707,'Infos Relatório'!$B139,'Faturamento NNE'!$AA$2:$AA$707,'Infos Relatório'!AY$1)</f>
        <v>0</v>
      </c>
      <c r="BE139" s="541">
        <f>COUNTIFS('Faturamento NNE'!$E$2:$E$707,'Infos Relatório'!$B$84,'Faturamento NNE'!$F$2:$F$707,'Infos Relatório'!$B139,'Faturamento NNE'!$AA$2:$AA$707,'Infos Relatório'!BE$1)</f>
        <v>0</v>
      </c>
      <c r="BF139" s="542">
        <f>SUMIFS('Faturamento NNE'!$H$2:$H$707,'Faturamento NNE'!$E$2:$E$707,'Infos Relatório'!$B$84,'Faturamento NNE'!$F$2:$F$707,'Infos Relatório'!$B139,'Faturamento NNE'!$AA$2:$AA$707,'Infos Relatório'!BE$1)</f>
        <v>0</v>
      </c>
      <c r="BG139" s="542">
        <f>SUMIFS('Faturamento NNE'!$K$2:$K$707,'Faturamento NNE'!$E$2:$E$707,'Infos Relatório'!$B$84,'Faturamento NNE'!$F$2:$F$707,'Infos Relatório'!$B139,'Faturamento NNE'!$AA$2:$AA$707,'Infos Relatório'!BE$1)</f>
        <v>0</v>
      </c>
      <c r="BH139" s="546">
        <f>SUMIFS('Faturamento NNE'!$P$2:$P$707,'Faturamento NNE'!$E$2:$E$707,'Infos Relatório'!$B$84,'Faturamento NNE'!$F$2:$F$707,'Infos Relatório'!$B139,'Faturamento NNE'!$AA$2:$AA$707,'Infos Relatório'!BE$1,'Faturamento NNE'!$U$2:$U$707,"Sim")+SUMIFS('Faturamento NNE'!$Q$2:$Q$707,'Faturamento NNE'!$E$2:$E$707,'Infos Relatório'!$B$84,'Faturamento NNE'!$F$2:$F$707,'Infos Relatório'!$B139,'Faturamento NNE'!$AA$2:$AA$707,'Infos Relatório'!BE$1,'Faturamento NNE'!$U$2:$U$707,"Sim")</f>
        <v>0</v>
      </c>
      <c r="BI139" s="227" t="e">
        <f t="shared" si="33"/>
        <v>#DIV/0!</v>
      </c>
      <c r="BJ139" s="545">
        <f>SUMIFS('Faturamento NNE'!$I$2:$I$707,'Faturamento NNE'!$E$2:$E$707,'Infos Relatório'!$B$84,'Faturamento NNE'!$F$2:$F$707,'Infos Relatório'!$B139,'Faturamento NNE'!$AA$2:$AA$707,'Infos Relatório'!BE$1)</f>
        <v>0</v>
      </c>
      <c r="BK139" s="541">
        <f>COUNTIFS('Faturamento NNE'!$E$2:$E$707,'Infos Relatório'!$B$84,'Faturamento NNE'!$F$2:$F$707,'Infos Relatório'!$B139,'Faturamento NNE'!$AA$2:$AA$707,'Infos Relatório'!BK$1)</f>
        <v>0</v>
      </c>
      <c r="BL139" s="542">
        <f>SUMIFS('Faturamento NNE'!$H$2:$H$707,'Faturamento NNE'!$E$2:$E$707,'Infos Relatório'!$B$84,'Faturamento NNE'!$F$2:$F$707,'Infos Relatório'!$B139,'Faturamento NNE'!$AA$2:$AA$707,'Infos Relatório'!BK$1)</f>
        <v>0</v>
      </c>
      <c r="BM139" s="542">
        <f>SUMIFS('Faturamento NNE'!$K$2:$K$707,'Faturamento NNE'!$E$2:$E$707,'Infos Relatório'!$B$84,'Faturamento NNE'!$F$2:$F$707,'Infos Relatório'!$B139,'Faturamento NNE'!$AA$2:$AA$707,'Infos Relatório'!BK$1)</f>
        <v>0</v>
      </c>
      <c r="BN139" s="546">
        <f>SUMIFS('Faturamento NNE'!$P$2:$P$707,'Faturamento NNE'!$E$2:$E$707,'Infos Relatório'!$B$84,'Faturamento NNE'!$F$2:$F$707,'Infos Relatório'!$B139,'Faturamento NNE'!$AA$2:$AA$707,'Infos Relatório'!BK$1,'Faturamento NNE'!$U$2:$U$707,"Sim")+SUMIFS('Faturamento NNE'!$Q$2:$Q$707,'Faturamento NNE'!$E$2:$E$707,'Infos Relatório'!$B$84,'Faturamento NNE'!$F$2:$F$707,'Infos Relatório'!$B139,'Faturamento NNE'!$AA$2:$AA$707,'Infos Relatório'!BK$1,'Faturamento NNE'!$U$2:$U$707,"Sim")</f>
        <v>0</v>
      </c>
      <c r="BO139" s="227" t="e">
        <f t="shared" si="34"/>
        <v>#DIV/0!</v>
      </c>
      <c r="BP139" s="545">
        <f>SUMIFS('Faturamento NNE'!$I$2:$I$707,'Faturamento NNE'!$E$2:$E$707,'Infos Relatório'!$B$84,'Faturamento NNE'!$F$2:$F$707,'Infos Relatório'!$B139,'Faturamento NNE'!$AA$2:$AA$707,'Infos Relatório'!BK$1)</f>
        <v>0</v>
      </c>
      <c r="BQ139" s="541">
        <f>COUNTIFS('Faturamento NNE'!$E$2:$E$707,'Infos Relatório'!$B$84,'Faturamento NNE'!$F$2:$F$707,'Infos Relatório'!$B139,'Faturamento NNE'!$AA$2:$AA$707,'Infos Relatório'!BQ$1)</f>
        <v>0</v>
      </c>
      <c r="BR139" s="542">
        <f>SUMIFS('Faturamento NNE'!$H$2:$H$707,'Faturamento NNE'!$E$2:$E$707,'Infos Relatório'!$B$84,'Faturamento NNE'!$F$2:$F$707,'Infos Relatório'!$B139,'Faturamento NNE'!$AA$2:$AA$707,'Infos Relatório'!BQ$1)</f>
        <v>0</v>
      </c>
      <c r="BS139" s="542">
        <f>SUMIFS('Faturamento NNE'!$K$2:$K$707,'Faturamento NNE'!$E$2:$E$707,'Infos Relatório'!$B$84,'Faturamento NNE'!$F$2:$F$707,'Infos Relatório'!$B139,'Faturamento NNE'!$AA$2:$AA$707,'Infos Relatório'!BQ$1)</f>
        <v>0</v>
      </c>
      <c r="BT139" s="546">
        <f>SUMIFS('Faturamento NNE'!$P$2:$P$707,'Faturamento NNE'!$E$2:$E$707,'Infos Relatório'!$B$84,'Faturamento NNE'!$F$2:$F$707,'Infos Relatório'!$B139,'Faturamento NNE'!$AA$2:$AA$707,'Infos Relatório'!BQ$1,'Faturamento NNE'!$U$2:$U$707,"Sim")+SUMIFS('Faturamento NNE'!$Q$2:$Q$707,'Faturamento NNE'!$E$2:$E$707,'Infos Relatório'!$B$84,'Faturamento NNE'!$F$2:$F$707,'Infos Relatório'!$B139,'Faturamento NNE'!$AA$2:$AA$707,'Infos Relatório'!BQ$1,'Faturamento NNE'!$U$2:$U$707,"Sim")</f>
        <v>0</v>
      </c>
      <c r="BU139" s="227" t="e">
        <f t="shared" si="35"/>
        <v>#DIV/0!</v>
      </c>
      <c r="BV139" s="545">
        <f>SUMIFS('Faturamento NNE'!$I$2:$I$707,'Faturamento NNE'!$E$2:$E$707,'Infos Relatório'!$B$84,'Faturamento NNE'!$F$2:$F$707,'Infos Relatório'!$B139,'Faturamento NNE'!$AA$2:$AA$707,'Infos Relatório'!BQ$1)</f>
        <v>0</v>
      </c>
    </row>
    <row r="140" spans="2:74">
      <c r="B140" s="217" t="s">
        <v>185</v>
      </c>
      <c r="C140" s="541">
        <f>COUNTIFS('Faturamento NNE'!$E$2:$E$707,'Infos Relatório'!$B$84,'Faturamento NNE'!$F$2:$F$707,'Infos Relatório'!$B140,'Faturamento NNE'!$AA$2:$AA$707,'Infos Relatório'!C$1)</f>
        <v>0</v>
      </c>
      <c r="D140" s="542">
        <f>SUMIFS('Faturamento NNE'!$H$2:$H$707,'Faturamento NNE'!$E$2:$E$707,'Infos Relatório'!$B$84,'Faturamento NNE'!$F$2:$F$707,'Infos Relatório'!$B140,'Faturamento NNE'!$AA$2:$AA$707,'Infos Relatório'!C$1)</f>
        <v>0</v>
      </c>
      <c r="E140" s="543">
        <f>SUMIFS('Faturamento NNE'!$K$2:$K$707,'Faturamento NNE'!$E$2:$E$707,'Infos Relatório'!$B$84,'Faturamento NNE'!$F$2:$F$707,'Infos Relatório'!$B140,'Faturamento NNE'!$AA$2:$AA$707,'Infos Relatório'!C$1)</f>
        <v>0</v>
      </c>
      <c r="F140" s="544">
        <f>SUMIFS('Faturamento NNE'!$P$2:$P$707,'Faturamento NNE'!$E$2:$E$707,'Infos Relatório'!$B$84,'Faturamento NNE'!$F$2:$F$707,'Infos Relatório'!$B140,'Faturamento NNE'!$AA$2:$AA$707,'Infos Relatório'!C$1,'Faturamento NNE'!$U$2:$U$707,"Sim")+SUMIFS('Faturamento NNE'!$Q$2:$Q$707,'Faturamento NNE'!$E$2:$E$707,'Infos Relatório'!$B$84,'Faturamento NNE'!$F$2:$F$707,'Infos Relatório'!$B140,'Faturamento NNE'!$AA$2:$AA$707,'Infos Relatório'!C$1,'Faturamento NNE'!$U$2:$U$707,"Sim")</f>
        <v>0</v>
      </c>
      <c r="G140" s="283" t="e">
        <f t="shared" si="24"/>
        <v>#DIV/0!</v>
      </c>
      <c r="H140" s="545">
        <f>SUMIFS('Faturamento NNE'!$I$2:$I$707,'Faturamento NNE'!$E$2:$E$707,'Infos Relatório'!$B$84,'Faturamento NNE'!$F$2:$F$707,'Infos Relatório'!$B140,'Faturamento NNE'!$AA$2:$AA$707,'Infos Relatório'!C$1)</f>
        <v>0</v>
      </c>
      <c r="I140" s="541">
        <f>COUNTIFS('Faturamento NNE'!$E$2:$E$707,'Infos Relatório'!$B$84,'Faturamento NNE'!$F$2:$F$707,'Infos Relatório'!$B140,'Faturamento NNE'!$AA$2:$AA$707,'Infos Relatório'!I$1)</f>
        <v>0</v>
      </c>
      <c r="J140" s="542">
        <f>SUMIFS('Faturamento NNE'!$H$2:$H$707,'Faturamento NNE'!$E$2:$E$707,'Infos Relatório'!$B$84,'Faturamento NNE'!$F$2:$F$707,'Infos Relatório'!$B140,'Faturamento NNE'!$AA$2:$AA$707,'Infos Relatório'!I$1)</f>
        <v>0</v>
      </c>
      <c r="K140" s="543">
        <f>SUMIFS('Faturamento NNE'!$K$2:$K$707,'Faturamento NNE'!$E$2:$E$707,'Infos Relatório'!$B$84,'Faturamento NNE'!$F$2:$F$707,'Infos Relatório'!$B140,'Faturamento NNE'!$AA$2:$AA$707,'Infos Relatório'!I$1)</f>
        <v>0</v>
      </c>
      <c r="L140" s="544">
        <f>SUMIFS('Faturamento NNE'!$P$2:$P$707,'Faturamento NNE'!$E$2:$E$707,'Infos Relatório'!$B$84,'Faturamento NNE'!$F$2:$F$707,'Infos Relatório'!$B140,'Faturamento NNE'!$AA$2:$AA$707,'Infos Relatório'!I$1,'Faturamento NNE'!$U$2:$U$707,"Sim")+SUMIFS('Faturamento NNE'!$Q$2:$Q$707,'Faturamento NNE'!$E$2:$E$707,'Infos Relatório'!$B$84,'Faturamento NNE'!$F$2:$F$707,'Infos Relatório'!$B140,'Faturamento NNE'!$AA$2:$AA$707,'Infos Relatório'!I$1,'Faturamento NNE'!$U$2:$U$707,"Sim")</f>
        <v>0</v>
      </c>
      <c r="M140" s="283" t="e">
        <f t="shared" si="25"/>
        <v>#DIV/0!</v>
      </c>
      <c r="N140" s="545">
        <f>SUMIFS('Faturamento NNE'!$I$2:$I$707,'Faturamento NNE'!$E$2:$E$707,'Infos Relatório'!$B$84,'Faturamento NNE'!$F$2:$F$707,'Infos Relatório'!$B140,'Faturamento NNE'!$AA$2:$AA$707,'Infos Relatório'!I$1)</f>
        <v>0</v>
      </c>
      <c r="O140" s="541">
        <f>COUNTIFS('Faturamento NNE'!$E$2:$E$707,'Infos Relatório'!$B$84,'Faturamento NNE'!$F$2:$F$707,'Infos Relatório'!$B140,'Faturamento NNE'!$AA$2:$AA$707,'Infos Relatório'!O$1)</f>
        <v>0</v>
      </c>
      <c r="P140" s="542">
        <f>SUMIFS('Faturamento NNE'!$H$2:$H$707,'Faturamento NNE'!$E$2:$E$707,'Infos Relatório'!$B$84,'Faturamento NNE'!$F$2:$F$707,'Infos Relatório'!$B140,'Faturamento NNE'!$AA$2:$AA$707,'Infos Relatório'!O$1)</f>
        <v>0</v>
      </c>
      <c r="Q140" s="542">
        <f>SUMIFS('Faturamento NNE'!$K$2:$K$707,'Faturamento NNE'!$E$2:$E$707,'Infos Relatório'!$B$84,'Faturamento NNE'!$F$2:$F$707,'Infos Relatório'!$B140,'Faturamento NNE'!$AA$2:$AA$707,'Infos Relatório'!O$1)</f>
        <v>0</v>
      </c>
      <c r="R140" s="546">
        <f>SUMIFS('Faturamento NNE'!$P$2:$P$707,'Faturamento NNE'!$E$2:$E$707,'Infos Relatório'!$B$84,'Faturamento NNE'!$F$2:$F$707,'Infos Relatório'!$B140,'Faturamento NNE'!$AA$2:$AA$707,'Infos Relatório'!O$1,'Faturamento NNE'!$U$2:$U$707,"Sim")+SUMIFS('Faturamento NNE'!$Q$2:$Q$707,'Faturamento NNE'!$E$2:$E$707,'Infos Relatório'!$B$84,'Faturamento NNE'!$F$2:$F$707,'Infos Relatório'!$B140,'Faturamento NNE'!$AA$2:$AA$707,'Infos Relatório'!O$1,'Faturamento NNE'!$U$2:$U$707,"Sim")</f>
        <v>0</v>
      </c>
      <c r="S140" s="227" t="e">
        <f t="shared" si="26"/>
        <v>#DIV/0!</v>
      </c>
      <c r="T140" s="545">
        <f>SUMIFS('Faturamento NNE'!$I$2:$I$707,'Faturamento NNE'!$E$2:$E$707,'Infos Relatório'!$B$84,'Faturamento NNE'!$F$2:$F$707,'Infos Relatório'!$B140,'Faturamento NNE'!$AA$2:$AA$707,'Infos Relatório'!O$1)</f>
        <v>0</v>
      </c>
      <c r="U140" s="541">
        <f>COUNTIFS('Faturamento NNE'!$E$2:$E$707,'Infos Relatório'!$B$84,'Faturamento NNE'!$F$2:$F$707,'Infos Relatório'!$B140,'Faturamento NNE'!$AA$2:$AA$707,'Infos Relatório'!U$1)</f>
        <v>0</v>
      </c>
      <c r="V140" s="542">
        <f>SUMIFS('Faturamento NNE'!$H$2:$H$707,'Faturamento NNE'!$E$2:$E$707,'Infos Relatório'!$B$84,'Faturamento NNE'!$F$2:$F$707,'Infos Relatório'!$B140,'Faturamento NNE'!$AA$2:$AA$707,'Infos Relatório'!U$1)</f>
        <v>0</v>
      </c>
      <c r="W140" s="542">
        <f>SUMIFS('Faturamento NNE'!$K$2:$K$707,'Faturamento NNE'!$E$2:$E$707,'Infos Relatório'!$B$84,'Faturamento NNE'!$F$2:$F$707,'Infos Relatório'!$B140,'Faturamento NNE'!$AA$2:$AA$707,'Infos Relatório'!U$1)</f>
        <v>0</v>
      </c>
      <c r="X140" s="546">
        <f>SUMIFS('Faturamento NNE'!$P$2:$P$707,'Faturamento NNE'!$E$2:$E$707,'Infos Relatório'!$B$84,'Faturamento NNE'!$F$2:$F$707,'Infos Relatório'!$B140,'Faturamento NNE'!$AA$2:$AA$707,'Infos Relatório'!U$1,'Faturamento NNE'!$U$2:$U$707,"Sim")+SUMIFS('Faturamento NNE'!$Q$2:$Q$707,'Faturamento NNE'!$E$2:$E$707,'Infos Relatório'!$B$84,'Faturamento NNE'!$F$2:$F$707,'Infos Relatório'!$B140,'Faturamento NNE'!$AA$2:$AA$707,'Infos Relatório'!U$1,'Faturamento NNE'!$U$2:$U$707,"Sim")</f>
        <v>0</v>
      </c>
      <c r="Y140" s="227" t="e">
        <f t="shared" si="27"/>
        <v>#DIV/0!</v>
      </c>
      <c r="Z140" s="545">
        <f>SUMIFS('Faturamento NNE'!$I$2:$I$707,'Faturamento NNE'!$E$2:$E$707,'Infos Relatório'!$B$84,'Faturamento NNE'!$F$2:$F$707,'Infos Relatório'!$B140,'Faturamento NNE'!$AA$2:$AA$707,'Infos Relatório'!U$1)</f>
        <v>0</v>
      </c>
      <c r="AA140" s="541">
        <f>COUNTIFS('Faturamento NNE'!$E$2:$E$707,'Infos Relatório'!$B$84,'Faturamento NNE'!$F$2:$F$707,'Infos Relatório'!$B140,'Faturamento NNE'!$AA$2:$AA$707,'Infos Relatório'!AA$1)</f>
        <v>0</v>
      </c>
      <c r="AB140" s="542">
        <f>SUMIFS('Faturamento NNE'!$H$2:$H$707,'Faturamento NNE'!$E$2:$E$707,'Infos Relatório'!$B$84,'Faturamento NNE'!$F$2:$F$707,'Infos Relatório'!$B140,'Faturamento NNE'!$AA$2:$AA$707,'Infos Relatório'!AA$1)</f>
        <v>0</v>
      </c>
      <c r="AC140" s="542">
        <f>SUMIFS('Faturamento NNE'!$K$2:$K$707,'Faturamento NNE'!$E$2:$E$707,'Infos Relatório'!$B$84,'Faturamento NNE'!$F$2:$F$707,'Infos Relatório'!$B140,'Faturamento NNE'!$AA$2:$AA$707,'Infos Relatório'!AA$1)</f>
        <v>0</v>
      </c>
      <c r="AD140" s="546">
        <f>SUMIFS('Faturamento NNE'!$P$2:$P$707,'Faturamento NNE'!$E$2:$E$707,'Infos Relatório'!$B$84,'Faturamento NNE'!$F$2:$F$707,'Infos Relatório'!$B140,'Faturamento NNE'!$AA$2:$AA$707,'Infos Relatório'!AA$1,'Faturamento NNE'!$U$2:$U$707,"Sim")+SUMIFS('Faturamento NNE'!$Q$2:$Q$707,'Faturamento NNE'!$E$2:$E$707,'Infos Relatório'!$B$84,'Faturamento NNE'!$F$2:$F$707,'Infos Relatório'!$B140,'Faturamento NNE'!$AA$2:$AA$707,'Infos Relatório'!AA$1,'Faturamento NNE'!$U$2:$U$707,"Sim")</f>
        <v>0</v>
      </c>
      <c r="AE140" s="227" t="e">
        <f t="shared" si="28"/>
        <v>#DIV/0!</v>
      </c>
      <c r="AF140" s="545">
        <f>SUMIFS('Faturamento NNE'!$I$2:$I$707,'Faturamento NNE'!$E$2:$E$707,'Infos Relatório'!$B$84,'Faturamento NNE'!$F$2:$F$707,'Infos Relatório'!$B140,'Faturamento NNE'!$AA$2:$AA$707,'Infos Relatório'!AA$1)</f>
        <v>0</v>
      </c>
      <c r="AG140" s="541">
        <f>COUNTIFS('Faturamento NNE'!$E$2:$E$707,'Infos Relatório'!$B$84,'Faturamento NNE'!$F$2:$F$707,'Infos Relatório'!$B140,'Faturamento NNE'!$AA$2:$AA$707,'Infos Relatório'!AG$1)</f>
        <v>0</v>
      </c>
      <c r="AH140" s="542">
        <f>SUMIFS('Faturamento NNE'!$H$2:$H$707,'Faturamento NNE'!$E$2:$E$707,'Infos Relatório'!$B$84,'Faturamento NNE'!$F$2:$F$707,'Infos Relatório'!$B140,'Faturamento NNE'!$AA$2:$AA$707,'Infos Relatório'!AG$1)</f>
        <v>0</v>
      </c>
      <c r="AI140" s="542">
        <f>SUMIFS('Faturamento NNE'!$K$2:$K$707,'Faturamento NNE'!$E$2:$E$707,'Infos Relatório'!$B$84,'Faturamento NNE'!$F$2:$F$707,'Infos Relatório'!$B140,'Faturamento NNE'!$AA$2:$AA$707,'Infos Relatório'!AG$1)</f>
        <v>0</v>
      </c>
      <c r="AJ140" s="546">
        <f>SUMIFS('Faturamento NNE'!$P$2:$P$707,'Faturamento NNE'!$E$2:$E$707,'Infos Relatório'!$B$84,'Faturamento NNE'!$F$2:$F$707,'Infos Relatório'!$B140,'Faturamento NNE'!$AA$2:$AA$707,'Infos Relatório'!AG$1,'Faturamento NNE'!$U$2:$U$707,"Sim")+SUMIFS('Faturamento NNE'!$Q$2:$Q$707,'Faturamento NNE'!$E$2:$E$707,'Infos Relatório'!$B$84,'Faturamento NNE'!$F$2:$F$707,'Infos Relatório'!$B140,'Faturamento NNE'!$AA$2:$AA$707,'Infos Relatório'!AG$1,'Faturamento NNE'!$U$2:$U$707,"Sim")</f>
        <v>0</v>
      </c>
      <c r="AK140" s="227" t="e">
        <f t="shared" si="29"/>
        <v>#DIV/0!</v>
      </c>
      <c r="AL140" s="545">
        <f>SUMIFS('Faturamento NNE'!$I$2:$I$707,'Faturamento NNE'!$E$2:$E$707,'Infos Relatório'!$B$84,'Faturamento NNE'!$F$2:$F$707,'Infos Relatório'!$B140,'Faturamento NNE'!$AA$2:$AA$707,'Infos Relatório'!AG$1)</f>
        <v>0</v>
      </c>
      <c r="AM140" s="541">
        <f>COUNTIFS('Faturamento NNE'!$E$2:$E$707,'Infos Relatório'!$B$84,'Faturamento NNE'!$F$2:$F$707,'Infos Relatório'!$B140,'Faturamento NNE'!$AA$2:$AA$707,'Infos Relatório'!AM$1)</f>
        <v>0</v>
      </c>
      <c r="AN140" s="542">
        <f>SUMIFS('Faturamento NNE'!$H$2:$H$707,'Faturamento NNE'!$E$2:$E$707,'Infos Relatório'!$B$84,'Faturamento NNE'!$F$2:$F$707,'Infos Relatório'!$B140,'Faturamento NNE'!$AA$2:$AA$707,'Infos Relatório'!AM$1)</f>
        <v>0</v>
      </c>
      <c r="AO140" s="542">
        <f>SUMIFS('Faturamento NNE'!$K$2:$K$707,'Faturamento NNE'!$E$2:$E$707,'Infos Relatório'!$B$84,'Faturamento NNE'!$F$2:$F$707,'Infos Relatório'!$B140,'Faturamento NNE'!$AA$2:$AA$707,'Infos Relatório'!AM$1)</f>
        <v>0</v>
      </c>
      <c r="AP140" s="546">
        <f>SUMIFS('Faturamento NNE'!$P$2:$P$707,'Faturamento NNE'!$E$2:$E$707,'Infos Relatório'!$B$84,'Faturamento NNE'!$F$2:$F$707,'Infos Relatório'!$B140,'Faturamento NNE'!$AA$2:$AA$707,'Infos Relatório'!AM$1,'Faturamento NNE'!$U$2:$U$707,"Sim")+SUMIFS('Faturamento NNE'!$Q$2:$Q$707,'Faturamento NNE'!$E$2:$E$707,'Infos Relatório'!$B$84,'Faturamento NNE'!$F$2:$F$707,'Infos Relatório'!$B140,'Faturamento NNE'!$AA$2:$AA$707,'Infos Relatório'!AM$1,'Faturamento NNE'!$U$2:$U$707,"Sim")</f>
        <v>0</v>
      </c>
      <c r="AQ140" s="227" t="e">
        <f t="shared" si="30"/>
        <v>#DIV/0!</v>
      </c>
      <c r="AR140" s="545">
        <f>SUMIFS('Faturamento NNE'!$I$2:$I$707,'Faturamento NNE'!$E$2:$E$707,'Infos Relatório'!$B$84,'Faturamento NNE'!$F$2:$F$707,'Infos Relatório'!$B140,'Faturamento NNE'!$AA$2:$AA$707,'Infos Relatório'!AM$1)</f>
        <v>0</v>
      </c>
      <c r="AS140" s="541">
        <f>COUNTIFS('Faturamento NNE'!$E$2:$E$707,'Infos Relatório'!$B$84,'Faturamento NNE'!$F$2:$F$707,'Infos Relatório'!$B140,'Faturamento NNE'!$AA$2:$AA$707,'Infos Relatório'!AS$1)</f>
        <v>0</v>
      </c>
      <c r="AT140" s="542">
        <f>SUMIFS('Faturamento NNE'!$H$2:$H$707,'Faturamento NNE'!$E$2:$E$707,'Infos Relatório'!$B$84,'Faturamento NNE'!$F$2:$F$707,'Infos Relatório'!$B140,'Faturamento NNE'!$AA$2:$AA$707,'Infos Relatório'!AS$1)</f>
        <v>0</v>
      </c>
      <c r="AU140" s="542">
        <f>SUMIFS('Faturamento NNE'!$K$2:$K$707,'Faturamento NNE'!$E$2:$E$707,'Infos Relatório'!$B$84,'Faturamento NNE'!$F$2:$F$707,'Infos Relatório'!$B140,'Faturamento NNE'!$AA$2:$AA$707,'Infos Relatório'!AS$1)</f>
        <v>0</v>
      </c>
      <c r="AV140" s="546">
        <f>SUMIFS('Faturamento NNE'!$P$2:$P$707,'Faturamento NNE'!$E$2:$E$707,'Infos Relatório'!$B$84,'Faturamento NNE'!$F$2:$F$707,'Infos Relatório'!$B140,'Faturamento NNE'!$AA$2:$AA$707,'Infos Relatório'!AS$1,'Faturamento NNE'!$U$2:$U$707,"Sim")+SUMIFS('Faturamento NNE'!$Q$2:$Q$707,'Faturamento NNE'!$E$2:$E$707,'Infos Relatório'!$B$84,'Faturamento NNE'!$F$2:$F$707,'Infos Relatório'!$B140,'Faturamento NNE'!$AA$2:$AA$707,'Infos Relatório'!AS$1,'Faturamento NNE'!$U$2:$U$707,"Sim")</f>
        <v>0</v>
      </c>
      <c r="AW140" s="227" t="e">
        <f t="shared" si="31"/>
        <v>#DIV/0!</v>
      </c>
      <c r="AX140" s="545">
        <f>SUMIFS('Faturamento NNE'!$I$2:$I$707,'Faturamento NNE'!$E$2:$E$707,'Infos Relatório'!$B$84,'Faturamento NNE'!$F$2:$F$707,'Infos Relatório'!$B140,'Faturamento NNE'!$AA$2:$AA$707,'Infos Relatório'!AS$1)</f>
        <v>0</v>
      </c>
      <c r="AY140" s="541">
        <f>COUNTIFS('Faturamento NNE'!$E$2:$E$707,'Infos Relatório'!$B$84,'Faturamento NNE'!$F$2:$F$707,'Infos Relatório'!$B140,'Faturamento NNE'!$AA$2:$AA$707,'Infos Relatório'!AY$1)</f>
        <v>0</v>
      </c>
      <c r="AZ140" s="542">
        <f>SUMIFS('Faturamento NNE'!$H$2:$H$707,'Faturamento NNE'!$E$2:$E$707,'Infos Relatório'!$B$84,'Faturamento NNE'!$F$2:$F$707,'Infos Relatório'!$B140,'Faturamento NNE'!$AA$2:$AA$707,'Infos Relatório'!AY$1)</f>
        <v>0</v>
      </c>
      <c r="BA140" s="542">
        <f>SUMIFS('Faturamento NNE'!$K$2:$K$707,'Faturamento NNE'!$E$2:$E$707,'Infos Relatório'!$B$84,'Faturamento NNE'!$F$2:$F$707,'Infos Relatório'!$B140,'Faturamento NNE'!$AA$2:$AA$707,'Infos Relatório'!AY$1)</f>
        <v>0</v>
      </c>
      <c r="BB140" s="546">
        <f>SUMIFS('Faturamento NNE'!$P$2:$P$707,'Faturamento NNE'!$E$2:$E$707,'Infos Relatório'!$B$84,'Faturamento NNE'!$F$2:$F$707,'Infos Relatório'!$B140,'Faturamento NNE'!$AA$2:$AA$707,'Infos Relatório'!AY$1,'Faturamento NNE'!$U$2:$U$707,"Sim")+SUMIFS('Faturamento NNE'!$Q$2:$Q$707,'Faturamento NNE'!$E$2:$E$707,'Infos Relatório'!$B$84,'Faturamento NNE'!$F$2:$F$707,'Infos Relatório'!$B140,'Faturamento NNE'!$AA$2:$AA$707,'Infos Relatório'!AY$1,'Faturamento NNE'!$U$2:$U$707,"Sim")</f>
        <v>0</v>
      </c>
      <c r="BC140" s="227" t="e">
        <f t="shared" si="32"/>
        <v>#DIV/0!</v>
      </c>
      <c r="BD140" s="545">
        <f>SUMIFS('Faturamento NNE'!$I$2:$I$707,'Faturamento NNE'!$E$2:$E$707,'Infos Relatório'!$B$84,'Faturamento NNE'!$F$2:$F$707,'Infos Relatório'!$B140,'Faturamento NNE'!$AA$2:$AA$707,'Infos Relatório'!AY$1)</f>
        <v>0</v>
      </c>
      <c r="BE140" s="541">
        <f>COUNTIFS('Faturamento NNE'!$E$2:$E$707,'Infos Relatório'!$B$84,'Faturamento NNE'!$F$2:$F$707,'Infos Relatório'!$B140,'Faturamento NNE'!$AA$2:$AA$707,'Infos Relatório'!BE$1)</f>
        <v>0</v>
      </c>
      <c r="BF140" s="542">
        <f>SUMIFS('Faturamento NNE'!$H$2:$H$707,'Faturamento NNE'!$E$2:$E$707,'Infos Relatório'!$B$84,'Faturamento NNE'!$F$2:$F$707,'Infos Relatório'!$B140,'Faturamento NNE'!$AA$2:$AA$707,'Infos Relatório'!BE$1)</f>
        <v>0</v>
      </c>
      <c r="BG140" s="542">
        <f>SUMIFS('Faturamento NNE'!$K$2:$K$707,'Faturamento NNE'!$E$2:$E$707,'Infos Relatório'!$B$84,'Faturamento NNE'!$F$2:$F$707,'Infos Relatório'!$B140,'Faturamento NNE'!$AA$2:$AA$707,'Infos Relatório'!BE$1)</f>
        <v>0</v>
      </c>
      <c r="BH140" s="546">
        <f>SUMIFS('Faturamento NNE'!$P$2:$P$707,'Faturamento NNE'!$E$2:$E$707,'Infos Relatório'!$B$84,'Faturamento NNE'!$F$2:$F$707,'Infos Relatório'!$B140,'Faturamento NNE'!$AA$2:$AA$707,'Infos Relatório'!BE$1,'Faturamento NNE'!$U$2:$U$707,"Sim")+SUMIFS('Faturamento NNE'!$Q$2:$Q$707,'Faturamento NNE'!$E$2:$E$707,'Infos Relatório'!$B$84,'Faturamento NNE'!$F$2:$F$707,'Infos Relatório'!$B140,'Faturamento NNE'!$AA$2:$AA$707,'Infos Relatório'!BE$1,'Faturamento NNE'!$U$2:$U$707,"Sim")</f>
        <v>0</v>
      </c>
      <c r="BI140" s="227" t="e">
        <f t="shared" si="33"/>
        <v>#DIV/0!</v>
      </c>
      <c r="BJ140" s="545">
        <f>SUMIFS('Faturamento NNE'!$I$2:$I$707,'Faturamento NNE'!$E$2:$E$707,'Infos Relatório'!$B$84,'Faturamento NNE'!$F$2:$F$707,'Infos Relatório'!$B140,'Faturamento NNE'!$AA$2:$AA$707,'Infos Relatório'!BE$1)</f>
        <v>0</v>
      </c>
      <c r="BK140" s="541">
        <f>COUNTIFS('Faturamento NNE'!$E$2:$E$707,'Infos Relatório'!$B$84,'Faturamento NNE'!$F$2:$F$707,'Infos Relatório'!$B140,'Faturamento NNE'!$AA$2:$AA$707,'Infos Relatório'!BK$1)</f>
        <v>0</v>
      </c>
      <c r="BL140" s="542">
        <f>SUMIFS('Faturamento NNE'!$H$2:$H$707,'Faturamento NNE'!$E$2:$E$707,'Infos Relatório'!$B$84,'Faturamento NNE'!$F$2:$F$707,'Infos Relatório'!$B140,'Faturamento NNE'!$AA$2:$AA$707,'Infos Relatório'!BK$1)</f>
        <v>0</v>
      </c>
      <c r="BM140" s="542">
        <f>SUMIFS('Faturamento NNE'!$K$2:$K$707,'Faturamento NNE'!$E$2:$E$707,'Infos Relatório'!$B$84,'Faturamento NNE'!$F$2:$F$707,'Infos Relatório'!$B140,'Faturamento NNE'!$AA$2:$AA$707,'Infos Relatório'!BK$1)</f>
        <v>0</v>
      </c>
      <c r="BN140" s="546">
        <f>SUMIFS('Faturamento NNE'!$P$2:$P$707,'Faturamento NNE'!$E$2:$E$707,'Infos Relatório'!$B$84,'Faturamento NNE'!$F$2:$F$707,'Infos Relatório'!$B140,'Faturamento NNE'!$AA$2:$AA$707,'Infos Relatório'!BK$1,'Faturamento NNE'!$U$2:$U$707,"Sim")+SUMIFS('Faturamento NNE'!$Q$2:$Q$707,'Faturamento NNE'!$E$2:$E$707,'Infos Relatório'!$B$84,'Faturamento NNE'!$F$2:$F$707,'Infos Relatório'!$B140,'Faturamento NNE'!$AA$2:$AA$707,'Infos Relatório'!BK$1,'Faturamento NNE'!$U$2:$U$707,"Sim")</f>
        <v>0</v>
      </c>
      <c r="BO140" s="227" t="e">
        <f t="shared" si="34"/>
        <v>#DIV/0!</v>
      </c>
      <c r="BP140" s="545">
        <f>SUMIFS('Faturamento NNE'!$I$2:$I$707,'Faturamento NNE'!$E$2:$E$707,'Infos Relatório'!$B$84,'Faturamento NNE'!$F$2:$F$707,'Infos Relatório'!$B140,'Faturamento NNE'!$AA$2:$AA$707,'Infos Relatório'!BK$1)</f>
        <v>0</v>
      </c>
      <c r="BQ140" s="541">
        <f>COUNTIFS('Faturamento NNE'!$E$2:$E$707,'Infos Relatório'!$B$84,'Faturamento NNE'!$F$2:$F$707,'Infos Relatório'!$B140,'Faturamento NNE'!$AA$2:$AA$707,'Infos Relatório'!BQ$1)</f>
        <v>0</v>
      </c>
      <c r="BR140" s="542">
        <f>SUMIFS('Faturamento NNE'!$H$2:$H$707,'Faturamento NNE'!$E$2:$E$707,'Infos Relatório'!$B$84,'Faturamento NNE'!$F$2:$F$707,'Infos Relatório'!$B140,'Faturamento NNE'!$AA$2:$AA$707,'Infos Relatório'!BQ$1)</f>
        <v>0</v>
      </c>
      <c r="BS140" s="542">
        <f>SUMIFS('Faturamento NNE'!$K$2:$K$707,'Faturamento NNE'!$E$2:$E$707,'Infos Relatório'!$B$84,'Faturamento NNE'!$F$2:$F$707,'Infos Relatório'!$B140,'Faturamento NNE'!$AA$2:$AA$707,'Infos Relatório'!BQ$1)</f>
        <v>0</v>
      </c>
      <c r="BT140" s="546">
        <f>SUMIFS('Faturamento NNE'!$P$2:$P$707,'Faturamento NNE'!$E$2:$E$707,'Infos Relatório'!$B$84,'Faturamento NNE'!$F$2:$F$707,'Infos Relatório'!$B140,'Faturamento NNE'!$AA$2:$AA$707,'Infos Relatório'!BQ$1,'Faturamento NNE'!$U$2:$U$707,"Sim")+SUMIFS('Faturamento NNE'!$Q$2:$Q$707,'Faturamento NNE'!$E$2:$E$707,'Infos Relatório'!$B$84,'Faturamento NNE'!$F$2:$F$707,'Infos Relatório'!$B140,'Faturamento NNE'!$AA$2:$AA$707,'Infos Relatório'!BQ$1,'Faturamento NNE'!$U$2:$U$707,"Sim")</f>
        <v>0</v>
      </c>
      <c r="BU140" s="227" t="e">
        <f t="shared" si="35"/>
        <v>#DIV/0!</v>
      </c>
      <c r="BV140" s="545">
        <f>SUMIFS('Faturamento NNE'!$I$2:$I$707,'Faturamento NNE'!$E$2:$E$707,'Infos Relatório'!$B$84,'Faturamento NNE'!$F$2:$F$707,'Infos Relatório'!$B140,'Faturamento NNE'!$AA$2:$AA$707,'Infos Relatório'!BQ$1)</f>
        <v>0</v>
      </c>
    </row>
    <row r="141" spans="2:74">
      <c r="B141" s="217" t="s">
        <v>186</v>
      </c>
      <c r="C141" s="541">
        <f>COUNTIFS('Faturamento NNE'!$E$2:$E$707,'Infos Relatório'!$B$84,'Faturamento NNE'!$F$2:$F$707,'Infos Relatório'!$B141,'Faturamento NNE'!$AA$2:$AA$707,'Infos Relatório'!C$1)</f>
        <v>0</v>
      </c>
      <c r="D141" s="542">
        <f>SUMIFS('Faturamento NNE'!$H$2:$H$707,'Faturamento NNE'!$E$2:$E$707,'Infos Relatório'!$B$84,'Faturamento NNE'!$F$2:$F$707,'Infos Relatório'!$B141,'Faturamento NNE'!$AA$2:$AA$707,'Infos Relatório'!C$1)</f>
        <v>0</v>
      </c>
      <c r="E141" s="543">
        <f>SUMIFS('Faturamento NNE'!$K$2:$K$707,'Faturamento NNE'!$E$2:$E$707,'Infos Relatório'!$B$84,'Faturamento NNE'!$F$2:$F$707,'Infos Relatório'!$B141,'Faturamento NNE'!$AA$2:$AA$707,'Infos Relatório'!C$1)</f>
        <v>0</v>
      </c>
      <c r="F141" s="544">
        <f>SUMIFS('Faturamento NNE'!$P$2:$P$707,'Faturamento NNE'!$E$2:$E$707,'Infos Relatório'!$B$84,'Faturamento NNE'!$F$2:$F$707,'Infos Relatório'!$B141,'Faturamento NNE'!$AA$2:$AA$707,'Infos Relatório'!C$1,'Faturamento NNE'!$U$2:$U$707,"Sim")+SUMIFS('Faturamento NNE'!$Q$2:$Q$707,'Faturamento NNE'!$E$2:$E$707,'Infos Relatório'!$B$84,'Faturamento NNE'!$F$2:$F$707,'Infos Relatório'!$B141,'Faturamento NNE'!$AA$2:$AA$707,'Infos Relatório'!C$1,'Faturamento NNE'!$U$2:$U$707,"Sim")</f>
        <v>0</v>
      </c>
      <c r="G141" s="283" t="e">
        <f t="shared" si="24"/>
        <v>#DIV/0!</v>
      </c>
      <c r="H141" s="545">
        <f>SUMIFS('Faturamento NNE'!$I$2:$I$707,'Faturamento NNE'!$E$2:$E$707,'Infos Relatório'!$B$84,'Faturamento NNE'!$F$2:$F$707,'Infos Relatório'!$B141,'Faturamento NNE'!$AA$2:$AA$707,'Infos Relatório'!C$1)</f>
        <v>0</v>
      </c>
      <c r="I141" s="541">
        <f>COUNTIFS('Faturamento NNE'!$E$2:$E$707,'Infos Relatório'!$B$84,'Faturamento NNE'!$F$2:$F$707,'Infos Relatório'!$B141,'Faturamento NNE'!$AA$2:$AA$707,'Infos Relatório'!I$1)</f>
        <v>0</v>
      </c>
      <c r="J141" s="542">
        <f>SUMIFS('Faturamento NNE'!$H$2:$H$707,'Faturamento NNE'!$E$2:$E$707,'Infos Relatório'!$B$84,'Faturamento NNE'!$F$2:$F$707,'Infos Relatório'!$B141,'Faturamento NNE'!$AA$2:$AA$707,'Infos Relatório'!I$1)</f>
        <v>0</v>
      </c>
      <c r="K141" s="543">
        <f>SUMIFS('Faturamento NNE'!$K$2:$K$707,'Faturamento NNE'!$E$2:$E$707,'Infos Relatório'!$B$84,'Faturamento NNE'!$F$2:$F$707,'Infos Relatório'!$B141,'Faturamento NNE'!$AA$2:$AA$707,'Infos Relatório'!I$1)</f>
        <v>0</v>
      </c>
      <c r="L141" s="544">
        <f>SUMIFS('Faturamento NNE'!$P$2:$P$707,'Faturamento NNE'!$E$2:$E$707,'Infos Relatório'!$B$84,'Faturamento NNE'!$F$2:$F$707,'Infos Relatório'!$B141,'Faturamento NNE'!$AA$2:$AA$707,'Infos Relatório'!I$1,'Faturamento NNE'!$U$2:$U$707,"Sim")+SUMIFS('Faturamento NNE'!$Q$2:$Q$707,'Faturamento NNE'!$E$2:$E$707,'Infos Relatório'!$B$84,'Faturamento NNE'!$F$2:$F$707,'Infos Relatório'!$B141,'Faturamento NNE'!$AA$2:$AA$707,'Infos Relatório'!I$1,'Faturamento NNE'!$U$2:$U$707,"Sim")</f>
        <v>0</v>
      </c>
      <c r="M141" s="283" t="e">
        <f t="shared" si="25"/>
        <v>#DIV/0!</v>
      </c>
      <c r="N141" s="545">
        <f>SUMIFS('Faturamento NNE'!$I$2:$I$707,'Faturamento NNE'!$E$2:$E$707,'Infos Relatório'!$B$84,'Faturamento NNE'!$F$2:$F$707,'Infos Relatório'!$B141,'Faturamento NNE'!$AA$2:$AA$707,'Infos Relatório'!I$1)</f>
        <v>0</v>
      </c>
      <c r="O141" s="541">
        <f>COUNTIFS('Faturamento NNE'!$E$2:$E$707,'Infos Relatório'!$B$84,'Faturamento NNE'!$F$2:$F$707,'Infos Relatório'!$B141,'Faturamento NNE'!$AA$2:$AA$707,'Infos Relatório'!O$1)</f>
        <v>0</v>
      </c>
      <c r="P141" s="542">
        <f>SUMIFS('Faturamento NNE'!$H$2:$H$707,'Faturamento NNE'!$E$2:$E$707,'Infos Relatório'!$B$84,'Faturamento NNE'!$F$2:$F$707,'Infos Relatório'!$B141,'Faturamento NNE'!$AA$2:$AA$707,'Infos Relatório'!O$1)</f>
        <v>0</v>
      </c>
      <c r="Q141" s="542">
        <f>SUMIFS('Faturamento NNE'!$K$2:$K$707,'Faturamento NNE'!$E$2:$E$707,'Infos Relatório'!$B$84,'Faturamento NNE'!$F$2:$F$707,'Infos Relatório'!$B141,'Faturamento NNE'!$AA$2:$AA$707,'Infos Relatório'!O$1)</f>
        <v>0</v>
      </c>
      <c r="R141" s="546">
        <f>SUMIFS('Faturamento NNE'!$P$2:$P$707,'Faturamento NNE'!$E$2:$E$707,'Infos Relatório'!$B$84,'Faturamento NNE'!$F$2:$F$707,'Infos Relatório'!$B141,'Faturamento NNE'!$AA$2:$AA$707,'Infos Relatório'!O$1,'Faturamento NNE'!$U$2:$U$707,"Sim")+SUMIFS('Faturamento NNE'!$Q$2:$Q$707,'Faturamento NNE'!$E$2:$E$707,'Infos Relatório'!$B$84,'Faturamento NNE'!$F$2:$F$707,'Infos Relatório'!$B141,'Faturamento NNE'!$AA$2:$AA$707,'Infos Relatório'!O$1,'Faturamento NNE'!$U$2:$U$707,"Sim")</f>
        <v>0</v>
      </c>
      <c r="S141" s="227" t="e">
        <f t="shared" si="26"/>
        <v>#DIV/0!</v>
      </c>
      <c r="T141" s="545">
        <f>SUMIFS('Faturamento NNE'!$I$2:$I$707,'Faturamento NNE'!$E$2:$E$707,'Infos Relatório'!$B$84,'Faturamento NNE'!$F$2:$F$707,'Infos Relatório'!$B141,'Faturamento NNE'!$AA$2:$AA$707,'Infos Relatório'!O$1)</f>
        <v>0</v>
      </c>
      <c r="U141" s="541">
        <f>COUNTIFS('Faturamento NNE'!$E$2:$E$707,'Infos Relatório'!$B$84,'Faturamento NNE'!$F$2:$F$707,'Infos Relatório'!$B141,'Faturamento NNE'!$AA$2:$AA$707,'Infos Relatório'!U$1)</f>
        <v>0</v>
      </c>
      <c r="V141" s="542">
        <f>SUMIFS('Faturamento NNE'!$H$2:$H$707,'Faturamento NNE'!$E$2:$E$707,'Infos Relatório'!$B$84,'Faturamento NNE'!$F$2:$F$707,'Infos Relatório'!$B141,'Faturamento NNE'!$AA$2:$AA$707,'Infos Relatório'!U$1)</f>
        <v>0</v>
      </c>
      <c r="W141" s="542">
        <f>SUMIFS('Faturamento NNE'!$K$2:$K$707,'Faturamento NNE'!$E$2:$E$707,'Infos Relatório'!$B$84,'Faturamento NNE'!$F$2:$F$707,'Infos Relatório'!$B141,'Faturamento NNE'!$AA$2:$AA$707,'Infos Relatório'!U$1)</f>
        <v>0</v>
      </c>
      <c r="X141" s="546">
        <f>SUMIFS('Faturamento NNE'!$P$2:$P$707,'Faturamento NNE'!$E$2:$E$707,'Infos Relatório'!$B$84,'Faturamento NNE'!$F$2:$F$707,'Infos Relatório'!$B141,'Faturamento NNE'!$AA$2:$AA$707,'Infos Relatório'!U$1,'Faturamento NNE'!$U$2:$U$707,"Sim")+SUMIFS('Faturamento NNE'!$Q$2:$Q$707,'Faturamento NNE'!$E$2:$E$707,'Infos Relatório'!$B$84,'Faturamento NNE'!$F$2:$F$707,'Infos Relatório'!$B141,'Faturamento NNE'!$AA$2:$AA$707,'Infos Relatório'!U$1,'Faturamento NNE'!$U$2:$U$707,"Sim")</f>
        <v>0</v>
      </c>
      <c r="Y141" s="227" t="e">
        <f t="shared" si="27"/>
        <v>#DIV/0!</v>
      </c>
      <c r="Z141" s="545">
        <f>SUMIFS('Faturamento NNE'!$I$2:$I$707,'Faturamento NNE'!$E$2:$E$707,'Infos Relatório'!$B$84,'Faturamento NNE'!$F$2:$F$707,'Infos Relatório'!$B141,'Faturamento NNE'!$AA$2:$AA$707,'Infos Relatório'!U$1)</f>
        <v>0</v>
      </c>
      <c r="AA141" s="541">
        <f>COUNTIFS('Faturamento NNE'!$E$2:$E$707,'Infos Relatório'!$B$84,'Faturamento NNE'!$F$2:$F$707,'Infos Relatório'!$B141,'Faturamento NNE'!$AA$2:$AA$707,'Infos Relatório'!AA$1)</f>
        <v>0</v>
      </c>
      <c r="AB141" s="542">
        <f>SUMIFS('Faturamento NNE'!$H$2:$H$707,'Faturamento NNE'!$E$2:$E$707,'Infos Relatório'!$B$84,'Faturamento NNE'!$F$2:$F$707,'Infos Relatório'!$B141,'Faturamento NNE'!$AA$2:$AA$707,'Infos Relatório'!AA$1)</f>
        <v>0</v>
      </c>
      <c r="AC141" s="542">
        <f>SUMIFS('Faturamento NNE'!$K$2:$K$707,'Faturamento NNE'!$E$2:$E$707,'Infos Relatório'!$B$84,'Faturamento NNE'!$F$2:$F$707,'Infos Relatório'!$B141,'Faturamento NNE'!$AA$2:$AA$707,'Infos Relatório'!AA$1)</f>
        <v>0</v>
      </c>
      <c r="AD141" s="546">
        <f>SUMIFS('Faturamento NNE'!$P$2:$P$707,'Faturamento NNE'!$E$2:$E$707,'Infos Relatório'!$B$84,'Faturamento NNE'!$F$2:$F$707,'Infos Relatório'!$B141,'Faturamento NNE'!$AA$2:$AA$707,'Infos Relatório'!AA$1,'Faturamento NNE'!$U$2:$U$707,"Sim")+SUMIFS('Faturamento NNE'!$Q$2:$Q$707,'Faturamento NNE'!$E$2:$E$707,'Infos Relatório'!$B$84,'Faturamento NNE'!$F$2:$F$707,'Infos Relatório'!$B141,'Faturamento NNE'!$AA$2:$AA$707,'Infos Relatório'!AA$1,'Faturamento NNE'!$U$2:$U$707,"Sim")</f>
        <v>0</v>
      </c>
      <c r="AE141" s="227" t="e">
        <f t="shared" si="28"/>
        <v>#DIV/0!</v>
      </c>
      <c r="AF141" s="545">
        <f>SUMIFS('Faturamento NNE'!$I$2:$I$707,'Faturamento NNE'!$E$2:$E$707,'Infos Relatório'!$B$84,'Faturamento NNE'!$F$2:$F$707,'Infos Relatório'!$B141,'Faturamento NNE'!$AA$2:$AA$707,'Infos Relatório'!AA$1)</f>
        <v>0</v>
      </c>
      <c r="AG141" s="541">
        <f>COUNTIFS('Faturamento NNE'!$E$2:$E$707,'Infos Relatório'!$B$84,'Faturamento NNE'!$F$2:$F$707,'Infos Relatório'!$B141,'Faturamento NNE'!$AA$2:$AA$707,'Infos Relatório'!AG$1)</f>
        <v>0</v>
      </c>
      <c r="AH141" s="542">
        <f>SUMIFS('Faturamento NNE'!$H$2:$H$707,'Faturamento NNE'!$E$2:$E$707,'Infos Relatório'!$B$84,'Faturamento NNE'!$F$2:$F$707,'Infos Relatório'!$B141,'Faturamento NNE'!$AA$2:$AA$707,'Infos Relatório'!AG$1)</f>
        <v>0</v>
      </c>
      <c r="AI141" s="542">
        <f>SUMIFS('Faturamento NNE'!$K$2:$K$707,'Faturamento NNE'!$E$2:$E$707,'Infos Relatório'!$B$84,'Faturamento NNE'!$F$2:$F$707,'Infos Relatório'!$B141,'Faturamento NNE'!$AA$2:$AA$707,'Infos Relatório'!AG$1)</f>
        <v>0</v>
      </c>
      <c r="AJ141" s="546">
        <f>SUMIFS('Faturamento NNE'!$P$2:$P$707,'Faturamento NNE'!$E$2:$E$707,'Infos Relatório'!$B$84,'Faturamento NNE'!$F$2:$F$707,'Infos Relatório'!$B141,'Faturamento NNE'!$AA$2:$AA$707,'Infos Relatório'!AG$1,'Faturamento NNE'!$U$2:$U$707,"Sim")+SUMIFS('Faturamento NNE'!$Q$2:$Q$707,'Faturamento NNE'!$E$2:$E$707,'Infos Relatório'!$B$84,'Faturamento NNE'!$F$2:$F$707,'Infos Relatório'!$B141,'Faturamento NNE'!$AA$2:$AA$707,'Infos Relatório'!AG$1,'Faturamento NNE'!$U$2:$U$707,"Sim")</f>
        <v>0</v>
      </c>
      <c r="AK141" s="227" t="e">
        <f t="shared" si="29"/>
        <v>#DIV/0!</v>
      </c>
      <c r="AL141" s="545">
        <f>SUMIFS('Faturamento NNE'!$I$2:$I$707,'Faturamento NNE'!$E$2:$E$707,'Infos Relatório'!$B$84,'Faturamento NNE'!$F$2:$F$707,'Infos Relatório'!$B141,'Faturamento NNE'!$AA$2:$AA$707,'Infos Relatório'!AG$1)</f>
        <v>0</v>
      </c>
      <c r="AM141" s="541">
        <f>COUNTIFS('Faturamento NNE'!$E$2:$E$707,'Infos Relatório'!$B$84,'Faturamento NNE'!$F$2:$F$707,'Infos Relatório'!$B141,'Faturamento NNE'!$AA$2:$AA$707,'Infos Relatório'!AM$1)</f>
        <v>0</v>
      </c>
      <c r="AN141" s="542">
        <f>SUMIFS('Faturamento NNE'!$H$2:$H$707,'Faturamento NNE'!$E$2:$E$707,'Infos Relatório'!$B$84,'Faturamento NNE'!$F$2:$F$707,'Infos Relatório'!$B141,'Faturamento NNE'!$AA$2:$AA$707,'Infos Relatório'!AM$1)</f>
        <v>0</v>
      </c>
      <c r="AO141" s="542">
        <f>SUMIFS('Faturamento NNE'!$K$2:$K$707,'Faturamento NNE'!$E$2:$E$707,'Infos Relatório'!$B$84,'Faturamento NNE'!$F$2:$F$707,'Infos Relatório'!$B141,'Faturamento NNE'!$AA$2:$AA$707,'Infos Relatório'!AM$1)</f>
        <v>0</v>
      </c>
      <c r="AP141" s="546">
        <f>SUMIFS('Faturamento NNE'!$P$2:$P$707,'Faturamento NNE'!$E$2:$E$707,'Infos Relatório'!$B$84,'Faturamento NNE'!$F$2:$F$707,'Infos Relatório'!$B141,'Faturamento NNE'!$AA$2:$AA$707,'Infos Relatório'!AM$1,'Faturamento NNE'!$U$2:$U$707,"Sim")+SUMIFS('Faturamento NNE'!$Q$2:$Q$707,'Faturamento NNE'!$E$2:$E$707,'Infos Relatório'!$B$84,'Faturamento NNE'!$F$2:$F$707,'Infos Relatório'!$B141,'Faturamento NNE'!$AA$2:$AA$707,'Infos Relatório'!AM$1,'Faturamento NNE'!$U$2:$U$707,"Sim")</f>
        <v>0</v>
      </c>
      <c r="AQ141" s="227" t="e">
        <f t="shared" si="30"/>
        <v>#DIV/0!</v>
      </c>
      <c r="AR141" s="545">
        <f>SUMIFS('Faturamento NNE'!$I$2:$I$707,'Faturamento NNE'!$E$2:$E$707,'Infos Relatório'!$B$84,'Faturamento NNE'!$F$2:$F$707,'Infos Relatório'!$B141,'Faturamento NNE'!$AA$2:$AA$707,'Infos Relatório'!AM$1)</f>
        <v>0</v>
      </c>
      <c r="AS141" s="541">
        <f>COUNTIFS('Faturamento NNE'!$E$2:$E$707,'Infos Relatório'!$B$84,'Faturamento NNE'!$F$2:$F$707,'Infos Relatório'!$B141,'Faturamento NNE'!$AA$2:$AA$707,'Infos Relatório'!AS$1)</f>
        <v>0</v>
      </c>
      <c r="AT141" s="542">
        <f>SUMIFS('Faturamento NNE'!$H$2:$H$707,'Faturamento NNE'!$E$2:$E$707,'Infos Relatório'!$B$84,'Faturamento NNE'!$F$2:$F$707,'Infos Relatório'!$B141,'Faturamento NNE'!$AA$2:$AA$707,'Infos Relatório'!AS$1)</f>
        <v>0</v>
      </c>
      <c r="AU141" s="542">
        <f>SUMIFS('Faturamento NNE'!$K$2:$K$707,'Faturamento NNE'!$E$2:$E$707,'Infos Relatório'!$B$84,'Faturamento NNE'!$F$2:$F$707,'Infos Relatório'!$B141,'Faturamento NNE'!$AA$2:$AA$707,'Infos Relatório'!AS$1)</f>
        <v>0</v>
      </c>
      <c r="AV141" s="546">
        <f>SUMIFS('Faturamento NNE'!$P$2:$P$707,'Faturamento NNE'!$E$2:$E$707,'Infos Relatório'!$B$84,'Faturamento NNE'!$F$2:$F$707,'Infos Relatório'!$B141,'Faturamento NNE'!$AA$2:$AA$707,'Infos Relatório'!AS$1,'Faturamento NNE'!$U$2:$U$707,"Sim")+SUMIFS('Faturamento NNE'!$Q$2:$Q$707,'Faturamento NNE'!$E$2:$E$707,'Infos Relatório'!$B$84,'Faturamento NNE'!$F$2:$F$707,'Infos Relatório'!$B141,'Faturamento NNE'!$AA$2:$AA$707,'Infos Relatório'!AS$1,'Faturamento NNE'!$U$2:$U$707,"Sim")</f>
        <v>0</v>
      </c>
      <c r="AW141" s="227" t="e">
        <f t="shared" si="31"/>
        <v>#DIV/0!</v>
      </c>
      <c r="AX141" s="545">
        <f>SUMIFS('Faturamento NNE'!$I$2:$I$707,'Faturamento NNE'!$E$2:$E$707,'Infos Relatório'!$B$84,'Faturamento NNE'!$F$2:$F$707,'Infos Relatório'!$B141,'Faturamento NNE'!$AA$2:$AA$707,'Infos Relatório'!AS$1)</f>
        <v>0</v>
      </c>
      <c r="AY141" s="541">
        <f>COUNTIFS('Faturamento NNE'!$E$2:$E$707,'Infos Relatório'!$B$84,'Faturamento NNE'!$F$2:$F$707,'Infos Relatório'!$B141,'Faturamento NNE'!$AA$2:$AA$707,'Infos Relatório'!AY$1)</f>
        <v>0</v>
      </c>
      <c r="AZ141" s="542">
        <f>SUMIFS('Faturamento NNE'!$H$2:$H$707,'Faturamento NNE'!$E$2:$E$707,'Infos Relatório'!$B$84,'Faturamento NNE'!$F$2:$F$707,'Infos Relatório'!$B141,'Faturamento NNE'!$AA$2:$AA$707,'Infos Relatório'!AY$1)</f>
        <v>0</v>
      </c>
      <c r="BA141" s="542">
        <f>SUMIFS('Faturamento NNE'!$K$2:$K$707,'Faturamento NNE'!$E$2:$E$707,'Infos Relatório'!$B$84,'Faturamento NNE'!$F$2:$F$707,'Infos Relatório'!$B141,'Faturamento NNE'!$AA$2:$AA$707,'Infos Relatório'!AY$1)</f>
        <v>0</v>
      </c>
      <c r="BB141" s="546">
        <f>SUMIFS('Faturamento NNE'!$P$2:$P$707,'Faturamento NNE'!$E$2:$E$707,'Infos Relatório'!$B$84,'Faturamento NNE'!$F$2:$F$707,'Infos Relatório'!$B141,'Faturamento NNE'!$AA$2:$AA$707,'Infos Relatório'!AY$1,'Faturamento NNE'!$U$2:$U$707,"Sim")+SUMIFS('Faturamento NNE'!$Q$2:$Q$707,'Faturamento NNE'!$E$2:$E$707,'Infos Relatório'!$B$84,'Faturamento NNE'!$F$2:$F$707,'Infos Relatório'!$B141,'Faturamento NNE'!$AA$2:$AA$707,'Infos Relatório'!AY$1,'Faturamento NNE'!$U$2:$U$707,"Sim")</f>
        <v>0</v>
      </c>
      <c r="BC141" s="227" t="e">
        <f t="shared" si="32"/>
        <v>#DIV/0!</v>
      </c>
      <c r="BD141" s="545">
        <f>SUMIFS('Faturamento NNE'!$I$2:$I$707,'Faturamento NNE'!$E$2:$E$707,'Infos Relatório'!$B$84,'Faturamento NNE'!$F$2:$F$707,'Infos Relatório'!$B141,'Faturamento NNE'!$AA$2:$AA$707,'Infos Relatório'!AY$1)</f>
        <v>0</v>
      </c>
      <c r="BE141" s="541">
        <f>COUNTIFS('Faturamento NNE'!$E$2:$E$707,'Infos Relatório'!$B$84,'Faturamento NNE'!$F$2:$F$707,'Infos Relatório'!$B141,'Faturamento NNE'!$AA$2:$AA$707,'Infos Relatório'!BE$1)</f>
        <v>0</v>
      </c>
      <c r="BF141" s="542">
        <f>SUMIFS('Faturamento NNE'!$H$2:$H$707,'Faturamento NNE'!$E$2:$E$707,'Infos Relatório'!$B$84,'Faturamento NNE'!$F$2:$F$707,'Infos Relatório'!$B141,'Faturamento NNE'!$AA$2:$AA$707,'Infos Relatório'!BE$1)</f>
        <v>0</v>
      </c>
      <c r="BG141" s="542">
        <f>SUMIFS('Faturamento NNE'!$K$2:$K$707,'Faturamento NNE'!$E$2:$E$707,'Infos Relatório'!$B$84,'Faturamento NNE'!$F$2:$F$707,'Infos Relatório'!$B141,'Faturamento NNE'!$AA$2:$AA$707,'Infos Relatório'!BE$1)</f>
        <v>0</v>
      </c>
      <c r="BH141" s="546">
        <f>SUMIFS('Faturamento NNE'!$P$2:$P$707,'Faturamento NNE'!$E$2:$E$707,'Infos Relatório'!$B$84,'Faturamento NNE'!$F$2:$F$707,'Infos Relatório'!$B141,'Faturamento NNE'!$AA$2:$AA$707,'Infos Relatório'!BE$1,'Faturamento NNE'!$U$2:$U$707,"Sim")+SUMIFS('Faturamento NNE'!$Q$2:$Q$707,'Faturamento NNE'!$E$2:$E$707,'Infos Relatório'!$B$84,'Faturamento NNE'!$F$2:$F$707,'Infos Relatório'!$B141,'Faturamento NNE'!$AA$2:$AA$707,'Infos Relatório'!BE$1,'Faturamento NNE'!$U$2:$U$707,"Sim")</f>
        <v>0</v>
      </c>
      <c r="BI141" s="227" t="e">
        <f t="shared" si="33"/>
        <v>#DIV/0!</v>
      </c>
      <c r="BJ141" s="545">
        <f>SUMIFS('Faturamento NNE'!$I$2:$I$707,'Faturamento NNE'!$E$2:$E$707,'Infos Relatório'!$B$84,'Faturamento NNE'!$F$2:$F$707,'Infos Relatório'!$B141,'Faturamento NNE'!$AA$2:$AA$707,'Infos Relatório'!BE$1)</f>
        <v>0</v>
      </c>
      <c r="BK141" s="541">
        <f>COUNTIFS('Faturamento NNE'!$E$2:$E$707,'Infos Relatório'!$B$84,'Faturamento NNE'!$F$2:$F$707,'Infos Relatório'!$B141,'Faturamento NNE'!$AA$2:$AA$707,'Infos Relatório'!BK$1)</f>
        <v>0</v>
      </c>
      <c r="BL141" s="542">
        <f>SUMIFS('Faturamento NNE'!$H$2:$H$707,'Faturamento NNE'!$E$2:$E$707,'Infos Relatório'!$B$84,'Faturamento NNE'!$F$2:$F$707,'Infos Relatório'!$B141,'Faturamento NNE'!$AA$2:$AA$707,'Infos Relatório'!BK$1)</f>
        <v>0</v>
      </c>
      <c r="BM141" s="542">
        <f>SUMIFS('Faturamento NNE'!$K$2:$K$707,'Faturamento NNE'!$E$2:$E$707,'Infos Relatório'!$B$84,'Faturamento NNE'!$F$2:$F$707,'Infos Relatório'!$B141,'Faturamento NNE'!$AA$2:$AA$707,'Infos Relatório'!BK$1)</f>
        <v>0</v>
      </c>
      <c r="BN141" s="546">
        <f>SUMIFS('Faturamento NNE'!$P$2:$P$707,'Faturamento NNE'!$E$2:$E$707,'Infos Relatório'!$B$84,'Faturamento NNE'!$F$2:$F$707,'Infos Relatório'!$B141,'Faturamento NNE'!$AA$2:$AA$707,'Infos Relatório'!BK$1,'Faturamento NNE'!$U$2:$U$707,"Sim")+SUMIFS('Faturamento NNE'!$Q$2:$Q$707,'Faturamento NNE'!$E$2:$E$707,'Infos Relatório'!$B$84,'Faturamento NNE'!$F$2:$F$707,'Infos Relatório'!$B141,'Faturamento NNE'!$AA$2:$AA$707,'Infos Relatório'!BK$1,'Faturamento NNE'!$U$2:$U$707,"Sim")</f>
        <v>0</v>
      </c>
      <c r="BO141" s="227" t="e">
        <f t="shared" si="34"/>
        <v>#DIV/0!</v>
      </c>
      <c r="BP141" s="545">
        <f>SUMIFS('Faturamento NNE'!$I$2:$I$707,'Faturamento NNE'!$E$2:$E$707,'Infos Relatório'!$B$84,'Faturamento NNE'!$F$2:$F$707,'Infos Relatório'!$B141,'Faturamento NNE'!$AA$2:$AA$707,'Infos Relatório'!BK$1)</f>
        <v>0</v>
      </c>
      <c r="BQ141" s="541">
        <f>COUNTIFS('Faturamento NNE'!$E$2:$E$707,'Infos Relatório'!$B$84,'Faturamento NNE'!$F$2:$F$707,'Infos Relatório'!$B141,'Faturamento NNE'!$AA$2:$AA$707,'Infos Relatório'!BQ$1)</f>
        <v>0</v>
      </c>
      <c r="BR141" s="542">
        <f>SUMIFS('Faturamento NNE'!$H$2:$H$707,'Faturamento NNE'!$E$2:$E$707,'Infos Relatório'!$B$84,'Faturamento NNE'!$F$2:$F$707,'Infos Relatório'!$B141,'Faturamento NNE'!$AA$2:$AA$707,'Infos Relatório'!BQ$1)</f>
        <v>0</v>
      </c>
      <c r="BS141" s="542">
        <f>SUMIFS('Faturamento NNE'!$K$2:$K$707,'Faturamento NNE'!$E$2:$E$707,'Infos Relatório'!$B$84,'Faturamento NNE'!$F$2:$F$707,'Infos Relatório'!$B141,'Faturamento NNE'!$AA$2:$AA$707,'Infos Relatório'!BQ$1)</f>
        <v>0</v>
      </c>
      <c r="BT141" s="546">
        <f>SUMIFS('Faturamento NNE'!$P$2:$P$707,'Faturamento NNE'!$E$2:$E$707,'Infos Relatório'!$B$84,'Faturamento NNE'!$F$2:$F$707,'Infos Relatório'!$B141,'Faturamento NNE'!$AA$2:$AA$707,'Infos Relatório'!BQ$1,'Faturamento NNE'!$U$2:$U$707,"Sim")+SUMIFS('Faturamento NNE'!$Q$2:$Q$707,'Faturamento NNE'!$E$2:$E$707,'Infos Relatório'!$B$84,'Faturamento NNE'!$F$2:$F$707,'Infos Relatório'!$B141,'Faturamento NNE'!$AA$2:$AA$707,'Infos Relatório'!BQ$1,'Faturamento NNE'!$U$2:$U$707,"Sim")</f>
        <v>0</v>
      </c>
      <c r="BU141" s="227" t="e">
        <f t="shared" si="35"/>
        <v>#DIV/0!</v>
      </c>
      <c r="BV141" s="545">
        <f>SUMIFS('Faturamento NNE'!$I$2:$I$707,'Faturamento NNE'!$E$2:$E$707,'Infos Relatório'!$B$84,'Faturamento NNE'!$F$2:$F$707,'Infos Relatório'!$B141,'Faturamento NNE'!$AA$2:$AA$707,'Infos Relatório'!BQ$1)</f>
        <v>0</v>
      </c>
    </row>
    <row r="142" spans="2:74">
      <c r="B142" s="217" t="s">
        <v>187</v>
      </c>
      <c r="C142" s="541">
        <f>COUNTIFS('Faturamento NNE'!$E$2:$E$707,'Infos Relatório'!$B$84,'Faturamento NNE'!$F$2:$F$707,'Infos Relatório'!$B142,'Faturamento NNE'!$AA$2:$AA$707,'Infos Relatório'!C$1)</f>
        <v>0</v>
      </c>
      <c r="D142" s="542">
        <f>SUMIFS('Faturamento NNE'!$H$2:$H$707,'Faturamento NNE'!$E$2:$E$707,'Infos Relatório'!$B$84,'Faturamento NNE'!$F$2:$F$707,'Infos Relatório'!$B142,'Faturamento NNE'!$AA$2:$AA$707,'Infos Relatório'!C$1)</f>
        <v>0</v>
      </c>
      <c r="E142" s="543">
        <f>SUMIFS('Faturamento NNE'!$K$2:$K$707,'Faturamento NNE'!$E$2:$E$707,'Infos Relatório'!$B$84,'Faturamento NNE'!$F$2:$F$707,'Infos Relatório'!$B142,'Faturamento NNE'!$AA$2:$AA$707,'Infos Relatório'!C$1)</f>
        <v>0</v>
      </c>
      <c r="F142" s="544">
        <f>SUMIFS('Faturamento NNE'!$P$2:$P$707,'Faturamento NNE'!$E$2:$E$707,'Infos Relatório'!$B$84,'Faturamento NNE'!$F$2:$F$707,'Infos Relatório'!$B142,'Faturamento NNE'!$AA$2:$AA$707,'Infos Relatório'!C$1,'Faturamento NNE'!$U$2:$U$707,"Sim")+SUMIFS('Faturamento NNE'!$Q$2:$Q$707,'Faturamento NNE'!$E$2:$E$707,'Infos Relatório'!$B$84,'Faturamento NNE'!$F$2:$F$707,'Infos Relatório'!$B142,'Faturamento NNE'!$AA$2:$AA$707,'Infos Relatório'!C$1,'Faturamento NNE'!$U$2:$U$707,"Sim")</f>
        <v>0</v>
      </c>
      <c r="G142" s="283" t="e">
        <f t="shared" si="24"/>
        <v>#DIV/0!</v>
      </c>
      <c r="H142" s="545">
        <f>SUMIFS('Faturamento NNE'!$I$2:$I$707,'Faturamento NNE'!$E$2:$E$707,'Infos Relatório'!$B$84,'Faturamento NNE'!$F$2:$F$707,'Infos Relatório'!$B142,'Faturamento NNE'!$AA$2:$AA$707,'Infos Relatório'!C$1)</f>
        <v>0</v>
      </c>
      <c r="I142" s="541">
        <f>COUNTIFS('Faturamento NNE'!$E$2:$E$707,'Infos Relatório'!$B$84,'Faturamento NNE'!$F$2:$F$707,'Infos Relatório'!$B142,'Faturamento NNE'!$AA$2:$AA$707,'Infos Relatório'!I$1)</f>
        <v>0</v>
      </c>
      <c r="J142" s="542">
        <f>SUMIFS('Faturamento NNE'!$H$2:$H$707,'Faturamento NNE'!$E$2:$E$707,'Infos Relatório'!$B$84,'Faturamento NNE'!$F$2:$F$707,'Infos Relatório'!$B142,'Faturamento NNE'!$AA$2:$AA$707,'Infos Relatório'!I$1)</f>
        <v>0</v>
      </c>
      <c r="K142" s="543">
        <f>SUMIFS('Faturamento NNE'!$K$2:$K$707,'Faturamento NNE'!$E$2:$E$707,'Infos Relatório'!$B$84,'Faturamento NNE'!$F$2:$F$707,'Infos Relatório'!$B142,'Faturamento NNE'!$AA$2:$AA$707,'Infos Relatório'!I$1)</f>
        <v>0</v>
      </c>
      <c r="L142" s="544">
        <f>SUMIFS('Faturamento NNE'!$P$2:$P$707,'Faturamento NNE'!$E$2:$E$707,'Infos Relatório'!$B$84,'Faturamento NNE'!$F$2:$F$707,'Infos Relatório'!$B142,'Faturamento NNE'!$AA$2:$AA$707,'Infos Relatório'!I$1,'Faturamento NNE'!$U$2:$U$707,"Sim")+SUMIFS('Faturamento NNE'!$Q$2:$Q$707,'Faturamento NNE'!$E$2:$E$707,'Infos Relatório'!$B$84,'Faturamento NNE'!$F$2:$F$707,'Infos Relatório'!$B142,'Faturamento NNE'!$AA$2:$AA$707,'Infos Relatório'!I$1,'Faturamento NNE'!$U$2:$U$707,"Sim")</f>
        <v>0</v>
      </c>
      <c r="M142" s="283" t="e">
        <f t="shared" si="25"/>
        <v>#DIV/0!</v>
      </c>
      <c r="N142" s="545">
        <f>SUMIFS('Faturamento NNE'!$I$2:$I$707,'Faturamento NNE'!$E$2:$E$707,'Infos Relatório'!$B$84,'Faturamento NNE'!$F$2:$F$707,'Infos Relatório'!$B142,'Faturamento NNE'!$AA$2:$AA$707,'Infos Relatório'!I$1)</f>
        <v>0</v>
      </c>
      <c r="O142" s="541">
        <f>COUNTIFS('Faturamento NNE'!$E$2:$E$707,'Infos Relatório'!$B$84,'Faturamento NNE'!$F$2:$F$707,'Infos Relatório'!$B142,'Faturamento NNE'!$AA$2:$AA$707,'Infos Relatório'!O$1)</f>
        <v>0</v>
      </c>
      <c r="P142" s="542">
        <f>SUMIFS('Faturamento NNE'!$H$2:$H$707,'Faturamento NNE'!$E$2:$E$707,'Infos Relatório'!$B$84,'Faturamento NNE'!$F$2:$F$707,'Infos Relatório'!$B142,'Faturamento NNE'!$AA$2:$AA$707,'Infos Relatório'!O$1)</f>
        <v>0</v>
      </c>
      <c r="Q142" s="542">
        <f>SUMIFS('Faturamento NNE'!$K$2:$K$707,'Faturamento NNE'!$E$2:$E$707,'Infos Relatório'!$B$84,'Faturamento NNE'!$F$2:$F$707,'Infos Relatório'!$B142,'Faturamento NNE'!$AA$2:$AA$707,'Infos Relatório'!O$1)</f>
        <v>0</v>
      </c>
      <c r="R142" s="546">
        <f>SUMIFS('Faturamento NNE'!$P$2:$P$707,'Faturamento NNE'!$E$2:$E$707,'Infos Relatório'!$B$84,'Faturamento NNE'!$F$2:$F$707,'Infos Relatório'!$B142,'Faturamento NNE'!$AA$2:$AA$707,'Infos Relatório'!O$1,'Faturamento NNE'!$U$2:$U$707,"Sim")+SUMIFS('Faturamento NNE'!$Q$2:$Q$707,'Faturamento NNE'!$E$2:$E$707,'Infos Relatório'!$B$84,'Faturamento NNE'!$F$2:$F$707,'Infos Relatório'!$B142,'Faturamento NNE'!$AA$2:$AA$707,'Infos Relatório'!O$1,'Faturamento NNE'!$U$2:$U$707,"Sim")</f>
        <v>0</v>
      </c>
      <c r="S142" s="227" t="e">
        <f t="shared" si="26"/>
        <v>#DIV/0!</v>
      </c>
      <c r="T142" s="545">
        <f>SUMIFS('Faturamento NNE'!$I$2:$I$707,'Faturamento NNE'!$E$2:$E$707,'Infos Relatório'!$B$84,'Faturamento NNE'!$F$2:$F$707,'Infos Relatório'!$B142,'Faturamento NNE'!$AA$2:$AA$707,'Infos Relatório'!O$1)</f>
        <v>0</v>
      </c>
      <c r="U142" s="541">
        <f>COUNTIFS('Faturamento NNE'!$E$2:$E$707,'Infos Relatório'!$B$84,'Faturamento NNE'!$F$2:$F$707,'Infos Relatório'!$B142,'Faturamento NNE'!$AA$2:$AA$707,'Infos Relatório'!U$1)</f>
        <v>0</v>
      </c>
      <c r="V142" s="542">
        <f>SUMIFS('Faturamento NNE'!$H$2:$H$707,'Faturamento NNE'!$E$2:$E$707,'Infos Relatório'!$B$84,'Faturamento NNE'!$F$2:$F$707,'Infos Relatório'!$B142,'Faturamento NNE'!$AA$2:$AA$707,'Infos Relatório'!U$1)</f>
        <v>0</v>
      </c>
      <c r="W142" s="542">
        <f>SUMIFS('Faturamento NNE'!$K$2:$K$707,'Faturamento NNE'!$E$2:$E$707,'Infos Relatório'!$B$84,'Faturamento NNE'!$F$2:$F$707,'Infos Relatório'!$B142,'Faturamento NNE'!$AA$2:$AA$707,'Infos Relatório'!U$1)</f>
        <v>0</v>
      </c>
      <c r="X142" s="546">
        <f>SUMIFS('Faturamento NNE'!$P$2:$P$707,'Faturamento NNE'!$E$2:$E$707,'Infos Relatório'!$B$84,'Faturamento NNE'!$F$2:$F$707,'Infos Relatório'!$B142,'Faturamento NNE'!$AA$2:$AA$707,'Infos Relatório'!U$1,'Faturamento NNE'!$U$2:$U$707,"Sim")+SUMIFS('Faturamento NNE'!$Q$2:$Q$707,'Faturamento NNE'!$E$2:$E$707,'Infos Relatório'!$B$84,'Faturamento NNE'!$F$2:$F$707,'Infos Relatório'!$B142,'Faturamento NNE'!$AA$2:$AA$707,'Infos Relatório'!U$1,'Faturamento NNE'!$U$2:$U$707,"Sim")</f>
        <v>0</v>
      </c>
      <c r="Y142" s="227" t="e">
        <f t="shared" si="27"/>
        <v>#DIV/0!</v>
      </c>
      <c r="Z142" s="545">
        <f>SUMIFS('Faturamento NNE'!$I$2:$I$707,'Faturamento NNE'!$E$2:$E$707,'Infos Relatório'!$B$84,'Faturamento NNE'!$F$2:$F$707,'Infos Relatório'!$B142,'Faturamento NNE'!$AA$2:$AA$707,'Infos Relatório'!U$1)</f>
        <v>0</v>
      </c>
      <c r="AA142" s="541">
        <f>COUNTIFS('Faturamento NNE'!$E$2:$E$707,'Infos Relatório'!$B$84,'Faturamento NNE'!$F$2:$F$707,'Infos Relatório'!$B142,'Faturamento NNE'!$AA$2:$AA$707,'Infos Relatório'!AA$1)</f>
        <v>0</v>
      </c>
      <c r="AB142" s="542">
        <f>SUMIFS('Faturamento NNE'!$H$2:$H$707,'Faturamento NNE'!$E$2:$E$707,'Infos Relatório'!$B$84,'Faturamento NNE'!$F$2:$F$707,'Infos Relatório'!$B142,'Faturamento NNE'!$AA$2:$AA$707,'Infos Relatório'!AA$1)</f>
        <v>0</v>
      </c>
      <c r="AC142" s="542">
        <f>SUMIFS('Faturamento NNE'!$K$2:$K$707,'Faturamento NNE'!$E$2:$E$707,'Infos Relatório'!$B$84,'Faturamento NNE'!$F$2:$F$707,'Infos Relatório'!$B142,'Faturamento NNE'!$AA$2:$AA$707,'Infos Relatório'!AA$1)</f>
        <v>0</v>
      </c>
      <c r="AD142" s="546">
        <f>SUMIFS('Faturamento NNE'!$P$2:$P$707,'Faturamento NNE'!$E$2:$E$707,'Infos Relatório'!$B$84,'Faturamento NNE'!$F$2:$F$707,'Infos Relatório'!$B142,'Faturamento NNE'!$AA$2:$AA$707,'Infos Relatório'!AA$1,'Faturamento NNE'!$U$2:$U$707,"Sim")+SUMIFS('Faturamento NNE'!$Q$2:$Q$707,'Faturamento NNE'!$E$2:$E$707,'Infos Relatório'!$B$84,'Faturamento NNE'!$F$2:$F$707,'Infos Relatório'!$B142,'Faturamento NNE'!$AA$2:$AA$707,'Infos Relatório'!AA$1,'Faturamento NNE'!$U$2:$U$707,"Sim")</f>
        <v>0</v>
      </c>
      <c r="AE142" s="227" t="e">
        <f t="shared" si="28"/>
        <v>#DIV/0!</v>
      </c>
      <c r="AF142" s="545">
        <f>SUMIFS('Faturamento NNE'!$I$2:$I$707,'Faturamento NNE'!$E$2:$E$707,'Infos Relatório'!$B$84,'Faturamento NNE'!$F$2:$F$707,'Infos Relatório'!$B142,'Faturamento NNE'!$AA$2:$AA$707,'Infos Relatório'!AA$1)</f>
        <v>0</v>
      </c>
      <c r="AG142" s="541">
        <f>COUNTIFS('Faturamento NNE'!$E$2:$E$707,'Infos Relatório'!$B$84,'Faturamento NNE'!$F$2:$F$707,'Infos Relatório'!$B142,'Faturamento NNE'!$AA$2:$AA$707,'Infos Relatório'!AG$1)</f>
        <v>0</v>
      </c>
      <c r="AH142" s="542">
        <f>SUMIFS('Faturamento NNE'!$H$2:$H$707,'Faturamento NNE'!$E$2:$E$707,'Infos Relatório'!$B$84,'Faturamento NNE'!$F$2:$F$707,'Infos Relatório'!$B142,'Faturamento NNE'!$AA$2:$AA$707,'Infos Relatório'!AG$1)</f>
        <v>0</v>
      </c>
      <c r="AI142" s="542">
        <f>SUMIFS('Faturamento NNE'!$K$2:$K$707,'Faturamento NNE'!$E$2:$E$707,'Infos Relatório'!$B$84,'Faturamento NNE'!$F$2:$F$707,'Infos Relatório'!$B142,'Faturamento NNE'!$AA$2:$AA$707,'Infos Relatório'!AG$1)</f>
        <v>0</v>
      </c>
      <c r="AJ142" s="546">
        <f>SUMIFS('Faturamento NNE'!$P$2:$P$707,'Faturamento NNE'!$E$2:$E$707,'Infos Relatório'!$B$84,'Faturamento NNE'!$F$2:$F$707,'Infos Relatório'!$B142,'Faturamento NNE'!$AA$2:$AA$707,'Infos Relatório'!AG$1,'Faturamento NNE'!$U$2:$U$707,"Sim")+SUMIFS('Faturamento NNE'!$Q$2:$Q$707,'Faturamento NNE'!$E$2:$E$707,'Infos Relatório'!$B$84,'Faturamento NNE'!$F$2:$F$707,'Infos Relatório'!$B142,'Faturamento NNE'!$AA$2:$AA$707,'Infos Relatório'!AG$1,'Faturamento NNE'!$U$2:$U$707,"Sim")</f>
        <v>0</v>
      </c>
      <c r="AK142" s="227" t="e">
        <f t="shared" si="29"/>
        <v>#DIV/0!</v>
      </c>
      <c r="AL142" s="545">
        <f>SUMIFS('Faturamento NNE'!$I$2:$I$707,'Faturamento NNE'!$E$2:$E$707,'Infos Relatório'!$B$84,'Faturamento NNE'!$F$2:$F$707,'Infos Relatório'!$B142,'Faturamento NNE'!$AA$2:$AA$707,'Infos Relatório'!AG$1)</f>
        <v>0</v>
      </c>
      <c r="AM142" s="541">
        <f>COUNTIFS('Faturamento NNE'!$E$2:$E$707,'Infos Relatório'!$B$84,'Faturamento NNE'!$F$2:$F$707,'Infos Relatório'!$B142,'Faturamento NNE'!$AA$2:$AA$707,'Infos Relatório'!AM$1)</f>
        <v>0</v>
      </c>
      <c r="AN142" s="542">
        <f>SUMIFS('Faturamento NNE'!$H$2:$H$707,'Faturamento NNE'!$E$2:$E$707,'Infos Relatório'!$B$84,'Faturamento NNE'!$F$2:$F$707,'Infos Relatório'!$B142,'Faturamento NNE'!$AA$2:$AA$707,'Infos Relatório'!AM$1)</f>
        <v>0</v>
      </c>
      <c r="AO142" s="542">
        <f>SUMIFS('Faturamento NNE'!$K$2:$K$707,'Faturamento NNE'!$E$2:$E$707,'Infos Relatório'!$B$84,'Faturamento NNE'!$F$2:$F$707,'Infos Relatório'!$B142,'Faturamento NNE'!$AA$2:$AA$707,'Infos Relatório'!AM$1)</f>
        <v>0</v>
      </c>
      <c r="AP142" s="546">
        <f>SUMIFS('Faturamento NNE'!$P$2:$P$707,'Faturamento NNE'!$E$2:$E$707,'Infos Relatório'!$B$84,'Faturamento NNE'!$F$2:$F$707,'Infos Relatório'!$B142,'Faturamento NNE'!$AA$2:$AA$707,'Infos Relatório'!AM$1,'Faturamento NNE'!$U$2:$U$707,"Sim")+SUMIFS('Faturamento NNE'!$Q$2:$Q$707,'Faturamento NNE'!$E$2:$E$707,'Infos Relatório'!$B$84,'Faturamento NNE'!$F$2:$F$707,'Infos Relatório'!$B142,'Faturamento NNE'!$AA$2:$AA$707,'Infos Relatório'!AM$1,'Faturamento NNE'!$U$2:$U$707,"Sim")</f>
        <v>0</v>
      </c>
      <c r="AQ142" s="227" t="e">
        <f t="shared" si="30"/>
        <v>#DIV/0!</v>
      </c>
      <c r="AR142" s="545">
        <f>SUMIFS('Faturamento NNE'!$I$2:$I$707,'Faturamento NNE'!$E$2:$E$707,'Infos Relatório'!$B$84,'Faturamento NNE'!$F$2:$F$707,'Infos Relatório'!$B142,'Faturamento NNE'!$AA$2:$AA$707,'Infos Relatório'!AM$1)</f>
        <v>0</v>
      </c>
      <c r="AS142" s="541">
        <f>COUNTIFS('Faturamento NNE'!$E$2:$E$707,'Infos Relatório'!$B$84,'Faturamento NNE'!$F$2:$F$707,'Infos Relatório'!$B142,'Faturamento NNE'!$AA$2:$AA$707,'Infos Relatório'!AS$1)</f>
        <v>0</v>
      </c>
      <c r="AT142" s="542">
        <f>SUMIFS('Faturamento NNE'!$H$2:$H$707,'Faturamento NNE'!$E$2:$E$707,'Infos Relatório'!$B$84,'Faturamento NNE'!$F$2:$F$707,'Infos Relatório'!$B142,'Faturamento NNE'!$AA$2:$AA$707,'Infos Relatório'!AS$1)</f>
        <v>0</v>
      </c>
      <c r="AU142" s="542">
        <f>SUMIFS('Faturamento NNE'!$K$2:$K$707,'Faturamento NNE'!$E$2:$E$707,'Infos Relatório'!$B$84,'Faturamento NNE'!$F$2:$F$707,'Infos Relatório'!$B142,'Faturamento NNE'!$AA$2:$AA$707,'Infos Relatório'!AS$1)</f>
        <v>0</v>
      </c>
      <c r="AV142" s="546">
        <f>SUMIFS('Faturamento NNE'!$P$2:$P$707,'Faturamento NNE'!$E$2:$E$707,'Infos Relatório'!$B$84,'Faturamento NNE'!$F$2:$F$707,'Infos Relatório'!$B142,'Faturamento NNE'!$AA$2:$AA$707,'Infos Relatório'!AS$1,'Faturamento NNE'!$U$2:$U$707,"Sim")+SUMIFS('Faturamento NNE'!$Q$2:$Q$707,'Faturamento NNE'!$E$2:$E$707,'Infos Relatório'!$B$84,'Faturamento NNE'!$F$2:$F$707,'Infos Relatório'!$B142,'Faturamento NNE'!$AA$2:$AA$707,'Infos Relatório'!AS$1,'Faturamento NNE'!$U$2:$U$707,"Sim")</f>
        <v>0</v>
      </c>
      <c r="AW142" s="227" t="e">
        <f t="shared" si="31"/>
        <v>#DIV/0!</v>
      </c>
      <c r="AX142" s="545">
        <f>SUMIFS('Faturamento NNE'!$I$2:$I$707,'Faturamento NNE'!$E$2:$E$707,'Infos Relatório'!$B$84,'Faturamento NNE'!$F$2:$F$707,'Infos Relatório'!$B142,'Faturamento NNE'!$AA$2:$AA$707,'Infos Relatório'!AS$1)</f>
        <v>0</v>
      </c>
      <c r="AY142" s="541">
        <f>COUNTIFS('Faturamento NNE'!$E$2:$E$707,'Infos Relatório'!$B$84,'Faturamento NNE'!$F$2:$F$707,'Infos Relatório'!$B142,'Faturamento NNE'!$AA$2:$AA$707,'Infos Relatório'!AY$1)</f>
        <v>0</v>
      </c>
      <c r="AZ142" s="542">
        <f>SUMIFS('Faturamento NNE'!$H$2:$H$707,'Faturamento NNE'!$E$2:$E$707,'Infos Relatório'!$B$84,'Faturamento NNE'!$F$2:$F$707,'Infos Relatório'!$B142,'Faturamento NNE'!$AA$2:$AA$707,'Infos Relatório'!AY$1)</f>
        <v>0</v>
      </c>
      <c r="BA142" s="542">
        <f>SUMIFS('Faturamento NNE'!$K$2:$K$707,'Faturamento NNE'!$E$2:$E$707,'Infos Relatório'!$B$84,'Faturamento NNE'!$F$2:$F$707,'Infos Relatório'!$B142,'Faturamento NNE'!$AA$2:$AA$707,'Infos Relatório'!AY$1)</f>
        <v>0</v>
      </c>
      <c r="BB142" s="546">
        <f>SUMIFS('Faturamento NNE'!$P$2:$P$707,'Faturamento NNE'!$E$2:$E$707,'Infos Relatório'!$B$84,'Faturamento NNE'!$F$2:$F$707,'Infos Relatório'!$B142,'Faturamento NNE'!$AA$2:$AA$707,'Infos Relatório'!AY$1,'Faturamento NNE'!$U$2:$U$707,"Sim")+SUMIFS('Faturamento NNE'!$Q$2:$Q$707,'Faturamento NNE'!$E$2:$E$707,'Infos Relatório'!$B$84,'Faturamento NNE'!$F$2:$F$707,'Infos Relatório'!$B142,'Faturamento NNE'!$AA$2:$AA$707,'Infos Relatório'!AY$1,'Faturamento NNE'!$U$2:$U$707,"Sim")</f>
        <v>0</v>
      </c>
      <c r="BC142" s="227" t="e">
        <f t="shared" si="32"/>
        <v>#DIV/0!</v>
      </c>
      <c r="BD142" s="545">
        <f>SUMIFS('Faturamento NNE'!$I$2:$I$707,'Faturamento NNE'!$E$2:$E$707,'Infos Relatório'!$B$84,'Faturamento NNE'!$F$2:$F$707,'Infos Relatório'!$B142,'Faturamento NNE'!$AA$2:$AA$707,'Infos Relatório'!AY$1)</f>
        <v>0</v>
      </c>
      <c r="BE142" s="541">
        <f>COUNTIFS('Faturamento NNE'!$E$2:$E$707,'Infos Relatório'!$B$84,'Faturamento NNE'!$F$2:$F$707,'Infos Relatório'!$B142,'Faturamento NNE'!$AA$2:$AA$707,'Infos Relatório'!BE$1)</f>
        <v>0</v>
      </c>
      <c r="BF142" s="542">
        <f>SUMIFS('Faturamento NNE'!$H$2:$H$707,'Faturamento NNE'!$E$2:$E$707,'Infos Relatório'!$B$84,'Faturamento NNE'!$F$2:$F$707,'Infos Relatório'!$B142,'Faturamento NNE'!$AA$2:$AA$707,'Infos Relatório'!BE$1)</f>
        <v>0</v>
      </c>
      <c r="BG142" s="542">
        <f>SUMIFS('Faturamento NNE'!$K$2:$K$707,'Faturamento NNE'!$E$2:$E$707,'Infos Relatório'!$B$84,'Faturamento NNE'!$F$2:$F$707,'Infos Relatório'!$B142,'Faturamento NNE'!$AA$2:$AA$707,'Infos Relatório'!BE$1)</f>
        <v>0</v>
      </c>
      <c r="BH142" s="546">
        <f>SUMIFS('Faturamento NNE'!$P$2:$P$707,'Faturamento NNE'!$E$2:$E$707,'Infos Relatório'!$B$84,'Faturamento NNE'!$F$2:$F$707,'Infos Relatório'!$B142,'Faturamento NNE'!$AA$2:$AA$707,'Infos Relatório'!BE$1,'Faturamento NNE'!$U$2:$U$707,"Sim")+SUMIFS('Faturamento NNE'!$Q$2:$Q$707,'Faturamento NNE'!$E$2:$E$707,'Infos Relatório'!$B$84,'Faturamento NNE'!$F$2:$F$707,'Infos Relatório'!$B142,'Faturamento NNE'!$AA$2:$AA$707,'Infos Relatório'!BE$1,'Faturamento NNE'!$U$2:$U$707,"Sim")</f>
        <v>0</v>
      </c>
      <c r="BI142" s="227" t="e">
        <f t="shared" si="33"/>
        <v>#DIV/0!</v>
      </c>
      <c r="BJ142" s="545">
        <f>SUMIFS('Faturamento NNE'!$I$2:$I$707,'Faturamento NNE'!$E$2:$E$707,'Infos Relatório'!$B$84,'Faturamento NNE'!$F$2:$F$707,'Infos Relatório'!$B142,'Faturamento NNE'!$AA$2:$AA$707,'Infos Relatório'!BE$1)</f>
        <v>0</v>
      </c>
      <c r="BK142" s="541">
        <f>COUNTIFS('Faturamento NNE'!$E$2:$E$707,'Infos Relatório'!$B$84,'Faturamento NNE'!$F$2:$F$707,'Infos Relatório'!$B142,'Faturamento NNE'!$AA$2:$AA$707,'Infos Relatório'!BK$1)</f>
        <v>0</v>
      </c>
      <c r="BL142" s="542">
        <f>SUMIFS('Faturamento NNE'!$H$2:$H$707,'Faturamento NNE'!$E$2:$E$707,'Infos Relatório'!$B$84,'Faturamento NNE'!$F$2:$F$707,'Infos Relatório'!$B142,'Faturamento NNE'!$AA$2:$AA$707,'Infos Relatório'!BK$1)</f>
        <v>0</v>
      </c>
      <c r="BM142" s="542">
        <f>SUMIFS('Faturamento NNE'!$K$2:$K$707,'Faturamento NNE'!$E$2:$E$707,'Infos Relatório'!$B$84,'Faturamento NNE'!$F$2:$F$707,'Infos Relatório'!$B142,'Faturamento NNE'!$AA$2:$AA$707,'Infos Relatório'!BK$1)</f>
        <v>0</v>
      </c>
      <c r="BN142" s="546">
        <f>SUMIFS('Faturamento NNE'!$P$2:$P$707,'Faturamento NNE'!$E$2:$E$707,'Infos Relatório'!$B$84,'Faturamento NNE'!$F$2:$F$707,'Infos Relatório'!$B142,'Faturamento NNE'!$AA$2:$AA$707,'Infos Relatório'!BK$1,'Faturamento NNE'!$U$2:$U$707,"Sim")+SUMIFS('Faturamento NNE'!$Q$2:$Q$707,'Faturamento NNE'!$E$2:$E$707,'Infos Relatório'!$B$84,'Faturamento NNE'!$F$2:$F$707,'Infos Relatório'!$B142,'Faturamento NNE'!$AA$2:$AA$707,'Infos Relatório'!BK$1,'Faturamento NNE'!$U$2:$U$707,"Sim")</f>
        <v>0</v>
      </c>
      <c r="BO142" s="227" t="e">
        <f t="shared" si="34"/>
        <v>#DIV/0!</v>
      </c>
      <c r="BP142" s="545">
        <f>SUMIFS('Faturamento NNE'!$I$2:$I$707,'Faturamento NNE'!$E$2:$E$707,'Infos Relatório'!$B$84,'Faturamento NNE'!$F$2:$F$707,'Infos Relatório'!$B142,'Faturamento NNE'!$AA$2:$AA$707,'Infos Relatório'!BK$1)</f>
        <v>0</v>
      </c>
      <c r="BQ142" s="541">
        <f>COUNTIFS('Faturamento NNE'!$E$2:$E$707,'Infos Relatório'!$B$84,'Faturamento NNE'!$F$2:$F$707,'Infos Relatório'!$B142,'Faturamento NNE'!$AA$2:$AA$707,'Infos Relatório'!BQ$1)</f>
        <v>0</v>
      </c>
      <c r="BR142" s="542">
        <f>SUMIFS('Faturamento NNE'!$H$2:$H$707,'Faturamento NNE'!$E$2:$E$707,'Infos Relatório'!$B$84,'Faturamento NNE'!$F$2:$F$707,'Infos Relatório'!$B142,'Faturamento NNE'!$AA$2:$AA$707,'Infos Relatório'!BQ$1)</f>
        <v>0</v>
      </c>
      <c r="BS142" s="542">
        <f>SUMIFS('Faturamento NNE'!$K$2:$K$707,'Faturamento NNE'!$E$2:$E$707,'Infos Relatório'!$B$84,'Faturamento NNE'!$F$2:$F$707,'Infos Relatório'!$B142,'Faturamento NNE'!$AA$2:$AA$707,'Infos Relatório'!BQ$1)</f>
        <v>0</v>
      </c>
      <c r="BT142" s="546">
        <f>SUMIFS('Faturamento NNE'!$P$2:$P$707,'Faturamento NNE'!$E$2:$E$707,'Infos Relatório'!$B$84,'Faturamento NNE'!$F$2:$F$707,'Infos Relatório'!$B142,'Faturamento NNE'!$AA$2:$AA$707,'Infos Relatório'!BQ$1,'Faturamento NNE'!$U$2:$U$707,"Sim")+SUMIFS('Faturamento NNE'!$Q$2:$Q$707,'Faturamento NNE'!$E$2:$E$707,'Infos Relatório'!$B$84,'Faturamento NNE'!$F$2:$F$707,'Infos Relatório'!$B142,'Faturamento NNE'!$AA$2:$AA$707,'Infos Relatório'!BQ$1,'Faturamento NNE'!$U$2:$U$707,"Sim")</f>
        <v>0</v>
      </c>
      <c r="BU142" s="227" t="e">
        <f t="shared" si="35"/>
        <v>#DIV/0!</v>
      </c>
      <c r="BV142" s="545">
        <f>SUMIFS('Faturamento NNE'!$I$2:$I$707,'Faturamento NNE'!$E$2:$E$707,'Infos Relatório'!$B$84,'Faturamento NNE'!$F$2:$F$707,'Infos Relatório'!$B142,'Faturamento NNE'!$AA$2:$AA$707,'Infos Relatório'!BQ$1)</f>
        <v>0</v>
      </c>
    </row>
    <row r="143" spans="2:74">
      <c r="B143" s="217" t="s">
        <v>188</v>
      </c>
      <c r="C143" s="541">
        <f>COUNTIFS('Faturamento NNE'!$E$2:$E$707,'Infos Relatório'!$B$84,'Faturamento NNE'!$F$2:$F$707,'Infos Relatório'!$B143,'Faturamento NNE'!$AA$2:$AA$707,'Infos Relatório'!C$1)</f>
        <v>0</v>
      </c>
      <c r="D143" s="542">
        <f>SUMIFS('Faturamento NNE'!$H$2:$H$707,'Faturamento NNE'!$E$2:$E$707,'Infos Relatório'!$B$84,'Faturamento NNE'!$F$2:$F$707,'Infos Relatório'!$B143,'Faturamento NNE'!$AA$2:$AA$707,'Infos Relatório'!C$1)</f>
        <v>0</v>
      </c>
      <c r="E143" s="543">
        <f>SUMIFS('Faturamento NNE'!$K$2:$K$707,'Faturamento NNE'!$E$2:$E$707,'Infos Relatório'!$B$84,'Faturamento NNE'!$F$2:$F$707,'Infos Relatório'!$B143,'Faturamento NNE'!$AA$2:$AA$707,'Infos Relatório'!C$1)</f>
        <v>0</v>
      </c>
      <c r="F143" s="544">
        <f>SUMIFS('Faturamento NNE'!$P$2:$P$707,'Faturamento NNE'!$E$2:$E$707,'Infos Relatório'!$B$84,'Faturamento NNE'!$F$2:$F$707,'Infos Relatório'!$B143,'Faturamento NNE'!$AA$2:$AA$707,'Infos Relatório'!C$1,'Faturamento NNE'!$U$2:$U$707,"Sim")+SUMIFS('Faturamento NNE'!$Q$2:$Q$707,'Faturamento NNE'!$E$2:$E$707,'Infos Relatório'!$B$84,'Faturamento NNE'!$F$2:$F$707,'Infos Relatório'!$B143,'Faturamento NNE'!$AA$2:$AA$707,'Infos Relatório'!C$1,'Faturamento NNE'!$U$2:$U$707,"Sim")</f>
        <v>0</v>
      </c>
      <c r="G143" s="283" t="e">
        <f t="shared" si="24"/>
        <v>#DIV/0!</v>
      </c>
      <c r="H143" s="545">
        <f>SUMIFS('Faturamento NNE'!$I$2:$I$707,'Faturamento NNE'!$E$2:$E$707,'Infos Relatório'!$B$84,'Faturamento NNE'!$F$2:$F$707,'Infos Relatório'!$B143,'Faturamento NNE'!$AA$2:$AA$707,'Infos Relatório'!C$1)</f>
        <v>0</v>
      </c>
      <c r="I143" s="541">
        <f>COUNTIFS('Faturamento NNE'!$E$2:$E$707,'Infos Relatório'!$B$84,'Faturamento NNE'!$F$2:$F$707,'Infos Relatório'!$B143,'Faturamento NNE'!$AA$2:$AA$707,'Infos Relatório'!I$1)</f>
        <v>0</v>
      </c>
      <c r="J143" s="542">
        <f>SUMIFS('Faturamento NNE'!$H$2:$H$707,'Faturamento NNE'!$E$2:$E$707,'Infos Relatório'!$B$84,'Faturamento NNE'!$F$2:$F$707,'Infos Relatório'!$B143,'Faturamento NNE'!$AA$2:$AA$707,'Infos Relatório'!I$1)</f>
        <v>0</v>
      </c>
      <c r="K143" s="543">
        <f>SUMIFS('Faturamento NNE'!$K$2:$K$707,'Faturamento NNE'!$E$2:$E$707,'Infos Relatório'!$B$84,'Faturamento NNE'!$F$2:$F$707,'Infos Relatório'!$B143,'Faturamento NNE'!$AA$2:$AA$707,'Infos Relatório'!I$1)</f>
        <v>0</v>
      </c>
      <c r="L143" s="544">
        <f>SUMIFS('Faturamento NNE'!$P$2:$P$707,'Faturamento NNE'!$E$2:$E$707,'Infos Relatório'!$B$84,'Faturamento NNE'!$F$2:$F$707,'Infos Relatório'!$B143,'Faturamento NNE'!$AA$2:$AA$707,'Infos Relatório'!I$1,'Faturamento NNE'!$U$2:$U$707,"Sim")+SUMIFS('Faturamento NNE'!$Q$2:$Q$707,'Faturamento NNE'!$E$2:$E$707,'Infos Relatório'!$B$84,'Faturamento NNE'!$F$2:$F$707,'Infos Relatório'!$B143,'Faturamento NNE'!$AA$2:$AA$707,'Infos Relatório'!I$1,'Faturamento NNE'!$U$2:$U$707,"Sim")</f>
        <v>0</v>
      </c>
      <c r="M143" s="283" t="e">
        <f t="shared" si="25"/>
        <v>#DIV/0!</v>
      </c>
      <c r="N143" s="545">
        <f>SUMIFS('Faturamento NNE'!$I$2:$I$707,'Faturamento NNE'!$E$2:$E$707,'Infos Relatório'!$B$84,'Faturamento NNE'!$F$2:$F$707,'Infos Relatório'!$B143,'Faturamento NNE'!$AA$2:$AA$707,'Infos Relatório'!I$1)</f>
        <v>0</v>
      </c>
      <c r="O143" s="541">
        <f>COUNTIFS('Faturamento NNE'!$E$2:$E$707,'Infos Relatório'!$B$84,'Faturamento NNE'!$F$2:$F$707,'Infos Relatório'!$B143,'Faturamento NNE'!$AA$2:$AA$707,'Infos Relatório'!O$1)</f>
        <v>0</v>
      </c>
      <c r="P143" s="542">
        <f>SUMIFS('Faturamento NNE'!$H$2:$H$707,'Faturamento NNE'!$E$2:$E$707,'Infos Relatório'!$B$84,'Faturamento NNE'!$F$2:$F$707,'Infos Relatório'!$B143,'Faturamento NNE'!$AA$2:$AA$707,'Infos Relatório'!O$1)</f>
        <v>0</v>
      </c>
      <c r="Q143" s="542">
        <f>SUMIFS('Faturamento NNE'!$K$2:$K$707,'Faturamento NNE'!$E$2:$E$707,'Infos Relatório'!$B$84,'Faturamento NNE'!$F$2:$F$707,'Infos Relatório'!$B143,'Faturamento NNE'!$AA$2:$AA$707,'Infos Relatório'!O$1)</f>
        <v>0</v>
      </c>
      <c r="R143" s="546">
        <f>SUMIFS('Faturamento NNE'!$P$2:$P$707,'Faturamento NNE'!$E$2:$E$707,'Infos Relatório'!$B$84,'Faturamento NNE'!$F$2:$F$707,'Infos Relatório'!$B143,'Faturamento NNE'!$AA$2:$AA$707,'Infos Relatório'!O$1,'Faturamento NNE'!$U$2:$U$707,"Sim")+SUMIFS('Faturamento NNE'!$Q$2:$Q$707,'Faturamento NNE'!$E$2:$E$707,'Infos Relatório'!$B$84,'Faturamento NNE'!$F$2:$F$707,'Infos Relatório'!$B143,'Faturamento NNE'!$AA$2:$AA$707,'Infos Relatório'!O$1,'Faturamento NNE'!$U$2:$U$707,"Sim")</f>
        <v>0</v>
      </c>
      <c r="S143" s="227" t="e">
        <f t="shared" si="26"/>
        <v>#DIV/0!</v>
      </c>
      <c r="T143" s="545">
        <f>SUMIFS('Faturamento NNE'!$I$2:$I$707,'Faturamento NNE'!$E$2:$E$707,'Infos Relatório'!$B$84,'Faturamento NNE'!$F$2:$F$707,'Infos Relatório'!$B143,'Faturamento NNE'!$AA$2:$AA$707,'Infos Relatório'!O$1)</f>
        <v>0</v>
      </c>
      <c r="U143" s="541">
        <f>COUNTIFS('Faturamento NNE'!$E$2:$E$707,'Infos Relatório'!$B$84,'Faturamento NNE'!$F$2:$F$707,'Infos Relatório'!$B143,'Faturamento NNE'!$AA$2:$AA$707,'Infos Relatório'!U$1)</f>
        <v>0</v>
      </c>
      <c r="V143" s="542">
        <f>SUMIFS('Faturamento NNE'!$H$2:$H$707,'Faturamento NNE'!$E$2:$E$707,'Infos Relatório'!$B$84,'Faturamento NNE'!$F$2:$F$707,'Infos Relatório'!$B143,'Faturamento NNE'!$AA$2:$AA$707,'Infos Relatório'!U$1)</f>
        <v>0</v>
      </c>
      <c r="W143" s="542">
        <f>SUMIFS('Faturamento NNE'!$K$2:$K$707,'Faturamento NNE'!$E$2:$E$707,'Infos Relatório'!$B$84,'Faturamento NNE'!$F$2:$F$707,'Infos Relatório'!$B143,'Faturamento NNE'!$AA$2:$AA$707,'Infos Relatório'!U$1)</f>
        <v>0</v>
      </c>
      <c r="X143" s="546">
        <f>SUMIFS('Faturamento NNE'!$P$2:$P$707,'Faturamento NNE'!$E$2:$E$707,'Infos Relatório'!$B$84,'Faturamento NNE'!$F$2:$F$707,'Infos Relatório'!$B143,'Faturamento NNE'!$AA$2:$AA$707,'Infos Relatório'!U$1,'Faturamento NNE'!$U$2:$U$707,"Sim")+SUMIFS('Faturamento NNE'!$Q$2:$Q$707,'Faturamento NNE'!$E$2:$E$707,'Infos Relatório'!$B$84,'Faturamento NNE'!$F$2:$F$707,'Infos Relatório'!$B143,'Faturamento NNE'!$AA$2:$AA$707,'Infos Relatório'!U$1,'Faturamento NNE'!$U$2:$U$707,"Sim")</f>
        <v>0</v>
      </c>
      <c r="Y143" s="227" t="e">
        <f t="shared" si="27"/>
        <v>#DIV/0!</v>
      </c>
      <c r="Z143" s="545">
        <f>SUMIFS('Faturamento NNE'!$I$2:$I$707,'Faturamento NNE'!$E$2:$E$707,'Infos Relatório'!$B$84,'Faturamento NNE'!$F$2:$F$707,'Infos Relatório'!$B143,'Faturamento NNE'!$AA$2:$AA$707,'Infos Relatório'!U$1)</f>
        <v>0</v>
      </c>
      <c r="AA143" s="541">
        <f>COUNTIFS('Faturamento NNE'!$E$2:$E$707,'Infos Relatório'!$B$84,'Faturamento NNE'!$F$2:$F$707,'Infos Relatório'!$B143,'Faturamento NNE'!$AA$2:$AA$707,'Infos Relatório'!AA$1)</f>
        <v>0</v>
      </c>
      <c r="AB143" s="542">
        <f>SUMIFS('Faturamento NNE'!$H$2:$H$707,'Faturamento NNE'!$E$2:$E$707,'Infos Relatório'!$B$84,'Faturamento NNE'!$F$2:$F$707,'Infos Relatório'!$B143,'Faturamento NNE'!$AA$2:$AA$707,'Infos Relatório'!AA$1)</f>
        <v>0</v>
      </c>
      <c r="AC143" s="542">
        <f>SUMIFS('Faturamento NNE'!$K$2:$K$707,'Faturamento NNE'!$E$2:$E$707,'Infos Relatório'!$B$84,'Faturamento NNE'!$F$2:$F$707,'Infos Relatório'!$B143,'Faturamento NNE'!$AA$2:$AA$707,'Infos Relatório'!AA$1)</f>
        <v>0</v>
      </c>
      <c r="AD143" s="546">
        <f>SUMIFS('Faturamento NNE'!$P$2:$P$707,'Faturamento NNE'!$E$2:$E$707,'Infos Relatório'!$B$84,'Faturamento NNE'!$F$2:$F$707,'Infos Relatório'!$B143,'Faturamento NNE'!$AA$2:$AA$707,'Infos Relatório'!AA$1,'Faturamento NNE'!$U$2:$U$707,"Sim")+SUMIFS('Faturamento NNE'!$Q$2:$Q$707,'Faturamento NNE'!$E$2:$E$707,'Infos Relatório'!$B$84,'Faturamento NNE'!$F$2:$F$707,'Infos Relatório'!$B143,'Faturamento NNE'!$AA$2:$AA$707,'Infos Relatório'!AA$1,'Faturamento NNE'!$U$2:$U$707,"Sim")</f>
        <v>0</v>
      </c>
      <c r="AE143" s="227" t="e">
        <f t="shared" si="28"/>
        <v>#DIV/0!</v>
      </c>
      <c r="AF143" s="545">
        <f>SUMIFS('Faturamento NNE'!$I$2:$I$707,'Faturamento NNE'!$E$2:$E$707,'Infos Relatório'!$B$84,'Faturamento NNE'!$F$2:$F$707,'Infos Relatório'!$B143,'Faturamento NNE'!$AA$2:$AA$707,'Infos Relatório'!AA$1)</f>
        <v>0</v>
      </c>
      <c r="AG143" s="541">
        <f>COUNTIFS('Faturamento NNE'!$E$2:$E$707,'Infos Relatório'!$B$84,'Faturamento NNE'!$F$2:$F$707,'Infos Relatório'!$B143,'Faturamento NNE'!$AA$2:$AA$707,'Infos Relatório'!AG$1)</f>
        <v>0</v>
      </c>
      <c r="AH143" s="542">
        <f>SUMIFS('Faturamento NNE'!$H$2:$H$707,'Faturamento NNE'!$E$2:$E$707,'Infos Relatório'!$B$84,'Faturamento NNE'!$F$2:$F$707,'Infos Relatório'!$B143,'Faturamento NNE'!$AA$2:$AA$707,'Infos Relatório'!AG$1)</f>
        <v>0</v>
      </c>
      <c r="AI143" s="542">
        <f>SUMIFS('Faturamento NNE'!$K$2:$K$707,'Faturamento NNE'!$E$2:$E$707,'Infos Relatório'!$B$84,'Faturamento NNE'!$F$2:$F$707,'Infos Relatório'!$B143,'Faturamento NNE'!$AA$2:$AA$707,'Infos Relatório'!AG$1)</f>
        <v>0</v>
      </c>
      <c r="AJ143" s="546">
        <f>SUMIFS('Faturamento NNE'!$P$2:$P$707,'Faturamento NNE'!$E$2:$E$707,'Infos Relatório'!$B$84,'Faturamento NNE'!$F$2:$F$707,'Infos Relatório'!$B143,'Faturamento NNE'!$AA$2:$AA$707,'Infos Relatório'!AG$1,'Faturamento NNE'!$U$2:$U$707,"Sim")+SUMIFS('Faturamento NNE'!$Q$2:$Q$707,'Faturamento NNE'!$E$2:$E$707,'Infos Relatório'!$B$84,'Faturamento NNE'!$F$2:$F$707,'Infos Relatório'!$B143,'Faturamento NNE'!$AA$2:$AA$707,'Infos Relatório'!AG$1,'Faturamento NNE'!$U$2:$U$707,"Sim")</f>
        <v>0</v>
      </c>
      <c r="AK143" s="227" t="e">
        <f t="shared" si="29"/>
        <v>#DIV/0!</v>
      </c>
      <c r="AL143" s="545">
        <f>SUMIFS('Faturamento NNE'!$I$2:$I$707,'Faturamento NNE'!$E$2:$E$707,'Infos Relatório'!$B$84,'Faturamento NNE'!$F$2:$F$707,'Infos Relatório'!$B143,'Faturamento NNE'!$AA$2:$AA$707,'Infos Relatório'!AG$1)</f>
        <v>0</v>
      </c>
      <c r="AM143" s="541">
        <f>COUNTIFS('Faturamento NNE'!$E$2:$E$707,'Infos Relatório'!$B$84,'Faturamento NNE'!$F$2:$F$707,'Infos Relatório'!$B143,'Faturamento NNE'!$AA$2:$AA$707,'Infos Relatório'!AM$1)</f>
        <v>0</v>
      </c>
      <c r="AN143" s="542">
        <f>SUMIFS('Faturamento NNE'!$H$2:$H$707,'Faturamento NNE'!$E$2:$E$707,'Infos Relatório'!$B$84,'Faturamento NNE'!$F$2:$F$707,'Infos Relatório'!$B143,'Faturamento NNE'!$AA$2:$AA$707,'Infos Relatório'!AM$1)</f>
        <v>0</v>
      </c>
      <c r="AO143" s="542">
        <f>SUMIFS('Faturamento NNE'!$K$2:$K$707,'Faturamento NNE'!$E$2:$E$707,'Infos Relatório'!$B$84,'Faturamento NNE'!$F$2:$F$707,'Infos Relatório'!$B143,'Faturamento NNE'!$AA$2:$AA$707,'Infos Relatório'!AM$1)</f>
        <v>0</v>
      </c>
      <c r="AP143" s="546">
        <f>SUMIFS('Faturamento NNE'!$P$2:$P$707,'Faturamento NNE'!$E$2:$E$707,'Infos Relatório'!$B$84,'Faturamento NNE'!$F$2:$F$707,'Infos Relatório'!$B143,'Faturamento NNE'!$AA$2:$AA$707,'Infos Relatório'!AM$1,'Faturamento NNE'!$U$2:$U$707,"Sim")+SUMIFS('Faturamento NNE'!$Q$2:$Q$707,'Faturamento NNE'!$E$2:$E$707,'Infos Relatório'!$B$84,'Faturamento NNE'!$F$2:$F$707,'Infos Relatório'!$B143,'Faturamento NNE'!$AA$2:$AA$707,'Infos Relatório'!AM$1,'Faturamento NNE'!$U$2:$U$707,"Sim")</f>
        <v>0</v>
      </c>
      <c r="AQ143" s="227" t="e">
        <f t="shared" si="30"/>
        <v>#DIV/0!</v>
      </c>
      <c r="AR143" s="545">
        <f>SUMIFS('Faturamento NNE'!$I$2:$I$707,'Faturamento NNE'!$E$2:$E$707,'Infos Relatório'!$B$84,'Faturamento NNE'!$F$2:$F$707,'Infos Relatório'!$B143,'Faturamento NNE'!$AA$2:$AA$707,'Infos Relatório'!AM$1)</f>
        <v>0</v>
      </c>
      <c r="AS143" s="541">
        <f>COUNTIFS('Faturamento NNE'!$E$2:$E$707,'Infos Relatório'!$B$84,'Faturamento NNE'!$F$2:$F$707,'Infos Relatório'!$B143,'Faturamento NNE'!$AA$2:$AA$707,'Infos Relatório'!AS$1)</f>
        <v>0</v>
      </c>
      <c r="AT143" s="542">
        <f>SUMIFS('Faturamento NNE'!$H$2:$H$707,'Faturamento NNE'!$E$2:$E$707,'Infos Relatório'!$B$84,'Faturamento NNE'!$F$2:$F$707,'Infos Relatório'!$B143,'Faturamento NNE'!$AA$2:$AA$707,'Infos Relatório'!AS$1)</f>
        <v>0</v>
      </c>
      <c r="AU143" s="542">
        <f>SUMIFS('Faturamento NNE'!$K$2:$K$707,'Faturamento NNE'!$E$2:$E$707,'Infos Relatório'!$B$84,'Faturamento NNE'!$F$2:$F$707,'Infos Relatório'!$B143,'Faturamento NNE'!$AA$2:$AA$707,'Infos Relatório'!AS$1)</f>
        <v>0</v>
      </c>
      <c r="AV143" s="546">
        <f>SUMIFS('Faturamento NNE'!$P$2:$P$707,'Faturamento NNE'!$E$2:$E$707,'Infos Relatório'!$B$84,'Faturamento NNE'!$F$2:$F$707,'Infos Relatório'!$B143,'Faturamento NNE'!$AA$2:$AA$707,'Infos Relatório'!AS$1,'Faturamento NNE'!$U$2:$U$707,"Sim")+SUMIFS('Faturamento NNE'!$Q$2:$Q$707,'Faturamento NNE'!$E$2:$E$707,'Infos Relatório'!$B$84,'Faturamento NNE'!$F$2:$F$707,'Infos Relatório'!$B143,'Faturamento NNE'!$AA$2:$AA$707,'Infos Relatório'!AS$1,'Faturamento NNE'!$U$2:$U$707,"Sim")</f>
        <v>0</v>
      </c>
      <c r="AW143" s="227" t="e">
        <f t="shared" si="31"/>
        <v>#DIV/0!</v>
      </c>
      <c r="AX143" s="545">
        <f>SUMIFS('Faturamento NNE'!$I$2:$I$707,'Faturamento NNE'!$E$2:$E$707,'Infos Relatório'!$B$84,'Faturamento NNE'!$F$2:$F$707,'Infos Relatório'!$B143,'Faturamento NNE'!$AA$2:$AA$707,'Infos Relatório'!AS$1)</f>
        <v>0</v>
      </c>
      <c r="AY143" s="541">
        <f>COUNTIFS('Faturamento NNE'!$E$2:$E$707,'Infos Relatório'!$B$84,'Faturamento NNE'!$F$2:$F$707,'Infos Relatório'!$B143,'Faturamento NNE'!$AA$2:$AA$707,'Infos Relatório'!AY$1)</f>
        <v>0</v>
      </c>
      <c r="AZ143" s="542">
        <f>SUMIFS('Faturamento NNE'!$H$2:$H$707,'Faturamento NNE'!$E$2:$E$707,'Infos Relatório'!$B$84,'Faturamento NNE'!$F$2:$F$707,'Infos Relatório'!$B143,'Faturamento NNE'!$AA$2:$AA$707,'Infos Relatório'!AY$1)</f>
        <v>0</v>
      </c>
      <c r="BA143" s="542">
        <f>SUMIFS('Faturamento NNE'!$K$2:$K$707,'Faturamento NNE'!$E$2:$E$707,'Infos Relatório'!$B$84,'Faturamento NNE'!$F$2:$F$707,'Infos Relatório'!$B143,'Faturamento NNE'!$AA$2:$AA$707,'Infos Relatório'!AY$1)</f>
        <v>0</v>
      </c>
      <c r="BB143" s="546">
        <f>SUMIFS('Faturamento NNE'!$P$2:$P$707,'Faturamento NNE'!$E$2:$E$707,'Infos Relatório'!$B$84,'Faturamento NNE'!$F$2:$F$707,'Infos Relatório'!$B143,'Faturamento NNE'!$AA$2:$AA$707,'Infos Relatório'!AY$1,'Faturamento NNE'!$U$2:$U$707,"Sim")+SUMIFS('Faturamento NNE'!$Q$2:$Q$707,'Faturamento NNE'!$E$2:$E$707,'Infos Relatório'!$B$84,'Faturamento NNE'!$F$2:$F$707,'Infos Relatório'!$B143,'Faturamento NNE'!$AA$2:$AA$707,'Infos Relatório'!AY$1,'Faturamento NNE'!$U$2:$U$707,"Sim")</f>
        <v>0</v>
      </c>
      <c r="BC143" s="227" t="e">
        <f t="shared" si="32"/>
        <v>#DIV/0!</v>
      </c>
      <c r="BD143" s="545">
        <f>SUMIFS('Faturamento NNE'!$I$2:$I$707,'Faturamento NNE'!$E$2:$E$707,'Infos Relatório'!$B$84,'Faturamento NNE'!$F$2:$F$707,'Infos Relatório'!$B143,'Faturamento NNE'!$AA$2:$AA$707,'Infos Relatório'!AY$1)</f>
        <v>0</v>
      </c>
      <c r="BE143" s="541">
        <f>COUNTIFS('Faturamento NNE'!$E$2:$E$707,'Infos Relatório'!$B$84,'Faturamento NNE'!$F$2:$F$707,'Infos Relatório'!$B143,'Faturamento NNE'!$AA$2:$AA$707,'Infos Relatório'!BE$1)</f>
        <v>0</v>
      </c>
      <c r="BF143" s="542">
        <f>SUMIFS('Faturamento NNE'!$H$2:$H$707,'Faturamento NNE'!$E$2:$E$707,'Infos Relatório'!$B$84,'Faturamento NNE'!$F$2:$F$707,'Infos Relatório'!$B143,'Faturamento NNE'!$AA$2:$AA$707,'Infos Relatório'!BE$1)</f>
        <v>0</v>
      </c>
      <c r="BG143" s="542">
        <f>SUMIFS('Faturamento NNE'!$K$2:$K$707,'Faturamento NNE'!$E$2:$E$707,'Infos Relatório'!$B$84,'Faturamento NNE'!$F$2:$F$707,'Infos Relatório'!$B143,'Faturamento NNE'!$AA$2:$AA$707,'Infos Relatório'!BE$1)</f>
        <v>0</v>
      </c>
      <c r="BH143" s="546">
        <f>SUMIFS('Faturamento NNE'!$P$2:$P$707,'Faturamento NNE'!$E$2:$E$707,'Infos Relatório'!$B$84,'Faturamento NNE'!$F$2:$F$707,'Infos Relatório'!$B143,'Faturamento NNE'!$AA$2:$AA$707,'Infos Relatório'!BE$1,'Faturamento NNE'!$U$2:$U$707,"Sim")+SUMIFS('Faturamento NNE'!$Q$2:$Q$707,'Faturamento NNE'!$E$2:$E$707,'Infos Relatório'!$B$84,'Faturamento NNE'!$F$2:$F$707,'Infos Relatório'!$B143,'Faturamento NNE'!$AA$2:$AA$707,'Infos Relatório'!BE$1,'Faturamento NNE'!$U$2:$U$707,"Sim")</f>
        <v>0</v>
      </c>
      <c r="BI143" s="227" t="e">
        <f t="shared" si="33"/>
        <v>#DIV/0!</v>
      </c>
      <c r="BJ143" s="545">
        <f>SUMIFS('Faturamento NNE'!$I$2:$I$707,'Faturamento NNE'!$E$2:$E$707,'Infos Relatório'!$B$84,'Faturamento NNE'!$F$2:$F$707,'Infos Relatório'!$B143,'Faturamento NNE'!$AA$2:$AA$707,'Infos Relatório'!BE$1)</f>
        <v>0</v>
      </c>
      <c r="BK143" s="541">
        <f>COUNTIFS('Faturamento NNE'!$E$2:$E$707,'Infos Relatório'!$B$84,'Faturamento NNE'!$F$2:$F$707,'Infos Relatório'!$B143,'Faturamento NNE'!$AA$2:$AA$707,'Infos Relatório'!BK$1)</f>
        <v>0</v>
      </c>
      <c r="BL143" s="542">
        <f>SUMIFS('Faturamento NNE'!$H$2:$H$707,'Faturamento NNE'!$E$2:$E$707,'Infos Relatório'!$B$84,'Faturamento NNE'!$F$2:$F$707,'Infos Relatório'!$B143,'Faturamento NNE'!$AA$2:$AA$707,'Infos Relatório'!BK$1)</f>
        <v>0</v>
      </c>
      <c r="BM143" s="542">
        <f>SUMIFS('Faturamento NNE'!$K$2:$K$707,'Faturamento NNE'!$E$2:$E$707,'Infos Relatório'!$B$84,'Faturamento NNE'!$F$2:$F$707,'Infos Relatório'!$B143,'Faturamento NNE'!$AA$2:$AA$707,'Infos Relatório'!BK$1)</f>
        <v>0</v>
      </c>
      <c r="BN143" s="546">
        <f>SUMIFS('Faturamento NNE'!$P$2:$P$707,'Faturamento NNE'!$E$2:$E$707,'Infos Relatório'!$B$84,'Faturamento NNE'!$F$2:$F$707,'Infos Relatório'!$B143,'Faturamento NNE'!$AA$2:$AA$707,'Infos Relatório'!BK$1,'Faturamento NNE'!$U$2:$U$707,"Sim")+SUMIFS('Faturamento NNE'!$Q$2:$Q$707,'Faturamento NNE'!$E$2:$E$707,'Infos Relatório'!$B$84,'Faturamento NNE'!$F$2:$F$707,'Infos Relatório'!$B143,'Faturamento NNE'!$AA$2:$AA$707,'Infos Relatório'!BK$1,'Faturamento NNE'!$U$2:$U$707,"Sim")</f>
        <v>0</v>
      </c>
      <c r="BO143" s="227" t="e">
        <f t="shared" si="34"/>
        <v>#DIV/0!</v>
      </c>
      <c r="BP143" s="545">
        <f>SUMIFS('Faturamento NNE'!$I$2:$I$707,'Faturamento NNE'!$E$2:$E$707,'Infos Relatório'!$B$84,'Faturamento NNE'!$F$2:$F$707,'Infos Relatório'!$B143,'Faturamento NNE'!$AA$2:$AA$707,'Infos Relatório'!BK$1)</f>
        <v>0</v>
      </c>
      <c r="BQ143" s="541">
        <f>COUNTIFS('Faturamento NNE'!$E$2:$E$707,'Infos Relatório'!$B$84,'Faturamento NNE'!$F$2:$F$707,'Infos Relatório'!$B143,'Faturamento NNE'!$AA$2:$AA$707,'Infos Relatório'!BQ$1)</f>
        <v>0</v>
      </c>
      <c r="BR143" s="542">
        <f>SUMIFS('Faturamento NNE'!$H$2:$H$707,'Faturamento NNE'!$E$2:$E$707,'Infos Relatório'!$B$84,'Faturamento NNE'!$F$2:$F$707,'Infos Relatório'!$B143,'Faturamento NNE'!$AA$2:$AA$707,'Infos Relatório'!BQ$1)</f>
        <v>0</v>
      </c>
      <c r="BS143" s="542">
        <f>SUMIFS('Faturamento NNE'!$K$2:$K$707,'Faturamento NNE'!$E$2:$E$707,'Infos Relatório'!$B$84,'Faturamento NNE'!$F$2:$F$707,'Infos Relatório'!$B143,'Faturamento NNE'!$AA$2:$AA$707,'Infos Relatório'!BQ$1)</f>
        <v>0</v>
      </c>
      <c r="BT143" s="546">
        <f>SUMIFS('Faturamento NNE'!$P$2:$P$707,'Faturamento NNE'!$E$2:$E$707,'Infos Relatório'!$B$84,'Faturamento NNE'!$F$2:$F$707,'Infos Relatório'!$B143,'Faturamento NNE'!$AA$2:$AA$707,'Infos Relatório'!BQ$1,'Faturamento NNE'!$U$2:$U$707,"Sim")+SUMIFS('Faturamento NNE'!$Q$2:$Q$707,'Faturamento NNE'!$E$2:$E$707,'Infos Relatório'!$B$84,'Faturamento NNE'!$F$2:$F$707,'Infos Relatório'!$B143,'Faturamento NNE'!$AA$2:$AA$707,'Infos Relatório'!BQ$1,'Faturamento NNE'!$U$2:$U$707,"Sim")</f>
        <v>0</v>
      </c>
      <c r="BU143" s="227" t="e">
        <f t="shared" si="35"/>
        <v>#DIV/0!</v>
      </c>
      <c r="BV143" s="545">
        <f>SUMIFS('Faturamento NNE'!$I$2:$I$707,'Faturamento NNE'!$E$2:$E$707,'Infos Relatório'!$B$84,'Faturamento NNE'!$F$2:$F$707,'Infos Relatório'!$B143,'Faturamento NNE'!$AA$2:$AA$707,'Infos Relatório'!BQ$1)</f>
        <v>0</v>
      </c>
    </row>
    <row r="144" spans="2:74">
      <c r="B144" s="217" t="s">
        <v>189</v>
      </c>
      <c r="C144" s="541">
        <f>COUNTIFS('Faturamento NNE'!$E$2:$E$707,'Infos Relatório'!$B$84,'Faturamento NNE'!$F$2:$F$707,'Infos Relatório'!$B144,'Faturamento NNE'!$AA$2:$AA$707,'Infos Relatório'!C$1)</f>
        <v>0</v>
      </c>
      <c r="D144" s="542">
        <f>SUMIFS('Faturamento NNE'!$H$2:$H$707,'Faturamento NNE'!$E$2:$E$707,'Infos Relatório'!$B$84,'Faturamento NNE'!$F$2:$F$707,'Infos Relatório'!$B144,'Faturamento NNE'!$AA$2:$AA$707,'Infos Relatório'!C$1)</f>
        <v>0</v>
      </c>
      <c r="E144" s="543">
        <f>SUMIFS('Faturamento NNE'!$K$2:$K$707,'Faturamento NNE'!$E$2:$E$707,'Infos Relatório'!$B$84,'Faturamento NNE'!$F$2:$F$707,'Infos Relatório'!$B144,'Faturamento NNE'!$AA$2:$AA$707,'Infos Relatório'!C$1)</f>
        <v>0</v>
      </c>
      <c r="F144" s="544">
        <f>SUMIFS('Faturamento NNE'!$P$2:$P$707,'Faturamento NNE'!$E$2:$E$707,'Infos Relatório'!$B$84,'Faturamento NNE'!$F$2:$F$707,'Infos Relatório'!$B144,'Faturamento NNE'!$AA$2:$AA$707,'Infos Relatório'!C$1,'Faturamento NNE'!$U$2:$U$707,"Sim")+SUMIFS('Faturamento NNE'!$Q$2:$Q$707,'Faturamento NNE'!$E$2:$E$707,'Infos Relatório'!$B$84,'Faturamento NNE'!$F$2:$F$707,'Infos Relatório'!$B144,'Faturamento NNE'!$AA$2:$AA$707,'Infos Relatório'!C$1,'Faturamento NNE'!$U$2:$U$707,"Sim")</f>
        <v>0</v>
      </c>
      <c r="G144" s="283" t="e">
        <f t="shared" si="24"/>
        <v>#DIV/0!</v>
      </c>
      <c r="H144" s="545">
        <f>SUMIFS('Faturamento NNE'!$I$2:$I$707,'Faturamento NNE'!$E$2:$E$707,'Infos Relatório'!$B$84,'Faturamento NNE'!$F$2:$F$707,'Infos Relatório'!$B144,'Faturamento NNE'!$AA$2:$AA$707,'Infos Relatório'!C$1)</f>
        <v>0</v>
      </c>
      <c r="I144" s="541">
        <f>COUNTIFS('Faturamento NNE'!$E$2:$E$707,'Infos Relatório'!$B$84,'Faturamento NNE'!$F$2:$F$707,'Infos Relatório'!$B144,'Faturamento NNE'!$AA$2:$AA$707,'Infos Relatório'!I$1)</f>
        <v>0</v>
      </c>
      <c r="J144" s="542">
        <f>SUMIFS('Faturamento NNE'!$H$2:$H$707,'Faturamento NNE'!$E$2:$E$707,'Infos Relatório'!$B$84,'Faturamento NNE'!$F$2:$F$707,'Infos Relatório'!$B144,'Faturamento NNE'!$AA$2:$AA$707,'Infos Relatório'!I$1)</f>
        <v>0</v>
      </c>
      <c r="K144" s="543">
        <f>SUMIFS('Faturamento NNE'!$K$2:$K$707,'Faturamento NNE'!$E$2:$E$707,'Infos Relatório'!$B$84,'Faturamento NNE'!$F$2:$F$707,'Infos Relatório'!$B144,'Faturamento NNE'!$AA$2:$AA$707,'Infos Relatório'!I$1)</f>
        <v>0</v>
      </c>
      <c r="L144" s="544">
        <f>SUMIFS('Faturamento NNE'!$P$2:$P$707,'Faturamento NNE'!$E$2:$E$707,'Infos Relatório'!$B$84,'Faturamento NNE'!$F$2:$F$707,'Infos Relatório'!$B144,'Faturamento NNE'!$AA$2:$AA$707,'Infos Relatório'!I$1,'Faturamento NNE'!$U$2:$U$707,"Sim")+SUMIFS('Faturamento NNE'!$Q$2:$Q$707,'Faturamento NNE'!$E$2:$E$707,'Infos Relatório'!$B$84,'Faturamento NNE'!$F$2:$F$707,'Infos Relatório'!$B144,'Faturamento NNE'!$AA$2:$AA$707,'Infos Relatório'!I$1,'Faturamento NNE'!$U$2:$U$707,"Sim")</f>
        <v>0</v>
      </c>
      <c r="M144" s="283" t="e">
        <f t="shared" si="25"/>
        <v>#DIV/0!</v>
      </c>
      <c r="N144" s="545">
        <f>SUMIFS('Faturamento NNE'!$I$2:$I$707,'Faturamento NNE'!$E$2:$E$707,'Infos Relatório'!$B$84,'Faturamento NNE'!$F$2:$F$707,'Infos Relatório'!$B144,'Faturamento NNE'!$AA$2:$AA$707,'Infos Relatório'!I$1)</f>
        <v>0</v>
      </c>
      <c r="O144" s="541">
        <f>COUNTIFS('Faturamento NNE'!$E$2:$E$707,'Infos Relatório'!$B$84,'Faturamento NNE'!$F$2:$F$707,'Infos Relatório'!$B144,'Faturamento NNE'!$AA$2:$AA$707,'Infos Relatório'!O$1)</f>
        <v>0</v>
      </c>
      <c r="P144" s="542">
        <f>SUMIFS('Faturamento NNE'!$H$2:$H$707,'Faturamento NNE'!$E$2:$E$707,'Infos Relatório'!$B$84,'Faturamento NNE'!$F$2:$F$707,'Infos Relatório'!$B144,'Faturamento NNE'!$AA$2:$AA$707,'Infos Relatório'!O$1)</f>
        <v>0</v>
      </c>
      <c r="Q144" s="542">
        <f>SUMIFS('Faturamento NNE'!$K$2:$K$707,'Faturamento NNE'!$E$2:$E$707,'Infos Relatório'!$B$84,'Faturamento NNE'!$F$2:$F$707,'Infos Relatório'!$B144,'Faturamento NNE'!$AA$2:$AA$707,'Infos Relatório'!O$1)</f>
        <v>0</v>
      </c>
      <c r="R144" s="546">
        <f>SUMIFS('Faturamento NNE'!$P$2:$P$707,'Faturamento NNE'!$E$2:$E$707,'Infos Relatório'!$B$84,'Faturamento NNE'!$F$2:$F$707,'Infos Relatório'!$B144,'Faturamento NNE'!$AA$2:$AA$707,'Infos Relatório'!O$1,'Faturamento NNE'!$U$2:$U$707,"Sim")+SUMIFS('Faturamento NNE'!$Q$2:$Q$707,'Faturamento NNE'!$E$2:$E$707,'Infos Relatório'!$B$84,'Faturamento NNE'!$F$2:$F$707,'Infos Relatório'!$B144,'Faturamento NNE'!$AA$2:$AA$707,'Infos Relatório'!O$1,'Faturamento NNE'!$U$2:$U$707,"Sim")</f>
        <v>0</v>
      </c>
      <c r="S144" s="227" t="e">
        <f t="shared" si="26"/>
        <v>#DIV/0!</v>
      </c>
      <c r="T144" s="545">
        <f>SUMIFS('Faturamento NNE'!$I$2:$I$707,'Faturamento NNE'!$E$2:$E$707,'Infos Relatório'!$B$84,'Faturamento NNE'!$F$2:$F$707,'Infos Relatório'!$B144,'Faturamento NNE'!$AA$2:$AA$707,'Infos Relatório'!O$1)</f>
        <v>0</v>
      </c>
      <c r="U144" s="541">
        <f>COUNTIFS('Faturamento NNE'!$E$2:$E$707,'Infos Relatório'!$B$84,'Faturamento NNE'!$F$2:$F$707,'Infos Relatório'!$B144,'Faturamento NNE'!$AA$2:$AA$707,'Infos Relatório'!U$1)</f>
        <v>0</v>
      </c>
      <c r="V144" s="542">
        <f>SUMIFS('Faturamento NNE'!$H$2:$H$707,'Faturamento NNE'!$E$2:$E$707,'Infos Relatório'!$B$84,'Faturamento NNE'!$F$2:$F$707,'Infos Relatório'!$B144,'Faturamento NNE'!$AA$2:$AA$707,'Infos Relatório'!U$1)</f>
        <v>0</v>
      </c>
      <c r="W144" s="542">
        <f>SUMIFS('Faturamento NNE'!$K$2:$K$707,'Faturamento NNE'!$E$2:$E$707,'Infos Relatório'!$B$84,'Faturamento NNE'!$F$2:$F$707,'Infos Relatório'!$B144,'Faturamento NNE'!$AA$2:$AA$707,'Infos Relatório'!U$1)</f>
        <v>0</v>
      </c>
      <c r="X144" s="546">
        <f>SUMIFS('Faturamento NNE'!$P$2:$P$707,'Faturamento NNE'!$E$2:$E$707,'Infos Relatório'!$B$84,'Faturamento NNE'!$F$2:$F$707,'Infos Relatório'!$B144,'Faturamento NNE'!$AA$2:$AA$707,'Infos Relatório'!U$1,'Faturamento NNE'!$U$2:$U$707,"Sim")+SUMIFS('Faturamento NNE'!$Q$2:$Q$707,'Faturamento NNE'!$E$2:$E$707,'Infos Relatório'!$B$84,'Faturamento NNE'!$F$2:$F$707,'Infos Relatório'!$B144,'Faturamento NNE'!$AA$2:$AA$707,'Infos Relatório'!U$1,'Faturamento NNE'!$U$2:$U$707,"Sim")</f>
        <v>0</v>
      </c>
      <c r="Y144" s="227" t="e">
        <f t="shared" si="27"/>
        <v>#DIV/0!</v>
      </c>
      <c r="Z144" s="545">
        <f>SUMIFS('Faturamento NNE'!$I$2:$I$707,'Faturamento NNE'!$E$2:$E$707,'Infos Relatório'!$B$84,'Faturamento NNE'!$F$2:$F$707,'Infos Relatório'!$B144,'Faturamento NNE'!$AA$2:$AA$707,'Infos Relatório'!U$1)</f>
        <v>0</v>
      </c>
      <c r="AA144" s="541">
        <f>COUNTIFS('Faturamento NNE'!$E$2:$E$707,'Infos Relatório'!$B$84,'Faturamento NNE'!$F$2:$F$707,'Infos Relatório'!$B144,'Faturamento NNE'!$AA$2:$AA$707,'Infos Relatório'!AA$1)</f>
        <v>0</v>
      </c>
      <c r="AB144" s="542">
        <f>SUMIFS('Faturamento NNE'!$H$2:$H$707,'Faturamento NNE'!$E$2:$E$707,'Infos Relatório'!$B$84,'Faturamento NNE'!$F$2:$F$707,'Infos Relatório'!$B144,'Faturamento NNE'!$AA$2:$AA$707,'Infos Relatório'!AA$1)</f>
        <v>0</v>
      </c>
      <c r="AC144" s="542">
        <f>SUMIFS('Faturamento NNE'!$K$2:$K$707,'Faturamento NNE'!$E$2:$E$707,'Infos Relatório'!$B$84,'Faturamento NNE'!$F$2:$F$707,'Infos Relatório'!$B144,'Faturamento NNE'!$AA$2:$AA$707,'Infos Relatório'!AA$1)</f>
        <v>0</v>
      </c>
      <c r="AD144" s="546">
        <f>SUMIFS('Faturamento NNE'!$P$2:$P$707,'Faturamento NNE'!$E$2:$E$707,'Infos Relatório'!$B$84,'Faturamento NNE'!$F$2:$F$707,'Infos Relatório'!$B144,'Faturamento NNE'!$AA$2:$AA$707,'Infos Relatório'!AA$1,'Faturamento NNE'!$U$2:$U$707,"Sim")+SUMIFS('Faturamento NNE'!$Q$2:$Q$707,'Faturamento NNE'!$E$2:$E$707,'Infos Relatório'!$B$84,'Faturamento NNE'!$F$2:$F$707,'Infos Relatório'!$B144,'Faturamento NNE'!$AA$2:$AA$707,'Infos Relatório'!AA$1,'Faturamento NNE'!$U$2:$U$707,"Sim")</f>
        <v>0</v>
      </c>
      <c r="AE144" s="227" t="e">
        <f t="shared" si="28"/>
        <v>#DIV/0!</v>
      </c>
      <c r="AF144" s="545">
        <f>SUMIFS('Faturamento NNE'!$I$2:$I$707,'Faturamento NNE'!$E$2:$E$707,'Infos Relatório'!$B$84,'Faturamento NNE'!$F$2:$F$707,'Infos Relatório'!$B144,'Faturamento NNE'!$AA$2:$AA$707,'Infos Relatório'!AA$1)</f>
        <v>0</v>
      </c>
      <c r="AG144" s="541">
        <f>COUNTIFS('Faturamento NNE'!$E$2:$E$707,'Infos Relatório'!$B$84,'Faturamento NNE'!$F$2:$F$707,'Infos Relatório'!$B144,'Faturamento NNE'!$AA$2:$AA$707,'Infos Relatório'!AG$1)</f>
        <v>0</v>
      </c>
      <c r="AH144" s="542">
        <f>SUMIFS('Faturamento NNE'!$H$2:$H$707,'Faturamento NNE'!$E$2:$E$707,'Infos Relatório'!$B$84,'Faturamento NNE'!$F$2:$F$707,'Infos Relatório'!$B144,'Faturamento NNE'!$AA$2:$AA$707,'Infos Relatório'!AG$1)</f>
        <v>0</v>
      </c>
      <c r="AI144" s="542">
        <f>SUMIFS('Faturamento NNE'!$K$2:$K$707,'Faturamento NNE'!$E$2:$E$707,'Infos Relatório'!$B$84,'Faturamento NNE'!$F$2:$F$707,'Infos Relatório'!$B144,'Faturamento NNE'!$AA$2:$AA$707,'Infos Relatório'!AG$1)</f>
        <v>0</v>
      </c>
      <c r="AJ144" s="546">
        <f>SUMIFS('Faturamento NNE'!$P$2:$P$707,'Faturamento NNE'!$E$2:$E$707,'Infos Relatório'!$B$84,'Faturamento NNE'!$F$2:$F$707,'Infos Relatório'!$B144,'Faturamento NNE'!$AA$2:$AA$707,'Infos Relatório'!AG$1,'Faturamento NNE'!$U$2:$U$707,"Sim")+SUMIFS('Faturamento NNE'!$Q$2:$Q$707,'Faturamento NNE'!$E$2:$E$707,'Infos Relatório'!$B$84,'Faturamento NNE'!$F$2:$F$707,'Infos Relatório'!$B144,'Faturamento NNE'!$AA$2:$AA$707,'Infos Relatório'!AG$1,'Faturamento NNE'!$U$2:$U$707,"Sim")</f>
        <v>0</v>
      </c>
      <c r="AK144" s="227" t="e">
        <f t="shared" si="29"/>
        <v>#DIV/0!</v>
      </c>
      <c r="AL144" s="545">
        <f>SUMIFS('Faturamento NNE'!$I$2:$I$707,'Faturamento NNE'!$E$2:$E$707,'Infos Relatório'!$B$84,'Faturamento NNE'!$F$2:$F$707,'Infos Relatório'!$B144,'Faturamento NNE'!$AA$2:$AA$707,'Infos Relatório'!AG$1)</f>
        <v>0</v>
      </c>
      <c r="AM144" s="541">
        <f>COUNTIFS('Faturamento NNE'!$E$2:$E$707,'Infos Relatório'!$B$84,'Faturamento NNE'!$F$2:$F$707,'Infos Relatório'!$B144,'Faturamento NNE'!$AA$2:$AA$707,'Infos Relatório'!AM$1)</f>
        <v>0</v>
      </c>
      <c r="AN144" s="542">
        <f>SUMIFS('Faturamento NNE'!$H$2:$H$707,'Faturamento NNE'!$E$2:$E$707,'Infos Relatório'!$B$84,'Faturamento NNE'!$F$2:$F$707,'Infos Relatório'!$B144,'Faturamento NNE'!$AA$2:$AA$707,'Infos Relatório'!AM$1)</f>
        <v>0</v>
      </c>
      <c r="AO144" s="542">
        <f>SUMIFS('Faturamento NNE'!$K$2:$K$707,'Faturamento NNE'!$E$2:$E$707,'Infos Relatório'!$B$84,'Faturamento NNE'!$F$2:$F$707,'Infos Relatório'!$B144,'Faturamento NNE'!$AA$2:$AA$707,'Infos Relatório'!AM$1)</f>
        <v>0</v>
      </c>
      <c r="AP144" s="546">
        <f>SUMIFS('Faturamento NNE'!$P$2:$P$707,'Faturamento NNE'!$E$2:$E$707,'Infos Relatório'!$B$84,'Faturamento NNE'!$F$2:$F$707,'Infos Relatório'!$B144,'Faturamento NNE'!$AA$2:$AA$707,'Infos Relatório'!AM$1,'Faturamento NNE'!$U$2:$U$707,"Sim")+SUMIFS('Faturamento NNE'!$Q$2:$Q$707,'Faturamento NNE'!$E$2:$E$707,'Infos Relatório'!$B$84,'Faturamento NNE'!$F$2:$F$707,'Infos Relatório'!$B144,'Faturamento NNE'!$AA$2:$AA$707,'Infos Relatório'!AM$1,'Faturamento NNE'!$U$2:$U$707,"Sim")</f>
        <v>0</v>
      </c>
      <c r="AQ144" s="227" t="e">
        <f t="shared" si="30"/>
        <v>#DIV/0!</v>
      </c>
      <c r="AR144" s="545">
        <f>SUMIFS('Faturamento NNE'!$I$2:$I$707,'Faturamento NNE'!$E$2:$E$707,'Infos Relatório'!$B$84,'Faturamento NNE'!$F$2:$F$707,'Infos Relatório'!$B144,'Faturamento NNE'!$AA$2:$AA$707,'Infos Relatório'!AM$1)</f>
        <v>0</v>
      </c>
      <c r="AS144" s="541">
        <f>COUNTIFS('Faturamento NNE'!$E$2:$E$707,'Infos Relatório'!$B$84,'Faturamento NNE'!$F$2:$F$707,'Infos Relatório'!$B144,'Faturamento NNE'!$AA$2:$AA$707,'Infos Relatório'!AS$1)</f>
        <v>0</v>
      </c>
      <c r="AT144" s="542">
        <f>SUMIFS('Faturamento NNE'!$H$2:$H$707,'Faturamento NNE'!$E$2:$E$707,'Infos Relatório'!$B$84,'Faturamento NNE'!$F$2:$F$707,'Infos Relatório'!$B144,'Faturamento NNE'!$AA$2:$AA$707,'Infos Relatório'!AS$1)</f>
        <v>0</v>
      </c>
      <c r="AU144" s="542">
        <f>SUMIFS('Faturamento NNE'!$K$2:$K$707,'Faturamento NNE'!$E$2:$E$707,'Infos Relatório'!$B$84,'Faturamento NNE'!$F$2:$F$707,'Infos Relatório'!$B144,'Faturamento NNE'!$AA$2:$AA$707,'Infos Relatório'!AS$1)</f>
        <v>0</v>
      </c>
      <c r="AV144" s="546">
        <f>SUMIFS('Faturamento NNE'!$P$2:$P$707,'Faturamento NNE'!$E$2:$E$707,'Infos Relatório'!$B$84,'Faturamento NNE'!$F$2:$F$707,'Infos Relatório'!$B144,'Faturamento NNE'!$AA$2:$AA$707,'Infos Relatório'!AS$1,'Faturamento NNE'!$U$2:$U$707,"Sim")+SUMIFS('Faturamento NNE'!$Q$2:$Q$707,'Faturamento NNE'!$E$2:$E$707,'Infos Relatório'!$B$84,'Faturamento NNE'!$F$2:$F$707,'Infos Relatório'!$B144,'Faturamento NNE'!$AA$2:$AA$707,'Infos Relatório'!AS$1,'Faturamento NNE'!$U$2:$U$707,"Sim")</f>
        <v>0</v>
      </c>
      <c r="AW144" s="227" t="e">
        <f t="shared" si="31"/>
        <v>#DIV/0!</v>
      </c>
      <c r="AX144" s="545">
        <f>SUMIFS('Faturamento NNE'!$I$2:$I$707,'Faturamento NNE'!$E$2:$E$707,'Infos Relatório'!$B$84,'Faturamento NNE'!$F$2:$F$707,'Infos Relatório'!$B144,'Faturamento NNE'!$AA$2:$AA$707,'Infos Relatório'!AS$1)</f>
        <v>0</v>
      </c>
      <c r="AY144" s="541">
        <f>COUNTIFS('Faturamento NNE'!$E$2:$E$707,'Infos Relatório'!$B$84,'Faturamento NNE'!$F$2:$F$707,'Infos Relatório'!$B144,'Faturamento NNE'!$AA$2:$AA$707,'Infos Relatório'!AY$1)</f>
        <v>0</v>
      </c>
      <c r="AZ144" s="542">
        <f>SUMIFS('Faturamento NNE'!$H$2:$H$707,'Faturamento NNE'!$E$2:$E$707,'Infos Relatório'!$B$84,'Faturamento NNE'!$F$2:$F$707,'Infos Relatório'!$B144,'Faturamento NNE'!$AA$2:$AA$707,'Infos Relatório'!AY$1)</f>
        <v>0</v>
      </c>
      <c r="BA144" s="542">
        <f>SUMIFS('Faturamento NNE'!$K$2:$K$707,'Faturamento NNE'!$E$2:$E$707,'Infos Relatório'!$B$84,'Faturamento NNE'!$F$2:$F$707,'Infos Relatório'!$B144,'Faturamento NNE'!$AA$2:$AA$707,'Infos Relatório'!AY$1)</f>
        <v>0</v>
      </c>
      <c r="BB144" s="546">
        <f>SUMIFS('Faturamento NNE'!$P$2:$P$707,'Faturamento NNE'!$E$2:$E$707,'Infos Relatório'!$B$84,'Faturamento NNE'!$F$2:$F$707,'Infos Relatório'!$B144,'Faturamento NNE'!$AA$2:$AA$707,'Infos Relatório'!AY$1,'Faturamento NNE'!$U$2:$U$707,"Sim")+SUMIFS('Faturamento NNE'!$Q$2:$Q$707,'Faturamento NNE'!$E$2:$E$707,'Infos Relatório'!$B$84,'Faturamento NNE'!$F$2:$F$707,'Infos Relatório'!$B144,'Faturamento NNE'!$AA$2:$AA$707,'Infos Relatório'!AY$1,'Faturamento NNE'!$U$2:$U$707,"Sim")</f>
        <v>0</v>
      </c>
      <c r="BC144" s="227" t="e">
        <f t="shared" si="32"/>
        <v>#DIV/0!</v>
      </c>
      <c r="BD144" s="545">
        <f>SUMIFS('Faturamento NNE'!$I$2:$I$707,'Faturamento NNE'!$E$2:$E$707,'Infos Relatório'!$B$84,'Faturamento NNE'!$F$2:$F$707,'Infos Relatório'!$B144,'Faturamento NNE'!$AA$2:$AA$707,'Infos Relatório'!AY$1)</f>
        <v>0</v>
      </c>
      <c r="BE144" s="541">
        <f>COUNTIFS('Faturamento NNE'!$E$2:$E$707,'Infos Relatório'!$B$84,'Faturamento NNE'!$F$2:$F$707,'Infos Relatório'!$B144,'Faturamento NNE'!$AA$2:$AA$707,'Infos Relatório'!BE$1)</f>
        <v>0</v>
      </c>
      <c r="BF144" s="542">
        <f>SUMIFS('Faturamento NNE'!$H$2:$H$707,'Faturamento NNE'!$E$2:$E$707,'Infos Relatório'!$B$84,'Faturamento NNE'!$F$2:$F$707,'Infos Relatório'!$B144,'Faturamento NNE'!$AA$2:$AA$707,'Infos Relatório'!BE$1)</f>
        <v>0</v>
      </c>
      <c r="BG144" s="542">
        <f>SUMIFS('Faturamento NNE'!$K$2:$K$707,'Faturamento NNE'!$E$2:$E$707,'Infos Relatório'!$B$84,'Faturamento NNE'!$F$2:$F$707,'Infos Relatório'!$B144,'Faturamento NNE'!$AA$2:$AA$707,'Infos Relatório'!BE$1)</f>
        <v>0</v>
      </c>
      <c r="BH144" s="546">
        <f>SUMIFS('Faturamento NNE'!$P$2:$P$707,'Faturamento NNE'!$E$2:$E$707,'Infos Relatório'!$B$84,'Faturamento NNE'!$F$2:$F$707,'Infos Relatório'!$B144,'Faturamento NNE'!$AA$2:$AA$707,'Infos Relatório'!BE$1,'Faturamento NNE'!$U$2:$U$707,"Sim")+SUMIFS('Faturamento NNE'!$Q$2:$Q$707,'Faturamento NNE'!$E$2:$E$707,'Infos Relatório'!$B$84,'Faturamento NNE'!$F$2:$F$707,'Infos Relatório'!$B144,'Faturamento NNE'!$AA$2:$AA$707,'Infos Relatório'!BE$1,'Faturamento NNE'!$U$2:$U$707,"Sim")</f>
        <v>0</v>
      </c>
      <c r="BI144" s="227" t="e">
        <f t="shared" si="33"/>
        <v>#DIV/0!</v>
      </c>
      <c r="BJ144" s="545">
        <f>SUMIFS('Faturamento NNE'!$I$2:$I$707,'Faturamento NNE'!$E$2:$E$707,'Infos Relatório'!$B$84,'Faturamento NNE'!$F$2:$F$707,'Infos Relatório'!$B144,'Faturamento NNE'!$AA$2:$AA$707,'Infos Relatório'!BE$1)</f>
        <v>0</v>
      </c>
      <c r="BK144" s="541">
        <f>COUNTIFS('Faturamento NNE'!$E$2:$E$707,'Infos Relatório'!$B$84,'Faturamento NNE'!$F$2:$F$707,'Infos Relatório'!$B144,'Faturamento NNE'!$AA$2:$AA$707,'Infos Relatório'!BK$1)</f>
        <v>0</v>
      </c>
      <c r="BL144" s="542">
        <f>SUMIFS('Faturamento NNE'!$H$2:$H$707,'Faturamento NNE'!$E$2:$E$707,'Infos Relatório'!$B$84,'Faturamento NNE'!$F$2:$F$707,'Infos Relatório'!$B144,'Faturamento NNE'!$AA$2:$AA$707,'Infos Relatório'!BK$1)</f>
        <v>0</v>
      </c>
      <c r="BM144" s="542">
        <f>SUMIFS('Faturamento NNE'!$K$2:$K$707,'Faturamento NNE'!$E$2:$E$707,'Infos Relatório'!$B$84,'Faturamento NNE'!$F$2:$F$707,'Infos Relatório'!$B144,'Faturamento NNE'!$AA$2:$AA$707,'Infos Relatório'!BK$1)</f>
        <v>0</v>
      </c>
      <c r="BN144" s="546">
        <f>SUMIFS('Faturamento NNE'!$P$2:$P$707,'Faturamento NNE'!$E$2:$E$707,'Infos Relatório'!$B$84,'Faturamento NNE'!$F$2:$F$707,'Infos Relatório'!$B144,'Faturamento NNE'!$AA$2:$AA$707,'Infos Relatório'!BK$1,'Faturamento NNE'!$U$2:$U$707,"Sim")+SUMIFS('Faturamento NNE'!$Q$2:$Q$707,'Faturamento NNE'!$E$2:$E$707,'Infos Relatório'!$B$84,'Faturamento NNE'!$F$2:$F$707,'Infos Relatório'!$B144,'Faturamento NNE'!$AA$2:$AA$707,'Infos Relatório'!BK$1,'Faturamento NNE'!$U$2:$U$707,"Sim")</f>
        <v>0</v>
      </c>
      <c r="BO144" s="227" t="e">
        <f t="shared" si="34"/>
        <v>#DIV/0!</v>
      </c>
      <c r="BP144" s="545">
        <f>SUMIFS('Faturamento NNE'!$I$2:$I$707,'Faturamento NNE'!$E$2:$E$707,'Infos Relatório'!$B$84,'Faturamento NNE'!$F$2:$F$707,'Infos Relatório'!$B144,'Faturamento NNE'!$AA$2:$AA$707,'Infos Relatório'!BK$1)</f>
        <v>0</v>
      </c>
      <c r="BQ144" s="541">
        <f>COUNTIFS('Faturamento NNE'!$E$2:$E$707,'Infos Relatório'!$B$84,'Faturamento NNE'!$F$2:$F$707,'Infos Relatório'!$B144,'Faturamento NNE'!$AA$2:$AA$707,'Infos Relatório'!BQ$1)</f>
        <v>0</v>
      </c>
      <c r="BR144" s="542">
        <f>SUMIFS('Faturamento NNE'!$H$2:$H$707,'Faturamento NNE'!$E$2:$E$707,'Infos Relatório'!$B$84,'Faturamento NNE'!$F$2:$F$707,'Infos Relatório'!$B144,'Faturamento NNE'!$AA$2:$AA$707,'Infos Relatório'!BQ$1)</f>
        <v>0</v>
      </c>
      <c r="BS144" s="542">
        <f>SUMIFS('Faturamento NNE'!$K$2:$K$707,'Faturamento NNE'!$E$2:$E$707,'Infos Relatório'!$B$84,'Faturamento NNE'!$F$2:$F$707,'Infos Relatório'!$B144,'Faturamento NNE'!$AA$2:$AA$707,'Infos Relatório'!BQ$1)</f>
        <v>0</v>
      </c>
      <c r="BT144" s="546">
        <f>SUMIFS('Faturamento NNE'!$P$2:$P$707,'Faturamento NNE'!$E$2:$E$707,'Infos Relatório'!$B$84,'Faturamento NNE'!$F$2:$F$707,'Infos Relatório'!$B144,'Faturamento NNE'!$AA$2:$AA$707,'Infos Relatório'!BQ$1,'Faturamento NNE'!$U$2:$U$707,"Sim")+SUMIFS('Faturamento NNE'!$Q$2:$Q$707,'Faturamento NNE'!$E$2:$E$707,'Infos Relatório'!$B$84,'Faturamento NNE'!$F$2:$F$707,'Infos Relatório'!$B144,'Faturamento NNE'!$AA$2:$AA$707,'Infos Relatório'!BQ$1,'Faturamento NNE'!$U$2:$U$707,"Sim")</f>
        <v>0</v>
      </c>
      <c r="BU144" s="227" t="e">
        <f t="shared" si="35"/>
        <v>#DIV/0!</v>
      </c>
      <c r="BV144" s="545">
        <f>SUMIFS('Faturamento NNE'!$I$2:$I$707,'Faturamento NNE'!$E$2:$E$707,'Infos Relatório'!$B$84,'Faturamento NNE'!$F$2:$F$707,'Infos Relatório'!$B144,'Faturamento NNE'!$AA$2:$AA$707,'Infos Relatório'!BQ$1)</f>
        <v>0</v>
      </c>
    </row>
    <row r="145" spans="2:74">
      <c r="B145" s="217" t="s">
        <v>190</v>
      </c>
      <c r="C145" s="541">
        <f>COUNTIFS('Faturamento NNE'!$E$2:$E$707,'Infos Relatório'!$B$84,'Faturamento NNE'!$F$2:$F$707,'Infos Relatório'!$B145,'Faturamento NNE'!$AA$2:$AA$707,'Infos Relatório'!C$1)</f>
        <v>0</v>
      </c>
      <c r="D145" s="542">
        <f>SUMIFS('Faturamento NNE'!$H$2:$H$707,'Faturamento NNE'!$E$2:$E$707,'Infos Relatório'!$B$84,'Faturamento NNE'!$F$2:$F$707,'Infos Relatório'!$B145,'Faturamento NNE'!$AA$2:$AA$707,'Infos Relatório'!C$1)</f>
        <v>0</v>
      </c>
      <c r="E145" s="543">
        <f>SUMIFS('Faturamento NNE'!$K$2:$K$707,'Faturamento NNE'!$E$2:$E$707,'Infos Relatório'!$B$84,'Faturamento NNE'!$F$2:$F$707,'Infos Relatório'!$B145,'Faturamento NNE'!$AA$2:$AA$707,'Infos Relatório'!C$1)</f>
        <v>0</v>
      </c>
      <c r="F145" s="544">
        <f>SUMIFS('Faturamento NNE'!$P$2:$P$707,'Faturamento NNE'!$E$2:$E$707,'Infos Relatório'!$B$84,'Faturamento NNE'!$F$2:$F$707,'Infos Relatório'!$B145,'Faturamento NNE'!$AA$2:$AA$707,'Infos Relatório'!C$1,'Faturamento NNE'!$U$2:$U$707,"Sim")+SUMIFS('Faturamento NNE'!$Q$2:$Q$707,'Faturamento NNE'!$E$2:$E$707,'Infos Relatório'!$B$84,'Faturamento NNE'!$F$2:$F$707,'Infos Relatório'!$B145,'Faturamento NNE'!$AA$2:$AA$707,'Infos Relatório'!C$1,'Faturamento NNE'!$U$2:$U$707,"Sim")</f>
        <v>0</v>
      </c>
      <c r="G145" s="283" t="e">
        <f t="shared" si="24"/>
        <v>#DIV/0!</v>
      </c>
      <c r="H145" s="545">
        <f>SUMIFS('Faturamento NNE'!$I$2:$I$707,'Faturamento NNE'!$E$2:$E$707,'Infos Relatório'!$B$84,'Faturamento NNE'!$F$2:$F$707,'Infos Relatório'!$B145,'Faturamento NNE'!$AA$2:$AA$707,'Infos Relatório'!C$1)</f>
        <v>0</v>
      </c>
      <c r="I145" s="541">
        <f>COUNTIFS('Faturamento NNE'!$E$2:$E$707,'Infos Relatório'!$B$84,'Faturamento NNE'!$F$2:$F$707,'Infos Relatório'!$B145,'Faturamento NNE'!$AA$2:$AA$707,'Infos Relatório'!I$1)</f>
        <v>0</v>
      </c>
      <c r="J145" s="542">
        <f>SUMIFS('Faturamento NNE'!$H$2:$H$707,'Faturamento NNE'!$E$2:$E$707,'Infos Relatório'!$B$84,'Faturamento NNE'!$F$2:$F$707,'Infos Relatório'!$B145,'Faturamento NNE'!$AA$2:$AA$707,'Infos Relatório'!I$1)</f>
        <v>0</v>
      </c>
      <c r="K145" s="543">
        <f>SUMIFS('Faturamento NNE'!$K$2:$K$707,'Faturamento NNE'!$E$2:$E$707,'Infos Relatório'!$B$84,'Faturamento NNE'!$F$2:$F$707,'Infos Relatório'!$B145,'Faturamento NNE'!$AA$2:$AA$707,'Infos Relatório'!I$1)</f>
        <v>0</v>
      </c>
      <c r="L145" s="544">
        <f>SUMIFS('Faturamento NNE'!$P$2:$P$707,'Faturamento NNE'!$E$2:$E$707,'Infos Relatório'!$B$84,'Faturamento NNE'!$F$2:$F$707,'Infos Relatório'!$B145,'Faturamento NNE'!$AA$2:$AA$707,'Infos Relatório'!I$1,'Faturamento NNE'!$U$2:$U$707,"Sim")+SUMIFS('Faturamento NNE'!$Q$2:$Q$707,'Faturamento NNE'!$E$2:$E$707,'Infos Relatório'!$B$84,'Faturamento NNE'!$F$2:$F$707,'Infos Relatório'!$B145,'Faturamento NNE'!$AA$2:$AA$707,'Infos Relatório'!I$1,'Faturamento NNE'!$U$2:$U$707,"Sim")</f>
        <v>0</v>
      </c>
      <c r="M145" s="283" t="e">
        <f t="shared" si="25"/>
        <v>#DIV/0!</v>
      </c>
      <c r="N145" s="545">
        <f>SUMIFS('Faturamento NNE'!$I$2:$I$707,'Faturamento NNE'!$E$2:$E$707,'Infos Relatório'!$B$84,'Faturamento NNE'!$F$2:$F$707,'Infos Relatório'!$B145,'Faturamento NNE'!$AA$2:$AA$707,'Infos Relatório'!I$1)</f>
        <v>0</v>
      </c>
      <c r="O145" s="541">
        <f>COUNTIFS('Faturamento NNE'!$E$2:$E$707,'Infos Relatório'!$B$84,'Faturamento NNE'!$F$2:$F$707,'Infos Relatório'!$B145,'Faturamento NNE'!$AA$2:$AA$707,'Infos Relatório'!O$1)</f>
        <v>0</v>
      </c>
      <c r="P145" s="542">
        <f>SUMIFS('Faturamento NNE'!$H$2:$H$707,'Faturamento NNE'!$E$2:$E$707,'Infos Relatório'!$B$84,'Faturamento NNE'!$F$2:$F$707,'Infos Relatório'!$B145,'Faturamento NNE'!$AA$2:$AA$707,'Infos Relatório'!O$1)</f>
        <v>0</v>
      </c>
      <c r="Q145" s="542">
        <f>SUMIFS('Faturamento NNE'!$K$2:$K$707,'Faturamento NNE'!$E$2:$E$707,'Infos Relatório'!$B$84,'Faturamento NNE'!$F$2:$F$707,'Infos Relatório'!$B145,'Faturamento NNE'!$AA$2:$AA$707,'Infos Relatório'!O$1)</f>
        <v>0</v>
      </c>
      <c r="R145" s="546">
        <f>SUMIFS('Faturamento NNE'!$P$2:$P$707,'Faturamento NNE'!$E$2:$E$707,'Infos Relatório'!$B$84,'Faturamento NNE'!$F$2:$F$707,'Infos Relatório'!$B145,'Faturamento NNE'!$AA$2:$AA$707,'Infos Relatório'!O$1,'Faturamento NNE'!$U$2:$U$707,"Sim")+SUMIFS('Faturamento NNE'!$Q$2:$Q$707,'Faturamento NNE'!$E$2:$E$707,'Infos Relatório'!$B$84,'Faturamento NNE'!$F$2:$F$707,'Infos Relatório'!$B145,'Faturamento NNE'!$AA$2:$AA$707,'Infos Relatório'!O$1,'Faturamento NNE'!$U$2:$U$707,"Sim")</f>
        <v>0</v>
      </c>
      <c r="S145" s="227" t="e">
        <f t="shared" si="26"/>
        <v>#DIV/0!</v>
      </c>
      <c r="T145" s="545">
        <f>SUMIFS('Faturamento NNE'!$I$2:$I$707,'Faturamento NNE'!$E$2:$E$707,'Infos Relatório'!$B$84,'Faturamento NNE'!$F$2:$F$707,'Infos Relatório'!$B145,'Faturamento NNE'!$AA$2:$AA$707,'Infos Relatório'!O$1)</f>
        <v>0</v>
      </c>
      <c r="U145" s="541">
        <f>COUNTIFS('Faturamento NNE'!$E$2:$E$707,'Infos Relatório'!$B$84,'Faturamento NNE'!$F$2:$F$707,'Infos Relatório'!$B145,'Faturamento NNE'!$AA$2:$AA$707,'Infos Relatório'!U$1)</f>
        <v>0</v>
      </c>
      <c r="V145" s="542">
        <f>SUMIFS('Faturamento NNE'!$H$2:$H$707,'Faturamento NNE'!$E$2:$E$707,'Infos Relatório'!$B$84,'Faturamento NNE'!$F$2:$F$707,'Infos Relatório'!$B145,'Faturamento NNE'!$AA$2:$AA$707,'Infos Relatório'!U$1)</f>
        <v>0</v>
      </c>
      <c r="W145" s="542">
        <f>SUMIFS('Faturamento NNE'!$K$2:$K$707,'Faturamento NNE'!$E$2:$E$707,'Infos Relatório'!$B$84,'Faturamento NNE'!$F$2:$F$707,'Infos Relatório'!$B145,'Faturamento NNE'!$AA$2:$AA$707,'Infos Relatório'!U$1)</f>
        <v>0</v>
      </c>
      <c r="X145" s="546">
        <f>SUMIFS('Faturamento NNE'!$P$2:$P$707,'Faturamento NNE'!$E$2:$E$707,'Infos Relatório'!$B$84,'Faturamento NNE'!$F$2:$F$707,'Infos Relatório'!$B145,'Faturamento NNE'!$AA$2:$AA$707,'Infos Relatório'!U$1,'Faturamento NNE'!$U$2:$U$707,"Sim")+SUMIFS('Faturamento NNE'!$Q$2:$Q$707,'Faturamento NNE'!$E$2:$E$707,'Infos Relatório'!$B$84,'Faturamento NNE'!$F$2:$F$707,'Infos Relatório'!$B145,'Faturamento NNE'!$AA$2:$AA$707,'Infos Relatório'!U$1,'Faturamento NNE'!$U$2:$U$707,"Sim")</f>
        <v>0</v>
      </c>
      <c r="Y145" s="227" t="e">
        <f t="shared" si="27"/>
        <v>#DIV/0!</v>
      </c>
      <c r="Z145" s="545">
        <f>SUMIFS('Faturamento NNE'!$I$2:$I$707,'Faturamento NNE'!$E$2:$E$707,'Infos Relatório'!$B$84,'Faturamento NNE'!$F$2:$F$707,'Infos Relatório'!$B145,'Faturamento NNE'!$AA$2:$AA$707,'Infos Relatório'!U$1)</f>
        <v>0</v>
      </c>
      <c r="AA145" s="541">
        <f>COUNTIFS('Faturamento NNE'!$E$2:$E$707,'Infos Relatório'!$B$84,'Faturamento NNE'!$F$2:$F$707,'Infos Relatório'!$B145,'Faturamento NNE'!$AA$2:$AA$707,'Infos Relatório'!AA$1)</f>
        <v>0</v>
      </c>
      <c r="AB145" s="542">
        <f>SUMIFS('Faturamento NNE'!$H$2:$H$707,'Faturamento NNE'!$E$2:$E$707,'Infos Relatório'!$B$84,'Faturamento NNE'!$F$2:$F$707,'Infos Relatório'!$B145,'Faturamento NNE'!$AA$2:$AA$707,'Infos Relatório'!AA$1)</f>
        <v>0</v>
      </c>
      <c r="AC145" s="542">
        <f>SUMIFS('Faturamento NNE'!$K$2:$K$707,'Faturamento NNE'!$E$2:$E$707,'Infos Relatório'!$B$84,'Faturamento NNE'!$F$2:$F$707,'Infos Relatório'!$B145,'Faturamento NNE'!$AA$2:$AA$707,'Infos Relatório'!AA$1)</f>
        <v>0</v>
      </c>
      <c r="AD145" s="546">
        <f>SUMIFS('Faturamento NNE'!$P$2:$P$707,'Faturamento NNE'!$E$2:$E$707,'Infos Relatório'!$B$84,'Faturamento NNE'!$F$2:$F$707,'Infos Relatório'!$B145,'Faturamento NNE'!$AA$2:$AA$707,'Infos Relatório'!AA$1,'Faturamento NNE'!$U$2:$U$707,"Sim")+SUMIFS('Faturamento NNE'!$Q$2:$Q$707,'Faturamento NNE'!$E$2:$E$707,'Infos Relatório'!$B$84,'Faturamento NNE'!$F$2:$F$707,'Infos Relatório'!$B145,'Faturamento NNE'!$AA$2:$AA$707,'Infos Relatório'!AA$1,'Faturamento NNE'!$U$2:$U$707,"Sim")</f>
        <v>0</v>
      </c>
      <c r="AE145" s="227" t="e">
        <f t="shared" si="28"/>
        <v>#DIV/0!</v>
      </c>
      <c r="AF145" s="545">
        <f>SUMIFS('Faturamento NNE'!$I$2:$I$707,'Faturamento NNE'!$E$2:$E$707,'Infos Relatório'!$B$84,'Faturamento NNE'!$F$2:$F$707,'Infos Relatório'!$B145,'Faturamento NNE'!$AA$2:$AA$707,'Infos Relatório'!AA$1)</f>
        <v>0</v>
      </c>
      <c r="AG145" s="541">
        <f>COUNTIFS('Faturamento NNE'!$E$2:$E$707,'Infos Relatório'!$B$84,'Faturamento NNE'!$F$2:$F$707,'Infos Relatório'!$B145,'Faturamento NNE'!$AA$2:$AA$707,'Infos Relatório'!AG$1)</f>
        <v>0</v>
      </c>
      <c r="AH145" s="542">
        <f>SUMIFS('Faturamento NNE'!$H$2:$H$707,'Faturamento NNE'!$E$2:$E$707,'Infos Relatório'!$B$84,'Faturamento NNE'!$F$2:$F$707,'Infos Relatório'!$B145,'Faturamento NNE'!$AA$2:$AA$707,'Infos Relatório'!AG$1)</f>
        <v>0</v>
      </c>
      <c r="AI145" s="542">
        <f>SUMIFS('Faturamento NNE'!$K$2:$K$707,'Faturamento NNE'!$E$2:$E$707,'Infos Relatório'!$B$84,'Faturamento NNE'!$F$2:$F$707,'Infos Relatório'!$B145,'Faturamento NNE'!$AA$2:$AA$707,'Infos Relatório'!AG$1)</f>
        <v>0</v>
      </c>
      <c r="AJ145" s="546">
        <f>SUMIFS('Faturamento NNE'!$P$2:$P$707,'Faturamento NNE'!$E$2:$E$707,'Infos Relatório'!$B$84,'Faturamento NNE'!$F$2:$F$707,'Infos Relatório'!$B145,'Faturamento NNE'!$AA$2:$AA$707,'Infos Relatório'!AG$1,'Faturamento NNE'!$U$2:$U$707,"Sim")+SUMIFS('Faturamento NNE'!$Q$2:$Q$707,'Faturamento NNE'!$E$2:$E$707,'Infos Relatório'!$B$84,'Faturamento NNE'!$F$2:$F$707,'Infos Relatório'!$B145,'Faturamento NNE'!$AA$2:$AA$707,'Infos Relatório'!AG$1,'Faturamento NNE'!$U$2:$U$707,"Sim")</f>
        <v>0</v>
      </c>
      <c r="AK145" s="227" t="e">
        <f t="shared" si="29"/>
        <v>#DIV/0!</v>
      </c>
      <c r="AL145" s="545">
        <f>SUMIFS('Faturamento NNE'!$I$2:$I$707,'Faturamento NNE'!$E$2:$E$707,'Infos Relatório'!$B$84,'Faturamento NNE'!$F$2:$F$707,'Infos Relatório'!$B145,'Faturamento NNE'!$AA$2:$AA$707,'Infos Relatório'!AG$1)</f>
        <v>0</v>
      </c>
      <c r="AM145" s="541">
        <f>COUNTIFS('Faturamento NNE'!$E$2:$E$707,'Infos Relatório'!$B$84,'Faturamento NNE'!$F$2:$F$707,'Infos Relatório'!$B145,'Faturamento NNE'!$AA$2:$AA$707,'Infos Relatório'!AM$1)</f>
        <v>0</v>
      </c>
      <c r="AN145" s="542">
        <f>SUMIFS('Faturamento NNE'!$H$2:$H$707,'Faturamento NNE'!$E$2:$E$707,'Infos Relatório'!$B$84,'Faturamento NNE'!$F$2:$F$707,'Infos Relatório'!$B145,'Faturamento NNE'!$AA$2:$AA$707,'Infos Relatório'!AM$1)</f>
        <v>0</v>
      </c>
      <c r="AO145" s="542">
        <f>SUMIFS('Faturamento NNE'!$K$2:$K$707,'Faturamento NNE'!$E$2:$E$707,'Infos Relatório'!$B$84,'Faturamento NNE'!$F$2:$F$707,'Infos Relatório'!$B145,'Faturamento NNE'!$AA$2:$AA$707,'Infos Relatório'!AM$1)</f>
        <v>0</v>
      </c>
      <c r="AP145" s="546">
        <f>SUMIFS('Faturamento NNE'!$P$2:$P$707,'Faturamento NNE'!$E$2:$E$707,'Infos Relatório'!$B$84,'Faturamento NNE'!$F$2:$F$707,'Infos Relatório'!$B145,'Faturamento NNE'!$AA$2:$AA$707,'Infos Relatório'!AM$1,'Faturamento NNE'!$U$2:$U$707,"Sim")+SUMIFS('Faturamento NNE'!$Q$2:$Q$707,'Faturamento NNE'!$E$2:$E$707,'Infos Relatório'!$B$84,'Faturamento NNE'!$F$2:$F$707,'Infos Relatório'!$B145,'Faturamento NNE'!$AA$2:$AA$707,'Infos Relatório'!AM$1,'Faturamento NNE'!$U$2:$U$707,"Sim")</f>
        <v>0</v>
      </c>
      <c r="AQ145" s="227" t="e">
        <f t="shared" si="30"/>
        <v>#DIV/0!</v>
      </c>
      <c r="AR145" s="545">
        <f>SUMIFS('Faturamento NNE'!$I$2:$I$707,'Faturamento NNE'!$E$2:$E$707,'Infos Relatório'!$B$84,'Faturamento NNE'!$F$2:$F$707,'Infos Relatório'!$B145,'Faturamento NNE'!$AA$2:$AA$707,'Infos Relatório'!AM$1)</f>
        <v>0</v>
      </c>
      <c r="AS145" s="541">
        <f>COUNTIFS('Faturamento NNE'!$E$2:$E$707,'Infos Relatório'!$B$84,'Faturamento NNE'!$F$2:$F$707,'Infos Relatório'!$B145,'Faturamento NNE'!$AA$2:$AA$707,'Infos Relatório'!AS$1)</f>
        <v>0</v>
      </c>
      <c r="AT145" s="542">
        <f>SUMIFS('Faturamento NNE'!$H$2:$H$707,'Faturamento NNE'!$E$2:$E$707,'Infos Relatório'!$B$84,'Faturamento NNE'!$F$2:$F$707,'Infos Relatório'!$B145,'Faturamento NNE'!$AA$2:$AA$707,'Infos Relatório'!AS$1)</f>
        <v>0</v>
      </c>
      <c r="AU145" s="542">
        <f>SUMIFS('Faturamento NNE'!$K$2:$K$707,'Faturamento NNE'!$E$2:$E$707,'Infos Relatório'!$B$84,'Faturamento NNE'!$F$2:$F$707,'Infos Relatório'!$B145,'Faturamento NNE'!$AA$2:$AA$707,'Infos Relatório'!AS$1)</f>
        <v>0</v>
      </c>
      <c r="AV145" s="546">
        <f>SUMIFS('Faturamento NNE'!$P$2:$P$707,'Faturamento NNE'!$E$2:$E$707,'Infos Relatório'!$B$84,'Faturamento NNE'!$F$2:$F$707,'Infos Relatório'!$B145,'Faturamento NNE'!$AA$2:$AA$707,'Infos Relatório'!AS$1,'Faturamento NNE'!$U$2:$U$707,"Sim")+SUMIFS('Faturamento NNE'!$Q$2:$Q$707,'Faturamento NNE'!$E$2:$E$707,'Infos Relatório'!$B$84,'Faturamento NNE'!$F$2:$F$707,'Infos Relatório'!$B145,'Faturamento NNE'!$AA$2:$AA$707,'Infos Relatório'!AS$1,'Faturamento NNE'!$U$2:$U$707,"Sim")</f>
        <v>0</v>
      </c>
      <c r="AW145" s="227" t="e">
        <f t="shared" si="31"/>
        <v>#DIV/0!</v>
      </c>
      <c r="AX145" s="545">
        <f>SUMIFS('Faturamento NNE'!$I$2:$I$707,'Faturamento NNE'!$E$2:$E$707,'Infos Relatório'!$B$84,'Faturamento NNE'!$F$2:$F$707,'Infos Relatório'!$B145,'Faturamento NNE'!$AA$2:$AA$707,'Infos Relatório'!AS$1)</f>
        <v>0</v>
      </c>
      <c r="AY145" s="541">
        <f>COUNTIFS('Faturamento NNE'!$E$2:$E$707,'Infos Relatório'!$B$84,'Faturamento NNE'!$F$2:$F$707,'Infos Relatório'!$B145,'Faturamento NNE'!$AA$2:$AA$707,'Infos Relatório'!AY$1)</f>
        <v>0</v>
      </c>
      <c r="AZ145" s="542">
        <f>SUMIFS('Faturamento NNE'!$H$2:$H$707,'Faturamento NNE'!$E$2:$E$707,'Infos Relatório'!$B$84,'Faturamento NNE'!$F$2:$F$707,'Infos Relatório'!$B145,'Faturamento NNE'!$AA$2:$AA$707,'Infos Relatório'!AY$1)</f>
        <v>0</v>
      </c>
      <c r="BA145" s="542">
        <f>SUMIFS('Faturamento NNE'!$K$2:$K$707,'Faturamento NNE'!$E$2:$E$707,'Infos Relatório'!$B$84,'Faturamento NNE'!$F$2:$F$707,'Infos Relatório'!$B145,'Faturamento NNE'!$AA$2:$AA$707,'Infos Relatório'!AY$1)</f>
        <v>0</v>
      </c>
      <c r="BB145" s="546">
        <f>SUMIFS('Faturamento NNE'!$P$2:$P$707,'Faturamento NNE'!$E$2:$E$707,'Infos Relatório'!$B$84,'Faturamento NNE'!$F$2:$F$707,'Infos Relatório'!$B145,'Faturamento NNE'!$AA$2:$AA$707,'Infos Relatório'!AY$1,'Faturamento NNE'!$U$2:$U$707,"Sim")+SUMIFS('Faturamento NNE'!$Q$2:$Q$707,'Faturamento NNE'!$E$2:$E$707,'Infos Relatório'!$B$84,'Faturamento NNE'!$F$2:$F$707,'Infos Relatório'!$B145,'Faturamento NNE'!$AA$2:$AA$707,'Infos Relatório'!AY$1,'Faturamento NNE'!$U$2:$U$707,"Sim")</f>
        <v>0</v>
      </c>
      <c r="BC145" s="227" t="e">
        <f t="shared" si="32"/>
        <v>#DIV/0!</v>
      </c>
      <c r="BD145" s="545">
        <f>SUMIFS('Faturamento NNE'!$I$2:$I$707,'Faturamento NNE'!$E$2:$E$707,'Infos Relatório'!$B$84,'Faturamento NNE'!$F$2:$F$707,'Infos Relatório'!$B145,'Faturamento NNE'!$AA$2:$AA$707,'Infos Relatório'!AY$1)</f>
        <v>0</v>
      </c>
      <c r="BE145" s="541">
        <f>COUNTIFS('Faturamento NNE'!$E$2:$E$707,'Infos Relatório'!$B$84,'Faturamento NNE'!$F$2:$F$707,'Infos Relatório'!$B145,'Faturamento NNE'!$AA$2:$AA$707,'Infos Relatório'!BE$1)</f>
        <v>0</v>
      </c>
      <c r="BF145" s="542">
        <f>SUMIFS('Faturamento NNE'!$H$2:$H$707,'Faturamento NNE'!$E$2:$E$707,'Infos Relatório'!$B$84,'Faturamento NNE'!$F$2:$F$707,'Infos Relatório'!$B145,'Faturamento NNE'!$AA$2:$AA$707,'Infos Relatório'!BE$1)</f>
        <v>0</v>
      </c>
      <c r="BG145" s="542">
        <f>SUMIFS('Faturamento NNE'!$K$2:$K$707,'Faturamento NNE'!$E$2:$E$707,'Infos Relatório'!$B$84,'Faturamento NNE'!$F$2:$F$707,'Infos Relatório'!$B145,'Faturamento NNE'!$AA$2:$AA$707,'Infos Relatório'!BE$1)</f>
        <v>0</v>
      </c>
      <c r="BH145" s="546">
        <f>SUMIFS('Faturamento NNE'!$P$2:$P$707,'Faturamento NNE'!$E$2:$E$707,'Infos Relatório'!$B$84,'Faturamento NNE'!$F$2:$F$707,'Infos Relatório'!$B145,'Faturamento NNE'!$AA$2:$AA$707,'Infos Relatório'!BE$1,'Faturamento NNE'!$U$2:$U$707,"Sim")+SUMIFS('Faturamento NNE'!$Q$2:$Q$707,'Faturamento NNE'!$E$2:$E$707,'Infos Relatório'!$B$84,'Faturamento NNE'!$F$2:$F$707,'Infos Relatório'!$B145,'Faturamento NNE'!$AA$2:$AA$707,'Infos Relatório'!BE$1,'Faturamento NNE'!$U$2:$U$707,"Sim")</f>
        <v>0</v>
      </c>
      <c r="BI145" s="227" t="e">
        <f t="shared" si="33"/>
        <v>#DIV/0!</v>
      </c>
      <c r="BJ145" s="545">
        <f>SUMIFS('Faturamento NNE'!$I$2:$I$707,'Faturamento NNE'!$E$2:$E$707,'Infos Relatório'!$B$84,'Faturamento NNE'!$F$2:$F$707,'Infos Relatório'!$B145,'Faturamento NNE'!$AA$2:$AA$707,'Infos Relatório'!BE$1)</f>
        <v>0</v>
      </c>
      <c r="BK145" s="541">
        <f>COUNTIFS('Faturamento NNE'!$E$2:$E$707,'Infos Relatório'!$B$84,'Faturamento NNE'!$F$2:$F$707,'Infos Relatório'!$B145,'Faturamento NNE'!$AA$2:$AA$707,'Infos Relatório'!BK$1)</f>
        <v>0</v>
      </c>
      <c r="BL145" s="542">
        <f>SUMIFS('Faturamento NNE'!$H$2:$H$707,'Faturamento NNE'!$E$2:$E$707,'Infos Relatório'!$B$84,'Faturamento NNE'!$F$2:$F$707,'Infos Relatório'!$B145,'Faturamento NNE'!$AA$2:$AA$707,'Infos Relatório'!BK$1)</f>
        <v>0</v>
      </c>
      <c r="BM145" s="542">
        <f>SUMIFS('Faturamento NNE'!$K$2:$K$707,'Faturamento NNE'!$E$2:$E$707,'Infos Relatório'!$B$84,'Faturamento NNE'!$F$2:$F$707,'Infos Relatório'!$B145,'Faturamento NNE'!$AA$2:$AA$707,'Infos Relatório'!BK$1)</f>
        <v>0</v>
      </c>
      <c r="BN145" s="546">
        <f>SUMIFS('Faturamento NNE'!$P$2:$P$707,'Faturamento NNE'!$E$2:$E$707,'Infos Relatório'!$B$84,'Faturamento NNE'!$F$2:$F$707,'Infos Relatório'!$B145,'Faturamento NNE'!$AA$2:$AA$707,'Infos Relatório'!BK$1,'Faturamento NNE'!$U$2:$U$707,"Sim")+SUMIFS('Faturamento NNE'!$Q$2:$Q$707,'Faturamento NNE'!$E$2:$E$707,'Infos Relatório'!$B$84,'Faturamento NNE'!$F$2:$F$707,'Infos Relatório'!$B145,'Faturamento NNE'!$AA$2:$AA$707,'Infos Relatório'!BK$1,'Faturamento NNE'!$U$2:$U$707,"Sim")</f>
        <v>0</v>
      </c>
      <c r="BO145" s="227" t="e">
        <f t="shared" si="34"/>
        <v>#DIV/0!</v>
      </c>
      <c r="BP145" s="545">
        <f>SUMIFS('Faturamento NNE'!$I$2:$I$707,'Faturamento NNE'!$E$2:$E$707,'Infos Relatório'!$B$84,'Faturamento NNE'!$F$2:$F$707,'Infos Relatório'!$B145,'Faturamento NNE'!$AA$2:$AA$707,'Infos Relatório'!BK$1)</f>
        <v>0</v>
      </c>
      <c r="BQ145" s="541">
        <f>COUNTIFS('Faturamento NNE'!$E$2:$E$707,'Infos Relatório'!$B$84,'Faturamento NNE'!$F$2:$F$707,'Infos Relatório'!$B145,'Faturamento NNE'!$AA$2:$AA$707,'Infos Relatório'!BQ$1)</f>
        <v>0</v>
      </c>
      <c r="BR145" s="542">
        <f>SUMIFS('Faturamento NNE'!$H$2:$H$707,'Faturamento NNE'!$E$2:$E$707,'Infos Relatório'!$B$84,'Faturamento NNE'!$F$2:$F$707,'Infos Relatório'!$B145,'Faturamento NNE'!$AA$2:$AA$707,'Infos Relatório'!BQ$1)</f>
        <v>0</v>
      </c>
      <c r="BS145" s="542">
        <f>SUMIFS('Faturamento NNE'!$K$2:$K$707,'Faturamento NNE'!$E$2:$E$707,'Infos Relatório'!$B$84,'Faturamento NNE'!$F$2:$F$707,'Infos Relatório'!$B145,'Faturamento NNE'!$AA$2:$AA$707,'Infos Relatório'!BQ$1)</f>
        <v>0</v>
      </c>
      <c r="BT145" s="546">
        <f>SUMIFS('Faturamento NNE'!$P$2:$P$707,'Faturamento NNE'!$E$2:$E$707,'Infos Relatório'!$B$84,'Faturamento NNE'!$F$2:$F$707,'Infos Relatório'!$B145,'Faturamento NNE'!$AA$2:$AA$707,'Infos Relatório'!BQ$1,'Faturamento NNE'!$U$2:$U$707,"Sim")+SUMIFS('Faturamento NNE'!$Q$2:$Q$707,'Faturamento NNE'!$E$2:$E$707,'Infos Relatório'!$B$84,'Faturamento NNE'!$F$2:$F$707,'Infos Relatório'!$B145,'Faturamento NNE'!$AA$2:$AA$707,'Infos Relatório'!BQ$1,'Faturamento NNE'!$U$2:$U$707,"Sim")</f>
        <v>0</v>
      </c>
      <c r="BU145" s="227" t="e">
        <f t="shared" si="35"/>
        <v>#DIV/0!</v>
      </c>
      <c r="BV145" s="545">
        <f>SUMIFS('Faturamento NNE'!$I$2:$I$707,'Faturamento NNE'!$E$2:$E$707,'Infos Relatório'!$B$84,'Faturamento NNE'!$F$2:$F$707,'Infos Relatório'!$B145,'Faturamento NNE'!$AA$2:$AA$707,'Infos Relatório'!BQ$1)</f>
        <v>0</v>
      </c>
    </row>
    <row r="146" spans="2:74">
      <c r="B146" s="217" t="s">
        <v>191</v>
      </c>
      <c r="C146" s="541">
        <f>COUNTIFS('Faturamento NNE'!$E$2:$E$707,'Infos Relatório'!$B$84,'Faturamento NNE'!$F$2:$F$707,'Infos Relatório'!$B146,'Faturamento NNE'!$AA$2:$AA$707,'Infos Relatório'!C$1)</f>
        <v>0</v>
      </c>
      <c r="D146" s="542">
        <f>SUMIFS('Faturamento NNE'!$H$2:$H$707,'Faturamento NNE'!$E$2:$E$707,'Infos Relatório'!$B$84,'Faturamento NNE'!$F$2:$F$707,'Infos Relatório'!$B146,'Faturamento NNE'!$AA$2:$AA$707,'Infos Relatório'!C$1)</f>
        <v>0</v>
      </c>
      <c r="E146" s="543">
        <f>SUMIFS('Faturamento NNE'!$K$2:$K$707,'Faturamento NNE'!$E$2:$E$707,'Infos Relatório'!$B$84,'Faturamento NNE'!$F$2:$F$707,'Infos Relatório'!$B146,'Faturamento NNE'!$AA$2:$AA$707,'Infos Relatório'!C$1)</f>
        <v>0</v>
      </c>
      <c r="F146" s="544">
        <f>SUMIFS('Faturamento NNE'!$P$2:$P$707,'Faturamento NNE'!$E$2:$E$707,'Infos Relatório'!$B$84,'Faturamento NNE'!$F$2:$F$707,'Infos Relatório'!$B146,'Faturamento NNE'!$AA$2:$AA$707,'Infos Relatório'!C$1,'Faturamento NNE'!$U$2:$U$707,"Sim")+SUMIFS('Faturamento NNE'!$Q$2:$Q$707,'Faturamento NNE'!$E$2:$E$707,'Infos Relatório'!$B$84,'Faturamento NNE'!$F$2:$F$707,'Infos Relatório'!$B146,'Faturamento NNE'!$AA$2:$AA$707,'Infos Relatório'!C$1,'Faturamento NNE'!$U$2:$U$707,"Sim")</f>
        <v>0</v>
      </c>
      <c r="G146" s="283" t="e">
        <f t="shared" si="24"/>
        <v>#DIV/0!</v>
      </c>
      <c r="H146" s="545">
        <f>SUMIFS('Faturamento NNE'!$I$2:$I$707,'Faturamento NNE'!$E$2:$E$707,'Infos Relatório'!$B$84,'Faturamento NNE'!$F$2:$F$707,'Infos Relatório'!$B146,'Faturamento NNE'!$AA$2:$AA$707,'Infos Relatório'!C$1)</f>
        <v>0</v>
      </c>
      <c r="I146" s="541">
        <f>COUNTIFS('Faturamento NNE'!$E$2:$E$707,'Infos Relatório'!$B$84,'Faturamento NNE'!$F$2:$F$707,'Infos Relatório'!$B146,'Faturamento NNE'!$AA$2:$AA$707,'Infos Relatório'!I$1)</f>
        <v>0</v>
      </c>
      <c r="J146" s="542">
        <f>SUMIFS('Faturamento NNE'!$H$2:$H$707,'Faturamento NNE'!$E$2:$E$707,'Infos Relatório'!$B$84,'Faturamento NNE'!$F$2:$F$707,'Infos Relatório'!$B146,'Faturamento NNE'!$AA$2:$AA$707,'Infos Relatório'!I$1)</f>
        <v>0</v>
      </c>
      <c r="K146" s="543">
        <f>SUMIFS('Faturamento NNE'!$K$2:$K$707,'Faturamento NNE'!$E$2:$E$707,'Infos Relatório'!$B$84,'Faturamento NNE'!$F$2:$F$707,'Infos Relatório'!$B146,'Faturamento NNE'!$AA$2:$AA$707,'Infos Relatório'!I$1)</f>
        <v>0</v>
      </c>
      <c r="L146" s="544">
        <f>SUMIFS('Faturamento NNE'!$P$2:$P$707,'Faturamento NNE'!$E$2:$E$707,'Infos Relatório'!$B$84,'Faturamento NNE'!$F$2:$F$707,'Infos Relatório'!$B146,'Faturamento NNE'!$AA$2:$AA$707,'Infos Relatório'!I$1,'Faturamento NNE'!$U$2:$U$707,"Sim")+SUMIFS('Faturamento NNE'!$Q$2:$Q$707,'Faturamento NNE'!$E$2:$E$707,'Infos Relatório'!$B$84,'Faturamento NNE'!$F$2:$F$707,'Infos Relatório'!$B146,'Faturamento NNE'!$AA$2:$AA$707,'Infos Relatório'!I$1,'Faturamento NNE'!$U$2:$U$707,"Sim")</f>
        <v>0</v>
      </c>
      <c r="M146" s="283" t="e">
        <f t="shared" si="25"/>
        <v>#DIV/0!</v>
      </c>
      <c r="N146" s="545">
        <f>SUMIFS('Faturamento NNE'!$I$2:$I$707,'Faturamento NNE'!$E$2:$E$707,'Infos Relatório'!$B$84,'Faturamento NNE'!$F$2:$F$707,'Infos Relatório'!$B146,'Faturamento NNE'!$AA$2:$AA$707,'Infos Relatório'!I$1)</f>
        <v>0</v>
      </c>
      <c r="O146" s="541">
        <f>COUNTIFS('Faturamento NNE'!$E$2:$E$707,'Infos Relatório'!$B$84,'Faturamento NNE'!$F$2:$F$707,'Infos Relatório'!$B146,'Faturamento NNE'!$AA$2:$AA$707,'Infos Relatório'!O$1)</f>
        <v>0</v>
      </c>
      <c r="P146" s="542">
        <f>SUMIFS('Faturamento NNE'!$H$2:$H$707,'Faturamento NNE'!$E$2:$E$707,'Infos Relatório'!$B$84,'Faturamento NNE'!$F$2:$F$707,'Infos Relatório'!$B146,'Faturamento NNE'!$AA$2:$AA$707,'Infos Relatório'!O$1)</f>
        <v>0</v>
      </c>
      <c r="Q146" s="542">
        <f>SUMIFS('Faturamento NNE'!$K$2:$K$707,'Faturamento NNE'!$E$2:$E$707,'Infos Relatório'!$B$84,'Faturamento NNE'!$F$2:$F$707,'Infos Relatório'!$B146,'Faturamento NNE'!$AA$2:$AA$707,'Infos Relatório'!O$1)</f>
        <v>0</v>
      </c>
      <c r="R146" s="546">
        <f>SUMIFS('Faturamento NNE'!$P$2:$P$707,'Faturamento NNE'!$E$2:$E$707,'Infos Relatório'!$B$84,'Faturamento NNE'!$F$2:$F$707,'Infos Relatório'!$B146,'Faturamento NNE'!$AA$2:$AA$707,'Infos Relatório'!O$1,'Faturamento NNE'!$U$2:$U$707,"Sim")+SUMIFS('Faturamento NNE'!$Q$2:$Q$707,'Faturamento NNE'!$E$2:$E$707,'Infos Relatório'!$B$84,'Faturamento NNE'!$F$2:$F$707,'Infos Relatório'!$B146,'Faturamento NNE'!$AA$2:$AA$707,'Infos Relatório'!O$1,'Faturamento NNE'!$U$2:$U$707,"Sim")</f>
        <v>0</v>
      </c>
      <c r="S146" s="227" t="e">
        <f t="shared" si="26"/>
        <v>#DIV/0!</v>
      </c>
      <c r="T146" s="545">
        <f>SUMIFS('Faturamento NNE'!$I$2:$I$707,'Faturamento NNE'!$E$2:$E$707,'Infos Relatório'!$B$84,'Faturamento NNE'!$F$2:$F$707,'Infos Relatório'!$B146,'Faturamento NNE'!$AA$2:$AA$707,'Infos Relatório'!O$1)</f>
        <v>0</v>
      </c>
      <c r="U146" s="541">
        <f>COUNTIFS('Faturamento NNE'!$E$2:$E$707,'Infos Relatório'!$B$84,'Faturamento NNE'!$F$2:$F$707,'Infos Relatório'!$B146,'Faturamento NNE'!$AA$2:$AA$707,'Infos Relatório'!U$1)</f>
        <v>0</v>
      </c>
      <c r="V146" s="542">
        <f>SUMIFS('Faturamento NNE'!$H$2:$H$707,'Faturamento NNE'!$E$2:$E$707,'Infos Relatório'!$B$84,'Faturamento NNE'!$F$2:$F$707,'Infos Relatório'!$B146,'Faturamento NNE'!$AA$2:$AA$707,'Infos Relatório'!U$1)</f>
        <v>0</v>
      </c>
      <c r="W146" s="542">
        <f>SUMIFS('Faturamento NNE'!$K$2:$K$707,'Faturamento NNE'!$E$2:$E$707,'Infos Relatório'!$B$84,'Faturamento NNE'!$F$2:$F$707,'Infos Relatório'!$B146,'Faturamento NNE'!$AA$2:$AA$707,'Infos Relatório'!U$1)</f>
        <v>0</v>
      </c>
      <c r="X146" s="546">
        <f>SUMIFS('Faturamento NNE'!$P$2:$P$707,'Faturamento NNE'!$E$2:$E$707,'Infos Relatório'!$B$84,'Faturamento NNE'!$F$2:$F$707,'Infos Relatório'!$B146,'Faturamento NNE'!$AA$2:$AA$707,'Infos Relatório'!U$1,'Faturamento NNE'!$U$2:$U$707,"Sim")+SUMIFS('Faturamento NNE'!$Q$2:$Q$707,'Faturamento NNE'!$E$2:$E$707,'Infos Relatório'!$B$84,'Faturamento NNE'!$F$2:$F$707,'Infos Relatório'!$B146,'Faturamento NNE'!$AA$2:$AA$707,'Infos Relatório'!U$1,'Faturamento NNE'!$U$2:$U$707,"Sim")</f>
        <v>0</v>
      </c>
      <c r="Y146" s="227" t="e">
        <f t="shared" si="27"/>
        <v>#DIV/0!</v>
      </c>
      <c r="Z146" s="545">
        <f>SUMIFS('Faturamento NNE'!$I$2:$I$707,'Faturamento NNE'!$E$2:$E$707,'Infos Relatório'!$B$84,'Faturamento NNE'!$F$2:$F$707,'Infos Relatório'!$B146,'Faturamento NNE'!$AA$2:$AA$707,'Infos Relatório'!U$1)</f>
        <v>0</v>
      </c>
      <c r="AA146" s="541">
        <f>COUNTIFS('Faturamento NNE'!$E$2:$E$707,'Infos Relatório'!$B$84,'Faturamento NNE'!$F$2:$F$707,'Infos Relatório'!$B146,'Faturamento NNE'!$AA$2:$AA$707,'Infos Relatório'!AA$1)</f>
        <v>0</v>
      </c>
      <c r="AB146" s="542">
        <f>SUMIFS('Faturamento NNE'!$H$2:$H$707,'Faturamento NNE'!$E$2:$E$707,'Infos Relatório'!$B$84,'Faturamento NNE'!$F$2:$F$707,'Infos Relatório'!$B146,'Faturamento NNE'!$AA$2:$AA$707,'Infos Relatório'!AA$1)</f>
        <v>0</v>
      </c>
      <c r="AC146" s="542">
        <f>SUMIFS('Faturamento NNE'!$K$2:$K$707,'Faturamento NNE'!$E$2:$E$707,'Infos Relatório'!$B$84,'Faturamento NNE'!$F$2:$F$707,'Infos Relatório'!$B146,'Faturamento NNE'!$AA$2:$AA$707,'Infos Relatório'!AA$1)</f>
        <v>0</v>
      </c>
      <c r="AD146" s="546">
        <f>SUMIFS('Faturamento NNE'!$P$2:$P$707,'Faturamento NNE'!$E$2:$E$707,'Infos Relatório'!$B$84,'Faturamento NNE'!$F$2:$F$707,'Infos Relatório'!$B146,'Faturamento NNE'!$AA$2:$AA$707,'Infos Relatório'!AA$1,'Faturamento NNE'!$U$2:$U$707,"Sim")+SUMIFS('Faturamento NNE'!$Q$2:$Q$707,'Faturamento NNE'!$E$2:$E$707,'Infos Relatório'!$B$84,'Faturamento NNE'!$F$2:$F$707,'Infos Relatório'!$B146,'Faturamento NNE'!$AA$2:$AA$707,'Infos Relatório'!AA$1,'Faturamento NNE'!$U$2:$U$707,"Sim")</f>
        <v>0</v>
      </c>
      <c r="AE146" s="227" t="e">
        <f t="shared" si="28"/>
        <v>#DIV/0!</v>
      </c>
      <c r="AF146" s="545">
        <f>SUMIFS('Faturamento NNE'!$I$2:$I$707,'Faturamento NNE'!$E$2:$E$707,'Infos Relatório'!$B$84,'Faturamento NNE'!$F$2:$F$707,'Infos Relatório'!$B146,'Faturamento NNE'!$AA$2:$AA$707,'Infos Relatório'!AA$1)</f>
        <v>0</v>
      </c>
      <c r="AG146" s="541">
        <f>COUNTIFS('Faturamento NNE'!$E$2:$E$707,'Infos Relatório'!$B$84,'Faturamento NNE'!$F$2:$F$707,'Infos Relatório'!$B146,'Faturamento NNE'!$AA$2:$AA$707,'Infos Relatório'!AG$1)</f>
        <v>0</v>
      </c>
      <c r="AH146" s="542">
        <f>SUMIFS('Faturamento NNE'!$H$2:$H$707,'Faturamento NNE'!$E$2:$E$707,'Infos Relatório'!$B$84,'Faturamento NNE'!$F$2:$F$707,'Infos Relatório'!$B146,'Faturamento NNE'!$AA$2:$AA$707,'Infos Relatório'!AG$1)</f>
        <v>0</v>
      </c>
      <c r="AI146" s="542">
        <f>SUMIFS('Faturamento NNE'!$K$2:$K$707,'Faturamento NNE'!$E$2:$E$707,'Infos Relatório'!$B$84,'Faturamento NNE'!$F$2:$F$707,'Infos Relatório'!$B146,'Faturamento NNE'!$AA$2:$AA$707,'Infos Relatório'!AG$1)</f>
        <v>0</v>
      </c>
      <c r="AJ146" s="546">
        <f>SUMIFS('Faturamento NNE'!$P$2:$P$707,'Faturamento NNE'!$E$2:$E$707,'Infos Relatório'!$B$84,'Faturamento NNE'!$F$2:$F$707,'Infos Relatório'!$B146,'Faturamento NNE'!$AA$2:$AA$707,'Infos Relatório'!AG$1,'Faturamento NNE'!$U$2:$U$707,"Sim")+SUMIFS('Faturamento NNE'!$Q$2:$Q$707,'Faturamento NNE'!$E$2:$E$707,'Infos Relatório'!$B$84,'Faturamento NNE'!$F$2:$F$707,'Infos Relatório'!$B146,'Faturamento NNE'!$AA$2:$AA$707,'Infos Relatório'!AG$1,'Faturamento NNE'!$U$2:$U$707,"Sim")</f>
        <v>0</v>
      </c>
      <c r="AK146" s="227" t="e">
        <f t="shared" si="29"/>
        <v>#DIV/0!</v>
      </c>
      <c r="AL146" s="545">
        <f>SUMIFS('Faturamento NNE'!$I$2:$I$707,'Faturamento NNE'!$E$2:$E$707,'Infos Relatório'!$B$84,'Faturamento NNE'!$F$2:$F$707,'Infos Relatório'!$B146,'Faturamento NNE'!$AA$2:$AA$707,'Infos Relatório'!AG$1)</f>
        <v>0</v>
      </c>
      <c r="AM146" s="541">
        <f>COUNTIFS('Faturamento NNE'!$E$2:$E$707,'Infos Relatório'!$B$84,'Faturamento NNE'!$F$2:$F$707,'Infos Relatório'!$B146,'Faturamento NNE'!$AA$2:$AA$707,'Infos Relatório'!AM$1)</f>
        <v>0</v>
      </c>
      <c r="AN146" s="542">
        <f>SUMIFS('Faturamento NNE'!$H$2:$H$707,'Faturamento NNE'!$E$2:$E$707,'Infos Relatório'!$B$84,'Faturamento NNE'!$F$2:$F$707,'Infos Relatório'!$B146,'Faturamento NNE'!$AA$2:$AA$707,'Infos Relatório'!AM$1)</f>
        <v>0</v>
      </c>
      <c r="AO146" s="542">
        <f>SUMIFS('Faturamento NNE'!$K$2:$K$707,'Faturamento NNE'!$E$2:$E$707,'Infos Relatório'!$B$84,'Faturamento NNE'!$F$2:$F$707,'Infos Relatório'!$B146,'Faturamento NNE'!$AA$2:$AA$707,'Infos Relatório'!AM$1)</f>
        <v>0</v>
      </c>
      <c r="AP146" s="546">
        <f>SUMIFS('Faturamento NNE'!$P$2:$P$707,'Faturamento NNE'!$E$2:$E$707,'Infos Relatório'!$B$84,'Faturamento NNE'!$F$2:$F$707,'Infos Relatório'!$B146,'Faturamento NNE'!$AA$2:$AA$707,'Infos Relatório'!AM$1,'Faturamento NNE'!$U$2:$U$707,"Sim")+SUMIFS('Faturamento NNE'!$Q$2:$Q$707,'Faturamento NNE'!$E$2:$E$707,'Infos Relatório'!$B$84,'Faturamento NNE'!$F$2:$F$707,'Infos Relatório'!$B146,'Faturamento NNE'!$AA$2:$AA$707,'Infos Relatório'!AM$1,'Faturamento NNE'!$U$2:$U$707,"Sim")</f>
        <v>0</v>
      </c>
      <c r="AQ146" s="227" t="e">
        <f t="shared" si="30"/>
        <v>#DIV/0!</v>
      </c>
      <c r="AR146" s="545">
        <f>SUMIFS('Faturamento NNE'!$I$2:$I$707,'Faturamento NNE'!$E$2:$E$707,'Infos Relatório'!$B$84,'Faturamento NNE'!$F$2:$F$707,'Infos Relatório'!$B146,'Faturamento NNE'!$AA$2:$AA$707,'Infos Relatório'!AM$1)</f>
        <v>0</v>
      </c>
      <c r="AS146" s="541">
        <f>COUNTIFS('Faturamento NNE'!$E$2:$E$707,'Infos Relatório'!$B$84,'Faturamento NNE'!$F$2:$F$707,'Infos Relatório'!$B146,'Faturamento NNE'!$AA$2:$AA$707,'Infos Relatório'!AS$1)</f>
        <v>0</v>
      </c>
      <c r="AT146" s="542">
        <f>SUMIFS('Faturamento NNE'!$H$2:$H$707,'Faturamento NNE'!$E$2:$E$707,'Infos Relatório'!$B$84,'Faturamento NNE'!$F$2:$F$707,'Infos Relatório'!$B146,'Faturamento NNE'!$AA$2:$AA$707,'Infos Relatório'!AS$1)</f>
        <v>0</v>
      </c>
      <c r="AU146" s="542">
        <f>SUMIFS('Faturamento NNE'!$K$2:$K$707,'Faturamento NNE'!$E$2:$E$707,'Infos Relatório'!$B$84,'Faturamento NNE'!$F$2:$F$707,'Infos Relatório'!$B146,'Faturamento NNE'!$AA$2:$AA$707,'Infos Relatório'!AS$1)</f>
        <v>0</v>
      </c>
      <c r="AV146" s="546">
        <f>SUMIFS('Faturamento NNE'!$P$2:$P$707,'Faturamento NNE'!$E$2:$E$707,'Infos Relatório'!$B$84,'Faturamento NNE'!$F$2:$F$707,'Infos Relatório'!$B146,'Faturamento NNE'!$AA$2:$AA$707,'Infos Relatório'!AS$1,'Faturamento NNE'!$U$2:$U$707,"Sim")+SUMIFS('Faturamento NNE'!$Q$2:$Q$707,'Faturamento NNE'!$E$2:$E$707,'Infos Relatório'!$B$84,'Faturamento NNE'!$F$2:$F$707,'Infos Relatório'!$B146,'Faturamento NNE'!$AA$2:$AA$707,'Infos Relatório'!AS$1,'Faturamento NNE'!$U$2:$U$707,"Sim")</f>
        <v>0</v>
      </c>
      <c r="AW146" s="227" t="e">
        <f t="shared" si="31"/>
        <v>#DIV/0!</v>
      </c>
      <c r="AX146" s="545">
        <f>SUMIFS('Faturamento NNE'!$I$2:$I$707,'Faturamento NNE'!$E$2:$E$707,'Infos Relatório'!$B$84,'Faturamento NNE'!$F$2:$F$707,'Infos Relatório'!$B146,'Faturamento NNE'!$AA$2:$AA$707,'Infos Relatório'!AS$1)</f>
        <v>0</v>
      </c>
      <c r="AY146" s="541">
        <f>COUNTIFS('Faturamento NNE'!$E$2:$E$707,'Infos Relatório'!$B$84,'Faturamento NNE'!$F$2:$F$707,'Infos Relatório'!$B146,'Faturamento NNE'!$AA$2:$AA$707,'Infos Relatório'!AY$1)</f>
        <v>0</v>
      </c>
      <c r="AZ146" s="542">
        <f>SUMIFS('Faturamento NNE'!$H$2:$H$707,'Faturamento NNE'!$E$2:$E$707,'Infos Relatório'!$B$84,'Faturamento NNE'!$F$2:$F$707,'Infos Relatório'!$B146,'Faturamento NNE'!$AA$2:$AA$707,'Infos Relatório'!AY$1)</f>
        <v>0</v>
      </c>
      <c r="BA146" s="542">
        <f>SUMIFS('Faturamento NNE'!$K$2:$K$707,'Faturamento NNE'!$E$2:$E$707,'Infos Relatório'!$B$84,'Faturamento NNE'!$F$2:$F$707,'Infos Relatório'!$B146,'Faturamento NNE'!$AA$2:$AA$707,'Infos Relatório'!AY$1)</f>
        <v>0</v>
      </c>
      <c r="BB146" s="546">
        <f>SUMIFS('Faturamento NNE'!$P$2:$P$707,'Faturamento NNE'!$E$2:$E$707,'Infos Relatório'!$B$84,'Faturamento NNE'!$F$2:$F$707,'Infos Relatório'!$B146,'Faturamento NNE'!$AA$2:$AA$707,'Infos Relatório'!AY$1,'Faturamento NNE'!$U$2:$U$707,"Sim")+SUMIFS('Faturamento NNE'!$Q$2:$Q$707,'Faturamento NNE'!$E$2:$E$707,'Infos Relatório'!$B$84,'Faturamento NNE'!$F$2:$F$707,'Infos Relatório'!$B146,'Faturamento NNE'!$AA$2:$AA$707,'Infos Relatório'!AY$1,'Faturamento NNE'!$U$2:$U$707,"Sim")</f>
        <v>0</v>
      </c>
      <c r="BC146" s="227" t="e">
        <f t="shared" si="32"/>
        <v>#DIV/0!</v>
      </c>
      <c r="BD146" s="545">
        <f>SUMIFS('Faturamento NNE'!$I$2:$I$707,'Faturamento NNE'!$E$2:$E$707,'Infos Relatório'!$B$84,'Faturamento NNE'!$F$2:$F$707,'Infos Relatório'!$B146,'Faturamento NNE'!$AA$2:$AA$707,'Infos Relatório'!AY$1)</f>
        <v>0</v>
      </c>
      <c r="BE146" s="541">
        <f>COUNTIFS('Faturamento NNE'!$E$2:$E$707,'Infos Relatório'!$B$84,'Faturamento NNE'!$F$2:$F$707,'Infos Relatório'!$B146,'Faturamento NNE'!$AA$2:$AA$707,'Infos Relatório'!BE$1)</f>
        <v>0</v>
      </c>
      <c r="BF146" s="542">
        <f>SUMIFS('Faturamento NNE'!$H$2:$H$707,'Faturamento NNE'!$E$2:$E$707,'Infos Relatório'!$B$84,'Faturamento NNE'!$F$2:$F$707,'Infos Relatório'!$B146,'Faturamento NNE'!$AA$2:$AA$707,'Infos Relatório'!BE$1)</f>
        <v>0</v>
      </c>
      <c r="BG146" s="542">
        <f>SUMIFS('Faturamento NNE'!$K$2:$K$707,'Faturamento NNE'!$E$2:$E$707,'Infos Relatório'!$B$84,'Faturamento NNE'!$F$2:$F$707,'Infos Relatório'!$B146,'Faturamento NNE'!$AA$2:$AA$707,'Infos Relatório'!BE$1)</f>
        <v>0</v>
      </c>
      <c r="BH146" s="546">
        <f>SUMIFS('Faturamento NNE'!$P$2:$P$707,'Faturamento NNE'!$E$2:$E$707,'Infos Relatório'!$B$84,'Faturamento NNE'!$F$2:$F$707,'Infos Relatório'!$B146,'Faturamento NNE'!$AA$2:$AA$707,'Infos Relatório'!BE$1,'Faturamento NNE'!$U$2:$U$707,"Sim")+SUMIFS('Faturamento NNE'!$Q$2:$Q$707,'Faturamento NNE'!$E$2:$E$707,'Infos Relatório'!$B$84,'Faturamento NNE'!$F$2:$F$707,'Infos Relatório'!$B146,'Faturamento NNE'!$AA$2:$AA$707,'Infos Relatório'!BE$1,'Faturamento NNE'!$U$2:$U$707,"Sim")</f>
        <v>0</v>
      </c>
      <c r="BI146" s="227" t="e">
        <f t="shared" si="33"/>
        <v>#DIV/0!</v>
      </c>
      <c r="BJ146" s="545">
        <f>SUMIFS('Faturamento NNE'!$I$2:$I$707,'Faturamento NNE'!$E$2:$E$707,'Infos Relatório'!$B$84,'Faturamento NNE'!$F$2:$F$707,'Infos Relatório'!$B146,'Faturamento NNE'!$AA$2:$AA$707,'Infos Relatório'!BE$1)</f>
        <v>0</v>
      </c>
      <c r="BK146" s="541">
        <f>COUNTIFS('Faturamento NNE'!$E$2:$E$707,'Infos Relatório'!$B$84,'Faturamento NNE'!$F$2:$F$707,'Infos Relatório'!$B146,'Faturamento NNE'!$AA$2:$AA$707,'Infos Relatório'!BK$1)</f>
        <v>0</v>
      </c>
      <c r="BL146" s="542">
        <f>SUMIFS('Faturamento NNE'!$H$2:$H$707,'Faturamento NNE'!$E$2:$E$707,'Infos Relatório'!$B$84,'Faturamento NNE'!$F$2:$F$707,'Infos Relatório'!$B146,'Faturamento NNE'!$AA$2:$AA$707,'Infos Relatório'!BK$1)</f>
        <v>0</v>
      </c>
      <c r="BM146" s="542">
        <f>SUMIFS('Faturamento NNE'!$K$2:$K$707,'Faturamento NNE'!$E$2:$E$707,'Infos Relatório'!$B$84,'Faturamento NNE'!$F$2:$F$707,'Infos Relatório'!$B146,'Faturamento NNE'!$AA$2:$AA$707,'Infos Relatório'!BK$1)</f>
        <v>0</v>
      </c>
      <c r="BN146" s="546">
        <f>SUMIFS('Faturamento NNE'!$P$2:$P$707,'Faturamento NNE'!$E$2:$E$707,'Infos Relatório'!$B$84,'Faturamento NNE'!$F$2:$F$707,'Infos Relatório'!$B146,'Faturamento NNE'!$AA$2:$AA$707,'Infos Relatório'!BK$1,'Faturamento NNE'!$U$2:$U$707,"Sim")+SUMIFS('Faturamento NNE'!$Q$2:$Q$707,'Faturamento NNE'!$E$2:$E$707,'Infos Relatório'!$B$84,'Faturamento NNE'!$F$2:$F$707,'Infos Relatório'!$B146,'Faturamento NNE'!$AA$2:$AA$707,'Infos Relatório'!BK$1,'Faturamento NNE'!$U$2:$U$707,"Sim")</f>
        <v>0</v>
      </c>
      <c r="BO146" s="227" t="e">
        <f t="shared" si="34"/>
        <v>#DIV/0!</v>
      </c>
      <c r="BP146" s="545">
        <f>SUMIFS('Faturamento NNE'!$I$2:$I$707,'Faturamento NNE'!$E$2:$E$707,'Infos Relatório'!$B$84,'Faturamento NNE'!$F$2:$F$707,'Infos Relatório'!$B146,'Faturamento NNE'!$AA$2:$AA$707,'Infos Relatório'!BK$1)</f>
        <v>0</v>
      </c>
      <c r="BQ146" s="541">
        <f>COUNTIFS('Faturamento NNE'!$E$2:$E$707,'Infos Relatório'!$B$84,'Faturamento NNE'!$F$2:$F$707,'Infos Relatório'!$B146,'Faturamento NNE'!$AA$2:$AA$707,'Infos Relatório'!BQ$1)</f>
        <v>0</v>
      </c>
      <c r="BR146" s="542">
        <f>SUMIFS('Faturamento NNE'!$H$2:$H$707,'Faturamento NNE'!$E$2:$E$707,'Infos Relatório'!$B$84,'Faturamento NNE'!$F$2:$F$707,'Infos Relatório'!$B146,'Faturamento NNE'!$AA$2:$AA$707,'Infos Relatório'!BQ$1)</f>
        <v>0</v>
      </c>
      <c r="BS146" s="542">
        <f>SUMIFS('Faturamento NNE'!$K$2:$K$707,'Faturamento NNE'!$E$2:$E$707,'Infos Relatório'!$B$84,'Faturamento NNE'!$F$2:$F$707,'Infos Relatório'!$B146,'Faturamento NNE'!$AA$2:$AA$707,'Infos Relatório'!BQ$1)</f>
        <v>0</v>
      </c>
      <c r="BT146" s="546">
        <f>SUMIFS('Faturamento NNE'!$P$2:$P$707,'Faturamento NNE'!$E$2:$E$707,'Infos Relatório'!$B$84,'Faturamento NNE'!$F$2:$F$707,'Infos Relatório'!$B146,'Faturamento NNE'!$AA$2:$AA$707,'Infos Relatório'!BQ$1,'Faturamento NNE'!$U$2:$U$707,"Sim")+SUMIFS('Faturamento NNE'!$Q$2:$Q$707,'Faturamento NNE'!$E$2:$E$707,'Infos Relatório'!$B$84,'Faturamento NNE'!$F$2:$F$707,'Infos Relatório'!$B146,'Faturamento NNE'!$AA$2:$AA$707,'Infos Relatório'!BQ$1,'Faturamento NNE'!$U$2:$U$707,"Sim")</f>
        <v>0</v>
      </c>
      <c r="BU146" s="227" t="e">
        <f t="shared" si="35"/>
        <v>#DIV/0!</v>
      </c>
      <c r="BV146" s="545">
        <f>SUMIFS('Faturamento NNE'!$I$2:$I$707,'Faturamento NNE'!$E$2:$E$707,'Infos Relatório'!$B$84,'Faturamento NNE'!$F$2:$F$707,'Infos Relatório'!$B146,'Faturamento NNE'!$AA$2:$AA$707,'Infos Relatório'!BQ$1)</f>
        <v>0</v>
      </c>
    </row>
    <row r="147" spans="2:74">
      <c r="B147" s="217" t="s">
        <v>192</v>
      </c>
      <c r="C147" s="541">
        <f>COUNTIFS('Faturamento NNE'!$E$2:$E$707,'Infos Relatório'!$B$84,'Faturamento NNE'!$F$2:$F$707,'Infos Relatório'!$B147,'Faturamento NNE'!$AA$2:$AA$707,'Infos Relatório'!C$1)</f>
        <v>0</v>
      </c>
      <c r="D147" s="542">
        <f>SUMIFS('Faturamento NNE'!$H$2:$H$707,'Faturamento NNE'!$E$2:$E$707,'Infos Relatório'!$B$84,'Faturamento NNE'!$F$2:$F$707,'Infos Relatório'!$B147,'Faturamento NNE'!$AA$2:$AA$707,'Infos Relatório'!C$1)</f>
        <v>0</v>
      </c>
      <c r="E147" s="543">
        <f>SUMIFS('Faturamento NNE'!$K$2:$K$707,'Faturamento NNE'!$E$2:$E$707,'Infos Relatório'!$B$84,'Faturamento NNE'!$F$2:$F$707,'Infos Relatório'!$B147,'Faturamento NNE'!$AA$2:$AA$707,'Infos Relatório'!C$1)</f>
        <v>0</v>
      </c>
      <c r="F147" s="544">
        <f>SUMIFS('Faturamento NNE'!$P$2:$P$707,'Faturamento NNE'!$E$2:$E$707,'Infos Relatório'!$B$84,'Faturamento NNE'!$F$2:$F$707,'Infos Relatório'!$B147,'Faturamento NNE'!$AA$2:$AA$707,'Infos Relatório'!C$1,'Faturamento NNE'!$U$2:$U$707,"Sim")+SUMIFS('Faturamento NNE'!$Q$2:$Q$707,'Faturamento NNE'!$E$2:$E$707,'Infos Relatório'!$B$84,'Faturamento NNE'!$F$2:$F$707,'Infos Relatório'!$B147,'Faturamento NNE'!$AA$2:$AA$707,'Infos Relatório'!C$1,'Faturamento NNE'!$U$2:$U$707,"Sim")</f>
        <v>0</v>
      </c>
      <c r="G147" s="283" t="e">
        <f t="shared" si="24"/>
        <v>#DIV/0!</v>
      </c>
      <c r="H147" s="545">
        <f>SUMIFS('Faturamento NNE'!$I$2:$I$707,'Faturamento NNE'!$E$2:$E$707,'Infos Relatório'!$B$84,'Faturamento NNE'!$F$2:$F$707,'Infos Relatório'!$B147,'Faturamento NNE'!$AA$2:$AA$707,'Infos Relatório'!C$1)</f>
        <v>0</v>
      </c>
      <c r="I147" s="541">
        <f>COUNTIFS('Faturamento NNE'!$E$2:$E$707,'Infos Relatório'!$B$84,'Faturamento NNE'!$F$2:$F$707,'Infos Relatório'!$B147,'Faturamento NNE'!$AA$2:$AA$707,'Infos Relatório'!I$1)</f>
        <v>0</v>
      </c>
      <c r="J147" s="542">
        <f>SUMIFS('Faturamento NNE'!$H$2:$H$707,'Faturamento NNE'!$E$2:$E$707,'Infos Relatório'!$B$84,'Faturamento NNE'!$F$2:$F$707,'Infos Relatório'!$B147,'Faturamento NNE'!$AA$2:$AA$707,'Infos Relatório'!I$1)</f>
        <v>0</v>
      </c>
      <c r="K147" s="543">
        <f>SUMIFS('Faturamento NNE'!$K$2:$K$707,'Faturamento NNE'!$E$2:$E$707,'Infos Relatório'!$B$84,'Faturamento NNE'!$F$2:$F$707,'Infos Relatório'!$B147,'Faturamento NNE'!$AA$2:$AA$707,'Infos Relatório'!I$1)</f>
        <v>0</v>
      </c>
      <c r="L147" s="544">
        <f>SUMIFS('Faturamento NNE'!$P$2:$P$707,'Faturamento NNE'!$E$2:$E$707,'Infos Relatório'!$B$84,'Faturamento NNE'!$F$2:$F$707,'Infos Relatório'!$B147,'Faturamento NNE'!$AA$2:$AA$707,'Infos Relatório'!I$1,'Faturamento NNE'!$U$2:$U$707,"Sim")+SUMIFS('Faturamento NNE'!$Q$2:$Q$707,'Faturamento NNE'!$E$2:$E$707,'Infos Relatório'!$B$84,'Faturamento NNE'!$F$2:$F$707,'Infos Relatório'!$B147,'Faturamento NNE'!$AA$2:$AA$707,'Infos Relatório'!I$1,'Faturamento NNE'!$U$2:$U$707,"Sim")</f>
        <v>0</v>
      </c>
      <c r="M147" s="283" t="e">
        <f t="shared" si="25"/>
        <v>#DIV/0!</v>
      </c>
      <c r="N147" s="545">
        <f>SUMIFS('Faturamento NNE'!$I$2:$I$707,'Faturamento NNE'!$E$2:$E$707,'Infos Relatório'!$B$84,'Faturamento NNE'!$F$2:$F$707,'Infos Relatório'!$B147,'Faturamento NNE'!$AA$2:$AA$707,'Infos Relatório'!I$1)</f>
        <v>0</v>
      </c>
      <c r="O147" s="541">
        <f>COUNTIFS('Faturamento NNE'!$E$2:$E$707,'Infos Relatório'!$B$84,'Faturamento NNE'!$F$2:$F$707,'Infos Relatório'!$B147,'Faturamento NNE'!$AA$2:$AA$707,'Infos Relatório'!O$1)</f>
        <v>0</v>
      </c>
      <c r="P147" s="542">
        <f>SUMIFS('Faturamento NNE'!$H$2:$H$707,'Faturamento NNE'!$E$2:$E$707,'Infos Relatório'!$B$84,'Faturamento NNE'!$F$2:$F$707,'Infos Relatório'!$B147,'Faturamento NNE'!$AA$2:$AA$707,'Infos Relatório'!O$1)</f>
        <v>0</v>
      </c>
      <c r="Q147" s="542">
        <f>SUMIFS('Faturamento NNE'!$K$2:$K$707,'Faturamento NNE'!$E$2:$E$707,'Infos Relatório'!$B$84,'Faturamento NNE'!$F$2:$F$707,'Infos Relatório'!$B147,'Faturamento NNE'!$AA$2:$AA$707,'Infos Relatório'!O$1)</f>
        <v>0</v>
      </c>
      <c r="R147" s="546">
        <f>SUMIFS('Faturamento NNE'!$P$2:$P$707,'Faturamento NNE'!$E$2:$E$707,'Infos Relatório'!$B$84,'Faturamento NNE'!$F$2:$F$707,'Infos Relatório'!$B147,'Faturamento NNE'!$AA$2:$AA$707,'Infos Relatório'!O$1,'Faturamento NNE'!$U$2:$U$707,"Sim")+SUMIFS('Faturamento NNE'!$Q$2:$Q$707,'Faturamento NNE'!$E$2:$E$707,'Infos Relatório'!$B$84,'Faturamento NNE'!$F$2:$F$707,'Infos Relatório'!$B147,'Faturamento NNE'!$AA$2:$AA$707,'Infos Relatório'!O$1,'Faturamento NNE'!$U$2:$U$707,"Sim")</f>
        <v>0</v>
      </c>
      <c r="S147" s="227" t="e">
        <f t="shared" si="26"/>
        <v>#DIV/0!</v>
      </c>
      <c r="T147" s="545">
        <f>SUMIFS('Faturamento NNE'!$I$2:$I$707,'Faturamento NNE'!$E$2:$E$707,'Infos Relatório'!$B$84,'Faturamento NNE'!$F$2:$F$707,'Infos Relatório'!$B147,'Faturamento NNE'!$AA$2:$AA$707,'Infos Relatório'!O$1)</f>
        <v>0</v>
      </c>
      <c r="U147" s="541">
        <f>COUNTIFS('Faturamento NNE'!$E$2:$E$707,'Infos Relatório'!$B$84,'Faturamento NNE'!$F$2:$F$707,'Infos Relatório'!$B147,'Faturamento NNE'!$AA$2:$AA$707,'Infos Relatório'!U$1)</f>
        <v>0</v>
      </c>
      <c r="V147" s="542">
        <f>SUMIFS('Faturamento NNE'!$H$2:$H$707,'Faturamento NNE'!$E$2:$E$707,'Infos Relatório'!$B$84,'Faturamento NNE'!$F$2:$F$707,'Infos Relatório'!$B147,'Faturamento NNE'!$AA$2:$AA$707,'Infos Relatório'!U$1)</f>
        <v>0</v>
      </c>
      <c r="W147" s="542">
        <f>SUMIFS('Faturamento NNE'!$K$2:$K$707,'Faturamento NNE'!$E$2:$E$707,'Infos Relatório'!$B$84,'Faturamento NNE'!$F$2:$F$707,'Infos Relatório'!$B147,'Faturamento NNE'!$AA$2:$AA$707,'Infos Relatório'!U$1)</f>
        <v>0</v>
      </c>
      <c r="X147" s="546">
        <f>SUMIFS('Faturamento NNE'!$P$2:$P$707,'Faturamento NNE'!$E$2:$E$707,'Infos Relatório'!$B$84,'Faturamento NNE'!$F$2:$F$707,'Infos Relatório'!$B147,'Faturamento NNE'!$AA$2:$AA$707,'Infos Relatório'!U$1,'Faturamento NNE'!$U$2:$U$707,"Sim")+SUMIFS('Faturamento NNE'!$Q$2:$Q$707,'Faturamento NNE'!$E$2:$E$707,'Infos Relatório'!$B$84,'Faturamento NNE'!$F$2:$F$707,'Infos Relatório'!$B147,'Faturamento NNE'!$AA$2:$AA$707,'Infos Relatório'!U$1,'Faturamento NNE'!$U$2:$U$707,"Sim")</f>
        <v>0</v>
      </c>
      <c r="Y147" s="227" t="e">
        <f t="shared" si="27"/>
        <v>#DIV/0!</v>
      </c>
      <c r="Z147" s="545">
        <f>SUMIFS('Faturamento NNE'!$I$2:$I$707,'Faturamento NNE'!$E$2:$E$707,'Infos Relatório'!$B$84,'Faturamento NNE'!$F$2:$F$707,'Infos Relatório'!$B147,'Faturamento NNE'!$AA$2:$AA$707,'Infos Relatório'!U$1)</f>
        <v>0</v>
      </c>
      <c r="AA147" s="541">
        <f>COUNTIFS('Faturamento NNE'!$E$2:$E$707,'Infos Relatório'!$B$84,'Faturamento NNE'!$F$2:$F$707,'Infos Relatório'!$B147,'Faturamento NNE'!$AA$2:$AA$707,'Infos Relatório'!AA$1)</f>
        <v>0</v>
      </c>
      <c r="AB147" s="542">
        <f>SUMIFS('Faturamento NNE'!$H$2:$H$707,'Faturamento NNE'!$E$2:$E$707,'Infos Relatório'!$B$84,'Faturamento NNE'!$F$2:$F$707,'Infos Relatório'!$B147,'Faturamento NNE'!$AA$2:$AA$707,'Infos Relatório'!AA$1)</f>
        <v>0</v>
      </c>
      <c r="AC147" s="542">
        <f>SUMIFS('Faturamento NNE'!$K$2:$K$707,'Faturamento NNE'!$E$2:$E$707,'Infos Relatório'!$B$84,'Faturamento NNE'!$F$2:$F$707,'Infos Relatório'!$B147,'Faturamento NNE'!$AA$2:$AA$707,'Infos Relatório'!AA$1)</f>
        <v>0</v>
      </c>
      <c r="AD147" s="546">
        <f>SUMIFS('Faturamento NNE'!$P$2:$P$707,'Faturamento NNE'!$E$2:$E$707,'Infos Relatório'!$B$84,'Faturamento NNE'!$F$2:$F$707,'Infos Relatório'!$B147,'Faturamento NNE'!$AA$2:$AA$707,'Infos Relatório'!AA$1,'Faturamento NNE'!$U$2:$U$707,"Sim")+SUMIFS('Faturamento NNE'!$Q$2:$Q$707,'Faturamento NNE'!$E$2:$E$707,'Infos Relatório'!$B$84,'Faturamento NNE'!$F$2:$F$707,'Infos Relatório'!$B147,'Faturamento NNE'!$AA$2:$AA$707,'Infos Relatório'!AA$1,'Faturamento NNE'!$U$2:$U$707,"Sim")</f>
        <v>0</v>
      </c>
      <c r="AE147" s="227" t="e">
        <f t="shared" si="28"/>
        <v>#DIV/0!</v>
      </c>
      <c r="AF147" s="545">
        <f>SUMIFS('Faturamento NNE'!$I$2:$I$707,'Faturamento NNE'!$E$2:$E$707,'Infos Relatório'!$B$84,'Faturamento NNE'!$F$2:$F$707,'Infos Relatório'!$B147,'Faturamento NNE'!$AA$2:$AA$707,'Infos Relatório'!AA$1)</f>
        <v>0</v>
      </c>
      <c r="AG147" s="541">
        <f>COUNTIFS('Faturamento NNE'!$E$2:$E$707,'Infos Relatório'!$B$84,'Faturamento NNE'!$F$2:$F$707,'Infos Relatório'!$B147,'Faturamento NNE'!$AA$2:$AA$707,'Infos Relatório'!AG$1)</f>
        <v>0</v>
      </c>
      <c r="AH147" s="542">
        <f>SUMIFS('Faturamento NNE'!$H$2:$H$707,'Faturamento NNE'!$E$2:$E$707,'Infos Relatório'!$B$84,'Faturamento NNE'!$F$2:$F$707,'Infos Relatório'!$B147,'Faturamento NNE'!$AA$2:$AA$707,'Infos Relatório'!AG$1)</f>
        <v>0</v>
      </c>
      <c r="AI147" s="542">
        <f>SUMIFS('Faturamento NNE'!$K$2:$K$707,'Faturamento NNE'!$E$2:$E$707,'Infos Relatório'!$B$84,'Faturamento NNE'!$F$2:$F$707,'Infos Relatório'!$B147,'Faturamento NNE'!$AA$2:$AA$707,'Infos Relatório'!AG$1)</f>
        <v>0</v>
      </c>
      <c r="AJ147" s="546">
        <f>SUMIFS('Faturamento NNE'!$P$2:$P$707,'Faturamento NNE'!$E$2:$E$707,'Infos Relatório'!$B$84,'Faturamento NNE'!$F$2:$F$707,'Infos Relatório'!$B147,'Faturamento NNE'!$AA$2:$AA$707,'Infos Relatório'!AG$1,'Faturamento NNE'!$U$2:$U$707,"Sim")+SUMIFS('Faturamento NNE'!$Q$2:$Q$707,'Faturamento NNE'!$E$2:$E$707,'Infos Relatório'!$B$84,'Faturamento NNE'!$F$2:$F$707,'Infos Relatório'!$B147,'Faturamento NNE'!$AA$2:$AA$707,'Infos Relatório'!AG$1,'Faturamento NNE'!$U$2:$U$707,"Sim")</f>
        <v>0</v>
      </c>
      <c r="AK147" s="227" t="e">
        <f t="shared" si="29"/>
        <v>#DIV/0!</v>
      </c>
      <c r="AL147" s="545">
        <f>SUMIFS('Faturamento NNE'!$I$2:$I$707,'Faturamento NNE'!$E$2:$E$707,'Infos Relatório'!$B$84,'Faturamento NNE'!$F$2:$F$707,'Infos Relatório'!$B147,'Faturamento NNE'!$AA$2:$AA$707,'Infos Relatório'!AG$1)</f>
        <v>0</v>
      </c>
      <c r="AM147" s="541">
        <f>COUNTIFS('Faturamento NNE'!$E$2:$E$707,'Infos Relatório'!$B$84,'Faturamento NNE'!$F$2:$F$707,'Infos Relatório'!$B147,'Faturamento NNE'!$AA$2:$AA$707,'Infos Relatório'!AM$1)</f>
        <v>0</v>
      </c>
      <c r="AN147" s="542">
        <f>SUMIFS('Faturamento NNE'!$H$2:$H$707,'Faturamento NNE'!$E$2:$E$707,'Infos Relatório'!$B$84,'Faturamento NNE'!$F$2:$F$707,'Infos Relatório'!$B147,'Faturamento NNE'!$AA$2:$AA$707,'Infos Relatório'!AM$1)</f>
        <v>0</v>
      </c>
      <c r="AO147" s="542">
        <f>SUMIFS('Faturamento NNE'!$K$2:$K$707,'Faturamento NNE'!$E$2:$E$707,'Infos Relatório'!$B$84,'Faturamento NNE'!$F$2:$F$707,'Infos Relatório'!$B147,'Faturamento NNE'!$AA$2:$AA$707,'Infos Relatório'!AM$1)</f>
        <v>0</v>
      </c>
      <c r="AP147" s="546">
        <f>SUMIFS('Faturamento NNE'!$P$2:$P$707,'Faturamento NNE'!$E$2:$E$707,'Infos Relatório'!$B$84,'Faturamento NNE'!$F$2:$F$707,'Infos Relatório'!$B147,'Faturamento NNE'!$AA$2:$AA$707,'Infos Relatório'!AM$1,'Faturamento NNE'!$U$2:$U$707,"Sim")+SUMIFS('Faturamento NNE'!$Q$2:$Q$707,'Faturamento NNE'!$E$2:$E$707,'Infos Relatório'!$B$84,'Faturamento NNE'!$F$2:$F$707,'Infos Relatório'!$B147,'Faturamento NNE'!$AA$2:$AA$707,'Infos Relatório'!AM$1,'Faturamento NNE'!$U$2:$U$707,"Sim")</f>
        <v>0</v>
      </c>
      <c r="AQ147" s="227" t="e">
        <f t="shared" si="30"/>
        <v>#DIV/0!</v>
      </c>
      <c r="AR147" s="545">
        <f>SUMIFS('Faturamento NNE'!$I$2:$I$707,'Faturamento NNE'!$E$2:$E$707,'Infos Relatório'!$B$84,'Faturamento NNE'!$F$2:$F$707,'Infos Relatório'!$B147,'Faturamento NNE'!$AA$2:$AA$707,'Infos Relatório'!AM$1)</f>
        <v>0</v>
      </c>
      <c r="AS147" s="541">
        <f>COUNTIFS('Faturamento NNE'!$E$2:$E$707,'Infos Relatório'!$B$84,'Faturamento NNE'!$F$2:$F$707,'Infos Relatório'!$B147,'Faturamento NNE'!$AA$2:$AA$707,'Infos Relatório'!AS$1)</f>
        <v>0</v>
      </c>
      <c r="AT147" s="542">
        <f>SUMIFS('Faturamento NNE'!$H$2:$H$707,'Faturamento NNE'!$E$2:$E$707,'Infos Relatório'!$B$84,'Faturamento NNE'!$F$2:$F$707,'Infos Relatório'!$B147,'Faturamento NNE'!$AA$2:$AA$707,'Infos Relatório'!AS$1)</f>
        <v>0</v>
      </c>
      <c r="AU147" s="542">
        <f>SUMIFS('Faturamento NNE'!$K$2:$K$707,'Faturamento NNE'!$E$2:$E$707,'Infos Relatório'!$B$84,'Faturamento NNE'!$F$2:$F$707,'Infos Relatório'!$B147,'Faturamento NNE'!$AA$2:$AA$707,'Infos Relatório'!AS$1)</f>
        <v>0</v>
      </c>
      <c r="AV147" s="546">
        <f>SUMIFS('Faturamento NNE'!$P$2:$P$707,'Faturamento NNE'!$E$2:$E$707,'Infos Relatório'!$B$84,'Faturamento NNE'!$F$2:$F$707,'Infos Relatório'!$B147,'Faturamento NNE'!$AA$2:$AA$707,'Infos Relatório'!AS$1,'Faturamento NNE'!$U$2:$U$707,"Sim")+SUMIFS('Faturamento NNE'!$Q$2:$Q$707,'Faturamento NNE'!$E$2:$E$707,'Infos Relatório'!$B$84,'Faturamento NNE'!$F$2:$F$707,'Infos Relatório'!$B147,'Faturamento NNE'!$AA$2:$AA$707,'Infos Relatório'!AS$1,'Faturamento NNE'!$U$2:$U$707,"Sim")</f>
        <v>0</v>
      </c>
      <c r="AW147" s="227" t="e">
        <f t="shared" si="31"/>
        <v>#DIV/0!</v>
      </c>
      <c r="AX147" s="545">
        <f>SUMIFS('Faturamento NNE'!$I$2:$I$707,'Faturamento NNE'!$E$2:$E$707,'Infos Relatório'!$B$84,'Faturamento NNE'!$F$2:$F$707,'Infos Relatório'!$B147,'Faturamento NNE'!$AA$2:$AA$707,'Infos Relatório'!AS$1)</f>
        <v>0</v>
      </c>
      <c r="AY147" s="541">
        <f>COUNTIFS('Faturamento NNE'!$E$2:$E$707,'Infos Relatório'!$B$84,'Faturamento NNE'!$F$2:$F$707,'Infos Relatório'!$B147,'Faturamento NNE'!$AA$2:$AA$707,'Infos Relatório'!AY$1)</f>
        <v>0</v>
      </c>
      <c r="AZ147" s="542">
        <f>SUMIFS('Faturamento NNE'!$H$2:$H$707,'Faturamento NNE'!$E$2:$E$707,'Infos Relatório'!$B$84,'Faturamento NNE'!$F$2:$F$707,'Infos Relatório'!$B147,'Faturamento NNE'!$AA$2:$AA$707,'Infos Relatório'!AY$1)</f>
        <v>0</v>
      </c>
      <c r="BA147" s="542">
        <f>SUMIFS('Faturamento NNE'!$K$2:$K$707,'Faturamento NNE'!$E$2:$E$707,'Infos Relatório'!$B$84,'Faturamento NNE'!$F$2:$F$707,'Infos Relatório'!$B147,'Faturamento NNE'!$AA$2:$AA$707,'Infos Relatório'!AY$1)</f>
        <v>0</v>
      </c>
      <c r="BB147" s="546">
        <f>SUMIFS('Faturamento NNE'!$P$2:$P$707,'Faturamento NNE'!$E$2:$E$707,'Infos Relatório'!$B$84,'Faturamento NNE'!$F$2:$F$707,'Infos Relatório'!$B147,'Faturamento NNE'!$AA$2:$AA$707,'Infos Relatório'!AY$1,'Faturamento NNE'!$U$2:$U$707,"Sim")+SUMIFS('Faturamento NNE'!$Q$2:$Q$707,'Faturamento NNE'!$E$2:$E$707,'Infos Relatório'!$B$84,'Faturamento NNE'!$F$2:$F$707,'Infos Relatório'!$B147,'Faturamento NNE'!$AA$2:$AA$707,'Infos Relatório'!AY$1,'Faturamento NNE'!$U$2:$U$707,"Sim")</f>
        <v>0</v>
      </c>
      <c r="BC147" s="227" t="e">
        <f t="shared" si="32"/>
        <v>#DIV/0!</v>
      </c>
      <c r="BD147" s="545">
        <f>SUMIFS('Faturamento NNE'!$I$2:$I$707,'Faturamento NNE'!$E$2:$E$707,'Infos Relatório'!$B$84,'Faturamento NNE'!$F$2:$F$707,'Infos Relatório'!$B147,'Faturamento NNE'!$AA$2:$AA$707,'Infos Relatório'!AY$1)</f>
        <v>0</v>
      </c>
      <c r="BE147" s="541">
        <f>COUNTIFS('Faturamento NNE'!$E$2:$E$707,'Infos Relatório'!$B$84,'Faturamento NNE'!$F$2:$F$707,'Infos Relatório'!$B147,'Faturamento NNE'!$AA$2:$AA$707,'Infos Relatório'!BE$1)</f>
        <v>0</v>
      </c>
      <c r="BF147" s="542">
        <f>SUMIFS('Faturamento NNE'!$H$2:$H$707,'Faturamento NNE'!$E$2:$E$707,'Infos Relatório'!$B$84,'Faturamento NNE'!$F$2:$F$707,'Infos Relatório'!$B147,'Faturamento NNE'!$AA$2:$AA$707,'Infos Relatório'!BE$1)</f>
        <v>0</v>
      </c>
      <c r="BG147" s="542">
        <f>SUMIFS('Faturamento NNE'!$K$2:$K$707,'Faturamento NNE'!$E$2:$E$707,'Infos Relatório'!$B$84,'Faturamento NNE'!$F$2:$F$707,'Infos Relatório'!$B147,'Faturamento NNE'!$AA$2:$AA$707,'Infos Relatório'!BE$1)</f>
        <v>0</v>
      </c>
      <c r="BH147" s="546">
        <f>SUMIFS('Faturamento NNE'!$P$2:$P$707,'Faturamento NNE'!$E$2:$E$707,'Infos Relatório'!$B$84,'Faturamento NNE'!$F$2:$F$707,'Infos Relatório'!$B147,'Faturamento NNE'!$AA$2:$AA$707,'Infos Relatório'!BE$1,'Faturamento NNE'!$U$2:$U$707,"Sim")+SUMIFS('Faturamento NNE'!$Q$2:$Q$707,'Faturamento NNE'!$E$2:$E$707,'Infos Relatório'!$B$84,'Faturamento NNE'!$F$2:$F$707,'Infos Relatório'!$B147,'Faturamento NNE'!$AA$2:$AA$707,'Infos Relatório'!BE$1,'Faturamento NNE'!$U$2:$U$707,"Sim")</f>
        <v>0</v>
      </c>
      <c r="BI147" s="227" t="e">
        <f t="shared" si="33"/>
        <v>#DIV/0!</v>
      </c>
      <c r="BJ147" s="545">
        <f>SUMIFS('Faturamento NNE'!$I$2:$I$707,'Faturamento NNE'!$E$2:$E$707,'Infos Relatório'!$B$84,'Faturamento NNE'!$F$2:$F$707,'Infos Relatório'!$B147,'Faturamento NNE'!$AA$2:$AA$707,'Infos Relatório'!BE$1)</f>
        <v>0</v>
      </c>
      <c r="BK147" s="541">
        <f>COUNTIFS('Faturamento NNE'!$E$2:$E$707,'Infos Relatório'!$B$84,'Faturamento NNE'!$F$2:$F$707,'Infos Relatório'!$B147,'Faturamento NNE'!$AA$2:$AA$707,'Infos Relatório'!BK$1)</f>
        <v>0</v>
      </c>
      <c r="BL147" s="542">
        <f>SUMIFS('Faturamento NNE'!$H$2:$H$707,'Faturamento NNE'!$E$2:$E$707,'Infos Relatório'!$B$84,'Faturamento NNE'!$F$2:$F$707,'Infos Relatório'!$B147,'Faturamento NNE'!$AA$2:$AA$707,'Infos Relatório'!BK$1)</f>
        <v>0</v>
      </c>
      <c r="BM147" s="542">
        <f>SUMIFS('Faturamento NNE'!$K$2:$K$707,'Faturamento NNE'!$E$2:$E$707,'Infos Relatório'!$B$84,'Faturamento NNE'!$F$2:$F$707,'Infos Relatório'!$B147,'Faturamento NNE'!$AA$2:$AA$707,'Infos Relatório'!BK$1)</f>
        <v>0</v>
      </c>
      <c r="BN147" s="546">
        <f>SUMIFS('Faturamento NNE'!$P$2:$P$707,'Faturamento NNE'!$E$2:$E$707,'Infos Relatório'!$B$84,'Faturamento NNE'!$F$2:$F$707,'Infos Relatório'!$B147,'Faturamento NNE'!$AA$2:$AA$707,'Infos Relatório'!BK$1,'Faturamento NNE'!$U$2:$U$707,"Sim")+SUMIFS('Faturamento NNE'!$Q$2:$Q$707,'Faturamento NNE'!$E$2:$E$707,'Infos Relatório'!$B$84,'Faturamento NNE'!$F$2:$F$707,'Infos Relatório'!$B147,'Faturamento NNE'!$AA$2:$AA$707,'Infos Relatório'!BK$1,'Faturamento NNE'!$U$2:$U$707,"Sim")</f>
        <v>0</v>
      </c>
      <c r="BO147" s="227" t="e">
        <f t="shared" si="34"/>
        <v>#DIV/0!</v>
      </c>
      <c r="BP147" s="545">
        <f>SUMIFS('Faturamento NNE'!$I$2:$I$707,'Faturamento NNE'!$E$2:$E$707,'Infos Relatório'!$B$84,'Faturamento NNE'!$F$2:$F$707,'Infos Relatório'!$B147,'Faturamento NNE'!$AA$2:$AA$707,'Infos Relatório'!BK$1)</f>
        <v>0</v>
      </c>
      <c r="BQ147" s="541">
        <f>COUNTIFS('Faturamento NNE'!$E$2:$E$707,'Infos Relatório'!$B$84,'Faturamento NNE'!$F$2:$F$707,'Infos Relatório'!$B147,'Faturamento NNE'!$AA$2:$AA$707,'Infos Relatório'!BQ$1)</f>
        <v>0</v>
      </c>
      <c r="BR147" s="542">
        <f>SUMIFS('Faturamento NNE'!$H$2:$H$707,'Faturamento NNE'!$E$2:$E$707,'Infos Relatório'!$B$84,'Faturamento NNE'!$F$2:$F$707,'Infos Relatório'!$B147,'Faturamento NNE'!$AA$2:$AA$707,'Infos Relatório'!BQ$1)</f>
        <v>0</v>
      </c>
      <c r="BS147" s="542">
        <f>SUMIFS('Faturamento NNE'!$K$2:$K$707,'Faturamento NNE'!$E$2:$E$707,'Infos Relatório'!$B$84,'Faturamento NNE'!$F$2:$F$707,'Infos Relatório'!$B147,'Faturamento NNE'!$AA$2:$AA$707,'Infos Relatório'!BQ$1)</f>
        <v>0</v>
      </c>
      <c r="BT147" s="546">
        <f>SUMIFS('Faturamento NNE'!$P$2:$P$707,'Faturamento NNE'!$E$2:$E$707,'Infos Relatório'!$B$84,'Faturamento NNE'!$F$2:$F$707,'Infos Relatório'!$B147,'Faturamento NNE'!$AA$2:$AA$707,'Infos Relatório'!BQ$1,'Faturamento NNE'!$U$2:$U$707,"Sim")+SUMIFS('Faturamento NNE'!$Q$2:$Q$707,'Faturamento NNE'!$E$2:$E$707,'Infos Relatório'!$B$84,'Faturamento NNE'!$F$2:$F$707,'Infos Relatório'!$B147,'Faturamento NNE'!$AA$2:$AA$707,'Infos Relatório'!BQ$1,'Faturamento NNE'!$U$2:$U$707,"Sim")</f>
        <v>0</v>
      </c>
      <c r="BU147" s="227" t="e">
        <f t="shared" si="35"/>
        <v>#DIV/0!</v>
      </c>
      <c r="BV147" s="545">
        <f>SUMIFS('Faturamento NNE'!$I$2:$I$707,'Faturamento NNE'!$E$2:$E$707,'Infos Relatório'!$B$84,'Faturamento NNE'!$F$2:$F$707,'Infos Relatório'!$B147,'Faturamento NNE'!$AA$2:$AA$707,'Infos Relatório'!BQ$1)</f>
        <v>0</v>
      </c>
    </row>
    <row r="148" spans="2:74">
      <c r="B148" s="217" t="s">
        <v>193</v>
      </c>
      <c r="C148" s="541">
        <f>COUNTIFS('Faturamento NNE'!$E$2:$E$707,'Infos Relatório'!$B$84,'Faturamento NNE'!$F$2:$F$707,'Infos Relatório'!$B148,'Faturamento NNE'!$AA$2:$AA$707,'Infos Relatório'!C$1)</f>
        <v>0</v>
      </c>
      <c r="D148" s="542">
        <f>SUMIFS('Faturamento NNE'!$H$2:$H$707,'Faturamento NNE'!$E$2:$E$707,'Infos Relatório'!$B$84,'Faturamento NNE'!$F$2:$F$707,'Infos Relatório'!$B148,'Faturamento NNE'!$AA$2:$AA$707,'Infos Relatório'!C$1)</f>
        <v>0</v>
      </c>
      <c r="E148" s="543">
        <f>SUMIFS('Faturamento NNE'!$K$2:$K$707,'Faturamento NNE'!$E$2:$E$707,'Infos Relatório'!$B$84,'Faturamento NNE'!$F$2:$F$707,'Infos Relatório'!$B148,'Faturamento NNE'!$AA$2:$AA$707,'Infos Relatório'!C$1)</f>
        <v>0</v>
      </c>
      <c r="F148" s="544">
        <f>SUMIFS('Faturamento NNE'!$P$2:$P$707,'Faturamento NNE'!$E$2:$E$707,'Infos Relatório'!$B$84,'Faturamento NNE'!$F$2:$F$707,'Infos Relatório'!$B148,'Faturamento NNE'!$AA$2:$AA$707,'Infos Relatório'!C$1,'Faturamento NNE'!$U$2:$U$707,"Sim")+SUMIFS('Faturamento NNE'!$Q$2:$Q$707,'Faturamento NNE'!$E$2:$E$707,'Infos Relatório'!$B$84,'Faturamento NNE'!$F$2:$F$707,'Infos Relatório'!$B148,'Faturamento NNE'!$AA$2:$AA$707,'Infos Relatório'!C$1,'Faturamento NNE'!$U$2:$U$707,"Sim")</f>
        <v>0</v>
      </c>
      <c r="G148" s="283" t="e">
        <f t="shared" si="24"/>
        <v>#DIV/0!</v>
      </c>
      <c r="H148" s="545">
        <f>SUMIFS('Faturamento NNE'!$I$2:$I$707,'Faturamento NNE'!$E$2:$E$707,'Infos Relatório'!$B$84,'Faturamento NNE'!$F$2:$F$707,'Infos Relatório'!$B148,'Faturamento NNE'!$AA$2:$AA$707,'Infos Relatório'!C$1)</f>
        <v>0</v>
      </c>
      <c r="I148" s="541">
        <f>COUNTIFS('Faturamento NNE'!$E$2:$E$707,'Infos Relatório'!$B$84,'Faturamento NNE'!$F$2:$F$707,'Infos Relatório'!$B148,'Faturamento NNE'!$AA$2:$AA$707,'Infos Relatório'!I$1)</f>
        <v>0</v>
      </c>
      <c r="J148" s="542">
        <f>SUMIFS('Faturamento NNE'!$H$2:$H$707,'Faturamento NNE'!$E$2:$E$707,'Infos Relatório'!$B$84,'Faturamento NNE'!$F$2:$F$707,'Infos Relatório'!$B148,'Faturamento NNE'!$AA$2:$AA$707,'Infos Relatório'!I$1)</f>
        <v>0</v>
      </c>
      <c r="K148" s="543">
        <f>SUMIFS('Faturamento NNE'!$K$2:$K$707,'Faturamento NNE'!$E$2:$E$707,'Infos Relatório'!$B$84,'Faturamento NNE'!$F$2:$F$707,'Infos Relatório'!$B148,'Faturamento NNE'!$AA$2:$AA$707,'Infos Relatório'!I$1)</f>
        <v>0</v>
      </c>
      <c r="L148" s="544">
        <f>SUMIFS('Faturamento NNE'!$P$2:$P$707,'Faturamento NNE'!$E$2:$E$707,'Infos Relatório'!$B$84,'Faturamento NNE'!$F$2:$F$707,'Infos Relatório'!$B148,'Faturamento NNE'!$AA$2:$AA$707,'Infos Relatório'!I$1,'Faturamento NNE'!$U$2:$U$707,"Sim")+SUMIFS('Faturamento NNE'!$Q$2:$Q$707,'Faturamento NNE'!$E$2:$E$707,'Infos Relatório'!$B$84,'Faturamento NNE'!$F$2:$F$707,'Infos Relatório'!$B148,'Faturamento NNE'!$AA$2:$AA$707,'Infos Relatório'!I$1,'Faturamento NNE'!$U$2:$U$707,"Sim")</f>
        <v>0</v>
      </c>
      <c r="M148" s="283" t="e">
        <f t="shared" si="25"/>
        <v>#DIV/0!</v>
      </c>
      <c r="N148" s="545">
        <f>SUMIFS('Faturamento NNE'!$I$2:$I$707,'Faturamento NNE'!$E$2:$E$707,'Infos Relatório'!$B$84,'Faturamento NNE'!$F$2:$F$707,'Infos Relatório'!$B148,'Faturamento NNE'!$AA$2:$AA$707,'Infos Relatório'!I$1)</f>
        <v>0</v>
      </c>
      <c r="O148" s="541">
        <f>COUNTIFS('Faturamento NNE'!$E$2:$E$707,'Infos Relatório'!$B$84,'Faturamento NNE'!$F$2:$F$707,'Infos Relatório'!$B148,'Faturamento NNE'!$AA$2:$AA$707,'Infos Relatório'!O$1)</f>
        <v>0</v>
      </c>
      <c r="P148" s="542">
        <f>SUMIFS('Faturamento NNE'!$H$2:$H$707,'Faturamento NNE'!$E$2:$E$707,'Infos Relatório'!$B$84,'Faturamento NNE'!$F$2:$F$707,'Infos Relatório'!$B148,'Faturamento NNE'!$AA$2:$AA$707,'Infos Relatório'!O$1)</f>
        <v>0</v>
      </c>
      <c r="Q148" s="542">
        <f>SUMIFS('Faturamento NNE'!$K$2:$K$707,'Faturamento NNE'!$E$2:$E$707,'Infos Relatório'!$B$84,'Faturamento NNE'!$F$2:$F$707,'Infos Relatório'!$B148,'Faturamento NNE'!$AA$2:$AA$707,'Infos Relatório'!O$1)</f>
        <v>0</v>
      </c>
      <c r="R148" s="546">
        <f>SUMIFS('Faturamento NNE'!$P$2:$P$707,'Faturamento NNE'!$E$2:$E$707,'Infos Relatório'!$B$84,'Faturamento NNE'!$F$2:$F$707,'Infos Relatório'!$B148,'Faturamento NNE'!$AA$2:$AA$707,'Infos Relatório'!O$1,'Faturamento NNE'!$U$2:$U$707,"Sim")+SUMIFS('Faturamento NNE'!$Q$2:$Q$707,'Faturamento NNE'!$E$2:$E$707,'Infos Relatório'!$B$84,'Faturamento NNE'!$F$2:$F$707,'Infos Relatório'!$B148,'Faturamento NNE'!$AA$2:$AA$707,'Infos Relatório'!O$1,'Faturamento NNE'!$U$2:$U$707,"Sim")</f>
        <v>0</v>
      </c>
      <c r="S148" s="227" t="e">
        <f t="shared" si="26"/>
        <v>#DIV/0!</v>
      </c>
      <c r="T148" s="545">
        <f>SUMIFS('Faturamento NNE'!$I$2:$I$707,'Faturamento NNE'!$E$2:$E$707,'Infos Relatório'!$B$84,'Faturamento NNE'!$F$2:$F$707,'Infos Relatório'!$B148,'Faturamento NNE'!$AA$2:$AA$707,'Infos Relatório'!O$1)</f>
        <v>0</v>
      </c>
      <c r="U148" s="541">
        <f>COUNTIFS('Faturamento NNE'!$E$2:$E$707,'Infos Relatório'!$B$84,'Faturamento NNE'!$F$2:$F$707,'Infos Relatório'!$B148,'Faturamento NNE'!$AA$2:$AA$707,'Infos Relatório'!U$1)</f>
        <v>0</v>
      </c>
      <c r="V148" s="542">
        <f>SUMIFS('Faturamento NNE'!$H$2:$H$707,'Faturamento NNE'!$E$2:$E$707,'Infos Relatório'!$B$84,'Faturamento NNE'!$F$2:$F$707,'Infos Relatório'!$B148,'Faturamento NNE'!$AA$2:$AA$707,'Infos Relatório'!U$1)</f>
        <v>0</v>
      </c>
      <c r="W148" s="542">
        <f>SUMIFS('Faturamento NNE'!$K$2:$K$707,'Faturamento NNE'!$E$2:$E$707,'Infos Relatório'!$B$84,'Faturamento NNE'!$F$2:$F$707,'Infos Relatório'!$B148,'Faturamento NNE'!$AA$2:$AA$707,'Infos Relatório'!U$1)</f>
        <v>0</v>
      </c>
      <c r="X148" s="546">
        <f>SUMIFS('Faturamento NNE'!$P$2:$P$707,'Faturamento NNE'!$E$2:$E$707,'Infos Relatório'!$B$84,'Faturamento NNE'!$F$2:$F$707,'Infos Relatório'!$B148,'Faturamento NNE'!$AA$2:$AA$707,'Infos Relatório'!U$1,'Faturamento NNE'!$U$2:$U$707,"Sim")+SUMIFS('Faturamento NNE'!$Q$2:$Q$707,'Faturamento NNE'!$E$2:$E$707,'Infos Relatório'!$B$84,'Faturamento NNE'!$F$2:$F$707,'Infos Relatório'!$B148,'Faturamento NNE'!$AA$2:$AA$707,'Infos Relatório'!U$1,'Faturamento NNE'!$U$2:$U$707,"Sim")</f>
        <v>0</v>
      </c>
      <c r="Y148" s="227" t="e">
        <f t="shared" si="27"/>
        <v>#DIV/0!</v>
      </c>
      <c r="Z148" s="545">
        <f>SUMIFS('Faturamento NNE'!$I$2:$I$707,'Faturamento NNE'!$E$2:$E$707,'Infos Relatório'!$B$84,'Faturamento NNE'!$F$2:$F$707,'Infos Relatório'!$B148,'Faturamento NNE'!$AA$2:$AA$707,'Infos Relatório'!U$1)</f>
        <v>0</v>
      </c>
      <c r="AA148" s="541">
        <f>COUNTIFS('Faturamento NNE'!$E$2:$E$707,'Infos Relatório'!$B$84,'Faturamento NNE'!$F$2:$F$707,'Infos Relatório'!$B148,'Faturamento NNE'!$AA$2:$AA$707,'Infos Relatório'!AA$1)</f>
        <v>0</v>
      </c>
      <c r="AB148" s="542">
        <f>SUMIFS('Faturamento NNE'!$H$2:$H$707,'Faturamento NNE'!$E$2:$E$707,'Infos Relatório'!$B$84,'Faturamento NNE'!$F$2:$F$707,'Infos Relatório'!$B148,'Faturamento NNE'!$AA$2:$AA$707,'Infos Relatório'!AA$1)</f>
        <v>0</v>
      </c>
      <c r="AC148" s="542">
        <f>SUMIFS('Faturamento NNE'!$K$2:$K$707,'Faturamento NNE'!$E$2:$E$707,'Infos Relatório'!$B$84,'Faturamento NNE'!$F$2:$F$707,'Infos Relatório'!$B148,'Faturamento NNE'!$AA$2:$AA$707,'Infos Relatório'!AA$1)</f>
        <v>0</v>
      </c>
      <c r="AD148" s="546">
        <f>SUMIFS('Faturamento NNE'!$P$2:$P$707,'Faturamento NNE'!$E$2:$E$707,'Infos Relatório'!$B$84,'Faturamento NNE'!$F$2:$F$707,'Infos Relatório'!$B148,'Faturamento NNE'!$AA$2:$AA$707,'Infos Relatório'!AA$1,'Faturamento NNE'!$U$2:$U$707,"Sim")+SUMIFS('Faturamento NNE'!$Q$2:$Q$707,'Faturamento NNE'!$E$2:$E$707,'Infos Relatório'!$B$84,'Faturamento NNE'!$F$2:$F$707,'Infos Relatório'!$B148,'Faturamento NNE'!$AA$2:$AA$707,'Infos Relatório'!AA$1,'Faturamento NNE'!$U$2:$U$707,"Sim")</f>
        <v>0</v>
      </c>
      <c r="AE148" s="227" t="e">
        <f t="shared" si="28"/>
        <v>#DIV/0!</v>
      </c>
      <c r="AF148" s="545">
        <f>SUMIFS('Faturamento NNE'!$I$2:$I$707,'Faturamento NNE'!$E$2:$E$707,'Infos Relatório'!$B$84,'Faturamento NNE'!$F$2:$F$707,'Infos Relatório'!$B148,'Faturamento NNE'!$AA$2:$AA$707,'Infos Relatório'!AA$1)</f>
        <v>0</v>
      </c>
      <c r="AG148" s="541">
        <f>COUNTIFS('Faturamento NNE'!$E$2:$E$707,'Infos Relatório'!$B$84,'Faturamento NNE'!$F$2:$F$707,'Infos Relatório'!$B148,'Faturamento NNE'!$AA$2:$AA$707,'Infos Relatório'!AG$1)</f>
        <v>0</v>
      </c>
      <c r="AH148" s="542">
        <f>SUMIFS('Faturamento NNE'!$H$2:$H$707,'Faturamento NNE'!$E$2:$E$707,'Infos Relatório'!$B$84,'Faturamento NNE'!$F$2:$F$707,'Infos Relatório'!$B148,'Faturamento NNE'!$AA$2:$AA$707,'Infos Relatório'!AG$1)</f>
        <v>0</v>
      </c>
      <c r="AI148" s="542">
        <f>SUMIFS('Faturamento NNE'!$K$2:$K$707,'Faturamento NNE'!$E$2:$E$707,'Infos Relatório'!$B$84,'Faturamento NNE'!$F$2:$F$707,'Infos Relatório'!$B148,'Faturamento NNE'!$AA$2:$AA$707,'Infos Relatório'!AG$1)</f>
        <v>0</v>
      </c>
      <c r="AJ148" s="546">
        <f>SUMIFS('Faturamento NNE'!$P$2:$P$707,'Faturamento NNE'!$E$2:$E$707,'Infos Relatório'!$B$84,'Faturamento NNE'!$F$2:$F$707,'Infos Relatório'!$B148,'Faturamento NNE'!$AA$2:$AA$707,'Infos Relatório'!AG$1,'Faturamento NNE'!$U$2:$U$707,"Sim")+SUMIFS('Faturamento NNE'!$Q$2:$Q$707,'Faturamento NNE'!$E$2:$E$707,'Infos Relatório'!$B$84,'Faturamento NNE'!$F$2:$F$707,'Infos Relatório'!$B148,'Faturamento NNE'!$AA$2:$AA$707,'Infos Relatório'!AG$1,'Faturamento NNE'!$U$2:$U$707,"Sim")</f>
        <v>0</v>
      </c>
      <c r="AK148" s="227" t="e">
        <f t="shared" si="29"/>
        <v>#DIV/0!</v>
      </c>
      <c r="AL148" s="545">
        <f>SUMIFS('Faturamento NNE'!$I$2:$I$707,'Faturamento NNE'!$E$2:$E$707,'Infos Relatório'!$B$84,'Faturamento NNE'!$F$2:$F$707,'Infos Relatório'!$B148,'Faturamento NNE'!$AA$2:$AA$707,'Infos Relatório'!AG$1)</f>
        <v>0</v>
      </c>
      <c r="AM148" s="541">
        <f>COUNTIFS('Faturamento NNE'!$E$2:$E$707,'Infos Relatório'!$B$84,'Faturamento NNE'!$F$2:$F$707,'Infos Relatório'!$B148,'Faturamento NNE'!$AA$2:$AA$707,'Infos Relatório'!AM$1)</f>
        <v>0</v>
      </c>
      <c r="AN148" s="542">
        <f>SUMIFS('Faturamento NNE'!$H$2:$H$707,'Faturamento NNE'!$E$2:$E$707,'Infos Relatório'!$B$84,'Faturamento NNE'!$F$2:$F$707,'Infos Relatório'!$B148,'Faturamento NNE'!$AA$2:$AA$707,'Infos Relatório'!AM$1)</f>
        <v>0</v>
      </c>
      <c r="AO148" s="542">
        <f>SUMIFS('Faturamento NNE'!$K$2:$K$707,'Faturamento NNE'!$E$2:$E$707,'Infos Relatório'!$B$84,'Faturamento NNE'!$F$2:$F$707,'Infos Relatório'!$B148,'Faturamento NNE'!$AA$2:$AA$707,'Infos Relatório'!AM$1)</f>
        <v>0</v>
      </c>
      <c r="AP148" s="546">
        <f>SUMIFS('Faturamento NNE'!$P$2:$P$707,'Faturamento NNE'!$E$2:$E$707,'Infos Relatório'!$B$84,'Faturamento NNE'!$F$2:$F$707,'Infos Relatório'!$B148,'Faturamento NNE'!$AA$2:$AA$707,'Infos Relatório'!AM$1,'Faturamento NNE'!$U$2:$U$707,"Sim")+SUMIFS('Faturamento NNE'!$Q$2:$Q$707,'Faturamento NNE'!$E$2:$E$707,'Infos Relatório'!$B$84,'Faturamento NNE'!$F$2:$F$707,'Infos Relatório'!$B148,'Faturamento NNE'!$AA$2:$AA$707,'Infos Relatório'!AM$1,'Faturamento NNE'!$U$2:$U$707,"Sim")</f>
        <v>0</v>
      </c>
      <c r="AQ148" s="227" t="e">
        <f t="shared" si="30"/>
        <v>#DIV/0!</v>
      </c>
      <c r="AR148" s="545">
        <f>SUMIFS('Faturamento NNE'!$I$2:$I$707,'Faturamento NNE'!$E$2:$E$707,'Infos Relatório'!$B$84,'Faturamento NNE'!$F$2:$F$707,'Infos Relatório'!$B148,'Faturamento NNE'!$AA$2:$AA$707,'Infos Relatório'!AM$1)</f>
        <v>0</v>
      </c>
      <c r="AS148" s="541">
        <f>COUNTIFS('Faturamento NNE'!$E$2:$E$707,'Infos Relatório'!$B$84,'Faturamento NNE'!$F$2:$F$707,'Infos Relatório'!$B148,'Faturamento NNE'!$AA$2:$AA$707,'Infos Relatório'!AS$1)</f>
        <v>0</v>
      </c>
      <c r="AT148" s="542">
        <f>SUMIFS('Faturamento NNE'!$H$2:$H$707,'Faturamento NNE'!$E$2:$E$707,'Infos Relatório'!$B$84,'Faturamento NNE'!$F$2:$F$707,'Infos Relatório'!$B148,'Faturamento NNE'!$AA$2:$AA$707,'Infos Relatório'!AS$1)</f>
        <v>0</v>
      </c>
      <c r="AU148" s="542">
        <f>SUMIFS('Faturamento NNE'!$K$2:$K$707,'Faturamento NNE'!$E$2:$E$707,'Infos Relatório'!$B$84,'Faturamento NNE'!$F$2:$F$707,'Infos Relatório'!$B148,'Faturamento NNE'!$AA$2:$AA$707,'Infos Relatório'!AS$1)</f>
        <v>0</v>
      </c>
      <c r="AV148" s="546">
        <f>SUMIFS('Faturamento NNE'!$P$2:$P$707,'Faturamento NNE'!$E$2:$E$707,'Infos Relatório'!$B$84,'Faturamento NNE'!$F$2:$F$707,'Infos Relatório'!$B148,'Faturamento NNE'!$AA$2:$AA$707,'Infos Relatório'!AS$1,'Faturamento NNE'!$U$2:$U$707,"Sim")+SUMIFS('Faturamento NNE'!$Q$2:$Q$707,'Faturamento NNE'!$E$2:$E$707,'Infos Relatório'!$B$84,'Faturamento NNE'!$F$2:$F$707,'Infos Relatório'!$B148,'Faturamento NNE'!$AA$2:$AA$707,'Infos Relatório'!AS$1,'Faturamento NNE'!$U$2:$U$707,"Sim")</f>
        <v>0</v>
      </c>
      <c r="AW148" s="227" t="e">
        <f t="shared" si="31"/>
        <v>#DIV/0!</v>
      </c>
      <c r="AX148" s="545">
        <f>SUMIFS('Faturamento NNE'!$I$2:$I$707,'Faturamento NNE'!$E$2:$E$707,'Infos Relatório'!$B$84,'Faturamento NNE'!$F$2:$F$707,'Infos Relatório'!$B148,'Faturamento NNE'!$AA$2:$AA$707,'Infos Relatório'!AS$1)</f>
        <v>0</v>
      </c>
      <c r="AY148" s="541">
        <f>COUNTIFS('Faturamento NNE'!$E$2:$E$707,'Infos Relatório'!$B$84,'Faturamento NNE'!$F$2:$F$707,'Infos Relatório'!$B148,'Faturamento NNE'!$AA$2:$AA$707,'Infos Relatório'!AY$1)</f>
        <v>0</v>
      </c>
      <c r="AZ148" s="542">
        <f>SUMIFS('Faturamento NNE'!$H$2:$H$707,'Faturamento NNE'!$E$2:$E$707,'Infos Relatório'!$B$84,'Faturamento NNE'!$F$2:$F$707,'Infos Relatório'!$B148,'Faturamento NNE'!$AA$2:$AA$707,'Infos Relatório'!AY$1)</f>
        <v>0</v>
      </c>
      <c r="BA148" s="542">
        <f>SUMIFS('Faturamento NNE'!$K$2:$K$707,'Faturamento NNE'!$E$2:$E$707,'Infos Relatório'!$B$84,'Faturamento NNE'!$F$2:$F$707,'Infos Relatório'!$B148,'Faturamento NNE'!$AA$2:$AA$707,'Infos Relatório'!AY$1)</f>
        <v>0</v>
      </c>
      <c r="BB148" s="546">
        <f>SUMIFS('Faturamento NNE'!$P$2:$P$707,'Faturamento NNE'!$E$2:$E$707,'Infos Relatório'!$B$84,'Faturamento NNE'!$F$2:$F$707,'Infos Relatório'!$B148,'Faturamento NNE'!$AA$2:$AA$707,'Infos Relatório'!AY$1,'Faturamento NNE'!$U$2:$U$707,"Sim")+SUMIFS('Faturamento NNE'!$Q$2:$Q$707,'Faturamento NNE'!$E$2:$E$707,'Infos Relatório'!$B$84,'Faturamento NNE'!$F$2:$F$707,'Infos Relatório'!$B148,'Faturamento NNE'!$AA$2:$AA$707,'Infos Relatório'!AY$1,'Faturamento NNE'!$U$2:$U$707,"Sim")</f>
        <v>0</v>
      </c>
      <c r="BC148" s="227" t="e">
        <f t="shared" si="32"/>
        <v>#DIV/0!</v>
      </c>
      <c r="BD148" s="545">
        <f>SUMIFS('Faturamento NNE'!$I$2:$I$707,'Faturamento NNE'!$E$2:$E$707,'Infos Relatório'!$B$84,'Faturamento NNE'!$F$2:$F$707,'Infos Relatório'!$B148,'Faturamento NNE'!$AA$2:$AA$707,'Infos Relatório'!AY$1)</f>
        <v>0</v>
      </c>
      <c r="BE148" s="541">
        <f>COUNTIFS('Faturamento NNE'!$E$2:$E$707,'Infos Relatório'!$B$84,'Faturamento NNE'!$F$2:$F$707,'Infos Relatório'!$B148,'Faturamento NNE'!$AA$2:$AA$707,'Infos Relatório'!BE$1)</f>
        <v>0</v>
      </c>
      <c r="BF148" s="542">
        <f>SUMIFS('Faturamento NNE'!$H$2:$H$707,'Faturamento NNE'!$E$2:$E$707,'Infos Relatório'!$B$84,'Faturamento NNE'!$F$2:$F$707,'Infos Relatório'!$B148,'Faturamento NNE'!$AA$2:$AA$707,'Infos Relatório'!BE$1)</f>
        <v>0</v>
      </c>
      <c r="BG148" s="542">
        <f>SUMIFS('Faturamento NNE'!$K$2:$K$707,'Faturamento NNE'!$E$2:$E$707,'Infos Relatório'!$B$84,'Faturamento NNE'!$F$2:$F$707,'Infos Relatório'!$B148,'Faturamento NNE'!$AA$2:$AA$707,'Infos Relatório'!BE$1)</f>
        <v>0</v>
      </c>
      <c r="BH148" s="546">
        <f>SUMIFS('Faturamento NNE'!$P$2:$P$707,'Faturamento NNE'!$E$2:$E$707,'Infos Relatório'!$B$84,'Faturamento NNE'!$F$2:$F$707,'Infos Relatório'!$B148,'Faturamento NNE'!$AA$2:$AA$707,'Infos Relatório'!BE$1,'Faturamento NNE'!$U$2:$U$707,"Sim")+SUMIFS('Faturamento NNE'!$Q$2:$Q$707,'Faturamento NNE'!$E$2:$E$707,'Infos Relatório'!$B$84,'Faturamento NNE'!$F$2:$F$707,'Infos Relatório'!$B148,'Faturamento NNE'!$AA$2:$AA$707,'Infos Relatório'!BE$1,'Faturamento NNE'!$U$2:$U$707,"Sim")</f>
        <v>0</v>
      </c>
      <c r="BI148" s="227" t="e">
        <f t="shared" si="33"/>
        <v>#DIV/0!</v>
      </c>
      <c r="BJ148" s="545">
        <f>SUMIFS('Faturamento NNE'!$I$2:$I$707,'Faturamento NNE'!$E$2:$E$707,'Infos Relatório'!$B$84,'Faturamento NNE'!$F$2:$F$707,'Infos Relatório'!$B148,'Faturamento NNE'!$AA$2:$AA$707,'Infos Relatório'!BE$1)</f>
        <v>0</v>
      </c>
      <c r="BK148" s="541">
        <f>COUNTIFS('Faturamento NNE'!$E$2:$E$707,'Infos Relatório'!$B$84,'Faturamento NNE'!$F$2:$F$707,'Infos Relatório'!$B148,'Faturamento NNE'!$AA$2:$AA$707,'Infos Relatório'!BK$1)</f>
        <v>0</v>
      </c>
      <c r="BL148" s="542">
        <f>SUMIFS('Faturamento NNE'!$H$2:$H$707,'Faturamento NNE'!$E$2:$E$707,'Infos Relatório'!$B$84,'Faturamento NNE'!$F$2:$F$707,'Infos Relatório'!$B148,'Faturamento NNE'!$AA$2:$AA$707,'Infos Relatório'!BK$1)</f>
        <v>0</v>
      </c>
      <c r="BM148" s="542">
        <f>SUMIFS('Faturamento NNE'!$K$2:$K$707,'Faturamento NNE'!$E$2:$E$707,'Infos Relatório'!$B$84,'Faturamento NNE'!$F$2:$F$707,'Infos Relatório'!$B148,'Faturamento NNE'!$AA$2:$AA$707,'Infos Relatório'!BK$1)</f>
        <v>0</v>
      </c>
      <c r="BN148" s="546">
        <f>SUMIFS('Faturamento NNE'!$P$2:$P$707,'Faturamento NNE'!$E$2:$E$707,'Infos Relatório'!$B$84,'Faturamento NNE'!$F$2:$F$707,'Infos Relatório'!$B148,'Faturamento NNE'!$AA$2:$AA$707,'Infos Relatório'!BK$1,'Faturamento NNE'!$U$2:$U$707,"Sim")+SUMIFS('Faturamento NNE'!$Q$2:$Q$707,'Faturamento NNE'!$E$2:$E$707,'Infos Relatório'!$B$84,'Faturamento NNE'!$F$2:$F$707,'Infos Relatório'!$B148,'Faturamento NNE'!$AA$2:$AA$707,'Infos Relatório'!BK$1,'Faturamento NNE'!$U$2:$U$707,"Sim")</f>
        <v>0</v>
      </c>
      <c r="BO148" s="227" t="e">
        <f t="shared" si="34"/>
        <v>#DIV/0!</v>
      </c>
      <c r="BP148" s="545">
        <f>SUMIFS('Faturamento NNE'!$I$2:$I$707,'Faturamento NNE'!$E$2:$E$707,'Infos Relatório'!$B$84,'Faturamento NNE'!$F$2:$F$707,'Infos Relatório'!$B148,'Faturamento NNE'!$AA$2:$AA$707,'Infos Relatório'!BK$1)</f>
        <v>0</v>
      </c>
      <c r="BQ148" s="541">
        <f>COUNTIFS('Faturamento NNE'!$E$2:$E$707,'Infos Relatório'!$B$84,'Faturamento NNE'!$F$2:$F$707,'Infos Relatório'!$B148,'Faturamento NNE'!$AA$2:$AA$707,'Infos Relatório'!BQ$1)</f>
        <v>0</v>
      </c>
      <c r="BR148" s="542">
        <f>SUMIFS('Faturamento NNE'!$H$2:$H$707,'Faturamento NNE'!$E$2:$E$707,'Infos Relatório'!$B$84,'Faturamento NNE'!$F$2:$F$707,'Infos Relatório'!$B148,'Faturamento NNE'!$AA$2:$AA$707,'Infos Relatório'!BQ$1)</f>
        <v>0</v>
      </c>
      <c r="BS148" s="542">
        <f>SUMIFS('Faturamento NNE'!$K$2:$K$707,'Faturamento NNE'!$E$2:$E$707,'Infos Relatório'!$B$84,'Faturamento NNE'!$F$2:$F$707,'Infos Relatório'!$B148,'Faturamento NNE'!$AA$2:$AA$707,'Infos Relatório'!BQ$1)</f>
        <v>0</v>
      </c>
      <c r="BT148" s="546">
        <f>SUMIFS('Faturamento NNE'!$P$2:$P$707,'Faturamento NNE'!$E$2:$E$707,'Infos Relatório'!$B$84,'Faturamento NNE'!$F$2:$F$707,'Infos Relatório'!$B148,'Faturamento NNE'!$AA$2:$AA$707,'Infos Relatório'!BQ$1,'Faturamento NNE'!$U$2:$U$707,"Sim")+SUMIFS('Faturamento NNE'!$Q$2:$Q$707,'Faturamento NNE'!$E$2:$E$707,'Infos Relatório'!$B$84,'Faturamento NNE'!$F$2:$F$707,'Infos Relatório'!$B148,'Faturamento NNE'!$AA$2:$AA$707,'Infos Relatório'!BQ$1,'Faturamento NNE'!$U$2:$U$707,"Sim")</f>
        <v>0</v>
      </c>
      <c r="BU148" s="227" t="e">
        <f t="shared" si="35"/>
        <v>#DIV/0!</v>
      </c>
      <c r="BV148" s="545">
        <f>SUMIFS('Faturamento NNE'!$I$2:$I$707,'Faturamento NNE'!$E$2:$E$707,'Infos Relatório'!$B$84,'Faturamento NNE'!$F$2:$F$707,'Infos Relatório'!$B148,'Faturamento NNE'!$AA$2:$AA$707,'Infos Relatório'!BQ$1)</f>
        <v>0</v>
      </c>
    </row>
    <row r="149" spans="2:74">
      <c r="B149" s="217" t="s">
        <v>194</v>
      </c>
      <c r="C149" s="541">
        <f>COUNTIFS('Faturamento NNE'!$E$2:$E$707,'Infos Relatório'!$B$84,'Faturamento NNE'!$F$2:$F$707,'Infos Relatório'!$B149,'Faturamento NNE'!$AA$2:$AA$707,'Infos Relatório'!C$1)</f>
        <v>0</v>
      </c>
      <c r="D149" s="542">
        <f>SUMIFS('Faturamento NNE'!$H$2:$H$707,'Faturamento NNE'!$E$2:$E$707,'Infos Relatório'!$B$84,'Faturamento NNE'!$F$2:$F$707,'Infos Relatório'!$B149,'Faturamento NNE'!$AA$2:$AA$707,'Infos Relatório'!C$1)</f>
        <v>0</v>
      </c>
      <c r="E149" s="543">
        <f>SUMIFS('Faturamento NNE'!$K$2:$K$707,'Faturamento NNE'!$E$2:$E$707,'Infos Relatório'!$B$84,'Faturamento NNE'!$F$2:$F$707,'Infos Relatório'!$B149,'Faturamento NNE'!$AA$2:$AA$707,'Infos Relatório'!C$1)</f>
        <v>0</v>
      </c>
      <c r="F149" s="544">
        <f>SUMIFS('Faturamento NNE'!$P$2:$P$707,'Faturamento NNE'!$E$2:$E$707,'Infos Relatório'!$B$84,'Faturamento NNE'!$F$2:$F$707,'Infos Relatório'!$B149,'Faturamento NNE'!$AA$2:$AA$707,'Infos Relatório'!C$1,'Faturamento NNE'!$U$2:$U$707,"Sim")+SUMIFS('Faturamento NNE'!$Q$2:$Q$707,'Faturamento NNE'!$E$2:$E$707,'Infos Relatório'!$B$84,'Faturamento NNE'!$F$2:$F$707,'Infos Relatório'!$B149,'Faturamento NNE'!$AA$2:$AA$707,'Infos Relatório'!C$1,'Faturamento NNE'!$U$2:$U$707,"Sim")</f>
        <v>0</v>
      </c>
      <c r="G149" s="283" t="e">
        <f t="shared" si="24"/>
        <v>#DIV/0!</v>
      </c>
      <c r="H149" s="545">
        <f>SUMIFS('Faturamento NNE'!$I$2:$I$707,'Faturamento NNE'!$E$2:$E$707,'Infos Relatório'!$B$84,'Faturamento NNE'!$F$2:$F$707,'Infos Relatório'!$B149,'Faturamento NNE'!$AA$2:$AA$707,'Infos Relatório'!C$1)</f>
        <v>0</v>
      </c>
      <c r="I149" s="541">
        <f>COUNTIFS('Faturamento NNE'!$E$2:$E$707,'Infos Relatório'!$B$84,'Faturamento NNE'!$F$2:$F$707,'Infos Relatório'!$B149,'Faturamento NNE'!$AA$2:$AA$707,'Infos Relatório'!I$1)</f>
        <v>0</v>
      </c>
      <c r="J149" s="542">
        <f>SUMIFS('Faturamento NNE'!$H$2:$H$707,'Faturamento NNE'!$E$2:$E$707,'Infos Relatório'!$B$84,'Faturamento NNE'!$F$2:$F$707,'Infos Relatório'!$B149,'Faturamento NNE'!$AA$2:$AA$707,'Infos Relatório'!I$1)</f>
        <v>0</v>
      </c>
      <c r="K149" s="543">
        <f>SUMIFS('Faturamento NNE'!$K$2:$K$707,'Faturamento NNE'!$E$2:$E$707,'Infos Relatório'!$B$84,'Faturamento NNE'!$F$2:$F$707,'Infos Relatório'!$B149,'Faturamento NNE'!$AA$2:$AA$707,'Infos Relatório'!I$1)</f>
        <v>0</v>
      </c>
      <c r="L149" s="544">
        <f>SUMIFS('Faturamento NNE'!$P$2:$P$707,'Faturamento NNE'!$E$2:$E$707,'Infos Relatório'!$B$84,'Faturamento NNE'!$F$2:$F$707,'Infos Relatório'!$B149,'Faturamento NNE'!$AA$2:$AA$707,'Infos Relatório'!I$1,'Faturamento NNE'!$U$2:$U$707,"Sim")+SUMIFS('Faturamento NNE'!$Q$2:$Q$707,'Faturamento NNE'!$E$2:$E$707,'Infos Relatório'!$B$84,'Faturamento NNE'!$F$2:$F$707,'Infos Relatório'!$B149,'Faturamento NNE'!$AA$2:$AA$707,'Infos Relatório'!I$1,'Faturamento NNE'!$U$2:$U$707,"Sim")</f>
        <v>0</v>
      </c>
      <c r="M149" s="283" t="e">
        <f t="shared" si="25"/>
        <v>#DIV/0!</v>
      </c>
      <c r="N149" s="545">
        <f>SUMIFS('Faturamento NNE'!$I$2:$I$707,'Faturamento NNE'!$E$2:$E$707,'Infos Relatório'!$B$84,'Faturamento NNE'!$F$2:$F$707,'Infos Relatório'!$B149,'Faturamento NNE'!$AA$2:$AA$707,'Infos Relatório'!I$1)</f>
        <v>0</v>
      </c>
      <c r="O149" s="541">
        <f>COUNTIFS('Faturamento NNE'!$E$2:$E$707,'Infos Relatório'!$B$84,'Faturamento NNE'!$F$2:$F$707,'Infos Relatório'!$B149,'Faturamento NNE'!$AA$2:$AA$707,'Infos Relatório'!O$1)</f>
        <v>0</v>
      </c>
      <c r="P149" s="542">
        <f>SUMIFS('Faturamento NNE'!$H$2:$H$707,'Faturamento NNE'!$E$2:$E$707,'Infos Relatório'!$B$84,'Faturamento NNE'!$F$2:$F$707,'Infos Relatório'!$B149,'Faturamento NNE'!$AA$2:$AA$707,'Infos Relatório'!O$1)</f>
        <v>0</v>
      </c>
      <c r="Q149" s="542">
        <f>SUMIFS('Faturamento NNE'!$K$2:$K$707,'Faturamento NNE'!$E$2:$E$707,'Infos Relatório'!$B$84,'Faturamento NNE'!$F$2:$F$707,'Infos Relatório'!$B149,'Faturamento NNE'!$AA$2:$AA$707,'Infos Relatório'!O$1)</f>
        <v>0</v>
      </c>
      <c r="R149" s="546">
        <f>SUMIFS('Faturamento NNE'!$P$2:$P$707,'Faturamento NNE'!$E$2:$E$707,'Infos Relatório'!$B$84,'Faturamento NNE'!$F$2:$F$707,'Infos Relatório'!$B149,'Faturamento NNE'!$AA$2:$AA$707,'Infos Relatório'!O$1,'Faturamento NNE'!$U$2:$U$707,"Sim")+SUMIFS('Faturamento NNE'!$Q$2:$Q$707,'Faturamento NNE'!$E$2:$E$707,'Infos Relatório'!$B$84,'Faturamento NNE'!$F$2:$F$707,'Infos Relatório'!$B149,'Faturamento NNE'!$AA$2:$AA$707,'Infos Relatório'!O$1,'Faturamento NNE'!$U$2:$U$707,"Sim")</f>
        <v>0</v>
      </c>
      <c r="S149" s="227" t="e">
        <f t="shared" si="26"/>
        <v>#DIV/0!</v>
      </c>
      <c r="T149" s="545">
        <f>SUMIFS('Faturamento NNE'!$I$2:$I$707,'Faturamento NNE'!$E$2:$E$707,'Infos Relatório'!$B$84,'Faturamento NNE'!$F$2:$F$707,'Infos Relatório'!$B149,'Faturamento NNE'!$AA$2:$AA$707,'Infos Relatório'!O$1)</f>
        <v>0</v>
      </c>
      <c r="U149" s="541">
        <f>COUNTIFS('Faturamento NNE'!$E$2:$E$707,'Infos Relatório'!$B$84,'Faturamento NNE'!$F$2:$F$707,'Infos Relatório'!$B149,'Faturamento NNE'!$AA$2:$AA$707,'Infos Relatório'!U$1)</f>
        <v>0</v>
      </c>
      <c r="V149" s="542">
        <f>SUMIFS('Faturamento NNE'!$H$2:$H$707,'Faturamento NNE'!$E$2:$E$707,'Infos Relatório'!$B$84,'Faturamento NNE'!$F$2:$F$707,'Infos Relatório'!$B149,'Faturamento NNE'!$AA$2:$AA$707,'Infos Relatório'!U$1)</f>
        <v>0</v>
      </c>
      <c r="W149" s="542">
        <f>SUMIFS('Faturamento NNE'!$K$2:$K$707,'Faturamento NNE'!$E$2:$E$707,'Infos Relatório'!$B$84,'Faturamento NNE'!$F$2:$F$707,'Infos Relatório'!$B149,'Faturamento NNE'!$AA$2:$AA$707,'Infos Relatório'!U$1)</f>
        <v>0</v>
      </c>
      <c r="X149" s="546">
        <f>SUMIFS('Faturamento NNE'!$P$2:$P$707,'Faturamento NNE'!$E$2:$E$707,'Infos Relatório'!$B$84,'Faturamento NNE'!$F$2:$F$707,'Infos Relatório'!$B149,'Faturamento NNE'!$AA$2:$AA$707,'Infos Relatório'!U$1,'Faturamento NNE'!$U$2:$U$707,"Sim")+SUMIFS('Faturamento NNE'!$Q$2:$Q$707,'Faturamento NNE'!$E$2:$E$707,'Infos Relatório'!$B$84,'Faturamento NNE'!$F$2:$F$707,'Infos Relatório'!$B149,'Faturamento NNE'!$AA$2:$AA$707,'Infos Relatório'!U$1,'Faturamento NNE'!$U$2:$U$707,"Sim")</f>
        <v>0</v>
      </c>
      <c r="Y149" s="227" t="e">
        <f t="shared" si="27"/>
        <v>#DIV/0!</v>
      </c>
      <c r="Z149" s="545">
        <f>SUMIFS('Faturamento NNE'!$I$2:$I$707,'Faturamento NNE'!$E$2:$E$707,'Infos Relatório'!$B$84,'Faturamento NNE'!$F$2:$F$707,'Infos Relatório'!$B149,'Faturamento NNE'!$AA$2:$AA$707,'Infos Relatório'!U$1)</f>
        <v>0</v>
      </c>
      <c r="AA149" s="541">
        <f>COUNTIFS('Faturamento NNE'!$E$2:$E$707,'Infos Relatório'!$B$84,'Faturamento NNE'!$F$2:$F$707,'Infos Relatório'!$B149,'Faturamento NNE'!$AA$2:$AA$707,'Infos Relatório'!AA$1)</f>
        <v>0</v>
      </c>
      <c r="AB149" s="542">
        <f>SUMIFS('Faturamento NNE'!$H$2:$H$707,'Faturamento NNE'!$E$2:$E$707,'Infos Relatório'!$B$84,'Faturamento NNE'!$F$2:$F$707,'Infos Relatório'!$B149,'Faturamento NNE'!$AA$2:$AA$707,'Infos Relatório'!AA$1)</f>
        <v>0</v>
      </c>
      <c r="AC149" s="542">
        <f>SUMIFS('Faturamento NNE'!$K$2:$K$707,'Faturamento NNE'!$E$2:$E$707,'Infos Relatório'!$B$84,'Faturamento NNE'!$F$2:$F$707,'Infos Relatório'!$B149,'Faturamento NNE'!$AA$2:$AA$707,'Infos Relatório'!AA$1)</f>
        <v>0</v>
      </c>
      <c r="AD149" s="546">
        <f>SUMIFS('Faturamento NNE'!$P$2:$P$707,'Faturamento NNE'!$E$2:$E$707,'Infos Relatório'!$B$84,'Faturamento NNE'!$F$2:$F$707,'Infos Relatório'!$B149,'Faturamento NNE'!$AA$2:$AA$707,'Infos Relatório'!AA$1,'Faturamento NNE'!$U$2:$U$707,"Sim")+SUMIFS('Faturamento NNE'!$Q$2:$Q$707,'Faturamento NNE'!$E$2:$E$707,'Infos Relatório'!$B$84,'Faturamento NNE'!$F$2:$F$707,'Infos Relatório'!$B149,'Faturamento NNE'!$AA$2:$AA$707,'Infos Relatório'!AA$1,'Faturamento NNE'!$U$2:$U$707,"Sim")</f>
        <v>0</v>
      </c>
      <c r="AE149" s="227" t="e">
        <f t="shared" si="28"/>
        <v>#DIV/0!</v>
      </c>
      <c r="AF149" s="545">
        <f>SUMIFS('Faturamento NNE'!$I$2:$I$707,'Faturamento NNE'!$E$2:$E$707,'Infos Relatório'!$B$84,'Faturamento NNE'!$F$2:$F$707,'Infos Relatório'!$B149,'Faturamento NNE'!$AA$2:$AA$707,'Infos Relatório'!AA$1)</f>
        <v>0</v>
      </c>
      <c r="AG149" s="541">
        <f>COUNTIFS('Faturamento NNE'!$E$2:$E$707,'Infos Relatório'!$B$84,'Faturamento NNE'!$F$2:$F$707,'Infos Relatório'!$B149,'Faturamento NNE'!$AA$2:$AA$707,'Infos Relatório'!AG$1)</f>
        <v>0</v>
      </c>
      <c r="AH149" s="542">
        <f>SUMIFS('Faturamento NNE'!$H$2:$H$707,'Faturamento NNE'!$E$2:$E$707,'Infos Relatório'!$B$84,'Faturamento NNE'!$F$2:$F$707,'Infos Relatório'!$B149,'Faturamento NNE'!$AA$2:$AA$707,'Infos Relatório'!AG$1)</f>
        <v>0</v>
      </c>
      <c r="AI149" s="542">
        <f>SUMIFS('Faturamento NNE'!$K$2:$K$707,'Faturamento NNE'!$E$2:$E$707,'Infos Relatório'!$B$84,'Faturamento NNE'!$F$2:$F$707,'Infos Relatório'!$B149,'Faturamento NNE'!$AA$2:$AA$707,'Infos Relatório'!AG$1)</f>
        <v>0</v>
      </c>
      <c r="AJ149" s="546">
        <f>SUMIFS('Faturamento NNE'!$P$2:$P$707,'Faturamento NNE'!$E$2:$E$707,'Infos Relatório'!$B$84,'Faturamento NNE'!$F$2:$F$707,'Infos Relatório'!$B149,'Faturamento NNE'!$AA$2:$AA$707,'Infos Relatório'!AG$1,'Faturamento NNE'!$U$2:$U$707,"Sim")+SUMIFS('Faturamento NNE'!$Q$2:$Q$707,'Faturamento NNE'!$E$2:$E$707,'Infos Relatório'!$B$84,'Faturamento NNE'!$F$2:$F$707,'Infos Relatório'!$B149,'Faturamento NNE'!$AA$2:$AA$707,'Infos Relatório'!AG$1,'Faturamento NNE'!$U$2:$U$707,"Sim")</f>
        <v>0</v>
      </c>
      <c r="AK149" s="227" t="e">
        <f t="shared" si="29"/>
        <v>#DIV/0!</v>
      </c>
      <c r="AL149" s="545">
        <f>SUMIFS('Faturamento NNE'!$I$2:$I$707,'Faturamento NNE'!$E$2:$E$707,'Infos Relatório'!$B$84,'Faturamento NNE'!$F$2:$F$707,'Infos Relatório'!$B149,'Faturamento NNE'!$AA$2:$AA$707,'Infos Relatório'!AG$1)</f>
        <v>0</v>
      </c>
      <c r="AM149" s="541">
        <f>COUNTIFS('Faturamento NNE'!$E$2:$E$707,'Infos Relatório'!$B$84,'Faturamento NNE'!$F$2:$F$707,'Infos Relatório'!$B149,'Faturamento NNE'!$AA$2:$AA$707,'Infos Relatório'!AM$1)</f>
        <v>0</v>
      </c>
      <c r="AN149" s="542">
        <f>SUMIFS('Faturamento NNE'!$H$2:$H$707,'Faturamento NNE'!$E$2:$E$707,'Infos Relatório'!$B$84,'Faturamento NNE'!$F$2:$F$707,'Infos Relatório'!$B149,'Faturamento NNE'!$AA$2:$AA$707,'Infos Relatório'!AM$1)</f>
        <v>0</v>
      </c>
      <c r="AO149" s="542">
        <f>SUMIFS('Faturamento NNE'!$K$2:$K$707,'Faturamento NNE'!$E$2:$E$707,'Infos Relatório'!$B$84,'Faturamento NNE'!$F$2:$F$707,'Infos Relatório'!$B149,'Faturamento NNE'!$AA$2:$AA$707,'Infos Relatório'!AM$1)</f>
        <v>0</v>
      </c>
      <c r="AP149" s="546">
        <f>SUMIFS('Faturamento NNE'!$P$2:$P$707,'Faturamento NNE'!$E$2:$E$707,'Infos Relatório'!$B$84,'Faturamento NNE'!$F$2:$F$707,'Infos Relatório'!$B149,'Faturamento NNE'!$AA$2:$AA$707,'Infos Relatório'!AM$1,'Faturamento NNE'!$U$2:$U$707,"Sim")+SUMIFS('Faturamento NNE'!$Q$2:$Q$707,'Faturamento NNE'!$E$2:$E$707,'Infos Relatório'!$B$84,'Faturamento NNE'!$F$2:$F$707,'Infos Relatório'!$B149,'Faturamento NNE'!$AA$2:$AA$707,'Infos Relatório'!AM$1,'Faturamento NNE'!$U$2:$U$707,"Sim")</f>
        <v>0</v>
      </c>
      <c r="AQ149" s="227" t="e">
        <f t="shared" si="30"/>
        <v>#DIV/0!</v>
      </c>
      <c r="AR149" s="545">
        <f>SUMIFS('Faturamento NNE'!$I$2:$I$707,'Faturamento NNE'!$E$2:$E$707,'Infos Relatório'!$B$84,'Faturamento NNE'!$F$2:$F$707,'Infos Relatório'!$B149,'Faturamento NNE'!$AA$2:$AA$707,'Infos Relatório'!AM$1)</f>
        <v>0</v>
      </c>
      <c r="AS149" s="541">
        <f>COUNTIFS('Faturamento NNE'!$E$2:$E$707,'Infos Relatório'!$B$84,'Faturamento NNE'!$F$2:$F$707,'Infos Relatório'!$B149,'Faturamento NNE'!$AA$2:$AA$707,'Infos Relatório'!AS$1)</f>
        <v>0</v>
      </c>
      <c r="AT149" s="542">
        <f>SUMIFS('Faturamento NNE'!$H$2:$H$707,'Faturamento NNE'!$E$2:$E$707,'Infos Relatório'!$B$84,'Faturamento NNE'!$F$2:$F$707,'Infos Relatório'!$B149,'Faturamento NNE'!$AA$2:$AA$707,'Infos Relatório'!AS$1)</f>
        <v>0</v>
      </c>
      <c r="AU149" s="542">
        <f>SUMIFS('Faturamento NNE'!$K$2:$K$707,'Faturamento NNE'!$E$2:$E$707,'Infos Relatório'!$B$84,'Faturamento NNE'!$F$2:$F$707,'Infos Relatório'!$B149,'Faturamento NNE'!$AA$2:$AA$707,'Infos Relatório'!AS$1)</f>
        <v>0</v>
      </c>
      <c r="AV149" s="546">
        <f>SUMIFS('Faturamento NNE'!$P$2:$P$707,'Faturamento NNE'!$E$2:$E$707,'Infos Relatório'!$B$84,'Faturamento NNE'!$F$2:$F$707,'Infos Relatório'!$B149,'Faturamento NNE'!$AA$2:$AA$707,'Infos Relatório'!AS$1,'Faturamento NNE'!$U$2:$U$707,"Sim")+SUMIFS('Faturamento NNE'!$Q$2:$Q$707,'Faturamento NNE'!$E$2:$E$707,'Infos Relatório'!$B$84,'Faturamento NNE'!$F$2:$F$707,'Infos Relatório'!$B149,'Faturamento NNE'!$AA$2:$AA$707,'Infos Relatório'!AS$1,'Faturamento NNE'!$U$2:$U$707,"Sim")</f>
        <v>0</v>
      </c>
      <c r="AW149" s="227" t="e">
        <f t="shared" si="31"/>
        <v>#DIV/0!</v>
      </c>
      <c r="AX149" s="545">
        <f>SUMIFS('Faturamento NNE'!$I$2:$I$707,'Faturamento NNE'!$E$2:$E$707,'Infos Relatório'!$B$84,'Faturamento NNE'!$F$2:$F$707,'Infos Relatório'!$B149,'Faturamento NNE'!$AA$2:$AA$707,'Infos Relatório'!AS$1)</f>
        <v>0</v>
      </c>
      <c r="AY149" s="541">
        <f>COUNTIFS('Faturamento NNE'!$E$2:$E$707,'Infos Relatório'!$B$84,'Faturamento NNE'!$F$2:$F$707,'Infos Relatório'!$B149,'Faturamento NNE'!$AA$2:$AA$707,'Infos Relatório'!AY$1)</f>
        <v>0</v>
      </c>
      <c r="AZ149" s="542">
        <f>SUMIFS('Faturamento NNE'!$H$2:$H$707,'Faturamento NNE'!$E$2:$E$707,'Infos Relatório'!$B$84,'Faturamento NNE'!$F$2:$F$707,'Infos Relatório'!$B149,'Faturamento NNE'!$AA$2:$AA$707,'Infos Relatório'!AY$1)</f>
        <v>0</v>
      </c>
      <c r="BA149" s="542">
        <f>SUMIFS('Faturamento NNE'!$K$2:$K$707,'Faturamento NNE'!$E$2:$E$707,'Infos Relatório'!$B$84,'Faturamento NNE'!$F$2:$F$707,'Infos Relatório'!$B149,'Faturamento NNE'!$AA$2:$AA$707,'Infos Relatório'!AY$1)</f>
        <v>0</v>
      </c>
      <c r="BB149" s="546">
        <f>SUMIFS('Faturamento NNE'!$P$2:$P$707,'Faturamento NNE'!$E$2:$E$707,'Infos Relatório'!$B$84,'Faturamento NNE'!$F$2:$F$707,'Infos Relatório'!$B149,'Faturamento NNE'!$AA$2:$AA$707,'Infos Relatório'!AY$1,'Faturamento NNE'!$U$2:$U$707,"Sim")+SUMIFS('Faturamento NNE'!$Q$2:$Q$707,'Faturamento NNE'!$E$2:$E$707,'Infos Relatório'!$B$84,'Faturamento NNE'!$F$2:$F$707,'Infos Relatório'!$B149,'Faturamento NNE'!$AA$2:$AA$707,'Infos Relatório'!AY$1,'Faturamento NNE'!$U$2:$U$707,"Sim")</f>
        <v>0</v>
      </c>
      <c r="BC149" s="227" t="e">
        <f t="shared" si="32"/>
        <v>#DIV/0!</v>
      </c>
      <c r="BD149" s="545">
        <f>SUMIFS('Faturamento NNE'!$I$2:$I$707,'Faturamento NNE'!$E$2:$E$707,'Infos Relatório'!$B$84,'Faturamento NNE'!$F$2:$F$707,'Infos Relatório'!$B149,'Faturamento NNE'!$AA$2:$AA$707,'Infos Relatório'!AY$1)</f>
        <v>0</v>
      </c>
      <c r="BE149" s="541">
        <f>COUNTIFS('Faturamento NNE'!$E$2:$E$707,'Infos Relatório'!$B$84,'Faturamento NNE'!$F$2:$F$707,'Infos Relatório'!$B149,'Faturamento NNE'!$AA$2:$AA$707,'Infos Relatório'!BE$1)</f>
        <v>0</v>
      </c>
      <c r="BF149" s="542">
        <f>SUMIFS('Faturamento NNE'!$H$2:$H$707,'Faturamento NNE'!$E$2:$E$707,'Infos Relatório'!$B$84,'Faturamento NNE'!$F$2:$F$707,'Infos Relatório'!$B149,'Faturamento NNE'!$AA$2:$AA$707,'Infos Relatório'!BE$1)</f>
        <v>0</v>
      </c>
      <c r="BG149" s="542">
        <f>SUMIFS('Faturamento NNE'!$K$2:$K$707,'Faturamento NNE'!$E$2:$E$707,'Infos Relatório'!$B$84,'Faturamento NNE'!$F$2:$F$707,'Infos Relatório'!$B149,'Faturamento NNE'!$AA$2:$AA$707,'Infos Relatório'!BE$1)</f>
        <v>0</v>
      </c>
      <c r="BH149" s="546">
        <f>SUMIFS('Faturamento NNE'!$P$2:$P$707,'Faturamento NNE'!$E$2:$E$707,'Infos Relatório'!$B$84,'Faturamento NNE'!$F$2:$F$707,'Infos Relatório'!$B149,'Faturamento NNE'!$AA$2:$AA$707,'Infos Relatório'!BE$1,'Faturamento NNE'!$U$2:$U$707,"Sim")+SUMIFS('Faturamento NNE'!$Q$2:$Q$707,'Faturamento NNE'!$E$2:$E$707,'Infos Relatório'!$B$84,'Faturamento NNE'!$F$2:$F$707,'Infos Relatório'!$B149,'Faturamento NNE'!$AA$2:$AA$707,'Infos Relatório'!BE$1,'Faturamento NNE'!$U$2:$U$707,"Sim")</f>
        <v>0</v>
      </c>
      <c r="BI149" s="227" t="e">
        <f t="shared" si="33"/>
        <v>#DIV/0!</v>
      </c>
      <c r="BJ149" s="545">
        <f>SUMIFS('Faturamento NNE'!$I$2:$I$707,'Faturamento NNE'!$E$2:$E$707,'Infos Relatório'!$B$84,'Faturamento NNE'!$F$2:$F$707,'Infos Relatório'!$B149,'Faturamento NNE'!$AA$2:$AA$707,'Infos Relatório'!BE$1)</f>
        <v>0</v>
      </c>
      <c r="BK149" s="541">
        <f>COUNTIFS('Faturamento NNE'!$E$2:$E$707,'Infos Relatório'!$B$84,'Faturamento NNE'!$F$2:$F$707,'Infos Relatório'!$B149,'Faturamento NNE'!$AA$2:$AA$707,'Infos Relatório'!BK$1)</f>
        <v>0</v>
      </c>
      <c r="BL149" s="542">
        <f>SUMIFS('Faturamento NNE'!$H$2:$H$707,'Faturamento NNE'!$E$2:$E$707,'Infos Relatório'!$B$84,'Faturamento NNE'!$F$2:$F$707,'Infos Relatório'!$B149,'Faturamento NNE'!$AA$2:$AA$707,'Infos Relatório'!BK$1)</f>
        <v>0</v>
      </c>
      <c r="BM149" s="542">
        <f>SUMIFS('Faturamento NNE'!$K$2:$K$707,'Faturamento NNE'!$E$2:$E$707,'Infos Relatório'!$B$84,'Faturamento NNE'!$F$2:$F$707,'Infos Relatório'!$B149,'Faturamento NNE'!$AA$2:$AA$707,'Infos Relatório'!BK$1)</f>
        <v>0</v>
      </c>
      <c r="BN149" s="546">
        <f>SUMIFS('Faturamento NNE'!$P$2:$P$707,'Faturamento NNE'!$E$2:$E$707,'Infos Relatório'!$B$84,'Faturamento NNE'!$F$2:$F$707,'Infos Relatório'!$B149,'Faturamento NNE'!$AA$2:$AA$707,'Infos Relatório'!BK$1,'Faturamento NNE'!$U$2:$U$707,"Sim")+SUMIFS('Faturamento NNE'!$Q$2:$Q$707,'Faturamento NNE'!$E$2:$E$707,'Infos Relatório'!$B$84,'Faturamento NNE'!$F$2:$F$707,'Infos Relatório'!$B149,'Faturamento NNE'!$AA$2:$AA$707,'Infos Relatório'!BK$1,'Faturamento NNE'!$U$2:$U$707,"Sim")</f>
        <v>0</v>
      </c>
      <c r="BO149" s="227" t="e">
        <f t="shared" si="34"/>
        <v>#DIV/0!</v>
      </c>
      <c r="BP149" s="545">
        <f>SUMIFS('Faturamento NNE'!$I$2:$I$707,'Faturamento NNE'!$E$2:$E$707,'Infos Relatório'!$B$84,'Faturamento NNE'!$F$2:$F$707,'Infos Relatório'!$B149,'Faturamento NNE'!$AA$2:$AA$707,'Infos Relatório'!BK$1)</f>
        <v>0</v>
      </c>
      <c r="BQ149" s="541">
        <f>COUNTIFS('Faturamento NNE'!$E$2:$E$707,'Infos Relatório'!$B$84,'Faturamento NNE'!$F$2:$F$707,'Infos Relatório'!$B149,'Faturamento NNE'!$AA$2:$AA$707,'Infos Relatório'!BQ$1)</f>
        <v>0</v>
      </c>
      <c r="BR149" s="542">
        <f>SUMIFS('Faturamento NNE'!$H$2:$H$707,'Faturamento NNE'!$E$2:$E$707,'Infos Relatório'!$B$84,'Faturamento NNE'!$F$2:$F$707,'Infos Relatório'!$B149,'Faturamento NNE'!$AA$2:$AA$707,'Infos Relatório'!BQ$1)</f>
        <v>0</v>
      </c>
      <c r="BS149" s="542">
        <f>SUMIFS('Faturamento NNE'!$K$2:$K$707,'Faturamento NNE'!$E$2:$E$707,'Infos Relatório'!$B$84,'Faturamento NNE'!$F$2:$F$707,'Infos Relatório'!$B149,'Faturamento NNE'!$AA$2:$AA$707,'Infos Relatório'!BQ$1)</f>
        <v>0</v>
      </c>
      <c r="BT149" s="546">
        <f>SUMIFS('Faturamento NNE'!$P$2:$P$707,'Faturamento NNE'!$E$2:$E$707,'Infos Relatório'!$B$84,'Faturamento NNE'!$F$2:$F$707,'Infos Relatório'!$B149,'Faturamento NNE'!$AA$2:$AA$707,'Infos Relatório'!BQ$1,'Faturamento NNE'!$U$2:$U$707,"Sim")+SUMIFS('Faturamento NNE'!$Q$2:$Q$707,'Faturamento NNE'!$E$2:$E$707,'Infos Relatório'!$B$84,'Faturamento NNE'!$F$2:$F$707,'Infos Relatório'!$B149,'Faturamento NNE'!$AA$2:$AA$707,'Infos Relatório'!BQ$1,'Faturamento NNE'!$U$2:$U$707,"Sim")</f>
        <v>0</v>
      </c>
      <c r="BU149" s="227" t="e">
        <f t="shared" si="35"/>
        <v>#DIV/0!</v>
      </c>
      <c r="BV149" s="545">
        <f>SUMIFS('Faturamento NNE'!$I$2:$I$707,'Faturamento NNE'!$E$2:$E$707,'Infos Relatório'!$B$84,'Faturamento NNE'!$F$2:$F$707,'Infos Relatório'!$B149,'Faturamento NNE'!$AA$2:$AA$707,'Infos Relatório'!BQ$1)</f>
        <v>0</v>
      </c>
    </row>
    <row r="150" spans="2:74">
      <c r="B150" s="217" t="s">
        <v>195</v>
      </c>
      <c r="C150" s="541">
        <f>COUNTIFS('Faturamento NNE'!$E$2:$E$707,'Infos Relatório'!$B$84,'Faturamento NNE'!$F$2:$F$707,'Infos Relatório'!$B150,'Faturamento NNE'!$AA$2:$AA$707,'Infos Relatório'!C$1)</f>
        <v>0</v>
      </c>
      <c r="D150" s="542">
        <f>SUMIFS('Faturamento NNE'!$H$2:$H$707,'Faturamento NNE'!$E$2:$E$707,'Infos Relatório'!$B$84,'Faturamento NNE'!$F$2:$F$707,'Infos Relatório'!$B150,'Faturamento NNE'!$AA$2:$AA$707,'Infos Relatório'!C$1)</f>
        <v>0</v>
      </c>
      <c r="E150" s="543">
        <f>SUMIFS('Faturamento NNE'!$K$2:$K$707,'Faturamento NNE'!$E$2:$E$707,'Infos Relatório'!$B$84,'Faturamento NNE'!$F$2:$F$707,'Infos Relatório'!$B150,'Faturamento NNE'!$AA$2:$AA$707,'Infos Relatório'!C$1)</f>
        <v>0</v>
      </c>
      <c r="F150" s="544">
        <f>SUMIFS('Faturamento NNE'!$P$2:$P$707,'Faturamento NNE'!$E$2:$E$707,'Infos Relatório'!$B$84,'Faturamento NNE'!$F$2:$F$707,'Infos Relatório'!$B150,'Faturamento NNE'!$AA$2:$AA$707,'Infos Relatório'!C$1,'Faturamento NNE'!$U$2:$U$707,"Sim")+SUMIFS('Faturamento NNE'!$Q$2:$Q$707,'Faturamento NNE'!$E$2:$E$707,'Infos Relatório'!$B$84,'Faturamento NNE'!$F$2:$F$707,'Infos Relatório'!$B150,'Faturamento NNE'!$AA$2:$AA$707,'Infos Relatório'!C$1,'Faturamento NNE'!$U$2:$U$707,"Sim")</f>
        <v>0</v>
      </c>
      <c r="G150" s="283" t="e">
        <f t="shared" si="24"/>
        <v>#DIV/0!</v>
      </c>
      <c r="H150" s="545">
        <f>SUMIFS('Faturamento NNE'!$I$2:$I$707,'Faturamento NNE'!$E$2:$E$707,'Infos Relatório'!$B$84,'Faturamento NNE'!$F$2:$F$707,'Infos Relatório'!$B150,'Faturamento NNE'!$AA$2:$AA$707,'Infos Relatório'!C$1)</f>
        <v>0</v>
      </c>
      <c r="I150" s="541">
        <f>COUNTIFS('Faturamento NNE'!$E$2:$E$707,'Infos Relatório'!$B$84,'Faturamento NNE'!$F$2:$F$707,'Infos Relatório'!$B150,'Faturamento NNE'!$AA$2:$AA$707,'Infos Relatório'!I$1)</f>
        <v>0</v>
      </c>
      <c r="J150" s="542">
        <f>SUMIFS('Faturamento NNE'!$H$2:$H$707,'Faturamento NNE'!$E$2:$E$707,'Infos Relatório'!$B$84,'Faturamento NNE'!$F$2:$F$707,'Infos Relatório'!$B150,'Faturamento NNE'!$AA$2:$AA$707,'Infos Relatório'!I$1)</f>
        <v>0</v>
      </c>
      <c r="K150" s="543">
        <f>SUMIFS('Faturamento NNE'!$K$2:$K$707,'Faturamento NNE'!$E$2:$E$707,'Infos Relatório'!$B$84,'Faturamento NNE'!$F$2:$F$707,'Infos Relatório'!$B150,'Faturamento NNE'!$AA$2:$AA$707,'Infos Relatório'!I$1)</f>
        <v>0</v>
      </c>
      <c r="L150" s="544">
        <f>SUMIFS('Faturamento NNE'!$P$2:$P$707,'Faturamento NNE'!$E$2:$E$707,'Infos Relatório'!$B$84,'Faturamento NNE'!$F$2:$F$707,'Infos Relatório'!$B150,'Faturamento NNE'!$AA$2:$AA$707,'Infos Relatório'!I$1,'Faturamento NNE'!$U$2:$U$707,"Sim")+SUMIFS('Faturamento NNE'!$Q$2:$Q$707,'Faturamento NNE'!$E$2:$E$707,'Infos Relatório'!$B$84,'Faturamento NNE'!$F$2:$F$707,'Infos Relatório'!$B150,'Faturamento NNE'!$AA$2:$AA$707,'Infos Relatório'!I$1,'Faturamento NNE'!$U$2:$U$707,"Sim")</f>
        <v>0</v>
      </c>
      <c r="M150" s="283" t="e">
        <f t="shared" si="25"/>
        <v>#DIV/0!</v>
      </c>
      <c r="N150" s="545">
        <f>SUMIFS('Faturamento NNE'!$I$2:$I$707,'Faturamento NNE'!$E$2:$E$707,'Infos Relatório'!$B$84,'Faturamento NNE'!$F$2:$F$707,'Infos Relatório'!$B150,'Faturamento NNE'!$AA$2:$AA$707,'Infos Relatório'!I$1)</f>
        <v>0</v>
      </c>
      <c r="O150" s="541">
        <f>COUNTIFS('Faturamento NNE'!$E$2:$E$707,'Infos Relatório'!$B$84,'Faturamento NNE'!$F$2:$F$707,'Infos Relatório'!$B150,'Faturamento NNE'!$AA$2:$AA$707,'Infos Relatório'!O$1)</f>
        <v>0</v>
      </c>
      <c r="P150" s="542">
        <f>SUMIFS('Faturamento NNE'!$H$2:$H$707,'Faturamento NNE'!$E$2:$E$707,'Infos Relatório'!$B$84,'Faturamento NNE'!$F$2:$F$707,'Infos Relatório'!$B150,'Faturamento NNE'!$AA$2:$AA$707,'Infos Relatório'!O$1)</f>
        <v>0</v>
      </c>
      <c r="Q150" s="542">
        <f>SUMIFS('Faturamento NNE'!$K$2:$K$707,'Faturamento NNE'!$E$2:$E$707,'Infos Relatório'!$B$84,'Faturamento NNE'!$F$2:$F$707,'Infos Relatório'!$B150,'Faturamento NNE'!$AA$2:$AA$707,'Infos Relatório'!O$1)</f>
        <v>0</v>
      </c>
      <c r="R150" s="546">
        <f>SUMIFS('Faturamento NNE'!$P$2:$P$707,'Faturamento NNE'!$E$2:$E$707,'Infos Relatório'!$B$84,'Faturamento NNE'!$F$2:$F$707,'Infos Relatório'!$B150,'Faturamento NNE'!$AA$2:$AA$707,'Infos Relatório'!O$1,'Faturamento NNE'!$U$2:$U$707,"Sim")+SUMIFS('Faturamento NNE'!$Q$2:$Q$707,'Faturamento NNE'!$E$2:$E$707,'Infos Relatório'!$B$84,'Faturamento NNE'!$F$2:$F$707,'Infos Relatório'!$B150,'Faturamento NNE'!$AA$2:$AA$707,'Infos Relatório'!O$1,'Faturamento NNE'!$U$2:$U$707,"Sim")</f>
        <v>0</v>
      </c>
      <c r="S150" s="227" t="e">
        <f t="shared" si="26"/>
        <v>#DIV/0!</v>
      </c>
      <c r="T150" s="545">
        <f>SUMIFS('Faturamento NNE'!$I$2:$I$707,'Faturamento NNE'!$E$2:$E$707,'Infos Relatório'!$B$84,'Faturamento NNE'!$F$2:$F$707,'Infos Relatório'!$B150,'Faturamento NNE'!$AA$2:$AA$707,'Infos Relatório'!O$1)</f>
        <v>0</v>
      </c>
      <c r="U150" s="541">
        <f>COUNTIFS('Faturamento NNE'!$E$2:$E$707,'Infos Relatório'!$B$84,'Faturamento NNE'!$F$2:$F$707,'Infos Relatório'!$B150,'Faturamento NNE'!$AA$2:$AA$707,'Infos Relatório'!U$1)</f>
        <v>0</v>
      </c>
      <c r="V150" s="542">
        <f>SUMIFS('Faturamento NNE'!$H$2:$H$707,'Faturamento NNE'!$E$2:$E$707,'Infos Relatório'!$B$84,'Faturamento NNE'!$F$2:$F$707,'Infos Relatório'!$B150,'Faturamento NNE'!$AA$2:$AA$707,'Infos Relatório'!U$1)</f>
        <v>0</v>
      </c>
      <c r="W150" s="542">
        <f>SUMIFS('Faturamento NNE'!$K$2:$K$707,'Faturamento NNE'!$E$2:$E$707,'Infos Relatório'!$B$84,'Faturamento NNE'!$F$2:$F$707,'Infos Relatório'!$B150,'Faturamento NNE'!$AA$2:$AA$707,'Infos Relatório'!U$1)</f>
        <v>0</v>
      </c>
      <c r="X150" s="546">
        <f>SUMIFS('Faturamento NNE'!$P$2:$P$707,'Faturamento NNE'!$E$2:$E$707,'Infos Relatório'!$B$84,'Faturamento NNE'!$F$2:$F$707,'Infos Relatório'!$B150,'Faturamento NNE'!$AA$2:$AA$707,'Infos Relatório'!U$1,'Faturamento NNE'!$U$2:$U$707,"Sim")+SUMIFS('Faturamento NNE'!$Q$2:$Q$707,'Faturamento NNE'!$E$2:$E$707,'Infos Relatório'!$B$84,'Faturamento NNE'!$F$2:$F$707,'Infos Relatório'!$B150,'Faturamento NNE'!$AA$2:$AA$707,'Infos Relatório'!U$1,'Faturamento NNE'!$U$2:$U$707,"Sim")</f>
        <v>0</v>
      </c>
      <c r="Y150" s="227" t="e">
        <f t="shared" si="27"/>
        <v>#DIV/0!</v>
      </c>
      <c r="Z150" s="545">
        <f>SUMIFS('Faturamento NNE'!$I$2:$I$707,'Faturamento NNE'!$E$2:$E$707,'Infos Relatório'!$B$84,'Faturamento NNE'!$F$2:$F$707,'Infos Relatório'!$B150,'Faturamento NNE'!$AA$2:$AA$707,'Infos Relatório'!U$1)</f>
        <v>0</v>
      </c>
      <c r="AA150" s="541">
        <f>COUNTIFS('Faturamento NNE'!$E$2:$E$707,'Infos Relatório'!$B$84,'Faturamento NNE'!$F$2:$F$707,'Infos Relatório'!$B150,'Faturamento NNE'!$AA$2:$AA$707,'Infos Relatório'!AA$1)</f>
        <v>0</v>
      </c>
      <c r="AB150" s="542">
        <f>SUMIFS('Faturamento NNE'!$H$2:$H$707,'Faturamento NNE'!$E$2:$E$707,'Infos Relatório'!$B$84,'Faturamento NNE'!$F$2:$F$707,'Infos Relatório'!$B150,'Faturamento NNE'!$AA$2:$AA$707,'Infos Relatório'!AA$1)</f>
        <v>0</v>
      </c>
      <c r="AC150" s="542">
        <f>SUMIFS('Faturamento NNE'!$K$2:$K$707,'Faturamento NNE'!$E$2:$E$707,'Infos Relatório'!$B$84,'Faturamento NNE'!$F$2:$F$707,'Infos Relatório'!$B150,'Faturamento NNE'!$AA$2:$AA$707,'Infos Relatório'!AA$1)</f>
        <v>0</v>
      </c>
      <c r="AD150" s="546">
        <f>SUMIFS('Faturamento NNE'!$P$2:$P$707,'Faturamento NNE'!$E$2:$E$707,'Infos Relatório'!$B$84,'Faturamento NNE'!$F$2:$F$707,'Infos Relatório'!$B150,'Faturamento NNE'!$AA$2:$AA$707,'Infos Relatório'!AA$1,'Faturamento NNE'!$U$2:$U$707,"Sim")+SUMIFS('Faturamento NNE'!$Q$2:$Q$707,'Faturamento NNE'!$E$2:$E$707,'Infos Relatório'!$B$84,'Faturamento NNE'!$F$2:$F$707,'Infos Relatório'!$B150,'Faturamento NNE'!$AA$2:$AA$707,'Infos Relatório'!AA$1,'Faturamento NNE'!$U$2:$U$707,"Sim")</f>
        <v>0</v>
      </c>
      <c r="AE150" s="227" t="e">
        <f t="shared" si="28"/>
        <v>#DIV/0!</v>
      </c>
      <c r="AF150" s="545">
        <f>SUMIFS('Faturamento NNE'!$I$2:$I$707,'Faturamento NNE'!$E$2:$E$707,'Infos Relatório'!$B$84,'Faturamento NNE'!$F$2:$F$707,'Infos Relatório'!$B150,'Faturamento NNE'!$AA$2:$AA$707,'Infos Relatório'!AA$1)</f>
        <v>0</v>
      </c>
      <c r="AG150" s="541">
        <f>COUNTIFS('Faturamento NNE'!$E$2:$E$707,'Infos Relatório'!$B$84,'Faturamento NNE'!$F$2:$F$707,'Infos Relatório'!$B150,'Faturamento NNE'!$AA$2:$AA$707,'Infos Relatório'!AG$1)</f>
        <v>0</v>
      </c>
      <c r="AH150" s="542">
        <f>SUMIFS('Faturamento NNE'!$H$2:$H$707,'Faturamento NNE'!$E$2:$E$707,'Infos Relatório'!$B$84,'Faturamento NNE'!$F$2:$F$707,'Infos Relatório'!$B150,'Faturamento NNE'!$AA$2:$AA$707,'Infos Relatório'!AG$1)</f>
        <v>0</v>
      </c>
      <c r="AI150" s="542">
        <f>SUMIFS('Faturamento NNE'!$K$2:$K$707,'Faturamento NNE'!$E$2:$E$707,'Infos Relatório'!$B$84,'Faturamento NNE'!$F$2:$F$707,'Infos Relatório'!$B150,'Faturamento NNE'!$AA$2:$AA$707,'Infos Relatório'!AG$1)</f>
        <v>0</v>
      </c>
      <c r="AJ150" s="546">
        <f>SUMIFS('Faturamento NNE'!$P$2:$P$707,'Faturamento NNE'!$E$2:$E$707,'Infos Relatório'!$B$84,'Faturamento NNE'!$F$2:$F$707,'Infos Relatório'!$B150,'Faturamento NNE'!$AA$2:$AA$707,'Infos Relatório'!AG$1,'Faturamento NNE'!$U$2:$U$707,"Sim")+SUMIFS('Faturamento NNE'!$Q$2:$Q$707,'Faturamento NNE'!$E$2:$E$707,'Infos Relatório'!$B$84,'Faturamento NNE'!$F$2:$F$707,'Infos Relatório'!$B150,'Faturamento NNE'!$AA$2:$AA$707,'Infos Relatório'!AG$1,'Faturamento NNE'!$U$2:$U$707,"Sim")</f>
        <v>0</v>
      </c>
      <c r="AK150" s="227" t="e">
        <f t="shared" si="29"/>
        <v>#DIV/0!</v>
      </c>
      <c r="AL150" s="545">
        <f>SUMIFS('Faturamento NNE'!$I$2:$I$707,'Faturamento NNE'!$E$2:$E$707,'Infos Relatório'!$B$84,'Faturamento NNE'!$F$2:$F$707,'Infos Relatório'!$B150,'Faturamento NNE'!$AA$2:$AA$707,'Infos Relatório'!AG$1)</f>
        <v>0</v>
      </c>
      <c r="AM150" s="541">
        <f>COUNTIFS('Faturamento NNE'!$E$2:$E$707,'Infos Relatório'!$B$84,'Faturamento NNE'!$F$2:$F$707,'Infos Relatório'!$B150,'Faturamento NNE'!$AA$2:$AA$707,'Infos Relatório'!AM$1)</f>
        <v>0</v>
      </c>
      <c r="AN150" s="542">
        <f>SUMIFS('Faturamento NNE'!$H$2:$H$707,'Faturamento NNE'!$E$2:$E$707,'Infos Relatório'!$B$84,'Faturamento NNE'!$F$2:$F$707,'Infos Relatório'!$B150,'Faturamento NNE'!$AA$2:$AA$707,'Infos Relatório'!AM$1)</f>
        <v>0</v>
      </c>
      <c r="AO150" s="542">
        <f>SUMIFS('Faturamento NNE'!$K$2:$K$707,'Faturamento NNE'!$E$2:$E$707,'Infos Relatório'!$B$84,'Faturamento NNE'!$F$2:$F$707,'Infos Relatório'!$B150,'Faturamento NNE'!$AA$2:$AA$707,'Infos Relatório'!AM$1)</f>
        <v>0</v>
      </c>
      <c r="AP150" s="546">
        <f>SUMIFS('Faturamento NNE'!$P$2:$P$707,'Faturamento NNE'!$E$2:$E$707,'Infos Relatório'!$B$84,'Faturamento NNE'!$F$2:$F$707,'Infos Relatório'!$B150,'Faturamento NNE'!$AA$2:$AA$707,'Infos Relatório'!AM$1,'Faturamento NNE'!$U$2:$U$707,"Sim")+SUMIFS('Faturamento NNE'!$Q$2:$Q$707,'Faturamento NNE'!$E$2:$E$707,'Infos Relatório'!$B$84,'Faturamento NNE'!$F$2:$F$707,'Infos Relatório'!$B150,'Faturamento NNE'!$AA$2:$AA$707,'Infos Relatório'!AM$1,'Faturamento NNE'!$U$2:$U$707,"Sim")</f>
        <v>0</v>
      </c>
      <c r="AQ150" s="227" t="e">
        <f t="shared" si="30"/>
        <v>#DIV/0!</v>
      </c>
      <c r="AR150" s="545">
        <f>SUMIFS('Faturamento NNE'!$I$2:$I$707,'Faturamento NNE'!$E$2:$E$707,'Infos Relatório'!$B$84,'Faturamento NNE'!$F$2:$F$707,'Infos Relatório'!$B150,'Faturamento NNE'!$AA$2:$AA$707,'Infos Relatório'!AM$1)</f>
        <v>0</v>
      </c>
      <c r="AS150" s="541">
        <f>COUNTIFS('Faturamento NNE'!$E$2:$E$707,'Infos Relatório'!$B$84,'Faturamento NNE'!$F$2:$F$707,'Infos Relatório'!$B150,'Faturamento NNE'!$AA$2:$AA$707,'Infos Relatório'!AS$1)</f>
        <v>0</v>
      </c>
      <c r="AT150" s="542">
        <f>SUMIFS('Faturamento NNE'!$H$2:$H$707,'Faturamento NNE'!$E$2:$E$707,'Infos Relatório'!$B$84,'Faturamento NNE'!$F$2:$F$707,'Infos Relatório'!$B150,'Faturamento NNE'!$AA$2:$AA$707,'Infos Relatório'!AS$1)</f>
        <v>0</v>
      </c>
      <c r="AU150" s="542">
        <f>SUMIFS('Faturamento NNE'!$K$2:$K$707,'Faturamento NNE'!$E$2:$E$707,'Infos Relatório'!$B$84,'Faturamento NNE'!$F$2:$F$707,'Infos Relatório'!$B150,'Faturamento NNE'!$AA$2:$AA$707,'Infos Relatório'!AS$1)</f>
        <v>0</v>
      </c>
      <c r="AV150" s="546">
        <f>SUMIFS('Faturamento NNE'!$P$2:$P$707,'Faturamento NNE'!$E$2:$E$707,'Infos Relatório'!$B$84,'Faturamento NNE'!$F$2:$F$707,'Infos Relatório'!$B150,'Faturamento NNE'!$AA$2:$AA$707,'Infos Relatório'!AS$1,'Faturamento NNE'!$U$2:$U$707,"Sim")+SUMIFS('Faturamento NNE'!$Q$2:$Q$707,'Faturamento NNE'!$E$2:$E$707,'Infos Relatório'!$B$84,'Faturamento NNE'!$F$2:$F$707,'Infos Relatório'!$B150,'Faturamento NNE'!$AA$2:$AA$707,'Infos Relatório'!AS$1,'Faturamento NNE'!$U$2:$U$707,"Sim")</f>
        <v>0</v>
      </c>
      <c r="AW150" s="227" t="e">
        <f t="shared" si="31"/>
        <v>#DIV/0!</v>
      </c>
      <c r="AX150" s="545">
        <f>SUMIFS('Faturamento NNE'!$I$2:$I$707,'Faturamento NNE'!$E$2:$E$707,'Infos Relatório'!$B$84,'Faturamento NNE'!$F$2:$F$707,'Infos Relatório'!$B150,'Faturamento NNE'!$AA$2:$AA$707,'Infos Relatório'!AS$1)</f>
        <v>0</v>
      </c>
      <c r="AY150" s="541">
        <f>COUNTIFS('Faturamento NNE'!$E$2:$E$707,'Infos Relatório'!$B$84,'Faturamento NNE'!$F$2:$F$707,'Infos Relatório'!$B150,'Faturamento NNE'!$AA$2:$AA$707,'Infos Relatório'!AY$1)</f>
        <v>0</v>
      </c>
      <c r="AZ150" s="542">
        <f>SUMIFS('Faturamento NNE'!$H$2:$H$707,'Faturamento NNE'!$E$2:$E$707,'Infos Relatório'!$B$84,'Faturamento NNE'!$F$2:$F$707,'Infos Relatório'!$B150,'Faturamento NNE'!$AA$2:$AA$707,'Infos Relatório'!AY$1)</f>
        <v>0</v>
      </c>
      <c r="BA150" s="542">
        <f>SUMIFS('Faturamento NNE'!$K$2:$K$707,'Faturamento NNE'!$E$2:$E$707,'Infos Relatório'!$B$84,'Faturamento NNE'!$F$2:$F$707,'Infos Relatório'!$B150,'Faturamento NNE'!$AA$2:$AA$707,'Infos Relatório'!AY$1)</f>
        <v>0</v>
      </c>
      <c r="BB150" s="546">
        <f>SUMIFS('Faturamento NNE'!$P$2:$P$707,'Faturamento NNE'!$E$2:$E$707,'Infos Relatório'!$B$84,'Faturamento NNE'!$F$2:$F$707,'Infos Relatório'!$B150,'Faturamento NNE'!$AA$2:$AA$707,'Infos Relatório'!AY$1,'Faturamento NNE'!$U$2:$U$707,"Sim")+SUMIFS('Faturamento NNE'!$Q$2:$Q$707,'Faturamento NNE'!$E$2:$E$707,'Infos Relatório'!$B$84,'Faturamento NNE'!$F$2:$F$707,'Infos Relatório'!$B150,'Faturamento NNE'!$AA$2:$AA$707,'Infos Relatório'!AY$1,'Faturamento NNE'!$U$2:$U$707,"Sim")</f>
        <v>0</v>
      </c>
      <c r="BC150" s="227" t="e">
        <f t="shared" si="32"/>
        <v>#DIV/0!</v>
      </c>
      <c r="BD150" s="545">
        <f>SUMIFS('Faturamento NNE'!$I$2:$I$707,'Faturamento NNE'!$E$2:$E$707,'Infos Relatório'!$B$84,'Faturamento NNE'!$F$2:$F$707,'Infos Relatório'!$B150,'Faturamento NNE'!$AA$2:$AA$707,'Infos Relatório'!AY$1)</f>
        <v>0</v>
      </c>
      <c r="BE150" s="541">
        <f>COUNTIFS('Faturamento NNE'!$E$2:$E$707,'Infos Relatório'!$B$84,'Faturamento NNE'!$F$2:$F$707,'Infos Relatório'!$B150,'Faturamento NNE'!$AA$2:$AA$707,'Infos Relatório'!BE$1)</f>
        <v>0</v>
      </c>
      <c r="BF150" s="542">
        <f>SUMIFS('Faturamento NNE'!$H$2:$H$707,'Faturamento NNE'!$E$2:$E$707,'Infos Relatório'!$B$84,'Faturamento NNE'!$F$2:$F$707,'Infos Relatório'!$B150,'Faturamento NNE'!$AA$2:$AA$707,'Infos Relatório'!BE$1)</f>
        <v>0</v>
      </c>
      <c r="BG150" s="542">
        <f>SUMIFS('Faturamento NNE'!$K$2:$K$707,'Faturamento NNE'!$E$2:$E$707,'Infos Relatório'!$B$84,'Faturamento NNE'!$F$2:$F$707,'Infos Relatório'!$B150,'Faturamento NNE'!$AA$2:$AA$707,'Infos Relatório'!BE$1)</f>
        <v>0</v>
      </c>
      <c r="BH150" s="546">
        <f>SUMIFS('Faturamento NNE'!$P$2:$P$707,'Faturamento NNE'!$E$2:$E$707,'Infos Relatório'!$B$84,'Faturamento NNE'!$F$2:$F$707,'Infos Relatório'!$B150,'Faturamento NNE'!$AA$2:$AA$707,'Infos Relatório'!BE$1,'Faturamento NNE'!$U$2:$U$707,"Sim")+SUMIFS('Faturamento NNE'!$Q$2:$Q$707,'Faturamento NNE'!$E$2:$E$707,'Infos Relatório'!$B$84,'Faturamento NNE'!$F$2:$F$707,'Infos Relatório'!$B150,'Faturamento NNE'!$AA$2:$AA$707,'Infos Relatório'!BE$1,'Faturamento NNE'!$U$2:$U$707,"Sim")</f>
        <v>0</v>
      </c>
      <c r="BI150" s="227" t="e">
        <f t="shared" si="33"/>
        <v>#DIV/0!</v>
      </c>
      <c r="BJ150" s="545">
        <f>SUMIFS('Faturamento NNE'!$I$2:$I$707,'Faturamento NNE'!$E$2:$E$707,'Infos Relatório'!$B$84,'Faturamento NNE'!$F$2:$F$707,'Infos Relatório'!$B150,'Faturamento NNE'!$AA$2:$AA$707,'Infos Relatório'!BE$1)</f>
        <v>0</v>
      </c>
      <c r="BK150" s="541">
        <f>COUNTIFS('Faturamento NNE'!$E$2:$E$707,'Infos Relatório'!$B$84,'Faturamento NNE'!$F$2:$F$707,'Infos Relatório'!$B150,'Faturamento NNE'!$AA$2:$AA$707,'Infos Relatório'!BK$1)</f>
        <v>0</v>
      </c>
      <c r="BL150" s="542">
        <f>SUMIFS('Faturamento NNE'!$H$2:$H$707,'Faturamento NNE'!$E$2:$E$707,'Infos Relatório'!$B$84,'Faturamento NNE'!$F$2:$F$707,'Infos Relatório'!$B150,'Faturamento NNE'!$AA$2:$AA$707,'Infos Relatório'!BK$1)</f>
        <v>0</v>
      </c>
      <c r="BM150" s="542">
        <f>SUMIFS('Faturamento NNE'!$K$2:$K$707,'Faturamento NNE'!$E$2:$E$707,'Infos Relatório'!$B$84,'Faturamento NNE'!$F$2:$F$707,'Infos Relatório'!$B150,'Faturamento NNE'!$AA$2:$AA$707,'Infos Relatório'!BK$1)</f>
        <v>0</v>
      </c>
      <c r="BN150" s="546">
        <f>SUMIFS('Faturamento NNE'!$P$2:$P$707,'Faturamento NNE'!$E$2:$E$707,'Infos Relatório'!$B$84,'Faturamento NNE'!$F$2:$F$707,'Infos Relatório'!$B150,'Faturamento NNE'!$AA$2:$AA$707,'Infos Relatório'!BK$1,'Faturamento NNE'!$U$2:$U$707,"Sim")+SUMIFS('Faturamento NNE'!$Q$2:$Q$707,'Faturamento NNE'!$E$2:$E$707,'Infos Relatório'!$B$84,'Faturamento NNE'!$F$2:$F$707,'Infos Relatório'!$B150,'Faturamento NNE'!$AA$2:$AA$707,'Infos Relatório'!BK$1,'Faturamento NNE'!$U$2:$U$707,"Sim")</f>
        <v>0</v>
      </c>
      <c r="BO150" s="227" t="e">
        <f t="shared" si="34"/>
        <v>#DIV/0!</v>
      </c>
      <c r="BP150" s="545">
        <f>SUMIFS('Faturamento NNE'!$I$2:$I$707,'Faturamento NNE'!$E$2:$E$707,'Infos Relatório'!$B$84,'Faturamento NNE'!$F$2:$F$707,'Infos Relatório'!$B150,'Faturamento NNE'!$AA$2:$AA$707,'Infos Relatório'!BK$1)</f>
        <v>0</v>
      </c>
      <c r="BQ150" s="541">
        <f>COUNTIFS('Faturamento NNE'!$E$2:$E$707,'Infos Relatório'!$B$84,'Faturamento NNE'!$F$2:$F$707,'Infos Relatório'!$B150,'Faturamento NNE'!$AA$2:$AA$707,'Infos Relatório'!BQ$1)</f>
        <v>0</v>
      </c>
      <c r="BR150" s="542">
        <f>SUMIFS('Faturamento NNE'!$H$2:$H$707,'Faturamento NNE'!$E$2:$E$707,'Infos Relatório'!$B$84,'Faturamento NNE'!$F$2:$F$707,'Infos Relatório'!$B150,'Faturamento NNE'!$AA$2:$AA$707,'Infos Relatório'!BQ$1)</f>
        <v>0</v>
      </c>
      <c r="BS150" s="542">
        <f>SUMIFS('Faturamento NNE'!$K$2:$K$707,'Faturamento NNE'!$E$2:$E$707,'Infos Relatório'!$B$84,'Faturamento NNE'!$F$2:$F$707,'Infos Relatório'!$B150,'Faturamento NNE'!$AA$2:$AA$707,'Infos Relatório'!BQ$1)</f>
        <v>0</v>
      </c>
      <c r="BT150" s="546">
        <f>SUMIFS('Faturamento NNE'!$P$2:$P$707,'Faturamento NNE'!$E$2:$E$707,'Infos Relatório'!$B$84,'Faturamento NNE'!$F$2:$F$707,'Infos Relatório'!$B150,'Faturamento NNE'!$AA$2:$AA$707,'Infos Relatório'!BQ$1,'Faturamento NNE'!$U$2:$U$707,"Sim")+SUMIFS('Faturamento NNE'!$Q$2:$Q$707,'Faturamento NNE'!$E$2:$E$707,'Infos Relatório'!$B$84,'Faturamento NNE'!$F$2:$F$707,'Infos Relatório'!$B150,'Faturamento NNE'!$AA$2:$AA$707,'Infos Relatório'!BQ$1,'Faturamento NNE'!$U$2:$U$707,"Sim")</f>
        <v>0</v>
      </c>
      <c r="BU150" s="227" t="e">
        <f t="shared" si="35"/>
        <v>#DIV/0!</v>
      </c>
      <c r="BV150" s="545">
        <f>SUMIFS('Faturamento NNE'!$I$2:$I$707,'Faturamento NNE'!$E$2:$E$707,'Infos Relatório'!$B$84,'Faturamento NNE'!$F$2:$F$707,'Infos Relatório'!$B150,'Faturamento NNE'!$AA$2:$AA$707,'Infos Relatório'!BQ$1)</f>
        <v>0</v>
      </c>
    </row>
    <row r="151" spans="2:74">
      <c r="B151" s="217" t="s">
        <v>196</v>
      </c>
      <c r="C151" s="541">
        <f>COUNTIFS('Faturamento NNE'!$E$2:$E$707,'Infos Relatório'!$B$84,'Faturamento NNE'!$F$2:$F$707,'Infos Relatório'!$B151,'Faturamento NNE'!$AA$2:$AA$707,'Infos Relatório'!C$1)</f>
        <v>0</v>
      </c>
      <c r="D151" s="542">
        <f>SUMIFS('Faturamento NNE'!$H$2:$H$707,'Faturamento NNE'!$E$2:$E$707,'Infos Relatório'!$B$84,'Faturamento NNE'!$F$2:$F$707,'Infos Relatório'!$B151,'Faturamento NNE'!$AA$2:$AA$707,'Infos Relatório'!C$1)</f>
        <v>0</v>
      </c>
      <c r="E151" s="543">
        <f>SUMIFS('Faturamento NNE'!$K$2:$K$707,'Faturamento NNE'!$E$2:$E$707,'Infos Relatório'!$B$84,'Faturamento NNE'!$F$2:$F$707,'Infos Relatório'!$B151,'Faturamento NNE'!$AA$2:$AA$707,'Infos Relatório'!C$1)</f>
        <v>0</v>
      </c>
      <c r="F151" s="544">
        <f>SUMIFS('Faturamento NNE'!$P$2:$P$707,'Faturamento NNE'!$E$2:$E$707,'Infos Relatório'!$B$84,'Faturamento NNE'!$F$2:$F$707,'Infos Relatório'!$B151,'Faturamento NNE'!$AA$2:$AA$707,'Infos Relatório'!C$1,'Faturamento NNE'!$U$2:$U$707,"Sim")+SUMIFS('Faturamento NNE'!$Q$2:$Q$707,'Faturamento NNE'!$E$2:$E$707,'Infos Relatório'!$B$84,'Faturamento NNE'!$F$2:$F$707,'Infos Relatório'!$B151,'Faturamento NNE'!$AA$2:$AA$707,'Infos Relatório'!C$1,'Faturamento NNE'!$U$2:$U$707,"Sim")</f>
        <v>0</v>
      </c>
      <c r="G151" s="283" t="e">
        <f t="shared" ref="G151:G161" si="36">F151/E151</f>
        <v>#DIV/0!</v>
      </c>
      <c r="H151" s="545">
        <f>SUMIFS('Faturamento NNE'!$I$2:$I$707,'Faturamento NNE'!$E$2:$E$707,'Infos Relatório'!$B$84,'Faturamento NNE'!$F$2:$F$707,'Infos Relatório'!$B151,'Faturamento NNE'!$AA$2:$AA$707,'Infos Relatório'!C$1)</f>
        <v>0</v>
      </c>
      <c r="I151" s="541">
        <f>COUNTIFS('Faturamento NNE'!$E$2:$E$707,'Infos Relatório'!$B$84,'Faturamento NNE'!$F$2:$F$707,'Infos Relatório'!$B151,'Faturamento NNE'!$AA$2:$AA$707,'Infos Relatório'!I$1)</f>
        <v>0</v>
      </c>
      <c r="J151" s="542">
        <f>SUMIFS('Faturamento NNE'!$H$2:$H$707,'Faturamento NNE'!$E$2:$E$707,'Infos Relatório'!$B$84,'Faturamento NNE'!$F$2:$F$707,'Infos Relatório'!$B151,'Faturamento NNE'!$AA$2:$AA$707,'Infos Relatório'!I$1)</f>
        <v>0</v>
      </c>
      <c r="K151" s="543">
        <f>SUMIFS('Faturamento NNE'!$K$2:$K$707,'Faturamento NNE'!$E$2:$E$707,'Infos Relatório'!$B$84,'Faturamento NNE'!$F$2:$F$707,'Infos Relatório'!$B151,'Faturamento NNE'!$AA$2:$AA$707,'Infos Relatório'!I$1)</f>
        <v>0</v>
      </c>
      <c r="L151" s="544">
        <f>SUMIFS('Faturamento NNE'!$P$2:$P$707,'Faturamento NNE'!$E$2:$E$707,'Infos Relatório'!$B$84,'Faturamento NNE'!$F$2:$F$707,'Infos Relatório'!$B151,'Faturamento NNE'!$AA$2:$AA$707,'Infos Relatório'!I$1,'Faturamento NNE'!$U$2:$U$707,"Sim")+SUMIFS('Faturamento NNE'!$Q$2:$Q$707,'Faturamento NNE'!$E$2:$E$707,'Infos Relatório'!$B$84,'Faturamento NNE'!$F$2:$F$707,'Infos Relatório'!$B151,'Faturamento NNE'!$AA$2:$AA$707,'Infos Relatório'!I$1,'Faturamento NNE'!$U$2:$U$707,"Sim")</f>
        <v>0</v>
      </c>
      <c r="M151" s="283" t="e">
        <f t="shared" ref="M151:M161" si="37">L151/K151</f>
        <v>#DIV/0!</v>
      </c>
      <c r="N151" s="545">
        <f>SUMIFS('Faturamento NNE'!$I$2:$I$707,'Faturamento NNE'!$E$2:$E$707,'Infos Relatório'!$B$84,'Faturamento NNE'!$F$2:$F$707,'Infos Relatório'!$B151,'Faturamento NNE'!$AA$2:$AA$707,'Infos Relatório'!I$1)</f>
        <v>0</v>
      </c>
      <c r="O151" s="541">
        <f>COUNTIFS('Faturamento NNE'!$E$2:$E$707,'Infos Relatório'!$B$84,'Faturamento NNE'!$F$2:$F$707,'Infos Relatório'!$B151,'Faturamento NNE'!$AA$2:$AA$707,'Infos Relatório'!O$1)</f>
        <v>0</v>
      </c>
      <c r="P151" s="542">
        <f>SUMIFS('Faturamento NNE'!$H$2:$H$707,'Faturamento NNE'!$E$2:$E$707,'Infos Relatório'!$B$84,'Faturamento NNE'!$F$2:$F$707,'Infos Relatório'!$B151,'Faturamento NNE'!$AA$2:$AA$707,'Infos Relatório'!O$1)</f>
        <v>0</v>
      </c>
      <c r="Q151" s="542">
        <f>SUMIFS('Faturamento NNE'!$K$2:$K$707,'Faturamento NNE'!$E$2:$E$707,'Infos Relatório'!$B$84,'Faturamento NNE'!$F$2:$F$707,'Infos Relatório'!$B151,'Faturamento NNE'!$AA$2:$AA$707,'Infos Relatório'!O$1)</f>
        <v>0</v>
      </c>
      <c r="R151" s="546">
        <f>SUMIFS('Faturamento NNE'!$P$2:$P$707,'Faturamento NNE'!$E$2:$E$707,'Infos Relatório'!$B$84,'Faturamento NNE'!$F$2:$F$707,'Infos Relatório'!$B151,'Faturamento NNE'!$AA$2:$AA$707,'Infos Relatório'!O$1,'Faturamento NNE'!$U$2:$U$707,"Sim")+SUMIFS('Faturamento NNE'!$Q$2:$Q$707,'Faturamento NNE'!$E$2:$E$707,'Infos Relatório'!$B$84,'Faturamento NNE'!$F$2:$F$707,'Infos Relatório'!$B151,'Faturamento NNE'!$AA$2:$AA$707,'Infos Relatório'!O$1,'Faturamento NNE'!$U$2:$U$707,"Sim")</f>
        <v>0</v>
      </c>
      <c r="S151" s="227" t="e">
        <f t="shared" ref="S151:S161" si="38">R151/Q151</f>
        <v>#DIV/0!</v>
      </c>
      <c r="T151" s="545">
        <f>SUMIFS('Faturamento NNE'!$I$2:$I$707,'Faturamento NNE'!$E$2:$E$707,'Infos Relatório'!$B$84,'Faturamento NNE'!$F$2:$F$707,'Infos Relatório'!$B151,'Faturamento NNE'!$AA$2:$AA$707,'Infos Relatório'!O$1)</f>
        <v>0</v>
      </c>
      <c r="U151" s="541">
        <f>COUNTIFS('Faturamento NNE'!$E$2:$E$707,'Infos Relatório'!$B$84,'Faturamento NNE'!$F$2:$F$707,'Infos Relatório'!$B151,'Faturamento NNE'!$AA$2:$AA$707,'Infos Relatório'!U$1)</f>
        <v>0</v>
      </c>
      <c r="V151" s="542">
        <f>SUMIFS('Faturamento NNE'!$H$2:$H$707,'Faturamento NNE'!$E$2:$E$707,'Infos Relatório'!$B$84,'Faturamento NNE'!$F$2:$F$707,'Infos Relatório'!$B151,'Faturamento NNE'!$AA$2:$AA$707,'Infos Relatório'!U$1)</f>
        <v>0</v>
      </c>
      <c r="W151" s="542">
        <f>SUMIFS('Faturamento NNE'!$K$2:$K$707,'Faturamento NNE'!$E$2:$E$707,'Infos Relatório'!$B$84,'Faturamento NNE'!$F$2:$F$707,'Infos Relatório'!$B151,'Faturamento NNE'!$AA$2:$AA$707,'Infos Relatório'!U$1)</f>
        <v>0</v>
      </c>
      <c r="X151" s="546">
        <f>SUMIFS('Faturamento NNE'!$P$2:$P$707,'Faturamento NNE'!$E$2:$E$707,'Infos Relatório'!$B$84,'Faturamento NNE'!$F$2:$F$707,'Infos Relatório'!$B151,'Faturamento NNE'!$AA$2:$AA$707,'Infos Relatório'!U$1,'Faturamento NNE'!$U$2:$U$707,"Sim")+SUMIFS('Faturamento NNE'!$Q$2:$Q$707,'Faturamento NNE'!$E$2:$E$707,'Infos Relatório'!$B$84,'Faturamento NNE'!$F$2:$F$707,'Infos Relatório'!$B151,'Faturamento NNE'!$AA$2:$AA$707,'Infos Relatório'!U$1,'Faturamento NNE'!$U$2:$U$707,"Sim")</f>
        <v>0</v>
      </c>
      <c r="Y151" s="227" t="e">
        <f t="shared" ref="Y151:Y161" si="39">X151/W151</f>
        <v>#DIV/0!</v>
      </c>
      <c r="Z151" s="545">
        <f>SUMIFS('Faturamento NNE'!$I$2:$I$707,'Faturamento NNE'!$E$2:$E$707,'Infos Relatório'!$B$84,'Faturamento NNE'!$F$2:$F$707,'Infos Relatório'!$B151,'Faturamento NNE'!$AA$2:$AA$707,'Infos Relatório'!U$1)</f>
        <v>0</v>
      </c>
      <c r="AA151" s="541">
        <f>COUNTIFS('Faturamento NNE'!$E$2:$E$707,'Infos Relatório'!$B$84,'Faturamento NNE'!$F$2:$F$707,'Infos Relatório'!$B151,'Faturamento NNE'!$AA$2:$AA$707,'Infos Relatório'!AA$1)</f>
        <v>0</v>
      </c>
      <c r="AB151" s="542">
        <f>SUMIFS('Faturamento NNE'!$H$2:$H$707,'Faturamento NNE'!$E$2:$E$707,'Infos Relatório'!$B$84,'Faturamento NNE'!$F$2:$F$707,'Infos Relatório'!$B151,'Faturamento NNE'!$AA$2:$AA$707,'Infos Relatório'!AA$1)</f>
        <v>0</v>
      </c>
      <c r="AC151" s="542">
        <f>SUMIFS('Faturamento NNE'!$K$2:$K$707,'Faturamento NNE'!$E$2:$E$707,'Infos Relatório'!$B$84,'Faturamento NNE'!$F$2:$F$707,'Infos Relatório'!$B151,'Faturamento NNE'!$AA$2:$AA$707,'Infos Relatório'!AA$1)</f>
        <v>0</v>
      </c>
      <c r="AD151" s="546">
        <f>SUMIFS('Faturamento NNE'!$P$2:$P$707,'Faturamento NNE'!$E$2:$E$707,'Infos Relatório'!$B$84,'Faturamento NNE'!$F$2:$F$707,'Infos Relatório'!$B151,'Faturamento NNE'!$AA$2:$AA$707,'Infos Relatório'!AA$1,'Faturamento NNE'!$U$2:$U$707,"Sim")+SUMIFS('Faturamento NNE'!$Q$2:$Q$707,'Faturamento NNE'!$E$2:$E$707,'Infos Relatório'!$B$84,'Faturamento NNE'!$F$2:$F$707,'Infos Relatório'!$B151,'Faturamento NNE'!$AA$2:$AA$707,'Infos Relatório'!AA$1,'Faturamento NNE'!$U$2:$U$707,"Sim")</f>
        <v>0</v>
      </c>
      <c r="AE151" s="227" t="e">
        <f t="shared" ref="AE151:AE161" si="40">AD151/AC151</f>
        <v>#DIV/0!</v>
      </c>
      <c r="AF151" s="545">
        <f>SUMIFS('Faturamento NNE'!$I$2:$I$707,'Faturamento NNE'!$E$2:$E$707,'Infos Relatório'!$B$84,'Faturamento NNE'!$F$2:$F$707,'Infos Relatório'!$B151,'Faturamento NNE'!$AA$2:$AA$707,'Infos Relatório'!AA$1)</f>
        <v>0</v>
      </c>
      <c r="AG151" s="541">
        <f>COUNTIFS('Faturamento NNE'!$E$2:$E$707,'Infos Relatório'!$B$84,'Faturamento NNE'!$F$2:$F$707,'Infos Relatório'!$B151,'Faturamento NNE'!$AA$2:$AA$707,'Infos Relatório'!AG$1)</f>
        <v>0</v>
      </c>
      <c r="AH151" s="542">
        <f>SUMIFS('Faturamento NNE'!$H$2:$H$707,'Faturamento NNE'!$E$2:$E$707,'Infos Relatório'!$B$84,'Faturamento NNE'!$F$2:$F$707,'Infos Relatório'!$B151,'Faturamento NNE'!$AA$2:$AA$707,'Infos Relatório'!AG$1)</f>
        <v>0</v>
      </c>
      <c r="AI151" s="542">
        <f>SUMIFS('Faturamento NNE'!$K$2:$K$707,'Faturamento NNE'!$E$2:$E$707,'Infos Relatório'!$B$84,'Faturamento NNE'!$F$2:$F$707,'Infos Relatório'!$B151,'Faturamento NNE'!$AA$2:$AA$707,'Infos Relatório'!AG$1)</f>
        <v>0</v>
      </c>
      <c r="AJ151" s="546">
        <f>SUMIFS('Faturamento NNE'!$P$2:$P$707,'Faturamento NNE'!$E$2:$E$707,'Infos Relatório'!$B$84,'Faturamento NNE'!$F$2:$F$707,'Infos Relatório'!$B151,'Faturamento NNE'!$AA$2:$AA$707,'Infos Relatório'!AG$1,'Faturamento NNE'!$U$2:$U$707,"Sim")+SUMIFS('Faturamento NNE'!$Q$2:$Q$707,'Faturamento NNE'!$E$2:$E$707,'Infos Relatório'!$B$84,'Faturamento NNE'!$F$2:$F$707,'Infos Relatório'!$B151,'Faturamento NNE'!$AA$2:$AA$707,'Infos Relatório'!AG$1,'Faturamento NNE'!$U$2:$U$707,"Sim")</f>
        <v>0</v>
      </c>
      <c r="AK151" s="227" t="e">
        <f t="shared" ref="AK151:AK161" si="41">AJ151/AI151</f>
        <v>#DIV/0!</v>
      </c>
      <c r="AL151" s="545">
        <f>SUMIFS('Faturamento NNE'!$I$2:$I$707,'Faturamento NNE'!$E$2:$E$707,'Infos Relatório'!$B$84,'Faturamento NNE'!$F$2:$F$707,'Infos Relatório'!$B151,'Faturamento NNE'!$AA$2:$AA$707,'Infos Relatório'!AG$1)</f>
        <v>0</v>
      </c>
      <c r="AM151" s="541">
        <f>COUNTIFS('Faturamento NNE'!$E$2:$E$707,'Infos Relatório'!$B$84,'Faturamento NNE'!$F$2:$F$707,'Infos Relatório'!$B151,'Faturamento NNE'!$AA$2:$AA$707,'Infos Relatório'!AM$1)</f>
        <v>0</v>
      </c>
      <c r="AN151" s="542">
        <f>SUMIFS('Faturamento NNE'!$H$2:$H$707,'Faturamento NNE'!$E$2:$E$707,'Infos Relatório'!$B$84,'Faturamento NNE'!$F$2:$F$707,'Infos Relatório'!$B151,'Faturamento NNE'!$AA$2:$AA$707,'Infos Relatório'!AM$1)</f>
        <v>0</v>
      </c>
      <c r="AO151" s="542">
        <f>SUMIFS('Faturamento NNE'!$K$2:$K$707,'Faturamento NNE'!$E$2:$E$707,'Infos Relatório'!$B$84,'Faturamento NNE'!$F$2:$F$707,'Infos Relatório'!$B151,'Faturamento NNE'!$AA$2:$AA$707,'Infos Relatório'!AM$1)</f>
        <v>0</v>
      </c>
      <c r="AP151" s="546">
        <f>SUMIFS('Faturamento NNE'!$P$2:$P$707,'Faturamento NNE'!$E$2:$E$707,'Infos Relatório'!$B$84,'Faturamento NNE'!$F$2:$F$707,'Infos Relatório'!$B151,'Faturamento NNE'!$AA$2:$AA$707,'Infos Relatório'!AM$1,'Faturamento NNE'!$U$2:$U$707,"Sim")+SUMIFS('Faturamento NNE'!$Q$2:$Q$707,'Faturamento NNE'!$E$2:$E$707,'Infos Relatório'!$B$84,'Faturamento NNE'!$F$2:$F$707,'Infos Relatório'!$B151,'Faturamento NNE'!$AA$2:$AA$707,'Infos Relatório'!AM$1,'Faturamento NNE'!$U$2:$U$707,"Sim")</f>
        <v>0</v>
      </c>
      <c r="AQ151" s="227" t="e">
        <f t="shared" ref="AQ151:AQ161" si="42">AP151/AO151</f>
        <v>#DIV/0!</v>
      </c>
      <c r="AR151" s="545">
        <f>SUMIFS('Faturamento NNE'!$I$2:$I$707,'Faturamento NNE'!$E$2:$E$707,'Infos Relatório'!$B$84,'Faturamento NNE'!$F$2:$F$707,'Infos Relatório'!$B151,'Faturamento NNE'!$AA$2:$AA$707,'Infos Relatório'!AM$1)</f>
        <v>0</v>
      </c>
      <c r="AS151" s="541">
        <f>COUNTIFS('Faturamento NNE'!$E$2:$E$707,'Infos Relatório'!$B$84,'Faturamento NNE'!$F$2:$F$707,'Infos Relatório'!$B151,'Faturamento NNE'!$AA$2:$AA$707,'Infos Relatório'!AS$1)</f>
        <v>0</v>
      </c>
      <c r="AT151" s="542">
        <f>SUMIFS('Faturamento NNE'!$H$2:$H$707,'Faturamento NNE'!$E$2:$E$707,'Infos Relatório'!$B$84,'Faturamento NNE'!$F$2:$F$707,'Infos Relatório'!$B151,'Faturamento NNE'!$AA$2:$AA$707,'Infos Relatório'!AS$1)</f>
        <v>0</v>
      </c>
      <c r="AU151" s="542">
        <f>SUMIFS('Faturamento NNE'!$K$2:$K$707,'Faturamento NNE'!$E$2:$E$707,'Infos Relatório'!$B$84,'Faturamento NNE'!$F$2:$F$707,'Infos Relatório'!$B151,'Faturamento NNE'!$AA$2:$AA$707,'Infos Relatório'!AS$1)</f>
        <v>0</v>
      </c>
      <c r="AV151" s="546">
        <f>SUMIFS('Faturamento NNE'!$P$2:$P$707,'Faturamento NNE'!$E$2:$E$707,'Infos Relatório'!$B$84,'Faturamento NNE'!$F$2:$F$707,'Infos Relatório'!$B151,'Faturamento NNE'!$AA$2:$AA$707,'Infos Relatório'!AS$1,'Faturamento NNE'!$U$2:$U$707,"Sim")+SUMIFS('Faturamento NNE'!$Q$2:$Q$707,'Faturamento NNE'!$E$2:$E$707,'Infos Relatório'!$B$84,'Faturamento NNE'!$F$2:$F$707,'Infos Relatório'!$B151,'Faturamento NNE'!$AA$2:$AA$707,'Infos Relatório'!AS$1,'Faturamento NNE'!$U$2:$U$707,"Sim")</f>
        <v>0</v>
      </c>
      <c r="AW151" s="227" t="e">
        <f t="shared" ref="AW151:AW161" si="43">AV151/AU151</f>
        <v>#DIV/0!</v>
      </c>
      <c r="AX151" s="545">
        <f>SUMIFS('Faturamento NNE'!$I$2:$I$707,'Faturamento NNE'!$E$2:$E$707,'Infos Relatório'!$B$84,'Faturamento NNE'!$F$2:$F$707,'Infos Relatório'!$B151,'Faturamento NNE'!$AA$2:$AA$707,'Infos Relatório'!AS$1)</f>
        <v>0</v>
      </c>
      <c r="AY151" s="541">
        <f>COUNTIFS('Faturamento NNE'!$E$2:$E$707,'Infos Relatório'!$B$84,'Faturamento NNE'!$F$2:$F$707,'Infos Relatório'!$B151,'Faturamento NNE'!$AA$2:$AA$707,'Infos Relatório'!AY$1)</f>
        <v>0</v>
      </c>
      <c r="AZ151" s="542">
        <f>SUMIFS('Faturamento NNE'!$H$2:$H$707,'Faturamento NNE'!$E$2:$E$707,'Infos Relatório'!$B$84,'Faturamento NNE'!$F$2:$F$707,'Infos Relatório'!$B151,'Faturamento NNE'!$AA$2:$AA$707,'Infos Relatório'!AY$1)</f>
        <v>0</v>
      </c>
      <c r="BA151" s="542">
        <f>SUMIFS('Faturamento NNE'!$K$2:$K$707,'Faturamento NNE'!$E$2:$E$707,'Infos Relatório'!$B$84,'Faturamento NNE'!$F$2:$F$707,'Infos Relatório'!$B151,'Faturamento NNE'!$AA$2:$AA$707,'Infos Relatório'!AY$1)</f>
        <v>0</v>
      </c>
      <c r="BB151" s="546">
        <f>SUMIFS('Faturamento NNE'!$P$2:$P$707,'Faturamento NNE'!$E$2:$E$707,'Infos Relatório'!$B$84,'Faturamento NNE'!$F$2:$F$707,'Infos Relatório'!$B151,'Faturamento NNE'!$AA$2:$AA$707,'Infos Relatório'!AY$1,'Faturamento NNE'!$U$2:$U$707,"Sim")+SUMIFS('Faturamento NNE'!$Q$2:$Q$707,'Faturamento NNE'!$E$2:$E$707,'Infos Relatório'!$B$84,'Faturamento NNE'!$F$2:$F$707,'Infos Relatório'!$B151,'Faturamento NNE'!$AA$2:$AA$707,'Infos Relatório'!AY$1,'Faturamento NNE'!$U$2:$U$707,"Sim")</f>
        <v>0</v>
      </c>
      <c r="BC151" s="227" t="e">
        <f t="shared" ref="BC151:BC161" si="44">BB151/BA151</f>
        <v>#DIV/0!</v>
      </c>
      <c r="BD151" s="545">
        <f>SUMIFS('Faturamento NNE'!$I$2:$I$707,'Faturamento NNE'!$E$2:$E$707,'Infos Relatório'!$B$84,'Faturamento NNE'!$F$2:$F$707,'Infos Relatório'!$B151,'Faturamento NNE'!$AA$2:$AA$707,'Infos Relatório'!AY$1)</f>
        <v>0</v>
      </c>
      <c r="BE151" s="541">
        <f>COUNTIFS('Faturamento NNE'!$E$2:$E$707,'Infos Relatório'!$B$84,'Faturamento NNE'!$F$2:$F$707,'Infos Relatório'!$B151,'Faturamento NNE'!$AA$2:$AA$707,'Infos Relatório'!BE$1)</f>
        <v>0</v>
      </c>
      <c r="BF151" s="542">
        <f>SUMIFS('Faturamento NNE'!$H$2:$H$707,'Faturamento NNE'!$E$2:$E$707,'Infos Relatório'!$B$84,'Faturamento NNE'!$F$2:$F$707,'Infos Relatório'!$B151,'Faturamento NNE'!$AA$2:$AA$707,'Infos Relatório'!BE$1)</f>
        <v>0</v>
      </c>
      <c r="BG151" s="542">
        <f>SUMIFS('Faturamento NNE'!$K$2:$K$707,'Faturamento NNE'!$E$2:$E$707,'Infos Relatório'!$B$84,'Faturamento NNE'!$F$2:$F$707,'Infos Relatório'!$B151,'Faturamento NNE'!$AA$2:$AA$707,'Infos Relatório'!BE$1)</f>
        <v>0</v>
      </c>
      <c r="BH151" s="546">
        <f>SUMIFS('Faturamento NNE'!$P$2:$P$707,'Faturamento NNE'!$E$2:$E$707,'Infos Relatório'!$B$84,'Faturamento NNE'!$F$2:$F$707,'Infos Relatório'!$B151,'Faturamento NNE'!$AA$2:$AA$707,'Infos Relatório'!BE$1,'Faturamento NNE'!$U$2:$U$707,"Sim")+SUMIFS('Faturamento NNE'!$Q$2:$Q$707,'Faturamento NNE'!$E$2:$E$707,'Infos Relatório'!$B$84,'Faturamento NNE'!$F$2:$F$707,'Infos Relatório'!$B151,'Faturamento NNE'!$AA$2:$AA$707,'Infos Relatório'!BE$1,'Faturamento NNE'!$U$2:$U$707,"Sim")</f>
        <v>0</v>
      </c>
      <c r="BI151" s="227" t="e">
        <f t="shared" ref="BI151:BI161" si="45">BH151/BG151</f>
        <v>#DIV/0!</v>
      </c>
      <c r="BJ151" s="545">
        <f>SUMIFS('Faturamento NNE'!$I$2:$I$707,'Faturamento NNE'!$E$2:$E$707,'Infos Relatório'!$B$84,'Faturamento NNE'!$F$2:$F$707,'Infos Relatório'!$B151,'Faturamento NNE'!$AA$2:$AA$707,'Infos Relatório'!BE$1)</f>
        <v>0</v>
      </c>
      <c r="BK151" s="541">
        <f>COUNTIFS('Faturamento NNE'!$E$2:$E$707,'Infos Relatório'!$B$84,'Faturamento NNE'!$F$2:$F$707,'Infos Relatório'!$B151,'Faturamento NNE'!$AA$2:$AA$707,'Infos Relatório'!BK$1)</f>
        <v>0</v>
      </c>
      <c r="BL151" s="542">
        <f>SUMIFS('Faturamento NNE'!$H$2:$H$707,'Faturamento NNE'!$E$2:$E$707,'Infos Relatório'!$B$84,'Faturamento NNE'!$F$2:$F$707,'Infos Relatório'!$B151,'Faturamento NNE'!$AA$2:$AA$707,'Infos Relatório'!BK$1)</f>
        <v>0</v>
      </c>
      <c r="BM151" s="542">
        <f>SUMIFS('Faturamento NNE'!$K$2:$K$707,'Faturamento NNE'!$E$2:$E$707,'Infos Relatório'!$B$84,'Faturamento NNE'!$F$2:$F$707,'Infos Relatório'!$B151,'Faturamento NNE'!$AA$2:$AA$707,'Infos Relatório'!BK$1)</f>
        <v>0</v>
      </c>
      <c r="BN151" s="546">
        <f>SUMIFS('Faturamento NNE'!$P$2:$P$707,'Faturamento NNE'!$E$2:$E$707,'Infos Relatório'!$B$84,'Faturamento NNE'!$F$2:$F$707,'Infos Relatório'!$B151,'Faturamento NNE'!$AA$2:$AA$707,'Infos Relatório'!BK$1,'Faturamento NNE'!$U$2:$U$707,"Sim")+SUMIFS('Faturamento NNE'!$Q$2:$Q$707,'Faturamento NNE'!$E$2:$E$707,'Infos Relatório'!$B$84,'Faturamento NNE'!$F$2:$F$707,'Infos Relatório'!$B151,'Faturamento NNE'!$AA$2:$AA$707,'Infos Relatório'!BK$1,'Faturamento NNE'!$U$2:$U$707,"Sim")</f>
        <v>0</v>
      </c>
      <c r="BO151" s="227" t="e">
        <f t="shared" ref="BO151:BO161" si="46">BN151/BM151</f>
        <v>#DIV/0!</v>
      </c>
      <c r="BP151" s="545">
        <f>SUMIFS('Faturamento NNE'!$I$2:$I$707,'Faturamento NNE'!$E$2:$E$707,'Infos Relatório'!$B$84,'Faturamento NNE'!$F$2:$F$707,'Infos Relatório'!$B151,'Faturamento NNE'!$AA$2:$AA$707,'Infos Relatório'!BK$1)</f>
        <v>0</v>
      </c>
      <c r="BQ151" s="541">
        <f>COUNTIFS('Faturamento NNE'!$E$2:$E$707,'Infos Relatório'!$B$84,'Faturamento NNE'!$F$2:$F$707,'Infos Relatório'!$B151,'Faturamento NNE'!$AA$2:$AA$707,'Infos Relatório'!BQ$1)</f>
        <v>0</v>
      </c>
      <c r="BR151" s="542">
        <f>SUMIFS('Faturamento NNE'!$H$2:$H$707,'Faturamento NNE'!$E$2:$E$707,'Infos Relatório'!$B$84,'Faturamento NNE'!$F$2:$F$707,'Infos Relatório'!$B151,'Faturamento NNE'!$AA$2:$AA$707,'Infos Relatório'!BQ$1)</f>
        <v>0</v>
      </c>
      <c r="BS151" s="542">
        <f>SUMIFS('Faturamento NNE'!$K$2:$K$707,'Faturamento NNE'!$E$2:$E$707,'Infos Relatório'!$B$84,'Faturamento NNE'!$F$2:$F$707,'Infos Relatório'!$B151,'Faturamento NNE'!$AA$2:$AA$707,'Infos Relatório'!BQ$1)</f>
        <v>0</v>
      </c>
      <c r="BT151" s="546">
        <f>SUMIFS('Faturamento NNE'!$P$2:$P$707,'Faturamento NNE'!$E$2:$E$707,'Infos Relatório'!$B$84,'Faturamento NNE'!$F$2:$F$707,'Infos Relatório'!$B151,'Faturamento NNE'!$AA$2:$AA$707,'Infos Relatório'!BQ$1,'Faturamento NNE'!$U$2:$U$707,"Sim")+SUMIFS('Faturamento NNE'!$Q$2:$Q$707,'Faturamento NNE'!$E$2:$E$707,'Infos Relatório'!$B$84,'Faturamento NNE'!$F$2:$F$707,'Infos Relatório'!$B151,'Faturamento NNE'!$AA$2:$AA$707,'Infos Relatório'!BQ$1,'Faturamento NNE'!$U$2:$U$707,"Sim")</f>
        <v>0</v>
      </c>
      <c r="BU151" s="227" t="e">
        <f t="shared" ref="BU151:BU161" si="47">BT151/BS151</f>
        <v>#DIV/0!</v>
      </c>
      <c r="BV151" s="545">
        <f>SUMIFS('Faturamento NNE'!$I$2:$I$707,'Faturamento NNE'!$E$2:$E$707,'Infos Relatório'!$B$84,'Faturamento NNE'!$F$2:$F$707,'Infos Relatório'!$B151,'Faturamento NNE'!$AA$2:$AA$707,'Infos Relatório'!BQ$1)</f>
        <v>0</v>
      </c>
    </row>
    <row r="152" spans="2:74">
      <c r="B152" s="217" t="s">
        <v>197</v>
      </c>
      <c r="C152" s="541">
        <f>COUNTIFS('Faturamento NNE'!$E$2:$E$707,'Infos Relatório'!$B$84,'Faturamento NNE'!$F$2:$F$707,'Infos Relatório'!$B152,'Faturamento NNE'!$AA$2:$AA$707,'Infos Relatório'!C$1)</f>
        <v>0</v>
      </c>
      <c r="D152" s="542">
        <f>SUMIFS('Faturamento NNE'!$H$2:$H$707,'Faturamento NNE'!$E$2:$E$707,'Infos Relatório'!$B$84,'Faturamento NNE'!$F$2:$F$707,'Infos Relatório'!$B152,'Faturamento NNE'!$AA$2:$AA$707,'Infos Relatório'!C$1)</f>
        <v>0</v>
      </c>
      <c r="E152" s="543">
        <f>SUMIFS('Faturamento NNE'!$K$2:$K$707,'Faturamento NNE'!$E$2:$E$707,'Infos Relatório'!$B$84,'Faturamento NNE'!$F$2:$F$707,'Infos Relatório'!$B152,'Faturamento NNE'!$AA$2:$AA$707,'Infos Relatório'!C$1)</f>
        <v>0</v>
      </c>
      <c r="F152" s="544">
        <f>SUMIFS('Faturamento NNE'!$P$2:$P$707,'Faturamento NNE'!$E$2:$E$707,'Infos Relatório'!$B$84,'Faturamento NNE'!$F$2:$F$707,'Infos Relatório'!$B152,'Faturamento NNE'!$AA$2:$AA$707,'Infos Relatório'!C$1,'Faturamento NNE'!$U$2:$U$707,"Sim")+SUMIFS('Faturamento NNE'!$Q$2:$Q$707,'Faturamento NNE'!$E$2:$E$707,'Infos Relatório'!$B$84,'Faturamento NNE'!$F$2:$F$707,'Infos Relatório'!$B152,'Faturamento NNE'!$AA$2:$AA$707,'Infos Relatório'!C$1,'Faturamento NNE'!$U$2:$U$707,"Sim")</f>
        <v>0</v>
      </c>
      <c r="G152" s="283" t="e">
        <f t="shared" si="36"/>
        <v>#DIV/0!</v>
      </c>
      <c r="H152" s="545">
        <f>SUMIFS('Faturamento NNE'!$I$2:$I$707,'Faturamento NNE'!$E$2:$E$707,'Infos Relatório'!$B$84,'Faturamento NNE'!$F$2:$F$707,'Infos Relatório'!$B152,'Faturamento NNE'!$AA$2:$AA$707,'Infos Relatório'!C$1)</f>
        <v>0</v>
      </c>
      <c r="I152" s="541">
        <f>COUNTIFS('Faturamento NNE'!$E$2:$E$707,'Infos Relatório'!$B$84,'Faturamento NNE'!$F$2:$F$707,'Infos Relatório'!$B152,'Faturamento NNE'!$AA$2:$AA$707,'Infos Relatório'!I$1)</f>
        <v>0</v>
      </c>
      <c r="J152" s="542">
        <f>SUMIFS('Faturamento NNE'!$H$2:$H$707,'Faturamento NNE'!$E$2:$E$707,'Infos Relatório'!$B$84,'Faturamento NNE'!$F$2:$F$707,'Infos Relatório'!$B152,'Faturamento NNE'!$AA$2:$AA$707,'Infos Relatório'!I$1)</f>
        <v>0</v>
      </c>
      <c r="K152" s="543">
        <f>SUMIFS('Faturamento NNE'!$K$2:$K$707,'Faturamento NNE'!$E$2:$E$707,'Infos Relatório'!$B$84,'Faturamento NNE'!$F$2:$F$707,'Infos Relatório'!$B152,'Faturamento NNE'!$AA$2:$AA$707,'Infos Relatório'!I$1)</f>
        <v>0</v>
      </c>
      <c r="L152" s="544">
        <f>SUMIFS('Faturamento NNE'!$P$2:$P$707,'Faturamento NNE'!$E$2:$E$707,'Infos Relatório'!$B$84,'Faturamento NNE'!$F$2:$F$707,'Infos Relatório'!$B152,'Faturamento NNE'!$AA$2:$AA$707,'Infos Relatório'!I$1,'Faturamento NNE'!$U$2:$U$707,"Sim")+SUMIFS('Faturamento NNE'!$Q$2:$Q$707,'Faturamento NNE'!$E$2:$E$707,'Infos Relatório'!$B$84,'Faturamento NNE'!$F$2:$F$707,'Infos Relatório'!$B152,'Faturamento NNE'!$AA$2:$AA$707,'Infos Relatório'!I$1,'Faturamento NNE'!$U$2:$U$707,"Sim")</f>
        <v>0</v>
      </c>
      <c r="M152" s="283" t="e">
        <f t="shared" si="37"/>
        <v>#DIV/0!</v>
      </c>
      <c r="N152" s="545">
        <f>SUMIFS('Faturamento NNE'!$I$2:$I$707,'Faturamento NNE'!$E$2:$E$707,'Infos Relatório'!$B$84,'Faturamento NNE'!$F$2:$F$707,'Infos Relatório'!$B152,'Faturamento NNE'!$AA$2:$AA$707,'Infos Relatório'!I$1)</f>
        <v>0</v>
      </c>
      <c r="O152" s="541">
        <f>COUNTIFS('Faturamento NNE'!$E$2:$E$707,'Infos Relatório'!$B$84,'Faturamento NNE'!$F$2:$F$707,'Infos Relatório'!$B152,'Faturamento NNE'!$AA$2:$AA$707,'Infos Relatório'!O$1)</f>
        <v>0</v>
      </c>
      <c r="P152" s="542">
        <f>SUMIFS('Faturamento NNE'!$H$2:$H$707,'Faturamento NNE'!$E$2:$E$707,'Infos Relatório'!$B$84,'Faturamento NNE'!$F$2:$F$707,'Infos Relatório'!$B152,'Faturamento NNE'!$AA$2:$AA$707,'Infos Relatório'!O$1)</f>
        <v>0</v>
      </c>
      <c r="Q152" s="542">
        <f>SUMIFS('Faturamento NNE'!$K$2:$K$707,'Faturamento NNE'!$E$2:$E$707,'Infos Relatório'!$B$84,'Faturamento NNE'!$F$2:$F$707,'Infos Relatório'!$B152,'Faturamento NNE'!$AA$2:$AA$707,'Infos Relatório'!O$1)</f>
        <v>0</v>
      </c>
      <c r="R152" s="546">
        <f>SUMIFS('Faturamento NNE'!$P$2:$P$707,'Faturamento NNE'!$E$2:$E$707,'Infos Relatório'!$B$84,'Faturamento NNE'!$F$2:$F$707,'Infos Relatório'!$B152,'Faturamento NNE'!$AA$2:$AA$707,'Infos Relatório'!O$1,'Faturamento NNE'!$U$2:$U$707,"Sim")+SUMIFS('Faturamento NNE'!$Q$2:$Q$707,'Faturamento NNE'!$E$2:$E$707,'Infos Relatório'!$B$84,'Faturamento NNE'!$F$2:$F$707,'Infos Relatório'!$B152,'Faturamento NNE'!$AA$2:$AA$707,'Infos Relatório'!O$1,'Faturamento NNE'!$U$2:$U$707,"Sim")</f>
        <v>0</v>
      </c>
      <c r="S152" s="227" t="e">
        <f t="shared" si="38"/>
        <v>#DIV/0!</v>
      </c>
      <c r="T152" s="545">
        <f>SUMIFS('Faturamento NNE'!$I$2:$I$707,'Faturamento NNE'!$E$2:$E$707,'Infos Relatório'!$B$84,'Faturamento NNE'!$F$2:$F$707,'Infos Relatório'!$B152,'Faturamento NNE'!$AA$2:$AA$707,'Infos Relatório'!O$1)</f>
        <v>0</v>
      </c>
      <c r="U152" s="541">
        <f>COUNTIFS('Faturamento NNE'!$E$2:$E$707,'Infos Relatório'!$B$84,'Faturamento NNE'!$F$2:$F$707,'Infos Relatório'!$B152,'Faturamento NNE'!$AA$2:$AA$707,'Infos Relatório'!U$1)</f>
        <v>0</v>
      </c>
      <c r="V152" s="542">
        <f>SUMIFS('Faturamento NNE'!$H$2:$H$707,'Faturamento NNE'!$E$2:$E$707,'Infos Relatório'!$B$84,'Faturamento NNE'!$F$2:$F$707,'Infos Relatório'!$B152,'Faturamento NNE'!$AA$2:$AA$707,'Infos Relatório'!U$1)</f>
        <v>0</v>
      </c>
      <c r="W152" s="542">
        <f>SUMIFS('Faturamento NNE'!$K$2:$K$707,'Faturamento NNE'!$E$2:$E$707,'Infos Relatório'!$B$84,'Faturamento NNE'!$F$2:$F$707,'Infos Relatório'!$B152,'Faturamento NNE'!$AA$2:$AA$707,'Infos Relatório'!U$1)</f>
        <v>0</v>
      </c>
      <c r="X152" s="546">
        <f>SUMIFS('Faturamento NNE'!$P$2:$P$707,'Faturamento NNE'!$E$2:$E$707,'Infos Relatório'!$B$84,'Faturamento NNE'!$F$2:$F$707,'Infos Relatório'!$B152,'Faturamento NNE'!$AA$2:$AA$707,'Infos Relatório'!U$1,'Faturamento NNE'!$U$2:$U$707,"Sim")+SUMIFS('Faturamento NNE'!$Q$2:$Q$707,'Faturamento NNE'!$E$2:$E$707,'Infos Relatório'!$B$84,'Faturamento NNE'!$F$2:$F$707,'Infos Relatório'!$B152,'Faturamento NNE'!$AA$2:$AA$707,'Infos Relatório'!U$1,'Faturamento NNE'!$U$2:$U$707,"Sim")</f>
        <v>0</v>
      </c>
      <c r="Y152" s="227" t="e">
        <f t="shared" si="39"/>
        <v>#DIV/0!</v>
      </c>
      <c r="Z152" s="545">
        <f>SUMIFS('Faturamento NNE'!$I$2:$I$707,'Faturamento NNE'!$E$2:$E$707,'Infos Relatório'!$B$84,'Faturamento NNE'!$F$2:$F$707,'Infos Relatório'!$B152,'Faturamento NNE'!$AA$2:$AA$707,'Infos Relatório'!U$1)</f>
        <v>0</v>
      </c>
      <c r="AA152" s="541">
        <f>COUNTIFS('Faturamento NNE'!$E$2:$E$707,'Infos Relatório'!$B$84,'Faturamento NNE'!$F$2:$F$707,'Infos Relatório'!$B152,'Faturamento NNE'!$AA$2:$AA$707,'Infos Relatório'!AA$1)</f>
        <v>0</v>
      </c>
      <c r="AB152" s="542">
        <f>SUMIFS('Faturamento NNE'!$H$2:$H$707,'Faturamento NNE'!$E$2:$E$707,'Infos Relatório'!$B$84,'Faturamento NNE'!$F$2:$F$707,'Infos Relatório'!$B152,'Faturamento NNE'!$AA$2:$AA$707,'Infos Relatório'!AA$1)</f>
        <v>0</v>
      </c>
      <c r="AC152" s="542">
        <f>SUMIFS('Faturamento NNE'!$K$2:$K$707,'Faturamento NNE'!$E$2:$E$707,'Infos Relatório'!$B$84,'Faturamento NNE'!$F$2:$F$707,'Infos Relatório'!$B152,'Faturamento NNE'!$AA$2:$AA$707,'Infos Relatório'!AA$1)</f>
        <v>0</v>
      </c>
      <c r="AD152" s="546">
        <f>SUMIFS('Faturamento NNE'!$P$2:$P$707,'Faturamento NNE'!$E$2:$E$707,'Infos Relatório'!$B$84,'Faturamento NNE'!$F$2:$F$707,'Infos Relatório'!$B152,'Faturamento NNE'!$AA$2:$AA$707,'Infos Relatório'!AA$1,'Faturamento NNE'!$U$2:$U$707,"Sim")+SUMIFS('Faturamento NNE'!$Q$2:$Q$707,'Faturamento NNE'!$E$2:$E$707,'Infos Relatório'!$B$84,'Faturamento NNE'!$F$2:$F$707,'Infos Relatório'!$B152,'Faturamento NNE'!$AA$2:$AA$707,'Infos Relatório'!AA$1,'Faturamento NNE'!$U$2:$U$707,"Sim")</f>
        <v>0</v>
      </c>
      <c r="AE152" s="227" t="e">
        <f t="shared" si="40"/>
        <v>#DIV/0!</v>
      </c>
      <c r="AF152" s="545">
        <f>SUMIFS('Faturamento NNE'!$I$2:$I$707,'Faturamento NNE'!$E$2:$E$707,'Infos Relatório'!$B$84,'Faturamento NNE'!$F$2:$F$707,'Infos Relatório'!$B152,'Faturamento NNE'!$AA$2:$AA$707,'Infos Relatório'!AA$1)</f>
        <v>0</v>
      </c>
      <c r="AG152" s="541">
        <f>COUNTIFS('Faturamento NNE'!$E$2:$E$707,'Infos Relatório'!$B$84,'Faturamento NNE'!$F$2:$F$707,'Infos Relatório'!$B152,'Faturamento NNE'!$AA$2:$AA$707,'Infos Relatório'!AG$1)</f>
        <v>0</v>
      </c>
      <c r="AH152" s="542">
        <f>SUMIFS('Faturamento NNE'!$H$2:$H$707,'Faturamento NNE'!$E$2:$E$707,'Infos Relatório'!$B$84,'Faturamento NNE'!$F$2:$F$707,'Infos Relatório'!$B152,'Faturamento NNE'!$AA$2:$AA$707,'Infos Relatório'!AG$1)</f>
        <v>0</v>
      </c>
      <c r="AI152" s="542">
        <f>SUMIFS('Faturamento NNE'!$K$2:$K$707,'Faturamento NNE'!$E$2:$E$707,'Infos Relatório'!$B$84,'Faturamento NNE'!$F$2:$F$707,'Infos Relatório'!$B152,'Faturamento NNE'!$AA$2:$AA$707,'Infos Relatório'!AG$1)</f>
        <v>0</v>
      </c>
      <c r="AJ152" s="546">
        <f>SUMIFS('Faturamento NNE'!$P$2:$P$707,'Faturamento NNE'!$E$2:$E$707,'Infos Relatório'!$B$84,'Faturamento NNE'!$F$2:$F$707,'Infos Relatório'!$B152,'Faturamento NNE'!$AA$2:$AA$707,'Infos Relatório'!AG$1,'Faturamento NNE'!$U$2:$U$707,"Sim")+SUMIFS('Faturamento NNE'!$Q$2:$Q$707,'Faturamento NNE'!$E$2:$E$707,'Infos Relatório'!$B$84,'Faturamento NNE'!$F$2:$F$707,'Infos Relatório'!$B152,'Faturamento NNE'!$AA$2:$AA$707,'Infos Relatório'!AG$1,'Faturamento NNE'!$U$2:$U$707,"Sim")</f>
        <v>0</v>
      </c>
      <c r="AK152" s="227" t="e">
        <f t="shared" si="41"/>
        <v>#DIV/0!</v>
      </c>
      <c r="AL152" s="545">
        <f>SUMIFS('Faturamento NNE'!$I$2:$I$707,'Faturamento NNE'!$E$2:$E$707,'Infos Relatório'!$B$84,'Faturamento NNE'!$F$2:$F$707,'Infos Relatório'!$B152,'Faturamento NNE'!$AA$2:$AA$707,'Infos Relatório'!AG$1)</f>
        <v>0</v>
      </c>
      <c r="AM152" s="541">
        <f>COUNTIFS('Faturamento NNE'!$E$2:$E$707,'Infos Relatório'!$B$84,'Faturamento NNE'!$F$2:$F$707,'Infos Relatório'!$B152,'Faturamento NNE'!$AA$2:$AA$707,'Infos Relatório'!AM$1)</f>
        <v>0</v>
      </c>
      <c r="AN152" s="542">
        <f>SUMIFS('Faturamento NNE'!$H$2:$H$707,'Faturamento NNE'!$E$2:$E$707,'Infos Relatório'!$B$84,'Faturamento NNE'!$F$2:$F$707,'Infos Relatório'!$B152,'Faturamento NNE'!$AA$2:$AA$707,'Infos Relatório'!AM$1)</f>
        <v>0</v>
      </c>
      <c r="AO152" s="542">
        <f>SUMIFS('Faturamento NNE'!$K$2:$K$707,'Faturamento NNE'!$E$2:$E$707,'Infos Relatório'!$B$84,'Faturamento NNE'!$F$2:$F$707,'Infos Relatório'!$B152,'Faturamento NNE'!$AA$2:$AA$707,'Infos Relatório'!AM$1)</f>
        <v>0</v>
      </c>
      <c r="AP152" s="546">
        <f>SUMIFS('Faturamento NNE'!$P$2:$P$707,'Faturamento NNE'!$E$2:$E$707,'Infos Relatório'!$B$84,'Faturamento NNE'!$F$2:$F$707,'Infos Relatório'!$B152,'Faturamento NNE'!$AA$2:$AA$707,'Infos Relatório'!AM$1,'Faturamento NNE'!$U$2:$U$707,"Sim")+SUMIFS('Faturamento NNE'!$Q$2:$Q$707,'Faturamento NNE'!$E$2:$E$707,'Infos Relatório'!$B$84,'Faturamento NNE'!$F$2:$F$707,'Infos Relatório'!$B152,'Faturamento NNE'!$AA$2:$AA$707,'Infos Relatório'!AM$1,'Faturamento NNE'!$U$2:$U$707,"Sim")</f>
        <v>0</v>
      </c>
      <c r="AQ152" s="227" t="e">
        <f t="shared" si="42"/>
        <v>#DIV/0!</v>
      </c>
      <c r="AR152" s="545">
        <f>SUMIFS('Faturamento NNE'!$I$2:$I$707,'Faturamento NNE'!$E$2:$E$707,'Infos Relatório'!$B$84,'Faturamento NNE'!$F$2:$F$707,'Infos Relatório'!$B152,'Faturamento NNE'!$AA$2:$AA$707,'Infos Relatório'!AM$1)</f>
        <v>0</v>
      </c>
      <c r="AS152" s="541">
        <f>COUNTIFS('Faturamento NNE'!$E$2:$E$707,'Infos Relatório'!$B$84,'Faturamento NNE'!$F$2:$F$707,'Infos Relatório'!$B152,'Faturamento NNE'!$AA$2:$AA$707,'Infos Relatório'!AS$1)</f>
        <v>0</v>
      </c>
      <c r="AT152" s="542">
        <f>SUMIFS('Faturamento NNE'!$H$2:$H$707,'Faturamento NNE'!$E$2:$E$707,'Infos Relatório'!$B$84,'Faturamento NNE'!$F$2:$F$707,'Infos Relatório'!$B152,'Faturamento NNE'!$AA$2:$AA$707,'Infos Relatório'!AS$1)</f>
        <v>0</v>
      </c>
      <c r="AU152" s="542">
        <f>SUMIFS('Faturamento NNE'!$K$2:$K$707,'Faturamento NNE'!$E$2:$E$707,'Infos Relatório'!$B$84,'Faturamento NNE'!$F$2:$F$707,'Infos Relatório'!$B152,'Faturamento NNE'!$AA$2:$AA$707,'Infos Relatório'!AS$1)</f>
        <v>0</v>
      </c>
      <c r="AV152" s="546">
        <f>SUMIFS('Faturamento NNE'!$P$2:$P$707,'Faturamento NNE'!$E$2:$E$707,'Infos Relatório'!$B$84,'Faturamento NNE'!$F$2:$F$707,'Infos Relatório'!$B152,'Faturamento NNE'!$AA$2:$AA$707,'Infos Relatório'!AS$1,'Faturamento NNE'!$U$2:$U$707,"Sim")+SUMIFS('Faturamento NNE'!$Q$2:$Q$707,'Faturamento NNE'!$E$2:$E$707,'Infos Relatório'!$B$84,'Faturamento NNE'!$F$2:$F$707,'Infos Relatório'!$B152,'Faturamento NNE'!$AA$2:$AA$707,'Infos Relatório'!AS$1,'Faturamento NNE'!$U$2:$U$707,"Sim")</f>
        <v>0</v>
      </c>
      <c r="AW152" s="227" t="e">
        <f t="shared" si="43"/>
        <v>#DIV/0!</v>
      </c>
      <c r="AX152" s="545">
        <f>SUMIFS('Faturamento NNE'!$I$2:$I$707,'Faturamento NNE'!$E$2:$E$707,'Infos Relatório'!$B$84,'Faturamento NNE'!$F$2:$F$707,'Infos Relatório'!$B152,'Faturamento NNE'!$AA$2:$AA$707,'Infos Relatório'!AS$1)</f>
        <v>0</v>
      </c>
      <c r="AY152" s="541">
        <f>COUNTIFS('Faturamento NNE'!$E$2:$E$707,'Infos Relatório'!$B$84,'Faturamento NNE'!$F$2:$F$707,'Infos Relatório'!$B152,'Faturamento NNE'!$AA$2:$AA$707,'Infos Relatório'!AY$1)</f>
        <v>0</v>
      </c>
      <c r="AZ152" s="542">
        <f>SUMIFS('Faturamento NNE'!$H$2:$H$707,'Faturamento NNE'!$E$2:$E$707,'Infos Relatório'!$B$84,'Faturamento NNE'!$F$2:$F$707,'Infos Relatório'!$B152,'Faturamento NNE'!$AA$2:$AA$707,'Infos Relatório'!AY$1)</f>
        <v>0</v>
      </c>
      <c r="BA152" s="542">
        <f>SUMIFS('Faturamento NNE'!$K$2:$K$707,'Faturamento NNE'!$E$2:$E$707,'Infos Relatório'!$B$84,'Faturamento NNE'!$F$2:$F$707,'Infos Relatório'!$B152,'Faturamento NNE'!$AA$2:$AA$707,'Infos Relatório'!AY$1)</f>
        <v>0</v>
      </c>
      <c r="BB152" s="546">
        <f>SUMIFS('Faturamento NNE'!$P$2:$P$707,'Faturamento NNE'!$E$2:$E$707,'Infos Relatório'!$B$84,'Faturamento NNE'!$F$2:$F$707,'Infos Relatório'!$B152,'Faturamento NNE'!$AA$2:$AA$707,'Infos Relatório'!AY$1,'Faturamento NNE'!$U$2:$U$707,"Sim")+SUMIFS('Faturamento NNE'!$Q$2:$Q$707,'Faturamento NNE'!$E$2:$E$707,'Infos Relatório'!$B$84,'Faturamento NNE'!$F$2:$F$707,'Infos Relatório'!$B152,'Faturamento NNE'!$AA$2:$AA$707,'Infos Relatório'!AY$1,'Faturamento NNE'!$U$2:$U$707,"Sim")</f>
        <v>0</v>
      </c>
      <c r="BC152" s="227" t="e">
        <f t="shared" si="44"/>
        <v>#DIV/0!</v>
      </c>
      <c r="BD152" s="545">
        <f>SUMIFS('Faturamento NNE'!$I$2:$I$707,'Faturamento NNE'!$E$2:$E$707,'Infos Relatório'!$B$84,'Faturamento NNE'!$F$2:$F$707,'Infos Relatório'!$B152,'Faturamento NNE'!$AA$2:$AA$707,'Infos Relatório'!AY$1)</f>
        <v>0</v>
      </c>
      <c r="BE152" s="541">
        <f>COUNTIFS('Faturamento NNE'!$E$2:$E$707,'Infos Relatório'!$B$84,'Faturamento NNE'!$F$2:$F$707,'Infos Relatório'!$B152,'Faturamento NNE'!$AA$2:$AA$707,'Infos Relatório'!BE$1)</f>
        <v>0</v>
      </c>
      <c r="BF152" s="542">
        <f>SUMIFS('Faturamento NNE'!$H$2:$H$707,'Faturamento NNE'!$E$2:$E$707,'Infos Relatório'!$B$84,'Faturamento NNE'!$F$2:$F$707,'Infos Relatório'!$B152,'Faturamento NNE'!$AA$2:$AA$707,'Infos Relatório'!BE$1)</f>
        <v>0</v>
      </c>
      <c r="BG152" s="542">
        <f>SUMIFS('Faturamento NNE'!$K$2:$K$707,'Faturamento NNE'!$E$2:$E$707,'Infos Relatório'!$B$84,'Faturamento NNE'!$F$2:$F$707,'Infos Relatório'!$B152,'Faturamento NNE'!$AA$2:$AA$707,'Infos Relatório'!BE$1)</f>
        <v>0</v>
      </c>
      <c r="BH152" s="546">
        <f>SUMIFS('Faturamento NNE'!$P$2:$P$707,'Faturamento NNE'!$E$2:$E$707,'Infos Relatório'!$B$84,'Faturamento NNE'!$F$2:$F$707,'Infos Relatório'!$B152,'Faturamento NNE'!$AA$2:$AA$707,'Infos Relatório'!BE$1,'Faturamento NNE'!$U$2:$U$707,"Sim")+SUMIFS('Faturamento NNE'!$Q$2:$Q$707,'Faturamento NNE'!$E$2:$E$707,'Infos Relatório'!$B$84,'Faturamento NNE'!$F$2:$F$707,'Infos Relatório'!$B152,'Faturamento NNE'!$AA$2:$AA$707,'Infos Relatório'!BE$1,'Faturamento NNE'!$U$2:$U$707,"Sim")</f>
        <v>0</v>
      </c>
      <c r="BI152" s="227" t="e">
        <f t="shared" si="45"/>
        <v>#DIV/0!</v>
      </c>
      <c r="BJ152" s="545">
        <f>SUMIFS('Faturamento NNE'!$I$2:$I$707,'Faturamento NNE'!$E$2:$E$707,'Infos Relatório'!$B$84,'Faturamento NNE'!$F$2:$F$707,'Infos Relatório'!$B152,'Faturamento NNE'!$AA$2:$AA$707,'Infos Relatório'!BE$1)</f>
        <v>0</v>
      </c>
      <c r="BK152" s="541">
        <f>COUNTIFS('Faturamento NNE'!$E$2:$E$707,'Infos Relatório'!$B$84,'Faturamento NNE'!$F$2:$F$707,'Infos Relatório'!$B152,'Faturamento NNE'!$AA$2:$AA$707,'Infos Relatório'!BK$1)</f>
        <v>0</v>
      </c>
      <c r="BL152" s="542">
        <f>SUMIFS('Faturamento NNE'!$H$2:$H$707,'Faturamento NNE'!$E$2:$E$707,'Infos Relatório'!$B$84,'Faturamento NNE'!$F$2:$F$707,'Infos Relatório'!$B152,'Faturamento NNE'!$AA$2:$AA$707,'Infos Relatório'!BK$1)</f>
        <v>0</v>
      </c>
      <c r="BM152" s="542">
        <f>SUMIFS('Faturamento NNE'!$K$2:$K$707,'Faturamento NNE'!$E$2:$E$707,'Infos Relatório'!$B$84,'Faturamento NNE'!$F$2:$F$707,'Infos Relatório'!$B152,'Faturamento NNE'!$AA$2:$AA$707,'Infos Relatório'!BK$1)</f>
        <v>0</v>
      </c>
      <c r="BN152" s="546">
        <f>SUMIFS('Faturamento NNE'!$P$2:$P$707,'Faturamento NNE'!$E$2:$E$707,'Infos Relatório'!$B$84,'Faturamento NNE'!$F$2:$F$707,'Infos Relatório'!$B152,'Faturamento NNE'!$AA$2:$AA$707,'Infos Relatório'!BK$1,'Faturamento NNE'!$U$2:$U$707,"Sim")+SUMIFS('Faturamento NNE'!$Q$2:$Q$707,'Faturamento NNE'!$E$2:$E$707,'Infos Relatório'!$B$84,'Faturamento NNE'!$F$2:$F$707,'Infos Relatório'!$B152,'Faturamento NNE'!$AA$2:$AA$707,'Infos Relatório'!BK$1,'Faturamento NNE'!$U$2:$U$707,"Sim")</f>
        <v>0</v>
      </c>
      <c r="BO152" s="227" t="e">
        <f t="shared" si="46"/>
        <v>#DIV/0!</v>
      </c>
      <c r="BP152" s="545">
        <f>SUMIFS('Faturamento NNE'!$I$2:$I$707,'Faturamento NNE'!$E$2:$E$707,'Infos Relatório'!$B$84,'Faturamento NNE'!$F$2:$F$707,'Infos Relatório'!$B152,'Faturamento NNE'!$AA$2:$AA$707,'Infos Relatório'!BK$1)</f>
        <v>0</v>
      </c>
      <c r="BQ152" s="541">
        <f>COUNTIFS('Faturamento NNE'!$E$2:$E$707,'Infos Relatório'!$B$84,'Faturamento NNE'!$F$2:$F$707,'Infos Relatório'!$B152,'Faturamento NNE'!$AA$2:$AA$707,'Infos Relatório'!BQ$1)</f>
        <v>0</v>
      </c>
      <c r="BR152" s="542">
        <f>SUMIFS('Faturamento NNE'!$H$2:$H$707,'Faturamento NNE'!$E$2:$E$707,'Infos Relatório'!$B$84,'Faturamento NNE'!$F$2:$F$707,'Infos Relatório'!$B152,'Faturamento NNE'!$AA$2:$AA$707,'Infos Relatório'!BQ$1)</f>
        <v>0</v>
      </c>
      <c r="BS152" s="542">
        <f>SUMIFS('Faturamento NNE'!$K$2:$K$707,'Faturamento NNE'!$E$2:$E$707,'Infos Relatório'!$B$84,'Faturamento NNE'!$F$2:$F$707,'Infos Relatório'!$B152,'Faturamento NNE'!$AA$2:$AA$707,'Infos Relatório'!BQ$1)</f>
        <v>0</v>
      </c>
      <c r="BT152" s="546">
        <f>SUMIFS('Faturamento NNE'!$P$2:$P$707,'Faturamento NNE'!$E$2:$E$707,'Infos Relatório'!$B$84,'Faturamento NNE'!$F$2:$F$707,'Infos Relatório'!$B152,'Faturamento NNE'!$AA$2:$AA$707,'Infos Relatório'!BQ$1,'Faturamento NNE'!$U$2:$U$707,"Sim")+SUMIFS('Faturamento NNE'!$Q$2:$Q$707,'Faturamento NNE'!$E$2:$E$707,'Infos Relatório'!$B$84,'Faturamento NNE'!$F$2:$F$707,'Infos Relatório'!$B152,'Faturamento NNE'!$AA$2:$AA$707,'Infos Relatório'!BQ$1,'Faturamento NNE'!$U$2:$U$707,"Sim")</f>
        <v>0</v>
      </c>
      <c r="BU152" s="227" t="e">
        <f t="shared" si="47"/>
        <v>#DIV/0!</v>
      </c>
      <c r="BV152" s="545">
        <f>SUMIFS('Faturamento NNE'!$I$2:$I$707,'Faturamento NNE'!$E$2:$E$707,'Infos Relatório'!$B$84,'Faturamento NNE'!$F$2:$F$707,'Infos Relatório'!$B152,'Faturamento NNE'!$AA$2:$AA$707,'Infos Relatório'!BQ$1)</f>
        <v>0</v>
      </c>
    </row>
    <row r="153" spans="2:74">
      <c r="B153" s="217" t="s">
        <v>198</v>
      </c>
      <c r="C153" s="541">
        <f>COUNTIFS('Faturamento NNE'!$E$2:$E$707,'Infos Relatório'!$B$84,'Faturamento NNE'!$F$2:$F$707,'Infos Relatório'!$B153,'Faturamento NNE'!$AA$2:$AA$707,'Infos Relatório'!C$1)</f>
        <v>0</v>
      </c>
      <c r="D153" s="542">
        <f>SUMIFS('Faturamento NNE'!$H$2:$H$707,'Faturamento NNE'!$E$2:$E$707,'Infos Relatório'!$B$84,'Faturamento NNE'!$F$2:$F$707,'Infos Relatório'!$B153,'Faturamento NNE'!$AA$2:$AA$707,'Infos Relatório'!C$1)</f>
        <v>0</v>
      </c>
      <c r="E153" s="543">
        <f>SUMIFS('Faturamento NNE'!$K$2:$K$707,'Faturamento NNE'!$E$2:$E$707,'Infos Relatório'!$B$84,'Faturamento NNE'!$F$2:$F$707,'Infos Relatório'!$B153,'Faturamento NNE'!$AA$2:$AA$707,'Infos Relatório'!C$1)</f>
        <v>0</v>
      </c>
      <c r="F153" s="544">
        <f>SUMIFS('Faturamento NNE'!$P$2:$P$707,'Faturamento NNE'!$E$2:$E$707,'Infos Relatório'!$B$84,'Faturamento NNE'!$F$2:$F$707,'Infos Relatório'!$B153,'Faturamento NNE'!$AA$2:$AA$707,'Infos Relatório'!C$1,'Faturamento NNE'!$U$2:$U$707,"Sim")+SUMIFS('Faturamento NNE'!$Q$2:$Q$707,'Faturamento NNE'!$E$2:$E$707,'Infos Relatório'!$B$84,'Faturamento NNE'!$F$2:$F$707,'Infos Relatório'!$B153,'Faturamento NNE'!$AA$2:$AA$707,'Infos Relatório'!C$1,'Faturamento NNE'!$U$2:$U$707,"Sim")</f>
        <v>0</v>
      </c>
      <c r="G153" s="283" t="e">
        <f t="shared" si="36"/>
        <v>#DIV/0!</v>
      </c>
      <c r="H153" s="545">
        <f>SUMIFS('Faturamento NNE'!$I$2:$I$707,'Faturamento NNE'!$E$2:$E$707,'Infos Relatório'!$B$84,'Faturamento NNE'!$F$2:$F$707,'Infos Relatório'!$B153,'Faturamento NNE'!$AA$2:$AA$707,'Infos Relatório'!C$1)</f>
        <v>0</v>
      </c>
      <c r="I153" s="541">
        <f>COUNTIFS('Faturamento NNE'!$E$2:$E$707,'Infos Relatório'!$B$84,'Faturamento NNE'!$F$2:$F$707,'Infos Relatório'!$B153,'Faturamento NNE'!$AA$2:$AA$707,'Infos Relatório'!I$1)</f>
        <v>0</v>
      </c>
      <c r="J153" s="542">
        <f>SUMIFS('Faturamento NNE'!$H$2:$H$707,'Faturamento NNE'!$E$2:$E$707,'Infos Relatório'!$B$84,'Faturamento NNE'!$F$2:$F$707,'Infos Relatório'!$B153,'Faturamento NNE'!$AA$2:$AA$707,'Infos Relatório'!I$1)</f>
        <v>0</v>
      </c>
      <c r="K153" s="543">
        <f>SUMIFS('Faturamento NNE'!$K$2:$K$707,'Faturamento NNE'!$E$2:$E$707,'Infos Relatório'!$B$84,'Faturamento NNE'!$F$2:$F$707,'Infos Relatório'!$B153,'Faturamento NNE'!$AA$2:$AA$707,'Infos Relatório'!I$1)</f>
        <v>0</v>
      </c>
      <c r="L153" s="544">
        <f>SUMIFS('Faturamento NNE'!$P$2:$P$707,'Faturamento NNE'!$E$2:$E$707,'Infos Relatório'!$B$84,'Faturamento NNE'!$F$2:$F$707,'Infos Relatório'!$B153,'Faturamento NNE'!$AA$2:$AA$707,'Infos Relatório'!I$1,'Faturamento NNE'!$U$2:$U$707,"Sim")+SUMIFS('Faturamento NNE'!$Q$2:$Q$707,'Faturamento NNE'!$E$2:$E$707,'Infos Relatório'!$B$84,'Faturamento NNE'!$F$2:$F$707,'Infos Relatório'!$B153,'Faturamento NNE'!$AA$2:$AA$707,'Infos Relatório'!I$1,'Faturamento NNE'!$U$2:$U$707,"Sim")</f>
        <v>0</v>
      </c>
      <c r="M153" s="283" t="e">
        <f t="shared" si="37"/>
        <v>#DIV/0!</v>
      </c>
      <c r="N153" s="545">
        <f>SUMIFS('Faturamento NNE'!$I$2:$I$707,'Faturamento NNE'!$E$2:$E$707,'Infos Relatório'!$B$84,'Faturamento NNE'!$F$2:$F$707,'Infos Relatório'!$B153,'Faturamento NNE'!$AA$2:$AA$707,'Infos Relatório'!I$1)</f>
        <v>0</v>
      </c>
      <c r="O153" s="541">
        <f>COUNTIFS('Faturamento NNE'!$E$2:$E$707,'Infos Relatório'!$B$84,'Faturamento NNE'!$F$2:$F$707,'Infos Relatório'!$B153,'Faturamento NNE'!$AA$2:$AA$707,'Infos Relatório'!O$1)</f>
        <v>0</v>
      </c>
      <c r="P153" s="542">
        <f>SUMIFS('Faturamento NNE'!$H$2:$H$707,'Faturamento NNE'!$E$2:$E$707,'Infos Relatório'!$B$84,'Faturamento NNE'!$F$2:$F$707,'Infos Relatório'!$B153,'Faturamento NNE'!$AA$2:$AA$707,'Infos Relatório'!O$1)</f>
        <v>0</v>
      </c>
      <c r="Q153" s="542">
        <f>SUMIFS('Faturamento NNE'!$K$2:$K$707,'Faturamento NNE'!$E$2:$E$707,'Infos Relatório'!$B$84,'Faturamento NNE'!$F$2:$F$707,'Infos Relatório'!$B153,'Faturamento NNE'!$AA$2:$AA$707,'Infos Relatório'!O$1)</f>
        <v>0</v>
      </c>
      <c r="R153" s="546">
        <f>SUMIFS('Faturamento NNE'!$P$2:$P$707,'Faturamento NNE'!$E$2:$E$707,'Infos Relatório'!$B$84,'Faturamento NNE'!$F$2:$F$707,'Infos Relatório'!$B153,'Faturamento NNE'!$AA$2:$AA$707,'Infos Relatório'!O$1,'Faturamento NNE'!$U$2:$U$707,"Sim")+SUMIFS('Faturamento NNE'!$Q$2:$Q$707,'Faturamento NNE'!$E$2:$E$707,'Infos Relatório'!$B$84,'Faturamento NNE'!$F$2:$F$707,'Infos Relatório'!$B153,'Faturamento NNE'!$AA$2:$AA$707,'Infos Relatório'!O$1,'Faturamento NNE'!$U$2:$U$707,"Sim")</f>
        <v>0</v>
      </c>
      <c r="S153" s="227" t="e">
        <f t="shared" si="38"/>
        <v>#DIV/0!</v>
      </c>
      <c r="T153" s="545">
        <f>SUMIFS('Faturamento NNE'!$I$2:$I$707,'Faturamento NNE'!$E$2:$E$707,'Infos Relatório'!$B$84,'Faturamento NNE'!$F$2:$F$707,'Infos Relatório'!$B153,'Faturamento NNE'!$AA$2:$AA$707,'Infos Relatório'!O$1)</f>
        <v>0</v>
      </c>
      <c r="U153" s="541">
        <f>COUNTIFS('Faturamento NNE'!$E$2:$E$707,'Infos Relatório'!$B$84,'Faturamento NNE'!$F$2:$F$707,'Infos Relatório'!$B153,'Faturamento NNE'!$AA$2:$AA$707,'Infos Relatório'!U$1)</f>
        <v>0</v>
      </c>
      <c r="V153" s="542">
        <f>SUMIFS('Faturamento NNE'!$H$2:$H$707,'Faturamento NNE'!$E$2:$E$707,'Infos Relatório'!$B$84,'Faturamento NNE'!$F$2:$F$707,'Infos Relatório'!$B153,'Faturamento NNE'!$AA$2:$AA$707,'Infos Relatório'!U$1)</f>
        <v>0</v>
      </c>
      <c r="W153" s="542">
        <f>SUMIFS('Faturamento NNE'!$K$2:$K$707,'Faturamento NNE'!$E$2:$E$707,'Infos Relatório'!$B$84,'Faturamento NNE'!$F$2:$F$707,'Infos Relatório'!$B153,'Faturamento NNE'!$AA$2:$AA$707,'Infos Relatório'!U$1)</f>
        <v>0</v>
      </c>
      <c r="X153" s="546">
        <f>SUMIFS('Faturamento NNE'!$P$2:$P$707,'Faturamento NNE'!$E$2:$E$707,'Infos Relatório'!$B$84,'Faturamento NNE'!$F$2:$F$707,'Infos Relatório'!$B153,'Faturamento NNE'!$AA$2:$AA$707,'Infos Relatório'!U$1,'Faturamento NNE'!$U$2:$U$707,"Sim")+SUMIFS('Faturamento NNE'!$Q$2:$Q$707,'Faturamento NNE'!$E$2:$E$707,'Infos Relatório'!$B$84,'Faturamento NNE'!$F$2:$F$707,'Infos Relatório'!$B153,'Faturamento NNE'!$AA$2:$AA$707,'Infos Relatório'!U$1,'Faturamento NNE'!$U$2:$U$707,"Sim")</f>
        <v>0</v>
      </c>
      <c r="Y153" s="227" t="e">
        <f t="shared" si="39"/>
        <v>#DIV/0!</v>
      </c>
      <c r="Z153" s="545">
        <f>SUMIFS('Faturamento NNE'!$I$2:$I$707,'Faturamento NNE'!$E$2:$E$707,'Infos Relatório'!$B$84,'Faturamento NNE'!$F$2:$F$707,'Infos Relatório'!$B153,'Faturamento NNE'!$AA$2:$AA$707,'Infos Relatório'!U$1)</f>
        <v>0</v>
      </c>
      <c r="AA153" s="541">
        <f>COUNTIFS('Faturamento NNE'!$E$2:$E$707,'Infos Relatório'!$B$84,'Faturamento NNE'!$F$2:$F$707,'Infos Relatório'!$B153,'Faturamento NNE'!$AA$2:$AA$707,'Infos Relatório'!AA$1)</f>
        <v>0</v>
      </c>
      <c r="AB153" s="542">
        <f>SUMIFS('Faturamento NNE'!$H$2:$H$707,'Faturamento NNE'!$E$2:$E$707,'Infos Relatório'!$B$84,'Faturamento NNE'!$F$2:$F$707,'Infos Relatório'!$B153,'Faturamento NNE'!$AA$2:$AA$707,'Infos Relatório'!AA$1)</f>
        <v>0</v>
      </c>
      <c r="AC153" s="542">
        <f>SUMIFS('Faturamento NNE'!$K$2:$K$707,'Faturamento NNE'!$E$2:$E$707,'Infos Relatório'!$B$84,'Faturamento NNE'!$F$2:$F$707,'Infos Relatório'!$B153,'Faturamento NNE'!$AA$2:$AA$707,'Infos Relatório'!AA$1)</f>
        <v>0</v>
      </c>
      <c r="AD153" s="546">
        <f>SUMIFS('Faturamento NNE'!$P$2:$P$707,'Faturamento NNE'!$E$2:$E$707,'Infos Relatório'!$B$84,'Faturamento NNE'!$F$2:$F$707,'Infos Relatório'!$B153,'Faturamento NNE'!$AA$2:$AA$707,'Infos Relatório'!AA$1,'Faturamento NNE'!$U$2:$U$707,"Sim")+SUMIFS('Faturamento NNE'!$Q$2:$Q$707,'Faturamento NNE'!$E$2:$E$707,'Infos Relatório'!$B$84,'Faturamento NNE'!$F$2:$F$707,'Infos Relatório'!$B153,'Faturamento NNE'!$AA$2:$AA$707,'Infos Relatório'!AA$1,'Faturamento NNE'!$U$2:$U$707,"Sim")</f>
        <v>0</v>
      </c>
      <c r="AE153" s="227" t="e">
        <f t="shared" si="40"/>
        <v>#DIV/0!</v>
      </c>
      <c r="AF153" s="545">
        <f>SUMIFS('Faturamento NNE'!$I$2:$I$707,'Faturamento NNE'!$E$2:$E$707,'Infos Relatório'!$B$84,'Faturamento NNE'!$F$2:$F$707,'Infos Relatório'!$B153,'Faturamento NNE'!$AA$2:$AA$707,'Infos Relatório'!AA$1)</f>
        <v>0</v>
      </c>
      <c r="AG153" s="541">
        <f>COUNTIFS('Faturamento NNE'!$E$2:$E$707,'Infos Relatório'!$B$84,'Faturamento NNE'!$F$2:$F$707,'Infos Relatório'!$B153,'Faturamento NNE'!$AA$2:$AA$707,'Infos Relatório'!AG$1)</f>
        <v>0</v>
      </c>
      <c r="AH153" s="542">
        <f>SUMIFS('Faturamento NNE'!$H$2:$H$707,'Faturamento NNE'!$E$2:$E$707,'Infos Relatório'!$B$84,'Faturamento NNE'!$F$2:$F$707,'Infos Relatório'!$B153,'Faturamento NNE'!$AA$2:$AA$707,'Infos Relatório'!AG$1)</f>
        <v>0</v>
      </c>
      <c r="AI153" s="542">
        <f>SUMIFS('Faturamento NNE'!$K$2:$K$707,'Faturamento NNE'!$E$2:$E$707,'Infos Relatório'!$B$84,'Faturamento NNE'!$F$2:$F$707,'Infos Relatório'!$B153,'Faturamento NNE'!$AA$2:$AA$707,'Infos Relatório'!AG$1)</f>
        <v>0</v>
      </c>
      <c r="AJ153" s="546">
        <f>SUMIFS('Faturamento NNE'!$P$2:$P$707,'Faturamento NNE'!$E$2:$E$707,'Infos Relatório'!$B$84,'Faturamento NNE'!$F$2:$F$707,'Infos Relatório'!$B153,'Faturamento NNE'!$AA$2:$AA$707,'Infos Relatório'!AG$1,'Faturamento NNE'!$U$2:$U$707,"Sim")+SUMIFS('Faturamento NNE'!$Q$2:$Q$707,'Faturamento NNE'!$E$2:$E$707,'Infos Relatório'!$B$84,'Faturamento NNE'!$F$2:$F$707,'Infos Relatório'!$B153,'Faturamento NNE'!$AA$2:$AA$707,'Infos Relatório'!AG$1,'Faturamento NNE'!$U$2:$U$707,"Sim")</f>
        <v>0</v>
      </c>
      <c r="AK153" s="227" t="e">
        <f t="shared" si="41"/>
        <v>#DIV/0!</v>
      </c>
      <c r="AL153" s="545">
        <f>SUMIFS('Faturamento NNE'!$I$2:$I$707,'Faturamento NNE'!$E$2:$E$707,'Infos Relatório'!$B$84,'Faturamento NNE'!$F$2:$F$707,'Infos Relatório'!$B153,'Faturamento NNE'!$AA$2:$AA$707,'Infos Relatório'!AG$1)</f>
        <v>0</v>
      </c>
      <c r="AM153" s="541">
        <f>COUNTIFS('Faturamento NNE'!$E$2:$E$707,'Infos Relatório'!$B$84,'Faturamento NNE'!$F$2:$F$707,'Infos Relatório'!$B153,'Faturamento NNE'!$AA$2:$AA$707,'Infos Relatório'!AM$1)</f>
        <v>0</v>
      </c>
      <c r="AN153" s="542">
        <f>SUMIFS('Faturamento NNE'!$H$2:$H$707,'Faturamento NNE'!$E$2:$E$707,'Infos Relatório'!$B$84,'Faturamento NNE'!$F$2:$F$707,'Infos Relatório'!$B153,'Faturamento NNE'!$AA$2:$AA$707,'Infos Relatório'!AM$1)</f>
        <v>0</v>
      </c>
      <c r="AO153" s="542">
        <f>SUMIFS('Faturamento NNE'!$K$2:$K$707,'Faturamento NNE'!$E$2:$E$707,'Infos Relatório'!$B$84,'Faturamento NNE'!$F$2:$F$707,'Infos Relatório'!$B153,'Faturamento NNE'!$AA$2:$AA$707,'Infos Relatório'!AM$1)</f>
        <v>0</v>
      </c>
      <c r="AP153" s="546">
        <f>SUMIFS('Faturamento NNE'!$P$2:$P$707,'Faturamento NNE'!$E$2:$E$707,'Infos Relatório'!$B$84,'Faturamento NNE'!$F$2:$F$707,'Infos Relatório'!$B153,'Faturamento NNE'!$AA$2:$AA$707,'Infos Relatório'!AM$1,'Faturamento NNE'!$U$2:$U$707,"Sim")+SUMIFS('Faturamento NNE'!$Q$2:$Q$707,'Faturamento NNE'!$E$2:$E$707,'Infos Relatório'!$B$84,'Faturamento NNE'!$F$2:$F$707,'Infos Relatório'!$B153,'Faturamento NNE'!$AA$2:$AA$707,'Infos Relatório'!AM$1,'Faturamento NNE'!$U$2:$U$707,"Sim")</f>
        <v>0</v>
      </c>
      <c r="AQ153" s="227" t="e">
        <f t="shared" si="42"/>
        <v>#DIV/0!</v>
      </c>
      <c r="AR153" s="545">
        <f>SUMIFS('Faturamento NNE'!$I$2:$I$707,'Faturamento NNE'!$E$2:$E$707,'Infos Relatório'!$B$84,'Faturamento NNE'!$F$2:$F$707,'Infos Relatório'!$B153,'Faturamento NNE'!$AA$2:$AA$707,'Infos Relatório'!AM$1)</f>
        <v>0</v>
      </c>
      <c r="AS153" s="541">
        <f>COUNTIFS('Faturamento NNE'!$E$2:$E$707,'Infos Relatório'!$B$84,'Faturamento NNE'!$F$2:$F$707,'Infos Relatório'!$B153,'Faturamento NNE'!$AA$2:$AA$707,'Infos Relatório'!AS$1)</f>
        <v>0</v>
      </c>
      <c r="AT153" s="542">
        <f>SUMIFS('Faturamento NNE'!$H$2:$H$707,'Faturamento NNE'!$E$2:$E$707,'Infos Relatório'!$B$84,'Faturamento NNE'!$F$2:$F$707,'Infos Relatório'!$B153,'Faturamento NNE'!$AA$2:$AA$707,'Infos Relatório'!AS$1)</f>
        <v>0</v>
      </c>
      <c r="AU153" s="542">
        <f>SUMIFS('Faturamento NNE'!$K$2:$K$707,'Faturamento NNE'!$E$2:$E$707,'Infos Relatório'!$B$84,'Faturamento NNE'!$F$2:$F$707,'Infos Relatório'!$B153,'Faturamento NNE'!$AA$2:$AA$707,'Infos Relatório'!AS$1)</f>
        <v>0</v>
      </c>
      <c r="AV153" s="546">
        <f>SUMIFS('Faturamento NNE'!$P$2:$P$707,'Faturamento NNE'!$E$2:$E$707,'Infos Relatório'!$B$84,'Faturamento NNE'!$F$2:$F$707,'Infos Relatório'!$B153,'Faturamento NNE'!$AA$2:$AA$707,'Infos Relatório'!AS$1,'Faturamento NNE'!$U$2:$U$707,"Sim")+SUMIFS('Faturamento NNE'!$Q$2:$Q$707,'Faturamento NNE'!$E$2:$E$707,'Infos Relatório'!$B$84,'Faturamento NNE'!$F$2:$F$707,'Infos Relatório'!$B153,'Faturamento NNE'!$AA$2:$AA$707,'Infos Relatório'!AS$1,'Faturamento NNE'!$U$2:$U$707,"Sim")</f>
        <v>0</v>
      </c>
      <c r="AW153" s="227" t="e">
        <f t="shared" si="43"/>
        <v>#DIV/0!</v>
      </c>
      <c r="AX153" s="545">
        <f>SUMIFS('Faturamento NNE'!$I$2:$I$707,'Faturamento NNE'!$E$2:$E$707,'Infos Relatório'!$B$84,'Faturamento NNE'!$F$2:$F$707,'Infos Relatório'!$B153,'Faturamento NNE'!$AA$2:$AA$707,'Infos Relatório'!AS$1)</f>
        <v>0</v>
      </c>
      <c r="AY153" s="541">
        <f>COUNTIFS('Faturamento NNE'!$E$2:$E$707,'Infos Relatório'!$B$84,'Faturamento NNE'!$F$2:$F$707,'Infos Relatório'!$B153,'Faturamento NNE'!$AA$2:$AA$707,'Infos Relatório'!AY$1)</f>
        <v>0</v>
      </c>
      <c r="AZ153" s="542">
        <f>SUMIFS('Faturamento NNE'!$H$2:$H$707,'Faturamento NNE'!$E$2:$E$707,'Infos Relatório'!$B$84,'Faturamento NNE'!$F$2:$F$707,'Infos Relatório'!$B153,'Faturamento NNE'!$AA$2:$AA$707,'Infos Relatório'!AY$1)</f>
        <v>0</v>
      </c>
      <c r="BA153" s="542">
        <f>SUMIFS('Faturamento NNE'!$K$2:$K$707,'Faturamento NNE'!$E$2:$E$707,'Infos Relatório'!$B$84,'Faturamento NNE'!$F$2:$F$707,'Infos Relatório'!$B153,'Faturamento NNE'!$AA$2:$AA$707,'Infos Relatório'!AY$1)</f>
        <v>0</v>
      </c>
      <c r="BB153" s="546">
        <f>SUMIFS('Faturamento NNE'!$P$2:$P$707,'Faturamento NNE'!$E$2:$E$707,'Infos Relatório'!$B$84,'Faturamento NNE'!$F$2:$F$707,'Infos Relatório'!$B153,'Faturamento NNE'!$AA$2:$AA$707,'Infos Relatório'!AY$1,'Faturamento NNE'!$U$2:$U$707,"Sim")+SUMIFS('Faturamento NNE'!$Q$2:$Q$707,'Faturamento NNE'!$E$2:$E$707,'Infos Relatório'!$B$84,'Faturamento NNE'!$F$2:$F$707,'Infos Relatório'!$B153,'Faturamento NNE'!$AA$2:$AA$707,'Infos Relatório'!AY$1,'Faturamento NNE'!$U$2:$U$707,"Sim")</f>
        <v>0</v>
      </c>
      <c r="BC153" s="227" t="e">
        <f t="shared" si="44"/>
        <v>#DIV/0!</v>
      </c>
      <c r="BD153" s="545">
        <f>SUMIFS('Faturamento NNE'!$I$2:$I$707,'Faturamento NNE'!$E$2:$E$707,'Infos Relatório'!$B$84,'Faturamento NNE'!$F$2:$F$707,'Infos Relatório'!$B153,'Faturamento NNE'!$AA$2:$AA$707,'Infos Relatório'!AY$1)</f>
        <v>0</v>
      </c>
      <c r="BE153" s="541">
        <f>COUNTIFS('Faturamento NNE'!$E$2:$E$707,'Infos Relatório'!$B$84,'Faturamento NNE'!$F$2:$F$707,'Infos Relatório'!$B153,'Faturamento NNE'!$AA$2:$AA$707,'Infos Relatório'!BE$1)</f>
        <v>0</v>
      </c>
      <c r="BF153" s="542">
        <f>SUMIFS('Faturamento NNE'!$H$2:$H$707,'Faturamento NNE'!$E$2:$E$707,'Infos Relatório'!$B$84,'Faturamento NNE'!$F$2:$F$707,'Infos Relatório'!$B153,'Faturamento NNE'!$AA$2:$AA$707,'Infos Relatório'!BE$1)</f>
        <v>0</v>
      </c>
      <c r="BG153" s="542">
        <f>SUMIFS('Faturamento NNE'!$K$2:$K$707,'Faturamento NNE'!$E$2:$E$707,'Infos Relatório'!$B$84,'Faturamento NNE'!$F$2:$F$707,'Infos Relatório'!$B153,'Faturamento NNE'!$AA$2:$AA$707,'Infos Relatório'!BE$1)</f>
        <v>0</v>
      </c>
      <c r="BH153" s="546">
        <f>SUMIFS('Faturamento NNE'!$P$2:$P$707,'Faturamento NNE'!$E$2:$E$707,'Infos Relatório'!$B$84,'Faturamento NNE'!$F$2:$F$707,'Infos Relatório'!$B153,'Faturamento NNE'!$AA$2:$AA$707,'Infos Relatório'!BE$1,'Faturamento NNE'!$U$2:$U$707,"Sim")+SUMIFS('Faturamento NNE'!$Q$2:$Q$707,'Faturamento NNE'!$E$2:$E$707,'Infos Relatório'!$B$84,'Faturamento NNE'!$F$2:$F$707,'Infos Relatório'!$B153,'Faturamento NNE'!$AA$2:$AA$707,'Infos Relatório'!BE$1,'Faturamento NNE'!$U$2:$U$707,"Sim")</f>
        <v>0</v>
      </c>
      <c r="BI153" s="227" t="e">
        <f t="shared" si="45"/>
        <v>#DIV/0!</v>
      </c>
      <c r="BJ153" s="545">
        <f>SUMIFS('Faturamento NNE'!$I$2:$I$707,'Faturamento NNE'!$E$2:$E$707,'Infos Relatório'!$B$84,'Faturamento NNE'!$F$2:$F$707,'Infos Relatório'!$B153,'Faturamento NNE'!$AA$2:$AA$707,'Infos Relatório'!BE$1)</f>
        <v>0</v>
      </c>
      <c r="BK153" s="541">
        <f>COUNTIFS('Faturamento NNE'!$E$2:$E$707,'Infos Relatório'!$B$84,'Faturamento NNE'!$F$2:$F$707,'Infos Relatório'!$B153,'Faturamento NNE'!$AA$2:$AA$707,'Infos Relatório'!BK$1)</f>
        <v>0</v>
      </c>
      <c r="BL153" s="542">
        <f>SUMIFS('Faturamento NNE'!$H$2:$H$707,'Faturamento NNE'!$E$2:$E$707,'Infos Relatório'!$B$84,'Faturamento NNE'!$F$2:$F$707,'Infos Relatório'!$B153,'Faturamento NNE'!$AA$2:$AA$707,'Infos Relatório'!BK$1)</f>
        <v>0</v>
      </c>
      <c r="BM153" s="542">
        <f>SUMIFS('Faturamento NNE'!$K$2:$K$707,'Faturamento NNE'!$E$2:$E$707,'Infos Relatório'!$B$84,'Faturamento NNE'!$F$2:$F$707,'Infos Relatório'!$B153,'Faturamento NNE'!$AA$2:$AA$707,'Infos Relatório'!BK$1)</f>
        <v>0</v>
      </c>
      <c r="BN153" s="546">
        <f>SUMIFS('Faturamento NNE'!$P$2:$P$707,'Faturamento NNE'!$E$2:$E$707,'Infos Relatório'!$B$84,'Faturamento NNE'!$F$2:$F$707,'Infos Relatório'!$B153,'Faturamento NNE'!$AA$2:$AA$707,'Infos Relatório'!BK$1,'Faturamento NNE'!$U$2:$U$707,"Sim")+SUMIFS('Faturamento NNE'!$Q$2:$Q$707,'Faturamento NNE'!$E$2:$E$707,'Infos Relatório'!$B$84,'Faturamento NNE'!$F$2:$F$707,'Infos Relatório'!$B153,'Faturamento NNE'!$AA$2:$AA$707,'Infos Relatório'!BK$1,'Faturamento NNE'!$U$2:$U$707,"Sim")</f>
        <v>0</v>
      </c>
      <c r="BO153" s="227" t="e">
        <f t="shared" si="46"/>
        <v>#DIV/0!</v>
      </c>
      <c r="BP153" s="545">
        <f>SUMIFS('Faturamento NNE'!$I$2:$I$707,'Faturamento NNE'!$E$2:$E$707,'Infos Relatório'!$B$84,'Faturamento NNE'!$F$2:$F$707,'Infos Relatório'!$B153,'Faturamento NNE'!$AA$2:$AA$707,'Infos Relatório'!BK$1)</f>
        <v>0</v>
      </c>
      <c r="BQ153" s="541">
        <f>COUNTIFS('Faturamento NNE'!$E$2:$E$707,'Infos Relatório'!$B$84,'Faturamento NNE'!$F$2:$F$707,'Infos Relatório'!$B153,'Faturamento NNE'!$AA$2:$AA$707,'Infos Relatório'!BQ$1)</f>
        <v>0</v>
      </c>
      <c r="BR153" s="542">
        <f>SUMIFS('Faturamento NNE'!$H$2:$H$707,'Faturamento NNE'!$E$2:$E$707,'Infos Relatório'!$B$84,'Faturamento NNE'!$F$2:$F$707,'Infos Relatório'!$B153,'Faturamento NNE'!$AA$2:$AA$707,'Infos Relatório'!BQ$1)</f>
        <v>0</v>
      </c>
      <c r="BS153" s="542">
        <f>SUMIFS('Faturamento NNE'!$K$2:$K$707,'Faturamento NNE'!$E$2:$E$707,'Infos Relatório'!$B$84,'Faturamento NNE'!$F$2:$F$707,'Infos Relatório'!$B153,'Faturamento NNE'!$AA$2:$AA$707,'Infos Relatório'!BQ$1)</f>
        <v>0</v>
      </c>
      <c r="BT153" s="546">
        <f>SUMIFS('Faturamento NNE'!$P$2:$P$707,'Faturamento NNE'!$E$2:$E$707,'Infos Relatório'!$B$84,'Faturamento NNE'!$F$2:$F$707,'Infos Relatório'!$B153,'Faturamento NNE'!$AA$2:$AA$707,'Infos Relatório'!BQ$1,'Faturamento NNE'!$U$2:$U$707,"Sim")+SUMIFS('Faturamento NNE'!$Q$2:$Q$707,'Faturamento NNE'!$E$2:$E$707,'Infos Relatório'!$B$84,'Faturamento NNE'!$F$2:$F$707,'Infos Relatório'!$B153,'Faturamento NNE'!$AA$2:$AA$707,'Infos Relatório'!BQ$1,'Faturamento NNE'!$U$2:$U$707,"Sim")</f>
        <v>0</v>
      </c>
      <c r="BU153" s="227" t="e">
        <f t="shared" si="47"/>
        <v>#DIV/0!</v>
      </c>
      <c r="BV153" s="545">
        <f>SUMIFS('Faturamento NNE'!$I$2:$I$707,'Faturamento NNE'!$E$2:$E$707,'Infos Relatório'!$B$84,'Faturamento NNE'!$F$2:$F$707,'Infos Relatório'!$B153,'Faturamento NNE'!$AA$2:$AA$707,'Infos Relatório'!BQ$1)</f>
        <v>0</v>
      </c>
    </row>
    <row r="154" spans="2:74">
      <c r="B154" s="217" t="s">
        <v>199</v>
      </c>
      <c r="C154" s="541">
        <f>COUNTIFS('Faturamento NNE'!$E$2:$E$707,'Infos Relatório'!$B$84,'Faturamento NNE'!$F$2:$F$707,'Infos Relatório'!$B154,'Faturamento NNE'!$AA$2:$AA$707,'Infos Relatório'!C$1)</f>
        <v>0</v>
      </c>
      <c r="D154" s="542">
        <f>SUMIFS('Faturamento NNE'!$H$2:$H$707,'Faturamento NNE'!$E$2:$E$707,'Infos Relatório'!$B$84,'Faturamento NNE'!$F$2:$F$707,'Infos Relatório'!$B154,'Faturamento NNE'!$AA$2:$AA$707,'Infos Relatório'!C$1)</f>
        <v>0</v>
      </c>
      <c r="E154" s="543">
        <f>SUMIFS('Faturamento NNE'!$K$2:$K$707,'Faturamento NNE'!$E$2:$E$707,'Infos Relatório'!$B$84,'Faturamento NNE'!$F$2:$F$707,'Infos Relatório'!$B154,'Faturamento NNE'!$AA$2:$AA$707,'Infos Relatório'!C$1)</f>
        <v>0</v>
      </c>
      <c r="F154" s="544">
        <f>SUMIFS('Faturamento NNE'!$P$2:$P$707,'Faturamento NNE'!$E$2:$E$707,'Infos Relatório'!$B$84,'Faturamento NNE'!$F$2:$F$707,'Infos Relatório'!$B154,'Faturamento NNE'!$AA$2:$AA$707,'Infos Relatório'!C$1,'Faturamento NNE'!$U$2:$U$707,"Sim")+SUMIFS('Faturamento NNE'!$Q$2:$Q$707,'Faturamento NNE'!$E$2:$E$707,'Infos Relatório'!$B$84,'Faturamento NNE'!$F$2:$F$707,'Infos Relatório'!$B154,'Faturamento NNE'!$AA$2:$AA$707,'Infos Relatório'!C$1,'Faturamento NNE'!$U$2:$U$707,"Sim")</f>
        <v>0</v>
      </c>
      <c r="G154" s="283" t="e">
        <f t="shared" si="36"/>
        <v>#DIV/0!</v>
      </c>
      <c r="H154" s="545">
        <f>SUMIFS('Faturamento NNE'!$I$2:$I$707,'Faturamento NNE'!$E$2:$E$707,'Infos Relatório'!$B$84,'Faturamento NNE'!$F$2:$F$707,'Infos Relatório'!$B154,'Faturamento NNE'!$AA$2:$AA$707,'Infos Relatório'!C$1)</f>
        <v>0</v>
      </c>
      <c r="I154" s="541">
        <f>COUNTIFS('Faturamento NNE'!$E$2:$E$707,'Infos Relatório'!$B$84,'Faturamento NNE'!$F$2:$F$707,'Infos Relatório'!$B154,'Faturamento NNE'!$AA$2:$AA$707,'Infos Relatório'!I$1)</f>
        <v>0</v>
      </c>
      <c r="J154" s="542">
        <f>SUMIFS('Faturamento NNE'!$H$2:$H$707,'Faturamento NNE'!$E$2:$E$707,'Infos Relatório'!$B$84,'Faturamento NNE'!$F$2:$F$707,'Infos Relatório'!$B154,'Faturamento NNE'!$AA$2:$AA$707,'Infos Relatório'!I$1)</f>
        <v>0</v>
      </c>
      <c r="K154" s="543">
        <f>SUMIFS('Faturamento NNE'!$K$2:$K$707,'Faturamento NNE'!$E$2:$E$707,'Infos Relatório'!$B$84,'Faturamento NNE'!$F$2:$F$707,'Infos Relatório'!$B154,'Faturamento NNE'!$AA$2:$AA$707,'Infos Relatório'!I$1)</f>
        <v>0</v>
      </c>
      <c r="L154" s="544">
        <f>SUMIFS('Faturamento NNE'!$P$2:$P$707,'Faturamento NNE'!$E$2:$E$707,'Infos Relatório'!$B$84,'Faturamento NNE'!$F$2:$F$707,'Infos Relatório'!$B154,'Faturamento NNE'!$AA$2:$AA$707,'Infos Relatório'!I$1,'Faturamento NNE'!$U$2:$U$707,"Sim")+SUMIFS('Faturamento NNE'!$Q$2:$Q$707,'Faturamento NNE'!$E$2:$E$707,'Infos Relatório'!$B$84,'Faturamento NNE'!$F$2:$F$707,'Infos Relatório'!$B154,'Faturamento NNE'!$AA$2:$AA$707,'Infos Relatório'!I$1,'Faturamento NNE'!$U$2:$U$707,"Sim")</f>
        <v>0</v>
      </c>
      <c r="M154" s="283" t="e">
        <f t="shared" si="37"/>
        <v>#DIV/0!</v>
      </c>
      <c r="N154" s="545">
        <f>SUMIFS('Faturamento NNE'!$I$2:$I$707,'Faturamento NNE'!$E$2:$E$707,'Infos Relatório'!$B$84,'Faturamento NNE'!$F$2:$F$707,'Infos Relatório'!$B154,'Faturamento NNE'!$AA$2:$AA$707,'Infos Relatório'!I$1)</f>
        <v>0</v>
      </c>
      <c r="O154" s="541">
        <f>COUNTIFS('Faturamento NNE'!$E$2:$E$707,'Infos Relatório'!$B$84,'Faturamento NNE'!$F$2:$F$707,'Infos Relatório'!$B154,'Faturamento NNE'!$AA$2:$AA$707,'Infos Relatório'!O$1)</f>
        <v>0</v>
      </c>
      <c r="P154" s="542">
        <f>SUMIFS('Faturamento NNE'!$H$2:$H$707,'Faturamento NNE'!$E$2:$E$707,'Infos Relatório'!$B$84,'Faturamento NNE'!$F$2:$F$707,'Infos Relatório'!$B154,'Faturamento NNE'!$AA$2:$AA$707,'Infos Relatório'!O$1)</f>
        <v>0</v>
      </c>
      <c r="Q154" s="542">
        <f>SUMIFS('Faturamento NNE'!$K$2:$K$707,'Faturamento NNE'!$E$2:$E$707,'Infos Relatório'!$B$84,'Faturamento NNE'!$F$2:$F$707,'Infos Relatório'!$B154,'Faturamento NNE'!$AA$2:$AA$707,'Infos Relatório'!O$1)</f>
        <v>0</v>
      </c>
      <c r="R154" s="546">
        <f>SUMIFS('Faturamento NNE'!$P$2:$P$707,'Faturamento NNE'!$E$2:$E$707,'Infos Relatório'!$B$84,'Faturamento NNE'!$F$2:$F$707,'Infos Relatório'!$B154,'Faturamento NNE'!$AA$2:$AA$707,'Infos Relatório'!O$1,'Faturamento NNE'!$U$2:$U$707,"Sim")+SUMIFS('Faturamento NNE'!$Q$2:$Q$707,'Faturamento NNE'!$E$2:$E$707,'Infos Relatório'!$B$84,'Faturamento NNE'!$F$2:$F$707,'Infos Relatório'!$B154,'Faturamento NNE'!$AA$2:$AA$707,'Infos Relatório'!O$1,'Faturamento NNE'!$U$2:$U$707,"Sim")</f>
        <v>0</v>
      </c>
      <c r="S154" s="227" t="e">
        <f t="shared" si="38"/>
        <v>#DIV/0!</v>
      </c>
      <c r="T154" s="545">
        <f>SUMIFS('Faturamento NNE'!$I$2:$I$707,'Faturamento NNE'!$E$2:$E$707,'Infos Relatório'!$B$84,'Faturamento NNE'!$F$2:$F$707,'Infos Relatório'!$B154,'Faturamento NNE'!$AA$2:$AA$707,'Infos Relatório'!O$1)</f>
        <v>0</v>
      </c>
      <c r="U154" s="541">
        <f>COUNTIFS('Faturamento NNE'!$E$2:$E$707,'Infos Relatório'!$B$84,'Faturamento NNE'!$F$2:$F$707,'Infos Relatório'!$B154,'Faturamento NNE'!$AA$2:$AA$707,'Infos Relatório'!U$1)</f>
        <v>0</v>
      </c>
      <c r="V154" s="542">
        <f>SUMIFS('Faturamento NNE'!$H$2:$H$707,'Faturamento NNE'!$E$2:$E$707,'Infos Relatório'!$B$84,'Faturamento NNE'!$F$2:$F$707,'Infos Relatório'!$B154,'Faturamento NNE'!$AA$2:$AA$707,'Infos Relatório'!U$1)</f>
        <v>0</v>
      </c>
      <c r="W154" s="542">
        <f>SUMIFS('Faturamento NNE'!$K$2:$K$707,'Faturamento NNE'!$E$2:$E$707,'Infos Relatório'!$B$84,'Faturamento NNE'!$F$2:$F$707,'Infos Relatório'!$B154,'Faturamento NNE'!$AA$2:$AA$707,'Infos Relatório'!U$1)</f>
        <v>0</v>
      </c>
      <c r="X154" s="546">
        <f>SUMIFS('Faturamento NNE'!$P$2:$P$707,'Faturamento NNE'!$E$2:$E$707,'Infos Relatório'!$B$84,'Faturamento NNE'!$F$2:$F$707,'Infos Relatório'!$B154,'Faturamento NNE'!$AA$2:$AA$707,'Infos Relatório'!U$1,'Faturamento NNE'!$U$2:$U$707,"Sim")+SUMIFS('Faturamento NNE'!$Q$2:$Q$707,'Faturamento NNE'!$E$2:$E$707,'Infos Relatório'!$B$84,'Faturamento NNE'!$F$2:$F$707,'Infos Relatório'!$B154,'Faturamento NNE'!$AA$2:$AA$707,'Infos Relatório'!U$1,'Faturamento NNE'!$U$2:$U$707,"Sim")</f>
        <v>0</v>
      </c>
      <c r="Y154" s="227" t="e">
        <f t="shared" si="39"/>
        <v>#DIV/0!</v>
      </c>
      <c r="Z154" s="545">
        <f>SUMIFS('Faturamento NNE'!$I$2:$I$707,'Faturamento NNE'!$E$2:$E$707,'Infos Relatório'!$B$84,'Faturamento NNE'!$F$2:$F$707,'Infos Relatório'!$B154,'Faturamento NNE'!$AA$2:$AA$707,'Infos Relatório'!U$1)</f>
        <v>0</v>
      </c>
      <c r="AA154" s="541">
        <f>COUNTIFS('Faturamento NNE'!$E$2:$E$707,'Infos Relatório'!$B$84,'Faturamento NNE'!$F$2:$F$707,'Infos Relatório'!$B154,'Faturamento NNE'!$AA$2:$AA$707,'Infos Relatório'!AA$1)</f>
        <v>0</v>
      </c>
      <c r="AB154" s="542">
        <f>SUMIFS('Faturamento NNE'!$H$2:$H$707,'Faturamento NNE'!$E$2:$E$707,'Infos Relatório'!$B$84,'Faturamento NNE'!$F$2:$F$707,'Infos Relatório'!$B154,'Faturamento NNE'!$AA$2:$AA$707,'Infos Relatório'!AA$1)</f>
        <v>0</v>
      </c>
      <c r="AC154" s="542">
        <f>SUMIFS('Faturamento NNE'!$K$2:$K$707,'Faturamento NNE'!$E$2:$E$707,'Infos Relatório'!$B$84,'Faturamento NNE'!$F$2:$F$707,'Infos Relatório'!$B154,'Faturamento NNE'!$AA$2:$AA$707,'Infos Relatório'!AA$1)</f>
        <v>0</v>
      </c>
      <c r="AD154" s="546">
        <f>SUMIFS('Faturamento NNE'!$P$2:$P$707,'Faturamento NNE'!$E$2:$E$707,'Infos Relatório'!$B$84,'Faturamento NNE'!$F$2:$F$707,'Infos Relatório'!$B154,'Faturamento NNE'!$AA$2:$AA$707,'Infos Relatório'!AA$1,'Faturamento NNE'!$U$2:$U$707,"Sim")+SUMIFS('Faturamento NNE'!$Q$2:$Q$707,'Faturamento NNE'!$E$2:$E$707,'Infos Relatório'!$B$84,'Faturamento NNE'!$F$2:$F$707,'Infos Relatório'!$B154,'Faturamento NNE'!$AA$2:$AA$707,'Infos Relatório'!AA$1,'Faturamento NNE'!$U$2:$U$707,"Sim")</f>
        <v>0</v>
      </c>
      <c r="AE154" s="227" t="e">
        <f t="shared" si="40"/>
        <v>#DIV/0!</v>
      </c>
      <c r="AF154" s="545">
        <f>SUMIFS('Faturamento NNE'!$I$2:$I$707,'Faturamento NNE'!$E$2:$E$707,'Infos Relatório'!$B$84,'Faturamento NNE'!$F$2:$F$707,'Infos Relatório'!$B154,'Faturamento NNE'!$AA$2:$AA$707,'Infos Relatório'!AA$1)</f>
        <v>0</v>
      </c>
      <c r="AG154" s="541">
        <f>COUNTIFS('Faturamento NNE'!$E$2:$E$707,'Infos Relatório'!$B$84,'Faturamento NNE'!$F$2:$F$707,'Infos Relatório'!$B154,'Faturamento NNE'!$AA$2:$AA$707,'Infos Relatório'!AG$1)</f>
        <v>0</v>
      </c>
      <c r="AH154" s="542">
        <f>SUMIFS('Faturamento NNE'!$H$2:$H$707,'Faturamento NNE'!$E$2:$E$707,'Infos Relatório'!$B$84,'Faturamento NNE'!$F$2:$F$707,'Infos Relatório'!$B154,'Faturamento NNE'!$AA$2:$AA$707,'Infos Relatório'!AG$1)</f>
        <v>0</v>
      </c>
      <c r="AI154" s="542">
        <f>SUMIFS('Faturamento NNE'!$K$2:$K$707,'Faturamento NNE'!$E$2:$E$707,'Infos Relatório'!$B$84,'Faturamento NNE'!$F$2:$F$707,'Infos Relatório'!$B154,'Faturamento NNE'!$AA$2:$AA$707,'Infos Relatório'!AG$1)</f>
        <v>0</v>
      </c>
      <c r="AJ154" s="546">
        <f>SUMIFS('Faturamento NNE'!$P$2:$P$707,'Faturamento NNE'!$E$2:$E$707,'Infos Relatório'!$B$84,'Faturamento NNE'!$F$2:$F$707,'Infos Relatório'!$B154,'Faturamento NNE'!$AA$2:$AA$707,'Infos Relatório'!AG$1,'Faturamento NNE'!$U$2:$U$707,"Sim")+SUMIFS('Faturamento NNE'!$Q$2:$Q$707,'Faturamento NNE'!$E$2:$E$707,'Infos Relatório'!$B$84,'Faturamento NNE'!$F$2:$F$707,'Infos Relatório'!$B154,'Faturamento NNE'!$AA$2:$AA$707,'Infos Relatório'!AG$1,'Faturamento NNE'!$U$2:$U$707,"Sim")</f>
        <v>0</v>
      </c>
      <c r="AK154" s="227" t="e">
        <f t="shared" si="41"/>
        <v>#DIV/0!</v>
      </c>
      <c r="AL154" s="545">
        <f>SUMIFS('Faturamento NNE'!$I$2:$I$707,'Faturamento NNE'!$E$2:$E$707,'Infos Relatório'!$B$84,'Faturamento NNE'!$F$2:$F$707,'Infos Relatório'!$B154,'Faturamento NNE'!$AA$2:$AA$707,'Infos Relatório'!AG$1)</f>
        <v>0</v>
      </c>
      <c r="AM154" s="541">
        <f>COUNTIFS('Faturamento NNE'!$E$2:$E$707,'Infos Relatório'!$B$84,'Faturamento NNE'!$F$2:$F$707,'Infos Relatório'!$B154,'Faturamento NNE'!$AA$2:$AA$707,'Infos Relatório'!AM$1)</f>
        <v>0</v>
      </c>
      <c r="AN154" s="542">
        <f>SUMIFS('Faturamento NNE'!$H$2:$H$707,'Faturamento NNE'!$E$2:$E$707,'Infos Relatório'!$B$84,'Faturamento NNE'!$F$2:$F$707,'Infos Relatório'!$B154,'Faturamento NNE'!$AA$2:$AA$707,'Infos Relatório'!AM$1)</f>
        <v>0</v>
      </c>
      <c r="AO154" s="542">
        <f>SUMIFS('Faturamento NNE'!$K$2:$K$707,'Faturamento NNE'!$E$2:$E$707,'Infos Relatório'!$B$84,'Faturamento NNE'!$F$2:$F$707,'Infos Relatório'!$B154,'Faturamento NNE'!$AA$2:$AA$707,'Infos Relatório'!AM$1)</f>
        <v>0</v>
      </c>
      <c r="AP154" s="546">
        <f>SUMIFS('Faturamento NNE'!$P$2:$P$707,'Faturamento NNE'!$E$2:$E$707,'Infos Relatório'!$B$84,'Faturamento NNE'!$F$2:$F$707,'Infos Relatório'!$B154,'Faturamento NNE'!$AA$2:$AA$707,'Infos Relatório'!AM$1,'Faturamento NNE'!$U$2:$U$707,"Sim")+SUMIFS('Faturamento NNE'!$Q$2:$Q$707,'Faturamento NNE'!$E$2:$E$707,'Infos Relatório'!$B$84,'Faturamento NNE'!$F$2:$F$707,'Infos Relatório'!$B154,'Faturamento NNE'!$AA$2:$AA$707,'Infos Relatório'!AM$1,'Faturamento NNE'!$U$2:$U$707,"Sim")</f>
        <v>0</v>
      </c>
      <c r="AQ154" s="227" t="e">
        <f t="shared" si="42"/>
        <v>#DIV/0!</v>
      </c>
      <c r="AR154" s="545">
        <f>SUMIFS('Faturamento NNE'!$I$2:$I$707,'Faturamento NNE'!$E$2:$E$707,'Infos Relatório'!$B$84,'Faturamento NNE'!$F$2:$F$707,'Infos Relatório'!$B154,'Faturamento NNE'!$AA$2:$AA$707,'Infos Relatório'!AM$1)</f>
        <v>0</v>
      </c>
      <c r="AS154" s="541">
        <f>COUNTIFS('Faturamento NNE'!$E$2:$E$707,'Infos Relatório'!$B$84,'Faturamento NNE'!$F$2:$F$707,'Infos Relatório'!$B154,'Faturamento NNE'!$AA$2:$AA$707,'Infos Relatório'!AS$1)</f>
        <v>0</v>
      </c>
      <c r="AT154" s="542">
        <f>SUMIFS('Faturamento NNE'!$H$2:$H$707,'Faturamento NNE'!$E$2:$E$707,'Infos Relatório'!$B$84,'Faturamento NNE'!$F$2:$F$707,'Infos Relatório'!$B154,'Faturamento NNE'!$AA$2:$AA$707,'Infos Relatório'!AS$1)</f>
        <v>0</v>
      </c>
      <c r="AU154" s="542">
        <f>SUMIFS('Faturamento NNE'!$K$2:$K$707,'Faturamento NNE'!$E$2:$E$707,'Infos Relatório'!$B$84,'Faturamento NNE'!$F$2:$F$707,'Infos Relatório'!$B154,'Faturamento NNE'!$AA$2:$AA$707,'Infos Relatório'!AS$1)</f>
        <v>0</v>
      </c>
      <c r="AV154" s="546">
        <f>SUMIFS('Faturamento NNE'!$P$2:$P$707,'Faturamento NNE'!$E$2:$E$707,'Infos Relatório'!$B$84,'Faturamento NNE'!$F$2:$F$707,'Infos Relatório'!$B154,'Faturamento NNE'!$AA$2:$AA$707,'Infos Relatório'!AS$1,'Faturamento NNE'!$U$2:$U$707,"Sim")+SUMIFS('Faturamento NNE'!$Q$2:$Q$707,'Faturamento NNE'!$E$2:$E$707,'Infos Relatório'!$B$84,'Faturamento NNE'!$F$2:$F$707,'Infos Relatório'!$B154,'Faturamento NNE'!$AA$2:$AA$707,'Infos Relatório'!AS$1,'Faturamento NNE'!$U$2:$U$707,"Sim")</f>
        <v>0</v>
      </c>
      <c r="AW154" s="227" t="e">
        <f t="shared" si="43"/>
        <v>#DIV/0!</v>
      </c>
      <c r="AX154" s="545">
        <f>SUMIFS('Faturamento NNE'!$I$2:$I$707,'Faturamento NNE'!$E$2:$E$707,'Infos Relatório'!$B$84,'Faturamento NNE'!$F$2:$F$707,'Infos Relatório'!$B154,'Faturamento NNE'!$AA$2:$AA$707,'Infos Relatório'!AS$1)</f>
        <v>0</v>
      </c>
      <c r="AY154" s="541">
        <f>COUNTIFS('Faturamento NNE'!$E$2:$E$707,'Infos Relatório'!$B$84,'Faturamento NNE'!$F$2:$F$707,'Infos Relatório'!$B154,'Faturamento NNE'!$AA$2:$AA$707,'Infos Relatório'!AY$1)</f>
        <v>0</v>
      </c>
      <c r="AZ154" s="542">
        <f>SUMIFS('Faturamento NNE'!$H$2:$H$707,'Faturamento NNE'!$E$2:$E$707,'Infos Relatório'!$B$84,'Faturamento NNE'!$F$2:$F$707,'Infos Relatório'!$B154,'Faturamento NNE'!$AA$2:$AA$707,'Infos Relatório'!AY$1)</f>
        <v>0</v>
      </c>
      <c r="BA154" s="542">
        <f>SUMIFS('Faturamento NNE'!$K$2:$K$707,'Faturamento NNE'!$E$2:$E$707,'Infos Relatório'!$B$84,'Faturamento NNE'!$F$2:$F$707,'Infos Relatório'!$B154,'Faturamento NNE'!$AA$2:$AA$707,'Infos Relatório'!AY$1)</f>
        <v>0</v>
      </c>
      <c r="BB154" s="546">
        <f>SUMIFS('Faturamento NNE'!$P$2:$P$707,'Faturamento NNE'!$E$2:$E$707,'Infos Relatório'!$B$84,'Faturamento NNE'!$F$2:$F$707,'Infos Relatório'!$B154,'Faturamento NNE'!$AA$2:$AA$707,'Infos Relatório'!AY$1,'Faturamento NNE'!$U$2:$U$707,"Sim")+SUMIFS('Faturamento NNE'!$Q$2:$Q$707,'Faturamento NNE'!$E$2:$E$707,'Infos Relatório'!$B$84,'Faturamento NNE'!$F$2:$F$707,'Infos Relatório'!$B154,'Faturamento NNE'!$AA$2:$AA$707,'Infos Relatório'!AY$1,'Faturamento NNE'!$U$2:$U$707,"Sim")</f>
        <v>0</v>
      </c>
      <c r="BC154" s="227" t="e">
        <f t="shared" si="44"/>
        <v>#DIV/0!</v>
      </c>
      <c r="BD154" s="545">
        <f>SUMIFS('Faturamento NNE'!$I$2:$I$707,'Faturamento NNE'!$E$2:$E$707,'Infos Relatório'!$B$84,'Faturamento NNE'!$F$2:$F$707,'Infos Relatório'!$B154,'Faturamento NNE'!$AA$2:$AA$707,'Infos Relatório'!AY$1)</f>
        <v>0</v>
      </c>
      <c r="BE154" s="541">
        <f>COUNTIFS('Faturamento NNE'!$E$2:$E$707,'Infos Relatório'!$B$84,'Faturamento NNE'!$F$2:$F$707,'Infos Relatório'!$B154,'Faturamento NNE'!$AA$2:$AA$707,'Infos Relatório'!BE$1)</f>
        <v>0</v>
      </c>
      <c r="BF154" s="542">
        <f>SUMIFS('Faturamento NNE'!$H$2:$H$707,'Faturamento NNE'!$E$2:$E$707,'Infos Relatório'!$B$84,'Faturamento NNE'!$F$2:$F$707,'Infos Relatório'!$B154,'Faturamento NNE'!$AA$2:$AA$707,'Infos Relatório'!BE$1)</f>
        <v>0</v>
      </c>
      <c r="BG154" s="542">
        <f>SUMIFS('Faturamento NNE'!$K$2:$K$707,'Faturamento NNE'!$E$2:$E$707,'Infos Relatório'!$B$84,'Faturamento NNE'!$F$2:$F$707,'Infos Relatório'!$B154,'Faturamento NNE'!$AA$2:$AA$707,'Infos Relatório'!BE$1)</f>
        <v>0</v>
      </c>
      <c r="BH154" s="546">
        <f>SUMIFS('Faturamento NNE'!$P$2:$P$707,'Faturamento NNE'!$E$2:$E$707,'Infos Relatório'!$B$84,'Faturamento NNE'!$F$2:$F$707,'Infos Relatório'!$B154,'Faturamento NNE'!$AA$2:$AA$707,'Infos Relatório'!BE$1,'Faturamento NNE'!$U$2:$U$707,"Sim")+SUMIFS('Faturamento NNE'!$Q$2:$Q$707,'Faturamento NNE'!$E$2:$E$707,'Infos Relatório'!$B$84,'Faturamento NNE'!$F$2:$F$707,'Infos Relatório'!$B154,'Faturamento NNE'!$AA$2:$AA$707,'Infos Relatório'!BE$1,'Faturamento NNE'!$U$2:$U$707,"Sim")</f>
        <v>0</v>
      </c>
      <c r="BI154" s="227" t="e">
        <f t="shared" si="45"/>
        <v>#DIV/0!</v>
      </c>
      <c r="BJ154" s="545">
        <f>SUMIFS('Faturamento NNE'!$I$2:$I$707,'Faturamento NNE'!$E$2:$E$707,'Infos Relatório'!$B$84,'Faturamento NNE'!$F$2:$F$707,'Infos Relatório'!$B154,'Faturamento NNE'!$AA$2:$AA$707,'Infos Relatório'!BE$1)</f>
        <v>0</v>
      </c>
      <c r="BK154" s="541">
        <f>COUNTIFS('Faturamento NNE'!$E$2:$E$707,'Infos Relatório'!$B$84,'Faturamento NNE'!$F$2:$F$707,'Infos Relatório'!$B154,'Faturamento NNE'!$AA$2:$AA$707,'Infos Relatório'!BK$1)</f>
        <v>0</v>
      </c>
      <c r="BL154" s="542">
        <f>SUMIFS('Faturamento NNE'!$H$2:$H$707,'Faturamento NNE'!$E$2:$E$707,'Infos Relatório'!$B$84,'Faturamento NNE'!$F$2:$F$707,'Infos Relatório'!$B154,'Faturamento NNE'!$AA$2:$AA$707,'Infos Relatório'!BK$1)</f>
        <v>0</v>
      </c>
      <c r="BM154" s="542">
        <f>SUMIFS('Faturamento NNE'!$K$2:$K$707,'Faturamento NNE'!$E$2:$E$707,'Infos Relatório'!$B$84,'Faturamento NNE'!$F$2:$F$707,'Infos Relatório'!$B154,'Faturamento NNE'!$AA$2:$AA$707,'Infos Relatório'!BK$1)</f>
        <v>0</v>
      </c>
      <c r="BN154" s="546">
        <f>SUMIFS('Faturamento NNE'!$P$2:$P$707,'Faturamento NNE'!$E$2:$E$707,'Infos Relatório'!$B$84,'Faturamento NNE'!$F$2:$F$707,'Infos Relatório'!$B154,'Faturamento NNE'!$AA$2:$AA$707,'Infos Relatório'!BK$1,'Faturamento NNE'!$U$2:$U$707,"Sim")+SUMIFS('Faturamento NNE'!$Q$2:$Q$707,'Faturamento NNE'!$E$2:$E$707,'Infos Relatório'!$B$84,'Faturamento NNE'!$F$2:$F$707,'Infos Relatório'!$B154,'Faturamento NNE'!$AA$2:$AA$707,'Infos Relatório'!BK$1,'Faturamento NNE'!$U$2:$U$707,"Sim")</f>
        <v>0</v>
      </c>
      <c r="BO154" s="227" t="e">
        <f t="shared" si="46"/>
        <v>#DIV/0!</v>
      </c>
      <c r="BP154" s="545">
        <f>SUMIFS('Faturamento NNE'!$I$2:$I$707,'Faturamento NNE'!$E$2:$E$707,'Infos Relatório'!$B$84,'Faturamento NNE'!$F$2:$F$707,'Infos Relatório'!$B154,'Faturamento NNE'!$AA$2:$AA$707,'Infos Relatório'!BK$1)</f>
        <v>0</v>
      </c>
      <c r="BQ154" s="541">
        <f>COUNTIFS('Faturamento NNE'!$E$2:$E$707,'Infos Relatório'!$B$84,'Faturamento NNE'!$F$2:$F$707,'Infos Relatório'!$B154,'Faturamento NNE'!$AA$2:$AA$707,'Infos Relatório'!BQ$1)</f>
        <v>0</v>
      </c>
      <c r="BR154" s="542">
        <f>SUMIFS('Faturamento NNE'!$H$2:$H$707,'Faturamento NNE'!$E$2:$E$707,'Infos Relatório'!$B$84,'Faturamento NNE'!$F$2:$F$707,'Infos Relatório'!$B154,'Faturamento NNE'!$AA$2:$AA$707,'Infos Relatório'!BQ$1)</f>
        <v>0</v>
      </c>
      <c r="BS154" s="542">
        <f>SUMIFS('Faturamento NNE'!$K$2:$K$707,'Faturamento NNE'!$E$2:$E$707,'Infos Relatório'!$B$84,'Faturamento NNE'!$F$2:$F$707,'Infos Relatório'!$B154,'Faturamento NNE'!$AA$2:$AA$707,'Infos Relatório'!BQ$1)</f>
        <v>0</v>
      </c>
      <c r="BT154" s="546">
        <f>SUMIFS('Faturamento NNE'!$P$2:$P$707,'Faturamento NNE'!$E$2:$E$707,'Infos Relatório'!$B$84,'Faturamento NNE'!$F$2:$F$707,'Infos Relatório'!$B154,'Faturamento NNE'!$AA$2:$AA$707,'Infos Relatório'!BQ$1,'Faturamento NNE'!$U$2:$U$707,"Sim")+SUMIFS('Faturamento NNE'!$Q$2:$Q$707,'Faturamento NNE'!$E$2:$E$707,'Infos Relatório'!$B$84,'Faturamento NNE'!$F$2:$F$707,'Infos Relatório'!$B154,'Faturamento NNE'!$AA$2:$AA$707,'Infos Relatório'!BQ$1,'Faturamento NNE'!$U$2:$U$707,"Sim")</f>
        <v>0</v>
      </c>
      <c r="BU154" s="227" t="e">
        <f t="shared" si="47"/>
        <v>#DIV/0!</v>
      </c>
      <c r="BV154" s="545">
        <f>SUMIFS('Faturamento NNE'!$I$2:$I$707,'Faturamento NNE'!$E$2:$E$707,'Infos Relatório'!$B$84,'Faturamento NNE'!$F$2:$F$707,'Infos Relatório'!$B154,'Faturamento NNE'!$AA$2:$AA$707,'Infos Relatório'!BQ$1)</f>
        <v>0</v>
      </c>
    </row>
    <row r="155" spans="2:74">
      <c r="B155" s="217" t="s">
        <v>200</v>
      </c>
      <c r="C155" s="541">
        <f>COUNTIFS('Faturamento NNE'!$E$2:$E$707,'Infos Relatório'!$B$84,'Faturamento NNE'!$F$2:$F$707,'Infos Relatório'!$B155,'Faturamento NNE'!$AA$2:$AA$707,'Infos Relatório'!C$1)</f>
        <v>0</v>
      </c>
      <c r="D155" s="542">
        <f>SUMIFS('Faturamento NNE'!$H$2:$H$707,'Faturamento NNE'!$E$2:$E$707,'Infos Relatório'!$B$84,'Faturamento NNE'!$F$2:$F$707,'Infos Relatório'!$B155,'Faturamento NNE'!$AA$2:$AA$707,'Infos Relatório'!C$1)</f>
        <v>0</v>
      </c>
      <c r="E155" s="543">
        <f>SUMIFS('Faturamento NNE'!$K$2:$K$707,'Faturamento NNE'!$E$2:$E$707,'Infos Relatório'!$B$84,'Faturamento NNE'!$F$2:$F$707,'Infos Relatório'!$B155,'Faturamento NNE'!$AA$2:$AA$707,'Infos Relatório'!C$1)</f>
        <v>0</v>
      </c>
      <c r="F155" s="544">
        <f>SUMIFS('Faturamento NNE'!$P$2:$P$707,'Faturamento NNE'!$E$2:$E$707,'Infos Relatório'!$B$84,'Faturamento NNE'!$F$2:$F$707,'Infos Relatório'!$B155,'Faturamento NNE'!$AA$2:$AA$707,'Infos Relatório'!C$1,'Faturamento NNE'!$U$2:$U$707,"Sim")+SUMIFS('Faturamento NNE'!$Q$2:$Q$707,'Faturamento NNE'!$E$2:$E$707,'Infos Relatório'!$B$84,'Faturamento NNE'!$F$2:$F$707,'Infos Relatório'!$B155,'Faturamento NNE'!$AA$2:$AA$707,'Infos Relatório'!C$1,'Faturamento NNE'!$U$2:$U$707,"Sim")</f>
        <v>0</v>
      </c>
      <c r="G155" s="283" t="e">
        <f t="shared" si="36"/>
        <v>#DIV/0!</v>
      </c>
      <c r="H155" s="545">
        <f>SUMIFS('Faturamento NNE'!$I$2:$I$707,'Faturamento NNE'!$E$2:$E$707,'Infos Relatório'!$B$84,'Faturamento NNE'!$F$2:$F$707,'Infos Relatório'!$B155,'Faturamento NNE'!$AA$2:$AA$707,'Infos Relatório'!C$1)</f>
        <v>0</v>
      </c>
      <c r="I155" s="541">
        <f>COUNTIFS('Faturamento NNE'!$E$2:$E$707,'Infos Relatório'!$B$84,'Faturamento NNE'!$F$2:$F$707,'Infos Relatório'!$B155,'Faturamento NNE'!$AA$2:$AA$707,'Infos Relatório'!I$1)</f>
        <v>0</v>
      </c>
      <c r="J155" s="542">
        <f>SUMIFS('Faturamento NNE'!$H$2:$H$707,'Faturamento NNE'!$E$2:$E$707,'Infos Relatório'!$B$84,'Faturamento NNE'!$F$2:$F$707,'Infos Relatório'!$B155,'Faturamento NNE'!$AA$2:$AA$707,'Infos Relatório'!I$1)</f>
        <v>0</v>
      </c>
      <c r="K155" s="543">
        <f>SUMIFS('Faturamento NNE'!$K$2:$K$707,'Faturamento NNE'!$E$2:$E$707,'Infos Relatório'!$B$84,'Faturamento NNE'!$F$2:$F$707,'Infos Relatório'!$B155,'Faturamento NNE'!$AA$2:$AA$707,'Infos Relatório'!I$1)</f>
        <v>0</v>
      </c>
      <c r="L155" s="544">
        <f>SUMIFS('Faturamento NNE'!$P$2:$P$707,'Faturamento NNE'!$E$2:$E$707,'Infos Relatório'!$B$84,'Faturamento NNE'!$F$2:$F$707,'Infos Relatório'!$B155,'Faturamento NNE'!$AA$2:$AA$707,'Infos Relatório'!I$1,'Faturamento NNE'!$U$2:$U$707,"Sim")+SUMIFS('Faturamento NNE'!$Q$2:$Q$707,'Faturamento NNE'!$E$2:$E$707,'Infos Relatório'!$B$84,'Faturamento NNE'!$F$2:$F$707,'Infos Relatório'!$B155,'Faturamento NNE'!$AA$2:$AA$707,'Infos Relatório'!I$1,'Faturamento NNE'!$U$2:$U$707,"Sim")</f>
        <v>0</v>
      </c>
      <c r="M155" s="283" t="e">
        <f t="shared" si="37"/>
        <v>#DIV/0!</v>
      </c>
      <c r="N155" s="545">
        <f>SUMIFS('Faturamento NNE'!$I$2:$I$707,'Faturamento NNE'!$E$2:$E$707,'Infos Relatório'!$B$84,'Faturamento NNE'!$F$2:$F$707,'Infos Relatório'!$B155,'Faturamento NNE'!$AA$2:$AA$707,'Infos Relatório'!I$1)</f>
        <v>0</v>
      </c>
      <c r="O155" s="541">
        <f>COUNTIFS('Faturamento NNE'!$E$2:$E$707,'Infos Relatório'!$B$84,'Faturamento NNE'!$F$2:$F$707,'Infos Relatório'!$B155,'Faturamento NNE'!$AA$2:$AA$707,'Infos Relatório'!O$1)</f>
        <v>0</v>
      </c>
      <c r="P155" s="542">
        <f>SUMIFS('Faturamento NNE'!$H$2:$H$707,'Faturamento NNE'!$E$2:$E$707,'Infos Relatório'!$B$84,'Faturamento NNE'!$F$2:$F$707,'Infos Relatório'!$B155,'Faturamento NNE'!$AA$2:$AA$707,'Infos Relatório'!O$1)</f>
        <v>0</v>
      </c>
      <c r="Q155" s="542">
        <f>SUMIFS('Faturamento NNE'!$K$2:$K$707,'Faturamento NNE'!$E$2:$E$707,'Infos Relatório'!$B$84,'Faturamento NNE'!$F$2:$F$707,'Infos Relatório'!$B155,'Faturamento NNE'!$AA$2:$AA$707,'Infos Relatório'!O$1)</f>
        <v>0</v>
      </c>
      <c r="R155" s="546">
        <f>SUMIFS('Faturamento NNE'!$P$2:$P$707,'Faturamento NNE'!$E$2:$E$707,'Infos Relatório'!$B$84,'Faturamento NNE'!$F$2:$F$707,'Infos Relatório'!$B155,'Faturamento NNE'!$AA$2:$AA$707,'Infos Relatório'!O$1,'Faturamento NNE'!$U$2:$U$707,"Sim")+SUMIFS('Faturamento NNE'!$Q$2:$Q$707,'Faturamento NNE'!$E$2:$E$707,'Infos Relatório'!$B$84,'Faturamento NNE'!$F$2:$F$707,'Infos Relatório'!$B155,'Faturamento NNE'!$AA$2:$AA$707,'Infos Relatório'!O$1,'Faturamento NNE'!$U$2:$U$707,"Sim")</f>
        <v>0</v>
      </c>
      <c r="S155" s="227" t="e">
        <f t="shared" si="38"/>
        <v>#DIV/0!</v>
      </c>
      <c r="T155" s="545">
        <f>SUMIFS('Faturamento NNE'!$I$2:$I$707,'Faturamento NNE'!$E$2:$E$707,'Infos Relatório'!$B$84,'Faturamento NNE'!$F$2:$F$707,'Infos Relatório'!$B155,'Faturamento NNE'!$AA$2:$AA$707,'Infos Relatório'!O$1)</f>
        <v>0</v>
      </c>
      <c r="U155" s="541">
        <f>COUNTIFS('Faturamento NNE'!$E$2:$E$707,'Infos Relatório'!$B$84,'Faturamento NNE'!$F$2:$F$707,'Infos Relatório'!$B155,'Faturamento NNE'!$AA$2:$AA$707,'Infos Relatório'!U$1)</f>
        <v>0</v>
      </c>
      <c r="V155" s="542">
        <f>SUMIFS('Faturamento NNE'!$H$2:$H$707,'Faturamento NNE'!$E$2:$E$707,'Infos Relatório'!$B$84,'Faturamento NNE'!$F$2:$F$707,'Infos Relatório'!$B155,'Faturamento NNE'!$AA$2:$AA$707,'Infos Relatório'!U$1)</f>
        <v>0</v>
      </c>
      <c r="W155" s="542">
        <f>SUMIFS('Faturamento NNE'!$K$2:$K$707,'Faturamento NNE'!$E$2:$E$707,'Infos Relatório'!$B$84,'Faturamento NNE'!$F$2:$F$707,'Infos Relatório'!$B155,'Faturamento NNE'!$AA$2:$AA$707,'Infos Relatório'!U$1)</f>
        <v>0</v>
      </c>
      <c r="X155" s="546">
        <f>SUMIFS('Faturamento NNE'!$P$2:$P$707,'Faturamento NNE'!$E$2:$E$707,'Infos Relatório'!$B$84,'Faturamento NNE'!$F$2:$F$707,'Infos Relatório'!$B155,'Faturamento NNE'!$AA$2:$AA$707,'Infos Relatório'!U$1,'Faturamento NNE'!$U$2:$U$707,"Sim")+SUMIFS('Faturamento NNE'!$Q$2:$Q$707,'Faturamento NNE'!$E$2:$E$707,'Infos Relatório'!$B$84,'Faturamento NNE'!$F$2:$F$707,'Infos Relatório'!$B155,'Faturamento NNE'!$AA$2:$AA$707,'Infos Relatório'!U$1,'Faturamento NNE'!$U$2:$U$707,"Sim")</f>
        <v>0</v>
      </c>
      <c r="Y155" s="227" t="e">
        <f t="shared" si="39"/>
        <v>#DIV/0!</v>
      </c>
      <c r="Z155" s="545">
        <f>SUMIFS('Faturamento NNE'!$I$2:$I$707,'Faturamento NNE'!$E$2:$E$707,'Infos Relatório'!$B$84,'Faturamento NNE'!$F$2:$F$707,'Infos Relatório'!$B155,'Faturamento NNE'!$AA$2:$AA$707,'Infos Relatório'!U$1)</f>
        <v>0</v>
      </c>
      <c r="AA155" s="541">
        <f>COUNTIFS('Faturamento NNE'!$E$2:$E$707,'Infos Relatório'!$B$84,'Faturamento NNE'!$F$2:$F$707,'Infos Relatório'!$B155,'Faturamento NNE'!$AA$2:$AA$707,'Infos Relatório'!AA$1)</f>
        <v>0</v>
      </c>
      <c r="AB155" s="542">
        <f>SUMIFS('Faturamento NNE'!$H$2:$H$707,'Faturamento NNE'!$E$2:$E$707,'Infos Relatório'!$B$84,'Faturamento NNE'!$F$2:$F$707,'Infos Relatório'!$B155,'Faturamento NNE'!$AA$2:$AA$707,'Infos Relatório'!AA$1)</f>
        <v>0</v>
      </c>
      <c r="AC155" s="542">
        <f>SUMIFS('Faturamento NNE'!$K$2:$K$707,'Faturamento NNE'!$E$2:$E$707,'Infos Relatório'!$B$84,'Faturamento NNE'!$F$2:$F$707,'Infos Relatório'!$B155,'Faturamento NNE'!$AA$2:$AA$707,'Infos Relatório'!AA$1)</f>
        <v>0</v>
      </c>
      <c r="AD155" s="546">
        <f>SUMIFS('Faturamento NNE'!$P$2:$P$707,'Faturamento NNE'!$E$2:$E$707,'Infos Relatório'!$B$84,'Faturamento NNE'!$F$2:$F$707,'Infos Relatório'!$B155,'Faturamento NNE'!$AA$2:$AA$707,'Infos Relatório'!AA$1,'Faturamento NNE'!$U$2:$U$707,"Sim")+SUMIFS('Faturamento NNE'!$Q$2:$Q$707,'Faturamento NNE'!$E$2:$E$707,'Infos Relatório'!$B$84,'Faturamento NNE'!$F$2:$F$707,'Infos Relatório'!$B155,'Faturamento NNE'!$AA$2:$AA$707,'Infos Relatório'!AA$1,'Faturamento NNE'!$U$2:$U$707,"Sim")</f>
        <v>0</v>
      </c>
      <c r="AE155" s="227" t="e">
        <f t="shared" si="40"/>
        <v>#DIV/0!</v>
      </c>
      <c r="AF155" s="545">
        <f>SUMIFS('Faturamento NNE'!$I$2:$I$707,'Faturamento NNE'!$E$2:$E$707,'Infos Relatório'!$B$84,'Faturamento NNE'!$F$2:$F$707,'Infos Relatório'!$B155,'Faturamento NNE'!$AA$2:$AA$707,'Infos Relatório'!AA$1)</f>
        <v>0</v>
      </c>
      <c r="AG155" s="541">
        <f>COUNTIFS('Faturamento NNE'!$E$2:$E$707,'Infos Relatório'!$B$84,'Faturamento NNE'!$F$2:$F$707,'Infos Relatório'!$B155,'Faturamento NNE'!$AA$2:$AA$707,'Infos Relatório'!AG$1)</f>
        <v>0</v>
      </c>
      <c r="AH155" s="542">
        <f>SUMIFS('Faturamento NNE'!$H$2:$H$707,'Faturamento NNE'!$E$2:$E$707,'Infos Relatório'!$B$84,'Faturamento NNE'!$F$2:$F$707,'Infos Relatório'!$B155,'Faturamento NNE'!$AA$2:$AA$707,'Infos Relatório'!AG$1)</f>
        <v>0</v>
      </c>
      <c r="AI155" s="542">
        <f>SUMIFS('Faturamento NNE'!$K$2:$K$707,'Faturamento NNE'!$E$2:$E$707,'Infos Relatório'!$B$84,'Faturamento NNE'!$F$2:$F$707,'Infos Relatório'!$B155,'Faturamento NNE'!$AA$2:$AA$707,'Infos Relatório'!AG$1)</f>
        <v>0</v>
      </c>
      <c r="AJ155" s="546">
        <f>SUMIFS('Faturamento NNE'!$P$2:$P$707,'Faturamento NNE'!$E$2:$E$707,'Infos Relatório'!$B$84,'Faturamento NNE'!$F$2:$F$707,'Infos Relatório'!$B155,'Faturamento NNE'!$AA$2:$AA$707,'Infos Relatório'!AG$1,'Faturamento NNE'!$U$2:$U$707,"Sim")+SUMIFS('Faturamento NNE'!$Q$2:$Q$707,'Faturamento NNE'!$E$2:$E$707,'Infos Relatório'!$B$84,'Faturamento NNE'!$F$2:$F$707,'Infos Relatório'!$B155,'Faturamento NNE'!$AA$2:$AA$707,'Infos Relatório'!AG$1,'Faturamento NNE'!$U$2:$U$707,"Sim")</f>
        <v>0</v>
      </c>
      <c r="AK155" s="227" t="e">
        <f t="shared" si="41"/>
        <v>#DIV/0!</v>
      </c>
      <c r="AL155" s="545">
        <f>SUMIFS('Faturamento NNE'!$I$2:$I$707,'Faturamento NNE'!$E$2:$E$707,'Infos Relatório'!$B$84,'Faturamento NNE'!$F$2:$F$707,'Infos Relatório'!$B155,'Faturamento NNE'!$AA$2:$AA$707,'Infos Relatório'!AG$1)</f>
        <v>0</v>
      </c>
      <c r="AM155" s="541">
        <f>COUNTIFS('Faturamento NNE'!$E$2:$E$707,'Infos Relatório'!$B$84,'Faturamento NNE'!$F$2:$F$707,'Infos Relatório'!$B155,'Faturamento NNE'!$AA$2:$AA$707,'Infos Relatório'!AM$1)</f>
        <v>0</v>
      </c>
      <c r="AN155" s="542">
        <f>SUMIFS('Faturamento NNE'!$H$2:$H$707,'Faturamento NNE'!$E$2:$E$707,'Infos Relatório'!$B$84,'Faturamento NNE'!$F$2:$F$707,'Infos Relatório'!$B155,'Faturamento NNE'!$AA$2:$AA$707,'Infos Relatório'!AM$1)</f>
        <v>0</v>
      </c>
      <c r="AO155" s="542">
        <f>SUMIFS('Faturamento NNE'!$K$2:$K$707,'Faturamento NNE'!$E$2:$E$707,'Infos Relatório'!$B$84,'Faturamento NNE'!$F$2:$F$707,'Infos Relatório'!$B155,'Faturamento NNE'!$AA$2:$AA$707,'Infos Relatório'!AM$1)</f>
        <v>0</v>
      </c>
      <c r="AP155" s="546">
        <f>SUMIFS('Faturamento NNE'!$P$2:$P$707,'Faturamento NNE'!$E$2:$E$707,'Infos Relatório'!$B$84,'Faturamento NNE'!$F$2:$F$707,'Infos Relatório'!$B155,'Faturamento NNE'!$AA$2:$AA$707,'Infos Relatório'!AM$1,'Faturamento NNE'!$U$2:$U$707,"Sim")+SUMIFS('Faturamento NNE'!$Q$2:$Q$707,'Faturamento NNE'!$E$2:$E$707,'Infos Relatório'!$B$84,'Faturamento NNE'!$F$2:$F$707,'Infos Relatório'!$B155,'Faturamento NNE'!$AA$2:$AA$707,'Infos Relatório'!AM$1,'Faturamento NNE'!$U$2:$U$707,"Sim")</f>
        <v>0</v>
      </c>
      <c r="AQ155" s="227" t="e">
        <f t="shared" si="42"/>
        <v>#DIV/0!</v>
      </c>
      <c r="AR155" s="545">
        <f>SUMIFS('Faturamento NNE'!$I$2:$I$707,'Faturamento NNE'!$E$2:$E$707,'Infos Relatório'!$B$84,'Faturamento NNE'!$F$2:$F$707,'Infos Relatório'!$B155,'Faturamento NNE'!$AA$2:$AA$707,'Infos Relatório'!AM$1)</f>
        <v>0</v>
      </c>
      <c r="AS155" s="541">
        <f>COUNTIFS('Faturamento NNE'!$E$2:$E$707,'Infos Relatório'!$B$84,'Faturamento NNE'!$F$2:$F$707,'Infos Relatório'!$B155,'Faturamento NNE'!$AA$2:$AA$707,'Infos Relatório'!AS$1)</f>
        <v>0</v>
      </c>
      <c r="AT155" s="542">
        <f>SUMIFS('Faturamento NNE'!$H$2:$H$707,'Faturamento NNE'!$E$2:$E$707,'Infos Relatório'!$B$84,'Faturamento NNE'!$F$2:$F$707,'Infos Relatório'!$B155,'Faturamento NNE'!$AA$2:$AA$707,'Infos Relatório'!AS$1)</f>
        <v>0</v>
      </c>
      <c r="AU155" s="542">
        <f>SUMIFS('Faturamento NNE'!$K$2:$K$707,'Faturamento NNE'!$E$2:$E$707,'Infos Relatório'!$B$84,'Faturamento NNE'!$F$2:$F$707,'Infos Relatório'!$B155,'Faturamento NNE'!$AA$2:$AA$707,'Infos Relatório'!AS$1)</f>
        <v>0</v>
      </c>
      <c r="AV155" s="546">
        <f>SUMIFS('Faturamento NNE'!$P$2:$P$707,'Faturamento NNE'!$E$2:$E$707,'Infos Relatório'!$B$84,'Faturamento NNE'!$F$2:$F$707,'Infos Relatório'!$B155,'Faturamento NNE'!$AA$2:$AA$707,'Infos Relatório'!AS$1,'Faturamento NNE'!$U$2:$U$707,"Sim")+SUMIFS('Faturamento NNE'!$Q$2:$Q$707,'Faturamento NNE'!$E$2:$E$707,'Infos Relatório'!$B$84,'Faturamento NNE'!$F$2:$F$707,'Infos Relatório'!$B155,'Faturamento NNE'!$AA$2:$AA$707,'Infos Relatório'!AS$1,'Faturamento NNE'!$U$2:$U$707,"Sim")</f>
        <v>0</v>
      </c>
      <c r="AW155" s="227" t="e">
        <f t="shared" si="43"/>
        <v>#DIV/0!</v>
      </c>
      <c r="AX155" s="545">
        <f>SUMIFS('Faturamento NNE'!$I$2:$I$707,'Faturamento NNE'!$E$2:$E$707,'Infos Relatório'!$B$84,'Faturamento NNE'!$F$2:$F$707,'Infos Relatório'!$B155,'Faturamento NNE'!$AA$2:$AA$707,'Infos Relatório'!AS$1)</f>
        <v>0</v>
      </c>
      <c r="AY155" s="541">
        <f>COUNTIFS('Faturamento NNE'!$E$2:$E$707,'Infos Relatório'!$B$84,'Faturamento NNE'!$F$2:$F$707,'Infos Relatório'!$B155,'Faturamento NNE'!$AA$2:$AA$707,'Infos Relatório'!AY$1)</f>
        <v>0</v>
      </c>
      <c r="AZ155" s="542">
        <f>SUMIFS('Faturamento NNE'!$H$2:$H$707,'Faturamento NNE'!$E$2:$E$707,'Infos Relatório'!$B$84,'Faturamento NNE'!$F$2:$F$707,'Infos Relatório'!$B155,'Faturamento NNE'!$AA$2:$AA$707,'Infos Relatório'!AY$1)</f>
        <v>0</v>
      </c>
      <c r="BA155" s="542">
        <f>SUMIFS('Faturamento NNE'!$K$2:$K$707,'Faturamento NNE'!$E$2:$E$707,'Infos Relatório'!$B$84,'Faturamento NNE'!$F$2:$F$707,'Infos Relatório'!$B155,'Faturamento NNE'!$AA$2:$AA$707,'Infos Relatório'!AY$1)</f>
        <v>0</v>
      </c>
      <c r="BB155" s="546">
        <f>SUMIFS('Faturamento NNE'!$P$2:$P$707,'Faturamento NNE'!$E$2:$E$707,'Infos Relatório'!$B$84,'Faturamento NNE'!$F$2:$F$707,'Infos Relatório'!$B155,'Faturamento NNE'!$AA$2:$AA$707,'Infos Relatório'!AY$1,'Faturamento NNE'!$U$2:$U$707,"Sim")+SUMIFS('Faturamento NNE'!$Q$2:$Q$707,'Faturamento NNE'!$E$2:$E$707,'Infos Relatório'!$B$84,'Faturamento NNE'!$F$2:$F$707,'Infos Relatório'!$B155,'Faturamento NNE'!$AA$2:$AA$707,'Infos Relatório'!AY$1,'Faturamento NNE'!$U$2:$U$707,"Sim")</f>
        <v>0</v>
      </c>
      <c r="BC155" s="227" t="e">
        <f t="shared" si="44"/>
        <v>#DIV/0!</v>
      </c>
      <c r="BD155" s="545">
        <f>SUMIFS('Faturamento NNE'!$I$2:$I$707,'Faturamento NNE'!$E$2:$E$707,'Infos Relatório'!$B$84,'Faturamento NNE'!$F$2:$F$707,'Infos Relatório'!$B155,'Faturamento NNE'!$AA$2:$AA$707,'Infos Relatório'!AY$1)</f>
        <v>0</v>
      </c>
      <c r="BE155" s="541">
        <f>COUNTIFS('Faturamento NNE'!$E$2:$E$707,'Infos Relatório'!$B$84,'Faturamento NNE'!$F$2:$F$707,'Infos Relatório'!$B155,'Faturamento NNE'!$AA$2:$AA$707,'Infos Relatório'!BE$1)</f>
        <v>0</v>
      </c>
      <c r="BF155" s="542">
        <f>SUMIFS('Faturamento NNE'!$H$2:$H$707,'Faturamento NNE'!$E$2:$E$707,'Infos Relatório'!$B$84,'Faturamento NNE'!$F$2:$F$707,'Infos Relatório'!$B155,'Faturamento NNE'!$AA$2:$AA$707,'Infos Relatório'!BE$1)</f>
        <v>0</v>
      </c>
      <c r="BG155" s="542">
        <f>SUMIFS('Faturamento NNE'!$K$2:$K$707,'Faturamento NNE'!$E$2:$E$707,'Infos Relatório'!$B$84,'Faturamento NNE'!$F$2:$F$707,'Infos Relatório'!$B155,'Faturamento NNE'!$AA$2:$AA$707,'Infos Relatório'!BE$1)</f>
        <v>0</v>
      </c>
      <c r="BH155" s="546">
        <f>SUMIFS('Faturamento NNE'!$P$2:$P$707,'Faturamento NNE'!$E$2:$E$707,'Infos Relatório'!$B$84,'Faturamento NNE'!$F$2:$F$707,'Infos Relatório'!$B155,'Faturamento NNE'!$AA$2:$AA$707,'Infos Relatório'!BE$1,'Faturamento NNE'!$U$2:$U$707,"Sim")+SUMIFS('Faturamento NNE'!$Q$2:$Q$707,'Faturamento NNE'!$E$2:$E$707,'Infos Relatório'!$B$84,'Faturamento NNE'!$F$2:$F$707,'Infos Relatório'!$B155,'Faturamento NNE'!$AA$2:$AA$707,'Infos Relatório'!BE$1,'Faturamento NNE'!$U$2:$U$707,"Sim")</f>
        <v>0</v>
      </c>
      <c r="BI155" s="227" t="e">
        <f t="shared" si="45"/>
        <v>#DIV/0!</v>
      </c>
      <c r="BJ155" s="545">
        <f>SUMIFS('Faturamento NNE'!$I$2:$I$707,'Faturamento NNE'!$E$2:$E$707,'Infos Relatório'!$B$84,'Faturamento NNE'!$F$2:$F$707,'Infos Relatório'!$B155,'Faturamento NNE'!$AA$2:$AA$707,'Infos Relatório'!BE$1)</f>
        <v>0</v>
      </c>
      <c r="BK155" s="541">
        <f>COUNTIFS('Faturamento NNE'!$E$2:$E$707,'Infos Relatório'!$B$84,'Faturamento NNE'!$F$2:$F$707,'Infos Relatório'!$B155,'Faturamento NNE'!$AA$2:$AA$707,'Infos Relatório'!BK$1)</f>
        <v>0</v>
      </c>
      <c r="BL155" s="542">
        <f>SUMIFS('Faturamento NNE'!$H$2:$H$707,'Faturamento NNE'!$E$2:$E$707,'Infos Relatório'!$B$84,'Faturamento NNE'!$F$2:$F$707,'Infos Relatório'!$B155,'Faturamento NNE'!$AA$2:$AA$707,'Infos Relatório'!BK$1)</f>
        <v>0</v>
      </c>
      <c r="BM155" s="542">
        <f>SUMIFS('Faturamento NNE'!$K$2:$K$707,'Faturamento NNE'!$E$2:$E$707,'Infos Relatório'!$B$84,'Faturamento NNE'!$F$2:$F$707,'Infos Relatório'!$B155,'Faturamento NNE'!$AA$2:$AA$707,'Infos Relatório'!BK$1)</f>
        <v>0</v>
      </c>
      <c r="BN155" s="546">
        <f>SUMIFS('Faturamento NNE'!$P$2:$P$707,'Faturamento NNE'!$E$2:$E$707,'Infos Relatório'!$B$84,'Faturamento NNE'!$F$2:$F$707,'Infos Relatório'!$B155,'Faturamento NNE'!$AA$2:$AA$707,'Infos Relatório'!BK$1,'Faturamento NNE'!$U$2:$U$707,"Sim")+SUMIFS('Faturamento NNE'!$Q$2:$Q$707,'Faturamento NNE'!$E$2:$E$707,'Infos Relatório'!$B$84,'Faturamento NNE'!$F$2:$F$707,'Infos Relatório'!$B155,'Faturamento NNE'!$AA$2:$AA$707,'Infos Relatório'!BK$1,'Faturamento NNE'!$U$2:$U$707,"Sim")</f>
        <v>0</v>
      </c>
      <c r="BO155" s="227" t="e">
        <f t="shared" si="46"/>
        <v>#DIV/0!</v>
      </c>
      <c r="BP155" s="545">
        <f>SUMIFS('Faturamento NNE'!$I$2:$I$707,'Faturamento NNE'!$E$2:$E$707,'Infos Relatório'!$B$84,'Faturamento NNE'!$F$2:$F$707,'Infos Relatório'!$B155,'Faturamento NNE'!$AA$2:$AA$707,'Infos Relatório'!BK$1)</f>
        <v>0</v>
      </c>
      <c r="BQ155" s="541">
        <f>COUNTIFS('Faturamento NNE'!$E$2:$E$707,'Infos Relatório'!$B$84,'Faturamento NNE'!$F$2:$F$707,'Infos Relatório'!$B155,'Faturamento NNE'!$AA$2:$AA$707,'Infos Relatório'!BQ$1)</f>
        <v>0</v>
      </c>
      <c r="BR155" s="542">
        <f>SUMIFS('Faturamento NNE'!$H$2:$H$707,'Faturamento NNE'!$E$2:$E$707,'Infos Relatório'!$B$84,'Faturamento NNE'!$F$2:$F$707,'Infos Relatório'!$B155,'Faturamento NNE'!$AA$2:$AA$707,'Infos Relatório'!BQ$1)</f>
        <v>0</v>
      </c>
      <c r="BS155" s="542">
        <f>SUMIFS('Faturamento NNE'!$K$2:$K$707,'Faturamento NNE'!$E$2:$E$707,'Infos Relatório'!$B$84,'Faturamento NNE'!$F$2:$F$707,'Infos Relatório'!$B155,'Faturamento NNE'!$AA$2:$AA$707,'Infos Relatório'!BQ$1)</f>
        <v>0</v>
      </c>
      <c r="BT155" s="546">
        <f>SUMIFS('Faturamento NNE'!$P$2:$P$707,'Faturamento NNE'!$E$2:$E$707,'Infos Relatório'!$B$84,'Faturamento NNE'!$F$2:$F$707,'Infos Relatório'!$B155,'Faturamento NNE'!$AA$2:$AA$707,'Infos Relatório'!BQ$1,'Faturamento NNE'!$U$2:$U$707,"Sim")+SUMIFS('Faturamento NNE'!$Q$2:$Q$707,'Faturamento NNE'!$E$2:$E$707,'Infos Relatório'!$B$84,'Faturamento NNE'!$F$2:$F$707,'Infos Relatório'!$B155,'Faturamento NNE'!$AA$2:$AA$707,'Infos Relatório'!BQ$1,'Faturamento NNE'!$U$2:$U$707,"Sim")</f>
        <v>0</v>
      </c>
      <c r="BU155" s="227" t="e">
        <f t="shared" si="47"/>
        <v>#DIV/0!</v>
      </c>
      <c r="BV155" s="545">
        <f>SUMIFS('Faturamento NNE'!$I$2:$I$707,'Faturamento NNE'!$E$2:$E$707,'Infos Relatório'!$B$84,'Faturamento NNE'!$F$2:$F$707,'Infos Relatório'!$B155,'Faturamento NNE'!$AA$2:$AA$707,'Infos Relatório'!BQ$1)</f>
        <v>0</v>
      </c>
    </row>
    <row r="156" spans="2:74">
      <c r="B156" s="217" t="s">
        <v>201</v>
      </c>
      <c r="C156" s="541">
        <f>COUNTIFS('Faturamento NNE'!$E$2:$E$707,'Infos Relatório'!$B$84,'Faturamento NNE'!$F$2:$F$707,'Infos Relatório'!$B156,'Faturamento NNE'!$AA$2:$AA$707,'Infos Relatório'!C$1)</f>
        <v>0</v>
      </c>
      <c r="D156" s="542">
        <f>SUMIFS('Faturamento NNE'!$H$2:$H$707,'Faturamento NNE'!$E$2:$E$707,'Infos Relatório'!$B$84,'Faturamento NNE'!$F$2:$F$707,'Infos Relatório'!$B156,'Faturamento NNE'!$AA$2:$AA$707,'Infos Relatório'!C$1)</f>
        <v>0</v>
      </c>
      <c r="E156" s="543">
        <f>SUMIFS('Faturamento NNE'!$K$2:$K$707,'Faturamento NNE'!$E$2:$E$707,'Infos Relatório'!$B$84,'Faturamento NNE'!$F$2:$F$707,'Infos Relatório'!$B156,'Faturamento NNE'!$AA$2:$AA$707,'Infos Relatório'!C$1)</f>
        <v>0</v>
      </c>
      <c r="F156" s="544">
        <f>SUMIFS('Faturamento NNE'!$P$2:$P$707,'Faturamento NNE'!$E$2:$E$707,'Infos Relatório'!$B$84,'Faturamento NNE'!$F$2:$F$707,'Infos Relatório'!$B156,'Faturamento NNE'!$AA$2:$AA$707,'Infos Relatório'!C$1,'Faturamento NNE'!$U$2:$U$707,"Sim")+SUMIFS('Faturamento NNE'!$Q$2:$Q$707,'Faturamento NNE'!$E$2:$E$707,'Infos Relatório'!$B$84,'Faturamento NNE'!$F$2:$F$707,'Infos Relatório'!$B156,'Faturamento NNE'!$AA$2:$AA$707,'Infos Relatório'!C$1,'Faturamento NNE'!$U$2:$U$707,"Sim")</f>
        <v>0</v>
      </c>
      <c r="G156" s="283" t="e">
        <f t="shared" si="36"/>
        <v>#DIV/0!</v>
      </c>
      <c r="H156" s="545">
        <f>SUMIFS('Faturamento NNE'!$I$2:$I$707,'Faturamento NNE'!$E$2:$E$707,'Infos Relatório'!$B$84,'Faturamento NNE'!$F$2:$F$707,'Infos Relatório'!$B156,'Faturamento NNE'!$AA$2:$AA$707,'Infos Relatório'!C$1)</f>
        <v>0</v>
      </c>
      <c r="I156" s="541">
        <f>COUNTIFS('Faturamento NNE'!$E$2:$E$707,'Infos Relatório'!$B$84,'Faturamento NNE'!$F$2:$F$707,'Infos Relatório'!$B156,'Faturamento NNE'!$AA$2:$AA$707,'Infos Relatório'!I$1)</f>
        <v>0</v>
      </c>
      <c r="J156" s="542">
        <f>SUMIFS('Faturamento NNE'!$H$2:$H$707,'Faturamento NNE'!$E$2:$E$707,'Infos Relatório'!$B$84,'Faturamento NNE'!$F$2:$F$707,'Infos Relatório'!$B156,'Faturamento NNE'!$AA$2:$AA$707,'Infos Relatório'!I$1)</f>
        <v>0</v>
      </c>
      <c r="K156" s="543">
        <f>SUMIFS('Faturamento NNE'!$K$2:$K$707,'Faturamento NNE'!$E$2:$E$707,'Infos Relatório'!$B$84,'Faturamento NNE'!$F$2:$F$707,'Infos Relatório'!$B156,'Faturamento NNE'!$AA$2:$AA$707,'Infos Relatório'!I$1)</f>
        <v>0</v>
      </c>
      <c r="L156" s="544">
        <f>SUMIFS('Faturamento NNE'!$P$2:$P$707,'Faturamento NNE'!$E$2:$E$707,'Infos Relatório'!$B$84,'Faturamento NNE'!$F$2:$F$707,'Infos Relatório'!$B156,'Faturamento NNE'!$AA$2:$AA$707,'Infos Relatório'!I$1,'Faturamento NNE'!$U$2:$U$707,"Sim")+SUMIFS('Faturamento NNE'!$Q$2:$Q$707,'Faturamento NNE'!$E$2:$E$707,'Infos Relatório'!$B$84,'Faturamento NNE'!$F$2:$F$707,'Infos Relatório'!$B156,'Faturamento NNE'!$AA$2:$AA$707,'Infos Relatório'!I$1,'Faturamento NNE'!$U$2:$U$707,"Sim")</f>
        <v>0</v>
      </c>
      <c r="M156" s="283" t="e">
        <f t="shared" si="37"/>
        <v>#DIV/0!</v>
      </c>
      <c r="N156" s="545">
        <f>SUMIFS('Faturamento NNE'!$I$2:$I$707,'Faturamento NNE'!$E$2:$E$707,'Infos Relatório'!$B$84,'Faturamento NNE'!$F$2:$F$707,'Infos Relatório'!$B156,'Faturamento NNE'!$AA$2:$AA$707,'Infos Relatório'!I$1)</f>
        <v>0</v>
      </c>
      <c r="O156" s="541">
        <f>COUNTIFS('Faturamento NNE'!$E$2:$E$707,'Infos Relatório'!$B$84,'Faturamento NNE'!$F$2:$F$707,'Infos Relatório'!$B156,'Faturamento NNE'!$AA$2:$AA$707,'Infos Relatório'!O$1)</f>
        <v>0</v>
      </c>
      <c r="P156" s="542">
        <f>SUMIFS('Faturamento NNE'!$H$2:$H$707,'Faturamento NNE'!$E$2:$E$707,'Infos Relatório'!$B$84,'Faturamento NNE'!$F$2:$F$707,'Infos Relatório'!$B156,'Faturamento NNE'!$AA$2:$AA$707,'Infos Relatório'!O$1)</f>
        <v>0</v>
      </c>
      <c r="Q156" s="542">
        <f>SUMIFS('Faturamento NNE'!$K$2:$K$707,'Faturamento NNE'!$E$2:$E$707,'Infos Relatório'!$B$84,'Faturamento NNE'!$F$2:$F$707,'Infos Relatório'!$B156,'Faturamento NNE'!$AA$2:$AA$707,'Infos Relatório'!O$1)</f>
        <v>0</v>
      </c>
      <c r="R156" s="546">
        <f>SUMIFS('Faturamento NNE'!$P$2:$P$707,'Faturamento NNE'!$E$2:$E$707,'Infos Relatório'!$B$84,'Faturamento NNE'!$F$2:$F$707,'Infos Relatório'!$B156,'Faturamento NNE'!$AA$2:$AA$707,'Infos Relatório'!O$1,'Faturamento NNE'!$U$2:$U$707,"Sim")+SUMIFS('Faturamento NNE'!$Q$2:$Q$707,'Faturamento NNE'!$E$2:$E$707,'Infos Relatório'!$B$84,'Faturamento NNE'!$F$2:$F$707,'Infos Relatório'!$B156,'Faturamento NNE'!$AA$2:$AA$707,'Infos Relatório'!O$1,'Faturamento NNE'!$U$2:$U$707,"Sim")</f>
        <v>0</v>
      </c>
      <c r="S156" s="227" t="e">
        <f t="shared" si="38"/>
        <v>#DIV/0!</v>
      </c>
      <c r="T156" s="545">
        <f>SUMIFS('Faturamento NNE'!$I$2:$I$707,'Faturamento NNE'!$E$2:$E$707,'Infos Relatório'!$B$84,'Faturamento NNE'!$F$2:$F$707,'Infos Relatório'!$B156,'Faturamento NNE'!$AA$2:$AA$707,'Infos Relatório'!O$1)</f>
        <v>0</v>
      </c>
      <c r="U156" s="541">
        <f>COUNTIFS('Faturamento NNE'!$E$2:$E$707,'Infos Relatório'!$B$84,'Faturamento NNE'!$F$2:$F$707,'Infos Relatório'!$B156,'Faturamento NNE'!$AA$2:$AA$707,'Infos Relatório'!U$1)</f>
        <v>0</v>
      </c>
      <c r="V156" s="542">
        <f>SUMIFS('Faturamento NNE'!$H$2:$H$707,'Faturamento NNE'!$E$2:$E$707,'Infos Relatório'!$B$84,'Faturamento NNE'!$F$2:$F$707,'Infos Relatório'!$B156,'Faturamento NNE'!$AA$2:$AA$707,'Infos Relatório'!U$1)</f>
        <v>0</v>
      </c>
      <c r="W156" s="542">
        <f>SUMIFS('Faturamento NNE'!$K$2:$K$707,'Faturamento NNE'!$E$2:$E$707,'Infos Relatório'!$B$84,'Faturamento NNE'!$F$2:$F$707,'Infos Relatório'!$B156,'Faturamento NNE'!$AA$2:$AA$707,'Infos Relatório'!U$1)</f>
        <v>0</v>
      </c>
      <c r="X156" s="546">
        <f>SUMIFS('Faturamento NNE'!$P$2:$P$707,'Faturamento NNE'!$E$2:$E$707,'Infos Relatório'!$B$84,'Faturamento NNE'!$F$2:$F$707,'Infos Relatório'!$B156,'Faturamento NNE'!$AA$2:$AA$707,'Infos Relatório'!U$1,'Faturamento NNE'!$U$2:$U$707,"Sim")+SUMIFS('Faturamento NNE'!$Q$2:$Q$707,'Faturamento NNE'!$E$2:$E$707,'Infos Relatório'!$B$84,'Faturamento NNE'!$F$2:$F$707,'Infos Relatório'!$B156,'Faturamento NNE'!$AA$2:$AA$707,'Infos Relatório'!U$1,'Faturamento NNE'!$U$2:$U$707,"Sim")</f>
        <v>0</v>
      </c>
      <c r="Y156" s="227" t="e">
        <f t="shared" si="39"/>
        <v>#DIV/0!</v>
      </c>
      <c r="Z156" s="545">
        <f>SUMIFS('Faturamento NNE'!$I$2:$I$707,'Faturamento NNE'!$E$2:$E$707,'Infos Relatório'!$B$84,'Faturamento NNE'!$F$2:$F$707,'Infos Relatório'!$B156,'Faturamento NNE'!$AA$2:$AA$707,'Infos Relatório'!U$1)</f>
        <v>0</v>
      </c>
      <c r="AA156" s="541">
        <f>COUNTIFS('Faturamento NNE'!$E$2:$E$707,'Infos Relatório'!$B$84,'Faturamento NNE'!$F$2:$F$707,'Infos Relatório'!$B156,'Faturamento NNE'!$AA$2:$AA$707,'Infos Relatório'!AA$1)</f>
        <v>0</v>
      </c>
      <c r="AB156" s="542">
        <f>SUMIFS('Faturamento NNE'!$H$2:$H$707,'Faturamento NNE'!$E$2:$E$707,'Infos Relatório'!$B$84,'Faturamento NNE'!$F$2:$F$707,'Infos Relatório'!$B156,'Faturamento NNE'!$AA$2:$AA$707,'Infos Relatório'!AA$1)</f>
        <v>0</v>
      </c>
      <c r="AC156" s="542">
        <f>SUMIFS('Faturamento NNE'!$K$2:$K$707,'Faturamento NNE'!$E$2:$E$707,'Infos Relatório'!$B$84,'Faturamento NNE'!$F$2:$F$707,'Infos Relatório'!$B156,'Faturamento NNE'!$AA$2:$AA$707,'Infos Relatório'!AA$1)</f>
        <v>0</v>
      </c>
      <c r="AD156" s="546">
        <f>SUMIFS('Faturamento NNE'!$P$2:$P$707,'Faturamento NNE'!$E$2:$E$707,'Infos Relatório'!$B$84,'Faturamento NNE'!$F$2:$F$707,'Infos Relatório'!$B156,'Faturamento NNE'!$AA$2:$AA$707,'Infos Relatório'!AA$1,'Faturamento NNE'!$U$2:$U$707,"Sim")+SUMIFS('Faturamento NNE'!$Q$2:$Q$707,'Faturamento NNE'!$E$2:$E$707,'Infos Relatório'!$B$84,'Faturamento NNE'!$F$2:$F$707,'Infos Relatório'!$B156,'Faturamento NNE'!$AA$2:$AA$707,'Infos Relatório'!AA$1,'Faturamento NNE'!$U$2:$U$707,"Sim")</f>
        <v>0</v>
      </c>
      <c r="AE156" s="227" t="e">
        <f t="shared" si="40"/>
        <v>#DIV/0!</v>
      </c>
      <c r="AF156" s="545">
        <f>SUMIFS('Faturamento NNE'!$I$2:$I$707,'Faturamento NNE'!$E$2:$E$707,'Infos Relatório'!$B$84,'Faturamento NNE'!$F$2:$F$707,'Infos Relatório'!$B156,'Faturamento NNE'!$AA$2:$AA$707,'Infos Relatório'!AA$1)</f>
        <v>0</v>
      </c>
      <c r="AG156" s="541">
        <f>COUNTIFS('Faturamento NNE'!$E$2:$E$707,'Infos Relatório'!$B$84,'Faturamento NNE'!$F$2:$F$707,'Infos Relatório'!$B156,'Faturamento NNE'!$AA$2:$AA$707,'Infos Relatório'!AG$1)</f>
        <v>0</v>
      </c>
      <c r="AH156" s="542">
        <f>SUMIFS('Faturamento NNE'!$H$2:$H$707,'Faturamento NNE'!$E$2:$E$707,'Infos Relatório'!$B$84,'Faturamento NNE'!$F$2:$F$707,'Infos Relatório'!$B156,'Faturamento NNE'!$AA$2:$AA$707,'Infos Relatório'!AG$1)</f>
        <v>0</v>
      </c>
      <c r="AI156" s="542">
        <f>SUMIFS('Faturamento NNE'!$K$2:$K$707,'Faturamento NNE'!$E$2:$E$707,'Infos Relatório'!$B$84,'Faturamento NNE'!$F$2:$F$707,'Infos Relatório'!$B156,'Faturamento NNE'!$AA$2:$AA$707,'Infos Relatório'!AG$1)</f>
        <v>0</v>
      </c>
      <c r="AJ156" s="546">
        <f>SUMIFS('Faturamento NNE'!$P$2:$P$707,'Faturamento NNE'!$E$2:$E$707,'Infos Relatório'!$B$84,'Faturamento NNE'!$F$2:$F$707,'Infos Relatório'!$B156,'Faturamento NNE'!$AA$2:$AA$707,'Infos Relatório'!AG$1,'Faturamento NNE'!$U$2:$U$707,"Sim")+SUMIFS('Faturamento NNE'!$Q$2:$Q$707,'Faturamento NNE'!$E$2:$E$707,'Infos Relatório'!$B$84,'Faturamento NNE'!$F$2:$F$707,'Infos Relatório'!$B156,'Faturamento NNE'!$AA$2:$AA$707,'Infos Relatório'!AG$1,'Faturamento NNE'!$U$2:$U$707,"Sim")</f>
        <v>0</v>
      </c>
      <c r="AK156" s="227" t="e">
        <f t="shared" si="41"/>
        <v>#DIV/0!</v>
      </c>
      <c r="AL156" s="545">
        <f>SUMIFS('Faturamento NNE'!$I$2:$I$707,'Faturamento NNE'!$E$2:$E$707,'Infos Relatório'!$B$84,'Faturamento NNE'!$F$2:$F$707,'Infos Relatório'!$B156,'Faturamento NNE'!$AA$2:$AA$707,'Infos Relatório'!AG$1)</f>
        <v>0</v>
      </c>
      <c r="AM156" s="541">
        <f>COUNTIFS('Faturamento NNE'!$E$2:$E$707,'Infos Relatório'!$B$84,'Faturamento NNE'!$F$2:$F$707,'Infos Relatório'!$B156,'Faturamento NNE'!$AA$2:$AA$707,'Infos Relatório'!AM$1)</f>
        <v>0</v>
      </c>
      <c r="AN156" s="542">
        <f>SUMIFS('Faturamento NNE'!$H$2:$H$707,'Faturamento NNE'!$E$2:$E$707,'Infos Relatório'!$B$84,'Faturamento NNE'!$F$2:$F$707,'Infos Relatório'!$B156,'Faturamento NNE'!$AA$2:$AA$707,'Infos Relatório'!AM$1)</f>
        <v>0</v>
      </c>
      <c r="AO156" s="542">
        <f>SUMIFS('Faturamento NNE'!$K$2:$K$707,'Faturamento NNE'!$E$2:$E$707,'Infos Relatório'!$B$84,'Faturamento NNE'!$F$2:$F$707,'Infos Relatório'!$B156,'Faturamento NNE'!$AA$2:$AA$707,'Infos Relatório'!AM$1)</f>
        <v>0</v>
      </c>
      <c r="AP156" s="546">
        <f>SUMIFS('Faturamento NNE'!$P$2:$P$707,'Faturamento NNE'!$E$2:$E$707,'Infos Relatório'!$B$84,'Faturamento NNE'!$F$2:$F$707,'Infos Relatório'!$B156,'Faturamento NNE'!$AA$2:$AA$707,'Infos Relatório'!AM$1,'Faturamento NNE'!$U$2:$U$707,"Sim")+SUMIFS('Faturamento NNE'!$Q$2:$Q$707,'Faturamento NNE'!$E$2:$E$707,'Infos Relatório'!$B$84,'Faturamento NNE'!$F$2:$F$707,'Infos Relatório'!$B156,'Faturamento NNE'!$AA$2:$AA$707,'Infos Relatório'!AM$1,'Faturamento NNE'!$U$2:$U$707,"Sim")</f>
        <v>0</v>
      </c>
      <c r="AQ156" s="227" t="e">
        <f t="shared" si="42"/>
        <v>#DIV/0!</v>
      </c>
      <c r="AR156" s="545">
        <f>SUMIFS('Faturamento NNE'!$I$2:$I$707,'Faturamento NNE'!$E$2:$E$707,'Infos Relatório'!$B$84,'Faturamento NNE'!$F$2:$F$707,'Infos Relatório'!$B156,'Faturamento NNE'!$AA$2:$AA$707,'Infos Relatório'!AM$1)</f>
        <v>0</v>
      </c>
      <c r="AS156" s="541">
        <f>COUNTIFS('Faturamento NNE'!$E$2:$E$707,'Infos Relatório'!$B$84,'Faturamento NNE'!$F$2:$F$707,'Infos Relatório'!$B156,'Faturamento NNE'!$AA$2:$AA$707,'Infos Relatório'!AS$1)</f>
        <v>0</v>
      </c>
      <c r="AT156" s="542">
        <f>SUMIFS('Faturamento NNE'!$H$2:$H$707,'Faturamento NNE'!$E$2:$E$707,'Infos Relatório'!$B$84,'Faturamento NNE'!$F$2:$F$707,'Infos Relatório'!$B156,'Faturamento NNE'!$AA$2:$AA$707,'Infos Relatório'!AS$1)</f>
        <v>0</v>
      </c>
      <c r="AU156" s="542">
        <f>SUMIFS('Faturamento NNE'!$K$2:$K$707,'Faturamento NNE'!$E$2:$E$707,'Infos Relatório'!$B$84,'Faturamento NNE'!$F$2:$F$707,'Infos Relatório'!$B156,'Faturamento NNE'!$AA$2:$AA$707,'Infos Relatório'!AS$1)</f>
        <v>0</v>
      </c>
      <c r="AV156" s="546">
        <f>SUMIFS('Faturamento NNE'!$P$2:$P$707,'Faturamento NNE'!$E$2:$E$707,'Infos Relatório'!$B$84,'Faturamento NNE'!$F$2:$F$707,'Infos Relatório'!$B156,'Faturamento NNE'!$AA$2:$AA$707,'Infos Relatório'!AS$1,'Faturamento NNE'!$U$2:$U$707,"Sim")+SUMIFS('Faturamento NNE'!$Q$2:$Q$707,'Faturamento NNE'!$E$2:$E$707,'Infos Relatório'!$B$84,'Faturamento NNE'!$F$2:$F$707,'Infos Relatório'!$B156,'Faturamento NNE'!$AA$2:$AA$707,'Infos Relatório'!AS$1,'Faturamento NNE'!$U$2:$U$707,"Sim")</f>
        <v>0</v>
      </c>
      <c r="AW156" s="227" t="e">
        <f t="shared" si="43"/>
        <v>#DIV/0!</v>
      </c>
      <c r="AX156" s="545">
        <f>SUMIFS('Faturamento NNE'!$I$2:$I$707,'Faturamento NNE'!$E$2:$E$707,'Infos Relatório'!$B$84,'Faturamento NNE'!$F$2:$F$707,'Infos Relatório'!$B156,'Faturamento NNE'!$AA$2:$AA$707,'Infos Relatório'!AS$1)</f>
        <v>0</v>
      </c>
      <c r="AY156" s="541">
        <f>COUNTIFS('Faturamento NNE'!$E$2:$E$707,'Infos Relatório'!$B$84,'Faturamento NNE'!$F$2:$F$707,'Infos Relatório'!$B156,'Faturamento NNE'!$AA$2:$AA$707,'Infos Relatório'!AY$1)</f>
        <v>0</v>
      </c>
      <c r="AZ156" s="542">
        <f>SUMIFS('Faturamento NNE'!$H$2:$H$707,'Faturamento NNE'!$E$2:$E$707,'Infos Relatório'!$B$84,'Faturamento NNE'!$F$2:$F$707,'Infos Relatório'!$B156,'Faturamento NNE'!$AA$2:$AA$707,'Infos Relatório'!AY$1)</f>
        <v>0</v>
      </c>
      <c r="BA156" s="542">
        <f>SUMIFS('Faturamento NNE'!$K$2:$K$707,'Faturamento NNE'!$E$2:$E$707,'Infos Relatório'!$B$84,'Faturamento NNE'!$F$2:$F$707,'Infos Relatório'!$B156,'Faturamento NNE'!$AA$2:$AA$707,'Infos Relatório'!AY$1)</f>
        <v>0</v>
      </c>
      <c r="BB156" s="546">
        <f>SUMIFS('Faturamento NNE'!$P$2:$P$707,'Faturamento NNE'!$E$2:$E$707,'Infos Relatório'!$B$84,'Faturamento NNE'!$F$2:$F$707,'Infos Relatório'!$B156,'Faturamento NNE'!$AA$2:$AA$707,'Infos Relatório'!AY$1,'Faturamento NNE'!$U$2:$U$707,"Sim")+SUMIFS('Faturamento NNE'!$Q$2:$Q$707,'Faturamento NNE'!$E$2:$E$707,'Infos Relatório'!$B$84,'Faturamento NNE'!$F$2:$F$707,'Infos Relatório'!$B156,'Faturamento NNE'!$AA$2:$AA$707,'Infos Relatório'!AY$1,'Faturamento NNE'!$U$2:$U$707,"Sim")</f>
        <v>0</v>
      </c>
      <c r="BC156" s="227" t="e">
        <f t="shared" si="44"/>
        <v>#DIV/0!</v>
      </c>
      <c r="BD156" s="545">
        <f>SUMIFS('Faturamento NNE'!$I$2:$I$707,'Faturamento NNE'!$E$2:$E$707,'Infos Relatório'!$B$84,'Faturamento NNE'!$F$2:$F$707,'Infos Relatório'!$B156,'Faturamento NNE'!$AA$2:$AA$707,'Infos Relatório'!AY$1)</f>
        <v>0</v>
      </c>
      <c r="BE156" s="541">
        <f>COUNTIFS('Faturamento NNE'!$E$2:$E$707,'Infos Relatório'!$B$84,'Faturamento NNE'!$F$2:$F$707,'Infos Relatório'!$B156,'Faturamento NNE'!$AA$2:$AA$707,'Infos Relatório'!BE$1)</f>
        <v>0</v>
      </c>
      <c r="BF156" s="542">
        <f>SUMIFS('Faturamento NNE'!$H$2:$H$707,'Faturamento NNE'!$E$2:$E$707,'Infos Relatório'!$B$84,'Faturamento NNE'!$F$2:$F$707,'Infos Relatório'!$B156,'Faturamento NNE'!$AA$2:$AA$707,'Infos Relatório'!BE$1)</f>
        <v>0</v>
      </c>
      <c r="BG156" s="542">
        <f>SUMIFS('Faturamento NNE'!$K$2:$K$707,'Faturamento NNE'!$E$2:$E$707,'Infos Relatório'!$B$84,'Faturamento NNE'!$F$2:$F$707,'Infos Relatório'!$B156,'Faturamento NNE'!$AA$2:$AA$707,'Infos Relatório'!BE$1)</f>
        <v>0</v>
      </c>
      <c r="BH156" s="546">
        <f>SUMIFS('Faturamento NNE'!$P$2:$P$707,'Faturamento NNE'!$E$2:$E$707,'Infos Relatório'!$B$84,'Faturamento NNE'!$F$2:$F$707,'Infos Relatório'!$B156,'Faturamento NNE'!$AA$2:$AA$707,'Infos Relatório'!BE$1,'Faturamento NNE'!$U$2:$U$707,"Sim")+SUMIFS('Faturamento NNE'!$Q$2:$Q$707,'Faturamento NNE'!$E$2:$E$707,'Infos Relatório'!$B$84,'Faturamento NNE'!$F$2:$F$707,'Infos Relatório'!$B156,'Faturamento NNE'!$AA$2:$AA$707,'Infos Relatório'!BE$1,'Faturamento NNE'!$U$2:$U$707,"Sim")</f>
        <v>0</v>
      </c>
      <c r="BI156" s="227" t="e">
        <f t="shared" si="45"/>
        <v>#DIV/0!</v>
      </c>
      <c r="BJ156" s="545">
        <f>SUMIFS('Faturamento NNE'!$I$2:$I$707,'Faturamento NNE'!$E$2:$E$707,'Infos Relatório'!$B$84,'Faturamento NNE'!$F$2:$F$707,'Infos Relatório'!$B156,'Faturamento NNE'!$AA$2:$AA$707,'Infos Relatório'!BE$1)</f>
        <v>0</v>
      </c>
      <c r="BK156" s="541">
        <f>COUNTIFS('Faturamento NNE'!$E$2:$E$707,'Infos Relatório'!$B$84,'Faturamento NNE'!$F$2:$F$707,'Infos Relatório'!$B156,'Faturamento NNE'!$AA$2:$AA$707,'Infos Relatório'!BK$1)</f>
        <v>0</v>
      </c>
      <c r="BL156" s="542">
        <f>SUMIFS('Faturamento NNE'!$H$2:$H$707,'Faturamento NNE'!$E$2:$E$707,'Infos Relatório'!$B$84,'Faturamento NNE'!$F$2:$F$707,'Infos Relatório'!$B156,'Faturamento NNE'!$AA$2:$AA$707,'Infos Relatório'!BK$1)</f>
        <v>0</v>
      </c>
      <c r="BM156" s="542">
        <f>SUMIFS('Faturamento NNE'!$K$2:$K$707,'Faturamento NNE'!$E$2:$E$707,'Infos Relatório'!$B$84,'Faturamento NNE'!$F$2:$F$707,'Infos Relatório'!$B156,'Faturamento NNE'!$AA$2:$AA$707,'Infos Relatório'!BK$1)</f>
        <v>0</v>
      </c>
      <c r="BN156" s="546">
        <f>SUMIFS('Faturamento NNE'!$P$2:$P$707,'Faturamento NNE'!$E$2:$E$707,'Infos Relatório'!$B$84,'Faturamento NNE'!$F$2:$F$707,'Infos Relatório'!$B156,'Faturamento NNE'!$AA$2:$AA$707,'Infos Relatório'!BK$1,'Faturamento NNE'!$U$2:$U$707,"Sim")+SUMIFS('Faturamento NNE'!$Q$2:$Q$707,'Faturamento NNE'!$E$2:$E$707,'Infos Relatório'!$B$84,'Faturamento NNE'!$F$2:$F$707,'Infos Relatório'!$B156,'Faturamento NNE'!$AA$2:$AA$707,'Infos Relatório'!BK$1,'Faturamento NNE'!$U$2:$U$707,"Sim")</f>
        <v>0</v>
      </c>
      <c r="BO156" s="227" t="e">
        <f t="shared" si="46"/>
        <v>#DIV/0!</v>
      </c>
      <c r="BP156" s="545">
        <f>SUMIFS('Faturamento NNE'!$I$2:$I$707,'Faturamento NNE'!$E$2:$E$707,'Infos Relatório'!$B$84,'Faturamento NNE'!$F$2:$F$707,'Infos Relatório'!$B156,'Faturamento NNE'!$AA$2:$AA$707,'Infos Relatório'!BK$1)</f>
        <v>0</v>
      </c>
      <c r="BQ156" s="541">
        <f>COUNTIFS('Faturamento NNE'!$E$2:$E$707,'Infos Relatório'!$B$84,'Faturamento NNE'!$F$2:$F$707,'Infos Relatório'!$B156,'Faturamento NNE'!$AA$2:$AA$707,'Infos Relatório'!BQ$1)</f>
        <v>0</v>
      </c>
      <c r="BR156" s="542">
        <f>SUMIFS('Faturamento NNE'!$H$2:$H$707,'Faturamento NNE'!$E$2:$E$707,'Infos Relatório'!$B$84,'Faturamento NNE'!$F$2:$F$707,'Infos Relatório'!$B156,'Faturamento NNE'!$AA$2:$AA$707,'Infos Relatório'!BQ$1)</f>
        <v>0</v>
      </c>
      <c r="BS156" s="542">
        <f>SUMIFS('Faturamento NNE'!$K$2:$K$707,'Faturamento NNE'!$E$2:$E$707,'Infos Relatório'!$B$84,'Faturamento NNE'!$F$2:$F$707,'Infos Relatório'!$B156,'Faturamento NNE'!$AA$2:$AA$707,'Infos Relatório'!BQ$1)</f>
        <v>0</v>
      </c>
      <c r="BT156" s="546">
        <f>SUMIFS('Faturamento NNE'!$P$2:$P$707,'Faturamento NNE'!$E$2:$E$707,'Infos Relatório'!$B$84,'Faturamento NNE'!$F$2:$F$707,'Infos Relatório'!$B156,'Faturamento NNE'!$AA$2:$AA$707,'Infos Relatório'!BQ$1,'Faturamento NNE'!$U$2:$U$707,"Sim")+SUMIFS('Faturamento NNE'!$Q$2:$Q$707,'Faturamento NNE'!$E$2:$E$707,'Infos Relatório'!$B$84,'Faturamento NNE'!$F$2:$F$707,'Infos Relatório'!$B156,'Faturamento NNE'!$AA$2:$AA$707,'Infos Relatório'!BQ$1,'Faturamento NNE'!$U$2:$U$707,"Sim")</f>
        <v>0</v>
      </c>
      <c r="BU156" s="227" t="e">
        <f t="shared" si="47"/>
        <v>#DIV/0!</v>
      </c>
      <c r="BV156" s="545">
        <f>SUMIFS('Faturamento NNE'!$I$2:$I$707,'Faturamento NNE'!$E$2:$E$707,'Infos Relatório'!$B$84,'Faturamento NNE'!$F$2:$F$707,'Infos Relatório'!$B156,'Faturamento NNE'!$AA$2:$AA$707,'Infos Relatório'!BQ$1)</f>
        <v>0</v>
      </c>
    </row>
    <row r="157" spans="2:74">
      <c r="B157" s="217" t="s">
        <v>202</v>
      </c>
      <c r="C157" s="541">
        <f>COUNTIFS('Faturamento NNE'!$E$2:$E$707,'Infos Relatório'!$B$84,'Faturamento NNE'!$F$2:$F$707,'Infos Relatório'!$B157,'Faturamento NNE'!$AA$2:$AA$707,'Infos Relatório'!C$1)</f>
        <v>0</v>
      </c>
      <c r="D157" s="542">
        <f>SUMIFS('Faturamento NNE'!$H$2:$H$707,'Faturamento NNE'!$E$2:$E$707,'Infos Relatório'!$B$84,'Faturamento NNE'!$F$2:$F$707,'Infos Relatório'!$B157,'Faturamento NNE'!$AA$2:$AA$707,'Infos Relatório'!C$1)</f>
        <v>0</v>
      </c>
      <c r="E157" s="543">
        <f>SUMIFS('Faturamento NNE'!$K$2:$K$707,'Faturamento NNE'!$E$2:$E$707,'Infos Relatório'!$B$84,'Faturamento NNE'!$F$2:$F$707,'Infos Relatório'!$B157,'Faturamento NNE'!$AA$2:$AA$707,'Infos Relatório'!C$1)</f>
        <v>0</v>
      </c>
      <c r="F157" s="544">
        <f>SUMIFS('Faturamento NNE'!$P$2:$P$707,'Faturamento NNE'!$E$2:$E$707,'Infos Relatório'!$B$84,'Faturamento NNE'!$F$2:$F$707,'Infos Relatório'!$B157,'Faturamento NNE'!$AA$2:$AA$707,'Infos Relatório'!C$1,'Faturamento NNE'!$U$2:$U$707,"Sim")+SUMIFS('Faturamento NNE'!$Q$2:$Q$707,'Faturamento NNE'!$E$2:$E$707,'Infos Relatório'!$B$84,'Faturamento NNE'!$F$2:$F$707,'Infos Relatório'!$B157,'Faturamento NNE'!$AA$2:$AA$707,'Infos Relatório'!C$1,'Faturamento NNE'!$U$2:$U$707,"Sim")</f>
        <v>0</v>
      </c>
      <c r="G157" s="283" t="e">
        <f t="shared" si="36"/>
        <v>#DIV/0!</v>
      </c>
      <c r="H157" s="545">
        <f>SUMIFS('Faturamento NNE'!$I$2:$I$707,'Faturamento NNE'!$E$2:$E$707,'Infos Relatório'!$B$84,'Faturamento NNE'!$F$2:$F$707,'Infos Relatório'!$B157,'Faturamento NNE'!$AA$2:$AA$707,'Infos Relatório'!C$1)</f>
        <v>0</v>
      </c>
      <c r="I157" s="541">
        <f>COUNTIFS('Faturamento NNE'!$E$2:$E$707,'Infos Relatório'!$B$84,'Faturamento NNE'!$F$2:$F$707,'Infos Relatório'!$B157,'Faturamento NNE'!$AA$2:$AA$707,'Infos Relatório'!I$1)</f>
        <v>0</v>
      </c>
      <c r="J157" s="542">
        <f>SUMIFS('Faturamento NNE'!$H$2:$H$707,'Faturamento NNE'!$E$2:$E$707,'Infos Relatório'!$B$84,'Faturamento NNE'!$F$2:$F$707,'Infos Relatório'!$B157,'Faturamento NNE'!$AA$2:$AA$707,'Infos Relatório'!I$1)</f>
        <v>0</v>
      </c>
      <c r="K157" s="543">
        <f>SUMIFS('Faturamento NNE'!$K$2:$K$707,'Faturamento NNE'!$E$2:$E$707,'Infos Relatório'!$B$84,'Faturamento NNE'!$F$2:$F$707,'Infos Relatório'!$B157,'Faturamento NNE'!$AA$2:$AA$707,'Infos Relatório'!I$1)</f>
        <v>0</v>
      </c>
      <c r="L157" s="544">
        <f>SUMIFS('Faturamento NNE'!$P$2:$P$707,'Faturamento NNE'!$E$2:$E$707,'Infos Relatório'!$B$84,'Faturamento NNE'!$F$2:$F$707,'Infos Relatório'!$B157,'Faturamento NNE'!$AA$2:$AA$707,'Infos Relatório'!I$1,'Faturamento NNE'!$U$2:$U$707,"Sim")+SUMIFS('Faturamento NNE'!$Q$2:$Q$707,'Faturamento NNE'!$E$2:$E$707,'Infos Relatório'!$B$84,'Faturamento NNE'!$F$2:$F$707,'Infos Relatório'!$B157,'Faturamento NNE'!$AA$2:$AA$707,'Infos Relatório'!I$1,'Faturamento NNE'!$U$2:$U$707,"Sim")</f>
        <v>0</v>
      </c>
      <c r="M157" s="283" t="e">
        <f t="shared" si="37"/>
        <v>#DIV/0!</v>
      </c>
      <c r="N157" s="545">
        <f>SUMIFS('Faturamento NNE'!$I$2:$I$707,'Faturamento NNE'!$E$2:$E$707,'Infos Relatório'!$B$84,'Faturamento NNE'!$F$2:$F$707,'Infos Relatório'!$B157,'Faturamento NNE'!$AA$2:$AA$707,'Infos Relatório'!I$1)</f>
        <v>0</v>
      </c>
      <c r="O157" s="541">
        <f>COUNTIFS('Faturamento NNE'!$E$2:$E$707,'Infos Relatório'!$B$84,'Faturamento NNE'!$F$2:$F$707,'Infos Relatório'!$B157,'Faturamento NNE'!$AA$2:$AA$707,'Infos Relatório'!O$1)</f>
        <v>0</v>
      </c>
      <c r="P157" s="542">
        <f>SUMIFS('Faturamento NNE'!$H$2:$H$707,'Faturamento NNE'!$E$2:$E$707,'Infos Relatório'!$B$84,'Faturamento NNE'!$F$2:$F$707,'Infos Relatório'!$B157,'Faturamento NNE'!$AA$2:$AA$707,'Infos Relatório'!O$1)</f>
        <v>0</v>
      </c>
      <c r="Q157" s="542">
        <f>SUMIFS('Faturamento NNE'!$K$2:$K$707,'Faturamento NNE'!$E$2:$E$707,'Infos Relatório'!$B$84,'Faturamento NNE'!$F$2:$F$707,'Infos Relatório'!$B157,'Faturamento NNE'!$AA$2:$AA$707,'Infos Relatório'!O$1)</f>
        <v>0</v>
      </c>
      <c r="R157" s="546">
        <f>SUMIFS('Faturamento NNE'!$P$2:$P$707,'Faturamento NNE'!$E$2:$E$707,'Infos Relatório'!$B$84,'Faturamento NNE'!$F$2:$F$707,'Infos Relatório'!$B157,'Faturamento NNE'!$AA$2:$AA$707,'Infos Relatório'!O$1,'Faturamento NNE'!$U$2:$U$707,"Sim")+SUMIFS('Faturamento NNE'!$Q$2:$Q$707,'Faturamento NNE'!$E$2:$E$707,'Infos Relatório'!$B$84,'Faturamento NNE'!$F$2:$F$707,'Infos Relatório'!$B157,'Faturamento NNE'!$AA$2:$AA$707,'Infos Relatório'!O$1,'Faturamento NNE'!$U$2:$U$707,"Sim")</f>
        <v>0</v>
      </c>
      <c r="S157" s="227" t="e">
        <f t="shared" si="38"/>
        <v>#DIV/0!</v>
      </c>
      <c r="T157" s="545">
        <f>SUMIFS('Faturamento NNE'!$I$2:$I$707,'Faturamento NNE'!$E$2:$E$707,'Infos Relatório'!$B$84,'Faturamento NNE'!$F$2:$F$707,'Infos Relatório'!$B157,'Faturamento NNE'!$AA$2:$AA$707,'Infos Relatório'!O$1)</f>
        <v>0</v>
      </c>
      <c r="U157" s="541">
        <f>COUNTIFS('Faturamento NNE'!$E$2:$E$707,'Infos Relatório'!$B$84,'Faturamento NNE'!$F$2:$F$707,'Infos Relatório'!$B157,'Faturamento NNE'!$AA$2:$AA$707,'Infos Relatório'!U$1)</f>
        <v>0</v>
      </c>
      <c r="V157" s="542">
        <f>SUMIFS('Faturamento NNE'!$H$2:$H$707,'Faturamento NNE'!$E$2:$E$707,'Infos Relatório'!$B$84,'Faturamento NNE'!$F$2:$F$707,'Infos Relatório'!$B157,'Faturamento NNE'!$AA$2:$AA$707,'Infos Relatório'!U$1)</f>
        <v>0</v>
      </c>
      <c r="W157" s="542">
        <f>SUMIFS('Faturamento NNE'!$K$2:$K$707,'Faturamento NNE'!$E$2:$E$707,'Infos Relatório'!$B$84,'Faturamento NNE'!$F$2:$F$707,'Infos Relatório'!$B157,'Faturamento NNE'!$AA$2:$AA$707,'Infos Relatório'!U$1)</f>
        <v>0</v>
      </c>
      <c r="X157" s="546">
        <f>SUMIFS('Faturamento NNE'!$P$2:$P$707,'Faturamento NNE'!$E$2:$E$707,'Infos Relatório'!$B$84,'Faturamento NNE'!$F$2:$F$707,'Infos Relatório'!$B157,'Faturamento NNE'!$AA$2:$AA$707,'Infos Relatório'!U$1,'Faturamento NNE'!$U$2:$U$707,"Sim")+SUMIFS('Faturamento NNE'!$Q$2:$Q$707,'Faturamento NNE'!$E$2:$E$707,'Infos Relatório'!$B$84,'Faturamento NNE'!$F$2:$F$707,'Infos Relatório'!$B157,'Faturamento NNE'!$AA$2:$AA$707,'Infos Relatório'!U$1,'Faturamento NNE'!$U$2:$U$707,"Sim")</f>
        <v>0</v>
      </c>
      <c r="Y157" s="227" t="e">
        <f t="shared" si="39"/>
        <v>#DIV/0!</v>
      </c>
      <c r="Z157" s="545">
        <f>SUMIFS('Faturamento NNE'!$I$2:$I$707,'Faturamento NNE'!$E$2:$E$707,'Infos Relatório'!$B$84,'Faturamento NNE'!$F$2:$F$707,'Infos Relatório'!$B157,'Faturamento NNE'!$AA$2:$AA$707,'Infos Relatório'!U$1)</f>
        <v>0</v>
      </c>
      <c r="AA157" s="541">
        <f>COUNTIFS('Faturamento NNE'!$E$2:$E$707,'Infos Relatório'!$B$84,'Faturamento NNE'!$F$2:$F$707,'Infos Relatório'!$B157,'Faturamento NNE'!$AA$2:$AA$707,'Infos Relatório'!AA$1)</f>
        <v>0</v>
      </c>
      <c r="AB157" s="542">
        <f>SUMIFS('Faturamento NNE'!$H$2:$H$707,'Faturamento NNE'!$E$2:$E$707,'Infos Relatório'!$B$84,'Faturamento NNE'!$F$2:$F$707,'Infos Relatório'!$B157,'Faturamento NNE'!$AA$2:$AA$707,'Infos Relatório'!AA$1)</f>
        <v>0</v>
      </c>
      <c r="AC157" s="542">
        <f>SUMIFS('Faturamento NNE'!$K$2:$K$707,'Faturamento NNE'!$E$2:$E$707,'Infos Relatório'!$B$84,'Faturamento NNE'!$F$2:$F$707,'Infos Relatório'!$B157,'Faturamento NNE'!$AA$2:$AA$707,'Infos Relatório'!AA$1)</f>
        <v>0</v>
      </c>
      <c r="AD157" s="546">
        <f>SUMIFS('Faturamento NNE'!$P$2:$P$707,'Faturamento NNE'!$E$2:$E$707,'Infos Relatório'!$B$84,'Faturamento NNE'!$F$2:$F$707,'Infos Relatório'!$B157,'Faturamento NNE'!$AA$2:$AA$707,'Infos Relatório'!AA$1,'Faturamento NNE'!$U$2:$U$707,"Sim")+SUMIFS('Faturamento NNE'!$Q$2:$Q$707,'Faturamento NNE'!$E$2:$E$707,'Infos Relatório'!$B$84,'Faturamento NNE'!$F$2:$F$707,'Infos Relatório'!$B157,'Faturamento NNE'!$AA$2:$AA$707,'Infos Relatório'!AA$1,'Faturamento NNE'!$U$2:$U$707,"Sim")</f>
        <v>0</v>
      </c>
      <c r="AE157" s="227" t="e">
        <f t="shared" si="40"/>
        <v>#DIV/0!</v>
      </c>
      <c r="AF157" s="545">
        <f>SUMIFS('Faturamento NNE'!$I$2:$I$707,'Faturamento NNE'!$E$2:$E$707,'Infos Relatório'!$B$84,'Faturamento NNE'!$F$2:$F$707,'Infos Relatório'!$B157,'Faturamento NNE'!$AA$2:$AA$707,'Infos Relatório'!AA$1)</f>
        <v>0</v>
      </c>
      <c r="AG157" s="541">
        <f>COUNTIFS('Faturamento NNE'!$E$2:$E$707,'Infos Relatório'!$B$84,'Faturamento NNE'!$F$2:$F$707,'Infos Relatório'!$B157,'Faturamento NNE'!$AA$2:$AA$707,'Infos Relatório'!AG$1)</f>
        <v>0</v>
      </c>
      <c r="AH157" s="542">
        <f>SUMIFS('Faturamento NNE'!$H$2:$H$707,'Faturamento NNE'!$E$2:$E$707,'Infos Relatório'!$B$84,'Faturamento NNE'!$F$2:$F$707,'Infos Relatório'!$B157,'Faturamento NNE'!$AA$2:$AA$707,'Infos Relatório'!AG$1)</f>
        <v>0</v>
      </c>
      <c r="AI157" s="542">
        <f>SUMIFS('Faturamento NNE'!$K$2:$K$707,'Faturamento NNE'!$E$2:$E$707,'Infos Relatório'!$B$84,'Faturamento NNE'!$F$2:$F$707,'Infos Relatório'!$B157,'Faturamento NNE'!$AA$2:$AA$707,'Infos Relatório'!AG$1)</f>
        <v>0</v>
      </c>
      <c r="AJ157" s="546">
        <f>SUMIFS('Faturamento NNE'!$P$2:$P$707,'Faturamento NNE'!$E$2:$E$707,'Infos Relatório'!$B$84,'Faturamento NNE'!$F$2:$F$707,'Infos Relatório'!$B157,'Faturamento NNE'!$AA$2:$AA$707,'Infos Relatório'!AG$1,'Faturamento NNE'!$U$2:$U$707,"Sim")+SUMIFS('Faturamento NNE'!$Q$2:$Q$707,'Faturamento NNE'!$E$2:$E$707,'Infos Relatório'!$B$84,'Faturamento NNE'!$F$2:$F$707,'Infos Relatório'!$B157,'Faturamento NNE'!$AA$2:$AA$707,'Infos Relatório'!AG$1,'Faturamento NNE'!$U$2:$U$707,"Sim")</f>
        <v>0</v>
      </c>
      <c r="AK157" s="227" t="e">
        <f t="shared" si="41"/>
        <v>#DIV/0!</v>
      </c>
      <c r="AL157" s="545">
        <f>SUMIFS('Faturamento NNE'!$I$2:$I$707,'Faturamento NNE'!$E$2:$E$707,'Infos Relatório'!$B$84,'Faturamento NNE'!$F$2:$F$707,'Infos Relatório'!$B157,'Faturamento NNE'!$AA$2:$AA$707,'Infos Relatório'!AG$1)</f>
        <v>0</v>
      </c>
      <c r="AM157" s="541">
        <f>COUNTIFS('Faturamento NNE'!$E$2:$E$707,'Infos Relatório'!$B$84,'Faturamento NNE'!$F$2:$F$707,'Infos Relatório'!$B157,'Faturamento NNE'!$AA$2:$AA$707,'Infos Relatório'!AM$1)</f>
        <v>0</v>
      </c>
      <c r="AN157" s="542">
        <f>SUMIFS('Faturamento NNE'!$H$2:$H$707,'Faturamento NNE'!$E$2:$E$707,'Infos Relatório'!$B$84,'Faturamento NNE'!$F$2:$F$707,'Infos Relatório'!$B157,'Faturamento NNE'!$AA$2:$AA$707,'Infos Relatório'!AM$1)</f>
        <v>0</v>
      </c>
      <c r="AO157" s="542">
        <f>SUMIFS('Faturamento NNE'!$K$2:$K$707,'Faturamento NNE'!$E$2:$E$707,'Infos Relatório'!$B$84,'Faturamento NNE'!$F$2:$F$707,'Infos Relatório'!$B157,'Faturamento NNE'!$AA$2:$AA$707,'Infos Relatório'!AM$1)</f>
        <v>0</v>
      </c>
      <c r="AP157" s="546">
        <f>SUMIFS('Faturamento NNE'!$P$2:$P$707,'Faturamento NNE'!$E$2:$E$707,'Infos Relatório'!$B$84,'Faturamento NNE'!$F$2:$F$707,'Infos Relatório'!$B157,'Faturamento NNE'!$AA$2:$AA$707,'Infos Relatório'!AM$1,'Faturamento NNE'!$U$2:$U$707,"Sim")+SUMIFS('Faturamento NNE'!$Q$2:$Q$707,'Faturamento NNE'!$E$2:$E$707,'Infos Relatório'!$B$84,'Faturamento NNE'!$F$2:$F$707,'Infos Relatório'!$B157,'Faturamento NNE'!$AA$2:$AA$707,'Infos Relatório'!AM$1,'Faturamento NNE'!$U$2:$U$707,"Sim")</f>
        <v>0</v>
      </c>
      <c r="AQ157" s="227" t="e">
        <f t="shared" si="42"/>
        <v>#DIV/0!</v>
      </c>
      <c r="AR157" s="545">
        <f>SUMIFS('Faturamento NNE'!$I$2:$I$707,'Faturamento NNE'!$E$2:$E$707,'Infos Relatório'!$B$84,'Faturamento NNE'!$F$2:$F$707,'Infos Relatório'!$B157,'Faturamento NNE'!$AA$2:$AA$707,'Infos Relatório'!AM$1)</f>
        <v>0</v>
      </c>
      <c r="AS157" s="541">
        <f>COUNTIFS('Faturamento NNE'!$E$2:$E$707,'Infos Relatório'!$B$84,'Faturamento NNE'!$F$2:$F$707,'Infos Relatório'!$B157,'Faturamento NNE'!$AA$2:$AA$707,'Infos Relatório'!AS$1)</f>
        <v>0</v>
      </c>
      <c r="AT157" s="542">
        <f>SUMIFS('Faturamento NNE'!$H$2:$H$707,'Faturamento NNE'!$E$2:$E$707,'Infos Relatório'!$B$84,'Faturamento NNE'!$F$2:$F$707,'Infos Relatório'!$B157,'Faturamento NNE'!$AA$2:$AA$707,'Infos Relatório'!AS$1)</f>
        <v>0</v>
      </c>
      <c r="AU157" s="542">
        <f>SUMIFS('Faturamento NNE'!$K$2:$K$707,'Faturamento NNE'!$E$2:$E$707,'Infos Relatório'!$B$84,'Faturamento NNE'!$F$2:$F$707,'Infos Relatório'!$B157,'Faturamento NNE'!$AA$2:$AA$707,'Infos Relatório'!AS$1)</f>
        <v>0</v>
      </c>
      <c r="AV157" s="546">
        <f>SUMIFS('Faturamento NNE'!$P$2:$P$707,'Faturamento NNE'!$E$2:$E$707,'Infos Relatório'!$B$84,'Faturamento NNE'!$F$2:$F$707,'Infos Relatório'!$B157,'Faturamento NNE'!$AA$2:$AA$707,'Infos Relatório'!AS$1,'Faturamento NNE'!$U$2:$U$707,"Sim")+SUMIFS('Faturamento NNE'!$Q$2:$Q$707,'Faturamento NNE'!$E$2:$E$707,'Infos Relatório'!$B$84,'Faturamento NNE'!$F$2:$F$707,'Infos Relatório'!$B157,'Faturamento NNE'!$AA$2:$AA$707,'Infos Relatório'!AS$1,'Faturamento NNE'!$U$2:$U$707,"Sim")</f>
        <v>0</v>
      </c>
      <c r="AW157" s="227" t="e">
        <f t="shared" si="43"/>
        <v>#DIV/0!</v>
      </c>
      <c r="AX157" s="545">
        <f>SUMIFS('Faturamento NNE'!$I$2:$I$707,'Faturamento NNE'!$E$2:$E$707,'Infos Relatório'!$B$84,'Faturamento NNE'!$F$2:$F$707,'Infos Relatório'!$B157,'Faturamento NNE'!$AA$2:$AA$707,'Infos Relatório'!AS$1)</f>
        <v>0</v>
      </c>
      <c r="AY157" s="541">
        <f>COUNTIFS('Faturamento NNE'!$E$2:$E$707,'Infos Relatório'!$B$84,'Faturamento NNE'!$F$2:$F$707,'Infos Relatório'!$B157,'Faturamento NNE'!$AA$2:$AA$707,'Infos Relatório'!AY$1)</f>
        <v>0</v>
      </c>
      <c r="AZ157" s="542">
        <f>SUMIFS('Faturamento NNE'!$H$2:$H$707,'Faturamento NNE'!$E$2:$E$707,'Infos Relatório'!$B$84,'Faturamento NNE'!$F$2:$F$707,'Infos Relatório'!$B157,'Faturamento NNE'!$AA$2:$AA$707,'Infos Relatório'!AY$1)</f>
        <v>0</v>
      </c>
      <c r="BA157" s="542">
        <f>SUMIFS('Faturamento NNE'!$K$2:$K$707,'Faturamento NNE'!$E$2:$E$707,'Infos Relatório'!$B$84,'Faturamento NNE'!$F$2:$F$707,'Infos Relatório'!$B157,'Faturamento NNE'!$AA$2:$AA$707,'Infos Relatório'!AY$1)</f>
        <v>0</v>
      </c>
      <c r="BB157" s="546">
        <f>SUMIFS('Faturamento NNE'!$P$2:$P$707,'Faturamento NNE'!$E$2:$E$707,'Infos Relatório'!$B$84,'Faturamento NNE'!$F$2:$F$707,'Infos Relatório'!$B157,'Faturamento NNE'!$AA$2:$AA$707,'Infos Relatório'!AY$1,'Faturamento NNE'!$U$2:$U$707,"Sim")+SUMIFS('Faturamento NNE'!$Q$2:$Q$707,'Faturamento NNE'!$E$2:$E$707,'Infos Relatório'!$B$84,'Faturamento NNE'!$F$2:$F$707,'Infos Relatório'!$B157,'Faturamento NNE'!$AA$2:$AA$707,'Infos Relatório'!AY$1,'Faturamento NNE'!$U$2:$U$707,"Sim")</f>
        <v>0</v>
      </c>
      <c r="BC157" s="227" t="e">
        <f t="shared" si="44"/>
        <v>#DIV/0!</v>
      </c>
      <c r="BD157" s="545">
        <f>SUMIFS('Faturamento NNE'!$I$2:$I$707,'Faturamento NNE'!$E$2:$E$707,'Infos Relatório'!$B$84,'Faturamento NNE'!$F$2:$F$707,'Infos Relatório'!$B157,'Faturamento NNE'!$AA$2:$AA$707,'Infos Relatório'!AY$1)</f>
        <v>0</v>
      </c>
      <c r="BE157" s="541">
        <f>COUNTIFS('Faturamento NNE'!$E$2:$E$707,'Infos Relatório'!$B$84,'Faturamento NNE'!$F$2:$F$707,'Infos Relatório'!$B157,'Faturamento NNE'!$AA$2:$AA$707,'Infos Relatório'!BE$1)</f>
        <v>0</v>
      </c>
      <c r="BF157" s="542">
        <f>SUMIFS('Faturamento NNE'!$H$2:$H$707,'Faturamento NNE'!$E$2:$E$707,'Infos Relatório'!$B$84,'Faturamento NNE'!$F$2:$F$707,'Infos Relatório'!$B157,'Faturamento NNE'!$AA$2:$AA$707,'Infos Relatório'!BE$1)</f>
        <v>0</v>
      </c>
      <c r="BG157" s="542">
        <f>SUMIFS('Faturamento NNE'!$K$2:$K$707,'Faturamento NNE'!$E$2:$E$707,'Infos Relatório'!$B$84,'Faturamento NNE'!$F$2:$F$707,'Infos Relatório'!$B157,'Faturamento NNE'!$AA$2:$AA$707,'Infos Relatório'!BE$1)</f>
        <v>0</v>
      </c>
      <c r="BH157" s="546">
        <f>SUMIFS('Faturamento NNE'!$P$2:$P$707,'Faturamento NNE'!$E$2:$E$707,'Infos Relatório'!$B$84,'Faturamento NNE'!$F$2:$F$707,'Infos Relatório'!$B157,'Faturamento NNE'!$AA$2:$AA$707,'Infos Relatório'!BE$1,'Faturamento NNE'!$U$2:$U$707,"Sim")+SUMIFS('Faturamento NNE'!$Q$2:$Q$707,'Faturamento NNE'!$E$2:$E$707,'Infos Relatório'!$B$84,'Faturamento NNE'!$F$2:$F$707,'Infos Relatório'!$B157,'Faturamento NNE'!$AA$2:$AA$707,'Infos Relatório'!BE$1,'Faturamento NNE'!$U$2:$U$707,"Sim")</f>
        <v>0</v>
      </c>
      <c r="BI157" s="227" t="e">
        <f t="shared" si="45"/>
        <v>#DIV/0!</v>
      </c>
      <c r="BJ157" s="545">
        <f>SUMIFS('Faturamento NNE'!$I$2:$I$707,'Faturamento NNE'!$E$2:$E$707,'Infos Relatório'!$B$84,'Faturamento NNE'!$F$2:$F$707,'Infos Relatório'!$B157,'Faturamento NNE'!$AA$2:$AA$707,'Infos Relatório'!BE$1)</f>
        <v>0</v>
      </c>
      <c r="BK157" s="541">
        <f>COUNTIFS('Faturamento NNE'!$E$2:$E$707,'Infos Relatório'!$B$84,'Faturamento NNE'!$F$2:$F$707,'Infos Relatório'!$B157,'Faturamento NNE'!$AA$2:$AA$707,'Infos Relatório'!BK$1)</f>
        <v>0</v>
      </c>
      <c r="BL157" s="542">
        <f>SUMIFS('Faturamento NNE'!$H$2:$H$707,'Faturamento NNE'!$E$2:$E$707,'Infos Relatório'!$B$84,'Faturamento NNE'!$F$2:$F$707,'Infos Relatório'!$B157,'Faturamento NNE'!$AA$2:$AA$707,'Infos Relatório'!BK$1)</f>
        <v>0</v>
      </c>
      <c r="BM157" s="542">
        <f>SUMIFS('Faturamento NNE'!$K$2:$K$707,'Faturamento NNE'!$E$2:$E$707,'Infos Relatório'!$B$84,'Faturamento NNE'!$F$2:$F$707,'Infos Relatório'!$B157,'Faturamento NNE'!$AA$2:$AA$707,'Infos Relatório'!BK$1)</f>
        <v>0</v>
      </c>
      <c r="BN157" s="546">
        <f>SUMIFS('Faturamento NNE'!$P$2:$P$707,'Faturamento NNE'!$E$2:$E$707,'Infos Relatório'!$B$84,'Faturamento NNE'!$F$2:$F$707,'Infos Relatório'!$B157,'Faturamento NNE'!$AA$2:$AA$707,'Infos Relatório'!BK$1,'Faturamento NNE'!$U$2:$U$707,"Sim")+SUMIFS('Faturamento NNE'!$Q$2:$Q$707,'Faturamento NNE'!$E$2:$E$707,'Infos Relatório'!$B$84,'Faturamento NNE'!$F$2:$F$707,'Infos Relatório'!$B157,'Faturamento NNE'!$AA$2:$AA$707,'Infos Relatório'!BK$1,'Faturamento NNE'!$U$2:$U$707,"Sim")</f>
        <v>0</v>
      </c>
      <c r="BO157" s="227" t="e">
        <f t="shared" si="46"/>
        <v>#DIV/0!</v>
      </c>
      <c r="BP157" s="545">
        <f>SUMIFS('Faturamento NNE'!$I$2:$I$707,'Faturamento NNE'!$E$2:$E$707,'Infos Relatório'!$B$84,'Faturamento NNE'!$F$2:$F$707,'Infos Relatório'!$B157,'Faturamento NNE'!$AA$2:$AA$707,'Infos Relatório'!BK$1)</f>
        <v>0</v>
      </c>
      <c r="BQ157" s="541">
        <f>COUNTIFS('Faturamento NNE'!$E$2:$E$707,'Infos Relatório'!$B$84,'Faturamento NNE'!$F$2:$F$707,'Infos Relatório'!$B157,'Faturamento NNE'!$AA$2:$AA$707,'Infos Relatório'!BQ$1)</f>
        <v>0</v>
      </c>
      <c r="BR157" s="542">
        <f>SUMIFS('Faturamento NNE'!$H$2:$H$707,'Faturamento NNE'!$E$2:$E$707,'Infos Relatório'!$B$84,'Faturamento NNE'!$F$2:$F$707,'Infos Relatório'!$B157,'Faturamento NNE'!$AA$2:$AA$707,'Infos Relatório'!BQ$1)</f>
        <v>0</v>
      </c>
      <c r="BS157" s="542">
        <f>SUMIFS('Faturamento NNE'!$K$2:$K$707,'Faturamento NNE'!$E$2:$E$707,'Infos Relatório'!$B$84,'Faturamento NNE'!$F$2:$F$707,'Infos Relatório'!$B157,'Faturamento NNE'!$AA$2:$AA$707,'Infos Relatório'!BQ$1)</f>
        <v>0</v>
      </c>
      <c r="BT157" s="546">
        <f>SUMIFS('Faturamento NNE'!$P$2:$P$707,'Faturamento NNE'!$E$2:$E$707,'Infos Relatório'!$B$84,'Faturamento NNE'!$F$2:$F$707,'Infos Relatório'!$B157,'Faturamento NNE'!$AA$2:$AA$707,'Infos Relatório'!BQ$1,'Faturamento NNE'!$U$2:$U$707,"Sim")+SUMIFS('Faturamento NNE'!$Q$2:$Q$707,'Faturamento NNE'!$E$2:$E$707,'Infos Relatório'!$B$84,'Faturamento NNE'!$F$2:$F$707,'Infos Relatório'!$B157,'Faturamento NNE'!$AA$2:$AA$707,'Infos Relatório'!BQ$1,'Faturamento NNE'!$U$2:$U$707,"Sim")</f>
        <v>0</v>
      </c>
      <c r="BU157" s="227" t="e">
        <f t="shared" si="47"/>
        <v>#DIV/0!</v>
      </c>
      <c r="BV157" s="545">
        <f>SUMIFS('Faturamento NNE'!$I$2:$I$707,'Faturamento NNE'!$E$2:$E$707,'Infos Relatório'!$B$84,'Faturamento NNE'!$F$2:$F$707,'Infos Relatório'!$B157,'Faturamento NNE'!$AA$2:$AA$707,'Infos Relatório'!BQ$1)</f>
        <v>0</v>
      </c>
    </row>
    <row r="158" spans="2:74">
      <c r="B158" s="217" t="s">
        <v>203</v>
      </c>
      <c r="C158" s="541">
        <f>COUNTIFS('Faturamento NNE'!$E$2:$E$707,'Infos Relatório'!$B$84,'Faturamento NNE'!$F$2:$F$707,'Infos Relatório'!$B158,'Faturamento NNE'!$AA$2:$AA$707,'Infos Relatório'!C$1)</f>
        <v>0</v>
      </c>
      <c r="D158" s="542">
        <f>SUMIFS('Faturamento NNE'!$H$2:$H$707,'Faturamento NNE'!$E$2:$E$707,'Infos Relatório'!$B$84,'Faturamento NNE'!$F$2:$F$707,'Infos Relatório'!$B158,'Faturamento NNE'!$AA$2:$AA$707,'Infos Relatório'!C$1)</f>
        <v>0</v>
      </c>
      <c r="E158" s="543">
        <f>SUMIFS('Faturamento NNE'!$K$2:$K$707,'Faturamento NNE'!$E$2:$E$707,'Infos Relatório'!$B$84,'Faturamento NNE'!$F$2:$F$707,'Infos Relatório'!$B158,'Faturamento NNE'!$AA$2:$AA$707,'Infos Relatório'!C$1)</f>
        <v>0</v>
      </c>
      <c r="F158" s="544">
        <f>SUMIFS('Faturamento NNE'!$P$2:$P$707,'Faturamento NNE'!$E$2:$E$707,'Infos Relatório'!$B$84,'Faturamento NNE'!$F$2:$F$707,'Infos Relatório'!$B158,'Faturamento NNE'!$AA$2:$AA$707,'Infos Relatório'!C$1,'Faturamento NNE'!$U$2:$U$707,"Sim")+SUMIFS('Faturamento NNE'!$Q$2:$Q$707,'Faturamento NNE'!$E$2:$E$707,'Infos Relatório'!$B$84,'Faturamento NNE'!$F$2:$F$707,'Infos Relatório'!$B158,'Faturamento NNE'!$AA$2:$AA$707,'Infos Relatório'!C$1,'Faturamento NNE'!$U$2:$U$707,"Sim")</f>
        <v>0</v>
      </c>
      <c r="G158" s="283" t="e">
        <f t="shared" si="36"/>
        <v>#DIV/0!</v>
      </c>
      <c r="H158" s="545">
        <f>SUMIFS('Faturamento NNE'!$I$2:$I$707,'Faturamento NNE'!$E$2:$E$707,'Infos Relatório'!$B$84,'Faturamento NNE'!$F$2:$F$707,'Infos Relatório'!$B158,'Faturamento NNE'!$AA$2:$AA$707,'Infos Relatório'!C$1)</f>
        <v>0</v>
      </c>
      <c r="I158" s="541">
        <f>COUNTIFS('Faturamento NNE'!$E$2:$E$707,'Infos Relatório'!$B$84,'Faturamento NNE'!$F$2:$F$707,'Infos Relatório'!$B158,'Faturamento NNE'!$AA$2:$AA$707,'Infos Relatório'!I$1)</f>
        <v>0</v>
      </c>
      <c r="J158" s="542">
        <f>SUMIFS('Faturamento NNE'!$H$2:$H$707,'Faturamento NNE'!$E$2:$E$707,'Infos Relatório'!$B$84,'Faturamento NNE'!$F$2:$F$707,'Infos Relatório'!$B158,'Faturamento NNE'!$AA$2:$AA$707,'Infos Relatório'!I$1)</f>
        <v>0</v>
      </c>
      <c r="K158" s="543">
        <f>SUMIFS('Faturamento NNE'!$K$2:$K$707,'Faturamento NNE'!$E$2:$E$707,'Infos Relatório'!$B$84,'Faturamento NNE'!$F$2:$F$707,'Infos Relatório'!$B158,'Faturamento NNE'!$AA$2:$AA$707,'Infos Relatório'!I$1)</f>
        <v>0</v>
      </c>
      <c r="L158" s="544">
        <f>SUMIFS('Faturamento NNE'!$P$2:$P$707,'Faturamento NNE'!$E$2:$E$707,'Infos Relatório'!$B$84,'Faturamento NNE'!$F$2:$F$707,'Infos Relatório'!$B158,'Faturamento NNE'!$AA$2:$AA$707,'Infos Relatório'!I$1,'Faturamento NNE'!$U$2:$U$707,"Sim")+SUMIFS('Faturamento NNE'!$Q$2:$Q$707,'Faturamento NNE'!$E$2:$E$707,'Infos Relatório'!$B$84,'Faturamento NNE'!$F$2:$F$707,'Infos Relatório'!$B158,'Faturamento NNE'!$AA$2:$AA$707,'Infos Relatório'!I$1,'Faturamento NNE'!$U$2:$U$707,"Sim")</f>
        <v>0</v>
      </c>
      <c r="M158" s="283" t="e">
        <f t="shared" si="37"/>
        <v>#DIV/0!</v>
      </c>
      <c r="N158" s="545">
        <f>SUMIFS('Faturamento NNE'!$I$2:$I$707,'Faturamento NNE'!$E$2:$E$707,'Infos Relatório'!$B$84,'Faturamento NNE'!$F$2:$F$707,'Infos Relatório'!$B158,'Faturamento NNE'!$AA$2:$AA$707,'Infos Relatório'!I$1)</f>
        <v>0</v>
      </c>
      <c r="O158" s="541">
        <f>COUNTIFS('Faturamento NNE'!$E$2:$E$707,'Infos Relatório'!$B$84,'Faturamento NNE'!$F$2:$F$707,'Infos Relatório'!$B158,'Faturamento NNE'!$AA$2:$AA$707,'Infos Relatório'!O$1)</f>
        <v>0</v>
      </c>
      <c r="P158" s="542">
        <f>SUMIFS('Faturamento NNE'!$H$2:$H$707,'Faturamento NNE'!$E$2:$E$707,'Infos Relatório'!$B$84,'Faturamento NNE'!$F$2:$F$707,'Infos Relatório'!$B158,'Faturamento NNE'!$AA$2:$AA$707,'Infos Relatório'!O$1)</f>
        <v>0</v>
      </c>
      <c r="Q158" s="542">
        <f>SUMIFS('Faturamento NNE'!$K$2:$K$707,'Faturamento NNE'!$E$2:$E$707,'Infos Relatório'!$B$84,'Faturamento NNE'!$F$2:$F$707,'Infos Relatório'!$B158,'Faturamento NNE'!$AA$2:$AA$707,'Infos Relatório'!O$1)</f>
        <v>0</v>
      </c>
      <c r="R158" s="546">
        <f>SUMIFS('Faturamento NNE'!$P$2:$P$707,'Faturamento NNE'!$E$2:$E$707,'Infos Relatório'!$B$84,'Faturamento NNE'!$F$2:$F$707,'Infos Relatório'!$B158,'Faturamento NNE'!$AA$2:$AA$707,'Infos Relatório'!O$1,'Faturamento NNE'!$U$2:$U$707,"Sim")+SUMIFS('Faturamento NNE'!$Q$2:$Q$707,'Faturamento NNE'!$E$2:$E$707,'Infos Relatório'!$B$84,'Faturamento NNE'!$F$2:$F$707,'Infos Relatório'!$B158,'Faturamento NNE'!$AA$2:$AA$707,'Infos Relatório'!O$1,'Faturamento NNE'!$U$2:$U$707,"Sim")</f>
        <v>0</v>
      </c>
      <c r="S158" s="227" t="e">
        <f t="shared" si="38"/>
        <v>#DIV/0!</v>
      </c>
      <c r="T158" s="545">
        <f>SUMIFS('Faturamento NNE'!$I$2:$I$707,'Faturamento NNE'!$E$2:$E$707,'Infos Relatório'!$B$84,'Faturamento NNE'!$F$2:$F$707,'Infos Relatório'!$B158,'Faturamento NNE'!$AA$2:$AA$707,'Infos Relatório'!O$1)</f>
        <v>0</v>
      </c>
      <c r="U158" s="541">
        <f>COUNTIFS('Faturamento NNE'!$E$2:$E$707,'Infos Relatório'!$B$84,'Faturamento NNE'!$F$2:$F$707,'Infos Relatório'!$B158,'Faturamento NNE'!$AA$2:$AA$707,'Infos Relatório'!U$1)</f>
        <v>0</v>
      </c>
      <c r="V158" s="542">
        <f>SUMIFS('Faturamento NNE'!$H$2:$H$707,'Faturamento NNE'!$E$2:$E$707,'Infos Relatório'!$B$84,'Faturamento NNE'!$F$2:$F$707,'Infos Relatório'!$B158,'Faturamento NNE'!$AA$2:$AA$707,'Infos Relatório'!U$1)</f>
        <v>0</v>
      </c>
      <c r="W158" s="542">
        <f>SUMIFS('Faturamento NNE'!$K$2:$K$707,'Faturamento NNE'!$E$2:$E$707,'Infos Relatório'!$B$84,'Faturamento NNE'!$F$2:$F$707,'Infos Relatório'!$B158,'Faturamento NNE'!$AA$2:$AA$707,'Infos Relatório'!U$1)</f>
        <v>0</v>
      </c>
      <c r="X158" s="546">
        <f>SUMIFS('Faturamento NNE'!$P$2:$P$707,'Faturamento NNE'!$E$2:$E$707,'Infos Relatório'!$B$84,'Faturamento NNE'!$F$2:$F$707,'Infos Relatório'!$B158,'Faturamento NNE'!$AA$2:$AA$707,'Infos Relatório'!U$1,'Faturamento NNE'!$U$2:$U$707,"Sim")+SUMIFS('Faturamento NNE'!$Q$2:$Q$707,'Faturamento NNE'!$E$2:$E$707,'Infos Relatório'!$B$84,'Faturamento NNE'!$F$2:$F$707,'Infos Relatório'!$B158,'Faturamento NNE'!$AA$2:$AA$707,'Infos Relatório'!U$1,'Faturamento NNE'!$U$2:$U$707,"Sim")</f>
        <v>0</v>
      </c>
      <c r="Y158" s="227" t="e">
        <f t="shared" si="39"/>
        <v>#DIV/0!</v>
      </c>
      <c r="Z158" s="545">
        <f>SUMIFS('Faturamento NNE'!$I$2:$I$707,'Faturamento NNE'!$E$2:$E$707,'Infos Relatório'!$B$84,'Faturamento NNE'!$F$2:$F$707,'Infos Relatório'!$B158,'Faturamento NNE'!$AA$2:$AA$707,'Infos Relatório'!U$1)</f>
        <v>0</v>
      </c>
      <c r="AA158" s="541">
        <f>COUNTIFS('Faturamento NNE'!$E$2:$E$707,'Infos Relatório'!$B$84,'Faturamento NNE'!$F$2:$F$707,'Infos Relatório'!$B158,'Faturamento NNE'!$AA$2:$AA$707,'Infos Relatório'!AA$1)</f>
        <v>0</v>
      </c>
      <c r="AB158" s="542">
        <f>SUMIFS('Faturamento NNE'!$H$2:$H$707,'Faturamento NNE'!$E$2:$E$707,'Infos Relatório'!$B$84,'Faturamento NNE'!$F$2:$F$707,'Infos Relatório'!$B158,'Faturamento NNE'!$AA$2:$AA$707,'Infos Relatório'!AA$1)</f>
        <v>0</v>
      </c>
      <c r="AC158" s="542">
        <f>SUMIFS('Faturamento NNE'!$K$2:$K$707,'Faturamento NNE'!$E$2:$E$707,'Infos Relatório'!$B$84,'Faturamento NNE'!$F$2:$F$707,'Infos Relatório'!$B158,'Faturamento NNE'!$AA$2:$AA$707,'Infos Relatório'!AA$1)</f>
        <v>0</v>
      </c>
      <c r="AD158" s="546">
        <f>SUMIFS('Faturamento NNE'!$P$2:$P$707,'Faturamento NNE'!$E$2:$E$707,'Infos Relatório'!$B$84,'Faturamento NNE'!$F$2:$F$707,'Infos Relatório'!$B158,'Faturamento NNE'!$AA$2:$AA$707,'Infos Relatório'!AA$1,'Faturamento NNE'!$U$2:$U$707,"Sim")+SUMIFS('Faturamento NNE'!$Q$2:$Q$707,'Faturamento NNE'!$E$2:$E$707,'Infos Relatório'!$B$84,'Faturamento NNE'!$F$2:$F$707,'Infos Relatório'!$B158,'Faturamento NNE'!$AA$2:$AA$707,'Infos Relatório'!AA$1,'Faturamento NNE'!$U$2:$U$707,"Sim")</f>
        <v>0</v>
      </c>
      <c r="AE158" s="227" t="e">
        <f t="shared" si="40"/>
        <v>#DIV/0!</v>
      </c>
      <c r="AF158" s="545">
        <f>SUMIFS('Faturamento NNE'!$I$2:$I$707,'Faturamento NNE'!$E$2:$E$707,'Infos Relatório'!$B$84,'Faturamento NNE'!$F$2:$F$707,'Infos Relatório'!$B158,'Faturamento NNE'!$AA$2:$AA$707,'Infos Relatório'!AA$1)</f>
        <v>0</v>
      </c>
      <c r="AG158" s="541">
        <f>COUNTIFS('Faturamento NNE'!$E$2:$E$707,'Infos Relatório'!$B$84,'Faturamento NNE'!$F$2:$F$707,'Infos Relatório'!$B158,'Faturamento NNE'!$AA$2:$AA$707,'Infos Relatório'!AG$1)</f>
        <v>0</v>
      </c>
      <c r="AH158" s="542">
        <f>SUMIFS('Faturamento NNE'!$H$2:$H$707,'Faturamento NNE'!$E$2:$E$707,'Infos Relatório'!$B$84,'Faturamento NNE'!$F$2:$F$707,'Infos Relatório'!$B158,'Faturamento NNE'!$AA$2:$AA$707,'Infos Relatório'!AG$1)</f>
        <v>0</v>
      </c>
      <c r="AI158" s="542">
        <f>SUMIFS('Faturamento NNE'!$K$2:$K$707,'Faturamento NNE'!$E$2:$E$707,'Infos Relatório'!$B$84,'Faturamento NNE'!$F$2:$F$707,'Infos Relatório'!$B158,'Faturamento NNE'!$AA$2:$AA$707,'Infos Relatório'!AG$1)</f>
        <v>0</v>
      </c>
      <c r="AJ158" s="546">
        <f>SUMIFS('Faturamento NNE'!$P$2:$P$707,'Faturamento NNE'!$E$2:$E$707,'Infos Relatório'!$B$84,'Faturamento NNE'!$F$2:$F$707,'Infos Relatório'!$B158,'Faturamento NNE'!$AA$2:$AA$707,'Infos Relatório'!AG$1,'Faturamento NNE'!$U$2:$U$707,"Sim")+SUMIFS('Faturamento NNE'!$Q$2:$Q$707,'Faturamento NNE'!$E$2:$E$707,'Infos Relatório'!$B$84,'Faturamento NNE'!$F$2:$F$707,'Infos Relatório'!$B158,'Faturamento NNE'!$AA$2:$AA$707,'Infos Relatório'!AG$1,'Faturamento NNE'!$U$2:$U$707,"Sim")</f>
        <v>0</v>
      </c>
      <c r="AK158" s="227" t="e">
        <f t="shared" si="41"/>
        <v>#DIV/0!</v>
      </c>
      <c r="AL158" s="545">
        <f>SUMIFS('Faturamento NNE'!$I$2:$I$707,'Faturamento NNE'!$E$2:$E$707,'Infos Relatório'!$B$84,'Faturamento NNE'!$F$2:$F$707,'Infos Relatório'!$B158,'Faturamento NNE'!$AA$2:$AA$707,'Infos Relatório'!AG$1)</f>
        <v>0</v>
      </c>
      <c r="AM158" s="541">
        <f>COUNTIFS('Faturamento NNE'!$E$2:$E$707,'Infos Relatório'!$B$84,'Faturamento NNE'!$F$2:$F$707,'Infos Relatório'!$B158,'Faturamento NNE'!$AA$2:$AA$707,'Infos Relatório'!AM$1)</f>
        <v>0</v>
      </c>
      <c r="AN158" s="542">
        <f>SUMIFS('Faturamento NNE'!$H$2:$H$707,'Faturamento NNE'!$E$2:$E$707,'Infos Relatório'!$B$84,'Faturamento NNE'!$F$2:$F$707,'Infos Relatório'!$B158,'Faturamento NNE'!$AA$2:$AA$707,'Infos Relatório'!AM$1)</f>
        <v>0</v>
      </c>
      <c r="AO158" s="542">
        <f>SUMIFS('Faturamento NNE'!$K$2:$K$707,'Faturamento NNE'!$E$2:$E$707,'Infos Relatório'!$B$84,'Faturamento NNE'!$F$2:$F$707,'Infos Relatório'!$B158,'Faturamento NNE'!$AA$2:$AA$707,'Infos Relatório'!AM$1)</f>
        <v>0</v>
      </c>
      <c r="AP158" s="546">
        <f>SUMIFS('Faturamento NNE'!$P$2:$P$707,'Faturamento NNE'!$E$2:$E$707,'Infos Relatório'!$B$84,'Faturamento NNE'!$F$2:$F$707,'Infos Relatório'!$B158,'Faturamento NNE'!$AA$2:$AA$707,'Infos Relatório'!AM$1,'Faturamento NNE'!$U$2:$U$707,"Sim")+SUMIFS('Faturamento NNE'!$Q$2:$Q$707,'Faturamento NNE'!$E$2:$E$707,'Infos Relatório'!$B$84,'Faturamento NNE'!$F$2:$F$707,'Infos Relatório'!$B158,'Faturamento NNE'!$AA$2:$AA$707,'Infos Relatório'!AM$1,'Faturamento NNE'!$U$2:$U$707,"Sim")</f>
        <v>0</v>
      </c>
      <c r="AQ158" s="227" t="e">
        <f t="shared" si="42"/>
        <v>#DIV/0!</v>
      </c>
      <c r="AR158" s="545">
        <f>SUMIFS('Faturamento NNE'!$I$2:$I$707,'Faturamento NNE'!$E$2:$E$707,'Infos Relatório'!$B$84,'Faturamento NNE'!$F$2:$F$707,'Infos Relatório'!$B158,'Faturamento NNE'!$AA$2:$AA$707,'Infos Relatório'!AM$1)</f>
        <v>0</v>
      </c>
      <c r="AS158" s="541">
        <f>COUNTIFS('Faturamento NNE'!$E$2:$E$707,'Infos Relatório'!$B$84,'Faturamento NNE'!$F$2:$F$707,'Infos Relatório'!$B158,'Faturamento NNE'!$AA$2:$AA$707,'Infos Relatório'!AS$1)</f>
        <v>0</v>
      </c>
      <c r="AT158" s="542">
        <f>SUMIFS('Faturamento NNE'!$H$2:$H$707,'Faturamento NNE'!$E$2:$E$707,'Infos Relatório'!$B$84,'Faturamento NNE'!$F$2:$F$707,'Infos Relatório'!$B158,'Faturamento NNE'!$AA$2:$AA$707,'Infos Relatório'!AS$1)</f>
        <v>0</v>
      </c>
      <c r="AU158" s="542">
        <f>SUMIFS('Faturamento NNE'!$K$2:$K$707,'Faturamento NNE'!$E$2:$E$707,'Infos Relatório'!$B$84,'Faturamento NNE'!$F$2:$F$707,'Infos Relatório'!$B158,'Faturamento NNE'!$AA$2:$AA$707,'Infos Relatório'!AS$1)</f>
        <v>0</v>
      </c>
      <c r="AV158" s="546">
        <f>SUMIFS('Faturamento NNE'!$P$2:$P$707,'Faturamento NNE'!$E$2:$E$707,'Infos Relatório'!$B$84,'Faturamento NNE'!$F$2:$F$707,'Infos Relatório'!$B158,'Faturamento NNE'!$AA$2:$AA$707,'Infos Relatório'!AS$1,'Faturamento NNE'!$U$2:$U$707,"Sim")+SUMIFS('Faturamento NNE'!$Q$2:$Q$707,'Faturamento NNE'!$E$2:$E$707,'Infos Relatório'!$B$84,'Faturamento NNE'!$F$2:$F$707,'Infos Relatório'!$B158,'Faturamento NNE'!$AA$2:$AA$707,'Infos Relatório'!AS$1,'Faturamento NNE'!$U$2:$U$707,"Sim")</f>
        <v>0</v>
      </c>
      <c r="AW158" s="227" t="e">
        <f t="shared" si="43"/>
        <v>#DIV/0!</v>
      </c>
      <c r="AX158" s="545">
        <f>SUMIFS('Faturamento NNE'!$I$2:$I$707,'Faturamento NNE'!$E$2:$E$707,'Infos Relatório'!$B$84,'Faturamento NNE'!$F$2:$F$707,'Infos Relatório'!$B158,'Faturamento NNE'!$AA$2:$AA$707,'Infos Relatório'!AS$1)</f>
        <v>0</v>
      </c>
      <c r="AY158" s="541">
        <f>COUNTIFS('Faturamento NNE'!$E$2:$E$707,'Infos Relatório'!$B$84,'Faturamento NNE'!$F$2:$F$707,'Infos Relatório'!$B158,'Faturamento NNE'!$AA$2:$AA$707,'Infos Relatório'!AY$1)</f>
        <v>0</v>
      </c>
      <c r="AZ158" s="542">
        <f>SUMIFS('Faturamento NNE'!$H$2:$H$707,'Faturamento NNE'!$E$2:$E$707,'Infos Relatório'!$B$84,'Faturamento NNE'!$F$2:$F$707,'Infos Relatório'!$B158,'Faturamento NNE'!$AA$2:$AA$707,'Infos Relatório'!AY$1)</f>
        <v>0</v>
      </c>
      <c r="BA158" s="542">
        <f>SUMIFS('Faturamento NNE'!$K$2:$K$707,'Faturamento NNE'!$E$2:$E$707,'Infos Relatório'!$B$84,'Faturamento NNE'!$F$2:$F$707,'Infos Relatório'!$B158,'Faturamento NNE'!$AA$2:$AA$707,'Infos Relatório'!AY$1)</f>
        <v>0</v>
      </c>
      <c r="BB158" s="546">
        <f>SUMIFS('Faturamento NNE'!$P$2:$P$707,'Faturamento NNE'!$E$2:$E$707,'Infos Relatório'!$B$84,'Faturamento NNE'!$F$2:$F$707,'Infos Relatório'!$B158,'Faturamento NNE'!$AA$2:$AA$707,'Infos Relatório'!AY$1,'Faturamento NNE'!$U$2:$U$707,"Sim")+SUMIFS('Faturamento NNE'!$Q$2:$Q$707,'Faturamento NNE'!$E$2:$E$707,'Infos Relatório'!$B$84,'Faturamento NNE'!$F$2:$F$707,'Infos Relatório'!$B158,'Faturamento NNE'!$AA$2:$AA$707,'Infos Relatório'!AY$1,'Faturamento NNE'!$U$2:$U$707,"Sim")</f>
        <v>0</v>
      </c>
      <c r="BC158" s="227" t="e">
        <f t="shared" si="44"/>
        <v>#DIV/0!</v>
      </c>
      <c r="BD158" s="545">
        <f>SUMIFS('Faturamento NNE'!$I$2:$I$707,'Faturamento NNE'!$E$2:$E$707,'Infos Relatório'!$B$84,'Faturamento NNE'!$F$2:$F$707,'Infos Relatório'!$B158,'Faturamento NNE'!$AA$2:$AA$707,'Infos Relatório'!AY$1)</f>
        <v>0</v>
      </c>
      <c r="BE158" s="541">
        <f>COUNTIFS('Faturamento NNE'!$E$2:$E$707,'Infos Relatório'!$B$84,'Faturamento NNE'!$F$2:$F$707,'Infos Relatório'!$B158,'Faturamento NNE'!$AA$2:$AA$707,'Infos Relatório'!BE$1)</f>
        <v>0</v>
      </c>
      <c r="BF158" s="542">
        <f>SUMIFS('Faturamento NNE'!$H$2:$H$707,'Faturamento NNE'!$E$2:$E$707,'Infos Relatório'!$B$84,'Faturamento NNE'!$F$2:$F$707,'Infos Relatório'!$B158,'Faturamento NNE'!$AA$2:$AA$707,'Infos Relatório'!BE$1)</f>
        <v>0</v>
      </c>
      <c r="BG158" s="542">
        <f>SUMIFS('Faturamento NNE'!$K$2:$K$707,'Faturamento NNE'!$E$2:$E$707,'Infos Relatório'!$B$84,'Faturamento NNE'!$F$2:$F$707,'Infos Relatório'!$B158,'Faturamento NNE'!$AA$2:$AA$707,'Infos Relatório'!BE$1)</f>
        <v>0</v>
      </c>
      <c r="BH158" s="546">
        <f>SUMIFS('Faturamento NNE'!$P$2:$P$707,'Faturamento NNE'!$E$2:$E$707,'Infos Relatório'!$B$84,'Faturamento NNE'!$F$2:$F$707,'Infos Relatório'!$B158,'Faturamento NNE'!$AA$2:$AA$707,'Infos Relatório'!BE$1,'Faturamento NNE'!$U$2:$U$707,"Sim")+SUMIFS('Faturamento NNE'!$Q$2:$Q$707,'Faturamento NNE'!$E$2:$E$707,'Infos Relatório'!$B$84,'Faturamento NNE'!$F$2:$F$707,'Infos Relatório'!$B158,'Faturamento NNE'!$AA$2:$AA$707,'Infos Relatório'!BE$1,'Faturamento NNE'!$U$2:$U$707,"Sim")</f>
        <v>0</v>
      </c>
      <c r="BI158" s="227" t="e">
        <f t="shared" si="45"/>
        <v>#DIV/0!</v>
      </c>
      <c r="BJ158" s="545">
        <f>SUMIFS('Faturamento NNE'!$I$2:$I$707,'Faturamento NNE'!$E$2:$E$707,'Infos Relatório'!$B$84,'Faturamento NNE'!$F$2:$F$707,'Infos Relatório'!$B158,'Faturamento NNE'!$AA$2:$AA$707,'Infos Relatório'!BE$1)</f>
        <v>0</v>
      </c>
      <c r="BK158" s="541">
        <f>COUNTIFS('Faturamento NNE'!$E$2:$E$707,'Infos Relatório'!$B$84,'Faturamento NNE'!$F$2:$F$707,'Infos Relatório'!$B158,'Faturamento NNE'!$AA$2:$AA$707,'Infos Relatório'!BK$1)</f>
        <v>0</v>
      </c>
      <c r="BL158" s="542">
        <f>SUMIFS('Faturamento NNE'!$H$2:$H$707,'Faturamento NNE'!$E$2:$E$707,'Infos Relatório'!$B$84,'Faturamento NNE'!$F$2:$F$707,'Infos Relatório'!$B158,'Faturamento NNE'!$AA$2:$AA$707,'Infos Relatório'!BK$1)</f>
        <v>0</v>
      </c>
      <c r="BM158" s="542">
        <f>SUMIFS('Faturamento NNE'!$K$2:$K$707,'Faturamento NNE'!$E$2:$E$707,'Infos Relatório'!$B$84,'Faturamento NNE'!$F$2:$F$707,'Infos Relatório'!$B158,'Faturamento NNE'!$AA$2:$AA$707,'Infos Relatório'!BK$1)</f>
        <v>0</v>
      </c>
      <c r="BN158" s="546">
        <f>SUMIFS('Faturamento NNE'!$P$2:$P$707,'Faturamento NNE'!$E$2:$E$707,'Infos Relatório'!$B$84,'Faturamento NNE'!$F$2:$F$707,'Infos Relatório'!$B158,'Faturamento NNE'!$AA$2:$AA$707,'Infos Relatório'!BK$1,'Faturamento NNE'!$U$2:$U$707,"Sim")+SUMIFS('Faturamento NNE'!$Q$2:$Q$707,'Faturamento NNE'!$E$2:$E$707,'Infos Relatório'!$B$84,'Faturamento NNE'!$F$2:$F$707,'Infos Relatório'!$B158,'Faturamento NNE'!$AA$2:$AA$707,'Infos Relatório'!BK$1,'Faturamento NNE'!$U$2:$U$707,"Sim")</f>
        <v>0</v>
      </c>
      <c r="BO158" s="227" t="e">
        <f t="shared" si="46"/>
        <v>#DIV/0!</v>
      </c>
      <c r="BP158" s="545">
        <f>SUMIFS('Faturamento NNE'!$I$2:$I$707,'Faturamento NNE'!$E$2:$E$707,'Infos Relatório'!$B$84,'Faturamento NNE'!$F$2:$F$707,'Infos Relatório'!$B158,'Faturamento NNE'!$AA$2:$AA$707,'Infos Relatório'!BK$1)</f>
        <v>0</v>
      </c>
      <c r="BQ158" s="541">
        <f>COUNTIFS('Faturamento NNE'!$E$2:$E$707,'Infos Relatório'!$B$84,'Faturamento NNE'!$F$2:$F$707,'Infos Relatório'!$B158,'Faturamento NNE'!$AA$2:$AA$707,'Infos Relatório'!BQ$1)</f>
        <v>0</v>
      </c>
      <c r="BR158" s="542">
        <f>SUMIFS('Faturamento NNE'!$H$2:$H$707,'Faturamento NNE'!$E$2:$E$707,'Infos Relatório'!$B$84,'Faturamento NNE'!$F$2:$F$707,'Infos Relatório'!$B158,'Faturamento NNE'!$AA$2:$AA$707,'Infos Relatório'!BQ$1)</f>
        <v>0</v>
      </c>
      <c r="BS158" s="542">
        <f>SUMIFS('Faturamento NNE'!$K$2:$K$707,'Faturamento NNE'!$E$2:$E$707,'Infos Relatório'!$B$84,'Faturamento NNE'!$F$2:$F$707,'Infos Relatório'!$B158,'Faturamento NNE'!$AA$2:$AA$707,'Infos Relatório'!BQ$1)</f>
        <v>0</v>
      </c>
      <c r="BT158" s="546">
        <f>SUMIFS('Faturamento NNE'!$P$2:$P$707,'Faturamento NNE'!$E$2:$E$707,'Infos Relatório'!$B$84,'Faturamento NNE'!$F$2:$F$707,'Infos Relatório'!$B158,'Faturamento NNE'!$AA$2:$AA$707,'Infos Relatório'!BQ$1,'Faturamento NNE'!$U$2:$U$707,"Sim")+SUMIFS('Faturamento NNE'!$Q$2:$Q$707,'Faturamento NNE'!$E$2:$E$707,'Infos Relatório'!$B$84,'Faturamento NNE'!$F$2:$F$707,'Infos Relatório'!$B158,'Faturamento NNE'!$AA$2:$AA$707,'Infos Relatório'!BQ$1,'Faturamento NNE'!$U$2:$U$707,"Sim")</f>
        <v>0</v>
      </c>
      <c r="BU158" s="227" t="e">
        <f t="shared" si="47"/>
        <v>#DIV/0!</v>
      </c>
      <c r="BV158" s="545">
        <f>SUMIFS('Faturamento NNE'!$I$2:$I$707,'Faturamento NNE'!$E$2:$E$707,'Infos Relatório'!$B$84,'Faturamento NNE'!$F$2:$F$707,'Infos Relatório'!$B158,'Faturamento NNE'!$AA$2:$AA$707,'Infos Relatório'!BQ$1)</f>
        <v>0</v>
      </c>
    </row>
    <row r="159" spans="2:74">
      <c r="B159" s="217" t="s">
        <v>204</v>
      </c>
      <c r="C159" s="541">
        <f>COUNTIFS('Faturamento NNE'!$E$2:$E$707,'Infos Relatório'!$B$84,'Faturamento NNE'!$F$2:$F$707,'Infos Relatório'!$B159,'Faturamento NNE'!$AA$2:$AA$707,'Infos Relatório'!C$1)</f>
        <v>0</v>
      </c>
      <c r="D159" s="542">
        <f>SUMIFS('Faturamento NNE'!$H$2:$H$707,'Faturamento NNE'!$E$2:$E$707,'Infos Relatório'!$B$84,'Faturamento NNE'!$F$2:$F$707,'Infos Relatório'!$B159,'Faturamento NNE'!$AA$2:$AA$707,'Infos Relatório'!C$1)</f>
        <v>0</v>
      </c>
      <c r="E159" s="543">
        <f>SUMIFS('Faturamento NNE'!$K$2:$K$707,'Faturamento NNE'!$E$2:$E$707,'Infos Relatório'!$B$84,'Faturamento NNE'!$F$2:$F$707,'Infos Relatório'!$B159,'Faturamento NNE'!$AA$2:$AA$707,'Infos Relatório'!C$1)</f>
        <v>0</v>
      </c>
      <c r="F159" s="544">
        <f>SUMIFS('Faturamento NNE'!$P$2:$P$707,'Faturamento NNE'!$E$2:$E$707,'Infos Relatório'!$B$84,'Faturamento NNE'!$F$2:$F$707,'Infos Relatório'!$B159,'Faturamento NNE'!$AA$2:$AA$707,'Infos Relatório'!C$1,'Faturamento NNE'!$U$2:$U$707,"Sim")+SUMIFS('Faturamento NNE'!$Q$2:$Q$707,'Faturamento NNE'!$E$2:$E$707,'Infos Relatório'!$B$84,'Faturamento NNE'!$F$2:$F$707,'Infos Relatório'!$B159,'Faturamento NNE'!$AA$2:$AA$707,'Infos Relatório'!C$1,'Faturamento NNE'!$U$2:$U$707,"Sim")</f>
        <v>0</v>
      </c>
      <c r="G159" s="283" t="e">
        <f t="shared" si="36"/>
        <v>#DIV/0!</v>
      </c>
      <c r="H159" s="545">
        <f>SUMIFS('Faturamento NNE'!$I$2:$I$707,'Faturamento NNE'!$E$2:$E$707,'Infos Relatório'!$B$84,'Faturamento NNE'!$F$2:$F$707,'Infos Relatório'!$B159,'Faturamento NNE'!$AA$2:$AA$707,'Infos Relatório'!C$1)</f>
        <v>0</v>
      </c>
      <c r="I159" s="541">
        <f>COUNTIFS('Faturamento NNE'!$E$2:$E$707,'Infos Relatório'!$B$84,'Faturamento NNE'!$F$2:$F$707,'Infos Relatório'!$B159,'Faturamento NNE'!$AA$2:$AA$707,'Infos Relatório'!I$1)</f>
        <v>0</v>
      </c>
      <c r="J159" s="542">
        <f>SUMIFS('Faturamento NNE'!$H$2:$H$707,'Faturamento NNE'!$E$2:$E$707,'Infos Relatório'!$B$84,'Faturamento NNE'!$F$2:$F$707,'Infos Relatório'!$B159,'Faturamento NNE'!$AA$2:$AA$707,'Infos Relatório'!I$1)</f>
        <v>0</v>
      </c>
      <c r="K159" s="543">
        <f>SUMIFS('Faturamento NNE'!$K$2:$K$707,'Faturamento NNE'!$E$2:$E$707,'Infos Relatório'!$B$84,'Faturamento NNE'!$F$2:$F$707,'Infos Relatório'!$B159,'Faturamento NNE'!$AA$2:$AA$707,'Infos Relatório'!I$1)</f>
        <v>0</v>
      </c>
      <c r="L159" s="544">
        <f>SUMIFS('Faturamento NNE'!$P$2:$P$707,'Faturamento NNE'!$E$2:$E$707,'Infos Relatório'!$B$84,'Faturamento NNE'!$F$2:$F$707,'Infos Relatório'!$B159,'Faturamento NNE'!$AA$2:$AA$707,'Infos Relatório'!I$1,'Faturamento NNE'!$U$2:$U$707,"Sim")+SUMIFS('Faturamento NNE'!$Q$2:$Q$707,'Faturamento NNE'!$E$2:$E$707,'Infos Relatório'!$B$84,'Faturamento NNE'!$F$2:$F$707,'Infos Relatório'!$B159,'Faturamento NNE'!$AA$2:$AA$707,'Infos Relatório'!I$1,'Faturamento NNE'!$U$2:$U$707,"Sim")</f>
        <v>0</v>
      </c>
      <c r="M159" s="283" t="e">
        <f t="shared" si="37"/>
        <v>#DIV/0!</v>
      </c>
      <c r="N159" s="545">
        <f>SUMIFS('Faturamento NNE'!$I$2:$I$707,'Faturamento NNE'!$E$2:$E$707,'Infos Relatório'!$B$84,'Faturamento NNE'!$F$2:$F$707,'Infos Relatório'!$B159,'Faturamento NNE'!$AA$2:$AA$707,'Infos Relatório'!I$1)</f>
        <v>0</v>
      </c>
      <c r="O159" s="541">
        <f>COUNTIFS('Faturamento NNE'!$E$2:$E$707,'Infos Relatório'!$B$84,'Faturamento NNE'!$F$2:$F$707,'Infos Relatório'!$B159,'Faturamento NNE'!$AA$2:$AA$707,'Infos Relatório'!O$1)</f>
        <v>0</v>
      </c>
      <c r="P159" s="542">
        <f>SUMIFS('Faturamento NNE'!$H$2:$H$707,'Faturamento NNE'!$E$2:$E$707,'Infos Relatório'!$B$84,'Faturamento NNE'!$F$2:$F$707,'Infos Relatório'!$B159,'Faturamento NNE'!$AA$2:$AA$707,'Infos Relatório'!O$1)</f>
        <v>0</v>
      </c>
      <c r="Q159" s="542">
        <f>SUMIFS('Faturamento NNE'!$K$2:$K$707,'Faturamento NNE'!$E$2:$E$707,'Infos Relatório'!$B$84,'Faturamento NNE'!$F$2:$F$707,'Infos Relatório'!$B159,'Faturamento NNE'!$AA$2:$AA$707,'Infos Relatório'!O$1)</f>
        <v>0</v>
      </c>
      <c r="R159" s="546">
        <f>SUMIFS('Faturamento NNE'!$P$2:$P$707,'Faturamento NNE'!$E$2:$E$707,'Infos Relatório'!$B$84,'Faturamento NNE'!$F$2:$F$707,'Infos Relatório'!$B159,'Faturamento NNE'!$AA$2:$AA$707,'Infos Relatório'!O$1,'Faturamento NNE'!$U$2:$U$707,"Sim")+SUMIFS('Faturamento NNE'!$Q$2:$Q$707,'Faturamento NNE'!$E$2:$E$707,'Infos Relatório'!$B$84,'Faturamento NNE'!$F$2:$F$707,'Infos Relatório'!$B159,'Faturamento NNE'!$AA$2:$AA$707,'Infos Relatório'!O$1,'Faturamento NNE'!$U$2:$U$707,"Sim")</f>
        <v>0</v>
      </c>
      <c r="S159" s="227" t="e">
        <f t="shared" si="38"/>
        <v>#DIV/0!</v>
      </c>
      <c r="T159" s="545">
        <f>SUMIFS('Faturamento NNE'!$I$2:$I$707,'Faturamento NNE'!$E$2:$E$707,'Infos Relatório'!$B$84,'Faturamento NNE'!$F$2:$F$707,'Infos Relatório'!$B159,'Faturamento NNE'!$AA$2:$AA$707,'Infos Relatório'!O$1)</f>
        <v>0</v>
      </c>
      <c r="U159" s="541">
        <f>COUNTIFS('Faturamento NNE'!$E$2:$E$707,'Infos Relatório'!$B$84,'Faturamento NNE'!$F$2:$F$707,'Infos Relatório'!$B159,'Faturamento NNE'!$AA$2:$AA$707,'Infos Relatório'!U$1)</f>
        <v>0</v>
      </c>
      <c r="V159" s="542">
        <f>SUMIFS('Faturamento NNE'!$H$2:$H$707,'Faturamento NNE'!$E$2:$E$707,'Infos Relatório'!$B$84,'Faturamento NNE'!$F$2:$F$707,'Infos Relatório'!$B159,'Faturamento NNE'!$AA$2:$AA$707,'Infos Relatório'!U$1)</f>
        <v>0</v>
      </c>
      <c r="W159" s="542">
        <f>SUMIFS('Faturamento NNE'!$K$2:$K$707,'Faturamento NNE'!$E$2:$E$707,'Infos Relatório'!$B$84,'Faturamento NNE'!$F$2:$F$707,'Infos Relatório'!$B159,'Faturamento NNE'!$AA$2:$AA$707,'Infos Relatório'!U$1)</f>
        <v>0</v>
      </c>
      <c r="X159" s="546">
        <f>SUMIFS('Faturamento NNE'!$P$2:$P$707,'Faturamento NNE'!$E$2:$E$707,'Infos Relatório'!$B$84,'Faturamento NNE'!$F$2:$F$707,'Infos Relatório'!$B159,'Faturamento NNE'!$AA$2:$AA$707,'Infos Relatório'!U$1,'Faturamento NNE'!$U$2:$U$707,"Sim")+SUMIFS('Faturamento NNE'!$Q$2:$Q$707,'Faturamento NNE'!$E$2:$E$707,'Infos Relatório'!$B$84,'Faturamento NNE'!$F$2:$F$707,'Infos Relatório'!$B159,'Faturamento NNE'!$AA$2:$AA$707,'Infos Relatório'!U$1,'Faturamento NNE'!$U$2:$U$707,"Sim")</f>
        <v>0</v>
      </c>
      <c r="Y159" s="227" t="e">
        <f t="shared" si="39"/>
        <v>#DIV/0!</v>
      </c>
      <c r="Z159" s="545">
        <f>SUMIFS('Faturamento NNE'!$I$2:$I$707,'Faturamento NNE'!$E$2:$E$707,'Infos Relatório'!$B$84,'Faturamento NNE'!$F$2:$F$707,'Infos Relatório'!$B159,'Faturamento NNE'!$AA$2:$AA$707,'Infos Relatório'!U$1)</f>
        <v>0</v>
      </c>
      <c r="AA159" s="541">
        <f>COUNTIFS('Faturamento NNE'!$E$2:$E$707,'Infos Relatório'!$B$84,'Faturamento NNE'!$F$2:$F$707,'Infos Relatório'!$B159,'Faturamento NNE'!$AA$2:$AA$707,'Infos Relatório'!AA$1)</f>
        <v>0</v>
      </c>
      <c r="AB159" s="542">
        <f>SUMIFS('Faturamento NNE'!$H$2:$H$707,'Faturamento NNE'!$E$2:$E$707,'Infos Relatório'!$B$84,'Faturamento NNE'!$F$2:$F$707,'Infos Relatório'!$B159,'Faturamento NNE'!$AA$2:$AA$707,'Infos Relatório'!AA$1)</f>
        <v>0</v>
      </c>
      <c r="AC159" s="542">
        <f>SUMIFS('Faturamento NNE'!$K$2:$K$707,'Faturamento NNE'!$E$2:$E$707,'Infos Relatório'!$B$84,'Faturamento NNE'!$F$2:$F$707,'Infos Relatório'!$B159,'Faturamento NNE'!$AA$2:$AA$707,'Infos Relatório'!AA$1)</f>
        <v>0</v>
      </c>
      <c r="AD159" s="546">
        <f>SUMIFS('Faturamento NNE'!$P$2:$P$707,'Faturamento NNE'!$E$2:$E$707,'Infos Relatório'!$B$84,'Faturamento NNE'!$F$2:$F$707,'Infos Relatório'!$B159,'Faturamento NNE'!$AA$2:$AA$707,'Infos Relatório'!AA$1,'Faturamento NNE'!$U$2:$U$707,"Sim")+SUMIFS('Faturamento NNE'!$Q$2:$Q$707,'Faturamento NNE'!$E$2:$E$707,'Infos Relatório'!$B$84,'Faturamento NNE'!$F$2:$F$707,'Infos Relatório'!$B159,'Faturamento NNE'!$AA$2:$AA$707,'Infos Relatório'!AA$1,'Faturamento NNE'!$U$2:$U$707,"Sim")</f>
        <v>0</v>
      </c>
      <c r="AE159" s="227" t="e">
        <f t="shared" si="40"/>
        <v>#DIV/0!</v>
      </c>
      <c r="AF159" s="545">
        <f>SUMIFS('Faturamento NNE'!$I$2:$I$707,'Faturamento NNE'!$E$2:$E$707,'Infos Relatório'!$B$84,'Faturamento NNE'!$F$2:$F$707,'Infos Relatório'!$B159,'Faturamento NNE'!$AA$2:$AA$707,'Infos Relatório'!AA$1)</f>
        <v>0</v>
      </c>
      <c r="AG159" s="541">
        <f>COUNTIFS('Faturamento NNE'!$E$2:$E$707,'Infos Relatório'!$B$84,'Faturamento NNE'!$F$2:$F$707,'Infos Relatório'!$B159,'Faturamento NNE'!$AA$2:$AA$707,'Infos Relatório'!AG$1)</f>
        <v>0</v>
      </c>
      <c r="AH159" s="542">
        <f>SUMIFS('Faturamento NNE'!$H$2:$H$707,'Faturamento NNE'!$E$2:$E$707,'Infos Relatório'!$B$84,'Faturamento NNE'!$F$2:$F$707,'Infos Relatório'!$B159,'Faturamento NNE'!$AA$2:$AA$707,'Infos Relatório'!AG$1)</f>
        <v>0</v>
      </c>
      <c r="AI159" s="542">
        <f>SUMIFS('Faturamento NNE'!$K$2:$K$707,'Faturamento NNE'!$E$2:$E$707,'Infos Relatório'!$B$84,'Faturamento NNE'!$F$2:$F$707,'Infos Relatório'!$B159,'Faturamento NNE'!$AA$2:$AA$707,'Infos Relatório'!AG$1)</f>
        <v>0</v>
      </c>
      <c r="AJ159" s="546">
        <f>SUMIFS('Faturamento NNE'!$P$2:$P$707,'Faturamento NNE'!$E$2:$E$707,'Infos Relatório'!$B$84,'Faturamento NNE'!$F$2:$F$707,'Infos Relatório'!$B159,'Faturamento NNE'!$AA$2:$AA$707,'Infos Relatório'!AG$1,'Faturamento NNE'!$U$2:$U$707,"Sim")+SUMIFS('Faturamento NNE'!$Q$2:$Q$707,'Faturamento NNE'!$E$2:$E$707,'Infos Relatório'!$B$84,'Faturamento NNE'!$F$2:$F$707,'Infos Relatório'!$B159,'Faturamento NNE'!$AA$2:$AA$707,'Infos Relatório'!AG$1,'Faturamento NNE'!$U$2:$U$707,"Sim")</f>
        <v>0</v>
      </c>
      <c r="AK159" s="227" t="e">
        <f t="shared" si="41"/>
        <v>#DIV/0!</v>
      </c>
      <c r="AL159" s="545">
        <f>SUMIFS('Faturamento NNE'!$I$2:$I$707,'Faturamento NNE'!$E$2:$E$707,'Infos Relatório'!$B$84,'Faturamento NNE'!$F$2:$F$707,'Infos Relatório'!$B159,'Faturamento NNE'!$AA$2:$AA$707,'Infos Relatório'!AG$1)</f>
        <v>0</v>
      </c>
      <c r="AM159" s="541">
        <f>COUNTIFS('Faturamento NNE'!$E$2:$E$707,'Infos Relatório'!$B$84,'Faturamento NNE'!$F$2:$F$707,'Infos Relatório'!$B159,'Faturamento NNE'!$AA$2:$AA$707,'Infos Relatório'!AM$1)</f>
        <v>0</v>
      </c>
      <c r="AN159" s="542">
        <f>SUMIFS('Faturamento NNE'!$H$2:$H$707,'Faturamento NNE'!$E$2:$E$707,'Infos Relatório'!$B$84,'Faturamento NNE'!$F$2:$F$707,'Infos Relatório'!$B159,'Faturamento NNE'!$AA$2:$AA$707,'Infos Relatório'!AM$1)</f>
        <v>0</v>
      </c>
      <c r="AO159" s="542">
        <f>SUMIFS('Faturamento NNE'!$K$2:$K$707,'Faturamento NNE'!$E$2:$E$707,'Infos Relatório'!$B$84,'Faturamento NNE'!$F$2:$F$707,'Infos Relatório'!$B159,'Faturamento NNE'!$AA$2:$AA$707,'Infos Relatório'!AM$1)</f>
        <v>0</v>
      </c>
      <c r="AP159" s="546">
        <f>SUMIFS('Faturamento NNE'!$P$2:$P$707,'Faturamento NNE'!$E$2:$E$707,'Infos Relatório'!$B$84,'Faturamento NNE'!$F$2:$F$707,'Infos Relatório'!$B159,'Faturamento NNE'!$AA$2:$AA$707,'Infos Relatório'!AM$1,'Faturamento NNE'!$U$2:$U$707,"Sim")+SUMIFS('Faturamento NNE'!$Q$2:$Q$707,'Faturamento NNE'!$E$2:$E$707,'Infos Relatório'!$B$84,'Faturamento NNE'!$F$2:$F$707,'Infos Relatório'!$B159,'Faturamento NNE'!$AA$2:$AA$707,'Infos Relatório'!AM$1,'Faturamento NNE'!$U$2:$U$707,"Sim")</f>
        <v>0</v>
      </c>
      <c r="AQ159" s="227" t="e">
        <f t="shared" si="42"/>
        <v>#DIV/0!</v>
      </c>
      <c r="AR159" s="545">
        <f>SUMIFS('Faturamento NNE'!$I$2:$I$707,'Faturamento NNE'!$E$2:$E$707,'Infos Relatório'!$B$84,'Faturamento NNE'!$F$2:$F$707,'Infos Relatório'!$B159,'Faturamento NNE'!$AA$2:$AA$707,'Infos Relatório'!AM$1)</f>
        <v>0</v>
      </c>
      <c r="AS159" s="541">
        <f>COUNTIFS('Faturamento NNE'!$E$2:$E$707,'Infos Relatório'!$B$84,'Faturamento NNE'!$F$2:$F$707,'Infos Relatório'!$B159,'Faturamento NNE'!$AA$2:$AA$707,'Infos Relatório'!AS$1)</f>
        <v>0</v>
      </c>
      <c r="AT159" s="542">
        <f>SUMIFS('Faturamento NNE'!$H$2:$H$707,'Faturamento NNE'!$E$2:$E$707,'Infos Relatório'!$B$84,'Faturamento NNE'!$F$2:$F$707,'Infos Relatório'!$B159,'Faturamento NNE'!$AA$2:$AA$707,'Infos Relatório'!AS$1)</f>
        <v>0</v>
      </c>
      <c r="AU159" s="542">
        <f>SUMIFS('Faturamento NNE'!$K$2:$K$707,'Faturamento NNE'!$E$2:$E$707,'Infos Relatório'!$B$84,'Faturamento NNE'!$F$2:$F$707,'Infos Relatório'!$B159,'Faturamento NNE'!$AA$2:$AA$707,'Infos Relatório'!AS$1)</f>
        <v>0</v>
      </c>
      <c r="AV159" s="546">
        <f>SUMIFS('Faturamento NNE'!$P$2:$P$707,'Faturamento NNE'!$E$2:$E$707,'Infos Relatório'!$B$84,'Faturamento NNE'!$F$2:$F$707,'Infos Relatório'!$B159,'Faturamento NNE'!$AA$2:$AA$707,'Infos Relatório'!AS$1,'Faturamento NNE'!$U$2:$U$707,"Sim")+SUMIFS('Faturamento NNE'!$Q$2:$Q$707,'Faturamento NNE'!$E$2:$E$707,'Infos Relatório'!$B$84,'Faturamento NNE'!$F$2:$F$707,'Infos Relatório'!$B159,'Faturamento NNE'!$AA$2:$AA$707,'Infos Relatório'!AS$1,'Faturamento NNE'!$U$2:$U$707,"Sim")</f>
        <v>0</v>
      </c>
      <c r="AW159" s="227" t="e">
        <f t="shared" si="43"/>
        <v>#DIV/0!</v>
      </c>
      <c r="AX159" s="545">
        <f>SUMIFS('Faturamento NNE'!$I$2:$I$707,'Faturamento NNE'!$E$2:$E$707,'Infos Relatório'!$B$84,'Faturamento NNE'!$F$2:$F$707,'Infos Relatório'!$B159,'Faturamento NNE'!$AA$2:$AA$707,'Infos Relatório'!AS$1)</f>
        <v>0</v>
      </c>
      <c r="AY159" s="541">
        <f>COUNTIFS('Faturamento NNE'!$E$2:$E$707,'Infos Relatório'!$B$84,'Faturamento NNE'!$F$2:$F$707,'Infos Relatório'!$B159,'Faturamento NNE'!$AA$2:$AA$707,'Infos Relatório'!AY$1)</f>
        <v>0</v>
      </c>
      <c r="AZ159" s="542">
        <f>SUMIFS('Faturamento NNE'!$H$2:$H$707,'Faturamento NNE'!$E$2:$E$707,'Infos Relatório'!$B$84,'Faturamento NNE'!$F$2:$F$707,'Infos Relatório'!$B159,'Faturamento NNE'!$AA$2:$AA$707,'Infos Relatório'!AY$1)</f>
        <v>0</v>
      </c>
      <c r="BA159" s="542">
        <f>SUMIFS('Faturamento NNE'!$K$2:$K$707,'Faturamento NNE'!$E$2:$E$707,'Infos Relatório'!$B$84,'Faturamento NNE'!$F$2:$F$707,'Infos Relatório'!$B159,'Faturamento NNE'!$AA$2:$AA$707,'Infos Relatório'!AY$1)</f>
        <v>0</v>
      </c>
      <c r="BB159" s="546">
        <f>SUMIFS('Faturamento NNE'!$P$2:$P$707,'Faturamento NNE'!$E$2:$E$707,'Infos Relatório'!$B$84,'Faturamento NNE'!$F$2:$F$707,'Infos Relatório'!$B159,'Faturamento NNE'!$AA$2:$AA$707,'Infos Relatório'!AY$1,'Faturamento NNE'!$U$2:$U$707,"Sim")+SUMIFS('Faturamento NNE'!$Q$2:$Q$707,'Faturamento NNE'!$E$2:$E$707,'Infos Relatório'!$B$84,'Faturamento NNE'!$F$2:$F$707,'Infos Relatório'!$B159,'Faturamento NNE'!$AA$2:$AA$707,'Infos Relatório'!AY$1,'Faturamento NNE'!$U$2:$U$707,"Sim")</f>
        <v>0</v>
      </c>
      <c r="BC159" s="227" t="e">
        <f t="shared" si="44"/>
        <v>#DIV/0!</v>
      </c>
      <c r="BD159" s="545">
        <f>SUMIFS('Faturamento NNE'!$I$2:$I$707,'Faturamento NNE'!$E$2:$E$707,'Infos Relatório'!$B$84,'Faturamento NNE'!$F$2:$F$707,'Infos Relatório'!$B159,'Faturamento NNE'!$AA$2:$AA$707,'Infos Relatório'!AY$1)</f>
        <v>0</v>
      </c>
      <c r="BE159" s="541">
        <f>COUNTIFS('Faturamento NNE'!$E$2:$E$707,'Infos Relatório'!$B$84,'Faturamento NNE'!$F$2:$F$707,'Infos Relatório'!$B159,'Faturamento NNE'!$AA$2:$AA$707,'Infos Relatório'!BE$1)</f>
        <v>0</v>
      </c>
      <c r="BF159" s="542">
        <f>SUMIFS('Faturamento NNE'!$H$2:$H$707,'Faturamento NNE'!$E$2:$E$707,'Infos Relatório'!$B$84,'Faturamento NNE'!$F$2:$F$707,'Infos Relatório'!$B159,'Faturamento NNE'!$AA$2:$AA$707,'Infos Relatório'!BE$1)</f>
        <v>0</v>
      </c>
      <c r="BG159" s="542">
        <f>SUMIFS('Faturamento NNE'!$K$2:$K$707,'Faturamento NNE'!$E$2:$E$707,'Infos Relatório'!$B$84,'Faturamento NNE'!$F$2:$F$707,'Infos Relatório'!$B159,'Faturamento NNE'!$AA$2:$AA$707,'Infos Relatório'!BE$1)</f>
        <v>0</v>
      </c>
      <c r="BH159" s="546">
        <f>SUMIFS('Faturamento NNE'!$P$2:$P$707,'Faturamento NNE'!$E$2:$E$707,'Infos Relatório'!$B$84,'Faturamento NNE'!$F$2:$F$707,'Infos Relatório'!$B159,'Faturamento NNE'!$AA$2:$AA$707,'Infos Relatório'!BE$1,'Faturamento NNE'!$U$2:$U$707,"Sim")+SUMIFS('Faturamento NNE'!$Q$2:$Q$707,'Faturamento NNE'!$E$2:$E$707,'Infos Relatório'!$B$84,'Faturamento NNE'!$F$2:$F$707,'Infos Relatório'!$B159,'Faturamento NNE'!$AA$2:$AA$707,'Infos Relatório'!BE$1,'Faturamento NNE'!$U$2:$U$707,"Sim")</f>
        <v>0</v>
      </c>
      <c r="BI159" s="227" t="e">
        <f t="shared" si="45"/>
        <v>#DIV/0!</v>
      </c>
      <c r="BJ159" s="545">
        <f>SUMIFS('Faturamento NNE'!$I$2:$I$707,'Faturamento NNE'!$E$2:$E$707,'Infos Relatório'!$B$84,'Faturamento NNE'!$F$2:$F$707,'Infos Relatório'!$B159,'Faturamento NNE'!$AA$2:$AA$707,'Infos Relatório'!BE$1)</f>
        <v>0</v>
      </c>
      <c r="BK159" s="541">
        <f>COUNTIFS('Faturamento NNE'!$E$2:$E$707,'Infos Relatório'!$B$84,'Faturamento NNE'!$F$2:$F$707,'Infos Relatório'!$B159,'Faturamento NNE'!$AA$2:$AA$707,'Infos Relatório'!BK$1)</f>
        <v>0</v>
      </c>
      <c r="BL159" s="542">
        <f>SUMIFS('Faturamento NNE'!$H$2:$H$707,'Faturamento NNE'!$E$2:$E$707,'Infos Relatório'!$B$84,'Faturamento NNE'!$F$2:$F$707,'Infos Relatório'!$B159,'Faturamento NNE'!$AA$2:$AA$707,'Infos Relatório'!BK$1)</f>
        <v>0</v>
      </c>
      <c r="BM159" s="542">
        <f>SUMIFS('Faturamento NNE'!$K$2:$K$707,'Faturamento NNE'!$E$2:$E$707,'Infos Relatório'!$B$84,'Faturamento NNE'!$F$2:$F$707,'Infos Relatório'!$B159,'Faturamento NNE'!$AA$2:$AA$707,'Infos Relatório'!BK$1)</f>
        <v>0</v>
      </c>
      <c r="BN159" s="546">
        <f>SUMIFS('Faturamento NNE'!$P$2:$P$707,'Faturamento NNE'!$E$2:$E$707,'Infos Relatório'!$B$84,'Faturamento NNE'!$F$2:$F$707,'Infos Relatório'!$B159,'Faturamento NNE'!$AA$2:$AA$707,'Infos Relatório'!BK$1,'Faturamento NNE'!$U$2:$U$707,"Sim")+SUMIFS('Faturamento NNE'!$Q$2:$Q$707,'Faturamento NNE'!$E$2:$E$707,'Infos Relatório'!$B$84,'Faturamento NNE'!$F$2:$F$707,'Infos Relatório'!$B159,'Faturamento NNE'!$AA$2:$AA$707,'Infos Relatório'!BK$1,'Faturamento NNE'!$U$2:$U$707,"Sim")</f>
        <v>0</v>
      </c>
      <c r="BO159" s="227" t="e">
        <f t="shared" si="46"/>
        <v>#DIV/0!</v>
      </c>
      <c r="BP159" s="545">
        <f>SUMIFS('Faturamento NNE'!$I$2:$I$707,'Faturamento NNE'!$E$2:$E$707,'Infos Relatório'!$B$84,'Faturamento NNE'!$F$2:$F$707,'Infos Relatório'!$B159,'Faturamento NNE'!$AA$2:$AA$707,'Infos Relatório'!BK$1)</f>
        <v>0</v>
      </c>
      <c r="BQ159" s="541">
        <f>COUNTIFS('Faturamento NNE'!$E$2:$E$707,'Infos Relatório'!$B$84,'Faturamento NNE'!$F$2:$F$707,'Infos Relatório'!$B159,'Faturamento NNE'!$AA$2:$AA$707,'Infos Relatório'!BQ$1)</f>
        <v>0</v>
      </c>
      <c r="BR159" s="542">
        <f>SUMIFS('Faturamento NNE'!$H$2:$H$707,'Faturamento NNE'!$E$2:$E$707,'Infos Relatório'!$B$84,'Faturamento NNE'!$F$2:$F$707,'Infos Relatório'!$B159,'Faturamento NNE'!$AA$2:$AA$707,'Infos Relatório'!BQ$1)</f>
        <v>0</v>
      </c>
      <c r="BS159" s="542">
        <f>SUMIFS('Faturamento NNE'!$K$2:$K$707,'Faturamento NNE'!$E$2:$E$707,'Infos Relatório'!$B$84,'Faturamento NNE'!$F$2:$F$707,'Infos Relatório'!$B159,'Faturamento NNE'!$AA$2:$AA$707,'Infos Relatório'!BQ$1)</f>
        <v>0</v>
      </c>
      <c r="BT159" s="546">
        <f>SUMIFS('Faturamento NNE'!$P$2:$P$707,'Faturamento NNE'!$E$2:$E$707,'Infos Relatório'!$B$84,'Faturamento NNE'!$F$2:$F$707,'Infos Relatório'!$B159,'Faturamento NNE'!$AA$2:$AA$707,'Infos Relatório'!BQ$1,'Faturamento NNE'!$U$2:$U$707,"Sim")+SUMIFS('Faturamento NNE'!$Q$2:$Q$707,'Faturamento NNE'!$E$2:$E$707,'Infos Relatório'!$B$84,'Faturamento NNE'!$F$2:$F$707,'Infos Relatório'!$B159,'Faturamento NNE'!$AA$2:$AA$707,'Infos Relatório'!BQ$1,'Faturamento NNE'!$U$2:$U$707,"Sim")</f>
        <v>0</v>
      </c>
      <c r="BU159" s="227" t="e">
        <f t="shared" si="47"/>
        <v>#DIV/0!</v>
      </c>
      <c r="BV159" s="545">
        <f>SUMIFS('Faturamento NNE'!$I$2:$I$707,'Faturamento NNE'!$E$2:$E$707,'Infos Relatório'!$B$84,'Faturamento NNE'!$F$2:$F$707,'Infos Relatório'!$B159,'Faturamento NNE'!$AA$2:$AA$707,'Infos Relatório'!BQ$1)</f>
        <v>0</v>
      </c>
    </row>
    <row r="160" spans="2:74">
      <c r="B160" s="217" t="s">
        <v>205</v>
      </c>
      <c r="C160" s="541">
        <f>COUNTIFS('Faturamento NNE'!$E$2:$E$707,'Infos Relatório'!$B$84,'Faturamento NNE'!$F$2:$F$707,'Infos Relatório'!$B160,'Faturamento NNE'!$AA$2:$AA$707,'Infos Relatório'!C$1)</f>
        <v>0</v>
      </c>
      <c r="D160" s="542">
        <f>SUMIFS('Faturamento NNE'!$H$2:$H$707,'Faturamento NNE'!$E$2:$E$707,'Infos Relatório'!$B$84,'Faturamento NNE'!$F$2:$F$707,'Infos Relatório'!$B160,'Faturamento NNE'!$AA$2:$AA$707,'Infos Relatório'!C$1)</f>
        <v>0</v>
      </c>
      <c r="E160" s="543">
        <f>SUMIFS('Faturamento NNE'!$K$2:$K$707,'Faturamento NNE'!$E$2:$E$707,'Infos Relatório'!$B$84,'Faturamento NNE'!$F$2:$F$707,'Infos Relatório'!$B160,'Faturamento NNE'!$AA$2:$AA$707,'Infos Relatório'!C$1)</f>
        <v>0</v>
      </c>
      <c r="F160" s="544">
        <f>SUMIFS('Faturamento NNE'!$P$2:$P$707,'Faturamento NNE'!$E$2:$E$707,'Infos Relatório'!$B$84,'Faturamento NNE'!$F$2:$F$707,'Infos Relatório'!$B160,'Faturamento NNE'!$AA$2:$AA$707,'Infos Relatório'!C$1,'Faturamento NNE'!$U$2:$U$707,"Sim")+SUMIFS('Faturamento NNE'!$Q$2:$Q$707,'Faturamento NNE'!$E$2:$E$707,'Infos Relatório'!$B$84,'Faturamento NNE'!$F$2:$F$707,'Infos Relatório'!$B160,'Faturamento NNE'!$AA$2:$AA$707,'Infos Relatório'!C$1,'Faturamento NNE'!$U$2:$U$707,"Sim")</f>
        <v>0</v>
      </c>
      <c r="G160" s="283" t="e">
        <f t="shared" si="36"/>
        <v>#DIV/0!</v>
      </c>
      <c r="H160" s="545">
        <f>SUMIFS('Faturamento NNE'!$I$2:$I$707,'Faturamento NNE'!$E$2:$E$707,'Infos Relatório'!$B$84,'Faturamento NNE'!$F$2:$F$707,'Infos Relatório'!$B160,'Faturamento NNE'!$AA$2:$AA$707,'Infos Relatório'!C$1)</f>
        <v>0</v>
      </c>
      <c r="I160" s="541">
        <f>COUNTIFS('Faturamento NNE'!$E$2:$E$707,'Infos Relatório'!$B$84,'Faturamento NNE'!$F$2:$F$707,'Infos Relatório'!$B160,'Faturamento NNE'!$AA$2:$AA$707,'Infos Relatório'!I$1)</f>
        <v>0</v>
      </c>
      <c r="J160" s="542">
        <f>SUMIFS('Faturamento NNE'!$H$2:$H$707,'Faturamento NNE'!$E$2:$E$707,'Infos Relatório'!$B$84,'Faturamento NNE'!$F$2:$F$707,'Infos Relatório'!$B160,'Faturamento NNE'!$AA$2:$AA$707,'Infos Relatório'!I$1)</f>
        <v>0</v>
      </c>
      <c r="K160" s="543">
        <f>SUMIFS('Faturamento NNE'!$K$2:$K$707,'Faturamento NNE'!$E$2:$E$707,'Infos Relatório'!$B$84,'Faturamento NNE'!$F$2:$F$707,'Infos Relatório'!$B160,'Faturamento NNE'!$AA$2:$AA$707,'Infos Relatório'!I$1)</f>
        <v>0</v>
      </c>
      <c r="L160" s="544">
        <f>SUMIFS('Faturamento NNE'!$P$2:$P$707,'Faturamento NNE'!$E$2:$E$707,'Infos Relatório'!$B$84,'Faturamento NNE'!$F$2:$F$707,'Infos Relatório'!$B160,'Faturamento NNE'!$AA$2:$AA$707,'Infos Relatório'!I$1,'Faturamento NNE'!$U$2:$U$707,"Sim")+SUMIFS('Faturamento NNE'!$Q$2:$Q$707,'Faturamento NNE'!$E$2:$E$707,'Infos Relatório'!$B$84,'Faturamento NNE'!$F$2:$F$707,'Infos Relatório'!$B160,'Faturamento NNE'!$AA$2:$AA$707,'Infos Relatório'!I$1,'Faturamento NNE'!$U$2:$U$707,"Sim")</f>
        <v>0</v>
      </c>
      <c r="M160" s="283" t="e">
        <f t="shared" si="37"/>
        <v>#DIV/0!</v>
      </c>
      <c r="N160" s="545">
        <f>SUMIFS('Faturamento NNE'!$I$2:$I$707,'Faturamento NNE'!$E$2:$E$707,'Infos Relatório'!$B$84,'Faturamento NNE'!$F$2:$F$707,'Infos Relatório'!$B160,'Faturamento NNE'!$AA$2:$AA$707,'Infos Relatório'!I$1)</f>
        <v>0</v>
      </c>
      <c r="O160" s="541">
        <f>COUNTIFS('Faturamento NNE'!$E$2:$E$707,'Infos Relatório'!$B$84,'Faturamento NNE'!$F$2:$F$707,'Infos Relatório'!$B160,'Faturamento NNE'!$AA$2:$AA$707,'Infos Relatório'!O$1)</f>
        <v>0</v>
      </c>
      <c r="P160" s="542">
        <f>SUMIFS('Faturamento NNE'!$H$2:$H$707,'Faturamento NNE'!$E$2:$E$707,'Infos Relatório'!$B$84,'Faturamento NNE'!$F$2:$F$707,'Infos Relatório'!$B160,'Faturamento NNE'!$AA$2:$AA$707,'Infos Relatório'!O$1)</f>
        <v>0</v>
      </c>
      <c r="Q160" s="542">
        <f>SUMIFS('Faturamento NNE'!$K$2:$K$707,'Faturamento NNE'!$E$2:$E$707,'Infos Relatório'!$B$84,'Faturamento NNE'!$F$2:$F$707,'Infos Relatório'!$B160,'Faturamento NNE'!$AA$2:$AA$707,'Infos Relatório'!O$1)</f>
        <v>0</v>
      </c>
      <c r="R160" s="546">
        <f>SUMIFS('Faturamento NNE'!$P$2:$P$707,'Faturamento NNE'!$E$2:$E$707,'Infos Relatório'!$B$84,'Faturamento NNE'!$F$2:$F$707,'Infos Relatório'!$B160,'Faturamento NNE'!$AA$2:$AA$707,'Infos Relatório'!O$1,'Faturamento NNE'!$U$2:$U$707,"Sim")+SUMIFS('Faturamento NNE'!$Q$2:$Q$707,'Faturamento NNE'!$E$2:$E$707,'Infos Relatório'!$B$84,'Faturamento NNE'!$F$2:$F$707,'Infos Relatório'!$B160,'Faturamento NNE'!$AA$2:$AA$707,'Infos Relatório'!O$1,'Faturamento NNE'!$U$2:$U$707,"Sim")</f>
        <v>0</v>
      </c>
      <c r="S160" s="227" t="e">
        <f t="shared" si="38"/>
        <v>#DIV/0!</v>
      </c>
      <c r="T160" s="545">
        <f>SUMIFS('Faturamento NNE'!$I$2:$I$707,'Faturamento NNE'!$E$2:$E$707,'Infos Relatório'!$B$84,'Faturamento NNE'!$F$2:$F$707,'Infos Relatório'!$B160,'Faturamento NNE'!$AA$2:$AA$707,'Infos Relatório'!O$1)</f>
        <v>0</v>
      </c>
      <c r="U160" s="541">
        <f>COUNTIFS('Faturamento NNE'!$E$2:$E$707,'Infos Relatório'!$B$84,'Faturamento NNE'!$F$2:$F$707,'Infos Relatório'!$B160,'Faturamento NNE'!$AA$2:$AA$707,'Infos Relatório'!U$1)</f>
        <v>0</v>
      </c>
      <c r="V160" s="542">
        <f>SUMIFS('Faturamento NNE'!$H$2:$H$707,'Faturamento NNE'!$E$2:$E$707,'Infos Relatório'!$B$84,'Faturamento NNE'!$F$2:$F$707,'Infos Relatório'!$B160,'Faturamento NNE'!$AA$2:$AA$707,'Infos Relatório'!U$1)</f>
        <v>0</v>
      </c>
      <c r="W160" s="542">
        <f>SUMIFS('Faturamento NNE'!$K$2:$K$707,'Faturamento NNE'!$E$2:$E$707,'Infos Relatório'!$B$84,'Faturamento NNE'!$F$2:$F$707,'Infos Relatório'!$B160,'Faturamento NNE'!$AA$2:$AA$707,'Infos Relatório'!U$1)</f>
        <v>0</v>
      </c>
      <c r="X160" s="546">
        <f>SUMIFS('Faturamento NNE'!$P$2:$P$707,'Faturamento NNE'!$E$2:$E$707,'Infos Relatório'!$B$84,'Faturamento NNE'!$F$2:$F$707,'Infos Relatório'!$B160,'Faturamento NNE'!$AA$2:$AA$707,'Infos Relatório'!U$1,'Faturamento NNE'!$U$2:$U$707,"Sim")+SUMIFS('Faturamento NNE'!$Q$2:$Q$707,'Faturamento NNE'!$E$2:$E$707,'Infos Relatório'!$B$84,'Faturamento NNE'!$F$2:$F$707,'Infos Relatório'!$B160,'Faturamento NNE'!$AA$2:$AA$707,'Infos Relatório'!U$1,'Faturamento NNE'!$U$2:$U$707,"Sim")</f>
        <v>0</v>
      </c>
      <c r="Y160" s="227" t="e">
        <f t="shared" si="39"/>
        <v>#DIV/0!</v>
      </c>
      <c r="Z160" s="545">
        <f>SUMIFS('Faturamento NNE'!$I$2:$I$707,'Faturamento NNE'!$E$2:$E$707,'Infos Relatório'!$B$84,'Faturamento NNE'!$F$2:$F$707,'Infos Relatório'!$B160,'Faturamento NNE'!$AA$2:$AA$707,'Infos Relatório'!U$1)</f>
        <v>0</v>
      </c>
      <c r="AA160" s="541">
        <f>COUNTIFS('Faturamento NNE'!$E$2:$E$707,'Infos Relatório'!$B$84,'Faturamento NNE'!$F$2:$F$707,'Infos Relatório'!$B160,'Faturamento NNE'!$AA$2:$AA$707,'Infos Relatório'!AA$1)</f>
        <v>0</v>
      </c>
      <c r="AB160" s="542">
        <f>SUMIFS('Faturamento NNE'!$H$2:$H$707,'Faturamento NNE'!$E$2:$E$707,'Infos Relatório'!$B$84,'Faturamento NNE'!$F$2:$F$707,'Infos Relatório'!$B160,'Faturamento NNE'!$AA$2:$AA$707,'Infos Relatório'!AA$1)</f>
        <v>0</v>
      </c>
      <c r="AC160" s="542">
        <f>SUMIFS('Faturamento NNE'!$K$2:$K$707,'Faturamento NNE'!$E$2:$E$707,'Infos Relatório'!$B$84,'Faturamento NNE'!$F$2:$F$707,'Infos Relatório'!$B160,'Faturamento NNE'!$AA$2:$AA$707,'Infos Relatório'!AA$1)</f>
        <v>0</v>
      </c>
      <c r="AD160" s="546">
        <f>SUMIFS('Faturamento NNE'!$P$2:$P$707,'Faturamento NNE'!$E$2:$E$707,'Infos Relatório'!$B$84,'Faturamento NNE'!$F$2:$F$707,'Infos Relatório'!$B160,'Faturamento NNE'!$AA$2:$AA$707,'Infos Relatório'!AA$1,'Faturamento NNE'!$U$2:$U$707,"Sim")+SUMIFS('Faturamento NNE'!$Q$2:$Q$707,'Faturamento NNE'!$E$2:$E$707,'Infos Relatório'!$B$84,'Faturamento NNE'!$F$2:$F$707,'Infos Relatório'!$B160,'Faturamento NNE'!$AA$2:$AA$707,'Infos Relatório'!AA$1,'Faturamento NNE'!$U$2:$U$707,"Sim")</f>
        <v>0</v>
      </c>
      <c r="AE160" s="227" t="e">
        <f t="shared" si="40"/>
        <v>#DIV/0!</v>
      </c>
      <c r="AF160" s="545">
        <f>SUMIFS('Faturamento NNE'!$I$2:$I$707,'Faturamento NNE'!$E$2:$E$707,'Infos Relatório'!$B$84,'Faturamento NNE'!$F$2:$F$707,'Infos Relatório'!$B160,'Faturamento NNE'!$AA$2:$AA$707,'Infos Relatório'!AA$1)</f>
        <v>0</v>
      </c>
      <c r="AG160" s="541">
        <f>COUNTIFS('Faturamento NNE'!$E$2:$E$707,'Infos Relatório'!$B$84,'Faturamento NNE'!$F$2:$F$707,'Infos Relatório'!$B160,'Faturamento NNE'!$AA$2:$AA$707,'Infos Relatório'!AG$1)</f>
        <v>0</v>
      </c>
      <c r="AH160" s="542">
        <f>SUMIFS('Faturamento NNE'!$H$2:$H$707,'Faturamento NNE'!$E$2:$E$707,'Infos Relatório'!$B$84,'Faturamento NNE'!$F$2:$F$707,'Infos Relatório'!$B160,'Faturamento NNE'!$AA$2:$AA$707,'Infos Relatório'!AG$1)</f>
        <v>0</v>
      </c>
      <c r="AI160" s="542">
        <f>SUMIFS('Faturamento NNE'!$K$2:$K$707,'Faturamento NNE'!$E$2:$E$707,'Infos Relatório'!$B$84,'Faturamento NNE'!$F$2:$F$707,'Infos Relatório'!$B160,'Faturamento NNE'!$AA$2:$AA$707,'Infos Relatório'!AG$1)</f>
        <v>0</v>
      </c>
      <c r="AJ160" s="546">
        <f>SUMIFS('Faturamento NNE'!$P$2:$P$707,'Faturamento NNE'!$E$2:$E$707,'Infos Relatório'!$B$84,'Faturamento NNE'!$F$2:$F$707,'Infos Relatório'!$B160,'Faturamento NNE'!$AA$2:$AA$707,'Infos Relatório'!AG$1,'Faturamento NNE'!$U$2:$U$707,"Sim")+SUMIFS('Faturamento NNE'!$Q$2:$Q$707,'Faturamento NNE'!$E$2:$E$707,'Infos Relatório'!$B$84,'Faturamento NNE'!$F$2:$F$707,'Infos Relatório'!$B160,'Faturamento NNE'!$AA$2:$AA$707,'Infos Relatório'!AG$1,'Faturamento NNE'!$U$2:$U$707,"Sim")</f>
        <v>0</v>
      </c>
      <c r="AK160" s="227" t="e">
        <f t="shared" si="41"/>
        <v>#DIV/0!</v>
      </c>
      <c r="AL160" s="545">
        <f>SUMIFS('Faturamento NNE'!$I$2:$I$707,'Faturamento NNE'!$E$2:$E$707,'Infos Relatório'!$B$84,'Faturamento NNE'!$F$2:$F$707,'Infos Relatório'!$B160,'Faturamento NNE'!$AA$2:$AA$707,'Infos Relatório'!AG$1)</f>
        <v>0</v>
      </c>
      <c r="AM160" s="541">
        <f>COUNTIFS('Faturamento NNE'!$E$2:$E$707,'Infos Relatório'!$B$84,'Faturamento NNE'!$F$2:$F$707,'Infos Relatório'!$B160,'Faturamento NNE'!$AA$2:$AA$707,'Infos Relatório'!AM$1)</f>
        <v>0</v>
      </c>
      <c r="AN160" s="542">
        <f>SUMIFS('Faturamento NNE'!$H$2:$H$707,'Faturamento NNE'!$E$2:$E$707,'Infos Relatório'!$B$84,'Faturamento NNE'!$F$2:$F$707,'Infos Relatório'!$B160,'Faturamento NNE'!$AA$2:$AA$707,'Infos Relatório'!AM$1)</f>
        <v>0</v>
      </c>
      <c r="AO160" s="542">
        <f>SUMIFS('Faturamento NNE'!$K$2:$K$707,'Faturamento NNE'!$E$2:$E$707,'Infos Relatório'!$B$84,'Faturamento NNE'!$F$2:$F$707,'Infos Relatório'!$B160,'Faturamento NNE'!$AA$2:$AA$707,'Infos Relatório'!AM$1)</f>
        <v>0</v>
      </c>
      <c r="AP160" s="546">
        <f>SUMIFS('Faturamento NNE'!$P$2:$P$707,'Faturamento NNE'!$E$2:$E$707,'Infos Relatório'!$B$84,'Faturamento NNE'!$F$2:$F$707,'Infos Relatório'!$B160,'Faturamento NNE'!$AA$2:$AA$707,'Infos Relatório'!AM$1,'Faturamento NNE'!$U$2:$U$707,"Sim")+SUMIFS('Faturamento NNE'!$Q$2:$Q$707,'Faturamento NNE'!$E$2:$E$707,'Infos Relatório'!$B$84,'Faturamento NNE'!$F$2:$F$707,'Infos Relatório'!$B160,'Faturamento NNE'!$AA$2:$AA$707,'Infos Relatório'!AM$1,'Faturamento NNE'!$U$2:$U$707,"Sim")</f>
        <v>0</v>
      </c>
      <c r="AQ160" s="227" t="e">
        <f t="shared" si="42"/>
        <v>#DIV/0!</v>
      </c>
      <c r="AR160" s="545">
        <f>SUMIFS('Faturamento NNE'!$I$2:$I$707,'Faturamento NNE'!$E$2:$E$707,'Infos Relatório'!$B$84,'Faturamento NNE'!$F$2:$F$707,'Infos Relatório'!$B160,'Faturamento NNE'!$AA$2:$AA$707,'Infos Relatório'!AM$1)</f>
        <v>0</v>
      </c>
      <c r="AS160" s="541">
        <f>COUNTIFS('Faturamento NNE'!$E$2:$E$707,'Infos Relatório'!$B$84,'Faturamento NNE'!$F$2:$F$707,'Infos Relatório'!$B160,'Faturamento NNE'!$AA$2:$AA$707,'Infos Relatório'!AS$1)</f>
        <v>0</v>
      </c>
      <c r="AT160" s="542">
        <f>SUMIFS('Faturamento NNE'!$H$2:$H$707,'Faturamento NNE'!$E$2:$E$707,'Infos Relatório'!$B$84,'Faturamento NNE'!$F$2:$F$707,'Infos Relatório'!$B160,'Faturamento NNE'!$AA$2:$AA$707,'Infos Relatório'!AS$1)</f>
        <v>0</v>
      </c>
      <c r="AU160" s="542">
        <f>SUMIFS('Faturamento NNE'!$K$2:$K$707,'Faturamento NNE'!$E$2:$E$707,'Infos Relatório'!$B$84,'Faturamento NNE'!$F$2:$F$707,'Infos Relatório'!$B160,'Faturamento NNE'!$AA$2:$AA$707,'Infos Relatório'!AS$1)</f>
        <v>0</v>
      </c>
      <c r="AV160" s="546">
        <f>SUMIFS('Faturamento NNE'!$P$2:$P$707,'Faturamento NNE'!$E$2:$E$707,'Infos Relatório'!$B$84,'Faturamento NNE'!$F$2:$F$707,'Infos Relatório'!$B160,'Faturamento NNE'!$AA$2:$AA$707,'Infos Relatório'!AS$1,'Faturamento NNE'!$U$2:$U$707,"Sim")+SUMIFS('Faturamento NNE'!$Q$2:$Q$707,'Faturamento NNE'!$E$2:$E$707,'Infos Relatório'!$B$84,'Faturamento NNE'!$F$2:$F$707,'Infos Relatório'!$B160,'Faturamento NNE'!$AA$2:$AA$707,'Infos Relatório'!AS$1,'Faturamento NNE'!$U$2:$U$707,"Sim")</f>
        <v>0</v>
      </c>
      <c r="AW160" s="227" t="e">
        <f t="shared" si="43"/>
        <v>#DIV/0!</v>
      </c>
      <c r="AX160" s="545">
        <f>SUMIFS('Faturamento NNE'!$I$2:$I$707,'Faturamento NNE'!$E$2:$E$707,'Infos Relatório'!$B$84,'Faturamento NNE'!$F$2:$F$707,'Infos Relatório'!$B160,'Faturamento NNE'!$AA$2:$AA$707,'Infos Relatório'!AS$1)</f>
        <v>0</v>
      </c>
      <c r="AY160" s="541">
        <f>COUNTIFS('Faturamento NNE'!$E$2:$E$707,'Infos Relatório'!$B$84,'Faturamento NNE'!$F$2:$F$707,'Infos Relatório'!$B160,'Faturamento NNE'!$AA$2:$AA$707,'Infos Relatório'!AY$1)</f>
        <v>0</v>
      </c>
      <c r="AZ160" s="542">
        <f>SUMIFS('Faturamento NNE'!$H$2:$H$707,'Faturamento NNE'!$E$2:$E$707,'Infos Relatório'!$B$84,'Faturamento NNE'!$F$2:$F$707,'Infos Relatório'!$B160,'Faturamento NNE'!$AA$2:$AA$707,'Infos Relatório'!AY$1)</f>
        <v>0</v>
      </c>
      <c r="BA160" s="542">
        <f>SUMIFS('Faturamento NNE'!$K$2:$K$707,'Faturamento NNE'!$E$2:$E$707,'Infos Relatório'!$B$84,'Faturamento NNE'!$F$2:$F$707,'Infos Relatório'!$B160,'Faturamento NNE'!$AA$2:$AA$707,'Infos Relatório'!AY$1)</f>
        <v>0</v>
      </c>
      <c r="BB160" s="546">
        <f>SUMIFS('Faturamento NNE'!$P$2:$P$707,'Faturamento NNE'!$E$2:$E$707,'Infos Relatório'!$B$84,'Faturamento NNE'!$F$2:$F$707,'Infos Relatório'!$B160,'Faturamento NNE'!$AA$2:$AA$707,'Infos Relatório'!AY$1,'Faturamento NNE'!$U$2:$U$707,"Sim")+SUMIFS('Faturamento NNE'!$Q$2:$Q$707,'Faturamento NNE'!$E$2:$E$707,'Infos Relatório'!$B$84,'Faturamento NNE'!$F$2:$F$707,'Infos Relatório'!$B160,'Faturamento NNE'!$AA$2:$AA$707,'Infos Relatório'!AY$1,'Faturamento NNE'!$U$2:$U$707,"Sim")</f>
        <v>0</v>
      </c>
      <c r="BC160" s="227" t="e">
        <f t="shared" si="44"/>
        <v>#DIV/0!</v>
      </c>
      <c r="BD160" s="545">
        <f>SUMIFS('Faturamento NNE'!$I$2:$I$707,'Faturamento NNE'!$E$2:$E$707,'Infos Relatório'!$B$84,'Faturamento NNE'!$F$2:$F$707,'Infos Relatório'!$B160,'Faturamento NNE'!$AA$2:$AA$707,'Infos Relatório'!AY$1)</f>
        <v>0</v>
      </c>
      <c r="BE160" s="541">
        <f>COUNTIFS('Faturamento NNE'!$E$2:$E$707,'Infos Relatório'!$B$84,'Faturamento NNE'!$F$2:$F$707,'Infos Relatório'!$B160,'Faturamento NNE'!$AA$2:$AA$707,'Infos Relatório'!BE$1)</f>
        <v>0</v>
      </c>
      <c r="BF160" s="542">
        <f>SUMIFS('Faturamento NNE'!$H$2:$H$707,'Faturamento NNE'!$E$2:$E$707,'Infos Relatório'!$B$84,'Faturamento NNE'!$F$2:$F$707,'Infos Relatório'!$B160,'Faturamento NNE'!$AA$2:$AA$707,'Infos Relatório'!BE$1)</f>
        <v>0</v>
      </c>
      <c r="BG160" s="542">
        <f>SUMIFS('Faturamento NNE'!$K$2:$K$707,'Faturamento NNE'!$E$2:$E$707,'Infos Relatório'!$B$84,'Faturamento NNE'!$F$2:$F$707,'Infos Relatório'!$B160,'Faturamento NNE'!$AA$2:$AA$707,'Infos Relatório'!BE$1)</f>
        <v>0</v>
      </c>
      <c r="BH160" s="546">
        <f>SUMIFS('Faturamento NNE'!$P$2:$P$707,'Faturamento NNE'!$E$2:$E$707,'Infos Relatório'!$B$84,'Faturamento NNE'!$F$2:$F$707,'Infos Relatório'!$B160,'Faturamento NNE'!$AA$2:$AA$707,'Infos Relatório'!BE$1,'Faturamento NNE'!$U$2:$U$707,"Sim")+SUMIFS('Faturamento NNE'!$Q$2:$Q$707,'Faturamento NNE'!$E$2:$E$707,'Infos Relatório'!$B$84,'Faturamento NNE'!$F$2:$F$707,'Infos Relatório'!$B160,'Faturamento NNE'!$AA$2:$AA$707,'Infos Relatório'!BE$1,'Faturamento NNE'!$U$2:$U$707,"Sim")</f>
        <v>0</v>
      </c>
      <c r="BI160" s="227" t="e">
        <f t="shared" si="45"/>
        <v>#DIV/0!</v>
      </c>
      <c r="BJ160" s="545">
        <f>SUMIFS('Faturamento NNE'!$I$2:$I$707,'Faturamento NNE'!$E$2:$E$707,'Infos Relatório'!$B$84,'Faturamento NNE'!$F$2:$F$707,'Infos Relatório'!$B160,'Faturamento NNE'!$AA$2:$AA$707,'Infos Relatório'!BE$1)</f>
        <v>0</v>
      </c>
      <c r="BK160" s="541">
        <f>COUNTIFS('Faturamento NNE'!$E$2:$E$707,'Infos Relatório'!$B$84,'Faturamento NNE'!$F$2:$F$707,'Infos Relatório'!$B160,'Faturamento NNE'!$AA$2:$AA$707,'Infos Relatório'!BK$1)</f>
        <v>0</v>
      </c>
      <c r="BL160" s="542">
        <f>SUMIFS('Faturamento NNE'!$H$2:$H$707,'Faturamento NNE'!$E$2:$E$707,'Infos Relatório'!$B$84,'Faturamento NNE'!$F$2:$F$707,'Infos Relatório'!$B160,'Faturamento NNE'!$AA$2:$AA$707,'Infos Relatório'!BK$1)</f>
        <v>0</v>
      </c>
      <c r="BM160" s="542">
        <f>SUMIFS('Faturamento NNE'!$K$2:$K$707,'Faturamento NNE'!$E$2:$E$707,'Infos Relatório'!$B$84,'Faturamento NNE'!$F$2:$F$707,'Infos Relatório'!$B160,'Faturamento NNE'!$AA$2:$AA$707,'Infos Relatório'!BK$1)</f>
        <v>0</v>
      </c>
      <c r="BN160" s="546">
        <f>SUMIFS('Faturamento NNE'!$P$2:$P$707,'Faturamento NNE'!$E$2:$E$707,'Infos Relatório'!$B$84,'Faturamento NNE'!$F$2:$F$707,'Infos Relatório'!$B160,'Faturamento NNE'!$AA$2:$AA$707,'Infos Relatório'!BK$1,'Faturamento NNE'!$U$2:$U$707,"Sim")+SUMIFS('Faturamento NNE'!$Q$2:$Q$707,'Faturamento NNE'!$E$2:$E$707,'Infos Relatório'!$B$84,'Faturamento NNE'!$F$2:$F$707,'Infos Relatório'!$B160,'Faturamento NNE'!$AA$2:$AA$707,'Infos Relatório'!BK$1,'Faturamento NNE'!$U$2:$U$707,"Sim")</f>
        <v>0</v>
      </c>
      <c r="BO160" s="227" t="e">
        <f t="shared" si="46"/>
        <v>#DIV/0!</v>
      </c>
      <c r="BP160" s="545">
        <f>SUMIFS('Faturamento NNE'!$I$2:$I$707,'Faturamento NNE'!$E$2:$E$707,'Infos Relatório'!$B$84,'Faturamento NNE'!$F$2:$F$707,'Infos Relatório'!$B160,'Faturamento NNE'!$AA$2:$AA$707,'Infos Relatório'!BK$1)</f>
        <v>0</v>
      </c>
      <c r="BQ160" s="541">
        <f>COUNTIFS('Faturamento NNE'!$E$2:$E$707,'Infos Relatório'!$B$84,'Faturamento NNE'!$F$2:$F$707,'Infos Relatório'!$B160,'Faturamento NNE'!$AA$2:$AA$707,'Infos Relatório'!BQ$1)</f>
        <v>0</v>
      </c>
      <c r="BR160" s="542">
        <f>SUMIFS('Faturamento NNE'!$H$2:$H$707,'Faturamento NNE'!$E$2:$E$707,'Infos Relatório'!$B$84,'Faturamento NNE'!$F$2:$F$707,'Infos Relatório'!$B160,'Faturamento NNE'!$AA$2:$AA$707,'Infos Relatório'!BQ$1)</f>
        <v>0</v>
      </c>
      <c r="BS160" s="542">
        <f>SUMIFS('Faturamento NNE'!$K$2:$K$707,'Faturamento NNE'!$E$2:$E$707,'Infos Relatório'!$B$84,'Faturamento NNE'!$F$2:$F$707,'Infos Relatório'!$B160,'Faturamento NNE'!$AA$2:$AA$707,'Infos Relatório'!BQ$1)</f>
        <v>0</v>
      </c>
      <c r="BT160" s="546">
        <f>SUMIFS('Faturamento NNE'!$P$2:$P$707,'Faturamento NNE'!$E$2:$E$707,'Infos Relatório'!$B$84,'Faturamento NNE'!$F$2:$F$707,'Infos Relatório'!$B160,'Faturamento NNE'!$AA$2:$AA$707,'Infos Relatório'!BQ$1,'Faturamento NNE'!$U$2:$U$707,"Sim")+SUMIFS('Faturamento NNE'!$Q$2:$Q$707,'Faturamento NNE'!$E$2:$E$707,'Infos Relatório'!$B$84,'Faturamento NNE'!$F$2:$F$707,'Infos Relatório'!$B160,'Faturamento NNE'!$AA$2:$AA$707,'Infos Relatório'!BQ$1,'Faturamento NNE'!$U$2:$U$707,"Sim")</f>
        <v>0</v>
      </c>
      <c r="BU160" s="227" t="e">
        <f t="shared" si="47"/>
        <v>#DIV/0!</v>
      </c>
      <c r="BV160" s="545">
        <f>SUMIFS('Faturamento NNE'!$I$2:$I$707,'Faturamento NNE'!$E$2:$E$707,'Infos Relatório'!$B$84,'Faturamento NNE'!$F$2:$F$707,'Infos Relatório'!$B160,'Faturamento NNE'!$AA$2:$AA$707,'Infos Relatório'!BQ$1)</f>
        <v>0</v>
      </c>
    </row>
    <row r="161" spans="2:74">
      <c r="B161" s="217" t="s">
        <v>206</v>
      </c>
      <c r="C161" s="541">
        <f>COUNTIFS('Faturamento NNE'!$E$2:$E$707,'Infos Relatório'!$B$84,'Faturamento NNE'!$F$2:$F$707,'Infos Relatório'!$B161,'Faturamento NNE'!$AA$2:$AA$707,'Infos Relatório'!C$1)</f>
        <v>0</v>
      </c>
      <c r="D161" s="542">
        <f>SUMIFS('Faturamento NNE'!$H$2:$H$707,'Faturamento NNE'!$E$2:$E$707,'Infos Relatório'!$B$84,'Faturamento NNE'!$F$2:$F$707,'Infos Relatório'!$B161,'Faturamento NNE'!$AA$2:$AA$707,'Infos Relatório'!C$1)</f>
        <v>0</v>
      </c>
      <c r="E161" s="543">
        <f>SUMIFS('Faturamento NNE'!$K$2:$K$707,'Faturamento NNE'!$E$2:$E$707,'Infos Relatório'!$B$84,'Faturamento NNE'!$F$2:$F$707,'Infos Relatório'!$B161,'Faturamento NNE'!$AA$2:$AA$707,'Infos Relatório'!C$1)</f>
        <v>0</v>
      </c>
      <c r="F161" s="544">
        <f>SUMIFS('Faturamento NNE'!$P$2:$P$707,'Faturamento NNE'!$E$2:$E$707,'Infos Relatório'!$B$84,'Faturamento NNE'!$F$2:$F$707,'Infos Relatório'!$B161,'Faturamento NNE'!$AA$2:$AA$707,'Infos Relatório'!C$1,'Faturamento NNE'!$U$2:$U$707,"Sim")+SUMIFS('Faturamento NNE'!$Q$2:$Q$707,'Faturamento NNE'!$E$2:$E$707,'Infos Relatório'!$B$84,'Faturamento NNE'!$F$2:$F$707,'Infos Relatório'!$B161,'Faturamento NNE'!$AA$2:$AA$707,'Infos Relatório'!C$1,'Faturamento NNE'!$U$2:$U$707,"Sim")</f>
        <v>0</v>
      </c>
      <c r="G161" s="283" t="e">
        <f t="shared" si="36"/>
        <v>#DIV/0!</v>
      </c>
      <c r="H161" s="545">
        <f>SUMIFS('Faturamento NNE'!$I$2:$I$707,'Faturamento NNE'!$E$2:$E$707,'Infos Relatório'!$B$84,'Faturamento NNE'!$F$2:$F$707,'Infos Relatório'!$B161,'Faturamento NNE'!$AA$2:$AA$707,'Infos Relatório'!C$1)</f>
        <v>0</v>
      </c>
      <c r="I161" s="541">
        <f>COUNTIFS('Faturamento NNE'!$E$2:$E$707,'Infos Relatório'!$B$84,'Faturamento NNE'!$F$2:$F$707,'Infos Relatório'!$B161,'Faturamento NNE'!$AA$2:$AA$707,'Infos Relatório'!I$1)</f>
        <v>0</v>
      </c>
      <c r="J161" s="542">
        <f>SUMIFS('Faturamento NNE'!$H$2:$H$707,'Faturamento NNE'!$E$2:$E$707,'Infos Relatório'!$B$84,'Faturamento NNE'!$F$2:$F$707,'Infos Relatório'!$B161,'Faturamento NNE'!$AA$2:$AA$707,'Infos Relatório'!I$1)</f>
        <v>0</v>
      </c>
      <c r="K161" s="543">
        <f>SUMIFS('Faturamento NNE'!$K$2:$K$707,'Faturamento NNE'!$E$2:$E$707,'Infos Relatório'!$B$84,'Faturamento NNE'!$F$2:$F$707,'Infos Relatório'!$B161,'Faturamento NNE'!$AA$2:$AA$707,'Infos Relatório'!I$1)</f>
        <v>0</v>
      </c>
      <c r="L161" s="544">
        <f>SUMIFS('Faturamento NNE'!$P$2:$P$707,'Faturamento NNE'!$E$2:$E$707,'Infos Relatório'!$B$84,'Faturamento NNE'!$F$2:$F$707,'Infos Relatório'!$B161,'Faturamento NNE'!$AA$2:$AA$707,'Infos Relatório'!I$1,'Faturamento NNE'!$U$2:$U$707,"Sim")+SUMIFS('Faturamento NNE'!$Q$2:$Q$707,'Faturamento NNE'!$E$2:$E$707,'Infos Relatório'!$B$84,'Faturamento NNE'!$F$2:$F$707,'Infos Relatório'!$B161,'Faturamento NNE'!$AA$2:$AA$707,'Infos Relatório'!I$1,'Faturamento NNE'!$U$2:$U$707,"Sim")</f>
        <v>0</v>
      </c>
      <c r="M161" s="283" t="e">
        <f t="shared" si="37"/>
        <v>#DIV/0!</v>
      </c>
      <c r="N161" s="545">
        <f>SUMIFS('Faturamento NNE'!$I$2:$I$707,'Faturamento NNE'!$E$2:$E$707,'Infos Relatório'!$B$84,'Faturamento NNE'!$F$2:$F$707,'Infos Relatório'!$B161,'Faturamento NNE'!$AA$2:$AA$707,'Infos Relatório'!I$1)</f>
        <v>0</v>
      </c>
      <c r="O161" s="541">
        <f>COUNTIFS('Faturamento NNE'!$E$2:$E$707,'Infos Relatório'!$B$84,'Faturamento NNE'!$F$2:$F$707,'Infos Relatório'!$B161,'Faturamento NNE'!$AA$2:$AA$707,'Infos Relatório'!O$1)</f>
        <v>0</v>
      </c>
      <c r="P161" s="542">
        <f>SUMIFS('Faturamento NNE'!$H$2:$H$707,'Faturamento NNE'!$E$2:$E$707,'Infos Relatório'!$B$84,'Faturamento NNE'!$F$2:$F$707,'Infos Relatório'!$B161,'Faturamento NNE'!$AA$2:$AA$707,'Infos Relatório'!O$1)</f>
        <v>0</v>
      </c>
      <c r="Q161" s="542">
        <f>SUMIFS('Faturamento NNE'!$K$2:$K$707,'Faturamento NNE'!$E$2:$E$707,'Infos Relatório'!$B$84,'Faturamento NNE'!$F$2:$F$707,'Infos Relatório'!$B161,'Faturamento NNE'!$AA$2:$AA$707,'Infos Relatório'!O$1)</f>
        <v>0</v>
      </c>
      <c r="R161" s="546">
        <f>SUMIFS('Faturamento NNE'!$P$2:$P$707,'Faturamento NNE'!$E$2:$E$707,'Infos Relatório'!$B$84,'Faturamento NNE'!$F$2:$F$707,'Infos Relatório'!$B161,'Faturamento NNE'!$AA$2:$AA$707,'Infos Relatório'!O$1,'Faturamento NNE'!$U$2:$U$707,"Sim")+SUMIFS('Faturamento NNE'!$Q$2:$Q$707,'Faturamento NNE'!$E$2:$E$707,'Infos Relatório'!$B$84,'Faturamento NNE'!$F$2:$F$707,'Infos Relatório'!$B161,'Faturamento NNE'!$AA$2:$AA$707,'Infos Relatório'!O$1,'Faturamento NNE'!$U$2:$U$707,"Sim")</f>
        <v>0</v>
      </c>
      <c r="S161" s="227" t="e">
        <f t="shared" si="38"/>
        <v>#DIV/0!</v>
      </c>
      <c r="T161" s="545">
        <f>SUMIFS('Faturamento NNE'!$I$2:$I$707,'Faturamento NNE'!$E$2:$E$707,'Infos Relatório'!$B$84,'Faturamento NNE'!$F$2:$F$707,'Infos Relatório'!$B161,'Faturamento NNE'!$AA$2:$AA$707,'Infos Relatório'!O$1)</f>
        <v>0</v>
      </c>
      <c r="U161" s="541">
        <f>COUNTIFS('Faturamento NNE'!$E$2:$E$707,'Infos Relatório'!$B$84,'Faturamento NNE'!$F$2:$F$707,'Infos Relatório'!$B161,'Faturamento NNE'!$AA$2:$AA$707,'Infos Relatório'!U$1)</f>
        <v>0</v>
      </c>
      <c r="V161" s="542">
        <f>SUMIFS('Faturamento NNE'!$H$2:$H$707,'Faturamento NNE'!$E$2:$E$707,'Infos Relatório'!$B$84,'Faturamento NNE'!$F$2:$F$707,'Infos Relatório'!$B161,'Faturamento NNE'!$AA$2:$AA$707,'Infos Relatório'!U$1)</f>
        <v>0</v>
      </c>
      <c r="W161" s="542">
        <f>SUMIFS('Faturamento NNE'!$K$2:$K$707,'Faturamento NNE'!$E$2:$E$707,'Infos Relatório'!$B$84,'Faturamento NNE'!$F$2:$F$707,'Infos Relatório'!$B161,'Faturamento NNE'!$AA$2:$AA$707,'Infos Relatório'!U$1)</f>
        <v>0</v>
      </c>
      <c r="X161" s="546">
        <f>SUMIFS('Faturamento NNE'!$P$2:$P$707,'Faturamento NNE'!$E$2:$E$707,'Infos Relatório'!$B$84,'Faturamento NNE'!$F$2:$F$707,'Infos Relatório'!$B161,'Faturamento NNE'!$AA$2:$AA$707,'Infos Relatório'!U$1,'Faturamento NNE'!$U$2:$U$707,"Sim")+SUMIFS('Faturamento NNE'!$Q$2:$Q$707,'Faturamento NNE'!$E$2:$E$707,'Infos Relatório'!$B$84,'Faturamento NNE'!$F$2:$F$707,'Infos Relatório'!$B161,'Faturamento NNE'!$AA$2:$AA$707,'Infos Relatório'!U$1,'Faturamento NNE'!$U$2:$U$707,"Sim")</f>
        <v>0</v>
      </c>
      <c r="Y161" s="227" t="e">
        <f t="shared" si="39"/>
        <v>#DIV/0!</v>
      </c>
      <c r="Z161" s="545">
        <f>SUMIFS('Faturamento NNE'!$I$2:$I$707,'Faturamento NNE'!$E$2:$E$707,'Infos Relatório'!$B$84,'Faturamento NNE'!$F$2:$F$707,'Infos Relatório'!$B161,'Faturamento NNE'!$AA$2:$AA$707,'Infos Relatório'!U$1)</f>
        <v>0</v>
      </c>
      <c r="AA161" s="541">
        <f>COUNTIFS('Faturamento NNE'!$E$2:$E$707,'Infos Relatório'!$B$84,'Faturamento NNE'!$F$2:$F$707,'Infos Relatório'!$B161,'Faturamento NNE'!$AA$2:$AA$707,'Infos Relatório'!AA$1)</f>
        <v>0</v>
      </c>
      <c r="AB161" s="542">
        <f>SUMIFS('Faturamento NNE'!$H$2:$H$707,'Faturamento NNE'!$E$2:$E$707,'Infos Relatório'!$B$84,'Faturamento NNE'!$F$2:$F$707,'Infos Relatório'!$B161,'Faturamento NNE'!$AA$2:$AA$707,'Infos Relatório'!AA$1)</f>
        <v>0</v>
      </c>
      <c r="AC161" s="542">
        <f>SUMIFS('Faturamento NNE'!$K$2:$K$707,'Faturamento NNE'!$E$2:$E$707,'Infos Relatório'!$B$84,'Faturamento NNE'!$F$2:$F$707,'Infos Relatório'!$B161,'Faturamento NNE'!$AA$2:$AA$707,'Infos Relatório'!AA$1)</f>
        <v>0</v>
      </c>
      <c r="AD161" s="546">
        <f>SUMIFS('Faturamento NNE'!$P$2:$P$707,'Faturamento NNE'!$E$2:$E$707,'Infos Relatório'!$B$84,'Faturamento NNE'!$F$2:$F$707,'Infos Relatório'!$B161,'Faturamento NNE'!$AA$2:$AA$707,'Infos Relatório'!AA$1,'Faturamento NNE'!$U$2:$U$707,"Sim")+SUMIFS('Faturamento NNE'!$Q$2:$Q$707,'Faturamento NNE'!$E$2:$E$707,'Infos Relatório'!$B$84,'Faturamento NNE'!$F$2:$F$707,'Infos Relatório'!$B161,'Faturamento NNE'!$AA$2:$AA$707,'Infos Relatório'!AA$1,'Faturamento NNE'!$U$2:$U$707,"Sim")</f>
        <v>0</v>
      </c>
      <c r="AE161" s="227" t="e">
        <f t="shared" si="40"/>
        <v>#DIV/0!</v>
      </c>
      <c r="AF161" s="545">
        <f>SUMIFS('Faturamento NNE'!$I$2:$I$707,'Faturamento NNE'!$E$2:$E$707,'Infos Relatório'!$B$84,'Faturamento NNE'!$F$2:$F$707,'Infos Relatório'!$B161,'Faturamento NNE'!$AA$2:$AA$707,'Infos Relatório'!AA$1)</f>
        <v>0</v>
      </c>
      <c r="AG161" s="541">
        <f>COUNTIFS('Faturamento NNE'!$E$2:$E$707,'Infos Relatório'!$B$84,'Faturamento NNE'!$F$2:$F$707,'Infos Relatório'!$B161,'Faturamento NNE'!$AA$2:$AA$707,'Infos Relatório'!AG$1)</f>
        <v>0</v>
      </c>
      <c r="AH161" s="542">
        <f>SUMIFS('Faturamento NNE'!$H$2:$H$707,'Faturamento NNE'!$E$2:$E$707,'Infos Relatório'!$B$84,'Faturamento NNE'!$F$2:$F$707,'Infos Relatório'!$B161,'Faturamento NNE'!$AA$2:$AA$707,'Infos Relatório'!AG$1)</f>
        <v>0</v>
      </c>
      <c r="AI161" s="542">
        <f>SUMIFS('Faturamento NNE'!$K$2:$K$707,'Faturamento NNE'!$E$2:$E$707,'Infos Relatório'!$B$84,'Faturamento NNE'!$F$2:$F$707,'Infos Relatório'!$B161,'Faturamento NNE'!$AA$2:$AA$707,'Infos Relatório'!AG$1)</f>
        <v>0</v>
      </c>
      <c r="AJ161" s="546">
        <f>SUMIFS('Faturamento NNE'!$P$2:$P$707,'Faturamento NNE'!$E$2:$E$707,'Infos Relatório'!$B$84,'Faturamento NNE'!$F$2:$F$707,'Infos Relatório'!$B161,'Faturamento NNE'!$AA$2:$AA$707,'Infos Relatório'!AG$1,'Faturamento NNE'!$U$2:$U$707,"Sim")+SUMIFS('Faturamento NNE'!$Q$2:$Q$707,'Faturamento NNE'!$E$2:$E$707,'Infos Relatório'!$B$84,'Faturamento NNE'!$F$2:$F$707,'Infos Relatório'!$B161,'Faturamento NNE'!$AA$2:$AA$707,'Infos Relatório'!AG$1,'Faturamento NNE'!$U$2:$U$707,"Sim")</f>
        <v>0</v>
      </c>
      <c r="AK161" s="227" t="e">
        <f t="shared" si="41"/>
        <v>#DIV/0!</v>
      </c>
      <c r="AL161" s="545">
        <f>SUMIFS('Faturamento NNE'!$I$2:$I$707,'Faturamento NNE'!$E$2:$E$707,'Infos Relatório'!$B$84,'Faturamento NNE'!$F$2:$F$707,'Infos Relatório'!$B161,'Faturamento NNE'!$AA$2:$AA$707,'Infos Relatório'!AG$1)</f>
        <v>0</v>
      </c>
      <c r="AM161" s="541">
        <f>COUNTIFS('Faturamento NNE'!$E$2:$E$707,'Infos Relatório'!$B$84,'Faturamento NNE'!$F$2:$F$707,'Infos Relatório'!$B161,'Faturamento NNE'!$AA$2:$AA$707,'Infos Relatório'!AM$1)</f>
        <v>0</v>
      </c>
      <c r="AN161" s="542">
        <f>SUMIFS('Faturamento NNE'!$H$2:$H$707,'Faturamento NNE'!$E$2:$E$707,'Infos Relatório'!$B$84,'Faturamento NNE'!$F$2:$F$707,'Infos Relatório'!$B161,'Faturamento NNE'!$AA$2:$AA$707,'Infos Relatório'!AM$1)</f>
        <v>0</v>
      </c>
      <c r="AO161" s="542">
        <f>SUMIFS('Faturamento NNE'!$K$2:$K$707,'Faturamento NNE'!$E$2:$E$707,'Infos Relatório'!$B$84,'Faturamento NNE'!$F$2:$F$707,'Infos Relatório'!$B161,'Faturamento NNE'!$AA$2:$AA$707,'Infos Relatório'!AM$1)</f>
        <v>0</v>
      </c>
      <c r="AP161" s="546">
        <f>SUMIFS('Faturamento NNE'!$P$2:$P$707,'Faturamento NNE'!$E$2:$E$707,'Infos Relatório'!$B$84,'Faturamento NNE'!$F$2:$F$707,'Infos Relatório'!$B161,'Faturamento NNE'!$AA$2:$AA$707,'Infos Relatório'!AM$1,'Faturamento NNE'!$U$2:$U$707,"Sim")+SUMIFS('Faturamento NNE'!$Q$2:$Q$707,'Faturamento NNE'!$E$2:$E$707,'Infos Relatório'!$B$84,'Faturamento NNE'!$F$2:$F$707,'Infos Relatório'!$B161,'Faturamento NNE'!$AA$2:$AA$707,'Infos Relatório'!AM$1,'Faturamento NNE'!$U$2:$U$707,"Sim")</f>
        <v>0</v>
      </c>
      <c r="AQ161" s="227" t="e">
        <f t="shared" si="42"/>
        <v>#DIV/0!</v>
      </c>
      <c r="AR161" s="545">
        <f>SUMIFS('Faturamento NNE'!$I$2:$I$707,'Faturamento NNE'!$E$2:$E$707,'Infos Relatório'!$B$84,'Faturamento NNE'!$F$2:$F$707,'Infos Relatório'!$B161,'Faturamento NNE'!$AA$2:$AA$707,'Infos Relatório'!AM$1)</f>
        <v>0</v>
      </c>
      <c r="AS161" s="541">
        <f>COUNTIFS('Faturamento NNE'!$E$2:$E$707,'Infos Relatório'!$B$84,'Faturamento NNE'!$F$2:$F$707,'Infos Relatório'!$B161,'Faturamento NNE'!$AA$2:$AA$707,'Infos Relatório'!AS$1)</f>
        <v>0</v>
      </c>
      <c r="AT161" s="542">
        <f>SUMIFS('Faturamento NNE'!$H$2:$H$707,'Faturamento NNE'!$E$2:$E$707,'Infos Relatório'!$B$84,'Faturamento NNE'!$F$2:$F$707,'Infos Relatório'!$B161,'Faturamento NNE'!$AA$2:$AA$707,'Infos Relatório'!AS$1)</f>
        <v>0</v>
      </c>
      <c r="AU161" s="542">
        <f>SUMIFS('Faturamento NNE'!$K$2:$K$707,'Faturamento NNE'!$E$2:$E$707,'Infos Relatório'!$B$84,'Faturamento NNE'!$F$2:$F$707,'Infos Relatório'!$B161,'Faturamento NNE'!$AA$2:$AA$707,'Infos Relatório'!AS$1)</f>
        <v>0</v>
      </c>
      <c r="AV161" s="546">
        <f>SUMIFS('Faturamento NNE'!$P$2:$P$707,'Faturamento NNE'!$E$2:$E$707,'Infos Relatório'!$B$84,'Faturamento NNE'!$F$2:$F$707,'Infos Relatório'!$B161,'Faturamento NNE'!$AA$2:$AA$707,'Infos Relatório'!AS$1,'Faturamento NNE'!$U$2:$U$707,"Sim")+SUMIFS('Faturamento NNE'!$Q$2:$Q$707,'Faturamento NNE'!$E$2:$E$707,'Infos Relatório'!$B$84,'Faturamento NNE'!$F$2:$F$707,'Infos Relatório'!$B161,'Faturamento NNE'!$AA$2:$AA$707,'Infos Relatório'!AS$1,'Faturamento NNE'!$U$2:$U$707,"Sim")</f>
        <v>0</v>
      </c>
      <c r="AW161" s="227" t="e">
        <f t="shared" si="43"/>
        <v>#DIV/0!</v>
      </c>
      <c r="AX161" s="545">
        <f>SUMIFS('Faturamento NNE'!$I$2:$I$707,'Faturamento NNE'!$E$2:$E$707,'Infos Relatório'!$B$84,'Faturamento NNE'!$F$2:$F$707,'Infos Relatório'!$B161,'Faturamento NNE'!$AA$2:$AA$707,'Infos Relatório'!AS$1)</f>
        <v>0</v>
      </c>
      <c r="AY161" s="541">
        <f>COUNTIFS('Faturamento NNE'!$E$2:$E$707,'Infos Relatório'!$B$84,'Faturamento NNE'!$F$2:$F$707,'Infos Relatório'!$B161,'Faturamento NNE'!$AA$2:$AA$707,'Infos Relatório'!AY$1)</f>
        <v>0</v>
      </c>
      <c r="AZ161" s="542">
        <f>SUMIFS('Faturamento NNE'!$H$2:$H$707,'Faturamento NNE'!$E$2:$E$707,'Infos Relatório'!$B$84,'Faturamento NNE'!$F$2:$F$707,'Infos Relatório'!$B161,'Faturamento NNE'!$AA$2:$AA$707,'Infos Relatório'!AY$1)</f>
        <v>0</v>
      </c>
      <c r="BA161" s="542">
        <f>SUMIFS('Faturamento NNE'!$K$2:$K$707,'Faturamento NNE'!$E$2:$E$707,'Infos Relatório'!$B$84,'Faturamento NNE'!$F$2:$F$707,'Infos Relatório'!$B161,'Faturamento NNE'!$AA$2:$AA$707,'Infos Relatório'!AY$1)</f>
        <v>0</v>
      </c>
      <c r="BB161" s="546">
        <f>SUMIFS('Faturamento NNE'!$P$2:$P$707,'Faturamento NNE'!$E$2:$E$707,'Infos Relatório'!$B$84,'Faturamento NNE'!$F$2:$F$707,'Infos Relatório'!$B161,'Faturamento NNE'!$AA$2:$AA$707,'Infos Relatório'!AY$1,'Faturamento NNE'!$U$2:$U$707,"Sim")+SUMIFS('Faturamento NNE'!$Q$2:$Q$707,'Faturamento NNE'!$E$2:$E$707,'Infos Relatório'!$B$84,'Faturamento NNE'!$F$2:$F$707,'Infos Relatório'!$B161,'Faturamento NNE'!$AA$2:$AA$707,'Infos Relatório'!AY$1,'Faturamento NNE'!$U$2:$U$707,"Sim")</f>
        <v>0</v>
      </c>
      <c r="BC161" s="227" t="e">
        <f t="shared" si="44"/>
        <v>#DIV/0!</v>
      </c>
      <c r="BD161" s="545">
        <f>SUMIFS('Faturamento NNE'!$I$2:$I$707,'Faturamento NNE'!$E$2:$E$707,'Infos Relatório'!$B$84,'Faturamento NNE'!$F$2:$F$707,'Infos Relatório'!$B161,'Faturamento NNE'!$AA$2:$AA$707,'Infos Relatório'!AY$1)</f>
        <v>0</v>
      </c>
      <c r="BE161" s="541">
        <f>COUNTIFS('Faturamento NNE'!$E$2:$E$707,'Infos Relatório'!$B$84,'Faturamento NNE'!$F$2:$F$707,'Infos Relatório'!$B161,'Faturamento NNE'!$AA$2:$AA$707,'Infos Relatório'!BE$1)</f>
        <v>0</v>
      </c>
      <c r="BF161" s="542">
        <f>SUMIFS('Faturamento NNE'!$H$2:$H$707,'Faturamento NNE'!$E$2:$E$707,'Infos Relatório'!$B$84,'Faturamento NNE'!$F$2:$F$707,'Infos Relatório'!$B161,'Faturamento NNE'!$AA$2:$AA$707,'Infos Relatório'!BE$1)</f>
        <v>0</v>
      </c>
      <c r="BG161" s="542">
        <f>SUMIFS('Faturamento NNE'!$K$2:$K$707,'Faturamento NNE'!$E$2:$E$707,'Infos Relatório'!$B$84,'Faturamento NNE'!$F$2:$F$707,'Infos Relatório'!$B161,'Faturamento NNE'!$AA$2:$AA$707,'Infos Relatório'!BE$1)</f>
        <v>0</v>
      </c>
      <c r="BH161" s="546">
        <f>SUMIFS('Faturamento NNE'!$P$2:$P$707,'Faturamento NNE'!$E$2:$E$707,'Infos Relatório'!$B$84,'Faturamento NNE'!$F$2:$F$707,'Infos Relatório'!$B161,'Faturamento NNE'!$AA$2:$AA$707,'Infos Relatório'!BE$1,'Faturamento NNE'!$U$2:$U$707,"Sim")+SUMIFS('Faturamento NNE'!$Q$2:$Q$707,'Faturamento NNE'!$E$2:$E$707,'Infos Relatório'!$B$84,'Faturamento NNE'!$F$2:$F$707,'Infos Relatório'!$B161,'Faturamento NNE'!$AA$2:$AA$707,'Infos Relatório'!BE$1,'Faturamento NNE'!$U$2:$U$707,"Sim")</f>
        <v>0</v>
      </c>
      <c r="BI161" s="227" t="e">
        <f t="shared" si="45"/>
        <v>#DIV/0!</v>
      </c>
      <c r="BJ161" s="545">
        <f>SUMIFS('Faturamento NNE'!$I$2:$I$707,'Faturamento NNE'!$E$2:$E$707,'Infos Relatório'!$B$84,'Faturamento NNE'!$F$2:$F$707,'Infos Relatório'!$B161,'Faturamento NNE'!$AA$2:$AA$707,'Infos Relatório'!BE$1)</f>
        <v>0</v>
      </c>
      <c r="BK161" s="541">
        <f>COUNTIFS('Faturamento NNE'!$E$2:$E$707,'Infos Relatório'!$B$84,'Faturamento NNE'!$F$2:$F$707,'Infos Relatório'!$B161,'Faturamento NNE'!$AA$2:$AA$707,'Infos Relatório'!BK$1)</f>
        <v>0</v>
      </c>
      <c r="BL161" s="542">
        <f>SUMIFS('Faturamento NNE'!$H$2:$H$707,'Faturamento NNE'!$E$2:$E$707,'Infos Relatório'!$B$84,'Faturamento NNE'!$F$2:$F$707,'Infos Relatório'!$B161,'Faturamento NNE'!$AA$2:$AA$707,'Infos Relatório'!BK$1)</f>
        <v>0</v>
      </c>
      <c r="BM161" s="542">
        <f>SUMIFS('Faturamento NNE'!$K$2:$K$707,'Faturamento NNE'!$E$2:$E$707,'Infos Relatório'!$B$84,'Faturamento NNE'!$F$2:$F$707,'Infos Relatório'!$B161,'Faturamento NNE'!$AA$2:$AA$707,'Infos Relatório'!BK$1)</f>
        <v>0</v>
      </c>
      <c r="BN161" s="546">
        <f>SUMIFS('Faturamento NNE'!$P$2:$P$707,'Faturamento NNE'!$E$2:$E$707,'Infos Relatório'!$B$84,'Faturamento NNE'!$F$2:$F$707,'Infos Relatório'!$B161,'Faturamento NNE'!$AA$2:$AA$707,'Infos Relatório'!BK$1,'Faturamento NNE'!$U$2:$U$707,"Sim")+SUMIFS('Faturamento NNE'!$Q$2:$Q$707,'Faturamento NNE'!$E$2:$E$707,'Infos Relatório'!$B$84,'Faturamento NNE'!$F$2:$F$707,'Infos Relatório'!$B161,'Faturamento NNE'!$AA$2:$AA$707,'Infos Relatório'!BK$1,'Faturamento NNE'!$U$2:$U$707,"Sim")</f>
        <v>0</v>
      </c>
      <c r="BO161" s="227" t="e">
        <f t="shared" si="46"/>
        <v>#DIV/0!</v>
      </c>
      <c r="BP161" s="545">
        <f>SUMIFS('Faturamento NNE'!$I$2:$I$707,'Faturamento NNE'!$E$2:$E$707,'Infos Relatório'!$B$84,'Faturamento NNE'!$F$2:$F$707,'Infos Relatório'!$B161,'Faturamento NNE'!$AA$2:$AA$707,'Infos Relatório'!BK$1)</f>
        <v>0</v>
      </c>
      <c r="BQ161" s="541">
        <f>COUNTIFS('Faturamento NNE'!$E$2:$E$707,'Infos Relatório'!$B$84,'Faturamento NNE'!$F$2:$F$707,'Infos Relatório'!$B161,'Faturamento NNE'!$AA$2:$AA$707,'Infos Relatório'!BQ$1)</f>
        <v>0</v>
      </c>
      <c r="BR161" s="542">
        <f>SUMIFS('Faturamento NNE'!$H$2:$H$707,'Faturamento NNE'!$E$2:$E$707,'Infos Relatório'!$B$84,'Faturamento NNE'!$F$2:$F$707,'Infos Relatório'!$B161,'Faturamento NNE'!$AA$2:$AA$707,'Infos Relatório'!BQ$1)</f>
        <v>0</v>
      </c>
      <c r="BS161" s="542">
        <f>SUMIFS('Faturamento NNE'!$K$2:$K$707,'Faturamento NNE'!$E$2:$E$707,'Infos Relatório'!$B$84,'Faturamento NNE'!$F$2:$F$707,'Infos Relatório'!$B161,'Faturamento NNE'!$AA$2:$AA$707,'Infos Relatório'!BQ$1)</f>
        <v>0</v>
      </c>
      <c r="BT161" s="546">
        <f>SUMIFS('Faturamento NNE'!$P$2:$P$707,'Faturamento NNE'!$E$2:$E$707,'Infos Relatório'!$B$84,'Faturamento NNE'!$F$2:$F$707,'Infos Relatório'!$B161,'Faturamento NNE'!$AA$2:$AA$707,'Infos Relatório'!BQ$1,'Faturamento NNE'!$U$2:$U$707,"Sim")+SUMIFS('Faturamento NNE'!$Q$2:$Q$707,'Faturamento NNE'!$E$2:$E$707,'Infos Relatório'!$B$84,'Faturamento NNE'!$F$2:$F$707,'Infos Relatório'!$B161,'Faturamento NNE'!$AA$2:$AA$707,'Infos Relatório'!BQ$1,'Faturamento NNE'!$U$2:$U$707,"Sim")</f>
        <v>0</v>
      </c>
      <c r="BU161" s="227" t="e">
        <f t="shared" si="47"/>
        <v>#DIV/0!</v>
      </c>
      <c r="BV161" s="545">
        <f>SUMIFS('Faturamento NNE'!$I$2:$I$707,'Faturamento NNE'!$E$2:$E$707,'Infos Relatório'!$B$84,'Faturamento NNE'!$F$2:$F$707,'Infos Relatório'!$B161,'Faturamento NNE'!$AA$2:$AA$707,'Infos Relatório'!BQ$1)</f>
        <v>0</v>
      </c>
    </row>
    <row r="162" spans="2:74">
      <c r="C162" s="225"/>
      <c r="H162" s="226"/>
      <c r="I162" s="225"/>
      <c r="N162" s="226"/>
      <c r="O162" s="225"/>
      <c r="T162" s="226"/>
      <c r="U162" s="225"/>
      <c r="Z162" s="226"/>
      <c r="AA162" s="225"/>
      <c r="AF162" s="226"/>
      <c r="AG162" s="225"/>
      <c r="AL162" s="226"/>
      <c r="AM162" s="225"/>
      <c r="AR162" s="226"/>
      <c r="AS162" s="225"/>
      <c r="AX162" s="226"/>
      <c r="AY162" s="225"/>
      <c r="BD162" s="226"/>
      <c r="BE162" s="225"/>
      <c r="BJ162" s="226"/>
      <c r="BK162" s="225"/>
      <c r="BP162" s="226"/>
      <c r="BQ162" s="225"/>
      <c r="BV162" s="226"/>
    </row>
    <row r="163" spans="2:74">
      <c r="C163" s="225"/>
      <c r="H163" s="226"/>
      <c r="I163" s="225"/>
      <c r="N163" s="226"/>
      <c r="O163" s="225"/>
      <c r="T163" s="226"/>
      <c r="U163" s="225"/>
      <c r="Z163" s="226"/>
      <c r="AA163" s="225"/>
      <c r="AF163" s="226"/>
      <c r="AG163" s="225"/>
      <c r="AL163" s="226"/>
      <c r="AM163" s="225"/>
      <c r="AR163" s="226"/>
      <c r="AS163" s="225"/>
      <c r="AX163" s="226"/>
      <c r="AY163" s="225"/>
      <c r="BD163" s="226"/>
      <c r="BE163" s="225"/>
      <c r="BJ163" s="226"/>
      <c r="BK163" s="225"/>
      <c r="BP163" s="226"/>
      <c r="BQ163" s="225"/>
      <c r="BV163" s="226"/>
    </row>
    <row r="164" spans="2:74">
      <c r="B164" t="s">
        <v>210</v>
      </c>
      <c r="C164" s="801">
        <v>45292</v>
      </c>
      <c r="D164" s="802"/>
      <c r="E164" s="802"/>
      <c r="F164" s="802"/>
      <c r="G164" s="802"/>
      <c r="H164" s="803"/>
      <c r="I164" s="801">
        <v>45323</v>
      </c>
      <c r="J164" s="802"/>
      <c r="K164" s="802"/>
      <c r="L164" s="802"/>
      <c r="M164" s="802"/>
      <c r="N164" s="803"/>
      <c r="O164" s="801">
        <v>45352</v>
      </c>
      <c r="P164" s="802"/>
      <c r="Q164" s="802"/>
      <c r="R164" s="802"/>
      <c r="S164" s="802"/>
      <c r="T164" s="803"/>
      <c r="U164" s="801">
        <v>45383</v>
      </c>
      <c r="V164" s="802"/>
      <c r="W164" s="802"/>
      <c r="X164" s="802"/>
      <c r="Y164" s="802"/>
      <c r="Z164" s="803"/>
      <c r="AA164" s="801">
        <v>45413</v>
      </c>
      <c r="AB164" s="802"/>
      <c r="AC164" s="802"/>
      <c r="AD164" s="802"/>
      <c r="AE164" s="802"/>
      <c r="AF164" s="803"/>
      <c r="AG164" s="801">
        <v>45444</v>
      </c>
      <c r="AH164" s="802"/>
      <c r="AI164" s="802"/>
      <c r="AJ164" s="802"/>
      <c r="AK164" s="802"/>
      <c r="AL164" s="803"/>
      <c r="AM164" s="801">
        <v>45474</v>
      </c>
      <c r="AN164" s="802"/>
      <c r="AO164" s="802"/>
      <c r="AP164" s="802"/>
      <c r="AQ164" s="802"/>
      <c r="AR164" s="803"/>
      <c r="AS164" s="801">
        <v>45505</v>
      </c>
      <c r="AT164" s="802"/>
      <c r="AU164" s="802"/>
      <c r="AV164" s="802"/>
      <c r="AW164" s="802"/>
      <c r="AX164" s="803"/>
      <c r="AY164" s="801">
        <v>45536</v>
      </c>
      <c r="AZ164" s="802"/>
      <c r="BA164" s="802"/>
      <c r="BB164" s="802"/>
      <c r="BC164" s="802"/>
      <c r="BD164" s="803"/>
      <c r="BE164" s="801">
        <v>45566</v>
      </c>
      <c r="BF164" s="802"/>
      <c r="BG164" s="802"/>
      <c r="BH164" s="802"/>
      <c r="BI164" s="802"/>
      <c r="BJ164" s="803"/>
      <c r="BK164" s="801">
        <v>45597</v>
      </c>
      <c r="BL164" s="802"/>
      <c r="BM164" s="802"/>
      <c r="BN164" s="802"/>
      <c r="BO164" s="802"/>
      <c r="BP164" s="803"/>
      <c r="BQ164" s="801">
        <v>45627</v>
      </c>
      <c r="BR164" s="802"/>
      <c r="BS164" s="802"/>
      <c r="BT164" s="802"/>
      <c r="BU164" s="802"/>
      <c r="BV164" s="803"/>
    </row>
    <row r="165" spans="2:74" ht="42">
      <c r="B165" s="216" t="s">
        <v>124</v>
      </c>
      <c r="C165" s="221" t="s">
        <v>125</v>
      </c>
      <c r="D165" s="212" t="s">
        <v>126</v>
      </c>
      <c r="E165" s="270" t="s">
        <v>127</v>
      </c>
      <c r="F165" s="270" t="s">
        <v>209</v>
      </c>
      <c r="G165" s="282" t="s">
        <v>129</v>
      </c>
      <c r="H165" s="222" t="s">
        <v>130</v>
      </c>
      <c r="I165" s="221" t="s">
        <v>125</v>
      </c>
      <c r="J165" s="212" t="s">
        <v>126</v>
      </c>
      <c r="K165" s="270" t="s">
        <v>127</v>
      </c>
      <c r="L165" s="270" t="s">
        <v>209</v>
      </c>
      <c r="M165" s="282" t="s">
        <v>129</v>
      </c>
      <c r="N165" s="222" t="s">
        <v>130</v>
      </c>
      <c r="O165" s="221" t="s">
        <v>125</v>
      </c>
      <c r="P165" s="212" t="s">
        <v>126</v>
      </c>
      <c r="Q165" s="212" t="s">
        <v>127</v>
      </c>
      <c r="R165" s="212" t="s">
        <v>209</v>
      </c>
      <c r="S165" s="212" t="s">
        <v>129</v>
      </c>
      <c r="T165" s="222" t="s">
        <v>130</v>
      </c>
      <c r="U165" s="221" t="s">
        <v>125</v>
      </c>
      <c r="V165" s="212" t="s">
        <v>126</v>
      </c>
      <c r="W165" s="212" t="s">
        <v>127</v>
      </c>
      <c r="X165" s="212" t="s">
        <v>209</v>
      </c>
      <c r="Y165" s="212" t="s">
        <v>129</v>
      </c>
      <c r="Z165" s="222" t="s">
        <v>130</v>
      </c>
      <c r="AA165" s="221" t="s">
        <v>125</v>
      </c>
      <c r="AB165" s="212" t="s">
        <v>126</v>
      </c>
      <c r="AC165" s="212" t="s">
        <v>127</v>
      </c>
      <c r="AD165" s="212" t="s">
        <v>209</v>
      </c>
      <c r="AE165" s="212" t="s">
        <v>129</v>
      </c>
      <c r="AF165" s="222" t="s">
        <v>130</v>
      </c>
      <c r="AG165" s="221" t="s">
        <v>125</v>
      </c>
      <c r="AH165" s="212" t="s">
        <v>126</v>
      </c>
      <c r="AI165" s="212" t="s">
        <v>127</v>
      </c>
      <c r="AJ165" s="212" t="s">
        <v>209</v>
      </c>
      <c r="AK165" s="212" t="s">
        <v>129</v>
      </c>
      <c r="AL165" s="222" t="s">
        <v>130</v>
      </c>
      <c r="AM165" s="221" t="s">
        <v>125</v>
      </c>
      <c r="AN165" s="212" t="s">
        <v>126</v>
      </c>
      <c r="AO165" s="212" t="s">
        <v>127</v>
      </c>
      <c r="AP165" s="212" t="s">
        <v>209</v>
      </c>
      <c r="AQ165" s="212" t="s">
        <v>129</v>
      </c>
      <c r="AR165" s="222" t="s">
        <v>130</v>
      </c>
      <c r="AS165" s="221" t="s">
        <v>125</v>
      </c>
      <c r="AT165" s="212" t="s">
        <v>126</v>
      </c>
      <c r="AU165" s="212" t="s">
        <v>127</v>
      </c>
      <c r="AV165" s="212" t="s">
        <v>209</v>
      </c>
      <c r="AW165" s="212" t="s">
        <v>129</v>
      </c>
      <c r="AX165" s="222" t="s">
        <v>130</v>
      </c>
      <c r="AY165" s="221" t="s">
        <v>125</v>
      </c>
      <c r="AZ165" s="212" t="s">
        <v>126</v>
      </c>
      <c r="BA165" s="212" t="s">
        <v>127</v>
      </c>
      <c r="BB165" s="212" t="s">
        <v>209</v>
      </c>
      <c r="BC165" s="212" t="s">
        <v>129</v>
      </c>
      <c r="BD165" s="222" t="s">
        <v>130</v>
      </c>
      <c r="BE165" s="221" t="s">
        <v>125</v>
      </c>
      <c r="BF165" s="212" t="s">
        <v>126</v>
      </c>
      <c r="BG165" s="212" t="s">
        <v>127</v>
      </c>
      <c r="BH165" s="212" t="s">
        <v>209</v>
      </c>
      <c r="BI165" s="212" t="s">
        <v>129</v>
      </c>
      <c r="BJ165" s="222" t="s">
        <v>130</v>
      </c>
      <c r="BK165" s="221" t="s">
        <v>125</v>
      </c>
      <c r="BL165" s="212" t="s">
        <v>126</v>
      </c>
      <c r="BM165" s="212" t="s">
        <v>127</v>
      </c>
      <c r="BN165" s="212" t="s">
        <v>209</v>
      </c>
      <c r="BO165" s="212" t="s">
        <v>129</v>
      </c>
      <c r="BP165" s="222" t="s">
        <v>130</v>
      </c>
      <c r="BQ165" s="221" t="s">
        <v>125</v>
      </c>
      <c r="BR165" s="212" t="s">
        <v>126</v>
      </c>
      <c r="BS165" s="212" t="s">
        <v>127</v>
      </c>
      <c r="BT165" s="212" t="s">
        <v>209</v>
      </c>
      <c r="BU165" s="212" t="s">
        <v>129</v>
      </c>
      <c r="BV165" s="222" t="s">
        <v>130</v>
      </c>
    </row>
    <row r="166" spans="2:74">
      <c r="B166" s="217" t="s">
        <v>131</v>
      </c>
      <c r="C166" s="541">
        <f>COUNTIFS('Faturamento NNE'!$E$2:$E$707,'Infos Relatório'!$B$164,'Faturamento NNE'!$F$2:$F$707,'Infos Relatório'!$B166,'Faturamento NNE'!$AA$2:$AA$707,'Infos Relatório'!C$1)</f>
        <v>0</v>
      </c>
      <c r="D166" s="542">
        <f>SUMIFS('Faturamento NNE'!$H$2:$H$707,'Faturamento NNE'!$E$2:$E$707,'Infos Relatório'!$B$164,'Faturamento NNE'!$F$2:$F$707,'Infos Relatório'!$B166,'Faturamento NNE'!$AA$2:$AA$707,'Infos Relatório'!C$1)</f>
        <v>0</v>
      </c>
      <c r="E166" s="543">
        <f>SUMIFS('Faturamento NNE'!$K$2:$K$707,'Faturamento NNE'!$E$2:$E$707,'Infos Relatório'!$B$164,'Faturamento NNE'!$F$2:$F$707,'Infos Relatório'!$B166,'Faturamento NNE'!$AA$2:$AA$707,'Infos Relatório'!C$1)</f>
        <v>0</v>
      </c>
      <c r="F166" s="544">
        <f>SUMIFS('Faturamento NNE'!$P$2:$P$707,'Faturamento NNE'!$E$2:$E$707,'Infos Relatório'!$B$164,'Faturamento NNE'!$F$2:$F$707,'Infos Relatório'!$B166,'Faturamento NNE'!$AA$2:$AA$707,'Infos Relatório'!C$1,'Faturamento NNE'!$U$2:$U$707,"Sim")+SUMIFS('Faturamento NNE'!$Q$2:$Q$707,'Faturamento NNE'!$E$2:$E$707,'Infos Relatório'!$B$164,'Faturamento NNE'!$F$2:$F$707,'Infos Relatório'!$B166,'Faturamento NNE'!$AA$2:$AA$707,'Infos Relatório'!C$1,'Faturamento NNE'!$U$2:$U$707,"Sim")</f>
        <v>0</v>
      </c>
      <c r="G166" s="283" t="e">
        <f>F166/E166</f>
        <v>#DIV/0!</v>
      </c>
      <c r="H166" s="545">
        <f>SUMIFS('Faturamento NNE'!$I$2:$I$707,'Faturamento NNE'!$E$2:$E$707,'Infos Relatório'!$B$164,'Faturamento NNE'!$F$2:$F$707,'Infos Relatório'!$B166,'Faturamento NNE'!$AA$2:$AA$707,'Infos Relatório'!C$1)</f>
        <v>0</v>
      </c>
      <c r="I166" s="541">
        <f>COUNTIFS('Faturamento NNE'!$E$2:$E$707,'Infos Relatório'!$B$164,'Faturamento NNE'!$F$2:$F$707,'Infos Relatório'!$B166,'Faturamento NNE'!$AA$2:$AA$707,'Infos Relatório'!I$1)</f>
        <v>0</v>
      </c>
      <c r="J166" s="542">
        <f>SUMIFS('Faturamento NNE'!$H$2:$H$707,'Faturamento NNE'!$E$2:$E$707,'Infos Relatório'!$B$164,'Faturamento NNE'!$F$2:$F$707,'Infos Relatório'!$B166,'Faturamento NNE'!$AA$2:$AA$707,'Infos Relatório'!I$1)</f>
        <v>0</v>
      </c>
      <c r="K166" s="543">
        <f>SUMIFS('Faturamento NNE'!$K$2:$K$707,'Faturamento NNE'!$E$2:$E$707,'Infos Relatório'!$B$164,'Faturamento NNE'!$F$2:$F$707,'Infos Relatório'!$B166,'Faturamento NNE'!$AA$2:$AA$707,'Infos Relatório'!I$1)</f>
        <v>0</v>
      </c>
      <c r="L166" s="544">
        <f>SUMIFS('Faturamento NNE'!$P$2:$P$707,'Faturamento NNE'!$E$2:$E$707,'Infos Relatório'!$B$164,'Faturamento NNE'!$F$2:$F$707,'Infos Relatório'!$B166,'Faturamento NNE'!$AA$2:$AA$707,'Infos Relatório'!I$1,'Faturamento NNE'!$U$2:$U$707,"Sim")+SUMIFS('Faturamento NNE'!$Q$2:$Q$707,'Faturamento NNE'!$E$2:$E$707,'Infos Relatório'!$B$164,'Faturamento NNE'!$F$2:$F$707,'Infos Relatório'!$B166,'Faturamento NNE'!$AA$2:$AA$707,'Infos Relatório'!I$1,'Faturamento NNE'!$U$2:$U$707,"Sim")</f>
        <v>0</v>
      </c>
      <c r="M166" s="283" t="e">
        <f>L166/K166</f>
        <v>#DIV/0!</v>
      </c>
      <c r="N166" s="545">
        <f>SUMIFS('Faturamento NNE'!$I$2:$I$707,'Faturamento NNE'!$E$2:$E$707,'Infos Relatório'!$B$164,'Faturamento NNE'!$F$2:$F$707,'Infos Relatório'!$B166,'Faturamento NNE'!$AA$2:$AA$707,'Infos Relatório'!I$1)</f>
        <v>0</v>
      </c>
      <c r="O166" s="541">
        <f>COUNTIFS('Faturamento NNE'!$E$2:$E$707,'Infos Relatório'!$B$164,'Faturamento NNE'!$F$2:$F$707,'Infos Relatório'!$B166,'Faturamento NNE'!$AA$2:$AA$707,'Infos Relatório'!O$1)</f>
        <v>0</v>
      </c>
      <c r="P166" s="542">
        <f>SUMIFS('Faturamento NNE'!$H$2:$H$707,'Faturamento NNE'!$E$2:$E$707,'Infos Relatório'!$B$164,'Faturamento NNE'!$F$2:$F$707,'Infos Relatório'!$B166,'Faturamento NNE'!$AA$2:$AA$707,'Infos Relatório'!O$1)</f>
        <v>0</v>
      </c>
      <c r="Q166" s="542">
        <f>SUMIFS('Faturamento NNE'!$K$2:$K$707,'Faturamento NNE'!$E$2:$E$707,'Infos Relatório'!$B$164,'Faturamento NNE'!$F$2:$F$707,'Infos Relatório'!$B166,'Faturamento NNE'!$AA$2:$AA$707,'Infos Relatório'!O$1)</f>
        <v>0</v>
      </c>
      <c r="R166" s="546">
        <f>SUMIFS('Faturamento NNE'!$P$2:$P$707,'Faturamento NNE'!$E$2:$E$707,'Infos Relatório'!$B$164,'Faturamento NNE'!$F$2:$F$707,'Infos Relatório'!$B166,'Faturamento NNE'!$AA$2:$AA$707,'Infos Relatório'!O$1,'Faturamento NNE'!$U$2:$U$707,"Sim")+SUMIFS('Faturamento NNE'!$Q$2:$Q$707,'Faturamento NNE'!$E$2:$E$707,'Infos Relatório'!$B$164,'Faturamento NNE'!$F$2:$F$707,'Infos Relatório'!$B166,'Faturamento NNE'!$AA$2:$AA$707,'Infos Relatório'!O$1,'Faturamento NNE'!$U$2:$U$707,"Sim")</f>
        <v>0</v>
      </c>
      <c r="S166" s="227" t="e">
        <f>R166/Q166</f>
        <v>#DIV/0!</v>
      </c>
      <c r="T166" s="545">
        <f>SUMIFS('Faturamento NNE'!$I$2:$I$707,'Faturamento NNE'!$E$2:$E$707,'Infos Relatório'!$B$164,'Faturamento NNE'!$F$2:$F$707,'Infos Relatório'!$B166,'Faturamento NNE'!$AA$2:$AA$707,'Infos Relatório'!O$1)</f>
        <v>0</v>
      </c>
      <c r="U166" s="541">
        <f>COUNTIFS('Faturamento NNE'!$E$2:$E$707,'Infos Relatório'!$B$164,'Faturamento NNE'!$F$2:$F$707,'Infos Relatório'!$B166,'Faturamento NNE'!$AA$2:$AA$707,'Infos Relatório'!U$1)</f>
        <v>0</v>
      </c>
      <c r="V166" s="542">
        <f>SUMIFS('Faturamento NNE'!$H$2:$H$707,'Faturamento NNE'!$E$2:$E$707,'Infos Relatório'!$B$164,'Faturamento NNE'!$F$2:$F$707,'Infos Relatório'!$B166,'Faturamento NNE'!$AA$2:$AA$707,'Infos Relatório'!U$1)</f>
        <v>0</v>
      </c>
      <c r="W166" s="542">
        <f>SUMIFS('Faturamento NNE'!$K$2:$K$707,'Faturamento NNE'!$E$2:$E$707,'Infos Relatório'!$B$164,'Faturamento NNE'!$F$2:$F$707,'Infos Relatório'!$B166,'Faturamento NNE'!$AA$2:$AA$707,'Infos Relatório'!U$1)</f>
        <v>0</v>
      </c>
      <c r="X166" s="546">
        <f>SUMIFS('Faturamento NNE'!$P$2:$P$707,'Faturamento NNE'!$E$2:$E$707,'Infos Relatório'!$B$164,'Faturamento NNE'!$F$2:$F$707,'Infos Relatório'!$B166,'Faturamento NNE'!$AA$2:$AA$707,'Infos Relatório'!U$1,'Faturamento NNE'!$U$2:$U$707,"Sim")+SUMIFS('Faturamento NNE'!$Q$2:$Q$707,'Faturamento NNE'!$E$2:$E$707,'Infos Relatório'!$B$164,'Faturamento NNE'!$F$2:$F$707,'Infos Relatório'!$B166,'Faturamento NNE'!$AA$2:$AA$707,'Infos Relatório'!U$1,'Faturamento NNE'!$U$2:$U$707,"Sim")</f>
        <v>0</v>
      </c>
      <c r="Y166" s="227" t="e">
        <f>X166/W166</f>
        <v>#DIV/0!</v>
      </c>
      <c r="Z166" s="545">
        <f>SUMIFS('Faturamento NNE'!$I$2:$I$707,'Faturamento NNE'!$E$2:$E$707,'Infos Relatório'!$B$164,'Faturamento NNE'!$F$2:$F$707,'Infos Relatório'!$B166,'Faturamento NNE'!$AA$2:$AA$707,'Infos Relatório'!U$1)</f>
        <v>0</v>
      </c>
      <c r="AA166" s="541">
        <f>COUNTIFS('Faturamento NNE'!$E$2:$E$707,'Infos Relatório'!$B$164,'Faturamento NNE'!$F$2:$F$707,'Infos Relatório'!$B166,'Faturamento NNE'!$AA$2:$AA$707,'Infos Relatório'!AA$1)</f>
        <v>0</v>
      </c>
      <c r="AB166" s="542">
        <f>SUMIFS('Faturamento NNE'!$H$2:$H$707,'Faturamento NNE'!$E$2:$E$707,'Infos Relatório'!$B$164,'Faturamento NNE'!$F$2:$F$707,'Infos Relatório'!$B166,'Faturamento NNE'!$AA$2:$AA$707,'Infos Relatório'!AA$1)</f>
        <v>0</v>
      </c>
      <c r="AC166" s="542">
        <f>SUMIFS('Faturamento NNE'!$K$2:$K$707,'Faturamento NNE'!$E$2:$E$707,'Infos Relatório'!$B$164,'Faturamento NNE'!$F$2:$F$707,'Infos Relatório'!$B166,'Faturamento NNE'!$AA$2:$AA$707,'Infos Relatório'!AA$1)</f>
        <v>0</v>
      </c>
      <c r="AD166" s="546">
        <f>SUMIFS('Faturamento NNE'!$P$2:$P$707,'Faturamento NNE'!$E$2:$E$707,'Infos Relatório'!$B$164,'Faturamento NNE'!$F$2:$F$707,'Infos Relatório'!$B166,'Faturamento NNE'!$AA$2:$AA$707,'Infos Relatório'!AA$1,'Faturamento NNE'!$U$2:$U$707,"Sim")+SUMIFS('Faturamento NNE'!$Q$2:$Q$707,'Faturamento NNE'!$E$2:$E$707,'Infos Relatório'!$B$164,'Faturamento NNE'!$F$2:$F$707,'Infos Relatório'!$B166,'Faturamento NNE'!$AA$2:$AA$707,'Infos Relatório'!AA$1,'Faturamento NNE'!$U$2:$U$707,"Sim")</f>
        <v>0</v>
      </c>
      <c r="AE166" s="227" t="e">
        <f>AD166/AC166</f>
        <v>#DIV/0!</v>
      </c>
      <c r="AF166" s="545">
        <f>SUMIFS('Faturamento NNE'!$I$2:$I$707,'Faturamento NNE'!$E$2:$E$707,'Infos Relatório'!$B$164,'Faturamento NNE'!$F$2:$F$707,'Infos Relatório'!$B166,'Faturamento NNE'!$AA$2:$AA$707,'Infos Relatório'!AA$1)</f>
        <v>0</v>
      </c>
      <c r="AG166" s="541">
        <f>COUNTIFS('Faturamento NNE'!$E$2:$E$707,'Infos Relatório'!$B$164,'Faturamento NNE'!$F$2:$F$707,'Infos Relatório'!$B166,'Faturamento NNE'!$AA$2:$AA$707,'Infos Relatório'!AG$1)</f>
        <v>0</v>
      </c>
      <c r="AH166" s="542">
        <f>SUMIFS('Faturamento NNE'!$H$2:$H$707,'Faturamento NNE'!$E$2:$E$707,'Infos Relatório'!$B$164,'Faturamento NNE'!$F$2:$F$707,'Infos Relatório'!$B166,'Faturamento NNE'!$AA$2:$AA$707,'Infos Relatório'!AG$1)</f>
        <v>0</v>
      </c>
      <c r="AI166" s="542">
        <f>SUMIFS('Faturamento NNE'!$K$2:$K$707,'Faturamento NNE'!$E$2:$E$707,'Infos Relatório'!$B$164,'Faturamento NNE'!$F$2:$F$707,'Infos Relatório'!$B166,'Faturamento NNE'!$AA$2:$AA$707,'Infos Relatório'!AG$1)</f>
        <v>0</v>
      </c>
      <c r="AJ166" s="546">
        <f>SUMIFS('Faturamento NNE'!$P$2:$P$707,'Faturamento NNE'!$E$2:$E$707,'Infos Relatório'!$B$164,'Faturamento NNE'!$F$2:$F$707,'Infos Relatório'!$B166,'Faturamento NNE'!$AA$2:$AA$707,'Infos Relatório'!AG$1,'Faturamento NNE'!$U$2:$U$707,"Sim")+SUMIFS('Faturamento NNE'!$Q$2:$Q$707,'Faturamento NNE'!$E$2:$E$707,'Infos Relatório'!$B$164,'Faturamento NNE'!$F$2:$F$707,'Infos Relatório'!$B166,'Faturamento NNE'!$AA$2:$AA$707,'Infos Relatório'!AG$1,'Faturamento NNE'!$U$2:$U$707,"Sim")</f>
        <v>0</v>
      </c>
      <c r="AK166" s="227" t="e">
        <f>AJ166/AI166</f>
        <v>#DIV/0!</v>
      </c>
      <c r="AL166" s="545">
        <f>SUMIFS('Faturamento NNE'!$I$2:$I$707,'Faturamento NNE'!$E$2:$E$707,'Infos Relatório'!$B$164,'Faturamento NNE'!$F$2:$F$707,'Infos Relatório'!$B166,'Faturamento NNE'!$AA$2:$AA$707,'Infos Relatório'!AG$1)</f>
        <v>0</v>
      </c>
      <c r="AM166" s="541">
        <f>COUNTIFS('Faturamento NNE'!$E$2:$E$707,'Infos Relatório'!$B$164,'Faturamento NNE'!$F$2:$F$707,'Infos Relatório'!$B166,'Faturamento NNE'!$AA$2:$AA$707,'Infos Relatório'!AM$1)</f>
        <v>0</v>
      </c>
      <c r="AN166" s="542">
        <f>SUMIFS('Faturamento NNE'!$H$2:$H$707,'Faturamento NNE'!$E$2:$E$707,'Infos Relatório'!$B$164,'Faturamento NNE'!$F$2:$F$707,'Infos Relatório'!$B166,'Faturamento NNE'!$AA$2:$AA$707,'Infos Relatório'!AM$1)</f>
        <v>0</v>
      </c>
      <c r="AO166" s="542">
        <f>SUMIFS('Faturamento NNE'!$K$2:$K$707,'Faturamento NNE'!$E$2:$E$707,'Infos Relatório'!$B$164,'Faturamento NNE'!$F$2:$F$707,'Infos Relatório'!$B166,'Faturamento NNE'!$AA$2:$AA$707,'Infos Relatório'!AM$1)</f>
        <v>0</v>
      </c>
      <c r="AP166" s="546">
        <f>SUMIFS('Faturamento NNE'!$P$2:$P$707,'Faturamento NNE'!$E$2:$E$707,'Infos Relatório'!$B$164,'Faturamento NNE'!$F$2:$F$707,'Infos Relatório'!$B166,'Faturamento NNE'!$AA$2:$AA$707,'Infos Relatório'!AM$1,'Faturamento NNE'!$U$2:$U$707,"Sim")+SUMIFS('Faturamento NNE'!$Q$2:$Q$707,'Faturamento NNE'!$E$2:$E$707,'Infos Relatório'!$B$164,'Faturamento NNE'!$F$2:$F$707,'Infos Relatório'!$B166,'Faturamento NNE'!$AA$2:$AA$707,'Infos Relatório'!AM$1,'Faturamento NNE'!$U$2:$U$707,"Sim")</f>
        <v>0</v>
      </c>
      <c r="AQ166" s="227" t="e">
        <f>AP166/AO166</f>
        <v>#DIV/0!</v>
      </c>
      <c r="AR166" s="545">
        <f>SUMIFS('Faturamento NNE'!$I$2:$I$707,'Faturamento NNE'!$E$2:$E$707,'Infos Relatório'!$B$164,'Faturamento NNE'!$F$2:$F$707,'Infos Relatório'!$B166,'Faturamento NNE'!$AA$2:$AA$707,'Infos Relatório'!AM$1)</f>
        <v>0</v>
      </c>
      <c r="AS166" s="541">
        <f>COUNTIFS('Faturamento NNE'!$E$2:$E$707,'Infos Relatório'!$B$164,'Faturamento NNE'!$F$2:$F$707,'Infos Relatório'!$B166,'Faturamento NNE'!$AA$2:$AA$707,'Infos Relatório'!AS$1)</f>
        <v>0</v>
      </c>
      <c r="AT166" s="542">
        <f>SUMIFS('Faturamento NNE'!$H$2:$H$707,'Faturamento NNE'!$E$2:$E$707,'Infos Relatório'!$B$164,'Faturamento NNE'!$F$2:$F$707,'Infos Relatório'!$B166,'Faturamento NNE'!$AA$2:$AA$707,'Infos Relatório'!AS$1)</f>
        <v>0</v>
      </c>
      <c r="AU166" s="542">
        <f>SUMIFS('Faturamento NNE'!$K$2:$K$707,'Faturamento NNE'!$E$2:$E$707,'Infos Relatório'!$B$164,'Faturamento NNE'!$F$2:$F$707,'Infos Relatório'!$B166,'Faturamento NNE'!$AA$2:$AA$707,'Infos Relatório'!AS$1)</f>
        <v>0</v>
      </c>
      <c r="AV166" s="546">
        <f>SUMIFS('Faturamento NNE'!$P$2:$P$707,'Faturamento NNE'!$E$2:$E$707,'Infos Relatório'!$B$164,'Faturamento NNE'!$F$2:$F$707,'Infos Relatório'!$B166,'Faturamento NNE'!$AA$2:$AA$707,'Infos Relatório'!AS$1,'Faturamento NNE'!$U$2:$U$707,"Sim")+SUMIFS('Faturamento NNE'!$Q$2:$Q$707,'Faturamento NNE'!$E$2:$E$707,'Infos Relatório'!$B$164,'Faturamento NNE'!$F$2:$F$707,'Infos Relatório'!$B166,'Faturamento NNE'!$AA$2:$AA$707,'Infos Relatório'!AS$1,'Faturamento NNE'!$U$2:$U$707,"Sim")</f>
        <v>0</v>
      </c>
      <c r="AW166" s="227" t="e">
        <f>AV166/AU166</f>
        <v>#DIV/0!</v>
      </c>
      <c r="AX166" s="545">
        <f>SUMIFS('Faturamento NNE'!$I$2:$I$707,'Faturamento NNE'!$E$2:$E$707,'Infos Relatório'!$B$164,'Faturamento NNE'!$F$2:$F$707,'Infos Relatório'!$B166,'Faturamento NNE'!$AA$2:$AA$707,'Infos Relatório'!AS$1)</f>
        <v>0</v>
      </c>
      <c r="AY166" s="541">
        <f>COUNTIFS('Faturamento NNE'!$E$2:$E$707,'Infos Relatório'!$B$164,'Faturamento NNE'!$F$2:$F$707,'Infos Relatório'!$B166,'Faturamento NNE'!$AA$2:$AA$707,'Infos Relatório'!AY$1)</f>
        <v>0</v>
      </c>
      <c r="AZ166" s="542">
        <f>SUMIFS('Faturamento NNE'!$H$2:$H$707,'Faturamento NNE'!$E$2:$E$707,'Infos Relatório'!$B$164,'Faturamento NNE'!$F$2:$F$707,'Infos Relatório'!$B166,'Faturamento NNE'!$AA$2:$AA$707,'Infos Relatório'!AY$1)</f>
        <v>0</v>
      </c>
      <c r="BA166" s="542">
        <f>SUMIFS('Faturamento NNE'!$K$2:$K$707,'Faturamento NNE'!$E$2:$E$707,'Infos Relatório'!$B$164,'Faturamento NNE'!$F$2:$F$707,'Infos Relatório'!$B166,'Faturamento NNE'!$AA$2:$AA$707,'Infos Relatório'!AY$1)</f>
        <v>0</v>
      </c>
      <c r="BB166" s="546">
        <f>SUMIFS('Faturamento NNE'!$P$2:$P$707,'Faturamento NNE'!$E$2:$E$707,'Infos Relatório'!$B$164,'Faturamento NNE'!$F$2:$F$707,'Infos Relatório'!$B166,'Faturamento NNE'!$AA$2:$AA$707,'Infos Relatório'!AY$1,'Faturamento NNE'!$U$2:$U$707,"Sim")+SUMIFS('Faturamento NNE'!$Q$2:$Q$707,'Faturamento NNE'!$E$2:$E$707,'Infos Relatório'!$B$164,'Faturamento NNE'!$F$2:$F$707,'Infos Relatório'!$B166,'Faturamento NNE'!$AA$2:$AA$707,'Infos Relatório'!AY$1,'Faturamento NNE'!$U$2:$U$707,"Sim")</f>
        <v>0</v>
      </c>
      <c r="BC166" s="227" t="e">
        <f>BB166/BA166</f>
        <v>#DIV/0!</v>
      </c>
      <c r="BD166" s="545">
        <f>SUMIFS('Faturamento NNE'!$I$2:$I$707,'Faturamento NNE'!$E$2:$E$707,'Infos Relatório'!$B$164,'Faturamento NNE'!$F$2:$F$707,'Infos Relatório'!$B166,'Faturamento NNE'!$AA$2:$AA$707,'Infos Relatório'!AY$1)</f>
        <v>0</v>
      </c>
      <c r="BE166" s="541">
        <f>COUNTIFS('Faturamento NNE'!$E$2:$E$707,'Infos Relatório'!$B$164,'Faturamento NNE'!$F$2:$F$707,'Infos Relatório'!$B166,'Faturamento NNE'!$AA$2:$AA$707,'Infos Relatório'!BE$1)</f>
        <v>0</v>
      </c>
      <c r="BF166" s="542">
        <f>SUMIFS('Faturamento NNE'!$H$2:$H$707,'Faturamento NNE'!$E$2:$E$707,'Infos Relatório'!$B$164,'Faturamento NNE'!$F$2:$F$707,'Infos Relatório'!$B166,'Faturamento NNE'!$AA$2:$AA$707,'Infos Relatório'!BE$1)</f>
        <v>0</v>
      </c>
      <c r="BG166" s="542">
        <f>SUMIFS('Faturamento NNE'!$K$2:$K$707,'Faturamento NNE'!$E$2:$E$707,'Infos Relatório'!$B$164,'Faturamento NNE'!$F$2:$F$707,'Infos Relatório'!$B166,'Faturamento NNE'!$AA$2:$AA$707,'Infos Relatório'!BE$1)</f>
        <v>0</v>
      </c>
      <c r="BH166" s="546">
        <f>SUMIFS('Faturamento NNE'!$P$2:$P$707,'Faturamento NNE'!$E$2:$E$707,'Infos Relatório'!$B$164,'Faturamento NNE'!$F$2:$F$707,'Infos Relatório'!$B166,'Faturamento NNE'!$AA$2:$AA$707,'Infos Relatório'!BE$1,'Faturamento NNE'!$U$2:$U$707,"Sim")+SUMIFS('Faturamento NNE'!$Q$2:$Q$707,'Faturamento NNE'!$E$2:$E$707,'Infos Relatório'!$B$164,'Faturamento NNE'!$F$2:$F$707,'Infos Relatório'!$B166,'Faturamento NNE'!$AA$2:$AA$707,'Infos Relatório'!BE$1,'Faturamento NNE'!$U$2:$U$707,"Sim")</f>
        <v>0</v>
      </c>
      <c r="BI166" s="227" t="e">
        <f>BH166/BG166</f>
        <v>#DIV/0!</v>
      </c>
      <c r="BJ166" s="545">
        <f>SUMIFS('Faturamento NNE'!$I$2:$I$707,'Faturamento NNE'!$E$2:$E$707,'Infos Relatório'!$B$164,'Faturamento NNE'!$F$2:$F$707,'Infos Relatório'!$B166,'Faturamento NNE'!$AA$2:$AA$707,'Infos Relatório'!BE$1)</f>
        <v>0</v>
      </c>
      <c r="BK166" s="541">
        <f>COUNTIFS('Faturamento NNE'!$E$2:$E$707,'Infos Relatório'!$B$164,'Faturamento NNE'!$F$2:$F$707,'Infos Relatório'!$B166,'Faturamento NNE'!$AA$2:$AA$707,'Infos Relatório'!BK$1)</f>
        <v>0</v>
      </c>
      <c r="BL166" s="542">
        <f>SUMIFS('Faturamento NNE'!$H$2:$H$707,'Faturamento NNE'!$E$2:$E$707,'Infos Relatório'!$B$164,'Faturamento NNE'!$F$2:$F$707,'Infos Relatório'!$B166,'Faturamento NNE'!$AA$2:$AA$707,'Infos Relatório'!BK$1)</f>
        <v>0</v>
      </c>
      <c r="BM166" s="542">
        <f>SUMIFS('Faturamento NNE'!$K$2:$K$707,'Faturamento NNE'!$E$2:$E$707,'Infos Relatório'!$B$164,'Faturamento NNE'!$F$2:$F$707,'Infos Relatório'!$B166,'Faturamento NNE'!$AA$2:$AA$707,'Infos Relatório'!BK$1)</f>
        <v>0</v>
      </c>
      <c r="BN166" s="546">
        <f>SUMIFS('Faturamento NNE'!$P$2:$P$707,'Faturamento NNE'!$E$2:$E$707,'Infos Relatório'!$B$164,'Faturamento NNE'!$F$2:$F$707,'Infos Relatório'!$B166,'Faturamento NNE'!$AA$2:$AA$707,'Infos Relatório'!BK$1,'Faturamento NNE'!$U$2:$U$707,"Sim")+SUMIFS('Faturamento NNE'!$Q$2:$Q$707,'Faturamento NNE'!$E$2:$E$707,'Infos Relatório'!$B$164,'Faturamento NNE'!$F$2:$F$707,'Infos Relatório'!$B166,'Faturamento NNE'!$AA$2:$AA$707,'Infos Relatório'!BK$1,'Faturamento NNE'!$U$2:$U$707,"Sim")</f>
        <v>0</v>
      </c>
      <c r="BO166" s="227" t="e">
        <f>BN166/BM166</f>
        <v>#DIV/0!</v>
      </c>
      <c r="BP166" s="545">
        <f>SUMIFS('Faturamento NNE'!$I$2:$I$707,'Faturamento NNE'!$E$2:$E$707,'Infos Relatório'!$B$164,'Faturamento NNE'!$F$2:$F$707,'Infos Relatório'!$B166,'Faturamento NNE'!$AA$2:$AA$707,'Infos Relatório'!BK$1)</f>
        <v>0</v>
      </c>
      <c r="BQ166" s="541">
        <f>COUNTIFS('Faturamento NNE'!$E$2:$E$707,'Infos Relatório'!$B$164,'Faturamento NNE'!$F$2:$F$707,'Infos Relatório'!$B166,'Faturamento NNE'!$AA$2:$AA$707,'Infos Relatório'!BQ$1)</f>
        <v>0</v>
      </c>
      <c r="BR166" s="542">
        <f>SUMIFS('Faturamento NNE'!$H$2:$H$707,'Faturamento NNE'!$E$2:$E$707,'Infos Relatório'!$B$164,'Faturamento NNE'!$F$2:$F$707,'Infos Relatório'!$B166,'Faturamento NNE'!$AA$2:$AA$707,'Infos Relatório'!BQ$1)</f>
        <v>0</v>
      </c>
      <c r="BS166" s="542">
        <f>SUMIFS('Faturamento NNE'!$K$2:$K$707,'Faturamento NNE'!$E$2:$E$707,'Infos Relatório'!$B$164,'Faturamento NNE'!$F$2:$F$707,'Infos Relatório'!$B166,'Faturamento NNE'!$AA$2:$AA$707,'Infos Relatório'!BQ$1)</f>
        <v>0</v>
      </c>
      <c r="BT166" s="546">
        <f>SUMIFS('Faturamento NNE'!$P$2:$P$707,'Faturamento NNE'!$E$2:$E$707,'Infos Relatório'!$B$164,'Faturamento NNE'!$F$2:$F$707,'Infos Relatório'!$B166,'Faturamento NNE'!$AA$2:$AA$707,'Infos Relatório'!BQ$1,'Faturamento NNE'!$U$2:$U$707,"Sim")+SUMIFS('Faturamento NNE'!$Q$2:$Q$707,'Faturamento NNE'!$E$2:$E$707,'Infos Relatório'!$B$164,'Faturamento NNE'!$F$2:$F$707,'Infos Relatório'!$B166,'Faturamento NNE'!$AA$2:$AA$707,'Infos Relatório'!BQ$1,'Faturamento NNE'!$U$2:$U$707,"Sim")</f>
        <v>0</v>
      </c>
      <c r="BU166" s="227" t="e">
        <f>BT166/BS166</f>
        <v>#DIV/0!</v>
      </c>
      <c r="BV166" s="545">
        <f>SUMIFS('Faturamento NNE'!$I$2:$I$707,'Faturamento NNE'!$E$2:$E$707,'Infos Relatório'!$B$164,'Faturamento NNE'!$F$2:$F$707,'Infos Relatório'!$B166,'Faturamento NNE'!$AA$2:$AA$707,'Infos Relatório'!BQ$1)</f>
        <v>0</v>
      </c>
    </row>
    <row r="167" spans="2:74">
      <c r="B167" s="217" t="s">
        <v>132</v>
      </c>
      <c r="C167" s="541">
        <f>COUNTIFS('Faturamento NNE'!$E$2:$E$707,'Infos Relatório'!$B$164,'Faturamento NNE'!$F$2:$F$707,'Infos Relatório'!$B167,'Faturamento NNE'!$AA$2:$AA$707,'Infos Relatório'!C$1)</f>
        <v>0</v>
      </c>
      <c r="D167" s="542">
        <f>SUMIFS('Faturamento NNE'!$H$2:$H$707,'Faturamento NNE'!$E$2:$E$707,'Infos Relatório'!$B$164,'Faturamento NNE'!$F$2:$F$707,'Infos Relatório'!$B167,'Faturamento NNE'!$AA$2:$AA$707,'Infos Relatório'!C$1)</f>
        <v>0</v>
      </c>
      <c r="E167" s="543">
        <f>SUMIFS('Faturamento NNE'!$K$2:$K$707,'Faturamento NNE'!$E$2:$E$707,'Infos Relatório'!$B$164,'Faturamento NNE'!$F$2:$F$707,'Infos Relatório'!$B167,'Faturamento NNE'!$AA$2:$AA$707,'Infos Relatório'!C$1)</f>
        <v>0</v>
      </c>
      <c r="F167" s="544">
        <f>SUMIFS('Faturamento NNE'!$P$2:$P$707,'Faturamento NNE'!$E$2:$E$707,'Infos Relatório'!$B$164,'Faturamento NNE'!$F$2:$F$707,'Infos Relatório'!$B167,'Faturamento NNE'!$AA$2:$AA$707,'Infos Relatório'!C$1,'Faturamento NNE'!$U$2:$U$707,"Sim")+SUMIFS('Faturamento NNE'!$Q$2:$Q$707,'Faturamento NNE'!$E$2:$E$707,'Infos Relatório'!$B$164,'Faturamento NNE'!$F$2:$F$707,'Infos Relatório'!$B167,'Faturamento NNE'!$AA$2:$AA$707,'Infos Relatório'!C$1,'Faturamento NNE'!$U$2:$U$707,"Sim")</f>
        <v>0</v>
      </c>
      <c r="G167" s="283" t="e">
        <f t="shared" ref="G167:G230" si="48">F167/E167</f>
        <v>#DIV/0!</v>
      </c>
      <c r="H167" s="545">
        <f>SUMIFS('Faturamento NNE'!$I$2:$I$707,'Faturamento NNE'!$E$2:$E$707,'Infos Relatório'!$B$164,'Faturamento NNE'!$F$2:$F$707,'Infos Relatório'!$B167,'Faturamento NNE'!$AA$2:$AA$707,'Infos Relatório'!C$1)</f>
        <v>0</v>
      </c>
      <c r="I167" s="541">
        <f>COUNTIFS('Faturamento NNE'!$E$2:$E$707,'Infos Relatório'!$B$164,'Faturamento NNE'!$F$2:$F$707,'Infos Relatório'!$B167,'Faturamento NNE'!$AA$2:$AA$707,'Infos Relatório'!I$1)</f>
        <v>0</v>
      </c>
      <c r="J167" s="542">
        <f>SUMIFS('Faturamento NNE'!$H$2:$H$707,'Faturamento NNE'!$E$2:$E$707,'Infos Relatório'!$B$164,'Faturamento NNE'!$F$2:$F$707,'Infos Relatório'!$B167,'Faturamento NNE'!$AA$2:$AA$707,'Infos Relatório'!I$1)</f>
        <v>0</v>
      </c>
      <c r="K167" s="543">
        <f>SUMIFS('Faturamento NNE'!$K$2:$K$707,'Faturamento NNE'!$E$2:$E$707,'Infos Relatório'!$B$164,'Faturamento NNE'!$F$2:$F$707,'Infos Relatório'!$B167,'Faturamento NNE'!$AA$2:$AA$707,'Infos Relatório'!I$1)</f>
        <v>0</v>
      </c>
      <c r="L167" s="544">
        <f>SUMIFS('Faturamento NNE'!$P$2:$P$707,'Faturamento NNE'!$E$2:$E$707,'Infos Relatório'!$B$164,'Faturamento NNE'!$F$2:$F$707,'Infos Relatório'!$B167,'Faturamento NNE'!$AA$2:$AA$707,'Infos Relatório'!I$1,'Faturamento NNE'!$U$2:$U$707,"Sim")+SUMIFS('Faturamento NNE'!$Q$2:$Q$707,'Faturamento NNE'!$E$2:$E$707,'Infos Relatório'!$B$164,'Faturamento NNE'!$F$2:$F$707,'Infos Relatório'!$B167,'Faturamento NNE'!$AA$2:$AA$707,'Infos Relatório'!I$1,'Faturamento NNE'!$U$2:$U$707,"Sim")</f>
        <v>0</v>
      </c>
      <c r="M167" s="283" t="e">
        <f t="shared" ref="M167:M230" si="49">L167/K167</f>
        <v>#DIV/0!</v>
      </c>
      <c r="N167" s="545">
        <f>SUMIFS('Faturamento NNE'!$I$2:$I$707,'Faturamento NNE'!$E$2:$E$707,'Infos Relatório'!$B$164,'Faturamento NNE'!$F$2:$F$707,'Infos Relatório'!$B167,'Faturamento NNE'!$AA$2:$AA$707,'Infos Relatório'!I$1)</f>
        <v>0</v>
      </c>
      <c r="O167" s="541">
        <f>COUNTIFS('Faturamento NNE'!$E$2:$E$707,'Infos Relatório'!$B$164,'Faturamento NNE'!$F$2:$F$707,'Infos Relatório'!$B167,'Faturamento NNE'!$AA$2:$AA$707,'Infos Relatório'!O$1)</f>
        <v>0</v>
      </c>
      <c r="P167" s="542">
        <f>SUMIFS('Faturamento NNE'!$H$2:$H$707,'Faturamento NNE'!$E$2:$E$707,'Infos Relatório'!$B$164,'Faturamento NNE'!$F$2:$F$707,'Infos Relatório'!$B167,'Faturamento NNE'!$AA$2:$AA$707,'Infos Relatório'!O$1)</f>
        <v>0</v>
      </c>
      <c r="Q167" s="542">
        <f>SUMIFS('Faturamento NNE'!$K$2:$K$707,'Faturamento NNE'!$E$2:$E$707,'Infos Relatório'!$B$164,'Faturamento NNE'!$F$2:$F$707,'Infos Relatório'!$B167,'Faturamento NNE'!$AA$2:$AA$707,'Infos Relatório'!O$1)</f>
        <v>0</v>
      </c>
      <c r="R167" s="546">
        <f>SUMIFS('Faturamento NNE'!$P$2:$P$707,'Faturamento NNE'!$E$2:$E$707,'Infos Relatório'!$B$164,'Faturamento NNE'!$F$2:$F$707,'Infos Relatório'!$B167,'Faturamento NNE'!$AA$2:$AA$707,'Infos Relatório'!O$1,'Faturamento NNE'!$U$2:$U$707,"Sim")+SUMIFS('Faturamento NNE'!$Q$2:$Q$707,'Faturamento NNE'!$E$2:$E$707,'Infos Relatório'!$B$164,'Faturamento NNE'!$F$2:$F$707,'Infos Relatório'!$B167,'Faturamento NNE'!$AA$2:$AA$707,'Infos Relatório'!O$1,'Faturamento NNE'!$U$2:$U$707,"Sim")</f>
        <v>0</v>
      </c>
      <c r="S167" s="227" t="e">
        <f t="shared" ref="S167:S230" si="50">R167/Q167</f>
        <v>#DIV/0!</v>
      </c>
      <c r="T167" s="545">
        <f>SUMIFS('Faturamento NNE'!$I$2:$I$707,'Faturamento NNE'!$E$2:$E$707,'Infos Relatório'!$B$164,'Faturamento NNE'!$F$2:$F$707,'Infos Relatório'!$B167,'Faturamento NNE'!$AA$2:$AA$707,'Infos Relatório'!O$1)</f>
        <v>0</v>
      </c>
      <c r="U167" s="541">
        <f>COUNTIFS('Faturamento NNE'!$E$2:$E$707,'Infos Relatório'!$B$164,'Faturamento NNE'!$F$2:$F$707,'Infos Relatório'!$B167,'Faturamento NNE'!$AA$2:$AA$707,'Infos Relatório'!U$1)</f>
        <v>0</v>
      </c>
      <c r="V167" s="542">
        <f>SUMIFS('Faturamento NNE'!$H$2:$H$707,'Faturamento NNE'!$E$2:$E$707,'Infos Relatório'!$B$164,'Faturamento NNE'!$F$2:$F$707,'Infos Relatório'!$B167,'Faturamento NNE'!$AA$2:$AA$707,'Infos Relatório'!U$1)</f>
        <v>0</v>
      </c>
      <c r="W167" s="542">
        <f>SUMIFS('Faturamento NNE'!$K$2:$K$707,'Faturamento NNE'!$E$2:$E$707,'Infos Relatório'!$B$164,'Faturamento NNE'!$F$2:$F$707,'Infos Relatório'!$B167,'Faturamento NNE'!$AA$2:$AA$707,'Infos Relatório'!U$1)</f>
        <v>0</v>
      </c>
      <c r="X167" s="546">
        <f>SUMIFS('Faturamento NNE'!$P$2:$P$707,'Faturamento NNE'!$E$2:$E$707,'Infos Relatório'!$B$164,'Faturamento NNE'!$F$2:$F$707,'Infos Relatório'!$B167,'Faturamento NNE'!$AA$2:$AA$707,'Infos Relatório'!U$1,'Faturamento NNE'!$U$2:$U$707,"Sim")+SUMIFS('Faturamento NNE'!$Q$2:$Q$707,'Faturamento NNE'!$E$2:$E$707,'Infos Relatório'!$B$164,'Faturamento NNE'!$F$2:$F$707,'Infos Relatório'!$B167,'Faturamento NNE'!$AA$2:$AA$707,'Infos Relatório'!U$1,'Faturamento NNE'!$U$2:$U$707,"Sim")</f>
        <v>0</v>
      </c>
      <c r="Y167" s="227" t="e">
        <f t="shared" ref="Y167:Y230" si="51">X167/W167</f>
        <v>#DIV/0!</v>
      </c>
      <c r="Z167" s="545">
        <f>SUMIFS('Faturamento NNE'!$I$2:$I$707,'Faturamento NNE'!$E$2:$E$707,'Infos Relatório'!$B$164,'Faturamento NNE'!$F$2:$F$707,'Infos Relatório'!$B167,'Faturamento NNE'!$AA$2:$AA$707,'Infos Relatório'!U$1)</f>
        <v>0</v>
      </c>
      <c r="AA167" s="541">
        <f>COUNTIFS('Faturamento NNE'!$E$2:$E$707,'Infos Relatório'!$B$164,'Faturamento NNE'!$F$2:$F$707,'Infos Relatório'!$B167,'Faturamento NNE'!$AA$2:$AA$707,'Infos Relatório'!AA$1)</f>
        <v>0</v>
      </c>
      <c r="AB167" s="542">
        <f>SUMIFS('Faturamento NNE'!$H$2:$H$707,'Faturamento NNE'!$E$2:$E$707,'Infos Relatório'!$B$164,'Faturamento NNE'!$F$2:$F$707,'Infos Relatório'!$B167,'Faturamento NNE'!$AA$2:$AA$707,'Infos Relatório'!AA$1)</f>
        <v>0</v>
      </c>
      <c r="AC167" s="542">
        <f>SUMIFS('Faturamento NNE'!$K$2:$K$707,'Faturamento NNE'!$E$2:$E$707,'Infos Relatório'!$B$164,'Faturamento NNE'!$F$2:$F$707,'Infos Relatório'!$B167,'Faturamento NNE'!$AA$2:$AA$707,'Infos Relatório'!AA$1)</f>
        <v>0</v>
      </c>
      <c r="AD167" s="546">
        <f>SUMIFS('Faturamento NNE'!$P$2:$P$707,'Faturamento NNE'!$E$2:$E$707,'Infos Relatório'!$B$164,'Faturamento NNE'!$F$2:$F$707,'Infos Relatório'!$B167,'Faturamento NNE'!$AA$2:$AA$707,'Infos Relatório'!AA$1,'Faturamento NNE'!$U$2:$U$707,"Sim")+SUMIFS('Faturamento NNE'!$Q$2:$Q$707,'Faturamento NNE'!$E$2:$E$707,'Infos Relatório'!$B$164,'Faturamento NNE'!$F$2:$F$707,'Infos Relatório'!$B167,'Faturamento NNE'!$AA$2:$AA$707,'Infos Relatório'!AA$1,'Faturamento NNE'!$U$2:$U$707,"Sim")</f>
        <v>0</v>
      </c>
      <c r="AE167" s="227" t="e">
        <f t="shared" ref="AE167:AE230" si="52">AD167/AC167</f>
        <v>#DIV/0!</v>
      </c>
      <c r="AF167" s="545">
        <f>SUMIFS('Faturamento NNE'!$I$2:$I$707,'Faturamento NNE'!$E$2:$E$707,'Infos Relatório'!$B$164,'Faturamento NNE'!$F$2:$F$707,'Infos Relatório'!$B167,'Faturamento NNE'!$AA$2:$AA$707,'Infos Relatório'!AA$1)</f>
        <v>0</v>
      </c>
      <c r="AG167" s="541">
        <f>COUNTIFS('Faturamento NNE'!$E$2:$E$707,'Infos Relatório'!$B$164,'Faturamento NNE'!$F$2:$F$707,'Infos Relatório'!$B167,'Faturamento NNE'!$AA$2:$AA$707,'Infos Relatório'!AG$1)</f>
        <v>0</v>
      </c>
      <c r="AH167" s="542">
        <f>SUMIFS('Faturamento NNE'!$H$2:$H$707,'Faturamento NNE'!$E$2:$E$707,'Infos Relatório'!$B$164,'Faturamento NNE'!$F$2:$F$707,'Infos Relatório'!$B167,'Faturamento NNE'!$AA$2:$AA$707,'Infos Relatório'!AG$1)</f>
        <v>0</v>
      </c>
      <c r="AI167" s="542">
        <f>SUMIFS('Faturamento NNE'!$K$2:$K$707,'Faturamento NNE'!$E$2:$E$707,'Infos Relatório'!$B$164,'Faturamento NNE'!$F$2:$F$707,'Infos Relatório'!$B167,'Faturamento NNE'!$AA$2:$AA$707,'Infos Relatório'!AG$1)</f>
        <v>0</v>
      </c>
      <c r="AJ167" s="546">
        <f>SUMIFS('Faturamento NNE'!$P$2:$P$707,'Faturamento NNE'!$E$2:$E$707,'Infos Relatório'!$B$164,'Faturamento NNE'!$F$2:$F$707,'Infos Relatório'!$B167,'Faturamento NNE'!$AA$2:$AA$707,'Infos Relatório'!AG$1,'Faturamento NNE'!$U$2:$U$707,"Sim")+SUMIFS('Faturamento NNE'!$Q$2:$Q$707,'Faturamento NNE'!$E$2:$E$707,'Infos Relatório'!$B$164,'Faturamento NNE'!$F$2:$F$707,'Infos Relatório'!$B167,'Faturamento NNE'!$AA$2:$AA$707,'Infos Relatório'!AG$1,'Faturamento NNE'!$U$2:$U$707,"Sim")</f>
        <v>0</v>
      </c>
      <c r="AK167" s="227" t="e">
        <f t="shared" ref="AK167:AK230" si="53">AJ167/AI167</f>
        <v>#DIV/0!</v>
      </c>
      <c r="AL167" s="545">
        <f>SUMIFS('Faturamento NNE'!$I$2:$I$707,'Faturamento NNE'!$E$2:$E$707,'Infos Relatório'!$B$164,'Faturamento NNE'!$F$2:$F$707,'Infos Relatório'!$B167,'Faturamento NNE'!$AA$2:$AA$707,'Infos Relatório'!AG$1)</f>
        <v>0</v>
      </c>
      <c r="AM167" s="541">
        <f>COUNTIFS('Faturamento NNE'!$E$2:$E$707,'Infos Relatório'!$B$164,'Faturamento NNE'!$F$2:$F$707,'Infos Relatório'!$B167,'Faturamento NNE'!$AA$2:$AA$707,'Infos Relatório'!AM$1)</f>
        <v>0</v>
      </c>
      <c r="AN167" s="542">
        <f>SUMIFS('Faturamento NNE'!$H$2:$H$707,'Faturamento NNE'!$E$2:$E$707,'Infos Relatório'!$B$164,'Faturamento NNE'!$F$2:$F$707,'Infos Relatório'!$B167,'Faturamento NNE'!$AA$2:$AA$707,'Infos Relatório'!AM$1)</f>
        <v>0</v>
      </c>
      <c r="AO167" s="542">
        <f>SUMIFS('Faturamento NNE'!$K$2:$K$707,'Faturamento NNE'!$E$2:$E$707,'Infos Relatório'!$B$164,'Faturamento NNE'!$F$2:$F$707,'Infos Relatório'!$B167,'Faturamento NNE'!$AA$2:$AA$707,'Infos Relatório'!AM$1)</f>
        <v>0</v>
      </c>
      <c r="AP167" s="546">
        <f>SUMIFS('Faturamento NNE'!$P$2:$P$707,'Faturamento NNE'!$E$2:$E$707,'Infos Relatório'!$B$164,'Faturamento NNE'!$F$2:$F$707,'Infos Relatório'!$B167,'Faturamento NNE'!$AA$2:$AA$707,'Infos Relatório'!AM$1,'Faturamento NNE'!$U$2:$U$707,"Sim")+SUMIFS('Faturamento NNE'!$Q$2:$Q$707,'Faturamento NNE'!$E$2:$E$707,'Infos Relatório'!$B$164,'Faturamento NNE'!$F$2:$F$707,'Infos Relatório'!$B167,'Faturamento NNE'!$AA$2:$AA$707,'Infos Relatório'!AM$1,'Faturamento NNE'!$U$2:$U$707,"Sim")</f>
        <v>0</v>
      </c>
      <c r="AQ167" s="227" t="e">
        <f t="shared" ref="AQ167:AQ230" si="54">AP167/AO167</f>
        <v>#DIV/0!</v>
      </c>
      <c r="AR167" s="545">
        <f>SUMIFS('Faturamento NNE'!$I$2:$I$707,'Faturamento NNE'!$E$2:$E$707,'Infos Relatório'!$B$164,'Faturamento NNE'!$F$2:$F$707,'Infos Relatório'!$B167,'Faturamento NNE'!$AA$2:$AA$707,'Infos Relatório'!AM$1)</f>
        <v>0</v>
      </c>
      <c r="AS167" s="541">
        <f>COUNTIFS('Faturamento NNE'!$E$2:$E$707,'Infos Relatório'!$B$164,'Faturamento NNE'!$F$2:$F$707,'Infos Relatório'!$B167,'Faturamento NNE'!$AA$2:$AA$707,'Infos Relatório'!AS$1)</f>
        <v>0</v>
      </c>
      <c r="AT167" s="542">
        <f>SUMIFS('Faturamento NNE'!$H$2:$H$707,'Faturamento NNE'!$E$2:$E$707,'Infos Relatório'!$B$164,'Faturamento NNE'!$F$2:$F$707,'Infos Relatório'!$B167,'Faturamento NNE'!$AA$2:$AA$707,'Infos Relatório'!AS$1)</f>
        <v>0</v>
      </c>
      <c r="AU167" s="542">
        <f>SUMIFS('Faturamento NNE'!$K$2:$K$707,'Faturamento NNE'!$E$2:$E$707,'Infos Relatório'!$B$164,'Faturamento NNE'!$F$2:$F$707,'Infos Relatório'!$B167,'Faturamento NNE'!$AA$2:$AA$707,'Infos Relatório'!AS$1)</f>
        <v>0</v>
      </c>
      <c r="AV167" s="546">
        <f>SUMIFS('Faturamento NNE'!$P$2:$P$707,'Faturamento NNE'!$E$2:$E$707,'Infos Relatório'!$B$164,'Faturamento NNE'!$F$2:$F$707,'Infos Relatório'!$B167,'Faturamento NNE'!$AA$2:$AA$707,'Infos Relatório'!AS$1,'Faturamento NNE'!$U$2:$U$707,"Sim")+SUMIFS('Faturamento NNE'!$Q$2:$Q$707,'Faturamento NNE'!$E$2:$E$707,'Infos Relatório'!$B$164,'Faturamento NNE'!$F$2:$F$707,'Infos Relatório'!$B167,'Faturamento NNE'!$AA$2:$AA$707,'Infos Relatório'!AS$1,'Faturamento NNE'!$U$2:$U$707,"Sim")</f>
        <v>0</v>
      </c>
      <c r="AW167" s="227" t="e">
        <f t="shared" ref="AW167:AW230" si="55">AV167/AU167</f>
        <v>#DIV/0!</v>
      </c>
      <c r="AX167" s="545">
        <f>SUMIFS('Faturamento NNE'!$I$2:$I$707,'Faturamento NNE'!$E$2:$E$707,'Infos Relatório'!$B$164,'Faturamento NNE'!$F$2:$F$707,'Infos Relatório'!$B167,'Faturamento NNE'!$AA$2:$AA$707,'Infos Relatório'!AS$1)</f>
        <v>0</v>
      </c>
      <c r="AY167" s="541">
        <f>COUNTIFS('Faturamento NNE'!$E$2:$E$707,'Infos Relatório'!$B$164,'Faturamento NNE'!$F$2:$F$707,'Infos Relatório'!$B167,'Faturamento NNE'!$AA$2:$AA$707,'Infos Relatório'!AY$1)</f>
        <v>0</v>
      </c>
      <c r="AZ167" s="542">
        <f>SUMIFS('Faturamento NNE'!$H$2:$H$707,'Faturamento NNE'!$E$2:$E$707,'Infos Relatório'!$B$164,'Faturamento NNE'!$F$2:$F$707,'Infos Relatório'!$B167,'Faturamento NNE'!$AA$2:$AA$707,'Infos Relatório'!AY$1)</f>
        <v>0</v>
      </c>
      <c r="BA167" s="542">
        <f>SUMIFS('Faturamento NNE'!$K$2:$K$707,'Faturamento NNE'!$E$2:$E$707,'Infos Relatório'!$B$164,'Faturamento NNE'!$F$2:$F$707,'Infos Relatório'!$B167,'Faturamento NNE'!$AA$2:$AA$707,'Infos Relatório'!AY$1)</f>
        <v>0</v>
      </c>
      <c r="BB167" s="546">
        <f>SUMIFS('Faturamento NNE'!$P$2:$P$707,'Faturamento NNE'!$E$2:$E$707,'Infos Relatório'!$B$164,'Faturamento NNE'!$F$2:$F$707,'Infos Relatório'!$B167,'Faturamento NNE'!$AA$2:$AA$707,'Infos Relatório'!AY$1,'Faturamento NNE'!$U$2:$U$707,"Sim")+SUMIFS('Faturamento NNE'!$Q$2:$Q$707,'Faturamento NNE'!$E$2:$E$707,'Infos Relatório'!$B$164,'Faturamento NNE'!$F$2:$F$707,'Infos Relatório'!$B167,'Faturamento NNE'!$AA$2:$AA$707,'Infos Relatório'!AY$1,'Faturamento NNE'!$U$2:$U$707,"Sim")</f>
        <v>0</v>
      </c>
      <c r="BC167" s="227" t="e">
        <f t="shared" ref="BC167:BC230" si="56">BB167/BA167</f>
        <v>#DIV/0!</v>
      </c>
      <c r="BD167" s="545">
        <f>SUMIFS('Faturamento NNE'!$I$2:$I$707,'Faturamento NNE'!$E$2:$E$707,'Infos Relatório'!$B$164,'Faturamento NNE'!$F$2:$F$707,'Infos Relatório'!$B167,'Faturamento NNE'!$AA$2:$AA$707,'Infos Relatório'!AY$1)</f>
        <v>0</v>
      </c>
      <c r="BE167" s="541">
        <f>COUNTIFS('Faturamento NNE'!$E$2:$E$707,'Infos Relatório'!$B$164,'Faturamento NNE'!$F$2:$F$707,'Infos Relatório'!$B167,'Faturamento NNE'!$AA$2:$AA$707,'Infos Relatório'!BE$1)</f>
        <v>0</v>
      </c>
      <c r="BF167" s="542">
        <f>SUMIFS('Faturamento NNE'!$H$2:$H$707,'Faturamento NNE'!$E$2:$E$707,'Infos Relatório'!$B$164,'Faturamento NNE'!$F$2:$F$707,'Infos Relatório'!$B167,'Faturamento NNE'!$AA$2:$AA$707,'Infos Relatório'!BE$1)</f>
        <v>0</v>
      </c>
      <c r="BG167" s="542">
        <f>SUMIFS('Faturamento NNE'!$K$2:$K$707,'Faturamento NNE'!$E$2:$E$707,'Infos Relatório'!$B$164,'Faturamento NNE'!$F$2:$F$707,'Infos Relatório'!$B167,'Faturamento NNE'!$AA$2:$AA$707,'Infos Relatório'!BE$1)</f>
        <v>0</v>
      </c>
      <c r="BH167" s="546">
        <f>SUMIFS('Faturamento NNE'!$P$2:$P$707,'Faturamento NNE'!$E$2:$E$707,'Infos Relatório'!$B$164,'Faturamento NNE'!$F$2:$F$707,'Infos Relatório'!$B167,'Faturamento NNE'!$AA$2:$AA$707,'Infos Relatório'!BE$1,'Faturamento NNE'!$U$2:$U$707,"Sim")+SUMIFS('Faturamento NNE'!$Q$2:$Q$707,'Faturamento NNE'!$E$2:$E$707,'Infos Relatório'!$B$164,'Faturamento NNE'!$F$2:$F$707,'Infos Relatório'!$B167,'Faturamento NNE'!$AA$2:$AA$707,'Infos Relatório'!BE$1,'Faturamento NNE'!$U$2:$U$707,"Sim")</f>
        <v>0</v>
      </c>
      <c r="BI167" s="227" t="e">
        <f t="shared" ref="BI167:BI230" si="57">BH167/BG167</f>
        <v>#DIV/0!</v>
      </c>
      <c r="BJ167" s="545">
        <f>SUMIFS('Faturamento NNE'!$I$2:$I$707,'Faturamento NNE'!$E$2:$E$707,'Infos Relatório'!$B$164,'Faturamento NNE'!$F$2:$F$707,'Infos Relatório'!$B167,'Faturamento NNE'!$AA$2:$AA$707,'Infos Relatório'!BE$1)</f>
        <v>0</v>
      </c>
      <c r="BK167" s="541">
        <f>COUNTIFS('Faturamento NNE'!$E$2:$E$707,'Infos Relatório'!$B$164,'Faturamento NNE'!$F$2:$F$707,'Infos Relatório'!$B167,'Faturamento NNE'!$AA$2:$AA$707,'Infos Relatório'!BK$1)</f>
        <v>0</v>
      </c>
      <c r="BL167" s="542">
        <f>SUMIFS('Faturamento NNE'!$H$2:$H$707,'Faturamento NNE'!$E$2:$E$707,'Infos Relatório'!$B$164,'Faturamento NNE'!$F$2:$F$707,'Infos Relatório'!$B167,'Faturamento NNE'!$AA$2:$AA$707,'Infos Relatório'!BK$1)</f>
        <v>0</v>
      </c>
      <c r="BM167" s="542">
        <f>SUMIFS('Faturamento NNE'!$K$2:$K$707,'Faturamento NNE'!$E$2:$E$707,'Infos Relatório'!$B$164,'Faturamento NNE'!$F$2:$F$707,'Infos Relatório'!$B167,'Faturamento NNE'!$AA$2:$AA$707,'Infos Relatório'!BK$1)</f>
        <v>0</v>
      </c>
      <c r="BN167" s="546">
        <f>SUMIFS('Faturamento NNE'!$P$2:$P$707,'Faturamento NNE'!$E$2:$E$707,'Infos Relatório'!$B$164,'Faturamento NNE'!$F$2:$F$707,'Infos Relatório'!$B167,'Faturamento NNE'!$AA$2:$AA$707,'Infos Relatório'!BK$1,'Faturamento NNE'!$U$2:$U$707,"Sim")+SUMIFS('Faturamento NNE'!$Q$2:$Q$707,'Faturamento NNE'!$E$2:$E$707,'Infos Relatório'!$B$164,'Faturamento NNE'!$F$2:$F$707,'Infos Relatório'!$B167,'Faturamento NNE'!$AA$2:$AA$707,'Infos Relatório'!BK$1,'Faturamento NNE'!$U$2:$U$707,"Sim")</f>
        <v>0</v>
      </c>
      <c r="BO167" s="227" t="e">
        <f t="shared" ref="BO167:BO230" si="58">BN167/BM167</f>
        <v>#DIV/0!</v>
      </c>
      <c r="BP167" s="545">
        <f>SUMIFS('Faturamento NNE'!$I$2:$I$707,'Faturamento NNE'!$E$2:$E$707,'Infos Relatório'!$B$164,'Faturamento NNE'!$F$2:$F$707,'Infos Relatório'!$B167,'Faturamento NNE'!$AA$2:$AA$707,'Infos Relatório'!BK$1)</f>
        <v>0</v>
      </c>
      <c r="BQ167" s="541">
        <f>COUNTIFS('Faturamento NNE'!$E$2:$E$707,'Infos Relatório'!$B$164,'Faturamento NNE'!$F$2:$F$707,'Infos Relatório'!$B167,'Faturamento NNE'!$AA$2:$AA$707,'Infos Relatório'!BQ$1)</f>
        <v>0</v>
      </c>
      <c r="BR167" s="542">
        <f>SUMIFS('Faturamento NNE'!$H$2:$H$707,'Faturamento NNE'!$E$2:$E$707,'Infos Relatório'!$B$164,'Faturamento NNE'!$F$2:$F$707,'Infos Relatório'!$B167,'Faturamento NNE'!$AA$2:$AA$707,'Infos Relatório'!BQ$1)</f>
        <v>0</v>
      </c>
      <c r="BS167" s="542">
        <f>SUMIFS('Faturamento NNE'!$K$2:$K$707,'Faturamento NNE'!$E$2:$E$707,'Infos Relatório'!$B$164,'Faturamento NNE'!$F$2:$F$707,'Infos Relatório'!$B167,'Faturamento NNE'!$AA$2:$AA$707,'Infos Relatório'!BQ$1)</f>
        <v>0</v>
      </c>
      <c r="BT167" s="546">
        <f>SUMIFS('Faturamento NNE'!$P$2:$P$707,'Faturamento NNE'!$E$2:$E$707,'Infos Relatório'!$B$164,'Faturamento NNE'!$F$2:$F$707,'Infos Relatório'!$B167,'Faturamento NNE'!$AA$2:$AA$707,'Infos Relatório'!BQ$1,'Faturamento NNE'!$U$2:$U$707,"Sim")+SUMIFS('Faturamento NNE'!$Q$2:$Q$707,'Faturamento NNE'!$E$2:$E$707,'Infos Relatório'!$B$164,'Faturamento NNE'!$F$2:$F$707,'Infos Relatório'!$B167,'Faturamento NNE'!$AA$2:$AA$707,'Infos Relatório'!BQ$1,'Faturamento NNE'!$U$2:$U$707,"Sim")</f>
        <v>0</v>
      </c>
      <c r="BU167" s="227" t="e">
        <f t="shared" ref="BU167:BU230" si="59">BT167/BS167</f>
        <v>#DIV/0!</v>
      </c>
      <c r="BV167" s="545">
        <f>SUMIFS('Faturamento NNE'!$I$2:$I$707,'Faturamento NNE'!$E$2:$E$707,'Infos Relatório'!$B$164,'Faturamento NNE'!$F$2:$F$707,'Infos Relatório'!$B167,'Faturamento NNE'!$AA$2:$AA$707,'Infos Relatório'!BQ$1)</f>
        <v>0</v>
      </c>
    </row>
    <row r="168" spans="2:74">
      <c r="B168" s="217" t="s">
        <v>133</v>
      </c>
      <c r="C168" s="541">
        <f>COUNTIFS('Faturamento NNE'!$E$2:$E$707,'Infos Relatório'!$B$164,'Faturamento NNE'!$F$2:$F$707,'Infos Relatório'!$B168,'Faturamento NNE'!$AA$2:$AA$707,'Infos Relatório'!C$1)</f>
        <v>0</v>
      </c>
      <c r="D168" s="542">
        <f>SUMIFS('Faturamento NNE'!$H$2:$H$707,'Faturamento NNE'!$E$2:$E$707,'Infos Relatório'!$B$164,'Faturamento NNE'!$F$2:$F$707,'Infos Relatório'!$B168,'Faturamento NNE'!$AA$2:$AA$707,'Infos Relatório'!C$1)</f>
        <v>0</v>
      </c>
      <c r="E168" s="543">
        <f>SUMIFS('Faturamento NNE'!$K$2:$K$707,'Faturamento NNE'!$E$2:$E$707,'Infos Relatório'!$B$164,'Faturamento NNE'!$F$2:$F$707,'Infos Relatório'!$B168,'Faturamento NNE'!$AA$2:$AA$707,'Infos Relatório'!C$1)</f>
        <v>0</v>
      </c>
      <c r="F168" s="544">
        <f>SUMIFS('Faturamento NNE'!$P$2:$P$707,'Faturamento NNE'!$E$2:$E$707,'Infos Relatório'!$B$164,'Faturamento NNE'!$F$2:$F$707,'Infos Relatório'!$B168,'Faturamento NNE'!$AA$2:$AA$707,'Infos Relatório'!C$1,'Faturamento NNE'!$U$2:$U$707,"Sim")+SUMIFS('Faturamento NNE'!$Q$2:$Q$707,'Faturamento NNE'!$E$2:$E$707,'Infos Relatório'!$B$164,'Faturamento NNE'!$F$2:$F$707,'Infos Relatório'!$B168,'Faturamento NNE'!$AA$2:$AA$707,'Infos Relatório'!C$1,'Faturamento NNE'!$U$2:$U$707,"Sim")</f>
        <v>0</v>
      </c>
      <c r="G168" s="283" t="e">
        <f t="shared" si="48"/>
        <v>#DIV/0!</v>
      </c>
      <c r="H168" s="545">
        <f>SUMIFS('Faturamento NNE'!$I$2:$I$707,'Faturamento NNE'!$E$2:$E$707,'Infos Relatório'!$B$164,'Faturamento NNE'!$F$2:$F$707,'Infos Relatório'!$B168,'Faturamento NNE'!$AA$2:$AA$707,'Infos Relatório'!C$1)</f>
        <v>0</v>
      </c>
      <c r="I168" s="541">
        <f>COUNTIFS('Faturamento NNE'!$E$2:$E$707,'Infos Relatório'!$B$164,'Faturamento NNE'!$F$2:$F$707,'Infos Relatório'!$B168,'Faturamento NNE'!$AA$2:$AA$707,'Infos Relatório'!I$1)</f>
        <v>0</v>
      </c>
      <c r="J168" s="542">
        <f>SUMIFS('Faturamento NNE'!$H$2:$H$707,'Faturamento NNE'!$E$2:$E$707,'Infos Relatório'!$B$164,'Faturamento NNE'!$F$2:$F$707,'Infos Relatório'!$B168,'Faturamento NNE'!$AA$2:$AA$707,'Infos Relatório'!I$1)</f>
        <v>0</v>
      </c>
      <c r="K168" s="543">
        <f>SUMIFS('Faturamento NNE'!$K$2:$K$707,'Faturamento NNE'!$E$2:$E$707,'Infos Relatório'!$B$164,'Faturamento NNE'!$F$2:$F$707,'Infos Relatório'!$B168,'Faturamento NNE'!$AA$2:$AA$707,'Infos Relatório'!I$1)</f>
        <v>0</v>
      </c>
      <c r="L168" s="544">
        <f>SUMIFS('Faturamento NNE'!$P$2:$P$707,'Faturamento NNE'!$E$2:$E$707,'Infos Relatório'!$B$164,'Faturamento NNE'!$F$2:$F$707,'Infos Relatório'!$B168,'Faturamento NNE'!$AA$2:$AA$707,'Infos Relatório'!I$1,'Faturamento NNE'!$U$2:$U$707,"Sim")+SUMIFS('Faturamento NNE'!$Q$2:$Q$707,'Faturamento NNE'!$E$2:$E$707,'Infos Relatório'!$B$164,'Faturamento NNE'!$F$2:$F$707,'Infos Relatório'!$B168,'Faturamento NNE'!$AA$2:$AA$707,'Infos Relatório'!I$1,'Faturamento NNE'!$U$2:$U$707,"Sim")</f>
        <v>0</v>
      </c>
      <c r="M168" s="283" t="e">
        <f t="shared" si="49"/>
        <v>#DIV/0!</v>
      </c>
      <c r="N168" s="545">
        <f>SUMIFS('Faturamento NNE'!$I$2:$I$707,'Faturamento NNE'!$E$2:$E$707,'Infos Relatório'!$B$164,'Faturamento NNE'!$F$2:$F$707,'Infos Relatório'!$B168,'Faturamento NNE'!$AA$2:$AA$707,'Infos Relatório'!I$1)</f>
        <v>0</v>
      </c>
      <c r="O168" s="541">
        <f>COUNTIFS('Faturamento NNE'!$E$2:$E$707,'Infos Relatório'!$B$164,'Faturamento NNE'!$F$2:$F$707,'Infos Relatório'!$B168,'Faturamento NNE'!$AA$2:$AA$707,'Infos Relatório'!O$1)</f>
        <v>0</v>
      </c>
      <c r="P168" s="542">
        <f>SUMIFS('Faturamento NNE'!$H$2:$H$707,'Faturamento NNE'!$E$2:$E$707,'Infos Relatório'!$B$164,'Faturamento NNE'!$F$2:$F$707,'Infos Relatório'!$B168,'Faturamento NNE'!$AA$2:$AA$707,'Infos Relatório'!O$1)</f>
        <v>0</v>
      </c>
      <c r="Q168" s="542">
        <f>SUMIFS('Faturamento NNE'!$K$2:$K$707,'Faturamento NNE'!$E$2:$E$707,'Infos Relatório'!$B$164,'Faturamento NNE'!$F$2:$F$707,'Infos Relatório'!$B168,'Faturamento NNE'!$AA$2:$AA$707,'Infos Relatório'!O$1)</f>
        <v>0</v>
      </c>
      <c r="R168" s="546">
        <f>SUMIFS('Faturamento NNE'!$P$2:$P$707,'Faturamento NNE'!$E$2:$E$707,'Infos Relatório'!$B$164,'Faturamento NNE'!$F$2:$F$707,'Infos Relatório'!$B168,'Faturamento NNE'!$AA$2:$AA$707,'Infos Relatório'!O$1,'Faturamento NNE'!$U$2:$U$707,"Sim")+SUMIFS('Faturamento NNE'!$Q$2:$Q$707,'Faturamento NNE'!$E$2:$E$707,'Infos Relatório'!$B$164,'Faturamento NNE'!$F$2:$F$707,'Infos Relatório'!$B168,'Faturamento NNE'!$AA$2:$AA$707,'Infos Relatório'!O$1,'Faturamento NNE'!$U$2:$U$707,"Sim")</f>
        <v>0</v>
      </c>
      <c r="S168" s="227" t="e">
        <f t="shared" si="50"/>
        <v>#DIV/0!</v>
      </c>
      <c r="T168" s="545">
        <f>SUMIFS('Faturamento NNE'!$I$2:$I$707,'Faturamento NNE'!$E$2:$E$707,'Infos Relatório'!$B$164,'Faturamento NNE'!$F$2:$F$707,'Infos Relatório'!$B168,'Faturamento NNE'!$AA$2:$AA$707,'Infos Relatório'!O$1)</f>
        <v>0</v>
      </c>
      <c r="U168" s="541">
        <f>COUNTIFS('Faturamento NNE'!$E$2:$E$707,'Infos Relatório'!$B$164,'Faturamento NNE'!$F$2:$F$707,'Infos Relatório'!$B168,'Faturamento NNE'!$AA$2:$AA$707,'Infos Relatório'!U$1)</f>
        <v>0</v>
      </c>
      <c r="V168" s="542">
        <f>SUMIFS('Faturamento NNE'!$H$2:$H$707,'Faturamento NNE'!$E$2:$E$707,'Infos Relatório'!$B$164,'Faturamento NNE'!$F$2:$F$707,'Infos Relatório'!$B168,'Faturamento NNE'!$AA$2:$AA$707,'Infos Relatório'!U$1)</f>
        <v>0</v>
      </c>
      <c r="W168" s="542">
        <f>SUMIFS('Faturamento NNE'!$K$2:$K$707,'Faturamento NNE'!$E$2:$E$707,'Infos Relatório'!$B$164,'Faturamento NNE'!$F$2:$F$707,'Infos Relatório'!$B168,'Faturamento NNE'!$AA$2:$AA$707,'Infos Relatório'!U$1)</f>
        <v>0</v>
      </c>
      <c r="X168" s="546">
        <f>SUMIFS('Faturamento NNE'!$P$2:$P$707,'Faturamento NNE'!$E$2:$E$707,'Infos Relatório'!$B$164,'Faturamento NNE'!$F$2:$F$707,'Infos Relatório'!$B168,'Faturamento NNE'!$AA$2:$AA$707,'Infos Relatório'!U$1,'Faturamento NNE'!$U$2:$U$707,"Sim")+SUMIFS('Faturamento NNE'!$Q$2:$Q$707,'Faturamento NNE'!$E$2:$E$707,'Infos Relatório'!$B$164,'Faturamento NNE'!$F$2:$F$707,'Infos Relatório'!$B168,'Faturamento NNE'!$AA$2:$AA$707,'Infos Relatório'!U$1,'Faturamento NNE'!$U$2:$U$707,"Sim")</f>
        <v>0</v>
      </c>
      <c r="Y168" s="227" t="e">
        <f t="shared" si="51"/>
        <v>#DIV/0!</v>
      </c>
      <c r="Z168" s="545">
        <f>SUMIFS('Faturamento NNE'!$I$2:$I$707,'Faturamento NNE'!$E$2:$E$707,'Infos Relatório'!$B$164,'Faturamento NNE'!$F$2:$F$707,'Infos Relatório'!$B168,'Faturamento NNE'!$AA$2:$AA$707,'Infos Relatório'!U$1)</f>
        <v>0</v>
      </c>
      <c r="AA168" s="541">
        <f>COUNTIFS('Faturamento NNE'!$E$2:$E$707,'Infos Relatório'!$B$164,'Faturamento NNE'!$F$2:$F$707,'Infos Relatório'!$B168,'Faturamento NNE'!$AA$2:$AA$707,'Infos Relatório'!AA$1)</f>
        <v>0</v>
      </c>
      <c r="AB168" s="542">
        <f>SUMIFS('Faturamento NNE'!$H$2:$H$707,'Faturamento NNE'!$E$2:$E$707,'Infos Relatório'!$B$164,'Faturamento NNE'!$F$2:$F$707,'Infos Relatório'!$B168,'Faturamento NNE'!$AA$2:$AA$707,'Infos Relatório'!AA$1)</f>
        <v>0</v>
      </c>
      <c r="AC168" s="542">
        <f>SUMIFS('Faturamento NNE'!$K$2:$K$707,'Faturamento NNE'!$E$2:$E$707,'Infos Relatório'!$B$164,'Faturamento NNE'!$F$2:$F$707,'Infos Relatório'!$B168,'Faturamento NNE'!$AA$2:$AA$707,'Infos Relatório'!AA$1)</f>
        <v>0</v>
      </c>
      <c r="AD168" s="546">
        <f>SUMIFS('Faturamento NNE'!$P$2:$P$707,'Faturamento NNE'!$E$2:$E$707,'Infos Relatório'!$B$164,'Faturamento NNE'!$F$2:$F$707,'Infos Relatório'!$B168,'Faturamento NNE'!$AA$2:$AA$707,'Infos Relatório'!AA$1,'Faturamento NNE'!$U$2:$U$707,"Sim")+SUMIFS('Faturamento NNE'!$Q$2:$Q$707,'Faturamento NNE'!$E$2:$E$707,'Infos Relatório'!$B$164,'Faturamento NNE'!$F$2:$F$707,'Infos Relatório'!$B168,'Faturamento NNE'!$AA$2:$AA$707,'Infos Relatório'!AA$1,'Faturamento NNE'!$U$2:$U$707,"Sim")</f>
        <v>0</v>
      </c>
      <c r="AE168" s="227" t="e">
        <f t="shared" si="52"/>
        <v>#DIV/0!</v>
      </c>
      <c r="AF168" s="545">
        <f>SUMIFS('Faturamento NNE'!$I$2:$I$707,'Faturamento NNE'!$E$2:$E$707,'Infos Relatório'!$B$164,'Faturamento NNE'!$F$2:$F$707,'Infos Relatório'!$B168,'Faturamento NNE'!$AA$2:$AA$707,'Infos Relatório'!AA$1)</f>
        <v>0</v>
      </c>
      <c r="AG168" s="541">
        <f>COUNTIFS('Faturamento NNE'!$E$2:$E$707,'Infos Relatório'!$B$164,'Faturamento NNE'!$F$2:$F$707,'Infos Relatório'!$B168,'Faturamento NNE'!$AA$2:$AA$707,'Infos Relatório'!AG$1)</f>
        <v>0</v>
      </c>
      <c r="AH168" s="542">
        <f>SUMIFS('Faturamento NNE'!$H$2:$H$707,'Faturamento NNE'!$E$2:$E$707,'Infos Relatório'!$B$164,'Faturamento NNE'!$F$2:$F$707,'Infos Relatório'!$B168,'Faturamento NNE'!$AA$2:$AA$707,'Infos Relatório'!AG$1)</f>
        <v>0</v>
      </c>
      <c r="AI168" s="542">
        <f>SUMIFS('Faturamento NNE'!$K$2:$K$707,'Faturamento NNE'!$E$2:$E$707,'Infos Relatório'!$B$164,'Faturamento NNE'!$F$2:$F$707,'Infos Relatório'!$B168,'Faturamento NNE'!$AA$2:$AA$707,'Infos Relatório'!AG$1)</f>
        <v>0</v>
      </c>
      <c r="AJ168" s="546">
        <f>SUMIFS('Faturamento NNE'!$P$2:$P$707,'Faturamento NNE'!$E$2:$E$707,'Infos Relatório'!$B$164,'Faturamento NNE'!$F$2:$F$707,'Infos Relatório'!$B168,'Faturamento NNE'!$AA$2:$AA$707,'Infos Relatório'!AG$1,'Faturamento NNE'!$U$2:$U$707,"Sim")+SUMIFS('Faturamento NNE'!$Q$2:$Q$707,'Faturamento NNE'!$E$2:$E$707,'Infos Relatório'!$B$164,'Faturamento NNE'!$F$2:$F$707,'Infos Relatório'!$B168,'Faturamento NNE'!$AA$2:$AA$707,'Infos Relatório'!AG$1,'Faturamento NNE'!$U$2:$U$707,"Sim")</f>
        <v>0</v>
      </c>
      <c r="AK168" s="227" t="e">
        <f t="shared" si="53"/>
        <v>#DIV/0!</v>
      </c>
      <c r="AL168" s="545">
        <f>SUMIFS('Faturamento NNE'!$I$2:$I$707,'Faturamento NNE'!$E$2:$E$707,'Infos Relatório'!$B$164,'Faturamento NNE'!$F$2:$F$707,'Infos Relatório'!$B168,'Faturamento NNE'!$AA$2:$AA$707,'Infos Relatório'!AG$1)</f>
        <v>0</v>
      </c>
      <c r="AM168" s="541">
        <f>COUNTIFS('Faturamento NNE'!$E$2:$E$707,'Infos Relatório'!$B$164,'Faturamento NNE'!$F$2:$F$707,'Infos Relatório'!$B168,'Faturamento NNE'!$AA$2:$AA$707,'Infos Relatório'!AM$1)</f>
        <v>0</v>
      </c>
      <c r="AN168" s="542">
        <f>SUMIFS('Faturamento NNE'!$H$2:$H$707,'Faturamento NNE'!$E$2:$E$707,'Infos Relatório'!$B$164,'Faturamento NNE'!$F$2:$F$707,'Infos Relatório'!$B168,'Faturamento NNE'!$AA$2:$AA$707,'Infos Relatório'!AM$1)</f>
        <v>0</v>
      </c>
      <c r="AO168" s="542">
        <f>SUMIFS('Faturamento NNE'!$K$2:$K$707,'Faturamento NNE'!$E$2:$E$707,'Infos Relatório'!$B$164,'Faturamento NNE'!$F$2:$F$707,'Infos Relatório'!$B168,'Faturamento NNE'!$AA$2:$AA$707,'Infos Relatório'!AM$1)</f>
        <v>0</v>
      </c>
      <c r="AP168" s="546">
        <f>SUMIFS('Faturamento NNE'!$P$2:$P$707,'Faturamento NNE'!$E$2:$E$707,'Infos Relatório'!$B$164,'Faturamento NNE'!$F$2:$F$707,'Infos Relatório'!$B168,'Faturamento NNE'!$AA$2:$AA$707,'Infos Relatório'!AM$1,'Faturamento NNE'!$U$2:$U$707,"Sim")+SUMIFS('Faturamento NNE'!$Q$2:$Q$707,'Faturamento NNE'!$E$2:$E$707,'Infos Relatório'!$B$164,'Faturamento NNE'!$F$2:$F$707,'Infos Relatório'!$B168,'Faturamento NNE'!$AA$2:$AA$707,'Infos Relatório'!AM$1,'Faturamento NNE'!$U$2:$U$707,"Sim")</f>
        <v>0</v>
      </c>
      <c r="AQ168" s="227" t="e">
        <f t="shared" si="54"/>
        <v>#DIV/0!</v>
      </c>
      <c r="AR168" s="545">
        <f>SUMIFS('Faturamento NNE'!$I$2:$I$707,'Faturamento NNE'!$E$2:$E$707,'Infos Relatório'!$B$164,'Faturamento NNE'!$F$2:$F$707,'Infos Relatório'!$B168,'Faturamento NNE'!$AA$2:$AA$707,'Infos Relatório'!AM$1)</f>
        <v>0</v>
      </c>
      <c r="AS168" s="541">
        <f>COUNTIFS('Faturamento NNE'!$E$2:$E$707,'Infos Relatório'!$B$164,'Faturamento NNE'!$F$2:$F$707,'Infos Relatório'!$B168,'Faturamento NNE'!$AA$2:$AA$707,'Infos Relatório'!AS$1)</f>
        <v>0</v>
      </c>
      <c r="AT168" s="542">
        <f>SUMIFS('Faturamento NNE'!$H$2:$H$707,'Faturamento NNE'!$E$2:$E$707,'Infos Relatório'!$B$164,'Faturamento NNE'!$F$2:$F$707,'Infos Relatório'!$B168,'Faturamento NNE'!$AA$2:$AA$707,'Infos Relatório'!AS$1)</f>
        <v>0</v>
      </c>
      <c r="AU168" s="542">
        <f>SUMIFS('Faturamento NNE'!$K$2:$K$707,'Faturamento NNE'!$E$2:$E$707,'Infos Relatório'!$B$164,'Faturamento NNE'!$F$2:$F$707,'Infos Relatório'!$B168,'Faturamento NNE'!$AA$2:$AA$707,'Infos Relatório'!AS$1)</f>
        <v>0</v>
      </c>
      <c r="AV168" s="546">
        <f>SUMIFS('Faturamento NNE'!$P$2:$P$707,'Faturamento NNE'!$E$2:$E$707,'Infos Relatório'!$B$164,'Faturamento NNE'!$F$2:$F$707,'Infos Relatório'!$B168,'Faturamento NNE'!$AA$2:$AA$707,'Infos Relatório'!AS$1,'Faturamento NNE'!$U$2:$U$707,"Sim")+SUMIFS('Faturamento NNE'!$Q$2:$Q$707,'Faturamento NNE'!$E$2:$E$707,'Infos Relatório'!$B$164,'Faturamento NNE'!$F$2:$F$707,'Infos Relatório'!$B168,'Faturamento NNE'!$AA$2:$AA$707,'Infos Relatório'!AS$1,'Faturamento NNE'!$U$2:$U$707,"Sim")</f>
        <v>0</v>
      </c>
      <c r="AW168" s="227" t="e">
        <f t="shared" si="55"/>
        <v>#DIV/0!</v>
      </c>
      <c r="AX168" s="545">
        <f>SUMIFS('Faturamento NNE'!$I$2:$I$707,'Faturamento NNE'!$E$2:$E$707,'Infos Relatório'!$B$164,'Faturamento NNE'!$F$2:$F$707,'Infos Relatório'!$B168,'Faturamento NNE'!$AA$2:$AA$707,'Infos Relatório'!AS$1)</f>
        <v>0</v>
      </c>
      <c r="AY168" s="541">
        <f>COUNTIFS('Faturamento NNE'!$E$2:$E$707,'Infos Relatório'!$B$164,'Faturamento NNE'!$F$2:$F$707,'Infos Relatório'!$B168,'Faturamento NNE'!$AA$2:$AA$707,'Infos Relatório'!AY$1)</f>
        <v>0</v>
      </c>
      <c r="AZ168" s="542">
        <f>SUMIFS('Faturamento NNE'!$H$2:$H$707,'Faturamento NNE'!$E$2:$E$707,'Infos Relatório'!$B$164,'Faturamento NNE'!$F$2:$F$707,'Infos Relatório'!$B168,'Faturamento NNE'!$AA$2:$AA$707,'Infos Relatório'!AY$1)</f>
        <v>0</v>
      </c>
      <c r="BA168" s="542">
        <f>SUMIFS('Faturamento NNE'!$K$2:$K$707,'Faturamento NNE'!$E$2:$E$707,'Infos Relatório'!$B$164,'Faturamento NNE'!$F$2:$F$707,'Infos Relatório'!$B168,'Faturamento NNE'!$AA$2:$AA$707,'Infos Relatório'!AY$1)</f>
        <v>0</v>
      </c>
      <c r="BB168" s="546">
        <f>SUMIFS('Faturamento NNE'!$P$2:$P$707,'Faturamento NNE'!$E$2:$E$707,'Infos Relatório'!$B$164,'Faturamento NNE'!$F$2:$F$707,'Infos Relatório'!$B168,'Faturamento NNE'!$AA$2:$AA$707,'Infos Relatório'!AY$1,'Faturamento NNE'!$U$2:$U$707,"Sim")+SUMIFS('Faturamento NNE'!$Q$2:$Q$707,'Faturamento NNE'!$E$2:$E$707,'Infos Relatório'!$B$164,'Faturamento NNE'!$F$2:$F$707,'Infos Relatório'!$B168,'Faturamento NNE'!$AA$2:$AA$707,'Infos Relatório'!AY$1,'Faturamento NNE'!$U$2:$U$707,"Sim")</f>
        <v>0</v>
      </c>
      <c r="BC168" s="227" t="e">
        <f t="shared" si="56"/>
        <v>#DIV/0!</v>
      </c>
      <c r="BD168" s="545">
        <f>SUMIFS('Faturamento NNE'!$I$2:$I$707,'Faturamento NNE'!$E$2:$E$707,'Infos Relatório'!$B$164,'Faturamento NNE'!$F$2:$F$707,'Infos Relatório'!$B168,'Faturamento NNE'!$AA$2:$AA$707,'Infos Relatório'!AY$1)</f>
        <v>0</v>
      </c>
      <c r="BE168" s="541">
        <f>COUNTIFS('Faturamento NNE'!$E$2:$E$707,'Infos Relatório'!$B$164,'Faturamento NNE'!$F$2:$F$707,'Infos Relatório'!$B168,'Faturamento NNE'!$AA$2:$AA$707,'Infos Relatório'!BE$1)</f>
        <v>0</v>
      </c>
      <c r="BF168" s="542">
        <f>SUMIFS('Faturamento NNE'!$H$2:$H$707,'Faturamento NNE'!$E$2:$E$707,'Infos Relatório'!$B$164,'Faturamento NNE'!$F$2:$F$707,'Infos Relatório'!$B168,'Faturamento NNE'!$AA$2:$AA$707,'Infos Relatório'!BE$1)</f>
        <v>0</v>
      </c>
      <c r="BG168" s="542">
        <f>SUMIFS('Faturamento NNE'!$K$2:$K$707,'Faturamento NNE'!$E$2:$E$707,'Infos Relatório'!$B$164,'Faturamento NNE'!$F$2:$F$707,'Infos Relatório'!$B168,'Faturamento NNE'!$AA$2:$AA$707,'Infos Relatório'!BE$1)</f>
        <v>0</v>
      </c>
      <c r="BH168" s="546">
        <f>SUMIFS('Faturamento NNE'!$P$2:$P$707,'Faturamento NNE'!$E$2:$E$707,'Infos Relatório'!$B$164,'Faturamento NNE'!$F$2:$F$707,'Infos Relatório'!$B168,'Faturamento NNE'!$AA$2:$AA$707,'Infos Relatório'!BE$1,'Faturamento NNE'!$U$2:$U$707,"Sim")+SUMIFS('Faturamento NNE'!$Q$2:$Q$707,'Faturamento NNE'!$E$2:$E$707,'Infos Relatório'!$B$164,'Faturamento NNE'!$F$2:$F$707,'Infos Relatório'!$B168,'Faturamento NNE'!$AA$2:$AA$707,'Infos Relatório'!BE$1,'Faturamento NNE'!$U$2:$U$707,"Sim")</f>
        <v>0</v>
      </c>
      <c r="BI168" s="227" t="e">
        <f t="shared" si="57"/>
        <v>#DIV/0!</v>
      </c>
      <c r="BJ168" s="545">
        <f>SUMIFS('Faturamento NNE'!$I$2:$I$707,'Faturamento NNE'!$E$2:$E$707,'Infos Relatório'!$B$164,'Faturamento NNE'!$F$2:$F$707,'Infos Relatório'!$B168,'Faturamento NNE'!$AA$2:$AA$707,'Infos Relatório'!BE$1)</f>
        <v>0</v>
      </c>
      <c r="BK168" s="541">
        <f>COUNTIFS('Faturamento NNE'!$E$2:$E$707,'Infos Relatório'!$B$164,'Faturamento NNE'!$F$2:$F$707,'Infos Relatório'!$B168,'Faturamento NNE'!$AA$2:$AA$707,'Infos Relatório'!BK$1)</f>
        <v>0</v>
      </c>
      <c r="BL168" s="542">
        <f>SUMIFS('Faturamento NNE'!$H$2:$H$707,'Faturamento NNE'!$E$2:$E$707,'Infos Relatório'!$B$164,'Faturamento NNE'!$F$2:$F$707,'Infos Relatório'!$B168,'Faturamento NNE'!$AA$2:$AA$707,'Infos Relatório'!BK$1)</f>
        <v>0</v>
      </c>
      <c r="BM168" s="542">
        <f>SUMIFS('Faturamento NNE'!$K$2:$K$707,'Faturamento NNE'!$E$2:$E$707,'Infos Relatório'!$B$164,'Faturamento NNE'!$F$2:$F$707,'Infos Relatório'!$B168,'Faturamento NNE'!$AA$2:$AA$707,'Infos Relatório'!BK$1)</f>
        <v>0</v>
      </c>
      <c r="BN168" s="546">
        <f>SUMIFS('Faturamento NNE'!$P$2:$P$707,'Faturamento NNE'!$E$2:$E$707,'Infos Relatório'!$B$164,'Faturamento NNE'!$F$2:$F$707,'Infos Relatório'!$B168,'Faturamento NNE'!$AA$2:$AA$707,'Infos Relatório'!BK$1,'Faturamento NNE'!$U$2:$U$707,"Sim")+SUMIFS('Faturamento NNE'!$Q$2:$Q$707,'Faturamento NNE'!$E$2:$E$707,'Infos Relatório'!$B$164,'Faturamento NNE'!$F$2:$F$707,'Infos Relatório'!$B168,'Faturamento NNE'!$AA$2:$AA$707,'Infos Relatório'!BK$1,'Faturamento NNE'!$U$2:$U$707,"Sim")</f>
        <v>0</v>
      </c>
      <c r="BO168" s="227" t="e">
        <f t="shared" si="58"/>
        <v>#DIV/0!</v>
      </c>
      <c r="BP168" s="545">
        <f>SUMIFS('Faturamento NNE'!$I$2:$I$707,'Faturamento NNE'!$E$2:$E$707,'Infos Relatório'!$B$164,'Faturamento NNE'!$F$2:$F$707,'Infos Relatório'!$B168,'Faturamento NNE'!$AA$2:$AA$707,'Infos Relatório'!BK$1)</f>
        <v>0</v>
      </c>
      <c r="BQ168" s="541">
        <f>COUNTIFS('Faturamento NNE'!$E$2:$E$707,'Infos Relatório'!$B$164,'Faturamento NNE'!$F$2:$F$707,'Infos Relatório'!$B168,'Faturamento NNE'!$AA$2:$AA$707,'Infos Relatório'!BQ$1)</f>
        <v>0</v>
      </c>
      <c r="BR168" s="542">
        <f>SUMIFS('Faturamento NNE'!$H$2:$H$707,'Faturamento NNE'!$E$2:$E$707,'Infos Relatório'!$B$164,'Faturamento NNE'!$F$2:$F$707,'Infos Relatório'!$B168,'Faturamento NNE'!$AA$2:$AA$707,'Infos Relatório'!BQ$1)</f>
        <v>0</v>
      </c>
      <c r="BS168" s="542">
        <f>SUMIFS('Faturamento NNE'!$K$2:$K$707,'Faturamento NNE'!$E$2:$E$707,'Infos Relatório'!$B$164,'Faturamento NNE'!$F$2:$F$707,'Infos Relatório'!$B168,'Faturamento NNE'!$AA$2:$AA$707,'Infos Relatório'!BQ$1)</f>
        <v>0</v>
      </c>
      <c r="BT168" s="546">
        <f>SUMIFS('Faturamento NNE'!$P$2:$P$707,'Faturamento NNE'!$E$2:$E$707,'Infos Relatório'!$B$164,'Faturamento NNE'!$F$2:$F$707,'Infos Relatório'!$B168,'Faturamento NNE'!$AA$2:$AA$707,'Infos Relatório'!BQ$1,'Faturamento NNE'!$U$2:$U$707,"Sim")+SUMIFS('Faturamento NNE'!$Q$2:$Q$707,'Faturamento NNE'!$E$2:$E$707,'Infos Relatório'!$B$164,'Faturamento NNE'!$F$2:$F$707,'Infos Relatório'!$B168,'Faturamento NNE'!$AA$2:$AA$707,'Infos Relatório'!BQ$1,'Faturamento NNE'!$U$2:$U$707,"Sim")</f>
        <v>0</v>
      </c>
      <c r="BU168" s="227" t="e">
        <f t="shared" si="59"/>
        <v>#DIV/0!</v>
      </c>
      <c r="BV168" s="545">
        <f>SUMIFS('Faturamento NNE'!$I$2:$I$707,'Faturamento NNE'!$E$2:$E$707,'Infos Relatório'!$B$164,'Faturamento NNE'!$F$2:$F$707,'Infos Relatório'!$B168,'Faturamento NNE'!$AA$2:$AA$707,'Infos Relatório'!BQ$1)</f>
        <v>0</v>
      </c>
    </row>
    <row r="169" spans="2:74">
      <c r="B169" s="217" t="s">
        <v>134</v>
      </c>
      <c r="C169" s="541">
        <f>COUNTIFS('Faturamento NNE'!$E$2:$E$707,'Infos Relatório'!$B$164,'Faturamento NNE'!$F$2:$F$707,'Infos Relatório'!$B169,'Faturamento NNE'!$AA$2:$AA$707,'Infos Relatório'!C$1)</f>
        <v>0</v>
      </c>
      <c r="D169" s="542">
        <f>SUMIFS('Faturamento NNE'!$H$2:$H$707,'Faturamento NNE'!$E$2:$E$707,'Infos Relatório'!$B$164,'Faturamento NNE'!$F$2:$F$707,'Infos Relatório'!$B169,'Faturamento NNE'!$AA$2:$AA$707,'Infos Relatório'!C$1)</f>
        <v>0</v>
      </c>
      <c r="E169" s="543">
        <f>SUMIFS('Faturamento NNE'!$K$2:$K$707,'Faturamento NNE'!$E$2:$E$707,'Infos Relatório'!$B$164,'Faturamento NNE'!$F$2:$F$707,'Infos Relatório'!$B169,'Faturamento NNE'!$AA$2:$AA$707,'Infos Relatório'!C$1)</f>
        <v>0</v>
      </c>
      <c r="F169" s="544">
        <f>SUMIFS('Faturamento NNE'!$P$2:$P$707,'Faturamento NNE'!$E$2:$E$707,'Infos Relatório'!$B$164,'Faturamento NNE'!$F$2:$F$707,'Infos Relatório'!$B169,'Faturamento NNE'!$AA$2:$AA$707,'Infos Relatório'!C$1,'Faturamento NNE'!$U$2:$U$707,"Sim")+SUMIFS('Faturamento NNE'!$Q$2:$Q$707,'Faturamento NNE'!$E$2:$E$707,'Infos Relatório'!$B$164,'Faturamento NNE'!$F$2:$F$707,'Infos Relatório'!$B169,'Faturamento NNE'!$AA$2:$AA$707,'Infos Relatório'!C$1,'Faturamento NNE'!$U$2:$U$707,"Sim")</f>
        <v>0</v>
      </c>
      <c r="G169" s="283" t="e">
        <f t="shared" si="48"/>
        <v>#DIV/0!</v>
      </c>
      <c r="H169" s="545">
        <f>SUMIFS('Faturamento NNE'!$I$2:$I$707,'Faturamento NNE'!$E$2:$E$707,'Infos Relatório'!$B$164,'Faturamento NNE'!$F$2:$F$707,'Infos Relatório'!$B169,'Faturamento NNE'!$AA$2:$AA$707,'Infos Relatório'!C$1)</f>
        <v>0</v>
      </c>
      <c r="I169" s="541">
        <f>COUNTIFS('Faturamento NNE'!$E$2:$E$707,'Infos Relatório'!$B$164,'Faturamento NNE'!$F$2:$F$707,'Infos Relatório'!$B169,'Faturamento NNE'!$AA$2:$AA$707,'Infos Relatório'!I$1)</f>
        <v>0</v>
      </c>
      <c r="J169" s="542">
        <f>SUMIFS('Faturamento NNE'!$H$2:$H$707,'Faturamento NNE'!$E$2:$E$707,'Infos Relatório'!$B$164,'Faturamento NNE'!$F$2:$F$707,'Infos Relatório'!$B169,'Faturamento NNE'!$AA$2:$AA$707,'Infos Relatório'!I$1)</f>
        <v>0</v>
      </c>
      <c r="K169" s="543">
        <f>SUMIFS('Faturamento NNE'!$K$2:$K$707,'Faturamento NNE'!$E$2:$E$707,'Infos Relatório'!$B$164,'Faturamento NNE'!$F$2:$F$707,'Infos Relatório'!$B169,'Faturamento NNE'!$AA$2:$AA$707,'Infos Relatório'!I$1)</f>
        <v>0</v>
      </c>
      <c r="L169" s="544">
        <f>SUMIFS('Faturamento NNE'!$P$2:$P$707,'Faturamento NNE'!$E$2:$E$707,'Infos Relatório'!$B$164,'Faturamento NNE'!$F$2:$F$707,'Infos Relatório'!$B169,'Faturamento NNE'!$AA$2:$AA$707,'Infos Relatório'!I$1,'Faturamento NNE'!$U$2:$U$707,"Sim")+SUMIFS('Faturamento NNE'!$Q$2:$Q$707,'Faturamento NNE'!$E$2:$E$707,'Infos Relatório'!$B$164,'Faturamento NNE'!$F$2:$F$707,'Infos Relatório'!$B169,'Faturamento NNE'!$AA$2:$AA$707,'Infos Relatório'!I$1,'Faturamento NNE'!$U$2:$U$707,"Sim")</f>
        <v>0</v>
      </c>
      <c r="M169" s="283" t="e">
        <f t="shared" si="49"/>
        <v>#DIV/0!</v>
      </c>
      <c r="N169" s="545">
        <f>SUMIFS('Faturamento NNE'!$I$2:$I$707,'Faturamento NNE'!$E$2:$E$707,'Infos Relatório'!$B$164,'Faturamento NNE'!$F$2:$F$707,'Infos Relatório'!$B169,'Faturamento NNE'!$AA$2:$AA$707,'Infos Relatório'!I$1)</f>
        <v>0</v>
      </c>
      <c r="O169" s="541">
        <f>COUNTIFS('Faturamento NNE'!$E$2:$E$707,'Infos Relatório'!$B$164,'Faturamento NNE'!$F$2:$F$707,'Infos Relatório'!$B169,'Faturamento NNE'!$AA$2:$AA$707,'Infos Relatório'!O$1)</f>
        <v>0</v>
      </c>
      <c r="P169" s="542">
        <f>SUMIFS('Faturamento NNE'!$H$2:$H$707,'Faturamento NNE'!$E$2:$E$707,'Infos Relatório'!$B$164,'Faturamento NNE'!$F$2:$F$707,'Infos Relatório'!$B169,'Faturamento NNE'!$AA$2:$AA$707,'Infos Relatório'!O$1)</f>
        <v>0</v>
      </c>
      <c r="Q169" s="542">
        <f>SUMIFS('Faturamento NNE'!$K$2:$K$707,'Faturamento NNE'!$E$2:$E$707,'Infos Relatório'!$B$164,'Faturamento NNE'!$F$2:$F$707,'Infos Relatório'!$B169,'Faturamento NNE'!$AA$2:$AA$707,'Infos Relatório'!O$1)</f>
        <v>0</v>
      </c>
      <c r="R169" s="546">
        <f>SUMIFS('Faturamento NNE'!$P$2:$P$707,'Faturamento NNE'!$E$2:$E$707,'Infos Relatório'!$B$164,'Faturamento NNE'!$F$2:$F$707,'Infos Relatório'!$B169,'Faturamento NNE'!$AA$2:$AA$707,'Infos Relatório'!O$1,'Faturamento NNE'!$U$2:$U$707,"Sim")+SUMIFS('Faturamento NNE'!$Q$2:$Q$707,'Faturamento NNE'!$E$2:$E$707,'Infos Relatório'!$B$164,'Faturamento NNE'!$F$2:$F$707,'Infos Relatório'!$B169,'Faturamento NNE'!$AA$2:$AA$707,'Infos Relatório'!O$1,'Faturamento NNE'!$U$2:$U$707,"Sim")</f>
        <v>0</v>
      </c>
      <c r="S169" s="227" t="e">
        <f t="shared" si="50"/>
        <v>#DIV/0!</v>
      </c>
      <c r="T169" s="545">
        <f>SUMIFS('Faturamento NNE'!$I$2:$I$707,'Faturamento NNE'!$E$2:$E$707,'Infos Relatório'!$B$164,'Faturamento NNE'!$F$2:$F$707,'Infos Relatório'!$B169,'Faturamento NNE'!$AA$2:$AA$707,'Infos Relatório'!O$1)</f>
        <v>0</v>
      </c>
      <c r="U169" s="541">
        <f>COUNTIFS('Faturamento NNE'!$E$2:$E$707,'Infos Relatório'!$B$164,'Faturamento NNE'!$F$2:$F$707,'Infos Relatório'!$B169,'Faturamento NNE'!$AA$2:$AA$707,'Infos Relatório'!U$1)</f>
        <v>0</v>
      </c>
      <c r="V169" s="542">
        <f>SUMIFS('Faturamento NNE'!$H$2:$H$707,'Faturamento NNE'!$E$2:$E$707,'Infos Relatório'!$B$164,'Faturamento NNE'!$F$2:$F$707,'Infos Relatório'!$B169,'Faturamento NNE'!$AA$2:$AA$707,'Infos Relatório'!U$1)</f>
        <v>0</v>
      </c>
      <c r="W169" s="542">
        <f>SUMIFS('Faturamento NNE'!$K$2:$K$707,'Faturamento NNE'!$E$2:$E$707,'Infos Relatório'!$B$164,'Faturamento NNE'!$F$2:$F$707,'Infos Relatório'!$B169,'Faturamento NNE'!$AA$2:$AA$707,'Infos Relatório'!U$1)</f>
        <v>0</v>
      </c>
      <c r="X169" s="546">
        <f>SUMIFS('Faturamento NNE'!$P$2:$P$707,'Faturamento NNE'!$E$2:$E$707,'Infos Relatório'!$B$164,'Faturamento NNE'!$F$2:$F$707,'Infos Relatório'!$B169,'Faturamento NNE'!$AA$2:$AA$707,'Infos Relatório'!U$1,'Faturamento NNE'!$U$2:$U$707,"Sim")+SUMIFS('Faturamento NNE'!$Q$2:$Q$707,'Faturamento NNE'!$E$2:$E$707,'Infos Relatório'!$B$164,'Faturamento NNE'!$F$2:$F$707,'Infos Relatório'!$B169,'Faturamento NNE'!$AA$2:$AA$707,'Infos Relatório'!U$1,'Faturamento NNE'!$U$2:$U$707,"Sim")</f>
        <v>0</v>
      </c>
      <c r="Y169" s="227" t="e">
        <f t="shared" si="51"/>
        <v>#DIV/0!</v>
      </c>
      <c r="Z169" s="545">
        <f>SUMIFS('Faturamento NNE'!$I$2:$I$707,'Faturamento NNE'!$E$2:$E$707,'Infos Relatório'!$B$164,'Faturamento NNE'!$F$2:$F$707,'Infos Relatório'!$B169,'Faturamento NNE'!$AA$2:$AA$707,'Infos Relatório'!U$1)</f>
        <v>0</v>
      </c>
      <c r="AA169" s="541">
        <f>COUNTIFS('Faturamento NNE'!$E$2:$E$707,'Infos Relatório'!$B$164,'Faturamento NNE'!$F$2:$F$707,'Infos Relatório'!$B169,'Faturamento NNE'!$AA$2:$AA$707,'Infos Relatório'!AA$1)</f>
        <v>0</v>
      </c>
      <c r="AB169" s="542">
        <f>SUMIFS('Faturamento NNE'!$H$2:$H$707,'Faturamento NNE'!$E$2:$E$707,'Infos Relatório'!$B$164,'Faturamento NNE'!$F$2:$F$707,'Infos Relatório'!$B169,'Faturamento NNE'!$AA$2:$AA$707,'Infos Relatório'!AA$1)</f>
        <v>0</v>
      </c>
      <c r="AC169" s="542">
        <f>SUMIFS('Faturamento NNE'!$K$2:$K$707,'Faturamento NNE'!$E$2:$E$707,'Infos Relatório'!$B$164,'Faturamento NNE'!$F$2:$F$707,'Infos Relatório'!$B169,'Faturamento NNE'!$AA$2:$AA$707,'Infos Relatório'!AA$1)</f>
        <v>0</v>
      </c>
      <c r="AD169" s="546">
        <f>SUMIFS('Faturamento NNE'!$P$2:$P$707,'Faturamento NNE'!$E$2:$E$707,'Infos Relatório'!$B$164,'Faturamento NNE'!$F$2:$F$707,'Infos Relatório'!$B169,'Faturamento NNE'!$AA$2:$AA$707,'Infos Relatório'!AA$1,'Faturamento NNE'!$U$2:$U$707,"Sim")+SUMIFS('Faturamento NNE'!$Q$2:$Q$707,'Faturamento NNE'!$E$2:$E$707,'Infos Relatório'!$B$164,'Faturamento NNE'!$F$2:$F$707,'Infos Relatório'!$B169,'Faturamento NNE'!$AA$2:$AA$707,'Infos Relatório'!AA$1,'Faturamento NNE'!$U$2:$U$707,"Sim")</f>
        <v>0</v>
      </c>
      <c r="AE169" s="227" t="e">
        <f t="shared" si="52"/>
        <v>#DIV/0!</v>
      </c>
      <c r="AF169" s="545">
        <f>SUMIFS('Faturamento NNE'!$I$2:$I$707,'Faturamento NNE'!$E$2:$E$707,'Infos Relatório'!$B$164,'Faturamento NNE'!$F$2:$F$707,'Infos Relatório'!$B169,'Faturamento NNE'!$AA$2:$AA$707,'Infos Relatório'!AA$1)</f>
        <v>0</v>
      </c>
      <c r="AG169" s="541">
        <f>COUNTIFS('Faturamento NNE'!$E$2:$E$707,'Infos Relatório'!$B$164,'Faturamento NNE'!$F$2:$F$707,'Infos Relatório'!$B169,'Faturamento NNE'!$AA$2:$AA$707,'Infos Relatório'!AG$1)</f>
        <v>0</v>
      </c>
      <c r="AH169" s="542">
        <f>SUMIFS('Faturamento NNE'!$H$2:$H$707,'Faturamento NNE'!$E$2:$E$707,'Infos Relatório'!$B$164,'Faturamento NNE'!$F$2:$F$707,'Infos Relatório'!$B169,'Faturamento NNE'!$AA$2:$AA$707,'Infos Relatório'!AG$1)</f>
        <v>0</v>
      </c>
      <c r="AI169" s="542">
        <f>SUMIFS('Faturamento NNE'!$K$2:$K$707,'Faturamento NNE'!$E$2:$E$707,'Infos Relatório'!$B$164,'Faturamento NNE'!$F$2:$F$707,'Infos Relatório'!$B169,'Faturamento NNE'!$AA$2:$AA$707,'Infos Relatório'!AG$1)</f>
        <v>0</v>
      </c>
      <c r="AJ169" s="546">
        <f>SUMIFS('Faturamento NNE'!$P$2:$P$707,'Faturamento NNE'!$E$2:$E$707,'Infos Relatório'!$B$164,'Faturamento NNE'!$F$2:$F$707,'Infos Relatório'!$B169,'Faturamento NNE'!$AA$2:$AA$707,'Infos Relatório'!AG$1,'Faturamento NNE'!$U$2:$U$707,"Sim")+SUMIFS('Faturamento NNE'!$Q$2:$Q$707,'Faturamento NNE'!$E$2:$E$707,'Infos Relatório'!$B$164,'Faturamento NNE'!$F$2:$F$707,'Infos Relatório'!$B169,'Faturamento NNE'!$AA$2:$AA$707,'Infos Relatório'!AG$1,'Faturamento NNE'!$U$2:$U$707,"Sim")</f>
        <v>0</v>
      </c>
      <c r="AK169" s="227" t="e">
        <f t="shared" si="53"/>
        <v>#DIV/0!</v>
      </c>
      <c r="AL169" s="545">
        <f>SUMIFS('Faturamento NNE'!$I$2:$I$707,'Faturamento NNE'!$E$2:$E$707,'Infos Relatório'!$B$164,'Faturamento NNE'!$F$2:$F$707,'Infos Relatório'!$B169,'Faturamento NNE'!$AA$2:$AA$707,'Infos Relatório'!AG$1)</f>
        <v>0</v>
      </c>
      <c r="AM169" s="541">
        <f>COUNTIFS('Faturamento NNE'!$E$2:$E$707,'Infos Relatório'!$B$164,'Faturamento NNE'!$F$2:$F$707,'Infos Relatório'!$B169,'Faturamento NNE'!$AA$2:$AA$707,'Infos Relatório'!AM$1)</f>
        <v>0</v>
      </c>
      <c r="AN169" s="542">
        <f>SUMIFS('Faturamento NNE'!$H$2:$H$707,'Faturamento NNE'!$E$2:$E$707,'Infos Relatório'!$B$164,'Faturamento NNE'!$F$2:$F$707,'Infos Relatório'!$B169,'Faturamento NNE'!$AA$2:$AA$707,'Infos Relatório'!AM$1)</f>
        <v>0</v>
      </c>
      <c r="AO169" s="542">
        <f>SUMIFS('Faturamento NNE'!$K$2:$K$707,'Faturamento NNE'!$E$2:$E$707,'Infos Relatório'!$B$164,'Faturamento NNE'!$F$2:$F$707,'Infos Relatório'!$B169,'Faturamento NNE'!$AA$2:$AA$707,'Infos Relatório'!AM$1)</f>
        <v>0</v>
      </c>
      <c r="AP169" s="546">
        <f>SUMIFS('Faturamento NNE'!$P$2:$P$707,'Faturamento NNE'!$E$2:$E$707,'Infos Relatório'!$B$164,'Faturamento NNE'!$F$2:$F$707,'Infos Relatório'!$B169,'Faturamento NNE'!$AA$2:$AA$707,'Infos Relatório'!AM$1,'Faturamento NNE'!$U$2:$U$707,"Sim")+SUMIFS('Faturamento NNE'!$Q$2:$Q$707,'Faturamento NNE'!$E$2:$E$707,'Infos Relatório'!$B$164,'Faturamento NNE'!$F$2:$F$707,'Infos Relatório'!$B169,'Faturamento NNE'!$AA$2:$AA$707,'Infos Relatório'!AM$1,'Faturamento NNE'!$U$2:$U$707,"Sim")</f>
        <v>0</v>
      </c>
      <c r="AQ169" s="227" t="e">
        <f t="shared" si="54"/>
        <v>#DIV/0!</v>
      </c>
      <c r="AR169" s="545">
        <f>SUMIFS('Faturamento NNE'!$I$2:$I$707,'Faturamento NNE'!$E$2:$E$707,'Infos Relatório'!$B$164,'Faturamento NNE'!$F$2:$F$707,'Infos Relatório'!$B169,'Faturamento NNE'!$AA$2:$AA$707,'Infos Relatório'!AM$1)</f>
        <v>0</v>
      </c>
      <c r="AS169" s="541">
        <f>COUNTIFS('Faturamento NNE'!$E$2:$E$707,'Infos Relatório'!$B$164,'Faturamento NNE'!$F$2:$F$707,'Infos Relatório'!$B169,'Faturamento NNE'!$AA$2:$AA$707,'Infos Relatório'!AS$1)</f>
        <v>0</v>
      </c>
      <c r="AT169" s="542">
        <f>SUMIFS('Faturamento NNE'!$H$2:$H$707,'Faturamento NNE'!$E$2:$E$707,'Infos Relatório'!$B$164,'Faturamento NNE'!$F$2:$F$707,'Infos Relatório'!$B169,'Faturamento NNE'!$AA$2:$AA$707,'Infos Relatório'!AS$1)</f>
        <v>0</v>
      </c>
      <c r="AU169" s="542">
        <f>SUMIFS('Faturamento NNE'!$K$2:$K$707,'Faturamento NNE'!$E$2:$E$707,'Infos Relatório'!$B$164,'Faturamento NNE'!$F$2:$F$707,'Infos Relatório'!$B169,'Faturamento NNE'!$AA$2:$AA$707,'Infos Relatório'!AS$1)</f>
        <v>0</v>
      </c>
      <c r="AV169" s="546">
        <f>SUMIFS('Faturamento NNE'!$P$2:$P$707,'Faturamento NNE'!$E$2:$E$707,'Infos Relatório'!$B$164,'Faturamento NNE'!$F$2:$F$707,'Infos Relatório'!$B169,'Faturamento NNE'!$AA$2:$AA$707,'Infos Relatório'!AS$1,'Faturamento NNE'!$U$2:$U$707,"Sim")+SUMIFS('Faturamento NNE'!$Q$2:$Q$707,'Faturamento NNE'!$E$2:$E$707,'Infos Relatório'!$B$164,'Faturamento NNE'!$F$2:$F$707,'Infos Relatório'!$B169,'Faturamento NNE'!$AA$2:$AA$707,'Infos Relatório'!AS$1,'Faturamento NNE'!$U$2:$U$707,"Sim")</f>
        <v>0</v>
      </c>
      <c r="AW169" s="227" t="e">
        <f t="shared" si="55"/>
        <v>#DIV/0!</v>
      </c>
      <c r="AX169" s="545">
        <f>SUMIFS('Faturamento NNE'!$I$2:$I$707,'Faturamento NNE'!$E$2:$E$707,'Infos Relatório'!$B$164,'Faturamento NNE'!$F$2:$F$707,'Infos Relatório'!$B169,'Faturamento NNE'!$AA$2:$AA$707,'Infos Relatório'!AS$1)</f>
        <v>0</v>
      </c>
      <c r="AY169" s="541">
        <f>COUNTIFS('Faturamento NNE'!$E$2:$E$707,'Infos Relatório'!$B$164,'Faturamento NNE'!$F$2:$F$707,'Infos Relatório'!$B169,'Faturamento NNE'!$AA$2:$AA$707,'Infos Relatório'!AY$1)</f>
        <v>0</v>
      </c>
      <c r="AZ169" s="542">
        <f>SUMIFS('Faturamento NNE'!$H$2:$H$707,'Faturamento NNE'!$E$2:$E$707,'Infos Relatório'!$B$164,'Faturamento NNE'!$F$2:$F$707,'Infos Relatório'!$B169,'Faturamento NNE'!$AA$2:$AA$707,'Infos Relatório'!AY$1)</f>
        <v>0</v>
      </c>
      <c r="BA169" s="542">
        <f>SUMIFS('Faturamento NNE'!$K$2:$K$707,'Faturamento NNE'!$E$2:$E$707,'Infos Relatório'!$B$164,'Faturamento NNE'!$F$2:$F$707,'Infos Relatório'!$B169,'Faturamento NNE'!$AA$2:$AA$707,'Infos Relatório'!AY$1)</f>
        <v>0</v>
      </c>
      <c r="BB169" s="546">
        <f>SUMIFS('Faturamento NNE'!$P$2:$P$707,'Faturamento NNE'!$E$2:$E$707,'Infos Relatório'!$B$164,'Faturamento NNE'!$F$2:$F$707,'Infos Relatório'!$B169,'Faturamento NNE'!$AA$2:$AA$707,'Infos Relatório'!AY$1,'Faturamento NNE'!$U$2:$U$707,"Sim")+SUMIFS('Faturamento NNE'!$Q$2:$Q$707,'Faturamento NNE'!$E$2:$E$707,'Infos Relatório'!$B$164,'Faturamento NNE'!$F$2:$F$707,'Infos Relatório'!$B169,'Faturamento NNE'!$AA$2:$AA$707,'Infos Relatório'!AY$1,'Faturamento NNE'!$U$2:$U$707,"Sim")</f>
        <v>0</v>
      </c>
      <c r="BC169" s="227" t="e">
        <f t="shared" si="56"/>
        <v>#DIV/0!</v>
      </c>
      <c r="BD169" s="545">
        <f>SUMIFS('Faturamento NNE'!$I$2:$I$707,'Faturamento NNE'!$E$2:$E$707,'Infos Relatório'!$B$164,'Faturamento NNE'!$F$2:$F$707,'Infos Relatório'!$B169,'Faturamento NNE'!$AA$2:$AA$707,'Infos Relatório'!AY$1)</f>
        <v>0</v>
      </c>
      <c r="BE169" s="541">
        <f>COUNTIFS('Faturamento NNE'!$E$2:$E$707,'Infos Relatório'!$B$164,'Faturamento NNE'!$F$2:$F$707,'Infos Relatório'!$B169,'Faturamento NNE'!$AA$2:$AA$707,'Infos Relatório'!BE$1)</f>
        <v>0</v>
      </c>
      <c r="BF169" s="542">
        <f>SUMIFS('Faturamento NNE'!$H$2:$H$707,'Faturamento NNE'!$E$2:$E$707,'Infos Relatório'!$B$164,'Faturamento NNE'!$F$2:$F$707,'Infos Relatório'!$B169,'Faturamento NNE'!$AA$2:$AA$707,'Infos Relatório'!BE$1)</f>
        <v>0</v>
      </c>
      <c r="BG169" s="542">
        <f>SUMIFS('Faturamento NNE'!$K$2:$K$707,'Faturamento NNE'!$E$2:$E$707,'Infos Relatório'!$B$164,'Faturamento NNE'!$F$2:$F$707,'Infos Relatório'!$B169,'Faturamento NNE'!$AA$2:$AA$707,'Infos Relatório'!BE$1)</f>
        <v>0</v>
      </c>
      <c r="BH169" s="546">
        <f>SUMIFS('Faturamento NNE'!$P$2:$P$707,'Faturamento NNE'!$E$2:$E$707,'Infos Relatório'!$B$164,'Faturamento NNE'!$F$2:$F$707,'Infos Relatório'!$B169,'Faturamento NNE'!$AA$2:$AA$707,'Infos Relatório'!BE$1,'Faturamento NNE'!$U$2:$U$707,"Sim")+SUMIFS('Faturamento NNE'!$Q$2:$Q$707,'Faturamento NNE'!$E$2:$E$707,'Infos Relatório'!$B$164,'Faturamento NNE'!$F$2:$F$707,'Infos Relatório'!$B169,'Faturamento NNE'!$AA$2:$AA$707,'Infos Relatório'!BE$1,'Faturamento NNE'!$U$2:$U$707,"Sim")</f>
        <v>0</v>
      </c>
      <c r="BI169" s="227" t="e">
        <f t="shared" si="57"/>
        <v>#DIV/0!</v>
      </c>
      <c r="BJ169" s="545">
        <f>SUMIFS('Faturamento NNE'!$I$2:$I$707,'Faturamento NNE'!$E$2:$E$707,'Infos Relatório'!$B$164,'Faturamento NNE'!$F$2:$F$707,'Infos Relatório'!$B169,'Faturamento NNE'!$AA$2:$AA$707,'Infos Relatório'!BE$1)</f>
        <v>0</v>
      </c>
      <c r="BK169" s="541">
        <f>COUNTIFS('Faturamento NNE'!$E$2:$E$707,'Infos Relatório'!$B$164,'Faturamento NNE'!$F$2:$F$707,'Infos Relatório'!$B169,'Faturamento NNE'!$AA$2:$AA$707,'Infos Relatório'!BK$1)</f>
        <v>0</v>
      </c>
      <c r="BL169" s="542">
        <f>SUMIFS('Faturamento NNE'!$H$2:$H$707,'Faturamento NNE'!$E$2:$E$707,'Infos Relatório'!$B$164,'Faturamento NNE'!$F$2:$F$707,'Infos Relatório'!$B169,'Faturamento NNE'!$AA$2:$AA$707,'Infos Relatório'!BK$1)</f>
        <v>0</v>
      </c>
      <c r="BM169" s="542">
        <f>SUMIFS('Faturamento NNE'!$K$2:$K$707,'Faturamento NNE'!$E$2:$E$707,'Infos Relatório'!$B$164,'Faturamento NNE'!$F$2:$F$707,'Infos Relatório'!$B169,'Faturamento NNE'!$AA$2:$AA$707,'Infos Relatório'!BK$1)</f>
        <v>0</v>
      </c>
      <c r="BN169" s="546">
        <f>SUMIFS('Faturamento NNE'!$P$2:$P$707,'Faturamento NNE'!$E$2:$E$707,'Infos Relatório'!$B$164,'Faturamento NNE'!$F$2:$F$707,'Infos Relatório'!$B169,'Faturamento NNE'!$AA$2:$AA$707,'Infos Relatório'!BK$1,'Faturamento NNE'!$U$2:$U$707,"Sim")+SUMIFS('Faturamento NNE'!$Q$2:$Q$707,'Faturamento NNE'!$E$2:$E$707,'Infos Relatório'!$B$164,'Faturamento NNE'!$F$2:$F$707,'Infos Relatório'!$B169,'Faturamento NNE'!$AA$2:$AA$707,'Infos Relatório'!BK$1,'Faturamento NNE'!$U$2:$U$707,"Sim")</f>
        <v>0</v>
      </c>
      <c r="BO169" s="227" t="e">
        <f t="shared" si="58"/>
        <v>#DIV/0!</v>
      </c>
      <c r="BP169" s="545">
        <f>SUMIFS('Faturamento NNE'!$I$2:$I$707,'Faturamento NNE'!$E$2:$E$707,'Infos Relatório'!$B$164,'Faturamento NNE'!$F$2:$F$707,'Infos Relatório'!$B169,'Faturamento NNE'!$AA$2:$AA$707,'Infos Relatório'!BK$1)</f>
        <v>0</v>
      </c>
      <c r="BQ169" s="541">
        <f>COUNTIFS('Faturamento NNE'!$E$2:$E$707,'Infos Relatório'!$B$164,'Faturamento NNE'!$F$2:$F$707,'Infos Relatório'!$B169,'Faturamento NNE'!$AA$2:$AA$707,'Infos Relatório'!BQ$1)</f>
        <v>0</v>
      </c>
      <c r="BR169" s="542">
        <f>SUMIFS('Faturamento NNE'!$H$2:$H$707,'Faturamento NNE'!$E$2:$E$707,'Infos Relatório'!$B$164,'Faturamento NNE'!$F$2:$F$707,'Infos Relatório'!$B169,'Faturamento NNE'!$AA$2:$AA$707,'Infos Relatório'!BQ$1)</f>
        <v>0</v>
      </c>
      <c r="BS169" s="542">
        <f>SUMIFS('Faturamento NNE'!$K$2:$K$707,'Faturamento NNE'!$E$2:$E$707,'Infos Relatório'!$B$164,'Faturamento NNE'!$F$2:$F$707,'Infos Relatório'!$B169,'Faturamento NNE'!$AA$2:$AA$707,'Infos Relatório'!BQ$1)</f>
        <v>0</v>
      </c>
      <c r="BT169" s="546">
        <f>SUMIFS('Faturamento NNE'!$P$2:$P$707,'Faturamento NNE'!$E$2:$E$707,'Infos Relatório'!$B$164,'Faturamento NNE'!$F$2:$F$707,'Infos Relatório'!$B169,'Faturamento NNE'!$AA$2:$AA$707,'Infos Relatório'!BQ$1,'Faturamento NNE'!$U$2:$U$707,"Sim")+SUMIFS('Faturamento NNE'!$Q$2:$Q$707,'Faturamento NNE'!$E$2:$E$707,'Infos Relatório'!$B$164,'Faturamento NNE'!$F$2:$F$707,'Infos Relatório'!$B169,'Faturamento NNE'!$AA$2:$AA$707,'Infos Relatório'!BQ$1,'Faturamento NNE'!$U$2:$U$707,"Sim")</f>
        <v>0</v>
      </c>
      <c r="BU169" s="227" t="e">
        <f t="shared" si="59"/>
        <v>#DIV/0!</v>
      </c>
      <c r="BV169" s="545">
        <f>SUMIFS('Faturamento NNE'!$I$2:$I$707,'Faturamento NNE'!$E$2:$E$707,'Infos Relatório'!$B$164,'Faturamento NNE'!$F$2:$F$707,'Infos Relatório'!$B169,'Faturamento NNE'!$AA$2:$AA$707,'Infos Relatório'!BQ$1)</f>
        <v>0</v>
      </c>
    </row>
    <row r="170" spans="2:74">
      <c r="B170" s="217" t="s">
        <v>135</v>
      </c>
      <c r="C170" s="541">
        <f>COUNTIFS('Faturamento NNE'!$E$2:$E$707,'Infos Relatório'!$B$164,'Faturamento NNE'!$F$2:$F$707,'Infos Relatório'!$B170,'Faturamento NNE'!$AA$2:$AA$707,'Infos Relatório'!C$1)</f>
        <v>0</v>
      </c>
      <c r="D170" s="542">
        <f>SUMIFS('Faturamento NNE'!$H$2:$H$707,'Faturamento NNE'!$E$2:$E$707,'Infos Relatório'!$B$164,'Faturamento NNE'!$F$2:$F$707,'Infos Relatório'!$B170,'Faturamento NNE'!$AA$2:$AA$707,'Infos Relatório'!C$1)</f>
        <v>0</v>
      </c>
      <c r="E170" s="543">
        <f>SUMIFS('Faturamento NNE'!$K$2:$K$707,'Faturamento NNE'!$E$2:$E$707,'Infos Relatório'!$B$164,'Faturamento NNE'!$F$2:$F$707,'Infos Relatório'!$B170,'Faturamento NNE'!$AA$2:$AA$707,'Infos Relatório'!C$1)</f>
        <v>0</v>
      </c>
      <c r="F170" s="544">
        <f>SUMIFS('Faturamento NNE'!$P$2:$P$707,'Faturamento NNE'!$E$2:$E$707,'Infos Relatório'!$B$164,'Faturamento NNE'!$F$2:$F$707,'Infos Relatório'!$B170,'Faturamento NNE'!$AA$2:$AA$707,'Infos Relatório'!C$1,'Faturamento NNE'!$U$2:$U$707,"Sim")+SUMIFS('Faturamento NNE'!$Q$2:$Q$707,'Faturamento NNE'!$E$2:$E$707,'Infos Relatório'!$B$164,'Faturamento NNE'!$F$2:$F$707,'Infos Relatório'!$B170,'Faturamento NNE'!$AA$2:$AA$707,'Infos Relatório'!C$1,'Faturamento NNE'!$U$2:$U$707,"Sim")</f>
        <v>0</v>
      </c>
      <c r="G170" s="283" t="e">
        <f t="shared" si="48"/>
        <v>#DIV/0!</v>
      </c>
      <c r="H170" s="545">
        <f>SUMIFS('Faturamento NNE'!$I$2:$I$707,'Faturamento NNE'!$E$2:$E$707,'Infos Relatório'!$B$164,'Faturamento NNE'!$F$2:$F$707,'Infos Relatório'!$B170,'Faturamento NNE'!$AA$2:$AA$707,'Infos Relatório'!C$1)</f>
        <v>0</v>
      </c>
      <c r="I170" s="541">
        <f>COUNTIFS('Faturamento NNE'!$E$2:$E$707,'Infos Relatório'!$B$164,'Faturamento NNE'!$F$2:$F$707,'Infos Relatório'!$B170,'Faturamento NNE'!$AA$2:$AA$707,'Infos Relatório'!I$1)</f>
        <v>0</v>
      </c>
      <c r="J170" s="542">
        <f>SUMIFS('Faturamento NNE'!$H$2:$H$707,'Faturamento NNE'!$E$2:$E$707,'Infos Relatório'!$B$164,'Faturamento NNE'!$F$2:$F$707,'Infos Relatório'!$B170,'Faturamento NNE'!$AA$2:$AA$707,'Infos Relatório'!I$1)</f>
        <v>0</v>
      </c>
      <c r="K170" s="543">
        <f>SUMIFS('Faturamento NNE'!$K$2:$K$707,'Faturamento NNE'!$E$2:$E$707,'Infos Relatório'!$B$164,'Faturamento NNE'!$F$2:$F$707,'Infos Relatório'!$B170,'Faturamento NNE'!$AA$2:$AA$707,'Infos Relatório'!I$1)</f>
        <v>0</v>
      </c>
      <c r="L170" s="544">
        <f>SUMIFS('Faturamento NNE'!$P$2:$P$707,'Faturamento NNE'!$E$2:$E$707,'Infos Relatório'!$B$164,'Faturamento NNE'!$F$2:$F$707,'Infos Relatório'!$B170,'Faturamento NNE'!$AA$2:$AA$707,'Infos Relatório'!I$1,'Faturamento NNE'!$U$2:$U$707,"Sim")+SUMIFS('Faturamento NNE'!$Q$2:$Q$707,'Faturamento NNE'!$E$2:$E$707,'Infos Relatório'!$B$164,'Faturamento NNE'!$F$2:$F$707,'Infos Relatório'!$B170,'Faturamento NNE'!$AA$2:$AA$707,'Infos Relatório'!I$1,'Faturamento NNE'!$U$2:$U$707,"Sim")</f>
        <v>0</v>
      </c>
      <c r="M170" s="283" t="e">
        <f t="shared" si="49"/>
        <v>#DIV/0!</v>
      </c>
      <c r="N170" s="545">
        <f>SUMIFS('Faturamento NNE'!$I$2:$I$707,'Faturamento NNE'!$E$2:$E$707,'Infos Relatório'!$B$164,'Faturamento NNE'!$F$2:$F$707,'Infos Relatório'!$B170,'Faturamento NNE'!$AA$2:$AA$707,'Infos Relatório'!I$1)</f>
        <v>0</v>
      </c>
      <c r="O170" s="541">
        <f>COUNTIFS('Faturamento NNE'!$E$2:$E$707,'Infos Relatório'!$B$164,'Faturamento NNE'!$F$2:$F$707,'Infos Relatório'!$B170,'Faturamento NNE'!$AA$2:$AA$707,'Infos Relatório'!O$1)</f>
        <v>0</v>
      </c>
      <c r="P170" s="542">
        <f>SUMIFS('Faturamento NNE'!$H$2:$H$707,'Faturamento NNE'!$E$2:$E$707,'Infos Relatório'!$B$164,'Faturamento NNE'!$F$2:$F$707,'Infos Relatório'!$B170,'Faturamento NNE'!$AA$2:$AA$707,'Infos Relatório'!O$1)</f>
        <v>0</v>
      </c>
      <c r="Q170" s="542">
        <f>SUMIFS('Faturamento NNE'!$K$2:$K$707,'Faturamento NNE'!$E$2:$E$707,'Infos Relatório'!$B$164,'Faturamento NNE'!$F$2:$F$707,'Infos Relatório'!$B170,'Faturamento NNE'!$AA$2:$AA$707,'Infos Relatório'!O$1)</f>
        <v>0</v>
      </c>
      <c r="R170" s="546">
        <f>SUMIFS('Faturamento NNE'!$P$2:$P$707,'Faturamento NNE'!$E$2:$E$707,'Infos Relatório'!$B$164,'Faturamento NNE'!$F$2:$F$707,'Infos Relatório'!$B170,'Faturamento NNE'!$AA$2:$AA$707,'Infos Relatório'!O$1,'Faturamento NNE'!$U$2:$U$707,"Sim")+SUMIFS('Faturamento NNE'!$Q$2:$Q$707,'Faturamento NNE'!$E$2:$E$707,'Infos Relatório'!$B$164,'Faturamento NNE'!$F$2:$F$707,'Infos Relatório'!$B170,'Faturamento NNE'!$AA$2:$AA$707,'Infos Relatório'!O$1,'Faturamento NNE'!$U$2:$U$707,"Sim")</f>
        <v>0</v>
      </c>
      <c r="S170" s="227" t="e">
        <f t="shared" si="50"/>
        <v>#DIV/0!</v>
      </c>
      <c r="T170" s="545">
        <f>SUMIFS('Faturamento NNE'!$I$2:$I$707,'Faturamento NNE'!$E$2:$E$707,'Infos Relatório'!$B$164,'Faturamento NNE'!$F$2:$F$707,'Infos Relatório'!$B170,'Faturamento NNE'!$AA$2:$AA$707,'Infos Relatório'!O$1)</f>
        <v>0</v>
      </c>
      <c r="U170" s="541">
        <f>COUNTIFS('Faturamento NNE'!$E$2:$E$707,'Infos Relatório'!$B$164,'Faturamento NNE'!$F$2:$F$707,'Infos Relatório'!$B170,'Faturamento NNE'!$AA$2:$AA$707,'Infos Relatório'!U$1)</f>
        <v>0</v>
      </c>
      <c r="V170" s="542">
        <f>SUMIFS('Faturamento NNE'!$H$2:$H$707,'Faturamento NNE'!$E$2:$E$707,'Infos Relatório'!$B$164,'Faturamento NNE'!$F$2:$F$707,'Infos Relatório'!$B170,'Faturamento NNE'!$AA$2:$AA$707,'Infos Relatório'!U$1)</f>
        <v>0</v>
      </c>
      <c r="W170" s="542">
        <f>SUMIFS('Faturamento NNE'!$K$2:$K$707,'Faturamento NNE'!$E$2:$E$707,'Infos Relatório'!$B$164,'Faturamento NNE'!$F$2:$F$707,'Infos Relatório'!$B170,'Faturamento NNE'!$AA$2:$AA$707,'Infos Relatório'!U$1)</f>
        <v>0</v>
      </c>
      <c r="X170" s="546">
        <f>SUMIFS('Faturamento NNE'!$P$2:$P$707,'Faturamento NNE'!$E$2:$E$707,'Infos Relatório'!$B$164,'Faturamento NNE'!$F$2:$F$707,'Infos Relatório'!$B170,'Faturamento NNE'!$AA$2:$AA$707,'Infos Relatório'!U$1,'Faturamento NNE'!$U$2:$U$707,"Sim")+SUMIFS('Faturamento NNE'!$Q$2:$Q$707,'Faturamento NNE'!$E$2:$E$707,'Infos Relatório'!$B$164,'Faturamento NNE'!$F$2:$F$707,'Infos Relatório'!$B170,'Faturamento NNE'!$AA$2:$AA$707,'Infos Relatório'!U$1,'Faturamento NNE'!$U$2:$U$707,"Sim")</f>
        <v>0</v>
      </c>
      <c r="Y170" s="227" t="e">
        <f t="shared" si="51"/>
        <v>#DIV/0!</v>
      </c>
      <c r="Z170" s="545">
        <f>SUMIFS('Faturamento NNE'!$I$2:$I$707,'Faturamento NNE'!$E$2:$E$707,'Infos Relatório'!$B$164,'Faturamento NNE'!$F$2:$F$707,'Infos Relatório'!$B170,'Faturamento NNE'!$AA$2:$AA$707,'Infos Relatório'!U$1)</f>
        <v>0</v>
      </c>
      <c r="AA170" s="541">
        <f>COUNTIFS('Faturamento NNE'!$E$2:$E$707,'Infos Relatório'!$B$164,'Faturamento NNE'!$F$2:$F$707,'Infos Relatório'!$B170,'Faturamento NNE'!$AA$2:$AA$707,'Infos Relatório'!AA$1)</f>
        <v>0</v>
      </c>
      <c r="AB170" s="542">
        <f>SUMIFS('Faturamento NNE'!$H$2:$H$707,'Faturamento NNE'!$E$2:$E$707,'Infos Relatório'!$B$164,'Faturamento NNE'!$F$2:$F$707,'Infos Relatório'!$B170,'Faturamento NNE'!$AA$2:$AA$707,'Infos Relatório'!AA$1)</f>
        <v>0</v>
      </c>
      <c r="AC170" s="542">
        <f>SUMIFS('Faturamento NNE'!$K$2:$K$707,'Faturamento NNE'!$E$2:$E$707,'Infos Relatório'!$B$164,'Faturamento NNE'!$F$2:$F$707,'Infos Relatório'!$B170,'Faturamento NNE'!$AA$2:$AA$707,'Infos Relatório'!AA$1)</f>
        <v>0</v>
      </c>
      <c r="AD170" s="546">
        <f>SUMIFS('Faturamento NNE'!$P$2:$P$707,'Faturamento NNE'!$E$2:$E$707,'Infos Relatório'!$B$164,'Faturamento NNE'!$F$2:$F$707,'Infos Relatório'!$B170,'Faturamento NNE'!$AA$2:$AA$707,'Infos Relatório'!AA$1,'Faturamento NNE'!$U$2:$U$707,"Sim")+SUMIFS('Faturamento NNE'!$Q$2:$Q$707,'Faturamento NNE'!$E$2:$E$707,'Infos Relatório'!$B$164,'Faturamento NNE'!$F$2:$F$707,'Infos Relatório'!$B170,'Faturamento NNE'!$AA$2:$AA$707,'Infos Relatório'!AA$1,'Faturamento NNE'!$U$2:$U$707,"Sim")</f>
        <v>0</v>
      </c>
      <c r="AE170" s="227" t="e">
        <f t="shared" si="52"/>
        <v>#DIV/0!</v>
      </c>
      <c r="AF170" s="545">
        <f>SUMIFS('Faturamento NNE'!$I$2:$I$707,'Faturamento NNE'!$E$2:$E$707,'Infos Relatório'!$B$164,'Faturamento NNE'!$F$2:$F$707,'Infos Relatório'!$B170,'Faturamento NNE'!$AA$2:$AA$707,'Infos Relatório'!AA$1)</f>
        <v>0</v>
      </c>
      <c r="AG170" s="541">
        <f>COUNTIFS('Faturamento NNE'!$E$2:$E$707,'Infos Relatório'!$B$164,'Faturamento NNE'!$F$2:$F$707,'Infos Relatório'!$B170,'Faturamento NNE'!$AA$2:$AA$707,'Infos Relatório'!AG$1)</f>
        <v>0</v>
      </c>
      <c r="AH170" s="542">
        <f>SUMIFS('Faturamento NNE'!$H$2:$H$707,'Faturamento NNE'!$E$2:$E$707,'Infos Relatório'!$B$164,'Faturamento NNE'!$F$2:$F$707,'Infos Relatório'!$B170,'Faturamento NNE'!$AA$2:$AA$707,'Infos Relatório'!AG$1)</f>
        <v>0</v>
      </c>
      <c r="AI170" s="542">
        <f>SUMIFS('Faturamento NNE'!$K$2:$K$707,'Faturamento NNE'!$E$2:$E$707,'Infos Relatório'!$B$164,'Faturamento NNE'!$F$2:$F$707,'Infos Relatório'!$B170,'Faturamento NNE'!$AA$2:$AA$707,'Infos Relatório'!AG$1)</f>
        <v>0</v>
      </c>
      <c r="AJ170" s="546">
        <f>SUMIFS('Faturamento NNE'!$P$2:$P$707,'Faturamento NNE'!$E$2:$E$707,'Infos Relatório'!$B$164,'Faturamento NNE'!$F$2:$F$707,'Infos Relatório'!$B170,'Faturamento NNE'!$AA$2:$AA$707,'Infos Relatório'!AG$1,'Faturamento NNE'!$U$2:$U$707,"Sim")+SUMIFS('Faturamento NNE'!$Q$2:$Q$707,'Faturamento NNE'!$E$2:$E$707,'Infos Relatório'!$B$164,'Faturamento NNE'!$F$2:$F$707,'Infos Relatório'!$B170,'Faturamento NNE'!$AA$2:$AA$707,'Infos Relatório'!AG$1,'Faturamento NNE'!$U$2:$U$707,"Sim")</f>
        <v>0</v>
      </c>
      <c r="AK170" s="227" t="e">
        <f t="shared" si="53"/>
        <v>#DIV/0!</v>
      </c>
      <c r="AL170" s="545">
        <f>SUMIFS('Faturamento NNE'!$I$2:$I$707,'Faturamento NNE'!$E$2:$E$707,'Infos Relatório'!$B$164,'Faturamento NNE'!$F$2:$F$707,'Infos Relatório'!$B170,'Faturamento NNE'!$AA$2:$AA$707,'Infos Relatório'!AG$1)</f>
        <v>0</v>
      </c>
      <c r="AM170" s="541">
        <f>COUNTIFS('Faturamento NNE'!$E$2:$E$707,'Infos Relatório'!$B$164,'Faturamento NNE'!$F$2:$F$707,'Infos Relatório'!$B170,'Faturamento NNE'!$AA$2:$AA$707,'Infos Relatório'!AM$1)</f>
        <v>0</v>
      </c>
      <c r="AN170" s="542">
        <f>SUMIFS('Faturamento NNE'!$H$2:$H$707,'Faturamento NNE'!$E$2:$E$707,'Infos Relatório'!$B$164,'Faturamento NNE'!$F$2:$F$707,'Infos Relatório'!$B170,'Faturamento NNE'!$AA$2:$AA$707,'Infos Relatório'!AM$1)</f>
        <v>0</v>
      </c>
      <c r="AO170" s="542">
        <f>SUMIFS('Faturamento NNE'!$K$2:$K$707,'Faturamento NNE'!$E$2:$E$707,'Infos Relatório'!$B$164,'Faturamento NNE'!$F$2:$F$707,'Infos Relatório'!$B170,'Faturamento NNE'!$AA$2:$AA$707,'Infos Relatório'!AM$1)</f>
        <v>0</v>
      </c>
      <c r="AP170" s="546">
        <f>SUMIFS('Faturamento NNE'!$P$2:$P$707,'Faturamento NNE'!$E$2:$E$707,'Infos Relatório'!$B$164,'Faturamento NNE'!$F$2:$F$707,'Infos Relatório'!$B170,'Faturamento NNE'!$AA$2:$AA$707,'Infos Relatório'!AM$1,'Faturamento NNE'!$U$2:$U$707,"Sim")+SUMIFS('Faturamento NNE'!$Q$2:$Q$707,'Faturamento NNE'!$E$2:$E$707,'Infos Relatório'!$B$164,'Faturamento NNE'!$F$2:$F$707,'Infos Relatório'!$B170,'Faturamento NNE'!$AA$2:$AA$707,'Infos Relatório'!AM$1,'Faturamento NNE'!$U$2:$U$707,"Sim")</f>
        <v>0</v>
      </c>
      <c r="AQ170" s="227" t="e">
        <f t="shared" si="54"/>
        <v>#DIV/0!</v>
      </c>
      <c r="AR170" s="545">
        <f>SUMIFS('Faturamento NNE'!$I$2:$I$707,'Faturamento NNE'!$E$2:$E$707,'Infos Relatório'!$B$164,'Faturamento NNE'!$F$2:$F$707,'Infos Relatório'!$B170,'Faturamento NNE'!$AA$2:$AA$707,'Infos Relatório'!AM$1)</f>
        <v>0</v>
      </c>
      <c r="AS170" s="541">
        <f>COUNTIFS('Faturamento NNE'!$E$2:$E$707,'Infos Relatório'!$B$164,'Faturamento NNE'!$F$2:$F$707,'Infos Relatório'!$B170,'Faturamento NNE'!$AA$2:$AA$707,'Infos Relatório'!AS$1)</f>
        <v>0</v>
      </c>
      <c r="AT170" s="542">
        <f>SUMIFS('Faturamento NNE'!$H$2:$H$707,'Faturamento NNE'!$E$2:$E$707,'Infos Relatório'!$B$164,'Faturamento NNE'!$F$2:$F$707,'Infos Relatório'!$B170,'Faturamento NNE'!$AA$2:$AA$707,'Infos Relatório'!AS$1)</f>
        <v>0</v>
      </c>
      <c r="AU170" s="542">
        <f>SUMIFS('Faturamento NNE'!$K$2:$K$707,'Faturamento NNE'!$E$2:$E$707,'Infos Relatório'!$B$164,'Faturamento NNE'!$F$2:$F$707,'Infos Relatório'!$B170,'Faturamento NNE'!$AA$2:$AA$707,'Infos Relatório'!AS$1)</f>
        <v>0</v>
      </c>
      <c r="AV170" s="546">
        <f>SUMIFS('Faturamento NNE'!$P$2:$P$707,'Faturamento NNE'!$E$2:$E$707,'Infos Relatório'!$B$164,'Faturamento NNE'!$F$2:$F$707,'Infos Relatório'!$B170,'Faturamento NNE'!$AA$2:$AA$707,'Infos Relatório'!AS$1,'Faturamento NNE'!$U$2:$U$707,"Sim")+SUMIFS('Faturamento NNE'!$Q$2:$Q$707,'Faturamento NNE'!$E$2:$E$707,'Infos Relatório'!$B$164,'Faturamento NNE'!$F$2:$F$707,'Infos Relatório'!$B170,'Faturamento NNE'!$AA$2:$AA$707,'Infos Relatório'!AS$1,'Faturamento NNE'!$U$2:$U$707,"Sim")</f>
        <v>0</v>
      </c>
      <c r="AW170" s="227" t="e">
        <f t="shared" si="55"/>
        <v>#DIV/0!</v>
      </c>
      <c r="AX170" s="545">
        <f>SUMIFS('Faturamento NNE'!$I$2:$I$707,'Faturamento NNE'!$E$2:$E$707,'Infos Relatório'!$B$164,'Faturamento NNE'!$F$2:$F$707,'Infos Relatório'!$B170,'Faturamento NNE'!$AA$2:$AA$707,'Infos Relatório'!AS$1)</f>
        <v>0</v>
      </c>
      <c r="AY170" s="541">
        <f>COUNTIFS('Faturamento NNE'!$E$2:$E$707,'Infos Relatório'!$B$164,'Faturamento NNE'!$F$2:$F$707,'Infos Relatório'!$B170,'Faturamento NNE'!$AA$2:$AA$707,'Infos Relatório'!AY$1)</f>
        <v>0</v>
      </c>
      <c r="AZ170" s="542">
        <f>SUMIFS('Faturamento NNE'!$H$2:$H$707,'Faturamento NNE'!$E$2:$E$707,'Infos Relatório'!$B$164,'Faturamento NNE'!$F$2:$F$707,'Infos Relatório'!$B170,'Faturamento NNE'!$AA$2:$AA$707,'Infos Relatório'!AY$1)</f>
        <v>0</v>
      </c>
      <c r="BA170" s="542">
        <f>SUMIFS('Faturamento NNE'!$K$2:$K$707,'Faturamento NNE'!$E$2:$E$707,'Infos Relatório'!$B$164,'Faturamento NNE'!$F$2:$F$707,'Infos Relatório'!$B170,'Faturamento NNE'!$AA$2:$AA$707,'Infos Relatório'!AY$1)</f>
        <v>0</v>
      </c>
      <c r="BB170" s="546">
        <f>SUMIFS('Faturamento NNE'!$P$2:$P$707,'Faturamento NNE'!$E$2:$E$707,'Infos Relatório'!$B$164,'Faturamento NNE'!$F$2:$F$707,'Infos Relatório'!$B170,'Faturamento NNE'!$AA$2:$AA$707,'Infos Relatório'!AY$1,'Faturamento NNE'!$U$2:$U$707,"Sim")+SUMIFS('Faturamento NNE'!$Q$2:$Q$707,'Faturamento NNE'!$E$2:$E$707,'Infos Relatório'!$B$164,'Faturamento NNE'!$F$2:$F$707,'Infos Relatório'!$B170,'Faturamento NNE'!$AA$2:$AA$707,'Infos Relatório'!AY$1,'Faturamento NNE'!$U$2:$U$707,"Sim")</f>
        <v>0</v>
      </c>
      <c r="BC170" s="227" t="e">
        <f t="shared" si="56"/>
        <v>#DIV/0!</v>
      </c>
      <c r="BD170" s="545">
        <f>SUMIFS('Faturamento NNE'!$I$2:$I$707,'Faturamento NNE'!$E$2:$E$707,'Infos Relatório'!$B$164,'Faturamento NNE'!$F$2:$F$707,'Infos Relatório'!$B170,'Faturamento NNE'!$AA$2:$AA$707,'Infos Relatório'!AY$1)</f>
        <v>0</v>
      </c>
      <c r="BE170" s="541">
        <f>COUNTIFS('Faturamento NNE'!$E$2:$E$707,'Infos Relatório'!$B$164,'Faturamento NNE'!$F$2:$F$707,'Infos Relatório'!$B170,'Faturamento NNE'!$AA$2:$AA$707,'Infos Relatório'!BE$1)</f>
        <v>0</v>
      </c>
      <c r="BF170" s="542">
        <f>SUMIFS('Faturamento NNE'!$H$2:$H$707,'Faturamento NNE'!$E$2:$E$707,'Infos Relatório'!$B$164,'Faturamento NNE'!$F$2:$F$707,'Infos Relatório'!$B170,'Faturamento NNE'!$AA$2:$AA$707,'Infos Relatório'!BE$1)</f>
        <v>0</v>
      </c>
      <c r="BG170" s="542">
        <f>SUMIFS('Faturamento NNE'!$K$2:$K$707,'Faturamento NNE'!$E$2:$E$707,'Infos Relatório'!$B$164,'Faturamento NNE'!$F$2:$F$707,'Infos Relatório'!$B170,'Faturamento NNE'!$AA$2:$AA$707,'Infos Relatório'!BE$1)</f>
        <v>0</v>
      </c>
      <c r="BH170" s="546">
        <f>SUMIFS('Faturamento NNE'!$P$2:$P$707,'Faturamento NNE'!$E$2:$E$707,'Infos Relatório'!$B$164,'Faturamento NNE'!$F$2:$F$707,'Infos Relatório'!$B170,'Faturamento NNE'!$AA$2:$AA$707,'Infos Relatório'!BE$1,'Faturamento NNE'!$U$2:$U$707,"Sim")+SUMIFS('Faturamento NNE'!$Q$2:$Q$707,'Faturamento NNE'!$E$2:$E$707,'Infos Relatório'!$B$164,'Faturamento NNE'!$F$2:$F$707,'Infos Relatório'!$B170,'Faturamento NNE'!$AA$2:$AA$707,'Infos Relatório'!BE$1,'Faturamento NNE'!$U$2:$U$707,"Sim")</f>
        <v>0</v>
      </c>
      <c r="BI170" s="227" t="e">
        <f t="shared" si="57"/>
        <v>#DIV/0!</v>
      </c>
      <c r="BJ170" s="545">
        <f>SUMIFS('Faturamento NNE'!$I$2:$I$707,'Faturamento NNE'!$E$2:$E$707,'Infos Relatório'!$B$164,'Faturamento NNE'!$F$2:$F$707,'Infos Relatório'!$B170,'Faturamento NNE'!$AA$2:$AA$707,'Infos Relatório'!BE$1)</f>
        <v>0</v>
      </c>
      <c r="BK170" s="541">
        <f>COUNTIFS('Faturamento NNE'!$E$2:$E$707,'Infos Relatório'!$B$164,'Faturamento NNE'!$F$2:$F$707,'Infos Relatório'!$B170,'Faturamento NNE'!$AA$2:$AA$707,'Infos Relatório'!BK$1)</f>
        <v>0</v>
      </c>
      <c r="BL170" s="542">
        <f>SUMIFS('Faturamento NNE'!$H$2:$H$707,'Faturamento NNE'!$E$2:$E$707,'Infos Relatório'!$B$164,'Faturamento NNE'!$F$2:$F$707,'Infos Relatório'!$B170,'Faturamento NNE'!$AA$2:$AA$707,'Infos Relatório'!BK$1)</f>
        <v>0</v>
      </c>
      <c r="BM170" s="542">
        <f>SUMIFS('Faturamento NNE'!$K$2:$K$707,'Faturamento NNE'!$E$2:$E$707,'Infos Relatório'!$B$164,'Faturamento NNE'!$F$2:$F$707,'Infos Relatório'!$B170,'Faturamento NNE'!$AA$2:$AA$707,'Infos Relatório'!BK$1)</f>
        <v>0</v>
      </c>
      <c r="BN170" s="546">
        <f>SUMIFS('Faturamento NNE'!$P$2:$P$707,'Faturamento NNE'!$E$2:$E$707,'Infos Relatório'!$B$164,'Faturamento NNE'!$F$2:$F$707,'Infos Relatório'!$B170,'Faturamento NNE'!$AA$2:$AA$707,'Infos Relatório'!BK$1,'Faturamento NNE'!$U$2:$U$707,"Sim")+SUMIFS('Faturamento NNE'!$Q$2:$Q$707,'Faturamento NNE'!$E$2:$E$707,'Infos Relatório'!$B$164,'Faturamento NNE'!$F$2:$F$707,'Infos Relatório'!$B170,'Faturamento NNE'!$AA$2:$AA$707,'Infos Relatório'!BK$1,'Faturamento NNE'!$U$2:$U$707,"Sim")</f>
        <v>0</v>
      </c>
      <c r="BO170" s="227" t="e">
        <f t="shared" si="58"/>
        <v>#DIV/0!</v>
      </c>
      <c r="BP170" s="545">
        <f>SUMIFS('Faturamento NNE'!$I$2:$I$707,'Faturamento NNE'!$E$2:$E$707,'Infos Relatório'!$B$164,'Faturamento NNE'!$F$2:$F$707,'Infos Relatório'!$B170,'Faturamento NNE'!$AA$2:$AA$707,'Infos Relatório'!BK$1)</f>
        <v>0</v>
      </c>
      <c r="BQ170" s="541">
        <f>COUNTIFS('Faturamento NNE'!$E$2:$E$707,'Infos Relatório'!$B$164,'Faturamento NNE'!$F$2:$F$707,'Infos Relatório'!$B170,'Faturamento NNE'!$AA$2:$AA$707,'Infos Relatório'!BQ$1)</f>
        <v>0</v>
      </c>
      <c r="BR170" s="542">
        <f>SUMIFS('Faturamento NNE'!$H$2:$H$707,'Faturamento NNE'!$E$2:$E$707,'Infos Relatório'!$B$164,'Faturamento NNE'!$F$2:$F$707,'Infos Relatório'!$B170,'Faturamento NNE'!$AA$2:$AA$707,'Infos Relatório'!BQ$1)</f>
        <v>0</v>
      </c>
      <c r="BS170" s="542">
        <f>SUMIFS('Faturamento NNE'!$K$2:$K$707,'Faturamento NNE'!$E$2:$E$707,'Infos Relatório'!$B$164,'Faturamento NNE'!$F$2:$F$707,'Infos Relatório'!$B170,'Faturamento NNE'!$AA$2:$AA$707,'Infos Relatório'!BQ$1)</f>
        <v>0</v>
      </c>
      <c r="BT170" s="546">
        <f>SUMIFS('Faturamento NNE'!$P$2:$P$707,'Faturamento NNE'!$E$2:$E$707,'Infos Relatório'!$B$164,'Faturamento NNE'!$F$2:$F$707,'Infos Relatório'!$B170,'Faturamento NNE'!$AA$2:$AA$707,'Infos Relatório'!BQ$1,'Faturamento NNE'!$U$2:$U$707,"Sim")+SUMIFS('Faturamento NNE'!$Q$2:$Q$707,'Faturamento NNE'!$E$2:$E$707,'Infos Relatório'!$B$164,'Faturamento NNE'!$F$2:$F$707,'Infos Relatório'!$B170,'Faturamento NNE'!$AA$2:$AA$707,'Infos Relatório'!BQ$1,'Faturamento NNE'!$U$2:$U$707,"Sim")</f>
        <v>0</v>
      </c>
      <c r="BU170" s="227" t="e">
        <f t="shared" si="59"/>
        <v>#DIV/0!</v>
      </c>
      <c r="BV170" s="545">
        <f>SUMIFS('Faturamento NNE'!$I$2:$I$707,'Faturamento NNE'!$E$2:$E$707,'Infos Relatório'!$B$164,'Faturamento NNE'!$F$2:$F$707,'Infos Relatório'!$B170,'Faturamento NNE'!$AA$2:$AA$707,'Infos Relatório'!BQ$1)</f>
        <v>0</v>
      </c>
    </row>
    <row r="171" spans="2:74">
      <c r="B171" s="217" t="s">
        <v>136</v>
      </c>
      <c r="C171" s="541">
        <f>COUNTIFS('Faturamento NNE'!$E$2:$E$707,'Infos Relatório'!$B$164,'Faturamento NNE'!$F$2:$F$707,'Infos Relatório'!$B171,'Faturamento NNE'!$AA$2:$AA$707,'Infos Relatório'!C$1)</f>
        <v>0</v>
      </c>
      <c r="D171" s="542">
        <f>SUMIFS('Faturamento NNE'!$H$2:$H$707,'Faturamento NNE'!$E$2:$E$707,'Infos Relatório'!$B$164,'Faturamento NNE'!$F$2:$F$707,'Infos Relatório'!$B171,'Faturamento NNE'!$AA$2:$AA$707,'Infos Relatório'!C$1)</f>
        <v>0</v>
      </c>
      <c r="E171" s="543">
        <f>SUMIFS('Faturamento NNE'!$K$2:$K$707,'Faturamento NNE'!$E$2:$E$707,'Infos Relatório'!$B$164,'Faturamento NNE'!$F$2:$F$707,'Infos Relatório'!$B171,'Faturamento NNE'!$AA$2:$AA$707,'Infos Relatório'!C$1)</f>
        <v>0</v>
      </c>
      <c r="F171" s="544">
        <f>SUMIFS('Faturamento NNE'!$P$2:$P$707,'Faturamento NNE'!$E$2:$E$707,'Infos Relatório'!$B$164,'Faturamento NNE'!$F$2:$F$707,'Infos Relatório'!$B171,'Faturamento NNE'!$AA$2:$AA$707,'Infos Relatório'!C$1,'Faturamento NNE'!$U$2:$U$707,"Sim")+SUMIFS('Faturamento NNE'!$Q$2:$Q$707,'Faturamento NNE'!$E$2:$E$707,'Infos Relatório'!$B$164,'Faturamento NNE'!$F$2:$F$707,'Infos Relatório'!$B171,'Faturamento NNE'!$AA$2:$AA$707,'Infos Relatório'!C$1,'Faturamento NNE'!$U$2:$U$707,"Sim")</f>
        <v>0</v>
      </c>
      <c r="G171" s="283" t="e">
        <f t="shared" si="48"/>
        <v>#DIV/0!</v>
      </c>
      <c r="H171" s="545">
        <f>SUMIFS('Faturamento NNE'!$I$2:$I$707,'Faturamento NNE'!$E$2:$E$707,'Infos Relatório'!$B$164,'Faturamento NNE'!$F$2:$F$707,'Infos Relatório'!$B171,'Faturamento NNE'!$AA$2:$AA$707,'Infos Relatório'!C$1)</f>
        <v>0</v>
      </c>
      <c r="I171" s="541">
        <f>COUNTIFS('Faturamento NNE'!$E$2:$E$707,'Infos Relatório'!$B$164,'Faturamento NNE'!$F$2:$F$707,'Infos Relatório'!$B171,'Faturamento NNE'!$AA$2:$AA$707,'Infos Relatório'!I$1)</f>
        <v>0</v>
      </c>
      <c r="J171" s="542">
        <f>SUMIFS('Faturamento NNE'!$H$2:$H$707,'Faturamento NNE'!$E$2:$E$707,'Infos Relatório'!$B$164,'Faturamento NNE'!$F$2:$F$707,'Infos Relatório'!$B171,'Faturamento NNE'!$AA$2:$AA$707,'Infos Relatório'!I$1)</f>
        <v>0</v>
      </c>
      <c r="K171" s="543">
        <f>SUMIFS('Faturamento NNE'!$K$2:$K$707,'Faturamento NNE'!$E$2:$E$707,'Infos Relatório'!$B$164,'Faturamento NNE'!$F$2:$F$707,'Infos Relatório'!$B171,'Faturamento NNE'!$AA$2:$AA$707,'Infos Relatório'!I$1)</f>
        <v>0</v>
      </c>
      <c r="L171" s="544">
        <f>SUMIFS('Faturamento NNE'!$P$2:$P$707,'Faturamento NNE'!$E$2:$E$707,'Infos Relatório'!$B$164,'Faturamento NNE'!$F$2:$F$707,'Infos Relatório'!$B171,'Faturamento NNE'!$AA$2:$AA$707,'Infos Relatório'!I$1,'Faturamento NNE'!$U$2:$U$707,"Sim")+SUMIFS('Faturamento NNE'!$Q$2:$Q$707,'Faturamento NNE'!$E$2:$E$707,'Infos Relatório'!$B$164,'Faturamento NNE'!$F$2:$F$707,'Infos Relatório'!$B171,'Faturamento NNE'!$AA$2:$AA$707,'Infos Relatório'!I$1,'Faturamento NNE'!$U$2:$U$707,"Sim")</f>
        <v>0</v>
      </c>
      <c r="M171" s="283" t="e">
        <f t="shared" si="49"/>
        <v>#DIV/0!</v>
      </c>
      <c r="N171" s="545">
        <f>SUMIFS('Faturamento NNE'!$I$2:$I$707,'Faturamento NNE'!$E$2:$E$707,'Infos Relatório'!$B$164,'Faturamento NNE'!$F$2:$F$707,'Infos Relatório'!$B171,'Faturamento NNE'!$AA$2:$AA$707,'Infos Relatório'!I$1)</f>
        <v>0</v>
      </c>
      <c r="O171" s="541">
        <f>COUNTIFS('Faturamento NNE'!$E$2:$E$707,'Infos Relatório'!$B$164,'Faturamento NNE'!$F$2:$F$707,'Infos Relatório'!$B171,'Faturamento NNE'!$AA$2:$AA$707,'Infos Relatório'!O$1)</f>
        <v>0</v>
      </c>
      <c r="P171" s="542">
        <f>SUMIFS('Faturamento NNE'!$H$2:$H$707,'Faturamento NNE'!$E$2:$E$707,'Infos Relatório'!$B$164,'Faturamento NNE'!$F$2:$F$707,'Infos Relatório'!$B171,'Faturamento NNE'!$AA$2:$AA$707,'Infos Relatório'!O$1)</f>
        <v>0</v>
      </c>
      <c r="Q171" s="542">
        <f>SUMIFS('Faturamento NNE'!$K$2:$K$707,'Faturamento NNE'!$E$2:$E$707,'Infos Relatório'!$B$164,'Faturamento NNE'!$F$2:$F$707,'Infos Relatório'!$B171,'Faturamento NNE'!$AA$2:$AA$707,'Infos Relatório'!O$1)</f>
        <v>0</v>
      </c>
      <c r="R171" s="546">
        <f>SUMIFS('Faturamento NNE'!$P$2:$P$707,'Faturamento NNE'!$E$2:$E$707,'Infos Relatório'!$B$164,'Faturamento NNE'!$F$2:$F$707,'Infos Relatório'!$B171,'Faturamento NNE'!$AA$2:$AA$707,'Infos Relatório'!O$1,'Faturamento NNE'!$U$2:$U$707,"Sim")+SUMIFS('Faturamento NNE'!$Q$2:$Q$707,'Faturamento NNE'!$E$2:$E$707,'Infos Relatório'!$B$164,'Faturamento NNE'!$F$2:$F$707,'Infos Relatório'!$B171,'Faturamento NNE'!$AA$2:$AA$707,'Infos Relatório'!O$1,'Faturamento NNE'!$U$2:$U$707,"Sim")</f>
        <v>0</v>
      </c>
      <c r="S171" s="227" t="e">
        <f t="shared" si="50"/>
        <v>#DIV/0!</v>
      </c>
      <c r="T171" s="545">
        <f>SUMIFS('Faturamento NNE'!$I$2:$I$707,'Faturamento NNE'!$E$2:$E$707,'Infos Relatório'!$B$164,'Faturamento NNE'!$F$2:$F$707,'Infos Relatório'!$B171,'Faturamento NNE'!$AA$2:$AA$707,'Infos Relatório'!O$1)</f>
        <v>0</v>
      </c>
      <c r="U171" s="541">
        <f>COUNTIFS('Faturamento NNE'!$E$2:$E$707,'Infos Relatório'!$B$164,'Faturamento NNE'!$F$2:$F$707,'Infos Relatório'!$B171,'Faturamento NNE'!$AA$2:$AA$707,'Infos Relatório'!U$1)</f>
        <v>0</v>
      </c>
      <c r="V171" s="542">
        <f>SUMIFS('Faturamento NNE'!$H$2:$H$707,'Faturamento NNE'!$E$2:$E$707,'Infos Relatório'!$B$164,'Faturamento NNE'!$F$2:$F$707,'Infos Relatório'!$B171,'Faturamento NNE'!$AA$2:$AA$707,'Infos Relatório'!U$1)</f>
        <v>0</v>
      </c>
      <c r="W171" s="542">
        <f>SUMIFS('Faturamento NNE'!$K$2:$K$707,'Faturamento NNE'!$E$2:$E$707,'Infos Relatório'!$B$164,'Faturamento NNE'!$F$2:$F$707,'Infos Relatório'!$B171,'Faturamento NNE'!$AA$2:$AA$707,'Infos Relatório'!U$1)</f>
        <v>0</v>
      </c>
      <c r="X171" s="546">
        <f>SUMIFS('Faturamento NNE'!$P$2:$P$707,'Faturamento NNE'!$E$2:$E$707,'Infos Relatório'!$B$164,'Faturamento NNE'!$F$2:$F$707,'Infos Relatório'!$B171,'Faturamento NNE'!$AA$2:$AA$707,'Infos Relatório'!U$1,'Faturamento NNE'!$U$2:$U$707,"Sim")+SUMIFS('Faturamento NNE'!$Q$2:$Q$707,'Faturamento NNE'!$E$2:$E$707,'Infos Relatório'!$B$164,'Faturamento NNE'!$F$2:$F$707,'Infos Relatório'!$B171,'Faturamento NNE'!$AA$2:$AA$707,'Infos Relatório'!U$1,'Faturamento NNE'!$U$2:$U$707,"Sim")</f>
        <v>0</v>
      </c>
      <c r="Y171" s="227" t="e">
        <f t="shared" si="51"/>
        <v>#DIV/0!</v>
      </c>
      <c r="Z171" s="545">
        <f>SUMIFS('Faturamento NNE'!$I$2:$I$707,'Faturamento NNE'!$E$2:$E$707,'Infos Relatório'!$B$164,'Faturamento NNE'!$F$2:$F$707,'Infos Relatório'!$B171,'Faturamento NNE'!$AA$2:$AA$707,'Infos Relatório'!U$1)</f>
        <v>0</v>
      </c>
      <c r="AA171" s="541">
        <f>COUNTIFS('Faturamento NNE'!$E$2:$E$707,'Infos Relatório'!$B$164,'Faturamento NNE'!$F$2:$F$707,'Infos Relatório'!$B171,'Faturamento NNE'!$AA$2:$AA$707,'Infos Relatório'!AA$1)</f>
        <v>0</v>
      </c>
      <c r="AB171" s="542">
        <f>SUMIFS('Faturamento NNE'!$H$2:$H$707,'Faturamento NNE'!$E$2:$E$707,'Infos Relatório'!$B$164,'Faturamento NNE'!$F$2:$F$707,'Infos Relatório'!$B171,'Faturamento NNE'!$AA$2:$AA$707,'Infos Relatório'!AA$1)</f>
        <v>0</v>
      </c>
      <c r="AC171" s="542">
        <f>SUMIFS('Faturamento NNE'!$K$2:$K$707,'Faturamento NNE'!$E$2:$E$707,'Infos Relatório'!$B$164,'Faturamento NNE'!$F$2:$F$707,'Infos Relatório'!$B171,'Faturamento NNE'!$AA$2:$AA$707,'Infos Relatório'!AA$1)</f>
        <v>0</v>
      </c>
      <c r="AD171" s="546">
        <f>SUMIFS('Faturamento NNE'!$P$2:$P$707,'Faturamento NNE'!$E$2:$E$707,'Infos Relatório'!$B$164,'Faturamento NNE'!$F$2:$F$707,'Infos Relatório'!$B171,'Faturamento NNE'!$AA$2:$AA$707,'Infos Relatório'!AA$1,'Faturamento NNE'!$U$2:$U$707,"Sim")+SUMIFS('Faturamento NNE'!$Q$2:$Q$707,'Faturamento NNE'!$E$2:$E$707,'Infos Relatório'!$B$164,'Faturamento NNE'!$F$2:$F$707,'Infos Relatório'!$B171,'Faturamento NNE'!$AA$2:$AA$707,'Infos Relatório'!AA$1,'Faturamento NNE'!$U$2:$U$707,"Sim")</f>
        <v>0</v>
      </c>
      <c r="AE171" s="227" t="e">
        <f t="shared" si="52"/>
        <v>#DIV/0!</v>
      </c>
      <c r="AF171" s="545">
        <f>SUMIFS('Faturamento NNE'!$I$2:$I$707,'Faturamento NNE'!$E$2:$E$707,'Infos Relatório'!$B$164,'Faturamento NNE'!$F$2:$F$707,'Infos Relatório'!$B171,'Faturamento NNE'!$AA$2:$AA$707,'Infos Relatório'!AA$1)</f>
        <v>0</v>
      </c>
      <c r="AG171" s="541">
        <f>COUNTIFS('Faturamento NNE'!$E$2:$E$707,'Infos Relatório'!$B$164,'Faturamento NNE'!$F$2:$F$707,'Infos Relatório'!$B171,'Faturamento NNE'!$AA$2:$AA$707,'Infos Relatório'!AG$1)</f>
        <v>0</v>
      </c>
      <c r="AH171" s="542">
        <f>SUMIFS('Faturamento NNE'!$H$2:$H$707,'Faturamento NNE'!$E$2:$E$707,'Infos Relatório'!$B$164,'Faturamento NNE'!$F$2:$F$707,'Infos Relatório'!$B171,'Faturamento NNE'!$AA$2:$AA$707,'Infos Relatório'!AG$1)</f>
        <v>0</v>
      </c>
      <c r="AI171" s="542">
        <f>SUMIFS('Faturamento NNE'!$K$2:$K$707,'Faturamento NNE'!$E$2:$E$707,'Infos Relatório'!$B$164,'Faturamento NNE'!$F$2:$F$707,'Infos Relatório'!$B171,'Faturamento NNE'!$AA$2:$AA$707,'Infos Relatório'!AG$1)</f>
        <v>0</v>
      </c>
      <c r="AJ171" s="546">
        <f>SUMIFS('Faturamento NNE'!$P$2:$P$707,'Faturamento NNE'!$E$2:$E$707,'Infos Relatório'!$B$164,'Faturamento NNE'!$F$2:$F$707,'Infos Relatório'!$B171,'Faturamento NNE'!$AA$2:$AA$707,'Infos Relatório'!AG$1,'Faturamento NNE'!$U$2:$U$707,"Sim")+SUMIFS('Faturamento NNE'!$Q$2:$Q$707,'Faturamento NNE'!$E$2:$E$707,'Infos Relatório'!$B$164,'Faturamento NNE'!$F$2:$F$707,'Infos Relatório'!$B171,'Faturamento NNE'!$AA$2:$AA$707,'Infos Relatório'!AG$1,'Faturamento NNE'!$U$2:$U$707,"Sim")</f>
        <v>0</v>
      </c>
      <c r="AK171" s="227" t="e">
        <f t="shared" si="53"/>
        <v>#DIV/0!</v>
      </c>
      <c r="AL171" s="545">
        <f>SUMIFS('Faturamento NNE'!$I$2:$I$707,'Faturamento NNE'!$E$2:$E$707,'Infos Relatório'!$B$164,'Faturamento NNE'!$F$2:$F$707,'Infos Relatório'!$B171,'Faturamento NNE'!$AA$2:$AA$707,'Infos Relatório'!AG$1)</f>
        <v>0</v>
      </c>
      <c r="AM171" s="541">
        <f>COUNTIFS('Faturamento NNE'!$E$2:$E$707,'Infos Relatório'!$B$164,'Faturamento NNE'!$F$2:$F$707,'Infos Relatório'!$B171,'Faturamento NNE'!$AA$2:$AA$707,'Infos Relatório'!AM$1)</f>
        <v>0</v>
      </c>
      <c r="AN171" s="542">
        <f>SUMIFS('Faturamento NNE'!$H$2:$H$707,'Faturamento NNE'!$E$2:$E$707,'Infos Relatório'!$B$164,'Faturamento NNE'!$F$2:$F$707,'Infos Relatório'!$B171,'Faturamento NNE'!$AA$2:$AA$707,'Infos Relatório'!AM$1)</f>
        <v>0</v>
      </c>
      <c r="AO171" s="542">
        <f>SUMIFS('Faturamento NNE'!$K$2:$K$707,'Faturamento NNE'!$E$2:$E$707,'Infos Relatório'!$B$164,'Faturamento NNE'!$F$2:$F$707,'Infos Relatório'!$B171,'Faturamento NNE'!$AA$2:$AA$707,'Infos Relatório'!AM$1)</f>
        <v>0</v>
      </c>
      <c r="AP171" s="546">
        <f>SUMIFS('Faturamento NNE'!$P$2:$P$707,'Faturamento NNE'!$E$2:$E$707,'Infos Relatório'!$B$164,'Faturamento NNE'!$F$2:$F$707,'Infos Relatório'!$B171,'Faturamento NNE'!$AA$2:$AA$707,'Infos Relatório'!AM$1,'Faturamento NNE'!$U$2:$U$707,"Sim")+SUMIFS('Faturamento NNE'!$Q$2:$Q$707,'Faturamento NNE'!$E$2:$E$707,'Infos Relatório'!$B$164,'Faturamento NNE'!$F$2:$F$707,'Infos Relatório'!$B171,'Faturamento NNE'!$AA$2:$AA$707,'Infos Relatório'!AM$1,'Faturamento NNE'!$U$2:$U$707,"Sim")</f>
        <v>0</v>
      </c>
      <c r="AQ171" s="227" t="e">
        <f t="shared" si="54"/>
        <v>#DIV/0!</v>
      </c>
      <c r="AR171" s="545">
        <f>SUMIFS('Faturamento NNE'!$I$2:$I$707,'Faturamento NNE'!$E$2:$E$707,'Infos Relatório'!$B$164,'Faturamento NNE'!$F$2:$F$707,'Infos Relatório'!$B171,'Faturamento NNE'!$AA$2:$AA$707,'Infos Relatório'!AM$1)</f>
        <v>0</v>
      </c>
      <c r="AS171" s="541">
        <f>COUNTIFS('Faturamento NNE'!$E$2:$E$707,'Infos Relatório'!$B$164,'Faturamento NNE'!$F$2:$F$707,'Infos Relatório'!$B171,'Faturamento NNE'!$AA$2:$AA$707,'Infos Relatório'!AS$1)</f>
        <v>0</v>
      </c>
      <c r="AT171" s="542">
        <f>SUMIFS('Faturamento NNE'!$H$2:$H$707,'Faturamento NNE'!$E$2:$E$707,'Infos Relatório'!$B$164,'Faturamento NNE'!$F$2:$F$707,'Infos Relatório'!$B171,'Faturamento NNE'!$AA$2:$AA$707,'Infos Relatório'!AS$1)</f>
        <v>0</v>
      </c>
      <c r="AU171" s="542">
        <f>SUMIFS('Faturamento NNE'!$K$2:$K$707,'Faturamento NNE'!$E$2:$E$707,'Infos Relatório'!$B$164,'Faturamento NNE'!$F$2:$F$707,'Infos Relatório'!$B171,'Faturamento NNE'!$AA$2:$AA$707,'Infos Relatório'!AS$1)</f>
        <v>0</v>
      </c>
      <c r="AV171" s="546">
        <f>SUMIFS('Faturamento NNE'!$P$2:$P$707,'Faturamento NNE'!$E$2:$E$707,'Infos Relatório'!$B$164,'Faturamento NNE'!$F$2:$F$707,'Infos Relatório'!$B171,'Faturamento NNE'!$AA$2:$AA$707,'Infos Relatório'!AS$1,'Faturamento NNE'!$U$2:$U$707,"Sim")+SUMIFS('Faturamento NNE'!$Q$2:$Q$707,'Faturamento NNE'!$E$2:$E$707,'Infos Relatório'!$B$164,'Faturamento NNE'!$F$2:$F$707,'Infos Relatório'!$B171,'Faturamento NNE'!$AA$2:$AA$707,'Infos Relatório'!AS$1,'Faturamento NNE'!$U$2:$U$707,"Sim")</f>
        <v>0</v>
      </c>
      <c r="AW171" s="227" t="e">
        <f t="shared" si="55"/>
        <v>#DIV/0!</v>
      </c>
      <c r="AX171" s="545">
        <f>SUMIFS('Faturamento NNE'!$I$2:$I$707,'Faturamento NNE'!$E$2:$E$707,'Infos Relatório'!$B$164,'Faturamento NNE'!$F$2:$F$707,'Infos Relatório'!$B171,'Faturamento NNE'!$AA$2:$AA$707,'Infos Relatório'!AS$1)</f>
        <v>0</v>
      </c>
      <c r="AY171" s="541">
        <f>COUNTIFS('Faturamento NNE'!$E$2:$E$707,'Infos Relatório'!$B$164,'Faturamento NNE'!$F$2:$F$707,'Infos Relatório'!$B171,'Faturamento NNE'!$AA$2:$AA$707,'Infos Relatório'!AY$1)</f>
        <v>0</v>
      </c>
      <c r="AZ171" s="542">
        <f>SUMIFS('Faturamento NNE'!$H$2:$H$707,'Faturamento NNE'!$E$2:$E$707,'Infos Relatório'!$B$164,'Faturamento NNE'!$F$2:$F$707,'Infos Relatório'!$B171,'Faturamento NNE'!$AA$2:$AA$707,'Infos Relatório'!AY$1)</f>
        <v>0</v>
      </c>
      <c r="BA171" s="542">
        <f>SUMIFS('Faturamento NNE'!$K$2:$K$707,'Faturamento NNE'!$E$2:$E$707,'Infos Relatório'!$B$164,'Faturamento NNE'!$F$2:$F$707,'Infos Relatório'!$B171,'Faturamento NNE'!$AA$2:$AA$707,'Infos Relatório'!AY$1)</f>
        <v>0</v>
      </c>
      <c r="BB171" s="546">
        <f>SUMIFS('Faturamento NNE'!$P$2:$P$707,'Faturamento NNE'!$E$2:$E$707,'Infos Relatório'!$B$164,'Faturamento NNE'!$F$2:$F$707,'Infos Relatório'!$B171,'Faturamento NNE'!$AA$2:$AA$707,'Infos Relatório'!AY$1,'Faturamento NNE'!$U$2:$U$707,"Sim")+SUMIFS('Faturamento NNE'!$Q$2:$Q$707,'Faturamento NNE'!$E$2:$E$707,'Infos Relatório'!$B$164,'Faturamento NNE'!$F$2:$F$707,'Infos Relatório'!$B171,'Faturamento NNE'!$AA$2:$AA$707,'Infos Relatório'!AY$1,'Faturamento NNE'!$U$2:$U$707,"Sim")</f>
        <v>0</v>
      </c>
      <c r="BC171" s="227" t="e">
        <f t="shared" si="56"/>
        <v>#DIV/0!</v>
      </c>
      <c r="BD171" s="545">
        <f>SUMIFS('Faturamento NNE'!$I$2:$I$707,'Faturamento NNE'!$E$2:$E$707,'Infos Relatório'!$B$164,'Faturamento NNE'!$F$2:$F$707,'Infos Relatório'!$B171,'Faturamento NNE'!$AA$2:$AA$707,'Infos Relatório'!AY$1)</f>
        <v>0</v>
      </c>
      <c r="BE171" s="541">
        <f>COUNTIFS('Faturamento NNE'!$E$2:$E$707,'Infos Relatório'!$B$164,'Faturamento NNE'!$F$2:$F$707,'Infos Relatório'!$B171,'Faturamento NNE'!$AA$2:$AA$707,'Infos Relatório'!BE$1)</f>
        <v>0</v>
      </c>
      <c r="BF171" s="542">
        <f>SUMIFS('Faturamento NNE'!$H$2:$H$707,'Faturamento NNE'!$E$2:$E$707,'Infos Relatório'!$B$164,'Faturamento NNE'!$F$2:$F$707,'Infos Relatório'!$B171,'Faturamento NNE'!$AA$2:$AA$707,'Infos Relatório'!BE$1)</f>
        <v>0</v>
      </c>
      <c r="BG171" s="542">
        <f>SUMIFS('Faturamento NNE'!$K$2:$K$707,'Faturamento NNE'!$E$2:$E$707,'Infos Relatório'!$B$164,'Faturamento NNE'!$F$2:$F$707,'Infos Relatório'!$B171,'Faturamento NNE'!$AA$2:$AA$707,'Infos Relatório'!BE$1)</f>
        <v>0</v>
      </c>
      <c r="BH171" s="546">
        <f>SUMIFS('Faturamento NNE'!$P$2:$P$707,'Faturamento NNE'!$E$2:$E$707,'Infos Relatório'!$B$164,'Faturamento NNE'!$F$2:$F$707,'Infos Relatório'!$B171,'Faturamento NNE'!$AA$2:$AA$707,'Infos Relatório'!BE$1,'Faturamento NNE'!$U$2:$U$707,"Sim")+SUMIFS('Faturamento NNE'!$Q$2:$Q$707,'Faturamento NNE'!$E$2:$E$707,'Infos Relatório'!$B$164,'Faturamento NNE'!$F$2:$F$707,'Infos Relatório'!$B171,'Faturamento NNE'!$AA$2:$AA$707,'Infos Relatório'!BE$1,'Faturamento NNE'!$U$2:$U$707,"Sim")</f>
        <v>0</v>
      </c>
      <c r="BI171" s="227" t="e">
        <f t="shared" si="57"/>
        <v>#DIV/0!</v>
      </c>
      <c r="BJ171" s="545">
        <f>SUMIFS('Faturamento NNE'!$I$2:$I$707,'Faturamento NNE'!$E$2:$E$707,'Infos Relatório'!$B$164,'Faturamento NNE'!$F$2:$F$707,'Infos Relatório'!$B171,'Faturamento NNE'!$AA$2:$AA$707,'Infos Relatório'!BE$1)</f>
        <v>0</v>
      </c>
      <c r="BK171" s="541">
        <f>COUNTIFS('Faturamento NNE'!$E$2:$E$707,'Infos Relatório'!$B$164,'Faturamento NNE'!$F$2:$F$707,'Infos Relatório'!$B171,'Faturamento NNE'!$AA$2:$AA$707,'Infos Relatório'!BK$1)</f>
        <v>0</v>
      </c>
      <c r="BL171" s="542">
        <f>SUMIFS('Faturamento NNE'!$H$2:$H$707,'Faturamento NNE'!$E$2:$E$707,'Infos Relatório'!$B$164,'Faturamento NNE'!$F$2:$F$707,'Infos Relatório'!$B171,'Faturamento NNE'!$AA$2:$AA$707,'Infos Relatório'!BK$1)</f>
        <v>0</v>
      </c>
      <c r="BM171" s="542">
        <f>SUMIFS('Faturamento NNE'!$K$2:$K$707,'Faturamento NNE'!$E$2:$E$707,'Infos Relatório'!$B$164,'Faturamento NNE'!$F$2:$F$707,'Infos Relatório'!$B171,'Faturamento NNE'!$AA$2:$AA$707,'Infos Relatório'!BK$1)</f>
        <v>0</v>
      </c>
      <c r="BN171" s="546">
        <f>SUMIFS('Faturamento NNE'!$P$2:$P$707,'Faturamento NNE'!$E$2:$E$707,'Infos Relatório'!$B$164,'Faturamento NNE'!$F$2:$F$707,'Infos Relatório'!$B171,'Faturamento NNE'!$AA$2:$AA$707,'Infos Relatório'!BK$1,'Faturamento NNE'!$U$2:$U$707,"Sim")+SUMIFS('Faturamento NNE'!$Q$2:$Q$707,'Faturamento NNE'!$E$2:$E$707,'Infos Relatório'!$B$164,'Faturamento NNE'!$F$2:$F$707,'Infos Relatório'!$B171,'Faturamento NNE'!$AA$2:$AA$707,'Infos Relatório'!BK$1,'Faturamento NNE'!$U$2:$U$707,"Sim")</f>
        <v>0</v>
      </c>
      <c r="BO171" s="227" t="e">
        <f t="shared" si="58"/>
        <v>#DIV/0!</v>
      </c>
      <c r="BP171" s="545">
        <f>SUMIFS('Faturamento NNE'!$I$2:$I$707,'Faturamento NNE'!$E$2:$E$707,'Infos Relatório'!$B$164,'Faturamento NNE'!$F$2:$F$707,'Infos Relatório'!$B171,'Faturamento NNE'!$AA$2:$AA$707,'Infos Relatório'!BK$1)</f>
        <v>0</v>
      </c>
      <c r="BQ171" s="541">
        <f>COUNTIFS('Faturamento NNE'!$E$2:$E$707,'Infos Relatório'!$B$164,'Faturamento NNE'!$F$2:$F$707,'Infos Relatório'!$B171,'Faturamento NNE'!$AA$2:$AA$707,'Infos Relatório'!BQ$1)</f>
        <v>0</v>
      </c>
      <c r="BR171" s="542">
        <f>SUMIFS('Faturamento NNE'!$H$2:$H$707,'Faturamento NNE'!$E$2:$E$707,'Infos Relatório'!$B$164,'Faturamento NNE'!$F$2:$F$707,'Infos Relatório'!$B171,'Faturamento NNE'!$AA$2:$AA$707,'Infos Relatório'!BQ$1)</f>
        <v>0</v>
      </c>
      <c r="BS171" s="542">
        <f>SUMIFS('Faturamento NNE'!$K$2:$K$707,'Faturamento NNE'!$E$2:$E$707,'Infos Relatório'!$B$164,'Faturamento NNE'!$F$2:$F$707,'Infos Relatório'!$B171,'Faturamento NNE'!$AA$2:$AA$707,'Infos Relatório'!BQ$1)</f>
        <v>0</v>
      </c>
      <c r="BT171" s="546">
        <f>SUMIFS('Faturamento NNE'!$P$2:$P$707,'Faturamento NNE'!$E$2:$E$707,'Infos Relatório'!$B$164,'Faturamento NNE'!$F$2:$F$707,'Infos Relatório'!$B171,'Faturamento NNE'!$AA$2:$AA$707,'Infos Relatório'!BQ$1,'Faturamento NNE'!$U$2:$U$707,"Sim")+SUMIFS('Faturamento NNE'!$Q$2:$Q$707,'Faturamento NNE'!$E$2:$E$707,'Infos Relatório'!$B$164,'Faturamento NNE'!$F$2:$F$707,'Infos Relatório'!$B171,'Faturamento NNE'!$AA$2:$AA$707,'Infos Relatório'!BQ$1,'Faturamento NNE'!$U$2:$U$707,"Sim")</f>
        <v>0</v>
      </c>
      <c r="BU171" s="227" t="e">
        <f t="shared" si="59"/>
        <v>#DIV/0!</v>
      </c>
      <c r="BV171" s="545">
        <f>SUMIFS('Faturamento NNE'!$I$2:$I$707,'Faturamento NNE'!$E$2:$E$707,'Infos Relatório'!$B$164,'Faturamento NNE'!$F$2:$F$707,'Infos Relatório'!$B171,'Faturamento NNE'!$AA$2:$AA$707,'Infos Relatório'!BQ$1)</f>
        <v>0</v>
      </c>
    </row>
    <row r="172" spans="2:74">
      <c r="B172" s="217" t="s">
        <v>137</v>
      </c>
      <c r="C172" s="541">
        <f>COUNTIFS('Faturamento NNE'!$E$2:$E$707,'Infos Relatório'!$B$164,'Faturamento NNE'!$F$2:$F$707,'Infos Relatório'!$B172,'Faturamento NNE'!$AA$2:$AA$707,'Infos Relatório'!C$1)</f>
        <v>0</v>
      </c>
      <c r="D172" s="542">
        <f>SUMIFS('Faturamento NNE'!$H$2:$H$707,'Faturamento NNE'!$E$2:$E$707,'Infos Relatório'!$B$164,'Faturamento NNE'!$F$2:$F$707,'Infos Relatório'!$B172,'Faturamento NNE'!$AA$2:$AA$707,'Infos Relatório'!C$1)</f>
        <v>0</v>
      </c>
      <c r="E172" s="543">
        <f>SUMIFS('Faturamento NNE'!$K$2:$K$707,'Faturamento NNE'!$E$2:$E$707,'Infos Relatório'!$B$164,'Faturamento NNE'!$F$2:$F$707,'Infos Relatório'!$B172,'Faturamento NNE'!$AA$2:$AA$707,'Infos Relatório'!C$1)</f>
        <v>0</v>
      </c>
      <c r="F172" s="544">
        <f>SUMIFS('Faturamento NNE'!$P$2:$P$707,'Faturamento NNE'!$E$2:$E$707,'Infos Relatório'!$B$164,'Faturamento NNE'!$F$2:$F$707,'Infos Relatório'!$B172,'Faturamento NNE'!$AA$2:$AA$707,'Infos Relatório'!C$1,'Faturamento NNE'!$U$2:$U$707,"Sim")+SUMIFS('Faturamento NNE'!$Q$2:$Q$707,'Faturamento NNE'!$E$2:$E$707,'Infos Relatório'!$B$164,'Faturamento NNE'!$F$2:$F$707,'Infos Relatório'!$B172,'Faturamento NNE'!$AA$2:$AA$707,'Infos Relatório'!C$1,'Faturamento NNE'!$U$2:$U$707,"Sim")</f>
        <v>0</v>
      </c>
      <c r="G172" s="283" t="e">
        <f t="shared" si="48"/>
        <v>#DIV/0!</v>
      </c>
      <c r="H172" s="545">
        <f>SUMIFS('Faturamento NNE'!$I$2:$I$707,'Faturamento NNE'!$E$2:$E$707,'Infos Relatório'!$B$164,'Faturamento NNE'!$F$2:$F$707,'Infos Relatório'!$B172,'Faturamento NNE'!$AA$2:$AA$707,'Infos Relatório'!C$1)</f>
        <v>0</v>
      </c>
      <c r="I172" s="541">
        <f>COUNTIFS('Faturamento NNE'!$E$2:$E$707,'Infos Relatório'!$B$164,'Faturamento NNE'!$F$2:$F$707,'Infos Relatório'!$B172,'Faturamento NNE'!$AA$2:$AA$707,'Infos Relatório'!I$1)</f>
        <v>0</v>
      </c>
      <c r="J172" s="542">
        <f>SUMIFS('Faturamento NNE'!$H$2:$H$707,'Faturamento NNE'!$E$2:$E$707,'Infos Relatório'!$B$164,'Faturamento NNE'!$F$2:$F$707,'Infos Relatório'!$B172,'Faturamento NNE'!$AA$2:$AA$707,'Infos Relatório'!I$1)</f>
        <v>0</v>
      </c>
      <c r="K172" s="543">
        <f>SUMIFS('Faturamento NNE'!$K$2:$K$707,'Faturamento NNE'!$E$2:$E$707,'Infos Relatório'!$B$164,'Faturamento NNE'!$F$2:$F$707,'Infos Relatório'!$B172,'Faturamento NNE'!$AA$2:$AA$707,'Infos Relatório'!I$1)</f>
        <v>0</v>
      </c>
      <c r="L172" s="544">
        <f>SUMIFS('Faturamento NNE'!$P$2:$P$707,'Faturamento NNE'!$E$2:$E$707,'Infos Relatório'!$B$164,'Faturamento NNE'!$F$2:$F$707,'Infos Relatório'!$B172,'Faturamento NNE'!$AA$2:$AA$707,'Infos Relatório'!I$1,'Faturamento NNE'!$U$2:$U$707,"Sim")+SUMIFS('Faturamento NNE'!$Q$2:$Q$707,'Faturamento NNE'!$E$2:$E$707,'Infos Relatório'!$B$164,'Faturamento NNE'!$F$2:$F$707,'Infos Relatório'!$B172,'Faturamento NNE'!$AA$2:$AA$707,'Infos Relatório'!I$1,'Faturamento NNE'!$U$2:$U$707,"Sim")</f>
        <v>0</v>
      </c>
      <c r="M172" s="283" t="e">
        <f t="shared" si="49"/>
        <v>#DIV/0!</v>
      </c>
      <c r="N172" s="545">
        <f>SUMIFS('Faturamento NNE'!$I$2:$I$707,'Faturamento NNE'!$E$2:$E$707,'Infos Relatório'!$B$164,'Faturamento NNE'!$F$2:$F$707,'Infos Relatório'!$B172,'Faturamento NNE'!$AA$2:$AA$707,'Infos Relatório'!I$1)</f>
        <v>0</v>
      </c>
      <c r="O172" s="541">
        <f>COUNTIFS('Faturamento NNE'!$E$2:$E$707,'Infos Relatório'!$B$164,'Faturamento NNE'!$F$2:$F$707,'Infos Relatório'!$B172,'Faturamento NNE'!$AA$2:$AA$707,'Infos Relatório'!O$1)</f>
        <v>0</v>
      </c>
      <c r="P172" s="542">
        <f>SUMIFS('Faturamento NNE'!$H$2:$H$707,'Faturamento NNE'!$E$2:$E$707,'Infos Relatório'!$B$164,'Faturamento NNE'!$F$2:$F$707,'Infos Relatório'!$B172,'Faturamento NNE'!$AA$2:$AA$707,'Infos Relatório'!O$1)</f>
        <v>0</v>
      </c>
      <c r="Q172" s="542">
        <f>SUMIFS('Faturamento NNE'!$K$2:$K$707,'Faturamento NNE'!$E$2:$E$707,'Infos Relatório'!$B$164,'Faturamento NNE'!$F$2:$F$707,'Infos Relatório'!$B172,'Faturamento NNE'!$AA$2:$AA$707,'Infos Relatório'!O$1)</f>
        <v>0</v>
      </c>
      <c r="R172" s="546">
        <f>SUMIFS('Faturamento NNE'!$P$2:$P$707,'Faturamento NNE'!$E$2:$E$707,'Infos Relatório'!$B$164,'Faturamento NNE'!$F$2:$F$707,'Infos Relatório'!$B172,'Faturamento NNE'!$AA$2:$AA$707,'Infos Relatório'!O$1,'Faturamento NNE'!$U$2:$U$707,"Sim")+SUMIFS('Faturamento NNE'!$Q$2:$Q$707,'Faturamento NNE'!$E$2:$E$707,'Infos Relatório'!$B$164,'Faturamento NNE'!$F$2:$F$707,'Infos Relatório'!$B172,'Faturamento NNE'!$AA$2:$AA$707,'Infos Relatório'!O$1,'Faturamento NNE'!$U$2:$U$707,"Sim")</f>
        <v>0</v>
      </c>
      <c r="S172" s="227" t="e">
        <f t="shared" si="50"/>
        <v>#DIV/0!</v>
      </c>
      <c r="T172" s="545">
        <f>SUMIFS('Faturamento NNE'!$I$2:$I$707,'Faturamento NNE'!$E$2:$E$707,'Infos Relatório'!$B$164,'Faturamento NNE'!$F$2:$F$707,'Infos Relatório'!$B172,'Faturamento NNE'!$AA$2:$AA$707,'Infos Relatório'!O$1)</f>
        <v>0</v>
      </c>
      <c r="U172" s="541">
        <f>COUNTIFS('Faturamento NNE'!$E$2:$E$707,'Infos Relatório'!$B$164,'Faturamento NNE'!$F$2:$F$707,'Infos Relatório'!$B172,'Faturamento NNE'!$AA$2:$AA$707,'Infos Relatório'!U$1)</f>
        <v>0</v>
      </c>
      <c r="V172" s="542">
        <f>SUMIFS('Faturamento NNE'!$H$2:$H$707,'Faturamento NNE'!$E$2:$E$707,'Infos Relatório'!$B$164,'Faturamento NNE'!$F$2:$F$707,'Infos Relatório'!$B172,'Faturamento NNE'!$AA$2:$AA$707,'Infos Relatório'!U$1)</f>
        <v>0</v>
      </c>
      <c r="W172" s="542">
        <f>SUMIFS('Faturamento NNE'!$K$2:$K$707,'Faturamento NNE'!$E$2:$E$707,'Infos Relatório'!$B$164,'Faturamento NNE'!$F$2:$F$707,'Infos Relatório'!$B172,'Faturamento NNE'!$AA$2:$AA$707,'Infos Relatório'!U$1)</f>
        <v>0</v>
      </c>
      <c r="X172" s="546">
        <f>SUMIFS('Faturamento NNE'!$P$2:$P$707,'Faturamento NNE'!$E$2:$E$707,'Infos Relatório'!$B$164,'Faturamento NNE'!$F$2:$F$707,'Infos Relatório'!$B172,'Faturamento NNE'!$AA$2:$AA$707,'Infos Relatório'!U$1,'Faturamento NNE'!$U$2:$U$707,"Sim")+SUMIFS('Faturamento NNE'!$Q$2:$Q$707,'Faturamento NNE'!$E$2:$E$707,'Infos Relatório'!$B$164,'Faturamento NNE'!$F$2:$F$707,'Infos Relatório'!$B172,'Faturamento NNE'!$AA$2:$AA$707,'Infos Relatório'!U$1,'Faturamento NNE'!$U$2:$U$707,"Sim")</f>
        <v>0</v>
      </c>
      <c r="Y172" s="227" t="e">
        <f t="shared" si="51"/>
        <v>#DIV/0!</v>
      </c>
      <c r="Z172" s="545">
        <f>SUMIFS('Faturamento NNE'!$I$2:$I$707,'Faturamento NNE'!$E$2:$E$707,'Infos Relatório'!$B$164,'Faturamento NNE'!$F$2:$F$707,'Infos Relatório'!$B172,'Faturamento NNE'!$AA$2:$AA$707,'Infos Relatório'!U$1)</f>
        <v>0</v>
      </c>
      <c r="AA172" s="541">
        <f>COUNTIFS('Faturamento NNE'!$E$2:$E$707,'Infos Relatório'!$B$164,'Faturamento NNE'!$F$2:$F$707,'Infos Relatório'!$B172,'Faturamento NNE'!$AA$2:$AA$707,'Infos Relatório'!AA$1)</f>
        <v>0</v>
      </c>
      <c r="AB172" s="542">
        <f>SUMIFS('Faturamento NNE'!$H$2:$H$707,'Faturamento NNE'!$E$2:$E$707,'Infos Relatório'!$B$164,'Faturamento NNE'!$F$2:$F$707,'Infos Relatório'!$B172,'Faturamento NNE'!$AA$2:$AA$707,'Infos Relatório'!AA$1)</f>
        <v>0</v>
      </c>
      <c r="AC172" s="542">
        <f>SUMIFS('Faturamento NNE'!$K$2:$K$707,'Faturamento NNE'!$E$2:$E$707,'Infos Relatório'!$B$164,'Faturamento NNE'!$F$2:$F$707,'Infos Relatório'!$B172,'Faturamento NNE'!$AA$2:$AA$707,'Infos Relatório'!AA$1)</f>
        <v>0</v>
      </c>
      <c r="AD172" s="546">
        <f>SUMIFS('Faturamento NNE'!$P$2:$P$707,'Faturamento NNE'!$E$2:$E$707,'Infos Relatório'!$B$164,'Faturamento NNE'!$F$2:$F$707,'Infos Relatório'!$B172,'Faturamento NNE'!$AA$2:$AA$707,'Infos Relatório'!AA$1,'Faturamento NNE'!$U$2:$U$707,"Sim")+SUMIFS('Faturamento NNE'!$Q$2:$Q$707,'Faturamento NNE'!$E$2:$E$707,'Infos Relatório'!$B$164,'Faturamento NNE'!$F$2:$F$707,'Infos Relatório'!$B172,'Faturamento NNE'!$AA$2:$AA$707,'Infos Relatório'!AA$1,'Faturamento NNE'!$U$2:$U$707,"Sim")</f>
        <v>0</v>
      </c>
      <c r="AE172" s="227" t="e">
        <f t="shared" si="52"/>
        <v>#DIV/0!</v>
      </c>
      <c r="AF172" s="545">
        <f>SUMIFS('Faturamento NNE'!$I$2:$I$707,'Faturamento NNE'!$E$2:$E$707,'Infos Relatório'!$B$164,'Faturamento NNE'!$F$2:$F$707,'Infos Relatório'!$B172,'Faturamento NNE'!$AA$2:$AA$707,'Infos Relatório'!AA$1)</f>
        <v>0</v>
      </c>
      <c r="AG172" s="541">
        <f>COUNTIFS('Faturamento NNE'!$E$2:$E$707,'Infos Relatório'!$B$164,'Faturamento NNE'!$F$2:$F$707,'Infos Relatório'!$B172,'Faturamento NNE'!$AA$2:$AA$707,'Infos Relatório'!AG$1)</f>
        <v>0</v>
      </c>
      <c r="AH172" s="542">
        <f>SUMIFS('Faturamento NNE'!$H$2:$H$707,'Faturamento NNE'!$E$2:$E$707,'Infos Relatório'!$B$164,'Faturamento NNE'!$F$2:$F$707,'Infos Relatório'!$B172,'Faturamento NNE'!$AA$2:$AA$707,'Infos Relatório'!AG$1)</f>
        <v>0</v>
      </c>
      <c r="AI172" s="542">
        <f>SUMIFS('Faturamento NNE'!$K$2:$K$707,'Faturamento NNE'!$E$2:$E$707,'Infos Relatório'!$B$164,'Faturamento NNE'!$F$2:$F$707,'Infos Relatório'!$B172,'Faturamento NNE'!$AA$2:$AA$707,'Infos Relatório'!AG$1)</f>
        <v>0</v>
      </c>
      <c r="AJ172" s="546">
        <f>SUMIFS('Faturamento NNE'!$P$2:$P$707,'Faturamento NNE'!$E$2:$E$707,'Infos Relatório'!$B$164,'Faturamento NNE'!$F$2:$F$707,'Infos Relatório'!$B172,'Faturamento NNE'!$AA$2:$AA$707,'Infos Relatório'!AG$1,'Faturamento NNE'!$U$2:$U$707,"Sim")+SUMIFS('Faturamento NNE'!$Q$2:$Q$707,'Faturamento NNE'!$E$2:$E$707,'Infos Relatório'!$B$164,'Faturamento NNE'!$F$2:$F$707,'Infos Relatório'!$B172,'Faturamento NNE'!$AA$2:$AA$707,'Infos Relatório'!AG$1,'Faturamento NNE'!$U$2:$U$707,"Sim")</f>
        <v>0</v>
      </c>
      <c r="AK172" s="227" t="e">
        <f t="shared" si="53"/>
        <v>#DIV/0!</v>
      </c>
      <c r="AL172" s="545">
        <f>SUMIFS('Faturamento NNE'!$I$2:$I$707,'Faturamento NNE'!$E$2:$E$707,'Infos Relatório'!$B$164,'Faturamento NNE'!$F$2:$F$707,'Infos Relatório'!$B172,'Faturamento NNE'!$AA$2:$AA$707,'Infos Relatório'!AG$1)</f>
        <v>0</v>
      </c>
      <c r="AM172" s="541">
        <f>COUNTIFS('Faturamento NNE'!$E$2:$E$707,'Infos Relatório'!$B$164,'Faturamento NNE'!$F$2:$F$707,'Infos Relatório'!$B172,'Faturamento NNE'!$AA$2:$AA$707,'Infos Relatório'!AM$1)</f>
        <v>0</v>
      </c>
      <c r="AN172" s="542">
        <f>SUMIFS('Faturamento NNE'!$H$2:$H$707,'Faturamento NNE'!$E$2:$E$707,'Infos Relatório'!$B$164,'Faturamento NNE'!$F$2:$F$707,'Infos Relatório'!$B172,'Faturamento NNE'!$AA$2:$AA$707,'Infos Relatório'!AM$1)</f>
        <v>0</v>
      </c>
      <c r="AO172" s="542">
        <f>SUMIFS('Faturamento NNE'!$K$2:$K$707,'Faturamento NNE'!$E$2:$E$707,'Infos Relatório'!$B$164,'Faturamento NNE'!$F$2:$F$707,'Infos Relatório'!$B172,'Faturamento NNE'!$AA$2:$AA$707,'Infos Relatório'!AM$1)</f>
        <v>0</v>
      </c>
      <c r="AP172" s="546">
        <f>SUMIFS('Faturamento NNE'!$P$2:$P$707,'Faturamento NNE'!$E$2:$E$707,'Infos Relatório'!$B$164,'Faturamento NNE'!$F$2:$F$707,'Infos Relatório'!$B172,'Faturamento NNE'!$AA$2:$AA$707,'Infos Relatório'!AM$1,'Faturamento NNE'!$U$2:$U$707,"Sim")+SUMIFS('Faturamento NNE'!$Q$2:$Q$707,'Faturamento NNE'!$E$2:$E$707,'Infos Relatório'!$B$164,'Faturamento NNE'!$F$2:$F$707,'Infos Relatório'!$B172,'Faturamento NNE'!$AA$2:$AA$707,'Infos Relatório'!AM$1,'Faturamento NNE'!$U$2:$U$707,"Sim")</f>
        <v>0</v>
      </c>
      <c r="AQ172" s="227" t="e">
        <f t="shared" si="54"/>
        <v>#DIV/0!</v>
      </c>
      <c r="AR172" s="545">
        <f>SUMIFS('Faturamento NNE'!$I$2:$I$707,'Faturamento NNE'!$E$2:$E$707,'Infos Relatório'!$B$164,'Faturamento NNE'!$F$2:$F$707,'Infos Relatório'!$B172,'Faturamento NNE'!$AA$2:$AA$707,'Infos Relatório'!AM$1)</f>
        <v>0</v>
      </c>
      <c r="AS172" s="541">
        <f>COUNTIFS('Faturamento NNE'!$E$2:$E$707,'Infos Relatório'!$B$164,'Faturamento NNE'!$F$2:$F$707,'Infos Relatório'!$B172,'Faturamento NNE'!$AA$2:$AA$707,'Infos Relatório'!AS$1)</f>
        <v>0</v>
      </c>
      <c r="AT172" s="542">
        <f>SUMIFS('Faturamento NNE'!$H$2:$H$707,'Faturamento NNE'!$E$2:$E$707,'Infos Relatório'!$B$164,'Faturamento NNE'!$F$2:$F$707,'Infos Relatório'!$B172,'Faturamento NNE'!$AA$2:$AA$707,'Infos Relatório'!AS$1)</f>
        <v>0</v>
      </c>
      <c r="AU172" s="542">
        <f>SUMIFS('Faturamento NNE'!$K$2:$K$707,'Faturamento NNE'!$E$2:$E$707,'Infos Relatório'!$B$164,'Faturamento NNE'!$F$2:$F$707,'Infos Relatório'!$B172,'Faturamento NNE'!$AA$2:$AA$707,'Infos Relatório'!AS$1)</f>
        <v>0</v>
      </c>
      <c r="AV172" s="546">
        <f>SUMIFS('Faturamento NNE'!$P$2:$P$707,'Faturamento NNE'!$E$2:$E$707,'Infos Relatório'!$B$164,'Faturamento NNE'!$F$2:$F$707,'Infos Relatório'!$B172,'Faturamento NNE'!$AA$2:$AA$707,'Infos Relatório'!AS$1,'Faturamento NNE'!$U$2:$U$707,"Sim")+SUMIFS('Faturamento NNE'!$Q$2:$Q$707,'Faturamento NNE'!$E$2:$E$707,'Infos Relatório'!$B$164,'Faturamento NNE'!$F$2:$F$707,'Infos Relatório'!$B172,'Faturamento NNE'!$AA$2:$AA$707,'Infos Relatório'!AS$1,'Faturamento NNE'!$U$2:$U$707,"Sim")</f>
        <v>0</v>
      </c>
      <c r="AW172" s="227" t="e">
        <f t="shared" si="55"/>
        <v>#DIV/0!</v>
      </c>
      <c r="AX172" s="545">
        <f>SUMIFS('Faturamento NNE'!$I$2:$I$707,'Faturamento NNE'!$E$2:$E$707,'Infos Relatório'!$B$164,'Faturamento NNE'!$F$2:$F$707,'Infos Relatório'!$B172,'Faturamento NNE'!$AA$2:$AA$707,'Infos Relatório'!AS$1)</f>
        <v>0</v>
      </c>
      <c r="AY172" s="541">
        <f>COUNTIFS('Faturamento NNE'!$E$2:$E$707,'Infos Relatório'!$B$164,'Faturamento NNE'!$F$2:$F$707,'Infos Relatório'!$B172,'Faturamento NNE'!$AA$2:$AA$707,'Infos Relatório'!AY$1)</f>
        <v>0</v>
      </c>
      <c r="AZ172" s="542">
        <f>SUMIFS('Faturamento NNE'!$H$2:$H$707,'Faturamento NNE'!$E$2:$E$707,'Infos Relatório'!$B$164,'Faturamento NNE'!$F$2:$F$707,'Infos Relatório'!$B172,'Faturamento NNE'!$AA$2:$AA$707,'Infos Relatório'!AY$1)</f>
        <v>0</v>
      </c>
      <c r="BA172" s="542">
        <f>SUMIFS('Faturamento NNE'!$K$2:$K$707,'Faturamento NNE'!$E$2:$E$707,'Infos Relatório'!$B$164,'Faturamento NNE'!$F$2:$F$707,'Infos Relatório'!$B172,'Faturamento NNE'!$AA$2:$AA$707,'Infos Relatório'!AY$1)</f>
        <v>0</v>
      </c>
      <c r="BB172" s="546">
        <f>SUMIFS('Faturamento NNE'!$P$2:$P$707,'Faturamento NNE'!$E$2:$E$707,'Infos Relatório'!$B$164,'Faturamento NNE'!$F$2:$F$707,'Infos Relatório'!$B172,'Faturamento NNE'!$AA$2:$AA$707,'Infos Relatório'!AY$1,'Faturamento NNE'!$U$2:$U$707,"Sim")+SUMIFS('Faturamento NNE'!$Q$2:$Q$707,'Faturamento NNE'!$E$2:$E$707,'Infos Relatório'!$B$164,'Faturamento NNE'!$F$2:$F$707,'Infos Relatório'!$B172,'Faturamento NNE'!$AA$2:$AA$707,'Infos Relatório'!AY$1,'Faturamento NNE'!$U$2:$U$707,"Sim")</f>
        <v>0</v>
      </c>
      <c r="BC172" s="227" t="e">
        <f t="shared" si="56"/>
        <v>#DIV/0!</v>
      </c>
      <c r="BD172" s="545">
        <f>SUMIFS('Faturamento NNE'!$I$2:$I$707,'Faturamento NNE'!$E$2:$E$707,'Infos Relatório'!$B$164,'Faturamento NNE'!$F$2:$F$707,'Infos Relatório'!$B172,'Faturamento NNE'!$AA$2:$AA$707,'Infos Relatório'!AY$1)</f>
        <v>0</v>
      </c>
      <c r="BE172" s="541">
        <f>COUNTIFS('Faturamento NNE'!$E$2:$E$707,'Infos Relatório'!$B$164,'Faturamento NNE'!$F$2:$F$707,'Infos Relatório'!$B172,'Faturamento NNE'!$AA$2:$AA$707,'Infos Relatório'!BE$1)</f>
        <v>0</v>
      </c>
      <c r="BF172" s="542">
        <f>SUMIFS('Faturamento NNE'!$H$2:$H$707,'Faturamento NNE'!$E$2:$E$707,'Infos Relatório'!$B$164,'Faturamento NNE'!$F$2:$F$707,'Infos Relatório'!$B172,'Faturamento NNE'!$AA$2:$AA$707,'Infos Relatório'!BE$1)</f>
        <v>0</v>
      </c>
      <c r="BG172" s="542">
        <f>SUMIFS('Faturamento NNE'!$K$2:$K$707,'Faturamento NNE'!$E$2:$E$707,'Infos Relatório'!$B$164,'Faturamento NNE'!$F$2:$F$707,'Infos Relatório'!$B172,'Faturamento NNE'!$AA$2:$AA$707,'Infos Relatório'!BE$1)</f>
        <v>0</v>
      </c>
      <c r="BH172" s="546">
        <f>SUMIFS('Faturamento NNE'!$P$2:$P$707,'Faturamento NNE'!$E$2:$E$707,'Infos Relatório'!$B$164,'Faturamento NNE'!$F$2:$F$707,'Infos Relatório'!$B172,'Faturamento NNE'!$AA$2:$AA$707,'Infos Relatório'!BE$1,'Faturamento NNE'!$U$2:$U$707,"Sim")+SUMIFS('Faturamento NNE'!$Q$2:$Q$707,'Faturamento NNE'!$E$2:$E$707,'Infos Relatório'!$B$164,'Faturamento NNE'!$F$2:$F$707,'Infos Relatório'!$B172,'Faturamento NNE'!$AA$2:$AA$707,'Infos Relatório'!BE$1,'Faturamento NNE'!$U$2:$U$707,"Sim")</f>
        <v>0</v>
      </c>
      <c r="BI172" s="227" t="e">
        <f t="shared" si="57"/>
        <v>#DIV/0!</v>
      </c>
      <c r="BJ172" s="545">
        <f>SUMIFS('Faturamento NNE'!$I$2:$I$707,'Faturamento NNE'!$E$2:$E$707,'Infos Relatório'!$B$164,'Faturamento NNE'!$F$2:$F$707,'Infos Relatório'!$B172,'Faturamento NNE'!$AA$2:$AA$707,'Infos Relatório'!BE$1)</f>
        <v>0</v>
      </c>
      <c r="BK172" s="541">
        <f>COUNTIFS('Faturamento NNE'!$E$2:$E$707,'Infos Relatório'!$B$164,'Faturamento NNE'!$F$2:$F$707,'Infos Relatório'!$B172,'Faturamento NNE'!$AA$2:$AA$707,'Infos Relatório'!BK$1)</f>
        <v>0</v>
      </c>
      <c r="BL172" s="542">
        <f>SUMIFS('Faturamento NNE'!$H$2:$H$707,'Faturamento NNE'!$E$2:$E$707,'Infos Relatório'!$B$164,'Faturamento NNE'!$F$2:$F$707,'Infos Relatório'!$B172,'Faturamento NNE'!$AA$2:$AA$707,'Infos Relatório'!BK$1)</f>
        <v>0</v>
      </c>
      <c r="BM172" s="542">
        <f>SUMIFS('Faturamento NNE'!$K$2:$K$707,'Faturamento NNE'!$E$2:$E$707,'Infos Relatório'!$B$164,'Faturamento NNE'!$F$2:$F$707,'Infos Relatório'!$B172,'Faturamento NNE'!$AA$2:$AA$707,'Infos Relatório'!BK$1)</f>
        <v>0</v>
      </c>
      <c r="BN172" s="546">
        <f>SUMIFS('Faturamento NNE'!$P$2:$P$707,'Faturamento NNE'!$E$2:$E$707,'Infos Relatório'!$B$164,'Faturamento NNE'!$F$2:$F$707,'Infos Relatório'!$B172,'Faturamento NNE'!$AA$2:$AA$707,'Infos Relatório'!BK$1,'Faturamento NNE'!$U$2:$U$707,"Sim")+SUMIFS('Faturamento NNE'!$Q$2:$Q$707,'Faturamento NNE'!$E$2:$E$707,'Infos Relatório'!$B$164,'Faturamento NNE'!$F$2:$F$707,'Infos Relatório'!$B172,'Faturamento NNE'!$AA$2:$AA$707,'Infos Relatório'!BK$1,'Faturamento NNE'!$U$2:$U$707,"Sim")</f>
        <v>0</v>
      </c>
      <c r="BO172" s="227" t="e">
        <f t="shared" si="58"/>
        <v>#DIV/0!</v>
      </c>
      <c r="BP172" s="545">
        <f>SUMIFS('Faturamento NNE'!$I$2:$I$707,'Faturamento NNE'!$E$2:$E$707,'Infos Relatório'!$B$164,'Faturamento NNE'!$F$2:$F$707,'Infos Relatório'!$B172,'Faturamento NNE'!$AA$2:$AA$707,'Infos Relatório'!BK$1)</f>
        <v>0</v>
      </c>
      <c r="BQ172" s="541">
        <f>COUNTIFS('Faturamento NNE'!$E$2:$E$707,'Infos Relatório'!$B$164,'Faturamento NNE'!$F$2:$F$707,'Infos Relatório'!$B172,'Faturamento NNE'!$AA$2:$AA$707,'Infos Relatório'!BQ$1)</f>
        <v>0</v>
      </c>
      <c r="BR172" s="542">
        <f>SUMIFS('Faturamento NNE'!$H$2:$H$707,'Faturamento NNE'!$E$2:$E$707,'Infos Relatório'!$B$164,'Faturamento NNE'!$F$2:$F$707,'Infos Relatório'!$B172,'Faturamento NNE'!$AA$2:$AA$707,'Infos Relatório'!BQ$1)</f>
        <v>0</v>
      </c>
      <c r="BS172" s="542">
        <f>SUMIFS('Faturamento NNE'!$K$2:$K$707,'Faturamento NNE'!$E$2:$E$707,'Infos Relatório'!$B$164,'Faturamento NNE'!$F$2:$F$707,'Infos Relatório'!$B172,'Faturamento NNE'!$AA$2:$AA$707,'Infos Relatório'!BQ$1)</f>
        <v>0</v>
      </c>
      <c r="BT172" s="546">
        <f>SUMIFS('Faturamento NNE'!$P$2:$P$707,'Faturamento NNE'!$E$2:$E$707,'Infos Relatório'!$B$164,'Faturamento NNE'!$F$2:$F$707,'Infos Relatório'!$B172,'Faturamento NNE'!$AA$2:$AA$707,'Infos Relatório'!BQ$1,'Faturamento NNE'!$U$2:$U$707,"Sim")+SUMIFS('Faturamento NNE'!$Q$2:$Q$707,'Faturamento NNE'!$E$2:$E$707,'Infos Relatório'!$B$164,'Faturamento NNE'!$F$2:$F$707,'Infos Relatório'!$B172,'Faturamento NNE'!$AA$2:$AA$707,'Infos Relatório'!BQ$1,'Faturamento NNE'!$U$2:$U$707,"Sim")</f>
        <v>0</v>
      </c>
      <c r="BU172" s="227" t="e">
        <f t="shared" si="59"/>
        <v>#DIV/0!</v>
      </c>
      <c r="BV172" s="545">
        <f>SUMIFS('Faturamento NNE'!$I$2:$I$707,'Faturamento NNE'!$E$2:$E$707,'Infos Relatório'!$B$164,'Faturamento NNE'!$F$2:$F$707,'Infos Relatório'!$B172,'Faturamento NNE'!$AA$2:$AA$707,'Infos Relatório'!BQ$1)</f>
        <v>0</v>
      </c>
    </row>
    <row r="173" spans="2:74">
      <c r="B173" s="217" t="s">
        <v>138</v>
      </c>
      <c r="C173" s="541">
        <f>COUNTIFS('Faturamento NNE'!$E$2:$E$707,'Infos Relatório'!$B$164,'Faturamento NNE'!$F$2:$F$707,'Infos Relatório'!$B173,'Faturamento NNE'!$AA$2:$AA$707,'Infos Relatório'!C$1)</f>
        <v>0</v>
      </c>
      <c r="D173" s="542">
        <f>SUMIFS('Faturamento NNE'!$H$2:$H$707,'Faturamento NNE'!$E$2:$E$707,'Infos Relatório'!$B$164,'Faturamento NNE'!$F$2:$F$707,'Infos Relatório'!$B173,'Faturamento NNE'!$AA$2:$AA$707,'Infos Relatório'!C$1)</f>
        <v>0</v>
      </c>
      <c r="E173" s="543">
        <f>SUMIFS('Faturamento NNE'!$K$2:$K$707,'Faturamento NNE'!$E$2:$E$707,'Infos Relatório'!$B$164,'Faturamento NNE'!$F$2:$F$707,'Infos Relatório'!$B173,'Faturamento NNE'!$AA$2:$AA$707,'Infos Relatório'!C$1)</f>
        <v>0</v>
      </c>
      <c r="F173" s="544">
        <f>SUMIFS('Faturamento NNE'!$P$2:$P$707,'Faturamento NNE'!$E$2:$E$707,'Infos Relatório'!$B$164,'Faturamento NNE'!$F$2:$F$707,'Infos Relatório'!$B173,'Faturamento NNE'!$AA$2:$AA$707,'Infos Relatório'!C$1,'Faturamento NNE'!$U$2:$U$707,"Sim")+SUMIFS('Faturamento NNE'!$Q$2:$Q$707,'Faturamento NNE'!$E$2:$E$707,'Infos Relatório'!$B$164,'Faturamento NNE'!$F$2:$F$707,'Infos Relatório'!$B173,'Faturamento NNE'!$AA$2:$AA$707,'Infos Relatório'!C$1,'Faturamento NNE'!$U$2:$U$707,"Sim")</f>
        <v>0</v>
      </c>
      <c r="G173" s="283" t="e">
        <f t="shared" si="48"/>
        <v>#DIV/0!</v>
      </c>
      <c r="H173" s="545">
        <f>SUMIFS('Faturamento NNE'!$I$2:$I$707,'Faturamento NNE'!$E$2:$E$707,'Infos Relatório'!$B$164,'Faturamento NNE'!$F$2:$F$707,'Infos Relatório'!$B173,'Faturamento NNE'!$AA$2:$AA$707,'Infos Relatório'!C$1)</f>
        <v>0</v>
      </c>
      <c r="I173" s="541">
        <f>COUNTIFS('Faturamento NNE'!$E$2:$E$707,'Infos Relatório'!$B$164,'Faturamento NNE'!$F$2:$F$707,'Infos Relatório'!$B173,'Faturamento NNE'!$AA$2:$AA$707,'Infos Relatório'!I$1)</f>
        <v>0</v>
      </c>
      <c r="J173" s="542">
        <f>SUMIFS('Faturamento NNE'!$H$2:$H$707,'Faturamento NNE'!$E$2:$E$707,'Infos Relatório'!$B$164,'Faturamento NNE'!$F$2:$F$707,'Infos Relatório'!$B173,'Faturamento NNE'!$AA$2:$AA$707,'Infos Relatório'!I$1)</f>
        <v>0</v>
      </c>
      <c r="K173" s="543">
        <f>SUMIFS('Faturamento NNE'!$K$2:$K$707,'Faturamento NNE'!$E$2:$E$707,'Infos Relatório'!$B$164,'Faturamento NNE'!$F$2:$F$707,'Infos Relatório'!$B173,'Faturamento NNE'!$AA$2:$AA$707,'Infos Relatório'!I$1)</f>
        <v>0</v>
      </c>
      <c r="L173" s="544">
        <f>SUMIFS('Faturamento NNE'!$P$2:$P$707,'Faturamento NNE'!$E$2:$E$707,'Infos Relatório'!$B$164,'Faturamento NNE'!$F$2:$F$707,'Infos Relatório'!$B173,'Faturamento NNE'!$AA$2:$AA$707,'Infos Relatório'!I$1,'Faturamento NNE'!$U$2:$U$707,"Sim")+SUMIFS('Faturamento NNE'!$Q$2:$Q$707,'Faturamento NNE'!$E$2:$E$707,'Infos Relatório'!$B$164,'Faturamento NNE'!$F$2:$F$707,'Infos Relatório'!$B173,'Faturamento NNE'!$AA$2:$AA$707,'Infos Relatório'!I$1,'Faturamento NNE'!$U$2:$U$707,"Sim")</f>
        <v>0</v>
      </c>
      <c r="M173" s="283" t="e">
        <f t="shared" si="49"/>
        <v>#DIV/0!</v>
      </c>
      <c r="N173" s="545">
        <f>SUMIFS('Faturamento NNE'!$I$2:$I$707,'Faturamento NNE'!$E$2:$E$707,'Infos Relatório'!$B$164,'Faturamento NNE'!$F$2:$F$707,'Infos Relatório'!$B173,'Faturamento NNE'!$AA$2:$AA$707,'Infos Relatório'!I$1)</f>
        <v>0</v>
      </c>
      <c r="O173" s="541">
        <f>COUNTIFS('Faturamento NNE'!$E$2:$E$707,'Infos Relatório'!$B$164,'Faturamento NNE'!$F$2:$F$707,'Infos Relatório'!$B173,'Faturamento NNE'!$AA$2:$AA$707,'Infos Relatório'!O$1)</f>
        <v>0</v>
      </c>
      <c r="P173" s="542">
        <f>SUMIFS('Faturamento NNE'!$H$2:$H$707,'Faturamento NNE'!$E$2:$E$707,'Infos Relatório'!$B$164,'Faturamento NNE'!$F$2:$F$707,'Infos Relatório'!$B173,'Faturamento NNE'!$AA$2:$AA$707,'Infos Relatório'!O$1)</f>
        <v>0</v>
      </c>
      <c r="Q173" s="542">
        <f>SUMIFS('Faturamento NNE'!$K$2:$K$707,'Faturamento NNE'!$E$2:$E$707,'Infos Relatório'!$B$164,'Faturamento NNE'!$F$2:$F$707,'Infos Relatório'!$B173,'Faturamento NNE'!$AA$2:$AA$707,'Infos Relatório'!O$1)</f>
        <v>0</v>
      </c>
      <c r="R173" s="546">
        <f>SUMIFS('Faturamento NNE'!$P$2:$P$707,'Faturamento NNE'!$E$2:$E$707,'Infos Relatório'!$B$164,'Faturamento NNE'!$F$2:$F$707,'Infos Relatório'!$B173,'Faturamento NNE'!$AA$2:$AA$707,'Infos Relatório'!O$1,'Faturamento NNE'!$U$2:$U$707,"Sim")+SUMIFS('Faturamento NNE'!$Q$2:$Q$707,'Faturamento NNE'!$E$2:$E$707,'Infos Relatório'!$B$164,'Faturamento NNE'!$F$2:$F$707,'Infos Relatório'!$B173,'Faturamento NNE'!$AA$2:$AA$707,'Infos Relatório'!O$1,'Faturamento NNE'!$U$2:$U$707,"Sim")</f>
        <v>0</v>
      </c>
      <c r="S173" s="227" t="e">
        <f t="shared" si="50"/>
        <v>#DIV/0!</v>
      </c>
      <c r="T173" s="545">
        <f>SUMIFS('Faturamento NNE'!$I$2:$I$707,'Faturamento NNE'!$E$2:$E$707,'Infos Relatório'!$B$164,'Faturamento NNE'!$F$2:$F$707,'Infos Relatório'!$B173,'Faturamento NNE'!$AA$2:$AA$707,'Infos Relatório'!O$1)</f>
        <v>0</v>
      </c>
      <c r="U173" s="541">
        <f>COUNTIFS('Faturamento NNE'!$E$2:$E$707,'Infos Relatório'!$B$164,'Faturamento NNE'!$F$2:$F$707,'Infos Relatório'!$B173,'Faturamento NNE'!$AA$2:$AA$707,'Infos Relatório'!U$1)</f>
        <v>0</v>
      </c>
      <c r="V173" s="542">
        <f>SUMIFS('Faturamento NNE'!$H$2:$H$707,'Faturamento NNE'!$E$2:$E$707,'Infos Relatório'!$B$164,'Faturamento NNE'!$F$2:$F$707,'Infos Relatório'!$B173,'Faturamento NNE'!$AA$2:$AA$707,'Infos Relatório'!U$1)</f>
        <v>0</v>
      </c>
      <c r="W173" s="542">
        <f>SUMIFS('Faturamento NNE'!$K$2:$K$707,'Faturamento NNE'!$E$2:$E$707,'Infos Relatório'!$B$164,'Faturamento NNE'!$F$2:$F$707,'Infos Relatório'!$B173,'Faturamento NNE'!$AA$2:$AA$707,'Infos Relatório'!U$1)</f>
        <v>0</v>
      </c>
      <c r="X173" s="546">
        <f>SUMIFS('Faturamento NNE'!$P$2:$P$707,'Faturamento NNE'!$E$2:$E$707,'Infos Relatório'!$B$164,'Faturamento NNE'!$F$2:$F$707,'Infos Relatório'!$B173,'Faturamento NNE'!$AA$2:$AA$707,'Infos Relatório'!U$1,'Faturamento NNE'!$U$2:$U$707,"Sim")+SUMIFS('Faturamento NNE'!$Q$2:$Q$707,'Faturamento NNE'!$E$2:$E$707,'Infos Relatório'!$B$164,'Faturamento NNE'!$F$2:$F$707,'Infos Relatório'!$B173,'Faturamento NNE'!$AA$2:$AA$707,'Infos Relatório'!U$1,'Faturamento NNE'!$U$2:$U$707,"Sim")</f>
        <v>0</v>
      </c>
      <c r="Y173" s="227" t="e">
        <f t="shared" si="51"/>
        <v>#DIV/0!</v>
      </c>
      <c r="Z173" s="545">
        <f>SUMIFS('Faturamento NNE'!$I$2:$I$707,'Faturamento NNE'!$E$2:$E$707,'Infos Relatório'!$B$164,'Faturamento NNE'!$F$2:$F$707,'Infos Relatório'!$B173,'Faturamento NNE'!$AA$2:$AA$707,'Infos Relatório'!U$1)</f>
        <v>0</v>
      </c>
      <c r="AA173" s="541">
        <f>COUNTIFS('Faturamento NNE'!$E$2:$E$707,'Infos Relatório'!$B$164,'Faturamento NNE'!$F$2:$F$707,'Infos Relatório'!$B173,'Faturamento NNE'!$AA$2:$AA$707,'Infos Relatório'!AA$1)</f>
        <v>0</v>
      </c>
      <c r="AB173" s="542">
        <f>SUMIFS('Faturamento NNE'!$H$2:$H$707,'Faturamento NNE'!$E$2:$E$707,'Infos Relatório'!$B$164,'Faturamento NNE'!$F$2:$F$707,'Infos Relatório'!$B173,'Faturamento NNE'!$AA$2:$AA$707,'Infos Relatório'!AA$1)</f>
        <v>0</v>
      </c>
      <c r="AC173" s="542">
        <f>SUMIFS('Faturamento NNE'!$K$2:$K$707,'Faturamento NNE'!$E$2:$E$707,'Infos Relatório'!$B$164,'Faturamento NNE'!$F$2:$F$707,'Infos Relatório'!$B173,'Faturamento NNE'!$AA$2:$AA$707,'Infos Relatório'!AA$1)</f>
        <v>0</v>
      </c>
      <c r="AD173" s="546">
        <f>SUMIFS('Faturamento NNE'!$P$2:$P$707,'Faturamento NNE'!$E$2:$E$707,'Infos Relatório'!$B$164,'Faturamento NNE'!$F$2:$F$707,'Infos Relatório'!$B173,'Faturamento NNE'!$AA$2:$AA$707,'Infos Relatório'!AA$1,'Faturamento NNE'!$U$2:$U$707,"Sim")+SUMIFS('Faturamento NNE'!$Q$2:$Q$707,'Faturamento NNE'!$E$2:$E$707,'Infos Relatório'!$B$164,'Faturamento NNE'!$F$2:$F$707,'Infos Relatório'!$B173,'Faturamento NNE'!$AA$2:$AA$707,'Infos Relatório'!AA$1,'Faturamento NNE'!$U$2:$U$707,"Sim")</f>
        <v>0</v>
      </c>
      <c r="AE173" s="227" t="e">
        <f t="shared" si="52"/>
        <v>#DIV/0!</v>
      </c>
      <c r="AF173" s="545">
        <f>SUMIFS('Faturamento NNE'!$I$2:$I$707,'Faturamento NNE'!$E$2:$E$707,'Infos Relatório'!$B$164,'Faturamento NNE'!$F$2:$F$707,'Infos Relatório'!$B173,'Faturamento NNE'!$AA$2:$AA$707,'Infos Relatório'!AA$1)</f>
        <v>0</v>
      </c>
      <c r="AG173" s="541">
        <f>COUNTIFS('Faturamento NNE'!$E$2:$E$707,'Infos Relatório'!$B$164,'Faturamento NNE'!$F$2:$F$707,'Infos Relatório'!$B173,'Faturamento NNE'!$AA$2:$AA$707,'Infos Relatório'!AG$1)</f>
        <v>0</v>
      </c>
      <c r="AH173" s="542">
        <f>SUMIFS('Faturamento NNE'!$H$2:$H$707,'Faturamento NNE'!$E$2:$E$707,'Infos Relatório'!$B$164,'Faturamento NNE'!$F$2:$F$707,'Infos Relatório'!$B173,'Faturamento NNE'!$AA$2:$AA$707,'Infos Relatório'!AG$1)</f>
        <v>0</v>
      </c>
      <c r="AI173" s="542">
        <f>SUMIFS('Faturamento NNE'!$K$2:$K$707,'Faturamento NNE'!$E$2:$E$707,'Infos Relatório'!$B$164,'Faturamento NNE'!$F$2:$F$707,'Infos Relatório'!$B173,'Faturamento NNE'!$AA$2:$AA$707,'Infos Relatório'!AG$1)</f>
        <v>0</v>
      </c>
      <c r="AJ173" s="546">
        <f>SUMIFS('Faturamento NNE'!$P$2:$P$707,'Faturamento NNE'!$E$2:$E$707,'Infos Relatório'!$B$164,'Faturamento NNE'!$F$2:$F$707,'Infos Relatório'!$B173,'Faturamento NNE'!$AA$2:$AA$707,'Infos Relatório'!AG$1,'Faturamento NNE'!$U$2:$U$707,"Sim")+SUMIFS('Faturamento NNE'!$Q$2:$Q$707,'Faturamento NNE'!$E$2:$E$707,'Infos Relatório'!$B$164,'Faturamento NNE'!$F$2:$F$707,'Infos Relatório'!$B173,'Faturamento NNE'!$AA$2:$AA$707,'Infos Relatório'!AG$1,'Faturamento NNE'!$U$2:$U$707,"Sim")</f>
        <v>0</v>
      </c>
      <c r="AK173" s="227" t="e">
        <f t="shared" si="53"/>
        <v>#DIV/0!</v>
      </c>
      <c r="AL173" s="545">
        <f>SUMIFS('Faturamento NNE'!$I$2:$I$707,'Faturamento NNE'!$E$2:$E$707,'Infos Relatório'!$B$164,'Faturamento NNE'!$F$2:$F$707,'Infos Relatório'!$B173,'Faturamento NNE'!$AA$2:$AA$707,'Infos Relatório'!AG$1)</f>
        <v>0</v>
      </c>
      <c r="AM173" s="541">
        <f>COUNTIFS('Faturamento NNE'!$E$2:$E$707,'Infos Relatório'!$B$164,'Faturamento NNE'!$F$2:$F$707,'Infos Relatório'!$B173,'Faturamento NNE'!$AA$2:$AA$707,'Infos Relatório'!AM$1)</f>
        <v>0</v>
      </c>
      <c r="AN173" s="542">
        <f>SUMIFS('Faturamento NNE'!$H$2:$H$707,'Faturamento NNE'!$E$2:$E$707,'Infos Relatório'!$B$164,'Faturamento NNE'!$F$2:$F$707,'Infos Relatório'!$B173,'Faturamento NNE'!$AA$2:$AA$707,'Infos Relatório'!AM$1)</f>
        <v>0</v>
      </c>
      <c r="AO173" s="542">
        <f>SUMIFS('Faturamento NNE'!$K$2:$K$707,'Faturamento NNE'!$E$2:$E$707,'Infos Relatório'!$B$164,'Faturamento NNE'!$F$2:$F$707,'Infos Relatório'!$B173,'Faturamento NNE'!$AA$2:$AA$707,'Infos Relatório'!AM$1)</f>
        <v>0</v>
      </c>
      <c r="AP173" s="546">
        <f>SUMIFS('Faturamento NNE'!$P$2:$P$707,'Faturamento NNE'!$E$2:$E$707,'Infos Relatório'!$B$164,'Faturamento NNE'!$F$2:$F$707,'Infos Relatório'!$B173,'Faturamento NNE'!$AA$2:$AA$707,'Infos Relatório'!AM$1,'Faturamento NNE'!$U$2:$U$707,"Sim")+SUMIFS('Faturamento NNE'!$Q$2:$Q$707,'Faturamento NNE'!$E$2:$E$707,'Infos Relatório'!$B$164,'Faturamento NNE'!$F$2:$F$707,'Infos Relatório'!$B173,'Faturamento NNE'!$AA$2:$AA$707,'Infos Relatório'!AM$1,'Faturamento NNE'!$U$2:$U$707,"Sim")</f>
        <v>0</v>
      </c>
      <c r="AQ173" s="227" t="e">
        <f t="shared" si="54"/>
        <v>#DIV/0!</v>
      </c>
      <c r="AR173" s="545">
        <f>SUMIFS('Faturamento NNE'!$I$2:$I$707,'Faturamento NNE'!$E$2:$E$707,'Infos Relatório'!$B$164,'Faturamento NNE'!$F$2:$F$707,'Infos Relatório'!$B173,'Faturamento NNE'!$AA$2:$AA$707,'Infos Relatório'!AM$1)</f>
        <v>0</v>
      </c>
      <c r="AS173" s="541">
        <f>COUNTIFS('Faturamento NNE'!$E$2:$E$707,'Infos Relatório'!$B$164,'Faturamento NNE'!$F$2:$F$707,'Infos Relatório'!$B173,'Faturamento NNE'!$AA$2:$AA$707,'Infos Relatório'!AS$1)</f>
        <v>0</v>
      </c>
      <c r="AT173" s="542">
        <f>SUMIFS('Faturamento NNE'!$H$2:$H$707,'Faturamento NNE'!$E$2:$E$707,'Infos Relatório'!$B$164,'Faturamento NNE'!$F$2:$F$707,'Infos Relatório'!$B173,'Faturamento NNE'!$AA$2:$AA$707,'Infos Relatório'!AS$1)</f>
        <v>0</v>
      </c>
      <c r="AU173" s="542">
        <f>SUMIFS('Faturamento NNE'!$K$2:$K$707,'Faturamento NNE'!$E$2:$E$707,'Infos Relatório'!$B$164,'Faturamento NNE'!$F$2:$F$707,'Infos Relatório'!$B173,'Faturamento NNE'!$AA$2:$AA$707,'Infos Relatório'!AS$1)</f>
        <v>0</v>
      </c>
      <c r="AV173" s="546">
        <f>SUMIFS('Faturamento NNE'!$P$2:$P$707,'Faturamento NNE'!$E$2:$E$707,'Infos Relatório'!$B$164,'Faturamento NNE'!$F$2:$F$707,'Infos Relatório'!$B173,'Faturamento NNE'!$AA$2:$AA$707,'Infos Relatório'!AS$1,'Faturamento NNE'!$U$2:$U$707,"Sim")+SUMIFS('Faturamento NNE'!$Q$2:$Q$707,'Faturamento NNE'!$E$2:$E$707,'Infos Relatório'!$B$164,'Faturamento NNE'!$F$2:$F$707,'Infos Relatório'!$B173,'Faturamento NNE'!$AA$2:$AA$707,'Infos Relatório'!AS$1,'Faturamento NNE'!$U$2:$U$707,"Sim")</f>
        <v>0</v>
      </c>
      <c r="AW173" s="227" t="e">
        <f t="shared" si="55"/>
        <v>#DIV/0!</v>
      </c>
      <c r="AX173" s="545">
        <f>SUMIFS('Faturamento NNE'!$I$2:$I$707,'Faturamento NNE'!$E$2:$E$707,'Infos Relatório'!$B$164,'Faturamento NNE'!$F$2:$F$707,'Infos Relatório'!$B173,'Faturamento NNE'!$AA$2:$AA$707,'Infos Relatório'!AS$1)</f>
        <v>0</v>
      </c>
      <c r="AY173" s="541">
        <f>COUNTIFS('Faturamento NNE'!$E$2:$E$707,'Infos Relatório'!$B$164,'Faturamento NNE'!$F$2:$F$707,'Infos Relatório'!$B173,'Faturamento NNE'!$AA$2:$AA$707,'Infos Relatório'!AY$1)</f>
        <v>0</v>
      </c>
      <c r="AZ173" s="542">
        <f>SUMIFS('Faturamento NNE'!$H$2:$H$707,'Faturamento NNE'!$E$2:$E$707,'Infos Relatório'!$B$164,'Faturamento NNE'!$F$2:$F$707,'Infos Relatório'!$B173,'Faturamento NNE'!$AA$2:$AA$707,'Infos Relatório'!AY$1)</f>
        <v>0</v>
      </c>
      <c r="BA173" s="542">
        <f>SUMIFS('Faturamento NNE'!$K$2:$K$707,'Faturamento NNE'!$E$2:$E$707,'Infos Relatório'!$B$164,'Faturamento NNE'!$F$2:$F$707,'Infos Relatório'!$B173,'Faturamento NNE'!$AA$2:$AA$707,'Infos Relatório'!AY$1)</f>
        <v>0</v>
      </c>
      <c r="BB173" s="546">
        <f>SUMIFS('Faturamento NNE'!$P$2:$P$707,'Faturamento NNE'!$E$2:$E$707,'Infos Relatório'!$B$164,'Faturamento NNE'!$F$2:$F$707,'Infos Relatório'!$B173,'Faturamento NNE'!$AA$2:$AA$707,'Infos Relatório'!AY$1,'Faturamento NNE'!$U$2:$U$707,"Sim")+SUMIFS('Faturamento NNE'!$Q$2:$Q$707,'Faturamento NNE'!$E$2:$E$707,'Infos Relatório'!$B$164,'Faturamento NNE'!$F$2:$F$707,'Infos Relatório'!$B173,'Faturamento NNE'!$AA$2:$AA$707,'Infos Relatório'!AY$1,'Faturamento NNE'!$U$2:$U$707,"Sim")</f>
        <v>0</v>
      </c>
      <c r="BC173" s="227" t="e">
        <f t="shared" si="56"/>
        <v>#DIV/0!</v>
      </c>
      <c r="BD173" s="545">
        <f>SUMIFS('Faturamento NNE'!$I$2:$I$707,'Faturamento NNE'!$E$2:$E$707,'Infos Relatório'!$B$164,'Faturamento NNE'!$F$2:$F$707,'Infos Relatório'!$B173,'Faturamento NNE'!$AA$2:$AA$707,'Infos Relatório'!AY$1)</f>
        <v>0</v>
      </c>
      <c r="BE173" s="541">
        <f>COUNTIFS('Faturamento NNE'!$E$2:$E$707,'Infos Relatório'!$B$164,'Faturamento NNE'!$F$2:$F$707,'Infos Relatório'!$B173,'Faturamento NNE'!$AA$2:$AA$707,'Infos Relatório'!BE$1)</f>
        <v>0</v>
      </c>
      <c r="BF173" s="542">
        <f>SUMIFS('Faturamento NNE'!$H$2:$H$707,'Faturamento NNE'!$E$2:$E$707,'Infos Relatório'!$B$164,'Faturamento NNE'!$F$2:$F$707,'Infos Relatório'!$B173,'Faturamento NNE'!$AA$2:$AA$707,'Infos Relatório'!BE$1)</f>
        <v>0</v>
      </c>
      <c r="BG173" s="542">
        <f>SUMIFS('Faturamento NNE'!$K$2:$K$707,'Faturamento NNE'!$E$2:$E$707,'Infos Relatório'!$B$164,'Faturamento NNE'!$F$2:$F$707,'Infos Relatório'!$B173,'Faturamento NNE'!$AA$2:$AA$707,'Infos Relatório'!BE$1)</f>
        <v>0</v>
      </c>
      <c r="BH173" s="546">
        <f>SUMIFS('Faturamento NNE'!$P$2:$P$707,'Faturamento NNE'!$E$2:$E$707,'Infos Relatório'!$B$164,'Faturamento NNE'!$F$2:$F$707,'Infos Relatório'!$B173,'Faturamento NNE'!$AA$2:$AA$707,'Infos Relatório'!BE$1,'Faturamento NNE'!$U$2:$U$707,"Sim")+SUMIFS('Faturamento NNE'!$Q$2:$Q$707,'Faturamento NNE'!$E$2:$E$707,'Infos Relatório'!$B$164,'Faturamento NNE'!$F$2:$F$707,'Infos Relatório'!$B173,'Faturamento NNE'!$AA$2:$AA$707,'Infos Relatório'!BE$1,'Faturamento NNE'!$U$2:$U$707,"Sim")</f>
        <v>0</v>
      </c>
      <c r="BI173" s="227" t="e">
        <f t="shared" si="57"/>
        <v>#DIV/0!</v>
      </c>
      <c r="BJ173" s="545">
        <f>SUMIFS('Faturamento NNE'!$I$2:$I$707,'Faturamento NNE'!$E$2:$E$707,'Infos Relatório'!$B$164,'Faturamento NNE'!$F$2:$F$707,'Infos Relatório'!$B173,'Faturamento NNE'!$AA$2:$AA$707,'Infos Relatório'!BE$1)</f>
        <v>0</v>
      </c>
      <c r="BK173" s="541">
        <f>COUNTIFS('Faturamento NNE'!$E$2:$E$707,'Infos Relatório'!$B$164,'Faturamento NNE'!$F$2:$F$707,'Infos Relatório'!$B173,'Faturamento NNE'!$AA$2:$AA$707,'Infos Relatório'!BK$1)</f>
        <v>0</v>
      </c>
      <c r="BL173" s="542">
        <f>SUMIFS('Faturamento NNE'!$H$2:$H$707,'Faturamento NNE'!$E$2:$E$707,'Infos Relatório'!$B$164,'Faturamento NNE'!$F$2:$F$707,'Infos Relatório'!$B173,'Faturamento NNE'!$AA$2:$AA$707,'Infos Relatório'!BK$1)</f>
        <v>0</v>
      </c>
      <c r="BM173" s="542">
        <f>SUMIFS('Faturamento NNE'!$K$2:$K$707,'Faturamento NNE'!$E$2:$E$707,'Infos Relatório'!$B$164,'Faturamento NNE'!$F$2:$F$707,'Infos Relatório'!$B173,'Faturamento NNE'!$AA$2:$AA$707,'Infos Relatório'!BK$1)</f>
        <v>0</v>
      </c>
      <c r="BN173" s="546">
        <f>SUMIFS('Faturamento NNE'!$P$2:$P$707,'Faturamento NNE'!$E$2:$E$707,'Infos Relatório'!$B$164,'Faturamento NNE'!$F$2:$F$707,'Infos Relatório'!$B173,'Faturamento NNE'!$AA$2:$AA$707,'Infos Relatório'!BK$1,'Faturamento NNE'!$U$2:$U$707,"Sim")+SUMIFS('Faturamento NNE'!$Q$2:$Q$707,'Faturamento NNE'!$E$2:$E$707,'Infos Relatório'!$B$164,'Faturamento NNE'!$F$2:$F$707,'Infos Relatório'!$B173,'Faturamento NNE'!$AA$2:$AA$707,'Infos Relatório'!BK$1,'Faturamento NNE'!$U$2:$U$707,"Sim")</f>
        <v>0</v>
      </c>
      <c r="BO173" s="227" t="e">
        <f t="shared" si="58"/>
        <v>#DIV/0!</v>
      </c>
      <c r="BP173" s="545">
        <f>SUMIFS('Faturamento NNE'!$I$2:$I$707,'Faturamento NNE'!$E$2:$E$707,'Infos Relatório'!$B$164,'Faturamento NNE'!$F$2:$F$707,'Infos Relatório'!$B173,'Faturamento NNE'!$AA$2:$AA$707,'Infos Relatório'!BK$1)</f>
        <v>0</v>
      </c>
      <c r="BQ173" s="541">
        <f>COUNTIFS('Faturamento NNE'!$E$2:$E$707,'Infos Relatório'!$B$164,'Faturamento NNE'!$F$2:$F$707,'Infos Relatório'!$B173,'Faturamento NNE'!$AA$2:$AA$707,'Infos Relatório'!BQ$1)</f>
        <v>0</v>
      </c>
      <c r="BR173" s="542">
        <f>SUMIFS('Faturamento NNE'!$H$2:$H$707,'Faturamento NNE'!$E$2:$E$707,'Infos Relatório'!$B$164,'Faturamento NNE'!$F$2:$F$707,'Infos Relatório'!$B173,'Faturamento NNE'!$AA$2:$AA$707,'Infos Relatório'!BQ$1)</f>
        <v>0</v>
      </c>
      <c r="BS173" s="542">
        <f>SUMIFS('Faturamento NNE'!$K$2:$K$707,'Faturamento NNE'!$E$2:$E$707,'Infos Relatório'!$B$164,'Faturamento NNE'!$F$2:$F$707,'Infos Relatório'!$B173,'Faturamento NNE'!$AA$2:$AA$707,'Infos Relatório'!BQ$1)</f>
        <v>0</v>
      </c>
      <c r="BT173" s="546">
        <f>SUMIFS('Faturamento NNE'!$P$2:$P$707,'Faturamento NNE'!$E$2:$E$707,'Infos Relatório'!$B$164,'Faturamento NNE'!$F$2:$F$707,'Infos Relatório'!$B173,'Faturamento NNE'!$AA$2:$AA$707,'Infos Relatório'!BQ$1,'Faturamento NNE'!$U$2:$U$707,"Sim")+SUMIFS('Faturamento NNE'!$Q$2:$Q$707,'Faturamento NNE'!$E$2:$E$707,'Infos Relatório'!$B$164,'Faturamento NNE'!$F$2:$F$707,'Infos Relatório'!$B173,'Faturamento NNE'!$AA$2:$AA$707,'Infos Relatório'!BQ$1,'Faturamento NNE'!$U$2:$U$707,"Sim")</f>
        <v>0</v>
      </c>
      <c r="BU173" s="227" t="e">
        <f t="shared" si="59"/>
        <v>#DIV/0!</v>
      </c>
      <c r="BV173" s="545">
        <f>SUMIFS('Faturamento NNE'!$I$2:$I$707,'Faturamento NNE'!$E$2:$E$707,'Infos Relatório'!$B$164,'Faturamento NNE'!$F$2:$F$707,'Infos Relatório'!$B173,'Faturamento NNE'!$AA$2:$AA$707,'Infos Relatório'!BQ$1)</f>
        <v>0</v>
      </c>
    </row>
    <row r="174" spans="2:74">
      <c r="B174" s="217" t="s">
        <v>139</v>
      </c>
      <c r="C174" s="541">
        <f>COUNTIFS('Faturamento NNE'!$E$2:$E$707,'Infos Relatório'!$B$164,'Faturamento NNE'!$F$2:$F$707,'Infos Relatório'!$B174,'Faturamento NNE'!$AA$2:$AA$707,'Infos Relatório'!C$1)</f>
        <v>0</v>
      </c>
      <c r="D174" s="542">
        <f>SUMIFS('Faturamento NNE'!$H$2:$H$707,'Faturamento NNE'!$E$2:$E$707,'Infos Relatório'!$B$164,'Faturamento NNE'!$F$2:$F$707,'Infos Relatório'!$B174,'Faturamento NNE'!$AA$2:$AA$707,'Infos Relatório'!C$1)</f>
        <v>0</v>
      </c>
      <c r="E174" s="543">
        <f>SUMIFS('Faturamento NNE'!$K$2:$K$707,'Faturamento NNE'!$E$2:$E$707,'Infos Relatório'!$B$164,'Faturamento NNE'!$F$2:$F$707,'Infos Relatório'!$B174,'Faturamento NNE'!$AA$2:$AA$707,'Infos Relatório'!C$1)</f>
        <v>0</v>
      </c>
      <c r="F174" s="544">
        <f>SUMIFS('Faturamento NNE'!$P$2:$P$707,'Faturamento NNE'!$E$2:$E$707,'Infos Relatório'!$B$164,'Faturamento NNE'!$F$2:$F$707,'Infos Relatório'!$B174,'Faturamento NNE'!$AA$2:$AA$707,'Infos Relatório'!C$1,'Faturamento NNE'!$U$2:$U$707,"Sim")+SUMIFS('Faturamento NNE'!$Q$2:$Q$707,'Faturamento NNE'!$E$2:$E$707,'Infos Relatório'!$B$164,'Faturamento NNE'!$F$2:$F$707,'Infos Relatório'!$B174,'Faturamento NNE'!$AA$2:$AA$707,'Infos Relatório'!C$1,'Faturamento NNE'!$U$2:$U$707,"Sim")</f>
        <v>0</v>
      </c>
      <c r="G174" s="283" t="e">
        <f t="shared" si="48"/>
        <v>#DIV/0!</v>
      </c>
      <c r="H174" s="545">
        <f>SUMIFS('Faturamento NNE'!$I$2:$I$707,'Faturamento NNE'!$E$2:$E$707,'Infos Relatório'!$B$164,'Faturamento NNE'!$F$2:$F$707,'Infos Relatório'!$B174,'Faturamento NNE'!$AA$2:$AA$707,'Infos Relatório'!C$1)</f>
        <v>0</v>
      </c>
      <c r="I174" s="541">
        <f>COUNTIFS('Faturamento NNE'!$E$2:$E$707,'Infos Relatório'!$B$164,'Faturamento NNE'!$F$2:$F$707,'Infos Relatório'!$B174,'Faturamento NNE'!$AA$2:$AA$707,'Infos Relatório'!I$1)</f>
        <v>0</v>
      </c>
      <c r="J174" s="542">
        <f>SUMIFS('Faturamento NNE'!$H$2:$H$707,'Faturamento NNE'!$E$2:$E$707,'Infos Relatório'!$B$164,'Faturamento NNE'!$F$2:$F$707,'Infos Relatório'!$B174,'Faturamento NNE'!$AA$2:$AA$707,'Infos Relatório'!I$1)</f>
        <v>0</v>
      </c>
      <c r="K174" s="543">
        <f>SUMIFS('Faturamento NNE'!$K$2:$K$707,'Faturamento NNE'!$E$2:$E$707,'Infos Relatório'!$B$164,'Faturamento NNE'!$F$2:$F$707,'Infos Relatório'!$B174,'Faturamento NNE'!$AA$2:$AA$707,'Infos Relatório'!I$1)</f>
        <v>0</v>
      </c>
      <c r="L174" s="544">
        <f>SUMIFS('Faturamento NNE'!$P$2:$P$707,'Faturamento NNE'!$E$2:$E$707,'Infos Relatório'!$B$164,'Faturamento NNE'!$F$2:$F$707,'Infos Relatório'!$B174,'Faturamento NNE'!$AA$2:$AA$707,'Infos Relatório'!I$1,'Faturamento NNE'!$U$2:$U$707,"Sim")+SUMIFS('Faturamento NNE'!$Q$2:$Q$707,'Faturamento NNE'!$E$2:$E$707,'Infos Relatório'!$B$164,'Faturamento NNE'!$F$2:$F$707,'Infos Relatório'!$B174,'Faturamento NNE'!$AA$2:$AA$707,'Infos Relatório'!I$1,'Faturamento NNE'!$U$2:$U$707,"Sim")</f>
        <v>0</v>
      </c>
      <c r="M174" s="283" t="e">
        <f t="shared" si="49"/>
        <v>#DIV/0!</v>
      </c>
      <c r="N174" s="545">
        <f>SUMIFS('Faturamento NNE'!$I$2:$I$707,'Faturamento NNE'!$E$2:$E$707,'Infos Relatório'!$B$164,'Faturamento NNE'!$F$2:$F$707,'Infos Relatório'!$B174,'Faturamento NNE'!$AA$2:$AA$707,'Infos Relatório'!I$1)</f>
        <v>0</v>
      </c>
      <c r="O174" s="541">
        <f>COUNTIFS('Faturamento NNE'!$E$2:$E$707,'Infos Relatório'!$B$164,'Faturamento NNE'!$F$2:$F$707,'Infos Relatório'!$B174,'Faturamento NNE'!$AA$2:$AA$707,'Infos Relatório'!O$1)</f>
        <v>0</v>
      </c>
      <c r="P174" s="542">
        <f>SUMIFS('Faturamento NNE'!$H$2:$H$707,'Faturamento NNE'!$E$2:$E$707,'Infos Relatório'!$B$164,'Faturamento NNE'!$F$2:$F$707,'Infos Relatório'!$B174,'Faturamento NNE'!$AA$2:$AA$707,'Infos Relatório'!O$1)</f>
        <v>0</v>
      </c>
      <c r="Q174" s="542">
        <f>SUMIFS('Faturamento NNE'!$K$2:$K$707,'Faturamento NNE'!$E$2:$E$707,'Infos Relatório'!$B$164,'Faturamento NNE'!$F$2:$F$707,'Infos Relatório'!$B174,'Faturamento NNE'!$AA$2:$AA$707,'Infos Relatório'!O$1)</f>
        <v>0</v>
      </c>
      <c r="R174" s="546">
        <f>SUMIFS('Faturamento NNE'!$P$2:$P$707,'Faturamento NNE'!$E$2:$E$707,'Infos Relatório'!$B$164,'Faturamento NNE'!$F$2:$F$707,'Infos Relatório'!$B174,'Faturamento NNE'!$AA$2:$AA$707,'Infos Relatório'!O$1,'Faturamento NNE'!$U$2:$U$707,"Sim")+SUMIFS('Faturamento NNE'!$Q$2:$Q$707,'Faturamento NNE'!$E$2:$E$707,'Infos Relatório'!$B$164,'Faturamento NNE'!$F$2:$F$707,'Infos Relatório'!$B174,'Faturamento NNE'!$AA$2:$AA$707,'Infos Relatório'!O$1,'Faturamento NNE'!$U$2:$U$707,"Sim")</f>
        <v>0</v>
      </c>
      <c r="S174" s="227" t="e">
        <f t="shared" si="50"/>
        <v>#DIV/0!</v>
      </c>
      <c r="T174" s="545">
        <f>SUMIFS('Faturamento NNE'!$I$2:$I$707,'Faturamento NNE'!$E$2:$E$707,'Infos Relatório'!$B$164,'Faturamento NNE'!$F$2:$F$707,'Infos Relatório'!$B174,'Faturamento NNE'!$AA$2:$AA$707,'Infos Relatório'!O$1)</f>
        <v>0</v>
      </c>
      <c r="U174" s="541">
        <f>COUNTIFS('Faturamento NNE'!$E$2:$E$707,'Infos Relatório'!$B$164,'Faturamento NNE'!$F$2:$F$707,'Infos Relatório'!$B174,'Faturamento NNE'!$AA$2:$AA$707,'Infos Relatório'!U$1)</f>
        <v>0</v>
      </c>
      <c r="V174" s="542">
        <f>SUMIFS('Faturamento NNE'!$H$2:$H$707,'Faturamento NNE'!$E$2:$E$707,'Infos Relatório'!$B$164,'Faturamento NNE'!$F$2:$F$707,'Infos Relatório'!$B174,'Faturamento NNE'!$AA$2:$AA$707,'Infos Relatório'!U$1)</f>
        <v>0</v>
      </c>
      <c r="W174" s="542">
        <f>SUMIFS('Faturamento NNE'!$K$2:$K$707,'Faturamento NNE'!$E$2:$E$707,'Infos Relatório'!$B$164,'Faturamento NNE'!$F$2:$F$707,'Infos Relatório'!$B174,'Faturamento NNE'!$AA$2:$AA$707,'Infos Relatório'!U$1)</f>
        <v>0</v>
      </c>
      <c r="X174" s="546">
        <f>SUMIFS('Faturamento NNE'!$P$2:$P$707,'Faturamento NNE'!$E$2:$E$707,'Infos Relatório'!$B$164,'Faturamento NNE'!$F$2:$F$707,'Infos Relatório'!$B174,'Faturamento NNE'!$AA$2:$AA$707,'Infos Relatório'!U$1,'Faturamento NNE'!$U$2:$U$707,"Sim")+SUMIFS('Faturamento NNE'!$Q$2:$Q$707,'Faturamento NNE'!$E$2:$E$707,'Infos Relatório'!$B$164,'Faturamento NNE'!$F$2:$F$707,'Infos Relatório'!$B174,'Faturamento NNE'!$AA$2:$AA$707,'Infos Relatório'!U$1,'Faturamento NNE'!$U$2:$U$707,"Sim")</f>
        <v>0</v>
      </c>
      <c r="Y174" s="227" t="e">
        <f t="shared" si="51"/>
        <v>#DIV/0!</v>
      </c>
      <c r="Z174" s="545">
        <f>SUMIFS('Faturamento NNE'!$I$2:$I$707,'Faturamento NNE'!$E$2:$E$707,'Infos Relatório'!$B$164,'Faturamento NNE'!$F$2:$F$707,'Infos Relatório'!$B174,'Faturamento NNE'!$AA$2:$AA$707,'Infos Relatório'!U$1)</f>
        <v>0</v>
      </c>
      <c r="AA174" s="541">
        <f>COUNTIFS('Faturamento NNE'!$E$2:$E$707,'Infos Relatório'!$B$164,'Faturamento NNE'!$F$2:$F$707,'Infos Relatório'!$B174,'Faturamento NNE'!$AA$2:$AA$707,'Infos Relatório'!AA$1)</f>
        <v>0</v>
      </c>
      <c r="AB174" s="542">
        <f>SUMIFS('Faturamento NNE'!$H$2:$H$707,'Faturamento NNE'!$E$2:$E$707,'Infos Relatório'!$B$164,'Faturamento NNE'!$F$2:$F$707,'Infos Relatório'!$B174,'Faturamento NNE'!$AA$2:$AA$707,'Infos Relatório'!AA$1)</f>
        <v>0</v>
      </c>
      <c r="AC174" s="542">
        <f>SUMIFS('Faturamento NNE'!$K$2:$K$707,'Faturamento NNE'!$E$2:$E$707,'Infos Relatório'!$B$164,'Faturamento NNE'!$F$2:$F$707,'Infos Relatório'!$B174,'Faturamento NNE'!$AA$2:$AA$707,'Infos Relatório'!AA$1)</f>
        <v>0</v>
      </c>
      <c r="AD174" s="546">
        <f>SUMIFS('Faturamento NNE'!$P$2:$P$707,'Faturamento NNE'!$E$2:$E$707,'Infos Relatório'!$B$164,'Faturamento NNE'!$F$2:$F$707,'Infos Relatório'!$B174,'Faturamento NNE'!$AA$2:$AA$707,'Infos Relatório'!AA$1,'Faturamento NNE'!$U$2:$U$707,"Sim")+SUMIFS('Faturamento NNE'!$Q$2:$Q$707,'Faturamento NNE'!$E$2:$E$707,'Infos Relatório'!$B$164,'Faturamento NNE'!$F$2:$F$707,'Infos Relatório'!$B174,'Faturamento NNE'!$AA$2:$AA$707,'Infos Relatório'!AA$1,'Faturamento NNE'!$U$2:$U$707,"Sim")</f>
        <v>0</v>
      </c>
      <c r="AE174" s="227" t="e">
        <f t="shared" si="52"/>
        <v>#DIV/0!</v>
      </c>
      <c r="AF174" s="545">
        <f>SUMIFS('Faturamento NNE'!$I$2:$I$707,'Faturamento NNE'!$E$2:$E$707,'Infos Relatório'!$B$164,'Faturamento NNE'!$F$2:$F$707,'Infos Relatório'!$B174,'Faturamento NNE'!$AA$2:$AA$707,'Infos Relatório'!AA$1)</f>
        <v>0</v>
      </c>
      <c r="AG174" s="541">
        <f>COUNTIFS('Faturamento NNE'!$E$2:$E$707,'Infos Relatório'!$B$164,'Faturamento NNE'!$F$2:$F$707,'Infos Relatório'!$B174,'Faturamento NNE'!$AA$2:$AA$707,'Infos Relatório'!AG$1)</f>
        <v>0</v>
      </c>
      <c r="AH174" s="542">
        <f>SUMIFS('Faturamento NNE'!$H$2:$H$707,'Faturamento NNE'!$E$2:$E$707,'Infos Relatório'!$B$164,'Faturamento NNE'!$F$2:$F$707,'Infos Relatório'!$B174,'Faturamento NNE'!$AA$2:$AA$707,'Infos Relatório'!AG$1)</f>
        <v>0</v>
      </c>
      <c r="AI174" s="542">
        <f>SUMIFS('Faturamento NNE'!$K$2:$K$707,'Faturamento NNE'!$E$2:$E$707,'Infos Relatório'!$B$164,'Faturamento NNE'!$F$2:$F$707,'Infos Relatório'!$B174,'Faturamento NNE'!$AA$2:$AA$707,'Infos Relatório'!AG$1)</f>
        <v>0</v>
      </c>
      <c r="AJ174" s="546">
        <f>SUMIFS('Faturamento NNE'!$P$2:$P$707,'Faturamento NNE'!$E$2:$E$707,'Infos Relatório'!$B$164,'Faturamento NNE'!$F$2:$F$707,'Infos Relatório'!$B174,'Faturamento NNE'!$AA$2:$AA$707,'Infos Relatório'!AG$1,'Faturamento NNE'!$U$2:$U$707,"Sim")+SUMIFS('Faturamento NNE'!$Q$2:$Q$707,'Faturamento NNE'!$E$2:$E$707,'Infos Relatório'!$B$164,'Faturamento NNE'!$F$2:$F$707,'Infos Relatório'!$B174,'Faturamento NNE'!$AA$2:$AA$707,'Infos Relatório'!AG$1,'Faturamento NNE'!$U$2:$U$707,"Sim")</f>
        <v>0</v>
      </c>
      <c r="AK174" s="227" t="e">
        <f t="shared" si="53"/>
        <v>#DIV/0!</v>
      </c>
      <c r="AL174" s="545">
        <f>SUMIFS('Faturamento NNE'!$I$2:$I$707,'Faturamento NNE'!$E$2:$E$707,'Infos Relatório'!$B$164,'Faturamento NNE'!$F$2:$F$707,'Infos Relatório'!$B174,'Faturamento NNE'!$AA$2:$AA$707,'Infos Relatório'!AG$1)</f>
        <v>0</v>
      </c>
      <c r="AM174" s="541">
        <f>COUNTIFS('Faturamento NNE'!$E$2:$E$707,'Infos Relatório'!$B$164,'Faturamento NNE'!$F$2:$F$707,'Infos Relatório'!$B174,'Faturamento NNE'!$AA$2:$AA$707,'Infos Relatório'!AM$1)</f>
        <v>0</v>
      </c>
      <c r="AN174" s="542">
        <f>SUMIFS('Faturamento NNE'!$H$2:$H$707,'Faturamento NNE'!$E$2:$E$707,'Infos Relatório'!$B$164,'Faturamento NNE'!$F$2:$F$707,'Infos Relatório'!$B174,'Faturamento NNE'!$AA$2:$AA$707,'Infos Relatório'!AM$1)</f>
        <v>0</v>
      </c>
      <c r="AO174" s="542">
        <f>SUMIFS('Faturamento NNE'!$K$2:$K$707,'Faturamento NNE'!$E$2:$E$707,'Infos Relatório'!$B$164,'Faturamento NNE'!$F$2:$F$707,'Infos Relatório'!$B174,'Faturamento NNE'!$AA$2:$AA$707,'Infos Relatório'!AM$1)</f>
        <v>0</v>
      </c>
      <c r="AP174" s="546">
        <f>SUMIFS('Faturamento NNE'!$P$2:$P$707,'Faturamento NNE'!$E$2:$E$707,'Infos Relatório'!$B$164,'Faturamento NNE'!$F$2:$F$707,'Infos Relatório'!$B174,'Faturamento NNE'!$AA$2:$AA$707,'Infos Relatório'!AM$1,'Faturamento NNE'!$U$2:$U$707,"Sim")+SUMIFS('Faturamento NNE'!$Q$2:$Q$707,'Faturamento NNE'!$E$2:$E$707,'Infos Relatório'!$B$164,'Faturamento NNE'!$F$2:$F$707,'Infos Relatório'!$B174,'Faturamento NNE'!$AA$2:$AA$707,'Infos Relatório'!AM$1,'Faturamento NNE'!$U$2:$U$707,"Sim")</f>
        <v>0</v>
      </c>
      <c r="AQ174" s="227" t="e">
        <f t="shared" si="54"/>
        <v>#DIV/0!</v>
      </c>
      <c r="AR174" s="545">
        <f>SUMIFS('Faturamento NNE'!$I$2:$I$707,'Faturamento NNE'!$E$2:$E$707,'Infos Relatório'!$B$164,'Faturamento NNE'!$F$2:$F$707,'Infos Relatório'!$B174,'Faturamento NNE'!$AA$2:$AA$707,'Infos Relatório'!AM$1)</f>
        <v>0</v>
      </c>
      <c r="AS174" s="541">
        <f>COUNTIFS('Faturamento NNE'!$E$2:$E$707,'Infos Relatório'!$B$164,'Faturamento NNE'!$F$2:$F$707,'Infos Relatório'!$B174,'Faturamento NNE'!$AA$2:$AA$707,'Infos Relatório'!AS$1)</f>
        <v>0</v>
      </c>
      <c r="AT174" s="542">
        <f>SUMIFS('Faturamento NNE'!$H$2:$H$707,'Faturamento NNE'!$E$2:$E$707,'Infos Relatório'!$B$164,'Faturamento NNE'!$F$2:$F$707,'Infos Relatório'!$B174,'Faturamento NNE'!$AA$2:$AA$707,'Infos Relatório'!AS$1)</f>
        <v>0</v>
      </c>
      <c r="AU174" s="542">
        <f>SUMIFS('Faturamento NNE'!$K$2:$K$707,'Faturamento NNE'!$E$2:$E$707,'Infos Relatório'!$B$164,'Faturamento NNE'!$F$2:$F$707,'Infos Relatório'!$B174,'Faturamento NNE'!$AA$2:$AA$707,'Infos Relatório'!AS$1)</f>
        <v>0</v>
      </c>
      <c r="AV174" s="546">
        <f>SUMIFS('Faturamento NNE'!$P$2:$P$707,'Faturamento NNE'!$E$2:$E$707,'Infos Relatório'!$B$164,'Faturamento NNE'!$F$2:$F$707,'Infos Relatório'!$B174,'Faturamento NNE'!$AA$2:$AA$707,'Infos Relatório'!AS$1,'Faturamento NNE'!$U$2:$U$707,"Sim")+SUMIFS('Faturamento NNE'!$Q$2:$Q$707,'Faturamento NNE'!$E$2:$E$707,'Infos Relatório'!$B$164,'Faturamento NNE'!$F$2:$F$707,'Infos Relatório'!$B174,'Faturamento NNE'!$AA$2:$AA$707,'Infos Relatório'!AS$1,'Faturamento NNE'!$U$2:$U$707,"Sim")</f>
        <v>0</v>
      </c>
      <c r="AW174" s="227" t="e">
        <f t="shared" si="55"/>
        <v>#DIV/0!</v>
      </c>
      <c r="AX174" s="545">
        <f>SUMIFS('Faturamento NNE'!$I$2:$I$707,'Faturamento NNE'!$E$2:$E$707,'Infos Relatório'!$B$164,'Faturamento NNE'!$F$2:$F$707,'Infos Relatório'!$B174,'Faturamento NNE'!$AA$2:$AA$707,'Infos Relatório'!AS$1)</f>
        <v>0</v>
      </c>
      <c r="AY174" s="541">
        <f>COUNTIFS('Faturamento NNE'!$E$2:$E$707,'Infos Relatório'!$B$164,'Faturamento NNE'!$F$2:$F$707,'Infos Relatório'!$B174,'Faturamento NNE'!$AA$2:$AA$707,'Infos Relatório'!AY$1)</f>
        <v>0</v>
      </c>
      <c r="AZ174" s="542">
        <f>SUMIFS('Faturamento NNE'!$H$2:$H$707,'Faturamento NNE'!$E$2:$E$707,'Infos Relatório'!$B$164,'Faturamento NNE'!$F$2:$F$707,'Infos Relatório'!$B174,'Faturamento NNE'!$AA$2:$AA$707,'Infos Relatório'!AY$1)</f>
        <v>0</v>
      </c>
      <c r="BA174" s="542">
        <f>SUMIFS('Faturamento NNE'!$K$2:$K$707,'Faturamento NNE'!$E$2:$E$707,'Infos Relatório'!$B$164,'Faturamento NNE'!$F$2:$F$707,'Infos Relatório'!$B174,'Faturamento NNE'!$AA$2:$AA$707,'Infos Relatório'!AY$1)</f>
        <v>0</v>
      </c>
      <c r="BB174" s="546">
        <f>SUMIFS('Faturamento NNE'!$P$2:$P$707,'Faturamento NNE'!$E$2:$E$707,'Infos Relatório'!$B$164,'Faturamento NNE'!$F$2:$F$707,'Infos Relatório'!$B174,'Faturamento NNE'!$AA$2:$AA$707,'Infos Relatório'!AY$1,'Faturamento NNE'!$U$2:$U$707,"Sim")+SUMIFS('Faturamento NNE'!$Q$2:$Q$707,'Faturamento NNE'!$E$2:$E$707,'Infos Relatório'!$B$164,'Faturamento NNE'!$F$2:$F$707,'Infos Relatório'!$B174,'Faturamento NNE'!$AA$2:$AA$707,'Infos Relatório'!AY$1,'Faturamento NNE'!$U$2:$U$707,"Sim")</f>
        <v>0</v>
      </c>
      <c r="BC174" s="227" t="e">
        <f t="shared" si="56"/>
        <v>#DIV/0!</v>
      </c>
      <c r="BD174" s="545">
        <f>SUMIFS('Faturamento NNE'!$I$2:$I$707,'Faturamento NNE'!$E$2:$E$707,'Infos Relatório'!$B$164,'Faturamento NNE'!$F$2:$F$707,'Infos Relatório'!$B174,'Faturamento NNE'!$AA$2:$AA$707,'Infos Relatório'!AY$1)</f>
        <v>0</v>
      </c>
      <c r="BE174" s="541">
        <f>COUNTIFS('Faturamento NNE'!$E$2:$E$707,'Infos Relatório'!$B$164,'Faturamento NNE'!$F$2:$F$707,'Infos Relatório'!$B174,'Faturamento NNE'!$AA$2:$AA$707,'Infos Relatório'!BE$1)</f>
        <v>0</v>
      </c>
      <c r="BF174" s="542">
        <f>SUMIFS('Faturamento NNE'!$H$2:$H$707,'Faturamento NNE'!$E$2:$E$707,'Infos Relatório'!$B$164,'Faturamento NNE'!$F$2:$F$707,'Infos Relatório'!$B174,'Faturamento NNE'!$AA$2:$AA$707,'Infos Relatório'!BE$1)</f>
        <v>0</v>
      </c>
      <c r="BG174" s="542">
        <f>SUMIFS('Faturamento NNE'!$K$2:$K$707,'Faturamento NNE'!$E$2:$E$707,'Infos Relatório'!$B$164,'Faturamento NNE'!$F$2:$F$707,'Infos Relatório'!$B174,'Faturamento NNE'!$AA$2:$AA$707,'Infos Relatório'!BE$1)</f>
        <v>0</v>
      </c>
      <c r="BH174" s="546">
        <f>SUMIFS('Faturamento NNE'!$P$2:$P$707,'Faturamento NNE'!$E$2:$E$707,'Infos Relatório'!$B$164,'Faturamento NNE'!$F$2:$F$707,'Infos Relatório'!$B174,'Faturamento NNE'!$AA$2:$AA$707,'Infos Relatório'!BE$1,'Faturamento NNE'!$U$2:$U$707,"Sim")+SUMIFS('Faturamento NNE'!$Q$2:$Q$707,'Faturamento NNE'!$E$2:$E$707,'Infos Relatório'!$B$164,'Faturamento NNE'!$F$2:$F$707,'Infos Relatório'!$B174,'Faturamento NNE'!$AA$2:$AA$707,'Infos Relatório'!BE$1,'Faturamento NNE'!$U$2:$U$707,"Sim")</f>
        <v>0</v>
      </c>
      <c r="BI174" s="227" t="e">
        <f t="shared" si="57"/>
        <v>#DIV/0!</v>
      </c>
      <c r="BJ174" s="545">
        <f>SUMIFS('Faturamento NNE'!$I$2:$I$707,'Faturamento NNE'!$E$2:$E$707,'Infos Relatório'!$B$164,'Faturamento NNE'!$F$2:$F$707,'Infos Relatório'!$B174,'Faturamento NNE'!$AA$2:$AA$707,'Infos Relatório'!BE$1)</f>
        <v>0</v>
      </c>
      <c r="BK174" s="541">
        <f>COUNTIFS('Faturamento NNE'!$E$2:$E$707,'Infos Relatório'!$B$164,'Faturamento NNE'!$F$2:$F$707,'Infos Relatório'!$B174,'Faturamento NNE'!$AA$2:$AA$707,'Infos Relatório'!BK$1)</f>
        <v>0</v>
      </c>
      <c r="BL174" s="542">
        <f>SUMIFS('Faturamento NNE'!$H$2:$H$707,'Faturamento NNE'!$E$2:$E$707,'Infos Relatório'!$B$164,'Faturamento NNE'!$F$2:$F$707,'Infos Relatório'!$B174,'Faturamento NNE'!$AA$2:$AA$707,'Infos Relatório'!BK$1)</f>
        <v>0</v>
      </c>
      <c r="BM174" s="542">
        <f>SUMIFS('Faturamento NNE'!$K$2:$K$707,'Faturamento NNE'!$E$2:$E$707,'Infos Relatório'!$B$164,'Faturamento NNE'!$F$2:$F$707,'Infos Relatório'!$B174,'Faturamento NNE'!$AA$2:$AA$707,'Infos Relatório'!BK$1)</f>
        <v>0</v>
      </c>
      <c r="BN174" s="546">
        <f>SUMIFS('Faturamento NNE'!$P$2:$P$707,'Faturamento NNE'!$E$2:$E$707,'Infos Relatório'!$B$164,'Faturamento NNE'!$F$2:$F$707,'Infos Relatório'!$B174,'Faturamento NNE'!$AA$2:$AA$707,'Infos Relatório'!BK$1,'Faturamento NNE'!$U$2:$U$707,"Sim")+SUMIFS('Faturamento NNE'!$Q$2:$Q$707,'Faturamento NNE'!$E$2:$E$707,'Infos Relatório'!$B$164,'Faturamento NNE'!$F$2:$F$707,'Infos Relatório'!$B174,'Faturamento NNE'!$AA$2:$AA$707,'Infos Relatório'!BK$1,'Faturamento NNE'!$U$2:$U$707,"Sim")</f>
        <v>0</v>
      </c>
      <c r="BO174" s="227" t="e">
        <f t="shared" si="58"/>
        <v>#DIV/0!</v>
      </c>
      <c r="BP174" s="545">
        <f>SUMIFS('Faturamento NNE'!$I$2:$I$707,'Faturamento NNE'!$E$2:$E$707,'Infos Relatório'!$B$164,'Faturamento NNE'!$F$2:$F$707,'Infos Relatório'!$B174,'Faturamento NNE'!$AA$2:$AA$707,'Infos Relatório'!BK$1)</f>
        <v>0</v>
      </c>
      <c r="BQ174" s="541">
        <f>COUNTIFS('Faturamento NNE'!$E$2:$E$707,'Infos Relatório'!$B$164,'Faturamento NNE'!$F$2:$F$707,'Infos Relatório'!$B174,'Faturamento NNE'!$AA$2:$AA$707,'Infos Relatório'!BQ$1)</f>
        <v>0</v>
      </c>
      <c r="BR174" s="542">
        <f>SUMIFS('Faturamento NNE'!$H$2:$H$707,'Faturamento NNE'!$E$2:$E$707,'Infos Relatório'!$B$164,'Faturamento NNE'!$F$2:$F$707,'Infos Relatório'!$B174,'Faturamento NNE'!$AA$2:$AA$707,'Infos Relatório'!BQ$1)</f>
        <v>0</v>
      </c>
      <c r="BS174" s="542">
        <f>SUMIFS('Faturamento NNE'!$K$2:$K$707,'Faturamento NNE'!$E$2:$E$707,'Infos Relatório'!$B$164,'Faturamento NNE'!$F$2:$F$707,'Infos Relatório'!$B174,'Faturamento NNE'!$AA$2:$AA$707,'Infos Relatório'!BQ$1)</f>
        <v>0</v>
      </c>
      <c r="BT174" s="546">
        <f>SUMIFS('Faturamento NNE'!$P$2:$P$707,'Faturamento NNE'!$E$2:$E$707,'Infos Relatório'!$B$164,'Faturamento NNE'!$F$2:$F$707,'Infos Relatório'!$B174,'Faturamento NNE'!$AA$2:$AA$707,'Infos Relatório'!BQ$1,'Faturamento NNE'!$U$2:$U$707,"Sim")+SUMIFS('Faturamento NNE'!$Q$2:$Q$707,'Faturamento NNE'!$E$2:$E$707,'Infos Relatório'!$B$164,'Faturamento NNE'!$F$2:$F$707,'Infos Relatório'!$B174,'Faturamento NNE'!$AA$2:$AA$707,'Infos Relatório'!BQ$1,'Faturamento NNE'!$U$2:$U$707,"Sim")</f>
        <v>0</v>
      </c>
      <c r="BU174" s="227" t="e">
        <f t="shared" si="59"/>
        <v>#DIV/0!</v>
      </c>
      <c r="BV174" s="545">
        <f>SUMIFS('Faturamento NNE'!$I$2:$I$707,'Faturamento NNE'!$E$2:$E$707,'Infos Relatório'!$B$164,'Faturamento NNE'!$F$2:$F$707,'Infos Relatório'!$B174,'Faturamento NNE'!$AA$2:$AA$707,'Infos Relatório'!BQ$1)</f>
        <v>0</v>
      </c>
    </row>
    <row r="175" spans="2:74">
      <c r="B175" s="217" t="s">
        <v>140</v>
      </c>
      <c r="C175" s="541">
        <f>COUNTIFS('Faturamento NNE'!$E$2:$E$707,'Infos Relatório'!$B$164,'Faturamento NNE'!$F$2:$F$707,'Infos Relatório'!$B175,'Faturamento NNE'!$AA$2:$AA$707,'Infos Relatório'!C$1)</f>
        <v>0</v>
      </c>
      <c r="D175" s="542">
        <f>SUMIFS('Faturamento NNE'!$H$2:$H$707,'Faturamento NNE'!$E$2:$E$707,'Infos Relatório'!$B$164,'Faturamento NNE'!$F$2:$F$707,'Infos Relatório'!$B175,'Faturamento NNE'!$AA$2:$AA$707,'Infos Relatório'!C$1)</f>
        <v>0</v>
      </c>
      <c r="E175" s="543">
        <f>SUMIFS('Faturamento NNE'!$K$2:$K$707,'Faturamento NNE'!$E$2:$E$707,'Infos Relatório'!$B$164,'Faturamento NNE'!$F$2:$F$707,'Infos Relatório'!$B175,'Faturamento NNE'!$AA$2:$AA$707,'Infos Relatório'!C$1)</f>
        <v>0</v>
      </c>
      <c r="F175" s="544">
        <f>SUMIFS('Faturamento NNE'!$P$2:$P$707,'Faturamento NNE'!$E$2:$E$707,'Infos Relatório'!$B$164,'Faturamento NNE'!$F$2:$F$707,'Infos Relatório'!$B175,'Faturamento NNE'!$AA$2:$AA$707,'Infos Relatório'!C$1,'Faturamento NNE'!$U$2:$U$707,"Sim")+SUMIFS('Faturamento NNE'!$Q$2:$Q$707,'Faturamento NNE'!$E$2:$E$707,'Infos Relatório'!$B$164,'Faturamento NNE'!$F$2:$F$707,'Infos Relatório'!$B175,'Faturamento NNE'!$AA$2:$AA$707,'Infos Relatório'!C$1,'Faturamento NNE'!$U$2:$U$707,"Sim")</f>
        <v>0</v>
      </c>
      <c r="G175" s="283" t="e">
        <f t="shared" si="48"/>
        <v>#DIV/0!</v>
      </c>
      <c r="H175" s="545">
        <f>SUMIFS('Faturamento NNE'!$I$2:$I$707,'Faturamento NNE'!$E$2:$E$707,'Infos Relatório'!$B$164,'Faturamento NNE'!$F$2:$F$707,'Infos Relatório'!$B175,'Faturamento NNE'!$AA$2:$AA$707,'Infos Relatório'!C$1)</f>
        <v>0</v>
      </c>
      <c r="I175" s="541">
        <f>COUNTIFS('Faturamento NNE'!$E$2:$E$707,'Infos Relatório'!$B$164,'Faturamento NNE'!$F$2:$F$707,'Infos Relatório'!$B175,'Faturamento NNE'!$AA$2:$AA$707,'Infos Relatório'!I$1)</f>
        <v>0</v>
      </c>
      <c r="J175" s="542">
        <f>SUMIFS('Faturamento NNE'!$H$2:$H$707,'Faturamento NNE'!$E$2:$E$707,'Infos Relatório'!$B$164,'Faturamento NNE'!$F$2:$F$707,'Infos Relatório'!$B175,'Faturamento NNE'!$AA$2:$AA$707,'Infos Relatório'!I$1)</f>
        <v>0</v>
      </c>
      <c r="K175" s="543">
        <f>SUMIFS('Faturamento NNE'!$K$2:$K$707,'Faturamento NNE'!$E$2:$E$707,'Infos Relatório'!$B$164,'Faturamento NNE'!$F$2:$F$707,'Infos Relatório'!$B175,'Faturamento NNE'!$AA$2:$AA$707,'Infos Relatório'!I$1)</f>
        <v>0</v>
      </c>
      <c r="L175" s="544">
        <f>SUMIFS('Faturamento NNE'!$P$2:$P$707,'Faturamento NNE'!$E$2:$E$707,'Infos Relatório'!$B$164,'Faturamento NNE'!$F$2:$F$707,'Infos Relatório'!$B175,'Faturamento NNE'!$AA$2:$AA$707,'Infos Relatório'!I$1,'Faturamento NNE'!$U$2:$U$707,"Sim")+SUMIFS('Faturamento NNE'!$Q$2:$Q$707,'Faturamento NNE'!$E$2:$E$707,'Infos Relatório'!$B$164,'Faturamento NNE'!$F$2:$F$707,'Infos Relatório'!$B175,'Faturamento NNE'!$AA$2:$AA$707,'Infos Relatório'!I$1,'Faturamento NNE'!$U$2:$U$707,"Sim")</f>
        <v>0</v>
      </c>
      <c r="M175" s="283" t="e">
        <f t="shared" si="49"/>
        <v>#DIV/0!</v>
      </c>
      <c r="N175" s="545">
        <f>SUMIFS('Faturamento NNE'!$I$2:$I$707,'Faturamento NNE'!$E$2:$E$707,'Infos Relatório'!$B$164,'Faturamento NNE'!$F$2:$F$707,'Infos Relatório'!$B175,'Faturamento NNE'!$AA$2:$AA$707,'Infos Relatório'!I$1)</f>
        <v>0</v>
      </c>
      <c r="O175" s="541">
        <f>COUNTIFS('Faturamento NNE'!$E$2:$E$707,'Infos Relatório'!$B$164,'Faturamento NNE'!$F$2:$F$707,'Infos Relatório'!$B175,'Faturamento NNE'!$AA$2:$AA$707,'Infos Relatório'!O$1)</f>
        <v>0</v>
      </c>
      <c r="P175" s="542">
        <f>SUMIFS('Faturamento NNE'!$H$2:$H$707,'Faturamento NNE'!$E$2:$E$707,'Infos Relatório'!$B$164,'Faturamento NNE'!$F$2:$F$707,'Infos Relatório'!$B175,'Faturamento NNE'!$AA$2:$AA$707,'Infos Relatório'!O$1)</f>
        <v>0</v>
      </c>
      <c r="Q175" s="542">
        <f>SUMIFS('Faturamento NNE'!$K$2:$K$707,'Faturamento NNE'!$E$2:$E$707,'Infos Relatório'!$B$164,'Faturamento NNE'!$F$2:$F$707,'Infos Relatório'!$B175,'Faturamento NNE'!$AA$2:$AA$707,'Infos Relatório'!O$1)</f>
        <v>0</v>
      </c>
      <c r="R175" s="546">
        <f>SUMIFS('Faturamento NNE'!$P$2:$P$707,'Faturamento NNE'!$E$2:$E$707,'Infos Relatório'!$B$164,'Faturamento NNE'!$F$2:$F$707,'Infos Relatório'!$B175,'Faturamento NNE'!$AA$2:$AA$707,'Infos Relatório'!O$1,'Faturamento NNE'!$U$2:$U$707,"Sim")+SUMIFS('Faturamento NNE'!$Q$2:$Q$707,'Faturamento NNE'!$E$2:$E$707,'Infos Relatório'!$B$164,'Faturamento NNE'!$F$2:$F$707,'Infos Relatório'!$B175,'Faturamento NNE'!$AA$2:$AA$707,'Infos Relatório'!O$1,'Faturamento NNE'!$U$2:$U$707,"Sim")</f>
        <v>0</v>
      </c>
      <c r="S175" s="227" t="e">
        <f t="shared" si="50"/>
        <v>#DIV/0!</v>
      </c>
      <c r="T175" s="545">
        <f>SUMIFS('Faturamento NNE'!$I$2:$I$707,'Faturamento NNE'!$E$2:$E$707,'Infos Relatório'!$B$164,'Faturamento NNE'!$F$2:$F$707,'Infos Relatório'!$B175,'Faturamento NNE'!$AA$2:$AA$707,'Infos Relatório'!O$1)</f>
        <v>0</v>
      </c>
      <c r="U175" s="541">
        <f>COUNTIFS('Faturamento NNE'!$E$2:$E$707,'Infos Relatório'!$B$164,'Faturamento NNE'!$F$2:$F$707,'Infos Relatório'!$B175,'Faturamento NNE'!$AA$2:$AA$707,'Infos Relatório'!U$1)</f>
        <v>0</v>
      </c>
      <c r="V175" s="542">
        <f>SUMIFS('Faturamento NNE'!$H$2:$H$707,'Faturamento NNE'!$E$2:$E$707,'Infos Relatório'!$B$164,'Faturamento NNE'!$F$2:$F$707,'Infos Relatório'!$B175,'Faturamento NNE'!$AA$2:$AA$707,'Infos Relatório'!U$1)</f>
        <v>0</v>
      </c>
      <c r="W175" s="542">
        <f>SUMIFS('Faturamento NNE'!$K$2:$K$707,'Faturamento NNE'!$E$2:$E$707,'Infos Relatório'!$B$164,'Faturamento NNE'!$F$2:$F$707,'Infos Relatório'!$B175,'Faturamento NNE'!$AA$2:$AA$707,'Infos Relatório'!U$1)</f>
        <v>0</v>
      </c>
      <c r="X175" s="546">
        <f>SUMIFS('Faturamento NNE'!$P$2:$P$707,'Faturamento NNE'!$E$2:$E$707,'Infos Relatório'!$B$164,'Faturamento NNE'!$F$2:$F$707,'Infos Relatório'!$B175,'Faturamento NNE'!$AA$2:$AA$707,'Infos Relatório'!U$1,'Faturamento NNE'!$U$2:$U$707,"Sim")+SUMIFS('Faturamento NNE'!$Q$2:$Q$707,'Faturamento NNE'!$E$2:$E$707,'Infos Relatório'!$B$164,'Faturamento NNE'!$F$2:$F$707,'Infos Relatório'!$B175,'Faturamento NNE'!$AA$2:$AA$707,'Infos Relatório'!U$1,'Faturamento NNE'!$U$2:$U$707,"Sim")</f>
        <v>0</v>
      </c>
      <c r="Y175" s="227" t="e">
        <f t="shared" si="51"/>
        <v>#DIV/0!</v>
      </c>
      <c r="Z175" s="545">
        <f>SUMIFS('Faturamento NNE'!$I$2:$I$707,'Faturamento NNE'!$E$2:$E$707,'Infos Relatório'!$B$164,'Faturamento NNE'!$F$2:$F$707,'Infos Relatório'!$B175,'Faturamento NNE'!$AA$2:$AA$707,'Infos Relatório'!U$1)</f>
        <v>0</v>
      </c>
      <c r="AA175" s="541">
        <f>COUNTIFS('Faturamento NNE'!$E$2:$E$707,'Infos Relatório'!$B$164,'Faturamento NNE'!$F$2:$F$707,'Infos Relatório'!$B175,'Faturamento NNE'!$AA$2:$AA$707,'Infos Relatório'!AA$1)</f>
        <v>0</v>
      </c>
      <c r="AB175" s="542">
        <f>SUMIFS('Faturamento NNE'!$H$2:$H$707,'Faturamento NNE'!$E$2:$E$707,'Infos Relatório'!$B$164,'Faturamento NNE'!$F$2:$F$707,'Infos Relatório'!$B175,'Faturamento NNE'!$AA$2:$AA$707,'Infos Relatório'!AA$1)</f>
        <v>0</v>
      </c>
      <c r="AC175" s="542">
        <f>SUMIFS('Faturamento NNE'!$K$2:$K$707,'Faturamento NNE'!$E$2:$E$707,'Infos Relatório'!$B$164,'Faturamento NNE'!$F$2:$F$707,'Infos Relatório'!$B175,'Faturamento NNE'!$AA$2:$AA$707,'Infos Relatório'!AA$1)</f>
        <v>0</v>
      </c>
      <c r="AD175" s="546">
        <f>SUMIFS('Faturamento NNE'!$P$2:$P$707,'Faturamento NNE'!$E$2:$E$707,'Infos Relatório'!$B$164,'Faturamento NNE'!$F$2:$F$707,'Infos Relatório'!$B175,'Faturamento NNE'!$AA$2:$AA$707,'Infos Relatório'!AA$1,'Faturamento NNE'!$U$2:$U$707,"Sim")+SUMIFS('Faturamento NNE'!$Q$2:$Q$707,'Faturamento NNE'!$E$2:$E$707,'Infos Relatório'!$B$164,'Faturamento NNE'!$F$2:$F$707,'Infos Relatório'!$B175,'Faturamento NNE'!$AA$2:$AA$707,'Infos Relatório'!AA$1,'Faturamento NNE'!$U$2:$U$707,"Sim")</f>
        <v>0</v>
      </c>
      <c r="AE175" s="227" t="e">
        <f t="shared" si="52"/>
        <v>#DIV/0!</v>
      </c>
      <c r="AF175" s="545">
        <f>SUMIFS('Faturamento NNE'!$I$2:$I$707,'Faturamento NNE'!$E$2:$E$707,'Infos Relatório'!$B$164,'Faturamento NNE'!$F$2:$F$707,'Infos Relatório'!$B175,'Faturamento NNE'!$AA$2:$AA$707,'Infos Relatório'!AA$1)</f>
        <v>0</v>
      </c>
      <c r="AG175" s="541">
        <f>COUNTIFS('Faturamento NNE'!$E$2:$E$707,'Infos Relatório'!$B$164,'Faturamento NNE'!$F$2:$F$707,'Infos Relatório'!$B175,'Faturamento NNE'!$AA$2:$AA$707,'Infos Relatório'!AG$1)</f>
        <v>0</v>
      </c>
      <c r="AH175" s="542">
        <f>SUMIFS('Faturamento NNE'!$H$2:$H$707,'Faturamento NNE'!$E$2:$E$707,'Infos Relatório'!$B$164,'Faturamento NNE'!$F$2:$F$707,'Infos Relatório'!$B175,'Faturamento NNE'!$AA$2:$AA$707,'Infos Relatório'!AG$1)</f>
        <v>0</v>
      </c>
      <c r="AI175" s="542">
        <f>SUMIFS('Faturamento NNE'!$K$2:$K$707,'Faturamento NNE'!$E$2:$E$707,'Infos Relatório'!$B$164,'Faturamento NNE'!$F$2:$F$707,'Infos Relatório'!$B175,'Faturamento NNE'!$AA$2:$AA$707,'Infos Relatório'!AG$1)</f>
        <v>0</v>
      </c>
      <c r="AJ175" s="546">
        <f>SUMIFS('Faturamento NNE'!$P$2:$P$707,'Faturamento NNE'!$E$2:$E$707,'Infos Relatório'!$B$164,'Faturamento NNE'!$F$2:$F$707,'Infos Relatório'!$B175,'Faturamento NNE'!$AA$2:$AA$707,'Infos Relatório'!AG$1,'Faturamento NNE'!$U$2:$U$707,"Sim")+SUMIFS('Faturamento NNE'!$Q$2:$Q$707,'Faturamento NNE'!$E$2:$E$707,'Infos Relatório'!$B$164,'Faturamento NNE'!$F$2:$F$707,'Infos Relatório'!$B175,'Faturamento NNE'!$AA$2:$AA$707,'Infos Relatório'!AG$1,'Faturamento NNE'!$U$2:$U$707,"Sim")</f>
        <v>0</v>
      </c>
      <c r="AK175" s="227" t="e">
        <f t="shared" si="53"/>
        <v>#DIV/0!</v>
      </c>
      <c r="AL175" s="545">
        <f>SUMIFS('Faturamento NNE'!$I$2:$I$707,'Faturamento NNE'!$E$2:$E$707,'Infos Relatório'!$B$164,'Faturamento NNE'!$F$2:$F$707,'Infos Relatório'!$B175,'Faturamento NNE'!$AA$2:$AA$707,'Infos Relatório'!AG$1)</f>
        <v>0</v>
      </c>
      <c r="AM175" s="541">
        <f>COUNTIFS('Faturamento NNE'!$E$2:$E$707,'Infos Relatório'!$B$164,'Faturamento NNE'!$F$2:$F$707,'Infos Relatório'!$B175,'Faturamento NNE'!$AA$2:$AA$707,'Infos Relatório'!AM$1)</f>
        <v>0</v>
      </c>
      <c r="AN175" s="542">
        <f>SUMIFS('Faturamento NNE'!$H$2:$H$707,'Faturamento NNE'!$E$2:$E$707,'Infos Relatório'!$B$164,'Faturamento NNE'!$F$2:$F$707,'Infos Relatório'!$B175,'Faturamento NNE'!$AA$2:$AA$707,'Infos Relatório'!AM$1)</f>
        <v>0</v>
      </c>
      <c r="AO175" s="542">
        <f>SUMIFS('Faturamento NNE'!$K$2:$K$707,'Faturamento NNE'!$E$2:$E$707,'Infos Relatório'!$B$164,'Faturamento NNE'!$F$2:$F$707,'Infos Relatório'!$B175,'Faturamento NNE'!$AA$2:$AA$707,'Infos Relatório'!AM$1)</f>
        <v>0</v>
      </c>
      <c r="AP175" s="546">
        <f>SUMIFS('Faturamento NNE'!$P$2:$P$707,'Faturamento NNE'!$E$2:$E$707,'Infos Relatório'!$B$164,'Faturamento NNE'!$F$2:$F$707,'Infos Relatório'!$B175,'Faturamento NNE'!$AA$2:$AA$707,'Infos Relatório'!AM$1,'Faturamento NNE'!$U$2:$U$707,"Sim")+SUMIFS('Faturamento NNE'!$Q$2:$Q$707,'Faturamento NNE'!$E$2:$E$707,'Infos Relatório'!$B$164,'Faturamento NNE'!$F$2:$F$707,'Infos Relatório'!$B175,'Faturamento NNE'!$AA$2:$AA$707,'Infos Relatório'!AM$1,'Faturamento NNE'!$U$2:$U$707,"Sim")</f>
        <v>0</v>
      </c>
      <c r="AQ175" s="227" t="e">
        <f t="shared" si="54"/>
        <v>#DIV/0!</v>
      </c>
      <c r="AR175" s="545">
        <f>SUMIFS('Faturamento NNE'!$I$2:$I$707,'Faturamento NNE'!$E$2:$E$707,'Infos Relatório'!$B$164,'Faturamento NNE'!$F$2:$F$707,'Infos Relatório'!$B175,'Faturamento NNE'!$AA$2:$AA$707,'Infos Relatório'!AM$1)</f>
        <v>0</v>
      </c>
      <c r="AS175" s="541">
        <f>COUNTIFS('Faturamento NNE'!$E$2:$E$707,'Infos Relatório'!$B$164,'Faturamento NNE'!$F$2:$F$707,'Infos Relatório'!$B175,'Faturamento NNE'!$AA$2:$AA$707,'Infos Relatório'!AS$1)</f>
        <v>0</v>
      </c>
      <c r="AT175" s="542">
        <f>SUMIFS('Faturamento NNE'!$H$2:$H$707,'Faturamento NNE'!$E$2:$E$707,'Infos Relatório'!$B$164,'Faturamento NNE'!$F$2:$F$707,'Infos Relatório'!$B175,'Faturamento NNE'!$AA$2:$AA$707,'Infos Relatório'!AS$1)</f>
        <v>0</v>
      </c>
      <c r="AU175" s="542">
        <f>SUMIFS('Faturamento NNE'!$K$2:$K$707,'Faturamento NNE'!$E$2:$E$707,'Infos Relatório'!$B$164,'Faturamento NNE'!$F$2:$F$707,'Infos Relatório'!$B175,'Faturamento NNE'!$AA$2:$AA$707,'Infos Relatório'!AS$1)</f>
        <v>0</v>
      </c>
      <c r="AV175" s="546">
        <f>SUMIFS('Faturamento NNE'!$P$2:$P$707,'Faturamento NNE'!$E$2:$E$707,'Infos Relatório'!$B$164,'Faturamento NNE'!$F$2:$F$707,'Infos Relatório'!$B175,'Faturamento NNE'!$AA$2:$AA$707,'Infos Relatório'!AS$1,'Faturamento NNE'!$U$2:$U$707,"Sim")+SUMIFS('Faturamento NNE'!$Q$2:$Q$707,'Faturamento NNE'!$E$2:$E$707,'Infos Relatório'!$B$164,'Faturamento NNE'!$F$2:$F$707,'Infos Relatório'!$B175,'Faturamento NNE'!$AA$2:$AA$707,'Infos Relatório'!AS$1,'Faturamento NNE'!$U$2:$U$707,"Sim")</f>
        <v>0</v>
      </c>
      <c r="AW175" s="227" t="e">
        <f t="shared" si="55"/>
        <v>#DIV/0!</v>
      </c>
      <c r="AX175" s="545">
        <f>SUMIFS('Faturamento NNE'!$I$2:$I$707,'Faturamento NNE'!$E$2:$E$707,'Infos Relatório'!$B$164,'Faturamento NNE'!$F$2:$F$707,'Infos Relatório'!$B175,'Faturamento NNE'!$AA$2:$AA$707,'Infos Relatório'!AS$1)</f>
        <v>0</v>
      </c>
      <c r="AY175" s="541">
        <f>COUNTIFS('Faturamento NNE'!$E$2:$E$707,'Infos Relatório'!$B$164,'Faturamento NNE'!$F$2:$F$707,'Infos Relatório'!$B175,'Faturamento NNE'!$AA$2:$AA$707,'Infos Relatório'!AY$1)</f>
        <v>0</v>
      </c>
      <c r="AZ175" s="542">
        <f>SUMIFS('Faturamento NNE'!$H$2:$H$707,'Faturamento NNE'!$E$2:$E$707,'Infos Relatório'!$B$164,'Faturamento NNE'!$F$2:$F$707,'Infos Relatório'!$B175,'Faturamento NNE'!$AA$2:$AA$707,'Infos Relatório'!AY$1)</f>
        <v>0</v>
      </c>
      <c r="BA175" s="542">
        <f>SUMIFS('Faturamento NNE'!$K$2:$K$707,'Faturamento NNE'!$E$2:$E$707,'Infos Relatório'!$B$164,'Faturamento NNE'!$F$2:$F$707,'Infos Relatório'!$B175,'Faturamento NNE'!$AA$2:$AA$707,'Infos Relatório'!AY$1)</f>
        <v>0</v>
      </c>
      <c r="BB175" s="546">
        <f>SUMIFS('Faturamento NNE'!$P$2:$P$707,'Faturamento NNE'!$E$2:$E$707,'Infos Relatório'!$B$164,'Faturamento NNE'!$F$2:$F$707,'Infos Relatório'!$B175,'Faturamento NNE'!$AA$2:$AA$707,'Infos Relatório'!AY$1,'Faturamento NNE'!$U$2:$U$707,"Sim")+SUMIFS('Faturamento NNE'!$Q$2:$Q$707,'Faturamento NNE'!$E$2:$E$707,'Infos Relatório'!$B$164,'Faturamento NNE'!$F$2:$F$707,'Infos Relatório'!$B175,'Faturamento NNE'!$AA$2:$AA$707,'Infos Relatório'!AY$1,'Faturamento NNE'!$U$2:$U$707,"Sim")</f>
        <v>0</v>
      </c>
      <c r="BC175" s="227" t="e">
        <f t="shared" si="56"/>
        <v>#DIV/0!</v>
      </c>
      <c r="BD175" s="545">
        <f>SUMIFS('Faturamento NNE'!$I$2:$I$707,'Faturamento NNE'!$E$2:$E$707,'Infos Relatório'!$B$164,'Faturamento NNE'!$F$2:$F$707,'Infos Relatório'!$B175,'Faturamento NNE'!$AA$2:$AA$707,'Infos Relatório'!AY$1)</f>
        <v>0</v>
      </c>
      <c r="BE175" s="541">
        <f>COUNTIFS('Faturamento NNE'!$E$2:$E$707,'Infos Relatório'!$B$164,'Faturamento NNE'!$F$2:$F$707,'Infos Relatório'!$B175,'Faturamento NNE'!$AA$2:$AA$707,'Infos Relatório'!BE$1)</f>
        <v>0</v>
      </c>
      <c r="BF175" s="542">
        <f>SUMIFS('Faturamento NNE'!$H$2:$H$707,'Faturamento NNE'!$E$2:$E$707,'Infos Relatório'!$B$164,'Faturamento NNE'!$F$2:$F$707,'Infos Relatório'!$B175,'Faturamento NNE'!$AA$2:$AA$707,'Infos Relatório'!BE$1)</f>
        <v>0</v>
      </c>
      <c r="BG175" s="542">
        <f>SUMIFS('Faturamento NNE'!$K$2:$K$707,'Faturamento NNE'!$E$2:$E$707,'Infos Relatório'!$B$164,'Faturamento NNE'!$F$2:$F$707,'Infos Relatório'!$B175,'Faturamento NNE'!$AA$2:$AA$707,'Infos Relatório'!BE$1)</f>
        <v>0</v>
      </c>
      <c r="BH175" s="546">
        <f>SUMIFS('Faturamento NNE'!$P$2:$P$707,'Faturamento NNE'!$E$2:$E$707,'Infos Relatório'!$B$164,'Faturamento NNE'!$F$2:$F$707,'Infos Relatório'!$B175,'Faturamento NNE'!$AA$2:$AA$707,'Infos Relatório'!BE$1,'Faturamento NNE'!$U$2:$U$707,"Sim")+SUMIFS('Faturamento NNE'!$Q$2:$Q$707,'Faturamento NNE'!$E$2:$E$707,'Infos Relatório'!$B$164,'Faturamento NNE'!$F$2:$F$707,'Infos Relatório'!$B175,'Faturamento NNE'!$AA$2:$AA$707,'Infos Relatório'!BE$1,'Faturamento NNE'!$U$2:$U$707,"Sim")</f>
        <v>0</v>
      </c>
      <c r="BI175" s="227" t="e">
        <f t="shared" si="57"/>
        <v>#DIV/0!</v>
      </c>
      <c r="BJ175" s="545">
        <f>SUMIFS('Faturamento NNE'!$I$2:$I$707,'Faturamento NNE'!$E$2:$E$707,'Infos Relatório'!$B$164,'Faturamento NNE'!$F$2:$F$707,'Infos Relatório'!$B175,'Faturamento NNE'!$AA$2:$AA$707,'Infos Relatório'!BE$1)</f>
        <v>0</v>
      </c>
      <c r="BK175" s="541">
        <f>COUNTIFS('Faturamento NNE'!$E$2:$E$707,'Infos Relatório'!$B$164,'Faturamento NNE'!$F$2:$F$707,'Infos Relatório'!$B175,'Faturamento NNE'!$AA$2:$AA$707,'Infos Relatório'!BK$1)</f>
        <v>0</v>
      </c>
      <c r="BL175" s="542">
        <f>SUMIFS('Faturamento NNE'!$H$2:$H$707,'Faturamento NNE'!$E$2:$E$707,'Infos Relatório'!$B$164,'Faturamento NNE'!$F$2:$F$707,'Infos Relatório'!$B175,'Faturamento NNE'!$AA$2:$AA$707,'Infos Relatório'!BK$1)</f>
        <v>0</v>
      </c>
      <c r="BM175" s="542">
        <f>SUMIFS('Faturamento NNE'!$K$2:$K$707,'Faturamento NNE'!$E$2:$E$707,'Infos Relatório'!$B$164,'Faturamento NNE'!$F$2:$F$707,'Infos Relatório'!$B175,'Faturamento NNE'!$AA$2:$AA$707,'Infos Relatório'!BK$1)</f>
        <v>0</v>
      </c>
      <c r="BN175" s="546">
        <f>SUMIFS('Faturamento NNE'!$P$2:$P$707,'Faturamento NNE'!$E$2:$E$707,'Infos Relatório'!$B$164,'Faturamento NNE'!$F$2:$F$707,'Infos Relatório'!$B175,'Faturamento NNE'!$AA$2:$AA$707,'Infos Relatório'!BK$1,'Faturamento NNE'!$U$2:$U$707,"Sim")+SUMIFS('Faturamento NNE'!$Q$2:$Q$707,'Faturamento NNE'!$E$2:$E$707,'Infos Relatório'!$B$164,'Faturamento NNE'!$F$2:$F$707,'Infos Relatório'!$B175,'Faturamento NNE'!$AA$2:$AA$707,'Infos Relatório'!BK$1,'Faturamento NNE'!$U$2:$U$707,"Sim")</f>
        <v>0</v>
      </c>
      <c r="BO175" s="227" t="e">
        <f t="shared" si="58"/>
        <v>#DIV/0!</v>
      </c>
      <c r="BP175" s="545">
        <f>SUMIFS('Faturamento NNE'!$I$2:$I$707,'Faturamento NNE'!$E$2:$E$707,'Infos Relatório'!$B$164,'Faturamento NNE'!$F$2:$F$707,'Infos Relatório'!$B175,'Faturamento NNE'!$AA$2:$AA$707,'Infos Relatório'!BK$1)</f>
        <v>0</v>
      </c>
      <c r="BQ175" s="541">
        <f>COUNTIFS('Faturamento NNE'!$E$2:$E$707,'Infos Relatório'!$B$164,'Faturamento NNE'!$F$2:$F$707,'Infos Relatório'!$B175,'Faturamento NNE'!$AA$2:$AA$707,'Infos Relatório'!BQ$1)</f>
        <v>0</v>
      </c>
      <c r="BR175" s="542">
        <f>SUMIFS('Faturamento NNE'!$H$2:$H$707,'Faturamento NNE'!$E$2:$E$707,'Infos Relatório'!$B$164,'Faturamento NNE'!$F$2:$F$707,'Infos Relatório'!$B175,'Faturamento NNE'!$AA$2:$AA$707,'Infos Relatório'!BQ$1)</f>
        <v>0</v>
      </c>
      <c r="BS175" s="542">
        <f>SUMIFS('Faturamento NNE'!$K$2:$K$707,'Faturamento NNE'!$E$2:$E$707,'Infos Relatório'!$B$164,'Faturamento NNE'!$F$2:$F$707,'Infos Relatório'!$B175,'Faturamento NNE'!$AA$2:$AA$707,'Infos Relatório'!BQ$1)</f>
        <v>0</v>
      </c>
      <c r="BT175" s="546">
        <f>SUMIFS('Faturamento NNE'!$P$2:$P$707,'Faturamento NNE'!$E$2:$E$707,'Infos Relatório'!$B$164,'Faturamento NNE'!$F$2:$F$707,'Infos Relatório'!$B175,'Faturamento NNE'!$AA$2:$AA$707,'Infos Relatório'!BQ$1,'Faturamento NNE'!$U$2:$U$707,"Sim")+SUMIFS('Faturamento NNE'!$Q$2:$Q$707,'Faturamento NNE'!$E$2:$E$707,'Infos Relatório'!$B$164,'Faturamento NNE'!$F$2:$F$707,'Infos Relatório'!$B175,'Faturamento NNE'!$AA$2:$AA$707,'Infos Relatório'!BQ$1,'Faturamento NNE'!$U$2:$U$707,"Sim")</f>
        <v>0</v>
      </c>
      <c r="BU175" s="227" t="e">
        <f t="shared" si="59"/>
        <v>#DIV/0!</v>
      </c>
      <c r="BV175" s="545">
        <f>SUMIFS('Faturamento NNE'!$I$2:$I$707,'Faturamento NNE'!$E$2:$E$707,'Infos Relatório'!$B$164,'Faturamento NNE'!$F$2:$F$707,'Infos Relatório'!$B175,'Faturamento NNE'!$AA$2:$AA$707,'Infos Relatório'!BQ$1)</f>
        <v>0</v>
      </c>
    </row>
    <row r="176" spans="2:74">
      <c r="B176" s="217" t="s">
        <v>141</v>
      </c>
      <c r="C176" s="541">
        <f>COUNTIFS('Faturamento NNE'!$E$2:$E$707,'Infos Relatório'!$B$164,'Faturamento NNE'!$F$2:$F$707,'Infos Relatório'!$B176,'Faturamento NNE'!$AA$2:$AA$707,'Infos Relatório'!C$1)</f>
        <v>0</v>
      </c>
      <c r="D176" s="542">
        <f>SUMIFS('Faturamento NNE'!$H$2:$H$707,'Faturamento NNE'!$E$2:$E$707,'Infos Relatório'!$B$164,'Faturamento NNE'!$F$2:$F$707,'Infos Relatório'!$B176,'Faturamento NNE'!$AA$2:$AA$707,'Infos Relatório'!C$1)</f>
        <v>0</v>
      </c>
      <c r="E176" s="543">
        <f>SUMIFS('Faturamento NNE'!$K$2:$K$707,'Faturamento NNE'!$E$2:$E$707,'Infos Relatório'!$B$164,'Faturamento NNE'!$F$2:$F$707,'Infos Relatório'!$B176,'Faturamento NNE'!$AA$2:$AA$707,'Infos Relatório'!C$1)</f>
        <v>0</v>
      </c>
      <c r="F176" s="544">
        <f>SUMIFS('Faturamento NNE'!$P$2:$P$707,'Faturamento NNE'!$E$2:$E$707,'Infos Relatório'!$B$164,'Faturamento NNE'!$F$2:$F$707,'Infos Relatório'!$B176,'Faturamento NNE'!$AA$2:$AA$707,'Infos Relatório'!C$1,'Faturamento NNE'!$U$2:$U$707,"Sim")+SUMIFS('Faturamento NNE'!$Q$2:$Q$707,'Faturamento NNE'!$E$2:$E$707,'Infos Relatório'!$B$164,'Faturamento NNE'!$F$2:$F$707,'Infos Relatório'!$B176,'Faturamento NNE'!$AA$2:$AA$707,'Infos Relatório'!C$1,'Faturamento NNE'!$U$2:$U$707,"Sim")</f>
        <v>0</v>
      </c>
      <c r="G176" s="283" t="e">
        <f t="shared" si="48"/>
        <v>#DIV/0!</v>
      </c>
      <c r="H176" s="545">
        <f>SUMIFS('Faturamento NNE'!$I$2:$I$707,'Faturamento NNE'!$E$2:$E$707,'Infos Relatório'!$B$164,'Faturamento NNE'!$F$2:$F$707,'Infos Relatório'!$B176,'Faturamento NNE'!$AA$2:$AA$707,'Infos Relatório'!C$1)</f>
        <v>0</v>
      </c>
      <c r="I176" s="541">
        <f>COUNTIFS('Faturamento NNE'!$E$2:$E$707,'Infos Relatório'!$B$164,'Faturamento NNE'!$F$2:$F$707,'Infos Relatório'!$B176,'Faturamento NNE'!$AA$2:$AA$707,'Infos Relatório'!I$1)</f>
        <v>0</v>
      </c>
      <c r="J176" s="542">
        <f>SUMIFS('Faturamento NNE'!$H$2:$H$707,'Faturamento NNE'!$E$2:$E$707,'Infos Relatório'!$B$164,'Faturamento NNE'!$F$2:$F$707,'Infos Relatório'!$B176,'Faturamento NNE'!$AA$2:$AA$707,'Infos Relatório'!I$1)</f>
        <v>0</v>
      </c>
      <c r="K176" s="543">
        <f>SUMIFS('Faturamento NNE'!$K$2:$K$707,'Faturamento NNE'!$E$2:$E$707,'Infos Relatório'!$B$164,'Faturamento NNE'!$F$2:$F$707,'Infos Relatório'!$B176,'Faturamento NNE'!$AA$2:$AA$707,'Infos Relatório'!I$1)</f>
        <v>0</v>
      </c>
      <c r="L176" s="544">
        <f>SUMIFS('Faturamento NNE'!$P$2:$P$707,'Faturamento NNE'!$E$2:$E$707,'Infos Relatório'!$B$164,'Faturamento NNE'!$F$2:$F$707,'Infos Relatório'!$B176,'Faturamento NNE'!$AA$2:$AA$707,'Infos Relatório'!I$1,'Faturamento NNE'!$U$2:$U$707,"Sim")+SUMIFS('Faturamento NNE'!$Q$2:$Q$707,'Faturamento NNE'!$E$2:$E$707,'Infos Relatório'!$B$164,'Faturamento NNE'!$F$2:$F$707,'Infos Relatório'!$B176,'Faturamento NNE'!$AA$2:$AA$707,'Infos Relatório'!I$1,'Faturamento NNE'!$U$2:$U$707,"Sim")</f>
        <v>0</v>
      </c>
      <c r="M176" s="283" t="e">
        <f t="shared" si="49"/>
        <v>#DIV/0!</v>
      </c>
      <c r="N176" s="545">
        <f>SUMIFS('Faturamento NNE'!$I$2:$I$707,'Faturamento NNE'!$E$2:$E$707,'Infos Relatório'!$B$164,'Faturamento NNE'!$F$2:$F$707,'Infos Relatório'!$B176,'Faturamento NNE'!$AA$2:$AA$707,'Infos Relatório'!I$1)</f>
        <v>0</v>
      </c>
      <c r="O176" s="541">
        <f>COUNTIFS('Faturamento NNE'!$E$2:$E$707,'Infos Relatório'!$B$164,'Faturamento NNE'!$F$2:$F$707,'Infos Relatório'!$B176,'Faturamento NNE'!$AA$2:$AA$707,'Infos Relatório'!O$1)</f>
        <v>0</v>
      </c>
      <c r="P176" s="542">
        <f>SUMIFS('Faturamento NNE'!$H$2:$H$707,'Faturamento NNE'!$E$2:$E$707,'Infos Relatório'!$B$164,'Faturamento NNE'!$F$2:$F$707,'Infos Relatório'!$B176,'Faturamento NNE'!$AA$2:$AA$707,'Infos Relatório'!O$1)</f>
        <v>0</v>
      </c>
      <c r="Q176" s="542">
        <f>SUMIFS('Faturamento NNE'!$K$2:$K$707,'Faturamento NNE'!$E$2:$E$707,'Infos Relatório'!$B$164,'Faturamento NNE'!$F$2:$F$707,'Infos Relatório'!$B176,'Faturamento NNE'!$AA$2:$AA$707,'Infos Relatório'!O$1)</f>
        <v>0</v>
      </c>
      <c r="R176" s="546">
        <f>SUMIFS('Faturamento NNE'!$P$2:$P$707,'Faturamento NNE'!$E$2:$E$707,'Infos Relatório'!$B$164,'Faturamento NNE'!$F$2:$F$707,'Infos Relatório'!$B176,'Faturamento NNE'!$AA$2:$AA$707,'Infos Relatório'!O$1,'Faturamento NNE'!$U$2:$U$707,"Sim")+SUMIFS('Faturamento NNE'!$Q$2:$Q$707,'Faturamento NNE'!$E$2:$E$707,'Infos Relatório'!$B$164,'Faturamento NNE'!$F$2:$F$707,'Infos Relatório'!$B176,'Faturamento NNE'!$AA$2:$AA$707,'Infos Relatório'!O$1,'Faturamento NNE'!$U$2:$U$707,"Sim")</f>
        <v>0</v>
      </c>
      <c r="S176" s="227" t="e">
        <f t="shared" si="50"/>
        <v>#DIV/0!</v>
      </c>
      <c r="T176" s="545">
        <f>SUMIFS('Faturamento NNE'!$I$2:$I$707,'Faturamento NNE'!$E$2:$E$707,'Infos Relatório'!$B$164,'Faturamento NNE'!$F$2:$F$707,'Infos Relatório'!$B176,'Faturamento NNE'!$AA$2:$AA$707,'Infos Relatório'!O$1)</f>
        <v>0</v>
      </c>
      <c r="U176" s="541">
        <f>COUNTIFS('Faturamento NNE'!$E$2:$E$707,'Infos Relatório'!$B$164,'Faturamento NNE'!$F$2:$F$707,'Infos Relatório'!$B176,'Faturamento NNE'!$AA$2:$AA$707,'Infos Relatório'!U$1)</f>
        <v>0</v>
      </c>
      <c r="V176" s="542">
        <f>SUMIFS('Faturamento NNE'!$H$2:$H$707,'Faturamento NNE'!$E$2:$E$707,'Infos Relatório'!$B$164,'Faturamento NNE'!$F$2:$F$707,'Infos Relatório'!$B176,'Faturamento NNE'!$AA$2:$AA$707,'Infos Relatório'!U$1)</f>
        <v>0</v>
      </c>
      <c r="W176" s="542">
        <f>SUMIFS('Faturamento NNE'!$K$2:$K$707,'Faturamento NNE'!$E$2:$E$707,'Infos Relatório'!$B$164,'Faturamento NNE'!$F$2:$F$707,'Infos Relatório'!$B176,'Faturamento NNE'!$AA$2:$AA$707,'Infos Relatório'!U$1)</f>
        <v>0</v>
      </c>
      <c r="X176" s="546">
        <f>SUMIFS('Faturamento NNE'!$P$2:$P$707,'Faturamento NNE'!$E$2:$E$707,'Infos Relatório'!$B$164,'Faturamento NNE'!$F$2:$F$707,'Infos Relatório'!$B176,'Faturamento NNE'!$AA$2:$AA$707,'Infos Relatório'!U$1,'Faturamento NNE'!$U$2:$U$707,"Sim")+SUMIFS('Faturamento NNE'!$Q$2:$Q$707,'Faturamento NNE'!$E$2:$E$707,'Infos Relatório'!$B$164,'Faturamento NNE'!$F$2:$F$707,'Infos Relatório'!$B176,'Faturamento NNE'!$AA$2:$AA$707,'Infos Relatório'!U$1,'Faturamento NNE'!$U$2:$U$707,"Sim")</f>
        <v>0</v>
      </c>
      <c r="Y176" s="227" t="e">
        <f t="shared" si="51"/>
        <v>#DIV/0!</v>
      </c>
      <c r="Z176" s="545">
        <f>SUMIFS('Faturamento NNE'!$I$2:$I$707,'Faturamento NNE'!$E$2:$E$707,'Infos Relatório'!$B$164,'Faturamento NNE'!$F$2:$F$707,'Infos Relatório'!$B176,'Faturamento NNE'!$AA$2:$AA$707,'Infos Relatório'!U$1)</f>
        <v>0</v>
      </c>
      <c r="AA176" s="541">
        <f>COUNTIFS('Faturamento NNE'!$E$2:$E$707,'Infos Relatório'!$B$164,'Faturamento NNE'!$F$2:$F$707,'Infos Relatório'!$B176,'Faturamento NNE'!$AA$2:$AA$707,'Infos Relatório'!AA$1)</f>
        <v>0</v>
      </c>
      <c r="AB176" s="542">
        <f>SUMIFS('Faturamento NNE'!$H$2:$H$707,'Faturamento NNE'!$E$2:$E$707,'Infos Relatório'!$B$164,'Faturamento NNE'!$F$2:$F$707,'Infos Relatório'!$B176,'Faturamento NNE'!$AA$2:$AA$707,'Infos Relatório'!AA$1)</f>
        <v>0</v>
      </c>
      <c r="AC176" s="542">
        <f>SUMIFS('Faturamento NNE'!$K$2:$K$707,'Faturamento NNE'!$E$2:$E$707,'Infos Relatório'!$B$164,'Faturamento NNE'!$F$2:$F$707,'Infos Relatório'!$B176,'Faturamento NNE'!$AA$2:$AA$707,'Infos Relatório'!AA$1)</f>
        <v>0</v>
      </c>
      <c r="AD176" s="546">
        <f>SUMIFS('Faturamento NNE'!$P$2:$P$707,'Faturamento NNE'!$E$2:$E$707,'Infos Relatório'!$B$164,'Faturamento NNE'!$F$2:$F$707,'Infos Relatório'!$B176,'Faturamento NNE'!$AA$2:$AA$707,'Infos Relatório'!AA$1,'Faturamento NNE'!$U$2:$U$707,"Sim")+SUMIFS('Faturamento NNE'!$Q$2:$Q$707,'Faturamento NNE'!$E$2:$E$707,'Infos Relatório'!$B$164,'Faturamento NNE'!$F$2:$F$707,'Infos Relatório'!$B176,'Faturamento NNE'!$AA$2:$AA$707,'Infos Relatório'!AA$1,'Faturamento NNE'!$U$2:$U$707,"Sim")</f>
        <v>0</v>
      </c>
      <c r="AE176" s="227" t="e">
        <f t="shared" si="52"/>
        <v>#DIV/0!</v>
      </c>
      <c r="AF176" s="545">
        <f>SUMIFS('Faturamento NNE'!$I$2:$I$707,'Faturamento NNE'!$E$2:$E$707,'Infos Relatório'!$B$164,'Faturamento NNE'!$F$2:$F$707,'Infos Relatório'!$B176,'Faturamento NNE'!$AA$2:$AA$707,'Infos Relatório'!AA$1)</f>
        <v>0</v>
      </c>
      <c r="AG176" s="541">
        <f>COUNTIFS('Faturamento NNE'!$E$2:$E$707,'Infos Relatório'!$B$164,'Faturamento NNE'!$F$2:$F$707,'Infos Relatório'!$B176,'Faturamento NNE'!$AA$2:$AA$707,'Infos Relatório'!AG$1)</f>
        <v>0</v>
      </c>
      <c r="AH176" s="542">
        <f>SUMIFS('Faturamento NNE'!$H$2:$H$707,'Faturamento NNE'!$E$2:$E$707,'Infos Relatório'!$B$164,'Faturamento NNE'!$F$2:$F$707,'Infos Relatório'!$B176,'Faturamento NNE'!$AA$2:$AA$707,'Infos Relatório'!AG$1)</f>
        <v>0</v>
      </c>
      <c r="AI176" s="542">
        <f>SUMIFS('Faturamento NNE'!$K$2:$K$707,'Faturamento NNE'!$E$2:$E$707,'Infos Relatório'!$B$164,'Faturamento NNE'!$F$2:$F$707,'Infos Relatório'!$B176,'Faturamento NNE'!$AA$2:$AA$707,'Infos Relatório'!AG$1)</f>
        <v>0</v>
      </c>
      <c r="AJ176" s="546">
        <f>SUMIFS('Faturamento NNE'!$P$2:$P$707,'Faturamento NNE'!$E$2:$E$707,'Infos Relatório'!$B$164,'Faturamento NNE'!$F$2:$F$707,'Infos Relatório'!$B176,'Faturamento NNE'!$AA$2:$AA$707,'Infos Relatório'!AG$1,'Faturamento NNE'!$U$2:$U$707,"Sim")+SUMIFS('Faturamento NNE'!$Q$2:$Q$707,'Faturamento NNE'!$E$2:$E$707,'Infos Relatório'!$B$164,'Faturamento NNE'!$F$2:$F$707,'Infos Relatório'!$B176,'Faturamento NNE'!$AA$2:$AA$707,'Infos Relatório'!AG$1,'Faturamento NNE'!$U$2:$U$707,"Sim")</f>
        <v>0</v>
      </c>
      <c r="AK176" s="227" t="e">
        <f t="shared" si="53"/>
        <v>#DIV/0!</v>
      </c>
      <c r="AL176" s="545">
        <f>SUMIFS('Faturamento NNE'!$I$2:$I$707,'Faturamento NNE'!$E$2:$E$707,'Infos Relatório'!$B$164,'Faturamento NNE'!$F$2:$F$707,'Infos Relatório'!$B176,'Faturamento NNE'!$AA$2:$AA$707,'Infos Relatório'!AG$1)</f>
        <v>0</v>
      </c>
      <c r="AM176" s="541">
        <f>COUNTIFS('Faturamento NNE'!$E$2:$E$707,'Infos Relatório'!$B$164,'Faturamento NNE'!$F$2:$F$707,'Infos Relatório'!$B176,'Faturamento NNE'!$AA$2:$AA$707,'Infos Relatório'!AM$1)</f>
        <v>0</v>
      </c>
      <c r="AN176" s="542">
        <f>SUMIFS('Faturamento NNE'!$H$2:$H$707,'Faturamento NNE'!$E$2:$E$707,'Infos Relatório'!$B$164,'Faturamento NNE'!$F$2:$F$707,'Infos Relatório'!$B176,'Faturamento NNE'!$AA$2:$AA$707,'Infos Relatório'!AM$1)</f>
        <v>0</v>
      </c>
      <c r="AO176" s="542">
        <f>SUMIFS('Faturamento NNE'!$K$2:$K$707,'Faturamento NNE'!$E$2:$E$707,'Infos Relatório'!$B$164,'Faturamento NNE'!$F$2:$F$707,'Infos Relatório'!$B176,'Faturamento NNE'!$AA$2:$AA$707,'Infos Relatório'!AM$1)</f>
        <v>0</v>
      </c>
      <c r="AP176" s="546">
        <f>SUMIFS('Faturamento NNE'!$P$2:$P$707,'Faturamento NNE'!$E$2:$E$707,'Infos Relatório'!$B$164,'Faturamento NNE'!$F$2:$F$707,'Infos Relatório'!$B176,'Faturamento NNE'!$AA$2:$AA$707,'Infos Relatório'!AM$1,'Faturamento NNE'!$U$2:$U$707,"Sim")+SUMIFS('Faturamento NNE'!$Q$2:$Q$707,'Faturamento NNE'!$E$2:$E$707,'Infos Relatório'!$B$164,'Faturamento NNE'!$F$2:$F$707,'Infos Relatório'!$B176,'Faturamento NNE'!$AA$2:$AA$707,'Infos Relatório'!AM$1,'Faturamento NNE'!$U$2:$U$707,"Sim")</f>
        <v>0</v>
      </c>
      <c r="AQ176" s="227" t="e">
        <f t="shared" si="54"/>
        <v>#DIV/0!</v>
      </c>
      <c r="AR176" s="545">
        <f>SUMIFS('Faturamento NNE'!$I$2:$I$707,'Faturamento NNE'!$E$2:$E$707,'Infos Relatório'!$B$164,'Faturamento NNE'!$F$2:$F$707,'Infos Relatório'!$B176,'Faturamento NNE'!$AA$2:$AA$707,'Infos Relatório'!AM$1)</f>
        <v>0</v>
      </c>
      <c r="AS176" s="541">
        <f>COUNTIFS('Faturamento NNE'!$E$2:$E$707,'Infos Relatório'!$B$164,'Faturamento NNE'!$F$2:$F$707,'Infos Relatório'!$B176,'Faturamento NNE'!$AA$2:$AA$707,'Infos Relatório'!AS$1)</f>
        <v>0</v>
      </c>
      <c r="AT176" s="542">
        <f>SUMIFS('Faturamento NNE'!$H$2:$H$707,'Faturamento NNE'!$E$2:$E$707,'Infos Relatório'!$B$164,'Faturamento NNE'!$F$2:$F$707,'Infos Relatório'!$B176,'Faturamento NNE'!$AA$2:$AA$707,'Infos Relatório'!AS$1)</f>
        <v>0</v>
      </c>
      <c r="AU176" s="542">
        <f>SUMIFS('Faturamento NNE'!$K$2:$K$707,'Faturamento NNE'!$E$2:$E$707,'Infos Relatório'!$B$164,'Faturamento NNE'!$F$2:$F$707,'Infos Relatório'!$B176,'Faturamento NNE'!$AA$2:$AA$707,'Infos Relatório'!AS$1)</f>
        <v>0</v>
      </c>
      <c r="AV176" s="546">
        <f>SUMIFS('Faturamento NNE'!$P$2:$P$707,'Faturamento NNE'!$E$2:$E$707,'Infos Relatório'!$B$164,'Faturamento NNE'!$F$2:$F$707,'Infos Relatório'!$B176,'Faturamento NNE'!$AA$2:$AA$707,'Infos Relatório'!AS$1,'Faturamento NNE'!$U$2:$U$707,"Sim")+SUMIFS('Faturamento NNE'!$Q$2:$Q$707,'Faturamento NNE'!$E$2:$E$707,'Infos Relatório'!$B$164,'Faturamento NNE'!$F$2:$F$707,'Infos Relatório'!$B176,'Faturamento NNE'!$AA$2:$AA$707,'Infos Relatório'!AS$1,'Faturamento NNE'!$U$2:$U$707,"Sim")</f>
        <v>0</v>
      </c>
      <c r="AW176" s="227" t="e">
        <f t="shared" si="55"/>
        <v>#DIV/0!</v>
      </c>
      <c r="AX176" s="545">
        <f>SUMIFS('Faturamento NNE'!$I$2:$I$707,'Faturamento NNE'!$E$2:$E$707,'Infos Relatório'!$B$164,'Faturamento NNE'!$F$2:$F$707,'Infos Relatório'!$B176,'Faturamento NNE'!$AA$2:$AA$707,'Infos Relatório'!AS$1)</f>
        <v>0</v>
      </c>
      <c r="AY176" s="541">
        <f>COUNTIFS('Faturamento NNE'!$E$2:$E$707,'Infos Relatório'!$B$164,'Faturamento NNE'!$F$2:$F$707,'Infos Relatório'!$B176,'Faturamento NNE'!$AA$2:$AA$707,'Infos Relatório'!AY$1)</f>
        <v>0</v>
      </c>
      <c r="AZ176" s="542">
        <f>SUMIFS('Faturamento NNE'!$H$2:$H$707,'Faturamento NNE'!$E$2:$E$707,'Infos Relatório'!$B$164,'Faturamento NNE'!$F$2:$F$707,'Infos Relatório'!$B176,'Faturamento NNE'!$AA$2:$AA$707,'Infos Relatório'!AY$1)</f>
        <v>0</v>
      </c>
      <c r="BA176" s="542">
        <f>SUMIFS('Faturamento NNE'!$K$2:$K$707,'Faturamento NNE'!$E$2:$E$707,'Infos Relatório'!$B$164,'Faturamento NNE'!$F$2:$F$707,'Infos Relatório'!$B176,'Faturamento NNE'!$AA$2:$AA$707,'Infos Relatório'!AY$1)</f>
        <v>0</v>
      </c>
      <c r="BB176" s="546">
        <f>SUMIFS('Faturamento NNE'!$P$2:$P$707,'Faturamento NNE'!$E$2:$E$707,'Infos Relatório'!$B$164,'Faturamento NNE'!$F$2:$F$707,'Infos Relatório'!$B176,'Faturamento NNE'!$AA$2:$AA$707,'Infos Relatório'!AY$1,'Faturamento NNE'!$U$2:$U$707,"Sim")+SUMIFS('Faturamento NNE'!$Q$2:$Q$707,'Faturamento NNE'!$E$2:$E$707,'Infos Relatório'!$B$164,'Faturamento NNE'!$F$2:$F$707,'Infos Relatório'!$B176,'Faturamento NNE'!$AA$2:$AA$707,'Infos Relatório'!AY$1,'Faturamento NNE'!$U$2:$U$707,"Sim")</f>
        <v>0</v>
      </c>
      <c r="BC176" s="227" t="e">
        <f t="shared" si="56"/>
        <v>#DIV/0!</v>
      </c>
      <c r="BD176" s="545">
        <f>SUMIFS('Faturamento NNE'!$I$2:$I$707,'Faturamento NNE'!$E$2:$E$707,'Infos Relatório'!$B$164,'Faturamento NNE'!$F$2:$F$707,'Infos Relatório'!$B176,'Faturamento NNE'!$AA$2:$AA$707,'Infos Relatório'!AY$1)</f>
        <v>0</v>
      </c>
      <c r="BE176" s="541">
        <f>COUNTIFS('Faturamento NNE'!$E$2:$E$707,'Infos Relatório'!$B$164,'Faturamento NNE'!$F$2:$F$707,'Infos Relatório'!$B176,'Faturamento NNE'!$AA$2:$AA$707,'Infos Relatório'!BE$1)</f>
        <v>0</v>
      </c>
      <c r="BF176" s="542">
        <f>SUMIFS('Faturamento NNE'!$H$2:$H$707,'Faturamento NNE'!$E$2:$E$707,'Infos Relatório'!$B$164,'Faturamento NNE'!$F$2:$F$707,'Infos Relatório'!$B176,'Faturamento NNE'!$AA$2:$AA$707,'Infos Relatório'!BE$1)</f>
        <v>0</v>
      </c>
      <c r="BG176" s="542">
        <f>SUMIFS('Faturamento NNE'!$K$2:$K$707,'Faturamento NNE'!$E$2:$E$707,'Infos Relatório'!$B$164,'Faturamento NNE'!$F$2:$F$707,'Infos Relatório'!$B176,'Faturamento NNE'!$AA$2:$AA$707,'Infos Relatório'!BE$1)</f>
        <v>0</v>
      </c>
      <c r="BH176" s="546">
        <f>SUMIFS('Faturamento NNE'!$P$2:$P$707,'Faturamento NNE'!$E$2:$E$707,'Infos Relatório'!$B$164,'Faturamento NNE'!$F$2:$F$707,'Infos Relatório'!$B176,'Faturamento NNE'!$AA$2:$AA$707,'Infos Relatório'!BE$1,'Faturamento NNE'!$U$2:$U$707,"Sim")+SUMIFS('Faturamento NNE'!$Q$2:$Q$707,'Faturamento NNE'!$E$2:$E$707,'Infos Relatório'!$B$164,'Faturamento NNE'!$F$2:$F$707,'Infos Relatório'!$B176,'Faturamento NNE'!$AA$2:$AA$707,'Infos Relatório'!BE$1,'Faturamento NNE'!$U$2:$U$707,"Sim")</f>
        <v>0</v>
      </c>
      <c r="BI176" s="227" t="e">
        <f t="shared" si="57"/>
        <v>#DIV/0!</v>
      </c>
      <c r="BJ176" s="545">
        <f>SUMIFS('Faturamento NNE'!$I$2:$I$707,'Faturamento NNE'!$E$2:$E$707,'Infos Relatório'!$B$164,'Faturamento NNE'!$F$2:$F$707,'Infos Relatório'!$B176,'Faturamento NNE'!$AA$2:$AA$707,'Infos Relatório'!BE$1)</f>
        <v>0</v>
      </c>
      <c r="BK176" s="541">
        <f>COUNTIFS('Faturamento NNE'!$E$2:$E$707,'Infos Relatório'!$B$164,'Faturamento NNE'!$F$2:$F$707,'Infos Relatório'!$B176,'Faturamento NNE'!$AA$2:$AA$707,'Infos Relatório'!BK$1)</f>
        <v>0</v>
      </c>
      <c r="BL176" s="542">
        <f>SUMIFS('Faturamento NNE'!$H$2:$H$707,'Faturamento NNE'!$E$2:$E$707,'Infos Relatório'!$B$164,'Faturamento NNE'!$F$2:$F$707,'Infos Relatório'!$B176,'Faturamento NNE'!$AA$2:$AA$707,'Infos Relatório'!BK$1)</f>
        <v>0</v>
      </c>
      <c r="BM176" s="542">
        <f>SUMIFS('Faturamento NNE'!$K$2:$K$707,'Faturamento NNE'!$E$2:$E$707,'Infos Relatório'!$B$164,'Faturamento NNE'!$F$2:$F$707,'Infos Relatório'!$B176,'Faturamento NNE'!$AA$2:$AA$707,'Infos Relatório'!BK$1)</f>
        <v>0</v>
      </c>
      <c r="BN176" s="546">
        <f>SUMIFS('Faturamento NNE'!$P$2:$P$707,'Faturamento NNE'!$E$2:$E$707,'Infos Relatório'!$B$164,'Faturamento NNE'!$F$2:$F$707,'Infos Relatório'!$B176,'Faturamento NNE'!$AA$2:$AA$707,'Infos Relatório'!BK$1,'Faturamento NNE'!$U$2:$U$707,"Sim")+SUMIFS('Faturamento NNE'!$Q$2:$Q$707,'Faturamento NNE'!$E$2:$E$707,'Infos Relatório'!$B$164,'Faturamento NNE'!$F$2:$F$707,'Infos Relatório'!$B176,'Faturamento NNE'!$AA$2:$AA$707,'Infos Relatório'!BK$1,'Faturamento NNE'!$U$2:$U$707,"Sim")</f>
        <v>0</v>
      </c>
      <c r="BO176" s="227" t="e">
        <f t="shared" si="58"/>
        <v>#DIV/0!</v>
      </c>
      <c r="BP176" s="545">
        <f>SUMIFS('Faturamento NNE'!$I$2:$I$707,'Faturamento NNE'!$E$2:$E$707,'Infos Relatório'!$B$164,'Faturamento NNE'!$F$2:$F$707,'Infos Relatório'!$B176,'Faturamento NNE'!$AA$2:$AA$707,'Infos Relatório'!BK$1)</f>
        <v>0</v>
      </c>
      <c r="BQ176" s="541">
        <f>COUNTIFS('Faturamento NNE'!$E$2:$E$707,'Infos Relatório'!$B$164,'Faturamento NNE'!$F$2:$F$707,'Infos Relatório'!$B176,'Faturamento NNE'!$AA$2:$AA$707,'Infos Relatório'!BQ$1)</f>
        <v>0</v>
      </c>
      <c r="BR176" s="542">
        <f>SUMIFS('Faturamento NNE'!$H$2:$H$707,'Faturamento NNE'!$E$2:$E$707,'Infos Relatório'!$B$164,'Faturamento NNE'!$F$2:$F$707,'Infos Relatório'!$B176,'Faturamento NNE'!$AA$2:$AA$707,'Infos Relatório'!BQ$1)</f>
        <v>0</v>
      </c>
      <c r="BS176" s="542">
        <f>SUMIFS('Faturamento NNE'!$K$2:$K$707,'Faturamento NNE'!$E$2:$E$707,'Infos Relatório'!$B$164,'Faturamento NNE'!$F$2:$F$707,'Infos Relatório'!$B176,'Faturamento NNE'!$AA$2:$AA$707,'Infos Relatório'!BQ$1)</f>
        <v>0</v>
      </c>
      <c r="BT176" s="546">
        <f>SUMIFS('Faturamento NNE'!$P$2:$P$707,'Faturamento NNE'!$E$2:$E$707,'Infos Relatório'!$B$164,'Faturamento NNE'!$F$2:$F$707,'Infos Relatório'!$B176,'Faturamento NNE'!$AA$2:$AA$707,'Infos Relatório'!BQ$1,'Faturamento NNE'!$U$2:$U$707,"Sim")+SUMIFS('Faturamento NNE'!$Q$2:$Q$707,'Faturamento NNE'!$E$2:$E$707,'Infos Relatório'!$B$164,'Faturamento NNE'!$F$2:$F$707,'Infos Relatório'!$B176,'Faturamento NNE'!$AA$2:$AA$707,'Infos Relatório'!BQ$1,'Faturamento NNE'!$U$2:$U$707,"Sim")</f>
        <v>0</v>
      </c>
      <c r="BU176" s="227" t="e">
        <f t="shared" si="59"/>
        <v>#DIV/0!</v>
      </c>
      <c r="BV176" s="545">
        <f>SUMIFS('Faturamento NNE'!$I$2:$I$707,'Faturamento NNE'!$E$2:$E$707,'Infos Relatório'!$B$164,'Faturamento NNE'!$F$2:$F$707,'Infos Relatório'!$B176,'Faturamento NNE'!$AA$2:$AA$707,'Infos Relatório'!BQ$1)</f>
        <v>0</v>
      </c>
    </row>
    <row r="177" spans="2:74">
      <c r="B177" s="217" t="s">
        <v>142</v>
      </c>
      <c r="C177" s="541">
        <f>COUNTIFS('Faturamento NNE'!$E$2:$E$707,'Infos Relatório'!$B$164,'Faturamento NNE'!$F$2:$F$707,'Infos Relatório'!$B177,'Faturamento NNE'!$AA$2:$AA$707,'Infos Relatório'!C$1)</f>
        <v>0</v>
      </c>
      <c r="D177" s="542">
        <f>SUMIFS('Faturamento NNE'!$H$2:$H$707,'Faturamento NNE'!$E$2:$E$707,'Infos Relatório'!$B$164,'Faturamento NNE'!$F$2:$F$707,'Infos Relatório'!$B177,'Faturamento NNE'!$AA$2:$AA$707,'Infos Relatório'!C$1)</f>
        <v>0</v>
      </c>
      <c r="E177" s="543">
        <f>SUMIFS('Faturamento NNE'!$K$2:$K$707,'Faturamento NNE'!$E$2:$E$707,'Infos Relatório'!$B$164,'Faturamento NNE'!$F$2:$F$707,'Infos Relatório'!$B177,'Faturamento NNE'!$AA$2:$AA$707,'Infos Relatório'!C$1)</f>
        <v>0</v>
      </c>
      <c r="F177" s="544">
        <f>SUMIFS('Faturamento NNE'!$P$2:$P$707,'Faturamento NNE'!$E$2:$E$707,'Infos Relatório'!$B$164,'Faturamento NNE'!$F$2:$F$707,'Infos Relatório'!$B177,'Faturamento NNE'!$AA$2:$AA$707,'Infos Relatório'!C$1,'Faturamento NNE'!$U$2:$U$707,"Sim")+SUMIFS('Faturamento NNE'!$Q$2:$Q$707,'Faturamento NNE'!$E$2:$E$707,'Infos Relatório'!$B$164,'Faturamento NNE'!$F$2:$F$707,'Infos Relatório'!$B177,'Faturamento NNE'!$AA$2:$AA$707,'Infos Relatório'!C$1,'Faturamento NNE'!$U$2:$U$707,"Sim")</f>
        <v>0</v>
      </c>
      <c r="G177" s="283" t="e">
        <f t="shared" si="48"/>
        <v>#DIV/0!</v>
      </c>
      <c r="H177" s="545">
        <f>SUMIFS('Faturamento NNE'!$I$2:$I$707,'Faturamento NNE'!$E$2:$E$707,'Infos Relatório'!$B$164,'Faturamento NNE'!$F$2:$F$707,'Infos Relatório'!$B177,'Faturamento NNE'!$AA$2:$AA$707,'Infos Relatório'!C$1)</f>
        <v>0</v>
      </c>
      <c r="I177" s="541">
        <f>COUNTIFS('Faturamento NNE'!$E$2:$E$707,'Infos Relatório'!$B$164,'Faturamento NNE'!$F$2:$F$707,'Infos Relatório'!$B177,'Faturamento NNE'!$AA$2:$AA$707,'Infos Relatório'!I$1)</f>
        <v>0</v>
      </c>
      <c r="J177" s="542">
        <f>SUMIFS('Faturamento NNE'!$H$2:$H$707,'Faturamento NNE'!$E$2:$E$707,'Infos Relatório'!$B$164,'Faturamento NNE'!$F$2:$F$707,'Infos Relatório'!$B177,'Faturamento NNE'!$AA$2:$AA$707,'Infos Relatório'!I$1)</f>
        <v>0</v>
      </c>
      <c r="K177" s="543">
        <f>SUMIFS('Faturamento NNE'!$K$2:$K$707,'Faturamento NNE'!$E$2:$E$707,'Infos Relatório'!$B$164,'Faturamento NNE'!$F$2:$F$707,'Infos Relatório'!$B177,'Faturamento NNE'!$AA$2:$AA$707,'Infos Relatório'!I$1)</f>
        <v>0</v>
      </c>
      <c r="L177" s="544">
        <f>SUMIFS('Faturamento NNE'!$P$2:$P$707,'Faturamento NNE'!$E$2:$E$707,'Infos Relatório'!$B$164,'Faturamento NNE'!$F$2:$F$707,'Infos Relatório'!$B177,'Faturamento NNE'!$AA$2:$AA$707,'Infos Relatório'!I$1,'Faturamento NNE'!$U$2:$U$707,"Sim")+SUMIFS('Faturamento NNE'!$Q$2:$Q$707,'Faturamento NNE'!$E$2:$E$707,'Infos Relatório'!$B$164,'Faturamento NNE'!$F$2:$F$707,'Infos Relatório'!$B177,'Faturamento NNE'!$AA$2:$AA$707,'Infos Relatório'!I$1,'Faturamento NNE'!$U$2:$U$707,"Sim")</f>
        <v>0</v>
      </c>
      <c r="M177" s="283" t="e">
        <f t="shared" si="49"/>
        <v>#DIV/0!</v>
      </c>
      <c r="N177" s="545">
        <f>SUMIFS('Faturamento NNE'!$I$2:$I$707,'Faturamento NNE'!$E$2:$E$707,'Infos Relatório'!$B$164,'Faturamento NNE'!$F$2:$F$707,'Infos Relatório'!$B177,'Faturamento NNE'!$AA$2:$AA$707,'Infos Relatório'!I$1)</f>
        <v>0</v>
      </c>
      <c r="O177" s="541">
        <f>COUNTIFS('Faturamento NNE'!$E$2:$E$707,'Infos Relatório'!$B$164,'Faturamento NNE'!$F$2:$F$707,'Infos Relatório'!$B177,'Faturamento NNE'!$AA$2:$AA$707,'Infos Relatório'!O$1)</f>
        <v>0</v>
      </c>
      <c r="P177" s="542">
        <f>SUMIFS('Faturamento NNE'!$H$2:$H$707,'Faturamento NNE'!$E$2:$E$707,'Infos Relatório'!$B$164,'Faturamento NNE'!$F$2:$F$707,'Infos Relatório'!$B177,'Faturamento NNE'!$AA$2:$AA$707,'Infos Relatório'!O$1)</f>
        <v>0</v>
      </c>
      <c r="Q177" s="542">
        <f>SUMIFS('Faturamento NNE'!$K$2:$K$707,'Faturamento NNE'!$E$2:$E$707,'Infos Relatório'!$B$164,'Faturamento NNE'!$F$2:$F$707,'Infos Relatório'!$B177,'Faturamento NNE'!$AA$2:$AA$707,'Infos Relatório'!O$1)</f>
        <v>0</v>
      </c>
      <c r="R177" s="546">
        <f>SUMIFS('Faturamento NNE'!$P$2:$P$707,'Faturamento NNE'!$E$2:$E$707,'Infos Relatório'!$B$164,'Faturamento NNE'!$F$2:$F$707,'Infos Relatório'!$B177,'Faturamento NNE'!$AA$2:$AA$707,'Infos Relatório'!O$1,'Faturamento NNE'!$U$2:$U$707,"Sim")+SUMIFS('Faturamento NNE'!$Q$2:$Q$707,'Faturamento NNE'!$E$2:$E$707,'Infos Relatório'!$B$164,'Faturamento NNE'!$F$2:$F$707,'Infos Relatório'!$B177,'Faturamento NNE'!$AA$2:$AA$707,'Infos Relatório'!O$1,'Faturamento NNE'!$U$2:$U$707,"Sim")</f>
        <v>0</v>
      </c>
      <c r="S177" s="227" t="e">
        <f t="shared" si="50"/>
        <v>#DIV/0!</v>
      </c>
      <c r="T177" s="545">
        <f>SUMIFS('Faturamento NNE'!$I$2:$I$707,'Faturamento NNE'!$E$2:$E$707,'Infos Relatório'!$B$164,'Faturamento NNE'!$F$2:$F$707,'Infos Relatório'!$B177,'Faturamento NNE'!$AA$2:$AA$707,'Infos Relatório'!O$1)</f>
        <v>0</v>
      </c>
      <c r="U177" s="541">
        <f>COUNTIFS('Faturamento NNE'!$E$2:$E$707,'Infos Relatório'!$B$164,'Faturamento NNE'!$F$2:$F$707,'Infos Relatório'!$B177,'Faturamento NNE'!$AA$2:$AA$707,'Infos Relatório'!U$1)</f>
        <v>0</v>
      </c>
      <c r="V177" s="542">
        <f>SUMIFS('Faturamento NNE'!$H$2:$H$707,'Faturamento NNE'!$E$2:$E$707,'Infos Relatório'!$B$164,'Faturamento NNE'!$F$2:$F$707,'Infos Relatório'!$B177,'Faturamento NNE'!$AA$2:$AA$707,'Infos Relatório'!U$1)</f>
        <v>0</v>
      </c>
      <c r="W177" s="542">
        <f>SUMIFS('Faturamento NNE'!$K$2:$K$707,'Faturamento NNE'!$E$2:$E$707,'Infos Relatório'!$B$164,'Faturamento NNE'!$F$2:$F$707,'Infos Relatório'!$B177,'Faturamento NNE'!$AA$2:$AA$707,'Infos Relatório'!U$1)</f>
        <v>0</v>
      </c>
      <c r="X177" s="546">
        <f>SUMIFS('Faturamento NNE'!$P$2:$P$707,'Faturamento NNE'!$E$2:$E$707,'Infos Relatório'!$B$164,'Faturamento NNE'!$F$2:$F$707,'Infos Relatório'!$B177,'Faturamento NNE'!$AA$2:$AA$707,'Infos Relatório'!U$1,'Faturamento NNE'!$U$2:$U$707,"Sim")+SUMIFS('Faturamento NNE'!$Q$2:$Q$707,'Faturamento NNE'!$E$2:$E$707,'Infos Relatório'!$B$164,'Faturamento NNE'!$F$2:$F$707,'Infos Relatório'!$B177,'Faturamento NNE'!$AA$2:$AA$707,'Infos Relatório'!U$1,'Faturamento NNE'!$U$2:$U$707,"Sim")</f>
        <v>0</v>
      </c>
      <c r="Y177" s="227" t="e">
        <f t="shared" si="51"/>
        <v>#DIV/0!</v>
      </c>
      <c r="Z177" s="545">
        <f>SUMIFS('Faturamento NNE'!$I$2:$I$707,'Faturamento NNE'!$E$2:$E$707,'Infos Relatório'!$B$164,'Faturamento NNE'!$F$2:$F$707,'Infos Relatório'!$B177,'Faturamento NNE'!$AA$2:$AA$707,'Infos Relatório'!U$1)</f>
        <v>0</v>
      </c>
      <c r="AA177" s="541">
        <f>COUNTIFS('Faturamento NNE'!$E$2:$E$707,'Infos Relatório'!$B$164,'Faturamento NNE'!$F$2:$F$707,'Infos Relatório'!$B177,'Faturamento NNE'!$AA$2:$AA$707,'Infos Relatório'!AA$1)</f>
        <v>0</v>
      </c>
      <c r="AB177" s="542">
        <f>SUMIFS('Faturamento NNE'!$H$2:$H$707,'Faturamento NNE'!$E$2:$E$707,'Infos Relatório'!$B$164,'Faturamento NNE'!$F$2:$F$707,'Infos Relatório'!$B177,'Faturamento NNE'!$AA$2:$AA$707,'Infos Relatório'!AA$1)</f>
        <v>0</v>
      </c>
      <c r="AC177" s="542">
        <f>SUMIFS('Faturamento NNE'!$K$2:$K$707,'Faturamento NNE'!$E$2:$E$707,'Infos Relatório'!$B$164,'Faturamento NNE'!$F$2:$F$707,'Infos Relatório'!$B177,'Faturamento NNE'!$AA$2:$AA$707,'Infos Relatório'!AA$1)</f>
        <v>0</v>
      </c>
      <c r="AD177" s="546">
        <f>SUMIFS('Faturamento NNE'!$P$2:$P$707,'Faturamento NNE'!$E$2:$E$707,'Infos Relatório'!$B$164,'Faturamento NNE'!$F$2:$F$707,'Infos Relatório'!$B177,'Faturamento NNE'!$AA$2:$AA$707,'Infos Relatório'!AA$1,'Faturamento NNE'!$U$2:$U$707,"Sim")+SUMIFS('Faturamento NNE'!$Q$2:$Q$707,'Faturamento NNE'!$E$2:$E$707,'Infos Relatório'!$B$164,'Faturamento NNE'!$F$2:$F$707,'Infos Relatório'!$B177,'Faturamento NNE'!$AA$2:$AA$707,'Infos Relatório'!AA$1,'Faturamento NNE'!$U$2:$U$707,"Sim")</f>
        <v>0</v>
      </c>
      <c r="AE177" s="227" t="e">
        <f t="shared" si="52"/>
        <v>#DIV/0!</v>
      </c>
      <c r="AF177" s="545">
        <f>SUMIFS('Faturamento NNE'!$I$2:$I$707,'Faturamento NNE'!$E$2:$E$707,'Infos Relatório'!$B$164,'Faturamento NNE'!$F$2:$F$707,'Infos Relatório'!$B177,'Faturamento NNE'!$AA$2:$AA$707,'Infos Relatório'!AA$1)</f>
        <v>0</v>
      </c>
      <c r="AG177" s="541">
        <f>COUNTIFS('Faturamento NNE'!$E$2:$E$707,'Infos Relatório'!$B$164,'Faturamento NNE'!$F$2:$F$707,'Infos Relatório'!$B177,'Faturamento NNE'!$AA$2:$AA$707,'Infos Relatório'!AG$1)</f>
        <v>0</v>
      </c>
      <c r="AH177" s="542">
        <f>SUMIFS('Faturamento NNE'!$H$2:$H$707,'Faturamento NNE'!$E$2:$E$707,'Infos Relatório'!$B$164,'Faturamento NNE'!$F$2:$F$707,'Infos Relatório'!$B177,'Faturamento NNE'!$AA$2:$AA$707,'Infos Relatório'!AG$1)</f>
        <v>0</v>
      </c>
      <c r="AI177" s="542">
        <f>SUMIFS('Faturamento NNE'!$K$2:$K$707,'Faturamento NNE'!$E$2:$E$707,'Infos Relatório'!$B$164,'Faturamento NNE'!$F$2:$F$707,'Infos Relatório'!$B177,'Faturamento NNE'!$AA$2:$AA$707,'Infos Relatório'!AG$1)</f>
        <v>0</v>
      </c>
      <c r="AJ177" s="546">
        <f>SUMIFS('Faturamento NNE'!$P$2:$P$707,'Faturamento NNE'!$E$2:$E$707,'Infos Relatório'!$B$164,'Faturamento NNE'!$F$2:$F$707,'Infos Relatório'!$B177,'Faturamento NNE'!$AA$2:$AA$707,'Infos Relatório'!AG$1,'Faturamento NNE'!$U$2:$U$707,"Sim")+SUMIFS('Faturamento NNE'!$Q$2:$Q$707,'Faturamento NNE'!$E$2:$E$707,'Infos Relatório'!$B$164,'Faturamento NNE'!$F$2:$F$707,'Infos Relatório'!$B177,'Faturamento NNE'!$AA$2:$AA$707,'Infos Relatório'!AG$1,'Faturamento NNE'!$U$2:$U$707,"Sim")</f>
        <v>0</v>
      </c>
      <c r="AK177" s="227" t="e">
        <f t="shared" si="53"/>
        <v>#DIV/0!</v>
      </c>
      <c r="AL177" s="545">
        <f>SUMIFS('Faturamento NNE'!$I$2:$I$707,'Faturamento NNE'!$E$2:$E$707,'Infos Relatório'!$B$164,'Faturamento NNE'!$F$2:$F$707,'Infos Relatório'!$B177,'Faturamento NNE'!$AA$2:$AA$707,'Infos Relatório'!AG$1)</f>
        <v>0</v>
      </c>
      <c r="AM177" s="541">
        <f>COUNTIFS('Faturamento NNE'!$E$2:$E$707,'Infos Relatório'!$B$164,'Faturamento NNE'!$F$2:$F$707,'Infos Relatório'!$B177,'Faturamento NNE'!$AA$2:$AA$707,'Infos Relatório'!AM$1)</f>
        <v>0</v>
      </c>
      <c r="AN177" s="542">
        <f>SUMIFS('Faturamento NNE'!$H$2:$H$707,'Faturamento NNE'!$E$2:$E$707,'Infos Relatório'!$B$164,'Faturamento NNE'!$F$2:$F$707,'Infos Relatório'!$B177,'Faturamento NNE'!$AA$2:$AA$707,'Infos Relatório'!AM$1)</f>
        <v>0</v>
      </c>
      <c r="AO177" s="542">
        <f>SUMIFS('Faturamento NNE'!$K$2:$K$707,'Faturamento NNE'!$E$2:$E$707,'Infos Relatório'!$B$164,'Faturamento NNE'!$F$2:$F$707,'Infos Relatório'!$B177,'Faturamento NNE'!$AA$2:$AA$707,'Infos Relatório'!AM$1)</f>
        <v>0</v>
      </c>
      <c r="AP177" s="546">
        <f>SUMIFS('Faturamento NNE'!$P$2:$P$707,'Faturamento NNE'!$E$2:$E$707,'Infos Relatório'!$B$164,'Faturamento NNE'!$F$2:$F$707,'Infos Relatório'!$B177,'Faturamento NNE'!$AA$2:$AA$707,'Infos Relatório'!AM$1,'Faturamento NNE'!$U$2:$U$707,"Sim")+SUMIFS('Faturamento NNE'!$Q$2:$Q$707,'Faturamento NNE'!$E$2:$E$707,'Infos Relatório'!$B$164,'Faturamento NNE'!$F$2:$F$707,'Infos Relatório'!$B177,'Faturamento NNE'!$AA$2:$AA$707,'Infos Relatório'!AM$1,'Faturamento NNE'!$U$2:$U$707,"Sim")</f>
        <v>0</v>
      </c>
      <c r="AQ177" s="227" t="e">
        <f t="shared" si="54"/>
        <v>#DIV/0!</v>
      </c>
      <c r="AR177" s="545">
        <f>SUMIFS('Faturamento NNE'!$I$2:$I$707,'Faturamento NNE'!$E$2:$E$707,'Infos Relatório'!$B$164,'Faturamento NNE'!$F$2:$F$707,'Infos Relatório'!$B177,'Faturamento NNE'!$AA$2:$AA$707,'Infos Relatório'!AM$1)</f>
        <v>0</v>
      </c>
      <c r="AS177" s="541">
        <f>COUNTIFS('Faturamento NNE'!$E$2:$E$707,'Infos Relatório'!$B$164,'Faturamento NNE'!$F$2:$F$707,'Infos Relatório'!$B177,'Faturamento NNE'!$AA$2:$AA$707,'Infos Relatório'!AS$1)</f>
        <v>0</v>
      </c>
      <c r="AT177" s="542">
        <f>SUMIFS('Faturamento NNE'!$H$2:$H$707,'Faturamento NNE'!$E$2:$E$707,'Infos Relatório'!$B$164,'Faturamento NNE'!$F$2:$F$707,'Infos Relatório'!$B177,'Faturamento NNE'!$AA$2:$AA$707,'Infos Relatório'!AS$1)</f>
        <v>0</v>
      </c>
      <c r="AU177" s="542">
        <f>SUMIFS('Faturamento NNE'!$K$2:$K$707,'Faturamento NNE'!$E$2:$E$707,'Infos Relatório'!$B$164,'Faturamento NNE'!$F$2:$F$707,'Infos Relatório'!$B177,'Faturamento NNE'!$AA$2:$AA$707,'Infos Relatório'!AS$1)</f>
        <v>0</v>
      </c>
      <c r="AV177" s="546">
        <f>SUMIFS('Faturamento NNE'!$P$2:$P$707,'Faturamento NNE'!$E$2:$E$707,'Infos Relatório'!$B$164,'Faturamento NNE'!$F$2:$F$707,'Infos Relatório'!$B177,'Faturamento NNE'!$AA$2:$AA$707,'Infos Relatório'!AS$1,'Faturamento NNE'!$U$2:$U$707,"Sim")+SUMIFS('Faturamento NNE'!$Q$2:$Q$707,'Faturamento NNE'!$E$2:$E$707,'Infos Relatório'!$B$164,'Faturamento NNE'!$F$2:$F$707,'Infos Relatório'!$B177,'Faturamento NNE'!$AA$2:$AA$707,'Infos Relatório'!AS$1,'Faturamento NNE'!$U$2:$U$707,"Sim")</f>
        <v>0</v>
      </c>
      <c r="AW177" s="227" t="e">
        <f t="shared" si="55"/>
        <v>#DIV/0!</v>
      </c>
      <c r="AX177" s="545">
        <f>SUMIFS('Faturamento NNE'!$I$2:$I$707,'Faturamento NNE'!$E$2:$E$707,'Infos Relatório'!$B$164,'Faturamento NNE'!$F$2:$F$707,'Infos Relatório'!$B177,'Faturamento NNE'!$AA$2:$AA$707,'Infos Relatório'!AS$1)</f>
        <v>0</v>
      </c>
      <c r="AY177" s="541">
        <f>COUNTIFS('Faturamento NNE'!$E$2:$E$707,'Infos Relatório'!$B$164,'Faturamento NNE'!$F$2:$F$707,'Infos Relatório'!$B177,'Faturamento NNE'!$AA$2:$AA$707,'Infos Relatório'!AY$1)</f>
        <v>0</v>
      </c>
      <c r="AZ177" s="542">
        <f>SUMIFS('Faturamento NNE'!$H$2:$H$707,'Faturamento NNE'!$E$2:$E$707,'Infos Relatório'!$B$164,'Faturamento NNE'!$F$2:$F$707,'Infos Relatório'!$B177,'Faturamento NNE'!$AA$2:$AA$707,'Infos Relatório'!AY$1)</f>
        <v>0</v>
      </c>
      <c r="BA177" s="542">
        <f>SUMIFS('Faturamento NNE'!$K$2:$K$707,'Faturamento NNE'!$E$2:$E$707,'Infos Relatório'!$B$164,'Faturamento NNE'!$F$2:$F$707,'Infos Relatório'!$B177,'Faturamento NNE'!$AA$2:$AA$707,'Infos Relatório'!AY$1)</f>
        <v>0</v>
      </c>
      <c r="BB177" s="546">
        <f>SUMIFS('Faturamento NNE'!$P$2:$P$707,'Faturamento NNE'!$E$2:$E$707,'Infos Relatório'!$B$164,'Faturamento NNE'!$F$2:$F$707,'Infos Relatório'!$B177,'Faturamento NNE'!$AA$2:$AA$707,'Infos Relatório'!AY$1,'Faturamento NNE'!$U$2:$U$707,"Sim")+SUMIFS('Faturamento NNE'!$Q$2:$Q$707,'Faturamento NNE'!$E$2:$E$707,'Infos Relatório'!$B$164,'Faturamento NNE'!$F$2:$F$707,'Infos Relatório'!$B177,'Faturamento NNE'!$AA$2:$AA$707,'Infos Relatório'!AY$1,'Faturamento NNE'!$U$2:$U$707,"Sim")</f>
        <v>0</v>
      </c>
      <c r="BC177" s="227" t="e">
        <f t="shared" si="56"/>
        <v>#DIV/0!</v>
      </c>
      <c r="BD177" s="545">
        <f>SUMIFS('Faturamento NNE'!$I$2:$I$707,'Faturamento NNE'!$E$2:$E$707,'Infos Relatório'!$B$164,'Faturamento NNE'!$F$2:$F$707,'Infos Relatório'!$B177,'Faturamento NNE'!$AA$2:$AA$707,'Infos Relatório'!AY$1)</f>
        <v>0</v>
      </c>
      <c r="BE177" s="541">
        <f>COUNTIFS('Faturamento NNE'!$E$2:$E$707,'Infos Relatório'!$B$164,'Faturamento NNE'!$F$2:$F$707,'Infos Relatório'!$B177,'Faturamento NNE'!$AA$2:$AA$707,'Infos Relatório'!BE$1)</f>
        <v>0</v>
      </c>
      <c r="BF177" s="542">
        <f>SUMIFS('Faturamento NNE'!$H$2:$H$707,'Faturamento NNE'!$E$2:$E$707,'Infos Relatório'!$B$164,'Faturamento NNE'!$F$2:$F$707,'Infos Relatório'!$B177,'Faturamento NNE'!$AA$2:$AA$707,'Infos Relatório'!BE$1)</f>
        <v>0</v>
      </c>
      <c r="BG177" s="542">
        <f>SUMIFS('Faturamento NNE'!$K$2:$K$707,'Faturamento NNE'!$E$2:$E$707,'Infos Relatório'!$B$164,'Faturamento NNE'!$F$2:$F$707,'Infos Relatório'!$B177,'Faturamento NNE'!$AA$2:$AA$707,'Infos Relatório'!BE$1)</f>
        <v>0</v>
      </c>
      <c r="BH177" s="546">
        <f>SUMIFS('Faturamento NNE'!$P$2:$P$707,'Faturamento NNE'!$E$2:$E$707,'Infos Relatório'!$B$164,'Faturamento NNE'!$F$2:$F$707,'Infos Relatório'!$B177,'Faturamento NNE'!$AA$2:$AA$707,'Infos Relatório'!BE$1,'Faturamento NNE'!$U$2:$U$707,"Sim")+SUMIFS('Faturamento NNE'!$Q$2:$Q$707,'Faturamento NNE'!$E$2:$E$707,'Infos Relatório'!$B$164,'Faturamento NNE'!$F$2:$F$707,'Infos Relatório'!$B177,'Faturamento NNE'!$AA$2:$AA$707,'Infos Relatório'!BE$1,'Faturamento NNE'!$U$2:$U$707,"Sim")</f>
        <v>0</v>
      </c>
      <c r="BI177" s="227" t="e">
        <f t="shared" si="57"/>
        <v>#DIV/0!</v>
      </c>
      <c r="BJ177" s="545">
        <f>SUMIFS('Faturamento NNE'!$I$2:$I$707,'Faturamento NNE'!$E$2:$E$707,'Infos Relatório'!$B$164,'Faturamento NNE'!$F$2:$F$707,'Infos Relatório'!$B177,'Faturamento NNE'!$AA$2:$AA$707,'Infos Relatório'!BE$1)</f>
        <v>0</v>
      </c>
      <c r="BK177" s="541">
        <f>COUNTIFS('Faturamento NNE'!$E$2:$E$707,'Infos Relatório'!$B$164,'Faturamento NNE'!$F$2:$F$707,'Infos Relatório'!$B177,'Faturamento NNE'!$AA$2:$AA$707,'Infos Relatório'!BK$1)</f>
        <v>0</v>
      </c>
      <c r="BL177" s="542">
        <f>SUMIFS('Faturamento NNE'!$H$2:$H$707,'Faturamento NNE'!$E$2:$E$707,'Infos Relatório'!$B$164,'Faturamento NNE'!$F$2:$F$707,'Infos Relatório'!$B177,'Faturamento NNE'!$AA$2:$AA$707,'Infos Relatório'!BK$1)</f>
        <v>0</v>
      </c>
      <c r="BM177" s="542">
        <f>SUMIFS('Faturamento NNE'!$K$2:$K$707,'Faturamento NNE'!$E$2:$E$707,'Infos Relatório'!$B$164,'Faturamento NNE'!$F$2:$F$707,'Infos Relatório'!$B177,'Faturamento NNE'!$AA$2:$AA$707,'Infos Relatório'!BK$1)</f>
        <v>0</v>
      </c>
      <c r="BN177" s="546">
        <f>SUMIFS('Faturamento NNE'!$P$2:$P$707,'Faturamento NNE'!$E$2:$E$707,'Infos Relatório'!$B$164,'Faturamento NNE'!$F$2:$F$707,'Infos Relatório'!$B177,'Faturamento NNE'!$AA$2:$AA$707,'Infos Relatório'!BK$1,'Faturamento NNE'!$U$2:$U$707,"Sim")+SUMIFS('Faturamento NNE'!$Q$2:$Q$707,'Faturamento NNE'!$E$2:$E$707,'Infos Relatório'!$B$164,'Faturamento NNE'!$F$2:$F$707,'Infos Relatório'!$B177,'Faturamento NNE'!$AA$2:$AA$707,'Infos Relatório'!BK$1,'Faturamento NNE'!$U$2:$U$707,"Sim")</f>
        <v>0</v>
      </c>
      <c r="BO177" s="227" t="e">
        <f t="shared" si="58"/>
        <v>#DIV/0!</v>
      </c>
      <c r="BP177" s="545">
        <f>SUMIFS('Faturamento NNE'!$I$2:$I$707,'Faturamento NNE'!$E$2:$E$707,'Infos Relatório'!$B$164,'Faturamento NNE'!$F$2:$F$707,'Infos Relatório'!$B177,'Faturamento NNE'!$AA$2:$AA$707,'Infos Relatório'!BK$1)</f>
        <v>0</v>
      </c>
      <c r="BQ177" s="541">
        <f>COUNTIFS('Faturamento NNE'!$E$2:$E$707,'Infos Relatório'!$B$164,'Faturamento NNE'!$F$2:$F$707,'Infos Relatório'!$B177,'Faturamento NNE'!$AA$2:$AA$707,'Infos Relatório'!BQ$1)</f>
        <v>0</v>
      </c>
      <c r="BR177" s="542">
        <f>SUMIFS('Faturamento NNE'!$H$2:$H$707,'Faturamento NNE'!$E$2:$E$707,'Infos Relatório'!$B$164,'Faturamento NNE'!$F$2:$F$707,'Infos Relatório'!$B177,'Faturamento NNE'!$AA$2:$AA$707,'Infos Relatório'!BQ$1)</f>
        <v>0</v>
      </c>
      <c r="BS177" s="542">
        <f>SUMIFS('Faturamento NNE'!$K$2:$K$707,'Faturamento NNE'!$E$2:$E$707,'Infos Relatório'!$B$164,'Faturamento NNE'!$F$2:$F$707,'Infos Relatório'!$B177,'Faturamento NNE'!$AA$2:$AA$707,'Infos Relatório'!BQ$1)</f>
        <v>0</v>
      </c>
      <c r="BT177" s="546">
        <f>SUMIFS('Faturamento NNE'!$P$2:$P$707,'Faturamento NNE'!$E$2:$E$707,'Infos Relatório'!$B$164,'Faturamento NNE'!$F$2:$F$707,'Infos Relatório'!$B177,'Faturamento NNE'!$AA$2:$AA$707,'Infos Relatório'!BQ$1,'Faturamento NNE'!$U$2:$U$707,"Sim")+SUMIFS('Faturamento NNE'!$Q$2:$Q$707,'Faturamento NNE'!$E$2:$E$707,'Infos Relatório'!$B$164,'Faturamento NNE'!$F$2:$F$707,'Infos Relatório'!$B177,'Faturamento NNE'!$AA$2:$AA$707,'Infos Relatório'!BQ$1,'Faturamento NNE'!$U$2:$U$707,"Sim")</f>
        <v>0</v>
      </c>
      <c r="BU177" s="227" t="e">
        <f t="shared" si="59"/>
        <v>#DIV/0!</v>
      </c>
      <c r="BV177" s="545">
        <f>SUMIFS('Faturamento NNE'!$I$2:$I$707,'Faturamento NNE'!$E$2:$E$707,'Infos Relatório'!$B$164,'Faturamento NNE'!$F$2:$F$707,'Infos Relatório'!$B177,'Faturamento NNE'!$AA$2:$AA$707,'Infos Relatório'!BQ$1)</f>
        <v>0</v>
      </c>
    </row>
    <row r="178" spans="2:74">
      <c r="B178" s="217" t="s">
        <v>143</v>
      </c>
      <c r="C178" s="541">
        <f>COUNTIFS('Faturamento NNE'!$E$2:$E$707,'Infos Relatório'!$B$164,'Faturamento NNE'!$F$2:$F$707,'Infos Relatório'!$B178,'Faturamento NNE'!$AA$2:$AA$707,'Infos Relatório'!C$1)</f>
        <v>0</v>
      </c>
      <c r="D178" s="542">
        <f>SUMIFS('Faturamento NNE'!$H$2:$H$707,'Faturamento NNE'!$E$2:$E$707,'Infos Relatório'!$B$164,'Faturamento NNE'!$F$2:$F$707,'Infos Relatório'!$B178,'Faturamento NNE'!$AA$2:$AA$707,'Infos Relatório'!C$1)</f>
        <v>0</v>
      </c>
      <c r="E178" s="543">
        <f>SUMIFS('Faturamento NNE'!$K$2:$K$707,'Faturamento NNE'!$E$2:$E$707,'Infos Relatório'!$B$164,'Faturamento NNE'!$F$2:$F$707,'Infos Relatório'!$B178,'Faturamento NNE'!$AA$2:$AA$707,'Infos Relatório'!C$1)</f>
        <v>0</v>
      </c>
      <c r="F178" s="544">
        <f>SUMIFS('Faturamento NNE'!$P$2:$P$707,'Faturamento NNE'!$E$2:$E$707,'Infos Relatório'!$B$164,'Faturamento NNE'!$F$2:$F$707,'Infos Relatório'!$B178,'Faturamento NNE'!$AA$2:$AA$707,'Infos Relatório'!C$1,'Faturamento NNE'!$U$2:$U$707,"Sim")+SUMIFS('Faturamento NNE'!$Q$2:$Q$707,'Faturamento NNE'!$E$2:$E$707,'Infos Relatório'!$B$164,'Faturamento NNE'!$F$2:$F$707,'Infos Relatório'!$B178,'Faturamento NNE'!$AA$2:$AA$707,'Infos Relatório'!C$1,'Faturamento NNE'!$U$2:$U$707,"Sim")</f>
        <v>0</v>
      </c>
      <c r="G178" s="283" t="e">
        <f t="shared" si="48"/>
        <v>#DIV/0!</v>
      </c>
      <c r="H178" s="545">
        <f>SUMIFS('Faturamento NNE'!$I$2:$I$707,'Faturamento NNE'!$E$2:$E$707,'Infos Relatório'!$B$164,'Faturamento NNE'!$F$2:$F$707,'Infos Relatório'!$B178,'Faturamento NNE'!$AA$2:$AA$707,'Infos Relatório'!C$1)</f>
        <v>0</v>
      </c>
      <c r="I178" s="541">
        <f>COUNTIFS('Faturamento NNE'!$E$2:$E$707,'Infos Relatório'!$B$164,'Faturamento NNE'!$F$2:$F$707,'Infos Relatório'!$B178,'Faturamento NNE'!$AA$2:$AA$707,'Infos Relatório'!I$1)</f>
        <v>0</v>
      </c>
      <c r="J178" s="542">
        <f>SUMIFS('Faturamento NNE'!$H$2:$H$707,'Faturamento NNE'!$E$2:$E$707,'Infos Relatório'!$B$164,'Faturamento NNE'!$F$2:$F$707,'Infos Relatório'!$B178,'Faturamento NNE'!$AA$2:$AA$707,'Infos Relatório'!I$1)</f>
        <v>0</v>
      </c>
      <c r="K178" s="543">
        <f>SUMIFS('Faturamento NNE'!$K$2:$K$707,'Faturamento NNE'!$E$2:$E$707,'Infos Relatório'!$B$164,'Faturamento NNE'!$F$2:$F$707,'Infos Relatório'!$B178,'Faturamento NNE'!$AA$2:$AA$707,'Infos Relatório'!I$1)</f>
        <v>0</v>
      </c>
      <c r="L178" s="544">
        <f>SUMIFS('Faturamento NNE'!$P$2:$P$707,'Faturamento NNE'!$E$2:$E$707,'Infos Relatório'!$B$164,'Faturamento NNE'!$F$2:$F$707,'Infos Relatório'!$B178,'Faturamento NNE'!$AA$2:$AA$707,'Infos Relatório'!I$1,'Faturamento NNE'!$U$2:$U$707,"Sim")+SUMIFS('Faturamento NNE'!$Q$2:$Q$707,'Faturamento NNE'!$E$2:$E$707,'Infos Relatório'!$B$164,'Faturamento NNE'!$F$2:$F$707,'Infos Relatório'!$B178,'Faturamento NNE'!$AA$2:$AA$707,'Infos Relatório'!I$1,'Faturamento NNE'!$U$2:$U$707,"Sim")</f>
        <v>0</v>
      </c>
      <c r="M178" s="283" t="e">
        <f t="shared" si="49"/>
        <v>#DIV/0!</v>
      </c>
      <c r="N178" s="545">
        <f>SUMIFS('Faturamento NNE'!$I$2:$I$707,'Faturamento NNE'!$E$2:$E$707,'Infos Relatório'!$B$164,'Faturamento NNE'!$F$2:$F$707,'Infos Relatório'!$B178,'Faturamento NNE'!$AA$2:$AA$707,'Infos Relatório'!I$1)</f>
        <v>0</v>
      </c>
      <c r="O178" s="541">
        <f>COUNTIFS('Faturamento NNE'!$E$2:$E$707,'Infos Relatório'!$B$164,'Faturamento NNE'!$F$2:$F$707,'Infos Relatório'!$B178,'Faturamento NNE'!$AA$2:$AA$707,'Infos Relatório'!O$1)</f>
        <v>0</v>
      </c>
      <c r="P178" s="542">
        <f>SUMIFS('Faturamento NNE'!$H$2:$H$707,'Faturamento NNE'!$E$2:$E$707,'Infos Relatório'!$B$164,'Faturamento NNE'!$F$2:$F$707,'Infos Relatório'!$B178,'Faturamento NNE'!$AA$2:$AA$707,'Infos Relatório'!O$1)</f>
        <v>0</v>
      </c>
      <c r="Q178" s="542">
        <f>SUMIFS('Faturamento NNE'!$K$2:$K$707,'Faturamento NNE'!$E$2:$E$707,'Infos Relatório'!$B$164,'Faturamento NNE'!$F$2:$F$707,'Infos Relatório'!$B178,'Faturamento NNE'!$AA$2:$AA$707,'Infos Relatório'!O$1)</f>
        <v>0</v>
      </c>
      <c r="R178" s="546">
        <f>SUMIFS('Faturamento NNE'!$P$2:$P$707,'Faturamento NNE'!$E$2:$E$707,'Infos Relatório'!$B$164,'Faturamento NNE'!$F$2:$F$707,'Infos Relatório'!$B178,'Faturamento NNE'!$AA$2:$AA$707,'Infos Relatório'!O$1,'Faturamento NNE'!$U$2:$U$707,"Sim")+SUMIFS('Faturamento NNE'!$Q$2:$Q$707,'Faturamento NNE'!$E$2:$E$707,'Infos Relatório'!$B$164,'Faturamento NNE'!$F$2:$F$707,'Infos Relatório'!$B178,'Faturamento NNE'!$AA$2:$AA$707,'Infos Relatório'!O$1,'Faturamento NNE'!$U$2:$U$707,"Sim")</f>
        <v>0</v>
      </c>
      <c r="S178" s="227" t="e">
        <f t="shared" si="50"/>
        <v>#DIV/0!</v>
      </c>
      <c r="T178" s="545">
        <f>SUMIFS('Faturamento NNE'!$I$2:$I$707,'Faturamento NNE'!$E$2:$E$707,'Infos Relatório'!$B$164,'Faturamento NNE'!$F$2:$F$707,'Infos Relatório'!$B178,'Faturamento NNE'!$AA$2:$AA$707,'Infos Relatório'!O$1)</f>
        <v>0</v>
      </c>
      <c r="U178" s="541">
        <f>COUNTIFS('Faturamento NNE'!$E$2:$E$707,'Infos Relatório'!$B$164,'Faturamento NNE'!$F$2:$F$707,'Infos Relatório'!$B178,'Faturamento NNE'!$AA$2:$AA$707,'Infos Relatório'!U$1)</f>
        <v>0</v>
      </c>
      <c r="V178" s="542">
        <f>SUMIFS('Faturamento NNE'!$H$2:$H$707,'Faturamento NNE'!$E$2:$E$707,'Infos Relatório'!$B$164,'Faturamento NNE'!$F$2:$F$707,'Infos Relatório'!$B178,'Faturamento NNE'!$AA$2:$AA$707,'Infos Relatório'!U$1)</f>
        <v>0</v>
      </c>
      <c r="W178" s="542">
        <f>SUMIFS('Faturamento NNE'!$K$2:$K$707,'Faturamento NNE'!$E$2:$E$707,'Infos Relatório'!$B$164,'Faturamento NNE'!$F$2:$F$707,'Infos Relatório'!$B178,'Faturamento NNE'!$AA$2:$AA$707,'Infos Relatório'!U$1)</f>
        <v>0</v>
      </c>
      <c r="X178" s="546">
        <f>SUMIFS('Faturamento NNE'!$P$2:$P$707,'Faturamento NNE'!$E$2:$E$707,'Infos Relatório'!$B$164,'Faturamento NNE'!$F$2:$F$707,'Infos Relatório'!$B178,'Faturamento NNE'!$AA$2:$AA$707,'Infos Relatório'!U$1,'Faturamento NNE'!$U$2:$U$707,"Sim")+SUMIFS('Faturamento NNE'!$Q$2:$Q$707,'Faturamento NNE'!$E$2:$E$707,'Infos Relatório'!$B$164,'Faturamento NNE'!$F$2:$F$707,'Infos Relatório'!$B178,'Faturamento NNE'!$AA$2:$AA$707,'Infos Relatório'!U$1,'Faturamento NNE'!$U$2:$U$707,"Sim")</f>
        <v>0</v>
      </c>
      <c r="Y178" s="227" t="e">
        <f t="shared" si="51"/>
        <v>#DIV/0!</v>
      </c>
      <c r="Z178" s="545">
        <f>SUMIFS('Faturamento NNE'!$I$2:$I$707,'Faturamento NNE'!$E$2:$E$707,'Infos Relatório'!$B$164,'Faturamento NNE'!$F$2:$F$707,'Infos Relatório'!$B178,'Faturamento NNE'!$AA$2:$AA$707,'Infos Relatório'!U$1)</f>
        <v>0</v>
      </c>
      <c r="AA178" s="541">
        <f>COUNTIFS('Faturamento NNE'!$E$2:$E$707,'Infos Relatório'!$B$164,'Faturamento NNE'!$F$2:$F$707,'Infos Relatório'!$B178,'Faturamento NNE'!$AA$2:$AA$707,'Infos Relatório'!AA$1)</f>
        <v>0</v>
      </c>
      <c r="AB178" s="542">
        <f>SUMIFS('Faturamento NNE'!$H$2:$H$707,'Faturamento NNE'!$E$2:$E$707,'Infos Relatório'!$B$164,'Faturamento NNE'!$F$2:$F$707,'Infos Relatório'!$B178,'Faturamento NNE'!$AA$2:$AA$707,'Infos Relatório'!AA$1)</f>
        <v>0</v>
      </c>
      <c r="AC178" s="542">
        <f>SUMIFS('Faturamento NNE'!$K$2:$K$707,'Faturamento NNE'!$E$2:$E$707,'Infos Relatório'!$B$164,'Faturamento NNE'!$F$2:$F$707,'Infos Relatório'!$B178,'Faturamento NNE'!$AA$2:$AA$707,'Infos Relatório'!AA$1)</f>
        <v>0</v>
      </c>
      <c r="AD178" s="546">
        <f>SUMIFS('Faturamento NNE'!$P$2:$P$707,'Faturamento NNE'!$E$2:$E$707,'Infos Relatório'!$B$164,'Faturamento NNE'!$F$2:$F$707,'Infos Relatório'!$B178,'Faturamento NNE'!$AA$2:$AA$707,'Infos Relatório'!AA$1,'Faturamento NNE'!$U$2:$U$707,"Sim")+SUMIFS('Faturamento NNE'!$Q$2:$Q$707,'Faturamento NNE'!$E$2:$E$707,'Infos Relatório'!$B$164,'Faturamento NNE'!$F$2:$F$707,'Infos Relatório'!$B178,'Faturamento NNE'!$AA$2:$AA$707,'Infos Relatório'!AA$1,'Faturamento NNE'!$U$2:$U$707,"Sim")</f>
        <v>0</v>
      </c>
      <c r="AE178" s="227" t="e">
        <f t="shared" si="52"/>
        <v>#DIV/0!</v>
      </c>
      <c r="AF178" s="545">
        <f>SUMIFS('Faturamento NNE'!$I$2:$I$707,'Faturamento NNE'!$E$2:$E$707,'Infos Relatório'!$B$164,'Faturamento NNE'!$F$2:$F$707,'Infos Relatório'!$B178,'Faturamento NNE'!$AA$2:$AA$707,'Infos Relatório'!AA$1)</f>
        <v>0</v>
      </c>
      <c r="AG178" s="541">
        <f>COUNTIFS('Faturamento NNE'!$E$2:$E$707,'Infos Relatório'!$B$164,'Faturamento NNE'!$F$2:$F$707,'Infos Relatório'!$B178,'Faturamento NNE'!$AA$2:$AA$707,'Infos Relatório'!AG$1)</f>
        <v>0</v>
      </c>
      <c r="AH178" s="542">
        <f>SUMIFS('Faturamento NNE'!$H$2:$H$707,'Faturamento NNE'!$E$2:$E$707,'Infos Relatório'!$B$164,'Faturamento NNE'!$F$2:$F$707,'Infos Relatório'!$B178,'Faturamento NNE'!$AA$2:$AA$707,'Infos Relatório'!AG$1)</f>
        <v>0</v>
      </c>
      <c r="AI178" s="542">
        <f>SUMIFS('Faturamento NNE'!$K$2:$K$707,'Faturamento NNE'!$E$2:$E$707,'Infos Relatório'!$B$164,'Faturamento NNE'!$F$2:$F$707,'Infos Relatório'!$B178,'Faturamento NNE'!$AA$2:$AA$707,'Infos Relatório'!AG$1)</f>
        <v>0</v>
      </c>
      <c r="AJ178" s="546">
        <f>SUMIFS('Faturamento NNE'!$P$2:$P$707,'Faturamento NNE'!$E$2:$E$707,'Infos Relatório'!$B$164,'Faturamento NNE'!$F$2:$F$707,'Infos Relatório'!$B178,'Faturamento NNE'!$AA$2:$AA$707,'Infos Relatório'!AG$1,'Faturamento NNE'!$U$2:$U$707,"Sim")+SUMIFS('Faturamento NNE'!$Q$2:$Q$707,'Faturamento NNE'!$E$2:$E$707,'Infos Relatório'!$B$164,'Faturamento NNE'!$F$2:$F$707,'Infos Relatório'!$B178,'Faturamento NNE'!$AA$2:$AA$707,'Infos Relatório'!AG$1,'Faturamento NNE'!$U$2:$U$707,"Sim")</f>
        <v>0</v>
      </c>
      <c r="AK178" s="227" t="e">
        <f t="shared" si="53"/>
        <v>#DIV/0!</v>
      </c>
      <c r="AL178" s="545">
        <f>SUMIFS('Faturamento NNE'!$I$2:$I$707,'Faturamento NNE'!$E$2:$E$707,'Infos Relatório'!$B$164,'Faturamento NNE'!$F$2:$F$707,'Infos Relatório'!$B178,'Faturamento NNE'!$AA$2:$AA$707,'Infos Relatório'!AG$1)</f>
        <v>0</v>
      </c>
      <c r="AM178" s="541">
        <f>COUNTIFS('Faturamento NNE'!$E$2:$E$707,'Infos Relatório'!$B$164,'Faturamento NNE'!$F$2:$F$707,'Infos Relatório'!$B178,'Faturamento NNE'!$AA$2:$AA$707,'Infos Relatório'!AM$1)</f>
        <v>0</v>
      </c>
      <c r="AN178" s="542">
        <f>SUMIFS('Faturamento NNE'!$H$2:$H$707,'Faturamento NNE'!$E$2:$E$707,'Infos Relatório'!$B$164,'Faturamento NNE'!$F$2:$F$707,'Infos Relatório'!$B178,'Faturamento NNE'!$AA$2:$AA$707,'Infos Relatório'!AM$1)</f>
        <v>0</v>
      </c>
      <c r="AO178" s="542">
        <f>SUMIFS('Faturamento NNE'!$K$2:$K$707,'Faturamento NNE'!$E$2:$E$707,'Infos Relatório'!$B$164,'Faturamento NNE'!$F$2:$F$707,'Infos Relatório'!$B178,'Faturamento NNE'!$AA$2:$AA$707,'Infos Relatório'!AM$1)</f>
        <v>0</v>
      </c>
      <c r="AP178" s="546">
        <f>SUMIFS('Faturamento NNE'!$P$2:$P$707,'Faturamento NNE'!$E$2:$E$707,'Infos Relatório'!$B$164,'Faturamento NNE'!$F$2:$F$707,'Infos Relatório'!$B178,'Faturamento NNE'!$AA$2:$AA$707,'Infos Relatório'!AM$1,'Faturamento NNE'!$U$2:$U$707,"Sim")+SUMIFS('Faturamento NNE'!$Q$2:$Q$707,'Faturamento NNE'!$E$2:$E$707,'Infos Relatório'!$B$164,'Faturamento NNE'!$F$2:$F$707,'Infos Relatório'!$B178,'Faturamento NNE'!$AA$2:$AA$707,'Infos Relatório'!AM$1,'Faturamento NNE'!$U$2:$U$707,"Sim")</f>
        <v>0</v>
      </c>
      <c r="AQ178" s="227" t="e">
        <f t="shared" si="54"/>
        <v>#DIV/0!</v>
      </c>
      <c r="AR178" s="545">
        <f>SUMIFS('Faturamento NNE'!$I$2:$I$707,'Faturamento NNE'!$E$2:$E$707,'Infos Relatório'!$B$164,'Faturamento NNE'!$F$2:$F$707,'Infos Relatório'!$B178,'Faturamento NNE'!$AA$2:$AA$707,'Infos Relatório'!AM$1)</f>
        <v>0</v>
      </c>
      <c r="AS178" s="541">
        <f>COUNTIFS('Faturamento NNE'!$E$2:$E$707,'Infos Relatório'!$B$164,'Faturamento NNE'!$F$2:$F$707,'Infos Relatório'!$B178,'Faturamento NNE'!$AA$2:$AA$707,'Infos Relatório'!AS$1)</f>
        <v>0</v>
      </c>
      <c r="AT178" s="542">
        <f>SUMIFS('Faturamento NNE'!$H$2:$H$707,'Faturamento NNE'!$E$2:$E$707,'Infos Relatório'!$B$164,'Faturamento NNE'!$F$2:$F$707,'Infos Relatório'!$B178,'Faturamento NNE'!$AA$2:$AA$707,'Infos Relatório'!AS$1)</f>
        <v>0</v>
      </c>
      <c r="AU178" s="542">
        <f>SUMIFS('Faturamento NNE'!$K$2:$K$707,'Faturamento NNE'!$E$2:$E$707,'Infos Relatório'!$B$164,'Faturamento NNE'!$F$2:$F$707,'Infos Relatório'!$B178,'Faturamento NNE'!$AA$2:$AA$707,'Infos Relatório'!AS$1)</f>
        <v>0</v>
      </c>
      <c r="AV178" s="546">
        <f>SUMIFS('Faturamento NNE'!$P$2:$P$707,'Faturamento NNE'!$E$2:$E$707,'Infos Relatório'!$B$164,'Faturamento NNE'!$F$2:$F$707,'Infos Relatório'!$B178,'Faturamento NNE'!$AA$2:$AA$707,'Infos Relatório'!AS$1,'Faturamento NNE'!$U$2:$U$707,"Sim")+SUMIFS('Faturamento NNE'!$Q$2:$Q$707,'Faturamento NNE'!$E$2:$E$707,'Infos Relatório'!$B$164,'Faturamento NNE'!$F$2:$F$707,'Infos Relatório'!$B178,'Faturamento NNE'!$AA$2:$AA$707,'Infos Relatório'!AS$1,'Faturamento NNE'!$U$2:$U$707,"Sim")</f>
        <v>0</v>
      </c>
      <c r="AW178" s="227" t="e">
        <f t="shared" si="55"/>
        <v>#DIV/0!</v>
      </c>
      <c r="AX178" s="545">
        <f>SUMIFS('Faturamento NNE'!$I$2:$I$707,'Faturamento NNE'!$E$2:$E$707,'Infos Relatório'!$B$164,'Faturamento NNE'!$F$2:$F$707,'Infos Relatório'!$B178,'Faturamento NNE'!$AA$2:$AA$707,'Infos Relatório'!AS$1)</f>
        <v>0</v>
      </c>
      <c r="AY178" s="541">
        <f>COUNTIFS('Faturamento NNE'!$E$2:$E$707,'Infos Relatório'!$B$164,'Faturamento NNE'!$F$2:$F$707,'Infos Relatório'!$B178,'Faturamento NNE'!$AA$2:$AA$707,'Infos Relatório'!AY$1)</f>
        <v>0</v>
      </c>
      <c r="AZ178" s="542">
        <f>SUMIFS('Faturamento NNE'!$H$2:$H$707,'Faturamento NNE'!$E$2:$E$707,'Infos Relatório'!$B$164,'Faturamento NNE'!$F$2:$F$707,'Infos Relatório'!$B178,'Faturamento NNE'!$AA$2:$AA$707,'Infos Relatório'!AY$1)</f>
        <v>0</v>
      </c>
      <c r="BA178" s="542">
        <f>SUMIFS('Faturamento NNE'!$K$2:$K$707,'Faturamento NNE'!$E$2:$E$707,'Infos Relatório'!$B$164,'Faturamento NNE'!$F$2:$F$707,'Infos Relatório'!$B178,'Faturamento NNE'!$AA$2:$AA$707,'Infos Relatório'!AY$1)</f>
        <v>0</v>
      </c>
      <c r="BB178" s="546">
        <f>SUMIFS('Faturamento NNE'!$P$2:$P$707,'Faturamento NNE'!$E$2:$E$707,'Infos Relatório'!$B$164,'Faturamento NNE'!$F$2:$F$707,'Infos Relatório'!$B178,'Faturamento NNE'!$AA$2:$AA$707,'Infos Relatório'!AY$1,'Faturamento NNE'!$U$2:$U$707,"Sim")+SUMIFS('Faturamento NNE'!$Q$2:$Q$707,'Faturamento NNE'!$E$2:$E$707,'Infos Relatório'!$B$164,'Faturamento NNE'!$F$2:$F$707,'Infos Relatório'!$B178,'Faturamento NNE'!$AA$2:$AA$707,'Infos Relatório'!AY$1,'Faturamento NNE'!$U$2:$U$707,"Sim")</f>
        <v>0</v>
      </c>
      <c r="BC178" s="227" t="e">
        <f t="shared" si="56"/>
        <v>#DIV/0!</v>
      </c>
      <c r="BD178" s="545">
        <f>SUMIFS('Faturamento NNE'!$I$2:$I$707,'Faturamento NNE'!$E$2:$E$707,'Infos Relatório'!$B$164,'Faturamento NNE'!$F$2:$F$707,'Infos Relatório'!$B178,'Faturamento NNE'!$AA$2:$AA$707,'Infos Relatório'!AY$1)</f>
        <v>0</v>
      </c>
      <c r="BE178" s="541">
        <f>COUNTIFS('Faturamento NNE'!$E$2:$E$707,'Infos Relatório'!$B$164,'Faturamento NNE'!$F$2:$F$707,'Infos Relatório'!$B178,'Faturamento NNE'!$AA$2:$AA$707,'Infos Relatório'!BE$1)</f>
        <v>0</v>
      </c>
      <c r="BF178" s="542">
        <f>SUMIFS('Faturamento NNE'!$H$2:$H$707,'Faturamento NNE'!$E$2:$E$707,'Infos Relatório'!$B$164,'Faturamento NNE'!$F$2:$F$707,'Infos Relatório'!$B178,'Faturamento NNE'!$AA$2:$AA$707,'Infos Relatório'!BE$1)</f>
        <v>0</v>
      </c>
      <c r="BG178" s="542">
        <f>SUMIFS('Faturamento NNE'!$K$2:$K$707,'Faturamento NNE'!$E$2:$E$707,'Infos Relatório'!$B$164,'Faturamento NNE'!$F$2:$F$707,'Infos Relatório'!$B178,'Faturamento NNE'!$AA$2:$AA$707,'Infos Relatório'!BE$1)</f>
        <v>0</v>
      </c>
      <c r="BH178" s="546">
        <f>SUMIFS('Faturamento NNE'!$P$2:$P$707,'Faturamento NNE'!$E$2:$E$707,'Infos Relatório'!$B$164,'Faturamento NNE'!$F$2:$F$707,'Infos Relatório'!$B178,'Faturamento NNE'!$AA$2:$AA$707,'Infos Relatório'!BE$1,'Faturamento NNE'!$U$2:$U$707,"Sim")+SUMIFS('Faturamento NNE'!$Q$2:$Q$707,'Faturamento NNE'!$E$2:$E$707,'Infos Relatório'!$B$164,'Faturamento NNE'!$F$2:$F$707,'Infos Relatório'!$B178,'Faturamento NNE'!$AA$2:$AA$707,'Infos Relatório'!BE$1,'Faturamento NNE'!$U$2:$U$707,"Sim")</f>
        <v>0</v>
      </c>
      <c r="BI178" s="227" t="e">
        <f t="shared" si="57"/>
        <v>#DIV/0!</v>
      </c>
      <c r="BJ178" s="545">
        <f>SUMIFS('Faturamento NNE'!$I$2:$I$707,'Faturamento NNE'!$E$2:$E$707,'Infos Relatório'!$B$164,'Faturamento NNE'!$F$2:$F$707,'Infos Relatório'!$B178,'Faturamento NNE'!$AA$2:$AA$707,'Infos Relatório'!BE$1)</f>
        <v>0</v>
      </c>
      <c r="BK178" s="541">
        <f>COUNTIFS('Faturamento NNE'!$E$2:$E$707,'Infos Relatório'!$B$164,'Faturamento NNE'!$F$2:$F$707,'Infos Relatório'!$B178,'Faturamento NNE'!$AA$2:$AA$707,'Infos Relatório'!BK$1)</f>
        <v>0</v>
      </c>
      <c r="BL178" s="542">
        <f>SUMIFS('Faturamento NNE'!$H$2:$H$707,'Faturamento NNE'!$E$2:$E$707,'Infos Relatório'!$B$164,'Faturamento NNE'!$F$2:$F$707,'Infos Relatório'!$B178,'Faturamento NNE'!$AA$2:$AA$707,'Infos Relatório'!BK$1)</f>
        <v>0</v>
      </c>
      <c r="BM178" s="542">
        <f>SUMIFS('Faturamento NNE'!$K$2:$K$707,'Faturamento NNE'!$E$2:$E$707,'Infos Relatório'!$B$164,'Faturamento NNE'!$F$2:$F$707,'Infos Relatório'!$B178,'Faturamento NNE'!$AA$2:$AA$707,'Infos Relatório'!BK$1)</f>
        <v>0</v>
      </c>
      <c r="BN178" s="546">
        <f>SUMIFS('Faturamento NNE'!$P$2:$P$707,'Faturamento NNE'!$E$2:$E$707,'Infos Relatório'!$B$164,'Faturamento NNE'!$F$2:$F$707,'Infos Relatório'!$B178,'Faturamento NNE'!$AA$2:$AA$707,'Infos Relatório'!BK$1,'Faturamento NNE'!$U$2:$U$707,"Sim")+SUMIFS('Faturamento NNE'!$Q$2:$Q$707,'Faturamento NNE'!$E$2:$E$707,'Infos Relatório'!$B$164,'Faturamento NNE'!$F$2:$F$707,'Infos Relatório'!$B178,'Faturamento NNE'!$AA$2:$AA$707,'Infos Relatório'!BK$1,'Faturamento NNE'!$U$2:$U$707,"Sim")</f>
        <v>0</v>
      </c>
      <c r="BO178" s="227" t="e">
        <f t="shared" si="58"/>
        <v>#DIV/0!</v>
      </c>
      <c r="BP178" s="545">
        <f>SUMIFS('Faturamento NNE'!$I$2:$I$707,'Faturamento NNE'!$E$2:$E$707,'Infos Relatório'!$B$164,'Faturamento NNE'!$F$2:$F$707,'Infos Relatório'!$B178,'Faturamento NNE'!$AA$2:$AA$707,'Infos Relatório'!BK$1)</f>
        <v>0</v>
      </c>
      <c r="BQ178" s="541">
        <f>COUNTIFS('Faturamento NNE'!$E$2:$E$707,'Infos Relatório'!$B$164,'Faturamento NNE'!$F$2:$F$707,'Infos Relatório'!$B178,'Faturamento NNE'!$AA$2:$AA$707,'Infos Relatório'!BQ$1)</f>
        <v>0</v>
      </c>
      <c r="BR178" s="542">
        <f>SUMIFS('Faturamento NNE'!$H$2:$H$707,'Faturamento NNE'!$E$2:$E$707,'Infos Relatório'!$B$164,'Faturamento NNE'!$F$2:$F$707,'Infos Relatório'!$B178,'Faturamento NNE'!$AA$2:$AA$707,'Infos Relatório'!BQ$1)</f>
        <v>0</v>
      </c>
      <c r="BS178" s="542">
        <f>SUMIFS('Faturamento NNE'!$K$2:$K$707,'Faturamento NNE'!$E$2:$E$707,'Infos Relatório'!$B$164,'Faturamento NNE'!$F$2:$F$707,'Infos Relatório'!$B178,'Faturamento NNE'!$AA$2:$AA$707,'Infos Relatório'!BQ$1)</f>
        <v>0</v>
      </c>
      <c r="BT178" s="546">
        <f>SUMIFS('Faturamento NNE'!$P$2:$P$707,'Faturamento NNE'!$E$2:$E$707,'Infos Relatório'!$B$164,'Faturamento NNE'!$F$2:$F$707,'Infos Relatório'!$B178,'Faturamento NNE'!$AA$2:$AA$707,'Infos Relatório'!BQ$1,'Faturamento NNE'!$U$2:$U$707,"Sim")+SUMIFS('Faturamento NNE'!$Q$2:$Q$707,'Faturamento NNE'!$E$2:$E$707,'Infos Relatório'!$B$164,'Faturamento NNE'!$F$2:$F$707,'Infos Relatório'!$B178,'Faturamento NNE'!$AA$2:$AA$707,'Infos Relatório'!BQ$1,'Faturamento NNE'!$U$2:$U$707,"Sim")</f>
        <v>0</v>
      </c>
      <c r="BU178" s="227" t="e">
        <f t="shared" si="59"/>
        <v>#DIV/0!</v>
      </c>
      <c r="BV178" s="545">
        <f>SUMIFS('Faturamento NNE'!$I$2:$I$707,'Faturamento NNE'!$E$2:$E$707,'Infos Relatório'!$B$164,'Faturamento NNE'!$F$2:$F$707,'Infos Relatório'!$B178,'Faturamento NNE'!$AA$2:$AA$707,'Infos Relatório'!BQ$1)</f>
        <v>0</v>
      </c>
    </row>
    <row r="179" spans="2:74">
      <c r="B179" s="217" t="s">
        <v>144</v>
      </c>
      <c r="C179" s="541">
        <f>COUNTIFS('Faturamento NNE'!$E$2:$E$707,'Infos Relatório'!$B$164,'Faturamento NNE'!$F$2:$F$707,'Infos Relatório'!$B179,'Faturamento NNE'!$AA$2:$AA$707,'Infos Relatório'!C$1)</f>
        <v>0</v>
      </c>
      <c r="D179" s="542">
        <f>SUMIFS('Faturamento NNE'!$H$2:$H$707,'Faturamento NNE'!$E$2:$E$707,'Infos Relatório'!$B$164,'Faturamento NNE'!$F$2:$F$707,'Infos Relatório'!$B179,'Faturamento NNE'!$AA$2:$AA$707,'Infos Relatório'!C$1)</f>
        <v>0</v>
      </c>
      <c r="E179" s="543">
        <f>SUMIFS('Faturamento NNE'!$K$2:$K$707,'Faturamento NNE'!$E$2:$E$707,'Infos Relatório'!$B$164,'Faturamento NNE'!$F$2:$F$707,'Infos Relatório'!$B179,'Faturamento NNE'!$AA$2:$AA$707,'Infos Relatório'!C$1)</f>
        <v>0</v>
      </c>
      <c r="F179" s="544">
        <f>SUMIFS('Faturamento NNE'!$P$2:$P$707,'Faturamento NNE'!$E$2:$E$707,'Infos Relatório'!$B$164,'Faturamento NNE'!$F$2:$F$707,'Infos Relatório'!$B179,'Faturamento NNE'!$AA$2:$AA$707,'Infos Relatório'!C$1,'Faturamento NNE'!$U$2:$U$707,"Sim")+SUMIFS('Faturamento NNE'!$Q$2:$Q$707,'Faturamento NNE'!$E$2:$E$707,'Infos Relatório'!$B$164,'Faturamento NNE'!$F$2:$F$707,'Infos Relatório'!$B179,'Faturamento NNE'!$AA$2:$AA$707,'Infos Relatório'!C$1,'Faturamento NNE'!$U$2:$U$707,"Sim")</f>
        <v>0</v>
      </c>
      <c r="G179" s="283" t="e">
        <f t="shared" si="48"/>
        <v>#DIV/0!</v>
      </c>
      <c r="H179" s="545">
        <f>SUMIFS('Faturamento NNE'!$I$2:$I$707,'Faturamento NNE'!$E$2:$E$707,'Infos Relatório'!$B$164,'Faturamento NNE'!$F$2:$F$707,'Infos Relatório'!$B179,'Faturamento NNE'!$AA$2:$AA$707,'Infos Relatório'!C$1)</f>
        <v>0</v>
      </c>
      <c r="I179" s="541">
        <f>COUNTIFS('Faturamento NNE'!$E$2:$E$707,'Infos Relatório'!$B$164,'Faturamento NNE'!$F$2:$F$707,'Infos Relatório'!$B179,'Faturamento NNE'!$AA$2:$AA$707,'Infos Relatório'!I$1)</f>
        <v>0</v>
      </c>
      <c r="J179" s="542">
        <f>SUMIFS('Faturamento NNE'!$H$2:$H$707,'Faturamento NNE'!$E$2:$E$707,'Infos Relatório'!$B$164,'Faturamento NNE'!$F$2:$F$707,'Infos Relatório'!$B179,'Faturamento NNE'!$AA$2:$AA$707,'Infos Relatório'!I$1)</f>
        <v>0</v>
      </c>
      <c r="K179" s="543">
        <f>SUMIFS('Faturamento NNE'!$K$2:$K$707,'Faturamento NNE'!$E$2:$E$707,'Infos Relatório'!$B$164,'Faturamento NNE'!$F$2:$F$707,'Infos Relatório'!$B179,'Faturamento NNE'!$AA$2:$AA$707,'Infos Relatório'!I$1)</f>
        <v>0</v>
      </c>
      <c r="L179" s="544">
        <f>SUMIFS('Faturamento NNE'!$P$2:$P$707,'Faturamento NNE'!$E$2:$E$707,'Infos Relatório'!$B$164,'Faturamento NNE'!$F$2:$F$707,'Infos Relatório'!$B179,'Faturamento NNE'!$AA$2:$AA$707,'Infos Relatório'!I$1,'Faturamento NNE'!$U$2:$U$707,"Sim")+SUMIFS('Faturamento NNE'!$Q$2:$Q$707,'Faturamento NNE'!$E$2:$E$707,'Infos Relatório'!$B$164,'Faturamento NNE'!$F$2:$F$707,'Infos Relatório'!$B179,'Faturamento NNE'!$AA$2:$AA$707,'Infos Relatório'!I$1,'Faturamento NNE'!$U$2:$U$707,"Sim")</f>
        <v>0</v>
      </c>
      <c r="M179" s="283" t="e">
        <f t="shared" si="49"/>
        <v>#DIV/0!</v>
      </c>
      <c r="N179" s="545">
        <f>SUMIFS('Faturamento NNE'!$I$2:$I$707,'Faturamento NNE'!$E$2:$E$707,'Infos Relatório'!$B$164,'Faturamento NNE'!$F$2:$F$707,'Infos Relatório'!$B179,'Faturamento NNE'!$AA$2:$AA$707,'Infos Relatório'!I$1)</f>
        <v>0</v>
      </c>
      <c r="O179" s="541">
        <f>COUNTIFS('Faturamento NNE'!$E$2:$E$707,'Infos Relatório'!$B$164,'Faturamento NNE'!$F$2:$F$707,'Infos Relatório'!$B179,'Faturamento NNE'!$AA$2:$AA$707,'Infos Relatório'!O$1)</f>
        <v>0</v>
      </c>
      <c r="P179" s="542">
        <f>SUMIFS('Faturamento NNE'!$H$2:$H$707,'Faturamento NNE'!$E$2:$E$707,'Infos Relatório'!$B$164,'Faturamento NNE'!$F$2:$F$707,'Infos Relatório'!$B179,'Faturamento NNE'!$AA$2:$AA$707,'Infos Relatório'!O$1)</f>
        <v>0</v>
      </c>
      <c r="Q179" s="542">
        <f>SUMIFS('Faturamento NNE'!$K$2:$K$707,'Faturamento NNE'!$E$2:$E$707,'Infos Relatório'!$B$164,'Faturamento NNE'!$F$2:$F$707,'Infos Relatório'!$B179,'Faturamento NNE'!$AA$2:$AA$707,'Infos Relatório'!O$1)</f>
        <v>0</v>
      </c>
      <c r="R179" s="546">
        <f>SUMIFS('Faturamento NNE'!$P$2:$P$707,'Faturamento NNE'!$E$2:$E$707,'Infos Relatório'!$B$164,'Faturamento NNE'!$F$2:$F$707,'Infos Relatório'!$B179,'Faturamento NNE'!$AA$2:$AA$707,'Infos Relatório'!O$1,'Faturamento NNE'!$U$2:$U$707,"Sim")+SUMIFS('Faturamento NNE'!$Q$2:$Q$707,'Faturamento NNE'!$E$2:$E$707,'Infos Relatório'!$B$164,'Faturamento NNE'!$F$2:$F$707,'Infos Relatório'!$B179,'Faturamento NNE'!$AA$2:$AA$707,'Infos Relatório'!O$1,'Faturamento NNE'!$U$2:$U$707,"Sim")</f>
        <v>0</v>
      </c>
      <c r="S179" s="227" t="e">
        <f t="shared" si="50"/>
        <v>#DIV/0!</v>
      </c>
      <c r="T179" s="545">
        <f>SUMIFS('Faturamento NNE'!$I$2:$I$707,'Faturamento NNE'!$E$2:$E$707,'Infos Relatório'!$B$164,'Faturamento NNE'!$F$2:$F$707,'Infos Relatório'!$B179,'Faturamento NNE'!$AA$2:$AA$707,'Infos Relatório'!O$1)</f>
        <v>0</v>
      </c>
      <c r="U179" s="541">
        <f>COUNTIFS('Faturamento NNE'!$E$2:$E$707,'Infos Relatório'!$B$164,'Faturamento NNE'!$F$2:$F$707,'Infos Relatório'!$B179,'Faturamento NNE'!$AA$2:$AA$707,'Infos Relatório'!U$1)</f>
        <v>0</v>
      </c>
      <c r="V179" s="542">
        <f>SUMIFS('Faturamento NNE'!$H$2:$H$707,'Faturamento NNE'!$E$2:$E$707,'Infos Relatório'!$B$164,'Faturamento NNE'!$F$2:$F$707,'Infos Relatório'!$B179,'Faturamento NNE'!$AA$2:$AA$707,'Infos Relatório'!U$1)</f>
        <v>0</v>
      </c>
      <c r="W179" s="542">
        <f>SUMIFS('Faturamento NNE'!$K$2:$K$707,'Faturamento NNE'!$E$2:$E$707,'Infos Relatório'!$B$164,'Faturamento NNE'!$F$2:$F$707,'Infos Relatório'!$B179,'Faturamento NNE'!$AA$2:$AA$707,'Infos Relatório'!U$1)</f>
        <v>0</v>
      </c>
      <c r="X179" s="546">
        <f>SUMIFS('Faturamento NNE'!$P$2:$P$707,'Faturamento NNE'!$E$2:$E$707,'Infos Relatório'!$B$164,'Faturamento NNE'!$F$2:$F$707,'Infos Relatório'!$B179,'Faturamento NNE'!$AA$2:$AA$707,'Infos Relatório'!U$1,'Faturamento NNE'!$U$2:$U$707,"Sim")+SUMIFS('Faturamento NNE'!$Q$2:$Q$707,'Faturamento NNE'!$E$2:$E$707,'Infos Relatório'!$B$164,'Faturamento NNE'!$F$2:$F$707,'Infos Relatório'!$B179,'Faturamento NNE'!$AA$2:$AA$707,'Infos Relatório'!U$1,'Faturamento NNE'!$U$2:$U$707,"Sim")</f>
        <v>0</v>
      </c>
      <c r="Y179" s="227" t="e">
        <f t="shared" si="51"/>
        <v>#DIV/0!</v>
      </c>
      <c r="Z179" s="545">
        <f>SUMIFS('Faturamento NNE'!$I$2:$I$707,'Faturamento NNE'!$E$2:$E$707,'Infos Relatório'!$B$164,'Faturamento NNE'!$F$2:$F$707,'Infos Relatório'!$B179,'Faturamento NNE'!$AA$2:$AA$707,'Infos Relatório'!U$1)</f>
        <v>0</v>
      </c>
      <c r="AA179" s="541">
        <f>COUNTIFS('Faturamento NNE'!$E$2:$E$707,'Infos Relatório'!$B$164,'Faturamento NNE'!$F$2:$F$707,'Infos Relatório'!$B179,'Faturamento NNE'!$AA$2:$AA$707,'Infos Relatório'!AA$1)</f>
        <v>0</v>
      </c>
      <c r="AB179" s="542">
        <f>SUMIFS('Faturamento NNE'!$H$2:$H$707,'Faturamento NNE'!$E$2:$E$707,'Infos Relatório'!$B$164,'Faturamento NNE'!$F$2:$F$707,'Infos Relatório'!$B179,'Faturamento NNE'!$AA$2:$AA$707,'Infos Relatório'!AA$1)</f>
        <v>0</v>
      </c>
      <c r="AC179" s="542">
        <f>SUMIFS('Faturamento NNE'!$K$2:$K$707,'Faturamento NNE'!$E$2:$E$707,'Infos Relatório'!$B$164,'Faturamento NNE'!$F$2:$F$707,'Infos Relatório'!$B179,'Faturamento NNE'!$AA$2:$AA$707,'Infos Relatório'!AA$1)</f>
        <v>0</v>
      </c>
      <c r="AD179" s="546">
        <f>SUMIFS('Faturamento NNE'!$P$2:$P$707,'Faturamento NNE'!$E$2:$E$707,'Infos Relatório'!$B$164,'Faturamento NNE'!$F$2:$F$707,'Infos Relatório'!$B179,'Faturamento NNE'!$AA$2:$AA$707,'Infos Relatório'!AA$1,'Faturamento NNE'!$U$2:$U$707,"Sim")+SUMIFS('Faturamento NNE'!$Q$2:$Q$707,'Faturamento NNE'!$E$2:$E$707,'Infos Relatório'!$B$164,'Faturamento NNE'!$F$2:$F$707,'Infos Relatório'!$B179,'Faturamento NNE'!$AA$2:$AA$707,'Infos Relatório'!AA$1,'Faturamento NNE'!$U$2:$U$707,"Sim")</f>
        <v>0</v>
      </c>
      <c r="AE179" s="227" t="e">
        <f t="shared" si="52"/>
        <v>#DIV/0!</v>
      </c>
      <c r="AF179" s="545">
        <f>SUMIFS('Faturamento NNE'!$I$2:$I$707,'Faturamento NNE'!$E$2:$E$707,'Infos Relatório'!$B$164,'Faturamento NNE'!$F$2:$F$707,'Infos Relatório'!$B179,'Faturamento NNE'!$AA$2:$AA$707,'Infos Relatório'!AA$1)</f>
        <v>0</v>
      </c>
      <c r="AG179" s="541">
        <f>COUNTIFS('Faturamento NNE'!$E$2:$E$707,'Infos Relatório'!$B$164,'Faturamento NNE'!$F$2:$F$707,'Infos Relatório'!$B179,'Faturamento NNE'!$AA$2:$AA$707,'Infos Relatório'!AG$1)</f>
        <v>0</v>
      </c>
      <c r="AH179" s="542">
        <f>SUMIFS('Faturamento NNE'!$H$2:$H$707,'Faturamento NNE'!$E$2:$E$707,'Infos Relatório'!$B$164,'Faturamento NNE'!$F$2:$F$707,'Infos Relatório'!$B179,'Faturamento NNE'!$AA$2:$AA$707,'Infos Relatório'!AG$1)</f>
        <v>0</v>
      </c>
      <c r="AI179" s="542">
        <f>SUMIFS('Faturamento NNE'!$K$2:$K$707,'Faturamento NNE'!$E$2:$E$707,'Infos Relatório'!$B$164,'Faturamento NNE'!$F$2:$F$707,'Infos Relatório'!$B179,'Faturamento NNE'!$AA$2:$AA$707,'Infos Relatório'!AG$1)</f>
        <v>0</v>
      </c>
      <c r="AJ179" s="546">
        <f>SUMIFS('Faturamento NNE'!$P$2:$P$707,'Faturamento NNE'!$E$2:$E$707,'Infos Relatório'!$B$164,'Faturamento NNE'!$F$2:$F$707,'Infos Relatório'!$B179,'Faturamento NNE'!$AA$2:$AA$707,'Infos Relatório'!AG$1,'Faturamento NNE'!$U$2:$U$707,"Sim")+SUMIFS('Faturamento NNE'!$Q$2:$Q$707,'Faturamento NNE'!$E$2:$E$707,'Infos Relatório'!$B$164,'Faturamento NNE'!$F$2:$F$707,'Infos Relatório'!$B179,'Faturamento NNE'!$AA$2:$AA$707,'Infos Relatório'!AG$1,'Faturamento NNE'!$U$2:$U$707,"Sim")</f>
        <v>0</v>
      </c>
      <c r="AK179" s="227" t="e">
        <f t="shared" si="53"/>
        <v>#DIV/0!</v>
      </c>
      <c r="AL179" s="545">
        <f>SUMIFS('Faturamento NNE'!$I$2:$I$707,'Faturamento NNE'!$E$2:$E$707,'Infos Relatório'!$B$164,'Faturamento NNE'!$F$2:$F$707,'Infos Relatório'!$B179,'Faturamento NNE'!$AA$2:$AA$707,'Infos Relatório'!AG$1)</f>
        <v>0</v>
      </c>
      <c r="AM179" s="541">
        <f>COUNTIFS('Faturamento NNE'!$E$2:$E$707,'Infos Relatório'!$B$164,'Faturamento NNE'!$F$2:$F$707,'Infos Relatório'!$B179,'Faturamento NNE'!$AA$2:$AA$707,'Infos Relatório'!AM$1)</f>
        <v>0</v>
      </c>
      <c r="AN179" s="542">
        <f>SUMIFS('Faturamento NNE'!$H$2:$H$707,'Faturamento NNE'!$E$2:$E$707,'Infos Relatório'!$B$164,'Faturamento NNE'!$F$2:$F$707,'Infos Relatório'!$B179,'Faturamento NNE'!$AA$2:$AA$707,'Infos Relatório'!AM$1)</f>
        <v>0</v>
      </c>
      <c r="AO179" s="542">
        <f>SUMIFS('Faturamento NNE'!$K$2:$K$707,'Faturamento NNE'!$E$2:$E$707,'Infos Relatório'!$B$164,'Faturamento NNE'!$F$2:$F$707,'Infos Relatório'!$B179,'Faturamento NNE'!$AA$2:$AA$707,'Infos Relatório'!AM$1)</f>
        <v>0</v>
      </c>
      <c r="AP179" s="546">
        <f>SUMIFS('Faturamento NNE'!$P$2:$P$707,'Faturamento NNE'!$E$2:$E$707,'Infos Relatório'!$B$164,'Faturamento NNE'!$F$2:$F$707,'Infos Relatório'!$B179,'Faturamento NNE'!$AA$2:$AA$707,'Infos Relatório'!AM$1,'Faturamento NNE'!$U$2:$U$707,"Sim")+SUMIFS('Faturamento NNE'!$Q$2:$Q$707,'Faturamento NNE'!$E$2:$E$707,'Infos Relatório'!$B$164,'Faturamento NNE'!$F$2:$F$707,'Infos Relatório'!$B179,'Faturamento NNE'!$AA$2:$AA$707,'Infos Relatório'!AM$1,'Faturamento NNE'!$U$2:$U$707,"Sim")</f>
        <v>0</v>
      </c>
      <c r="AQ179" s="227" t="e">
        <f t="shared" si="54"/>
        <v>#DIV/0!</v>
      </c>
      <c r="AR179" s="545">
        <f>SUMIFS('Faturamento NNE'!$I$2:$I$707,'Faturamento NNE'!$E$2:$E$707,'Infos Relatório'!$B$164,'Faturamento NNE'!$F$2:$F$707,'Infos Relatório'!$B179,'Faturamento NNE'!$AA$2:$AA$707,'Infos Relatório'!AM$1)</f>
        <v>0</v>
      </c>
      <c r="AS179" s="541">
        <f>COUNTIFS('Faturamento NNE'!$E$2:$E$707,'Infos Relatório'!$B$164,'Faturamento NNE'!$F$2:$F$707,'Infos Relatório'!$B179,'Faturamento NNE'!$AA$2:$AA$707,'Infos Relatório'!AS$1)</f>
        <v>0</v>
      </c>
      <c r="AT179" s="542">
        <f>SUMIFS('Faturamento NNE'!$H$2:$H$707,'Faturamento NNE'!$E$2:$E$707,'Infos Relatório'!$B$164,'Faturamento NNE'!$F$2:$F$707,'Infos Relatório'!$B179,'Faturamento NNE'!$AA$2:$AA$707,'Infos Relatório'!AS$1)</f>
        <v>0</v>
      </c>
      <c r="AU179" s="542">
        <f>SUMIFS('Faturamento NNE'!$K$2:$K$707,'Faturamento NNE'!$E$2:$E$707,'Infos Relatório'!$B$164,'Faturamento NNE'!$F$2:$F$707,'Infos Relatório'!$B179,'Faturamento NNE'!$AA$2:$AA$707,'Infos Relatório'!AS$1)</f>
        <v>0</v>
      </c>
      <c r="AV179" s="546">
        <f>SUMIFS('Faturamento NNE'!$P$2:$P$707,'Faturamento NNE'!$E$2:$E$707,'Infos Relatório'!$B$164,'Faturamento NNE'!$F$2:$F$707,'Infos Relatório'!$B179,'Faturamento NNE'!$AA$2:$AA$707,'Infos Relatório'!AS$1,'Faturamento NNE'!$U$2:$U$707,"Sim")+SUMIFS('Faturamento NNE'!$Q$2:$Q$707,'Faturamento NNE'!$E$2:$E$707,'Infos Relatório'!$B$164,'Faturamento NNE'!$F$2:$F$707,'Infos Relatório'!$B179,'Faturamento NNE'!$AA$2:$AA$707,'Infos Relatório'!AS$1,'Faturamento NNE'!$U$2:$U$707,"Sim")</f>
        <v>0</v>
      </c>
      <c r="AW179" s="227" t="e">
        <f t="shared" si="55"/>
        <v>#DIV/0!</v>
      </c>
      <c r="AX179" s="545">
        <f>SUMIFS('Faturamento NNE'!$I$2:$I$707,'Faturamento NNE'!$E$2:$E$707,'Infos Relatório'!$B$164,'Faturamento NNE'!$F$2:$F$707,'Infos Relatório'!$B179,'Faturamento NNE'!$AA$2:$AA$707,'Infos Relatório'!AS$1)</f>
        <v>0</v>
      </c>
      <c r="AY179" s="541">
        <f>COUNTIFS('Faturamento NNE'!$E$2:$E$707,'Infos Relatório'!$B$164,'Faturamento NNE'!$F$2:$F$707,'Infos Relatório'!$B179,'Faturamento NNE'!$AA$2:$AA$707,'Infos Relatório'!AY$1)</f>
        <v>0</v>
      </c>
      <c r="AZ179" s="542">
        <f>SUMIFS('Faturamento NNE'!$H$2:$H$707,'Faturamento NNE'!$E$2:$E$707,'Infos Relatório'!$B$164,'Faturamento NNE'!$F$2:$F$707,'Infos Relatório'!$B179,'Faturamento NNE'!$AA$2:$AA$707,'Infos Relatório'!AY$1)</f>
        <v>0</v>
      </c>
      <c r="BA179" s="542">
        <f>SUMIFS('Faturamento NNE'!$K$2:$K$707,'Faturamento NNE'!$E$2:$E$707,'Infos Relatório'!$B$164,'Faturamento NNE'!$F$2:$F$707,'Infos Relatório'!$B179,'Faturamento NNE'!$AA$2:$AA$707,'Infos Relatório'!AY$1)</f>
        <v>0</v>
      </c>
      <c r="BB179" s="546">
        <f>SUMIFS('Faturamento NNE'!$P$2:$P$707,'Faturamento NNE'!$E$2:$E$707,'Infos Relatório'!$B$164,'Faturamento NNE'!$F$2:$F$707,'Infos Relatório'!$B179,'Faturamento NNE'!$AA$2:$AA$707,'Infos Relatório'!AY$1,'Faturamento NNE'!$U$2:$U$707,"Sim")+SUMIFS('Faturamento NNE'!$Q$2:$Q$707,'Faturamento NNE'!$E$2:$E$707,'Infos Relatório'!$B$164,'Faturamento NNE'!$F$2:$F$707,'Infos Relatório'!$B179,'Faturamento NNE'!$AA$2:$AA$707,'Infos Relatório'!AY$1,'Faturamento NNE'!$U$2:$U$707,"Sim")</f>
        <v>0</v>
      </c>
      <c r="BC179" s="227" t="e">
        <f t="shared" si="56"/>
        <v>#DIV/0!</v>
      </c>
      <c r="BD179" s="545">
        <f>SUMIFS('Faturamento NNE'!$I$2:$I$707,'Faturamento NNE'!$E$2:$E$707,'Infos Relatório'!$B$164,'Faturamento NNE'!$F$2:$F$707,'Infos Relatório'!$B179,'Faturamento NNE'!$AA$2:$AA$707,'Infos Relatório'!AY$1)</f>
        <v>0</v>
      </c>
      <c r="BE179" s="541">
        <f>COUNTIFS('Faturamento NNE'!$E$2:$E$707,'Infos Relatório'!$B$164,'Faturamento NNE'!$F$2:$F$707,'Infos Relatório'!$B179,'Faturamento NNE'!$AA$2:$AA$707,'Infos Relatório'!BE$1)</f>
        <v>0</v>
      </c>
      <c r="BF179" s="542">
        <f>SUMIFS('Faturamento NNE'!$H$2:$H$707,'Faturamento NNE'!$E$2:$E$707,'Infos Relatório'!$B$164,'Faturamento NNE'!$F$2:$F$707,'Infos Relatório'!$B179,'Faturamento NNE'!$AA$2:$AA$707,'Infos Relatório'!BE$1)</f>
        <v>0</v>
      </c>
      <c r="BG179" s="542">
        <f>SUMIFS('Faturamento NNE'!$K$2:$K$707,'Faturamento NNE'!$E$2:$E$707,'Infos Relatório'!$B$164,'Faturamento NNE'!$F$2:$F$707,'Infos Relatório'!$B179,'Faturamento NNE'!$AA$2:$AA$707,'Infos Relatório'!BE$1)</f>
        <v>0</v>
      </c>
      <c r="BH179" s="546">
        <f>SUMIFS('Faturamento NNE'!$P$2:$P$707,'Faturamento NNE'!$E$2:$E$707,'Infos Relatório'!$B$164,'Faturamento NNE'!$F$2:$F$707,'Infos Relatório'!$B179,'Faturamento NNE'!$AA$2:$AA$707,'Infos Relatório'!BE$1,'Faturamento NNE'!$U$2:$U$707,"Sim")+SUMIFS('Faturamento NNE'!$Q$2:$Q$707,'Faturamento NNE'!$E$2:$E$707,'Infos Relatório'!$B$164,'Faturamento NNE'!$F$2:$F$707,'Infos Relatório'!$B179,'Faturamento NNE'!$AA$2:$AA$707,'Infos Relatório'!BE$1,'Faturamento NNE'!$U$2:$U$707,"Sim")</f>
        <v>0</v>
      </c>
      <c r="BI179" s="227" t="e">
        <f t="shared" si="57"/>
        <v>#DIV/0!</v>
      </c>
      <c r="BJ179" s="545">
        <f>SUMIFS('Faturamento NNE'!$I$2:$I$707,'Faturamento NNE'!$E$2:$E$707,'Infos Relatório'!$B$164,'Faturamento NNE'!$F$2:$F$707,'Infos Relatório'!$B179,'Faturamento NNE'!$AA$2:$AA$707,'Infos Relatório'!BE$1)</f>
        <v>0</v>
      </c>
      <c r="BK179" s="541">
        <f>COUNTIFS('Faturamento NNE'!$E$2:$E$707,'Infos Relatório'!$B$164,'Faturamento NNE'!$F$2:$F$707,'Infos Relatório'!$B179,'Faturamento NNE'!$AA$2:$AA$707,'Infos Relatório'!BK$1)</f>
        <v>0</v>
      </c>
      <c r="BL179" s="542">
        <f>SUMIFS('Faturamento NNE'!$H$2:$H$707,'Faturamento NNE'!$E$2:$E$707,'Infos Relatório'!$B$164,'Faturamento NNE'!$F$2:$F$707,'Infos Relatório'!$B179,'Faturamento NNE'!$AA$2:$AA$707,'Infos Relatório'!BK$1)</f>
        <v>0</v>
      </c>
      <c r="BM179" s="542">
        <f>SUMIFS('Faturamento NNE'!$K$2:$K$707,'Faturamento NNE'!$E$2:$E$707,'Infos Relatório'!$B$164,'Faturamento NNE'!$F$2:$F$707,'Infos Relatório'!$B179,'Faturamento NNE'!$AA$2:$AA$707,'Infos Relatório'!BK$1)</f>
        <v>0</v>
      </c>
      <c r="BN179" s="546">
        <f>SUMIFS('Faturamento NNE'!$P$2:$P$707,'Faturamento NNE'!$E$2:$E$707,'Infos Relatório'!$B$164,'Faturamento NNE'!$F$2:$F$707,'Infos Relatório'!$B179,'Faturamento NNE'!$AA$2:$AA$707,'Infos Relatório'!BK$1,'Faturamento NNE'!$U$2:$U$707,"Sim")+SUMIFS('Faturamento NNE'!$Q$2:$Q$707,'Faturamento NNE'!$E$2:$E$707,'Infos Relatório'!$B$164,'Faturamento NNE'!$F$2:$F$707,'Infos Relatório'!$B179,'Faturamento NNE'!$AA$2:$AA$707,'Infos Relatório'!BK$1,'Faturamento NNE'!$U$2:$U$707,"Sim")</f>
        <v>0</v>
      </c>
      <c r="BO179" s="227" t="e">
        <f t="shared" si="58"/>
        <v>#DIV/0!</v>
      </c>
      <c r="BP179" s="545">
        <f>SUMIFS('Faturamento NNE'!$I$2:$I$707,'Faturamento NNE'!$E$2:$E$707,'Infos Relatório'!$B$164,'Faturamento NNE'!$F$2:$F$707,'Infos Relatório'!$B179,'Faturamento NNE'!$AA$2:$AA$707,'Infos Relatório'!BK$1)</f>
        <v>0</v>
      </c>
      <c r="BQ179" s="541">
        <f>COUNTIFS('Faturamento NNE'!$E$2:$E$707,'Infos Relatório'!$B$164,'Faturamento NNE'!$F$2:$F$707,'Infos Relatório'!$B179,'Faturamento NNE'!$AA$2:$AA$707,'Infos Relatório'!BQ$1)</f>
        <v>0</v>
      </c>
      <c r="BR179" s="542">
        <f>SUMIFS('Faturamento NNE'!$H$2:$H$707,'Faturamento NNE'!$E$2:$E$707,'Infos Relatório'!$B$164,'Faturamento NNE'!$F$2:$F$707,'Infos Relatório'!$B179,'Faturamento NNE'!$AA$2:$AA$707,'Infos Relatório'!BQ$1)</f>
        <v>0</v>
      </c>
      <c r="BS179" s="542">
        <f>SUMIFS('Faturamento NNE'!$K$2:$K$707,'Faturamento NNE'!$E$2:$E$707,'Infos Relatório'!$B$164,'Faturamento NNE'!$F$2:$F$707,'Infos Relatório'!$B179,'Faturamento NNE'!$AA$2:$AA$707,'Infos Relatório'!BQ$1)</f>
        <v>0</v>
      </c>
      <c r="BT179" s="546">
        <f>SUMIFS('Faturamento NNE'!$P$2:$P$707,'Faturamento NNE'!$E$2:$E$707,'Infos Relatório'!$B$164,'Faturamento NNE'!$F$2:$F$707,'Infos Relatório'!$B179,'Faturamento NNE'!$AA$2:$AA$707,'Infos Relatório'!BQ$1,'Faturamento NNE'!$U$2:$U$707,"Sim")+SUMIFS('Faturamento NNE'!$Q$2:$Q$707,'Faturamento NNE'!$E$2:$E$707,'Infos Relatório'!$B$164,'Faturamento NNE'!$F$2:$F$707,'Infos Relatório'!$B179,'Faturamento NNE'!$AA$2:$AA$707,'Infos Relatório'!BQ$1,'Faturamento NNE'!$U$2:$U$707,"Sim")</f>
        <v>0</v>
      </c>
      <c r="BU179" s="227" t="e">
        <f t="shared" si="59"/>
        <v>#DIV/0!</v>
      </c>
      <c r="BV179" s="545">
        <f>SUMIFS('Faturamento NNE'!$I$2:$I$707,'Faturamento NNE'!$E$2:$E$707,'Infos Relatório'!$B$164,'Faturamento NNE'!$F$2:$F$707,'Infos Relatório'!$B179,'Faturamento NNE'!$AA$2:$AA$707,'Infos Relatório'!BQ$1)</f>
        <v>0</v>
      </c>
    </row>
    <row r="180" spans="2:74">
      <c r="B180" s="217" t="s">
        <v>145</v>
      </c>
      <c r="C180" s="541">
        <f>COUNTIFS('Faturamento NNE'!$E$2:$E$707,'Infos Relatório'!$B$164,'Faturamento NNE'!$F$2:$F$707,'Infos Relatório'!$B180,'Faturamento NNE'!$AA$2:$AA$707,'Infos Relatório'!C$1)</f>
        <v>0</v>
      </c>
      <c r="D180" s="542">
        <f>SUMIFS('Faturamento NNE'!$H$2:$H$707,'Faturamento NNE'!$E$2:$E$707,'Infos Relatório'!$B$164,'Faturamento NNE'!$F$2:$F$707,'Infos Relatório'!$B180,'Faturamento NNE'!$AA$2:$AA$707,'Infos Relatório'!C$1)</f>
        <v>0</v>
      </c>
      <c r="E180" s="543">
        <f>SUMIFS('Faturamento NNE'!$K$2:$K$707,'Faturamento NNE'!$E$2:$E$707,'Infos Relatório'!$B$164,'Faturamento NNE'!$F$2:$F$707,'Infos Relatório'!$B180,'Faturamento NNE'!$AA$2:$AA$707,'Infos Relatório'!C$1)</f>
        <v>0</v>
      </c>
      <c r="F180" s="544">
        <f>SUMIFS('Faturamento NNE'!$P$2:$P$707,'Faturamento NNE'!$E$2:$E$707,'Infos Relatório'!$B$164,'Faturamento NNE'!$F$2:$F$707,'Infos Relatório'!$B180,'Faturamento NNE'!$AA$2:$AA$707,'Infos Relatório'!C$1,'Faturamento NNE'!$U$2:$U$707,"Sim")+SUMIFS('Faturamento NNE'!$Q$2:$Q$707,'Faturamento NNE'!$E$2:$E$707,'Infos Relatório'!$B$164,'Faturamento NNE'!$F$2:$F$707,'Infos Relatório'!$B180,'Faturamento NNE'!$AA$2:$AA$707,'Infos Relatório'!C$1,'Faturamento NNE'!$U$2:$U$707,"Sim")</f>
        <v>0</v>
      </c>
      <c r="G180" s="283" t="e">
        <f t="shared" si="48"/>
        <v>#DIV/0!</v>
      </c>
      <c r="H180" s="545">
        <f>SUMIFS('Faturamento NNE'!$I$2:$I$707,'Faturamento NNE'!$E$2:$E$707,'Infos Relatório'!$B$164,'Faturamento NNE'!$F$2:$F$707,'Infos Relatório'!$B180,'Faturamento NNE'!$AA$2:$AA$707,'Infos Relatório'!C$1)</f>
        <v>0</v>
      </c>
      <c r="I180" s="541">
        <f>COUNTIFS('Faturamento NNE'!$E$2:$E$707,'Infos Relatório'!$B$164,'Faturamento NNE'!$F$2:$F$707,'Infos Relatório'!$B180,'Faturamento NNE'!$AA$2:$AA$707,'Infos Relatório'!I$1)</f>
        <v>0</v>
      </c>
      <c r="J180" s="542">
        <f>SUMIFS('Faturamento NNE'!$H$2:$H$707,'Faturamento NNE'!$E$2:$E$707,'Infos Relatório'!$B$164,'Faturamento NNE'!$F$2:$F$707,'Infos Relatório'!$B180,'Faturamento NNE'!$AA$2:$AA$707,'Infos Relatório'!I$1)</f>
        <v>0</v>
      </c>
      <c r="K180" s="543">
        <f>SUMIFS('Faturamento NNE'!$K$2:$K$707,'Faturamento NNE'!$E$2:$E$707,'Infos Relatório'!$B$164,'Faturamento NNE'!$F$2:$F$707,'Infos Relatório'!$B180,'Faturamento NNE'!$AA$2:$AA$707,'Infos Relatório'!I$1)</f>
        <v>0</v>
      </c>
      <c r="L180" s="544">
        <f>SUMIFS('Faturamento NNE'!$P$2:$P$707,'Faturamento NNE'!$E$2:$E$707,'Infos Relatório'!$B$164,'Faturamento NNE'!$F$2:$F$707,'Infos Relatório'!$B180,'Faturamento NNE'!$AA$2:$AA$707,'Infos Relatório'!I$1,'Faturamento NNE'!$U$2:$U$707,"Sim")+SUMIFS('Faturamento NNE'!$Q$2:$Q$707,'Faturamento NNE'!$E$2:$E$707,'Infos Relatório'!$B$164,'Faturamento NNE'!$F$2:$F$707,'Infos Relatório'!$B180,'Faturamento NNE'!$AA$2:$AA$707,'Infos Relatório'!I$1,'Faturamento NNE'!$U$2:$U$707,"Sim")</f>
        <v>0</v>
      </c>
      <c r="M180" s="283" t="e">
        <f t="shared" si="49"/>
        <v>#DIV/0!</v>
      </c>
      <c r="N180" s="545">
        <f>SUMIFS('Faturamento NNE'!$I$2:$I$707,'Faturamento NNE'!$E$2:$E$707,'Infos Relatório'!$B$164,'Faturamento NNE'!$F$2:$F$707,'Infos Relatório'!$B180,'Faturamento NNE'!$AA$2:$AA$707,'Infos Relatório'!I$1)</f>
        <v>0</v>
      </c>
      <c r="O180" s="541">
        <f>COUNTIFS('Faturamento NNE'!$E$2:$E$707,'Infos Relatório'!$B$164,'Faturamento NNE'!$F$2:$F$707,'Infos Relatório'!$B180,'Faturamento NNE'!$AA$2:$AA$707,'Infos Relatório'!O$1)</f>
        <v>0</v>
      </c>
      <c r="P180" s="542">
        <f>SUMIFS('Faturamento NNE'!$H$2:$H$707,'Faturamento NNE'!$E$2:$E$707,'Infos Relatório'!$B$164,'Faturamento NNE'!$F$2:$F$707,'Infos Relatório'!$B180,'Faturamento NNE'!$AA$2:$AA$707,'Infos Relatório'!O$1)</f>
        <v>0</v>
      </c>
      <c r="Q180" s="542">
        <f>SUMIFS('Faturamento NNE'!$K$2:$K$707,'Faturamento NNE'!$E$2:$E$707,'Infos Relatório'!$B$164,'Faturamento NNE'!$F$2:$F$707,'Infos Relatório'!$B180,'Faturamento NNE'!$AA$2:$AA$707,'Infos Relatório'!O$1)</f>
        <v>0</v>
      </c>
      <c r="R180" s="546">
        <f>SUMIFS('Faturamento NNE'!$P$2:$P$707,'Faturamento NNE'!$E$2:$E$707,'Infos Relatório'!$B$164,'Faturamento NNE'!$F$2:$F$707,'Infos Relatório'!$B180,'Faturamento NNE'!$AA$2:$AA$707,'Infos Relatório'!O$1,'Faturamento NNE'!$U$2:$U$707,"Sim")+SUMIFS('Faturamento NNE'!$Q$2:$Q$707,'Faturamento NNE'!$E$2:$E$707,'Infos Relatório'!$B$164,'Faturamento NNE'!$F$2:$F$707,'Infos Relatório'!$B180,'Faturamento NNE'!$AA$2:$AA$707,'Infos Relatório'!O$1,'Faturamento NNE'!$U$2:$U$707,"Sim")</f>
        <v>0</v>
      </c>
      <c r="S180" s="227" t="e">
        <f t="shared" si="50"/>
        <v>#DIV/0!</v>
      </c>
      <c r="T180" s="545">
        <f>SUMIFS('Faturamento NNE'!$I$2:$I$707,'Faturamento NNE'!$E$2:$E$707,'Infos Relatório'!$B$164,'Faturamento NNE'!$F$2:$F$707,'Infos Relatório'!$B180,'Faturamento NNE'!$AA$2:$AA$707,'Infos Relatório'!O$1)</f>
        <v>0</v>
      </c>
      <c r="U180" s="541">
        <f>COUNTIFS('Faturamento NNE'!$E$2:$E$707,'Infos Relatório'!$B$164,'Faturamento NNE'!$F$2:$F$707,'Infos Relatório'!$B180,'Faturamento NNE'!$AA$2:$AA$707,'Infos Relatório'!U$1)</f>
        <v>0</v>
      </c>
      <c r="V180" s="542">
        <f>SUMIFS('Faturamento NNE'!$H$2:$H$707,'Faturamento NNE'!$E$2:$E$707,'Infos Relatório'!$B$164,'Faturamento NNE'!$F$2:$F$707,'Infos Relatório'!$B180,'Faturamento NNE'!$AA$2:$AA$707,'Infos Relatório'!U$1)</f>
        <v>0</v>
      </c>
      <c r="W180" s="542">
        <f>SUMIFS('Faturamento NNE'!$K$2:$K$707,'Faturamento NNE'!$E$2:$E$707,'Infos Relatório'!$B$164,'Faturamento NNE'!$F$2:$F$707,'Infos Relatório'!$B180,'Faturamento NNE'!$AA$2:$AA$707,'Infos Relatório'!U$1)</f>
        <v>0</v>
      </c>
      <c r="X180" s="546">
        <f>SUMIFS('Faturamento NNE'!$P$2:$P$707,'Faturamento NNE'!$E$2:$E$707,'Infos Relatório'!$B$164,'Faturamento NNE'!$F$2:$F$707,'Infos Relatório'!$B180,'Faturamento NNE'!$AA$2:$AA$707,'Infos Relatório'!U$1,'Faturamento NNE'!$U$2:$U$707,"Sim")+SUMIFS('Faturamento NNE'!$Q$2:$Q$707,'Faturamento NNE'!$E$2:$E$707,'Infos Relatório'!$B$164,'Faturamento NNE'!$F$2:$F$707,'Infos Relatório'!$B180,'Faturamento NNE'!$AA$2:$AA$707,'Infos Relatório'!U$1,'Faturamento NNE'!$U$2:$U$707,"Sim")</f>
        <v>0</v>
      </c>
      <c r="Y180" s="227" t="e">
        <f t="shared" si="51"/>
        <v>#DIV/0!</v>
      </c>
      <c r="Z180" s="545">
        <f>SUMIFS('Faturamento NNE'!$I$2:$I$707,'Faturamento NNE'!$E$2:$E$707,'Infos Relatório'!$B$164,'Faturamento NNE'!$F$2:$F$707,'Infos Relatório'!$B180,'Faturamento NNE'!$AA$2:$AA$707,'Infos Relatório'!U$1)</f>
        <v>0</v>
      </c>
      <c r="AA180" s="541">
        <f>COUNTIFS('Faturamento NNE'!$E$2:$E$707,'Infos Relatório'!$B$164,'Faturamento NNE'!$F$2:$F$707,'Infos Relatório'!$B180,'Faturamento NNE'!$AA$2:$AA$707,'Infos Relatório'!AA$1)</f>
        <v>0</v>
      </c>
      <c r="AB180" s="542">
        <f>SUMIFS('Faturamento NNE'!$H$2:$H$707,'Faturamento NNE'!$E$2:$E$707,'Infos Relatório'!$B$164,'Faturamento NNE'!$F$2:$F$707,'Infos Relatório'!$B180,'Faturamento NNE'!$AA$2:$AA$707,'Infos Relatório'!AA$1)</f>
        <v>0</v>
      </c>
      <c r="AC180" s="542">
        <f>SUMIFS('Faturamento NNE'!$K$2:$K$707,'Faturamento NNE'!$E$2:$E$707,'Infos Relatório'!$B$164,'Faturamento NNE'!$F$2:$F$707,'Infos Relatório'!$B180,'Faturamento NNE'!$AA$2:$AA$707,'Infos Relatório'!AA$1)</f>
        <v>0</v>
      </c>
      <c r="AD180" s="546">
        <f>SUMIFS('Faturamento NNE'!$P$2:$P$707,'Faturamento NNE'!$E$2:$E$707,'Infos Relatório'!$B$164,'Faturamento NNE'!$F$2:$F$707,'Infos Relatório'!$B180,'Faturamento NNE'!$AA$2:$AA$707,'Infos Relatório'!AA$1,'Faturamento NNE'!$U$2:$U$707,"Sim")+SUMIFS('Faturamento NNE'!$Q$2:$Q$707,'Faturamento NNE'!$E$2:$E$707,'Infos Relatório'!$B$164,'Faturamento NNE'!$F$2:$F$707,'Infos Relatório'!$B180,'Faturamento NNE'!$AA$2:$AA$707,'Infos Relatório'!AA$1,'Faturamento NNE'!$U$2:$U$707,"Sim")</f>
        <v>0</v>
      </c>
      <c r="AE180" s="227" t="e">
        <f t="shared" si="52"/>
        <v>#DIV/0!</v>
      </c>
      <c r="AF180" s="545">
        <f>SUMIFS('Faturamento NNE'!$I$2:$I$707,'Faturamento NNE'!$E$2:$E$707,'Infos Relatório'!$B$164,'Faturamento NNE'!$F$2:$F$707,'Infos Relatório'!$B180,'Faturamento NNE'!$AA$2:$AA$707,'Infos Relatório'!AA$1)</f>
        <v>0</v>
      </c>
      <c r="AG180" s="541">
        <f>COUNTIFS('Faturamento NNE'!$E$2:$E$707,'Infos Relatório'!$B$164,'Faturamento NNE'!$F$2:$F$707,'Infos Relatório'!$B180,'Faturamento NNE'!$AA$2:$AA$707,'Infos Relatório'!AG$1)</f>
        <v>0</v>
      </c>
      <c r="AH180" s="542">
        <f>SUMIFS('Faturamento NNE'!$H$2:$H$707,'Faturamento NNE'!$E$2:$E$707,'Infos Relatório'!$B$164,'Faturamento NNE'!$F$2:$F$707,'Infos Relatório'!$B180,'Faturamento NNE'!$AA$2:$AA$707,'Infos Relatório'!AG$1)</f>
        <v>0</v>
      </c>
      <c r="AI180" s="542">
        <f>SUMIFS('Faturamento NNE'!$K$2:$K$707,'Faturamento NNE'!$E$2:$E$707,'Infos Relatório'!$B$164,'Faturamento NNE'!$F$2:$F$707,'Infos Relatório'!$B180,'Faturamento NNE'!$AA$2:$AA$707,'Infos Relatório'!AG$1)</f>
        <v>0</v>
      </c>
      <c r="AJ180" s="546">
        <f>SUMIFS('Faturamento NNE'!$P$2:$P$707,'Faturamento NNE'!$E$2:$E$707,'Infos Relatório'!$B$164,'Faturamento NNE'!$F$2:$F$707,'Infos Relatório'!$B180,'Faturamento NNE'!$AA$2:$AA$707,'Infos Relatório'!AG$1,'Faturamento NNE'!$U$2:$U$707,"Sim")+SUMIFS('Faturamento NNE'!$Q$2:$Q$707,'Faturamento NNE'!$E$2:$E$707,'Infos Relatório'!$B$164,'Faturamento NNE'!$F$2:$F$707,'Infos Relatório'!$B180,'Faturamento NNE'!$AA$2:$AA$707,'Infos Relatório'!AG$1,'Faturamento NNE'!$U$2:$U$707,"Sim")</f>
        <v>0</v>
      </c>
      <c r="AK180" s="227" t="e">
        <f t="shared" si="53"/>
        <v>#DIV/0!</v>
      </c>
      <c r="AL180" s="545">
        <f>SUMIFS('Faturamento NNE'!$I$2:$I$707,'Faturamento NNE'!$E$2:$E$707,'Infos Relatório'!$B$164,'Faturamento NNE'!$F$2:$F$707,'Infos Relatório'!$B180,'Faturamento NNE'!$AA$2:$AA$707,'Infos Relatório'!AG$1)</f>
        <v>0</v>
      </c>
      <c r="AM180" s="541">
        <f>COUNTIFS('Faturamento NNE'!$E$2:$E$707,'Infos Relatório'!$B$164,'Faturamento NNE'!$F$2:$F$707,'Infos Relatório'!$B180,'Faturamento NNE'!$AA$2:$AA$707,'Infos Relatório'!AM$1)</f>
        <v>0</v>
      </c>
      <c r="AN180" s="542">
        <f>SUMIFS('Faturamento NNE'!$H$2:$H$707,'Faturamento NNE'!$E$2:$E$707,'Infos Relatório'!$B$164,'Faturamento NNE'!$F$2:$F$707,'Infos Relatório'!$B180,'Faturamento NNE'!$AA$2:$AA$707,'Infos Relatório'!AM$1)</f>
        <v>0</v>
      </c>
      <c r="AO180" s="542">
        <f>SUMIFS('Faturamento NNE'!$K$2:$K$707,'Faturamento NNE'!$E$2:$E$707,'Infos Relatório'!$B$164,'Faturamento NNE'!$F$2:$F$707,'Infos Relatório'!$B180,'Faturamento NNE'!$AA$2:$AA$707,'Infos Relatório'!AM$1)</f>
        <v>0</v>
      </c>
      <c r="AP180" s="546">
        <f>SUMIFS('Faturamento NNE'!$P$2:$P$707,'Faturamento NNE'!$E$2:$E$707,'Infos Relatório'!$B$164,'Faturamento NNE'!$F$2:$F$707,'Infos Relatório'!$B180,'Faturamento NNE'!$AA$2:$AA$707,'Infos Relatório'!AM$1,'Faturamento NNE'!$U$2:$U$707,"Sim")+SUMIFS('Faturamento NNE'!$Q$2:$Q$707,'Faturamento NNE'!$E$2:$E$707,'Infos Relatório'!$B$164,'Faturamento NNE'!$F$2:$F$707,'Infos Relatório'!$B180,'Faturamento NNE'!$AA$2:$AA$707,'Infos Relatório'!AM$1,'Faturamento NNE'!$U$2:$U$707,"Sim")</f>
        <v>0</v>
      </c>
      <c r="AQ180" s="227" t="e">
        <f t="shared" si="54"/>
        <v>#DIV/0!</v>
      </c>
      <c r="AR180" s="545">
        <f>SUMIFS('Faturamento NNE'!$I$2:$I$707,'Faturamento NNE'!$E$2:$E$707,'Infos Relatório'!$B$164,'Faturamento NNE'!$F$2:$F$707,'Infos Relatório'!$B180,'Faturamento NNE'!$AA$2:$AA$707,'Infos Relatório'!AM$1)</f>
        <v>0</v>
      </c>
      <c r="AS180" s="541">
        <f>COUNTIFS('Faturamento NNE'!$E$2:$E$707,'Infos Relatório'!$B$164,'Faturamento NNE'!$F$2:$F$707,'Infos Relatório'!$B180,'Faturamento NNE'!$AA$2:$AA$707,'Infos Relatório'!AS$1)</f>
        <v>0</v>
      </c>
      <c r="AT180" s="542">
        <f>SUMIFS('Faturamento NNE'!$H$2:$H$707,'Faturamento NNE'!$E$2:$E$707,'Infos Relatório'!$B$164,'Faturamento NNE'!$F$2:$F$707,'Infos Relatório'!$B180,'Faturamento NNE'!$AA$2:$AA$707,'Infos Relatório'!AS$1)</f>
        <v>0</v>
      </c>
      <c r="AU180" s="542">
        <f>SUMIFS('Faturamento NNE'!$K$2:$K$707,'Faturamento NNE'!$E$2:$E$707,'Infos Relatório'!$B$164,'Faturamento NNE'!$F$2:$F$707,'Infos Relatório'!$B180,'Faturamento NNE'!$AA$2:$AA$707,'Infos Relatório'!AS$1)</f>
        <v>0</v>
      </c>
      <c r="AV180" s="546">
        <f>SUMIFS('Faturamento NNE'!$P$2:$P$707,'Faturamento NNE'!$E$2:$E$707,'Infos Relatório'!$B$164,'Faturamento NNE'!$F$2:$F$707,'Infos Relatório'!$B180,'Faturamento NNE'!$AA$2:$AA$707,'Infos Relatório'!AS$1,'Faturamento NNE'!$U$2:$U$707,"Sim")+SUMIFS('Faturamento NNE'!$Q$2:$Q$707,'Faturamento NNE'!$E$2:$E$707,'Infos Relatório'!$B$164,'Faturamento NNE'!$F$2:$F$707,'Infos Relatório'!$B180,'Faturamento NNE'!$AA$2:$AA$707,'Infos Relatório'!AS$1,'Faturamento NNE'!$U$2:$U$707,"Sim")</f>
        <v>0</v>
      </c>
      <c r="AW180" s="227" t="e">
        <f t="shared" si="55"/>
        <v>#DIV/0!</v>
      </c>
      <c r="AX180" s="545">
        <f>SUMIFS('Faturamento NNE'!$I$2:$I$707,'Faturamento NNE'!$E$2:$E$707,'Infos Relatório'!$B$164,'Faturamento NNE'!$F$2:$F$707,'Infos Relatório'!$B180,'Faturamento NNE'!$AA$2:$AA$707,'Infos Relatório'!AS$1)</f>
        <v>0</v>
      </c>
      <c r="AY180" s="541">
        <f>COUNTIFS('Faturamento NNE'!$E$2:$E$707,'Infos Relatório'!$B$164,'Faturamento NNE'!$F$2:$F$707,'Infos Relatório'!$B180,'Faturamento NNE'!$AA$2:$AA$707,'Infos Relatório'!AY$1)</f>
        <v>0</v>
      </c>
      <c r="AZ180" s="542">
        <f>SUMIFS('Faturamento NNE'!$H$2:$H$707,'Faturamento NNE'!$E$2:$E$707,'Infos Relatório'!$B$164,'Faturamento NNE'!$F$2:$F$707,'Infos Relatório'!$B180,'Faturamento NNE'!$AA$2:$AA$707,'Infos Relatório'!AY$1)</f>
        <v>0</v>
      </c>
      <c r="BA180" s="542">
        <f>SUMIFS('Faturamento NNE'!$K$2:$K$707,'Faturamento NNE'!$E$2:$E$707,'Infos Relatório'!$B$164,'Faturamento NNE'!$F$2:$F$707,'Infos Relatório'!$B180,'Faturamento NNE'!$AA$2:$AA$707,'Infos Relatório'!AY$1)</f>
        <v>0</v>
      </c>
      <c r="BB180" s="546">
        <f>SUMIFS('Faturamento NNE'!$P$2:$P$707,'Faturamento NNE'!$E$2:$E$707,'Infos Relatório'!$B$164,'Faturamento NNE'!$F$2:$F$707,'Infos Relatório'!$B180,'Faturamento NNE'!$AA$2:$AA$707,'Infos Relatório'!AY$1,'Faturamento NNE'!$U$2:$U$707,"Sim")+SUMIFS('Faturamento NNE'!$Q$2:$Q$707,'Faturamento NNE'!$E$2:$E$707,'Infos Relatório'!$B$164,'Faturamento NNE'!$F$2:$F$707,'Infos Relatório'!$B180,'Faturamento NNE'!$AA$2:$AA$707,'Infos Relatório'!AY$1,'Faturamento NNE'!$U$2:$U$707,"Sim")</f>
        <v>0</v>
      </c>
      <c r="BC180" s="227" t="e">
        <f t="shared" si="56"/>
        <v>#DIV/0!</v>
      </c>
      <c r="BD180" s="545">
        <f>SUMIFS('Faturamento NNE'!$I$2:$I$707,'Faturamento NNE'!$E$2:$E$707,'Infos Relatório'!$B$164,'Faturamento NNE'!$F$2:$F$707,'Infos Relatório'!$B180,'Faturamento NNE'!$AA$2:$AA$707,'Infos Relatório'!AY$1)</f>
        <v>0</v>
      </c>
      <c r="BE180" s="541">
        <f>COUNTIFS('Faturamento NNE'!$E$2:$E$707,'Infos Relatório'!$B$164,'Faturamento NNE'!$F$2:$F$707,'Infos Relatório'!$B180,'Faturamento NNE'!$AA$2:$AA$707,'Infos Relatório'!BE$1)</f>
        <v>0</v>
      </c>
      <c r="BF180" s="542">
        <f>SUMIFS('Faturamento NNE'!$H$2:$H$707,'Faturamento NNE'!$E$2:$E$707,'Infos Relatório'!$B$164,'Faturamento NNE'!$F$2:$F$707,'Infos Relatório'!$B180,'Faturamento NNE'!$AA$2:$AA$707,'Infos Relatório'!BE$1)</f>
        <v>0</v>
      </c>
      <c r="BG180" s="542">
        <f>SUMIFS('Faturamento NNE'!$K$2:$K$707,'Faturamento NNE'!$E$2:$E$707,'Infos Relatório'!$B$164,'Faturamento NNE'!$F$2:$F$707,'Infos Relatório'!$B180,'Faturamento NNE'!$AA$2:$AA$707,'Infos Relatório'!BE$1)</f>
        <v>0</v>
      </c>
      <c r="BH180" s="546">
        <f>SUMIFS('Faturamento NNE'!$P$2:$P$707,'Faturamento NNE'!$E$2:$E$707,'Infos Relatório'!$B$164,'Faturamento NNE'!$F$2:$F$707,'Infos Relatório'!$B180,'Faturamento NNE'!$AA$2:$AA$707,'Infos Relatório'!BE$1,'Faturamento NNE'!$U$2:$U$707,"Sim")+SUMIFS('Faturamento NNE'!$Q$2:$Q$707,'Faturamento NNE'!$E$2:$E$707,'Infos Relatório'!$B$164,'Faturamento NNE'!$F$2:$F$707,'Infos Relatório'!$B180,'Faturamento NNE'!$AA$2:$AA$707,'Infos Relatório'!BE$1,'Faturamento NNE'!$U$2:$U$707,"Sim")</f>
        <v>0</v>
      </c>
      <c r="BI180" s="227" t="e">
        <f t="shared" si="57"/>
        <v>#DIV/0!</v>
      </c>
      <c r="BJ180" s="545">
        <f>SUMIFS('Faturamento NNE'!$I$2:$I$707,'Faturamento NNE'!$E$2:$E$707,'Infos Relatório'!$B$164,'Faturamento NNE'!$F$2:$F$707,'Infos Relatório'!$B180,'Faturamento NNE'!$AA$2:$AA$707,'Infos Relatório'!BE$1)</f>
        <v>0</v>
      </c>
      <c r="BK180" s="541">
        <f>COUNTIFS('Faturamento NNE'!$E$2:$E$707,'Infos Relatório'!$B$164,'Faturamento NNE'!$F$2:$F$707,'Infos Relatório'!$B180,'Faturamento NNE'!$AA$2:$AA$707,'Infos Relatório'!BK$1)</f>
        <v>0</v>
      </c>
      <c r="BL180" s="542">
        <f>SUMIFS('Faturamento NNE'!$H$2:$H$707,'Faturamento NNE'!$E$2:$E$707,'Infos Relatório'!$B$164,'Faturamento NNE'!$F$2:$F$707,'Infos Relatório'!$B180,'Faturamento NNE'!$AA$2:$AA$707,'Infos Relatório'!BK$1)</f>
        <v>0</v>
      </c>
      <c r="BM180" s="542">
        <f>SUMIFS('Faturamento NNE'!$K$2:$K$707,'Faturamento NNE'!$E$2:$E$707,'Infos Relatório'!$B$164,'Faturamento NNE'!$F$2:$F$707,'Infos Relatório'!$B180,'Faturamento NNE'!$AA$2:$AA$707,'Infos Relatório'!BK$1)</f>
        <v>0</v>
      </c>
      <c r="BN180" s="546">
        <f>SUMIFS('Faturamento NNE'!$P$2:$P$707,'Faturamento NNE'!$E$2:$E$707,'Infos Relatório'!$B$164,'Faturamento NNE'!$F$2:$F$707,'Infos Relatório'!$B180,'Faturamento NNE'!$AA$2:$AA$707,'Infos Relatório'!BK$1,'Faturamento NNE'!$U$2:$U$707,"Sim")+SUMIFS('Faturamento NNE'!$Q$2:$Q$707,'Faturamento NNE'!$E$2:$E$707,'Infos Relatório'!$B$164,'Faturamento NNE'!$F$2:$F$707,'Infos Relatório'!$B180,'Faturamento NNE'!$AA$2:$AA$707,'Infos Relatório'!BK$1,'Faturamento NNE'!$U$2:$U$707,"Sim")</f>
        <v>0</v>
      </c>
      <c r="BO180" s="227" t="e">
        <f t="shared" si="58"/>
        <v>#DIV/0!</v>
      </c>
      <c r="BP180" s="545">
        <f>SUMIFS('Faturamento NNE'!$I$2:$I$707,'Faturamento NNE'!$E$2:$E$707,'Infos Relatório'!$B$164,'Faturamento NNE'!$F$2:$F$707,'Infos Relatório'!$B180,'Faturamento NNE'!$AA$2:$AA$707,'Infos Relatório'!BK$1)</f>
        <v>0</v>
      </c>
      <c r="BQ180" s="541">
        <f>COUNTIFS('Faturamento NNE'!$E$2:$E$707,'Infos Relatório'!$B$164,'Faturamento NNE'!$F$2:$F$707,'Infos Relatório'!$B180,'Faturamento NNE'!$AA$2:$AA$707,'Infos Relatório'!BQ$1)</f>
        <v>0</v>
      </c>
      <c r="BR180" s="542">
        <f>SUMIFS('Faturamento NNE'!$H$2:$H$707,'Faturamento NNE'!$E$2:$E$707,'Infos Relatório'!$B$164,'Faturamento NNE'!$F$2:$F$707,'Infos Relatório'!$B180,'Faturamento NNE'!$AA$2:$AA$707,'Infos Relatório'!BQ$1)</f>
        <v>0</v>
      </c>
      <c r="BS180" s="542">
        <f>SUMIFS('Faturamento NNE'!$K$2:$K$707,'Faturamento NNE'!$E$2:$E$707,'Infos Relatório'!$B$164,'Faturamento NNE'!$F$2:$F$707,'Infos Relatório'!$B180,'Faturamento NNE'!$AA$2:$AA$707,'Infos Relatório'!BQ$1)</f>
        <v>0</v>
      </c>
      <c r="BT180" s="546">
        <f>SUMIFS('Faturamento NNE'!$P$2:$P$707,'Faturamento NNE'!$E$2:$E$707,'Infos Relatório'!$B$164,'Faturamento NNE'!$F$2:$F$707,'Infos Relatório'!$B180,'Faturamento NNE'!$AA$2:$AA$707,'Infos Relatório'!BQ$1,'Faturamento NNE'!$U$2:$U$707,"Sim")+SUMIFS('Faturamento NNE'!$Q$2:$Q$707,'Faturamento NNE'!$E$2:$E$707,'Infos Relatório'!$B$164,'Faturamento NNE'!$F$2:$F$707,'Infos Relatório'!$B180,'Faturamento NNE'!$AA$2:$AA$707,'Infos Relatório'!BQ$1,'Faturamento NNE'!$U$2:$U$707,"Sim")</f>
        <v>0</v>
      </c>
      <c r="BU180" s="227" t="e">
        <f t="shared" si="59"/>
        <v>#DIV/0!</v>
      </c>
      <c r="BV180" s="545">
        <f>SUMIFS('Faturamento NNE'!$I$2:$I$707,'Faturamento NNE'!$E$2:$E$707,'Infos Relatório'!$B$164,'Faturamento NNE'!$F$2:$F$707,'Infos Relatório'!$B180,'Faturamento NNE'!$AA$2:$AA$707,'Infos Relatório'!BQ$1)</f>
        <v>0</v>
      </c>
    </row>
    <row r="181" spans="2:74">
      <c r="B181" s="217" t="s">
        <v>146</v>
      </c>
      <c r="C181" s="541">
        <f>COUNTIFS('Faturamento NNE'!$E$2:$E$707,'Infos Relatório'!$B$164,'Faturamento NNE'!$F$2:$F$707,'Infos Relatório'!$B181,'Faturamento NNE'!$AA$2:$AA$707,'Infos Relatório'!C$1)</f>
        <v>0</v>
      </c>
      <c r="D181" s="542">
        <f>SUMIFS('Faturamento NNE'!$H$2:$H$707,'Faturamento NNE'!$E$2:$E$707,'Infos Relatório'!$B$164,'Faturamento NNE'!$F$2:$F$707,'Infos Relatório'!$B181,'Faturamento NNE'!$AA$2:$AA$707,'Infos Relatório'!C$1)</f>
        <v>0</v>
      </c>
      <c r="E181" s="543">
        <f>SUMIFS('Faturamento NNE'!$K$2:$K$707,'Faturamento NNE'!$E$2:$E$707,'Infos Relatório'!$B$164,'Faturamento NNE'!$F$2:$F$707,'Infos Relatório'!$B181,'Faturamento NNE'!$AA$2:$AA$707,'Infos Relatório'!C$1)</f>
        <v>0</v>
      </c>
      <c r="F181" s="544">
        <f>SUMIFS('Faturamento NNE'!$P$2:$P$707,'Faturamento NNE'!$E$2:$E$707,'Infos Relatório'!$B$164,'Faturamento NNE'!$F$2:$F$707,'Infos Relatório'!$B181,'Faturamento NNE'!$AA$2:$AA$707,'Infos Relatório'!C$1,'Faturamento NNE'!$U$2:$U$707,"Sim")+SUMIFS('Faturamento NNE'!$Q$2:$Q$707,'Faturamento NNE'!$E$2:$E$707,'Infos Relatório'!$B$164,'Faturamento NNE'!$F$2:$F$707,'Infos Relatório'!$B181,'Faturamento NNE'!$AA$2:$AA$707,'Infos Relatório'!C$1,'Faturamento NNE'!$U$2:$U$707,"Sim")</f>
        <v>0</v>
      </c>
      <c r="G181" s="283" t="e">
        <f t="shared" si="48"/>
        <v>#DIV/0!</v>
      </c>
      <c r="H181" s="545">
        <f>SUMIFS('Faturamento NNE'!$I$2:$I$707,'Faturamento NNE'!$E$2:$E$707,'Infos Relatório'!$B$164,'Faturamento NNE'!$F$2:$F$707,'Infos Relatório'!$B181,'Faturamento NNE'!$AA$2:$AA$707,'Infos Relatório'!C$1)</f>
        <v>0</v>
      </c>
      <c r="I181" s="541">
        <f>COUNTIFS('Faturamento NNE'!$E$2:$E$707,'Infos Relatório'!$B$164,'Faturamento NNE'!$F$2:$F$707,'Infos Relatório'!$B181,'Faturamento NNE'!$AA$2:$AA$707,'Infos Relatório'!I$1)</f>
        <v>0</v>
      </c>
      <c r="J181" s="542">
        <f>SUMIFS('Faturamento NNE'!$H$2:$H$707,'Faturamento NNE'!$E$2:$E$707,'Infos Relatório'!$B$164,'Faturamento NNE'!$F$2:$F$707,'Infos Relatório'!$B181,'Faturamento NNE'!$AA$2:$AA$707,'Infos Relatório'!I$1)</f>
        <v>0</v>
      </c>
      <c r="K181" s="543">
        <f>SUMIFS('Faturamento NNE'!$K$2:$K$707,'Faturamento NNE'!$E$2:$E$707,'Infos Relatório'!$B$164,'Faturamento NNE'!$F$2:$F$707,'Infos Relatório'!$B181,'Faturamento NNE'!$AA$2:$AA$707,'Infos Relatório'!I$1)</f>
        <v>0</v>
      </c>
      <c r="L181" s="544">
        <f>SUMIFS('Faturamento NNE'!$P$2:$P$707,'Faturamento NNE'!$E$2:$E$707,'Infos Relatório'!$B$164,'Faturamento NNE'!$F$2:$F$707,'Infos Relatório'!$B181,'Faturamento NNE'!$AA$2:$AA$707,'Infos Relatório'!I$1,'Faturamento NNE'!$U$2:$U$707,"Sim")+SUMIFS('Faturamento NNE'!$Q$2:$Q$707,'Faturamento NNE'!$E$2:$E$707,'Infos Relatório'!$B$164,'Faturamento NNE'!$F$2:$F$707,'Infos Relatório'!$B181,'Faturamento NNE'!$AA$2:$AA$707,'Infos Relatório'!I$1,'Faturamento NNE'!$U$2:$U$707,"Sim")</f>
        <v>0</v>
      </c>
      <c r="M181" s="283" t="e">
        <f t="shared" si="49"/>
        <v>#DIV/0!</v>
      </c>
      <c r="N181" s="545">
        <f>SUMIFS('Faturamento NNE'!$I$2:$I$707,'Faturamento NNE'!$E$2:$E$707,'Infos Relatório'!$B$164,'Faturamento NNE'!$F$2:$F$707,'Infos Relatório'!$B181,'Faturamento NNE'!$AA$2:$AA$707,'Infos Relatório'!I$1)</f>
        <v>0</v>
      </c>
      <c r="O181" s="541">
        <f>COUNTIFS('Faturamento NNE'!$E$2:$E$707,'Infos Relatório'!$B$164,'Faturamento NNE'!$F$2:$F$707,'Infos Relatório'!$B181,'Faturamento NNE'!$AA$2:$AA$707,'Infos Relatório'!O$1)</f>
        <v>0</v>
      </c>
      <c r="P181" s="542">
        <f>SUMIFS('Faturamento NNE'!$H$2:$H$707,'Faturamento NNE'!$E$2:$E$707,'Infos Relatório'!$B$164,'Faturamento NNE'!$F$2:$F$707,'Infos Relatório'!$B181,'Faturamento NNE'!$AA$2:$AA$707,'Infos Relatório'!O$1)</f>
        <v>0</v>
      </c>
      <c r="Q181" s="542">
        <f>SUMIFS('Faturamento NNE'!$K$2:$K$707,'Faturamento NNE'!$E$2:$E$707,'Infos Relatório'!$B$164,'Faturamento NNE'!$F$2:$F$707,'Infos Relatório'!$B181,'Faturamento NNE'!$AA$2:$AA$707,'Infos Relatório'!O$1)</f>
        <v>0</v>
      </c>
      <c r="R181" s="546">
        <f>SUMIFS('Faturamento NNE'!$P$2:$P$707,'Faturamento NNE'!$E$2:$E$707,'Infos Relatório'!$B$164,'Faturamento NNE'!$F$2:$F$707,'Infos Relatório'!$B181,'Faturamento NNE'!$AA$2:$AA$707,'Infos Relatório'!O$1,'Faturamento NNE'!$U$2:$U$707,"Sim")+SUMIFS('Faturamento NNE'!$Q$2:$Q$707,'Faturamento NNE'!$E$2:$E$707,'Infos Relatório'!$B$164,'Faturamento NNE'!$F$2:$F$707,'Infos Relatório'!$B181,'Faturamento NNE'!$AA$2:$AA$707,'Infos Relatório'!O$1,'Faturamento NNE'!$U$2:$U$707,"Sim")</f>
        <v>0</v>
      </c>
      <c r="S181" s="227" t="e">
        <f t="shared" si="50"/>
        <v>#DIV/0!</v>
      </c>
      <c r="T181" s="545">
        <f>SUMIFS('Faturamento NNE'!$I$2:$I$707,'Faturamento NNE'!$E$2:$E$707,'Infos Relatório'!$B$164,'Faturamento NNE'!$F$2:$F$707,'Infos Relatório'!$B181,'Faturamento NNE'!$AA$2:$AA$707,'Infos Relatório'!O$1)</f>
        <v>0</v>
      </c>
      <c r="U181" s="541">
        <f>COUNTIFS('Faturamento NNE'!$E$2:$E$707,'Infos Relatório'!$B$164,'Faturamento NNE'!$F$2:$F$707,'Infos Relatório'!$B181,'Faturamento NNE'!$AA$2:$AA$707,'Infos Relatório'!U$1)</f>
        <v>0</v>
      </c>
      <c r="V181" s="542">
        <f>SUMIFS('Faturamento NNE'!$H$2:$H$707,'Faturamento NNE'!$E$2:$E$707,'Infos Relatório'!$B$164,'Faturamento NNE'!$F$2:$F$707,'Infos Relatório'!$B181,'Faturamento NNE'!$AA$2:$AA$707,'Infos Relatório'!U$1)</f>
        <v>0</v>
      </c>
      <c r="W181" s="542">
        <f>SUMIFS('Faturamento NNE'!$K$2:$K$707,'Faturamento NNE'!$E$2:$E$707,'Infos Relatório'!$B$164,'Faturamento NNE'!$F$2:$F$707,'Infos Relatório'!$B181,'Faturamento NNE'!$AA$2:$AA$707,'Infos Relatório'!U$1)</f>
        <v>0</v>
      </c>
      <c r="X181" s="546">
        <f>SUMIFS('Faturamento NNE'!$P$2:$P$707,'Faturamento NNE'!$E$2:$E$707,'Infos Relatório'!$B$164,'Faturamento NNE'!$F$2:$F$707,'Infos Relatório'!$B181,'Faturamento NNE'!$AA$2:$AA$707,'Infos Relatório'!U$1,'Faturamento NNE'!$U$2:$U$707,"Sim")+SUMIFS('Faturamento NNE'!$Q$2:$Q$707,'Faturamento NNE'!$E$2:$E$707,'Infos Relatório'!$B$164,'Faturamento NNE'!$F$2:$F$707,'Infos Relatório'!$B181,'Faturamento NNE'!$AA$2:$AA$707,'Infos Relatório'!U$1,'Faturamento NNE'!$U$2:$U$707,"Sim")</f>
        <v>0</v>
      </c>
      <c r="Y181" s="227" t="e">
        <f t="shared" si="51"/>
        <v>#DIV/0!</v>
      </c>
      <c r="Z181" s="545">
        <f>SUMIFS('Faturamento NNE'!$I$2:$I$707,'Faturamento NNE'!$E$2:$E$707,'Infos Relatório'!$B$164,'Faturamento NNE'!$F$2:$F$707,'Infos Relatório'!$B181,'Faturamento NNE'!$AA$2:$AA$707,'Infos Relatório'!U$1)</f>
        <v>0</v>
      </c>
      <c r="AA181" s="541">
        <f>COUNTIFS('Faturamento NNE'!$E$2:$E$707,'Infos Relatório'!$B$164,'Faturamento NNE'!$F$2:$F$707,'Infos Relatório'!$B181,'Faturamento NNE'!$AA$2:$AA$707,'Infos Relatório'!AA$1)</f>
        <v>0</v>
      </c>
      <c r="AB181" s="542">
        <f>SUMIFS('Faturamento NNE'!$H$2:$H$707,'Faturamento NNE'!$E$2:$E$707,'Infos Relatório'!$B$164,'Faturamento NNE'!$F$2:$F$707,'Infos Relatório'!$B181,'Faturamento NNE'!$AA$2:$AA$707,'Infos Relatório'!AA$1)</f>
        <v>0</v>
      </c>
      <c r="AC181" s="542">
        <f>SUMIFS('Faturamento NNE'!$K$2:$K$707,'Faturamento NNE'!$E$2:$E$707,'Infos Relatório'!$B$164,'Faturamento NNE'!$F$2:$F$707,'Infos Relatório'!$B181,'Faturamento NNE'!$AA$2:$AA$707,'Infos Relatório'!AA$1)</f>
        <v>0</v>
      </c>
      <c r="AD181" s="546">
        <f>SUMIFS('Faturamento NNE'!$P$2:$P$707,'Faturamento NNE'!$E$2:$E$707,'Infos Relatório'!$B$164,'Faturamento NNE'!$F$2:$F$707,'Infos Relatório'!$B181,'Faturamento NNE'!$AA$2:$AA$707,'Infos Relatório'!AA$1,'Faturamento NNE'!$U$2:$U$707,"Sim")+SUMIFS('Faturamento NNE'!$Q$2:$Q$707,'Faturamento NNE'!$E$2:$E$707,'Infos Relatório'!$B$164,'Faturamento NNE'!$F$2:$F$707,'Infos Relatório'!$B181,'Faturamento NNE'!$AA$2:$AA$707,'Infos Relatório'!AA$1,'Faturamento NNE'!$U$2:$U$707,"Sim")</f>
        <v>0</v>
      </c>
      <c r="AE181" s="227" t="e">
        <f t="shared" si="52"/>
        <v>#DIV/0!</v>
      </c>
      <c r="AF181" s="545">
        <f>SUMIFS('Faturamento NNE'!$I$2:$I$707,'Faturamento NNE'!$E$2:$E$707,'Infos Relatório'!$B$164,'Faturamento NNE'!$F$2:$F$707,'Infos Relatório'!$B181,'Faturamento NNE'!$AA$2:$AA$707,'Infos Relatório'!AA$1)</f>
        <v>0</v>
      </c>
      <c r="AG181" s="541">
        <f>COUNTIFS('Faturamento NNE'!$E$2:$E$707,'Infos Relatório'!$B$164,'Faturamento NNE'!$F$2:$F$707,'Infos Relatório'!$B181,'Faturamento NNE'!$AA$2:$AA$707,'Infos Relatório'!AG$1)</f>
        <v>0</v>
      </c>
      <c r="AH181" s="542">
        <f>SUMIFS('Faturamento NNE'!$H$2:$H$707,'Faturamento NNE'!$E$2:$E$707,'Infos Relatório'!$B$164,'Faturamento NNE'!$F$2:$F$707,'Infos Relatório'!$B181,'Faturamento NNE'!$AA$2:$AA$707,'Infos Relatório'!AG$1)</f>
        <v>0</v>
      </c>
      <c r="AI181" s="542">
        <f>SUMIFS('Faturamento NNE'!$K$2:$K$707,'Faturamento NNE'!$E$2:$E$707,'Infos Relatório'!$B$164,'Faturamento NNE'!$F$2:$F$707,'Infos Relatório'!$B181,'Faturamento NNE'!$AA$2:$AA$707,'Infos Relatório'!AG$1)</f>
        <v>0</v>
      </c>
      <c r="AJ181" s="546">
        <f>SUMIFS('Faturamento NNE'!$P$2:$P$707,'Faturamento NNE'!$E$2:$E$707,'Infos Relatório'!$B$164,'Faturamento NNE'!$F$2:$F$707,'Infos Relatório'!$B181,'Faturamento NNE'!$AA$2:$AA$707,'Infos Relatório'!AG$1,'Faturamento NNE'!$U$2:$U$707,"Sim")+SUMIFS('Faturamento NNE'!$Q$2:$Q$707,'Faturamento NNE'!$E$2:$E$707,'Infos Relatório'!$B$164,'Faturamento NNE'!$F$2:$F$707,'Infos Relatório'!$B181,'Faturamento NNE'!$AA$2:$AA$707,'Infos Relatório'!AG$1,'Faturamento NNE'!$U$2:$U$707,"Sim")</f>
        <v>0</v>
      </c>
      <c r="AK181" s="227" t="e">
        <f t="shared" si="53"/>
        <v>#DIV/0!</v>
      </c>
      <c r="AL181" s="545">
        <f>SUMIFS('Faturamento NNE'!$I$2:$I$707,'Faturamento NNE'!$E$2:$E$707,'Infos Relatório'!$B$164,'Faturamento NNE'!$F$2:$F$707,'Infos Relatório'!$B181,'Faturamento NNE'!$AA$2:$AA$707,'Infos Relatório'!AG$1)</f>
        <v>0</v>
      </c>
      <c r="AM181" s="541">
        <f>COUNTIFS('Faturamento NNE'!$E$2:$E$707,'Infos Relatório'!$B$164,'Faturamento NNE'!$F$2:$F$707,'Infos Relatório'!$B181,'Faturamento NNE'!$AA$2:$AA$707,'Infos Relatório'!AM$1)</f>
        <v>0</v>
      </c>
      <c r="AN181" s="542">
        <f>SUMIFS('Faturamento NNE'!$H$2:$H$707,'Faturamento NNE'!$E$2:$E$707,'Infos Relatório'!$B$164,'Faturamento NNE'!$F$2:$F$707,'Infos Relatório'!$B181,'Faturamento NNE'!$AA$2:$AA$707,'Infos Relatório'!AM$1)</f>
        <v>0</v>
      </c>
      <c r="AO181" s="542">
        <f>SUMIFS('Faturamento NNE'!$K$2:$K$707,'Faturamento NNE'!$E$2:$E$707,'Infos Relatório'!$B$164,'Faturamento NNE'!$F$2:$F$707,'Infos Relatório'!$B181,'Faturamento NNE'!$AA$2:$AA$707,'Infos Relatório'!AM$1)</f>
        <v>0</v>
      </c>
      <c r="AP181" s="546">
        <f>SUMIFS('Faturamento NNE'!$P$2:$P$707,'Faturamento NNE'!$E$2:$E$707,'Infos Relatório'!$B$164,'Faturamento NNE'!$F$2:$F$707,'Infos Relatório'!$B181,'Faturamento NNE'!$AA$2:$AA$707,'Infos Relatório'!AM$1,'Faturamento NNE'!$U$2:$U$707,"Sim")+SUMIFS('Faturamento NNE'!$Q$2:$Q$707,'Faturamento NNE'!$E$2:$E$707,'Infos Relatório'!$B$164,'Faturamento NNE'!$F$2:$F$707,'Infos Relatório'!$B181,'Faturamento NNE'!$AA$2:$AA$707,'Infos Relatório'!AM$1,'Faturamento NNE'!$U$2:$U$707,"Sim")</f>
        <v>0</v>
      </c>
      <c r="AQ181" s="227" t="e">
        <f t="shared" si="54"/>
        <v>#DIV/0!</v>
      </c>
      <c r="AR181" s="545">
        <f>SUMIFS('Faturamento NNE'!$I$2:$I$707,'Faturamento NNE'!$E$2:$E$707,'Infos Relatório'!$B$164,'Faturamento NNE'!$F$2:$F$707,'Infos Relatório'!$B181,'Faturamento NNE'!$AA$2:$AA$707,'Infos Relatório'!AM$1)</f>
        <v>0</v>
      </c>
      <c r="AS181" s="541">
        <f>COUNTIFS('Faturamento NNE'!$E$2:$E$707,'Infos Relatório'!$B$164,'Faturamento NNE'!$F$2:$F$707,'Infos Relatório'!$B181,'Faturamento NNE'!$AA$2:$AA$707,'Infos Relatório'!AS$1)</f>
        <v>0</v>
      </c>
      <c r="AT181" s="542">
        <f>SUMIFS('Faturamento NNE'!$H$2:$H$707,'Faturamento NNE'!$E$2:$E$707,'Infos Relatório'!$B$164,'Faturamento NNE'!$F$2:$F$707,'Infos Relatório'!$B181,'Faturamento NNE'!$AA$2:$AA$707,'Infos Relatório'!AS$1)</f>
        <v>0</v>
      </c>
      <c r="AU181" s="542">
        <f>SUMIFS('Faturamento NNE'!$K$2:$K$707,'Faturamento NNE'!$E$2:$E$707,'Infos Relatório'!$B$164,'Faturamento NNE'!$F$2:$F$707,'Infos Relatório'!$B181,'Faturamento NNE'!$AA$2:$AA$707,'Infos Relatório'!AS$1)</f>
        <v>0</v>
      </c>
      <c r="AV181" s="546">
        <f>SUMIFS('Faturamento NNE'!$P$2:$P$707,'Faturamento NNE'!$E$2:$E$707,'Infos Relatório'!$B$164,'Faturamento NNE'!$F$2:$F$707,'Infos Relatório'!$B181,'Faturamento NNE'!$AA$2:$AA$707,'Infos Relatório'!AS$1,'Faturamento NNE'!$U$2:$U$707,"Sim")+SUMIFS('Faturamento NNE'!$Q$2:$Q$707,'Faturamento NNE'!$E$2:$E$707,'Infos Relatório'!$B$164,'Faturamento NNE'!$F$2:$F$707,'Infos Relatório'!$B181,'Faturamento NNE'!$AA$2:$AA$707,'Infos Relatório'!AS$1,'Faturamento NNE'!$U$2:$U$707,"Sim")</f>
        <v>0</v>
      </c>
      <c r="AW181" s="227" t="e">
        <f t="shared" si="55"/>
        <v>#DIV/0!</v>
      </c>
      <c r="AX181" s="545">
        <f>SUMIFS('Faturamento NNE'!$I$2:$I$707,'Faturamento NNE'!$E$2:$E$707,'Infos Relatório'!$B$164,'Faturamento NNE'!$F$2:$F$707,'Infos Relatório'!$B181,'Faturamento NNE'!$AA$2:$AA$707,'Infos Relatório'!AS$1)</f>
        <v>0</v>
      </c>
      <c r="AY181" s="541">
        <f>COUNTIFS('Faturamento NNE'!$E$2:$E$707,'Infos Relatório'!$B$164,'Faturamento NNE'!$F$2:$F$707,'Infos Relatório'!$B181,'Faturamento NNE'!$AA$2:$AA$707,'Infos Relatório'!AY$1)</f>
        <v>0</v>
      </c>
      <c r="AZ181" s="542">
        <f>SUMIFS('Faturamento NNE'!$H$2:$H$707,'Faturamento NNE'!$E$2:$E$707,'Infos Relatório'!$B$164,'Faturamento NNE'!$F$2:$F$707,'Infos Relatório'!$B181,'Faturamento NNE'!$AA$2:$AA$707,'Infos Relatório'!AY$1)</f>
        <v>0</v>
      </c>
      <c r="BA181" s="542">
        <f>SUMIFS('Faturamento NNE'!$K$2:$K$707,'Faturamento NNE'!$E$2:$E$707,'Infos Relatório'!$B$164,'Faturamento NNE'!$F$2:$F$707,'Infos Relatório'!$B181,'Faturamento NNE'!$AA$2:$AA$707,'Infos Relatório'!AY$1)</f>
        <v>0</v>
      </c>
      <c r="BB181" s="546">
        <f>SUMIFS('Faturamento NNE'!$P$2:$P$707,'Faturamento NNE'!$E$2:$E$707,'Infos Relatório'!$B$164,'Faturamento NNE'!$F$2:$F$707,'Infos Relatório'!$B181,'Faturamento NNE'!$AA$2:$AA$707,'Infos Relatório'!AY$1,'Faturamento NNE'!$U$2:$U$707,"Sim")+SUMIFS('Faturamento NNE'!$Q$2:$Q$707,'Faturamento NNE'!$E$2:$E$707,'Infos Relatório'!$B$164,'Faturamento NNE'!$F$2:$F$707,'Infos Relatório'!$B181,'Faturamento NNE'!$AA$2:$AA$707,'Infos Relatório'!AY$1,'Faturamento NNE'!$U$2:$U$707,"Sim")</f>
        <v>0</v>
      </c>
      <c r="BC181" s="227" t="e">
        <f t="shared" si="56"/>
        <v>#DIV/0!</v>
      </c>
      <c r="BD181" s="545">
        <f>SUMIFS('Faturamento NNE'!$I$2:$I$707,'Faturamento NNE'!$E$2:$E$707,'Infos Relatório'!$B$164,'Faturamento NNE'!$F$2:$F$707,'Infos Relatório'!$B181,'Faturamento NNE'!$AA$2:$AA$707,'Infos Relatório'!AY$1)</f>
        <v>0</v>
      </c>
      <c r="BE181" s="541">
        <f>COUNTIFS('Faturamento NNE'!$E$2:$E$707,'Infos Relatório'!$B$164,'Faturamento NNE'!$F$2:$F$707,'Infos Relatório'!$B181,'Faturamento NNE'!$AA$2:$AA$707,'Infos Relatório'!BE$1)</f>
        <v>0</v>
      </c>
      <c r="BF181" s="542">
        <f>SUMIFS('Faturamento NNE'!$H$2:$H$707,'Faturamento NNE'!$E$2:$E$707,'Infos Relatório'!$B$164,'Faturamento NNE'!$F$2:$F$707,'Infos Relatório'!$B181,'Faturamento NNE'!$AA$2:$AA$707,'Infos Relatório'!BE$1)</f>
        <v>0</v>
      </c>
      <c r="BG181" s="542">
        <f>SUMIFS('Faturamento NNE'!$K$2:$K$707,'Faturamento NNE'!$E$2:$E$707,'Infos Relatório'!$B$164,'Faturamento NNE'!$F$2:$F$707,'Infos Relatório'!$B181,'Faturamento NNE'!$AA$2:$AA$707,'Infos Relatório'!BE$1)</f>
        <v>0</v>
      </c>
      <c r="BH181" s="546">
        <f>SUMIFS('Faturamento NNE'!$P$2:$P$707,'Faturamento NNE'!$E$2:$E$707,'Infos Relatório'!$B$164,'Faturamento NNE'!$F$2:$F$707,'Infos Relatório'!$B181,'Faturamento NNE'!$AA$2:$AA$707,'Infos Relatório'!BE$1,'Faturamento NNE'!$U$2:$U$707,"Sim")+SUMIFS('Faturamento NNE'!$Q$2:$Q$707,'Faturamento NNE'!$E$2:$E$707,'Infos Relatório'!$B$164,'Faturamento NNE'!$F$2:$F$707,'Infos Relatório'!$B181,'Faturamento NNE'!$AA$2:$AA$707,'Infos Relatório'!BE$1,'Faturamento NNE'!$U$2:$U$707,"Sim")</f>
        <v>0</v>
      </c>
      <c r="BI181" s="227" t="e">
        <f t="shared" si="57"/>
        <v>#DIV/0!</v>
      </c>
      <c r="BJ181" s="545">
        <f>SUMIFS('Faturamento NNE'!$I$2:$I$707,'Faturamento NNE'!$E$2:$E$707,'Infos Relatório'!$B$164,'Faturamento NNE'!$F$2:$F$707,'Infos Relatório'!$B181,'Faturamento NNE'!$AA$2:$AA$707,'Infos Relatório'!BE$1)</f>
        <v>0</v>
      </c>
      <c r="BK181" s="541">
        <f>COUNTIFS('Faturamento NNE'!$E$2:$E$707,'Infos Relatório'!$B$164,'Faturamento NNE'!$F$2:$F$707,'Infos Relatório'!$B181,'Faturamento NNE'!$AA$2:$AA$707,'Infos Relatório'!BK$1)</f>
        <v>0</v>
      </c>
      <c r="BL181" s="542">
        <f>SUMIFS('Faturamento NNE'!$H$2:$H$707,'Faturamento NNE'!$E$2:$E$707,'Infos Relatório'!$B$164,'Faturamento NNE'!$F$2:$F$707,'Infos Relatório'!$B181,'Faturamento NNE'!$AA$2:$AA$707,'Infos Relatório'!BK$1)</f>
        <v>0</v>
      </c>
      <c r="BM181" s="542">
        <f>SUMIFS('Faturamento NNE'!$K$2:$K$707,'Faturamento NNE'!$E$2:$E$707,'Infos Relatório'!$B$164,'Faturamento NNE'!$F$2:$F$707,'Infos Relatório'!$B181,'Faturamento NNE'!$AA$2:$AA$707,'Infos Relatório'!BK$1)</f>
        <v>0</v>
      </c>
      <c r="BN181" s="546">
        <f>SUMIFS('Faturamento NNE'!$P$2:$P$707,'Faturamento NNE'!$E$2:$E$707,'Infos Relatório'!$B$164,'Faturamento NNE'!$F$2:$F$707,'Infos Relatório'!$B181,'Faturamento NNE'!$AA$2:$AA$707,'Infos Relatório'!BK$1,'Faturamento NNE'!$U$2:$U$707,"Sim")+SUMIFS('Faturamento NNE'!$Q$2:$Q$707,'Faturamento NNE'!$E$2:$E$707,'Infos Relatório'!$B$164,'Faturamento NNE'!$F$2:$F$707,'Infos Relatório'!$B181,'Faturamento NNE'!$AA$2:$AA$707,'Infos Relatório'!BK$1,'Faturamento NNE'!$U$2:$U$707,"Sim")</f>
        <v>0</v>
      </c>
      <c r="BO181" s="227" t="e">
        <f t="shared" si="58"/>
        <v>#DIV/0!</v>
      </c>
      <c r="BP181" s="545">
        <f>SUMIFS('Faturamento NNE'!$I$2:$I$707,'Faturamento NNE'!$E$2:$E$707,'Infos Relatório'!$B$164,'Faturamento NNE'!$F$2:$F$707,'Infos Relatório'!$B181,'Faturamento NNE'!$AA$2:$AA$707,'Infos Relatório'!BK$1)</f>
        <v>0</v>
      </c>
      <c r="BQ181" s="541">
        <f>COUNTIFS('Faturamento NNE'!$E$2:$E$707,'Infos Relatório'!$B$164,'Faturamento NNE'!$F$2:$F$707,'Infos Relatório'!$B181,'Faturamento NNE'!$AA$2:$AA$707,'Infos Relatório'!BQ$1)</f>
        <v>0</v>
      </c>
      <c r="BR181" s="542">
        <f>SUMIFS('Faturamento NNE'!$H$2:$H$707,'Faturamento NNE'!$E$2:$E$707,'Infos Relatório'!$B$164,'Faturamento NNE'!$F$2:$F$707,'Infos Relatório'!$B181,'Faturamento NNE'!$AA$2:$AA$707,'Infos Relatório'!BQ$1)</f>
        <v>0</v>
      </c>
      <c r="BS181" s="542">
        <f>SUMIFS('Faturamento NNE'!$K$2:$K$707,'Faturamento NNE'!$E$2:$E$707,'Infos Relatório'!$B$164,'Faturamento NNE'!$F$2:$F$707,'Infos Relatório'!$B181,'Faturamento NNE'!$AA$2:$AA$707,'Infos Relatório'!BQ$1)</f>
        <v>0</v>
      </c>
      <c r="BT181" s="546">
        <f>SUMIFS('Faturamento NNE'!$P$2:$P$707,'Faturamento NNE'!$E$2:$E$707,'Infos Relatório'!$B$164,'Faturamento NNE'!$F$2:$F$707,'Infos Relatório'!$B181,'Faturamento NNE'!$AA$2:$AA$707,'Infos Relatório'!BQ$1,'Faturamento NNE'!$U$2:$U$707,"Sim")+SUMIFS('Faturamento NNE'!$Q$2:$Q$707,'Faturamento NNE'!$E$2:$E$707,'Infos Relatório'!$B$164,'Faturamento NNE'!$F$2:$F$707,'Infos Relatório'!$B181,'Faturamento NNE'!$AA$2:$AA$707,'Infos Relatório'!BQ$1,'Faturamento NNE'!$U$2:$U$707,"Sim")</f>
        <v>0</v>
      </c>
      <c r="BU181" s="227" t="e">
        <f t="shared" si="59"/>
        <v>#DIV/0!</v>
      </c>
      <c r="BV181" s="545">
        <f>SUMIFS('Faturamento NNE'!$I$2:$I$707,'Faturamento NNE'!$E$2:$E$707,'Infos Relatório'!$B$164,'Faturamento NNE'!$F$2:$F$707,'Infos Relatório'!$B181,'Faturamento NNE'!$AA$2:$AA$707,'Infos Relatório'!BQ$1)</f>
        <v>0</v>
      </c>
    </row>
    <row r="182" spans="2:74">
      <c r="B182" s="217" t="s">
        <v>147</v>
      </c>
      <c r="C182" s="541">
        <f>COUNTIFS('Faturamento NNE'!$E$2:$E$707,'Infos Relatório'!$B$164,'Faturamento NNE'!$F$2:$F$707,'Infos Relatório'!$B182,'Faturamento NNE'!$AA$2:$AA$707,'Infos Relatório'!C$1)</f>
        <v>0</v>
      </c>
      <c r="D182" s="542">
        <f>SUMIFS('Faturamento NNE'!$H$2:$H$707,'Faturamento NNE'!$E$2:$E$707,'Infos Relatório'!$B$164,'Faturamento NNE'!$F$2:$F$707,'Infos Relatório'!$B182,'Faturamento NNE'!$AA$2:$AA$707,'Infos Relatório'!C$1)</f>
        <v>0</v>
      </c>
      <c r="E182" s="543">
        <f>SUMIFS('Faturamento NNE'!$K$2:$K$707,'Faturamento NNE'!$E$2:$E$707,'Infos Relatório'!$B$164,'Faturamento NNE'!$F$2:$F$707,'Infos Relatório'!$B182,'Faturamento NNE'!$AA$2:$AA$707,'Infos Relatório'!C$1)</f>
        <v>0</v>
      </c>
      <c r="F182" s="544">
        <f>SUMIFS('Faturamento NNE'!$P$2:$P$707,'Faturamento NNE'!$E$2:$E$707,'Infos Relatório'!$B$164,'Faturamento NNE'!$F$2:$F$707,'Infos Relatório'!$B182,'Faturamento NNE'!$AA$2:$AA$707,'Infos Relatório'!C$1,'Faturamento NNE'!$U$2:$U$707,"Sim")+SUMIFS('Faturamento NNE'!$Q$2:$Q$707,'Faturamento NNE'!$E$2:$E$707,'Infos Relatório'!$B$164,'Faturamento NNE'!$F$2:$F$707,'Infos Relatório'!$B182,'Faturamento NNE'!$AA$2:$AA$707,'Infos Relatório'!C$1,'Faturamento NNE'!$U$2:$U$707,"Sim")</f>
        <v>0</v>
      </c>
      <c r="G182" s="283" t="e">
        <f t="shared" si="48"/>
        <v>#DIV/0!</v>
      </c>
      <c r="H182" s="545">
        <f>SUMIFS('Faturamento NNE'!$I$2:$I$707,'Faturamento NNE'!$E$2:$E$707,'Infos Relatório'!$B$164,'Faturamento NNE'!$F$2:$F$707,'Infos Relatório'!$B182,'Faturamento NNE'!$AA$2:$AA$707,'Infos Relatório'!C$1)</f>
        <v>0</v>
      </c>
      <c r="I182" s="541">
        <f>COUNTIFS('Faturamento NNE'!$E$2:$E$707,'Infos Relatório'!$B$164,'Faturamento NNE'!$F$2:$F$707,'Infos Relatório'!$B182,'Faturamento NNE'!$AA$2:$AA$707,'Infos Relatório'!I$1)</f>
        <v>0</v>
      </c>
      <c r="J182" s="542">
        <f>SUMIFS('Faturamento NNE'!$H$2:$H$707,'Faturamento NNE'!$E$2:$E$707,'Infos Relatório'!$B$164,'Faturamento NNE'!$F$2:$F$707,'Infos Relatório'!$B182,'Faturamento NNE'!$AA$2:$AA$707,'Infos Relatório'!I$1)</f>
        <v>0</v>
      </c>
      <c r="K182" s="543">
        <f>SUMIFS('Faturamento NNE'!$K$2:$K$707,'Faturamento NNE'!$E$2:$E$707,'Infos Relatório'!$B$164,'Faturamento NNE'!$F$2:$F$707,'Infos Relatório'!$B182,'Faturamento NNE'!$AA$2:$AA$707,'Infos Relatório'!I$1)</f>
        <v>0</v>
      </c>
      <c r="L182" s="544">
        <f>SUMIFS('Faturamento NNE'!$P$2:$P$707,'Faturamento NNE'!$E$2:$E$707,'Infos Relatório'!$B$164,'Faturamento NNE'!$F$2:$F$707,'Infos Relatório'!$B182,'Faturamento NNE'!$AA$2:$AA$707,'Infos Relatório'!I$1,'Faturamento NNE'!$U$2:$U$707,"Sim")+SUMIFS('Faturamento NNE'!$Q$2:$Q$707,'Faturamento NNE'!$E$2:$E$707,'Infos Relatório'!$B$164,'Faturamento NNE'!$F$2:$F$707,'Infos Relatório'!$B182,'Faturamento NNE'!$AA$2:$AA$707,'Infos Relatório'!I$1,'Faturamento NNE'!$U$2:$U$707,"Sim")</f>
        <v>0</v>
      </c>
      <c r="M182" s="283" t="e">
        <f t="shared" si="49"/>
        <v>#DIV/0!</v>
      </c>
      <c r="N182" s="545">
        <f>SUMIFS('Faturamento NNE'!$I$2:$I$707,'Faturamento NNE'!$E$2:$E$707,'Infos Relatório'!$B$164,'Faturamento NNE'!$F$2:$F$707,'Infos Relatório'!$B182,'Faturamento NNE'!$AA$2:$AA$707,'Infos Relatório'!I$1)</f>
        <v>0</v>
      </c>
      <c r="O182" s="541">
        <f>COUNTIFS('Faturamento NNE'!$E$2:$E$707,'Infos Relatório'!$B$164,'Faturamento NNE'!$F$2:$F$707,'Infos Relatório'!$B182,'Faturamento NNE'!$AA$2:$AA$707,'Infos Relatório'!O$1)</f>
        <v>0</v>
      </c>
      <c r="P182" s="542">
        <f>SUMIFS('Faturamento NNE'!$H$2:$H$707,'Faturamento NNE'!$E$2:$E$707,'Infos Relatório'!$B$164,'Faturamento NNE'!$F$2:$F$707,'Infos Relatório'!$B182,'Faturamento NNE'!$AA$2:$AA$707,'Infos Relatório'!O$1)</f>
        <v>0</v>
      </c>
      <c r="Q182" s="542">
        <f>SUMIFS('Faturamento NNE'!$K$2:$K$707,'Faturamento NNE'!$E$2:$E$707,'Infos Relatório'!$B$164,'Faturamento NNE'!$F$2:$F$707,'Infos Relatório'!$B182,'Faturamento NNE'!$AA$2:$AA$707,'Infos Relatório'!O$1)</f>
        <v>0</v>
      </c>
      <c r="R182" s="546">
        <f>SUMIFS('Faturamento NNE'!$P$2:$P$707,'Faturamento NNE'!$E$2:$E$707,'Infos Relatório'!$B$164,'Faturamento NNE'!$F$2:$F$707,'Infos Relatório'!$B182,'Faturamento NNE'!$AA$2:$AA$707,'Infos Relatório'!O$1,'Faturamento NNE'!$U$2:$U$707,"Sim")+SUMIFS('Faturamento NNE'!$Q$2:$Q$707,'Faturamento NNE'!$E$2:$E$707,'Infos Relatório'!$B$164,'Faturamento NNE'!$F$2:$F$707,'Infos Relatório'!$B182,'Faturamento NNE'!$AA$2:$AA$707,'Infos Relatório'!O$1,'Faturamento NNE'!$U$2:$U$707,"Sim")</f>
        <v>0</v>
      </c>
      <c r="S182" s="227" t="e">
        <f t="shared" si="50"/>
        <v>#DIV/0!</v>
      </c>
      <c r="T182" s="545">
        <f>SUMIFS('Faturamento NNE'!$I$2:$I$707,'Faturamento NNE'!$E$2:$E$707,'Infos Relatório'!$B$164,'Faturamento NNE'!$F$2:$F$707,'Infos Relatório'!$B182,'Faturamento NNE'!$AA$2:$AA$707,'Infos Relatório'!O$1)</f>
        <v>0</v>
      </c>
      <c r="U182" s="541">
        <f>COUNTIFS('Faturamento NNE'!$E$2:$E$707,'Infos Relatório'!$B$164,'Faturamento NNE'!$F$2:$F$707,'Infos Relatório'!$B182,'Faturamento NNE'!$AA$2:$AA$707,'Infos Relatório'!U$1)</f>
        <v>0</v>
      </c>
      <c r="V182" s="542">
        <f>SUMIFS('Faturamento NNE'!$H$2:$H$707,'Faturamento NNE'!$E$2:$E$707,'Infos Relatório'!$B$164,'Faturamento NNE'!$F$2:$F$707,'Infos Relatório'!$B182,'Faturamento NNE'!$AA$2:$AA$707,'Infos Relatório'!U$1)</f>
        <v>0</v>
      </c>
      <c r="W182" s="542">
        <f>SUMIFS('Faturamento NNE'!$K$2:$K$707,'Faturamento NNE'!$E$2:$E$707,'Infos Relatório'!$B$164,'Faturamento NNE'!$F$2:$F$707,'Infos Relatório'!$B182,'Faturamento NNE'!$AA$2:$AA$707,'Infos Relatório'!U$1)</f>
        <v>0</v>
      </c>
      <c r="X182" s="546">
        <f>SUMIFS('Faturamento NNE'!$P$2:$P$707,'Faturamento NNE'!$E$2:$E$707,'Infos Relatório'!$B$164,'Faturamento NNE'!$F$2:$F$707,'Infos Relatório'!$B182,'Faturamento NNE'!$AA$2:$AA$707,'Infos Relatório'!U$1,'Faturamento NNE'!$U$2:$U$707,"Sim")+SUMIFS('Faturamento NNE'!$Q$2:$Q$707,'Faturamento NNE'!$E$2:$E$707,'Infos Relatório'!$B$164,'Faturamento NNE'!$F$2:$F$707,'Infos Relatório'!$B182,'Faturamento NNE'!$AA$2:$AA$707,'Infos Relatório'!U$1,'Faturamento NNE'!$U$2:$U$707,"Sim")</f>
        <v>0</v>
      </c>
      <c r="Y182" s="227" t="e">
        <f t="shared" si="51"/>
        <v>#DIV/0!</v>
      </c>
      <c r="Z182" s="545">
        <f>SUMIFS('Faturamento NNE'!$I$2:$I$707,'Faturamento NNE'!$E$2:$E$707,'Infos Relatório'!$B$164,'Faturamento NNE'!$F$2:$F$707,'Infos Relatório'!$B182,'Faturamento NNE'!$AA$2:$AA$707,'Infos Relatório'!U$1)</f>
        <v>0</v>
      </c>
      <c r="AA182" s="541">
        <f>COUNTIFS('Faturamento NNE'!$E$2:$E$707,'Infos Relatório'!$B$164,'Faturamento NNE'!$F$2:$F$707,'Infos Relatório'!$B182,'Faturamento NNE'!$AA$2:$AA$707,'Infos Relatório'!AA$1)</f>
        <v>0</v>
      </c>
      <c r="AB182" s="542">
        <f>SUMIFS('Faturamento NNE'!$H$2:$H$707,'Faturamento NNE'!$E$2:$E$707,'Infos Relatório'!$B$164,'Faturamento NNE'!$F$2:$F$707,'Infos Relatório'!$B182,'Faturamento NNE'!$AA$2:$AA$707,'Infos Relatório'!AA$1)</f>
        <v>0</v>
      </c>
      <c r="AC182" s="542">
        <f>SUMIFS('Faturamento NNE'!$K$2:$K$707,'Faturamento NNE'!$E$2:$E$707,'Infos Relatório'!$B$164,'Faturamento NNE'!$F$2:$F$707,'Infos Relatório'!$B182,'Faturamento NNE'!$AA$2:$AA$707,'Infos Relatório'!AA$1)</f>
        <v>0</v>
      </c>
      <c r="AD182" s="546">
        <f>SUMIFS('Faturamento NNE'!$P$2:$P$707,'Faturamento NNE'!$E$2:$E$707,'Infos Relatório'!$B$164,'Faturamento NNE'!$F$2:$F$707,'Infos Relatório'!$B182,'Faturamento NNE'!$AA$2:$AA$707,'Infos Relatório'!AA$1,'Faturamento NNE'!$U$2:$U$707,"Sim")+SUMIFS('Faturamento NNE'!$Q$2:$Q$707,'Faturamento NNE'!$E$2:$E$707,'Infos Relatório'!$B$164,'Faturamento NNE'!$F$2:$F$707,'Infos Relatório'!$B182,'Faturamento NNE'!$AA$2:$AA$707,'Infos Relatório'!AA$1,'Faturamento NNE'!$U$2:$U$707,"Sim")</f>
        <v>0</v>
      </c>
      <c r="AE182" s="227" t="e">
        <f t="shared" si="52"/>
        <v>#DIV/0!</v>
      </c>
      <c r="AF182" s="545">
        <f>SUMIFS('Faturamento NNE'!$I$2:$I$707,'Faturamento NNE'!$E$2:$E$707,'Infos Relatório'!$B$164,'Faturamento NNE'!$F$2:$F$707,'Infos Relatório'!$B182,'Faturamento NNE'!$AA$2:$AA$707,'Infos Relatório'!AA$1)</f>
        <v>0</v>
      </c>
      <c r="AG182" s="541">
        <f>COUNTIFS('Faturamento NNE'!$E$2:$E$707,'Infos Relatório'!$B$164,'Faturamento NNE'!$F$2:$F$707,'Infos Relatório'!$B182,'Faturamento NNE'!$AA$2:$AA$707,'Infos Relatório'!AG$1)</f>
        <v>0</v>
      </c>
      <c r="AH182" s="542">
        <f>SUMIFS('Faturamento NNE'!$H$2:$H$707,'Faturamento NNE'!$E$2:$E$707,'Infos Relatório'!$B$164,'Faturamento NNE'!$F$2:$F$707,'Infos Relatório'!$B182,'Faturamento NNE'!$AA$2:$AA$707,'Infos Relatório'!AG$1)</f>
        <v>0</v>
      </c>
      <c r="AI182" s="542">
        <f>SUMIFS('Faturamento NNE'!$K$2:$K$707,'Faturamento NNE'!$E$2:$E$707,'Infos Relatório'!$B$164,'Faturamento NNE'!$F$2:$F$707,'Infos Relatório'!$B182,'Faturamento NNE'!$AA$2:$AA$707,'Infos Relatório'!AG$1)</f>
        <v>0</v>
      </c>
      <c r="AJ182" s="546">
        <f>SUMIFS('Faturamento NNE'!$P$2:$P$707,'Faturamento NNE'!$E$2:$E$707,'Infos Relatório'!$B$164,'Faturamento NNE'!$F$2:$F$707,'Infos Relatório'!$B182,'Faturamento NNE'!$AA$2:$AA$707,'Infos Relatório'!AG$1,'Faturamento NNE'!$U$2:$U$707,"Sim")+SUMIFS('Faturamento NNE'!$Q$2:$Q$707,'Faturamento NNE'!$E$2:$E$707,'Infos Relatório'!$B$164,'Faturamento NNE'!$F$2:$F$707,'Infos Relatório'!$B182,'Faturamento NNE'!$AA$2:$AA$707,'Infos Relatório'!AG$1,'Faturamento NNE'!$U$2:$U$707,"Sim")</f>
        <v>0</v>
      </c>
      <c r="AK182" s="227" t="e">
        <f t="shared" si="53"/>
        <v>#DIV/0!</v>
      </c>
      <c r="AL182" s="545">
        <f>SUMIFS('Faturamento NNE'!$I$2:$I$707,'Faturamento NNE'!$E$2:$E$707,'Infos Relatório'!$B$164,'Faturamento NNE'!$F$2:$F$707,'Infos Relatório'!$B182,'Faturamento NNE'!$AA$2:$AA$707,'Infos Relatório'!AG$1)</f>
        <v>0</v>
      </c>
      <c r="AM182" s="541">
        <f>COUNTIFS('Faturamento NNE'!$E$2:$E$707,'Infos Relatório'!$B$164,'Faturamento NNE'!$F$2:$F$707,'Infos Relatório'!$B182,'Faturamento NNE'!$AA$2:$AA$707,'Infos Relatório'!AM$1)</f>
        <v>0</v>
      </c>
      <c r="AN182" s="542">
        <f>SUMIFS('Faturamento NNE'!$H$2:$H$707,'Faturamento NNE'!$E$2:$E$707,'Infos Relatório'!$B$164,'Faturamento NNE'!$F$2:$F$707,'Infos Relatório'!$B182,'Faturamento NNE'!$AA$2:$AA$707,'Infos Relatório'!AM$1)</f>
        <v>0</v>
      </c>
      <c r="AO182" s="542">
        <f>SUMIFS('Faturamento NNE'!$K$2:$K$707,'Faturamento NNE'!$E$2:$E$707,'Infos Relatório'!$B$164,'Faturamento NNE'!$F$2:$F$707,'Infos Relatório'!$B182,'Faturamento NNE'!$AA$2:$AA$707,'Infos Relatório'!AM$1)</f>
        <v>0</v>
      </c>
      <c r="AP182" s="546">
        <f>SUMIFS('Faturamento NNE'!$P$2:$P$707,'Faturamento NNE'!$E$2:$E$707,'Infos Relatório'!$B$164,'Faturamento NNE'!$F$2:$F$707,'Infos Relatório'!$B182,'Faturamento NNE'!$AA$2:$AA$707,'Infos Relatório'!AM$1,'Faturamento NNE'!$U$2:$U$707,"Sim")+SUMIFS('Faturamento NNE'!$Q$2:$Q$707,'Faturamento NNE'!$E$2:$E$707,'Infos Relatório'!$B$164,'Faturamento NNE'!$F$2:$F$707,'Infos Relatório'!$B182,'Faturamento NNE'!$AA$2:$AA$707,'Infos Relatório'!AM$1,'Faturamento NNE'!$U$2:$U$707,"Sim")</f>
        <v>0</v>
      </c>
      <c r="AQ182" s="227" t="e">
        <f t="shared" si="54"/>
        <v>#DIV/0!</v>
      </c>
      <c r="AR182" s="545">
        <f>SUMIFS('Faturamento NNE'!$I$2:$I$707,'Faturamento NNE'!$E$2:$E$707,'Infos Relatório'!$B$164,'Faturamento NNE'!$F$2:$F$707,'Infos Relatório'!$B182,'Faturamento NNE'!$AA$2:$AA$707,'Infos Relatório'!AM$1)</f>
        <v>0</v>
      </c>
      <c r="AS182" s="541">
        <f>COUNTIFS('Faturamento NNE'!$E$2:$E$707,'Infos Relatório'!$B$164,'Faturamento NNE'!$F$2:$F$707,'Infos Relatório'!$B182,'Faturamento NNE'!$AA$2:$AA$707,'Infos Relatório'!AS$1)</f>
        <v>0</v>
      </c>
      <c r="AT182" s="542">
        <f>SUMIFS('Faturamento NNE'!$H$2:$H$707,'Faturamento NNE'!$E$2:$E$707,'Infos Relatório'!$B$164,'Faturamento NNE'!$F$2:$F$707,'Infos Relatório'!$B182,'Faturamento NNE'!$AA$2:$AA$707,'Infos Relatório'!AS$1)</f>
        <v>0</v>
      </c>
      <c r="AU182" s="542">
        <f>SUMIFS('Faturamento NNE'!$K$2:$K$707,'Faturamento NNE'!$E$2:$E$707,'Infos Relatório'!$B$164,'Faturamento NNE'!$F$2:$F$707,'Infos Relatório'!$B182,'Faturamento NNE'!$AA$2:$AA$707,'Infos Relatório'!AS$1)</f>
        <v>0</v>
      </c>
      <c r="AV182" s="546">
        <f>SUMIFS('Faturamento NNE'!$P$2:$P$707,'Faturamento NNE'!$E$2:$E$707,'Infos Relatório'!$B$164,'Faturamento NNE'!$F$2:$F$707,'Infos Relatório'!$B182,'Faturamento NNE'!$AA$2:$AA$707,'Infos Relatório'!AS$1,'Faturamento NNE'!$U$2:$U$707,"Sim")+SUMIFS('Faturamento NNE'!$Q$2:$Q$707,'Faturamento NNE'!$E$2:$E$707,'Infos Relatório'!$B$164,'Faturamento NNE'!$F$2:$F$707,'Infos Relatório'!$B182,'Faturamento NNE'!$AA$2:$AA$707,'Infos Relatório'!AS$1,'Faturamento NNE'!$U$2:$U$707,"Sim")</f>
        <v>0</v>
      </c>
      <c r="AW182" s="227" t="e">
        <f t="shared" si="55"/>
        <v>#DIV/0!</v>
      </c>
      <c r="AX182" s="545">
        <f>SUMIFS('Faturamento NNE'!$I$2:$I$707,'Faturamento NNE'!$E$2:$E$707,'Infos Relatório'!$B$164,'Faturamento NNE'!$F$2:$F$707,'Infos Relatório'!$B182,'Faturamento NNE'!$AA$2:$AA$707,'Infos Relatório'!AS$1)</f>
        <v>0</v>
      </c>
      <c r="AY182" s="541">
        <f>COUNTIFS('Faturamento NNE'!$E$2:$E$707,'Infos Relatório'!$B$164,'Faturamento NNE'!$F$2:$F$707,'Infos Relatório'!$B182,'Faturamento NNE'!$AA$2:$AA$707,'Infos Relatório'!AY$1)</f>
        <v>0</v>
      </c>
      <c r="AZ182" s="542">
        <f>SUMIFS('Faturamento NNE'!$H$2:$H$707,'Faturamento NNE'!$E$2:$E$707,'Infos Relatório'!$B$164,'Faturamento NNE'!$F$2:$F$707,'Infos Relatório'!$B182,'Faturamento NNE'!$AA$2:$AA$707,'Infos Relatório'!AY$1)</f>
        <v>0</v>
      </c>
      <c r="BA182" s="542">
        <f>SUMIFS('Faturamento NNE'!$K$2:$K$707,'Faturamento NNE'!$E$2:$E$707,'Infos Relatório'!$B$164,'Faturamento NNE'!$F$2:$F$707,'Infos Relatório'!$B182,'Faturamento NNE'!$AA$2:$AA$707,'Infos Relatório'!AY$1)</f>
        <v>0</v>
      </c>
      <c r="BB182" s="546">
        <f>SUMIFS('Faturamento NNE'!$P$2:$P$707,'Faturamento NNE'!$E$2:$E$707,'Infos Relatório'!$B$164,'Faturamento NNE'!$F$2:$F$707,'Infos Relatório'!$B182,'Faturamento NNE'!$AA$2:$AA$707,'Infos Relatório'!AY$1,'Faturamento NNE'!$U$2:$U$707,"Sim")+SUMIFS('Faturamento NNE'!$Q$2:$Q$707,'Faturamento NNE'!$E$2:$E$707,'Infos Relatório'!$B$164,'Faturamento NNE'!$F$2:$F$707,'Infos Relatório'!$B182,'Faturamento NNE'!$AA$2:$AA$707,'Infos Relatório'!AY$1,'Faturamento NNE'!$U$2:$U$707,"Sim")</f>
        <v>0</v>
      </c>
      <c r="BC182" s="227" t="e">
        <f t="shared" si="56"/>
        <v>#DIV/0!</v>
      </c>
      <c r="BD182" s="545">
        <f>SUMIFS('Faturamento NNE'!$I$2:$I$707,'Faturamento NNE'!$E$2:$E$707,'Infos Relatório'!$B$164,'Faturamento NNE'!$F$2:$F$707,'Infos Relatório'!$B182,'Faturamento NNE'!$AA$2:$AA$707,'Infos Relatório'!AY$1)</f>
        <v>0</v>
      </c>
      <c r="BE182" s="541">
        <f>COUNTIFS('Faturamento NNE'!$E$2:$E$707,'Infos Relatório'!$B$164,'Faturamento NNE'!$F$2:$F$707,'Infos Relatório'!$B182,'Faturamento NNE'!$AA$2:$AA$707,'Infos Relatório'!BE$1)</f>
        <v>0</v>
      </c>
      <c r="BF182" s="542">
        <f>SUMIFS('Faturamento NNE'!$H$2:$H$707,'Faturamento NNE'!$E$2:$E$707,'Infos Relatório'!$B$164,'Faturamento NNE'!$F$2:$F$707,'Infos Relatório'!$B182,'Faturamento NNE'!$AA$2:$AA$707,'Infos Relatório'!BE$1)</f>
        <v>0</v>
      </c>
      <c r="BG182" s="542">
        <f>SUMIFS('Faturamento NNE'!$K$2:$K$707,'Faturamento NNE'!$E$2:$E$707,'Infos Relatório'!$B$164,'Faturamento NNE'!$F$2:$F$707,'Infos Relatório'!$B182,'Faturamento NNE'!$AA$2:$AA$707,'Infos Relatório'!BE$1)</f>
        <v>0</v>
      </c>
      <c r="BH182" s="546">
        <f>SUMIFS('Faturamento NNE'!$P$2:$P$707,'Faturamento NNE'!$E$2:$E$707,'Infos Relatório'!$B$164,'Faturamento NNE'!$F$2:$F$707,'Infos Relatório'!$B182,'Faturamento NNE'!$AA$2:$AA$707,'Infos Relatório'!BE$1,'Faturamento NNE'!$U$2:$U$707,"Sim")+SUMIFS('Faturamento NNE'!$Q$2:$Q$707,'Faturamento NNE'!$E$2:$E$707,'Infos Relatório'!$B$164,'Faturamento NNE'!$F$2:$F$707,'Infos Relatório'!$B182,'Faturamento NNE'!$AA$2:$AA$707,'Infos Relatório'!BE$1,'Faturamento NNE'!$U$2:$U$707,"Sim")</f>
        <v>0</v>
      </c>
      <c r="BI182" s="227" t="e">
        <f t="shared" si="57"/>
        <v>#DIV/0!</v>
      </c>
      <c r="BJ182" s="545">
        <f>SUMIFS('Faturamento NNE'!$I$2:$I$707,'Faturamento NNE'!$E$2:$E$707,'Infos Relatório'!$B$164,'Faturamento NNE'!$F$2:$F$707,'Infos Relatório'!$B182,'Faturamento NNE'!$AA$2:$AA$707,'Infos Relatório'!BE$1)</f>
        <v>0</v>
      </c>
      <c r="BK182" s="541">
        <f>COUNTIFS('Faturamento NNE'!$E$2:$E$707,'Infos Relatório'!$B$164,'Faturamento NNE'!$F$2:$F$707,'Infos Relatório'!$B182,'Faturamento NNE'!$AA$2:$AA$707,'Infos Relatório'!BK$1)</f>
        <v>0</v>
      </c>
      <c r="BL182" s="542">
        <f>SUMIFS('Faturamento NNE'!$H$2:$H$707,'Faturamento NNE'!$E$2:$E$707,'Infos Relatório'!$B$164,'Faturamento NNE'!$F$2:$F$707,'Infos Relatório'!$B182,'Faturamento NNE'!$AA$2:$AA$707,'Infos Relatório'!BK$1)</f>
        <v>0</v>
      </c>
      <c r="BM182" s="542">
        <f>SUMIFS('Faturamento NNE'!$K$2:$K$707,'Faturamento NNE'!$E$2:$E$707,'Infos Relatório'!$B$164,'Faturamento NNE'!$F$2:$F$707,'Infos Relatório'!$B182,'Faturamento NNE'!$AA$2:$AA$707,'Infos Relatório'!BK$1)</f>
        <v>0</v>
      </c>
      <c r="BN182" s="546">
        <f>SUMIFS('Faturamento NNE'!$P$2:$P$707,'Faturamento NNE'!$E$2:$E$707,'Infos Relatório'!$B$164,'Faturamento NNE'!$F$2:$F$707,'Infos Relatório'!$B182,'Faturamento NNE'!$AA$2:$AA$707,'Infos Relatório'!BK$1,'Faturamento NNE'!$U$2:$U$707,"Sim")+SUMIFS('Faturamento NNE'!$Q$2:$Q$707,'Faturamento NNE'!$E$2:$E$707,'Infos Relatório'!$B$164,'Faturamento NNE'!$F$2:$F$707,'Infos Relatório'!$B182,'Faturamento NNE'!$AA$2:$AA$707,'Infos Relatório'!BK$1,'Faturamento NNE'!$U$2:$U$707,"Sim")</f>
        <v>0</v>
      </c>
      <c r="BO182" s="227" t="e">
        <f t="shared" si="58"/>
        <v>#DIV/0!</v>
      </c>
      <c r="BP182" s="545">
        <f>SUMIFS('Faturamento NNE'!$I$2:$I$707,'Faturamento NNE'!$E$2:$E$707,'Infos Relatório'!$B$164,'Faturamento NNE'!$F$2:$F$707,'Infos Relatório'!$B182,'Faturamento NNE'!$AA$2:$AA$707,'Infos Relatório'!BK$1)</f>
        <v>0</v>
      </c>
      <c r="BQ182" s="541">
        <f>COUNTIFS('Faturamento NNE'!$E$2:$E$707,'Infos Relatório'!$B$164,'Faturamento NNE'!$F$2:$F$707,'Infos Relatório'!$B182,'Faturamento NNE'!$AA$2:$AA$707,'Infos Relatório'!BQ$1)</f>
        <v>0</v>
      </c>
      <c r="BR182" s="542">
        <f>SUMIFS('Faturamento NNE'!$H$2:$H$707,'Faturamento NNE'!$E$2:$E$707,'Infos Relatório'!$B$164,'Faturamento NNE'!$F$2:$F$707,'Infos Relatório'!$B182,'Faturamento NNE'!$AA$2:$AA$707,'Infos Relatório'!BQ$1)</f>
        <v>0</v>
      </c>
      <c r="BS182" s="542">
        <f>SUMIFS('Faturamento NNE'!$K$2:$K$707,'Faturamento NNE'!$E$2:$E$707,'Infos Relatório'!$B$164,'Faturamento NNE'!$F$2:$F$707,'Infos Relatório'!$B182,'Faturamento NNE'!$AA$2:$AA$707,'Infos Relatório'!BQ$1)</f>
        <v>0</v>
      </c>
      <c r="BT182" s="546">
        <f>SUMIFS('Faturamento NNE'!$P$2:$P$707,'Faturamento NNE'!$E$2:$E$707,'Infos Relatório'!$B$164,'Faturamento NNE'!$F$2:$F$707,'Infos Relatório'!$B182,'Faturamento NNE'!$AA$2:$AA$707,'Infos Relatório'!BQ$1,'Faturamento NNE'!$U$2:$U$707,"Sim")+SUMIFS('Faturamento NNE'!$Q$2:$Q$707,'Faturamento NNE'!$E$2:$E$707,'Infos Relatório'!$B$164,'Faturamento NNE'!$F$2:$F$707,'Infos Relatório'!$B182,'Faturamento NNE'!$AA$2:$AA$707,'Infos Relatório'!BQ$1,'Faturamento NNE'!$U$2:$U$707,"Sim")</f>
        <v>0</v>
      </c>
      <c r="BU182" s="227" t="e">
        <f t="shared" si="59"/>
        <v>#DIV/0!</v>
      </c>
      <c r="BV182" s="545">
        <f>SUMIFS('Faturamento NNE'!$I$2:$I$707,'Faturamento NNE'!$E$2:$E$707,'Infos Relatório'!$B$164,'Faturamento NNE'!$F$2:$F$707,'Infos Relatório'!$B182,'Faturamento NNE'!$AA$2:$AA$707,'Infos Relatório'!BQ$1)</f>
        <v>0</v>
      </c>
    </row>
    <row r="183" spans="2:74">
      <c r="B183" s="217" t="s">
        <v>148</v>
      </c>
      <c r="C183" s="541">
        <f>COUNTIFS('Faturamento NNE'!$E$2:$E$707,'Infos Relatório'!$B$164,'Faturamento NNE'!$F$2:$F$707,'Infos Relatório'!$B183,'Faturamento NNE'!$AA$2:$AA$707,'Infos Relatório'!C$1)</f>
        <v>0</v>
      </c>
      <c r="D183" s="542">
        <f>SUMIFS('Faturamento NNE'!$H$2:$H$707,'Faturamento NNE'!$E$2:$E$707,'Infos Relatório'!$B$164,'Faturamento NNE'!$F$2:$F$707,'Infos Relatório'!$B183,'Faturamento NNE'!$AA$2:$AA$707,'Infos Relatório'!C$1)</f>
        <v>0</v>
      </c>
      <c r="E183" s="543">
        <f>SUMIFS('Faturamento NNE'!$K$2:$K$707,'Faturamento NNE'!$E$2:$E$707,'Infos Relatório'!$B$164,'Faturamento NNE'!$F$2:$F$707,'Infos Relatório'!$B183,'Faturamento NNE'!$AA$2:$AA$707,'Infos Relatório'!C$1)</f>
        <v>0</v>
      </c>
      <c r="F183" s="544">
        <f>SUMIFS('Faturamento NNE'!$P$2:$P$707,'Faturamento NNE'!$E$2:$E$707,'Infos Relatório'!$B$164,'Faturamento NNE'!$F$2:$F$707,'Infos Relatório'!$B183,'Faturamento NNE'!$AA$2:$AA$707,'Infos Relatório'!C$1,'Faturamento NNE'!$U$2:$U$707,"Sim")+SUMIFS('Faturamento NNE'!$Q$2:$Q$707,'Faturamento NNE'!$E$2:$E$707,'Infos Relatório'!$B$164,'Faturamento NNE'!$F$2:$F$707,'Infos Relatório'!$B183,'Faturamento NNE'!$AA$2:$AA$707,'Infos Relatório'!C$1,'Faturamento NNE'!$U$2:$U$707,"Sim")</f>
        <v>0</v>
      </c>
      <c r="G183" s="283" t="e">
        <f t="shared" si="48"/>
        <v>#DIV/0!</v>
      </c>
      <c r="H183" s="545">
        <f>SUMIFS('Faturamento NNE'!$I$2:$I$707,'Faturamento NNE'!$E$2:$E$707,'Infos Relatório'!$B$164,'Faturamento NNE'!$F$2:$F$707,'Infos Relatório'!$B183,'Faturamento NNE'!$AA$2:$AA$707,'Infos Relatório'!C$1)</f>
        <v>0</v>
      </c>
      <c r="I183" s="541">
        <f>COUNTIFS('Faturamento NNE'!$E$2:$E$707,'Infos Relatório'!$B$164,'Faturamento NNE'!$F$2:$F$707,'Infos Relatório'!$B183,'Faturamento NNE'!$AA$2:$AA$707,'Infos Relatório'!I$1)</f>
        <v>0</v>
      </c>
      <c r="J183" s="542">
        <f>SUMIFS('Faturamento NNE'!$H$2:$H$707,'Faturamento NNE'!$E$2:$E$707,'Infos Relatório'!$B$164,'Faturamento NNE'!$F$2:$F$707,'Infos Relatório'!$B183,'Faturamento NNE'!$AA$2:$AA$707,'Infos Relatório'!I$1)</f>
        <v>0</v>
      </c>
      <c r="K183" s="543">
        <f>SUMIFS('Faturamento NNE'!$K$2:$K$707,'Faturamento NNE'!$E$2:$E$707,'Infos Relatório'!$B$164,'Faturamento NNE'!$F$2:$F$707,'Infos Relatório'!$B183,'Faturamento NNE'!$AA$2:$AA$707,'Infos Relatório'!I$1)</f>
        <v>0</v>
      </c>
      <c r="L183" s="544">
        <f>SUMIFS('Faturamento NNE'!$P$2:$P$707,'Faturamento NNE'!$E$2:$E$707,'Infos Relatório'!$B$164,'Faturamento NNE'!$F$2:$F$707,'Infos Relatório'!$B183,'Faturamento NNE'!$AA$2:$AA$707,'Infos Relatório'!I$1,'Faturamento NNE'!$U$2:$U$707,"Sim")+SUMIFS('Faturamento NNE'!$Q$2:$Q$707,'Faturamento NNE'!$E$2:$E$707,'Infos Relatório'!$B$164,'Faturamento NNE'!$F$2:$F$707,'Infos Relatório'!$B183,'Faturamento NNE'!$AA$2:$AA$707,'Infos Relatório'!I$1,'Faturamento NNE'!$U$2:$U$707,"Sim")</f>
        <v>0</v>
      </c>
      <c r="M183" s="283" t="e">
        <f t="shared" si="49"/>
        <v>#DIV/0!</v>
      </c>
      <c r="N183" s="545">
        <f>SUMIFS('Faturamento NNE'!$I$2:$I$707,'Faturamento NNE'!$E$2:$E$707,'Infos Relatório'!$B$164,'Faturamento NNE'!$F$2:$F$707,'Infos Relatório'!$B183,'Faturamento NNE'!$AA$2:$AA$707,'Infos Relatório'!I$1)</f>
        <v>0</v>
      </c>
      <c r="O183" s="541">
        <f>COUNTIFS('Faturamento NNE'!$E$2:$E$707,'Infos Relatório'!$B$164,'Faturamento NNE'!$F$2:$F$707,'Infos Relatório'!$B183,'Faturamento NNE'!$AA$2:$AA$707,'Infos Relatório'!O$1)</f>
        <v>0</v>
      </c>
      <c r="P183" s="542">
        <f>SUMIFS('Faturamento NNE'!$H$2:$H$707,'Faturamento NNE'!$E$2:$E$707,'Infos Relatório'!$B$164,'Faturamento NNE'!$F$2:$F$707,'Infos Relatório'!$B183,'Faturamento NNE'!$AA$2:$AA$707,'Infos Relatório'!O$1)</f>
        <v>0</v>
      </c>
      <c r="Q183" s="542">
        <f>SUMIFS('Faturamento NNE'!$K$2:$K$707,'Faturamento NNE'!$E$2:$E$707,'Infos Relatório'!$B$164,'Faturamento NNE'!$F$2:$F$707,'Infos Relatório'!$B183,'Faturamento NNE'!$AA$2:$AA$707,'Infos Relatório'!O$1)</f>
        <v>0</v>
      </c>
      <c r="R183" s="546">
        <f>SUMIFS('Faturamento NNE'!$P$2:$P$707,'Faturamento NNE'!$E$2:$E$707,'Infos Relatório'!$B$164,'Faturamento NNE'!$F$2:$F$707,'Infos Relatório'!$B183,'Faturamento NNE'!$AA$2:$AA$707,'Infos Relatório'!O$1,'Faturamento NNE'!$U$2:$U$707,"Sim")+SUMIFS('Faturamento NNE'!$Q$2:$Q$707,'Faturamento NNE'!$E$2:$E$707,'Infos Relatório'!$B$164,'Faturamento NNE'!$F$2:$F$707,'Infos Relatório'!$B183,'Faturamento NNE'!$AA$2:$AA$707,'Infos Relatório'!O$1,'Faturamento NNE'!$U$2:$U$707,"Sim")</f>
        <v>0</v>
      </c>
      <c r="S183" s="227" t="e">
        <f t="shared" si="50"/>
        <v>#DIV/0!</v>
      </c>
      <c r="T183" s="545">
        <f>SUMIFS('Faturamento NNE'!$I$2:$I$707,'Faturamento NNE'!$E$2:$E$707,'Infos Relatório'!$B$164,'Faturamento NNE'!$F$2:$F$707,'Infos Relatório'!$B183,'Faturamento NNE'!$AA$2:$AA$707,'Infos Relatório'!O$1)</f>
        <v>0</v>
      </c>
      <c r="U183" s="541">
        <f>COUNTIFS('Faturamento NNE'!$E$2:$E$707,'Infos Relatório'!$B$164,'Faturamento NNE'!$F$2:$F$707,'Infos Relatório'!$B183,'Faturamento NNE'!$AA$2:$AA$707,'Infos Relatório'!U$1)</f>
        <v>0</v>
      </c>
      <c r="V183" s="542">
        <f>SUMIFS('Faturamento NNE'!$H$2:$H$707,'Faturamento NNE'!$E$2:$E$707,'Infos Relatório'!$B$164,'Faturamento NNE'!$F$2:$F$707,'Infos Relatório'!$B183,'Faturamento NNE'!$AA$2:$AA$707,'Infos Relatório'!U$1)</f>
        <v>0</v>
      </c>
      <c r="W183" s="542">
        <f>SUMIFS('Faturamento NNE'!$K$2:$K$707,'Faturamento NNE'!$E$2:$E$707,'Infos Relatório'!$B$164,'Faturamento NNE'!$F$2:$F$707,'Infos Relatório'!$B183,'Faturamento NNE'!$AA$2:$AA$707,'Infos Relatório'!U$1)</f>
        <v>0</v>
      </c>
      <c r="X183" s="546">
        <f>SUMIFS('Faturamento NNE'!$P$2:$P$707,'Faturamento NNE'!$E$2:$E$707,'Infos Relatório'!$B$164,'Faturamento NNE'!$F$2:$F$707,'Infos Relatório'!$B183,'Faturamento NNE'!$AA$2:$AA$707,'Infos Relatório'!U$1,'Faturamento NNE'!$U$2:$U$707,"Sim")+SUMIFS('Faturamento NNE'!$Q$2:$Q$707,'Faturamento NNE'!$E$2:$E$707,'Infos Relatório'!$B$164,'Faturamento NNE'!$F$2:$F$707,'Infos Relatório'!$B183,'Faturamento NNE'!$AA$2:$AA$707,'Infos Relatório'!U$1,'Faturamento NNE'!$U$2:$U$707,"Sim")</f>
        <v>0</v>
      </c>
      <c r="Y183" s="227" t="e">
        <f t="shared" si="51"/>
        <v>#DIV/0!</v>
      </c>
      <c r="Z183" s="545">
        <f>SUMIFS('Faturamento NNE'!$I$2:$I$707,'Faturamento NNE'!$E$2:$E$707,'Infos Relatório'!$B$164,'Faturamento NNE'!$F$2:$F$707,'Infos Relatório'!$B183,'Faturamento NNE'!$AA$2:$AA$707,'Infos Relatório'!U$1)</f>
        <v>0</v>
      </c>
      <c r="AA183" s="541">
        <f>COUNTIFS('Faturamento NNE'!$E$2:$E$707,'Infos Relatório'!$B$164,'Faturamento NNE'!$F$2:$F$707,'Infos Relatório'!$B183,'Faturamento NNE'!$AA$2:$AA$707,'Infos Relatório'!AA$1)</f>
        <v>0</v>
      </c>
      <c r="AB183" s="542">
        <f>SUMIFS('Faturamento NNE'!$H$2:$H$707,'Faturamento NNE'!$E$2:$E$707,'Infos Relatório'!$B$164,'Faturamento NNE'!$F$2:$F$707,'Infos Relatório'!$B183,'Faturamento NNE'!$AA$2:$AA$707,'Infos Relatório'!AA$1)</f>
        <v>0</v>
      </c>
      <c r="AC183" s="542">
        <f>SUMIFS('Faturamento NNE'!$K$2:$K$707,'Faturamento NNE'!$E$2:$E$707,'Infos Relatório'!$B$164,'Faturamento NNE'!$F$2:$F$707,'Infos Relatório'!$B183,'Faturamento NNE'!$AA$2:$AA$707,'Infos Relatório'!AA$1)</f>
        <v>0</v>
      </c>
      <c r="AD183" s="546">
        <f>SUMIFS('Faturamento NNE'!$P$2:$P$707,'Faturamento NNE'!$E$2:$E$707,'Infos Relatório'!$B$164,'Faturamento NNE'!$F$2:$F$707,'Infos Relatório'!$B183,'Faturamento NNE'!$AA$2:$AA$707,'Infos Relatório'!AA$1,'Faturamento NNE'!$U$2:$U$707,"Sim")+SUMIFS('Faturamento NNE'!$Q$2:$Q$707,'Faturamento NNE'!$E$2:$E$707,'Infos Relatório'!$B$164,'Faturamento NNE'!$F$2:$F$707,'Infos Relatório'!$B183,'Faturamento NNE'!$AA$2:$AA$707,'Infos Relatório'!AA$1,'Faturamento NNE'!$U$2:$U$707,"Sim")</f>
        <v>0</v>
      </c>
      <c r="AE183" s="227" t="e">
        <f t="shared" si="52"/>
        <v>#DIV/0!</v>
      </c>
      <c r="AF183" s="545">
        <f>SUMIFS('Faturamento NNE'!$I$2:$I$707,'Faturamento NNE'!$E$2:$E$707,'Infos Relatório'!$B$164,'Faturamento NNE'!$F$2:$F$707,'Infos Relatório'!$B183,'Faturamento NNE'!$AA$2:$AA$707,'Infos Relatório'!AA$1)</f>
        <v>0</v>
      </c>
      <c r="AG183" s="541">
        <f>COUNTIFS('Faturamento NNE'!$E$2:$E$707,'Infos Relatório'!$B$164,'Faturamento NNE'!$F$2:$F$707,'Infos Relatório'!$B183,'Faturamento NNE'!$AA$2:$AA$707,'Infos Relatório'!AG$1)</f>
        <v>0</v>
      </c>
      <c r="AH183" s="542">
        <f>SUMIFS('Faturamento NNE'!$H$2:$H$707,'Faturamento NNE'!$E$2:$E$707,'Infos Relatório'!$B$164,'Faturamento NNE'!$F$2:$F$707,'Infos Relatório'!$B183,'Faturamento NNE'!$AA$2:$AA$707,'Infos Relatório'!AG$1)</f>
        <v>0</v>
      </c>
      <c r="AI183" s="542">
        <f>SUMIFS('Faturamento NNE'!$K$2:$K$707,'Faturamento NNE'!$E$2:$E$707,'Infos Relatório'!$B$164,'Faturamento NNE'!$F$2:$F$707,'Infos Relatório'!$B183,'Faturamento NNE'!$AA$2:$AA$707,'Infos Relatório'!AG$1)</f>
        <v>0</v>
      </c>
      <c r="AJ183" s="546">
        <f>SUMIFS('Faturamento NNE'!$P$2:$P$707,'Faturamento NNE'!$E$2:$E$707,'Infos Relatório'!$B$164,'Faturamento NNE'!$F$2:$F$707,'Infos Relatório'!$B183,'Faturamento NNE'!$AA$2:$AA$707,'Infos Relatório'!AG$1,'Faturamento NNE'!$U$2:$U$707,"Sim")+SUMIFS('Faturamento NNE'!$Q$2:$Q$707,'Faturamento NNE'!$E$2:$E$707,'Infos Relatório'!$B$164,'Faturamento NNE'!$F$2:$F$707,'Infos Relatório'!$B183,'Faturamento NNE'!$AA$2:$AA$707,'Infos Relatório'!AG$1,'Faturamento NNE'!$U$2:$U$707,"Sim")</f>
        <v>0</v>
      </c>
      <c r="AK183" s="227" t="e">
        <f t="shared" si="53"/>
        <v>#DIV/0!</v>
      </c>
      <c r="AL183" s="545">
        <f>SUMIFS('Faturamento NNE'!$I$2:$I$707,'Faturamento NNE'!$E$2:$E$707,'Infos Relatório'!$B$164,'Faturamento NNE'!$F$2:$F$707,'Infos Relatório'!$B183,'Faturamento NNE'!$AA$2:$AA$707,'Infos Relatório'!AG$1)</f>
        <v>0</v>
      </c>
      <c r="AM183" s="541">
        <f>COUNTIFS('Faturamento NNE'!$E$2:$E$707,'Infos Relatório'!$B$164,'Faturamento NNE'!$F$2:$F$707,'Infos Relatório'!$B183,'Faturamento NNE'!$AA$2:$AA$707,'Infos Relatório'!AM$1)</f>
        <v>0</v>
      </c>
      <c r="AN183" s="542">
        <f>SUMIFS('Faturamento NNE'!$H$2:$H$707,'Faturamento NNE'!$E$2:$E$707,'Infos Relatório'!$B$164,'Faturamento NNE'!$F$2:$F$707,'Infos Relatório'!$B183,'Faturamento NNE'!$AA$2:$AA$707,'Infos Relatório'!AM$1)</f>
        <v>0</v>
      </c>
      <c r="AO183" s="542">
        <f>SUMIFS('Faturamento NNE'!$K$2:$K$707,'Faturamento NNE'!$E$2:$E$707,'Infos Relatório'!$B$164,'Faturamento NNE'!$F$2:$F$707,'Infos Relatório'!$B183,'Faturamento NNE'!$AA$2:$AA$707,'Infos Relatório'!AM$1)</f>
        <v>0</v>
      </c>
      <c r="AP183" s="546">
        <f>SUMIFS('Faturamento NNE'!$P$2:$P$707,'Faturamento NNE'!$E$2:$E$707,'Infos Relatório'!$B$164,'Faturamento NNE'!$F$2:$F$707,'Infos Relatório'!$B183,'Faturamento NNE'!$AA$2:$AA$707,'Infos Relatório'!AM$1,'Faturamento NNE'!$U$2:$U$707,"Sim")+SUMIFS('Faturamento NNE'!$Q$2:$Q$707,'Faturamento NNE'!$E$2:$E$707,'Infos Relatório'!$B$164,'Faturamento NNE'!$F$2:$F$707,'Infos Relatório'!$B183,'Faturamento NNE'!$AA$2:$AA$707,'Infos Relatório'!AM$1,'Faturamento NNE'!$U$2:$U$707,"Sim")</f>
        <v>0</v>
      </c>
      <c r="AQ183" s="227" t="e">
        <f t="shared" si="54"/>
        <v>#DIV/0!</v>
      </c>
      <c r="AR183" s="545">
        <f>SUMIFS('Faturamento NNE'!$I$2:$I$707,'Faturamento NNE'!$E$2:$E$707,'Infos Relatório'!$B$164,'Faturamento NNE'!$F$2:$F$707,'Infos Relatório'!$B183,'Faturamento NNE'!$AA$2:$AA$707,'Infos Relatório'!AM$1)</f>
        <v>0</v>
      </c>
      <c r="AS183" s="541">
        <f>COUNTIFS('Faturamento NNE'!$E$2:$E$707,'Infos Relatório'!$B$164,'Faturamento NNE'!$F$2:$F$707,'Infos Relatório'!$B183,'Faturamento NNE'!$AA$2:$AA$707,'Infos Relatório'!AS$1)</f>
        <v>0</v>
      </c>
      <c r="AT183" s="542">
        <f>SUMIFS('Faturamento NNE'!$H$2:$H$707,'Faturamento NNE'!$E$2:$E$707,'Infos Relatório'!$B$164,'Faturamento NNE'!$F$2:$F$707,'Infos Relatório'!$B183,'Faturamento NNE'!$AA$2:$AA$707,'Infos Relatório'!AS$1)</f>
        <v>0</v>
      </c>
      <c r="AU183" s="542">
        <f>SUMIFS('Faturamento NNE'!$K$2:$K$707,'Faturamento NNE'!$E$2:$E$707,'Infos Relatório'!$B$164,'Faturamento NNE'!$F$2:$F$707,'Infos Relatório'!$B183,'Faturamento NNE'!$AA$2:$AA$707,'Infos Relatório'!AS$1)</f>
        <v>0</v>
      </c>
      <c r="AV183" s="546">
        <f>SUMIFS('Faturamento NNE'!$P$2:$P$707,'Faturamento NNE'!$E$2:$E$707,'Infos Relatório'!$B$164,'Faturamento NNE'!$F$2:$F$707,'Infos Relatório'!$B183,'Faturamento NNE'!$AA$2:$AA$707,'Infos Relatório'!AS$1,'Faturamento NNE'!$U$2:$U$707,"Sim")+SUMIFS('Faturamento NNE'!$Q$2:$Q$707,'Faturamento NNE'!$E$2:$E$707,'Infos Relatório'!$B$164,'Faturamento NNE'!$F$2:$F$707,'Infos Relatório'!$B183,'Faturamento NNE'!$AA$2:$AA$707,'Infos Relatório'!AS$1,'Faturamento NNE'!$U$2:$U$707,"Sim")</f>
        <v>0</v>
      </c>
      <c r="AW183" s="227" t="e">
        <f t="shared" si="55"/>
        <v>#DIV/0!</v>
      </c>
      <c r="AX183" s="545">
        <f>SUMIFS('Faturamento NNE'!$I$2:$I$707,'Faturamento NNE'!$E$2:$E$707,'Infos Relatório'!$B$164,'Faturamento NNE'!$F$2:$F$707,'Infos Relatório'!$B183,'Faturamento NNE'!$AA$2:$AA$707,'Infos Relatório'!AS$1)</f>
        <v>0</v>
      </c>
      <c r="AY183" s="541">
        <f>COUNTIFS('Faturamento NNE'!$E$2:$E$707,'Infos Relatório'!$B$164,'Faturamento NNE'!$F$2:$F$707,'Infos Relatório'!$B183,'Faturamento NNE'!$AA$2:$AA$707,'Infos Relatório'!AY$1)</f>
        <v>0</v>
      </c>
      <c r="AZ183" s="542">
        <f>SUMIFS('Faturamento NNE'!$H$2:$H$707,'Faturamento NNE'!$E$2:$E$707,'Infos Relatório'!$B$164,'Faturamento NNE'!$F$2:$F$707,'Infos Relatório'!$B183,'Faturamento NNE'!$AA$2:$AA$707,'Infos Relatório'!AY$1)</f>
        <v>0</v>
      </c>
      <c r="BA183" s="542">
        <f>SUMIFS('Faturamento NNE'!$K$2:$K$707,'Faturamento NNE'!$E$2:$E$707,'Infos Relatório'!$B$164,'Faturamento NNE'!$F$2:$F$707,'Infos Relatório'!$B183,'Faturamento NNE'!$AA$2:$AA$707,'Infos Relatório'!AY$1)</f>
        <v>0</v>
      </c>
      <c r="BB183" s="546">
        <f>SUMIFS('Faturamento NNE'!$P$2:$P$707,'Faturamento NNE'!$E$2:$E$707,'Infos Relatório'!$B$164,'Faturamento NNE'!$F$2:$F$707,'Infos Relatório'!$B183,'Faturamento NNE'!$AA$2:$AA$707,'Infos Relatório'!AY$1,'Faturamento NNE'!$U$2:$U$707,"Sim")+SUMIFS('Faturamento NNE'!$Q$2:$Q$707,'Faturamento NNE'!$E$2:$E$707,'Infos Relatório'!$B$164,'Faturamento NNE'!$F$2:$F$707,'Infos Relatório'!$B183,'Faturamento NNE'!$AA$2:$AA$707,'Infos Relatório'!AY$1,'Faturamento NNE'!$U$2:$U$707,"Sim")</f>
        <v>0</v>
      </c>
      <c r="BC183" s="227" t="e">
        <f t="shared" si="56"/>
        <v>#DIV/0!</v>
      </c>
      <c r="BD183" s="545">
        <f>SUMIFS('Faturamento NNE'!$I$2:$I$707,'Faturamento NNE'!$E$2:$E$707,'Infos Relatório'!$B$164,'Faturamento NNE'!$F$2:$F$707,'Infos Relatório'!$B183,'Faturamento NNE'!$AA$2:$AA$707,'Infos Relatório'!AY$1)</f>
        <v>0</v>
      </c>
      <c r="BE183" s="541">
        <f>COUNTIFS('Faturamento NNE'!$E$2:$E$707,'Infos Relatório'!$B$164,'Faturamento NNE'!$F$2:$F$707,'Infos Relatório'!$B183,'Faturamento NNE'!$AA$2:$AA$707,'Infos Relatório'!BE$1)</f>
        <v>0</v>
      </c>
      <c r="BF183" s="542">
        <f>SUMIFS('Faturamento NNE'!$H$2:$H$707,'Faturamento NNE'!$E$2:$E$707,'Infos Relatório'!$B$164,'Faturamento NNE'!$F$2:$F$707,'Infos Relatório'!$B183,'Faturamento NNE'!$AA$2:$AA$707,'Infos Relatório'!BE$1)</f>
        <v>0</v>
      </c>
      <c r="BG183" s="542">
        <f>SUMIFS('Faturamento NNE'!$K$2:$K$707,'Faturamento NNE'!$E$2:$E$707,'Infos Relatório'!$B$164,'Faturamento NNE'!$F$2:$F$707,'Infos Relatório'!$B183,'Faturamento NNE'!$AA$2:$AA$707,'Infos Relatório'!BE$1)</f>
        <v>0</v>
      </c>
      <c r="BH183" s="546">
        <f>SUMIFS('Faturamento NNE'!$P$2:$P$707,'Faturamento NNE'!$E$2:$E$707,'Infos Relatório'!$B$164,'Faturamento NNE'!$F$2:$F$707,'Infos Relatório'!$B183,'Faturamento NNE'!$AA$2:$AA$707,'Infos Relatório'!BE$1,'Faturamento NNE'!$U$2:$U$707,"Sim")+SUMIFS('Faturamento NNE'!$Q$2:$Q$707,'Faturamento NNE'!$E$2:$E$707,'Infos Relatório'!$B$164,'Faturamento NNE'!$F$2:$F$707,'Infos Relatório'!$B183,'Faturamento NNE'!$AA$2:$AA$707,'Infos Relatório'!BE$1,'Faturamento NNE'!$U$2:$U$707,"Sim")</f>
        <v>0</v>
      </c>
      <c r="BI183" s="227" t="e">
        <f t="shared" si="57"/>
        <v>#DIV/0!</v>
      </c>
      <c r="BJ183" s="545">
        <f>SUMIFS('Faturamento NNE'!$I$2:$I$707,'Faturamento NNE'!$E$2:$E$707,'Infos Relatório'!$B$164,'Faturamento NNE'!$F$2:$F$707,'Infos Relatório'!$B183,'Faturamento NNE'!$AA$2:$AA$707,'Infos Relatório'!BE$1)</f>
        <v>0</v>
      </c>
      <c r="BK183" s="541">
        <f>COUNTIFS('Faturamento NNE'!$E$2:$E$707,'Infos Relatório'!$B$164,'Faturamento NNE'!$F$2:$F$707,'Infos Relatório'!$B183,'Faturamento NNE'!$AA$2:$AA$707,'Infos Relatório'!BK$1)</f>
        <v>0</v>
      </c>
      <c r="BL183" s="542">
        <f>SUMIFS('Faturamento NNE'!$H$2:$H$707,'Faturamento NNE'!$E$2:$E$707,'Infos Relatório'!$B$164,'Faturamento NNE'!$F$2:$F$707,'Infos Relatório'!$B183,'Faturamento NNE'!$AA$2:$AA$707,'Infos Relatório'!BK$1)</f>
        <v>0</v>
      </c>
      <c r="BM183" s="542">
        <f>SUMIFS('Faturamento NNE'!$K$2:$K$707,'Faturamento NNE'!$E$2:$E$707,'Infos Relatório'!$B$164,'Faturamento NNE'!$F$2:$F$707,'Infos Relatório'!$B183,'Faturamento NNE'!$AA$2:$AA$707,'Infos Relatório'!BK$1)</f>
        <v>0</v>
      </c>
      <c r="BN183" s="546">
        <f>SUMIFS('Faturamento NNE'!$P$2:$P$707,'Faturamento NNE'!$E$2:$E$707,'Infos Relatório'!$B$164,'Faturamento NNE'!$F$2:$F$707,'Infos Relatório'!$B183,'Faturamento NNE'!$AA$2:$AA$707,'Infos Relatório'!BK$1,'Faturamento NNE'!$U$2:$U$707,"Sim")+SUMIFS('Faturamento NNE'!$Q$2:$Q$707,'Faturamento NNE'!$E$2:$E$707,'Infos Relatório'!$B$164,'Faturamento NNE'!$F$2:$F$707,'Infos Relatório'!$B183,'Faturamento NNE'!$AA$2:$AA$707,'Infos Relatório'!BK$1,'Faturamento NNE'!$U$2:$U$707,"Sim")</f>
        <v>0</v>
      </c>
      <c r="BO183" s="227" t="e">
        <f t="shared" si="58"/>
        <v>#DIV/0!</v>
      </c>
      <c r="BP183" s="545">
        <f>SUMIFS('Faturamento NNE'!$I$2:$I$707,'Faturamento NNE'!$E$2:$E$707,'Infos Relatório'!$B$164,'Faturamento NNE'!$F$2:$F$707,'Infos Relatório'!$B183,'Faturamento NNE'!$AA$2:$AA$707,'Infos Relatório'!BK$1)</f>
        <v>0</v>
      </c>
      <c r="BQ183" s="541">
        <f>COUNTIFS('Faturamento NNE'!$E$2:$E$707,'Infos Relatório'!$B$164,'Faturamento NNE'!$F$2:$F$707,'Infos Relatório'!$B183,'Faturamento NNE'!$AA$2:$AA$707,'Infos Relatório'!BQ$1)</f>
        <v>0</v>
      </c>
      <c r="BR183" s="542">
        <f>SUMIFS('Faturamento NNE'!$H$2:$H$707,'Faturamento NNE'!$E$2:$E$707,'Infos Relatório'!$B$164,'Faturamento NNE'!$F$2:$F$707,'Infos Relatório'!$B183,'Faturamento NNE'!$AA$2:$AA$707,'Infos Relatório'!BQ$1)</f>
        <v>0</v>
      </c>
      <c r="BS183" s="542">
        <f>SUMIFS('Faturamento NNE'!$K$2:$K$707,'Faturamento NNE'!$E$2:$E$707,'Infos Relatório'!$B$164,'Faturamento NNE'!$F$2:$F$707,'Infos Relatório'!$B183,'Faturamento NNE'!$AA$2:$AA$707,'Infos Relatório'!BQ$1)</f>
        <v>0</v>
      </c>
      <c r="BT183" s="546">
        <f>SUMIFS('Faturamento NNE'!$P$2:$P$707,'Faturamento NNE'!$E$2:$E$707,'Infos Relatório'!$B$164,'Faturamento NNE'!$F$2:$F$707,'Infos Relatório'!$B183,'Faturamento NNE'!$AA$2:$AA$707,'Infos Relatório'!BQ$1,'Faturamento NNE'!$U$2:$U$707,"Sim")+SUMIFS('Faturamento NNE'!$Q$2:$Q$707,'Faturamento NNE'!$E$2:$E$707,'Infos Relatório'!$B$164,'Faturamento NNE'!$F$2:$F$707,'Infos Relatório'!$B183,'Faturamento NNE'!$AA$2:$AA$707,'Infos Relatório'!BQ$1,'Faturamento NNE'!$U$2:$U$707,"Sim")</f>
        <v>0</v>
      </c>
      <c r="BU183" s="227" t="e">
        <f t="shared" si="59"/>
        <v>#DIV/0!</v>
      </c>
      <c r="BV183" s="545">
        <f>SUMIFS('Faturamento NNE'!$I$2:$I$707,'Faturamento NNE'!$E$2:$E$707,'Infos Relatório'!$B$164,'Faturamento NNE'!$F$2:$F$707,'Infos Relatório'!$B183,'Faturamento NNE'!$AA$2:$AA$707,'Infos Relatório'!BQ$1)</f>
        <v>0</v>
      </c>
    </row>
    <row r="184" spans="2:74">
      <c r="B184" s="217" t="s">
        <v>149</v>
      </c>
      <c r="C184" s="541">
        <f>COUNTIFS('Faturamento NNE'!$E$2:$E$707,'Infos Relatório'!$B$164,'Faturamento NNE'!$F$2:$F$707,'Infos Relatório'!$B184,'Faturamento NNE'!$AA$2:$AA$707,'Infos Relatório'!C$1)</f>
        <v>0</v>
      </c>
      <c r="D184" s="542">
        <f>SUMIFS('Faturamento NNE'!$H$2:$H$707,'Faturamento NNE'!$E$2:$E$707,'Infos Relatório'!$B$164,'Faturamento NNE'!$F$2:$F$707,'Infos Relatório'!$B184,'Faturamento NNE'!$AA$2:$AA$707,'Infos Relatório'!C$1)</f>
        <v>0</v>
      </c>
      <c r="E184" s="543">
        <f>SUMIFS('Faturamento NNE'!$K$2:$K$707,'Faturamento NNE'!$E$2:$E$707,'Infos Relatório'!$B$164,'Faturamento NNE'!$F$2:$F$707,'Infos Relatório'!$B184,'Faturamento NNE'!$AA$2:$AA$707,'Infos Relatório'!C$1)</f>
        <v>0</v>
      </c>
      <c r="F184" s="544">
        <f>SUMIFS('Faturamento NNE'!$P$2:$P$707,'Faturamento NNE'!$E$2:$E$707,'Infos Relatório'!$B$164,'Faturamento NNE'!$F$2:$F$707,'Infos Relatório'!$B184,'Faturamento NNE'!$AA$2:$AA$707,'Infos Relatório'!C$1,'Faturamento NNE'!$U$2:$U$707,"Sim")+SUMIFS('Faturamento NNE'!$Q$2:$Q$707,'Faturamento NNE'!$E$2:$E$707,'Infos Relatório'!$B$164,'Faturamento NNE'!$F$2:$F$707,'Infos Relatório'!$B184,'Faturamento NNE'!$AA$2:$AA$707,'Infos Relatório'!C$1,'Faturamento NNE'!$U$2:$U$707,"Sim")</f>
        <v>0</v>
      </c>
      <c r="G184" s="283" t="e">
        <f t="shared" si="48"/>
        <v>#DIV/0!</v>
      </c>
      <c r="H184" s="545">
        <f>SUMIFS('Faturamento NNE'!$I$2:$I$707,'Faturamento NNE'!$E$2:$E$707,'Infos Relatório'!$B$164,'Faturamento NNE'!$F$2:$F$707,'Infos Relatório'!$B184,'Faturamento NNE'!$AA$2:$AA$707,'Infos Relatório'!C$1)</f>
        <v>0</v>
      </c>
      <c r="I184" s="541">
        <f>COUNTIFS('Faturamento NNE'!$E$2:$E$707,'Infos Relatório'!$B$164,'Faturamento NNE'!$F$2:$F$707,'Infos Relatório'!$B184,'Faturamento NNE'!$AA$2:$AA$707,'Infos Relatório'!I$1)</f>
        <v>0</v>
      </c>
      <c r="J184" s="542">
        <f>SUMIFS('Faturamento NNE'!$H$2:$H$707,'Faturamento NNE'!$E$2:$E$707,'Infos Relatório'!$B$164,'Faturamento NNE'!$F$2:$F$707,'Infos Relatório'!$B184,'Faturamento NNE'!$AA$2:$AA$707,'Infos Relatório'!I$1)</f>
        <v>0</v>
      </c>
      <c r="K184" s="543">
        <f>SUMIFS('Faturamento NNE'!$K$2:$K$707,'Faturamento NNE'!$E$2:$E$707,'Infos Relatório'!$B$164,'Faturamento NNE'!$F$2:$F$707,'Infos Relatório'!$B184,'Faturamento NNE'!$AA$2:$AA$707,'Infos Relatório'!I$1)</f>
        <v>0</v>
      </c>
      <c r="L184" s="544">
        <f>SUMIFS('Faturamento NNE'!$P$2:$P$707,'Faturamento NNE'!$E$2:$E$707,'Infos Relatório'!$B$164,'Faturamento NNE'!$F$2:$F$707,'Infos Relatório'!$B184,'Faturamento NNE'!$AA$2:$AA$707,'Infos Relatório'!I$1,'Faturamento NNE'!$U$2:$U$707,"Sim")+SUMIFS('Faturamento NNE'!$Q$2:$Q$707,'Faturamento NNE'!$E$2:$E$707,'Infos Relatório'!$B$164,'Faturamento NNE'!$F$2:$F$707,'Infos Relatório'!$B184,'Faturamento NNE'!$AA$2:$AA$707,'Infos Relatório'!I$1,'Faturamento NNE'!$U$2:$U$707,"Sim")</f>
        <v>0</v>
      </c>
      <c r="M184" s="283" t="e">
        <f t="shared" si="49"/>
        <v>#DIV/0!</v>
      </c>
      <c r="N184" s="545">
        <f>SUMIFS('Faturamento NNE'!$I$2:$I$707,'Faturamento NNE'!$E$2:$E$707,'Infos Relatório'!$B$164,'Faturamento NNE'!$F$2:$F$707,'Infos Relatório'!$B184,'Faturamento NNE'!$AA$2:$AA$707,'Infos Relatório'!I$1)</f>
        <v>0</v>
      </c>
      <c r="O184" s="541">
        <f>COUNTIFS('Faturamento NNE'!$E$2:$E$707,'Infos Relatório'!$B$164,'Faturamento NNE'!$F$2:$F$707,'Infos Relatório'!$B184,'Faturamento NNE'!$AA$2:$AA$707,'Infos Relatório'!O$1)</f>
        <v>0</v>
      </c>
      <c r="P184" s="542">
        <f>SUMIFS('Faturamento NNE'!$H$2:$H$707,'Faturamento NNE'!$E$2:$E$707,'Infos Relatório'!$B$164,'Faturamento NNE'!$F$2:$F$707,'Infos Relatório'!$B184,'Faturamento NNE'!$AA$2:$AA$707,'Infos Relatório'!O$1)</f>
        <v>0</v>
      </c>
      <c r="Q184" s="542">
        <f>SUMIFS('Faturamento NNE'!$K$2:$K$707,'Faturamento NNE'!$E$2:$E$707,'Infos Relatório'!$B$164,'Faturamento NNE'!$F$2:$F$707,'Infos Relatório'!$B184,'Faturamento NNE'!$AA$2:$AA$707,'Infos Relatório'!O$1)</f>
        <v>0</v>
      </c>
      <c r="R184" s="546">
        <f>SUMIFS('Faturamento NNE'!$P$2:$P$707,'Faturamento NNE'!$E$2:$E$707,'Infos Relatório'!$B$164,'Faturamento NNE'!$F$2:$F$707,'Infos Relatório'!$B184,'Faturamento NNE'!$AA$2:$AA$707,'Infos Relatório'!O$1,'Faturamento NNE'!$U$2:$U$707,"Sim")+SUMIFS('Faturamento NNE'!$Q$2:$Q$707,'Faturamento NNE'!$E$2:$E$707,'Infos Relatório'!$B$164,'Faturamento NNE'!$F$2:$F$707,'Infos Relatório'!$B184,'Faturamento NNE'!$AA$2:$AA$707,'Infos Relatório'!O$1,'Faturamento NNE'!$U$2:$U$707,"Sim")</f>
        <v>0</v>
      </c>
      <c r="S184" s="227" t="e">
        <f t="shared" si="50"/>
        <v>#DIV/0!</v>
      </c>
      <c r="T184" s="545">
        <f>SUMIFS('Faturamento NNE'!$I$2:$I$707,'Faturamento NNE'!$E$2:$E$707,'Infos Relatório'!$B$164,'Faturamento NNE'!$F$2:$F$707,'Infos Relatório'!$B184,'Faturamento NNE'!$AA$2:$AA$707,'Infos Relatório'!O$1)</f>
        <v>0</v>
      </c>
      <c r="U184" s="541">
        <f>COUNTIFS('Faturamento NNE'!$E$2:$E$707,'Infos Relatório'!$B$164,'Faturamento NNE'!$F$2:$F$707,'Infos Relatório'!$B184,'Faturamento NNE'!$AA$2:$AA$707,'Infos Relatório'!U$1)</f>
        <v>0</v>
      </c>
      <c r="V184" s="542">
        <f>SUMIFS('Faturamento NNE'!$H$2:$H$707,'Faturamento NNE'!$E$2:$E$707,'Infos Relatório'!$B$164,'Faturamento NNE'!$F$2:$F$707,'Infos Relatório'!$B184,'Faturamento NNE'!$AA$2:$AA$707,'Infos Relatório'!U$1)</f>
        <v>0</v>
      </c>
      <c r="W184" s="542">
        <f>SUMIFS('Faturamento NNE'!$K$2:$K$707,'Faturamento NNE'!$E$2:$E$707,'Infos Relatório'!$B$164,'Faturamento NNE'!$F$2:$F$707,'Infos Relatório'!$B184,'Faturamento NNE'!$AA$2:$AA$707,'Infos Relatório'!U$1)</f>
        <v>0</v>
      </c>
      <c r="X184" s="546">
        <f>SUMIFS('Faturamento NNE'!$P$2:$P$707,'Faturamento NNE'!$E$2:$E$707,'Infos Relatório'!$B$164,'Faturamento NNE'!$F$2:$F$707,'Infos Relatório'!$B184,'Faturamento NNE'!$AA$2:$AA$707,'Infos Relatório'!U$1,'Faturamento NNE'!$U$2:$U$707,"Sim")+SUMIFS('Faturamento NNE'!$Q$2:$Q$707,'Faturamento NNE'!$E$2:$E$707,'Infos Relatório'!$B$164,'Faturamento NNE'!$F$2:$F$707,'Infos Relatório'!$B184,'Faturamento NNE'!$AA$2:$AA$707,'Infos Relatório'!U$1,'Faturamento NNE'!$U$2:$U$707,"Sim")</f>
        <v>0</v>
      </c>
      <c r="Y184" s="227" t="e">
        <f t="shared" si="51"/>
        <v>#DIV/0!</v>
      </c>
      <c r="Z184" s="545">
        <f>SUMIFS('Faturamento NNE'!$I$2:$I$707,'Faturamento NNE'!$E$2:$E$707,'Infos Relatório'!$B$164,'Faturamento NNE'!$F$2:$F$707,'Infos Relatório'!$B184,'Faturamento NNE'!$AA$2:$AA$707,'Infos Relatório'!U$1)</f>
        <v>0</v>
      </c>
      <c r="AA184" s="541">
        <f>COUNTIFS('Faturamento NNE'!$E$2:$E$707,'Infos Relatório'!$B$164,'Faturamento NNE'!$F$2:$F$707,'Infos Relatório'!$B184,'Faturamento NNE'!$AA$2:$AA$707,'Infos Relatório'!AA$1)</f>
        <v>0</v>
      </c>
      <c r="AB184" s="542">
        <f>SUMIFS('Faturamento NNE'!$H$2:$H$707,'Faturamento NNE'!$E$2:$E$707,'Infos Relatório'!$B$164,'Faturamento NNE'!$F$2:$F$707,'Infos Relatório'!$B184,'Faturamento NNE'!$AA$2:$AA$707,'Infos Relatório'!AA$1)</f>
        <v>0</v>
      </c>
      <c r="AC184" s="542">
        <f>SUMIFS('Faturamento NNE'!$K$2:$K$707,'Faturamento NNE'!$E$2:$E$707,'Infos Relatório'!$B$164,'Faturamento NNE'!$F$2:$F$707,'Infos Relatório'!$B184,'Faturamento NNE'!$AA$2:$AA$707,'Infos Relatório'!AA$1)</f>
        <v>0</v>
      </c>
      <c r="AD184" s="546">
        <f>SUMIFS('Faturamento NNE'!$P$2:$P$707,'Faturamento NNE'!$E$2:$E$707,'Infos Relatório'!$B$164,'Faturamento NNE'!$F$2:$F$707,'Infos Relatório'!$B184,'Faturamento NNE'!$AA$2:$AA$707,'Infos Relatório'!AA$1,'Faturamento NNE'!$U$2:$U$707,"Sim")+SUMIFS('Faturamento NNE'!$Q$2:$Q$707,'Faturamento NNE'!$E$2:$E$707,'Infos Relatório'!$B$164,'Faturamento NNE'!$F$2:$F$707,'Infos Relatório'!$B184,'Faturamento NNE'!$AA$2:$AA$707,'Infos Relatório'!AA$1,'Faturamento NNE'!$U$2:$U$707,"Sim")</f>
        <v>0</v>
      </c>
      <c r="AE184" s="227" t="e">
        <f t="shared" si="52"/>
        <v>#DIV/0!</v>
      </c>
      <c r="AF184" s="545">
        <f>SUMIFS('Faturamento NNE'!$I$2:$I$707,'Faturamento NNE'!$E$2:$E$707,'Infos Relatório'!$B$164,'Faturamento NNE'!$F$2:$F$707,'Infos Relatório'!$B184,'Faturamento NNE'!$AA$2:$AA$707,'Infos Relatório'!AA$1)</f>
        <v>0</v>
      </c>
      <c r="AG184" s="541">
        <f>COUNTIFS('Faturamento NNE'!$E$2:$E$707,'Infos Relatório'!$B$164,'Faturamento NNE'!$F$2:$F$707,'Infos Relatório'!$B184,'Faturamento NNE'!$AA$2:$AA$707,'Infos Relatório'!AG$1)</f>
        <v>0</v>
      </c>
      <c r="AH184" s="542">
        <f>SUMIFS('Faturamento NNE'!$H$2:$H$707,'Faturamento NNE'!$E$2:$E$707,'Infos Relatório'!$B$164,'Faturamento NNE'!$F$2:$F$707,'Infos Relatório'!$B184,'Faturamento NNE'!$AA$2:$AA$707,'Infos Relatório'!AG$1)</f>
        <v>0</v>
      </c>
      <c r="AI184" s="542">
        <f>SUMIFS('Faturamento NNE'!$K$2:$K$707,'Faturamento NNE'!$E$2:$E$707,'Infos Relatório'!$B$164,'Faturamento NNE'!$F$2:$F$707,'Infos Relatório'!$B184,'Faturamento NNE'!$AA$2:$AA$707,'Infos Relatório'!AG$1)</f>
        <v>0</v>
      </c>
      <c r="AJ184" s="546">
        <f>SUMIFS('Faturamento NNE'!$P$2:$P$707,'Faturamento NNE'!$E$2:$E$707,'Infos Relatório'!$B$164,'Faturamento NNE'!$F$2:$F$707,'Infos Relatório'!$B184,'Faturamento NNE'!$AA$2:$AA$707,'Infos Relatório'!AG$1,'Faturamento NNE'!$U$2:$U$707,"Sim")+SUMIFS('Faturamento NNE'!$Q$2:$Q$707,'Faturamento NNE'!$E$2:$E$707,'Infos Relatório'!$B$164,'Faturamento NNE'!$F$2:$F$707,'Infos Relatório'!$B184,'Faturamento NNE'!$AA$2:$AA$707,'Infos Relatório'!AG$1,'Faturamento NNE'!$U$2:$U$707,"Sim")</f>
        <v>0</v>
      </c>
      <c r="AK184" s="227" t="e">
        <f t="shared" si="53"/>
        <v>#DIV/0!</v>
      </c>
      <c r="AL184" s="545">
        <f>SUMIFS('Faturamento NNE'!$I$2:$I$707,'Faturamento NNE'!$E$2:$E$707,'Infos Relatório'!$B$164,'Faturamento NNE'!$F$2:$F$707,'Infos Relatório'!$B184,'Faturamento NNE'!$AA$2:$AA$707,'Infos Relatório'!AG$1)</f>
        <v>0</v>
      </c>
      <c r="AM184" s="541">
        <f>COUNTIFS('Faturamento NNE'!$E$2:$E$707,'Infos Relatório'!$B$164,'Faturamento NNE'!$F$2:$F$707,'Infos Relatório'!$B184,'Faturamento NNE'!$AA$2:$AA$707,'Infos Relatório'!AM$1)</f>
        <v>0</v>
      </c>
      <c r="AN184" s="542">
        <f>SUMIFS('Faturamento NNE'!$H$2:$H$707,'Faturamento NNE'!$E$2:$E$707,'Infos Relatório'!$B$164,'Faturamento NNE'!$F$2:$F$707,'Infos Relatório'!$B184,'Faturamento NNE'!$AA$2:$AA$707,'Infos Relatório'!AM$1)</f>
        <v>0</v>
      </c>
      <c r="AO184" s="542">
        <f>SUMIFS('Faturamento NNE'!$K$2:$K$707,'Faturamento NNE'!$E$2:$E$707,'Infos Relatório'!$B$164,'Faturamento NNE'!$F$2:$F$707,'Infos Relatório'!$B184,'Faturamento NNE'!$AA$2:$AA$707,'Infos Relatório'!AM$1)</f>
        <v>0</v>
      </c>
      <c r="AP184" s="546">
        <f>SUMIFS('Faturamento NNE'!$P$2:$P$707,'Faturamento NNE'!$E$2:$E$707,'Infos Relatório'!$B$164,'Faturamento NNE'!$F$2:$F$707,'Infos Relatório'!$B184,'Faturamento NNE'!$AA$2:$AA$707,'Infos Relatório'!AM$1,'Faturamento NNE'!$U$2:$U$707,"Sim")+SUMIFS('Faturamento NNE'!$Q$2:$Q$707,'Faturamento NNE'!$E$2:$E$707,'Infos Relatório'!$B$164,'Faturamento NNE'!$F$2:$F$707,'Infos Relatório'!$B184,'Faturamento NNE'!$AA$2:$AA$707,'Infos Relatório'!AM$1,'Faturamento NNE'!$U$2:$U$707,"Sim")</f>
        <v>0</v>
      </c>
      <c r="AQ184" s="227" t="e">
        <f t="shared" si="54"/>
        <v>#DIV/0!</v>
      </c>
      <c r="AR184" s="545">
        <f>SUMIFS('Faturamento NNE'!$I$2:$I$707,'Faturamento NNE'!$E$2:$E$707,'Infos Relatório'!$B$164,'Faturamento NNE'!$F$2:$F$707,'Infos Relatório'!$B184,'Faturamento NNE'!$AA$2:$AA$707,'Infos Relatório'!AM$1)</f>
        <v>0</v>
      </c>
      <c r="AS184" s="541">
        <f>COUNTIFS('Faturamento NNE'!$E$2:$E$707,'Infos Relatório'!$B$164,'Faturamento NNE'!$F$2:$F$707,'Infos Relatório'!$B184,'Faturamento NNE'!$AA$2:$AA$707,'Infos Relatório'!AS$1)</f>
        <v>0</v>
      </c>
      <c r="AT184" s="542">
        <f>SUMIFS('Faturamento NNE'!$H$2:$H$707,'Faturamento NNE'!$E$2:$E$707,'Infos Relatório'!$B$164,'Faturamento NNE'!$F$2:$F$707,'Infos Relatório'!$B184,'Faturamento NNE'!$AA$2:$AA$707,'Infos Relatório'!AS$1)</f>
        <v>0</v>
      </c>
      <c r="AU184" s="542">
        <f>SUMIFS('Faturamento NNE'!$K$2:$K$707,'Faturamento NNE'!$E$2:$E$707,'Infos Relatório'!$B$164,'Faturamento NNE'!$F$2:$F$707,'Infos Relatório'!$B184,'Faturamento NNE'!$AA$2:$AA$707,'Infos Relatório'!AS$1)</f>
        <v>0</v>
      </c>
      <c r="AV184" s="546">
        <f>SUMIFS('Faturamento NNE'!$P$2:$P$707,'Faturamento NNE'!$E$2:$E$707,'Infos Relatório'!$B$164,'Faturamento NNE'!$F$2:$F$707,'Infos Relatório'!$B184,'Faturamento NNE'!$AA$2:$AA$707,'Infos Relatório'!AS$1,'Faturamento NNE'!$U$2:$U$707,"Sim")+SUMIFS('Faturamento NNE'!$Q$2:$Q$707,'Faturamento NNE'!$E$2:$E$707,'Infos Relatório'!$B$164,'Faturamento NNE'!$F$2:$F$707,'Infos Relatório'!$B184,'Faturamento NNE'!$AA$2:$AA$707,'Infos Relatório'!AS$1,'Faturamento NNE'!$U$2:$U$707,"Sim")</f>
        <v>0</v>
      </c>
      <c r="AW184" s="227" t="e">
        <f t="shared" si="55"/>
        <v>#DIV/0!</v>
      </c>
      <c r="AX184" s="545">
        <f>SUMIFS('Faturamento NNE'!$I$2:$I$707,'Faturamento NNE'!$E$2:$E$707,'Infos Relatório'!$B$164,'Faturamento NNE'!$F$2:$F$707,'Infos Relatório'!$B184,'Faturamento NNE'!$AA$2:$AA$707,'Infos Relatório'!AS$1)</f>
        <v>0</v>
      </c>
      <c r="AY184" s="541">
        <f>COUNTIFS('Faturamento NNE'!$E$2:$E$707,'Infos Relatório'!$B$164,'Faturamento NNE'!$F$2:$F$707,'Infos Relatório'!$B184,'Faturamento NNE'!$AA$2:$AA$707,'Infos Relatório'!AY$1)</f>
        <v>0</v>
      </c>
      <c r="AZ184" s="542">
        <f>SUMIFS('Faturamento NNE'!$H$2:$H$707,'Faturamento NNE'!$E$2:$E$707,'Infos Relatório'!$B$164,'Faturamento NNE'!$F$2:$F$707,'Infos Relatório'!$B184,'Faturamento NNE'!$AA$2:$AA$707,'Infos Relatório'!AY$1)</f>
        <v>0</v>
      </c>
      <c r="BA184" s="542">
        <f>SUMIFS('Faturamento NNE'!$K$2:$K$707,'Faturamento NNE'!$E$2:$E$707,'Infos Relatório'!$B$164,'Faturamento NNE'!$F$2:$F$707,'Infos Relatório'!$B184,'Faturamento NNE'!$AA$2:$AA$707,'Infos Relatório'!AY$1)</f>
        <v>0</v>
      </c>
      <c r="BB184" s="546">
        <f>SUMIFS('Faturamento NNE'!$P$2:$P$707,'Faturamento NNE'!$E$2:$E$707,'Infos Relatório'!$B$164,'Faturamento NNE'!$F$2:$F$707,'Infos Relatório'!$B184,'Faturamento NNE'!$AA$2:$AA$707,'Infos Relatório'!AY$1,'Faturamento NNE'!$U$2:$U$707,"Sim")+SUMIFS('Faturamento NNE'!$Q$2:$Q$707,'Faturamento NNE'!$E$2:$E$707,'Infos Relatório'!$B$164,'Faturamento NNE'!$F$2:$F$707,'Infos Relatório'!$B184,'Faturamento NNE'!$AA$2:$AA$707,'Infos Relatório'!AY$1,'Faturamento NNE'!$U$2:$U$707,"Sim")</f>
        <v>0</v>
      </c>
      <c r="BC184" s="227" t="e">
        <f t="shared" si="56"/>
        <v>#DIV/0!</v>
      </c>
      <c r="BD184" s="545">
        <f>SUMIFS('Faturamento NNE'!$I$2:$I$707,'Faturamento NNE'!$E$2:$E$707,'Infos Relatório'!$B$164,'Faturamento NNE'!$F$2:$F$707,'Infos Relatório'!$B184,'Faturamento NNE'!$AA$2:$AA$707,'Infos Relatório'!AY$1)</f>
        <v>0</v>
      </c>
      <c r="BE184" s="541">
        <f>COUNTIFS('Faturamento NNE'!$E$2:$E$707,'Infos Relatório'!$B$164,'Faturamento NNE'!$F$2:$F$707,'Infos Relatório'!$B184,'Faturamento NNE'!$AA$2:$AA$707,'Infos Relatório'!BE$1)</f>
        <v>0</v>
      </c>
      <c r="BF184" s="542">
        <f>SUMIFS('Faturamento NNE'!$H$2:$H$707,'Faturamento NNE'!$E$2:$E$707,'Infos Relatório'!$B$164,'Faturamento NNE'!$F$2:$F$707,'Infos Relatório'!$B184,'Faturamento NNE'!$AA$2:$AA$707,'Infos Relatório'!BE$1)</f>
        <v>0</v>
      </c>
      <c r="BG184" s="542">
        <f>SUMIFS('Faturamento NNE'!$K$2:$K$707,'Faturamento NNE'!$E$2:$E$707,'Infos Relatório'!$B$164,'Faturamento NNE'!$F$2:$F$707,'Infos Relatório'!$B184,'Faturamento NNE'!$AA$2:$AA$707,'Infos Relatório'!BE$1)</f>
        <v>0</v>
      </c>
      <c r="BH184" s="546">
        <f>SUMIFS('Faturamento NNE'!$P$2:$P$707,'Faturamento NNE'!$E$2:$E$707,'Infos Relatório'!$B$164,'Faturamento NNE'!$F$2:$F$707,'Infos Relatório'!$B184,'Faturamento NNE'!$AA$2:$AA$707,'Infos Relatório'!BE$1,'Faturamento NNE'!$U$2:$U$707,"Sim")+SUMIFS('Faturamento NNE'!$Q$2:$Q$707,'Faturamento NNE'!$E$2:$E$707,'Infos Relatório'!$B$164,'Faturamento NNE'!$F$2:$F$707,'Infos Relatório'!$B184,'Faturamento NNE'!$AA$2:$AA$707,'Infos Relatório'!BE$1,'Faturamento NNE'!$U$2:$U$707,"Sim")</f>
        <v>0</v>
      </c>
      <c r="BI184" s="227" t="e">
        <f t="shared" si="57"/>
        <v>#DIV/0!</v>
      </c>
      <c r="BJ184" s="545">
        <f>SUMIFS('Faturamento NNE'!$I$2:$I$707,'Faturamento NNE'!$E$2:$E$707,'Infos Relatório'!$B$164,'Faturamento NNE'!$F$2:$F$707,'Infos Relatório'!$B184,'Faturamento NNE'!$AA$2:$AA$707,'Infos Relatório'!BE$1)</f>
        <v>0</v>
      </c>
      <c r="BK184" s="541">
        <f>COUNTIFS('Faturamento NNE'!$E$2:$E$707,'Infos Relatório'!$B$164,'Faturamento NNE'!$F$2:$F$707,'Infos Relatório'!$B184,'Faturamento NNE'!$AA$2:$AA$707,'Infos Relatório'!BK$1)</f>
        <v>0</v>
      </c>
      <c r="BL184" s="542">
        <f>SUMIFS('Faturamento NNE'!$H$2:$H$707,'Faturamento NNE'!$E$2:$E$707,'Infos Relatório'!$B$164,'Faturamento NNE'!$F$2:$F$707,'Infos Relatório'!$B184,'Faturamento NNE'!$AA$2:$AA$707,'Infos Relatório'!BK$1)</f>
        <v>0</v>
      </c>
      <c r="BM184" s="542">
        <f>SUMIFS('Faturamento NNE'!$K$2:$K$707,'Faturamento NNE'!$E$2:$E$707,'Infos Relatório'!$B$164,'Faturamento NNE'!$F$2:$F$707,'Infos Relatório'!$B184,'Faturamento NNE'!$AA$2:$AA$707,'Infos Relatório'!BK$1)</f>
        <v>0</v>
      </c>
      <c r="BN184" s="546">
        <f>SUMIFS('Faturamento NNE'!$P$2:$P$707,'Faturamento NNE'!$E$2:$E$707,'Infos Relatório'!$B$164,'Faturamento NNE'!$F$2:$F$707,'Infos Relatório'!$B184,'Faturamento NNE'!$AA$2:$AA$707,'Infos Relatório'!BK$1,'Faturamento NNE'!$U$2:$U$707,"Sim")+SUMIFS('Faturamento NNE'!$Q$2:$Q$707,'Faturamento NNE'!$E$2:$E$707,'Infos Relatório'!$B$164,'Faturamento NNE'!$F$2:$F$707,'Infos Relatório'!$B184,'Faturamento NNE'!$AA$2:$AA$707,'Infos Relatório'!BK$1,'Faturamento NNE'!$U$2:$U$707,"Sim")</f>
        <v>0</v>
      </c>
      <c r="BO184" s="227" t="e">
        <f t="shared" si="58"/>
        <v>#DIV/0!</v>
      </c>
      <c r="BP184" s="545">
        <f>SUMIFS('Faturamento NNE'!$I$2:$I$707,'Faturamento NNE'!$E$2:$E$707,'Infos Relatório'!$B$164,'Faturamento NNE'!$F$2:$F$707,'Infos Relatório'!$B184,'Faturamento NNE'!$AA$2:$AA$707,'Infos Relatório'!BK$1)</f>
        <v>0</v>
      </c>
      <c r="BQ184" s="541">
        <f>COUNTIFS('Faturamento NNE'!$E$2:$E$707,'Infos Relatório'!$B$164,'Faturamento NNE'!$F$2:$F$707,'Infos Relatório'!$B184,'Faturamento NNE'!$AA$2:$AA$707,'Infos Relatório'!BQ$1)</f>
        <v>0</v>
      </c>
      <c r="BR184" s="542">
        <f>SUMIFS('Faturamento NNE'!$H$2:$H$707,'Faturamento NNE'!$E$2:$E$707,'Infos Relatório'!$B$164,'Faturamento NNE'!$F$2:$F$707,'Infos Relatório'!$B184,'Faturamento NNE'!$AA$2:$AA$707,'Infos Relatório'!BQ$1)</f>
        <v>0</v>
      </c>
      <c r="BS184" s="542">
        <f>SUMIFS('Faturamento NNE'!$K$2:$K$707,'Faturamento NNE'!$E$2:$E$707,'Infos Relatório'!$B$164,'Faturamento NNE'!$F$2:$F$707,'Infos Relatório'!$B184,'Faturamento NNE'!$AA$2:$AA$707,'Infos Relatório'!BQ$1)</f>
        <v>0</v>
      </c>
      <c r="BT184" s="546">
        <f>SUMIFS('Faturamento NNE'!$P$2:$P$707,'Faturamento NNE'!$E$2:$E$707,'Infos Relatório'!$B$164,'Faturamento NNE'!$F$2:$F$707,'Infos Relatório'!$B184,'Faturamento NNE'!$AA$2:$AA$707,'Infos Relatório'!BQ$1,'Faturamento NNE'!$U$2:$U$707,"Sim")+SUMIFS('Faturamento NNE'!$Q$2:$Q$707,'Faturamento NNE'!$E$2:$E$707,'Infos Relatório'!$B$164,'Faturamento NNE'!$F$2:$F$707,'Infos Relatório'!$B184,'Faturamento NNE'!$AA$2:$AA$707,'Infos Relatório'!BQ$1,'Faturamento NNE'!$U$2:$U$707,"Sim")</f>
        <v>0</v>
      </c>
      <c r="BU184" s="227" t="e">
        <f t="shared" si="59"/>
        <v>#DIV/0!</v>
      </c>
      <c r="BV184" s="545">
        <f>SUMIFS('Faturamento NNE'!$I$2:$I$707,'Faturamento NNE'!$E$2:$E$707,'Infos Relatório'!$B$164,'Faturamento NNE'!$F$2:$F$707,'Infos Relatório'!$B184,'Faturamento NNE'!$AA$2:$AA$707,'Infos Relatório'!BQ$1)</f>
        <v>0</v>
      </c>
    </row>
    <row r="185" spans="2:74">
      <c r="B185" s="217" t="s">
        <v>150</v>
      </c>
      <c r="C185" s="541">
        <f>COUNTIFS('Faturamento NNE'!$E$2:$E$707,'Infos Relatório'!$B$164,'Faturamento NNE'!$F$2:$F$707,'Infos Relatório'!$B185,'Faturamento NNE'!$AA$2:$AA$707,'Infos Relatório'!C$1)</f>
        <v>0</v>
      </c>
      <c r="D185" s="542">
        <f>SUMIFS('Faturamento NNE'!$H$2:$H$707,'Faturamento NNE'!$E$2:$E$707,'Infos Relatório'!$B$164,'Faturamento NNE'!$F$2:$F$707,'Infos Relatório'!$B185,'Faturamento NNE'!$AA$2:$AA$707,'Infos Relatório'!C$1)</f>
        <v>0</v>
      </c>
      <c r="E185" s="543">
        <f>SUMIFS('Faturamento NNE'!$K$2:$K$707,'Faturamento NNE'!$E$2:$E$707,'Infos Relatório'!$B$164,'Faturamento NNE'!$F$2:$F$707,'Infos Relatório'!$B185,'Faturamento NNE'!$AA$2:$AA$707,'Infos Relatório'!C$1)</f>
        <v>0</v>
      </c>
      <c r="F185" s="544">
        <f>SUMIFS('Faturamento NNE'!$P$2:$P$707,'Faturamento NNE'!$E$2:$E$707,'Infos Relatório'!$B$164,'Faturamento NNE'!$F$2:$F$707,'Infos Relatório'!$B185,'Faturamento NNE'!$AA$2:$AA$707,'Infos Relatório'!C$1,'Faturamento NNE'!$U$2:$U$707,"Sim")+SUMIFS('Faturamento NNE'!$Q$2:$Q$707,'Faturamento NNE'!$E$2:$E$707,'Infos Relatório'!$B$164,'Faturamento NNE'!$F$2:$F$707,'Infos Relatório'!$B185,'Faturamento NNE'!$AA$2:$AA$707,'Infos Relatório'!C$1,'Faturamento NNE'!$U$2:$U$707,"Sim")</f>
        <v>0</v>
      </c>
      <c r="G185" s="283" t="e">
        <f t="shared" si="48"/>
        <v>#DIV/0!</v>
      </c>
      <c r="H185" s="545">
        <f>SUMIFS('Faturamento NNE'!$I$2:$I$707,'Faturamento NNE'!$E$2:$E$707,'Infos Relatório'!$B$164,'Faturamento NNE'!$F$2:$F$707,'Infos Relatório'!$B185,'Faturamento NNE'!$AA$2:$AA$707,'Infos Relatório'!C$1)</f>
        <v>0</v>
      </c>
      <c r="I185" s="541">
        <f>COUNTIFS('Faturamento NNE'!$E$2:$E$707,'Infos Relatório'!$B$164,'Faturamento NNE'!$F$2:$F$707,'Infos Relatório'!$B185,'Faturamento NNE'!$AA$2:$AA$707,'Infos Relatório'!I$1)</f>
        <v>0</v>
      </c>
      <c r="J185" s="542">
        <f>SUMIFS('Faturamento NNE'!$H$2:$H$707,'Faturamento NNE'!$E$2:$E$707,'Infos Relatório'!$B$164,'Faturamento NNE'!$F$2:$F$707,'Infos Relatório'!$B185,'Faturamento NNE'!$AA$2:$AA$707,'Infos Relatório'!I$1)</f>
        <v>0</v>
      </c>
      <c r="K185" s="543">
        <f>SUMIFS('Faturamento NNE'!$K$2:$K$707,'Faturamento NNE'!$E$2:$E$707,'Infos Relatório'!$B$164,'Faturamento NNE'!$F$2:$F$707,'Infos Relatório'!$B185,'Faturamento NNE'!$AA$2:$AA$707,'Infos Relatório'!I$1)</f>
        <v>0</v>
      </c>
      <c r="L185" s="544">
        <f>SUMIFS('Faturamento NNE'!$P$2:$P$707,'Faturamento NNE'!$E$2:$E$707,'Infos Relatório'!$B$164,'Faturamento NNE'!$F$2:$F$707,'Infos Relatório'!$B185,'Faturamento NNE'!$AA$2:$AA$707,'Infos Relatório'!I$1,'Faturamento NNE'!$U$2:$U$707,"Sim")+SUMIFS('Faturamento NNE'!$Q$2:$Q$707,'Faturamento NNE'!$E$2:$E$707,'Infos Relatório'!$B$164,'Faturamento NNE'!$F$2:$F$707,'Infos Relatório'!$B185,'Faturamento NNE'!$AA$2:$AA$707,'Infos Relatório'!I$1,'Faturamento NNE'!$U$2:$U$707,"Sim")</f>
        <v>0</v>
      </c>
      <c r="M185" s="283" t="e">
        <f t="shared" si="49"/>
        <v>#DIV/0!</v>
      </c>
      <c r="N185" s="545">
        <f>SUMIFS('Faturamento NNE'!$I$2:$I$707,'Faturamento NNE'!$E$2:$E$707,'Infos Relatório'!$B$164,'Faturamento NNE'!$F$2:$F$707,'Infos Relatório'!$B185,'Faturamento NNE'!$AA$2:$AA$707,'Infos Relatório'!I$1)</f>
        <v>0</v>
      </c>
      <c r="O185" s="541">
        <f>COUNTIFS('Faturamento NNE'!$E$2:$E$707,'Infos Relatório'!$B$164,'Faturamento NNE'!$F$2:$F$707,'Infos Relatório'!$B185,'Faturamento NNE'!$AA$2:$AA$707,'Infos Relatório'!O$1)</f>
        <v>0</v>
      </c>
      <c r="P185" s="542">
        <f>SUMIFS('Faturamento NNE'!$H$2:$H$707,'Faturamento NNE'!$E$2:$E$707,'Infos Relatório'!$B$164,'Faturamento NNE'!$F$2:$F$707,'Infos Relatório'!$B185,'Faturamento NNE'!$AA$2:$AA$707,'Infos Relatório'!O$1)</f>
        <v>0</v>
      </c>
      <c r="Q185" s="542">
        <f>SUMIFS('Faturamento NNE'!$K$2:$K$707,'Faturamento NNE'!$E$2:$E$707,'Infos Relatório'!$B$164,'Faturamento NNE'!$F$2:$F$707,'Infos Relatório'!$B185,'Faturamento NNE'!$AA$2:$AA$707,'Infos Relatório'!O$1)</f>
        <v>0</v>
      </c>
      <c r="R185" s="546">
        <f>SUMIFS('Faturamento NNE'!$P$2:$P$707,'Faturamento NNE'!$E$2:$E$707,'Infos Relatório'!$B$164,'Faturamento NNE'!$F$2:$F$707,'Infos Relatório'!$B185,'Faturamento NNE'!$AA$2:$AA$707,'Infos Relatório'!O$1,'Faturamento NNE'!$U$2:$U$707,"Sim")+SUMIFS('Faturamento NNE'!$Q$2:$Q$707,'Faturamento NNE'!$E$2:$E$707,'Infos Relatório'!$B$164,'Faturamento NNE'!$F$2:$F$707,'Infos Relatório'!$B185,'Faturamento NNE'!$AA$2:$AA$707,'Infos Relatório'!O$1,'Faturamento NNE'!$U$2:$U$707,"Sim")</f>
        <v>0</v>
      </c>
      <c r="S185" s="227" t="e">
        <f t="shared" si="50"/>
        <v>#DIV/0!</v>
      </c>
      <c r="T185" s="545">
        <f>SUMIFS('Faturamento NNE'!$I$2:$I$707,'Faturamento NNE'!$E$2:$E$707,'Infos Relatório'!$B$164,'Faturamento NNE'!$F$2:$F$707,'Infos Relatório'!$B185,'Faturamento NNE'!$AA$2:$AA$707,'Infos Relatório'!O$1)</f>
        <v>0</v>
      </c>
      <c r="U185" s="541">
        <f>COUNTIFS('Faturamento NNE'!$E$2:$E$707,'Infos Relatório'!$B$164,'Faturamento NNE'!$F$2:$F$707,'Infos Relatório'!$B185,'Faturamento NNE'!$AA$2:$AA$707,'Infos Relatório'!U$1)</f>
        <v>0</v>
      </c>
      <c r="V185" s="542">
        <f>SUMIFS('Faturamento NNE'!$H$2:$H$707,'Faturamento NNE'!$E$2:$E$707,'Infos Relatório'!$B$164,'Faturamento NNE'!$F$2:$F$707,'Infos Relatório'!$B185,'Faturamento NNE'!$AA$2:$AA$707,'Infos Relatório'!U$1)</f>
        <v>0</v>
      </c>
      <c r="W185" s="542">
        <f>SUMIFS('Faturamento NNE'!$K$2:$K$707,'Faturamento NNE'!$E$2:$E$707,'Infos Relatório'!$B$164,'Faturamento NNE'!$F$2:$F$707,'Infos Relatório'!$B185,'Faturamento NNE'!$AA$2:$AA$707,'Infos Relatório'!U$1)</f>
        <v>0</v>
      </c>
      <c r="X185" s="546">
        <f>SUMIFS('Faturamento NNE'!$P$2:$P$707,'Faturamento NNE'!$E$2:$E$707,'Infos Relatório'!$B$164,'Faturamento NNE'!$F$2:$F$707,'Infos Relatório'!$B185,'Faturamento NNE'!$AA$2:$AA$707,'Infos Relatório'!U$1,'Faturamento NNE'!$U$2:$U$707,"Sim")+SUMIFS('Faturamento NNE'!$Q$2:$Q$707,'Faturamento NNE'!$E$2:$E$707,'Infos Relatório'!$B$164,'Faturamento NNE'!$F$2:$F$707,'Infos Relatório'!$B185,'Faturamento NNE'!$AA$2:$AA$707,'Infos Relatório'!U$1,'Faturamento NNE'!$U$2:$U$707,"Sim")</f>
        <v>0</v>
      </c>
      <c r="Y185" s="227" t="e">
        <f t="shared" si="51"/>
        <v>#DIV/0!</v>
      </c>
      <c r="Z185" s="545">
        <f>SUMIFS('Faturamento NNE'!$I$2:$I$707,'Faturamento NNE'!$E$2:$E$707,'Infos Relatório'!$B$164,'Faturamento NNE'!$F$2:$F$707,'Infos Relatório'!$B185,'Faturamento NNE'!$AA$2:$AA$707,'Infos Relatório'!U$1)</f>
        <v>0</v>
      </c>
      <c r="AA185" s="541">
        <f>COUNTIFS('Faturamento NNE'!$E$2:$E$707,'Infos Relatório'!$B$164,'Faturamento NNE'!$F$2:$F$707,'Infos Relatório'!$B185,'Faturamento NNE'!$AA$2:$AA$707,'Infos Relatório'!AA$1)</f>
        <v>0</v>
      </c>
      <c r="AB185" s="542">
        <f>SUMIFS('Faturamento NNE'!$H$2:$H$707,'Faturamento NNE'!$E$2:$E$707,'Infos Relatório'!$B$164,'Faturamento NNE'!$F$2:$F$707,'Infos Relatório'!$B185,'Faturamento NNE'!$AA$2:$AA$707,'Infos Relatório'!AA$1)</f>
        <v>0</v>
      </c>
      <c r="AC185" s="542">
        <f>SUMIFS('Faturamento NNE'!$K$2:$K$707,'Faturamento NNE'!$E$2:$E$707,'Infos Relatório'!$B$164,'Faturamento NNE'!$F$2:$F$707,'Infos Relatório'!$B185,'Faturamento NNE'!$AA$2:$AA$707,'Infos Relatório'!AA$1)</f>
        <v>0</v>
      </c>
      <c r="AD185" s="546">
        <f>SUMIFS('Faturamento NNE'!$P$2:$P$707,'Faturamento NNE'!$E$2:$E$707,'Infos Relatório'!$B$164,'Faturamento NNE'!$F$2:$F$707,'Infos Relatório'!$B185,'Faturamento NNE'!$AA$2:$AA$707,'Infos Relatório'!AA$1,'Faturamento NNE'!$U$2:$U$707,"Sim")+SUMIFS('Faturamento NNE'!$Q$2:$Q$707,'Faturamento NNE'!$E$2:$E$707,'Infos Relatório'!$B$164,'Faturamento NNE'!$F$2:$F$707,'Infos Relatório'!$B185,'Faturamento NNE'!$AA$2:$AA$707,'Infos Relatório'!AA$1,'Faturamento NNE'!$U$2:$U$707,"Sim")</f>
        <v>0</v>
      </c>
      <c r="AE185" s="227" t="e">
        <f t="shared" si="52"/>
        <v>#DIV/0!</v>
      </c>
      <c r="AF185" s="545">
        <f>SUMIFS('Faturamento NNE'!$I$2:$I$707,'Faturamento NNE'!$E$2:$E$707,'Infos Relatório'!$B$164,'Faturamento NNE'!$F$2:$F$707,'Infos Relatório'!$B185,'Faturamento NNE'!$AA$2:$AA$707,'Infos Relatório'!AA$1)</f>
        <v>0</v>
      </c>
      <c r="AG185" s="541">
        <f>COUNTIFS('Faturamento NNE'!$E$2:$E$707,'Infos Relatório'!$B$164,'Faturamento NNE'!$F$2:$F$707,'Infos Relatório'!$B185,'Faturamento NNE'!$AA$2:$AA$707,'Infos Relatório'!AG$1)</f>
        <v>0</v>
      </c>
      <c r="AH185" s="542">
        <f>SUMIFS('Faturamento NNE'!$H$2:$H$707,'Faturamento NNE'!$E$2:$E$707,'Infos Relatório'!$B$164,'Faturamento NNE'!$F$2:$F$707,'Infos Relatório'!$B185,'Faturamento NNE'!$AA$2:$AA$707,'Infos Relatório'!AG$1)</f>
        <v>0</v>
      </c>
      <c r="AI185" s="542">
        <f>SUMIFS('Faturamento NNE'!$K$2:$K$707,'Faturamento NNE'!$E$2:$E$707,'Infos Relatório'!$B$164,'Faturamento NNE'!$F$2:$F$707,'Infos Relatório'!$B185,'Faturamento NNE'!$AA$2:$AA$707,'Infos Relatório'!AG$1)</f>
        <v>0</v>
      </c>
      <c r="AJ185" s="546">
        <f>SUMIFS('Faturamento NNE'!$P$2:$P$707,'Faturamento NNE'!$E$2:$E$707,'Infos Relatório'!$B$164,'Faturamento NNE'!$F$2:$F$707,'Infos Relatório'!$B185,'Faturamento NNE'!$AA$2:$AA$707,'Infos Relatório'!AG$1,'Faturamento NNE'!$U$2:$U$707,"Sim")+SUMIFS('Faturamento NNE'!$Q$2:$Q$707,'Faturamento NNE'!$E$2:$E$707,'Infos Relatório'!$B$164,'Faturamento NNE'!$F$2:$F$707,'Infos Relatório'!$B185,'Faturamento NNE'!$AA$2:$AA$707,'Infos Relatório'!AG$1,'Faturamento NNE'!$U$2:$U$707,"Sim")</f>
        <v>0</v>
      </c>
      <c r="AK185" s="227" t="e">
        <f t="shared" si="53"/>
        <v>#DIV/0!</v>
      </c>
      <c r="AL185" s="545">
        <f>SUMIFS('Faturamento NNE'!$I$2:$I$707,'Faturamento NNE'!$E$2:$E$707,'Infos Relatório'!$B$164,'Faturamento NNE'!$F$2:$F$707,'Infos Relatório'!$B185,'Faturamento NNE'!$AA$2:$AA$707,'Infos Relatório'!AG$1)</f>
        <v>0</v>
      </c>
      <c r="AM185" s="541">
        <f>COUNTIFS('Faturamento NNE'!$E$2:$E$707,'Infos Relatório'!$B$164,'Faturamento NNE'!$F$2:$F$707,'Infos Relatório'!$B185,'Faturamento NNE'!$AA$2:$AA$707,'Infos Relatório'!AM$1)</f>
        <v>0</v>
      </c>
      <c r="AN185" s="542">
        <f>SUMIFS('Faturamento NNE'!$H$2:$H$707,'Faturamento NNE'!$E$2:$E$707,'Infos Relatório'!$B$164,'Faturamento NNE'!$F$2:$F$707,'Infos Relatório'!$B185,'Faturamento NNE'!$AA$2:$AA$707,'Infos Relatório'!AM$1)</f>
        <v>0</v>
      </c>
      <c r="AO185" s="542">
        <f>SUMIFS('Faturamento NNE'!$K$2:$K$707,'Faturamento NNE'!$E$2:$E$707,'Infos Relatório'!$B$164,'Faturamento NNE'!$F$2:$F$707,'Infos Relatório'!$B185,'Faturamento NNE'!$AA$2:$AA$707,'Infos Relatório'!AM$1)</f>
        <v>0</v>
      </c>
      <c r="AP185" s="546">
        <f>SUMIFS('Faturamento NNE'!$P$2:$P$707,'Faturamento NNE'!$E$2:$E$707,'Infos Relatório'!$B$164,'Faturamento NNE'!$F$2:$F$707,'Infos Relatório'!$B185,'Faturamento NNE'!$AA$2:$AA$707,'Infos Relatório'!AM$1,'Faturamento NNE'!$U$2:$U$707,"Sim")+SUMIFS('Faturamento NNE'!$Q$2:$Q$707,'Faturamento NNE'!$E$2:$E$707,'Infos Relatório'!$B$164,'Faturamento NNE'!$F$2:$F$707,'Infos Relatório'!$B185,'Faturamento NNE'!$AA$2:$AA$707,'Infos Relatório'!AM$1,'Faturamento NNE'!$U$2:$U$707,"Sim")</f>
        <v>0</v>
      </c>
      <c r="AQ185" s="227" t="e">
        <f t="shared" si="54"/>
        <v>#DIV/0!</v>
      </c>
      <c r="AR185" s="545">
        <f>SUMIFS('Faturamento NNE'!$I$2:$I$707,'Faturamento NNE'!$E$2:$E$707,'Infos Relatório'!$B$164,'Faturamento NNE'!$F$2:$F$707,'Infos Relatório'!$B185,'Faturamento NNE'!$AA$2:$AA$707,'Infos Relatório'!AM$1)</f>
        <v>0</v>
      </c>
      <c r="AS185" s="541">
        <f>COUNTIFS('Faturamento NNE'!$E$2:$E$707,'Infos Relatório'!$B$164,'Faturamento NNE'!$F$2:$F$707,'Infos Relatório'!$B185,'Faturamento NNE'!$AA$2:$AA$707,'Infos Relatório'!AS$1)</f>
        <v>0</v>
      </c>
      <c r="AT185" s="542">
        <f>SUMIFS('Faturamento NNE'!$H$2:$H$707,'Faturamento NNE'!$E$2:$E$707,'Infos Relatório'!$B$164,'Faturamento NNE'!$F$2:$F$707,'Infos Relatório'!$B185,'Faturamento NNE'!$AA$2:$AA$707,'Infos Relatório'!AS$1)</f>
        <v>0</v>
      </c>
      <c r="AU185" s="542">
        <f>SUMIFS('Faturamento NNE'!$K$2:$K$707,'Faturamento NNE'!$E$2:$E$707,'Infos Relatório'!$B$164,'Faturamento NNE'!$F$2:$F$707,'Infos Relatório'!$B185,'Faturamento NNE'!$AA$2:$AA$707,'Infos Relatório'!AS$1)</f>
        <v>0</v>
      </c>
      <c r="AV185" s="546">
        <f>SUMIFS('Faturamento NNE'!$P$2:$P$707,'Faturamento NNE'!$E$2:$E$707,'Infos Relatório'!$B$164,'Faturamento NNE'!$F$2:$F$707,'Infos Relatório'!$B185,'Faturamento NNE'!$AA$2:$AA$707,'Infos Relatório'!AS$1,'Faturamento NNE'!$U$2:$U$707,"Sim")+SUMIFS('Faturamento NNE'!$Q$2:$Q$707,'Faturamento NNE'!$E$2:$E$707,'Infos Relatório'!$B$164,'Faturamento NNE'!$F$2:$F$707,'Infos Relatório'!$B185,'Faturamento NNE'!$AA$2:$AA$707,'Infos Relatório'!AS$1,'Faturamento NNE'!$U$2:$U$707,"Sim")</f>
        <v>0</v>
      </c>
      <c r="AW185" s="227" t="e">
        <f t="shared" si="55"/>
        <v>#DIV/0!</v>
      </c>
      <c r="AX185" s="545">
        <f>SUMIFS('Faturamento NNE'!$I$2:$I$707,'Faturamento NNE'!$E$2:$E$707,'Infos Relatório'!$B$164,'Faturamento NNE'!$F$2:$F$707,'Infos Relatório'!$B185,'Faturamento NNE'!$AA$2:$AA$707,'Infos Relatório'!AS$1)</f>
        <v>0</v>
      </c>
      <c r="AY185" s="541">
        <f>COUNTIFS('Faturamento NNE'!$E$2:$E$707,'Infos Relatório'!$B$164,'Faturamento NNE'!$F$2:$F$707,'Infos Relatório'!$B185,'Faturamento NNE'!$AA$2:$AA$707,'Infos Relatório'!AY$1)</f>
        <v>0</v>
      </c>
      <c r="AZ185" s="542">
        <f>SUMIFS('Faturamento NNE'!$H$2:$H$707,'Faturamento NNE'!$E$2:$E$707,'Infos Relatório'!$B$164,'Faturamento NNE'!$F$2:$F$707,'Infos Relatório'!$B185,'Faturamento NNE'!$AA$2:$AA$707,'Infos Relatório'!AY$1)</f>
        <v>0</v>
      </c>
      <c r="BA185" s="542">
        <f>SUMIFS('Faturamento NNE'!$K$2:$K$707,'Faturamento NNE'!$E$2:$E$707,'Infos Relatório'!$B$164,'Faturamento NNE'!$F$2:$F$707,'Infos Relatório'!$B185,'Faturamento NNE'!$AA$2:$AA$707,'Infos Relatório'!AY$1)</f>
        <v>0</v>
      </c>
      <c r="BB185" s="546">
        <f>SUMIFS('Faturamento NNE'!$P$2:$P$707,'Faturamento NNE'!$E$2:$E$707,'Infos Relatório'!$B$164,'Faturamento NNE'!$F$2:$F$707,'Infos Relatório'!$B185,'Faturamento NNE'!$AA$2:$AA$707,'Infos Relatório'!AY$1,'Faturamento NNE'!$U$2:$U$707,"Sim")+SUMIFS('Faturamento NNE'!$Q$2:$Q$707,'Faturamento NNE'!$E$2:$E$707,'Infos Relatório'!$B$164,'Faturamento NNE'!$F$2:$F$707,'Infos Relatório'!$B185,'Faturamento NNE'!$AA$2:$AA$707,'Infos Relatório'!AY$1,'Faturamento NNE'!$U$2:$U$707,"Sim")</f>
        <v>0</v>
      </c>
      <c r="BC185" s="227" t="e">
        <f t="shared" si="56"/>
        <v>#DIV/0!</v>
      </c>
      <c r="BD185" s="545">
        <f>SUMIFS('Faturamento NNE'!$I$2:$I$707,'Faturamento NNE'!$E$2:$E$707,'Infos Relatório'!$B$164,'Faturamento NNE'!$F$2:$F$707,'Infos Relatório'!$B185,'Faturamento NNE'!$AA$2:$AA$707,'Infos Relatório'!AY$1)</f>
        <v>0</v>
      </c>
      <c r="BE185" s="541">
        <f>COUNTIFS('Faturamento NNE'!$E$2:$E$707,'Infos Relatório'!$B$164,'Faturamento NNE'!$F$2:$F$707,'Infos Relatório'!$B185,'Faturamento NNE'!$AA$2:$AA$707,'Infos Relatório'!BE$1)</f>
        <v>0</v>
      </c>
      <c r="BF185" s="542">
        <f>SUMIFS('Faturamento NNE'!$H$2:$H$707,'Faturamento NNE'!$E$2:$E$707,'Infos Relatório'!$B$164,'Faturamento NNE'!$F$2:$F$707,'Infos Relatório'!$B185,'Faturamento NNE'!$AA$2:$AA$707,'Infos Relatório'!BE$1)</f>
        <v>0</v>
      </c>
      <c r="BG185" s="542">
        <f>SUMIFS('Faturamento NNE'!$K$2:$K$707,'Faturamento NNE'!$E$2:$E$707,'Infos Relatório'!$B$164,'Faturamento NNE'!$F$2:$F$707,'Infos Relatório'!$B185,'Faturamento NNE'!$AA$2:$AA$707,'Infos Relatório'!BE$1)</f>
        <v>0</v>
      </c>
      <c r="BH185" s="546">
        <f>SUMIFS('Faturamento NNE'!$P$2:$P$707,'Faturamento NNE'!$E$2:$E$707,'Infos Relatório'!$B$164,'Faturamento NNE'!$F$2:$F$707,'Infos Relatório'!$B185,'Faturamento NNE'!$AA$2:$AA$707,'Infos Relatório'!BE$1,'Faturamento NNE'!$U$2:$U$707,"Sim")+SUMIFS('Faturamento NNE'!$Q$2:$Q$707,'Faturamento NNE'!$E$2:$E$707,'Infos Relatório'!$B$164,'Faturamento NNE'!$F$2:$F$707,'Infos Relatório'!$B185,'Faturamento NNE'!$AA$2:$AA$707,'Infos Relatório'!BE$1,'Faturamento NNE'!$U$2:$U$707,"Sim")</f>
        <v>0</v>
      </c>
      <c r="BI185" s="227" t="e">
        <f t="shared" si="57"/>
        <v>#DIV/0!</v>
      </c>
      <c r="BJ185" s="545">
        <f>SUMIFS('Faturamento NNE'!$I$2:$I$707,'Faturamento NNE'!$E$2:$E$707,'Infos Relatório'!$B$164,'Faturamento NNE'!$F$2:$F$707,'Infos Relatório'!$B185,'Faturamento NNE'!$AA$2:$AA$707,'Infos Relatório'!BE$1)</f>
        <v>0</v>
      </c>
      <c r="BK185" s="541">
        <f>COUNTIFS('Faturamento NNE'!$E$2:$E$707,'Infos Relatório'!$B$164,'Faturamento NNE'!$F$2:$F$707,'Infos Relatório'!$B185,'Faturamento NNE'!$AA$2:$AA$707,'Infos Relatório'!BK$1)</f>
        <v>0</v>
      </c>
      <c r="BL185" s="542">
        <f>SUMIFS('Faturamento NNE'!$H$2:$H$707,'Faturamento NNE'!$E$2:$E$707,'Infos Relatório'!$B$164,'Faturamento NNE'!$F$2:$F$707,'Infos Relatório'!$B185,'Faturamento NNE'!$AA$2:$AA$707,'Infos Relatório'!BK$1)</f>
        <v>0</v>
      </c>
      <c r="BM185" s="542">
        <f>SUMIFS('Faturamento NNE'!$K$2:$K$707,'Faturamento NNE'!$E$2:$E$707,'Infos Relatório'!$B$164,'Faturamento NNE'!$F$2:$F$707,'Infos Relatório'!$B185,'Faturamento NNE'!$AA$2:$AA$707,'Infos Relatório'!BK$1)</f>
        <v>0</v>
      </c>
      <c r="BN185" s="546">
        <f>SUMIFS('Faturamento NNE'!$P$2:$P$707,'Faturamento NNE'!$E$2:$E$707,'Infos Relatório'!$B$164,'Faturamento NNE'!$F$2:$F$707,'Infos Relatório'!$B185,'Faturamento NNE'!$AA$2:$AA$707,'Infos Relatório'!BK$1,'Faturamento NNE'!$U$2:$U$707,"Sim")+SUMIFS('Faturamento NNE'!$Q$2:$Q$707,'Faturamento NNE'!$E$2:$E$707,'Infos Relatório'!$B$164,'Faturamento NNE'!$F$2:$F$707,'Infos Relatório'!$B185,'Faturamento NNE'!$AA$2:$AA$707,'Infos Relatório'!BK$1,'Faturamento NNE'!$U$2:$U$707,"Sim")</f>
        <v>0</v>
      </c>
      <c r="BO185" s="227" t="e">
        <f t="shared" si="58"/>
        <v>#DIV/0!</v>
      </c>
      <c r="BP185" s="545">
        <f>SUMIFS('Faturamento NNE'!$I$2:$I$707,'Faturamento NNE'!$E$2:$E$707,'Infos Relatório'!$B$164,'Faturamento NNE'!$F$2:$F$707,'Infos Relatório'!$B185,'Faturamento NNE'!$AA$2:$AA$707,'Infos Relatório'!BK$1)</f>
        <v>0</v>
      </c>
      <c r="BQ185" s="541">
        <f>COUNTIFS('Faturamento NNE'!$E$2:$E$707,'Infos Relatório'!$B$164,'Faturamento NNE'!$F$2:$F$707,'Infos Relatório'!$B185,'Faturamento NNE'!$AA$2:$AA$707,'Infos Relatório'!BQ$1)</f>
        <v>0</v>
      </c>
      <c r="BR185" s="542">
        <f>SUMIFS('Faturamento NNE'!$H$2:$H$707,'Faturamento NNE'!$E$2:$E$707,'Infos Relatório'!$B$164,'Faturamento NNE'!$F$2:$F$707,'Infos Relatório'!$B185,'Faturamento NNE'!$AA$2:$AA$707,'Infos Relatório'!BQ$1)</f>
        <v>0</v>
      </c>
      <c r="BS185" s="542">
        <f>SUMIFS('Faturamento NNE'!$K$2:$K$707,'Faturamento NNE'!$E$2:$E$707,'Infos Relatório'!$B$164,'Faturamento NNE'!$F$2:$F$707,'Infos Relatório'!$B185,'Faturamento NNE'!$AA$2:$AA$707,'Infos Relatório'!BQ$1)</f>
        <v>0</v>
      </c>
      <c r="BT185" s="546">
        <f>SUMIFS('Faturamento NNE'!$P$2:$P$707,'Faturamento NNE'!$E$2:$E$707,'Infos Relatório'!$B$164,'Faturamento NNE'!$F$2:$F$707,'Infos Relatório'!$B185,'Faturamento NNE'!$AA$2:$AA$707,'Infos Relatório'!BQ$1,'Faturamento NNE'!$U$2:$U$707,"Sim")+SUMIFS('Faturamento NNE'!$Q$2:$Q$707,'Faturamento NNE'!$E$2:$E$707,'Infos Relatório'!$B$164,'Faturamento NNE'!$F$2:$F$707,'Infos Relatório'!$B185,'Faturamento NNE'!$AA$2:$AA$707,'Infos Relatório'!BQ$1,'Faturamento NNE'!$U$2:$U$707,"Sim")</f>
        <v>0</v>
      </c>
      <c r="BU185" s="227" t="e">
        <f t="shared" si="59"/>
        <v>#DIV/0!</v>
      </c>
      <c r="BV185" s="545">
        <f>SUMIFS('Faturamento NNE'!$I$2:$I$707,'Faturamento NNE'!$E$2:$E$707,'Infos Relatório'!$B$164,'Faturamento NNE'!$F$2:$F$707,'Infos Relatório'!$B185,'Faturamento NNE'!$AA$2:$AA$707,'Infos Relatório'!BQ$1)</f>
        <v>0</v>
      </c>
    </row>
    <row r="186" spans="2:74">
      <c r="B186" s="217" t="s">
        <v>151</v>
      </c>
      <c r="C186" s="541">
        <f>COUNTIFS('Faturamento NNE'!$E$2:$E$707,'Infos Relatório'!$B$164,'Faturamento NNE'!$F$2:$F$707,'Infos Relatório'!$B186,'Faturamento NNE'!$AA$2:$AA$707,'Infos Relatório'!C$1)</f>
        <v>0</v>
      </c>
      <c r="D186" s="542">
        <f>SUMIFS('Faturamento NNE'!$H$2:$H$707,'Faturamento NNE'!$E$2:$E$707,'Infos Relatório'!$B$164,'Faturamento NNE'!$F$2:$F$707,'Infos Relatório'!$B186,'Faturamento NNE'!$AA$2:$AA$707,'Infos Relatório'!C$1)</f>
        <v>0</v>
      </c>
      <c r="E186" s="543">
        <f>SUMIFS('Faturamento NNE'!$K$2:$K$707,'Faturamento NNE'!$E$2:$E$707,'Infos Relatório'!$B$164,'Faturamento NNE'!$F$2:$F$707,'Infos Relatório'!$B186,'Faturamento NNE'!$AA$2:$AA$707,'Infos Relatório'!C$1)</f>
        <v>0</v>
      </c>
      <c r="F186" s="544">
        <f>SUMIFS('Faturamento NNE'!$P$2:$P$707,'Faturamento NNE'!$E$2:$E$707,'Infos Relatório'!$B$164,'Faturamento NNE'!$F$2:$F$707,'Infos Relatório'!$B186,'Faturamento NNE'!$AA$2:$AA$707,'Infos Relatório'!C$1,'Faturamento NNE'!$U$2:$U$707,"Sim")+SUMIFS('Faturamento NNE'!$Q$2:$Q$707,'Faturamento NNE'!$E$2:$E$707,'Infos Relatório'!$B$164,'Faturamento NNE'!$F$2:$F$707,'Infos Relatório'!$B186,'Faturamento NNE'!$AA$2:$AA$707,'Infos Relatório'!C$1,'Faturamento NNE'!$U$2:$U$707,"Sim")</f>
        <v>0</v>
      </c>
      <c r="G186" s="283" t="e">
        <f t="shared" si="48"/>
        <v>#DIV/0!</v>
      </c>
      <c r="H186" s="545">
        <f>SUMIFS('Faturamento NNE'!$I$2:$I$707,'Faturamento NNE'!$E$2:$E$707,'Infos Relatório'!$B$164,'Faturamento NNE'!$F$2:$F$707,'Infos Relatório'!$B186,'Faturamento NNE'!$AA$2:$AA$707,'Infos Relatório'!C$1)</f>
        <v>0</v>
      </c>
      <c r="I186" s="541">
        <f>COUNTIFS('Faturamento NNE'!$E$2:$E$707,'Infos Relatório'!$B$164,'Faturamento NNE'!$F$2:$F$707,'Infos Relatório'!$B186,'Faturamento NNE'!$AA$2:$AA$707,'Infos Relatório'!I$1)</f>
        <v>0</v>
      </c>
      <c r="J186" s="542">
        <f>SUMIFS('Faturamento NNE'!$H$2:$H$707,'Faturamento NNE'!$E$2:$E$707,'Infos Relatório'!$B$164,'Faturamento NNE'!$F$2:$F$707,'Infos Relatório'!$B186,'Faturamento NNE'!$AA$2:$AA$707,'Infos Relatório'!I$1)</f>
        <v>0</v>
      </c>
      <c r="K186" s="543">
        <f>SUMIFS('Faturamento NNE'!$K$2:$K$707,'Faturamento NNE'!$E$2:$E$707,'Infos Relatório'!$B$164,'Faturamento NNE'!$F$2:$F$707,'Infos Relatório'!$B186,'Faturamento NNE'!$AA$2:$AA$707,'Infos Relatório'!I$1)</f>
        <v>0</v>
      </c>
      <c r="L186" s="544">
        <f>SUMIFS('Faturamento NNE'!$P$2:$P$707,'Faturamento NNE'!$E$2:$E$707,'Infos Relatório'!$B$164,'Faturamento NNE'!$F$2:$F$707,'Infos Relatório'!$B186,'Faturamento NNE'!$AA$2:$AA$707,'Infos Relatório'!I$1,'Faturamento NNE'!$U$2:$U$707,"Sim")+SUMIFS('Faturamento NNE'!$Q$2:$Q$707,'Faturamento NNE'!$E$2:$E$707,'Infos Relatório'!$B$164,'Faturamento NNE'!$F$2:$F$707,'Infos Relatório'!$B186,'Faturamento NNE'!$AA$2:$AA$707,'Infos Relatório'!I$1,'Faturamento NNE'!$U$2:$U$707,"Sim")</f>
        <v>0</v>
      </c>
      <c r="M186" s="283" t="e">
        <f t="shared" si="49"/>
        <v>#DIV/0!</v>
      </c>
      <c r="N186" s="545">
        <f>SUMIFS('Faturamento NNE'!$I$2:$I$707,'Faturamento NNE'!$E$2:$E$707,'Infos Relatório'!$B$164,'Faturamento NNE'!$F$2:$F$707,'Infos Relatório'!$B186,'Faturamento NNE'!$AA$2:$AA$707,'Infos Relatório'!I$1)</f>
        <v>0</v>
      </c>
      <c r="O186" s="541">
        <f>COUNTIFS('Faturamento NNE'!$E$2:$E$707,'Infos Relatório'!$B$164,'Faturamento NNE'!$F$2:$F$707,'Infos Relatório'!$B186,'Faturamento NNE'!$AA$2:$AA$707,'Infos Relatório'!O$1)</f>
        <v>0</v>
      </c>
      <c r="P186" s="542">
        <f>SUMIFS('Faturamento NNE'!$H$2:$H$707,'Faturamento NNE'!$E$2:$E$707,'Infos Relatório'!$B$164,'Faturamento NNE'!$F$2:$F$707,'Infos Relatório'!$B186,'Faturamento NNE'!$AA$2:$AA$707,'Infos Relatório'!O$1)</f>
        <v>0</v>
      </c>
      <c r="Q186" s="542">
        <f>SUMIFS('Faturamento NNE'!$K$2:$K$707,'Faturamento NNE'!$E$2:$E$707,'Infos Relatório'!$B$164,'Faturamento NNE'!$F$2:$F$707,'Infos Relatório'!$B186,'Faturamento NNE'!$AA$2:$AA$707,'Infos Relatório'!O$1)</f>
        <v>0</v>
      </c>
      <c r="R186" s="546">
        <f>SUMIFS('Faturamento NNE'!$P$2:$P$707,'Faturamento NNE'!$E$2:$E$707,'Infos Relatório'!$B$164,'Faturamento NNE'!$F$2:$F$707,'Infos Relatório'!$B186,'Faturamento NNE'!$AA$2:$AA$707,'Infos Relatório'!O$1,'Faturamento NNE'!$U$2:$U$707,"Sim")+SUMIFS('Faturamento NNE'!$Q$2:$Q$707,'Faturamento NNE'!$E$2:$E$707,'Infos Relatório'!$B$164,'Faturamento NNE'!$F$2:$F$707,'Infos Relatório'!$B186,'Faturamento NNE'!$AA$2:$AA$707,'Infos Relatório'!O$1,'Faturamento NNE'!$U$2:$U$707,"Sim")</f>
        <v>0</v>
      </c>
      <c r="S186" s="227" t="e">
        <f t="shared" si="50"/>
        <v>#DIV/0!</v>
      </c>
      <c r="T186" s="545">
        <f>SUMIFS('Faturamento NNE'!$I$2:$I$707,'Faturamento NNE'!$E$2:$E$707,'Infos Relatório'!$B$164,'Faturamento NNE'!$F$2:$F$707,'Infos Relatório'!$B186,'Faturamento NNE'!$AA$2:$AA$707,'Infos Relatório'!O$1)</f>
        <v>0</v>
      </c>
      <c r="U186" s="541">
        <f>COUNTIFS('Faturamento NNE'!$E$2:$E$707,'Infos Relatório'!$B$164,'Faturamento NNE'!$F$2:$F$707,'Infos Relatório'!$B186,'Faturamento NNE'!$AA$2:$AA$707,'Infos Relatório'!U$1)</f>
        <v>0</v>
      </c>
      <c r="V186" s="542">
        <f>SUMIFS('Faturamento NNE'!$H$2:$H$707,'Faturamento NNE'!$E$2:$E$707,'Infos Relatório'!$B$164,'Faturamento NNE'!$F$2:$F$707,'Infos Relatório'!$B186,'Faturamento NNE'!$AA$2:$AA$707,'Infos Relatório'!U$1)</f>
        <v>0</v>
      </c>
      <c r="W186" s="542">
        <f>SUMIFS('Faturamento NNE'!$K$2:$K$707,'Faturamento NNE'!$E$2:$E$707,'Infos Relatório'!$B$164,'Faturamento NNE'!$F$2:$F$707,'Infos Relatório'!$B186,'Faturamento NNE'!$AA$2:$AA$707,'Infos Relatório'!U$1)</f>
        <v>0</v>
      </c>
      <c r="X186" s="546">
        <f>SUMIFS('Faturamento NNE'!$P$2:$P$707,'Faturamento NNE'!$E$2:$E$707,'Infos Relatório'!$B$164,'Faturamento NNE'!$F$2:$F$707,'Infos Relatório'!$B186,'Faturamento NNE'!$AA$2:$AA$707,'Infos Relatório'!U$1,'Faturamento NNE'!$U$2:$U$707,"Sim")+SUMIFS('Faturamento NNE'!$Q$2:$Q$707,'Faturamento NNE'!$E$2:$E$707,'Infos Relatório'!$B$164,'Faturamento NNE'!$F$2:$F$707,'Infos Relatório'!$B186,'Faturamento NNE'!$AA$2:$AA$707,'Infos Relatório'!U$1,'Faturamento NNE'!$U$2:$U$707,"Sim")</f>
        <v>0</v>
      </c>
      <c r="Y186" s="227" t="e">
        <f t="shared" si="51"/>
        <v>#DIV/0!</v>
      </c>
      <c r="Z186" s="545">
        <f>SUMIFS('Faturamento NNE'!$I$2:$I$707,'Faturamento NNE'!$E$2:$E$707,'Infos Relatório'!$B$164,'Faturamento NNE'!$F$2:$F$707,'Infos Relatório'!$B186,'Faturamento NNE'!$AA$2:$AA$707,'Infos Relatório'!U$1)</f>
        <v>0</v>
      </c>
      <c r="AA186" s="541">
        <f>COUNTIFS('Faturamento NNE'!$E$2:$E$707,'Infos Relatório'!$B$164,'Faturamento NNE'!$F$2:$F$707,'Infos Relatório'!$B186,'Faturamento NNE'!$AA$2:$AA$707,'Infos Relatório'!AA$1)</f>
        <v>0</v>
      </c>
      <c r="AB186" s="542">
        <f>SUMIFS('Faturamento NNE'!$H$2:$H$707,'Faturamento NNE'!$E$2:$E$707,'Infos Relatório'!$B$164,'Faturamento NNE'!$F$2:$F$707,'Infos Relatório'!$B186,'Faturamento NNE'!$AA$2:$AA$707,'Infos Relatório'!AA$1)</f>
        <v>0</v>
      </c>
      <c r="AC186" s="542">
        <f>SUMIFS('Faturamento NNE'!$K$2:$K$707,'Faturamento NNE'!$E$2:$E$707,'Infos Relatório'!$B$164,'Faturamento NNE'!$F$2:$F$707,'Infos Relatório'!$B186,'Faturamento NNE'!$AA$2:$AA$707,'Infos Relatório'!AA$1)</f>
        <v>0</v>
      </c>
      <c r="AD186" s="546">
        <f>SUMIFS('Faturamento NNE'!$P$2:$P$707,'Faturamento NNE'!$E$2:$E$707,'Infos Relatório'!$B$164,'Faturamento NNE'!$F$2:$F$707,'Infos Relatório'!$B186,'Faturamento NNE'!$AA$2:$AA$707,'Infos Relatório'!AA$1,'Faturamento NNE'!$U$2:$U$707,"Sim")+SUMIFS('Faturamento NNE'!$Q$2:$Q$707,'Faturamento NNE'!$E$2:$E$707,'Infos Relatório'!$B$164,'Faturamento NNE'!$F$2:$F$707,'Infos Relatório'!$B186,'Faturamento NNE'!$AA$2:$AA$707,'Infos Relatório'!AA$1,'Faturamento NNE'!$U$2:$U$707,"Sim")</f>
        <v>0</v>
      </c>
      <c r="AE186" s="227" t="e">
        <f t="shared" si="52"/>
        <v>#DIV/0!</v>
      </c>
      <c r="AF186" s="545">
        <f>SUMIFS('Faturamento NNE'!$I$2:$I$707,'Faturamento NNE'!$E$2:$E$707,'Infos Relatório'!$B$164,'Faturamento NNE'!$F$2:$F$707,'Infos Relatório'!$B186,'Faturamento NNE'!$AA$2:$AA$707,'Infos Relatório'!AA$1)</f>
        <v>0</v>
      </c>
      <c r="AG186" s="541">
        <f>COUNTIFS('Faturamento NNE'!$E$2:$E$707,'Infos Relatório'!$B$164,'Faturamento NNE'!$F$2:$F$707,'Infos Relatório'!$B186,'Faturamento NNE'!$AA$2:$AA$707,'Infos Relatório'!AG$1)</f>
        <v>0</v>
      </c>
      <c r="AH186" s="542">
        <f>SUMIFS('Faturamento NNE'!$H$2:$H$707,'Faturamento NNE'!$E$2:$E$707,'Infos Relatório'!$B$164,'Faturamento NNE'!$F$2:$F$707,'Infos Relatório'!$B186,'Faturamento NNE'!$AA$2:$AA$707,'Infos Relatório'!AG$1)</f>
        <v>0</v>
      </c>
      <c r="AI186" s="542">
        <f>SUMIFS('Faturamento NNE'!$K$2:$K$707,'Faturamento NNE'!$E$2:$E$707,'Infos Relatório'!$B$164,'Faturamento NNE'!$F$2:$F$707,'Infos Relatório'!$B186,'Faturamento NNE'!$AA$2:$AA$707,'Infos Relatório'!AG$1)</f>
        <v>0</v>
      </c>
      <c r="AJ186" s="546">
        <f>SUMIFS('Faturamento NNE'!$P$2:$P$707,'Faturamento NNE'!$E$2:$E$707,'Infos Relatório'!$B$164,'Faturamento NNE'!$F$2:$F$707,'Infos Relatório'!$B186,'Faturamento NNE'!$AA$2:$AA$707,'Infos Relatório'!AG$1,'Faturamento NNE'!$U$2:$U$707,"Sim")+SUMIFS('Faturamento NNE'!$Q$2:$Q$707,'Faturamento NNE'!$E$2:$E$707,'Infos Relatório'!$B$164,'Faturamento NNE'!$F$2:$F$707,'Infos Relatório'!$B186,'Faturamento NNE'!$AA$2:$AA$707,'Infos Relatório'!AG$1,'Faturamento NNE'!$U$2:$U$707,"Sim")</f>
        <v>0</v>
      </c>
      <c r="AK186" s="227" t="e">
        <f t="shared" si="53"/>
        <v>#DIV/0!</v>
      </c>
      <c r="AL186" s="545">
        <f>SUMIFS('Faturamento NNE'!$I$2:$I$707,'Faturamento NNE'!$E$2:$E$707,'Infos Relatório'!$B$164,'Faturamento NNE'!$F$2:$F$707,'Infos Relatório'!$B186,'Faturamento NNE'!$AA$2:$AA$707,'Infos Relatório'!AG$1)</f>
        <v>0</v>
      </c>
      <c r="AM186" s="541">
        <f>COUNTIFS('Faturamento NNE'!$E$2:$E$707,'Infos Relatório'!$B$164,'Faturamento NNE'!$F$2:$F$707,'Infos Relatório'!$B186,'Faturamento NNE'!$AA$2:$AA$707,'Infos Relatório'!AM$1)</f>
        <v>0</v>
      </c>
      <c r="AN186" s="542">
        <f>SUMIFS('Faturamento NNE'!$H$2:$H$707,'Faturamento NNE'!$E$2:$E$707,'Infos Relatório'!$B$164,'Faturamento NNE'!$F$2:$F$707,'Infos Relatório'!$B186,'Faturamento NNE'!$AA$2:$AA$707,'Infos Relatório'!AM$1)</f>
        <v>0</v>
      </c>
      <c r="AO186" s="542">
        <f>SUMIFS('Faturamento NNE'!$K$2:$K$707,'Faturamento NNE'!$E$2:$E$707,'Infos Relatório'!$B$164,'Faturamento NNE'!$F$2:$F$707,'Infos Relatório'!$B186,'Faturamento NNE'!$AA$2:$AA$707,'Infos Relatório'!AM$1)</f>
        <v>0</v>
      </c>
      <c r="AP186" s="546">
        <f>SUMIFS('Faturamento NNE'!$P$2:$P$707,'Faturamento NNE'!$E$2:$E$707,'Infos Relatório'!$B$164,'Faturamento NNE'!$F$2:$F$707,'Infos Relatório'!$B186,'Faturamento NNE'!$AA$2:$AA$707,'Infos Relatório'!AM$1,'Faturamento NNE'!$U$2:$U$707,"Sim")+SUMIFS('Faturamento NNE'!$Q$2:$Q$707,'Faturamento NNE'!$E$2:$E$707,'Infos Relatório'!$B$164,'Faturamento NNE'!$F$2:$F$707,'Infos Relatório'!$B186,'Faturamento NNE'!$AA$2:$AA$707,'Infos Relatório'!AM$1,'Faturamento NNE'!$U$2:$U$707,"Sim")</f>
        <v>0</v>
      </c>
      <c r="AQ186" s="227" t="e">
        <f t="shared" si="54"/>
        <v>#DIV/0!</v>
      </c>
      <c r="AR186" s="545">
        <f>SUMIFS('Faturamento NNE'!$I$2:$I$707,'Faturamento NNE'!$E$2:$E$707,'Infos Relatório'!$B$164,'Faturamento NNE'!$F$2:$F$707,'Infos Relatório'!$B186,'Faturamento NNE'!$AA$2:$AA$707,'Infos Relatório'!AM$1)</f>
        <v>0</v>
      </c>
      <c r="AS186" s="541">
        <f>COUNTIFS('Faturamento NNE'!$E$2:$E$707,'Infos Relatório'!$B$164,'Faturamento NNE'!$F$2:$F$707,'Infos Relatório'!$B186,'Faturamento NNE'!$AA$2:$AA$707,'Infos Relatório'!AS$1)</f>
        <v>0</v>
      </c>
      <c r="AT186" s="542">
        <f>SUMIFS('Faturamento NNE'!$H$2:$H$707,'Faturamento NNE'!$E$2:$E$707,'Infos Relatório'!$B$164,'Faturamento NNE'!$F$2:$F$707,'Infos Relatório'!$B186,'Faturamento NNE'!$AA$2:$AA$707,'Infos Relatório'!AS$1)</f>
        <v>0</v>
      </c>
      <c r="AU186" s="542">
        <f>SUMIFS('Faturamento NNE'!$K$2:$K$707,'Faturamento NNE'!$E$2:$E$707,'Infos Relatório'!$B$164,'Faturamento NNE'!$F$2:$F$707,'Infos Relatório'!$B186,'Faturamento NNE'!$AA$2:$AA$707,'Infos Relatório'!AS$1)</f>
        <v>0</v>
      </c>
      <c r="AV186" s="546">
        <f>SUMIFS('Faturamento NNE'!$P$2:$P$707,'Faturamento NNE'!$E$2:$E$707,'Infos Relatório'!$B$164,'Faturamento NNE'!$F$2:$F$707,'Infos Relatório'!$B186,'Faturamento NNE'!$AA$2:$AA$707,'Infos Relatório'!AS$1,'Faturamento NNE'!$U$2:$U$707,"Sim")+SUMIFS('Faturamento NNE'!$Q$2:$Q$707,'Faturamento NNE'!$E$2:$E$707,'Infos Relatório'!$B$164,'Faturamento NNE'!$F$2:$F$707,'Infos Relatório'!$B186,'Faturamento NNE'!$AA$2:$AA$707,'Infos Relatório'!AS$1,'Faturamento NNE'!$U$2:$U$707,"Sim")</f>
        <v>0</v>
      </c>
      <c r="AW186" s="227" t="e">
        <f t="shared" si="55"/>
        <v>#DIV/0!</v>
      </c>
      <c r="AX186" s="545">
        <f>SUMIFS('Faturamento NNE'!$I$2:$I$707,'Faturamento NNE'!$E$2:$E$707,'Infos Relatório'!$B$164,'Faturamento NNE'!$F$2:$F$707,'Infos Relatório'!$B186,'Faturamento NNE'!$AA$2:$AA$707,'Infos Relatório'!AS$1)</f>
        <v>0</v>
      </c>
      <c r="AY186" s="541">
        <f>COUNTIFS('Faturamento NNE'!$E$2:$E$707,'Infos Relatório'!$B$164,'Faturamento NNE'!$F$2:$F$707,'Infos Relatório'!$B186,'Faturamento NNE'!$AA$2:$AA$707,'Infos Relatório'!AY$1)</f>
        <v>0</v>
      </c>
      <c r="AZ186" s="542">
        <f>SUMIFS('Faturamento NNE'!$H$2:$H$707,'Faturamento NNE'!$E$2:$E$707,'Infos Relatório'!$B$164,'Faturamento NNE'!$F$2:$F$707,'Infos Relatório'!$B186,'Faturamento NNE'!$AA$2:$AA$707,'Infos Relatório'!AY$1)</f>
        <v>0</v>
      </c>
      <c r="BA186" s="542">
        <f>SUMIFS('Faturamento NNE'!$K$2:$K$707,'Faturamento NNE'!$E$2:$E$707,'Infos Relatório'!$B$164,'Faturamento NNE'!$F$2:$F$707,'Infos Relatório'!$B186,'Faturamento NNE'!$AA$2:$AA$707,'Infos Relatório'!AY$1)</f>
        <v>0</v>
      </c>
      <c r="BB186" s="546">
        <f>SUMIFS('Faturamento NNE'!$P$2:$P$707,'Faturamento NNE'!$E$2:$E$707,'Infos Relatório'!$B$164,'Faturamento NNE'!$F$2:$F$707,'Infos Relatório'!$B186,'Faturamento NNE'!$AA$2:$AA$707,'Infos Relatório'!AY$1,'Faturamento NNE'!$U$2:$U$707,"Sim")+SUMIFS('Faturamento NNE'!$Q$2:$Q$707,'Faturamento NNE'!$E$2:$E$707,'Infos Relatório'!$B$164,'Faturamento NNE'!$F$2:$F$707,'Infos Relatório'!$B186,'Faturamento NNE'!$AA$2:$AA$707,'Infos Relatório'!AY$1,'Faturamento NNE'!$U$2:$U$707,"Sim")</f>
        <v>0</v>
      </c>
      <c r="BC186" s="227" t="e">
        <f t="shared" si="56"/>
        <v>#DIV/0!</v>
      </c>
      <c r="BD186" s="545">
        <f>SUMIFS('Faturamento NNE'!$I$2:$I$707,'Faturamento NNE'!$E$2:$E$707,'Infos Relatório'!$B$164,'Faturamento NNE'!$F$2:$F$707,'Infos Relatório'!$B186,'Faturamento NNE'!$AA$2:$AA$707,'Infos Relatório'!AY$1)</f>
        <v>0</v>
      </c>
      <c r="BE186" s="541">
        <f>COUNTIFS('Faturamento NNE'!$E$2:$E$707,'Infos Relatório'!$B$164,'Faturamento NNE'!$F$2:$F$707,'Infos Relatório'!$B186,'Faturamento NNE'!$AA$2:$AA$707,'Infos Relatório'!BE$1)</f>
        <v>0</v>
      </c>
      <c r="BF186" s="542">
        <f>SUMIFS('Faturamento NNE'!$H$2:$H$707,'Faturamento NNE'!$E$2:$E$707,'Infos Relatório'!$B$164,'Faturamento NNE'!$F$2:$F$707,'Infos Relatório'!$B186,'Faturamento NNE'!$AA$2:$AA$707,'Infos Relatório'!BE$1)</f>
        <v>0</v>
      </c>
      <c r="BG186" s="542">
        <f>SUMIFS('Faturamento NNE'!$K$2:$K$707,'Faturamento NNE'!$E$2:$E$707,'Infos Relatório'!$B$164,'Faturamento NNE'!$F$2:$F$707,'Infos Relatório'!$B186,'Faturamento NNE'!$AA$2:$AA$707,'Infos Relatório'!BE$1)</f>
        <v>0</v>
      </c>
      <c r="BH186" s="546">
        <f>SUMIFS('Faturamento NNE'!$P$2:$P$707,'Faturamento NNE'!$E$2:$E$707,'Infos Relatório'!$B$164,'Faturamento NNE'!$F$2:$F$707,'Infos Relatório'!$B186,'Faturamento NNE'!$AA$2:$AA$707,'Infos Relatório'!BE$1,'Faturamento NNE'!$U$2:$U$707,"Sim")+SUMIFS('Faturamento NNE'!$Q$2:$Q$707,'Faturamento NNE'!$E$2:$E$707,'Infos Relatório'!$B$164,'Faturamento NNE'!$F$2:$F$707,'Infos Relatório'!$B186,'Faturamento NNE'!$AA$2:$AA$707,'Infos Relatório'!BE$1,'Faturamento NNE'!$U$2:$U$707,"Sim")</f>
        <v>0</v>
      </c>
      <c r="BI186" s="227" t="e">
        <f t="shared" si="57"/>
        <v>#DIV/0!</v>
      </c>
      <c r="BJ186" s="545">
        <f>SUMIFS('Faturamento NNE'!$I$2:$I$707,'Faturamento NNE'!$E$2:$E$707,'Infos Relatório'!$B$164,'Faturamento NNE'!$F$2:$F$707,'Infos Relatório'!$B186,'Faturamento NNE'!$AA$2:$AA$707,'Infos Relatório'!BE$1)</f>
        <v>0</v>
      </c>
      <c r="BK186" s="541">
        <f>COUNTIFS('Faturamento NNE'!$E$2:$E$707,'Infos Relatório'!$B$164,'Faturamento NNE'!$F$2:$F$707,'Infos Relatório'!$B186,'Faturamento NNE'!$AA$2:$AA$707,'Infos Relatório'!BK$1)</f>
        <v>0</v>
      </c>
      <c r="BL186" s="542">
        <f>SUMIFS('Faturamento NNE'!$H$2:$H$707,'Faturamento NNE'!$E$2:$E$707,'Infos Relatório'!$B$164,'Faturamento NNE'!$F$2:$F$707,'Infos Relatório'!$B186,'Faturamento NNE'!$AA$2:$AA$707,'Infos Relatório'!BK$1)</f>
        <v>0</v>
      </c>
      <c r="BM186" s="542">
        <f>SUMIFS('Faturamento NNE'!$K$2:$K$707,'Faturamento NNE'!$E$2:$E$707,'Infos Relatório'!$B$164,'Faturamento NNE'!$F$2:$F$707,'Infos Relatório'!$B186,'Faturamento NNE'!$AA$2:$AA$707,'Infos Relatório'!BK$1)</f>
        <v>0</v>
      </c>
      <c r="BN186" s="546">
        <f>SUMIFS('Faturamento NNE'!$P$2:$P$707,'Faturamento NNE'!$E$2:$E$707,'Infos Relatório'!$B$164,'Faturamento NNE'!$F$2:$F$707,'Infos Relatório'!$B186,'Faturamento NNE'!$AA$2:$AA$707,'Infos Relatório'!BK$1,'Faturamento NNE'!$U$2:$U$707,"Sim")+SUMIFS('Faturamento NNE'!$Q$2:$Q$707,'Faturamento NNE'!$E$2:$E$707,'Infos Relatório'!$B$164,'Faturamento NNE'!$F$2:$F$707,'Infos Relatório'!$B186,'Faturamento NNE'!$AA$2:$AA$707,'Infos Relatório'!BK$1,'Faturamento NNE'!$U$2:$U$707,"Sim")</f>
        <v>0</v>
      </c>
      <c r="BO186" s="227" t="e">
        <f t="shared" si="58"/>
        <v>#DIV/0!</v>
      </c>
      <c r="BP186" s="545">
        <f>SUMIFS('Faturamento NNE'!$I$2:$I$707,'Faturamento NNE'!$E$2:$E$707,'Infos Relatório'!$B$164,'Faturamento NNE'!$F$2:$F$707,'Infos Relatório'!$B186,'Faturamento NNE'!$AA$2:$AA$707,'Infos Relatório'!BK$1)</f>
        <v>0</v>
      </c>
      <c r="BQ186" s="541">
        <f>COUNTIFS('Faturamento NNE'!$E$2:$E$707,'Infos Relatório'!$B$164,'Faturamento NNE'!$F$2:$F$707,'Infos Relatório'!$B186,'Faturamento NNE'!$AA$2:$AA$707,'Infos Relatório'!BQ$1)</f>
        <v>0</v>
      </c>
      <c r="BR186" s="542">
        <f>SUMIFS('Faturamento NNE'!$H$2:$H$707,'Faturamento NNE'!$E$2:$E$707,'Infos Relatório'!$B$164,'Faturamento NNE'!$F$2:$F$707,'Infos Relatório'!$B186,'Faturamento NNE'!$AA$2:$AA$707,'Infos Relatório'!BQ$1)</f>
        <v>0</v>
      </c>
      <c r="BS186" s="542">
        <f>SUMIFS('Faturamento NNE'!$K$2:$K$707,'Faturamento NNE'!$E$2:$E$707,'Infos Relatório'!$B$164,'Faturamento NNE'!$F$2:$F$707,'Infos Relatório'!$B186,'Faturamento NNE'!$AA$2:$AA$707,'Infos Relatório'!BQ$1)</f>
        <v>0</v>
      </c>
      <c r="BT186" s="546">
        <f>SUMIFS('Faturamento NNE'!$P$2:$P$707,'Faturamento NNE'!$E$2:$E$707,'Infos Relatório'!$B$164,'Faturamento NNE'!$F$2:$F$707,'Infos Relatório'!$B186,'Faturamento NNE'!$AA$2:$AA$707,'Infos Relatório'!BQ$1,'Faturamento NNE'!$U$2:$U$707,"Sim")+SUMIFS('Faturamento NNE'!$Q$2:$Q$707,'Faturamento NNE'!$E$2:$E$707,'Infos Relatório'!$B$164,'Faturamento NNE'!$F$2:$F$707,'Infos Relatório'!$B186,'Faturamento NNE'!$AA$2:$AA$707,'Infos Relatório'!BQ$1,'Faturamento NNE'!$U$2:$U$707,"Sim")</f>
        <v>0</v>
      </c>
      <c r="BU186" s="227" t="e">
        <f t="shared" si="59"/>
        <v>#DIV/0!</v>
      </c>
      <c r="BV186" s="545">
        <f>SUMIFS('Faturamento NNE'!$I$2:$I$707,'Faturamento NNE'!$E$2:$E$707,'Infos Relatório'!$B$164,'Faturamento NNE'!$F$2:$F$707,'Infos Relatório'!$B186,'Faturamento NNE'!$AA$2:$AA$707,'Infos Relatório'!BQ$1)</f>
        <v>0</v>
      </c>
    </row>
    <row r="187" spans="2:74">
      <c r="B187" s="217" t="s">
        <v>152</v>
      </c>
      <c r="C187" s="541">
        <f>COUNTIFS('Faturamento NNE'!$E$2:$E$707,'Infos Relatório'!$B$164,'Faturamento NNE'!$F$2:$F$707,'Infos Relatório'!$B187,'Faturamento NNE'!$AA$2:$AA$707,'Infos Relatório'!C$1)</f>
        <v>0</v>
      </c>
      <c r="D187" s="542">
        <f>SUMIFS('Faturamento NNE'!$H$2:$H$707,'Faturamento NNE'!$E$2:$E$707,'Infos Relatório'!$B$164,'Faturamento NNE'!$F$2:$F$707,'Infos Relatório'!$B187,'Faturamento NNE'!$AA$2:$AA$707,'Infos Relatório'!C$1)</f>
        <v>0</v>
      </c>
      <c r="E187" s="543">
        <f>SUMIFS('Faturamento NNE'!$K$2:$K$707,'Faturamento NNE'!$E$2:$E$707,'Infos Relatório'!$B$164,'Faturamento NNE'!$F$2:$F$707,'Infos Relatório'!$B187,'Faturamento NNE'!$AA$2:$AA$707,'Infos Relatório'!C$1)</f>
        <v>0</v>
      </c>
      <c r="F187" s="544">
        <f>SUMIFS('Faturamento NNE'!$P$2:$P$707,'Faturamento NNE'!$E$2:$E$707,'Infos Relatório'!$B$164,'Faturamento NNE'!$F$2:$F$707,'Infos Relatório'!$B187,'Faturamento NNE'!$AA$2:$AA$707,'Infos Relatório'!C$1,'Faturamento NNE'!$U$2:$U$707,"Sim")+SUMIFS('Faturamento NNE'!$Q$2:$Q$707,'Faturamento NNE'!$E$2:$E$707,'Infos Relatório'!$B$164,'Faturamento NNE'!$F$2:$F$707,'Infos Relatório'!$B187,'Faturamento NNE'!$AA$2:$AA$707,'Infos Relatório'!C$1,'Faturamento NNE'!$U$2:$U$707,"Sim")</f>
        <v>0</v>
      </c>
      <c r="G187" s="283" t="e">
        <f t="shared" si="48"/>
        <v>#DIV/0!</v>
      </c>
      <c r="H187" s="545">
        <f>SUMIFS('Faturamento NNE'!$I$2:$I$707,'Faturamento NNE'!$E$2:$E$707,'Infos Relatório'!$B$164,'Faturamento NNE'!$F$2:$F$707,'Infos Relatório'!$B187,'Faturamento NNE'!$AA$2:$AA$707,'Infos Relatório'!C$1)</f>
        <v>0</v>
      </c>
      <c r="I187" s="541">
        <f>COUNTIFS('Faturamento NNE'!$E$2:$E$707,'Infos Relatório'!$B$164,'Faturamento NNE'!$F$2:$F$707,'Infos Relatório'!$B187,'Faturamento NNE'!$AA$2:$AA$707,'Infos Relatório'!I$1)</f>
        <v>0</v>
      </c>
      <c r="J187" s="542">
        <f>SUMIFS('Faturamento NNE'!$H$2:$H$707,'Faturamento NNE'!$E$2:$E$707,'Infos Relatório'!$B$164,'Faturamento NNE'!$F$2:$F$707,'Infos Relatório'!$B187,'Faturamento NNE'!$AA$2:$AA$707,'Infos Relatório'!I$1)</f>
        <v>0</v>
      </c>
      <c r="K187" s="543">
        <f>SUMIFS('Faturamento NNE'!$K$2:$K$707,'Faturamento NNE'!$E$2:$E$707,'Infos Relatório'!$B$164,'Faturamento NNE'!$F$2:$F$707,'Infos Relatório'!$B187,'Faturamento NNE'!$AA$2:$AA$707,'Infos Relatório'!I$1)</f>
        <v>0</v>
      </c>
      <c r="L187" s="544">
        <f>SUMIFS('Faturamento NNE'!$P$2:$P$707,'Faturamento NNE'!$E$2:$E$707,'Infos Relatório'!$B$164,'Faturamento NNE'!$F$2:$F$707,'Infos Relatório'!$B187,'Faturamento NNE'!$AA$2:$AA$707,'Infos Relatório'!I$1,'Faturamento NNE'!$U$2:$U$707,"Sim")+SUMIFS('Faturamento NNE'!$Q$2:$Q$707,'Faturamento NNE'!$E$2:$E$707,'Infos Relatório'!$B$164,'Faturamento NNE'!$F$2:$F$707,'Infos Relatório'!$B187,'Faturamento NNE'!$AA$2:$AA$707,'Infos Relatório'!I$1,'Faturamento NNE'!$U$2:$U$707,"Sim")</f>
        <v>0</v>
      </c>
      <c r="M187" s="283" t="e">
        <f t="shared" si="49"/>
        <v>#DIV/0!</v>
      </c>
      <c r="N187" s="545">
        <f>SUMIFS('Faturamento NNE'!$I$2:$I$707,'Faturamento NNE'!$E$2:$E$707,'Infos Relatório'!$B$164,'Faturamento NNE'!$F$2:$F$707,'Infos Relatório'!$B187,'Faturamento NNE'!$AA$2:$AA$707,'Infos Relatório'!I$1)</f>
        <v>0</v>
      </c>
      <c r="O187" s="541">
        <f>COUNTIFS('Faturamento NNE'!$E$2:$E$707,'Infos Relatório'!$B$164,'Faturamento NNE'!$F$2:$F$707,'Infos Relatório'!$B187,'Faturamento NNE'!$AA$2:$AA$707,'Infos Relatório'!O$1)</f>
        <v>0</v>
      </c>
      <c r="P187" s="542">
        <f>SUMIFS('Faturamento NNE'!$H$2:$H$707,'Faturamento NNE'!$E$2:$E$707,'Infos Relatório'!$B$164,'Faturamento NNE'!$F$2:$F$707,'Infos Relatório'!$B187,'Faturamento NNE'!$AA$2:$AA$707,'Infos Relatório'!O$1)</f>
        <v>0</v>
      </c>
      <c r="Q187" s="542">
        <f>SUMIFS('Faturamento NNE'!$K$2:$K$707,'Faturamento NNE'!$E$2:$E$707,'Infos Relatório'!$B$164,'Faturamento NNE'!$F$2:$F$707,'Infos Relatório'!$B187,'Faturamento NNE'!$AA$2:$AA$707,'Infos Relatório'!O$1)</f>
        <v>0</v>
      </c>
      <c r="R187" s="546">
        <f>SUMIFS('Faturamento NNE'!$P$2:$P$707,'Faturamento NNE'!$E$2:$E$707,'Infos Relatório'!$B$164,'Faturamento NNE'!$F$2:$F$707,'Infos Relatório'!$B187,'Faturamento NNE'!$AA$2:$AA$707,'Infos Relatório'!O$1,'Faturamento NNE'!$U$2:$U$707,"Sim")+SUMIFS('Faturamento NNE'!$Q$2:$Q$707,'Faturamento NNE'!$E$2:$E$707,'Infos Relatório'!$B$164,'Faturamento NNE'!$F$2:$F$707,'Infos Relatório'!$B187,'Faturamento NNE'!$AA$2:$AA$707,'Infos Relatório'!O$1,'Faturamento NNE'!$U$2:$U$707,"Sim")</f>
        <v>0</v>
      </c>
      <c r="S187" s="227" t="e">
        <f t="shared" si="50"/>
        <v>#DIV/0!</v>
      </c>
      <c r="T187" s="545">
        <f>SUMIFS('Faturamento NNE'!$I$2:$I$707,'Faturamento NNE'!$E$2:$E$707,'Infos Relatório'!$B$164,'Faturamento NNE'!$F$2:$F$707,'Infos Relatório'!$B187,'Faturamento NNE'!$AA$2:$AA$707,'Infos Relatório'!O$1)</f>
        <v>0</v>
      </c>
      <c r="U187" s="541">
        <f>COUNTIFS('Faturamento NNE'!$E$2:$E$707,'Infos Relatório'!$B$164,'Faturamento NNE'!$F$2:$F$707,'Infos Relatório'!$B187,'Faturamento NNE'!$AA$2:$AA$707,'Infos Relatório'!U$1)</f>
        <v>0</v>
      </c>
      <c r="V187" s="542">
        <f>SUMIFS('Faturamento NNE'!$H$2:$H$707,'Faturamento NNE'!$E$2:$E$707,'Infos Relatório'!$B$164,'Faturamento NNE'!$F$2:$F$707,'Infos Relatório'!$B187,'Faturamento NNE'!$AA$2:$AA$707,'Infos Relatório'!U$1)</f>
        <v>0</v>
      </c>
      <c r="W187" s="542">
        <f>SUMIFS('Faturamento NNE'!$K$2:$K$707,'Faturamento NNE'!$E$2:$E$707,'Infos Relatório'!$B$164,'Faturamento NNE'!$F$2:$F$707,'Infos Relatório'!$B187,'Faturamento NNE'!$AA$2:$AA$707,'Infos Relatório'!U$1)</f>
        <v>0</v>
      </c>
      <c r="X187" s="546">
        <f>SUMIFS('Faturamento NNE'!$P$2:$P$707,'Faturamento NNE'!$E$2:$E$707,'Infos Relatório'!$B$164,'Faturamento NNE'!$F$2:$F$707,'Infos Relatório'!$B187,'Faturamento NNE'!$AA$2:$AA$707,'Infos Relatório'!U$1,'Faturamento NNE'!$U$2:$U$707,"Sim")+SUMIFS('Faturamento NNE'!$Q$2:$Q$707,'Faturamento NNE'!$E$2:$E$707,'Infos Relatório'!$B$164,'Faturamento NNE'!$F$2:$F$707,'Infos Relatório'!$B187,'Faturamento NNE'!$AA$2:$AA$707,'Infos Relatório'!U$1,'Faturamento NNE'!$U$2:$U$707,"Sim")</f>
        <v>0</v>
      </c>
      <c r="Y187" s="227" t="e">
        <f t="shared" si="51"/>
        <v>#DIV/0!</v>
      </c>
      <c r="Z187" s="545">
        <f>SUMIFS('Faturamento NNE'!$I$2:$I$707,'Faturamento NNE'!$E$2:$E$707,'Infos Relatório'!$B$164,'Faturamento NNE'!$F$2:$F$707,'Infos Relatório'!$B187,'Faturamento NNE'!$AA$2:$AA$707,'Infos Relatório'!U$1)</f>
        <v>0</v>
      </c>
      <c r="AA187" s="541">
        <f>COUNTIFS('Faturamento NNE'!$E$2:$E$707,'Infos Relatório'!$B$164,'Faturamento NNE'!$F$2:$F$707,'Infos Relatório'!$B187,'Faturamento NNE'!$AA$2:$AA$707,'Infos Relatório'!AA$1)</f>
        <v>0</v>
      </c>
      <c r="AB187" s="542">
        <f>SUMIFS('Faturamento NNE'!$H$2:$H$707,'Faturamento NNE'!$E$2:$E$707,'Infos Relatório'!$B$164,'Faturamento NNE'!$F$2:$F$707,'Infos Relatório'!$B187,'Faturamento NNE'!$AA$2:$AA$707,'Infos Relatório'!AA$1)</f>
        <v>0</v>
      </c>
      <c r="AC187" s="542">
        <f>SUMIFS('Faturamento NNE'!$K$2:$K$707,'Faturamento NNE'!$E$2:$E$707,'Infos Relatório'!$B$164,'Faturamento NNE'!$F$2:$F$707,'Infos Relatório'!$B187,'Faturamento NNE'!$AA$2:$AA$707,'Infos Relatório'!AA$1)</f>
        <v>0</v>
      </c>
      <c r="AD187" s="546">
        <f>SUMIFS('Faturamento NNE'!$P$2:$P$707,'Faturamento NNE'!$E$2:$E$707,'Infos Relatório'!$B$164,'Faturamento NNE'!$F$2:$F$707,'Infos Relatório'!$B187,'Faturamento NNE'!$AA$2:$AA$707,'Infos Relatório'!AA$1,'Faturamento NNE'!$U$2:$U$707,"Sim")+SUMIFS('Faturamento NNE'!$Q$2:$Q$707,'Faturamento NNE'!$E$2:$E$707,'Infos Relatório'!$B$164,'Faturamento NNE'!$F$2:$F$707,'Infos Relatório'!$B187,'Faturamento NNE'!$AA$2:$AA$707,'Infos Relatório'!AA$1,'Faturamento NNE'!$U$2:$U$707,"Sim")</f>
        <v>0</v>
      </c>
      <c r="AE187" s="227" t="e">
        <f t="shared" si="52"/>
        <v>#DIV/0!</v>
      </c>
      <c r="AF187" s="545">
        <f>SUMIFS('Faturamento NNE'!$I$2:$I$707,'Faturamento NNE'!$E$2:$E$707,'Infos Relatório'!$B$164,'Faturamento NNE'!$F$2:$F$707,'Infos Relatório'!$B187,'Faturamento NNE'!$AA$2:$AA$707,'Infos Relatório'!AA$1)</f>
        <v>0</v>
      </c>
      <c r="AG187" s="541">
        <f>COUNTIFS('Faturamento NNE'!$E$2:$E$707,'Infos Relatório'!$B$164,'Faturamento NNE'!$F$2:$F$707,'Infos Relatório'!$B187,'Faturamento NNE'!$AA$2:$AA$707,'Infos Relatório'!AG$1)</f>
        <v>0</v>
      </c>
      <c r="AH187" s="542">
        <f>SUMIFS('Faturamento NNE'!$H$2:$H$707,'Faturamento NNE'!$E$2:$E$707,'Infos Relatório'!$B$164,'Faturamento NNE'!$F$2:$F$707,'Infos Relatório'!$B187,'Faturamento NNE'!$AA$2:$AA$707,'Infos Relatório'!AG$1)</f>
        <v>0</v>
      </c>
      <c r="AI187" s="542">
        <f>SUMIFS('Faturamento NNE'!$K$2:$K$707,'Faturamento NNE'!$E$2:$E$707,'Infos Relatório'!$B$164,'Faturamento NNE'!$F$2:$F$707,'Infos Relatório'!$B187,'Faturamento NNE'!$AA$2:$AA$707,'Infos Relatório'!AG$1)</f>
        <v>0</v>
      </c>
      <c r="AJ187" s="546">
        <f>SUMIFS('Faturamento NNE'!$P$2:$P$707,'Faturamento NNE'!$E$2:$E$707,'Infos Relatório'!$B$164,'Faturamento NNE'!$F$2:$F$707,'Infos Relatório'!$B187,'Faturamento NNE'!$AA$2:$AA$707,'Infos Relatório'!AG$1,'Faturamento NNE'!$U$2:$U$707,"Sim")+SUMIFS('Faturamento NNE'!$Q$2:$Q$707,'Faturamento NNE'!$E$2:$E$707,'Infos Relatório'!$B$164,'Faturamento NNE'!$F$2:$F$707,'Infos Relatório'!$B187,'Faturamento NNE'!$AA$2:$AA$707,'Infos Relatório'!AG$1,'Faturamento NNE'!$U$2:$U$707,"Sim")</f>
        <v>0</v>
      </c>
      <c r="AK187" s="227" t="e">
        <f t="shared" si="53"/>
        <v>#DIV/0!</v>
      </c>
      <c r="AL187" s="545">
        <f>SUMIFS('Faturamento NNE'!$I$2:$I$707,'Faturamento NNE'!$E$2:$E$707,'Infos Relatório'!$B$164,'Faturamento NNE'!$F$2:$F$707,'Infos Relatório'!$B187,'Faturamento NNE'!$AA$2:$AA$707,'Infos Relatório'!AG$1)</f>
        <v>0</v>
      </c>
      <c r="AM187" s="541">
        <f>COUNTIFS('Faturamento NNE'!$E$2:$E$707,'Infos Relatório'!$B$164,'Faturamento NNE'!$F$2:$F$707,'Infos Relatório'!$B187,'Faturamento NNE'!$AA$2:$AA$707,'Infos Relatório'!AM$1)</f>
        <v>0</v>
      </c>
      <c r="AN187" s="542">
        <f>SUMIFS('Faturamento NNE'!$H$2:$H$707,'Faturamento NNE'!$E$2:$E$707,'Infos Relatório'!$B$164,'Faturamento NNE'!$F$2:$F$707,'Infos Relatório'!$B187,'Faturamento NNE'!$AA$2:$AA$707,'Infos Relatório'!AM$1)</f>
        <v>0</v>
      </c>
      <c r="AO187" s="542">
        <f>SUMIFS('Faturamento NNE'!$K$2:$K$707,'Faturamento NNE'!$E$2:$E$707,'Infos Relatório'!$B$164,'Faturamento NNE'!$F$2:$F$707,'Infos Relatório'!$B187,'Faturamento NNE'!$AA$2:$AA$707,'Infos Relatório'!AM$1)</f>
        <v>0</v>
      </c>
      <c r="AP187" s="546">
        <f>SUMIFS('Faturamento NNE'!$P$2:$P$707,'Faturamento NNE'!$E$2:$E$707,'Infos Relatório'!$B$164,'Faturamento NNE'!$F$2:$F$707,'Infos Relatório'!$B187,'Faturamento NNE'!$AA$2:$AA$707,'Infos Relatório'!AM$1,'Faturamento NNE'!$U$2:$U$707,"Sim")+SUMIFS('Faturamento NNE'!$Q$2:$Q$707,'Faturamento NNE'!$E$2:$E$707,'Infos Relatório'!$B$164,'Faturamento NNE'!$F$2:$F$707,'Infos Relatório'!$B187,'Faturamento NNE'!$AA$2:$AA$707,'Infos Relatório'!AM$1,'Faturamento NNE'!$U$2:$U$707,"Sim")</f>
        <v>0</v>
      </c>
      <c r="AQ187" s="227" t="e">
        <f t="shared" si="54"/>
        <v>#DIV/0!</v>
      </c>
      <c r="AR187" s="545">
        <f>SUMIFS('Faturamento NNE'!$I$2:$I$707,'Faturamento NNE'!$E$2:$E$707,'Infos Relatório'!$B$164,'Faturamento NNE'!$F$2:$F$707,'Infos Relatório'!$B187,'Faturamento NNE'!$AA$2:$AA$707,'Infos Relatório'!AM$1)</f>
        <v>0</v>
      </c>
      <c r="AS187" s="541">
        <f>COUNTIFS('Faturamento NNE'!$E$2:$E$707,'Infos Relatório'!$B$164,'Faturamento NNE'!$F$2:$F$707,'Infos Relatório'!$B187,'Faturamento NNE'!$AA$2:$AA$707,'Infos Relatório'!AS$1)</f>
        <v>0</v>
      </c>
      <c r="AT187" s="542">
        <f>SUMIFS('Faturamento NNE'!$H$2:$H$707,'Faturamento NNE'!$E$2:$E$707,'Infos Relatório'!$B$164,'Faturamento NNE'!$F$2:$F$707,'Infos Relatório'!$B187,'Faturamento NNE'!$AA$2:$AA$707,'Infos Relatório'!AS$1)</f>
        <v>0</v>
      </c>
      <c r="AU187" s="542">
        <f>SUMIFS('Faturamento NNE'!$K$2:$K$707,'Faturamento NNE'!$E$2:$E$707,'Infos Relatório'!$B$164,'Faturamento NNE'!$F$2:$F$707,'Infos Relatório'!$B187,'Faturamento NNE'!$AA$2:$AA$707,'Infos Relatório'!AS$1)</f>
        <v>0</v>
      </c>
      <c r="AV187" s="546">
        <f>SUMIFS('Faturamento NNE'!$P$2:$P$707,'Faturamento NNE'!$E$2:$E$707,'Infos Relatório'!$B$164,'Faturamento NNE'!$F$2:$F$707,'Infos Relatório'!$B187,'Faturamento NNE'!$AA$2:$AA$707,'Infos Relatório'!AS$1,'Faturamento NNE'!$U$2:$U$707,"Sim")+SUMIFS('Faturamento NNE'!$Q$2:$Q$707,'Faturamento NNE'!$E$2:$E$707,'Infos Relatório'!$B$164,'Faturamento NNE'!$F$2:$F$707,'Infos Relatório'!$B187,'Faturamento NNE'!$AA$2:$AA$707,'Infos Relatório'!AS$1,'Faturamento NNE'!$U$2:$U$707,"Sim")</f>
        <v>0</v>
      </c>
      <c r="AW187" s="227" t="e">
        <f t="shared" si="55"/>
        <v>#DIV/0!</v>
      </c>
      <c r="AX187" s="545">
        <f>SUMIFS('Faturamento NNE'!$I$2:$I$707,'Faturamento NNE'!$E$2:$E$707,'Infos Relatório'!$B$164,'Faturamento NNE'!$F$2:$F$707,'Infos Relatório'!$B187,'Faturamento NNE'!$AA$2:$AA$707,'Infos Relatório'!AS$1)</f>
        <v>0</v>
      </c>
      <c r="AY187" s="541">
        <f>COUNTIFS('Faturamento NNE'!$E$2:$E$707,'Infos Relatório'!$B$164,'Faturamento NNE'!$F$2:$F$707,'Infos Relatório'!$B187,'Faturamento NNE'!$AA$2:$AA$707,'Infos Relatório'!AY$1)</f>
        <v>0</v>
      </c>
      <c r="AZ187" s="542">
        <f>SUMIFS('Faturamento NNE'!$H$2:$H$707,'Faturamento NNE'!$E$2:$E$707,'Infos Relatório'!$B$164,'Faturamento NNE'!$F$2:$F$707,'Infos Relatório'!$B187,'Faturamento NNE'!$AA$2:$AA$707,'Infos Relatório'!AY$1)</f>
        <v>0</v>
      </c>
      <c r="BA187" s="542">
        <f>SUMIFS('Faturamento NNE'!$K$2:$K$707,'Faturamento NNE'!$E$2:$E$707,'Infos Relatório'!$B$164,'Faturamento NNE'!$F$2:$F$707,'Infos Relatório'!$B187,'Faturamento NNE'!$AA$2:$AA$707,'Infos Relatório'!AY$1)</f>
        <v>0</v>
      </c>
      <c r="BB187" s="546">
        <f>SUMIFS('Faturamento NNE'!$P$2:$P$707,'Faturamento NNE'!$E$2:$E$707,'Infos Relatório'!$B$164,'Faturamento NNE'!$F$2:$F$707,'Infos Relatório'!$B187,'Faturamento NNE'!$AA$2:$AA$707,'Infos Relatório'!AY$1,'Faturamento NNE'!$U$2:$U$707,"Sim")+SUMIFS('Faturamento NNE'!$Q$2:$Q$707,'Faturamento NNE'!$E$2:$E$707,'Infos Relatório'!$B$164,'Faturamento NNE'!$F$2:$F$707,'Infos Relatório'!$B187,'Faturamento NNE'!$AA$2:$AA$707,'Infos Relatório'!AY$1,'Faturamento NNE'!$U$2:$U$707,"Sim")</f>
        <v>0</v>
      </c>
      <c r="BC187" s="227" t="e">
        <f t="shared" si="56"/>
        <v>#DIV/0!</v>
      </c>
      <c r="BD187" s="545">
        <f>SUMIFS('Faturamento NNE'!$I$2:$I$707,'Faturamento NNE'!$E$2:$E$707,'Infos Relatório'!$B$164,'Faturamento NNE'!$F$2:$F$707,'Infos Relatório'!$B187,'Faturamento NNE'!$AA$2:$AA$707,'Infos Relatório'!AY$1)</f>
        <v>0</v>
      </c>
      <c r="BE187" s="541">
        <f>COUNTIFS('Faturamento NNE'!$E$2:$E$707,'Infos Relatório'!$B$164,'Faturamento NNE'!$F$2:$F$707,'Infos Relatório'!$B187,'Faturamento NNE'!$AA$2:$AA$707,'Infos Relatório'!BE$1)</f>
        <v>0</v>
      </c>
      <c r="BF187" s="542">
        <f>SUMIFS('Faturamento NNE'!$H$2:$H$707,'Faturamento NNE'!$E$2:$E$707,'Infos Relatório'!$B$164,'Faturamento NNE'!$F$2:$F$707,'Infos Relatório'!$B187,'Faturamento NNE'!$AA$2:$AA$707,'Infos Relatório'!BE$1)</f>
        <v>0</v>
      </c>
      <c r="BG187" s="542">
        <f>SUMIFS('Faturamento NNE'!$K$2:$K$707,'Faturamento NNE'!$E$2:$E$707,'Infos Relatório'!$B$164,'Faturamento NNE'!$F$2:$F$707,'Infos Relatório'!$B187,'Faturamento NNE'!$AA$2:$AA$707,'Infos Relatório'!BE$1)</f>
        <v>0</v>
      </c>
      <c r="BH187" s="546">
        <f>SUMIFS('Faturamento NNE'!$P$2:$P$707,'Faturamento NNE'!$E$2:$E$707,'Infos Relatório'!$B$164,'Faturamento NNE'!$F$2:$F$707,'Infos Relatório'!$B187,'Faturamento NNE'!$AA$2:$AA$707,'Infos Relatório'!BE$1,'Faturamento NNE'!$U$2:$U$707,"Sim")+SUMIFS('Faturamento NNE'!$Q$2:$Q$707,'Faturamento NNE'!$E$2:$E$707,'Infos Relatório'!$B$164,'Faturamento NNE'!$F$2:$F$707,'Infos Relatório'!$B187,'Faturamento NNE'!$AA$2:$AA$707,'Infos Relatório'!BE$1,'Faturamento NNE'!$U$2:$U$707,"Sim")</f>
        <v>0</v>
      </c>
      <c r="BI187" s="227" t="e">
        <f t="shared" si="57"/>
        <v>#DIV/0!</v>
      </c>
      <c r="BJ187" s="545">
        <f>SUMIFS('Faturamento NNE'!$I$2:$I$707,'Faturamento NNE'!$E$2:$E$707,'Infos Relatório'!$B$164,'Faturamento NNE'!$F$2:$F$707,'Infos Relatório'!$B187,'Faturamento NNE'!$AA$2:$AA$707,'Infos Relatório'!BE$1)</f>
        <v>0</v>
      </c>
      <c r="BK187" s="541">
        <f>COUNTIFS('Faturamento NNE'!$E$2:$E$707,'Infos Relatório'!$B$164,'Faturamento NNE'!$F$2:$F$707,'Infos Relatório'!$B187,'Faturamento NNE'!$AA$2:$AA$707,'Infos Relatório'!BK$1)</f>
        <v>0</v>
      </c>
      <c r="BL187" s="542">
        <f>SUMIFS('Faturamento NNE'!$H$2:$H$707,'Faturamento NNE'!$E$2:$E$707,'Infos Relatório'!$B$164,'Faturamento NNE'!$F$2:$F$707,'Infos Relatório'!$B187,'Faturamento NNE'!$AA$2:$AA$707,'Infos Relatório'!BK$1)</f>
        <v>0</v>
      </c>
      <c r="BM187" s="542">
        <f>SUMIFS('Faturamento NNE'!$K$2:$K$707,'Faturamento NNE'!$E$2:$E$707,'Infos Relatório'!$B$164,'Faturamento NNE'!$F$2:$F$707,'Infos Relatório'!$B187,'Faturamento NNE'!$AA$2:$AA$707,'Infos Relatório'!BK$1)</f>
        <v>0</v>
      </c>
      <c r="BN187" s="546">
        <f>SUMIFS('Faturamento NNE'!$P$2:$P$707,'Faturamento NNE'!$E$2:$E$707,'Infos Relatório'!$B$164,'Faturamento NNE'!$F$2:$F$707,'Infos Relatório'!$B187,'Faturamento NNE'!$AA$2:$AA$707,'Infos Relatório'!BK$1,'Faturamento NNE'!$U$2:$U$707,"Sim")+SUMIFS('Faturamento NNE'!$Q$2:$Q$707,'Faturamento NNE'!$E$2:$E$707,'Infos Relatório'!$B$164,'Faturamento NNE'!$F$2:$F$707,'Infos Relatório'!$B187,'Faturamento NNE'!$AA$2:$AA$707,'Infos Relatório'!BK$1,'Faturamento NNE'!$U$2:$U$707,"Sim")</f>
        <v>0</v>
      </c>
      <c r="BO187" s="227" t="e">
        <f t="shared" si="58"/>
        <v>#DIV/0!</v>
      </c>
      <c r="BP187" s="545">
        <f>SUMIFS('Faturamento NNE'!$I$2:$I$707,'Faturamento NNE'!$E$2:$E$707,'Infos Relatório'!$B$164,'Faturamento NNE'!$F$2:$F$707,'Infos Relatório'!$B187,'Faturamento NNE'!$AA$2:$AA$707,'Infos Relatório'!BK$1)</f>
        <v>0</v>
      </c>
      <c r="BQ187" s="541">
        <f>COUNTIFS('Faturamento NNE'!$E$2:$E$707,'Infos Relatório'!$B$164,'Faturamento NNE'!$F$2:$F$707,'Infos Relatório'!$B187,'Faturamento NNE'!$AA$2:$AA$707,'Infos Relatório'!BQ$1)</f>
        <v>0</v>
      </c>
      <c r="BR187" s="542">
        <f>SUMIFS('Faturamento NNE'!$H$2:$H$707,'Faturamento NNE'!$E$2:$E$707,'Infos Relatório'!$B$164,'Faturamento NNE'!$F$2:$F$707,'Infos Relatório'!$B187,'Faturamento NNE'!$AA$2:$AA$707,'Infos Relatório'!BQ$1)</f>
        <v>0</v>
      </c>
      <c r="BS187" s="542">
        <f>SUMIFS('Faturamento NNE'!$K$2:$K$707,'Faturamento NNE'!$E$2:$E$707,'Infos Relatório'!$B$164,'Faturamento NNE'!$F$2:$F$707,'Infos Relatório'!$B187,'Faturamento NNE'!$AA$2:$AA$707,'Infos Relatório'!BQ$1)</f>
        <v>0</v>
      </c>
      <c r="BT187" s="546">
        <f>SUMIFS('Faturamento NNE'!$P$2:$P$707,'Faturamento NNE'!$E$2:$E$707,'Infos Relatório'!$B$164,'Faturamento NNE'!$F$2:$F$707,'Infos Relatório'!$B187,'Faturamento NNE'!$AA$2:$AA$707,'Infos Relatório'!BQ$1,'Faturamento NNE'!$U$2:$U$707,"Sim")+SUMIFS('Faturamento NNE'!$Q$2:$Q$707,'Faturamento NNE'!$E$2:$E$707,'Infos Relatório'!$B$164,'Faturamento NNE'!$F$2:$F$707,'Infos Relatório'!$B187,'Faturamento NNE'!$AA$2:$AA$707,'Infos Relatório'!BQ$1,'Faturamento NNE'!$U$2:$U$707,"Sim")</f>
        <v>0</v>
      </c>
      <c r="BU187" s="227" t="e">
        <f t="shared" si="59"/>
        <v>#DIV/0!</v>
      </c>
      <c r="BV187" s="545">
        <f>SUMIFS('Faturamento NNE'!$I$2:$I$707,'Faturamento NNE'!$E$2:$E$707,'Infos Relatório'!$B$164,'Faturamento NNE'!$F$2:$F$707,'Infos Relatório'!$B187,'Faturamento NNE'!$AA$2:$AA$707,'Infos Relatório'!BQ$1)</f>
        <v>0</v>
      </c>
    </row>
    <row r="188" spans="2:74">
      <c r="B188" s="217" t="s">
        <v>153</v>
      </c>
      <c r="C188" s="541">
        <f>COUNTIFS('Faturamento NNE'!$E$2:$E$707,'Infos Relatório'!$B$164,'Faturamento NNE'!$F$2:$F$707,'Infos Relatório'!$B188,'Faturamento NNE'!$AA$2:$AA$707,'Infos Relatório'!C$1)</f>
        <v>0</v>
      </c>
      <c r="D188" s="542">
        <f>SUMIFS('Faturamento NNE'!$H$2:$H$707,'Faturamento NNE'!$E$2:$E$707,'Infos Relatório'!$B$164,'Faturamento NNE'!$F$2:$F$707,'Infos Relatório'!$B188,'Faturamento NNE'!$AA$2:$AA$707,'Infos Relatório'!C$1)</f>
        <v>0</v>
      </c>
      <c r="E188" s="543">
        <f>SUMIFS('Faturamento NNE'!$K$2:$K$707,'Faturamento NNE'!$E$2:$E$707,'Infos Relatório'!$B$164,'Faturamento NNE'!$F$2:$F$707,'Infos Relatório'!$B188,'Faturamento NNE'!$AA$2:$AA$707,'Infos Relatório'!C$1)</f>
        <v>0</v>
      </c>
      <c r="F188" s="544">
        <f>SUMIFS('Faturamento NNE'!$P$2:$P$707,'Faturamento NNE'!$E$2:$E$707,'Infos Relatório'!$B$164,'Faturamento NNE'!$F$2:$F$707,'Infos Relatório'!$B188,'Faturamento NNE'!$AA$2:$AA$707,'Infos Relatório'!C$1,'Faturamento NNE'!$U$2:$U$707,"Sim")+SUMIFS('Faturamento NNE'!$Q$2:$Q$707,'Faturamento NNE'!$E$2:$E$707,'Infos Relatório'!$B$164,'Faturamento NNE'!$F$2:$F$707,'Infos Relatório'!$B188,'Faturamento NNE'!$AA$2:$AA$707,'Infos Relatório'!C$1,'Faturamento NNE'!$U$2:$U$707,"Sim")</f>
        <v>0</v>
      </c>
      <c r="G188" s="283" t="e">
        <f t="shared" si="48"/>
        <v>#DIV/0!</v>
      </c>
      <c r="H188" s="545">
        <f>SUMIFS('Faturamento NNE'!$I$2:$I$707,'Faturamento NNE'!$E$2:$E$707,'Infos Relatório'!$B$164,'Faturamento NNE'!$F$2:$F$707,'Infos Relatório'!$B188,'Faturamento NNE'!$AA$2:$AA$707,'Infos Relatório'!C$1)</f>
        <v>0</v>
      </c>
      <c r="I188" s="541">
        <f>COUNTIFS('Faturamento NNE'!$E$2:$E$707,'Infos Relatório'!$B$164,'Faturamento NNE'!$F$2:$F$707,'Infos Relatório'!$B188,'Faturamento NNE'!$AA$2:$AA$707,'Infos Relatório'!I$1)</f>
        <v>0</v>
      </c>
      <c r="J188" s="542">
        <f>SUMIFS('Faturamento NNE'!$H$2:$H$707,'Faturamento NNE'!$E$2:$E$707,'Infos Relatório'!$B$164,'Faturamento NNE'!$F$2:$F$707,'Infos Relatório'!$B188,'Faturamento NNE'!$AA$2:$AA$707,'Infos Relatório'!I$1)</f>
        <v>0</v>
      </c>
      <c r="K188" s="543">
        <f>SUMIFS('Faturamento NNE'!$K$2:$K$707,'Faturamento NNE'!$E$2:$E$707,'Infos Relatório'!$B$164,'Faturamento NNE'!$F$2:$F$707,'Infos Relatório'!$B188,'Faturamento NNE'!$AA$2:$AA$707,'Infos Relatório'!I$1)</f>
        <v>0</v>
      </c>
      <c r="L188" s="544">
        <f>SUMIFS('Faturamento NNE'!$P$2:$P$707,'Faturamento NNE'!$E$2:$E$707,'Infos Relatório'!$B$164,'Faturamento NNE'!$F$2:$F$707,'Infos Relatório'!$B188,'Faturamento NNE'!$AA$2:$AA$707,'Infos Relatório'!I$1,'Faturamento NNE'!$U$2:$U$707,"Sim")+SUMIFS('Faturamento NNE'!$Q$2:$Q$707,'Faturamento NNE'!$E$2:$E$707,'Infos Relatório'!$B$164,'Faturamento NNE'!$F$2:$F$707,'Infos Relatório'!$B188,'Faturamento NNE'!$AA$2:$AA$707,'Infos Relatório'!I$1,'Faturamento NNE'!$U$2:$U$707,"Sim")</f>
        <v>0</v>
      </c>
      <c r="M188" s="283" t="e">
        <f t="shared" si="49"/>
        <v>#DIV/0!</v>
      </c>
      <c r="N188" s="545">
        <f>SUMIFS('Faturamento NNE'!$I$2:$I$707,'Faturamento NNE'!$E$2:$E$707,'Infos Relatório'!$B$164,'Faturamento NNE'!$F$2:$F$707,'Infos Relatório'!$B188,'Faturamento NNE'!$AA$2:$AA$707,'Infos Relatório'!I$1)</f>
        <v>0</v>
      </c>
      <c r="O188" s="541">
        <f>COUNTIFS('Faturamento NNE'!$E$2:$E$707,'Infos Relatório'!$B$164,'Faturamento NNE'!$F$2:$F$707,'Infos Relatório'!$B188,'Faturamento NNE'!$AA$2:$AA$707,'Infos Relatório'!O$1)</f>
        <v>0</v>
      </c>
      <c r="P188" s="542">
        <f>SUMIFS('Faturamento NNE'!$H$2:$H$707,'Faturamento NNE'!$E$2:$E$707,'Infos Relatório'!$B$164,'Faturamento NNE'!$F$2:$F$707,'Infos Relatório'!$B188,'Faturamento NNE'!$AA$2:$AA$707,'Infos Relatório'!O$1)</f>
        <v>0</v>
      </c>
      <c r="Q188" s="542">
        <f>SUMIFS('Faturamento NNE'!$K$2:$K$707,'Faturamento NNE'!$E$2:$E$707,'Infos Relatório'!$B$164,'Faturamento NNE'!$F$2:$F$707,'Infos Relatório'!$B188,'Faturamento NNE'!$AA$2:$AA$707,'Infos Relatório'!O$1)</f>
        <v>0</v>
      </c>
      <c r="R188" s="546">
        <f>SUMIFS('Faturamento NNE'!$P$2:$P$707,'Faturamento NNE'!$E$2:$E$707,'Infos Relatório'!$B$164,'Faturamento NNE'!$F$2:$F$707,'Infos Relatório'!$B188,'Faturamento NNE'!$AA$2:$AA$707,'Infos Relatório'!O$1,'Faturamento NNE'!$U$2:$U$707,"Sim")+SUMIFS('Faturamento NNE'!$Q$2:$Q$707,'Faturamento NNE'!$E$2:$E$707,'Infos Relatório'!$B$164,'Faturamento NNE'!$F$2:$F$707,'Infos Relatório'!$B188,'Faturamento NNE'!$AA$2:$AA$707,'Infos Relatório'!O$1,'Faturamento NNE'!$U$2:$U$707,"Sim")</f>
        <v>0</v>
      </c>
      <c r="S188" s="227" t="e">
        <f t="shared" si="50"/>
        <v>#DIV/0!</v>
      </c>
      <c r="T188" s="545">
        <f>SUMIFS('Faturamento NNE'!$I$2:$I$707,'Faturamento NNE'!$E$2:$E$707,'Infos Relatório'!$B$164,'Faturamento NNE'!$F$2:$F$707,'Infos Relatório'!$B188,'Faturamento NNE'!$AA$2:$AA$707,'Infos Relatório'!O$1)</f>
        <v>0</v>
      </c>
      <c r="U188" s="541">
        <f>COUNTIFS('Faturamento NNE'!$E$2:$E$707,'Infos Relatório'!$B$164,'Faturamento NNE'!$F$2:$F$707,'Infos Relatório'!$B188,'Faturamento NNE'!$AA$2:$AA$707,'Infos Relatório'!U$1)</f>
        <v>0</v>
      </c>
      <c r="V188" s="542">
        <f>SUMIFS('Faturamento NNE'!$H$2:$H$707,'Faturamento NNE'!$E$2:$E$707,'Infos Relatório'!$B$164,'Faturamento NNE'!$F$2:$F$707,'Infos Relatório'!$B188,'Faturamento NNE'!$AA$2:$AA$707,'Infos Relatório'!U$1)</f>
        <v>0</v>
      </c>
      <c r="W188" s="542">
        <f>SUMIFS('Faturamento NNE'!$K$2:$K$707,'Faturamento NNE'!$E$2:$E$707,'Infos Relatório'!$B$164,'Faturamento NNE'!$F$2:$F$707,'Infos Relatório'!$B188,'Faturamento NNE'!$AA$2:$AA$707,'Infos Relatório'!U$1)</f>
        <v>0</v>
      </c>
      <c r="X188" s="546">
        <f>SUMIFS('Faturamento NNE'!$P$2:$P$707,'Faturamento NNE'!$E$2:$E$707,'Infos Relatório'!$B$164,'Faturamento NNE'!$F$2:$F$707,'Infos Relatório'!$B188,'Faturamento NNE'!$AA$2:$AA$707,'Infos Relatório'!U$1,'Faturamento NNE'!$U$2:$U$707,"Sim")+SUMIFS('Faturamento NNE'!$Q$2:$Q$707,'Faturamento NNE'!$E$2:$E$707,'Infos Relatório'!$B$164,'Faturamento NNE'!$F$2:$F$707,'Infos Relatório'!$B188,'Faturamento NNE'!$AA$2:$AA$707,'Infos Relatório'!U$1,'Faturamento NNE'!$U$2:$U$707,"Sim")</f>
        <v>0</v>
      </c>
      <c r="Y188" s="227" t="e">
        <f t="shared" si="51"/>
        <v>#DIV/0!</v>
      </c>
      <c r="Z188" s="545">
        <f>SUMIFS('Faturamento NNE'!$I$2:$I$707,'Faturamento NNE'!$E$2:$E$707,'Infos Relatório'!$B$164,'Faturamento NNE'!$F$2:$F$707,'Infos Relatório'!$B188,'Faturamento NNE'!$AA$2:$AA$707,'Infos Relatório'!U$1)</f>
        <v>0</v>
      </c>
      <c r="AA188" s="541">
        <f>COUNTIFS('Faturamento NNE'!$E$2:$E$707,'Infos Relatório'!$B$164,'Faturamento NNE'!$F$2:$F$707,'Infos Relatório'!$B188,'Faturamento NNE'!$AA$2:$AA$707,'Infos Relatório'!AA$1)</f>
        <v>0</v>
      </c>
      <c r="AB188" s="542">
        <f>SUMIFS('Faturamento NNE'!$H$2:$H$707,'Faturamento NNE'!$E$2:$E$707,'Infos Relatório'!$B$164,'Faturamento NNE'!$F$2:$F$707,'Infos Relatório'!$B188,'Faturamento NNE'!$AA$2:$AA$707,'Infos Relatório'!AA$1)</f>
        <v>0</v>
      </c>
      <c r="AC188" s="542">
        <f>SUMIFS('Faturamento NNE'!$K$2:$K$707,'Faturamento NNE'!$E$2:$E$707,'Infos Relatório'!$B$164,'Faturamento NNE'!$F$2:$F$707,'Infos Relatório'!$B188,'Faturamento NNE'!$AA$2:$AA$707,'Infos Relatório'!AA$1)</f>
        <v>0</v>
      </c>
      <c r="AD188" s="546">
        <f>SUMIFS('Faturamento NNE'!$P$2:$P$707,'Faturamento NNE'!$E$2:$E$707,'Infos Relatório'!$B$164,'Faturamento NNE'!$F$2:$F$707,'Infos Relatório'!$B188,'Faturamento NNE'!$AA$2:$AA$707,'Infos Relatório'!AA$1,'Faturamento NNE'!$U$2:$U$707,"Sim")+SUMIFS('Faturamento NNE'!$Q$2:$Q$707,'Faturamento NNE'!$E$2:$E$707,'Infos Relatório'!$B$164,'Faturamento NNE'!$F$2:$F$707,'Infos Relatório'!$B188,'Faturamento NNE'!$AA$2:$AA$707,'Infos Relatório'!AA$1,'Faturamento NNE'!$U$2:$U$707,"Sim")</f>
        <v>0</v>
      </c>
      <c r="AE188" s="227" t="e">
        <f t="shared" si="52"/>
        <v>#DIV/0!</v>
      </c>
      <c r="AF188" s="545">
        <f>SUMIFS('Faturamento NNE'!$I$2:$I$707,'Faturamento NNE'!$E$2:$E$707,'Infos Relatório'!$B$164,'Faturamento NNE'!$F$2:$F$707,'Infos Relatório'!$B188,'Faturamento NNE'!$AA$2:$AA$707,'Infos Relatório'!AA$1)</f>
        <v>0</v>
      </c>
      <c r="AG188" s="541">
        <f>COUNTIFS('Faturamento NNE'!$E$2:$E$707,'Infos Relatório'!$B$164,'Faturamento NNE'!$F$2:$F$707,'Infos Relatório'!$B188,'Faturamento NNE'!$AA$2:$AA$707,'Infos Relatório'!AG$1)</f>
        <v>0</v>
      </c>
      <c r="AH188" s="542">
        <f>SUMIFS('Faturamento NNE'!$H$2:$H$707,'Faturamento NNE'!$E$2:$E$707,'Infos Relatório'!$B$164,'Faturamento NNE'!$F$2:$F$707,'Infos Relatório'!$B188,'Faturamento NNE'!$AA$2:$AA$707,'Infos Relatório'!AG$1)</f>
        <v>0</v>
      </c>
      <c r="AI188" s="542">
        <f>SUMIFS('Faturamento NNE'!$K$2:$K$707,'Faturamento NNE'!$E$2:$E$707,'Infos Relatório'!$B$164,'Faturamento NNE'!$F$2:$F$707,'Infos Relatório'!$B188,'Faturamento NNE'!$AA$2:$AA$707,'Infos Relatório'!AG$1)</f>
        <v>0</v>
      </c>
      <c r="AJ188" s="546">
        <f>SUMIFS('Faturamento NNE'!$P$2:$P$707,'Faturamento NNE'!$E$2:$E$707,'Infos Relatório'!$B$164,'Faturamento NNE'!$F$2:$F$707,'Infos Relatório'!$B188,'Faturamento NNE'!$AA$2:$AA$707,'Infos Relatório'!AG$1,'Faturamento NNE'!$U$2:$U$707,"Sim")+SUMIFS('Faturamento NNE'!$Q$2:$Q$707,'Faturamento NNE'!$E$2:$E$707,'Infos Relatório'!$B$164,'Faturamento NNE'!$F$2:$F$707,'Infos Relatório'!$B188,'Faturamento NNE'!$AA$2:$AA$707,'Infos Relatório'!AG$1,'Faturamento NNE'!$U$2:$U$707,"Sim")</f>
        <v>0</v>
      </c>
      <c r="AK188" s="227" t="e">
        <f t="shared" si="53"/>
        <v>#DIV/0!</v>
      </c>
      <c r="AL188" s="545">
        <f>SUMIFS('Faturamento NNE'!$I$2:$I$707,'Faturamento NNE'!$E$2:$E$707,'Infos Relatório'!$B$164,'Faturamento NNE'!$F$2:$F$707,'Infos Relatório'!$B188,'Faturamento NNE'!$AA$2:$AA$707,'Infos Relatório'!AG$1)</f>
        <v>0</v>
      </c>
      <c r="AM188" s="541">
        <f>COUNTIFS('Faturamento NNE'!$E$2:$E$707,'Infos Relatório'!$B$164,'Faturamento NNE'!$F$2:$F$707,'Infos Relatório'!$B188,'Faturamento NNE'!$AA$2:$AA$707,'Infos Relatório'!AM$1)</f>
        <v>0</v>
      </c>
      <c r="AN188" s="542">
        <f>SUMIFS('Faturamento NNE'!$H$2:$H$707,'Faturamento NNE'!$E$2:$E$707,'Infos Relatório'!$B$164,'Faturamento NNE'!$F$2:$F$707,'Infos Relatório'!$B188,'Faturamento NNE'!$AA$2:$AA$707,'Infos Relatório'!AM$1)</f>
        <v>0</v>
      </c>
      <c r="AO188" s="542">
        <f>SUMIFS('Faturamento NNE'!$K$2:$K$707,'Faturamento NNE'!$E$2:$E$707,'Infos Relatório'!$B$164,'Faturamento NNE'!$F$2:$F$707,'Infos Relatório'!$B188,'Faturamento NNE'!$AA$2:$AA$707,'Infos Relatório'!AM$1)</f>
        <v>0</v>
      </c>
      <c r="AP188" s="546">
        <f>SUMIFS('Faturamento NNE'!$P$2:$P$707,'Faturamento NNE'!$E$2:$E$707,'Infos Relatório'!$B$164,'Faturamento NNE'!$F$2:$F$707,'Infos Relatório'!$B188,'Faturamento NNE'!$AA$2:$AA$707,'Infos Relatório'!AM$1,'Faturamento NNE'!$U$2:$U$707,"Sim")+SUMIFS('Faturamento NNE'!$Q$2:$Q$707,'Faturamento NNE'!$E$2:$E$707,'Infos Relatório'!$B$164,'Faturamento NNE'!$F$2:$F$707,'Infos Relatório'!$B188,'Faturamento NNE'!$AA$2:$AA$707,'Infos Relatório'!AM$1,'Faturamento NNE'!$U$2:$U$707,"Sim")</f>
        <v>0</v>
      </c>
      <c r="AQ188" s="227" t="e">
        <f t="shared" si="54"/>
        <v>#DIV/0!</v>
      </c>
      <c r="AR188" s="545">
        <f>SUMIFS('Faturamento NNE'!$I$2:$I$707,'Faturamento NNE'!$E$2:$E$707,'Infos Relatório'!$B$164,'Faturamento NNE'!$F$2:$F$707,'Infos Relatório'!$B188,'Faturamento NNE'!$AA$2:$AA$707,'Infos Relatório'!AM$1)</f>
        <v>0</v>
      </c>
      <c r="AS188" s="541">
        <f>COUNTIFS('Faturamento NNE'!$E$2:$E$707,'Infos Relatório'!$B$164,'Faturamento NNE'!$F$2:$F$707,'Infos Relatório'!$B188,'Faturamento NNE'!$AA$2:$AA$707,'Infos Relatório'!AS$1)</f>
        <v>0</v>
      </c>
      <c r="AT188" s="542">
        <f>SUMIFS('Faturamento NNE'!$H$2:$H$707,'Faturamento NNE'!$E$2:$E$707,'Infos Relatório'!$B$164,'Faturamento NNE'!$F$2:$F$707,'Infos Relatório'!$B188,'Faturamento NNE'!$AA$2:$AA$707,'Infos Relatório'!AS$1)</f>
        <v>0</v>
      </c>
      <c r="AU188" s="542">
        <f>SUMIFS('Faturamento NNE'!$K$2:$K$707,'Faturamento NNE'!$E$2:$E$707,'Infos Relatório'!$B$164,'Faturamento NNE'!$F$2:$F$707,'Infos Relatório'!$B188,'Faturamento NNE'!$AA$2:$AA$707,'Infos Relatório'!AS$1)</f>
        <v>0</v>
      </c>
      <c r="AV188" s="546">
        <f>SUMIFS('Faturamento NNE'!$P$2:$P$707,'Faturamento NNE'!$E$2:$E$707,'Infos Relatório'!$B$164,'Faturamento NNE'!$F$2:$F$707,'Infos Relatório'!$B188,'Faturamento NNE'!$AA$2:$AA$707,'Infos Relatório'!AS$1,'Faturamento NNE'!$U$2:$U$707,"Sim")+SUMIFS('Faturamento NNE'!$Q$2:$Q$707,'Faturamento NNE'!$E$2:$E$707,'Infos Relatório'!$B$164,'Faturamento NNE'!$F$2:$F$707,'Infos Relatório'!$B188,'Faturamento NNE'!$AA$2:$AA$707,'Infos Relatório'!AS$1,'Faturamento NNE'!$U$2:$U$707,"Sim")</f>
        <v>0</v>
      </c>
      <c r="AW188" s="227" t="e">
        <f t="shared" si="55"/>
        <v>#DIV/0!</v>
      </c>
      <c r="AX188" s="545">
        <f>SUMIFS('Faturamento NNE'!$I$2:$I$707,'Faturamento NNE'!$E$2:$E$707,'Infos Relatório'!$B$164,'Faturamento NNE'!$F$2:$F$707,'Infos Relatório'!$B188,'Faturamento NNE'!$AA$2:$AA$707,'Infos Relatório'!AS$1)</f>
        <v>0</v>
      </c>
      <c r="AY188" s="541">
        <f>COUNTIFS('Faturamento NNE'!$E$2:$E$707,'Infos Relatório'!$B$164,'Faturamento NNE'!$F$2:$F$707,'Infos Relatório'!$B188,'Faturamento NNE'!$AA$2:$AA$707,'Infos Relatório'!AY$1)</f>
        <v>0</v>
      </c>
      <c r="AZ188" s="542">
        <f>SUMIFS('Faturamento NNE'!$H$2:$H$707,'Faturamento NNE'!$E$2:$E$707,'Infos Relatório'!$B$164,'Faturamento NNE'!$F$2:$F$707,'Infos Relatório'!$B188,'Faturamento NNE'!$AA$2:$AA$707,'Infos Relatório'!AY$1)</f>
        <v>0</v>
      </c>
      <c r="BA188" s="542">
        <f>SUMIFS('Faturamento NNE'!$K$2:$K$707,'Faturamento NNE'!$E$2:$E$707,'Infos Relatório'!$B$164,'Faturamento NNE'!$F$2:$F$707,'Infos Relatório'!$B188,'Faturamento NNE'!$AA$2:$AA$707,'Infos Relatório'!AY$1)</f>
        <v>0</v>
      </c>
      <c r="BB188" s="546">
        <f>SUMIFS('Faturamento NNE'!$P$2:$P$707,'Faturamento NNE'!$E$2:$E$707,'Infos Relatório'!$B$164,'Faturamento NNE'!$F$2:$F$707,'Infos Relatório'!$B188,'Faturamento NNE'!$AA$2:$AA$707,'Infos Relatório'!AY$1,'Faturamento NNE'!$U$2:$U$707,"Sim")+SUMIFS('Faturamento NNE'!$Q$2:$Q$707,'Faturamento NNE'!$E$2:$E$707,'Infos Relatório'!$B$164,'Faturamento NNE'!$F$2:$F$707,'Infos Relatório'!$B188,'Faturamento NNE'!$AA$2:$AA$707,'Infos Relatório'!AY$1,'Faturamento NNE'!$U$2:$U$707,"Sim")</f>
        <v>0</v>
      </c>
      <c r="BC188" s="227" t="e">
        <f t="shared" si="56"/>
        <v>#DIV/0!</v>
      </c>
      <c r="BD188" s="545">
        <f>SUMIFS('Faturamento NNE'!$I$2:$I$707,'Faturamento NNE'!$E$2:$E$707,'Infos Relatório'!$B$164,'Faturamento NNE'!$F$2:$F$707,'Infos Relatório'!$B188,'Faturamento NNE'!$AA$2:$AA$707,'Infos Relatório'!AY$1)</f>
        <v>0</v>
      </c>
      <c r="BE188" s="541">
        <f>COUNTIFS('Faturamento NNE'!$E$2:$E$707,'Infos Relatório'!$B$164,'Faturamento NNE'!$F$2:$F$707,'Infos Relatório'!$B188,'Faturamento NNE'!$AA$2:$AA$707,'Infos Relatório'!BE$1)</f>
        <v>0</v>
      </c>
      <c r="BF188" s="542">
        <f>SUMIFS('Faturamento NNE'!$H$2:$H$707,'Faturamento NNE'!$E$2:$E$707,'Infos Relatório'!$B$164,'Faturamento NNE'!$F$2:$F$707,'Infos Relatório'!$B188,'Faturamento NNE'!$AA$2:$AA$707,'Infos Relatório'!BE$1)</f>
        <v>0</v>
      </c>
      <c r="BG188" s="542">
        <f>SUMIFS('Faturamento NNE'!$K$2:$K$707,'Faturamento NNE'!$E$2:$E$707,'Infos Relatório'!$B$164,'Faturamento NNE'!$F$2:$F$707,'Infos Relatório'!$B188,'Faturamento NNE'!$AA$2:$AA$707,'Infos Relatório'!BE$1)</f>
        <v>0</v>
      </c>
      <c r="BH188" s="546">
        <f>SUMIFS('Faturamento NNE'!$P$2:$P$707,'Faturamento NNE'!$E$2:$E$707,'Infos Relatório'!$B$164,'Faturamento NNE'!$F$2:$F$707,'Infos Relatório'!$B188,'Faturamento NNE'!$AA$2:$AA$707,'Infos Relatório'!BE$1,'Faturamento NNE'!$U$2:$U$707,"Sim")+SUMIFS('Faturamento NNE'!$Q$2:$Q$707,'Faturamento NNE'!$E$2:$E$707,'Infos Relatório'!$B$164,'Faturamento NNE'!$F$2:$F$707,'Infos Relatório'!$B188,'Faturamento NNE'!$AA$2:$AA$707,'Infos Relatório'!BE$1,'Faturamento NNE'!$U$2:$U$707,"Sim")</f>
        <v>0</v>
      </c>
      <c r="BI188" s="227" t="e">
        <f t="shared" si="57"/>
        <v>#DIV/0!</v>
      </c>
      <c r="BJ188" s="545">
        <f>SUMIFS('Faturamento NNE'!$I$2:$I$707,'Faturamento NNE'!$E$2:$E$707,'Infos Relatório'!$B$164,'Faturamento NNE'!$F$2:$F$707,'Infos Relatório'!$B188,'Faturamento NNE'!$AA$2:$AA$707,'Infos Relatório'!BE$1)</f>
        <v>0</v>
      </c>
      <c r="BK188" s="541">
        <f>COUNTIFS('Faturamento NNE'!$E$2:$E$707,'Infos Relatório'!$B$164,'Faturamento NNE'!$F$2:$F$707,'Infos Relatório'!$B188,'Faturamento NNE'!$AA$2:$AA$707,'Infos Relatório'!BK$1)</f>
        <v>0</v>
      </c>
      <c r="BL188" s="542">
        <f>SUMIFS('Faturamento NNE'!$H$2:$H$707,'Faturamento NNE'!$E$2:$E$707,'Infos Relatório'!$B$164,'Faturamento NNE'!$F$2:$F$707,'Infos Relatório'!$B188,'Faturamento NNE'!$AA$2:$AA$707,'Infos Relatório'!BK$1)</f>
        <v>0</v>
      </c>
      <c r="BM188" s="542">
        <f>SUMIFS('Faturamento NNE'!$K$2:$K$707,'Faturamento NNE'!$E$2:$E$707,'Infos Relatório'!$B$164,'Faturamento NNE'!$F$2:$F$707,'Infos Relatório'!$B188,'Faturamento NNE'!$AA$2:$AA$707,'Infos Relatório'!BK$1)</f>
        <v>0</v>
      </c>
      <c r="BN188" s="546">
        <f>SUMIFS('Faturamento NNE'!$P$2:$P$707,'Faturamento NNE'!$E$2:$E$707,'Infos Relatório'!$B$164,'Faturamento NNE'!$F$2:$F$707,'Infos Relatório'!$B188,'Faturamento NNE'!$AA$2:$AA$707,'Infos Relatório'!BK$1,'Faturamento NNE'!$U$2:$U$707,"Sim")+SUMIFS('Faturamento NNE'!$Q$2:$Q$707,'Faturamento NNE'!$E$2:$E$707,'Infos Relatório'!$B$164,'Faturamento NNE'!$F$2:$F$707,'Infos Relatório'!$B188,'Faturamento NNE'!$AA$2:$AA$707,'Infos Relatório'!BK$1,'Faturamento NNE'!$U$2:$U$707,"Sim")</f>
        <v>0</v>
      </c>
      <c r="BO188" s="227" t="e">
        <f t="shared" si="58"/>
        <v>#DIV/0!</v>
      </c>
      <c r="BP188" s="545">
        <f>SUMIFS('Faturamento NNE'!$I$2:$I$707,'Faturamento NNE'!$E$2:$E$707,'Infos Relatório'!$B$164,'Faturamento NNE'!$F$2:$F$707,'Infos Relatório'!$B188,'Faturamento NNE'!$AA$2:$AA$707,'Infos Relatório'!BK$1)</f>
        <v>0</v>
      </c>
      <c r="BQ188" s="541">
        <f>COUNTIFS('Faturamento NNE'!$E$2:$E$707,'Infos Relatório'!$B$164,'Faturamento NNE'!$F$2:$F$707,'Infos Relatório'!$B188,'Faturamento NNE'!$AA$2:$AA$707,'Infos Relatório'!BQ$1)</f>
        <v>0</v>
      </c>
      <c r="BR188" s="542">
        <f>SUMIFS('Faturamento NNE'!$H$2:$H$707,'Faturamento NNE'!$E$2:$E$707,'Infos Relatório'!$B$164,'Faturamento NNE'!$F$2:$F$707,'Infos Relatório'!$B188,'Faturamento NNE'!$AA$2:$AA$707,'Infos Relatório'!BQ$1)</f>
        <v>0</v>
      </c>
      <c r="BS188" s="542">
        <f>SUMIFS('Faturamento NNE'!$K$2:$K$707,'Faturamento NNE'!$E$2:$E$707,'Infos Relatório'!$B$164,'Faturamento NNE'!$F$2:$F$707,'Infos Relatório'!$B188,'Faturamento NNE'!$AA$2:$AA$707,'Infos Relatório'!BQ$1)</f>
        <v>0</v>
      </c>
      <c r="BT188" s="546">
        <f>SUMIFS('Faturamento NNE'!$P$2:$P$707,'Faturamento NNE'!$E$2:$E$707,'Infos Relatório'!$B$164,'Faturamento NNE'!$F$2:$F$707,'Infos Relatório'!$B188,'Faturamento NNE'!$AA$2:$AA$707,'Infos Relatório'!BQ$1,'Faturamento NNE'!$U$2:$U$707,"Sim")+SUMIFS('Faturamento NNE'!$Q$2:$Q$707,'Faturamento NNE'!$E$2:$E$707,'Infos Relatório'!$B$164,'Faturamento NNE'!$F$2:$F$707,'Infos Relatório'!$B188,'Faturamento NNE'!$AA$2:$AA$707,'Infos Relatório'!BQ$1,'Faturamento NNE'!$U$2:$U$707,"Sim")</f>
        <v>0</v>
      </c>
      <c r="BU188" s="227" t="e">
        <f t="shared" si="59"/>
        <v>#DIV/0!</v>
      </c>
      <c r="BV188" s="545">
        <f>SUMIFS('Faturamento NNE'!$I$2:$I$707,'Faturamento NNE'!$E$2:$E$707,'Infos Relatório'!$B$164,'Faturamento NNE'!$F$2:$F$707,'Infos Relatório'!$B188,'Faturamento NNE'!$AA$2:$AA$707,'Infos Relatório'!BQ$1)</f>
        <v>0</v>
      </c>
    </row>
    <row r="189" spans="2:74">
      <c r="B189" s="217" t="s">
        <v>154</v>
      </c>
      <c r="C189" s="541">
        <f>COUNTIFS('Faturamento NNE'!$E$2:$E$707,'Infos Relatório'!$B$164,'Faturamento NNE'!$F$2:$F$707,'Infos Relatório'!$B189,'Faturamento NNE'!$AA$2:$AA$707,'Infos Relatório'!C$1)</f>
        <v>0</v>
      </c>
      <c r="D189" s="542">
        <f>SUMIFS('Faturamento NNE'!$H$2:$H$707,'Faturamento NNE'!$E$2:$E$707,'Infos Relatório'!$B$164,'Faturamento NNE'!$F$2:$F$707,'Infos Relatório'!$B189,'Faturamento NNE'!$AA$2:$AA$707,'Infos Relatório'!C$1)</f>
        <v>0</v>
      </c>
      <c r="E189" s="543">
        <f>SUMIFS('Faturamento NNE'!$K$2:$K$707,'Faturamento NNE'!$E$2:$E$707,'Infos Relatório'!$B$164,'Faturamento NNE'!$F$2:$F$707,'Infos Relatório'!$B189,'Faturamento NNE'!$AA$2:$AA$707,'Infos Relatório'!C$1)</f>
        <v>0</v>
      </c>
      <c r="F189" s="544">
        <f>SUMIFS('Faturamento NNE'!$P$2:$P$707,'Faturamento NNE'!$E$2:$E$707,'Infos Relatório'!$B$164,'Faturamento NNE'!$F$2:$F$707,'Infos Relatório'!$B189,'Faturamento NNE'!$AA$2:$AA$707,'Infos Relatório'!C$1,'Faturamento NNE'!$U$2:$U$707,"Sim")+SUMIFS('Faturamento NNE'!$Q$2:$Q$707,'Faturamento NNE'!$E$2:$E$707,'Infos Relatório'!$B$164,'Faturamento NNE'!$F$2:$F$707,'Infos Relatório'!$B189,'Faturamento NNE'!$AA$2:$AA$707,'Infos Relatório'!C$1,'Faturamento NNE'!$U$2:$U$707,"Sim")</f>
        <v>0</v>
      </c>
      <c r="G189" s="283" t="e">
        <f t="shared" si="48"/>
        <v>#DIV/0!</v>
      </c>
      <c r="H189" s="545">
        <f>SUMIFS('Faturamento NNE'!$I$2:$I$707,'Faturamento NNE'!$E$2:$E$707,'Infos Relatório'!$B$164,'Faturamento NNE'!$F$2:$F$707,'Infos Relatório'!$B189,'Faturamento NNE'!$AA$2:$AA$707,'Infos Relatório'!C$1)</f>
        <v>0</v>
      </c>
      <c r="I189" s="541">
        <f>COUNTIFS('Faturamento NNE'!$E$2:$E$707,'Infos Relatório'!$B$164,'Faturamento NNE'!$F$2:$F$707,'Infos Relatório'!$B189,'Faturamento NNE'!$AA$2:$AA$707,'Infos Relatório'!I$1)</f>
        <v>0</v>
      </c>
      <c r="J189" s="542">
        <f>SUMIFS('Faturamento NNE'!$H$2:$H$707,'Faturamento NNE'!$E$2:$E$707,'Infos Relatório'!$B$164,'Faturamento NNE'!$F$2:$F$707,'Infos Relatório'!$B189,'Faturamento NNE'!$AA$2:$AA$707,'Infos Relatório'!I$1)</f>
        <v>0</v>
      </c>
      <c r="K189" s="543">
        <f>SUMIFS('Faturamento NNE'!$K$2:$K$707,'Faturamento NNE'!$E$2:$E$707,'Infos Relatório'!$B$164,'Faturamento NNE'!$F$2:$F$707,'Infos Relatório'!$B189,'Faturamento NNE'!$AA$2:$AA$707,'Infos Relatório'!I$1)</f>
        <v>0</v>
      </c>
      <c r="L189" s="544">
        <f>SUMIFS('Faturamento NNE'!$P$2:$P$707,'Faturamento NNE'!$E$2:$E$707,'Infos Relatório'!$B$164,'Faturamento NNE'!$F$2:$F$707,'Infos Relatório'!$B189,'Faturamento NNE'!$AA$2:$AA$707,'Infos Relatório'!I$1,'Faturamento NNE'!$U$2:$U$707,"Sim")+SUMIFS('Faturamento NNE'!$Q$2:$Q$707,'Faturamento NNE'!$E$2:$E$707,'Infos Relatório'!$B$164,'Faturamento NNE'!$F$2:$F$707,'Infos Relatório'!$B189,'Faturamento NNE'!$AA$2:$AA$707,'Infos Relatório'!I$1,'Faturamento NNE'!$U$2:$U$707,"Sim")</f>
        <v>0</v>
      </c>
      <c r="M189" s="283" t="e">
        <f t="shared" si="49"/>
        <v>#DIV/0!</v>
      </c>
      <c r="N189" s="545">
        <f>SUMIFS('Faturamento NNE'!$I$2:$I$707,'Faturamento NNE'!$E$2:$E$707,'Infos Relatório'!$B$164,'Faturamento NNE'!$F$2:$F$707,'Infos Relatório'!$B189,'Faturamento NNE'!$AA$2:$AA$707,'Infos Relatório'!I$1)</f>
        <v>0</v>
      </c>
      <c r="O189" s="541">
        <f>COUNTIFS('Faturamento NNE'!$E$2:$E$707,'Infos Relatório'!$B$164,'Faturamento NNE'!$F$2:$F$707,'Infos Relatório'!$B189,'Faturamento NNE'!$AA$2:$AA$707,'Infos Relatório'!O$1)</f>
        <v>0</v>
      </c>
      <c r="P189" s="542">
        <f>SUMIFS('Faturamento NNE'!$H$2:$H$707,'Faturamento NNE'!$E$2:$E$707,'Infos Relatório'!$B$164,'Faturamento NNE'!$F$2:$F$707,'Infos Relatório'!$B189,'Faturamento NNE'!$AA$2:$AA$707,'Infos Relatório'!O$1)</f>
        <v>0</v>
      </c>
      <c r="Q189" s="542">
        <f>SUMIFS('Faturamento NNE'!$K$2:$K$707,'Faturamento NNE'!$E$2:$E$707,'Infos Relatório'!$B$164,'Faturamento NNE'!$F$2:$F$707,'Infos Relatório'!$B189,'Faturamento NNE'!$AA$2:$AA$707,'Infos Relatório'!O$1)</f>
        <v>0</v>
      </c>
      <c r="R189" s="546">
        <f>SUMIFS('Faturamento NNE'!$P$2:$P$707,'Faturamento NNE'!$E$2:$E$707,'Infos Relatório'!$B$164,'Faturamento NNE'!$F$2:$F$707,'Infos Relatório'!$B189,'Faturamento NNE'!$AA$2:$AA$707,'Infos Relatório'!O$1,'Faturamento NNE'!$U$2:$U$707,"Sim")+SUMIFS('Faturamento NNE'!$Q$2:$Q$707,'Faturamento NNE'!$E$2:$E$707,'Infos Relatório'!$B$164,'Faturamento NNE'!$F$2:$F$707,'Infos Relatório'!$B189,'Faturamento NNE'!$AA$2:$AA$707,'Infos Relatório'!O$1,'Faturamento NNE'!$U$2:$U$707,"Sim")</f>
        <v>0</v>
      </c>
      <c r="S189" s="227" t="e">
        <f t="shared" si="50"/>
        <v>#DIV/0!</v>
      </c>
      <c r="T189" s="545">
        <f>SUMIFS('Faturamento NNE'!$I$2:$I$707,'Faturamento NNE'!$E$2:$E$707,'Infos Relatório'!$B$164,'Faturamento NNE'!$F$2:$F$707,'Infos Relatório'!$B189,'Faturamento NNE'!$AA$2:$AA$707,'Infos Relatório'!O$1)</f>
        <v>0</v>
      </c>
      <c r="U189" s="541">
        <f>COUNTIFS('Faturamento NNE'!$E$2:$E$707,'Infos Relatório'!$B$164,'Faturamento NNE'!$F$2:$F$707,'Infos Relatório'!$B189,'Faturamento NNE'!$AA$2:$AA$707,'Infos Relatório'!U$1)</f>
        <v>0</v>
      </c>
      <c r="V189" s="542">
        <f>SUMIFS('Faturamento NNE'!$H$2:$H$707,'Faturamento NNE'!$E$2:$E$707,'Infos Relatório'!$B$164,'Faturamento NNE'!$F$2:$F$707,'Infos Relatório'!$B189,'Faturamento NNE'!$AA$2:$AA$707,'Infos Relatório'!U$1)</f>
        <v>0</v>
      </c>
      <c r="W189" s="542">
        <f>SUMIFS('Faturamento NNE'!$K$2:$K$707,'Faturamento NNE'!$E$2:$E$707,'Infos Relatório'!$B$164,'Faturamento NNE'!$F$2:$F$707,'Infos Relatório'!$B189,'Faturamento NNE'!$AA$2:$AA$707,'Infos Relatório'!U$1)</f>
        <v>0</v>
      </c>
      <c r="X189" s="546">
        <f>SUMIFS('Faturamento NNE'!$P$2:$P$707,'Faturamento NNE'!$E$2:$E$707,'Infos Relatório'!$B$164,'Faturamento NNE'!$F$2:$F$707,'Infos Relatório'!$B189,'Faturamento NNE'!$AA$2:$AA$707,'Infos Relatório'!U$1,'Faturamento NNE'!$U$2:$U$707,"Sim")+SUMIFS('Faturamento NNE'!$Q$2:$Q$707,'Faturamento NNE'!$E$2:$E$707,'Infos Relatório'!$B$164,'Faturamento NNE'!$F$2:$F$707,'Infos Relatório'!$B189,'Faturamento NNE'!$AA$2:$AA$707,'Infos Relatório'!U$1,'Faturamento NNE'!$U$2:$U$707,"Sim")</f>
        <v>0</v>
      </c>
      <c r="Y189" s="227" t="e">
        <f t="shared" si="51"/>
        <v>#DIV/0!</v>
      </c>
      <c r="Z189" s="545">
        <f>SUMIFS('Faturamento NNE'!$I$2:$I$707,'Faturamento NNE'!$E$2:$E$707,'Infos Relatório'!$B$164,'Faturamento NNE'!$F$2:$F$707,'Infos Relatório'!$B189,'Faturamento NNE'!$AA$2:$AA$707,'Infos Relatório'!U$1)</f>
        <v>0</v>
      </c>
      <c r="AA189" s="541">
        <f>COUNTIFS('Faturamento NNE'!$E$2:$E$707,'Infos Relatório'!$B$164,'Faturamento NNE'!$F$2:$F$707,'Infos Relatório'!$B189,'Faturamento NNE'!$AA$2:$AA$707,'Infos Relatório'!AA$1)</f>
        <v>0</v>
      </c>
      <c r="AB189" s="542">
        <f>SUMIFS('Faturamento NNE'!$H$2:$H$707,'Faturamento NNE'!$E$2:$E$707,'Infos Relatório'!$B$164,'Faturamento NNE'!$F$2:$F$707,'Infos Relatório'!$B189,'Faturamento NNE'!$AA$2:$AA$707,'Infos Relatório'!AA$1)</f>
        <v>0</v>
      </c>
      <c r="AC189" s="542">
        <f>SUMIFS('Faturamento NNE'!$K$2:$K$707,'Faturamento NNE'!$E$2:$E$707,'Infos Relatório'!$B$164,'Faturamento NNE'!$F$2:$F$707,'Infos Relatório'!$B189,'Faturamento NNE'!$AA$2:$AA$707,'Infos Relatório'!AA$1)</f>
        <v>0</v>
      </c>
      <c r="AD189" s="546">
        <f>SUMIFS('Faturamento NNE'!$P$2:$P$707,'Faturamento NNE'!$E$2:$E$707,'Infos Relatório'!$B$164,'Faturamento NNE'!$F$2:$F$707,'Infos Relatório'!$B189,'Faturamento NNE'!$AA$2:$AA$707,'Infos Relatório'!AA$1,'Faturamento NNE'!$U$2:$U$707,"Sim")+SUMIFS('Faturamento NNE'!$Q$2:$Q$707,'Faturamento NNE'!$E$2:$E$707,'Infos Relatório'!$B$164,'Faturamento NNE'!$F$2:$F$707,'Infos Relatório'!$B189,'Faturamento NNE'!$AA$2:$AA$707,'Infos Relatório'!AA$1,'Faturamento NNE'!$U$2:$U$707,"Sim")</f>
        <v>0</v>
      </c>
      <c r="AE189" s="227" t="e">
        <f t="shared" si="52"/>
        <v>#DIV/0!</v>
      </c>
      <c r="AF189" s="545">
        <f>SUMIFS('Faturamento NNE'!$I$2:$I$707,'Faturamento NNE'!$E$2:$E$707,'Infos Relatório'!$B$164,'Faturamento NNE'!$F$2:$F$707,'Infos Relatório'!$B189,'Faturamento NNE'!$AA$2:$AA$707,'Infos Relatório'!AA$1)</f>
        <v>0</v>
      </c>
      <c r="AG189" s="541">
        <f>COUNTIFS('Faturamento NNE'!$E$2:$E$707,'Infos Relatório'!$B$164,'Faturamento NNE'!$F$2:$F$707,'Infos Relatório'!$B189,'Faturamento NNE'!$AA$2:$AA$707,'Infos Relatório'!AG$1)</f>
        <v>0</v>
      </c>
      <c r="AH189" s="542">
        <f>SUMIFS('Faturamento NNE'!$H$2:$H$707,'Faturamento NNE'!$E$2:$E$707,'Infos Relatório'!$B$164,'Faturamento NNE'!$F$2:$F$707,'Infos Relatório'!$B189,'Faturamento NNE'!$AA$2:$AA$707,'Infos Relatório'!AG$1)</f>
        <v>0</v>
      </c>
      <c r="AI189" s="542">
        <f>SUMIFS('Faturamento NNE'!$K$2:$K$707,'Faturamento NNE'!$E$2:$E$707,'Infos Relatório'!$B$164,'Faturamento NNE'!$F$2:$F$707,'Infos Relatório'!$B189,'Faturamento NNE'!$AA$2:$AA$707,'Infos Relatório'!AG$1)</f>
        <v>0</v>
      </c>
      <c r="AJ189" s="546">
        <f>SUMIFS('Faturamento NNE'!$P$2:$P$707,'Faturamento NNE'!$E$2:$E$707,'Infos Relatório'!$B$164,'Faturamento NNE'!$F$2:$F$707,'Infos Relatório'!$B189,'Faturamento NNE'!$AA$2:$AA$707,'Infos Relatório'!AG$1,'Faturamento NNE'!$U$2:$U$707,"Sim")+SUMIFS('Faturamento NNE'!$Q$2:$Q$707,'Faturamento NNE'!$E$2:$E$707,'Infos Relatório'!$B$164,'Faturamento NNE'!$F$2:$F$707,'Infos Relatório'!$B189,'Faturamento NNE'!$AA$2:$AA$707,'Infos Relatório'!AG$1,'Faturamento NNE'!$U$2:$U$707,"Sim")</f>
        <v>0</v>
      </c>
      <c r="AK189" s="227" t="e">
        <f t="shared" si="53"/>
        <v>#DIV/0!</v>
      </c>
      <c r="AL189" s="545">
        <f>SUMIFS('Faturamento NNE'!$I$2:$I$707,'Faturamento NNE'!$E$2:$E$707,'Infos Relatório'!$B$164,'Faturamento NNE'!$F$2:$F$707,'Infos Relatório'!$B189,'Faturamento NNE'!$AA$2:$AA$707,'Infos Relatório'!AG$1)</f>
        <v>0</v>
      </c>
      <c r="AM189" s="541">
        <f>COUNTIFS('Faturamento NNE'!$E$2:$E$707,'Infos Relatório'!$B$164,'Faturamento NNE'!$F$2:$F$707,'Infos Relatório'!$B189,'Faturamento NNE'!$AA$2:$AA$707,'Infos Relatório'!AM$1)</f>
        <v>0</v>
      </c>
      <c r="AN189" s="542">
        <f>SUMIFS('Faturamento NNE'!$H$2:$H$707,'Faturamento NNE'!$E$2:$E$707,'Infos Relatório'!$B$164,'Faturamento NNE'!$F$2:$F$707,'Infos Relatório'!$B189,'Faturamento NNE'!$AA$2:$AA$707,'Infos Relatório'!AM$1)</f>
        <v>0</v>
      </c>
      <c r="AO189" s="542">
        <f>SUMIFS('Faturamento NNE'!$K$2:$K$707,'Faturamento NNE'!$E$2:$E$707,'Infos Relatório'!$B$164,'Faturamento NNE'!$F$2:$F$707,'Infos Relatório'!$B189,'Faturamento NNE'!$AA$2:$AA$707,'Infos Relatório'!AM$1)</f>
        <v>0</v>
      </c>
      <c r="AP189" s="546">
        <f>SUMIFS('Faturamento NNE'!$P$2:$P$707,'Faturamento NNE'!$E$2:$E$707,'Infos Relatório'!$B$164,'Faturamento NNE'!$F$2:$F$707,'Infos Relatório'!$B189,'Faturamento NNE'!$AA$2:$AA$707,'Infos Relatório'!AM$1,'Faturamento NNE'!$U$2:$U$707,"Sim")+SUMIFS('Faturamento NNE'!$Q$2:$Q$707,'Faturamento NNE'!$E$2:$E$707,'Infos Relatório'!$B$164,'Faturamento NNE'!$F$2:$F$707,'Infos Relatório'!$B189,'Faturamento NNE'!$AA$2:$AA$707,'Infos Relatório'!AM$1,'Faturamento NNE'!$U$2:$U$707,"Sim")</f>
        <v>0</v>
      </c>
      <c r="AQ189" s="227" t="e">
        <f t="shared" si="54"/>
        <v>#DIV/0!</v>
      </c>
      <c r="AR189" s="545">
        <f>SUMIFS('Faturamento NNE'!$I$2:$I$707,'Faturamento NNE'!$E$2:$E$707,'Infos Relatório'!$B$164,'Faturamento NNE'!$F$2:$F$707,'Infos Relatório'!$B189,'Faturamento NNE'!$AA$2:$AA$707,'Infos Relatório'!AM$1)</f>
        <v>0</v>
      </c>
      <c r="AS189" s="541">
        <f>COUNTIFS('Faturamento NNE'!$E$2:$E$707,'Infos Relatório'!$B$164,'Faturamento NNE'!$F$2:$F$707,'Infos Relatório'!$B189,'Faturamento NNE'!$AA$2:$AA$707,'Infos Relatório'!AS$1)</f>
        <v>0</v>
      </c>
      <c r="AT189" s="542">
        <f>SUMIFS('Faturamento NNE'!$H$2:$H$707,'Faturamento NNE'!$E$2:$E$707,'Infos Relatório'!$B$164,'Faturamento NNE'!$F$2:$F$707,'Infos Relatório'!$B189,'Faturamento NNE'!$AA$2:$AA$707,'Infos Relatório'!AS$1)</f>
        <v>0</v>
      </c>
      <c r="AU189" s="542">
        <f>SUMIFS('Faturamento NNE'!$K$2:$K$707,'Faturamento NNE'!$E$2:$E$707,'Infos Relatório'!$B$164,'Faturamento NNE'!$F$2:$F$707,'Infos Relatório'!$B189,'Faturamento NNE'!$AA$2:$AA$707,'Infos Relatório'!AS$1)</f>
        <v>0</v>
      </c>
      <c r="AV189" s="546">
        <f>SUMIFS('Faturamento NNE'!$P$2:$P$707,'Faturamento NNE'!$E$2:$E$707,'Infos Relatório'!$B$164,'Faturamento NNE'!$F$2:$F$707,'Infos Relatório'!$B189,'Faturamento NNE'!$AA$2:$AA$707,'Infos Relatório'!AS$1,'Faturamento NNE'!$U$2:$U$707,"Sim")+SUMIFS('Faturamento NNE'!$Q$2:$Q$707,'Faturamento NNE'!$E$2:$E$707,'Infos Relatório'!$B$164,'Faturamento NNE'!$F$2:$F$707,'Infos Relatório'!$B189,'Faturamento NNE'!$AA$2:$AA$707,'Infos Relatório'!AS$1,'Faturamento NNE'!$U$2:$U$707,"Sim")</f>
        <v>0</v>
      </c>
      <c r="AW189" s="227" t="e">
        <f t="shared" si="55"/>
        <v>#DIV/0!</v>
      </c>
      <c r="AX189" s="545">
        <f>SUMIFS('Faturamento NNE'!$I$2:$I$707,'Faturamento NNE'!$E$2:$E$707,'Infos Relatório'!$B$164,'Faturamento NNE'!$F$2:$F$707,'Infos Relatório'!$B189,'Faturamento NNE'!$AA$2:$AA$707,'Infos Relatório'!AS$1)</f>
        <v>0</v>
      </c>
      <c r="AY189" s="541">
        <f>COUNTIFS('Faturamento NNE'!$E$2:$E$707,'Infos Relatório'!$B$164,'Faturamento NNE'!$F$2:$F$707,'Infos Relatório'!$B189,'Faturamento NNE'!$AA$2:$AA$707,'Infos Relatório'!AY$1)</f>
        <v>0</v>
      </c>
      <c r="AZ189" s="542">
        <f>SUMIFS('Faturamento NNE'!$H$2:$H$707,'Faturamento NNE'!$E$2:$E$707,'Infos Relatório'!$B$164,'Faturamento NNE'!$F$2:$F$707,'Infos Relatório'!$B189,'Faturamento NNE'!$AA$2:$AA$707,'Infos Relatório'!AY$1)</f>
        <v>0</v>
      </c>
      <c r="BA189" s="542">
        <f>SUMIFS('Faturamento NNE'!$K$2:$K$707,'Faturamento NNE'!$E$2:$E$707,'Infos Relatório'!$B$164,'Faturamento NNE'!$F$2:$F$707,'Infos Relatório'!$B189,'Faturamento NNE'!$AA$2:$AA$707,'Infos Relatório'!AY$1)</f>
        <v>0</v>
      </c>
      <c r="BB189" s="546">
        <f>SUMIFS('Faturamento NNE'!$P$2:$P$707,'Faturamento NNE'!$E$2:$E$707,'Infos Relatório'!$B$164,'Faturamento NNE'!$F$2:$F$707,'Infos Relatório'!$B189,'Faturamento NNE'!$AA$2:$AA$707,'Infos Relatório'!AY$1,'Faturamento NNE'!$U$2:$U$707,"Sim")+SUMIFS('Faturamento NNE'!$Q$2:$Q$707,'Faturamento NNE'!$E$2:$E$707,'Infos Relatório'!$B$164,'Faturamento NNE'!$F$2:$F$707,'Infos Relatório'!$B189,'Faturamento NNE'!$AA$2:$AA$707,'Infos Relatório'!AY$1,'Faturamento NNE'!$U$2:$U$707,"Sim")</f>
        <v>0</v>
      </c>
      <c r="BC189" s="227" t="e">
        <f t="shared" si="56"/>
        <v>#DIV/0!</v>
      </c>
      <c r="BD189" s="545">
        <f>SUMIFS('Faturamento NNE'!$I$2:$I$707,'Faturamento NNE'!$E$2:$E$707,'Infos Relatório'!$B$164,'Faturamento NNE'!$F$2:$F$707,'Infos Relatório'!$B189,'Faturamento NNE'!$AA$2:$AA$707,'Infos Relatório'!AY$1)</f>
        <v>0</v>
      </c>
      <c r="BE189" s="541">
        <f>COUNTIFS('Faturamento NNE'!$E$2:$E$707,'Infos Relatório'!$B$164,'Faturamento NNE'!$F$2:$F$707,'Infos Relatório'!$B189,'Faturamento NNE'!$AA$2:$AA$707,'Infos Relatório'!BE$1)</f>
        <v>0</v>
      </c>
      <c r="BF189" s="542">
        <f>SUMIFS('Faturamento NNE'!$H$2:$H$707,'Faturamento NNE'!$E$2:$E$707,'Infos Relatório'!$B$164,'Faturamento NNE'!$F$2:$F$707,'Infos Relatório'!$B189,'Faturamento NNE'!$AA$2:$AA$707,'Infos Relatório'!BE$1)</f>
        <v>0</v>
      </c>
      <c r="BG189" s="542">
        <f>SUMIFS('Faturamento NNE'!$K$2:$K$707,'Faturamento NNE'!$E$2:$E$707,'Infos Relatório'!$B$164,'Faturamento NNE'!$F$2:$F$707,'Infos Relatório'!$B189,'Faturamento NNE'!$AA$2:$AA$707,'Infos Relatório'!BE$1)</f>
        <v>0</v>
      </c>
      <c r="BH189" s="546">
        <f>SUMIFS('Faturamento NNE'!$P$2:$P$707,'Faturamento NNE'!$E$2:$E$707,'Infos Relatório'!$B$164,'Faturamento NNE'!$F$2:$F$707,'Infos Relatório'!$B189,'Faturamento NNE'!$AA$2:$AA$707,'Infos Relatório'!BE$1,'Faturamento NNE'!$U$2:$U$707,"Sim")+SUMIFS('Faturamento NNE'!$Q$2:$Q$707,'Faturamento NNE'!$E$2:$E$707,'Infos Relatório'!$B$164,'Faturamento NNE'!$F$2:$F$707,'Infos Relatório'!$B189,'Faturamento NNE'!$AA$2:$AA$707,'Infos Relatório'!BE$1,'Faturamento NNE'!$U$2:$U$707,"Sim")</f>
        <v>0</v>
      </c>
      <c r="BI189" s="227" t="e">
        <f t="shared" si="57"/>
        <v>#DIV/0!</v>
      </c>
      <c r="BJ189" s="545">
        <f>SUMIFS('Faturamento NNE'!$I$2:$I$707,'Faturamento NNE'!$E$2:$E$707,'Infos Relatório'!$B$164,'Faturamento NNE'!$F$2:$F$707,'Infos Relatório'!$B189,'Faturamento NNE'!$AA$2:$AA$707,'Infos Relatório'!BE$1)</f>
        <v>0</v>
      </c>
      <c r="BK189" s="541">
        <f>COUNTIFS('Faturamento NNE'!$E$2:$E$707,'Infos Relatório'!$B$164,'Faturamento NNE'!$F$2:$F$707,'Infos Relatório'!$B189,'Faturamento NNE'!$AA$2:$AA$707,'Infos Relatório'!BK$1)</f>
        <v>0</v>
      </c>
      <c r="BL189" s="542">
        <f>SUMIFS('Faturamento NNE'!$H$2:$H$707,'Faturamento NNE'!$E$2:$E$707,'Infos Relatório'!$B$164,'Faturamento NNE'!$F$2:$F$707,'Infos Relatório'!$B189,'Faturamento NNE'!$AA$2:$AA$707,'Infos Relatório'!BK$1)</f>
        <v>0</v>
      </c>
      <c r="BM189" s="542">
        <f>SUMIFS('Faturamento NNE'!$K$2:$K$707,'Faturamento NNE'!$E$2:$E$707,'Infos Relatório'!$B$164,'Faturamento NNE'!$F$2:$F$707,'Infos Relatório'!$B189,'Faturamento NNE'!$AA$2:$AA$707,'Infos Relatório'!BK$1)</f>
        <v>0</v>
      </c>
      <c r="BN189" s="546">
        <f>SUMIFS('Faturamento NNE'!$P$2:$P$707,'Faturamento NNE'!$E$2:$E$707,'Infos Relatório'!$B$164,'Faturamento NNE'!$F$2:$F$707,'Infos Relatório'!$B189,'Faturamento NNE'!$AA$2:$AA$707,'Infos Relatório'!BK$1,'Faturamento NNE'!$U$2:$U$707,"Sim")+SUMIFS('Faturamento NNE'!$Q$2:$Q$707,'Faturamento NNE'!$E$2:$E$707,'Infos Relatório'!$B$164,'Faturamento NNE'!$F$2:$F$707,'Infos Relatório'!$B189,'Faturamento NNE'!$AA$2:$AA$707,'Infos Relatório'!BK$1,'Faturamento NNE'!$U$2:$U$707,"Sim")</f>
        <v>0</v>
      </c>
      <c r="BO189" s="227" t="e">
        <f t="shared" si="58"/>
        <v>#DIV/0!</v>
      </c>
      <c r="BP189" s="545">
        <f>SUMIFS('Faturamento NNE'!$I$2:$I$707,'Faturamento NNE'!$E$2:$E$707,'Infos Relatório'!$B$164,'Faturamento NNE'!$F$2:$F$707,'Infos Relatório'!$B189,'Faturamento NNE'!$AA$2:$AA$707,'Infos Relatório'!BK$1)</f>
        <v>0</v>
      </c>
      <c r="BQ189" s="541">
        <f>COUNTIFS('Faturamento NNE'!$E$2:$E$707,'Infos Relatório'!$B$164,'Faturamento NNE'!$F$2:$F$707,'Infos Relatório'!$B189,'Faturamento NNE'!$AA$2:$AA$707,'Infos Relatório'!BQ$1)</f>
        <v>0</v>
      </c>
      <c r="BR189" s="542">
        <f>SUMIFS('Faturamento NNE'!$H$2:$H$707,'Faturamento NNE'!$E$2:$E$707,'Infos Relatório'!$B$164,'Faturamento NNE'!$F$2:$F$707,'Infos Relatório'!$B189,'Faturamento NNE'!$AA$2:$AA$707,'Infos Relatório'!BQ$1)</f>
        <v>0</v>
      </c>
      <c r="BS189" s="542">
        <f>SUMIFS('Faturamento NNE'!$K$2:$K$707,'Faturamento NNE'!$E$2:$E$707,'Infos Relatório'!$B$164,'Faturamento NNE'!$F$2:$F$707,'Infos Relatório'!$B189,'Faturamento NNE'!$AA$2:$AA$707,'Infos Relatório'!BQ$1)</f>
        <v>0</v>
      </c>
      <c r="BT189" s="546">
        <f>SUMIFS('Faturamento NNE'!$P$2:$P$707,'Faturamento NNE'!$E$2:$E$707,'Infos Relatório'!$B$164,'Faturamento NNE'!$F$2:$F$707,'Infos Relatório'!$B189,'Faturamento NNE'!$AA$2:$AA$707,'Infos Relatório'!BQ$1,'Faturamento NNE'!$U$2:$U$707,"Sim")+SUMIFS('Faturamento NNE'!$Q$2:$Q$707,'Faturamento NNE'!$E$2:$E$707,'Infos Relatório'!$B$164,'Faturamento NNE'!$F$2:$F$707,'Infos Relatório'!$B189,'Faturamento NNE'!$AA$2:$AA$707,'Infos Relatório'!BQ$1,'Faturamento NNE'!$U$2:$U$707,"Sim")</f>
        <v>0</v>
      </c>
      <c r="BU189" s="227" t="e">
        <f t="shared" si="59"/>
        <v>#DIV/0!</v>
      </c>
      <c r="BV189" s="545">
        <f>SUMIFS('Faturamento NNE'!$I$2:$I$707,'Faturamento NNE'!$E$2:$E$707,'Infos Relatório'!$B$164,'Faturamento NNE'!$F$2:$F$707,'Infos Relatório'!$B189,'Faturamento NNE'!$AA$2:$AA$707,'Infos Relatório'!BQ$1)</f>
        <v>0</v>
      </c>
    </row>
    <row r="190" spans="2:74">
      <c r="B190" s="217" t="s">
        <v>155</v>
      </c>
      <c r="C190" s="541">
        <f>COUNTIFS('Faturamento NNE'!$E$2:$E$707,'Infos Relatório'!$B$164,'Faturamento NNE'!$F$2:$F$707,'Infos Relatório'!$B190,'Faturamento NNE'!$AA$2:$AA$707,'Infos Relatório'!C$1)</f>
        <v>0</v>
      </c>
      <c r="D190" s="542">
        <f>SUMIFS('Faturamento NNE'!$H$2:$H$707,'Faturamento NNE'!$E$2:$E$707,'Infos Relatório'!$B$164,'Faturamento NNE'!$F$2:$F$707,'Infos Relatório'!$B190,'Faturamento NNE'!$AA$2:$AA$707,'Infos Relatório'!C$1)</f>
        <v>0</v>
      </c>
      <c r="E190" s="543">
        <f>SUMIFS('Faturamento NNE'!$K$2:$K$707,'Faturamento NNE'!$E$2:$E$707,'Infos Relatório'!$B$164,'Faturamento NNE'!$F$2:$F$707,'Infos Relatório'!$B190,'Faturamento NNE'!$AA$2:$AA$707,'Infos Relatório'!C$1)</f>
        <v>0</v>
      </c>
      <c r="F190" s="544">
        <f>SUMIFS('Faturamento NNE'!$P$2:$P$707,'Faturamento NNE'!$E$2:$E$707,'Infos Relatório'!$B$164,'Faturamento NNE'!$F$2:$F$707,'Infos Relatório'!$B190,'Faturamento NNE'!$AA$2:$AA$707,'Infos Relatório'!C$1,'Faturamento NNE'!$U$2:$U$707,"Sim")+SUMIFS('Faturamento NNE'!$Q$2:$Q$707,'Faturamento NNE'!$E$2:$E$707,'Infos Relatório'!$B$164,'Faturamento NNE'!$F$2:$F$707,'Infos Relatório'!$B190,'Faturamento NNE'!$AA$2:$AA$707,'Infos Relatório'!C$1,'Faturamento NNE'!$U$2:$U$707,"Sim")</f>
        <v>0</v>
      </c>
      <c r="G190" s="283" t="e">
        <f t="shared" si="48"/>
        <v>#DIV/0!</v>
      </c>
      <c r="H190" s="545">
        <f>SUMIFS('Faturamento NNE'!$I$2:$I$707,'Faturamento NNE'!$E$2:$E$707,'Infos Relatório'!$B$164,'Faturamento NNE'!$F$2:$F$707,'Infos Relatório'!$B190,'Faturamento NNE'!$AA$2:$AA$707,'Infos Relatório'!C$1)</f>
        <v>0</v>
      </c>
      <c r="I190" s="541">
        <f>COUNTIFS('Faturamento NNE'!$E$2:$E$707,'Infos Relatório'!$B$164,'Faturamento NNE'!$F$2:$F$707,'Infos Relatório'!$B190,'Faturamento NNE'!$AA$2:$AA$707,'Infos Relatório'!I$1)</f>
        <v>0</v>
      </c>
      <c r="J190" s="542">
        <f>SUMIFS('Faturamento NNE'!$H$2:$H$707,'Faturamento NNE'!$E$2:$E$707,'Infos Relatório'!$B$164,'Faturamento NNE'!$F$2:$F$707,'Infos Relatório'!$B190,'Faturamento NNE'!$AA$2:$AA$707,'Infos Relatório'!I$1)</f>
        <v>0</v>
      </c>
      <c r="K190" s="543">
        <f>SUMIFS('Faturamento NNE'!$K$2:$K$707,'Faturamento NNE'!$E$2:$E$707,'Infos Relatório'!$B$164,'Faturamento NNE'!$F$2:$F$707,'Infos Relatório'!$B190,'Faturamento NNE'!$AA$2:$AA$707,'Infos Relatório'!I$1)</f>
        <v>0</v>
      </c>
      <c r="L190" s="544">
        <f>SUMIFS('Faturamento NNE'!$P$2:$P$707,'Faturamento NNE'!$E$2:$E$707,'Infos Relatório'!$B$164,'Faturamento NNE'!$F$2:$F$707,'Infos Relatório'!$B190,'Faturamento NNE'!$AA$2:$AA$707,'Infos Relatório'!I$1,'Faturamento NNE'!$U$2:$U$707,"Sim")+SUMIFS('Faturamento NNE'!$Q$2:$Q$707,'Faturamento NNE'!$E$2:$E$707,'Infos Relatório'!$B$164,'Faturamento NNE'!$F$2:$F$707,'Infos Relatório'!$B190,'Faturamento NNE'!$AA$2:$AA$707,'Infos Relatório'!I$1,'Faturamento NNE'!$U$2:$U$707,"Sim")</f>
        <v>0</v>
      </c>
      <c r="M190" s="283" t="e">
        <f t="shared" si="49"/>
        <v>#DIV/0!</v>
      </c>
      <c r="N190" s="545">
        <f>SUMIFS('Faturamento NNE'!$I$2:$I$707,'Faturamento NNE'!$E$2:$E$707,'Infos Relatório'!$B$164,'Faturamento NNE'!$F$2:$F$707,'Infos Relatório'!$B190,'Faturamento NNE'!$AA$2:$AA$707,'Infos Relatório'!I$1)</f>
        <v>0</v>
      </c>
      <c r="O190" s="541">
        <f>COUNTIFS('Faturamento NNE'!$E$2:$E$707,'Infos Relatório'!$B$164,'Faturamento NNE'!$F$2:$F$707,'Infos Relatório'!$B190,'Faturamento NNE'!$AA$2:$AA$707,'Infos Relatório'!O$1)</f>
        <v>0</v>
      </c>
      <c r="P190" s="542">
        <f>SUMIFS('Faturamento NNE'!$H$2:$H$707,'Faturamento NNE'!$E$2:$E$707,'Infos Relatório'!$B$164,'Faturamento NNE'!$F$2:$F$707,'Infos Relatório'!$B190,'Faturamento NNE'!$AA$2:$AA$707,'Infos Relatório'!O$1)</f>
        <v>0</v>
      </c>
      <c r="Q190" s="542">
        <f>SUMIFS('Faturamento NNE'!$K$2:$K$707,'Faturamento NNE'!$E$2:$E$707,'Infos Relatório'!$B$164,'Faturamento NNE'!$F$2:$F$707,'Infos Relatório'!$B190,'Faturamento NNE'!$AA$2:$AA$707,'Infos Relatório'!O$1)</f>
        <v>0</v>
      </c>
      <c r="R190" s="546">
        <f>SUMIFS('Faturamento NNE'!$P$2:$P$707,'Faturamento NNE'!$E$2:$E$707,'Infos Relatório'!$B$164,'Faturamento NNE'!$F$2:$F$707,'Infos Relatório'!$B190,'Faturamento NNE'!$AA$2:$AA$707,'Infos Relatório'!O$1,'Faturamento NNE'!$U$2:$U$707,"Sim")+SUMIFS('Faturamento NNE'!$Q$2:$Q$707,'Faturamento NNE'!$E$2:$E$707,'Infos Relatório'!$B$164,'Faturamento NNE'!$F$2:$F$707,'Infos Relatório'!$B190,'Faturamento NNE'!$AA$2:$AA$707,'Infos Relatório'!O$1,'Faturamento NNE'!$U$2:$U$707,"Sim")</f>
        <v>0</v>
      </c>
      <c r="S190" s="227" t="e">
        <f t="shared" si="50"/>
        <v>#DIV/0!</v>
      </c>
      <c r="T190" s="545">
        <f>SUMIFS('Faturamento NNE'!$I$2:$I$707,'Faturamento NNE'!$E$2:$E$707,'Infos Relatório'!$B$164,'Faturamento NNE'!$F$2:$F$707,'Infos Relatório'!$B190,'Faturamento NNE'!$AA$2:$AA$707,'Infos Relatório'!O$1)</f>
        <v>0</v>
      </c>
      <c r="U190" s="541">
        <f>COUNTIFS('Faturamento NNE'!$E$2:$E$707,'Infos Relatório'!$B$164,'Faturamento NNE'!$F$2:$F$707,'Infos Relatório'!$B190,'Faturamento NNE'!$AA$2:$AA$707,'Infos Relatório'!U$1)</f>
        <v>0</v>
      </c>
      <c r="V190" s="542">
        <f>SUMIFS('Faturamento NNE'!$H$2:$H$707,'Faturamento NNE'!$E$2:$E$707,'Infos Relatório'!$B$164,'Faturamento NNE'!$F$2:$F$707,'Infos Relatório'!$B190,'Faturamento NNE'!$AA$2:$AA$707,'Infos Relatório'!U$1)</f>
        <v>0</v>
      </c>
      <c r="W190" s="542">
        <f>SUMIFS('Faturamento NNE'!$K$2:$K$707,'Faturamento NNE'!$E$2:$E$707,'Infos Relatório'!$B$164,'Faturamento NNE'!$F$2:$F$707,'Infos Relatório'!$B190,'Faturamento NNE'!$AA$2:$AA$707,'Infos Relatório'!U$1)</f>
        <v>0</v>
      </c>
      <c r="X190" s="546">
        <f>SUMIFS('Faturamento NNE'!$P$2:$P$707,'Faturamento NNE'!$E$2:$E$707,'Infos Relatório'!$B$164,'Faturamento NNE'!$F$2:$F$707,'Infos Relatório'!$B190,'Faturamento NNE'!$AA$2:$AA$707,'Infos Relatório'!U$1,'Faturamento NNE'!$U$2:$U$707,"Sim")+SUMIFS('Faturamento NNE'!$Q$2:$Q$707,'Faturamento NNE'!$E$2:$E$707,'Infos Relatório'!$B$164,'Faturamento NNE'!$F$2:$F$707,'Infos Relatório'!$B190,'Faturamento NNE'!$AA$2:$AA$707,'Infos Relatório'!U$1,'Faturamento NNE'!$U$2:$U$707,"Sim")</f>
        <v>0</v>
      </c>
      <c r="Y190" s="227" t="e">
        <f t="shared" si="51"/>
        <v>#DIV/0!</v>
      </c>
      <c r="Z190" s="545">
        <f>SUMIFS('Faturamento NNE'!$I$2:$I$707,'Faturamento NNE'!$E$2:$E$707,'Infos Relatório'!$B$164,'Faturamento NNE'!$F$2:$F$707,'Infos Relatório'!$B190,'Faturamento NNE'!$AA$2:$AA$707,'Infos Relatório'!U$1)</f>
        <v>0</v>
      </c>
      <c r="AA190" s="541">
        <f>COUNTIFS('Faturamento NNE'!$E$2:$E$707,'Infos Relatório'!$B$164,'Faturamento NNE'!$F$2:$F$707,'Infos Relatório'!$B190,'Faturamento NNE'!$AA$2:$AA$707,'Infos Relatório'!AA$1)</f>
        <v>0</v>
      </c>
      <c r="AB190" s="542">
        <f>SUMIFS('Faturamento NNE'!$H$2:$H$707,'Faturamento NNE'!$E$2:$E$707,'Infos Relatório'!$B$164,'Faturamento NNE'!$F$2:$F$707,'Infos Relatório'!$B190,'Faturamento NNE'!$AA$2:$AA$707,'Infos Relatório'!AA$1)</f>
        <v>0</v>
      </c>
      <c r="AC190" s="542">
        <f>SUMIFS('Faturamento NNE'!$K$2:$K$707,'Faturamento NNE'!$E$2:$E$707,'Infos Relatório'!$B$164,'Faturamento NNE'!$F$2:$F$707,'Infos Relatório'!$B190,'Faturamento NNE'!$AA$2:$AA$707,'Infos Relatório'!AA$1)</f>
        <v>0</v>
      </c>
      <c r="AD190" s="546">
        <f>SUMIFS('Faturamento NNE'!$P$2:$P$707,'Faturamento NNE'!$E$2:$E$707,'Infos Relatório'!$B$164,'Faturamento NNE'!$F$2:$F$707,'Infos Relatório'!$B190,'Faturamento NNE'!$AA$2:$AA$707,'Infos Relatório'!AA$1,'Faturamento NNE'!$U$2:$U$707,"Sim")+SUMIFS('Faturamento NNE'!$Q$2:$Q$707,'Faturamento NNE'!$E$2:$E$707,'Infos Relatório'!$B$164,'Faturamento NNE'!$F$2:$F$707,'Infos Relatório'!$B190,'Faturamento NNE'!$AA$2:$AA$707,'Infos Relatório'!AA$1,'Faturamento NNE'!$U$2:$U$707,"Sim")</f>
        <v>0</v>
      </c>
      <c r="AE190" s="227" t="e">
        <f t="shared" si="52"/>
        <v>#DIV/0!</v>
      </c>
      <c r="AF190" s="545">
        <f>SUMIFS('Faturamento NNE'!$I$2:$I$707,'Faturamento NNE'!$E$2:$E$707,'Infos Relatório'!$B$164,'Faturamento NNE'!$F$2:$F$707,'Infos Relatório'!$B190,'Faturamento NNE'!$AA$2:$AA$707,'Infos Relatório'!AA$1)</f>
        <v>0</v>
      </c>
      <c r="AG190" s="541">
        <f>COUNTIFS('Faturamento NNE'!$E$2:$E$707,'Infos Relatório'!$B$164,'Faturamento NNE'!$F$2:$F$707,'Infos Relatório'!$B190,'Faturamento NNE'!$AA$2:$AA$707,'Infos Relatório'!AG$1)</f>
        <v>0</v>
      </c>
      <c r="AH190" s="542">
        <f>SUMIFS('Faturamento NNE'!$H$2:$H$707,'Faturamento NNE'!$E$2:$E$707,'Infos Relatório'!$B$164,'Faturamento NNE'!$F$2:$F$707,'Infos Relatório'!$B190,'Faturamento NNE'!$AA$2:$AA$707,'Infos Relatório'!AG$1)</f>
        <v>0</v>
      </c>
      <c r="AI190" s="542">
        <f>SUMIFS('Faturamento NNE'!$K$2:$K$707,'Faturamento NNE'!$E$2:$E$707,'Infos Relatório'!$B$164,'Faturamento NNE'!$F$2:$F$707,'Infos Relatório'!$B190,'Faturamento NNE'!$AA$2:$AA$707,'Infos Relatório'!AG$1)</f>
        <v>0</v>
      </c>
      <c r="AJ190" s="546">
        <f>SUMIFS('Faturamento NNE'!$P$2:$P$707,'Faturamento NNE'!$E$2:$E$707,'Infos Relatório'!$B$164,'Faturamento NNE'!$F$2:$F$707,'Infos Relatório'!$B190,'Faturamento NNE'!$AA$2:$AA$707,'Infos Relatório'!AG$1,'Faturamento NNE'!$U$2:$U$707,"Sim")+SUMIFS('Faturamento NNE'!$Q$2:$Q$707,'Faturamento NNE'!$E$2:$E$707,'Infos Relatório'!$B$164,'Faturamento NNE'!$F$2:$F$707,'Infos Relatório'!$B190,'Faturamento NNE'!$AA$2:$AA$707,'Infos Relatório'!AG$1,'Faturamento NNE'!$U$2:$U$707,"Sim")</f>
        <v>0</v>
      </c>
      <c r="AK190" s="227" t="e">
        <f t="shared" si="53"/>
        <v>#DIV/0!</v>
      </c>
      <c r="AL190" s="545">
        <f>SUMIFS('Faturamento NNE'!$I$2:$I$707,'Faturamento NNE'!$E$2:$E$707,'Infos Relatório'!$B$164,'Faturamento NNE'!$F$2:$F$707,'Infos Relatório'!$B190,'Faturamento NNE'!$AA$2:$AA$707,'Infos Relatório'!AG$1)</f>
        <v>0</v>
      </c>
      <c r="AM190" s="541">
        <f>COUNTIFS('Faturamento NNE'!$E$2:$E$707,'Infos Relatório'!$B$164,'Faturamento NNE'!$F$2:$F$707,'Infos Relatório'!$B190,'Faturamento NNE'!$AA$2:$AA$707,'Infos Relatório'!AM$1)</f>
        <v>0</v>
      </c>
      <c r="AN190" s="542">
        <f>SUMIFS('Faturamento NNE'!$H$2:$H$707,'Faturamento NNE'!$E$2:$E$707,'Infos Relatório'!$B$164,'Faturamento NNE'!$F$2:$F$707,'Infos Relatório'!$B190,'Faturamento NNE'!$AA$2:$AA$707,'Infos Relatório'!AM$1)</f>
        <v>0</v>
      </c>
      <c r="AO190" s="542">
        <f>SUMIFS('Faturamento NNE'!$K$2:$K$707,'Faturamento NNE'!$E$2:$E$707,'Infos Relatório'!$B$164,'Faturamento NNE'!$F$2:$F$707,'Infos Relatório'!$B190,'Faturamento NNE'!$AA$2:$AA$707,'Infos Relatório'!AM$1)</f>
        <v>0</v>
      </c>
      <c r="AP190" s="546">
        <f>SUMIFS('Faturamento NNE'!$P$2:$P$707,'Faturamento NNE'!$E$2:$E$707,'Infos Relatório'!$B$164,'Faturamento NNE'!$F$2:$F$707,'Infos Relatório'!$B190,'Faturamento NNE'!$AA$2:$AA$707,'Infos Relatório'!AM$1,'Faturamento NNE'!$U$2:$U$707,"Sim")+SUMIFS('Faturamento NNE'!$Q$2:$Q$707,'Faturamento NNE'!$E$2:$E$707,'Infos Relatório'!$B$164,'Faturamento NNE'!$F$2:$F$707,'Infos Relatório'!$B190,'Faturamento NNE'!$AA$2:$AA$707,'Infos Relatório'!AM$1,'Faturamento NNE'!$U$2:$U$707,"Sim")</f>
        <v>0</v>
      </c>
      <c r="AQ190" s="227" t="e">
        <f t="shared" si="54"/>
        <v>#DIV/0!</v>
      </c>
      <c r="AR190" s="545">
        <f>SUMIFS('Faturamento NNE'!$I$2:$I$707,'Faturamento NNE'!$E$2:$E$707,'Infos Relatório'!$B$164,'Faturamento NNE'!$F$2:$F$707,'Infos Relatório'!$B190,'Faturamento NNE'!$AA$2:$AA$707,'Infos Relatório'!AM$1)</f>
        <v>0</v>
      </c>
      <c r="AS190" s="541">
        <f>COUNTIFS('Faturamento NNE'!$E$2:$E$707,'Infos Relatório'!$B$164,'Faturamento NNE'!$F$2:$F$707,'Infos Relatório'!$B190,'Faturamento NNE'!$AA$2:$AA$707,'Infos Relatório'!AS$1)</f>
        <v>0</v>
      </c>
      <c r="AT190" s="542">
        <f>SUMIFS('Faturamento NNE'!$H$2:$H$707,'Faturamento NNE'!$E$2:$E$707,'Infos Relatório'!$B$164,'Faturamento NNE'!$F$2:$F$707,'Infos Relatório'!$B190,'Faturamento NNE'!$AA$2:$AA$707,'Infos Relatório'!AS$1)</f>
        <v>0</v>
      </c>
      <c r="AU190" s="542">
        <f>SUMIFS('Faturamento NNE'!$K$2:$K$707,'Faturamento NNE'!$E$2:$E$707,'Infos Relatório'!$B$164,'Faturamento NNE'!$F$2:$F$707,'Infos Relatório'!$B190,'Faturamento NNE'!$AA$2:$AA$707,'Infos Relatório'!AS$1)</f>
        <v>0</v>
      </c>
      <c r="AV190" s="546">
        <f>SUMIFS('Faturamento NNE'!$P$2:$P$707,'Faturamento NNE'!$E$2:$E$707,'Infos Relatório'!$B$164,'Faturamento NNE'!$F$2:$F$707,'Infos Relatório'!$B190,'Faturamento NNE'!$AA$2:$AA$707,'Infos Relatório'!AS$1,'Faturamento NNE'!$U$2:$U$707,"Sim")+SUMIFS('Faturamento NNE'!$Q$2:$Q$707,'Faturamento NNE'!$E$2:$E$707,'Infos Relatório'!$B$164,'Faturamento NNE'!$F$2:$F$707,'Infos Relatório'!$B190,'Faturamento NNE'!$AA$2:$AA$707,'Infos Relatório'!AS$1,'Faturamento NNE'!$U$2:$U$707,"Sim")</f>
        <v>0</v>
      </c>
      <c r="AW190" s="227" t="e">
        <f t="shared" si="55"/>
        <v>#DIV/0!</v>
      </c>
      <c r="AX190" s="545">
        <f>SUMIFS('Faturamento NNE'!$I$2:$I$707,'Faturamento NNE'!$E$2:$E$707,'Infos Relatório'!$B$164,'Faturamento NNE'!$F$2:$F$707,'Infos Relatório'!$B190,'Faturamento NNE'!$AA$2:$AA$707,'Infos Relatório'!AS$1)</f>
        <v>0</v>
      </c>
      <c r="AY190" s="541">
        <f>COUNTIFS('Faturamento NNE'!$E$2:$E$707,'Infos Relatório'!$B$164,'Faturamento NNE'!$F$2:$F$707,'Infos Relatório'!$B190,'Faturamento NNE'!$AA$2:$AA$707,'Infos Relatório'!AY$1)</f>
        <v>0</v>
      </c>
      <c r="AZ190" s="542">
        <f>SUMIFS('Faturamento NNE'!$H$2:$H$707,'Faturamento NNE'!$E$2:$E$707,'Infos Relatório'!$B$164,'Faturamento NNE'!$F$2:$F$707,'Infos Relatório'!$B190,'Faturamento NNE'!$AA$2:$AA$707,'Infos Relatório'!AY$1)</f>
        <v>0</v>
      </c>
      <c r="BA190" s="542">
        <f>SUMIFS('Faturamento NNE'!$K$2:$K$707,'Faturamento NNE'!$E$2:$E$707,'Infos Relatório'!$B$164,'Faturamento NNE'!$F$2:$F$707,'Infos Relatório'!$B190,'Faturamento NNE'!$AA$2:$AA$707,'Infos Relatório'!AY$1)</f>
        <v>0</v>
      </c>
      <c r="BB190" s="546">
        <f>SUMIFS('Faturamento NNE'!$P$2:$P$707,'Faturamento NNE'!$E$2:$E$707,'Infos Relatório'!$B$164,'Faturamento NNE'!$F$2:$F$707,'Infos Relatório'!$B190,'Faturamento NNE'!$AA$2:$AA$707,'Infos Relatório'!AY$1,'Faturamento NNE'!$U$2:$U$707,"Sim")+SUMIFS('Faturamento NNE'!$Q$2:$Q$707,'Faturamento NNE'!$E$2:$E$707,'Infos Relatório'!$B$164,'Faturamento NNE'!$F$2:$F$707,'Infos Relatório'!$B190,'Faturamento NNE'!$AA$2:$AA$707,'Infos Relatório'!AY$1,'Faturamento NNE'!$U$2:$U$707,"Sim")</f>
        <v>0</v>
      </c>
      <c r="BC190" s="227" t="e">
        <f t="shared" si="56"/>
        <v>#DIV/0!</v>
      </c>
      <c r="BD190" s="545">
        <f>SUMIFS('Faturamento NNE'!$I$2:$I$707,'Faturamento NNE'!$E$2:$E$707,'Infos Relatório'!$B$164,'Faturamento NNE'!$F$2:$F$707,'Infos Relatório'!$B190,'Faturamento NNE'!$AA$2:$AA$707,'Infos Relatório'!AY$1)</f>
        <v>0</v>
      </c>
      <c r="BE190" s="541">
        <f>COUNTIFS('Faturamento NNE'!$E$2:$E$707,'Infos Relatório'!$B$164,'Faturamento NNE'!$F$2:$F$707,'Infos Relatório'!$B190,'Faturamento NNE'!$AA$2:$AA$707,'Infos Relatório'!BE$1)</f>
        <v>0</v>
      </c>
      <c r="BF190" s="542">
        <f>SUMIFS('Faturamento NNE'!$H$2:$H$707,'Faturamento NNE'!$E$2:$E$707,'Infos Relatório'!$B$164,'Faturamento NNE'!$F$2:$F$707,'Infos Relatório'!$B190,'Faturamento NNE'!$AA$2:$AA$707,'Infos Relatório'!BE$1)</f>
        <v>0</v>
      </c>
      <c r="BG190" s="542">
        <f>SUMIFS('Faturamento NNE'!$K$2:$K$707,'Faturamento NNE'!$E$2:$E$707,'Infos Relatório'!$B$164,'Faturamento NNE'!$F$2:$F$707,'Infos Relatório'!$B190,'Faturamento NNE'!$AA$2:$AA$707,'Infos Relatório'!BE$1)</f>
        <v>0</v>
      </c>
      <c r="BH190" s="546">
        <f>SUMIFS('Faturamento NNE'!$P$2:$P$707,'Faturamento NNE'!$E$2:$E$707,'Infos Relatório'!$B$164,'Faturamento NNE'!$F$2:$F$707,'Infos Relatório'!$B190,'Faturamento NNE'!$AA$2:$AA$707,'Infos Relatório'!BE$1,'Faturamento NNE'!$U$2:$U$707,"Sim")+SUMIFS('Faturamento NNE'!$Q$2:$Q$707,'Faturamento NNE'!$E$2:$E$707,'Infos Relatório'!$B$164,'Faturamento NNE'!$F$2:$F$707,'Infos Relatório'!$B190,'Faturamento NNE'!$AA$2:$AA$707,'Infos Relatório'!BE$1,'Faturamento NNE'!$U$2:$U$707,"Sim")</f>
        <v>0</v>
      </c>
      <c r="BI190" s="227" t="e">
        <f t="shared" si="57"/>
        <v>#DIV/0!</v>
      </c>
      <c r="BJ190" s="545">
        <f>SUMIFS('Faturamento NNE'!$I$2:$I$707,'Faturamento NNE'!$E$2:$E$707,'Infos Relatório'!$B$164,'Faturamento NNE'!$F$2:$F$707,'Infos Relatório'!$B190,'Faturamento NNE'!$AA$2:$AA$707,'Infos Relatório'!BE$1)</f>
        <v>0</v>
      </c>
      <c r="BK190" s="541">
        <f>COUNTIFS('Faturamento NNE'!$E$2:$E$707,'Infos Relatório'!$B$164,'Faturamento NNE'!$F$2:$F$707,'Infos Relatório'!$B190,'Faturamento NNE'!$AA$2:$AA$707,'Infos Relatório'!BK$1)</f>
        <v>0</v>
      </c>
      <c r="BL190" s="542">
        <f>SUMIFS('Faturamento NNE'!$H$2:$H$707,'Faturamento NNE'!$E$2:$E$707,'Infos Relatório'!$B$164,'Faturamento NNE'!$F$2:$F$707,'Infos Relatório'!$B190,'Faturamento NNE'!$AA$2:$AA$707,'Infos Relatório'!BK$1)</f>
        <v>0</v>
      </c>
      <c r="BM190" s="542">
        <f>SUMIFS('Faturamento NNE'!$K$2:$K$707,'Faturamento NNE'!$E$2:$E$707,'Infos Relatório'!$B$164,'Faturamento NNE'!$F$2:$F$707,'Infos Relatório'!$B190,'Faturamento NNE'!$AA$2:$AA$707,'Infos Relatório'!BK$1)</f>
        <v>0</v>
      </c>
      <c r="BN190" s="546">
        <f>SUMIFS('Faturamento NNE'!$P$2:$P$707,'Faturamento NNE'!$E$2:$E$707,'Infos Relatório'!$B$164,'Faturamento NNE'!$F$2:$F$707,'Infos Relatório'!$B190,'Faturamento NNE'!$AA$2:$AA$707,'Infos Relatório'!BK$1,'Faturamento NNE'!$U$2:$U$707,"Sim")+SUMIFS('Faturamento NNE'!$Q$2:$Q$707,'Faturamento NNE'!$E$2:$E$707,'Infos Relatório'!$B$164,'Faturamento NNE'!$F$2:$F$707,'Infos Relatório'!$B190,'Faturamento NNE'!$AA$2:$AA$707,'Infos Relatório'!BK$1,'Faturamento NNE'!$U$2:$U$707,"Sim")</f>
        <v>0</v>
      </c>
      <c r="BO190" s="227" t="e">
        <f t="shared" si="58"/>
        <v>#DIV/0!</v>
      </c>
      <c r="BP190" s="545">
        <f>SUMIFS('Faturamento NNE'!$I$2:$I$707,'Faturamento NNE'!$E$2:$E$707,'Infos Relatório'!$B$164,'Faturamento NNE'!$F$2:$F$707,'Infos Relatório'!$B190,'Faturamento NNE'!$AA$2:$AA$707,'Infos Relatório'!BK$1)</f>
        <v>0</v>
      </c>
      <c r="BQ190" s="541">
        <f>COUNTIFS('Faturamento NNE'!$E$2:$E$707,'Infos Relatório'!$B$164,'Faturamento NNE'!$F$2:$F$707,'Infos Relatório'!$B190,'Faturamento NNE'!$AA$2:$AA$707,'Infos Relatório'!BQ$1)</f>
        <v>0</v>
      </c>
      <c r="BR190" s="542">
        <f>SUMIFS('Faturamento NNE'!$H$2:$H$707,'Faturamento NNE'!$E$2:$E$707,'Infos Relatório'!$B$164,'Faturamento NNE'!$F$2:$F$707,'Infos Relatório'!$B190,'Faturamento NNE'!$AA$2:$AA$707,'Infos Relatório'!BQ$1)</f>
        <v>0</v>
      </c>
      <c r="BS190" s="542">
        <f>SUMIFS('Faturamento NNE'!$K$2:$K$707,'Faturamento NNE'!$E$2:$E$707,'Infos Relatório'!$B$164,'Faturamento NNE'!$F$2:$F$707,'Infos Relatório'!$B190,'Faturamento NNE'!$AA$2:$AA$707,'Infos Relatório'!BQ$1)</f>
        <v>0</v>
      </c>
      <c r="BT190" s="546">
        <f>SUMIFS('Faturamento NNE'!$P$2:$P$707,'Faturamento NNE'!$E$2:$E$707,'Infos Relatório'!$B$164,'Faturamento NNE'!$F$2:$F$707,'Infos Relatório'!$B190,'Faturamento NNE'!$AA$2:$AA$707,'Infos Relatório'!BQ$1,'Faturamento NNE'!$U$2:$U$707,"Sim")+SUMIFS('Faturamento NNE'!$Q$2:$Q$707,'Faturamento NNE'!$E$2:$E$707,'Infos Relatório'!$B$164,'Faturamento NNE'!$F$2:$F$707,'Infos Relatório'!$B190,'Faturamento NNE'!$AA$2:$AA$707,'Infos Relatório'!BQ$1,'Faturamento NNE'!$U$2:$U$707,"Sim")</f>
        <v>0</v>
      </c>
      <c r="BU190" s="227" t="e">
        <f t="shared" si="59"/>
        <v>#DIV/0!</v>
      </c>
      <c r="BV190" s="545">
        <f>SUMIFS('Faturamento NNE'!$I$2:$I$707,'Faturamento NNE'!$E$2:$E$707,'Infos Relatório'!$B$164,'Faturamento NNE'!$F$2:$F$707,'Infos Relatório'!$B190,'Faturamento NNE'!$AA$2:$AA$707,'Infos Relatório'!BQ$1)</f>
        <v>0</v>
      </c>
    </row>
    <row r="191" spans="2:74">
      <c r="B191" s="217" t="s">
        <v>156</v>
      </c>
      <c r="C191" s="541">
        <f>COUNTIFS('Faturamento NNE'!$E$2:$E$707,'Infos Relatório'!$B$164,'Faturamento NNE'!$F$2:$F$707,'Infos Relatório'!$B191,'Faturamento NNE'!$AA$2:$AA$707,'Infos Relatório'!C$1)</f>
        <v>0</v>
      </c>
      <c r="D191" s="542">
        <f>SUMIFS('Faturamento NNE'!$H$2:$H$707,'Faturamento NNE'!$E$2:$E$707,'Infos Relatório'!$B$164,'Faturamento NNE'!$F$2:$F$707,'Infos Relatório'!$B191,'Faturamento NNE'!$AA$2:$AA$707,'Infos Relatório'!C$1)</f>
        <v>0</v>
      </c>
      <c r="E191" s="543">
        <f>SUMIFS('Faturamento NNE'!$K$2:$K$707,'Faturamento NNE'!$E$2:$E$707,'Infos Relatório'!$B$164,'Faturamento NNE'!$F$2:$F$707,'Infos Relatório'!$B191,'Faturamento NNE'!$AA$2:$AA$707,'Infos Relatório'!C$1)</f>
        <v>0</v>
      </c>
      <c r="F191" s="544">
        <f>SUMIFS('Faturamento NNE'!$P$2:$P$707,'Faturamento NNE'!$E$2:$E$707,'Infos Relatório'!$B$164,'Faturamento NNE'!$F$2:$F$707,'Infos Relatório'!$B191,'Faturamento NNE'!$AA$2:$AA$707,'Infos Relatório'!C$1,'Faturamento NNE'!$U$2:$U$707,"Sim")+SUMIFS('Faturamento NNE'!$Q$2:$Q$707,'Faturamento NNE'!$E$2:$E$707,'Infos Relatório'!$B$164,'Faturamento NNE'!$F$2:$F$707,'Infos Relatório'!$B191,'Faturamento NNE'!$AA$2:$AA$707,'Infos Relatório'!C$1,'Faturamento NNE'!$U$2:$U$707,"Sim")</f>
        <v>0</v>
      </c>
      <c r="G191" s="283" t="e">
        <f t="shared" si="48"/>
        <v>#DIV/0!</v>
      </c>
      <c r="H191" s="545">
        <f>SUMIFS('Faturamento NNE'!$I$2:$I$707,'Faturamento NNE'!$E$2:$E$707,'Infos Relatório'!$B$164,'Faturamento NNE'!$F$2:$F$707,'Infos Relatório'!$B191,'Faturamento NNE'!$AA$2:$AA$707,'Infos Relatório'!C$1)</f>
        <v>0</v>
      </c>
      <c r="I191" s="541">
        <f>COUNTIFS('Faturamento NNE'!$E$2:$E$707,'Infos Relatório'!$B$164,'Faturamento NNE'!$F$2:$F$707,'Infos Relatório'!$B191,'Faturamento NNE'!$AA$2:$AA$707,'Infos Relatório'!I$1)</f>
        <v>0</v>
      </c>
      <c r="J191" s="542">
        <f>SUMIFS('Faturamento NNE'!$H$2:$H$707,'Faturamento NNE'!$E$2:$E$707,'Infos Relatório'!$B$164,'Faturamento NNE'!$F$2:$F$707,'Infos Relatório'!$B191,'Faturamento NNE'!$AA$2:$AA$707,'Infos Relatório'!I$1)</f>
        <v>0</v>
      </c>
      <c r="K191" s="543">
        <f>SUMIFS('Faturamento NNE'!$K$2:$K$707,'Faturamento NNE'!$E$2:$E$707,'Infos Relatório'!$B$164,'Faturamento NNE'!$F$2:$F$707,'Infos Relatório'!$B191,'Faturamento NNE'!$AA$2:$AA$707,'Infos Relatório'!I$1)</f>
        <v>0</v>
      </c>
      <c r="L191" s="544">
        <f>SUMIFS('Faturamento NNE'!$P$2:$P$707,'Faturamento NNE'!$E$2:$E$707,'Infos Relatório'!$B$164,'Faturamento NNE'!$F$2:$F$707,'Infos Relatório'!$B191,'Faturamento NNE'!$AA$2:$AA$707,'Infos Relatório'!I$1,'Faturamento NNE'!$U$2:$U$707,"Sim")+SUMIFS('Faturamento NNE'!$Q$2:$Q$707,'Faturamento NNE'!$E$2:$E$707,'Infos Relatório'!$B$164,'Faturamento NNE'!$F$2:$F$707,'Infos Relatório'!$B191,'Faturamento NNE'!$AA$2:$AA$707,'Infos Relatório'!I$1,'Faturamento NNE'!$U$2:$U$707,"Sim")</f>
        <v>0</v>
      </c>
      <c r="M191" s="283" t="e">
        <f t="shared" si="49"/>
        <v>#DIV/0!</v>
      </c>
      <c r="N191" s="545">
        <f>SUMIFS('Faturamento NNE'!$I$2:$I$707,'Faturamento NNE'!$E$2:$E$707,'Infos Relatório'!$B$164,'Faturamento NNE'!$F$2:$F$707,'Infos Relatório'!$B191,'Faturamento NNE'!$AA$2:$AA$707,'Infos Relatório'!I$1)</f>
        <v>0</v>
      </c>
      <c r="O191" s="541">
        <f>COUNTIFS('Faturamento NNE'!$E$2:$E$707,'Infos Relatório'!$B$164,'Faturamento NNE'!$F$2:$F$707,'Infos Relatório'!$B191,'Faturamento NNE'!$AA$2:$AA$707,'Infos Relatório'!O$1)</f>
        <v>0</v>
      </c>
      <c r="P191" s="542">
        <f>SUMIFS('Faturamento NNE'!$H$2:$H$707,'Faturamento NNE'!$E$2:$E$707,'Infos Relatório'!$B$164,'Faturamento NNE'!$F$2:$F$707,'Infos Relatório'!$B191,'Faturamento NNE'!$AA$2:$AA$707,'Infos Relatório'!O$1)</f>
        <v>0</v>
      </c>
      <c r="Q191" s="542">
        <f>SUMIFS('Faturamento NNE'!$K$2:$K$707,'Faturamento NNE'!$E$2:$E$707,'Infos Relatório'!$B$164,'Faturamento NNE'!$F$2:$F$707,'Infos Relatório'!$B191,'Faturamento NNE'!$AA$2:$AA$707,'Infos Relatório'!O$1)</f>
        <v>0</v>
      </c>
      <c r="R191" s="546">
        <f>SUMIFS('Faturamento NNE'!$P$2:$P$707,'Faturamento NNE'!$E$2:$E$707,'Infos Relatório'!$B$164,'Faturamento NNE'!$F$2:$F$707,'Infos Relatório'!$B191,'Faturamento NNE'!$AA$2:$AA$707,'Infos Relatório'!O$1,'Faturamento NNE'!$U$2:$U$707,"Sim")+SUMIFS('Faturamento NNE'!$Q$2:$Q$707,'Faturamento NNE'!$E$2:$E$707,'Infos Relatório'!$B$164,'Faturamento NNE'!$F$2:$F$707,'Infos Relatório'!$B191,'Faturamento NNE'!$AA$2:$AA$707,'Infos Relatório'!O$1,'Faturamento NNE'!$U$2:$U$707,"Sim")</f>
        <v>0</v>
      </c>
      <c r="S191" s="227" t="e">
        <f t="shared" si="50"/>
        <v>#DIV/0!</v>
      </c>
      <c r="T191" s="545">
        <f>SUMIFS('Faturamento NNE'!$I$2:$I$707,'Faturamento NNE'!$E$2:$E$707,'Infos Relatório'!$B$164,'Faturamento NNE'!$F$2:$F$707,'Infos Relatório'!$B191,'Faturamento NNE'!$AA$2:$AA$707,'Infos Relatório'!O$1)</f>
        <v>0</v>
      </c>
      <c r="U191" s="541">
        <f>COUNTIFS('Faturamento NNE'!$E$2:$E$707,'Infos Relatório'!$B$164,'Faturamento NNE'!$F$2:$F$707,'Infos Relatório'!$B191,'Faturamento NNE'!$AA$2:$AA$707,'Infos Relatório'!U$1)</f>
        <v>0</v>
      </c>
      <c r="V191" s="542">
        <f>SUMIFS('Faturamento NNE'!$H$2:$H$707,'Faturamento NNE'!$E$2:$E$707,'Infos Relatório'!$B$164,'Faturamento NNE'!$F$2:$F$707,'Infos Relatório'!$B191,'Faturamento NNE'!$AA$2:$AA$707,'Infos Relatório'!U$1)</f>
        <v>0</v>
      </c>
      <c r="W191" s="542">
        <f>SUMIFS('Faturamento NNE'!$K$2:$K$707,'Faturamento NNE'!$E$2:$E$707,'Infos Relatório'!$B$164,'Faturamento NNE'!$F$2:$F$707,'Infos Relatório'!$B191,'Faturamento NNE'!$AA$2:$AA$707,'Infos Relatório'!U$1)</f>
        <v>0</v>
      </c>
      <c r="X191" s="546">
        <f>SUMIFS('Faturamento NNE'!$P$2:$P$707,'Faturamento NNE'!$E$2:$E$707,'Infos Relatório'!$B$164,'Faturamento NNE'!$F$2:$F$707,'Infos Relatório'!$B191,'Faturamento NNE'!$AA$2:$AA$707,'Infos Relatório'!U$1,'Faturamento NNE'!$U$2:$U$707,"Sim")+SUMIFS('Faturamento NNE'!$Q$2:$Q$707,'Faturamento NNE'!$E$2:$E$707,'Infos Relatório'!$B$164,'Faturamento NNE'!$F$2:$F$707,'Infos Relatório'!$B191,'Faturamento NNE'!$AA$2:$AA$707,'Infos Relatório'!U$1,'Faturamento NNE'!$U$2:$U$707,"Sim")</f>
        <v>0</v>
      </c>
      <c r="Y191" s="227" t="e">
        <f t="shared" si="51"/>
        <v>#DIV/0!</v>
      </c>
      <c r="Z191" s="545">
        <f>SUMIFS('Faturamento NNE'!$I$2:$I$707,'Faturamento NNE'!$E$2:$E$707,'Infos Relatório'!$B$164,'Faturamento NNE'!$F$2:$F$707,'Infos Relatório'!$B191,'Faturamento NNE'!$AA$2:$AA$707,'Infos Relatório'!U$1)</f>
        <v>0</v>
      </c>
      <c r="AA191" s="541">
        <f>COUNTIFS('Faturamento NNE'!$E$2:$E$707,'Infos Relatório'!$B$164,'Faturamento NNE'!$F$2:$F$707,'Infos Relatório'!$B191,'Faturamento NNE'!$AA$2:$AA$707,'Infos Relatório'!AA$1)</f>
        <v>0</v>
      </c>
      <c r="AB191" s="542">
        <f>SUMIFS('Faturamento NNE'!$H$2:$H$707,'Faturamento NNE'!$E$2:$E$707,'Infos Relatório'!$B$164,'Faturamento NNE'!$F$2:$F$707,'Infos Relatório'!$B191,'Faturamento NNE'!$AA$2:$AA$707,'Infos Relatório'!AA$1)</f>
        <v>0</v>
      </c>
      <c r="AC191" s="542">
        <f>SUMIFS('Faturamento NNE'!$K$2:$K$707,'Faturamento NNE'!$E$2:$E$707,'Infos Relatório'!$B$164,'Faturamento NNE'!$F$2:$F$707,'Infos Relatório'!$B191,'Faturamento NNE'!$AA$2:$AA$707,'Infos Relatório'!AA$1)</f>
        <v>0</v>
      </c>
      <c r="AD191" s="546">
        <f>SUMIFS('Faturamento NNE'!$P$2:$P$707,'Faturamento NNE'!$E$2:$E$707,'Infos Relatório'!$B$164,'Faturamento NNE'!$F$2:$F$707,'Infos Relatório'!$B191,'Faturamento NNE'!$AA$2:$AA$707,'Infos Relatório'!AA$1,'Faturamento NNE'!$U$2:$U$707,"Sim")+SUMIFS('Faturamento NNE'!$Q$2:$Q$707,'Faturamento NNE'!$E$2:$E$707,'Infos Relatório'!$B$164,'Faturamento NNE'!$F$2:$F$707,'Infos Relatório'!$B191,'Faturamento NNE'!$AA$2:$AA$707,'Infos Relatório'!AA$1,'Faturamento NNE'!$U$2:$U$707,"Sim")</f>
        <v>0</v>
      </c>
      <c r="AE191" s="227" t="e">
        <f t="shared" si="52"/>
        <v>#DIV/0!</v>
      </c>
      <c r="AF191" s="545">
        <f>SUMIFS('Faturamento NNE'!$I$2:$I$707,'Faturamento NNE'!$E$2:$E$707,'Infos Relatório'!$B$164,'Faturamento NNE'!$F$2:$F$707,'Infos Relatório'!$B191,'Faturamento NNE'!$AA$2:$AA$707,'Infos Relatório'!AA$1)</f>
        <v>0</v>
      </c>
      <c r="AG191" s="541">
        <f>COUNTIFS('Faturamento NNE'!$E$2:$E$707,'Infos Relatório'!$B$164,'Faturamento NNE'!$F$2:$F$707,'Infos Relatório'!$B191,'Faturamento NNE'!$AA$2:$AA$707,'Infos Relatório'!AG$1)</f>
        <v>0</v>
      </c>
      <c r="AH191" s="542">
        <f>SUMIFS('Faturamento NNE'!$H$2:$H$707,'Faturamento NNE'!$E$2:$E$707,'Infos Relatório'!$B$164,'Faturamento NNE'!$F$2:$F$707,'Infos Relatório'!$B191,'Faturamento NNE'!$AA$2:$AA$707,'Infos Relatório'!AG$1)</f>
        <v>0</v>
      </c>
      <c r="AI191" s="542">
        <f>SUMIFS('Faturamento NNE'!$K$2:$K$707,'Faturamento NNE'!$E$2:$E$707,'Infos Relatório'!$B$164,'Faturamento NNE'!$F$2:$F$707,'Infos Relatório'!$B191,'Faturamento NNE'!$AA$2:$AA$707,'Infos Relatório'!AG$1)</f>
        <v>0</v>
      </c>
      <c r="AJ191" s="546">
        <f>SUMIFS('Faturamento NNE'!$P$2:$P$707,'Faturamento NNE'!$E$2:$E$707,'Infos Relatório'!$B$164,'Faturamento NNE'!$F$2:$F$707,'Infos Relatório'!$B191,'Faturamento NNE'!$AA$2:$AA$707,'Infos Relatório'!AG$1,'Faturamento NNE'!$U$2:$U$707,"Sim")+SUMIFS('Faturamento NNE'!$Q$2:$Q$707,'Faturamento NNE'!$E$2:$E$707,'Infos Relatório'!$B$164,'Faturamento NNE'!$F$2:$F$707,'Infos Relatório'!$B191,'Faturamento NNE'!$AA$2:$AA$707,'Infos Relatório'!AG$1,'Faturamento NNE'!$U$2:$U$707,"Sim")</f>
        <v>0</v>
      </c>
      <c r="AK191" s="227" t="e">
        <f t="shared" si="53"/>
        <v>#DIV/0!</v>
      </c>
      <c r="AL191" s="545">
        <f>SUMIFS('Faturamento NNE'!$I$2:$I$707,'Faturamento NNE'!$E$2:$E$707,'Infos Relatório'!$B$164,'Faturamento NNE'!$F$2:$F$707,'Infos Relatório'!$B191,'Faturamento NNE'!$AA$2:$AA$707,'Infos Relatório'!AG$1)</f>
        <v>0</v>
      </c>
      <c r="AM191" s="541">
        <f>COUNTIFS('Faturamento NNE'!$E$2:$E$707,'Infos Relatório'!$B$164,'Faturamento NNE'!$F$2:$F$707,'Infos Relatório'!$B191,'Faturamento NNE'!$AA$2:$AA$707,'Infos Relatório'!AM$1)</f>
        <v>0</v>
      </c>
      <c r="AN191" s="542">
        <f>SUMIFS('Faturamento NNE'!$H$2:$H$707,'Faturamento NNE'!$E$2:$E$707,'Infos Relatório'!$B$164,'Faturamento NNE'!$F$2:$F$707,'Infos Relatório'!$B191,'Faturamento NNE'!$AA$2:$AA$707,'Infos Relatório'!AM$1)</f>
        <v>0</v>
      </c>
      <c r="AO191" s="542">
        <f>SUMIFS('Faturamento NNE'!$K$2:$K$707,'Faturamento NNE'!$E$2:$E$707,'Infos Relatório'!$B$164,'Faturamento NNE'!$F$2:$F$707,'Infos Relatório'!$B191,'Faturamento NNE'!$AA$2:$AA$707,'Infos Relatório'!AM$1)</f>
        <v>0</v>
      </c>
      <c r="AP191" s="546">
        <f>SUMIFS('Faturamento NNE'!$P$2:$P$707,'Faturamento NNE'!$E$2:$E$707,'Infos Relatório'!$B$164,'Faturamento NNE'!$F$2:$F$707,'Infos Relatório'!$B191,'Faturamento NNE'!$AA$2:$AA$707,'Infos Relatório'!AM$1,'Faturamento NNE'!$U$2:$U$707,"Sim")+SUMIFS('Faturamento NNE'!$Q$2:$Q$707,'Faturamento NNE'!$E$2:$E$707,'Infos Relatório'!$B$164,'Faturamento NNE'!$F$2:$F$707,'Infos Relatório'!$B191,'Faturamento NNE'!$AA$2:$AA$707,'Infos Relatório'!AM$1,'Faturamento NNE'!$U$2:$U$707,"Sim")</f>
        <v>0</v>
      </c>
      <c r="AQ191" s="227" t="e">
        <f t="shared" si="54"/>
        <v>#DIV/0!</v>
      </c>
      <c r="AR191" s="545">
        <f>SUMIFS('Faturamento NNE'!$I$2:$I$707,'Faturamento NNE'!$E$2:$E$707,'Infos Relatório'!$B$164,'Faturamento NNE'!$F$2:$F$707,'Infos Relatório'!$B191,'Faturamento NNE'!$AA$2:$AA$707,'Infos Relatório'!AM$1)</f>
        <v>0</v>
      </c>
      <c r="AS191" s="541">
        <f>COUNTIFS('Faturamento NNE'!$E$2:$E$707,'Infos Relatório'!$B$164,'Faturamento NNE'!$F$2:$F$707,'Infos Relatório'!$B191,'Faturamento NNE'!$AA$2:$AA$707,'Infos Relatório'!AS$1)</f>
        <v>0</v>
      </c>
      <c r="AT191" s="542">
        <f>SUMIFS('Faturamento NNE'!$H$2:$H$707,'Faturamento NNE'!$E$2:$E$707,'Infos Relatório'!$B$164,'Faturamento NNE'!$F$2:$F$707,'Infos Relatório'!$B191,'Faturamento NNE'!$AA$2:$AA$707,'Infos Relatório'!AS$1)</f>
        <v>0</v>
      </c>
      <c r="AU191" s="542">
        <f>SUMIFS('Faturamento NNE'!$K$2:$K$707,'Faturamento NNE'!$E$2:$E$707,'Infos Relatório'!$B$164,'Faturamento NNE'!$F$2:$F$707,'Infos Relatório'!$B191,'Faturamento NNE'!$AA$2:$AA$707,'Infos Relatório'!AS$1)</f>
        <v>0</v>
      </c>
      <c r="AV191" s="546">
        <f>SUMIFS('Faturamento NNE'!$P$2:$P$707,'Faturamento NNE'!$E$2:$E$707,'Infos Relatório'!$B$164,'Faturamento NNE'!$F$2:$F$707,'Infos Relatório'!$B191,'Faturamento NNE'!$AA$2:$AA$707,'Infos Relatório'!AS$1,'Faturamento NNE'!$U$2:$U$707,"Sim")+SUMIFS('Faturamento NNE'!$Q$2:$Q$707,'Faturamento NNE'!$E$2:$E$707,'Infos Relatório'!$B$164,'Faturamento NNE'!$F$2:$F$707,'Infos Relatório'!$B191,'Faturamento NNE'!$AA$2:$AA$707,'Infos Relatório'!AS$1,'Faturamento NNE'!$U$2:$U$707,"Sim")</f>
        <v>0</v>
      </c>
      <c r="AW191" s="227" t="e">
        <f t="shared" si="55"/>
        <v>#DIV/0!</v>
      </c>
      <c r="AX191" s="545">
        <f>SUMIFS('Faturamento NNE'!$I$2:$I$707,'Faturamento NNE'!$E$2:$E$707,'Infos Relatório'!$B$164,'Faturamento NNE'!$F$2:$F$707,'Infos Relatório'!$B191,'Faturamento NNE'!$AA$2:$AA$707,'Infos Relatório'!AS$1)</f>
        <v>0</v>
      </c>
      <c r="AY191" s="541">
        <f>COUNTIFS('Faturamento NNE'!$E$2:$E$707,'Infos Relatório'!$B$164,'Faturamento NNE'!$F$2:$F$707,'Infos Relatório'!$B191,'Faturamento NNE'!$AA$2:$AA$707,'Infos Relatório'!AY$1)</f>
        <v>0</v>
      </c>
      <c r="AZ191" s="542">
        <f>SUMIFS('Faturamento NNE'!$H$2:$H$707,'Faturamento NNE'!$E$2:$E$707,'Infos Relatório'!$B$164,'Faturamento NNE'!$F$2:$F$707,'Infos Relatório'!$B191,'Faturamento NNE'!$AA$2:$AA$707,'Infos Relatório'!AY$1)</f>
        <v>0</v>
      </c>
      <c r="BA191" s="542">
        <f>SUMIFS('Faturamento NNE'!$K$2:$K$707,'Faturamento NNE'!$E$2:$E$707,'Infos Relatório'!$B$164,'Faturamento NNE'!$F$2:$F$707,'Infos Relatório'!$B191,'Faturamento NNE'!$AA$2:$AA$707,'Infos Relatório'!AY$1)</f>
        <v>0</v>
      </c>
      <c r="BB191" s="546">
        <f>SUMIFS('Faturamento NNE'!$P$2:$P$707,'Faturamento NNE'!$E$2:$E$707,'Infos Relatório'!$B$164,'Faturamento NNE'!$F$2:$F$707,'Infos Relatório'!$B191,'Faturamento NNE'!$AA$2:$AA$707,'Infos Relatório'!AY$1,'Faturamento NNE'!$U$2:$U$707,"Sim")+SUMIFS('Faturamento NNE'!$Q$2:$Q$707,'Faturamento NNE'!$E$2:$E$707,'Infos Relatório'!$B$164,'Faturamento NNE'!$F$2:$F$707,'Infos Relatório'!$B191,'Faturamento NNE'!$AA$2:$AA$707,'Infos Relatório'!AY$1,'Faturamento NNE'!$U$2:$U$707,"Sim")</f>
        <v>0</v>
      </c>
      <c r="BC191" s="227" t="e">
        <f t="shared" si="56"/>
        <v>#DIV/0!</v>
      </c>
      <c r="BD191" s="545">
        <f>SUMIFS('Faturamento NNE'!$I$2:$I$707,'Faturamento NNE'!$E$2:$E$707,'Infos Relatório'!$B$164,'Faturamento NNE'!$F$2:$F$707,'Infos Relatório'!$B191,'Faturamento NNE'!$AA$2:$AA$707,'Infos Relatório'!AY$1)</f>
        <v>0</v>
      </c>
      <c r="BE191" s="541">
        <f>COUNTIFS('Faturamento NNE'!$E$2:$E$707,'Infos Relatório'!$B$164,'Faturamento NNE'!$F$2:$F$707,'Infos Relatório'!$B191,'Faturamento NNE'!$AA$2:$AA$707,'Infos Relatório'!BE$1)</f>
        <v>0</v>
      </c>
      <c r="BF191" s="542">
        <f>SUMIFS('Faturamento NNE'!$H$2:$H$707,'Faturamento NNE'!$E$2:$E$707,'Infos Relatório'!$B$164,'Faturamento NNE'!$F$2:$F$707,'Infos Relatório'!$B191,'Faturamento NNE'!$AA$2:$AA$707,'Infos Relatório'!BE$1)</f>
        <v>0</v>
      </c>
      <c r="BG191" s="542">
        <f>SUMIFS('Faturamento NNE'!$K$2:$K$707,'Faturamento NNE'!$E$2:$E$707,'Infos Relatório'!$B$164,'Faturamento NNE'!$F$2:$F$707,'Infos Relatório'!$B191,'Faturamento NNE'!$AA$2:$AA$707,'Infos Relatório'!BE$1)</f>
        <v>0</v>
      </c>
      <c r="BH191" s="546">
        <f>SUMIFS('Faturamento NNE'!$P$2:$P$707,'Faturamento NNE'!$E$2:$E$707,'Infos Relatório'!$B$164,'Faturamento NNE'!$F$2:$F$707,'Infos Relatório'!$B191,'Faturamento NNE'!$AA$2:$AA$707,'Infos Relatório'!BE$1,'Faturamento NNE'!$U$2:$U$707,"Sim")+SUMIFS('Faturamento NNE'!$Q$2:$Q$707,'Faturamento NNE'!$E$2:$E$707,'Infos Relatório'!$B$164,'Faturamento NNE'!$F$2:$F$707,'Infos Relatório'!$B191,'Faturamento NNE'!$AA$2:$AA$707,'Infos Relatório'!BE$1,'Faturamento NNE'!$U$2:$U$707,"Sim")</f>
        <v>0</v>
      </c>
      <c r="BI191" s="227" t="e">
        <f t="shared" si="57"/>
        <v>#DIV/0!</v>
      </c>
      <c r="BJ191" s="545">
        <f>SUMIFS('Faturamento NNE'!$I$2:$I$707,'Faturamento NNE'!$E$2:$E$707,'Infos Relatório'!$B$164,'Faturamento NNE'!$F$2:$F$707,'Infos Relatório'!$B191,'Faturamento NNE'!$AA$2:$AA$707,'Infos Relatório'!BE$1)</f>
        <v>0</v>
      </c>
      <c r="BK191" s="541">
        <f>COUNTIFS('Faturamento NNE'!$E$2:$E$707,'Infos Relatório'!$B$164,'Faturamento NNE'!$F$2:$F$707,'Infos Relatório'!$B191,'Faturamento NNE'!$AA$2:$AA$707,'Infos Relatório'!BK$1)</f>
        <v>0</v>
      </c>
      <c r="BL191" s="542">
        <f>SUMIFS('Faturamento NNE'!$H$2:$H$707,'Faturamento NNE'!$E$2:$E$707,'Infos Relatório'!$B$164,'Faturamento NNE'!$F$2:$F$707,'Infos Relatório'!$B191,'Faturamento NNE'!$AA$2:$AA$707,'Infos Relatório'!BK$1)</f>
        <v>0</v>
      </c>
      <c r="BM191" s="542">
        <f>SUMIFS('Faturamento NNE'!$K$2:$K$707,'Faturamento NNE'!$E$2:$E$707,'Infos Relatório'!$B$164,'Faturamento NNE'!$F$2:$F$707,'Infos Relatório'!$B191,'Faturamento NNE'!$AA$2:$AA$707,'Infos Relatório'!BK$1)</f>
        <v>0</v>
      </c>
      <c r="BN191" s="546">
        <f>SUMIFS('Faturamento NNE'!$P$2:$P$707,'Faturamento NNE'!$E$2:$E$707,'Infos Relatório'!$B$164,'Faturamento NNE'!$F$2:$F$707,'Infos Relatório'!$B191,'Faturamento NNE'!$AA$2:$AA$707,'Infos Relatório'!BK$1,'Faturamento NNE'!$U$2:$U$707,"Sim")+SUMIFS('Faturamento NNE'!$Q$2:$Q$707,'Faturamento NNE'!$E$2:$E$707,'Infos Relatório'!$B$164,'Faturamento NNE'!$F$2:$F$707,'Infos Relatório'!$B191,'Faturamento NNE'!$AA$2:$AA$707,'Infos Relatório'!BK$1,'Faturamento NNE'!$U$2:$U$707,"Sim")</f>
        <v>0</v>
      </c>
      <c r="BO191" s="227" t="e">
        <f t="shared" si="58"/>
        <v>#DIV/0!</v>
      </c>
      <c r="BP191" s="545">
        <f>SUMIFS('Faturamento NNE'!$I$2:$I$707,'Faturamento NNE'!$E$2:$E$707,'Infos Relatório'!$B$164,'Faturamento NNE'!$F$2:$F$707,'Infos Relatório'!$B191,'Faturamento NNE'!$AA$2:$AA$707,'Infos Relatório'!BK$1)</f>
        <v>0</v>
      </c>
      <c r="BQ191" s="541">
        <f>COUNTIFS('Faturamento NNE'!$E$2:$E$707,'Infos Relatório'!$B$164,'Faturamento NNE'!$F$2:$F$707,'Infos Relatório'!$B191,'Faturamento NNE'!$AA$2:$AA$707,'Infos Relatório'!BQ$1)</f>
        <v>0</v>
      </c>
      <c r="BR191" s="542">
        <f>SUMIFS('Faturamento NNE'!$H$2:$H$707,'Faturamento NNE'!$E$2:$E$707,'Infos Relatório'!$B$164,'Faturamento NNE'!$F$2:$F$707,'Infos Relatório'!$B191,'Faturamento NNE'!$AA$2:$AA$707,'Infos Relatório'!BQ$1)</f>
        <v>0</v>
      </c>
      <c r="BS191" s="542">
        <f>SUMIFS('Faturamento NNE'!$K$2:$K$707,'Faturamento NNE'!$E$2:$E$707,'Infos Relatório'!$B$164,'Faturamento NNE'!$F$2:$F$707,'Infos Relatório'!$B191,'Faturamento NNE'!$AA$2:$AA$707,'Infos Relatório'!BQ$1)</f>
        <v>0</v>
      </c>
      <c r="BT191" s="546">
        <f>SUMIFS('Faturamento NNE'!$P$2:$P$707,'Faturamento NNE'!$E$2:$E$707,'Infos Relatório'!$B$164,'Faturamento NNE'!$F$2:$F$707,'Infos Relatório'!$B191,'Faturamento NNE'!$AA$2:$AA$707,'Infos Relatório'!BQ$1,'Faturamento NNE'!$U$2:$U$707,"Sim")+SUMIFS('Faturamento NNE'!$Q$2:$Q$707,'Faturamento NNE'!$E$2:$E$707,'Infos Relatório'!$B$164,'Faturamento NNE'!$F$2:$F$707,'Infos Relatório'!$B191,'Faturamento NNE'!$AA$2:$AA$707,'Infos Relatório'!BQ$1,'Faturamento NNE'!$U$2:$U$707,"Sim")</f>
        <v>0</v>
      </c>
      <c r="BU191" s="227" t="e">
        <f t="shared" si="59"/>
        <v>#DIV/0!</v>
      </c>
      <c r="BV191" s="545">
        <f>SUMIFS('Faturamento NNE'!$I$2:$I$707,'Faturamento NNE'!$E$2:$E$707,'Infos Relatório'!$B$164,'Faturamento NNE'!$F$2:$F$707,'Infos Relatório'!$B191,'Faturamento NNE'!$AA$2:$AA$707,'Infos Relatório'!BQ$1)</f>
        <v>0</v>
      </c>
    </row>
    <row r="192" spans="2:74">
      <c r="B192" s="217" t="s">
        <v>157</v>
      </c>
      <c r="C192" s="541">
        <f>COUNTIFS('Faturamento NNE'!$E$2:$E$707,'Infos Relatório'!$B$164,'Faturamento NNE'!$F$2:$F$707,'Infos Relatório'!$B192,'Faturamento NNE'!$AA$2:$AA$707,'Infos Relatório'!C$1)</f>
        <v>0</v>
      </c>
      <c r="D192" s="542">
        <f>SUMIFS('Faturamento NNE'!$H$2:$H$707,'Faturamento NNE'!$E$2:$E$707,'Infos Relatório'!$B$164,'Faturamento NNE'!$F$2:$F$707,'Infos Relatório'!$B192,'Faturamento NNE'!$AA$2:$AA$707,'Infos Relatório'!C$1)</f>
        <v>0</v>
      </c>
      <c r="E192" s="543">
        <f>SUMIFS('Faturamento NNE'!$K$2:$K$707,'Faturamento NNE'!$E$2:$E$707,'Infos Relatório'!$B$164,'Faturamento NNE'!$F$2:$F$707,'Infos Relatório'!$B192,'Faturamento NNE'!$AA$2:$AA$707,'Infos Relatório'!C$1)</f>
        <v>0</v>
      </c>
      <c r="F192" s="544">
        <f>SUMIFS('Faturamento NNE'!$P$2:$P$707,'Faturamento NNE'!$E$2:$E$707,'Infos Relatório'!$B$164,'Faturamento NNE'!$F$2:$F$707,'Infos Relatório'!$B192,'Faturamento NNE'!$AA$2:$AA$707,'Infos Relatório'!C$1,'Faturamento NNE'!$U$2:$U$707,"Sim")+SUMIFS('Faturamento NNE'!$Q$2:$Q$707,'Faturamento NNE'!$E$2:$E$707,'Infos Relatório'!$B$164,'Faturamento NNE'!$F$2:$F$707,'Infos Relatório'!$B192,'Faturamento NNE'!$AA$2:$AA$707,'Infos Relatório'!C$1,'Faturamento NNE'!$U$2:$U$707,"Sim")</f>
        <v>0</v>
      </c>
      <c r="G192" s="283" t="e">
        <f t="shared" si="48"/>
        <v>#DIV/0!</v>
      </c>
      <c r="H192" s="545">
        <f>SUMIFS('Faturamento NNE'!$I$2:$I$707,'Faturamento NNE'!$E$2:$E$707,'Infos Relatório'!$B$164,'Faturamento NNE'!$F$2:$F$707,'Infos Relatório'!$B192,'Faturamento NNE'!$AA$2:$AA$707,'Infos Relatório'!C$1)</f>
        <v>0</v>
      </c>
      <c r="I192" s="541">
        <f>COUNTIFS('Faturamento NNE'!$E$2:$E$707,'Infos Relatório'!$B$164,'Faturamento NNE'!$F$2:$F$707,'Infos Relatório'!$B192,'Faturamento NNE'!$AA$2:$AA$707,'Infos Relatório'!I$1)</f>
        <v>0</v>
      </c>
      <c r="J192" s="542">
        <f>SUMIFS('Faturamento NNE'!$H$2:$H$707,'Faturamento NNE'!$E$2:$E$707,'Infos Relatório'!$B$164,'Faturamento NNE'!$F$2:$F$707,'Infos Relatório'!$B192,'Faturamento NNE'!$AA$2:$AA$707,'Infos Relatório'!I$1)</f>
        <v>0</v>
      </c>
      <c r="K192" s="543">
        <f>SUMIFS('Faturamento NNE'!$K$2:$K$707,'Faturamento NNE'!$E$2:$E$707,'Infos Relatório'!$B$164,'Faturamento NNE'!$F$2:$F$707,'Infos Relatório'!$B192,'Faturamento NNE'!$AA$2:$AA$707,'Infos Relatório'!I$1)</f>
        <v>0</v>
      </c>
      <c r="L192" s="544">
        <f>SUMIFS('Faturamento NNE'!$P$2:$P$707,'Faturamento NNE'!$E$2:$E$707,'Infos Relatório'!$B$164,'Faturamento NNE'!$F$2:$F$707,'Infos Relatório'!$B192,'Faturamento NNE'!$AA$2:$AA$707,'Infos Relatório'!I$1,'Faturamento NNE'!$U$2:$U$707,"Sim")+SUMIFS('Faturamento NNE'!$Q$2:$Q$707,'Faturamento NNE'!$E$2:$E$707,'Infos Relatório'!$B$164,'Faturamento NNE'!$F$2:$F$707,'Infos Relatório'!$B192,'Faturamento NNE'!$AA$2:$AA$707,'Infos Relatório'!I$1,'Faturamento NNE'!$U$2:$U$707,"Sim")</f>
        <v>0</v>
      </c>
      <c r="M192" s="283" t="e">
        <f t="shared" si="49"/>
        <v>#DIV/0!</v>
      </c>
      <c r="N192" s="545">
        <f>SUMIFS('Faturamento NNE'!$I$2:$I$707,'Faturamento NNE'!$E$2:$E$707,'Infos Relatório'!$B$164,'Faturamento NNE'!$F$2:$F$707,'Infos Relatório'!$B192,'Faturamento NNE'!$AA$2:$AA$707,'Infos Relatório'!I$1)</f>
        <v>0</v>
      </c>
      <c r="O192" s="541">
        <f>COUNTIFS('Faturamento NNE'!$E$2:$E$707,'Infos Relatório'!$B$164,'Faturamento NNE'!$F$2:$F$707,'Infos Relatório'!$B192,'Faturamento NNE'!$AA$2:$AA$707,'Infos Relatório'!O$1)</f>
        <v>0</v>
      </c>
      <c r="P192" s="542">
        <f>SUMIFS('Faturamento NNE'!$H$2:$H$707,'Faturamento NNE'!$E$2:$E$707,'Infos Relatório'!$B$164,'Faturamento NNE'!$F$2:$F$707,'Infos Relatório'!$B192,'Faturamento NNE'!$AA$2:$AA$707,'Infos Relatório'!O$1)</f>
        <v>0</v>
      </c>
      <c r="Q192" s="542">
        <f>SUMIFS('Faturamento NNE'!$K$2:$K$707,'Faturamento NNE'!$E$2:$E$707,'Infos Relatório'!$B$164,'Faturamento NNE'!$F$2:$F$707,'Infos Relatório'!$B192,'Faturamento NNE'!$AA$2:$AA$707,'Infos Relatório'!O$1)</f>
        <v>0</v>
      </c>
      <c r="R192" s="546">
        <f>SUMIFS('Faturamento NNE'!$P$2:$P$707,'Faturamento NNE'!$E$2:$E$707,'Infos Relatório'!$B$164,'Faturamento NNE'!$F$2:$F$707,'Infos Relatório'!$B192,'Faturamento NNE'!$AA$2:$AA$707,'Infos Relatório'!O$1,'Faturamento NNE'!$U$2:$U$707,"Sim")+SUMIFS('Faturamento NNE'!$Q$2:$Q$707,'Faturamento NNE'!$E$2:$E$707,'Infos Relatório'!$B$164,'Faturamento NNE'!$F$2:$F$707,'Infos Relatório'!$B192,'Faturamento NNE'!$AA$2:$AA$707,'Infos Relatório'!O$1,'Faturamento NNE'!$U$2:$U$707,"Sim")</f>
        <v>0</v>
      </c>
      <c r="S192" s="227" t="e">
        <f t="shared" si="50"/>
        <v>#DIV/0!</v>
      </c>
      <c r="T192" s="545">
        <f>SUMIFS('Faturamento NNE'!$I$2:$I$707,'Faturamento NNE'!$E$2:$E$707,'Infos Relatório'!$B$164,'Faturamento NNE'!$F$2:$F$707,'Infos Relatório'!$B192,'Faturamento NNE'!$AA$2:$AA$707,'Infos Relatório'!O$1)</f>
        <v>0</v>
      </c>
      <c r="U192" s="541">
        <f>COUNTIFS('Faturamento NNE'!$E$2:$E$707,'Infos Relatório'!$B$164,'Faturamento NNE'!$F$2:$F$707,'Infos Relatório'!$B192,'Faturamento NNE'!$AA$2:$AA$707,'Infos Relatório'!U$1)</f>
        <v>0</v>
      </c>
      <c r="V192" s="542">
        <f>SUMIFS('Faturamento NNE'!$H$2:$H$707,'Faturamento NNE'!$E$2:$E$707,'Infos Relatório'!$B$164,'Faturamento NNE'!$F$2:$F$707,'Infos Relatório'!$B192,'Faturamento NNE'!$AA$2:$AA$707,'Infos Relatório'!U$1)</f>
        <v>0</v>
      </c>
      <c r="W192" s="542">
        <f>SUMIFS('Faturamento NNE'!$K$2:$K$707,'Faturamento NNE'!$E$2:$E$707,'Infos Relatório'!$B$164,'Faturamento NNE'!$F$2:$F$707,'Infos Relatório'!$B192,'Faturamento NNE'!$AA$2:$AA$707,'Infos Relatório'!U$1)</f>
        <v>0</v>
      </c>
      <c r="X192" s="546">
        <f>SUMIFS('Faturamento NNE'!$P$2:$P$707,'Faturamento NNE'!$E$2:$E$707,'Infos Relatório'!$B$164,'Faturamento NNE'!$F$2:$F$707,'Infos Relatório'!$B192,'Faturamento NNE'!$AA$2:$AA$707,'Infos Relatório'!U$1,'Faturamento NNE'!$U$2:$U$707,"Sim")+SUMIFS('Faturamento NNE'!$Q$2:$Q$707,'Faturamento NNE'!$E$2:$E$707,'Infos Relatório'!$B$164,'Faturamento NNE'!$F$2:$F$707,'Infos Relatório'!$B192,'Faturamento NNE'!$AA$2:$AA$707,'Infos Relatório'!U$1,'Faturamento NNE'!$U$2:$U$707,"Sim")</f>
        <v>0</v>
      </c>
      <c r="Y192" s="227" t="e">
        <f t="shared" si="51"/>
        <v>#DIV/0!</v>
      </c>
      <c r="Z192" s="545">
        <f>SUMIFS('Faturamento NNE'!$I$2:$I$707,'Faturamento NNE'!$E$2:$E$707,'Infos Relatório'!$B$164,'Faturamento NNE'!$F$2:$F$707,'Infos Relatório'!$B192,'Faturamento NNE'!$AA$2:$AA$707,'Infos Relatório'!U$1)</f>
        <v>0</v>
      </c>
      <c r="AA192" s="541">
        <f>COUNTIFS('Faturamento NNE'!$E$2:$E$707,'Infos Relatório'!$B$164,'Faturamento NNE'!$F$2:$F$707,'Infos Relatório'!$B192,'Faturamento NNE'!$AA$2:$AA$707,'Infos Relatório'!AA$1)</f>
        <v>0</v>
      </c>
      <c r="AB192" s="542">
        <f>SUMIFS('Faturamento NNE'!$H$2:$H$707,'Faturamento NNE'!$E$2:$E$707,'Infos Relatório'!$B$164,'Faturamento NNE'!$F$2:$F$707,'Infos Relatório'!$B192,'Faturamento NNE'!$AA$2:$AA$707,'Infos Relatório'!AA$1)</f>
        <v>0</v>
      </c>
      <c r="AC192" s="542">
        <f>SUMIFS('Faturamento NNE'!$K$2:$K$707,'Faturamento NNE'!$E$2:$E$707,'Infos Relatório'!$B$164,'Faturamento NNE'!$F$2:$F$707,'Infos Relatório'!$B192,'Faturamento NNE'!$AA$2:$AA$707,'Infos Relatório'!AA$1)</f>
        <v>0</v>
      </c>
      <c r="AD192" s="546">
        <f>SUMIFS('Faturamento NNE'!$P$2:$P$707,'Faturamento NNE'!$E$2:$E$707,'Infos Relatório'!$B$164,'Faturamento NNE'!$F$2:$F$707,'Infos Relatório'!$B192,'Faturamento NNE'!$AA$2:$AA$707,'Infos Relatório'!AA$1,'Faturamento NNE'!$U$2:$U$707,"Sim")+SUMIFS('Faturamento NNE'!$Q$2:$Q$707,'Faturamento NNE'!$E$2:$E$707,'Infos Relatório'!$B$164,'Faturamento NNE'!$F$2:$F$707,'Infos Relatório'!$B192,'Faturamento NNE'!$AA$2:$AA$707,'Infos Relatório'!AA$1,'Faturamento NNE'!$U$2:$U$707,"Sim")</f>
        <v>0</v>
      </c>
      <c r="AE192" s="227" t="e">
        <f t="shared" si="52"/>
        <v>#DIV/0!</v>
      </c>
      <c r="AF192" s="545">
        <f>SUMIFS('Faturamento NNE'!$I$2:$I$707,'Faturamento NNE'!$E$2:$E$707,'Infos Relatório'!$B$164,'Faturamento NNE'!$F$2:$F$707,'Infos Relatório'!$B192,'Faturamento NNE'!$AA$2:$AA$707,'Infos Relatório'!AA$1)</f>
        <v>0</v>
      </c>
      <c r="AG192" s="541">
        <f>COUNTIFS('Faturamento NNE'!$E$2:$E$707,'Infos Relatório'!$B$164,'Faturamento NNE'!$F$2:$F$707,'Infos Relatório'!$B192,'Faturamento NNE'!$AA$2:$AA$707,'Infos Relatório'!AG$1)</f>
        <v>0</v>
      </c>
      <c r="AH192" s="542">
        <f>SUMIFS('Faturamento NNE'!$H$2:$H$707,'Faturamento NNE'!$E$2:$E$707,'Infos Relatório'!$B$164,'Faturamento NNE'!$F$2:$F$707,'Infos Relatório'!$B192,'Faturamento NNE'!$AA$2:$AA$707,'Infos Relatório'!AG$1)</f>
        <v>0</v>
      </c>
      <c r="AI192" s="542">
        <f>SUMIFS('Faturamento NNE'!$K$2:$K$707,'Faturamento NNE'!$E$2:$E$707,'Infos Relatório'!$B$164,'Faturamento NNE'!$F$2:$F$707,'Infos Relatório'!$B192,'Faturamento NNE'!$AA$2:$AA$707,'Infos Relatório'!AG$1)</f>
        <v>0</v>
      </c>
      <c r="AJ192" s="546">
        <f>SUMIFS('Faturamento NNE'!$P$2:$P$707,'Faturamento NNE'!$E$2:$E$707,'Infos Relatório'!$B$164,'Faturamento NNE'!$F$2:$F$707,'Infos Relatório'!$B192,'Faturamento NNE'!$AA$2:$AA$707,'Infos Relatório'!AG$1,'Faturamento NNE'!$U$2:$U$707,"Sim")+SUMIFS('Faturamento NNE'!$Q$2:$Q$707,'Faturamento NNE'!$E$2:$E$707,'Infos Relatório'!$B$164,'Faturamento NNE'!$F$2:$F$707,'Infos Relatório'!$B192,'Faturamento NNE'!$AA$2:$AA$707,'Infos Relatório'!AG$1,'Faturamento NNE'!$U$2:$U$707,"Sim")</f>
        <v>0</v>
      </c>
      <c r="AK192" s="227" t="e">
        <f t="shared" si="53"/>
        <v>#DIV/0!</v>
      </c>
      <c r="AL192" s="545">
        <f>SUMIFS('Faturamento NNE'!$I$2:$I$707,'Faturamento NNE'!$E$2:$E$707,'Infos Relatório'!$B$164,'Faturamento NNE'!$F$2:$F$707,'Infos Relatório'!$B192,'Faturamento NNE'!$AA$2:$AA$707,'Infos Relatório'!AG$1)</f>
        <v>0</v>
      </c>
      <c r="AM192" s="541">
        <f>COUNTIFS('Faturamento NNE'!$E$2:$E$707,'Infos Relatório'!$B$164,'Faturamento NNE'!$F$2:$F$707,'Infos Relatório'!$B192,'Faturamento NNE'!$AA$2:$AA$707,'Infos Relatório'!AM$1)</f>
        <v>0</v>
      </c>
      <c r="AN192" s="542">
        <f>SUMIFS('Faturamento NNE'!$H$2:$H$707,'Faturamento NNE'!$E$2:$E$707,'Infos Relatório'!$B$164,'Faturamento NNE'!$F$2:$F$707,'Infos Relatório'!$B192,'Faturamento NNE'!$AA$2:$AA$707,'Infos Relatório'!AM$1)</f>
        <v>0</v>
      </c>
      <c r="AO192" s="542">
        <f>SUMIFS('Faturamento NNE'!$K$2:$K$707,'Faturamento NNE'!$E$2:$E$707,'Infos Relatório'!$B$164,'Faturamento NNE'!$F$2:$F$707,'Infos Relatório'!$B192,'Faturamento NNE'!$AA$2:$AA$707,'Infos Relatório'!AM$1)</f>
        <v>0</v>
      </c>
      <c r="AP192" s="546">
        <f>SUMIFS('Faturamento NNE'!$P$2:$P$707,'Faturamento NNE'!$E$2:$E$707,'Infos Relatório'!$B$164,'Faturamento NNE'!$F$2:$F$707,'Infos Relatório'!$B192,'Faturamento NNE'!$AA$2:$AA$707,'Infos Relatório'!AM$1,'Faturamento NNE'!$U$2:$U$707,"Sim")+SUMIFS('Faturamento NNE'!$Q$2:$Q$707,'Faturamento NNE'!$E$2:$E$707,'Infos Relatório'!$B$164,'Faturamento NNE'!$F$2:$F$707,'Infos Relatório'!$B192,'Faturamento NNE'!$AA$2:$AA$707,'Infos Relatório'!AM$1,'Faturamento NNE'!$U$2:$U$707,"Sim")</f>
        <v>0</v>
      </c>
      <c r="AQ192" s="227" t="e">
        <f t="shared" si="54"/>
        <v>#DIV/0!</v>
      </c>
      <c r="AR192" s="545">
        <f>SUMIFS('Faturamento NNE'!$I$2:$I$707,'Faturamento NNE'!$E$2:$E$707,'Infos Relatório'!$B$164,'Faturamento NNE'!$F$2:$F$707,'Infos Relatório'!$B192,'Faturamento NNE'!$AA$2:$AA$707,'Infos Relatório'!AM$1)</f>
        <v>0</v>
      </c>
      <c r="AS192" s="541">
        <f>COUNTIFS('Faturamento NNE'!$E$2:$E$707,'Infos Relatório'!$B$164,'Faturamento NNE'!$F$2:$F$707,'Infos Relatório'!$B192,'Faturamento NNE'!$AA$2:$AA$707,'Infos Relatório'!AS$1)</f>
        <v>0</v>
      </c>
      <c r="AT192" s="542">
        <f>SUMIFS('Faturamento NNE'!$H$2:$H$707,'Faturamento NNE'!$E$2:$E$707,'Infos Relatório'!$B$164,'Faturamento NNE'!$F$2:$F$707,'Infos Relatório'!$B192,'Faturamento NNE'!$AA$2:$AA$707,'Infos Relatório'!AS$1)</f>
        <v>0</v>
      </c>
      <c r="AU192" s="542">
        <f>SUMIFS('Faturamento NNE'!$K$2:$K$707,'Faturamento NNE'!$E$2:$E$707,'Infos Relatório'!$B$164,'Faturamento NNE'!$F$2:$F$707,'Infos Relatório'!$B192,'Faturamento NNE'!$AA$2:$AA$707,'Infos Relatório'!AS$1)</f>
        <v>0</v>
      </c>
      <c r="AV192" s="546">
        <f>SUMIFS('Faturamento NNE'!$P$2:$P$707,'Faturamento NNE'!$E$2:$E$707,'Infos Relatório'!$B$164,'Faturamento NNE'!$F$2:$F$707,'Infos Relatório'!$B192,'Faturamento NNE'!$AA$2:$AA$707,'Infos Relatório'!AS$1,'Faturamento NNE'!$U$2:$U$707,"Sim")+SUMIFS('Faturamento NNE'!$Q$2:$Q$707,'Faturamento NNE'!$E$2:$E$707,'Infos Relatório'!$B$164,'Faturamento NNE'!$F$2:$F$707,'Infos Relatório'!$B192,'Faturamento NNE'!$AA$2:$AA$707,'Infos Relatório'!AS$1,'Faturamento NNE'!$U$2:$U$707,"Sim")</f>
        <v>0</v>
      </c>
      <c r="AW192" s="227" t="e">
        <f t="shared" si="55"/>
        <v>#DIV/0!</v>
      </c>
      <c r="AX192" s="545">
        <f>SUMIFS('Faturamento NNE'!$I$2:$I$707,'Faturamento NNE'!$E$2:$E$707,'Infos Relatório'!$B$164,'Faturamento NNE'!$F$2:$F$707,'Infos Relatório'!$B192,'Faturamento NNE'!$AA$2:$AA$707,'Infos Relatório'!AS$1)</f>
        <v>0</v>
      </c>
      <c r="AY192" s="541">
        <f>COUNTIFS('Faturamento NNE'!$E$2:$E$707,'Infos Relatório'!$B$164,'Faturamento NNE'!$F$2:$F$707,'Infos Relatório'!$B192,'Faturamento NNE'!$AA$2:$AA$707,'Infos Relatório'!AY$1)</f>
        <v>0</v>
      </c>
      <c r="AZ192" s="542">
        <f>SUMIFS('Faturamento NNE'!$H$2:$H$707,'Faturamento NNE'!$E$2:$E$707,'Infos Relatório'!$B$164,'Faturamento NNE'!$F$2:$F$707,'Infos Relatório'!$B192,'Faturamento NNE'!$AA$2:$AA$707,'Infos Relatório'!AY$1)</f>
        <v>0</v>
      </c>
      <c r="BA192" s="542">
        <f>SUMIFS('Faturamento NNE'!$K$2:$K$707,'Faturamento NNE'!$E$2:$E$707,'Infos Relatório'!$B$164,'Faturamento NNE'!$F$2:$F$707,'Infos Relatório'!$B192,'Faturamento NNE'!$AA$2:$AA$707,'Infos Relatório'!AY$1)</f>
        <v>0</v>
      </c>
      <c r="BB192" s="546">
        <f>SUMIFS('Faturamento NNE'!$P$2:$P$707,'Faturamento NNE'!$E$2:$E$707,'Infos Relatório'!$B$164,'Faturamento NNE'!$F$2:$F$707,'Infos Relatório'!$B192,'Faturamento NNE'!$AA$2:$AA$707,'Infos Relatório'!AY$1,'Faturamento NNE'!$U$2:$U$707,"Sim")+SUMIFS('Faturamento NNE'!$Q$2:$Q$707,'Faturamento NNE'!$E$2:$E$707,'Infos Relatório'!$B$164,'Faturamento NNE'!$F$2:$F$707,'Infos Relatório'!$B192,'Faturamento NNE'!$AA$2:$AA$707,'Infos Relatório'!AY$1,'Faturamento NNE'!$U$2:$U$707,"Sim")</f>
        <v>0</v>
      </c>
      <c r="BC192" s="227" t="e">
        <f t="shared" si="56"/>
        <v>#DIV/0!</v>
      </c>
      <c r="BD192" s="545">
        <f>SUMIFS('Faturamento NNE'!$I$2:$I$707,'Faturamento NNE'!$E$2:$E$707,'Infos Relatório'!$B$164,'Faturamento NNE'!$F$2:$F$707,'Infos Relatório'!$B192,'Faturamento NNE'!$AA$2:$AA$707,'Infos Relatório'!AY$1)</f>
        <v>0</v>
      </c>
      <c r="BE192" s="541">
        <f>COUNTIFS('Faturamento NNE'!$E$2:$E$707,'Infos Relatório'!$B$164,'Faturamento NNE'!$F$2:$F$707,'Infos Relatório'!$B192,'Faturamento NNE'!$AA$2:$AA$707,'Infos Relatório'!BE$1)</f>
        <v>0</v>
      </c>
      <c r="BF192" s="542">
        <f>SUMIFS('Faturamento NNE'!$H$2:$H$707,'Faturamento NNE'!$E$2:$E$707,'Infos Relatório'!$B$164,'Faturamento NNE'!$F$2:$F$707,'Infos Relatório'!$B192,'Faturamento NNE'!$AA$2:$AA$707,'Infos Relatório'!BE$1)</f>
        <v>0</v>
      </c>
      <c r="BG192" s="542">
        <f>SUMIFS('Faturamento NNE'!$K$2:$K$707,'Faturamento NNE'!$E$2:$E$707,'Infos Relatório'!$B$164,'Faturamento NNE'!$F$2:$F$707,'Infos Relatório'!$B192,'Faturamento NNE'!$AA$2:$AA$707,'Infos Relatório'!BE$1)</f>
        <v>0</v>
      </c>
      <c r="BH192" s="546">
        <f>SUMIFS('Faturamento NNE'!$P$2:$P$707,'Faturamento NNE'!$E$2:$E$707,'Infos Relatório'!$B$164,'Faturamento NNE'!$F$2:$F$707,'Infos Relatório'!$B192,'Faturamento NNE'!$AA$2:$AA$707,'Infos Relatório'!BE$1,'Faturamento NNE'!$U$2:$U$707,"Sim")+SUMIFS('Faturamento NNE'!$Q$2:$Q$707,'Faturamento NNE'!$E$2:$E$707,'Infos Relatório'!$B$164,'Faturamento NNE'!$F$2:$F$707,'Infos Relatório'!$B192,'Faturamento NNE'!$AA$2:$AA$707,'Infos Relatório'!BE$1,'Faturamento NNE'!$U$2:$U$707,"Sim")</f>
        <v>0</v>
      </c>
      <c r="BI192" s="227" t="e">
        <f t="shared" si="57"/>
        <v>#DIV/0!</v>
      </c>
      <c r="BJ192" s="545">
        <f>SUMIFS('Faturamento NNE'!$I$2:$I$707,'Faturamento NNE'!$E$2:$E$707,'Infos Relatório'!$B$164,'Faturamento NNE'!$F$2:$F$707,'Infos Relatório'!$B192,'Faturamento NNE'!$AA$2:$AA$707,'Infos Relatório'!BE$1)</f>
        <v>0</v>
      </c>
      <c r="BK192" s="541">
        <f>COUNTIFS('Faturamento NNE'!$E$2:$E$707,'Infos Relatório'!$B$164,'Faturamento NNE'!$F$2:$F$707,'Infos Relatório'!$B192,'Faturamento NNE'!$AA$2:$AA$707,'Infos Relatório'!BK$1)</f>
        <v>0</v>
      </c>
      <c r="BL192" s="542">
        <f>SUMIFS('Faturamento NNE'!$H$2:$H$707,'Faturamento NNE'!$E$2:$E$707,'Infos Relatório'!$B$164,'Faturamento NNE'!$F$2:$F$707,'Infos Relatório'!$B192,'Faturamento NNE'!$AA$2:$AA$707,'Infos Relatório'!BK$1)</f>
        <v>0</v>
      </c>
      <c r="BM192" s="542">
        <f>SUMIFS('Faturamento NNE'!$K$2:$K$707,'Faturamento NNE'!$E$2:$E$707,'Infos Relatório'!$B$164,'Faturamento NNE'!$F$2:$F$707,'Infos Relatório'!$B192,'Faturamento NNE'!$AA$2:$AA$707,'Infos Relatório'!BK$1)</f>
        <v>0</v>
      </c>
      <c r="BN192" s="546">
        <f>SUMIFS('Faturamento NNE'!$P$2:$P$707,'Faturamento NNE'!$E$2:$E$707,'Infos Relatório'!$B$164,'Faturamento NNE'!$F$2:$F$707,'Infos Relatório'!$B192,'Faturamento NNE'!$AA$2:$AA$707,'Infos Relatório'!BK$1,'Faturamento NNE'!$U$2:$U$707,"Sim")+SUMIFS('Faturamento NNE'!$Q$2:$Q$707,'Faturamento NNE'!$E$2:$E$707,'Infos Relatório'!$B$164,'Faturamento NNE'!$F$2:$F$707,'Infos Relatório'!$B192,'Faturamento NNE'!$AA$2:$AA$707,'Infos Relatório'!BK$1,'Faturamento NNE'!$U$2:$U$707,"Sim")</f>
        <v>0</v>
      </c>
      <c r="BO192" s="227" t="e">
        <f t="shared" si="58"/>
        <v>#DIV/0!</v>
      </c>
      <c r="BP192" s="545">
        <f>SUMIFS('Faturamento NNE'!$I$2:$I$707,'Faturamento NNE'!$E$2:$E$707,'Infos Relatório'!$B$164,'Faturamento NNE'!$F$2:$F$707,'Infos Relatório'!$B192,'Faturamento NNE'!$AA$2:$AA$707,'Infos Relatório'!BK$1)</f>
        <v>0</v>
      </c>
      <c r="BQ192" s="541">
        <f>COUNTIFS('Faturamento NNE'!$E$2:$E$707,'Infos Relatório'!$B$164,'Faturamento NNE'!$F$2:$F$707,'Infos Relatório'!$B192,'Faturamento NNE'!$AA$2:$AA$707,'Infos Relatório'!BQ$1)</f>
        <v>0</v>
      </c>
      <c r="BR192" s="542">
        <f>SUMIFS('Faturamento NNE'!$H$2:$H$707,'Faturamento NNE'!$E$2:$E$707,'Infos Relatório'!$B$164,'Faturamento NNE'!$F$2:$F$707,'Infos Relatório'!$B192,'Faturamento NNE'!$AA$2:$AA$707,'Infos Relatório'!BQ$1)</f>
        <v>0</v>
      </c>
      <c r="BS192" s="542">
        <f>SUMIFS('Faturamento NNE'!$K$2:$K$707,'Faturamento NNE'!$E$2:$E$707,'Infos Relatório'!$B$164,'Faturamento NNE'!$F$2:$F$707,'Infos Relatório'!$B192,'Faturamento NNE'!$AA$2:$AA$707,'Infos Relatório'!BQ$1)</f>
        <v>0</v>
      </c>
      <c r="BT192" s="546">
        <f>SUMIFS('Faturamento NNE'!$P$2:$P$707,'Faturamento NNE'!$E$2:$E$707,'Infos Relatório'!$B$164,'Faturamento NNE'!$F$2:$F$707,'Infos Relatório'!$B192,'Faturamento NNE'!$AA$2:$AA$707,'Infos Relatório'!BQ$1,'Faturamento NNE'!$U$2:$U$707,"Sim")+SUMIFS('Faturamento NNE'!$Q$2:$Q$707,'Faturamento NNE'!$E$2:$E$707,'Infos Relatório'!$B$164,'Faturamento NNE'!$F$2:$F$707,'Infos Relatório'!$B192,'Faturamento NNE'!$AA$2:$AA$707,'Infos Relatório'!BQ$1,'Faturamento NNE'!$U$2:$U$707,"Sim")</f>
        <v>0</v>
      </c>
      <c r="BU192" s="227" t="e">
        <f t="shared" si="59"/>
        <v>#DIV/0!</v>
      </c>
      <c r="BV192" s="545">
        <f>SUMIFS('Faturamento NNE'!$I$2:$I$707,'Faturamento NNE'!$E$2:$E$707,'Infos Relatório'!$B$164,'Faturamento NNE'!$F$2:$F$707,'Infos Relatório'!$B192,'Faturamento NNE'!$AA$2:$AA$707,'Infos Relatório'!BQ$1)</f>
        <v>0</v>
      </c>
    </row>
    <row r="193" spans="2:74">
      <c r="B193" s="217" t="s">
        <v>158</v>
      </c>
      <c r="C193" s="541">
        <f>COUNTIFS('Faturamento NNE'!$E$2:$E$707,'Infos Relatório'!$B$164,'Faturamento NNE'!$F$2:$F$707,'Infos Relatório'!$B193,'Faturamento NNE'!$AA$2:$AA$707,'Infos Relatório'!C$1)</f>
        <v>0</v>
      </c>
      <c r="D193" s="542">
        <f>SUMIFS('Faturamento NNE'!$H$2:$H$707,'Faturamento NNE'!$E$2:$E$707,'Infos Relatório'!$B$164,'Faturamento NNE'!$F$2:$F$707,'Infos Relatório'!$B193,'Faturamento NNE'!$AA$2:$AA$707,'Infos Relatório'!C$1)</f>
        <v>0</v>
      </c>
      <c r="E193" s="543">
        <f>SUMIFS('Faturamento NNE'!$K$2:$K$707,'Faturamento NNE'!$E$2:$E$707,'Infos Relatório'!$B$164,'Faturamento NNE'!$F$2:$F$707,'Infos Relatório'!$B193,'Faturamento NNE'!$AA$2:$AA$707,'Infos Relatório'!C$1)</f>
        <v>0</v>
      </c>
      <c r="F193" s="544">
        <f>SUMIFS('Faturamento NNE'!$P$2:$P$707,'Faturamento NNE'!$E$2:$E$707,'Infos Relatório'!$B$164,'Faturamento NNE'!$F$2:$F$707,'Infos Relatório'!$B193,'Faturamento NNE'!$AA$2:$AA$707,'Infos Relatório'!C$1,'Faturamento NNE'!$U$2:$U$707,"Sim")+SUMIFS('Faturamento NNE'!$Q$2:$Q$707,'Faturamento NNE'!$E$2:$E$707,'Infos Relatório'!$B$164,'Faturamento NNE'!$F$2:$F$707,'Infos Relatório'!$B193,'Faturamento NNE'!$AA$2:$AA$707,'Infos Relatório'!C$1,'Faturamento NNE'!$U$2:$U$707,"Sim")</f>
        <v>0</v>
      </c>
      <c r="G193" s="283" t="e">
        <f t="shared" si="48"/>
        <v>#DIV/0!</v>
      </c>
      <c r="H193" s="545">
        <f>SUMIFS('Faturamento NNE'!$I$2:$I$707,'Faturamento NNE'!$E$2:$E$707,'Infos Relatório'!$B$164,'Faturamento NNE'!$F$2:$F$707,'Infos Relatório'!$B193,'Faturamento NNE'!$AA$2:$AA$707,'Infos Relatório'!C$1)</f>
        <v>0</v>
      </c>
      <c r="I193" s="541">
        <f>COUNTIFS('Faturamento NNE'!$E$2:$E$707,'Infos Relatório'!$B$164,'Faturamento NNE'!$F$2:$F$707,'Infos Relatório'!$B193,'Faturamento NNE'!$AA$2:$AA$707,'Infos Relatório'!I$1)</f>
        <v>0</v>
      </c>
      <c r="J193" s="542">
        <f>SUMIFS('Faturamento NNE'!$H$2:$H$707,'Faturamento NNE'!$E$2:$E$707,'Infos Relatório'!$B$164,'Faturamento NNE'!$F$2:$F$707,'Infos Relatório'!$B193,'Faturamento NNE'!$AA$2:$AA$707,'Infos Relatório'!I$1)</f>
        <v>0</v>
      </c>
      <c r="K193" s="543">
        <f>SUMIFS('Faturamento NNE'!$K$2:$K$707,'Faturamento NNE'!$E$2:$E$707,'Infos Relatório'!$B$164,'Faturamento NNE'!$F$2:$F$707,'Infos Relatório'!$B193,'Faturamento NNE'!$AA$2:$AA$707,'Infos Relatório'!I$1)</f>
        <v>0</v>
      </c>
      <c r="L193" s="544">
        <f>SUMIFS('Faturamento NNE'!$P$2:$P$707,'Faturamento NNE'!$E$2:$E$707,'Infos Relatório'!$B$164,'Faturamento NNE'!$F$2:$F$707,'Infos Relatório'!$B193,'Faturamento NNE'!$AA$2:$AA$707,'Infos Relatório'!I$1,'Faturamento NNE'!$U$2:$U$707,"Sim")+SUMIFS('Faturamento NNE'!$Q$2:$Q$707,'Faturamento NNE'!$E$2:$E$707,'Infos Relatório'!$B$164,'Faturamento NNE'!$F$2:$F$707,'Infos Relatório'!$B193,'Faturamento NNE'!$AA$2:$AA$707,'Infos Relatório'!I$1,'Faturamento NNE'!$U$2:$U$707,"Sim")</f>
        <v>0</v>
      </c>
      <c r="M193" s="283" t="e">
        <f t="shared" si="49"/>
        <v>#DIV/0!</v>
      </c>
      <c r="N193" s="545">
        <f>SUMIFS('Faturamento NNE'!$I$2:$I$707,'Faturamento NNE'!$E$2:$E$707,'Infos Relatório'!$B$164,'Faturamento NNE'!$F$2:$F$707,'Infos Relatório'!$B193,'Faturamento NNE'!$AA$2:$AA$707,'Infos Relatório'!I$1)</f>
        <v>0</v>
      </c>
      <c r="O193" s="541">
        <f>COUNTIFS('Faturamento NNE'!$E$2:$E$707,'Infos Relatório'!$B$164,'Faturamento NNE'!$F$2:$F$707,'Infos Relatório'!$B193,'Faturamento NNE'!$AA$2:$AA$707,'Infos Relatório'!O$1)</f>
        <v>0</v>
      </c>
      <c r="P193" s="542">
        <f>SUMIFS('Faturamento NNE'!$H$2:$H$707,'Faturamento NNE'!$E$2:$E$707,'Infos Relatório'!$B$164,'Faturamento NNE'!$F$2:$F$707,'Infos Relatório'!$B193,'Faturamento NNE'!$AA$2:$AA$707,'Infos Relatório'!O$1)</f>
        <v>0</v>
      </c>
      <c r="Q193" s="542">
        <f>SUMIFS('Faturamento NNE'!$K$2:$K$707,'Faturamento NNE'!$E$2:$E$707,'Infos Relatório'!$B$164,'Faturamento NNE'!$F$2:$F$707,'Infos Relatório'!$B193,'Faturamento NNE'!$AA$2:$AA$707,'Infos Relatório'!O$1)</f>
        <v>0</v>
      </c>
      <c r="R193" s="546">
        <f>SUMIFS('Faturamento NNE'!$P$2:$P$707,'Faturamento NNE'!$E$2:$E$707,'Infos Relatório'!$B$164,'Faturamento NNE'!$F$2:$F$707,'Infos Relatório'!$B193,'Faturamento NNE'!$AA$2:$AA$707,'Infos Relatório'!O$1,'Faturamento NNE'!$U$2:$U$707,"Sim")+SUMIFS('Faturamento NNE'!$Q$2:$Q$707,'Faturamento NNE'!$E$2:$E$707,'Infos Relatório'!$B$164,'Faturamento NNE'!$F$2:$F$707,'Infos Relatório'!$B193,'Faturamento NNE'!$AA$2:$AA$707,'Infos Relatório'!O$1,'Faturamento NNE'!$U$2:$U$707,"Sim")</f>
        <v>0</v>
      </c>
      <c r="S193" s="227" t="e">
        <f t="shared" si="50"/>
        <v>#DIV/0!</v>
      </c>
      <c r="T193" s="545">
        <f>SUMIFS('Faturamento NNE'!$I$2:$I$707,'Faturamento NNE'!$E$2:$E$707,'Infos Relatório'!$B$164,'Faturamento NNE'!$F$2:$F$707,'Infos Relatório'!$B193,'Faturamento NNE'!$AA$2:$AA$707,'Infos Relatório'!O$1)</f>
        <v>0</v>
      </c>
      <c r="U193" s="541">
        <f>COUNTIFS('Faturamento NNE'!$E$2:$E$707,'Infos Relatório'!$B$164,'Faturamento NNE'!$F$2:$F$707,'Infos Relatório'!$B193,'Faturamento NNE'!$AA$2:$AA$707,'Infos Relatório'!U$1)</f>
        <v>0</v>
      </c>
      <c r="V193" s="542">
        <f>SUMIFS('Faturamento NNE'!$H$2:$H$707,'Faturamento NNE'!$E$2:$E$707,'Infos Relatório'!$B$164,'Faturamento NNE'!$F$2:$F$707,'Infos Relatório'!$B193,'Faturamento NNE'!$AA$2:$AA$707,'Infos Relatório'!U$1)</f>
        <v>0</v>
      </c>
      <c r="W193" s="542">
        <f>SUMIFS('Faturamento NNE'!$K$2:$K$707,'Faturamento NNE'!$E$2:$E$707,'Infos Relatório'!$B$164,'Faturamento NNE'!$F$2:$F$707,'Infos Relatório'!$B193,'Faturamento NNE'!$AA$2:$AA$707,'Infos Relatório'!U$1)</f>
        <v>0</v>
      </c>
      <c r="X193" s="546">
        <f>SUMIFS('Faturamento NNE'!$P$2:$P$707,'Faturamento NNE'!$E$2:$E$707,'Infos Relatório'!$B$164,'Faturamento NNE'!$F$2:$F$707,'Infos Relatório'!$B193,'Faturamento NNE'!$AA$2:$AA$707,'Infos Relatório'!U$1,'Faturamento NNE'!$U$2:$U$707,"Sim")+SUMIFS('Faturamento NNE'!$Q$2:$Q$707,'Faturamento NNE'!$E$2:$E$707,'Infos Relatório'!$B$164,'Faturamento NNE'!$F$2:$F$707,'Infos Relatório'!$B193,'Faturamento NNE'!$AA$2:$AA$707,'Infos Relatório'!U$1,'Faturamento NNE'!$U$2:$U$707,"Sim")</f>
        <v>0</v>
      </c>
      <c r="Y193" s="227" t="e">
        <f t="shared" si="51"/>
        <v>#DIV/0!</v>
      </c>
      <c r="Z193" s="545">
        <f>SUMIFS('Faturamento NNE'!$I$2:$I$707,'Faturamento NNE'!$E$2:$E$707,'Infos Relatório'!$B$164,'Faturamento NNE'!$F$2:$F$707,'Infos Relatório'!$B193,'Faturamento NNE'!$AA$2:$AA$707,'Infos Relatório'!U$1)</f>
        <v>0</v>
      </c>
      <c r="AA193" s="541">
        <f>COUNTIFS('Faturamento NNE'!$E$2:$E$707,'Infos Relatório'!$B$164,'Faturamento NNE'!$F$2:$F$707,'Infos Relatório'!$B193,'Faturamento NNE'!$AA$2:$AA$707,'Infos Relatório'!AA$1)</f>
        <v>0</v>
      </c>
      <c r="AB193" s="542">
        <f>SUMIFS('Faturamento NNE'!$H$2:$H$707,'Faturamento NNE'!$E$2:$E$707,'Infos Relatório'!$B$164,'Faturamento NNE'!$F$2:$F$707,'Infos Relatório'!$B193,'Faturamento NNE'!$AA$2:$AA$707,'Infos Relatório'!AA$1)</f>
        <v>0</v>
      </c>
      <c r="AC193" s="542">
        <f>SUMIFS('Faturamento NNE'!$K$2:$K$707,'Faturamento NNE'!$E$2:$E$707,'Infos Relatório'!$B$164,'Faturamento NNE'!$F$2:$F$707,'Infos Relatório'!$B193,'Faturamento NNE'!$AA$2:$AA$707,'Infos Relatório'!AA$1)</f>
        <v>0</v>
      </c>
      <c r="AD193" s="546">
        <f>SUMIFS('Faturamento NNE'!$P$2:$P$707,'Faturamento NNE'!$E$2:$E$707,'Infos Relatório'!$B$164,'Faturamento NNE'!$F$2:$F$707,'Infos Relatório'!$B193,'Faturamento NNE'!$AA$2:$AA$707,'Infos Relatório'!AA$1,'Faturamento NNE'!$U$2:$U$707,"Sim")+SUMIFS('Faturamento NNE'!$Q$2:$Q$707,'Faturamento NNE'!$E$2:$E$707,'Infos Relatório'!$B$164,'Faturamento NNE'!$F$2:$F$707,'Infos Relatório'!$B193,'Faturamento NNE'!$AA$2:$AA$707,'Infos Relatório'!AA$1,'Faturamento NNE'!$U$2:$U$707,"Sim")</f>
        <v>0</v>
      </c>
      <c r="AE193" s="227" t="e">
        <f t="shared" si="52"/>
        <v>#DIV/0!</v>
      </c>
      <c r="AF193" s="545">
        <f>SUMIFS('Faturamento NNE'!$I$2:$I$707,'Faturamento NNE'!$E$2:$E$707,'Infos Relatório'!$B$164,'Faturamento NNE'!$F$2:$F$707,'Infos Relatório'!$B193,'Faturamento NNE'!$AA$2:$AA$707,'Infos Relatório'!AA$1)</f>
        <v>0</v>
      </c>
      <c r="AG193" s="541">
        <f>COUNTIFS('Faturamento NNE'!$E$2:$E$707,'Infos Relatório'!$B$164,'Faturamento NNE'!$F$2:$F$707,'Infos Relatório'!$B193,'Faturamento NNE'!$AA$2:$AA$707,'Infos Relatório'!AG$1)</f>
        <v>0</v>
      </c>
      <c r="AH193" s="542">
        <f>SUMIFS('Faturamento NNE'!$H$2:$H$707,'Faturamento NNE'!$E$2:$E$707,'Infos Relatório'!$B$164,'Faturamento NNE'!$F$2:$F$707,'Infos Relatório'!$B193,'Faturamento NNE'!$AA$2:$AA$707,'Infos Relatório'!AG$1)</f>
        <v>0</v>
      </c>
      <c r="AI193" s="542">
        <f>SUMIFS('Faturamento NNE'!$K$2:$K$707,'Faturamento NNE'!$E$2:$E$707,'Infos Relatório'!$B$164,'Faturamento NNE'!$F$2:$F$707,'Infos Relatório'!$B193,'Faturamento NNE'!$AA$2:$AA$707,'Infos Relatório'!AG$1)</f>
        <v>0</v>
      </c>
      <c r="AJ193" s="546">
        <f>SUMIFS('Faturamento NNE'!$P$2:$P$707,'Faturamento NNE'!$E$2:$E$707,'Infos Relatório'!$B$164,'Faturamento NNE'!$F$2:$F$707,'Infos Relatório'!$B193,'Faturamento NNE'!$AA$2:$AA$707,'Infos Relatório'!AG$1,'Faturamento NNE'!$U$2:$U$707,"Sim")+SUMIFS('Faturamento NNE'!$Q$2:$Q$707,'Faturamento NNE'!$E$2:$E$707,'Infos Relatório'!$B$164,'Faturamento NNE'!$F$2:$F$707,'Infos Relatório'!$B193,'Faturamento NNE'!$AA$2:$AA$707,'Infos Relatório'!AG$1,'Faturamento NNE'!$U$2:$U$707,"Sim")</f>
        <v>0</v>
      </c>
      <c r="AK193" s="227" t="e">
        <f t="shared" si="53"/>
        <v>#DIV/0!</v>
      </c>
      <c r="AL193" s="545">
        <f>SUMIFS('Faturamento NNE'!$I$2:$I$707,'Faturamento NNE'!$E$2:$E$707,'Infos Relatório'!$B$164,'Faturamento NNE'!$F$2:$F$707,'Infos Relatório'!$B193,'Faturamento NNE'!$AA$2:$AA$707,'Infos Relatório'!AG$1)</f>
        <v>0</v>
      </c>
      <c r="AM193" s="541">
        <f>COUNTIFS('Faturamento NNE'!$E$2:$E$707,'Infos Relatório'!$B$164,'Faturamento NNE'!$F$2:$F$707,'Infos Relatório'!$B193,'Faturamento NNE'!$AA$2:$AA$707,'Infos Relatório'!AM$1)</f>
        <v>0</v>
      </c>
      <c r="AN193" s="542">
        <f>SUMIFS('Faturamento NNE'!$H$2:$H$707,'Faturamento NNE'!$E$2:$E$707,'Infos Relatório'!$B$164,'Faturamento NNE'!$F$2:$F$707,'Infos Relatório'!$B193,'Faturamento NNE'!$AA$2:$AA$707,'Infos Relatório'!AM$1)</f>
        <v>0</v>
      </c>
      <c r="AO193" s="542">
        <f>SUMIFS('Faturamento NNE'!$K$2:$K$707,'Faturamento NNE'!$E$2:$E$707,'Infos Relatório'!$B$164,'Faturamento NNE'!$F$2:$F$707,'Infos Relatório'!$B193,'Faturamento NNE'!$AA$2:$AA$707,'Infos Relatório'!AM$1)</f>
        <v>0</v>
      </c>
      <c r="AP193" s="546">
        <f>SUMIFS('Faturamento NNE'!$P$2:$P$707,'Faturamento NNE'!$E$2:$E$707,'Infos Relatório'!$B$164,'Faturamento NNE'!$F$2:$F$707,'Infos Relatório'!$B193,'Faturamento NNE'!$AA$2:$AA$707,'Infos Relatório'!AM$1,'Faturamento NNE'!$U$2:$U$707,"Sim")+SUMIFS('Faturamento NNE'!$Q$2:$Q$707,'Faturamento NNE'!$E$2:$E$707,'Infos Relatório'!$B$164,'Faturamento NNE'!$F$2:$F$707,'Infos Relatório'!$B193,'Faturamento NNE'!$AA$2:$AA$707,'Infos Relatório'!AM$1,'Faturamento NNE'!$U$2:$U$707,"Sim")</f>
        <v>0</v>
      </c>
      <c r="AQ193" s="227" t="e">
        <f t="shared" si="54"/>
        <v>#DIV/0!</v>
      </c>
      <c r="AR193" s="545">
        <f>SUMIFS('Faturamento NNE'!$I$2:$I$707,'Faturamento NNE'!$E$2:$E$707,'Infos Relatório'!$B$164,'Faturamento NNE'!$F$2:$F$707,'Infos Relatório'!$B193,'Faturamento NNE'!$AA$2:$AA$707,'Infos Relatório'!AM$1)</f>
        <v>0</v>
      </c>
      <c r="AS193" s="541">
        <f>COUNTIFS('Faturamento NNE'!$E$2:$E$707,'Infos Relatório'!$B$164,'Faturamento NNE'!$F$2:$F$707,'Infos Relatório'!$B193,'Faturamento NNE'!$AA$2:$AA$707,'Infos Relatório'!AS$1)</f>
        <v>0</v>
      </c>
      <c r="AT193" s="542">
        <f>SUMIFS('Faturamento NNE'!$H$2:$H$707,'Faturamento NNE'!$E$2:$E$707,'Infos Relatório'!$B$164,'Faturamento NNE'!$F$2:$F$707,'Infos Relatório'!$B193,'Faturamento NNE'!$AA$2:$AA$707,'Infos Relatório'!AS$1)</f>
        <v>0</v>
      </c>
      <c r="AU193" s="542">
        <f>SUMIFS('Faturamento NNE'!$K$2:$K$707,'Faturamento NNE'!$E$2:$E$707,'Infos Relatório'!$B$164,'Faturamento NNE'!$F$2:$F$707,'Infos Relatório'!$B193,'Faturamento NNE'!$AA$2:$AA$707,'Infos Relatório'!AS$1)</f>
        <v>0</v>
      </c>
      <c r="AV193" s="546">
        <f>SUMIFS('Faturamento NNE'!$P$2:$P$707,'Faturamento NNE'!$E$2:$E$707,'Infos Relatório'!$B$164,'Faturamento NNE'!$F$2:$F$707,'Infos Relatório'!$B193,'Faturamento NNE'!$AA$2:$AA$707,'Infos Relatório'!AS$1,'Faturamento NNE'!$U$2:$U$707,"Sim")+SUMIFS('Faturamento NNE'!$Q$2:$Q$707,'Faturamento NNE'!$E$2:$E$707,'Infos Relatório'!$B$164,'Faturamento NNE'!$F$2:$F$707,'Infos Relatório'!$B193,'Faturamento NNE'!$AA$2:$AA$707,'Infos Relatório'!AS$1,'Faturamento NNE'!$U$2:$U$707,"Sim")</f>
        <v>0</v>
      </c>
      <c r="AW193" s="227" t="e">
        <f t="shared" si="55"/>
        <v>#DIV/0!</v>
      </c>
      <c r="AX193" s="545">
        <f>SUMIFS('Faturamento NNE'!$I$2:$I$707,'Faturamento NNE'!$E$2:$E$707,'Infos Relatório'!$B$164,'Faturamento NNE'!$F$2:$F$707,'Infos Relatório'!$B193,'Faturamento NNE'!$AA$2:$AA$707,'Infos Relatório'!AS$1)</f>
        <v>0</v>
      </c>
      <c r="AY193" s="541">
        <f>COUNTIFS('Faturamento NNE'!$E$2:$E$707,'Infos Relatório'!$B$164,'Faturamento NNE'!$F$2:$F$707,'Infos Relatório'!$B193,'Faturamento NNE'!$AA$2:$AA$707,'Infos Relatório'!AY$1)</f>
        <v>0</v>
      </c>
      <c r="AZ193" s="542">
        <f>SUMIFS('Faturamento NNE'!$H$2:$H$707,'Faturamento NNE'!$E$2:$E$707,'Infos Relatório'!$B$164,'Faturamento NNE'!$F$2:$F$707,'Infos Relatório'!$B193,'Faturamento NNE'!$AA$2:$AA$707,'Infos Relatório'!AY$1)</f>
        <v>0</v>
      </c>
      <c r="BA193" s="542">
        <f>SUMIFS('Faturamento NNE'!$K$2:$K$707,'Faturamento NNE'!$E$2:$E$707,'Infos Relatório'!$B$164,'Faturamento NNE'!$F$2:$F$707,'Infos Relatório'!$B193,'Faturamento NNE'!$AA$2:$AA$707,'Infos Relatório'!AY$1)</f>
        <v>0</v>
      </c>
      <c r="BB193" s="546">
        <f>SUMIFS('Faturamento NNE'!$P$2:$P$707,'Faturamento NNE'!$E$2:$E$707,'Infos Relatório'!$B$164,'Faturamento NNE'!$F$2:$F$707,'Infos Relatório'!$B193,'Faturamento NNE'!$AA$2:$AA$707,'Infos Relatório'!AY$1,'Faturamento NNE'!$U$2:$U$707,"Sim")+SUMIFS('Faturamento NNE'!$Q$2:$Q$707,'Faturamento NNE'!$E$2:$E$707,'Infos Relatório'!$B$164,'Faturamento NNE'!$F$2:$F$707,'Infos Relatório'!$B193,'Faturamento NNE'!$AA$2:$AA$707,'Infos Relatório'!AY$1,'Faturamento NNE'!$U$2:$U$707,"Sim")</f>
        <v>0</v>
      </c>
      <c r="BC193" s="227" t="e">
        <f t="shared" si="56"/>
        <v>#DIV/0!</v>
      </c>
      <c r="BD193" s="545">
        <f>SUMIFS('Faturamento NNE'!$I$2:$I$707,'Faturamento NNE'!$E$2:$E$707,'Infos Relatório'!$B$164,'Faturamento NNE'!$F$2:$F$707,'Infos Relatório'!$B193,'Faturamento NNE'!$AA$2:$AA$707,'Infos Relatório'!AY$1)</f>
        <v>0</v>
      </c>
      <c r="BE193" s="541">
        <f>COUNTIFS('Faturamento NNE'!$E$2:$E$707,'Infos Relatório'!$B$164,'Faturamento NNE'!$F$2:$F$707,'Infos Relatório'!$B193,'Faturamento NNE'!$AA$2:$AA$707,'Infos Relatório'!BE$1)</f>
        <v>0</v>
      </c>
      <c r="BF193" s="542">
        <f>SUMIFS('Faturamento NNE'!$H$2:$H$707,'Faturamento NNE'!$E$2:$E$707,'Infos Relatório'!$B$164,'Faturamento NNE'!$F$2:$F$707,'Infos Relatório'!$B193,'Faturamento NNE'!$AA$2:$AA$707,'Infos Relatório'!BE$1)</f>
        <v>0</v>
      </c>
      <c r="BG193" s="542">
        <f>SUMIFS('Faturamento NNE'!$K$2:$K$707,'Faturamento NNE'!$E$2:$E$707,'Infos Relatório'!$B$164,'Faturamento NNE'!$F$2:$F$707,'Infos Relatório'!$B193,'Faturamento NNE'!$AA$2:$AA$707,'Infos Relatório'!BE$1)</f>
        <v>0</v>
      </c>
      <c r="BH193" s="546">
        <f>SUMIFS('Faturamento NNE'!$P$2:$P$707,'Faturamento NNE'!$E$2:$E$707,'Infos Relatório'!$B$164,'Faturamento NNE'!$F$2:$F$707,'Infos Relatório'!$B193,'Faturamento NNE'!$AA$2:$AA$707,'Infos Relatório'!BE$1,'Faturamento NNE'!$U$2:$U$707,"Sim")+SUMIFS('Faturamento NNE'!$Q$2:$Q$707,'Faturamento NNE'!$E$2:$E$707,'Infos Relatório'!$B$164,'Faturamento NNE'!$F$2:$F$707,'Infos Relatório'!$B193,'Faturamento NNE'!$AA$2:$AA$707,'Infos Relatório'!BE$1,'Faturamento NNE'!$U$2:$U$707,"Sim")</f>
        <v>0</v>
      </c>
      <c r="BI193" s="227" t="e">
        <f t="shared" si="57"/>
        <v>#DIV/0!</v>
      </c>
      <c r="BJ193" s="545">
        <f>SUMIFS('Faturamento NNE'!$I$2:$I$707,'Faturamento NNE'!$E$2:$E$707,'Infos Relatório'!$B$164,'Faturamento NNE'!$F$2:$F$707,'Infos Relatório'!$B193,'Faturamento NNE'!$AA$2:$AA$707,'Infos Relatório'!BE$1)</f>
        <v>0</v>
      </c>
      <c r="BK193" s="541">
        <f>COUNTIFS('Faturamento NNE'!$E$2:$E$707,'Infos Relatório'!$B$164,'Faturamento NNE'!$F$2:$F$707,'Infos Relatório'!$B193,'Faturamento NNE'!$AA$2:$AA$707,'Infos Relatório'!BK$1)</f>
        <v>0</v>
      </c>
      <c r="BL193" s="542">
        <f>SUMIFS('Faturamento NNE'!$H$2:$H$707,'Faturamento NNE'!$E$2:$E$707,'Infos Relatório'!$B$164,'Faturamento NNE'!$F$2:$F$707,'Infos Relatório'!$B193,'Faturamento NNE'!$AA$2:$AA$707,'Infos Relatório'!BK$1)</f>
        <v>0</v>
      </c>
      <c r="BM193" s="542">
        <f>SUMIFS('Faturamento NNE'!$K$2:$K$707,'Faturamento NNE'!$E$2:$E$707,'Infos Relatório'!$B$164,'Faturamento NNE'!$F$2:$F$707,'Infos Relatório'!$B193,'Faturamento NNE'!$AA$2:$AA$707,'Infos Relatório'!BK$1)</f>
        <v>0</v>
      </c>
      <c r="BN193" s="546">
        <f>SUMIFS('Faturamento NNE'!$P$2:$P$707,'Faturamento NNE'!$E$2:$E$707,'Infos Relatório'!$B$164,'Faturamento NNE'!$F$2:$F$707,'Infos Relatório'!$B193,'Faturamento NNE'!$AA$2:$AA$707,'Infos Relatório'!BK$1,'Faturamento NNE'!$U$2:$U$707,"Sim")+SUMIFS('Faturamento NNE'!$Q$2:$Q$707,'Faturamento NNE'!$E$2:$E$707,'Infos Relatório'!$B$164,'Faturamento NNE'!$F$2:$F$707,'Infos Relatório'!$B193,'Faturamento NNE'!$AA$2:$AA$707,'Infos Relatório'!BK$1,'Faturamento NNE'!$U$2:$U$707,"Sim")</f>
        <v>0</v>
      </c>
      <c r="BO193" s="227" t="e">
        <f t="shared" si="58"/>
        <v>#DIV/0!</v>
      </c>
      <c r="BP193" s="545">
        <f>SUMIFS('Faturamento NNE'!$I$2:$I$707,'Faturamento NNE'!$E$2:$E$707,'Infos Relatório'!$B$164,'Faturamento NNE'!$F$2:$F$707,'Infos Relatório'!$B193,'Faturamento NNE'!$AA$2:$AA$707,'Infos Relatório'!BK$1)</f>
        <v>0</v>
      </c>
      <c r="BQ193" s="541">
        <f>COUNTIFS('Faturamento NNE'!$E$2:$E$707,'Infos Relatório'!$B$164,'Faturamento NNE'!$F$2:$F$707,'Infos Relatório'!$B193,'Faturamento NNE'!$AA$2:$AA$707,'Infos Relatório'!BQ$1)</f>
        <v>0</v>
      </c>
      <c r="BR193" s="542">
        <f>SUMIFS('Faturamento NNE'!$H$2:$H$707,'Faturamento NNE'!$E$2:$E$707,'Infos Relatório'!$B$164,'Faturamento NNE'!$F$2:$F$707,'Infos Relatório'!$B193,'Faturamento NNE'!$AA$2:$AA$707,'Infos Relatório'!BQ$1)</f>
        <v>0</v>
      </c>
      <c r="BS193" s="542">
        <f>SUMIFS('Faturamento NNE'!$K$2:$K$707,'Faturamento NNE'!$E$2:$E$707,'Infos Relatório'!$B$164,'Faturamento NNE'!$F$2:$F$707,'Infos Relatório'!$B193,'Faturamento NNE'!$AA$2:$AA$707,'Infos Relatório'!BQ$1)</f>
        <v>0</v>
      </c>
      <c r="BT193" s="546">
        <f>SUMIFS('Faturamento NNE'!$P$2:$P$707,'Faturamento NNE'!$E$2:$E$707,'Infos Relatório'!$B$164,'Faturamento NNE'!$F$2:$F$707,'Infos Relatório'!$B193,'Faturamento NNE'!$AA$2:$AA$707,'Infos Relatório'!BQ$1,'Faturamento NNE'!$U$2:$U$707,"Sim")+SUMIFS('Faturamento NNE'!$Q$2:$Q$707,'Faturamento NNE'!$E$2:$E$707,'Infos Relatório'!$B$164,'Faturamento NNE'!$F$2:$F$707,'Infos Relatório'!$B193,'Faturamento NNE'!$AA$2:$AA$707,'Infos Relatório'!BQ$1,'Faturamento NNE'!$U$2:$U$707,"Sim")</f>
        <v>0</v>
      </c>
      <c r="BU193" s="227" t="e">
        <f t="shared" si="59"/>
        <v>#DIV/0!</v>
      </c>
      <c r="BV193" s="545">
        <f>SUMIFS('Faturamento NNE'!$I$2:$I$707,'Faturamento NNE'!$E$2:$E$707,'Infos Relatório'!$B$164,'Faturamento NNE'!$F$2:$F$707,'Infos Relatório'!$B193,'Faturamento NNE'!$AA$2:$AA$707,'Infos Relatório'!BQ$1)</f>
        <v>0</v>
      </c>
    </row>
    <row r="194" spans="2:74">
      <c r="B194" s="217" t="s">
        <v>159</v>
      </c>
      <c r="C194" s="541">
        <f>COUNTIFS('Faturamento NNE'!$E$2:$E$707,'Infos Relatório'!$B$164,'Faturamento NNE'!$F$2:$F$707,'Infos Relatório'!$B194,'Faturamento NNE'!$AA$2:$AA$707,'Infos Relatório'!C$1)</f>
        <v>0</v>
      </c>
      <c r="D194" s="542">
        <f>SUMIFS('Faturamento NNE'!$H$2:$H$707,'Faturamento NNE'!$E$2:$E$707,'Infos Relatório'!$B$164,'Faturamento NNE'!$F$2:$F$707,'Infos Relatório'!$B194,'Faturamento NNE'!$AA$2:$AA$707,'Infos Relatório'!C$1)</f>
        <v>0</v>
      </c>
      <c r="E194" s="543">
        <f>SUMIFS('Faturamento NNE'!$K$2:$K$707,'Faturamento NNE'!$E$2:$E$707,'Infos Relatório'!$B$164,'Faturamento NNE'!$F$2:$F$707,'Infos Relatório'!$B194,'Faturamento NNE'!$AA$2:$AA$707,'Infos Relatório'!C$1)</f>
        <v>0</v>
      </c>
      <c r="F194" s="544">
        <f>SUMIFS('Faturamento NNE'!$P$2:$P$707,'Faturamento NNE'!$E$2:$E$707,'Infos Relatório'!$B$164,'Faturamento NNE'!$F$2:$F$707,'Infos Relatório'!$B194,'Faturamento NNE'!$AA$2:$AA$707,'Infos Relatório'!C$1,'Faturamento NNE'!$U$2:$U$707,"Sim")+SUMIFS('Faturamento NNE'!$Q$2:$Q$707,'Faturamento NNE'!$E$2:$E$707,'Infos Relatório'!$B$164,'Faturamento NNE'!$F$2:$F$707,'Infos Relatório'!$B194,'Faturamento NNE'!$AA$2:$AA$707,'Infos Relatório'!C$1,'Faturamento NNE'!$U$2:$U$707,"Sim")</f>
        <v>0</v>
      </c>
      <c r="G194" s="283" t="e">
        <f t="shared" si="48"/>
        <v>#DIV/0!</v>
      </c>
      <c r="H194" s="545">
        <f>SUMIFS('Faturamento NNE'!$I$2:$I$707,'Faturamento NNE'!$E$2:$E$707,'Infos Relatório'!$B$164,'Faturamento NNE'!$F$2:$F$707,'Infos Relatório'!$B194,'Faturamento NNE'!$AA$2:$AA$707,'Infos Relatório'!C$1)</f>
        <v>0</v>
      </c>
      <c r="I194" s="541">
        <f>COUNTIFS('Faturamento NNE'!$E$2:$E$707,'Infos Relatório'!$B$164,'Faturamento NNE'!$F$2:$F$707,'Infos Relatório'!$B194,'Faturamento NNE'!$AA$2:$AA$707,'Infos Relatório'!I$1)</f>
        <v>0</v>
      </c>
      <c r="J194" s="542">
        <f>SUMIFS('Faturamento NNE'!$H$2:$H$707,'Faturamento NNE'!$E$2:$E$707,'Infos Relatório'!$B$164,'Faturamento NNE'!$F$2:$F$707,'Infos Relatório'!$B194,'Faturamento NNE'!$AA$2:$AA$707,'Infos Relatório'!I$1)</f>
        <v>0</v>
      </c>
      <c r="K194" s="543">
        <f>SUMIFS('Faturamento NNE'!$K$2:$K$707,'Faturamento NNE'!$E$2:$E$707,'Infos Relatório'!$B$164,'Faturamento NNE'!$F$2:$F$707,'Infos Relatório'!$B194,'Faturamento NNE'!$AA$2:$AA$707,'Infos Relatório'!I$1)</f>
        <v>0</v>
      </c>
      <c r="L194" s="544">
        <f>SUMIFS('Faturamento NNE'!$P$2:$P$707,'Faturamento NNE'!$E$2:$E$707,'Infos Relatório'!$B$164,'Faturamento NNE'!$F$2:$F$707,'Infos Relatório'!$B194,'Faturamento NNE'!$AA$2:$AA$707,'Infos Relatório'!I$1,'Faturamento NNE'!$U$2:$U$707,"Sim")+SUMIFS('Faturamento NNE'!$Q$2:$Q$707,'Faturamento NNE'!$E$2:$E$707,'Infos Relatório'!$B$164,'Faturamento NNE'!$F$2:$F$707,'Infos Relatório'!$B194,'Faturamento NNE'!$AA$2:$AA$707,'Infos Relatório'!I$1,'Faturamento NNE'!$U$2:$U$707,"Sim")</f>
        <v>0</v>
      </c>
      <c r="M194" s="283" t="e">
        <f t="shared" si="49"/>
        <v>#DIV/0!</v>
      </c>
      <c r="N194" s="545">
        <f>SUMIFS('Faturamento NNE'!$I$2:$I$707,'Faturamento NNE'!$E$2:$E$707,'Infos Relatório'!$B$164,'Faturamento NNE'!$F$2:$F$707,'Infos Relatório'!$B194,'Faturamento NNE'!$AA$2:$AA$707,'Infos Relatório'!I$1)</f>
        <v>0</v>
      </c>
      <c r="O194" s="541">
        <f>COUNTIFS('Faturamento NNE'!$E$2:$E$707,'Infos Relatório'!$B$164,'Faturamento NNE'!$F$2:$F$707,'Infos Relatório'!$B194,'Faturamento NNE'!$AA$2:$AA$707,'Infos Relatório'!O$1)</f>
        <v>0</v>
      </c>
      <c r="P194" s="542">
        <f>SUMIFS('Faturamento NNE'!$H$2:$H$707,'Faturamento NNE'!$E$2:$E$707,'Infos Relatório'!$B$164,'Faturamento NNE'!$F$2:$F$707,'Infos Relatório'!$B194,'Faturamento NNE'!$AA$2:$AA$707,'Infos Relatório'!O$1)</f>
        <v>0</v>
      </c>
      <c r="Q194" s="542">
        <f>SUMIFS('Faturamento NNE'!$K$2:$K$707,'Faturamento NNE'!$E$2:$E$707,'Infos Relatório'!$B$164,'Faturamento NNE'!$F$2:$F$707,'Infos Relatório'!$B194,'Faturamento NNE'!$AA$2:$AA$707,'Infos Relatório'!O$1)</f>
        <v>0</v>
      </c>
      <c r="R194" s="546">
        <f>SUMIFS('Faturamento NNE'!$P$2:$P$707,'Faturamento NNE'!$E$2:$E$707,'Infos Relatório'!$B$164,'Faturamento NNE'!$F$2:$F$707,'Infos Relatório'!$B194,'Faturamento NNE'!$AA$2:$AA$707,'Infos Relatório'!O$1,'Faturamento NNE'!$U$2:$U$707,"Sim")+SUMIFS('Faturamento NNE'!$Q$2:$Q$707,'Faturamento NNE'!$E$2:$E$707,'Infos Relatório'!$B$164,'Faturamento NNE'!$F$2:$F$707,'Infos Relatório'!$B194,'Faturamento NNE'!$AA$2:$AA$707,'Infos Relatório'!O$1,'Faturamento NNE'!$U$2:$U$707,"Sim")</f>
        <v>0</v>
      </c>
      <c r="S194" s="227" t="e">
        <f t="shared" si="50"/>
        <v>#DIV/0!</v>
      </c>
      <c r="T194" s="545">
        <f>SUMIFS('Faturamento NNE'!$I$2:$I$707,'Faturamento NNE'!$E$2:$E$707,'Infos Relatório'!$B$164,'Faturamento NNE'!$F$2:$F$707,'Infos Relatório'!$B194,'Faturamento NNE'!$AA$2:$AA$707,'Infos Relatório'!O$1)</f>
        <v>0</v>
      </c>
      <c r="U194" s="541">
        <f>COUNTIFS('Faturamento NNE'!$E$2:$E$707,'Infos Relatório'!$B$164,'Faturamento NNE'!$F$2:$F$707,'Infos Relatório'!$B194,'Faturamento NNE'!$AA$2:$AA$707,'Infos Relatório'!U$1)</f>
        <v>0</v>
      </c>
      <c r="V194" s="542">
        <f>SUMIFS('Faturamento NNE'!$H$2:$H$707,'Faturamento NNE'!$E$2:$E$707,'Infos Relatório'!$B$164,'Faturamento NNE'!$F$2:$F$707,'Infos Relatório'!$B194,'Faturamento NNE'!$AA$2:$AA$707,'Infos Relatório'!U$1)</f>
        <v>0</v>
      </c>
      <c r="W194" s="542">
        <f>SUMIFS('Faturamento NNE'!$K$2:$K$707,'Faturamento NNE'!$E$2:$E$707,'Infos Relatório'!$B$164,'Faturamento NNE'!$F$2:$F$707,'Infos Relatório'!$B194,'Faturamento NNE'!$AA$2:$AA$707,'Infos Relatório'!U$1)</f>
        <v>0</v>
      </c>
      <c r="X194" s="546">
        <f>SUMIFS('Faturamento NNE'!$P$2:$P$707,'Faturamento NNE'!$E$2:$E$707,'Infos Relatório'!$B$164,'Faturamento NNE'!$F$2:$F$707,'Infos Relatório'!$B194,'Faturamento NNE'!$AA$2:$AA$707,'Infos Relatório'!U$1,'Faturamento NNE'!$U$2:$U$707,"Sim")+SUMIFS('Faturamento NNE'!$Q$2:$Q$707,'Faturamento NNE'!$E$2:$E$707,'Infos Relatório'!$B$164,'Faturamento NNE'!$F$2:$F$707,'Infos Relatório'!$B194,'Faturamento NNE'!$AA$2:$AA$707,'Infos Relatório'!U$1,'Faturamento NNE'!$U$2:$U$707,"Sim")</f>
        <v>0</v>
      </c>
      <c r="Y194" s="227" t="e">
        <f t="shared" si="51"/>
        <v>#DIV/0!</v>
      </c>
      <c r="Z194" s="545">
        <f>SUMIFS('Faturamento NNE'!$I$2:$I$707,'Faturamento NNE'!$E$2:$E$707,'Infos Relatório'!$B$164,'Faturamento NNE'!$F$2:$F$707,'Infos Relatório'!$B194,'Faturamento NNE'!$AA$2:$AA$707,'Infos Relatório'!U$1)</f>
        <v>0</v>
      </c>
      <c r="AA194" s="541">
        <f>COUNTIFS('Faturamento NNE'!$E$2:$E$707,'Infos Relatório'!$B$164,'Faturamento NNE'!$F$2:$F$707,'Infos Relatório'!$B194,'Faturamento NNE'!$AA$2:$AA$707,'Infos Relatório'!AA$1)</f>
        <v>0</v>
      </c>
      <c r="AB194" s="542">
        <f>SUMIFS('Faturamento NNE'!$H$2:$H$707,'Faturamento NNE'!$E$2:$E$707,'Infos Relatório'!$B$164,'Faturamento NNE'!$F$2:$F$707,'Infos Relatório'!$B194,'Faturamento NNE'!$AA$2:$AA$707,'Infos Relatório'!AA$1)</f>
        <v>0</v>
      </c>
      <c r="AC194" s="542">
        <f>SUMIFS('Faturamento NNE'!$K$2:$K$707,'Faturamento NNE'!$E$2:$E$707,'Infos Relatório'!$B$164,'Faturamento NNE'!$F$2:$F$707,'Infos Relatório'!$B194,'Faturamento NNE'!$AA$2:$AA$707,'Infos Relatório'!AA$1)</f>
        <v>0</v>
      </c>
      <c r="AD194" s="546">
        <f>SUMIFS('Faturamento NNE'!$P$2:$P$707,'Faturamento NNE'!$E$2:$E$707,'Infos Relatório'!$B$164,'Faturamento NNE'!$F$2:$F$707,'Infos Relatório'!$B194,'Faturamento NNE'!$AA$2:$AA$707,'Infos Relatório'!AA$1,'Faturamento NNE'!$U$2:$U$707,"Sim")+SUMIFS('Faturamento NNE'!$Q$2:$Q$707,'Faturamento NNE'!$E$2:$E$707,'Infos Relatório'!$B$164,'Faturamento NNE'!$F$2:$F$707,'Infos Relatório'!$B194,'Faturamento NNE'!$AA$2:$AA$707,'Infos Relatório'!AA$1,'Faturamento NNE'!$U$2:$U$707,"Sim")</f>
        <v>0</v>
      </c>
      <c r="AE194" s="227" t="e">
        <f t="shared" si="52"/>
        <v>#DIV/0!</v>
      </c>
      <c r="AF194" s="545">
        <f>SUMIFS('Faturamento NNE'!$I$2:$I$707,'Faturamento NNE'!$E$2:$E$707,'Infos Relatório'!$B$164,'Faturamento NNE'!$F$2:$F$707,'Infos Relatório'!$B194,'Faturamento NNE'!$AA$2:$AA$707,'Infos Relatório'!AA$1)</f>
        <v>0</v>
      </c>
      <c r="AG194" s="541">
        <f>COUNTIFS('Faturamento NNE'!$E$2:$E$707,'Infos Relatório'!$B$164,'Faturamento NNE'!$F$2:$F$707,'Infos Relatório'!$B194,'Faturamento NNE'!$AA$2:$AA$707,'Infos Relatório'!AG$1)</f>
        <v>0</v>
      </c>
      <c r="AH194" s="542">
        <f>SUMIFS('Faturamento NNE'!$H$2:$H$707,'Faturamento NNE'!$E$2:$E$707,'Infos Relatório'!$B$164,'Faturamento NNE'!$F$2:$F$707,'Infos Relatório'!$B194,'Faturamento NNE'!$AA$2:$AA$707,'Infos Relatório'!AG$1)</f>
        <v>0</v>
      </c>
      <c r="AI194" s="542">
        <f>SUMIFS('Faturamento NNE'!$K$2:$K$707,'Faturamento NNE'!$E$2:$E$707,'Infos Relatório'!$B$164,'Faturamento NNE'!$F$2:$F$707,'Infos Relatório'!$B194,'Faturamento NNE'!$AA$2:$AA$707,'Infos Relatório'!AG$1)</f>
        <v>0</v>
      </c>
      <c r="AJ194" s="546">
        <f>SUMIFS('Faturamento NNE'!$P$2:$P$707,'Faturamento NNE'!$E$2:$E$707,'Infos Relatório'!$B$164,'Faturamento NNE'!$F$2:$F$707,'Infos Relatório'!$B194,'Faturamento NNE'!$AA$2:$AA$707,'Infos Relatório'!AG$1,'Faturamento NNE'!$U$2:$U$707,"Sim")+SUMIFS('Faturamento NNE'!$Q$2:$Q$707,'Faturamento NNE'!$E$2:$E$707,'Infos Relatório'!$B$164,'Faturamento NNE'!$F$2:$F$707,'Infos Relatório'!$B194,'Faturamento NNE'!$AA$2:$AA$707,'Infos Relatório'!AG$1,'Faturamento NNE'!$U$2:$U$707,"Sim")</f>
        <v>0</v>
      </c>
      <c r="AK194" s="227" t="e">
        <f t="shared" si="53"/>
        <v>#DIV/0!</v>
      </c>
      <c r="AL194" s="545">
        <f>SUMIFS('Faturamento NNE'!$I$2:$I$707,'Faturamento NNE'!$E$2:$E$707,'Infos Relatório'!$B$164,'Faturamento NNE'!$F$2:$F$707,'Infos Relatório'!$B194,'Faturamento NNE'!$AA$2:$AA$707,'Infos Relatório'!AG$1)</f>
        <v>0</v>
      </c>
      <c r="AM194" s="541">
        <f>COUNTIFS('Faturamento NNE'!$E$2:$E$707,'Infos Relatório'!$B$164,'Faturamento NNE'!$F$2:$F$707,'Infos Relatório'!$B194,'Faturamento NNE'!$AA$2:$AA$707,'Infos Relatório'!AM$1)</f>
        <v>0</v>
      </c>
      <c r="AN194" s="542">
        <f>SUMIFS('Faturamento NNE'!$H$2:$H$707,'Faturamento NNE'!$E$2:$E$707,'Infos Relatório'!$B$164,'Faturamento NNE'!$F$2:$F$707,'Infos Relatório'!$B194,'Faturamento NNE'!$AA$2:$AA$707,'Infos Relatório'!AM$1)</f>
        <v>0</v>
      </c>
      <c r="AO194" s="542">
        <f>SUMIFS('Faturamento NNE'!$K$2:$K$707,'Faturamento NNE'!$E$2:$E$707,'Infos Relatório'!$B$164,'Faturamento NNE'!$F$2:$F$707,'Infos Relatório'!$B194,'Faturamento NNE'!$AA$2:$AA$707,'Infos Relatório'!AM$1)</f>
        <v>0</v>
      </c>
      <c r="AP194" s="546">
        <f>SUMIFS('Faturamento NNE'!$P$2:$P$707,'Faturamento NNE'!$E$2:$E$707,'Infos Relatório'!$B$164,'Faturamento NNE'!$F$2:$F$707,'Infos Relatório'!$B194,'Faturamento NNE'!$AA$2:$AA$707,'Infos Relatório'!AM$1,'Faturamento NNE'!$U$2:$U$707,"Sim")+SUMIFS('Faturamento NNE'!$Q$2:$Q$707,'Faturamento NNE'!$E$2:$E$707,'Infos Relatório'!$B$164,'Faturamento NNE'!$F$2:$F$707,'Infos Relatório'!$B194,'Faturamento NNE'!$AA$2:$AA$707,'Infos Relatório'!AM$1,'Faturamento NNE'!$U$2:$U$707,"Sim")</f>
        <v>0</v>
      </c>
      <c r="AQ194" s="227" t="e">
        <f t="shared" si="54"/>
        <v>#DIV/0!</v>
      </c>
      <c r="AR194" s="545">
        <f>SUMIFS('Faturamento NNE'!$I$2:$I$707,'Faturamento NNE'!$E$2:$E$707,'Infos Relatório'!$B$164,'Faturamento NNE'!$F$2:$F$707,'Infos Relatório'!$B194,'Faturamento NNE'!$AA$2:$AA$707,'Infos Relatório'!AM$1)</f>
        <v>0</v>
      </c>
      <c r="AS194" s="541">
        <f>COUNTIFS('Faturamento NNE'!$E$2:$E$707,'Infos Relatório'!$B$164,'Faturamento NNE'!$F$2:$F$707,'Infos Relatório'!$B194,'Faturamento NNE'!$AA$2:$AA$707,'Infos Relatório'!AS$1)</f>
        <v>0</v>
      </c>
      <c r="AT194" s="542">
        <f>SUMIFS('Faturamento NNE'!$H$2:$H$707,'Faturamento NNE'!$E$2:$E$707,'Infos Relatório'!$B$164,'Faturamento NNE'!$F$2:$F$707,'Infos Relatório'!$B194,'Faturamento NNE'!$AA$2:$AA$707,'Infos Relatório'!AS$1)</f>
        <v>0</v>
      </c>
      <c r="AU194" s="542">
        <f>SUMIFS('Faturamento NNE'!$K$2:$K$707,'Faturamento NNE'!$E$2:$E$707,'Infos Relatório'!$B$164,'Faturamento NNE'!$F$2:$F$707,'Infos Relatório'!$B194,'Faturamento NNE'!$AA$2:$AA$707,'Infos Relatório'!AS$1)</f>
        <v>0</v>
      </c>
      <c r="AV194" s="546">
        <f>SUMIFS('Faturamento NNE'!$P$2:$P$707,'Faturamento NNE'!$E$2:$E$707,'Infos Relatório'!$B$164,'Faturamento NNE'!$F$2:$F$707,'Infos Relatório'!$B194,'Faturamento NNE'!$AA$2:$AA$707,'Infos Relatório'!AS$1,'Faturamento NNE'!$U$2:$U$707,"Sim")+SUMIFS('Faturamento NNE'!$Q$2:$Q$707,'Faturamento NNE'!$E$2:$E$707,'Infos Relatório'!$B$164,'Faturamento NNE'!$F$2:$F$707,'Infos Relatório'!$B194,'Faturamento NNE'!$AA$2:$AA$707,'Infos Relatório'!AS$1,'Faturamento NNE'!$U$2:$U$707,"Sim")</f>
        <v>0</v>
      </c>
      <c r="AW194" s="227" t="e">
        <f t="shared" si="55"/>
        <v>#DIV/0!</v>
      </c>
      <c r="AX194" s="545">
        <f>SUMIFS('Faturamento NNE'!$I$2:$I$707,'Faturamento NNE'!$E$2:$E$707,'Infos Relatório'!$B$164,'Faturamento NNE'!$F$2:$F$707,'Infos Relatório'!$B194,'Faturamento NNE'!$AA$2:$AA$707,'Infos Relatório'!AS$1)</f>
        <v>0</v>
      </c>
      <c r="AY194" s="541">
        <f>COUNTIFS('Faturamento NNE'!$E$2:$E$707,'Infos Relatório'!$B$164,'Faturamento NNE'!$F$2:$F$707,'Infos Relatório'!$B194,'Faturamento NNE'!$AA$2:$AA$707,'Infos Relatório'!AY$1)</f>
        <v>0</v>
      </c>
      <c r="AZ194" s="542">
        <f>SUMIFS('Faturamento NNE'!$H$2:$H$707,'Faturamento NNE'!$E$2:$E$707,'Infos Relatório'!$B$164,'Faturamento NNE'!$F$2:$F$707,'Infos Relatório'!$B194,'Faturamento NNE'!$AA$2:$AA$707,'Infos Relatório'!AY$1)</f>
        <v>0</v>
      </c>
      <c r="BA194" s="542">
        <f>SUMIFS('Faturamento NNE'!$K$2:$K$707,'Faturamento NNE'!$E$2:$E$707,'Infos Relatório'!$B$164,'Faturamento NNE'!$F$2:$F$707,'Infos Relatório'!$B194,'Faturamento NNE'!$AA$2:$AA$707,'Infos Relatório'!AY$1)</f>
        <v>0</v>
      </c>
      <c r="BB194" s="546">
        <f>SUMIFS('Faturamento NNE'!$P$2:$P$707,'Faturamento NNE'!$E$2:$E$707,'Infos Relatório'!$B$164,'Faturamento NNE'!$F$2:$F$707,'Infos Relatório'!$B194,'Faturamento NNE'!$AA$2:$AA$707,'Infos Relatório'!AY$1,'Faturamento NNE'!$U$2:$U$707,"Sim")+SUMIFS('Faturamento NNE'!$Q$2:$Q$707,'Faturamento NNE'!$E$2:$E$707,'Infos Relatório'!$B$164,'Faturamento NNE'!$F$2:$F$707,'Infos Relatório'!$B194,'Faturamento NNE'!$AA$2:$AA$707,'Infos Relatório'!AY$1,'Faturamento NNE'!$U$2:$U$707,"Sim")</f>
        <v>0</v>
      </c>
      <c r="BC194" s="227" t="e">
        <f t="shared" si="56"/>
        <v>#DIV/0!</v>
      </c>
      <c r="BD194" s="545">
        <f>SUMIFS('Faturamento NNE'!$I$2:$I$707,'Faturamento NNE'!$E$2:$E$707,'Infos Relatório'!$B$164,'Faturamento NNE'!$F$2:$F$707,'Infos Relatório'!$B194,'Faturamento NNE'!$AA$2:$AA$707,'Infos Relatório'!AY$1)</f>
        <v>0</v>
      </c>
      <c r="BE194" s="541">
        <f>COUNTIFS('Faturamento NNE'!$E$2:$E$707,'Infos Relatório'!$B$164,'Faturamento NNE'!$F$2:$F$707,'Infos Relatório'!$B194,'Faturamento NNE'!$AA$2:$AA$707,'Infos Relatório'!BE$1)</f>
        <v>0</v>
      </c>
      <c r="BF194" s="542">
        <f>SUMIFS('Faturamento NNE'!$H$2:$H$707,'Faturamento NNE'!$E$2:$E$707,'Infos Relatório'!$B$164,'Faturamento NNE'!$F$2:$F$707,'Infos Relatório'!$B194,'Faturamento NNE'!$AA$2:$AA$707,'Infos Relatório'!BE$1)</f>
        <v>0</v>
      </c>
      <c r="BG194" s="542">
        <f>SUMIFS('Faturamento NNE'!$K$2:$K$707,'Faturamento NNE'!$E$2:$E$707,'Infos Relatório'!$B$164,'Faturamento NNE'!$F$2:$F$707,'Infos Relatório'!$B194,'Faturamento NNE'!$AA$2:$AA$707,'Infos Relatório'!BE$1)</f>
        <v>0</v>
      </c>
      <c r="BH194" s="546">
        <f>SUMIFS('Faturamento NNE'!$P$2:$P$707,'Faturamento NNE'!$E$2:$E$707,'Infos Relatório'!$B$164,'Faturamento NNE'!$F$2:$F$707,'Infos Relatório'!$B194,'Faturamento NNE'!$AA$2:$AA$707,'Infos Relatório'!BE$1,'Faturamento NNE'!$U$2:$U$707,"Sim")+SUMIFS('Faturamento NNE'!$Q$2:$Q$707,'Faturamento NNE'!$E$2:$E$707,'Infos Relatório'!$B$164,'Faturamento NNE'!$F$2:$F$707,'Infos Relatório'!$B194,'Faturamento NNE'!$AA$2:$AA$707,'Infos Relatório'!BE$1,'Faturamento NNE'!$U$2:$U$707,"Sim")</f>
        <v>0</v>
      </c>
      <c r="BI194" s="227" t="e">
        <f t="shared" si="57"/>
        <v>#DIV/0!</v>
      </c>
      <c r="BJ194" s="545">
        <f>SUMIFS('Faturamento NNE'!$I$2:$I$707,'Faturamento NNE'!$E$2:$E$707,'Infos Relatório'!$B$164,'Faturamento NNE'!$F$2:$F$707,'Infos Relatório'!$B194,'Faturamento NNE'!$AA$2:$AA$707,'Infos Relatório'!BE$1)</f>
        <v>0</v>
      </c>
      <c r="BK194" s="541">
        <f>COUNTIFS('Faturamento NNE'!$E$2:$E$707,'Infos Relatório'!$B$164,'Faturamento NNE'!$F$2:$F$707,'Infos Relatório'!$B194,'Faturamento NNE'!$AA$2:$AA$707,'Infos Relatório'!BK$1)</f>
        <v>0</v>
      </c>
      <c r="BL194" s="542">
        <f>SUMIFS('Faturamento NNE'!$H$2:$H$707,'Faturamento NNE'!$E$2:$E$707,'Infos Relatório'!$B$164,'Faturamento NNE'!$F$2:$F$707,'Infos Relatório'!$B194,'Faturamento NNE'!$AA$2:$AA$707,'Infos Relatório'!BK$1)</f>
        <v>0</v>
      </c>
      <c r="BM194" s="542">
        <f>SUMIFS('Faturamento NNE'!$K$2:$K$707,'Faturamento NNE'!$E$2:$E$707,'Infos Relatório'!$B$164,'Faturamento NNE'!$F$2:$F$707,'Infos Relatório'!$B194,'Faturamento NNE'!$AA$2:$AA$707,'Infos Relatório'!BK$1)</f>
        <v>0</v>
      </c>
      <c r="BN194" s="546">
        <f>SUMIFS('Faturamento NNE'!$P$2:$P$707,'Faturamento NNE'!$E$2:$E$707,'Infos Relatório'!$B$164,'Faturamento NNE'!$F$2:$F$707,'Infos Relatório'!$B194,'Faturamento NNE'!$AA$2:$AA$707,'Infos Relatório'!BK$1,'Faturamento NNE'!$U$2:$U$707,"Sim")+SUMIFS('Faturamento NNE'!$Q$2:$Q$707,'Faturamento NNE'!$E$2:$E$707,'Infos Relatório'!$B$164,'Faturamento NNE'!$F$2:$F$707,'Infos Relatório'!$B194,'Faturamento NNE'!$AA$2:$AA$707,'Infos Relatório'!BK$1,'Faturamento NNE'!$U$2:$U$707,"Sim")</f>
        <v>0</v>
      </c>
      <c r="BO194" s="227" t="e">
        <f t="shared" si="58"/>
        <v>#DIV/0!</v>
      </c>
      <c r="BP194" s="545">
        <f>SUMIFS('Faturamento NNE'!$I$2:$I$707,'Faturamento NNE'!$E$2:$E$707,'Infos Relatório'!$B$164,'Faturamento NNE'!$F$2:$F$707,'Infos Relatório'!$B194,'Faturamento NNE'!$AA$2:$AA$707,'Infos Relatório'!BK$1)</f>
        <v>0</v>
      </c>
      <c r="BQ194" s="541">
        <f>COUNTIFS('Faturamento NNE'!$E$2:$E$707,'Infos Relatório'!$B$164,'Faturamento NNE'!$F$2:$F$707,'Infos Relatório'!$B194,'Faturamento NNE'!$AA$2:$AA$707,'Infos Relatório'!BQ$1)</f>
        <v>0</v>
      </c>
      <c r="BR194" s="542">
        <f>SUMIFS('Faturamento NNE'!$H$2:$H$707,'Faturamento NNE'!$E$2:$E$707,'Infos Relatório'!$B$164,'Faturamento NNE'!$F$2:$F$707,'Infos Relatório'!$B194,'Faturamento NNE'!$AA$2:$AA$707,'Infos Relatório'!BQ$1)</f>
        <v>0</v>
      </c>
      <c r="BS194" s="542">
        <f>SUMIFS('Faturamento NNE'!$K$2:$K$707,'Faturamento NNE'!$E$2:$E$707,'Infos Relatório'!$B$164,'Faturamento NNE'!$F$2:$F$707,'Infos Relatório'!$B194,'Faturamento NNE'!$AA$2:$AA$707,'Infos Relatório'!BQ$1)</f>
        <v>0</v>
      </c>
      <c r="BT194" s="546">
        <f>SUMIFS('Faturamento NNE'!$P$2:$P$707,'Faturamento NNE'!$E$2:$E$707,'Infos Relatório'!$B$164,'Faturamento NNE'!$F$2:$F$707,'Infos Relatório'!$B194,'Faturamento NNE'!$AA$2:$AA$707,'Infos Relatório'!BQ$1,'Faturamento NNE'!$U$2:$U$707,"Sim")+SUMIFS('Faturamento NNE'!$Q$2:$Q$707,'Faturamento NNE'!$E$2:$E$707,'Infos Relatório'!$B$164,'Faturamento NNE'!$F$2:$F$707,'Infos Relatório'!$B194,'Faturamento NNE'!$AA$2:$AA$707,'Infos Relatório'!BQ$1,'Faturamento NNE'!$U$2:$U$707,"Sim")</f>
        <v>0</v>
      </c>
      <c r="BU194" s="227" t="e">
        <f t="shared" si="59"/>
        <v>#DIV/0!</v>
      </c>
      <c r="BV194" s="545">
        <f>SUMIFS('Faturamento NNE'!$I$2:$I$707,'Faturamento NNE'!$E$2:$E$707,'Infos Relatório'!$B$164,'Faturamento NNE'!$F$2:$F$707,'Infos Relatório'!$B194,'Faturamento NNE'!$AA$2:$AA$707,'Infos Relatório'!BQ$1)</f>
        <v>0</v>
      </c>
    </row>
    <row r="195" spans="2:74">
      <c r="B195" s="217" t="s">
        <v>160</v>
      </c>
      <c r="C195" s="541">
        <f>COUNTIFS('Faturamento NNE'!$E$2:$E$707,'Infos Relatório'!$B$164,'Faturamento NNE'!$F$2:$F$707,'Infos Relatório'!$B195,'Faturamento NNE'!$AA$2:$AA$707,'Infos Relatório'!C$1)</f>
        <v>0</v>
      </c>
      <c r="D195" s="542">
        <f>SUMIFS('Faturamento NNE'!$H$2:$H$707,'Faturamento NNE'!$E$2:$E$707,'Infos Relatório'!$B$164,'Faturamento NNE'!$F$2:$F$707,'Infos Relatório'!$B195,'Faturamento NNE'!$AA$2:$AA$707,'Infos Relatório'!C$1)</f>
        <v>0</v>
      </c>
      <c r="E195" s="543">
        <f>SUMIFS('Faturamento NNE'!$K$2:$K$707,'Faturamento NNE'!$E$2:$E$707,'Infos Relatório'!$B$164,'Faturamento NNE'!$F$2:$F$707,'Infos Relatório'!$B195,'Faturamento NNE'!$AA$2:$AA$707,'Infos Relatório'!C$1)</f>
        <v>0</v>
      </c>
      <c r="F195" s="544">
        <f>SUMIFS('Faturamento NNE'!$P$2:$P$707,'Faturamento NNE'!$E$2:$E$707,'Infos Relatório'!$B$164,'Faturamento NNE'!$F$2:$F$707,'Infos Relatório'!$B195,'Faturamento NNE'!$AA$2:$AA$707,'Infos Relatório'!C$1,'Faturamento NNE'!$U$2:$U$707,"Sim")+SUMIFS('Faturamento NNE'!$Q$2:$Q$707,'Faturamento NNE'!$E$2:$E$707,'Infos Relatório'!$B$164,'Faturamento NNE'!$F$2:$F$707,'Infos Relatório'!$B195,'Faturamento NNE'!$AA$2:$AA$707,'Infos Relatório'!C$1,'Faturamento NNE'!$U$2:$U$707,"Sim")</f>
        <v>0</v>
      </c>
      <c r="G195" s="283" t="e">
        <f t="shared" si="48"/>
        <v>#DIV/0!</v>
      </c>
      <c r="H195" s="545">
        <f>SUMIFS('Faturamento NNE'!$I$2:$I$707,'Faturamento NNE'!$E$2:$E$707,'Infos Relatório'!$B$164,'Faturamento NNE'!$F$2:$F$707,'Infos Relatório'!$B195,'Faturamento NNE'!$AA$2:$AA$707,'Infos Relatório'!C$1)</f>
        <v>0</v>
      </c>
      <c r="I195" s="541">
        <f>COUNTIFS('Faturamento NNE'!$E$2:$E$707,'Infos Relatório'!$B$164,'Faturamento NNE'!$F$2:$F$707,'Infos Relatório'!$B195,'Faturamento NNE'!$AA$2:$AA$707,'Infos Relatório'!I$1)</f>
        <v>0</v>
      </c>
      <c r="J195" s="542">
        <f>SUMIFS('Faturamento NNE'!$H$2:$H$707,'Faturamento NNE'!$E$2:$E$707,'Infos Relatório'!$B$164,'Faturamento NNE'!$F$2:$F$707,'Infos Relatório'!$B195,'Faturamento NNE'!$AA$2:$AA$707,'Infos Relatório'!I$1)</f>
        <v>0</v>
      </c>
      <c r="K195" s="543">
        <f>SUMIFS('Faturamento NNE'!$K$2:$K$707,'Faturamento NNE'!$E$2:$E$707,'Infos Relatório'!$B$164,'Faturamento NNE'!$F$2:$F$707,'Infos Relatório'!$B195,'Faturamento NNE'!$AA$2:$AA$707,'Infos Relatório'!I$1)</f>
        <v>0</v>
      </c>
      <c r="L195" s="544">
        <f>SUMIFS('Faturamento NNE'!$P$2:$P$707,'Faturamento NNE'!$E$2:$E$707,'Infos Relatório'!$B$164,'Faturamento NNE'!$F$2:$F$707,'Infos Relatório'!$B195,'Faturamento NNE'!$AA$2:$AA$707,'Infos Relatório'!I$1,'Faturamento NNE'!$U$2:$U$707,"Sim")+SUMIFS('Faturamento NNE'!$Q$2:$Q$707,'Faturamento NNE'!$E$2:$E$707,'Infos Relatório'!$B$164,'Faturamento NNE'!$F$2:$F$707,'Infos Relatório'!$B195,'Faturamento NNE'!$AA$2:$AA$707,'Infos Relatório'!I$1,'Faturamento NNE'!$U$2:$U$707,"Sim")</f>
        <v>0</v>
      </c>
      <c r="M195" s="283" t="e">
        <f t="shared" si="49"/>
        <v>#DIV/0!</v>
      </c>
      <c r="N195" s="545">
        <f>SUMIFS('Faturamento NNE'!$I$2:$I$707,'Faturamento NNE'!$E$2:$E$707,'Infos Relatório'!$B$164,'Faturamento NNE'!$F$2:$F$707,'Infos Relatório'!$B195,'Faturamento NNE'!$AA$2:$AA$707,'Infos Relatório'!I$1)</f>
        <v>0</v>
      </c>
      <c r="O195" s="541">
        <f>COUNTIFS('Faturamento NNE'!$E$2:$E$707,'Infos Relatório'!$B$164,'Faturamento NNE'!$F$2:$F$707,'Infos Relatório'!$B195,'Faturamento NNE'!$AA$2:$AA$707,'Infos Relatório'!O$1)</f>
        <v>0</v>
      </c>
      <c r="P195" s="542">
        <f>SUMIFS('Faturamento NNE'!$H$2:$H$707,'Faturamento NNE'!$E$2:$E$707,'Infos Relatório'!$B$164,'Faturamento NNE'!$F$2:$F$707,'Infos Relatório'!$B195,'Faturamento NNE'!$AA$2:$AA$707,'Infos Relatório'!O$1)</f>
        <v>0</v>
      </c>
      <c r="Q195" s="542">
        <f>SUMIFS('Faturamento NNE'!$K$2:$K$707,'Faturamento NNE'!$E$2:$E$707,'Infos Relatório'!$B$164,'Faturamento NNE'!$F$2:$F$707,'Infos Relatório'!$B195,'Faturamento NNE'!$AA$2:$AA$707,'Infos Relatório'!O$1)</f>
        <v>0</v>
      </c>
      <c r="R195" s="546">
        <f>SUMIFS('Faturamento NNE'!$P$2:$P$707,'Faturamento NNE'!$E$2:$E$707,'Infos Relatório'!$B$164,'Faturamento NNE'!$F$2:$F$707,'Infos Relatório'!$B195,'Faturamento NNE'!$AA$2:$AA$707,'Infos Relatório'!O$1,'Faturamento NNE'!$U$2:$U$707,"Sim")+SUMIFS('Faturamento NNE'!$Q$2:$Q$707,'Faturamento NNE'!$E$2:$E$707,'Infos Relatório'!$B$164,'Faturamento NNE'!$F$2:$F$707,'Infos Relatório'!$B195,'Faturamento NNE'!$AA$2:$AA$707,'Infos Relatório'!O$1,'Faturamento NNE'!$U$2:$U$707,"Sim")</f>
        <v>0</v>
      </c>
      <c r="S195" s="227" t="e">
        <f t="shared" si="50"/>
        <v>#DIV/0!</v>
      </c>
      <c r="T195" s="545">
        <f>SUMIFS('Faturamento NNE'!$I$2:$I$707,'Faturamento NNE'!$E$2:$E$707,'Infos Relatório'!$B$164,'Faturamento NNE'!$F$2:$F$707,'Infos Relatório'!$B195,'Faturamento NNE'!$AA$2:$AA$707,'Infos Relatório'!O$1)</f>
        <v>0</v>
      </c>
      <c r="U195" s="541">
        <f>COUNTIFS('Faturamento NNE'!$E$2:$E$707,'Infos Relatório'!$B$164,'Faturamento NNE'!$F$2:$F$707,'Infos Relatório'!$B195,'Faturamento NNE'!$AA$2:$AA$707,'Infos Relatório'!U$1)</f>
        <v>0</v>
      </c>
      <c r="V195" s="542">
        <f>SUMIFS('Faturamento NNE'!$H$2:$H$707,'Faturamento NNE'!$E$2:$E$707,'Infos Relatório'!$B$164,'Faturamento NNE'!$F$2:$F$707,'Infos Relatório'!$B195,'Faturamento NNE'!$AA$2:$AA$707,'Infos Relatório'!U$1)</f>
        <v>0</v>
      </c>
      <c r="W195" s="542">
        <f>SUMIFS('Faturamento NNE'!$K$2:$K$707,'Faturamento NNE'!$E$2:$E$707,'Infos Relatório'!$B$164,'Faturamento NNE'!$F$2:$F$707,'Infos Relatório'!$B195,'Faturamento NNE'!$AA$2:$AA$707,'Infos Relatório'!U$1)</f>
        <v>0</v>
      </c>
      <c r="X195" s="546">
        <f>SUMIFS('Faturamento NNE'!$P$2:$P$707,'Faturamento NNE'!$E$2:$E$707,'Infos Relatório'!$B$164,'Faturamento NNE'!$F$2:$F$707,'Infos Relatório'!$B195,'Faturamento NNE'!$AA$2:$AA$707,'Infos Relatório'!U$1,'Faturamento NNE'!$U$2:$U$707,"Sim")+SUMIFS('Faturamento NNE'!$Q$2:$Q$707,'Faturamento NNE'!$E$2:$E$707,'Infos Relatório'!$B$164,'Faturamento NNE'!$F$2:$F$707,'Infos Relatório'!$B195,'Faturamento NNE'!$AA$2:$AA$707,'Infos Relatório'!U$1,'Faturamento NNE'!$U$2:$U$707,"Sim")</f>
        <v>0</v>
      </c>
      <c r="Y195" s="227" t="e">
        <f t="shared" si="51"/>
        <v>#DIV/0!</v>
      </c>
      <c r="Z195" s="545">
        <f>SUMIFS('Faturamento NNE'!$I$2:$I$707,'Faturamento NNE'!$E$2:$E$707,'Infos Relatório'!$B$164,'Faturamento NNE'!$F$2:$F$707,'Infos Relatório'!$B195,'Faturamento NNE'!$AA$2:$AA$707,'Infos Relatório'!U$1)</f>
        <v>0</v>
      </c>
      <c r="AA195" s="541">
        <f>COUNTIFS('Faturamento NNE'!$E$2:$E$707,'Infos Relatório'!$B$164,'Faturamento NNE'!$F$2:$F$707,'Infos Relatório'!$B195,'Faturamento NNE'!$AA$2:$AA$707,'Infos Relatório'!AA$1)</f>
        <v>0</v>
      </c>
      <c r="AB195" s="542">
        <f>SUMIFS('Faturamento NNE'!$H$2:$H$707,'Faturamento NNE'!$E$2:$E$707,'Infos Relatório'!$B$164,'Faturamento NNE'!$F$2:$F$707,'Infos Relatório'!$B195,'Faturamento NNE'!$AA$2:$AA$707,'Infos Relatório'!AA$1)</f>
        <v>0</v>
      </c>
      <c r="AC195" s="542">
        <f>SUMIFS('Faturamento NNE'!$K$2:$K$707,'Faturamento NNE'!$E$2:$E$707,'Infos Relatório'!$B$164,'Faturamento NNE'!$F$2:$F$707,'Infos Relatório'!$B195,'Faturamento NNE'!$AA$2:$AA$707,'Infos Relatório'!AA$1)</f>
        <v>0</v>
      </c>
      <c r="AD195" s="546">
        <f>SUMIFS('Faturamento NNE'!$P$2:$P$707,'Faturamento NNE'!$E$2:$E$707,'Infos Relatório'!$B$164,'Faturamento NNE'!$F$2:$F$707,'Infos Relatório'!$B195,'Faturamento NNE'!$AA$2:$AA$707,'Infos Relatório'!AA$1,'Faturamento NNE'!$U$2:$U$707,"Sim")+SUMIFS('Faturamento NNE'!$Q$2:$Q$707,'Faturamento NNE'!$E$2:$E$707,'Infos Relatório'!$B$164,'Faturamento NNE'!$F$2:$F$707,'Infos Relatório'!$B195,'Faturamento NNE'!$AA$2:$AA$707,'Infos Relatório'!AA$1,'Faturamento NNE'!$U$2:$U$707,"Sim")</f>
        <v>0</v>
      </c>
      <c r="AE195" s="227" t="e">
        <f t="shared" si="52"/>
        <v>#DIV/0!</v>
      </c>
      <c r="AF195" s="545">
        <f>SUMIFS('Faturamento NNE'!$I$2:$I$707,'Faturamento NNE'!$E$2:$E$707,'Infos Relatório'!$B$164,'Faturamento NNE'!$F$2:$F$707,'Infos Relatório'!$B195,'Faturamento NNE'!$AA$2:$AA$707,'Infos Relatório'!AA$1)</f>
        <v>0</v>
      </c>
      <c r="AG195" s="541">
        <f>COUNTIFS('Faturamento NNE'!$E$2:$E$707,'Infos Relatório'!$B$164,'Faturamento NNE'!$F$2:$F$707,'Infos Relatório'!$B195,'Faturamento NNE'!$AA$2:$AA$707,'Infos Relatório'!AG$1)</f>
        <v>0</v>
      </c>
      <c r="AH195" s="542">
        <f>SUMIFS('Faturamento NNE'!$H$2:$H$707,'Faturamento NNE'!$E$2:$E$707,'Infos Relatório'!$B$164,'Faturamento NNE'!$F$2:$F$707,'Infos Relatório'!$B195,'Faturamento NNE'!$AA$2:$AA$707,'Infos Relatório'!AG$1)</f>
        <v>0</v>
      </c>
      <c r="AI195" s="542">
        <f>SUMIFS('Faturamento NNE'!$K$2:$K$707,'Faturamento NNE'!$E$2:$E$707,'Infos Relatório'!$B$164,'Faturamento NNE'!$F$2:$F$707,'Infos Relatório'!$B195,'Faturamento NNE'!$AA$2:$AA$707,'Infos Relatório'!AG$1)</f>
        <v>0</v>
      </c>
      <c r="AJ195" s="546">
        <f>SUMIFS('Faturamento NNE'!$P$2:$P$707,'Faturamento NNE'!$E$2:$E$707,'Infos Relatório'!$B$164,'Faturamento NNE'!$F$2:$F$707,'Infos Relatório'!$B195,'Faturamento NNE'!$AA$2:$AA$707,'Infos Relatório'!AG$1,'Faturamento NNE'!$U$2:$U$707,"Sim")+SUMIFS('Faturamento NNE'!$Q$2:$Q$707,'Faturamento NNE'!$E$2:$E$707,'Infos Relatório'!$B$164,'Faturamento NNE'!$F$2:$F$707,'Infos Relatório'!$B195,'Faturamento NNE'!$AA$2:$AA$707,'Infos Relatório'!AG$1,'Faturamento NNE'!$U$2:$U$707,"Sim")</f>
        <v>0</v>
      </c>
      <c r="AK195" s="227" t="e">
        <f t="shared" si="53"/>
        <v>#DIV/0!</v>
      </c>
      <c r="AL195" s="545">
        <f>SUMIFS('Faturamento NNE'!$I$2:$I$707,'Faturamento NNE'!$E$2:$E$707,'Infos Relatório'!$B$164,'Faturamento NNE'!$F$2:$F$707,'Infos Relatório'!$B195,'Faturamento NNE'!$AA$2:$AA$707,'Infos Relatório'!AG$1)</f>
        <v>0</v>
      </c>
      <c r="AM195" s="541">
        <f>COUNTIFS('Faturamento NNE'!$E$2:$E$707,'Infos Relatório'!$B$164,'Faturamento NNE'!$F$2:$F$707,'Infos Relatório'!$B195,'Faturamento NNE'!$AA$2:$AA$707,'Infos Relatório'!AM$1)</f>
        <v>0</v>
      </c>
      <c r="AN195" s="542">
        <f>SUMIFS('Faturamento NNE'!$H$2:$H$707,'Faturamento NNE'!$E$2:$E$707,'Infos Relatório'!$B$164,'Faturamento NNE'!$F$2:$F$707,'Infos Relatório'!$B195,'Faturamento NNE'!$AA$2:$AA$707,'Infos Relatório'!AM$1)</f>
        <v>0</v>
      </c>
      <c r="AO195" s="542">
        <f>SUMIFS('Faturamento NNE'!$K$2:$K$707,'Faturamento NNE'!$E$2:$E$707,'Infos Relatório'!$B$164,'Faturamento NNE'!$F$2:$F$707,'Infos Relatório'!$B195,'Faturamento NNE'!$AA$2:$AA$707,'Infos Relatório'!AM$1)</f>
        <v>0</v>
      </c>
      <c r="AP195" s="546">
        <f>SUMIFS('Faturamento NNE'!$P$2:$P$707,'Faturamento NNE'!$E$2:$E$707,'Infos Relatório'!$B$164,'Faturamento NNE'!$F$2:$F$707,'Infos Relatório'!$B195,'Faturamento NNE'!$AA$2:$AA$707,'Infos Relatório'!AM$1,'Faturamento NNE'!$U$2:$U$707,"Sim")+SUMIFS('Faturamento NNE'!$Q$2:$Q$707,'Faturamento NNE'!$E$2:$E$707,'Infos Relatório'!$B$164,'Faturamento NNE'!$F$2:$F$707,'Infos Relatório'!$B195,'Faturamento NNE'!$AA$2:$AA$707,'Infos Relatório'!AM$1,'Faturamento NNE'!$U$2:$U$707,"Sim")</f>
        <v>0</v>
      </c>
      <c r="AQ195" s="227" t="e">
        <f t="shared" si="54"/>
        <v>#DIV/0!</v>
      </c>
      <c r="AR195" s="545">
        <f>SUMIFS('Faturamento NNE'!$I$2:$I$707,'Faturamento NNE'!$E$2:$E$707,'Infos Relatório'!$B$164,'Faturamento NNE'!$F$2:$F$707,'Infos Relatório'!$B195,'Faturamento NNE'!$AA$2:$AA$707,'Infos Relatório'!AM$1)</f>
        <v>0</v>
      </c>
      <c r="AS195" s="541">
        <f>COUNTIFS('Faturamento NNE'!$E$2:$E$707,'Infos Relatório'!$B$164,'Faturamento NNE'!$F$2:$F$707,'Infos Relatório'!$B195,'Faturamento NNE'!$AA$2:$AA$707,'Infos Relatório'!AS$1)</f>
        <v>0</v>
      </c>
      <c r="AT195" s="542">
        <f>SUMIFS('Faturamento NNE'!$H$2:$H$707,'Faturamento NNE'!$E$2:$E$707,'Infos Relatório'!$B$164,'Faturamento NNE'!$F$2:$F$707,'Infos Relatório'!$B195,'Faturamento NNE'!$AA$2:$AA$707,'Infos Relatório'!AS$1)</f>
        <v>0</v>
      </c>
      <c r="AU195" s="542">
        <f>SUMIFS('Faturamento NNE'!$K$2:$K$707,'Faturamento NNE'!$E$2:$E$707,'Infos Relatório'!$B$164,'Faturamento NNE'!$F$2:$F$707,'Infos Relatório'!$B195,'Faturamento NNE'!$AA$2:$AA$707,'Infos Relatório'!AS$1)</f>
        <v>0</v>
      </c>
      <c r="AV195" s="546">
        <f>SUMIFS('Faturamento NNE'!$P$2:$P$707,'Faturamento NNE'!$E$2:$E$707,'Infos Relatório'!$B$164,'Faturamento NNE'!$F$2:$F$707,'Infos Relatório'!$B195,'Faturamento NNE'!$AA$2:$AA$707,'Infos Relatório'!AS$1,'Faturamento NNE'!$U$2:$U$707,"Sim")+SUMIFS('Faturamento NNE'!$Q$2:$Q$707,'Faturamento NNE'!$E$2:$E$707,'Infos Relatório'!$B$164,'Faturamento NNE'!$F$2:$F$707,'Infos Relatório'!$B195,'Faturamento NNE'!$AA$2:$AA$707,'Infos Relatório'!AS$1,'Faturamento NNE'!$U$2:$U$707,"Sim")</f>
        <v>0</v>
      </c>
      <c r="AW195" s="227" t="e">
        <f t="shared" si="55"/>
        <v>#DIV/0!</v>
      </c>
      <c r="AX195" s="545">
        <f>SUMIFS('Faturamento NNE'!$I$2:$I$707,'Faturamento NNE'!$E$2:$E$707,'Infos Relatório'!$B$164,'Faturamento NNE'!$F$2:$F$707,'Infos Relatório'!$B195,'Faturamento NNE'!$AA$2:$AA$707,'Infos Relatório'!AS$1)</f>
        <v>0</v>
      </c>
      <c r="AY195" s="541">
        <f>COUNTIFS('Faturamento NNE'!$E$2:$E$707,'Infos Relatório'!$B$164,'Faturamento NNE'!$F$2:$F$707,'Infos Relatório'!$B195,'Faturamento NNE'!$AA$2:$AA$707,'Infos Relatório'!AY$1)</f>
        <v>0</v>
      </c>
      <c r="AZ195" s="542">
        <f>SUMIFS('Faturamento NNE'!$H$2:$H$707,'Faturamento NNE'!$E$2:$E$707,'Infos Relatório'!$B$164,'Faturamento NNE'!$F$2:$F$707,'Infos Relatório'!$B195,'Faturamento NNE'!$AA$2:$AA$707,'Infos Relatório'!AY$1)</f>
        <v>0</v>
      </c>
      <c r="BA195" s="542">
        <f>SUMIFS('Faturamento NNE'!$K$2:$K$707,'Faturamento NNE'!$E$2:$E$707,'Infos Relatório'!$B$164,'Faturamento NNE'!$F$2:$F$707,'Infos Relatório'!$B195,'Faturamento NNE'!$AA$2:$AA$707,'Infos Relatório'!AY$1)</f>
        <v>0</v>
      </c>
      <c r="BB195" s="546">
        <f>SUMIFS('Faturamento NNE'!$P$2:$P$707,'Faturamento NNE'!$E$2:$E$707,'Infos Relatório'!$B$164,'Faturamento NNE'!$F$2:$F$707,'Infos Relatório'!$B195,'Faturamento NNE'!$AA$2:$AA$707,'Infos Relatório'!AY$1,'Faturamento NNE'!$U$2:$U$707,"Sim")+SUMIFS('Faturamento NNE'!$Q$2:$Q$707,'Faturamento NNE'!$E$2:$E$707,'Infos Relatório'!$B$164,'Faturamento NNE'!$F$2:$F$707,'Infos Relatório'!$B195,'Faturamento NNE'!$AA$2:$AA$707,'Infos Relatório'!AY$1,'Faturamento NNE'!$U$2:$U$707,"Sim")</f>
        <v>0</v>
      </c>
      <c r="BC195" s="227" t="e">
        <f t="shared" si="56"/>
        <v>#DIV/0!</v>
      </c>
      <c r="BD195" s="545">
        <f>SUMIFS('Faturamento NNE'!$I$2:$I$707,'Faturamento NNE'!$E$2:$E$707,'Infos Relatório'!$B$164,'Faturamento NNE'!$F$2:$F$707,'Infos Relatório'!$B195,'Faturamento NNE'!$AA$2:$AA$707,'Infos Relatório'!AY$1)</f>
        <v>0</v>
      </c>
      <c r="BE195" s="541">
        <f>COUNTIFS('Faturamento NNE'!$E$2:$E$707,'Infos Relatório'!$B$164,'Faturamento NNE'!$F$2:$F$707,'Infos Relatório'!$B195,'Faturamento NNE'!$AA$2:$AA$707,'Infos Relatório'!BE$1)</f>
        <v>0</v>
      </c>
      <c r="BF195" s="542">
        <f>SUMIFS('Faturamento NNE'!$H$2:$H$707,'Faturamento NNE'!$E$2:$E$707,'Infos Relatório'!$B$164,'Faturamento NNE'!$F$2:$F$707,'Infos Relatório'!$B195,'Faturamento NNE'!$AA$2:$AA$707,'Infos Relatório'!BE$1)</f>
        <v>0</v>
      </c>
      <c r="BG195" s="542">
        <f>SUMIFS('Faturamento NNE'!$K$2:$K$707,'Faturamento NNE'!$E$2:$E$707,'Infos Relatório'!$B$164,'Faturamento NNE'!$F$2:$F$707,'Infos Relatório'!$B195,'Faturamento NNE'!$AA$2:$AA$707,'Infos Relatório'!BE$1)</f>
        <v>0</v>
      </c>
      <c r="BH195" s="546">
        <f>SUMIFS('Faturamento NNE'!$P$2:$P$707,'Faturamento NNE'!$E$2:$E$707,'Infos Relatório'!$B$164,'Faturamento NNE'!$F$2:$F$707,'Infos Relatório'!$B195,'Faturamento NNE'!$AA$2:$AA$707,'Infos Relatório'!BE$1,'Faturamento NNE'!$U$2:$U$707,"Sim")+SUMIFS('Faturamento NNE'!$Q$2:$Q$707,'Faturamento NNE'!$E$2:$E$707,'Infos Relatório'!$B$164,'Faturamento NNE'!$F$2:$F$707,'Infos Relatório'!$B195,'Faturamento NNE'!$AA$2:$AA$707,'Infos Relatório'!BE$1,'Faturamento NNE'!$U$2:$U$707,"Sim")</f>
        <v>0</v>
      </c>
      <c r="BI195" s="227" t="e">
        <f t="shared" si="57"/>
        <v>#DIV/0!</v>
      </c>
      <c r="BJ195" s="545">
        <f>SUMIFS('Faturamento NNE'!$I$2:$I$707,'Faturamento NNE'!$E$2:$E$707,'Infos Relatório'!$B$164,'Faturamento NNE'!$F$2:$F$707,'Infos Relatório'!$B195,'Faturamento NNE'!$AA$2:$AA$707,'Infos Relatório'!BE$1)</f>
        <v>0</v>
      </c>
      <c r="BK195" s="541">
        <f>COUNTIFS('Faturamento NNE'!$E$2:$E$707,'Infos Relatório'!$B$164,'Faturamento NNE'!$F$2:$F$707,'Infos Relatório'!$B195,'Faturamento NNE'!$AA$2:$AA$707,'Infos Relatório'!BK$1)</f>
        <v>0</v>
      </c>
      <c r="BL195" s="542">
        <f>SUMIFS('Faturamento NNE'!$H$2:$H$707,'Faturamento NNE'!$E$2:$E$707,'Infos Relatório'!$B$164,'Faturamento NNE'!$F$2:$F$707,'Infos Relatório'!$B195,'Faturamento NNE'!$AA$2:$AA$707,'Infos Relatório'!BK$1)</f>
        <v>0</v>
      </c>
      <c r="BM195" s="542">
        <f>SUMIFS('Faturamento NNE'!$K$2:$K$707,'Faturamento NNE'!$E$2:$E$707,'Infos Relatório'!$B$164,'Faturamento NNE'!$F$2:$F$707,'Infos Relatório'!$B195,'Faturamento NNE'!$AA$2:$AA$707,'Infos Relatório'!BK$1)</f>
        <v>0</v>
      </c>
      <c r="BN195" s="546">
        <f>SUMIFS('Faturamento NNE'!$P$2:$P$707,'Faturamento NNE'!$E$2:$E$707,'Infos Relatório'!$B$164,'Faturamento NNE'!$F$2:$F$707,'Infos Relatório'!$B195,'Faturamento NNE'!$AA$2:$AA$707,'Infos Relatório'!BK$1,'Faturamento NNE'!$U$2:$U$707,"Sim")+SUMIFS('Faturamento NNE'!$Q$2:$Q$707,'Faturamento NNE'!$E$2:$E$707,'Infos Relatório'!$B$164,'Faturamento NNE'!$F$2:$F$707,'Infos Relatório'!$B195,'Faturamento NNE'!$AA$2:$AA$707,'Infos Relatório'!BK$1,'Faturamento NNE'!$U$2:$U$707,"Sim")</f>
        <v>0</v>
      </c>
      <c r="BO195" s="227" t="e">
        <f t="shared" si="58"/>
        <v>#DIV/0!</v>
      </c>
      <c r="BP195" s="545">
        <f>SUMIFS('Faturamento NNE'!$I$2:$I$707,'Faturamento NNE'!$E$2:$E$707,'Infos Relatório'!$B$164,'Faturamento NNE'!$F$2:$F$707,'Infos Relatório'!$B195,'Faturamento NNE'!$AA$2:$AA$707,'Infos Relatório'!BK$1)</f>
        <v>0</v>
      </c>
      <c r="BQ195" s="541">
        <f>COUNTIFS('Faturamento NNE'!$E$2:$E$707,'Infos Relatório'!$B$164,'Faturamento NNE'!$F$2:$F$707,'Infos Relatório'!$B195,'Faturamento NNE'!$AA$2:$AA$707,'Infos Relatório'!BQ$1)</f>
        <v>0</v>
      </c>
      <c r="BR195" s="542">
        <f>SUMIFS('Faturamento NNE'!$H$2:$H$707,'Faturamento NNE'!$E$2:$E$707,'Infos Relatório'!$B$164,'Faturamento NNE'!$F$2:$F$707,'Infos Relatório'!$B195,'Faturamento NNE'!$AA$2:$AA$707,'Infos Relatório'!BQ$1)</f>
        <v>0</v>
      </c>
      <c r="BS195" s="542">
        <f>SUMIFS('Faturamento NNE'!$K$2:$K$707,'Faturamento NNE'!$E$2:$E$707,'Infos Relatório'!$B$164,'Faturamento NNE'!$F$2:$F$707,'Infos Relatório'!$B195,'Faturamento NNE'!$AA$2:$AA$707,'Infos Relatório'!BQ$1)</f>
        <v>0</v>
      </c>
      <c r="BT195" s="546">
        <f>SUMIFS('Faturamento NNE'!$P$2:$P$707,'Faturamento NNE'!$E$2:$E$707,'Infos Relatório'!$B$164,'Faturamento NNE'!$F$2:$F$707,'Infos Relatório'!$B195,'Faturamento NNE'!$AA$2:$AA$707,'Infos Relatório'!BQ$1,'Faturamento NNE'!$U$2:$U$707,"Sim")+SUMIFS('Faturamento NNE'!$Q$2:$Q$707,'Faturamento NNE'!$E$2:$E$707,'Infos Relatório'!$B$164,'Faturamento NNE'!$F$2:$F$707,'Infos Relatório'!$B195,'Faturamento NNE'!$AA$2:$AA$707,'Infos Relatório'!BQ$1,'Faturamento NNE'!$U$2:$U$707,"Sim")</f>
        <v>0</v>
      </c>
      <c r="BU195" s="227" t="e">
        <f t="shared" si="59"/>
        <v>#DIV/0!</v>
      </c>
      <c r="BV195" s="545">
        <f>SUMIFS('Faturamento NNE'!$I$2:$I$707,'Faturamento NNE'!$E$2:$E$707,'Infos Relatório'!$B$164,'Faturamento NNE'!$F$2:$F$707,'Infos Relatório'!$B195,'Faturamento NNE'!$AA$2:$AA$707,'Infos Relatório'!BQ$1)</f>
        <v>0</v>
      </c>
    </row>
    <row r="196" spans="2:74">
      <c r="B196" s="217" t="s">
        <v>161</v>
      </c>
      <c r="C196" s="541">
        <f>COUNTIFS('Faturamento NNE'!$E$2:$E$707,'Infos Relatório'!$B$164,'Faturamento NNE'!$F$2:$F$707,'Infos Relatório'!$B196,'Faturamento NNE'!$AA$2:$AA$707,'Infos Relatório'!C$1)</f>
        <v>0</v>
      </c>
      <c r="D196" s="542">
        <f>SUMIFS('Faturamento NNE'!$H$2:$H$707,'Faturamento NNE'!$E$2:$E$707,'Infos Relatório'!$B$164,'Faturamento NNE'!$F$2:$F$707,'Infos Relatório'!$B196,'Faturamento NNE'!$AA$2:$AA$707,'Infos Relatório'!C$1)</f>
        <v>0</v>
      </c>
      <c r="E196" s="543">
        <f>SUMIFS('Faturamento NNE'!$K$2:$K$707,'Faturamento NNE'!$E$2:$E$707,'Infos Relatório'!$B$164,'Faturamento NNE'!$F$2:$F$707,'Infos Relatório'!$B196,'Faturamento NNE'!$AA$2:$AA$707,'Infos Relatório'!C$1)</f>
        <v>0</v>
      </c>
      <c r="F196" s="544">
        <f>SUMIFS('Faturamento NNE'!$P$2:$P$707,'Faturamento NNE'!$E$2:$E$707,'Infos Relatório'!$B$164,'Faturamento NNE'!$F$2:$F$707,'Infos Relatório'!$B196,'Faturamento NNE'!$AA$2:$AA$707,'Infos Relatório'!C$1,'Faturamento NNE'!$U$2:$U$707,"Sim")+SUMIFS('Faturamento NNE'!$Q$2:$Q$707,'Faturamento NNE'!$E$2:$E$707,'Infos Relatório'!$B$164,'Faturamento NNE'!$F$2:$F$707,'Infos Relatório'!$B196,'Faturamento NNE'!$AA$2:$AA$707,'Infos Relatório'!C$1,'Faturamento NNE'!$U$2:$U$707,"Sim")</f>
        <v>0</v>
      </c>
      <c r="G196" s="283" t="e">
        <f t="shared" si="48"/>
        <v>#DIV/0!</v>
      </c>
      <c r="H196" s="545">
        <f>SUMIFS('Faturamento NNE'!$I$2:$I$707,'Faturamento NNE'!$E$2:$E$707,'Infos Relatório'!$B$164,'Faturamento NNE'!$F$2:$F$707,'Infos Relatório'!$B196,'Faturamento NNE'!$AA$2:$AA$707,'Infos Relatório'!C$1)</f>
        <v>0</v>
      </c>
      <c r="I196" s="541">
        <f>COUNTIFS('Faturamento NNE'!$E$2:$E$707,'Infos Relatório'!$B$164,'Faturamento NNE'!$F$2:$F$707,'Infos Relatório'!$B196,'Faturamento NNE'!$AA$2:$AA$707,'Infos Relatório'!I$1)</f>
        <v>0</v>
      </c>
      <c r="J196" s="542">
        <f>SUMIFS('Faturamento NNE'!$H$2:$H$707,'Faturamento NNE'!$E$2:$E$707,'Infos Relatório'!$B$164,'Faturamento NNE'!$F$2:$F$707,'Infos Relatório'!$B196,'Faturamento NNE'!$AA$2:$AA$707,'Infos Relatório'!I$1)</f>
        <v>0</v>
      </c>
      <c r="K196" s="543">
        <f>SUMIFS('Faturamento NNE'!$K$2:$K$707,'Faturamento NNE'!$E$2:$E$707,'Infos Relatório'!$B$164,'Faturamento NNE'!$F$2:$F$707,'Infos Relatório'!$B196,'Faturamento NNE'!$AA$2:$AA$707,'Infos Relatório'!I$1)</f>
        <v>0</v>
      </c>
      <c r="L196" s="544">
        <f>SUMIFS('Faturamento NNE'!$P$2:$P$707,'Faturamento NNE'!$E$2:$E$707,'Infos Relatório'!$B$164,'Faturamento NNE'!$F$2:$F$707,'Infos Relatório'!$B196,'Faturamento NNE'!$AA$2:$AA$707,'Infos Relatório'!I$1,'Faturamento NNE'!$U$2:$U$707,"Sim")+SUMIFS('Faturamento NNE'!$Q$2:$Q$707,'Faturamento NNE'!$E$2:$E$707,'Infos Relatório'!$B$164,'Faturamento NNE'!$F$2:$F$707,'Infos Relatório'!$B196,'Faturamento NNE'!$AA$2:$AA$707,'Infos Relatório'!I$1,'Faturamento NNE'!$U$2:$U$707,"Sim")</f>
        <v>0</v>
      </c>
      <c r="M196" s="283" t="e">
        <f t="shared" si="49"/>
        <v>#DIV/0!</v>
      </c>
      <c r="N196" s="545">
        <f>SUMIFS('Faturamento NNE'!$I$2:$I$707,'Faturamento NNE'!$E$2:$E$707,'Infos Relatório'!$B$164,'Faturamento NNE'!$F$2:$F$707,'Infos Relatório'!$B196,'Faturamento NNE'!$AA$2:$AA$707,'Infos Relatório'!I$1)</f>
        <v>0</v>
      </c>
      <c r="O196" s="541">
        <f>COUNTIFS('Faturamento NNE'!$E$2:$E$707,'Infos Relatório'!$B$164,'Faturamento NNE'!$F$2:$F$707,'Infos Relatório'!$B196,'Faturamento NNE'!$AA$2:$AA$707,'Infos Relatório'!O$1)</f>
        <v>0</v>
      </c>
      <c r="P196" s="542">
        <f>SUMIFS('Faturamento NNE'!$H$2:$H$707,'Faturamento NNE'!$E$2:$E$707,'Infos Relatório'!$B$164,'Faturamento NNE'!$F$2:$F$707,'Infos Relatório'!$B196,'Faturamento NNE'!$AA$2:$AA$707,'Infos Relatório'!O$1)</f>
        <v>0</v>
      </c>
      <c r="Q196" s="542">
        <f>SUMIFS('Faturamento NNE'!$K$2:$K$707,'Faturamento NNE'!$E$2:$E$707,'Infos Relatório'!$B$164,'Faturamento NNE'!$F$2:$F$707,'Infos Relatório'!$B196,'Faturamento NNE'!$AA$2:$AA$707,'Infos Relatório'!O$1)</f>
        <v>0</v>
      </c>
      <c r="R196" s="546">
        <f>SUMIFS('Faturamento NNE'!$P$2:$P$707,'Faturamento NNE'!$E$2:$E$707,'Infos Relatório'!$B$164,'Faturamento NNE'!$F$2:$F$707,'Infos Relatório'!$B196,'Faturamento NNE'!$AA$2:$AA$707,'Infos Relatório'!O$1,'Faturamento NNE'!$U$2:$U$707,"Sim")+SUMIFS('Faturamento NNE'!$Q$2:$Q$707,'Faturamento NNE'!$E$2:$E$707,'Infos Relatório'!$B$164,'Faturamento NNE'!$F$2:$F$707,'Infos Relatório'!$B196,'Faturamento NNE'!$AA$2:$AA$707,'Infos Relatório'!O$1,'Faturamento NNE'!$U$2:$U$707,"Sim")</f>
        <v>0</v>
      </c>
      <c r="S196" s="227" t="e">
        <f t="shared" si="50"/>
        <v>#DIV/0!</v>
      </c>
      <c r="T196" s="545">
        <f>SUMIFS('Faturamento NNE'!$I$2:$I$707,'Faturamento NNE'!$E$2:$E$707,'Infos Relatório'!$B$164,'Faturamento NNE'!$F$2:$F$707,'Infos Relatório'!$B196,'Faturamento NNE'!$AA$2:$AA$707,'Infos Relatório'!O$1)</f>
        <v>0</v>
      </c>
      <c r="U196" s="541">
        <f>COUNTIFS('Faturamento NNE'!$E$2:$E$707,'Infos Relatório'!$B$164,'Faturamento NNE'!$F$2:$F$707,'Infos Relatório'!$B196,'Faturamento NNE'!$AA$2:$AA$707,'Infos Relatório'!U$1)</f>
        <v>0</v>
      </c>
      <c r="V196" s="542">
        <f>SUMIFS('Faturamento NNE'!$H$2:$H$707,'Faturamento NNE'!$E$2:$E$707,'Infos Relatório'!$B$164,'Faturamento NNE'!$F$2:$F$707,'Infos Relatório'!$B196,'Faturamento NNE'!$AA$2:$AA$707,'Infos Relatório'!U$1)</f>
        <v>0</v>
      </c>
      <c r="W196" s="542">
        <f>SUMIFS('Faturamento NNE'!$K$2:$K$707,'Faturamento NNE'!$E$2:$E$707,'Infos Relatório'!$B$164,'Faturamento NNE'!$F$2:$F$707,'Infos Relatório'!$B196,'Faturamento NNE'!$AA$2:$AA$707,'Infos Relatório'!U$1)</f>
        <v>0</v>
      </c>
      <c r="X196" s="546">
        <f>SUMIFS('Faturamento NNE'!$P$2:$P$707,'Faturamento NNE'!$E$2:$E$707,'Infos Relatório'!$B$164,'Faturamento NNE'!$F$2:$F$707,'Infos Relatório'!$B196,'Faturamento NNE'!$AA$2:$AA$707,'Infos Relatório'!U$1,'Faturamento NNE'!$U$2:$U$707,"Sim")+SUMIFS('Faturamento NNE'!$Q$2:$Q$707,'Faturamento NNE'!$E$2:$E$707,'Infos Relatório'!$B$164,'Faturamento NNE'!$F$2:$F$707,'Infos Relatório'!$B196,'Faturamento NNE'!$AA$2:$AA$707,'Infos Relatório'!U$1,'Faturamento NNE'!$U$2:$U$707,"Sim")</f>
        <v>0</v>
      </c>
      <c r="Y196" s="227" t="e">
        <f t="shared" si="51"/>
        <v>#DIV/0!</v>
      </c>
      <c r="Z196" s="545">
        <f>SUMIFS('Faturamento NNE'!$I$2:$I$707,'Faturamento NNE'!$E$2:$E$707,'Infos Relatório'!$B$164,'Faturamento NNE'!$F$2:$F$707,'Infos Relatório'!$B196,'Faturamento NNE'!$AA$2:$AA$707,'Infos Relatório'!U$1)</f>
        <v>0</v>
      </c>
      <c r="AA196" s="541">
        <f>COUNTIFS('Faturamento NNE'!$E$2:$E$707,'Infos Relatório'!$B$164,'Faturamento NNE'!$F$2:$F$707,'Infos Relatório'!$B196,'Faturamento NNE'!$AA$2:$AA$707,'Infos Relatório'!AA$1)</f>
        <v>0</v>
      </c>
      <c r="AB196" s="542">
        <f>SUMIFS('Faturamento NNE'!$H$2:$H$707,'Faturamento NNE'!$E$2:$E$707,'Infos Relatório'!$B$164,'Faturamento NNE'!$F$2:$F$707,'Infos Relatório'!$B196,'Faturamento NNE'!$AA$2:$AA$707,'Infos Relatório'!AA$1)</f>
        <v>0</v>
      </c>
      <c r="AC196" s="542">
        <f>SUMIFS('Faturamento NNE'!$K$2:$K$707,'Faturamento NNE'!$E$2:$E$707,'Infos Relatório'!$B$164,'Faturamento NNE'!$F$2:$F$707,'Infos Relatório'!$B196,'Faturamento NNE'!$AA$2:$AA$707,'Infos Relatório'!AA$1)</f>
        <v>0</v>
      </c>
      <c r="AD196" s="546">
        <f>SUMIFS('Faturamento NNE'!$P$2:$P$707,'Faturamento NNE'!$E$2:$E$707,'Infos Relatório'!$B$164,'Faturamento NNE'!$F$2:$F$707,'Infos Relatório'!$B196,'Faturamento NNE'!$AA$2:$AA$707,'Infos Relatório'!AA$1,'Faturamento NNE'!$U$2:$U$707,"Sim")+SUMIFS('Faturamento NNE'!$Q$2:$Q$707,'Faturamento NNE'!$E$2:$E$707,'Infos Relatório'!$B$164,'Faturamento NNE'!$F$2:$F$707,'Infos Relatório'!$B196,'Faturamento NNE'!$AA$2:$AA$707,'Infos Relatório'!AA$1,'Faturamento NNE'!$U$2:$U$707,"Sim")</f>
        <v>0</v>
      </c>
      <c r="AE196" s="227" t="e">
        <f t="shared" si="52"/>
        <v>#DIV/0!</v>
      </c>
      <c r="AF196" s="545">
        <f>SUMIFS('Faturamento NNE'!$I$2:$I$707,'Faturamento NNE'!$E$2:$E$707,'Infos Relatório'!$B$164,'Faturamento NNE'!$F$2:$F$707,'Infos Relatório'!$B196,'Faturamento NNE'!$AA$2:$AA$707,'Infos Relatório'!AA$1)</f>
        <v>0</v>
      </c>
      <c r="AG196" s="541">
        <f>COUNTIFS('Faturamento NNE'!$E$2:$E$707,'Infos Relatório'!$B$164,'Faturamento NNE'!$F$2:$F$707,'Infos Relatório'!$B196,'Faturamento NNE'!$AA$2:$AA$707,'Infos Relatório'!AG$1)</f>
        <v>0</v>
      </c>
      <c r="AH196" s="542">
        <f>SUMIFS('Faturamento NNE'!$H$2:$H$707,'Faturamento NNE'!$E$2:$E$707,'Infos Relatório'!$B$164,'Faturamento NNE'!$F$2:$F$707,'Infos Relatório'!$B196,'Faturamento NNE'!$AA$2:$AA$707,'Infos Relatório'!AG$1)</f>
        <v>0</v>
      </c>
      <c r="AI196" s="542">
        <f>SUMIFS('Faturamento NNE'!$K$2:$K$707,'Faturamento NNE'!$E$2:$E$707,'Infos Relatório'!$B$164,'Faturamento NNE'!$F$2:$F$707,'Infos Relatório'!$B196,'Faturamento NNE'!$AA$2:$AA$707,'Infos Relatório'!AG$1)</f>
        <v>0</v>
      </c>
      <c r="AJ196" s="546">
        <f>SUMIFS('Faturamento NNE'!$P$2:$P$707,'Faturamento NNE'!$E$2:$E$707,'Infos Relatório'!$B$164,'Faturamento NNE'!$F$2:$F$707,'Infos Relatório'!$B196,'Faturamento NNE'!$AA$2:$AA$707,'Infos Relatório'!AG$1,'Faturamento NNE'!$U$2:$U$707,"Sim")+SUMIFS('Faturamento NNE'!$Q$2:$Q$707,'Faturamento NNE'!$E$2:$E$707,'Infos Relatório'!$B$164,'Faturamento NNE'!$F$2:$F$707,'Infos Relatório'!$B196,'Faturamento NNE'!$AA$2:$AA$707,'Infos Relatório'!AG$1,'Faturamento NNE'!$U$2:$U$707,"Sim")</f>
        <v>0</v>
      </c>
      <c r="AK196" s="227" t="e">
        <f t="shared" si="53"/>
        <v>#DIV/0!</v>
      </c>
      <c r="AL196" s="545">
        <f>SUMIFS('Faturamento NNE'!$I$2:$I$707,'Faturamento NNE'!$E$2:$E$707,'Infos Relatório'!$B$164,'Faturamento NNE'!$F$2:$F$707,'Infos Relatório'!$B196,'Faturamento NNE'!$AA$2:$AA$707,'Infos Relatório'!AG$1)</f>
        <v>0</v>
      </c>
      <c r="AM196" s="541">
        <f>COUNTIFS('Faturamento NNE'!$E$2:$E$707,'Infos Relatório'!$B$164,'Faturamento NNE'!$F$2:$F$707,'Infos Relatório'!$B196,'Faturamento NNE'!$AA$2:$AA$707,'Infos Relatório'!AM$1)</f>
        <v>0</v>
      </c>
      <c r="AN196" s="542">
        <f>SUMIFS('Faturamento NNE'!$H$2:$H$707,'Faturamento NNE'!$E$2:$E$707,'Infos Relatório'!$B$164,'Faturamento NNE'!$F$2:$F$707,'Infos Relatório'!$B196,'Faturamento NNE'!$AA$2:$AA$707,'Infos Relatório'!AM$1)</f>
        <v>0</v>
      </c>
      <c r="AO196" s="542">
        <f>SUMIFS('Faturamento NNE'!$K$2:$K$707,'Faturamento NNE'!$E$2:$E$707,'Infos Relatório'!$B$164,'Faturamento NNE'!$F$2:$F$707,'Infos Relatório'!$B196,'Faturamento NNE'!$AA$2:$AA$707,'Infos Relatório'!AM$1)</f>
        <v>0</v>
      </c>
      <c r="AP196" s="546">
        <f>SUMIFS('Faturamento NNE'!$P$2:$P$707,'Faturamento NNE'!$E$2:$E$707,'Infos Relatório'!$B$164,'Faturamento NNE'!$F$2:$F$707,'Infos Relatório'!$B196,'Faturamento NNE'!$AA$2:$AA$707,'Infos Relatório'!AM$1,'Faturamento NNE'!$U$2:$U$707,"Sim")+SUMIFS('Faturamento NNE'!$Q$2:$Q$707,'Faturamento NNE'!$E$2:$E$707,'Infos Relatório'!$B$164,'Faturamento NNE'!$F$2:$F$707,'Infos Relatório'!$B196,'Faturamento NNE'!$AA$2:$AA$707,'Infos Relatório'!AM$1,'Faturamento NNE'!$U$2:$U$707,"Sim")</f>
        <v>0</v>
      </c>
      <c r="AQ196" s="227" t="e">
        <f t="shared" si="54"/>
        <v>#DIV/0!</v>
      </c>
      <c r="AR196" s="545">
        <f>SUMIFS('Faturamento NNE'!$I$2:$I$707,'Faturamento NNE'!$E$2:$E$707,'Infos Relatório'!$B$164,'Faturamento NNE'!$F$2:$F$707,'Infos Relatório'!$B196,'Faturamento NNE'!$AA$2:$AA$707,'Infos Relatório'!AM$1)</f>
        <v>0</v>
      </c>
      <c r="AS196" s="541">
        <f>COUNTIFS('Faturamento NNE'!$E$2:$E$707,'Infos Relatório'!$B$164,'Faturamento NNE'!$F$2:$F$707,'Infos Relatório'!$B196,'Faturamento NNE'!$AA$2:$AA$707,'Infos Relatório'!AS$1)</f>
        <v>0</v>
      </c>
      <c r="AT196" s="542">
        <f>SUMIFS('Faturamento NNE'!$H$2:$H$707,'Faturamento NNE'!$E$2:$E$707,'Infos Relatório'!$B$164,'Faturamento NNE'!$F$2:$F$707,'Infos Relatório'!$B196,'Faturamento NNE'!$AA$2:$AA$707,'Infos Relatório'!AS$1)</f>
        <v>0</v>
      </c>
      <c r="AU196" s="542">
        <f>SUMIFS('Faturamento NNE'!$K$2:$K$707,'Faturamento NNE'!$E$2:$E$707,'Infos Relatório'!$B$164,'Faturamento NNE'!$F$2:$F$707,'Infos Relatório'!$B196,'Faturamento NNE'!$AA$2:$AA$707,'Infos Relatório'!AS$1)</f>
        <v>0</v>
      </c>
      <c r="AV196" s="546">
        <f>SUMIFS('Faturamento NNE'!$P$2:$P$707,'Faturamento NNE'!$E$2:$E$707,'Infos Relatório'!$B$164,'Faturamento NNE'!$F$2:$F$707,'Infos Relatório'!$B196,'Faturamento NNE'!$AA$2:$AA$707,'Infos Relatório'!AS$1,'Faturamento NNE'!$U$2:$U$707,"Sim")+SUMIFS('Faturamento NNE'!$Q$2:$Q$707,'Faturamento NNE'!$E$2:$E$707,'Infos Relatório'!$B$164,'Faturamento NNE'!$F$2:$F$707,'Infos Relatório'!$B196,'Faturamento NNE'!$AA$2:$AA$707,'Infos Relatório'!AS$1,'Faturamento NNE'!$U$2:$U$707,"Sim")</f>
        <v>0</v>
      </c>
      <c r="AW196" s="227" t="e">
        <f t="shared" si="55"/>
        <v>#DIV/0!</v>
      </c>
      <c r="AX196" s="545">
        <f>SUMIFS('Faturamento NNE'!$I$2:$I$707,'Faturamento NNE'!$E$2:$E$707,'Infos Relatório'!$B$164,'Faturamento NNE'!$F$2:$F$707,'Infos Relatório'!$B196,'Faturamento NNE'!$AA$2:$AA$707,'Infos Relatório'!AS$1)</f>
        <v>0</v>
      </c>
      <c r="AY196" s="541">
        <f>COUNTIFS('Faturamento NNE'!$E$2:$E$707,'Infos Relatório'!$B$164,'Faturamento NNE'!$F$2:$F$707,'Infos Relatório'!$B196,'Faturamento NNE'!$AA$2:$AA$707,'Infos Relatório'!AY$1)</f>
        <v>0</v>
      </c>
      <c r="AZ196" s="542">
        <f>SUMIFS('Faturamento NNE'!$H$2:$H$707,'Faturamento NNE'!$E$2:$E$707,'Infos Relatório'!$B$164,'Faturamento NNE'!$F$2:$F$707,'Infos Relatório'!$B196,'Faturamento NNE'!$AA$2:$AA$707,'Infos Relatório'!AY$1)</f>
        <v>0</v>
      </c>
      <c r="BA196" s="542">
        <f>SUMIFS('Faturamento NNE'!$K$2:$K$707,'Faturamento NNE'!$E$2:$E$707,'Infos Relatório'!$B$164,'Faturamento NNE'!$F$2:$F$707,'Infos Relatório'!$B196,'Faturamento NNE'!$AA$2:$AA$707,'Infos Relatório'!AY$1)</f>
        <v>0</v>
      </c>
      <c r="BB196" s="546">
        <f>SUMIFS('Faturamento NNE'!$P$2:$P$707,'Faturamento NNE'!$E$2:$E$707,'Infos Relatório'!$B$164,'Faturamento NNE'!$F$2:$F$707,'Infos Relatório'!$B196,'Faturamento NNE'!$AA$2:$AA$707,'Infos Relatório'!AY$1,'Faturamento NNE'!$U$2:$U$707,"Sim")+SUMIFS('Faturamento NNE'!$Q$2:$Q$707,'Faturamento NNE'!$E$2:$E$707,'Infos Relatório'!$B$164,'Faturamento NNE'!$F$2:$F$707,'Infos Relatório'!$B196,'Faturamento NNE'!$AA$2:$AA$707,'Infos Relatório'!AY$1,'Faturamento NNE'!$U$2:$U$707,"Sim")</f>
        <v>0</v>
      </c>
      <c r="BC196" s="227" t="e">
        <f t="shared" si="56"/>
        <v>#DIV/0!</v>
      </c>
      <c r="BD196" s="545">
        <f>SUMIFS('Faturamento NNE'!$I$2:$I$707,'Faturamento NNE'!$E$2:$E$707,'Infos Relatório'!$B$164,'Faturamento NNE'!$F$2:$F$707,'Infos Relatório'!$B196,'Faturamento NNE'!$AA$2:$AA$707,'Infos Relatório'!AY$1)</f>
        <v>0</v>
      </c>
      <c r="BE196" s="541">
        <f>COUNTIFS('Faturamento NNE'!$E$2:$E$707,'Infos Relatório'!$B$164,'Faturamento NNE'!$F$2:$F$707,'Infos Relatório'!$B196,'Faturamento NNE'!$AA$2:$AA$707,'Infos Relatório'!BE$1)</f>
        <v>0</v>
      </c>
      <c r="BF196" s="542">
        <f>SUMIFS('Faturamento NNE'!$H$2:$H$707,'Faturamento NNE'!$E$2:$E$707,'Infos Relatório'!$B$164,'Faturamento NNE'!$F$2:$F$707,'Infos Relatório'!$B196,'Faturamento NNE'!$AA$2:$AA$707,'Infos Relatório'!BE$1)</f>
        <v>0</v>
      </c>
      <c r="BG196" s="542">
        <f>SUMIFS('Faturamento NNE'!$K$2:$K$707,'Faturamento NNE'!$E$2:$E$707,'Infos Relatório'!$B$164,'Faturamento NNE'!$F$2:$F$707,'Infos Relatório'!$B196,'Faturamento NNE'!$AA$2:$AA$707,'Infos Relatório'!BE$1)</f>
        <v>0</v>
      </c>
      <c r="BH196" s="546">
        <f>SUMIFS('Faturamento NNE'!$P$2:$P$707,'Faturamento NNE'!$E$2:$E$707,'Infos Relatório'!$B$164,'Faturamento NNE'!$F$2:$F$707,'Infos Relatório'!$B196,'Faturamento NNE'!$AA$2:$AA$707,'Infos Relatório'!BE$1,'Faturamento NNE'!$U$2:$U$707,"Sim")+SUMIFS('Faturamento NNE'!$Q$2:$Q$707,'Faturamento NNE'!$E$2:$E$707,'Infos Relatório'!$B$164,'Faturamento NNE'!$F$2:$F$707,'Infos Relatório'!$B196,'Faturamento NNE'!$AA$2:$AA$707,'Infos Relatório'!BE$1,'Faturamento NNE'!$U$2:$U$707,"Sim")</f>
        <v>0</v>
      </c>
      <c r="BI196" s="227" t="e">
        <f t="shared" si="57"/>
        <v>#DIV/0!</v>
      </c>
      <c r="BJ196" s="545">
        <f>SUMIFS('Faturamento NNE'!$I$2:$I$707,'Faturamento NNE'!$E$2:$E$707,'Infos Relatório'!$B$164,'Faturamento NNE'!$F$2:$F$707,'Infos Relatório'!$B196,'Faturamento NNE'!$AA$2:$AA$707,'Infos Relatório'!BE$1)</f>
        <v>0</v>
      </c>
      <c r="BK196" s="541">
        <f>COUNTIFS('Faturamento NNE'!$E$2:$E$707,'Infos Relatório'!$B$164,'Faturamento NNE'!$F$2:$F$707,'Infos Relatório'!$B196,'Faturamento NNE'!$AA$2:$AA$707,'Infos Relatório'!BK$1)</f>
        <v>0</v>
      </c>
      <c r="BL196" s="542">
        <f>SUMIFS('Faturamento NNE'!$H$2:$H$707,'Faturamento NNE'!$E$2:$E$707,'Infos Relatório'!$B$164,'Faturamento NNE'!$F$2:$F$707,'Infos Relatório'!$B196,'Faturamento NNE'!$AA$2:$AA$707,'Infos Relatório'!BK$1)</f>
        <v>0</v>
      </c>
      <c r="BM196" s="542">
        <f>SUMIFS('Faturamento NNE'!$K$2:$K$707,'Faturamento NNE'!$E$2:$E$707,'Infos Relatório'!$B$164,'Faturamento NNE'!$F$2:$F$707,'Infos Relatório'!$B196,'Faturamento NNE'!$AA$2:$AA$707,'Infos Relatório'!BK$1)</f>
        <v>0</v>
      </c>
      <c r="BN196" s="546">
        <f>SUMIFS('Faturamento NNE'!$P$2:$P$707,'Faturamento NNE'!$E$2:$E$707,'Infos Relatório'!$B$164,'Faturamento NNE'!$F$2:$F$707,'Infos Relatório'!$B196,'Faturamento NNE'!$AA$2:$AA$707,'Infos Relatório'!BK$1,'Faturamento NNE'!$U$2:$U$707,"Sim")+SUMIFS('Faturamento NNE'!$Q$2:$Q$707,'Faturamento NNE'!$E$2:$E$707,'Infos Relatório'!$B$164,'Faturamento NNE'!$F$2:$F$707,'Infos Relatório'!$B196,'Faturamento NNE'!$AA$2:$AA$707,'Infos Relatório'!BK$1,'Faturamento NNE'!$U$2:$U$707,"Sim")</f>
        <v>0</v>
      </c>
      <c r="BO196" s="227" t="e">
        <f t="shared" si="58"/>
        <v>#DIV/0!</v>
      </c>
      <c r="BP196" s="545">
        <f>SUMIFS('Faturamento NNE'!$I$2:$I$707,'Faturamento NNE'!$E$2:$E$707,'Infos Relatório'!$B$164,'Faturamento NNE'!$F$2:$F$707,'Infos Relatório'!$B196,'Faturamento NNE'!$AA$2:$AA$707,'Infos Relatório'!BK$1)</f>
        <v>0</v>
      </c>
      <c r="BQ196" s="541">
        <f>COUNTIFS('Faturamento NNE'!$E$2:$E$707,'Infos Relatório'!$B$164,'Faturamento NNE'!$F$2:$F$707,'Infos Relatório'!$B196,'Faturamento NNE'!$AA$2:$AA$707,'Infos Relatório'!BQ$1)</f>
        <v>0</v>
      </c>
      <c r="BR196" s="542">
        <f>SUMIFS('Faturamento NNE'!$H$2:$H$707,'Faturamento NNE'!$E$2:$E$707,'Infos Relatório'!$B$164,'Faturamento NNE'!$F$2:$F$707,'Infos Relatório'!$B196,'Faturamento NNE'!$AA$2:$AA$707,'Infos Relatório'!BQ$1)</f>
        <v>0</v>
      </c>
      <c r="BS196" s="542">
        <f>SUMIFS('Faturamento NNE'!$K$2:$K$707,'Faturamento NNE'!$E$2:$E$707,'Infos Relatório'!$B$164,'Faturamento NNE'!$F$2:$F$707,'Infos Relatório'!$B196,'Faturamento NNE'!$AA$2:$AA$707,'Infos Relatório'!BQ$1)</f>
        <v>0</v>
      </c>
      <c r="BT196" s="546">
        <f>SUMIFS('Faturamento NNE'!$P$2:$P$707,'Faturamento NNE'!$E$2:$E$707,'Infos Relatório'!$B$164,'Faturamento NNE'!$F$2:$F$707,'Infos Relatório'!$B196,'Faturamento NNE'!$AA$2:$AA$707,'Infos Relatório'!BQ$1,'Faturamento NNE'!$U$2:$U$707,"Sim")+SUMIFS('Faturamento NNE'!$Q$2:$Q$707,'Faturamento NNE'!$E$2:$E$707,'Infos Relatório'!$B$164,'Faturamento NNE'!$F$2:$F$707,'Infos Relatório'!$B196,'Faturamento NNE'!$AA$2:$AA$707,'Infos Relatório'!BQ$1,'Faturamento NNE'!$U$2:$U$707,"Sim")</f>
        <v>0</v>
      </c>
      <c r="BU196" s="227" t="e">
        <f t="shared" si="59"/>
        <v>#DIV/0!</v>
      </c>
      <c r="BV196" s="545">
        <f>SUMIFS('Faturamento NNE'!$I$2:$I$707,'Faturamento NNE'!$E$2:$E$707,'Infos Relatório'!$B$164,'Faturamento NNE'!$F$2:$F$707,'Infos Relatório'!$B196,'Faturamento NNE'!$AA$2:$AA$707,'Infos Relatório'!BQ$1)</f>
        <v>0</v>
      </c>
    </row>
    <row r="197" spans="2:74">
      <c r="B197" s="217" t="s">
        <v>162</v>
      </c>
      <c r="C197" s="541">
        <f>COUNTIFS('Faturamento NNE'!$E$2:$E$707,'Infos Relatório'!$B$164,'Faturamento NNE'!$F$2:$F$707,'Infos Relatório'!$B197,'Faturamento NNE'!$AA$2:$AA$707,'Infos Relatório'!C$1)</f>
        <v>0</v>
      </c>
      <c r="D197" s="542">
        <f>SUMIFS('Faturamento NNE'!$H$2:$H$707,'Faturamento NNE'!$E$2:$E$707,'Infos Relatório'!$B$164,'Faturamento NNE'!$F$2:$F$707,'Infos Relatório'!$B197,'Faturamento NNE'!$AA$2:$AA$707,'Infos Relatório'!C$1)</f>
        <v>0</v>
      </c>
      <c r="E197" s="543">
        <f>SUMIFS('Faturamento NNE'!$K$2:$K$707,'Faturamento NNE'!$E$2:$E$707,'Infos Relatório'!$B$164,'Faturamento NNE'!$F$2:$F$707,'Infos Relatório'!$B197,'Faturamento NNE'!$AA$2:$AA$707,'Infos Relatório'!C$1)</f>
        <v>0</v>
      </c>
      <c r="F197" s="544">
        <f>SUMIFS('Faturamento NNE'!$P$2:$P$707,'Faturamento NNE'!$E$2:$E$707,'Infos Relatório'!$B$164,'Faturamento NNE'!$F$2:$F$707,'Infos Relatório'!$B197,'Faturamento NNE'!$AA$2:$AA$707,'Infos Relatório'!C$1,'Faturamento NNE'!$U$2:$U$707,"Sim")+SUMIFS('Faturamento NNE'!$Q$2:$Q$707,'Faturamento NNE'!$E$2:$E$707,'Infos Relatório'!$B$164,'Faturamento NNE'!$F$2:$F$707,'Infos Relatório'!$B197,'Faturamento NNE'!$AA$2:$AA$707,'Infos Relatório'!C$1,'Faturamento NNE'!$U$2:$U$707,"Sim")</f>
        <v>0</v>
      </c>
      <c r="G197" s="283" t="e">
        <f t="shared" si="48"/>
        <v>#DIV/0!</v>
      </c>
      <c r="H197" s="545">
        <f>SUMIFS('Faturamento NNE'!$I$2:$I$707,'Faturamento NNE'!$E$2:$E$707,'Infos Relatório'!$B$164,'Faturamento NNE'!$F$2:$F$707,'Infos Relatório'!$B197,'Faturamento NNE'!$AA$2:$AA$707,'Infos Relatório'!C$1)</f>
        <v>0</v>
      </c>
      <c r="I197" s="541">
        <f>COUNTIFS('Faturamento NNE'!$E$2:$E$707,'Infos Relatório'!$B$164,'Faturamento NNE'!$F$2:$F$707,'Infos Relatório'!$B197,'Faturamento NNE'!$AA$2:$AA$707,'Infos Relatório'!I$1)</f>
        <v>0</v>
      </c>
      <c r="J197" s="542">
        <f>SUMIFS('Faturamento NNE'!$H$2:$H$707,'Faturamento NNE'!$E$2:$E$707,'Infos Relatório'!$B$164,'Faturamento NNE'!$F$2:$F$707,'Infos Relatório'!$B197,'Faturamento NNE'!$AA$2:$AA$707,'Infos Relatório'!I$1)</f>
        <v>0</v>
      </c>
      <c r="K197" s="543">
        <f>SUMIFS('Faturamento NNE'!$K$2:$K$707,'Faturamento NNE'!$E$2:$E$707,'Infos Relatório'!$B$164,'Faturamento NNE'!$F$2:$F$707,'Infos Relatório'!$B197,'Faturamento NNE'!$AA$2:$AA$707,'Infos Relatório'!I$1)</f>
        <v>0</v>
      </c>
      <c r="L197" s="544">
        <f>SUMIFS('Faturamento NNE'!$P$2:$P$707,'Faturamento NNE'!$E$2:$E$707,'Infos Relatório'!$B$164,'Faturamento NNE'!$F$2:$F$707,'Infos Relatório'!$B197,'Faturamento NNE'!$AA$2:$AA$707,'Infos Relatório'!I$1,'Faturamento NNE'!$U$2:$U$707,"Sim")+SUMIFS('Faturamento NNE'!$Q$2:$Q$707,'Faturamento NNE'!$E$2:$E$707,'Infos Relatório'!$B$164,'Faturamento NNE'!$F$2:$F$707,'Infos Relatório'!$B197,'Faturamento NNE'!$AA$2:$AA$707,'Infos Relatório'!I$1,'Faturamento NNE'!$U$2:$U$707,"Sim")</f>
        <v>0</v>
      </c>
      <c r="M197" s="283" t="e">
        <f t="shared" si="49"/>
        <v>#DIV/0!</v>
      </c>
      <c r="N197" s="545">
        <f>SUMIFS('Faturamento NNE'!$I$2:$I$707,'Faturamento NNE'!$E$2:$E$707,'Infos Relatório'!$B$164,'Faturamento NNE'!$F$2:$F$707,'Infos Relatório'!$B197,'Faturamento NNE'!$AA$2:$AA$707,'Infos Relatório'!I$1)</f>
        <v>0</v>
      </c>
      <c r="O197" s="541">
        <f>COUNTIFS('Faturamento NNE'!$E$2:$E$707,'Infos Relatório'!$B$164,'Faturamento NNE'!$F$2:$F$707,'Infos Relatório'!$B197,'Faturamento NNE'!$AA$2:$AA$707,'Infos Relatório'!O$1)</f>
        <v>0</v>
      </c>
      <c r="P197" s="542">
        <f>SUMIFS('Faturamento NNE'!$H$2:$H$707,'Faturamento NNE'!$E$2:$E$707,'Infos Relatório'!$B$164,'Faturamento NNE'!$F$2:$F$707,'Infos Relatório'!$B197,'Faturamento NNE'!$AA$2:$AA$707,'Infos Relatório'!O$1)</f>
        <v>0</v>
      </c>
      <c r="Q197" s="542">
        <f>SUMIFS('Faturamento NNE'!$K$2:$K$707,'Faturamento NNE'!$E$2:$E$707,'Infos Relatório'!$B$164,'Faturamento NNE'!$F$2:$F$707,'Infos Relatório'!$B197,'Faturamento NNE'!$AA$2:$AA$707,'Infos Relatório'!O$1)</f>
        <v>0</v>
      </c>
      <c r="R197" s="546">
        <f>SUMIFS('Faturamento NNE'!$P$2:$P$707,'Faturamento NNE'!$E$2:$E$707,'Infos Relatório'!$B$164,'Faturamento NNE'!$F$2:$F$707,'Infos Relatório'!$B197,'Faturamento NNE'!$AA$2:$AA$707,'Infos Relatório'!O$1,'Faturamento NNE'!$U$2:$U$707,"Sim")+SUMIFS('Faturamento NNE'!$Q$2:$Q$707,'Faturamento NNE'!$E$2:$E$707,'Infos Relatório'!$B$164,'Faturamento NNE'!$F$2:$F$707,'Infos Relatório'!$B197,'Faturamento NNE'!$AA$2:$AA$707,'Infos Relatório'!O$1,'Faturamento NNE'!$U$2:$U$707,"Sim")</f>
        <v>0</v>
      </c>
      <c r="S197" s="227" t="e">
        <f t="shared" si="50"/>
        <v>#DIV/0!</v>
      </c>
      <c r="T197" s="545">
        <f>SUMIFS('Faturamento NNE'!$I$2:$I$707,'Faturamento NNE'!$E$2:$E$707,'Infos Relatório'!$B$164,'Faturamento NNE'!$F$2:$F$707,'Infos Relatório'!$B197,'Faturamento NNE'!$AA$2:$AA$707,'Infos Relatório'!O$1)</f>
        <v>0</v>
      </c>
      <c r="U197" s="541">
        <f>COUNTIFS('Faturamento NNE'!$E$2:$E$707,'Infos Relatório'!$B$164,'Faturamento NNE'!$F$2:$F$707,'Infos Relatório'!$B197,'Faturamento NNE'!$AA$2:$AA$707,'Infos Relatório'!U$1)</f>
        <v>0</v>
      </c>
      <c r="V197" s="542">
        <f>SUMIFS('Faturamento NNE'!$H$2:$H$707,'Faturamento NNE'!$E$2:$E$707,'Infos Relatório'!$B$164,'Faturamento NNE'!$F$2:$F$707,'Infos Relatório'!$B197,'Faturamento NNE'!$AA$2:$AA$707,'Infos Relatório'!U$1)</f>
        <v>0</v>
      </c>
      <c r="W197" s="542">
        <f>SUMIFS('Faturamento NNE'!$K$2:$K$707,'Faturamento NNE'!$E$2:$E$707,'Infos Relatório'!$B$164,'Faturamento NNE'!$F$2:$F$707,'Infos Relatório'!$B197,'Faturamento NNE'!$AA$2:$AA$707,'Infos Relatório'!U$1)</f>
        <v>0</v>
      </c>
      <c r="X197" s="546">
        <f>SUMIFS('Faturamento NNE'!$P$2:$P$707,'Faturamento NNE'!$E$2:$E$707,'Infos Relatório'!$B$164,'Faturamento NNE'!$F$2:$F$707,'Infos Relatório'!$B197,'Faturamento NNE'!$AA$2:$AA$707,'Infos Relatório'!U$1,'Faturamento NNE'!$U$2:$U$707,"Sim")+SUMIFS('Faturamento NNE'!$Q$2:$Q$707,'Faturamento NNE'!$E$2:$E$707,'Infos Relatório'!$B$164,'Faturamento NNE'!$F$2:$F$707,'Infos Relatório'!$B197,'Faturamento NNE'!$AA$2:$AA$707,'Infos Relatório'!U$1,'Faturamento NNE'!$U$2:$U$707,"Sim")</f>
        <v>0</v>
      </c>
      <c r="Y197" s="227" t="e">
        <f t="shared" si="51"/>
        <v>#DIV/0!</v>
      </c>
      <c r="Z197" s="545">
        <f>SUMIFS('Faturamento NNE'!$I$2:$I$707,'Faturamento NNE'!$E$2:$E$707,'Infos Relatório'!$B$164,'Faturamento NNE'!$F$2:$F$707,'Infos Relatório'!$B197,'Faturamento NNE'!$AA$2:$AA$707,'Infos Relatório'!U$1)</f>
        <v>0</v>
      </c>
      <c r="AA197" s="541">
        <f>COUNTIFS('Faturamento NNE'!$E$2:$E$707,'Infos Relatório'!$B$164,'Faturamento NNE'!$F$2:$F$707,'Infos Relatório'!$B197,'Faturamento NNE'!$AA$2:$AA$707,'Infos Relatório'!AA$1)</f>
        <v>0</v>
      </c>
      <c r="AB197" s="542">
        <f>SUMIFS('Faturamento NNE'!$H$2:$H$707,'Faturamento NNE'!$E$2:$E$707,'Infos Relatório'!$B$164,'Faturamento NNE'!$F$2:$F$707,'Infos Relatório'!$B197,'Faturamento NNE'!$AA$2:$AA$707,'Infos Relatório'!AA$1)</f>
        <v>0</v>
      </c>
      <c r="AC197" s="542">
        <f>SUMIFS('Faturamento NNE'!$K$2:$K$707,'Faturamento NNE'!$E$2:$E$707,'Infos Relatório'!$B$164,'Faturamento NNE'!$F$2:$F$707,'Infos Relatório'!$B197,'Faturamento NNE'!$AA$2:$AA$707,'Infos Relatório'!AA$1)</f>
        <v>0</v>
      </c>
      <c r="AD197" s="546">
        <f>SUMIFS('Faturamento NNE'!$P$2:$P$707,'Faturamento NNE'!$E$2:$E$707,'Infos Relatório'!$B$164,'Faturamento NNE'!$F$2:$F$707,'Infos Relatório'!$B197,'Faturamento NNE'!$AA$2:$AA$707,'Infos Relatório'!AA$1,'Faturamento NNE'!$U$2:$U$707,"Sim")+SUMIFS('Faturamento NNE'!$Q$2:$Q$707,'Faturamento NNE'!$E$2:$E$707,'Infos Relatório'!$B$164,'Faturamento NNE'!$F$2:$F$707,'Infos Relatório'!$B197,'Faturamento NNE'!$AA$2:$AA$707,'Infos Relatório'!AA$1,'Faturamento NNE'!$U$2:$U$707,"Sim")</f>
        <v>0</v>
      </c>
      <c r="AE197" s="227" t="e">
        <f t="shared" si="52"/>
        <v>#DIV/0!</v>
      </c>
      <c r="AF197" s="545">
        <f>SUMIFS('Faturamento NNE'!$I$2:$I$707,'Faturamento NNE'!$E$2:$E$707,'Infos Relatório'!$B$164,'Faturamento NNE'!$F$2:$F$707,'Infos Relatório'!$B197,'Faturamento NNE'!$AA$2:$AA$707,'Infos Relatório'!AA$1)</f>
        <v>0</v>
      </c>
      <c r="AG197" s="541">
        <f>COUNTIFS('Faturamento NNE'!$E$2:$E$707,'Infos Relatório'!$B$164,'Faturamento NNE'!$F$2:$F$707,'Infos Relatório'!$B197,'Faturamento NNE'!$AA$2:$AA$707,'Infos Relatório'!AG$1)</f>
        <v>0</v>
      </c>
      <c r="AH197" s="542">
        <f>SUMIFS('Faturamento NNE'!$H$2:$H$707,'Faturamento NNE'!$E$2:$E$707,'Infos Relatório'!$B$164,'Faturamento NNE'!$F$2:$F$707,'Infos Relatório'!$B197,'Faturamento NNE'!$AA$2:$AA$707,'Infos Relatório'!AG$1)</f>
        <v>0</v>
      </c>
      <c r="AI197" s="542">
        <f>SUMIFS('Faturamento NNE'!$K$2:$K$707,'Faturamento NNE'!$E$2:$E$707,'Infos Relatório'!$B$164,'Faturamento NNE'!$F$2:$F$707,'Infos Relatório'!$B197,'Faturamento NNE'!$AA$2:$AA$707,'Infos Relatório'!AG$1)</f>
        <v>0</v>
      </c>
      <c r="AJ197" s="546">
        <f>SUMIFS('Faturamento NNE'!$P$2:$P$707,'Faturamento NNE'!$E$2:$E$707,'Infos Relatório'!$B$164,'Faturamento NNE'!$F$2:$F$707,'Infos Relatório'!$B197,'Faturamento NNE'!$AA$2:$AA$707,'Infos Relatório'!AG$1,'Faturamento NNE'!$U$2:$U$707,"Sim")+SUMIFS('Faturamento NNE'!$Q$2:$Q$707,'Faturamento NNE'!$E$2:$E$707,'Infos Relatório'!$B$164,'Faturamento NNE'!$F$2:$F$707,'Infos Relatório'!$B197,'Faturamento NNE'!$AA$2:$AA$707,'Infos Relatório'!AG$1,'Faturamento NNE'!$U$2:$U$707,"Sim")</f>
        <v>0</v>
      </c>
      <c r="AK197" s="227" t="e">
        <f t="shared" si="53"/>
        <v>#DIV/0!</v>
      </c>
      <c r="AL197" s="545">
        <f>SUMIFS('Faturamento NNE'!$I$2:$I$707,'Faturamento NNE'!$E$2:$E$707,'Infos Relatório'!$B$164,'Faturamento NNE'!$F$2:$F$707,'Infos Relatório'!$B197,'Faturamento NNE'!$AA$2:$AA$707,'Infos Relatório'!AG$1)</f>
        <v>0</v>
      </c>
      <c r="AM197" s="541">
        <f>COUNTIFS('Faturamento NNE'!$E$2:$E$707,'Infos Relatório'!$B$164,'Faturamento NNE'!$F$2:$F$707,'Infos Relatório'!$B197,'Faturamento NNE'!$AA$2:$AA$707,'Infos Relatório'!AM$1)</f>
        <v>0</v>
      </c>
      <c r="AN197" s="542">
        <f>SUMIFS('Faturamento NNE'!$H$2:$H$707,'Faturamento NNE'!$E$2:$E$707,'Infos Relatório'!$B$164,'Faturamento NNE'!$F$2:$F$707,'Infos Relatório'!$B197,'Faturamento NNE'!$AA$2:$AA$707,'Infos Relatório'!AM$1)</f>
        <v>0</v>
      </c>
      <c r="AO197" s="542">
        <f>SUMIFS('Faturamento NNE'!$K$2:$K$707,'Faturamento NNE'!$E$2:$E$707,'Infos Relatório'!$B$164,'Faturamento NNE'!$F$2:$F$707,'Infos Relatório'!$B197,'Faturamento NNE'!$AA$2:$AA$707,'Infos Relatório'!AM$1)</f>
        <v>0</v>
      </c>
      <c r="AP197" s="546">
        <f>SUMIFS('Faturamento NNE'!$P$2:$P$707,'Faturamento NNE'!$E$2:$E$707,'Infos Relatório'!$B$164,'Faturamento NNE'!$F$2:$F$707,'Infos Relatório'!$B197,'Faturamento NNE'!$AA$2:$AA$707,'Infos Relatório'!AM$1,'Faturamento NNE'!$U$2:$U$707,"Sim")+SUMIFS('Faturamento NNE'!$Q$2:$Q$707,'Faturamento NNE'!$E$2:$E$707,'Infos Relatório'!$B$164,'Faturamento NNE'!$F$2:$F$707,'Infos Relatório'!$B197,'Faturamento NNE'!$AA$2:$AA$707,'Infos Relatório'!AM$1,'Faturamento NNE'!$U$2:$U$707,"Sim")</f>
        <v>0</v>
      </c>
      <c r="AQ197" s="227" t="e">
        <f t="shared" si="54"/>
        <v>#DIV/0!</v>
      </c>
      <c r="AR197" s="545">
        <f>SUMIFS('Faturamento NNE'!$I$2:$I$707,'Faturamento NNE'!$E$2:$E$707,'Infos Relatório'!$B$164,'Faturamento NNE'!$F$2:$F$707,'Infos Relatório'!$B197,'Faturamento NNE'!$AA$2:$AA$707,'Infos Relatório'!AM$1)</f>
        <v>0</v>
      </c>
      <c r="AS197" s="541">
        <f>COUNTIFS('Faturamento NNE'!$E$2:$E$707,'Infos Relatório'!$B$164,'Faturamento NNE'!$F$2:$F$707,'Infos Relatório'!$B197,'Faturamento NNE'!$AA$2:$AA$707,'Infos Relatório'!AS$1)</f>
        <v>0</v>
      </c>
      <c r="AT197" s="542">
        <f>SUMIFS('Faturamento NNE'!$H$2:$H$707,'Faturamento NNE'!$E$2:$E$707,'Infos Relatório'!$B$164,'Faturamento NNE'!$F$2:$F$707,'Infos Relatório'!$B197,'Faturamento NNE'!$AA$2:$AA$707,'Infos Relatório'!AS$1)</f>
        <v>0</v>
      </c>
      <c r="AU197" s="542">
        <f>SUMIFS('Faturamento NNE'!$K$2:$K$707,'Faturamento NNE'!$E$2:$E$707,'Infos Relatório'!$B$164,'Faturamento NNE'!$F$2:$F$707,'Infos Relatório'!$B197,'Faturamento NNE'!$AA$2:$AA$707,'Infos Relatório'!AS$1)</f>
        <v>0</v>
      </c>
      <c r="AV197" s="546">
        <f>SUMIFS('Faturamento NNE'!$P$2:$P$707,'Faturamento NNE'!$E$2:$E$707,'Infos Relatório'!$B$164,'Faturamento NNE'!$F$2:$F$707,'Infos Relatório'!$B197,'Faturamento NNE'!$AA$2:$AA$707,'Infos Relatório'!AS$1,'Faturamento NNE'!$U$2:$U$707,"Sim")+SUMIFS('Faturamento NNE'!$Q$2:$Q$707,'Faturamento NNE'!$E$2:$E$707,'Infos Relatório'!$B$164,'Faturamento NNE'!$F$2:$F$707,'Infos Relatório'!$B197,'Faturamento NNE'!$AA$2:$AA$707,'Infos Relatório'!AS$1,'Faturamento NNE'!$U$2:$U$707,"Sim")</f>
        <v>0</v>
      </c>
      <c r="AW197" s="227" t="e">
        <f t="shared" si="55"/>
        <v>#DIV/0!</v>
      </c>
      <c r="AX197" s="545">
        <f>SUMIFS('Faturamento NNE'!$I$2:$I$707,'Faturamento NNE'!$E$2:$E$707,'Infos Relatório'!$B$164,'Faturamento NNE'!$F$2:$F$707,'Infos Relatório'!$B197,'Faturamento NNE'!$AA$2:$AA$707,'Infos Relatório'!AS$1)</f>
        <v>0</v>
      </c>
      <c r="AY197" s="541">
        <f>COUNTIFS('Faturamento NNE'!$E$2:$E$707,'Infos Relatório'!$B$164,'Faturamento NNE'!$F$2:$F$707,'Infos Relatório'!$B197,'Faturamento NNE'!$AA$2:$AA$707,'Infos Relatório'!AY$1)</f>
        <v>0</v>
      </c>
      <c r="AZ197" s="542">
        <f>SUMIFS('Faturamento NNE'!$H$2:$H$707,'Faturamento NNE'!$E$2:$E$707,'Infos Relatório'!$B$164,'Faturamento NNE'!$F$2:$F$707,'Infos Relatório'!$B197,'Faturamento NNE'!$AA$2:$AA$707,'Infos Relatório'!AY$1)</f>
        <v>0</v>
      </c>
      <c r="BA197" s="542">
        <f>SUMIFS('Faturamento NNE'!$K$2:$K$707,'Faturamento NNE'!$E$2:$E$707,'Infos Relatório'!$B$164,'Faturamento NNE'!$F$2:$F$707,'Infos Relatório'!$B197,'Faturamento NNE'!$AA$2:$AA$707,'Infos Relatório'!AY$1)</f>
        <v>0</v>
      </c>
      <c r="BB197" s="546">
        <f>SUMIFS('Faturamento NNE'!$P$2:$P$707,'Faturamento NNE'!$E$2:$E$707,'Infos Relatório'!$B$164,'Faturamento NNE'!$F$2:$F$707,'Infos Relatório'!$B197,'Faturamento NNE'!$AA$2:$AA$707,'Infos Relatório'!AY$1,'Faturamento NNE'!$U$2:$U$707,"Sim")+SUMIFS('Faturamento NNE'!$Q$2:$Q$707,'Faturamento NNE'!$E$2:$E$707,'Infos Relatório'!$B$164,'Faturamento NNE'!$F$2:$F$707,'Infos Relatório'!$B197,'Faturamento NNE'!$AA$2:$AA$707,'Infos Relatório'!AY$1,'Faturamento NNE'!$U$2:$U$707,"Sim")</f>
        <v>0</v>
      </c>
      <c r="BC197" s="227" t="e">
        <f t="shared" si="56"/>
        <v>#DIV/0!</v>
      </c>
      <c r="BD197" s="545">
        <f>SUMIFS('Faturamento NNE'!$I$2:$I$707,'Faturamento NNE'!$E$2:$E$707,'Infos Relatório'!$B$164,'Faturamento NNE'!$F$2:$F$707,'Infos Relatório'!$B197,'Faturamento NNE'!$AA$2:$AA$707,'Infos Relatório'!AY$1)</f>
        <v>0</v>
      </c>
      <c r="BE197" s="541">
        <f>COUNTIFS('Faturamento NNE'!$E$2:$E$707,'Infos Relatório'!$B$164,'Faturamento NNE'!$F$2:$F$707,'Infos Relatório'!$B197,'Faturamento NNE'!$AA$2:$AA$707,'Infos Relatório'!BE$1)</f>
        <v>0</v>
      </c>
      <c r="BF197" s="542">
        <f>SUMIFS('Faturamento NNE'!$H$2:$H$707,'Faturamento NNE'!$E$2:$E$707,'Infos Relatório'!$B$164,'Faturamento NNE'!$F$2:$F$707,'Infos Relatório'!$B197,'Faturamento NNE'!$AA$2:$AA$707,'Infos Relatório'!BE$1)</f>
        <v>0</v>
      </c>
      <c r="BG197" s="542">
        <f>SUMIFS('Faturamento NNE'!$K$2:$K$707,'Faturamento NNE'!$E$2:$E$707,'Infos Relatório'!$B$164,'Faturamento NNE'!$F$2:$F$707,'Infos Relatório'!$B197,'Faturamento NNE'!$AA$2:$AA$707,'Infos Relatório'!BE$1)</f>
        <v>0</v>
      </c>
      <c r="BH197" s="546">
        <f>SUMIFS('Faturamento NNE'!$P$2:$P$707,'Faturamento NNE'!$E$2:$E$707,'Infos Relatório'!$B$164,'Faturamento NNE'!$F$2:$F$707,'Infos Relatório'!$B197,'Faturamento NNE'!$AA$2:$AA$707,'Infos Relatório'!BE$1,'Faturamento NNE'!$U$2:$U$707,"Sim")+SUMIFS('Faturamento NNE'!$Q$2:$Q$707,'Faturamento NNE'!$E$2:$E$707,'Infos Relatório'!$B$164,'Faturamento NNE'!$F$2:$F$707,'Infos Relatório'!$B197,'Faturamento NNE'!$AA$2:$AA$707,'Infos Relatório'!BE$1,'Faturamento NNE'!$U$2:$U$707,"Sim")</f>
        <v>0</v>
      </c>
      <c r="BI197" s="227" t="e">
        <f t="shared" si="57"/>
        <v>#DIV/0!</v>
      </c>
      <c r="BJ197" s="545">
        <f>SUMIFS('Faturamento NNE'!$I$2:$I$707,'Faturamento NNE'!$E$2:$E$707,'Infos Relatório'!$B$164,'Faturamento NNE'!$F$2:$F$707,'Infos Relatório'!$B197,'Faturamento NNE'!$AA$2:$AA$707,'Infos Relatório'!BE$1)</f>
        <v>0</v>
      </c>
      <c r="BK197" s="541">
        <f>COUNTIFS('Faturamento NNE'!$E$2:$E$707,'Infos Relatório'!$B$164,'Faturamento NNE'!$F$2:$F$707,'Infos Relatório'!$B197,'Faturamento NNE'!$AA$2:$AA$707,'Infos Relatório'!BK$1)</f>
        <v>0</v>
      </c>
      <c r="BL197" s="542">
        <f>SUMIFS('Faturamento NNE'!$H$2:$H$707,'Faturamento NNE'!$E$2:$E$707,'Infos Relatório'!$B$164,'Faturamento NNE'!$F$2:$F$707,'Infos Relatório'!$B197,'Faturamento NNE'!$AA$2:$AA$707,'Infos Relatório'!BK$1)</f>
        <v>0</v>
      </c>
      <c r="BM197" s="542">
        <f>SUMIFS('Faturamento NNE'!$K$2:$K$707,'Faturamento NNE'!$E$2:$E$707,'Infos Relatório'!$B$164,'Faturamento NNE'!$F$2:$F$707,'Infos Relatório'!$B197,'Faturamento NNE'!$AA$2:$AA$707,'Infos Relatório'!BK$1)</f>
        <v>0</v>
      </c>
      <c r="BN197" s="546">
        <f>SUMIFS('Faturamento NNE'!$P$2:$P$707,'Faturamento NNE'!$E$2:$E$707,'Infos Relatório'!$B$164,'Faturamento NNE'!$F$2:$F$707,'Infos Relatório'!$B197,'Faturamento NNE'!$AA$2:$AA$707,'Infos Relatório'!BK$1,'Faturamento NNE'!$U$2:$U$707,"Sim")+SUMIFS('Faturamento NNE'!$Q$2:$Q$707,'Faturamento NNE'!$E$2:$E$707,'Infos Relatório'!$B$164,'Faturamento NNE'!$F$2:$F$707,'Infos Relatório'!$B197,'Faturamento NNE'!$AA$2:$AA$707,'Infos Relatório'!BK$1,'Faturamento NNE'!$U$2:$U$707,"Sim")</f>
        <v>0</v>
      </c>
      <c r="BO197" s="227" t="e">
        <f t="shared" si="58"/>
        <v>#DIV/0!</v>
      </c>
      <c r="BP197" s="545">
        <f>SUMIFS('Faturamento NNE'!$I$2:$I$707,'Faturamento NNE'!$E$2:$E$707,'Infos Relatório'!$B$164,'Faturamento NNE'!$F$2:$F$707,'Infos Relatório'!$B197,'Faturamento NNE'!$AA$2:$AA$707,'Infos Relatório'!BK$1)</f>
        <v>0</v>
      </c>
      <c r="BQ197" s="541">
        <f>COUNTIFS('Faturamento NNE'!$E$2:$E$707,'Infos Relatório'!$B$164,'Faturamento NNE'!$F$2:$F$707,'Infos Relatório'!$B197,'Faturamento NNE'!$AA$2:$AA$707,'Infos Relatório'!BQ$1)</f>
        <v>0</v>
      </c>
      <c r="BR197" s="542">
        <f>SUMIFS('Faturamento NNE'!$H$2:$H$707,'Faturamento NNE'!$E$2:$E$707,'Infos Relatório'!$B$164,'Faturamento NNE'!$F$2:$F$707,'Infos Relatório'!$B197,'Faturamento NNE'!$AA$2:$AA$707,'Infos Relatório'!BQ$1)</f>
        <v>0</v>
      </c>
      <c r="BS197" s="542">
        <f>SUMIFS('Faturamento NNE'!$K$2:$K$707,'Faturamento NNE'!$E$2:$E$707,'Infos Relatório'!$B$164,'Faturamento NNE'!$F$2:$F$707,'Infos Relatório'!$B197,'Faturamento NNE'!$AA$2:$AA$707,'Infos Relatório'!BQ$1)</f>
        <v>0</v>
      </c>
      <c r="BT197" s="546">
        <f>SUMIFS('Faturamento NNE'!$P$2:$P$707,'Faturamento NNE'!$E$2:$E$707,'Infos Relatório'!$B$164,'Faturamento NNE'!$F$2:$F$707,'Infos Relatório'!$B197,'Faturamento NNE'!$AA$2:$AA$707,'Infos Relatório'!BQ$1,'Faturamento NNE'!$U$2:$U$707,"Sim")+SUMIFS('Faturamento NNE'!$Q$2:$Q$707,'Faturamento NNE'!$E$2:$E$707,'Infos Relatório'!$B$164,'Faturamento NNE'!$F$2:$F$707,'Infos Relatório'!$B197,'Faturamento NNE'!$AA$2:$AA$707,'Infos Relatório'!BQ$1,'Faturamento NNE'!$U$2:$U$707,"Sim")</f>
        <v>0</v>
      </c>
      <c r="BU197" s="227" t="e">
        <f t="shared" si="59"/>
        <v>#DIV/0!</v>
      </c>
      <c r="BV197" s="545">
        <f>SUMIFS('Faturamento NNE'!$I$2:$I$707,'Faturamento NNE'!$E$2:$E$707,'Infos Relatório'!$B$164,'Faturamento NNE'!$F$2:$F$707,'Infos Relatório'!$B197,'Faturamento NNE'!$AA$2:$AA$707,'Infos Relatório'!BQ$1)</f>
        <v>0</v>
      </c>
    </row>
    <row r="198" spans="2:74">
      <c r="B198" s="217" t="s">
        <v>163</v>
      </c>
      <c r="C198" s="541">
        <f>COUNTIFS('Faturamento NNE'!$E$2:$E$707,'Infos Relatório'!$B$164,'Faturamento NNE'!$F$2:$F$707,'Infos Relatório'!$B198,'Faturamento NNE'!$AA$2:$AA$707,'Infos Relatório'!C$1)</f>
        <v>0</v>
      </c>
      <c r="D198" s="542">
        <f>SUMIFS('Faturamento NNE'!$H$2:$H$707,'Faturamento NNE'!$E$2:$E$707,'Infos Relatório'!$B$164,'Faturamento NNE'!$F$2:$F$707,'Infos Relatório'!$B198,'Faturamento NNE'!$AA$2:$AA$707,'Infos Relatório'!C$1)</f>
        <v>0</v>
      </c>
      <c r="E198" s="543">
        <f>SUMIFS('Faturamento NNE'!$K$2:$K$707,'Faturamento NNE'!$E$2:$E$707,'Infos Relatório'!$B$164,'Faturamento NNE'!$F$2:$F$707,'Infos Relatório'!$B198,'Faturamento NNE'!$AA$2:$AA$707,'Infos Relatório'!C$1)</f>
        <v>0</v>
      </c>
      <c r="F198" s="544">
        <f>SUMIFS('Faturamento NNE'!$P$2:$P$707,'Faturamento NNE'!$E$2:$E$707,'Infos Relatório'!$B$164,'Faturamento NNE'!$F$2:$F$707,'Infos Relatório'!$B198,'Faturamento NNE'!$AA$2:$AA$707,'Infos Relatório'!C$1,'Faturamento NNE'!$U$2:$U$707,"Sim")+SUMIFS('Faturamento NNE'!$Q$2:$Q$707,'Faturamento NNE'!$E$2:$E$707,'Infos Relatório'!$B$164,'Faturamento NNE'!$F$2:$F$707,'Infos Relatório'!$B198,'Faturamento NNE'!$AA$2:$AA$707,'Infos Relatório'!C$1,'Faturamento NNE'!$U$2:$U$707,"Sim")</f>
        <v>0</v>
      </c>
      <c r="G198" s="283" t="e">
        <f t="shared" si="48"/>
        <v>#DIV/0!</v>
      </c>
      <c r="H198" s="545">
        <f>SUMIFS('Faturamento NNE'!$I$2:$I$707,'Faturamento NNE'!$E$2:$E$707,'Infos Relatório'!$B$164,'Faturamento NNE'!$F$2:$F$707,'Infos Relatório'!$B198,'Faturamento NNE'!$AA$2:$AA$707,'Infos Relatório'!C$1)</f>
        <v>0</v>
      </c>
      <c r="I198" s="541">
        <f>COUNTIFS('Faturamento NNE'!$E$2:$E$707,'Infos Relatório'!$B$164,'Faturamento NNE'!$F$2:$F$707,'Infos Relatório'!$B198,'Faturamento NNE'!$AA$2:$AA$707,'Infos Relatório'!I$1)</f>
        <v>0</v>
      </c>
      <c r="J198" s="542">
        <f>SUMIFS('Faturamento NNE'!$H$2:$H$707,'Faturamento NNE'!$E$2:$E$707,'Infos Relatório'!$B$164,'Faturamento NNE'!$F$2:$F$707,'Infos Relatório'!$B198,'Faturamento NNE'!$AA$2:$AA$707,'Infos Relatório'!I$1)</f>
        <v>0</v>
      </c>
      <c r="K198" s="543">
        <f>SUMIFS('Faturamento NNE'!$K$2:$K$707,'Faturamento NNE'!$E$2:$E$707,'Infos Relatório'!$B$164,'Faturamento NNE'!$F$2:$F$707,'Infos Relatório'!$B198,'Faturamento NNE'!$AA$2:$AA$707,'Infos Relatório'!I$1)</f>
        <v>0</v>
      </c>
      <c r="L198" s="544">
        <f>SUMIFS('Faturamento NNE'!$P$2:$P$707,'Faturamento NNE'!$E$2:$E$707,'Infos Relatório'!$B$164,'Faturamento NNE'!$F$2:$F$707,'Infos Relatório'!$B198,'Faturamento NNE'!$AA$2:$AA$707,'Infos Relatório'!I$1,'Faturamento NNE'!$U$2:$U$707,"Sim")+SUMIFS('Faturamento NNE'!$Q$2:$Q$707,'Faturamento NNE'!$E$2:$E$707,'Infos Relatório'!$B$164,'Faturamento NNE'!$F$2:$F$707,'Infos Relatório'!$B198,'Faturamento NNE'!$AA$2:$AA$707,'Infos Relatório'!I$1,'Faturamento NNE'!$U$2:$U$707,"Sim")</f>
        <v>0</v>
      </c>
      <c r="M198" s="283" t="e">
        <f t="shared" si="49"/>
        <v>#DIV/0!</v>
      </c>
      <c r="N198" s="545">
        <f>SUMIFS('Faturamento NNE'!$I$2:$I$707,'Faturamento NNE'!$E$2:$E$707,'Infos Relatório'!$B$164,'Faturamento NNE'!$F$2:$F$707,'Infos Relatório'!$B198,'Faturamento NNE'!$AA$2:$AA$707,'Infos Relatório'!I$1)</f>
        <v>0</v>
      </c>
      <c r="O198" s="541">
        <f>COUNTIFS('Faturamento NNE'!$E$2:$E$707,'Infos Relatório'!$B$164,'Faturamento NNE'!$F$2:$F$707,'Infos Relatório'!$B198,'Faturamento NNE'!$AA$2:$AA$707,'Infos Relatório'!O$1)</f>
        <v>0</v>
      </c>
      <c r="P198" s="542">
        <f>SUMIFS('Faturamento NNE'!$H$2:$H$707,'Faturamento NNE'!$E$2:$E$707,'Infos Relatório'!$B$164,'Faturamento NNE'!$F$2:$F$707,'Infos Relatório'!$B198,'Faturamento NNE'!$AA$2:$AA$707,'Infos Relatório'!O$1)</f>
        <v>0</v>
      </c>
      <c r="Q198" s="542">
        <f>SUMIFS('Faturamento NNE'!$K$2:$K$707,'Faturamento NNE'!$E$2:$E$707,'Infos Relatório'!$B$164,'Faturamento NNE'!$F$2:$F$707,'Infos Relatório'!$B198,'Faturamento NNE'!$AA$2:$AA$707,'Infos Relatório'!O$1)</f>
        <v>0</v>
      </c>
      <c r="R198" s="546">
        <f>SUMIFS('Faturamento NNE'!$P$2:$P$707,'Faturamento NNE'!$E$2:$E$707,'Infos Relatório'!$B$164,'Faturamento NNE'!$F$2:$F$707,'Infos Relatório'!$B198,'Faturamento NNE'!$AA$2:$AA$707,'Infos Relatório'!O$1,'Faturamento NNE'!$U$2:$U$707,"Sim")+SUMIFS('Faturamento NNE'!$Q$2:$Q$707,'Faturamento NNE'!$E$2:$E$707,'Infos Relatório'!$B$164,'Faturamento NNE'!$F$2:$F$707,'Infos Relatório'!$B198,'Faturamento NNE'!$AA$2:$AA$707,'Infos Relatório'!O$1,'Faturamento NNE'!$U$2:$U$707,"Sim")</f>
        <v>0</v>
      </c>
      <c r="S198" s="227" t="e">
        <f t="shared" si="50"/>
        <v>#DIV/0!</v>
      </c>
      <c r="T198" s="545">
        <f>SUMIFS('Faturamento NNE'!$I$2:$I$707,'Faturamento NNE'!$E$2:$E$707,'Infos Relatório'!$B$164,'Faturamento NNE'!$F$2:$F$707,'Infos Relatório'!$B198,'Faturamento NNE'!$AA$2:$AA$707,'Infos Relatório'!O$1)</f>
        <v>0</v>
      </c>
      <c r="U198" s="541">
        <f>COUNTIFS('Faturamento NNE'!$E$2:$E$707,'Infos Relatório'!$B$164,'Faturamento NNE'!$F$2:$F$707,'Infos Relatório'!$B198,'Faturamento NNE'!$AA$2:$AA$707,'Infos Relatório'!U$1)</f>
        <v>0</v>
      </c>
      <c r="V198" s="542">
        <f>SUMIFS('Faturamento NNE'!$H$2:$H$707,'Faturamento NNE'!$E$2:$E$707,'Infos Relatório'!$B$164,'Faturamento NNE'!$F$2:$F$707,'Infos Relatório'!$B198,'Faturamento NNE'!$AA$2:$AA$707,'Infos Relatório'!U$1)</f>
        <v>0</v>
      </c>
      <c r="W198" s="542">
        <f>SUMIFS('Faturamento NNE'!$K$2:$K$707,'Faturamento NNE'!$E$2:$E$707,'Infos Relatório'!$B$164,'Faturamento NNE'!$F$2:$F$707,'Infos Relatório'!$B198,'Faturamento NNE'!$AA$2:$AA$707,'Infos Relatório'!U$1)</f>
        <v>0</v>
      </c>
      <c r="X198" s="546">
        <f>SUMIFS('Faturamento NNE'!$P$2:$P$707,'Faturamento NNE'!$E$2:$E$707,'Infos Relatório'!$B$164,'Faturamento NNE'!$F$2:$F$707,'Infos Relatório'!$B198,'Faturamento NNE'!$AA$2:$AA$707,'Infos Relatório'!U$1,'Faturamento NNE'!$U$2:$U$707,"Sim")+SUMIFS('Faturamento NNE'!$Q$2:$Q$707,'Faturamento NNE'!$E$2:$E$707,'Infos Relatório'!$B$164,'Faturamento NNE'!$F$2:$F$707,'Infos Relatório'!$B198,'Faturamento NNE'!$AA$2:$AA$707,'Infos Relatório'!U$1,'Faturamento NNE'!$U$2:$U$707,"Sim")</f>
        <v>0</v>
      </c>
      <c r="Y198" s="227" t="e">
        <f t="shared" si="51"/>
        <v>#DIV/0!</v>
      </c>
      <c r="Z198" s="545">
        <f>SUMIFS('Faturamento NNE'!$I$2:$I$707,'Faturamento NNE'!$E$2:$E$707,'Infos Relatório'!$B$164,'Faturamento NNE'!$F$2:$F$707,'Infos Relatório'!$B198,'Faturamento NNE'!$AA$2:$AA$707,'Infos Relatório'!U$1)</f>
        <v>0</v>
      </c>
      <c r="AA198" s="541">
        <f>COUNTIFS('Faturamento NNE'!$E$2:$E$707,'Infos Relatório'!$B$164,'Faturamento NNE'!$F$2:$F$707,'Infos Relatório'!$B198,'Faturamento NNE'!$AA$2:$AA$707,'Infos Relatório'!AA$1)</f>
        <v>0</v>
      </c>
      <c r="AB198" s="542">
        <f>SUMIFS('Faturamento NNE'!$H$2:$H$707,'Faturamento NNE'!$E$2:$E$707,'Infos Relatório'!$B$164,'Faturamento NNE'!$F$2:$F$707,'Infos Relatório'!$B198,'Faturamento NNE'!$AA$2:$AA$707,'Infos Relatório'!AA$1)</f>
        <v>0</v>
      </c>
      <c r="AC198" s="542">
        <f>SUMIFS('Faturamento NNE'!$K$2:$K$707,'Faturamento NNE'!$E$2:$E$707,'Infos Relatório'!$B$164,'Faturamento NNE'!$F$2:$F$707,'Infos Relatório'!$B198,'Faturamento NNE'!$AA$2:$AA$707,'Infos Relatório'!AA$1)</f>
        <v>0</v>
      </c>
      <c r="AD198" s="546">
        <f>SUMIFS('Faturamento NNE'!$P$2:$P$707,'Faturamento NNE'!$E$2:$E$707,'Infos Relatório'!$B$164,'Faturamento NNE'!$F$2:$F$707,'Infos Relatório'!$B198,'Faturamento NNE'!$AA$2:$AA$707,'Infos Relatório'!AA$1,'Faturamento NNE'!$U$2:$U$707,"Sim")+SUMIFS('Faturamento NNE'!$Q$2:$Q$707,'Faturamento NNE'!$E$2:$E$707,'Infos Relatório'!$B$164,'Faturamento NNE'!$F$2:$F$707,'Infos Relatório'!$B198,'Faturamento NNE'!$AA$2:$AA$707,'Infos Relatório'!AA$1,'Faturamento NNE'!$U$2:$U$707,"Sim")</f>
        <v>0</v>
      </c>
      <c r="AE198" s="227" t="e">
        <f t="shared" si="52"/>
        <v>#DIV/0!</v>
      </c>
      <c r="AF198" s="545">
        <f>SUMIFS('Faturamento NNE'!$I$2:$I$707,'Faturamento NNE'!$E$2:$E$707,'Infos Relatório'!$B$164,'Faturamento NNE'!$F$2:$F$707,'Infos Relatório'!$B198,'Faturamento NNE'!$AA$2:$AA$707,'Infos Relatório'!AA$1)</f>
        <v>0</v>
      </c>
      <c r="AG198" s="541">
        <f>COUNTIFS('Faturamento NNE'!$E$2:$E$707,'Infos Relatório'!$B$164,'Faturamento NNE'!$F$2:$F$707,'Infos Relatório'!$B198,'Faturamento NNE'!$AA$2:$AA$707,'Infos Relatório'!AG$1)</f>
        <v>0</v>
      </c>
      <c r="AH198" s="542">
        <f>SUMIFS('Faturamento NNE'!$H$2:$H$707,'Faturamento NNE'!$E$2:$E$707,'Infos Relatório'!$B$164,'Faturamento NNE'!$F$2:$F$707,'Infos Relatório'!$B198,'Faturamento NNE'!$AA$2:$AA$707,'Infos Relatório'!AG$1)</f>
        <v>0</v>
      </c>
      <c r="AI198" s="542">
        <f>SUMIFS('Faturamento NNE'!$K$2:$K$707,'Faturamento NNE'!$E$2:$E$707,'Infos Relatório'!$B$164,'Faturamento NNE'!$F$2:$F$707,'Infos Relatório'!$B198,'Faturamento NNE'!$AA$2:$AA$707,'Infos Relatório'!AG$1)</f>
        <v>0</v>
      </c>
      <c r="AJ198" s="546">
        <f>SUMIFS('Faturamento NNE'!$P$2:$P$707,'Faturamento NNE'!$E$2:$E$707,'Infos Relatório'!$B$164,'Faturamento NNE'!$F$2:$F$707,'Infos Relatório'!$B198,'Faturamento NNE'!$AA$2:$AA$707,'Infos Relatório'!AG$1,'Faturamento NNE'!$U$2:$U$707,"Sim")+SUMIFS('Faturamento NNE'!$Q$2:$Q$707,'Faturamento NNE'!$E$2:$E$707,'Infos Relatório'!$B$164,'Faturamento NNE'!$F$2:$F$707,'Infos Relatório'!$B198,'Faturamento NNE'!$AA$2:$AA$707,'Infos Relatório'!AG$1,'Faturamento NNE'!$U$2:$U$707,"Sim")</f>
        <v>0</v>
      </c>
      <c r="AK198" s="227" t="e">
        <f t="shared" si="53"/>
        <v>#DIV/0!</v>
      </c>
      <c r="AL198" s="545">
        <f>SUMIFS('Faturamento NNE'!$I$2:$I$707,'Faturamento NNE'!$E$2:$E$707,'Infos Relatório'!$B$164,'Faturamento NNE'!$F$2:$F$707,'Infos Relatório'!$B198,'Faturamento NNE'!$AA$2:$AA$707,'Infos Relatório'!AG$1)</f>
        <v>0</v>
      </c>
      <c r="AM198" s="541">
        <f>COUNTIFS('Faturamento NNE'!$E$2:$E$707,'Infos Relatório'!$B$164,'Faturamento NNE'!$F$2:$F$707,'Infos Relatório'!$B198,'Faturamento NNE'!$AA$2:$AA$707,'Infos Relatório'!AM$1)</f>
        <v>0</v>
      </c>
      <c r="AN198" s="542">
        <f>SUMIFS('Faturamento NNE'!$H$2:$H$707,'Faturamento NNE'!$E$2:$E$707,'Infos Relatório'!$B$164,'Faturamento NNE'!$F$2:$F$707,'Infos Relatório'!$B198,'Faturamento NNE'!$AA$2:$AA$707,'Infos Relatório'!AM$1)</f>
        <v>0</v>
      </c>
      <c r="AO198" s="542">
        <f>SUMIFS('Faturamento NNE'!$K$2:$K$707,'Faturamento NNE'!$E$2:$E$707,'Infos Relatório'!$B$164,'Faturamento NNE'!$F$2:$F$707,'Infos Relatório'!$B198,'Faturamento NNE'!$AA$2:$AA$707,'Infos Relatório'!AM$1)</f>
        <v>0</v>
      </c>
      <c r="AP198" s="546">
        <f>SUMIFS('Faturamento NNE'!$P$2:$P$707,'Faturamento NNE'!$E$2:$E$707,'Infos Relatório'!$B$164,'Faturamento NNE'!$F$2:$F$707,'Infos Relatório'!$B198,'Faturamento NNE'!$AA$2:$AA$707,'Infos Relatório'!AM$1,'Faturamento NNE'!$U$2:$U$707,"Sim")+SUMIFS('Faturamento NNE'!$Q$2:$Q$707,'Faturamento NNE'!$E$2:$E$707,'Infos Relatório'!$B$164,'Faturamento NNE'!$F$2:$F$707,'Infos Relatório'!$B198,'Faturamento NNE'!$AA$2:$AA$707,'Infos Relatório'!AM$1,'Faturamento NNE'!$U$2:$U$707,"Sim")</f>
        <v>0</v>
      </c>
      <c r="AQ198" s="227" t="e">
        <f t="shared" si="54"/>
        <v>#DIV/0!</v>
      </c>
      <c r="AR198" s="545">
        <f>SUMIFS('Faturamento NNE'!$I$2:$I$707,'Faturamento NNE'!$E$2:$E$707,'Infos Relatório'!$B$164,'Faturamento NNE'!$F$2:$F$707,'Infos Relatório'!$B198,'Faturamento NNE'!$AA$2:$AA$707,'Infos Relatório'!AM$1)</f>
        <v>0</v>
      </c>
      <c r="AS198" s="541">
        <f>COUNTIFS('Faturamento NNE'!$E$2:$E$707,'Infos Relatório'!$B$164,'Faturamento NNE'!$F$2:$F$707,'Infos Relatório'!$B198,'Faturamento NNE'!$AA$2:$AA$707,'Infos Relatório'!AS$1)</f>
        <v>0</v>
      </c>
      <c r="AT198" s="542">
        <f>SUMIFS('Faturamento NNE'!$H$2:$H$707,'Faturamento NNE'!$E$2:$E$707,'Infos Relatório'!$B$164,'Faturamento NNE'!$F$2:$F$707,'Infos Relatório'!$B198,'Faturamento NNE'!$AA$2:$AA$707,'Infos Relatório'!AS$1)</f>
        <v>0</v>
      </c>
      <c r="AU198" s="542">
        <f>SUMIFS('Faturamento NNE'!$K$2:$K$707,'Faturamento NNE'!$E$2:$E$707,'Infos Relatório'!$B$164,'Faturamento NNE'!$F$2:$F$707,'Infos Relatório'!$B198,'Faturamento NNE'!$AA$2:$AA$707,'Infos Relatório'!AS$1)</f>
        <v>0</v>
      </c>
      <c r="AV198" s="546">
        <f>SUMIFS('Faturamento NNE'!$P$2:$P$707,'Faturamento NNE'!$E$2:$E$707,'Infos Relatório'!$B$164,'Faturamento NNE'!$F$2:$F$707,'Infos Relatório'!$B198,'Faturamento NNE'!$AA$2:$AA$707,'Infos Relatório'!AS$1,'Faturamento NNE'!$U$2:$U$707,"Sim")+SUMIFS('Faturamento NNE'!$Q$2:$Q$707,'Faturamento NNE'!$E$2:$E$707,'Infos Relatório'!$B$164,'Faturamento NNE'!$F$2:$F$707,'Infos Relatório'!$B198,'Faturamento NNE'!$AA$2:$AA$707,'Infos Relatório'!AS$1,'Faturamento NNE'!$U$2:$U$707,"Sim")</f>
        <v>0</v>
      </c>
      <c r="AW198" s="227" t="e">
        <f t="shared" si="55"/>
        <v>#DIV/0!</v>
      </c>
      <c r="AX198" s="545">
        <f>SUMIFS('Faturamento NNE'!$I$2:$I$707,'Faturamento NNE'!$E$2:$E$707,'Infos Relatório'!$B$164,'Faturamento NNE'!$F$2:$F$707,'Infos Relatório'!$B198,'Faturamento NNE'!$AA$2:$AA$707,'Infos Relatório'!AS$1)</f>
        <v>0</v>
      </c>
      <c r="AY198" s="541">
        <f>COUNTIFS('Faturamento NNE'!$E$2:$E$707,'Infos Relatório'!$B$164,'Faturamento NNE'!$F$2:$F$707,'Infos Relatório'!$B198,'Faturamento NNE'!$AA$2:$AA$707,'Infos Relatório'!AY$1)</f>
        <v>0</v>
      </c>
      <c r="AZ198" s="542">
        <f>SUMIFS('Faturamento NNE'!$H$2:$H$707,'Faturamento NNE'!$E$2:$E$707,'Infos Relatório'!$B$164,'Faturamento NNE'!$F$2:$F$707,'Infos Relatório'!$B198,'Faturamento NNE'!$AA$2:$AA$707,'Infos Relatório'!AY$1)</f>
        <v>0</v>
      </c>
      <c r="BA198" s="542">
        <f>SUMIFS('Faturamento NNE'!$K$2:$K$707,'Faturamento NNE'!$E$2:$E$707,'Infos Relatório'!$B$164,'Faturamento NNE'!$F$2:$F$707,'Infos Relatório'!$B198,'Faturamento NNE'!$AA$2:$AA$707,'Infos Relatório'!AY$1)</f>
        <v>0</v>
      </c>
      <c r="BB198" s="546">
        <f>SUMIFS('Faturamento NNE'!$P$2:$P$707,'Faturamento NNE'!$E$2:$E$707,'Infos Relatório'!$B$164,'Faturamento NNE'!$F$2:$F$707,'Infos Relatório'!$B198,'Faturamento NNE'!$AA$2:$AA$707,'Infos Relatório'!AY$1,'Faturamento NNE'!$U$2:$U$707,"Sim")+SUMIFS('Faturamento NNE'!$Q$2:$Q$707,'Faturamento NNE'!$E$2:$E$707,'Infos Relatório'!$B$164,'Faturamento NNE'!$F$2:$F$707,'Infos Relatório'!$B198,'Faturamento NNE'!$AA$2:$AA$707,'Infos Relatório'!AY$1,'Faturamento NNE'!$U$2:$U$707,"Sim")</f>
        <v>0</v>
      </c>
      <c r="BC198" s="227" t="e">
        <f t="shared" si="56"/>
        <v>#DIV/0!</v>
      </c>
      <c r="BD198" s="545">
        <f>SUMIFS('Faturamento NNE'!$I$2:$I$707,'Faturamento NNE'!$E$2:$E$707,'Infos Relatório'!$B$164,'Faturamento NNE'!$F$2:$F$707,'Infos Relatório'!$B198,'Faturamento NNE'!$AA$2:$AA$707,'Infos Relatório'!AY$1)</f>
        <v>0</v>
      </c>
      <c r="BE198" s="541">
        <f>COUNTIFS('Faturamento NNE'!$E$2:$E$707,'Infos Relatório'!$B$164,'Faturamento NNE'!$F$2:$F$707,'Infos Relatório'!$B198,'Faturamento NNE'!$AA$2:$AA$707,'Infos Relatório'!BE$1)</f>
        <v>0</v>
      </c>
      <c r="BF198" s="542">
        <f>SUMIFS('Faturamento NNE'!$H$2:$H$707,'Faturamento NNE'!$E$2:$E$707,'Infos Relatório'!$B$164,'Faturamento NNE'!$F$2:$F$707,'Infos Relatório'!$B198,'Faturamento NNE'!$AA$2:$AA$707,'Infos Relatório'!BE$1)</f>
        <v>0</v>
      </c>
      <c r="BG198" s="542">
        <f>SUMIFS('Faturamento NNE'!$K$2:$K$707,'Faturamento NNE'!$E$2:$E$707,'Infos Relatório'!$B$164,'Faturamento NNE'!$F$2:$F$707,'Infos Relatório'!$B198,'Faturamento NNE'!$AA$2:$AA$707,'Infos Relatório'!BE$1)</f>
        <v>0</v>
      </c>
      <c r="BH198" s="546">
        <f>SUMIFS('Faturamento NNE'!$P$2:$P$707,'Faturamento NNE'!$E$2:$E$707,'Infos Relatório'!$B$164,'Faturamento NNE'!$F$2:$F$707,'Infos Relatório'!$B198,'Faturamento NNE'!$AA$2:$AA$707,'Infos Relatório'!BE$1,'Faturamento NNE'!$U$2:$U$707,"Sim")+SUMIFS('Faturamento NNE'!$Q$2:$Q$707,'Faturamento NNE'!$E$2:$E$707,'Infos Relatório'!$B$164,'Faturamento NNE'!$F$2:$F$707,'Infos Relatório'!$B198,'Faturamento NNE'!$AA$2:$AA$707,'Infos Relatório'!BE$1,'Faturamento NNE'!$U$2:$U$707,"Sim")</f>
        <v>0</v>
      </c>
      <c r="BI198" s="227" t="e">
        <f t="shared" si="57"/>
        <v>#DIV/0!</v>
      </c>
      <c r="BJ198" s="545">
        <f>SUMIFS('Faturamento NNE'!$I$2:$I$707,'Faturamento NNE'!$E$2:$E$707,'Infos Relatório'!$B$164,'Faturamento NNE'!$F$2:$F$707,'Infos Relatório'!$B198,'Faturamento NNE'!$AA$2:$AA$707,'Infos Relatório'!BE$1)</f>
        <v>0</v>
      </c>
      <c r="BK198" s="541">
        <f>COUNTIFS('Faturamento NNE'!$E$2:$E$707,'Infos Relatório'!$B$164,'Faturamento NNE'!$F$2:$F$707,'Infos Relatório'!$B198,'Faturamento NNE'!$AA$2:$AA$707,'Infos Relatório'!BK$1)</f>
        <v>0</v>
      </c>
      <c r="BL198" s="542">
        <f>SUMIFS('Faturamento NNE'!$H$2:$H$707,'Faturamento NNE'!$E$2:$E$707,'Infos Relatório'!$B$164,'Faturamento NNE'!$F$2:$F$707,'Infos Relatório'!$B198,'Faturamento NNE'!$AA$2:$AA$707,'Infos Relatório'!BK$1)</f>
        <v>0</v>
      </c>
      <c r="BM198" s="542">
        <f>SUMIFS('Faturamento NNE'!$K$2:$K$707,'Faturamento NNE'!$E$2:$E$707,'Infos Relatório'!$B$164,'Faturamento NNE'!$F$2:$F$707,'Infos Relatório'!$B198,'Faturamento NNE'!$AA$2:$AA$707,'Infos Relatório'!BK$1)</f>
        <v>0</v>
      </c>
      <c r="BN198" s="546">
        <f>SUMIFS('Faturamento NNE'!$P$2:$P$707,'Faturamento NNE'!$E$2:$E$707,'Infos Relatório'!$B$164,'Faturamento NNE'!$F$2:$F$707,'Infos Relatório'!$B198,'Faturamento NNE'!$AA$2:$AA$707,'Infos Relatório'!BK$1,'Faturamento NNE'!$U$2:$U$707,"Sim")+SUMIFS('Faturamento NNE'!$Q$2:$Q$707,'Faturamento NNE'!$E$2:$E$707,'Infos Relatório'!$B$164,'Faturamento NNE'!$F$2:$F$707,'Infos Relatório'!$B198,'Faturamento NNE'!$AA$2:$AA$707,'Infos Relatório'!BK$1,'Faturamento NNE'!$U$2:$U$707,"Sim")</f>
        <v>0</v>
      </c>
      <c r="BO198" s="227" t="e">
        <f t="shared" si="58"/>
        <v>#DIV/0!</v>
      </c>
      <c r="BP198" s="545">
        <f>SUMIFS('Faturamento NNE'!$I$2:$I$707,'Faturamento NNE'!$E$2:$E$707,'Infos Relatório'!$B$164,'Faturamento NNE'!$F$2:$F$707,'Infos Relatório'!$B198,'Faturamento NNE'!$AA$2:$AA$707,'Infos Relatório'!BK$1)</f>
        <v>0</v>
      </c>
      <c r="BQ198" s="541">
        <f>COUNTIFS('Faturamento NNE'!$E$2:$E$707,'Infos Relatório'!$B$164,'Faturamento NNE'!$F$2:$F$707,'Infos Relatório'!$B198,'Faturamento NNE'!$AA$2:$AA$707,'Infos Relatório'!BQ$1)</f>
        <v>0</v>
      </c>
      <c r="BR198" s="542">
        <f>SUMIFS('Faturamento NNE'!$H$2:$H$707,'Faturamento NNE'!$E$2:$E$707,'Infos Relatório'!$B$164,'Faturamento NNE'!$F$2:$F$707,'Infos Relatório'!$B198,'Faturamento NNE'!$AA$2:$AA$707,'Infos Relatório'!BQ$1)</f>
        <v>0</v>
      </c>
      <c r="BS198" s="542">
        <f>SUMIFS('Faturamento NNE'!$K$2:$K$707,'Faturamento NNE'!$E$2:$E$707,'Infos Relatório'!$B$164,'Faturamento NNE'!$F$2:$F$707,'Infos Relatório'!$B198,'Faturamento NNE'!$AA$2:$AA$707,'Infos Relatório'!BQ$1)</f>
        <v>0</v>
      </c>
      <c r="BT198" s="546">
        <f>SUMIFS('Faturamento NNE'!$P$2:$P$707,'Faturamento NNE'!$E$2:$E$707,'Infos Relatório'!$B$164,'Faturamento NNE'!$F$2:$F$707,'Infos Relatório'!$B198,'Faturamento NNE'!$AA$2:$AA$707,'Infos Relatório'!BQ$1,'Faturamento NNE'!$U$2:$U$707,"Sim")+SUMIFS('Faturamento NNE'!$Q$2:$Q$707,'Faturamento NNE'!$E$2:$E$707,'Infos Relatório'!$B$164,'Faturamento NNE'!$F$2:$F$707,'Infos Relatório'!$B198,'Faturamento NNE'!$AA$2:$AA$707,'Infos Relatório'!BQ$1,'Faturamento NNE'!$U$2:$U$707,"Sim")</f>
        <v>0</v>
      </c>
      <c r="BU198" s="227" t="e">
        <f t="shared" si="59"/>
        <v>#DIV/0!</v>
      </c>
      <c r="BV198" s="545">
        <f>SUMIFS('Faturamento NNE'!$I$2:$I$707,'Faturamento NNE'!$E$2:$E$707,'Infos Relatório'!$B$164,'Faturamento NNE'!$F$2:$F$707,'Infos Relatório'!$B198,'Faturamento NNE'!$AA$2:$AA$707,'Infos Relatório'!BQ$1)</f>
        <v>0</v>
      </c>
    </row>
    <row r="199" spans="2:74">
      <c r="B199" s="217" t="s">
        <v>164</v>
      </c>
      <c r="C199" s="541">
        <f>COUNTIFS('Faturamento NNE'!$E$2:$E$707,'Infos Relatório'!$B$164,'Faturamento NNE'!$F$2:$F$707,'Infos Relatório'!$B199,'Faturamento NNE'!$AA$2:$AA$707,'Infos Relatório'!C$1)</f>
        <v>0</v>
      </c>
      <c r="D199" s="542">
        <f>SUMIFS('Faturamento NNE'!$H$2:$H$707,'Faturamento NNE'!$E$2:$E$707,'Infos Relatório'!$B$164,'Faturamento NNE'!$F$2:$F$707,'Infos Relatório'!$B199,'Faturamento NNE'!$AA$2:$AA$707,'Infos Relatório'!C$1)</f>
        <v>0</v>
      </c>
      <c r="E199" s="543">
        <f>SUMIFS('Faturamento NNE'!$K$2:$K$707,'Faturamento NNE'!$E$2:$E$707,'Infos Relatório'!$B$164,'Faturamento NNE'!$F$2:$F$707,'Infos Relatório'!$B199,'Faturamento NNE'!$AA$2:$AA$707,'Infos Relatório'!C$1)</f>
        <v>0</v>
      </c>
      <c r="F199" s="544">
        <f>SUMIFS('Faturamento NNE'!$P$2:$P$707,'Faturamento NNE'!$E$2:$E$707,'Infos Relatório'!$B$164,'Faturamento NNE'!$F$2:$F$707,'Infos Relatório'!$B199,'Faturamento NNE'!$AA$2:$AA$707,'Infos Relatório'!C$1,'Faturamento NNE'!$U$2:$U$707,"Sim")+SUMIFS('Faturamento NNE'!$Q$2:$Q$707,'Faturamento NNE'!$E$2:$E$707,'Infos Relatório'!$B$164,'Faturamento NNE'!$F$2:$F$707,'Infos Relatório'!$B199,'Faturamento NNE'!$AA$2:$AA$707,'Infos Relatório'!C$1,'Faturamento NNE'!$U$2:$U$707,"Sim")</f>
        <v>0</v>
      </c>
      <c r="G199" s="283" t="e">
        <f t="shared" si="48"/>
        <v>#DIV/0!</v>
      </c>
      <c r="H199" s="545">
        <f>SUMIFS('Faturamento NNE'!$I$2:$I$707,'Faturamento NNE'!$E$2:$E$707,'Infos Relatório'!$B$164,'Faturamento NNE'!$F$2:$F$707,'Infos Relatório'!$B199,'Faturamento NNE'!$AA$2:$AA$707,'Infos Relatório'!C$1)</f>
        <v>0</v>
      </c>
      <c r="I199" s="541">
        <f>COUNTIFS('Faturamento NNE'!$E$2:$E$707,'Infos Relatório'!$B$164,'Faturamento NNE'!$F$2:$F$707,'Infos Relatório'!$B199,'Faturamento NNE'!$AA$2:$AA$707,'Infos Relatório'!I$1)</f>
        <v>0</v>
      </c>
      <c r="J199" s="542">
        <f>SUMIFS('Faturamento NNE'!$H$2:$H$707,'Faturamento NNE'!$E$2:$E$707,'Infos Relatório'!$B$164,'Faturamento NNE'!$F$2:$F$707,'Infos Relatório'!$B199,'Faturamento NNE'!$AA$2:$AA$707,'Infos Relatório'!I$1)</f>
        <v>0</v>
      </c>
      <c r="K199" s="543">
        <f>SUMIFS('Faturamento NNE'!$K$2:$K$707,'Faturamento NNE'!$E$2:$E$707,'Infos Relatório'!$B$164,'Faturamento NNE'!$F$2:$F$707,'Infos Relatório'!$B199,'Faturamento NNE'!$AA$2:$AA$707,'Infos Relatório'!I$1)</f>
        <v>0</v>
      </c>
      <c r="L199" s="544">
        <f>SUMIFS('Faturamento NNE'!$P$2:$P$707,'Faturamento NNE'!$E$2:$E$707,'Infos Relatório'!$B$164,'Faturamento NNE'!$F$2:$F$707,'Infos Relatório'!$B199,'Faturamento NNE'!$AA$2:$AA$707,'Infos Relatório'!I$1,'Faturamento NNE'!$U$2:$U$707,"Sim")+SUMIFS('Faturamento NNE'!$Q$2:$Q$707,'Faturamento NNE'!$E$2:$E$707,'Infos Relatório'!$B$164,'Faturamento NNE'!$F$2:$F$707,'Infos Relatório'!$B199,'Faturamento NNE'!$AA$2:$AA$707,'Infos Relatório'!I$1,'Faturamento NNE'!$U$2:$U$707,"Sim")</f>
        <v>0</v>
      </c>
      <c r="M199" s="283" t="e">
        <f t="shared" si="49"/>
        <v>#DIV/0!</v>
      </c>
      <c r="N199" s="545">
        <f>SUMIFS('Faturamento NNE'!$I$2:$I$707,'Faturamento NNE'!$E$2:$E$707,'Infos Relatório'!$B$164,'Faturamento NNE'!$F$2:$F$707,'Infos Relatório'!$B199,'Faturamento NNE'!$AA$2:$AA$707,'Infos Relatório'!I$1)</f>
        <v>0</v>
      </c>
      <c r="O199" s="541">
        <f>COUNTIFS('Faturamento NNE'!$E$2:$E$707,'Infos Relatório'!$B$164,'Faturamento NNE'!$F$2:$F$707,'Infos Relatório'!$B199,'Faturamento NNE'!$AA$2:$AA$707,'Infos Relatório'!O$1)</f>
        <v>0</v>
      </c>
      <c r="P199" s="542">
        <f>SUMIFS('Faturamento NNE'!$H$2:$H$707,'Faturamento NNE'!$E$2:$E$707,'Infos Relatório'!$B$164,'Faturamento NNE'!$F$2:$F$707,'Infos Relatório'!$B199,'Faturamento NNE'!$AA$2:$AA$707,'Infos Relatório'!O$1)</f>
        <v>0</v>
      </c>
      <c r="Q199" s="542">
        <f>SUMIFS('Faturamento NNE'!$K$2:$K$707,'Faturamento NNE'!$E$2:$E$707,'Infos Relatório'!$B$164,'Faturamento NNE'!$F$2:$F$707,'Infos Relatório'!$B199,'Faturamento NNE'!$AA$2:$AA$707,'Infos Relatório'!O$1)</f>
        <v>0</v>
      </c>
      <c r="R199" s="546">
        <f>SUMIFS('Faturamento NNE'!$P$2:$P$707,'Faturamento NNE'!$E$2:$E$707,'Infos Relatório'!$B$164,'Faturamento NNE'!$F$2:$F$707,'Infos Relatório'!$B199,'Faturamento NNE'!$AA$2:$AA$707,'Infos Relatório'!O$1,'Faturamento NNE'!$U$2:$U$707,"Sim")+SUMIFS('Faturamento NNE'!$Q$2:$Q$707,'Faturamento NNE'!$E$2:$E$707,'Infos Relatório'!$B$164,'Faturamento NNE'!$F$2:$F$707,'Infos Relatório'!$B199,'Faturamento NNE'!$AA$2:$AA$707,'Infos Relatório'!O$1,'Faturamento NNE'!$U$2:$U$707,"Sim")</f>
        <v>0</v>
      </c>
      <c r="S199" s="227" t="e">
        <f t="shared" si="50"/>
        <v>#DIV/0!</v>
      </c>
      <c r="T199" s="545">
        <f>SUMIFS('Faturamento NNE'!$I$2:$I$707,'Faturamento NNE'!$E$2:$E$707,'Infos Relatório'!$B$164,'Faturamento NNE'!$F$2:$F$707,'Infos Relatório'!$B199,'Faturamento NNE'!$AA$2:$AA$707,'Infos Relatório'!O$1)</f>
        <v>0</v>
      </c>
      <c r="U199" s="541">
        <f>COUNTIFS('Faturamento NNE'!$E$2:$E$707,'Infos Relatório'!$B$164,'Faturamento NNE'!$F$2:$F$707,'Infos Relatório'!$B199,'Faturamento NNE'!$AA$2:$AA$707,'Infos Relatório'!U$1)</f>
        <v>0</v>
      </c>
      <c r="V199" s="542">
        <f>SUMIFS('Faturamento NNE'!$H$2:$H$707,'Faturamento NNE'!$E$2:$E$707,'Infos Relatório'!$B$164,'Faturamento NNE'!$F$2:$F$707,'Infos Relatório'!$B199,'Faturamento NNE'!$AA$2:$AA$707,'Infos Relatório'!U$1)</f>
        <v>0</v>
      </c>
      <c r="W199" s="542">
        <f>SUMIFS('Faturamento NNE'!$K$2:$K$707,'Faturamento NNE'!$E$2:$E$707,'Infos Relatório'!$B$164,'Faturamento NNE'!$F$2:$F$707,'Infos Relatório'!$B199,'Faturamento NNE'!$AA$2:$AA$707,'Infos Relatório'!U$1)</f>
        <v>0</v>
      </c>
      <c r="X199" s="546">
        <f>SUMIFS('Faturamento NNE'!$P$2:$P$707,'Faturamento NNE'!$E$2:$E$707,'Infos Relatório'!$B$164,'Faturamento NNE'!$F$2:$F$707,'Infos Relatório'!$B199,'Faturamento NNE'!$AA$2:$AA$707,'Infos Relatório'!U$1,'Faturamento NNE'!$U$2:$U$707,"Sim")+SUMIFS('Faturamento NNE'!$Q$2:$Q$707,'Faturamento NNE'!$E$2:$E$707,'Infos Relatório'!$B$164,'Faturamento NNE'!$F$2:$F$707,'Infos Relatório'!$B199,'Faturamento NNE'!$AA$2:$AA$707,'Infos Relatório'!U$1,'Faturamento NNE'!$U$2:$U$707,"Sim")</f>
        <v>0</v>
      </c>
      <c r="Y199" s="227" t="e">
        <f t="shared" si="51"/>
        <v>#DIV/0!</v>
      </c>
      <c r="Z199" s="545">
        <f>SUMIFS('Faturamento NNE'!$I$2:$I$707,'Faturamento NNE'!$E$2:$E$707,'Infos Relatório'!$B$164,'Faturamento NNE'!$F$2:$F$707,'Infos Relatório'!$B199,'Faturamento NNE'!$AA$2:$AA$707,'Infos Relatório'!U$1)</f>
        <v>0</v>
      </c>
      <c r="AA199" s="541">
        <f>COUNTIFS('Faturamento NNE'!$E$2:$E$707,'Infos Relatório'!$B$164,'Faturamento NNE'!$F$2:$F$707,'Infos Relatório'!$B199,'Faturamento NNE'!$AA$2:$AA$707,'Infos Relatório'!AA$1)</f>
        <v>0</v>
      </c>
      <c r="AB199" s="542">
        <f>SUMIFS('Faturamento NNE'!$H$2:$H$707,'Faturamento NNE'!$E$2:$E$707,'Infos Relatório'!$B$164,'Faturamento NNE'!$F$2:$F$707,'Infos Relatório'!$B199,'Faturamento NNE'!$AA$2:$AA$707,'Infos Relatório'!AA$1)</f>
        <v>0</v>
      </c>
      <c r="AC199" s="542">
        <f>SUMIFS('Faturamento NNE'!$K$2:$K$707,'Faturamento NNE'!$E$2:$E$707,'Infos Relatório'!$B$164,'Faturamento NNE'!$F$2:$F$707,'Infos Relatório'!$B199,'Faturamento NNE'!$AA$2:$AA$707,'Infos Relatório'!AA$1)</f>
        <v>0</v>
      </c>
      <c r="AD199" s="546">
        <f>SUMIFS('Faturamento NNE'!$P$2:$P$707,'Faturamento NNE'!$E$2:$E$707,'Infos Relatório'!$B$164,'Faturamento NNE'!$F$2:$F$707,'Infos Relatório'!$B199,'Faturamento NNE'!$AA$2:$AA$707,'Infos Relatório'!AA$1,'Faturamento NNE'!$U$2:$U$707,"Sim")+SUMIFS('Faturamento NNE'!$Q$2:$Q$707,'Faturamento NNE'!$E$2:$E$707,'Infos Relatório'!$B$164,'Faturamento NNE'!$F$2:$F$707,'Infos Relatório'!$B199,'Faturamento NNE'!$AA$2:$AA$707,'Infos Relatório'!AA$1,'Faturamento NNE'!$U$2:$U$707,"Sim")</f>
        <v>0</v>
      </c>
      <c r="AE199" s="227" t="e">
        <f t="shared" si="52"/>
        <v>#DIV/0!</v>
      </c>
      <c r="AF199" s="545">
        <f>SUMIFS('Faturamento NNE'!$I$2:$I$707,'Faturamento NNE'!$E$2:$E$707,'Infos Relatório'!$B$164,'Faturamento NNE'!$F$2:$F$707,'Infos Relatório'!$B199,'Faturamento NNE'!$AA$2:$AA$707,'Infos Relatório'!AA$1)</f>
        <v>0</v>
      </c>
      <c r="AG199" s="541">
        <f>COUNTIFS('Faturamento NNE'!$E$2:$E$707,'Infos Relatório'!$B$164,'Faturamento NNE'!$F$2:$F$707,'Infos Relatório'!$B199,'Faturamento NNE'!$AA$2:$AA$707,'Infos Relatório'!AG$1)</f>
        <v>0</v>
      </c>
      <c r="AH199" s="542">
        <f>SUMIFS('Faturamento NNE'!$H$2:$H$707,'Faturamento NNE'!$E$2:$E$707,'Infos Relatório'!$B$164,'Faturamento NNE'!$F$2:$F$707,'Infos Relatório'!$B199,'Faturamento NNE'!$AA$2:$AA$707,'Infos Relatório'!AG$1)</f>
        <v>0</v>
      </c>
      <c r="AI199" s="542">
        <f>SUMIFS('Faturamento NNE'!$K$2:$K$707,'Faturamento NNE'!$E$2:$E$707,'Infos Relatório'!$B$164,'Faturamento NNE'!$F$2:$F$707,'Infos Relatório'!$B199,'Faturamento NNE'!$AA$2:$AA$707,'Infos Relatório'!AG$1)</f>
        <v>0</v>
      </c>
      <c r="AJ199" s="546">
        <f>SUMIFS('Faturamento NNE'!$P$2:$P$707,'Faturamento NNE'!$E$2:$E$707,'Infos Relatório'!$B$164,'Faturamento NNE'!$F$2:$F$707,'Infos Relatório'!$B199,'Faturamento NNE'!$AA$2:$AA$707,'Infos Relatório'!AG$1,'Faturamento NNE'!$U$2:$U$707,"Sim")+SUMIFS('Faturamento NNE'!$Q$2:$Q$707,'Faturamento NNE'!$E$2:$E$707,'Infos Relatório'!$B$164,'Faturamento NNE'!$F$2:$F$707,'Infos Relatório'!$B199,'Faturamento NNE'!$AA$2:$AA$707,'Infos Relatório'!AG$1,'Faturamento NNE'!$U$2:$U$707,"Sim")</f>
        <v>0</v>
      </c>
      <c r="AK199" s="227" t="e">
        <f t="shared" si="53"/>
        <v>#DIV/0!</v>
      </c>
      <c r="AL199" s="545">
        <f>SUMIFS('Faturamento NNE'!$I$2:$I$707,'Faturamento NNE'!$E$2:$E$707,'Infos Relatório'!$B$164,'Faturamento NNE'!$F$2:$F$707,'Infos Relatório'!$B199,'Faturamento NNE'!$AA$2:$AA$707,'Infos Relatório'!AG$1)</f>
        <v>0</v>
      </c>
      <c r="AM199" s="541">
        <f>COUNTIFS('Faturamento NNE'!$E$2:$E$707,'Infos Relatório'!$B$164,'Faturamento NNE'!$F$2:$F$707,'Infos Relatório'!$B199,'Faturamento NNE'!$AA$2:$AA$707,'Infos Relatório'!AM$1)</f>
        <v>0</v>
      </c>
      <c r="AN199" s="542">
        <f>SUMIFS('Faturamento NNE'!$H$2:$H$707,'Faturamento NNE'!$E$2:$E$707,'Infos Relatório'!$B$164,'Faturamento NNE'!$F$2:$F$707,'Infos Relatório'!$B199,'Faturamento NNE'!$AA$2:$AA$707,'Infos Relatório'!AM$1)</f>
        <v>0</v>
      </c>
      <c r="AO199" s="542">
        <f>SUMIFS('Faturamento NNE'!$K$2:$K$707,'Faturamento NNE'!$E$2:$E$707,'Infos Relatório'!$B$164,'Faturamento NNE'!$F$2:$F$707,'Infos Relatório'!$B199,'Faturamento NNE'!$AA$2:$AA$707,'Infos Relatório'!AM$1)</f>
        <v>0</v>
      </c>
      <c r="AP199" s="546">
        <f>SUMIFS('Faturamento NNE'!$P$2:$P$707,'Faturamento NNE'!$E$2:$E$707,'Infos Relatório'!$B$164,'Faturamento NNE'!$F$2:$F$707,'Infos Relatório'!$B199,'Faturamento NNE'!$AA$2:$AA$707,'Infos Relatório'!AM$1,'Faturamento NNE'!$U$2:$U$707,"Sim")+SUMIFS('Faturamento NNE'!$Q$2:$Q$707,'Faturamento NNE'!$E$2:$E$707,'Infos Relatório'!$B$164,'Faturamento NNE'!$F$2:$F$707,'Infos Relatório'!$B199,'Faturamento NNE'!$AA$2:$AA$707,'Infos Relatório'!AM$1,'Faturamento NNE'!$U$2:$U$707,"Sim")</f>
        <v>0</v>
      </c>
      <c r="AQ199" s="227" t="e">
        <f t="shared" si="54"/>
        <v>#DIV/0!</v>
      </c>
      <c r="AR199" s="545">
        <f>SUMIFS('Faturamento NNE'!$I$2:$I$707,'Faturamento NNE'!$E$2:$E$707,'Infos Relatório'!$B$164,'Faturamento NNE'!$F$2:$F$707,'Infos Relatório'!$B199,'Faturamento NNE'!$AA$2:$AA$707,'Infos Relatório'!AM$1)</f>
        <v>0</v>
      </c>
      <c r="AS199" s="541">
        <f>COUNTIFS('Faturamento NNE'!$E$2:$E$707,'Infos Relatório'!$B$164,'Faturamento NNE'!$F$2:$F$707,'Infos Relatório'!$B199,'Faturamento NNE'!$AA$2:$AA$707,'Infos Relatório'!AS$1)</f>
        <v>0</v>
      </c>
      <c r="AT199" s="542">
        <f>SUMIFS('Faturamento NNE'!$H$2:$H$707,'Faturamento NNE'!$E$2:$E$707,'Infos Relatório'!$B$164,'Faturamento NNE'!$F$2:$F$707,'Infos Relatório'!$B199,'Faturamento NNE'!$AA$2:$AA$707,'Infos Relatório'!AS$1)</f>
        <v>0</v>
      </c>
      <c r="AU199" s="542">
        <f>SUMIFS('Faturamento NNE'!$K$2:$K$707,'Faturamento NNE'!$E$2:$E$707,'Infos Relatório'!$B$164,'Faturamento NNE'!$F$2:$F$707,'Infos Relatório'!$B199,'Faturamento NNE'!$AA$2:$AA$707,'Infos Relatório'!AS$1)</f>
        <v>0</v>
      </c>
      <c r="AV199" s="546">
        <f>SUMIFS('Faturamento NNE'!$P$2:$P$707,'Faturamento NNE'!$E$2:$E$707,'Infos Relatório'!$B$164,'Faturamento NNE'!$F$2:$F$707,'Infos Relatório'!$B199,'Faturamento NNE'!$AA$2:$AA$707,'Infos Relatório'!AS$1,'Faturamento NNE'!$U$2:$U$707,"Sim")+SUMIFS('Faturamento NNE'!$Q$2:$Q$707,'Faturamento NNE'!$E$2:$E$707,'Infos Relatório'!$B$164,'Faturamento NNE'!$F$2:$F$707,'Infos Relatório'!$B199,'Faturamento NNE'!$AA$2:$AA$707,'Infos Relatório'!AS$1,'Faturamento NNE'!$U$2:$U$707,"Sim")</f>
        <v>0</v>
      </c>
      <c r="AW199" s="227" t="e">
        <f t="shared" si="55"/>
        <v>#DIV/0!</v>
      </c>
      <c r="AX199" s="545">
        <f>SUMIFS('Faturamento NNE'!$I$2:$I$707,'Faturamento NNE'!$E$2:$E$707,'Infos Relatório'!$B$164,'Faturamento NNE'!$F$2:$F$707,'Infos Relatório'!$B199,'Faturamento NNE'!$AA$2:$AA$707,'Infos Relatório'!AS$1)</f>
        <v>0</v>
      </c>
      <c r="AY199" s="541">
        <f>COUNTIFS('Faturamento NNE'!$E$2:$E$707,'Infos Relatório'!$B$164,'Faturamento NNE'!$F$2:$F$707,'Infos Relatório'!$B199,'Faturamento NNE'!$AA$2:$AA$707,'Infos Relatório'!AY$1)</f>
        <v>0</v>
      </c>
      <c r="AZ199" s="542">
        <f>SUMIFS('Faturamento NNE'!$H$2:$H$707,'Faturamento NNE'!$E$2:$E$707,'Infos Relatório'!$B$164,'Faturamento NNE'!$F$2:$F$707,'Infos Relatório'!$B199,'Faturamento NNE'!$AA$2:$AA$707,'Infos Relatório'!AY$1)</f>
        <v>0</v>
      </c>
      <c r="BA199" s="542">
        <f>SUMIFS('Faturamento NNE'!$K$2:$K$707,'Faturamento NNE'!$E$2:$E$707,'Infos Relatório'!$B$164,'Faturamento NNE'!$F$2:$F$707,'Infos Relatório'!$B199,'Faturamento NNE'!$AA$2:$AA$707,'Infos Relatório'!AY$1)</f>
        <v>0</v>
      </c>
      <c r="BB199" s="546">
        <f>SUMIFS('Faturamento NNE'!$P$2:$P$707,'Faturamento NNE'!$E$2:$E$707,'Infos Relatório'!$B$164,'Faturamento NNE'!$F$2:$F$707,'Infos Relatório'!$B199,'Faturamento NNE'!$AA$2:$AA$707,'Infos Relatório'!AY$1,'Faturamento NNE'!$U$2:$U$707,"Sim")+SUMIFS('Faturamento NNE'!$Q$2:$Q$707,'Faturamento NNE'!$E$2:$E$707,'Infos Relatório'!$B$164,'Faturamento NNE'!$F$2:$F$707,'Infos Relatório'!$B199,'Faturamento NNE'!$AA$2:$AA$707,'Infos Relatório'!AY$1,'Faturamento NNE'!$U$2:$U$707,"Sim")</f>
        <v>0</v>
      </c>
      <c r="BC199" s="227" t="e">
        <f t="shared" si="56"/>
        <v>#DIV/0!</v>
      </c>
      <c r="BD199" s="545">
        <f>SUMIFS('Faturamento NNE'!$I$2:$I$707,'Faturamento NNE'!$E$2:$E$707,'Infos Relatório'!$B$164,'Faturamento NNE'!$F$2:$F$707,'Infos Relatório'!$B199,'Faturamento NNE'!$AA$2:$AA$707,'Infos Relatório'!AY$1)</f>
        <v>0</v>
      </c>
      <c r="BE199" s="541">
        <f>COUNTIFS('Faturamento NNE'!$E$2:$E$707,'Infos Relatório'!$B$164,'Faturamento NNE'!$F$2:$F$707,'Infos Relatório'!$B199,'Faturamento NNE'!$AA$2:$AA$707,'Infos Relatório'!BE$1)</f>
        <v>0</v>
      </c>
      <c r="BF199" s="542">
        <f>SUMIFS('Faturamento NNE'!$H$2:$H$707,'Faturamento NNE'!$E$2:$E$707,'Infos Relatório'!$B$164,'Faturamento NNE'!$F$2:$F$707,'Infos Relatório'!$B199,'Faturamento NNE'!$AA$2:$AA$707,'Infos Relatório'!BE$1)</f>
        <v>0</v>
      </c>
      <c r="BG199" s="542">
        <f>SUMIFS('Faturamento NNE'!$K$2:$K$707,'Faturamento NNE'!$E$2:$E$707,'Infos Relatório'!$B$164,'Faturamento NNE'!$F$2:$F$707,'Infos Relatório'!$B199,'Faturamento NNE'!$AA$2:$AA$707,'Infos Relatório'!BE$1)</f>
        <v>0</v>
      </c>
      <c r="BH199" s="546">
        <f>SUMIFS('Faturamento NNE'!$P$2:$P$707,'Faturamento NNE'!$E$2:$E$707,'Infos Relatório'!$B$164,'Faturamento NNE'!$F$2:$F$707,'Infos Relatório'!$B199,'Faturamento NNE'!$AA$2:$AA$707,'Infos Relatório'!BE$1,'Faturamento NNE'!$U$2:$U$707,"Sim")+SUMIFS('Faturamento NNE'!$Q$2:$Q$707,'Faturamento NNE'!$E$2:$E$707,'Infos Relatório'!$B$164,'Faturamento NNE'!$F$2:$F$707,'Infos Relatório'!$B199,'Faturamento NNE'!$AA$2:$AA$707,'Infos Relatório'!BE$1,'Faturamento NNE'!$U$2:$U$707,"Sim")</f>
        <v>0</v>
      </c>
      <c r="BI199" s="227" t="e">
        <f t="shared" si="57"/>
        <v>#DIV/0!</v>
      </c>
      <c r="BJ199" s="545">
        <f>SUMIFS('Faturamento NNE'!$I$2:$I$707,'Faturamento NNE'!$E$2:$E$707,'Infos Relatório'!$B$164,'Faturamento NNE'!$F$2:$F$707,'Infos Relatório'!$B199,'Faturamento NNE'!$AA$2:$AA$707,'Infos Relatório'!BE$1)</f>
        <v>0</v>
      </c>
      <c r="BK199" s="541">
        <f>COUNTIFS('Faturamento NNE'!$E$2:$E$707,'Infos Relatório'!$B$164,'Faturamento NNE'!$F$2:$F$707,'Infos Relatório'!$B199,'Faturamento NNE'!$AA$2:$AA$707,'Infos Relatório'!BK$1)</f>
        <v>0</v>
      </c>
      <c r="BL199" s="542">
        <f>SUMIFS('Faturamento NNE'!$H$2:$H$707,'Faturamento NNE'!$E$2:$E$707,'Infos Relatório'!$B$164,'Faturamento NNE'!$F$2:$F$707,'Infos Relatório'!$B199,'Faturamento NNE'!$AA$2:$AA$707,'Infos Relatório'!BK$1)</f>
        <v>0</v>
      </c>
      <c r="BM199" s="542">
        <f>SUMIFS('Faturamento NNE'!$K$2:$K$707,'Faturamento NNE'!$E$2:$E$707,'Infos Relatório'!$B$164,'Faturamento NNE'!$F$2:$F$707,'Infos Relatório'!$B199,'Faturamento NNE'!$AA$2:$AA$707,'Infos Relatório'!BK$1)</f>
        <v>0</v>
      </c>
      <c r="BN199" s="546">
        <f>SUMIFS('Faturamento NNE'!$P$2:$P$707,'Faturamento NNE'!$E$2:$E$707,'Infos Relatório'!$B$164,'Faturamento NNE'!$F$2:$F$707,'Infos Relatório'!$B199,'Faturamento NNE'!$AA$2:$AA$707,'Infos Relatório'!BK$1,'Faturamento NNE'!$U$2:$U$707,"Sim")+SUMIFS('Faturamento NNE'!$Q$2:$Q$707,'Faturamento NNE'!$E$2:$E$707,'Infos Relatório'!$B$164,'Faturamento NNE'!$F$2:$F$707,'Infos Relatório'!$B199,'Faturamento NNE'!$AA$2:$AA$707,'Infos Relatório'!BK$1,'Faturamento NNE'!$U$2:$U$707,"Sim")</f>
        <v>0</v>
      </c>
      <c r="BO199" s="227" t="e">
        <f t="shared" si="58"/>
        <v>#DIV/0!</v>
      </c>
      <c r="BP199" s="545">
        <f>SUMIFS('Faturamento NNE'!$I$2:$I$707,'Faturamento NNE'!$E$2:$E$707,'Infos Relatório'!$B$164,'Faturamento NNE'!$F$2:$F$707,'Infos Relatório'!$B199,'Faturamento NNE'!$AA$2:$AA$707,'Infos Relatório'!BK$1)</f>
        <v>0</v>
      </c>
      <c r="BQ199" s="541">
        <f>COUNTIFS('Faturamento NNE'!$E$2:$E$707,'Infos Relatório'!$B$164,'Faturamento NNE'!$F$2:$F$707,'Infos Relatório'!$B199,'Faturamento NNE'!$AA$2:$AA$707,'Infos Relatório'!BQ$1)</f>
        <v>0</v>
      </c>
      <c r="BR199" s="542">
        <f>SUMIFS('Faturamento NNE'!$H$2:$H$707,'Faturamento NNE'!$E$2:$E$707,'Infos Relatório'!$B$164,'Faturamento NNE'!$F$2:$F$707,'Infos Relatório'!$B199,'Faturamento NNE'!$AA$2:$AA$707,'Infos Relatório'!BQ$1)</f>
        <v>0</v>
      </c>
      <c r="BS199" s="542">
        <f>SUMIFS('Faturamento NNE'!$K$2:$K$707,'Faturamento NNE'!$E$2:$E$707,'Infos Relatório'!$B$164,'Faturamento NNE'!$F$2:$F$707,'Infos Relatório'!$B199,'Faturamento NNE'!$AA$2:$AA$707,'Infos Relatório'!BQ$1)</f>
        <v>0</v>
      </c>
      <c r="BT199" s="546">
        <f>SUMIFS('Faturamento NNE'!$P$2:$P$707,'Faturamento NNE'!$E$2:$E$707,'Infos Relatório'!$B$164,'Faturamento NNE'!$F$2:$F$707,'Infos Relatório'!$B199,'Faturamento NNE'!$AA$2:$AA$707,'Infos Relatório'!BQ$1,'Faturamento NNE'!$U$2:$U$707,"Sim")+SUMIFS('Faturamento NNE'!$Q$2:$Q$707,'Faturamento NNE'!$E$2:$E$707,'Infos Relatório'!$B$164,'Faturamento NNE'!$F$2:$F$707,'Infos Relatório'!$B199,'Faturamento NNE'!$AA$2:$AA$707,'Infos Relatório'!BQ$1,'Faturamento NNE'!$U$2:$U$707,"Sim")</f>
        <v>0</v>
      </c>
      <c r="BU199" s="227" t="e">
        <f t="shared" si="59"/>
        <v>#DIV/0!</v>
      </c>
      <c r="BV199" s="545">
        <f>SUMIFS('Faturamento NNE'!$I$2:$I$707,'Faturamento NNE'!$E$2:$E$707,'Infos Relatório'!$B$164,'Faturamento NNE'!$F$2:$F$707,'Infos Relatório'!$B199,'Faturamento NNE'!$AA$2:$AA$707,'Infos Relatório'!BQ$1)</f>
        <v>0</v>
      </c>
    </row>
    <row r="200" spans="2:74">
      <c r="B200" s="217" t="s">
        <v>165</v>
      </c>
      <c r="C200" s="541">
        <f>COUNTIFS('Faturamento NNE'!$E$2:$E$707,'Infos Relatório'!$B$164,'Faturamento NNE'!$F$2:$F$707,'Infos Relatório'!$B200,'Faturamento NNE'!$AA$2:$AA$707,'Infos Relatório'!C$1)</f>
        <v>0</v>
      </c>
      <c r="D200" s="542">
        <f>SUMIFS('Faturamento NNE'!$H$2:$H$707,'Faturamento NNE'!$E$2:$E$707,'Infos Relatório'!$B$164,'Faturamento NNE'!$F$2:$F$707,'Infos Relatório'!$B200,'Faturamento NNE'!$AA$2:$AA$707,'Infos Relatório'!C$1)</f>
        <v>0</v>
      </c>
      <c r="E200" s="543">
        <f>SUMIFS('Faturamento NNE'!$K$2:$K$707,'Faturamento NNE'!$E$2:$E$707,'Infos Relatório'!$B$164,'Faturamento NNE'!$F$2:$F$707,'Infos Relatório'!$B200,'Faturamento NNE'!$AA$2:$AA$707,'Infos Relatório'!C$1)</f>
        <v>0</v>
      </c>
      <c r="F200" s="544">
        <f>SUMIFS('Faturamento NNE'!$P$2:$P$707,'Faturamento NNE'!$E$2:$E$707,'Infos Relatório'!$B$164,'Faturamento NNE'!$F$2:$F$707,'Infos Relatório'!$B200,'Faturamento NNE'!$AA$2:$AA$707,'Infos Relatório'!C$1,'Faturamento NNE'!$U$2:$U$707,"Sim")+SUMIFS('Faturamento NNE'!$Q$2:$Q$707,'Faturamento NNE'!$E$2:$E$707,'Infos Relatório'!$B$164,'Faturamento NNE'!$F$2:$F$707,'Infos Relatório'!$B200,'Faturamento NNE'!$AA$2:$AA$707,'Infos Relatório'!C$1,'Faturamento NNE'!$U$2:$U$707,"Sim")</f>
        <v>0</v>
      </c>
      <c r="G200" s="283" t="e">
        <f t="shared" si="48"/>
        <v>#DIV/0!</v>
      </c>
      <c r="H200" s="545">
        <f>SUMIFS('Faturamento NNE'!$I$2:$I$707,'Faturamento NNE'!$E$2:$E$707,'Infos Relatório'!$B$164,'Faturamento NNE'!$F$2:$F$707,'Infos Relatório'!$B200,'Faturamento NNE'!$AA$2:$AA$707,'Infos Relatório'!C$1)</f>
        <v>0</v>
      </c>
      <c r="I200" s="541">
        <f>COUNTIFS('Faturamento NNE'!$E$2:$E$707,'Infos Relatório'!$B$164,'Faturamento NNE'!$F$2:$F$707,'Infos Relatório'!$B200,'Faturamento NNE'!$AA$2:$AA$707,'Infos Relatório'!I$1)</f>
        <v>0</v>
      </c>
      <c r="J200" s="542">
        <f>SUMIFS('Faturamento NNE'!$H$2:$H$707,'Faturamento NNE'!$E$2:$E$707,'Infos Relatório'!$B$164,'Faturamento NNE'!$F$2:$F$707,'Infos Relatório'!$B200,'Faturamento NNE'!$AA$2:$AA$707,'Infos Relatório'!I$1)</f>
        <v>0</v>
      </c>
      <c r="K200" s="543">
        <f>SUMIFS('Faturamento NNE'!$K$2:$K$707,'Faturamento NNE'!$E$2:$E$707,'Infos Relatório'!$B$164,'Faturamento NNE'!$F$2:$F$707,'Infos Relatório'!$B200,'Faturamento NNE'!$AA$2:$AA$707,'Infos Relatório'!I$1)</f>
        <v>0</v>
      </c>
      <c r="L200" s="544">
        <f>SUMIFS('Faturamento NNE'!$P$2:$P$707,'Faturamento NNE'!$E$2:$E$707,'Infos Relatório'!$B$164,'Faturamento NNE'!$F$2:$F$707,'Infos Relatório'!$B200,'Faturamento NNE'!$AA$2:$AA$707,'Infos Relatório'!I$1,'Faturamento NNE'!$U$2:$U$707,"Sim")+SUMIFS('Faturamento NNE'!$Q$2:$Q$707,'Faturamento NNE'!$E$2:$E$707,'Infos Relatório'!$B$164,'Faturamento NNE'!$F$2:$F$707,'Infos Relatório'!$B200,'Faturamento NNE'!$AA$2:$AA$707,'Infos Relatório'!I$1,'Faturamento NNE'!$U$2:$U$707,"Sim")</f>
        <v>0</v>
      </c>
      <c r="M200" s="283" t="e">
        <f t="shared" si="49"/>
        <v>#DIV/0!</v>
      </c>
      <c r="N200" s="545">
        <f>SUMIFS('Faturamento NNE'!$I$2:$I$707,'Faturamento NNE'!$E$2:$E$707,'Infos Relatório'!$B$164,'Faturamento NNE'!$F$2:$F$707,'Infos Relatório'!$B200,'Faturamento NNE'!$AA$2:$AA$707,'Infos Relatório'!I$1)</f>
        <v>0</v>
      </c>
      <c r="O200" s="541">
        <f>COUNTIFS('Faturamento NNE'!$E$2:$E$707,'Infos Relatório'!$B$164,'Faturamento NNE'!$F$2:$F$707,'Infos Relatório'!$B200,'Faturamento NNE'!$AA$2:$AA$707,'Infos Relatório'!O$1)</f>
        <v>0</v>
      </c>
      <c r="P200" s="542">
        <f>SUMIFS('Faturamento NNE'!$H$2:$H$707,'Faturamento NNE'!$E$2:$E$707,'Infos Relatório'!$B$164,'Faturamento NNE'!$F$2:$F$707,'Infos Relatório'!$B200,'Faturamento NNE'!$AA$2:$AA$707,'Infos Relatório'!O$1)</f>
        <v>0</v>
      </c>
      <c r="Q200" s="542">
        <f>SUMIFS('Faturamento NNE'!$K$2:$K$707,'Faturamento NNE'!$E$2:$E$707,'Infos Relatório'!$B$164,'Faturamento NNE'!$F$2:$F$707,'Infos Relatório'!$B200,'Faturamento NNE'!$AA$2:$AA$707,'Infos Relatório'!O$1)</f>
        <v>0</v>
      </c>
      <c r="R200" s="546">
        <f>SUMIFS('Faturamento NNE'!$P$2:$P$707,'Faturamento NNE'!$E$2:$E$707,'Infos Relatório'!$B$164,'Faturamento NNE'!$F$2:$F$707,'Infos Relatório'!$B200,'Faturamento NNE'!$AA$2:$AA$707,'Infos Relatório'!O$1,'Faturamento NNE'!$U$2:$U$707,"Sim")+SUMIFS('Faturamento NNE'!$Q$2:$Q$707,'Faturamento NNE'!$E$2:$E$707,'Infos Relatório'!$B$164,'Faturamento NNE'!$F$2:$F$707,'Infos Relatório'!$B200,'Faturamento NNE'!$AA$2:$AA$707,'Infos Relatório'!O$1,'Faturamento NNE'!$U$2:$U$707,"Sim")</f>
        <v>0</v>
      </c>
      <c r="S200" s="227" t="e">
        <f t="shared" si="50"/>
        <v>#DIV/0!</v>
      </c>
      <c r="T200" s="545">
        <f>SUMIFS('Faturamento NNE'!$I$2:$I$707,'Faturamento NNE'!$E$2:$E$707,'Infos Relatório'!$B$164,'Faturamento NNE'!$F$2:$F$707,'Infos Relatório'!$B200,'Faturamento NNE'!$AA$2:$AA$707,'Infos Relatório'!O$1)</f>
        <v>0</v>
      </c>
      <c r="U200" s="541">
        <f>COUNTIFS('Faturamento NNE'!$E$2:$E$707,'Infos Relatório'!$B$164,'Faturamento NNE'!$F$2:$F$707,'Infos Relatório'!$B200,'Faturamento NNE'!$AA$2:$AA$707,'Infos Relatório'!U$1)</f>
        <v>0</v>
      </c>
      <c r="V200" s="542">
        <f>SUMIFS('Faturamento NNE'!$H$2:$H$707,'Faturamento NNE'!$E$2:$E$707,'Infos Relatório'!$B$164,'Faturamento NNE'!$F$2:$F$707,'Infos Relatório'!$B200,'Faturamento NNE'!$AA$2:$AA$707,'Infos Relatório'!U$1)</f>
        <v>0</v>
      </c>
      <c r="W200" s="542">
        <f>SUMIFS('Faturamento NNE'!$K$2:$K$707,'Faturamento NNE'!$E$2:$E$707,'Infos Relatório'!$B$164,'Faturamento NNE'!$F$2:$F$707,'Infos Relatório'!$B200,'Faturamento NNE'!$AA$2:$AA$707,'Infos Relatório'!U$1)</f>
        <v>0</v>
      </c>
      <c r="X200" s="546">
        <f>SUMIFS('Faturamento NNE'!$P$2:$P$707,'Faturamento NNE'!$E$2:$E$707,'Infos Relatório'!$B$164,'Faturamento NNE'!$F$2:$F$707,'Infos Relatório'!$B200,'Faturamento NNE'!$AA$2:$AA$707,'Infos Relatório'!U$1,'Faturamento NNE'!$U$2:$U$707,"Sim")+SUMIFS('Faturamento NNE'!$Q$2:$Q$707,'Faturamento NNE'!$E$2:$E$707,'Infos Relatório'!$B$164,'Faturamento NNE'!$F$2:$F$707,'Infos Relatório'!$B200,'Faturamento NNE'!$AA$2:$AA$707,'Infos Relatório'!U$1,'Faturamento NNE'!$U$2:$U$707,"Sim")</f>
        <v>0</v>
      </c>
      <c r="Y200" s="227" t="e">
        <f t="shared" si="51"/>
        <v>#DIV/0!</v>
      </c>
      <c r="Z200" s="545">
        <f>SUMIFS('Faturamento NNE'!$I$2:$I$707,'Faturamento NNE'!$E$2:$E$707,'Infos Relatório'!$B$164,'Faturamento NNE'!$F$2:$F$707,'Infos Relatório'!$B200,'Faturamento NNE'!$AA$2:$AA$707,'Infos Relatório'!U$1)</f>
        <v>0</v>
      </c>
      <c r="AA200" s="541">
        <f>COUNTIFS('Faturamento NNE'!$E$2:$E$707,'Infos Relatório'!$B$164,'Faturamento NNE'!$F$2:$F$707,'Infos Relatório'!$B200,'Faturamento NNE'!$AA$2:$AA$707,'Infos Relatório'!AA$1)</f>
        <v>0</v>
      </c>
      <c r="AB200" s="542">
        <f>SUMIFS('Faturamento NNE'!$H$2:$H$707,'Faturamento NNE'!$E$2:$E$707,'Infos Relatório'!$B$164,'Faturamento NNE'!$F$2:$F$707,'Infos Relatório'!$B200,'Faturamento NNE'!$AA$2:$AA$707,'Infos Relatório'!AA$1)</f>
        <v>0</v>
      </c>
      <c r="AC200" s="542">
        <f>SUMIFS('Faturamento NNE'!$K$2:$K$707,'Faturamento NNE'!$E$2:$E$707,'Infos Relatório'!$B$164,'Faturamento NNE'!$F$2:$F$707,'Infos Relatório'!$B200,'Faturamento NNE'!$AA$2:$AA$707,'Infos Relatório'!AA$1)</f>
        <v>0</v>
      </c>
      <c r="AD200" s="546">
        <f>SUMIFS('Faturamento NNE'!$P$2:$P$707,'Faturamento NNE'!$E$2:$E$707,'Infos Relatório'!$B$164,'Faturamento NNE'!$F$2:$F$707,'Infos Relatório'!$B200,'Faturamento NNE'!$AA$2:$AA$707,'Infos Relatório'!AA$1,'Faturamento NNE'!$U$2:$U$707,"Sim")+SUMIFS('Faturamento NNE'!$Q$2:$Q$707,'Faturamento NNE'!$E$2:$E$707,'Infos Relatório'!$B$164,'Faturamento NNE'!$F$2:$F$707,'Infos Relatório'!$B200,'Faturamento NNE'!$AA$2:$AA$707,'Infos Relatório'!AA$1,'Faturamento NNE'!$U$2:$U$707,"Sim")</f>
        <v>0</v>
      </c>
      <c r="AE200" s="227" t="e">
        <f t="shared" si="52"/>
        <v>#DIV/0!</v>
      </c>
      <c r="AF200" s="545">
        <f>SUMIFS('Faturamento NNE'!$I$2:$I$707,'Faturamento NNE'!$E$2:$E$707,'Infos Relatório'!$B$164,'Faturamento NNE'!$F$2:$F$707,'Infos Relatório'!$B200,'Faturamento NNE'!$AA$2:$AA$707,'Infos Relatório'!AA$1)</f>
        <v>0</v>
      </c>
      <c r="AG200" s="541">
        <f>COUNTIFS('Faturamento NNE'!$E$2:$E$707,'Infos Relatório'!$B$164,'Faturamento NNE'!$F$2:$F$707,'Infos Relatório'!$B200,'Faturamento NNE'!$AA$2:$AA$707,'Infos Relatório'!AG$1)</f>
        <v>0</v>
      </c>
      <c r="AH200" s="542">
        <f>SUMIFS('Faturamento NNE'!$H$2:$H$707,'Faturamento NNE'!$E$2:$E$707,'Infos Relatório'!$B$164,'Faturamento NNE'!$F$2:$F$707,'Infos Relatório'!$B200,'Faturamento NNE'!$AA$2:$AA$707,'Infos Relatório'!AG$1)</f>
        <v>0</v>
      </c>
      <c r="AI200" s="542">
        <f>SUMIFS('Faturamento NNE'!$K$2:$K$707,'Faturamento NNE'!$E$2:$E$707,'Infos Relatório'!$B$164,'Faturamento NNE'!$F$2:$F$707,'Infos Relatório'!$B200,'Faturamento NNE'!$AA$2:$AA$707,'Infos Relatório'!AG$1)</f>
        <v>0</v>
      </c>
      <c r="AJ200" s="546">
        <f>SUMIFS('Faturamento NNE'!$P$2:$P$707,'Faturamento NNE'!$E$2:$E$707,'Infos Relatório'!$B$164,'Faturamento NNE'!$F$2:$F$707,'Infos Relatório'!$B200,'Faturamento NNE'!$AA$2:$AA$707,'Infos Relatório'!AG$1,'Faturamento NNE'!$U$2:$U$707,"Sim")+SUMIFS('Faturamento NNE'!$Q$2:$Q$707,'Faturamento NNE'!$E$2:$E$707,'Infos Relatório'!$B$164,'Faturamento NNE'!$F$2:$F$707,'Infos Relatório'!$B200,'Faturamento NNE'!$AA$2:$AA$707,'Infos Relatório'!AG$1,'Faturamento NNE'!$U$2:$U$707,"Sim")</f>
        <v>0</v>
      </c>
      <c r="AK200" s="227" t="e">
        <f t="shared" si="53"/>
        <v>#DIV/0!</v>
      </c>
      <c r="AL200" s="545">
        <f>SUMIFS('Faturamento NNE'!$I$2:$I$707,'Faturamento NNE'!$E$2:$E$707,'Infos Relatório'!$B$164,'Faturamento NNE'!$F$2:$F$707,'Infos Relatório'!$B200,'Faturamento NNE'!$AA$2:$AA$707,'Infos Relatório'!AG$1)</f>
        <v>0</v>
      </c>
      <c r="AM200" s="541">
        <f>COUNTIFS('Faturamento NNE'!$E$2:$E$707,'Infos Relatório'!$B$164,'Faturamento NNE'!$F$2:$F$707,'Infos Relatório'!$B200,'Faturamento NNE'!$AA$2:$AA$707,'Infos Relatório'!AM$1)</f>
        <v>0</v>
      </c>
      <c r="AN200" s="542">
        <f>SUMIFS('Faturamento NNE'!$H$2:$H$707,'Faturamento NNE'!$E$2:$E$707,'Infos Relatório'!$B$164,'Faturamento NNE'!$F$2:$F$707,'Infos Relatório'!$B200,'Faturamento NNE'!$AA$2:$AA$707,'Infos Relatório'!AM$1)</f>
        <v>0</v>
      </c>
      <c r="AO200" s="542">
        <f>SUMIFS('Faturamento NNE'!$K$2:$K$707,'Faturamento NNE'!$E$2:$E$707,'Infos Relatório'!$B$164,'Faturamento NNE'!$F$2:$F$707,'Infos Relatório'!$B200,'Faturamento NNE'!$AA$2:$AA$707,'Infos Relatório'!AM$1)</f>
        <v>0</v>
      </c>
      <c r="AP200" s="546">
        <f>SUMIFS('Faturamento NNE'!$P$2:$P$707,'Faturamento NNE'!$E$2:$E$707,'Infos Relatório'!$B$164,'Faturamento NNE'!$F$2:$F$707,'Infos Relatório'!$B200,'Faturamento NNE'!$AA$2:$AA$707,'Infos Relatório'!AM$1,'Faturamento NNE'!$U$2:$U$707,"Sim")+SUMIFS('Faturamento NNE'!$Q$2:$Q$707,'Faturamento NNE'!$E$2:$E$707,'Infos Relatório'!$B$164,'Faturamento NNE'!$F$2:$F$707,'Infos Relatório'!$B200,'Faturamento NNE'!$AA$2:$AA$707,'Infos Relatório'!AM$1,'Faturamento NNE'!$U$2:$U$707,"Sim")</f>
        <v>0</v>
      </c>
      <c r="AQ200" s="227" t="e">
        <f t="shared" si="54"/>
        <v>#DIV/0!</v>
      </c>
      <c r="AR200" s="545">
        <f>SUMIFS('Faturamento NNE'!$I$2:$I$707,'Faturamento NNE'!$E$2:$E$707,'Infos Relatório'!$B$164,'Faturamento NNE'!$F$2:$F$707,'Infos Relatório'!$B200,'Faturamento NNE'!$AA$2:$AA$707,'Infos Relatório'!AM$1)</f>
        <v>0</v>
      </c>
      <c r="AS200" s="541">
        <f>COUNTIFS('Faturamento NNE'!$E$2:$E$707,'Infos Relatório'!$B$164,'Faturamento NNE'!$F$2:$F$707,'Infos Relatório'!$B200,'Faturamento NNE'!$AA$2:$AA$707,'Infos Relatório'!AS$1)</f>
        <v>0</v>
      </c>
      <c r="AT200" s="542">
        <f>SUMIFS('Faturamento NNE'!$H$2:$H$707,'Faturamento NNE'!$E$2:$E$707,'Infos Relatório'!$B$164,'Faturamento NNE'!$F$2:$F$707,'Infos Relatório'!$B200,'Faturamento NNE'!$AA$2:$AA$707,'Infos Relatório'!AS$1)</f>
        <v>0</v>
      </c>
      <c r="AU200" s="542">
        <f>SUMIFS('Faturamento NNE'!$K$2:$K$707,'Faturamento NNE'!$E$2:$E$707,'Infos Relatório'!$B$164,'Faturamento NNE'!$F$2:$F$707,'Infos Relatório'!$B200,'Faturamento NNE'!$AA$2:$AA$707,'Infos Relatório'!AS$1)</f>
        <v>0</v>
      </c>
      <c r="AV200" s="546">
        <f>SUMIFS('Faturamento NNE'!$P$2:$P$707,'Faturamento NNE'!$E$2:$E$707,'Infos Relatório'!$B$164,'Faturamento NNE'!$F$2:$F$707,'Infos Relatório'!$B200,'Faturamento NNE'!$AA$2:$AA$707,'Infos Relatório'!AS$1,'Faturamento NNE'!$U$2:$U$707,"Sim")+SUMIFS('Faturamento NNE'!$Q$2:$Q$707,'Faturamento NNE'!$E$2:$E$707,'Infos Relatório'!$B$164,'Faturamento NNE'!$F$2:$F$707,'Infos Relatório'!$B200,'Faturamento NNE'!$AA$2:$AA$707,'Infos Relatório'!AS$1,'Faturamento NNE'!$U$2:$U$707,"Sim")</f>
        <v>0</v>
      </c>
      <c r="AW200" s="227" t="e">
        <f t="shared" si="55"/>
        <v>#DIV/0!</v>
      </c>
      <c r="AX200" s="545">
        <f>SUMIFS('Faturamento NNE'!$I$2:$I$707,'Faturamento NNE'!$E$2:$E$707,'Infos Relatório'!$B$164,'Faturamento NNE'!$F$2:$F$707,'Infos Relatório'!$B200,'Faturamento NNE'!$AA$2:$AA$707,'Infos Relatório'!AS$1)</f>
        <v>0</v>
      </c>
      <c r="AY200" s="541">
        <f>COUNTIFS('Faturamento NNE'!$E$2:$E$707,'Infos Relatório'!$B$164,'Faturamento NNE'!$F$2:$F$707,'Infos Relatório'!$B200,'Faturamento NNE'!$AA$2:$AA$707,'Infos Relatório'!AY$1)</f>
        <v>0</v>
      </c>
      <c r="AZ200" s="542">
        <f>SUMIFS('Faturamento NNE'!$H$2:$H$707,'Faturamento NNE'!$E$2:$E$707,'Infos Relatório'!$B$164,'Faturamento NNE'!$F$2:$F$707,'Infos Relatório'!$B200,'Faturamento NNE'!$AA$2:$AA$707,'Infos Relatório'!AY$1)</f>
        <v>0</v>
      </c>
      <c r="BA200" s="542">
        <f>SUMIFS('Faturamento NNE'!$K$2:$K$707,'Faturamento NNE'!$E$2:$E$707,'Infos Relatório'!$B$164,'Faturamento NNE'!$F$2:$F$707,'Infos Relatório'!$B200,'Faturamento NNE'!$AA$2:$AA$707,'Infos Relatório'!AY$1)</f>
        <v>0</v>
      </c>
      <c r="BB200" s="546">
        <f>SUMIFS('Faturamento NNE'!$P$2:$P$707,'Faturamento NNE'!$E$2:$E$707,'Infos Relatório'!$B$164,'Faturamento NNE'!$F$2:$F$707,'Infos Relatório'!$B200,'Faturamento NNE'!$AA$2:$AA$707,'Infos Relatório'!AY$1,'Faturamento NNE'!$U$2:$U$707,"Sim")+SUMIFS('Faturamento NNE'!$Q$2:$Q$707,'Faturamento NNE'!$E$2:$E$707,'Infos Relatório'!$B$164,'Faturamento NNE'!$F$2:$F$707,'Infos Relatório'!$B200,'Faturamento NNE'!$AA$2:$AA$707,'Infos Relatório'!AY$1,'Faturamento NNE'!$U$2:$U$707,"Sim")</f>
        <v>0</v>
      </c>
      <c r="BC200" s="227" t="e">
        <f t="shared" si="56"/>
        <v>#DIV/0!</v>
      </c>
      <c r="BD200" s="545">
        <f>SUMIFS('Faturamento NNE'!$I$2:$I$707,'Faturamento NNE'!$E$2:$E$707,'Infos Relatório'!$B$164,'Faturamento NNE'!$F$2:$F$707,'Infos Relatório'!$B200,'Faturamento NNE'!$AA$2:$AA$707,'Infos Relatório'!AY$1)</f>
        <v>0</v>
      </c>
      <c r="BE200" s="541">
        <f>COUNTIFS('Faturamento NNE'!$E$2:$E$707,'Infos Relatório'!$B$164,'Faturamento NNE'!$F$2:$F$707,'Infos Relatório'!$B200,'Faturamento NNE'!$AA$2:$AA$707,'Infos Relatório'!BE$1)</f>
        <v>0</v>
      </c>
      <c r="BF200" s="542">
        <f>SUMIFS('Faturamento NNE'!$H$2:$H$707,'Faturamento NNE'!$E$2:$E$707,'Infos Relatório'!$B$164,'Faturamento NNE'!$F$2:$F$707,'Infos Relatório'!$B200,'Faturamento NNE'!$AA$2:$AA$707,'Infos Relatório'!BE$1)</f>
        <v>0</v>
      </c>
      <c r="BG200" s="542">
        <f>SUMIFS('Faturamento NNE'!$K$2:$K$707,'Faturamento NNE'!$E$2:$E$707,'Infos Relatório'!$B$164,'Faturamento NNE'!$F$2:$F$707,'Infos Relatório'!$B200,'Faturamento NNE'!$AA$2:$AA$707,'Infos Relatório'!BE$1)</f>
        <v>0</v>
      </c>
      <c r="BH200" s="546">
        <f>SUMIFS('Faturamento NNE'!$P$2:$P$707,'Faturamento NNE'!$E$2:$E$707,'Infos Relatório'!$B$164,'Faturamento NNE'!$F$2:$F$707,'Infos Relatório'!$B200,'Faturamento NNE'!$AA$2:$AA$707,'Infos Relatório'!BE$1,'Faturamento NNE'!$U$2:$U$707,"Sim")+SUMIFS('Faturamento NNE'!$Q$2:$Q$707,'Faturamento NNE'!$E$2:$E$707,'Infos Relatório'!$B$164,'Faturamento NNE'!$F$2:$F$707,'Infos Relatório'!$B200,'Faturamento NNE'!$AA$2:$AA$707,'Infos Relatório'!BE$1,'Faturamento NNE'!$U$2:$U$707,"Sim")</f>
        <v>0</v>
      </c>
      <c r="BI200" s="227" t="e">
        <f t="shared" si="57"/>
        <v>#DIV/0!</v>
      </c>
      <c r="BJ200" s="545">
        <f>SUMIFS('Faturamento NNE'!$I$2:$I$707,'Faturamento NNE'!$E$2:$E$707,'Infos Relatório'!$B$164,'Faturamento NNE'!$F$2:$F$707,'Infos Relatório'!$B200,'Faturamento NNE'!$AA$2:$AA$707,'Infos Relatório'!BE$1)</f>
        <v>0</v>
      </c>
      <c r="BK200" s="541">
        <f>COUNTIFS('Faturamento NNE'!$E$2:$E$707,'Infos Relatório'!$B$164,'Faturamento NNE'!$F$2:$F$707,'Infos Relatório'!$B200,'Faturamento NNE'!$AA$2:$AA$707,'Infos Relatório'!BK$1)</f>
        <v>0</v>
      </c>
      <c r="BL200" s="542">
        <f>SUMIFS('Faturamento NNE'!$H$2:$H$707,'Faturamento NNE'!$E$2:$E$707,'Infos Relatório'!$B$164,'Faturamento NNE'!$F$2:$F$707,'Infos Relatório'!$B200,'Faturamento NNE'!$AA$2:$AA$707,'Infos Relatório'!BK$1)</f>
        <v>0</v>
      </c>
      <c r="BM200" s="542">
        <f>SUMIFS('Faturamento NNE'!$K$2:$K$707,'Faturamento NNE'!$E$2:$E$707,'Infos Relatório'!$B$164,'Faturamento NNE'!$F$2:$F$707,'Infos Relatório'!$B200,'Faturamento NNE'!$AA$2:$AA$707,'Infos Relatório'!BK$1)</f>
        <v>0</v>
      </c>
      <c r="BN200" s="546">
        <f>SUMIFS('Faturamento NNE'!$P$2:$P$707,'Faturamento NNE'!$E$2:$E$707,'Infos Relatório'!$B$164,'Faturamento NNE'!$F$2:$F$707,'Infos Relatório'!$B200,'Faturamento NNE'!$AA$2:$AA$707,'Infos Relatório'!BK$1,'Faturamento NNE'!$U$2:$U$707,"Sim")+SUMIFS('Faturamento NNE'!$Q$2:$Q$707,'Faturamento NNE'!$E$2:$E$707,'Infos Relatório'!$B$164,'Faturamento NNE'!$F$2:$F$707,'Infos Relatório'!$B200,'Faturamento NNE'!$AA$2:$AA$707,'Infos Relatório'!BK$1,'Faturamento NNE'!$U$2:$U$707,"Sim")</f>
        <v>0</v>
      </c>
      <c r="BO200" s="227" t="e">
        <f t="shared" si="58"/>
        <v>#DIV/0!</v>
      </c>
      <c r="BP200" s="545">
        <f>SUMIFS('Faturamento NNE'!$I$2:$I$707,'Faturamento NNE'!$E$2:$E$707,'Infos Relatório'!$B$164,'Faturamento NNE'!$F$2:$F$707,'Infos Relatório'!$B200,'Faturamento NNE'!$AA$2:$AA$707,'Infos Relatório'!BK$1)</f>
        <v>0</v>
      </c>
      <c r="BQ200" s="541">
        <f>COUNTIFS('Faturamento NNE'!$E$2:$E$707,'Infos Relatório'!$B$164,'Faturamento NNE'!$F$2:$F$707,'Infos Relatório'!$B200,'Faturamento NNE'!$AA$2:$AA$707,'Infos Relatório'!BQ$1)</f>
        <v>0</v>
      </c>
      <c r="BR200" s="542">
        <f>SUMIFS('Faturamento NNE'!$H$2:$H$707,'Faturamento NNE'!$E$2:$E$707,'Infos Relatório'!$B$164,'Faturamento NNE'!$F$2:$F$707,'Infos Relatório'!$B200,'Faturamento NNE'!$AA$2:$AA$707,'Infos Relatório'!BQ$1)</f>
        <v>0</v>
      </c>
      <c r="BS200" s="542">
        <f>SUMIFS('Faturamento NNE'!$K$2:$K$707,'Faturamento NNE'!$E$2:$E$707,'Infos Relatório'!$B$164,'Faturamento NNE'!$F$2:$F$707,'Infos Relatório'!$B200,'Faturamento NNE'!$AA$2:$AA$707,'Infos Relatório'!BQ$1)</f>
        <v>0</v>
      </c>
      <c r="BT200" s="546">
        <f>SUMIFS('Faturamento NNE'!$P$2:$P$707,'Faturamento NNE'!$E$2:$E$707,'Infos Relatório'!$B$164,'Faturamento NNE'!$F$2:$F$707,'Infos Relatório'!$B200,'Faturamento NNE'!$AA$2:$AA$707,'Infos Relatório'!BQ$1,'Faturamento NNE'!$U$2:$U$707,"Sim")+SUMIFS('Faturamento NNE'!$Q$2:$Q$707,'Faturamento NNE'!$E$2:$E$707,'Infos Relatório'!$B$164,'Faturamento NNE'!$F$2:$F$707,'Infos Relatório'!$B200,'Faturamento NNE'!$AA$2:$AA$707,'Infos Relatório'!BQ$1,'Faturamento NNE'!$U$2:$U$707,"Sim")</f>
        <v>0</v>
      </c>
      <c r="BU200" s="227" t="e">
        <f t="shared" si="59"/>
        <v>#DIV/0!</v>
      </c>
      <c r="BV200" s="545">
        <f>SUMIFS('Faturamento NNE'!$I$2:$I$707,'Faturamento NNE'!$E$2:$E$707,'Infos Relatório'!$B$164,'Faturamento NNE'!$F$2:$F$707,'Infos Relatório'!$B200,'Faturamento NNE'!$AA$2:$AA$707,'Infos Relatório'!BQ$1)</f>
        <v>0</v>
      </c>
    </row>
    <row r="201" spans="2:74">
      <c r="B201" s="217" t="s">
        <v>166</v>
      </c>
      <c r="C201" s="541">
        <f>COUNTIFS('Faturamento NNE'!$E$2:$E$707,'Infos Relatório'!$B$164,'Faturamento NNE'!$F$2:$F$707,'Infos Relatório'!$B201,'Faturamento NNE'!$AA$2:$AA$707,'Infos Relatório'!C$1)</f>
        <v>0</v>
      </c>
      <c r="D201" s="542">
        <f>SUMIFS('Faturamento NNE'!$H$2:$H$707,'Faturamento NNE'!$E$2:$E$707,'Infos Relatório'!$B$164,'Faturamento NNE'!$F$2:$F$707,'Infos Relatório'!$B201,'Faturamento NNE'!$AA$2:$AA$707,'Infos Relatório'!C$1)</f>
        <v>0</v>
      </c>
      <c r="E201" s="543">
        <f>SUMIFS('Faturamento NNE'!$K$2:$K$707,'Faturamento NNE'!$E$2:$E$707,'Infos Relatório'!$B$164,'Faturamento NNE'!$F$2:$F$707,'Infos Relatório'!$B201,'Faturamento NNE'!$AA$2:$AA$707,'Infos Relatório'!C$1)</f>
        <v>0</v>
      </c>
      <c r="F201" s="544">
        <f>SUMIFS('Faturamento NNE'!$P$2:$P$707,'Faturamento NNE'!$E$2:$E$707,'Infos Relatório'!$B$164,'Faturamento NNE'!$F$2:$F$707,'Infos Relatório'!$B201,'Faturamento NNE'!$AA$2:$AA$707,'Infos Relatório'!C$1,'Faturamento NNE'!$U$2:$U$707,"Sim")+SUMIFS('Faturamento NNE'!$Q$2:$Q$707,'Faturamento NNE'!$E$2:$E$707,'Infos Relatório'!$B$164,'Faturamento NNE'!$F$2:$F$707,'Infos Relatório'!$B201,'Faturamento NNE'!$AA$2:$AA$707,'Infos Relatório'!C$1,'Faturamento NNE'!$U$2:$U$707,"Sim")</f>
        <v>0</v>
      </c>
      <c r="G201" s="283" t="e">
        <f t="shared" si="48"/>
        <v>#DIV/0!</v>
      </c>
      <c r="H201" s="545">
        <f>SUMIFS('Faturamento NNE'!$I$2:$I$707,'Faturamento NNE'!$E$2:$E$707,'Infos Relatório'!$B$164,'Faturamento NNE'!$F$2:$F$707,'Infos Relatório'!$B201,'Faturamento NNE'!$AA$2:$AA$707,'Infos Relatório'!C$1)</f>
        <v>0</v>
      </c>
      <c r="I201" s="541">
        <f>COUNTIFS('Faturamento NNE'!$E$2:$E$707,'Infos Relatório'!$B$164,'Faturamento NNE'!$F$2:$F$707,'Infos Relatório'!$B201,'Faturamento NNE'!$AA$2:$AA$707,'Infos Relatório'!I$1)</f>
        <v>0</v>
      </c>
      <c r="J201" s="542">
        <f>SUMIFS('Faturamento NNE'!$H$2:$H$707,'Faturamento NNE'!$E$2:$E$707,'Infos Relatório'!$B$164,'Faturamento NNE'!$F$2:$F$707,'Infos Relatório'!$B201,'Faturamento NNE'!$AA$2:$AA$707,'Infos Relatório'!I$1)</f>
        <v>0</v>
      </c>
      <c r="K201" s="543">
        <f>SUMIFS('Faturamento NNE'!$K$2:$K$707,'Faturamento NNE'!$E$2:$E$707,'Infos Relatório'!$B$164,'Faturamento NNE'!$F$2:$F$707,'Infos Relatório'!$B201,'Faturamento NNE'!$AA$2:$AA$707,'Infos Relatório'!I$1)</f>
        <v>0</v>
      </c>
      <c r="L201" s="544">
        <f>SUMIFS('Faturamento NNE'!$P$2:$P$707,'Faturamento NNE'!$E$2:$E$707,'Infos Relatório'!$B$164,'Faturamento NNE'!$F$2:$F$707,'Infos Relatório'!$B201,'Faturamento NNE'!$AA$2:$AA$707,'Infos Relatório'!I$1,'Faturamento NNE'!$U$2:$U$707,"Sim")+SUMIFS('Faturamento NNE'!$Q$2:$Q$707,'Faturamento NNE'!$E$2:$E$707,'Infos Relatório'!$B$164,'Faturamento NNE'!$F$2:$F$707,'Infos Relatório'!$B201,'Faturamento NNE'!$AA$2:$AA$707,'Infos Relatório'!I$1,'Faturamento NNE'!$U$2:$U$707,"Sim")</f>
        <v>0</v>
      </c>
      <c r="M201" s="283" t="e">
        <f t="shared" si="49"/>
        <v>#DIV/0!</v>
      </c>
      <c r="N201" s="545">
        <f>SUMIFS('Faturamento NNE'!$I$2:$I$707,'Faturamento NNE'!$E$2:$E$707,'Infos Relatório'!$B$164,'Faturamento NNE'!$F$2:$F$707,'Infos Relatório'!$B201,'Faturamento NNE'!$AA$2:$AA$707,'Infos Relatório'!I$1)</f>
        <v>0</v>
      </c>
      <c r="O201" s="541">
        <f>COUNTIFS('Faturamento NNE'!$E$2:$E$707,'Infos Relatório'!$B$164,'Faturamento NNE'!$F$2:$F$707,'Infos Relatório'!$B201,'Faturamento NNE'!$AA$2:$AA$707,'Infos Relatório'!O$1)</f>
        <v>0</v>
      </c>
      <c r="P201" s="542">
        <f>SUMIFS('Faturamento NNE'!$H$2:$H$707,'Faturamento NNE'!$E$2:$E$707,'Infos Relatório'!$B$164,'Faturamento NNE'!$F$2:$F$707,'Infos Relatório'!$B201,'Faturamento NNE'!$AA$2:$AA$707,'Infos Relatório'!O$1)</f>
        <v>0</v>
      </c>
      <c r="Q201" s="542">
        <f>SUMIFS('Faturamento NNE'!$K$2:$K$707,'Faturamento NNE'!$E$2:$E$707,'Infos Relatório'!$B$164,'Faturamento NNE'!$F$2:$F$707,'Infos Relatório'!$B201,'Faturamento NNE'!$AA$2:$AA$707,'Infos Relatório'!O$1)</f>
        <v>0</v>
      </c>
      <c r="R201" s="546">
        <f>SUMIFS('Faturamento NNE'!$P$2:$P$707,'Faturamento NNE'!$E$2:$E$707,'Infos Relatório'!$B$164,'Faturamento NNE'!$F$2:$F$707,'Infos Relatório'!$B201,'Faturamento NNE'!$AA$2:$AA$707,'Infos Relatório'!O$1,'Faturamento NNE'!$U$2:$U$707,"Sim")+SUMIFS('Faturamento NNE'!$Q$2:$Q$707,'Faturamento NNE'!$E$2:$E$707,'Infos Relatório'!$B$164,'Faturamento NNE'!$F$2:$F$707,'Infos Relatório'!$B201,'Faturamento NNE'!$AA$2:$AA$707,'Infos Relatório'!O$1,'Faturamento NNE'!$U$2:$U$707,"Sim")</f>
        <v>0</v>
      </c>
      <c r="S201" s="227" t="e">
        <f t="shared" si="50"/>
        <v>#DIV/0!</v>
      </c>
      <c r="T201" s="545">
        <f>SUMIFS('Faturamento NNE'!$I$2:$I$707,'Faturamento NNE'!$E$2:$E$707,'Infos Relatório'!$B$164,'Faturamento NNE'!$F$2:$F$707,'Infos Relatório'!$B201,'Faturamento NNE'!$AA$2:$AA$707,'Infos Relatório'!O$1)</f>
        <v>0</v>
      </c>
      <c r="U201" s="541">
        <f>COUNTIFS('Faturamento NNE'!$E$2:$E$707,'Infos Relatório'!$B$164,'Faturamento NNE'!$F$2:$F$707,'Infos Relatório'!$B201,'Faturamento NNE'!$AA$2:$AA$707,'Infos Relatório'!U$1)</f>
        <v>0</v>
      </c>
      <c r="V201" s="542">
        <f>SUMIFS('Faturamento NNE'!$H$2:$H$707,'Faturamento NNE'!$E$2:$E$707,'Infos Relatório'!$B$164,'Faturamento NNE'!$F$2:$F$707,'Infos Relatório'!$B201,'Faturamento NNE'!$AA$2:$AA$707,'Infos Relatório'!U$1)</f>
        <v>0</v>
      </c>
      <c r="W201" s="542">
        <f>SUMIFS('Faturamento NNE'!$K$2:$K$707,'Faturamento NNE'!$E$2:$E$707,'Infos Relatório'!$B$164,'Faturamento NNE'!$F$2:$F$707,'Infos Relatório'!$B201,'Faturamento NNE'!$AA$2:$AA$707,'Infos Relatório'!U$1)</f>
        <v>0</v>
      </c>
      <c r="X201" s="546">
        <f>SUMIFS('Faturamento NNE'!$P$2:$P$707,'Faturamento NNE'!$E$2:$E$707,'Infos Relatório'!$B$164,'Faturamento NNE'!$F$2:$F$707,'Infos Relatório'!$B201,'Faturamento NNE'!$AA$2:$AA$707,'Infos Relatório'!U$1,'Faturamento NNE'!$U$2:$U$707,"Sim")+SUMIFS('Faturamento NNE'!$Q$2:$Q$707,'Faturamento NNE'!$E$2:$E$707,'Infos Relatório'!$B$164,'Faturamento NNE'!$F$2:$F$707,'Infos Relatório'!$B201,'Faturamento NNE'!$AA$2:$AA$707,'Infos Relatório'!U$1,'Faturamento NNE'!$U$2:$U$707,"Sim")</f>
        <v>0</v>
      </c>
      <c r="Y201" s="227" t="e">
        <f t="shared" si="51"/>
        <v>#DIV/0!</v>
      </c>
      <c r="Z201" s="545">
        <f>SUMIFS('Faturamento NNE'!$I$2:$I$707,'Faturamento NNE'!$E$2:$E$707,'Infos Relatório'!$B$164,'Faturamento NNE'!$F$2:$F$707,'Infos Relatório'!$B201,'Faturamento NNE'!$AA$2:$AA$707,'Infos Relatório'!U$1)</f>
        <v>0</v>
      </c>
      <c r="AA201" s="541">
        <f>COUNTIFS('Faturamento NNE'!$E$2:$E$707,'Infos Relatório'!$B$164,'Faturamento NNE'!$F$2:$F$707,'Infos Relatório'!$B201,'Faturamento NNE'!$AA$2:$AA$707,'Infos Relatório'!AA$1)</f>
        <v>0</v>
      </c>
      <c r="AB201" s="542">
        <f>SUMIFS('Faturamento NNE'!$H$2:$H$707,'Faturamento NNE'!$E$2:$E$707,'Infos Relatório'!$B$164,'Faturamento NNE'!$F$2:$F$707,'Infos Relatório'!$B201,'Faturamento NNE'!$AA$2:$AA$707,'Infos Relatório'!AA$1)</f>
        <v>0</v>
      </c>
      <c r="AC201" s="542">
        <f>SUMIFS('Faturamento NNE'!$K$2:$K$707,'Faturamento NNE'!$E$2:$E$707,'Infos Relatório'!$B$164,'Faturamento NNE'!$F$2:$F$707,'Infos Relatório'!$B201,'Faturamento NNE'!$AA$2:$AA$707,'Infos Relatório'!AA$1)</f>
        <v>0</v>
      </c>
      <c r="AD201" s="546">
        <f>SUMIFS('Faturamento NNE'!$P$2:$P$707,'Faturamento NNE'!$E$2:$E$707,'Infos Relatório'!$B$164,'Faturamento NNE'!$F$2:$F$707,'Infos Relatório'!$B201,'Faturamento NNE'!$AA$2:$AA$707,'Infos Relatório'!AA$1,'Faturamento NNE'!$U$2:$U$707,"Sim")+SUMIFS('Faturamento NNE'!$Q$2:$Q$707,'Faturamento NNE'!$E$2:$E$707,'Infos Relatório'!$B$164,'Faturamento NNE'!$F$2:$F$707,'Infos Relatório'!$B201,'Faturamento NNE'!$AA$2:$AA$707,'Infos Relatório'!AA$1,'Faturamento NNE'!$U$2:$U$707,"Sim")</f>
        <v>0</v>
      </c>
      <c r="AE201" s="227" t="e">
        <f t="shared" si="52"/>
        <v>#DIV/0!</v>
      </c>
      <c r="AF201" s="545">
        <f>SUMIFS('Faturamento NNE'!$I$2:$I$707,'Faturamento NNE'!$E$2:$E$707,'Infos Relatório'!$B$164,'Faturamento NNE'!$F$2:$F$707,'Infos Relatório'!$B201,'Faturamento NNE'!$AA$2:$AA$707,'Infos Relatório'!AA$1)</f>
        <v>0</v>
      </c>
      <c r="AG201" s="541">
        <f>COUNTIFS('Faturamento NNE'!$E$2:$E$707,'Infos Relatório'!$B$164,'Faturamento NNE'!$F$2:$F$707,'Infos Relatório'!$B201,'Faturamento NNE'!$AA$2:$AA$707,'Infos Relatório'!AG$1)</f>
        <v>0</v>
      </c>
      <c r="AH201" s="542">
        <f>SUMIFS('Faturamento NNE'!$H$2:$H$707,'Faturamento NNE'!$E$2:$E$707,'Infos Relatório'!$B$164,'Faturamento NNE'!$F$2:$F$707,'Infos Relatório'!$B201,'Faturamento NNE'!$AA$2:$AA$707,'Infos Relatório'!AG$1)</f>
        <v>0</v>
      </c>
      <c r="AI201" s="542">
        <f>SUMIFS('Faturamento NNE'!$K$2:$K$707,'Faturamento NNE'!$E$2:$E$707,'Infos Relatório'!$B$164,'Faturamento NNE'!$F$2:$F$707,'Infos Relatório'!$B201,'Faturamento NNE'!$AA$2:$AA$707,'Infos Relatório'!AG$1)</f>
        <v>0</v>
      </c>
      <c r="AJ201" s="546">
        <f>SUMIFS('Faturamento NNE'!$P$2:$P$707,'Faturamento NNE'!$E$2:$E$707,'Infos Relatório'!$B$164,'Faturamento NNE'!$F$2:$F$707,'Infos Relatório'!$B201,'Faturamento NNE'!$AA$2:$AA$707,'Infos Relatório'!AG$1,'Faturamento NNE'!$U$2:$U$707,"Sim")+SUMIFS('Faturamento NNE'!$Q$2:$Q$707,'Faturamento NNE'!$E$2:$E$707,'Infos Relatório'!$B$164,'Faturamento NNE'!$F$2:$F$707,'Infos Relatório'!$B201,'Faturamento NNE'!$AA$2:$AA$707,'Infos Relatório'!AG$1,'Faturamento NNE'!$U$2:$U$707,"Sim")</f>
        <v>0</v>
      </c>
      <c r="AK201" s="227" t="e">
        <f t="shared" si="53"/>
        <v>#DIV/0!</v>
      </c>
      <c r="AL201" s="545">
        <f>SUMIFS('Faturamento NNE'!$I$2:$I$707,'Faturamento NNE'!$E$2:$E$707,'Infos Relatório'!$B$164,'Faturamento NNE'!$F$2:$F$707,'Infos Relatório'!$B201,'Faturamento NNE'!$AA$2:$AA$707,'Infos Relatório'!AG$1)</f>
        <v>0</v>
      </c>
      <c r="AM201" s="541">
        <f>COUNTIFS('Faturamento NNE'!$E$2:$E$707,'Infos Relatório'!$B$164,'Faturamento NNE'!$F$2:$F$707,'Infos Relatório'!$B201,'Faturamento NNE'!$AA$2:$AA$707,'Infos Relatório'!AM$1)</f>
        <v>0</v>
      </c>
      <c r="AN201" s="542">
        <f>SUMIFS('Faturamento NNE'!$H$2:$H$707,'Faturamento NNE'!$E$2:$E$707,'Infos Relatório'!$B$164,'Faturamento NNE'!$F$2:$F$707,'Infos Relatório'!$B201,'Faturamento NNE'!$AA$2:$AA$707,'Infos Relatório'!AM$1)</f>
        <v>0</v>
      </c>
      <c r="AO201" s="542">
        <f>SUMIFS('Faturamento NNE'!$K$2:$K$707,'Faturamento NNE'!$E$2:$E$707,'Infos Relatório'!$B$164,'Faturamento NNE'!$F$2:$F$707,'Infos Relatório'!$B201,'Faturamento NNE'!$AA$2:$AA$707,'Infos Relatório'!AM$1)</f>
        <v>0</v>
      </c>
      <c r="AP201" s="546">
        <f>SUMIFS('Faturamento NNE'!$P$2:$P$707,'Faturamento NNE'!$E$2:$E$707,'Infos Relatório'!$B$164,'Faturamento NNE'!$F$2:$F$707,'Infos Relatório'!$B201,'Faturamento NNE'!$AA$2:$AA$707,'Infos Relatório'!AM$1,'Faturamento NNE'!$U$2:$U$707,"Sim")+SUMIFS('Faturamento NNE'!$Q$2:$Q$707,'Faturamento NNE'!$E$2:$E$707,'Infos Relatório'!$B$164,'Faturamento NNE'!$F$2:$F$707,'Infos Relatório'!$B201,'Faturamento NNE'!$AA$2:$AA$707,'Infos Relatório'!AM$1,'Faturamento NNE'!$U$2:$U$707,"Sim")</f>
        <v>0</v>
      </c>
      <c r="AQ201" s="227" t="e">
        <f t="shared" si="54"/>
        <v>#DIV/0!</v>
      </c>
      <c r="AR201" s="545">
        <f>SUMIFS('Faturamento NNE'!$I$2:$I$707,'Faturamento NNE'!$E$2:$E$707,'Infos Relatório'!$B$164,'Faturamento NNE'!$F$2:$F$707,'Infos Relatório'!$B201,'Faturamento NNE'!$AA$2:$AA$707,'Infos Relatório'!AM$1)</f>
        <v>0</v>
      </c>
      <c r="AS201" s="541">
        <f>COUNTIFS('Faturamento NNE'!$E$2:$E$707,'Infos Relatório'!$B$164,'Faturamento NNE'!$F$2:$F$707,'Infos Relatório'!$B201,'Faturamento NNE'!$AA$2:$AA$707,'Infos Relatório'!AS$1)</f>
        <v>0</v>
      </c>
      <c r="AT201" s="542">
        <f>SUMIFS('Faturamento NNE'!$H$2:$H$707,'Faturamento NNE'!$E$2:$E$707,'Infos Relatório'!$B$164,'Faturamento NNE'!$F$2:$F$707,'Infos Relatório'!$B201,'Faturamento NNE'!$AA$2:$AA$707,'Infos Relatório'!AS$1)</f>
        <v>0</v>
      </c>
      <c r="AU201" s="542">
        <f>SUMIFS('Faturamento NNE'!$K$2:$K$707,'Faturamento NNE'!$E$2:$E$707,'Infos Relatório'!$B$164,'Faturamento NNE'!$F$2:$F$707,'Infos Relatório'!$B201,'Faturamento NNE'!$AA$2:$AA$707,'Infos Relatório'!AS$1)</f>
        <v>0</v>
      </c>
      <c r="AV201" s="546">
        <f>SUMIFS('Faturamento NNE'!$P$2:$P$707,'Faturamento NNE'!$E$2:$E$707,'Infos Relatório'!$B$164,'Faturamento NNE'!$F$2:$F$707,'Infos Relatório'!$B201,'Faturamento NNE'!$AA$2:$AA$707,'Infos Relatório'!AS$1,'Faturamento NNE'!$U$2:$U$707,"Sim")+SUMIFS('Faturamento NNE'!$Q$2:$Q$707,'Faturamento NNE'!$E$2:$E$707,'Infos Relatório'!$B$164,'Faturamento NNE'!$F$2:$F$707,'Infos Relatório'!$B201,'Faturamento NNE'!$AA$2:$AA$707,'Infos Relatório'!AS$1,'Faturamento NNE'!$U$2:$U$707,"Sim")</f>
        <v>0</v>
      </c>
      <c r="AW201" s="227" t="e">
        <f t="shared" si="55"/>
        <v>#DIV/0!</v>
      </c>
      <c r="AX201" s="545">
        <f>SUMIFS('Faturamento NNE'!$I$2:$I$707,'Faturamento NNE'!$E$2:$E$707,'Infos Relatório'!$B$164,'Faturamento NNE'!$F$2:$F$707,'Infos Relatório'!$B201,'Faturamento NNE'!$AA$2:$AA$707,'Infos Relatório'!AS$1)</f>
        <v>0</v>
      </c>
      <c r="AY201" s="541">
        <f>COUNTIFS('Faturamento NNE'!$E$2:$E$707,'Infos Relatório'!$B$164,'Faturamento NNE'!$F$2:$F$707,'Infos Relatório'!$B201,'Faturamento NNE'!$AA$2:$AA$707,'Infos Relatório'!AY$1)</f>
        <v>0</v>
      </c>
      <c r="AZ201" s="542">
        <f>SUMIFS('Faturamento NNE'!$H$2:$H$707,'Faturamento NNE'!$E$2:$E$707,'Infos Relatório'!$B$164,'Faturamento NNE'!$F$2:$F$707,'Infos Relatório'!$B201,'Faturamento NNE'!$AA$2:$AA$707,'Infos Relatório'!AY$1)</f>
        <v>0</v>
      </c>
      <c r="BA201" s="542">
        <f>SUMIFS('Faturamento NNE'!$K$2:$K$707,'Faturamento NNE'!$E$2:$E$707,'Infos Relatório'!$B$164,'Faturamento NNE'!$F$2:$F$707,'Infos Relatório'!$B201,'Faturamento NNE'!$AA$2:$AA$707,'Infos Relatório'!AY$1)</f>
        <v>0</v>
      </c>
      <c r="BB201" s="546">
        <f>SUMIFS('Faturamento NNE'!$P$2:$P$707,'Faturamento NNE'!$E$2:$E$707,'Infos Relatório'!$B$164,'Faturamento NNE'!$F$2:$F$707,'Infos Relatório'!$B201,'Faturamento NNE'!$AA$2:$AA$707,'Infos Relatório'!AY$1,'Faturamento NNE'!$U$2:$U$707,"Sim")+SUMIFS('Faturamento NNE'!$Q$2:$Q$707,'Faturamento NNE'!$E$2:$E$707,'Infos Relatório'!$B$164,'Faturamento NNE'!$F$2:$F$707,'Infos Relatório'!$B201,'Faturamento NNE'!$AA$2:$AA$707,'Infos Relatório'!AY$1,'Faturamento NNE'!$U$2:$U$707,"Sim")</f>
        <v>0</v>
      </c>
      <c r="BC201" s="227" t="e">
        <f t="shared" si="56"/>
        <v>#DIV/0!</v>
      </c>
      <c r="BD201" s="545">
        <f>SUMIFS('Faturamento NNE'!$I$2:$I$707,'Faturamento NNE'!$E$2:$E$707,'Infos Relatório'!$B$164,'Faturamento NNE'!$F$2:$F$707,'Infos Relatório'!$B201,'Faturamento NNE'!$AA$2:$AA$707,'Infos Relatório'!AY$1)</f>
        <v>0</v>
      </c>
      <c r="BE201" s="541">
        <f>COUNTIFS('Faturamento NNE'!$E$2:$E$707,'Infos Relatório'!$B$164,'Faturamento NNE'!$F$2:$F$707,'Infos Relatório'!$B201,'Faturamento NNE'!$AA$2:$AA$707,'Infos Relatório'!BE$1)</f>
        <v>0</v>
      </c>
      <c r="BF201" s="542">
        <f>SUMIFS('Faturamento NNE'!$H$2:$H$707,'Faturamento NNE'!$E$2:$E$707,'Infos Relatório'!$B$164,'Faturamento NNE'!$F$2:$F$707,'Infos Relatório'!$B201,'Faturamento NNE'!$AA$2:$AA$707,'Infos Relatório'!BE$1)</f>
        <v>0</v>
      </c>
      <c r="BG201" s="542">
        <f>SUMIFS('Faturamento NNE'!$K$2:$K$707,'Faturamento NNE'!$E$2:$E$707,'Infos Relatório'!$B$164,'Faturamento NNE'!$F$2:$F$707,'Infos Relatório'!$B201,'Faturamento NNE'!$AA$2:$AA$707,'Infos Relatório'!BE$1)</f>
        <v>0</v>
      </c>
      <c r="BH201" s="546">
        <f>SUMIFS('Faturamento NNE'!$P$2:$P$707,'Faturamento NNE'!$E$2:$E$707,'Infos Relatório'!$B$164,'Faturamento NNE'!$F$2:$F$707,'Infos Relatório'!$B201,'Faturamento NNE'!$AA$2:$AA$707,'Infos Relatório'!BE$1,'Faturamento NNE'!$U$2:$U$707,"Sim")+SUMIFS('Faturamento NNE'!$Q$2:$Q$707,'Faturamento NNE'!$E$2:$E$707,'Infos Relatório'!$B$164,'Faturamento NNE'!$F$2:$F$707,'Infos Relatório'!$B201,'Faturamento NNE'!$AA$2:$AA$707,'Infos Relatório'!BE$1,'Faturamento NNE'!$U$2:$U$707,"Sim")</f>
        <v>0</v>
      </c>
      <c r="BI201" s="227" t="e">
        <f t="shared" si="57"/>
        <v>#DIV/0!</v>
      </c>
      <c r="BJ201" s="545">
        <f>SUMIFS('Faturamento NNE'!$I$2:$I$707,'Faturamento NNE'!$E$2:$E$707,'Infos Relatório'!$B$164,'Faturamento NNE'!$F$2:$F$707,'Infos Relatório'!$B201,'Faturamento NNE'!$AA$2:$AA$707,'Infos Relatório'!BE$1)</f>
        <v>0</v>
      </c>
      <c r="BK201" s="541">
        <f>COUNTIFS('Faturamento NNE'!$E$2:$E$707,'Infos Relatório'!$B$164,'Faturamento NNE'!$F$2:$F$707,'Infos Relatório'!$B201,'Faturamento NNE'!$AA$2:$AA$707,'Infos Relatório'!BK$1)</f>
        <v>0</v>
      </c>
      <c r="BL201" s="542">
        <f>SUMIFS('Faturamento NNE'!$H$2:$H$707,'Faturamento NNE'!$E$2:$E$707,'Infos Relatório'!$B$164,'Faturamento NNE'!$F$2:$F$707,'Infos Relatório'!$B201,'Faturamento NNE'!$AA$2:$AA$707,'Infos Relatório'!BK$1)</f>
        <v>0</v>
      </c>
      <c r="BM201" s="542">
        <f>SUMIFS('Faturamento NNE'!$K$2:$K$707,'Faturamento NNE'!$E$2:$E$707,'Infos Relatório'!$B$164,'Faturamento NNE'!$F$2:$F$707,'Infos Relatório'!$B201,'Faturamento NNE'!$AA$2:$AA$707,'Infos Relatório'!BK$1)</f>
        <v>0</v>
      </c>
      <c r="BN201" s="546">
        <f>SUMIFS('Faturamento NNE'!$P$2:$P$707,'Faturamento NNE'!$E$2:$E$707,'Infos Relatório'!$B$164,'Faturamento NNE'!$F$2:$F$707,'Infos Relatório'!$B201,'Faturamento NNE'!$AA$2:$AA$707,'Infos Relatório'!BK$1,'Faturamento NNE'!$U$2:$U$707,"Sim")+SUMIFS('Faturamento NNE'!$Q$2:$Q$707,'Faturamento NNE'!$E$2:$E$707,'Infos Relatório'!$B$164,'Faturamento NNE'!$F$2:$F$707,'Infos Relatório'!$B201,'Faturamento NNE'!$AA$2:$AA$707,'Infos Relatório'!BK$1,'Faturamento NNE'!$U$2:$U$707,"Sim")</f>
        <v>0</v>
      </c>
      <c r="BO201" s="227" t="e">
        <f t="shared" si="58"/>
        <v>#DIV/0!</v>
      </c>
      <c r="BP201" s="545">
        <f>SUMIFS('Faturamento NNE'!$I$2:$I$707,'Faturamento NNE'!$E$2:$E$707,'Infos Relatório'!$B$164,'Faturamento NNE'!$F$2:$F$707,'Infos Relatório'!$B201,'Faturamento NNE'!$AA$2:$AA$707,'Infos Relatório'!BK$1)</f>
        <v>0</v>
      </c>
      <c r="BQ201" s="541">
        <f>COUNTIFS('Faturamento NNE'!$E$2:$E$707,'Infos Relatório'!$B$164,'Faturamento NNE'!$F$2:$F$707,'Infos Relatório'!$B201,'Faturamento NNE'!$AA$2:$AA$707,'Infos Relatório'!BQ$1)</f>
        <v>0</v>
      </c>
      <c r="BR201" s="542">
        <f>SUMIFS('Faturamento NNE'!$H$2:$H$707,'Faturamento NNE'!$E$2:$E$707,'Infos Relatório'!$B$164,'Faturamento NNE'!$F$2:$F$707,'Infos Relatório'!$B201,'Faturamento NNE'!$AA$2:$AA$707,'Infos Relatório'!BQ$1)</f>
        <v>0</v>
      </c>
      <c r="BS201" s="542">
        <f>SUMIFS('Faturamento NNE'!$K$2:$K$707,'Faturamento NNE'!$E$2:$E$707,'Infos Relatório'!$B$164,'Faturamento NNE'!$F$2:$F$707,'Infos Relatório'!$B201,'Faturamento NNE'!$AA$2:$AA$707,'Infos Relatório'!BQ$1)</f>
        <v>0</v>
      </c>
      <c r="BT201" s="546">
        <f>SUMIFS('Faturamento NNE'!$P$2:$P$707,'Faturamento NNE'!$E$2:$E$707,'Infos Relatório'!$B$164,'Faturamento NNE'!$F$2:$F$707,'Infos Relatório'!$B201,'Faturamento NNE'!$AA$2:$AA$707,'Infos Relatório'!BQ$1,'Faturamento NNE'!$U$2:$U$707,"Sim")+SUMIFS('Faturamento NNE'!$Q$2:$Q$707,'Faturamento NNE'!$E$2:$E$707,'Infos Relatório'!$B$164,'Faturamento NNE'!$F$2:$F$707,'Infos Relatório'!$B201,'Faturamento NNE'!$AA$2:$AA$707,'Infos Relatório'!BQ$1,'Faturamento NNE'!$U$2:$U$707,"Sim")</f>
        <v>0</v>
      </c>
      <c r="BU201" s="227" t="e">
        <f t="shared" si="59"/>
        <v>#DIV/0!</v>
      </c>
      <c r="BV201" s="545">
        <f>SUMIFS('Faturamento NNE'!$I$2:$I$707,'Faturamento NNE'!$E$2:$E$707,'Infos Relatório'!$B$164,'Faturamento NNE'!$F$2:$F$707,'Infos Relatório'!$B201,'Faturamento NNE'!$AA$2:$AA$707,'Infos Relatório'!BQ$1)</f>
        <v>0</v>
      </c>
    </row>
    <row r="202" spans="2:74">
      <c r="B202" s="217" t="s">
        <v>167</v>
      </c>
      <c r="C202" s="541">
        <f>COUNTIFS('Faturamento NNE'!$E$2:$E$707,'Infos Relatório'!$B$164,'Faturamento NNE'!$F$2:$F$707,'Infos Relatório'!$B202,'Faturamento NNE'!$AA$2:$AA$707,'Infos Relatório'!C$1)</f>
        <v>0</v>
      </c>
      <c r="D202" s="542">
        <f>SUMIFS('Faturamento NNE'!$H$2:$H$707,'Faturamento NNE'!$E$2:$E$707,'Infos Relatório'!$B$164,'Faturamento NNE'!$F$2:$F$707,'Infos Relatório'!$B202,'Faturamento NNE'!$AA$2:$AA$707,'Infos Relatório'!C$1)</f>
        <v>0</v>
      </c>
      <c r="E202" s="543">
        <f>SUMIFS('Faturamento NNE'!$K$2:$K$707,'Faturamento NNE'!$E$2:$E$707,'Infos Relatório'!$B$164,'Faturamento NNE'!$F$2:$F$707,'Infos Relatório'!$B202,'Faturamento NNE'!$AA$2:$AA$707,'Infos Relatório'!C$1)</f>
        <v>0</v>
      </c>
      <c r="F202" s="544">
        <f>SUMIFS('Faturamento NNE'!$P$2:$P$707,'Faturamento NNE'!$E$2:$E$707,'Infos Relatório'!$B$164,'Faturamento NNE'!$F$2:$F$707,'Infos Relatório'!$B202,'Faturamento NNE'!$AA$2:$AA$707,'Infos Relatório'!C$1,'Faturamento NNE'!$U$2:$U$707,"Sim")+SUMIFS('Faturamento NNE'!$Q$2:$Q$707,'Faturamento NNE'!$E$2:$E$707,'Infos Relatório'!$B$164,'Faturamento NNE'!$F$2:$F$707,'Infos Relatório'!$B202,'Faturamento NNE'!$AA$2:$AA$707,'Infos Relatório'!C$1,'Faturamento NNE'!$U$2:$U$707,"Sim")</f>
        <v>0</v>
      </c>
      <c r="G202" s="283" t="e">
        <f t="shared" si="48"/>
        <v>#DIV/0!</v>
      </c>
      <c r="H202" s="545">
        <f>SUMIFS('Faturamento NNE'!$I$2:$I$707,'Faturamento NNE'!$E$2:$E$707,'Infos Relatório'!$B$164,'Faturamento NNE'!$F$2:$F$707,'Infos Relatório'!$B202,'Faturamento NNE'!$AA$2:$AA$707,'Infos Relatório'!C$1)</f>
        <v>0</v>
      </c>
      <c r="I202" s="541">
        <f>COUNTIFS('Faturamento NNE'!$E$2:$E$707,'Infos Relatório'!$B$164,'Faturamento NNE'!$F$2:$F$707,'Infos Relatório'!$B202,'Faturamento NNE'!$AA$2:$AA$707,'Infos Relatório'!I$1)</f>
        <v>0</v>
      </c>
      <c r="J202" s="542">
        <f>SUMIFS('Faturamento NNE'!$H$2:$H$707,'Faturamento NNE'!$E$2:$E$707,'Infos Relatório'!$B$164,'Faturamento NNE'!$F$2:$F$707,'Infos Relatório'!$B202,'Faturamento NNE'!$AA$2:$AA$707,'Infos Relatório'!I$1)</f>
        <v>0</v>
      </c>
      <c r="K202" s="543">
        <f>SUMIFS('Faturamento NNE'!$K$2:$K$707,'Faturamento NNE'!$E$2:$E$707,'Infos Relatório'!$B$164,'Faturamento NNE'!$F$2:$F$707,'Infos Relatório'!$B202,'Faturamento NNE'!$AA$2:$AA$707,'Infos Relatório'!I$1)</f>
        <v>0</v>
      </c>
      <c r="L202" s="544">
        <f>SUMIFS('Faturamento NNE'!$P$2:$P$707,'Faturamento NNE'!$E$2:$E$707,'Infos Relatório'!$B$164,'Faturamento NNE'!$F$2:$F$707,'Infos Relatório'!$B202,'Faturamento NNE'!$AA$2:$AA$707,'Infos Relatório'!I$1,'Faturamento NNE'!$U$2:$U$707,"Sim")+SUMIFS('Faturamento NNE'!$Q$2:$Q$707,'Faturamento NNE'!$E$2:$E$707,'Infos Relatório'!$B$164,'Faturamento NNE'!$F$2:$F$707,'Infos Relatório'!$B202,'Faturamento NNE'!$AA$2:$AA$707,'Infos Relatório'!I$1,'Faturamento NNE'!$U$2:$U$707,"Sim")</f>
        <v>0</v>
      </c>
      <c r="M202" s="283" t="e">
        <f t="shared" si="49"/>
        <v>#DIV/0!</v>
      </c>
      <c r="N202" s="545">
        <f>SUMIFS('Faturamento NNE'!$I$2:$I$707,'Faturamento NNE'!$E$2:$E$707,'Infos Relatório'!$B$164,'Faturamento NNE'!$F$2:$F$707,'Infos Relatório'!$B202,'Faturamento NNE'!$AA$2:$AA$707,'Infos Relatório'!I$1)</f>
        <v>0</v>
      </c>
      <c r="O202" s="541">
        <f>COUNTIFS('Faturamento NNE'!$E$2:$E$707,'Infos Relatório'!$B$164,'Faturamento NNE'!$F$2:$F$707,'Infos Relatório'!$B202,'Faturamento NNE'!$AA$2:$AA$707,'Infos Relatório'!O$1)</f>
        <v>0</v>
      </c>
      <c r="P202" s="542">
        <f>SUMIFS('Faturamento NNE'!$H$2:$H$707,'Faturamento NNE'!$E$2:$E$707,'Infos Relatório'!$B$164,'Faturamento NNE'!$F$2:$F$707,'Infos Relatório'!$B202,'Faturamento NNE'!$AA$2:$AA$707,'Infos Relatório'!O$1)</f>
        <v>0</v>
      </c>
      <c r="Q202" s="542">
        <f>SUMIFS('Faturamento NNE'!$K$2:$K$707,'Faturamento NNE'!$E$2:$E$707,'Infos Relatório'!$B$164,'Faturamento NNE'!$F$2:$F$707,'Infos Relatório'!$B202,'Faturamento NNE'!$AA$2:$AA$707,'Infos Relatório'!O$1)</f>
        <v>0</v>
      </c>
      <c r="R202" s="546">
        <f>SUMIFS('Faturamento NNE'!$P$2:$P$707,'Faturamento NNE'!$E$2:$E$707,'Infos Relatório'!$B$164,'Faturamento NNE'!$F$2:$F$707,'Infos Relatório'!$B202,'Faturamento NNE'!$AA$2:$AA$707,'Infos Relatório'!O$1,'Faturamento NNE'!$U$2:$U$707,"Sim")+SUMIFS('Faturamento NNE'!$Q$2:$Q$707,'Faturamento NNE'!$E$2:$E$707,'Infos Relatório'!$B$164,'Faturamento NNE'!$F$2:$F$707,'Infos Relatório'!$B202,'Faturamento NNE'!$AA$2:$AA$707,'Infos Relatório'!O$1,'Faturamento NNE'!$U$2:$U$707,"Sim")</f>
        <v>0</v>
      </c>
      <c r="S202" s="227" t="e">
        <f t="shared" si="50"/>
        <v>#DIV/0!</v>
      </c>
      <c r="T202" s="545">
        <f>SUMIFS('Faturamento NNE'!$I$2:$I$707,'Faturamento NNE'!$E$2:$E$707,'Infos Relatório'!$B$164,'Faturamento NNE'!$F$2:$F$707,'Infos Relatório'!$B202,'Faturamento NNE'!$AA$2:$AA$707,'Infos Relatório'!O$1)</f>
        <v>0</v>
      </c>
      <c r="U202" s="541">
        <f>COUNTIFS('Faturamento NNE'!$E$2:$E$707,'Infos Relatório'!$B$164,'Faturamento NNE'!$F$2:$F$707,'Infos Relatório'!$B202,'Faturamento NNE'!$AA$2:$AA$707,'Infos Relatório'!U$1)</f>
        <v>0</v>
      </c>
      <c r="V202" s="542">
        <f>SUMIFS('Faturamento NNE'!$H$2:$H$707,'Faturamento NNE'!$E$2:$E$707,'Infos Relatório'!$B$164,'Faturamento NNE'!$F$2:$F$707,'Infos Relatório'!$B202,'Faturamento NNE'!$AA$2:$AA$707,'Infos Relatório'!U$1)</f>
        <v>0</v>
      </c>
      <c r="W202" s="542">
        <f>SUMIFS('Faturamento NNE'!$K$2:$K$707,'Faturamento NNE'!$E$2:$E$707,'Infos Relatório'!$B$164,'Faturamento NNE'!$F$2:$F$707,'Infos Relatório'!$B202,'Faturamento NNE'!$AA$2:$AA$707,'Infos Relatório'!U$1)</f>
        <v>0</v>
      </c>
      <c r="X202" s="546">
        <f>SUMIFS('Faturamento NNE'!$P$2:$P$707,'Faturamento NNE'!$E$2:$E$707,'Infos Relatório'!$B$164,'Faturamento NNE'!$F$2:$F$707,'Infos Relatório'!$B202,'Faturamento NNE'!$AA$2:$AA$707,'Infos Relatório'!U$1,'Faturamento NNE'!$U$2:$U$707,"Sim")+SUMIFS('Faturamento NNE'!$Q$2:$Q$707,'Faturamento NNE'!$E$2:$E$707,'Infos Relatório'!$B$164,'Faturamento NNE'!$F$2:$F$707,'Infos Relatório'!$B202,'Faturamento NNE'!$AA$2:$AA$707,'Infos Relatório'!U$1,'Faturamento NNE'!$U$2:$U$707,"Sim")</f>
        <v>0</v>
      </c>
      <c r="Y202" s="227" t="e">
        <f t="shared" si="51"/>
        <v>#DIV/0!</v>
      </c>
      <c r="Z202" s="545">
        <f>SUMIFS('Faturamento NNE'!$I$2:$I$707,'Faturamento NNE'!$E$2:$E$707,'Infos Relatório'!$B$164,'Faturamento NNE'!$F$2:$F$707,'Infos Relatório'!$B202,'Faturamento NNE'!$AA$2:$AA$707,'Infos Relatório'!U$1)</f>
        <v>0</v>
      </c>
      <c r="AA202" s="541">
        <f>COUNTIFS('Faturamento NNE'!$E$2:$E$707,'Infos Relatório'!$B$164,'Faturamento NNE'!$F$2:$F$707,'Infos Relatório'!$B202,'Faturamento NNE'!$AA$2:$AA$707,'Infos Relatório'!AA$1)</f>
        <v>0</v>
      </c>
      <c r="AB202" s="542">
        <f>SUMIFS('Faturamento NNE'!$H$2:$H$707,'Faturamento NNE'!$E$2:$E$707,'Infos Relatório'!$B$164,'Faturamento NNE'!$F$2:$F$707,'Infos Relatório'!$B202,'Faturamento NNE'!$AA$2:$AA$707,'Infos Relatório'!AA$1)</f>
        <v>0</v>
      </c>
      <c r="AC202" s="542">
        <f>SUMIFS('Faturamento NNE'!$K$2:$K$707,'Faturamento NNE'!$E$2:$E$707,'Infos Relatório'!$B$164,'Faturamento NNE'!$F$2:$F$707,'Infos Relatório'!$B202,'Faturamento NNE'!$AA$2:$AA$707,'Infos Relatório'!AA$1)</f>
        <v>0</v>
      </c>
      <c r="AD202" s="546">
        <f>SUMIFS('Faturamento NNE'!$P$2:$P$707,'Faturamento NNE'!$E$2:$E$707,'Infos Relatório'!$B$164,'Faturamento NNE'!$F$2:$F$707,'Infos Relatório'!$B202,'Faturamento NNE'!$AA$2:$AA$707,'Infos Relatório'!AA$1,'Faturamento NNE'!$U$2:$U$707,"Sim")+SUMIFS('Faturamento NNE'!$Q$2:$Q$707,'Faturamento NNE'!$E$2:$E$707,'Infos Relatório'!$B$164,'Faturamento NNE'!$F$2:$F$707,'Infos Relatório'!$B202,'Faturamento NNE'!$AA$2:$AA$707,'Infos Relatório'!AA$1,'Faturamento NNE'!$U$2:$U$707,"Sim")</f>
        <v>0</v>
      </c>
      <c r="AE202" s="227" t="e">
        <f t="shared" si="52"/>
        <v>#DIV/0!</v>
      </c>
      <c r="AF202" s="545">
        <f>SUMIFS('Faturamento NNE'!$I$2:$I$707,'Faturamento NNE'!$E$2:$E$707,'Infos Relatório'!$B$164,'Faturamento NNE'!$F$2:$F$707,'Infos Relatório'!$B202,'Faturamento NNE'!$AA$2:$AA$707,'Infos Relatório'!AA$1)</f>
        <v>0</v>
      </c>
      <c r="AG202" s="541">
        <f>COUNTIFS('Faturamento NNE'!$E$2:$E$707,'Infos Relatório'!$B$164,'Faturamento NNE'!$F$2:$F$707,'Infos Relatório'!$B202,'Faturamento NNE'!$AA$2:$AA$707,'Infos Relatório'!AG$1)</f>
        <v>0</v>
      </c>
      <c r="AH202" s="542">
        <f>SUMIFS('Faturamento NNE'!$H$2:$H$707,'Faturamento NNE'!$E$2:$E$707,'Infos Relatório'!$B$164,'Faturamento NNE'!$F$2:$F$707,'Infos Relatório'!$B202,'Faturamento NNE'!$AA$2:$AA$707,'Infos Relatório'!AG$1)</f>
        <v>0</v>
      </c>
      <c r="AI202" s="542">
        <f>SUMIFS('Faturamento NNE'!$K$2:$K$707,'Faturamento NNE'!$E$2:$E$707,'Infos Relatório'!$B$164,'Faturamento NNE'!$F$2:$F$707,'Infos Relatório'!$B202,'Faturamento NNE'!$AA$2:$AA$707,'Infos Relatório'!AG$1)</f>
        <v>0</v>
      </c>
      <c r="AJ202" s="546">
        <f>SUMIFS('Faturamento NNE'!$P$2:$P$707,'Faturamento NNE'!$E$2:$E$707,'Infos Relatório'!$B$164,'Faturamento NNE'!$F$2:$F$707,'Infos Relatório'!$B202,'Faturamento NNE'!$AA$2:$AA$707,'Infos Relatório'!AG$1,'Faturamento NNE'!$U$2:$U$707,"Sim")+SUMIFS('Faturamento NNE'!$Q$2:$Q$707,'Faturamento NNE'!$E$2:$E$707,'Infos Relatório'!$B$164,'Faturamento NNE'!$F$2:$F$707,'Infos Relatório'!$B202,'Faturamento NNE'!$AA$2:$AA$707,'Infos Relatório'!AG$1,'Faturamento NNE'!$U$2:$U$707,"Sim")</f>
        <v>0</v>
      </c>
      <c r="AK202" s="227" t="e">
        <f t="shared" si="53"/>
        <v>#DIV/0!</v>
      </c>
      <c r="AL202" s="545">
        <f>SUMIFS('Faturamento NNE'!$I$2:$I$707,'Faturamento NNE'!$E$2:$E$707,'Infos Relatório'!$B$164,'Faturamento NNE'!$F$2:$F$707,'Infos Relatório'!$B202,'Faturamento NNE'!$AA$2:$AA$707,'Infos Relatório'!AG$1)</f>
        <v>0</v>
      </c>
      <c r="AM202" s="541">
        <f>COUNTIFS('Faturamento NNE'!$E$2:$E$707,'Infos Relatório'!$B$164,'Faturamento NNE'!$F$2:$F$707,'Infos Relatório'!$B202,'Faturamento NNE'!$AA$2:$AA$707,'Infos Relatório'!AM$1)</f>
        <v>0</v>
      </c>
      <c r="AN202" s="542">
        <f>SUMIFS('Faturamento NNE'!$H$2:$H$707,'Faturamento NNE'!$E$2:$E$707,'Infos Relatório'!$B$164,'Faturamento NNE'!$F$2:$F$707,'Infos Relatório'!$B202,'Faturamento NNE'!$AA$2:$AA$707,'Infos Relatório'!AM$1)</f>
        <v>0</v>
      </c>
      <c r="AO202" s="542">
        <f>SUMIFS('Faturamento NNE'!$K$2:$K$707,'Faturamento NNE'!$E$2:$E$707,'Infos Relatório'!$B$164,'Faturamento NNE'!$F$2:$F$707,'Infos Relatório'!$B202,'Faturamento NNE'!$AA$2:$AA$707,'Infos Relatório'!AM$1)</f>
        <v>0</v>
      </c>
      <c r="AP202" s="546">
        <f>SUMIFS('Faturamento NNE'!$P$2:$P$707,'Faturamento NNE'!$E$2:$E$707,'Infos Relatório'!$B$164,'Faturamento NNE'!$F$2:$F$707,'Infos Relatório'!$B202,'Faturamento NNE'!$AA$2:$AA$707,'Infos Relatório'!AM$1,'Faturamento NNE'!$U$2:$U$707,"Sim")+SUMIFS('Faturamento NNE'!$Q$2:$Q$707,'Faturamento NNE'!$E$2:$E$707,'Infos Relatório'!$B$164,'Faturamento NNE'!$F$2:$F$707,'Infos Relatório'!$B202,'Faturamento NNE'!$AA$2:$AA$707,'Infos Relatório'!AM$1,'Faturamento NNE'!$U$2:$U$707,"Sim")</f>
        <v>0</v>
      </c>
      <c r="AQ202" s="227" t="e">
        <f t="shared" si="54"/>
        <v>#DIV/0!</v>
      </c>
      <c r="AR202" s="545">
        <f>SUMIFS('Faturamento NNE'!$I$2:$I$707,'Faturamento NNE'!$E$2:$E$707,'Infos Relatório'!$B$164,'Faturamento NNE'!$F$2:$F$707,'Infos Relatório'!$B202,'Faturamento NNE'!$AA$2:$AA$707,'Infos Relatório'!AM$1)</f>
        <v>0</v>
      </c>
      <c r="AS202" s="541">
        <f>COUNTIFS('Faturamento NNE'!$E$2:$E$707,'Infos Relatório'!$B$164,'Faturamento NNE'!$F$2:$F$707,'Infos Relatório'!$B202,'Faturamento NNE'!$AA$2:$AA$707,'Infos Relatório'!AS$1)</f>
        <v>0</v>
      </c>
      <c r="AT202" s="542">
        <f>SUMIFS('Faturamento NNE'!$H$2:$H$707,'Faturamento NNE'!$E$2:$E$707,'Infos Relatório'!$B$164,'Faturamento NNE'!$F$2:$F$707,'Infos Relatório'!$B202,'Faturamento NNE'!$AA$2:$AA$707,'Infos Relatório'!AS$1)</f>
        <v>0</v>
      </c>
      <c r="AU202" s="542">
        <f>SUMIFS('Faturamento NNE'!$K$2:$K$707,'Faturamento NNE'!$E$2:$E$707,'Infos Relatório'!$B$164,'Faturamento NNE'!$F$2:$F$707,'Infos Relatório'!$B202,'Faturamento NNE'!$AA$2:$AA$707,'Infos Relatório'!AS$1)</f>
        <v>0</v>
      </c>
      <c r="AV202" s="546">
        <f>SUMIFS('Faturamento NNE'!$P$2:$P$707,'Faturamento NNE'!$E$2:$E$707,'Infos Relatório'!$B$164,'Faturamento NNE'!$F$2:$F$707,'Infos Relatório'!$B202,'Faturamento NNE'!$AA$2:$AA$707,'Infos Relatório'!AS$1,'Faturamento NNE'!$U$2:$U$707,"Sim")+SUMIFS('Faturamento NNE'!$Q$2:$Q$707,'Faturamento NNE'!$E$2:$E$707,'Infos Relatório'!$B$164,'Faturamento NNE'!$F$2:$F$707,'Infos Relatório'!$B202,'Faturamento NNE'!$AA$2:$AA$707,'Infos Relatório'!AS$1,'Faturamento NNE'!$U$2:$U$707,"Sim")</f>
        <v>0</v>
      </c>
      <c r="AW202" s="227" t="e">
        <f t="shared" si="55"/>
        <v>#DIV/0!</v>
      </c>
      <c r="AX202" s="545">
        <f>SUMIFS('Faturamento NNE'!$I$2:$I$707,'Faturamento NNE'!$E$2:$E$707,'Infos Relatório'!$B$164,'Faturamento NNE'!$F$2:$F$707,'Infos Relatório'!$B202,'Faturamento NNE'!$AA$2:$AA$707,'Infos Relatório'!AS$1)</f>
        <v>0</v>
      </c>
      <c r="AY202" s="541">
        <f>COUNTIFS('Faturamento NNE'!$E$2:$E$707,'Infos Relatório'!$B$164,'Faturamento NNE'!$F$2:$F$707,'Infos Relatório'!$B202,'Faturamento NNE'!$AA$2:$AA$707,'Infos Relatório'!AY$1)</f>
        <v>0</v>
      </c>
      <c r="AZ202" s="542">
        <f>SUMIFS('Faturamento NNE'!$H$2:$H$707,'Faturamento NNE'!$E$2:$E$707,'Infos Relatório'!$B$164,'Faturamento NNE'!$F$2:$F$707,'Infos Relatório'!$B202,'Faturamento NNE'!$AA$2:$AA$707,'Infos Relatório'!AY$1)</f>
        <v>0</v>
      </c>
      <c r="BA202" s="542">
        <f>SUMIFS('Faturamento NNE'!$K$2:$K$707,'Faturamento NNE'!$E$2:$E$707,'Infos Relatório'!$B$164,'Faturamento NNE'!$F$2:$F$707,'Infos Relatório'!$B202,'Faturamento NNE'!$AA$2:$AA$707,'Infos Relatório'!AY$1)</f>
        <v>0</v>
      </c>
      <c r="BB202" s="546">
        <f>SUMIFS('Faturamento NNE'!$P$2:$P$707,'Faturamento NNE'!$E$2:$E$707,'Infos Relatório'!$B$164,'Faturamento NNE'!$F$2:$F$707,'Infos Relatório'!$B202,'Faturamento NNE'!$AA$2:$AA$707,'Infos Relatório'!AY$1,'Faturamento NNE'!$U$2:$U$707,"Sim")+SUMIFS('Faturamento NNE'!$Q$2:$Q$707,'Faturamento NNE'!$E$2:$E$707,'Infos Relatório'!$B$164,'Faturamento NNE'!$F$2:$F$707,'Infos Relatório'!$B202,'Faturamento NNE'!$AA$2:$AA$707,'Infos Relatório'!AY$1,'Faturamento NNE'!$U$2:$U$707,"Sim")</f>
        <v>0</v>
      </c>
      <c r="BC202" s="227" t="e">
        <f t="shared" si="56"/>
        <v>#DIV/0!</v>
      </c>
      <c r="BD202" s="545">
        <f>SUMIFS('Faturamento NNE'!$I$2:$I$707,'Faturamento NNE'!$E$2:$E$707,'Infos Relatório'!$B$164,'Faturamento NNE'!$F$2:$F$707,'Infos Relatório'!$B202,'Faturamento NNE'!$AA$2:$AA$707,'Infos Relatório'!AY$1)</f>
        <v>0</v>
      </c>
      <c r="BE202" s="541">
        <f>COUNTIFS('Faturamento NNE'!$E$2:$E$707,'Infos Relatório'!$B$164,'Faturamento NNE'!$F$2:$F$707,'Infos Relatório'!$B202,'Faturamento NNE'!$AA$2:$AA$707,'Infos Relatório'!BE$1)</f>
        <v>0</v>
      </c>
      <c r="BF202" s="542">
        <f>SUMIFS('Faturamento NNE'!$H$2:$H$707,'Faturamento NNE'!$E$2:$E$707,'Infos Relatório'!$B$164,'Faturamento NNE'!$F$2:$F$707,'Infos Relatório'!$B202,'Faturamento NNE'!$AA$2:$AA$707,'Infos Relatório'!BE$1)</f>
        <v>0</v>
      </c>
      <c r="BG202" s="542">
        <f>SUMIFS('Faturamento NNE'!$K$2:$K$707,'Faturamento NNE'!$E$2:$E$707,'Infos Relatório'!$B$164,'Faturamento NNE'!$F$2:$F$707,'Infos Relatório'!$B202,'Faturamento NNE'!$AA$2:$AA$707,'Infos Relatório'!BE$1)</f>
        <v>0</v>
      </c>
      <c r="BH202" s="546">
        <f>SUMIFS('Faturamento NNE'!$P$2:$P$707,'Faturamento NNE'!$E$2:$E$707,'Infos Relatório'!$B$164,'Faturamento NNE'!$F$2:$F$707,'Infos Relatório'!$B202,'Faturamento NNE'!$AA$2:$AA$707,'Infos Relatório'!BE$1,'Faturamento NNE'!$U$2:$U$707,"Sim")+SUMIFS('Faturamento NNE'!$Q$2:$Q$707,'Faturamento NNE'!$E$2:$E$707,'Infos Relatório'!$B$164,'Faturamento NNE'!$F$2:$F$707,'Infos Relatório'!$B202,'Faturamento NNE'!$AA$2:$AA$707,'Infos Relatório'!BE$1,'Faturamento NNE'!$U$2:$U$707,"Sim")</f>
        <v>0</v>
      </c>
      <c r="BI202" s="227" t="e">
        <f t="shared" si="57"/>
        <v>#DIV/0!</v>
      </c>
      <c r="BJ202" s="545">
        <f>SUMIFS('Faturamento NNE'!$I$2:$I$707,'Faturamento NNE'!$E$2:$E$707,'Infos Relatório'!$B$164,'Faturamento NNE'!$F$2:$F$707,'Infos Relatório'!$B202,'Faturamento NNE'!$AA$2:$AA$707,'Infos Relatório'!BE$1)</f>
        <v>0</v>
      </c>
      <c r="BK202" s="541">
        <f>COUNTIFS('Faturamento NNE'!$E$2:$E$707,'Infos Relatório'!$B$164,'Faturamento NNE'!$F$2:$F$707,'Infos Relatório'!$B202,'Faturamento NNE'!$AA$2:$AA$707,'Infos Relatório'!BK$1)</f>
        <v>0</v>
      </c>
      <c r="BL202" s="542">
        <f>SUMIFS('Faturamento NNE'!$H$2:$H$707,'Faturamento NNE'!$E$2:$E$707,'Infos Relatório'!$B$164,'Faturamento NNE'!$F$2:$F$707,'Infos Relatório'!$B202,'Faturamento NNE'!$AA$2:$AA$707,'Infos Relatório'!BK$1)</f>
        <v>0</v>
      </c>
      <c r="BM202" s="542">
        <f>SUMIFS('Faturamento NNE'!$K$2:$K$707,'Faturamento NNE'!$E$2:$E$707,'Infos Relatório'!$B$164,'Faturamento NNE'!$F$2:$F$707,'Infos Relatório'!$B202,'Faturamento NNE'!$AA$2:$AA$707,'Infos Relatório'!BK$1)</f>
        <v>0</v>
      </c>
      <c r="BN202" s="546">
        <f>SUMIFS('Faturamento NNE'!$P$2:$P$707,'Faturamento NNE'!$E$2:$E$707,'Infos Relatório'!$B$164,'Faturamento NNE'!$F$2:$F$707,'Infos Relatório'!$B202,'Faturamento NNE'!$AA$2:$AA$707,'Infos Relatório'!BK$1,'Faturamento NNE'!$U$2:$U$707,"Sim")+SUMIFS('Faturamento NNE'!$Q$2:$Q$707,'Faturamento NNE'!$E$2:$E$707,'Infos Relatório'!$B$164,'Faturamento NNE'!$F$2:$F$707,'Infos Relatório'!$B202,'Faturamento NNE'!$AA$2:$AA$707,'Infos Relatório'!BK$1,'Faturamento NNE'!$U$2:$U$707,"Sim")</f>
        <v>0</v>
      </c>
      <c r="BO202" s="227" t="e">
        <f t="shared" si="58"/>
        <v>#DIV/0!</v>
      </c>
      <c r="BP202" s="545">
        <f>SUMIFS('Faturamento NNE'!$I$2:$I$707,'Faturamento NNE'!$E$2:$E$707,'Infos Relatório'!$B$164,'Faturamento NNE'!$F$2:$F$707,'Infos Relatório'!$B202,'Faturamento NNE'!$AA$2:$AA$707,'Infos Relatório'!BK$1)</f>
        <v>0</v>
      </c>
      <c r="BQ202" s="541">
        <f>COUNTIFS('Faturamento NNE'!$E$2:$E$707,'Infos Relatório'!$B$164,'Faturamento NNE'!$F$2:$F$707,'Infos Relatório'!$B202,'Faturamento NNE'!$AA$2:$AA$707,'Infos Relatório'!BQ$1)</f>
        <v>0</v>
      </c>
      <c r="BR202" s="542">
        <f>SUMIFS('Faturamento NNE'!$H$2:$H$707,'Faturamento NNE'!$E$2:$E$707,'Infos Relatório'!$B$164,'Faturamento NNE'!$F$2:$F$707,'Infos Relatório'!$B202,'Faturamento NNE'!$AA$2:$AA$707,'Infos Relatório'!BQ$1)</f>
        <v>0</v>
      </c>
      <c r="BS202" s="542">
        <f>SUMIFS('Faturamento NNE'!$K$2:$K$707,'Faturamento NNE'!$E$2:$E$707,'Infos Relatório'!$B$164,'Faturamento NNE'!$F$2:$F$707,'Infos Relatório'!$B202,'Faturamento NNE'!$AA$2:$AA$707,'Infos Relatório'!BQ$1)</f>
        <v>0</v>
      </c>
      <c r="BT202" s="546">
        <f>SUMIFS('Faturamento NNE'!$P$2:$P$707,'Faturamento NNE'!$E$2:$E$707,'Infos Relatório'!$B$164,'Faturamento NNE'!$F$2:$F$707,'Infos Relatório'!$B202,'Faturamento NNE'!$AA$2:$AA$707,'Infos Relatório'!BQ$1,'Faturamento NNE'!$U$2:$U$707,"Sim")+SUMIFS('Faturamento NNE'!$Q$2:$Q$707,'Faturamento NNE'!$E$2:$E$707,'Infos Relatório'!$B$164,'Faturamento NNE'!$F$2:$F$707,'Infos Relatório'!$B202,'Faturamento NNE'!$AA$2:$AA$707,'Infos Relatório'!BQ$1,'Faturamento NNE'!$U$2:$U$707,"Sim")</f>
        <v>0</v>
      </c>
      <c r="BU202" s="227" t="e">
        <f t="shared" si="59"/>
        <v>#DIV/0!</v>
      </c>
      <c r="BV202" s="545">
        <f>SUMIFS('Faturamento NNE'!$I$2:$I$707,'Faturamento NNE'!$E$2:$E$707,'Infos Relatório'!$B$164,'Faturamento NNE'!$F$2:$F$707,'Infos Relatório'!$B202,'Faturamento NNE'!$AA$2:$AA$707,'Infos Relatório'!BQ$1)</f>
        <v>0</v>
      </c>
    </row>
    <row r="203" spans="2:74">
      <c r="B203" s="217" t="s">
        <v>168</v>
      </c>
      <c r="C203" s="541">
        <f>COUNTIFS('Faturamento NNE'!$E$2:$E$707,'Infos Relatório'!$B$164,'Faturamento NNE'!$F$2:$F$707,'Infos Relatório'!$B203,'Faturamento NNE'!$AA$2:$AA$707,'Infos Relatório'!C$1)</f>
        <v>0</v>
      </c>
      <c r="D203" s="542">
        <f>SUMIFS('Faturamento NNE'!$H$2:$H$707,'Faturamento NNE'!$E$2:$E$707,'Infos Relatório'!$B$164,'Faturamento NNE'!$F$2:$F$707,'Infos Relatório'!$B203,'Faturamento NNE'!$AA$2:$AA$707,'Infos Relatório'!C$1)</f>
        <v>0</v>
      </c>
      <c r="E203" s="543">
        <f>SUMIFS('Faturamento NNE'!$K$2:$K$707,'Faturamento NNE'!$E$2:$E$707,'Infos Relatório'!$B$164,'Faturamento NNE'!$F$2:$F$707,'Infos Relatório'!$B203,'Faturamento NNE'!$AA$2:$AA$707,'Infos Relatório'!C$1)</f>
        <v>0</v>
      </c>
      <c r="F203" s="544">
        <f>SUMIFS('Faturamento NNE'!$P$2:$P$707,'Faturamento NNE'!$E$2:$E$707,'Infos Relatório'!$B$164,'Faturamento NNE'!$F$2:$F$707,'Infos Relatório'!$B203,'Faturamento NNE'!$AA$2:$AA$707,'Infos Relatório'!C$1,'Faturamento NNE'!$U$2:$U$707,"Sim")+SUMIFS('Faturamento NNE'!$Q$2:$Q$707,'Faturamento NNE'!$E$2:$E$707,'Infos Relatório'!$B$164,'Faturamento NNE'!$F$2:$F$707,'Infos Relatório'!$B203,'Faturamento NNE'!$AA$2:$AA$707,'Infos Relatório'!C$1,'Faturamento NNE'!$U$2:$U$707,"Sim")</f>
        <v>0</v>
      </c>
      <c r="G203" s="283" t="e">
        <f t="shared" si="48"/>
        <v>#DIV/0!</v>
      </c>
      <c r="H203" s="545">
        <f>SUMIFS('Faturamento NNE'!$I$2:$I$707,'Faturamento NNE'!$E$2:$E$707,'Infos Relatório'!$B$164,'Faturamento NNE'!$F$2:$F$707,'Infos Relatório'!$B203,'Faturamento NNE'!$AA$2:$AA$707,'Infos Relatório'!C$1)</f>
        <v>0</v>
      </c>
      <c r="I203" s="541">
        <f>COUNTIFS('Faturamento NNE'!$E$2:$E$707,'Infos Relatório'!$B$164,'Faturamento NNE'!$F$2:$F$707,'Infos Relatório'!$B203,'Faturamento NNE'!$AA$2:$AA$707,'Infos Relatório'!I$1)</f>
        <v>0</v>
      </c>
      <c r="J203" s="542">
        <f>SUMIFS('Faturamento NNE'!$H$2:$H$707,'Faturamento NNE'!$E$2:$E$707,'Infos Relatório'!$B$164,'Faturamento NNE'!$F$2:$F$707,'Infos Relatório'!$B203,'Faturamento NNE'!$AA$2:$AA$707,'Infos Relatório'!I$1)</f>
        <v>0</v>
      </c>
      <c r="K203" s="543">
        <f>SUMIFS('Faturamento NNE'!$K$2:$K$707,'Faturamento NNE'!$E$2:$E$707,'Infos Relatório'!$B$164,'Faturamento NNE'!$F$2:$F$707,'Infos Relatório'!$B203,'Faturamento NNE'!$AA$2:$AA$707,'Infos Relatório'!I$1)</f>
        <v>0</v>
      </c>
      <c r="L203" s="544">
        <f>SUMIFS('Faturamento NNE'!$P$2:$P$707,'Faturamento NNE'!$E$2:$E$707,'Infos Relatório'!$B$164,'Faturamento NNE'!$F$2:$F$707,'Infos Relatório'!$B203,'Faturamento NNE'!$AA$2:$AA$707,'Infos Relatório'!I$1,'Faturamento NNE'!$U$2:$U$707,"Sim")+SUMIFS('Faturamento NNE'!$Q$2:$Q$707,'Faturamento NNE'!$E$2:$E$707,'Infos Relatório'!$B$164,'Faturamento NNE'!$F$2:$F$707,'Infos Relatório'!$B203,'Faturamento NNE'!$AA$2:$AA$707,'Infos Relatório'!I$1,'Faturamento NNE'!$U$2:$U$707,"Sim")</f>
        <v>0</v>
      </c>
      <c r="M203" s="283" t="e">
        <f t="shared" si="49"/>
        <v>#DIV/0!</v>
      </c>
      <c r="N203" s="545">
        <f>SUMIFS('Faturamento NNE'!$I$2:$I$707,'Faturamento NNE'!$E$2:$E$707,'Infos Relatório'!$B$164,'Faturamento NNE'!$F$2:$F$707,'Infos Relatório'!$B203,'Faturamento NNE'!$AA$2:$AA$707,'Infos Relatório'!I$1)</f>
        <v>0</v>
      </c>
      <c r="O203" s="541">
        <f>COUNTIFS('Faturamento NNE'!$E$2:$E$707,'Infos Relatório'!$B$164,'Faturamento NNE'!$F$2:$F$707,'Infos Relatório'!$B203,'Faturamento NNE'!$AA$2:$AA$707,'Infos Relatório'!O$1)</f>
        <v>0</v>
      </c>
      <c r="P203" s="542">
        <f>SUMIFS('Faturamento NNE'!$H$2:$H$707,'Faturamento NNE'!$E$2:$E$707,'Infos Relatório'!$B$164,'Faturamento NNE'!$F$2:$F$707,'Infos Relatório'!$B203,'Faturamento NNE'!$AA$2:$AA$707,'Infos Relatório'!O$1)</f>
        <v>0</v>
      </c>
      <c r="Q203" s="542">
        <f>SUMIFS('Faturamento NNE'!$K$2:$K$707,'Faturamento NNE'!$E$2:$E$707,'Infos Relatório'!$B$164,'Faturamento NNE'!$F$2:$F$707,'Infos Relatório'!$B203,'Faturamento NNE'!$AA$2:$AA$707,'Infos Relatório'!O$1)</f>
        <v>0</v>
      </c>
      <c r="R203" s="546">
        <f>SUMIFS('Faturamento NNE'!$P$2:$P$707,'Faturamento NNE'!$E$2:$E$707,'Infos Relatório'!$B$164,'Faturamento NNE'!$F$2:$F$707,'Infos Relatório'!$B203,'Faturamento NNE'!$AA$2:$AA$707,'Infos Relatório'!O$1,'Faturamento NNE'!$U$2:$U$707,"Sim")+SUMIFS('Faturamento NNE'!$Q$2:$Q$707,'Faturamento NNE'!$E$2:$E$707,'Infos Relatório'!$B$164,'Faturamento NNE'!$F$2:$F$707,'Infos Relatório'!$B203,'Faturamento NNE'!$AA$2:$AA$707,'Infos Relatório'!O$1,'Faturamento NNE'!$U$2:$U$707,"Sim")</f>
        <v>0</v>
      </c>
      <c r="S203" s="227" t="e">
        <f t="shared" si="50"/>
        <v>#DIV/0!</v>
      </c>
      <c r="T203" s="545">
        <f>SUMIFS('Faturamento NNE'!$I$2:$I$707,'Faturamento NNE'!$E$2:$E$707,'Infos Relatório'!$B$164,'Faturamento NNE'!$F$2:$F$707,'Infos Relatório'!$B203,'Faturamento NNE'!$AA$2:$AA$707,'Infos Relatório'!O$1)</f>
        <v>0</v>
      </c>
      <c r="U203" s="541">
        <f>COUNTIFS('Faturamento NNE'!$E$2:$E$707,'Infos Relatório'!$B$164,'Faturamento NNE'!$F$2:$F$707,'Infos Relatório'!$B203,'Faturamento NNE'!$AA$2:$AA$707,'Infos Relatório'!U$1)</f>
        <v>0</v>
      </c>
      <c r="V203" s="542">
        <f>SUMIFS('Faturamento NNE'!$H$2:$H$707,'Faturamento NNE'!$E$2:$E$707,'Infos Relatório'!$B$164,'Faturamento NNE'!$F$2:$F$707,'Infos Relatório'!$B203,'Faturamento NNE'!$AA$2:$AA$707,'Infos Relatório'!U$1)</f>
        <v>0</v>
      </c>
      <c r="W203" s="542">
        <f>SUMIFS('Faturamento NNE'!$K$2:$K$707,'Faturamento NNE'!$E$2:$E$707,'Infos Relatório'!$B$164,'Faturamento NNE'!$F$2:$F$707,'Infos Relatório'!$B203,'Faturamento NNE'!$AA$2:$AA$707,'Infos Relatório'!U$1)</f>
        <v>0</v>
      </c>
      <c r="X203" s="546">
        <f>SUMIFS('Faturamento NNE'!$P$2:$P$707,'Faturamento NNE'!$E$2:$E$707,'Infos Relatório'!$B$164,'Faturamento NNE'!$F$2:$F$707,'Infos Relatório'!$B203,'Faturamento NNE'!$AA$2:$AA$707,'Infos Relatório'!U$1,'Faturamento NNE'!$U$2:$U$707,"Sim")+SUMIFS('Faturamento NNE'!$Q$2:$Q$707,'Faturamento NNE'!$E$2:$E$707,'Infos Relatório'!$B$164,'Faturamento NNE'!$F$2:$F$707,'Infos Relatório'!$B203,'Faturamento NNE'!$AA$2:$AA$707,'Infos Relatório'!U$1,'Faturamento NNE'!$U$2:$U$707,"Sim")</f>
        <v>0</v>
      </c>
      <c r="Y203" s="227" t="e">
        <f t="shared" si="51"/>
        <v>#DIV/0!</v>
      </c>
      <c r="Z203" s="545">
        <f>SUMIFS('Faturamento NNE'!$I$2:$I$707,'Faturamento NNE'!$E$2:$E$707,'Infos Relatório'!$B$164,'Faturamento NNE'!$F$2:$F$707,'Infos Relatório'!$B203,'Faturamento NNE'!$AA$2:$AA$707,'Infos Relatório'!U$1)</f>
        <v>0</v>
      </c>
      <c r="AA203" s="541">
        <f>COUNTIFS('Faturamento NNE'!$E$2:$E$707,'Infos Relatório'!$B$164,'Faturamento NNE'!$F$2:$F$707,'Infos Relatório'!$B203,'Faturamento NNE'!$AA$2:$AA$707,'Infos Relatório'!AA$1)</f>
        <v>0</v>
      </c>
      <c r="AB203" s="542">
        <f>SUMIFS('Faturamento NNE'!$H$2:$H$707,'Faturamento NNE'!$E$2:$E$707,'Infos Relatório'!$B$164,'Faturamento NNE'!$F$2:$F$707,'Infos Relatório'!$B203,'Faturamento NNE'!$AA$2:$AA$707,'Infos Relatório'!AA$1)</f>
        <v>0</v>
      </c>
      <c r="AC203" s="542">
        <f>SUMIFS('Faturamento NNE'!$K$2:$K$707,'Faturamento NNE'!$E$2:$E$707,'Infos Relatório'!$B$164,'Faturamento NNE'!$F$2:$F$707,'Infos Relatório'!$B203,'Faturamento NNE'!$AA$2:$AA$707,'Infos Relatório'!AA$1)</f>
        <v>0</v>
      </c>
      <c r="AD203" s="546">
        <f>SUMIFS('Faturamento NNE'!$P$2:$P$707,'Faturamento NNE'!$E$2:$E$707,'Infos Relatório'!$B$164,'Faturamento NNE'!$F$2:$F$707,'Infos Relatório'!$B203,'Faturamento NNE'!$AA$2:$AA$707,'Infos Relatório'!AA$1,'Faturamento NNE'!$U$2:$U$707,"Sim")+SUMIFS('Faturamento NNE'!$Q$2:$Q$707,'Faturamento NNE'!$E$2:$E$707,'Infos Relatório'!$B$164,'Faturamento NNE'!$F$2:$F$707,'Infos Relatório'!$B203,'Faturamento NNE'!$AA$2:$AA$707,'Infos Relatório'!AA$1,'Faturamento NNE'!$U$2:$U$707,"Sim")</f>
        <v>0</v>
      </c>
      <c r="AE203" s="227" t="e">
        <f t="shared" si="52"/>
        <v>#DIV/0!</v>
      </c>
      <c r="AF203" s="545">
        <f>SUMIFS('Faturamento NNE'!$I$2:$I$707,'Faturamento NNE'!$E$2:$E$707,'Infos Relatório'!$B$164,'Faturamento NNE'!$F$2:$F$707,'Infos Relatório'!$B203,'Faturamento NNE'!$AA$2:$AA$707,'Infos Relatório'!AA$1)</f>
        <v>0</v>
      </c>
      <c r="AG203" s="541">
        <f>COUNTIFS('Faturamento NNE'!$E$2:$E$707,'Infos Relatório'!$B$164,'Faturamento NNE'!$F$2:$F$707,'Infos Relatório'!$B203,'Faturamento NNE'!$AA$2:$AA$707,'Infos Relatório'!AG$1)</f>
        <v>0</v>
      </c>
      <c r="AH203" s="542">
        <f>SUMIFS('Faturamento NNE'!$H$2:$H$707,'Faturamento NNE'!$E$2:$E$707,'Infos Relatório'!$B$164,'Faturamento NNE'!$F$2:$F$707,'Infos Relatório'!$B203,'Faturamento NNE'!$AA$2:$AA$707,'Infos Relatório'!AG$1)</f>
        <v>0</v>
      </c>
      <c r="AI203" s="542">
        <f>SUMIFS('Faturamento NNE'!$K$2:$K$707,'Faturamento NNE'!$E$2:$E$707,'Infos Relatório'!$B$164,'Faturamento NNE'!$F$2:$F$707,'Infos Relatório'!$B203,'Faturamento NNE'!$AA$2:$AA$707,'Infos Relatório'!AG$1)</f>
        <v>0</v>
      </c>
      <c r="AJ203" s="546">
        <f>SUMIFS('Faturamento NNE'!$P$2:$P$707,'Faturamento NNE'!$E$2:$E$707,'Infos Relatório'!$B$164,'Faturamento NNE'!$F$2:$F$707,'Infos Relatório'!$B203,'Faturamento NNE'!$AA$2:$AA$707,'Infos Relatório'!AG$1,'Faturamento NNE'!$U$2:$U$707,"Sim")+SUMIFS('Faturamento NNE'!$Q$2:$Q$707,'Faturamento NNE'!$E$2:$E$707,'Infos Relatório'!$B$164,'Faturamento NNE'!$F$2:$F$707,'Infos Relatório'!$B203,'Faturamento NNE'!$AA$2:$AA$707,'Infos Relatório'!AG$1,'Faturamento NNE'!$U$2:$U$707,"Sim")</f>
        <v>0</v>
      </c>
      <c r="AK203" s="227" t="e">
        <f t="shared" si="53"/>
        <v>#DIV/0!</v>
      </c>
      <c r="AL203" s="545">
        <f>SUMIFS('Faturamento NNE'!$I$2:$I$707,'Faturamento NNE'!$E$2:$E$707,'Infos Relatório'!$B$164,'Faturamento NNE'!$F$2:$F$707,'Infos Relatório'!$B203,'Faturamento NNE'!$AA$2:$AA$707,'Infos Relatório'!AG$1)</f>
        <v>0</v>
      </c>
      <c r="AM203" s="541">
        <f>COUNTIFS('Faturamento NNE'!$E$2:$E$707,'Infos Relatório'!$B$164,'Faturamento NNE'!$F$2:$F$707,'Infos Relatório'!$B203,'Faturamento NNE'!$AA$2:$AA$707,'Infos Relatório'!AM$1)</f>
        <v>0</v>
      </c>
      <c r="AN203" s="542">
        <f>SUMIFS('Faturamento NNE'!$H$2:$H$707,'Faturamento NNE'!$E$2:$E$707,'Infos Relatório'!$B$164,'Faturamento NNE'!$F$2:$F$707,'Infos Relatório'!$B203,'Faturamento NNE'!$AA$2:$AA$707,'Infos Relatório'!AM$1)</f>
        <v>0</v>
      </c>
      <c r="AO203" s="542">
        <f>SUMIFS('Faturamento NNE'!$K$2:$K$707,'Faturamento NNE'!$E$2:$E$707,'Infos Relatório'!$B$164,'Faturamento NNE'!$F$2:$F$707,'Infos Relatório'!$B203,'Faturamento NNE'!$AA$2:$AA$707,'Infos Relatório'!AM$1)</f>
        <v>0</v>
      </c>
      <c r="AP203" s="546">
        <f>SUMIFS('Faturamento NNE'!$P$2:$P$707,'Faturamento NNE'!$E$2:$E$707,'Infos Relatório'!$B$164,'Faturamento NNE'!$F$2:$F$707,'Infos Relatório'!$B203,'Faturamento NNE'!$AA$2:$AA$707,'Infos Relatório'!AM$1,'Faturamento NNE'!$U$2:$U$707,"Sim")+SUMIFS('Faturamento NNE'!$Q$2:$Q$707,'Faturamento NNE'!$E$2:$E$707,'Infos Relatório'!$B$164,'Faturamento NNE'!$F$2:$F$707,'Infos Relatório'!$B203,'Faturamento NNE'!$AA$2:$AA$707,'Infos Relatório'!AM$1,'Faturamento NNE'!$U$2:$U$707,"Sim")</f>
        <v>0</v>
      </c>
      <c r="AQ203" s="227" t="e">
        <f t="shared" si="54"/>
        <v>#DIV/0!</v>
      </c>
      <c r="AR203" s="545">
        <f>SUMIFS('Faturamento NNE'!$I$2:$I$707,'Faturamento NNE'!$E$2:$E$707,'Infos Relatório'!$B$164,'Faturamento NNE'!$F$2:$F$707,'Infos Relatório'!$B203,'Faturamento NNE'!$AA$2:$AA$707,'Infos Relatório'!AM$1)</f>
        <v>0</v>
      </c>
      <c r="AS203" s="541">
        <f>COUNTIFS('Faturamento NNE'!$E$2:$E$707,'Infos Relatório'!$B$164,'Faturamento NNE'!$F$2:$F$707,'Infos Relatório'!$B203,'Faturamento NNE'!$AA$2:$AA$707,'Infos Relatório'!AS$1)</f>
        <v>0</v>
      </c>
      <c r="AT203" s="542">
        <f>SUMIFS('Faturamento NNE'!$H$2:$H$707,'Faturamento NNE'!$E$2:$E$707,'Infos Relatório'!$B$164,'Faturamento NNE'!$F$2:$F$707,'Infos Relatório'!$B203,'Faturamento NNE'!$AA$2:$AA$707,'Infos Relatório'!AS$1)</f>
        <v>0</v>
      </c>
      <c r="AU203" s="542">
        <f>SUMIFS('Faturamento NNE'!$K$2:$K$707,'Faturamento NNE'!$E$2:$E$707,'Infos Relatório'!$B$164,'Faturamento NNE'!$F$2:$F$707,'Infos Relatório'!$B203,'Faturamento NNE'!$AA$2:$AA$707,'Infos Relatório'!AS$1)</f>
        <v>0</v>
      </c>
      <c r="AV203" s="546">
        <f>SUMIFS('Faturamento NNE'!$P$2:$P$707,'Faturamento NNE'!$E$2:$E$707,'Infos Relatório'!$B$164,'Faturamento NNE'!$F$2:$F$707,'Infos Relatório'!$B203,'Faturamento NNE'!$AA$2:$AA$707,'Infos Relatório'!AS$1,'Faturamento NNE'!$U$2:$U$707,"Sim")+SUMIFS('Faturamento NNE'!$Q$2:$Q$707,'Faturamento NNE'!$E$2:$E$707,'Infos Relatório'!$B$164,'Faturamento NNE'!$F$2:$F$707,'Infos Relatório'!$B203,'Faturamento NNE'!$AA$2:$AA$707,'Infos Relatório'!AS$1,'Faturamento NNE'!$U$2:$U$707,"Sim")</f>
        <v>0</v>
      </c>
      <c r="AW203" s="227" t="e">
        <f t="shared" si="55"/>
        <v>#DIV/0!</v>
      </c>
      <c r="AX203" s="545">
        <f>SUMIFS('Faturamento NNE'!$I$2:$I$707,'Faturamento NNE'!$E$2:$E$707,'Infos Relatório'!$B$164,'Faturamento NNE'!$F$2:$F$707,'Infos Relatório'!$B203,'Faturamento NNE'!$AA$2:$AA$707,'Infos Relatório'!AS$1)</f>
        <v>0</v>
      </c>
      <c r="AY203" s="541">
        <f>COUNTIFS('Faturamento NNE'!$E$2:$E$707,'Infos Relatório'!$B$164,'Faturamento NNE'!$F$2:$F$707,'Infos Relatório'!$B203,'Faturamento NNE'!$AA$2:$AA$707,'Infos Relatório'!AY$1)</f>
        <v>0</v>
      </c>
      <c r="AZ203" s="542">
        <f>SUMIFS('Faturamento NNE'!$H$2:$H$707,'Faturamento NNE'!$E$2:$E$707,'Infos Relatório'!$B$164,'Faturamento NNE'!$F$2:$F$707,'Infos Relatório'!$B203,'Faturamento NNE'!$AA$2:$AA$707,'Infos Relatório'!AY$1)</f>
        <v>0</v>
      </c>
      <c r="BA203" s="542">
        <f>SUMIFS('Faturamento NNE'!$K$2:$K$707,'Faturamento NNE'!$E$2:$E$707,'Infos Relatório'!$B$164,'Faturamento NNE'!$F$2:$F$707,'Infos Relatório'!$B203,'Faturamento NNE'!$AA$2:$AA$707,'Infos Relatório'!AY$1)</f>
        <v>0</v>
      </c>
      <c r="BB203" s="546">
        <f>SUMIFS('Faturamento NNE'!$P$2:$P$707,'Faturamento NNE'!$E$2:$E$707,'Infos Relatório'!$B$164,'Faturamento NNE'!$F$2:$F$707,'Infos Relatório'!$B203,'Faturamento NNE'!$AA$2:$AA$707,'Infos Relatório'!AY$1,'Faturamento NNE'!$U$2:$U$707,"Sim")+SUMIFS('Faturamento NNE'!$Q$2:$Q$707,'Faturamento NNE'!$E$2:$E$707,'Infos Relatório'!$B$164,'Faturamento NNE'!$F$2:$F$707,'Infos Relatório'!$B203,'Faturamento NNE'!$AA$2:$AA$707,'Infos Relatório'!AY$1,'Faturamento NNE'!$U$2:$U$707,"Sim")</f>
        <v>0</v>
      </c>
      <c r="BC203" s="227" t="e">
        <f t="shared" si="56"/>
        <v>#DIV/0!</v>
      </c>
      <c r="BD203" s="545">
        <f>SUMIFS('Faturamento NNE'!$I$2:$I$707,'Faturamento NNE'!$E$2:$E$707,'Infos Relatório'!$B$164,'Faturamento NNE'!$F$2:$F$707,'Infos Relatório'!$B203,'Faturamento NNE'!$AA$2:$AA$707,'Infos Relatório'!AY$1)</f>
        <v>0</v>
      </c>
      <c r="BE203" s="541">
        <f>COUNTIFS('Faturamento NNE'!$E$2:$E$707,'Infos Relatório'!$B$164,'Faturamento NNE'!$F$2:$F$707,'Infos Relatório'!$B203,'Faturamento NNE'!$AA$2:$AA$707,'Infos Relatório'!BE$1)</f>
        <v>0</v>
      </c>
      <c r="BF203" s="542">
        <f>SUMIFS('Faturamento NNE'!$H$2:$H$707,'Faturamento NNE'!$E$2:$E$707,'Infos Relatório'!$B$164,'Faturamento NNE'!$F$2:$F$707,'Infos Relatório'!$B203,'Faturamento NNE'!$AA$2:$AA$707,'Infos Relatório'!BE$1)</f>
        <v>0</v>
      </c>
      <c r="BG203" s="542">
        <f>SUMIFS('Faturamento NNE'!$K$2:$K$707,'Faturamento NNE'!$E$2:$E$707,'Infos Relatório'!$B$164,'Faturamento NNE'!$F$2:$F$707,'Infos Relatório'!$B203,'Faturamento NNE'!$AA$2:$AA$707,'Infos Relatório'!BE$1)</f>
        <v>0</v>
      </c>
      <c r="BH203" s="546">
        <f>SUMIFS('Faturamento NNE'!$P$2:$P$707,'Faturamento NNE'!$E$2:$E$707,'Infos Relatório'!$B$164,'Faturamento NNE'!$F$2:$F$707,'Infos Relatório'!$B203,'Faturamento NNE'!$AA$2:$AA$707,'Infos Relatório'!BE$1,'Faturamento NNE'!$U$2:$U$707,"Sim")+SUMIFS('Faturamento NNE'!$Q$2:$Q$707,'Faturamento NNE'!$E$2:$E$707,'Infos Relatório'!$B$164,'Faturamento NNE'!$F$2:$F$707,'Infos Relatório'!$B203,'Faturamento NNE'!$AA$2:$AA$707,'Infos Relatório'!BE$1,'Faturamento NNE'!$U$2:$U$707,"Sim")</f>
        <v>0</v>
      </c>
      <c r="BI203" s="227" t="e">
        <f t="shared" si="57"/>
        <v>#DIV/0!</v>
      </c>
      <c r="BJ203" s="545">
        <f>SUMIFS('Faturamento NNE'!$I$2:$I$707,'Faturamento NNE'!$E$2:$E$707,'Infos Relatório'!$B$164,'Faturamento NNE'!$F$2:$F$707,'Infos Relatório'!$B203,'Faturamento NNE'!$AA$2:$AA$707,'Infos Relatório'!BE$1)</f>
        <v>0</v>
      </c>
      <c r="BK203" s="541">
        <f>COUNTIFS('Faturamento NNE'!$E$2:$E$707,'Infos Relatório'!$B$164,'Faturamento NNE'!$F$2:$F$707,'Infos Relatório'!$B203,'Faturamento NNE'!$AA$2:$AA$707,'Infos Relatório'!BK$1)</f>
        <v>0</v>
      </c>
      <c r="BL203" s="542">
        <f>SUMIFS('Faturamento NNE'!$H$2:$H$707,'Faturamento NNE'!$E$2:$E$707,'Infos Relatório'!$B$164,'Faturamento NNE'!$F$2:$F$707,'Infos Relatório'!$B203,'Faturamento NNE'!$AA$2:$AA$707,'Infos Relatório'!BK$1)</f>
        <v>0</v>
      </c>
      <c r="BM203" s="542">
        <f>SUMIFS('Faturamento NNE'!$K$2:$K$707,'Faturamento NNE'!$E$2:$E$707,'Infos Relatório'!$B$164,'Faturamento NNE'!$F$2:$F$707,'Infos Relatório'!$B203,'Faturamento NNE'!$AA$2:$AA$707,'Infos Relatório'!BK$1)</f>
        <v>0</v>
      </c>
      <c r="BN203" s="546">
        <f>SUMIFS('Faturamento NNE'!$P$2:$P$707,'Faturamento NNE'!$E$2:$E$707,'Infos Relatório'!$B$164,'Faturamento NNE'!$F$2:$F$707,'Infos Relatório'!$B203,'Faturamento NNE'!$AA$2:$AA$707,'Infos Relatório'!BK$1,'Faturamento NNE'!$U$2:$U$707,"Sim")+SUMIFS('Faturamento NNE'!$Q$2:$Q$707,'Faturamento NNE'!$E$2:$E$707,'Infos Relatório'!$B$164,'Faturamento NNE'!$F$2:$F$707,'Infos Relatório'!$B203,'Faturamento NNE'!$AA$2:$AA$707,'Infos Relatório'!BK$1,'Faturamento NNE'!$U$2:$U$707,"Sim")</f>
        <v>0</v>
      </c>
      <c r="BO203" s="227" t="e">
        <f t="shared" si="58"/>
        <v>#DIV/0!</v>
      </c>
      <c r="BP203" s="545">
        <f>SUMIFS('Faturamento NNE'!$I$2:$I$707,'Faturamento NNE'!$E$2:$E$707,'Infos Relatório'!$B$164,'Faturamento NNE'!$F$2:$F$707,'Infos Relatório'!$B203,'Faturamento NNE'!$AA$2:$AA$707,'Infos Relatório'!BK$1)</f>
        <v>0</v>
      </c>
      <c r="BQ203" s="541">
        <f>COUNTIFS('Faturamento NNE'!$E$2:$E$707,'Infos Relatório'!$B$164,'Faturamento NNE'!$F$2:$F$707,'Infos Relatório'!$B203,'Faturamento NNE'!$AA$2:$AA$707,'Infos Relatório'!BQ$1)</f>
        <v>0</v>
      </c>
      <c r="BR203" s="542">
        <f>SUMIFS('Faturamento NNE'!$H$2:$H$707,'Faturamento NNE'!$E$2:$E$707,'Infos Relatório'!$B$164,'Faturamento NNE'!$F$2:$F$707,'Infos Relatório'!$B203,'Faturamento NNE'!$AA$2:$AA$707,'Infos Relatório'!BQ$1)</f>
        <v>0</v>
      </c>
      <c r="BS203" s="542">
        <f>SUMIFS('Faturamento NNE'!$K$2:$K$707,'Faturamento NNE'!$E$2:$E$707,'Infos Relatório'!$B$164,'Faturamento NNE'!$F$2:$F$707,'Infos Relatório'!$B203,'Faturamento NNE'!$AA$2:$AA$707,'Infos Relatório'!BQ$1)</f>
        <v>0</v>
      </c>
      <c r="BT203" s="546">
        <f>SUMIFS('Faturamento NNE'!$P$2:$P$707,'Faturamento NNE'!$E$2:$E$707,'Infos Relatório'!$B$164,'Faturamento NNE'!$F$2:$F$707,'Infos Relatório'!$B203,'Faturamento NNE'!$AA$2:$AA$707,'Infos Relatório'!BQ$1,'Faturamento NNE'!$U$2:$U$707,"Sim")+SUMIFS('Faturamento NNE'!$Q$2:$Q$707,'Faturamento NNE'!$E$2:$E$707,'Infos Relatório'!$B$164,'Faturamento NNE'!$F$2:$F$707,'Infos Relatório'!$B203,'Faturamento NNE'!$AA$2:$AA$707,'Infos Relatório'!BQ$1,'Faturamento NNE'!$U$2:$U$707,"Sim")</f>
        <v>0</v>
      </c>
      <c r="BU203" s="227" t="e">
        <f t="shared" si="59"/>
        <v>#DIV/0!</v>
      </c>
      <c r="BV203" s="545">
        <f>SUMIFS('Faturamento NNE'!$I$2:$I$707,'Faturamento NNE'!$E$2:$E$707,'Infos Relatório'!$B$164,'Faturamento NNE'!$F$2:$F$707,'Infos Relatório'!$B203,'Faturamento NNE'!$AA$2:$AA$707,'Infos Relatório'!BQ$1)</f>
        <v>0</v>
      </c>
    </row>
    <row r="204" spans="2:74">
      <c r="B204" s="217" t="s">
        <v>169</v>
      </c>
      <c r="C204" s="541">
        <f>COUNTIFS('Faturamento NNE'!$E$2:$E$707,'Infos Relatório'!$B$164,'Faturamento NNE'!$F$2:$F$707,'Infos Relatório'!$B204,'Faturamento NNE'!$AA$2:$AA$707,'Infos Relatório'!C$1)</f>
        <v>0</v>
      </c>
      <c r="D204" s="542">
        <f>SUMIFS('Faturamento NNE'!$H$2:$H$707,'Faturamento NNE'!$E$2:$E$707,'Infos Relatório'!$B$164,'Faturamento NNE'!$F$2:$F$707,'Infos Relatório'!$B204,'Faturamento NNE'!$AA$2:$AA$707,'Infos Relatório'!C$1)</f>
        <v>0</v>
      </c>
      <c r="E204" s="543">
        <f>SUMIFS('Faturamento NNE'!$K$2:$K$707,'Faturamento NNE'!$E$2:$E$707,'Infos Relatório'!$B$164,'Faturamento NNE'!$F$2:$F$707,'Infos Relatório'!$B204,'Faturamento NNE'!$AA$2:$AA$707,'Infos Relatório'!C$1)</f>
        <v>0</v>
      </c>
      <c r="F204" s="544">
        <f>SUMIFS('Faturamento NNE'!$P$2:$P$707,'Faturamento NNE'!$E$2:$E$707,'Infos Relatório'!$B$164,'Faturamento NNE'!$F$2:$F$707,'Infos Relatório'!$B204,'Faturamento NNE'!$AA$2:$AA$707,'Infos Relatório'!C$1,'Faturamento NNE'!$U$2:$U$707,"Sim")+SUMIFS('Faturamento NNE'!$Q$2:$Q$707,'Faturamento NNE'!$E$2:$E$707,'Infos Relatório'!$B$164,'Faturamento NNE'!$F$2:$F$707,'Infos Relatório'!$B204,'Faturamento NNE'!$AA$2:$AA$707,'Infos Relatório'!C$1,'Faturamento NNE'!$U$2:$U$707,"Sim")</f>
        <v>0</v>
      </c>
      <c r="G204" s="283" t="e">
        <f t="shared" si="48"/>
        <v>#DIV/0!</v>
      </c>
      <c r="H204" s="545">
        <f>SUMIFS('Faturamento NNE'!$I$2:$I$707,'Faturamento NNE'!$E$2:$E$707,'Infos Relatório'!$B$164,'Faturamento NNE'!$F$2:$F$707,'Infos Relatório'!$B204,'Faturamento NNE'!$AA$2:$AA$707,'Infos Relatório'!C$1)</f>
        <v>0</v>
      </c>
      <c r="I204" s="541">
        <f>COUNTIFS('Faturamento NNE'!$E$2:$E$707,'Infos Relatório'!$B$164,'Faturamento NNE'!$F$2:$F$707,'Infos Relatório'!$B204,'Faturamento NNE'!$AA$2:$AA$707,'Infos Relatório'!I$1)</f>
        <v>0</v>
      </c>
      <c r="J204" s="542">
        <f>SUMIFS('Faturamento NNE'!$H$2:$H$707,'Faturamento NNE'!$E$2:$E$707,'Infos Relatório'!$B$164,'Faturamento NNE'!$F$2:$F$707,'Infos Relatório'!$B204,'Faturamento NNE'!$AA$2:$AA$707,'Infos Relatório'!I$1)</f>
        <v>0</v>
      </c>
      <c r="K204" s="543">
        <f>SUMIFS('Faturamento NNE'!$K$2:$K$707,'Faturamento NNE'!$E$2:$E$707,'Infos Relatório'!$B$164,'Faturamento NNE'!$F$2:$F$707,'Infos Relatório'!$B204,'Faturamento NNE'!$AA$2:$AA$707,'Infos Relatório'!I$1)</f>
        <v>0</v>
      </c>
      <c r="L204" s="544">
        <f>SUMIFS('Faturamento NNE'!$P$2:$P$707,'Faturamento NNE'!$E$2:$E$707,'Infos Relatório'!$B$164,'Faturamento NNE'!$F$2:$F$707,'Infos Relatório'!$B204,'Faturamento NNE'!$AA$2:$AA$707,'Infos Relatório'!I$1,'Faturamento NNE'!$U$2:$U$707,"Sim")+SUMIFS('Faturamento NNE'!$Q$2:$Q$707,'Faturamento NNE'!$E$2:$E$707,'Infos Relatório'!$B$164,'Faturamento NNE'!$F$2:$F$707,'Infos Relatório'!$B204,'Faturamento NNE'!$AA$2:$AA$707,'Infos Relatório'!I$1,'Faturamento NNE'!$U$2:$U$707,"Sim")</f>
        <v>0</v>
      </c>
      <c r="M204" s="283" t="e">
        <f t="shared" si="49"/>
        <v>#DIV/0!</v>
      </c>
      <c r="N204" s="545">
        <f>SUMIFS('Faturamento NNE'!$I$2:$I$707,'Faturamento NNE'!$E$2:$E$707,'Infos Relatório'!$B$164,'Faturamento NNE'!$F$2:$F$707,'Infos Relatório'!$B204,'Faturamento NNE'!$AA$2:$AA$707,'Infos Relatório'!I$1)</f>
        <v>0</v>
      </c>
      <c r="O204" s="541">
        <f>COUNTIFS('Faturamento NNE'!$E$2:$E$707,'Infos Relatório'!$B$164,'Faturamento NNE'!$F$2:$F$707,'Infos Relatório'!$B204,'Faturamento NNE'!$AA$2:$AA$707,'Infos Relatório'!O$1)</f>
        <v>0</v>
      </c>
      <c r="P204" s="542">
        <f>SUMIFS('Faturamento NNE'!$H$2:$H$707,'Faturamento NNE'!$E$2:$E$707,'Infos Relatório'!$B$164,'Faturamento NNE'!$F$2:$F$707,'Infos Relatório'!$B204,'Faturamento NNE'!$AA$2:$AA$707,'Infos Relatório'!O$1)</f>
        <v>0</v>
      </c>
      <c r="Q204" s="542">
        <f>SUMIFS('Faturamento NNE'!$K$2:$K$707,'Faturamento NNE'!$E$2:$E$707,'Infos Relatório'!$B$164,'Faturamento NNE'!$F$2:$F$707,'Infos Relatório'!$B204,'Faturamento NNE'!$AA$2:$AA$707,'Infos Relatório'!O$1)</f>
        <v>0</v>
      </c>
      <c r="R204" s="546">
        <f>SUMIFS('Faturamento NNE'!$P$2:$P$707,'Faturamento NNE'!$E$2:$E$707,'Infos Relatório'!$B$164,'Faturamento NNE'!$F$2:$F$707,'Infos Relatório'!$B204,'Faturamento NNE'!$AA$2:$AA$707,'Infos Relatório'!O$1,'Faturamento NNE'!$U$2:$U$707,"Sim")+SUMIFS('Faturamento NNE'!$Q$2:$Q$707,'Faturamento NNE'!$E$2:$E$707,'Infos Relatório'!$B$164,'Faturamento NNE'!$F$2:$F$707,'Infos Relatório'!$B204,'Faturamento NNE'!$AA$2:$AA$707,'Infos Relatório'!O$1,'Faturamento NNE'!$U$2:$U$707,"Sim")</f>
        <v>0</v>
      </c>
      <c r="S204" s="227" t="e">
        <f t="shared" si="50"/>
        <v>#DIV/0!</v>
      </c>
      <c r="T204" s="545">
        <f>SUMIFS('Faturamento NNE'!$I$2:$I$707,'Faturamento NNE'!$E$2:$E$707,'Infos Relatório'!$B$164,'Faturamento NNE'!$F$2:$F$707,'Infos Relatório'!$B204,'Faturamento NNE'!$AA$2:$AA$707,'Infos Relatório'!O$1)</f>
        <v>0</v>
      </c>
      <c r="U204" s="541">
        <f>COUNTIFS('Faturamento NNE'!$E$2:$E$707,'Infos Relatório'!$B$164,'Faturamento NNE'!$F$2:$F$707,'Infos Relatório'!$B204,'Faturamento NNE'!$AA$2:$AA$707,'Infos Relatório'!U$1)</f>
        <v>0</v>
      </c>
      <c r="V204" s="542">
        <f>SUMIFS('Faturamento NNE'!$H$2:$H$707,'Faturamento NNE'!$E$2:$E$707,'Infos Relatório'!$B$164,'Faturamento NNE'!$F$2:$F$707,'Infos Relatório'!$B204,'Faturamento NNE'!$AA$2:$AA$707,'Infos Relatório'!U$1)</f>
        <v>0</v>
      </c>
      <c r="W204" s="542">
        <f>SUMIFS('Faturamento NNE'!$K$2:$K$707,'Faturamento NNE'!$E$2:$E$707,'Infos Relatório'!$B$164,'Faturamento NNE'!$F$2:$F$707,'Infos Relatório'!$B204,'Faturamento NNE'!$AA$2:$AA$707,'Infos Relatório'!U$1)</f>
        <v>0</v>
      </c>
      <c r="X204" s="546">
        <f>SUMIFS('Faturamento NNE'!$P$2:$P$707,'Faturamento NNE'!$E$2:$E$707,'Infos Relatório'!$B$164,'Faturamento NNE'!$F$2:$F$707,'Infos Relatório'!$B204,'Faturamento NNE'!$AA$2:$AA$707,'Infos Relatório'!U$1,'Faturamento NNE'!$U$2:$U$707,"Sim")+SUMIFS('Faturamento NNE'!$Q$2:$Q$707,'Faturamento NNE'!$E$2:$E$707,'Infos Relatório'!$B$164,'Faturamento NNE'!$F$2:$F$707,'Infos Relatório'!$B204,'Faturamento NNE'!$AA$2:$AA$707,'Infos Relatório'!U$1,'Faturamento NNE'!$U$2:$U$707,"Sim")</f>
        <v>0</v>
      </c>
      <c r="Y204" s="227" t="e">
        <f t="shared" si="51"/>
        <v>#DIV/0!</v>
      </c>
      <c r="Z204" s="545">
        <f>SUMIFS('Faturamento NNE'!$I$2:$I$707,'Faturamento NNE'!$E$2:$E$707,'Infos Relatório'!$B$164,'Faturamento NNE'!$F$2:$F$707,'Infos Relatório'!$B204,'Faturamento NNE'!$AA$2:$AA$707,'Infos Relatório'!U$1)</f>
        <v>0</v>
      </c>
      <c r="AA204" s="541">
        <f>COUNTIFS('Faturamento NNE'!$E$2:$E$707,'Infos Relatório'!$B$164,'Faturamento NNE'!$F$2:$F$707,'Infos Relatório'!$B204,'Faturamento NNE'!$AA$2:$AA$707,'Infos Relatório'!AA$1)</f>
        <v>0</v>
      </c>
      <c r="AB204" s="542">
        <f>SUMIFS('Faturamento NNE'!$H$2:$H$707,'Faturamento NNE'!$E$2:$E$707,'Infos Relatório'!$B$164,'Faturamento NNE'!$F$2:$F$707,'Infos Relatório'!$B204,'Faturamento NNE'!$AA$2:$AA$707,'Infos Relatório'!AA$1)</f>
        <v>0</v>
      </c>
      <c r="AC204" s="542">
        <f>SUMIFS('Faturamento NNE'!$K$2:$K$707,'Faturamento NNE'!$E$2:$E$707,'Infos Relatório'!$B$164,'Faturamento NNE'!$F$2:$F$707,'Infos Relatório'!$B204,'Faturamento NNE'!$AA$2:$AA$707,'Infos Relatório'!AA$1)</f>
        <v>0</v>
      </c>
      <c r="AD204" s="546">
        <f>SUMIFS('Faturamento NNE'!$P$2:$P$707,'Faturamento NNE'!$E$2:$E$707,'Infos Relatório'!$B$164,'Faturamento NNE'!$F$2:$F$707,'Infos Relatório'!$B204,'Faturamento NNE'!$AA$2:$AA$707,'Infos Relatório'!AA$1,'Faturamento NNE'!$U$2:$U$707,"Sim")+SUMIFS('Faturamento NNE'!$Q$2:$Q$707,'Faturamento NNE'!$E$2:$E$707,'Infos Relatório'!$B$164,'Faturamento NNE'!$F$2:$F$707,'Infos Relatório'!$B204,'Faturamento NNE'!$AA$2:$AA$707,'Infos Relatório'!AA$1,'Faturamento NNE'!$U$2:$U$707,"Sim")</f>
        <v>0</v>
      </c>
      <c r="AE204" s="227" t="e">
        <f t="shared" si="52"/>
        <v>#DIV/0!</v>
      </c>
      <c r="AF204" s="545">
        <f>SUMIFS('Faturamento NNE'!$I$2:$I$707,'Faturamento NNE'!$E$2:$E$707,'Infos Relatório'!$B$164,'Faturamento NNE'!$F$2:$F$707,'Infos Relatório'!$B204,'Faturamento NNE'!$AA$2:$AA$707,'Infos Relatório'!AA$1)</f>
        <v>0</v>
      </c>
      <c r="AG204" s="541">
        <f>COUNTIFS('Faturamento NNE'!$E$2:$E$707,'Infos Relatório'!$B$164,'Faturamento NNE'!$F$2:$F$707,'Infos Relatório'!$B204,'Faturamento NNE'!$AA$2:$AA$707,'Infos Relatório'!AG$1)</f>
        <v>0</v>
      </c>
      <c r="AH204" s="542">
        <f>SUMIFS('Faturamento NNE'!$H$2:$H$707,'Faturamento NNE'!$E$2:$E$707,'Infos Relatório'!$B$164,'Faturamento NNE'!$F$2:$F$707,'Infos Relatório'!$B204,'Faturamento NNE'!$AA$2:$AA$707,'Infos Relatório'!AG$1)</f>
        <v>0</v>
      </c>
      <c r="AI204" s="542">
        <f>SUMIFS('Faturamento NNE'!$K$2:$K$707,'Faturamento NNE'!$E$2:$E$707,'Infos Relatório'!$B$164,'Faturamento NNE'!$F$2:$F$707,'Infos Relatório'!$B204,'Faturamento NNE'!$AA$2:$AA$707,'Infos Relatório'!AG$1)</f>
        <v>0</v>
      </c>
      <c r="AJ204" s="546">
        <f>SUMIFS('Faturamento NNE'!$P$2:$P$707,'Faturamento NNE'!$E$2:$E$707,'Infos Relatório'!$B$164,'Faturamento NNE'!$F$2:$F$707,'Infos Relatório'!$B204,'Faturamento NNE'!$AA$2:$AA$707,'Infos Relatório'!AG$1,'Faturamento NNE'!$U$2:$U$707,"Sim")+SUMIFS('Faturamento NNE'!$Q$2:$Q$707,'Faturamento NNE'!$E$2:$E$707,'Infos Relatório'!$B$164,'Faturamento NNE'!$F$2:$F$707,'Infos Relatório'!$B204,'Faturamento NNE'!$AA$2:$AA$707,'Infos Relatório'!AG$1,'Faturamento NNE'!$U$2:$U$707,"Sim")</f>
        <v>0</v>
      </c>
      <c r="AK204" s="227" t="e">
        <f t="shared" si="53"/>
        <v>#DIV/0!</v>
      </c>
      <c r="AL204" s="545">
        <f>SUMIFS('Faturamento NNE'!$I$2:$I$707,'Faturamento NNE'!$E$2:$E$707,'Infos Relatório'!$B$164,'Faturamento NNE'!$F$2:$F$707,'Infos Relatório'!$B204,'Faturamento NNE'!$AA$2:$AA$707,'Infos Relatório'!AG$1)</f>
        <v>0</v>
      </c>
      <c r="AM204" s="541">
        <f>COUNTIFS('Faturamento NNE'!$E$2:$E$707,'Infos Relatório'!$B$164,'Faturamento NNE'!$F$2:$F$707,'Infos Relatório'!$B204,'Faturamento NNE'!$AA$2:$AA$707,'Infos Relatório'!AM$1)</f>
        <v>0</v>
      </c>
      <c r="AN204" s="542">
        <f>SUMIFS('Faturamento NNE'!$H$2:$H$707,'Faturamento NNE'!$E$2:$E$707,'Infos Relatório'!$B$164,'Faturamento NNE'!$F$2:$F$707,'Infos Relatório'!$B204,'Faturamento NNE'!$AA$2:$AA$707,'Infos Relatório'!AM$1)</f>
        <v>0</v>
      </c>
      <c r="AO204" s="542">
        <f>SUMIFS('Faturamento NNE'!$K$2:$K$707,'Faturamento NNE'!$E$2:$E$707,'Infos Relatório'!$B$164,'Faturamento NNE'!$F$2:$F$707,'Infos Relatório'!$B204,'Faturamento NNE'!$AA$2:$AA$707,'Infos Relatório'!AM$1)</f>
        <v>0</v>
      </c>
      <c r="AP204" s="546">
        <f>SUMIFS('Faturamento NNE'!$P$2:$P$707,'Faturamento NNE'!$E$2:$E$707,'Infos Relatório'!$B$164,'Faturamento NNE'!$F$2:$F$707,'Infos Relatório'!$B204,'Faturamento NNE'!$AA$2:$AA$707,'Infos Relatório'!AM$1,'Faturamento NNE'!$U$2:$U$707,"Sim")+SUMIFS('Faturamento NNE'!$Q$2:$Q$707,'Faturamento NNE'!$E$2:$E$707,'Infos Relatório'!$B$164,'Faturamento NNE'!$F$2:$F$707,'Infos Relatório'!$B204,'Faturamento NNE'!$AA$2:$AA$707,'Infos Relatório'!AM$1,'Faturamento NNE'!$U$2:$U$707,"Sim")</f>
        <v>0</v>
      </c>
      <c r="AQ204" s="227" t="e">
        <f t="shared" si="54"/>
        <v>#DIV/0!</v>
      </c>
      <c r="AR204" s="545">
        <f>SUMIFS('Faturamento NNE'!$I$2:$I$707,'Faturamento NNE'!$E$2:$E$707,'Infos Relatório'!$B$164,'Faturamento NNE'!$F$2:$F$707,'Infos Relatório'!$B204,'Faturamento NNE'!$AA$2:$AA$707,'Infos Relatório'!AM$1)</f>
        <v>0</v>
      </c>
      <c r="AS204" s="541">
        <f>COUNTIFS('Faturamento NNE'!$E$2:$E$707,'Infos Relatório'!$B$164,'Faturamento NNE'!$F$2:$F$707,'Infos Relatório'!$B204,'Faturamento NNE'!$AA$2:$AA$707,'Infos Relatório'!AS$1)</f>
        <v>0</v>
      </c>
      <c r="AT204" s="542">
        <f>SUMIFS('Faturamento NNE'!$H$2:$H$707,'Faturamento NNE'!$E$2:$E$707,'Infos Relatório'!$B$164,'Faturamento NNE'!$F$2:$F$707,'Infos Relatório'!$B204,'Faturamento NNE'!$AA$2:$AA$707,'Infos Relatório'!AS$1)</f>
        <v>0</v>
      </c>
      <c r="AU204" s="542">
        <f>SUMIFS('Faturamento NNE'!$K$2:$K$707,'Faturamento NNE'!$E$2:$E$707,'Infos Relatório'!$B$164,'Faturamento NNE'!$F$2:$F$707,'Infos Relatório'!$B204,'Faturamento NNE'!$AA$2:$AA$707,'Infos Relatório'!AS$1)</f>
        <v>0</v>
      </c>
      <c r="AV204" s="546">
        <f>SUMIFS('Faturamento NNE'!$P$2:$P$707,'Faturamento NNE'!$E$2:$E$707,'Infos Relatório'!$B$164,'Faturamento NNE'!$F$2:$F$707,'Infos Relatório'!$B204,'Faturamento NNE'!$AA$2:$AA$707,'Infos Relatório'!AS$1,'Faturamento NNE'!$U$2:$U$707,"Sim")+SUMIFS('Faturamento NNE'!$Q$2:$Q$707,'Faturamento NNE'!$E$2:$E$707,'Infos Relatório'!$B$164,'Faturamento NNE'!$F$2:$F$707,'Infos Relatório'!$B204,'Faturamento NNE'!$AA$2:$AA$707,'Infos Relatório'!AS$1,'Faturamento NNE'!$U$2:$U$707,"Sim")</f>
        <v>0</v>
      </c>
      <c r="AW204" s="227" t="e">
        <f t="shared" si="55"/>
        <v>#DIV/0!</v>
      </c>
      <c r="AX204" s="545">
        <f>SUMIFS('Faturamento NNE'!$I$2:$I$707,'Faturamento NNE'!$E$2:$E$707,'Infos Relatório'!$B$164,'Faturamento NNE'!$F$2:$F$707,'Infos Relatório'!$B204,'Faturamento NNE'!$AA$2:$AA$707,'Infos Relatório'!AS$1)</f>
        <v>0</v>
      </c>
      <c r="AY204" s="541">
        <f>COUNTIFS('Faturamento NNE'!$E$2:$E$707,'Infos Relatório'!$B$164,'Faturamento NNE'!$F$2:$F$707,'Infos Relatório'!$B204,'Faturamento NNE'!$AA$2:$AA$707,'Infos Relatório'!AY$1)</f>
        <v>0</v>
      </c>
      <c r="AZ204" s="542">
        <f>SUMIFS('Faturamento NNE'!$H$2:$H$707,'Faturamento NNE'!$E$2:$E$707,'Infos Relatório'!$B$164,'Faturamento NNE'!$F$2:$F$707,'Infos Relatório'!$B204,'Faturamento NNE'!$AA$2:$AA$707,'Infos Relatório'!AY$1)</f>
        <v>0</v>
      </c>
      <c r="BA204" s="542">
        <f>SUMIFS('Faturamento NNE'!$K$2:$K$707,'Faturamento NNE'!$E$2:$E$707,'Infos Relatório'!$B$164,'Faturamento NNE'!$F$2:$F$707,'Infos Relatório'!$B204,'Faturamento NNE'!$AA$2:$AA$707,'Infos Relatório'!AY$1)</f>
        <v>0</v>
      </c>
      <c r="BB204" s="546">
        <f>SUMIFS('Faturamento NNE'!$P$2:$P$707,'Faturamento NNE'!$E$2:$E$707,'Infos Relatório'!$B$164,'Faturamento NNE'!$F$2:$F$707,'Infos Relatório'!$B204,'Faturamento NNE'!$AA$2:$AA$707,'Infos Relatório'!AY$1,'Faturamento NNE'!$U$2:$U$707,"Sim")+SUMIFS('Faturamento NNE'!$Q$2:$Q$707,'Faturamento NNE'!$E$2:$E$707,'Infos Relatório'!$B$164,'Faturamento NNE'!$F$2:$F$707,'Infos Relatório'!$B204,'Faturamento NNE'!$AA$2:$AA$707,'Infos Relatório'!AY$1,'Faturamento NNE'!$U$2:$U$707,"Sim")</f>
        <v>0</v>
      </c>
      <c r="BC204" s="227" t="e">
        <f t="shared" si="56"/>
        <v>#DIV/0!</v>
      </c>
      <c r="BD204" s="545">
        <f>SUMIFS('Faturamento NNE'!$I$2:$I$707,'Faturamento NNE'!$E$2:$E$707,'Infos Relatório'!$B$164,'Faturamento NNE'!$F$2:$F$707,'Infos Relatório'!$B204,'Faturamento NNE'!$AA$2:$AA$707,'Infos Relatório'!AY$1)</f>
        <v>0</v>
      </c>
      <c r="BE204" s="541">
        <f>COUNTIFS('Faturamento NNE'!$E$2:$E$707,'Infos Relatório'!$B$164,'Faturamento NNE'!$F$2:$F$707,'Infos Relatório'!$B204,'Faturamento NNE'!$AA$2:$AA$707,'Infos Relatório'!BE$1)</f>
        <v>0</v>
      </c>
      <c r="BF204" s="542">
        <f>SUMIFS('Faturamento NNE'!$H$2:$H$707,'Faturamento NNE'!$E$2:$E$707,'Infos Relatório'!$B$164,'Faturamento NNE'!$F$2:$F$707,'Infos Relatório'!$B204,'Faturamento NNE'!$AA$2:$AA$707,'Infos Relatório'!BE$1)</f>
        <v>0</v>
      </c>
      <c r="BG204" s="542">
        <f>SUMIFS('Faturamento NNE'!$K$2:$K$707,'Faturamento NNE'!$E$2:$E$707,'Infos Relatório'!$B$164,'Faturamento NNE'!$F$2:$F$707,'Infos Relatório'!$B204,'Faturamento NNE'!$AA$2:$AA$707,'Infos Relatório'!BE$1)</f>
        <v>0</v>
      </c>
      <c r="BH204" s="546">
        <f>SUMIFS('Faturamento NNE'!$P$2:$P$707,'Faturamento NNE'!$E$2:$E$707,'Infos Relatório'!$B$164,'Faturamento NNE'!$F$2:$F$707,'Infos Relatório'!$B204,'Faturamento NNE'!$AA$2:$AA$707,'Infos Relatório'!BE$1,'Faturamento NNE'!$U$2:$U$707,"Sim")+SUMIFS('Faturamento NNE'!$Q$2:$Q$707,'Faturamento NNE'!$E$2:$E$707,'Infos Relatório'!$B$164,'Faturamento NNE'!$F$2:$F$707,'Infos Relatório'!$B204,'Faturamento NNE'!$AA$2:$AA$707,'Infos Relatório'!BE$1,'Faturamento NNE'!$U$2:$U$707,"Sim")</f>
        <v>0</v>
      </c>
      <c r="BI204" s="227" t="e">
        <f t="shared" si="57"/>
        <v>#DIV/0!</v>
      </c>
      <c r="BJ204" s="545">
        <f>SUMIFS('Faturamento NNE'!$I$2:$I$707,'Faturamento NNE'!$E$2:$E$707,'Infos Relatório'!$B$164,'Faturamento NNE'!$F$2:$F$707,'Infos Relatório'!$B204,'Faturamento NNE'!$AA$2:$AA$707,'Infos Relatório'!BE$1)</f>
        <v>0</v>
      </c>
      <c r="BK204" s="541">
        <f>COUNTIFS('Faturamento NNE'!$E$2:$E$707,'Infos Relatório'!$B$164,'Faturamento NNE'!$F$2:$F$707,'Infos Relatório'!$B204,'Faturamento NNE'!$AA$2:$AA$707,'Infos Relatório'!BK$1)</f>
        <v>0</v>
      </c>
      <c r="BL204" s="542">
        <f>SUMIFS('Faturamento NNE'!$H$2:$H$707,'Faturamento NNE'!$E$2:$E$707,'Infos Relatório'!$B$164,'Faturamento NNE'!$F$2:$F$707,'Infos Relatório'!$B204,'Faturamento NNE'!$AA$2:$AA$707,'Infos Relatório'!BK$1)</f>
        <v>0</v>
      </c>
      <c r="BM204" s="542">
        <f>SUMIFS('Faturamento NNE'!$K$2:$K$707,'Faturamento NNE'!$E$2:$E$707,'Infos Relatório'!$B$164,'Faturamento NNE'!$F$2:$F$707,'Infos Relatório'!$B204,'Faturamento NNE'!$AA$2:$AA$707,'Infos Relatório'!BK$1)</f>
        <v>0</v>
      </c>
      <c r="BN204" s="546">
        <f>SUMIFS('Faturamento NNE'!$P$2:$P$707,'Faturamento NNE'!$E$2:$E$707,'Infos Relatório'!$B$164,'Faturamento NNE'!$F$2:$F$707,'Infos Relatório'!$B204,'Faturamento NNE'!$AA$2:$AA$707,'Infos Relatório'!BK$1,'Faturamento NNE'!$U$2:$U$707,"Sim")+SUMIFS('Faturamento NNE'!$Q$2:$Q$707,'Faturamento NNE'!$E$2:$E$707,'Infos Relatório'!$B$164,'Faturamento NNE'!$F$2:$F$707,'Infos Relatório'!$B204,'Faturamento NNE'!$AA$2:$AA$707,'Infos Relatório'!BK$1,'Faturamento NNE'!$U$2:$U$707,"Sim")</f>
        <v>0</v>
      </c>
      <c r="BO204" s="227" t="e">
        <f t="shared" si="58"/>
        <v>#DIV/0!</v>
      </c>
      <c r="BP204" s="545">
        <f>SUMIFS('Faturamento NNE'!$I$2:$I$707,'Faturamento NNE'!$E$2:$E$707,'Infos Relatório'!$B$164,'Faturamento NNE'!$F$2:$F$707,'Infos Relatório'!$B204,'Faturamento NNE'!$AA$2:$AA$707,'Infos Relatório'!BK$1)</f>
        <v>0</v>
      </c>
      <c r="BQ204" s="541">
        <f>COUNTIFS('Faturamento NNE'!$E$2:$E$707,'Infos Relatório'!$B$164,'Faturamento NNE'!$F$2:$F$707,'Infos Relatório'!$B204,'Faturamento NNE'!$AA$2:$AA$707,'Infos Relatório'!BQ$1)</f>
        <v>0</v>
      </c>
      <c r="BR204" s="542">
        <f>SUMIFS('Faturamento NNE'!$H$2:$H$707,'Faturamento NNE'!$E$2:$E$707,'Infos Relatório'!$B$164,'Faturamento NNE'!$F$2:$F$707,'Infos Relatório'!$B204,'Faturamento NNE'!$AA$2:$AA$707,'Infos Relatório'!BQ$1)</f>
        <v>0</v>
      </c>
      <c r="BS204" s="542">
        <f>SUMIFS('Faturamento NNE'!$K$2:$K$707,'Faturamento NNE'!$E$2:$E$707,'Infos Relatório'!$B$164,'Faturamento NNE'!$F$2:$F$707,'Infos Relatório'!$B204,'Faturamento NNE'!$AA$2:$AA$707,'Infos Relatório'!BQ$1)</f>
        <v>0</v>
      </c>
      <c r="BT204" s="546">
        <f>SUMIFS('Faturamento NNE'!$P$2:$P$707,'Faturamento NNE'!$E$2:$E$707,'Infos Relatório'!$B$164,'Faturamento NNE'!$F$2:$F$707,'Infos Relatório'!$B204,'Faturamento NNE'!$AA$2:$AA$707,'Infos Relatório'!BQ$1,'Faturamento NNE'!$U$2:$U$707,"Sim")+SUMIFS('Faturamento NNE'!$Q$2:$Q$707,'Faturamento NNE'!$E$2:$E$707,'Infos Relatório'!$B$164,'Faturamento NNE'!$F$2:$F$707,'Infos Relatório'!$B204,'Faturamento NNE'!$AA$2:$AA$707,'Infos Relatório'!BQ$1,'Faturamento NNE'!$U$2:$U$707,"Sim")</f>
        <v>0</v>
      </c>
      <c r="BU204" s="227" t="e">
        <f t="shared" si="59"/>
        <v>#DIV/0!</v>
      </c>
      <c r="BV204" s="545">
        <f>SUMIFS('Faturamento NNE'!$I$2:$I$707,'Faturamento NNE'!$E$2:$E$707,'Infos Relatório'!$B$164,'Faturamento NNE'!$F$2:$F$707,'Infos Relatório'!$B204,'Faturamento NNE'!$AA$2:$AA$707,'Infos Relatório'!BQ$1)</f>
        <v>0</v>
      </c>
    </row>
    <row r="205" spans="2:74">
      <c r="B205" s="217" t="s">
        <v>170</v>
      </c>
      <c r="C205" s="541">
        <f>COUNTIFS('Faturamento NNE'!$E$2:$E$707,'Infos Relatório'!$B$164,'Faturamento NNE'!$F$2:$F$707,'Infos Relatório'!$B205,'Faturamento NNE'!$AA$2:$AA$707,'Infos Relatório'!C$1)</f>
        <v>0</v>
      </c>
      <c r="D205" s="542">
        <f>SUMIFS('Faturamento NNE'!$H$2:$H$707,'Faturamento NNE'!$E$2:$E$707,'Infos Relatório'!$B$164,'Faturamento NNE'!$F$2:$F$707,'Infos Relatório'!$B205,'Faturamento NNE'!$AA$2:$AA$707,'Infos Relatório'!C$1)</f>
        <v>0</v>
      </c>
      <c r="E205" s="543">
        <f>SUMIFS('Faturamento NNE'!$K$2:$K$707,'Faturamento NNE'!$E$2:$E$707,'Infos Relatório'!$B$164,'Faturamento NNE'!$F$2:$F$707,'Infos Relatório'!$B205,'Faturamento NNE'!$AA$2:$AA$707,'Infos Relatório'!C$1)</f>
        <v>0</v>
      </c>
      <c r="F205" s="544">
        <f>SUMIFS('Faturamento NNE'!$P$2:$P$707,'Faturamento NNE'!$E$2:$E$707,'Infos Relatório'!$B$164,'Faturamento NNE'!$F$2:$F$707,'Infos Relatório'!$B205,'Faturamento NNE'!$AA$2:$AA$707,'Infos Relatório'!C$1,'Faturamento NNE'!$U$2:$U$707,"Sim")+SUMIFS('Faturamento NNE'!$Q$2:$Q$707,'Faturamento NNE'!$E$2:$E$707,'Infos Relatório'!$B$164,'Faturamento NNE'!$F$2:$F$707,'Infos Relatório'!$B205,'Faturamento NNE'!$AA$2:$AA$707,'Infos Relatório'!C$1,'Faturamento NNE'!$U$2:$U$707,"Sim")</f>
        <v>0</v>
      </c>
      <c r="G205" s="283" t="e">
        <f t="shared" si="48"/>
        <v>#DIV/0!</v>
      </c>
      <c r="H205" s="545">
        <f>SUMIFS('Faturamento NNE'!$I$2:$I$707,'Faturamento NNE'!$E$2:$E$707,'Infos Relatório'!$B$164,'Faturamento NNE'!$F$2:$F$707,'Infos Relatório'!$B205,'Faturamento NNE'!$AA$2:$AA$707,'Infos Relatório'!C$1)</f>
        <v>0</v>
      </c>
      <c r="I205" s="541">
        <f>COUNTIFS('Faturamento NNE'!$E$2:$E$707,'Infos Relatório'!$B$164,'Faturamento NNE'!$F$2:$F$707,'Infos Relatório'!$B205,'Faturamento NNE'!$AA$2:$AA$707,'Infos Relatório'!I$1)</f>
        <v>0</v>
      </c>
      <c r="J205" s="542">
        <f>SUMIFS('Faturamento NNE'!$H$2:$H$707,'Faturamento NNE'!$E$2:$E$707,'Infos Relatório'!$B$164,'Faturamento NNE'!$F$2:$F$707,'Infos Relatório'!$B205,'Faturamento NNE'!$AA$2:$AA$707,'Infos Relatório'!I$1)</f>
        <v>0</v>
      </c>
      <c r="K205" s="543">
        <f>SUMIFS('Faturamento NNE'!$K$2:$K$707,'Faturamento NNE'!$E$2:$E$707,'Infos Relatório'!$B$164,'Faturamento NNE'!$F$2:$F$707,'Infos Relatório'!$B205,'Faturamento NNE'!$AA$2:$AA$707,'Infos Relatório'!I$1)</f>
        <v>0</v>
      </c>
      <c r="L205" s="544">
        <f>SUMIFS('Faturamento NNE'!$P$2:$P$707,'Faturamento NNE'!$E$2:$E$707,'Infos Relatório'!$B$164,'Faturamento NNE'!$F$2:$F$707,'Infos Relatório'!$B205,'Faturamento NNE'!$AA$2:$AA$707,'Infos Relatório'!I$1,'Faturamento NNE'!$U$2:$U$707,"Sim")+SUMIFS('Faturamento NNE'!$Q$2:$Q$707,'Faturamento NNE'!$E$2:$E$707,'Infos Relatório'!$B$164,'Faturamento NNE'!$F$2:$F$707,'Infos Relatório'!$B205,'Faturamento NNE'!$AA$2:$AA$707,'Infos Relatório'!I$1,'Faturamento NNE'!$U$2:$U$707,"Sim")</f>
        <v>0</v>
      </c>
      <c r="M205" s="283" t="e">
        <f t="shared" si="49"/>
        <v>#DIV/0!</v>
      </c>
      <c r="N205" s="545">
        <f>SUMIFS('Faturamento NNE'!$I$2:$I$707,'Faturamento NNE'!$E$2:$E$707,'Infos Relatório'!$B$164,'Faturamento NNE'!$F$2:$F$707,'Infos Relatório'!$B205,'Faturamento NNE'!$AA$2:$AA$707,'Infos Relatório'!I$1)</f>
        <v>0</v>
      </c>
      <c r="O205" s="541">
        <f>COUNTIFS('Faturamento NNE'!$E$2:$E$707,'Infos Relatório'!$B$164,'Faturamento NNE'!$F$2:$F$707,'Infos Relatório'!$B205,'Faturamento NNE'!$AA$2:$AA$707,'Infos Relatório'!O$1)</f>
        <v>0</v>
      </c>
      <c r="P205" s="542">
        <f>SUMIFS('Faturamento NNE'!$H$2:$H$707,'Faturamento NNE'!$E$2:$E$707,'Infos Relatório'!$B$164,'Faturamento NNE'!$F$2:$F$707,'Infos Relatório'!$B205,'Faturamento NNE'!$AA$2:$AA$707,'Infos Relatório'!O$1)</f>
        <v>0</v>
      </c>
      <c r="Q205" s="542">
        <f>SUMIFS('Faturamento NNE'!$K$2:$K$707,'Faturamento NNE'!$E$2:$E$707,'Infos Relatório'!$B$164,'Faturamento NNE'!$F$2:$F$707,'Infos Relatório'!$B205,'Faturamento NNE'!$AA$2:$AA$707,'Infos Relatório'!O$1)</f>
        <v>0</v>
      </c>
      <c r="R205" s="546">
        <f>SUMIFS('Faturamento NNE'!$P$2:$P$707,'Faturamento NNE'!$E$2:$E$707,'Infos Relatório'!$B$164,'Faturamento NNE'!$F$2:$F$707,'Infos Relatório'!$B205,'Faturamento NNE'!$AA$2:$AA$707,'Infos Relatório'!O$1,'Faturamento NNE'!$U$2:$U$707,"Sim")+SUMIFS('Faturamento NNE'!$Q$2:$Q$707,'Faturamento NNE'!$E$2:$E$707,'Infos Relatório'!$B$164,'Faturamento NNE'!$F$2:$F$707,'Infos Relatório'!$B205,'Faturamento NNE'!$AA$2:$AA$707,'Infos Relatório'!O$1,'Faturamento NNE'!$U$2:$U$707,"Sim")</f>
        <v>0</v>
      </c>
      <c r="S205" s="227" t="e">
        <f t="shared" si="50"/>
        <v>#DIV/0!</v>
      </c>
      <c r="T205" s="545">
        <f>SUMIFS('Faturamento NNE'!$I$2:$I$707,'Faturamento NNE'!$E$2:$E$707,'Infos Relatório'!$B$164,'Faturamento NNE'!$F$2:$F$707,'Infos Relatório'!$B205,'Faturamento NNE'!$AA$2:$AA$707,'Infos Relatório'!O$1)</f>
        <v>0</v>
      </c>
      <c r="U205" s="541">
        <f>COUNTIFS('Faturamento NNE'!$E$2:$E$707,'Infos Relatório'!$B$164,'Faturamento NNE'!$F$2:$F$707,'Infos Relatório'!$B205,'Faturamento NNE'!$AA$2:$AA$707,'Infos Relatório'!U$1)</f>
        <v>0</v>
      </c>
      <c r="V205" s="542">
        <f>SUMIFS('Faturamento NNE'!$H$2:$H$707,'Faturamento NNE'!$E$2:$E$707,'Infos Relatório'!$B$164,'Faturamento NNE'!$F$2:$F$707,'Infos Relatório'!$B205,'Faturamento NNE'!$AA$2:$AA$707,'Infos Relatório'!U$1)</f>
        <v>0</v>
      </c>
      <c r="W205" s="542">
        <f>SUMIFS('Faturamento NNE'!$K$2:$K$707,'Faturamento NNE'!$E$2:$E$707,'Infos Relatório'!$B$164,'Faturamento NNE'!$F$2:$F$707,'Infos Relatório'!$B205,'Faturamento NNE'!$AA$2:$AA$707,'Infos Relatório'!U$1)</f>
        <v>0</v>
      </c>
      <c r="X205" s="546">
        <f>SUMIFS('Faturamento NNE'!$P$2:$P$707,'Faturamento NNE'!$E$2:$E$707,'Infos Relatório'!$B$164,'Faturamento NNE'!$F$2:$F$707,'Infos Relatório'!$B205,'Faturamento NNE'!$AA$2:$AA$707,'Infos Relatório'!U$1,'Faturamento NNE'!$U$2:$U$707,"Sim")+SUMIFS('Faturamento NNE'!$Q$2:$Q$707,'Faturamento NNE'!$E$2:$E$707,'Infos Relatório'!$B$164,'Faturamento NNE'!$F$2:$F$707,'Infos Relatório'!$B205,'Faturamento NNE'!$AA$2:$AA$707,'Infos Relatório'!U$1,'Faturamento NNE'!$U$2:$U$707,"Sim")</f>
        <v>0</v>
      </c>
      <c r="Y205" s="227" t="e">
        <f t="shared" si="51"/>
        <v>#DIV/0!</v>
      </c>
      <c r="Z205" s="545">
        <f>SUMIFS('Faturamento NNE'!$I$2:$I$707,'Faturamento NNE'!$E$2:$E$707,'Infos Relatório'!$B$164,'Faturamento NNE'!$F$2:$F$707,'Infos Relatório'!$B205,'Faturamento NNE'!$AA$2:$AA$707,'Infos Relatório'!U$1)</f>
        <v>0</v>
      </c>
      <c r="AA205" s="541">
        <f>COUNTIFS('Faturamento NNE'!$E$2:$E$707,'Infos Relatório'!$B$164,'Faturamento NNE'!$F$2:$F$707,'Infos Relatório'!$B205,'Faturamento NNE'!$AA$2:$AA$707,'Infos Relatório'!AA$1)</f>
        <v>0</v>
      </c>
      <c r="AB205" s="542">
        <f>SUMIFS('Faturamento NNE'!$H$2:$H$707,'Faturamento NNE'!$E$2:$E$707,'Infos Relatório'!$B$164,'Faturamento NNE'!$F$2:$F$707,'Infos Relatório'!$B205,'Faturamento NNE'!$AA$2:$AA$707,'Infos Relatório'!AA$1)</f>
        <v>0</v>
      </c>
      <c r="AC205" s="542">
        <f>SUMIFS('Faturamento NNE'!$K$2:$K$707,'Faturamento NNE'!$E$2:$E$707,'Infos Relatório'!$B$164,'Faturamento NNE'!$F$2:$F$707,'Infos Relatório'!$B205,'Faturamento NNE'!$AA$2:$AA$707,'Infos Relatório'!AA$1)</f>
        <v>0</v>
      </c>
      <c r="AD205" s="546">
        <f>SUMIFS('Faturamento NNE'!$P$2:$P$707,'Faturamento NNE'!$E$2:$E$707,'Infos Relatório'!$B$164,'Faturamento NNE'!$F$2:$F$707,'Infos Relatório'!$B205,'Faturamento NNE'!$AA$2:$AA$707,'Infos Relatório'!AA$1,'Faturamento NNE'!$U$2:$U$707,"Sim")+SUMIFS('Faturamento NNE'!$Q$2:$Q$707,'Faturamento NNE'!$E$2:$E$707,'Infos Relatório'!$B$164,'Faturamento NNE'!$F$2:$F$707,'Infos Relatório'!$B205,'Faturamento NNE'!$AA$2:$AA$707,'Infos Relatório'!AA$1,'Faturamento NNE'!$U$2:$U$707,"Sim")</f>
        <v>0</v>
      </c>
      <c r="AE205" s="227" t="e">
        <f t="shared" si="52"/>
        <v>#DIV/0!</v>
      </c>
      <c r="AF205" s="545">
        <f>SUMIFS('Faturamento NNE'!$I$2:$I$707,'Faturamento NNE'!$E$2:$E$707,'Infos Relatório'!$B$164,'Faturamento NNE'!$F$2:$F$707,'Infos Relatório'!$B205,'Faturamento NNE'!$AA$2:$AA$707,'Infos Relatório'!AA$1)</f>
        <v>0</v>
      </c>
      <c r="AG205" s="541">
        <f>COUNTIFS('Faturamento NNE'!$E$2:$E$707,'Infos Relatório'!$B$164,'Faturamento NNE'!$F$2:$F$707,'Infos Relatório'!$B205,'Faturamento NNE'!$AA$2:$AA$707,'Infos Relatório'!AG$1)</f>
        <v>0</v>
      </c>
      <c r="AH205" s="542">
        <f>SUMIFS('Faturamento NNE'!$H$2:$H$707,'Faturamento NNE'!$E$2:$E$707,'Infos Relatório'!$B$164,'Faturamento NNE'!$F$2:$F$707,'Infos Relatório'!$B205,'Faturamento NNE'!$AA$2:$AA$707,'Infos Relatório'!AG$1)</f>
        <v>0</v>
      </c>
      <c r="AI205" s="542">
        <f>SUMIFS('Faturamento NNE'!$K$2:$K$707,'Faturamento NNE'!$E$2:$E$707,'Infos Relatório'!$B$164,'Faturamento NNE'!$F$2:$F$707,'Infos Relatório'!$B205,'Faturamento NNE'!$AA$2:$AA$707,'Infos Relatório'!AG$1)</f>
        <v>0</v>
      </c>
      <c r="AJ205" s="546">
        <f>SUMIFS('Faturamento NNE'!$P$2:$P$707,'Faturamento NNE'!$E$2:$E$707,'Infos Relatório'!$B$164,'Faturamento NNE'!$F$2:$F$707,'Infos Relatório'!$B205,'Faturamento NNE'!$AA$2:$AA$707,'Infos Relatório'!AG$1,'Faturamento NNE'!$U$2:$U$707,"Sim")+SUMIFS('Faturamento NNE'!$Q$2:$Q$707,'Faturamento NNE'!$E$2:$E$707,'Infos Relatório'!$B$164,'Faturamento NNE'!$F$2:$F$707,'Infos Relatório'!$B205,'Faturamento NNE'!$AA$2:$AA$707,'Infos Relatório'!AG$1,'Faturamento NNE'!$U$2:$U$707,"Sim")</f>
        <v>0</v>
      </c>
      <c r="AK205" s="227" t="e">
        <f t="shared" si="53"/>
        <v>#DIV/0!</v>
      </c>
      <c r="AL205" s="545">
        <f>SUMIFS('Faturamento NNE'!$I$2:$I$707,'Faturamento NNE'!$E$2:$E$707,'Infos Relatório'!$B$164,'Faturamento NNE'!$F$2:$F$707,'Infos Relatório'!$B205,'Faturamento NNE'!$AA$2:$AA$707,'Infos Relatório'!AG$1)</f>
        <v>0</v>
      </c>
      <c r="AM205" s="541">
        <f>COUNTIFS('Faturamento NNE'!$E$2:$E$707,'Infos Relatório'!$B$164,'Faturamento NNE'!$F$2:$F$707,'Infos Relatório'!$B205,'Faturamento NNE'!$AA$2:$AA$707,'Infos Relatório'!AM$1)</f>
        <v>0</v>
      </c>
      <c r="AN205" s="542">
        <f>SUMIFS('Faturamento NNE'!$H$2:$H$707,'Faturamento NNE'!$E$2:$E$707,'Infos Relatório'!$B$164,'Faturamento NNE'!$F$2:$F$707,'Infos Relatório'!$B205,'Faturamento NNE'!$AA$2:$AA$707,'Infos Relatório'!AM$1)</f>
        <v>0</v>
      </c>
      <c r="AO205" s="542">
        <f>SUMIFS('Faturamento NNE'!$K$2:$K$707,'Faturamento NNE'!$E$2:$E$707,'Infos Relatório'!$B$164,'Faturamento NNE'!$F$2:$F$707,'Infos Relatório'!$B205,'Faturamento NNE'!$AA$2:$AA$707,'Infos Relatório'!AM$1)</f>
        <v>0</v>
      </c>
      <c r="AP205" s="546">
        <f>SUMIFS('Faturamento NNE'!$P$2:$P$707,'Faturamento NNE'!$E$2:$E$707,'Infos Relatório'!$B$164,'Faturamento NNE'!$F$2:$F$707,'Infos Relatório'!$B205,'Faturamento NNE'!$AA$2:$AA$707,'Infos Relatório'!AM$1,'Faturamento NNE'!$U$2:$U$707,"Sim")+SUMIFS('Faturamento NNE'!$Q$2:$Q$707,'Faturamento NNE'!$E$2:$E$707,'Infos Relatório'!$B$164,'Faturamento NNE'!$F$2:$F$707,'Infos Relatório'!$B205,'Faturamento NNE'!$AA$2:$AA$707,'Infos Relatório'!AM$1,'Faturamento NNE'!$U$2:$U$707,"Sim")</f>
        <v>0</v>
      </c>
      <c r="AQ205" s="227" t="e">
        <f t="shared" si="54"/>
        <v>#DIV/0!</v>
      </c>
      <c r="AR205" s="545">
        <f>SUMIFS('Faturamento NNE'!$I$2:$I$707,'Faturamento NNE'!$E$2:$E$707,'Infos Relatório'!$B$164,'Faturamento NNE'!$F$2:$F$707,'Infos Relatório'!$B205,'Faturamento NNE'!$AA$2:$AA$707,'Infos Relatório'!AM$1)</f>
        <v>0</v>
      </c>
      <c r="AS205" s="541">
        <f>COUNTIFS('Faturamento NNE'!$E$2:$E$707,'Infos Relatório'!$B$164,'Faturamento NNE'!$F$2:$F$707,'Infos Relatório'!$B205,'Faturamento NNE'!$AA$2:$AA$707,'Infos Relatório'!AS$1)</f>
        <v>0</v>
      </c>
      <c r="AT205" s="542">
        <f>SUMIFS('Faturamento NNE'!$H$2:$H$707,'Faturamento NNE'!$E$2:$E$707,'Infos Relatório'!$B$164,'Faturamento NNE'!$F$2:$F$707,'Infos Relatório'!$B205,'Faturamento NNE'!$AA$2:$AA$707,'Infos Relatório'!AS$1)</f>
        <v>0</v>
      </c>
      <c r="AU205" s="542">
        <f>SUMIFS('Faturamento NNE'!$K$2:$K$707,'Faturamento NNE'!$E$2:$E$707,'Infos Relatório'!$B$164,'Faturamento NNE'!$F$2:$F$707,'Infos Relatório'!$B205,'Faturamento NNE'!$AA$2:$AA$707,'Infos Relatório'!AS$1)</f>
        <v>0</v>
      </c>
      <c r="AV205" s="546">
        <f>SUMIFS('Faturamento NNE'!$P$2:$P$707,'Faturamento NNE'!$E$2:$E$707,'Infos Relatório'!$B$164,'Faturamento NNE'!$F$2:$F$707,'Infos Relatório'!$B205,'Faturamento NNE'!$AA$2:$AA$707,'Infos Relatório'!AS$1,'Faturamento NNE'!$U$2:$U$707,"Sim")+SUMIFS('Faturamento NNE'!$Q$2:$Q$707,'Faturamento NNE'!$E$2:$E$707,'Infos Relatório'!$B$164,'Faturamento NNE'!$F$2:$F$707,'Infos Relatório'!$B205,'Faturamento NNE'!$AA$2:$AA$707,'Infos Relatório'!AS$1,'Faturamento NNE'!$U$2:$U$707,"Sim")</f>
        <v>0</v>
      </c>
      <c r="AW205" s="227" t="e">
        <f t="shared" si="55"/>
        <v>#DIV/0!</v>
      </c>
      <c r="AX205" s="545">
        <f>SUMIFS('Faturamento NNE'!$I$2:$I$707,'Faturamento NNE'!$E$2:$E$707,'Infos Relatório'!$B$164,'Faturamento NNE'!$F$2:$F$707,'Infos Relatório'!$B205,'Faturamento NNE'!$AA$2:$AA$707,'Infos Relatório'!AS$1)</f>
        <v>0</v>
      </c>
      <c r="AY205" s="541">
        <f>COUNTIFS('Faturamento NNE'!$E$2:$E$707,'Infos Relatório'!$B$164,'Faturamento NNE'!$F$2:$F$707,'Infos Relatório'!$B205,'Faturamento NNE'!$AA$2:$AA$707,'Infos Relatório'!AY$1)</f>
        <v>0</v>
      </c>
      <c r="AZ205" s="542">
        <f>SUMIFS('Faturamento NNE'!$H$2:$H$707,'Faturamento NNE'!$E$2:$E$707,'Infos Relatório'!$B$164,'Faturamento NNE'!$F$2:$F$707,'Infos Relatório'!$B205,'Faturamento NNE'!$AA$2:$AA$707,'Infos Relatório'!AY$1)</f>
        <v>0</v>
      </c>
      <c r="BA205" s="542">
        <f>SUMIFS('Faturamento NNE'!$K$2:$K$707,'Faturamento NNE'!$E$2:$E$707,'Infos Relatório'!$B$164,'Faturamento NNE'!$F$2:$F$707,'Infos Relatório'!$B205,'Faturamento NNE'!$AA$2:$AA$707,'Infos Relatório'!AY$1)</f>
        <v>0</v>
      </c>
      <c r="BB205" s="546">
        <f>SUMIFS('Faturamento NNE'!$P$2:$P$707,'Faturamento NNE'!$E$2:$E$707,'Infos Relatório'!$B$164,'Faturamento NNE'!$F$2:$F$707,'Infos Relatório'!$B205,'Faturamento NNE'!$AA$2:$AA$707,'Infos Relatório'!AY$1,'Faturamento NNE'!$U$2:$U$707,"Sim")+SUMIFS('Faturamento NNE'!$Q$2:$Q$707,'Faturamento NNE'!$E$2:$E$707,'Infos Relatório'!$B$164,'Faturamento NNE'!$F$2:$F$707,'Infos Relatório'!$B205,'Faturamento NNE'!$AA$2:$AA$707,'Infos Relatório'!AY$1,'Faturamento NNE'!$U$2:$U$707,"Sim")</f>
        <v>0</v>
      </c>
      <c r="BC205" s="227" t="e">
        <f t="shared" si="56"/>
        <v>#DIV/0!</v>
      </c>
      <c r="BD205" s="545">
        <f>SUMIFS('Faturamento NNE'!$I$2:$I$707,'Faturamento NNE'!$E$2:$E$707,'Infos Relatório'!$B$164,'Faturamento NNE'!$F$2:$F$707,'Infos Relatório'!$B205,'Faturamento NNE'!$AA$2:$AA$707,'Infos Relatório'!AY$1)</f>
        <v>0</v>
      </c>
      <c r="BE205" s="541">
        <f>COUNTIFS('Faturamento NNE'!$E$2:$E$707,'Infos Relatório'!$B$164,'Faturamento NNE'!$F$2:$F$707,'Infos Relatório'!$B205,'Faturamento NNE'!$AA$2:$AA$707,'Infos Relatório'!BE$1)</f>
        <v>0</v>
      </c>
      <c r="BF205" s="542">
        <f>SUMIFS('Faturamento NNE'!$H$2:$H$707,'Faturamento NNE'!$E$2:$E$707,'Infos Relatório'!$B$164,'Faturamento NNE'!$F$2:$F$707,'Infos Relatório'!$B205,'Faturamento NNE'!$AA$2:$AA$707,'Infos Relatório'!BE$1)</f>
        <v>0</v>
      </c>
      <c r="BG205" s="542">
        <f>SUMIFS('Faturamento NNE'!$K$2:$K$707,'Faturamento NNE'!$E$2:$E$707,'Infos Relatório'!$B$164,'Faturamento NNE'!$F$2:$F$707,'Infos Relatório'!$B205,'Faturamento NNE'!$AA$2:$AA$707,'Infos Relatório'!BE$1)</f>
        <v>0</v>
      </c>
      <c r="BH205" s="546">
        <f>SUMIFS('Faturamento NNE'!$P$2:$P$707,'Faturamento NNE'!$E$2:$E$707,'Infos Relatório'!$B$164,'Faturamento NNE'!$F$2:$F$707,'Infos Relatório'!$B205,'Faturamento NNE'!$AA$2:$AA$707,'Infos Relatório'!BE$1,'Faturamento NNE'!$U$2:$U$707,"Sim")+SUMIFS('Faturamento NNE'!$Q$2:$Q$707,'Faturamento NNE'!$E$2:$E$707,'Infos Relatório'!$B$164,'Faturamento NNE'!$F$2:$F$707,'Infos Relatório'!$B205,'Faturamento NNE'!$AA$2:$AA$707,'Infos Relatório'!BE$1,'Faturamento NNE'!$U$2:$U$707,"Sim")</f>
        <v>0</v>
      </c>
      <c r="BI205" s="227" t="e">
        <f t="shared" si="57"/>
        <v>#DIV/0!</v>
      </c>
      <c r="BJ205" s="545">
        <f>SUMIFS('Faturamento NNE'!$I$2:$I$707,'Faturamento NNE'!$E$2:$E$707,'Infos Relatório'!$B$164,'Faturamento NNE'!$F$2:$F$707,'Infos Relatório'!$B205,'Faturamento NNE'!$AA$2:$AA$707,'Infos Relatório'!BE$1)</f>
        <v>0</v>
      </c>
      <c r="BK205" s="541">
        <f>COUNTIFS('Faturamento NNE'!$E$2:$E$707,'Infos Relatório'!$B$164,'Faturamento NNE'!$F$2:$F$707,'Infos Relatório'!$B205,'Faturamento NNE'!$AA$2:$AA$707,'Infos Relatório'!BK$1)</f>
        <v>0</v>
      </c>
      <c r="BL205" s="542">
        <f>SUMIFS('Faturamento NNE'!$H$2:$H$707,'Faturamento NNE'!$E$2:$E$707,'Infos Relatório'!$B$164,'Faturamento NNE'!$F$2:$F$707,'Infos Relatório'!$B205,'Faturamento NNE'!$AA$2:$AA$707,'Infos Relatório'!BK$1)</f>
        <v>0</v>
      </c>
      <c r="BM205" s="542">
        <f>SUMIFS('Faturamento NNE'!$K$2:$K$707,'Faturamento NNE'!$E$2:$E$707,'Infos Relatório'!$B$164,'Faturamento NNE'!$F$2:$F$707,'Infos Relatório'!$B205,'Faturamento NNE'!$AA$2:$AA$707,'Infos Relatório'!BK$1)</f>
        <v>0</v>
      </c>
      <c r="BN205" s="546">
        <f>SUMIFS('Faturamento NNE'!$P$2:$P$707,'Faturamento NNE'!$E$2:$E$707,'Infos Relatório'!$B$164,'Faturamento NNE'!$F$2:$F$707,'Infos Relatório'!$B205,'Faturamento NNE'!$AA$2:$AA$707,'Infos Relatório'!BK$1,'Faturamento NNE'!$U$2:$U$707,"Sim")+SUMIFS('Faturamento NNE'!$Q$2:$Q$707,'Faturamento NNE'!$E$2:$E$707,'Infos Relatório'!$B$164,'Faturamento NNE'!$F$2:$F$707,'Infos Relatório'!$B205,'Faturamento NNE'!$AA$2:$AA$707,'Infos Relatório'!BK$1,'Faturamento NNE'!$U$2:$U$707,"Sim")</f>
        <v>0</v>
      </c>
      <c r="BO205" s="227" t="e">
        <f t="shared" si="58"/>
        <v>#DIV/0!</v>
      </c>
      <c r="BP205" s="545">
        <f>SUMIFS('Faturamento NNE'!$I$2:$I$707,'Faturamento NNE'!$E$2:$E$707,'Infos Relatório'!$B$164,'Faturamento NNE'!$F$2:$F$707,'Infos Relatório'!$B205,'Faturamento NNE'!$AA$2:$AA$707,'Infos Relatório'!BK$1)</f>
        <v>0</v>
      </c>
      <c r="BQ205" s="541">
        <f>COUNTIFS('Faturamento NNE'!$E$2:$E$707,'Infos Relatório'!$B$164,'Faturamento NNE'!$F$2:$F$707,'Infos Relatório'!$B205,'Faturamento NNE'!$AA$2:$AA$707,'Infos Relatório'!BQ$1)</f>
        <v>0</v>
      </c>
      <c r="BR205" s="542">
        <f>SUMIFS('Faturamento NNE'!$H$2:$H$707,'Faturamento NNE'!$E$2:$E$707,'Infos Relatório'!$B$164,'Faturamento NNE'!$F$2:$F$707,'Infos Relatório'!$B205,'Faturamento NNE'!$AA$2:$AA$707,'Infos Relatório'!BQ$1)</f>
        <v>0</v>
      </c>
      <c r="BS205" s="542">
        <f>SUMIFS('Faturamento NNE'!$K$2:$K$707,'Faturamento NNE'!$E$2:$E$707,'Infos Relatório'!$B$164,'Faturamento NNE'!$F$2:$F$707,'Infos Relatório'!$B205,'Faturamento NNE'!$AA$2:$AA$707,'Infos Relatório'!BQ$1)</f>
        <v>0</v>
      </c>
      <c r="BT205" s="546">
        <f>SUMIFS('Faturamento NNE'!$P$2:$P$707,'Faturamento NNE'!$E$2:$E$707,'Infos Relatório'!$B$164,'Faturamento NNE'!$F$2:$F$707,'Infos Relatório'!$B205,'Faturamento NNE'!$AA$2:$AA$707,'Infos Relatório'!BQ$1,'Faturamento NNE'!$U$2:$U$707,"Sim")+SUMIFS('Faturamento NNE'!$Q$2:$Q$707,'Faturamento NNE'!$E$2:$E$707,'Infos Relatório'!$B$164,'Faturamento NNE'!$F$2:$F$707,'Infos Relatório'!$B205,'Faturamento NNE'!$AA$2:$AA$707,'Infos Relatório'!BQ$1,'Faturamento NNE'!$U$2:$U$707,"Sim")</f>
        <v>0</v>
      </c>
      <c r="BU205" s="227" t="e">
        <f t="shared" si="59"/>
        <v>#DIV/0!</v>
      </c>
      <c r="BV205" s="545">
        <f>SUMIFS('Faturamento NNE'!$I$2:$I$707,'Faturamento NNE'!$E$2:$E$707,'Infos Relatório'!$B$164,'Faturamento NNE'!$F$2:$F$707,'Infos Relatório'!$B205,'Faturamento NNE'!$AA$2:$AA$707,'Infos Relatório'!BQ$1)</f>
        <v>0</v>
      </c>
    </row>
    <row r="206" spans="2:74">
      <c r="B206" s="217" t="s">
        <v>171</v>
      </c>
      <c r="C206" s="541">
        <f>COUNTIFS('Faturamento NNE'!$E$2:$E$707,'Infos Relatório'!$B$164,'Faturamento NNE'!$F$2:$F$707,'Infos Relatório'!$B206,'Faturamento NNE'!$AA$2:$AA$707,'Infos Relatório'!C$1)</f>
        <v>0</v>
      </c>
      <c r="D206" s="542">
        <f>SUMIFS('Faturamento NNE'!$H$2:$H$707,'Faturamento NNE'!$E$2:$E$707,'Infos Relatório'!$B$164,'Faturamento NNE'!$F$2:$F$707,'Infos Relatório'!$B206,'Faturamento NNE'!$AA$2:$AA$707,'Infos Relatório'!C$1)</f>
        <v>0</v>
      </c>
      <c r="E206" s="543">
        <f>SUMIFS('Faturamento NNE'!$K$2:$K$707,'Faturamento NNE'!$E$2:$E$707,'Infos Relatório'!$B$164,'Faturamento NNE'!$F$2:$F$707,'Infos Relatório'!$B206,'Faturamento NNE'!$AA$2:$AA$707,'Infos Relatório'!C$1)</f>
        <v>0</v>
      </c>
      <c r="F206" s="544">
        <f>SUMIFS('Faturamento NNE'!$P$2:$P$707,'Faturamento NNE'!$E$2:$E$707,'Infos Relatório'!$B$164,'Faturamento NNE'!$F$2:$F$707,'Infos Relatório'!$B206,'Faturamento NNE'!$AA$2:$AA$707,'Infos Relatório'!C$1,'Faturamento NNE'!$U$2:$U$707,"Sim")+SUMIFS('Faturamento NNE'!$Q$2:$Q$707,'Faturamento NNE'!$E$2:$E$707,'Infos Relatório'!$B$164,'Faturamento NNE'!$F$2:$F$707,'Infos Relatório'!$B206,'Faturamento NNE'!$AA$2:$AA$707,'Infos Relatório'!C$1,'Faturamento NNE'!$U$2:$U$707,"Sim")</f>
        <v>0</v>
      </c>
      <c r="G206" s="283" t="e">
        <f t="shared" si="48"/>
        <v>#DIV/0!</v>
      </c>
      <c r="H206" s="545">
        <f>SUMIFS('Faturamento NNE'!$I$2:$I$707,'Faturamento NNE'!$E$2:$E$707,'Infos Relatório'!$B$164,'Faturamento NNE'!$F$2:$F$707,'Infos Relatório'!$B206,'Faturamento NNE'!$AA$2:$AA$707,'Infos Relatório'!C$1)</f>
        <v>0</v>
      </c>
      <c r="I206" s="541">
        <f>COUNTIFS('Faturamento NNE'!$E$2:$E$707,'Infos Relatório'!$B$164,'Faturamento NNE'!$F$2:$F$707,'Infos Relatório'!$B206,'Faturamento NNE'!$AA$2:$AA$707,'Infos Relatório'!I$1)</f>
        <v>0</v>
      </c>
      <c r="J206" s="542">
        <f>SUMIFS('Faturamento NNE'!$H$2:$H$707,'Faturamento NNE'!$E$2:$E$707,'Infos Relatório'!$B$164,'Faturamento NNE'!$F$2:$F$707,'Infos Relatório'!$B206,'Faturamento NNE'!$AA$2:$AA$707,'Infos Relatório'!I$1)</f>
        <v>0</v>
      </c>
      <c r="K206" s="543">
        <f>SUMIFS('Faturamento NNE'!$K$2:$K$707,'Faturamento NNE'!$E$2:$E$707,'Infos Relatório'!$B$164,'Faturamento NNE'!$F$2:$F$707,'Infos Relatório'!$B206,'Faturamento NNE'!$AA$2:$AA$707,'Infos Relatório'!I$1)</f>
        <v>0</v>
      </c>
      <c r="L206" s="544">
        <f>SUMIFS('Faturamento NNE'!$P$2:$P$707,'Faturamento NNE'!$E$2:$E$707,'Infos Relatório'!$B$164,'Faturamento NNE'!$F$2:$F$707,'Infos Relatório'!$B206,'Faturamento NNE'!$AA$2:$AA$707,'Infos Relatório'!I$1,'Faturamento NNE'!$U$2:$U$707,"Sim")+SUMIFS('Faturamento NNE'!$Q$2:$Q$707,'Faturamento NNE'!$E$2:$E$707,'Infos Relatório'!$B$164,'Faturamento NNE'!$F$2:$F$707,'Infos Relatório'!$B206,'Faturamento NNE'!$AA$2:$AA$707,'Infos Relatório'!I$1,'Faturamento NNE'!$U$2:$U$707,"Sim")</f>
        <v>0</v>
      </c>
      <c r="M206" s="283" t="e">
        <f t="shared" si="49"/>
        <v>#DIV/0!</v>
      </c>
      <c r="N206" s="545">
        <f>SUMIFS('Faturamento NNE'!$I$2:$I$707,'Faturamento NNE'!$E$2:$E$707,'Infos Relatório'!$B$164,'Faturamento NNE'!$F$2:$F$707,'Infos Relatório'!$B206,'Faturamento NNE'!$AA$2:$AA$707,'Infos Relatório'!I$1)</f>
        <v>0</v>
      </c>
      <c r="O206" s="541">
        <f>COUNTIFS('Faturamento NNE'!$E$2:$E$707,'Infos Relatório'!$B$164,'Faturamento NNE'!$F$2:$F$707,'Infos Relatório'!$B206,'Faturamento NNE'!$AA$2:$AA$707,'Infos Relatório'!O$1)</f>
        <v>0</v>
      </c>
      <c r="P206" s="542">
        <f>SUMIFS('Faturamento NNE'!$H$2:$H$707,'Faturamento NNE'!$E$2:$E$707,'Infos Relatório'!$B$164,'Faturamento NNE'!$F$2:$F$707,'Infos Relatório'!$B206,'Faturamento NNE'!$AA$2:$AA$707,'Infos Relatório'!O$1)</f>
        <v>0</v>
      </c>
      <c r="Q206" s="542">
        <f>SUMIFS('Faturamento NNE'!$K$2:$K$707,'Faturamento NNE'!$E$2:$E$707,'Infos Relatório'!$B$164,'Faturamento NNE'!$F$2:$F$707,'Infos Relatório'!$B206,'Faturamento NNE'!$AA$2:$AA$707,'Infos Relatório'!O$1)</f>
        <v>0</v>
      </c>
      <c r="R206" s="546">
        <f>SUMIFS('Faturamento NNE'!$P$2:$P$707,'Faturamento NNE'!$E$2:$E$707,'Infos Relatório'!$B$164,'Faturamento NNE'!$F$2:$F$707,'Infos Relatório'!$B206,'Faturamento NNE'!$AA$2:$AA$707,'Infos Relatório'!O$1,'Faturamento NNE'!$U$2:$U$707,"Sim")+SUMIFS('Faturamento NNE'!$Q$2:$Q$707,'Faturamento NNE'!$E$2:$E$707,'Infos Relatório'!$B$164,'Faturamento NNE'!$F$2:$F$707,'Infos Relatório'!$B206,'Faturamento NNE'!$AA$2:$AA$707,'Infos Relatório'!O$1,'Faturamento NNE'!$U$2:$U$707,"Sim")</f>
        <v>0</v>
      </c>
      <c r="S206" s="227" t="e">
        <f t="shared" si="50"/>
        <v>#DIV/0!</v>
      </c>
      <c r="T206" s="545">
        <f>SUMIFS('Faturamento NNE'!$I$2:$I$707,'Faturamento NNE'!$E$2:$E$707,'Infos Relatório'!$B$164,'Faturamento NNE'!$F$2:$F$707,'Infos Relatório'!$B206,'Faturamento NNE'!$AA$2:$AA$707,'Infos Relatório'!O$1)</f>
        <v>0</v>
      </c>
      <c r="U206" s="541">
        <f>COUNTIFS('Faturamento NNE'!$E$2:$E$707,'Infos Relatório'!$B$164,'Faturamento NNE'!$F$2:$F$707,'Infos Relatório'!$B206,'Faturamento NNE'!$AA$2:$AA$707,'Infos Relatório'!U$1)</f>
        <v>0</v>
      </c>
      <c r="V206" s="542">
        <f>SUMIFS('Faturamento NNE'!$H$2:$H$707,'Faturamento NNE'!$E$2:$E$707,'Infos Relatório'!$B$164,'Faturamento NNE'!$F$2:$F$707,'Infos Relatório'!$B206,'Faturamento NNE'!$AA$2:$AA$707,'Infos Relatório'!U$1)</f>
        <v>0</v>
      </c>
      <c r="W206" s="542">
        <f>SUMIFS('Faturamento NNE'!$K$2:$K$707,'Faturamento NNE'!$E$2:$E$707,'Infos Relatório'!$B$164,'Faturamento NNE'!$F$2:$F$707,'Infos Relatório'!$B206,'Faturamento NNE'!$AA$2:$AA$707,'Infos Relatório'!U$1)</f>
        <v>0</v>
      </c>
      <c r="X206" s="546">
        <f>SUMIFS('Faturamento NNE'!$P$2:$P$707,'Faturamento NNE'!$E$2:$E$707,'Infos Relatório'!$B$164,'Faturamento NNE'!$F$2:$F$707,'Infos Relatório'!$B206,'Faturamento NNE'!$AA$2:$AA$707,'Infos Relatório'!U$1,'Faturamento NNE'!$U$2:$U$707,"Sim")+SUMIFS('Faturamento NNE'!$Q$2:$Q$707,'Faturamento NNE'!$E$2:$E$707,'Infos Relatório'!$B$164,'Faturamento NNE'!$F$2:$F$707,'Infos Relatório'!$B206,'Faturamento NNE'!$AA$2:$AA$707,'Infos Relatório'!U$1,'Faturamento NNE'!$U$2:$U$707,"Sim")</f>
        <v>0</v>
      </c>
      <c r="Y206" s="227" t="e">
        <f t="shared" si="51"/>
        <v>#DIV/0!</v>
      </c>
      <c r="Z206" s="545">
        <f>SUMIFS('Faturamento NNE'!$I$2:$I$707,'Faturamento NNE'!$E$2:$E$707,'Infos Relatório'!$B$164,'Faturamento NNE'!$F$2:$F$707,'Infos Relatório'!$B206,'Faturamento NNE'!$AA$2:$AA$707,'Infos Relatório'!U$1)</f>
        <v>0</v>
      </c>
      <c r="AA206" s="541">
        <f>COUNTIFS('Faturamento NNE'!$E$2:$E$707,'Infos Relatório'!$B$164,'Faturamento NNE'!$F$2:$F$707,'Infos Relatório'!$B206,'Faturamento NNE'!$AA$2:$AA$707,'Infos Relatório'!AA$1)</f>
        <v>0</v>
      </c>
      <c r="AB206" s="542">
        <f>SUMIFS('Faturamento NNE'!$H$2:$H$707,'Faturamento NNE'!$E$2:$E$707,'Infos Relatório'!$B$164,'Faturamento NNE'!$F$2:$F$707,'Infos Relatório'!$B206,'Faturamento NNE'!$AA$2:$AA$707,'Infos Relatório'!AA$1)</f>
        <v>0</v>
      </c>
      <c r="AC206" s="542">
        <f>SUMIFS('Faturamento NNE'!$K$2:$K$707,'Faturamento NNE'!$E$2:$E$707,'Infos Relatório'!$B$164,'Faturamento NNE'!$F$2:$F$707,'Infos Relatório'!$B206,'Faturamento NNE'!$AA$2:$AA$707,'Infos Relatório'!AA$1)</f>
        <v>0</v>
      </c>
      <c r="AD206" s="546">
        <f>SUMIFS('Faturamento NNE'!$P$2:$P$707,'Faturamento NNE'!$E$2:$E$707,'Infos Relatório'!$B$164,'Faturamento NNE'!$F$2:$F$707,'Infos Relatório'!$B206,'Faturamento NNE'!$AA$2:$AA$707,'Infos Relatório'!AA$1,'Faturamento NNE'!$U$2:$U$707,"Sim")+SUMIFS('Faturamento NNE'!$Q$2:$Q$707,'Faturamento NNE'!$E$2:$E$707,'Infos Relatório'!$B$164,'Faturamento NNE'!$F$2:$F$707,'Infos Relatório'!$B206,'Faturamento NNE'!$AA$2:$AA$707,'Infos Relatório'!AA$1,'Faturamento NNE'!$U$2:$U$707,"Sim")</f>
        <v>0</v>
      </c>
      <c r="AE206" s="227" t="e">
        <f t="shared" si="52"/>
        <v>#DIV/0!</v>
      </c>
      <c r="AF206" s="545">
        <f>SUMIFS('Faturamento NNE'!$I$2:$I$707,'Faturamento NNE'!$E$2:$E$707,'Infos Relatório'!$B$164,'Faturamento NNE'!$F$2:$F$707,'Infos Relatório'!$B206,'Faturamento NNE'!$AA$2:$AA$707,'Infos Relatório'!AA$1)</f>
        <v>0</v>
      </c>
      <c r="AG206" s="541">
        <f>COUNTIFS('Faturamento NNE'!$E$2:$E$707,'Infos Relatório'!$B$164,'Faturamento NNE'!$F$2:$F$707,'Infos Relatório'!$B206,'Faturamento NNE'!$AA$2:$AA$707,'Infos Relatório'!AG$1)</f>
        <v>0</v>
      </c>
      <c r="AH206" s="542">
        <f>SUMIFS('Faturamento NNE'!$H$2:$H$707,'Faturamento NNE'!$E$2:$E$707,'Infos Relatório'!$B$164,'Faturamento NNE'!$F$2:$F$707,'Infos Relatório'!$B206,'Faturamento NNE'!$AA$2:$AA$707,'Infos Relatório'!AG$1)</f>
        <v>0</v>
      </c>
      <c r="AI206" s="542">
        <f>SUMIFS('Faturamento NNE'!$K$2:$K$707,'Faturamento NNE'!$E$2:$E$707,'Infos Relatório'!$B$164,'Faturamento NNE'!$F$2:$F$707,'Infos Relatório'!$B206,'Faturamento NNE'!$AA$2:$AA$707,'Infos Relatório'!AG$1)</f>
        <v>0</v>
      </c>
      <c r="AJ206" s="546">
        <f>SUMIFS('Faturamento NNE'!$P$2:$P$707,'Faturamento NNE'!$E$2:$E$707,'Infos Relatório'!$B$164,'Faturamento NNE'!$F$2:$F$707,'Infos Relatório'!$B206,'Faturamento NNE'!$AA$2:$AA$707,'Infos Relatório'!AG$1,'Faturamento NNE'!$U$2:$U$707,"Sim")+SUMIFS('Faturamento NNE'!$Q$2:$Q$707,'Faturamento NNE'!$E$2:$E$707,'Infos Relatório'!$B$164,'Faturamento NNE'!$F$2:$F$707,'Infos Relatório'!$B206,'Faturamento NNE'!$AA$2:$AA$707,'Infos Relatório'!AG$1,'Faturamento NNE'!$U$2:$U$707,"Sim")</f>
        <v>0</v>
      </c>
      <c r="AK206" s="227" t="e">
        <f t="shared" si="53"/>
        <v>#DIV/0!</v>
      </c>
      <c r="AL206" s="545">
        <f>SUMIFS('Faturamento NNE'!$I$2:$I$707,'Faturamento NNE'!$E$2:$E$707,'Infos Relatório'!$B$164,'Faturamento NNE'!$F$2:$F$707,'Infos Relatório'!$B206,'Faturamento NNE'!$AA$2:$AA$707,'Infos Relatório'!AG$1)</f>
        <v>0</v>
      </c>
      <c r="AM206" s="541">
        <f>COUNTIFS('Faturamento NNE'!$E$2:$E$707,'Infos Relatório'!$B$164,'Faturamento NNE'!$F$2:$F$707,'Infos Relatório'!$B206,'Faturamento NNE'!$AA$2:$AA$707,'Infos Relatório'!AM$1)</f>
        <v>0</v>
      </c>
      <c r="AN206" s="542">
        <f>SUMIFS('Faturamento NNE'!$H$2:$H$707,'Faturamento NNE'!$E$2:$E$707,'Infos Relatório'!$B$164,'Faturamento NNE'!$F$2:$F$707,'Infos Relatório'!$B206,'Faturamento NNE'!$AA$2:$AA$707,'Infos Relatório'!AM$1)</f>
        <v>0</v>
      </c>
      <c r="AO206" s="542">
        <f>SUMIFS('Faturamento NNE'!$K$2:$K$707,'Faturamento NNE'!$E$2:$E$707,'Infos Relatório'!$B$164,'Faturamento NNE'!$F$2:$F$707,'Infos Relatório'!$B206,'Faturamento NNE'!$AA$2:$AA$707,'Infos Relatório'!AM$1)</f>
        <v>0</v>
      </c>
      <c r="AP206" s="546">
        <f>SUMIFS('Faturamento NNE'!$P$2:$P$707,'Faturamento NNE'!$E$2:$E$707,'Infos Relatório'!$B$164,'Faturamento NNE'!$F$2:$F$707,'Infos Relatório'!$B206,'Faturamento NNE'!$AA$2:$AA$707,'Infos Relatório'!AM$1,'Faturamento NNE'!$U$2:$U$707,"Sim")+SUMIFS('Faturamento NNE'!$Q$2:$Q$707,'Faturamento NNE'!$E$2:$E$707,'Infos Relatório'!$B$164,'Faturamento NNE'!$F$2:$F$707,'Infos Relatório'!$B206,'Faturamento NNE'!$AA$2:$AA$707,'Infos Relatório'!AM$1,'Faturamento NNE'!$U$2:$U$707,"Sim")</f>
        <v>0</v>
      </c>
      <c r="AQ206" s="227" t="e">
        <f t="shared" si="54"/>
        <v>#DIV/0!</v>
      </c>
      <c r="AR206" s="545">
        <f>SUMIFS('Faturamento NNE'!$I$2:$I$707,'Faturamento NNE'!$E$2:$E$707,'Infos Relatório'!$B$164,'Faturamento NNE'!$F$2:$F$707,'Infos Relatório'!$B206,'Faturamento NNE'!$AA$2:$AA$707,'Infos Relatório'!AM$1)</f>
        <v>0</v>
      </c>
      <c r="AS206" s="541">
        <f>COUNTIFS('Faturamento NNE'!$E$2:$E$707,'Infos Relatório'!$B$164,'Faturamento NNE'!$F$2:$F$707,'Infos Relatório'!$B206,'Faturamento NNE'!$AA$2:$AA$707,'Infos Relatório'!AS$1)</f>
        <v>0</v>
      </c>
      <c r="AT206" s="542">
        <f>SUMIFS('Faturamento NNE'!$H$2:$H$707,'Faturamento NNE'!$E$2:$E$707,'Infos Relatório'!$B$164,'Faturamento NNE'!$F$2:$F$707,'Infos Relatório'!$B206,'Faturamento NNE'!$AA$2:$AA$707,'Infos Relatório'!AS$1)</f>
        <v>0</v>
      </c>
      <c r="AU206" s="542">
        <f>SUMIFS('Faturamento NNE'!$K$2:$K$707,'Faturamento NNE'!$E$2:$E$707,'Infos Relatório'!$B$164,'Faturamento NNE'!$F$2:$F$707,'Infos Relatório'!$B206,'Faturamento NNE'!$AA$2:$AA$707,'Infos Relatório'!AS$1)</f>
        <v>0</v>
      </c>
      <c r="AV206" s="546">
        <f>SUMIFS('Faturamento NNE'!$P$2:$P$707,'Faturamento NNE'!$E$2:$E$707,'Infos Relatório'!$B$164,'Faturamento NNE'!$F$2:$F$707,'Infos Relatório'!$B206,'Faturamento NNE'!$AA$2:$AA$707,'Infos Relatório'!AS$1,'Faturamento NNE'!$U$2:$U$707,"Sim")+SUMIFS('Faturamento NNE'!$Q$2:$Q$707,'Faturamento NNE'!$E$2:$E$707,'Infos Relatório'!$B$164,'Faturamento NNE'!$F$2:$F$707,'Infos Relatório'!$B206,'Faturamento NNE'!$AA$2:$AA$707,'Infos Relatório'!AS$1,'Faturamento NNE'!$U$2:$U$707,"Sim")</f>
        <v>0</v>
      </c>
      <c r="AW206" s="227" t="e">
        <f t="shared" si="55"/>
        <v>#DIV/0!</v>
      </c>
      <c r="AX206" s="545">
        <f>SUMIFS('Faturamento NNE'!$I$2:$I$707,'Faturamento NNE'!$E$2:$E$707,'Infos Relatório'!$B$164,'Faturamento NNE'!$F$2:$F$707,'Infos Relatório'!$B206,'Faturamento NNE'!$AA$2:$AA$707,'Infos Relatório'!AS$1)</f>
        <v>0</v>
      </c>
      <c r="AY206" s="541">
        <f>COUNTIFS('Faturamento NNE'!$E$2:$E$707,'Infos Relatório'!$B$164,'Faturamento NNE'!$F$2:$F$707,'Infos Relatório'!$B206,'Faturamento NNE'!$AA$2:$AA$707,'Infos Relatório'!AY$1)</f>
        <v>0</v>
      </c>
      <c r="AZ206" s="542">
        <f>SUMIFS('Faturamento NNE'!$H$2:$H$707,'Faturamento NNE'!$E$2:$E$707,'Infos Relatório'!$B$164,'Faturamento NNE'!$F$2:$F$707,'Infos Relatório'!$B206,'Faturamento NNE'!$AA$2:$AA$707,'Infos Relatório'!AY$1)</f>
        <v>0</v>
      </c>
      <c r="BA206" s="542">
        <f>SUMIFS('Faturamento NNE'!$K$2:$K$707,'Faturamento NNE'!$E$2:$E$707,'Infos Relatório'!$B$164,'Faturamento NNE'!$F$2:$F$707,'Infos Relatório'!$B206,'Faturamento NNE'!$AA$2:$AA$707,'Infos Relatório'!AY$1)</f>
        <v>0</v>
      </c>
      <c r="BB206" s="546">
        <f>SUMIFS('Faturamento NNE'!$P$2:$P$707,'Faturamento NNE'!$E$2:$E$707,'Infos Relatório'!$B$164,'Faturamento NNE'!$F$2:$F$707,'Infos Relatório'!$B206,'Faturamento NNE'!$AA$2:$AA$707,'Infos Relatório'!AY$1,'Faturamento NNE'!$U$2:$U$707,"Sim")+SUMIFS('Faturamento NNE'!$Q$2:$Q$707,'Faturamento NNE'!$E$2:$E$707,'Infos Relatório'!$B$164,'Faturamento NNE'!$F$2:$F$707,'Infos Relatório'!$B206,'Faturamento NNE'!$AA$2:$AA$707,'Infos Relatório'!AY$1,'Faturamento NNE'!$U$2:$U$707,"Sim")</f>
        <v>0</v>
      </c>
      <c r="BC206" s="227" t="e">
        <f t="shared" si="56"/>
        <v>#DIV/0!</v>
      </c>
      <c r="BD206" s="545">
        <f>SUMIFS('Faturamento NNE'!$I$2:$I$707,'Faturamento NNE'!$E$2:$E$707,'Infos Relatório'!$B$164,'Faturamento NNE'!$F$2:$F$707,'Infos Relatório'!$B206,'Faturamento NNE'!$AA$2:$AA$707,'Infos Relatório'!AY$1)</f>
        <v>0</v>
      </c>
      <c r="BE206" s="541">
        <f>COUNTIFS('Faturamento NNE'!$E$2:$E$707,'Infos Relatório'!$B$164,'Faturamento NNE'!$F$2:$F$707,'Infos Relatório'!$B206,'Faturamento NNE'!$AA$2:$AA$707,'Infos Relatório'!BE$1)</f>
        <v>0</v>
      </c>
      <c r="BF206" s="542">
        <f>SUMIFS('Faturamento NNE'!$H$2:$H$707,'Faturamento NNE'!$E$2:$E$707,'Infos Relatório'!$B$164,'Faturamento NNE'!$F$2:$F$707,'Infos Relatório'!$B206,'Faturamento NNE'!$AA$2:$AA$707,'Infos Relatório'!BE$1)</f>
        <v>0</v>
      </c>
      <c r="BG206" s="542">
        <f>SUMIFS('Faturamento NNE'!$K$2:$K$707,'Faturamento NNE'!$E$2:$E$707,'Infos Relatório'!$B$164,'Faturamento NNE'!$F$2:$F$707,'Infos Relatório'!$B206,'Faturamento NNE'!$AA$2:$AA$707,'Infos Relatório'!BE$1)</f>
        <v>0</v>
      </c>
      <c r="BH206" s="546">
        <f>SUMIFS('Faturamento NNE'!$P$2:$P$707,'Faturamento NNE'!$E$2:$E$707,'Infos Relatório'!$B$164,'Faturamento NNE'!$F$2:$F$707,'Infos Relatório'!$B206,'Faturamento NNE'!$AA$2:$AA$707,'Infos Relatório'!BE$1,'Faturamento NNE'!$U$2:$U$707,"Sim")+SUMIFS('Faturamento NNE'!$Q$2:$Q$707,'Faturamento NNE'!$E$2:$E$707,'Infos Relatório'!$B$164,'Faturamento NNE'!$F$2:$F$707,'Infos Relatório'!$B206,'Faturamento NNE'!$AA$2:$AA$707,'Infos Relatório'!BE$1,'Faturamento NNE'!$U$2:$U$707,"Sim")</f>
        <v>0</v>
      </c>
      <c r="BI206" s="227" t="e">
        <f t="shared" si="57"/>
        <v>#DIV/0!</v>
      </c>
      <c r="BJ206" s="545">
        <f>SUMIFS('Faturamento NNE'!$I$2:$I$707,'Faturamento NNE'!$E$2:$E$707,'Infos Relatório'!$B$164,'Faturamento NNE'!$F$2:$F$707,'Infos Relatório'!$B206,'Faturamento NNE'!$AA$2:$AA$707,'Infos Relatório'!BE$1)</f>
        <v>0</v>
      </c>
      <c r="BK206" s="541">
        <f>COUNTIFS('Faturamento NNE'!$E$2:$E$707,'Infos Relatório'!$B$164,'Faturamento NNE'!$F$2:$F$707,'Infos Relatório'!$B206,'Faturamento NNE'!$AA$2:$AA$707,'Infos Relatório'!BK$1)</f>
        <v>0</v>
      </c>
      <c r="BL206" s="542">
        <f>SUMIFS('Faturamento NNE'!$H$2:$H$707,'Faturamento NNE'!$E$2:$E$707,'Infos Relatório'!$B$164,'Faturamento NNE'!$F$2:$F$707,'Infos Relatório'!$B206,'Faturamento NNE'!$AA$2:$AA$707,'Infos Relatório'!BK$1)</f>
        <v>0</v>
      </c>
      <c r="BM206" s="542">
        <f>SUMIFS('Faturamento NNE'!$K$2:$K$707,'Faturamento NNE'!$E$2:$E$707,'Infos Relatório'!$B$164,'Faturamento NNE'!$F$2:$F$707,'Infos Relatório'!$B206,'Faturamento NNE'!$AA$2:$AA$707,'Infos Relatório'!BK$1)</f>
        <v>0</v>
      </c>
      <c r="BN206" s="546">
        <f>SUMIFS('Faturamento NNE'!$P$2:$P$707,'Faturamento NNE'!$E$2:$E$707,'Infos Relatório'!$B$164,'Faturamento NNE'!$F$2:$F$707,'Infos Relatório'!$B206,'Faturamento NNE'!$AA$2:$AA$707,'Infos Relatório'!BK$1,'Faturamento NNE'!$U$2:$U$707,"Sim")+SUMIFS('Faturamento NNE'!$Q$2:$Q$707,'Faturamento NNE'!$E$2:$E$707,'Infos Relatório'!$B$164,'Faturamento NNE'!$F$2:$F$707,'Infos Relatório'!$B206,'Faturamento NNE'!$AA$2:$AA$707,'Infos Relatório'!BK$1,'Faturamento NNE'!$U$2:$U$707,"Sim")</f>
        <v>0</v>
      </c>
      <c r="BO206" s="227" t="e">
        <f t="shared" si="58"/>
        <v>#DIV/0!</v>
      </c>
      <c r="BP206" s="545">
        <f>SUMIFS('Faturamento NNE'!$I$2:$I$707,'Faturamento NNE'!$E$2:$E$707,'Infos Relatório'!$B$164,'Faturamento NNE'!$F$2:$F$707,'Infos Relatório'!$B206,'Faturamento NNE'!$AA$2:$AA$707,'Infos Relatório'!BK$1)</f>
        <v>0</v>
      </c>
      <c r="BQ206" s="541">
        <f>COUNTIFS('Faturamento NNE'!$E$2:$E$707,'Infos Relatório'!$B$164,'Faturamento NNE'!$F$2:$F$707,'Infos Relatório'!$B206,'Faturamento NNE'!$AA$2:$AA$707,'Infos Relatório'!BQ$1)</f>
        <v>0</v>
      </c>
      <c r="BR206" s="542">
        <f>SUMIFS('Faturamento NNE'!$H$2:$H$707,'Faturamento NNE'!$E$2:$E$707,'Infos Relatório'!$B$164,'Faturamento NNE'!$F$2:$F$707,'Infos Relatório'!$B206,'Faturamento NNE'!$AA$2:$AA$707,'Infos Relatório'!BQ$1)</f>
        <v>0</v>
      </c>
      <c r="BS206" s="542">
        <f>SUMIFS('Faturamento NNE'!$K$2:$K$707,'Faturamento NNE'!$E$2:$E$707,'Infos Relatório'!$B$164,'Faturamento NNE'!$F$2:$F$707,'Infos Relatório'!$B206,'Faturamento NNE'!$AA$2:$AA$707,'Infos Relatório'!BQ$1)</f>
        <v>0</v>
      </c>
      <c r="BT206" s="546">
        <f>SUMIFS('Faturamento NNE'!$P$2:$P$707,'Faturamento NNE'!$E$2:$E$707,'Infos Relatório'!$B$164,'Faturamento NNE'!$F$2:$F$707,'Infos Relatório'!$B206,'Faturamento NNE'!$AA$2:$AA$707,'Infos Relatório'!BQ$1,'Faturamento NNE'!$U$2:$U$707,"Sim")+SUMIFS('Faturamento NNE'!$Q$2:$Q$707,'Faturamento NNE'!$E$2:$E$707,'Infos Relatório'!$B$164,'Faturamento NNE'!$F$2:$F$707,'Infos Relatório'!$B206,'Faturamento NNE'!$AA$2:$AA$707,'Infos Relatório'!BQ$1,'Faturamento NNE'!$U$2:$U$707,"Sim")</f>
        <v>0</v>
      </c>
      <c r="BU206" s="227" t="e">
        <f t="shared" si="59"/>
        <v>#DIV/0!</v>
      </c>
      <c r="BV206" s="545">
        <f>SUMIFS('Faturamento NNE'!$I$2:$I$707,'Faturamento NNE'!$E$2:$E$707,'Infos Relatório'!$B$164,'Faturamento NNE'!$F$2:$F$707,'Infos Relatório'!$B206,'Faturamento NNE'!$AA$2:$AA$707,'Infos Relatório'!BQ$1)</f>
        <v>0</v>
      </c>
    </row>
    <row r="207" spans="2:74">
      <c r="B207" s="217" t="s">
        <v>172</v>
      </c>
      <c r="C207" s="541">
        <f>COUNTIFS('Faturamento NNE'!$E$2:$E$707,'Infos Relatório'!$B$164,'Faturamento NNE'!$F$2:$F$707,'Infos Relatório'!$B207,'Faturamento NNE'!$AA$2:$AA$707,'Infos Relatório'!C$1)</f>
        <v>0</v>
      </c>
      <c r="D207" s="542">
        <f>SUMIFS('Faturamento NNE'!$H$2:$H$707,'Faturamento NNE'!$E$2:$E$707,'Infos Relatório'!$B$164,'Faturamento NNE'!$F$2:$F$707,'Infos Relatório'!$B207,'Faturamento NNE'!$AA$2:$AA$707,'Infos Relatório'!C$1)</f>
        <v>0</v>
      </c>
      <c r="E207" s="543">
        <f>SUMIFS('Faturamento NNE'!$K$2:$K$707,'Faturamento NNE'!$E$2:$E$707,'Infos Relatório'!$B$164,'Faturamento NNE'!$F$2:$F$707,'Infos Relatório'!$B207,'Faturamento NNE'!$AA$2:$AA$707,'Infos Relatório'!C$1)</f>
        <v>0</v>
      </c>
      <c r="F207" s="544">
        <f>SUMIFS('Faturamento NNE'!$P$2:$P$707,'Faturamento NNE'!$E$2:$E$707,'Infos Relatório'!$B$164,'Faturamento NNE'!$F$2:$F$707,'Infos Relatório'!$B207,'Faturamento NNE'!$AA$2:$AA$707,'Infos Relatório'!C$1,'Faturamento NNE'!$U$2:$U$707,"Sim")+SUMIFS('Faturamento NNE'!$Q$2:$Q$707,'Faturamento NNE'!$E$2:$E$707,'Infos Relatório'!$B$164,'Faturamento NNE'!$F$2:$F$707,'Infos Relatório'!$B207,'Faturamento NNE'!$AA$2:$AA$707,'Infos Relatório'!C$1,'Faturamento NNE'!$U$2:$U$707,"Sim")</f>
        <v>0</v>
      </c>
      <c r="G207" s="283" t="e">
        <f t="shared" si="48"/>
        <v>#DIV/0!</v>
      </c>
      <c r="H207" s="545">
        <f>SUMIFS('Faturamento NNE'!$I$2:$I$707,'Faturamento NNE'!$E$2:$E$707,'Infos Relatório'!$B$164,'Faturamento NNE'!$F$2:$F$707,'Infos Relatório'!$B207,'Faturamento NNE'!$AA$2:$AA$707,'Infos Relatório'!C$1)</f>
        <v>0</v>
      </c>
      <c r="I207" s="541">
        <f>COUNTIFS('Faturamento NNE'!$E$2:$E$707,'Infos Relatório'!$B$164,'Faturamento NNE'!$F$2:$F$707,'Infos Relatório'!$B207,'Faturamento NNE'!$AA$2:$AA$707,'Infos Relatório'!I$1)</f>
        <v>0</v>
      </c>
      <c r="J207" s="542">
        <f>SUMIFS('Faturamento NNE'!$H$2:$H$707,'Faturamento NNE'!$E$2:$E$707,'Infos Relatório'!$B$164,'Faturamento NNE'!$F$2:$F$707,'Infos Relatório'!$B207,'Faturamento NNE'!$AA$2:$AA$707,'Infos Relatório'!I$1)</f>
        <v>0</v>
      </c>
      <c r="K207" s="543">
        <f>SUMIFS('Faturamento NNE'!$K$2:$K$707,'Faturamento NNE'!$E$2:$E$707,'Infos Relatório'!$B$164,'Faturamento NNE'!$F$2:$F$707,'Infos Relatório'!$B207,'Faturamento NNE'!$AA$2:$AA$707,'Infos Relatório'!I$1)</f>
        <v>0</v>
      </c>
      <c r="L207" s="544">
        <f>SUMIFS('Faturamento NNE'!$P$2:$P$707,'Faturamento NNE'!$E$2:$E$707,'Infos Relatório'!$B$164,'Faturamento NNE'!$F$2:$F$707,'Infos Relatório'!$B207,'Faturamento NNE'!$AA$2:$AA$707,'Infos Relatório'!I$1,'Faturamento NNE'!$U$2:$U$707,"Sim")+SUMIFS('Faturamento NNE'!$Q$2:$Q$707,'Faturamento NNE'!$E$2:$E$707,'Infos Relatório'!$B$164,'Faturamento NNE'!$F$2:$F$707,'Infos Relatório'!$B207,'Faturamento NNE'!$AA$2:$AA$707,'Infos Relatório'!I$1,'Faturamento NNE'!$U$2:$U$707,"Sim")</f>
        <v>0</v>
      </c>
      <c r="M207" s="283" t="e">
        <f t="shared" si="49"/>
        <v>#DIV/0!</v>
      </c>
      <c r="N207" s="545">
        <f>SUMIFS('Faturamento NNE'!$I$2:$I$707,'Faturamento NNE'!$E$2:$E$707,'Infos Relatório'!$B$164,'Faturamento NNE'!$F$2:$F$707,'Infos Relatório'!$B207,'Faturamento NNE'!$AA$2:$AA$707,'Infos Relatório'!I$1)</f>
        <v>0</v>
      </c>
      <c r="O207" s="541">
        <f>COUNTIFS('Faturamento NNE'!$E$2:$E$707,'Infos Relatório'!$B$164,'Faturamento NNE'!$F$2:$F$707,'Infos Relatório'!$B207,'Faturamento NNE'!$AA$2:$AA$707,'Infos Relatório'!O$1)</f>
        <v>0</v>
      </c>
      <c r="P207" s="542">
        <f>SUMIFS('Faturamento NNE'!$H$2:$H$707,'Faturamento NNE'!$E$2:$E$707,'Infos Relatório'!$B$164,'Faturamento NNE'!$F$2:$F$707,'Infos Relatório'!$B207,'Faturamento NNE'!$AA$2:$AA$707,'Infos Relatório'!O$1)</f>
        <v>0</v>
      </c>
      <c r="Q207" s="542">
        <f>SUMIFS('Faturamento NNE'!$K$2:$K$707,'Faturamento NNE'!$E$2:$E$707,'Infos Relatório'!$B$164,'Faturamento NNE'!$F$2:$F$707,'Infos Relatório'!$B207,'Faturamento NNE'!$AA$2:$AA$707,'Infos Relatório'!O$1)</f>
        <v>0</v>
      </c>
      <c r="R207" s="546">
        <f>SUMIFS('Faturamento NNE'!$P$2:$P$707,'Faturamento NNE'!$E$2:$E$707,'Infos Relatório'!$B$164,'Faturamento NNE'!$F$2:$F$707,'Infos Relatório'!$B207,'Faturamento NNE'!$AA$2:$AA$707,'Infos Relatório'!O$1,'Faturamento NNE'!$U$2:$U$707,"Sim")+SUMIFS('Faturamento NNE'!$Q$2:$Q$707,'Faturamento NNE'!$E$2:$E$707,'Infos Relatório'!$B$164,'Faturamento NNE'!$F$2:$F$707,'Infos Relatório'!$B207,'Faturamento NNE'!$AA$2:$AA$707,'Infos Relatório'!O$1,'Faturamento NNE'!$U$2:$U$707,"Sim")</f>
        <v>0</v>
      </c>
      <c r="S207" s="227" t="e">
        <f t="shared" si="50"/>
        <v>#DIV/0!</v>
      </c>
      <c r="T207" s="545">
        <f>SUMIFS('Faturamento NNE'!$I$2:$I$707,'Faturamento NNE'!$E$2:$E$707,'Infos Relatório'!$B$164,'Faturamento NNE'!$F$2:$F$707,'Infos Relatório'!$B207,'Faturamento NNE'!$AA$2:$AA$707,'Infos Relatório'!O$1)</f>
        <v>0</v>
      </c>
      <c r="U207" s="541">
        <f>COUNTIFS('Faturamento NNE'!$E$2:$E$707,'Infos Relatório'!$B$164,'Faturamento NNE'!$F$2:$F$707,'Infos Relatório'!$B207,'Faturamento NNE'!$AA$2:$AA$707,'Infos Relatório'!U$1)</f>
        <v>0</v>
      </c>
      <c r="V207" s="542">
        <f>SUMIFS('Faturamento NNE'!$H$2:$H$707,'Faturamento NNE'!$E$2:$E$707,'Infos Relatório'!$B$164,'Faturamento NNE'!$F$2:$F$707,'Infos Relatório'!$B207,'Faturamento NNE'!$AA$2:$AA$707,'Infos Relatório'!U$1)</f>
        <v>0</v>
      </c>
      <c r="W207" s="542">
        <f>SUMIFS('Faturamento NNE'!$K$2:$K$707,'Faturamento NNE'!$E$2:$E$707,'Infos Relatório'!$B$164,'Faturamento NNE'!$F$2:$F$707,'Infos Relatório'!$B207,'Faturamento NNE'!$AA$2:$AA$707,'Infos Relatório'!U$1)</f>
        <v>0</v>
      </c>
      <c r="X207" s="546">
        <f>SUMIFS('Faturamento NNE'!$P$2:$P$707,'Faturamento NNE'!$E$2:$E$707,'Infos Relatório'!$B$164,'Faturamento NNE'!$F$2:$F$707,'Infos Relatório'!$B207,'Faturamento NNE'!$AA$2:$AA$707,'Infos Relatório'!U$1,'Faturamento NNE'!$U$2:$U$707,"Sim")+SUMIFS('Faturamento NNE'!$Q$2:$Q$707,'Faturamento NNE'!$E$2:$E$707,'Infos Relatório'!$B$164,'Faturamento NNE'!$F$2:$F$707,'Infos Relatório'!$B207,'Faturamento NNE'!$AA$2:$AA$707,'Infos Relatório'!U$1,'Faturamento NNE'!$U$2:$U$707,"Sim")</f>
        <v>0</v>
      </c>
      <c r="Y207" s="227" t="e">
        <f t="shared" si="51"/>
        <v>#DIV/0!</v>
      </c>
      <c r="Z207" s="545">
        <f>SUMIFS('Faturamento NNE'!$I$2:$I$707,'Faturamento NNE'!$E$2:$E$707,'Infos Relatório'!$B$164,'Faturamento NNE'!$F$2:$F$707,'Infos Relatório'!$B207,'Faturamento NNE'!$AA$2:$AA$707,'Infos Relatório'!U$1)</f>
        <v>0</v>
      </c>
      <c r="AA207" s="541">
        <f>COUNTIFS('Faturamento NNE'!$E$2:$E$707,'Infos Relatório'!$B$164,'Faturamento NNE'!$F$2:$F$707,'Infos Relatório'!$B207,'Faturamento NNE'!$AA$2:$AA$707,'Infos Relatório'!AA$1)</f>
        <v>0</v>
      </c>
      <c r="AB207" s="542">
        <f>SUMIFS('Faturamento NNE'!$H$2:$H$707,'Faturamento NNE'!$E$2:$E$707,'Infos Relatório'!$B$164,'Faturamento NNE'!$F$2:$F$707,'Infos Relatório'!$B207,'Faturamento NNE'!$AA$2:$AA$707,'Infos Relatório'!AA$1)</f>
        <v>0</v>
      </c>
      <c r="AC207" s="542">
        <f>SUMIFS('Faturamento NNE'!$K$2:$K$707,'Faturamento NNE'!$E$2:$E$707,'Infos Relatório'!$B$164,'Faturamento NNE'!$F$2:$F$707,'Infos Relatório'!$B207,'Faturamento NNE'!$AA$2:$AA$707,'Infos Relatório'!AA$1)</f>
        <v>0</v>
      </c>
      <c r="AD207" s="546">
        <f>SUMIFS('Faturamento NNE'!$P$2:$P$707,'Faturamento NNE'!$E$2:$E$707,'Infos Relatório'!$B$164,'Faturamento NNE'!$F$2:$F$707,'Infos Relatório'!$B207,'Faturamento NNE'!$AA$2:$AA$707,'Infos Relatório'!AA$1,'Faturamento NNE'!$U$2:$U$707,"Sim")+SUMIFS('Faturamento NNE'!$Q$2:$Q$707,'Faturamento NNE'!$E$2:$E$707,'Infos Relatório'!$B$164,'Faturamento NNE'!$F$2:$F$707,'Infos Relatório'!$B207,'Faturamento NNE'!$AA$2:$AA$707,'Infos Relatório'!AA$1,'Faturamento NNE'!$U$2:$U$707,"Sim")</f>
        <v>0</v>
      </c>
      <c r="AE207" s="227" t="e">
        <f t="shared" si="52"/>
        <v>#DIV/0!</v>
      </c>
      <c r="AF207" s="545">
        <f>SUMIFS('Faturamento NNE'!$I$2:$I$707,'Faturamento NNE'!$E$2:$E$707,'Infos Relatório'!$B$164,'Faturamento NNE'!$F$2:$F$707,'Infos Relatório'!$B207,'Faturamento NNE'!$AA$2:$AA$707,'Infos Relatório'!AA$1)</f>
        <v>0</v>
      </c>
      <c r="AG207" s="541">
        <f>COUNTIFS('Faturamento NNE'!$E$2:$E$707,'Infos Relatório'!$B$164,'Faturamento NNE'!$F$2:$F$707,'Infos Relatório'!$B207,'Faturamento NNE'!$AA$2:$AA$707,'Infos Relatório'!AG$1)</f>
        <v>0</v>
      </c>
      <c r="AH207" s="542">
        <f>SUMIFS('Faturamento NNE'!$H$2:$H$707,'Faturamento NNE'!$E$2:$E$707,'Infos Relatório'!$B$164,'Faturamento NNE'!$F$2:$F$707,'Infos Relatório'!$B207,'Faturamento NNE'!$AA$2:$AA$707,'Infos Relatório'!AG$1)</f>
        <v>0</v>
      </c>
      <c r="AI207" s="542">
        <f>SUMIFS('Faturamento NNE'!$K$2:$K$707,'Faturamento NNE'!$E$2:$E$707,'Infos Relatório'!$B$164,'Faturamento NNE'!$F$2:$F$707,'Infos Relatório'!$B207,'Faturamento NNE'!$AA$2:$AA$707,'Infos Relatório'!AG$1)</f>
        <v>0</v>
      </c>
      <c r="AJ207" s="546">
        <f>SUMIFS('Faturamento NNE'!$P$2:$P$707,'Faturamento NNE'!$E$2:$E$707,'Infos Relatório'!$B$164,'Faturamento NNE'!$F$2:$F$707,'Infos Relatório'!$B207,'Faturamento NNE'!$AA$2:$AA$707,'Infos Relatório'!AG$1,'Faturamento NNE'!$U$2:$U$707,"Sim")+SUMIFS('Faturamento NNE'!$Q$2:$Q$707,'Faturamento NNE'!$E$2:$E$707,'Infos Relatório'!$B$164,'Faturamento NNE'!$F$2:$F$707,'Infos Relatório'!$B207,'Faturamento NNE'!$AA$2:$AA$707,'Infos Relatório'!AG$1,'Faturamento NNE'!$U$2:$U$707,"Sim")</f>
        <v>0</v>
      </c>
      <c r="AK207" s="227" t="e">
        <f t="shared" si="53"/>
        <v>#DIV/0!</v>
      </c>
      <c r="AL207" s="545">
        <f>SUMIFS('Faturamento NNE'!$I$2:$I$707,'Faturamento NNE'!$E$2:$E$707,'Infos Relatório'!$B$164,'Faturamento NNE'!$F$2:$F$707,'Infos Relatório'!$B207,'Faturamento NNE'!$AA$2:$AA$707,'Infos Relatório'!AG$1)</f>
        <v>0</v>
      </c>
      <c r="AM207" s="541">
        <f>COUNTIFS('Faturamento NNE'!$E$2:$E$707,'Infos Relatório'!$B$164,'Faturamento NNE'!$F$2:$F$707,'Infos Relatório'!$B207,'Faturamento NNE'!$AA$2:$AA$707,'Infos Relatório'!AM$1)</f>
        <v>0</v>
      </c>
      <c r="AN207" s="542">
        <f>SUMIFS('Faturamento NNE'!$H$2:$H$707,'Faturamento NNE'!$E$2:$E$707,'Infos Relatório'!$B$164,'Faturamento NNE'!$F$2:$F$707,'Infos Relatório'!$B207,'Faturamento NNE'!$AA$2:$AA$707,'Infos Relatório'!AM$1)</f>
        <v>0</v>
      </c>
      <c r="AO207" s="542">
        <f>SUMIFS('Faturamento NNE'!$K$2:$K$707,'Faturamento NNE'!$E$2:$E$707,'Infos Relatório'!$B$164,'Faturamento NNE'!$F$2:$F$707,'Infos Relatório'!$B207,'Faturamento NNE'!$AA$2:$AA$707,'Infos Relatório'!AM$1)</f>
        <v>0</v>
      </c>
      <c r="AP207" s="546">
        <f>SUMIFS('Faturamento NNE'!$P$2:$P$707,'Faturamento NNE'!$E$2:$E$707,'Infos Relatório'!$B$164,'Faturamento NNE'!$F$2:$F$707,'Infos Relatório'!$B207,'Faturamento NNE'!$AA$2:$AA$707,'Infos Relatório'!AM$1,'Faturamento NNE'!$U$2:$U$707,"Sim")+SUMIFS('Faturamento NNE'!$Q$2:$Q$707,'Faturamento NNE'!$E$2:$E$707,'Infos Relatório'!$B$164,'Faturamento NNE'!$F$2:$F$707,'Infos Relatório'!$B207,'Faturamento NNE'!$AA$2:$AA$707,'Infos Relatório'!AM$1,'Faturamento NNE'!$U$2:$U$707,"Sim")</f>
        <v>0</v>
      </c>
      <c r="AQ207" s="227" t="e">
        <f t="shared" si="54"/>
        <v>#DIV/0!</v>
      </c>
      <c r="AR207" s="545">
        <f>SUMIFS('Faturamento NNE'!$I$2:$I$707,'Faturamento NNE'!$E$2:$E$707,'Infos Relatório'!$B$164,'Faturamento NNE'!$F$2:$F$707,'Infos Relatório'!$B207,'Faturamento NNE'!$AA$2:$AA$707,'Infos Relatório'!AM$1)</f>
        <v>0</v>
      </c>
      <c r="AS207" s="541">
        <f>COUNTIFS('Faturamento NNE'!$E$2:$E$707,'Infos Relatório'!$B$164,'Faturamento NNE'!$F$2:$F$707,'Infos Relatório'!$B207,'Faturamento NNE'!$AA$2:$AA$707,'Infos Relatório'!AS$1)</f>
        <v>0</v>
      </c>
      <c r="AT207" s="542">
        <f>SUMIFS('Faturamento NNE'!$H$2:$H$707,'Faturamento NNE'!$E$2:$E$707,'Infos Relatório'!$B$164,'Faturamento NNE'!$F$2:$F$707,'Infos Relatório'!$B207,'Faturamento NNE'!$AA$2:$AA$707,'Infos Relatório'!AS$1)</f>
        <v>0</v>
      </c>
      <c r="AU207" s="542">
        <f>SUMIFS('Faturamento NNE'!$K$2:$K$707,'Faturamento NNE'!$E$2:$E$707,'Infos Relatório'!$B$164,'Faturamento NNE'!$F$2:$F$707,'Infos Relatório'!$B207,'Faturamento NNE'!$AA$2:$AA$707,'Infos Relatório'!AS$1)</f>
        <v>0</v>
      </c>
      <c r="AV207" s="546">
        <f>SUMIFS('Faturamento NNE'!$P$2:$P$707,'Faturamento NNE'!$E$2:$E$707,'Infos Relatório'!$B$164,'Faturamento NNE'!$F$2:$F$707,'Infos Relatório'!$B207,'Faturamento NNE'!$AA$2:$AA$707,'Infos Relatório'!AS$1,'Faturamento NNE'!$U$2:$U$707,"Sim")+SUMIFS('Faturamento NNE'!$Q$2:$Q$707,'Faturamento NNE'!$E$2:$E$707,'Infos Relatório'!$B$164,'Faturamento NNE'!$F$2:$F$707,'Infos Relatório'!$B207,'Faturamento NNE'!$AA$2:$AA$707,'Infos Relatório'!AS$1,'Faturamento NNE'!$U$2:$U$707,"Sim")</f>
        <v>0</v>
      </c>
      <c r="AW207" s="227" t="e">
        <f t="shared" si="55"/>
        <v>#DIV/0!</v>
      </c>
      <c r="AX207" s="545">
        <f>SUMIFS('Faturamento NNE'!$I$2:$I$707,'Faturamento NNE'!$E$2:$E$707,'Infos Relatório'!$B$164,'Faturamento NNE'!$F$2:$F$707,'Infos Relatório'!$B207,'Faturamento NNE'!$AA$2:$AA$707,'Infos Relatório'!AS$1)</f>
        <v>0</v>
      </c>
      <c r="AY207" s="541">
        <f>COUNTIFS('Faturamento NNE'!$E$2:$E$707,'Infos Relatório'!$B$164,'Faturamento NNE'!$F$2:$F$707,'Infos Relatório'!$B207,'Faturamento NNE'!$AA$2:$AA$707,'Infos Relatório'!AY$1)</f>
        <v>0</v>
      </c>
      <c r="AZ207" s="542">
        <f>SUMIFS('Faturamento NNE'!$H$2:$H$707,'Faturamento NNE'!$E$2:$E$707,'Infos Relatório'!$B$164,'Faturamento NNE'!$F$2:$F$707,'Infos Relatório'!$B207,'Faturamento NNE'!$AA$2:$AA$707,'Infos Relatório'!AY$1)</f>
        <v>0</v>
      </c>
      <c r="BA207" s="542">
        <f>SUMIFS('Faturamento NNE'!$K$2:$K$707,'Faturamento NNE'!$E$2:$E$707,'Infos Relatório'!$B$164,'Faturamento NNE'!$F$2:$F$707,'Infos Relatório'!$B207,'Faturamento NNE'!$AA$2:$AA$707,'Infos Relatório'!AY$1)</f>
        <v>0</v>
      </c>
      <c r="BB207" s="546">
        <f>SUMIFS('Faturamento NNE'!$P$2:$P$707,'Faturamento NNE'!$E$2:$E$707,'Infos Relatório'!$B$164,'Faturamento NNE'!$F$2:$F$707,'Infos Relatório'!$B207,'Faturamento NNE'!$AA$2:$AA$707,'Infos Relatório'!AY$1,'Faturamento NNE'!$U$2:$U$707,"Sim")+SUMIFS('Faturamento NNE'!$Q$2:$Q$707,'Faturamento NNE'!$E$2:$E$707,'Infos Relatório'!$B$164,'Faturamento NNE'!$F$2:$F$707,'Infos Relatório'!$B207,'Faturamento NNE'!$AA$2:$AA$707,'Infos Relatório'!AY$1,'Faturamento NNE'!$U$2:$U$707,"Sim")</f>
        <v>0</v>
      </c>
      <c r="BC207" s="227" t="e">
        <f t="shared" si="56"/>
        <v>#DIV/0!</v>
      </c>
      <c r="BD207" s="545">
        <f>SUMIFS('Faturamento NNE'!$I$2:$I$707,'Faturamento NNE'!$E$2:$E$707,'Infos Relatório'!$B$164,'Faturamento NNE'!$F$2:$F$707,'Infos Relatório'!$B207,'Faturamento NNE'!$AA$2:$AA$707,'Infos Relatório'!AY$1)</f>
        <v>0</v>
      </c>
      <c r="BE207" s="541">
        <f>COUNTIFS('Faturamento NNE'!$E$2:$E$707,'Infos Relatório'!$B$164,'Faturamento NNE'!$F$2:$F$707,'Infos Relatório'!$B207,'Faturamento NNE'!$AA$2:$AA$707,'Infos Relatório'!BE$1)</f>
        <v>0</v>
      </c>
      <c r="BF207" s="542">
        <f>SUMIFS('Faturamento NNE'!$H$2:$H$707,'Faturamento NNE'!$E$2:$E$707,'Infos Relatório'!$B$164,'Faturamento NNE'!$F$2:$F$707,'Infos Relatório'!$B207,'Faturamento NNE'!$AA$2:$AA$707,'Infos Relatório'!BE$1)</f>
        <v>0</v>
      </c>
      <c r="BG207" s="542">
        <f>SUMIFS('Faturamento NNE'!$K$2:$K$707,'Faturamento NNE'!$E$2:$E$707,'Infos Relatório'!$B$164,'Faturamento NNE'!$F$2:$F$707,'Infos Relatório'!$B207,'Faturamento NNE'!$AA$2:$AA$707,'Infos Relatório'!BE$1)</f>
        <v>0</v>
      </c>
      <c r="BH207" s="546">
        <f>SUMIFS('Faturamento NNE'!$P$2:$P$707,'Faturamento NNE'!$E$2:$E$707,'Infos Relatório'!$B$164,'Faturamento NNE'!$F$2:$F$707,'Infos Relatório'!$B207,'Faturamento NNE'!$AA$2:$AA$707,'Infos Relatório'!BE$1,'Faturamento NNE'!$U$2:$U$707,"Sim")+SUMIFS('Faturamento NNE'!$Q$2:$Q$707,'Faturamento NNE'!$E$2:$E$707,'Infos Relatório'!$B$164,'Faturamento NNE'!$F$2:$F$707,'Infos Relatório'!$B207,'Faturamento NNE'!$AA$2:$AA$707,'Infos Relatório'!BE$1,'Faturamento NNE'!$U$2:$U$707,"Sim")</f>
        <v>0</v>
      </c>
      <c r="BI207" s="227" t="e">
        <f t="shared" si="57"/>
        <v>#DIV/0!</v>
      </c>
      <c r="BJ207" s="545">
        <f>SUMIFS('Faturamento NNE'!$I$2:$I$707,'Faturamento NNE'!$E$2:$E$707,'Infos Relatório'!$B$164,'Faturamento NNE'!$F$2:$F$707,'Infos Relatório'!$B207,'Faturamento NNE'!$AA$2:$AA$707,'Infos Relatório'!BE$1)</f>
        <v>0</v>
      </c>
      <c r="BK207" s="541">
        <f>COUNTIFS('Faturamento NNE'!$E$2:$E$707,'Infos Relatório'!$B$164,'Faturamento NNE'!$F$2:$F$707,'Infos Relatório'!$B207,'Faturamento NNE'!$AA$2:$AA$707,'Infos Relatório'!BK$1)</f>
        <v>0</v>
      </c>
      <c r="BL207" s="542">
        <f>SUMIFS('Faturamento NNE'!$H$2:$H$707,'Faturamento NNE'!$E$2:$E$707,'Infos Relatório'!$B$164,'Faturamento NNE'!$F$2:$F$707,'Infos Relatório'!$B207,'Faturamento NNE'!$AA$2:$AA$707,'Infos Relatório'!BK$1)</f>
        <v>0</v>
      </c>
      <c r="BM207" s="542">
        <f>SUMIFS('Faturamento NNE'!$K$2:$K$707,'Faturamento NNE'!$E$2:$E$707,'Infos Relatório'!$B$164,'Faturamento NNE'!$F$2:$F$707,'Infos Relatório'!$B207,'Faturamento NNE'!$AA$2:$AA$707,'Infos Relatório'!BK$1)</f>
        <v>0</v>
      </c>
      <c r="BN207" s="546">
        <f>SUMIFS('Faturamento NNE'!$P$2:$P$707,'Faturamento NNE'!$E$2:$E$707,'Infos Relatório'!$B$164,'Faturamento NNE'!$F$2:$F$707,'Infos Relatório'!$B207,'Faturamento NNE'!$AA$2:$AA$707,'Infos Relatório'!BK$1,'Faturamento NNE'!$U$2:$U$707,"Sim")+SUMIFS('Faturamento NNE'!$Q$2:$Q$707,'Faturamento NNE'!$E$2:$E$707,'Infos Relatório'!$B$164,'Faturamento NNE'!$F$2:$F$707,'Infos Relatório'!$B207,'Faturamento NNE'!$AA$2:$AA$707,'Infos Relatório'!BK$1,'Faturamento NNE'!$U$2:$U$707,"Sim")</f>
        <v>0</v>
      </c>
      <c r="BO207" s="227" t="e">
        <f t="shared" si="58"/>
        <v>#DIV/0!</v>
      </c>
      <c r="BP207" s="545">
        <f>SUMIFS('Faturamento NNE'!$I$2:$I$707,'Faturamento NNE'!$E$2:$E$707,'Infos Relatório'!$B$164,'Faturamento NNE'!$F$2:$F$707,'Infos Relatório'!$B207,'Faturamento NNE'!$AA$2:$AA$707,'Infos Relatório'!BK$1)</f>
        <v>0</v>
      </c>
      <c r="BQ207" s="541">
        <f>COUNTIFS('Faturamento NNE'!$E$2:$E$707,'Infos Relatório'!$B$164,'Faturamento NNE'!$F$2:$F$707,'Infos Relatório'!$B207,'Faturamento NNE'!$AA$2:$AA$707,'Infos Relatório'!BQ$1)</f>
        <v>0</v>
      </c>
      <c r="BR207" s="542">
        <f>SUMIFS('Faturamento NNE'!$H$2:$H$707,'Faturamento NNE'!$E$2:$E$707,'Infos Relatório'!$B$164,'Faturamento NNE'!$F$2:$F$707,'Infos Relatório'!$B207,'Faturamento NNE'!$AA$2:$AA$707,'Infos Relatório'!BQ$1)</f>
        <v>0</v>
      </c>
      <c r="BS207" s="542">
        <f>SUMIFS('Faturamento NNE'!$K$2:$K$707,'Faturamento NNE'!$E$2:$E$707,'Infos Relatório'!$B$164,'Faturamento NNE'!$F$2:$F$707,'Infos Relatório'!$B207,'Faturamento NNE'!$AA$2:$AA$707,'Infos Relatório'!BQ$1)</f>
        <v>0</v>
      </c>
      <c r="BT207" s="546">
        <f>SUMIFS('Faturamento NNE'!$P$2:$P$707,'Faturamento NNE'!$E$2:$E$707,'Infos Relatório'!$B$164,'Faturamento NNE'!$F$2:$F$707,'Infos Relatório'!$B207,'Faturamento NNE'!$AA$2:$AA$707,'Infos Relatório'!BQ$1,'Faturamento NNE'!$U$2:$U$707,"Sim")+SUMIFS('Faturamento NNE'!$Q$2:$Q$707,'Faturamento NNE'!$E$2:$E$707,'Infos Relatório'!$B$164,'Faturamento NNE'!$F$2:$F$707,'Infos Relatório'!$B207,'Faturamento NNE'!$AA$2:$AA$707,'Infos Relatório'!BQ$1,'Faturamento NNE'!$U$2:$U$707,"Sim")</f>
        <v>0</v>
      </c>
      <c r="BU207" s="227" t="e">
        <f t="shared" si="59"/>
        <v>#DIV/0!</v>
      </c>
      <c r="BV207" s="545">
        <f>SUMIFS('Faturamento NNE'!$I$2:$I$707,'Faturamento NNE'!$E$2:$E$707,'Infos Relatório'!$B$164,'Faturamento NNE'!$F$2:$F$707,'Infos Relatório'!$B207,'Faturamento NNE'!$AA$2:$AA$707,'Infos Relatório'!BQ$1)</f>
        <v>0</v>
      </c>
    </row>
    <row r="208" spans="2:74">
      <c r="B208" s="217" t="s">
        <v>173</v>
      </c>
      <c r="C208" s="541">
        <f>COUNTIFS('Faturamento NNE'!$E$2:$E$707,'Infos Relatório'!$B$164,'Faturamento NNE'!$F$2:$F$707,'Infos Relatório'!$B208,'Faturamento NNE'!$AA$2:$AA$707,'Infos Relatório'!C$1)</f>
        <v>0</v>
      </c>
      <c r="D208" s="542">
        <f>SUMIFS('Faturamento NNE'!$H$2:$H$707,'Faturamento NNE'!$E$2:$E$707,'Infos Relatório'!$B$164,'Faturamento NNE'!$F$2:$F$707,'Infos Relatório'!$B208,'Faturamento NNE'!$AA$2:$AA$707,'Infos Relatório'!C$1)</f>
        <v>0</v>
      </c>
      <c r="E208" s="543">
        <f>SUMIFS('Faturamento NNE'!$K$2:$K$707,'Faturamento NNE'!$E$2:$E$707,'Infos Relatório'!$B$164,'Faturamento NNE'!$F$2:$F$707,'Infos Relatório'!$B208,'Faturamento NNE'!$AA$2:$AA$707,'Infos Relatório'!C$1)</f>
        <v>0</v>
      </c>
      <c r="F208" s="544">
        <f>SUMIFS('Faturamento NNE'!$P$2:$P$707,'Faturamento NNE'!$E$2:$E$707,'Infos Relatório'!$B$164,'Faturamento NNE'!$F$2:$F$707,'Infos Relatório'!$B208,'Faturamento NNE'!$AA$2:$AA$707,'Infos Relatório'!C$1,'Faturamento NNE'!$U$2:$U$707,"Sim")+SUMIFS('Faturamento NNE'!$Q$2:$Q$707,'Faturamento NNE'!$E$2:$E$707,'Infos Relatório'!$B$164,'Faturamento NNE'!$F$2:$F$707,'Infos Relatório'!$B208,'Faturamento NNE'!$AA$2:$AA$707,'Infos Relatório'!C$1,'Faturamento NNE'!$U$2:$U$707,"Sim")</f>
        <v>0</v>
      </c>
      <c r="G208" s="283" t="e">
        <f t="shared" si="48"/>
        <v>#DIV/0!</v>
      </c>
      <c r="H208" s="545">
        <f>SUMIFS('Faturamento NNE'!$I$2:$I$707,'Faturamento NNE'!$E$2:$E$707,'Infos Relatório'!$B$164,'Faturamento NNE'!$F$2:$F$707,'Infos Relatório'!$B208,'Faturamento NNE'!$AA$2:$AA$707,'Infos Relatório'!C$1)</f>
        <v>0</v>
      </c>
      <c r="I208" s="541">
        <f>COUNTIFS('Faturamento NNE'!$E$2:$E$707,'Infos Relatório'!$B$164,'Faturamento NNE'!$F$2:$F$707,'Infos Relatório'!$B208,'Faturamento NNE'!$AA$2:$AA$707,'Infos Relatório'!I$1)</f>
        <v>0</v>
      </c>
      <c r="J208" s="542">
        <f>SUMIFS('Faturamento NNE'!$H$2:$H$707,'Faturamento NNE'!$E$2:$E$707,'Infos Relatório'!$B$164,'Faturamento NNE'!$F$2:$F$707,'Infos Relatório'!$B208,'Faturamento NNE'!$AA$2:$AA$707,'Infos Relatório'!I$1)</f>
        <v>0</v>
      </c>
      <c r="K208" s="543">
        <f>SUMIFS('Faturamento NNE'!$K$2:$K$707,'Faturamento NNE'!$E$2:$E$707,'Infos Relatório'!$B$164,'Faturamento NNE'!$F$2:$F$707,'Infos Relatório'!$B208,'Faturamento NNE'!$AA$2:$AA$707,'Infos Relatório'!I$1)</f>
        <v>0</v>
      </c>
      <c r="L208" s="544">
        <f>SUMIFS('Faturamento NNE'!$P$2:$P$707,'Faturamento NNE'!$E$2:$E$707,'Infos Relatório'!$B$164,'Faturamento NNE'!$F$2:$F$707,'Infos Relatório'!$B208,'Faturamento NNE'!$AA$2:$AA$707,'Infos Relatório'!I$1,'Faturamento NNE'!$U$2:$U$707,"Sim")+SUMIFS('Faturamento NNE'!$Q$2:$Q$707,'Faturamento NNE'!$E$2:$E$707,'Infos Relatório'!$B$164,'Faturamento NNE'!$F$2:$F$707,'Infos Relatório'!$B208,'Faturamento NNE'!$AA$2:$AA$707,'Infos Relatório'!I$1,'Faturamento NNE'!$U$2:$U$707,"Sim")</f>
        <v>0</v>
      </c>
      <c r="M208" s="283" t="e">
        <f t="shared" si="49"/>
        <v>#DIV/0!</v>
      </c>
      <c r="N208" s="545">
        <f>SUMIFS('Faturamento NNE'!$I$2:$I$707,'Faturamento NNE'!$E$2:$E$707,'Infos Relatório'!$B$164,'Faturamento NNE'!$F$2:$F$707,'Infos Relatório'!$B208,'Faturamento NNE'!$AA$2:$AA$707,'Infos Relatório'!I$1)</f>
        <v>0</v>
      </c>
      <c r="O208" s="541">
        <f>COUNTIFS('Faturamento NNE'!$E$2:$E$707,'Infos Relatório'!$B$164,'Faturamento NNE'!$F$2:$F$707,'Infos Relatório'!$B208,'Faturamento NNE'!$AA$2:$AA$707,'Infos Relatório'!O$1)</f>
        <v>0</v>
      </c>
      <c r="P208" s="542">
        <f>SUMIFS('Faturamento NNE'!$H$2:$H$707,'Faturamento NNE'!$E$2:$E$707,'Infos Relatório'!$B$164,'Faturamento NNE'!$F$2:$F$707,'Infos Relatório'!$B208,'Faturamento NNE'!$AA$2:$AA$707,'Infos Relatório'!O$1)</f>
        <v>0</v>
      </c>
      <c r="Q208" s="542">
        <f>SUMIFS('Faturamento NNE'!$K$2:$K$707,'Faturamento NNE'!$E$2:$E$707,'Infos Relatório'!$B$164,'Faturamento NNE'!$F$2:$F$707,'Infos Relatório'!$B208,'Faturamento NNE'!$AA$2:$AA$707,'Infos Relatório'!O$1)</f>
        <v>0</v>
      </c>
      <c r="R208" s="546">
        <f>SUMIFS('Faturamento NNE'!$P$2:$P$707,'Faturamento NNE'!$E$2:$E$707,'Infos Relatório'!$B$164,'Faturamento NNE'!$F$2:$F$707,'Infos Relatório'!$B208,'Faturamento NNE'!$AA$2:$AA$707,'Infos Relatório'!O$1,'Faturamento NNE'!$U$2:$U$707,"Sim")+SUMIFS('Faturamento NNE'!$Q$2:$Q$707,'Faturamento NNE'!$E$2:$E$707,'Infos Relatório'!$B$164,'Faturamento NNE'!$F$2:$F$707,'Infos Relatório'!$B208,'Faturamento NNE'!$AA$2:$AA$707,'Infos Relatório'!O$1,'Faturamento NNE'!$U$2:$U$707,"Sim")</f>
        <v>0</v>
      </c>
      <c r="S208" s="227" t="e">
        <f t="shared" si="50"/>
        <v>#DIV/0!</v>
      </c>
      <c r="T208" s="545">
        <f>SUMIFS('Faturamento NNE'!$I$2:$I$707,'Faturamento NNE'!$E$2:$E$707,'Infos Relatório'!$B$164,'Faturamento NNE'!$F$2:$F$707,'Infos Relatório'!$B208,'Faturamento NNE'!$AA$2:$AA$707,'Infos Relatório'!O$1)</f>
        <v>0</v>
      </c>
      <c r="U208" s="541">
        <f>COUNTIFS('Faturamento NNE'!$E$2:$E$707,'Infos Relatório'!$B$164,'Faturamento NNE'!$F$2:$F$707,'Infos Relatório'!$B208,'Faturamento NNE'!$AA$2:$AA$707,'Infos Relatório'!U$1)</f>
        <v>0</v>
      </c>
      <c r="V208" s="542">
        <f>SUMIFS('Faturamento NNE'!$H$2:$H$707,'Faturamento NNE'!$E$2:$E$707,'Infos Relatório'!$B$164,'Faturamento NNE'!$F$2:$F$707,'Infos Relatório'!$B208,'Faturamento NNE'!$AA$2:$AA$707,'Infos Relatório'!U$1)</f>
        <v>0</v>
      </c>
      <c r="W208" s="542">
        <f>SUMIFS('Faturamento NNE'!$K$2:$K$707,'Faturamento NNE'!$E$2:$E$707,'Infos Relatório'!$B$164,'Faturamento NNE'!$F$2:$F$707,'Infos Relatório'!$B208,'Faturamento NNE'!$AA$2:$AA$707,'Infos Relatório'!U$1)</f>
        <v>0</v>
      </c>
      <c r="X208" s="546">
        <f>SUMIFS('Faturamento NNE'!$P$2:$P$707,'Faturamento NNE'!$E$2:$E$707,'Infos Relatório'!$B$164,'Faturamento NNE'!$F$2:$F$707,'Infos Relatório'!$B208,'Faturamento NNE'!$AA$2:$AA$707,'Infos Relatório'!U$1,'Faturamento NNE'!$U$2:$U$707,"Sim")+SUMIFS('Faturamento NNE'!$Q$2:$Q$707,'Faturamento NNE'!$E$2:$E$707,'Infos Relatório'!$B$164,'Faturamento NNE'!$F$2:$F$707,'Infos Relatório'!$B208,'Faturamento NNE'!$AA$2:$AA$707,'Infos Relatório'!U$1,'Faturamento NNE'!$U$2:$U$707,"Sim")</f>
        <v>0</v>
      </c>
      <c r="Y208" s="227" t="e">
        <f t="shared" si="51"/>
        <v>#DIV/0!</v>
      </c>
      <c r="Z208" s="545">
        <f>SUMIFS('Faturamento NNE'!$I$2:$I$707,'Faturamento NNE'!$E$2:$E$707,'Infos Relatório'!$B$164,'Faturamento NNE'!$F$2:$F$707,'Infos Relatório'!$B208,'Faturamento NNE'!$AA$2:$AA$707,'Infos Relatório'!U$1)</f>
        <v>0</v>
      </c>
      <c r="AA208" s="541">
        <f>COUNTIFS('Faturamento NNE'!$E$2:$E$707,'Infos Relatório'!$B$164,'Faturamento NNE'!$F$2:$F$707,'Infos Relatório'!$B208,'Faturamento NNE'!$AA$2:$AA$707,'Infos Relatório'!AA$1)</f>
        <v>0</v>
      </c>
      <c r="AB208" s="542">
        <f>SUMIFS('Faturamento NNE'!$H$2:$H$707,'Faturamento NNE'!$E$2:$E$707,'Infos Relatório'!$B$164,'Faturamento NNE'!$F$2:$F$707,'Infos Relatório'!$B208,'Faturamento NNE'!$AA$2:$AA$707,'Infos Relatório'!AA$1)</f>
        <v>0</v>
      </c>
      <c r="AC208" s="542">
        <f>SUMIFS('Faturamento NNE'!$K$2:$K$707,'Faturamento NNE'!$E$2:$E$707,'Infos Relatório'!$B$164,'Faturamento NNE'!$F$2:$F$707,'Infos Relatório'!$B208,'Faturamento NNE'!$AA$2:$AA$707,'Infos Relatório'!AA$1)</f>
        <v>0</v>
      </c>
      <c r="AD208" s="546">
        <f>SUMIFS('Faturamento NNE'!$P$2:$P$707,'Faturamento NNE'!$E$2:$E$707,'Infos Relatório'!$B$164,'Faturamento NNE'!$F$2:$F$707,'Infos Relatório'!$B208,'Faturamento NNE'!$AA$2:$AA$707,'Infos Relatório'!AA$1,'Faturamento NNE'!$U$2:$U$707,"Sim")+SUMIFS('Faturamento NNE'!$Q$2:$Q$707,'Faturamento NNE'!$E$2:$E$707,'Infos Relatório'!$B$164,'Faturamento NNE'!$F$2:$F$707,'Infos Relatório'!$B208,'Faturamento NNE'!$AA$2:$AA$707,'Infos Relatório'!AA$1,'Faturamento NNE'!$U$2:$U$707,"Sim")</f>
        <v>0</v>
      </c>
      <c r="AE208" s="227" t="e">
        <f t="shared" si="52"/>
        <v>#DIV/0!</v>
      </c>
      <c r="AF208" s="545">
        <f>SUMIFS('Faturamento NNE'!$I$2:$I$707,'Faturamento NNE'!$E$2:$E$707,'Infos Relatório'!$B$164,'Faturamento NNE'!$F$2:$F$707,'Infos Relatório'!$B208,'Faturamento NNE'!$AA$2:$AA$707,'Infos Relatório'!AA$1)</f>
        <v>0</v>
      </c>
      <c r="AG208" s="541">
        <f>COUNTIFS('Faturamento NNE'!$E$2:$E$707,'Infos Relatório'!$B$164,'Faturamento NNE'!$F$2:$F$707,'Infos Relatório'!$B208,'Faturamento NNE'!$AA$2:$AA$707,'Infos Relatório'!AG$1)</f>
        <v>0</v>
      </c>
      <c r="AH208" s="542">
        <f>SUMIFS('Faturamento NNE'!$H$2:$H$707,'Faturamento NNE'!$E$2:$E$707,'Infos Relatório'!$B$164,'Faturamento NNE'!$F$2:$F$707,'Infos Relatório'!$B208,'Faturamento NNE'!$AA$2:$AA$707,'Infos Relatório'!AG$1)</f>
        <v>0</v>
      </c>
      <c r="AI208" s="542">
        <f>SUMIFS('Faturamento NNE'!$K$2:$K$707,'Faturamento NNE'!$E$2:$E$707,'Infos Relatório'!$B$164,'Faturamento NNE'!$F$2:$F$707,'Infos Relatório'!$B208,'Faturamento NNE'!$AA$2:$AA$707,'Infos Relatório'!AG$1)</f>
        <v>0</v>
      </c>
      <c r="AJ208" s="546">
        <f>SUMIFS('Faturamento NNE'!$P$2:$P$707,'Faturamento NNE'!$E$2:$E$707,'Infos Relatório'!$B$164,'Faturamento NNE'!$F$2:$F$707,'Infos Relatório'!$B208,'Faturamento NNE'!$AA$2:$AA$707,'Infos Relatório'!AG$1,'Faturamento NNE'!$U$2:$U$707,"Sim")+SUMIFS('Faturamento NNE'!$Q$2:$Q$707,'Faturamento NNE'!$E$2:$E$707,'Infos Relatório'!$B$164,'Faturamento NNE'!$F$2:$F$707,'Infos Relatório'!$B208,'Faturamento NNE'!$AA$2:$AA$707,'Infos Relatório'!AG$1,'Faturamento NNE'!$U$2:$U$707,"Sim")</f>
        <v>0</v>
      </c>
      <c r="AK208" s="227" t="e">
        <f t="shared" si="53"/>
        <v>#DIV/0!</v>
      </c>
      <c r="AL208" s="545">
        <f>SUMIFS('Faturamento NNE'!$I$2:$I$707,'Faturamento NNE'!$E$2:$E$707,'Infos Relatório'!$B$164,'Faturamento NNE'!$F$2:$F$707,'Infos Relatório'!$B208,'Faturamento NNE'!$AA$2:$AA$707,'Infos Relatório'!AG$1)</f>
        <v>0</v>
      </c>
      <c r="AM208" s="541">
        <f>COUNTIFS('Faturamento NNE'!$E$2:$E$707,'Infos Relatório'!$B$164,'Faturamento NNE'!$F$2:$F$707,'Infos Relatório'!$B208,'Faturamento NNE'!$AA$2:$AA$707,'Infos Relatório'!AM$1)</f>
        <v>0</v>
      </c>
      <c r="AN208" s="542">
        <f>SUMIFS('Faturamento NNE'!$H$2:$H$707,'Faturamento NNE'!$E$2:$E$707,'Infos Relatório'!$B$164,'Faturamento NNE'!$F$2:$F$707,'Infos Relatório'!$B208,'Faturamento NNE'!$AA$2:$AA$707,'Infos Relatório'!AM$1)</f>
        <v>0</v>
      </c>
      <c r="AO208" s="542">
        <f>SUMIFS('Faturamento NNE'!$K$2:$K$707,'Faturamento NNE'!$E$2:$E$707,'Infos Relatório'!$B$164,'Faturamento NNE'!$F$2:$F$707,'Infos Relatório'!$B208,'Faturamento NNE'!$AA$2:$AA$707,'Infos Relatório'!AM$1)</f>
        <v>0</v>
      </c>
      <c r="AP208" s="546">
        <f>SUMIFS('Faturamento NNE'!$P$2:$P$707,'Faturamento NNE'!$E$2:$E$707,'Infos Relatório'!$B$164,'Faturamento NNE'!$F$2:$F$707,'Infos Relatório'!$B208,'Faturamento NNE'!$AA$2:$AA$707,'Infos Relatório'!AM$1,'Faturamento NNE'!$U$2:$U$707,"Sim")+SUMIFS('Faturamento NNE'!$Q$2:$Q$707,'Faturamento NNE'!$E$2:$E$707,'Infos Relatório'!$B$164,'Faturamento NNE'!$F$2:$F$707,'Infos Relatório'!$B208,'Faturamento NNE'!$AA$2:$AA$707,'Infos Relatório'!AM$1,'Faturamento NNE'!$U$2:$U$707,"Sim")</f>
        <v>0</v>
      </c>
      <c r="AQ208" s="227" t="e">
        <f t="shared" si="54"/>
        <v>#DIV/0!</v>
      </c>
      <c r="AR208" s="545">
        <f>SUMIFS('Faturamento NNE'!$I$2:$I$707,'Faturamento NNE'!$E$2:$E$707,'Infos Relatório'!$B$164,'Faturamento NNE'!$F$2:$F$707,'Infos Relatório'!$B208,'Faturamento NNE'!$AA$2:$AA$707,'Infos Relatório'!AM$1)</f>
        <v>0</v>
      </c>
      <c r="AS208" s="541">
        <f>COUNTIFS('Faturamento NNE'!$E$2:$E$707,'Infos Relatório'!$B$164,'Faturamento NNE'!$F$2:$F$707,'Infos Relatório'!$B208,'Faturamento NNE'!$AA$2:$AA$707,'Infos Relatório'!AS$1)</f>
        <v>0</v>
      </c>
      <c r="AT208" s="542">
        <f>SUMIFS('Faturamento NNE'!$H$2:$H$707,'Faturamento NNE'!$E$2:$E$707,'Infos Relatório'!$B$164,'Faturamento NNE'!$F$2:$F$707,'Infos Relatório'!$B208,'Faturamento NNE'!$AA$2:$AA$707,'Infos Relatório'!AS$1)</f>
        <v>0</v>
      </c>
      <c r="AU208" s="542">
        <f>SUMIFS('Faturamento NNE'!$K$2:$K$707,'Faturamento NNE'!$E$2:$E$707,'Infos Relatório'!$B$164,'Faturamento NNE'!$F$2:$F$707,'Infos Relatório'!$B208,'Faturamento NNE'!$AA$2:$AA$707,'Infos Relatório'!AS$1)</f>
        <v>0</v>
      </c>
      <c r="AV208" s="546">
        <f>SUMIFS('Faturamento NNE'!$P$2:$P$707,'Faturamento NNE'!$E$2:$E$707,'Infos Relatório'!$B$164,'Faturamento NNE'!$F$2:$F$707,'Infos Relatório'!$B208,'Faturamento NNE'!$AA$2:$AA$707,'Infos Relatório'!AS$1,'Faturamento NNE'!$U$2:$U$707,"Sim")+SUMIFS('Faturamento NNE'!$Q$2:$Q$707,'Faturamento NNE'!$E$2:$E$707,'Infos Relatório'!$B$164,'Faturamento NNE'!$F$2:$F$707,'Infos Relatório'!$B208,'Faturamento NNE'!$AA$2:$AA$707,'Infos Relatório'!AS$1,'Faturamento NNE'!$U$2:$U$707,"Sim")</f>
        <v>0</v>
      </c>
      <c r="AW208" s="227" t="e">
        <f t="shared" si="55"/>
        <v>#DIV/0!</v>
      </c>
      <c r="AX208" s="545">
        <f>SUMIFS('Faturamento NNE'!$I$2:$I$707,'Faturamento NNE'!$E$2:$E$707,'Infos Relatório'!$B$164,'Faturamento NNE'!$F$2:$F$707,'Infos Relatório'!$B208,'Faturamento NNE'!$AA$2:$AA$707,'Infos Relatório'!AS$1)</f>
        <v>0</v>
      </c>
      <c r="AY208" s="541">
        <f>COUNTIFS('Faturamento NNE'!$E$2:$E$707,'Infos Relatório'!$B$164,'Faturamento NNE'!$F$2:$F$707,'Infos Relatório'!$B208,'Faturamento NNE'!$AA$2:$AA$707,'Infos Relatório'!AY$1)</f>
        <v>0</v>
      </c>
      <c r="AZ208" s="542">
        <f>SUMIFS('Faturamento NNE'!$H$2:$H$707,'Faturamento NNE'!$E$2:$E$707,'Infos Relatório'!$B$164,'Faturamento NNE'!$F$2:$F$707,'Infos Relatório'!$B208,'Faturamento NNE'!$AA$2:$AA$707,'Infos Relatório'!AY$1)</f>
        <v>0</v>
      </c>
      <c r="BA208" s="542">
        <f>SUMIFS('Faturamento NNE'!$K$2:$K$707,'Faturamento NNE'!$E$2:$E$707,'Infos Relatório'!$B$164,'Faturamento NNE'!$F$2:$F$707,'Infos Relatório'!$B208,'Faturamento NNE'!$AA$2:$AA$707,'Infos Relatório'!AY$1)</f>
        <v>0</v>
      </c>
      <c r="BB208" s="546">
        <f>SUMIFS('Faturamento NNE'!$P$2:$P$707,'Faturamento NNE'!$E$2:$E$707,'Infos Relatório'!$B$164,'Faturamento NNE'!$F$2:$F$707,'Infos Relatório'!$B208,'Faturamento NNE'!$AA$2:$AA$707,'Infos Relatório'!AY$1,'Faturamento NNE'!$U$2:$U$707,"Sim")+SUMIFS('Faturamento NNE'!$Q$2:$Q$707,'Faturamento NNE'!$E$2:$E$707,'Infos Relatório'!$B$164,'Faturamento NNE'!$F$2:$F$707,'Infos Relatório'!$B208,'Faturamento NNE'!$AA$2:$AA$707,'Infos Relatório'!AY$1,'Faturamento NNE'!$U$2:$U$707,"Sim")</f>
        <v>0</v>
      </c>
      <c r="BC208" s="227" t="e">
        <f t="shared" si="56"/>
        <v>#DIV/0!</v>
      </c>
      <c r="BD208" s="545">
        <f>SUMIFS('Faturamento NNE'!$I$2:$I$707,'Faturamento NNE'!$E$2:$E$707,'Infos Relatório'!$B$164,'Faturamento NNE'!$F$2:$F$707,'Infos Relatório'!$B208,'Faturamento NNE'!$AA$2:$AA$707,'Infos Relatório'!AY$1)</f>
        <v>0</v>
      </c>
      <c r="BE208" s="541">
        <f>COUNTIFS('Faturamento NNE'!$E$2:$E$707,'Infos Relatório'!$B$164,'Faturamento NNE'!$F$2:$F$707,'Infos Relatório'!$B208,'Faturamento NNE'!$AA$2:$AA$707,'Infos Relatório'!BE$1)</f>
        <v>0</v>
      </c>
      <c r="BF208" s="542">
        <f>SUMIFS('Faturamento NNE'!$H$2:$H$707,'Faturamento NNE'!$E$2:$E$707,'Infos Relatório'!$B$164,'Faturamento NNE'!$F$2:$F$707,'Infos Relatório'!$B208,'Faturamento NNE'!$AA$2:$AA$707,'Infos Relatório'!BE$1)</f>
        <v>0</v>
      </c>
      <c r="BG208" s="542">
        <f>SUMIFS('Faturamento NNE'!$K$2:$K$707,'Faturamento NNE'!$E$2:$E$707,'Infos Relatório'!$B$164,'Faturamento NNE'!$F$2:$F$707,'Infos Relatório'!$B208,'Faturamento NNE'!$AA$2:$AA$707,'Infos Relatório'!BE$1)</f>
        <v>0</v>
      </c>
      <c r="BH208" s="546">
        <f>SUMIFS('Faturamento NNE'!$P$2:$P$707,'Faturamento NNE'!$E$2:$E$707,'Infos Relatório'!$B$164,'Faturamento NNE'!$F$2:$F$707,'Infos Relatório'!$B208,'Faturamento NNE'!$AA$2:$AA$707,'Infos Relatório'!BE$1,'Faturamento NNE'!$U$2:$U$707,"Sim")+SUMIFS('Faturamento NNE'!$Q$2:$Q$707,'Faturamento NNE'!$E$2:$E$707,'Infos Relatório'!$B$164,'Faturamento NNE'!$F$2:$F$707,'Infos Relatório'!$B208,'Faturamento NNE'!$AA$2:$AA$707,'Infos Relatório'!BE$1,'Faturamento NNE'!$U$2:$U$707,"Sim")</f>
        <v>0</v>
      </c>
      <c r="BI208" s="227" t="e">
        <f t="shared" si="57"/>
        <v>#DIV/0!</v>
      </c>
      <c r="BJ208" s="545">
        <f>SUMIFS('Faturamento NNE'!$I$2:$I$707,'Faturamento NNE'!$E$2:$E$707,'Infos Relatório'!$B$164,'Faturamento NNE'!$F$2:$F$707,'Infos Relatório'!$B208,'Faturamento NNE'!$AA$2:$AA$707,'Infos Relatório'!BE$1)</f>
        <v>0</v>
      </c>
      <c r="BK208" s="541">
        <f>COUNTIFS('Faturamento NNE'!$E$2:$E$707,'Infos Relatório'!$B$164,'Faturamento NNE'!$F$2:$F$707,'Infos Relatório'!$B208,'Faturamento NNE'!$AA$2:$AA$707,'Infos Relatório'!BK$1)</f>
        <v>0</v>
      </c>
      <c r="BL208" s="542">
        <f>SUMIFS('Faturamento NNE'!$H$2:$H$707,'Faturamento NNE'!$E$2:$E$707,'Infos Relatório'!$B$164,'Faturamento NNE'!$F$2:$F$707,'Infos Relatório'!$B208,'Faturamento NNE'!$AA$2:$AA$707,'Infos Relatório'!BK$1)</f>
        <v>0</v>
      </c>
      <c r="BM208" s="542">
        <f>SUMIFS('Faturamento NNE'!$K$2:$K$707,'Faturamento NNE'!$E$2:$E$707,'Infos Relatório'!$B$164,'Faturamento NNE'!$F$2:$F$707,'Infos Relatório'!$B208,'Faturamento NNE'!$AA$2:$AA$707,'Infos Relatório'!BK$1)</f>
        <v>0</v>
      </c>
      <c r="BN208" s="546">
        <f>SUMIFS('Faturamento NNE'!$P$2:$P$707,'Faturamento NNE'!$E$2:$E$707,'Infos Relatório'!$B$164,'Faturamento NNE'!$F$2:$F$707,'Infos Relatório'!$B208,'Faturamento NNE'!$AA$2:$AA$707,'Infos Relatório'!BK$1,'Faturamento NNE'!$U$2:$U$707,"Sim")+SUMIFS('Faturamento NNE'!$Q$2:$Q$707,'Faturamento NNE'!$E$2:$E$707,'Infos Relatório'!$B$164,'Faturamento NNE'!$F$2:$F$707,'Infos Relatório'!$B208,'Faturamento NNE'!$AA$2:$AA$707,'Infos Relatório'!BK$1,'Faturamento NNE'!$U$2:$U$707,"Sim")</f>
        <v>0</v>
      </c>
      <c r="BO208" s="227" t="e">
        <f t="shared" si="58"/>
        <v>#DIV/0!</v>
      </c>
      <c r="BP208" s="545">
        <f>SUMIFS('Faturamento NNE'!$I$2:$I$707,'Faturamento NNE'!$E$2:$E$707,'Infos Relatório'!$B$164,'Faturamento NNE'!$F$2:$F$707,'Infos Relatório'!$B208,'Faturamento NNE'!$AA$2:$AA$707,'Infos Relatório'!BK$1)</f>
        <v>0</v>
      </c>
      <c r="BQ208" s="541">
        <f>COUNTIFS('Faturamento NNE'!$E$2:$E$707,'Infos Relatório'!$B$164,'Faturamento NNE'!$F$2:$F$707,'Infos Relatório'!$B208,'Faturamento NNE'!$AA$2:$AA$707,'Infos Relatório'!BQ$1)</f>
        <v>0</v>
      </c>
      <c r="BR208" s="542">
        <f>SUMIFS('Faturamento NNE'!$H$2:$H$707,'Faturamento NNE'!$E$2:$E$707,'Infos Relatório'!$B$164,'Faturamento NNE'!$F$2:$F$707,'Infos Relatório'!$B208,'Faturamento NNE'!$AA$2:$AA$707,'Infos Relatório'!BQ$1)</f>
        <v>0</v>
      </c>
      <c r="BS208" s="542">
        <f>SUMIFS('Faturamento NNE'!$K$2:$K$707,'Faturamento NNE'!$E$2:$E$707,'Infos Relatório'!$B$164,'Faturamento NNE'!$F$2:$F$707,'Infos Relatório'!$B208,'Faturamento NNE'!$AA$2:$AA$707,'Infos Relatório'!BQ$1)</f>
        <v>0</v>
      </c>
      <c r="BT208" s="546">
        <f>SUMIFS('Faturamento NNE'!$P$2:$P$707,'Faturamento NNE'!$E$2:$E$707,'Infos Relatório'!$B$164,'Faturamento NNE'!$F$2:$F$707,'Infos Relatório'!$B208,'Faturamento NNE'!$AA$2:$AA$707,'Infos Relatório'!BQ$1,'Faturamento NNE'!$U$2:$U$707,"Sim")+SUMIFS('Faturamento NNE'!$Q$2:$Q$707,'Faturamento NNE'!$E$2:$E$707,'Infos Relatório'!$B$164,'Faturamento NNE'!$F$2:$F$707,'Infos Relatório'!$B208,'Faturamento NNE'!$AA$2:$AA$707,'Infos Relatório'!BQ$1,'Faturamento NNE'!$U$2:$U$707,"Sim")</f>
        <v>0</v>
      </c>
      <c r="BU208" s="227" t="e">
        <f t="shared" si="59"/>
        <v>#DIV/0!</v>
      </c>
      <c r="BV208" s="545">
        <f>SUMIFS('Faturamento NNE'!$I$2:$I$707,'Faturamento NNE'!$E$2:$E$707,'Infos Relatório'!$B$164,'Faturamento NNE'!$F$2:$F$707,'Infos Relatório'!$B208,'Faturamento NNE'!$AA$2:$AA$707,'Infos Relatório'!BQ$1)</f>
        <v>0</v>
      </c>
    </row>
    <row r="209" spans="2:74">
      <c r="B209" s="217" t="s">
        <v>174</v>
      </c>
      <c r="C209" s="541">
        <f>COUNTIFS('Faturamento NNE'!$E$2:$E$707,'Infos Relatório'!$B$164,'Faturamento NNE'!$F$2:$F$707,'Infos Relatório'!$B209,'Faturamento NNE'!$AA$2:$AA$707,'Infos Relatório'!C$1)</f>
        <v>0</v>
      </c>
      <c r="D209" s="542">
        <f>SUMIFS('Faturamento NNE'!$H$2:$H$707,'Faturamento NNE'!$E$2:$E$707,'Infos Relatório'!$B$164,'Faturamento NNE'!$F$2:$F$707,'Infos Relatório'!$B209,'Faturamento NNE'!$AA$2:$AA$707,'Infos Relatório'!C$1)</f>
        <v>0</v>
      </c>
      <c r="E209" s="543">
        <f>SUMIFS('Faturamento NNE'!$K$2:$K$707,'Faturamento NNE'!$E$2:$E$707,'Infos Relatório'!$B$164,'Faturamento NNE'!$F$2:$F$707,'Infos Relatório'!$B209,'Faturamento NNE'!$AA$2:$AA$707,'Infos Relatório'!C$1)</f>
        <v>0</v>
      </c>
      <c r="F209" s="544">
        <f>SUMIFS('Faturamento NNE'!$P$2:$P$707,'Faturamento NNE'!$E$2:$E$707,'Infos Relatório'!$B$164,'Faturamento NNE'!$F$2:$F$707,'Infos Relatório'!$B209,'Faturamento NNE'!$AA$2:$AA$707,'Infos Relatório'!C$1,'Faturamento NNE'!$U$2:$U$707,"Sim")+SUMIFS('Faturamento NNE'!$Q$2:$Q$707,'Faturamento NNE'!$E$2:$E$707,'Infos Relatório'!$B$164,'Faturamento NNE'!$F$2:$F$707,'Infos Relatório'!$B209,'Faturamento NNE'!$AA$2:$AA$707,'Infos Relatório'!C$1,'Faturamento NNE'!$U$2:$U$707,"Sim")</f>
        <v>0</v>
      </c>
      <c r="G209" s="283" t="e">
        <f t="shared" si="48"/>
        <v>#DIV/0!</v>
      </c>
      <c r="H209" s="545">
        <f>SUMIFS('Faturamento NNE'!$I$2:$I$707,'Faturamento NNE'!$E$2:$E$707,'Infos Relatório'!$B$164,'Faturamento NNE'!$F$2:$F$707,'Infos Relatório'!$B209,'Faturamento NNE'!$AA$2:$AA$707,'Infos Relatório'!C$1)</f>
        <v>0</v>
      </c>
      <c r="I209" s="541">
        <f>COUNTIFS('Faturamento NNE'!$E$2:$E$707,'Infos Relatório'!$B$164,'Faturamento NNE'!$F$2:$F$707,'Infos Relatório'!$B209,'Faturamento NNE'!$AA$2:$AA$707,'Infos Relatório'!I$1)</f>
        <v>0</v>
      </c>
      <c r="J209" s="542">
        <f>SUMIFS('Faturamento NNE'!$H$2:$H$707,'Faturamento NNE'!$E$2:$E$707,'Infos Relatório'!$B$164,'Faturamento NNE'!$F$2:$F$707,'Infos Relatório'!$B209,'Faturamento NNE'!$AA$2:$AA$707,'Infos Relatório'!I$1)</f>
        <v>0</v>
      </c>
      <c r="K209" s="543">
        <f>SUMIFS('Faturamento NNE'!$K$2:$K$707,'Faturamento NNE'!$E$2:$E$707,'Infos Relatório'!$B$164,'Faturamento NNE'!$F$2:$F$707,'Infos Relatório'!$B209,'Faturamento NNE'!$AA$2:$AA$707,'Infos Relatório'!I$1)</f>
        <v>0</v>
      </c>
      <c r="L209" s="544">
        <f>SUMIFS('Faturamento NNE'!$P$2:$P$707,'Faturamento NNE'!$E$2:$E$707,'Infos Relatório'!$B$164,'Faturamento NNE'!$F$2:$F$707,'Infos Relatório'!$B209,'Faturamento NNE'!$AA$2:$AA$707,'Infos Relatório'!I$1,'Faturamento NNE'!$U$2:$U$707,"Sim")+SUMIFS('Faturamento NNE'!$Q$2:$Q$707,'Faturamento NNE'!$E$2:$E$707,'Infos Relatório'!$B$164,'Faturamento NNE'!$F$2:$F$707,'Infos Relatório'!$B209,'Faturamento NNE'!$AA$2:$AA$707,'Infos Relatório'!I$1,'Faturamento NNE'!$U$2:$U$707,"Sim")</f>
        <v>0</v>
      </c>
      <c r="M209" s="283" t="e">
        <f t="shared" si="49"/>
        <v>#DIV/0!</v>
      </c>
      <c r="N209" s="545">
        <f>SUMIFS('Faturamento NNE'!$I$2:$I$707,'Faturamento NNE'!$E$2:$E$707,'Infos Relatório'!$B$164,'Faturamento NNE'!$F$2:$F$707,'Infos Relatório'!$B209,'Faturamento NNE'!$AA$2:$AA$707,'Infos Relatório'!I$1)</f>
        <v>0</v>
      </c>
      <c r="O209" s="541">
        <f>COUNTIFS('Faturamento NNE'!$E$2:$E$707,'Infos Relatório'!$B$164,'Faturamento NNE'!$F$2:$F$707,'Infos Relatório'!$B209,'Faturamento NNE'!$AA$2:$AA$707,'Infos Relatório'!O$1)</f>
        <v>0</v>
      </c>
      <c r="P209" s="542">
        <f>SUMIFS('Faturamento NNE'!$H$2:$H$707,'Faturamento NNE'!$E$2:$E$707,'Infos Relatório'!$B$164,'Faturamento NNE'!$F$2:$F$707,'Infos Relatório'!$B209,'Faturamento NNE'!$AA$2:$AA$707,'Infos Relatório'!O$1)</f>
        <v>0</v>
      </c>
      <c r="Q209" s="542">
        <f>SUMIFS('Faturamento NNE'!$K$2:$K$707,'Faturamento NNE'!$E$2:$E$707,'Infos Relatório'!$B$164,'Faturamento NNE'!$F$2:$F$707,'Infos Relatório'!$B209,'Faturamento NNE'!$AA$2:$AA$707,'Infos Relatório'!O$1)</f>
        <v>0</v>
      </c>
      <c r="R209" s="546">
        <f>SUMIFS('Faturamento NNE'!$P$2:$P$707,'Faturamento NNE'!$E$2:$E$707,'Infos Relatório'!$B$164,'Faturamento NNE'!$F$2:$F$707,'Infos Relatório'!$B209,'Faturamento NNE'!$AA$2:$AA$707,'Infos Relatório'!O$1,'Faturamento NNE'!$U$2:$U$707,"Sim")+SUMIFS('Faturamento NNE'!$Q$2:$Q$707,'Faturamento NNE'!$E$2:$E$707,'Infos Relatório'!$B$164,'Faturamento NNE'!$F$2:$F$707,'Infos Relatório'!$B209,'Faturamento NNE'!$AA$2:$AA$707,'Infos Relatório'!O$1,'Faturamento NNE'!$U$2:$U$707,"Sim")</f>
        <v>0</v>
      </c>
      <c r="S209" s="227" t="e">
        <f t="shared" si="50"/>
        <v>#DIV/0!</v>
      </c>
      <c r="T209" s="545">
        <f>SUMIFS('Faturamento NNE'!$I$2:$I$707,'Faturamento NNE'!$E$2:$E$707,'Infos Relatório'!$B$164,'Faturamento NNE'!$F$2:$F$707,'Infos Relatório'!$B209,'Faturamento NNE'!$AA$2:$AA$707,'Infos Relatório'!O$1)</f>
        <v>0</v>
      </c>
      <c r="U209" s="541">
        <f>COUNTIFS('Faturamento NNE'!$E$2:$E$707,'Infos Relatório'!$B$164,'Faturamento NNE'!$F$2:$F$707,'Infos Relatório'!$B209,'Faturamento NNE'!$AA$2:$AA$707,'Infos Relatório'!U$1)</f>
        <v>0</v>
      </c>
      <c r="V209" s="542">
        <f>SUMIFS('Faturamento NNE'!$H$2:$H$707,'Faturamento NNE'!$E$2:$E$707,'Infos Relatório'!$B$164,'Faturamento NNE'!$F$2:$F$707,'Infos Relatório'!$B209,'Faturamento NNE'!$AA$2:$AA$707,'Infos Relatório'!U$1)</f>
        <v>0</v>
      </c>
      <c r="W209" s="542">
        <f>SUMIFS('Faturamento NNE'!$K$2:$K$707,'Faturamento NNE'!$E$2:$E$707,'Infos Relatório'!$B$164,'Faturamento NNE'!$F$2:$F$707,'Infos Relatório'!$B209,'Faturamento NNE'!$AA$2:$AA$707,'Infos Relatório'!U$1)</f>
        <v>0</v>
      </c>
      <c r="X209" s="546">
        <f>SUMIFS('Faturamento NNE'!$P$2:$P$707,'Faturamento NNE'!$E$2:$E$707,'Infos Relatório'!$B$164,'Faturamento NNE'!$F$2:$F$707,'Infos Relatório'!$B209,'Faturamento NNE'!$AA$2:$AA$707,'Infos Relatório'!U$1,'Faturamento NNE'!$U$2:$U$707,"Sim")+SUMIFS('Faturamento NNE'!$Q$2:$Q$707,'Faturamento NNE'!$E$2:$E$707,'Infos Relatório'!$B$164,'Faturamento NNE'!$F$2:$F$707,'Infos Relatório'!$B209,'Faturamento NNE'!$AA$2:$AA$707,'Infos Relatório'!U$1,'Faturamento NNE'!$U$2:$U$707,"Sim")</f>
        <v>0</v>
      </c>
      <c r="Y209" s="227" t="e">
        <f t="shared" si="51"/>
        <v>#DIV/0!</v>
      </c>
      <c r="Z209" s="545">
        <f>SUMIFS('Faturamento NNE'!$I$2:$I$707,'Faturamento NNE'!$E$2:$E$707,'Infos Relatório'!$B$164,'Faturamento NNE'!$F$2:$F$707,'Infos Relatório'!$B209,'Faturamento NNE'!$AA$2:$AA$707,'Infos Relatório'!U$1)</f>
        <v>0</v>
      </c>
      <c r="AA209" s="541">
        <f>COUNTIFS('Faturamento NNE'!$E$2:$E$707,'Infos Relatório'!$B$164,'Faturamento NNE'!$F$2:$F$707,'Infos Relatório'!$B209,'Faturamento NNE'!$AA$2:$AA$707,'Infos Relatório'!AA$1)</f>
        <v>0</v>
      </c>
      <c r="AB209" s="542">
        <f>SUMIFS('Faturamento NNE'!$H$2:$H$707,'Faturamento NNE'!$E$2:$E$707,'Infos Relatório'!$B$164,'Faturamento NNE'!$F$2:$F$707,'Infos Relatório'!$B209,'Faturamento NNE'!$AA$2:$AA$707,'Infos Relatório'!AA$1)</f>
        <v>0</v>
      </c>
      <c r="AC209" s="542">
        <f>SUMIFS('Faturamento NNE'!$K$2:$K$707,'Faturamento NNE'!$E$2:$E$707,'Infos Relatório'!$B$164,'Faturamento NNE'!$F$2:$F$707,'Infos Relatório'!$B209,'Faturamento NNE'!$AA$2:$AA$707,'Infos Relatório'!AA$1)</f>
        <v>0</v>
      </c>
      <c r="AD209" s="546">
        <f>SUMIFS('Faturamento NNE'!$P$2:$P$707,'Faturamento NNE'!$E$2:$E$707,'Infos Relatório'!$B$164,'Faturamento NNE'!$F$2:$F$707,'Infos Relatório'!$B209,'Faturamento NNE'!$AA$2:$AA$707,'Infos Relatório'!AA$1,'Faturamento NNE'!$U$2:$U$707,"Sim")+SUMIFS('Faturamento NNE'!$Q$2:$Q$707,'Faturamento NNE'!$E$2:$E$707,'Infos Relatório'!$B$164,'Faturamento NNE'!$F$2:$F$707,'Infos Relatório'!$B209,'Faturamento NNE'!$AA$2:$AA$707,'Infos Relatório'!AA$1,'Faturamento NNE'!$U$2:$U$707,"Sim")</f>
        <v>0</v>
      </c>
      <c r="AE209" s="227" t="e">
        <f t="shared" si="52"/>
        <v>#DIV/0!</v>
      </c>
      <c r="AF209" s="545">
        <f>SUMIFS('Faturamento NNE'!$I$2:$I$707,'Faturamento NNE'!$E$2:$E$707,'Infos Relatório'!$B$164,'Faturamento NNE'!$F$2:$F$707,'Infos Relatório'!$B209,'Faturamento NNE'!$AA$2:$AA$707,'Infos Relatório'!AA$1)</f>
        <v>0</v>
      </c>
      <c r="AG209" s="541">
        <f>COUNTIFS('Faturamento NNE'!$E$2:$E$707,'Infos Relatório'!$B$164,'Faturamento NNE'!$F$2:$F$707,'Infos Relatório'!$B209,'Faturamento NNE'!$AA$2:$AA$707,'Infos Relatório'!AG$1)</f>
        <v>0</v>
      </c>
      <c r="AH209" s="542">
        <f>SUMIFS('Faturamento NNE'!$H$2:$H$707,'Faturamento NNE'!$E$2:$E$707,'Infos Relatório'!$B$164,'Faturamento NNE'!$F$2:$F$707,'Infos Relatório'!$B209,'Faturamento NNE'!$AA$2:$AA$707,'Infos Relatório'!AG$1)</f>
        <v>0</v>
      </c>
      <c r="AI209" s="542">
        <f>SUMIFS('Faturamento NNE'!$K$2:$K$707,'Faturamento NNE'!$E$2:$E$707,'Infos Relatório'!$B$164,'Faturamento NNE'!$F$2:$F$707,'Infos Relatório'!$B209,'Faturamento NNE'!$AA$2:$AA$707,'Infos Relatório'!AG$1)</f>
        <v>0</v>
      </c>
      <c r="AJ209" s="546">
        <f>SUMIFS('Faturamento NNE'!$P$2:$P$707,'Faturamento NNE'!$E$2:$E$707,'Infos Relatório'!$B$164,'Faturamento NNE'!$F$2:$F$707,'Infos Relatório'!$B209,'Faturamento NNE'!$AA$2:$AA$707,'Infos Relatório'!AG$1,'Faturamento NNE'!$U$2:$U$707,"Sim")+SUMIFS('Faturamento NNE'!$Q$2:$Q$707,'Faturamento NNE'!$E$2:$E$707,'Infos Relatório'!$B$164,'Faturamento NNE'!$F$2:$F$707,'Infos Relatório'!$B209,'Faturamento NNE'!$AA$2:$AA$707,'Infos Relatório'!AG$1,'Faturamento NNE'!$U$2:$U$707,"Sim")</f>
        <v>0</v>
      </c>
      <c r="AK209" s="227" t="e">
        <f t="shared" si="53"/>
        <v>#DIV/0!</v>
      </c>
      <c r="AL209" s="545">
        <f>SUMIFS('Faturamento NNE'!$I$2:$I$707,'Faturamento NNE'!$E$2:$E$707,'Infos Relatório'!$B$164,'Faturamento NNE'!$F$2:$F$707,'Infos Relatório'!$B209,'Faturamento NNE'!$AA$2:$AA$707,'Infos Relatório'!AG$1)</f>
        <v>0</v>
      </c>
      <c r="AM209" s="541">
        <f>COUNTIFS('Faturamento NNE'!$E$2:$E$707,'Infos Relatório'!$B$164,'Faturamento NNE'!$F$2:$F$707,'Infos Relatório'!$B209,'Faturamento NNE'!$AA$2:$AA$707,'Infos Relatório'!AM$1)</f>
        <v>0</v>
      </c>
      <c r="AN209" s="542">
        <f>SUMIFS('Faturamento NNE'!$H$2:$H$707,'Faturamento NNE'!$E$2:$E$707,'Infos Relatório'!$B$164,'Faturamento NNE'!$F$2:$F$707,'Infos Relatório'!$B209,'Faturamento NNE'!$AA$2:$AA$707,'Infos Relatório'!AM$1)</f>
        <v>0</v>
      </c>
      <c r="AO209" s="542">
        <f>SUMIFS('Faturamento NNE'!$K$2:$K$707,'Faturamento NNE'!$E$2:$E$707,'Infos Relatório'!$B$164,'Faturamento NNE'!$F$2:$F$707,'Infos Relatório'!$B209,'Faturamento NNE'!$AA$2:$AA$707,'Infos Relatório'!AM$1)</f>
        <v>0</v>
      </c>
      <c r="AP209" s="546">
        <f>SUMIFS('Faturamento NNE'!$P$2:$P$707,'Faturamento NNE'!$E$2:$E$707,'Infos Relatório'!$B$164,'Faturamento NNE'!$F$2:$F$707,'Infos Relatório'!$B209,'Faturamento NNE'!$AA$2:$AA$707,'Infos Relatório'!AM$1,'Faturamento NNE'!$U$2:$U$707,"Sim")+SUMIFS('Faturamento NNE'!$Q$2:$Q$707,'Faturamento NNE'!$E$2:$E$707,'Infos Relatório'!$B$164,'Faturamento NNE'!$F$2:$F$707,'Infos Relatório'!$B209,'Faturamento NNE'!$AA$2:$AA$707,'Infos Relatório'!AM$1,'Faturamento NNE'!$U$2:$U$707,"Sim")</f>
        <v>0</v>
      </c>
      <c r="AQ209" s="227" t="e">
        <f t="shared" si="54"/>
        <v>#DIV/0!</v>
      </c>
      <c r="AR209" s="545">
        <f>SUMIFS('Faturamento NNE'!$I$2:$I$707,'Faturamento NNE'!$E$2:$E$707,'Infos Relatório'!$B$164,'Faturamento NNE'!$F$2:$F$707,'Infos Relatório'!$B209,'Faturamento NNE'!$AA$2:$AA$707,'Infos Relatório'!AM$1)</f>
        <v>0</v>
      </c>
      <c r="AS209" s="541">
        <f>COUNTIFS('Faturamento NNE'!$E$2:$E$707,'Infos Relatório'!$B$164,'Faturamento NNE'!$F$2:$F$707,'Infos Relatório'!$B209,'Faturamento NNE'!$AA$2:$AA$707,'Infos Relatório'!AS$1)</f>
        <v>0</v>
      </c>
      <c r="AT209" s="542">
        <f>SUMIFS('Faturamento NNE'!$H$2:$H$707,'Faturamento NNE'!$E$2:$E$707,'Infos Relatório'!$B$164,'Faturamento NNE'!$F$2:$F$707,'Infos Relatório'!$B209,'Faturamento NNE'!$AA$2:$AA$707,'Infos Relatório'!AS$1)</f>
        <v>0</v>
      </c>
      <c r="AU209" s="542">
        <f>SUMIFS('Faturamento NNE'!$K$2:$K$707,'Faturamento NNE'!$E$2:$E$707,'Infos Relatório'!$B$164,'Faturamento NNE'!$F$2:$F$707,'Infos Relatório'!$B209,'Faturamento NNE'!$AA$2:$AA$707,'Infos Relatório'!AS$1)</f>
        <v>0</v>
      </c>
      <c r="AV209" s="546">
        <f>SUMIFS('Faturamento NNE'!$P$2:$P$707,'Faturamento NNE'!$E$2:$E$707,'Infos Relatório'!$B$164,'Faturamento NNE'!$F$2:$F$707,'Infos Relatório'!$B209,'Faturamento NNE'!$AA$2:$AA$707,'Infos Relatório'!AS$1,'Faturamento NNE'!$U$2:$U$707,"Sim")+SUMIFS('Faturamento NNE'!$Q$2:$Q$707,'Faturamento NNE'!$E$2:$E$707,'Infos Relatório'!$B$164,'Faturamento NNE'!$F$2:$F$707,'Infos Relatório'!$B209,'Faturamento NNE'!$AA$2:$AA$707,'Infos Relatório'!AS$1,'Faturamento NNE'!$U$2:$U$707,"Sim")</f>
        <v>0</v>
      </c>
      <c r="AW209" s="227" t="e">
        <f t="shared" si="55"/>
        <v>#DIV/0!</v>
      </c>
      <c r="AX209" s="545">
        <f>SUMIFS('Faturamento NNE'!$I$2:$I$707,'Faturamento NNE'!$E$2:$E$707,'Infos Relatório'!$B$164,'Faturamento NNE'!$F$2:$F$707,'Infos Relatório'!$B209,'Faturamento NNE'!$AA$2:$AA$707,'Infos Relatório'!AS$1)</f>
        <v>0</v>
      </c>
      <c r="AY209" s="541">
        <f>COUNTIFS('Faturamento NNE'!$E$2:$E$707,'Infos Relatório'!$B$164,'Faturamento NNE'!$F$2:$F$707,'Infos Relatório'!$B209,'Faturamento NNE'!$AA$2:$AA$707,'Infos Relatório'!AY$1)</f>
        <v>0</v>
      </c>
      <c r="AZ209" s="542">
        <f>SUMIFS('Faturamento NNE'!$H$2:$H$707,'Faturamento NNE'!$E$2:$E$707,'Infos Relatório'!$B$164,'Faturamento NNE'!$F$2:$F$707,'Infos Relatório'!$B209,'Faturamento NNE'!$AA$2:$AA$707,'Infos Relatório'!AY$1)</f>
        <v>0</v>
      </c>
      <c r="BA209" s="542">
        <f>SUMIFS('Faturamento NNE'!$K$2:$K$707,'Faturamento NNE'!$E$2:$E$707,'Infos Relatório'!$B$164,'Faturamento NNE'!$F$2:$F$707,'Infos Relatório'!$B209,'Faturamento NNE'!$AA$2:$AA$707,'Infos Relatório'!AY$1)</f>
        <v>0</v>
      </c>
      <c r="BB209" s="546">
        <f>SUMIFS('Faturamento NNE'!$P$2:$P$707,'Faturamento NNE'!$E$2:$E$707,'Infos Relatório'!$B$164,'Faturamento NNE'!$F$2:$F$707,'Infos Relatório'!$B209,'Faturamento NNE'!$AA$2:$AA$707,'Infos Relatório'!AY$1,'Faturamento NNE'!$U$2:$U$707,"Sim")+SUMIFS('Faturamento NNE'!$Q$2:$Q$707,'Faturamento NNE'!$E$2:$E$707,'Infos Relatório'!$B$164,'Faturamento NNE'!$F$2:$F$707,'Infos Relatório'!$B209,'Faturamento NNE'!$AA$2:$AA$707,'Infos Relatório'!AY$1,'Faturamento NNE'!$U$2:$U$707,"Sim")</f>
        <v>0</v>
      </c>
      <c r="BC209" s="227" t="e">
        <f t="shared" si="56"/>
        <v>#DIV/0!</v>
      </c>
      <c r="BD209" s="545">
        <f>SUMIFS('Faturamento NNE'!$I$2:$I$707,'Faturamento NNE'!$E$2:$E$707,'Infos Relatório'!$B$164,'Faturamento NNE'!$F$2:$F$707,'Infos Relatório'!$B209,'Faturamento NNE'!$AA$2:$AA$707,'Infos Relatório'!AY$1)</f>
        <v>0</v>
      </c>
      <c r="BE209" s="541">
        <f>COUNTIFS('Faturamento NNE'!$E$2:$E$707,'Infos Relatório'!$B$164,'Faturamento NNE'!$F$2:$F$707,'Infos Relatório'!$B209,'Faturamento NNE'!$AA$2:$AA$707,'Infos Relatório'!BE$1)</f>
        <v>0</v>
      </c>
      <c r="BF209" s="542">
        <f>SUMIFS('Faturamento NNE'!$H$2:$H$707,'Faturamento NNE'!$E$2:$E$707,'Infos Relatório'!$B$164,'Faturamento NNE'!$F$2:$F$707,'Infos Relatório'!$B209,'Faturamento NNE'!$AA$2:$AA$707,'Infos Relatório'!BE$1)</f>
        <v>0</v>
      </c>
      <c r="BG209" s="542">
        <f>SUMIFS('Faturamento NNE'!$K$2:$K$707,'Faturamento NNE'!$E$2:$E$707,'Infos Relatório'!$B$164,'Faturamento NNE'!$F$2:$F$707,'Infos Relatório'!$B209,'Faturamento NNE'!$AA$2:$AA$707,'Infos Relatório'!BE$1)</f>
        <v>0</v>
      </c>
      <c r="BH209" s="546">
        <f>SUMIFS('Faturamento NNE'!$P$2:$P$707,'Faturamento NNE'!$E$2:$E$707,'Infos Relatório'!$B$164,'Faturamento NNE'!$F$2:$F$707,'Infos Relatório'!$B209,'Faturamento NNE'!$AA$2:$AA$707,'Infos Relatório'!BE$1,'Faturamento NNE'!$U$2:$U$707,"Sim")+SUMIFS('Faturamento NNE'!$Q$2:$Q$707,'Faturamento NNE'!$E$2:$E$707,'Infos Relatório'!$B$164,'Faturamento NNE'!$F$2:$F$707,'Infos Relatório'!$B209,'Faturamento NNE'!$AA$2:$AA$707,'Infos Relatório'!BE$1,'Faturamento NNE'!$U$2:$U$707,"Sim")</f>
        <v>0</v>
      </c>
      <c r="BI209" s="227" t="e">
        <f t="shared" si="57"/>
        <v>#DIV/0!</v>
      </c>
      <c r="BJ209" s="545">
        <f>SUMIFS('Faturamento NNE'!$I$2:$I$707,'Faturamento NNE'!$E$2:$E$707,'Infos Relatório'!$B$164,'Faturamento NNE'!$F$2:$F$707,'Infos Relatório'!$B209,'Faturamento NNE'!$AA$2:$AA$707,'Infos Relatório'!BE$1)</f>
        <v>0</v>
      </c>
      <c r="BK209" s="541">
        <f>COUNTIFS('Faturamento NNE'!$E$2:$E$707,'Infos Relatório'!$B$164,'Faturamento NNE'!$F$2:$F$707,'Infos Relatório'!$B209,'Faturamento NNE'!$AA$2:$AA$707,'Infos Relatório'!BK$1)</f>
        <v>0</v>
      </c>
      <c r="BL209" s="542">
        <f>SUMIFS('Faturamento NNE'!$H$2:$H$707,'Faturamento NNE'!$E$2:$E$707,'Infos Relatório'!$B$164,'Faturamento NNE'!$F$2:$F$707,'Infos Relatório'!$B209,'Faturamento NNE'!$AA$2:$AA$707,'Infos Relatório'!BK$1)</f>
        <v>0</v>
      </c>
      <c r="BM209" s="542">
        <f>SUMIFS('Faturamento NNE'!$K$2:$K$707,'Faturamento NNE'!$E$2:$E$707,'Infos Relatório'!$B$164,'Faturamento NNE'!$F$2:$F$707,'Infos Relatório'!$B209,'Faturamento NNE'!$AA$2:$AA$707,'Infos Relatório'!BK$1)</f>
        <v>0</v>
      </c>
      <c r="BN209" s="546">
        <f>SUMIFS('Faturamento NNE'!$P$2:$P$707,'Faturamento NNE'!$E$2:$E$707,'Infos Relatório'!$B$164,'Faturamento NNE'!$F$2:$F$707,'Infos Relatório'!$B209,'Faturamento NNE'!$AA$2:$AA$707,'Infos Relatório'!BK$1,'Faturamento NNE'!$U$2:$U$707,"Sim")+SUMIFS('Faturamento NNE'!$Q$2:$Q$707,'Faturamento NNE'!$E$2:$E$707,'Infos Relatório'!$B$164,'Faturamento NNE'!$F$2:$F$707,'Infos Relatório'!$B209,'Faturamento NNE'!$AA$2:$AA$707,'Infos Relatório'!BK$1,'Faturamento NNE'!$U$2:$U$707,"Sim")</f>
        <v>0</v>
      </c>
      <c r="BO209" s="227" t="e">
        <f t="shared" si="58"/>
        <v>#DIV/0!</v>
      </c>
      <c r="BP209" s="545">
        <f>SUMIFS('Faturamento NNE'!$I$2:$I$707,'Faturamento NNE'!$E$2:$E$707,'Infos Relatório'!$B$164,'Faturamento NNE'!$F$2:$F$707,'Infos Relatório'!$B209,'Faturamento NNE'!$AA$2:$AA$707,'Infos Relatório'!BK$1)</f>
        <v>0</v>
      </c>
      <c r="BQ209" s="541">
        <f>COUNTIFS('Faturamento NNE'!$E$2:$E$707,'Infos Relatório'!$B$164,'Faturamento NNE'!$F$2:$F$707,'Infos Relatório'!$B209,'Faturamento NNE'!$AA$2:$AA$707,'Infos Relatório'!BQ$1)</f>
        <v>0</v>
      </c>
      <c r="BR209" s="542">
        <f>SUMIFS('Faturamento NNE'!$H$2:$H$707,'Faturamento NNE'!$E$2:$E$707,'Infos Relatório'!$B$164,'Faturamento NNE'!$F$2:$F$707,'Infos Relatório'!$B209,'Faturamento NNE'!$AA$2:$AA$707,'Infos Relatório'!BQ$1)</f>
        <v>0</v>
      </c>
      <c r="BS209" s="542">
        <f>SUMIFS('Faturamento NNE'!$K$2:$K$707,'Faturamento NNE'!$E$2:$E$707,'Infos Relatório'!$B$164,'Faturamento NNE'!$F$2:$F$707,'Infos Relatório'!$B209,'Faturamento NNE'!$AA$2:$AA$707,'Infos Relatório'!BQ$1)</f>
        <v>0</v>
      </c>
      <c r="BT209" s="546">
        <f>SUMIFS('Faturamento NNE'!$P$2:$P$707,'Faturamento NNE'!$E$2:$E$707,'Infos Relatório'!$B$164,'Faturamento NNE'!$F$2:$F$707,'Infos Relatório'!$B209,'Faturamento NNE'!$AA$2:$AA$707,'Infos Relatório'!BQ$1,'Faturamento NNE'!$U$2:$U$707,"Sim")+SUMIFS('Faturamento NNE'!$Q$2:$Q$707,'Faturamento NNE'!$E$2:$E$707,'Infos Relatório'!$B$164,'Faturamento NNE'!$F$2:$F$707,'Infos Relatório'!$B209,'Faturamento NNE'!$AA$2:$AA$707,'Infos Relatório'!BQ$1,'Faturamento NNE'!$U$2:$U$707,"Sim")</f>
        <v>0</v>
      </c>
      <c r="BU209" s="227" t="e">
        <f t="shared" si="59"/>
        <v>#DIV/0!</v>
      </c>
      <c r="BV209" s="545">
        <f>SUMIFS('Faturamento NNE'!$I$2:$I$707,'Faturamento NNE'!$E$2:$E$707,'Infos Relatório'!$B$164,'Faturamento NNE'!$F$2:$F$707,'Infos Relatório'!$B209,'Faturamento NNE'!$AA$2:$AA$707,'Infos Relatório'!BQ$1)</f>
        <v>0</v>
      </c>
    </row>
    <row r="210" spans="2:74">
      <c r="B210" s="217" t="s">
        <v>175</v>
      </c>
      <c r="C210" s="541">
        <f>COUNTIFS('Faturamento NNE'!$E$2:$E$707,'Infos Relatório'!$B$164,'Faturamento NNE'!$F$2:$F$707,'Infos Relatório'!$B210,'Faturamento NNE'!$AA$2:$AA$707,'Infos Relatório'!C$1)</f>
        <v>0</v>
      </c>
      <c r="D210" s="542">
        <f>SUMIFS('Faturamento NNE'!$H$2:$H$707,'Faturamento NNE'!$E$2:$E$707,'Infos Relatório'!$B$164,'Faturamento NNE'!$F$2:$F$707,'Infos Relatório'!$B210,'Faturamento NNE'!$AA$2:$AA$707,'Infos Relatório'!C$1)</f>
        <v>0</v>
      </c>
      <c r="E210" s="543">
        <f>SUMIFS('Faturamento NNE'!$K$2:$K$707,'Faturamento NNE'!$E$2:$E$707,'Infos Relatório'!$B$164,'Faturamento NNE'!$F$2:$F$707,'Infos Relatório'!$B210,'Faturamento NNE'!$AA$2:$AA$707,'Infos Relatório'!C$1)</f>
        <v>0</v>
      </c>
      <c r="F210" s="544">
        <f>SUMIFS('Faturamento NNE'!$P$2:$P$707,'Faturamento NNE'!$E$2:$E$707,'Infos Relatório'!$B$164,'Faturamento NNE'!$F$2:$F$707,'Infos Relatório'!$B210,'Faturamento NNE'!$AA$2:$AA$707,'Infos Relatório'!C$1,'Faturamento NNE'!$U$2:$U$707,"Sim")+SUMIFS('Faturamento NNE'!$Q$2:$Q$707,'Faturamento NNE'!$E$2:$E$707,'Infos Relatório'!$B$164,'Faturamento NNE'!$F$2:$F$707,'Infos Relatório'!$B210,'Faturamento NNE'!$AA$2:$AA$707,'Infos Relatório'!C$1,'Faturamento NNE'!$U$2:$U$707,"Sim")</f>
        <v>0</v>
      </c>
      <c r="G210" s="283" t="e">
        <f t="shared" si="48"/>
        <v>#DIV/0!</v>
      </c>
      <c r="H210" s="545">
        <f>SUMIFS('Faturamento NNE'!$I$2:$I$707,'Faturamento NNE'!$E$2:$E$707,'Infos Relatório'!$B$164,'Faturamento NNE'!$F$2:$F$707,'Infos Relatório'!$B210,'Faturamento NNE'!$AA$2:$AA$707,'Infos Relatório'!C$1)</f>
        <v>0</v>
      </c>
      <c r="I210" s="541">
        <f>COUNTIFS('Faturamento NNE'!$E$2:$E$707,'Infos Relatório'!$B$164,'Faturamento NNE'!$F$2:$F$707,'Infos Relatório'!$B210,'Faturamento NNE'!$AA$2:$AA$707,'Infos Relatório'!I$1)</f>
        <v>0</v>
      </c>
      <c r="J210" s="542">
        <f>SUMIFS('Faturamento NNE'!$H$2:$H$707,'Faturamento NNE'!$E$2:$E$707,'Infos Relatório'!$B$164,'Faturamento NNE'!$F$2:$F$707,'Infos Relatório'!$B210,'Faturamento NNE'!$AA$2:$AA$707,'Infos Relatório'!I$1)</f>
        <v>0</v>
      </c>
      <c r="K210" s="543">
        <f>SUMIFS('Faturamento NNE'!$K$2:$K$707,'Faturamento NNE'!$E$2:$E$707,'Infos Relatório'!$B$164,'Faturamento NNE'!$F$2:$F$707,'Infos Relatório'!$B210,'Faturamento NNE'!$AA$2:$AA$707,'Infos Relatório'!I$1)</f>
        <v>0</v>
      </c>
      <c r="L210" s="544">
        <f>SUMIFS('Faturamento NNE'!$P$2:$P$707,'Faturamento NNE'!$E$2:$E$707,'Infos Relatório'!$B$164,'Faturamento NNE'!$F$2:$F$707,'Infos Relatório'!$B210,'Faturamento NNE'!$AA$2:$AA$707,'Infos Relatório'!I$1,'Faturamento NNE'!$U$2:$U$707,"Sim")+SUMIFS('Faturamento NNE'!$Q$2:$Q$707,'Faturamento NNE'!$E$2:$E$707,'Infos Relatório'!$B$164,'Faturamento NNE'!$F$2:$F$707,'Infos Relatório'!$B210,'Faturamento NNE'!$AA$2:$AA$707,'Infos Relatório'!I$1,'Faturamento NNE'!$U$2:$U$707,"Sim")</f>
        <v>0</v>
      </c>
      <c r="M210" s="283" t="e">
        <f t="shared" si="49"/>
        <v>#DIV/0!</v>
      </c>
      <c r="N210" s="545">
        <f>SUMIFS('Faturamento NNE'!$I$2:$I$707,'Faturamento NNE'!$E$2:$E$707,'Infos Relatório'!$B$164,'Faturamento NNE'!$F$2:$F$707,'Infos Relatório'!$B210,'Faturamento NNE'!$AA$2:$AA$707,'Infos Relatório'!I$1)</f>
        <v>0</v>
      </c>
      <c r="O210" s="541">
        <f>COUNTIFS('Faturamento NNE'!$E$2:$E$707,'Infos Relatório'!$B$164,'Faturamento NNE'!$F$2:$F$707,'Infos Relatório'!$B210,'Faturamento NNE'!$AA$2:$AA$707,'Infos Relatório'!O$1)</f>
        <v>0</v>
      </c>
      <c r="P210" s="542">
        <f>SUMIFS('Faturamento NNE'!$H$2:$H$707,'Faturamento NNE'!$E$2:$E$707,'Infos Relatório'!$B$164,'Faturamento NNE'!$F$2:$F$707,'Infos Relatório'!$B210,'Faturamento NNE'!$AA$2:$AA$707,'Infos Relatório'!O$1)</f>
        <v>0</v>
      </c>
      <c r="Q210" s="542">
        <f>SUMIFS('Faturamento NNE'!$K$2:$K$707,'Faturamento NNE'!$E$2:$E$707,'Infos Relatório'!$B$164,'Faturamento NNE'!$F$2:$F$707,'Infos Relatório'!$B210,'Faturamento NNE'!$AA$2:$AA$707,'Infos Relatório'!O$1)</f>
        <v>0</v>
      </c>
      <c r="R210" s="546">
        <f>SUMIFS('Faturamento NNE'!$P$2:$P$707,'Faturamento NNE'!$E$2:$E$707,'Infos Relatório'!$B$164,'Faturamento NNE'!$F$2:$F$707,'Infos Relatório'!$B210,'Faturamento NNE'!$AA$2:$AA$707,'Infos Relatório'!O$1,'Faturamento NNE'!$U$2:$U$707,"Sim")+SUMIFS('Faturamento NNE'!$Q$2:$Q$707,'Faturamento NNE'!$E$2:$E$707,'Infos Relatório'!$B$164,'Faturamento NNE'!$F$2:$F$707,'Infos Relatório'!$B210,'Faturamento NNE'!$AA$2:$AA$707,'Infos Relatório'!O$1,'Faturamento NNE'!$U$2:$U$707,"Sim")</f>
        <v>0</v>
      </c>
      <c r="S210" s="227" t="e">
        <f t="shared" si="50"/>
        <v>#DIV/0!</v>
      </c>
      <c r="T210" s="545">
        <f>SUMIFS('Faturamento NNE'!$I$2:$I$707,'Faturamento NNE'!$E$2:$E$707,'Infos Relatório'!$B$164,'Faturamento NNE'!$F$2:$F$707,'Infos Relatório'!$B210,'Faturamento NNE'!$AA$2:$AA$707,'Infos Relatório'!O$1)</f>
        <v>0</v>
      </c>
      <c r="U210" s="541">
        <f>COUNTIFS('Faturamento NNE'!$E$2:$E$707,'Infos Relatório'!$B$164,'Faturamento NNE'!$F$2:$F$707,'Infos Relatório'!$B210,'Faturamento NNE'!$AA$2:$AA$707,'Infos Relatório'!U$1)</f>
        <v>0</v>
      </c>
      <c r="V210" s="542">
        <f>SUMIFS('Faturamento NNE'!$H$2:$H$707,'Faturamento NNE'!$E$2:$E$707,'Infos Relatório'!$B$164,'Faturamento NNE'!$F$2:$F$707,'Infos Relatório'!$B210,'Faturamento NNE'!$AA$2:$AA$707,'Infos Relatório'!U$1)</f>
        <v>0</v>
      </c>
      <c r="W210" s="542">
        <f>SUMIFS('Faturamento NNE'!$K$2:$K$707,'Faturamento NNE'!$E$2:$E$707,'Infos Relatório'!$B$164,'Faturamento NNE'!$F$2:$F$707,'Infos Relatório'!$B210,'Faturamento NNE'!$AA$2:$AA$707,'Infos Relatório'!U$1)</f>
        <v>0</v>
      </c>
      <c r="X210" s="546">
        <f>SUMIFS('Faturamento NNE'!$P$2:$P$707,'Faturamento NNE'!$E$2:$E$707,'Infos Relatório'!$B$164,'Faturamento NNE'!$F$2:$F$707,'Infos Relatório'!$B210,'Faturamento NNE'!$AA$2:$AA$707,'Infos Relatório'!U$1,'Faturamento NNE'!$U$2:$U$707,"Sim")+SUMIFS('Faturamento NNE'!$Q$2:$Q$707,'Faturamento NNE'!$E$2:$E$707,'Infos Relatório'!$B$164,'Faturamento NNE'!$F$2:$F$707,'Infos Relatório'!$B210,'Faturamento NNE'!$AA$2:$AA$707,'Infos Relatório'!U$1,'Faturamento NNE'!$U$2:$U$707,"Sim")</f>
        <v>0</v>
      </c>
      <c r="Y210" s="227" t="e">
        <f t="shared" si="51"/>
        <v>#DIV/0!</v>
      </c>
      <c r="Z210" s="545">
        <f>SUMIFS('Faturamento NNE'!$I$2:$I$707,'Faturamento NNE'!$E$2:$E$707,'Infos Relatório'!$B$164,'Faturamento NNE'!$F$2:$F$707,'Infos Relatório'!$B210,'Faturamento NNE'!$AA$2:$AA$707,'Infos Relatório'!U$1)</f>
        <v>0</v>
      </c>
      <c r="AA210" s="541">
        <f>COUNTIFS('Faturamento NNE'!$E$2:$E$707,'Infos Relatório'!$B$164,'Faturamento NNE'!$F$2:$F$707,'Infos Relatório'!$B210,'Faturamento NNE'!$AA$2:$AA$707,'Infos Relatório'!AA$1)</f>
        <v>0</v>
      </c>
      <c r="AB210" s="542">
        <f>SUMIFS('Faturamento NNE'!$H$2:$H$707,'Faturamento NNE'!$E$2:$E$707,'Infos Relatório'!$B$164,'Faturamento NNE'!$F$2:$F$707,'Infos Relatório'!$B210,'Faturamento NNE'!$AA$2:$AA$707,'Infos Relatório'!AA$1)</f>
        <v>0</v>
      </c>
      <c r="AC210" s="542">
        <f>SUMIFS('Faturamento NNE'!$K$2:$K$707,'Faturamento NNE'!$E$2:$E$707,'Infos Relatório'!$B$164,'Faturamento NNE'!$F$2:$F$707,'Infos Relatório'!$B210,'Faturamento NNE'!$AA$2:$AA$707,'Infos Relatório'!AA$1)</f>
        <v>0</v>
      </c>
      <c r="AD210" s="546">
        <f>SUMIFS('Faturamento NNE'!$P$2:$P$707,'Faturamento NNE'!$E$2:$E$707,'Infos Relatório'!$B$164,'Faturamento NNE'!$F$2:$F$707,'Infos Relatório'!$B210,'Faturamento NNE'!$AA$2:$AA$707,'Infos Relatório'!AA$1,'Faturamento NNE'!$U$2:$U$707,"Sim")+SUMIFS('Faturamento NNE'!$Q$2:$Q$707,'Faturamento NNE'!$E$2:$E$707,'Infos Relatório'!$B$164,'Faturamento NNE'!$F$2:$F$707,'Infos Relatório'!$B210,'Faturamento NNE'!$AA$2:$AA$707,'Infos Relatório'!AA$1,'Faturamento NNE'!$U$2:$U$707,"Sim")</f>
        <v>0</v>
      </c>
      <c r="AE210" s="227" t="e">
        <f t="shared" si="52"/>
        <v>#DIV/0!</v>
      </c>
      <c r="AF210" s="545">
        <f>SUMIFS('Faturamento NNE'!$I$2:$I$707,'Faturamento NNE'!$E$2:$E$707,'Infos Relatório'!$B$164,'Faturamento NNE'!$F$2:$F$707,'Infos Relatório'!$B210,'Faturamento NNE'!$AA$2:$AA$707,'Infos Relatório'!AA$1)</f>
        <v>0</v>
      </c>
      <c r="AG210" s="541">
        <f>COUNTIFS('Faturamento NNE'!$E$2:$E$707,'Infos Relatório'!$B$164,'Faturamento NNE'!$F$2:$F$707,'Infos Relatório'!$B210,'Faturamento NNE'!$AA$2:$AA$707,'Infos Relatório'!AG$1)</f>
        <v>0</v>
      </c>
      <c r="AH210" s="542">
        <f>SUMIFS('Faturamento NNE'!$H$2:$H$707,'Faturamento NNE'!$E$2:$E$707,'Infos Relatório'!$B$164,'Faturamento NNE'!$F$2:$F$707,'Infos Relatório'!$B210,'Faturamento NNE'!$AA$2:$AA$707,'Infos Relatório'!AG$1)</f>
        <v>0</v>
      </c>
      <c r="AI210" s="542">
        <f>SUMIFS('Faturamento NNE'!$K$2:$K$707,'Faturamento NNE'!$E$2:$E$707,'Infos Relatório'!$B$164,'Faturamento NNE'!$F$2:$F$707,'Infos Relatório'!$B210,'Faturamento NNE'!$AA$2:$AA$707,'Infos Relatório'!AG$1)</f>
        <v>0</v>
      </c>
      <c r="AJ210" s="546">
        <f>SUMIFS('Faturamento NNE'!$P$2:$P$707,'Faturamento NNE'!$E$2:$E$707,'Infos Relatório'!$B$164,'Faturamento NNE'!$F$2:$F$707,'Infos Relatório'!$B210,'Faturamento NNE'!$AA$2:$AA$707,'Infos Relatório'!AG$1,'Faturamento NNE'!$U$2:$U$707,"Sim")+SUMIFS('Faturamento NNE'!$Q$2:$Q$707,'Faturamento NNE'!$E$2:$E$707,'Infos Relatório'!$B$164,'Faturamento NNE'!$F$2:$F$707,'Infos Relatório'!$B210,'Faturamento NNE'!$AA$2:$AA$707,'Infos Relatório'!AG$1,'Faturamento NNE'!$U$2:$U$707,"Sim")</f>
        <v>0</v>
      </c>
      <c r="AK210" s="227" t="e">
        <f t="shared" si="53"/>
        <v>#DIV/0!</v>
      </c>
      <c r="AL210" s="545">
        <f>SUMIFS('Faturamento NNE'!$I$2:$I$707,'Faturamento NNE'!$E$2:$E$707,'Infos Relatório'!$B$164,'Faturamento NNE'!$F$2:$F$707,'Infos Relatório'!$B210,'Faturamento NNE'!$AA$2:$AA$707,'Infos Relatório'!AG$1)</f>
        <v>0</v>
      </c>
      <c r="AM210" s="541">
        <f>COUNTIFS('Faturamento NNE'!$E$2:$E$707,'Infos Relatório'!$B$164,'Faturamento NNE'!$F$2:$F$707,'Infos Relatório'!$B210,'Faturamento NNE'!$AA$2:$AA$707,'Infos Relatório'!AM$1)</f>
        <v>0</v>
      </c>
      <c r="AN210" s="542">
        <f>SUMIFS('Faturamento NNE'!$H$2:$H$707,'Faturamento NNE'!$E$2:$E$707,'Infos Relatório'!$B$164,'Faturamento NNE'!$F$2:$F$707,'Infos Relatório'!$B210,'Faturamento NNE'!$AA$2:$AA$707,'Infos Relatório'!AM$1)</f>
        <v>0</v>
      </c>
      <c r="AO210" s="542">
        <f>SUMIFS('Faturamento NNE'!$K$2:$K$707,'Faturamento NNE'!$E$2:$E$707,'Infos Relatório'!$B$164,'Faturamento NNE'!$F$2:$F$707,'Infos Relatório'!$B210,'Faturamento NNE'!$AA$2:$AA$707,'Infos Relatório'!AM$1)</f>
        <v>0</v>
      </c>
      <c r="AP210" s="546">
        <f>SUMIFS('Faturamento NNE'!$P$2:$P$707,'Faturamento NNE'!$E$2:$E$707,'Infos Relatório'!$B$164,'Faturamento NNE'!$F$2:$F$707,'Infos Relatório'!$B210,'Faturamento NNE'!$AA$2:$AA$707,'Infos Relatório'!AM$1,'Faturamento NNE'!$U$2:$U$707,"Sim")+SUMIFS('Faturamento NNE'!$Q$2:$Q$707,'Faturamento NNE'!$E$2:$E$707,'Infos Relatório'!$B$164,'Faturamento NNE'!$F$2:$F$707,'Infos Relatório'!$B210,'Faturamento NNE'!$AA$2:$AA$707,'Infos Relatório'!AM$1,'Faturamento NNE'!$U$2:$U$707,"Sim")</f>
        <v>0</v>
      </c>
      <c r="AQ210" s="227" t="e">
        <f t="shared" si="54"/>
        <v>#DIV/0!</v>
      </c>
      <c r="AR210" s="545">
        <f>SUMIFS('Faturamento NNE'!$I$2:$I$707,'Faturamento NNE'!$E$2:$E$707,'Infos Relatório'!$B$164,'Faturamento NNE'!$F$2:$F$707,'Infos Relatório'!$B210,'Faturamento NNE'!$AA$2:$AA$707,'Infos Relatório'!AM$1)</f>
        <v>0</v>
      </c>
      <c r="AS210" s="541">
        <f>COUNTIFS('Faturamento NNE'!$E$2:$E$707,'Infos Relatório'!$B$164,'Faturamento NNE'!$F$2:$F$707,'Infos Relatório'!$B210,'Faturamento NNE'!$AA$2:$AA$707,'Infos Relatório'!AS$1)</f>
        <v>0</v>
      </c>
      <c r="AT210" s="542">
        <f>SUMIFS('Faturamento NNE'!$H$2:$H$707,'Faturamento NNE'!$E$2:$E$707,'Infos Relatório'!$B$164,'Faturamento NNE'!$F$2:$F$707,'Infos Relatório'!$B210,'Faturamento NNE'!$AA$2:$AA$707,'Infos Relatório'!AS$1)</f>
        <v>0</v>
      </c>
      <c r="AU210" s="542">
        <f>SUMIFS('Faturamento NNE'!$K$2:$K$707,'Faturamento NNE'!$E$2:$E$707,'Infos Relatório'!$B$164,'Faturamento NNE'!$F$2:$F$707,'Infos Relatório'!$B210,'Faturamento NNE'!$AA$2:$AA$707,'Infos Relatório'!AS$1)</f>
        <v>0</v>
      </c>
      <c r="AV210" s="546">
        <f>SUMIFS('Faturamento NNE'!$P$2:$P$707,'Faturamento NNE'!$E$2:$E$707,'Infos Relatório'!$B$164,'Faturamento NNE'!$F$2:$F$707,'Infos Relatório'!$B210,'Faturamento NNE'!$AA$2:$AA$707,'Infos Relatório'!AS$1,'Faturamento NNE'!$U$2:$U$707,"Sim")+SUMIFS('Faturamento NNE'!$Q$2:$Q$707,'Faturamento NNE'!$E$2:$E$707,'Infos Relatório'!$B$164,'Faturamento NNE'!$F$2:$F$707,'Infos Relatório'!$B210,'Faturamento NNE'!$AA$2:$AA$707,'Infos Relatório'!AS$1,'Faturamento NNE'!$U$2:$U$707,"Sim")</f>
        <v>0</v>
      </c>
      <c r="AW210" s="227" t="e">
        <f t="shared" si="55"/>
        <v>#DIV/0!</v>
      </c>
      <c r="AX210" s="545">
        <f>SUMIFS('Faturamento NNE'!$I$2:$I$707,'Faturamento NNE'!$E$2:$E$707,'Infos Relatório'!$B$164,'Faturamento NNE'!$F$2:$F$707,'Infos Relatório'!$B210,'Faturamento NNE'!$AA$2:$AA$707,'Infos Relatório'!AS$1)</f>
        <v>0</v>
      </c>
      <c r="AY210" s="541">
        <f>COUNTIFS('Faturamento NNE'!$E$2:$E$707,'Infos Relatório'!$B$164,'Faturamento NNE'!$F$2:$F$707,'Infos Relatório'!$B210,'Faturamento NNE'!$AA$2:$AA$707,'Infos Relatório'!AY$1)</f>
        <v>0</v>
      </c>
      <c r="AZ210" s="542">
        <f>SUMIFS('Faturamento NNE'!$H$2:$H$707,'Faturamento NNE'!$E$2:$E$707,'Infos Relatório'!$B$164,'Faturamento NNE'!$F$2:$F$707,'Infos Relatório'!$B210,'Faturamento NNE'!$AA$2:$AA$707,'Infos Relatório'!AY$1)</f>
        <v>0</v>
      </c>
      <c r="BA210" s="542">
        <f>SUMIFS('Faturamento NNE'!$K$2:$K$707,'Faturamento NNE'!$E$2:$E$707,'Infos Relatório'!$B$164,'Faturamento NNE'!$F$2:$F$707,'Infos Relatório'!$B210,'Faturamento NNE'!$AA$2:$AA$707,'Infos Relatório'!AY$1)</f>
        <v>0</v>
      </c>
      <c r="BB210" s="546">
        <f>SUMIFS('Faturamento NNE'!$P$2:$P$707,'Faturamento NNE'!$E$2:$E$707,'Infos Relatório'!$B$164,'Faturamento NNE'!$F$2:$F$707,'Infos Relatório'!$B210,'Faturamento NNE'!$AA$2:$AA$707,'Infos Relatório'!AY$1,'Faturamento NNE'!$U$2:$U$707,"Sim")+SUMIFS('Faturamento NNE'!$Q$2:$Q$707,'Faturamento NNE'!$E$2:$E$707,'Infos Relatório'!$B$164,'Faturamento NNE'!$F$2:$F$707,'Infos Relatório'!$B210,'Faturamento NNE'!$AA$2:$AA$707,'Infos Relatório'!AY$1,'Faturamento NNE'!$U$2:$U$707,"Sim")</f>
        <v>0</v>
      </c>
      <c r="BC210" s="227" t="e">
        <f t="shared" si="56"/>
        <v>#DIV/0!</v>
      </c>
      <c r="BD210" s="545">
        <f>SUMIFS('Faturamento NNE'!$I$2:$I$707,'Faturamento NNE'!$E$2:$E$707,'Infos Relatório'!$B$164,'Faturamento NNE'!$F$2:$F$707,'Infos Relatório'!$B210,'Faturamento NNE'!$AA$2:$AA$707,'Infos Relatório'!AY$1)</f>
        <v>0</v>
      </c>
      <c r="BE210" s="541">
        <f>COUNTIFS('Faturamento NNE'!$E$2:$E$707,'Infos Relatório'!$B$164,'Faturamento NNE'!$F$2:$F$707,'Infos Relatório'!$B210,'Faturamento NNE'!$AA$2:$AA$707,'Infos Relatório'!BE$1)</f>
        <v>0</v>
      </c>
      <c r="BF210" s="542">
        <f>SUMIFS('Faturamento NNE'!$H$2:$H$707,'Faturamento NNE'!$E$2:$E$707,'Infos Relatório'!$B$164,'Faturamento NNE'!$F$2:$F$707,'Infos Relatório'!$B210,'Faturamento NNE'!$AA$2:$AA$707,'Infos Relatório'!BE$1)</f>
        <v>0</v>
      </c>
      <c r="BG210" s="542">
        <f>SUMIFS('Faturamento NNE'!$K$2:$K$707,'Faturamento NNE'!$E$2:$E$707,'Infos Relatório'!$B$164,'Faturamento NNE'!$F$2:$F$707,'Infos Relatório'!$B210,'Faturamento NNE'!$AA$2:$AA$707,'Infos Relatório'!BE$1)</f>
        <v>0</v>
      </c>
      <c r="BH210" s="546">
        <f>SUMIFS('Faturamento NNE'!$P$2:$P$707,'Faturamento NNE'!$E$2:$E$707,'Infos Relatório'!$B$164,'Faturamento NNE'!$F$2:$F$707,'Infos Relatório'!$B210,'Faturamento NNE'!$AA$2:$AA$707,'Infos Relatório'!BE$1,'Faturamento NNE'!$U$2:$U$707,"Sim")+SUMIFS('Faturamento NNE'!$Q$2:$Q$707,'Faturamento NNE'!$E$2:$E$707,'Infos Relatório'!$B$164,'Faturamento NNE'!$F$2:$F$707,'Infos Relatório'!$B210,'Faturamento NNE'!$AA$2:$AA$707,'Infos Relatório'!BE$1,'Faturamento NNE'!$U$2:$U$707,"Sim")</f>
        <v>0</v>
      </c>
      <c r="BI210" s="227" t="e">
        <f t="shared" si="57"/>
        <v>#DIV/0!</v>
      </c>
      <c r="BJ210" s="545">
        <f>SUMIFS('Faturamento NNE'!$I$2:$I$707,'Faturamento NNE'!$E$2:$E$707,'Infos Relatório'!$B$164,'Faturamento NNE'!$F$2:$F$707,'Infos Relatório'!$B210,'Faturamento NNE'!$AA$2:$AA$707,'Infos Relatório'!BE$1)</f>
        <v>0</v>
      </c>
      <c r="BK210" s="541">
        <f>COUNTIFS('Faturamento NNE'!$E$2:$E$707,'Infos Relatório'!$B$164,'Faturamento NNE'!$F$2:$F$707,'Infos Relatório'!$B210,'Faturamento NNE'!$AA$2:$AA$707,'Infos Relatório'!BK$1)</f>
        <v>0</v>
      </c>
      <c r="BL210" s="542">
        <f>SUMIFS('Faturamento NNE'!$H$2:$H$707,'Faturamento NNE'!$E$2:$E$707,'Infos Relatório'!$B$164,'Faturamento NNE'!$F$2:$F$707,'Infos Relatório'!$B210,'Faturamento NNE'!$AA$2:$AA$707,'Infos Relatório'!BK$1)</f>
        <v>0</v>
      </c>
      <c r="BM210" s="542">
        <f>SUMIFS('Faturamento NNE'!$K$2:$K$707,'Faturamento NNE'!$E$2:$E$707,'Infos Relatório'!$B$164,'Faturamento NNE'!$F$2:$F$707,'Infos Relatório'!$B210,'Faturamento NNE'!$AA$2:$AA$707,'Infos Relatório'!BK$1)</f>
        <v>0</v>
      </c>
      <c r="BN210" s="546">
        <f>SUMIFS('Faturamento NNE'!$P$2:$P$707,'Faturamento NNE'!$E$2:$E$707,'Infos Relatório'!$B$164,'Faturamento NNE'!$F$2:$F$707,'Infos Relatório'!$B210,'Faturamento NNE'!$AA$2:$AA$707,'Infos Relatório'!BK$1,'Faturamento NNE'!$U$2:$U$707,"Sim")+SUMIFS('Faturamento NNE'!$Q$2:$Q$707,'Faturamento NNE'!$E$2:$E$707,'Infos Relatório'!$B$164,'Faturamento NNE'!$F$2:$F$707,'Infos Relatório'!$B210,'Faturamento NNE'!$AA$2:$AA$707,'Infos Relatório'!BK$1,'Faturamento NNE'!$U$2:$U$707,"Sim")</f>
        <v>0</v>
      </c>
      <c r="BO210" s="227" t="e">
        <f t="shared" si="58"/>
        <v>#DIV/0!</v>
      </c>
      <c r="BP210" s="545">
        <f>SUMIFS('Faturamento NNE'!$I$2:$I$707,'Faturamento NNE'!$E$2:$E$707,'Infos Relatório'!$B$164,'Faturamento NNE'!$F$2:$F$707,'Infos Relatório'!$B210,'Faturamento NNE'!$AA$2:$AA$707,'Infos Relatório'!BK$1)</f>
        <v>0</v>
      </c>
      <c r="BQ210" s="541">
        <f>COUNTIFS('Faturamento NNE'!$E$2:$E$707,'Infos Relatório'!$B$164,'Faturamento NNE'!$F$2:$F$707,'Infos Relatório'!$B210,'Faturamento NNE'!$AA$2:$AA$707,'Infos Relatório'!BQ$1)</f>
        <v>0</v>
      </c>
      <c r="BR210" s="542">
        <f>SUMIFS('Faturamento NNE'!$H$2:$H$707,'Faturamento NNE'!$E$2:$E$707,'Infos Relatório'!$B$164,'Faturamento NNE'!$F$2:$F$707,'Infos Relatório'!$B210,'Faturamento NNE'!$AA$2:$AA$707,'Infos Relatório'!BQ$1)</f>
        <v>0</v>
      </c>
      <c r="BS210" s="542">
        <f>SUMIFS('Faturamento NNE'!$K$2:$K$707,'Faturamento NNE'!$E$2:$E$707,'Infos Relatório'!$B$164,'Faturamento NNE'!$F$2:$F$707,'Infos Relatório'!$B210,'Faturamento NNE'!$AA$2:$AA$707,'Infos Relatório'!BQ$1)</f>
        <v>0</v>
      </c>
      <c r="BT210" s="546">
        <f>SUMIFS('Faturamento NNE'!$P$2:$P$707,'Faturamento NNE'!$E$2:$E$707,'Infos Relatório'!$B$164,'Faturamento NNE'!$F$2:$F$707,'Infos Relatório'!$B210,'Faturamento NNE'!$AA$2:$AA$707,'Infos Relatório'!BQ$1,'Faturamento NNE'!$U$2:$U$707,"Sim")+SUMIFS('Faturamento NNE'!$Q$2:$Q$707,'Faturamento NNE'!$E$2:$E$707,'Infos Relatório'!$B$164,'Faturamento NNE'!$F$2:$F$707,'Infos Relatório'!$B210,'Faturamento NNE'!$AA$2:$AA$707,'Infos Relatório'!BQ$1,'Faturamento NNE'!$U$2:$U$707,"Sim")</f>
        <v>0</v>
      </c>
      <c r="BU210" s="227" t="e">
        <f t="shared" si="59"/>
        <v>#DIV/0!</v>
      </c>
      <c r="BV210" s="545">
        <f>SUMIFS('Faturamento NNE'!$I$2:$I$707,'Faturamento NNE'!$E$2:$E$707,'Infos Relatório'!$B$164,'Faturamento NNE'!$F$2:$F$707,'Infos Relatório'!$B210,'Faturamento NNE'!$AA$2:$AA$707,'Infos Relatório'!BQ$1)</f>
        <v>0</v>
      </c>
    </row>
    <row r="211" spans="2:74">
      <c r="B211" s="217" t="s">
        <v>176</v>
      </c>
      <c r="C211" s="541">
        <f>COUNTIFS('Faturamento NNE'!$E$2:$E$707,'Infos Relatório'!$B$164,'Faturamento NNE'!$F$2:$F$707,'Infos Relatório'!$B211,'Faturamento NNE'!$AA$2:$AA$707,'Infos Relatório'!C$1)</f>
        <v>0</v>
      </c>
      <c r="D211" s="542">
        <f>SUMIFS('Faturamento NNE'!$H$2:$H$707,'Faturamento NNE'!$E$2:$E$707,'Infos Relatório'!$B$164,'Faturamento NNE'!$F$2:$F$707,'Infos Relatório'!$B211,'Faturamento NNE'!$AA$2:$AA$707,'Infos Relatório'!C$1)</f>
        <v>0</v>
      </c>
      <c r="E211" s="543">
        <f>SUMIFS('Faturamento NNE'!$K$2:$K$707,'Faturamento NNE'!$E$2:$E$707,'Infos Relatório'!$B$164,'Faturamento NNE'!$F$2:$F$707,'Infos Relatório'!$B211,'Faturamento NNE'!$AA$2:$AA$707,'Infos Relatório'!C$1)</f>
        <v>0</v>
      </c>
      <c r="F211" s="544">
        <f>SUMIFS('Faturamento NNE'!$P$2:$P$707,'Faturamento NNE'!$E$2:$E$707,'Infos Relatório'!$B$164,'Faturamento NNE'!$F$2:$F$707,'Infos Relatório'!$B211,'Faturamento NNE'!$AA$2:$AA$707,'Infos Relatório'!C$1,'Faturamento NNE'!$U$2:$U$707,"Sim")+SUMIFS('Faturamento NNE'!$Q$2:$Q$707,'Faturamento NNE'!$E$2:$E$707,'Infos Relatório'!$B$164,'Faturamento NNE'!$F$2:$F$707,'Infos Relatório'!$B211,'Faturamento NNE'!$AA$2:$AA$707,'Infos Relatório'!C$1,'Faturamento NNE'!$U$2:$U$707,"Sim")</f>
        <v>0</v>
      </c>
      <c r="G211" s="283" t="e">
        <f t="shared" si="48"/>
        <v>#DIV/0!</v>
      </c>
      <c r="H211" s="545">
        <f>SUMIFS('Faturamento NNE'!$I$2:$I$707,'Faturamento NNE'!$E$2:$E$707,'Infos Relatório'!$B$164,'Faturamento NNE'!$F$2:$F$707,'Infos Relatório'!$B211,'Faturamento NNE'!$AA$2:$AA$707,'Infos Relatório'!C$1)</f>
        <v>0</v>
      </c>
      <c r="I211" s="541">
        <f>COUNTIFS('Faturamento NNE'!$E$2:$E$707,'Infos Relatório'!$B$164,'Faturamento NNE'!$F$2:$F$707,'Infos Relatório'!$B211,'Faturamento NNE'!$AA$2:$AA$707,'Infos Relatório'!I$1)</f>
        <v>0</v>
      </c>
      <c r="J211" s="542">
        <f>SUMIFS('Faturamento NNE'!$H$2:$H$707,'Faturamento NNE'!$E$2:$E$707,'Infos Relatório'!$B$164,'Faturamento NNE'!$F$2:$F$707,'Infos Relatório'!$B211,'Faturamento NNE'!$AA$2:$AA$707,'Infos Relatório'!I$1)</f>
        <v>0</v>
      </c>
      <c r="K211" s="543">
        <f>SUMIFS('Faturamento NNE'!$K$2:$K$707,'Faturamento NNE'!$E$2:$E$707,'Infos Relatório'!$B$164,'Faturamento NNE'!$F$2:$F$707,'Infos Relatório'!$B211,'Faturamento NNE'!$AA$2:$AA$707,'Infos Relatório'!I$1)</f>
        <v>0</v>
      </c>
      <c r="L211" s="544">
        <f>SUMIFS('Faturamento NNE'!$P$2:$P$707,'Faturamento NNE'!$E$2:$E$707,'Infos Relatório'!$B$164,'Faturamento NNE'!$F$2:$F$707,'Infos Relatório'!$B211,'Faturamento NNE'!$AA$2:$AA$707,'Infos Relatório'!I$1,'Faturamento NNE'!$U$2:$U$707,"Sim")+SUMIFS('Faturamento NNE'!$Q$2:$Q$707,'Faturamento NNE'!$E$2:$E$707,'Infos Relatório'!$B$164,'Faturamento NNE'!$F$2:$F$707,'Infos Relatório'!$B211,'Faturamento NNE'!$AA$2:$AA$707,'Infos Relatório'!I$1,'Faturamento NNE'!$U$2:$U$707,"Sim")</f>
        <v>0</v>
      </c>
      <c r="M211" s="283" t="e">
        <f t="shared" si="49"/>
        <v>#DIV/0!</v>
      </c>
      <c r="N211" s="545">
        <f>SUMIFS('Faturamento NNE'!$I$2:$I$707,'Faturamento NNE'!$E$2:$E$707,'Infos Relatório'!$B$164,'Faturamento NNE'!$F$2:$F$707,'Infos Relatório'!$B211,'Faturamento NNE'!$AA$2:$AA$707,'Infos Relatório'!I$1)</f>
        <v>0</v>
      </c>
      <c r="O211" s="541">
        <f>COUNTIFS('Faturamento NNE'!$E$2:$E$707,'Infos Relatório'!$B$164,'Faturamento NNE'!$F$2:$F$707,'Infos Relatório'!$B211,'Faturamento NNE'!$AA$2:$AA$707,'Infos Relatório'!O$1)</f>
        <v>0</v>
      </c>
      <c r="P211" s="542">
        <f>SUMIFS('Faturamento NNE'!$H$2:$H$707,'Faturamento NNE'!$E$2:$E$707,'Infos Relatório'!$B$164,'Faturamento NNE'!$F$2:$F$707,'Infos Relatório'!$B211,'Faturamento NNE'!$AA$2:$AA$707,'Infos Relatório'!O$1)</f>
        <v>0</v>
      </c>
      <c r="Q211" s="542">
        <f>SUMIFS('Faturamento NNE'!$K$2:$K$707,'Faturamento NNE'!$E$2:$E$707,'Infos Relatório'!$B$164,'Faturamento NNE'!$F$2:$F$707,'Infos Relatório'!$B211,'Faturamento NNE'!$AA$2:$AA$707,'Infos Relatório'!O$1)</f>
        <v>0</v>
      </c>
      <c r="R211" s="546">
        <f>SUMIFS('Faturamento NNE'!$P$2:$P$707,'Faturamento NNE'!$E$2:$E$707,'Infos Relatório'!$B$164,'Faturamento NNE'!$F$2:$F$707,'Infos Relatório'!$B211,'Faturamento NNE'!$AA$2:$AA$707,'Infos Relatório'!O$1,'Faturamento NNE'!$U$2:$U$707,"Sim")+SUMIFS('Faturamento NNE'!$Q$2:$Q$707,'Faturamento NNE'!$E$2:$E$707,'Infos Relatório'!$B$164,'Faturamento NNE'!$F$2:$F$707,'Infos Relatório'!$B211,'Faturamento NNE'!$AA$2:$AA$707,'Infos Relatório'!O$1,'Faturamento NNE'!$U$2:$U$707,"Sim")</f>
        <v>0</v>
      </c>
      <c r="S211" s="227" t="e">
        <f t="shared" si="50"/>
        <v>#DIV/0!</v>
      </c>
      <c r="T211" s="545">
        <f>SUMIFS('Faturamento NNE'!$I$2:$I$707,'Faturamento NNE'!$E$2:$E$707,'Infos Relatório'!$B$164,'Faturamento NNE'!$F$2:$F$707,'Infos Relatório'!$B211,'Faturamento NNE'!$AA$2:$AA$707,'Infos Relatório'!O$1)</f>
        <v>0</v>
      </c>
      <c r="U211" s="541">
        <f>COUNTIFS('Faturamento NNE'!$E$2:$E$707,'Infos Relatório'!$B$164,'Faturamento NNE'!$F$2:$F$707,'Infos Relatório'!$B211,'Faturamento NNE'!$AA$2:$AA$707,'Infos Relatório'!U$1)</f>
        <v>0</v>
      </c>
      <c r="V211" s="542">
        <f>SUMIFS('Faturamento NNE'!$H$2:$H$707,'Faturamento NNE'!$E$2:$E$707,'Infos Relatório'!$B$164,'Faturamento NNE'!$F$2:$F$707,'Infos Relatório'!$B211,'Faturamento NNE'!$AA$2:$AA$707,'Infos Relatório'!U$1)</f>
        <v>0</v>
      </c>
      <c r="W211" s="542">
        <f>SUMIFS('Faturamento NNE'!$K$2:$K$707,'Faturamento NNE'!$E$2:$E$707,'Infos Relatório'!$B$164,'Faturamento NNE'!$F$2:$F$707,'Infos Relatório'!$B211,'Faturamento NNE'!$AA$2:$AA$707,'Infos Relatório'!U$1)</f>
        <v>0</v>
      </c>
      <c r="X211" s="546">
        <f>SUMIFS('Faturamento NNE'!$P$2:$P$707,'Faturamento NNE'!$E$2:$E$707,'Infos Relatório'!$B$164,'Faturamento NNE'!$F$2:$F$707,'Infos Relatório'!$B211,'Faturamento NNE'!$AA$2:$AA$707,'Infos Relatório'!U$1,'Faturamento NNE'!$U$2:$U$707,"Sim")+SUMIFS('Faturamento NNE'!$Q$2:$Q$707,'Faturamento NNE'!$E$2:$E$707,'Infos Relatório'!$B$164,'Faturamento NNE'!$F$2:$F$707,'Infos Relatório'!$B211,'Faturamento NNE'!$AA$2:$AA$707,'Infos Relatório'!U$1,'Faturamento NNE'!$U$2:$U$707,"Sim")</f>
        <v>0</v>
      </c>
      <c r="Y211" s="227" t="e">
        <f t="shared" si="51"/>
        <v>#DIV/0!</v>
      </c>
      <c r="Z211" s="545">
        <f>SUMIFS('Faturamento NNE'!$I$2:$I$707,'Faturamento NNE'!$E$2:$E$707,'Infos Relatório'!$B$164,'Faturamento NNE'!$F$2:$F$707,'Infos Relatório'!$B211,'Faturamento NNE'!$AA$2:$AA$707,'Infos Relatório'!U$1)</f>
        <v>0</v>
      </c>
      <c r="AA211" s="541">
        <f>COUNTIFS('Faturamento NNE'!$E$2:$E$707,'Infos Relatório'!$B$164,'Faturamento NNE'!$F$2:$F$707,'Infos Relatório'!$B211,'Faturamento NNE'!$AA$2:$AA$707,'Infos Relatório'!AA$1)</f>
        <v>0</v>
      </c>
      <c r="AB211" s="542">
        <f>SUMIFS('Faturamento NNE'!$H$2:$H$707,'Faturamento NNE'!$E$2:$E$707,'Infos Relatório'!$B$164,'Faturamento NNE'!$F$2:$F$707,'Infos Relatório'!$B211,'Faturamento NNE'!$AA$2:$AA$707,'Infos Relatório'!AA$1)</f>
        <v>0</v>
      </c>
      <c r="AC211" s="542">
        <f>SUMIFS('Faturamento NNE'!$K$2:$K$707,'Faturamento NNE'!$E$2:$E$707,'Infos Relatório'!$B$164,'Faturamento NNE'!$F$2:$F$707,'Infos Relatório'!$B211,'Faturamento NNE'!$AA$2:$AA$707,'Infos Relatório'!AA$1)</f>
        <v>0</v>
      </c>
      <c r="AD211" s="546">
        <f>SUMIFS('Faturamento NNE'!$P$2:$P$707,'Faturamento NNE'!$E$2:$E$707,'Infos Relatório'!$B$164,'Faturamento NNE'!$F$2:$F$707,'Infos Relatório'!$B211,'Faturamento NNE'!$AA$2:$AA$707,'Infos Relatório'!AA$1,'Faturamento NNE'!$U$2:$U$707,"Sim")+SUMIFS('Faturamento NNE'!$Q$2:$Q$707,'Faturamento NNE'!$E$2:$E$707,'Infos Relatório'!$B$164,'Faturamento NNE'!$F$2:$F$707,'Infos Relatório'!$B211,'Faturamento NNE'!$AA$2:$AA$707,'Infos Relatório'!AA$1,'Faturamento NNE'!$U$2:$U$707,"Sim")</f>
        <v>0</v>
      </c>
      <c r="AE211" s="227" t="e">
        <f t="shared" si="52"/>
        <v>#DIV/0!</v>
      </c>
      <c r="AF211" s="545">
        <f>SUMIFS('Faturamento NNE'!$I$2:$I$707,'Faturamento NNE'!$E$2:$E$707,'Infos Relatório'!$B$164,'Faturamento NNE'!$F$2:$F$707,'Infos Relatório'!$B211,'Faturamento NNE'!$AA$2:$AA$707,'Infos Relatório'!AA$1)</f>
        <v>0</v>
      </c>
      <c r="AG211" s="541">
        <f>COUNTIFS('Faturamento NNE'!$E$2:$E$707,'Infos Relatório'!$B$164,'Faturamento NNE'!$F$2:$F$707,'Infos Relatório'!$B211,'Faturamento NNE'!$AA$2:$AA$707,'Infos Relatório'!AG$1)</f>
        <v>0</v>
      </c>
      <c r="AH211" s="542">
        <f>SUMIFS('Faturamento NNE'!$H$2:$H$707,'Faturamento NNE'!$E$2:$E$707,'Infos Relatório'!$B$164,'Faturamento NNE'!$F$2:$F$707,'Infos Relatório'!$B211,'Faturamento NNE'!$AA$2:$AA$707,'Infos Relatório'!AG$1)</f>
        <v>0</v>
      </c>
      <c r="AI211" s="542">
        <f>SUMIFS('Faturamento NNE'!$K$2:$K$707,'Faturamento NNE'!$E$2:$E$707,'Infos Relatório'!$B$164,'Faturamento NNE'!$F$2:$F$707,'Infos Relatório'!$B211,'Faturamento NNE'!$AA$2:$AA$707,'Infos Relatório'!AG$1)</f>
        <v>0</v>
      </c>
      <c r="AJ211" s="546">
        <f>SUMIFS('Faturamento NNE'!$P$2:$P$707,'Faturamento NNE'!$E$2:$E$707,'Infos Relatório'!$B$164,'Faturamento NNE'!$F$2:$F$707,'Infos Relatório'!$B211,'Faturamento NNE'!$AA$2:$AA$707,'Infos Relatório'!AG$1,'Faturamento NNE'!$U$2:$U$707,"Sim")+SUMIFS('Faturamento NNE'!$Q$2:$Q$707,'Faturamento NNE'!$E$2:$E$707,'Infos Relatório'!$B$164,'Faturamento NNE'!$F$2:$F$707,'Infos Relatório'!$B211,'Faturamento NNE'!$AA$2:$AA$707,'Infos Relatório'!AG$1,'Faturamento NNE'!$U$2:$U$707,"Sim")</f>
        <v>0</v>
      </c>
      <c r="AK211" s="227" t="e">
        <f t="shared" si="53"/>
        <v>#DIV/0!</v>
      </c>
      <c r="AL211" s="545">
        <f>SUMIFS('Faturamento NNE'!$I$2:$I$707,'Faturamento NNE'!$E$2:$E$707,'Infos Relatório'!$B$164,'Faturamento NNE'!$F$2:$F$707,'Infos Relatório'!$B211,'Faturamento NNE'!$AA$2:$AA$707,'Infos Relatório'!AG$1)</f>
        <v>0</v>
      </c>
      <c r="AM211" s="541">
        <f>COUNTIFS('Faturamento NNE'!$E$2:$E$707,'Infos Relatório'!$B$164,'Faturamento NNE'!$F$2:$F$707,'Infos Relatório'!$B211,'Faturamento NNE'!$AA$2:$AA$707,'Infos Relatório'!AM$1)</f>
        <v>0</v>
      </c>
      <c r="AN211" s="542">
        <f>SUMIFS('Faturamento NNE'!$H$2:$H$707,'Faturamento NNE'!$E$2:$E$707,'Infos Relatório'!$B$164,'Faturamento NNE'!$F$2:$F$707,'Infos Relatório'!$B211,'Faturamento NNE'!$AA$2:$AA$707,'Infos Relatório'!AM$1)</f>
        <v>0</v>
      </c>
      <c r="AO211" s="542">
        <f>SUMIFS('Faturamento NNE'!$K$2:$K$707,'Faturamento NNE'!$E$2:$E$707,'Infos Relatório'!$B$164,'Faturamento NNE'!$F$2:$F$707,'Infos Relatório'!$B211,'Faturamento NNE'!$AA$2:$AA$707,'Infos Relatório'!AM$1)</f>
        <v>0</v>
      </c>
      <c r="AP211" s="546">
        <f>SUMIFS('Faturamento NNE'!$P$2:$P$707,'Faturamento NNE'!$E$2:$E$707,'Infos Relatório'!$B$164,'Faturamento NNE'!$F$2:$F$707,'Infos Relatório'!$B211,'Faturamento NNE'!$AA$2:$AA$707,'Infos Relatório'!AM$1,'Faturamento NNE'!$U$2:$U$707,"Sim")+SUMIFS('Faturamento NNE'!$Q$2:$Q$707,'Faturamento NNE'!$E$2:$E$707,'Infos Relatório'!$B$164,'Faturamento NNE'!$F$2:$F$707,'Infos Relatório'!$B211,'Faturamento NNE'!$AA$2:$AA$707,'Infos Relatório'!AM$1,'Faturamento NNE'!$U$2:$U$707,"Sim")</f>
        <v>0</v>
      </c>
      <c r="AQ211" s="227" t="e">
        <f t="shared" si="54"/>
        <v>#DIV/0!</v>
      </c>
      <c r="AR211" s="545">
        <f>SUMIFS('Faturamento NNE'!$I$2:$I$707,'Faturamento NNE'!$E$2:$E$707,'Infos Relatório'!$B$164,'Faturamento NNE'!$F$2:$F$707,'Infos Relatório'!$B211,'Faturamento NNE'!$AA$2:$AA$707,'Infos Relatório'!AM$1)</f>
        <v>0</v>
      </c>
      <c r="AS211" s="541">
        <f>COUNTIFS('Faturamento NNE'!$E$2:$E$707,'Infos Relatório'!$B$164,'Faturamento NNE'!$F$2:$F$707,'Infos Relatório'!$B211,'Faturamento NNE'!$AA$2:$AA$707,'Infos Relatório'!AS$1)</f>
        <v>0</v>
      </c>
      <c r="AT211" s="542">
        <f>SUMIFS('Faturamento NNE'!$H$2:$H$707,'Faturamento NNE'!$E$2:$E$707,'Infos Relatório'!$B$164,'Faturamento NNE'!$F$2:$F$707,'Infos Relatório'!$B211,'Faturamento NNE'!$AA$2:$AA$707,'Infos Relatório'!AS$1)</f>
        <v>0</v>
      </c>
      <c r="AU211" s="542">
        <f>SUMIFS('Faturamento NNE'!$K$2:$K$707,'Faturamento NNE'!$E$2:$E$707,'Infos Relatório'!$B$164,'Faturamento NNE'!$F$2:$F$707,'Infos Relatório'!$B211,'Faturamento NNE'!$AA$2:$AA$707,'Infos Relatório'!AS$1)</f>
        <v>0</v>
      </c>
      <c r="AV211" s="546">
        <f>SUMIFS('Faturamento NNE'!$P$2:$P$707,'Faturamento NNE'!$E$2:$E$707,'Infos Relatório'!$B$164,'Faturamento NNE'!$F$2:$F$707,'Infos Relatório'!$B211,'Faturamento NNE'!$AA$2:$AA$707,'Infos Relatório'!AS$1,'Faturamento NNE'!$U$2:$U$707,"Sim")+SUMIFS('Faturamento NNE'!$Q$2:$Q$707,'Faturamento NNE'!$E$2:$E$707,'Infos Relatório'!$B$164,'Faturamento NNE'!$F$2:$F$707,'Infos Relatório'!$B211,'Faturamento NNE'!$AA$2:$AA$707,'Infos Relatório'!AS$1,'Faturamento NNE'!$U$2:$U$707,"Sim")</f>
        <v>0</v>
      </c>
      <c r="AW211" s="227" t="e">
        <f t="shared" si="55"/>
        <v>#DIV/0!</v>
      </c>
      <c r="AX211" s="545">
        <f>SUMIFS('Faturamento NNE'!$I$2:$I$707,'Faturamento NNE'!$E$2:$E$707,'Infos Relatório'!$B$164,'Faturamento NNE'!$F$2:$F$707,'Infos Relatório'!$B211,'Faturamento NNE'!$AA$2:$AA$707,'Infos Relatório'!AS$1)</f>
        <v>0</v>
      </c>
      <c r="AY211" s="541">
        <f>COUNTIFS('Faturamento NNE'!$E$2:$E$707,'Infos Relatório'!$B$164,'Faturamento NNE'!$F$2:$F$707,'Infos Relatório'!$B211,'Faturamento NNE'!$AA$2:$AA$707,'Infos Relatório'!AY$1)</f>
        <v>0</v>
      </c>
      <c r="AZ211" s="542">
        <f>SUMIFS('Faturamento NNE'!$H$2:$H$707,'Faturamento NNE'!$E$2:$E$707,'Infos Relatório'!$B$164,'Faturamento NNE'!$F$2:$F$707,'Infos Relatório'!$B211,'Faturamento NNE'!$AA$2:$AA$707,'Infos Relatório'!AY$1)</f>
        <v>0</v>
      </c>
      <c r="BA211" s="542">
        <f>SUMIFS('Faturamento NNE'!$K$2:$K$707,'Faturamento NNE'!$E$2:$E$707,'Infos Relatório'!$B$164,'Faturamento NNE'!$F$2:$F$707,'Infos Relatório'!$B211,'Faturamento NNE'!$AA$2:$AA$707,'Infos Relatório'!AY$1)</f>
        <v>0</v>
      </c>
      <c r="BB211" s="546">
        <f>SUMIFS('Faturamento NNE'!$P$2:$P$707,'Faturamento NNE'!$E$2:$E$707,'Infos Relatório'!$B$164,'Faturamento NNE'!$F$2:$F$707,'Infos Relatório'!$B211,'Faturamento NNE'!$AA$2:$AA$707,'Infos Relatório'!AY$1,'Faturamento NNE'!$U$2:$U$707,"Sim")+SUMIFS('Faturamento NNE'!$Q$2:$Q$707,'Faturamento NNE'!$E$2:$E$707,'Infos Relatório'!$B$164,'Faturamento NNE'!$F$2:$F$707,'Infos Relatório'!$B211,'Faturamento NNE'!$AA$2:$AA$707,'Infos Relatório'!AY$1,'Faturamento NNE'!$U$2:$U$707,"Sim")</f>
        <v>0</v>
      </c>
      <c r="BC211" s="227" t="e">
        <f t="shared" si="56"/>
        <v>#DIV/0!</v>
      </c>
      <c r="BD211" s="545">
        <f>SUMIFS('Faturamento NNE'!$I$2:$I$707,'Faturamento NNE'!$E$2:$E$707,'Infos Relatório'!$B$164,'Faturamento NNE'!$F$2:$F$707,'Infos Relatório'!$B211,'Faturamento NNE'!$AA$2:$AA$707,'Infos Relatório'!AY$1)</f>
        <v>0</v>
      </c>
      <c r="BE211" s="541">
        <f>COUNTIFS('Faturamento NNE'!$E$2:$E$707,'Infos Relatório'!$B$164,'Faturamento NNE'!$F$2:$F$707,'Infos Relatório'!$B211,'Faturamento NNE'!$AA$2:$AA$707,'Infos Relatório'!BE$1)</f>
        <v>0</v>
      </c>
      <c r="BF211" s="542">
        <f>SUMIFS('Faturamento NNE'!$H$2:$H$707,'Faturamento NNE'!$E$2:$E$707,'Infos Relatório'!$B$164,'Faturamento NNE'!$F$2:$F$707,'Infos Relatório'!$B211,'Faturamento NNE'!$AA$2:$AA$707,'Infos Relatório'!BE$1)</f>
        <v>0</v>
      </c>
      <c r="BG211" s="542">
        <f>SUMIFS('Faturamento NNE'!$K$2:$K$707,'Faturamento NNE'!$E$2:$E$707,'Infos Relatório'!$B$164,'Faturamento NNE'!$F$2:$F$707,'Infos Relatório'!$B211,'Faturamento NNE'!$AA$2:$AA$707,'Infos Relatório'!BE$1)</f>
        <v>0</v>
      </c>
      <c r="BH211" s="546">
        <f>SUMIFS('Faturamento NNE'!$P$2:$P$707,'Faturamento NNE'!$E$2:$E$707,'Infos Relatório'!$B$164,'Faturamento NNE'!$F$2:$F$707,'Infos Relatório'!$B211,'Faturamento NNE'!$AA$2:$AA$707,'Infos Relatório'!BE$1,'Faturamento NNE'!$U$2:$U$707,"Sim")+SUMIFS('Faturamento NNE'!$Q$2:$Q$707,'Faturamento NNE'!$E$2:$E$707,'Infos Relatório'!$B$164,'Faturamento NNE'!$F$2:$F$707,'Infos Relatório'!$B211,'Faturamento NNE'!$AA$2:$AA$707,'Infos Relatório'!BE$1,'Faturamento NNE'!$U$2:$U$707,"Sim")</f>
        <v>0</v>
      </c>
      <c r="BI211" s="227" t="e">
        <f t="shared" si="57"/>
        <v>#DIV/0!</v>
      </c>
      <c r="BJ211" s="545">
        <f>SUMIFS('Faturamento NNE'!$I$2:$I$707,'Faturamento NNE'!$E$2:$E$707,'Infos Relatório'!$B$164,'Faturamento NNE'!$F$2:$F$707,'Infos Relatório'!$B211,'Faturamento NNE'!$AA$2:$AA$707,'Infos Relatório'!BE$1)</f>
        <v>0</v>
      </c>
      <c r="BK211" s="541">
        <f>COUNTIFS('Faturamento NNE'!$E$2:$E$707,'Infos Relatório'!$B$164,'Faturamento NNE'!$F$2:$F$707,'Infos Relatório'!$B211,'Faturamento NNE'!$AA$2:$AA$707,'Infos Relatório'!BK$1)</f>
        <v>0</v>
      </c>
      <c r="BL211" s="542">
        <f>SUMIFS('Faturamento NNE'!$H$2:$H$707,'Faturamento NNE'!$E$2:$E$707,'Infos Relatório'!$B$164,'Faturamento NNE'!$F$2:$F$707,'Infos Relatório'!$B211,'Faturamento NNE'!$AA$2:$AA$707,'Infos Relatório'!BK$1)</f>
        <v>0</v>
      </c>
      <c r="BM211" s="542">
        <f>SUMIFS('Faturamento NNE'!$K$2:$K$707,'Faturamento NNE'!$E$2:$E$707,'Infos Relatório'!$B$164,'Faturamento NNE'!$F$2:$F$707,'Infos Relatório'!$B211,'Faturamento NNE'!$AA$2:$AA$707,'Infos Relatório'!BK$1)</f>
        <v>0</v>
      </c>
      <c r="BN211" s="546">
        <f>SUMIFS('Faturamento NNE'!$P$2:$P$707,'Faturamento NNE'!$E$2:$E$707,'Infos Relatório'!$B$164,'Faturamento NNE'!$F$2:$F$707,'Infos Relatório'!$B211,'Faturamento NNE'!$AA$2:$AA$707,'Infos Relatório'!BK$1,'Faturamento NNE'!$U$2:$U$707,"Sim")+SUMIFS('Faturamento NNE'!$Q$2:$Q$707,'Faturamento NNE'!$E$2:$E$707,'Infos Relatório'!$B$164,'Faturamento NNE'!$F$2:$F$707,'Infos Relatório'!$B211,'Faturamento NNE'!$AA$2:$AA$707,'Infos Relatório'!BK$1,'Faturamento NNE'!$U$2:$U$707,"Sim")</f>
        <v>0</v>
      </c>
      <c r="BO211" s="227" t="e">
        <f t="shared" si="58"/>
        <v>#DIV/0!</v>
      </c>
      <c r="BP211" s="545">
        <f>SUMIFS('Faturamento NNE'!$I$2:$I$707,'Faturamento NNE'!$E$2:$E$707,'Infos Relatório'!$B$164,'Faturamento NNE'!$F$2:$F$707,'Infos Relatório'!$B211,'Faturamento NNE'!$AA$2:$AA$707,'Infos Relatório'!BK$1)</f>
        <v>0</v>
      </c>
      <c r="BQ211" s="541">
        <f>COUNTIFS('Faturamento NNE'!$E$2:$E$707,'Infos Relatório'!$B$164,'Faturamento NNE'!$F$2:$F$707,'Infos Relatório'!$B211,'Faturamento NNE'!$AA$2:$AA$707,'Infos Relatório'!BQ$1)</f>
        <v>0</v>
      </c>
      <c r="BR211" s="542">
        <f>SUMIFS('Faturamento NNE'!$H$2:$H$707,'Faturamento NNE'!$E$2:$E$707,'Infos Relatório'!$B$164,'Faturamento NNE'!$F$2:$F$707,'Infos Relatório'!$B211,'Faturamento NNE'!$AA$2:$AA$707,'Infos Relatório'!BQ$1)</f>
        <v>0</v>
      </c>
      <c r="BS211" s="542">
        <f>SUMIFS('Faturamento NNE'!$K$2:$K$707,'Faturamento NNE'!$E$2:$E$707,'Infos Relatório'!$B$164,'Faturamento NNE'!$F$2:$F$707,'Infos Relatório'!$B211,'Faturamento NNE'!$AA$2:$AA$707,'Infos Relatório'!BQ$1)</f>
        <v>0</v>
      </c>
      <c r="BT211" s="546">
        <f>SUMIFS('Faturamento NNE'!$P$2:$P$707,'Faturamento NNE'!$E$2:$E$707,'Infos Relatório'!$B$164,'Faturamento NNE'!$F$2:$F$707,'Infos Relatório'!$B211,'Faturamento NNE'!$AA$2:$AA$707,'Infos Relatório'!BQ$1,'Faturamento NNE'!$U$2:$U$707,"Sim")+SUMIFS('Faturamento NNE'!$Q$2:$Q$707,'Faturamento NNE'!$E$2:$E$707,'Infos Relatório'!$B$164,'Faturamento NNE'!$F$2:$F$707,'Infos Relatório'!$B211,'Faturamento NNE'!$AA$2:$AA$707,'Infos Relatório'!BQ$1,'Faturamento NNE'!$U$2:$U$707,"Sim")</f>
        <v>0</v>
      </c>
      <c r="BU211" s="227" t="e">
        <f t="shared" si="59"/>
        <v>#DIV/0!</v>
      </c>
      <c r="BV211" s="545">
        <f>SUMIFS('Faturamento NNE'!$I$2:$I$707,'Faturamento NNE'!$E$2:$E$707,'Infos Relatório'!$B$164,'Faturamento NNE'!$F$2:$F$707,'Infos Relatório'!$B211,'Faturamento NNE'!$AA$2:$AA$707,'Infos Relatório'!BQ$1)</f>
        <v>0</v>
      </c>
    </row>
    <row r="212" spans="2:74">
      <c r="B212" s="217" t="s">
        <v>177</v>
      </c>
      <c r="C212" s="541">
        <f>COUNTIFS('Faturamento NNE'!$E$2:$E$707,'Infos Relatório'!$B$164,'Faturamento NNE'!$F$2:$F$707,'Infos Relatório'!$B212,'Faturamento NNE'!$AA$2:$AA$707,'Infos Relatório'!C$1)</f>
        <v>0</v>
      </c>
      <c r="D212" s="542">
        <f>SUMIFS('Faturamento NNE'!$H$2:$H$707,'Faturamento NNE'!$E$2:$E$707,'Infos Relatório'!$B$164,'Faturamento NNE'!$F$2:$F$707,'Infos Relatório'!$B212,'Faturamento NNE'!$AA$2:$AA$707,'Infos Relatório'!C$1)</f>
        <v>0</v>
      </c>
      <c r="E212" s="543">
        <f>SUMIFS('Faturamento NNE'!$K$2:$K$707,'Faturamento NNE'!$E$2:$E$707,'Infos Relatório'!$B$164,'Faturamento NNE'!$F$2:$F$707,'Infos Relatório'!$B212,'Faturamento NNE'!$AA$2:$AA$707,'Infos Relatório'!C$1)</f>
        <v>0</v>
      </c>
      <c r="F212" s="544">
        <f>SUMIFS('Faturamento NNE'!$P$2:$P$707,'Faturamento NNE'!$E$2:$E$707,'Infos Relatório'!$B$164,'Faturamento NNE'!$F$2:$F$707,'Infos Relatório'!$B212,'Faturamento NNE'!$AA$2:$AA$707,'Infos Relatório'!C$1,'Faturamento NNE'!$U$2:$U$707,"Sim")+SUMIFS('Faturamento NNE'!$Q$2:$Q$707,'Faturamento NNE'!$E$2:$E$707,'Infos Relatório'!$B$164,'Faturamento NNE'!$F$2:$F$707,'Infos Relatório'!$B212,'Faturamento NNE'!$AA$2:$AA$707,'Infos Relatório'!C$1,'Faturamento NNE'!$U$2:$U$707,"Sim")</f>
        <v>0</v>
      </c>
      <c r="G212" s="283" t="e">
        <f t="shared" si="48"/>
        <v>#DIV/0!</v>
      </c>
      <c r="H212" s="545">
        <f>SUMIFS('Faturamento NNE'!$I$2:$I$707,'Faturamento NNE'!$E$2:$E$707,'Infos Relatório'!$B$164,'Faturamento NNE'!$F$2:$F$707,'Infos Relatório'!$B212,'Faturamento NNE'!$AA$2:$AA$707,'Infos Relatório'!C$1)</f>
        <v>0</v>
      </c>
      <c r="I212" s="541">
        <f>COUNTIFS('Faturamento NNE'!$E$2:$E$707,'Infos Relatório'!$B$164,'Faturamento NNE'!$F$2:$F$707,'Infos Relatório'!$B212,'Faturamento NNE'!$AA$2:$AA$707,'Infos Relatório'!I$1)</f>
        <v>0</v>
      </c>
      <c r="J212" s="542">
        <f>SUMIFS('Faturamento NNE'!$H$2:$H$707,'Faturamento NNE'!$E$2:$E$707,'Infos Relatório'!$B$164,'Faturamento NNE'!$F$2:$F$707,'Infos Relatório'!$B212,'Faturamento NNE'!$AA$2:$AA$707,'Infos Relatório'!I$1)</f>
        <v>0</v>
      </c>
      <c r="K212" s="543">
        <f>SUMIFS('Faturamento NNE'!$K$2:$K$707,'Faturamento NNE'!$E$2:$E$707,'Infos Relatório'!$B$164,'Faturamento NNE'!$F$2:$F$707,'Infos Relatório'!$B212,'Faturamento NNE'!$AA$2:$AA$707,'Infos Relatório'!I$1)</f>
        <v>0</v>
      </c>
      <c r="L212" s="544">
        <f>SUMIFS('Faturamento NNE'!$P$2:$P$707,'Faturamento NNE'!$E$2:$E$707,'Infos Relatório'!$B$164,'Faturamento NNE'!$F$2:$F$707,'Infos Relatório'!$B212,'Faturamento NNE'!$AA$2:$AA$707,'Infos Relatório'!I$1,'Faturamento NNE'!$U$2:$U$707,"Sim")+SUMIFS('Faturamento NNE'!$Q$2:$Q$707,'Faturamento NNE'!$E$2:$E$707,'Infos Relatório'!$B$164,'Faturamento NNE'!$F$2:$F$707,'Infos Relatório'!$B212,'Faturamento NNE'!$AA$2:$AA$707,'Infos Relatório'!I$1,'Faturamento NNE'!$U$2:$U$707,"Sim")</f>
        <v>0</v>
      </c>
      <c r="M212" s="283" t="e">
        <f t="shared" si="49"/>
        <v>#DIV/0!</v>
      </c>
      <c r="N212" s="545">
        <f>SUMIFS('Faturamento NNE'!$I$2:$I$707,'Faturamento NNE'!$E$2:$E$707,'Infos Relatório'!$B$164,'Faturamento NNE'!$F$2:$F$707,'Infos Relatório'!$B212,'Faturamento NNE'!$AA$2:$AA$707,'Infos Relatório'!I$1)</f>
        <v>0</v>
      </c>
      <c r="O212" s="541">
        <f>COUNTIFS('Faturamento NNE'!$E$2:$E$707,'Infos Relatório'!$B$164,'Faturamento NNE'!$F$2:$F$707,'Infos Relatório'!$B212,'Faturamento NNE'!$AA$2:$AA$707,'Infos Relatório'!O$1)</f>
        <v>0</v>
      </c>
      <c r="P212" s="542">
        <f>SUMIFS('Faturamento NNE'!$H$2:$H$707,'Faturamento NNE'!$E$2:$E$707,'Infos Relatório'!$B$164,'Faturamento NNE'!$F$2:$F$707,'Infos Relatório'!$B212,'Faturamento NNE'!$AA$2:$AA$707,'Infos Relatório'!O$1)</f>
        <v>0</v>
      </c>
      <c r="Q212" s="542">
        <f>SUMIFS('Faturamento NNE'!$K$2:$K$707,'Faturamento NNE'!$E$2:$E$707,'Infos Relatório'!$B$164,'Faturamento NNE'!$F$2:$F$707,'Infos Relatório'!$B212,'Faturamento NNE'!$AA$2:$AA$707,'Infos Relatório'!O$1)</f>
        <v>0</v>
      </c>
      <c r="R212" s="546">
        <f>SUMIFS('Faturamento NNE'!$P$2:$P$707,'Faturamento NNE'!$E$2:$E$707,'Infos Relatório'!$B$164,'Faturamento NNE'!$F$2:$F$707,'Infos Relatório'!$B212,'Faturamento NNE'!$AA$2:$AA$707,'Infos Relatório'!O$1,'Faturamento NNE'!$U$2:$U$707,"Sim")+SUMIFS('Faturamento NNE'!$Q$2:$Q$707,'Faturamento NNE'!$E$2:$E$707,'Infos Relatório'!$B$164,'Faturamento NNE'!$F$2:$F$707,'Infos Relatório'!$B212,'Faturamento NNE'!$AA$2:$AA$707,'Infos Relatório'!O$1,'Faturamento NNE'!$U$2:$U$707,"Sim")</f>
        <v>0</v>
      </c>
      <c r="S212" s="227" t="e">
        <f t="shared" si="50"/>
        <v>#DIV/0!</v>
      </c>
      <c r="T212" s="545">
        <f>SUMIFS('Faturamento NNE'!$I$2:$I$707,'Faturamento NNE'!$E$2:$E$707,'Infos Relatório'!$B$164,'Faturamento NNE'!$F$2:$F$707,'Infos Relatório'!$B212,'Faturamento NNE'!$AA$2:$AA$707,'Infos Relatório'!O$1)</f>
        <v>0</v>
      </c>
      <c r="U212" s="541">
        <f>COUNTIFS('Faturamento NNE'!$E$2:$E$707,'Infos Relatório'!$B$164,'Faturamento NNE'!$F$2:$F$707,'Infos Relatório'!$B212,'Faturamento NNE'!$AA$2:$AA$707,'Infos Relatório'!U$1)</f>
        <v>0</v>
      </c>
      <c r="V212" s="542">
        <f>SUMIFS('Faturamento NNE'!$H$2:$H$707,'Faturamento NNE'!$E$2:$E$707,'Infos Relatório'!$B$164,'Faturamento NNE'!$F$2:$F$707,'Infos Relatório'!$B212,'Faturamento NNE'!$AA$2:$AA$707,'Infos Relatório'!U$1)</f>
        <v>0</v>
      </c>
      <c r="W212" s="542">
        <f>SUMIFS('Faturamento NNE'!$K$2:$K$707,'Faturamento NNE'!$E$2:$E$707,'Infos Relatório'!$B$164,'Faturamento NNE'!$F$2:$F$707,'Infos Relatório'!$B212,'Faturamento NNE'!$AA$2:$AA$707,'Infos Relatório'!U$1)</f>
        <v>0</v>
      </c>
      <c r="X212" s="546">
        <f>SUMIFS('Faturamento NNE'!$P$2:$P$707,'Faturamento NNE'!$E$2:$E$707,'Infos Relatório'!$B$164,'Faturamento NNE'!$F$2:$F$707,'Infos Relatório'!$B212,'Faturamento NNE'!$AA$2:$AA$707,'Infos Relatório'!U$1,'Faturamento NNE'!$U$2:$U$707,"Sim")+SUMIFS('Faturamento NNE'!$Q$2:$Q$707,'Faturamento NNE'!$E$2:$E$707,'Infos Relatório'!$B$164,'Faturamento NNE'!$F$2:$F$707,'Infos Relatório'!$B212,'Faturamento NNE'!$AA$2:$AA$707,'Infos Relatório'!U$1,'Faturamento NNE'!$U$2:$U$707,"Sim")</f>
        <v>0</v>
      </c>
      <c r="Y212" s="227" t="e">
        <f t="shared" si="51"/>
        <v>#DIV/0!</v>
      </c>
      <c r="Z212" s="545">
        <f>SUMIFS('Faturamento NNE'!$I$2:$I$707,'Faturamento NNE'!$E$2:$E$707,'Infos Relatório'!$B$164,'Faturamento NNE'!$F$2:$F$707,'Infos Relatório'!$B212,'Faturamento NNE'!$AA$2:$AA$707,'Infos Relatório'!U$1)</f>
        <v>0</v>
      </c>
      <c r="AA212" s="541">
        <f>COUNTIFS('Faturamento NNE'!$E$2:$E$707,'Infos Relatório'!$B$164,'Faturamento NNE'!$F$2:$F$707,'Infos Relatório'!$B212,'Faturamento NNE'!$AA$2:$AA$707,'Infos Relatório'!AA$1)</f>
        <v>0</v>
      </c>
      <c r="AB212" s="542">
        <f>SUMIFS('Faturamento NNE'!$H$2:$H$707,'Faturamento NNE'!$E$2:$E$707,'Infos Relatório'!$B$164,'Faturamento NNE'!$F$2:$F$707,'Infos Relatório'!$B212,'Faturamento NNE'!$AA$2:$AA$707,'Infos Relatório'!AA$1)</f>
        <v>0</v>
      </c>
      <c r="AC212" s="542">
        <f>SUMIFS('Faturamento NNE'!$K$2:$K$707,'Faturamento NNE'!$E$2:$E$707,'Infos Relatório'!$B$164,'Faturamento NNE'!$F$2:$F$707,'Infos Relatório'!$B212,'Faturamento NNE'!$AA$2:$AA$707,'Infos Relatório'!AA$1)</f>
        <v>0</v>
      </c>
      <c r="AD212" s="546">
        <f>SUMIFS('Faturamento NNE'!$P$2:$P$707,'Faturamento NNE'!$E$2:$E$707,'Infos Relatório'!$B$164,'Faturamento NNE'!$F$2:$F$707,'Infos Relatório'!$B212,'Faturamento NNE'!$AA$2:$AA$707,'Infos Relatório'!AA$1,'Faturamento NNE'!$U$2:$U$707,"Sim")+SUMIFS('Faturamento NNE'!$Q$2:$Q$707,'Faturamento NNE'!$E$2:$E$707,'Infos Relatório'!$B$164,'Faturamento NNE'!$F$2:$F$707,'Infos Relatório'!$B212,'Faturamento NNE'!$AA$2:$AA$707,'Infos Relatório'!AA$1,'Faturamento NNE'!$U$2:$U$707,"Sim")</f>
        <v>0</v>
      </c>
      <c r="AE212" s="227" t="e">
        <f t="shared" si="52"/>
        <v>#DIV/0!</v>
      </c>
      <c r="AF212" s="545">
        <f>SUMIFS('Faturamento NNE'!$I$2:$I$707,'Faturamento NNE'!$E$2:$E$707,'Infos Relatório'!$B$164,'Faturamento NNE'!$F$2:$F$707,'Infos Relatório'!$B212,'Faturamento NNE'!$AA$2:$AA$707,'Infos Relatório'!AA$1)</f>
        <v>0</v>
      </c>
      <c r="AG212" s="541">
        <f>COUNTIFS('Faturamento NNE'!$E$2:$E$707,'Infos Relatório'!$B$164,'Faturamento NNE'!$F$2:$F$707,'Infos Relatório'!$B212,'Faturamento NNE'!$AA$2:$AA$707,'Infos Relatório'!AG$1)</f>
        <v>0</v>
      </c>
      <c r="AH212" s="542">
        <f>SUMIFS('Faturamento NNE'!$H$2:$H$707,'Faturamento NNE'!$E$2:$E$707,'Infos Relatório'!$B$164,'Faturamento NNE'!$F$2:$F$707,'Infos Relatório'!$B212,'Faturamento NNE'!$AA$2:$AA$707,'Infos Relatório'!AG$1)</f>
        <v>0</v>
      </c>
      <c r="AI212" s="542">
        <f>SUMIFS('Faturamento NNE'!$K$2:$K$707,'Faturamento NNE'!$E$2:$E$707,'Infos Relatório'!$B$164,'Faturamento NNE'!$F$2:$F$707,'Infos Relatório'!$B212,'Faturamento NNE'!$AA$2:$AA$707,'Infos Relatório'!AG$1)</f>
        <v>0</v>
      </c>
      <c r="AJ212" s="546">
        <f>SUMIFS('Faturamento NNE'!$P$2:$P$707,'Faturamento NNE'!$E$2:$E$707,'Infos Relatório'!$B$164,'Faturamento NNE'!$F$2:$F$707,'Infos Relatório'!$B212,'Faturamento NNE'!$AA$2:$AA$707,'Infos Relatório'!AG$1,'Faturamento NNE'!$U$2:$U$707,"Sim")+SUMIFS('Faturamento NNE'!$Q$2:$Q$707,'Faturamento NNE'!$E$2:$E$707,'Infos Relatório'!$B$164,'Faturamento NNE'!$F$2:$F$707,'Infos Relatório'!$B212,'Faturamento NNE'!$AA$2:$AA$707,'Infos Relatório'!AG$1,'Faturamento NNE'!$U$2:$U$707,"Sim")</f>
        <v>0</v>
      </c>
      <c r="AK212" s="227" t="e">
        <f t="shared" si="53"/>
        <v>#DIV/0!</v>
      </c>
      <c r="AL212" s="545">
        <f>SUMIFS('Faturamento NNE'!$I$2:$I$707,'Faturamento NNE'!$E$2:$E$707,'Infos Relatório'!$B$164,'Faturamento NNE'!$F$2:$F$707,'Infos Relatório'!$B212,'Faturamento NNE'!$AA$2:$AA$707,'Infos Relatório'!AG$1)</f>
        <v>0</v>
      </c>
      <c r="AM212" s="541">
        <f>COUNTIFS('Faturamento NNE'!$E$2:$E$707,'Infos Relatório'!$B$164,'Faturamento NNE'!$F$2:$F$707,'Infos Relatório'!$B212,'Faturamento NNE'!$AA$2:$AA$707,'Infos Relatório'!AM$1)</f>
        <v>0</v>
      </c>
      <c r="AN212" s="542">
        <f>SUMIFS('Faturamento NNE'!$H$2:$H$707,'Faturamento NNE'!$E$2:$E$707,'Infos Relatório'!$B$164,'Faturamento NNE'!$F$2:$F$707,'Infos Relatório'!$B212,'Faturamento NNE'!$AA$2:$AA$707,'Infos Relatório'!AM$1)</f>
        <v>0</v>
      </c>
      <c r="AO212" s="542">
        <f>SUMIFS('Faturamento NNE'!$K$2:$K$707,'Faturamento NNE'!$E$2:$E$707,'Infos Relatório'!$B$164,'Faturamento NNE'!$F$2:$F$707,'Infos Relatório'!$B212,'Faturamento NNE'!$AA$2:$AA$707,'Infos Relatório'!AM$1)</f>
        <v>0</v>
      </c>
      <c r="AP212" s="546">
        <f>SUMIFS('Faturamento NNE'!$P$2:$P$707,'Faturamento NNE'!$E$2:$E$707,'Infos Relatório'!$B$164,'Faturamento NNE'!$F$2:$F$707,'Infos Relatório'!$B212,'Faturamento NNE'!$AA$2:$AA$707,'Infos Relatório'!AM$1,'Faturamento NNE'!$U$2:$U$707,"Sim")+SUMIFS('Faturamento NNE'!$Q$2:$Q$707,'Faturamento NNE'!$E$2:$E$707,'Infos Relatório'!$B$164,'Faturamento NNE'!$F$2:$F$707,'Infos Relatório'!$B212,'Faturamento NNE'!$AA$2:$AA$707,'Infos Relatório'!AM$1,'Faturamento NNE'!$U$2:$U$707,"Sim")</f>
        <v>0</v>
      </c>
      <c r="AQ212" s="227" t="e">
        <f t="shared" si="54"/>
        <v>#DIV/0!</v>
      </c>
      <c r="AR212" s="545">
        <f>SUMIFS('Faturamento NNE'!$I$2:$I$707,'Faturamento NNE'!$E$2:$E$707,'Infos Relatório'!$B$164,'Faturamento NNE'!$F$2:$F$707,'Infos Relatório'!$B212,'Faturamento NNE'!$AA$2:$AA$707,'Infos Relatório'!AM$1)</f>
        <v>0</v>
      </c>
      <c r="AS212" s="541">
        <f>COUNTIFS('Faturamento NNE'!$E$2:$E$707,'Infos Relatório'!$B$164,'Faturamento NNE'!$F$2:$F$707,'Infos Relatório'!$B212,'Faturamento NNE'!$AA$2:$AA$707,'Infos Relatório'!AS$1)</f>
        <v>0</v>
      </c>
      <c r="AT212" s="542">
        <f>SUMIFS('Faturamento NNE'!$H$2:$H$707,'Faturamento NNE'!$E$2:$E$707,'Infos Relatório'!$B$164,'Faturamento NNE'!$F$2:$F$707,'Infos Relatório'!$B212,'Faturamento NNE'!$AA$2:$AA$707,'Infos Relatório'!AS$1)</f>
        <v>0</v>
      </c>
      <c r="AU212" s="542">
        <f>SUMIFS('Faturamento NNE'!$K$2:$K$707,'Faturamento NNE'!$E$2:$E$707,'Infos Relatório'!$B$164,'Faturamento NNE'!$F$2:$F$707,'Infos Relatório'!$B212,'Faturamento NNE'!$AA$2:$AA$707,'Infos Relatório'!AS$1)</f>
        <v>0</v>
      </c>
      <c r="AV212" s="546">
        <f>SUMIFS('Faturamento NNE'!$P$2:$P$707,'Faturamento NNE'!$E$2:$E$707,'Infos Relatório'!$B$164,'Faturamento NNE'!$F$2:$F$707,'Infos Relatório'!$B212,'Faturamento NNE'!$AA$2:$AA$707,'Infos Relatório'!AS$1,'Faturamento NNE'!$U$2:$U$707,"Sim")+SUMIFS('Faturamento NNE'!$Q$2:$Q$707,'Faturamento NNE'!$E$2:$E$707,'Infos Relatório'!$B$164,'Faturamento NNE'!$F$2:$F$707,'Infos Relatório'!$B212,'Faturamento NNE'!$AA$2:$AA$707,'Infos Relatório'!AS$1,'Faturamento NNE'!$U$2:$U$707,"Sim")</f>
        <v>0</v>
      </c>
      <c r="AW212" s="227" t="e">
        <f t="shared" si="55"/>
        <v>#DIV/0!</v>
      </c>
      <c r="AX212" s="545">
        <f>SUMIFS('Faturamento NNE'!$I$2:$I$707,'Faturamento NNE'!$E$2:$E$707,'Infos Relatório'!$B$164,'Faturamento NNE'!$F$2:$F$707,'Infos Relatório'!$B212,'Faturamento NNE'!$AA$2:$AA$707,'Infos Relatório'!AS$1)</f>
        <v>0</v>
      </c>
      <c r="AY212" s="541">
        <f>COUNTIFS('Faturamento NNE'!$E$2:$E$707,'Infos Relatório'!$B$164,'Faturamento NNE'!$F$2:$F$707,'Infos Relatório'!$B212,'Faturamento NNE'!$AA$2:$AA$707,'Infos Relatório'!AY$1)</f>
        <v>0</v>
      </c>
      <c r="AZ212" s="542">
        <f>SUMIFS('Faturamento NNE'!$H$2:$H$707,'Faturamento NNE'!$E$2:$E$707,'Infos Relatório'!$B$164,'Faturamento NNE'!$F$2:$F$707,'Infos Relatório'!$B212,'Faturamento NNE'!$AA$2:$AA$707,'Infos Relatório'!AY$1)</f>
        <v>0</v>
      </c>
      <c r="BA212" s="542">
        <f>SUMIFS('Faturamento NNE'!$K$2:$K$707,'Faturamento NNE'!$E$2:$E$707,'Infos Relatório'!$B$164,'Faturamento NNE'!$F$2:$F$707,'Infos Relatório'!$B212,'Faturamento NNE'!$AA$2:$AA$707,'Infos Relatório'!AY$1)</f>
        <v>0</v>
      </c>
      <c r="BB212" s="546">
        <f>SUMIFS('Faturamento NNE'!$P$2:$P$707,'Faturamento NNE'!$E$2:$E$707,'Infos Relatório'!$B$164,'Faturamento NNE'!$F$2:$F$707,'Infos Relatório'!$B212,'Faturamento NNE'!$AA$2:$AA$707,'Infos Relatório'!AY$1,'Faturamento NNE'!$U$2:$U$707,"Sim")+SUMIFS('Faturamento NNE'!$Q$2:$Q$707,'Faturamento NNE'!$E$2:$E$707,'Infos Relatório'!$B$164,'Faturamento NNE'!$F$2:$F$707,'Infos Relatório'!$B212,'Faturamento NNE'!$AA$2:$AA$707,'Infos Relatório'!AY$1,'Faturamento NNE'!$U$2:$U$707,"Sim")</f>
        <v>0</v>
      </c>
      <c r="BC212" s="227" t="e">
        <f t="shared" si="56"/>
        <v>#DIV/0!</v>
      </c>
      <c r="BD212" s="545">
        <f>SUMIFS('Faturamento NNE'!$I$2:$I$707,'Faturamento NNE'!$E$2:$E$707,'Infos Relatório'!$B$164,'Faturamento NNE'!$F$2:$F$707,'Infos Relatório'!$B212,'Faturamento NNE'!$AA$2:$AA$707,'Infos Relatório'!AY$1)</f>
        <v>0</v>
      </c>
      <c r="BE212" s="541">
        <f>COUNTIFS('Faturamento NNE'!$E$2:$E$707,'Infos Relatório'!$B$164,'Faturamento NNE'!$F$2:$F$707,'Infos Relatório'!$B212,'Faturamento NNE'!$AA$2:$AA$707,'Infos Relatório'!BE$1)</f>
        <v>0</v>
      </c>
      <c r="BF212" s="542">
        <f>SUMIFS('Faturamento NNE'!$H$2:$H$707,'Faturamento NNE'!$E$2:$E$707,'Infos Relatório'!$B$164,'Faturamento NNE'!$F$2:$F$707,'Infos Relatório'!$B212,'Faturamento NNE'!$AA$2:$AA$707,'Infos Relatório'!BE$1)</f>
        <v>0</v>
      </c>
      <c r="BG212" s="542">
        <f>SUMIFS('Faturamento NNE'!$K$2:$K$707,'Faturamento NNE'!$E$2:$E$707,'Infos Relatório'!$B$164,'Faturamento NNE'!$F$2:$F$707,'Infos Relatório'!$B212,'Faturamento NNE'!$AA$2:$AA$707,'Infos Relatório'!BE$1)</f>
        <v>0</v>
      </c>
      <c r="BH212" s="546">
        <f>SUMIFS('Faturamento NNE'!$P$2:$P$707,'Faturamento NNE'!$E$2:$E$707,'Infos Relatório'!$B$164,'Faturamento NNE'!$F$2:$F$707,'Infos Relatório'!$B212,'Faturamento NNE'!$AA$2:$AA$707,'Infos Relatório'!BE$1,'Faturamento NNE'!$U$2:$U$707,"Sim")+SUMIFS('Faturamento NNE'!$Q$2:$Q$707,'Faturamento NNE'!$E$2:$E$707,'Infos Relatório'!$B$164,'Faturamento NNE'!$F$2:$F$707,'Infos Relatório'!$B212,'Faturamento NNE'!$AA$2:$AA$707,'Infos Relatório'!BE$1,'Faturamento NNE'!$U$2:$U$707,"Sim")</f>
        <v>0</v>
      </c>
      <c r="BI212" s="227" t="e">
        <f t="shared" si="57"/>
        <v>#DIV/0!</v>
      </c>
      <c r="BJ212" s="545">
        <f>SUMIFS('Faturamento NNE'!$I$2:$I$707,'Faturamento NNE'!$E$2:$E$707,'Infos Relatório'!$B$164,'Faturamento NNE'!$F$2:$F$707,'Infos Relatório'!$B212,'Faturamento NNE'!$AA$2:$AA$707,'Infos Relatório'!BE$1)</f>
        <v>0</v>
      </c>
      <c r="BK212" s="541">
        <f>COUNTIFS('Faturamento NNE'!$E$2:$E$707,'Infos Relatório'!$B$164,'Faturamento NNE'!$F$2:$F$707,'Infos Relatório'!$B212,'Faturamento NNE'!$AA$2:$AA$707,'Infos Relatório'!BK$1)</f>
        <v>0</v>
      </c>
      <c r="BL212" s="542">
        <f>SUMIFS('Faturamento NNE'!$H$2:$H$707,'Faturamento NNE'!$E$2:$E$707,'Infos Relatório'!$B$164,'Faturamento NNE'!$F$2:$F$707,'Infos Relatório'!$B212,'Faturamento NNE'!$AA$2:$AA$707,'Infos Relatório'!BK$1)</f>
        <v>0</v>
      </c>
      <c r="BM212" s="542">
        <f>SUMIFS('Faturamento NNE'!$K$2:$K$707,'Faturamento NNE'!$E$2:$E$707,'Infos Relatório'!$B$164,'Faturamento NNE'!$F$2:$F$707,'Infos Relatório'!$B212,'Faturamento NNE'!$AA$2:$AA$707,'Infos Relatório'!BK$1)</f>
        <v>0</v>
      </c>
      <c r="BN212" s="546">
        <f>SUMIFS('Faturamento NNE'!$P$2:$P$707,'Faturamento NNE'!$E$2:$E$707,'Infos Relatório'!$B$164,'Faturamento NNE'!$F$2:$F$707,'Infos Relatório'!$B212,'Faturamento NNE'!$AA$2:$AA$707,'Infos Relatório'!BK$1,'Faturamento NNE'!$U$2:$U$707,"Sim")+SUMIFS('Faturamento NNE'!$Q$2:$Q$707,'Faturamento NNE'!$E$2:$E$707,'Infos Relatório'!$B$164,'Faturamento NNE'!$F$2:$F$707,'Infos Relatório'!$B212,'Faturamento NNE'!$AA$2:$AA$707,'Infos Relatório'!BK$1,'Faturamento NNE'!$U$2:$U$707,"Sim")</f>
        <v>0</v>
      </c>
      <c r="BO212" s="227" t="e">
        <f t="shared" si="58"/>
        <v>#DIV/0!</v>
      </c>
      <c r="BP212" s="545">
        <f>SUMIFS('Faturamento NNE'!$I$2:$I$707,'Faturamento NNE'!$E$2:$E$707,'Infos Relatório'!$B$164,'Faturamento NNE'!$F$2:$F$707,'Infos Relatório'!$B212,'Faturamento NNE'!$AA$2:$AA$707,'Infos Relatório'!BK$1)</f>
        <v>0</v>
      </c>
      <c r="BQ212" s="541">
        <f>COUNTIFS('Faturamento NNE'!$E$2:$E$707,'Infos Relatório'!$B$164,'Faturamento NNE'!$F$2:$F$707,'Infos Relatório'!$B212,'Faturamento NNE'!$AA$2:$AA$707,'Infos Relatório'!BQ$1)</f>
        <v>0</v>
      </c>
      <c r="BR212" s="542">
        <f>SUMIFS('Faturamento NNE'!$H$2:$H$707,'Faturamento NNE'!$E$2:$E$707,'Infos Relatório'!$B$164,'Faturamento NNE'!$F$2:$F$707,'Infos Relatório'!$B212,'Faturamento NNE'!$AA$2:$AA$707,'Infos Relatório'!BQ$1)</f>
        <v>0</v>
      </c>
      <c r="BS212" s="542">
        <f>SUMIFS('Faturamento NNE'!$K$2:$K$707,'Faturamento NNE'!$E$2:$E$707,'Infos Relatório'!$B$164,'Faturamento NNE'!$F$2:$F$707,'Infos Relatório'!$B212,'Faturamento NNE'!$AA$2:$AA$707,'Infos Relatório'!BQ$1)</f>
        <v>0</v>
      </c>
      <c r="BT212" s="546">
        <f>SUMIFS('Faturamento NNE'!$P$2:$P$707,'Faturamento NNE'!$E$2:$E$707,'Infos Relatório'!$B$164,'Faturamento NNE'!$F$2:$F$707,'Infos Relatório'!$B212,'Faturamento NNE'!$AA$2:$AA$707,'Infos Relatório'!BQ$1,'Faturamento NNE'!$U$2:$U$707,"Sim")+SUMIFS('Faturamento NNE'!$Q$2:$Q$707,'Faturamento NNE'!$E$2:$E$707,'Infos Relatório'!$B$164,'Faturamento NNE'!$F$2:$F$707,'Infos Relatório'!$B212,'Faturamento NNE'!$AA$2:$AA$707,'Infos Relatório'!BQ$1,'Faturamento NNE'!$U$2:$U$707,"Sim")</f>
        <v>0</v>
      </c>
      <c r="BU212" s="227" t="e">
        <f t="shared" si="59"/>
        <v>#DIV/0!</v>
      </c>
      <c r="BV212" s="545">
        <f>SUMIFS('Faturamento NNE'!$I$2:$I$707,'Faturamento NNE'!$E$2:$E$707,'Infos Relatório'!$B$164,'Faturamento NNE'!$F$2:$F$707,'Infos Relatório'!$B212,'Faturamento NNE'!$AA$2:$AA$707,'Infos Relatório'!BQ$1)</f>
        <v>0</v>
      </c>
    </row>
    <row r="213" spans="2:74">
      <c r="B213" s="217" t="s">
        <v>178</v>
      </c>
      <c r="C213" s="541">
        <f>COUNTIFS('Faturamento NNE'!$E$2:$E$707,'Infos Relatório'!$B$164,'Faturamento NNE'!$F$2:$F$707,'Infos Relatório'!$B213,'Faturamento NNE'!$AA$2:$AA$707,'Infos Relatório'!C$1)</f>
        <v>0</v>
      </c>
      <c r="D213" s="542">
        <f>SUMIFS('Faturamento NNE'!$H$2:$H$707,'Faturamento NNE'!$E$2:$E$707,'Infos Relatório'!$B$164,'Faturamento NNE'!$F$2:$F$707,'Infos Relatório'!$B213,'Faturamento NNE'!$AA$2:$AA$707,'Infos Relatório'!C$1)</f>
        <v>0</v>
      </c>
      <c r="E213" s="543">
        <f>SUMIFS('Faturamento NNE'!$K$2:$K$707,'Faturamento NNE'!$E$2:$E$707,'Infos Relatório'!$B$164,'Faturamento NNE'!$F$2:$F$707,'Infos Relatório'!$B213,'Faturamento NNE'!$AA$2:$AA$707,'Infos Relatório'!C$1)</f>
        <v>0</v>
      </c>
      <c r="F213" s="544">
        <f>SUMIFS('Faturamento NNE'!$P$2:$P$707,'Faturamento NNE'!$E$2:$E$707,'Infos Relatório'!$B$164,'Faturamento NNE'!$F$2:$F$707,'Infos Relatório'!$B213,'Faturamento NNE'!$AA$2:$AA$707,'Infos Relatório'!C$1,'Faturamento NNE'!$U$2:$U$707,"Sim")+SUMIFS('Faturamento NNE'!$Q$2:$Q$707,'Faturamento NNE'!$E$2:$E$707,'Infos Relatório'!$B$164,'Faturamento NNE'!$F$2:$F$707,'Infos Relatório'!$B213,'Faturamento NNE'!$AA$2:$AA$707,'Infos Relatório'!C$1,'Faturamento NNE'!$U$2:$U$707,"Sim")</f>
        <v>0</v>
      </c>
      <c r="G213" s="283" t="e">
        <f t="shared" si="48"/>
        <v>#DIV/0!</v>
      </c>
      <c r="H213" s="545">
        <f>SUMIFS('Faturamento NNE'!$I$2:$I$707,'Faturamento NNE'!$E$2:$E$707,'Infos Relatório'!$B$164,'Faturamento NNE'!$F$2:$F$707,'Infos Relatório'!$B213,'Faturamento NNE'!$AA$2:$AA$707,'Infos Relatório'!C$1)</f>
        <v>0</v>
      </c>
      <c r="I213" s="541">
        <f>COUNTIFS('Faturamento NNE'!$E$2:$E$707,'Infos Relatório'!$B$164,'Faturamento NNE'!$F$2:$F$707,'Infos Relatório'!$B213,'Faturamento NNE'!$AA$2:$AA$707,'Infos Relatório'!I$1)</f>
        <v>0</v>
      </c>
      <c r="J213" s="542">
        <f>SUMIFS('Faturamento NNE'!$H$2:$H$707,'Faturamento NNE'!$E$2:$E$707,'Infos Relatório'!$B$164,'Faturamento NNE'!$F$2:$F$707,'Infos Relatório'!$B213,'Faturamento NNE'!$AA$2:$AA$707,'Infos Relatório'!I$1)</f>
        <v>0</v>
      </c>
      <c r="K213" s="543">
        <f>SUMIFS('Faturamento NNE'!$K$2:$K$707,'Faturamento NNE'!$E$2:$E$707,'Infos Relatório'!$B$164,'Faturamento NNE'!$F$2:$F$707,'Infos Relatório'!$B213,'Faturamento NNE'!$AA$2:$AA$707,'Infos Relatório'!I$1)</f>
        <v>0</v>
      </c>
      <c r="L213" s="544">
        <f>SUMIFS('Faturamento NNE'!$P$2:$P$707,'Faturamento NNE'!$E$2:$E$707,'Infos Relatório'!$B$164,'Faturamento NNE'!$F$2:$F$707,'Infos Relatório'!$B213,'Faturamento NNE'!$AA$2:$AA$707,'Infos Relatório'!I$1,'Faturamento NNE'!$U$2:$U$707,"Sim")+SUMIFS('Faturamento NNE'!$Q$2:$Q$707,'Faturamento NNE'!$E$2:$E$707,'Infos Relatório'!$B$164,'Faturamento NNE'!$F$2:$F$707,'Infos Relatório'!$B213,'Faturamento NNE'!$AA$2:$AA$707,'Infos Relatório'!I$1,'Faturamento NNE'!$U$2:$U$707,"Sim")</f>
        <v>0</v>
      </c>
      <c r="M213" s="283" t="e">
        <f t="shared" si="49"/>
        <v>#DIV/0!</v>
      </c>
      <c r="N213" s="545">
        <f>SUMIFS('Faturamento NNE'!$I$2:$I$707,'Faturamento NNE'!$E$2:$E$707,'Infos Relatório'!$B$164,'Faturamento NNE'!$F$2:$F$707,'Infos Relatório'!$B213,'Faturamento NNE'!$AA$2:$AA$707,'Infos Relatório'!I$1)</f>
        <v>0</v>
      </c>
      <c r="O213" s="541">
        <f>COUNTIFS('Faturamento NNE'!$E$2:$E$707,'Infos Relatório'!$B$164,'Faturamento NNE'!$F$2:$F$707,'Infos Relatório'!$B213,'Faturamento NNE'!$AA$2:$AA$707,'Infos Relatório'!O$1)</f>
        <v>0</v>
      </c>
      <c r="P213" s="542">
        <f>SUMIFS('Faturamento NNE'!$H$2:$H$707,'Faturamento NNE'!$E$2:$E$707,'Infos Relatório'!$B$164,'Faturamento NNE'!$F$2:$F$707,'Infos Relatório'!$B213,'Faturamento NNE'!$AA$2:$AA$707,'Infos Relatório'!O$1)</f>
        <v>0</v>
      </c>
      <c r="Q213" s="542">
        <f>SUMIFS('Faturamento NNE'!$K$2:$K$707,'Faturamento NNE'!$E$2:$E$707,'Infos Relatório'!$B$164,'Faturamento NNE'!$F$2:$F$707,'Infos Relatório'!$B213,'Faturamento NNE'!$AA$2:$AA$707,'Infos Relatório'!O$1)</f>
        <v>0</v>
      </c>
      <c r="R213" s="546">
        <f>SUMIFS('Faturamento NNE'!$P$2:$P$707,'Faturamento NNE'!$E$2:$E$707,'Infos Relatório'!$B$164,'Faturamento NNE'!$F$2:$F$707,'Infos Relatório'!$B213,'Faturamento NNE'!$AA$2:$AA$707,'Infos Relatório'!O$1,'Faturamento NNE'!$U$2:$U$707,"Sim")+SUMIFS('Faturamento NNE'!$Q$2:$Q$707,'Faturamento NNE'!$E$2:$E$707,'Infos Relatório'!$B$164,'Faturamento NNE'!$F$2:$F$707,'Infos Relatório'!$B213,'Faturamento NNE'!$AA$2:$AA$707,'Infos Relatório'!O$1,'Faturamento NNE'!$U$2:$U$707,"Sim")</f>
        <v>0</v>
      </c>
      <c r="S213" s="227" t="e">
        <f t="shared" si="50"/>
        <v>#DIV/0!</v>
      </c>
      <c r="T213" s="545">
        <f>SUMIFS('Faturamento NNE'!$I$2:$I$707,'Faturamento NNE'!$E$2:$E$707,'Infos Relatório'!$B$164,'Faturamento NNE'!$F$2:$F$707,'Infos Relatório'!$B213,'Faturamento NNE'!$AA$2:$AA$707,'Infos Relatório'!O$1)</f>
        <v>0</v>
      </c>
      <c r="U213" s="541">
        <f>COUNTIFS('Faturamento NNE'!$E$2:$E$707,'Infos Relatório'!$B$164,'Faturamento NNE'!$F$2:$F$707,'Infos Relatório'!$B213,'Faturamento NNE'!$AA$2:$AA$707,'Infos Relatório'!U$1)</f>
        <v>0</v>
      </c>
      <c r="V213" s="542">
        <f>SUMIFS('Faturamento NNE'!$H$2:$H$707,'Faturamento NNE'!$E$2:$E$707,'Infos Relatório'!$B$164,'Faturamento NNE'!$F$2:$F$707,'Infos Relatório'!$B213,'Faturamento NNE'!$AA$2:$AA$707,'Infos Relatório'!U$1)</f>
        <v>0</v>
      </c>
      <c r="W213" s="542">
        <f>SUMIFS('Faturamento NNE'!$K$2:$K$707,'Faturamento NNE'!$E$2:$E$707,'Infos Relatório'!$B$164,'Faturamento NNE'!$F$2:$F$707,'Infos Relatório'!$B213,'Faturamento NNE'!$AA$2:$AA$707,'Infos Relatório'!U$1)</f>
        <v>0</v>
      </c>
      <c r="X213" s="546">
        <f>SUMIFS('Faturamento NNE'!$P$2:$P$707,'Faturamento NNE'!$E$2:$E$707,'Infos Relatório'!$B$164,'Faturamento NNE'!$F$2:$F$707,'Infos Relatório'!$B213,'Faturamento NNE'!$AA$2:$AA$707,'Infos Relatório'!U$1,'Faturamento NNE'!$U$2:$U$707,"Sim")+SUMIFS('Faturamento NNE'!$Q$2:$Q$707,'Faturamento NNE'!$E$2:$E$707,'Infos Relatório'!$B$164,'Faturamento NNE'!$F$2:$F$707,'Infos Relatório'!$B213,'Faturamento NNE'!$AA$2:$AA$707,'Infos Relatório'!U$1,'Faturamento NNE'!$U$2:$U$707,"Sim")</f>
        <v>0</v>
      </c>
      <c r="Y213" s="227" t="e">
        <f t="shared" si="51"/>
        <v>#DIV/0!</v>
      </c>
      <c r="Z213" s="545">
        <f>SUMIFS('Faturamento NNE'!$I$2:$I$707,'Faturamento NNE'!$E$2:$E$707,'Infos Relatório'!$B$164,'Faturamento NNE'!$F$2:$F$707,'Infos Relatório'!$B213,'Faturamento NNE'!$AA$2:$AA$707,'Infos Relatório'!U$1)</f>
        <v>0</v>
      </c>
      <c r="AA213" s="541">
        <f>COUNTIFS('Faturamento NNE'!$E$2:$E$707,'Infos Relatório'!$B$164,'Faturamento NNE'!$F$2:$F$707,'Infos Relatório'!$B213,'Faturamento NNE'!$AA$2:$AA$707,'Infos Relatório'!AA$1)</f>
        <v>0</v>
      </c>
      <c r="AB213" s="542">
        <f>SUMIFS('Faturamento NNE'!$H$2:$H$707,'Faturamento NNE'!$E$2:$E$707,'Infos Relatório'!$B$164,'Faturamento NNE'!$F$2:$F$707,'Infos Relatório'!$B213,'Faturamento NNE'!$AA$2:$AA$707,'Infos Relatório'!AA$1)</f>
        <v>0</v>
      </c>
      <c r="AC213" s="542">
        <f>SUMIFS('Faturamento NNE'!$K$2:$K$707,'Faturamento NNE'!$E$2:$E$707,'Infos Relatório'!$B$164,'Faturamento NNE'!$F$2:$F$707,'Infos Relatório'!$B213,'Faturamento NNE'!$AA$2:$AA$707,'Infos Relatório'!AA$1)</f>
        <v>0</v>
      </c>
      <c r="AD213" s="546">
        <f>SUMIFS('Faturamento NNE'!$P$2:$P$707,'Faturamento NNE'!$E$2:$E$707,'Infos Relatório'!$B$164,'Faturamento NNE'!$F$2:$F$707,'Infos Relatório'!$B213,'Faturamento NNE'!$AA$2:$AA$707,'Infos Relatório'!AA$1,'Faturamento NNE'!$U$2:$U$707,"Sim")+SUMIFS('Faturamento NNE'!$Q$2:$Q$707,'Faturamento NNE'!$E$2:$E$707,'Infos Relatório'!$B$164,'Faturamento NNE'!$F$2:$F$707,'Infos Relatório'!$B213,'Faturamento NNE'!$AA$2:$AA$707,'Infos Relatório'!AA$1,'Faturamento NNE'!$U$2:$U$707,"Sim")</f>
        <v>0</v>
      </c>
      <c r="AE213" s="227" t="e">
        <f t="shared" si="52"/>
        <v>#DIV/0!</v>
      </c>
      <c r="AF213" s="545">
        <f>SUMIFS('Faturamento NNE'!$I$2:$I$707,'Faturamento NNE'!$E$2:$E$707,'Infos Relatório'!$B$164,'Faturamento NNE'!$F$2:$F$707,'Infos Relatório'!$B213,'Faturamento NNE'!$AA$2:$AA$707,'Infos Relatório'!AA$1)</f>
        <v>0</v>
      </c>
      <c r="AG213" s="541">
        <f>COUNTIFS('Faturamento NNE'!$E$2:$E$707,'Infos Relatório'!$B$164,'Faturamento NNE'!$F$2:$F$707,'Infos Relatório'!$B213,'Faturamento NNE'!$AA$2:$AA$707,'Infos Relatório'!AG$1)</f>
        <v>0</v>
      </c>
      <c r="AH213" s="542">
        <f>SUMIFS('Faturamento NNE'!$H$2:$H$707,'Faturamento NNE'!$E$2:$E$707,'Infos Relatório'!$B$164,'Faturamento NNE'!$F$2:$F$707,'Infos Relatório'!$B213,'Faturamento NNE'!$AA$2:$AA$707,'Infos Relatório'!AG$1)</f>
        <v>0</v>
      </c>
      <c r="AI213" s="542">
        <f>SUMIFS('Faturamento NNE'!$K$2:$K$707,'Faturamento NNE'!$E$2:$E$707,'Infos Relatório'!$B$164,'Faturamento NNE'!$F$2:$F$707,'Infos Relatório'!$B213,'Faturamento NNE'!$AA$2:$AA$707,'Infos Relatório'!AG$1)</f>
        <v>0</v>
      </c>
      <c r="AJ213" s="546">
        <f>SUMIFS('Faturamento NNE'!$P$2:$P$707,'Faturamento NNE'!$E$2:$E$707,'Infos Relatório'!$B$164,'Faturamento NNE'!$F$2:$F$707,'Infos Relatório'!$B213,'Faturamento NNE'!$AA$2:$AA$707,'Infos Relatório'!AG$1,'Faturamento NNE'!$U$2:$U$707,"Sim")+SUMIFS('Faturamento NNE'!$Q$2:$Q$707,'Faturamento NNE'!$E$2:$E$707,'Infos Relatório'!$B$164,'Faturamento NNE'!$F$2:$F$707,'Infos Relatório'!$B213,'Faturamento NNE'!$AA$2:$AA$707,'Infos Relatório'!AG$1,'Faturamento NNE'!$U$2:$U$707,"Sim")</f>
        <v>0</v>
      </c>
      <c r="AK213" s="227" t="e">
        <f t="shared" si="53"/>
        <v>#DIV/0!</v>
      </c>
      <c r="AL213" s="545">
        <f>SUMIFS('Faturamento NNE'!$I$2:$I$707,'Faturamento NNE'!$E$2:$E$707,'Infos Relatório'!$B$164,'Faturamento NNE'!$F$2:$F$707,'Infos Relatório'!$B213,'Faturamento NNE'!$AA$2:$AA$707,'Infos Relatório'!AG$1)</f>
        <v>0</v>
      </c>
      <c r="AM213" s="541">
        <f>COUNTIFS('Faturamento NNE'!$E$2:$E$707,'Infos Relatório'!$B$164,'Faturamento NNE'!$F$2:$F$707,'Infos Relatório'!$B213,'Faturamento NNE'!$AA$2:$AA$707,'Infos Relatório'!AM$1)</f>
        <v>0</v>
      </c>
      <c r="AN213" s="542">
        <f>SUMIFS('Faturamento NNE'!$H$2:$H$707,'Faturamento NNE'!$E$2:$E$707,'Infos Relatório'!$B$164,'Faturamento NNE'!$F$2:$F$707,'Infos Relatório'!$B213,'Faturamento NNE'!$AA$2:$AA$707,'Infos Relatório'!AM$1)</f>
        <v>0</v>
      </c>
      <c r="AO213" s="542">
        <f>SUMIFS('Faturamento NNE'!$K$2:$K$707,'Faturamento NNE'!$E$2:$E$707,'Infos Relatório'!$B$164,'Faturamento NNE'!$F$2:$F$707,'Infos Relatório'!$B213,'Faturamento NNE'!$AA$2:$AA$707,'Infos Relatório'!AM$1)</f>
        <v>0</v>
      </c>
      <c r="AP213" s="546">
        <f>SUMIFS('Faturamento NNE'!$P$2:$P$707,'Faturamento NNE'!$E$2:$E$707,'Infos Relatório'!$B$164,'Faturamento NNE'!$F$2:$F$707,'Infos Relatório'!$B213,'Faturamento NNE'!$AA$2:$AA$707,'Infos Relatório'!AM$1,'Faturamento NNE'!$U$2:$U$707,"Sim")+SUMIFS('Faturamento NNE'!$Q$2:$Q$707,'Faturamento NNE'!$E$2:$E$707,'Infos Relatório'!$B$164,'Faturamento NNE'!$F$2:$F$707,'Infos Relatório'!$B213,'Faturamento NNE'!$AA$2:$AA$707,'Infos Relatório'!AM$1,'Faturamento NNE'!$U$2:$U$707,"Sim")</f>
        <v>0</v>
      </c>
      <c r="AQ213" s="227" t="e">
        <f t="shared" si="54"/>
        <v>#DIV/0!</v>
      </c>
      <c r="AR213" s="545">
        <f>SUMIFS('Faturamento NNE'!$I$2:$I$707,'Faturamento NNE'!$E$2:$E$707,'Infos Relatório'!$B$164,'Faturamento NNE'!$F$2:$F$707,'Infos Relatório'!$B213,'Faturamento NNE'!$AA$2:$AA$707,'Infos Relatório'!AM$1)</f>
        <v>0</v>
      </c>
      <c r="AS213" s="541">
        <f>COUNTIFS('Faturamento NNE'!$E$2:$E$707,'Infos Relatório'!$B$164,'Faturamento NNE'!$F$2:$F$707,'Infos Relatório'!$B213,'Faturamento NNE'!$AA$2:$AA$707,'Infos Relatório'!AS$1)</f>
        <v>0</v>
      </c>
      <c r="AT213" s="542">
        <f>SUMIFS('Faturamento NNE'!$H$2:$H$707,'Faturamento NNE'!$E$2:$E$707,'Infos Relatório'!$B$164,'Faturamento NNE'!$F$2:$F$707,'Infos Relatório'!$B213,'Faturamento NNE'!$AA$2:$AA$707,'Infos Relatório'!AS$1)</f>
        <v>0</v>
      </c>
      <c r="AU213" s="542">
        <f>SUMIFS('Faturamento NNE'!$K$2:$K$707,'Faturamento NNE'!$E$2:$E$707,'Infos Relatório'!$B$164,'Faturamento NNE'!$F$2:$F$707,'Infos Relatório'!$B213,'Faturamento NNE'!$AA$2:$AA$707,'Infos Relatório'!AS$1)</f>
        <v>0</v>
      </c>
      <c r="AV213" s="546">
        <f>SUMIFS('Faturamento NNE'!$P$2:$P$707,'Faturamento NNE'!$E$2:$E$707,'Infos Relatório'!$B$164,'Faturamento NNE'!$F$2:$F$707,'Infos Relatório'!$B213,'Faturamento NNE'!$AA$2:$AA$707,'Infos Relatório'!AS$1,'Faturamento NNE'!$U$2:$U$707,"Sim")+SUMIFS('Faturamento NNE'!$Q$2:$Q$707,'Faturamento NNE'!$E$2:$E$707,'Infos Relatório'!$B$164,'Faturamento NNE'!$F$2:$F$707,'Infos Relatório'!$B213,'Faturamento NNE'!$AA$2:$AA$707,'Infos Relatório'!AS$1,'Faturamento NNE'!$U$2:$U$707,"Sim")</f>
        <v>0</v>
      </c>
      <c r="AW213" s="227" t="e">
        <f t="shared" si="55"/>
        <v>#DIV/0!</v>
      </c>
      <c r="AX213" s="545">
        <f>SUMIFS('Faturamento NNE'!$I$2:$I$707,'Faturamento NNE'!$E$2:$E$707,'Infos Relatório'!$B$164,'Faturamento NNE'!$F$2:$F$707,'Infos Relatório'!$B213,'Faturamento NNE'!$AA$2:$AA$707,'Infos Relatório'!AS$1)</f>
        <v>0</v>
      </c>
      <c r="AY213" s="541">
        <f>COUNTIFS('Faturamento NNE'!$E$2:$E$707,'Infos Relatório'!$B$164,'Faturamento NNE'!$F$2:$F$707,'Infos Relatório'!$B213,'Faturamento NNE'!$AA$2:$AA$707,'Infos Relatório'!AY$1)</f>
        <v>0</v>
      </c>
      <c r="AZ213" s="542">
        <f>SUMIFS('Faturamento NNE'!$H$2:$H$707,'Faturamento NNE'!$E$2:$E$707,'Infos Relatório'!$B$164,'Faturamento NNE'!$F$2:$F$707,'Infos Relatório'!$B213,'Faturamento NNE'!$AA$2:$AA$707,'Infos Relatório'!AY$1)</f>
        <v>0</v>
      </c>
      <c r="BA213" s="542">
        <f>SUMIFS('Faturamento NNE'!$K$2:$K$707,'Faturamento NNE'!$E$2:$E$707,'Infos Relatório'!$B$164,'Faturamento NNE'!$F$2:$F$707,'Infos Relatório'!$B213,'Faturamento NNE'!$AA$2:$AA$707,'Infos Relatório'!AY$1)</f>
        <v>0</v>
      </c>
      <c r="BB213" s="546">
        <f>SUMIFS('Faturamento NNE'!$P$2:$P$707,'Faturamento NNE'!$E$2:$E$707,'Infos Relatório'!$B$164,'Faturamento NNE'!$F$2:$F$707,'Infos Relatório'!$B213,'Faturamento NNE'!$AA$2:$AA$707,'Infos Relatório'!AY$1,'Faturamento NNE'!$U$2:$U$707,"Sim")+SUMIFS('Faturamento NNE'!$Q$2:$Q$707,'Faturamento NNE'!$E$2:$E$707,'Infos Relatório'!$B$164,'Faturamento NNE'!$F$2:$F$707,'Infos Relatório'!$B213,'Faturamento NNE'!$AA$2:$AA$707,'Infos Relatório'!AY$1,'Faturamento NNE'!$U$2:$U$707,"Sim")</f>
        <v>0</v>
      </c>
      <c r="BC213" s="227" t="e">
        <f t="shared" si="56"/>
        <v>#DIV/0!</v>
      </c>
      <c r="BD213" s="545">
        <f>SUMIFS('Faturamento NNE'!$I$2:$I$707,'Faturamento NNE'!$E$2:$E$707,'Infos Relatório'!$B$164,'Faturamento NNE'!$F$2:$F$707,'Infos Relatório'!$B213,'Faturamento NNE'!$AA$2:$AA$707,'Infos Relatório'!AY$1)</f>
        <v>0</v>
      </c>
      <c r="BE213" s="541">
        <f>COUNTIFS('Faturamento NNE'!$E$2:$E$707,'Infos Relatório'!$B$164,'Faturamento NNE'!$F$2:$F$707,'Infos Relatório'!$B213,'Faturamento NNE'!$AA$2:$AA$707,'Infos Relatório'!BE$1)</f>
        <v>0</v>
      </c>
      <c r="BF213" s="542">
        <f>SUMIFS('Faturamento NNE'!$H$2:$H$707,'Faturamento NNE'!$E$2:$E$707,'Infos Relatório'!$B$164,'Faturamento NNE'!$F$2:$F$707,'Infos Relatório'!$B213,'Faturamento NNE'!$AA$2:$AA$707,'Infos Relatório'!BE$1)</f>
        <v>0</v>
      </c>
      <c r="BG213" s="542">
        <f>SUMIFS('Faturamento NNE'!$K$2:$K$707,'Faturamento NNE'!$E$2:$E$707,'Infos Relatório'!$B$164,'Faturamento NNE'!$F$2:$F$707,'Infos Relatório'!$B213,'Faturamento NNE'!$AA$2:$AA$707,'Infos Relatório'!BE$1)</f>
        <v>0</v>
      </c>
      <c r="BH213" s="546">
        <f>SUMIFS('Faturamento NNE'!$P$2:$P$707,'Faturamento NNE'!$E$2:$E$707,'Infos Relatório'!$B$164,'Faturamento NNE'!$F$2:$F$707,'Infos Relatório'!$B213,'Faturamento NNE'!$AA$2:$AA$707,'Infos Relatório'!BE$1,'Faturamento NNE'!$U$2:$U$707,"Sim")+SUMIFS('Faturamento NNE'!$Q$2:$Q$707,'Faturamento NNE'!$E$2:$E$707,'Infos Relatório'!$B$164,'Faturamento NNE'!$F$2:$F$707,'Infos Relatório'!$B213,'Faturamento NNE'!$AA$2:$AA$707,'Infos Relatório'!BE$1,'Faturamento NNE'!$U$2:$U$707,"Sim")</f>
        <v>0</v>
      </c>
      <c r="BI213" s="227" t="e">
        <f t="shared" si="57"/>
        <v>#DIV/0!</v>
      </c>
      <c r="BJ213" s="545">
        <f>SUMIFS('Faturamento NNE'!$I$2:$I$707,'Faturamento NNE'!$E$2:$E$707,'Infos Relatório'!$B$164,'Faturamento NNE'!$F$2:$F$707,'Infos Relatório'!$B213,'Faturamento NNE'!$AA$2:$AA$707,'Infos Relatório'!BE$1)</f>
        <v>0</v>
      </c>
      <c r="BK213" s="541">
        <f>COUNTIFS('Faturamento NNE'!$E$2:$E$707,'Infos Relatório'!$B$164,'Faturamento NNE'!$F$2:$F$707,'Infos Relatório'!$B213,'Faturamento NNE'!$AA$2:$AA$707,'Infos Relatório'!BK$1)</f>
        <v>0</v>
      </c>
      <c r="BL213" s="542">
        <f>SUMIFS('Faturamento NNE'!$H$2:$H$707,'Faturamento NNE'!$E$2:$E$707,'Infos Relatório'!$B$164,'Faturamento NNE'!$F$2:$F$707,'Infos Relatório'!$B213,'Faturamento NNE'!$AA$2:$AA$707,'Infos Relatório'!BK$1)</f>
        <v>0</v>
      </c>
      <c r="BM213" s="542">
        <f>SUMIFS('Faturamento NNE'!$K$2:$K$707,'Faturamento NNE'!$E$2:$E$707,'Infos Relatório'!$B$164,'Faturamento NNE'!$F$2:$F$707,'Infos Relatório'!$B213,'Faturamento NNE'!$AA$2:$AA$707,'Infos Relatório'!BK$1)</f>
        <v>0</v>
      </c>
      <c r="BN213" s="546">
        <f>SUMIFS('Faturamento NNE'!$P$2:$P$707,'Faturamento NNE'!$E$2:$E$707,'Infos Relatório'!$B$164,'Faturamento NNE'!$F$2:$F$707,'Infos Relatório'!$B213,'Faturamento NNE'!$AA$2:$AA$707,'Infos Relatório'!BK$1,'Faturamento NNE'!$U$2:$U$707,"Sim")+SUMIFS('Faturamento NNE'!$Q$2:$Q$707,'Faturamento NNE'!$E$2:$E$707,'Infos Relatório'!$B$164,'Faturamento NNE'!$F$2:$F$707,'Infos Relatório'!$B213,'Faturamento NNE'!$AA$2:$AA$707,'Infos Relatório'!BK$1,'Faturamento NNE'!$U$2:$U$707,"Sim")</f>
        <v>0</v>
      </c>
      <c r="BO213" s="227" t="e">
        <f t="shared" si="58"/>
        <v>#DIV/0!</v>
      </c>
      <c r="BP213" s="545">
        <f>SUMIFS('Faturamento NNE'!$I$2:$I$707,'Faturamento NNE'!$E$2:$E$707,'Infos Relatório'!$B$164,'Faturamento NNE'!$F$2:$F$707,'Infos Relatório'!$B213,'Faturamento NNE'!$AA$2:$AA$707,'Infos Relatório'!BK$1)</f>
        <v>0</v>
      </c>
      <c r="BQ213" s="541">
        <f>COUNTIFS('Faturamento NNE'!$E$2:$E$707,'Infos Relatório'!$B$164,'Faturamento NNE'!$F$2:$F$707,'Infos Relatório'!$B213,'Faturamento NNE'!$AA$2:$AA$707,'Infos Relatório'!BQ$1)</f>
        <v>0</v>
      </c>
      <c r="BR213" s="542">
        <f>SUMIFS('Faturamento NNE'!$H$2:$H$707,'Faturamento NNE'!$E$2:$E$707,'Infos Relatório'!$B$164,'Faturamento NNE'!$F$2:$F$707,'Infos Relatório'!$B213,'Faturamento NNE'!$AA$2:$AA$707,'Infos Relatório'!BQ$1)</f>
        <v>0</v>
      </c>
      <c r="BS213" s="542">
        <f>SUMIFS('Faturamento NNE'!$K$2:$K$707,'Faturamento NNE'!$E$2:$E$707,'Infos Relatório'!$B$164,'Faturamento NNE'!$F$2:$F$707,'Infos Relatório'!$B213,'Faturamento NNE'!$AA$2:$AA$707,'Infos Relatório'!BQ$1)</f>
        <v>0</v>
      </c>
      <c r="BT213" s="546">
        <f>SUMIFS('Faturamento NNE'!$P$2:$P$707,'Faturamento NNE'!$E$2:$E$707,'Infos Relatório'!$B$164,'Faturamento NNE'!$F$2:$F$707,'Infos Relatório'!$B213,'Faturamento NNE'!$AA$2:$AA$707,'Infos Relatório'!BQ$1,'Faturamento NNE'!$U$2:$U$707,"Sim")+SUMIFS('Faturamento NNE'!$Q$2:$Q$707,'Faturamento NNE'!$E$2:$E$707,'Infos Relatório'!$B$164,'Faturamento NNE'!$F$2:$F$707,'Infos Relatório'!$B213,'Faturamento NNE'!$AA$2:$AA$707,'Infos Relatório'!BQ$1,'Faturamento NNE'!$U$2:$U$707,"Sim")</f>
        <v>0</v>
      </c>
      <c r="BU213" s="227" t="e">
        <f t="shared" si="59"/>
        <v>#DIV/0!</v>
      </c>
      <c r="BV213" s="545">
        <f>SUMIFS('Faturamento NNE'!$I$2:$I$707,'Faturamento NNE'!$E$2:$E$707,'Infos Relatório'!$B$164,'Faturamento NNE'!$F$2:$F$707,'Infos Relatório'!$B213,'Faturamento NNE'!$AA$2:$AA$707,'Infos Relatório'!BQ$1)</f>
        <v>0</v>
      </c>
    </row>
    <row r="214" spans="2:74">
      <c r="B214" s="217" t="s">
        <v>179</v>
      </c>
      <c r="C214" s="541">
        <f>COUNTIFS('Faturamento NNE'!$E$2:$E$707,'Infos Relatório'!$B$164,'Faturamento NNE'!$F$2:$F$707,'Infos Relatório'!$B214,'Faturamento NNE'!$AA$2:$AA$707,'Infos Relatório'!C$1)</f>
        <v>0</v>
      </c>
      <c r="D214" s="542">
        <f>SUMIFS('Faturamento NNE'!$H$2:$H$707,'Faturamento NNE'!$E$2:$E$707,'Infos Relatório'!$B$164,'Faturamento NNE'!$F$2:$F$707,'Infos Relatório'!$B214,'Faturamento NNE'!$AA$2:$AA$707,'Infos Relatório'!C$1)</f>
        <v>0</v>
      </c>
      <c r="E214" s="543">
        <f>SUMIFS('Faturamento NNE'!$K$2:$K$707,'Faturamento NNE'!$E$2:$E$707,'Infos Relatório'!$B$164,'Faturamento NNE'!$F$2:$F$707,'Infos Relatório'!$B214,'Faturamento NNE'!$AA$2:$AA$707,'Infos Relatório'!C$1)</f>
        <v>0</v>
      </c>
      <c r="F214" s="544">
        <f>SUMIFS('Faturamento NNE'!$P$2:$P$707,'Faturamento NNE'!$E$2:$E$707,'Infos Relatório'!$B$164,'Faturamento NNE'!$F$2:$F$707,'Infos Relatório'!$B214,'Faturamento NNE'!$AA$2:$AA$707,'Infos Relatório'!C$1,'Faturamento NNE'!$U$2:$U$707,"Sim")+SUMIFS('Faturamento NNE'!$Q$2:$Q$707,'Faturamento NNE'!$E$2:$E$707,'Infos Relatório'!$B$164,'Faturamento NNE'!$F$2:$F$707,'Infos Relatório'!$B214,'Faturamento NNE'!$AA$2:$AA$707,'Infos Relatório'!C$1,'Faturamento NNE'!$U$2:$U$707,"Sim")</f>
        <v>0</v>
      </c>
      <c r="G214" s="283" t="e">
        <f t="shared" si="48"/>
        <v>#DIV/0!</v>
      </c>
      <c r="H214" s="545">
        <f>SUMIFS('Faturamento NNE'!$I$2:$I$707,'Faturamento NNE'!$E$2:$E$707,'Infos Relatório'!$B$164,'Faturamento NNE'!$F$2:$F$707,'Infos Relatório'!$B214,'Faturamento NNE'!$AA$2:$AA$707,'Infos Relatório'!C$1)</f>
        <v>0</v>
      </c>
      <c r="I214" s="541">
        <f>COUNTIFS('Faturamento NNE'!$E$2:$E$707,'Infos Relatório'!$B$164,'Faturamento NNE'!$F$2:$F$707,'Infos Relatório'!$B214,'Faturamento NNE'!$AA$2:$AA$707,'Infos Relatório'!I$1)</f>
        <v>0</v>
      </c>
      <c r="J214" s="542">
        <f>SUMIFS('Faturamento NNE'!$H$2:$H$707,'Faturamento NNE'!$E$2:$E$707,'Infos Relatório'!$B$164,'Faturamento NNE'!$F$2:$F$707,'Infos Relatório'!$B214,'Faturamento NNE'!$AA$2:$AA$707,'Infos Relatório'!I$1)</f>
        <v>0</v>
      </c>
      <c r="K214" s="543">
        <f>SUMIFS('Faturamento NNE'!$K$2:$K$707,'Faturamento NNE'!$E$2:$E$707,'Infos Relatório'!$B$164,'Faturamento NNE'!$F$2:$F$707,'Infos Relatório'!$B214,'Faturamento NNE'!$AA$2:$AA$707,'Infos Relatório'!I$1)</f>
        <v>0</v>
      </c>
      <c r="L214" s="544">
        <f>SUMIFS('Faturamento NNE'!$P$2:$P$707,'Faturamento NNE'!$E$2:$E$707,'Infos Relatório'!$B$164,'Faturamento NNE'!$F$2:$F$707,'Infos Relatório'!$B214,'Faturamento NNE'!$AA$2:$AA$707,'Infos Relatório'!I$1,'Faturamento NNE'!$U$2:$U$707,"Sim")+SUMIFS('Faturamento NNE'!$Q$2:$Q$707,'Faturamento NNE'!$E$2:$E$707,'Infos Relatório'!$B$164,'Faturamento NNE'!$F$2:$F$707,'Infos Relatório'!$B214,'Faturamento NNE'!$AA$2:$AA$707,'Infos Relatório'!I$1,'Faturamento NNE'!$U$2:$U$707,"Sim")</f>
        <v>0</v>
      </c>
      <c r="M214" s="283" t="e">
        <f t="shared" si="49"/>
        <v>#DIV/0!</v>
      </c>
      <c r="N214" s="545">
        <f>SUMIFS('Faturamento NNE'!$I$2:$I$707,'Faturamento NNE'!$E$2:$E$707,'Infos Relatório'!$B$164,'Faturamento NNE'!$F$2:$F$707,'Infos Relatório'!$B214,'Faturamento NNE'!$AA$2:$AA$707,'Infos Relatório'!I$1)</f>
        <v>0</v>
      </c>
      <c r="O214" s="541">
        <f>COUNTIFS('Faturamento NNE'!$E$2:$E$707,'Infos Relatório'!$B$164,'Faturamento NNE'!$F$2:$F$707,'Infos Relatório'!$B214,'Faturamento NNE'!$AA$2:$AA$707,'Infos Relatório'!O$1)</f>
        <v>0</v>
      </c>
      <c r="P214" s="542">
        <f>SUMIFS('Faturamento NNE'!$H$2:$H$707,'Faturamento NNE'!$E$2:$E$707,'Infos Relatório'!$B$164,'Faturamento NNE'!$F$2:$F$707,'Infos Relatório'!$B214,'Faturamento NNE'!$AA$2:$AA$707,'Infos Relatório'!O$1)</f>
        <v>0</v>
      </c>
      <c r="Q214" s="542">
        <f>SUMIFS('Faturamento NNE'!$K$2:$K$707,'Faturamento NNE'!$E$2:$E$707,'Infos Relatório'!$B$164,'Faturamento NNE'!$F$2:$F$707,'Infos Relatório'!$B214,'Faturamento NNE'!$AA$2:$AA$707,'Infos Relatório'!O$1)</f>
        <v>0</v>
      </c>
      <c r="R214" s="546">
        <f>SUMIFS('Faturamento NNE'!$P$2:$P$707,'Faturamento NNE'!$E$2:$E$707,'Infos Relatório'!$B$164,'Faturamento NNE'!$F$2:$F$707,'Infos Relatório'!$B214,'Faturamento NNE'!$AA$2:$AA$707,'Infos Relatório'!O$1,'Faturamento NNE'!$U$2:$U$707,"Sim")+SUMIFS('Faturamento NNE'!$Q$2:$Q$707,'Faturamento NNE'!$E$2:$E$707,'Infos Relatório'!$B$164,'Faturamento NNE'!$F$2:$F$707,'Infos Relatório'!$B214,'Faturamento NNE'!$AA$2:$AA$707,'Infos Relatório'!O$1,'Faturamento NNE'!$U$2:$U$707,"Sim")</f>
        <v>0</v>
      </c>
      <c r="S214" s="227" t="e">
        <f t="shared" si="50"/>
        <v>#DIV/0!</v>
      </c>
      <c r="T214" s="545">
        <f>SUMIFS('Faturamento NNE'!$I$2:$I$707,'Faturamento NNE'!$E$2:$E$707,'Infos Relatório'!$B$164,'Faturamento NNE'!$F$2:$F$707,'Infos Relatório'!$B214,'Faturamento NNE'!$AA$2:$AA$707,'Infos Relatório'!O$1)</f>
        <v>0</v>
      </c>
      <c r="U214" s="541">
        <f>COUNTIFS('Faturamento NNE'!$E$2:$E$707,'Infos Relatório'!$B$164,'Faturamento NNE'!$F$2:$F$707,'Infos Relatório'!$B214,'Faturamento NNE'!$AA$2:$AA$707,'Infos Relatório'!U$1)</f>
        <v>0</v>
      </c>
      <c r="V214" s="542">
        <f>SUMIFS('Faturamento NNE'!$H$2:$H$707,'Faturamento NNE'!$E$2:$E$707,'Infos Relatório'!$B$164,'Faturamento NNE'!$F$2:$F$707,'Infos Relatório'!$B214,'Faturamento NNE'!$AA$2:$AA$707,'Infos Relatório'!U$1)</f>
        <v>0</v>
      </c>
      <c r="W214" s="542">
        <f>SUMIFS('Faturamento NNE'!$K$2:$K$707,'Faturamento NNE'!$E$2:$E$707,'Infos Relatório'!$B$164,'Faturamento NNE'!$F$2:$F$707,'Infos Relatório'!$B214,'Faturamento NNE'!$AA$2:$AA$707,'Infos Relatório'!U$1)</f>
        <v>0</v>
      </c>
      <c r="X214" s="546">
        <f>SUMIFS('Faturamento NNE'!$P$2:$P$707,'Faturamento NNE'!$E$2:$E$707,'Infos Relatório'!$B$164,'Faturamento NNE'!$F$2:$F$707,'Infos Relatório'!$B214,'Faturamento NNE'!$AA$2:$AA$707,'Infos Relatório'!U$1,'Faturamento NNE'!$U$2:$U$707,"Sim")+SUMIFS('Faturamento NNE'!$Q$2:$Q$707,'Faturamento NNE'!$E$2:$E$707,'Infos Relatório'!$B$164,'Faturamento NNE'!$F$2:$F$707,'Infos Relatório'!$B214,'Faturamento NNE'!$AA$2:$AA$707,'Infos Relatório'!U$1,'Faturamento NNE'!$U$2:$U$707,"Sim")</f>
        <v>0</v>
      </c>
      <c r="Y214" s="227" t="e">
        <f t="shared" si="51"/>
        <v>#DIV/0!</v>
      </c>
      <c r="Z214" s="545">
        <f>SUMIFS('Faturamento NNE'!$I$2:$I$707,'Faturamento NNE'!$E$2:$E$707,'Infos Relatório'!$B$164,'Faturamento NNE'!$F$2:$F$707,'Infos Relatório'!$B214,'Faturamento NNE'!$AA$2:$AA$707,'Infos Relatório'!U$1)</f>
        <v>0</v>
      </c>
      <c r="AA214" s="541">
        <f>COUNTIFS('Faturamento NNE'!$E$2:$E$707,'Infos Relatório'!$B$164,'Faturamento NNE'!$F$2:$F$707,'Infos Relatório'!$B214,'Faturamento NNE'!$AA$2:$AA$707,'Infos Relatório'!AA$1)</f>
        <v>0</v>
      </c>
      <c r="AB214" s="542">
        <f>SUMIFS('Faturamento NNE'!$H$2:$H$707,'Faturamento NNE'!$E$2:$E$707,'Infos Relatório'!$B$164,'Faturamento NNE'!$F$2:$F$707,'Infos Relatório'!$B214,'Faturamento NNE'!$AA$2:$AA$707,'Infos Relatório'!AA$1)</f>
        <v>0</v>
      </c>
      <c r="AC214" s="542">
        <f>SUMIFS('Faturamento NNE'!$K$2:$K$707,'Faturamento NNE'!$E$2:$E$707,'Infos Relatório'!$B$164,'Faturamento NNE'!$F$2:$F$707,'Infos Relatório'!$B214,'Faturamento NNE'!$AA$2:$AA$707,'Infos Relatório'!AA$1)</f>
        <v>0</v>
      </c>
      <c r="AD214" s="546">
        <f>SUMIFS('Faturamento NNE'!$P$2:$P$707,'Faturamento NNE'!$E$2:$E$707,'Infos Relatório'!$B$164,'Faturamento NNE'!$F$2:$F$707,'Infos Relatório'!$B214,'Faturamento NNE'!$AA$2:$AA$707,'Infos Relatório'!AA$1,'Faturamento NNE'!$U$2:$U$707,"Sim")+SUMIFS('Faturamento NNE'!$Q$2:$Q$707,'Faturamento NNE'!$E$2:$E$707,'Infos Relatório'!$B$164,'Faturamento NNE'!$F$2:$F$707,'Infos Relatório'!$B214,'Faturamento NNE'!$AA$2:$AA$707,'Infos Relatório'!AA$1,'Faturamento NNE'!$U$2:$U$707,"Sim")</f>
        <v>0</v>
      </c>
      <c r="AE214" s="227" t="e">
        <f t="shared" si="52"/>
        <v>#DIV/0!</v>
      </c>
      <c r="AF214" s="545">
        <f>SUMIFS('Faturamento NNE'!$I$2:$I$707,'Faturamento NNE'!$E$2:$E$707,'Infos Relatório'!$B$164,'Faturamento NNE'!$F$2:$F$707,'Infos Relatório'!$B214,'Faturamento NNE'!$AA$2:$AA$707,'Infos Relatório'!AA$1)</f>
        <v>0</v>
      </c>
      <c r="AG214" s="541">
        <f>COUNTIFS('Faturamento NNE'!$E$2:$E$707,'Infos Relatório'!$B$164,'Faturamento NNE'!$F$2:$F$707,'Infos Relatório'!$B214,'Faturamento NNE'!$AA$2:$AA$707,'Infos Relatório'!AG$1)</f>
        <v>0</v>
      </c>
      <c r="AH214" s="542">
        <f>SUMIFS('Faturamento NNE'!$H$2:$H$707,'Faturamento NNE'!$E$2:$E$707,'Infos Relatório'!$B$164,'Faturamento NNE'!$F$2:$F$707,'Infos Relatório'!$B214,'Faturamento NNE'!$AA$2:$AA$707,'Infos Relatório'!AG$1)</f>
        <v>0</v>
      </c>
      <c r="AI214" s="542">
        <f>SUMIFS('Faturamento NNE'!$K$2:$K$707,'Faturamento NNE'!$E$2:$E$707,'Infos Relatório'!$B$164,'Faturamento NNE'!$F$2:$F$707,'Infos Relatório'!$B214,'Faturamento NNE'!$AA$2:$AA$707,'Infos Relatório'!AG$1)</f>
        <v>0</v>
      </c>
      <c r="AJ214" s="546">
        <f>SUMIFS('Faturamento NNE'!$P$2:$P$707,'Faturamento NNE'!$E$2:$E$707,'Infos Relatório'!$B$164,'Faturamento NNE'!$F$2:$F$707,'Infos Relatório'!$B214,'Faturamento NNE'!$AA$2:$AA$707,'Infos Relatório'!AG$1,'Faturamento NNE'!$U$2:$U$707,"Sim")+SUMIFS('Faturamento NNE'!$Q$2:$Q$707,'Faturamento NNE'!$E$2:$E$707,'Infos Relatório'!$B$164,'Faturamento NNE'!$F$2:$F$707,'Infos Relatório'!$B214,'Faturamento NNE'!$AA$2:$AA$707,'Infos Relatório'!AG$1,'Faturamento NNE'!$U$2:$U$707,"Sim")</f>
        <v>0</v>
      </c>
      <c r="AK214" s="227" t="e">
        <f t="shared" si="53"/>
        <v>#DIV/0!</v>
      </c>
      <c r="AL214" s="545">
        <f>SUMIFS('Faturamento NNE'!$I$2:$I$707,'Faturamento NNE'!$E$2:$E$707,'Infos Relatório'!$B$164,'Faturamento NNE'!$F$2:$F$707,'Infos Relatório'!$B214,'Faturamento NNE'!$AA$2:$AA$707,'Infos Relatório'!AG$1)</f>
        <v>0</v>
      </c>
      <c r="AM214" s="541">
        <f>COUNTIFS('Faturamento NNE'!$E$2:$E$707,'Infos Relatório'!$B$164,'Faturamento NNE'!$F$2:$F$707,'Infos Relatório'!$B214,'Faturamento NNE'!$AA$2:$AA$707,'Infos Relatório'!AM$1)</f>
        <v>0</v>
      </c>
      <c r="AN214" s="542">
        <f>SUMIFS('Faturamento NNE'!$H$2:$H$707,'Faturamento NNE'!$E$2:$E$707,'Infos Relatório'!$B$164,'Faturamento NNE'!$F$2:$F$707,'Infos Relatório'!$B214,'Faturamento NNE'!$AA$2:$AA$707,'Infos Relatório'!AM$1)</f>
        <v>0</v>
      </c>
      <c r="AO214" s="542">
        <f>SUMIFS('Faturamento NNE'!$K$2:$K$707,'Faturamento NNE'!$E$2:$E$707,'Infos Relatório'!$B$164,'Faturamento NNE'!$F$2:$F$707,'Infos Relatório'!$B214,'Faturamento NNE'!$AA$2:$AA$707,'Infos Relatório'!AM$1)</f>
        <v>0</v>
      </c>
      <c r="AP214" s="546">
        <f>SUMIFS('Faturamento NNE'!$P$2:$P$707,'Faturamento NNE'!$E$2:$E$707,'Infos Relatório'!$B$164,'Faturamento NNE'!$F$2:$F$707,'Infos Relatório'!$B214,'Faturamento NNE'!$AA$2:$AA$707,'Infos Relatório'!AM$1,'Faturamento NNE'!$U$2:$U$707,"Sim")+SUMIFS('Faturamento NNE'!$Q$2:$Q$707,'Faturamento NNE'!$E$2:$E$707,'Infos Relatório'!$B$164,'Faturamento NNE'!$F$2:$F$707,'Infos Relatório'!$B214,'Faturamento NNE'!$AA$2:$AA$707,'Infos Relatório'!AM$1,'Faturamento NNE'!$U$2:$U$707,"Sim")</f>
        <v>0</v>
      </c>
      <c r="AQ214" s="227" t="e">
        <f t="shared" si="54"/>
        <v>#DIV/0!</v>
      </c>
      <c r="AR214" s="545">
        <f>SUMIFS('Faturamento NNE'!$I$2:$I$707,'Faturamento NNE'!$E$2:$E$707,'Infos Relatório'!$B$164,'Faturamento NNE'!$F$2:$F$707,'Infos Relatório'!$B214,'Faturamento NNE'!$AA$2:$AA$707,'Infos Relatório'!AM$1)</f>
        <v>0</v>
      </c>
      <c r="AS214" s="541">
        <f>COUNTIFS('Faturamento NNE'!$E$2:$E$707,'Infos Relatório'!$B$164,'Faturamento NNE'!$F$2:$F$707,'Infos Relatório'!$B214,'Faturamento NNE'!$AA$2:$AA$707,'Infos Relatório'!AS$1)</f>
        <v>0</v>
      </c>
      <c r="AT214" s="542">
        <f>SUMIFS('Faturamento NNE'!$H$2:$H$707,'Faturamento NNE'!$E$2:$E$707,'Infos Relatório'!$B$164,'Faturamento NNE'!$F$2:$F$707,'Infos Relatório'!$B214,'Faturamento NNE'!$AA$2:$AA$707,'Infos Relatório'!AS$1)</f>
        <v>0</v>
      </c>
      <c r="AU214" s="542">
        <f>SUMIFS('Faturamento NNE'!$K$2:$K$707,'Faturamento NNE'!$E$2:$E$707,'Infos Relatório'!$B$164,'Faturamento NNE'!$F$2:$F$707,'Infos Relatório'!$B214,'Faturamento NNE'!$AA$2:$AA$707,'Infos Relatório'!AS$1)</f>
        <v>0</v>
      </c>
      <c r="AV214" s="546">
        <f>SUMIFS('Faturamento NNE'!$P$2:$P$707,'Faturamento NNE'!$E$2:$E$707,'Infos Relatório'!$B$164,'Faturamento NNE'!$F$2:$F$707,'Infos Relatório'!$B214,'Faturamento NNE'!$AA$2:$AA$707,'Infos Relatório'!AS$1,'Faturamento NNE'!$U$2:$U$707,"Sim")+SUMIFS('Faturamento NNE'!$Q$2:$Q$707,'Faturamento NNE'!$E$2:$E$707,'Infos Relatório'!$B$164,'Faturamento NNE'!$F$2:$F$707,'Infos Relatório'!$B214,'Faturamento NNE'!$AA$2:$AA$707,'Infos Relatório'!AS$1,'Faturamento NNE'!$U$2:$U$707,"Sim")</f>
        <v>0</v>
      </c>
      <c r="AW214" s="227" t="e">
        <f t="shared" si="55"/>
        <v>#DIV/0!</v>
      </c>
      <c r="AX214" s="545">
        <f>SUMIFS('Faturamento NNE'!$I$2:$I$707,'Faturamento NNE'!$E$2:$E$707,'Infos Relatório'!$B$164,'Faturamento NNE'!$F$2:$F$707,'Infos Relatório'!$B214,'Faturamento NNE'!$AA$2:$AA$707,'Infos Relatório'!AS$1)</f>
        <v>0</v>
      </c>
      <c r="AY214" s="541">
        <f>COUNTIFS('Faturamento NNE'!$E$2:$E$707,'Infos Relatório'!$B$164,'Faturamento NNE'!$F$2:$F$707,'Infos Relatório'!$B214,'Faturamento NNE'!$AA$2:$AA$707,'Infos Relatório'!AY$1)</f>
        <v>0</v>
      </c>
      <c r="AZ214" s="542">
        <f>SUMIFS('Faturamento NNE'!$H$2:$H$707,'Faturamento NNE'!$E$2:$E$707,'Infos Relatório'!$B$164,'Faturamento NNE'!$F$2:$F$707,'Infos Relatório'!$B214,'Faturamento NNE'!$AA$2:$AA$707,'Infos Relatório'!AY$1)</f>
        <v>0</v>
      </c>
      <c r="BA214" s="542">
        <f>SUMIFS('Faturamento NNE'!$K$2:$K$707,'Faturamento NNE'!$E$2:$E$707,'Infos Relatório'!$B$164,'Faturamento NNE'!$F$2:$F$707,'Infos Relatório'!$B214,'Faturamento NNE'!$AA$2:$AA$707,'Infos Relatório'!AY$1)</f>
        <v>0</v>
      </c>
      <c r="BB214" s="546">
        <f>SUMIFS('Faturamento NNE'!$P$2:$P$707,'Faturamento NNE'!$E$2:$E$707,'Infos Relatório'!$B$164,'Faturamento NNE'!$F$2:$F$707,'Infos Relatório'!$B214,'Faturamento NNE'!$AA$2:$AA$707,'Infos Relatório'!AY$1,'Faturamento NNE'!$U$2:$U$707,"Sim")+SUMIFS('Faturamento NNE'!$Q$2:$Q$707,'Faturamento NNE'!$E$2:$E$707,'Infos Relatório'!$B$164,'Faturamento NNE'!$F$2:$F$707,'Infos Relatório'!$B214,'Faturamento NNE'!$AA$2:$AA$707,'Infos Relatório'!AY$1,'Faturamento NNE'!$U$2:$U$707,"Sim")</f>
        <v>0</v>
      </c>
      <c r="BC214" s="227" t="e">
        <f t="shared" si="56"/>
        <v>#DIV/0!</v>
      </c>
      <c r="BD214" s="545">
        <f>SUMIFS('Faturamento NNE'!$I$2:$I$707,'Faturamento NNE'!$E$2:$E$707,'Infos Relatório'!$B$164,'Faturamento NNE'!$F$2:$F$707,'Infos Relatório'!$B214,'Faturamento NNE'!$AA$2:$AA$707,'Infos Relatório'!AY$1)</f>
        <v>0</v>
      </c>
      <c r="BE214" s="541">
        <f>COUNTIFS('Faturamento NNE'!$E$2:$E$707,'Infos Relatório'!$B$164,'Faturamento NNE'!$F$2:$F$707,'Infos Relatório'!$B214,'Faturamento NNE'!$AA$2:$AA$707,'Infos Relatório'!BE$1)</f>
        <v>0</v>
      </c>
      <c r="BF214" s="542">
        <f>SUMIFS('Faturamento NNE'!$H$2:$H$707,'Faturamento NNE'!$E$2:$E$707,'Infos Relatório'!$B$164,'Faturamento NNE'!$F$2:$F$707,'Infos Relatório'!$B214,'Faturamento NNE'!$AA$2:$AA$707,'Infos Relatório'!BE$1)</f>
        <v>0</v>
      </c>
      <c r="BG214" s="542">
        <f>SUMIFS('Faturamento NNE'!$K$2:$K$707,'Faturamento NNE'!$E$2:$E$707,'Infos Relatório'!$B$164,'Faturamento NNE'!$F$2:$F$707,'Infos Relatório'!$B214,'Faturamento NNE'!$AA$2:$AA$707,'Infos Relatório'!BE$1)</f>
        <v>0</v>
      </c>
      <c r="BH214" s="546">
        <f>SUMIFS('Faturamento NNE'!$P$2:$P$707,'Faturamento NNE'!$E$2:$E$707,'Infos Relatório'!$B$164,'Faturamento NNE'!$F$2:$F$707,'Infos Relatório'!$B214,'Faturamento NNE'!$AA$2:$AA$707,'Infos Relatório'!BE$1,'Faturamento NNE'!$U$2:$U$707,"Sim")+SUMIFS('Faturamento NNE'!$Q$2:$Q$707,'Faturamento NNE'!$E$2:$E$707,'Infos Relatório'!$B$164,'Faturamento NNE'!$F$2:$F$707,'Infos Relatório'!$B214,'Faturamento NNE'!$AA$2:$AA$707,'Infos Relatório'!BE$1,'Faturamento NNE'!$U$2:$U$707,"Sim")</f>
        <v>0</v>
      </c>
      <c r="BI214" s="227" t="e">
        <f t="shared" si="57"/>
        <v>#DIV/0!</v>
      </c>
      <c r="BJ214" s="545">
        <f>SUMIFS('Faturamento NNE'!$I$2:$I$707,'Faturamento NNE'!$E$2:$E$707,'Infos Relatório'!$B$164,'Faturamento NNE'!$F$2:$F$707,'Infos Relatório'!$B214,'Faturamento NNE'!$AA$2:$AA$707,'Infos Relatório'!BE$1)</f>
        <v>0</v>
      </c>
      <c r="BK214" s="541">
        <f>COUNTIFS('Faturamento NNE'!$E$2:$E$707,'Infos Relatório'!$B$164,'Faturamento NNE'!$F$2:$F$707,'Infos Relatório'!$B214,'Faturamento NNE'!$AA$2:$AA$707,'Infos Relatório'!BK$1)</f>
        <v>0</v>
      </c>
      <c r="BL214" s="542">
        <f>SUMIFS('Faturamento NNE'!$H$2:$H$707,'Faturamento NNE'!$E$2:$E$707,'Infos Relatório'!$B$164,'Faturamento NNE'!$F$2:$F$707,'Infos Relatório'!$B214,'Faturamento NNE'!$AA$2:$AA$707,'Infos Relatório'!BK$1)</f>
        <v>0</v>
      </c>
      <c r="BM214" s="542">
        <f>SUMIFS('Faturamento NNE'!$K$2:$K$707,'Faturamento NNE'!$E$2:$E$707,'Infos Relatório'!$B$164,'Faturamento NNE'!$F$2:$F$707,'Infos Relatório'!$B214,'Faturamento NNE'!$AA$2:$AA$707,'Infos Relatório'!BK$1)</f>
        <v>0</v>
      </c>
      <c r="BN214" s="546">
        <f>SUMIFS('Faturamento NNE'!$P$2:$P$707,'Faturamento NNE'!$E$2:$E$707,'Infos Relatório'!$B$164,'Faturamento NNE'!$F$2:$F$707,'Infos Relatório'!$B214,'Faturamento NNE'!$AA$2:$AA$707,'Infos Relatório'!BK$1,'Faturamento NNE'!$U$2:$U$707,"Sim")+SUMIFS('Faturamento NNE'!$Q$2:$Q$707,'Faturamento NNE'!$E$2:$E$707,'Infos Relatório'!$B$164,'Faturamento NNE'!$F$2:$F$707,'Infos Relatório'!$B214,'Faturamento NNE'!$AA$2:$AA$707,'Infos Relatório'!BK$1,'Faturamento NNE'!$U$2:$U$707,"Sim")</f>
        <v>0</v>
      </c>
      <c r="BO214" s="227" t="e">
        <f t="shared" si="58"/>
        <v>#DIV/0!</v>
      </c>
      <c r="BP214" s="545">
        <f>SUMIFS('Faturamento NNE'!$I$2:$I$707,'Faturamento NNE'!$E$2:$E$707,'Infos Relatório'!$B$164,'Faturamento NNE'!$F$2:$F$707,'Infos Relatório'!$B214,'Faturamento NNE'!$AA$2:$AA$707,'Infos Relatório'!BK$1)</f>
        <v>0</v>
      </c>
      <c r="BQ214" s="541">
        <f>COUNTIFS('Faturamento NNE'!$E$2:$E$707,'Infos Relatório'!$B$164,'Faturamento NNE'!$F$2:$F$707,'Infos Relatório'!$B214,'Faturamento NNE'!$AA$2:$AA$707,'Infos Relatório'!BQ$1)</f>
        <v>0</v>
      </c>
      <c r="BR214" s="542">
        <f>SUMIFS('Faturamento NNE'!$H$2:$H$707,'Faturamento NNE'!$E$2:$E$707,'Infos Relatório'!$B$164,'Faturamento NNE'!$F$2:$F$707,'Infos Relatório'!$B214,'Faturamento NNE'!$AA$2:$AA$707,'Infos Relatório'!BQ$1)</f>
        <v>0</v>
      </c>
      <c r="BS214" s="542">
        <f>SUMIFS('Faturamento NNE'!$K$2:$K$707,'Faturamento NNE'!$E$2:$E$707,'Infos Relatório'!$B$164,'Faturamento NNE'!$F$2:$F$707,'Infos Relatório'!$B214,'Faturamento NNE'!$AA$2:$AA$707,'Infos Relatório'!BQ$1)</f>
        <v>0</v>
      </c>
      <c r="BT214" s="546">
        <f>SUMIFS('Faturamento NNE'!$P$2:$P$707,'Faturamento NNE'!$E$2:$E$707,'Infos Relatório'!$B$164,'Faturamento NNE'!$F$2:$F$707,'Infos Relatório'!$B214,'Faturamento NNE'!$AA$2:$AA$707,'Infos Relatório'!BQ$1,'Faturamento NNE'!$U$2:$U$707,"Sim")+SUMIFS('Faturamento NNE'!$Q$2:$Q$707,'Faturamento NNE'!$E$2:$E$707,'Infos Relatório'!$B$164,'Faturamento NNE'!$F$2:$F$707,'Infos Relatório'!$B214,'Faturamento NNE'!$AA$2:$AA$707,'Infos Relatório'!BQ$1,'Faturamento NNE'!$U$2:$U$707,"Sim")</f>
        <v>0</v>
      </c>
      <c r="BU214" s="227" t="e">
        <f t="shared" si="59"/>
        <v>#DIV/0!</v>
      </c>
      <c r="BV214" s="545">
        <f>SUMIFS('Faturamento NNE'!$I$2:$I$707,'Faturamento NNE'!$E$2:$E$707,'Infos Relatório'!$B$164,'Faturamento NNE'!$F$2:$F$707,'Infos Relatório'!$B214,'Faturamento NNE'!$AA$2:$AA$707,'Infos Relatório'!BQ$1)</f>
        <v>0</v>
      </c>
    </row>
    <row r="215" spans="2:74">
      <c r="B215" s="217" t="s">
        <v>180</v>
      </c>
      <c r="C215" s="541">
        <f>COUNTIFS('Faturamento NNE'!$E$2:$E$707,'Infos Relatório'!$B$164,'Faturamento NNE'!$F$2:$F$707,'Infos Relatório'!$B215,'Faturamento NNE'!$AA$2:$AA$707,'Infos Relatório'!C$1)</f>
        <v>0</v>
      </c>
      <c r="D215" s="542">
        <f>SUMIFS('Faturamento NNE'!$H$2:$H$707,'Faturamento NNE'!$E$2:$E$707,'Infos Relatório'!$B$164,'Faturamento NNE'!$F$2:$F$707,'Infos Relatório'!$B215,'Faturamento NNE'!$AA$2:$AA$707,'Infos Relatório'!C$1)</f>
        <v>0</v>
      </c>
      <c r="E215" s="543">
        <f>SUMIFS('Faturamento NNE'!$K$2:$K$707,'Faturamento NNE'!$E$2:$E$707,'Infos Relatório'!$B$164,'Faturamento NNE'!$F$2:$F$707,'Infos Relatório'!$B215,'Faturamento NNE'!$AA$2:$AA$707,'Infos Relatório'!C$1)</f>
        <v>0</v>
      </c>
      <c r="F215" s="544">
        <f>SUMIFS('Faturamento NNE'!$P$2:$P$707,'Faturamento NNE'!$E$2:$E$707,'Infos Relatório'!$B$164,'Faturamento NNE'!$F$2:$F$707,'Infos Relatório'!$B215,'Faturamento NNE'!$AA$2:$AA$707,'Infos Relatório'!C$1,'Faturamento NNE'!$U$2:$U$707,"Sim")+SUMIFS('Faturamento NNE'!$Q$2:$Q$707,'Faturamento NNE'!$E$2:$E$707,'Infos Relatório'!$B$164,'Faturamento NNE'!$F$2:$F$707,'Infos Relatório'!$B215,'Faturamento NNE'!$AA$2:$AA$707,'Infos Relatório'!C$1,'Faturamento NNE'!$U$2:$U$707,"Sim")</f>
        <v>0</v>
      </c>
      <c r="G215" s="283" t="e">
        <f t="shared" si="48"/>
        <v>#DIV/0!</v>
      </c>
      <c r="H215" s="545">
        <f>SUMIFS('Faturamento NNE'!$I$2:$I$707,'Faturamento NNE'!$E$2:$E$707,'Infos Relatório'!$B$164,'Faturamento NNE'!$F$2:$F$707,'Infos Relatório'!$B215,'Faturamento NNE'!$AA$2:$AA$707,'Infos Relatório'!C$1)</f>
        <v>0</v>
      </c>
      <c r="I215" s="541">
        <f>COUNTIFS('Faturamento NNE'!$E$2:$E$707,'Infos Relatório'!$B$164,'Faturamento NNE'!$F$2:$F$707,'Infos Relatório'!$B215,'Faturamento NNE'!$AA$2:$AA$707,'Infos Relatório'!I$1)</f>
        <v>0</v>
      </c>
      <c r="J215" s="542">
        <f>SUMIFS('Faturamento NNE'!$H$2:$H$707,'Faturamento NNE'!$E$2:$E$707,'Infos Relatório'!$B$164,'Faturamento NNE'!$F$2:$F$707,'Infos Relatório'!$B215,'Faturamento NNE'!$AA$2:$AA$707,'Infos Relatório'!I$1)</f>
        <v>0</v>
      </c>
      <c r="K215" s="543">
        <f>SUMIFS('Faturamento NNE'!$K$2:$K$707,'Faturamento NNE'!$E$2:$E$707,'Infos Relatório'!$B$164,'Faturamento NNE'!$F$2:$F$707,'Infos Relatório'!$B215,'Faturamento NNE'!$AA$2:$AA$707,'Infos Relatório'!I$1)</f>
        <v>0</v>
      </c>
      <c r="L215" s="544">
        <f>SUMIFS('Faturamento NNE'!$P$2:$P$707,'Faturamento NNE'!$E$2:$E$707,'Infos Relatório'!$B$164,'Faturamento NNE'!$F$2:$F$707,'Infos Relatório'!$B215,'Faturamento NNE'!$AA$2:$AA$707,'Infos Relatório'!I$1,'Faturamento NNE'!$U$2:$U$707,"Sim")+SUMIFS('Faturamento NNE'!$Q$2:$Q$707,'Faturamento NNE'!$E$2:$E$707,'Infos Relatório'!$B$164,'Faturamento NNE'!$F$2:$F$707,'Infos Relatório'!$B215,'Faturamento NNE'!$AA$2:$AA$707,'Infos Relatório'!I$1,'Faturamento NNE'!$U$2:$U$707,"Sim")</f>
        <v>0</v>
      </c>
      <c r="M215" s="283" t="e">
        <f t="shared" si="49"/>
        <v>#DIV/0!</v>
      </c>
      <c r="N215" s="545">
        <f>SUMIFS('Faturamento NNE'!$I$2:$I$707,'Faturamento NNE'!$E$2:$E$707,'Infos Relatório'!$B$164,'Faturamento NNE'!$F$2:$F$707,'Infos Relatório'!$B215,'Faturamento NNE'!$AA$2:$AA$707,'Infos Relatório'!I$1)</f>
        <v>0</v>
      </c>
      <c r="O215" s="541">
        <f>COUNTIFS('Faturamento NNE'!$E$2:$E$707,'Infos Relatório'!$B$164,'Faturamento NNE'!$F$2:$F$707,'Infos Relatório'!$B215,'Faturamento NNE'!$AA$2:$AA$707,'Infos Relatório'!O$1)</f>
        <v>0</v>
      </c>
      <c r="P215" s="542">
        <f>SUMIFS('Faturamento NNE'!$H$2:$H$707,'Faturamento NNE'!$E$2:$E$707,'Infos Relatório'!$B$164,'Faturamento NNE'!$F$2:$F$707,'Infos Relatório'!$B215,'Faturamento NNE'!$AA$2:$AA$707,'Infos Relatório'!O$1)</f>
        <v>0</v>
      </c>
      <c r="Q215" s="542">
        <f>SUMIFS('Faturamento NNE'!$K$2:$K$707,'Faturamento NNE'!$E$2:$E$707,'Infos Relatório'!$B$164,'Faturamento NNE'!$F$2:$F$707,'Infos Relatório'!$B215,'Faturamento NNE'!$AA$2:$AA$707,'Infos Relatório'!O$1)</f>
        <v>0</v>
      </c>
      <c r="R215" s="546">
        <f>SUMIFS('Faturamento NNE'!$P$2:$P$707,'Faturamento NNE'!$E$2:$E$707,'Infos Relatório'!$B$164,'Faturamento NNE'!$F$2:$F$707,'Infos Relatório'!$B215,'Faturamento NNE'!$AA$2:$AA$707,'Infos Relatório'!O$1,'Faturamento NNE'!$U$2:$U$707,"Sim")+SUMIFS('Faturamento NNE'!$Q$2:$Q$707,'Faturamento NNE'!$E$2:$E$707,'Infos Relatório'!$B$164,'Faturamento NNE'!$F$2:$F$707,'Infos Relatório'!$B215,'Faturamento NNE'!$AA$2:$AA$707,'Infos Relatório'!O$1,'Faturamento NNE'!$U$2:$U$707,"Sim")</f>
        <v>0</v>
      </c>
      <c r="S215" s="227" t="e">
        <f t="shared" si="50"/>
        <v>#DIV/0!</v>
      </c>
      <c r="T215" s="545">
        <f>SUMIFS('Faturamento NNE'!$I$2:$I$707,'Faturamento NNE'!$E$2:$E$707,'Infos Relatório'!$B$164,'Faturamento NNE'!$F$2:$F$707,'Infos Relatório'!$B215,'Faturamento NNE'!$AA$2:$AA$707,'Infos Relatório'!O$1)</f>
        <v>0</v>
      </c>
      <c r="U215" s="541">
        <f>COUNTIFS('Faturamento NNE'!$E$2:$E$707,'Infos Relatório'!$B$164,'Faturamento NNE'!$F$2:$F$707,'Infos Relatório'!$B215,'Faturamento NNE'!$AA$2:$AA$707,'Infos Relatório'!U$1)</f>
        <v>0</v>
      </c>
      <c r="V215" s="542">
        <f>SUMIFS('Faturamento NNE'!$H$2:$H$707,'Faturamento NNE'!$E$2:$E$707,'Infos Relatório'!$B$164,'Faturamento NNE'!$F$2:$F$707,'Infos Relatório'!$B215,'Faturamento NNE'!$AA$2:$AA$707,'Infos Relatório'!U$1)</f>
        <v>0</v>
      </c>
      <c r="W215" s="542">
        <f>SUMIFS('Faturamento NNE'!$K$2:$K$707,'Faturamento NNE'!$E$2:$E$707,'Infos Relatório'!$B$164,'Faturamento NNE'!$F$2:$F$707,'Infos Relatório'!$B215,'Faturamento NNE'!$AA$2:$AA$707,'Infos Relatório'!U$1)</f>
        <v>0</v>
      </c>
      <c r="X215" s="546">
        <f>SUMIFS('Faturamento NNE'!$P$2:$P$707,'Faturamento NNE'!$E$2:$E$707,'Infos Relatório'!$B$164,'Faturamento NNE'!$F$2:$F$707,'Infos Relatório'!$B215,'Faturamento NNE'!$AA$2:$AA$707,'Infos Relatório'!U$1,'Faturamento NNE'!$U$2:$U$707,"Sim")+SUMIFS('Faturamento NNE'!$Q$2:$Q$707,'Faturamento NNE'!$E$2:$E$707,'Infos Relatório'!$B$164,'Faturamento NNE'!$F$2:$F$707,'Infos Relatório'!$B215,'Faturamento NNE'!$AA$2:$AA$707,'Infos Relatório'!U$1,'Faturamento NNE'!$U$2:$U$707,"Sim")</f>
        <v>0</v>
      </c>
      <c r="Y215" s="227" t="e">
        <f t="shared" si="51"/>
        <v>#DIV/0!</v>
      </c>
      <c r="Z215" s="545">
        <f>SUMIFS('Faturamento NNE'!$I$2:$I$707,'Faturamento NNE'!$E$2:$E$707,'Infos Relatório'!$B$164,'Faturamento NNE'!$F$2:$F$707,'Infos Relatório'!$B215,'Faturamento NNE'!$AA$2:$AA$707,'Infos Relatório'!U$1)</f>
        <v>0</v>
      </c>
      <c r="AA215" s="541">
        <f>COUNTIFS('Faturamento NNE'!$E$2:$E$707,'Infos Relatório'!$B$164,'Faturamento NNE'!$F$2:$F$707,'Infos Relatório'!$B215,'Faturamento NNE'!$AA$2:$AA$707,'Infos Relatório'!AA$1)</f>
        <v>0</v>
      </c>
      <c r="AB215" s="542">
        <f>SUMIFS('Faturamento NNE'!$H$2:$H$707,'Faturamento NNE'!$E$2:$E$707,'Infos Relatório'!$B$164,'Faturamento NNE'!$F$2:$F$707,'Infos Relatório'!$B215,'Faturamento NNE'!$AA$2:$AA$707,'Infos Relatório'!AA$1)</f>
        <v>0</v>
      </c>
      <c r="AC215" s="542">
        <f>SUMIFS('Faturamento NNE'!$K$2:$K$707,'Faturamento NNE'!$E$2:$E$707,'Infos Relatório'!$B$164,'Faturamento NNE'!$F$2:$F$707,'Infos Relatório'!$B215,'Faturamento NNE'!$AA$2:$AA$707,'Infos Relatório'!AA$1)</f>
        <v>0</v>
      </c>
      <c r="AD215" s="546">
        <f>SUMIFS('Faturamento NNE'!$P$2:$P$707,'Faturamento NNE'!$E$2:$E$707,'Infos Relatório'!$B$164,'Faturamento NNE'!$F$2:$F$707,'Infos Relatório'!$B215,'Faturamento NNE'!$AA$2:$AA$707,'Infos Relatório'!AA$1,'Faturamento NNE'!$U$2:$U$707,"Sim")+SUMIFS('Faturamento NNE'!$Q$2:$Q$707,'Faturamento NNE'!$E$2:$E$707,'Infos Relatório'!$B$164,'Faturamento NNE'!$F$2:$F$707,'Infos Relatório'!$B215,'Faturamento NNE'!$AA$2:$AA$707,'Infos Relatório'!AA$1,'Faturamento NNE'!$U$2:$U$707,"Sim")</f>
        <v>0</v>
      </c>
      <c r="AE215" s="227" t="e">
        <f t="shared" si="52"/>
        <v>#DIV/0!</v>
      </c>
      <c r="AF215" s="545">
        <f>SUMIFS('Faturamento NNE'!$I$2:$I$707,'Faturamento NNE'!$E$2:$E$707,'Infos Relatório'!$B$164,'Faturamento NNE'!$F$2:$F$707,'Infos Relatório'!$B215,'Faturamento NNE'!$AA$2:$AA$707,'Infos Relatório'!AA$1)</f>
        <v>0</v>
      </c>
      <c r="AG215" s="541">
        <f>COUNTIFS('Faturamento NNE'!$E$2:$E$707,'Infos Relatório'!$B$164,'Faturamento NNE'!$F$2:$F$707,'Infos Relatório'!$B215,'Faturamento NNE'!$AA$2:$AA$707,'Infos Relatório'!AG$1)</f>
        <v>0</v>
      </c>
      <c r="AH215" s="542">
        <f>SUMIFS('Faturamento NNE'!$H$2:$H$707,'Faturamento NNE'!$E$2:$E$707,'Infos Relatório'!$B$164,'Faturamento NNE'!$F$2:$F$707,'Infos Relatório'!$B215,'Faturamento NNE'!$AA$2:$AA$707,'Infos Relatório'!AG$1)</f>
        <v>0</v>
      </c>
      <c r="AI215" s="542">
        <f>SUMIFS('Faturamento NNE'!$K$2:$K$707,'Faturamento NNE'!$E$2:$E$707,'Infos Relatório'!$B$164,'Faturamento NNE'!$F$2:$F$707,'Infos Relatório'!$B215,'Faturamento NNE'!$AA$2:$AA$707,'Infos Relatório'!AG$1)</f>
        <v>0</v>
      </c>
      <c r="AJ215" s="546">
        <f>SUMIFS('Faturamento NNE'!$P$2:$P$707,'Faturamento NNE'!$E$2:$E$707,'Infos Relatório'!$B$164,'Faturamento NNE'!$F$2:$F$707,'Infos Relatório'!$B215,'Faturamento NNE'!$AA$2:$AA$707,'Infos Relatório'!AG$1,'Faturamento NNE'!$U$2:$U$707,"Sim")+SUMIFS('Faturamento NNE'!$Q$2:$Q$707,'Faturamento NNE'!$E$2:$E$707,'Infos Relatório'!$B$164,'Faturamento NNE'!$F$2:$F$707,'Infos Relatório'!$B215,'Faturamento NNE'!$AA$2:$AA$707,'Infos Relatório'!AG$1,'Faturamento NNE'!$U$2:$U$707,"Sim")</f>
        <v>0</v>
      </c>
      <c r="AK215" s="227" t="e">
        <f t="shared" si="53"/>
        <v>#DIV/0!</v>
      </c>
      <c r="AL215" s="545">
        <f>SUMIFS('Faturamento NNE'!$I$2:$I$707,'Faturamento NNE'!$E$2:$E$707,'Infos Relatório'!$B$164,'Faturamento NNE'!$F$2:$F$707,'Infos Relatório'!$B215,'Faturamento NNE'!$AA$2:$AA$707,'Infos Relatório'!AG$1)</f>
        <v>0</v>
      </c>
      <c r="AM215" s="541">
        <f>COUNTIFS('Faturamento NNE'!$E$2:$E$707,'Infos Relatório'!$B$164,'Faturamento NNE'!$F$2:$F$707,'Infos Relatório'!$B215,'Faturamento NNE'!$AA$2:$AA$707,'Infos Relatório'!AM$1)</f>
        <v>0</v>
      </c>
      <c r="AN215" s="542">
        <f>SUMIFS('Faturamento NNE'!$H$2:$H$707,'Faturamento NNE'!$E$2:$E$707,'Infos Relatório'!$B$164,'Faturamento NNE'!$F$2:$F$707,'Infos Relatório'!$B215,'Faturamento NNE'!$AA$2:$AA$707,'Infos Relatório'!AM$1)</f>
        <v>0</v>
      </c>
      <c r="AO215" s="542">
        <f>SUMIFS('Faturamento NNE'!$K$2:$K$707,'Faturamento NNE'!$E$2:$E$707,'Infos Relatório'!$B$164,'Faturamento NNE'!$F$2:$F$707,'Infos Relatório'!$B215,'Faturamento NNE'!$AA$2:$AA$707,'Infos Relatório'!AM$1)</f>
        <v>0</v>
      </c>
      <c r="AP215" s="546">
        <f>SUMIFS('Faturamento NNE'!$P$2:$P$707,'Faturamento NNE'!$E$2:$E$707,'Infos Relatório'!$B$164,'Faturamento NNE'!$F$2:$F$707,'Infos Relatório'!$B215,'Faturamento NNE'!$AA$2:$AA$707,'Infos Relatório'!AM$1,'Faturamento NNE'!$U$2:$U$707,"Sim")+SUMIFS('Faturamento NNE'!$Q$2:$Q$707,'Faturamento NNE'!$E$2:$E$707,'Infos Relatório'!$B$164,'Faturamento NNE'!$F$2:$F$707,'Infos Relatório'!$B215,'Faturamento NNE'!$AA$2:$AA$707,'Infos Relatório'!AM$1,'Faturamento NNE'!$U$2:$U$707,"Sim")</f>
        <v>0</v>
      </c>
      <c r="AQ215" s="227" t="e">
        <f t="shared" si="54"/>
        <v>#DIV/0!</v>
      </c>
      <c r="AR215" s="545">
        <f>SUMIFS('Faturamento NNE'!$I$2:$I$707,'Faturamento NNE'!$E$2:$E$707,'Infos Relatório'!$B$164,'Faturamento NNE'!$F$2:$F$707,'Infos Relatório'!$B215,'Faturamento NNE'!$AA$2:$AA$707,'Infos Relatório'!AM$1)</f>
        <v>0</v>
      </c>
      <c r="AS215" s="541">
        <f>COUNTIFS('Faturamento NNE'!$E$2:$E$707,'Infos Relatório'!$B$164,'Faturamento NNE'!$F$2:$F$707,'Infos Relatório'!$B215,'Faturamento NNE'!$AA$2:$AA$707,'Infos Relatório'!AS$1)</f>
        <v>0</v>
      </c>
      <c r="AT215" s="542">
        <f>SUMIFS('Faturamento NNE'!$H$2:$H$707,'Faturamento NNE'!$E$2:$E$707,'Infos Relatório'!$B$164,'Faturamento NNE'!$F$2:$F$707,'Infos Relatório'!$B215,'Faturamento NNE'!$AA$2:$AA$707,'Infos Relatório'!AS$1)</f>
        <v>0</v>
      </c>
      <c r="AU215" s="542">
        <f>SUMIFS('Faturamento NNE'!$K$2:$K$707,'Faturamento NNE'!$E$2:$E$707,'Infos Relatório'!$B$164,'Faturamento NNE'!$F$2:$F$707,'Infos Relatório'!$B215,'Faturamento NNE'!$AA$2:$AA$707,'Infos Relatório'!AS$1)</f>
        <v>0</v>
      </c>
      <c r="AV215" s="546">
        <f>SUMIFS('Faturamento NNE'!$P$2:$P$707,'Faturamento NNE'!$E$2:$E$707,'Infos Relatório'!$B$164,'Faturamento NNE'!$F$2:$F$707,'Infos Relatório'!$B215,'Faturamento NNE'!$AA$2:$AA$707,'Infos Relatório'!AS$1,'Faturamento NNE'!$U$2:$U$707,"Sim")+SUMIFS('Faturamento NNE'!$Q$2:$Q$707,'Faturamento NNE'!$E$2:$E$707,'Infos Relatório'!$B$164,'Faturamento NNE'!$F$2:$F$707,'Infos Relatório'!$B215,'Faturamento NNE'!$AA$2:$AA$707,'Infos Relatório'!AS$1,'Faturamento NNE'!$U$2:$U$707,"Sim")</f>
        <v>0</v>
      </c>
      <c r="AW215" s="227" t="e">
        <f t="shared" si="55"/>
        <v>#DIV/0!</v>
      </c>
      <c r="AX215" s="545">
        <f>SUMIFS('Faturamento NNE'!$I$2:$I$707,'Faturamento NNE'!$E$2:$E$707,'Infos Relatório'!$B$164,'Faturamento NNE'!$F$2:$F$707,'Infos Relatório'!$B215,'Faturamento NNE'!$AA$2:$AA$707,'Infos Relatório'!AS$1)</f>
        <v>0</v>
      </c>
      <c r="AY215" s="541">
        <f>COUNTIFS('Faturamento NNE'!$E$2:$E$707,'Infos Relatório'!$B$164,'Faturamento NNE'!$F$2:$F$707,'Infos Relatório'!$B215,'Faturamento NNE'!$AA$2:$AA$707,'Infos Relatório'!AY$1)</f>
        <v>0</v>
      </c>
      <c r="AZ215" s="542">
        <f>SUMIFS('Faturamento NNE'!$H$2:$H$707,'Faturamento NNE'!$E$2:$E$707,'Infos Relatório'!$B$164,'Faturamento NNE'!$F$2:$F$707,'Infos Relatório'!$B215,'Faturamento NNE'!$AA$2:$AA$707,'Infos Relatório'!AY$1)</f>
        <v>0</v>
      </c>
      <c r="BA215" s="542">
        <f>SUMIFS('Faturamento NNE'!$K$2:$K$707,'Faturamento NNE'!$E$2:$E$707,'Infos Relatório'!$B$164,'Faturamento NNE'!$F$2:$F$707,'Infos Relatório'!$B215,'Faturamento NNE'!$AA$2:$AA$707,'Infos Relatório'!AY$1)</f>
        <v>0</v>
      </c>
      <c r="BB215" s="546">
        <f>SUMIFS('Faturamento NNE'!$P$2:$P$707,'Faturamento NNE'!$E$2:$E$707,'Infos Relatório'!$B$164,'Faturamento NNE'!$F$2:$F$707,'Infos Relatório'!$B215,'Faturamento NNE'!$AA$2:$AA$707,'Infos Relatório'!AY$1,'Faturamento NNE'!$U$2:$U$707,"Sim")+SUMIFS('Faturamento NNE'!$Q$2:$Q$707,'Faturamento NNE'!$E$2:$E$707,'Infos Relatório'!$B$164,'Faturamento NNE'!$F$2:$F$707,'Infos Relatório'!$B215,'Faturamento NNE'!$AA$2:$AA$707,'Infos Relatório'!AY$1,'Faturamento NNE'!$U$2:$U$707,"Sim")</f>
        <v>0</v>
      </c>
      <c r="BC215" s="227" t="e">
        <f t="shared" si="56"/>
        <v>#DIV/0!</v>
      </c>
      <c r="BD215" s="545">
        <f>SUMIFS('Faturamento NNE'!$I$2:$I$707,'Faturamento NNE'!$E$2:$E$707,'Infos Relatório'!$B$164,'Faturamento NNE'!$F$2:$F$707,'Infos Relatório'!$B215,'Faturamento NNE'!$AA$2:$AA$707,'Infos Relatório'!AY$1)</f>
        <v>0</v>
      </c>
      <c r="BE215" s="541">
        <f>COUNTIFS('Faturamento NNE'!$E$2:$E$707,'Infos Relatório'!$B$164,'Faturamento NNE'!$F$2:$F$707,'Infos Relatório'!$B215,'Faturamento NNE'!$AA$2:$AA$707,'Infos Relatório'!BE$1)</f>
        <v>0</v>
      </c>
      <c r="BF215" s="542">
        <f>SUMIFS('Faturamento NNE'!$H$2:$H$707,'Faturamento NNE'!$E$2:$E$707,'Infos Relatório'!$B$164,'Faturamento NNE'!$F$2:$F$707,'Infos Relatório'!$B215,'Faturamento NNE'!$AA$2:$AA$707,'Infos Relatório'!BE$1)</f>
        <v>0</v>
      </c>
      <c r="BG215" s="542">
        <f>SUMIFS('Faturamento NNE'!$K$2:$K$707,'Faturamento NNE'!$E$2:$E$707,'Infos Relatório'!$B$164,'Faturamento NNE'!$F$2:$F$707,'Infos Relatório'!$B215,'Faturamento NNE'!$AA$2:$AA$707,'Infos Relatório'!BE$1)</f>
        <v>0</v>
      </c>
      <c r="BH215" s="546">
        <f>SUMIFS('Faturamento NNE'!$P$2:$P$707,'Faturamento NNE'!$E$2:$E$707,'Infos Relatório'!$B$164,'Faturamento NNE'!$F$2:$F$707,'Infos Relatório'!$B215,'Faturamento NNE'!$AA$2:$AA$707,'Infos Relatório'!BE$1,'Faturamento NNE'!$U$2:$U$707,"Sim")+SUMIFS('Faturamento NNE'!$Q$2:$Q$707,'Faturamento NNE'!$E$2:$E$707,'Infos Relatório'!$B$164,'Faturamento NNE'!$F$2:$F$707,'Infos Relatório'!$B215,'Faturamento NNE'!$AA$2:$AA$707,'Infos Relatório'!BE$1,'Faturamento NNE'!$U$2:$U$707,"Sim")</f>
        <v>0</v>
      </c>
      <c r="BI215" s="227" t="e">
        <f t="shared" si="57"/>
        <v>#DIV/0!</v>
      </c>
      <c r="BJ215" s="545">
        <f>SUMIFS('Faturamento NNE'!$I$2:$I$707,'Faturamento NNE'!$E$2:$E$707,'Infos Relatório'!$B$164,'Faturamento NNE'!$F$2:$F$707,'Infos Relatório'!$B215,'Faturamento NNE'!$AA$2:$AA$707,'Infos Relatório'!BE$1)</f>
        <v>0</v>
      </c>
      <c r="BK215" s="541">
        <f>COUNTIFS('Faturamento NNE'!$E$2:$E$707,'Infos Relatório'!$B$164,'Faturamento NNE'!$F$2:$F$707,'Infos Relatório'!$B215,'Faturamento NNE'!$AA$2:$AA$707,'Infos Relatório'!BK$1)</f>
        <v>0</v>
      </c>
      <c r="BL215" s="542">
        <f>SUMIFS('Faturamento NNE'!$H$2:$H$707,'Faturamento NNE'!$E$2:$E$707,'Infos Relatório'!$B$164,'Faturamento NNE'!$F$2:$F$707,'Infos Relatório'!$B215,'Faturamento NNE'!$AA$2:$AA$707,'Infos Relatório'!BK$1)</f>
        <v>0</v>
      </c>
      <c r="BM215" s="542">
        <f>SUMIFS('Faturamento NNE'!$K$2:$K$707,'Faturamento NNE'!$E$2:$E$707,'Infos Relatório'!$B$164,'Faturamento NNE'!$F$2:$F$707,'Infos Relatório'!$B215,'Faturamento NNE'!$AA$2:$AA$707,'Infos Relatório'!BK$1)</f>
        <v>0</v>
      </c>
      <c r="BN215" s="546">
        <f>SUMIFS('Faturamento NNE'!$P$2:$P$707,'Faturamento NNE'!$E$2:$E$707,'Infos Relatório'!$B$164,'Faturamento NNE'!$F$2:$F$707,'Infos Relatório'!$B215,'Faturamento NNE'!$AA$2:$AA$707,'Infos Relatório'!BK$1,'Faturamento NNE'!$U$2:$U$707,"Sim")+SUMIFS('Faturamento NNE'!$Q$2:$Q$707,'Faturamento NNE'!$E$2:$E$707,'Infos Relatório'!$B$164,'Faturamento NNE'!$F$2:$F$707,'Infos Relatório'!$B215,'Faturamento NNE'!$AA$2:$AA$707,'Infos Relatório'!BK$1,'Faturamento NNE'!$U$2:$U$707,"Sim")</f>
        <v>0</v>
      </c>
      <c r="BO215" s="227" t="e">
        <f t="shared" si="58"/>
        <v>#DIV/0!</v>
      </c>
      <c r="BP215" s="545">
        <f>SUMIFS('Faturamento NNE'!$I$2:$I$707,'Faturamento NNE'!$E$2:$E$707,'Infos Relatório'!$B$164,'Faturamento NNE'!$F$2:$F$707,'Infos Relatório'!$B215,'Faturamento NNE'!$AA$2:$AA$707,'Infos Relatório'!BK$1)</f>
        <v>0</v>
      </c>
      <c r="BQ215" s="541">
        <f>COUNTIFS('Faturamento NNE'!$E$2:$E$707,'Infos Relatório'!$B$164,'Faturamento NNE'!$F$2:$F$707,'Infos Relatório'!$B215,'Faturamento NNE'!$AA$2:$AA$707,'Infos Relatório'!BQ$1)</f>
        <v>0</v>
      </c>
      <c r="BR215" s="542">
        <f>SUMIFS('Faturamento NNE'!$H$2:$H$707,'Faturamento NNE'!$E$2:$E$707,'Infos Relatório'!$B$164,'Faturamento NNE'!$F$2:$F$707,'Infos Relatório'!$B215,'Faturamento NNE'!$AA$2:$AA$707,'Infos Relatório'!BQ$1)</f>
        <v>0</v>
      </c>
      <c r="BS215" s="542">
        <f>SUMIFS('Faturamento NNE'!$K$2:$K$707,'Faturamento NNE'!$E$2:$E$707,'Infos Relatório'!$B$164,'Faturamento NNE'!$F$2:$F$707,'Infos Relatório'!$B215,'Faturamento NNE'!$AA$2:$AA$707,'Infos Relatório'!BQ$1)</f>
        <v>0</v>
      </c>
      <c r="BT215" s="546">
        <f>SUMIFS('Faturamento NNE'!$P$2:$P$707,'Faturamento NNE'!$E$2:$E$707,'Infos Relatório'!$B$164,'Faturamento NNE'!$F$2:$F$707,'Infos Relatório'!$B215,'Faturamento NNE'!$AA$2:$AA$707,'Infos Relatório'!BQ$1,'Faturamento NNE'!$U$2:$U$707,"Sim")+SUMIFS('Faturamento NNE'!$Q$2:$Q$707,'Faturamento NNE'!$E$2:$E$707,'Infos Relatório'!$B$164,'Faturamento NNE'!$F$2:$F$707,'Infos Relatório'!$B215,'Faturamento NNE'!$AA$2:$AA$707,'Infos Relatório'!BQ$1,'Faturamento NNE'!$U$2:$U$707,"Sim")</f>
        <v>0</v>
      </c>
      <c r="BU215" s="227" t="e">
        <f t="shared" si="59"/>
        <v>#DIV/0!</v>
      </c>
      <c r="BV215" s="545">
        <f>SUMIFS('Faturamento NNE'!$I$2:$I$707,'Faturamento NNE'!$E$2:$E$707,'Infos Relatório'!$B$164,'Faturamento NNE'!$F$2:$F$707,'Infos Relatório'!$B215,'Faturamento NNE'!$AA$2:$AA$707,'Infos Relatório'!BQ$1)</f>
        <v>0</v>
      </c>
    </row>
    <row r="216" spans="2:74">
      <c r="B216" s="217" t="s">
        <v>181</v>
      </c>
      <c r="C216" s="541">
        <f>COUNTIFS('Faturamento NNE'!$E$2:$E$707,'Infos Relatório'!$B$164,'Faturamento NNE'!$F$2:$F$707,'Infos Relatório'!$B216,'Faturamento NNE'!$AA$2:$AA$707,'Infos Relatório'!C$1)</f>
        <v>0</v>
      </c>
      <c r="D216" s="542">
        <f>SUMIFS('Faturamento NNE'!$H$2:$H$707,'Faturamento NNE'!$E$2:$E$707,'Infos Relatório'!$B$164,'Faturamento NNE'!$F$2:$F$707,'Infos Relatório'!$B216,'Faturamento NNE'!$AA$2:$AA$707,'Infos Relatório'!C$1)</f>
        <v>0</v>
      </c>
      <c r="E216" s="543">
        <f>SUMIFS('Faturamento NNE'!$K$2:$K$707,'Faturamento NNE'!$E$2:$E$707,'Infos Relatório'!$B$164,'Faturamento NNE'!$F$2:$F$707,'Infos Relatório'!$B216,'Faturamento NNE'!$AA$2:$AA$707,'Infos Relatório'!C$1)</f>
        <v>0</v>
      </c>
      <c r="F216" s="544">
        <f>SUMIFS('Faturamento NNE'!$P$2:$P$707,'Faturamento NNE'!$E$2:$E$707,'Infos Relatório'!$B$164,'Faturamento NNE'!$F$2:$F$707,'Infos Relatório'!$B216,'Faturamento NNE'!$AA$2:$AA$707,'Infos Relatório'!C$1,'Faturamento NNE'!$U$2:$U$707,"Sim")+SUMIFS('Faturamento NNE'!$Q$2:$Q$707,'Faturamento NNE'!$E$2:$E$707,'Infos Relatório'!$B$164,'Faturamento NNE'!$F$2:$F$707,'Infos Relatório'!$B216,'Faturamento NNE'!$AA$2:$AA$707,'Infos Relatório'!C$1,'Faturamento NNE'!$U$2:$U$707,"Sim")</f>
        <v>0</v>
      </c>
      <c r="G216" s="283" t="e">
        <f t="shared" si="48"/>
        <v>#DIV/0!</v>
      </c>
      <c r="H216" s="545">
        <f>SUMIFS('Faturamento NNE'!$I$2:$I$707,'Faturamento NNE'!$E$2:$E$707,'Infos Relatório'!$B$164,'Faturamento NNE'!$F$2:$F$707,'Infos Relatório'!$B216,'Faturamento NNE'!$AA$2:$AA$707,'Infos Relatório'!C$1)</f>
        <v>0</v>
      </c>
      <c r="I216" s="541">
        <f>COUNTIFS('Faturamento NNE'!$E$2:$E$707,'Infos Relatório'!$B$164,'Faturamento NNE'!$F$2:$F$707,'Infos Relatório'!$B216,'Faturamento NNE'!$AA$2:$AA$707,'Infos Relatório'!I$1)</f>
        <v>0</v>
      </c>
      <c r="J216" s="542">
        <f>SUMIFS('Faturamento NNE'!$H$2:$H$707,'Faturamento NNE'!$E$2:$E$707,'Infos Relatório'!$B$164,'Faturamento NNE'!$F$2:$F$707,'Infos Relatório'!$B216,'Faturamento NNE'!$AA$2:$AA$707,'Infos Relatório'!I$1)</f>
        <v>0</v>
      </c>
      <c r="K216" s="543">
        <f>SUMIFS('Faturamento NNE'!$K$2:$K$707,'Faturamento NNE'!$E$2:$E$707,'Infos Relatório'!$B$164,'Faturamento NNE'!$F$2:$F$707,'Infos Relatório'!$B216,'Faturamento NNE'!$AA$2:$AA$707,'Infos Relatório'!I$1)</f>
        <v>0</v>
      </c>
      <c r="L216" s="544">
        <f>SUMIFS('Faturamento NNE'!$P$2:$P$707,'Faturamento NNE'!$E$2:$E$707,'Infos Relatório'!$B$164,'Faturamento NNE'!$F$2:$F$707,'Infos Relatório'!$B216,'Faturamento NNE'!$AA$2:$AA$707,'Infos Relatório'!I$1,'Faturamento NNE'!$U$2:$U$707,"Sim")+SUMIFS('Faturamento NNE'!$Q$2:$Q$707,'Faturamento NNE'!$E$2:$E$707,'Infos Relatório'!$B$164,'Faturamento NNE'!$F$2:$F$707,'Infos Relatório'!$B216,'Faturamento NNE'!$AA$2:$AA$707,'Infos Relatório'!I$1,'Faturamento NNE'!$U$2:$U$707,"Sim")</f>
        <v>0</v>
      </c>
      <c r="M216" s="283" t="e">
        <f t="shared" si="49"/>
        <v>#DIV/0!</v>
      </c>
      <c r="N216" s="545">
        <f>SUMIFS('Faturamento NNE'!$I$2:$I$707,'Faturamento NNE'!$E$2:$E$707,'Infos Relatório'!$B$164,'Faturamento NNE'!$F$2:$F$707,'Infos Relatório'!$B216,'Faturamento NNE'!$AA$2:$AA$707,'Infos Relatório'!I$1)</f>
        <v>0</v>
      </c>
      <c r="O216" s="541">
        <f>COUNTIFS('Faturamento NNE'!$E$2:$E$707,'Infos Relatório'!$B$164,'Faturamento NNE'!$F$2:$F$707,'Infos Relatório'!$B216,'Faturamento NNE'!$AA$2:$AA$707,'Infos Relatório'!O$1)</f>
        <v>0</v>
      </c>
      <c r="P216" s="542">
        <f>SUMIFS('Faturamento NNE'!$H$2:$H$707,'Faturamento NNE'!$E$2:$E$707,'Infos Relatório'!$B$164,'Faturamento NNE'!$F$2:$F$707,'Infos Relatório'!$B216,'Faturamento NNE'!$AA$2:$AA$707,'Infos Relatório'!O$1)</f>
        <v>0</v>
      </c>
      <c r="Q216" s="542">
        <f>SUMIFS('Faturamento NNE'!$K$2:$K$707,'Faturamento NNE'!$E$2:$E$707,'Infos Relatório'!$B$164,'Faturamento NNE'!$F$2:$F$707,'Infos Relatório'!$B216,'Faturamento NNE'!$AA$2:$AA$707,'Infos Relatório'!O$1)</f>
        <v>0</v>
      </c>
      <c r="R216" s="546">
        <f>SUMIFS('Faturamento NNE'!$P$2:$P$707,'Faturamento NNE'!$E$2:$E$707,'Infos Relatório'!$B$164,'Faturamento NNE'!$F$2:$F$707,'Infos Relatório'!$B216,'Faturamento NNE'!$AA$2:$AA$707,'Infos Relatório'!O$1,'Faturamento NNE'!$U$2:$U$707,"Sim")+SUMIFS('Faturamento NNE'!$Q$2:$Q$707,'Faturamento NNE'!$E$2:$E$707,'Infos Relatório'!$B$164,'Faturamento NNE'!$F$2:$F$707,'Infos Relatório'!$B216,'Faturamento NNE'!$AA$2:$AA$707,'Infos Relatório'!O$1,'Faturamento NNE'!$U$2:$U$707,"Sim")</f>
        <v>0</v>
      </c>
      <c r="S216" s="227" t="e">
        <f t="shared" si="50"/>
        <v>#DIV/0!</v>
      </c>
      <c r="T216" s="545">
        <f>SUMIFS('Faturamento NNE'!$I$2:$I$707,'Faturamento NNE'!$E$2:$E$707,'Infos Relatório'!$B$164,'Faturamento NNE'!$F$2:$F$707,'Infos Relatório'!$B216,'Faturamento NNE'!$AA$2:$AA$707,'Infos Relatório'!O$1)</f>
        <v>0</v>
      </c>
      <c r="U216" s="541">
        <f>COUNTIFS('Faturamento NNE'!$E$2:$E$707,'Infos Relatório'!$B$164,'Faturamento NNE'!$F$2:$F$707,'Infos Relatório'!$B216,'Faturamento NNE'!$AA$2:$AA$707,'Infos Relatório'!U$1)</f>
        <v>0</v>
      </c>
      <c r="V216" s="542">
        <f>SUMIFS('Faturamento NNE'!$H$2:$H$707,'Faturamento NNE'!$E$2:$E$707,'Infos Relatório'!$B$164,'Faturamento NNE'!$F$2:$F$707,'Infos Relatório'!$B216,'Faturamento NNE'!$AA$2:$AA$707,'Infos Relatório'!U$1)</f>
        <v>0</v>
      </c>
      <c r="W216" s="542">
        <f>SUMIFS('Faturamento NNE'!$K$2:$K$707,'Faturamento NNE'!$E$2:$E$707,'Infos Relatório'!$B$164,'Faturamento NNE'!$F$2:$F$707,'Infos Relatório'!$B216,'Faturamento NNE'!$AA$2:$AA$707,'Infos Relatório'!U$1)</f>
        <v>0</v>
      </c>
      <c r="X216" s="546">
        <f>SUMIFS('Faturamento NNE'!$P$2:$P$707,'Faturamento NNE'!$E$2:$E$707,'Infos Relatório'!$B$164,'Faturamento NNE'!$F$2:$F$707,'Infos Relatório'!$B216,'Faturamento NNE'!$AA$2:$AA$707,'Infos Relatório'!U$1,'Faturamento NNE'!$U$2:$U$707,"Sim")+SUMIFS('Faturamento NNE'!$Q$2:$Q$707,'Faturamento NNE'!$E$2:$E$707,'Infos Relatório'!$B$164,'Faturamento NNE'!$F$2:$F$707,'Infos Relatório'!$B216,'Faturamento NNE'!$AA$2:$AA$707,'Infos Relatório'!U$1,'Faturamento NNE'!$U$2:$U$707,"Sim")</f>
        <v>0</v>
      </c>
      <c r="Y216" s="227" t="e">
        <f t="shared" si="51"/>
        <v>#DIV/0!</v>
      </c>
      <c r="Z216" s="545">
        <f>SUMIFS('Faturamento NNE'!$I$2:$I$707,'Faturamento NNE'!$E$2:$E$707,'Infos Relatório'!$B$164,'Faturamento NNE'!$F$2:$F$707,'Infos Relatório'!$B216,'Faturamento NNE'!$AA$2:$AA$707,'Infos Relatório'!U$1)</f>
        <v>0</v>
      </c>
      <c r="AA216" s="541">
        <f>COUNTIFS('Faturamento NNE'!$E$2:$E$707,'Infos Relatório'!$B$164,'Faturamento NNE'!$F$2:$F$707,'Infos Relatório'!$B216,'Faturamento NNE'!$AA$2:$AA$707,'Infos Relatório'!AA$1)</f>
        <v>0</v>
      </c>
      <c r="AB216" s="542">
        <f>SUMIFS('Faturamento NNE'!$H$2:$H$707,'Faturamento NNE'!$E$2:$E$707,'Infos Relatório'!$B$164,'Faturamento NNE'!$F$2:$F$707,'Infos Relatório'!$B216,'Faturamento NNE'!$AA$2:$AA$707,'Infos Relatório'!AA$1)</f>
        <v>0</v>
      </c>
      <c r="AC216" s="542">
        <f>SUMIFS('Faturamento NNE'!$K$2:$K$707,'Faturamento NNE'!$E$2:$E$707,'Infos Relatório'!$B$164,'Faturamento NNE'!$F$2:$F$707,'Infos Relatório'!$B216,'Faturamento NNE'!$AA$2:$AA$707,'Infos Relatório'!AA$1)</f>
        <v>0</v>
      </c>
      <c r="AD216" s="546">
        <f>SUMIFS('Faturamento NNE'!$P$2:$P$707,'Faturamento NNE'!$E$2:$E$707,'Infos Relatório'!$B$164,'Faturamento NNE'!$F$2:$F$707,'Infos Relatório'!$B216,'Faturamento NNE'!$AA$2:$AA$707,'Infos Relatório'!AA$1,'Faturamento NNE'!$U$2:$U$707,"Sim")+SUMIFS('Faturamento NNE'!$Q$2:$Q$707,'Faturamento NNE'!$E$2:$E$707,'Infos Relatório'!$B$164,'Faturamento NNE'!$F$2:$F$707,'Infos Relatório'!$B216,'Faturamento NNE'!$AA$2:$AA$707,'Infos Relatório'!AA$1,'Faturamento NNE'!$U$2:$U$707,"Sim")</f>
        <v>0</v>
      </c>
      <c r="AE216" s="227" t="e">
        <f t="shared" si="52"/>
        <v>#DIV/0!</v>
      </c>
      <c r="AF216" s="545">
        <f>SUMIFS('Faturamento NNE'!$I$2:$I$707,'Faturamento NNE'!$E$2:$E$707,'Infos Relatório'!$B$164,'Faturamento NNE'!$F$2:$F$707,'Infos Relatório'!$B216,'Faturamento NNE'!$AA$2:$AA$707,'Infos Relatório'!AA$1)</f>
        <v>0</v>
      </c>
      <c r="AG216" s="541">
        <f>COUNTIFS('Faturamento NNE'!$E$2:$E$707,'Infos Relatório'!$B$164,'Faturamento NNE'!$F$2:$F$707,'Infos Relatório'!$B216,'Faturamento NNE'!$AA$2:$AA$707,'Infos Relatório'!AG$1)</f>
        <v>0</v>
      </c>
      <c r="AH216" s="542">
        <f>SUMIFS('Faturamento NNE'!$H$2:$H$707,'Faturamento NNE'!$E$2:$E$707,'Infos Relatório'!$B$164,'Faturamento NNE'!$F$2:$F$707,'Infos Relatório'!$B216,'Faturamento NNE'!$AA$2:$AA$707,'Infos Relatório'!AG$1)</f>
        <v>0</v>
      </c>
      <c r="AI216" s="542">
        <f>SUMIFS('Faturamento NNE'!$K$2:$K$707,'Faturamento NNE'!$E$2:$E$707,'Infos Relatório'!$B$164,'Faturamento NNE'!$F$2:$F$707,'Infos Relatório'!$B216,'Faturamento NNE'!$AA$2:$AA$707,'Infos Relatório'!AG$1)</f>
        <v>0</v>
      </c>
      <c r="AJ216" s="546">
        <f>SUMIFS('Faturamento NNE'!$P$2:$P$707,'Faturamento NNE'!$E$2:$E$707,'Infos Relatório'!$B$164,'Faturamento NNE'!$F$2:$F$707,'Infos Relatório'!$B216,'Faturamento NNE'!$AA$2:$AA$707,'Infos Relatório'!AG$1,'Faturamento NNE'!$U$2:$U$707,"Sim")+SUMIFS('Faturamento NNE'!$Q$2:$Q$707,'Faturamento NNE'!$E$2:$E$707,'Infos Relatório'!$B$164,'Faturamento NNE'!$F$2:$F$707,'Infos Relatório'!$B216,'Faturamento NNE'!$AA$2:$AA$707,'Infos Relatório'!AG$1,'Faturamento NNE'!$U$2:$U$707,"Sim")</f>
        <v>0</v>
      </c>
      <c r="AK216" s="227" t="e">
        <f t="shared" si="53"/>
        <v>#DIV/0!</v>
      </c>
      <c r="AL216" s="545">
        <f>SUMIFS('Faturamento NNE'!$I$2:$I$707,'Faturamento NNE'!$E$2:$E$707,'Infos Relatório'!$B$164,'Faturamento NNE'!$F$2:$F$707,'Infos Relatório'!$B216,'Faturamento NNE'!$AA$2:$AA$707,'Infos Relatório'!AG$1)</f>
        <v>0</v>
      </c>
      <c r="AM216" s="541">
        <f>COUNTIFS('Faturamento NNE'!$E$2:$E$707,'Infos Relatório'!$B$164,'Faturamento NNE'!$F$2:$F$707,'Infos Relatório'!$B216,'Faturamento NNE'!$AA$2:$AA$707,'Infos Relatório'!AM$1)</f>
        <v>0</v>
      </c>
      <c r="AN216" s="542">
        <f>SUMIFS('Faturamento NNE'!$H$2:$H$707,'Faturamento NNE'!$E$2:$E$707,'Infos Relatório'!$B$164,'Faturamento NNE'!$F$2:$F$707,'Infos Relatório'!$B216,'Faturamento NNE'!$AA$2:$AA$707,'Infos Relatório'!AM$1)</f>
        <v>0</v>
      </c>
      <c r="AO216" s="542">
        <f>SUMIFS('Faturamento NNE'!$K$2:$K$707,'Faturamento NNE'!$E$2:$E$707,'Infos Relatório'!$B$164,'Faturamento NNE'!$F$2:$F$707,'Infos Relatório'!$B216,'Faturamento NNE'!$AA$2:$AA$707,'Infos Relatório'!AM$1)</f>
        <v>0</v>
      </c>
      <c r="AP216" s="546">
        <f>SUMIFS('Faturamento NNE'!$P$2:$P$707,'Faturamento NNE'!$E$2:$E$707,'Infos Relatório'!$B$164,'Faturamento NNE'!$F$2:$F$707,'Infos Relatório'!$B216,'Faturamento NNE'!$AA$2:$AA$707,'Infos Relatório'!AM$1,'Faturamento NNE'!$U$2:$U$707,"Sim")+SUMIFS('Faturamento NNE'!$Q$2:$Q$707,'Faturamento NNE'!$E$2:$E$707,'Infos Relatório'!$B$164,'Faturamento NNE'!$F$2:$F$707,'Infos Relatório'!$B216,'Faturamento NNE'!$AA$2:$AA$707,'Infos Relatório'!AM$1,'Faturamento NNE'!$U$2:$U$707,"Sim")</f>
        <v>0</v>
      </c>
      <c r="AQ216" s="227" t="e">
        <f t="shared" si="54"/>
        <v>#DIV/0!</v>
      </c>
      <c r="AR216" s="545">
        <f>SUMIFS('Faturamento NNE'!$I$2:$I$707,'Faturamento NNE'!$E$2:$E$707,'Infos Relatório'!$B$164,'Faturamento NNE'!$F$2:$F$707,'Infos Relatório'!$B216,'Faturamento NNE'!$AA$2:$AA$707,'Infos Relatório'!AM$1)</f>
        <v>0</v>
      </c>
      <c r="AS216" s="541">
        <f>COUNTIFS('Faturamento NNE'!$E$2:$E$707,'Infos Relatório'!$B$164,'Faturamento NNE'!$F$2:$F$707,'Infos Relatório'!$B216,'Faturamento NNE'!$AA$2:$AA$707,'Infos Relatório'!AS$1)</f>
        <v>0</v>
      </c>
      <c r="AT216" s="542">
        <f>SUMIFS('Faturamento NNE'!$H$2:$H$707,'Faturamento NNE'!$E$2:$E$707,'Infos Relatório'!$B$164,'Faturamento NNE'!$F$2:$F$707,'Infos Relatório'!$B216,'Faturamento NNE'!$AA$2:$AA$707,'Infos Relatório'!AS$1)</f>
        <v>0</v>
      </c>
      <c r="AU216" s="542">
        <f>SUMIFS('Faturamento NNE'!$K$2:$K$707,'Faturamento NNE'!$E$2:$E$707,'Infos Relatório'!$B$164,'Faturamento NNE'!$F$2:$F$707,'Infos Relatório'!$B216,'Faturamento NNE'!$AA$2:$AA$707,'Infos Relatório'!AS$1)</f>
        <v>0</v>
      </c>
      <c r="AV216" s="546">
        <f>SUMIFS('Faturamento NNE'!$P$2:$P$707,'Faturamento NNE'!$E$2:$E$707,'Infos Relatório'!$B$164,'Faturamento NNE'!$F$2:$F$707,'Infos Relatório'!$B216,'Faturamento NNE'!$AA$2:$AA$707,'Infos Relatório'!AS$1,'Faturamento NNE'!$U$2:$U$707,"Sim")+SUMIFS('Faturamento NNE'!$Q$2:$Q$707,'Faturamento NNE'!$E$2:$E$707,'Infos Relatório'!$B$164,'Faturamento NNE'!$F$2:$F$707,'Infos Relatório'!$B216,'Faturamento NNE'!$AA$2:$AA$707,'Infos Relatório'!AS$1,'Faturamento NNE'!$U$2:$U$707,"Sim")</f>
        <v>0</v>
      </c>
      <c r="AW216" s="227" t="e">
        <f t="shared" si="55"/>
        <v>#DIV/0!</v>
      </c>
      <c r="AX216" s="545">
        <f>SUMIFS('Faturamento NNE'!$I$2:$I$707,'Faturamento NNE'!$E$2:$E$707,'Infos Relatório'!$B$164,'Faturamento NNE'!$F$2:$F$707,'Infos Relatório'!$B216,'Faturamento NNE'!$AA$2:$AA$707,'Infos Relatório'!AS$1)</f>
        <v>0</v>
      </c>
      <c r="AY216" s="541">
        <f>COUNTIFS('Faturamento NNE'!$E$2:$E$707,'Infos Relatório'!$B$164,'Faturamento NNE'!$F$2:$F$707,'Infos Relatório'!$B216,'Faturamento NNE'!$AA$2:$AA$707,'Infos Relatório'!AY$1)</f>
        <v>0</v>
      </c>
      <c r="AZ216" s="542">
        <f>SUMIFS('Faturamento NNE'!$H$2:$H$707,'Faturamento NNE'!$E$2:$E$707,'Infos Relatório'!$B$164,'Faturamento NNE'!$F$2:$F$707,'Infos Relatório'!$B216,'Faturamento NNE'!$AA$2:$AA$707,'Infos Relatório'!AY$1)</f>
        <v>0</v>
      </c>
      <c r="BA216" s="542">
        <f>SUMIFS('Faturamento NNE'!$K$2:$K$707,'Faturamento NNE'!$E$2:$E$707,'Infos Relatório'!$B$164,'Faturamento NNE'!$F$2:$F$707,'Infos Relatório'!$B216,'Faturamento NNE'!$AA$2:$AA$707,'Infos Relatório'!AY$1)</f>
        <v>0</v>
      </c>
      <c r="BB216" s="546">
        <f>SUMIFS('Faturamento NNE'!$P$2:$P$707,'Faturamento NNE'!$E$2:$E$707,'Infos Relatório'!$B$164,'Faturamento NNE'!$F$2:$F$707,'Infos Relatório'!$B216,'Faturamento NNE'!$AA$2:$AA$707,'Infos Relatório'!AY$1,'Faturamento NNE'!$U$2:$U$707,"Sim")+SUMIFS('Faturamento NNE'!$Q$2:$Q$707,'Faturamento NNE'!$E$2:$E$707,'Infos Relatório'!$B$164,'Faturamento NNE'!$F$2:$F$707,'Infos Relatório'!$B216,'Faturamento NNE'!$AA$2:$AA$707,'Infos Relatório'!AY$1,'Faturamento NNE'!$U$2:$U$707,"Sim")</f>
        <v>0</v>
      </c>
      <c r="BC216" s="227" t="e">
        <f t="shared" si="56"/>
        <v>#DIV/0!</v>
      </c>
      <c r="BD216" s="545">
        <f>SUMIFS('Faturamento NNE'!$I$2:$I$707,'Faturamento NNE'!$E$2:$E$707,'Infos Relatório'!$B$164,'Faturamento NNE'!$F$2:$F$707,'Infos Relatório'!$B216,'Faturamento NNE'!$AA$2:$AA$707,'Infos Relatório'!AY$1)</f>
        <v>0</v>
      </c>
      <c r="BE216" s="541">
        <f>COUNTIFS('Faturamento NNE'!$E$2:$E$707,'Infos Relatório'!$B$164,'Faturamento NNE'!$F$2:$F$707,'Infos Relatório'!$B216,'Faturamento NNE'!$AA$2:$AA$707,'Infos Relatório'!BE$1)</f>
        <v>0</v>
      </c>
      <c r="BF216" s="542">
        <f>SUMIFS('Faturamento NNE'!$H$2:$H$707,'Faturamento NNE'!$E$2:$E$707,'Infos Relatório'!$B$164,'Faturamento NNE'!$F$2:$F$707,'Infos Relatório'!$B216,'Faturamento NNE'!$AA$2:$AA$707,'Infos Relatório'!BE$1)</f>
        <v>0</v>
      </c>
      <c r="BG216" s="542">
        <f>SUMIFS('Faturamento NNE'!$K$2:$K$707,'Faturamento NNE'!$E$2:$E$707,'Infos Relatório'!$B$164,'Faturamento NNE'!$F$2:$F$707,'Infos Relatório'!$B216,'Faturamento NNE'!$AA$2:$AA$707,'Infos Relatório'!BE$1)</f>
        <v>0</v>
      </c>
      <c r="BH216" s="546">
        <f>SUMIFS('Faturamento NNE'!$P$2:$P$707,'Faturamento NNE'!$E$2:$E$707,'Infos Relatório'!$B$164,'Faturamento NNE'!$F$2:$F$707,'Infos Relatório'!$B216,'Faturamento NNE'!$AA$2:$AA$707,'Infos Relatório'!BE$1,'Faturamento NNE'!$U$2:$U$707,"Sim")+SUMIFS('Faturamento NNE'!$Q$2:$Q$707,'Faturamento NNE'!$E$2:$E$707,'Infos Relatório'!$B$164,'Faturamento NNE'!$F$2:$F$707,'Infos Relatório'!$B216,'Faturamento NNE'!$AA$2:$AA$707,'Infos Relatório'!BE$1,'Faturamento NNE'!$U$2:$U$707,"Sim")</f>
        <v>0</v>
      </c>
      <c r="BI216" s="227" t="e">
        <f t="shared" si="57"/>
        <v>#DIV/0!</v>
      </c>
      <c r="BJ216" s="545">
        <f>SUMIFS('Faturamento NNE'!$I$2:$I$707,'Faturamento NNE'!$E$2:$E$707,'Infos Relatório'!$B$164,'Faturamento NNE'!$F$2:$F$707,'Infos Relatório'!$B216,'Faturamento NNE'!$AA$2:$AA$707,'Infos Relatório'!BE$1)</f>
        <v>0</v>
      </c>
      <c r="BK216" s="541">
        <f>COUNTIFS('Faturamento NNE'!$E$2:$E$707,'Infos Relatório'!$B$164,'Faturamento NNE'!$F$2:$F$707,'Infos Relatório'!$B216,'Faturamento NNE'!$AA$2:$AA$707,'Infos Relatório'!BK$1)</f>
        <v>0</v>
      </c>
      <c r="BL216" s="542">
        <f>SUMIFS('Faturamento NNE'!$H$2:$H$707,'Faturamento NNE'!$E$2:$E$707,'Infos Relatório'!$B$164,'Faturamento NNE'!$F$2:$F$707,'Infos Relatório'!$B216,'Faturamento NNE'!$AA$2:$AA$707,'Infos Relatório'!BK$1)</f>
        <v>0</v>
      </c>
      <c r="BM216" s="542">
        <f>SUMIFS('Faturamento NNE'!$K$2:$K$707,'Faturamento NNE'!$E$2:$E$707,'Infos Relatório'!$B$164,'Faturamento NNE'!$F$2:$F$707,'Infos Relatório'!$B216,'Faturamento NNE'!$AA$2:$AA$707,'Infos Relatório'!BK$1)</f>
        <v>0</v>
      </c>
      <c r="BN216" s="546">
        <f>SUMIFS('Faturamento NNE'!$P$2:$P$707,'Faturamento NNE'!$E$2:$E$707,'Infos Relatório'!$B$164,'Faturamento NNE'!$F$2:$F$707,'Infos Relatório'!$B216,'Faturamento NNE'!$AA$2:$AA$707,'Infos Relatório'!BK$1,'Faturamento NNE'!$U$2:$U$707,"Sim")+SUMIFS('Faturamento NNE'!$Q$2:$Q$707,'Faturamento NNE'!$E$2:$E$707,'Infos Relatório'!$B$164,'Faturamento NNE'!$F$2:$F$707,'Infos Relatório'!$B216,'Faturamento NNE'!$AA$2:$AA$707,'Infos Relatório'!BK$1,'Faturamento NNE'!$U$2:$U$707,"Sim")</f>
        <v>0</v>
      </c>
      <c r="BO216" s="227" t="e">
        <f t="shared" si="58"/>
        <v>#DIV/0!</v>
      </c>
      <c r="BP216" s="545">
        <f>SUMIFS('Faturamento NNE'!$I$2:$I$707,'Faturamento NNE'!$E$2:$E$707,'Infos Relatório'!$B$164,'Faturamento NNE'!$F$2:$F$707,'Infos Relatório'!$B216,'Faturamento NNE'!$AA$2:$AA$707,'Infos Relatório'!BK$1)</f>
        <v>0</v>
      </c>
      <c r="BQ216" s="541">
        <f>COUNTIFS('Faturamento NNE'!$E$2:$E$707,'Infos Relatório'!$B$164,'Faturamento NNE'!$F$2:$F$707,'Infos Relatório'!$B216,'Faturamento NNE'!$AA$2:$AA$707,'Infos Relatório'!BQ$1)</f>
        <v>0</v>
      </c>
      <c r="BR216" s="542">
        <f>SUMIFS('Faturamento NNE'!$H$2:$H$707,'Faturamento NNE'!$E$2:$E$707,'Infos Relatório'!$B$164,'Faturamento NNE'!$F$2:$F$707,'Infos Relatório'!$B216,'Faturamento NNE'!$AA$2:$AA$707,'Infos Relatório'!BQ$1)</f>
        <v>0</v>
      </c>
      <c r="BS216" s="542">
        <f>SUMIFS('Faturamento NNE'!$K$2:$K$707,'Faturamento NNE'!$E$2:$E$707,'Infos Relatório'!$B$164,'Faturamento NNE'!$F$2:$F$707,'Infos Relatório'!$B216,'Faturamento NNE'!$AA$2:$AA$707,'Infos Relatório'!BQ$1)</f>
        <v>0</v>
      </c>
      <c r="BT216" s="546">
        <f>SUMIFS('Faturamento NNE'!$P$2:$P$707,'Faturamento NNE'!$E$2:$E$707,'Infos Relatório'!$B$164,'Faturamento NNE'!$F$2:$F$707,'Infos Relatório'!$B216,'Faturamento NNE'!$AA$2:$AA$707,'Infos Relatório'!BQ$1,'Faturamento NNE'!$U$2:$U$707,"Sim")+SUMIFS('Faturamento NNE'!$Q$2:$Q$707,'Faturamento NNE'!$E$2:$E$707,'Infos Relatório'!$B$164,'Faturamento NNE'!$F$2:$F$707,'Infos Relatório'!$B216,'Faturamento NNE'!$AA$2:$AA$707,'Infos Relatório'!BQ$1,'Faturamento NNE'!$U$2:$U$707,"Sim")</f>
        <v>0</v>
      </c>
      <c r="BU216" s="227" t="e">
        <f t="shared" si="59"/>
        <v>#DIV/0!</v>
      </c>
      <c r="BV216" s="545">
        <f>SUMIFS('Faturamento NNE'!$I$2:$I$707,'Faturamento NNE'!$E$2:$E$707,'Infos Relatório'!$B$164,'Faturamento NNE'!$F$2:$F$707,'Infos Relatório'!$B216,'Faturamento NNE'!$AA$2:$AA$707,'Infos Relatório'!BQ$1)</f>
        <v>0</v>
      </c>
    </row>
    <row r="217" spans="2:74">
      <c r="B217" s="217" t="s">
        <v>182</v>
      </c>
      <c r="C217" s="541">
        <f>COUNTIFS('Faturamento NNE'!$E$2:$E$707,'Infos Relatório'!$B$164,'Faturamento NNE'!$F$2:$F$707,'Infos Relatório'!$B217,'Faturamento NNE'!$AA$2:$AA$707,'Infos Relatório'!C$1)</f>
        <v>0</v>
      </c>
      <c r="D217" s="542">
        <f>SUMIFS('Faturamento NNE'!$H$2:$H$707,'Faturamento NNE'!$E$2:$E$707,'Infos Relatório'!$B$164,'Faturamento NNE'!$F$2:$F$707,'Infos Relatório'!$B217,'Faturamento NNE'!$AA$2:$AA$707,'Infos Relatório'!C$1)</f>
        <v>0</v>
      </c>
      <c r="E217" s="543">
        <f>SUMIFS('Faturamento NNE'!$K$2:$K$707,'Faturamento NNE'!$E$2:$E$707,'Infos Relatório'!$B$164,'Faturamento NNE'!$F$2:$F$707,'Infos Relatório'!$B217,'Faturamento NNE'!$AA$2:$AA$707,'Infos Relatório'!C$1)</f>
        <v>0</v>
      </c>
      <c r="F217" s="544">
        <f>SUMIFS('Faturamento NNE'!$P$2:$P$707,'Faturamento NNE'!$E$2:$E$707,'Infos Relatório'!$B$164,'Faturamento NNE'!$F$2:$F$707,'Infos Relatório'!$B217,'Faturamento NNE'!$AA$2:$AA$707,'Infos Relatório'!C$1,'Faturamento NNE'!$U$2:$U$707,"Sim")+SUMIFS('Faturamento NNE'!$Q$2:$Q$707,'Faturamento NNE'!$E$2:$E$707,'Infos Relatório'!$B$164,'Faturamento NNE'!$F$2:$F$707,'Infos Relatório'!$B217,'Faturamento NNE'!$AA$2:$AA$707,'Infos Relatório'!C$1,'Faturamento NNE'!$U$2:$U$707,"Sim")</f>
        <v>0</v>
      </c>
      <c r="G217" s="283" t="e">
        <f t="shared" si="48"/>
        <v>#DIV/0!</v>
      </c>
      <c r="H217" s="545">
        <f>SUMIFS('Faturamento NNE'!$I$2:$I$707,'Faturamento NNE'!$E$2:$E$707,'Infos Relatório'!$B$164,'Faturamento NNE'!$F$2:$F$707,'Infos Relatório'!$B217,'Faturamento NNE'!$AA$2:$AA$707,'Infos Relatório'!C$1)</f>
        <v>0</v>
      </c>
      <c r="I217" s="541">
        <f>COUNTIFS('Faturamento NNE'!$E$2:$E$707,'Infos Relatório'!$B$164,'Faturamento NNE'!$F$2:$F$707,'Infos Relatório'!$B217,'Faturamento NNE'!$AA$2:$AA$707,'Infos Relatório'!I$1)</f>
        <v>0</v>
      </c>
      <c r="J217" s="542">
        <f>SUMIFS('Faturamento NNE'!$H$2:$H$707,'Faturamento NNE'!$E$2:$E$707,'Infos Relatório'!$B$164,'Faturamento NNE'!$F$2:$F$707,'Infos Relatório'!$B217,'Faturamento NNE'!$AA$2:$AA$707,'Infos Relatório'!I$1)</f>
        <v>0</v>
      </c>
      <c r="K217" s="543">
        <f>SUMIFS('Faturamento NNE'!$K$2:$K$707,'Faturamento NNE'!$E$2:$E$707,'Infos Relatório'!$B$164,'Faturamento NNE'!$F$2:$F$707,'Infos Relatório'!$B217,'Faturamento NNE'!$AA$2:$AA$707,'Infos Relatório'!I$1)</f>
        <v>0</v>
      </c>
      <c r="L217" s="544">
        <f>SUMIFS('Faturamento NNE'!$P$2:$P$707,'Faturamento NNE'!$E$2:$E$707,'Infos Relatório'!$B$164,'Faturamento NNE'!$F$2:$F$707,'Infos Relatório'!$B217,'Faturamento NNE'!$AA$2:$AA$707,'Infos Relatório'!I$1,'Faturamento NNE'!$U$2:$U$707,"Sim")+SUMIFS('Faturamento NNE'!$Q$2:$Q$707,'Faturamento NNE'!$E$2:$E$707,'Infos Relatório'!$B$164,'Faturamento NNE'!$F$2:$F$707,'Infos Relatório'!$B217,'Faturamento NNE'!$AA$2:$AA$707,'Infos Relatório'!I$1,'Faturamento NNE'!$U$2:$U$707,"Sim")</f>
        <v>0</v>
      </c>
      <c r="M217" s="283" t="e">
        <f t="shared" si="49"/>
        <v>#DIV/0!</v>
      </c>
      <c r="N217" s="545">
        <f>SUMIFS('Faturamento NNE'!$I$2:$I$707,'Faturamento NNE'!$E$2:$E$707,'Infos Relatório'!$B$164,'Faturamento NNE'!$F$2:$F$707,'Infos Relatório'!$B217,'Faturamento NNE'!$AA$2:$AA$707,'Infos Relatório'!I$1)</f>
        <v>0</v>
      </c>
      <c r="O217" s="541">
        <f>COUNTIFS('Faturamento NNE'!$E$2:$E$707,'Infos Relatório'!$B$164,'Faturamento NNE'!$F$2:$F$707,'Infos Relatório'!$B217,'Faturamento NNE'!$AA$2:$AA$707,'Infos Relatório'!O$1)</f>
        <v>0</v>
      </c>
      <c r="P217" s="542">
        <f>SUMIFS('Faturamento NNE'!$H$2:$H$707,'Faturamento NNE'!$E$2:$E$707,'Infos Relatório'!$B$164,'Faturamento NNE'!$F$2:$F$707,'Infos Relatório'!$B217,'Faturamento NNE'!$AA$2:$AA$707,'Infos Relatório'!O$1)</f>
        <v>0</v>
      </c>
      <c r="Q217" s="542">
        <f>SUMIFS('Faturamento NNE'!$K$2:$K$707,'Faturamento NNE'!$E$2:$E$707,'Infos Relatório'!$B$164,'Faturamento NNE'!$F$2:$F$707,'Infos Relatório'!$B217,'Faturamento NNE'!$AA$2:$AA$707,'Infos Relatório'!O$1)</f>
        <v>0</v>
      </c>
      <c r="R217" s="546">
        <f>SUMIFS('Faturamento NNE'!$P$2:$P$707,'Faturamento NNE'!$E$2:$E$707,'Infos Relatório'!$B$164,'Faturamento NNE'!$F$2:$F$707,'Infos Relatório'!$B217,'Faturamento NNE'!$AA$2:$AA$707,'Infos Relatório'!O$1,'Faturamento NNE'!$U$2:$U$707,"Sim")+SUMIFS('Faturamento NNE'!$Q$2:$Q$707,'Faturamento NNE'!$E$2:$E$707,'Infos Relatório'!$B$164,'Faturamento NNE'!$F$2:$F$707,'Infos Relatório'!$B217,'Faturamento NNE'!$AA$2:$AA$707,'Infos Relatório'!O$1,'Faturamento NNE'!$U$2:$U$707,"Sim")</f>
        <v>0</v>
      </c>
      <c r="S217" s="227" t="e">
        <f t="shared" si="50"/>
        <v>#DIV/0!</v>
      </c>
      <c r="T217" s="545">
        <f>SUMIFS('Faturamento NNE'!$I$2:$I$707,'Faturamento NNE'!$E$2:$E$707,'Infos Relatório'!$B$164,'Faturamento NNE'!$F$2:$F$707,'Infos Relatório'!$B217,'Faturamento NNE'!$AA$2:$AA$707,'Infos Relatório'!O$1)</f>
        <v>0</v>
      </c>
      <c r="U217" s="541">
        <f>COUNTIFS('Faturamento NNE'!$E$2:$E$707,'Infos Relatório'!$B$164,'Faturamento NNE'!$F$2:$F$707,'Infos Relatório'!$B217,'Faturamento NNE'!$AA$2:$AA$707,'Infos Relatório'!U$1)</f>
        <v>0</v>
      </c>
      <c r="V217" s="542">
        <f>SUMIFS('Faturamento NNE'!$H$2:$H$707,'Faturamento NNE'!$E$2:$E$707,'Infos Relatório'!$B$164,'Faturamento NNE'!$F$2:$F$707,'Infos Relatório'!$B217,'Faturamento NNE'!$AA$2:$AA$707,'Infos Relatório'!U$1)</f>
        <v>0</v>
      </c>
      <c r="W217" s="542">
        <f>SUMIFS('Faturamento NNE'!$K$2:$K$707,'Faturamento NNE'!$E$2:$E$707,'Infos Relatório'!$B$164,'Faturamento NNE'!$F$2:$F$707,'Infos Relatório'!$B217,'Faturamento NNE'!$AA$2:$AA$707,'Infos Relatório'!U$1)</f>
        <v>0</v>
      </c>
      <c r="X217" s="546">
        <f>SUMIFS('Faturamento NNE'!$P$2:$P$707,'Faturamento NNE'!$E$2:$E$707,'Infos Relatório'!$B$164,'Faturamento NNE'!$F$2:$F$707,'Infos Relatório'!$B217,'Faturamento NNE'!$AA$2:$AA$707,'Infos Relatório'!U$1,'Faturamento NNE'!$U$2:$U$707,"Sim")+SUMIFS('Faturamento NNE'!$Q$2:$Q$707,'Faturamento NNE'!$E$2:$E$707,'Infos Relatório'!$B$164,'Faturamento NNE'!$F$2:$F$707,'Infos Relatório'!$B217,'Faturamento NNE'!$AA$2:$AA$707,'Infos Relatório'!U$1,'Faturamento NNE'!$U$2:$U$707,"Sim")</f>
        <v>0</v>
      </c>
      <c r="Y217" s="227" t="e">
        <f t="shared" si="51"/>
        <v>#DIV/0!</v>
      </c>
      <c r="Z217" s="545">
        <f>SUMIFS('Faturamento NNE'!$I$2:$I$707,'Faturamento NNE'!$E$2:$E$707,'Infos Relatório'!$B$164,'Faturamento NNE'!$F$2:$F$707,'Infos Relatório'!$B217,'Faturamento NNE'!$AA$2:$AA$707,'Infos Relatório'!U$1)</f>
        <v>0</v>
      </c>
      <c r="AA217" s="541">
        <f>COUNTIFS('Faturamento NNE'!$E$2:$E$707,'Infos Relatório'!$B$164,'Faturamento NNE'!$F$2:$F$707,'Infos Relatório'!$B217,'Faturamento NNE'!$AA$2:$AA$707,'Infos Relatório'!AA$1)</f>
        <v>0</v>
      </c>
      <c r="AB217" s="542">
        <f>SUMIFS('Faturamento NNE'!$H$2:$H$707,'Faturamento NNE'!$E$2:$E$707,'Infos Relatório'!$B$164,'Faturamento NNE'!$F$2:$F$707,'Infos Relatório'!$B217,'Faturamento NNE'!$AA$2:$AA$707,'Infos Relatório'!AA$1)</f>
        <v>0</v>
      </c>
      <c r="AC217" s="542">
        <f>SUMIFS('Faturamento NNE'!$K$2:$K$707,'Faturamento NNE'!$E$2:$E$707,'Infos Relatório'!$B$164,'Faturamento NNE'!$F$2:$F$707,'Infos Relatório'!$B217,'Faturamento NNE'!$AA$2:$AA$707,'Infos Relatório'!AA$1)</f>
        <v>0</v>
      </c>
      <c r="AD217" s="546">
        <f>SUMIFS('Faturamento NNE'!$P$2:$P$707,'Faturamento NNE'!$E$2:$E$707,'Infos Relatório'!$B$164,'Faturamento NNE'!$F$2:$F$707,'Infos Relatório'!$B217,'Faturamento NNE'!$AA$2:$AA$707,'Infos Relatório'!AA$1,'Faturamento NNE'!$U$2:$U$707,"Sim")+SUMIFS('Faturamento NNE'!$Q$2:$Q$707,'Faturamento NNE'!$E$2:$E$707,'Infos Relatório'!$B$164,'Faturamento NNE'!$F$2:$F$707,'Infos Relatório'!$B217,'Faturamento NNE'!$AA$2:$AA$707,'Infos Relatório'!AA$1,'Faturamento NNE'!$U$2:$U$707,"Sim")</f>
        <v>0</v>
      </c>
      <c r="AE217" s="227" t="e">
        <f t="shared" si="52"/>
        <v>#DIV/0!</v>
      </c>
      <c r="AF217" s="545">
        <f>SUMIFS('Faturamento NNE'!$I$2:$I$707,'Faturamento NNE'!$E$2:$E$707,'Infos Relatório'!$B$164,'Faturamento NNE'!$F$2:$F$707,'Infos Relatório'!$B217,'Faturamento NNE'!$AA$2:$AA$707,'Infos Relatório'!AA$1)</f>
        <v>0</v>
      </c>
      <c r="AG217" s="541">
        <f>COUNTIFS('Faturamento NNE'!$E$2:$E$707,'Infos Relatório'!$B$164,'Faturamento NNE'!$F$2:$F$707,'Infos Relatório'!$B217,'Faturamento NNE'!$AA$2:$AA$707,'Infos Relatório'!AG$1)</f>
        <v>0</v>
      </c>
      <c r="AH217" s="542">
        <f>SUMIFS('Faturamento NNE'!$H$2:$H$707,'Faturamento NNE'!$E$2:$E$707,'Infos Relatório'!$B$164,'Faturamento NNE'!$F$2:$F$707,'Infos Relatório'!$B217,'Faturamento NNE'!$AA$2:$AA$707,'Infos Relatório'!AG$1)</f>
        <v>0</v>
      </c>
      <c r="AI217" s="542">
        <f>SUMIFS('Faturamento NNE'!$K$2:$K$707,'Faturamento NNE'!$E$2:$E$707,'Infos Relatório'!$B$164,'Faturamento NNE'!$F$2:$F$707,'Infos Relatório'!$B217,'Faturamento NNE'!$AA$2:$AA$707,'Infos Relatório'!AG$1)</f>
        <v>0</v>
      </c>
      <c r="AJ217" s="546">
        <f>SUMIFS('Faturamento NNE'!$P$2:$P$707,'Faturamento NNE'!$E$2:$E$707,'Infos Relatório'!$B$164,'Faturamento NNE'!$F$2:$F$707,'Infos Relatório'!$B217,'Faturamento NNE'!$AA$2:$AA$707,'Infos Relatório'!AG$1,'Faturamento NNE'!$U$2:$U$707,"Sim")+SUMIFS('Faturamento NNE'!$Q$2:$Q$707,'Faturamento NNE'!$E$2:$E$707,'Infos Relatório'!$B$164,'Faturamento NNE'!$F$2:$F$707,'Infos Relatório'!$B217,'Faturamento NNE'!$AA$2:$AA$707,'Infos Relatório'!AG$1,'Faturamento NNE'!$U$2:$U$707,"Sim")</f>
        <v>0</v>
      </c>
      <c r="AK217" s="227" t="e">
        <f t="shared" si="53"/>
        <v>#DIV/0!</v>
      </c>
      <c r="AL217" s="545">
        <f>SUMIFS('Faturamento NNE'!$I$2:$I$707,'Faturamento NNE'!$E$2:$E$707,'Infos Relatório'!$B$164,'Faturamento NNE'!$F$2:$F$707,'Infos Relatório'!$B217,'Faturamento NNE'!$AA$2:$AA$707,'Infos Relatório'!AG$1)</f>
        <v>0</v>
      </c>
      <c r="AM217" s="541">
        <f>COUNTIFS('Faturamento NNE'!$E$2:$E$707,'Infos Relatório'!$B$164,'Faturamento NNE'!$F$2:$F$707,'Infos Relatório'!$B217,'Faturamento NNE'!$AA$2:$AA$707,'Infos Relatório'!AM$1)</f>
        <v>0</v>
      </c>
      <c r="AN217" s="542">
        <f>SUMIFS('Faturamento NNE'!$H$2:$H$707,'Faturamento NNE'!$E$2:$E$707,'Infos Relatório'!$B$164,'Faturamento NNE'!$F$2:$F$707,'Infos Relatório'!$B217,'Faturamento NNE'!$AA$2:$AA$707,'Infos Relatório'!AM$1)</f>
        <v>0</v>
      </c>
      <c r="AO217" s="542">
        <f>SUMIFS('Faturamento NNE'!$K$2:$K$707,'Faturamento NNE'!$E$2:$E$707,'Infos Relatório'!$B$164,'Faturamento NNE'!$F$2:$F$707,'Infos Relatório'!$B217,'Faturamento NNE'!$AA$2:$AA$707,'Infos Relatório'!AM$1)</f>
        <v>0</v>
      </c>
      <c r="AP217" s="546">
        <f>SUMIFS('Faturamento NNE'!$P$2:$P$707,'Faturamento NNE'!$E$2:$E$707,'Infos Relatório'!$B$164,'Faturamento NNE'!$F$2:$F$707,'Infos Relatório'!$B217,'Faturamento NNE'!$AA$2:$AA$707,'Infos Relatório'!AM$1,'Faturamento NNE'!$U$2:$U$707,"Sim")+SUMIFS('Faturamento NNE'!$Q$2:$Q$707,'Faturamento NNE'!$E$2:$E$707,'Infos Relatório'!$B$164,'Faturamento NNE'!$F$2:$F$707,'Infos Relatório'!$B217,'Faturamento NNE'!$AA$2:$AA$707,'Infos Relatório'!AM$1,'Faturamento NNE'!$U$2:$U$707,"Sim")</f>
        <v>0</v>
      </c>
      <c r="AQ217" s="227" t="e">
        <f t="shared" si="54"/>
        <v>#DIV/0!</v>
      </c>
      <c r="AR217" s="545">
        <f>SUMIFS('Faturamento NNE'!$I$2:$I$707,'Faturamento NNE'!$E$2:$E$707,'Infos Relatório'!$B$164,'Faturamento NNE'!$F$2:$F$707,'Infos Relatório'!$B217,'Faturamento NNE'!$AA$2:$AA$707,'Infos Relatório'!AM$1)</f>
        <v>0</v>
      </c>
      <c r="AS217" s="541">
        <f>COUNTIFS('Faturamento NNE'!$E$2:$E$707,'Infos Relatório'!$B$164,'Faturamento NNE'!$F$2:$F$707,'Infos Relatório'!$B217,'Faturamento NNE'!$AA$2:$AA$707,'Infos Relatório'!AS$1)</f>
        <v>0</v>
      </c>
      <c r="AT217" s="542">
        <f>SUMIFS('Faturamento NNE'!$H$2:$H$707,'Faturamento NNE'!$E$2:$E$707,'Infos Relatório'!$B$164,'Faturamento NNE'!$F$2:$F$707,'Infos Relatório'!$B217,'Faturamento NNE'!$AA$2:$AA$707,'Infos Relatório'!AS$1)</f>
        <v>0</v>
      </c>
      <c r="AU217" s="542">
        <f>SUMIFS('Faturamento NNE'!$K$2:$K$707,'Faturamento NNE'!$E$2:$E$707,'Infos Relatório'!$B$164,'Faturamento NNE'!$F$2:$F$707,'Infos Relatório'!$B217,'Faturamento NNE'!$AA$2:$AA$707,'Infos Relatório'!AS$1)</f>
        <v>0</v>
      </c>
      <c r="AV217" s="546">
        <f>SUMIFS('Faturamento NNE'!$P$2:$P$707,'Faturamento NNE'!$E$2:$E$707,'Infos Relatório'!$B$164,'Faturamento NNE'!$F$2:$F$707,'Infos Relatório'!$B217,'Faturamento NNE'!$AA$2:$AA$707,'Infos Relatório'!AS$1,'Faturamento NNE'!$U$2:$U$707,"Sim")+SUMIFS('Faturamento NNE'!$Q$2:$Q$707,'Faturamento NNE'!$E$2:$E$707,'Infos Relatório'!$B$164,'Faturamento NNE'!$F$2:$F$707,'Infos Relatório'!$B217,'Faturamento NNE'!$AA$2:$AA$707,'Infos Relatório'!AS$1,'Faturamento NNE'!$U$2:$U$707,"Sim")</f>
        <v>0</v>
      </c>
      <c r="AW217" s="227" t="e">
        <f t="shared" si="55"/>
        <v>#DIV/0!</v>
      </c>
      <c r="AX217" s="545">
        <f>SUMIFS('Faturamento NNE'!$I$2:$I$707,'Faturamento NNE'!$E$2:$E$707,'Infos Relatório'!$B$164,'Faturamento NNE'!$F$2:$F$707,'Infos Relatório'!$B217,'Faturamento NNE'!$AA$2:$AA$707,'Infos Relatório'!AS$1)</f>
        <v>0</v>
      </c>
      <c r="AY217" s="541">
        <f>COUNTIFS('Faturamento NNE'!$E$2:$E$707,'Infos Relatório'!$B$164,'Faturamento NNE'!$F$2:$F$707,'Infos Relatório'!$B217,'Faturamento NNE'!$AA$2:$AA$707,'Infos Relatório'!AY$1)</f>
        <v>0</v>
      </c>
      <c r="AZ217" s="542">
        <f>SUMIFS('Faturamento NNE'!$H$2:$H$707,'Faturamento NNE'!$E$2:$E$707,'Infos Relatório'!$B$164,'Faturamento NNE'!$F$2:$F$707,'Infos Relatório'!$B217,'Faturamento NNE'!$AA$2:$AA$707,'Infos Relatório'!AY$1)</f>
        <v>0</v>
      </c>
      <c r="BA217" s="542">
        <f>SUMIFS('Faturamento NNE'!$K$2:$K$707,'Faturamento NNE'!$E$2:$E$707,'Infos Relatório'!$B$164,'Faturamento NNE'!$F$2:$F$707,'Infos Relatório'!$B217,'Faturamento NNE'!$AA$2:$AA$707,'Infos Relatório'!AY$1)</f>
        <v>0</v>
      </c>
      <c r="BB217" s="546">
        <f>SUMIFS('Faturamento NNE'!$P$2:$P$707,'Faturamento NNE'!$E$2:$E$707,'Infos Relatório'!$B$164,'Faturamento NNE'!$F$2:$F$707,'Infos Relatório'!$B217,'Faturamento NNE'!$AA$2:$AA$707,'Infos Relatório'!AY$1,'Faturamento NNE'!$U$2:$U$707,"Sim")+SUMIFS('Faturamento NNE'!$Q$2:$Q$707,'Faturamento NNE'!$E$2:$E$707,'Infos Relatório'!$B$164,'Faturamento NNE'!$F$2:$F$707,'Infos Relatório'!$B217,'Faturamento NNE'!$AA$2:$AA$707,'Infos Relatório'!AY$1,'Faturamento NNE'!$U$2:$U$707,"Sim")</f>
        <v>0</v>
      </c>
      <c r="BC217" s="227" t="e">
        <f t="shared" si="56"/>
        <v>#DIV/0!</v>
      </c>
      <c r="BD217" s="545">
        <f>SUMIFS('Faturamento NNE'!$I$2:$I$707,'Faturamento NNE'!$E$2:$E$707,'Infos Relatório'!$B$164,'Faturamento NNE'!$F$2:$F$707,'Infos Relatório'!$B217,'Faturamento NNE'!$AA$2:$AA$707,'Infos Relatório'!AY$1)</f>
        <v>0</v>
      </c>
      <c r="BE217" s="541">
        <f>COUNTIFS('Faturamento NNE'!$E$2:$E$707,'Infos Relatório'!$B$164,'Faturamento NNE'!$F$2:$F$707,'Infos Relatório'!$B217,'Faturamento NNE'!$AA$2:$AA$707,'Infos Relatório'!BE$1)</f>
        <v>0</v>
      </c>
      <c r="BF217" s="542">
        <f>SUMIFS('Faturamento NNE'!$H$2:$H$707,'Faturamento NNE'!$E$2:$E$707,'Infos Relatório'!$B$164,'Faturamento NNE'!$F$2:$F$707,'Infos Relatório'!$B217,'Faturamento NNE'!$AA$2:$AA$707,'Infos Relatório'!BE$1)</f>
        <v>0</v>
      </c>
      <c r="BG217" s="542">
        <f>SUMIFS('Faturamento NNE'!$K$2:$K$707,'Faturamento NNE'!$E$2:$E$707,'Infos Relatório'!$B$164,'Faturamento NNE'!$F$2:$F$707,'Infos Relatório'!$B217,'Faturamento NNE'!$AA$2:$AA$707,'Infos Relatório'!BE$1)</f>
        <v>0</v>
      </c>
      <c r="BH217" s="546">
        <f>SUMIFS('Faturamento NNE'!$P$2:$P$707,'Faturamento NNE'!$E$2:$E$707,'Infos Relatório'!$B$164,'Faturamento NNE'!$F$2:$F$707,'Infos Relatório'!$B217,'Faturamento NNE'!$AA$2:$AA$707,'Infos Relatório'!BE$1,'Faturamento NNE'!$U$2:$U$707,"Sim")+SUMIFS('Faturamento NNE'!$Q$2:$Q$707,'Faturamento NNE'!$E$2:$E$707,'Infos Relatório'!$B$164,'Faturamento NNE'!$F$2:$F$707,'Infos Relatório'!$B217,'Faturamento NNE'!$AA$2:$AA$707,'Infos Relatório'!BE$1,'Faturamento NNE'!$U$2:$U$707,"Sim")</f>
        <v>0</v>
      </c>
      <c r="BI217" s="227" t="e">
        <f t="shared" si="57"/>
        <v>#DIV/0!</v>
      </c>
      <c r="BJ217" s="545">
        <f>SUMIFS('Faturamento NNE'!$I$2:$I$707,'Faturamento NNE'!$E$2:$E$707,'Infos Relatório'!$B$164,'Faturamento NNE'!$F$2:$F$707,'Infos Relatório'!$B217,'Faturamento NNE'!$AA$2:$AA$707,'Infos Relatório'!BE$1)</f>
        <v>0</v>
      </c>
      <c r="BK217" s="541">
        <f>COUNTIFS('Faturamento NNE'!$E$2:$E$707,'Infos Relatório'!$B$164,'Faturamento NNE'!$F$2:$F$707,'Infos Relatório'!$B217,'Faturamento NNE'!$AA$2:$AA$707,'Infos Relatório'!BK$1)</f>
        <v>0</v>
      </c>
      <c r="BL217" s="542">
        <f>SUMIFS('Faturamento NNE'!$H$2:$H$707,'Faturamento NNE'!$E$2:$E$707,'Infos Relatório'!$B$164,'Faturamento NNE'!$F$2:$F$707,'Infos Relatório'!$B217,'Faturamento NNE'!$AA$2:$AA$707,'Infos Relatório'!BK$1)</f>
        <v>0</v>
      </c>
      <c r="BM217" s="542">
        <f>SUMIFS('Faturamento NNE'!$K$2:$K$707,'Faturamento NNE'!$E$2:$E$707,'Infos Relatório'!$B$164,'Faturamento NNE'!$F$2:$F$707,'Infos Relatório'!$B217,'Faturamento NNE'!$AA$2:$AA$707,'Infos Relatório'!BK$1)</f>
        <v>0</v>
      </c>
      <c r="BN217" s="546">
        <f>SUMIFS('Faturamento NNE'!$P$2:$P$707,'Faturamento NNE'!$E$2:$E$707,'Infos Relatório'!$B$164,'Faturamento NNE'!$F$2:$F$707,'Infos Relatório'!$B217,'Faturamento NNE'!$AA$2:$AA$707,'Infos Relatório'!BK$1,'Faturamento NNE'!$U$2:$U$707,"Sim")+SUMIFS('Faturamento NNE'!$Q$2:$Q$707,'Faturamento NNE'!$E$2:$E$707,'Infos Relatório'!$B$164,'Faturamento NNE'!$F$2:$F$707,'Infos Relatório'!$B217,'Faturamento NNE'!$AA$2:$AA$707,'Infos Relatório'!BK$1,'Faturamento NNE'!$U$2:$U$707,"Sim")</f>
        <v>0</v>
      </c>
      <c r="BO217" s="227" t="e">
        <f t="shared" si="58"/>
        <v>#DIV/0!</v>
      </c>
      <c r="BP217" s="545">
        <f>SUMIFS('Faturamento NNE'!$I$2:$I$707,'Faturamento NNE'!$E$2:$E$707,'Infos Relatório'!$B$164,'Faturamento NNE'!$F$2:$F$707,'Infos Relatório'!$B217,'Faturamento NNE'!$AA$2:$AA$707,'Infos Relatório'!BK$1)</f>
        <v>0</v>
      </c>
      <c r="BQ217" s="541">
        <f>COUNTIFS('Faturamento NNE'!$E$2:$E$707,'Infos Relatório'!$B$164,'Faturamento NNE'!$F$2:$F$707,'Infos Relatório'!$B217,'Faturamento NNE'!$AA$2:$AA$707,'Infos Relatório'!BQ$1)</f>
        <v>0</v>
      </c>
      <c r="BR217" s="542">
        <f>SUMIFS('Faturamento NNE'!$H$2:$H$707,'Faturamento NNE'!$E$2:$E$707,'Infos Relatório'!$B$164,'Faturamento NNE'!$F$2:$F$707,'Infos Relatório'!$B217,'Faturamento NNE'!$AA$2:$AA$707,'Infos Relatório'!BQ$1)</f>
        <v>0</v>
      </c>
      <c r="BS217" s="542">
        <f>SUMIFS('Faturamento NNE'!$K$2:$K$707,'Faturamento NNE'!$E$2:$E$707,'Infos Relatório'!$B$164,'Faturamento NNE'!$F$2:$F$707,'Infos Relatório'!$B217,'Faturamento NNE'!$AA$2:$AA$707,'Infos Relatório'!BQ$1)</f>
        <v>0</v>
      </c>
      <c r="BT217" s="546">
        <f>SUMIFS('Faturamento NNE'!$P$2:$P$707,'Faturamento NNE'!$E$2:$E$707,'Infos Relatório'!$B$164,'Faturamento NNE'!$F$2:$F$707,'Infos Relatório'!$B217,'Faturamento NNE'!$AA$2:$AA$707,'Infos Relatório'!BQ$1,'Faturamento NNE'!$U$2:$U$707,"Sim")+SUMIFS('Faturamento NNE'!$Q$2:$Q$707,'Faturamento NNE'!$E$2:$E$707,'Infos Relatório'!$B$164,'Faturamento NNE'!$F$2:$F$707,'Infos Relatório'!$B217,'Faturamento NNE'!$AA$2:$AA$707,'Infos Relatório'!BQ$1,'Faturamento NNE'!$U$2:$U$707,"Sim")</f>
        <v>0</v>
      </c>
      <c r="BU217" s="227" t="e">
        <f t="shared" si="59"/>
        <v>#DIV/0!</v>
      </c>
      <c r="BV217" s="545">
        <f>SUMIFS('Faturamento NNE'!$I$2:$I$707,'Faturamento NNE'!$E$2:$E$707,'Infos Relatório'!$B$164,'Faturamento NNE'!$F$2:$F$707,'Infos Relatório'!$B217,'Faturamento NNE'!$AA$2:$AA$707,'Infos Relatório'!BQ$1)</f>
        <v>0</v>
      </c>
    </row>
    <row r="218" spans="2:74">
      <c r="B218" s="217" t="s">
        <v>183</v>
      </c>
      <c r="C218" s="541">
        <f>COUNTIFS('Faturamento NNE'!$E$2:$E$707,'Infos Relatório'!$B$164,'Faturamento NNE'!$F$2:$F$707,'Infos Relatório'!$B218,'Faturamento NNE'!$AA$2:$AA$707,'Infos Relatório'!C$1)</f>
        <v>0</v>
      </c>
      <c r="D218" s="542">
        <f>SUMIFS('Faturamento NNE'!$H$2:$H$707,'Faturamento NNE'!$E$2:$E$707,'Infos Relatório'!$B$164,'Faturamento NNE'!$F$2:$F$707,'Infos Relatório'!$B218,'Faturamento NNE'!$AA$2:$AA$707,'Infos Relatório'!C$1)</f>
        <v>0</v>
      </c>
      <c r="E218" s="543">
        <f>SUMIFS('Faturamento NNE'!$K$2:$K$707,'Faturamento NNE'!$E$2:$E$707,'Infos Relatório'!$B$164,'Faturamento NNE'!$F$2:$F$707,'Infos Relatório'!$B218,'Faturamento NNE'!$AA$2:$AA$707,'Infos Relatório'!C$1)</f>
        <v>0</v>
      </c>
      <c r="F218" s="544">
        <f>SUMIFS('Faturamento NNE'!$P$2:$P$707,'Faturamento NNE'!$E$2:$E$707,'Infos Relatório'!$B$164,'Faturamento NNE'!$F$2:$F$707,'Infos Relatório'!$B218,'Faturamento NNE'!$AA$2:$AA$707,'Infos Relatório'!C$1,'Faturamento NNE'!$U$2:$U$707,"Sim")+SUMIFS('Faturamento NNE'!$Q$2:$Q$707,'Faturamento NNE'!$E$2:$E$707,'Infos Relatório'!$B$164,'Faturamento NNE'!$F$2:$F$707,'Infos Relatório'!$B218,'Faturamento NNE'!$AA$2:$AA$707,'Infos Relatório'!C$1,'Faturamento NNE'!$U$2:$U$707,"Sim")</f>
        <v>0</v>
      </c>
      <c r="G218" s="283" t="e">
        <f t="shared" si="48"/>
        <v>#DIV/0!</v>
      </c>
      <c r="H218" s="545">
        <f>SUMIFS('Faturamento NNE'!$I$2:$I$707,'Faturamento NNE'!$E$2:$E$707,'Infos Relatório'!$B$164,'Faturamento NNE'!$F$2:$F$707,'Infos Relatório'!$B218,'Faturamento NNE'!$AA$2:$AA$707,'Infos Relatório'!C$1)</f>
        <v>0</v>
      </c>
      <c r="I218" s="541">
        <f>COUNTIFS('Faturamento NNE'!$E$2:$E$707,'Infos Relatório'!$B$164,'Faturamento NNE'!$F$2:$F$707,'Infos Relatório'!$B218,'Faturamento NNE'!$AA$2:$AA$707,'Infos Relatório'!I$1)</f>
        <v>0</v>
      </c>
      <c r="J218" s="542">
        <f>SUMIFS('Faturamento NNE'!$H$2:$H$707,'Faturamento NNE'!$E$2:$E$707,'Infos Relatório'!$B$164,'Faturamento NNE'!$F$2:$F$707,'Infos Relatório'!$B218,'Faturamento NNE'!$AA$2:$AA$707,'Infos Relatório'!I$1)</f>
        <v>0</v>
      </c>
      <c r="K218" s="543">
        <f>SUMIFS('Faturamento NNE'!$K$2:$K$707,'Faturamento NNE'!$E$2:$E$707,'Infos Relatório'!$B$164,'Faturamento NNE'!$F$2:$F$707,'Infos Relatório'!$B218,'Faturamento NNE'!$AA$2:$AA$707,'Infos Relatório'!I$1)</f>
        <v>0</v>
      </c>
      <c r="L218" s="544">
        <f>SUMIFS('Faturamento NNE'!$P$2:$P$707,'Faturamento NNE'!$E$2:$E$707,'Infos Relatório'!$B$164,'Faturamento NNE'!$F$2:$F$707,'Infos Relatório'!$B218,'Faturamento NNE'!$AA$2:$AA$707,'Infos Relatório'!I$1,'Faturamento NNE'!$U$2:$U$707,"Sim")+SUMIFS('Faturamento NNE'!$Q$2:$Q$707,'Faturamento NNE'!$E$2:$E$707,'Infos Relatório'!$B$164,'Faturamento NNE'!$F$2:$F$707,'Infos Relatório'!$B218,'Faturamento NNE'!$AA$2:$AA$707,'Infos Relatório'!I$1,'Faturamento NNE'!$U$2:$U$707,"Sim")</f>
        <v>0</v>
      </c>
      <c r="M218" s="283" t="e">
        <f t="shared" si="49"/>
        <v>#DIV/0!</v>
      </c>
      <c r="N218" s="545">
        <f>SUMIFS('Faturamento NNE'!$I$2:$I$707,'Faturamento NNE'!$E$2:$E$707,'Infos Relatório'!$B$164,'Faturamento NNE'!$F$2:$F$707,'Infos Relatório'!$B218,'Faturamento NNE'!$AA$2:$AA$707,'Infos Relatório'!I$1)</f>
        <v>0</v>
      </c>
      <c r="O218" s="541">
        <f>COUNTIFS('Faturamento NNE'!$E$2:$E$707,'Infos Relatório'!$B$164,'Faturamento NNE'!$F$2:$F$707,'Infos Relatório'!$B218,'Faturamento NNE'!$AA$2:$AA$707,'Infos Relatório'!O$1)</f>
        <v>0</v>
      </c>
      <c r="P218" s="542">
        <f>SUMIFS('Faturamento NNE'!$H$2:$H$707,'Faturamento NNE'!$E$2:$E$707,'Infos Relatório'!$B$164,'Faturamento NNE'!$F$2:$F$707,'Infos Relatório'!$B218,'Faturamento NNE'!$AA$2:$AA$707,'Infos Relatório'!O$1)</f>
        <v>0</v>
      </c>
      <c r="Q218" s="542">
        <f>SUMIFS('Faturamento NNE'!$K$2:$K$707,'Faturamento NNE'!$E$2:$E$707,'Infos Relatório'!$B$164,'Faturamento NNE'!$F$2:$F$707,'Infos Relatório'!$B218,'Faturamento NNE'!$AA$2:$AA$707,'Infos Relatório'!O$1)</f>
        <v>0</v>
      </c>
      <c r="R218" s="546">
        <f>SUMIFS('Faturamento NNE'!$P$2:$P$707,'Faturamento NNE'!$E$2:$E$707,'Infos Relatório'!$B$164,'Faturamento NNE'!$F$2:$F$707,'Infos Relatório'!$B218,'Faturamento NNE'!$AA$2:$AA$707,'Infos Relatório'!O$1,'Faturamento NNE'!$U$2:$U$707,"Sim")+SUMIFS('Faturamento NNE'!$Q$2:$Q$707,'Faturamento NNE'!$E$2:$E$707,'Infos Relatório'!$B$164,'Faturamento NNE'!$F$2:$F$707,'Infos Relatório'!$B218,'Faturamento NNE'!$AA$2:$AA$707,'Infos Relatório'!O$1,'Faturamento NNE'!$U$2:$U$707,"Sim")</f>
        <v>0</v>
      </c>
      <c r="S218" s="227" t="e">
        <f t="shared" si="50"/>
        <v>#DIV/0!</v>
      </c>
      <c r="T218" s="545">
        <f>SUMIFS('Faturamento NNE'!$I$2:$I$707,'Faturamento NNE'!$E$2:$E$707,'Infos Relatório'!$B$164,'Faturamento NNE'!$F$2:$F$707,'Infos Relatório'!$B218,'Faturamento NNE'!$AA$2:$AA$707,'Infos Relatório'!O$1)</f>
        <v>0</v>
      </c>
      <c r="U218" s="541">
        <f>COUNTIFS('Faturamento NNE'!$E$2:$E$707,'Infos Relatório'!$B$164,'Faturamento NNE'!$F$2:$F$707,'Infos Relatório'!$B218,'Faturamento NNE'!$AA$2:$AA$707,'Infos Relatório'!U$1)</f>
        <v>0</v>
      </c>
      <c r="V218" s="542">
        <f>SUMIFS('Faturamento NNE'!$H$2:$H$707,'Faturamento NNE'!$E$2:$E$707,'Infos Relatório'!$B$164,'Faturamento NNE'!$F$2:$F$707,'Infos Relatório'!$B218,'Faturamento NNE'!$AA$2:$AA$707,'Infos Relatório'!U$1)</f>
        <v>0</v>
      </c>
      <c r="W218" s="542">
        <f>SUMIFS('Faturamento NNE'!$K$2:$K$707,'Faturamento NNE'!$E$2:$E$707,'Infos Relatório'!$B$164,'Faturamento NNE'!$F$2:$F$707,'Infos Relatório'!$B218,'Faturamento NNE'!$AA$2:$AA$707,'Infos Relatório'!U$1)</f>
        <v>0</v>
      </c>
      <c r="X218" s="546">
        <f>SUMIFS('Faturamento NNE'!$P$2:$P$707,'Faturamento NNE'!$E$2:$E$707,'Infos Relatório'!$B$164,'Faturamento NNE'!$F$2:$F$707,'Infos Relatório'!$B218,'Faturamento NNE'!$AA$2:$AA$707,'Infos Relatório'!U$1,'Faturamento NNE'!$U$2:$U$707,"Sim")+SUMIFS('Faturamento NNE'!$Q$2:$Q$707,'Faturamento NNE'!$E$2:$E$707,'Infos Relatório'!$B$164,'Faturamento NNE'!$F$2:$F$707,'Infos Relatório'!$B218,'Faturamento NNE'!$AA$2:$AA$707,'Infos Relatório'!U$1,'Faturamento NNE'!$U$2:$U$707,"Sim")</f>
        <v>0</v>
      </c>
      <c r="Y218" s="227" t="e">
        <f t="shared" si="51"/>
        <v>#DIV/0!</v>
      </c>
      <c r="Z218" s="545">
        <f>SUMIFS('Faturamento NNE'!$I$2:$I$707,'Faturamento NNE'!$E$2:$E$707,'Infos Relatório'!$B$164,'Faturamento NNE'!$F$2:$F$707,'Infos Relatório'!$B218,'Faturamento NNE'!$AA$2:$AA$707,'Infos Relatório'!U$1)</f>
        <v>0</v>
      </c>
      <c r="AA218" s="541">
        <f>COUNTIFS('Faturamento NNE'!$E$2:$E$707,'Infos Relatório'!$B$164,'Faturamento NNE'!$F$2:$F$707,'Infos Relatório'!$B218,'Faturamento NNE'!$AA$2:$AA$707,'Infos Relatório'!AA$1)</f>
        <v>0</v>
      </c>
      <c r="AB218" s="542">
        <f>SUMIFS('Faturamento NNE'!$H$2:$H$707,'Faturamento NNE'!$E$2:$E$707,'Infos Relatório'!$B$164,'Faturamento NNE'!$F$2:$F$707,'Infos Relatório'!$B218,'Faturamento NNE'!$AA$2:$AA$707,'Infos Relatório'!AA$1)</f>
        <v>0</v>
      </c>
      <c r="AC218" s="542">
        <f>SUMIFS('Faturamento NNE'!$K$2:$K$707,'Faturamento NNE'!$E$2:$E$707,'Infos Relatório'!$B$164,'Faturamento NNE'!$F$2:$F$707,'Infos Relatório'!$B218,'Faturamento NNE'!$AA$2:$AA$707,'Infos Relatório'!AA$1)</f>
        <v>0</v>
      </c>
      <c r="AD218" s="546">
        <f>SUMIFS('Faturamento NNE'!$P$2:$P$707,'Faturamento NNE'!$E$2:$E$707,'Infos Relatório'!$B$164,'Faturamento NNE'!$F$2:$F$707,'Infos Relatório'!$B218,'Faturamento NNE'!$AA$2:$AA$707,'Infos Relatório'!AA$1,'Faturamento NNE'!$U$2:$U$707,"Sim")+SUMIFS('Faturamento NNE'!$Q$2:$Q$707,'Faturamento NNE'!$E$2:$E$707,'Infos Relatório'!$B$164,'Faturamento NNE'!$F$2:$F$707,'Infos Relatório'!$B218,'Faturamento NNE'!$AA$2:$AA$707,'Infos Relatório'!AA$1,'Faturamento NNE'!$U$2:$U$707,"Sim")</f>
        <v>0</v>
      </c>
      <c r="AE218" s="227" t="e">
        <f t="shared" si="52"/>
        <v>#DIV/0!</v>
      </c>
      <c r="AF218" s="545">
        <f>SUMIFS('Faturamento NNE'!$I$2:$I$707,'Faturamento NNE'!$E$2:$E$707,'Infos Relatório'!$B$164,'Faturamento NNE'!$F$2:$F$707,'Infos Relatório'!$B218,'Faturamento NNE'!$AA$2:$AA$707,'Infos Relatório'!AA$1)</f>
        <v>0</v>
      </c>
      <c r="AG218" s="541">
        <f>COUNTIFS('Faturamento NNE'!$E$2:$E$707,'Infos Relatório'!$B$164,'Faturamento NNE'!$F$2:$F$707,'Infos Relatório'!$B218,'Faturamento NNE'!$AA$2:$AA$707,'Infos Relatório'!AG$1)</f>
        <v>0</v>
      </c>
      <c r="AH218" s="542">
        <f>SUMIFS('Faturamento NNE'!$H$2:$H$707,'Faturamento NNE'!$E$2:$E$707,'Infos Relatório'!$B$164,'Faturamento NNE'!$F$2:$F$707,'Infos Relatório'!$B218,'Faturamento NNE'!$AA$2:$AA$707,'Infos Relatório'!AG$1)</f>
        <v>0</v>
      </c>
      <c r="AI218" s="542">
        <f>SUMIFS('Faturamento NNE'!$K$2:$K$707,'Faturamento NNE'!$E$2:$E$707,'Infos Relatório'!$B$164,'Faturamento NNE'!$F$2:$F$707,'Infos Relatório'!$B218,'Faturamento NNE'!$AA$2:$AA$707,'Infos Relatório'!AG$1)</f>
        <v>0</v>
      </c>
      <c r="AJ218" s="546">
        <f>SUMIFS('Faturamento NNE'!$P$2:$P$707,'Faturamento NNE'!$E$2:$E$707,'Infos Relatório'!$B$164,'Faturamento NNE'!$F$2:$F$707,'Infos Relatório'!$B218,'Faturamento NNE'!$AA$2:$AA$707,'Infos Relatório'!AG$1,'Faturamento NNE'!$U$2:$U$707,"Sim")+SUMIFS('Faturamento NNE'!$Q$2:$Q$707,'Faturamento NNE'!$E$2:$E$707,'Infos Relatório'!$B$164,'Faturamento NNE'!$F$2:$F$707,'Infos Relatório'!$B218,'Faturamento NNE'!$AA$2:$AA$707,'Infos Relatório'!AG$1,'Faturamento NNE'!$U$2:$U$707,"Sim")</f>
        <v>0</v>
      </c>
      <c r="AK218" s="227" t="e">
        <f t="shared" si="53"/>
        <v>#DIV/0!</v>
      </c>
      <c r="AL218" s="545">
        <f>SUMIFS('Faturamento NNE'!$I$2:$I$707,'Faturamento NNE'!$E$2:$E$707,'Infos Relatório'!$B$164,'Faturamento NNE'!$F$2:$F$707,'Infos Relatório'!$B218,'Faturamento NNE'!$AA$2:$AA$707,'Infos Relatório'!AG$1)</f>
        <v>0</v>
      </c>
      <c r="AM218" s="541">
        <f>COUNTIFS('Faturamento NNE'!$E$2:$E$707,'Infos Relatório'!$B$164,'Faturamento NNE'!$F$2:$F$707,'Infos Relatório'!$B218,'Faturamento NNE'!$AA$2:$AA$707,'Infos Relatório'!AM$1)</f>
        <v>0</v>
      </c>
      <c r="AN218" s="542">
        <f>SUMIFS('Faturamento NNE'!$H$2:$H$707,'Faturamento NNE'!$E$2:$E$707,'Infos Relatório'!$B$164,'Faturamento NNE'!$F$2:$F$707,'Infos Relatório'!$B218,'Faturamento NNE'!$AA$2:$AA$707,'Infos Relatório'!AM$1)</f>
        <v>0</v>
      </c>
      <c r="AO218" s="542">
        <f>SUMIFS('Faturamento NNE'!$K$2:$K$707,'Faturamento NNE'!$E$2:$E$707,'Infos Relatório'!$B$164,'Faturamento NNE'!$F$2:$F$707,'Infos Relatório'!$B218,'Faturamento NNE'!$AA$2:$AA$707,'Infos Relatório'!AM$1)</f>
        <v>0</v>
      </c>
      <c r="AP218" s="546">
        <f>SUMIFS('Faturamento NNE'!$P$2:$P$707,'Faturamento NNE'!$E$2:$E$707,'Infos Relatório'!$B$164,'Faturamento NNE'!$F$2:$F$707,'Infos Relatório'!$B218,'Faturamento NNE'!$AA$2:$AA$707,'Infos Relatório'!AM$1,'Faturamento NNE'!$U$2:$U$707,"Sim")+SUMIFS('Faturamento NNE'!$Q$2:$Q$707,'Faturamento NNE'!$E$2:$E$707,'Infos Relatório'!$B$164,'Faturamento NNE'!$F$2:$F$707,'Infos Relatório'!$B218,'Faturamento NNE'!$AA$2:$AA$707,'Infos Relatório'!AM$1,'Faturamento NNE'!$U$2:$U$707,"Sim")</f>
        <v>0</v>
      </c>
      <c r="AQ218" s="227" t="e">
        <f t="shared" si="54"/>
        <v>#DIV/0!</v>
      </c>
      <c r="AR218" s="545">
        <f>SUMIFS('Faturamento NNE'!$I$2:$I$707,'Faturamento NNE'!$E$2:$E$707,'Infos Relatório'!$B$164,'Faturamento NNE'!$F$2:$F$707,'Infos Relatório'!$B218,'Faturamento NNE'!$AA$2:$AA$707,'Infos Relatório'!AM$1)</f>
        <v>0</v>
      </c>
      <c r="AS218" s="541">
        <f>COUNTIFS('Faturamento NNE'!$E$2:$E$707,'Infos Relatório'!$B$164,'Faturamento NNE'!$F$2:$F$707,'Infos Relatório'!$B218,'Faturamento NNE'!$AA$2:$AA$707,'Infos Relatório'!AS$1)</f>
        <v>0</v>
      </c>
      <c r="AT218" s="542">
        <f>SUMIFS('Faturamento NNE'!$H$2:$H$707,'Faturamento NNE'!$E$2:$E$707,'Infos Relatório'!$B$164,'Faturamento NNE'!$F$2:$F$707,'Infos Relatório'!$B218,'Faturamento NNE'!$AA$2:$AA$707,'Infos Relatório'!AS$1)</f>
        <v>0</v>
      </c>
      <c r="AU218" s="542">
        <f>SUMIFS('Faturamento NNE'!$K$2:$K$707,'Faturamento NNE'!$E$2:$E$707,'Infos Relatório'!$B$164,'Faturamento NNE'!$F$2:$F$707,'Infos Relatório'!$B218,'Faturamento NNE'!$AA$2:$AA$707,'Infos Relatório'!AS$1)</f>
        <v>0</v>
      </c>
      <c r="AV218" s="546">
        <f>SUMIFS('Faturamento NNE'!$P$2:$P$707,'Faturamento NNE'!$E$2:$E$707,'Infos Relatório'!$B$164,'Faturamento NNE'!$F$2:$F$707,'Infos Relatório'!$B218,'Faturamento NNE'!$AA$2:$AA$707,'Infos Relatório'!AS$1,'Faturamento NNE'!$U$2:$U$707,"Sim")+SUMIFS('Faturamento NNE'!$Q$2:$Q$707,'Faturamento NNE'!$E$2:$E$707,'Infos Relatório'!$B$164,'Faturamento NNE'!$F$2:$F$707,'Infos Relatório'!$B218,'Faturamento NNE'!$AA$2:$AA$707,'Infos Relatório'!AS$1,'Faturamento NNE'!$U$2:$U$707,"Sim")</f>
        <v>0</v>
      </c>
      <c r="AW218" s="227" t="e">
        <f t="shared" si="55"/>
        <v>#DIV/0!</v>
      </c>
      <c r="AX218" s="545">
        <f>SUMIFS('Faturamento NNE'!$I$2:$I$707,'Faturamento NNE'!$E$2:$E$707,'Infos Relatório'!$B$164,'Faturamento NNE'!$F$2:$F$707,'Infos Relatório'!$B218,'Faturamento NNE'!$AA$2:$AA$707,'Infos Relatório'!AS$1)</f>
        <v>0</v>
      </c>
      <c r="AY218" s="541">
        <f>COUNTIFS('Faturamento NNE'!$E$2:$E$707,'Infos Relatório'!$B$164,'Faturamento NNE'!$F$2:$F$707,'Infos Relatório'!$B218,'Faturamento NNE'!$AA$2:$AA$707,'Infos Relatório'!AY$1)</f>
        <v>0</v>
      </c>
      <c r="AZ218" s="542">
        <f>SUMIFS('Faturamento NNE'!$H$2:$H$707,'Faturamento NNE'!$E$2:$E$707,'Infos Relatório'!$B$164,'Faturamento NNE'!$F$2:$F$707,'Infos Relatório'!$B218,'Faturamento NNE'!$AA$2:$AA$707,'Infos Relatório'!AY$1)</f>
        <v>0</v>
      </c>
      <c r="BA218" s="542">
        <f>SUMIFS('Faturamento NNE'!$K$2:$K$707,'Faturamento NNE'!$E$2:$E$707,'Infos Relatório'!$B$164,'Faturamento NNE'!$F$2:$F$707,'Infos Relatório'!$B218,'Faturamento NNE'!$AA$2:$AA$707,'Infos Relatório'!AY$1)</f>
        <v>0</v>
      </c>
      <c r="BB218" s="546">
        <f>SUMIFS('Faturamento NNE'!$P$2:$P$707,'Faturamento NNE'!$E$2:$E$707,'Infos Relatório'!$B$164,'Faturamento NNE'!$F$2:$F$707,'Infos Relatório'!$B218,'Faturamento NNE'!$AA$2:$AA$707,'Infos Relatório'!AY$1,'Faturamento NNE'!$U$2:$U$707,"Sim")+SUMIFS('Faturamento NNE'!$Q$2:$Q$707,'Faturamento NNE'!$E$2:$E$707,'Infos Relatório'!$B$164,'Faturamento NNE'!$F$2:$F$707,'Infos Relatório'!$B218,'Faturamento NNE'!$AA$2:$AA$707,'Infos Relatório'!AY$1,'Faturamento NNE'!$U$2:$U$707,"Sim")</f>
        <v>0</v>
      </c>
      <c r="BC218" s="227" t="e">
        <f t="shared" si="56"/>
        <v>#DIV/0!</v>
      </c>
      <c r="BD218" s="545">
        <f>SUMIFS('Faturamento NNE'!$I$2:$I$707,'Faturamento NNE'!$E$2:$E$707,'Infos Relatório'!$B$164,'Faturamento NNE'!$F$2:$F$707,'Infos Relatório'!$B218,'Faturamento NNE'!$AA$2:$AA$707,'Infos Relatório'!AY$1)</f>
        <v>0</v>
      </c>
      <c r="BE218" s="541">
        <f>COUNTIFS('Faturamento NNE'!$E$2:$E$707,'Infos Relatório'!$B$164,'Faturamento NNE'!$F$2:$F$707,'Infos Relatório'!$B218,'Faturamento NNE'!$AA$2:$AA$707,'Infos Relatório'!BE$1)</f>
        <v>0</v>
      </c>
      <c r="BF218" s="542">
        <f>SUMIFS('Faturamento NNE'!$H$2:$H$707,'Faturamento NNE'!$E$2:$E$707,'Infos Relatório'!$B$164,'Faturamento NNE'!$F$2:$F$707,'Infos Relatório'!$B218,'Faturamento NNE'!$AA$2:$AA$707,'Infos Relatório'!BE$1)</f>
        <v>0</v>
      </c>
      <c r="BG218" s="542">
        <f>SUMIFS('Faturamento NNE'!$K$2:$K$707,'Faturamento NNE'!$E$2:$E$707,'Infos Relatório'!$B$164,'Faturamento NNE'!$F$2:$F$707,'Infos Relatório'!$B218,'Faturamento NNE'!$AA$2:$AA$707,'Infos Relatório'!BE$1)</f>
        <v>0</v>
      </c>
      <c r="BH218" s="546">
        <f>SUMIFS('Faturamento NNE'!$P$2:$P$707,'Faturamento NNE'!$E$2:$E$707,'Infos Relatório'!$B$164,'Faturamento NNE'!$F$2:$F$707,'Infos Relatório'!$B218,'Faturamento NNE'!$AA$2:$AA$707,'Infos Relatório'!BE$1,'Faturamento NNE'!$U$2:$U$707,"Sim")+SUMIFS('Faturamento NNE'!$Q$2:$Q$707,'Faturamento NNE'!$E$2:$E$707,'Infos Relatório'!$B$164,'Faturamento NNE'!$F$2:$F$707,'Infos Relatório'!$B218,'Faturamento NNE'!$AA$2:$AA$707,'Infos Relatório'!BE$1,'Faturamento NNE'!$U$2:$U$707,"Sim")</f>
        <v>0</v>
      </c>
      <c r="BI218" s="227" t="e">
        <f t="shared" si="57"/>
        <v>#DIV/0!</v>
      </c>
      <c r="BJ218" s="545">
        <f>SUMIFS('Faturamento NNE'!$I$2:$I$707,'Faturamento NNE'!$E$2:$E$707,'Infos Relatório'!$B$164,'Faturamento NNE'!$F$2:$F$707,'Infos Relatório'!$B218,'Faturamento NNE'!$AA$2:$AA$707,'Infos Relatório'!BE$1)</f>
        <v>0</v>
      </c>
      <c r="BK218" s="541">
        <f>COUNTIFS('Faturamento NNE'!$E$2:$E$707,'Infos Relatório'!$B$164,'Faturamento NNE'!$F$2:$F$707,'Infos Relatório'!$B218,'Faturamento NNE'!$AA$2:$AA$707,'Infos Relatório'!BK$1)</f>
        <v>0</v>
      </c>
      <c r="BL218" s="542">
        <f>SUMIFS('Faturamento NNE'!$H$2:$H$707,'Faturamento NNE'!$E$2:$E$707,'Infos Relatório'!$B$164,'Faturamento NNE'!$F$2:$F$707,'Infos Relatório'!$B218,'Faturamento NNE'!$AA$2:$AA$707,'Infos Relatório'!BK$1)</f>
        <v>0</v>
      </c>
      <c r="BM218" s="542">
        <f>SUMIFS('Faturamento NNE'!$K$2:$K$707,'Faturamento NNE'!$E$2:$E$707,'Infos Relatório'!$B$164,'Faturamento NNE'!$F$2:$F$707,'Infos Relatório'!$B218,'Faturamento NNE'!$AA$2:$AA$707,'Infos Relatório'!BK$1)</f>
        <v>0</v>
      </c>
      <c r="BN218" s="546">
        <f>SUMIFS('Faturamento NNE'!$P$2:$P$707,'Faturamento NNE'!$E$2:$E$707,'Infos Relatório'!$B$164,'Faturamento NNE'!$F$2:$F$707,'Infos Relatório'!$B218,'Faturamento NNE'!$AA$2:$AA$707,'Infos Relatório'!BK$1,'Faturamento NNE'!$U$2:$U$707,"Sim")+SUMIFS('Faturamento NNE'!$Q$2:$Q$707,'Faturamento NNE'!$E$2:$E$707,'Infos Relatório'!$B$164,'Faturamento NNE'!$F$2:$F$707,'Infos Relatório'!$B218,'Faturamento NNE'!$AA$2:$AA$707,'Infos Relatório'!BK$1,'Faturamento NNE'!$U$2:$U$707,"Sim")</f>
        <v>0</v>
      </c>
      <c r="BO218" s="227" t="e">
        <f t="shared" si="58"/>
        <v>#DIV/0!</v>
      </c>
      <c r="BP218" s="545">
        <f>SUMIFS('Faturamento NNE'!$I$2:$I$707,'Faturamento NNE'!$E$2:$E$707,'Infos Relatório'!$B$164,'Faturamento NNE'!$F$2:$F$707,'Infos Relatório'!$B218,'Faturamento NNE'!$AA$2:$AA$707,'Infos Relatório'!BK$1)</f>
        <v>0</v>
      </c>
      <c r="BQ218" s="541">
        <f>COUNTIFS('Faturamento NNE'!$E$2:$E$707,'Infos Relatório'!$B$164,'Faturamento NNE'!$F$2:$F$707,'Infos Relatório'!$B218,'Faturamento NNE'!$AA$2:$AA$707,'Infos Relatório'!BQ$1)</f>
        <v>0</v>
      </c>
      <c r="BR218" s="542">
        <f>SUMIFS('Faturamento NNE'!$H$2:$H$707,'Faturamento NNE'!$E$2:$E$707,'Infos Relatório'!$B$164,'Faturamento NNE'!$F$2:$F$707,'Infos Relatório'!$B218,'Faturamento NNE'!$AA$2:$AA$707,'Infos Relatório'!BQ$1)</f>
        <v>0</v>
      </c>
      <c r="BS218" s="542">
        <f>SUMIFS('Faturamento NNE'!$K$2:$K$707,'Faturamento NNE'!$E$2:$E$707,'Infos Relatório'!$B$164,'Faturamento NNE'!$F$2:$F$707,'Infos Relatório'!$B218,'Faturamento NNE'!$AA$2:$AA$707,'Infos Relatório'!BQ$1)</f>
        <v>0</v>
      </c>
      <c r="BT218" s="546">
        <f>SUMIFS('Faturamento NNE'!$P$2:$P$707,'Faturamento NNE'!$E$2:$E$707,'Infos Relatório'!$B$164,'Faturamento NNE'!$F$2:$F$707,'Infos Relatório'!$B218,'Faturamento NNE'!$AA$2:$AA$707,'Infos Relatório'!BQ$1,'Faturamento NNE'!$U$2:$U$707,"Sim")+SUMIFS('Faturamento NNE'!$Q$2:$Q$707,'Faturamento NNE'!$E$2:$E$707,'Infos Relatório'!$B$164,'Faturamento NNE'!$F$2:$F$707,'Infos Relatório'!$B218,'Faturamento NNE'!$AA$2:$AA$707,'Infos Relatório'!BQ$1,'Faturamento NNE'!$U$2:$U$707,"Sim")</f>
        <v>0</v>
      </c>
      <c r="BU218" s="227" t="e">
        <f t="shared" si="59"/>
        <v>#DIV/0!</v>
      </c>
      <c r="BV218" s="545">
        <f>SUMIFS('Faturamento NNE'!$I$2:$I$707,'Faturamento NNE'!$E$2:$E$707,'Infos Relatório'!$B$164,'Faturamento NNE'!$F$2:$F$707,'Infos Relatório'!$B218,'Faturamento NNE'!$AA$2:$AA$707,'Infos Relatório'!BQ$1)</f>
        <v>0</v>
      </c>
    </row>
    <row r="219" spans="2:74">
      <c r="B219" s="217" t="s">
        <v>184</v>
      </c>
      <c r="C219" s="541">
        <f>COUNTIFS('Faturamento NNE'!$E$2:$E$707,'Infos Relatório'!$B$164,'Faturamento NNE'!$F$2:$F$707,'Infos Relatório'!$B219,'Faturamento NNE'!$AA$2:$AA$707,'Infos Relatório'!C$1)</f>
        <v>0</v>
      </c>
      <c r="D219" s="542">
        <f>SUMIFS('Faturamento NNE'!$H$2:$H$707,'Faturamento NNE'!$E$2:$E$707,'Infos Relatório'!$B$164,'Faturamento NNE'!$F$2:$F$707,'Infos Relatório'!$B219,'Faturamento NNE'!$AA$2:$AA$707,'Infos Relatório'!C$1)</f>
        <v>0</v>
      </c>
      <c r="E219" s="543">
        <f>SUMIFS('Faturamento NNE'!$K$2:$K$707,'Faturamento NNE'!$E$2:$E$707,'Infos Relatório'!$B$164,'Faturamento NNE'!$F$2:$F$707,'Infos Relatório'!$B219,'Faturamento NNE'!$AA$2:$AA$707,'Infos Relatório'!C$1)</f>
        <v>0</v>
      </c>
      <c r="F219" s="544">
        <f>SUMIFS('Faturamento NNE'!$P$2:$P$707,'Faturamento NNE'!$E$2:$E$707,'Infos Relatório'!$B$164,'Faturamento NNE'!$F$2:$F$707,'Infos Relatório'!$B219,'Faturamento NNE'!$AA$2:$AA$707,'Infos Relatório'!C$1,'Faturamento NNE'!$U$2:$U$707,"Sim")+SUMIFS('Faturamento NNE'!$Q$2:$Q$707,'Faturamento NNE'!$E$2:$E$707,'Infos Relatório'!$B$164,'Faturamento NNE'!$F$2:$F$707,'Infos Relatório'!$B219,'Faturamento NNE'!$AA$2:$AA$707,'Infos Relatório'!C$1,'Faturamento NNE'!$U$2:$U$707,"Sim")</f>
        <v>0</v>
      </c>
      <c r="G219" s="283" t="e">
        <f t="shared" si="48"/>
        <v>#DIV/0!</v>
      </c>
      <c r="H219" s="545">
        <f>SUMIFS('Faturamento NNE'!$I$2:$I$707,'Faturamento NNE'!$E$2:$E$707,'Infos Relatório'!$B$164,'Faturamento NNE'!$F$2:$F$707,'Infos Relatório'!$B219,'Faturamento NNE'!$AA$2:$AA$707,'Infos Relatório'!C$1)</f>
        <v>0</v>
      </c>
      <c r="I219" s="541">
        <f>COUNTIFS('Faturamento NNE'!$E$2:$E$707,'Infos Relatório'!$B$164,'Faturamento NNE'!$F$2:$F$707,'Infos Relatório'!$B219,'Faturamento NNE'!$AA$2:$AA$707,'Infos Relatório'!I$1)</f>
        <v>0</v>
      </c>
      <c r="J219" s="542">
        <f>SUMIFS('Faturamento NNE'!$H$2:$H$707,'Faturamento NNE'!$E$2:$E$707,'Infos Relatório'!$B$164,'Faturamento NNE'!$F$2:$F$707,'Infos Relatório'!$B219,'Faturamento NNE'!$AA$2:$AA$707,'Infos Relatório'!I$1)</f>
        <v>0</v>
      </c>
      <c r="K219" s="543">
        <f>SUMIFS('Faturamento NNE'!$K$2:$K$707,'Faturamento NNE'!$E$2:$E$707,'Infos Relatório'!$B$164,'Faturamento NNE'!$F$2:$F$707,'Infos Relatório'!$B219,'Faturamento NNE'!$AA$2:$AA$707,'Infos Relatório'!I$1)</f>
        <v>0</v>
      </c>
      <c r="L219" s="544">
        <f>SUMIFS('Faturamento NNE'!$P$2:$P$707,'Faturamento NNE'!$E$2:$E$707,'Infos Relatório'!$B$164,'Faturamento NNE'!$F$2:$F$707,'Infos Relatório'!$B219,'Faturamento NNE'!$AA$2:$AA$707,'Infos Relatório'!I$1,'Faturamento NNE'!$U$2:$U$707,"Sim")+SUMIFS('Faturamento NNE'!$Q$2:$Q$707,'Faturamento NNE'!$E$2:$E$707,'Infos Relatório'!$B$164,'Faturamento NNE'!$F$2:$F$707,'Infos Relatório'!$B219,'Faturamento NNE'!$AA$2:$AA$707,'Infos Relatório'!I$1,'Faturamento NNE'!$U$2:$U$707,"Sim")</f>
        <v>0</v>
      </c>
      <c r="M219" s="283" t="e">
        <f t="shared" si="49"/>
        <v>#DIV/0!</v>
      </c>
      <c r="N219" s="545">
        <f>SUMIFS('Faturamento NNE'!$I$2:$I$707,'Faturamento NNE'!$E$2:$E$707,'Infos Relatório'!$B$164,'Faturamento NNE'!$F$2:$F$707,'Infos Relatório'!$B219,'Faturamento NNE'!$AA$2:$AA$707,'Infos Relatório'!I$1)</f>
        <v>0</v>
      </c>
      <c r="O219" s="541">
        <f>COUNTIFS('Faturamento NNE'!$E$2:$E$707,'Infos Relatório'!$B$164,'Faturamento NNE'!$F$2:$F$707,'Infos Relatório'!$B219,'Faturamento NNE'!$AA$2:$AA$707,'Infos Relatório'!O$1)</f>
        <v>0</v>
      </c>
      <c r="P219" s="542">
        <f>SUMIFS('Faturamento NNE'!$H$2:$H$707,'Faturamento NNE'!$E$2:$E$707,'Infos Relatório'!$B$164,'Faturamento NNE'!$F$2:$F$707,'Infos Relatório'!$B219,'Faturamento NNE'!$AA$2:$AA$707,'Infos Relatório'!O$1)</f>
        <v>0</v>
      </c>
      <c r="Q219" s="542">
        <f>SUMIFS('Faturamento NNE'!$K$2:$K$707,'Faturamento NNE'!$E$2:$E$707,'Infos Relatório'!$B$164,'Faturamento NNE'!$F$2:$F$707,'Infos Relatório'!$B219,'Faturamento NNE'!$AA$2:$AA$707,'Infos Relatório'!O$1)</f>
        <v>0</v>
      </c>
      <c r="R219" s="546">
        <f>SUMIFS('Faturamento NNE'!$P$2:$P$707,'Faturamento NNE'!$E$2:$E$707,'Infos Relatório'!$B$164,'Faturamento NNE'!$F$2:$F$707,'Infos Relatório'!$B219,'Faturamento NNE'!$AA$2:$AA$707,'Infos Relatório'!O$1,'Faturamento NNE'!$U$2:$U$707,"Sim")+SUMIFS('Faturamento NNE'!$Q$2:$Q$707,'Faturamento NNE'!$E$2:$E$707,'Infos Relatório'!$B$164,'Faturamento NNE'!$F$2:$F$707,'Infos Relatório'!$B219,'Faturamento NNE'!$AA$2:$AA$707,'Infos Relatório'!O$1,'Faturamento NNE'!$U$2:$U$707,"Sim")</f>
        <v>0</v>
      </c>
      <c r="S219" s="227" t="e">
        <f t="shared" si="50"/>
        <v>#DIV/0!</v>
      </c>
      <c r="T219" s="545">
        <f>SUMIFS('Faturamento NNE'!$I$2:$I$707,'Faturamento NNE'!$E$2:$E$707,'Infos Relatório'!$B$164,'Faturamento NNE'!$F$2:$F$707,'Infos Relatório'!$B219,'Faturamento NNE'!$AA$2:$AA$707,'Infos Relatório'!O$1)</f>
        <v>0</v>
      </c>
      <c r="U219" s="541">
        <f>COUNTIFS('Faturamento NNE'!$E$2:$E$707,'Infos Relatório'!$B$164,'Faturamento NNE'!$F$2:$F$707,'Infos Relatório'!$B219,'Faturamento NNE'!$AA$2:$AA$707,'Infos Relatório'!U$1)</f>
        <v>0</v>
      </c>
      <c r="V219" s="542">
        <f>SUMIFS('Faturamento NNE'!$H$2:$H$707,'Faturamento NNE'!$E$2:$E$707,'Infos Relatório'!$B$164,'Faturamento NNE'!$F$2:$F$707,'Infos Relatório'!$B219,'Faturamento NNE'!$AA$2:$AA$707,'Infos Relatório'!U$1)</f>
        <v>0</v>
      </c>
      <c r="W219" s="542">
        <f>SUMIFS('Faturamento NNE'!$K$2:$K$707,'Faturamento NNE'!$E$2:$E$707,'Infos Relatório'!$B$164,'Faturamento NNE'!$F$2:$F$707,'Infos Relatório'!$B219,'Faturamento NNE'!$AA$2:$AA$707,'Infos Relatório'!U$1)</f>
        <v>0</v>
      </c>
      <c r="X219" s="546">
        <f>SUMIFS('Faturamento NNE'!$P$2:$P$707,'Faturamento NNE'!$E$2:$E$707,'Infos Relatório'!$B$164,'Faturamento NNE'!$F$2:$F$707,'Infos Relatório'!$B219,'Faturamento NNE'!$AA$2:$AA$707,'Infos Relatório'!U$1,'Faturamento NNE'!$U$2:$U$707,"Sim")+SUMIFS('Faturamento NNE'!$Q$2:$Q$707,'Faturamento NNE'!$E$2:$E$707,'Infos Relatório'!$B$164,'Faturamento NNE'!$F$2:$F$707,'Infos Relatório'!$B219,'Faturamento NNE'!$AA$2:$AA$707,'Infos Relatório'!U$1,'Faturamento NNE'!$U$2:$U$707,"Sim")</f>
        <v>0</v>
      </c>
      <c r="Y219" s="227" t="e">
        <f t="shared" si="51"/>
        <v>#DIV/0!</v>
      </c>
      <c r="Z219" s="545">
        <f>SUMIFS('Faturamento NNE'!$I$2:$I$707,'Faturamento NNE'!$E$2:$E$707,'Infos Relatório'!$B$164,'Faturamento NNE'!$F$2:$F$707,'Infos Relatório'!$B219,'Faturamento NNE'!$AA$2:$AA$707,'Infos Relatório'!U$1)</f>
        <v>0</v>
      </c>
      <c r="AA219" s="541">
        <f>COUNTIFS('Faturamento NNE'!$E$2:$E$707,'Infos Relatório'!$B$164,'Faturamento NNE'!$F$2:$F$707,'Infos Relatório'!$B219,'Faturamento NNE'!$AA$2:$AA$707,'Infos Relatório'!AA$1)</f>
        <v>0</v>
      </c>
      <c r="AB219" s="542">
        <f>SUMIFS('Faturamento NNE'!$H$2:$H$707,'Faturamento NNE'!$E$2:$E$707,'Infos Relatório'!$B$164,'Faturamento NNE'!$F$2:$F$707,'Infos Relatório'!$B219,'Faturamento NNE'!$AA$2:$AA$707,'Infos Relatório'!AA$1)</f>
        <v>0</v>
      </c>
      <c r="AC219" s="542">
        <f>SUMIFS('Faturamento NNE'!$K$2:$K$707,'Faturamento NNE'!$E$2:$E$707,'Infos Relatório'!$B$164,'Faturamento NNE'!$F$2:$F$707,'Infos Relatório'!$B219,'Faturamento NNE'!$AA$2:$AA$707,'Infos Relatório'!AA$1)</f>
        <v>0</v>
      </c>
      <c r="AD219" s="546">
        <f>SUMIFS('Faturamento NNE'!$P$2:$P$707,'Faturamento NNE'!$E$2:$E$707,'Infos Relatório'!$B$164,'Faturamento NNE'!$F$2:$F$707,'Infos Relatório'!$B219,'Faturamento NNE'!$AA$2:$AA$707,'Infos Relatório'!AA$1,'Faturamento NNE'!$U$2:$U$707,"Sim")+SUMIFS('Faturamento NNE'!$Q$2:$Q$707,'Faturamento NNE'!$E$2:$E$707,'Infos Relatório'!$B$164,'Faturamento NNE'!$F$2:$F$707,'Infos Relatório'!$B219,'Faturamento NNE'!$AA$2:$AA$707,'Infos Relatório'!AA$1,'Faturamento NNE'!$U$2:$U$707,"Sim")</f>
        <v>0</v>
      </c>
      <c r="AE219" s="227" t="e">
        <f t="shared" si="52"/>
        <v>#DIV/0!</v>
      </c>
      <c r="AF219" s="545">
        <f>SUMIFS('Faturamento NNE'!$I$2:$I$707,'Faturamento NNE'!$E$2:$E$707,'Infos Relatório'!$B$164,'Faturamento NNE'!$F$2:$F$707,'Infos Relatório'!$B219,'Faturamento NNE'!$AA$2:$AA$707,'Infos Relatório'!AA$1)</f>
        <v>0</v>
      </c>
      <c r="AG219" s="541">
        <f>COUNTIFS('Faturamento NNE'!$E$2:$E$707,'Infos Relatório'!$B$164,'Faturamento NNE'!$F$2:$F$707,'Infos Relatório'!$B219,'Faturamento NNE'!$AA$2:$AA$707,'Infos Relatório'!AG$1)</f>
        <v>0</v>
      </c>
      <c r="AH219" s="542">
        <f>SUMIFS('Faturamento NNE'!$H$2:$H$707,'Faturamento NNE'!$E$2:$E$707,'Infos Relatório'!$B$164,'Faturamento NNE'!$F$2:$F$707,'Infos Relatório'!$B219,'Faturamento NNE'!$AA$2:$AA$707,'Infos Relatório'!AG$1)</f>
        <v>0</v>
      </c>
      <c r="AI219" s="542">
        <f>SUMIFS('Faturamento NNE'!$K$2:$K$707,'Faturamento NNE'!$E$2:$E$707,'Infos Relatório'!$B$164,'Faturamento NNE'!$F$2:$F$707,'Infos Relatório'!$B219,'Faturamento NNE'!$AA$2:$AA$707,'Infos Relatório'!AG$1)</f>
        <v>0</v>
      </c>
      <c r="AJ219" s="546">
        <f>SUMIFS('Faturamento NNE'!$P$2:$P$707,'Faturamento NNE'!$E$2:$E$707,'Infos Relatório'!$B$164,'Faturamento NNE'!$F$2:$F$707,'Infos Relatório'!$B219,'Faturamento NNE'!$AA$2:$AA$707,'Infos Relatório'!AG$1,'Faturamento NNE'!$U$2:$U$707,"Sim")+SUMIFS('Faturamento NNE'!$Q$2:$Q$707,'Faturamento NNE'!$E$2:$E$707,'Infos Relatório'!$B$164,'Faturamento NNE'!$F$2:$F$707,'Infos Relatório'!$B219,'Faturamento NNE'!$AA$2:$AA$707,'Infos Relatório'!AG$1,'Faturamento NNE'!$U$2:$U$707,"Sim")</f>
        <v>0</v>
      </c>
      <c r="AK219" s="227" t="e">
        <f t="shared" si="53"/>
        <v>#DIV/0!</v>
      </c>
      <c r="AL219" s="545">
        <f>SUMIFS('Faturamento NNE'!$I$2:$I$707,'Faturamento NNE'!$E$2:$E$707,'Infos Relatório'!$B$164,'Faturamento NNE'!$F$2:$F$707,'Infos Relatório'!$B219,'Faturamento NNE'!$AA$2:$AA$707,'Infos Relatório'!AG$1)</f>
        <v>0</v>
      </c>
      <c r="AM219" s="541">
        <f>COUNTIFS('Faturamento NNE'!$E$2:$E$707,'Infos Relatório'!$B$164,'Faturamento NNE'!$F$2:$F$707,'Infos Relatório'!$B219,'Faturamento NNE'!$AA$2:$AA$707,'Infos Relatório'!AM$1)</f>
        <v>0</v>
      </c>
      <c r="AN219" s="542">
        <f>SUMIFS('Faturamento NNE'!$H$2:$H$707,'Faturamento NNE'!$E$2:$E$707,'Infos Relatório'!$B$164,'Faturamento NNE'!$F$2:$F$707,'Infos Relatório'!$B219,'Faturamento NNE'!$AA$2:$AA$707,'Infos Relatório'!AM$1)</f>
        <v>0</v>
      </c>
      <c r="AO219" s="542">
        <f>SUMIFS('Faturamento NNE'!$K$2:$K$707,'Faturamento NNE'!$E$2:$E$707,'Infos Relatório'!$B$164,'Faturamento NNE'!$F$2:$F$707,'Infos Relatório'!$B219,'Faturamento NNE'!$AA$2:$AA$707,'Infos Relatório'!AM$1)</f>
        <v>0</v>
      </c>
      <c r="AP219" s="546">
        <f>SUMIFS('Faturamento NNE'!$P$2:$P$707,'Faturamento NNE'!$E$2:$E$707,'Infos Relatório'!$B$164,'Faturamento NNE'!$F$2:$F$707,'Infos Relatório'!$B219,'Faturamento NNE'!$AA$2:$AA$707,'Infos Relatório'!AM$1,'Faturamento NNE'!$U$2:$U$707,"Sim")+SUMIFS('Faturamento NNE'!$Q$2:$Q$707,'Faturamento NNE'!$E$2:$E$707,'Infos Relatório'!$B$164,'Faturamento NNE'!$F$2:$F$707,'Infos Relatório'!$B219,'Faturamento NNE'!$AA$2:$AA$707,'Infos Relatório'!AM$1,'Faturamento NNE'!$U$2:$U$707,"Sim")</f>
        <v>0</v>
      </c>
      <c r="AQ219" s="227" t="e">
        <f t="shared" si="54"/>
        <v>#DIV/0!</v>
      </c>
      <c r="AR219" s="545">
        <f>SUMIFS('Faturamento NNE'!$I$2:$I$707,'Faturamento NNE'!$E$2:$E$707,'Infos Relatório'!$B$164,'Faturamento NNE'!$F$2:$F$707,'Infos Relatório'!$B219,'Faturamento NNE'!$AA$2:$AA$707,'Infos Relatório'!AM$1)</f>
        <v>0</v>
      </c>
      <c r="AS219" s="541">
        <f>COUNTIFS('Faturamento NNE'!$E$2:$E$707,'Infos Relatório'!$B$164,'Faturamento NNE'!$F$2:$F$707,'Infos Relatório'!$B219,'Faturamento NNE'!$AA$2:$AA$707,'Infos Relatório'!AS$1)</f>
        <v>0</v>
      </c>
      <c r="AT219" s="542">
        <f>SUMIFS('Faturamento NNE'!$H$2:$H$707,'Faturamento NNE'!$E$2:$E$707,'Infos Relatório'!$B$164,'Faturamento NNE'!$F$2:$F$707,'Infos Relatório'!$B219,'Faturamento NNE'!$AA$2:$AA$707,'Infos Relatório'!AS$1)</f>
        <v>0</v>
      </c>
      <c r="AU219" s="542">
        <f>SUMIFS('Faturamento NNE'!$K$2:$K$707,'Faturamento NNE'!$E$2:$E$707,'Infos Relatório'!$B$164,'Faturamento NNE'!$F$2:$F$707,'Infos Relatório'!$B219,'Faturamento NNE'!$AA$2:$AA$707,'Infos Relatório'!AS$1)</f>
        <v>0</v>
      </c>
      <c r="AV219" s="546">
        <f>SUMIFS('Faturamento NNE'!$P$2:$P$707,'Faturamento NNE'!$E$2:$E$707,'Infos Relatório'!$B$164,'Faturamento NNE'!$F$2:$F$707,'Infos Relatório'!$B219,'Faturamento NNE'!$AA$2:$AA$707,'Infos Relatório'!AS$1,'Faturamento NNE'!$U$2:$U$707,"Sim")+SUMIFS('Faturamento NNE'!$Q$2:$Q$707,'Faturamento NNE'!$E$2:$E$707,'Infos Relatório'!$B$164,'Faturamento NNE'!$F$2:$F$707,'Infos Relatório'!$B219,'Faturamento NNE'!$AA$2:$AA$707,'Infos Relatório'!AS$1,'Faturamento NNE'!$U$2:$U$707,"Sim")</f>
        <v>0</v>
      </c>
      <c r="AW219" s="227" t="e">
        <f t="shared" si="55"/>
        <v>#DIV/0!</v>
      </c>
      <c r="AX219" s="545">
        <f>SUMIFS('Faturamento NNE'!$I$2:$I$707,'Faturamento NNE'!$E$2:$E$707,'Infos Relatório'!$B$164,'Faturamento NNE'!$F$2:$F$707,'Infos Relatório'!$B219,'Faturamento NNE'!$AA$2:$AA$707,'Infos Relatório'!AS$1)</f>
        <v>0</v>
      </c>
      <c r="AY219" s="541">
        <f>COUNTIFS('Faturamento NNE'!$E$2:$E$707,'Infos Relatório'!$B$164,'Faturamento NNE'!$F$2:$F$707,'Infos Relatório'!$B219,'Faturamento NNE'!$AA$2:$AA$707,'Infos Relatório'!AY$1)</f>
        <v>0</v>
      </c>
      <c r="AZ219" s="542">
        <f>SUMIFS('Faturamento NNE'!$H$2:$H$707,'Faturamento NNE'!$E$2:$E$707,'Infos Relatório'!$B$164,'Faturamento NNE'!$F$2:$F$707,'Infos Relatório'!$B219,'Faturamento NNE'!$AA$2:$AA$707,'Infos Relatório'!AY$1)</f>
        <v>0</v>
      </c>
      <c r="BA219" s="542">
        <f>SUMIFS('Faturamento NNE'!$K$2:$K$707,'Faturamento NNE'!$E$2:$E$707,'Infos Relatório'!$B$164,'Faturamento NNE'!$F$2:$F$707,'Infos Relatório'!$B219,'Faturamento NNE'!$AA$2:$AA$707,'Infos Relatório'!AY$1)</f>
        <v>0</v>
      </c>
      <c r="BB219" s="546">
        <f>SUMIFS('Faturamento NNE'!$P$2:$P$707,'Faturamento NNE'!$E$2:$E$707,'Infos Relatório'!$B$164,'Faturamento NNE'!$F$2:$F$707,'Infos Relatório'!$B219,'Faturamento NNE'!$AA$2:$AA$707,'Infos Relatório'!AY$1,'Faturamento NNE'!$U$2:$U$707,"Sim")+SUMIFS('Faturamento NNE'!$Q$2:$Q$707,'Faturamento NNE'!$E$2:$E$707,'Infos Relatório'!$B$164,'Faturamento NNE'!$F$2:$F$707,'Infos Relatório'!$B219,'Faturamento NNE'!$AA$2:$AA$707,'Infos Relatório'!AY$1,'Faturamento NNE'!$U$2:$U$707,"Sim")</f>
        <v>0</v>
      </c>
      <c r="BC219" s="227" t="e">
        <f t="shared" si="56"/>
        <v>#DIV/0!</v>
      </c>
      <c r="BD219" s="545">
        <f>SUMIFS('Faturamento NNE'!$I$2:$I$707,'Faturamento NNE'!$E$2:$E$707,'Infos Relatório'!$B$164,'Faturamento NNE'!$F$2:$F$707,'Infos Relatório'!$B219,'Faturamento NNE'!$AA$2:$AA$707,'Infos Relatório'!AY$1)</f>
        <v>0</v>
      </c>
      <c r="BE219" s="541">
        <f>COUNTIFS('Faturamento NNE'!$E$2:$E$707,'Infos Relatório'!$B$164,'Faturamento NNE'!$F$2:$F$707,'Infos Relatório'!$B219,'Faturamento NNE'!$AA$2:$AA$707,'Infos Relatório'!BE$1)</f>
        <v>0</v>
      </c>
      <c r="BF219" s="542">
        <f>SUMIFS('Faturamento NNE'!$H$2:$H$707,'Faturamento NNE'!$E$2:$E$707,'Infos Relatório'!$B$164,'Faturamento NNE'!$F$2:$F$707,'Infos Relatório'!$B219,'Faturamento NNE'!$AA$2:$AA$707,'Infos Relatório'!BE$1)</f>
        <v>0</v>
      </c>
      <c r="BG219" s="542">
        <f>SUMIFS('Faturamento NNE'!$K$2:$K$707,'Faturamento NNE'!$E$2:$E$707,'Infos Relatório'!$B$164,'Faturamento NNE'!$F$2:$F$707,'Infos Relatório'!$B219,'Faturamento NNE'!$AA$2:$AA$707,'Infos Relatório'!BE$1)</f>
        <v>0</v>
      </c>
      <c r="BH219" s="546">
        <f>SUMIFS('Faturamento NNE'!$P$2:$P$707,'Faturamento NNE'!$E$2:$E$707,'Infos Relatório'!$B$164,'Faturamento NNE'!$F$2:$F$707,'Infos Relatório'!$B219,'Faturamento NNE'!$AA$2:$AA$707,'Infos Relatório'!BE$1,'Faturamento NNE'!$U$2:$U$707,"Sim")+SUMIFS('Faturamento NNE'!$Q$2:$Q$707,'Faturamento NNE'!$E$2:$E$707,'Infos Relatório'!$B$164,'Faturamento NNE'!$F$2:$F$707,'Infos Relatório'!$B219,'Faturamento NNE'!$AA$2:$AA$707,'Infos Relatório'!BE$1,'Faturamento NNE'!$U$2:$U$707,"Sim")</f>
        <v>0</v>
      </c>
      <c r="BI219" s="227" t="e">
        <f t="shared" si="57"/>
        <v>#DIV/0!</v>
      </c>
      <c r="BJ219" s="545">
        <f>SUMIFS('Faturamento NNE'!$I$2:$I$707,'Faturamento NNE'!$E$2:$E$707,'Infos Relatório'!$B$164,'Faturamento NNE'!$F$2:$F$707,'Infos Relatório'!$B219,'Faturamento NNE'!$AA$2:$AA$707,'Infos Relatório'!BE$1)</f>
        <v>0</v>
      </c>
      <c r="BK219" s="541">
        <f>COUNTIFS('Faturamento NNE'!$E$2:$E$707,'Infos Relatório'!$B$164,'Faturamento NNE'!$F$2:$F$707,'Infos Relatório'!$B219,'Faturamento NNE'!$AA$2:$AA$707,'Infos Relatório'!BK$1)</f>
        <v>0</v>
      </c>
      <c r="BL219" s="542">
        <f>SUMIFS('Faturamento NNE'!$H$2:$H$707,'Faturamento NNE'!$E$2:$E$707,'Infos Relatório'!$B$164,'Faturamento NNE'!$F$2:$F$707,'Infos Relatório'!$B219,'Faturamento NNE'!$AA$2:$AA$707,'Infos Relatório'!BK$1)</f>
        <v>0</v>
      </c>
      <c r="BM219" s="542">
        <f>SUMIFS('Faturamento NNE'!$K$2:$K$707,'Faturamento NNE'!$E$2:$E$707,'Infos Relatório'!$B$164,'Faturamento NNE'!$F$2:$F$707,'Infos Relatório'!$B219,'Faturamento NNE'!$AA$2:$AA$707,'Infos Relatório'!BK$1)</f>
        <v>0</v>
      </c>
      <c r="BN219" s="546">
        <f>SUMIFS('Faturamento NNE'!$P$2:$P$707,'Faturamento NNE'!$E$2:$E$707,'Infos Relatório'!$B$164,'Faturamento NNE'!$F$2:$F$707,'Infos Relatório'!$B219,'Faturamento NNE'!$AA$2:$AA$707,'Infos Relatório'!BK$1,'Faturamento NNE'!$U$2:$U$707,"Sim")+SUMIFS('Faturamento NNE'!$Q$2:$Q$707,'Faturamento NNE'!$E$2:$E$707,'Infos Relatório'!$B$164,'Faturamento NNE'!$F$2:$F$707,'Infos Relatório'!$B219,'Faturamento NNE'!$AA$2:$AA$707,'Infos Relatório'!BK$1,'Faturamento NNE'!$U$2:$U$707,"Sim")</f>
        <v>0</v>
      </c>
      <c r="BO219" s="227" t="e">
        <f t="shared" si="58"/>
        <v>#DIV/0!</v>
      </c>
      <c r="BP219" s="545">
        <f>SUMIFS('Faturamento NNE'!$I$2:$I$707,'Faturamento NNE'!$E$2:$E$707,'Infos Relatório'!$B$164,'Faturamento NNE'!$F$2:$F$707,'Infos Relatório'!$B219,'Faturamento NNE'!$AA$2:$AA$707,'Infos Relatório'!BK$1)</f>
        <v>0</v>
      </c>
      <c r="BQ219" s="541">
        <f>COUNTIFS('Faturamento NNE'!$E$2:$E$707,'Infos Relatório'!$B$164,'Faturamento NNE'!$F$2:$F$707,'Infos Relatório'!$B219,'Faturamento NNE'!$AA$2:$AA$707,'Infos Relatório'!BQ$1)</f>
        <v>0</v>
      </c>
      <c r="BR219" s="542">
        <f>SUMIFS('Faturamento NNE'!$H$2:$H$707,'Faturamento NNE'!$E$2:$E$707,'Infos Relatório'!$B$164,'Faturamento NNE'!$F$2:$F$707,'Infos Relatório'!$B219,'Faturamento NNE'!$AA$2:$AA$707,'Infos Relatório'!BQ$1)</f>
        <v>0</v>
      </c>
      <c r="BS219" s="542">
        <f>SUMIFS('Faturamento NNE'!$K$2:$K$707,'Faturamento NNE'!$E$2:$E$707,'Infos Relatório'!$B$164,'Faturamento NNE'!$F$2:$F$707,'Infos Relatório'!$B219,'Faturamento NNE'!$AA$2:$AA$707,'Infos Relatório'!BQ$1)</f>
        <v>0</v>
      </c>
      <c r="BT219" s="546">
        <f>SUMIFS('Faturamento NNE'!$P$2:$P$707,'Faturamento NNE'!$E$2:$E$707,'Infos Relatório'!$B$164,'Faturamento NNE'!$F$2:$F$707,'Infos Relatório'!$B219,'Faturamento NNE'!$AA$2:$AA$707,'Infos Relatório'!BQ$1,'Faturamento NNE'!$U$2:$U$707,"Sim")+SUMIFS('Faturamento NNE'!$Q$2:$Q$707,'Faturamento NNE'!$E$2:$E$707,'Infos Relatório'!$B$164,'Faturamento NNE'!$F$2:$F$707,'Infos Relatório'!$B219,'Faturamento NNE'!$AA$2:$AA$707,'Infos Relatório'!BQ$1,'Faturamento NNE'!$U$2:$U$707,"Sim")</f>
        <v>0</v>
      </c>
      <c r="BU219" s="227" t="e">
        <f t="shared" si="59"/>
        <v>#DIV/0!</v>
      </c>
      <c r="BV219" s="545">
        <f>SUMIFS('Faturamento NNE'!$I$2:$I$707,'Faturamento NNE'!$E$2:$E$707,'Infos Relatório'!$B$164,'Faturamento NNE'!$F$2:$F$707,'Infos Relatório'!$B219,'Faturamento NNE'!$AA$2:$AA$707,'Infos Relatório'!BQ$1)</f>
        <v>0</v>
      </c>
    </row>
    <row r="220" spans="2:74">
      <c r="B220" s="217" t="s">
        <v>185</v>
      </c>
      <c r="C220" s="541">
        <f>COUNTIFS('Faturamento NNE'!$E$2:$E$707,'Infos Relatório'!$B$164,'Faturamento NNE'!$F$2:$F$707,'Infos Relatório'!$B220,'Faturamento NNE'!$AA$2:$AA$707,'Infos Relatório'!C$1)</f>
        <v>0</v>
      </c>
      <c r="D220" s="542">
        <f>SUMIFS('Faturamento NNE'!$H$2:$H$707,'Faturamento NNE'!$E$2:$E$707,'Infos Relatório'!$B$164,'Faturamento NNE'!$F$2:$F$707,'Infos Relatório'!$B220,'Faturamento NNE'!$AA$2:$AA$707,'Infos Relatório'!C$1)</f>
        <v>0</v>
      </c>
      <c r="E220" s="543">
        <f>SUMIFS('Faturamento NNE'!$K$2:$K$707,'Faturamento NNE'!$E$2:$E$707,'Infos Relatório'!$B$164,'Faturamento NNE'!$F$2:$F$707,'Infos Relatório'!$B220,'Faturamento NNE'!$AA$2:$AA$707,'Infos Relatório'!C$1)</f>
        <v>0</v>
      </c>
      <c r="F220" s="544">
        <f>SUMIFS('Faturamento NNE'!$P$2:$P$707,'Faturamento NNE'!$E$2:$E$707,'Infos Relatório'!$B$164,'Faturamento NNE'!$F$2:$F$707,'Infos Relatório'!$B220,'Faturamento NNE'!$AA$2:$AA$707,'Infos Relatório'!C$1,'Faturamento NNE'!$U$2:$U$707,"Sim")+SUMIFS('Faturamento NNE'!$Q$2:$Q$707,'Faturamento NNE'!$E$2:$E$707,'Infos Relatório'!$B$164,'Faturamento NNE'!$F$2:$F$707,'Infos Relatório'!$B220,'Faturamento NNE'!$AA$2:$AA$707,'Infos Relatório'!C$1,'Faturamento NNE'!$U$2:$U$707,"Sim")</f>
        <v>0</v>
      </c>
      <c r="G220" s="283" t="e">
        <f t="shared" si="48"/>
        <v>#DIV/0!</v>
      </c>
      <c r="H220" s="545">
        <f>SUMIFS('Faturamento NNE'!$I$2:$I$707,'Faturamento NNE'!$E$2:$E$707,'Infos Relatório'!$B$164,'Faturamento NNE'!$F$2:$F$707,'Infos Relatório'!$B220,'Faturamento NNE'!$AA$2:$AA$707,'Infos Relatório'!C$1)</f>
        <v>0</v>
      </c>
      <c r="I220" s="541">
        <f>COUNTIFS('Faturamento NNE'!$E$2:$E$707,'Infos Relatório'!$B$164,'Faturamento NNE'!$F$2:$F$707,'Infos Relatório'!$B220,'Faturamento NNE'!$AA$2:$AA$707,'Infos Relatório'!I$1)</f>
        <v>0</v>
      </c>
      <c r="J220" s="542">
        <f>SUMIFS('Faturamento NNE'!$H$2:$H$707,'Faturamento NNE'!$E$2:$E$707,'Infos Relatório'!$B$164,'Faturamento NNE'!$F$2:$F$707,'Infos Relatório'!$B220,'Faturamento NNE'!$AA$2:$AA$707,'Infos Relatório'!I$1)</f>
        <v>0</v>
      </c>
      <c r="K220" s="543">
        <f>SUMIFS('Faturamento NNE'!$K$2:$K$707,'Faturamento NNE'!$E$2:$E$707,'Infos Relatório'!$B$164,'Faturamento NNE'!$F$2:$F$707,'Infos Relatório'!$B220,'Faturamento NNE'!$AA$2:$AA$707,'Infos Relatório'!I$1)</f>
        <v>0</v>
      </c>
      <c r="L220" s="544">
        <f>SUMIFS('Faturamento NNE'!$P$2:$P$707,'Faturamento NNE'!$E$2:$E$707,'Infos Relatório'!$B$164,'Faturamento NNE'!$F$2:$F$707,'Infos Relatório'!$B220,'Faturamento NNE'!$AA$2:$AA$707,'Infos Relatório'!I$1,'Faturamento NNE'!$U$2:$U$707,"Sim")+SUMIFS('Faturamento NNE'!$Q$2:$Q$707,'Faturamento NNE'!$E$2:$E$707,'Infos Relatório'!$B$164,'Faturamento NNE'!$F$2:$F$707,'Infos Relatório'!$B220,'Faturamento NNE'!$AA$2:$AA$707,'Infos Relatório'!I$1,'Faturamento NNE'!$U$2:$U$707,"Sim")</f>
        <v>0</v>
      </c>
      <c r="M220" s="283" t="e">
        <f t="shared" si="49"/>
        <v>#DIV/0!</v>
      </c>
      <c r="N220" s="545">
        <f>SUMIFS('Faturamento NNE'!$I$2:$I$707,'Faturamento NNE'!$E$2:$E$707,'Infos Relatório'!$B$164,'Faturamento NNE'!$F$2:$F$707,'Infos Relatório'!$B220,'Faturamento NNE'!$AA$2:$AA$707,'Infos Relatório'!I$1)</f>
        <v>0</v>
      </c>
      <c r="O220" s="541">
        <f>COUNTIFS('Faturamento NNE'!$E$2:$E$707,'Infos Relatório'!$B$164,'Faturamento NNE'!$F$2:$F$707,'Infos Relatório'!$B220,'Faturamento NNE'!$AA$2:$AA$707,'Infos Relatório'!O$1)</f>
        <v>0</v>
      </c>
      <c r="P220" s="542">
        <f>SUMIFS('Faturamento NNE'!$H$2:$H$707,'Faturamento NNE'!$E$2:$E$707,'Infos Relatório'!$B$164,'Faturamento NNE'!$F$2:$F$707,'Infos Relatório'!$B220,'Faturamento NNE'!$AA$2:$AA$707,'Infos Relatório'!O$1)</f>
        <v>0</v>
      </c>
      <c r="Q220" s="542">
        <f>SUMIFS('Faturamento NNE'!$K$2:$K$707,'Faturamento NNE'!$E$2:$E$707,'Infos Relatório'!$B$164,'Faturamento NNE'!$F$2:$F$707,'Infos Relatório'!$B220,'Faturamento NNE'!$AA$2:$AA$707,'Infos Relatório'!O$1)</f>
        <v>0</v>
      </c>
      <c r="R220" s="546">
        <f>SUMIFS('Faturamento NNE'!$P$2:$P$707,'Faturamento NNE'!$E$2:$E$707,'Infos Relatório'!$B$164,'Faturamento NNE'!$F$2:$F$707,'Infos Relatório'!$B220,'Faturamento NNE'!$AA$2:$AA$707,'Infos Relatório'!O$1,'Faturamento NNE'!$U$2:$U$707,"Sim")+SUMIFS('Faturamento NNE'!$Q$2:$Q$707,'Faturamento NNE'!$E$2:$E$707,'Infos Relatório'!$B$164,'Faturamento NNE'!$F$2:$F$707,'Infos Relatório'!$B220,'Faturamento NNE'!$AA$2:$AA$707,'Infos Relatório'!O$1,'Faturamento NNE'!$U$2:$U$707,"Sim")</f>
        <v>0</v>
      </c>
      <c r="S220" s="227" t="e">
        <f t="shared" si="50"/>
        <v>#DIV/0!</v>
      </c>
      <c r="T220" s="545">
        <f>SUMIFS('Faturamento NNE'!$I$2:$I$707,'Faturamento NNE'!$E$2:$E$707,'Infos Relatório'!$B$164,'Faturamento NNE'!$F$2:$F$707,'Infos Relatório'!$B220,'Faturamento NNE'!$AA$2:$AA$707,'Infos Relatório'!O$1)</f>
        <v>0</v>
      </c>
      <c r="U220" s="541">
        <f>COUNTIFS('Faturamento NNE'!$E$2:$E$707,'Infos Relatório'!$B$164,'Faturamento NNE'!$F$2:$F$707,'Infos Relatório'!$B220,'Faturamento NNE'!$AA$2:$AA$707,'Infos Relatório'!U$1)</f>
        <v>0</v>
      </c>
      <c r="V220" s="542">
        <f>SUMIFS('Faturamento NNE'!$H$2:$H$707,'Faturamento NNE'!$E$2:$E$707,'Infos Relatório'!$B$164,'Faturamento NNE'!$F$2:$F$707,'Infos Relatório'!$B220,'Faturamento NNE'!$AA$2:$AA$707,'Infos Relatório'!U$1)</f>
        <v>0</v>
      </c>
      <c r="W220" s="542">
        <f>SUMIFS('Faturamento NNE'!$K$2:$K$707,'Faturamento NNE'!$E$2:$E$707,'Infos Relatório'!$B$164,'Faturamento NNE'!$F$2:$F$707,'Infos Relatório'!$B220,'Faturamento NNE'!$AA$2:$AA$707,'Infos Relatório'!U$1)</f>
        <v>0</v>
      </c>
      <c r="X220" s="546">
        <f>SUMIFS('Faturamento NNE'!$P$2:$P$707,'Faturamento NNE'!$E$2:$E$707,'Infos Relatório'!$B$164,'Faturamento NNE'!$F$2:$F$707,'Infos Relatório'!$B220,'Faturamento NNE'!$AA$2:$AA$707,'Infos Relatório'!U$1,'Faturamento NNE'!$U$2:$U$707,"Sim")+SUMIFS('Faturamento NNE'!$Q$2:$Q$707,'Faturamento NNE'!$E$2:$E$707,'Infos Relatório'!$B$164,'Faturamento NNE'!$F$2:$F$707,'Infos Relatório'!$B220,'Faturamento NNE'!$AA$2:$AA$707,'Infos Relatório'!U$1,'Faturamento NNE'!$U$2:$U$707,"Sim")</f>
        <v>0</v>
      </c>
      <c r="Y220" s="227" t="e">
        <f t="shared" si="51"/>
        <v>#DIV/0!</v>
      </c>
      <c r="Z220" s="545">
        <f>SUMIFS('Faturamento NNE'!$I$2:$I$707,'Faturamento NNE'!$E$2:$E$707,'Infos Relatório'!$B$164,'Faturamento NNE'!$F$2:$F$707,'Infos Relatório'!$B220,'Faturamento NNE'!$AA$2:$AA$707,'Infos Relatório'!U$1)</f>
        <v>0</v>
      </c>
      <c r="AA220" s="541">
        <f>COUNTIFS('Faturamento NNE'!$E$2:$E$707,'Infos Relatório'!$B$164,'Faturamento NNE'!$F$2:$F$707,'Infos Relatório'!$B220,'Faturamento NNE'!$AA$2:$AA$707,'Infos Relatório'!AA$1)</f>
        <v>0</v>
      </c>
      <c r="AB220" s="542">
        <f>SUMIFS('Faturamento NNE'!$H$2:$H$707,'Faturamento NNE'!$E$2:$E$707,'Infos Relatório'!$B$164,'Faturamento NNE'!$F$2:$F$707,'Infos Relatório'!$B220,'Faturamento NNE'!$AA$2:$AA$707,'Infos Relatório'!AA$1)</f>
        <v>0</v>
      </c>
      <c r="AC220" s="542">
        <f>SUMIFS('Faturamento NNE'!$K$2:$K$707,'Faturamento NNE'!$E$2:$E$707,'Infos Relatório'!$B$164,'Faturamento NNE'!$F$2:$F$707,'Infos Relatório'!$B220,'Faturamento NNE'!$AA$2:$AA$707,'Infos Relatório'!AA$1)</f>
        <v>0</v>
      </c>
      <c r="AD220" s="546">
        <f>SUMIFS('Faturamento NNE'!$P$2:$P$707,'Faturamento NNE'!$E$2:$E$707,'Infos Relatório'!$B$164,'Faturamento NNE'!$F$2:$F$707,'Infos Relatório'!$B220,'Faturamento NNE'!$AA$2:$AA$707,'Infos Relatório'!AA$1,'Faturamento NNE'!$U$2:$U$707,"Sim")+SUMIFS('Faturamento NNE'!$Q$2:$Q$707,'Faturamento NNE'!$E$2:$E$707,'Infos Relatório'!$B$164,'Faturamento NNE'!$F$2:$F$707,'Infos Relatório'!$B220,'Faturamento NNE'!$AA$2:$AA$707,'Infos Relatório'!AA$1,'Faturamento NNE'!$U$2:$U$707,"Sim")</f>
        <v>0</v>
      </c>
      <c r="AE220" s="227" t="e">
        <f t="shared" si="52"/>
        <v>#DIV/0!</v>
      </c>
      <c r="AF220" s="545">
        <f>SUMIFS('Faturamento NNE'!$I$2:$I$707,'Faturamento NNE'!$E$2:$E$707,'Infos Relatório'!$B$164,'Faturamento NNE'!$F$2:$F$707,'Infos Relatório'!$B220,'Faturamento NNE'!$AA$2:$AA$707,'Infos Relatório'!AA$1)</f>
        <v>0</v>
      </c>
      <c r="AG220" s="541">
        <f>COUNTIFS('Faturamento NNE'!$E$2:$E$707,'Infos Relatório'!$B$164,'Faturamento NNE'!$F$2:$F$707,'Infos Relatório'!$B220,'Faturamento NNE'!$AA$2:$AA$707,'Infos Relatório'!AG$1)</f>
        <v>0</v>
      </c>
      <c r="AH220" s="542">
        <f>SUMIFS('Faturamento NNE'!$H$2:$H$707,'Faturamento NNE'!$E$2:$E$707,'Infos Relatório'!$B$164,'Faturamento NNE'!$F$2:$F$707,'Infos Relatório'!$B220,'Faturamento NNE'!$AA$2:$AA$707,'Infos Relatório'!AG$1)</f>
        <v>0</v>
      </c>
      <c r="AI220" s="542">
        <f>SUMIFS('Faturamento NNE'!$K$2:$K$707,'Faturamento NNE'!$E$2:$E$707,'Infos Relatório'!$B$164,'Faturamento NNE'!$F$2:$F$707,'Infos Relatório'!$B220,'Faturamento NNE'!$AA$2:$AA$707,'Infos Relatório'!AG$1)</f>
        <v>0</v>
      </c>
      <c r="AJ220" s="546">
        <f>SUMIFS('Faturamento NNE'!$P$2:$P$707,'Faturamento NNE'!$E$2:$E$707,'Infos Relatório'!$B$164,'Faturamento NNE'!$F$2:$F$707,'Infos Relatório'!$B220,'Faturamento NNE'!$AA$2:$AA$707,'Infos Relatório'!AG$1,'Faturamento NNE'!$U$2:$U$707,"Sim")+SUMIFS('Faturamento NNE'!$Q$2:$Q$707,'Faturamento NNE'!$E$2:$E$707,'Infos Relatório'!$B$164,'Faturamento NNE'!$F$2:$F$707,'Infos Relatório'!$B220,'Faturamento NNE'!$AA$2:$AA$707,'Infos Relatório'!AG$1,'Faturamento NNE'!$U$2:$U$707,"Sim")</f>
        <v>0</v>
      </c>
      <c r="AK220" s="227" t="e">
        <f t="shared" si="53"/>
        <v>#DIV/0!</v>
      </c>
      <c r="AL220" s="545">
        <f>SUMIFS('Faturamento NNE'!$I$2:$I$707,'Faturamento NNE'!$E$2:$E$707,'Infos Relatório'!$B$164,'Faturamento NNE'!$F$2:$F$707,'Infos Relatório'!$B220,'Faturamento NNE'!$AA$2:$AA$707,'Infos Relatório'!AG$1)</f>
        <v>0</v>
      </c>
      <c r="AM220" s="541">
        <f>COUNTIFS('Faturamento NNE'!$E$2:$E$707,'Infos Relatório'!$B$164,'Faturamento NNE'!$F$2:$F$707,'Infos Relatório'!$B220,'Faturamento NNE'!$AA$2:$AA$707,'Infos Relatório'!AM$1)</f>
        <v>0</v>
      </c>
      <c r="AN220" s="542">
        <f>SUMIFS('Faturamento NNE'!$H$2:$H$707,'Faturamento NNE'!$E$2:$E$707,'Infos Relatório'!$B$164,'Faturamento NNE'!$F$2:$F$707,'Infos Relatório'!$B220,'Faturamento NNE'!$AA$2:$AA$707,'Infos Relatório'!AM$1)</f>
        <v>0</v>
      </c>
      <c r="AO220" s="542">
        <f>SUMIFS('Faturamento NNE'!$K$2:$K$707,'Faturamento NNE'!$E$2:$E$707,'Infos Relatório'!$B$164,'Faturamento NNE'!$F$2:$F$707,'Infos Relatório'!$B220,'Faturamento NNE'!$AA$2:$AA$707,'Infos Relatório'!AM$1)</f>
        <v>0</v>
      </c>
      <c r="AP220" s="546">
        <f>SUMIFS('Faturamento NNE'!$P$2:$P$707,'Faturamento NNE'!$E$2:$E$707,'Infos Relatório'!$B$164,'Faturamento NNE'!$F$2:$F$707,'Infos Relatório'!$B220,'Faturamento NNE'!$AA$2:$AA$707,'Infos Relatório'!AM$1,'Faturamento NNE'!$U$2:$U$707,"Sim")+SUMIFS('Faturamento NNE'!$Q$2:$Q$707,'Faturamento NNE'!$E$2:$E$707,'Infos Relatório'!$B$164,'Faturamento NNE'!$F$2:$F$707,'Infos Relatório'!$B220,'Faturamento NNE'!$AA$2:$AA$707,'Infos Relatório'!AM$1,'Faturamento NNE'!$U$2:$U$707,"Sim")</f>
        <v>0</v>
      </c>
      <c r="AQ220" s="227" t="e">
        <f t="shared" si="54"/>
        <v>#DIV/0!</v>
      </c>
      <c r="AR220" s="545">
        <f>SUMIFS('Faturamento NNE'!$I$2:$I$707,'Faturamento NNE'!$E$2:$E$707,'Infos Relatório'!$B$164,'Faturamento NNE'!$F$2:$F$707,'Infos Relatório'!$B220,'Faturamento NNE'!$AA$2:$AA$707,'Infos Relatório'!AM$1)</f>
        <v>0</v>
      </c>
      <c r="AS220" s="541">
        <f>COUNTIFS('Faturamento NNE'!$E$2:$E$707,'Infos Relatório'!$B$164,'Faturamento NNE'!$F$2:$F$707,'Infos Relatório'!$B220,'Faturamento NNE'!$AA$2:$AA$707,'Infos Relatório'!AS$1)</f>
        <v>0</v>
      </c>
      <c r="AT220" s="542">
        <f>SUMIFS('Faturamento NNE'!$H$2:$H$707,'Faturamento NNE'!$E$2:$E$707,'Infos Relatório'!$B$164,'Faturamento NNE'!$F$2:$F$707,'Infos Relatório'!$B220,'Faturamento NNE'!$AA$2:$AA$707,'Infos Relatório'!AS$1)</f>
        <v>0</v>
      </c>
      <c r="AU220" s="542">
        <f>SUMIFS('Faturamento NNE'!$K$2:$K$707,'Faturamento NNE'!$E$2:$E$707,'Infos Relatório'!$B$164,'Faturamento NNE'!$F$2:$F$707,'Infos Relatório'!$B220,'Faturamento NNE'!$AA$2:$AA$707,'Infos Relatório'!AS$1)</f>
        <v>0</v>
      </c>
      <c r="AV220" s="546">
        <f>SUMIFS('Faturamento NNE'!$P$2:$P$707,'Faturamento NNE'!$E$2:$E$707,'Infos Relatório'!$B$164,'Faturamento NNE'!$F$2:$F$707,'Infos Relatório'!$B220,'Faturamento NNE'!$AA$2:$AA$707,'Infos Relatório'!AS$1,'Faturamento NNE'!$U$2:$U$707,"Sim")+SUMIFS('Faturamento NNE'!$Q$2:$Q$707,'Faturamento NNE'!$E$2:$E$707,'Infos Relatório'!$B$164,'Faturamento NNE'!$F$2:$F$707,'Infos Relatório'!$B220,'Faturamento NNE'!$AA$2:$AA$707,'Infos Relatório'!AS$1,'Faturamento NNE'!$U$2:$U$707,"Sim")</f>
        <v>0</v>
      </c>
      <c r="AW220" s="227" t="e">
        <f t="shared" si="55"/>
        <v>#DIV/0!</v>
      </c>
      <c r="AX220" s="545">
        <f>SUMIFS('Faturamento NNE'!$I$2:$I$707,'Faturamento NNE'!$E$2:$E$707,'Infos Relatório'!$B$164,'Faturamento NNE'!$F$2:$F$707,'Infos Relatório'!$B220,'Faturamento NNE'!$AA$2:$AA$707,'Infos Relatório'!AS$1)</f>
        <v>0</v>
      </c>
      <c r="AY220" s="541">
        <f>COUNTIFS('Faturamento NNE'!$E$2:$E$707,'Infos Relatório'!$B$164,'Faturamento NNE'!$F$2:$F$707,'Infos Relatório'!$B220,'Faturamento NNE'!$AA$2:$AA$707,'Infos Relatório'!AY$1)</f>
        <v>0</v>
      </c>
      <c r="AZ220" s="542">
        <f>SUMIFS('Faturamento NNE'!$H$2:$H$707,'Faturamento NNE'!$E$2:$E$707,'Infos Relatório'!$B$164,'Faturamento NNE'!$F$2:$F$707,'Infos Relatório'!$B220,'Faturamento NNE'!$AA$2:$AA$707,'Infos Relatório'!AY$1)</f>
        <v>0</v>
      </c>
      <c r="BA220" s="542">
        <f>SUMIFS('Faturamento NNE'!$K$2:$K$707,'Faturamento NNE'!$E$2:$E$707,'Infos Relatório'!$B$164,'Faturamento NNE'!$F$2:$F$707,'Infos Relatório'!$B220,'Faturamento NNE'!$AA$2:$AA$707,'Infos Relatório'!AY$1)</f>
        <v>0</v>
      </c>
      <c r="BB220" s="546">
        <f>SUMIFS('Faturamento NNE'!$P$2:$P$707,'Faturamento NNE'!$E$2:$E$707,'Infos Relatório'!$B$164,'Faturamento NNE'!$F$2:$F$707,'Infos Relatório'!$B220,'Faturamento NNE'!$AA$2:$AA$707,'Infos Relatório'!AY$1,'Faturamento NNE'!$U$2:$U$707,"Sim")+SUMIFS('Faturamento NNE'!$Q$2:$Q$707,'Faturamento NNE'!$E$2:$E$707,'Infos Relatório'!$B$164,'Faturamento NNE'!$F$2:$F$707,'Infos Relatório'!$B220,'Faturamento NNE'!$AA$2:$AA$707,'Infos Relatório'!AY$1,'Faturamento NNE'!$U$2:$U$707,"Sim")</f>
        <v>0</v>
      </c>
      <c r="BC220" s="227" t="e">
        <f t="shared" si="56"/>
        <v>#DIV/0!</v>
      </c>
      <c r="BD220" s="545">
        <f>SUMIFS('Faturamento NNE'!$I$2:$I$707,'Faturamento NNE'!$E$2:$E$707,'Infos Relatório'!$B$164,'Faturamento NNE'!$F$2:$F$707,'Infos Relatório'!$B220,'Faturamento NNE'!$AA$2:$AA$707,'Infos Relatório'!AY$1)</f>
        <v>0</v>
      </c>
      <c r="BE220" s="541">
        <f>COUNTIFS('Faturamento NNE'!$E$2:$E$707,'Infos Relatório'!$B$164,'Faturamento NNE'!$F$2:$F$707,'Infos Relatório'!$B220,'Faturamento NNE'!$AA$2:$AA$707,'Infos Relatório'!BE$1)</f>
        <v>0</v>
      </c>
      <c r="BF220" s="542">
        <f>SUMIFS('Faturamento NNE'!$H$2:$H$707,'Faturamento NNE'!$E$2:$E$707,'Infos Relatório'!$B$164,'Faturamento NNE'!$F$2:$F$707,'Infos Relatório'!$B220,'Faturamento NNE'!$AA$2:$AA$707,'Infos Relatório'!BE$1)</f>
        <v>0</v>
      </c>
      <c r="BG220" s="542">
        <f>SUMIFS('Faturamento NNE'!$K$2:$K$707,'Faturamento NNE'!$E$2:$E$707,'Infos Relatório'!$B$164,'Faturamento NNE'!$F$2:$F$707,'Infos Relatório'!$B220,'Faturamento NNE'!$AA$2:$AA$707,'Infos Relatório'!BE$1)</f>
        <v>0</v>
      </c>
      <c r="BH220" s="546">
        <f>SUMIFS('Faturamento NNE'!$P$2:$P$707,'Faturamento NNE'!$E$2:$E$707,'Infos Relatório'!$B$164,'Faturamento NNE'!$F$2:$F$707,'Infos Relatório'!$B220,'Faturamento NNE'!$AA$2:$AA$707,'Infos Relatório'!BE$1,'Faturamento NNE'!$U$2:$U$707,"Sim")+SUMIFS('Faturamento NNE'!$Q$2:$Q$707,'Faturamento NNE'!$E$2:$E$707,'Infos Relatório'!$B$164,'Faturamento NNE'!$F$2:$F$707,'Infos Relatório'!$B220,'Faturamento NNE'!$AA$2:$AA$707,'Infos Relatório'!BE$1,'Faturamento NNE'!$U$2:$U$707,"Sim")</f>
        <v>0</v>
      </c>
      <c r="BI220" s="227" t="e">
        <f t="shared" si="57"/>
        <v>#DIV/0!</v>
      </c>
      <c r="BJ220" s="545">
        <f>SUMIFS('Faturamento NNE'!$I$2:$I$707,'Faturamento NNE'!$E$2:$E$707,'Infos Relatório'!$B$164,'Faturamento NNE'!$F$2:$F$707,'Infos Relatório'!$B220,'Faturamento NNE'!$AA$2:$AA$707,'Infos Relatório'!BE$1)</f>
        <v>0</v>
      </c>
      <c r="BK220" s="541">
        <f>COUNTIFS('Faturamento NNE'!$E$2:$E$707,'Infos Relatório'!$B$164,'Faturamento NNE'!$F$2:$F$707,'Infos Relatório'!$B220,'Faturamento NNE'!$AA$2:$AA$707,'Infos Relatório'!BK$1)</f>
        <v>0</v>
      </c>
      <c r="BL220" s="542">
        <f>SUMIFS('Faturamento NNE'!$H$2:$H$707,'Faturamento NNE'!$E$2:$E$707,'Infos Relatório'!$B$164,'Faturamento NNE'!$F$2:$F$707,'Infos Relatório'!$B220,'Faturamento NNE'!$AA$2:$AA$707,'Infos Relatório'!BK$1)</f>
        <v>0</v>
      </c>
      <c r="BM220" s="542">
        <f>SUMIFS('Faturamento NNE'!$K$2:$K$707,'Faturamento NNE'!$E$2:$E$707,'Infos Relatório'!$B$164,'Faturamento NNE'!$F$2:$F$707,'Infos Relatório'!$B220,'Faturamento NNE'!$AA$2:$AA$707,'Infos Relatório'!BK$1)</f>
        <v>0</v>
      </c>
      <c r="BN220" s="546">
        <f>SUMIFS('Faturamento NNE'!$P$2:$P$707,'Faturamento NNE'!$E$2:$E$707,'Infos Relatório'!$B$164,'Faturamento NNE'!$F$2:$F$707,'Infos Relatório'!$B220,'Faturamento NNE'!$AA$2:$AA$707,'Infos Relatório'!BK$1,'Faturamento NNE'!$U$2:$U$707,"Sim")+SUMIFS('Faturamento NNE'!$Q$2:$Q$707,'Faturamento NNE'!$E$2:$E$707,'Infos Relatório'!$B$164,'Faturamento NNE'!$F$2:$F$707,'Infos Relatório'!$B220,'Faturamento NNE'!$AA$2:$AA$707,'Infos Relatório'!BK$1,'Faturamento NNE'!$U$2:$U$707,"Sim")</f>
        <v>0</v>
      </c>
      <c r="BO220" s="227" t="e">
        <f t="shared" si="58"/>
        <v>#DIV/0!</v>
      </c>
      <c r="BP220" s="545">
        <f>SUMIFS('Faturamento NNE'!$I$2:$I$707,'Faturamento NNE'!$E$2:$E$707,'Infos Relatório'!$B$164,'Faturamento NNE'!$F$2:$F$707,'Infos Relatório'!$B220,'Faturamento NNE'!$AA$2:$AA$707,'Infos Relatório'!BK$1)</f>
        <v>0</v>
      </c>
      <c r="BQ220" s="541">
        <f>COUNTIFS('Faturamento NNE'!$E$2:$E$707,'Infos Relatório'!$B$164,'Faturamento NNE'!$F$2:$F$707,'Infos Relatório'!$B220,'Faturamento NNE'!$AA$2:$AA$707,'Infos Relatório'!BQ$1)</f>
        <v>0</v>
      </c>
      <c r="BR220" s="542">
        <f>SUMIFS('Faturamento NNE'!$H$2:$H$707,'Faturamento NNE'!$E$2:$E$707,'Infos Relatório'!$B$164,'Faturamento NNE'!$F$2:$F$707,'Infos Relatório'!$B220,'Faturamento NNE'!$AA$2:$AA$707,'Infos Relatório'!BQ$1)</f>
        <v>0</v>
      </c>
      <c r="BS220" s="542">
        <f>SUMIFS('Faturamento NNE'!$K$2:$K$707,'Faturamento NNE'!$E$2:$E$707,'Infos Relatório'!$B$164,'Faturamento NNE'!$F$2:$F$707,'Infos Relatório'!$B220,'Faturamento NNE'!$AA$2:$AA$707,'Infos Relatório'!BQ$1)</f>
        <v>0</v>
      </c>
      <c r="BT220" s="546">
        <f>SUMIFS('Faturamento NNE'!$P$2:$P$707,'Faturamento NNE'!$E$2:$E$707,'Infos Relatório'!$B$164,'Faturamento NNE'!$F$2:$F$707,'Infos Relatório'!$B220,'Faturamento NNE'!$AA$2:$AA$707,'Infos Relatório'!BQ$1,'Faturamento NNE'!$U$2:$U$707,"Sim")+SUMIFS('Faturamento NNE'!$Q$2:$Q$707,'Faturamento NNE'!$E$2:$E$707,'Infos Relatório'!$B$164,'Faturamento NNE'!$F$2:$F$707,'Infos Relatório'!$B220,'Faturamento NNE'!$AA$2:$AA$707,'Infos Relatório'!BQ$1,'Faturamento NNE'!$U$2:$U$707,"Sim")</f>
        <v>0</v>
      </c>
      <c r="BU220" s="227" t="e">
        <f t="shared" si="59"/>
        <v>#DIV/0!</v>
      </c>
      <c r="BV220" s="545">
        <f>SUMIFS('Faturamento NNE'!$I$2:$I$707,'Faturamento NNE'!$E$2:$E$707,'Infos Relatório'!$B$164,'Faturamento NNE'!$F$2:$F$707,'Infos Relatório'!$B220,'Faturamento NNE'!$AA$2:$AA$707,'Infos Relatório'!BQ$1)</f>
        <v>0</v>
      </c>
    </row>
    <row r="221" spans="2:74">
      <c r="B221" s="217" t="s">
        <v>186</v>
      </c>
      <c r="C221" s="541">
        <f>COUNTIFS('Faturamento NNE'!$E$2:$E$707,'Infos Relatório'!$B$164,'Faturamento NNE'!$F$2:$F$707,'Infos Relatório'!$B221,'Faturamento NNE'!$AA$2:$AA$707,'Infos Relatório'!C$1)</f>
        <v>0</v>
      </c>
      <c r="D221" s="542">
        <f>SUMIFS('Faturamento NNE'!$H$2:$H$707,'Faturamento NNE'!$E$2:$E$707,'Infos Relatório'!$B$164,'Faturamento NNE'!$F$2:$F$707,'Infos Relatório'!$B221,'Faturamento NNE'!$AA$2:$AA$707,'Infos Relatório'!C$1)</f>
        <v>0</v>
      </c>
      <c r="E221" s="543">
        <f>SUMIFS('Faturamento NNE'!$K$2:$K$707,'Faturamento NNE'!$E$2:$E$707,'Infos Relatório'!$B$164,'Faturamento NNE'!$F$2:$F$707,'Infos Relatório'!$B221,'Faturamento NNE'!$AA$2:$AA$707,'Infos Relatório'!C$1)</f>
        <v>0</v>
      </c>
      <c r="F221" s="544">
        <f>SUMIFS('Faturamento NNE'!$P$2:$P$707,'Faturamento NNE'!$E$2:$E$707,'Infos Relatório'!$B$164,'Faturamento NNE'!$F$2:$F$707,'Infos Relatório'!$B221,'Faturamento NNE'!$AA$2:$AA$707,'Infos Relatório'!C$1,'Faturamento NNE'!$U$2:$U$707,"Sim")+SUMIFS('Faturamento NNE'!$Q$2:$Q$707,'Faturamento NNE'!$E$2:$E$707,'Infos Relatório'!$B$164,'Faturamento NNE'!$F$2:$F$707,'Infos Relatório'!$B221,'Faturamento NNE'!$AA$2:$AA$707,'Infos Relatório'!C$1,'Faturamento NNE'!$U$2:$U$707,"Sim")</f>
        <v>0</v>
      </c>
      <c r="G221" s="283" t="e">
        <f t="shared" si="48"/>
        <v>#DIV/0!</v>
      </c>
      <c r="H221" s="545">
        <f>SUMIFS('Faturamento NNE'!$I$2:$I$707,'Faturamento NNE'!$E$2:$E$707,'Infos Relatório'!$B$164,'Faturamento NNE'!$F$2:$F$707,'Infos Relatório'!$B221,'Faturamento NNE'!$AA$2:$AA$707,'Infos Relatório'!C$1)</f>
        <v>0</v>
      </c>
      <c r="I221" s="541">
        <f>COUNTIFS('Faturamento NNE'!$E$2:$E$707,'Infos Relatório'!$B$164,'Faturamento NNE'!$F$2:$F$707,'Infos Relatório'!$B221,'Faturamento NNE'!$AA$2:$AA$707,'Infos Relatório'!I$1)</f>
        <v>0</v>
      </c>
      <c r="J221" s="542">
        <f>SUMIFS('Faturamento NNE'!$H$2:$H$707,'Faturamento NNE'!$E$2:$E$707,'Infos Relatório'!$B$164,'Faturamento NNE'!$F$2:$F$707,'Infos Relatório'!$B221,'Faturamento NNE'!$AA$2:$AA$707,'Infos Relatório'!I$1)</f>
        <v>0</v>
      </c>
      <c r="K221" s="543">
        <f>SUMIFS('Faturamento NNE'!$K$2:$K$707,'Faturamento NNE'!$E$2:$E$707,'Infos Relatório'!$B$164,'Faturamento NNE'!$F$2:$F$707,'Infos Relatório'!$B221,'Faturamento NNE'!$AA$2:$AA$707,'Infos Relatório'!I$1)</f>
        <v>0</v>
      </c>
      <c r="L221" s="544">
        <f>SUMIFS('Faturamento NNE'!$P$2:$P$707,'Faturamento NNE'!$E$2:$E$707,'Infos Relatório'!$B$164,'Faturamento NNE'!$F$2:$F$707,'Infos Relatório'!$B221,'Faturamento NNE'!$AA$2:$AA$707,'Infos Relatório'!I$1,'Faturamento NNE'!$U$2:$U$707,"Sim")+SUMIFS('Faturamento NNE'!$Q$2:$Q$707,'Faturamento NNE'!$E$2:$E$707,'Infos Relatório'!$B$164,'Faturamento NNE'!$F$2:$F$707,'Infos Relatório'!$B221,'Faturamento NNE'!$AA$2:$AA$707,'Infos Relatório'!I$1,'Faturamento NNE'!$U$2:$U$707,"Sim")</f>
        <v>0</v>
      </c>
      <c r="M221" s="283" t="e">
        <f t="shared" si="49"/>
        <v>#DIV/0!</v>
      </c>
      <c r="N221" s="545">
        <f>SUMIFS('Faturamento NNE'!$I$2:$I$707,'Faturamento NNE'!$E$2:$E$707,'Infos Relatório'!$B$164,'Faturamento NNE'!$F$2:$F$707,'Infos Relatório'!$B221,'Faturamento NNE'!$AA$2:$AA$707,'Infos Relatório'!I$1)</f>
        <v>0</v>
      </c>
      <c r="O221" s="541">
        <f>COUNTIFS('Faturamento NNE'!$E$2:$E$707,'Infos Relatório'!$B$164,'Faturamento NNE'!$F$2:$F$707,'Infos Relatório'!$B221,'Faturamento NNE'!$AA$2:$AA$707,'Infos Relatório'!O$1)</f>
        <v>0</v>
      </c>
      <c r="P221" s="542">
        <f>SUMIFS('Faturamento NNE'!$H$2:$H$707,'Faturamento NNE'!$E$2:$E$707,'Infos Relatório'!$B$164,'Faturamento NNE'!$F$2:$F$707,'Infos Relatório'!$B221,'Faturamento NNE'!$AA$2:$AA$707,'Infos Relatório'!O$1)</f>
        <v>0</v>
      </c>
      <c r="Q221" s="542">
        <f>SUMIFS('Faturamento NNE'!$K$2:$K$707,'Faturamento NNE'!$E$2:$E$707,'Infos Relatório'!$B$164,'Faturamento NNE'!$F$2:$F$707,'Infos Relatório'!$B221,'Faturamento NNE'!$AA$2:$AA$707,'Infos Relatório'!O$1)</f>
        <v>0</v>
      </c>
      <c r="R221" s="546">
        <f>SUMIFS('Faturamento NNE'!$P$2:$P$707,'Faturamento NNE'!$E$2:$E$707,'Infos Relatório'!$B$164,'Faturamento NNE'!$F$2:$F$707,'Infos Relatório'!$B221,'Faturamento NNE'!$AA$2:$AA$707,'Infos Relatório'!O$1,'Faturamento NNE'!$U$2:$U$707,"Sim")+SUMIFS('Faturamento NNE'!$Q$2:$Q$707,'Faturamento NNE'!$E$2:$E$707,'Infos Relatório'!$B$164,'Faturamento NNE'!$F$2:$F$707,'Infos Relatório'!$B221,'Faturamento NNE'!$AA$2:$AA$707,'Infos Relatório'!O$1,'Faturamento NNE'!$U$2:$U$707,"Sim")</f>
        <v>0</v>
      </c>
      <c r="S221" s="227" t="e">
        <f t="shared" si="50"/>
        <v>#DIV/0!</v>
      </c>
      <c r="T221" s="545">
        <f>SUMIFS('Faturamento NNE'!$I$2:$I$707,'Faturamento NNE'!$E$2:$E$707,'Infos Relatório'!$B$164,'Faturamento NNE'!$F$2:$F$707,'Infos Relatório'!$B221,'Faturamento NNE'!$AA$2:$AA$707,'Infos Relatório'!O$1)</f>
        <v>0</v>
      </c>
      <c r="U221" s="541">
        <f>COUNTIFS('Faturamento NNE'!$E$2:$E$707,'Infos Relatório'!$B$164,'Faturamento NNE'!$F$2:$F$707,'Infos Relatório'!$B221,'Faturamento NNE'!$AA$2:$AA$707,'Infos Relatório'!U$1)</f>
        <v>0</v>
      </c>
      <c r="V221" s="542">
        <f>SUMIFS('Faturamento NNE'!$H$2:$H$707,'Faturamento NNE'!$E$2:$E$707,'Infos Relatório'!$B$164,'Faturamento NNE'!$F$2:$F$707,'Infos Relatório'!$B221,'Faturamento NNE'!$AA$2:$AA$707,'Infos Relatório'!U$1)</f>
        <v>0</v>
      </c>
      <c r="W221" s="542">
        <f>SUMIFS('Faturamento NNE'!$K$2:$K$707,'Faturamento NNE'!$E$2:$E$707,'Infos Relatório'!$B$164,'Faturamento NNE'!$F$2:$F$707,'Infos Relatório'!$B221,'Faturamento NNE'!$AA$2:$AA$707,'Infos Relatório'!U$1)</f>
        <v>0</v>
      </c>
      <c r="X221" s="546">
        <f>SUMIFS('Faturamento NNE'!$P$2:$P$707,'Faturamento NNE'!$E$2:$E$707,'Infos Relatório'!$B$164,'Faturamento NNE'!$F$2:$F$707,'Infos Relatório'!$B221,'Faturamento NNE'!$AA$2:$AA$707,'Infos Relatório'!U$1,'Faturamento NNE'!$U$2:$U$707,"Sim")+SUMIFS('Faturamento NNE'!$Q$2:$Q$707,'Faturamento NNE'!$E$2:$E$707,'Infos Relatório'!$B$164,'Faturamento NNE'!$F$2:$F$707,'Infos Relatório'!$B221,'Faturamento NNE'!$AA$2:$AA$707,'Infos Relatório'!U$1,'Faturamento NNE'!$U$2:$U$707,"Sim")</f>
        <v>0</v>
      </c>
      <c r="Y221" s="227" t="e">
        <f t="shared" si="51"/>
        <v>#DIV/0!</v>
      </c>
      <c r="Z221" s="545">
        <f>SUMIFS('Faturamento NNE'!$I$2:$I$707,'Faturamento NNE'!$E$2:$E$707,'Infos Relatório'!$B$164,'Faturamento NNE'!$F$2:$F$707,'Infos Relatório'!$B221,'Faturamento NNE'!$AA$2:$AA$707,'Infos Relatório'!U$1)</f>
        <v>0</v>
      </c>
      <c r="AA221" s="541">
        <f>COUNTIFS('Faturamento NNE'!$E$2:$E$707,'Infos Relatório'!$B$164,'Faturamento NNE'!$F$2:$F$707,'Infos Relatório'!$B221,'Faturamento NNE'!$AA$2:$AA$707,'Infos Relatório'!AA$1)</f>
        <v>0</v>
      </c>
      <c r="AB221" s="542">
        <f>SUMIFS('Faturamento NNE'!$H$2:$H$707,'Faturamento NNE'!$E$2:$E$707,'Infos Relatório'!$B$164,'Faturamento NNE'!$F$2:$F$707,'Infos Relatório'!$B221,'Faturamento NNE'!$AA$2:$AA$707,'Infos Relatório'!AA$1)</f>
        <v>0</v>
      </c>
      <c r="AC221" s="542">
        <f>SUMIFS('Faturamento NNE'!$K$2:$K$707,'Faturamento NNE'!$E$2:$E$707,'Infos Relatório'!$B$164,'Faturamento NNE'!$F$2:$F$707,'Infos Relatório'!$B221,'Faturamento NNE'!$AA$2:$AA$707,'Infos Relatório'!AA$1)</f>
        <v>0</v>
      </c>
      <c r="AD221" s="546">
        <f>SUMIFS('Faturamento NNE'!$P$2:$P$707,'Faturamento NNE'!$E$2:$E$707,'Infos Relatório'!$B$164,'Faturamento NNE'!$F$2:$F$707,'Infos Relatório'!$B221,'Faturamento NNE'!$AA$2:$AA$707,'Infos Relatório'!AA$1,'Faturamento NNE'!$U$2:$U$707,"Sim")+SUMIFS('Faturamento NNE'!$Q$2:$Q$707,'Faturamento NNE'!$E$2:$E$707,'Infos Relatório'!$B$164,'Faturamento NNE'!$F$2:$F$707,'Infos Relatório'!$B221,'Faturamento NNE'!$AA$2:$AA$707,'Infos Relatório'!AA$1,'Faturamento NNE'!$U$2:$U$707,"Sim")</f>
        <v>0</v>
      </c>
      <c r="AE221" s="227" t="e">
        <f t="shared" si="52"/>
        <v>#DIV/0!</v>
      </c>
      <c r="AF221" s="545">
        <f>SUMIFS('Faturamento NNE'!$I$2:$I$707,'Faturamento NNE'!$E$2:$E$707,'Infos Relatório'!$B$164,'Faturamento NNE'!$F$2:$F$707,'Infos Relatório'!$B221,'Faturamento NNE'!$AA$2:$AA$707,'Infos Relatório'!AA$1)</f>
        <v>0</v>
      </c>
      <c r="AG221" s="541">
        <f>COUNTIFS('Faturamento NNE'!$E$2:$E$707,'Infos Relatório'!$B$164,'Faturamento NNE'!$F$2:$F$707,'Infos Relatório'!$B221,'Faturamento NNE'!$AA$2:$AA$707,'Infos Relatório'!AG$1)</f>
        <v>0</v>
      </c>
      <c r="AH221" s="542">
        <f>SUMIFS('Faturamento NNE'!$H$2:$H$707,'Faturamento NNE'!$E$2:$E$707,'Infos Relatório'!$B$164,'Faturamento NNE'!$F$2:$F$707,'Infos Relatório'!$B221,'Faturamento NNE'!$AA$2:$AA$707,'Infos Relatório'!AG$1)</f>
        <v>0</v>
      </c>
      <c r="AI221" s="542">
        <f>SUMIFS('Faturamento NNE'!$K$2:$K$707,'Faturamento NNE'!$E$2:$E$707,'Infos Relatório'!$B$164,'Faturamento NNE'!$F$2:$F$707,'Infos Relatório'!$B221,'Faturamento NNE'!$AA$2:$AA$707,'Infos Relatório'!AG$1)</f>
        <v>0</v>
      </c>
      <c r="AJ221" s="546">
        <f>SUMIFS('Faturamento NNE'!$P$2:$P$707,'Faturamento NNE'!$E$2:$E$707,'Infos Relatório'!$B$164,'Faturamento NNE'!$F$2:$F$707,'Infos Relatório'!$B221,'Faturamento NNE'!$AA$2:$AA$707,'Infos Relatório'!AG$1,'Faturamento NNE'!$U$2:$U$707,"Sim")+SUMIFS('Faturamento NNE'!$Q$2:$Q$707,'Faturamento NNE'!$E$2:$E$707,'Infos Relatório'!$B$164,'Faturamento NNE'!$F$2:$F$707,'Infos Relatório'!$B221,'Faturamento NNE'!$AA$2:$AA$707,'Infos Relatório'!AG$1,'Faturamento NNE'!$U$2:$U$707,"Sim")</f>
        <v>0</v>
      </c>
      <c r="AK221" s="227" t="e">
        <f t="shared" si="53"/>
        <v>#DIV/0!</v>
      </c>
      <c r="AL221" s="545">
        <f>SUMIFS('Faturamento NNE'!$I$2:$I$707,'Faturamento NNE'!$E$2:$E$707,'Infos Relatório'!$B$164,'Faturamento NNE'!$F$2:$F$707,'Infos Relatório'!$B221,'Faturamento NNE'!$AA$2:$AA$707,'Infos Relatório'!AG$1)</f>
        <v>0</v>
      </c>
      <c r="AM221" s="541">
        <f>COUNTIFS('Faturamento NNE'!$E$2:$E$707,'Infos Relatório'!$B$164,'Faturamento NNE'!$F$2:$F$707,'Infos Relatório'!$B221,'Faturamento NNE'!$AA$2:$AA$707,'Infos Relatório'!AM$1)</f>
        <v>0</v>
      </c>
      <c r="AN221" s="542">
        <f>SUMIFS('Faturamento NNE'!$H$2:$H$707,'Faturamento NNE'!$E$2:$E$707,'Infos Relatório'!$B$164,'Faturamento NNE'!$F$2:$F$707,'Infos Relatório'!$B221,'Faturamento NNE'!$AA$2:$AA$707,'Infos Relatório'!AM$1)</f>
        <v>0</v>
      </c>
      <c r="AO221" s="542">
        <f>SUMIFS('Faturamento NNE'!$K$2:$K$707,'Faturamento NNE'!$E$2:$E$707,'Infos Relatório'!$B$164,'Faturamento NNE'!$F$2:$F$707,'Infos Relatório'!$B221,'Faturamento NNE'!$AA$2:$AA$707,'Infos Relatório'!AM$1)</f>
        <v>0</v>
      </c>
      <c r="AP221" s="546">
        <f>SUMIFS('Faturamento NNE'!$P$2:$P$707,'Faturamento NNE'!$E$2:$E$707,'Infos Relatório'!$B$164,'Faturamento NNE'!$F$2:$F$707,'Infos Relatório'!$B221,'Faturamento NNE'!$AA$2:$AA$707,'Infos Relatório'!AM$1,'Faturamento NNE'!$U$2:$U$707,"Sim")+SUMIFS('Faturamento NNE'!$Q$2:$Q$707,'Faturamento NNE'!$E$2:$E$707,'Infos Relatório'!$B$164,'Faturamento NNE'!$F$2:$F$707,'Infos Relatório'!$B221,'Faturamento NNE'!$AA$2:$AA$707,'Infos Relatório'!AM$1,'Faturamento NNE'!$U$2:$U$707,"Sim")</f>
        <v>0</v>
      </c>
      <c r="AQ221" s="227" t="e">
        <f t="shared" si="54"/>
        <v>#DIV/0!</v>
      </c>
      <c r="AR221" s="545">
        <f>SUMIFS('Faturamento NNE'!$I$2:$I$707,'Faturamento NNE'!$E$2:$E$707,'Infos Relatório'!$B$164,'Faturamento NNE'!$F$2:$F$707,'Infos Relatório'!$B221,'Faturamento NNE'!$AA$2:$AA$707,'Infos Relatório'!AM$1)</f>
        <v>0</v>
      </c>
      <c r="AS221" s="541">
        <f>COUNTIFS('Faturamento NNE'!$E$2:$E$707,'Infos Relatório'!$B$164,'Faturamento NNE'!$F$2:$F$707,'Infos Relatório'!$B221,'Faturamento NNE'!$AA$2:$AA$707,'Infos Relatório'!AS$1)</f>
        <v>0</v>
      </c>
      <c r="AT221" s="542">
        <f>SUMIFS('Faturamento NNE'!$H$2:$H$707,'Faturamento NNE'!$E$2:$E$707,'Infos Relatório'!$B$164,'Faturamento NNE'!$F$2:$F$707,'Infos Relatório'!$B221,'Faturamento NNE'!$AA$2:$AA$707,'Infos Relatório'!AS$1)</f>
        <v>0</v>
      </c>
      <c r="AU221" s="542">
        <f>SUMIFS('Faturamento NNE'!$K$2:$K$707,'Faturamento NNE'!$E$2:$E$707,'Infos Relatório'!$B$164,'Faturamento NNE'!$F$2:$F$707,'Infos Relatório'!$B221,'Faturamento NNE'!$AA$2:$AA$707,'Infos Relatório'!AS$1)</f>
        <v>0</v>
      </c>
      <c r="AV221" s="546">
        <f>SUMIFS('Faturamento NNE'!$P$2:$P$707,'Faturamento NNE'!$E$2:$E$707,'Infos Relatório'!$B$164,'Faturamento NNE'!$F$2:$F$707,'Infos Relatório'!$B221,'Faturamento NNE'!$AA$2:$AA$707,'Infos Relatório'!AS$1,'Faturamento NNE'!$U$2:$U$707,"Sim")+SUMIFS('Faturamento NNE'!$Q$2:$Q$707,'Faturamento NNE'!$E$2:$E$707,'Infos Relatório'!$B$164,'Faturamento NNE'!$F$2:$F$707,'Infos Relatório'!$B221,'Faturamento NNE'!$AA$2:$AA$707,'Infos Relatório'!AS$1,'Faturamento NNE'!$U$2:$U$707,"Sim")</f>
        <v>0</v>
      </c>
      <c r="AW221" s="227" t="e">
        <f t="shared" si="55"/>
        <v>#DIV/0!</v>
      </c>
      <c r="AX221" s="545">
        <f>SUMIFS('Faturamento NNE'!$I$2:$I$707,'Faturamento NNE'!$E$2:$E$707,'Infos Relatório'!$B$164,'Faturamento NNE'!$F$2:$F$707,'Infos Relatório'!$B221,'Faturamento NNE'!$AA$2:$AA$707,'Infos Relatório'!AS$1)</f>
        <v>0</v>
      </c>
      <c r="AY221" s="541">
        <f>COUNTIFS('Faturamento NNE'!$E$2:$E$707,'Infos Relatório'!$B$164,'Faturamento NNE'!$F$2:$F$707,'Infos Relatório'!$B221,'Faturamento NNE'!$AA$2:$AA$707,'Infos Relatório'!AY$1)</f>
        <v>0</v>
      </c>
      <c r="AZ221" s="542">
        <f>SUMIFS('Faturamento NNE'!$H$2:$H$707,'Faturamento NNE'!$E$2:$E$707,'Infos Relatório'!$B$164,'Faturamento NNE'!$F$2:$F$707,'Infos Relatório'!$B221,'Faturamento NNE'!$AA$2:$AA$707,'Infos Relatório'!AY$1)</f>
        <v>0</v>
      </c>
      <c r="BA221" s="542">
        <f>SUMIFS('Faturamento NNE'!$K$2:$K$707,'Faturamento NNE'!$E$2:$E$707,'Infos Relatório'!$B$164,'Faturamento NNE'!$F$2:$F$707,'Infos Relatório'!$B221,'Faturamento NNE'!$AA$2:$AA$707,'Infos Relatório'!AY$1)</f>
        <v>0</v>
      </c>
      <c r="BB221" s="546">
        <f>SUMIFS('Faturamento NNE'!$P$2:$P$707,'Faturamento NNE'!$E$2:$E$707,'Infos Relatório'!$B$164,'Faturamento NNE'!$F$2:$F$707,'Infos Relatório'!$B221,'Faturamento NNE'!$AA$2:$AA$707,'Infos Relatório'!AY$1,'Faturamento NNE'!$U$2:$U$707,"Sim")+SUMIFS('Faturamento NNE'!$Q$2:$Q$707,'Faturamento NNE'!$E$2:$E$707,'Infos Relatório'!$B$164,'Faturamento NNE'!$F$2:$F$707,'Infos Relatório'!$B221,'Faturamento NNE'!$AA$2:$AA$707,'Infos Relatório'!AY$1,'Faturamento NNE'!$U$2:$U$707,"Sim")</f>
        <v>0</v>
      </c>
      <c r="BC221" s="227" t="e">
        <f t="shared" si="56"/>
        <v>#DIV/0!</v>
      </c>
      <c r="BD221" s="545">
        <f>SUMIFS('Faturamento NNE'!$I$2:$I$707,'Faturamento NNE'!$E$2:$E$707,'Infos Relatório'!$B$164,'Faturamento NNE'!$F$2:$F$707,'Infos Relatório'!$B221,'Faturamento NNE'!$AA$2:$AA$707,'Infos Relatório'!AY$1)</f>
        <v>0</v>
      </c>
      <c r="BE221" s="541">
        <f>COUNTIFS('Faturamento NNE'!$E$2:$E$707,'Infos Relatório'!$B$164,'Faturamento NNE'!$F$2:$F$707,'Infos Relatório'!$B221,'Faturamento NNE'!$AA$2:$AA$707,'Infos Relatório'!BE$1)</f>
        <v>0</v>
      </c>
      <c r="BF221" s="542">
        <f>SUMIFS('Faturamento NNE'!$H$2:$H$707,'Faturamento NNE'!$E$2:$E$707,'Infos Relatório'!$B$164,'Faturamento NNE'!$F$2:$F$707,'Infos Relatório'!$B221,'Faturamento NNE'!$AA$2:$AA$707,'Infos Relatório'!BE$1)</f>
        <v>0</v>
      </c>
      <c r="BG221" s="542">
        <f>SUMIFS('Faturamento NNE'!$K$2:$K$707,'Faturamento NNE'!$E$2:$E$707,'Infos Relatório'!$B$164,'Faturamento NNE'!$F$2:$F$707,'Infos Relatório'!$B221,'Faturamento NNE'!$AA$2:$AA$707,'Infos Relatório'!BE$1)</f>
        <v>0</v>
      </c>
      <c r="BH221" s="546">
        <f>SUMIFS('Faturamento NNE'!$P$2:$P$707,'Faturamento NNE'!$E$2:$E$707,'Infos Relatório'!$B$164,'Faturamento NNE'!$F$2:$F$707,'Infos Relatório'!$B221,'Faturamento NNE'!$AA$2:$AA$707,'Infos Relatório'!BE$1,'Faturamento NNE'!$U$2:$U$707,"Sim")+SUMIFS('Faturamento NNE'!$Q$2:$Q$707,'Faturamento NNE'!$E$2:$E$707,'Infos Relatório'!$B$164,'Faturamento NNE'!$F$2:$F$707,'Infos Relatório'!$B221,'Faturamento NNE'!$AA$2:$AA$707,'Infos Relatório'!BE$1,'Faturamento NNE'!$U$2:$U$707,"Sim")</f>
        <v>0</v>
      </c>
      <c r="BI221" s="227" t="e">
        <f t="shared" si="57"/>
        <v>#DIV/0!</v>
      </c>
      <c r="BJ221" s="545">
        <f>SUMIFS('Faturamento NNE'!$I$2:$I$707,'Faturamento NNE'!$E$2:$E$707,'Infos Relatório'!$B$164,'Faturamento NNE'!$F$2:$F$707,'Infos Relatório'!$B221,'Faturamento NNE'!$AA$2:$AA$707,'Infos Relatório'!BE$1)</f>
        <v>0</v>
      </c>
      <c r="BK221" s="541">
        <f>COUNTIFS('Faturamento NNE'!$E$2:$E$707,'Infos Relatório'!$B$164,'Faturamento NNE'!$F$2:$F$707,'Infos Relatório'!$B221,'Faturamento NNE'!$AA$2:$AA$707,'Infos Relatório'!BK$1)</f>
        <v>0</v>
      </c>
      <c r="BL221" s="542">
        <f>SUMIFS('Faturamento NNE'!$H$2:$H$707,'Faturamento NNE'!$E$2:$E$707,'Infos Relatório'!$B$164,'Faturamento NNE'!$F$2:$F$707,'Infos Relatório'!$B221,'Faturamento NNE'!$AA$2:$AA$707,'Infos Relatório'!BK$1)</f>
        <v>0</v>
      </c>
      <c r="BM221" s="542">
        <f>SUMIFS('Faturamento NNE'!$K$2:$K$707,'Faturamento NNE'!$E$2:$E$707,'Infos Relatório'!$B$164,'Faturamento NNE'!$F$2:$F$707,'Infos Relatório'!$B221,'Faturamento NNE'!$AA$2:$AA$707,'Infos Relatório'!BK$1)</f>
        <v>0</v>
      </c>
      <c r="BN221" s="546">
        <f>SUMIFS('Faturamento NNE'!$P$2:$P$707,'Faturamento NNE'!$E$2:$E$707,'Infos Relatório'!$B$164,'Faturamento NNE'!$F$2:$F$707,'Infos Relatório'!$B221,'Faturamento NNE'!$AA$2:$AA$707,'Infos Relatório'!BK$1,'Faturamento NNE'!$U$2:$U$707,"Sim")+SUMIFS('Faturamento NNE'!$Q$2:$Q$707,'Faturamento NNE'!$E$2:$E$707,'Infos Relatório'!$B$164,'Faturamento NNE'!$F$2:$F$707,'Infos Relatório'!$B221,'Faturamento NNE'!$AA$2:$AA$707,'Infos Relatório'!BK$1,'Faturamento NNE'!$U$2:$U$707,"Sim")</f>
        <v>0</v>
      </c>
      <c r="BO221" s="227" t="e">
        <f t="shared" si="58"/>
        <v>#DIV/0!</v>
      </c>
      <c r="BP221" s="545">
        <f>SUMIFS('Faturamento NNE'!$I$2:$I$707,'Faturamento NNE'!$E$2:$E$707,'Infos Relatório'!$B$164,'Faturamento NNE'!$F$2:$F$707,'Infos Relatório'!$B221,'Faturamento NNE'!$AA$2:$AA$707,'Infos Relatório'!BK$1)</f>
        <v>0</v>
      </c>
      <c r="BQ221" s="541">
        <f>COUNTIFS('Faturamento NNE'!$E$2:$E$707,'Infos Relatório'!$B$164,'Faturamento NNE'!$F$2:$F$707,'Infos Relatório'!$B221,'Faturamento NNE'!$AA$2:$AA$707,'Infos Relatório'!BQ$1)</f>
        <v>0</v>
      </c>
      <c r="BR221" s="542">
        <f>SUMIFS('Faturamento NNE'!$H$2:$H$707,'Faturamento NNE'!$E$2:$E$707,'Infos Relatório'!$B$164,'Faturamento NNE'!$F$2:$F$707,'Infos Relatório'!$B221,'Faturamento NNE'!$AA$2:$AA$707,'Infos Relatório'!BQ$1)</f>
        <v>0</v>
      </c>
      <c r="BS221" s="542">
        <f>SUMIFS('Faturamento NNE'!$K$2:$K$707,'Faturamento NNE'!$E$2:$E$707,'Infos Relatório'!$B$164,'Faturamento NNE'!$F$2:$F$707,'Infos Relatório'!$B221,'Faturamento NNE'!$AA$2:$AA$707,'Infos Relatório'!BQ$1)</f>
        <v>0</v>
      </c>
      <c r="BT221" s="546">
        <f>SUMIFS('Faturamento NNE'!$P$2:$P$707,'Faturamento NNE'!$E$2:$E$707,'Infos Relatório'!$B$164,'Faturamento NNE'!$F$2:$F$707,'Infos Relatório'!$B221,'Faturamento NNE'!$AA$2:$AA$707,'Infos Relatório'!BQ$1,'Faturamento NNE'!$U$2:$U$707,"Sim")+SUMIFS('Faturamento NNE'!$Q$2:$Q$707,'Faturamento NNE'!$E$2:$E$707,'Infos Relatório'!$B$164,'Faturamento NNE'!$F$2:$F$707,'Infos Relatório'!$B221,'Faturamento NNE'!$AA$2:$AA$707,'Infos Relatório'!BQ$1,'Faturamento NNE'!$U$2:$U$707,"Sim")</f>
        <v>0</v>
      </c>
      <c r="BU221" s="227" t="e">
        <f t="shared" si="59"/>
        <v>#DIV/0!</v>
      </c>
      <c r="BV221" s="545">
        <f>SUMIFS('Faturamento NNE'!$I$2:$I$707,'Faturamento NNE'!$E$2:$E$707,'Infos Relatório'!$B$164,'Faturamento NNE'!$F$2:$F$707,'Infos Relatório'!$B221,'Faturamento NNE'!$AA$2:$AA$707,'Infos Relatório'!BQ$1)</f>
        <v>0</v>
      </c>
    </row>
    <row r="222" spans="2:74">
      <c r="B222" s="217" t="s">
        <v>187</v>
      </c>
      <c r="C222" s="541">
        <f>COUNTIFS('Faturamento NNE'!$E$2:$E$707,'Infos Relatório'!$B$164,'Faturamento NNE'!$F$2:$F$707,'Infos Relatório'!$B222,'Faturamento NNE'!$AA$2:$AA$707,'Infos Relatório'!C$1)</f>
        <v>0</v>
      </c>
      <c r="D222" s="542">
        <f>SUMIFS('Faturamento NNE'!$H$2:$H$707,'Faturamento NNE'!$E$2:$E$707,'Infos Relatório'!$B$164,'Faturamento NNE'!$F$2:$F$707,'Infos Relatório'!$B222,'Faturamento NNE'!$AA$2:$AA$707,'Infos Relatório'!C$1)</f>
        <v>0</v>
      </c>
      <c r="E222" s="543">
        <f>SUMIFS('Faturamento NNE'!$K$2:$K$707,'Faturamento NNE'!$E$2:$E$707,'Infos Relatório'!$B$164,'Faturamento NNE'!$F$2:$F$707,'Infos Relatório'!$B222,'Faturamento NNE'!$AA$2:$AA$707,'Infos Relatório'!C$1)</f>
        <v>0</v>
      </c>
      <c r="F222" s="544">
        <f>SUMIFS('Faturamento NNE'!$P$2:$P$707,'Faturamento NNE'!$E$2:$E$707,'Infos Relatório'!$B$164,'Faturamento NNE'!$F$2:$F$707,'Infos Relatório'!$B222,'Faturamento NNE'!$AA$2:$AA$707,'Infos Relatório'!C$1,'Faturamento NNE'!$U$2:$U$707,"Sim")+SUMIFS('Faturamento NNE'!$Q$2:$Q$707,'Faturamento NNE'!$E$2:$E$707,'Infos Relatório'!$B$164,'Faturamento NNE'!$F$2:$F$707,'Infos Relatório'!$B222,'Faturamento NNE'!$AA$2:$AA$707,'Infos Relatório'!C$1,'Faturamento NNE'!$U$2:$U$707,"Sim")</f>
        <v>0</v>
      </c>
      <c r="G222" s="283" t="e">
        <f t="shared" si="48"/>
        <v>#DIV/0!</v>
      </c>
      <c r="H222" s="545">
        <f>SUMIFS('Faturamento NNE'!$I$2:$I$707,'Faturamento NNE'!$E$2:$E$707,'Infos Relatório'!$B$164,'Faturamento NNE'!$F$2:$F$707,'Infos Relatório'!$B222,'Faturamento NNE'!$AA$2:$AA$707,'Infos Relatório'!C$1)</f>
        <v>0</v>
      </c>
      <c r="I222" s="541">
        <f>COUNTIFS('Faturamento NNE'!$E$2:$E$707,'Infos Relatório'!$B$164,'Faturamento NNE'!$F$2:$F$707,'Infos Relatório'!$B222,'Faturamento NNE'!$AA$2:$AA$707,'Infos Relatório'!I$1)</f>
        <v>0</v>
      </c>
      <c r="J222" s="542">
        <f>SUMIFS('Faturamento NNE'!$H$2:$H$707,'Faturamento NNE'!$E$2:$E$707,'Infos Relatório'!$B$164,'Faturamento NNE'!$F$2:$F$707,'Infos Relatório'!$B222,'Faturamento NNE'!$AA$2:$AA$707,'Infos Relatório'!I$1)</f>
        <v>0</v>
      </c>
      <c r="K222" s="543">
        <f>SUMIFS('Faturamento NNE'!$K$2:$K$707,'Faturamento NNE'!$E$2:$E$707,'Infos Relatório'!$B$164,'Faturamento NNE'!$F$2:$F$707,'Infos Relatório'!$B222,'Faturamento NNE'!$AA$2:$AA$707,'Infos Relatório'!I$1)</f>
        <v>0</v>
      </c>
      <c r="L222" s="544">
        <f>SUMIFS('Faturamento NNE'!$P$2:$P$707,'Faturamento NNE'!$E$2:$E$707,'Infos Relatório'!$B$164,'Faturamento NNE'!$F$2:$F$707,'Infos Relatório'!$B222,'Faturamento NNE'!$AA$2:$AA$707,'Infos Relatório'!I$1,'Faturamento NNE'!$U$2:$U$707,"Sim")+SUMIFS('Faturamento NNE'!$Q$2:$Q$707,'Faturamento NNE'!$E$2:$E$707,'Infos Relatório'!$B$164,'Faturamento NNE'!$F$2:$F$707,'Infos Relatório'!$B222,'Faturamento NNE'!$AA$2:$AA$707,'Infos Relatório'!I$1,'Faturamento NNE'!$U$2:$U$707,"Sim")</f>
        <v>0</v>
      </c>
      <c r="M222" s="283" t="e">
        <f t="shared" si="49"/>
        <v>#DIV/0!</v>
      </c>
      <c r="N222" s="545">
        <f>SUMIFS('Faturamento NNE'!$I$2:$I$707,'Faturamento NNE'!$E$2:$E$707,'Infos Relatório'!$B$164,'Faturamento NNE'!$F$2:$F$707,'Infos Relatório'!$B222,'Faturamento NNE'!$AA$2:$AA$707,'Infos Relatório'!I$1)</f>
        <v>0</v>
      </c>
      <c r="O222" s="541">
        <f>COUNTIFS('Faturamento NNE'!$E$2:$E$707,'Infos Relatório'!$B$164,'Faturamento NNE'!$F$2:$F$707,'Infos Relatório'!$B222,'Faturamento NNE'!$AA$2:$AA$707,'Infos Relatório'!O$1)</f>
        <v>0</v>
      </c>
      <c r="P222" s="542">
        <f>SUMIFS('Faturamento NNE'!$H$2:$H$707,'Faturamento NNE'!$E$2:$E$707,'Infos Relatório'!$B$164,'Faturamento NNE'!$F$2:$F$707,'Infos Relatório'!$B222,'Faturamento NNE'!$AA$2:$AA$707,'Infos Relatório'!O$1)</f>
        <v>0</v>
      </c>
      <c r="Q222" s="542">
        <f>SUMIFS('Faturamento NNE'!$K$2:$K$707,'Faturamento NNE'!$E$2:$E$707,'Infos Relatório'!$B$164,'Faturamento NNE'!$F$2:$F$707,'Infos Relatório'!$B222,'Faturamento NNE'!$AA$2:$AA$707,'Infos Relatório'!O$1)</f>
        <v>0</v>
      </c>
      <c r="R222" s="546">
        <f>SUMIFS('Faturamento NNE'!$P$2:$P$707,'Faturamento NNE'!$E$2:$E$707,'Infos Relatório'!$B$164,'Faturamento NNE'!$F$2:$F$707,'Infos Relatório'!$B222,'Faturamento NNE'!$AA$2:$AA$707,'Infos Relatório'!O$1,'Faturamento NNE'!$U$2:$U$707,"Sim")+SUMIFS('Faturamento NNE'!$Q$2:$Q$707,'Faturamento NNE'!$E$2:$E$707,'Infos Relatório'!$B$164,'Faturamento NNE'!$F$2:$F$707,'Infos Relatório'!$B222,'Faturamento NNE'!$AA$2:$AA$707,'Infos Relatório'!O$1,'Faturamento NNE'!$U$2:$U$707,"Sim")</f>
        <v>0</v>
      </c>
      <c r="S222" s="227" t="e">
        <f t="shared" si="50"/>
        <v>#DIV/0!</v>
      </c>
      <c r="T222" s="545">
        <f>SUMIFS('Faturamento NNE'!$I$2:$I$707,'Faturamento NNE'!$E$2:$E$707,'Infos Relatório'!$B$164,'Faturamento NNE'!$F$2:$F$707,'Infos Relatório'!$B222,'Faturamento NNE'!$AA$2:$AA$707,'Infos Relatório'!O$1)</f>
        <v>0</v>
      </c>
      <c r="U222" s="541">
        <f>COUNTIFS('Faturamento NNE'!$E$2:$E$707,'Infos Relatório'!$B$164,'Faturamento NNE'!$F$2:$F$707,'Infos Relatório'!$B222,'Faturamento NNE'!$AA$2:$AA$707,'Infos Relatório'!U$1)</f>
        <v>0</v>
      </c>
      <c r="V222" s="542">
        <f>SUMIFS('Faturamento NNE'!$H$2:$H$707,'Faturamento NNE'!$E$2:$E$707,'Infos Relatório'!$B$164,'Faturamento NNE'!$F$2:$F$707,'Infos Relatório'!$B222,'Faturamento NNE'!$AA$2:$AA$707,'Infos Relatório'!U$1)</f>
        <v>0</v>
      </c>
      <c r="W222" s="542">
        <f>SUMIFS('Faturamento NNE'!$K$2:$K$707,'Faturamento NNE'!$E$2:$E$707,'Infos Relatório'!$B$164,'Faturamento NNE'!$F$2:$F$707,'Infos Relatório'!$B222,'Faturamento NNE'!$AA$2:$AA$707,'Infos Relatório'!U$1)</f>
        <v>0</v>
      </c>
      <c r="X222" s="546">
        <f>SUMIFS('Faturamento NNE'!$P$2:$P$707,'Faturamento NNE'!$E$2:$E$707,'Infos Relatório'!$B$164,'Faturamento NNE'!$F$2:$F$707,'Infos Relatório'!$B222,'Faturamento NNE'!$AA$2:$AA$707,'Infos Relatório'!U$1,'Faturamento NNE'!$U$2:$U$707,"Sim")+SUMIFS('Faturamento NNE'!$Q$2:$Q$707,'Faturamento NNE'!$E$2:$E$707,'Infos Relatório'!$B$164,'Faturamento NNE'!$F$2:$F$707,'Infos Relatório'!$B222,'Faturamento NNE'!$AA$2:$AA$707,'Infos Relatório'!U$1,'Faturamento NNE'!$U$2:$U$707,"Sim")</f>
        <v>0</v>
      </c>
      <c r="Y222" s="227" t="e">
        <f t="shared" si="51"/>
        <v>#DIV/0!</v>
      </c>
      <c r="Z222" s="545">
        <f>SUMIFS('Faturamento NNE'!$I$2:$I$707,'Faturamento NNE'!$E$2:$E$707,'Infos Relatório'!$B$164,'Faturamento NNE'!$F$2:$F$707,'Infos Relatório'!$B222,'Faturamento NNE'!$AA$2:$AA$707,'Infos Relatório'!U$1)</f>
        <v>0</v>
      </c>
      <c r="AA222" s="541">
        <f>COUNTIFS('Faturamento NNE'!$E$2:$E$707,'Infos Relatório'!$B$164,'Faturamento NNE'!$F$2:$F$707,'Infos Relatório'!$B222,'Faturamento NNE'!$AA$2:$AA$707,'Infos Relatório'!AA$1)</f>
        <v>0</v>
      </c>
      <c r="AB222" s="542">
        <f>SUMIFS('Faturamento NNE'!$H$2:$H$707,'Faturamento NNE'!$E$2:$E$707,'Infos Relatório'!$B$164,'Faturamento NNE'!$F$2:$F$707,'Infos Relatório'!$B222,'Faturamento NNE'!$AA$2:$AA$707,'Infos Relatório'!AA$1)</f>
        <v>0</v>
      </c>
      <c r="AC222" s="542">
        <f>SUMIFS('Faturamento NNE'!$K$2:$K$707,'Faturamento NNE'!$E$2:$E$707,'Infos Relatório'!$B$164,'Faturamento NNE'!$F$2:$F$707,'Infos Relatório'!$B222,'Faturamento NNE'!$AA$2:$AA$707,'Infos Relatório'!AA$1)</f>
        <v>0</v>
      </c>
      <c r="AD222" s="546">
        <f>SUMIFS('Faturamento NNE'!$P$2:$P$707,'Faturamento NNE'!$E$2:$E$707,'Infos Relatório'!$B$164,'Faturamento NNE'!$F$2:$F$707,'Infos Relatório'!$B222,'Faturamento NNE'!$AA$2:$AA$707,'Infos Relatório'!AA$1,'Faturamento NNE'!$U$2:$U$707,"Sim")+SUMIFS('Faturamento NNE'!$Q$2:$Q$707,'Faturamento NNE'!$E$2:$E$707,'Infos Relatório'!$B$164,'Faturamento NNE'!$F$2:$F$707,'Infos Relatório'!$B222,'Faturamento NNE'!$AA$2:$AA$707,'Infos Relatório'!AA$1,'Faturamento NNE'!$U$2:$U$707,"Sim")</f>
        <v>0</v>
      </c>
      <c r="AE222" s="227" t="e">
        <f t="shared" si="52"/>
        <v>#DIV/0!</v>
      </c>
      <c r="AF222" s="545">
        <f>SUMIFS('Faturamento NNE'!$I$2:$I$707,'Faturamento NNE'!$E$2:$E$707,'Infos Relatório'!$B$164,'Faturamento NNE'!$F$2:$F$707,'Infos Relatório'!$B222,'Faturamento NNE'!$AA$2:$AA$707,'Infos Relatório'!AA$1)</f>
        <v>0</v>
      </c>
      <c r="AG222" s="541">
        <f>COUNTIFS('Faturamento NNE'!$E$2:$E$707,'Infos Relatório'!$B$164,'Faturamento NNE'!$F$2:$F$707,'Infos Relatório'!$B222,'Faturamento NNE'!$AA$2:$AA$707,'Infos Relatório'!AG$1)</f>
        <v>0</v>
      </c>
      <c r="AH222" s="542">
        <f>SUMIFS('Faturamento NNE'!$H$2:$H$707,'Faturamento NNE'!$E$2:$E$707,'Infos Relatório'!$B$164,'Faturamento NNE'!$F$2:$F$707,'Infos Relatório'!$B222,'Faturamento NNE'!$AA$2:$AA$707,'Infos Relatório'!AG$1)</f>
        <v>0</v>
      </c>
      <c r="AI222" s="542">
        <f>SUMIFS('Faturamento NNE'!$K$2:$K$707,'Faturamento NNE'!$E$2:$E$707,'Infos Relatório'!$B$164,'Faturamento NNE'!$F$2:$F$707,'Infos Relatório'!$B222,'Faturamento NNE'!$AA$2:$AA$707,'Infos Relatório'!AG$1)</f>
        <v>0</v>
      </c>
      <c r="AJ222" s="546">
        <f>SUMIFS('Faturamento NNE'!$P$2:$P$707,'Faturamento NNE'!$E$2:$E$707,'Infos Relatório'!$B$164,'Faturamento NNE'!$F$2:$F$707,'Infos Relatório'!$B222,'Faturamento NNE'!$AA$2:$AA$707,'Infos Relatório'!AG$1,'Faturamento NNE'!$U$2:$U$707,"Sim")+SUMIFS('Faturamento NNE'!$Q$2:$Q$707,'Faturamento NNE'!$E$2:$E$707,'Infos Relatório'!$B$164,'Faturamento NNE'!$F$2:$F$707,'Infos Relatório'!$B222,'Faturamento NNE'!$AA$2:$AA$707,'Infos Relatório'!AG$1,'Faturamento NNE'!$U$2:$U$707,"Sim")</f>
        <v>0</v>
      </c>
      <c r="AK222" s="227" t="e">
        <f t="shared" si="53"/>
        <v>#DIV/0!</v>
      </c>
      <c r="AL222" s="545">
        <f>SUMIFS('Faturamento NNE'!$I$2:$I$707,'Faturamento NNE'!$E$2:$E$707,'Infos Relatório'!$B$164,'Faturamento NNE'!$F$2:$F$707,'Infos Relatório'!$B222,'Faturamento NNE'!$AA$2:$AA$707,'Infos Relatório'!AG$1)</f>
        <v>0</v>
      </c>
      <c r="AM222" s="541">
        <f>COUNTIFS('Faturamento NNE'!$E$2:$E$707,'Infos Relatório'!$B$164,'Faturamento NNE'!$F$2:$F$707,'Infos Relatório'!$B222,'Faturamento NNE'!$AA$2:$AA$707,'Infos Relatório'!AM$1)</f>
        <v>0</v>
      </c>
      <c r="AN222" s="542">
        <f>SUMIFS('Faturamento NNE'!$H$2:$H$707,'Faturamento NNE'!$E$2:$E$707,'Infos Relatório'!$B$164,'Faturamento NNE'!$F$2:$F$707,'Infos Relatório'!$B222,'Faturamento NNE'!$AA$2:$AA$707,'Infos Relatório'!AM$1)</f>
        <v>0</v>
      </c>
      <c r="AO222" s="542">
        <f>SUMIFS('Faturamento NNE'!$K$2:$K$707,'Faturamento NNE'!$E$2:$E$707,'Infos Relatório'!$B$164,'Faturamento NNE'!$F$2:$F$707,'Infos Relatório'!$B222,'Faturamento NNE'!$AA$2:$AA$707,'Infos Relatório'!AM$1)</f>
        <v>0</v>
      </c>
      <c r="AP222" s="546">
        <f>SUMIFS('Faturamento NNE'!$P$2:$P$707,'Faturamento NNE'!$E$2:$E$707,'Infos Relatório'!$B$164,'Faturamento NNE'!$F$2:$F$707,'Infos Relatório'!$B222,'Faturamento NNE'!$AA$2:$AA$707,'Infos Relatório'!AM$1,'Faturamento NNE'!$U$2:$U$707,"Sim")+SUMIFS('Faturamento NNE'!$Q$2:$Q$707,'Faturamento NNE'!$E$2:$E$707,'Infos Relatório'!$B$164,'Faturamento NNE'!$F$2:$F$707,'Infos Relatório'!$B222,'Faturamento NNE'!$AA$2:$AA$707,'Infos Relatório'!AM$1,'Faturamento NNE'!$U$2:$U$707,"Sim")</f>
        <v>0</v>
      </c>
      <c r="AQ222" s="227" t="e">
        <f t="shared" si="54"/>
        <v>#DIV/0!</v>
      </c>
      <c r="AR222" s="545">
        <f>SUMIFS('Faturamento NNE'!$I$2:$I$707,'Faturamento NNE'!$E$2:$E$707,'Infos Relatório'!$B$164,'Faturamento NNE'!$F$2:$F$707,'Infos Relatório'!$B222,'Faturamento NNE'!$AA$2:$AA$707,'Infos Relatório'!AM$1)</f>
        <v>0</v>
      </c>
      <c r="AS222" s="541">
        <f>COUNTIFS('Faturamento NNE'!$E$2:$E$707,'Infos Relatório'!$B$164,'Faturamento NNE'!$F$2:$F$707,'Infos Relatório'!$B222,'Faturamento NNE'!$AA$2:$AA$707,'Infos Relatório'!AS$1)</f>
        <v>0</v>
      </c>
      <c r="AT222" s="542">
        <f>SUMIFS('Faturamento NNE'!$H$2:$H$707,'Faturamento NNE'!$E$2:$E$707,'Infos Relatório'!$B$164,'Faturamento NNE'!$F$2:$F$707,'Infos Relatório'!$B222,'Faturamento NNE'!$AA$2:$AA$707,'Infos Relatório'!AS$1)</f>
        <v>0</v>
      </c>
      <c r="AU222" s="542">
        <f>SUMIFS('Faturamento NNE'!$K$2:$K$707,'Faturamento NNE'!$E$2:$E$707,'Infos Relatório'!$B$164,'Faturamento NNE'!$F$2:$F$707,'Infos Relatório'!$B222,'Faturamento NNE'!$AA$2:$AA$707,'Infos Relatório'!AS$1)</f>
        <v>0</v>
      </c>
      <c r="AV222" s="546">
        <f>SUMIFS('Faturamento NNE'!$P$2:$P$707,'Faturamento NNE'!$E$2:$E$707,'Infos Relatório'!$B$164,'Faturamento NNE'!$F$2:$F$707,'Infos Relatório'!$B222,'Faturamento NNE'!$AA$2:$AA$707,'Infos Relatório'!AS$1,'Faturamento NNE'!$U$2:$U$707,"Sim")+SUMIFS('Faturamento NNE'!$Q$2:$Q$707,'Faturamento NNE'!$E$2:$E$707,'Infos Relatório'!$B$164,'Faturamento NNE'!$F$2:$F$707,'Infos Relatório'!$B222,'Faturamento NNE'!$AA$2:$AA$707,'Infos Relatório'!AS$1,'Faturamento NNE'!$U$2:$U$707,"Sim")</f>
        <v>0</v>
      </c>
      <c r="AW222" s="227" t="e">
        <f t="shared" si="55"/>
        <v>#DIV/0!</v>
      </c>
      <c r="AX222" s="545">
        <f>SUMIFS('Faturamento NNE'!$I$2:$I$707,'Faturamento NNE'!$E$2:$E$707,'Infos Relatório'!$B$164,'Faturamento NNE'!$F$2:$F$707,'Infos Relatório'!$B222,'Faturamento NNE'!$AA$2:$AA$707,'Infos Relatório'!AS$1)</f>
        <v>0</v>
      </c>
      <c r="AY222" s="541">
        <f>COUNTIFS('Faturamento NNE'!$E$2:$E$707,'Infos Relatório'!$B$164,'Faturamento NNE'!$F$2:$F$707,'Infos Relatório'!$B222,'Faturamento NNE'!$AA$2:$AA$707,'Infos Relatório'!AY$1)</f>
        <v>0</v>
      </c>
      <c r="AZ222" s="542">
        <f>SUMIFS('Faturamento NNE'!$H$2:$H$707,'Faturamento NNE'!$E$2:$E$707,'Infos Relatório'!$B$164,'Faturamento NNE'!$F$2:$F$707,'Infos Relatório'!$B222,'Faturamento NNE'!$AA$2:$AA$707,'Infos Relatório'!AY$1)</f>
        <v>0</v>
      </c>
      <c r="BA222" s="542">
        <f>SUMIFS('Faturamento NNE'!$K$2:$K$707,'Faturamento NNE'!$E$2:$E$707,'Infos Relatório'!$B$164,'Faturamento NNE'!$F$2:$F$707,'Infos Relatório'!$B222,'Faturamento NNE'!$AA$2:$AA$707,'Infos Relatório'!AY$1)</f>
        <v>0</v>
      </c>
      <c r="BB222" s="546">
        <f>SUMIFS('Faturamento NNE'!$P$2:$P$707,'Faturamento NNE'!$E$2:$E$707,'Infos Relatório'!$B$164,'Faturamento NNE'!$F$2:$F$707,'Infos Relatório'!$B222,'Faturamento NNE'!$AA$2:$AA$707,'Infos Relatório'!AY$1,'Faturamento NNE'!$U$2:$U$707,"Sim")+SUMIFS('Faturamento NNE'!$Q$2:$Q$707,'Faturamento NNE'!$E$2:$E$707,'Infos Relatório'!$B$164,'Faturamento NNE'!$F$2:$F$707,'Infos Relatório'!$B222,'Faturamento NNE'!$AA$2:$AA$707,'Infos Relatório'!AY$1,'Faturamento NNE'!$U$2:$U$707,"Sim")</f>
        <v>0</v>
      </c>
      <c r="BC222" s="227" t="e">
        <f t="shared" si="56"/>
        <v>#DIV/0!</v>
      </c>
      <c r="BD222" s="545">
        <f>SUMIFS('Faturamento NNE'!$I$2:$I$707,'Faturamento NNE'!$E$2:$E$707,'Infos Relatório'!$B$164,'Faturamento NNE'!$F$2:$F$707,'Infos Relatório'!$B222,'Faturamento NNE'!$AA$2:$AA$707,'Infos Relatório'!AY$1)</f>
        <v>0</v>
      </c>
      <c r="BE222" s="541">
        <f>COUNTIFS('Faturamento NNE'!$E$2:$E$707,'Infos Relatório'!$B$164,'Faturamento NNE'!$F$2:$F$707,'Infos Relatório'!$B222,'Faturamento NNE'!$AA$2:$AA$707,'Infos Relatório'!BE$1)</f>
        <v>0</v>
      </c>
      <c r="BF222" s="542">
        <f>SUMIFS('Faturamento NNE'!$H$2:$H$707,'Faturamento NNE'!$E$2:$E$707,'Infos Relatório'!$B$164,'Faturamento NNE'!$F$2:$F$707,'Infos Relatório'!$B222,'Faturamento NNE'!$AA$2:$AA$707,'Infos Relatório'!BE$1)</f>
        <v>0</v>
      </c>
      <c r="BG222" s="542">
        <f>SUMIFS('Faturamento NNE'!$K$2:$K$707,'Faturamento NNE'!$E$2:$E$707,'Infos Relatório'!$B$164,'Faturamento NNE'!$F$2:$F$707,'Infos Relatório'!$B222,'Faturamento NNE'!$AA$2:$AA$707,'Infos Relatório'!BE$1)</f>
        <v>0</v>
      </c>
      <c r="BH222" s="546">
        <f>SUMIFS('Faturamento NNE'!$P$2:$P$707,'Faturamento NNE'!$E$2:$E$707,'Infos Relatório'!$B$164,'Faturamento NNE'!$F$2:$F$707,'Infos Relatório'!$B222,'Faturamento NNE'!$AA$2:$AA$707,'Infos Relatório'!BE$1,'Faturamento NNE'!$U$2:$U$707,"Sim")+SUMIFS('Faturamento NNE'!$Q$2:$Q$707,'Faturamento NNE'!$E$2:$E$707,'Infos Relatório'!$B$164,'Faturamento NNE'!$F$2:$F$707,'Infos Relatório'!$B222,'Faturamento NNE'!$AA$2:$AA$707,'Infos Relatório'!BE$1,'Faturamento NNE'!$U$2:$U$707,"Sim")</f>
        <v>0</v>
      </c>
      <c r="BI222" s="227" t="e">
        <f t="shared" si="57"/>
        <v>#DIV/0!</v>
      </c>
      <c r="BJ222" s="545">
        <f>SUMIFS('Faturamento NNE'!$I$2:$I$707,'Faturamento NNE'!$E$2:$E$707,'Infos Relatório'!$B$164,'Faturamento NNE'!$F$2:$F$707,'Infos Relatório'!$B222,'Faturamento NNE'!$AA$2:$AA$707,'Infos Relatório'!BE$1)</f>
        <v>0</v>
      </c>
      <c r="BK222" s="541">
        <f>COUNTIFS('Faturamento NNE'!$E$2:$E$707,'Infos Relatório'!$B$164,'Faturamento NNE'!$F$2:$F$707,'Infos Relatório'!$B222,'Faturamento NNE'!$AA$2:$AA$707,'Infos Relatório'!BK$1)</f>
        <v>0</v>
      </c>
      <c r="BL222" s="542">
        <f>SUMIFS('Faturamento NNE'!$H$2:$H$707,'Faturamento NNE'!$E$2:$E$707,'Infos Relatório'!$B$164,'Faturamento NNE'!$F$2:$F$707,'Infos Relatório'!$B222,'Faturamento NNE'!$AA$2:$AA$707,'Infos Relatório'!BK$1)</f>
        <v>0</v>
      </c>
      <c r="BM222" s="542">
        <f>SUMIFS('Faturamento NNE'!$K$2:$K$707,'Faturamento NNE'!$E$2:$E$707,'Infos Relatório'!$B$164,'Faturamento NNE'!$F$2:$F$707,'Infos Relatório'!$B222,'Faturamento NNE'!$AA$2:$AA$707,'Infos Relatório'!BK$1)</f>
        <v>0</v>
      </c>
      <c r="BN222" s="546">
        <f>SUMIFS('Faturamento NNE'!$P$2:$P$707,'Faturamento NNE'!$E$2:$E$707,'Infos Relatório'!$B$164,'Faturamento NNE'!$F$2:$F$707,'Infos Relatório'!$B222,'Faturamento NNE'!$AA$2:$AA$707,'Infos Relatório'!BK$1,'Faturamento NNE'!$U$2:$U$707,"Sim")+SUMIFS('Faturamento NNE'!$Q$2:$Q$707,'Faturamento NNE'!$E$2:$E$707,'Infos Relatório'!$B$164,'Faturamento NNE'!$F$2:$F$707,'Infos Relatório'!$B222,'Faturamento NNE'!$AA$2:$AA$707,'Infos Relatório'!BK$1,'Faturamento NNE'!$U$2:$U$707,"Sim")</f>
        <v>0</v>
      </c>
      <c r="BO222" s="227" t="e">
        <f t="shared" si="58"/>
        <v>#DIV/0!</v>
      </c>
      <c r="BP222" s="545">
        <f>SUMIFS('Faturamento NNE'!$I$2:$I$707,'Faturamento NNE'!$E$2:$E$707,'Infos Relatório'!$B$164,'Faturamento NNE'!$F$2:$F$707,'Infos Relatório'!$B222,'Faturamento NNE'!$AA$2:$AA$707,'Infos Relatório'!BK$1)</f>
        <v>0</v>
      </c>
      <c r="BQ222" s="541">
        <f>COUNTIFS('Faturamento NNE'!$E$2:$E$707,'Infos Relatório'!$B$164,'Faturamento NNE'!$F$2:$F$707,'Infos Relatório'!$B222,'Faturamento NNE'!$AA$2:$AA$707,'Infos Relatório'!BQ$1)</f>
        <v>0</v>
      </c>
      <c r="BR222" s="542">
        <f>SUMIFS('Faturamento NNE'!$H$2:$H$707,'Faturamento NNE'!$E$2:$E$707,'Infos Relatório'!$B$164,'Faturamento NNE'!$F$2:$F$707,'Infos Relatório'!$B222,'Faturamento NNE'!$AA$2:$AA$707,'Infos Relatório'!BQ$1)</f>
        <v>0</v>
      </c>
      <c r="BS222" s="542">
        <f>SUMIFS('Faturamento NNE'!$K$2:$K$707,'Faturamento NNE'!$E$2:$E$707,'Infos Relatório'!$B$164,'Faturamento NNE'!$F$2:$F$707,'Infos Relatório'!$B222,'Faturamento NNE'!$AA$2:$AA$707,'Infos Relatório'!BQ$1)</f>
        <v>0</v>
      </c>
      <c r="BT222" s="546">
        <f>SUMIFS('Faturamento NNE'!$P$2:$P$707,'Faturamento NNE'!$E$2:$E$707,'Infos Relatório'!$B$164,'Faturamento NNE'!$F$2:$F$707,'Infos Relatório'!$B222,'Faturamento NNE'!$AA$2:$AA$707,'Infos Relatório'!BQ$1,'Faturamento NNE'!$U$2:$U$707,"Sim")+SUMIFS('Faturamento NNE'!$Q$2:$Q$707,'Faturamento NNE'!$E$2:$E$707,'Infos Relatório'!$B$164,'Faturamento NNE'!$F$2:$F$707,'Infos Relatório'!$B222,'Faturamento NNE'!$AA$2:$AA$707,'Infos Relatório'!BQ$1,'Faturamento NNE'!$U$2:$U$707,"Sim")</f>
        <v>0</v>
      </c>
      <c r="BU222" s="227" t="e">
        <f t="shared" si="59"/>
        <v>#DIV/0!</v>
      </c>
      <c r="BV222" s="545">
        <f>SUMIFS('Faturamento NNE'!$I$2:$I$707,'Faturamento NNE'!$E$2:$E$707,'Infos Relatório'!$B$164,'Faturamento NNE'!$F$2:$F$707,'Infos Relatório'!$B222,'Faturamento NNE'!$AA$2:$AA$707,'Infos Relatório'!BQ$1)</f>
        <v>0</v>
      </c>
    </row>
    <row r="223" spans="2:74">
      <c r="B223" s="217" t="s">
        <v>188</v>
      </c>
      <c r="C223" s="541">
        <f>COUNTIFS('Faturamento NNE'!$E$2:$E$707,'Infos Relatório'!$B$164,'Faturamento NNE'!$F$2:$F$707,'Infos Relatório'!$B223,'Faturamento NNE'!$AA$2:$AA$707,'Infos Relatório'!C$1)</f>
        <v>0</v>
      </c>
      <c r="D223" s="542">
        <f>SUMIFS('Faturamento NNE'!$H$2:$H$707,'Faturamento NNE'!$E$2:$E$707,'Infos Relatório'!$B$164,'Faturamento NNE'!$F$2:$F$707,'Infos Relatório'!$B223,'Faturamento NNE'!$AA$2:$AA$707,'Infos Relatório'!C$1)</f>
        <v>0</v>
      </c>
      <c r="E223" s="543">
        <f>SUMIFS('Faturamento NNE'!$K$2:$K$707,'Faturamento NNE'!$E$2:$E$707,'Infos Relatório'!$B$164,'Faturamento NNE'!$F$2:$F$707,'Infos Relatório'!$B223,'Faturamento NNE'!$AA$2:$AA$707,'Infos Relatório'!C$1)</f>
        <v>0</v>
      </c>
      <c r="F223" s="544">
        <f>SUMIFS('Faturamento NNE'!$P$2:$P$707,'Faturamento NNE'!$E$2:$E$707,'Infos Relatório'!$B$164,'Faturamento NNE'!$F$2:$F$707,'Infos Relatório'!$B223,'Faturamento NNE'!$AA$2:$AA$707,'Infos Relatório'!C$1,'Faturamento NNE'!$U$2:$U$707,"Sim")+SUMIFS('Faturamento NNE'!$Q$2:$Q$707,'Faturamento NNE'!$E$2:$E$707,'Infos Relatório'!$B$164,'Faturamento NNE'!$F$2:$F$707,'Infos Relatório'!$B223,'Faturamento NNE'!$AA$2:$AA$707,'Infos Relatório'!C$1,'Faturamento NNE'!$U$2:$U$707,"Sim")</f>
        <v>0</v>
      </c>
      <c r="G223" s="283" t="e">
        <f t="shared" si="48"/>
        <v>#DIV/0!</v>
      </c>
      <c r="H223" s="545">
        <f>SUMIFS('Faturamento NNE'!$I$2:$I$707,'Faturamento NNE'!$E$2:$E$707,'Infos Relatório'!$B$164,'Faturamento NNE'!$F$2:$F$707,'Infos Relatório'!$B223,'Faturamento NNE'!$AA$2:$AA$707,'Infos Relatório'!C$1)</f>
        <v>0</v>
      </c>
      <c r="I223" s="541">
        <f>COUNTIFS('Faturamento NNE'!$E$2:$E$707,'Infos Relatório'!$B$164,'Faturamento NNE'!$F$2:$F$707,'Infos Relatório'!$B223,'Faturamento NNE'!$AA$2:$AA$707,'Infos Relatório'!I$1)</f>
        <v>0</v>
      </c>
      <c r="J223" s="542">
        <f>SUMIFS('Faturamento NNE'!$H$2:$H$707,'Faturamento NNE'!$E$2:$E$707,'Infos Relatório'!$B$164,'Faturamento NNE'!$F$2:$F$707,'Infos Relatório'!$B223,'Faturamento NNE'!$AA$2:$AA$707,'Infos Relatório'!I$1)</f>
        <v>0</v>
      </c>
      <c r="K223" s="543">
        <f>SUMIFS('Faturamento NNE'!$K$2:$K$707,'Faturamento NNE'!$E$2:$E$707,'Infos Relatório'!$B$164,'Faturamento NNE'!$F$2:$F$707,'Infos Relatório'!$B223,'Faturamento NNE'!$AA$2:$AA$707,'Infos Relatório'!I$1)</f>
        <v>0</v>
      </c>
      <c r="L223" s="544">
        <f>SUMIFS('Faturamento NNE'!$P$2:$P$707,'Faturamento NNE'!$E$2:$E$707,'Infos Relatório'!$B$164,'Faturamento NNE'!$F$2:$F$707,'Infos Relatório'!$B223,'Faturamento NNE'!$AA$2:$AA$707,'Infos Relatório'!I$1,'Faturamento NNE'!$U$2:$U$707,"Sim")+SUMIFS('Faturamento NNE'!$Q$2:$Q$707,'Faturamento NNE'!$E$2:$E$707,'Infos Relatório'!$B$164,'Faturamento NNE'!$F$2:$F$707,'Infos Relatório'!$B223,'Faturamento NNE'!$AA$2:$AA$707,'Infos Relatório'!I$1,'Faturamento NNE'!$U$2:$U$707,"Sim")</f>
        <v>0</v>
      </c>
      <c r="M223" s="283" t="e">
        <f t="shared" si="49"/>
        <v>#DIV/0!</v>
      </c>
      <c r="N223" s="545">
        <f>SUMIFS('Faturamento NNE'!$I$2:$I$707,'Faturamento NNE'!$E$2:$E$707,'Infos Relatório'!$B$164,'Faturamento NNE'!$F$2:$F$707,'Infos Relatório'!$B223,'Faturamento NNE'!$AA$2:$AA$707,'Infos Relatório'!I$1)</f>
        <v>0</v>
      </c>
      <c r="O223" s="541">
        <f>COUNTIFS('Faturamento NNE'!$E$2:$E$707,'Infos Relatório'!$B$164,'Faturamento NNE'!$F$2:$F$707,'Infos Relatório'!$B223,'Faturamento NNE'!$AA$2:$AA$707,'Infos Relatório'!O$1)</f>
        <v>0</v>
      </c>
      <c r="P223" s="542">
        <f>SUMIFS('Faturamento NNE'!$H$2:$H$707,'Faturamento NNE'!$E$2:$E$707,'Infos Relatório'!$B$164,'Faturamento NNE'!$F$2:$F$707,'Infos Relatório'!$B223,'Faturamento NNE'!$AA$2:$AA$707,'Infos Relatório'!O$1)</f>
        <v>0</v>
      </c>
      <c r="Q223" s="542">
        <f>SUMIFS('Faturamento NNE'!$K$2:$K$707,'Faturamento NNE'!$E$2:$E$707,'Infos Relatório'!$B$164,'Faturamento NNE'!$F$2:$F$707,'Infos Relatório'!$B223,'Faturamento NNE'!$AA$2:$AA$707,'Infos Relatório'!O$1)</f>
        <v>0</v>
      </c>
      <c r="R223" s="546">
        <f>SUMIFS('Faturamento NNE'!$P$2:$P$707,'Faturamento NNE'!$E$2:$E$707,'Infos Relatório'!$B$164,'Faturamento NNE'!$F$2:$F$707,'Infos Relatório'!$B223,'Faturamento NNE'!$AA$2:$AA$707,'Infos Relatório'!O$1,'Faturamento NNE'!$U$2:$U$707,"Sim")+SUMIFS('Faturamento NNE'!$Q$2:$Q$707,'Faturamento NNE'!$E$2:$E$707,'Infos Relatório'!$B$164,'Faturamento NNE'!$F$2:$F$707,'Infos Relatório'!$B223,'Faturamento NNE'!$AA$2:$AA$707,'Infos Relatório'!O$1,'Faturamento NNE'!$U$2:$U$707,"Sim")</f>
        <v>0</v>
      </c>
      <c r="S223" s="227" t="e">
        <f t="shared" si="50"/>
        <v>#DIV/0!</v>
      </c>
      <c r="T223" s="545">
        <f>SUMIFS('Faturamento NNE'!$I$2:$I$707,'Faturamento NNE'!$E$2:$E$707,'Infos Relatório'!$B$164,'Faturamento NNE'!$F$2:$F$707,'Infos Relatório'!$B223,'Faturamento NNE'!$AA$2:$AA$707,'Infos Relatório'!O$1)</f>
        <v>0</v>
      </c>
      <c r="U223" s="541">
        <f>COUNTIFS('Faturamento NNE'!$E$2:$E$707,'Infos Relatório'!$B$164,'Faturamento NNE'!$F$2:$F$707,'Infos Relatório'!$B223,'Faturamento NNE'!$AA$2:$AA$707,'Infos Relatório'!U$1)</f>
        <v>0</v>
      </c>
      <c r="V223" s="542">
        <f>SUMIFS('Faturamento NNE'!$H$2:$H$707,'Faturamento NNE'!$E$2:$E$707,'Infos Relatório'!$B$164,'Faturamento NNE'!$F$2:$F$707,'Infos Relatório'!$B223,'Faturamento NNE'!$AA$2:$AA$707,'Infos Relatório'!U$1)</f>
        <v>0</v>
      </c>
      <c r="W223" s="542">
        <f>SUMIFS('Faturamento NNE'!$K$2:$K$707,'Faturamento NNE'!$E$2:$E$707,'Infos Relatório'!$B$164,'Faturamento NNE'!$F$2:$F$707,'Infos Relatório'!$B223,'Faturamento NNE'!$AA$2:$AA$707,'Infos Relatório'!U$1)</f>
        <v>0</v>
      </c>
      <c r="X223" s="546">
        <f>SUMIFS('Faturamento NNE'!$P$2:$P$707,'Faturamento NNE'!$E$2:$E$707,'Infos Relatório'!$B$164,'Faturamento NNE'!$F$2:$F$707,'Infos Relatório'!$B223,'Faturamento NNE'!$AA$2:$AA$707,'Infos Relatório'!U$1,'Faturamento NNE'!$U$2:$U$707,"Sim")+SUMIFS('Faturamento NNE'!$Q$2:$Q$707,'Faturamento NNE'!$E$2:$E$707,'Infos Relatório'!$B$164,'Faturamento NNE'!$F$2:$F$707,'Infos Relatório'!$B223,'Faturamento NNE'!$AA$2:$AA$707,'Infos Relatório'!U$1,'Faturamento NNE'!$U$2:$U$707,"Sim")</f>
        <v>0</v>
      </c>
      <c r="Y223" s="227" t="e">
        <f t="shared" si="51"/>
        <v>#DIV/0!</v>
      </c>
      <c r="Z223" s="545">
        <f>SUMIFS('Faturamento NNE'!$I$2:$I$707,'Faturamento NNE'!$E$2:$E$707,'Infos Relatório'!$B$164,'Faturamento NNE'!$F$2:$F$707,'Infos Relatório'!$B223,'Faturamento NNE'!$AA$2:$AA$707,'Infos Relatório'!U$1)</f>
        <v>0</v>
      </c>
      <c r="AA223" s="541">
        <f>COUNTIFS('Faturamento NNE'!$E$2:$E$707,'Infos Relatório'!$B$164,'Faturamento NNE'!$F$2:$F$707,'Infos Relatório'!$B223,'Faturamento NNE'!$AA$2:$AA$707,'Infos Relatório'!AA$1)</f>
        <v>0</v>
      </c>
      <c r="AB223" s="542">
        <f>SUMIFS('Faturamento NNE'!$H$2:$H$707,'Faturamento NNE'!$E$2:$E$707,'Infos Relatório'!$B$164,'Faturamento NNE'!$F$2:$F$707,'Infos Relatório'!$B223,'Faturamento NNE'!$AA$2:$AA$707,'Infos Relatório'!AA$1)</f>
        <v>0</v>
      </c>
      <c r="AC223" s="542">
        <f>SUMIFS('Faturamento NNE'!$K$2:$K$707,'Faturamento NNE'!$E$2:$E$707,'Infos Relatório'!$B$164,'Faturamento NNE'!$F$2:$F$707,'Infos Relatório'!$B223,'Faturamento NNE'!$AA$2:$AA$707,'Infos Relatório'!AA$1)</f>
        <v>0</v>
      </c>
      <c r="AD223" s="546">
        <f>SUMIFS('Faturamento NNE'!$P$2:$P$707,'Faturamento NNE'!$E$2:$E$707,'Infos Relatório'!$B$164,'Faturamento NNE'!$F$2:$F$707,'Infos Relatório'!$B223,'Faturamento NNE'!$AA$2:$AA$707,'Infos Relatório'!AA$1,'Faturamento NNE'!$U$2:$U$707,"Sim")+SUMIFS('Faturamento NNE'!$Q$2:$Q$707,'Faturamento NNE'!$E$2:$E$707,'Infos Relatório'!$B$164,'Faturamento NNE'!$F$2:$F$707,'Infos Relatório'!$B223,'Faturamento NNE'!$AA$2:$AA$707,'Infos Relatório'!AA$1,'Faturamento NNE'!$U$2:$U$707,"Sim")</f>
        <v>0</v>
      </c>
      <c r="AE223" s="227" t="e">
        <f t="shared" si="52"/>
        <v>#DIV/0!</v>
      </c>
      <c r="AF223" s="545">
        <f>SUMIFS('Faturamento NNE'!$I$2:$I$707,'Faturamento NNE'!$E$2:$E$707,'Infos Relatório'!$B$164,'Faturamento NNE'!$F$2:$F$707,'Infos Relatório'!$B223,'Faturamento NNE'!$AA$2:$AA$707,'Infos Relatório'!AA$1)</f>
        <v>0</v>
      </c>
      <c r="AG223" s="541">
        <f>COUNTIFS('Faturamento NNE'!$E$2:$E$707,'Infos Relatório'!$B$164,'Faturamento NNE'!$F$2:$F$707,'Infos Relatório'!$B223,'Faturamento NNE'!$AA$2:$AA$707,'Infos Relatório'!AG$1)</f>
        <v>0</v>
      </c>
      <c r="AH223" s="542">
        <f>SUMIFS('Faturamento NNE'!$H$2:$H$707,'Faturamento NNE'!$E$2:$E$707,'Infos Relatório'!$B$164,'Faturamento NNE'!$F$2:$F$707,'Infos Relatório'!$B223,'Faturamento NNE'!$AA$2:$AA$707,'Infos Relatório'!AG$1)</f>
        <v>0</v>
      </c>
      <c r="AI223" s="542">
        <f>SUMIFS('Faturamento NNE'!$K$2:$K$707,'Faturamento NNE'!$E$2:$E$707,'Infos Relatório'!$B$164,'Faturamento NNE'!$F$2:$F$707,'Infos Relatório'!$B223,'Faturamento NNE'!$AA$2:$AA$707,'Infos Relatório'!AG$1)</f>
        <v>0</v>
      </c>
      <c r="AJ223" s="546">
        <f>SUMIFS('Faturamento NNE'!$P$2:$P$707,'Faturamento NNE'!$E$2:$E$707,'Infos Relatório'!$B$164,'Faturamento NNE'!$F$2:$F$707,'Infos Relatório'!$B223,'Faturamento NNE'!$AA$2:$AA$707,'Infos Relatório'!AG$1,'Faturamento NNE'!$U$2:$U$707,"Sim")+SUMIFS('Faturamento NNE'!$Q$2:$Q$707,'Faturamento NNE'!$E$2:$E$707,'Infos Relatório'!$B$164,'Faturamento NNE'!$F$2:$F$707,'Infos Relatório'!$B223,'Faturamento NNE'!$AA$2:$AA$707,'Infos Relatório'!AG$1,'Faturamento NNE'!$U$2:$U$707,"Sim")</f>
        <v>0</v>
      </c>
      <c r="AK223" s="227" t="e">
        <f t="shared" si="53"/>
        <v>#DIV/0!</v>
      </c>
      <c r="AL223" s="545">
        <f>SUMIFS('Faturamento NNE'!$I$2:$I$707,'Faturamento NNE'!$E$2:$E$707,'Infos Relatório'!$B$164,'Faturamento NNE'!$F$2:$F$707,'Infos Relatório'!$B223,'Faturamento NNE'!$AA$2:$AA$707,'Infos Relatório'!AG$1)</f>
        <v>0</v>
      </c>
      <c r="AM223" s="541">
        <f>COUNTIFS('Faturamento NNE'!$E$2:$E$707,'Infos Relatório'!$B$164,'Faturamento NNE'!$F$2:$F$707,'Infos Relatório'!$B223,'Faturamento NNE'!$AA$2:$AA$707,'Infos Relatório'!AM$1)</f>
        <v>0</v>
      </c>
      <c r="AN223" s="542">
        <f>SUMIFS('Faturamento NNE'!$H$2:$H$707,'Faturamento NNE'!$E$2:$E$707,'Infos Relatório'!$B$164,'Faturamento NNE'!$F$2:$F$707,'Infos Relatório'!$B223,'Faturamento NNE'!$AA$2:$AA$707,'Infos Relatório'!AM$1)</f>
        <v>0</v>
      </c>
      <c r="AO223" s="542">
        <f>SUMIFS('Faturamento NNE'!$K$2:$K$707,'Faturamento NNE'!$E$2:$E$707,'Infos Relatório'!$B$164,'Faturamento NNE'!$F$2:$F$707,'Infos Relatório'!$B223,'Faturamento NNE'!$AA$2:$AA$707,'Infos Relatório'!AM$1)</f>
        <v>0</v>
      </c>
      <c r="AP223" s="546">
        <f>SUMIFS('Faturamento NNE'!$P$2:$P$707,'Faturamento NNE'!$E$2:$E$707,'Infos Relatório'!$B$164,'Faturamento NNE'!$F$2:$F$707,'Infos Relatório'!$B223,'Faturamento NNE'!$AA$2:$AA$707,'Infos Relatório'!AM$1,'Faturamento NNE'!$U$2:$U$707,"Sim")+SUMIFS('Faturamento NNE'!$Q$2:$Q$707,'Faturamento NNE'!$E$2:$E$707,'Infos Relatório'!$B$164,'Faturamento NNE'!$F$2:$F$707,'Infos Relatório'!$B223,'Faturamento NNE'!$AA$2:$AA$707,'Infos Relatório'!AM$1,'Faturamento NNE'!$U$2:$U$707,"Sim")</f>
        <v>0</v>
      </c>
      <c r="AQ223" s="227" t="e">
        <f t="shared" si="54"/>
        <v>#DIV/0!</v>
      </c>
      <c r="AR223" s="545">
        <f>SUMIFS('Faturamento NNE'!$I$2:$I$707,'Faturamento NNE'!$E$2:$E$707,'Infos Relatório'!$B$164,'Faturamento NNE'!$F$2:$F$707,'Infos Relatório'!$B223,'Faturamento NNE'!$AA$2:$AA$707,'Infos Relatório'!AM$1)</f>
        <v>0</v>
      </c>
      <c r="AS223" s="541">
        <f>COUNTIFS('Faturamento NNE'!$E$2:$E$707,'Infos Relatório'!$B$164,'Faturamento NNE'!$F$2:$F$707,'Infos Relatório'!$B223,'Faturamento NNE'!$AA$2:$AA$707,'Infos Relatório'!AS$1)</f>
        <v>0</v>
      </c>
      <c r="AT223" s="542">
        <f>SUMIFS('Faturamento NNE'!$H$2:$H$707,'Faturamento NNE'!$E$2:$E$707,'Infos Relatório'!$B$164,'Faturamento NNE'!$F$2:$F$707,'Infos Relatório'!$B223,'Faturamento NNE'!$AA$2:$AA$707,'Infos Relatório'!AS$1)</f>
        <v>0</v>
      </c>
      <c r="AU223" s="542">
        <f>SUMIFS('Faturamento NNE'!$K$2:$K$707,'Faturamento NNE'!$E$2:$E$707,'Infos Relatório'!$B$164,'Faturamento NNE'!$F$2:$F$707,'Infos Relatório'!$B223,'Faturamento NNE'!$AA$2:$AA$707,'Infos Relatório'!AS$1)</f>
        <v>0</v>
      </c>
      <c r="AV223" s="546">
        <f>SUMIFS('Faturamento NNE'!$P$2:$P$707,'Faturamento NNE'!$E$2:$E$707,'Infos Relatório'!$B$164,'Faturamento NNE'!$F$2:$F$707,'Infos Relatório'!$B223,'Faturamento NNE'!$AA$2:$AA$707,'Infos Relatório'!AS$1,'Faturamento NNE'!$U$2:$U$707,"Sim")+SUMIFS('Faturamento NNE'!$Q$2:$Q$707,'Faturamento NNE'!$E$2:$E$707,'Infos Relatório'!$B$164,'Faturamento NNE'!$F$2:$F$707,'Infos Relatório'!$B223,'Faturamento NNE'!$AA$2:$AA$707,'Infos Relatório'!AS$1,'Faturamento NNE'!$U$2:$U$707,"Sim")</f>
        <v>0</v>
      </c>
      <c r="AW223" s="227" t="e">
        <f t="shared" si="55"/>
        <v>#DIV/0!</v>
      </c>
      <c r="AX223" s="545">
        <f>SUMIFS('Faturamento NNE'!$I$2:$I$707,'Faturamento NNE'!$E$2:$E$707,'Infos Relatório'!$B$164,'Faturamento NNE'!$F$2:$F$707,'Infos Relatório'!$B223,'Faturamento NNE'!$AA$2:$AA$707,'Infos Relatório'!AS$1)</f>
        <v>0</v>
      </c>
      <c r="AY223" s="541">
        <f>COUNTIFS('Faturamento NNE'!$E$2:$E$707,'Infos Relatório'!$B$164,'Faturamento NNE'!$F$2:$F$707,'Infos Relatório'!$B223,'Faturamento NNE'!$AA$2:$AA$707,'Infos Relatório'!AY$1)</f>
        <v>0</v>
      </c>
      <c r="AZ223" s="542">
        <f>SUMIFS('Faturamento NNE'!$H$2:$H$707,'Faturamento NNE'!$E$2:$E$707,'Infos Relatório'!$B$164,'Faturamento NNE'!$F$2:$F$707,'Infos Relatório'!$B223,'Faturamento NNE'!$AA$2:$AA$707,'Infos Relatório'!AY$1)</f>
        <v>0</v>
      </c>
      <c r="BA223" s="542">
        <f>SUMIFS('Faturamento NNE'!$K$2:$K$707,'Faturamento NNE'!$E$2:$E$707,'Infos Relatório'!$B$164,'Faturamento NNE'!$F$2:$F$707,'Infos Relatório'!$B223,'Faturamento NNE'!$AA$2:$AA$707,'Infos Relatório'!AY$1)</f>
        <v>0</v>
      </c>
      <c r="BB223" s="546">
        <f>SUMIFS('Faturamento NNE'!$P$2:$P$707,'Faturamento NNE'!$E$2:$E$707,'Infos Relatório'!$B$164,'Faturamento NNE'!$F$2:$F$707,'Infos Relatório'!$B223,'Faturamento NNE'!$AA$2:$AA$707,'Infos Relatório'!AY$1,'Faturamento NNE'!$U$2:$U$707,"Sim")+SUMIFS('Faturamento NNE'!$Q$2:$Q$707,'Faturamento NNE'!$E$2:$E$707,'Infos Relatório'!$B$164,'Faturamento NNE'!$F$2:$F$707,'Infos Relatório'!$B223,'Faturamento NNE'!$AA$2:$AA$707,'Infos Relatório'!AY$1,'Faturamento NNE'!$U$2:$U$707,"Sim")</f>
        <v>0</v>
      </c>
      <c r="BC223" s="227" t="e">
        <f t="shared" si="56"/>
        <v>#DIV/0!</v>
      </c>
      <c r="BD223" s="545">
        <f>SUMIFS('Faturamento NNE'!$I$2:$I$707,'Faturamento NNE'!$E$2:$E$707,'Infos Relatório'!$B$164,'Faturamento NNE'!$F$2:$F$707,'Infos Relatório'!$B223,'Faturamento NNE'!$AA$2:$AA$707,'Infos Relatório'!AY$1)</f>
        <v>0</v>
      </c>
      <c r="BE223" s="541">
        <f>COUNTIFS('Faturamento NNE'!$E$2:$E$707,'Infos Relatório'!$B$164,'Faturamento NNE'!$F$2:$F$707,'Infos Relatório'!$B223,'Faturamento NNE'!$AA$2:$AA$707,'Infos Relatório'!BE$1)</f>
        <v>0</v>
      </c>
      <c r="BF223" s="542">
        <f>SUMIFS('Faturamento NNE'!$H$2:$H$707,'Faturamento NNE'!$E$2:$E$707,'Infos Relatório'!$B$164,'Faturamento NNE'!$F$2:$F$707,'Infos Relatório'!$B223,'Faturamento NNE'!$AA$2:$AA$707,'Infos Relatório'!BE$1)</f>
        <v>0</v>
      </c>
      <c r="BG223" s="542">
        <f>SUMIFS('Faturamento NNE'!$K$2:$K$707,'Faturamento NNE'!$E$2:$E$707,'Infos Relatório'!$B$164,'Faturamento NNE'!$F$2:$F$707,'Infos Relatório'!$B223,'Faturamento NNE'!$AA$2:$AA$707,'Infos Relatório'!BE$1)</f>
        <v>0</v>
      </c>
      <c r="BH223" s="546">
        <f>SUMIFS('Faturamento NNE'!$P$2:$P$707,'Faturamento NNE'!$E$2:$E$707,'Infos Relatório'!$B$164,'Faturamento NNE'!$F$2:$F$707,'Infos Relatório'!$B223,'Faturamento NNE'!$AA$2:$AA$707,'Infos Relatório'!BE$1,'Faturamento NNE'!$U$2:$U$707,"Sim")+SUMIFS('Faturamento NNE'!$Q$2:$Q$707,'Faturamento NNE'!$E$2:$E$707,'Infos Relatório'!$B$164,'Faturamento NNE'!$F$2:$F$707,'Infos Relatório'!$B223,'Faturamento NNE'!$AA$2:$AA$707,'Infos Relatório'!BE$1,'Faturamento NNE'!$U$2:$U$707,"Sim")</f>
        <v>0</v>
      </c>
      <c r="BI223" s="227" t="e">
        <f t="shared" si="57"/>
        <v>#DIV/0!</v>
      </c>
      <c r="BJ223" s="545">
        <f>SUMIFS('Faturamento NNE'!$I$2:$I$707,'Faturamento NNE'!$E$2:$E$707,'Infos Relatório'!$B$164,'Faturamento NNE'!$F$2:$F$707,'Infos Relatório'!$B223,'Faturamento NNE'!$AA$2:$AA$707,'Infos Relatório'!BE$1)</f>
        <v>0</v>
      </c>
      <c r="BK223" s="541">
        <f>COUNTIFS('Faturamento NNE'!$E$2:$E$707,'Infos Relatório'!$B$164,'Faturamento NNE'!$F$2:$F$707,'Infos Relatório'!$B223,'Faturamento NNE'!$AA$2:$AA$707,'Infos Relatório'!BK$1)</f>
        <v>0</v>
      </c>
      <c r="BL223" s="542">
        <f>SUMIFS('Faturamento NNE'!$H$2:$H$707,'Faturamento NNE'!$E$2:$E$707,'Infos Relatório'!$B$164,'Faturamento NNE'!$F$2:$F$707,'Infos Relatório'!$B223,'Faturamento NNE'!$AA$2:$AA$707,'Infos Relatório'!BK$1)</f>
        <v>0</v>
      </c>
      <c r="BM223" s="542">
        <f>SUMIFS('Faturamento NNE'!$K$2:$K$707,'Faturamento NNE'!$E$2:$E$707,'Infos Relatório'!$B$164,'Faturamento NNE'!$F$2:$F$707,'Infos Relatório'!$B223,'Faturamento NNE'!$AA$2:$AA$707,'Infos Relatório'!BK$1)</f>
        <v>0</v>
      </c>
      <c r="BN223" s="546">
        <f>SUMIFS('Faturamento NNE'!$P$2:$P$707,'Faturamento NNE'!$E$2:$E$707,'Infos Relatório'!$B$164,'Faturamento NNE'!$F$2:$F$707,'Infos Relatório'!$B223,'Faturamento NNE'!$AA$2:$AA$707,'Infos Relatório'!BK$1,'Faturamento NNE'!$U$2:$U$707,"Sim")+SUMIFS('Faturamento NNE'!$Q$2:$Q$707,'Faturamento NNE'!$E$2:$E$707,'Infos Relatório'!$B$164,'Faturamento NNE'!$F$2:$F$707,'Infos Relatório'!$B223,'Faturamento NNE'!$AA$2:$AA$707,'Infos Relatório'!BK$1,'Faturamento NNE'!$U$2:$U$707,"Sim")</f>
        <v>0</v>
      </c>
      <c r="BO223" s="227" t="e">
        <f t="shared" si="58"/>
        <v>#DIV/0!</v>
      </c>
      <c r="BP223" s="545">
        <f>SUMIFS('Faturamento NNE'!$I$2:$I$707,'Faturamento NNE'!$E$2:$E$707,'Infos Relatório'!$B$164,'Faturamento NNE'!$F$2:$F$707,'Infos Relatório'!$B223,'Faturamento NNE'!$AA$2:$AA$707,'Infos Relatório'!BK$1)</f>
        <v>0</v>
      </c>
      <c r="BQ223" s="541">
        <f>COUNTIFS('Faturamento NNE'!$E$2:$E$707,'Infos Relatório'!$B$164,'Faturamento NNE'!$F$2:$F$707,'Infos Relatório'!$B223,'Faturamento NNE'!$AA$2:$AA$707,'Infos Relatório'!BQ$1)</f>
        <v>0</v>
      </c>
      <c r="BR223" s="542">
        <f>SUMIFS('Faturamento NNE'!$H$2:$H$707,'Faturamento NNE'!$E$2:$E$707,'Infos Relatório'!$B$164,'Faturamento NNE'!$F$2:$F$707,'Infos Relatório'!$B223,'Faturamento NNE'!$AA$2:$AA$707,'Infos Relatório'!BQ$1)</f>
        <v>0</v>
      </c>
      <c r="BS223" s="542">
        <f>SUMIFS('Faturamento NNE'!$K$2:$K$707,'Faturamento NNE'!$E$2:$E$707,'Infos Relatório'!$B$164,'Faturamento NNE'!$F$2:$F$707,'Infos Relatório'!$B223,'Faturamento NNE'!$AA$2:$AA$707,'Infos Relatório'!BQ$1)</f>
        <v>0</v>
      </c>
      <c r="BT223" s="546">
        <f>SUMIFS('Faturamento NNE'!$P$2:$P$707,'Faturamento NNE'!$E$2:$E$707,'Infos Relatório'!$B$164,'Faturamento NNE'!$F$2:$F$707,'Infos Relatório'!$B223,'Faturamento NNE'!$AA$2:$AA$707,'Infos Relatório'!BQ$1,'Faturamento NNE'!$U$2:$U$707,"Sim")+SUMIFS('Faturamento NNE'!$Q$2:$Q$707,'Faturamento NNE'!$E$2:$E$707,'Infos Relatório'!$B$164,'Faturamento NNE'!$F$2:$F$707,'Infos Relatório'!$B223,'Faturamento NNE'!$AA$2:$AA$707,'Infos Relatório'!BQ$1,'Faturamento NNE'!$U$2:$U$707,"Sim")</f>
        <v>0</v>
      </c>
      <c r="BU223" s="227" t="e">
        <f t="shared" si="59"/>
        <v>#DIV/0!</v>
      </c>
      <c r="BV223" s="545">
        <f>SUMIFS('Faturamento NNE'!$I$2:$I$707,'Faturamento NNE'!$E$2:$E$707,'Infos Relatório'!$B$164,'Faturamento NNE'!$F$2:$F$707,'Infos Relatório'!$B223,'Faturamento NNE'!$AA$2:$AA$707,'Infos Relatório'!BQ$1)</f>
        <v>0</v>
      </c>
    </row>
    <row r="224" spans="2:74">
      <c r="B224" s="217" t="s">
        <v>189</v>
      </c>
      <c r="C224" s="541">
        <f>COUNTIFS('Faturamento NNE'!$E$2:$E$707,'Infos Relatório'!$B$164,'Faturamento NNE'!$F$2:$F$707,'Infos Relatório'!$B224,'Faturamento NNE'!$AA$2:$AA$707,'Infos Relatório'!C$1)</f>
        <v>0</v>
      </c>
      <c r="D224" s="542">
        <f>SUMIFS('Faturamento NNE'!$H$2:$H$707,'Faturamento NNE'!$E$2:$E$707,'Infos Relatório'!$B$164,'Faturamento NNE'!$F$2:$F$707,'Infos Relatório'!$B224,'Faturamento NNE'!$AA$2:$AA$707,'Infos Relatório'!C$1)</f>
        <v>0</v>
      </c>
      <c r="E224" s="543">
        <f>SUMIFS('Faturamento NNE'!$K$2:$K$707,'Faturamento NNE'!$E$2:$E$707,'Infos Relatório'!$B$164,'Faturamento NNE'!$F$2:$F$707,'Infos Relatório'!$B224,'Faturamento NNE'!$AA$2:$AA$707,'Infos Relatório'!C$1)</f>
        <v>0</v>
      </c>
      <c r="F224" s="544">
        <f>SUMIFS('Faturamento NNE'!$P$2:$P$707,'Faturamento NNE'!$E$2:$E$707,'Infos Relatório'!$B$164,'Faturamento NNE'!$F$2:$F$707,'Infos Relatório'!$B224,'Faturamento NNE'!$AA$2:$AA$707,'Infos Relatório'!C$1,'Faturamento NNE'!$U$2:$U$707,"Sim")+SUMIFS('Faturamento NNE'!$Q$2:$Q$707,'Faturamento NNE'!$E$2:$E$707,'Infos Relatório'!$B$164,'Faturamento NNE'!$F$2:$F$707,'Infos Relatório'!$B224,'Faturamento NNE'!$AA$2:$AA$707,'Infos Relatório'!C$1,'Faturamento NNE'!$U$2:$U$707,"Sim")</f>
        <v>0</v>
      </c>
      <c r="G224" s="283" t="e">
        <f t="shared" si="48"/>
        <v>#DIV/0!</v>
      </c>
      <c r="H224" s="545">
        <f>SUMIFS('Faturamento NNE'!$I$2:$I$707,'Faturamento NNE'!$E$2:$E$707,'Infos Relatório'!$B$164,'Faturamento NNE'!$F$2:$F$707,'Infos Relatório'!$B224,'Faturamento NNE'!$AA$2:$AA$707,'Infos Relatório'!C$1)</f>
        <v>0</v>
      </c>
      <c r="I224" s="541">
        <f>COUNTIFS('Faturamento NNE'!$E$2:$E$707,'Infos Relatório'!$B$164,'Faturamento NNE'!$F$2:$F$707,'Infos Relatório'!$B224,'Faturamento NNE'!$AA$2:$AA$707,'Infos Relatório'!I$1)</f>
        <v>0</v>
      </c>
      <c r="J224" s="542">
        <f>SUMIFS('Faturamento NNE'!$H$2:$H$707,'Faturamento NNE'!$E$2:$E$707,'Infos Relatório'!$B$164,'Faturamento NNE'!$F$2:$F$707,'Infos Relatório'!$B224,'Faturamento NNE'!$AA$2:$AA$707,'Infos Relatório'!I$1)</f>
        <v>0</v>
      </c>
      <c r="K224" s="543">
        <f>SUMIFS('Faturamento NNE'!$K$2:$K$707,'Faturamento NNE'!$E$2:$E$707,'Infos Relatório'!$B$164,'Faturamento NNE'!$F$2:$F$707,'Infos Relatório'!$B224,'Faturamento NNE'!$AA$2:$AA$707,'Infos Relatório'!I$1)</f>
        <v>0</v>
      </c>
      <c r="L224" s="544">
        <f>SUMIFS('Faturamento NNE'!$P$2:$P$707,'Faturamento NNE'!$E$2:$E$707,'Infos Relatório'!$B$164,'Faturamento NNE'!$F$2:$F$707,'Infos Relatório'!$B224,'Faturamento NNE'!$AA$2:$AA$707,'Infos Relatório'!I$1,'Faturamento NNE'!$U$2:$U$707,"Sim")+SUMIFS('Faturamento NNE'!$Q$2:$Q$707,'Faturamento NNE'!$E$2:$E$707,'Infos Relatório'!$B$164,'Faturamento NNE'!$F$2:$F$707,'Infos Relatório'!$B224,'Faturamento NNE'!$AA$2:$AA$707,'Infos Relatório'!I$1,'Faturamento NNE'!$U$2:$U$707,"Sim")</f>
        <v>0</v>
      </c>
      <c r="M224" s="283" t="e">
        <f t="shared" si="49"/>
        <v>#DIV/0!</v>
      </c>
      <c r="N224" s="545">
        <f>SUMIFS('Faturamento NNE'!$I$2:$I$707,'Faturamento NNE'!$E$2:$E$707,'Infos Relatório'!$B$164,'Faturamento NNE'!$F$2:$F$707,'Infos Relatório'!$B224,'Faturamento NNE'!$AA$2:$AA$707,'Infos Relatório'!I$1)</f>
        <v>0</v>
      </c>
      <c r="O224" s="541">
        <f>COUNTIFS('Faturamento NNE'!$E$2:$E$707,'Infos Relatório'!$B$164,'Faturamento NNE'!$F$2:$F$707,'Infos Relatório'!$B224,'Faturamento NNE'!$AA$2:$AA$707,'Infos Relatório'!O$1)</f>
        <v>0</v>
      </c>
      <c r="P224" s="542">
        <f>SUMIFS('Faturamento NNE'!$H$2:$H$707,'Faturamento NNE'!$E$2:$E$707,'Infos Relatório'!$B$164,'Faturamento NNE'!$F$2:$F$707,'Infos Relatório'!$B224,'Faturamento NNE'!$AA$2:$AA$707,'Infos Relatório'!O$1)</f>
        <v>0</v>
      </c>
      <c r="Q224" s="542">
        <f>SUMIFS('Faturamento NNE'!$K$2:$K$707,'Faturamento NNE'!$E$2:$E$707,'Infos Relatório'!$B$164,'Faturamento NNE'!$F$2:$F$707,'Infos Relatório'!$B224,'Faturamento NNE'!$AA$2:$AA$707,'Infos Relatório'!O$1)</f>
        <v>0</v>
      </c>
      <c r="R224" s="546">
        <f>SUMIFS('Faturamento NNE'!$P$2:$P$707,'Faturamento NNE'!$E$2:$E$707,'Infos Relatório'!$B$164,'Faturamento NNE'!$F$2:$F$707,'Infos Relatório'!$B224,'Faturamento NNE'!$AA$2:$AA$707,'Infos Relatório'!O$1,'Faturamento NNE'!$U$2:$U$707,"Sim")+SUMIFS('Faturamento NNE'!$Q$2:$Q$707,'Faturamento NNE'!$E$2:$E$707,'Infos Relatório'!$B$164,'Faturamento NNE'!$F$2:$F$707,'Infos Relatório'!$B224,'Faturamento NNE'!$AA$2:$AA$707,'Infos Relatório'!O$1,'Faturamento NNE'!$U$2:$U$707,"Sim")</f>
        <v>0</v>
      </c>
      <c r="S224" s="227" t="e">
        <f t="shared" si="50"/>
        <v>#DIV/0!</v>
      </c>
      <c r="T224" s="545">
        <f>SUMIFS('Faturamento NNE'!$I$2:$I$707,'Faturamento NNE'!$E$2:$E$707,'Infos Relatório'!$B$164,'Faturamento NNE'!$F$2:$F$707,'Infos Relatório'!$B224,'Faturamento NNE'!$AA$2:$AA$707,'Infos Relatório'!O$1)</f>
        <v>0</v>
      </c>
      <c r="U224" s="541">
        <f>COUNTIFS('Faturamento NNE'!$E$2:$E$707,'Infos Relatório'!$B$164,'Faturamento NNE'!$F$2:$F$707,'Infos Relatório'!$B224,'Faturamento NNE'!$AA$2:$AA$707,'Infos Relatório'!U$1)</f>
        <v>0</v>
      </c>
      <c r="V224" s="542">
        <f>SUMIFS('Faturamento NNE'!$H$2:$H$707,'Faturamento NNE'!$E$2:$E$707,'Infos Relatório'!$B$164,'Faturamento NNE'!$F$2:$F$707,'Infos Relatório'!$B224,'Faturamento NNE'!$AA$2:$AA$707,'Infos Relatório'!U$1)</f>
        <v>0</v>
      </c>
      <c r="W224" s="542">
        <f>SUMIFS('Faturamento NNE'!$K$2:$K$707,'Faturamento NNE'!$E$2:$E$707,'Infos Relatório'!$B$164,'Faturamento NNE'!$F$2:$F$707,'Infos Relatório'!$B224,'Faturamento NNE'!$AA$2:$AA$707,'Infos Relatório'!U$1)</f>
        <v>0</v>
      </c>
      <c r="X224" s="546">
        <f>SUMIFS('Faturamento NNE'!$P$2:$P$707,'Faturamento NNE'!$E$2:$E$707,'Infos Relatório'!$B$164,'Faturamento NNE'!$F$2:$F$707,'Infos Relatório'!$B224,'Faturamento NNE'!$AA$2:$AA$707,'Infos Relatório'!U$1,'Faturamento NNE'!$U$2:$U$707,"Sim")+SUMIFS('Faturamento NNE'!$Q$2:$Q$707,'Faturamento NNE'!$E$2:$E$707,'Infos Relatório'!$B$164,'Faturamento NNE'!$F$2:$F$707,'Infos Relatório'!$B224,'Faturamento NNE'!$AA$2:$AA$707,'Infos Relatório'!U$1,'Faturamento NNE'!$U$2:$U$707,"Sim")</f>
        <v>0</v>
      </c>
      <c r="Y224" s="227" t="e">
        <f t="shared" si="51"/>
        <v>#DIV/0!</v>
      </c>
      <c r="Z224" s="545">
        <f>SUMIFS('Faturamento NNE'!$I$2:$I$707,'Faturamento NNE'!$E$2:$E$707,'Infos Relatório'!$B$164,'Faturamento NNE'!$F$2:$F$707,'Infos Relatório'!$B224,'Faturamento NNE'!$AA$2:$AA$707,'Infos Relatório'!U$1)</f>
        <v>0</v>
      </c>
      <c r="AA224" s="541">
        <f>COUNTIFS('Faturamento NNE'!$E$2:$E$707,'Infos Relatório'!$B$164,'Faturamento NNE'!$F$2:$F$707,'Infos Relatório'!$B224,'Faturamento NNE'!$AA$2:$AA$707,'Infos Relatório'!AA$1)</f>
        <v>0</v>
      </c>
      <c r="AB224" s="542">
        <f>SUMIFS('Faturamento NNE'!$H$2:$H$707,'Faturamento NNE'!$E$2:$E$707,'Infos Relatório'!$B$164,'Faturamento NNE'!$F$2:$F$707,'Infos Relatório'!$B224,'Faturamento NNE'!$AA$2:$AA$707,'Infos Relatório'!AA$1)</f>
        <v>0</v>
      </c>
      <c r="AC224" s="542">
        <f>SUMIFS('Faturamento NNE'!$K$2:$K$707,'Faturamento NNE'!$E$2:$E$707,'Infos Relatório'!$B$164,'Faturamento NNE'!$F$2:$F$707,'Infos Relatório'!$B224,'Faturamento NNE'!$AA$2:$AA$707,'Infos Relatório'!AA$1)</f>
        <v>0</v>
      </c>
      <c r="AD224" s="546">
        <f>SUMIFS('Faturamento NNE'!$P$2:$P$707,'Faturamento NNE'!$E$2:$E$707,'Infos Relatório'!$B$164,'Faturamento NNE'!$F$2:$F$707,'Infos Relatório'!$B224,'Faturamento NNE'!$AA$2:$AA$707,'Infos Relatório'!AA$1,'Faturamento NNE'!$U$2:$U$707,"Sim")+SUMIFS('Faturamento NNE'!$Q$2:$Q$707,'Faturamento NNE'!$E$2:$E$707,'Infos Relatório'!$B$164,'Faturamento NNE'!$F$2:$F$707,'Infos Relatório'!$B224,'Faturamento NNE'!$AA$2:$AA$707,'Infos Relatório'!AA$1,'Faturamento NNE'!$U$2:$U$707,"Sim")</f>
        <v>0</v>
      </c>
      <c r="AE224" s="227" t="e">
        <f t="shared" si="52"/>
        <v>#DIV/0!</v>
      </c>
      <c r="AF224" s="545">
        <f>SUMIFS('Faturamento NNE'!$I$2:$I$707,'Faturamento NNE'!$E$2:$E$707,'Infos Relatório'!$B$164,'Faturamento NNE'!$F$2:$F$707,'Infos Relatório'!$B224,'Faturamento NNE'!$AA$2:$AA$707,'Infos Relatório'!AA$1)</f>
        <v>0</v>
      </c>
      <c r="AG224" s="541">
        <f>COUNTIFS('Faturamento NNE'!$E$2:$E$707,'Infos Relatório'!$B$164,'Faturamento NNE'!$F$2:$F$707,'Infos Relatório'!$B224,'Faturamento NNE'!$AA$2:$AA$707,'Infos Relatório'!AG$1)</f>
        <v>0</v>
      </c>
      <c r="AH224" s="542">
        <f>SUMIFS('Faturamento NNE'!$H$2:$H$707,'Faturamento NNE'!$E$2:$E$707,'Infos Relatório'!$B$164,'Faturamento NNE'!$F$2:$F$707,'Infos Relatório'!$B224,'Faturamento NNE'!$AA$2:$AA$707,'Infos Relatório'!AG$1)</f>
        <v>0</v>
      </c>
      <c r="AI224" s="542">
        <f>SUMIFS('Faturamento NNE'!$K$2:$K$707,'Faturamento NNE'!$E$2:$E$707,'Infos Relatório'!$B$164,'Faturamento NNE'!$F$2:$F$707,'Infos Relatório'!$B224,'Faturamento NNE'!$AA$2:$AA$707,'Infos Relatório'!AG$1)</f>
        <v>0</v>
      </c>
      <c r="AJ224" s="546">
        <f>SUMIFS('Faturamento NNE'!$P$2:$P$707,'Faturamento NNE'!$E$2:$E$707,'Infos Relatório'!$B$164,'Faturamento NNE'!$F$2:$F$707,'Infos Relatório'!$B224,'Faturamento NNE'!$AA$2:$AA$707,'Infos Relatório'!AG$1,'Faturamento NNE'!$U$2:$U$707,"Sim")+SUMIFS('Faturamento NNE'!$Q$2:$Q$707,'Faturamento NNE'!$E$2:$E$707,'Infos Relatório'!$B$164,'Faturamento NNE'!$F$2:$F$707,'Infos Relatório'!$B224,'Faturamento NNE'!$AA$2:$AA$707,'Infos Relatório'!AG$1,'Faturamento NNE'!$U$2:$U$707,"Sim")</f>
        <v>0</v>
      </c>
      <c r="AK224" s="227" t="e">
        <f t="shared" si="53"/>
        <v>#DIV/0!</v>
      </c>
      <c r="AL224" s="545">
        <f>SUMIFS('Faturamento NNE'!$I$2:$I$707,'Faturamento NNE'!$E$2:$E$707,'Infos Relatório'!$B$164,'Faturamento NNE'!$F$2:$F$707,'Infos Relatório'!$B224,'Faturamento NNE'!$AA$2:$AA$707,'Infos Relatório'!AG$1)</f>
        <v>0</v>
      </c>
      <c r="AM224" s="541">
        <f>COUNTIFS('Faturamento NNE'!$E$2:$E$707,'Infos Relatório'!$B$164,'Faturamento NNE'!$F$2:$F$707,'Infos Relatório'!$B224,'Faturamento NNE'!$AA$2:$AA$707,'Infos Relatório'!AM$1)</f>
        <v>0</v>
      </c>
      <c r="AN224" s="542">
        <f>SUMIFS('Faturamento NNE'!$H$2:$H$707,'Faturamento NNE'!$E$2:$E$707,'Infos Relatório'!$B$164,'Faturamento NNE'!$F$2:$F$707,'Infos Relatório'!$B224,'Faturamento NNE'!$AA$2:$AA$707,'Infos Relatório'!AM$1)</f>
        <v>0</v>
      </c>
      <c r="AO224" s="542">
        <f>SUMIFS('Faturamento NNE'!$K$2:$K$707,'Faturamento NNE'!$E$2:$E$707,'Infos Relatório'!$B$164,'Faturamento NNE'!$F$2:$F$707,'Infos Relatório'!$B224,'Faturamento NNE'!$AA$2:$AA$707,'Infos Relatório'!AM$1)</f>
        <v>0</v>
      </c>
      <c r="AP224" s="546">
        <f>SUMIFS('Faturamento NNE'!$P$2:$P$707,'Faturamento NNE'!$E$2:$E$707,'Infos Relatório'!$B$164,'Faturamento NNE'!$F$2:$F$707,'Infos Relatório'!$B224,'Faturamento NNE'!$AA$2:$AA$707,'Infos Relatório'!AM$1,'Faturamento NNE'!$U$2:$U$707,"Sim")+SUMIFS('Faturamento NNE'!$Q$2:$Q$707,'Faturamento NNE'!$E$2:$E$707,'Infos Relatório'!$B$164,'Faturamento NNE'!$F$2:$F$707,'Infos Relatório'!$B224,'Faturamento NNE'!$AA$2:$AA$707,'Infos Relatório'!AM$1,'Faturamento NNE'!$U$2:$U$707,"Sim")</f>
        <v>0</v>
      </c>
      <c r="AQ224" s="227" t="e">
        <f t="shared" si="54"/>
        <v>#DIV/0!</v>
      </c>
      <c r="AR224" s="545">
        <f>SUMIFS('Faturamento NNE'!$I$2:$I$707,'Faturamento NNE'!$E$2:$E$707,'Infos Relatório'!$B$164,'Faturamento NNE'!$F$2:$F$707,'Infos Relatório'!$B224,'Faturamento NNE'!$AA$2:$AA$707,'Infos Relatório'!AM$1)</f>
        <v>0</v>
      </c>
      <c r="AS224" s="541">
        <f>COUNTIFS('Faturamento NNE'!$E$2:$E$707,'Infos Relatório'!$B$164,'Faturamento NNE'!$F$2:$F$707,'Infos Relatório'!$B224,'Faturamento NNE'!$AA$2:$AA$707,'Infos Relatório'!AS$1)</f>
        <v>0</v>
      </c>
      <c r="AT224" s="542">
        <f>SUMIFS('Faturamento NNE'!$H$2:$H$707,'Faturamento NNE'!$E$2:$E$707,'Infos Relatório'!$B$164,'Faturamento NNE'!$F$2:$F$707,'Infos Relatório'!$B224,'Faturamento NNE'!$AA$2:$AA$707,'Infos Relatório'!AS$1)</f>
        <v>0</v>
      </c>
      <c r="AU224" s="542">
        <f>SUMIFS('Faturamento NNE'!$K$2:$K$707,'Faturamento NNE'!$E$2:$E$707,'Infos Relatório'!$B$164,'Faturamento NNE'!$F$2:$F$707,'Infos Relatório'!$B224,'Faturamento NNE'!$AA$2:$AA$707,'Infos Relatório'!AS$1)</f>
        <v>0</v>
      </c>
      <c r="AV224" s="546">
        <f>SUMIFS('Faturamento NNE'!$P$2:$P$707,'Faturamento NNE'!$E$2:$E$707,'Infos Relatório'!$B$164,'Faturamento NNE'!$F$2:$F$707,'Infos Relatório'!$B224,'Faturamento NNE'!$AA$2:$AA$707,'Infos Relatório'!AS$1,'Faturamento NNE'!$U$2:$U$707,"Sim")+SUMIFS('Faturamento NNE'!$Q$2:$Q$707,'Faturamento NNE'!$E$2:$E$707,'Infos Relatório'!$B$164,'Faturamento NNE'!$F$2:$F$707,'Infos Relatório'!$B224,'Faturamento NNE'!$AA$2:$AA$707,'Infos Relatório'!AS$1,'Faturamento NNE'!$U$2:$U$707,"Sim")</f>
        <v>0</v>
      </c>
      <c r="AW224" s="227" t="e">
        <f t="shared" si="55"/>
        <v>#DIV/0!</v>
      </c>
      <c r="AX224" s="545">
        <f>SUMIFS('Faturamento NNE'!$I$2:$I$707,'Faturamento NNE'!$E$2:$E$707,'Infos Relatório'!$B$164,'Faturamento NNE'!$F$2:$F$707,'Infos Relatório'!$B224,'Faturamento NNE'!$AA$2:$AA$707,'Infos Relatório'!AS$1)</f>
        <v>0</v>
      </c>
      <c r="AY224" s="541">
        <f>COUNTIFS('Faturamento NNE'!$E$2:$E$707,'Infos Relatório'!$B$164,'Faturamento NNE'!$F$2:$F$707,'Infos Relatório'!$B224,'Faturamento NNE'!$AA$2:$AA$707,'Infos Relatório'!AY$1)</f>
        <v>0</v>
      </c>
      <c r="AZ224" s="542">
        <f>SUMIFS('Faturamento NNE'!$H$2:$H$707,'Faturamento NNE'!$E$2:$E$707,'Infos Relatório'!$B$164,'Faturamento NNE'!$F$2:$F$707,'Infos Relatório'!$B224,'Faturamento NNE'!$AA$2:$AA$707,'Infos Relatório'!AY$1)</f>
        <v>0</v>
      </c>
      <c r="BA224" s="542">
        <f>SUMIFS('Faturamento NNE'!$K$2:$K$707,'Faturamento NNE'!$E$2:$E$707,'Infos Relatório'!$B$164,'Faturamento NNE'!$F$2:$F$707,'Infos Relatório'!$B224,'Faturamento NNE'!$AA$2:$AA$707,'Infos Relatório'!AY$1)</f>
        <v>0</v>
      </c>
      <c r="BB224" s="546">
        <f>SUMIFS('Faturamento NNE'!$P$2:$P$707,'Faturamento NNE'!$E$2:$E$707,'Infos Relatório'!$B$164,'Faturamento NNE'!$F$2:$F$707,'Infos Relatório'!$B224,'Faturamento NNE'!$AA$2:$AA$707,'Infos Relatório'!AY$1,'Faturamento NNE'!$U$2:$U$707,"Sim")+SUMIFS('Faturamento NNE'!$Q$2:$Q$707,'Faturamento NNE'!$E$2:$E$707,'Infos Relatório'!$B$164,'Faturamento NNE'!$F$2:$F$707,'Infos Relatório'!$B224,'Faturamento NNE'!$AA$2:$AA$707,'Infos Relatório'!AY$1,'Faturamento NNE'!$U$2:$U$707,"Sim")</f>
        <v>0</v>
      </c>
      <c r="BC224" s="227" t="e">
        <f t="shared" si="56"/>
        <v>#DIV/0!</v>
      </c>
      <c r="BD224" s="545">
        <f>SUMIFS('Faturamento NNE'!$I$2:$I$707,'Faturamento NNE'!$E$2:$E$707,'Infos Relatório'!$B$164,'Faturamento NNE'!$F$2:$F$707,'Infos Relatório'!$B224,'Faturamento NNE'!$AA$2:$AA$707,'Infos Relatório'!AY$1)</f>
        <v>0</v>
      </c>
      <c r="BE224" s="541">
        <f>COUNTIFS('Faturamento NNE'!$E$2:$E$707,'Infos Relatório'!$B$164,'Faturamento NNE'!$F$2:$F$707,'Infos Relatório'!$B224,'Faturamento NNE'!$AA$2:$AA$707,'Infos Relatório'!BE$1)</f>
        <v>0</v>
      </c>
      <c r="BF224" s="542">
        <f>SUMIFS('Faturamento NNE'!$H$2:$H$707,'Faturamento NNE'!$E$2:$E$707,'Infos Relatório'!$B$164,'Faturamento NNE'!$F$2:$F$707,'Infos Relatório'!$B224,'Faturamento NNE'!$AA$2:$AA$707,'Infos Relatório'!BE$1)</f>
        <v>0</v>
      </c>
      <c r="BG224" s="542">
        <f>SUMIFS('Faturamento NNE'!$K$2:$K$707,'Faturamento NNE'!$E$2:$E$707,'Infos Relatório'!$B$164,'Faturamento NNE'!$F$2:$F$707,'Infos Relatório'!$B224,'Faturamento NNE'!$AA$2:$AA$707,'Infos Relatório'!BE$1)</f>
        <v>0</v>
      </c>
      <c r="BH224" s="546">
        <f>SUMIFS('Faturamento NNE'!$P$2:$P$707,'Faturamento NNE'!$E$2:$E$707,'Infos Relatório'!$B$164,'Faturamento NNE'!$F$2:$F$707,'Infos Relatório'!$B224,'Faturamento NNE'!$AA$2:$AA$707,'Infos Relatório'!BE$1,'Faturamento NNE'!$U$2:$U$707,"Sim")+SUMIFS('Faturamento NNE'!$Q$2:$Q$707,'Faturamento NNE'!$E$2:$E$707,'Infos Relatório'!$B$164,'Faturamento NNE'!$F$2:$F$707,'Infos Relatório'!$B224,'Faturamento NNE'!$AA$2:$AA$707,'Infos Relatório'!BE$1,'Faturamento NNE'!$U$2:$U$707,"Sim")</f>
        <v>0</v>
      </c>
      <c r="BI224" s="227" t="e">
        <f t="shared" si="57"/>
        <v>#DIV/0!</v>
      </c>
      <c r="BJ224" s="545">
        <f>SUMIFS('Faturamento NNE'!$I$2:$I$707,'Faturamento NNE'!$E$2:$E$707,'Infos Relatório'!$B$164,'Faturamento NNE'!$F$2:$F$707,'Infos Relatório'!$B224,'Faturamento NNE'!$AA$2:$AA$707,'Infos Relatório'!BE$1)</f>
        <v>0</v>
      </c>
      <c r="BK224" s="541">
        <f>COUNTIFS('Faturamento NNE'!$E$2:$E$707,'Infos Relatório'!$B$164,'Faturamento NNE'!$F$2:$F$707,'Infos Relatório'!$B224,'Faturamento NNE'!$AA$2:$AA$707,'Infos Relatório'!BK$1)</f>
        <v>0</v>
      </c>
      <c r="BL224" s="542">
        <f>SUMIFS('Faturamento NNE'!$H$2:$H$707,'Faturamento NNE'!$E$2:$E$707,'Infos Relatório'!$B$164,'Faturamento NNE'!$F$2:$F$707,'Infos Relatório'!$B224,'Faturamento NNE'!$AA$2:$AA$707,'Infos Relatório'!BK$1)</f>
        <v>0</v>
      </c>
      <c r="BM224" s="542">
        <f>SUMIFS('Faturamento NNE'!$K$2:$K$707,'Faturamento NNE'!$E$2:$E$707,'Infos Relatório'!$B$164,'Faturamento NNE'!$F$2:$F$707,'Infos Relatório'!$B224,'Faturamento NNE'!$AA$2:$AA$707,'Infos Relatório'!BK$1)</f>
        <v>0</v>
      </c>
      <c r="BN224" s="546">
        <f>SUMIFS('Faturamento NNE'!$P$2:$P$707,'Faturamento NNE'!$E$2:$E$707,'Infos Relatório'!$B$164,'Faturamento NNE'!$F$2:$F$707,'Infos Relatório'!$B224,'Faturamento NNE'!$AA$2:$AA$707,'Infos Relatório'!BK$1,'Faturamento NNE'!$U$2:$U$707,"Sim")+SUMIFS('Faturamento NNE'!$Q$2:$Q$707,'Faturamento NNE'!$E$2:$E$707,'Infos Relatório'!$B$164,'Faturamento NNE'!$F$2:$F$707,'Infos Relatório'!$B224,'Faturamento NNE'!$AA$2:$AA$707,'Infos Relatório'!BK$1,'Faturamento NNE'!$U$2:$U$707,"Sim")</f>
        <v>0</v>
      </c>
      <c r="BO224" s="227" t="e">
        <f t="shared" si="58"/>
        <v>#DIV/0!</v>
      </c>
      <c r="BP224" s="545">
        <f>SUMIFS('Faturamento NNE'!$I$2:$I$707,'Faturamento NNE'!$E$2:$E$707,'Infos Relatório'!$B$164,'Faturamento NNE'!$F$2:$F$707,'Infos Relatório'!$B224,'Faturamento NNE'!$AA$2:$AA$707,'Infos Relatório'!BK$1)</f>
        <v>0</v>
      </c>
      <c r="BQ224" s="541">
        <f>COUNTIFS('Faturamento NNE'!$E$2:$E$707,'Infos Relatório'!$B$164,'Faturamento NNE'!$F$2:$F$707,'Infos Relatório'!$B224,'Faturamento NNE'!$AA$2:$AA$707,'Infos Relatório'!BQ$1)</f>
        <v>0</v>
      </c>
      <c r="BR224" s="542">
        <f>SUMIFS('Faturamento NNE'!$H$2:$H$707,'Faturamento NNE'!$E$2:$E$707,'Infos Relatório'!$B$164,'Faturamento NNE'!$F$2:$F$707,'Infos Relatório'!$B224,'Faturamento NNE'!$AA$2:$AA$707,'Infos Relatório'!BQ$1)</f>
        <v>0</v>
      </c>
      <c r="BS224" s="542">
        <f>SUMIFS('Faturamento NNE'!$K$2:$K$707,'Faturamento NNE'!$E$2:$E$707,'Infos Relatório'!$B$164,'Faturamento NNE'!$F$2:$F$707,'Infos Relatório'!$B224,'Faturamento NNE'!$AA$2:$AA$707,'Infos Relatório'!BQ$1)</f>
        <v>0</v>
      </c>
      <c r="BT224" s="546">
        <f>SUMIFS('Faturamento NNE'!$P$2:$P$707,'Faturamento NNE'!$E$2:$E$707,'Infos Relatório'!$B$164,'Faturamento NNE'!$F$2:$F$707,'Infos Relatório'!$B224,'Faturamento NNE'!$AA$2:$AA$707,'Infos Relatório'!BQ$1,'Faturamento NNE'!$U$2:$U$707,"Sim")+SUMIFS('Faturamento NNE'!$Q$2:$Q$707,'Faturamento NNE'!$E$2:$E$707,'Infos Relatório'!$B$164,'Faturamento NNE'!$F$2:$F$707,'Infos Relatório'!$B224,'Faturamento NNE'!$AA$2:$AA$707,'Infos Relatório'!BQ$1,'Faturamento NNE'!$U$2:$U$707,"Sim")</f>
        <v>0</v>
      </c>
      <c r="BU224" s="227" t="e">
        <f t="shared" si="59"/>
        <v>#DIV/0!</v>
      </c>
      <c r="BV224" s="545">
        <f>SUMIFS('Faturamento NNE'!$I$2:$I$707,'Faturamento NNE'!$E$2:$E$707,'Infos Relatório'!$B$164,'Faturamento NNE'!$F$2:$F$707,'Infos Relatório'!$B224,'Faturamento NNE'!$AA$2:$AA$707,'Infos Relatório'!BQ$1)</f>
        <v>0</v>
      </c>
    </row>
    <row r="225" spans="2:74">
      <c r="B225" s="217" t="s">
        <v>190</v>
      </c>
      <c r="C225" s="541">
        <f>COUNTIFS('Faturamento NNE'!$E$2:$E$707,'Infos Relatório'!$B$164,'Faturamento NNE'!$F$2:$F$707,'Infos Relatório'!$B225,'Faturamento NNE'!$AA$2:$AA$707,'Infos Relatório'!C$1)</f>
        <v>0</v>
      </c>
      <c r="D225" s="542">
        <f>SUMIFS('Faturamento NNE'!$H$2:$H$707,'Faturamento NNE'!$E$2:$E$707,'Infos Relatório'!$B$164,'Faturamento NNE'!$F$2:$F$707,'Infos Relatório'!$B225,'Faturamento NNE'!$AA$2:$AA$707,'Infos Relatório'!C$1)</f>
        <v>0</v>
      </c>
      <c r="E225" s="543">
        <f>SUMIFS('Faturamento NNE'!$K$2:$K$707,'Faturamento NNE'!$E$2:$E$707,'Infos Relatório'!$B$164,'Faturamento NNE'!$F$2:$F$707,'Infos Relatório'!$B225,'Faturamento NNE'!$AA$2:$AA$707,'Infos Relatório'!C$1)</f>
        <v>0</v>
      </c>
      <c r="F225" s="544">
        <f>SUMIFS('Faturamento NNE'!$P$2:$P$707,'Faturamento NNE'!$E$2:$E$707,'Infos Relatório'!$B$164,'Faturamento NNE'!$F$2:$F$707,'Infos Relatório'!$B225,'Faturamento NNE'!$AA$2:$AA$707,'Infos Relatório'!C$1,'Faturamento NNE'!$U$2:$U$707,"Sim")+SUMIFS('Faturamento NNE'!$Q$2:$Q$707,'Faturamento NNE'!$E$2:$E$707,'Infos Relatório'!$B$164,'Faturamento NNE'!$F$2:$F$707,'Infos Relatório'!$B225,'Faturamento NNE'!$AA$2:$AA$707,'Infos Relatório'!C$1,'Faturamento NNE'!$U$2:$U$707,"Sim")</f>
        <v>0</v>
      </c>
      <c r="G225" s="283" t="e">
        <f t="shared" si="48"/>
        <v>#DIV/0!</v>
      </c>
      <c r="H225" s="545">
        <f>SUMIFS('Faturamento NNE'!$I$2:$I$707,'Faturamento NNE'!$E$2:$E$707,'Infos Relatório'!$B$164,'Faturamento NNE'!$F$2:$F$707,'Infos Relatório'!$B225,'Faturamento NNE'!$AA$2:$AA$707,'Infos Relatório'!C$1)</f>
        <v>0</v>
      </c>
      <c r="I225" s="541">
        <f>COUNTIFS('Faturamento NNE'!$E$2:$E$707,'Infos Relatório'!$B$164,'Faturamento NNE'!$F$2:$F$707,'Infos Relatório'!$B225,'Faturamento NNE'!$AA$2:$AA$707,'Infos Relatório'!I$1)</f>
        <v>0</v>
      </c>
      <c r="J225" s="542">
        <f>SUMIFS('Faturamento NNE'!$H$2:$H$707,'Faturamento NNE'!$E$2:$E$707,'Infos Relatório'!$B$164,'Faturamento NNE'!$F$2:$F$707,'Infos Relatório'!$B225,'Faturamento NNE'!$AA$2:$AA$707,'Infos Relatório'!I$1)</f>
        <v>0</v>
      </c>
      <c r="K225" s="543">
        <f>SUMIFS('Faturamento NNE'!$K$2:$K$707,'Faturamento NNE'!$E$2:$E$707,'Infos Relatório'!$B$164,'Faturamento NNE'!$F$2:$F$707,'Infos Relatório'!$B225,'Faturamento NNE'!$AA$2:$AA$707,'Infos Relatório'!I$1)</f>
        <v>0</v>
      </c>
      <c r="L225" s="544">
        <f>SUMIFS('Faturamento NNE'!$P$2:$P$707,'Faturamento NNE'!$E$2:$E$707,'Infos Relatório'!$B$164,'Faturamento NNE'!$F$2:$F$707,'Infos Relatório'!$B225,'Faturamento NNE'!$AA$2:$AA$707,'Infos Relatório'!I$1,'Faturamento NNE'!$U$2:$U$707,"Sim")+SUMIFS('Faturamento NNE'!$Q$2:$Q$707,'Faturamento NNE'!$E$2:$E$707,'Infos Relatório'!$B$164,'Faturamento NNE'!$F$2:$F$707,'Infos Relatório'!$B225,'Faturamento NNE'!$AA$2:$AA$707,'Infos Relatório'!I$1,'Faturamento NNE'!$U$2:$U$707,"Sim")</f>
        <v>0</v>
      </c>
      <c r="M225" s="283" t="e">
        <f t="shared" si="49"/>
        <v>#DIV/0!</v>
      </c>
      <c r="N225" s="545">
        <f>SUMIFS('Faturamento NNE'!$I$2:$I$707,'Faturamento NNE'!$E$2:$E$707,'Infos Relatório'!$B$164,'Faturamento NNE'!$F$2:$F$707,'Infos Relatório'!$B225,'Faturamento NNE'!$AA$2:$AA$707,'Infos Relatório'!I$1)</f>
        <v>0</v>
      </c>
      <c r="O225" s="541">
        <f>COUNTIFS('Faturamento NNE'!$E$2:$E$707,'Infos Relatório'!$B$164,'Faturamento NNE'!$F$2:$F$707,'Infos Relatório'!$B225,'Faturamento NNE'!$AA$2:$AA$707,'Infos Relatório'!O$1)</f>
        <v>0</v>
      </c>
      <c r="P225" s="542">
        <f>SUMIFS('Faturamento NNE'!$H$2:$H$707,'Faturamento NNE'!$E$2:$E$707,'Infos Relatório'!$B$164,'Faturamento NNE'!$F$2:$F$707,'Infos Relatório'!$B225,'Faturamento NNE'!$AA$2:$AA$707,'Infos Relatório'!O$1)</f>
        <v>0</v>
      </c>
      <c r="Q225" s="542">
        <f>SUMIFS('Faturamento NNE'!$K$2:$K$707,'Faturamento NNE'!$E$2:$E$707,'Infos Relatório'!$B$164,'Faturamento NNE'!$F$2:$F$707,'Infos Relatório'!$B225,'Faturamento NNE'!$AA$2:$AA$707,'Infos Relatório'!O$1)</f>
        <v>0</v>
      </c>
      <c r="R225" s="546">
        <f>SUMIFS('Faturamento NNE'!$P$2:$P$707,'Faturamento NNE'!$E$2:$E$707,'Infos Relatório'!$B$164,'Faturamento NNE'!$F$2:$F$707,'Infos Relatório'!$B225,'Faturamento NNE'!$AA$2:$AA$707,'Infos Relatório'!O$1,'Faturamento NNE'!$U$2:$U$707,"Sim")+SUMIFS('Faturamento NNE'!$Q$2:$Q$707,'Faturamento NNE'!$E$2:$E$707,'Infos Relatório'!$B$164,'Faturamento NNE'!$F$2:$F$707,'Infos Relatório'!$B225,'Faturamento NNE'!$AA$2:$AA$707,'Infos Relatório'!O$1,'Faturamento NNE'!$U$2:$U$707,"Sim")</f>
        <v>0</v>
      </c>
      <c r="S225" s="227" t="e">
        <f t="shared" si="50"/>
        <v>#DIV/0!</v>
      </c>
      <c r="T225" s="545">
        <f>SUMIFS('Faturamento NNE'!$I$2:$I$707,'Faturamento NNE'!$E$2:$E$707,'Infos Relatório'!$B$164,'Faturamento NNE'!$F$2:$F$707,'Infos Relatório'!$B225,'Faturamento NNE'!$AA$2:$AA$707,'Infos Relatório'!O$1)</f>
        <v>0</v>
      </c>
      <c r="U225" s="541">
        <f>COUNTIFS('Faturamento NNE'!$E$2:$E$707,'Infos Relatório'!$B$164,'Faturamento NNE'!$F$2:$F$707,'Infos Relatório'!$B225,'Faturamento NNE'!$AA$2:$AA$707,'Infos Relatório'!U$1)</f>
        <v>0</v>
      </c>
      <c r="V225" s="542">
        <f>SUMIFS('Faturamento NNE'!$H$2:$H$707,'Faturamento NNE'!$E$2:$E$707,'Infos Relatório'!$B$164,'Faturamento NNE'!$F$2:$F$707,'Infos Relatório'!$B225,'Faturamento NNE'!$AA$2:$AA$707,'Infos Relatório'!U$1)</f>
        <v>0</v>
      </c>
      <c r="W225" s="542">
        <f>SUMIFS('Faturamento NNE'!$K$2:$K$707,'Faturamento NNE'!$E$2:$E$707,'Infos Relatório'!$B$164,'Faturamento NNE'!$F$2:$F$707,'Infos Relatório'!$B225,'Faturamento NNE'!$AA$2:$AA$707,'Infos Relatório'!U$1)</f>
        <v>0</v>
      </c>
      <c r="X225" s="546">
        <f>SUMIFS('Faturamento NNE'!$P$2:$P$707,'Faturamento NNE'!$E$2:$E$707,'Infos Relatório'!$B$164,'Faturamento NNE'!$F$2:$F$707,'Infos Relatório'!$B225,'Faturamento NNE'!$AA$2:$AA$707,'Infos Relatório'!U$1,'Faturamento NNE'!$U$2:$U$707,"Sim")+SUMIFS('Faturamento NNE'!$Q$2:$Q$707,'Faturamento NNE'!$E$2:$E$707,'Infos Relatório'!$B$164,'Faturamento NNE'!$F$2:$F$707,'Infos Relatório'!$B225,'Faturamento NNE'!$AA$2:$AA$707,'Infos Relatório'!U$1,'Faturamento NNE'!$U$2:$U$707,"Sim")</f>
        <v>0</v>
      </c>
      <c r="Y225" s="227" t="e">
        <f t="shared" si="51"/>
        <v>#DIV/0!</v>
      </c>
      <c r="Z225" s="545">
        <f>SUMIFS('Faturamento NNE'!$I$2:$I$707,'Faturamento NNE'!$E$2:$E$707,'Infos Relatório'!$B$164,'Faturamento NNE'!$F$2:$F$707,'Infos Relatório'!$B225,'Faturamento NNE'!$AA$2:$AA$707,'Infos Relatório'!U$1)</f>
        <v>0</v>
      </c>
      <c r="AA225" s="541">
        <f>COUNTIFS('Faturamento NNE'!$E$2:$E$707,'Infos Relatório'!$B$164,'Faturamento NNE'!$F$2:$F$707,'Infos Relatório'!$B225,'Faturamento NNE'!$AA$2:$AA$707,'Infos Relatório'!AA$1)</f>
        <v>0</v>
      </c>
      <c r="AB225" s="542">
        <f>SUMIFS('Faturamento NNE'!$H$2:$H$707,'Faturamento NNE'!$E$2:$E$707,'Infos Relatório'!$B$164,'Faturamento NNE'!$F$2:$F$707,'Infos Relatório'!$B225,'Faturamento NNE'!$AA$2:$AA$707,'Infos Relatório'!AA$1)</f>
        <v>0</v>
      </c>
      <c r="AC225" s="542">
        <f>SUMIFS('Faturamento NNE'!$K$2:$K$707,'Faturamento NNE'!$E$2:$E$707,'Infos Relatório'!$B$164,'Faturamento NNE'!$F$2:$F$707,'Infos Relatório'!$B225,'Faturamento NNE'!$AA$2:$AA$707,'Infos Relatório'!AA$1)</f>
        <v>0</v>
      </c>
      <c r="AD225" s="546">
        <f>SUMIFS('Faturamento NNE'!$P$2:$P$707,'Faturamento NNE'!$E$2:$E$707,'Infos Relatório'!$B$164,'Faturamento NNE'!$F$2:$F$707,'Infos Relatório'!$B225,'Faturamento NNE'!$AA$2:$AA$707,'Infos Relatório'!AA$1,'Faturamento NNE'!$U$2:$U$707,"Sim")+SUMIFS('Faturamento NNE'!$Q$2:$Q$707,'Faturamento NNE'!$E$2:$E$707,'Infos Relatório'!$B$164,'Faturamento NNE'!$F$2:$F$707,'Infos Relatório'!$B225,'Faturamento NNE'!$AA$2:$AA$707,'Infos Relatório'!AA$1,'Faturamento NNE'!$U$2:$U$707,"Sim")</f>
        <v>0</v>
      </c>
      <c r="AE225" s="227" t="e">
        <f t="shared" si="52"/>
        <v>#DIV/0!</v>
      </c>
      <c r="AF225" s="545">
        <f>SUMIFS('Faturamento NNE'!$I$2:$I$707,'Faturamento NNE'!$E$2:$E$707,'Infos Relatório'!$B$164,'Faturamento NNE'!$F$2:$F$707,'Infos Relatório'!$B225,'Faturamento NNE'!$AA$2:$AA$707,'Infos Relatório'!AA$1)</f>
        <v>0</v>
      </c>
      <c r="AG225" s="541">
        <f>COUNTIFS('Faturamento NNE'!$E$2:$E$707,'Infos Relatório'!$B$164,'Faturamento NNE'!$F$2:$F$707,'Infos Relatório'!$B225,'Faturamento NNE'!$AA$2:$AA$707,'Infos Relatório'!AG$1)</f>
        <v>0</v>
      </c>
      <c r="AH225" s="542">
        <f>SUMIFS('Faturamento NNE'!$H$2:$H$707,'Faturamento NNE'!$E$2:$E$707,'Infos Relatório'!$B$164,'Faturamento NNE'!$F$2:$F$707,'Infos Relatório'!$B225,'Faturamento NNE'!$AA$2:$AA$707,'Infos Relatório'!AG$1)</f>
        <v>0</v>
      </c>
      <c r="AI225" s="542">
        <f>SUMIFS('Faturamento NNE'!$K$2:$K$707,'Faturamento NNE'!$E$2:$E$707,'Infos Relatório'!$B$164,'Faturamento NNE'!$F$2:$F$707,'Infos Relatório'!$B225,'Faturamento NNE'!$AA$2:$AA$707,'Infos Relatório'!AG$1)</f>
        <v>0</v>
      </c>
      <c r="AJ225" s="546">
        <f>SUMIFS('Faturamento NNE'!$P$2:$P$707,'Faturamento NNE'!$E$2:$E$707,'Infos Relatório'!$B$164,'Faturamento NNE'!$F$2:$F$707,'Infos Relatório'!$B225,'Faturamento NNE'!$AA$2:$AA$707,'Infos Relatório'!AG$1,'Faturamento NNE'!$U$2:$U$707,"Sim")+SUMIFS('Faturamento NNE'!$Q$2:$Q$707,'Faturamento NNE'!$E$2:$E$707,'Infos Relatório'!$B$164,'Faturamento NNE'!$F$2:$F$707,'Infos Relatório'!$B225,'Faturamento NNE'!$AA$2:$AA$707,'Infos Relatório'!AG$1,'Faturamento NNE'!$U$2:$U$707,"Sim")</f>
        <v>0</v>
      </c>
      <c r="AK225" s="227" t="e">
        <f t="shared" si="53"/>
        <v>#DIV/0!</v>
      </c>
      <c r="AL225" s="545">
        <f>SUMIFS('Faturamento NNE'!$I$2:$I$707,'Faturamento NNE'!$E$2:$E$707,'Infos Relatório'!$B$164,'Faturamento NNE'!$F$2:$F$707,'Infos Relatório'!$B225,'Faturamento NNE'!$AA$2:$AA$707,'Infos Relatório'!AG$1)</f>
        <v>0</v>
      </c>
      <c r="AM225" s="541">
        <f>COUNTIFS('Faturamento NNE'!$E$2:$E$707,'Infos Relatório'!$B$164,'Faturamento NNE'!$F$2:$F$707,'Infos Relatório'!$B225,'Faturamento NNE'!$AA$2:$AA$707,'Infos Relatório'!AM$1)</f>
        <v>0</v>
      </c>
      <c r="AN225" s="542">
        <f>SUMIFS('Faturamento NNE'!$H$2:$H$707,'Faturamento NNE'!$E$2:$E$707,'Infos Relatório'!$B$164,'Faturamento NNE'!$F$2:$F$707,'Infos Relatório'!$B225,'Faturamento NNE'!$AA$2:$AA$707,'Infos Relatório'!AM$1)</f>
        <v>0</v>
      </c>
      <c r="AO225" s="542">
        <f>SUMIFS('Faturamento NNE'!$K$2:$K$707,'Faturamento NNE'!$E$2:$E$707,'Infos Relatório'!$B$164,'Faturamento NNE'!$F$2:$F$707,'Infos Relatório'!$B225,'Faturamento NNE'!$AA$2:$AA$707,'Infos Relatório'!AM$1)</f>
        <v>0</v>
      </c>
      <c r="AP225" s="546">
        <f>SUMIFS('Faturamento NNE'!$P$2:$P$707,'Faturamento NNE'!$E$2:$E$707,'Infos Relatório'!$B$164,'Faturamento NNE'!$F$2:$F$707,'Infos Relatório'!$B225,'Faturamento NNE'!$AA$2:$AA$707,'Infos Relatório'!AM$1,'Faturamento NNE'!$U$2:$U$707,"Sim")+SUMIFS('Faturamento NNE'!$Q$2:$Q$707,'Faturamento NNE'!$E$2:$E$707,'Infos Relatório'!$B$164,'Faturamento NNE'!$F$2:$F$707,'Infos Relatório'!$B225,'Faturamento NNE'!$AA$2:$AA$707,'Infos Relatório'!AM$1,'Faturamento NNE'!$U$2:$U$707,"Sim")</f>
        <v>0</v>
      </c>
      <c r="AQ225" s="227" t="e">
        <f t="shared" si="54"/>
        <v>#DIV/0!</v>
      </c>
      <c r="AR225" s="545">
        <f>SUMIFS('Faturamento NNE'!$I$2:$I$707,'Faturamento NNE'!$E$2:$E$707,'Infos Relatório'!$B$164,'Faturamento NNE'!$F$2:$F$707,'Infos Relatório'!$B225,'Faturamento NNE'!$AA$2:$AA$707,'Infos Relatório'!AM$1)</f>
        <v>0</v>
      </c>
      <c r="AS225" s="541">
        <f>COUNTIFS('Faturamento NNE'!$E$2:$E$707,'Infos Relatório'!$B$164,'Faturamento NNE'!$F$2:$F$707,'Infos Relatório'!$B225,'Faturamento NNE'!$AA$2:$AA$707,'Infos Relatório'!AS$1)</f>
        <v>0</v>
      </c>
      <c r="AT225" s="542">
        <f>SUMIFS('Faturamento NNE'!$H$2:$H$707,'Faturamento NNE'!$E$2:$E$707,'Infos Relatório'!$B$164,'Faturamento NNE'!$F$2:$F$707,'Infos Relatório'!$B225,'Faturamento NNE'!$AA$2:$AA$707,'Infos Relatório'!AS$1)</f>
        <v>0</v>
      </c>
      <c r="AU225" s="542">
        <f>SUMIFS('Faturamento NNE'!$K$2:$K$707,'Faturamento NNE'!$E$2:$E$707,'Infos Relatório'!$B$164,'Faturamento NNE'!$F$2:$F$707,'Infos Relatório'!$B225,'Faturamento NNE'!$AA$2:$AA$707,'Infos Relatório'!AS$1)</f>
        <v>0</v>
      </c>
      <c r="AV225" s="546">
        <f>SUMIFS('Faturamento NNE'!$P$2:$P$707,'Faturamento NNE'!$E$2:$E$707,'Infos Relatório'!$B$164,'Faturamento NNE'!$F$2:$F$707,'Infos Relatório'!$B225,'Faturamento NNE'!$AA$2:$AA$707,'Infos Relatório'!AS$1,'Faturamento NNE'!$U$2:$U$707,"Sim")+SUMIFS('Faturamento NNE'!$Q$2:$Q$707,'Faturamento NNE'!$E$2:$E$707,'Infos Relatório'!$B$164,'Faturamento NNE'!$F$2:$F$707,'Infos Relatório'!$B225,'Faturamento NNE'!$AA$2:$AA$707,'Infos Relatório'!AS$1,'Faturamento NNE'!$U$2:$U$707,"Sim")</f>
        <v>0</v>
      </c>
      <c r="AW225" s="227" t="e">
        <f t="shared" si="55"/>
        <v>#DIV/0!</v>
      </c>
      <c r="AX225" s="545">
        <f>SUMIFS('Faturamento NNE'!$I$2:$I$707,'Faturamento NNE'!$E$2:$E$707,'Infos Relatório'!$B$164,'Faturamento NNE'!$F$2:$F$707,'Infos Relatório'!$B225,'Faturamento NNE'!$AA$2:$AA$707,'Infos Relatório'!AS$1)</f>
        <v>0</v>
      </c>
      <c r="AY225" s="541">
        <f>COUNTIFS('Faturamento NNE'!$E$2:$E$707,'Infos Relatório'!$B$164,'Faturamento NNE'!$F$2:$F$707,'Infos Relatório'!$B225,'Faturamento NNE'!$AA$2:$AA$707,'Infos Relatório'!AY$1)</f>
        <v>0</v>
      </c>
      <c r="AZ225" s="542">
        <f>SUMIFS('Faturamento NNE'!$H$2:$H$707,'Faturamento NNE'!$E$2:$E$707,'Infos Relatório'!$B$164,'Faturamento NNE'!$F$2:$F$707,'Infos Relatório'!$B225,'Faturamento NNE'!$AA$2:$AA$707,'Infos Relatório'!AY$1)</f>
        <v>0</v>
      </c>
      <c r="BA225" s="542">
        <f>SUMIFS('Faturamento NNE'!$K$2:$K$707,'Faturamento NNE'!$E$2:$E$707,'Infos Relatório'!$B$164,'Faturamento NNE'!$F$2:$F$707,'Infos Relatório'!$B225,'Faturamento NNE'!$AA$2:$AA$707,'Infos Relatório'!AY$1)</f>
        <v>0</v>
      </c>
      <c r="BB225" s="546">
        <f>SUMIFS('Faturamento NNE'!$P$2:$P$707,'Faturamento NNE'!$E$2:$E$707,'Infos Relatório'!$B$164,'Faturamento NNE'!$F$2:$F$707,'Infos Relatório'!$B225,'Faturamento NNE'!$AA$2:$AA$707,'Infos Relatório'!AY$1,'Faturamento NNE'!$U$2:$U$707,"Sim")+SUMIFS('Faturamento NNE'!$Q$2:$Q$707,'Faturamento NNE'!$E$2:$E$707,'Infos Relatório'!$B$164,'Faturamento NNE'!$F$2:$F$707,'Infos Relatório'!$B225,'Faturamento NNE'!$AA$2:$AA$707,'Infos Relatório'!AY$1,'Faturamento NNE'!$U$2:$U$707,"Sim")</f>
        <v>0</v>
      </c>
      <c r="BC225" s="227" t="e">
        <f t="shared" si="56"/>
        <v>#DIV/0!</v>
      </c>
      <c r="BD225" s="545">
        <f>SUMIFS('Faturamento NNE'!$I$2:$I$707,'Faturamento NNE'!$E$2:$E$707,'Infos Relatório'!$B$164,'Faturamento NNE'!$F$2:$F$707,'Infos Relatório'!$B225,'Faturamento NNE'!$AA$2:$AA$707,'Infos Relatório'!AY$1)</f>
        <v>0</v>
      </c>
      <c r="BE225" s="541">
        <f>COUNTIFS('Faturamento NNE'!$E$2:$E$707,'Infos Relatório'!$B$164,'Faturamento NNE'!$F$2:$F$707,'Infos Relatório'!$B225,'Faturamento NNE'!$AA$2:$AA$707,'Infos Relatório'!BE$1)</f>
        <v>0</v>
      </c>
      <c r="BF225" s="542">
        <f>SUMIFS('Faturamento NNE'!$H$2:$H$707,'Faturamento NNE'!$E$2:$E$707,'Infos Relatório'!$B$164,'Faturamento NNE'!$F$2:$F$707,'Infos Relatório'!$B225,'Faturamento NNE'!$AA$2:$AA$707,'Infos Relatório'!BE$1)</f>
        <v>0</v>
      </c>
      <c r="BG225" s="542">
        <f>SUMIFS('Faturamento NNE'!$K$2:$K$707,'Faturamento NNE'!$E$2:$E$707,'Infos Relatório'!$B$164,'Faturamento NNE'!$F$2:$F$707,'Infos Relatório'!$B225,'Faturamento NNE'!$AA$2:$AA$707,'Infos Relatório'!BE$1)</f>
        <v>0</v>
      </c>
      <c r="BH225" s="546">
        <f>SUMIFS('Faturamento NNE'!$P$2:$P$707,'Faturamento NNE'!$E$2:$E$707,'Infos Relatório'!$B$164,'Faturamento NNE'!$F$2:$F$707,'Infos Relatório'!$B225,'Faturamento NNE'!$AA$2:$AA$707,'Infos Relatório'!BE$1,'Faturamento NNE'!$U$2:$U$707,"Sim")+SUMIFS('Faturamento NNE'!$Q$2:$Q$707,'Faturamento NNE'!$E$2:$E$707,'Infos Relatório'!$B$164,'Faturamento NNE'!$F$2:$F$707,'Infos Relatório'!$B225,'Faturamento NNE'!$AA$2:$AA$707,'Infos Relatório'!BE$1,'Faturamento NNE'!$U$2:$U$707,"Sim")</f>
        <v>0</v>
      </c>
      <c r="BI225" s="227" t="e">
        <f t="shared" si="57"/>
        <v>#DIV/0!</v>
      </c>
      <c r="BJ225" s="545">
        <f>SUMIFS('Faturamento NNE'!$I$2:$I$707,'Faturamento NNE'!$E$2:$E$707,'Infos Relatório'!$B$164,'Faturamento NNE'!$F$2:$F$707,'Infos Relatório'!$B225,'Faturamento NNE'!$AA$2:$AA$707,'Infos Relatório'!BE$1)</f>
        <v>0</v>
      </c>
      <c r="BK225" s="541">
        <f>COUNTIFS('Faturamento NNE'!$E$2:$E$707,'Infos Relatório'!$B$164,'Faturamento NNE'!$F$2:$F$707,'Infos Relatório'!$B225,'Faturamento NNE'!$AA$2:$AA$707,'Infos Relatório'!BK$1)</f>
        <v>0</v>
      </c>
      <c r="BL225" s="542">
        <f>SUMIFS('Faturamento NNE'!$H$2:$H$707,'Faturamento NNE'!$E$2:$E$707,'Infos Relatório'!$B$164,'Faturamento NNE'!$F$2:$F$707,'Infos Relatório'!$B225,'Faturamento NNE'!$AA$2:$AA$707,'Infos Relatório'!BK$1)</f>
        <v>0</v>
      </c>
      <c r="BM225" s="542">
        <f>SUMIFS('Faturamento NNE'!$K$2:$K$707,'Faturamento NNE'!$E$2:$E$707,'Infos Relatório'!$B$164,'Faturamento NNE'!$F$2:$F$707,'Infos Relatório'!$B225,'Faturamento NNE'!$AA$2:$AA$707,'Infos Relatório'!BK$1)</f>
        <v>0</v>
      </c>
      <c r="BN225" s="546">
        <f>SUMIFS('Faturamento NNE'!$P$2:$P$707,'Faturamento NNE'!$E$2:$E$707,'Infos Relatório'!$B$164,'Faturamento NNE'!$F$2:$F$707,'Infos Relatório'!$B225,'Faturamento NNE'!$AA$2:$AA$707,'Infos Relatório'!BK$1,'Faturamento NNE'!$U$2:$U$707,"Sim")+SUMIFS('Faturamento NNE'!$Q$2:$Q$707,'Faturamento NNE'!$E$2:$E$707,'Infos Relatório'!$B$164,'Faturamento NNE'!$F$2:$F$707,'Infos Relatório'!$B225,'Faturamento NNE'!$AA$2:$AA$707,'Infos Relatório'!BK$1,'Faturamento NNE'!$U$2:$U$707,"Sim")</f>
        <v>0</v>
      </c>
      <c r="BO225" s="227" t="e">
        <f t="shared" si="58"/>
        <v>#DIV/0!</v>
      </c>
      <c r="BP225" s="545">
        <f>SUMIFS('Faturamento NNE'!$I$2:$I$707,'Faturamento NNE'!$E$2:$E$707,'Infos Relatório'!$B$164,'Faturamento NNE'!$F$2:$F$707,'Infos Relatório'!$B225,'Faturamento NNE'!$AA$2:$AA$707,'Infos Relatório'!BK$1)</f>
        <v>0</v>
      </c>
      <c r="BQ225" s="541">
        <f>COUNTIFS('Faturamento NNE'!$E$2:$E$707,'Infos Relatório'!$B$164,'Faturamento NNE'!$F$2:$F$707,'Infos Relatório'!$B225,'Faturamento NNE'!$AA$2:$AA$707,'Infos Relatório'!BQ$1)</f>
        <v>0</v>
      </c>
      <c r="BR225" s="542">
        <f>SUMIFS('Faturamento NNE'!$H$2:$H$707,'Faturamento NNE'!$E$2:$E$707,'Infos Relatório'!$B$164,'Faturamento NNE'!$F$2:$F$707,'Infos Relatório'!$B225,'Faturamento NNE'!$AA$2:$AA$707,'Infos Relatório'!BQ$1)</f>
        <v>0</v>
      </c>
      <c r="BS225" s="542">
        <f>SUMIFS('Faturamento NNE'!$K$2:$K$707,'Faturamento NNE'!$E$2:$E$707,'Infos Relatório'!$B$164,'Faturamento NNE'!$F$2:$F$707,'Infos Relatório'!$B225,'Faturamento NNE'!$AA$2:$AA$707,'Infos Relatório'!BQ$1)</f>
        <v>0</v>
      </c>
      <c r="BT225" s="546">
        <f>SUMIFS('Faturamento NNE'!$P$2:$P$707,'Faturamento NNE'!$E$2:$E$707,'Infos Relatório'!$B$164,'Faturamento NNE'!$F$2:$F$707,'Infos Relatório'!$B225,'Faturamento NNE'!$AA$2:$AA$707,'Infos Relatório'!BQ$1,'Faturamento NNE'!$U$2:$U$707,"Sim")+SUMIFS('Faturamento NNE'!$Q$2:$Q$707,'Faturamento NNE'!$E$2:$E$707,'Infos Relatório'!$B$164,'Faturamento NNE'!$F$2:$F$707,'Infos Relatório'!$B225,'Faturamento NNE'!$AA$2:$AA$707,'Infos Relatório'!BQ$1,'Faturamento NNE'!$U$2:$U$707,"Sim")</f>
        <v>0</v>
      </c>
      <c r="BU225" s="227" t="e">
        <f t="shared" si="59"/>
        <v>#DIV/0!</v>
      </c>
      <c r="BV225" s="545">
        <f>SUMIFS('Faturamento NNE'!$I$2:$I$707,'Faturamento NNE'!$E$2:$E$707,'Infos Relatório'!$B$164,'Faturamento NNE'!$F$2:$F$707,'Infos Relatório'!$B225,'Faturamento NNE'!$AA$2:$AA$707,'Infos Relatório'!BQ$1)</f>
        <v>0</v>
      </c>
    </row>
    <row r="226" spans="2:74">
      <c r="B226" s="217" t="s">
        <v>191</v>
      </c>
      <c r="C226" s="541">
        <f>COUNTIFS('Faturamento NNE'!$E$2:$E$707,'Infos Relatório'!$B$164,'Faturamento NNE'!$F$2:$F$707,'Infos Relatório'!$B226,'Faturamento NNE'!$AA$2:$AA$707,'Infos Relatório'!C$1)</f>
        <v>0</v>
      </c>
      <c r="D226" s="542">
        <f>SUMIFS('Faturamento NNE'!$H$2:$H$707,'Faturamento NNE'!$E$2:$E$707,'Infos Relatório'!$B$164,'Faturamento NNE'!$F$2:$F$707,'Infos Relatório'!$B226,'Faturamento NNE'!$AA$2:$AA$707,'Infos Relatório'!C$1)</f>
        <v>0</v>
      </c>
      <c r="E226" s="543">
        <f>SUMIFS('Faturamento NNE'!$K$2:$K$707,'Faturamento NNE'!$E$2:$E$707,'Infos Relatório'!$B$164,'Faturamento NNE'!$F$2:$F$707,'Infos Relatório'!$B226,'Faturamento NNE'!$AA$2:$AA$707,'Infos Relatório'!C$1)</f>
        <v>0</v>
      </c>
      <c r="F226" s="544">
        <f>SUMIFS('Faturamento NNE'!$P$2:$P$707,'Faturamento NNE'!$E$2:$E$707,'Infos Relatório'!$B$164,'Faturamento NNE'!$F$2:$F$707,'Infos Relatório'!$B226,'Faturamento NNE'!$AA$2:$AA$707,'Infos Relatório'!C$1,'Faturamento NNE'!$U$2:$U$707,"Sim")+SUMIFS('Faturamento NNE'!$Q$2:$Q$707,'Faturamento NNE'!$E$2:$E$707,'Infos Relatório'!$B$164,'Faturamento NNE'!$F$2:$F$707,'Infos Relatório'!$B226,'Faturamento NNE'!$AA$2:$AA$707,'Infos Relatório'!C$1,'Faturamento NNE'!$U$2:$U$707,"Sim")</f>
        <v>0</v>
      </c>
      <c r="G226" s="283" t="e">
        <f t="shared" si="48"/>
        <v>#DIV/0!</v>
      </c>
      <c r="H226" s="545">
        <f>SUMIFS('Faturamento NNE'!$I$2:$I$707,'Faturamento NNE'!$E$2:$E$707,'Infos Relatório'!$B$164,'Faturamento NNE'!$F$2:$F$707,'Infos Relatório'!$B226,'Faturamento NNE'!$AA$2:$AA$707,'Infos Relatório'!C$1)</f>
        <v>0</v>
      </c>
      <c r="I226" s="541">
        <f>COUNTIFS('Faturamento NNE'!$E$2:$E$707,'Infos Relatório'!$B$164,'Faturamento NNE'!$F$2:$F$707,'Infos Relatório'!$B226,'Faturamento NNE'!$AA$2:$AA$707,'Infos Relatório'!I$1)</f>
        <v>0</v>
      </c>
      <c r="J226" s="542">
        <f>SUMIFS('Faturamento NNE'!$H$2:$H$707,'Faturamento NNE'!$E$2:$E$707,'Infos Relatório'!$B$164,'Faturamento NNE'!$F$2:$F$707,'Infos Relatório'!$B226,'Faturamento NNE'!$AA$2:$AA$707,'Infos Relatório'!I$1)</f>
        <v>0</v>
      </c>
      <c r="K226" s="543">
        <f>SUMIFS('Faturamento NNE'!$K$2:$K$707,'Faturamento NNE'!$E$2:$E$707,'Infos Relatório'!$B$164,'Faturamento NNE'!$F$2:$F$707,'Infos Relatório'!$B226,'Faturamento NNE'!$AA$2:$AA$707,'Infos Relatório'!I$1)</f>
        <v>0</v>
      </c>
      <c r="L226" s="544">
        <f>SUMIFS('Faturamento NNE'!$P$2:$P$707,'Faturamento NNE'!$E$2:$E$707,'Infos Relatório'!$B$164,'Faturamento NNE'!$F$2:$F$707,'Infos Relatório'!$B226,'Faturamento NNE'!$AA$2:$AA$707,'Infos Relatório'!I$1,'Faturamento NNE'!$U$2:$U$707,"Sim")+SUMIFS('Faturamento NNE'!$Q$2:$Q$707,'Faturamento NNE'!$E$2:$E$707,'Infos Relatório'!$B$164,'Faturamento NNE'!$F$2:$F$707,'Infos Relatório'!$B226,'Faturamento NNE'!$AA$2:$AA$707,'Infos Relatório'!I$1,'Faturamento NNE'!$U$2:$U$707,"Sim")</f>
        <v>0</v>
      </c>
      <c r="M226" s="283" t="e">
        <f t="shared" si="49"/>
        <v>#DIV/0!</v>
      </c>
      <c r="N226" s="545">
        <f>SUMIFS('Faturamento NNE'!$I$2:$I$707,'Faturamento NNE'!$E$2:$E$707,'Infos Relatório'!$B$164,'Faturamento NNE'!$F$2:$F$707,'Infos Relatório'!$B226,'Faturamento NNE'!$AA$2:$AA$707,'Infos Relatório'!I$1)</f>
        <v>0</v>
      </c>
      <c r="O226" s="541">
        <f>COUNTIFS('Faturamento NNE'!$E$2:$E$707,'Infos Relatório'!$B$164,'Faturamento NNE'!$F$2:$F$707,'Infos Relatório'!$B226,'Faturamento NNE'!$AA$2:$AA$707,'Infos Relatório'!O$1)</f>
        <v>0</v>
      </c>
      <c r="P226" s="542">
        <f>SUMIFS('Faturamento NNE'!$H$2:$H$707,'Faturamento NNE'!$E$2:$E$707,'Infos Relatório'!$B$164,'Faturamento NNE'!$F$2:$F$707,'Infos Relatório'!$B226,'Faturamento NNE'!$AA$2:$AA$707,'Infos Relatório'!O$1)</f>
        <v>0</v>
      </c>
      <c r="Q226" s="542">
        <f>SUMIFS('Faturamento NNE'!$K$2:$K$707,'Faturamento NNE'!$E$2:$E$707,'Infos Relatório'!$B$164,'Faturamento NNE'!$F$2:$F$707,'Infos Relatório'!$B226,'Faturamento NNE'!$AA$2:$AA$707,'Infos Relatório'!O$1)</f>
        <v>0</v>
      </c>
      <c r="R226" s="546">
        <f>SUMIFS('Faturamento NNE'!$P$2:$P$707,'Faturamento NNE'!$E$2:$E$707,'Infos Relatório'!$B$164,'Faturamento NNE'!$F$2:$F$707,'Infos Relatório'!$B226,'Faturamento NNE'!$AA$2:$AA$707,'Infos Relatório'!O$1,'Faturamento NNE'!$U$2:$U$707,"Sim")+SUMIFS('Faturamento NNE'!$Q$2:$Q$707,'Faturamento NNE'!$E$2:$E$707,'Infos Relatório'!$B$164,'Faturamento NNE'!$F$2:$F$707,'Infos Relatório'!$B226,'Faturamento NNE'!$AA$2:$AA$707,'Infos Relatório'!O$1,'Faturamento NNE'!$U$2:$U$707,"Sim")</f>
        <v>0</v>
      </c>
      <c r="S226" s="227" t="e">
        <f t="shared" si="50"/>
        <v>#DIV/0!</v>
      </c>
      <c r="T226" s="545">
        <f>SUMIFS('Faturamento NNE'!$I$2:$I$707,'Faturamento NNE'!$E$2:$E$707,'Infos Relatório'!$B$164,'Faturamento NNE'!$F$2:$F$707,'Infos Relatório'!$B226,'Faturamento NNE'!$AA$2:$AA$707,'Infos Relatório'!O$1)</f>
        <v>0</v>
      </c>
      <c r="U226" s="541">
        <f>COUNTIFS('Faturamento NNE'!$E$2:$E$707,'Infos Relatório'!$B$164,'Faturamento NNE'!$F$2:$F$707,'Infos Relatório'!$B226,'Faturamento NNE'!$AA$2:$AA$707,'Infos Relatório'!U$1)</f>
        <v>0</v>
      </c>
      <c r="V226" s="542">
        <f>SUMIFS('Faturamento NNE'!$H$2:$H$707,'Faturamento NNE'!$E$2:$E$707,'Infos Relatório'!$B$164,'Faturamento NNE'!$F$2:$F$707,'Infos Relatório'!$B226,'Faturamento NNE'!$AA$2:$AA$707,'Infos Relatório'!U$1)</f>
        <v>0</v>
      </c>
      <c r="W226" s="542">
        <f>SUMIFS('Faturamento NNE'!$K$2:$K$707,'Faturamento NNE'!$E$2:$E$707,'Infos Relatório'!$B$164,'Faturamento NNE'!$F$2:$F$707,'Infos Relatório'!$B226,'Faturamento NNE'!$AA$2:$AA$707,'Infos Relatório'!U$1)</f>
        <v>0</v>
      </c>
      <c r="X226" s="546">
        <f>SUMIFS('Faturamento NNE'!$P$2:$P$707,'Faturamento NNE'!$E$2:$E$707,'Infos Relatório'!$B$164,'Faturamento NNE'!$F$2:$F$707,'Infos Relatório'!$B226,'Faturamento NNE'!$AA$2:$AA$707,'Infos Relatório'!U$1,'Faturamento NNE'!$U$2:$U$707,"Sim")+SUMIFS('Faturamento NNE'!$Q$2:$Q$707,'Faturamento NNE'!$E$2:$E$707,'Infos Relatório'!$B$164,'Faturamento NNE'!$F$2:$F$707,'Infos Relatório'!$B226,'Faturamento NNE'!$AA$2:$AA$707,'Infos Relatório'!U$1,'Faturamento NNE'!$U$2:$U$707,"Sim")</f>
        <v>0</v>
      </c>
      <c r="Y226" s="227" t="e">
        <f t="shared" si="51"/>
        <v>#DIV/0!</v>
      </c>
      <c r="Z226" s="545">
        <f>SUMIFS('Faturamento NNE'!$I$2:$I$707,'Faturamento NNE'!$E$2:$E$707,'Infos Relatório'!$B$164,'Faturamento NNE'!$F$2:$F$707,'Infos Relatório'!$B226,'Faturamento NNE'!$AA$2:$AA$707,'Infos Relatório'!U$1)</f>
        <v>0</v>
      </c>
      <c r="AA226" s="541">
        <f>COUNTIFS('Faturamento NNE'!$E$2:$E$707,'Infos Relatório'!$B$164,'Faturamento NNE'!$F$2:$F$707,'Infos Relatório'!$B226,'Faturamento NNE'!$AA$2:$AA$707,'Infos Relatório'!AA$1)</f>
        <v>0</v>
      </c>
      <c r="AB226" s="542">
        <f>SUMIFS('Faturamento NNE'!$H$2:$H$707,'Faturamento NNE'!$E$2:$E$707,'Infos Relatório'!$B$164,'Faturamento NNE'!$F$2:$F$707,'Infos Relatório'!$B226,'Faturamento NNE'!$AA$2:$AA$707,'Infos Relatório'!AA$1)</f>
        <v>0</v>
      </c>
      <c r="AC226" s="542">
        <f>SUMIFS('Faturamento NNE'!$K$2:$K$707,'Faturamento NNE'!$E$2:$E$707,'Infos Relatório'!$B$164,'Faturamento NNE'!$F$2:$F$707,'Infos Relatório'!$B226,'Faturamento NNE'!$AA$2:$AA$707,'Infos Relatório'!AA$1)</f>
        <v>0</v>
      </c>
      <c r="AD226" s="546">
        <f>SUMIFS('Faturamento NNE'!$P$2:$P$707,'Faturamento NNE'!$E$2:$E$707,'Infos Relatório'!$B$164,'Faturamento NNE'!$F$2:$F$707,'Infos Relatório'!$B226,'Faturamento NNE'!$AA$2:$AA$707,'Infos Relatório'!AA$1,'Faturamento NNE'!$U$2:$U$707,"Sim")+SUMIFS('Faturamento NNE'!$Q$2:$Q$707,'Faturamento NNE'!$E$2:$E$707,'Infos Relatório'!$B$164,'Faturamento NNE'!$F$2:$F$707,'Infos Relatório'!$B226,'Faturamento NNE'!$AA$2:$AA$707,'Infos Relatório'!AA$1,'Faturamento NNE'!$U$2:$U$707,"Sim")</f>
        <v>0</v>
      </c>
      <c r="AE226" s="227" t="e">
        <f t="shared" si="52"/>
        <v>#DIV/0!</v>
      </c>
      <c r="AF226" s="545">
        <f>SUMIFS('Faturamento NNE'!$I$2:$I$707,'Faturamento NNE'!$E$2:$E$707,'Infos Relatório'!$B$164,'Faturamento NNE'!$F$2:$F$707,'Infos Relatório'!$B226,'Faturamento NNE'!$AA$2:$AA$707,'Infos Relatório'!AA$1)</f>
        <v>0</v>
      </c>
      <c r="AG226" s="541">
        <f>COUNTIFS('Faturamento NNE'!$E$2:$E$707,'Infos Relatório'!$B$164,'Faturamento NNE'!$F$2:$F$707,'Infos Relatório'!$B226,'Faturamento NNE'!$AA$2:$AA$707,'Infos Relatório'!AG$1)</f>
        <v>0</v>
      </c>
      <c r="AH226" s="542">
        <f>SUMIFS('Faturamento NNE'!$H$2:$H$707,'Faturamento NNE'!$E$2:$E$707,'Infos Relatório'!$B$164,'Faturamento NNE'!$F$2:$F$707,'Infos Relatório'!$B226,'Faturamento NNE'!$AA$2:$AA$707,'Infos Relatório'!AG$1)</f>
        <v>0</v>
      </c>
      <c r="AI226" s="542">
        <f>SUMIFS('Faturamento NNE'!$K$2:$K$707,'Faturamento NNE'!$E$2:$E$707,'Infos Relatório'!$B$164,'Faturamento NNE'!$F$2:$F$707,'Infos Relatório'!$B226,'Faturamento NNE'!$AA$2:$AA$707,'Infos Relatório'!AG$1)</f>
        <v>0</v>
      </c>
      <c r="AJ226" s="546">
        <f>SUMIFS('Faturamento NNE'!$P$2:$P$707,'Faturamento NNE'!$E$2:$E$707,'Infos Relatório'!$B$164,'Faturamento NNE'!$F$2:$F$707,'Infos Relatório'!$B226,'Faturamento NNE'!$AA$2:$AA$707,'Infos Relatório'!AG$1,'Faturamento NNE'!$U$2:$U$707,"Sim")+SUMIFS('Faturamento NNE'!$Q$2:$Q$707,'Faturamento NNE'!$E$2:$E$707,'Infos Relatório'!$B$164,'Faturamento NNE'!$F$2:$F$707,'Infos Relatório'!$B226,'Faturamento NNE'!$AA$2:$AA$707,'Infos Relatório'!AG$1,'Faturamento NNE'!$U$2:$U$707,"Sim")</f>
        <v>0</v>
      </c>
      <c r="AK226" s="227" t="e">
        <f t="shared" si="53"/>
        <v>#DIV/0!</v>
      </c>
      <c r="AL226" s="545">
        <f>SUMIFS('Faturamento NNE'!$I$2:$I$707,'Faturamento NNE'!$E$2:$E$707,'Infos Relatório'!$B$164,'Faturamento NNE'!$F$2:$F$707,'Infos Relatório'!$B226,'Faturamento NNE'!$AA$2:$AA$707,'Infos Relatório'!AG$1)</f>
        <v>0</v>
      </c>
      <c r="AM226" s="541">
        <f>COUNTIFS('Faturamento NNE'!$E$2:$E$707,'Infos Relatório'!$B$164,'Faturamento NNE'!$F$2:$F$707,'Infos Relatório'!$B226,'Faturamento NNE'!$AA$2:$AA$707,'Infos Relatório'!AM$1)</f>
        <v>0</v>
      </c>
      <c r="AN226" s="542">
        <f>SUMIFS('Faturamento NNE'!$H$2:$H$707,'Faturamento NNE'!$E$2:$E$707,'Infos Relatório'!$B$164,'Faturamento NNE'!$F$2:$F$707,'Infos Relatório'!$B226,'Faturamento NNE'!$AA$2:$AA$707,'Infos Relatório'!AM$1)</f>
        <v>0</v>
      </c>
      <c r="AO226" s="542">
        <f>SUMIFS('Faturamento NNE'!$K$2:$K$707,'Faturamento NNE'!$E$2:$E$707,'Infos Relatório'!$B$164,'Faturamento NNE'!$F$2:$F$707,'Infos Relatório'!$B226,'Faturamento NNE'!$AA$2:$AA$707,'Infos Relatório'!AM$1)</f>
        <v>0</v>
      </c>
      <c r="AP226" s="546">
        <f>SUMIFS('Faturamento NNE'!$P$2:$P$707,'Faturamento NNE'!$E$2:$E$707,'Infos Relatório'!$B$164,'Faturamento NNE'!$F$2:$F$707,'Infos Relatório'!$B226,'Faturamento NNE'!$AA$2:$AA$707,'Infos Relatório'!AM$1,'Faturamento NNE'!$U$2:$U$707,"Sim")+SUMIFS('Faturamento NNE'!$Q$2:$Q$707,'Faturamento NNE'!$E$2:$E$707,'Infos Relatório'!$B$164,'Faturamento NNE'!$F$2:$F$707,'Infos Relatório'!$B226,'Faturamento NNE'!$AA$2:$AA$707,'Infos Relatório'!AM$1,'Faturamento NNE'!$U$2:$U$707,"Sim")</f>
        <v>0</v>
      </c>
      <c r="AQ226" s="227" t="e">
        <f t="shared" si="54"/>
        <v>#DIV/0!</v>
      </c>
      <c r="AR226" s="545">
        <f>SUMIFS('Faturamento NNE'!$I$2:$I$707,'Faturamento NNE'!$E$2:$E$707,'Infos Relatório'!$B$164,'Faturamento NNE'!$F$2:$F$707,'Infos Relatório'!$B226,'Faturamento NNE'!$AA$2:$AA$707,'Infos Relatório'!AM$1)</f>
        <v>0</v>
      </c>
      <c r="AS226" s="541">
        <f>COUNTIFS('Faturamento NNE'!$E$2:$E$707,'Infos Relatório'!$B$164,'Faturamento NNE'!$F$2:$F$707,'Infos Relatório'!$B226,'Faturamento NNE'!$AA$2:$AA$707,'Infos Relatório'!AS$1)</f>
        <v>0</v>
      </c>
      <c r="AT226" s="542">
        <f>SUMIFS('Faturamento NNE'!$H$2:$H$707,'Faturamento NNE'!$E$2:$E$707,'Infos Relatório'!$B$164,'Faturamento NNE'!$F$2:$F$707,'Infos Relatório'!$B226,'Faturamento NNE'!$AA$2:$AA$707,'Infos Relatório'!AS$1)</f>
        <v>0</v>
      </c>
      <c r="AU226" s="542">
        <f>SUMIFS('Faturamento NNE'!$K$2:$K$707,'Faturamento NNE'!$E$2:$E$707,'Infos Relatório'!$B$164,'Faturamento NNE'!$F$2:$F$707,'Infos Relatório'!$B226,'Faturamento NNE'!$AA$2:$AA$707,'Infos Relatório'!AS$1)</f>
        <v>0</v>
      </c>
      <c r="AV226" s="546">
        <f>SUMIFS('Faturamento NNE'!$P$2:$P$707,'Faturamento NNE'!$E$2:$E$707,'Infos Relatório'!$B$164,'Faturamento NNE'!$F$2:$F$707,'Infos Relatório'!$B226,'Faturamento NNE'!$AA$2:$AA$707,'Infos Relatório'!AS$1,'Faturamento NNE'!$U$2:$U$707,"Sim")+SUMIFS('Faturamento NNE'!$Q$2:$Q$707,'Faturamento NNE'!$E$2:$E$707,'Infos Relatório'!$B$164,'Faturamento NNE'!$F$2:$F$707,'Infos Relatório'!$B226,'Faturamento NNE'!$AA$2:$AA$707,'Infos Relatório'!AS$1,'Faturamento NNE'!$U$2:$U$707,"Sim")</f>
        <v>0</v>
      </c>
      <c r="AW226" s="227" t="e">
        <f t="shared" si="55"/>
        <v>#DIV/0!</v>
      </c>
      <c r="AX226" s="545">
        <f>SUMIFS('Faturamento NNE'!$I$2:$I$707,'Faturamento NNE'!$E$2:$E$707,'Infos Relatório'!$B$164,'Faturamento NNE'!$F$2:$F$707,'Infos Relatório'!$B226,'Faturamento NNE'!$AA$2:$AA$707,'Infos Relatório'!AS$1)</f>
        <v>0</v>
      </c>
      <c r="AY226" s="541">
        <f>COUNTIFS('Faturamento NNE'!$E$2:$E$707,'Infos Relatório'!$B$164,'Faturamento NNE'!$F$2:$F$707,'Infos Relatório'!$B226,'Faturamento NNE'!$AA$2:$AA$707,'Infos Relatório'!AY$1)</f>
        <v>0</v>
      </c>
      <c r="AZ226" s="542">
        <f>SUMIFS('Faturamento NNE'!$H$2:$H$707,'Faturamento NNE'!$E$2:$E$707,'Infos Relatório'!$B$164,'Faturamento NNE'!$F$2:$F$707,'Infos Relatório'!$B226,'Faturamento NNE'!$AA$2:$AA$707,'Infos Relatório'!AY$1)</f>
        <v>0</v>
      </c>
      <c r="BA226" s="542">
        <f>SUMIFS('Faturamento NNE'!$K$2:$K$707,'Faturamento NNE'!$E$2:$E$707,'Infos Relatório'!$B$164,'Faturamento NNE'!$F$2:$F$707,'Infos Relatório'!$B226,'Faturamento NNE'!$AA$2:$AA$707,'Infos Relatório'!AY$1)</f>
        <v>0</v>
      </c>
      <c r="BB226" s="546">
        <f>SUMIFS('Faturamento NNE'!$P$2:$P$707,'Faturamento NNE'!$E$2:$E$707,'Infos Relatório'!$B$164,'Faturamento NNE'!$F$2:$F$707,'Infos Relatório'!$B226,'Faturamento NNE'!$AA$2:$AA$707,'Infos Relatório'!AY$1,'Faturamento NNE'!$U$2:$U$707,"Sim")+SUMIFS('Faturamento NNE'!$Q$2:$Q$707,'Faturamento NNE'!$E$2:$E$707,'Infos Relatório'!$B$164,'Faturamento NNE'!$F$2:$F$707,'Infos Relatório'!$B226,'Faturamento NNE'!$AA$2:$AA$707,'Infos Relatório'!AY$1,'Faturamento NNE'!$U$2:$U$707,"Sim")</f>
        <v>0</v>
      </c>
      <c r="BC226" s="227" t="e">
        <f t="shared" si="56"/>
        <v>#DIV/0!</v>
      </c>
      <c r="BD226" s="545">
        <f>SUMIFS('Faturamento NNE'!$I$2:$I$707,'Faturamento NNE'!$E$2:$E$707,'Infos Relatório'!$B$164,'Faturamento NNE'!$F$2:$F$707,'Infos Relatório'!$B226,'Faturamento NNE'!$AA$2:$AA$707,'Infos Relatório'!AY$1)</f>
        <v>0</v>
      </c>
      <c r="BE226" s="541">
        <f>COUNTIFS('Faturamento NNE'!$E$2:$E$707,'Infos Relatório'!$B$164,'Faturamento NNE'!$F$2:$F$707,'Infos Relatório'!$B226,'Faturamento NNE'!$AA$2:$AA$707,'Infos Relatório'!BE$1)</f>
        <v>0</v>
      </c>
      <c r="BF226" s="542">
        <f>SUMIFS('Faturamento NNE'!$H$2:$H$707,'Faturamento NNE'!$E$2:$E$707,'Infos Relatório'!$B$164,'Faturamento NNE'!$F$2:$F$707,'Infos Relatório'!$B226,'Faturamento NNE'!$AA$2:$AA$707,'Infos Relatório'!BE$1)</f>
        <v>0</v>
      </c>
      <c r="BG226" s="542">
        <f>SUMIFS('Faturamento NNE'!$K$2:$K$707,'Faturamento NNE'!$E$2:$E$707,'Infos Relatório'!$B$164,'Faturamento NNE'!$F$2:$F$707,'Infos Relatório'!$B226,'Faturamento NNE'!$AA$2:$AA$707,'Infos Relatório'!BE$1)</f>
        <v>0</v>
      </c>
      <c r="BH226" s="546">
        <f>SUMIFS('Faturamento NNE'!$P$2:$P$707,'Faturamento NNE'!$E$2:$E$707,'Infos Relatório'!$B$164,'Faturamento NNE'!$F$2:$F$707,'Infos Relatório'!$B226,'Faturamento NNE'!$AA$2:$AA$707,'Infos Relatório'!BE$1,'Faturamento NNE'!$U$2:$U$707,"Sim")+SUMIFS('Faturamento NNE'!$Q$2:$Q$707,'Faturamento NNE'!$E$2:$E$707,'Infos Relatório'!$B$164,'Faturamento NNE'!$F$2:$F$707,'Infos Relatório'!$B226,'Faturamento NNE'!$AA$2:$AA$707,'Infos Relatório'!BE$1,'Faturamento NNE'!$U$2:$U$707,"Sim")</f>
        <v>0</v>
      </c>
      <c r="BI226" s="227" t="e">
        <f t="shared" si="57"/>
        <v>#DIV/0!</v>
      </c>
      <c r="BJ226" s="545">
        <f>SUMIFS('Faturamento NNE'!$I$2:$I$707,'Faturamento NNE'!$E$2:$E$707,'Infos Relatório'!$B$164,'Faturamento NNE'!$F$2:$F$707,'Infos Relatório'!$B226,'Faturamento NNE'!$AA$2:$AA$707,'Infos Relatório'!BE$1)</f>
        <v>0</v>
      </c>
      <c r="BK226" s="541">
        <f>COUNTIFS('Faturamento NNE'!$E$2:$E$707,'Infos Relatório'!$B$164,'Faturamento NNE'!$F$2:$F$707,'Infos Relatório'!$B226,'Faturamento NNE'!$AA$2:$AA$707,'Infos Relatório'!BK$1)</f>
        <v>0</v>
      </c>
      <c r="BL226" s="542">
        <f>SUMIFS('Faturamento NNE'!$H$2:$H$707,'Faturamento NNE'!$E$2:$E$707,'Infos Relatório'!$B$164,'Faturamento NNE'!$F$2:$F$707,'Infos Relatório'!$B226,'Faturamento NNE'!$AA$2:$AA$707,'Infos Relatório'!BK$1)</f>
        <v>0</v>
      </c>
      <c r="BM226" s="542">
        <f>SUMIFS('Faturamento NNE'!$K$2:$K$707,'Faturamento NNE'!$E$2:$E$707,'Infos Relatório'!$B$164,'Faturamento NNE'!$F$2:$F$707,'Infos Relatório'!$B226,'Faturamento NNE'!$AA$2:$AA$707,'Infos Relatório'!BK$1)</f>
        <v>0</v>
      </c>
      <c r="BN226" s="546">
        <f>SUMIFS('Faturamento NNE'!$P$2:$P$707,'Faturamento NNE'!$E$2:$E$707,'Infos Relatório'!$B$164,'Faturamento NNE'!$F$2:$F$707,'Infos Relatório'!$B226,'Faturamento NNE'!$AA$2:$AA$707,'Infos Relatório'!BK$1,'Faturamento NNE'!$U$2:$U$707,"Sim")+SUMIFS('Faturamento NNE'!$Q$2:$Q$707,'Faturamento NNE'!$E$2:$E$707,'Infos Relatório'!$B$164,'Faturamento NNE'!$F$2:$F$707,'Infos Relatório'!$B226,'Faturamento NNE'!$AA$2:$AA$707,'Infos Relatório'!BK$1,'Faturamento NNE'!$U$2:$U$707,"Sim")</f>
        <v>0</v>
      </c>
      <c r="BO226" s="227" t="e">
        <f t="shared" si="58"/>
        <v>#DIV/0!</v>
      </c>
      <c r="BP226" s="545">
        <f>SUMIFS('Faturamento NNE'!$I$2:$I$707,'Faturamento NNE'!$E$2:$E$707,'Infos Relatório'!$B$164,'Faturamento NNE'!$F$2:$F$707,'Infos Relatório'!$B226,'Faturamento NNE'!$AA$2:$AA$707,'Infos Relatório'!BK$1)</f>
        <v>0</v>
      </c>
      <c r="BQ226" s="541">
        <f>COUNTIFS('Faturamento NNE'!$E$2:$E$707,'Infos Relatório'!$B$164,'Faturamento NNE'!$F$2:$F$707,'Infos Relatório'!$B226,'Faturamento NNE'!$AA$2:$AA$707,'Infos Relatório'!BQ$1)</f>
        <v>0</v>
      </c>
      <c r="BR226" s="542">
        <f>SUMIFS('Faturamento NNE'!$H$2:$H$707,'Faturamento NNE'!$E$2:$E$707,'Infos Relatório'!$B$164,'Faturamento NNE'!$F$2:$F$707,'Infos Relatório'!$B226,'Faturamento NNE'!$AA$2:$AA$707,'Infos Relatório'!BQ$1)</f>
        <v>0</v>
      </c>
      <c r="BS226" s="542">
        <f>SUMIFS('Faturamento NNE'!$K$2:$K$707,'Faturamento NNE'!$E$2:$E$707,'Infos Relatório'!$B$164,'Faturamento NNE'!$F$2:$F$707,'Infos Relatório'!$B226,'Faturamento NNE'!$AA$2:$AA$707,'Infos Relatório'!BQ$1)</f>
        <v>0</v>
      </c>
      <c r="BT226" s="546">
        <f>SUMIFS('Faturamento NNE'!$P$2:$P$707,'Faturamento NNE'!$E$2:$E$707,'Infos Relatório'!$B$164,'Faturamento NNE'!$F$2:$F$707,'Infos Relatório'!$B226,'Faturamento NNE'!$AA$2:$AA$707,'Infos Relatório'!BQ$1,'Faturamento NNE'!$U$2:$U$707,"Sim")+SUMIFS('Faturamento NNE'!$Q$2:$Q$707,'Faturamento NNE'!$E$2:$E$707,'Infos Relatório'!$B$164,'Faturamento NNE'!$F$2:$F$707,'Infos Relatório'!$B226,'Faturamento NNE'!$AA$2:$AA$707,'Infos Relatório'!BQ$1,'Faturamento NNE'!$U$2:$U$707,"Sim")</f>
        <v>0</v>
      </c>
      <c r="BU226" s="227" t="e">
        <f t="shared" si="59"/>
        <v>#DIV/0!</v>
      </c>
      <c r="BV226" s="545">
        <f>SUMIFS('Faturamento NNE'!$I$2:$I$707,'Faturamento NNE'!$E$2:$E$707,'Infos Relatório'!$B$164,'Faturamento NNE'!$F$2:$F$707,'Infos Relatório'!$B226,'Faturamento NNE'!$AA$2:$AA$707,'Infos Relatório'!BQ$1)</f>
        <v>0</v>
      </c>
    </row>
    <row r="227" spans="2:74">
      <c r="B227" s="217" t="s">
        <v>192</v>
      </c>
      <c r="C227" s="541">
        <f>COUNTIFS('Faturamento NNE'!$E$2:$E$707,'Infos Relatório'!$B$164,'Faturamento NNE'!$F$2:$F$707,'Infos Relatório'!$B227,'Faturamento NNE'!$AA$2:$AA$707,'Infos Relatório'!C$1)</f>
        <v>0</v>
      </c>
      <c r="D227" s="542">
        <f>SUMIFS('Faturamento NNE'!$H$2:$H$707,'Faturamento NNE'!$E$2:$E$707,'Infos Relatório'!$B$164,'Faturamento NNE'!$F$2:$F$707,'Infos Relatório'!$B227,'Faturamento NNE'!$AA$2:$AA$707,'Infos Relatório'!C$1)</f>
        <v>0</v>
      </c>
      <c r="E227" s="543">
        <f>SUMIFS('Faturamento NNE'!$K$2:$K$707,'Faturamento NNE'!$E$2:$E$707,'Infos Relatório'!$B$164,'Faturamento NNE'!$F$2:$F$707,'Infos Relatório'!$B227,'Faturamento NNE'!$AA$2:$AA$707,'Infos Relatório'!C$1)</f>
        <v>0</v>
      </c>
      <c r="F227" s="544">
        <f>SUMIFS('Faturamento NNE'!$P$2:$P$707,'Faturamento NNE'!$E$2:$E$707,'Infos Relatório'!$B$164,'Faturamento NNE'!$F$2:$F$707,'Infos Relatório'!$B227,'Faturamento NNE'!$AA$2:$AA$707,'Infos Relatório'!C$1,'Faturamento NNE'!$U$2:$U$707,"Sim")+SUMIFS('Faturamento NNE'!$Q$2:$Q$707,'Faturamento NNE'!$E$2:$E$707,'Infos Relatório'!$B$164,'Faturamento NNE'!$F$2:$F$707,'Infos Relatório'!$B227,'Faturamento NNE'!$AA$2:$AA$707,'Infos Relatório'!C$1,'Faturamento NNE'!$U$2:$U$707,"Sim")</f>
        <v>0</v>
      </c>
      <c r="G227" s="283" t="e">
        <f t="shared" si="48"/>
        <v>#DIV/0!</v>
      </c>
      <c r="H227" s="545">
        <f>SUMIFS('Faturamento NNE'!$I$2:$I$707,'Faturamento NNE'!$E$2:$E$707,'Infos Relatório'!$B$164,'Faturamento NNE'!$F$2:$F$707,'Infos Relatório'!$B227,'Faturamento NNE'!$AA$2:$AA$707,'Infos Relatório'!C$1)</f>
        <v>0</v>
      </c>
      <c r="I227" s="541">
        <f>COUNTIFS('Faturamento NNE'!$E$2:$E$707,'Infos Relatório'!$B$164,'Faturamento NNE'!$F$2:$F$707,'Infos Relatório'!$B227,'Faturamento NNE'!$AA$2:$AA$707,'Infos Relatório'!I$1)</f>
        <v>0</v>
      </c>
      <c r="J227" s="542">
        <f>SUMIFS('Faturamento NNE'!$H$2:$H$707,'Faturamento NNE'!$E$2:$E$707,'Infos Relatório'!$B$164,'Faturamento NNE'!$F$2:$F$707,'Infos Relatório'!$B227,'Faturamento NNE'!$AA$2:$AA$707,'Infos Relatório'!I$1)</f>
        <v>0</v>
      </c>
      <c r="K227" s="543">
        <f>SUMIFS('Faturamento NNE'!$K$2:$K$707,'Faturamento NNE'!$E$2:$E$707,'Infos Relatório'!$B$164,'Faturamento NNE'!$F$2:$F$707,'Infos Relatório'!$B227,'Faturamento NNE'!$AA$2:$AA$707,'Infos Relatório'!I$1)</f>
        <v>0</v>
      </c>
      <c r="L227" s="544">
        <f>SUMIFS('Faturamento NNE'!$P$2:$P$707,'Faturamento NNE'!$E$2:$E$707,'Infos Relatório'!$B$164,'Faturamento NNE'!$F$2:$F$707,'Infos Relatório'!$B227,'Faturamento NNE'!$AA$2:$AA$707,'Infos Relatório'!I$1,'Faturamento NNE'!$U$2:$U$707,"Sim")+SUMIFS('Faturamento NNE'!$Q$2:$Q$707,'Faturamento NNE'!$E$2:$E$707,'Infos Relatório'!$B$164,'Faturamento NNE'!$F$2:$F$707,'Infos Relatório'!$B227,'Faturamento NNE'!$AA$2:$AA$707,'Infos Relatório'!I$1,'Faturamento NNE'!$U$2:$U$707,"Sim")</f>
        <v>0</v>
      </c>
      <c r="M227" s="283" t="e">
        <f t="shared" si="49"/>
        <v>#DIV/0!</v>
      </c>
      <c r="N227" s="545">
        <f>SUMIFS('Faturamento NNE'!$I$2:$I$707,'Faturamento NNE'!$E$2:$E$707,'Infos Relatório'!$B$164,'Faturamento NNE'!$F$2:$F$707,'Infos Relatório'!$B227,'Faturamento NNE'!$AA$2:$AA$707,'Infos Relatório'!I$1)</f>
        <v>0</v>
      </c>
      <c r="O227" s="541">
        <f>COUNTIFS('Faturamento NNE'!$E$2:$E$707,'Infos Relatório'!$B$164,'Faturamento NNE'!$F$2:$F$707,'Infos Relatório'!$B227,'Faturamento NNE'!$AA$2:$AA$707,'Infos Relatório'!O$1)</f>
        <v>0</v>
      </c>
      <c r="P227" s="542">
        <f>SUMIFS('Faturamento NNE'!$H$2:$H$707,'Faturamento NNE'!$E$2:$E$707,'Infos Relatório'!$B$164,'Faturamento NNE'!$F$2:$F$707,'Infos Relatório'!$B227,'Faturamento NNE'!$AA$2:$AA$707,'Infos Relatório'!O$1)</f>
        <v>0</v>
      </c>
      <c r="Q227" s="542">
        <f>SUMIFS('Faturamento NNE'!$K$2:$K$707,'Faturamento NNE'!$E$2:$E$707,'Infos Relatório'!$B$164,'Faturamento NNE'!$F$2:$F$707,'Infos Relatório'!$B227,'Faturamento NNE'!$AA$2:$AA$707,'Infos Relatório'!O$1)</f>
        <v>0</v>
      </c>
      <c r="R227" s="546">
        <f>SUMIFS('Faturamento NNE'!$P$2:$P$707,'Faturamento NNE'!$E$2:$E$707,'Infos Relatório'!$B$164,'Faturamento NNE'!$F$2:$F$707,'Infos Relatório'!$B227,'Faturamento NNE'!$AA$2:$AA$707,'Infos Relatório'!O$1,'Faturamento NNE'!$U$2:$U$707,"Sim")+SUMIFS('Faturamento NNE'!$Q$2:$Q$707,'Faturamento NNE'!$E$2:$E$707,'Infos Relatório'!$B$164,'Faturamento NNE'!$F$2:$F$707,'Infos Relatório'!$B227,'Faturamento NNE'!$AA$2:$AA$707,'Infos Relatório'!O$1,'Faturamento NNE'!$U$2:$U$707,"Sim")</f>
        <v>0</v>
      </c>
      <c r="S227" s="227" t="e">
        <f t="shared" si="50"/>
        <v>#DIV/0!</v>
      </c>
      <c r="T227" s="545">
        <f>SUMIFS('Faturamento NNE'!$I$2:$I$707,'Faturamento NNE'!$E$2:$E$707,'Infos Relatório'!$B$164,'Faturamento NNE'!$F$2:$F$707,'Infos Relatório'!$B227,'Faturamento NNE'!$AA$2:$AA$707,'Infos Relatório'!O$1)</f>
        <v>0</v>
      </c>
      <c r="U227" s="541">
        <f>COUNTIFS('Faturamento NNE'!$E$2:$E$707,'Infos Relatório'!$B$164,'Faturamento NNE'!$F$2:$F$707,'Infos Relatório'!$B227,'Faturamento NNE'!$AA$2:$AA$707,'Infos Relatório'!U$1)</f>
        <v>0</v>
      </c>
      <c r="V227" s="542">
        <f>SUMIFS('Faturamento NNE'!$H$2:$H$707,'Faturamento NNE'!$E$2:$E$707,'Infos Relatório'!$B$164,'Faturamento NNE'!$F$2:$F$707,'Infos Relatório'!$B227,'Faturamento NNE'!$AA$2:$AA$707,'Infos Relatório'!U$1)</f>
        <v>0</v>
      </c>
      <c r="W227" s="542">
        <f>SUMIFS('Faturamento NNE'!$K$2:$K$707,'Faturamento NNE'!$E$2:$E$707,'Infos Relatório'!$B$164,'Faturamento NNE'!$F$2:$F$707,'Infos Relatório'!$B227,'Faturamento NNE'!$AA$2:$AA$707,'Infos Relatório'!U$1)</f>
        <v>0</v>
      </c>
      <c r="X227" s="546">
        <f>SUMIFS('Faturamento NNE'!$P$2:$P$707,'Faturamento NNE'!$E$2:$E$707,'Infos Relatório'!$B$164,'Faturamento NNE'!$F$2:$F$707,'Infos Relatório'!$B227,'Faturamento NNE'!$AA$2:$AA$707,'Infos Relatório'!U$1,'Faturamento NNE'!$U$2:$U$707,"Sim")+SUMIFS('Faturamento NNE'!$Q$2:$Q$707,'Faturamento NNE'!$E$2:$E$707,'Infos Relatório'!$B$164,'Faturamento NNE'!$F$2:$F$707,'Infos Relatório'!$B227,'Faturamento NNE'!$AA$2:$AA$707,'Infos Relatório'!U$1,'Faturamento NNE'!$U$2:$U$707,"Sim")</f>
        <v>0</v>
      </c>
      <c r="Y227" s="227" t="e">
        <f t="shared" si="51"/>
        <v>#DIV/0!</v>
      </c>
      <c r="Z227" s="545">
        <f>SUMIFS('Faturamento NNE'!$I$2:$I$707,'Faturamento NNE'!$E$2:$E$707,'Infos Relatório'!$B$164,'Faturamento NNE'!$F$2:$F$707,'Infos Relatório'!$B227,'Faturamento NNE'!$AA$2:$AA$707,'Infos Relatório'!U$1)</f>
        <v>0</v>
      </c>
      <c r="AA227" s="541">
        <f>COUNTIFS('Faturamento NNE'!$E$2:$E$707,'Infos Relatório'!$B$164,'Faturamento NNE'!$F$2:$F$707,'Infos Relatório'!$B227,'Faturamento NNE'!$AA$2:$AA$707,'Infos Relatório'!AA$1)</f>
        <v>0</v>
      </c>
      <c r="AB227" s="542">
        <f>SUMIFS('Faturamento NNE'!$H$2:$H$707,'Faturamento NNE'!$E$2:$E$707,'Infos Relatório'!$B$164,'Faturamento NNE'!$F$2:$F$707,'Infos Relatório'!$B227,'Faturamento NNE'!$AA$2:$AA$707,'Infos Relatório'!AA$1)</f>
        <v>0</v>
      </c>
      <c r="AC227" s="542">
        <f>SUMIFS('Faturamento NNE'!$K$2:$K$707,'Faturamento NNE'!$E$2:$E$707,'Infos Relatório'!$B$164,'Faturamento NNE'!$F$2:$F$707,'Infos Relatório'!$B227,'Faturamento NNE'!$AA$2:$AA$707,'Infos Relatório'!AA$1)</f>
        <v>0</v>
      </c>
      <c r="AD227" s="546">
        <f>SUMIFS('Faturamento NNE'!$P$2:$P$707,'Faturamento NNE'!$E$2:$E$707,'Infos Relatório'!$B$164,'Faturamento NNE'!$F$2:$F$707,'Infos Relatório'!$B227,'Faturamento NNE'!$AA$2:$AA$707,'Infos Relatório'!AA$1,'Faturamento NNE'!$U$2:$U$707,"Sim")+SUMIFS('Faturamento NNE'!$Q$2:$Q$707,'Faturamento NNE'!$E$2:$E$707,'Infos Relatório'!$B$164,'Faturamento NNE'!$F$2:$F$707,'Infos Relatório'!$B227,'Faturamento NNE'!$AA$2:$AA$707,'Infos Relatório'!AA$1,'Faturamento NNE'!$U$2:$U$707,"Sim")</f>
        <v>0</v>
      </c>
      <c r="AE227" s="227" t="e">
        <f t="shared" si="52"/>
        <v>#DIV/0!</v>
      </c>
      <c r="AF227" s="545">
        <f>SUMIFS('Faturamento NNE'!$I$2:$I$707,'Faturamento NNE'!$E$2:$E$707,'Infos Relatório'!$B$164,'Faturamento NNE'!$F$2:$F$707,'Infos Relatório'!$B227,'Faturamento NNE'!$AA$2:$AA$707,'Infos Relatório'!AA$1)</f>
        <v>0</v>
      </c>
      <c r="AG227" s="541">
        <f>COUNTIFS('Faturamento NNE'!$E$2:$E$707,'Infos Relatório'!$B$164,'Faturamento NNE'!$F$2:$F$707,'Infos Relatório'!$B227,'Faturamento NNE'!$AA$2:$AA$707,'Infos Relatório'!AG$1)</f>
        <v>0</v>
      </c>
      <c r="AH227" s="542">
        <f>SUMIFS('Faturamento NNE'!$H$2:$H$707,'Faturamento NNE'!$E$2:$E$707,'Infos Relatório'!$B$164,'Faturamento NNE'!$F$2:$F$707,'Infos Relatório'!$B227,'Faturamento NNE'!$AA$2:$AA$707,'Infos Relatório'!AG$1)</f>
        <v>0</v>
      </c>
      <c r="AI227" s="542">
        <f>SUMIFS('Faturamento NNE'!$K$2:$K$707,'Faturamento NNE'!$E$2:$E$707,'Infos Relatório'!$B$164,'Faturamento NNE'!$F$2:$F$707,'Infos Relatório'!$B227,'Faturamento NNE'!$AA$2:$AA$707,'Infos Relatório'!AG$1)</f>
        <v>0</v>
      </c>
      <c r="AJ227" s="546">
        <f>SUMIFS('Faturamento NNE'!$P$2:$P$707,'Faturamento NNE'!$E$2:$E$707,'Infos Relatório'!$B$164,'Faturamento NNE'!$F$2:$F$707,'Infos Relatório'!$B227,'Faturamento NNE'!$AA$2:$AA$707,'Infos Relatório'!AG$1,'Faturamento NNE'!$U$2:$U$707,"Sim")+SUMIFS('Faturamento NNE'!$Q$2:$Q$707,'Faturamento NNE'!$E$2:$E$707,'Infos Relatório'!$B$164,'Faturamento NNE'!$F$2:$F$707,'Infos Relatório'!$B227,'Faturamento NNE'!$AA$2:$AA$707,'Infos Relatório'!AG$1,'Faturamento NNE'!$U$2:$U$707,"Sim")</f>
        <v>0</v>
      </c>
      <c r="AK227" s="227" t="e">
        <f t="shared" si="53"/>
        <v>#DIV/0!</v>
      </c>
      <c r="AL227" s="545">
        <f>SUMIFS('Faturamento NNE'!$I$2:$I$707,'Faturamento NNE'!$E$2:$E$707,'Infos Relatório'!$B$164,'Faturamento NNE'!$F$2:$F$707,'Infos Relatório'!$B227,'Faturamento NNE'!$AA$2:$AA$707,'Infos Relatório'!AG$1)</f>
        <v>0</v>
      </c>
      <c r="AM227" s="541">
        <f>COUNTIFS('Faturamento NNE'!$E$2:$E$707,'Infos Relatório'!$B$164,'Faturamento NNE'!$F$2:$F$707,'Infos Relatório'!$B227,'Faturamento NNE'!$AA$2:$AA$707,'Infos Relatório'!AM$1)</f>
        <v>0</v>
      </c>
      <c r="AN227" s="542">
        <f>SUMIFS('Faturamento NNE'!$H$2:$H$707,'Faturamento NNE'!$E$2:$E$707,'Infos Relatório'!$B$164,'Faturamento NNE'!$F$2:$F$707,'Infos Relatório'!$B227,'Faturamento NNE'!$AA$2:$AA$707,'Infos Relatório'!AM$1)</f>
        <v>0</v>
      </c>
      <c r="AO227" s="542">
        <f>SUMIFS('Faturamento NNE'!$K$2:$K$707,'Faturamento NNE'!$E$2:$E$707,'Infos Relatório'!$B$164,'Faturamento NNE'!$F$2:$F$707,'Infos Relatório'!$B227,'Faturamento NNE'!$AA$2:$AA$707,'Infos Relatório'!AM$1)</f>
        <v>0</v>
      </c>
      <c r="AP227" s="546">
        <f>SUMIFS('Faturamento NNE'!$P$2:$P$707,'Faturamento NNE'!$E$2:$E$707,'Infos Relatório'!$B$164,'Faturamento NNE'!$F$2:$F$707,'Infos Relatório'!$B227,'Faturamento NNE'!$AA$2:$AA$707,'Infos Relatório'!AM$1,'Faturamento NNE'!$U$2:$U$707,"Sim")+SUMIFS('Faturamento NNE'!$Q$2:$Q$707,'Faturamento NNE'!$E$2:$E$707,'Infos Relatório'!$B$164,'Faturamento NNE'!$F$2:$F$707,'Infos Relatório'!$B227,'Faturamento NNE'!$AA$2:$AA$707,'Infos Relatório'!AM$1,'Faturamento NNE'!$U$2:$U$707,"Sim")</f>
        <v>0</v>
      </c>
      <c r="AQ227" s="227" t="e">
        <f t="shared" si="54"/>
        <v>#DIV/0!</v>
      </c>
      <c r="AR227" s="545">
        <f>SUMIFS('Faturamento NNE'!$I$2:$I$707,'Faturamento NNE'!$E$2:$E$707,'Infos Relatório'!$B$164,'Faturamento NNE'!$F$2:$F$707,'Infos Relatório'!$B227,'Faturamento NNE'!$AA$2:$AA$707,'Infos Relatório'!AM$1)</f>
        <v>0</v>
      </c>
      <c r="AS227" s="541">
        <f>COUNTIFS('Faturamento NNE'!$E$2:$E$707,'Infos Relatório'!$B$164,'Faturamento NNE'!$F$2:$F$707,'Infos Relatório'!$B227,'Faturamento NNE'!$AA$2:$AA$707,'Infos Relatório'!AS$1)</f>
        <v>0</v>
      </c>
      <c r="AT227" s="542">
        <f>SUMIFS('Faturamento NNE'!$H$2:$H$707,'Faturamento NNE'!$E$2:$E$707,'Infos Relatório'!$B$164,'Faturamento NNE'!$F$2:$F$707,'Infos Relatório'!$B227,'Faturamento NNE'!$AA$2:$AA$707,'Infos Relatório'!AS$1)</f>
        <v>0</v>
      </c>
      <c r="AU227" s="542">
        <f>SUMIFS('Faturamento NNE'!$K$2:$K$707,'Faturamento NNE'!$E$2:$E$707,'Infos Relatório'!$B$164,'Faturamento NNE'!$F$2:$F$707,'Infos Relatório'!$B227,'Faturamento NNE'!$AA$2:$AA$707,'Infos Relatório'!AS$1)</f>
        <v>0</v>
      </c>
      <c r="AV227" s="546">
        <f>SUMIFS('Faturamento NNE'!$P$2:$P$707,'Faturamento NNE'!$E$2:$E$707,'Infos Relatório'!$B$164,'Faturamento NNE'!$F$2:$F$707,'Infos Relatório'!$B227,'Faturamento NNE'!$AA$2:$AA$707,'Infos Relatório'!AS$1,'Faturamento NNE'!$U$2:$U$707,"Sim")+SUMIFS('Faturamento NNE'!$Q$2:$Q$707,'Faturamento NNE'!$E$2:$E$707,'Infos Relatório'!$B$164,'Faturamento NNE'!$F$2:$F$707,'Infos Relatório'!$B227,'Faturamento NNE'!$AA$2:$AA$707,'Infos Relatório'!AS$1,'Faturamento NNE'!$U$2:$U$707,"Sim")</f>
        <v>0</v>
      </c>
      <c r="AW227" s="227" t="e">
        <f t="shared" si="55"/>
        <v>#DIV/0!</v>
      </c>
      <c r="AX227" s="545">
        <f>SUMIFS('Faturamento NNE'!$I$2:$I$707,'Faturamento NNE'!$E$2:$E$707,'Infos Relatório'!$B$164,'Faturamento NNE'!$F$2:$F$707,'Infos Relatório'!$B227,'Faturamento NNE'!$AA$2:$AA$707,'Infos Relatório'!AS$1)</f>
        <v>0</v>
      </c>
      <c r="AY227" s="541">
        <f>COUNTIFS('Faturamento NNE'!$E$2:$E$707,'Infos Relatório'!$B$164,'Faturamento NNE'!$F$2:$F$707,'Infos Relatório'!$B227,'Faturamento NNE'!$AA$2:$AA$707,'Infos Relatório'!AY$1)</f>
        <v>0</v>
      </c>
      <c r="AZ227" s="542">
        <f>SUMIFS('Faturamento NNE'!$H$2:$H$707,'Faturamento NNE'!$E$2:$E$707,'Infos Relatório'!$B$164,'Faturamento NNE'!$F$2:$F$707,'Infos Relatório'!$B227,'Faturamento NNE'!$AA$2:$AA$707,'Infos Relatório'!AY$1)</f>
        <v>0</v>
      </c>
      <c r="BA227" s="542">
        <f>SUMIFS('Faturamento NNE'!$K$2:$K$707,'Faturamento NNE'!$E$2:$E$707,'Infos Relatório'!$B$164,'Faturamento NNE'!$F$2:$F$707,'Infos Relatório'!$B227,'Faturamento NNE'!$AA$2:$AA$707,'Infos Relatório'!AY$1)</f>
        <v>0</v>
      </c>
      <c r="BB227" s="546">
        <f>SUMIFS('Faturamento NNE'!$P$2:$P$707,'Faturamento NNE'!$E$2:$E$707,'Infos Relatório'!$B$164,'Faturamento NNE'!$F$2:$F$707,'Infos Relatório'!$B227,'Faturamento NNE'!$AA$2:$AA$707,'Infos Relatório'!AY$1,'Faturamento NNE'!$U$2:$U$707,"Sim")+SUMIFS('Faturamento NNE'!$Q$2:$Q$707,'Faturamento NNE'!$E$2:$E$707,'Infos Relatório'!$B$164,'Faturamento NNE'!$F$2:$F$707,'Infos Relatório'!$B227,'Faturamento NNE'!$AA$2:$AA$707,'Infos Relatório'!AY$1,'Faturamento NNE'!$U$2:$U$707,"Sim")</f>
        <v>0</v>
      </c>
      <c r="BC227" s="227" t="e">
        <f t="shared" si="56"/>
        <v>#DIV/0!</v>
      </c>
      <c r="BD227" s="545">
        <f>SUMIFS('Faturamento NNE'!$I$2:$I$707,'Faturamento NNE'!$E$2:$E$707,'Infos Relatório'!$B$164,'Faturamento NNE'!$F$2:$F$707,'Infos Relatório'!$B227,'Faturamento NNE'!$AA$2:$AA$707,'Infos Relatório'!AY$1)</f>
        <v>0</v>
      </c>
      <c r="BE227" s="541">
        <f>COUNTIFS('Faturamento NNE'!$E$2:$E$707,'Infos Relatório'!$B$164,'Faturamento NNE'!$F$2:$F$707,'Infos Relatório'!$B227,'Faturamento NNE'!$AA$2:$AA$707,'Infos Relatório'!BE$1)</f>
        <v>0</v>
      </c>
      <c r="BF227" s="542">
        <f>SUMIFS('Faturamento NNE'!$H$2:$H$707,'Faturamento NNE'!$E$2:$E$707,'Infos Relatório'!$B$164,'Faturamento NNE'!$F$2:$F$707,'Infos Relatório'!$B227,'Faturamento NNE'!$AA$2:$AA$707,'Infos Relatório'!BE$1)</f>
        <v>0</v>
      </c>
      <c r="BG227" s="542">
        <f>SUMIFS('Faturamento NNE'!$K$2:$K$707,'Faturamento NNE'!$E$2:$E$707,'Infos Relatório'!$B$164,'Faturamento NNE'!$F$2:$F$707,'Infos Relatório'!$B227,'Faturamento NNE'!$AA$2:$AA$707,'Infos Relatório'!BE$1)</f>
        <v>0</v>
      </c>
      <c r="BH227" s="546">
        <f>SUMIFS('Faturamento NNE'!$P$2:$P$707,'Faturamento NNE'!$E$2:$E$707,'Infos Relatório'!$B$164,'Faturamento NNE'!$F$2:$F$707,'Infos Relatório'!$B227,'Faturamento NNE'!$AA$2:$AA$707,'Infos Relatório'!BE$1,'Faturamento NNE'!$U$2:$U$707,"Sim")+SUMIFS('Faturamento NNE'!$Q$2:$Q$707,'Faturamento NNE'!$E$2:$E$707,'Infos Relatório'!$B$164,'Faturamento NNE'!$F$2:$F$707,'Infos Relatório'!$B227,'Faturamento NNE'!$AA$2:$AA$707,'Infos Relatório'!BE$1,'Faturamento NNE'!$U$2:$U$707,"Sim")</f>
        <v>0</v>
      </c>
      <c r="BI227" s="227" t="e">
        <f t="shared" si="57"/>
        <v>#DIV/0!</v>
      </c>
      <c r="BJ227" s="545">
        <f>SUMIFS('Faturamento NNE'!$I$2:$I$707,'Faturamento NNE'!$E$2:$E$707,'Infos Relatório'!$B$164,'Faturamento NNE'!$F$2:$F$707,'Infos Relatório'!$B227,'Faturamento NNE'!$AA$2:$AA$707,'Infos Relatório'!BE$1)</f>
        <v>0</v>
      </c>
      <c r="BK227" s="541">
        <f>COUNTIFS('Faturamento NNE'!$E$2:$E$707,'Infos Relatório'!$B$164,'Faturamento NNE'!$F$2:$F$707,'Infos Relatório'!$B227,'Faturamento NNE'!$AA$2:$AA$707,'Infos Relatório'!BK$1)</f>
        <v>0</v>
      </c>
      <c r="BL227" s="542">
        <f>SUMIFS('Faturamento NNE'!$H$2:$H$707,'Faturamento NNE'!$E$2:$E$707,'Infos Relatório'!$B$164,'Faturamento NNE'!$F$2:$F$707,'Infos Relatório'!$B227,'Faturamento NNE'!$AA$2:$AA$707,'Infos Relatório'!BK$1)</f>
        <v>0</v>
      </c>
      <c r="BM227" s="542">
        <f>SUMIFS('Faturamento NNE'!$K$2:$K$707,'Faturamento NNE'!$E$2:$E$707,'Infos Relatório'!$B$164,'Faturamento NNE'!$F$2:$F$707,'Infos Relatório'!$B227,'Faturamento NNE'!$AA$2:$AA$707,'Infos Relatório'!BK$1)</f>
        <v>0</v>
      </c>
      <c r="BN227" s="546">
        <f>SUMIFS('Faturamento NNE'!$P$2:$P$707,'Faturamento NNE'!$E$2:$E$707,'Infos Relatório'!$B$164,'Faturamento NNE'!$F$2:$F$707,'Infos Relatório'!$B227,'Faturamento NNE'!$AA$2:$AA$707,'Infos Relatório'!BK$1,'Faturamento NNE'!$U$2:$U$707,"Sim")+SUMIFS('Faturamento NNE'!$Q$2:$Q$707,'Faturamento NNE'!$E$2:$E$707,'Infos Relatório'!$B$164,'Faturamento NNE'!$F$2:$F$707,'Infos Relatório'!$B227,'Faturamento NNE'!$AA$2:$AA$707,'Infos Relatório'!BK$1,'Faturamento NNE'!$U$2:$U$707,"Sim")</f>
        <v>0</v>
      </c>
      <c r="BO227" s="227" t="e">
        <f t="shared" si="58"/>
        <v>#DIV/0!</v>
      </c>
      <c r="BP227" s="545">
        <f>SUMIFS('Faturamento NNE'!$I$2:$I$707,'Faturamento NNE'!$E$2:$E$707,'Infos Relatório'!$B$164,'Faturamento NNE'!$F$2:$F$707,'Infos Relatório'!$B227,'Faturamento NNE'!$AA$2:$AA$707,'Infos Relatório'!BK$1)</f>
        <v>0</v>
      </c>
      <c r="BQ227" s="541">
        <f>COUNTIFS('Faturamento NNE'!$E$2:$E$707,'Infos Relatório'!$B$164,'Faturamento NNE'!$F$2:$F$707,'Infos Relatório'!$B227,'Faturamento NNE'!$AA$2:$AA$707,'Infos Relatório'!BQ$1)</f>
        <v>0</v>
      </c>
      <c r="BR227" s="542">
        <f>SUMIFS('Faturamento NNE'!$H$2:$H$707,'Faturamento NNE'!$E$2:$E$707,'Infos Relatório'!$B$164,'Faturamento NNE'!$F$2:$F$707,'Infos Relatório'!$B227,'Faturamento NNE'!$AA$2:$AA$707,'Infos Relatório'!BQ$1)</f>
        <v>0</v>
      </c>
      <c r="BS227" s="542">
        <f>SUMIFS('Faturamento NNE'!$K$2:$K$707,'Faturamento NNE'!$E$2:$E$707,'Infos Relatório'!$B$164,'Faturamento NNE'!$F$2:$F$707,'Infos Relatório'!$B227,'Faturamento NNE'!$AA$2:$AA$707,'Infos Relatório'!BQ$1)</f>
        <v>0</v>
      </c>
      <c r="BT227" s="546">
        <f>SUMIFS('Faturamento NNE'!$P$2:$P$707,'Faturamento NNE'!$E$2:$E$707,'Infos Relatório'!$B$164,'Faturamento NNE'!$F$2:$F$707,'Infos Relatório'!$B227,'Faturamento NNE'!$AA$2:$AA$707,'Infos Relatório'!BQ$1,'Faturamento NNE'!$U$2:$U$707,"Sim")+SUMIFS('Faturamento NNE'!$Q$2:$Q$707,'Faturamento NNE'!$E$2:$E$707,'Infos Relatório'!$B$164,'Faturamento NNE'!$F$2:$F$707,'Infos Relatório'!$B227,'Faturamento NNE'!$AA$2:$AA$707,'Infos Relatório'!BQ$1,'Faturamento NNE'!$U$2:$U$707,"Sim")</f>
        <v>0</v>
      </c>
      <c r="BU227" s="227" t="e">
        <f t="shared" si="59"/>
        <v>#DIV/0!</v>
      </c>
      <c r="BV227" s="545">
        <f>SUMIFS('Faturamento NNE'!$I$2:$I$707,'Faturamento NNE'!$E$2:$E$707,'Infos Relatório'!$B$164,'Faturamento NNE'!$F$2:$F$707,'Infos Relatório'!$B227,'Faturamento NNE'!$AA$2:$AA$707,'Infos Relatório'!BQ$1)</f>
        <v>0</v>
      </c>
    </row>
    <row r="228" spans="2:74">
      <c r="B228" s="217" t="s">
        <v>193</v>
      </c>
      <c r="C228" s="541">
        <f>COUNTIFS('Faturamento NNE'!$E$2:$E$707,'Infos Relatório'!$B$164,'Faturamento NNE'!$F$2:$F$707,'Infos Relatório'!$B228,'Faturamento NNE'!$AA$2:$AA$707,'Infos Relatório'!C$1)</f>
        <v>0</v>
      </c>
      <c r="D228" s="542">
        <f>SUMIFS('Faturamento NNE'!$H$2:$H$707,'Faturamento NNE'!$E$2:$E$707,'Infos Relatório'!$B$164,'Faturamento NNE'!$F$2:$F$707,'Infos Relatório'!$B228,'Faturamento NNE'!$AA$2:$AA$707,'Infos Relatório'!C$1)</f>
        <v>0</v>
      </c>
      <c r="E228" s="543">
        <f>SUMIFS('Faturamento NNE'!$K$2:$K$707,'Faturamento NNE'!$E$2:$E$707,'Infos Relatório'!$B$164,'Faturamento NNE'!$F$2:$F$707,'Infos Relatório'!$B228,'Faturamento NNE'!$AA$2:$AA$707,'Infos Relatório'!C$1)</f>
        <v>0</v>
      </c>
      <c r="F228" s="544">
        <f>SUMIFS('Faturamento NNE'!$P$2:$P$707,'Faturamento NNE'!$E$2:$E$707,'Infos Relatório'!$B$164,'Faturamento NNE'!$F$2:$F$707,'Infos Relatório'!$B228,'Faturamento NNE'!$AA$2:$AA$707,'Infos Relatório'!C$1,'Faturamento NNE'!$U$2:$U$707,"Sim")+SUMIFS('Faturamento NNE'!$Q$2:$Q$707,'Faturamento NNE'!$E$2:$E$707,'Infos Relatório'!$B$164,'Faturamento NNE'!$F$2:$F$707,'Infos Relatório'!$B228,'Faturamento NNE'!$AA$2:$AA$707,'Infos Relatório'!C$1,'Faturamento NNE'!$U$2:$U$707,"Sim")</f>
        <v>0</v>
      </c>
      <c r="G228" s="283" t="e">
        <f t="shared" si="48"/>
        <v>#DIV/0!</v>
      </c>
      <c r="H228" s="545">
        <f>SUMIFS('Faturamento NNE'!$I$2:$I$707,'Faturamento NNE'!$E$2:$E$707,'Infos Relatório'!$B$164,'Faturamento NNE'!$F$2:$F$707,'Infos Relatório'!$B228,'Faturamento NNE'!$AA$2:$AA$707,'Infos Relatório'!C$1)</f>
        <v>0</v>
      </c>
      <c r="I228" s="541">
        <f>COUNTIFS('Faturamento NNE'!$E$2:$E$707,'Infos Relatório'!$B$164,'Faturamento NNE'!$F$2:$F$707,'Infos Relatório'!$B228,'Faturamento NNE'!$AA$2:$AA$707,'Infos Relatório'!I$1)</f>
        <v>0</v>
      </c>
      <c r="J228" s="542">
        <f>SUMIFS('Faturamento NNE'!$H$2:$H$707,'Faturamento NNE'!$E$2:$E$707,'Infos Relatório'!$B$164,'Faturamento NNE'!$F$2:$F$707,'Infos Relatório'!$B228,'Faturamento NNE'!$AA$2:$AA$707,'Infos Relatório'!I$1)</f>
        <v>0</v>
      </c>
      <c r="K228" s="543">
        <f>SUMIFS('Faturamento NNE'!$K$2:$K$707,'Faturamento NNE'!$E$2:$E$707,'Infos Relatório'!$B$164,'Faturamento NNE'!$F$2:$F$707,'Infos Relatório'!$B228,'Faturamento NNE'!$AA$2:$AA$707,'Infos Relatório'!I$1)</f>
        <v>0</v>
      </c>
      <c r="L228" s="544">
        <f>SUMIFS('Faturamento NNE'!$P$2:$P$707,'Faturamento NNE'!$E$2:$E$707,'Infos Relatório'!$B$164,'Faturamento NNE'!$F$2:$F$707,'Infos Relatório'!$B228,'Faturamento NNE'!$AA$2:$AA$707,'Infos Relatório'!I$1,'Faturamento NNE'!$U$2:$U$707,"Sim")+SUMIFS('Faturamento NNE'!$Q$2:$Q$707,'Faturamento NNE'!$E$2:$E$707,'Infos Relatório'!$B$164,'Faturamento NNE'!$F$2:$F$707,'Infos Relatório'!$B228,'Faturamento NNE'!$AA$2:$AA$707,'Infos Relatório'!I$1,'Faturamento NNE'!$U$2:$U$707,"Sim")</f>
        <v>0</v>
      </c>
      <c r="M228" s="283" t="e">
        <f t="shared" si="49"/>
        <v>#DIV/0!</v>
      </c>
      <c r="N228" s="545">
        <f>SUMIFS('Faturamento NNE'!$I$2:$I$707,'Faturamento NNE'!$E$2:$E$707,'Infos Relatório'!$B$164,'Faturamento NNE'!$F$2:$F$707,'Infos Relatório'!$B228,'Faturamento NNE'!$AA$2:$AA$707,'Infos Relatório'!I$1)</f>
        <v>0</v>
      </c>
      <c r="O228" s="541">
        <f>COUNTIFS('Faturamento NNE'!$E$2:$E$707,'Infos Relatório'!$B$164,'Faturamento NNE'!$F$2:$F$707,'Infos Relatório'!$B228,'Faturamento NNE'!$AA$2:$AA$707,'Infos Relatório'!O$1)</f>
        <v>0</v>
      </c>
      <c r="P228" s="542">
        <f>SUMIFS('Faturamento NNE'!$H$2:$H$707,'Faturamento NNE'!$E$2:$E$707,'Infos Relatório'!$B$164,'Faturamento NNE'!$F$2:$F$707,'Infos Relatório'!$B228,'Faturamento NNE'!$AA$2:$AA$707,'Infos Relatório'!O$1)</f>
        <v>0</v>
      </c>
      <c r="Q228" s="542">
        <f>SUMIFS('Faturamento NNE'!$K$2:$K$707,'Faturamento NNE'!$E$2:$E$707,'Infos Relatório'!$B$164,'Faturamento NNE'!$F$2:$F$707,'Infos Relatório'!$B228,'Faturamento NNE'!$AA$2:$AA$707,'Infos Relatório'!O$1)</f>
        <v>0</v>
      </c>
      <c r="R228" s="546">
        <f>SUMIFS('Faturamento NNE'!$P$2:$P$707,'Faturamento NNE'!$E$2:$E$707,'Infos Relatório'!$B$164,'Faturamento NNE'!$F$2:$F$707,'Infos Relatório'!$B228,'Faturamento NNE'!$AA$2:$AA$707,'Infos Relatório'!O$1,'Faturamento NNE'!$U$2:$U$707,"Sim")+SUMIFS('Faturamento NNE'!$Q$2:$Q$707,'Faturamento NNE'!$E$2:$E$707,'Infos Relatório'!$B$164,'Faturamento NNE'!$F$2:$F$707,'Infos Relatório'!$B228,'Faturamento NNE'!$AA$2:$AA$707,'Infos Relatório'!O$1,'Faturamento NNE'!$U$2:$U$707,"Sim")</f>
        <v>0</v>
      </c>
      <c r="S228" s="227" t="e">
        <f t="shared" si="50"/>
        <v>#DIV/0!</v>
      </c>
      <c r="T228" s="545">
        <f>SUMIFS('Faturamento NNE'!$I$2:$I$707,'Faturamento NNE'!$E$2:$E$707,'Infos Relatório'!$B$164,'Faturamento NNE'!$F$2:$F$707,'Infos Relatório'!$B228,'Faturamento NNE'!$AA$2:$AA$707,'Infos Relatório'!O$1)</f>
        <v>0</v>
      </c>
      <c r="U228" s="541">
        <f>COUNTIFS('Faturamento NNE'!$E$2:$E$707,'Infos Relatório'!$B$164,'Faturamento NNE'!$F$2:$F$707,'Infos Relatório'!$B228,'Faturamento NNE'!$AA$2:$AA$707,'Infos Relatório'!U$1)</f>
        <v>0</v>
      </c>
      <c r="V228" s="542">
        <f>SUMIFS('Faturamento NNE'!$H$2:$H$707,'Faturamento NNE'!$E$2:$E$707,'Infos Relatório'!$B$164,'Faturamento NNE'!$F$2:$F$707,'Infos Relatório'!$B228,'Faturamento NNE'!$AA$2:$AA$707,'Infos Relatório'!U$1)</f>
        <v>0</v>
      </c>
      <c r="W228" s="542">
        <f>SUMIFS('Faturamento NNE'!$K$2:$K$707,'Faturamento NNE'!$E$2:$E$707,'Infos Relatório'!$B$164,'Faturamento NNE'!$F$2:$F$707,'Infos Relatório'!$B228,'Faturamento NNE'!$AA$2:$AA$707,'Infos Relatório'!U$1)</f>
        <v>0</v>
      </c>
      <c r="X228" s="546">
        <f>SUMIFS('Faturamento NNE'!$P$2:$P$707,'Faturamento NNE'!$E$2:$E$707,'Infos Relatório'!$B$164,'Faturamento NNE'!$F$2:$F$707,'Infos Relatório'!$B228,'Faturamento NNE'!$AA$2:$AA$707,'Infos Relatório'!U$1,'Faturamento NNE'!$U$2:$U$707,"Sim")+SUMIFS('Faturamento NNE'!$Q$2:$Q$707,'Faturamento NNE'!$E$2:$E$707,'Infos Relatório'!$B$164,'Faturamento NNE'!$F$2:$F$707,'Infos Relatório'!$B228,'Faturamento NNE'!$AA$2:$AA$707,'Infos Relatório'!U$1,'Faturamento NNE'!$U$2:$U$707,"Sim")</f>
        <v>0</v>
      </c>
      <c r="Y228" s="227" t="e">
        <f t="shared" si="51"/>
        <v>#DIV/0!</v>
      </c>
      <c r="Z228" s="545">
        <f>SUMIFS('Faturamento NNE'!$I$2:$I$707,'Faturamento NNE'!$E$2:$E$707,'Infos Relatório'!$B$164,'Faturamento NNE'!$F$2:$F$707,'Infos Relatório'!$B228,'Faturamento NNE'!$AA$2:$AA$707,'Infos Relatório'!U$1)</f>
        <v>0</v>
      </c>
      <c r="AA228" s="541">
        <f>COUNTIFS('Faturamento NNE'!$E$2:$E$707,'Infos Relatório'!$B$164,'Faturamento NNE'!$F$2:$F$707,'Infos Relatório'!$B228,'Faturamento NNE'!$AA$2:$AA$707,'Infos Relatório'!AA$1)</f>
        <v>0</v>
      </c>
      <c r="AB228" s="542">
        <f>SUMIFS('Faturamento NNE'!$H$2:$H$707,'Faturamento NNE'!$E$2:$E$707,'Infos Relatório'!$B$164,'Faturamento NNE'!$F$2:$F$707,'Infos Relatório'!$B228,'Faturamento NNE'!$AA$2:$AA$707,'Infos Relatório'!AA$1)</f>
        <v>0</v>
      </c>
      <c r="AC228" s="542">
        <f>SUMIFS('Faturamento NNE'!$K$2:$K$707,'Faturamento NNE'!$E$2:$E$707,'Infos Relatório'!$B$164,'Faturamento NNE'!$F$2:$F$707,'Infos Relatório'!$B228,'Faturamento NNE'!$AA$2:$AA$707,'Infos Relatório'!AA$1)</f>
        <v>0</v>
      </c>
      <c r="AD228" s="546">
        <f>SUMIFS('Faturamento NNE'!$P$2:$P$707,'Faturamento NNE'!$E$2:$E$707,'Infos Relatório'!$B$164,'Faturamento NNE'!$F$2:$F$707,'Infos Relatório'!$B228,'Faturamento NNE'!$AA$2:$AA$707,'Infos Relatório'!AA$1,'Faturamento NNE'!$U$2:$U$707,"Sim")+SUMIFS('Faturamento NNE'!$Q$2:$Q$707,'Faturamento NNE'!$E$2:$E$707,'Infos Relatório'!$B$164,'Faturamento NNE'!$F$2:$F$707,'Infos Relatório'!$B228,'Faturamento NNE'!$AA$2:$AA$707,'Infos Relatório'!AA$1,'Faturamento NNE'!$U$2:$U$707,"Sim")</f>
        <v>0</v>
      </c>
      <c r="AE228" s="227" t="e">
        <f t="shared" si="52"/>
        <v>#DIV/0!</v>
      </c>
      <c r="AF228" s="545">
        <f>SUMIFS('Faturamento NNE'!$I$2:$I$707,'Faturamento NNE'!$E$2:$E$707,'Infos Relatório'!$B$164,'Faturamento NNE'!$F$2:$F$707,'Infos Relatório'!$B228,'Faturamento NNE'!$AA$2:$AA$707,'Infos Relatório'!AA$1)</f>
        <v>0</v>
      </c>
      <c r="AG228" s="541">
        <f>COUNTIFS('Faturamento NNE'!$E$2:$E$707,'Infos Relatório'!$B$164,'Faturamento NNE'!$F$2:$F$707,'Infos Relatório'!$B228,'Faturamento NNE'!$AA$2:$AA$707,'Infos Relatório'!AG$1)</f>
        <v>0</v>
      </c>
      <c r="AH228" s="542">
        <f>SUMIFS('Faturamento NNE'!$H$2:$H$707,'Faturamento NNE'!$E$2:$E$707,'Infos Relatório'!$B$164,'Faturamento NNE'!$F$2:$F$707,'Infos Relatório'!$B228,'Faturamento NNE'!$AA$2:$AA$707,'Infos Relatório'!AG$1)</f>
        <v>0</v>
      </c>
      <c r="AI228" s="542">
        <f>SUMIFS('Faturamento NNE'!$K$2:$K$707,'Faturamento NNE'!$E$2:$E$707,'Infos Relatório'!$B$164,'Faturamento NNE'!$F$2:$F$707,'Infos Relatório'!$B228,'Faturamento NNE'!$AA$2:$AA$707,'Infos Relatório'!AG$1)</f>
        <v>0</v>
      </c>
      <c r="AJ228" s="546">
        <f>SUMIFS('Faturamento NNE'!$P$2:$P$707,'Faturamento NNE'!$E$2:$E$707,'Infos Relatório'!$B$164,'Faturamento NNE'!$F$2:$F$707,'Infos Relatório'!$B228,'Faturamento NNE'!$AA$2:$AA$707,'Infos Relatório'!AG$1,'Faturamento NNE'!$U$2:$U$707,"Sim")+SUMIFS('Faturamento NNE'!$Q$2:$Q$707,'Faturamento NNE'!$E$2:$E$707,'Infos Relatório'!$B$164,'Faturamento NNE'!$F$2:$F$707,'Infos Relatório'!$B228,'Faturamento NNE'!$AA$2:$AA$707,'Infos Relatório'!AG$1,'Faturamento NNE'!$U$2:$U$707,"Sim")</f>
        <v>0</v>
      </c>
      <c r="AK228" s="227" t="e">
        <f t="shared" si="53"/>
        <v>#DIV/0!</v>
      </c>
      <c r="AL228" s="545">
        <f>SUMIFS('Faturamento NNE'!$I$2:$I$707,'Faturamento NNE'!$E$2:$E$707,'Infos Relatório'!$B$164,'Faturamento NNE'!$F$2:$F$707,'Infos Relatório'!$B228,'Faturamento NNE'!$AA$2:$AA$707,'Infos Relatório'!AG$1)</f>
        <v>0</v>
      </c>
      <c r="AM228" s="541">
        <f>COUNTIFS('Faturamento NNE'!$E$2:$E$707,'Infos Relatório'!$B$164,'Faturamento NNE'!$F$2:$F$707,'Infos Relatório'!$B228,'Faturamento NNE'!$AA$2:$AA$707,'Infos Relatório'!AM$1)</f>
        <v>0</v>
      </c>
      <c r="AN228" s="542">
        <f>SUMIFS('Faturamento NNE'!$H$2:$H$707,'Faturamento NNE'!$E$2:$E$707,'Infos Relatório'!$B$164,'Faturamento NNE'!$F$2:$F$707,'Infos Relatório'!$B228,'Faturamento NNE'!$AA$2:$AA$707,'Infos Relatório'!AM$1)</f>
        <v>0</v>
      </c>
      <c r="AO228" s="542">
        <f>SUMIFS('Faturamento NNE'!$K$2:$K$707,'Faturamento NNE'!$E$2:$E$707,'Infos Relatório'!$B$164,'Faturamento NNE'!$F$2:$F$707,'Infos Relatório'!$B228,'Faturamento NNE'!$AA$2:$AA$707,'Infos Relatório'!AM$1)</f>
        <v>0</v>
      </c>
      <c r="AP228" s="546">
        <f>SUMIFS('Faturamento NNE'!$P$2:$P$707,'Faturamento NNE'!$E$2:$E$707,'Infos Relatório'!$B$164,'Faturamento NNE'!$F$2:$F$707,'Infos Relatório'!$B228,'Faturamento NNE'!$AA$2:$AA$707,'Infos Relatório'!AM$1,'Faturamento NNE'!$U$2:$U$707,"Sim")+SUMIFS('Faturamento NNE'!$Q$2:$Q$707,'Faturamento NNE'!$E$2:$E$707,'Infos Relatório'!$B$164,'Faturamento NNE'!$F$2:$F$707,'Infos Relatório'!$B228,'Faturamento NNE'!$AA$2:$AA$707,'Infos Relatório'!AM$1,'Faturamento NNE'!$U$2:$U$707,"Sim")</f>
        <v>0</v>
      </c>
      <c r="AQ228" s="227" t="e">
        <f t="shared" si="54"/>
        <v>#DIV/0!</v>
      </c>
      <c r="AR228" s="545">
        <f>SUMIFS('Faturamento NNE'!$I$2:$I$707,'Faturamento NNE'!$E$2:$E$707,'Infos Relatório'!$B$164,'Faturamento NNE'!$F$2:$F$707,'Infos Relatório'!$B228,'Faturamento NNE'!$AA$2:$AA$707,'Infos Relatório'!AM$1)</f>
        <v>0</v>
      </c>
      <c r="AS228" s="541">
        <f>COUNTIFS('Faturamento NNE'!$E$2:$E$707,'Infos Relatório'!$B$164,'Faturamento NNE'!$F$2:$F$707,'Infos Relatório'!$B228,'Faturamento NNE'!$AA$2:$AA$707,'Infos Relatório'!AS$1)</f>
        <v>0</v>
      </c>
      <c r="AT228" s="542">
        <f>SUMIFS('Faturamento NNE'!$H$2:$H$707,'Faturamento NNE'!$E$2:$E$707,'Infos Relatório'!$B$164,'Faturamento NNE'!$F$2:$F$707,'Infos Relatório'!$B228,'Faturamento NNE'!$AA$2:$AA$707,'Infos Relatório'!AS$1)</f>
        <v>0</v>
      </c>
      <c r="AU228" s="542">
        <f>SUMIFS('Faturamento NNE'!$K$2:$K$707,'Faturamento NNE'!$E$2:$E$707,'Infos Relatório'!$B$164,'Faturamento NNE'!$F$2:$F$707,'Infos Relatório'!$B228,'Faturamento NNE'!$AA$2:$AA$707,'Infos Relatório'!AS$1)</f>
        <v>0</v>
      </c>
      <c r="AV228" s="546">
        <f>SUMIFS('Faturamento NNE'!$P$2:$P$707,'Faturamento NNE'!$E$2:$E$707,'Infos Relatório'!$B$164,'Faturamento NNE'!$F$2:$F$707,'Infos Relatório'!$B228,'Faturamento NNE'!$AA$2:$AA$707,'Infos Relatório'!AS$1,'Faturamento NNE'!$U$2:$U$707,"Sim")+SUMIFS('Faturamento NNE'!$Q$2:$Q$707,'Faturamento NNE'!$E$2:$E$707,'Infos Relatório'!$B$164,'Faturamento NNE'!$F$2:$F$707,'Infos Relatório'!$B228,'Faturamento NNE'!$AA$2:$AA$707,'Infos Relatório'!AS$1,'Faturamento NNE'!$U$2:$U$707,"Sim")</f>
        <v>0</v>
      </c>
      <c r="AW228" s="227" t="e">
        <f t="shared" si="55"/>
        <v>#DIV/0!</v>
      </c>
      <c r="AX228" s="545">
        <f>SUMIFS('Faturamento NNE'!$I$2:$I$707,'Faturamento NNE'!$E$2:$E$707,'Infos Relatório'!$B$164,'Faturamento NNE'!$F$2:$F$707,'Infos Relatório'!$B228,'Faturamento NNE'!$AA$2:$AA$707,'Infos Relatório'!AS$1)</f>
        <v>0</v>
      </c>
      <c r="AY228" s="541">
        <f>COUNTIFS('Faturamento NNE'!$E$2:$E$707,'Infos Relatório'!$B$164,'Faturamento NNE'!$F$2:$F$707,'Infos Relatório'!$B228,'Faturamento NNE'!$AA$2:$AA$707,'Infos Relatório'!AY$1)</f>
        <v>0</v>
      </c>
      <c r="AZ228" s="542">
        <f>SUMIFS('Faturamento NNE'!$H$2:$H$707,'Faturamento NNE'!$E$2:$E$707,'Infos Relatório'!$B$164,'Faturamento NNE'!$F$2:$F$707,'Infos Relatório'!$B228,'Faturamento NNE'!$AA$2:$AA$707,'Infos Relatório'!AY$1)</f>
        <v>0</v>
      </c>
      <c r="BA228" s="542">
        <f>SUMIFS('Faturamento NNE'!$K$2:$K$707,'Faturamento NNE'!$E$2:$E$707,'Infos Relatório'!$B$164,'Faturamento NNE'!$F$2:$F$707,'Infos Relatório'!$B228,'Faturamento NNE'!$AA$2:$AA$707,'Infos Relatório'!AY$1)</f>
        <v>0</v>
      </c>
      <c r="BB228" s="546">
        <f>SUMIFS('Faturamento NNE'!$P$2:$P$707,'Faturamento NNE'!$E$2:$E$707,'Infos Relatório'!$B$164,'Faturamento NNE'!$F$2:$F$707,'Infos Relatório'!$B228,'Faturamento NNE'!$AA$2:$AA$707,'Infos Relatório'!AY$1,'Faturamento NNE'!$U$2:$U$707,"Sim")+SUMIFS('Faturamento NNE'!$Q$2:$Q$707,'Faturamento NNE'!$E$2:$E$707,'Infos Relatório'!$B$164,'Faturamento NNE'!$F$2:$F$707,'Infos Relatório'!$B228,'Faturamento NNE'!$AA$2:$AA$707,'Infos Relatório'!AY$1,'Faturamento NNE'!$U$2:$U$707,"Sim")</f>
        <v>0</v>
      </c>
      <c r="BC228" s="227" t="e">
        <f t="shared" si="56"/>
        <v>#DIV/0!</v>
      </c>
      <c r="BD228" s="545">
        <f>SUMIFS('Faturamento NNE'!$I$2:$I$707,'Faturamento NNE'!$E$2:$E$707,'Infos Relatório'!$B$164,'Faturamento NNE'!$F$2:$F$707,'Infos Relatório'!$B228,'Faturamento NNE'!$AA$2:$AA$707,'Infos Relatório'!AY$1)</f>
        <v>0</v>
      </c>
      <c r="BE228" s="541">
        <f>COUNTIFS('Faturamento NNE'!$E$2:$E$707,'Infos Relatório'!$B$164,'Faturamento NNE'!$F$2:$F$707,'Infos Relatório'!$B228,'Faturamento NNE'!$AA$2:$AA$707,'Infos Relatório'!BE$1)</f>
        <v>0</v>
      </c>
      <c r="BF228" s="542">
        <f>SUMIFS('Faturamento NNE'!$H$2:$H$707,'Faturamento NNE'!$E$2:$E$707,'Infos Relatório'!$B$164,'Faturamento NNE'!$F$2:$F$707,'Infos Relatório'!$B228,'Faturamento NNE'!$AA$2:$AA$707,'Infos Relatório'!BE$1)</f>
        <v>0</v>
      </c>
      <c r="BG228" s="542">
        <f>SUMIFS('Faturamento NNE'!$K$2:$K$707,'Faturamento NNE'!$E$2:$E$707,'Infos Relatório'!$B$164,'Faturamento NNE'!$F$2:$F$707,'Infos Relatório'!$B228,'Faturamento NNE'!$AA$2:$AA$707,'Infos Relatório'!BE$1)</f>
        <v>0</v>
      </c>
      <c r="BH228" s="546">
        <f>SUMIFS('Faturamento NNE'!$P$2:$P$707,'Faturamento NNE'!$E$2:$E$707,'Infos Relatório'!$B$164,'Faturamento NNE'!$F$2:$F$707,'Infos Relatório'!$B228,'Faturamento NNE'!$AA$2:$AA$707,'Infos Relatório'!BE$1,'Faturamento NNE'!$U$2:$U$707,"Sim")+SUMIFS('Faturamento NNE'!$Q$2:$Q$707,'Faturamento NNE'!$E$2:$E$707,'Infos Relatório'!$B$164,'Faturamento NNE'!$F$2:$F$707,'Infos Relatório'!$B228,'Faturamento NNE'!$AA$2:$AA$707,'Infos Relatório'!BE$1,'Faturamento NNE'!$U$2:$U$707,"Sim")</f>
        <v>0</v>
      </c>
      <c r="BI228" s="227" t="e">
        <f t="shared" si="57"/>
        <v>#DIV/0!</v>
      </c>
      <c r="BJ228" s="545">
        <f>SUMIFS('Faturamento NNE'!$I$2:$I$707,'Faturamento NNE'!$E$2:$E$707,'Infos Relatório'!$B$164,'Faturamento NNE'!$F$2:$F$707,'Infos Relatório'!$B228,'Faturamento NNE'!$AA$2:$AA$707,'Infos Relatório'!BE$1)</f>
        <v>0</v>
      </c>
      <c r="BK228" s="541">
        <f>COUNTIFS('Faturamento NNE'!$E$2:$E$707,'Infos Relatório'!$B$164,'Faturamento NNE'!$F$2:$F$707,'Infos Relatório'!$B228,'Faturamento NNE'!$AA$2:$AA$707,'Infos Relatório'!BK$1)</f>
        <v>0</v>
      </c>
      <c r="BL228" s="542">
        <f>SUMIFS('Faturamento NNE'!$H$2:$H$707,'Faturamento NNE'!$E$2:$E$707,'Infos Relatório'!$B$164,'Faturamento NNE'!$F$2:$F$707,'Infos Relatório'!$B228,'Faturamento NNE'!$AA$2:$AA$707,'Infos Relatório'!BK$1)</f>
        <v>0</v>
      </c>
      <c r="BM228" s="542">
        <f>SUMIFS('Faturamento NNE'!$K$2:$K$707,'Faturamento NNE'!$E$2:$E$707,'Infos Relatório'!$B$164,'Faturamento NNE'!$F$2:$F$707,'Infos Relatório'!$B228,'Faturamento NNE'!$AA$2:$AA$707,'Infos Relatório'!BK$1)</f>
        <v>0</v>
      </c>
      <c r="BN228" s="546">
        <f>SUMIFS('Faturamento NNE'!$P$2:$P$707,'Faturamento NNE'!$E$2:$E$707,'Infos Relatório'!$B$164,'Faturamento NNE'!$F$2:$F$707,'Infos Relatório'!$B228,'Faturamento NNE'!$AA$2:$AA$707,'Infos Relatório'!BK$1,'Faturamento NNE'!$U$2:$U$707,"Sim")+SUMIFS('Faturamento NNE'!$Q$2:$Q$707,'Faturamento NNE'!$E$2:$E$707,'Infos Relatório'!$B$164,'Faturamento NNE'!$F$2:$F$707,'Infos Relatório'!$B228,'Faturamento NNE'!$AA$2:$AA$707,'Infos Relatório'!BK$1,'Faturamento NNE'!$U$2:$U$707,"Sim")</f>
        <v>0</v>
      </c>
      <c r="BO228" s="227" t="e">
        <f t="shared" si="58"/>
        <v>#DIV/0!</v>
      </c>
      <c r="BP228" s="545">
        <f>SUMIFS('Faturamento NNE'!$I$2:$I$707,'Faturamento NNE'!$E$2:$E$707,'Infos Relatório'!$B$164,'Faturamento NNE'!$F$2:$F$707,'Infos Relatório'!$B228,'Faturamento NNE'!$AA$2:$AA$707,'Infos Relatório'!BK$1)</f>
        <v>0</v>
      </c>
      <c r="BQ228" s="541">
        <f>COUNTIFS('Faturamento NNE'!$E$2:$E$707,'Infos Relatório'!$B$164,'Faturamento NNE'!$F$2:$F$707,'Infos Relatório'!$B228,'Faturamento NNE'!$AA$2:$AA$707,'Infos Relatório'!BQ$1)</f>
        <v>0</v>
      </c>
      <c r="BR228" s="542">
        <f>SUMIFS('Faturamento NNE'!$H$2:$H$707,'Faturamento NNE'!$E$2:$E$707,'Infos Relatório'!$B$164,'Faturamento NNE'!$F$2:$F$707,'Infos Relatório'!$B228,'Faturamento NNE'!$AA$2:$AA$707,'Infos Relatório'!BQ$1)</f>
        <v>0</v>
      </c>
      <c r="BS228" s="542">
        <f>SUMIFS('Faturamento NNE'!$K$2:$K$707,'Faturamento NNE'!$E$2:$E$707,'Infos Relatório'!$B$164,'Faturamento NNE'!$F$2:$F$707,'Infos Relatório'!$B228,'Faturamento NNE'!$AA$2:$AA$707,'Infos Relatório'!BQ$1)</f>
        <v>0</v>
      </c>
      <c r="BT228" s="546">
        <f>SUMIFS('Faturamento NNE'!$P$2:$P$707,'Faturamento NNE'!$E$2:$E$707,'Infos Relatório'!$B$164,'Faturamento NNE'!$F$2:$F$707,'Infos Relatório'!$B228,'Faturamento NNE'!$AA$2:$AA$707,'Infos Relatório'!BQ$1,'Faturamento NNE'!$U$2:$U$707,"Sim")+SUMIFS('Faturamento NNE'!$Q$2:$Q$707,'Faturamento NNE'!$E$2:$E$707,'Infos Relatório'!$B$164,'Faturamento NNE'!$F$2:$F$707,'Infos Relatório'!$B228,'Faturamento NNE'!$AA$2:$AA$707,'Infos Relatório'!BQ$1,'Faturamento NNE'!$U$2:$U$707,"Sim")</f>
        <v>0</v>
      </c>
      <c r="BU228" s="227" t="e">
        <f t="shared" si="59"/>
        <v>#DIV/0!</v>
      </c>
      <c r="BV228" s="545">
        <f>SUMIFS('Faturamento NNE'!$I$2:$I$707,'Faturamento NNE'!$E$2:$E$707,'Infos Relatório'!$B$164,'Faturamento NNE'!$F$2:$F$707,'Infos Relatório'!$B228,'Faturamento NNE'!$AA$2:$AA$707,'Infos Relatório'!BQ$1)</f>
        <v>0</v>
      </c>
    </row>
    <row r="229" spans="2:74">
      <c r="B229" s="217" t="s">
        <v>194</v>
      </c>
      <c r="C229" s="541">
        <f>COUNTIFS('Faturamento NNE'!$E$2:$E$707,'Infos Relatório'!$B$164,'Faturamento NNE'!$F$2:$F$707,'Infos Relatório'!$B229,'Faturamento NNE'!$AA$2:$AA$707,'Infos Relatório'!C$1)</f>
        <v>0</v>
      </c>
      <c r="D229" s="542">
        <f>SUMIFS('Faturamento NNE'!$H$2:$H$707,'Faturamento NNE'!$E$2:$E$707,'Infos Relatório'!$B$164,'Faturamento NNE'!$F$2:$F$707,'Infos Relatório'!$B229,'Faturamento NNE'!$AA$2:$AA$707,'Infos Relatório'!C$1)</f>
        <v>0</v>
      </c>
      <c r="E229" s="543">
        <f>SUMIFS('Faturamento NNE'!$K$2:$K$707,'Faturamento NNE'!$E$2:$E$707,'Infos Relatório'!$B$164,'Faturamento NNE'!$F$2:$F$707,'Infos Relatório'!$B229,'Faturamento NNE'!$AA$2:$AA$707,'Infos Relatório'!C$1)</f>
        <v>0</v>
      </c>
      <c r="F229" s="544">
        <f>SUMIFS('Faturamento NNE'!$P$2:$P$707,'Faturamento NNE'!$E$2:$E$707,'Infos Relatório'!$B$164,'Faturamento NNE'!$F$2:$F$707,'Infos Relatório'!$B229,'Faturamento NNE'!$AA$2:$AA$707,'Infos Relatório'!C$1,'Faturamento NNE'!$U$2:$U$707,"Sim")+SUMIFS('Faturamento NNE'!$Q$2:$Q$707,'Faturamento NNE'!$E$2:$E$707,'Infos Relatório'!$B$164,'Faturamento NNE'!$F$2:$F$707,'Infos Relatório'!$B229,'Faturamento NNE'!$AA$2:$AA$707,'Infos Relatório'!C$1,'Faturamento NNE'!$U$2:$U$707,"Sim")</f>
        <v>0</v>
      </c>
      <c r="G229" s="283" t="e">
        <f t="shared" si="48"/>
        <v>#DIV/0!</v>
      </c>
      <c r="H229" s="545">
        <f>SUMIFS('Faturamento NNE'!$I$2:$I$707,'Faturamento NNE'!$E$2:$E$707,'Infos Relatório'!$B$164,'Faturamento NNE'!$F$2:$F$707,'Infos Relatório'!$B229,'Faturamento NNE'!$AA$2:$AA$707,'Infos Relatório'!C$1)</f>
        <v>0</v>
      </c>
      <c r="I229" s="541">
        <f>COUNTIFS('Faturamento NNE'!$E$2:$E$707,'Infos Relatório'!$B$164,'Faturamento NNE'!$F$2:$F$707,'Infos Relatório'!$B229,'Faturamento NNE'!$AA$2:$AA$707,'Infos Relatório'!I$1)</f>
        <v>0</v>
      </c>
      <c r="J229" s="542">
        <f>SUMIFS('Faturamento NNE'!$H$2:$H$707,'Faturamento NNE'!$E$2:$E$707,'Infos Relatório'!$B$164,'Faturamento NNE'!$F$2:$F$707,'Infos Relatório'!$B229,'Faturamento NNE'!$AA$2:$AA$707,'Infos Relatório'!I$1)</f>
        <v>0</v>
      </c>
      <c r="K229" s="543">
        <f>SUMIFS('Faturamento NNE'!$K$2:$K$707,'Faturamento NNE'!$E$2:$E$707,'Infos Relatório'!$B$164,'Faturamento NNE'!$F$2:$F$707,'Infos Relatório'!$B229,'Faturamento NNE'!$AA$2:$AA$707,'Infos Relatório'!I$1)</f>
        <v>0</v>
      </c>
      <c r="L229" s="544">
        <f>SUMIFS('Faturamento NNE'!$P$2:$P$707,'Faturamento NNE'!$E$2:$E$707,'Infos Relatório'!$B$164,'Faturamento NNE'!$F$2:$F$707,'Infos Relatório'!$B229,'Faturamento NNE'!$AA$2:$AA$707,'Infos Relatório'!I$1,'Faturamento NNE'!$U$2:$U$707,"Sim")+SUMIFS('Faturamento NNE'!$Q$2:$Q$707,'Faturamento NNE'!$E$2:$E$707,'Infos Relatório'!$B$164,'Faturamento NNE'!$F$2:$F$707,'Infos Relatório'!$B229,'Faturamento NNE'!$AA$2:$AA$707,'Infos Relatório'!I$1,'Faturamento NNE'!$U$2:$U$707,"Sim")</f>
        <v>0</v>
      </c>
      <c r="M229" s="283" t="e">
        <f t="shared" si="49"/>
        <v>#DIV/0!</v>
      </c>
      <c r="N229" s="545">
        <f>SUMIFS('Faturamento NNE'!$I$2:$I$707,'Faturamento NNE'!$E$2:$E$707,'Infos Relatório'!$B$164,'Faturamento NNE'!$F$2:$F$707,'Infos Relatório'!$B229,'Faturamento NNE'!$AA$2:$AA$707,'Infos Relatório'!I$1)</f>
        <v>0</v>
      </c>
      <c r="O229" s="541">
        <f>COUNTIFS('Faturamento NNE'!$E$2:$E$707,'Infos Relatório'!$B$164,'Faturamento NNE'!$F$2:$F$707,'Infos Relatório'!$B229,'Faturamento NNE'!$AA$2:$AA$707,'Infos Relatório'!O$1)</f>
        <v>0</v>
      </c>
      <c r="P229" s="542">
        <f>SUMIFS('Faturamento NNE'!$H$2:$H$707,'Faturamento NNE'!$E$2:$E$707,'Infos Relatório'!$B$164,'Faturamento NNE'!$F$2:$F$707,'Infos Relatório'!$B229,'Faturamento NNE'!$AA$2:$AA$707,'Infos Relatório'!O$1)</f>
        <v>0</v>
      </c>
      <c r="Q229" s="542">
        <f>SUMIFS('Faturamento NNE'!$K$2:$K$707,'Faturamento NNE'!$E$2:$E$707,'Infos Relatório'!$B$164,'Faturamento NNE'!$F$2:$F$707,'Infos Relatório'!$B229,'Faturamento NNE'!$AA$2:$AA$707,'Infos Relatório'!O$1)</f>
        <v>0</v>
      </c>
      <c r="R229" s="546">
        <f>SUMIFS('Faturamento NNE'!$P$2:$P$707,'Faturamento NNE'!$E$2:$E$707,'Infos Relatório'!$B$164,'Faturamento NNE'!$F$2:$F$707,'Infos Relatório'!$B229,'Faturamento NNE'!$AA$2:$AA$707,'Infos Relatório'!O$1,'Faturamento NNE'!$U$2:$U$707,"Sim")+SUMIFS('Faturamento NNE'!$Q$2:$Q$707,'Faturamento NNE'!$E$2:$E$707,'Infos Relatório'!$B$164,'Faturamento NNE'!$F$2:$F$707,'Infos Relatório'!$B229,'Faturamento NNE'!$AA$2:$AA$707,'Infos Relatório'!O$1,'Faturamento NNE'!$U$2:$U$707,"Sim")</f>
        <v>0</v>
      </c>
      <c r="S229" s="227" t="e">
        <f t="shared" si="50"/>
        <v>#DIV/0!</v>
      </c>
      <c r="T229" s="545">
        <f>SUMIFS('Faturamento NNE'!$I$2:$I$707,'Faturamento NNE'!$E$2:$E$707,'Infos Relatório'!$B$164,'Faturamento NNE'!$F$2:$F$707,'Infos Relatório'!$B229,'Faturamento NNE'!$AA$2:$AA$707,'Infos Relatório'!O$1)</f>
        <v>0</v>
      </c>
      <c r="U229" s="541">
        <f>COUNTIFS('Faturamento NNE'!$E$2:$E$707,'Infos Relatório'!$B$164,'Faturamento NNE'!$F$2:$F$707,'Infos Relatório'!$B229,'Faturamento NNE'!$AA$2:$AA$707,'Infos Relatório'!U$1)</f>
        <v>0</v>
      </c>
      <c r="V229" s="542">
        <f>SUMIFS('Faturamento NNE'!$H$2:$H$707,'Faturamento NNE'!$E$2:$E$707,'Infos Relatório'!$B$164,'Faturamento NNE'!$F$2:$F$707,'Infos Relatório'!$B229,'Faturamento NNE'!$AA$2:$AA$707,'Infos Relatório'!U$1)</f>
        <v>0</v>
      </c>
      <c r="W229" s="542">
        <f>SUMIFS('Faturamento NNE'!$K$2:$K$707,'Faturamento NNE'!$E$2:$E$707,'Infos Relatório'!$B$164,'Faturamento NNE'!$F$2:$F$707,'Infos Relatório'!$B229,'Faturamento NNE'!$AA$2:$AA$707,'Infos Relatório'!U$1)</f>
        <v>0</v>
      </c>
      <c r="X229" s="546">
        <f>SUMIFS('Faturamento NNE'!$P$2:$P$707,'Faturamento NNE'!$E$2:$E$707,'Infos Relatório'!$B$164,'Faturamento NNE'!$F$2:$F$707,'Infos Relatório'!$B229,'Faturamento NNE'!$AA$2:$AA$707,'Infos Relatório'!U$1,'Faturamento NNE'!$U$2:$U$707,"Sim")+SUMIFS('Faturamento NNE'!$Q$2:$Q$707,'Faturamento NNE'!$E$2:$E$707,'Infos Relatório'!$B$164,'Faturamento NNE'!$F$2:$F$707,'Infos Relatório'!$B229,'Faturamento NNE'!$AA$2:$AA$707,'Infos Relatório'!U$1,'Faturamento NNE'!$U$2:$U$707,"Sim")</f>
        <v>0</v>
      </c>
      <c r="Y229" s="227" t="e">
        <f t="shared" si="51"/>
        <v>#DIV/0!</v>
      </c>
      <c r="Z229" s="545">
        <f>SUMIFS('Faturamento NNE'!$I$2:$I$707,'Faturamento NNE'!$E$2:$E$707,'Infos Relatório'!$B$164,'Faturamento NNE'!$F$2:$F$707,'Infos Relatório'!$B229,'Faturamento NNE'!$AA$2:$AA$707,'Infos Relatório'!U$1)</f>
        <v>0</v>
      </c>
      <c r="AA229" s="541">
        <f>COUNTIFS('Faturamento NNE'!$E$2:$E$707,'Infos Relatório'!$B$164,'Faturamento NNE'!$F$2:$F$707,'Infos Relatório'!$B229,'Faturamento NNE'!$AA$2:$AA$707,'Infos Relatório'!AA$1)</f>
        <v>0</v>
      </c>
      <c r="AB229" s="542">
        <f>SUMIFS('Faturamento NNE'!$H$2:$H$707,'Faturamento NNE'!$E$2:$E$707,'Infos Relatório'!$B$164,'Faturamento NNE'!$F$2:$F$707,'Infos Relatório'!$B229,'Faturamento NNE'!$AA$2:$AA$707,'Infos Relatório'!AA$1)</f>
        <v>0</v>
      </c>
      <c r="AC229" s="542">
        <f>SUMIFS('Faturamento NNE'!$K$2:$K$707,'Faturamento NNE'!$E$2:$E$707,'Infos Relatório'!$B$164,'Faturamento NNE'!$F$2:$F$707,'Infos Relatório'!$B229,'Faturamento NNE'!$AA$2:$AA$707,'Infos Relatório'!AA$1)</f>
        <v>0</v>
      </c>
      <c r="AD229" s="546">
        <f>SUMIFS('Faturamento NNE'!$P$2:$P$707,'Faturamento NNE'!$E$2:$E$707,'Infos Relatório'!$B$164,'Faturamento NNE'!$F$2:$F$707,'Infos Relatório'!$B229,'Faturamento NNE'!$AA$2:$AA$707,'Infos Relatório'!AA$1,'Faturamento NNE'!$U$2:$U$707,"Sim")+SUMIFS('Faturamento NNE'!$Q$2:$Q$707,'Faturamento NNE'!$E$2:$E$707,'Infos Relatório'!$B$164,'Faturamento NNE'!$F$2:$F$707,'Infos Relatório'!$B229,'Faturamento NNE'!$AA$2:$AA$707,'Infos Relatório'!AA$1,'Faturamento NNE'!$U$2:$U$707,"Sim")</f>
        <v>0</v>
      </c>
      <c r="AE229" s="227" t="e">
        <f t="shared" si="52"/>
        <v>#DIV/0!</v>
      </c>
      <c r="AF229" s="545">
        <f>SUMIFS('Faturamento NNE'!$I$2:$I$707,'Faturamento NNE'!$E$2:$E$707,'Infos Relatório'!$B$164,'Faturamento NNE'!$F$2:$F$707,'Infos Relatório'!$B229,'Faturamento NNE'!$AA$2:$AA$707,'Infos Relatório'!AA$1)</f>
        <v>0</v>
      </c>
      <c r="AG229" s="541">
        <f>COUNTIFS('Faturamento NNE'!$E$2:$E$707,'Infos Relatório'!$B$164,'Faturamento NNE'!$F$2:$F$707,'Infos Relatório'!$B229,'Faturamento NNE'!$AA$2:$AA$707,'Infos Relatório'!AG$1)</f>
        <v>0</v>
      </c>
      <c r="AH229" s="542">
        <f>SUMIFS('Faturamento NNE'!$H$2:$H$707,'Faturamento NNE'!$E$2:$E$707,'Infos Relatório'!$B$164,'Faturamento NNE'!$F$2:$F$707,'Infos Relatório'!$B229,'Faturamento NNE'!$AA$2:$AA$707,'Infos Relatório'!AG$1)</f>
        <v>0</v>
      </c>
      <c r="AI229" s="542">
        <f>SUMIFS('Faturamento NNE'!$K$2:$K$707,'Faturamento NNE'!$E$2:$E$707,'Infos Relatório'!$B$164,'Faturamento NNE'!$F$2:$F$707,'Infos Relatório'!$B229,'Faturamento NNE'!$AA$2:$AA$707,'Infos Relatório'!AG$1)</f>
        <v>0</v>
      </c>
      <c r="AJ229" s="546">
        <f>SUMIFS('Faturamento NNE'!$P$2:$P$707,'Faturamento NNE'!$E$2:$E$707,'Infos Relatório'!$B$164,'Faturamento NNE'!$F$2:$F$707,'Infos Relatório'!$B229,'Faturamento NNE'!$AA$2:$AA$707,'Infos Relatório'!AG$1,'Faturamento NNE'!$U$2:$U$707,"Sim")+SUMIFS('Faturamento NNE'!$Q$2:$Q$707,'Faturamento NNE'!$E$2:$E$707,'Infos Relatório'!$B$164,'Faturamento NNE'!$F$2:$F$707,'Infos Relatório'!$B229,'Faturamento NNE'!$AA$2:$AA$707,'Infos Relatório'!AG$1,'Faturamento NNE'!$U$2:$U$707,"Sim")</f>
        <v>0</v>
      </c>
      <c r="AK229" s="227" t="e">
        <f t="shared" si="53"/>
        <v>#DIV/0!</v>
      </c>
      <c r="AL229" s="545">
        <f>SUMIFS('Faturamento NNE'!$I$2:$I$707,'Faturamento NNE'!$E$2:$E$707,'Infos Relatório'!$B$164,'Faturamento NNE'!$F$2:$F$707,'Infos Relatório'!$B229,'Faturamento NNE'!$AA$2:$AA$707,'Infos Relatório'!AG$1)</f>
        <v>0</v>
      </c>
      <c r="AM229" s="541">
        <f>COUNTIFS('Faturamento NNE'!$E$2:$E$707,'Infos Relatório'!$B$164,'Faturamento NNE'!$F$2:$F$707,'Infos Relatório'!$B229,'Faturamento NNE'!$AA$2:$AA$707,'Infos Relatório'!AM$1)</f>
        <v>0</v>
      </c>
      <c r="AN229" s="542">
        <f>SUMIFS('Faturamento NNE'!$H$2:$H$707,'Faturamento NNE'!$E$2:$E$707,'Infos Relatório'!$B$164,'Faturamento NNE'!$F$2:$F$707,'Infos Relatório'!$B229,'Faturamento NNE'!$AA$2:$AA$707,'Infos Relatório'!AM$1)</f>
        <v>0</v>
      </c>
      <c r="AO229" s="542">
        <f>SUMIFS('Faturamento NNE'!$K$2:$K$707,'Faturamento NNE'!$E$2:$E$707,'Infos Relatório'!$B$164,'Faturamento NNE'!$F$2:$F$707,'Infos Relatório'!$B229,'Faturamento NNE'!$AA$2:$AA$707,'Infos Relatório'!AM$1)</f>
        <v>0</v>
      </c>
      <c r="AP229" s="546">
        <f>SUMIFS('Faturamento NNE'!$P$2:$P$707,'Faturamento NNE'!$E$2:$E$707,'Infos Relatório'!$B$164,'Faturamento NNE'!$F$2:$F$707,'Infos Relatório'!$B229,'Faturamento NNE'!$AA$2:$AA$707,'Infos Relatório'!AM$1,'Faturamento NNE'!$U$2:$U$707,"Sim")+SUMIFS('Faturamento NNE'!$Q$2:$Q$707,'Faturamento NNE'!$E$2:$E$707,'Infos Relatório'!$B$164,'Faturamento NNE'!$F$2:$F$707,'Infos Relatório'!$B229,'Faturamento NNE'!$AA$2:$AA$707,'Infos Relatório'!AM$1,'Faturamento NNE'!$U$2:$U$707,"Sim")</f>
        <v>0</v>
      </c>
      <c r="AQ229" s="227" t="e">
        <f t="shared" si="54"/>
        <v>#DIV/0!</v>
      </c>
      <c r="AR229" s="545">
        <f>SUMIFS('Faturamento NNE'!$I$2:$I$707,'Faturamento NNE'!$E$2:$E$707,'Infos Relatório'!$B$164,'Faturamento NNE'!$F$2:$F$707,'Infos Relatório'!$B229,'Faturamento NNE'!$AA$2:$AA$707,'Infos Relatório'!AM$1)</f>
        <v>0</v>
      </c>
      <c r="AS229" s="541">
        <f>COUNTIFS('Faturamento NNE'!$E$2:$E$707,'Infos Relatório'!$B$164,'Faturamento NNE'!$F$2:$F$707,'Infos Relatório'!$B229,'Faturamento NNE'!$AA$2:$AA$707,'Infos Relatório'!AS$1)</f>
        <v>0</v>
      </c>
      <c r="AT229" s="542">
        <f>SUMIFS('Faturamento NNE'!$H$2:$H$707,'Faturamento NNE'!$E$2:$E$707,'Infos Relatório'!$B$164,'Faturamento NNE'!$F$2:$F$707,'Infos Relatório'!$B229,'Faturamento NNE'!$AA$2:$AA$707,'Infos Relatório'!AS$1)</f>
        <v>0</v>
      </c>
      <c r="AU229" s="542">
        <f>SUMIFS('Faturamento NNE'!$K$2:$K$707,'Faturamento NNE'!$E$2:$E$707,'Infos Relatório'!$B$164,'Faturamento NNE'!$F$2:$F$707,'Infos Relatório'!$B229,'Faturamento NNE'!$AA$2:$AA$707,'Infos Relatório'!AS$1)</f>
        <v>0</v>
      </c>
      <c r="AV229" s="546">
        <f>SUMIFS('Faturamento NNE'!$P$2:$P$707,'Faturamento NNE'!$E$2:$E$707,'Infos Relatório'!$B$164,'Faturamento NNE'!$F$2:$F$707,'Infos Relatório'!$B229,'Faturamento NNE'!$AA$2:$AA$707,'Infos Relatório'!AS$1,'Faturamento NNE'!$U$2:$U$707,"Sim")+SUMIFS('Faturamento NNE'!$Q$2:$Q$707,'Faturamento NNE'!$E$2:$E$707,'Infos Relatório'!$B$164,'Faturamento NNE'!$F$2:$F$707,'Infos Relatório'!$B229,'Faturamento NNE'!$AA$2:$AA$707,'Infos Relatório'!AS$1,'Faturamento NNE'!$U$2:$U$707,"Sim")</f>
        <v>0</v>
      </c>
      <c r="AW229" s="227" t="e">
        <f t="shared" si="55"/>
        <v>#DIV/0!</v>
      </c>
      <c r="AX229" s="545">
        <f>SUMIFS('Faturamento NNE'!$I$2:$I$707,'Faturamento NNE'!$E$2:$E$707,'Infos Relatório'!$B$164,'Faturamento NNE'!$F$2:$F$707,'Infos Relatório'!$B229,'Faturamento NNE'!$AA$2:$AA$707,'Infos Relatório'!AS$1)</f>
        <v>0</v>
      </c>
      <c r="AY229" s="541">
        <f>COUNTIFS('Faturamento NNE'!$E$2:$E$707,'Infos Relatório'!$B$164,'Faturamento NNE'!$F$2:$F$707,'Infos Relatório'!$B229,'Faturamento NNE'!$AA$2:$AA$707,'Infos Relatório'!AY$1)</f>
        <v>0</v>
      </c>
      <c r="AZ229" s="542">
        <f>SUMIFS('Faturamento NNE'!$H$2:$H$707,'Faturamento NNE'!$E$2:$E$707,'Infos Relatório'!$B$164,'Faturamento NNE'!$F$2:$F$707,'Infos Relatório'!$B229,'Faturamento NNE'!$AA$2:$AA$707,'Infos Relatório'!AY$1)</f>
        <v>0</v>
      </c>
      <c r="BA229" s="542">
        <f>SUMIFS('Faturamento NNE'!$K$2:$K$707,'Faturamento NNE'!$E$2:$E$707,'Infos Relatório'!$B$164,'Faturamento NNE'!$F$2:$F$707,'Infos Relatório'!$B229,'Faturamento NNE'!$AA$2:$AA$707,'Infos Relatório'!AY$1)</f>
        <v>0</v>
      </c>
      <c r="BB229" s="546">
        <f>SUMIFS('Faturamento NNE'!$P$2:$P$707,'Faturamento NNE'!$E$2:$E$707,'Infos Relatório'!$B$164,'Faturamento NNE'!$F$2:$F$707,'Infos Relatório'!$B229,'Faturamento NNE'!$AA$2:$AA$707,'Infos Relatório'!AY$1,'Faturamento NNE'!$U$2:$U$707,"Sim")+SUMIFS('Faturamento NNE'!$Q$2:$Q$707,'Faturamento NNE'!$E$2:$E$707,'Infos Relatório'!$B$164,'Faturamento NNE'!$F$2:$F$707,'Infos Relatório'!$B229,'Faturamento NNE'!$AA$2:$AA$707,'Infos Relatório'!AY$1,'Faturamento NNE'!$U$2:$U$707,"Sim")</f>
        <v>0</v>
      </c>
      <c r="BC229" s="227" t="e">
        <f t="shared" si="56"/>
        <v>#DIV/0!</v>
      </c>
      <c r="BD229" s="545">
        <f>SUMIFS('Faturamento NNE'!$I$2:$I$707,'Faturamento NNE'!$E$2:$E$707,'Infos Relatório'!$B$164,'Faturamento NNE'!$F$2:$F$707,'Infos Relatório'!$B229,'Faturamento NNE'!$AA$2:$AA$707,'Infos Relatório'!AY$1)</f>
        <v>0</v>
      </c>
      <c r="BE229" s="541">
        <f>COUNTIFS('Faturamento NNE'!$E$2:$E$707,'Infos Relatório'!$B$164,'Faturamento NNE'!$F$2:$F$707,'Infos Relatório'!$B229,'Faturamento NNE'!$AA$2:$AA$707,'Infos Relatório'!BE$1)</f>
        <v>0</v>
      </c>
      <c r="BF229" s="542">
        <f>SUMIFS('Faturamento NNE'!$H$2:$H$707,'Faturamento NNE'!$E$2:$E$707,'Infos Relatório'!$B$164,'Faturamento NNE'!$F$2:$F$707,'Infos Relatório'!$B229,'Faturamento NNE'!$AA$2:$AA$707,'Infos Relatório'!BE$1)</f>
        <v>0</v>
      </c>
      <c r="BG229" s="542">
        <f>SUMIFS('Faturamento NNE'!$K$2:$K$707,'Faturamento NNE'!$E$2:$E$707,'Infos Relatório'!$B$164,'Faturamento NNE'!$F$2:$F$707,'Infos Relatório'!$B229,'Faturamento NNE'!$AA$2:$AA$707,'Infos Relatório'!BE$1)</f>
        <v>0</v>
      </c>
      <c r="BH229" s="546">
        <f>SUMIFS('Faturamento NNE'!$P$2:$P$707,'Faturamento NNE'!$E$2:$E$707,'Infos Relatório'!$B$164,'Faturamento NNE'!$F$2:$F$707,'Infos Relatório'!$B229,'Faturamento NNE'!$AA$2:$AA$707,'Infos Relatório'!BE$1,'Faturamento NNE'!$U$2:$U$707,"Sim")+SUMIFS('Faturamento NNE'!$Q$2:$Q$707,'Faturamento NNE'!$E$2:$E$707,'Infos Relatório'!$B$164,'Faturamento NNE'!$F$2:$F$707,'Infos Relatório'!$B229,'Faturamento NNE'!$AA$2:$AA$707,'Infos Relatório'!BE$1,'Faturamento NNE'!$U$2:$U$707,"Sim")</f>
        <v>0</v>
      </c>
      <c r="BI229" s="227" t="e">
        <f t="shared" si="57"/>
        <v>#DIV/0!</v>
      </c>
      <c r="BJ229" s="545">
        <f>SUMIFS('Faturamento NNE'!$I$2:$I$707,'Faturamento NNE'!$E$2:$E$707,'Infos Relatório'!$B$164,'Faturamento NNE'!$F$2:$F$707,'Infos Relatório'!$B229,'Faturamento NNE'!$AA$2:$AA$707,'Infos Relatório'!BE$1)</f>
        <v>0</v>
      </c>
      <c r="BK229" s="541">
        <f>COUNTIFS('Faturamento NNE'!$E$2:$E$707,'Infos Relatório'!$B$164,'Faturamento NNE'!$F$2:$F$707,'Infos Relatório'!$B229,'Faturamento NNE'!$AA$2:$AA$707,'Infos Relatório'!BK$1)</f>
        <v>0</v>
      </c>
      <c r="BL229" s="542">
        <f>SUMIFS('Faturamento NNE'!$H$2:$H$707,'Faturamento NNE'!$E$2:$E$707,'Infos Relatório'!$B$164,'Faturamento NNE'!$F$2:$F$707,'Infos Relatório'!$B229,'Faturamento NNE'!$AA$2:$AA$707,'Infos Relatório'!BK$1)</f>
        <v>0</v>
      </c>
      <c r="BM229" s="542">
        <f>SUMIFS('Faturamento NNE'!$K$2:$K$707,'Faturamento NNE'!$E$2:$E$707,'Infos Relatório'!$B$164,'Faturamento NNE'!$F$2:$F$707,'Infos Relatório'!$B229,'Faturamento NNE'!$AA$2:$AA$707,'Infos Relatório'!BK$1)</f>
        <v>0</v>
      </c>
      <c r="BN229" s="546">
        <f>SUMIFS('Faturamento NNE'!$P$2:$P$707,'Faturamento NNE'!$E$2:$E$707,'Infos Relatório'!$B$164,'Faturamento NNE'!$F$2:$F$707,'Infos Relatório'!$B229,'Faturamento NNE'!$AA$2:$AA$707,'Infos Relatório'!BK$1,'Faturamento NNE'!$U$2:$U$707,"Sim")+SUMIFS('Faturamento NNE'!$Q$2:$Q$707,'Faturamento NNE'!$E$2:$E$707,'Infos Relatório'!$B$164,'Faturamento NNE'!$F$2:$F$707,'Infos Relatório'!$B229,'Faturamento NNE'!$AA$2:$AA$707,'Infos Relatório'!BK$1,'Faturamento NNE'!$U$2:$U$707,"Sim")</f>
        <v>0</v>
      </c>
      <c r="BO229" s="227" t="e">
        <f t="shared" si="58"/>
        <v>#DIV/0!</v>
      </c>
      <c r="BP229" s="545">
        <f>SUMIFS('Faturamento NNE'!$I$2:$I$707,'Faturamento NNE'!$E$2:$E$707,'Infos Relatório'!$B$164,'Faturamento NNE'!$F$2:$F$707,'Infos Relatório'!$B229,'Faturamento NNE'!$AA$2:$AA$707,'Infos Relatório'!BK$1)</f>
        <v>0</v>
      </c>
      <c r="BQ229" s="541">
        <f>COUNTIFS('Faturamento NNE'!$E$2:$E$707,'Infos Relatório'!$B$164,'Faturamento NNE'!$F$2:$F$707,'Infos Relatório'!$B229,'Faturamento NNE'!$AA$2:$AA$707,'Infos Relatório'!BQ$1)</f>
        <v>0</v>
      </c>
      <c r="BR229" s="542">
        <f>SUMIFS('Faturamento NNE'!$H$2:$H$707,'Faturamento NNE'!$E$2:$E$707,'Infos Relatório'!$B$164,'Faturamento NNE'!$F$2:$F$707,'Infos Relatório'!$B229,'Faturamento NNE'!$AA$2:$AA$707,'Infos Relatório'!BQ$1)</f>
        <v>0</v>
      </c>
      <c r="BS229" s="542">
        <f>SUMIFS('Faturamento NNE'!$K$2:$K$707,'Faturamento NNE'!$E$2:$E$707,'Infos Relatório'!$B$164,'Faturamento NNE'!$F$2:$F$707,'Infos Relatório'!$B229,'Faturamento NNE'!$AA$2:$AA$707,'Infos Relatório'!BQ$1)</f>
        <v>0</v>
      </c>
      <c r="BT229" s="546">
        <f>SUMIFS('Faturamento NNE'!$P$2:$P$707,'Faturamento NNE'!$E$2:$E$707,'Infos Relatório'!$B$164,'Faturamento NNE'!$F$2:$F$707,'Infos Relatório'!$B229,'Faturamento NNE'!$AA$2:$AA$707,'Infos Relatório'!BQ$1,'Faturamento NNE'!$U$2:$U$707,"Sim")+SUMIFS('Faturamento NNE'!$Q$2:$Q$707,'Faturamento NNE'!$E$2:$E$707,'Infos Relatório'!$B$164,'Faturamento NNE'!$F$2:$F$707,'Infos Relatório'!$B229,'Faturamento NNE'!$AA$2:$AA$707,'Infos Relatório'!BQ$1,'Faturamento NNE'!$U$2:$U$707,"Sim")</f>
        <v>0</v>
      </c>
      <c r="BU229" s="227" t="e">
        <f t="shared" si="59"/>
        <v>#DIV/0!</v>
      </c>
      <c r="BV229" s="545">
        <f>SUMIFS('Faturamento NNE'!$I$2:$I$707,'Faturamento NNE'!$E$2:$E$707,'Infos Relatório'!$B$164,'Faturamento NNE'!$F$2:$F$707,'Infos Relatório'!$B229,'Faturamento NNE'!$AA$2:$AA$707,'Infos Relatório'!BQ$1)</f>
        <v>0</v>
      </c>
    </row>
    <row r="230" spans="2:74">
      <c r="B230" s="217" t="s">
        <v>195</v>
      </c>
      <c r="C230" s="541">
        <f>COUNTIFS('Faturamento NNE'!$E$2:$E$707,'Infos Relatório'!$B$164,'Faturamento NNE'!$F$2:$F$707,'Infos Relatório'!$B230,'Faturamento NNE'!$AA$2:$AA$707,'Infos Relatório'!C$1)</f>
        <v>0</v>
      </c>
      <c r="D230" s="542">
        <f>SUMIFS('Faturamento NNE'!$H$2:$H$707,'Faturamento NNE'!$E$2:$E$707,'Infos Relatório'!$B$164,'Faturamento NNE'!$F$2:$F$707,'Infos Relatório'!$B230,'Faturamento NNE'!$AA$2:$AA$707,'Infos Relatório'!C$1)</f>
        <v>0</v>
      </c>
      <c r="E230" s="543">
        <f>SUMIFS('Faturamento NNE'!$K$2:$K$707,'Faturamento NNE'!$E$2:$E$707,'Infos Relatório'!$B$164,'Faturamento NNE'!$F$2:$F$707,'Infos Relatório'!$B230,'Faturamento NNE'!$AA$2:$AA$707,'Infos Relatório'!C$1)</f>
        <v>0</v>
      </c>
      <c r="F230" s="544">
        <f>SUMIFS('Faturamento NNE'!$P$2:$P$707,'Faturamento NNE'!$E$2:$E$707,'Infos Relatório'!$B$164,'Faturamento NNE'!$F$2:$F$707,'Infos Relatório'!$B230,'Faturamento NNE'!$AA$2:$AA$707,'Infos Relatório'!C$1,'Faturamento NNE'!$U$2:$U$707,"Sim")+SUMIFS('Faturamento NNE'!$Q$2:$Q$707,'Faturamento NNE'!$E$2:$E$707,'Infos Relatório'!$B$164,'Faturamento NNE'!$F$2:$F$707,'Infos Relatório'!$B230,'Faturamento NNE'!$AA$2:$AA$707,'Infos Relatório'!C$1,'Faturamento NNE'!$U$2:$U$707,"Sim")</f>
        <v>0</v>
      </c>
      <c r="G230" s="283" t="e">
        <f t="shared" si="48"/>
        <v>#DIV/0!</v>
      </c>
      <c r="H230" s="545">
        <f>SUMIFS('Faturamento NNE'!$I$2:$I$707,'Faturamento NNE'!$E$2:$E$707,'Infos Relatório'!$B$164,'Faturamento NNE'!$F$2:$F$707,'Infos Relatório'!$B230,'Faturamento NNE'!$AA$2:$AA$707,'Infos Relatório'!C$1)</f>
        <v>0</v>
      </c>
      <c r="I230" s="541">
        <f>COUNTIFS('Faturamento NNE'!$E$2:$E$707,'Infos Relatório'!$B$164,'Faturamento NNE'!$F$2:$F$707,'Infos Relatório'!$B230,'Faturamento NNE'!$AA$2:$AA$707,'Infos Relatório'!I$1)</f>
        <v>0</v>
      </c>
      <c r="J230" s="542">
        <f>SUMIFS('Faturamento NNE'!$H$2:$H$707,'Faturamento NNE'!$E$2:$E$707,'Infos Relatório'!$B$164,'Faturamento NNE'!$F$2:$F$707,'Infos Relatório'!$B230,'Faturamento NNE'!$AA$2:$AA$707,'Infos Relatório'!I$1)</f>
        <v>0</v>
      </c>
      <c r="K230" s="543">
        <f>SUMIFS('Faturamento NNE'!$K$2:$K$707,'Faturamento NNE'!$E$2:$E$707,'Infos Relatório'!$B$164,'Faturamento NNE'!$F$2:$F$707,'Infos Relatório'!$B230,'Faturamento NNE'!$AA$2:$AA$707,'Infos Relatório'!I$1)</f>
        <v>0</v>
      </c>
      <c r="L230" s="544">
        <f>SUMIFS('Faturamento NNE'!$P$2:$P$707,'Faturamento NNE'!$E$2:$E$707,'Infos Relatório'!$B$164,'Faturamento NNE'!$F$2:$F$707,'Infos Relatório'!$B230,'Faturamento NNE'!$AA$2:$AA$707,'Infos Relatório'!I$1,'Faturamento NNE'!$U$2:$U$707,"Sim")+SUMIFS('Faturamento NNE'!$Q$2:$Q$707,'Faturamento NNE'!$E$2:$E$707,'Infos Relatório'!$B$164,'Faturamento NNE'!$F$2:$F$707,'Infos Relatório'!$B230,'Faturamento NNE'!$AA$2:$AA$707,'Infos Relatório'!I$1,'Faturamento NNE'!$U$2:$U$707,"Sim")</f>
        <v>0</v>
      </c>
      <c r="M230" s="283" t="e">
        <f t="shared" si="49"/>
        <v>#DIV/0!</v>
      </c>
      <c r="N230" s="545">
        <f>SUMIFS('Faturamento NNE'!$I$2:$I$707,'Faturamento NNE'!$E$2:$E$707,'Infos Relatório'!$B$164,'Faturamento NNE'!$F$2:$F$707,'Infos Relatório'!$B230,'Faturamento NNE'!$AA$2:$AA$707,'Infos Relatório'!I$1)</f>
        <v>0</v>
      </c>
      <c r="O230" s="541">
        <f>COUNTIFS('Faturamento NNE'!$E$2:$E$707,'Infos Relatório'!$B$164,'Faturamento NNE'!$F$2:$F$707,'Infos Relatório'!$B230,'Faturamento NNE'!$AA$2:$AA$707,'Infos Relatório'!O$1)</f>
        <v>0</v>
      </c>
      <c r="P230" s="542">
        <f>SUMIFS('Faturamento NNE'!$H$2:$H$707,'Faturamento NNE'!$E$2:$E$707,'Infos Relatório'!$B$164,'Faturamento NNE'!$F$2:$F$707,'Infos Relatório'!$B230,'Faturamento NNE'!$AA$2:$AA$707,'Infos Relatório'!O$1)</f>
        <v>0</v>
      </c>
      <c r="Q230" s="542">
        <f>SUMIFS('Faturamento NNE'!$K$2:$K$707,'Faturamento NNE'!$E$2:$E$707,'Infos Relatório'!$B$164,'Faturamento NNE'!$F$2:$F$707,'Infos Relatório'!$B230,'Faturamento NNE'!$AA$2:$AA$707,'Infos Relatório'!O$1)</f>
        <v>0</v>
      </c>
      <c r="R230" s="546">
        <f>SUMIFS('Faturamento NNE'!$P$2:$P$707,'Faturamento NNE'!$E$2:$E$707,'Infos Relatório'!$B$164,'Faturamento NNE'!$F$2:$F$707,'Infos Relatório'!$B230,'Faturamento NNE'!$AA$2:$AA$707,'Infos Relatório'!O$1,'Faturamento NNE'!$U$2:$U$707,"Sim")+SUMIFS('Faturamento NNE'!$Q$2:$Q$707,'Faturamento NNE'!$E$2:$E$707,'Infos Relatório'!$B$164,'Faturamento NNE'!$F$2:$F$707,'Infos Relatório'!$B230,'Faturamento NNE'!$AA$2:$AA$707,'Infos Relatório'!O$1,'Faturamento NNE'!$U$2:$U$707,"Sim")</f>
        <v>0</v>
      </c>
      <c r="S230" s="227" t="e">
        <f t="shared" si="50"/>
        <v>#DIV/0!</v>
      </c>
      <c r="T230" s="545">
        <f>SUMIFS('Faturamento NNE'!$I$2:$I$707,'Faturamento NNE'!$E$2:$E$707,'Infos Relatório'!$B$164,'Faturamento NNE'!$F$2:$F$707,'Infos Relatório'!$B230,'Faturamento NNE'!$AA$2:$AA$707,'Infos Relatório'!O$1)</f>
        <v>0</v>
      </c>
      <c r="U230" s="541">
        <f>COUNTIFS('Faturamento NNE'!$E$2:$E$707,'Infos Relatório'!$B$164,'Faturamento NNE'!$F$2:$F$707,'Infos Relatório'!$B230,'Faturamento NNE'!$AA$2:$AA$707,'Infos Relatório'!U$1)</f>
        <v>0</v>
      </c>
      <c r="V230" s="542">
        <f>SUMIFS('Faturamento NNE'!$H$2:$H$707,'Faturamento NNE'!$E$2:$E$707,'Infos Relatório'!$B$164,'Faturamento NNE'!$F$2:$F$707,'Infos Relatório'!$B230,'Faturamento NNE'!$AA$2:$AA$707,'Infos Relatório'!U$1)</f>
        <v>0</v>
      </c>
      <c r="W230" s="542">
        <f>SUMIFS('Faturamento NNE'!$K$2:$K$707,'Faturamento NNE'!$E$2:$E$707,'Infos Relatório'!$B$164,'Faturamento NNE'!$F$2:$F$707,'Infos Relatório'!$B230,'Faturamento NNE'!$AA$2:$AA$707,'Infos Relatório'!U$1)</f>
        <v>0</v>
      </c>
      <c r="X230" s="546">
        <f>SUMIFS('Faturamento NNE'!$P$2:$P$707,'Faturamento NNE'!$E$2:$E$707,'Infos Relatório'!$B$164,'Faturamento NNE'!$F$2:$F$707,'Infos Relatório'!$B230,'Faturamento NNE'!$AA$2:$AA$707,'Infos Relatório'!U$1,'Faturamento NNE'!$U$2:$U$707,"Sim")+SUMIFS('Faturamento NNE'!$Q$2:$Q$707,'Faturamento NNE'!$E$2:$E$707,'Infos Relatório'!$B$164,'Faturamento NNE'!$F$2:$F$707,'Infos Relatório'!$B230,'Faturamento NNE'!$AA$2:$AA$707,'Infos Relatório'!U$1,'Faturamento NNE'!$U$2:$U$707,"Sim")</f>
        <v>0</v>
      </c>
      <c r="Y230" s="227" t="e">
        <f t="shared" si="51"/>
        <v>#DIV/0!</v>
      </c>
      <c r="Z230" s="545">
        <f>SUMIFS('Faturamento NNE'!$I$2:$I$707,'Faturamento NNE'!$E$2:$E$707,'Infos Relatório'!$B$164,'Faturamento NNE'!$F$2:$F$707,'Infos Relatório'!$B230,'Faturamento NNE'!$AA$2:$AA$707,'Infos Relatório'!U$1)</f>
        <v>0</v>
      </c>
      <c r="AA230" s="541">
        <f>COUNTIFS('Faturamento NNE'!$E$2:$E$707,'Infos Relatório'!$B$164,'Faturamento NNE'!$F$2:$F$707,'Infos Relatório'!$B230,'Faturamento NNE'!$AA$2:$AA$707,'Infos Relatório'!AA$1)</f>
        <v>0</v>
      </c>
      <c r="AB230" s="542">
        <f>SUMIFS('Faturamento NNE'!$H$2:$H$707,'Faturamento NNE'!$E$2:$E$707,'Infos Relatório'!$B$164,'Faturamento NNE'!$F$2:$F$707,'Infos Relatório'!$B230,'Faturamento NNE'!$AA$2:$AA$707,'Infos Relatório'!AA$1)</f>
        <v>0</v>
      </c>
      <c r="AC230" s="542">
        <f>SUMIFS('Faturamento NNE'!$K$2:$K$707,'Faturamento NNE'!$E$2:$E$707,'Infos Relatório'!$B$164,'Faturamento NNE'!$F$2:$F$707,'Infos Relatório'!$B230,'Faturamento NNE'!$AA$2:$AA$707,'Infos Relatório'!AA$1)</f>
        <v>0</v>
      </c>
      <c r="AD230" s="546">
        <f>SUMIFS('Faturamento NNE'!$P$2:$P$707,'Faturamento NNE'!$E$2:$E$707,'Infos Relatório'!$B$164,'Faturamento NNE'!$F$2:$F$707,'Infos Relatório'!$B230,'Faturamento NNE'!$AA$2:$AA$707,'Infos Relatório'!AA$1,'Faturamento NNE'!$U$2:$U$707,"Sim")+SUMIFS('Faturamento NNE'!$Q$2:$Q$707,'Faturamento NNE'!$E$2:$E$707,'Infos Relatório'!$B$164,'Faturamento NNE'!$F$2:$F$707,'Infos Relatório'!$B230,'Faturamento NNE'!$AA$2:$AA$707,'Infos Relatório'!AA$1,'Faturamento NNE'!$U$2:$U$707,"Sim")</f>
        <v>0</v>
      </c>
      <c r="AE230" s="227" t="e">
        <f t="shared" si="52"/>
        <v>#DIV/0!</v>
      </c>
      <c r="AF230" s="545">
        <f>SUMIFS('Faturamento NNE'!$I$2:$I$707,'Faturamento NNE'!$E$2:$E$707,'Infos Relatório'!$B$164,'Faturamento NNE'!$F$2:$F$707,'Infos Relatório'!$B230,'Faturamento NNE'!$AA$2:$AA$707,'Infos Relatório'!AA$1)</f>
        <v>0</v>
      </c>
      <c r="AG230" s="541">
        <f>COUNTIFS('Faturamento NNE'!$E$2:$E$707,'Infos Relatório'!$B$164,'Faturamento NNE'!$F$2:$F$707,'Infos Relatório'!$B230,'Faturamento NNE'!$AA$2:$AA$707,'Infos Relatório'!AG$1)</f>
        <v>0</v>
      </c>
      <c r="AH230" s="542">
        <f>SUMIFS('Faturamento NNE'!$H$2:$H$707,'Faturamento NNE'!$E$2:$E$707,'Infos Relatório'!$B$164,'Faturamento NNE'!$F$2:$F$707,'Infos Relatório'!$B230,'Faturamento NNE'!$AA$2:$AA$707,'Infos Relatório'!AG$1)</f>
        <v>0</v>
      </c>
      <c r="AI230" s="542">
        <f>SUMIFS('Faturamento NNE'!$K$2:$K$707,'Faturamento NNE'!$E$2:$E$707,'Infos Relatório'!$B$164,'Faturamento NNE'!$F$2:$F$707,'Infos Relatório'!$B230,'Faturamento NNE'!$AA$2:$AA$707,'Infos Relatório'!AG$1)</f>
        <v>0</v>
      </c>
      <c r="AJ230" s="546">
        <f>SUMIFS('Faturamento NNE'!$P$2:$P$707,'Faturamento NNE'!$E$2:$E$707,'Infos Relatório'!$B$164,'Faturamento NNE'!$F$2:$F$707,'Infos Relatório'!$B230,'Faturamento NNE'!$AA$2:$AA$707,'Infos Relatório'!AG$1,'Faturamento NNE'!$U$2:$U$707,"Sim")+SUMIFS('Faturamento NNE'!$Q$2:$Q$707,'Faturamento NNE'!$E$2:$E$707,'Infos Relatório'!$B$164,'Faturamento NNE'!$F$2:$F$707,'Infos Relatório'!$B230,'Faturamento NNE'!$AA$2:$AA$707,'Infos Relatório'!AG$1,'Faturamento NNE'!$U$2:$U$707,"Sim")</f>
        <v>0</v>
      </c>
      <c r="AK230" s="227" t="e">
        <f t="shared" si="53"/>
        <v>#DIV/0!</v>
      </c>
      <c r="AL230" s="545">
        <f>SUMIFS('Faturamento NNE'!$I$2:$I$707,'Faturamento NNE'!$E$2:$E$707,'Infos Relatório'!$B$164,'Faturamento NNE'!$F$2:$F$707,'Infos Relatório'!$B230,'Faturamento NNE'!$AA$2:$AA$707,'Infos Relatório'!AG$1)</f>
        <v>0</v>
      </c>
      <c r="AM230" s="541">
        <f>COUNTIFS('Faturamento NNE'!$E$2:$E$707,'Infos Relatório'!$B$164,'Faturamento NNE'!$F$2:$F$707,'Infos Relatório'!$B230,'Faturamento NNE'!$AA$2:$AA$707,'Infos Relatório'!AM$1)</f>
        <v>0</v>
      </c>
      <c r="AN230" s="542">
        <f>SUMIFS('Faturamento NNE'!$H$2:$H$707,'Faturamento NNE'!$E$2:$E$707,'Infos Relatório'!$B$164,'Faturamento NNE'!$F$2:$F$707,'Infos Relatório'!$B230,'Faturamento NNE'!$AA$2:$AA$707,'Infos Relatório'!AM$1)</f>
        <v>0</v>
      </c>
      <c r="AO230" s="542">
        <f>SUMIFS('Faturamento NNE'!$K$2:$K$707,'Faturamento NNE'!$E$2:$E$707,'Infos Relatório'!$B$164,'Faturamento NNE'!$F$2:$F$707,'Infos Relatório'!$B230,'Faturamento NNE'!$AA$2:$AA$707,'Infos Relatório'!AM$1)</f>
        <v>0</v>
      </c>
      <c r="AP230" s="546">
        <f>SUMIFS('Faturamento NNE'!$P$2:$P$707,'Faturamento NNE'!$E$2:$E$707,'Infos Relatório'!$B$164,'Faturamento NNE'!$F$2:$F$707,'Infos Relatório'!$B230,'Faturamento NNE'!$AA$2:$AA$707,'Infos Relatório'!AM$1,'Faturamento NNE'!$U$2:$U$707,"Sim")+SUMIFS('Faturamento NNE'!$Q$2:$Q$707,'Faturamento NNE'!$E$2:$E$707,'Infos Relatório'!$B$164,'Faturamento NNE'!$F$2:$F$707,'Infos Relatório'!$B230,'Faturamento NNE'!$AA$2:$AA$707,'Infos Relatório'!AM$1,'Faturamento NNE'!$U$2:$U$707,"Sim")</f>
        <v>0</v>
      </c>
      <c r="AQ230" s="227" t="e">
        <f t="shared" si="54"/>
        <v>#DIV/0!</v>
      </c>
      <c r="AR230" s="545">
        <f>SUMIFS('Faturamento NNE'!$I$2:$I$707,'Faturamento NNE'!$E$2:$E$707,'Infos Relatório'!$B$164,'Faturamento NNE'!$F$2:$F$707,'Infos Relatório'!$B230,'Faturamento NNE'!$AA$2:$AA$707,'Infos Relatório'!AM$1)</f>
        <v>0</v>
      </c>
      <c r="AS230" s="541">
        <f>COUNTIFS('Faturamento NNE'!$E$2:$E$707,'Infos Relatório'!$B$164,'Faturamento NNE'!$F$2:$F$707,'Infos Relatório'!$B230,'Faturamento NNE'!$AA$2:$AA$707,'Infos Relatório'!AS$1)</f>
        <v>0</v>
      </c>
      <c r="AT230" s="542">
        <f>SUMIFS('Faturamento NNE'!$H$2:$H$707,'Faturamento NNE'!$E$2:$E$707,'Infos Relatório'!$B$164,'Faturamento NNE'!$F$2:$F$707,'Infos Relatório'!$B230,'Faturamento NNE'!$AA$2:$AA$707,'Infos Relatório'!AS$1)</f>
        <v>0</v>
      </c>
      <c r="AU230" s="542">
        <f>SUMIFS('Faturamento NNE'!$K$2:$K$707,'Faturamento NNE'!$E$2:$E$707,'Infos Relatório'!$B$164,'Faturamento NNE'!$F$2:$F$707,'Infos Relatório'!$B230,'Faturamento NNE'!$AA$2:$AA$707,'Infos Relatório'!AS$1)</f>
        <v>0</v>
      </c>
      <c r="AV230" s="546">
        <f>SUMIFS('Faturamento NNE'!$P$2:$P$707,'Faturamento NNE'!$E$2:$E$707,'Infos Relatório'!$B$164,'Faturamento NNE'!$F$2:$F$707,'Infos Relatório'!$B230,'Faturamento NNE'!$AA$2:$AA$707,'Infos Relatório'!AS$1,'Faturamento NNE'!$U$2:$U$707,"Sim")+SUMIFS('Faturamento NNE'!$Q$2:$Q$707,'Faturamento NNE'!$E$2:$E$707,'Infos Relatório'!$B$164,'Faturamento NNE'!$F$2:$F$707,'Infos Relatório'!$B230,'Faturamento NNE'!$AA$2:$AA$707,'Infos Relatório'!AS$1,'Faturamento NNE'!$U$2:$U$707,"Sim")</f>
        <v>0</v>
      </c>
      <c r="AW230" s="227" t="e">
        <f t="shared" si="55"/>
        <v>#DIV/0!</v>
      </c>
      <c r="AX230" s="545">
        <f>SUMIFS('Faturamento NNE'!$I$2:$I$707,'Faturamento NNE'!$E$2:$E$707,'Infos Relatório'!$B$164,'Faturamento NNE'!$F$2:$F$707,'Infos Relatório'!$B230,'Faturamento NNE'!$AA$2:$AA$707,'Infos Relatório'!AS$1)</f>
        <v>0</v>
      </c>
      <c r="AY230" s="541">
        <f>COUNTIFS('Faturamento NNE'!$E$2:$E$707,'Infos Relatório'!$B$164,'Faturamento NNE'!$F$2:$F$707,'Infos Relatório'!$B230,'Faturamento NNE'!$AA$2:$AA$707,'Infos Relatório'!AY$1)</f>
        <v>0</v>
      </c>
      <c r="AZ230" s="542">
        <f>SUMIFS('Faturamento NNE'!$H$2:$H$707,'Faturamento NNE'!$E$2:$E$707,'Infos Relatório'!$B$164,'Faturamento NNE'!$F$2:$F$707,'Infos Relatório'!$B230,'Faturamento NNE'!$AA$2:$AA$707,'Infos Relatório'!AY$1)</f>
        <v>0</v>
      </c>
      <c r="BA230" s="542">
        <f>SUMIFS('Faturamento NNE'!$K$2:$K$707,'Faturamento NNE'!$E$2:$E$707,'Infos Relatório'!$B$164,'Faturamento NNE'!$F$2:$F$707,'Infos Relatório'!$B230,'Faturamento NNE'!$AA$2:$AA$707,'Infos Relatório'!AY$1)</f>
        <v>0</v>
      </c>
      <c r="BB230" s="546">
        <f>SUMIFS('Faturamento NNE'!$P$2:$P$707,'Faturamento NNE'!$E$2:$E$707,'Infos Relatório'!$B$164,'Faturamento NNE'!$F$2:$F$707,'Infos Relatório'!$B230,'Faturamento NNE'!$AA$2:$AA$707,'Infos Relatório'!AY$1,'Faturamento NNE'!$U$2:$U$707,"Sim")+SUMIFS('Faturamento NNE'!$Q$2:$Q$707,'Faturamento NNE'!$E$2:$E$707,'Infos Relatório'!$B$164,'Faturamento NNE'!$F$2:$F$707,'Infos Relatório'!$B230,'Faturamento NNE'!$AA$2:$AA$707,'Infos Relatório'!AY$1,'Faturamento NNE'!$U$2:$U$707,"Sim")</f>
        <v>0</v>
      </c>
      <c r="BC230" s="227" t="e">
        <f t="shared" si="56"/>
        <v>#DIV/0!</v>
      </c>
      <c r="BD230" s="545">
        <f>SUMIFS('Faturamento NNE'!$I$2:$I$707,'Faturamento NNE'!$E$2:$E$707,'Infos Relatório'!$B$164,'Faturamento NNE'!$F$2:$F$707,'Infos Relatório'!$B230,'Faturamento NNE'!$AA$2:$AA$707,'Infos Relatório'!AY$1)</f>
        <v>0</v>
      </c>
      <c r="BE230" s="541">
        <f>COUNTIFS('Faturamento NNE'!$E$2:$E$707,'Infos Relatório'!$B$164,'Faturamento NNE'!$F$2:$F$707,'Infos Relatório'!$B230,'Faturamento NNE'!$AA$2:$AA$707,'Infos Relatório'!BE$1)</f>
        <v>0</v>
      </c>
      <c r="BF230" s="542">
        <f>SUMIFS('Faturamento NNE'!$H$2:$H$707,'Faturamento NNE'!$E$2:$E$707,'Infos Relatório'!$B$164,'Faturamento NNE'!$F$2:$F$707,'Infos Relatório'!$B230,'Faturamento NNE'!$AA$2:$AA$707,'Infos Relatório'!BE$1)</f>
        <v>0</v>
      </c>
      <c r="BG230" s="542">
        <f>SUMIFS('Faturamento NNE'!$K$2:$K$707,'Faturamento NNE'!$E$2:$E$707,'Infos Relatório'!$B$164,'Faturamento NNE'!$F$2:$F$707,'Infos Relatório'!$B230,'Faturamento NNE'!$AA$2:$AA$707,'Infos Relatório'!BE$1)</f>
        <v>0</v>
      </c>
      <c r="BH230" s="546">
        <f>SUMIFS('Faturamento NNE'!$P$2:$P$707,'Faturamento NNE'!$E$2:$E$707,'Infos Relatório'!$B$164,'Faturamento NNE'!$F$2:$F$707,'Infos Relatório'!$B230,'Faturamento NNE'!$AA$2:$AA$707,'Infos Relatório'!BE$1,'Faturamento NNE'!$U$2:$U$707,"Sim")+SUMIFS('Faturamento NNE'!$Q$2:$Q$707,'Faturamento NNE'!$E$2:$E$707,'Infos Relatório'!$B$164,'Faturamento NNE'!$F$2:$F$707,'Infos Relatório'!$B230,'Faturamento NNE'!$AA$2:$AA$707,'Infos Relatório'!BE$1,'Faturamento NNE'!$U$2:$U$707,"Sim")</f>
        <v>0</v>
      </c>
      <c r="BI230" s="227" t="e">
        <f t="shared" si="57"/>
        <v>#DIV/0!</v>
      </c>
      <c r="BJ230" s="545">
        <f>SUMIFS('Faturamento NNE'!$I$2:$I$707,'Faturamento NNE'!$E$2:$E$707,'Infos Relatório'!$B$164,'Faturamento NNE'!$F$2:$F$707,'Infos Relatório'!$B230,'Faturamento NNE'!$AA$2:$AA$707,'Infos Relatório'!BE$1)</f>
        <v>0</v>
      </c>
      <c r="BK230" s="541">
        <f>COUNTIFS('Faturamento NNE'!$E$2:$E$707,'Infos Relatório'!$B$164,'Faturamento NNE'!$F$2:$F$707,'Infos Relatório'!$B230,'Faturamento NNE'!$AA$2:$AA$707,'Infos Relatório'!BK$1)</f>
        <v>0</v>
      </c>
      <c r="BL230" s="542">
        <f>SUMIFS('Faturamento NNE'!$H$2:$H$707,'Faturamento NNE'!$E$2:$E$707,'Infos Relatório'!$B$164,'Faturamento NNE'!$F$2:$F$707,'Infos Relatório'!$B230,'Faturamento NNE'!$AA$2:$AA$707,'Infos Relatório'!BK$1)</f>
        <v>0</v>
      </c>
      <c r="BM230" s="542">
        <f>SUMIFS('Faturamento NNE'!$K$2:$K$707,'Faturamento NNE'!$E$2:$E$707,'Infos Relatório'!$B$164,'Faturamento NNE'!$F$2:$F$707,'Infos Relatório'!$B230,'Faturamento NNE'!$AA$2:$AA$707,'Infos Relatório'!BK$1)</f>
        <v>0</v>
      </c>
      <c r="BN230" s="546">
        <f>SUMIFS('Faturamento NNE'!$P$2:$P$707,'Faturamento NNE'!$E$2:$E$707,'Infos Relatório'!$B$164,'Faturamento NNE'!$F$2:$F$707,'Infos Relatório'!$B230,'Faturamento NNE'!$AA$2:$AA$707,'Infos Relatório'!BK$1,'Faturamento NNE'!$U$2:$U$707,"Sim")+SUMIFS('Faturamento NNE'!$Q$2:$Q$707,'Faturamento NNE'!$E$2:$E$707,'Infos Relatório'!$B$164,'Faturamento NNE'!$F$2:$F$707,'Infos Relatório'!$B230,'Faturamento NNE'!$AA$2:$AA$707,'Infos Relatório'!BK$1,'Faturamento NNE'!$U$2:$U$707,"Sim")</f>
        <v>0</v>
      </c>
      <c r="BO230" s="227" t="e">
        <f t="shared" si="58"/>
        <v>#DIV/0!</v>
      </c>
      <c r="BP230" s="545">
        <f>SUMIFS('Faturamento NNE'!$I$2:$I$707,'Faturamento NNE'!$E$2:$E$707,'Infos Relatório'!$B$164,'Faturamento NNE'!$F$2:$F$707,'Infos Relatório'!$B230,'Faturamento NNE'!$AA$2:$AA$707,'Infos Relatório'!BK$1)</f>
        <v>0</v>
      </c>
      <c r="BQ230" s="541">
        <f>COUNTIFS('Faturamento NNE'!$E$2:$E$707,'Infos Relatório'!$B$164,'Faturamento NNE'!$F$2:$F$707,'Infos Relatório'!$B230,'Faturamento NNE'!$AA$2:$AA$707,'Infos Relatório'!BQ$1)</f>
        <v>0</v>
      </c>
      <c r="BR230" s="542">
        <f>SUMIFS('Faturamento NNE'!$H$2:$H$707,'Faturamento NNE'!$E$2:$E$707,'Infos Relatório'!$B$164,'Faturamento NNE'!$F$2:$F$707,'Infos Relatório'!$B230,'Faturamento NNE'!$AA$2:$AA$707,'Infos Relatório'!BQ$1)</f>
        <v>0</v>
      </c>
      <c r="BS230" s="542">
        <f>SUMIFS('Faturamento NNE'!$K$2:$K$707,'Faturamento NNE'!$E$2:$E$707,'Infos Relatório'!$B$164,'Faturamento NNE'!$F$2:$F$707,'Infos Relatório'!$B230,'Faturamento NNE'!$AA$2:$AA$707,'Infos Relatório'!BQ$1)</f>
        <v>0</v>
      </c>
      <c r="BT230" s="546">
        <f>SUMIFS('Faturamento NNE'!$P$2:$P$707,'Faturamento NNE'!$E$2:$E$707,'Infos Relatório'!$B$164,'Faturamento NNE'!$F$2:$F$707,'Infos Relatório'!$B230,'Faturamento NNE'!$AA$2:$AA$707,'Infos Relatório'!BQ$1,'Faturamento NNE'!$U$2:$U$707,"Sim")+SUMIFS('Faturamento NNE'!$Q$2:$Q$707,'Faturamento NNE'!$E$2:$E$707,'Infos Relatório'!$B$164,'Faturamento NNE'!$F$2:$F$707,'Infos Relatório'!$B230,'Faturamento NNE'!$AA$2:$AA$707,'Infos Relatório'!BQ$1,'Faturamento NNE'!$U$2:$U$707,"Sim")</f>
        <v>0</v>
      </c>
      <c r="BU230" s="227" t="e">
        <f t="shared" si="59"/>
        <v>#DIV/0!</v>
      </c>
      <c r="BV230" s="545">
        <f>SUMIFS('Faturamento NNE'!$I$2:$I$707,'Faturamento NNE'!$E$2:$E$707,'Infos Relatório'!$B$164,'Faturamento NNE'!$F$2:$F$707,'Infos Relatório'!$B230,'Faturamento NNE'!$AA$2:$AA$707,'Infos Relatório'!BQ$1)</f>
        <v>0</v>
      </c>
    </row>
    <row r="231" spans="2:74">
      <c r="B231" s="217" t="s">
        <v>196</v>
      </c>
      <c r="C231" s="541">
        <f>COUNTIFS('Faturamento NNE'!$E$2:$E$707,'Infos Relatório'!$B$164,'Faturamento NNE'!$F$2:$F$707,'Infos Relatório'!$B231,'Faturamento NNE'!$AA$2:$AA$707,'Infos Relatório'!C$1)</f>
        <v>0</v>
      </c>
      <c r="D231" s="542">
        <f>SUMIFS('Faturamento NNE'!$H$2:$H$707,'Faturamento NNE'!$E$2:$E$707,'Infos Relatório'!$B$164,'Faturamento NNE'!$F$2:$F$707,'Infos Relatório'!$B231,'Faturamento NNE'!$AA$2:$AA$707,'Infos Relatório'!C$1)</f>
        <v>0</v>
      </c>
      <c r="E231" s="543">
        <f>SUMIFS('Faturamento NNE'!$K$2:$K$707,'Faturamento NNE'!$E$2:$E$707,'Infos Relatório'!$B$164,'Faturamento NNE'!$F$2:$F$707,'Infos Relatório'!$B231,'Faturamento NNE'!$AA$2:$AA$707,'Infos Relatório'!C$1)</f>
        <v>0</v>
      </c>
      <c r="F231" s="544">
        <f>SUMIFS('Faturamento NNE'!$P$2:$P$707,'Faturamento NNE'!$E$2:$E$707,'Infos Relatório'!$B$164,'Faturamento NNE'!$F$2:$F$707,'Infos Relatório'!$B231,'Faturamento NNE'!$AA$2:$AA$707,'Infos Relatório'!C$1,'Faturamento NNE'!$U$2:$U$707,"Sim")+SUMIFS('Faturamento NNE'!$Q$2:$Q$707,'Faturamento NNE'!$E$2:$E$707,'Infos Relatório'!$B$164,'Faturamento NNE'!$F$2:$F$707,'Infos Relatório'!$B231,'Faturamento NNE'!$AA$2:$AA$707,'Infos Relatório'!C$1,'Faturamento NNE'!$U$2:$U$707,"Sim")</f>
        <v>0</v>
      </c>
      <c r="G231" s="283" t="e">
        <f t="shared" ref="G231:G241" si="60">F231/E231</f>
        <v>#DIV/0!</v>
      </c>
      <c r="H231" s="545">
        <f>SUMIFS('Faturamento NNE'!$I$2:$I$707,'Faturamento NNE'!$E$2:$E$707,'Infos Relatório'!$B$164,'Faturamento NNE'!$F$2:$F$707,'Infos Relatório'!$B231,'Faturamento NNE'!$AA$2:$AA$707,'Infos Relatório'!C$1)</f>
        <v>0</v>
      </c>
      <c r="I231" s="541">
        <f>COUNTIFS('Faturamento NNE'!$E$2:$E$707,'Infos Relatório'!$B$164,'Faturamento NNE'!$F$2:$F$707,'Infos Relatório'!$B231,'Faturamento NNE'!$AA$2:$AA$707,'Infos Relatório'!I$1)</f>
        <v>0</v>
      </c>
      <c r="J231" s="542">
        <f>SUMIFS('Faturamento NNE'!$H$2:$H$707,'Faturamento NNE'!$E$2:$E$707,'Infos Relatório'!$B$164,'Faturamento NNE'!$F$2:$F$707,'Infos Relatório'!$B231,'Faturamento NNE'!$AA$2:$AA$707,'Infos Relatório'!I$1)</f>
        <v>0</v>
      </c>
      <c r="K231" s="543">
        <f>SUMIFS('Faturamento NNE'!$K$2:$K$707,'Faturamento NNE'!$E$2:$E$707,'Infos Relatório'!$B$164,'Faturamento NNE'!$F$2:$F$707,'Infos Relatório'!$B231,'Faturamento NNE'!$AA$2:$AA$707,'Infos Relatório'!I$1)</f>
        <v>0</v>
      </c>
      <c r="L231" s="544">
        <f>SUMIFS('Faturamento NNE'!$P$2:$P$707,'Faturamento NNE'!$E$2:$E$707,'Infos Relatório'!$B$164,'Faturamento NNE'!$F$2:$F$707,'Infos Relatório'!$B231,'Faturamento NNE'!$AA$2:$AA$707,'Infos Relatório'!I$1,'Faturamento NNE'!$U$2:$U$707,"Sim")+SUMIFS('Faturamento NNE'!$Q$2:$Q$707,'Faturamento NNE'!$E$2:$E$707,'Infos Relatório'!$B$164,'Faturamento NNE'!$F$2:$F$707,'Infos Relatório'!$B231,'Faturamento NNE'!$AA$2:$AA$707,'Infos Relatório'!I$1,'Faturamento NNE'!$U$2:$U$707,"Sim")</f>
        <v>0</v>
      </c>
      <c r="M231" s="283" t="e">
        <f t="shared" ref="M231:M241" si="61">L231/K231</f>
        <v>#DIV/0!</v>
      </c>
      <c r="N231" s="545">
        <f>SUMIFS('Faturamento NNE'!$I$2:$I$707,'Faturamento NNE'!$E$2:$E$707,'Infos Relatório'!$B$164,'Faturamento NNE'!$F$2:$F$707,'Infos Relatório'!$B231,'Faturamento NNE'!$AA$2:$AA$707,'Infos Relatório'!I$1)</f>
        <v>0</v>
      </c>
      <c r="O231" s="541">
        <f>COUNTIFS('Faturamento NNE'!$E$2:$E$707,'Infos Relatório'!$B$164,'Faturamento NNE'!$F$2:$F$707,'Infos Relatório'!$B231,'Faturamento NNE'!$AA$2:$AA$707,'Infos Relatório'!O$1)</f>
        <v>0</v>
      </c>
      <c r="P231" s="542">
        <f>SUMIFS('Faturamento NNE'!$H$2:$H$707,'Faturamento NNE'!$E$2:$E$707,'Infos Relatório'!$B$164,'Faturamento NNE'!$F$2:$F$707,'Infos Relatório'!$B231,'Faturamento NNE'!$AA$2:$AA$707,'Infos Relatório'!O$1)</f>
        <v>0</v>
      </c>
      <c r="Q231" s="542">
        <f>SUMIFS('Faturamento NNE'!$K$2:$K$707,'Faturamento NNE'!$E$2:$E$707,'Infos Relatório'!$B$164,'Faturamento NNE'!$F$2:$F$707,'Infos Relatório'!$B231,'Faturamento NNE'!$AA$2:$AA$707,'Infos Relatório'!O$1)</f>
        <v>0</v>
      </c>
      <c r="R231" s="546">
        <f>SUMIFS('Faturamento NNE'!$P$2:$P$707,'Faturamento NNE'!$E$2:$E$707,'Infos Relatório'!$B$164,'Faturamento NNE'!$F$2:$F$707,'Infos Relatório'!$B231,'Faturamento NNE'!$AA$2:$AA$707,'Infos Relatório'!O$1,'Faturamento NNE'!$U$2:$U$707,"Sim")+SUMIFS('Faturamento NNE'!$Q$2:$Q$707,'Faturamento NNE'!$E$2:$E$707,'Infos Relatório'!$B$164,'Faturamento NNE'!$F$2:$F$707,'Infos Relatório'!$B231,'Faturamento NNE'!$AA$2:$AA$707,'Infos Relatório'!O$1,'Faturamento NNE'!$U$2:$U$707,"Sim")</f>
        <v>0</v>
      </c>
      <c r="S231" s="227" t="e">
        <f t="shared" ref="S231:S241" si="62">R231/Q231</f>
        <v>#DIV/0!</v>
      </c>
      <c r="T231" s="545">
        <f>SUMIFS('Faturamento NNE'!$I$2:$I$707,'Faturamento NNE'!$E$2:$E$707,'Infos Relatório'!$B$164,'Faturamento NNE'!$F$2:$F$707,'Infos Relatório'!$B231,'Faturamento NNE'!$AA$2:$AA$707,'Infos Relatório'!O$1)</f>
        <v>0</v>
      </c>
      <c r="U231" s="541">
        <f>COUNTIFS('Faturamento NNE'!$E$2:$E$707,'Infos Relatório'!$B$164,'Faturamento NNE'!$F$2:$F$707,'Infos Relatório'!$B231,'Faturamento NNE'!$AA$2:$AA$707,'Infos Relatório'!U$1)</f>
        <v>0</v>
      </c>
      <c r="V231" s="542">
        <f>SUMIFS('Faturamento NNE'!$H$2:$H$707,'Faturamento NNE'!$E$2:$E$707,'Infos Relatório'!$B$164,'Faturamento NNE'!$F$2:$F$707,'Infos Relatório'!$B231,'Faturamento NNE'!$AA$2:$AA$707,'Infos Relatório'!U$1)</f>
        <v>0</v>
      </c>
      <c r="W231" s="542">
        <f>SUMIFS('Faturamento NNE'!$K$2:$K$707,'Faturamento NNE'!$E$2:$E$707,'Infos Relatório'!$B$164,'Faturamento NNE'!$F$2:$F$707,'Infos Relatório'!$B231,'Faturamento NNE'!$AA$2:$AA$707,'Infos Relatório'!U$1)</f>
        <v>0</v>
      </c>
      <c r="X231" s="546">
        <f>SUMIFS('Faturamento NNE'!$P$2:$P$707,'Faturamento NNE'!$E$2:$E$707,'Infos Relatório'!$B$164,'Faturamento NNE'!$F$2:$F$707,'Infos Relatório'!$B231,'Faturamento NNE'!$AA$2:$AA$707,'Infos Relatório'!U$1,'Faturamento NNE'!$U$2:$U$707,"Sim")+SUMIFS('Faturamento NNE'!$Q$2:$Q$707,'Faturamento NNE'!$E$2:$E$707,'Infos Relatório'!$B$164,'Faturamento NNE'!$F$2:$F$707,'Infos Relatório'!$B231,'Faturamento NNE'!$AA$2:$AA$707,'Infos Relatório'!U$1,'Faturamento NNE'!$U$2:$U$707,"Sim")</f>
        <v>0</v>
      </c>
      <c r="Y231" s="227" t="e">
        <f t="shared" ref="Y231:Y241" si="63">X231/W231</f>
        <v>#DIV/0!</v>
      </c>
      <c r="Z231" s="545">
        <f>SUMIFS('Faturamento NNE'!$I$2:$I$707,'Faturamento NNE'!$E$2:$E$707,'Infos Relatório'!$B$164,'Faturamento NNE'!$F$2:$F$707,'Infos Relatório'!$B231,'Faturamento NNE'!$AA$2:$AA$707,'Infos Relatório'!U$1)</f>
        <v>0</v>
      </c>
      <c r="AA231" s="541">
        <f>COUNTIFS('Faturamento NNE'!$E$2:$E$707,'Infos Relatório'!$B$164,'Faturamento NNE'!$F$2:$F$707,'Infos Relatório'!$B231,'Faturamento NNE'!$AA$2:$AA$707,'Infos Relatório'!AA$1)</f>
        <v>0</v>
      </c>
      <c r="AB231" s="542">
        <f>SUMIFS('Faturamento NNE'!$H$2:$H$707,'Faturamento NNE'!$E$2:$E$707,'Infos Relatório'!$B$164,'Faturamento NNE'!$F$2:$F$707,'Infos Relatório'!$B231,'Faturamento NNE'!$AA$2:$AA$707,'Infos Relatório'!AA$1)</f>
        <v>0</v>
      </c>
      <c r="AC231" s="542">
        <f>SUMIFS('Faturamento NNE'!$K$2:$K$707,'Faturamento NNE'!$E$2:$E$707,'Infos Relatório'!$B$164,'Faturamento NNE'!$F$2:$F$707,'Infos Relatório'!$B231,'Faturamento NNE'!$AA$2:$AA$707,'Infos Relatório'!AA$1)</f>
        <v>0</v>
      </c>
      <c r="AD231" s="546">
        <f>SUMIFS('Faturamento NNE'!$P$2:$P$707,'Faturamento NNE'!$E$2:$E$707,'Infos Relatório'!$B$164,'Faturamento NNE'!$F$2:$F$707,'Infos Relatório'!$B231,'Faturamento NNE'!$AA$2:$AA$707,'Infos Relatório'!AA$1,'Faturamento NNE'!$U$2:$U$707,"Sim")+SUMIFS('Faturamento NNE'!$Q$2:$Q$707,'Faturamento NNE'!$E$2:$E$707,'Infos Relatório'!$B$164,'Faturamento NNE'!$F$2:$F$707,'Infos Relatório'!$B231,'Faturamento NNE'!$AA$2:$AA$707,'Infos Relatório'!AA$1,'Faturamento NNE'!$U$2:$U$707,"Sim")</f>
        <v>0</v>
      </c>
      <c r="AE231" s="227" t="e">
        <f t="shared" ref="AE231:AE241" si="64">AD231/AC231</f>
        <v>#DIV/0!</v>
      </c>
      <c r="AF231" s="545">
        <f>SUMIFS('Faturamento NNE'!$I$2:$I$707,'Faturamento NNE'!$E$2:$E$707,'Infos Relatório'!$B$164,'Faturamento NNE'!$F$2:$F$707,'Infos Relatório'!$B231,'Faturamento NNE'!$AA$2:$AA$707,'Infos Relatório'!AA$1)</f>
        <v>0</v>
      </c>
      <c r="AG231" s="541">
        <f>COUNTIFS('Faturamento NNE'!$E$2:$E$707,'Infos Relatório'!$B$164,'Faturamento NNE'!$F$2:$F$707,'Infos Relatório'!$B231,'Faturamento NNE'!$AA$2:$AA$707,'Infos Relatório'!AG$1)</f>
        <v>0</v>
      </c>
      <c r="AH231" s="542">
        <f>SUMIFS('Faturamento NNE'!$H$2:$H$707,'Faturamento NNE'!$E$2:$E$707,'Infos Relatório'!$B$164,'Faturamento NNE'!$F$2:$F$707,'Infos Relatório'!$B231,'Faturamento NNE'!$AA$2:$AA$707,'Infos Relatório'!AG$1)</f>
        <v>0</v>
      </c>
      <c r="AI231" s="542">
        <f>SUMIFS('Faturamento NNE'!$K$2:$K$707,'Faturamento NNE'!$E$2:$E$707,'Infos Relatório'!$B$164,'Faturamento NNE'!$F$2:$F$707,'Infos Relatório'!$B231,'Faturamento NNE'!$AA$2:$AA$707,'Infos Relatório'!AG$1)</f>
        <v>0</v>
      </c>
      <c r="AJ231" s="546">
        <f>SUMIFS('Faturamento NNE'!$P$2:$P$707,'Faturamento NNE'!$E$2:$E$707,'Infos Relatório'!$B$164,'Faturamento NNE'!$F$2:$F$707,'Infos Relatório'!$B231,'Faturamento NNE'!$AA$2:$AA$707,'Infos Relatório'!AG$1,'Faturamento NNE'!$U$2:$U$707,"Sim")+SUMIFS('Faturamento NNE'!$Q$2:$Q$707,'Faturamento NNE'!$E$2:$E$707,'Infos Relatório'!$B$164,'Faturamento NNE'!$F$2:$F$707,'Infos Relatório'!$B231,'Faturamento NNE'!$AA$2:$AA$707,'Infos Relatório'!AG$1,'Faturamento NNE'!$U$2:$U$707,"Sim")</f>
        <v>0</v>
      </c>
      <c r="AK231" s="227" t="e">
        <f t="shared" ref="AK231:AK241" si="65">AJ231/AI231</f>
        <v>#DIV/0!</v>
      </c>
      <c r="AL231" s="545">
        <f>SUMIFS('Faturamento NNE'!$I$2:$I$707,'Faturamento NNE'!$E$2:$E$707,'Infos Relatório'!$B$164,'Faturamento NNE'!$F$2:$F$707,'Infos Relatório'!$B231,'Faturamento NNE'!$AA$2:$AA$707,'Infos Relatório'!AG$1)</f>
        <v>0</v>
      </c>
      <c r="AM231" s="541">
        <f>COUNTIFS('Faturamento NNE'!$E$2:$E$707,'Infos Relatório'!$B$164,'Faturamento NNE'!$F$2:$F$707,'Infos Relatório'!$B231,'Faturamento NNE'!$AA$2:$AA$707,'Infos Relatório'!AM$1)</f>
        <v>0</v>
      </c>
      <c r="AN231" s="542">
        <f>SUMIFS('Faturamento NNE'!$H$2:$H$707,'Faturamento NNE'!$E$2:$E$707,'Infos Relatório'!$B$164,'Faturamento NNE'!$F$2:$F$707,'Infos Relatório'!$B231,'Faturamento NNE'!$AA$2:$AA$707,'Infos Relatório'!AM$1)</f>
        <v>0</v>
      </c>
      <c r="AO231" s="542">
        <f>SUMIFS('Faturamento NNE'!$K$2:$K$707,'Faturamento NNE'!$E$2:$E$707,'Infos Relatório'!$B$164,'Faturamento NNE'!$F$2:$F$707,'Infos Relatório'!$B231,'Faturamento NNE'!$AA$2:$AA$707,'Infos Relatório'!AM$1)</f>
        <v>0</v>
      </c>
      <c r="AP231" s="546">
        <f>SUMIFS('Faturamento NNE'!$P$2:$P$707,'Faturamento NNE'!$E$2:$E$707,'Infos Relatório'!$B$164,'Faturamento NNE'!$F$2:$F$707,'Infos Relatório'!$B231,'Faturamento NNE'!$AA$2:$AA$707,'Infos Relatório'!AM$1,'Faturamento NNE'!$U$2:$U$707,"Sim")+SUMIFS('Faturamento NNE'!$Q$2:$Q$707,'Faturamento NNE'!$E$2:$E$707,'Infos Relatório'!$B$164,'Faturamento NNE'!$F$2:$F$707,'Infos Relatório'!$B231,'Faturamento NNE'!$AA$2:$AA$707,'Infos Relatório'!AM$1,'Faturamento NNE'!$U$2:$U$707,"Sim")</f>
        <v>0</v>
      </c>
      <c r="AQ231" s="227" t="e">
        <f t="shared" ref="AQ231:AQ241" si="66">AP231/AO231</f>
        <v>#DIV/0!</v>
      </c>
      <c r="AR231" s="545">
        <f>SUMIFS('Faturamento NNE'!$I$2:$I$707,'Faturamento NNE'!$E$2:$E$707,'Infos Relatório'!$B$164,'Faturamento NNE'!$F$2:$F$707,'Infos Relatório'!$B231,'Faturamento NNE'!$AA$2:$AA$707,'Infos Relatório'!AM$1)</f>
        <v>0</v>
      </c>
      <c r="AS231" s="541">
        <f>COUNTIFS('Faturamento NNE'!$E$2:$E$707,'Infos Relatório'!$B$164,'Faturamento NNE'!$F$2:$F$707,'Infos Relatório'!$B231,'Faturamento NNE'!$AA$2:$AA$707,'Infos Relatório'!AS$1)</f>
        <v>0</v>
      </c>
      <c r="AT231" s="542">
        <f>SUMIFS('Faturamento NNE'!$H$2:$H$707,'Faturamento NNE'!$E$2:$E$707,'Infos Relatório'!$B$164,'Faturamento NNE'!$F$2:$F$707,'Infos Relatório'!$B231,'Faturamento NNE'!$AA$2:$AA$707,'Infos Relatório'!AS$1)</f>
        <v>0</v>
      </c>
      <c r="AU231" s="542">
        <f>SUMIFS('Faturamento NNE'!$K$2:$K$707,'Faturamento NNE'!$E$2:$E$707,'Infos Relatório'!$B$164,'Faturamento NNE'!$F$2:$F$707,'Infos Relatório'!$B231,'Faturamento NNE'!$AA$2:$AA$707,'Infos Relatório'!AS$1)</f>
        <v>0</v>
      </c>
      <c r="AV231" s="546">
        <f>SUMIFS('Faturamento NNE'!$P$2:$P$707,'Faturamento NNE'!$E$2:$E$707,'Infos Relatório'!$B$164,'Faturamento NNE'!$F$2:$F$707,'Infos Relatório'!$B231,'Faturamento NNE'!$AA$2:$AA$707,'Infos Relatório'!AS$1,'Faturamento NNE'!$U$2:$U$707,"Sim")+SUMIFS('Faturamento NNE'!$Q$2:$Q$707,'Faturamento NNE'!$E$2:$E$707,'Infos Relatório'!$B$164,'Faturamento NNE'!$F$2:$F$707,'Infos Relatório'!$B231,'Faturamento NNE'!$AA$2:$AA$707,'Infos Relatório'!AS$1,'Faturamento NNE'!$U$2:$U$707,"Sim")</f>
        <v>0</v>
      </c>
      <c r="AW231" s="227" t="e">
        <f t="shared" ref="AW231:AW241" si="67">AV231/AU231</f>
        <v>#DIV/0!</v>
      </c>
      <c r="AX231" s="545">
        <f>SUMIFS('Faturamento NNE'!$I$2:$I$707,'Faturamento NNE'!$E$2:$E$707,'Infos Relatório'!$B$164,'Faturamento NNE'!$F$2:$F$707,'Infos Relatório'!$B231,'Faturamento NNE'!$AA$2:$AA$707,'Infos Relatório'!AS$1)</f>
        <v>0</v>
      </c>
      <c r="AY231" s="541">
        <f>COUNTIFS('Faturamento NNE'!$E$2:$E$707,'Infos Relatório'!$B$164,'Faturamento NNE'!$F$2:$F$707,'Infos Relatório'!$B231,'Faturamento NNE'!$AA$2:$AA$707,'Infos Relatório'!AY$1)</f>
        <v>0</v>
      </c>
      <c r="AZ231" s="542">
        <f>SUMIFS('Faturamento NNE'!$H$2:$H$707,'Faturamento NNE'!$E$2:$E$707,'Infos Relatório'!$B$164,'Faturamento NNE'!$F$2:$F$707,'Infos Relatório'!$B231,'Faturamento NNE'!$AA$2:$AA$707,'Infos Relatório'!AY$1)</f>
        <v>0</v>
      </c>
      <c r="BA231" s="542">
        <f>SUMIFS('Faturamento NNE'!$K$2:$K$707,'Faturamento NNE'!$E$2:$E$707,'Infos Relatório'!$B$164,'Faturamento NNE'!$F$2:$F$707,'Infos Relatório'!$B231,'Faturamento NNE'!$AA$2:$AA$707,'Infos Relatório'!AY$1)</f>
        <v>0</v>
      </c>
      <c r="BB231" s="546">
        <f>SUMIFS('Faturamento NNE'!$P$2:$P$707,'Faturamento NNE'!$E$2:$E$707,'Infos Relatório'!$B$164,'Faturamento NNE'!$F$2:$F$707,'Infos Relatório'!$B231,'Faturamento NNE'!$AA$2:$AA$707,'Infos Relatório'!AY$1,'Faturamento NNE'!$U$2:$U$707,"Sim")+SUMIFS('Faturamento NNE'!$Q$2:$Q$707,'Faturamento NNE'!$E$2:$E$707,'Infos Relatório'!$B$164,'Faturamento NNE'!$F$2:$F$707,'Infos Relatório'!$B231,'Faturamento NNE'!$AA$2:$AA$707,'Infos Relatório'!AY$1,'Faturamento NNE'!$U$2:$U$707,"Sim")</f>
        <v>0</v>
      </c>
      <c r="BC231" s="227" t="e">
        <f t="shared" ref="BC231:BC241" si="68">BB231/BA231</f>
        <v>#DIV/0!</v>
      </c>
      <c r="BD231" s="545">
        <f>SUMIFS('Faturamento NNE'!$I$2:$I$707,'Faturamento NNE'!$E$2:$E$707,'Infos Relatório'!$B$164,'Faturamento NNE'!$F$2:$F$707,'Infos Relatório'!$B231,'Faturamento NNE'!$AA$2:$AA$707,'Infos Relatório'!AY$1)</f>
        <v>0</v>
      </c>
      <c r="BE231" s="541">
        <f>COUNTIFS('Faturamento NNE'!$E$2:$E$707,'Infos Relatório'!$B$164,'Faturamento NNE'!$F$2:$F$707,'Infos Relatório'!$B231,'Faturamento NNE'!$AA$2:$AA$707,'Infos Relatório'!BE$1)</f>
        <v>0</v>
      </c>
      <c r="BF231" s="542">
        <f>SUMIFS('Faturamento NNE'!$H$2:$H$707,'Faturamento NNE'!$E$2:$E$707,'Infos Relatório'!$B$164,'Faturamento NNE'!$F$2:$F$707,'Infos Relatório'!$B231,'Faturamento NNE'!$AA$2:$AA$707,'Infos Relatório'!BE$1)</f>
        <v>0</v>
      </c>
      <c r="BG231" s="542">
        <f>SUMIFS('Faturamento NNE'!$K$2:$K$707,'Faturamento NNE'!$E$2:$E$707,'Infos Relatório'!$B$164,'Faturamento NNE'!$F$2:$F$707,'Infos Relatório'!$B231,'Faturamento NNE'!$AA$2:$AA$707,'Infos Relatório'!BE$1)</f>
        <v>0</v>
      </c>
      <c r="BH231" s="546">
        <f>SUMIFS('Faturamento NNE'!$P$2:$P$707,'Faturamento NNE'!$E$2:$E$707,'Infos Relatório'!$B$164,'Faturamento NNE'!$F$2:$F$707,'Infos Relatório'!$B231,'Faturamento NNE'!$AA$2:$AA$707,'Infos Relatório'!BE$1,'Faturamento NNE'!$U$2:$U$707,"Sim")+SUMIFS('Faturamento NNE'!$Q$2:$Q$707,'Faturamento NNE'!$E$2:$E$707,'Infos Relatório'!$B$164,'Faturamento NNE'!$F$2:$F$707,'Infos Relatório'!$B231,'Faturamento NNE'!$AA$2:$AA$707,'Infos Relatório'!BE$1,'Faturamento NNE'!$U$2:$U$707,"Sim")</f>
        <v>0</v>
      </c>
      <c r="BI231" s="227" t="e">
        <f t="shared" ref="BI231:BI241" si="69">BH231/BG231</f>
        <v>#DIV/0!</v>
      </c>
      <c r="BJ231" s="545">
        <f>SUMIFS('Faturamento NNE'!$I$2:$I$707,'Faturamento NNE'!$E$2:$E$707,'Infos Relatório'!$B$164,'Faturamento NNE'!$F$2:$F$707,'Infos Relatório'!$B231,'Faturamento NNE'!$AA$2:$AA$707,'Infos Relatório'!BE$1)</f>
        <v>0</v>
      </c>
      <c r="BK231" s="541">
        <f>COUNTIFS('Faturamento NNE'!$E$2:$E$707,'Infos Relatório'!$B$164,'Faturamento NNE'!$F$2:$F$707,'Infos Relatório'!$B231,'Faturamento NNE'!$AA$2:$AA$707,'Infos Relatório'!BK$1)</f>
        <v>0</v>
      </c>
      <c r="BL231" s="542">
        <f>SUMIFS('Faturamento NNE'!$H$2:$H$707,'Faturamento NNE'!$E$2:$E$707,'Infos Relatório'!$B$164,'Faturamento NNE'!$F$2:$F$707,'Infos Relatório'!$B231,'Faturamento NNE'!$AA$2:$AA$707,'Infos Relatório'!BK$1)</f>
        <v>0</v>
      </c>
      <c r="BM231" s="542">
        <f>SUMIFS('Faturamento NNE'!$K$2:$K$707,'Faturamento NNE'!$E$2:$E$707,'Infos Relatório'!$B$164,'Faturamento NNE'!$F$2:$F$707,'Infos Relatório'!$B231,'Faturamento NNE'!$AA$2:$AA$707,'Infos Relatório'!BK$1)</f>
        <v>0</v>
      </c>
      <c r="BN231" s="546">
        <f>SUMIFS('Faturamento NNE'!$P$2:$P$707,'Faturamento NNE'!$E$2:$E$707,'Infos Relatório'!$B$164,'Faturamento NNE'!$F$2:$F$707,'Infos Relatório'!$B231,'Faturamento NNE'!$AA$2:$AA$707,'Infos Relatório'!BK$1,'Faturamento NNE'!$U$2:$U$707,"Sim")+SUMIFS('Faturamento NNE'!$Q$2:$Q$707,'Faturamento NNE'!$E$2:$E$707,'Infos Relatório'!$B$164,'Faturamento NNE'!$F$2:$F$707,'Infos Relatório'!$B231,'Faturamento NNE'!$AA$2:$AA$707,'Infos Relatório'!BK$1,'Faturamento NNE'!$U$2:$U$707,"Sim")</f>
        <v>0</v>
      </c>
      <c r="BO231" s="227" t="e">
        <f t="shared" ref="BO231:BO241" si="70">BN231/BM231</f>
        <v>#DIV/0!</v>
      </c>
      <c r="BP231" s="545">
        <f>SUMIFS('Faturamento NNE'!$I$2:$I$707,'Faturamento NNE'!$E$2:$E$707,'Infos Relatório'!$B$164,'Faturamento NNE'!$F$2:$F$707,'Infos Relatório'!$B231,'Faturamento NNE'!$AA$2:$AA$707,'Infos Relatório'!BK$1)</f>
        <v>0</v>
      </c>
      <c r="BQ231" s="541">
        <f>COUNTIFS('Faturamento NNE'!$E$2:$E$707,'Infos Relatório'!$B$164,'Faturamento NNE'!$F$2:$F$707,'Infos Relatório'!$B231,'Faturamento NNE'!$AA$2:$AA$707,'Infos Relatório'!BQ$1)</f>
        <v>0</v>
      </c>
      <c r="BR231" s="542">
        <f>SUMIFS('Faturamento NNE'!$H$2:$H$707,'Faturamento NNE'!$E$2:$E$707,'Infos Relatório'!$B$164,'Faturamento NNE'!$F$2:$F$707,'Infos Relatório'!$B231,'Faturamento NNE'!$AA$2:$AA$707,'Infos Relatório'!BQ$1)</f>
        <v>0</v>
      </c>
      <c r="BS231" s="542">
        <f>SUMIFS('Faturamento NNE'!$K$2:$K$707,'Faturamento NNE'!$E$2:$E$707,'Infos Relatório'!$B$164,'Faturamento NNE'!$F$2:$F$707,'Infos Relatório'!$B231,'Faturamento NNE'!$AA$2:$AA$707,'Infos Relatório'!BQ$1)</f>
        <v>0</v>
      </c>
      <c r="BT231" s="546">
        <f>SUMIFS('Faturamento NNE'!$P$2:$P$707,'Faturamento NNE'!$E$2:$E$707,'Infos Relatório'!$B$164,'Faturamento NNE'!$F$2:$F$707,'Infos Relatório'!$B231,'Faturamento NNE'!$AA$2:$AA$707,'Infos Relatório'!BQ$1,'Faturamento NNE'!$U$2:$U$707,"Sim")+SUMIFS('Faturamento NNE'!$Q$2:$Q$707,'Faturamento NNE'!$E$2:$E$707,'Infos Relatório'!$B$164,'Faturamento NNE'!$F$2:$F$707,'Infos Relatório'!$B231,'Faturamento NNE'!$AA$2:$AA$707,'Infos Relatório'!BQ$1,'Faturamento NNE'!$U$2:$U$707,"Sim")</f>
        <v>0</v>
      </c>
      <c r="BU231" s="227" t="e">
        <f t="shared" ref="BU231:BU241" si="71">BT231/BS231</f>
        <v>#DIV/0!</v>
      </c>
      <c r="BV231" s="545">
        <f>SUMIFS('Faturamento NNE'!$I$2:$I$707,'Faturamento NNE'!$E$2:$E$707,'Infos Relatório'!$B$164,'Faturamento NNE'!$F$2:$F$707,'Infos Relatório'!$B231,'Faturamento NNE'!$AA$2:$AA$707,'Infos Relatório'!BQ$1)</f>
        <v>0</v>
      </c>
    </row>
    <row r="232" spans="2:74">
      <c r="B232" s="217" t="s">
        <v>197</v>
      </c>
      <c r="C232" s="541">
        <f>COUNTIFS('Faturamento NNE'!$E$2:$E$707,'Infos Relatório'!$B$164,'Faturamento NNE'!$F$2:$F$707,'Infos Relatório'!$B232,'Faturamento NNE'!$AA$2:$AA$707,'Infos Relatório'!C$1)</f>
        <v>0</v>
      </c>
      <c r="D232" s="542">
        <f>SUMIFS('Faturamento NNE'!$H$2:$H$707,'Faturamento NNE'!$E$2:$E$707,'Infos Relatório'!$B$164,'Faturamento NNE'!$F$2:$F$707,'Infos Relatório'!$B232,'Faturamento NNE'!$AA$2:$AA$707,'Infos Relatório'!C$1)</f>
        <v>0</v>
      </c>
      <c r="E232" s="543">
        <f>SUMIFS('Faturamento NNE'!$K$2:$K$707,'Faturamento NNE'!$E$2:$E$707,'Infos Relatório'!$B$164,'Faturamento NNE'!$F$2:$F$707,'Infos Relatório'!$B232,'Faturamento NNE'!$AA$2:$AA$707,'Infos Relatório'!C$1)</f>
        <v>0</v>
      </c>
      <c r="F232" s="544">
        <f>SUMIFS('Faturamento NNE'!$P$2:$P$707,'Faturamento NNE'!$E$2:$E$707,'Infos Relatório'!$B$164,'Faturamento NNE'!$F$2:$F$707,'Infos Relatório'!$B232,'Faturamento NNE'!$AA$2:$AA$707,'Infos Relatório'!C$1,'Faturamento NNE'!$U$2:$U$707,"Sim")+SUMIFS('Faturamento NNE'!$Q$2:$Q$707,'Faturamento NNE'!$E$2:$E$707,'Infos Relatório'!$B$164,'Faturamento NNE'!$F$2:$F$707,'Infos Relatório'!$B232,'Faturamento NNE'!$AA$2:$AA$707,'Infos Relatório'!C$1,'Faturamento NNE'!$U$2:$U$707,"Sim")</f>
        <v>0</v>
      </c>
      <c r="G232" s="283" t="e">
        <f t="shared" si="60"/>
        <v>#DIV/0!</v>
      </c>
      <c r="H232" s="545">
        <f>SUMIFS('Faturamento NNE'!$I$2:$I$707,'Faturamento NNE'!$E$2:$E$707,'Infos Relatório'!$B$164,'Faturamento NNE'!$F$2:$F$707,'Infos Relatório'!$B232,'Faturamento NNE'!$AA$2:$AA$707,'Infos Relatório'!C$1)</f>
        <v>0</v>
      </c>
      <c r="I232" s="541">
        <f>COUNTIFS('Faturamento NNE'!$E$2:$E$707,'Infos Relatório'!$B$164,'Faturamento NNE'!$F$2:$F$707,'Infos Relatório'!$B232,'Faturamento NNE'!$AA$2:$AA$707,'Infos Relatório'!I$1)</f>
        <v>0</v>
      </c>
      <c r="J232" s="542">
        <f>SUMIFS('Faturamento NNE'!$H$2:$H$707,'Faturamento NNE'!$E$2:$E$707,'Infos Relatório'!$B$164,'Faturamento NNE'!$F$2:$F$707,'Infos Relatório'!$B232,'Faturamento NNE'!$AA$2:$AA$707,'Infos Relatório'!I$1)</f>
        <v>0</v>
      </c>
      <c r="K232" s="543">
        <f>SUMIFS('Faturamento NNE'!$K$2:$K$707,'Faturamento NNE'!$E$2:$E$707,'Infos Relatório'!$B$164,'Faturamento NNE'!$F$2:$F$707,'Infos Relatório'!$B232,'Faturamento NNE'!$AA$2:$AA$707,'Infos Relatório'!I$1)</f>
        <v>0</v>
      </c>
      <c r="L232" s="544">
        <f>SUMIFS('Faturamento NNE'!$P$2:$P$707,'Faturamento NNE'!$E$2:$E$707,'Infos Relatório'!$B$164,'Faturamento NNE'!$F$2:$F$707,'Infos Relatório'!$B232,'Faturamento NNE'!$AA$2:$AA$707,'Infos Relatório'!I$1,'Faturamento NNE'!$U$2:$U$707,"Sim")+SUMIFS('Faturamento NNE'!$Q$2:$Q$707,'Faturamento NNE'!$E$2:$E$707,'Infos Relatório'!$B$164,'Faturamento NNE'!$F$2:$F$707,'Infos Relatório'!$B232,'Faturamento NNE'!$AA$2:$AA$707,'Infos Relatório'!I$1,'Faturamento NNE'!$U$2:$U$707,"Sim")</f>
        <v>0</v>
      </c>
      <c r="M232" s="283" t="e">
        <f t="shared" si="61"/>
        <v>#DIV/0!</v>
      </c>
      <c r="N232" s="545">
        <f>SUMIFS('Faturamento NNE'!$I$2:$I$707,'Faturamento NNE'!$E$2:$E$707,'Infos Relatório'!$B$164,'Faturamento NNE'!$F$2:$F$707,'Infos Relatório'!$B232,'Faturamento NNE'!$AA$2:$AA$707,'Infos Relatório'!I$1)</f>
        <v>0</v>
      </c>
      <c r="O232" s="541">
        <f>COUNTIFS('Faturamento NNE'!$E$2:$E$707,'Infos Relatório'!$B$164,'Faturamento NNE'!$F$2:$F$707,'Infos Relatório'!$B232,'Faturamento NNE'!$AA$2:$AA$707,'Infos Relatório'!O$1)</f>
        <v>0</v>
      </c>
      <c r="P232" s="542">
        <f>SUMIFS('Faturamento NNE'!$H$2:$H$707,'Faturamento NNE'!$E$2:$E$707,'Infos Relatório'!$B$164,'Faturamento NNE'!$F$2:$F$707,'Infos Relatório'!$B232,'Faturamento NNE'!$AA$2:$AA$707,'Infos Relatório'!O$1)</f>
        <v>0</v>
      </c>
      <c r="Q232" s="542">
        <f>SUMIFS('Faturamento NNE'!$K$2:$K$707,'Faturamento NNE'!$E$2:$E$707,'Infos Relatório'!$B$164,'Faturamento NNE'!$F$2:$F$707,'Infos Relatório'!$B232,'Faturamento NNE'!$AA$2:$AA$707,'Infos Relatório'!O$1)</f>
        <v>0</v>
      </c>
      <c r="R232" s="546">
        <f>SUMIFS('Faturamento NNE'!$P$2:$P$707,'Faturamento NNE'!$E$2:$E$707,'Infos Relatório'!$B$164,'Faturamento NNE'!$F$2:$F$707,'Infos Relatório'!$B232,'Faturamento NNE'!$AA$2:$AA$707,'Infos Relatório'!O$1,'Faturamento NNE'!$U$2:$U$707,"Sim")+SUMIFS('Faturamento NNE'!$Q$2:$Q$707,'Faturamento NNE'!$E$2:$E$707,'Infos Relatório'!$B$164,'Faturamento NNE'!$F$2:$F$707,'Infos Relatório'!$B232,'Faturamento NNE'!$AA$2:$AA$707,'Infos Relatório'!O$1,'Faturamento NNE'!$U$2:$U$707,"Sim")</f>
        <v>0</v>
      </c>
      <c r="S232" s="227" t="e">
        <f t="shared" si="62"/>
        <v>#DIV/0!</v>
      </c>
      <c r="T232" s="545">
        <f>SUMIFS('Faturamento NNE'!$I$2:$I$707,'Faturamento NNE'!$E$2:$E$707,'Infos Relatório'!$B$164,'Faturamento NNE'!$F$2:$F$707,'Infos Relatório'!$B232,'Faturamento NNE'!$AA$2:$AA$707,'Infos Relatório'!O$1)</f>
        <v>0</v>
      </c>
      <c r="U232" s="541">
        <f>COUNTIFS('Faturamento NNE'!$E$2:$E$707,'Infos Relatório'!$B$164,'Faturamento NNE'!$F$2:$F$707,'Infos Relatório'!$B232,'Faturamento NNE'!$AA$2:$AA$707,'Infos Relatório'!U$1)</f>
        <v>0</v>
      </c>
      <c r="V232" s="542">
        <f>SUMIFS('Faturamento NNE'!$H$2:$H$707,'Faturamento NNE'!$E$2:$E$707,'Infos Relatório'!$B$164,'Faturamento NNE'!$F$2:$F$707,'Infos Relatório'!$B232,'Faturamento NNE'!$AA$2:$AA$707,'Infos Relatório'!U$1)</f>
        <v>0</v>
      </c>
      <c r="W232" s="542">
        <f>SUMIFS('Faturamento NNE'!$K$2:$K$707,'Faturamento NNE'!$E$2:$E$707,'Infos Relatório'!$B$164,'Faturamento NNE'!$F$2:$F$707,'Infos Relatório'!$B232,'Faturamento NNE'!$AA$2:$AA$707,'Infos Relatório'!U$1)</f>
        <v>0</v>
      </c>
      <c r="X232" s="546">
        <f>SUMIFS('Faturamento NNE'!$P$2:$P$707,'Faturamento NNE'!$E$2:$E$707,'Infos Relatório'!$B$164,'Faturamento NNE'!$F$2:$F$707,'Infos Relatório'!$B232,'Faturamento NNE'!$AA$2:$AA$707,'Infos Relatório'!U$1,'Faturamento NNE'!$U$2:$U$707,"Sim")+SUMIFS('Faturamento NNE'!$Q$2:$Q$707,'Faturamento NNE'!$E$2:$E$707,'Infos Relatório'!$B$164,'Faturamento NNE'!$F$2:$F$707,'Infos Relatório'!$B232,'Faturamento NNE'!$AA$2:$AA$707,'Infos Relatório'!U$1,'Faturamento NNE'!$U$2:$U$707,"Sim")</f>
        <v>0</v>
      </c>
      <c r="Y232" s="227" t="e">
        <f t="shared" si="63"/>
        <v>#DIV/0!</v>
      </c>
      <c r="Z232" s="545">
        <f>SUMIFS('Faturamento NNE'!$I$2:$I$707,'Faturamento NNE'!$E$2:$E$707,'Infos Relatório'!$B$164,'Faturamento NNE'!$F$2:$F$707,'Infos Relatório'!$B232,'Faturamento NNE'!$AA$2:$AA$707,'Infos Relatório'!U$1)</f>
        <v>0</v>
      </c>
      <c r="AA232" s="541">
        <f>COUNTIFS('Faturamento NNE'!$E$2:$E$707,'Infos Relatório'!$B$164,'Faturamento NNE'!$F$2:$F$707,'Infos Relatório'!$B232,'Faturamento NNE'!$AA$2:$AA$707,'Infos Relatório'!AA$1)</f>
        <v>0</v>
      </c>
      <c r="AB232" s="542">
        <f>SUMIFS('Faturamento NNE'!$H$2:$H$707,'Faturamento NNE'!$E$2:$E$707,'Infos Relatório'!$B$164,'Faturamento NNE'!$F$2:$F$707,'Infos Relatório'!$B232,'Faturamento NNE'!$AA$2:$AA$707,'Infos Relatório'!AA$1)</f>
        <v>0</v>
      </c>
      <c r="AC232" s="542">
        <f>SUMIFS('Faturamento NNE'!$K$2:$K$707,'Faturamento NNE'!$E$2:$E$707,'Infos Relatório'!$B$164,'Faturamento NNE'!$F$2:$F$707,'Infos Relatório'!$B232,'Faturamento NNE'!$AA$2:$AA$707,'Infos Relatório'!AA$1)</f>
        <v>0</v>
      </c>
      <c r="AD232" s="546">
        <f>SUMIFS('Faturamento NNE'!$P$2:$P$707,'Faturamento NNE'!$E$2:$E$707,'Infos Relatório'!$B$164,'Faturamento NNE'!$F$2:$F$707,'Infos Relatório'!$B232,'Faturamento NNE'!$AA$2:$AA$707,'Infos Relatório'!AA$1,'Faturamento NNE'!$U$2:$U$707,"Sim")+SUMIFS('Faturamento NNE'!$Q$2:$Q$707,'Faturamento NNE'!$E$2:$E$707,'Infos Relatório'!$B$164,'Faturamento NNE'!$F$2:$F$707,'Infos Relatório'!$B232,'Faturamento NNE'!$AA$2:$AA$707,'Infos Relatório'!AA$1,'Faturamento NNE'!$U$2:$U$707,"Sim")</f>
        <v>0</v>
      </c>
      <c r="AE232" s="227" t="e">
        <f t="shared" si="64"/>
        <v>#DIV/0!</v>
      </c>
      <c r="AF232" s="545">
        <f>SUMIFS('Faturamento NNE'!$I$2:$I$707,'Faturamento NNE'!$E$2:$E$707,'Infos Relatório'!$B$164,'Faturamento NNE'!$F$2:$F$707,'Infos Relatório'!$B232,'Faturamento NNE'!$AA$2:$AA$707,'Infos Relatório'!AA$1)</f>
        <v>0</v>
      </c>
      <c r="AG232" s="541">
        <f>COUNTIFS('Faturamento NNE'!$E$2:$E$707,'Infos Relatório'!$B$164,'Faturamento NNE'!$F$2:$F$707,'Infos Relatório'!$B232,'Faturamento NNE'!$AA$2:$AA$707,'Infos Relatório'!AG$1)</f>
        <v>0</v>
      </c>
      <c r="AH232" s="542">
        <f>SUMIFS('Faturamento NNE'!$H$2:$H$707,'Faturamento NNE'!$E$2:$E$707,'Infos Relatório'!$B$164,'Faturamento NNE'!$F$2:$F$707,'Infos Relatório'!$B232,'Faturamento NNE'!$AA$2:$AA$707,'Infos Relatório'!AG$1)</f>
        <v>0</v>
      </c>
      <c r="AI232" s="542">
        <f>SUMIFS('Faturamento NNE'!$K$2:$K$707,'Faturamento NNE'!$E$2:$E$707,'Infos Relatório'!$B$164,'Faturamento NNE'!$F$2:$F$707,'Infos Relatório'!$B232,'Faturamento NNE'!$AA$2:$AA$707,'Infos Relatório'!AG$1)</f>
        <v>0</v>
      </c>
      <c r="AJ232" s="546">
        <f>SUMIFS('Faturamento NNE'!$P$2:$P$707,'Faturamento NNE'!$E$2:$E$707,'Infos Relatório'!$B$164,'Faturamento NNE'!$F$2:$F$707,'Infos Relatório'!$B232,'Faturamento NNE'!$AA$2:$AA$707,'Infos Relatório'!AG$1,'Faturamento NNE'!$U$2:$U$707,"Sim")+SUMIFS('Faturamento NNE'!$Q$2:$Q$707,'Faturamento NNE'!$E$2:$E$707,'Infos Relatório'!$B$164,'Faturamento NNE'!$F$2:$F$707,'Infos Relatório'!$B232,'Faturamento NNE'!$AA$2:$AA$707,'Infos Relatório'!AG$1,'Faturamento NNE'!$U$2:$U$707,"Sim")</f>
        <v>0</v>
      </c>
      <c r="AK232" s="227" t="e">
        <f t="shared" si="65"/>
        <v>#DIV/0!</v>
      </c>
      <c r="AL232" s="545">
        <f>SUMIFS('Faturamento NNE'!$I$2:$I$707,'Faturamento NNE'!$E$2:$E$707,'Infos Relatório'!$B$164,'Faturamento NNE'!$F$2:$F$707,'Infos Relatório'!$B232,'Faturamento NNE'!$AA$2:$AA$707,'Infos Relatório'!AG$1)</f>
        <v>0</v>
      </c>
      <c r="AM232" s="541">
        <f>COUNTIFS('Faturamento NNE'!$E$2:$E$707,'Infos Relatório'!$B$164,'Faturamento NNE'!$F$2:$F$707,'Infos Relatório'!$B232,'Faturamento NNE'!$AA$2:$AA$707,'Infos Relatório'!AM$1)</f>
        <v>0</v>
      </c>
      <c r="AN232" s="542">
        <f>SUMIFS('Faturamento NNE'!$H$2:$H$707,'Faturamento NNE'!$E$2:$E$707,'Infos Relatório'!$B$164,'Faturamento NNE'!$F$2:$F$707,'Infos Relatório'!$B232,'Faturamento NNE'!$AA$2:$AA$707,'Infos Relatório'!AM$1)</f>
        <v>0</v>
      </c>
      <c r="AO232" s="542">
        <f>SUMIFS('Faturamento NNE'!$K$2:$K$707,'Faturamento NNE'!$E$2:$E$707,'Infos Relatório'!$B$164,'Faturamento NNE'!$F$2:$F$707,'Infos Relatório'!$B232,'Faturamento NNE'!$AA$2:$AA$707,'Infos Relatório'!AM$1)</f>
        <v>0</v>
      </c>
      <c r="AP232" s="546">
        <f>SUMIFS('Faturamento NNE'!$P$2:$P$707,'Faturamento NNE'!$E$2:$E$707,'Infos Relatório'!$B$164,'Faturamento NNE'!$F$2:$F$707,'Infos Relatório'!$B232,'Faturamento NNE'!$AA$2:$AA$707,'Infos Relatório'!AM$1,'Faturamento NNE'!$U$2:$U$707,"Sim")+SUMIFS('Faturamento NNE'!$Q$2:$Q$707,'Faturamento NNE'!$E$2:$E$707,'Infos Relatório'!$B$164,'Faturamento NNE'!$F$2:$F$707,'Infos Relatório'!$B232,'Faturamento NNE'!$AA$2:$AA$707,'Infos Relatório'!AM$1,'Faturamento NNE'!$U$2:$U$707,"Sim")</f>
        <v>0</v>
      </c>
      <c r="AQ232" s="227" t="e">
        <f t="shared" si="66"/>
        <v>#DIV/0!</v>
      </c>
      <c r="AR232" s="545">
        <f>SUMIFS('Faturamento NNE'!$I$2:$I$707,'Faturamento NNE'!$E$2:$E$707,'Infos Relatório'!$B$164,'Faturamento NNE'!$F$2:$F$707,'Infos Relatório'!$B232,'Faturamento NNE'!$AA$2:$AA$707,'Infos Relatório'!AM$1)</f>
        <v>0</v>
      </c>
      <c r="AS232" s="541">
        <f>COUNTIFS('Faturamento NNE'!$E$2:$E$707,'Infos Relatório'!$B$164,'Faturamento NNE'!$F$2:$F$707,'Infos Relatório'!$B232,'Faturamento NNE'!$AA$2:$AA$707,'Infos Relatório'!AS$1)</f>
        <v>0</v>
      </c>
      <c r="AT232" s="542">
        <f>SUMIFS('Faturamento NNE'!$H$2:$H$707,'Faturamento NNE'!$E$2:$E$707,'Infos Relatório'!$B$164,'Faturamento NNE'!$F$2:$F$707,'Infos Relatório'!$B232,'Faturamento NNE'!$AA$2:$AA$707,'Infos Relatório'!AS$1)</f>
        <v>0</v>
      </c>
      <c r="AU232" s="542">
        <f>SUMIFS('Faturamento NNE'!$K$2:$K$707,'Faturamento NNE'!$E$2:$E$707,'Infos Relatório'!$B$164,'Faturamento NNE'!$F$2:$F$707,'Infos Relatório'!$B232,'Faturamento NNE'!$AA$2:$AA$707,'Infos Relatório'!AS$1)</f>
        <v>0</v>
      </c>
      <c r="AV232" s="546">
        <f>SUMIFS('Faturamento NNE'!$P$2:$P$707,'Faturamento NNE'!$E$2:$E$707,'Infos Relatório'!$B$164,'Faturamento NNE'!$F$2:$F$707,'Infos Relatório'!$B232,'Faturamento NNE'!$AA$2:$AA$707,'Infos Relatório'!AS$1,'Faturamento NNE'!$U$2:$U$707,"Sim")+SUMIFS('Faturamento NNE'!$Q$2:$Q$707,'Faturamento NNE'!$E$2:$E$707,'Infos Relatório'!$B$164,'Faturamento NNE'!$F$2:$F$707,'Infos Relatório'!$B232,'Faturamento NNE'!$AA$2:$AA$707,'Infos Relatório'!AS$1,'Faturamento NNE'!$U$2:$U$707,"Sim")</f>
        <v>0</v>
      </c>
      <c r="AW232" s="227" t="e">
        <f t="shared" si="67"/>
        <v>#DIV/0!</v>
      </c>
      <c r="AX232" s="545">
        <f>SUMIFS('Faturamento NNE'!$I$2:$I$707,'Faturamento NNE'!$E$2:$E$707,'Infos Relatório'!$B$164,'Faturamento NNE'!$F$2:$F$707,'Infos Relatório'!$B232,'Faturamento NNE'!$AA$2:$AA$707,'Infos Relatório'!AS$1)</f>
        <v>0</v>
      </c>
      <c r="AY232" s="541">
        <f>COUNTIFS('Faturamento NNE'!$E$2:$E$707,'Infos Relatório'!$B$164,'Faturamento NNE'!$F$2:$F$707,'Infos Relatório'!$B232,'Faturamento NNE'!$AA$2:$AA$707,'Infos Relatório'!AY$1)</f>
        <v>0</v>
      </c>
      <c r="AZ232" s="542">
        <f>SUMIFS('Faturamento NNE'!$H$2:$H$707,'Faturamento NNE'!$E$2:$E$707,'Infos Relatório'!$B$164,'Faturamento NNE'!$F$2:$F$707,'Infos Relatório'!$B232,'Faturamento NNE'!$AA$2:$AA$707,'Infos Relatório'!AY$1)</f>
        <v>0</v>
      </c>
      <c r="BA232" s="542">
        <f>SUMIFS('Faturamento NNE'!$K$2:$K$707,'Faturamento NNE'!$E$2:$E$707,'Infos Relatório'!$B$164,'Faturamento NNE'!$F$2:$F$707,'Infos Relatório'!$B232,'Faturamento NNE'!$AA$2:$AA$707,'Infos Relatório'!AY$1)</f>
        <v>0</v>
      </c>
      <c r="BB232" s="546">
        <f>SUMIFS('Faturamento NNE'!$P$2:$P$707,'Faturamento NNE'!$E$2:$E$707,'Infos Relatório'!$B$164,'Faturamento NNE'!$F$2:$F$707,'Infos Relatório'!$B232,'Faturamento NNE'!$AA$2:$AA$707,'Infos Relatório'!AY$1,'Faturamento NNE'!$U$2:$U$707,"Sim")+SUMIFS('Faturamento NNE'!$Q$2:$Q$707,'Faturamento NNE'!$E$2:$E$707,'Infos Relatório'!$B$164,'Faturamento NNE'!$F$2:$F$707,'Infos Relatório'!$B232,'Faturamento NNE'!$AA$2:$AA$707,'Infos Relatório'!AY$1,'Faturamento NNE'!$U$2:$U$707,"Sim")</f>
        <v>0</v>
      </c>
      <c r="BC232" s="227" t="e">
        <f t="shared" si="68"/>
        <v>#DIV/0!</v>
      </c>
      <c r="BD232" s="545">
        <f>SUMIFS('Faturamento NNE'!$I$2:$I$707,'Faturamento NNE'!$E$2:$E$707,'Infos Relatório'!$B$164,'Faturamento NNE'!$F$2:$F$707,'Infos Relatório'!$B232,'Faturamento NNE'!$AA$2:$AA$707,'Infos Relatório'!AY$1)</f>
        <v>0</v>
      </c>
      <c r="BE232" s="541">
        <f>COUNTIFS('Faturamento NNE'!$E$2:$E$707,'Infos Relatório'!$B$164,'Faturamento NNE'!$F$2:$F$707,'Infos Relatório'!$B232,'Faturamento NNE'!$AA$2:$AA$707,'Infos Relatório'!BE$1)</f>
        <v>0</v>
      </c>
      <c r="BF232" s="542">
        <f>SUMIFS('Faturamento NNE'!$H$2:$H$707,'Faturamento NNE'!$E$2:$E$707,'Infos Relatório'!$B$164,'Faturamento NNE'!$F$2:$F$707,'Infos Relatório'!$B232,'Faturamento NNE'!$AA$2:$AA$707,'Infos Relatório'!BE$1)</f>
        <v>0</v>
      </c>
      <c r="BG232" s="542">
        <f>SUMIFS('Faturamento NNE'!$K$2:$K$707,'Faturamento NNE'!$E$2:$E$707,'Infos Relatório'!$B$164,'Faturamento NNE'!$F$2:$F$707,'Infos Relatório'!$B232,'Faturamento NNE'!$AA$2:$AA$707,'Infos Relatório'!BE$1)</f>
        <v>0</v>
      </c>
      <c r="BH232" s="546">
        <f>SUMIFS('Faturamento NNE'!$P$2:$P$707,'Faturamento NNE'!$E$2:$E$707,'Infos Relatório'!$B$164,'Faturamento NNE'!$F$2:$F$707,'Infos Relatório'!$B232,'Faturamento NNE'!$AA$2:$AA$707,'Infos Relatório'!BE$1,'Faturamento NNE'!$U$2:$U$707,"Sim")+SUMIFS('Faturamento NNE'!$Q$2:$Q$707,'Faturamento NNE'!$E$2:$E$707,'Infos Relatório'!$B$164,'Faturamento NNE'!$F$2:$F$707,'Infos Relatório'!$B232,'Faturamento NNE'!$AA$2:$AA$707,'Infos Relatório'!BE$1,'Faturamento NNE'!$U$2:$U$707,"Sim")</f>
        <v>0</v>
      </c>
      <c r="BI232" s="227" t="e">
        <f t="shared" si="69"/>
        <v>#DIV/0!</v>
      </c>
      <c r="BJ232" s="545">
        <f>SUMIFS('Faturamento NNE'!$I$2:$I$707,'Faturamento NNE'!$E$2:$E$707,'Infos Relatório'!$B$164,'Faturamento NNE'!$F$2:$F$707,'Infos Relatório'!$B232,'Faturamento NNE'!$AA$2:$AA$707,'Infos Relatório'!BE$1)</f>
        <v>0</v>
      </c>
      <c r="BK232" s="541">
        <f>COUNTIFS('Faturamento NNE'!$E$2:$E$707,'Infos Relatório'!$B$164,'Faturamento NNE'!$F$2:$F$707,'Infos Relatório'!$B232,'Faturamento NNE'!$AA$2:$AA$707,'Infos Relatório'!BK$1)</f>
        <v>0</v>
      </c>
      <c r="BL232" s="542">
        <f>SUMIFS('Faturamento NNE'!$H$2:$H$707,'Faturamento NNE'!$E$2:$E$707,'Infos Relatório'!$B$164,'Faturamento NNE'!$F$2:$F$707,'Infos Relatório'!$B232,'Faturamento NNE'!$AA$2:$AA$707,'Infos Relatório'!BK$1)</f>
        <v>0</v>
      </c>
      <c r="BM232" s="542">
        <f>SUMIFS('Faturamento NNE'!$K$2:$K$707,'Faturamento NNE'!$E$2:$E$707,'Infos Relatório'!$B$164,'Faturamento NNE'!$F$2:$F$707,'Infos Relatório'!$B232,'Faturamento NNE'!$AA$2:$AA$707,'Infos Relatório'!BK$1)</f>
        <v>0</v>
      </c>
      <c r="BN232" s="546">
        <f>SUMIFS('Faturamento NNE'!$P$2:$P$707,'Faturamento NNE'!$E$2:$E$707,'Infos Relatório'!$B$164,'Faturamento NNE'!$F$2:$F$707,'Infos Relatório'!$B232,'Faturamento NNE'!$AA$2:$AA$707,'Infos Relatório'!BK$1,'Faturamento NNE'!$U$2:$U$707,"Sim")+SUMIFS('Faturamento NNE'!$Q$2:$Q$707,'Faturamento NNE'!$E$2:$E$707,'Infos Relatório'!$B$164,'Faturamento NNE'!$F$2:$F$707,'Infos Relatório'!$B232,'Faturamento NNE'!$AA$2:$AA$707,'Infos Relatório'!BK$1,'Faturamento NNE'!$U$2:$U$707,"Sim")</f>
        <v>0</v>
      </c>
      <c r="BO232" s="227" t="e">
        <f t="shared" si="70"/>
        <v>#DIV/0!</v>
      </c>
      <c r="BP232" s="545">
        <f>SUMIFS('Faturamento NNE'!$I$2:$I$707,'Faturamento NNE'!$E$2:$E$707,'Infos Relatório'!$B$164,'Faturamento NNE'!$F$2:$F$707,'Infos Relatório'!$B232,'Faturamento NNE'!$AA$2:$AA$707,'Infos Relatório'!BK$1)</f>
        <v>0</v>
      </c>
      <c r="BQ232" s="541">
        <f>COUNTIFS('Faturamento NNE'!$E$2:$E$707,'Infos Relatório'!$B$164,'Faturamento NNE'!$F$2:$F$707,'Infos Relatório'!$B232,'Faturamento NNE'!$AA$2:$AA$707,'Infos Relatório'!BQ$1)</f>
        <v>0</v>
      </c>
      <c r="BR232" s="542">
        <f>SUMIFS('Faturamento NNE'!$H$2:$H$707,'Faturamento NNE'!$E$2:$E$707,'Infos Relatório'!$B$164,'Faturamento NNE'!$F$2:$F$707,'Infos Relatório'!$B232,'Faturamento NNE'!$AA$2:$AA$707,'Infos Relatório'!BQ$1)</f>
        <v>0</v>
      </c>
      <c r="BS232" s="542">
        <f>SUMIFS('Faturamento NNE'!$K$2:$K$707,'Faturamento NNE'!$E$2:$E$707,'Infos Relatório'!$B$164,'Faturamento NNE'!$F$2:$F$707,'Infos Relatório'!$B232,'Faturamento NNE'!$AA$2:$AA$707,'Infos Relatório'!BQ$1)</f>
        <v>0</v>
      </c>
      <c r="BT232" s="546">
        <f>SUMIFS('Faturamento NNE'!$P$2:$P$707,'Faturamento NNE'!$E$2:$E$707,'Infos Relatório'!$B$164,'Faturamento NNE'!$F$2:$F$707,'Infos Relatório'!$B232,'Faturamento NNE'!$AA$2:$AA$707,'Infos Relatório'!BQ$1,'Faturamento NNE'!$U$2:$U$707,"Sim")+SUMIFS('Faturamento NNE'!$Q$2:$Q$707,'Faturamento NNE'!$E$2:$E$707,'Infos Relatório'!$B$164,'Faturamento NNE'!$F$2:$F$707,'Infos Relatório'!$B232,'Faturamento NNE'!$AA$2:$AA$707,'Infos Relatório'!BQ$1,'Faturamento NNE'!$U$2:$U$707,"Sim")</f>
        <v>0</v>
      </c>
      <c r="BU232" s="227" t="e">
        <f t="shared" si="71"/>
        <v>#DIV/0!</v>
      </c>
      <c r="BV232" s="545">
        <f>SUMIFS('Faturamento NNE'!$I$2:$I$707,'Faturamento NNE'!$E$2:$E$707,'Infos Relatório'!$B$164,'Faturamento NNE'!$F$2:$F$707,'Infos Relatório'!$B232,'Faturamento NNE'!$AA$2:$AA$707,'Infos Relatório'!BQ$1)</f>
        <v>0</v>
      </c>
    </row>
    <row r="233" spans="2:74">
      <c r="B233" s="217" t="s">
        <v>198</v>
      </c>
      <c r="C233" s="541">
        <f>COUNTIFS('Faturamento NNE'!$E$2:$E$707,'Infos Relatório'!$B$164,'Faturamento NNE'!$F$2:$F$707,'Infos Relatório'!$B233,'Faturamento NNE'!$AA$2:$AA$707,'Infos Relatório'!C$1)</f>
        <v>0</v>
      </c>
      <c r="D233" s="542">
        <f>SUMIFS('Faturamento NNE'!$H$2:$H$707,'Faturamento NNE'!$E$2:$E$707,'Infos Relatório'!$B$164,'Faturamento NNE'!$F$2:$F$707,'Infos Relatório'!$B233,'Faturamento NNE'!$AA$2:$AA$707,'Infos Relatório'!C$1)</f>
        <v>0</v>
      </c>
      <c r="E233" s="543">
        <f>SUMIFS('Faturamento NNE'!$K$2:$K$707,'Faturamento NNE'!$E$2:$E$707,'Infos Relatório'!$B$164,'Faturamento NNE'!$F$2:$F$707,'Infos Relatório'!$B233,'Faturamento NNE'!$AA$2:$AA$707,'Infos Relatório'!C$1)</f>
        <v>0</v>
      </c>
      <c r="F233" s="544">
        <f>SUMIFS('Faturamento NNE'!$P$2:$P$707,'Faturamento NNE'!$E$2:$E$707,'Infos Relatório'!$B$164,'Faturamento NNE'!$F$2:$F$707,'Infos Relatório'!$B233,'Faturamento NNE'!$AA$2:$AA$707,'Infos Relatório'!C$1,'Faturamento NNE'!$U$2:$U$707,"Sim")+SUMIFS('Faturamento NNE'!$Q$2:$Q$707,'Faturamento NNE'!$E$2:$E$707,'Infos Relatório'!$B$164,'Faturamento NNE'!$F$2:$F$707,'Infos Relatório'!$B233,'Faturamento NNE'!$AA$2:$AA$707,'Infos Relatório'!C$1,'Faturamento NNE'!$U$2:$U$707,"Sim")</f>
        <v>0</v>
      </c>
      <c r="G233" s="283" t="e">
        <f t="shared" si="60"/>
        <v>#DIV/0!</v>
      </c>
      <c r="H233" s="545">
        <f>SUMIFS('Faturamento NNE'!$I$2:$I$707,'Faturamento NNE'!$E$2:$E$707,'Infos Relatório'!$B$164,'Faturamento NNE'!$F$2:$F$707,'Infos Relatório'!$B233,'Faturamento NNE'!$AA$2:$AA$707,'Infos Relatório'!C$1)</f>
        <v>0</v>
      </c>
      <c r="I233" s="541">
        <f>COUNTIFS('Faturamento NNE'!$E$2:$E$707,'Infos Relatório'!$B$164,'Faturamento NNE'!$F$2:$F$707,'Infos Relatório'!$B233,'Faturamento NNE'!$AA$2:$AA$707,'Infos Relatório'!I$1)</f>
        <v>0</v>
      </c>
      <c r="J233" s="542">
        <f>SUMIFS('Faturamento NNE'!$H$2:$H$707,'Faturamento NNE'!$E$2:$E$707,'Infos Relatório'!$B$164,'Faturamento NNE'!$F$2:$F$707,'Infos Relatório'!$B233,'Faturamento NNE'!$AA$2:$AA$707,'Infos Relatório'!I$1)</f>
        <v>0</v>
      </c>
      <c r="K233" s="543">
        <f>SUMIFS('Faturamento NNE'!$K$2:$K$707,'Faturamento NNE'!$E$2:$E$707,'Infos Relatório'!$B$164,'Faturamento NNE'!$F$2:$F$707,'Infos Relatório'!$B233,'Faturamento NNE'!$AA$2:$AA$707,'Infos Relatório'!I$1)</f>
        <v>0</v>
      </c>
      <c r="L233" s="544">
        <f>SUMIFS('Faturamento NNE'!$P$2:$P$707,'Faturamento NNE'!$E$2:$E$707,'Infos Relatório'!$B$164,'Faturamento NNE'!$F$2:$F$707,'Infos Relatório'!$B233,'Faturamento NNE'!$AA$2:$AA$707,'Infos Relatório'!I$1,'Faturamento NNE'!$U$2:$U$707,"Sim")+SUMIFS('Faturamento NNE'!$Q$2:$Q$707,'Faturamento NNE'!$E$2:$E$707,'Infos Relatório'!$B$164,'Faturamento NNE'!$F$2:$F$707,'Infos Relatório'!$B233,'Faturamento NNE'!$AA$2:$AA$707,'Infos Relatório'!I$1,'Faturamento NNE'!$U$2:$U$707,"Sim")</f>
        <v>0</v>
      </c>
      <c r="M233" s="283" t="e">
        <f t="shared" si="61"/>
        <v>#DIV/0!</v>
      </c>
      <c r="N233" s="545">
        <f>SUMIFS('Faturamento NNE'!$I$2:$I$707,'Faturamento NNE'!$E$2:$E$707,'Infos Relatório'!$B$164,'Faturamento NNE'!$F$2:$F$707,'Infos Relatório'!$B233,'Faturamento NNE'!$AA$2:$AA$707,'Infos Relatório'!I$1)</f>
        <v>0</v>
      </c>
      <c r="O233" s="541">
        <f>COUNTIFS('Faturamento NNE'!$E$2:$E$707,'Infos Relatório'!$B$164,'Faturamento NNE'!$F$2:$F$707,'Infos Relatório'!$B233,'Faturamento NNE'!$AA$2:$AA$707,'Infos Relatório'!O$1)</f>
        <v>0</v>
      </c>
      <c r="P233" s="542">
        <f>SUMIFS('Faturamento NNE'!$H$2:$H$707,'Faturamento NNE'!$E$2:$E$707,'Infos Relatório'!$B$164,'Faturamento NNE'!$F$2:$F$707,'Infos Relatório'!$B233,'Faturamento NNE'!$AA$2:$AA$707,'Infos Relatório'!O$1)</f>
        <v>0</v>
      </c>
      <c r="Q233" s="542">
        <f>SUMIFS('Faturamento NNE'!$K$2:$K$707,'Faturamento NNE'!$E$2:$E$707,'Infos Relatório'!$B$164,'Faturamento NNE'!$F$2:$F$707,'Infos Relatório'!$B233,'Faturamento NNE'!$AA$2:$AA$707,'Infos Relatório'!O$1)</f>
        <v>0</v>
      </c>
      <c r="R233" s="546">
        <f>SUMIFS('Faturamento NNE'!$P$2:$P$707,'Faturamento NNE'!$E$2:$E$707,'Infos Relatório'!$B$164,'Faturamento NNE'!$F$2:$F$707,'Infos Relatório'!$B233,'Faturamento NNE'!$AA$2:$AA$707,'Infos Relatório'!O$1,'Faturamento NNE'!$U$2:$U$707,"Sim")+SUMIFS('Faturamento NNE'!$Q$2:$Q$707,'Faturamento NNE'!$E$2:$E$707,'Infos Relatório'!$B$164,'Faturamento NNE'!$F$2:$F$707,'Infos Relatório'!$B233,'Faturamento NNE'!$AA$2:$AA$707,'Infos Relatório'!O$1,'Faturamento NNE'!$U$2:$U$707,"Sim")</f>
        <v>0</v>
      </c>
      <c r="S233" s="227" t="e">
        <f t="shared" si="62"/>
        <v>#DIV/0!</v>
      </c>
      <c r="T233" s="545">
        <f>SUMIFS('Faturamento NNE'!$I$2:$I$707,'Faturamento NNE'!$E$2:$E$707,'Infos Relatório'!$B$164,'Faturamento NNE'!$F$2:$F$707,'Infos Relatório'!$B233,'Faturamento NNE'!$AA$2:$AA$707,'Infos Relatório'!O$1)</f>
        <v>0</v>
      </c>
      <c r="U233" s="541">
        <f>COUNTIFS('Faturamento NNE'!$E$2:$E$707,'Infos Relatório'!$B$164,'Faturamento NNE'!$F$2:$F$707,'Infos Relatório'!$B233,'Faturamento NNE'!$AA$2:$AA$707,'Infos Relatório'!U$1)</f>
        <v>0</v>
      </c>
      <c r="V233" s="542">
        <f>SUMIFS('Faturamento NNE'!$H$2:$H$707,'Faturamento NNE'!$E$2:$E$707,'Infos Relatório'!$B$164,'Faturamento NNE'!$F$2:$F$707,'Infos Relatório'!$B233,'Faturamento NNE'!$AA$2:$AA$707,'Infos Relatório'!U$1)</f>
        <v>0</v>
      </c>
      <c r="W233" s="542">
        <f>SUMIFS('Faturamento NNE'!$K$2:$K$707,'Faturamento NNE'!$E$2:$E$707,'Infos Relatório'!$B$164,'Faturamento NNE'!$F$2:$F$707,'Infos Relatório'!$B233,'Faturamento NNE'!$AA$2:$AA$707,'Infos Relatório'!U$1)</f>
        <v>0</v>
      </c>
      <c r="X233" s="546">
        <f>SUMIFS('Faturamento NNE'!$P$2:$P$707,'Faturamento NNE'!$E$2:$E$707,'Infos Relatório'!$B$164,'Faturamento NNE'!$F$2:$F$707,'Infos Relatório'!$B233,'Faturamento NNE'!$AA$2:$AA$707,'Infos Relatório'!U$1,'Faturamento NNE'!$U$2:$U$707,"Sim")+SUMIFS('Faturamento NNE'!$Q$2:$Q$707,'Faturamento NNE'!$E$2:$E$707,'Infos Relatório'!$B$164,'Faturamento NNE'!$F$2:$F$707,'Infos Relatório'!$B233,'Faturamento NNE'!$AA$2:$AA$707,'Infos Relatório'!U$1,'Faturamento NNE'!$U$2:$U$707,"Sim")</f>
        <v>0</v>
      </c>
      <c r="Y233" s="227" t="e">
        <f t="shared" si="63"/>
        <v>#DIV/0!</v>
      </c>
      <c r="Z233" s="545">
        <f>SUMIFS('Faturamento NNE'!$I$2:$I$707,'Faturamento NNE'!$E$2:$E$707,'Infos Relatório'!$B$164,'Faturamento NNE'!$F$2:$F$707,'Infos Relatório'!$B233,'Faturamento NNE'!$AA$2:$AA$707,'Infos Relatório'!U$1)</f>
        <v>0</v>
      </c>
      <c r="AA233" s="541">
        <f>COUNTIFS('Faturamento NNE'!$E$2:$E$707,'Infos Relatório'!$B$164,'Faturamento NNE'!$F$2:$F$707,'Infos Relatório'!$B233,'Faturamento NNE'!$AA$2:$AA$707,'Infos Relatório'!AA$1)</f>
        <v>0</v>
      </c>
      <c r="AB233" s="542">
        <f>SUMIFS('Faturamento NNE'!$H$2:$H$707,'Faturamento NNE'!$E$2:$E$707,'Infos Relatório'!$B$164,'Faturamento NNE'!$F$2:$F$707,'Infos Relatório'!$B233,'Faturamento NNE'!$AA$2:$AA$707,'Infos Relatório'!AA$1)</f>
        <v>0</v>
      </c>
      <c r="AC233" s="542">
        <f>SUMIFS('Faturamento NNE'!$K$2:$K$707,'Faturamento NNE'!$E$2:$E$707,'Infos Relatório'!$B$164,'Faturamento NNE'!$F$2:$F$707,'Infos Relatório'!$B233,'Faturamento NNE'!$AA$2:$AA$707,'Infos Relatório'!AA$1)</f>
        <v>0</v>
      </c>
      <c r="AD233" s="546">
        <f>SUMIFS('Faturamento NNE'!$P$2:$P$707,'Faturamento NNE'!$E$2:$E$707,'Infos Relatório'!$B$164,'Faturamento NNE'!$F$2:$F$707,'Infos Relatório'!$B233,'Faturamento NNE'!$AA$2:$AA$707,'Infos Relatório'!AA$1,'Faturamento NNE'!$U$2:$U$707,"Sim")+SUMIFS('Faturamento NNE'!$Q$2:$Q$707,'Faturamento NNE'!$E$2:$E$707,'Infos Relatório'!$B$164,'Faturamento NNE'!$F$2:$F$707,'Infos Relatório'!$B233,'Faturamento NNE'!$AA$2:$AA$707,'Infos Relatório'!AA$1,'Faturamento NNE'!$U$2:$U$707,"Sim")</f>
        <v>0</v>
      </c>
      <c r="AE233" s="227" t="e">
        <f t="shared" si="64"/>
        <v>#DIV/0!</v>
      </c>
      <c r="AF233" s="545">
        <f>SUMIFS('Faturamento NNE'!$I$2:$I$707,'Faturamento NNE'!$E$2:$E$707,'Infos Relatório'!$B$164,'Faturamento NNE'!$F$2:$F$707,'Infos Relatório'!$B233,'Faturamento NNE'!$AA$2:$AA$707,'Infos Relatório'!AA$1)</f>
        <v>0</v>
      </c>
      <c r="AG233" s="541">
        <f>COUNTIFS('Faturamento NNE'!$E$2:$E$707,'Infos Relatório'!$B$164,'Faturamento NNE'!$F$2:$F$707,'Infos Relatório'!$B233,'Faturamento NNE'!$AA$2:$AA$707,'Infos Relatório'!AG$1)</f>
        <v>0</v>
      </c>
      <c r="AH233" s="542">
        <f>SUMIFS('Faturamento NNE'!$H$2:$H$707,'Faturamento NNE'!$E$2:$E$707,'Infos Relatório'!$B$164,'Faturamento NNE'!$F$2:$F$707,'Infos Relatório'!$B233,'Faturamento NNE'!$AA$2:$AA$707,'Infos Relatório'!AG$1)</f>
        <v>0</v>
      </c>
      <c r="AI233" s="542">
        <f>SUMIFS('Faturamento NNE'!$K$2:$K$707,'Faturamento NNE'!$E$2:$E$707,'Infos Relatório'!$B$164,'Faturamento NNE'!$F$2:$F$707,'Infos Relatório'!$B233,'Faturamento NNE'!$AA$2:$AA$707,'Infos Relatório'!AG$1)</f>
        <v>0</v>
      </c>
      <c r="AJ233" s="546">
        <f>SUMIFS('Faturamento NNE'!$P$2:$P$707,'Faturamento NNE'!$E$2:$E$707,'Infos Relatório'!$B$164,'Faturamento NNE'!$F$2:$F$707,'Infos Relatório'!$B233,'Faturamento NNE'!$AA$2:$AA$707,'Infos Relatório'!AG$1,'Faturamento NNE'!$U$2:$U$707,"Sim")+SUMIFS('Faturamento NNE'!$Q$2:$Q$707,'Faturamento NNE'!$E$2:$E$707,'Infos Relatório'!$B$164,'Faturamento NNE'!$F$2:$F$707,'Infos Relatório'!$B233,'Faturamento NNE'!$AA$2:$AA$707,'Infos Relatório'!AG$1,'Faturamento NNE'!$U$2:$U$707,"Sim")</f>
        <v>0</v>
      </c>
      <c r="AK233" s="227" t="e">
        <f t="shared" si="65"/>
        <v>#DIV/0!</v>
      </c>
      <c r="AL233" s="545">
        <f>SUMIFS('Faturamento NNE'!$I$2:$I$707,'Faturamento NNE'!$E$2:$E$707,'Infos Relatório'!$B$164,'Faturamento NNE'!$F$2:$F$707,'Infos Relatório'!$B233,'Faturamento NNE'!$AA$2:$AA$707,'Infos Relatório'!AG$1)</f>
        <v>0</v>
      </c>
      <c r="AM233" s="541">
        <f>COUNTIFS('Faturamento NNE'!$E$2:$E$707,'Infos Relatório'!$B$164,'Faturamento NNE'!$F$2:$F$707,'Infos Relatório'!$B233,'Faturamento NNE'!$AA$2:$AA$707,'Infos Relatório'!AM$1)</f>
        <v>0</v>
      </c>
      <c r="AN233" s="542">
        <f>SUMIFS('Faturamento NNE'!$H$2:$H$707,'Faturamento NNE'!$E$2:$E$707,'Infos Relatório'!$B$164,'Faturamento NNE'!$F$2:$F$707,'Infos Relatório'!$B233,'Faturamento NNE'!$AA$2:$AA$707,'Infos Relatório'!AM$1)</f>
        <v>0</v>
      </c>
      <c r="AO233" s="542">
        <f>SUMIFS('Faturamento NNE'!$K$2:$K$707,'Faturamento NNE'!$E$2:$E$707,'Infos Relatório'!$B$164,'Faturamento NNE'!$F$2:$F$707,'Infos Relatório'!$B233,'Faturamento NNE'!$AA$2:$AA$707,'Infos Relatório'!AM$1)</f>
        <v>0</v>
      </c>
      <c r="AP233" s="546">
        <f>SUMIFS('Faturamento NNE'!$P$2:$P$707,'Faturamento NNE'!$E$2:$E$707,'Infos Relatório'!$B$164,'Faturamento NNE'!$F$2:$F$707,'Infos Relatório'!$B233,'Faturamento NNE'!$AA$2:$AA$707,'Infos Relatório'!AM$1,'Faturamento NNE'!$U$2:$U$707,"Sim")+SUMIFS('Faturamento NNE'!$Q$2:$Q$707,'Faturamento NNE'!$E$2:$E$707,'Infos Relatório'!$B$164,'Faturamento NNE'!$F$2:$F$707,'Infos Relatório'!$B233,'Faturamento NNE'!$AA$2:$AA$707,'Infos Relatório'!AM$1,'Faturamento NNE'!$U$2:$U$707,"Sim")</f>
        <v>0</v>
      </c>
      <c r="AQ233" s="227" t="e">
        <f t="shared" si="66"/>
        <v>#DIV/0!</v>
      </c>
      <c r="AR233" s="545">
        <f>SUMIFS('Faturamento NNE'!$I$2:$I$707,'Faturamento NNE'!$E$2:$E$707,'Infos Relatório'!$B$164,'Faturamento NNE'!$F$2:$F$707,'Infos Relatório'!$B233,'Faturamento NNE'!$AA$2:$AA$707,'Infos Relatório'!AM$1)</f>
        <v>0</v>
      </c>
      <c r="AS233" s="541">
        <f>COUNTIFS('Faturamento NNE'!$E$2:$E$707,'Infos Relatório'!$B$164,'Faturamento NNE'!$F$2:$F$707,'Infos Relatório'!$B233,'Faturamento NNE'!$AA$2:$AA$707,'Infos Relatório'!AS$1)</f>
        <v>0</v>
      </c>
      <c r="AT233" s="542">
        <f>SUMIFS('Faturamento NNE'!$H$2:$H$707,'Faturamento NNE'!$E$2:$E$707,'Infos Relatório'!$B$164,'Faturamento NNE'!$F$2:$F$707,'Infos Relatório'!$B233,'Faturamento NNE'!$AA$2:$AA$707,'Infos Relatório'!AS$1)</f>
        <v>0</v>
      </c>
      <c r="AU233" s="542">
        <f>SUMIFS('Faturamento NNE'!$K$2:$K$707,'Faturamento NNE'!$E$2:$E$707,'Infos Relatório'!$B$164,'Faturamento NNE'!$F$2:$F$707,'Infos Relatório'!$B233,'Faturamento NNE'!$AA$2:$AA$707,'Infos Relatório'!AS$1)</f>
        <v>0</v>
      </c>
      <c r="AV233" s="546">
        <f>SUMIFS('Faturamento NNE'!$P$2:$P$707,'Faturamento NNE'!$E$2:$E$707,'Infos Relatório'!$B$164,'Faturamento NNE'!$F$2:$F$707,'Infos Relatório'!$B233,'Faturamento NNE'!$AA$2:$AA$707,'Infos Relatório'!AS$1,'Faturamento NNE'!$U$2:$U$707,"Sim")+SUMIFS('Faturamento NNE'!$Q$2:$Q$707,'Faturamento NNE'!$E$2:$E$707,'Infos Relatório'!$B$164,'Faturamento NNE'!$F$2:$F$707,'Infos Relatório'!$B233,'Faturamento NNE'!$AA$2:$AA$707,'Infos Relatório'!AS$1,'Faturamento NNE'!$U$2:$U$707,"Sim")</f>
        <v>0</v>
      </c>
      <c r="AW233" s="227" t="e">
        <f t="shared" si="67"/>
        <v>#DIV/0!</v>
      </c>
      <c r="AX233" s="545">
        <f>SUMIFS('Faturamento NNE'!$I$2:$I$707,'Faturamento NNE'!$E$2:$E$707,'Infos Relatório'!$B$164,'Faturamento NNE'!$F$2:$F$707,'Infos Relatório'!$B233,'Faturamento NNE'!$AA$2:$AA$707,'Infos Relatório'!AS$1)</f>
        <v>0</v>
      </c>
      <c r="AY233" s="541">
        <f>COUNTIFS('Faturamento NNE'!$E$2:$E$707,'Infos Relatório'!$B$164,'Faturamento NNE'!$F$2:$F$707,'Infos Relatório'!$B233,'Faturamento NNE'!$AA$2:$AA$707,'Infos Relatório'!AY$1)</f>
        <v>0</v>
      </c>
      <c r="AZ233" s="542">
        <f>SUMIFS('Faturamento NNE'!$H$2:$H$707,'Faturamento NNE'!$E$2:$E$707,'Infos Relatório'!$B$164,'Faturamento NNE'!$F$2:$F$707,'Infos Relatório'!$B233,'Faturamento NNE'!$AA$2:$AA$707,'Infos Relatório'!AY$1)</f>
        <v>0</v>
      </c>
      <c r="BA233" s="542">
        <f>SUMIFS('Faturamento NNE'!$K$2:$K$707,'Faturamento NNE'!$E$2:$E$707,'Infos Relatório'!$B$164,'Faturamento NNE'!$F$2:$F$707,'Infos Relatório'!$B233,'Faturamento NNE'!$AA$2:$AA$707,'Infos Relatório'!AY$1)</f>
        <v>0</v>
      </c>
      <c r="BB233" s="546">
        <f>SUMIFS('Faturamento NNE'!$P$2:$P$707,'Faturamento NNE'!$E$2:$E$707,'Infos Relatório'!$B$164,'Faturamento NNE'!$F$2:$F$707,'Infos Relatório'!$B233,'Faturamento NNE'!$AA$2:$AA$707,'Infos Relatório'!AY$1,'Faturamento NNE'!$U$2:$U$707,"Sim")+SUMIFS('Faturamento NNE'!$Q$2:$Q$707,'Faturamento NNE'!$E$2:$E$707,'Infos Relatório'!$B$164,'Faturamento NNE'!$F$2:$F$707,'Infos Relatório'!$B233,'Faturamento NNE'!$AA$2:$AA$707,'Infos Relatório'!AY$1,'Faturamento NNE'!$U$2:$U$707,"Sim")</f>
        <v>0</v>
      </c>
      <c r="BC233" s="227" t="e">
        <f t="shared" si="68"/>
        <v>#DIV/0!</v>
      </c>
      <c r="BD233" s="545">
        <f>SUMIFS('Faturamento NNE'!$I$2:$I$707,'Faturamento NNE'!$E$2:$E$707,'Infos Relatório'!$B$164,'Faturamento NNE'!$F$2:$F$707,'Infos Relatório'!$B233,'Faturamento NNE'!$AA$2:$AA$707,'Infos Relatório'!AY$1)</f>
        <v>0</v>
      </c>
      <c r="BE233" s="541">
        <f>COUNTIFS('Faturamento NNE'!$E$2:$E$707,'Infos Relatório'!$B$164,'Faturamento NNE'!$F$2:$F$707,'Infos Relatório'!$B233,'Faturamento NNE'!$AA$2:$AA$707,'Infos Relatório'!BE$1)</f>
        <v>0</v>
      </c>
      <c r="BF233" s="542">
        <f>SUMIFS('Faturamento NNE'!$H$2:$H$707,'Faturamento NNE'!$E$2:$E$707,'Infos Relatório'!$B$164,'Faturamento NNE'!$F$2:$F$707,'Infos Relatório'!$B233,'Faturamento NNE'!$AA$2:$AA$707,'Infos Relatório'!BE$1)</f>
        <v>0</v>
      </c>
      <c r="BG233" s="542">
        <f>SUMIFS('Faturamento NNE'!$K$2:$K$707,'Faturamento NNE'!$E$2:$E$707,'Infos Relatório'!$B$164,'Faturamento NNE'!$F$2:$F$707,'Infos Relatório'!$B233,'Faturamento NNE'!$AA$2:$AA$707,'Infos Relatório'!BE$1)</f>
        <v>0</v>
      </c>
      <c r="BH233" s="546">
        <f>SUMIFS('Faturamento NNE'!$P$2:$P$707,'Faturamento NNE'!$E$2:$E$707,'Infos Relatório'!$B$164,'Faturamento NNE'!$F$2:$F$707,'Infos Relatório'!$B233,'Faturamento NNE'!$AA$2:$AA$707,'Infos Relatório'!BE$1,'Faturamento NNE'!$U$2:$U$707,"Sim")+SUMIFS('Faturamento NNE'!$Q$2:$Q$707,'Faturamento NNE'!$E$2:$E$707,'Infos Relatório'!$B$164,'Faturamento NNE'!$F$2:$F$707,'Infos Relatório'!$B233,'Faturamento NNE'!$AA$2:$AA$707,'Infos Relatório'!BE$1,'Faturamento NNE'!$U$2:$U$707,"Sim")</f>
        <v>0</v>
      </c>
      <c r="BI233" s="227" t="e">
        <f t="shared" si="69"/>
        <v>#DIV/0!</v>
      </c>
      <c r="BJ233" s="545">
        <f>SUMIFS('Faturamento NNE'!$I$2:$I$707,'Faturamento NNE'!$E$2:$E$707,'Infos Relatório'!$B$164,'Faturamento NNE'!$F$2:$F$707,'Infos Relatório'!$B233,'Faturamento NNE'!$AA$2:$AA$707,'Infos Relatório'!BE$1)</f>
        <v>0</v>
      </c>
      <c r="BK233" s="541">
        <f>COUNTIFS('Faturamento NNE'!$E$2:$E$707,'Infos Relatório'!$B$164,'Faturamento NNE'!$F$2:$F$707,'Infos Relatório'!$B233,'Faturamento NNE'!$AA$2:$AA$707,'Infos Relatório'!BK$1)</f>
        <v>0</v>
      </c>
      <c r="BL233" s="542">
        <f>SUMIFS('Faturamento NNE'!$H$2:$H$707,'Faturamento NNE'!$E$2:$E$707,'Infos Relatório'!$B$164,'Faturamento NNE'!$F$2:$F$707,'Infos Relatório'!$B233,'Faturamento NNE'!$AA$2:$AA$707,'Infos Relatório'!BK$1)</f>
        <v>0</v>
      </c>
      <c r="BM233" s="542">
        <f>SUMIFS('Faturamento NNE'!$K$2:$K$707,'Faturamento NNE'!$E$2:$E$707,'Infos Relatório'!$B$164,'Faturamento NNE'!$F$2:$F$707,'Infos Relatório'!$B233,'Faturamento NNE'!$AA$2:$AA$707,'Infos Relatório'!BK$1)</f>
        <v>0</v>
      </c>
      <c r="BN233" s="546">
        <f>SUMIFS('Faturamento NNE'!$P$2:$P$707,'Faturamento NNE'!$E$2:$E$707,'Infos Relatório'!$B$164,'Faturamento NNE'!$F$2:$F$707,'Infos Relatório'!$B233,'Faturamento NNE'!$AA$2:$AA$707,'Infos Relatório'!BK$1,'Faturamento NNE'!$U$2:$U$707,"Sim")+SUMIFS('Faturamento NNE'!$Q$2:$Q$707,'Faturamento NNE'!$E$2:$E$707,'Infos Relatório'!$B$164,'Faturamento NNE'!$F$2:$F$707,'Infos Relatório'!$B233,'Faturamento NNE'!$AA$2:$AA$707,'Infos Relatório'!BK$1,'Faturamento NNE'!$U$2:$U$707,"Sim")</f>
        <v>0</v>
      </c>
      <c r="BO233" s="227" t="e">
        <f t="shared" si="70"/>
        <v>#DIV/0!</v>
      </c>
      <c r="BP233" s="545">
        <f>SUMIFS('Faturamento NNE'!$I$2:$I$707,'Faturamento NNE'!$E$2:$E$707,'Infos Relatório'!$B$164,'Faturamento NNE'!$F$2:$F$707,'Infos Relatório'!$B233,'Faturamento NNE'!$AA$2:$AA$707,'Infos Relatório'!BK$1)</f>
        <v>0</v>
      </c>
      <c r="BQ233" s="541">
        <f>COUNTIFS('Faturamento NNE'!$E$2:$E$707,'Infos Relatório'!$B$164,'Faturamento NNE'!$F$2:$F$707,'Infos Relatório'!$B233,'Faturamento NNE'!$AA$2:$AA$707,'Infos Relatório'!BQ$1)</f>
        <v>0</v>
      </c>
      <c r="BR233" s="542">
        <f>SUMIFS('Faturamento NNE'!$H$2:$H$707,'Faturamento NNE'!$E$2:$E$707,'Infos Relatório'!$B$164,'Faturamento NNE'!$F$2:$F$707,'Infos Relatório'!$B233,'Faturamento NNE'!$AA$2:$AA$707,'Infos Relatório'!BQ$1)</f>
        <v>0</v>
      </c>
      <c r="BS233" s="542">
        <f>SUMIFS('Faturamento NNE'!$K$2:$K$707,'Faturamento NNE'!$E$2:$E$707,'Infos Relatório'!$B$164,'Faturamento NNE'!$F$2:$F$707,'Infos Relatório'!$B233,'Faturamento NNE'!$AA$2:$AA$707,'Infos Relatório'!BQ$1)</f>
        <v>0</v>
      </c>
      <c r="BT233" s="546">
        <f>SUMIFS('Faturamento NNE'!$P$2:$P$707,'Faturamento NNE'!$E$2:$E$707,'Infos Relatório'!$B$164,'Faturamento NNE'!$F$2:$F$707,'Infos Relatório'!$B233,'Faturamento NNE'!$AA$2:$AA$707,'Infos Relatório'!BQ$1,'Faturamento NNE'!$U$2:$U$707,"Sim")+SUMIFS('Faturamento NNE'!$Q$2:$Q$707,'Faturamento NNE'!$E$2:$E$707,'Infos Relatório'!$B$164,'Faturamento NNE'!$F$2:$F$707,'Infos Relatório'!$B233,'Faturamento NNE'!$AA$2:$AA$707,'Infos Relatório'!BQ$1,'Faturamento NNE'!$U$2:$U$707,"Sim")</f>
        <v>0</v>
      </c>
      <c r="BU233" s="227" t="e">
        <f t="shared" si="71"/>
        <v>#DIV/0!</v>
      </c>
      <c r="BV233" s="545">
        <f>SUMIFS('Faturamento NNE'!$I$2:$I$707,'Faturamento NNE'!$E$2:$E$707,'Infos Relatório'!$B$164,'Faturamento NNE'!$F$2:$F$707,'Infos Relatório'!$B233,'Faturamento NNE'!$AA$2:$AA$707,'Infos Relatório'!BQ$1)</f>
        <v>0</v>
      </c>
    </row>
    <row r="234" spans="2:74">
      <c r="B234" s="217" t="s">
        <v>199</v>
      </c>
      <c r="C234" s="541">
        <f>COUNTIFS('Faturamento NNE'!$E$2:$E$707,'Infos Relatório'!$B$164,'Faturamento NNE'!$F$2:$F$707,'Infos Relatório'!$B234,'Faturamento NNE'!$AA$2:$AA$707,'Infos Relatório'!C$1)</f>
        <v>0</v>
      </c>
      <c r="D234" s="542">
        <f>SUMIFS('Faturamento NNE'!$H$2:$H$707,'Faturamento NNE'!$E$2:$E$707,'Infos Relatório'!$B$164,'Faturamento NNE'!$F$2:$F$707,'Infos Relatório'!$B234,'Faturamento NNE'!$AA$2:$AA$707,'Infos Relatório'!C$1)</f>
        <v>0</v>
      </c>
      <c r="E234" s="543">
        <f>SUMIFS('Faturamento NNE'!$K$2:$K$707,'Faturamento NNE'!$E$2:$E$707,'Infos Relatório'!$B$164,'Faturamento NNE'!$F$2:$F$707,'Infos Relatório'!$B234,'Faturamento NNE'!$AA$2:$AA$707,'Infos Relatório'!C$1)</f>
        <v>0</v>
      </c>
      <c r="F234" s="544">
        <f>SUMIFS('Faturamento NNE'!$P$2:$P$707,'Faturamento NNE'!$E$2:$E$707,'Infos Relatório'!$B$164,'Faturamento NNE'!$F$2:$F$707,'Infos Relatório'!$B234,'Faturamento NNE'!$AA$2:$AA$707,'Infos Relatório'!C$1,'Faturamento NNE'!$U$2:$U$707,"Sim")+SUMIFS('Faturamento NNE'!$Q$2:$Q$707,'Faturamento NNE'!$E$2:$E$707,'Infos Relatório'!$B$164,'Faturamento NNE'!$F$2:$F$707,'Infos Relatório'!$B234,'Faturamento NNE'!$AA$2:$AA$707,'Infos Relatório'!C$1,'Faturamento NNE'!$U$2:$U$707,"Sim")</f>
        <v>0</v>
      </c>
      <c r="G234" s="283" t="e">
        <f t="shared" si="60"/>
        <v>#DIV/0!</v>
      </c>
      <c r="H234" s="545">
        <f>SUMIFS('Faturamento NNE'!$I$2:$I$707,'Faturamento NNE'!$E$2:$E$707,'Infos Relatório'!$B$164,'Faturamento NNE'!$F$2:$F$707,'Infos Relatório'!$B234,'Faturamento NNE'!$AA$2:$AA$707,'Infos Relatório'!C$1)</f>
        <v>0</v>
      </c>
      <c r="I234" s="541">
        <f>COUNTIFS('Faturamento NNE'!$E$2:$E$707,'Infos Relatório'!$B$164,'Faturamento NNE'!$F$2:$F$707,'Infos Relatório'!$B234,'Faturamento NNE'!$AA$2:$AA$707,'Infos Relatório'!I$1)</f>
        <v>0</v>
      </c>
      <c r="J234" s="542">
        <f>SUMIFS('Faturamento NNE'!$H$2:$H$707,'Faturamento NNE'!$E$2:$E$707,'Infos Relatório'!$B$164,'Faturamento NNE'!$F$2:$F$707,'Infos Relatório'!$B234,'Faturamento NNE'!$AA$2:$AA$707,'Infos Relatório'!I$1)</f>
        <v>0</v>
      </c>
      <c r="K234" s="543">
        <f>SUMIFS('Faturamento NNE'!$K$2:$K$707,'Faturamento NNE'!$E$2:$E$707,'Infos Relatório'!$B$164,'Faturamento NNE'!$F$2:$F$707,'Infos Relatório'!$B234,'Faturamento NNE'!$AA$2:$AA$707,'Infos Relatório'!I$1)</f>
        <v>0</v>
      </c>
      <c r="L234" s="544">
        <f>SUMIFS('Faturamento NNE'!$P$2:$P$707,'Faturamento NNE'!$E$2:$E$707,'Infos Relatório'!$B$164,'Faturamento NNE'!$F$2:$F$707,'Infos Relatório'!$B234,'Faturamento NNE'!$AA$2:$AA$707,'Infos Relatório'!I$1,'Faturamento NNE'!$U$2:$U$707,"Sim")+SUMIFS('Faturamento NNE'!$Q$2:$Q$707,'Faturamento NNE'!$E$2:$E$707,'Infos Relatório'!$B$164,'Faturamento NNE'!$F$2:$F$707,'Infos Relatório'!$B234,'Faturamento NNE'!$AA$2:$AA$707,'Infos Relatório'!I$1,'Faturamento NNE'!$U$2:$U$707,"Sim")</f>
        <v>0</v>
      </c>
      <c r="M234" s="283" t="e">
        <f t="shared" si="61"/>
        <v>#DIV/0!</v>
      </c>
      <c r="N234" s="545">
        <f>SUMIFS('Faturamento NNE'!$I$2:$I$707,'Faturamento NNE'!$E$2:$E$707,'Infos Relatório'!$B$164,'Faturamento NNE'!$F$2:$F$707,'Infos Relatório'!$B234,'Faturamento NNE'!$AA$2:$AA$707,'Infos Relatório'!I$1)</f>
        <v>0</v>
      </c>
      <c r="O234" s="541">
        <f>COUNTIFS('Faturamento NNE'!$E$2:$E$707,'Infos Relatório'!$B$164,'Faturamento NNE'!$F$2:$F$707,'Infos Relatório'!$B234,'Faturamento NNE'!$AA$2:$AA$707,'Infos Relatório'!O$1)</f>
        <v>0</v>
      </c>
      <c r="P234" s="542">
        <f>SUMIFS('Faturamento NNE'!$H$2:$H$707,'Faturamento NNE'!$E$2:$E$707,'Infos Relatório'!$B$164,'Faturamento NNE'!$F$2:$F$707,'Infos Relatório'!$B234,'Faturamento NNE'!$AA$2:$AA$707,'Infos Relatório'!O$1)</f>
        <v>0</v>
      </c>
      <c r="Q234" s="542">
        <f>SUMIFS('Faturamento NNE'!$K$2:$K$707,'Faturamento NNE'!$E$2:$E$707,'Infos Relatório'!$B$164,'Faturamento NNE'!$F$2:$F$707,'Infos Relatório'!$B234,'Faturamento NNE'!$AA$2:$AA$707,'Infos Relatório'!O$1)</f>
        <v>0</v>
      </c>
      <c r="R234" s="546">
        <f>SUMIFS('Faturamento NNE'!$P$2:$P$707,'Faturamento NNE'!$E$2:$E$707,'Infos Relatório'!$B$164,'Faturamento NNE'!$F$2:$F$707,'Infos Relatório'!$B234,'Faturamento NNE'!$AA$2:$AA$707,'Infos Relatório'!O$1,'Faturamento NNE'!$U$2:$U$707,"Sim")+SUMIFS('Faturamento NNE'!$Q$2:$Q$707,'Faturamento NNE'!$E$2:$E$707,'Infos Relatório'!$B$164,'Faturamento NNE'!$F$2:$F$707,'Infos Relatório'!$B234,'Faturamento NNE'!$AA$2:$AA$707,'Infos Relatório'!O$1,'Faturamento NNE'!$U$2:$U$707,"Sim")</f>
        <v>0</v>
      </c>
      <c r="S234" s="227" t="e">
        <f t="shared" si="62"/>
        <v>#DIV/0!</v>
      </c>
      <c r="T234" s="545">
        <f>SUMIFS('Faturamento NNE'!$I$2:$I$707,'Faturamento NNE'!$E$2:$E$707,'Infos Relatório'!$B$164,'Faturamento NNE'!$F$2:$F$707,'Infos Relatório'!$B234,'Faturamento NNE'!$AA$2:$AA$707,'Infos Relatório'!O$1)</f>
        <v>0</v>
      </c>
      <c r="U234" s="541">
        <f>COUNTIFS('Faturamento NNE'!$E$2:$E$707,'Infos Relatório'!$B$164,'Faturamento NNE'!$F$2:$F$707,'Infos Relatório'!$B234,'Faturamento NNE'!$AA$2:$AA$707,'Infos Relatório'!U$1)</f>
        <v>0</v>
      </c>
      <c r="V234" s="542">
        <f>SUMIFS('Faturamento NNE'!$H$2:$H$707,'Faturamento NNE'!$E$2:$E$707,'Infos Relatório'!$B$164,'Faturamento NNE'!$F$2:$F$707,'Infos Relatório'!$B234,'Faturamento NNE'!$AA$2:$AA$707,'Infos Relatório'!U$1)</f>
        <v>0</v>
      </c>
      <c r="W234" s="542">
        <f>SUMIFS('Faturamento NNE'!$K$2:$K$707,'Faturamento NNE'!$E$2:$E$707,'Infos Relatório'!$B$164,'Faturamento NNE'!$F$2:$F$707,'Infos Relatório'!$B234,'Faturamento NNE'!$AA$2:$AA$707,'Infos Relatório'!U$1)</f>
        <v>0</v>
      </c>
      <c r="X234" s="546">
        <f>SUMIFS('Faturamento NNE'!$P$2:$P$707,'Faturamento NNE'!$E$2:$E$707,'Infos Relatório'!$B$164,'Faturamento NNE'!$F$2:$F$707,'Infos Relatório'!$B234,'Faturamento NNE'!$AA$2:$AA$707,'Infos Relatório'!U$1,'Faturamento NNE'!$U$2:$U$707,"Sim")+SUMIFS('Faturamento NNE'!$Q$2:$Q$707,'Faturamento NNE'!$E$2:$E$707,'Infos Relatório'!$B$164,'Faturamento NNE'!$F$2:$F$707,'Infos Relatório'!$B234,'Faturamento NNE'!$AA$2:$AA$707,'Infos Relatório'!U$1,'Faturamento NNE'!$U$2:$U$707,"Sim")</f>
        <v>0</v>
      </c>
      <c r="Y234" s="227" t="e">
        <f t="shared" si="63"/>
        <v>#DIV/0!</v>
      </c>
      <c r="Z234" s="545">
        <f>SUMIFS('Faturamento NNE'!$I$2:$I$707,'Faturamento NNE'!$E$2:$E$707,'Infos Relatório'!$B$164,'Faturamento NNE'!$F$2:$F$707,'Infos Relatório'!$B234,'Faturamento NNE'!$AA$2:$AA$707,'Infos Relatório'!U$1)</f>
        <v>0</v>
      </c>
      <c r="AA234" s="541">
        <f>COUNTIFS('Faturamento NNE'!$E$2:$E$707,'Infos Relatório'!$B$164,'Faturamento NNE'!$F$2:$F$707,'Infos Relatório'!$B234,'Faturamento NNE'!$AA$2:$AA$707,'Infos Relatório'!AA$1)</f>
        <v>0</v>
      </c>
      <c r="AB234" s="542">
        <f>SUMIFS('Faturamento NNE'!$H$2:$H$707,'Faturamento NNE'!$E$2:$E$707,'Infos Relatório'!$B$164,'Faturamento NNE'!$F$2:$F$707,'Infos Relatório'!$B234,'Faturamento NNE'!$AA$2:$AA$707,'Infos Relatório'!AA$1)</f>
        <v>0</v>
      </c>
      <c r="AC234" s="542">
        <f>SUMIFS('Faturamento NNE'!$K$2:$K$707,'Faturamento NNE'!$E$2:$E$707,'Infos Relatório'!$B$164,'Faturamento NNE'!$F$2:$F$707,'Infos Relatório'!$B234,'Faturamento NNE'!$AA$2:$AA$707,'Infos Relatório'!AA$1)</f>
        <v>0</v>
      </c>
      <c r="AD234" s="546">
        <f>SUMIFS('Faturamento NNE'!$P$2:$P$707,'Faturamento NNE'!$E$2:$E$707,'Infos Relatório'!$B$164,'Faturamento NNE'!$F$2:$F$707,'Infos Relatório'!$B234,'Faturamento NNE'!$AA$2:$AA$707,'Infos Relatório'!AA$1,'Faturamento NNE'!$U$2:$U$707,"Sim")+SUMIFS('Faturamento NNE'!$Q$2:$Q$707,'Faturamento NNE'!$E$2:$E$707,'Infos Relatório'!$B$164,'Faturamento NNE'!$F$2:$F$707,'Infos Relatório'!$B234,'Faturamento NNE'!$AA$2:$AA$707,'Infos Relatório'!AA$1,'Faturamento NNE'!$U$2:$U$707,"Sim")</f>
        <v>0</v>
      </c>
      <c r="AE234" s="227" t="e">
        <f t="shared" si="64"/>
        <v>#DIV/0!</v>
      </c>
      <c r="AF234" s="545">
        <f>SUMIFS('Faturamento NNE'!$I$2:$I$707,'Faturamento NNE'!$E$2:$E$707,'Infos Relatório'!$B$164,'Faturamento NNE'!$F$2:$F$707,'Infos Relatório'!$B234,'Faturamento NNE'!$AA$2:$AA$707,'Infos Relatório'!AA$1)</f>
        <v>0</v>
      </c>
      <c r="AG234" s="541">
        <f>COUNTIFS('Faturamento NNE'!$E$2:$E$707,'Infos Relatório'!$B$164,'Faturamento NNE'!$F$2:$F$707,'Infos Relatório'!$B234,'Faturamento NNE'!$AA$2:$AA$707,'Infos Relatório'!AG$1)</f>
        <v>0</v>
      </c>
      <c r="AH234" s="542">
        <f>SUMIFS('Faturamento NNE'!$H$2:$H$707,'Faturamento NNE'!$E$2:$E$707,'Infos Relatório'!$B$164,'Faturamento NNE'!$F$2:$F$707,'Infos Relatório'!$B234,'Faturamento NNE'!$AA$2:$AA$707,'Infos Relatório'!AG$1)</f>
        <v>0</v>
      </c>
      <c r="AI234" s="542">
        <f>SUMIFS('Faturamento NNE'!$K$2:$K$707,'Faturamento NNE'!$E$2:$E$707,'Infos Relatório'!$B$164,'Faturamento NNE'!$F$2:$F$707,'Infos Relatório'!$B234,'Faturamento NNE'!$AA$2:$AA$707,'Infos Relatório'!AG$1)</f>
        <v>0</v>
      </c>
      <c r="AJ234" s="546">
        <f>SUMIFS('Faturamento NNE'!$P$2:$P$707,'Faturamento NNE'!$E$2:$E$707,'Infos Relatório'!$B$164,'Faturamento NNE'!$F$2:$F$707,'Infos Relatório'!$B234,'Faturamento NNE'!$AA$2:$AA$707,'Infos Relatório'!AG$1,'Faturamento NNE'!$U$2:$U$707,"Sim")+SUMIFS('Faturamento NNE'!$Q$2:$Q$707,'Faturamento NNE'!$E$2:$E$707,'Infos Relatório'!$B$164,'Faturamento NNE'!$F$2:$F$707,'Infos Relatório'!$B234,'Faturamento NNE'!$AA$2:$AA$707,'Infos Relatório'!AG$1,'Faturamento NNE'!$U$2:$U$707,"Sim")</f>
        <v>0</v>
      </c>
      <c r="AK234" s="227" t="e">
        <f t="shared" si="65"/>
        <v>#DIV/0!</v>
      </c>
      <c r="AL234" s="545">
        <f>SUMIFS('Faturamento NNE'!$I$2:$I$707,'Faturamento NNE'!$E$2:$E$707,'Infos Relatório'!$B$164,'Faturamento NNE'!$F$2:$F$707,'Infos Relatório'!$B234,'Faturamento NNE'!$AA$2:$AA$707,'Infos Relatório'!AG$1)</f>
        <v>0</v>
      </c>
      <c r="AM234" s="541">
        <f>COUNTIFS('Faturamento NNE'!$E$2:$E$707,'Infos Relatório'!$B$164,'Faturamento NNE'!$F$2:$F$707,'Infos Relatório'!$B234,'Faturamento NNE'!$AA$2:$AA$707,'Infos Relatório'!AM$1)</f>
        <v>0</v>
      </c>
      <c r="AN234" s="542">
        <f>SUMIFS('Faturamento NNE'!$H$2:$H$707,'Faturamento NNE'!$E$2:$E$707,'Infos Relatório'!$B$164,'Faturamento NNE'!$F$2:$F$707,'Infos Relatório'!$B234,'Faturamento NNE'!$AA$2:$AA$707,'Infos Relatório'!AM$1)</f>
        <v>0</v>
      </c>
      <c r="AO234" s="542">
        <f>SUMIFS('Faturamento NNE'!$K$2:$K$707,'Faturamento NNE'!$E$2:$E$707,'Infos Relatório'!$B$164,'Faturamento NNE'!$F$2:$F$707,'Infos Relatório'!$B234,'Faturamento NNE'!$AA$2:$AA$707,'Infos Relatório'!AM$1)</f>
        <v>0</v>
      </c>
      <c r="AP234" s="546">
        <f>SUMIFS('Faturamento NNE'!$P$2:$P$707,'Faturamento NNE'!$E$2:$E$707,'Infos Relatório'!$B$164,'Faturamento NNE'!$F$2:$F$707,'Infos Relatório'!$B234,'Faturamento NNE'!$AA$2:$AA$707,'Infos Relatório'!AM$1,'Faturamento NNE'!$U$2:$U$707,"Sim")+SUMIFS('Faturamento NNE'!$Q$2:$Q$707,'Faturamento NNE'!$E$2:$E$707,'Infos Relatório'!$B$164,'Faturamento NNE'!$F$2:$F$707,'Infos Relatório'!$B234,'Faturamento NNE'!$AA$2:$AA$707,'Infos Relatório'!AM$1,'Faturamento NNE'!$U$2:$U$707,"Sim")</f>
        <v>0</v>
      </c>
      <c r="AQ234" s="227" t="e">
        <f t="shared" si="66"/>
        <v>#DIV/0!</v>
      </c>
      <c r="AR234" s="545">
        <f>SUMIFS('Faturamento NNE'!$I$2:$I$707,'Faturamento NNE'!$E$2:$E$707,'Infos Relatório'!$B$164,'Faturamento NNE'!$F$2:$F$707,'Infos Relatório'!$B234,'Faturamento NNE'!$AA$2:$AA$707,'Infos Relatório'!AM$1)</f>
        <v>0</v>
      </c>
      <c r="AS234" s="541">
        <f>COUNTIFS('Faturamento NNE'!$E$2:$E$707,'Infos Relatório'!$B$164,'Faturamento NNE'!$F$2:$F$707,'Infos Relatório'!$B234,'Faturamento NNE'!$AA$2:$AA$707,'Infos Relatório'!AS$1)</f>
        <v>0</v>
      </c>
      <c r="AT234" s="542">
        <f>SUMIFS('Faturamento NNE'!$H$2:$H$707,'Faturamento NNE'!$E$2:$E$707,'Infos Relatório'!$B$164,'Faturamento NNE'!$F$2:$F$707,'Infos Relatório'!$B234,'Faturamento NNE'!$AA$2:$AA$707,'Infos Relatório'!AS$1)</f>
        <v>0</v>
      </c>
      <c r="AU234" s="542">
        <f>SUMIFS('Faturamento NNE'!$K$2:$K$707,'Faturamento NNE'!$E$2:$E$707,'Infos Relatório'!$B$164,'Faturamento NNE'!$F$2:$F$707,'Infos Relatório'!$B234,'Faturamento NNE'!$AA$2:$AA$707,'Infos Relatório'!AS$1)</f>
        <v>0</v>
      </c>
      <c r="AV234" s="546">
        <f>SUMIFS('Faturamento NNE'!$P$2:$P$707,'Faturamento NNE'!$E$2:$E$707,'Infos Relatório'!$B$164,'Faturamento NNE'!$F$2:$F$707,'Infos Relatório'!$B234,'Faturamento NNE'!$AA$2:$AA$707,'Infos Relatório'!AS$1,'Faturamento NNE'!$U$2:$U$707,"Sim")+SUMIFS('Faturamento NNE'!$Q$2:$Q$707,'Faturamento NNE'!$E$2:$E$707,'Infos Relatório'!$B$164,'Faturamento NNE'!$F$2:$F$707,'Infos Relatório'!$B234,'Faturamento NNE'!$AA$2:$AA$707,'Infos Relatório'!AS$1,'Faturamento NNE'!$U$2:$U$707,"Sim")</f>
        <v>0</v>
      </c>
      <c r="AW234" s="227" t="e">
        <f t="shared" si="67"/>
        <v>#DIV/0!</v>
      </c>
      <c r="AX234" s="545">
        <f>SUMIFS('Faturamento NNE'!$I$2:$I$707,'Faturamento NNE'!$E$2:$E$707,'Infos Relatório'!$B$164,'Faturamento NNE'!$F$2:$F$707,'Infos Relatório'!$B234,'Faturamento NNE'!$AA$2:$AA$707,'Infos Relatório'!AS$1)</f>
        <v>0</v>
      </c>
      <c r="AY234" s="541">
        <f>COUNTIFS('Faturamento NNE'!$E$2:$E$707,'Infos Relatório'!$B$164,'Faturamento NNE'!$F$2:$F$707,'Infos Relatório'!$B234,'Faturamento NNE'!$AA$2:$AA$707,'Infos Relatório'!AY$1)</f>
        <v>0</v>
      </c>
      <c r="AZ234" s="542">
        <f>SUMIFS('Faturamento NNE'!$H$2:$H$707,'Faturamento NNE'!$E$2:$E$707,'Infos Relatório'!$B$164,'Faturamento NNE'!$F$2:$F$707,'Infos Relatório'!$B234,'Faturamento NNE'!$AA$2:$AA$707,'Infos Relatório'!AY$1)</f>
        <v>0</v>
      </c>
      <c r="BA234" s="542">
        <f>SUMIFS('Faturamento NNE'!$K$2:$K$707,'Faturamento NNE'!$E$2:$E$707,'Infos Relatório'!$B$164,'Faturamento NNE'!$F$2:$F$707,'Infos Relatório'!$B234,'Faturamento NNE'!$AA$2:$AA$707,'Infos Relatório'!AY$1)</f>
        <v>0</v>
      </c>
      <c r="BB234" s="546">
        <f>SUMIFS('Faturamento NNE'!$P$2:$P$707,'Faturamento NNE'!$E$2:$E$707,'Infos Relatório'!$B$164,'Faturamento NNE'!$F$2:$F$707,'Infos Relatório'!$B234,'Faturamento NNE'!$AA$2:$AA$707,'Infos Relatório'!AY$1,'Faturamento NNE'!$U$2:$U$707,"Sim")+SUMIFS('Faturamento NNE'!$Q$2:$Q$707,'Faturamento NNE'!$E$2:$E$707,'Infos Relatório'!$B$164,'Faturamento NNE'!$F$2:$F$707,'Infos Relatório'!$B234,'Faturamento NNE'!$AA$2:$AA$707,'Infos Relatório'!AY$1,'Faturamento NNE'!$U$2:$U$707,"Sim")</f>
        <v>0</v>
      </c>
      <c r="BC234" s="227" t="e">
        <f t="shared" si="68"/>
        <v>#DIV/0!</v>
      </c>
      <c r="BD234" s="545">
        <f>SUMIFS('Faturamento NNE'!$I$2:$I$707,'Faturamento NNE'!$E$2:$E$707,'Infos Relatório'!$B$164,'Faturamento NNE'!$F$2:$F$707,'Infos Relatório'!$B234,'Faturamento NNE'!$AA$2:$AA$707,'Infos Relatório'!AY$1)</f>
        <v>0</v>
      </c>
      <c r="BE234" s="541">
        <f>COUNTIFS('Faturamento NNE'!$E$2:$E$707,'Infos Relatório'!$B$164,'Faturamento NNE'!$F$2:$F$707,'Infos Relatório'!$B234,'Faturamento NNE'!$AA$2:$AA$707,'Infos Relatório'!BE$1)</f>
        <v>0</v>
      </c>
      <c r="BF234" s="542">
        <f>SUMIFS('Faturamento NNE'!$H$2:$H$707,'Faturamento NNE'!$E$2:$E$707,'Infos Relatório'!$B$164,'Faturamento NNE'!$F$2:$F$707,'Infos Relatório'!$B234,'Faturamento NNE'!$AA$2:$AA$707,'Infos Relatório'!BE$1)</f>
        <v>0</v>
      </c>
      <c r="BG234" s="542">
        <f>SUMIFS('Faturamento NNE'!$K$2:$K$707,'Faturamento NNE'!$E$2:$E$707,'Infos Relatório'!$B$164,'Faturamento NNE'!$F$2:$F$707,'Infos Relatório'!$B234,'Faturamento NNE'!$AA$2:$AA$707,'Infos Relatório'!BE$1)</f>
        <v>0</v>
      </c>
      <c r="BH234" s="546">
        <f>SUMIFS('Faturamento NNE'!$P$2:$P$707,'Faturamento NNE'!$E$2:$E$707,'Infos Relatório'!$B$164,'Faturamento NNE'!$F$2:$F$707,'Infos Relatório'!$B234,'Faturamento NNE'!$AA$2:$AA$707,'Infos Relatório'!BE$1,'Faturamento NNE'!$U$2:$U$707,"Sim")+SUMIFS('Faturamento NNE'!$Q$2:$Q$707,'Faturamento NNE'!$E$2:$E$707,'Infos Relatório'!$B$164,'Faturamento NNE'!$F$2:$F$707,'Infos Relatório'!$B234,'Faturamento NNE'!$AA$2:$AA$707,'Infos Relatório'!BE$1,'Faturamento NNE'!$U$2:$U$707,"Sim")</f>
        <v>0</v>
      </c>
      <c r="BI234" s="227" t="e">
        <f t="shared" si="69"/>
        <v>#DIV/0!</v>
      </c>
      <c r="BJ234" s="545">
        <f>SUMIFS('Faturamento NNE'!$I$2:$I$707,'Faturamento NNE'!$E$2:$E$707,'Infos Relatório'!$B$164,'Faturamento NNE'!$F$2:$F$707,'Infos Relatório'!$B234,'Faturamento NNE'!$AA$2:$AA$707,'Infos Relatório'!BE$1)</f>
        <v>0</v>
      </c>
      <c r="BK234" s="541">
        <f>COUNTIFS('Faturamento NNE'!$E$2:$E$707,'Infos Relatório'!$B$164,'Faturamento NNE'!$F$2:$F$707,'Infos Relatório'!$B234,'Faturamento NNE'!$AA$2:$AA$707,'Infos Relatório'!BK$1)</f>
        <v>0</v>
      </c>
      <c r="BL234" s="542">
        <f>SUMIFS('Faturamento NNE'!$H$2:$H$707,'Faturamento NNE'!$E$2:$E$707,'Infos Relatório'!$B$164,'Faturamento NNE'!$F$2:$F$707,'Infos Relatório'!$B234,'Faturamento NNE'!$AA$2:$AA$707,'Infos Relatório'!BK$1)</f>
        <v>0</v>
      </c>
      <c r="BM234" s="542">
        <f>SUMIFS('Faturamento NNE'!$K$2:$K$707,'Faturamento NNE'!$E$2:$E$707,'Infos Relatório'!$B$164,'Faturamento NNE'!$F$2:$F$707,'Infos Relatório'!$B234,'Faturamento NNE'!$AA$2:$AA$707,'Infos Relatório'!BK$1)</f>
        <v>0</v>
      </c>
      <c r="BN234" s="546">
        <f>SUMIFS('Faturamento NNE'!$P$2:$P$707,'Faturamento NNE'!$E$2:$E$707,'Infos Relatório'!$B$164,'Faturamento NNE'!$F$2:$F$707,'Infos Relatório'!$B234,'Faturamento NNE'!$AA$2:$AA$707,'Infos Relatório'!BK$1,'Faturamento NNE'!$U$2:$U$707,"Sim")+SUMIFS('Faturamento NNE'!$Q$2:$Q$707,'Faturamento NNE'!$E$2:$E$707,'Infos Relatório'!$B$164,'Faturamento NNE'!$F$2:$F$707,'Infos Relatório'!$B234,'Faturamento NNE'!$AA$2:$AA$707,'Infos Relatório'!BK$1,'Faturamento NNE'!$U$2:$U$707,"Sim")</f>
        <v>0</v>
      </c>
      <c r="BO234" s="227" t="e">
        <f t="shared" si="70"/>
        <v>#DIV/0!</v>
      </c>
      <c r="BP234" s="545">
        <f>SUMIFS('Faturamento NNE'!$I$2:$I$707,'Faturamento NNE'!$E$2:$E$707,'Infos Relatório'!$B$164,'Faturamento NNE'!$F$2:$F$707,'Infos Relatório'!$B234,'Faturamento NNE'!$AA$2:$AA$707,'Infos Relatório'!BK$1)</f>
        <v>0</v>
      </c>
      <c r="BQ234" s="541">
        <f>COUNTIFS('Faturamento NNE'!$E$2:$E$707,'Infos Relatório'!$B$164,'Faturamento NNE'!$F$2:$F$707,'Infos Relatório'!$B234,'Faturamento NNE'!$AA$2:$AA$707,'Infos Relatório'!BQ$1)</f>
        <v>0</v>
      </c>
      <c r="BR234" s="542">
        <f>SUMIFS('Faturamento NNE'!$H$2:$H$707,'Faturamento NNE'!$E$2:$E$707,'Infos Relatório'!$B$164,'Faturamento NNE'!$F$2:$F$707,'Infos Relatório'!$B234,'Faturamento NNE'!$AA$2:$AA$707,'Infos Relatório'!BQ$1)</f>
        <v>0</v>
      </c>
      <c r="BS234" s="542">
        <f>SUMIFS('Faturamento NNE'!$K$2:$K$707,'Faturamento NNE'!$E$2:$E$707,'Infos Relatório'!$B$164,'Faturamento NNE'!$F$2:$F$707,'Infos Relatório'!$B234,'Faturamento NNE'!$AA$2:$AA$707,'Infos Relatório'!BQ$1)</f>
        <v>0</v>
      </c>
      <c r="BT234" s="546">
        <f>SUMIFS('Faturamento NNE'!$P$2:$P$707,'Faturamento NNE'!$E$2:$E$707,'Infos Relatório'!$B$164,'Faturamento NNE'!$F$2:$F$707,'Infos Relatório'!$B234,'Faturamento NNE'!$AA$2:$AA$707,'Infos Relatório'!BQ$1,'Faturamento NNE'!$U$2:$U$707,"Sim")+SUMIFS('Faturamento NNE'!$Q$2:$Q$707,'Faturamento NNE'!$E$2:$E$707,'Infos Relatório'!$B$164,'Faturamento NNE'!$F$2:$F$707,'Infos Relatório'!$B234,'Faturamento NNE'!$AA$2:$AA$707,'Infos Relatório'!BQ$1,'Faturamento NNE'!$U$2:$U$707,"Sim")</f>
        <v>0</v>
      </c>
      <c r="BU234" s="227" t="e">
        <f t="shared" si="71"/>
        <v>#DIV/0!</v>
      </c>
      <c r="BV234" s="545">
        <f>SUMIFS('Faturamento NNE'!$I$2:$I$707,'Faturamento NNE'!$E$2:$E$707,'Infos Relatório'!$B$164,'Faturamento NNE'!$F$2:$F$707,'Infos Relatório'!$B234,'Faturamento NNE'!$AA$2:$AA$707,'Infos Relatório'!BQ$1)</f>
        <v>0</v>
      </c>
    </row>
    <row r="235" spans="2:74">
      <c r="B235" s="217" t="s">
        <v>200</v>
      </c>
      <c r="C235" s="541">
        <f>COUNTIFS('Faturamento NNE'!$E$2:$E$707,'Infos Relatório'!$B$164,'Faturamento NNE'!$F$2:$F$707,'Infos Relatório'!$B235,'Faturamento NNE'!$AA$2:$AA$707,'Infos Relatório'!C$1)</f>
        <v>0</v>
      </c>
      <c r="D235" s="542">
        <f>SUMIFS('Faturamento NNE'!$H$2:$H$707,'Faturamento NNE'!$E$2:$E$707,'Infos Relatório'!$B$164,'Faturamento NNE'!$F$2:$F$707,'Infos Relatório'!$B235,'Faturamento NNE'!$AA$2:$AA$707,'Infos Relatório'!C$1)</f>
        <v>0</v>
      </c>
      <c r="E235" s="543">
        <f>SUMIFS('Faturamento NNE'!$K$2:$K$707,'Faturamento NNE'!$E$2:$E$707,'Infos Relatório'!$B$164,'Faturamento NNE'!$F$2:$F$707,'Infos Relatório'!$B235,'Faturamento NNE'!$AA$2:$AA$707,'Infos Relatório'!C$1)</f>
        <v>0</v>
      </c>
      <c r="F235" s="544">
        <f>SUMIFS('Faturamento NNE'!$P$2:$P$707,'Faturamento NNE'!$E$2:$E$707,'Infos Relatório'!$B$164,'Faturamento NNE'!$F$2:$F$707,'Infos Relatório'!$B235,'Faturamento NNE'!$AA$2:$AA$707,'Infos Relatório'!C$1,'Faturamento NNE'!$U$2:$U$707,"Sim")+SUMIFS('Faturamento NNE'!$Q$2:$Q$707,'Faturamento NNE'!$E$2:$E$707,'Infos Relatório'!$B$164,'Faturamento NNE'!$F$2:$F$707,'Infos Relatório'!$B235,'Faturamento NNE'!$AA$2:$AA$707,'Infos Relatório'!C$1,'Faturamento NNE'!$U$2:$U$707,"Sim")</f>
        <v>0</v>
      </c>
      <c r="G235" s="283" t="e">
        <f t="shared" si="60"/>
        <v>#DIV/0!</v>
      </c>
      <c r="H235" s="545">
        <f>SUMIFS('Faturamento NNE'!$I$2:$I$707,'Faturamento NNE'!$E$2:$E$707,'Infos Relatório'!$B$164,'Faturamento NNE'!$F$2:$F$707,'Infos Relatório'!$B235,'Faturamento NNE'!$AA$2:$AA$707,'Infos Relatório'!C$1)</f>
        <v>0</v>
      </c>
      <c r="I235" s="541">
        <f>COUNTIFS('Faturamento NNE'!$E$2:$E$707,'Infos Relatório'!$B$164,'Faturamento NNE'!$F$2:$F$707,'Infos Relatório'!$B235,'Faturamento NNE'!$AA$2:$AA$707,'Infos Relatório'!I$1)</f>
        <v>0</v>
      </c>
      <c r="J235" s="542">
        <f>SUMIFS('Faturamento NNE'!$H$2:$H$707,'Faturamento NNE'!$E$2:$E$707,'Infos Relatório'!$B$164,'Faturamento NNE'!$F$2:$F$707,'Infos Relatório'!$B235,'Faturamento NNE'!$AA$2:$AA$707,'Infos Relatório'!I$1)</f>
        <v>0</v>
      </c>
      <c r="K235" s="543">
        <f>SUMIFS('Faturamento NNE'!$K$2:$K$707,'Faturamento NNE'!$E$2:$E$707,'Infos Relatório'!$B$164,'Faturamento NNE'!$F$2:$F$707,'Infos Relatório'!$B235,'Faturamento NNE'!$AA$2:$AA$707,'Infos Relatório'!I$1)</f>
        <v>0</v>
      </c>
      <c r="L235" s="544">
        <f>SUMIFS('Faturamento NNE'!$P$2:$P$707,'Faturamento NNE'!$E$2:$E$707,'Infos Relatório'!$B$164,'Faturamento NNE'!$F$2:$F$707,'Infos Relatório'!$B235,'Faturamento NNE'!$AA$2:$AA$707,'Infos Relatório'!I$1,'Faturamento NNE'!$U$2:$U$707,"Sim")+SUMIFS('Faturamento NNE'!$Q$2:$Q$707,'Faturamento NNE'!$E$2:$E$707,'Infos Relatório'!$B$164,'Faturamento NNE'!$F$2:$F$707,'Infos Relatório'!$B235,'Faturamento NNE'!$AA$2:$AA$707,'Infos Relatório'!I$1,'Faturamento NNE'!$U$2:$U$707,"Sim")</f>
        <v>0</v>
      </c>
      <c r="M235" s="283" t="e">
        <f t="shared" si="61"/>
        <v>#DIV/0!</v>
      </c>
      <c r="N235" s="545">
        <f>SUMIFS('Faturamento NNE'!$I$2:$I$707,'Faturamento NNE'!$E$2:$E$707,'Infos Relatório'!$B$164,'Faturamento NNE'!$F$2:$F$707,'Infos Relatório'!$B235,'Faturamento NNE'!$AA$2:$AA$707,'Infos Relatório'!I$1)</f>
        <v>0</v>
      </c>
      <c r="O235" s="541">
        <f>COUNTIFS('Faturamento NNE'!$E$2:$E$707,'Infos Relatório'!$B$164,'Faturamento NNE'!$F$2:$F$707,'Infos Relatório'!$B235,'Faturamento NNE'!$AA$2:$AA$707,'Infos Relatório'!O$1)</f>
        <v>0</v>
      </c>
      <c r="P235" s="542">
        <f>SUMIFS('Faturamento NNE'!$H$2:$H$707,'Faturamento NNE'!$E$2:$E$707,'Infos Relatório'!$B$164,'Faturamento NNE'!$F$2:$F$707,'Infos Relatório'!$B235,'Faturamento NNE'!$AA$2:$AA$707,'Infos Relatório'!O$1)</f>
        <v>0</v>
      </c>
      <c r="Q235" s="542">
        <f>SUMIFS('Faturamento NNE'!$K$2:$K$707,'Faturamento NNE'!$E$2:$E$707,'Infos Relatório'!$B$164,'Faturamento NNE'!$F$2:$F$707,'Infos Relatório'!$B235,'Faturamento NNE'!$AA$2:$AA$707,'Infos Relatório'!O$1)</f>
        <v>0</v>
      </c>
      <c r="R235" s="546">
        <f>SUMIFS('Faturamento NNE'!$P$2:$P$707,'Faturamento NNE'!$E$2:$E$707,'Infos Relatório'!$B$164,'Faturamento NNE'!$F$2:$F$707,'Infos Relatório'!$B235,'Faturamento NNE'!$AA$2:$AA$707,'Infos Relatório'!O$1,'Faturamento NNE'!$U$2:$U$707,"Sim")+SUMIFS('Faturamento NNE'!$Q$2:$Q$707,'Faturamento NNE'!$E$2:$E$707,'Infos Relatório'!$B$164,'Faturamento NNE'!$F$2:$F$707,'Infos Relatório'!$B235,'Faturamento NNE'!$AA$2:$AA$707,'Infos Relatório'!O$1,'Faturamento NNE'!$U$2:$U$707,"Sim")</f>
        <v>0</v>
      </c>
      <c r="S235" s="227" t="e">
        <f t="shared" si="62"/>
        <v>#DIV/0!</v>
      </c>
      <c r="T235" s="545">
        <f>SUMIFS('Faturamento NNE'!$I$2:$I$707,'Faturamento NNE'!$E$2:$E$707,'Infos Relatório'!$B$164,'Faturamento NNE'!$F$2:$F$707,'Infos Relatório'!$B235,'Faturamento NNE'!$AA$2:$AA$707,'Infos Relatório'!O$1)</f>
        <v>0</v>
      </c>
      <c r="U235" s="541">
        <f>COUNTIFS('Faturamento NNE'!$E$2:$E$707,'Infos Relatório'!$B$164,'Faturamento NNE'!$F$2:$F$707,'Infos Relatório'!$B235,'Faturamento NNE'!$AA$2:$AA$707,'Infos Relatório'!U$1)</f>
        <v>0</v>
      </c>
      <c r="V235" s="542">
        <f>SUMIFS('Faturamento NNE'!$H$2:$H$707,'Faturamento NNE'!$E$2:$E$707,'Infos Relatório'!$B$164,'Faturamento NNE'!$F$2:$F$707,'Infos Relatório'!$B235,'Faturamento NNE'!$AA$2:$AA$707,'Infos Relatório'!U$1)</f>
        <v>0</v>
      </c>
      <c r="W235" s="542">
        <f>SUMIFS('Faturamento NNE'!$K$2:$K$707,'Faturamento NNE'!$E$2:$E$707,'Infos Relatório'!$B$164,'Faturamento NNE'!$F$2:$F$707,'Infos Relatório'!$B235,'Faturamento NNE'!$AA$2:$AA$707,'Infos Relatório'!U$1)</f>
        <v>0</v>
      </c>
      <c r="X235" s="546">
        <f>SUMIFS('Faturamento NNE'!$P$2:$P$707,'Faturamento NNE'!$E$2:$E$707,'Infos Relatório'!$B$164,'Faturamento NNE'!$F$2:$F$707,'Infos Relatório'!$B235,'Faturamento NNE'!$AA$2:$AA$707,'Infos Relatório'!U$1,'Faturamento NNE'!$U$2:$U$707,"Sim")+SUMIFS('Faturamento NNE'!$Q$2:$Q$707,'Faturamento NNE'!$E$2:$E$707,'Infos Relatório'!$B$164,'Faturamento NNE'!$F$2:$F$707,'Infos Relatório'!$B235,'Faturamento NNE'!$AA$2:$AA$707,'Infos Relatório'!U$1,'Faturamento NNE'!$U$2:$U$707,"Sim")</f>
        <v>0</v>
      </c>
      <c r="Y235" s="227" t="e">
        <f t="shared" si="63"/>
        <v>#DIV/0!</v>
      </c>
      <c r="Z235" s="545">
        <f>SUMIFS('Faturamento NNE'!$I$2:$I$707,'Faturamento NNE'!$E$2:$E$707,'Infos Relatório'!$B$164,'Faturamento NNE'!$F$2:$F$707,'Infos Relatório'!$B235,'Faturamento NNE'!$AA$2:$AA$707,'Infos Relatório'!U$1)</f>
        <v>0</v>
      </c>
      <c r="AA235" s="541">
        <f>COUNTIFS('Faturamento NNE'!$E$2:$E$707,'Infos Relatório'!$B$164,'Faturamento NNE'!$F$2:$F$707,'Infos Relatório'!$B235,'Faturamento NNE'!$AA$2:$AA$707,'Infos Relatório'!AA$1)</f>
        <v>0</v>
      </c>
      <c r="AB235" s="542">
        <f>SUMIFS('Faturamento NNE'!$H$2:$H$707,'Faturamento NNE'!$E$2:$E$707,'Infos Relatório'!$B$164,'Faturamento NNE'!$F$2:$F$707,'Infos Relatório'!$B235,'Faturamento NNE'!$AA$2:$AA$707,'Infos Relatório'!AA$1)</f>
        <v>0</v>
      </c>
      <c r="AC235" s="542">
        <f>SUMIFS('Faturamento NNE'!$K$2:$K$707,'Faturamento NNE'!$E$2:$E$707,'Infos Relatório'!$B$164,'Faturamento NNE'!$F$2:$F$707,'Infos Relatório'!$B235,'Faturamento NNE'!$AA$2:$AA$707,'Infos Relatório'!AA$1)</f>
        <v>0</v>
      </c>
      <c r="AD235" s="546">
        <f>SUMIFS('Faturamento NNE'!$P$2:$P$707,'Faturamento NNE'!$E$2:$E$707,'Infos Relatório'!$B$164,'Faturamento NNE'!$F$2:$F$707,'Infos Relatório'!$B235,'Faturamento NNE'!$AA$2:$AA$707,'Infos Relatório'!AA$1,'Faturamento NNE'!$U$2:$U$707,"Sim")+SUMIFS('Faturamento NNE'!$Q$2:$Q$707,'Faturamento NNE'!$E$2:$E$707,'Infos Relatório'!$B$164,'Faturamento NNE'!$F$2:$F$707,'Infos Relatório'!$B235,'Faturamento NNE'!$AA$2:$AA$707,'Infos Relatório'!AA$1,'Faturamento NNE'!$U$2:$U$707,"Sim")</f>
        <v>0</v>
      </c>
      <c r="AE235" s="227" t="e">
        <f t="shared" si="64"/>
        <v>#DIV/0!</v>
      </c>
      <c r="AF235" s="545">
        <f>SUMIFS('Faturamento NNE'!$I$2:$I$707,'Faturamento NNE'!$E$2:$E$707,'Infos Relatório'!$B$164,'Faturamento NNE'!$F$2:$F$707,'Infos Relatório'!$B235,'Faturamento NNE'!$AA$2:$AA$707,'Infos Relatório'!AA$1)</f>
        <v>0</v>
      </c>
      <c r="AG235" s="541">
        <f>COUNTIFS('Faturamento NNE'!$E$2:$E$707,'Infos Relatório'!$B$164,'Faturamento NNE'!$F$2:$F$707,'Infos Relatório'!$B235,'Faturamento NNE'!$AA$2:$AA$707,'Infos Relatório'!AG$1)</f>
        <v>0</v>
      </c>
      <c r="AH235" s="542">
        <f>SUMIFS('Faturamento NNE'!$H$2:$H$707,'Faturamento NNE'!$E$2:$E$707,'Infos Relatório'!$B$164,'Faturamento NNE'!$F$2:$F$707,'Infos Relatório'!$B235,'Faturamento NNE'!$AA$2:$AA$707,'Infos Relatório'!AG$1)</f>
        <v>0</v>
      </c>
      <c r="AI235" s="542">
        <f>SUMIFS('Faturamento NNE'!$K$2:$K$707,'Faturamento NNE'!$E$2:$E$707,'Infos Relatório'!$B$164,'Faturamento NNE'!$F$2:$F$707,'Infos Relatório'!$B235,'Faturamento NNE'!$AA$2:$AA$707,'Infos Relatório'!AG$1)</f>
        <v>0</v>
      </c>
      <c r="AJ235" s="546">
        <f>SUMIFS('Faturamento NNE'!$P$2:$P$707,'Faturamento NNE'!$E$2:$E$707,'Infos Relatório'!$B$164,'Faturamento NNE'!$F$2:$F$707,'Infos Relatório'!$B235,'Faturamento NNE'!$AA$2:$AA$707,'Infos Relatório'!AG$1,'Faturamento NNE'!$U$2:$U$707,"Sim")+SUMIFS('Faturamento NNE'!$Q$2:$Q$707,'Faturamento NNE'!$E$2:$E$707,'Infos Relatório'!$B$164,'Faturamento NNE'!$F$2:$F$707,'Infos Relatório'!$B235,'Faturamento NNE'!$AA$2:$AA$707,'Infos Relatório'!AG$1,'Faturamento NNE'!$U$2:$U$707,"Sim")</f>
        <v>0</v>
      </c>
      <c r="AK235" s="227" t="e">
        <f t="shared" si="65"/>
        <v>#DIV/0!</v>
      </c>
      <c r="AL235" s="545">
        <f>SUMIFS('Faturamento NNE'!$I$2:$I$707,'Faturamento NNE'!$E$2:$E$707,'Infos Relatório'!$B$164,'Faturamento NNE'!$F$2:$F$707,'Infos Relatório'!$B235,'Faturamento NNE'!$AA$2:$AA$707,'Infos Relatório'!AG$1)</f>
        <v>0</v>
      </c>
      <c r="AM235" s="541">
        <f>COUNTIFS('Faturamento NNE'!$E$2:$E$707,'Infos Relatório'!$B$164,'Faturamento NNE'!$F$2:$F$707,'Infos Relatório'!$B235,'Faturamento NNE'!$AA$2:$AA$707,'Infos Relatório'!AM$1)</f>
        <v>0</v>
      </c>
      <c r="AN235" s="542">
        <f>SUMIFS('Faturamento NNE'!$H$2:$H$707,'Faturamento NNE'!$E$2:$E$707,'Infos Relatório'!$B$164,'Faturamento NNE'!$F$2:$F$707,'Infos Relatório'!$B235,'Faturamento NNE'!$AA$2:$AA$707,'Infos Relatório'!AM$1)</f>
        <v>0</v>
      </c>
      <c r="AO235" s="542">
        <f>SUMIFS('Faturamento NNE'!$K$2:$K$707,'Faturamento NNE'!$E$2:$E$707,'Infos Relatório'!$B$164,'Faturamento NNE'!$F$2:$F$707,'Infos Relatório'!$B235,'Faturamento NNE'!$AA$2:$AA$707,'Infos Relatório'!AM$1)</f>
        <v>0</v>
      </c>
      <c r="AP235" s="546">
        <f>SUMIFS('Faturamento NNE'!$P$2:$P$707,'Faturamento NNE'!$E$2:$E$707,'Infos Relatório'!$B$164,'Faturamento NNE'!$F$2:$F$707,'Infos Relatório'!$B235,'Faturamento NNE'!$AA$2:$AA$707,'Infos Relatório'!AM$1,'Faturamento NNE'!$U$2:$U$707,"Sim")+SUMIFS('Faturamento NNE'!$Q$2:$Q$707,'Faturamento NNE'!$E$2:$E$707,'Infos Relatório'!$B$164,'Faturamento NNE'!$F$2:$F$707,'Infos Relatório'!$B235,'Faturamento NNE'!$AA$2:$AA$707,'Infos Relatório'!AM$1,'Faturamento NNE'!$U$2:$U$707,"Sim")</f>
        <v>0</v>
      </c>
      <c r="AQ235" s="227" t="e">
        <f t="shared" si="66"/>
        <v>#DIV/0!</v>
      </c>
      <c r="AR235" s="545">
        <f>SUMIFS('Faturamento NNE'!$I$2:$I$707,'Faturamento NNE'!$E$2:$E$707,'Infos Relatório'!$B$164,'Faturamento NNE'!$F$2:$F$707,'Infos Relatório'!$B235,'Faturamento NNE'!$AA$2:$AA$707,'Infos Relatório'!AM$1)</f>
        <v>0</v>
      </c>
      <c r="AS235" s="541">
        <f>COUNTIFS('Faturamento NNE'!$E$2:$E$707,'Infos Relatório'!$B$164,'Faturamento NNE'!$F$2:$F$707,'Infos Relatório'!$B235,'Faturamento NNE'!$AA$2:$AA$707,'Infos Relatório'!AS$1)</f>
        <v>0</v>
      </c>
      <c r="AT235" s="542">
        <f>SUMIFS('Faturamento NNE'!$H$2:$H$707,'Faturamento NNE'!$E$2:$E$707,'Infos Relatório'!$B$164,'Faturamento NNE'!$F$2:$F$707,'Infos Relatório'!$B235,'Faturamento NNE'!$AA$2:$AA$707,'Infos Relatório'!AS$1)</f>
        <v>0</v>
      </c>
      <c r="AU235" s="542">
        <f>SUMIFS('Faturamento NNE'!$K$2:$K$707,'Faturamento NNE'!$E$2:$E$707,'Infos Relatório'!$B$164,'Faturamento NNE'!$F$2:$F$707,'Infos Relatório'!$B235,'Faturamento NNE'!$AA$2:$AA$707,'Infos Relatório'!AS$1)</f>
        <v>0</v>
      </c>
      <c r="AV235" s="546">
        <f>SUMIFS('Faturamento NNE'!$P$2:$P$707,'Faturamento NNE'!$E$2:$E$707,'Infos Relatório'!$B$164,'Faturamento NNE'!$F$2:$F$707,'Infos Relatório'!$B235,'Faturamento NNE'!$AA$2:$AA$707,'Infos Relatório'!AS$1,'Faturamento NNE'!$U$2:$U$707,"Sim")+SUMIFS('Faturamento NNE'!$Q$2:$Q$707,'Faturamento NNE'!$E$2:$E$707,'Infos Relatório'!$B$164,'Faturamento NNE'!$F$2:$F$707,'Infos Relatório'!$B235,'Faturamento NNE'!$AA$2:$AA$707,'Infos Relatório'!AS$1,'Faturamento NNE'!$U$2:$U$707,"Sim")</f>
        <v>0</v>
      </c>
      <c r="AW235" s="227" t="e">
        <f t="shared" si="67"/>
        <v>#DIV/0!</v>
      </c>
      <c r="AX235" s="545">
        <f>SUMIFS('Faturamento NNE'!$I$2:$I$707,'Faturamento NNE'!$E$2:$E$707,'Infos Relatório'!$B$164,'Faturamento NNE'!$F$2:$F$707,'Infos Relatório'!$B235,'Faturamento NNE'!$AA$2:$AA$707,'Infos Relatório'!AS$1)</f>
        <v>0</v>
      </c>
      <c r="AY235" s="541">
        <f>COUNTIFS('Faturamento NNE'!$E$2:$E$707,'Infos Relatório'!$B$164,'Faturamento NNE'!$F$2:$F$707,'Infos Relatório'!$B235,'Faturamento NNE'!$AA$2:$AA$707,'Infos Relatório'!AY$1)</f>
        <v>0</v>
      </c>
      <c r="AZ235" s="542">
        <f>SUMIFS('Faturamento NNE'!$H$2:$H$707,'Faturamento NNE'!$E$2:$E$707,'Infos Relatório'!$B$164,'Faturamento NNE'!$F$2:$F$707,'Infos Relatório'!$B235,'Faturamento NNE'!$AA$2:$AA$707,'Infos Relatório'!AY$1)</f>
        <v>0</v>
      </c>
      <c r="BA235" s="542">
        <f>SUMIFS('Faturamento NNE'!$K$2:$K$707,'Faturamento NNE'!$E$2:$E$707,'Infos Relatório'!$B$164,'Faturamento NNE'!$F$2:$F$707,'Infos Relatório'!$B235,'Faturamento NNE'!$AA$2:$AA$707,'Infos Relatório'!AY$1)</f>
        <v>0</v>
      </c>
      <c r="BB235" s="546">
        <f>SUMIFS('Faturamento NNE'!$P$2:$P$707,'Faturamento NNE'!$E$2:$E$707,'Infos Relatório'!$B$164,'Faturamento NNE'!$F$2:$F$707,'Infos Relatório'!$B235,'Faturamento NNE'!$AA$2:$AA$707,'Infos Relatório'!AY$1,'Faturamento NNE'!$U$2:$U$707,"Sim")+SUMIFS('Faturamento NNE'!$Q$2:$Q$707,'Faturamento NNE'!$E$2:$E$707,'Infos Relatório'!$B$164,'Faturamento NNE'!$F$2:$F$707,'Infos Relatório'!$B235,'Faturamento NNE'!$AA$2:$AA$707,'Infos Relatório'!AY$1,'Faturamento NNE'!$U$2:$U$707,"Sim")</f>
        <v>0</v>
      </c>
      <c r="BC235" s="227" t="e">
        <f t="shared" si="68"/>
        <v>#DIV/0!</v>
      </c>
      <c r="BD235" s="545">
        <f>SUMIFS('Faturamento NNE'!$I$2:$I$707,'Faturamento NNE'!$E$2:$E$707,'Infos Relatório'!$B$164,'Faturamento NNE'!$F$2:$F$707,'Infos Relatório'!$B235,'Faturamento NNE'!$AA$2:$AA$707,'Infos Relatório'!AY$1)</f>
        <v>0</v>
      </c>
      <c r="BE235" s="541">
        <f>COUNTIFS('Faturamento NNE'!$E$2:$E$707,'Infos Relatório'!$B$164,'Faturamento NNE'!$F$2:$F$707,'Infos Relatório'!$B235,'Faturamento NNE'!$AA$2:$AA$707,'Infos Relatório'!BE$1)</f>
        <v>0</v>
      </c>
      <c r="BF235" s="542">
        <f>SUMIFS('Faturamento NNE'!$H$2:$H$707,'Faturamento NNE'!$E$2:$E$707,'Infos Relatório'!$B$164,'Faturamento NNE'!$F$2:$F$707,'Infos Relatório'!$B235,'Faturamento NNE'!$AA$2:$AA$707,'Infos Relatório'!BE$1)</f>
        <v>0</v>
      </c>
      <c r="BG235" s="542">
        <f>SUMIFS('Faturamento NNE'!$K$2:$K$707,'Faturamento NNE'!$E$2:$E$707,'Infos Relatório'!$B$164,'Faturamento NNE'!$F$2:$F$707,'Infos Relatório'!$B235,'Faturamento NNE'!$AA$2:$AA$707,'Infos Relatório'!BE$1)</f>
        <v>0</v>
      </c>
      <c r="BH235" s="546">
        <f>SUMIFS('Faturamento NNE'!$P$2:$P$707,'Faturamento NNE'!$E$2:$E$707,'Infos Relatório'!$B$164,'Faturamento NNE'!$F$2:$F$707,'Infos Relatório'!$B235,'Faturamento NNE'!$AA$2:$AA$707,'Infos Relatório'!BE$1,'Faturamento NNE'!$U$2:$U$707,"Sim")+SUMIFS('Faturamento NNE'!$Q$2:$Q$707,'Faturamento NNE'!$E$2:$E$707,'Infos Relatório'!$B$164,'Faturamento NNE'!$F$2:$F$707,'Infos Relatório'!$B235,'Faturamento NNE'!$AA$2:$AA$707,'Infos Relatório'!BE$1,'Faturamento NNE'!$U$2:$U$707,"Sim")</f>
        <v>0</v>
      </c>
      <c r="BI235" s="227" t="e">
        <f t="shared" si="69"/>
        <v>#DIV/0!</v>
      </c>
      <c r="BJ235" s="545">
        <f>SUMIFS('Faturamento NNE'!$I$2:$I$707,'Faturamento NNE'!$E$2:$E$707,'Infos Relatório'!$B$164,'Faturamento NNE'!$F$2:$F$707,'Infos Relatório'!$B235,'Faturamento NNE'!$AA$2:$AA$707,'Infos Relatório'!BE$1)</f>
        <v>0</v>
      </c>
      <c r="BK235" s="541">
        <f>COUNTIFS('Faturamento NNE'!$E$2:$E$707,'Infos Relatório'!$B$164,'Faturamento NNE'!$F$2:$F$707,'Infos Relatório'!$B235,'Faturamento NNE'!$AA$2:$AA$707,'Infos Relatório'!BK$1)</f>
        <v>0</v>
      </c>
      <c r="BL235" s="542">
        <f>SUMIFS('Faturamento NNE'!$H$2:$H$707,'Faturamento NNE'!$E$2:$E$707,'Infos Relatório'!$B$164,'Faturamento NNE'!$F$2:$F$707,'Infos Relatório'!$B235,'Faturamento NNE'!$AA$2:$AA$707,'Infos Relatório'!BK$1)</f>
        <v>0</v>
      </c>
      <c r="BM235" s="542">
        <f>SUMIFS('Faturamento NNE'!$K$2:$K$707,'Faturamento NNE'!$E$2:$E$707,'Infos Relatório'!$B$164,'Faturamento NNE'!$F$2:$F$707,'Infos Relatório'!$B235,'Faturamento NNE'!$AA$2:$AA$707,'Infos Relatório'!BK$1)</f>
        <v>0</v>
      </c>
      <c r="BN235" s="546">
        <f>SUMIFS('Faturamento NNE'!$P$2:$P$707,'Faturamento NNE'!$E$2:$E$707,'Infos Relatório'!$B$164,'Faturamento NNE'!$F$2:$F$707,'Infos Relatório'!$B235,'Faturamento NNE'!$AA$2:$AA$707,'Infos Relatório'!BK$1,'Faturamento NNE'!$U$2:$U$707,"Sim")+SUMIFS('Faturamento NNE'!$Q$2:$Q$707,'Faturamento NNE'!$E$2:$E$707,'Infos Relatório'!$B$164,'Faturamento NNE'!$F$2:$F$707,'Infos Relatório'!$B235,'Faturamento NNE'!$AA$2:$AA$707,'Infos Relatório'!BK$1,'Faturamento NNE'!$U$2:$U$707,"Sim")</f>
        <v>0</v>
      </c>
      <c r="BO235" s="227" t="e">
        <f t="shared" si="70"/>
        <v>#DIV/0!</v>
      </c>
      <c r="BP235" s="545">
        <f>SUMIFS('Faturamento NNE'!$I$2:$I$707,'Faturamento NNE'!$E$2:$E$707,'Infos Relatório'!$B$164,'Faturamento NNE'!$F$2:$F$707,'Infos Relatório'!$B235,'Faturamento NNE'!$AA$2:$AA$707,'Infos Relatório'!BK$1)</f>
        <v>0</v>
      </c>
      <c r="BQ235" s="541">
        <f>COUNTIFS('Faturamento NNE'!$E$2:$E$707,'Infos Relatório'!$B$164,'Faturamento NNE'!$F$2:$F$707,'Infos Relatório'!$B235,'Faturamento NNE'!$AA$2:$AA$707,'Infos Relatório'!BQ$1)</f>
        <v>0</v>
      </c>
      <c r="BR235" s="542">
        <f>SUMIFS('Faturamento NNE'!$H$2:$H$707,'Faturamento NNE'!$E$2:$E$707,'Infos Relatório'!$B$164,'Faturamento NNE'!$F$2:$F$707,'Infos Relatório'!$B235,'Faturamento NNE'!$AA$2:$AA$707,'Infos Relatório'!BQ$1)</f>
        <v>0</v>
      </c>
      <c r="BS235" s="542">
        <f>SUMIFS('Faturamento NNE'!$K$2:$K$707,'Faturamento NNE'!$E$2:$E$707,'Infos Relatório'!$B$164,'Faturamento NNE'!$F$2:$F$707,'Infos Relatório'!$B235,'Faturamento NNE'!$AA$2:$AA$707,'Infos Relatório'!BQ$1)</f>
        <v>0</v>
      </c>
      <c r="BT235" s="546">
        <f>SUMIFS('Faturamento NNE'!$P$2:$P$707,'Faturamento NNE'!$E$2:$E$707,'Infos Relatório'!$B$164,'Faturamento NNE'!$F$2:$F$707,'Infos Relatório'!$B235,'Faturamento NNE'!$AA$2:$AA$707,'Infos Relatório'!BQ$1,'Faturamento NNE'!$U$2:$U$707,"Sim")+SUMIFS('Faturamento NNE'!$Q$2:$Q$707,'Faturamento NNE'!$E$2:$E$707,'Infos Relatório'!$B$164,'Faturamento NNE'!$F$2:$F$707,'Infos Relatório'!$B235,'Faturamento NNE'!$AA$2:$AA$707,'Infos Relatório'!BQ$1,'Faturamento NNE'!$U$2:$U$707,"Sim")</f>
        <v>0</v>
      </c>
      <c r="BU235" s="227" t="e">
        <f t="shared" si="71"/>
        <v>#DIV/0!</v>
      </c>
      <c r="BV235" s="545">
        <f>SUMIFS('Faturamento NNE'!$I$2:$I$707,'Faturamento NNE'!$E$2:$E$707,'Infos Relatório'!$B$164,'Faturamento NNE'!$F$2:$F$707,'Infos Relatório'!$B235,'Faturamento NNE'!$AA$2:$AA$707,'Infos Relatório'!BQ$1)</f>
        <v>0</v>
      </c>
    </row>
    <row r="236" spans="2:74">
      <c r="B236" s="217" t="s">
        <v>201</v>
      </c>
      <c r="C236" s="541">
        <f>COUNTIFS('Faturamento NNE'!$E$2:$E$707,'Infos Relatório'!$B$164,'Faturamento NNE'!$F$2:$F$707,'Infos Relatório'!$B236,'Faturamento NNE'!$AA$2:$AA$707,'Infos Relatório'!C$1)</f>
        <v>0</v>
      </c>
      <c r="D236" s="542">
        <f>SUMIFS('Faturamento NNE'!$H$2:$H$707,'Faturamento NNE'!$E$2:$E$707,'Infos Relatório'!$B$164,'Faturamento NNE'!$F$2:$F$707,'Infos Relatório'!$B236,'Faturamento NNE'!$AA$2:$AA$707,'Infos Relatório'!C$1)</f>
        <v>0</v>
      </c>
      <c r="E236" s="543">
        <f>SUMIFS('Faturamento NNE'!$K$2:$K$707,'Faturamento NNE'!$E$2:$E$707,'Infos Relatório'!$B$164,'Faturamento NNE'!$F$2:$F$707,'Infos Relatório'!$B236,'Faturamento NNE'!$AA$2:$AA$707,'Infos Relatório'!C$1)</f>
        <v>0</v>
      </c>
      <c r="F236" s="544">
        <f>SUMIFS('Faturamento NNE'!$P$2:$P$707,'Faturamento NNE'!$E$2:$E$707,'Infos Relatório'!$B$164,'Faturamento NNE'!$F$2:$F$707,'Infos Relatório'!$B236,'Faturamento NNE'!$AA$2:$AA$707,'Infos Relatório'!C$1,'Faturamento NNE'!$U$2:$U$707,"Sim")+SUMIFS('Faturamento NNE'!$Q$2:$Q$707,'Faturamento NNE'!$E$2:$E$707,'Infos Relatório'!$B$164,'Faturamento NNE'!$F$2:$F$707,'Infos Relatório'!$B236,'Faturamento NNE'!$AA$2:$AA$707,'Infos Relatório'!C$1,'Faturamento NNE'!$U$2:$U$707,"Sim")</f>
        <v>0</v>
      </c>
      <c r="G236" s="283" t="e">
        <f t="shared" ref="G236" si="72">F236/E236</f>
        <v>#DIV/0!</v>
      </c>
      <c r="H236" s="545">
        <f>SUMIFS('Faturamento NNE'!$I$2:$I$707,'Faturamento NNE'!$E$2:$E$707,'Infos Relatório'!$B$164,'Faturamento NNE'!$F$2:$F$707,'Infos Relatório'!$B236,'Faturamento NNE'!$AA$2:$AA$707,'Infos Relatório'!C$1)</f>
        <v>0</v>
      </c>
      <c r="I236" s="541">
        <f>COUNTIFS('Faturamento NNE'!$E$2:$E$707,'Infos Relatório'!$B$164,'Faturamento NNE'!$F$2:$F$707,'Infos Relatório'!$B236,'Faturamento NNE'!$AA$2:$AA$707,'Infos Relatório'!I$1)</f>
        <v>0</v>
      </c>
      <c r="J236" s="542">
        <f>SUMIFS('Faturamento NNE'!$H$2:$H$707,'Faturamento NNE'!$E$2:$E$707,'Infos Relatório'!$B$164,'Faturamento NNE'!$F$2:$F$707,'Infos Relatório'!$B236,'Faturamento NNE'!$AA$2:$AA$707,'Infos Relatório'!I$1)</f>
        <v>0</v>
      </c>
      <c r="K236" s="543">
        <f>SUMIFS('Faturamento NNE'!$K$2:$K$707,'Faturamento NNE'!$E$2:$E$707,'Infos Relatório'!$B$164,'Faturamento NNE'!$F$2:$F$707,'Infos Relatório'!$B236,'Faturamento NNE'!$AA$2:$AA$707,'Infos Relatório'!I$1)</f>
        <v>0</v>
      </c>
      <c r="L236" s="544">
        <f>SUMIFS('Faturamento NNE'!$P$2:$P$707,'Faturamento NNE'!$E$2:$E$707,'Infos Relatório'!$B$164,'Faturamento NNE'!$F$2:$F$707,'Infos Relatório'!$B236,'Faturamento NNE'!$AA$2:$AA$707,'Infos Relatório'!I$1,'Faturamento NNE'!$U$2:$U$707,"Sim")+SUMIFS('Faturamento NNE'!$Q$2:$Q$707,'Faturamento NNE'!$E$2:$E$707,'Infos Relatório'!$B$164,'Faturamento NNE'!$F$2:$F$707,'Infos Relatório'!$B236,'Faturamento NNE'!$AA$2:$AA$707,'Infos Relatório'!I$1,'Faturamento NNE'!$U$2:$U$707,"Sim")</f>
        <v>0</v>
      </c>
      <c r="M236" s="283" t="e">
        <f t="shared" ref="M236" si="73">L236/K236</f>
        <v>#DIV/0!</v>
      </c>
      <c r="N236" s="545">
        <f>SUMIFS('Faturamento NNE'!$I$2:$I$707,'Faturamento NNE'!$E$2:$E$707,'Infos Relatório'!$B$164,'Faturamento NNE'!$F$2:$F$707,'Infos Relatório'!$B236,'Faturamento NNE'!$AA$2:$AA$707,'Infos Relatório'!I$1)</f>
        <v>0</v>
      </c>
      <c r="O236" s="541">
        <f>COUNTIFS('Faturamento NNE'!$E$2:$E$707,'Infos Relatório'!$B$164,'Faturamento NNE'!$F$2:$F$707,'Infos Relatório'!$B236,'Faturamento NNE'!$AA$2:$AA$707,'Infos Relatório'!O$1)</f>
        <v>0</v>
      </c>
      <c r="P236" s="542">
        <f>SUMIFS('Faturamento NNE'!$H$2:$H$707,'Faturamento NNE'!$E$2:$E$707,'Infos Relatório'!$B$164,'Faturamento NNE'!$F$2:$F$707,'Infos Relatório'!$B236,'Faturamento NNE'!$AA$2:$AA$707,'Infos Relatório'!O$1)</f>
        <v>0</v>
      </c>
      <c r="Q236" s="542">
        <f>SUMIFS('Faturamento NNE'!$K$2:$K$707,'Faturamento NNE'!$E$2:$E$707,'Infos Relatório'!$B$164,'Faturamento NNE'!$F$2:$F$707,'Infos Relatório'!$B236,'Faturamento NNE'!$AA$2:$AA$707,'Infos Relatório'!O$1)</f>
        <v>0</v>
      </c>
      <c r="R236" s="546">
        <f>SUMIFS('Faturamento NNE'!$P$2:$P$707,'Faturamento NNE'!$E$2:$E$707,'Infos Relatório'!$B$164,'Faturamento NNE'!$F$2:$F$707,'Infos Relatório'!$B236,'Faturamento NNE'!$AA$2:$AA$707,'Infos Relatório'!O$1,'Faturamento NNE'!$U$2:$U$707,"Sim")+SUMIFS('Faturamento NNE'!$Q$2:$Q$707,'Faturamento NNE'!$E$2:$E$707,'Infos Relatório'!$B$164,'Faturamento NNE'!$F$2:$F$707,'Infos Relatório'!$B236,'Faturamento NNE'!$AA$2:$AA$707,'Infos Relatório'!O$1,'Faturamento NNE'!$U$2:$U$707,"Sim")</f>
        <v>0</v>
      </c>
      <c r="S236" s="227" t="e">
        <f t="shared" ref="S236" si="74">R236/Q236</f>
        <v>#DIV/0!</v>
      </c>
      <c r="T236" s="545">
        <f>SUMIFS('Faturamento NNE'!$I$2:$I$707,'Faturamento NNE'!$E$2:$E$707,'Infos Relatório'!$B$164,'Faturamento NNE'!$F$2:$F$707,'Infos Relatório'!$B236,'Faturamento NNE'!$AA$2:$AA$707,'Infos Relatório'!O$1)</f>
        <v>0</v>
      </c>
      <c r="U236" s="541">
        <f>COUNTIFS('Faturamento NNE'!$E$2:$E$707,'Infos Relatório'!$B$164,'Faturamento NNE'!$F$2:$F$707,'Infos Relatório'!$B236,'Faturamento NNE'!$AA$2:$AA$707,'Infos Relatório'!U$1)</f>
        <v>0</v>
      </c>
      <c r="V236" s="542">
        <f>SUMIFS('Faturamento NNE'!$H$2:$H$707,'Faturamento NNE'!$E$2:$E$707,'Infos Relatório'!$B$164,'Faturamento NNE'!$F$2:$F$707,'Infos Relatório'!$B236,'Faturamento NNE'!$AA$2:$AA$707,'Infos Relatório'!U$1)</f>
        <v>0</v>
      </c>
      <c r="W236" s="542">
        <f>SUMIFS('Faturamento NNE'!$K$2:$K$707,'Faturamento NNE'!$E$2:$E$707,'Infos Relatório'!$B$164,'Faturamento NNE'!$F$2:$F$707,'Infos Relatório'!$B236,'Faturamento NNE'!$AA$2:$AA$707,'Infos Relatório'!U$1)</f>
        <v>0</v>
      </c>
      <c r="X236" s="546">
        <f>SUMIFS('Faturamento NNE'!$P$2:$P$707,'Faturamento NNE'!$E$2:$E$707,'Infos Relatório'!$B$164,'Faturamento NNE'!$F$2:$F$707,'Infos Relatório'!$B236,'Faturamento NNE'!$AA$2:$AA$707,'Infos Relatório'!U$1,'Faturamento NNE'!$U$2:$U$707,"Sim")+SUMIFS('Faturamento NNE'!$Q$2:$Q$707,'Faturamento NNE'!$E$2:$E$707,'Infos Relatório'!$B$164,'Faturamento NNE'!$F$2:$F$707,'Infos Relatório'!$B236,'Faturamento NNE'!$AA$2:$AA$707,'Infos Relatório'!U$1,'Faturamento NNE'!$U$2:$U$707,"Sim")</f>
        <v>0</v>
      </c>
      <c r="Y236" s="227" t="e">
        <f t="shared" ref="Y236" si="75">X236/W236</f>
        <v>#DIV/0!</v>
      </c>
      <c r="Z236" s="545">
        <f>SUMIFS('Faturamento NNE'!$I$2:$I$707,'Faturamento NNE'!$E$2:$E$707,'Infos Relatório'!$B$164,'Faturamento NNE'!$F$2:$F$707,'Infos Relatório'!$B236,'Faturamento NNE'!$AA$2:$AA$707,'Infos Relatório'!U$1)</f>
        <v>0</v>
      </c>
      <c r="AA236" s="541">
        <f>COUNTIFS('Faturamento NNE'!$E$2:$E$707,'Infos Relatório'!$B$164,'Faturamento NNE'!$F$2:$F$707,'Infos Relatório'!$B236,'Faturamento NNE'!$AA$2:$AA$707,'Infos Relatório'!AA$1)</f>
        <v>0</v>
      </c>
      <c r="AB236" s="542">
        <f>SUMIFS('Faturamento NNE'!$H$2:$H$707,'Faturamento NNE'!$E$2:$E$707,'Infos Relatório'!$B$164,'Faturamento NNE'!$F$2:$F$707,'Infos Relatório'!$B236,'Faturamento NNE'!$AA$2:$AA$707,'Infos Relatório'!AA$1)</f>
        <v>0</v>
      </c>
      <c r="AC236" s="542">
        <f>SUMIFS('Faturamento NNE'!$K$2:$K$707,'Faturamento NNE'!$E$2:$E$707,'Infos Relatório'!$B$164,'Faturamento NNE'!$F$2:$F$707,'Infos Relatório'!$B236,'Faturamento NNE'!$AA$2:$AA$707,'Infos Relatório'!AA$1)</f>
        <v>0</v>
      </c>
      <c r="AD236" s="546">
        <f>SUMIFS('Faturamento NNE'!$P$2:$P$707,'Faturamento NNE'!$E$2:$E$707,'Infos Relatório'!$B$164,'Faturamento NNE'!$F$2:$F$707,'Infos Relatório'!$B236,'Faturamento NNE'!$AA$2:$AA$707,'Infos Relatório'!AA$1,'Faturamento NNE'!$U$2:$U$707,"Sim")+SUMIFS('Faturamento NNE'!$Q$2:$Q$707,'Faturamento NNE'!$E$2:$E$707,'Infos Relatório'!$B$164,'Faturamento NNE'!$F$2:$F$707,'Infos Relatório'!$B236,'Faturamento NNE'!$AA$2:$AA$707,'Infos Relatório'!AA$1,'Faturamento NNE'!$U$2:$U$707,"Sim")</f>
        <v>0</v>
      </c>
      <c r="AE236" s="227" t="e">
        <f t="shared" ref="AE236" si="76">AD236/AC236</f>
        <v>#DIV/0!</v>
      </c>
      <c r="AF236" s="545">
        <f>SUMIFS('Faturamento NNE'!$I$2:$I$707,'Faturamento NNE'!$E$2:$E$707,'Infos Relatório'!$B$164,'Faturamento NNE'!$F$2:$F$707,'Infos Relatório'!$B236,'Faturamento NNE'!$AA$2:$AA$707,'Infos Relatório'!AA$1)</f>
        <v>0</v>
      </c>
      <c r="AG236" s="541">
        <f>COUNTIFS('Faturamento NNE'!$E$2:$E$707,'Infos Relatório'!$B$164,'Faturamento NNE'!$F$2:$F$707,'Infos Relatório'!$B236,'Faturamento NNE'!$AA$2:$AA$707,'Infos Relatório'!AG$1)</f>
        <v>0</v>
      </c>
      <c r="AH236" s="542">
        <f>SUMIFS('Faturamento NNE'!$H$2:$H$707,'Faturamento NNE'!$E$2:$E$707,'Infos Relatório'!$B$164,'Faturamento NNE'!$F$2:$F$707,'Infos Relatório'!$B236,'Faturamento NNE'!$AA$2:$AA$707,'Infos Relatório'!AG$1)</f>
        <v>0</v>
      </c>
      <c r="AI236" s="542">
        <f>SUMIFS('Faturamento NNE'!$K$2:$K$707,'Faturamento NNE'!$E$2:$E$707,'Infos Relatório'!$B$164,'Faturamento NNE'!$F$2:$F$707,'Infos Relatório'!$B236,'Faturamento NNE'!$AA$2:$AA$707,'Infos Relatório'!AG$1)</f>
        <v>0</v>
      </c>
      <c r="AJ236" s="546">
        <f>SUMIFS('Faturamento NNE'!$P$2:$P$707,'Faturamento NNE'!$E$2:$E$707,'Infos Relatório'!$B$164,'Faturamento NNE'!$F$2:$F$707,'Infos Relatório'!$B236,'Faturamento NNE'!$AA$2:$AA$707,'Infos Relatório'!AG$1,'Faturamento NNE'!$U$2:$U$707,"Sim")+SUMIFS('Faturamento NNE'!$Q$2:$Q$707,'Faturamento NNE'!$E$2:$E$707,'Infos Relatório'!$B$164,'Faturamento NNE'!$F$2:$F$707,'Infos Relatório'!$B236,'Faturamento NNE'!$AA$2:$AA$707,'Infos Relatório'!AG$1,'Faturamento NNE'!$U$2:$U$707,"Sim")</f>
        <v>0</v>
      </c>
      <c r="AK236" s="227" t="e">
        <f t="shared" ref="AK236" si="77">AJ236/AI236</f>
        <v>#DIV/0!</v>
      </c>
      <c r="AL236" s="545">
        <f>SUMIFS('Faturamento NNE'!$I$2:$I$707,'Faturamento NNE'!$E$2:$E$707,'Infos Relatório'!$B$164,'Faturamento NNE'!$F$2:$F$707,'Infos Relatório'!$B236,'Faturamento NNE'!$AA$2:$AA$707,'Infos Relatório'!AG$1)</f>
        <v>0</v>
      </c>
      <c r="AM236" s="541">
        <f>COUNTIFS('Faturamento NNE'!$E$2:$E$707,'Infos Relatório'!$B$164,'Faturamento NNE'!$F$2:$F$707,'Infos Relatório'!$B236,'Faturamento NNE'!$AA$2:$AA$707,'Infos Relatório'!AM$1)</f>
        <v>0</v>
      </c>
      <c r="AN236" s="542">
        <f>SUMIFS('Faturamento NNE'!$H$2:$H$707,'Faturamento NNE'!$E$2:$E$707,'Infos Relatório'!$B$164,'Faturamento NNE'!$F$2:$F$707,'Infos Relatório'!$B236,'Faturamento NNE'!$AA$2:$AA$707,'Infos Relatório'!AM$1)</f>
        <v>0</v>
      </c>
      <c r="AO236" s="542">
        <f>SUMIFS('Faturamento NNE'!$K$2:$K$707,'Faturamento NNE'!$E$2:$E$707,'Infos Relatório'!$B$164,'Faturamento NNE'!$F$2:$F$707,'Infos Relatório'!$B236,'Faturamento NNE'!$AA$2:$AA$707,'Infos Relatório'!AM$1)</f>
        <v>0</v>
      </c>
      <c r="AP236" s="546">
        <f>SUMIFS('Faturamento NNE'!$P$2:$P$707,'Faturamento NNE'!$E$2:$E$707,'Infos Relatório'!$B$164,'Faturamento NNE'!$F$2:$F$707,'Infos Relatório'!$B236,'Faturamento NNE'!$AA$2:$AA$707,'Infos Relatório'!AM$1,'Faturamento NNE'!$U$2:$U$707,"Sim")+SUMIFS('Faturamento NNE'!$Q$2:$Q$707,'Faturamento NNE'!$E$2:$E$707,'Infos Relatório'!$B$164,'Faturamento NNE'!$F$2:$F$707,'Infos Relatório'!$B236,'Faturamento NNE'!$AA$2:$AA$707,'Infos Relatório'!AM$1,'Faturamento NNE'!$U$2:$U$707,"Sim")</f>
        <v>0</v>
      </c>
      <c r="AQ236" s="227" t="e">
        <f t="shared" ref="AQ236" si="78">AP236/AO236</f>
        <v>#DIV/0!</v>
      </c>
      <c r="AR236" s="545">
        <f>SUMIFS('Faturamento NNE'!$I$2:$I$707,'Faturamento NNE'!$E$2:$E$707,'Infos Relatório'!$B$164,'Faturamento NNE'!$F$2:$F$707,'Infos Relatório'!$B236,'Faturamento NNE'!$AA$2:$AA$707,'Infos Relatório'!AM$1)</f>
        <v>0</v>
      </c>
      <c r="AS236" s="541">
        <f>COUNTIFS('Faturamento NNE'!$E$2:$E$707,'Infos Relatório'!$B$164,'Faturamento NNE'!$F$2:$F$707,'Infos Relatório'!$B236,'Faturamento NNE'!$AA$2:$AA$707,'Infos Relatório'!AS$1)</f>
        <v>0</v>
      </c>
      <c r="AT236" s="542">
        <f>SUMIFS('Faturamento NNE'!$H$2:$H$707,'Faturamento NNE'!$E$2:$E$707,'Infos Relatório'!$B$164,'Faturamento NNE'!$F$2:$F$707,'Infos Relatório'!$B236,'Faturamento NNE'!$AA$2:$AA$707,'Infos Relatório'!AS$1)</f>
        <v>0</v>
      </c>
      <c r="AU236" s="542">
        <f>SUMIFS('Faturamento NNE'!$K$2:$K$707,'Faturamento NNE'!$E$2:$E$707,'Infos Relatório'!$B$164,'Faturamento NNE'!$F$2:$F$707,'Infos Relatório'!$B236,'Faturamento NNE'!$AA$2:$AA$707,'Infos Relatório'!AS$1)</f>
        <v>0</v>
      </c>
      <c r="AV236" s="546">
        <f>SUMIFS('Faturamento NNE'!$P$2:$P$707,'Faturamento NNE'!$E$2:$E$707,'Infos Relatório'!$B$164,'Faturamento NNE'!$F$2:$F$707,'Infos Relatório'!$B236,'Faturamento NNE'!$AA$2:$AA$707,'Infos Relatório'!AS$1,'Faturamento NNE'!$U$2:$U$707,"Sim")+SUMIFS('Faturamento NNE'!$Q$2:$Q$707,'Faturamento NNE'!$E$2:$E$707,'Infos Relatório'!$B$164,'Faturamento NNE'!$F$2:$F$707,'Infos Relatório'!$B236,'Faturamento NNE'!$AA$2:$AA$707,'Infos Relatório'!AS$1,'Faturamento NNE'!$U$2:$U$707,"Sim")</f>
        <v>0</v>
      </c>
      <c r="AW236" s="227" t="e">
        <f t="shared" ref="AW236" si="79">AV236/AU236</f>
        <v>#DIV/0!</v>
      </c>
      <c r="AX236" s="545">
        <f>SUMIFS('Faturamento NNE'!$I$2:$I$707,'Faturamento NNE'!$E$2:$E$707,'Infos Relatório'!$B$164,'Faturamento NNE'!$F$2:$F$707,'Infos Relatório'!$B236,'Faturamento NNE'!$AA$2:$AA$707,'Infos Relatório'!AS$1)</f>
        <v>0</v>
      </c>
      <c r="AY236" s="541">
        <f>COUNTIFS('Faturamento NNE'!$E$2:$E$707,'Infos Relatório'!$B$164,'Faturamento NNE'!$F$2:$F$707,'Infos Relatório'!$B236,'Faturamento NNE'!$AA$2:$AA$707,'Infos Relatório'!AY$1)</f>
        <v>0</v>
      </c>
      <c r="AZ236" s="542">
        <f>SUMIFS('Faturamento NNE'!$H$2:$H$707,'Faturamento NNE'!$E$2:$E$707,'Infos Relatório'!$B$164,'Faturamento NNE'!$F$2:$F$707,'Infos Relatório'!$B236,'Faturamento NNE'!$AA$2:$AA$707,'Infos Relatório'!AY$1)</f>
        <v>0</v>
      </c>
      <c r="BA236" s="542">
        <f>SUMIFS('Faturamento NNE'!$K$2:$K$707,'Faturamento NNE'!$E$2:$E$707,'Infos Relatório'!$B$164,'Faturamento NNE'!$F$2:$F$707,'Infos Relatório'!$B236,'Faturamento NNE'!$AA$2:$AA$707,'Infos Relatório'!AY$1)</f>
        <v>0</v>
      </c>
      <c r="BB236" s="546">
        <f>SUMIFS('Faturamento NNE'!$P$2:$P$707,'Faturamento NNE'!$E$2:$E$707,'Infos Relatório'!$B$164,'Faturamento NNE'!$F$2:$F$707,'Infos Relatório'!$B236,'Faturamento NNE'!$AA$2:$AA$707,'Infos Relatório'!AY$1,'Faturamento NNE'!$U$2:$U$707,"Sim")+SUMIFS('Faturamento NNE'!$Q$2:$Q$707,'Faturamento NNE'!$E$2:$E$707,'Infos Relatório'!$B$164,'Faturamento NNE'!$F$2:$F$707,'Infos Relatório'!$B236,'Faturamento NNE'!$AA$2:$AA$707,'Infos Relatório'!AY$1,'Faturamento NNE'!$U$2:$U$707,"Sim")</f>
        <v>0</v>
      </c>
      <c r="BC236" s="227" t="e">
        <f t="shared" ref="BC236" si="80">BB236/BA236</f>
        <v>#DIV/0!</v>
      </c>
      <c r="BD236" s="545">
        <f>SUMIFS('Faturamento NNE'!$I$2:$I$707,'Faturamento NNE'!$E$2:$E$707,'Infos Relatório'!$B$164,'Faturamento NNE'!$F$2:$F$707,'Infos Relatório'!$B236,'Faturamento NNE'!$AA$2:$AA$707,'Infos Relatório'!AY$1)</f>
        <v>0</v>
      </c>
      <c r="BE236" s="541">
        <f>COUNTIFS('Faturamento NNE'!$E$2:$E$707,'Infos Relatório'!$B$164,'Faturamento NNE'!$F$2:$F$707,'Infos Relatório'!$B236,'Faturamento NNE'!$AA$2:$AA$707,'Infos Relatório'!BE$1)</f>
        <v>0</v>
      </c>
      <c r="BF236" s="542">
        <f>SUMIFS('Faturamento NNE'!$H$2:$H$707,'Faturamento NNE'!$E$2:$E$707,'Infos Relatório'!$B$164,'Faturamento NNE'!$F$2:$F$707,'Infos Relatório'!$B236,'Faturamento NNE'!$AA$2:$AA$707,'Infos Relatório'!BE$1)</f>
        <v>0</v>
      </c>
      <c r="BG236" s="542">
        <f>SUMIFS('Faturamento NNE'!$K$2:$K$707,'Faturamento NNE'!$E$2:$E$707,'Infos Relatório'!$B$164,'Faturamento NNE'!$F$2:$F$707,'Infos Relatório'!$B236,'Faturamento NNE'!$AA$2:$AA$707,'Infos Relatório'!BE$1)</f>
        <v>0</v>
      </c>
      <c r="BH236" s="546">
        <f>SUMIFS('Faturamento NNE'!$P$2:$P$707,'Faturamento NNE'!$E$2:$E$707,'Infos Relatório'!$B$164,'Faturamento NNE'!$F$2:$F$707,'Infos Relatório'!$B236,'Faturamento NNE'!$AA$2:$AA$707,'Infos Relatório'!BE$1,'Faturamento NNE'!$U$2:$U$707,"Sim")+SUMIFS('Faturamento NNE'!$Q$2:$Q$707,'Faturamento NNE'!$E$2:$E$707,'Infos Relatório'!$B$164,'Faturamento NNE'!$F$2:$F$707,'Infos Relatório'!$B236,'Faturamento NNE'!$AA$2:$AA$707,'Infos Relatório'!BE$1,'Faturamento NNE'!$U$2:$U$707,"Sim")</f>
        <v>0</v>
      </c>
      <c r="BI236" s="227" t="e">
        <f t="shared" ref="BI236" si="81">BH236/BG236</f>
        <v>#DIV/0!</v>
      </c>
      <c r="BJ236" s="545">
        <f>SUMIFS('Faturamento NNE'!$I$2:$I$707,'Faturamento NNE'!$E$2:$E$707,'Infos Relatório'!$B$164,'Faturamento NNE'!$F$2:$F$707,'Infos Relatório'!$B236,'Faturamento NNE'!$AA$2:$AA$707,'Infos Relatório'!BE$1)</f>
        <v>0</v>
      </c>
      <c r="BK236" s="541">
        <f>COUNTIFS('Faturamento NNE'!$E$2:$E$707,'Infos Relatório'!$B$164,'Faturamento NNE'!$F$2:$F$707,'Infos Relatório'!$B236,'Faturamento NNE'!$AA$2:$AA$707,'Infos Relatório'!BK$1)</f>
        <v>0</v>
      </c>
      <c r="BL236" s="542">
        <f>SUMIFS('Faturamento NNE'!$H$2:$H$707,'Faturamento NNE'!$E$2:$E$707,'Infos Relatório'!$B$164,'Faturamento NNE'!$F$2:$F$707,'Infos Relatório'!$B236,'Faturamento NNE'!$AA$2:$AA$707,'Infos Relatório'!BK$1)</f>
        <v>0</v>
      </c>
      <c r="BM236" s="542">
        <f>SUMIFS('Faturamento NNE'!$K$2:$K$707,'Faturamento NNE'!$E$2:$E$707,'Infos Relatório'!$B$164,'Faturamento NNE'!$F$2:$F$707,'Infos Relatório'!$B236,'Faturamento NNE'!$AA$2:$AA$707,'Infos Relatório'!BK$1)</f>
        <v>0</v>
      </c>
      <c r="BN236" s="546">
        <f>SUMIFS('Faturamento NNE'!$P$2:$P$707,'Faturamento NNE'!$E$2:$E$707,'Infos Relatório'!$B$164,'Faturamento NNE'!$F$2:$F$707,'Infos Relatório'!$B236,'Faturamento NNE'!$AA$2:$AA$707,'Infos Relatório'!BK$1,'Faturamento NNE'!$U$2:$U$707,"Sim")+SUMIFS('Faturamento NNE'!$Q$2:$Q$707,'Faturamento NNE'!$E$2:$E$707,'Infos Relatório'!$B$164,'Faturamento NNE'!$F$2:$F$707,'Infos Relatório'!$B236,'Faturamento NNE'!$AA$2:$AA$707,'Infos Relatório'!BK$1,'Faturamento NNE'!$U$2:$U$707,"Sim")</f>
        <v>0</v>
      </c>
      <c r="BO236" s="227" t="e">
        <f t="shared" ref="BO236" si="82">BN236/BM236</f>
        <v>#DIV/0!</v>
      </c>
      <c r="BP236" s="545">
        <f>SUMIFS('Faturamento NNE'!$I$2:$I$707,'Faturamento NNE'!$E$2:$E$707,'Infos Relatório'!$B$164,'Faturamento NNE'!$F$2:$F$707,'Infos Relatório'!$B236,'Faturamento NNE'!$AA$2:$AA$707,'Infos Relatório'!BK$1)</f>
        <v>0</v>
      </c>
      <c r="BQ236" s="541">
        <f>COUNTIFS('Faturamento NNE'!$E$2:$E$707,'Infos Relatório'!$B$164,'Faturamento NNE'!$F$2:$F$707,'Infos Relatório'!$B236,'Faturamento NNE'!$AA$2:$AA$707,'Infos Relatório'!BQ$1)</f>
        <v>0</v>
      </c>
      <c r="BR236" s="542">
        <f>SUMIFS('Faturamento NNE'!$H$2:$H$707,'Faturamento NNE'!$E$2:$E$707,'Infos Relatório'!$B$164,'Faturamento NNE'!$F$2:$F$707,'Infos Relatório'!$B236,'Faturamento NNE'!$AA$2:$AA$707,'Infos Relatório'!BQ$1)</f>
        <v>0</v>
      </c>
      <c r="BS236" s="542">
        <f>SUMIFS('Faturamento NNE'!$K$2:$K$707,'Faturamento NNE'!$E$2:$E$707,'Infos Relatório'!$B$164,'Faturamento NNE'!$F$2:$F$707,'Infos Relatório'!$B236,'Faturamento NNE'!$AA$2:$AA$707,'Infos Relatório'!BQ$1)</f>
        <v>0</v>
      </c>
      <c r="BT236" s="546">
        <f>SUMIFS('Faturamento NNE'!$P$2:$P$707,'Faturamento NNE'!$E$2:$E$707,'Infos Relatório'!$B$164,'Faturamento NNE'!$F$2:$F$707,'Infos Relatório'!$B236,'Faturamento NNE'!$AA$2:$AA$707,'Infos Relatório'!BQ$1,'Faturamento NNE'!$U$2:$U$707,"Sim")+SUMIFS('Faturamento NNE'!$Q$2:$Q$707,'Faturamento NNE'!$E$2:$E$707,'Infos Relatório'!$B$164,'Faturamento NNE'!$F$2:$F$707,'Infos Relatório'!$B236,'Faturamento NNE'!$AA$2:$AA$707,'Infos Relatório'!BQ$1,'Faturamento NNE'!$U$2:$U$707,"Sim")</f>
        <v>0</v>
      </c>
      <c r="BU236" s="227" t="e">
        <f t="shared" ref="BU236" si="83">BT236/BS236</f>
        <v>#DIV/0!</v>
      </c>
      <c r="BV236" s="545">
        <f>SUMIFS('Faturamento NNE'!$I$2:$I$707,'Faturamento NNE'!$E$2:$E$707,'Infos Relatório'!$B$164,'Faturamento NNE'!$F$2:$F$707,'Infos Relatório'!$B236,'Faturamento NNE'!$AA$2:$AA$707,'Infos Relatório'!BQ$1)</f>
        <v>0</v>
      </c>
    </row>
    <row r="237" spans="2:74">
      <c r="B237" s="217" t="s">
        <v>202</v>
      </c>
      <c r="C237" s="541">
        <f>COUNTIFS('Faturamento NNE'!$E$2:$E$707,'Infos Relatório'!$B$164,'Faturamento NNE'!$F$2:$F$707,'Infos Relatório'!$B237,'Faturamento NNE'!$AA$2:$AA$707,'Infos Relatório'!C$1)</f>
        <v>0</v>
      </c>
      <c r="D237" s="542">
        <f>SUMIFS('Faturamento NNE'!$H$2:$H$707,'Faturamento NNE'!$E$2:$E$707,'Infos Relatório'!$B$164,'Faturamento NNE'!$F$2:$F$707,'Infos Relatório'!$B237,'Faturamento NNE'!$AA$2:$AA$707,'Infos Relatório'!C$1)</f>
        <v>0</v>
      </c>
      <c r="E237" s="543">
        <f>SUMIFS('Faturamento NNE'!$K$2:$K$707,'Faturamento NNE'!$E$2:$E$707,'Infos Relatório'!$B$164,'Faturamento NNE'!$F$2:$F$707,'Infos Relatório'!$B237,'Faturamento NNE'!$AA$2:$AA$707,'Infos Relatório'!C$1)</f>
        <v>0</v>
      </c>
      <c r="F237" s="544">
        <f>SUMIFS('Faturamento NNE'!$P$2:$P$707,'Faturamento NNE'!$E$2:$E$707,'Infos Relatório'!$B$164,'Faturamento NNE'!$F$2:$F$707,'Infos Relatório'!$B237,'Faturamento NNE'!$AA$2:$AA$707,'Infos Relatório'!C$1,'Faturamento NNE'!$U$2:$U$707,"Sim")+SUMIFS('Faturamento NNE'!$Q$2:$Q$707,'Faturamento NNE'!$E$2:$E$707,'Infos Relatório'!$B$164,'Faturamento NNE'!$F$2:$F$707,'Infos Relatório'!$B237,'Faturamento NNE'!$AA$2:$AA$707,'Infos Relatório'!C$1,'Faturamento NNE'!$U$2:$U$707,"Sim")</f>
        <v>0</v>
      </c>
      <c r="G237" s="283" t="e">
        <f t="shared" si="60"/>
        <v>#DIV/0!</v>
      </c>
      <c r="H237" s="545">
        <f>SUMIFS('Faturamento NNE'!$I$2:$I$707,'Faturamento NNE'!$E$2:$E$707,'Infos Relatório'!$B$164,'Faturamento NNE'!$F$2:$F$707,'Infos Relatório'!$B237,'Faturamento NNE'!$AA$2:$AA$707,'Infos Relatório'!C$1)</f>
        <v>0</v>
      </c>
      <c r="I237" s="541">
        <f>COUNTIFS('Faturamento NNE'!$E$2:$E$707,'Infos Relatório'!$B$164,'Faturamento NNE'!$F$2:$F$707,'Infos Relatório'!$B237,'Faturamento NNE'!$AA$2:$AA$707,'Infos Relatório'!I$1)</f>
        <v>0</v>
      </c>
      <c r="J237" s="542">
        <f>SUMIFS('Faturamento NNE'!$H$2:$H$707,'Faturamento NNE'!$E$2:$E$707,'Infos Relatório'!$B$164,'Faturamento NNE'!$F$2:$F$707,'Infos Relatório'!$B237,'Faturamento NNE'!$AA$2:$AA$707,'Infos Relatório'!I$1)</f>
        <v>0</v>
      </c>
      <c r="K237" s="543">
        <f>SUMIFS('Faturamento NNE'!$K$2:$K$707,'Faturamento NNE'!$E$2:$E$707,'Infos Relatório'!$B$164,'Faturamento NNE'!$F$2:$F$707,'Infos Relatório'!$B237,'Faturamento NNE'!$AA$2:$AA$707,'Infos Relatório'!I$1)</f>
        <v>0</v>
      </c>
      <c r="L237" s="544">
        <f>SUMIFS('Faturamento NNE'!$P$2:$P$707,'Faturamento NNE'!$E$2:$E$707,'Infos Relatório'!$B$164,'Faturamento NNE'!$F$2:$F$707,'Infos Relatório'!$B237,'Faturamento NNE'!$AA$2:$AA$707,'Infos Relatório'!I$1,'Faturamento NNE'!$U$2:$U$707,"Sim")+SUMIFS('Faturamento NNE'!$Q$2:$Q$707,'Faturamento NNE'!$E$2:$E$707,'Infos Relatório'!$B$164,'Faturamento NNE'!$F$2:$F$707,'Infos Relatório'!$B237,'Faturamento NNE'!$AA$2:$AA$707,'Infos Relatório'!I$1,'Faturamento NNE'!$U$2:$U$707,"Sim")</f>
        <v>0</v>
      </c>
      <c r="M237" s="283" t="e">
        <f t="shared" si="61"/>
        <v>#DIV/0!</v>
      </c>
      <c r="N237" s="545">
        <f>SUMIFS('Faturamento NNE'!$I$2:$I$707,'Faturamento NNE'!$E$2:$E$707,'Infos Relatório'!$B$164,'Faturamento NNE'!$F$2:$F$707,'Infos Relatório'!$B237,'Faturamento NNE'!$AA$2:$AA$707,'Infos Relatório'!I$1)</f>
        <v>0</v>
      </c>
      <c r="O237" s="541">
        <f>COUNTIFS('Faturamento NNE'!$E$2:$E$707,'Infos Relatório'!$B$164,'Faturamento NNE'!$F$2:$F$707,'Infos Relatório'!$B237,'Faturamento NNE'!$AA$2:$AA$707,'Infos Relatório'!O$1)</f>
        <v>0</v>
      </c>
      <c r="P237" s="542">
        <f>SUMIFS('Faturamento NNE'!$H$2:$H$707,'Faturamento NNE'!$E$2:$E$707,'Infos Relatório'!$B$164,'Faturamento NNE'!$F$2:$F$707,'Infos Relatório'!$B237,'Faturamento NNE'!$AA$2:$AA$707,'Infos Relatório'!O$1)</f>
        <v>0</v>
      </c>
      <c r="Q237" s="542">
        <f>SUMIFS('Faturamento NNE'!$K$2:$K$707,'Faturamento NNE'!$E$2:$E$707,'Infos Relatório'!$B$164,'Faturamento NNE'!$F$2:$F$707,'Infos Relatório'!$B237,'Faturamento NNE'!$AA$2:$AA$707,'Infos Relatório'!O$1)</f>
        <v>0</v>
      </c>
      <c r="R237" s="546">
        <f>SUMIFS('Faturamento NNE'!$P$2:$P$707,'Faturamento NNE'!$E$2:$E$707,'Infos Relatório'!$B$164,'Faturamento NNE'!$F$2:$F$707,'Infos Relatório'!$B237,'Faturamento NNE'!$AA$2:$AA$707,'Infos Relatório'!O$1,'Faturamento NNE'!$U$2:$U$707,"Sim")+SUMIFS('Faturamento NNE'!$Q$2:$Q$707,'Faturamento NNE'!$E$2:$E$707,'Infos Relatório'!$B$164,'Faturamento NNE'!$F$2:$F$707,'Infos Relatório'!$B237,'Faturamento NNE'!$AA$2:$AA$707,'Infos Relatório'!O$1,'Faturamento NNE'!$U$2:$U$707,"Sim")</f>
        <v>0</v>
      </c>
      <c r="S237" s="227" t="e">
        <f t="shared" si="62"/>
        <v>#DIV/0!</v>
      </c>
      <c r="T237" s="545">
        <f>SUMIFS('Faturamento NNE'!$I$2:$I$707,'Faturamento NNE'!$E$2:$E$707,'Infos Relatório'!$B$164,'Faturamento NNE'!$F$2:$F$707,'Infos Relatório'!$B237,'Faturamento NNE'!$AA$2:$AA$707,'Infos Relatório'!O$1)</f>
        <v>0</v>
      </c>
      <c r="U237" s="541">
        <f>COUNTIFS('Faturamento NNE'!$E$2:$E$707,'Infos Relatório'!$B$164,'Faturamento NNE'!$F$2:$F$707,'Infos Relatório'!$B237,'Faturamento NNE'!$AA$2:$AA$707,'Infos Relatório'!U$1)</f>
        <v>0</v>
      </c>
      <c r="V237" s="542">
        <f>SUMIFS('Faturamento NNE'!$H$2:$H$707,'Faturamento NNE'!$E$2:$E$707,'Infos Relatório'!$B$164,'Faturamento NNE'!$F$2:$F$707,'Infos Relatório'!$B237,'Faturamento NNE'!$AA$2:$AA$707,'Infos Relatório'!U$1)</f>
        <v>0</v>
      </c>
      <c r="W237" s="542">
        <f>SUMIFS('Faturamento NNE'!$K$2:$K$707,'Faturamento NNE'!$E$2:$E$707,'Infos Relatório'!$B$164,'Faturamento NNE'!$F$2:$F$707,'Infos Relatório'!$B237,'Faturamento NNE'!$AA$2:$AA$707,'Infos Relatório'!U$1)</f>
        <v>0</v>
      </c>
      <c r="X237" s="546">
        <f>SUMIFS('Faturamento NNE'!$P$2:$P$707,'Faturamento NNE'!$E$2:$E$707,'Infos Relatório'!$B$164,'Faturamento NNE'!$F$2:$F$707,'Infos Relatório'!$B237,'Faturamento NNE'!$AA$2:$AA$707,'Infos Relatório'!U$1,'Faturamento NNE'!$U$2:$U$707,"Sim")+SUMIFS('Faturamento NNE'!$Q$2:$Q$707,'Faturamento NNE'!$E$2:$E$707,'Infos Relatório'!$B$164,'Faturamento NNE'!$F$2:$F$707,'Infos Relatório'!$B237,'Faturamento NNE'!$AA$2:$AA$707,'Infos Relatório'!U$1,'Faturamento NNE'!$U$2:$U$707,"Sim")</f>
        <v>0</v>
      </c>
      <c r="Y237" s="227" t="e">
        <f t="shared" si="63"/>
        <v>#DIV/0!</v>
      </c>
      <c r="Z237" s="545">
        <f>SUMIFS('Faturamento NNE'!$I$2:$I$707,'Faturamento NNE'!$E$2:$E$707,'Infos Relatório'!$B$164,'Faturamento NNE'!$F$2:$F$707,'Infos Relatório'!$B237,'Faturamento NNE'!$AA$2:$AA$707,'Infos Relatório'!U$1)</f>
        <v>0</v>
      </c>
      <c r="AA237" s="541">
        <f>COUNTIFS('Faturamento NNE'!$E$2:$E$707,'Infos Relatório'!$B$164,'Faturamento NNE'!$F$2:$F$707,'Infos Relatório'!$B237,'Faturamento NNE'!$AA$2:$AA$707,'Infos Relatório'!AA$1)</f>
        <v>0</v>
      </c>
      <c r="AB237" s="542">
        <f>SUMIFS('Faturamento NNE'!$H$2:$H$707,'Faturamento NNE'!$E$2:$E$707,'Infos Relatório'!$B$164,'Faturamento NNE'!$F$2:$F$707,'Infos Relatório'!$B237,'Faturamento NNE'!$AA$2:$AA$707,'Infos Relatório'!AA$1)</f>
        <v>0</v>
      </c>
      <c r="AC237" s="542">
        <f>SUMIFS('Faturamento NNE'!$K$2:$K$707,'Faturamento NNE'!$E$2:$E$707,'Infos Relatório'!$B$164,'Faturamento NNE'!$F$2:$F$707,'Infos Relatório'!$B237,'Faturamento NNE'!$AA$2:$AA$707,'Infos Relatório'!AA$1)</f>
        <v>0</v>
      </c>
      <c r="AD237" s="546">
        <f>SUMIFS('Faturamento NNE'!$P$2:$P$707,'Faturamento NNE'!$E$2:$E$707,'Infos Relatório'!$B$164,'Faturamento NNE'!$F$2:$F$707,'Infos Relatório'!$B237,'Faturamento NNE'!$AA$2:$AA$707,'Infos Relatório'!AA$1,'Faturamento NNE'!$U$2:$U$707,"Sim")+SUMIFS('Faturamento NNE'!$Q$2:$Q$707,'Faturamento NNE'!$E$2:$E$707,'Infos Relatório'!$B$164,'Faturamento NNE'!$F$2:$F$707,'Infos Relatório'!$B237,'Faturamento NNE'!$AA$2:$AA$707,'Infos Relatório'!AA$1,'Faturamento NNE'!$U$2:$U$707,"Sim")</f>
        <v>0</v>
      </c>
      <c r="AE237" s="227" t="e">
        <f t="shared" si="64"/>
        <v>#DIV/0!</v>
      </c>
      <c r="AF237" s="545">
        <f>SUMIFS('Faturamento NNE'!$I$2:$I$707,'Faturamento NNE'!$E$2:$E$707,'Infos Relatório'!$B$164,'Faturamento NNE'!$F$2:$F$707,'Infos Relatório'!$B237,'Faturamento NNE'!$AA$2:$AA$707,'Infos Relatório'!AA$1)</f>
        <v>0</v>
      </c>
      <c r="AG237" s="541">
        <f>COUNTIFS('Faturamento NNE'!$E$2:$E$707,'Infos Relatório'!$B$164,'Faturamento NNE'!$F$2:$F$707,'Infos Relatório'!$B237,'Faturamento NNE'!$AA$2:$AA$707,'Infos Relatório'!AG$1)</f>
        <v>0</v>
      </c>
      <c r="AH237" s="542">
        <f>SUMIFS('Faturamento NNE'!$H$2:$H$707,'Faturamento NNE'!$E$2:$E$707,'Infos Relatório'!$B$164,'Faturamento NNE'!$F$2:$F$707,'Infos Relatório'!$B237,'Faturamento NNE'!$AA$2:$AA$707,'Infos Relatório'!AG$1)</f>
        <v>0</v>
      </c>
      <c r="AI237" s="542">
        <f>SUMIFS('Faturamento NNE'!$K$2:$K$707,'Faturamento NNE'!$E$2:$E$707,'Infos Relatório'!$B$164,'Faturamento NNE'!$F$2:$F$707,'Infos Relatório'!$B237,'Faturamento NNE'!$AA$2:$AA$707,'Infos Relatório'!AG$1)</f>
        <v>0</v>
      </c>
      <c r="AJ237" s="546">
        <f>SUMIFS('Faturamento NNE'!$P$2:$P$707,'Faturamento NNE'!$E$2:$E$707,'Infos Relatório'!$B$164,'Faturamento NNE'!$F$2:$F$707,'Infos Relatório'!$B237,'Faturamento NNE'!$AA$2:$AA$707,'Infos Relatório'!AG$1,'Faturamento NNE'!$U$2:$U$707,"Sim")+SUMIFS('Faturamento NNE'!$Q$2:$Q$707,'Faturamento NNE'!$E$2:$E$707,'Infos Relatório'!$B$164,'Faturamento NNE'!$F$2:$F$707,'Infos Relatório'!$B237,'Faturamento NNE'!$AA$2:$AA$707,'Infos Relatório'!AG$1,'Faturamento NNE'!$U$2:$U$707,"Sim")</f>
        <v>0</v>
      </c>
      <c r="AK237" s="227" t="e">
        <f t="shared" si="65"/>
        <v>#DIV/0!</v>
      </c>
      <c r="AL237" s="545">
        <f>SUMIFS('Faturamento NNE'!$I$2:$I$707,'Faturamento NNE'!$E$2:$E$707,'Infos Relatório'!$B$164,'Faturamento NNE'!$F$2:$F$707,'Infos Relatório'!$B237,'Faturamento NNE'!$AA$2:$AA$707,'Infos Relatório'!AG$1)</f>
        <v>0</v>
      </c>
      <c r="AM237" s="541">
        <f>COUNTIFS('Faturamento NNE'!$E$2:$E$707,'Infos Relatório'!$B$164,'Faturamento NNE'!$F$2:$F$707,'Infos Relatório'!$B237,'Faturamento NNE'!$AA$2:$AA$707,'Infos Relatório'!AM$1)</f>
        <v>0</v>
      </c>
      <c r="AN237" s="542">
        <f>SUMIFS('Faturamento NNE'!$H$2:$H$707,'Faturamento NNE'!$E$2:$E$707,'Infos Relatório'!$B$164,'Faturamento NNE'!$F$2:$F$707,'Infos Relatório'!$B237,'Faturamento NNE'!$AA$2:$AA$707,'Infos Relatório'!AM$1)</f>
        <v>0</v>
      </c>
      <c r="AO237" s="542">
        <f>SUMIFS('Faturamento NNE'!$K$2:$K$707,'Faturamento NNE'!$E$2:$E$707,'Infos Relatório'!$B$164,'Faturamento NNE'!$F$2:$F$707,'Infos Relatório'!$B237,'Faturamento NNE'!$AA$2:$AA$707,'Infos Relatório'!AM$1)</f>
        <v>0</v>
      </c>
      <c r="AP237" s="546">
        <f>SUMIFS('Faturamento NNE'!$P$2:$P$707,'Faturamento NNE'!$E$2:$E$707,'Infos Relatório'!$B$164,'Faturamento NNE'!$F$2:$F$707,'Infos Relatório'!$B237,'Faturamento NNE'!$AA$2:$AA$707,'Infos Relatório'!AM$1,'Faturamento NNE'!$U$2:$U$707,"Sim")+SUMIFS('Faturamento NNE'!$Q$2:$Q$707,'Faturamento NNE'!$E$2:$E$707,'Infos Relatório'!$B$164,'Faturamento NNE'!$F$2:$F$707,'Infos Relatório'!$B237,'Faturamento NNE'!$AA$2:$AA$707,'Infos Relatório'!AM$1,'Faturamento NNE'!$U$2:$U$707,"Sim")</f>
        <v>0</v>
      </c>
      <c r="AQ237" s="227" t="e">
        <f t="shared" si="66"/>
        <v>#DIV/0!</v>
      </c>
      <c r="AR237" s="545">
        <f>SUMIFS('Faturamento NNE'!$I$2:$I$707,'Faturamento NNE'!$E$2:$E$707,'Infos Relatório'!$B$164,'Faturamento NNE'!$F$2:$F$707,'Infos Relatório'!$B237,'Faturamento NNE'!$AA$2:$AA$707,'Infos Relatório'!AM$1)</f>
        <v>0</v>
      </c>
      <c r="AS237" s="541">
        <f>COUNTIFS('Faturamento NNE'!$E$2:$E$707,'Infos Relatório'!$B$164,'Faturamento NNE'!$F$2:$F$707,'Infos Relatório'!$B237,'Faturamento NNE'!$AA$2:$AA$707,'Infos Relatório'!AS$1)</f>
        <v>0</v>
      </c>
      <c r="AT237" s="542">
        <f>SUMIFS('Faturamento NNE'!$H$2:$H$707,'Faturamento NNE'!$E$2:$E$707,'Infos Relatório'!$B$164,'Faturamento NNE'!$F$2:$F$707,'Infos Relatório'!$B237,'Faturamento NNE'!$AA$2:$AA$707,'Infos Relatório'!AS$1)</f>
        <v>0</v>
      </c>
      <c r="AU237" s="542">
        <f>SUMIFS('Faturamento NNE'!$K$2:$K$707,'Faturamento NNE'!$E$2:$E$707,'Infos Relatório'!$B$164,'Faturamento NNE'!$F$2:$F$707,'Infos Relatório'!$B237,'Faturamento NNE'!$AA$2:$AA$707,'Infos Relatório'!AS$1)</f>
        <v>0</v>
      </c>
      <c r="AV237" s="546">
        <f>SUMIFS('Faturamento NNE'!$P$2:$P$707,'Faturamento NNE'!$E$2:$E$707,'Infos Relatório'!$B$164,'Faturamento NNE'!$F$2:$F$707,'Infos Relatório'!$B237,'Faturamento NNE'!$AA$2:$AA$707,'Infos Relatório'!AS$1,'Faturamento NNE'!$U$2:$U$707,"Sim")+SUMIFS('Faturamento NNE'!$Q$2:$Q$707,'Faturamento NNE'!$E$2:$E$707,'Infos Relatório'!$B$164,'Faturamento NNE'!$F$2:$F$707,'Infos Relatório'!$B237,'Faturamento NNE'!$AA$2:$AA$707,'Infos Relatório'!AS$1,'Faturamento NNE'!$U$2:$U$707,"Sim")</f>
        <v>0</v>
      </c>
      <c r="AW237" s="227" t="e">
        <f t="shared" si="67"/>
        <v>#DIV/0!</v>
      </c>
      <c r="AX237" s="545">
        <f>SUMIFS('Faturamento NNE'!$I$2:$I$707,'Faturamento NNE'!$E$2:$E$707,'Infos Relatório'!$B$164,'Faturamento NNE'!$F$2:$F$707,'Infos Relatório'!$B237,'Faturamento NNE'!$AA$2:$AA$707,'Infos Relatório'!AS$1)</f>
        <v>0</v>
      </c>
      <c r="AY237" s="541">
        <f>COUNTIFS('Faturamento NNE'!$E$2:$E$707,'Infos Relatório'!$B$164,'Faturamento NNE'!$F$2:$F$707,'Infos Relatório'!$B237,'Faturamento NNE'!$AA$2:$AA$707,'Infos Relatório'!AY$1)</f>
        <v>0</v>
      </c>
      <c r="AZ237" s="542">
        <f>SUMIFS('Faturamento NNE'!$H$2:$H$707,'Faturamento NNE'!$E$2:$E$707,'Infos Relatório'!$B$164,'Faturamento NNE'!$F$2:$F$707,'Infos Relatório'!$B237,'Faturamento NNE'!$AA$2:$AA$707,'Infos Relatório'!AY$1)</f>
        <v>0</v>
      </c>
      <c r="BA237" s="542">
        <f>SUMIFS('Faturamento NNE'!$K$2:$K$707,'Faturamento NNE'!$E$2:$E$707,'Infos Relatório'!$B$164,'Faturamento NNE'!$F$2:$F$707,'Infos Relatório'!$B237,'Faturamento NNE'!$AA$2:$AA$707,'Infos Relatório'!AY$1)</f>
        <v>0</v>
      </c>
      <c r="BB237" s="546">
        <f>SUMIFS('Faturamento NNE'!$P$2:$P$707,'Faturamento NNE'!$E$2:$E$707,'Infos Relatório'!$B$164,'Faturamento NNE'!$F$2:$F$707,'Infos Relatório'!$B237,'Faturamento NNE'!$AA$2:$AA$707,'Infos Relatório'!AY$1,'Faturamento NNE'!$U$2:$U$707,"Sim")+SUMIFS('Faturamento NNE'!$Q$2:$Q$707,'Faturamento NNE'!$E$2:$E$707,'Infos Relatório'!$B$164,'Faturamento NNE'!$F$2:$F$707,'Infos Relatório'!$B237,'Faturamento NNE'!$AA$2:$AA$707,'Infos Relatório'!AY$1,'Faturamento NNE'!$U$2:$U$707,"Sim")</f>
        <v>0</v>
      </c>
      <c r="BC237" s="227" t="e">
        <f t="shared" si="68"/>
        <v>#DIV/0!</v>
      </c>
      <c r="BD237" s="545">
        <f>SUMIFS('Faturamento NNE'!$I$2:$I$707,'Faturamento NNE'!$E$2:$E$707,'Infos Relatório'!$B$164,'Faturamento NNE'!$F$2:$F$707,'Infos Relatório'!$B237,'Faturamento NNE'!$AA$2:$AA$707,'Infos Relatório'!AY$1)</f>
        <v>0</v>
      </c>
      <c r="BE237" s="541">
        <f>COUNTIFS('Faturamento NNE'!$E$2:$E$707,'Infos Relatório'!$B$164,'Faturamento NNE'!$F$2:$F$707,'Infos Relatório'!$B237,'Faturamento NNE'!$AA$2:$AA$707,'Infos Relatório'!BE$1)</f>
        <v>0</v>
      </c>
      <c r="BF237" s="542">
        <f>SUMIFS('Faturamento NNE'!$H$2:$H$707,'Faturamento NNE'!$E$2:$E$707,'Infos Relatório'!$B$164,'Faturamento NNE'!$F$2:$F$707,'Infos Relatório'!$B237,'Faturamento NNE'!$AA$2:$AA$707,'Infos Relatório'!BE$1)</f>
        <v>0</v>
      </c>
      <c r="BG237" s="542">
        <f>SUMIFS('Faturamento NNE'!$K$2:$K$707,'Faturamento NNE'!$E$2:$E$707,'Infos Relatório'!$B$164,'Faturamento NNE'!$F$2:$F$707,'Infos Relatório'!$B237,'Faturamento NNE'!$AA$2:$AA$707,'Infos Relatório'!BE$1)</f>
        <v>0</v>
      </c>
      <c r="BH237" s="546">
        <f>SUMIFS('Faturamento NNE'!$P$2:$P$707,'Faturamento NNE'!$E$2:$E$707,'Infos Relatório'!$B$164,'Faturamento NNE'!$F$2:$F$707,'Infos Relatório'!$B237,'Faturamento NNE'!$AA$2:$AA$707,'Infos Relatório'!BE$1,'Faturamento NNE'!$U$2:$U$707,"Sim")+SUMIFS('Faturamento NNE'!$Q$2:$Q$707,'Faturamento NNE'!$E$2:$E$707,'Infos Relatório'!$B$164,'Faturamento NNE'!$F$2:$F$707,'Infos Relatório'!$B237,'Faturamento NNE'!$AA$2:$AA$707,'Infos Relatório'!BE$1,'Faturamento NNE'!$U$2:$U$707,"Sim")</f>
        <v>0</v>
      </c>
      <c r="BI237" s="227" t="e">
        <f t="shared" si="69"/>
        <v>#DIV/0!</v>
      </c>
      <c r="BJ237" s="545">
        <f>SUMIFS('Faturamento NNE'!$I$2:$I$707,'Faturamento NNE'!$E$2:$E$707,'Infos Relatório'!$B$164,'Faturamento NNE'!$F$2:$F$707,'Infos Relatório'!$B237,'Faturamento NNE'!$AA$2:$AA$707,'Infos Relatório'!BE$1)</f>
        <v>0</v>
      </c>
      <c r="BK237" s="541">
        <f>COUNTIFS('Faturamento NNE'!$E$2:$E$707,'Infos Relatório'!$B$164,'Faturamento NNE'!$F$2:$F$707,'Infos Relatório'!$B237,'Faturamento NNE'!$AA$2:$AA$707,'Infos Relatório'!BK$1)</f>
        <v>0</v>
      </c>
      <c r="BL237" s="542">
        <f>SUMIFS('Faturamento NNE'!$H$2:$H$707,'Faturamento NNE'!$E$2:$E$707,'Infos Relatório'!$B$164,'Faturamento NNE'!$F$2:$F$707,'Infos Relatório'!$B237,'Faturamento NNE'!$AA$2:$AA$707,'Infos Relatório'!BK$1)</f>
        <v>0</v>
      </c>
      <c r="BM237" s="542">
        <f>SUMIFS('Faturamento NNE'!$K$2:$K$707,'Faturamento NNE'!$E$2:$E$707,'Infos Relatório'!$B$164,'Faturamento NNE'!$F$2:$F$707,'Infos Relatório'!$B237,'Faturamento NNE'!$AA$2:$AA$707,'Infos Relatório'!BK$1)</f>
        <v>0</v>
      </c>
      <c r="BN237" s="546">
        <f>SUMIFS('Faturamento NNE'!$P$2:$P$707,'Faturamento NNE'!$E$2:$E$707,'Infos Relatório'!$B$164,'Faturamento NNE'!$F$2:$F$707,'Infos Relatório'!$B237,'Faturamento NNE'!$AA$2:$AA$707,'Infos Relatório'!BK$1,'Faturamento NNE'!$U$2:$U$707,"Sim")+SUMIFS('Faturamento NNE'!$Q$2:$Q$707,'Faturamento NNE'!$E$2:$E$707,'Infos Relatório'!$B$164,'Faturamento NNE'!$F$2:$F$707,'Infos Relatório'!$B237,'Faturamento NNE'!$AA$2:$AA$707,'Infos Relatório'!BK$1,'Faturamento NNE'!$U$2:$U$707,"Sim")</f>
        <v>0</v>
      </c>
      <c r="BO237" s="227" t="e">
        <f t="shared" si="70"/>
        <v>#DIV/0!</v>
      </c>
      <c r="BP237" s="545">
        <f>SUMIFS('Faturamento NNE'!$I$2:$I$707,'Faturamento NNE'!$E$2:$E$707,'Infos Relatório'!$B$164,'Faturamento NNE'!$F$2:$F$707,'Infos Relatório'!$B237,'Faturamento NNE'!$AA$2:$AA$707,'Infos Relatório'!BK$1)</f>
        <v>0</v>
      </c>
      <c r="BQ237" s="541">
        <f>COUNTIFS('Faturamento NNE'!$E$2:$E$707,'Infos Relatório'!$B$164,'Faturamento NNE'!$F$2:$F$707,'Infos Relatório'!$B237,'Faturamento NNE'!$AA$2:$AA$707,'Infos Relatório'!BQ$1)</f>
        <v>0</v>
      </c>
      <c r="BR237" s="542">
        <f>SUMIFS('Faturamento NNE'!$H$2:$H$707,'Faturamento NNE'!$E$2:$E$707,'Infos Relatório'!$B$164,'Faturamento NNE'!$F$2:$F$707,'Infos Relatório'!$B237,'Faturamento NNE'!$AA$2:$AA$707,'Infos Relatório'!BQ$1)</f>
        <v>0</v>
      </c>
      <c r="BS237" s="542">
        <f>SUMIFS('Faturamento NNE'!$K$2:$K$707,'Faturamento NNE'!$E$2:$E$707,'Infos Relatório'!$B$164,'Faturamento NNE'!$F$2:$F$707,'Infos Relatório'!$B237,'Faturamento NNE'!$AA$2:$AA$707,'Infos Relatório'!BQ$1)</f>
        <v>0</v>
      </c>
      <c r="BT237" s="546">
        <f>SUMIFS('Faturamento NNE'!$P$2:$P$707,'Faturamento NNE'!$E$2:$E$707,'Infos Relatório'!$B$164,'Faturamento NNE'!$F$2:$F$707,'Infos Relatório'!$B237,'Faturamento NNE'!$AA$2:$AA$707,'Infos Relatório'!BQ$1,'Faturamento NNE'!$U$2:$U$707,"Sim")+SUMIFS('Faturamento NNE'!$Q$2:$Q$707,'Faturamento NNE'!$E$2:$E$707,'Infos Relatório'!$B$164,'Faturamento NNE'!$F$2:$F$707,'Infos Relatório'!$B237,'Faturamento NNE'!$AA$2:$AA$707,'Infos Relatório'!BQ$1,'Faturamento NNE'!$U$2:$U$707,"Sim")</f>
        <v>0</v>
      </c>
      <c r="BU237" s="227" t="e">
        <f t="shared" si="71"/>
        <v>#DIV/0!</v>
      </c>
      <c r="BV237" s="545">
        <f>SUMIFS('Faturamento NNE'!$I$2:$I$707,'Faturamento NNE'!$E$2:$E$707,'Infos Relatório'!$B$164,'Faturamento NNE'!$F$2:$F$707,'Infos Relatório'!$B237,'Faturamento NNE'!$AA$2:$AA$707,'Infos Relatório'!BQ$1)</f>
        <v>0</v>
      </c>
    </row>
    <row r="238" spans="2:74">
      <c r="B238" s="217" t="s">
        <v>203</v>
      </c>
      <c r="C238" s="541">
        <f>COUNTIFS('Faturamento NNE'!$E$2:$E$707,'Infos Relatório'!$B$164,'Faturamento NNE'!$F$2:$F$707,'Infos Relatório'!$B238,'Faturamento NNE'!$AA$2:$AA$707,'Infos Relatório'!C$1)</f>
        <v>0</v>
      </c>
      <c r="D238" s="542">
        <f>SUMIFS('Faturamento NNE'!$H$2:$H$707,'Faturamento NNE'!$E$2:$E$707,'Infos Relatório'!$B$164,'Faturamento NNE'!$F$2:$F$707,'Infos Relatório'!$B238,'Faturamento NNE'!$AA$2:$AA$707,'Infos Relatório'!C$1)</f>
        <v>0</v>
      </c>
      <c r="E238" s="543">
        <f>SUMIFS('Faturamento NNE'!$K$2:$K$707,'Faturamento NNE'!$E$2:$E$707,'Infos Relatório'!$B$164,'Faturamento NNE'!$F$2:$F$707,'Infos Relatório'!$B238,'Faturamento NNE'!$AA$2:$AA$707,'Infos Relatório'!C$1)</f>
        <v>0</v>
      </c>
      <c r="F238" s="544">
        <f>SUMIFS('Faturamento NNE'!$P$2:$P$707,'Faturamento NNE'!$E$2:$E$707,'Infos Relatório'!$B$164,'Faturamento NNE'!$F$2:$F$707,'Infos Relatório'!$B238,'Faturamento NNE'!$AA$2:$AA$707,'Infos Relatório'!C$1,'Faturamento NNE'!$U$2:$U$707,"Sim")+SUMIFS('Faturamento NNE'!$Q$2:$Q$707,'Faturamento NNE'!$E$2:$E$707,'Infos Relatório'!$B$164,'Faturamento NNE'!$F$2:$F$707,'Infos Relatório'!$B238,'Faturamento NNE'!$AA$2:$AA$707,'Infos Relatório'!C$1,'Faturamento NNE'!$U$2:$U$707,"Sim")</f>
        <v>0</v>
      </c>
      <c r="G238" s="283" t="e">
        <f t="shared" si="60"/>
        <v>#DIV/0!</v>
      </c>
      <c r="H238" s="545">
        <f>SUMIFS('Faturamento NNE'!$I$2:$I$707,'Faturamento NNE'!$E$2:$E$707,'Infos Relatório'!$B$164,'Faturamento NNE'!$F$2:$F$707,'Infos Relatório'!$B238,'Faturamento NNE'!$AA$2:$AA$707,'Infos Relatório'!C$1)</f>
        <v>0</v>
      </c>
      <c r="I238" s="541">
        <f>COUNTIFS('Faturamento NNE'!$E$2:$E$707,'Infos Relatório'!$B$164,'Faturamento NNE'!$F$2:$F$707,'Infos Relatório'!$B238,'Faturamento NNE'!$AA$2:$AA$707,'Infos Relatório'!I$1)</f>
        <v>0</v>
      </c>
      <c r="J238" s="542">
        <f>SUMIFS('Faturamento NNE'!$H$2:$H$707,'Faturamento NNE'!$E$2:$E$707,'Infos Relatório'!$B$164,'Faturamento NNE'!$F$2:$F$707,'Infos Relatório'!$B238,'Faturamento NNE'!$AA$2:$AA$707,'Infos Relatório'!I$1)</f>
        <v>0</v>
      </c>
      <c r="K238" s="543">
        <f>SUMIFS('Faturamento NNE'!$K$2:$K$707,'Faturamento NNE'!$E$2:$E$707,'Infos Relatório'!$B$164,'Faturamento NNE'!$F$2:$F$707,'Infos Relatório'!$B238,'Faturamento NNE'!$AA$2:$AA$707,'Infos Relatório'!I$1)</f>
        <v>0</v>
      </c>
      <c r="L238" s="544">
        <f>SUMIFS('Faturamento NNE'!$P$2:$P$707,'Faturamento NNE'!$E$2:$E$707,'Infos Relatório'!$B$164,'Faturamento NNE'!$F$2:$F$707,'Infos Relatório'!$B238,'Faturamento NNE'!$AA$2:$AA$707,'Infos Relatório'!I$1,'Faturamento NNE'!$U$2:$U$707,"Sim")+SUMIFS('Faturamento NNE'!$Q$2:$Q$707,'Faturamento NNE'!$E$2:$E$707,'Infos Relatório'!$B$164,'Faturamento NNE'!$F$2:$F$707,'Infos Relatório'!$B238,'Faturamento NNE'!$AA$2:$AA$707,'Infos Relatório'!I$1,'Faturamento NNE'!$U$2:$U$707,"Sim")</f>
        <v>0</v>
      </c>
      <c r="M238" s="283" t="e">
        <f t="shared" si="61"/>
        <v>#DIV/0!</v>
      </c>
      <c r="N238" s="545">
        <f>SUMIFS('Faturamento NNE'!$I$2:$I$707,'Faturamento NNE'!$E$2:$E$707,'Infos Relatório'!$B$164,'Faturamento NNE'!$F$2:$F$707,'Infos Relatório'!$B238,'Faturamento NNE'!$AA$2:$AA$707,'Infos Relatório'!I$1)</f>
        <v>0</v>
      </c>
      <c r="O238" s="541">
        <f>COUNTIFS('Faturamento NNE'!$E$2:$E$707,'Infos Relatório'!$B$164,'Faturamento NNE'!$F$2:$F$707,'Infos Relatório'!$B238,'Faturamento NNE'!$AA$2:$AA$707,'Infos Relatório'!O$1)</f>
        <v>0</v>
      </c>
      <c r="P238" s="542">
        <f>SUMIFS('Faturamento NNE'!$H$2:$H$707,'Faturamento NNE'!$E$2:$E$707,'Infos Relatório'!$B$164,'Faturamento NNE'!$F$2:$F$707,'Infos Relatório'!$B238,'Faturamento NNE'!$AA$2:$AA$707,'Infos Relatório'!O$1)</f>
        <v>0</v>
      </c>
      <c r="Q238" s="542">
        <f>SUMIFS('Faturamento NNE'!$K$2:$K$707,'Faturamento NNE'!$E$2:$E$707,'Infos Relatório'!$B$164,'Faturamento NNE'!$F$2:$F$707,'Infos Relatório'!$B238,'Faturamento NNE'!$AA$2:$AA$707,'Infos Relatório'!O$1)</f>
        <v>0</v>
      </c>
      <c r="R238" s="546">
        <f>SUMIFS('Faturamento NNE'!$P$2:$P$707,'Faturamento NNE'!$E$2:$E$707,'Infos Relatório'!$B$164,'Faturamento NNE'!$F$2:$F$707,'Infos Relatório'!$B238,'Faturamento NNE'!$AA$2:$AA$707,'Infos Relatório'!O$1,'Faturamento NNE'!$U$2:$U$707,"Sim")+SUMIFS('Faturamento NNE'!$Q$2:$Q$707,'Faturamento NNE'!$E$2:$E$707,'Infos Relatório'!$B$164,'Faturamento NNE'!$F$2:$F$707,'Infos Relatório'!$B238,'Faturamento NNE'!$AA$2:$AA$707,'Infos Relatório'!O$1,'Faturamento NNE'!$U$2:$U$707,"Sim")</f>
        <v>0</v>
      </c>
      <c r="S238" s="227" t="e">
        <f t="shared" si="62"/>
        <v>#DIV/0!</v>
      </c>
      <c r="T238" s="545">
        <f>SUMIFS('Faturamento NNE'!$I$2:$I$707,'Faturamento NNE'!$E$2:$E$707,'Infos Relatório'!$B$164,'Faturamento NNE'!$F$2:$F$707,'Infos Relatório'!$B238,'Faturamento NNE'!$AA$2:$AA$707,'Infos Relatório'!O$1)</f>
        <v>0</v>
      </c>
      <c r="U238" s="541">
        <f>COUNTIFS('Faturamento NNE'!$E$2:$E$707,'Infos Relatório'!$B$164,'Faturamento NNE'!$F$2:$F$707,'Infos Relatório'!$B238,'Faturamento NNE'!$AA$2:$AA$707,'Infos Relatório'!U$1)</f>
        <v>0</v>
      </c>
      <c r="V238" s="542">
        <f>SUMIFS('Faturamento NNE'!$H$2:$H$707,'Faturamento NNE'!$E$2:$E$707,'Infos Relatório'!$B$164,'Faturamento NNE'!$F$2:$F$707,'Infos Relatório'!$B238,'Faturamento NNE'!$AA$2:$AA$707,'Infos Relatório'!U$1)</f>
        <v>0</v>
      </c>
      <c r="W238" s="542">
        <f>SUMIFS('Faturamento NNE'!$K$2:$K$707,'Faturamento NNE'!$E$2:$E$707,'Infos Relatório'!$B$164,'Faturamento NNE'!$F$2:$F$707,'Infos Relatório'!$B238,'Faturamento NNE'!$AA$2:$AA$707,'Infos Relatório'!U$1)</f>
        <v>0</v>
      </c>
      <c r="X238" s="546">
        <f>SUMIFS('Faturamento NNE'!$P$2:$P$707,'Faturamento NNE'!$E$2:$E$707,'Infos Relatório'!$B$164,'Faturamento NNE'!$F$2:$F$707,'Infos Relatório'!$B238,'Faturamento NNE'!$AA$2:$AA$707,'Infos Relatório'!U$1,'Faturamento NNE'!$U$2:$U$707,"Sim")+SUMIFS('Faturamento NNE'!$Q$2:$Q$707,'Faturamento NNE'!$E$2:$E$707,'Infos Relatório'!$B$164,'Faturamento NNE'!$F$2:$F$707,'Infos Relatório'!$B238,'Faturamento NNE'!$AA$2:$AA$707,'Infos Relatório'!U$1,'Faturamento NNE'!$U$2:$U$707,"Sim")</f>
        <v>0</v>
      </c>
      <c r="Y238" s="227" t="e">
        <f t="shared" si="63"/>
        <v>#DIV/0!</v>
      </c>
      <c r="Z238" s="545">
        <f>SUMIFS('Faturamento NNE'!$I$2:$I$707,'Faturamento NNE'!$E$2:$E$707,'Infos Relatório'!$B$164,'Faturamento NNE'!$F$2:$F$707,'Infos Relatório'!$B238,'Faturamento NNE'!$AA$2:$AA$707,'Infos Relatório'!U$1)</f>
        <v>0</v>
      </c>
      <c r="AA238" s="541">
        <f>COUNTIFS('Faturamento NNE'!$E$2:$E$707,'Infos Relatório'!$B$164,'Faturamento NNE'!$F$2:$F$707,'Infos Relatório'!$B238,'Faturamento NNE'!$AA$2:$AA$707,'Infos Relatório'!AA$1)</f>
        <v>0</v>
      </c>
      <c r="AB238" s="542">
        <f>SUMIFS('Faturamento NNE'!$H$2:$H$707,'Faturamento NNE'!$E$2:$E$707,'Infos Relatório'!$B$164,'Faturamento NNE'!$F$2:$F$707,'Infos Relatório'!$B238,'Faturamento NNE'!$AA$2:$AA$707,'Infos Relatório'!AA$1)</f>
        <v>0</v>
      </c>
      <c r="AC238" s="542">
        <f>SUMIFS('Faturamento NNE'!$K$2:$K$707,'Faturamento NNE'!$E$2:$E$707,'Infos Relatório'!$B$164,'Faturamento NNE'!$F$2:$F$707,'Infos Relatório'!$B238,'Faturamento NNE'!$AA$2:$AA$707,'Infos Relatório'!AA$1)</f>
        <v>0</v>
      </c>
      <c r="AD238" s="546">
        <f>SUMIFS('Faturamento NNE'!$P$2:$P$707,'Faturamento NNE'!$E$2:$E$707,'Infos Relatório'!$B$164,'Faturamento NNE'!$F$2:$F$707,'Infos Relatório'!$B238,'Faturamento NNE'!$AA$2:$AA$707,'Infos Relatório'!AA$1,'Faturamento NNE'!$U$2:$U$707,"Sim")+SUMIFS('Faturamento NNE'!$Q$2:$Q$707,'Faturamento NNE'!$E$2:$E$707,'Infos Relatório'!$B$164,'Faturamento NNE'!$F$2:$F$707,'Infos Relatório'!$B238,'Faturamento NNE'!$AA$2:$AA$707,'Infos Relatório'!AA$1,'Faturamento NNE'!$U$2:$U$707,"Sim")</f>
        <v>0</v>
      </c>
      <c r="AE238" s="227" t="e">
        <f t="shared" si="64"/>
        <v>#DIV/0!</v>
      </c>
      <c r="AF238" s="545">
        <f>SUMIFS('Faturamento NNE'!$I$2:$I$707,'Faturamento NNE'!$E$2:$E$707,'Infos Relatório'!$B$164,'Faturamento NNE'!$F$2:$F$707,'Infos Relatório'!$B238,'Faturamento NNE'!$AA$2:$AA$707,'Infos Relatório'!AA$1)</f>
        <v>0</v>
      </c>
      <c r="AG238" s="541">
        <f>COUNTIFS('Faturamento NNE'!$E$2:$E$707,'Infos Relatório'!$B$164,'Faturamento NNE'!$F$2:$F$707,'Infos Relatório'!$B238,'Faturamento NNE'!$AA$2:$AA$707,'Infos Relatório'!AG$1)</f>
        <v>0</v>
      </c>
      <c r="AH238" s="542">
        <f>SUMIFS('Faturamento NNE'!$H$2:$H$707,'Faturamento NNE'!$E$2:$E$707,'Infos Relatório'!$B$164,'Faturamento NNE'!$F$2:$F$707,'Infos Relatório'!$B238,'Faturamento NNE'!$AA$2:$AA$707,'Infos Relatório'!AG$1)</f>
        <v>0</v>
      </c>
      <c r="AI238" s="542">
        <f>SUMIFS('Faturamento NNE'!$K$2:$K$707,'Faturamento NNE'!$E$2:$E$707,'Infos Relatório'!$B$164,'Faturamento NNE'!$F$2:$F$707,'Infos Relatório'!$B238,'Faturamento NNE'!$AA$2:$AA$707,'Infos Relatório'!AG$1)</f>
        <v>0</v>
      </c>
      <c r="AJ238" s="546">
        <f>SUMIFS('Faturamento NNE'!$P$2:$P$707,'Faturamento NNE'!$E$2:$E$707,'Infos Relatório'!$B$164,'Faturamento NNE'!$F$2:$F$707,'Infos Relatório'!$B238,'Faturamento NNE'!$AA$2:$AA$707,'Infos Relatório'!AG$1,'Faturamento NNE'!$U$2:$U$707,"Sim")+SUMIFS('Faturamento NNE'!$Q$2:$Q$707,'Faturamento NNE'!$E$2:$E$707,'Infos Relatório'!$B$164,'Faturamento NNE'!$F$2:$F$707,'Infos Relatório'!$B238,'Faturamento NNE'!$AA$2:$AA$707,'Infos Relatório'!AG$1,'Faturamento NNE'!$U$2:$U$707,"Sim")</f>
        <v>0</v>
      </c>
      <c r="AK238" s="227" t="e">
        <f t="shared" si="65"/>
        <v>#DIV/0!</v>
      </c>
      <c r="AL238" s="545">
        <f>SUMIFS('Faturamento NNE'!$I$2:$I$707,'Faturamento NNE'!$E$2:$E$707,'Infos Relatório'!$B$164,'Faturamento NNE'!$F$2:$F$707,'Infos Relatório'!$B238,'Faturamento NNE'!$AA$2:$AA$707,'Infos Relatório'!AG$1)</f>
        <v>0</v>
      </c>
      <c r="AM238" s="541">
        <f>COUNTIFS('Faturamento NNE'!$E$2:$E$707,'Infos Relatório'!$B$164,'Faturamento NNE'!$F$2:$F$707,'Infos Relatório'!$B238,'Faturamento NNE'!$AA$2:$AA$707,'Infos Relatório'!AM$1)</f>
        <v>0</v>
      </c>
      <c r="AN238" s="542">
        <f>SUMIFS('Faturamento NNE'!$H$2:$H$707,'Faturamento NNE'!$E$2:$E$707,'Infos Relatório'!$B$164,'Faturamento NNE'!$F$2:$F$707,'Infos Relatório'!$B238,'Faturamento NNE'!$AA$2:$AA$707,'Infos Relatório'!AM$1)</f>
        <v>0</v>
      </c>
      <c r="AO238" s="542">
        <f>SUMIFS('Faturamento NNE'!$K$2:$K$707,'Faturamento NNE'!$E$2:$E$707,'Infos Relatório'!$B$164,'Faturamento NNE'!$F$2:$F$707,'Infos Relatório'!$B238,'Faturamento NNE'!$AA$2:$AA$707,'Infos Relatório'!AM$1)</f>
        <v>0</v>
      </c>
      <c r="AP238" s="546">
        <f>SUMIFS('Faturamento NNE'!$P$2:$P$707,'Faturamento NNE'!$E$2:$E$707,'Infos Relatório'!$B$164,'Faturamento NNE'!$F$2:$F$707,'Infos Relatório'!$B238,'Faturamento NNE'!$AA$2:$AA$707,'Infos Relatório'!AM$1,'Faturamento NNE'!$U$2:$U$707,"Sim")+SUMIFS('Faturamento NNE'!$Q$2:$Q$707,'Faturamento NNE'!$E$2:$E$707,'Infos Relatório'!$B$164,'Faturamento NNE'!$F$2:$F$707,'Infos Relatório'!$B238,'Faturamento NNE'!$AA$2:$AA$707,'Infos Relatório'!AM$1,'Faturamento NNE'!$U$2:$U$707,"Sim")</f>
        <v>0</v>
      </c>
      <c r="AQ238" s="227" t="e">
        <f t="shared" si="66"/>
        <v>#DIV/0!</v>
      </c>
      <c r="AR238" s="545">
        <f>SUMIFS('Faturamento NNE'!$I$2:$I$707,'Faturamento NNE'!$E$2:$E$707,'Infos Relatório'!$B$164,'Faturamento NNE'!$F$2:$F$707,'Infos Relatório'!$B238,'Faturamento NNE'!$AA$2:$AA$707,'Infos Relatório'!AM$1)</f>
        <v>0</v>
      </c>
      <c r="AS238" s="541">
        <f>COUNTIFS('Faturamento NNE'!$E$2:$E$707,'Infos Relatório'!$B$164,'Faturamento NNE'!$F$2:$F$707,'Infos Relatório'!$B238,'Faturamento NNE'!$AA$2:$AA$707,'Infos Relatório'!AS$1)</f>
        <v>0</v>
      </c>
      <c r="AT238" s="542">
        <f>SUMIFS('Faturamento NNE'!$H$2:$H$707,'Faturamento NNE'!$E$2:$E$707,'Infos Relatório'!$B$164,'Faturamento NNE'!$F$2:$F$707,'Infos Relatório'!$B238,'Faturamento NNE'!$AA$2:$AA$707,'Infos Relatório'!AS$1)</f>
        <v>0</v>
      </c>
      <c r="AU238" s="542">
        <f>SUMIFS('Faturamento NNE'!$K$2:$K$707,'Faturamento NNE'!$E$2:$E$707,'Infos Relatório'!$B$164,'Faturamento NNE'!$F$2:$F$707,'Infos Relatório'!$B238,'Faturamento NNE'!$AA$2:$AA$707,'Infos Relatório'!AS$1)</f>
        <v>0</v>
      </c>
      <c r="AV238" s="546">
        <f>SUMIFS('Faturamento NNE'!$P$2:$P$707,'Faturamento NNE'!$E$2:$E$707,'Infos Relatório'!$B$164,'Faturamento NNE'!$F$2:$F$707,'Infos Relatório'!$B238,'Faturamento NNE'!$AA$2:$AA$707,'Infos Relatório'!AS$1,'Faturamento NNE'!$U$2:$U$707,"Sim")+SUMIFS('Faturamento NNE'!$Q$2:$Q$707,'Faturamento NNE'!$E$2:$E$707,'Infos Relatório'!$B$164,'Faturamento NNE'!$F$2:$F$707,'Infos Relatório'!$B238,'Faturamento NNE'!$AA$2:$AA$707,'Infos Relatório'!AS$1,'Faturamento NNE'!$U$2:$U$707,"Sim")</f>
        <v>0</v>
      </c>
      <c r="AW238" s="227" t="e">
        <f t="shared" si="67"/>
        <v>#DIV/0!</v>
      </c>
      <c r="AX238" s="545">
        <f>SUMIFS('Faturamento NNE'!$I$2:$I$707,'Faturamento NNE'!$E$2:$E$707,'Infos Relatório'!$B$164,'Faturamento NNE'!$F$2:$F$707,'Infos Relatório'!$B238,'Faturamento NNE'!$AA$2:$AA$707,'Infos Relatório'!AS$1)</f>
        <v>0</v>
      </c>
      <c r="AY238" s="541">
        <f>COUNTIFS('Faturamento NNE'!$E$2:$E$707,'Infos Relatório'!$B$164,'Faturamento NNE'!$F$2:$F$707,'Infos Relatório'!$B238,'Faturamento NNE'!$AA$2:$AA$707,'Infos Relatório'!AY$1)</f>
        <v>0</v>
      </c>
      <c r="AZ238" s="542">
        <f>SUMIFS('Faturamento NNE'!$H$2:$H$707,'Faturamento NNE'!$E$2:$E$707,'Infos Relatório'!$B$164,'Faturamento NNE'!$F$2:$F$707,'Infos Relatório'!$B238,'Faturamento NNE'!$AA$2:$AA$707,'Infos Relatório'!AY$1)</f>
        <v>0</v>
      </c>
      <c r="BA238" s="542">
        <f>SUMIFS('Faturamento NNE'!$K$2:$K$707,'Faturamento NNE'!$E$2:$E$707,'Infos Relatório'!$B$164,'Faturamento NNE'!$F$2:$F$707,'Infos Relatório'!$B238,'Faturamento NNE'!$AA$2:$AA$707,'Infos Relatório'!AY$1)</f>
        <v>0</v>
      </c>
      <c r="BB238" s="546">
        <f>SUMIFS('Faturamento NNE'!$P$2:$P$707,'Faturamento NNE'!$E$2:$E$707,'Infos Relatório'!$B$164,'Faturamento NNE'!$F$2:$F$707,'Infos Relatório'!$B238,'Faturamento NNE'!$AA$2:$AA$707,'Infos Relatório'!AY$1,'Faturamento NNE'!$U$2:$U$707,"Sim")+SUMIFS('Faturamento NNE'!$Q$2:$Q$707,'Faturamento NNE'!$E$2:$E$707,'Infos Relatório'!$B$164,'Faturamento NNE'!$F$2:$F$707,'Infos Relatório'!$B238,'Faturamento NNE'!$AA$2:$AA$707,'Infos Relatório'!AY$1,'Faturamento NNE'!$U$2:$U$707,"Sim")</f>
        <v>0</v>
      </c>
      <c r="BC238" s="227" t="e">
        <f t="shared" si="68"/>
        <v>#DIV/0!</v>
      </c>
      <c r="BD238" s="545">
        <f>SUMIFS('Faturamento NNE'!$I$2:$I$707,'Faturamento NNE'!$E$2:$E$707,'Infos Relatório'!$B$164,'Faturamento NNE'!$F$2:$F$707,'Infos Relatório'!$B238,'Faturamento NNE'!$AA$2:$AA$707,'Infos Relatório'!AY$1)</f>
        <v>0</v>
      </c>
      <c r="BE238" s="541">
        <f>COUNTIFS('Faturamento NNE'!$E$2:$E$707,'Infos Relatório'!$B$164,'Faturamento NNE'!$F$2:$F$707,'Infos Relatório'!$B238,'Faturamento NNE'!$AA$2:$AA$707,'Infos Relatório'!BE$1)</f>
        <v>0</v>
      </c>
      <c r="BF238" s="542">
        <f>SUMIFS('Faturamento NNE'!$H$2:$H$707,'Faturamento NNE'!$E$2:$E$707,'Infos Relatório'!$B$164,'Faturamento NNE'!$F$2:$F$707,'Infos Relatório'!$B238,'Faturamento NNE'!$AA$2:$AA$707,'Infos Relatório'!BE$1)</f>
        <v>0</v>
      </c>
      <c r="BG238" s="542">
        <f>SUMIFS('Faturamento NNE'!$K$2:$K$707,'Faturamento NNE'!$E$2:$E$707,'Infos Relatório'!$B$164,'Faturamento NNE'!$F$2:$F$707,'Infos Relatório'!$B238,'Faturamento NNE'!$AA$2:$AA$707,'Infos Relatório'!BE$1)</f>
        <v>0</v>
      </c>
      <c r="BH238" s="546">
        <f>SUMIFS('Faturamento NNE'!$P$2:$P$707,'Faturamento NNE'!$E$2:$E$707,'Infos Relatório'!$B$164,'Faturamento NNE'!$F$2:$F$707,'Infos Relatório'!$B238,'Faturamento NNE'!$AA$2:$AA$707,'Infos Relatório'!BE$1,'Faturamento NNE'!$U$2:$U$707,"Sim")+SUMIFS('Faturamento NNE'!$Q$2:$Q$707,'Faturamento NNE'!$E$2:$E$707,'Infos Relatório'!$B$164,'Faturamento NNE'!$F$2:$F$707,'Infos Relatório'!$B238,'Faturamento NNE'!$AA$2:$AA$707,'Infos Relatório'!BE$1,'Faturamento NNE'!$U$2:$U$707,"Sim")</f>
        <v>0</v>
      </c>
      <c r="BI238" s="227" t="e">
        <f t="shared" si="69"/>
        <v>#DIV/0!</v>
      </c>
      <c r="BJ238" s="545">
        <f>SUMIFS('Faturamento NNE'!$I$2:$I$707,'Faturamento NNE'!$E$2:$E$707,'Infos Relatório'!$B$164,'Faturamento NNE'!$F$2:$F$707,'Infos Relatório'!$B238,'Faturamento NNE'!$AA$2:$AA$707,'Infos Relatório'!BE$1)</f>
        <v>0</v>
      </c>
      <c r="BK238" s="541">
        <f>COUNTIFS('Faturamento NNE'!$E$2:$E$707,'Infos Relatório'!$B$164,'Faturamento NNE'!$F$2:$F$707,'Infos Relatório'!$B238,'Faturamento NNE'!$AA$2:$AA$707,'Infos Relatório'!BK$1)</f>
        <v>0</v>
      </c>
      <c r="BL238" s="542">
        <f>SUMIFS('Faturamento NNE'!$H$2:$H$707,'Faturamento NNE'!$E$2:$E$707,'Infos Relatório'!$B$164,'Faturamento NNE'!$F$2:$F$707,'Infos Relatório'!$B238,'Faturamento NNE'!$AA$2:$AA$707,'Infos Relatório'!BK$1)</f>
        <v>0</v>
      </c>
      <c r="BM238" s="542">
        <f>SUMIFS('Faturamento NNE'!$K$2:$K$707,'Faturamento NNE'!$E$2:$E$707,'Infos Relatório'!$B$164,'Faturamento NNE'!$F$2:$F$707,'Infos Relatório'!$B238,'Faturamento NNE'!$AA$2:$AA$707,'Infos Relatório'!BK$1)</f>
        <v>0</v>
      </c>
      <c r="BN238" s="546">
        <f>SUMIFS('Faturamento NNE'!$P$2:$P$707,'Faturamento NNE'!$E$2:$E$707,'Infos Relatório'!$B$164,'Faturamento NNE'!$F$2:$F$707,'Infos Relatório'!$B238,'Faturamento NNE'!$AA$2:$AA$707,'Infos Relatório'!BK$1,'Faturamento NNE'!$U$2:$U$707,"Sim")+SUMIFS('Faturamento NNE'!$Q$2:$Q$707,'Faturamento NNE'!$E$2:$E$707,'Infos Relatório'!$B$164,'Faturamento NNE'!$F$2:$F$707,'Infos Relatório'!$B238,'Faturamento NNE'!$AA$2:$AA$707,'Infos Relatório'!BK$1,'Faturamento NNE'!$U$2:$U$707,"Sim")</f>
        <v>0</v>
      </c>
      <c r="BO238" s="227" t="e">
        <f t="shared" si="70"/>
        <v>#DIV/0!</v>
      </c>
      <c r="BP238" s="545">
        <f>SUMIFS('Faturamento NNE'!$I$2:$I$707,'Faturamento NNE'!$E$2:$E$707,'Infos Relatório'!$B$164,'Faturamento NNE'!$F$2:$F$707,'Infos Relatório'!$B238,'Faturamento NNE'!$AA$2:$AA$707,'Infos Relatório'!BK$1)</f>
        <v>0</v>
      </c>
      <c r="BQ238" s="541">
        <f>COUNTIFS('Faturamento NNE'!$E$2:$E$707,'Infos Relatório'!$B$164,'Faturamento NNE'!$F$2:$F$707,'Infos Relatório'!$B238,'Faturamento NNE'!$AA$2:$AA$707,'Infos Relatório'!BQ$1)</f>
        <v>0</v>
      </c>
      <c r="BR238" s="542">
        <f>SUMIFS('Faturamento NNE'!$H$2:$H$707,'Faturamento NNE'!$E$2:$E$707,'Infos Relatório'!$B$164,'Faturamento NNE'!$F$2:$F$707,'Infos Relatório'!$B238,'Faturamento NNE'!$AA$2:$AA$707,'Infos Relatório'!BQ$1)</f>
        <v>0</v>
      </c>
      <c r="BS238" s="542">
        <f>SUMIFS('Faturamento NNE'!$K$2:$K$707,'Faturamento NNE'!$E$2:$E$707,'Infos Relatório'!$B$164,'Faturamento NNE'!$F$2:$F$707,'Infos Relatório'!$B238,'Faturamento NNE'!$AA$2:$AA$707,'Infos Relatório'!BQ$1)</f>
        <v>0</v>
      </c>
      <c r="BT238" s="546">
        <f>SUMIFS('Faturamento NNE'!$P$2:$P$707,'Faturamento NNE'!$E$2:$E$707,'Infos Relatório'!$B$164,'Faturamento NNE'!$F$2:$F$707,'Infos Relatório'!$B238,'Faturamento NNE'!$AA$2:$AA$707,'Infos Relatório'!BQ$1,'Faturamento NNE'!$U$2:$U$707,"Sim")+SUMIFS('Faturamento NNE'!$Q$2:$Q$707,'Faturamento NNE'!$E$2:$E$707,'Infos Relatório'!$B$164,'Faturamento NNE'!$F$2:$F$707,'Infos Relatório'!$B238,'Faturamento NNE'!$AA$2:$AA$707,'Infos Relatório'!BQ$1,'Faturamento NNE'!$U$2:$U$707,"Sim")</f>
        <v>0</v>
      </c>
      <c r="BU238" s="227" t="e">
        <f t="shared" si="71"/>
        <v>#DIV/0!</v>
      </c>
      <c r="BV238" s="545">
        <f>SUMIFS('Faturamento NNE'!$I$2:$I$707,'Faturamento NNE'!$E$2:$E$707,'Infos Relatório'!$B$164,'Faturamento NNE'!$F$2:$F$707,'Infos Relatório'!$B238,'Faturamento NNE'!$AA$2:$AA$707,'Infos Relatório'!BQ$1)</f>
        <v>0</v>
      </c>
    </row>
    <row r="239" spans="2:74">
      <c r="B239" s="217" t="s">
        <v>204</v>
      </c>
      <c r="C239" s="541">
        <f>COUNTIFS('Faturamento NNE'!$E$2:$E$707,'Infos Relatório'!$B$164,'Faturamento NNE'!$F$2:$F$707,'Infos Relatório'!$B239,'Faturamento NNE'!$AA$2:$AA$707,'Infos Relatório'!C$1)</f>
        <v>0</v>
      </c>
      <c r="D239" s="542">
        <f>SUMIFS('Faturamento NNE'!$H$2:$H$707,'Faturamento NNE'!$E$2:$E$707,'Infos Relatório'!$B$164,'Faturamento NNE'!$F$2:$F$707,'Infos Relatório'!$B239,'Faturamento NNE'!$AA$2:$AA$707,'Infos Relatório'!C$1)</f>
        <v>0</v>
      </c>
      <c r="E239" s="543">
        <f>SUMIFS('Faturamento NNE'!$K$2:$K$707,'Faturamento NNE'!$E$2:$E$707,'Infos Relatório'!$B$164,'Faturamento NNE'!$F$2:$F$707,'Infos Relatório'!$B239,'Faturamento NNE'!$AA$2:$AA$707,'Infos Relatório'!C$1)</f>
        <v>0</v>
      </c>
      <c r="F239" s="544">
        <f>SUMIFS('Faturamento NNE'!$P$2:$P$707,'Faturamento NNE'!$E$2:$E$707,'Infos Relatório'!$B$164,'Faturamento NNE'!$F$2:$F$707,'Infos Relatório'!$B239,'Faturamento NNE'!$AA$2:$AA$707,'Infos Relatório'!C$1,'Faturamento NNE'!$U$2:$U$707,"Sim")+SUMIFS('Faturamento NNE'!$Q$2:$Q$707,'Faturamento NNE'!$E$2:$E$707,'Infos Relatório'!$B$164,'Faturamento NNE'!$F$2:$F$707,'Infos Relatório'!$B239,'Faturamento NNE'!$AA$2:$AA$707,'Infos Relatório'!C$1,'Faturamento NNE'!$U$2:$U$707,"Sim")</f>
        <v>0</v>
      </c>
      <c r="G239" s="283" t="e">
        <f t="shared" si="60"/>
        <v>#DIV/0!</v>
      </c>
      <c r="H239" s="545">
        <f>SUMIFS('Faturamento NNE'!$I$2:$I$707,'Faturamento NNE'!$E$2:$E$707,'Infos Relatório'!$B$164,'Faturamento NNE'!$F$2:$F$707,'Infos Relatório'!$B239,'Faturamento NNE'!$AA$2:$AA$707,'Infos Relatório'!C$1)</f>
        <v>0</v>
      </c>
      <c r="I239" s="541">
        <f>COUNTIFS('Faturamento NNE'!$E$2:$E$707,'Infos Relatório'!$B$164,'Faturamento NNE'!$F$2:$F$707,'Infos Relatório'!$B239,'Faturamento NNE'!$AA$2:$AA$707,'Infos Relatório'!I$1)</f>
        <v>0</v>
      </c>
      <c r="J239" s="542">
        <f>SUMIFS('Faturamento NNE'!$H$2:$H$707,'Faturamento NNE'!$E$2:$E$707,'Infos Relatório'!$B$164,'Faturamento NNE'!$F$2:$F$707,'Infos Relatório'!$B239,'Faturamento NNE'!$AA$2:$AA$707,'Infos Relatório'!I$1)</f>
        <v>0</v>
      </c>
      <c r="K239" s="543">
        <f>SUMIFS('Faturamento NNE'!$K$2:$K$707,'Faturamento NNE'!$E$2:$E$707,'Infos Relatório'!$B$164,'Faturamento NNE'!$F$2:$F$707,'Infos Relatório'!$B239,'Faturamento NNE'!$AA$2:$AA$707,'Infos Relatório'!I$1)</f>
        <v>0</v>
      </c>
      <c r="L239" s="544">
        <f>SUMIFS('Faturamento NNE'!$P$2:$P$707,'Faturamento NNE'!$E$2:$E$707,'Infos Relatório'!$B$164,'Faturamento NNE'!$F$2:$F$707,'Infos Relatório'!$B239,'Faturamento NNE'!$AA$2:$AA$707,'Infos Relatório'!I$1,'Faturamento NNE'!$U$2:$U$707,"Sim")+SUMIFS('Faturamento NNE'!$Q$2:$Q$707,'Faturamento NNE'!$E$2:$E$707,'Infos Relatório'!$B$164,'Faturamento NNE'!$F$2:$F$707,'Infos Relatório'!$B239,'Faturamento NNE'!$AA$2:$AA$707,'Infos Relatório'!I$1,'Faturamento NNE'!$U$2:$U$707,"Sim")</f>
        <v>0</v>
      </c>
      <c r="M239" s="283" t="e">
        <f t="shared" si="61"/>
        <v>#DIV/0!</v>
      </c>
      <c r="N239" s="545">
        <f>SUMIFS('Faturamento NNE'!$I$2:$I$707,'Faturamento NNE'!$E$2:$E$707,'Infos Relatório'!$B$164,'Faturamento NNE'!$F$2:$F$707,'Infos Relatório'!$B239,'Faturamento NNE'!$AA$2:$AA$707,'Infos Relatório'!I$1)</f>
        <v>0</v>
      </c>
      <c r="O239" s="541">
        <f>COUNTIFS('Faturamento NNE'!$E$2:$E$707,'Infos Relatório'!$B$164,'Faturamento NNE'!$F$2:$F$707,'Infos Relatório'!$B239,'Faturamento NNE'!$AA$2:$AA$707,'Infos Relatório'!O$1)</f>
        <v>0</v>
      </c>
      <c r="P239" s="542">
        <f>SUMIFS('Faturamento NNE'!$H$2:$H$707,'Faturamento NNE'!$E$2:$E$707,'Infos Relatório'!$B$164,'Faturamento NNE'!$F$2:$F$707,'Infos Relatório'!$B239,'Faturamento NNE'!$AA$2:$AA$707,'Infos Relatório'!O$1)</f>
        <v>0</v>
      </c>
      <c r="Q239" s="542">
        <f>SUMIFS('Faturamento NNE'!$K$2:$K$707,'Faturamento NNE'!$E$2:$E$707,'Infos Relatório'!$B$164,'Faturamento NNE'!$F$2:$F$707,'Infos Relatório'!$B239,'Faturamento NNE'!$AA$2:$AA$707,'Infos Relatório'!O$1)</f>
        <v>0</v>
      </c>
      <c r="R239" s="546">
        <f>SUMIFS('Faturamento NNE'!$P$2:$P$707,'Faturamento NNE'!$E$2:$E$707,'Infos Relatório'!$B$164,'Faturamento NNE'!$F$2:$F$707,'Infos Relatório'!$B239,'Faturamento NNE'!$AA$2:$AA$707,'Infos Relatório'!O$1,'Faturamento NNE'!$U$2:$U$707,"Sim")+SUMIFS('Faturamento NNE'!$Q$2:$Q$707,'Faturamento NNE'!$E$2:$E$707,'Infos Relatório'!$B$164,'Faturamento NNE'!$F$2:$F$707,'Infos Relatório'!$B239,'Faturamento NNE'!$AA$2:$AA$707,'Infos Relatório'!O$1,'Faturamento NNE'!$U$2:$U$707,"Sim")</f>
        <v>0</v>
      </c>
      <c r="S239" s="227" t="e">
        <f t="shared" si="62"/>
        <v>#DIV/0!</v>
      </c>
      <c r="T239" s="545">
        <f>SUMIFS('Faturamento NNE'!$I$2:$I$707,'Faturamento NNE'!$E$2:$E$707,'Infos Relatório'!$B$164,'Faturamento NNE'!$F$2:$F$707,'Infos Relatório'!$B239,'Faturamento NNE'!$AA$2:$AA$707,'Infos Relatório'!O$1)</f>
        <v>0</v>
      </c>
      <c r="U239" s="541">
        <f>COUNTIFS('Faturamento NNE'!$E$2:$E$707,'Infos Relatório'!$B$164,'Faturamento NNE'!$F$2:$F$707,'Infos Relatório'!$B239,'Faturamento NNE'!$AA$2:$AA$707,'Infos Relatório'!U$1)</f>
        <v>0</v>
      </c>
      <c r="V239" s="542">
        <f>SUMIFS('Faturamento NNE'!$H$2:$H$707,'Faturamento NNE'!$E$2:$E$707,'Infos Relatório'!$B$164,'Faturamento NNE'!$F$2:$F$707,'Infos Relatório'!$B239,'Faturamento NNE'!$AA$2:$AA$707,'Infos Relatório'!U$1)</f>
        <v>0</v>
      </c>
      <c r="W239" s="542">
        <f>SUMIFS('Faturamento NNE'!$K$2:$K$707,'Faturamento NNE'!$E$2:$E$707,'Infos Relatório'!$B$164,'Faturamento NNE'!$F$2:$F$707,'Infos Relatório'!$B239,'Faturamento NNE'!$AA$2:$AA$707,'Infos Relatório'!U$1)</f>
        <v>0</v>
      </c>
      <c r="X239" s="546">
        <f>SUMIFS('Faturamento NNE'!$P$2:$P$707,'Faturamento NNE'!$E$2:$E$707,'Infos Relatório'!$B$164,'Faturamento NNE'!$F$2:$F$707,'Infos Relatório'!$B239,'Faturamento NNE'!$AA$2:$AA$707,'Infos Relatório'!U$1,'Faturamento NNE'!$U$2:$U$707,"Sim")+SUMIFS('Faturamento NNE'!$Q$2:$Q$707,'Faturamento NNE'!$E$2:$E$707,'Infos Relatório'!$B$164,'Faturamento NNE'!$F$2:$F$707,'Infos Relatório'!$B239,'Faturamento NNE'!$AA$2:$AA$707,'Infos Relatório'!U$1,'Faturamento NNE'!$U$2:$U$707,"Sim")</f>
        <v>0</v>
      </c>
      <c r="Y239" s="227" t="e">
        <f t="shared" si="63"/>
        <v>#DIV/0!</v>
      </c>
      <c r="Z239" s="545">
        <f>SUMIFS('Faturamento NNE'!$I$2:$I$707,'Faturamento NNE'!$E$2:$E$707,'Infos Relatório'!$B$164,'Faturamento NNE'!$F$2:$F$707,'Infos Relatório'!$B239,'Faturamento NNE'!$AA$2:$AA$707,'Infos Relatório'!U$1)</f>
        <v>0</v>
      </c>
      <c r="AA239" s="541">
        <f>COUNTIFS('Faturamento NNE'!$E$2:$E$707,'Infos Relatório'!$B$164,'Faturamento NNE'!$F$2:$F$707,'Infos Relatório'!$B239,'Faturamento NNE'!$AA$2:$AA$707,'Infos Relatório'!AA$1)</f>
        <v>0</v>
      </c>
      <c r="AB239" s="542">
        <f>SUMIFS('Faturamento NNE'!$H$2:$H$707,'Faturamento NNE'!$E$2:$E$707,'Infos Relatório'!$B$164,'Faturamento NNE'!$F$2:$F$707,'Infos Relatório'!$B239,'Faturamento NNE'!$AA$2:$AA$707,'Infos Relatório'!AA$1)</f>
        <v>0</v>
      </c>
      <c r="AC239" s="542">
        <f>SUMIFS('Faturamento NNE'!$K$2:$K$707,'Faturamento NNE'!$E$2:$E$707,'Infos Relatório'!$B$164,'Faturamento NNE'!$F$2:$F$707,'Infos Relatório'!$B239,'Faturamento NNE'!$AA$2:$AA$707,'Infos Relatório'!AA$1)</f>
        <v>0</v>
      </c>
      <c r="AD239" s="546">
        <f>SUMIFS('Faturamento NNE'!$P$2:$P$707,'Faturamento NNE'!$E$2:$E$707,'Infos Relatório'!$B$164,'Faturamento NNE'!$F$2:$F$707,'Infos Relatório'!$B239,'Faturamento NNE'!$AA$2:$AA$707,'Infos Relatório'!AA$1,'Faturamento NNE'!$U$2:$U$707,"Sim")+SUMIFS('Faturamento NNE'!$Q$2:$Q$707,'Faturamento NNE'!$E$2:$E$707,'Infos Relatório'!$B$164,'Faturamento NNE'!$F$2:$F$707,'Infos Relatório'!$B239,'Faturamento NNE'!$AA$2:$AA$707,'Infos Relatório'!AA$1,'Faturamento NNE'!$U$2:$U$707,"Sim")</f>
        <v>0</v>
      </c>
      <c r="AE239" s="227" t="e">
        <f t="shared" si="64"/>
        <v>#DIV/0!</v>
      </c>
      <c r="AF239" s="545">
        <f>SUMIFS('Faturamento NNE'!$I$2:$I$707,'Faturamento NNE'!$E$2:$E$707,'Infos Relatório'!$B$164,'Faturamento NNE'!$F$2:$F$707,'Infos Relatório'!$B239,'Faturamento NNE'!$AA$2:$AA$707,'Infos Relatório'!AA$1)</f>
        <v>0</v>
      </c>
      <c r="AG239" s="541">
        <f>COUNTIFS('Faturamento NNE'!$E$2:$E$707,'Infos Relatório'!$B$164,'Faturamento NNE'!$F$2:$F$707,'Infos Relatório'!$B239,'Faturamento NNE'!$AA$2:$AA$707,'Infos Relatório'!AG$1)</f>
        <v>0</v>
      </c>
      <c r="AH239" s="542">
        <f>SUMIFS('Faturamento NNE'!$H$2:$H$707,'Faturamento NNE'!$E$2:$E$707,'Infos Relatório'!$B$164,'Faturamento NNE'!$F$2:$F$707,'Infos Relatório'!$B239,'Faturamento NNE'!$AA$2:$AA$707,'Infos Relatório'!AG$1)</f>
        <v>0</v>
      </c>
      <c r="AI239" s="542">
        <f>SUMIFS('Faturamento NNE'!$K$2:$K$707,'Faturamento NNE'!$E$2:$E$707,'Infos Relatório'!$B$164,'Faturamento NNE'!$F$2:$F$707,'Infos Relatório'!$B239,'Faturamento NNE'!$AA$2:$AA$707,'Infos Relatório'!AG$1)</f>
        <v>0</v>
      </c>
      <c r="AJ239" s="546">
        <f>SUMIFS('Faturamento NNE'!$P$2:$P$707,'Faturamento NNE'!$E$2:$E$707,'Infos Relatório'!$B$164,'Faturamento NNE'!$F$2:$F$707,'Infos Relatório'!$B239,'Faturamento NNE'!$AA$2:$AA$707,'Infos Relatório'!AG$1,'Faturamento NNE'!$U$2:$U$707,"Sim")+SUMIFS('Faturamento NNE'!$Q$2:$Q$707,'Faturamento NNE'!$E$2:$E$707,'Infos Relatório'!$B$164,'Faturamento NNE'!$F$2:$F$707,'Infos Relatório'!$B239,'Faturamento NNE'!$AA$2:$AA$707,'Infos Relatório'!AG$1,'Faturamento NNE'!$U$2:$U$707,"Sim")</f>
        <v>0</v>
      </c>
      <c r="AK239" s="227" t="e">
        <f t="shared" si="65"/>
        <v>#DIV/0!</v>
      </c>
      <c r="AL239" s="545">
        <f>SUMIFS('Faturamento NNE'!$I$2:$I$707,'Faturamento NNE'!$E$2:$E$707,'Infos Relatório'!$B$164,'Faturamento NNE'!$F$2:$F$707,'Infos Relatório'!$B239,'Faturamento NNE'!$AA$2:$AA$707,'Infos Relatório'!AG$1)</f>
        <v>0</v>
      </c>
      <c r="AM239" s="541">
        <f>COUNTIFS('Faturamento NNE'!$E$2:$E$707,'Infos Relatório'!$B$164,'Faturamento NNE'!$F$2:$F$707,'Infos Relatório'!$B239,'Faturamento NNE'!$AA$2:$AA$707,'Infos Relatório'!AM$1)</f>
        <v>0</v>
      </c>
      <c r="AN239" s="542">
        <f>SUMIFS('Faturamento NNE'!$H$2:$H$707,'Faturamento NNE'!$E$2:$E$707,'Infos Relatório'!$B$164,'Faturamento NNE'!$F$2:$F$707,'Infos Relatório'!$B239,'Faturamento NNE'!$AA$2:$AA$707,'Infos Relatório'!AM$1)</f>
        <v>0</v>
      </c>
      <c r="AO239" s="542">
        <f>SUMIFS('Faturamento NNE'!$K$2:$K$707,'Faturamento NNE'!$E$2:$E$707,'Infos Relatório'!$B$164,'Faturamento NNE'!$F$2:$F$707,'Infos Relatório'!$B239,'Faturamento NNE'!$AA$2:$AA$707,'Infos Relatório'!AM$1)</f>
        <v>0</v>
      </c>
      <c r="AP239" s="546">
        <f>SUMIFS('Faturamento NNE'!$P$2:$P$707,'Faturamento NNE'!$E$2:$E$707,'Infos Relatório'!$B$164,'Faturamento NNE'!$F$2:$F$707,'Infos Relatório'!$B239,'Faturamento NNE'!$AA$2:$AA$707,'Infos Relatório'!AM$1,'Faturamento NNE'!$U$2:$U$707,"Sim")+SUMIFS('Faturamento NNE'!$Q$2:$Q$707,'Faturamento NNE'!$E$2:$E$707,'Infos Relatório'!$B$164,'Faturamento NNE'!$F$2:$F$707,'Infos Relatório'!$B239,'Faturamento NNE'!$AA$2:$AA$707,'Infos Relatório'!AM$1,'Faturamento NNE'!$U$2:$U$707,"Sim")</f>
        <v>0</v>
      </c>
      <c r="AQ239" s="227" t="e">
        <f t="shared" si="66"/>
        <v>#DIV/0!</v>
      </c>
      <c r="AR239" s="545">
        <f>SUMIFS('Faturamento NNE'!$I$2:$I$707,'Faturamento NNE'!$E$2:$E$707,'Infos Relatório'!$B$164,'Faturamento NNE'!$F$2:$F$707,'Infos Relatório'!$B239,'Faturamento NNE'!$AA$2:$AA$707,'Infos Relatório'!AM$1)</f>
        <v>0</v>
      </c>
      <c r="AS239" s="541">
        <f>COUNTIFS('Faturamento NNE'!$E$2:$E$707,'Infos Relatório'!$B$164,'Faturamento NNE'!$F$2:$F$707,'Infos Relatório'!$B239,'Faturamento NNE'!$AA$2:$AA$707,'Infos Relatório'!AS$1)</f>
        <v>0</v>
      </c>
      <c r="AT239" s="542">
        <f>SUMIFS('Faturamento NNE'!$H$2:$H$707,'Faturamento NNE'!$E$2:$E$707,'Infos Relatório'!$B$164,'Faturamento NNE'!$F$2:$F$707,'Infos Relatório'!$B239,'Faturamento NNE'!$AA$2:$AA$707,'Infos Relatório'!AS$1)</f>
        <v>0</v>
      </c>
      <c r="AU239" s="542">
        <f>SUMIFS('Faturamento NNE'!$K$2:$K$707,'Faturamento NNE'!$E$2:$E$707,'Infos Relatório'!$B$164,'Faturamento NNE'!$F$2:$F$707,'Infos Relatório'!$B239,'Faturamento NNE'!$AA$2:$AA$707,'Infos Relatório'!AS$1)</f>
        <v>0</v>
      </c>
      <c r="AV239" s="546">
        <f>SUMIFS('Faturamento NNE'!$P$2:$P$707,'Faturamento NNE'!$E$2:$E$707,'Infos Relatório'!$B$164,'Faturamento NNE'!$F$2:$F$707,'Infos Relatório'!$B239,'Faturamento NNE'!$AA$2:$AA$707,'Infos Relatório'!AS$1,'Faturamento NNE'!$U$2:$U$707,"Sim")+SUMIFS('Faturamento NNE'!$Q$2:$Q$707,'Faturamento NNE'!$E$2:$E$707,'Infos Relatório'!$B$164,'Faturamento NNE'!$F$2:$F$707,'Infos Relatório'!$B239,'Faturamento NNE'!$AA$2:$AA$707,'Infos Relatório'!AS$1,'Faturamento NNE'!$U$2:$U$707,"Sim")</f>
        <v>0</v>
      </c>
      <c r="AW239" s="227" t="e">
        <f t="shared" si="67"/>
        <v>#DIV/0!</v>
      </c>
      <c r="AX239" s="545">
        <f>SUMIFS('Faturamento NNE'!$I$2:$I$707,'Faturamento NNE'!$E$2:$E$707,'Infos Relatório'!$B$164,'Faturamento NNE'!$F$2:$F$707,'Infos Relatório'!$B239,'Faturamento NNE'!$AA$2:$AA$707,'Infos Relatório'!AS$1)</f>
        <v>0</v>
      </c>
      <c r="AY239" s="541">
        <f>COUNTIFS('Faturamento NNE'!$E$2:$E$707,'Infos Relatório'!$B$164,'Faturamento NNE'!$F$2:$F$707,'Infos Relatório'!$B239,'Faturamento NNE'!$AA$2:$AA$707,'Infos Relatório'!AY$1)</f>
        <v>0</v>
      </c>
      <c r="AZ239" s="542">
        <f>SUMIFS('Faturamento NNE'!$H$2:$H$707,'Faturamento NNE'!$E$2:$E$707,'Infos Relatório'!$B$164,'Faturamento NNE'!$F$2:$F$707,'Infos Relatório'!$B239,'Faturamento NNE'!$AA$2:$AA$707,'Infos Relatório'!AY$1)</f>
        <v>0</v>
      </c>
      <c r="BA239" s="542">
        <f>SUMIFS('Faturamento NNE'!$K$2:$K$707,'Faturamento NNE'!$E$2:$E$707,'Infos Relatório'!$B$164,'Faturamento NNE'!$F$2:$F$707,'Infos Relatório'!$B239,'Faturamento NNE'!$AA$2:$AA$707,'Infos Relatório'!AY$1)</f>
        <v>0</v>
      </c>
      <c r="BB239" s="546">
        <f>SUMIFS('Faturamento NNE'!$P$2:$P$707,'Faturamento NNE'!$E$2:$E$707,'Infos Relatório'!$B$164,'Faturamento NNE'!$F$2:$F$707,'Infos Relatório'!$B239,'Faturamento NNE'!$AA$2:$AA$707,'Infos Relatório'!AY$1,'Faturamento NNE'!$U$2:$U$707,"Sim")+SUMIFS('Faturamento NNE'!$Q$2:$Q$707,'Faturamento NNE'!$E$2:$E$707,'Infos Relatório'!$B$164,'Faturamento NNE'!$F$2:$F$707,'Infos Relatório'!$B239,'Faturamento NNE'!$AA$2:$AA$707,'Infos Relatório'!AY$1,'Faturamento NNE'!$U$2:$U$707,"Sim")</f>
        <v>0</v>
      </c>
      <c r="BC239" s="227" t="e">
        <f t="shared" si="68"/>
        <v>#DIV/0!</v>
      </c>
      <c r="BD239" s="545">
        <f>SUMIFS('Faturamento NNE'!$I$2:$I$707,'Faturamento NNE'!$E$2:$E$707,'Infos Relatório'!$B$164,'Faturamento NNE'!$F$2:$F$707,'Infos Relatório'!$B239,'Faturamento NNE'!$AA$2:$AA$707,'Infos Relatório'!AY$1)</f>
        <v>0</v>
      </c>
      <c r="BE239" s="541">
        <f>COUNTIFS('Faturamento NNE'!$E$2:$E$707,'Infos Relatório'!$B$164,'Faturamento NNE'!$F$2:$F$707,'Infos Relatório'!$B239,'Faturamento NNE'!$AA$2:$AA$707,'Infos Relatório'!BE$1)</f>
        <v>0</v>
      </c>
      <c r="BF239" s="542">
        <f>SUMIFS('Faturamento NNE'!$H$2:$H$707,'Faturamento NNE'!$E$2:$E$707,'Infos Relatório'!$B$164,'Faturamento NNE'!$F$2:$F$707,'Infos Relatório'!$B239,'Faturamento NNE'!$AA$2:$AA$707,'Infos Relatório'!BE$1)</f>
        <v>0</v>
      </c>
      <c r="BG239" s="542">
        <f>SUMIFS('Faturamento NNE'!$K$2:$K$707,'Faturamento NNE'!$E$2:$E$707,'Infos Relatório'!$B$164,'Faturamento NNE'!$F$2:$F$707,'Infos Relatório'!$B239,'Faturamento NNE'!$AA$2:$AA$707,'Infos Relatório'!BE$1)</f>
        <v>0</v>
      </c>
      <c r="BH239" s="546">
        <f>SUMIFS('Faturamento NNE'!$P$2:$P$707,'Faturamento NNE'!$E$2:$E$707,'Infos Relatório'!$B$164,'Faturamento NNE'!$F$2:$F$707,'Infos Relatório'!$B239,'Faturamento NNE'!$AA$2:$AA$707,'Infos Relatório'!BE$1,'Faturamento NNE'!$U$2:$U$707,"Sim")+SUMIFS('Faturamento NNE'!$Q$2:$Q$707,'Faturamento NNE'!$E$2:$E$707,'Infos Relatório'!$B$164,'Faturamento NNE'!$F$2:$F$707,'Infos Relatório'!$B239,'Faturamento NNE'!$AA$2:$AA$707,'Infos Relatório'!BE$1,'Faturamento NNE'!$U$2:$U$707,"Sim")</f>
        <v>0</v>
      </c>
      <c r="BI239" s="227" t="e">
        <f t="shared" si="69"/>
        <v>#DIV/0!</v>
      </c>
      <c r="BJ239" s="545">
        <f>SUMIFS('Faturamento NNE'!$I$2:$I$707,'Faturamento NNE'!$E$2:$E$707,'Infos Relatório'!$B$164,'Faturamento NNE'!$F$2:$F$707,'Infos Relatório'!$B239,'Faturamento NNE'!$AA$2:$AA$707,'Infos Relatório'!BE$1)</f>
        <v>0</v>
      </c>
      <c r="BK239" s="541">
        <f>COUNTIFS('Faturamento NNE'!$E$2:$E$707,'Infos Relatório'!$B$164,'Faturamento NNE'!$F$2:$F$707,'Infos Relatório'!$B239,'Faturamento NNE'!$AA$2:$AA$707,'Infos Relatório'!BK$1)</f>
        <v>0</v>
      </c>
      <c r="BL239" s="542">
        <f>SUMIFS('Faturamento NNE'!$H$2:$H$707,'Faturamento NNE'!$E$2:$E$707,'Infos Relatório'!$B$164,'Faturamento NNE'!$F$2:$F$707,'Infos Relatório'!$B239,'Faturamento NNE'!$AA$2:$AA$707,'Infos Relatório'!BK$1)</f>
        <v>0</v>
      </c>
      <c r="BM239" s="542">
        <f>SUMIFS('Faturamento NNE'!$K$2:$K$707,'Faturamento NNE'!$E$2:$E$707,'Infos Relatório'!$B$164,'Faturamento NNE'!$F$2:$F$707,'Infos Relatório'!$B239,'Faturamento NNE'!$AA$2:$AA$707,'Infos Relatório'!BK$1)</f>
        <v>0</v>
      </c>
      <c r="BN239" s="546">
        <f>SUMIFS('Faturamento NNE'!$P$2:$P$707,'Faturamento NNE'!$E$2:$E$707,'Infos Relatório'!$B$164,'Faturamento NNE'!$F$2:$F$707,'Infos Relatório'!$B239,'Faturamento NNE'!$AA$2:$AA$707,'Infos Relatório'!BK$1,'Faturamento NNE'!$U$2:$U$707,"Sim")+SUMIFS('Faturamento NNE'!$Q$2:$Q$707,'Faturamento NNE'!$E$2:$E$707,'Infos Relatório'!$B$164,'Faturamento NNE'!$F$2:$F$707,'Infos Relatório'!$B239,'Faturamento NNE'!$AA$2:$AA$707,'Infos Relatório'!BK$1,'Faturamento NNE'!$U$2:$U$707,"Sim")</f>
        <v>0</v>
      </c>
      <c r="BO239" s="227" t="e">
        <f t="shared" si="70"/>
        <v>#DIV/0!</v>
      </c>
      <c r="BP239" s="545">
        <f>SUMIFS('Faturamento NNE'!$I$2:$I$707,'Faturamento NNE'!$E$2:$E$707,'Infos Relatório'!$B$164,'Faturamento NNE'!$F$2:$F$707,'Infos Relatório'!$B239,'Faturamento NNE'!$AA$2:$AA$707,'Infos Relatório'!BK$1)</f>
        <v>0</v>
      </c>
      <c r="BQ239" s="541">
        <f>COUNTIFS('Faturamento NNE'!$E$2:$E$707,'Infos Relatório'!$B$164,'Faturamento NNE'!$F$2:$F$707,'Infos Relatório'!$B239,'Faturamento NNE'!$AA$2:$AA$707,'Infos Relatório'!BQ$1)</f>
        <v>0</v>
      </c>
      <c r="BR239" s="542">
        <f>SUMIFS('Faturamento NNE'!$H$2:$H$707,'Faturamento NNE'!$E$2:$E$707,'Infos Relatório'!$B$164,'Faturamento NNE'!$F$2:$F$707,'Infos Relatório'!$B239,'Faturamento NNE'!$AA$2:$AA$707,'Infos Relatório'!BQ$1)</f>
        <v>0</v>
      </c>
      <c r="BS239" s="542">
        <f>SUMIFS('Faturamento NNE'!$K$2:$K$707,'Faturamento NNE'!$E$2:$E$707,'Infos Relatório'!$B$164,'Faturamento NNE'!$F$2:$F$707,'Infos Relatório'!$B239,'Faturamento NNE'!$AA$2:$AA$707,'Infos Relatório'!BQ$1)</f>
        <v>0</v>
      </c>
      <c r="BT239" s="546">
        <f>SUMIFS('Faturamento NNE'!$P$2:$P$707,'Faturamento NNE'!$E$2:$E$707,'Infos Relatório'!$B$164,'Faturamento NNE'!$F$2:$F$707,'Infos Relatório'!$B239,'Faturamento NNE'!$AA$2:$AA$707,'Infos Relatório'!BQ$1,'Faturamento NNE'!$U$2:$U$707,"Sim")+SUMIFS('Faturamento NNE'!$Q$2:$Q$707,'Faturamento NNE'!$E$2:$E$707,'Infos Relatório'!$B$164,'Faturamento NNE'!$F$2:$F$707,'Infos Relatório'!$B239,'Faturamento NNE'!$AA$2:$AA$707,'Infos Relatório'!BQ$1,'Faturamento NNE'!$U$2:$U$707,"Sim")</f>
        <v>0</v>
      </c>
      <c r="BU239" s="227" t="e">
        <f t="shared" si="71"/>
        <v>#DIV/0!</v>
      </c>
      <c r="BV239" s="545">
        <f>SUMIFS('Faturamento NNE'!$I$2:$I$707,'Faturamento NNE'!$E$2:$E$707,'Infos Relatório'!$B$164,'Faturamento NNE'!$F$2:$F$707,'Infos Relatório'!$B239,'Faturamento NNE'!$AA$2:$AA$707,'Infos Relatório'!BQ$1)</f>
        <v>0</v>
      </c>
    </row>
    <row r="240" spans="2:74">
      <c r="B240" s="217" t="s">
        <v>205</v>
      </c>
      <c r="C240" s="541">
        <f>COUNTIFS('Faturamento NNE'!$E$2:$E$707,'Infos Relatório'!$B$164,'Faturamento NNE'!$F$2:$F$707,'Infos Relatório'!$B240,'Faturamento NNE'!$AA$2:$AA$707,'Infos Relatório'!C$1)</f>
        <v>0</v>
      </c>
      <c r="D240" s="542">
        <f>SUMIFS('Faturamento NNE'!$H$2:$H$707,'Faturamento NNE'!$E$2:$E$707,'Infos Relatório'!$B$164,'Faturamento NNE'!$F$2:$F$707,'Infos Relatório'!$B240,'Faturamento NNE'!$AA$2:$AA$707,'Infos Relatório'!C$1)</f>
        <v>0</v>
      </c>
      <c r="E240" s="543">
        <f>SUMIFS('Faturamento NNE'!$K$2:$K$707,'Faturamento NNE'!$E$2:$E$707,'Infos Relatório'!$B$164,'Faturamento NNE'!$F$2:$F$707,'Infos Relatório'!$B240,'Faturamento NNE'!$AA$2:$AA$707,'Infos Relatório'!C$1)</f>
        <v>0</v>
      </c>
      <c r="F240" s="544">
        <f>SUMIFS('Faturamento NNE'!$P$2:$P$707,'Faturamento NNE'!$E$2:$E$707,'Infos Relatório'!$B$164,'Faturamento NNE'!$F$2:$F$707,'Infos Relatório'!$B240,'Faturamento NNE'!$AA$2:$AA$707,'Infos Relatório'!C$1,'Faturamento NNE'!$U$2:$U$707,"Sim")+SUMIFS('Faturamento NNE'!$Q$2:$Q$707,'Faturamento NNE'!$E$2:$E$707,'Infos Relatório'!$B$164,'Faturamento NNE'!$F$2:$F$707,'Infos Relatório'!$B240,'Faturamento NNE'!$AA$2:$AA$707,'Infos Relatório'!C$1,'Faturamento NNE'!$U$2:$U$707,"Sim")</f>
        <v>0</v>
      </c>
      <c r="G240" s="283" t="e">
        <f t="shared" si="60"/>
        <v>#DIV/0!</v>
      </c>
      <c r="H240" s="545">
        <f>SUMIFS('Faturamento NNE'!$I$2:$I$707,'Faturamento NNE'!$E$2:$E$707,'Infos Relatório'!$B$164,'Faturamento NNE'!$F$2:$F$707,'Infos Relatório'!$B240,'Faturamento NNE'!$AA$2:$AA$707,'Infos Relatório'!C$1)</f>
        <v>0</v>
      </c>
      <c r="I240" s="541">
        <f>COUNTIFS('Faturamento NNE'!$E$2:$E$707,'Infos Relatório'!$B$164,'Faturamento NNE'!$F$2:$F$707,'Infos Relatório'!$B240,'Faturamento NNE'!$AA$2:$AA$707,'Infos Relatório'!I$1)</f>
        <v>0</v>
      </c>
      <c r="J240" s="542">
        <f>SUMIFS('Faturamento NNE'!$H$2:$H$707,'Faturamento NNE'!$E$2:$E$707,'Infos Relatório'!$B$164,'Faturamento NNE'!$F$2:$F$707,'Infos Relatório'!$B240,'Faturamento NNE'!$AA$2:$AA$707,'Infos Relatório'!I$1)</f>
        <v>0</v>
      </c>
      <c r="K240" s="543">
        <f>SUMIFS('Faturamento NNE'!$K$2:$K$707,'Faturamento NNE'!$E$2:$E$707,'Infos Relatório'!$B$164,'Faturamento NNE'!$F$2:$F$707,'Infos Relatório'!$B240,'Faturamento NNE'!$AA$2:$AA$707,'Infos Relatório'!I$1)</f>
        <v>0</v>
      </c>
      <c r="L240" s="544">
        <f>SUMIFS('Faturamento NNE'!$P$2:$P$707,'Faturamento NNE'!$E$2:$E$707,'Infos Relatório'!$B$164,'Faturamento NNE'!$F$2:$F$707,'Infos Relatório'!$B240,'Faturamento NNE'!$AA$2:$AA$707,'Infos Relatório'!I$1,'Faturamento NNE'!$U$2:$U$707,"Sim")+SUMIFS('Faturamento NNE'!$Q$2:$Q$707,'Faturamento NNE'!$E$2:$E$707,'Infos Relatório'!$B$164,'Faturamento NNE'!$F$2:$F$707,'Infos Relatório'!$B240,'Faturamento NNE'!$AA$2:$AA$707,'Infos Relatório'!I$1,'Faturamento NNE'!$U$2:$U$707,"Sim")</f>
        <v>0</v>
      </c>
      <c r="M240" s="283" t="e">
        <f t="shared" si="61"/>
        <v>#DIV/0!</v>
      </c>
      <c r="N240" s="545">
        <f>SUMIFS('Faturamento NNE'!$I$2:$I$707,'Faturamento NNE'!$E$2:$E$707,'Infos Relatório'!$B$164,'Faturamento NNE'!$F$2:$F$707,'Infos Relatório'!$B240,'Faturamento NNE'!$AA$2:$AA$707,'Infos Relatório'!I$1)</f>
        <v>0</v>
      </c>
      <c r="O240" s="541">
        <f>COUNTIFS('Faturamento NNE'!$E$2:$E$707,'Infos Relatório'!$B$164,'Faturamento NNE'!$F$2:$F$707,'Infos Relatório'!$B240,'Faturamento NNE'!$AA$2:$AA$707,'Infos Relatório'!O$1)</f>
        <v>0</v>
      </c>
      <c r="P240" s="542">
        <f>SUMIFS('Faturamento NNE'!$H$2:$H$707,'Faturamento NNE'!$E$2:$E$707,'Infos Relatório'!$B$164,'Faturamento NNE'!$F$2:$F$707,'Infos Relatório'!$B240,'Faturamento NNE'!$AA$2:$AA$707,'Infos Relatório'!O$1)</f>
        <v>0</v>
      </c>
      <c r="Q240" s="542">
        <f>SUMIFS('Faturamento NNE'!$K$2:$K$707,'Faturamento NNE'!$E$2:$E$707,'Infos Relatório'!$B$164,'Faturamento NNE'!$F$2:$F$707,'Infos Relatório'!$B240,'Faturamento NNE'!$AA$2:$AA$707,'Infos Relatório'!O$1)</f>
        <v>0</v>
      </c>
      <c r="R240" s="546">
        <f>SUMIFS('Faturamento NNE'!$P$2:$P$707,'Faturamento NNE'!$E$2:$E$707,'Infos Relatório'!$B$164,'Faturamento NNE'!$F$2:$F$707,'Infos Relatório'!$B240,'Faturamento NNE'!$AA$2:$AA$707,'Infos Relatório'!O$1,'Faturamento NNE'!$U$2:$U$707,"Sim")+SUMIFS('Faturamento NNE'!$Q$2:$Q$707,'Faturamento NNE'!$E$2:$E$707,'Infos Relatório'!$B$164,'Faturamento NNE'!$F$2:$F$707,'Infos Relatório'!$B240,'Faturamento NNE'!$AA$2:$AA$707,'Infos Relatório'!O$1,'Faturamento NNE'!$U$2:$U$707,"Sim")</f>
        <v>0</v>
      </c>
      <c r="S240" s="227" t="e">
        <f t="shared" si="62"/>
        <v>#DIV/0!</v>
      </c>
      <c r="T240" s="545">
        <f>SUMIFS('Faturamento NNE'!$I$2:$I$707,'Faturamento NNE'!$E$2:$E$707,'Infos Relatório'!$B$164,'Faturamento NNE'!$F$2:$F$707,'Infos Relatório'!$B240,'Faturamento NNE'!$AA$2:$AA$707,'Infos Relatório'!O$1)</f>
        <v>0</v>
      </c>
      <c r="U240" s="541">
        <f>COUNTIFS('Faturamento NNE'!$E$2:$E$707,'Infos Relatório'!$B$164,'Faturamento NNE'!$F$2:$F$707,'Infos Relatório'!$B240,'Faturamento NNE'!$AA$2:$AA$707,'Infos Relatório'!U$1)</f>
        <v>0</v>
      </c>
      <c r="V240" s="542">
        <f>SUMIFS('Faturamento NNE'!$H$2:$H$707,'Faturamento NNE'!$E$2:$E$707,'Infos Relatório'!$B$164,'Faturamento NNE'!$F$2:$F$707,'Infos Relatório'!$B240,'Faturamento NNE'!$AA$2:$AA$707,'Infos Relatório'!U$1)</f>
        <v>0</v>
      </c>
      <c r="W240" s="542">
        <f>SUMIFS('Faturamento NNE'!$K$2:$K$707,'Faturamento NNE'!$E$2:$E$707,'Infos Relatório'!$B$164,'Faturamento NNE'!$F$2:$F$707,'Infos Relatório'!$B240,'Faturamento NNE'!$AA$2:$AA$707,'Infos Relatório'!U$1)</f>
        <v>0</v>
      </c>
      <c r="X240" s="546">
        <f>SUMIFS('Faturamento NNE'!$P$2:$P$707,'Faturamento NNE'!$E$2:$E$707,'Infos Relatório'!$B$164,'Faturamento NNE'!$F$2:$F$707,'Infos Relatório'!$B240,'Faturamento NNE'!$AA$2:$AA$707,'Infos Relatório'!U$1,'Faturamento NNE'!$U$2:$U$707,"Sim")+SUMIFS('Faturamento NNE'!$Q$2:$Q$707,'Faturamento NNE'!$E$2:$E$707,'Infos Relatório'!$B$164,'Faturamento NNE'!$F$2:$F$707,'Infos Relatório'!$B240,'Faturamento NNE'!$AA$2:$AA$707,'Infos Relatório'!U$1,'Faturamento NNE'!$U$2:$U$707,"Sim")</f>
        <v>0</v>
      </c>
      <c r="Y240" s="227" t="e">
        <f t="shared" si="63"/>
        <v>#DIV/0!</v>
      </c>
      <c r="Z240" s="545">
        <f>SUMIFS('Faturamento NNE'!$I$2:$I$707,'Faturamento NNE'!$E$2:$E$707,'Infos Relatório'!$B$164,'Faturamento NNE'!$F$2:$F$707,'Infos Relatório'!$B240,'Faturamento NNE'!$AA$2:$AA$707,'Infos Relatório'!U$1)</f>
        <v>0</v>
      </c>
      <c r="AA240" s="541">
        <f>COUNTIFS('Faturamento NNE'!$E$2:$E$707,'Infos Relatório'!$B$164,'Faturamento NNE'!$F$2:$F$707,'Infos Relatório'!$B240,'Faturamento NNE'!$AA$2:$AA$707,'Infos Relatório'!AA$1)</f>
        <v>0</v>
      </c>
      <c r="AB240" s="542">
        <f>SUMIFS('Faturamento NNE'!$H$2:$H$707,'Faturamento NNE'!$E$2:$E$707,'Infos Relatório'!$B$164,'Faturamento NNE'!$F$2:$F$707,'Infos Relatório'!$B240,'Faturamento NNE'!$AA$2:$AA$707,'Infos Relatório'!AA$1)</f>
        <v>0</v>
      </c>
      <c r="AC240" s="542">
        <f>SUMIFS('Faturamento NNE'!$K$2:$K$707,'Faturamento NNE'!$E$2:$E$707,'Infos Relatório'!$B$164,'Faturamento NNE'!$F$2:$F$707,'Infos Relatório'!$B240,'Faturamento NNE'!$AA$2:$AA$707,'Infos Relatório'!AA$1)</f>
        <v>0</v>
      </c>
      <c r="AD240" s="546">
        <f>SUMIFS('Faturamento NNE'!$P$2:$P$707,'Faturamento NNE'!$E$2:$E$707,'Infos Relatório'!$B$164,'Faturamento NNE'!$F$2:$F$707,'Infos Relatório'!$B240,'Faturamento NNE'!$AA$2:$AA$707,'Infos Relatório'!AA$1,'Faturamento NNE'!$U$2:$U$707,"Sim")+SUMIFS('Faturamento NNE'!$Q$2:$Q$707,'Faturamento NNE'!$E$2:$E$707,'Infos Relatório'!$B$164,'Faturamento NNE'!$F$2:$F$707,'Infos Relatório'!$B240,'Faturamento NNE'!$AA$2:$AA$707,'Infos Relatório'!AA$1,'Faturamento NNE'!$U$2:$U$707,"Sim")</f>
        <v>0</v>
      </c>
      <c r="AE240" s="227" t="e">
        <f t="shared" si="64"/>
        <v>#DIV/0!</v>
      </c>
      <c r="AF240" s="545">
        <f>SUMIFS('Faturamento NNE'!$I$2:$I$707,'Faturamento NNE'!$E$2:$E$707,'Infos Relatório'!$B$164,'Faturamento NNE'!$F$2:$F$707,'Infos Relatório'!$B240,'Faturamento NNE'!$AA$2:$AA$707,'Infos Relatório'!AA$1)</f>
        <v>0</v>
      </c>
      <c r="AG240" s="541">
        <f>COUNTIFS('Faturamento NNE'!$E$2:$E$707,'Infos Relatório'!$B$164,'Faturamento NNE'!$F$2:$F$707,'Infos Relatório'!$B240,'Faturamento NNE'!$AA$2:$AA$707,'Infos Relatório'!AG$1)</f>
        <v>0</v>
      </c>
      <c r="AH240" s="542">
        <f>SUMIFS('Faturamento NNE'!$H$2:$H$707,'Faturamento NNE'!$E$2:$E$707,'Infos Relatório'!$B$164,'Faturamento NNE'!$F$2:$F$707,'Infos Relatório'!$B240,'Faturamento NNE'!$AA$2:$AA$707,'Infos Relatório'!AG$1)</f>
        <v>0</v>
      </c>
      <c r="AI240" s="542">
        <f>SUMIFS('Faturamento NNE'!$K$2:$K$707,'Faturamento NNE'!$E$2:$E$707,'Infos Relatório'!$B$164,'Faturamento NNE'!$F$2:$F$707,'Infos Relatório'!$B240,'Faturamento NNE'!$AA$2:$AA$707,'Infos Relatório'!AG$1)</f>
        <v>0</v>
      </c>
      <c r="AJ240" s="546">
        <f>SUMIFS('Faturamento NNE'!$P$2:$P$707,'Faturamento NNE'!$E$2:$E$707,'Infos Relatório'!$B$164,'Faturamento NNE'!$F$2:$F$707,'Infos Relatório'!$B240,'Faturamento NNE'!$AA$2:$AA$707,'Infos Relatório'!AG$1,'Faturamento NNE'!$U$2:$U$707,"Sim")+SUMIFS('Faturamento NNE'!$Q$2:$Q$707,'Faturamento NNE'!$E$2:$E$707,'Infos Relatório'!$B$164,'Faturamento NNE'!$F$2:$F$707,'Infos Relatório'!$B240,'Faturamento NNE'!$AA$2:$AA$707,'Infos Relatório'!AG$1,'Faturamento NNE'!$U$2:$U$707,"Sim")</f>
        <v>0</v>
      </c>
      <c r="AK240" s="227" t="e">
        <f t="shared" si="65"/>
        <v>#DIV/0!</v>
      </c>
      <c r="AL240" s="545">
        <f>SUMIFS('Faturamento NNE'!$I$2:$I$707,'Faturamento NNE'!$E$2:$E$707,'Infos Relatório'!$B$164,'Faturamento NNE'!$F$2:$F$707,'Infos Relatório'!$B240,'Faturamento NNE'!$AA$2:$AA$707,'Infos Relatório'!AG$1)</f>
        <v>0</v>
      </c>
      <c r="AM240" s="541">
        <f>COUNTIFS('Faturamento NNE'!$E$2:$E$707,'Infos Relatório'!$B$164,'Faturamento NNE'!$F$2:$F$707,'Infos Relatório'!$B240,'Faturamento NNE'!$AA$2:$AA$707,'Infos Relatório'!AM$1)</f>
        <v>0</v>
      </c>
      <c r="AN240" s="542">
        <f>SUMIFS('Faturamento NNE'!$H$2:$H$707,'Faturamento NNE'!$E$2:$E$707,'Infos Relatório'!$B$164,'Faturamento NNE'!$F$2:$F$707,'Infos Relatório'!$B240,'Faturamento NNE'!$AA$2:$AA$707,'Infos Relatório'!AM$1)</f>
        <v>0</v>
      </c>
      <c r="AO240" s="542">
        <f>SUMIFS('Faturamento NNE'!$K$2:$K$707,'Faturamento NNE'!$E$2:$E$707,'Infos Relatório'!$B$164,'Faturamento NNE'!$F$2:$F$707,'Infos Relatório'!$B240,'Faturamento NNE'!$AA$2:$AA$707,'Infos Relatório'!AM$1)</f>
        <v>0</v>
      </c>
      <c r="AP240" s="546">
        <f>SUMIFS('Faturamento NNE'!$P$2:$P$707,'Faturamento NNE'!$E$2:$E$707,'Infos Relatório'!$B$164,'Faturamento NNE'!$F$2:$F$707,'Infos Relatório'!$B240,'Faturamento NNE'!$AA$2:$AA$707,'Infos Relatório'!AM$1,'Faturamento NNE'!$U$2:$U$707,"Sim")+SUMIFS('Faturamento NNE'!$Q$2:$Q$707,'Faturamento NNE'!$E$2:$E$707,'Infos Relatório'!$B$164,'Faturamento NNE'!$F$2:$F$707,'Infos Relatório'!$B240,'Faturamento NNE'!$AA$2:$AA$707,'Infos Relatório'!AM$1,'Faturamento NNE'!$U$2:$U$707,"Sim")</f>
        <v>0</v>
      </c>
      <c r="AQ240" s="227" t="e">
        <f t="shared" si="66"/>
        <v>#DIV/0!</v>
      </c>
      <c r="AR240" s="545">
        <f>SUMIFS('Faturamento NNE'!$I$2:$I$707,'Faturamento NNE'!$E$2:$E$707,'Infos Relatório'!$B$164,'Faturamento NNE'!$F$2:$F$707,'Infos Relatório'!$B240,'Faturamento NNE'!$AA$2:$AA$707,'Infos Relatório'!AM$1)</f>
        <v>0</v>
      </c>
      <c r="AS240" s="541">
        <f>COUNTIFS('Faturamento NNE'!$E$2:$E$707,'Infos Relatório'!$B$164,'Faturamento NNE'!$F$2:$F$707,'Infos Relatório'!$B240,'Faturamento NNE'!$AA$2:$AA$707,'Infos Relatório'!AS$1)</f>
        <v>0</v>
      </c>
      <c r="AT240" s="542">
        <f>SUMIFS('Faturamento NNE'!$H$2:$H$707,'Faturamento NNE'!$E$2:$E$707,'Infos Relatório'!$B$164,'Faturamento NNE'!$F$2:$F$707,'Infos Relatório'!$B240,'Faturamento NNE'!$AA$2:$AA$707,'Infos Relatório'!AS$1)</f>
        <v>0</v>
      </c>
      <c r="AU240" s="542">
        <f>SUMIFS('Faturamento NNE'!$K$2:$K$707,'Faturamento NNE'!$E$2:$E$707,'Infos Relatório'!$B$164,'Faturamento NNE'!$F$2:$F$707,'Infos Relatório'!$B240,'Faturamento NNE'!$AA$2:$AA$707,'Infos Relatório'!AS$1)</f>
        <v>0</v>
      </c>
      <c r="AV240" s="546">
        <f>SUMIFS('Faturamento NNE'!$P$2:$P$707,'Faturamento NNE'!$E$2:$E$707,'Infos Relatório'!$B$164,'Faturamento NNE'!$F$2:$F$707,'Infos Relatório'!$B240,'Faturamento NNE'!$AA$2:$AA$707,'Infos Relatório'!AS$1,'Faturamento NNE'!$U$2:$U$707,"Sim")+SUMIFS('Faturamento NNE'!$Q$2:$Q$707,'Faturamento NNE'!$E$2:$E$707,'Infos Relatório'!$B$164,'Faturamento NNE'!$F$2:$F$707,'Infos Relatório'!$B240,'Faturamento NNE'!$AA$2:$AA$707,'Infos Relatório'!AS$1,'Faturamento NNE'!$U$2:$U$707,"Sim")</f>
        <v>0</v>
      </c>
      <c r="AW240" s="227" t="e">
        <f t="shared" si="67"/>
        <v>#DIV/0!</v>
      </c>
      <c r="AX240" s="545">
        <f>SUMIFS('Faturamento NNE'!$I$2:$I$707,'Faturamento NNE'!$E$2:$E$707,'Infos Relatório'!$B$164,'Faturamento NNE'!$F$2:$F$707,'Infos Relatório'!$B240,'Faturamento NNE'!$AA$2:$AA$707,'Infos Relatório'!AS$1)</f>
        <v>0</v>
      </c>
      <c r="AY240" s="541">
        <f>COUNTIFS('Faturamento NNE'!$E$2:$E$707,'Infos Relatório'!$B$164,'Faturamento NNE'!$F$2:$F$707,'Infos Relatório'!$B240,'Faturamento NNE'!$AA$2:$AA$707,'Infos Relatório'!AY$1)</f>
        <v>0</v>
      </c>
      <c r="AZ240" s="542">
        <f>SUMIFS('Faturamento NNE'!$H$2:$H$707,'Faturamento NNE'!$E$2:$E$707,'Infos Relatório'!$B$164,'Faturamento NNE'!$F$2:$F$707,'Infos Relatório'!$B240,'Faturamento NNE'!$AA$2:$AA$707,'Infos Relatório'!AY$1)</f>
        <v>0</v>
      </c>
      <c r="BA240" s="542">
        <f>SUMIFS('Faturamento NNE'!$K$2:$K$707,'Faturamento NNE'!$E$2:$E$707,'Infos Relatório'!$B$164,'Faturamento NNE'!$F$2:$F$707,'Infos Relatório'!$B240,'Faturamento NNE'!$AA$2:$AA$707,'Infos Relatório'!AY$1)</f>
        <v>0</v>
      </c>
      <c r="BB240" s="546">
        <f>SUMIFS('Faturamento NNE'!$P$2:$P$707,'Faturamento NNE'!$E$2:$E$707,'Infos Relatório'!$B$164,'Faturamento NNE'!$F$2:$F$707,'Infos Relatório'!$B240,'Faturamento NNE'!$AA$2:$AA$707,'Infos Relatório'!AY$1,'Faturamento NNE'!$U$2:$U$707,"Sim")+SUMIFS('Faturamento NNE'!$Q$2:$Q$707,'Faturamento NNE'!$E$2:$E$707,'Infos Relatório'!$B$164,'Faturamento NNE'!$F$2:$F$707,'Infos Relatório'!$B240,'Faturamento NNE'!$AA$2:$AA$707,'Infos Relatório'!AY$1,'Faturamento NNE'!$U$2:$U$707,"Sim")</f>
        <v>0</v>
      </c>
      <c r="BC240" s="227" t="e">
        <f t="shared" si="68"/>
        <v>#DIV/0!</v>
      </c>
      <c r="BD240" s="545">
        <f>SUMIFS('Faturamento NNE'!$I$2:$I$707,'Faturamento NNE'!$E$2:$E$707,'Infos Relatório'!$B$164,'Faturamento NNE'!$F$2:$F$707,'Infos Relatório'!$B240,'Faturamento NNE'!$AA$2:$AA$707,'Infos Relatório'!AY$1)</f>
        <v>0</v>
      </c>
      <c r="BE240" s="541">
        <f>COUNTIFS('Faturamento NNE'!$E$2:$E$707,'Infos Relatório'!$B$164,'Faturamento NNE'!$F$2:$F$707,'Infos Relatório'!$B240,'Faturamento NNE'!$AA$2:$AA$707,'Infos Relatório'!BE$1)</f>
        <v>0</v>
      </c>
      <c r="BF240" s="542">
        <f>SUMIFS('Faturamento NNE'!$H$2:$H$707,'Faturamento NNE'!$E$2:$E$707,'Infos Relatório'!$B$164,'Faturamento NNE'!$F$2:$F$707,'Infos Relatório'!$B240,'Faturamento NNE'!$AA$2:$AA$707,'Infos Relatório'!BE$1)</f>
        <v>0</v>
      </c>
      <c r="BG240" s="542">
        <f>SUMIFS('Faturamento NNE'!$K$2:$K$707,'Faturamento NNE'!$E$2:$E$707,'Infos Relatório'!$B$164,'Faturamento NNE'!$F$2:$F$707,'Infos Relatório'!$B240,'Faturamento NNE'!$AA$2:$AA$707,'Infos Relatório'!BE$1)</f>
        <v>0</v>
      </c>
      <c r="BH240" s="546">
        <f>SUMIFS('Faturamento NNE'!$P$2:$P$707,'Faturamento NNE'!$E$2:$E$707,'Infos Relatório'!$B$164,'Faturamento NNE'!$F$2:$F$707,'Infos Relatório'!$B240,'Faturamento NNE'!$AA$2:$AA$707,'Infos Relatório'!BE$1,'Faturamento NNE'!$U$2:$U$707,"Sim")+SUMIFS('Faturamento NNE'!$Q$2:$Q$707,'Faturamento NNE'!$E$2:$E$707,'Infos Relatório'!$B$164,'Faturamento NNE'!$F$2:$F$707,'Infos Relatório'!$B240,'Faturamento NNE'!$AA$2:$AA$707,'Infos Relatório'!BE$1,'Faturamento NNE'!$U$2:$U$707,"Sim")</f>
        <v>0</v>
      </c>
      <c r="BI240" s="227" t="e">
        <f t="shared" si="69"/>
        <v>#DIV/0!</v>
      </c>
      <c r="BJ240" s="545">
        <f>SUMIFS('Faturamento NNE'!$I$2:$I$707,'Faturamento NNE'!$E$2:$E$707,'Infos Relatório'!$B$164,'Faturamento NNE'!$F$2:$F$707,'Infos Relatório'!$B240,'Faturamento NNE'!$AA$2:$AA$707,'Infos Relatório'!BE$1)</f>
        <v>0</v>
      </c>
      <c r="BK240" s="541">
        <f>COUNTIFS('Faturamento NNE'!$E$2:$E$707,'Infos Relatório'!$B$164,'Faturamento NNE'!$F$2:$F$707,'Infos Relatório'!$B240,'Faturamento NNE'!$AA$2:$AA$707,'Infos Relatório'!BK$1)</f>
        <v>0</v>
      </c>
      <c r="BL240" s="542">
        <f>SUMIFS('Faturamento NNE'!$H$2:$H$707,'Faturamento NNE'!$E$2:$E$707,'Infos Relatório'!$B$164,'Faturamento NNE'!$F$2:$F$707,'Infos Relatório'!$B240,'Faturamento NNE'!$AA$2:$AA$707,'Infos Relatório'!BK$1)</f>
        <v>0</v>
      </c>
      <c r="BM240" s="542">
        <f>SUMIFS('Faturamento NNE'!$K$2:$K$707,'Faturamento NNE'!$E$2:$E$707,'Infos Relatório'!$B$164,'Faturamento NNE'!$F$2:$F$707,'Infos Relatório'!$B240,'Faturamento NNE'!$AA$2:$AA$707,'Infos Relatório'!BK$1)</f>
        <v>0</v>
      </c>
      <c r="BN240" s="546">
        <f>SUMIFS('Faturamento NNE'!$P$2:$P$707,'Faturamento NNE'!$E$2:$E$707,'Infos Relatório'!$B$164,'Faturamento NNE'!$F$2:$F$707,'Infos Relatório'!$B240,'Faturamento NNE'!$AA$2:$AA$707,'Infos Relatório'!BK$1,'Faturamento NNE'!$U$2:$U$707,"Sim")+SUMIFS('Faturamento NNE'!$Q$2:$Q$707,'Faturamento NNE'!$E$2:$E$707,'Infos Relatório'!$B$164,'Faturamento NNE'!$F$2:$F$707,'Infos Relatório'!$B240,'Faturamento NNE'!$AA$2:$AA$707,'Infos Relatório'!BK$1,'Faturamento NNE'!$U$2:$U$707,"Sim")</f>
        <v>0</v>
      </c>
      <c r="BO240" s="227" t="e">
        <f t="shared" si="70"/>
        <v>#DIV/0!</v>
      </c>
      <c r="BP240" s="545">
        <f>SUMIFS('Faturamento NNE'!$I$2:$I$707,'Faturamento NNE'!$E$2:$E$707,'Infos Relatório'!$B$164,'Faturamento NNE'!$F$2:$F$707,'Infos Relatório'!$B240,'Faturamento NNE'!$AA$2:$AA$707,'Infos Relatório'!BK$1)</f>
        <v>0</v>
      </c>
      <c r="BQ240" s="541">
        <f>COUNTIFS('Faturamento NNE'!$E$2:$E$707,'Infos Relatório'!$B$164,'Faturamento NNE'!$F$2:$F$707,'Infos Relatório'!$B240,'Faturamento NNE'!$AA$2:$AA$707,'Infos Relatório'!BQ$1)</f>
        <v>0</v>
      </c>
      <c r="BR240" s="542">
        <f>SUMIFS('Faturamento NNE'!$H$2:$H$707,'Faturamento NNE'!$E$2:$E$707,'Infos Relatório'!$B$164,'Faturamento NNE'!$F$2:$F$707,'Infos Relatório'!$B240,'Faturamento NNE'!$AA$2:$AA$707,'Infos Relatório'!BQ$1)</f>
        <v>0</v>
      </c>
      <c r="BS240" s="542">
        <f>SUMIFS('Faturamento NNE'!$K$2:$K$707,'Faturamento NNE'!$E$2:$E$707,'Infos Relatório'!$B$164,'Faturamento NNE'!$F$2:$F$707,'Infos Relatório'!$B240,'Faturamento NNE'!$AA$2:$AA$707,'Infos Relatório'!BQ$1)</f>
        <v>0</v>
      </c>
      <c r="BT240" s="546">
        <f>SUMIFS('Faturamento NNE'!$P$2:$P$707,'Faturamento NNE'!$E$2:$E$707,'Infos Relatório'!$B$164,'Faturamento NNE'!$F$2:$F$707,'Infos Relatório'!$B240,'Faturamento NNE'!$AA$2:$AA$707,'Infos Relatório'!BQ$1,'Faturamento NNE'!$U$2:$U$707,"Sim")+SUMIFS('Faturamento NNE'!$Q$2:$Q$707,'Faturamento NNE'!$E$2:$E$707,'Infos Relatório'!$B$164,'Faturamento NNE'!$F$2:$F$707,'Infos Relatório'!$B240,'Faturamento NNE'!$AA$2:$AA$707,'Infos Relatório'!BQ$1,'Faturamento NNE'!$U$2:$U$707,"Sim")</f>
        <v>0</v>
      </c>
      <c r="BU240" s="227" t="e">
        <f t="shared" si="71"/>
        <v>#DIV/0!</v>
      </c>
      <c r="BV240" s="545">
        <f>SUMIFS('Faturamento NNE'!$I$2:$I$707,'Faturamento NNE'!$E$2:$E$707,'Infos Relatório'!$B$164,'Faturamento NNE'!$F$2:$F$707,'Infos Relatório'!$B240,'Faturamento NNE'!$AA$2:$AA$707,'Infos Relatório'!BQ$1)</f>
        <v>0</v>
      </c>
    </row>
    <row r="241" spans="2:74">
      <c r="B241" s="217" t="s">
        <v>206</v>
      </c>
      <c r="C241" s="541">
        <f>COUNTIFS('Faturamento NNE'!$E$2:$E$707,'Infos Relatório'!$B$164,'Faturamento NNE'!$F$2:$F$707,'Infos Relatório'!$B241,'Faturamento NNE'!$AA$2:$AA$707,'Infos Relatório'!C$1)</f>
        <v>0</v>
      </c>
      <c r="D241" s="542">
        <f>SUMIFS('Faturamento NNE'!$H$2:$H$707,'Faturamento NNE'!$E$2:$E$707,'Infos Relatório'!$B$164,'Faturamento NNE'!$F$2:$F$707,'Infos Relatório'!$B241,'Faturamento NNE'!$AA$2:$AA$707,'Infos Relatório'!C$1)</f>
        <v>0</v>
      </c>
      <c r="E241" s="543">
        <f>SUMIFS('Faturamento NNE'!$K$2:$K$707,'Faturamento NNE'!$E$2:$E$707,'Infos Relatório'!$B$164,'Faturamento NNE'!$F$2:$F$707,'Infos Relatório'!$B241,'Faturamento NNE'!$AA$2:$AA$707,'Infos Relatório'!C$1)</f>
        <v>0</v>
      </c>
      <c r="F241" s="544">
        <f>SUMIFS('Faturamento NNE'!$P$2:$P$707,'Faturamento NNE'!$E$2:$E$707,'Infos Relatório'!$B$164,'Faturamento NNE'!$F$2:$F$707,'Infos Relatório'!$B241,'Faturamento NNE'!$AA$2:$AA$707,'Infos Relatório'!C$1,'Faturamento NNE'!$U$2:$U$707,"Sim")+SUMIFS('Faturamento NNE'!$Q$2:$Q$707,'Faturamento NNE'!$E$2:$E$707,'Infos Relatório'!$B$164,'Faturamento NNE'!$F$2:$F$707,'Infos Relatório'!$B241,'Faturamento NNE'!$AA$2:$AA$707,'Infos Relatório'!C$1,'Faturamento NNE'!$U$2:$U$707,"Sim")</f>
        <v>0</v>
      </c>
      <c r="G241" s="283" t="e">
        <f t="shared" si="60"/>
        <v>#DIV/0!</v>
      </c>
      <c r="H241" s="545">
        <f>SUMIFS('Faturamento NNE'!$I$2:$I$707,'Faturamento NNE'!$E$2:$E$707,'Infos Relatório'!$B$164,'Faturamento NNE'!$F$2:$F$707,'Infos Relatório'!$B241,'Faturamento NNE'!$AA$2:$AA$707,'Infos Relatório'!C$1)</f>
        <v>0</v>
      </c>
      <c r="I241" s="541">
        <f>COUNTIFS('Faturamento NNE'!$E$2:$E$707,'Infos Relatório'!$B$164,'Faturamento NNE'!$F$2:$F$707,'Infos Relatório'!$B241,'Faturamento NNE'!$AA$2:$AA$707,'Infos Relatório'!I$1)</f>
        <v>0</v>
      </c>
      <c r="J241" s="542">
        <f>SUMIFS('Faturamento NNE'!$H$2:$H$707,'Faturamento NNE'!$E$2:$E$707,'Infos Relatório'!$B$164,'Faturamento NNE'!$F$2:$F$707,'Infos Relatório'!$B241,'Faturamento NNE'!$AA$2:$AA$707,'Infos Relatório'!I$1)</f>
        <v>0</v>
      </c>
      <c r="K241" s="543">
        <f>SUMIFS('Faturamento NNE'!$K$2:$K$707,'Faturamento NNE'!$E$2:$E$707,'Infos Relatório'!$B$164,'Faturamento NNE'!$F$2:$F$707,'Infos Relatório'!$B241,'Faturamento NNE'!$AA$2:$AA$707,'Infos Relatório'!I$1)</f>
        <v>0</v>
      </c>
      <c r="L241" s="544">
        <f>SUMIFS('Faturamento NNE'!$P$2:$P$707,'Faturamento NNE'!$E$2:$E$707,'Infos Relatório'!$B$164,'Faturamento NNE'!$F$2:$F$707,'Infos Relatório'!$B241,'Faturamento NNE'!$AA$2:$AA$707,'Infos Relatório'!I$1,'Faturamento NNE'!$U$2:$U$707,"Sim")+SUMIFS('Faturamento NNE'!$Q$2:$Q$707,'Faturamento NNE'!$E$2:$E$707,'Infos Relatório'!$B$164,'Faturamento NNE'!$F$2:$F$707,'Infos Relatório'!$B241,'Faturamento NNE'!$AA$2:$AA$707,'Infos Relatório'!I$1,'Faturamento NNE'!$U$2:$U$707,"Sim")</f>
        <v>0</v>
      </c>
      <c r="M241" s="283" t="e">
        <f t="shared" si="61"/>
        <v>#DIV/0!</v>
      </c>
      <c r="N241" s="545">
        <f>SUMIFS('Faturamento NNE'!$I$2:$I$707,'Faturamento NNE'!$E$2:$E$707,'Infos Relatório'!$B$164,'Faturamento NNE'!$F$2:$F$707,'Infos Relatório'!$B241,'Faturamento NNE'!$AA$2:$AA$707,'Infos Relatório'!I$1)</f>
        <v>0</v>
      </c>
      <c r="O241" s="541">
        <f>COUNTIFS('Faturamento NNE'!$E$2:$E$707,'Infos Relatório'!$B$164,'Faturamento NNE'!$F$2:$F$707,'Infos Relatório'!$B241,'Faturamento NNE'!$AA$2:$AA$707,'Infos Relatório'!O$1)</f>
        <v>0</v>
      </c>
      <c r="P241" s="542">
        <f>SUMIFS('Faturamento NNE'!$H$2:$H$707,'Faturamento NNE'!$E$2:$E$707,'Infos Relatório'!$B$164,'Faturamento NNE'!$F$2:$F$707,'Infos Relatório'!$B241,'Faturamento NNE'!$AA$2:$AA$707,'Infos Relatório'!O$1)</f>
        <v>0</v>
      </c>
      <c r="Q241" s="542">
        <f>SUMIFS('Faturamento NNE'!$K$2:$K$707,'Faturamento NNE'!$E$2:$E$707,'Infos Relatório'!$B$164,'Faturamento NNE'!$F$2:$F$707,'Infos Relatório'!$B241,'Faturamento NNE'!$AA$2:$AA$707,'Infos Relatório'!O$1)</f>
        <v>0</v>
      </c>
      <c r="R241" s="546">
        <f>SUMIFS('Faturamento NNE'!$P$2:$P$707,'Faturamento NNE'!$E$2:$E$707,'Infos Relatório'!$B$164,'Faturamento NNE'!$F$2:$F$707,'Infos Relatório'!$B241,'Faturamento NNE'!$AA$2:$AA$707,'Infos Relatório'!O$1,'Faturamento NNE'!$U$2:$U$707,"Sim")+SUMIFS('Faturamento NNE'!$Q$2:$Q$707,'Faturamento NNE'!$E$2:$E$707,'Infos Relatório'!$B$164,'Faturamento NNE'!$F$2:$F$707,'Infos Relatório'!$B241,'Faturamento NNE'!$AA$2:$AA$707,'Infos Relatório'!O$1,'Faturamento NNE'!$U$2:$U$707,"Sim")</f>
        <v>0</v>
      </c>
      <c r="S241" s="227" t="e">
        <f t="shared" si="62"/>
        <v>#DIV/0!</v>
      </c>
      <c r="T241" s="545">
        <f>SUMIFS('Faturamento NNE'!$I$2:$I$707,'Faturamento NNE'!$E$2:$E$707,'Infos Relatório'!$B$164,'Faturamento NNE'!$F$2:$F$707,'Infos Relatório'!$B241,'Faturamento NNE'!$AA$2:$AA$707,'Infos Relatório'!O$1)</f>
        <v>0</v>
      </c>
      <c r="U241" s="541">
        <f>COUNTIFS('Faturamento NNE'!$E$2:$E$707,'Infos Relatório'!$B$164,'Faturamento NNE'!$F$2:$F$707,'Infos Relatório'!$B241,'Faturamento NNE'!$AA$2:$AA$707,'Infos Relatório'!U$1)</f>
        <v>0</v>
      </c>
      <c r="V241" s="542">
        <f>SUMIFS('Faturamento NNE'!$H$2:$H$707,'Faturamento NNE'!$E$2:$E$707,'Infos Relatório'!$B$164,'Faturamento NNE'!$F$2:$F$707,'Infos Relatório'!$B241,'Faturamento NNE'!$AA$2:$AA$707,'Infos Relatório'!U$1)</f>
        <v>0</v>
      </c>
      <c r="W241" s="542">
        <f>SUMIFS('Faturamento NNE'!$K$2:$K$707,'Faturamento NNE'!$E$2:$E$707,'Infos Relatório'!$B$164,'Faturamento NNE'!$F$2:$F$707,'Infos Relatório'!$B241,'Faturamento NNE'!$AA$2:$AA$707,'Infos Relatório'!U$1)</f>
        <v>0</v>
      </c>
      <c r="X241" s="546">
        <f>SUMIFS('Faturamento NNE'!$P$2:$P$707,'Faturamento NNE'!$E$2:$E$707,'Infos Relatório'!$B$164,'Faturamento NNE'!$F$2:$F$707,'Infos Relatório'!$B241,'Faturamento NNE'!$AA$2:$AA$707,'Infos Relatório'!U$1,'Faturamento NNE'!$U$2:$U$707,"Sim")+SUMIFS('Faturamento NNE'!$Q$2:$Q$707,'Faturamento NNE'!$E$2:$E$707,'Infos Relatório'!$B$164,'Faturamento NNE'!$F$2:$F$707,'Infos Relatório'!$B241,'Faturamento NNE'!$AA$2:$AA$707,'Infos Relatório'!U$1,'Faturamento NNE'!$U$2:$U$707,"Sim")</f>
        <v>0</v>
      </c>
      <c r="Y241" s="227" t="e">
        <f t="shared" si="63"/>
        <v>#DIV/0!</v>
      </c>
      <c r="Z241" s="545">
        <f>SUMIFS('Faturamento NNE'!$I$2:$I$707,'Faturamento NNE'!$E$2:$E$707,'Infos Relatório'!$B$164,'Faturamento NNE'!$F$2:$F$707,'Infos Relatório'!$B241,'Faturamento NNE'!$AA$2:$AA$707,'Infos Relatório'!U$1)</f>
        <v>0</v>
      </c>
      <c r="AA241" s="541">
        <f>COUNTIFS('Faturamento NNE'!$E$2:$E$707,'Infos Relatório'!$B$164,'Faturamento NNE'!$F$2:$F$707,'Infos Relatório'!$B241,'Faturamento NNE'!$AA$2:$AA$707,'Infos Relatório'!AA$1)</f>
        <v>0</v>
      </c>
      <c r="AB241" s="542">
        <f>SUMIFS('Faturamento NNE'!$H$2:$H$707,'Faturamento NNE'!$E$2:$E$707,'Infos Relatório'!$B$164,'Faturamento NNE'!$F$2:$F$707,'Infos Relatório'!$B241,'Faturamento NNE'!$AA$2:$AA$707,'Infos Relatório'!AA$1)</f>
        <v>0</v>
      </c>
      <c r="AC241" s="542">
        <f>SUMIFS('Faturamento NNE'!$K$2:$K$707,'Faturamento NNE'!$E$2:$E$707,'Infos Relatório'!$B$164,'Faturamento NNE'!$F$2:$F$707,'Infos Relatório'!$B241,'Faturamento NNE'!$AA$2:$AA$707,'Infos Relatório'!AA$1)</f>
        <v>0</v>
      </c>
      <c r="AD241" s="546">
        <f>SUMIFS('Faturamento NNE'!$P$2:$P$707,'Faturamento NNE'!$E$2:$E$707,'Infos Relatório'!$B$164,'Faturamento NNE'!$F$2:$F$707,'Infos Relatório'!$B241,'Faturamento NNE'!$AA$2:$AA$707,'Infos Relatório'!AA$1,'Faturamento NNE'!$U$2:$U$707,"Sim")+SUMIFS('Faturamento NNE'!$Q$2:$Q$707,'Faturamento NNE'!$E$2:$E$707,'Infos Relatório'!$B$164,'Faturamento NNE'!$F$2:$F$707,'Infos Relatório'!$B241,'Faturamento NNE'!$AA$2:$AA$707,'Infos Relatório'!AA$1,'Faturamento NNE'!$U$2:$U$707,"Sim")</f>
        <v>0</v>
      </c>
      <c r="AE241" s="227" t="e">
        <f t="shared" si="64"/>
        <v>#DIV/0!</v>
      </c>
      <c r="AF241" s="545">
        <f>SUMIFS('Faturamento NNE'!$I$2:$I$707,'Faturamento NNE'!$E$2:$E$707,'Infos Relatório'!$B$164,'Faturamento NNE'!$F$2:$F$707,'Infos Relatório'!$B241,'Faturamento NNE'!$AA$2:$AA$707,'Infos Relatório'!AA$1)</f>
        <v>0</v>
      </c>
      <c r="AG241" s="541">
        <f>COUNTIFS('Faturamento NNE'!$E$2:$E$707,'Infos Relatório'!$B$164,'Faturamento NNE'!$F$2:$F$707,'Infos Relatório'!$B241,'Faturamento NNE'!$AA$2:$AA$707,'Infos Relatório'!AG$1)</f>
        <v>0</v>
      </c>
      <c r="AH241" s="542">
        <f>SUMIFS('Faturamento NNE'!$H$2:$H$707,'Faturamento NNE'!$E$2:$E$707,'Infos Relatório'!$B$164,'Faturamento NNE'!$F$2:$F$707,'Infos Relatório'!$B241,'Faturamento NNE'!$AA$2:$AA$707,'Infos Relatório'!AG$1)</f>
        <v>0</v>
      </c>
      <c r="AI241" s="542">
        <f>SUMIFS('Faturamento NNE'!$K$2:$K$707,'Faturamento NNE'!$E$2:$E$707,'Infos Relatório'!$B$164,'Faturamento NNE'!$F$2:$F$707,'Infos Relatório'!$B241,'Faturamento NNE'!$AA$2:$AA$707,'Infos Relatório'!AG$1)</f>
        <v>0</v>
      </c>
      <c r="AJ241" s="546">
        <f>SUMIFS('Faturamento NNE'!$P$2:$P$707,'Faturamento NNE'!$E$2:$E$707,'Infos Relatório'!$B$164,'Faturamento NNE'!$F$2:$F$707,'Infos Relatório'!$B241,'Faturamento NNE'!$AA$2:$AA$707,'Infos Relatório'!AG$1,'Faturamento NNE'!$U$2:$U$707,"Sim")+SUMIFS('Faturamento NNE'!$Q$2:$Q$707,'Faturamento NNE'!$E$2:$E$707,'Infos Relatório'!$B$164,'Faturamento NNE'!$F$2:$F$707,'Infos Relatório'!$B241,'Faturamento NNE'!$AA$2:$AA$707,'Infos Relatório'!AG$1,'Faturamento NNE'!$U$2:$U$707,"Sim")</f>
        <v>0</v>
      </c>
      <c r="AK241" s="227" t="e">
        <f t="shared" si="65"/>
        <v>#DIV/0!</v>
      </c>
      <c r="AL241" s="545">
        <f>SUMIFS('Faturamento NNE'!$I$2:$I$707,'Faturamento NNE'!$E$2:$E$707,'Infos Relatório'!$B$164,'Faturamento NNE'!$F$2:$F$707,'Infos Relatório'!$B241,'Faturamento NNE'!$AA$2:$AA$707,'Infos Relatório'!AG$1)</f>
        <v>0</v>
      </c>
      <c r="AM241" s="541">
        <f>COUNTIFS('Faturamento NNE'!$E$2:$E$707,'Infos Relatório'!$B$164,'Faturamento NNE'!$F$2:$F$707,'Infos Relatório'!$B241,'Faturamento NNE'!$AA$2:$AA$707,'Infos Relatório'!AM$1)</f>
        <v>0</v>
      </c>
      <c r="AN241" s="542">
        <f>SUMIFS('Faturamento NNE'!$H$2:$H$707,'Faturamento NNE'!$E$2:$E$707,'Infos Relatório'!$B$164,'Faturamento NNE'!$F$2:$F$707,'Infos Relatório'!$B241,'Faturamento NNE'!$AA$2:$AA$707,'Infos Relatório'!AM$1)</f>
        <v>0</v>
      </c>
      <c r="AO241" s="542">
        <f>SUMIFS('Faturamento NNE'!$K$2:$K$707,'Faturamento NNE'!$E$2:$E$707,'Infos Relatório'!$B$164,'Faturamento NNE'!$F$2:$F$707,'Infos Relatório'!$B241,'Faturamento NNE'!$AA$2:$AA$707,'Infos Relatório'!AM$1)</f>
        <v>0</v>
      </c>
      <c r="AP241" s="546">
        <f>SUMIFS('Faturamento NNE'!$P$2:$P$707,'Faturamento NNE'!$E$2:$E$707,'Infos Relatório'!$B$164,'Faturamento NNE'!$F$2:$F$707,'Infos Relatório'!$B241,'Faturamento NNE'!$AA$2:$AA$707,'Infos Relatório'!AM$1,'Faturamento NNE'!$U$2:$U$707,"Sim")+SUMIFS('Faturamento NNE'!$Q$2:$Q$707,'Faturamento NNE'!$E$2:$E$707,'Infos Relatório'!$B$164,'Faturamento NNE'!$F$2:$F$707,'Infos Relatório'!$B241,'Faturamento NNE'!$AA$2:$AA$707,'Infos Relatório'!AM$1,'Faturamento NNE'!$U$2:$U$707,"Sim")</f>
        <v>0</v>
      </c>
      <c r="AQ241" s="227" t="e">
        <f t="shared" si="66"/>
        <v>#DIV/0!</v>
      </c>
      <c r="AR241" s="545">
        <f>SUMIFS('Faturamento NNE'!$I$2:$I$707,'Faturamento NNE'!$E$2:$E$707,'Infos Relatório'!$B$164,'Faturamento NNE'!$F$2:$F$707,'Infos Relatório'!$B241,'Faturamento NNE'!$AA$2:$AA$707,'Infos Relatório'!AM$1)</f>
        <v>0</v>
      </c>
      <c r="AS241" s="541">
        <f>COUNTIFS('Faturamento NNE'!$E$2:$E$707,'Infos Relatório'!$B$164,'Faturamento NNE'!$F$2:$F$707,'Infos Relatório'!$B241,'Faturamento NNE'!$AA$2:$AA$707,'Infos Relatório'!AS$1)</f>
        <v>0</v>
      </c>
      <c r="AT241" s="542">
        <f>SUMIFS('Faturamento NNE'!$H$2:$H$707,'Faturamento NNE'!$E$2:$E$707,'Infos Relatório'!$B$164,'Faturamento NNE'!$F$2:$F$707,'Infos Relatório'!$B241,'Faturamento NNE'!$AA$2:$AA$707,'Infos Relatório'!AS$1)</f>
        <v>0</v>
      </c>
      <c r="AU241" s="542">
        <f>SUMIFS('Faturamento NNE'!$K$2:$K$707,'Faturamento NNE'!$E$2:$E$707,'Infos Relatório'!$B$164,'Faturamento NNE'!$F$2:$F$707,'Infos Relatório'!$B241,'Faturamento NNE'!$AA$2:$AA$707,'Infos Relatório'!AS$1)</f>
        <v>0</v>
      </c>
      <c r="AV241" s="546">
        <f>SUMIFS('Faturamento NNE'!$P$2:$P$707,'Faturamento NNE'!$E$2:$E$707,'Infos Relatório'!$B$164,'Faturamento NNE'!$F$2:$F$707,'Infos Relatório'!$B241,'Faturamento NNE'!$AA$2:$AA$707,'Infos Relatório'!AS$1,'Faturamento NNE'!$U$2:$U$707,"Sim")+SUMIFS('Faturamento NNE'!$Q$2:$Q$707,'Faturamento NNE'!$E$2:$E$707,'Infos Relatório'!$B$164,'Faturamento NNE'!$F$2:$F$707,'Infos Relatório'!$B241,'Faturamento NNE'!$AA$2:$AA$707,'Infos Relatório'!AS$1,'Faturamento NNE'!$U$2:$U$707,"Sim")</f>
        <v>0</v>
      </c>
      <c r="AW241" s="227" t="e">
        <f t="shared" si="67"/>
        <v>#DIV/0!</v>
      </c>
      <c r="AX241" s="545">
        <f>SUMIFS('Faturamento NNE'!$I$2:$I$707,'Faturamento NNE'!$E$2:$E$707,'Infos Relatório'!$B$164,'Faturamento NNE'!$F$2:$F$707,'Infos Relatório'!$B241,'Faturamento NNE'!$AA$2:$AA$707,'Infos Relatório'!AS$1)</f>
        <v>0</v>
      </c>
      <c r="AY241" s="541">
        <f>COUNTIFS('Faturamento NNE'!$E$2:$E$707,'Infos Relatório'!$B$164,'Faturamento NNE'!$F$2:$F$707,'Infos Relatório'!$B241,'Faturamento NNE'!$AA$2:$AA$707,'Infos Relatório'!AY$1)</f>
        <v>0</v>
      </c>
      <c r="AZ241" s="542">
        <f>SUMIFS('Faturamento NNE'!$H$2:$H$707,'Faturamento NNE'!$E$2:$E$707,'Infos Relatório'!$B$164,'Faturamento NNE'!$F$2:$F$707,'Infos Relatório'!$B241,'Faturamento NNE'!$AA$2:$AA$707,'Infos Relatório'!AY$1)</f>
        <v>0</v>
      </c>
      <c r="BA241" s="542">
        <f>SUMIFS('Faturamento NNE'!$K$2:$K$707,'Faturamento NNE'!$E$2:$E$707,'Infos Relatório'!$B$164,'Faturamento NNE'!$F$2:$F$707,'Infos Relatório'!$B241,'Faturamento NNE'!$AA$2:$AA$707,'Infos Relatório'!AY$1)</f>
        <v>0</v>
      </c>
      <c r="BB241" s="546">
        <f>SUMIFS('Faturamento NNE'!$P$2:$P$707,'Faturamento NNE'!$E$2:$E$707,'Infos Relatório'!$B$164,'Faturamento NNE'!$F$2:$F$707,'Infos Relatório'!$B241,'Faturamento NNE'!$AA$2:$AA$707,'Infos Relatório'!AY$1,'Faturamento NNE'!$U$2:$U$707,"Sim")+SUMIFS('Faturamento NNE'!$Q$2:$Q$707,'Faturamento NNE'!$E$2:$E$707,'Infos Relatório'!$B$164,'Faturamento NNE'!$F$2:$F$707,'Infos Relatório'!$B241,'Faturamento NNE'!$AA$2:$AA$707,'Infos Relatório'!AY$1,'Faturamento NNE'!$U$2:$U$707,"Sim")</f>
        <v>0</v>
      </c>
      <c r="BC241" s="227" t="e">
        <f t="shared" si="68"/>
        <v>#DIV/0!</v>
      </c>
      <c r="BD241" s="545">
        <f>SUMIFS('Faturamento NNE'!$I$2:$I$707,'Faturamento NNE'!$E$2:$E$707,'Infos Relatório'!$B$164,'Faturamento NNE'!$F$2:$F$707,'Infos Relatório'!$B241,'Faturamento NNE'!$AA$2:$AA$707,'Infos Relatório'!AY$1)</f>
        <v>0</v>
      </c>
      <c r="BE241" s="541">
        <f>COUNTIFS('Faturamento NNE'!$E$2:$E$707,'Infos Relatório'!$B$164,'Faturamento NNE'!$F$2:$F$707,'Infos Relatório'!$B241,'Faturamento NNE'!$AA$2:$AA$707,'Infos Relatório'!BE$1)</f>
        <v>0</v>
      </c>
      <c r="BF241" s="542">
        <f>SUMIFS('Faturamento NNE'!$H$2:$H$707,'Faturamento NNE'!$E$2:$E$707,'Infos Relatório'!$B$164,'Faturamento NNE'!$F$2:$F$707,'Infos Relatório'!$B241,'Faturamento NNE'!$AA$2:$AA$707,'Infos Relatório'!BE$1)</f>
        <v>0</v>
      </c>
      <c r="BG241" s="542">
        <f>SUMIFS('Faturamento NNE'!$K$2:$K$707,'Faturamento NNE'!$E$2:$E$707,'Infos Relatório'!$B$164,'Faturamento NNE'!$F$2:$F$707,'Infos Relatório'!$B241,'Faturamento NNE'!$AA$2:$AA$707,'Infos Relatório'!BE$1)</f>
        <v>0</v>
      </c>
      <c r="BH241" s="546">
        <f>SUMIFS('Faturamento NNE'!$P$2:$P$707,'Faturamento NNE'!$E$2:$E$707,'Infos Relatório'!$B$164,'Faturamento NNE'!$F$2:$F$707,'Infos Relatório'!$B241,'Faturamento NNE'!$AA$2:$AA$707,'Infos Relatório'!BE$1,'Faturamento NNE'!$U$2:$U$707,"Sim")+SUMIFS('Faturamento NNE'!$Q$2:$Q$707,'Faturamento NNE'!$E$2:$E$707,'Infos Relatório'!$B$164,'Faturamento NNE'!$F$2:$F$707,'Infos Relatório'!$B241,'Faturamento NNE'!$AA$2:$AA$707,'Infos Relatório'!BE$1,'Faturamento NNE'!$U$2:$U$707,"Sim")</f>
        <v>0</v>
      </c>
      <c r="BI241" s="227" t="e">
        <f t="shared" si="69"/>
        <v>#DIV/0!</v>
      </c>
      <c r="BJ241" s="545">
        <f>SUMIFS('Faturamento NNE'!$I$2:$I$707,'Faturamento NNE'!$E$2:$E$707,'Infos Relatório'!$B$164,'Faturamento NNE'!$F$2:$F$707,'Infos Relatório'!$B241,'Faturamento NNE'!$AA$2:$AA$707,'Infos Relatório'!BE$1)</f>
        <v>0</v>
      </c>
      <c r="BK241" s="541">
        <f>COUNTIFS('Faturamento NNE'!$E$2:$E$707,'Infos Relatório'!$B$164,'Faturamento NNE'!$F$2:$F$707,'Infos Relatório'!$B241,'Faturamento NNE'!$AA$2:$AA$707,'Infos Relatório'!BK$1)</f>
        <v>0</v>
      </c>
      <c r="BL241" s="542">
        <f>SUMIFS('Faturamento NNE'!$H$2:$H$707,'Faturamento NNE'!$E$2:$E$707,'Infos Relatório'!$B$164,'Faturamento NNE'!$F$2:$F$707,'Infos Relatório'!$B241,'Faturamento NNE'!$AA$2:$AA$707,'Infos Relatório'!BK$1)</f>
        <v>0</v>
      </c>
      <c r="BM241" s="542">
        <f>SUMIFS('Faturamento NNE'!$K$2:$K$707,'Faturamento NNE'!$E$2:$E$707,'Infos Relatório'!$B$164,'Faturamento NNE'!$F$2:$F$707,'Infos Relatório'!$B241,'Faturamento NNE'!$AA$2:$AA$707,'Infos Relatório'!BK$1)</f>
        <v>0</v>
      </c>
      <c r="BN241" s="546">
        <f>SUMIFS('Faturamento NNE'!$P$2:$P$707,'Faturamento NNE'!$E$2:$E$707,'Infos Relatório'!$B$164,'Faturamento NNE'!$F$2:$F$707,'Infos Relatório'!$B241,'Faturamento NNE'!$AA$2:$AA$707,'Infos Relatório'!BK$1,'Faturamento NNE'!$U$2:$U$707,"Sim")+SUMIFS('Faturamento NNE'!$Q$2:$Q$707,'Faturamento NNE'!$E$2:$E$707,'Infos Relatório'!$B$164,'Faturamento NNE'!$F$2:$F$707,'Infos Relatório'!$B241,'Faturamento NNE'!$AA$2:$AA$707,'Infos Relatório'!BK$1,'Faturamento NNE'!$U$2:$U$707,"Sim")</f>
        <v>0</v>
      </c>
      <c r="BO241" s="227" t="e">
        <f t="shared" si="70"/>
        <v>#DIV/0!</v>
      </c>
      <c r="BP241" s="545">
        <f>SUMIFS('Faturamento NNE'!$I$2:$I$707,'Faturamento NNE'!$E$2:$E$707,'Infos Relatório'!$B$164,'Faturamento NNE'!$F$2:$F$707,'Infos Relatório'!$B241,'Faturamento NNE'!$AA$2:$AA$707,'Infos Relatório'!BK$1)</f>
        <v>0</v>
      </c>
      <c r="BQ241" s="541">
        <f>COUNTIFS('Faturamento NNE'!$E$2:$E$707,'Infos Relatório'!$B$164,'Faturamento NNE'!$F$2:$F$707,'Infos Relatório'!$B241,'Faturamento NNE'!$AA$2:$AA$707,'Infos Relatório'!BQ$1)</f>
        <v>0</v>
      </c>
      <c r="BR241" s="542">
        <f>SUMIFS('Faturamento NNE'!$H$2:$H$707,'Faturamento NNE'!$E$2:$E$707,'Infos Relatório'!$B$164,'Faturamento NNE'!$F$2:$F$707,'Infos Relatório'!$B241,'Faturamento NNE'!$AA$2:$AA$707,'Infos Relatório'!BQ$1)</f>
        <v>0</v>
      </c>
      <c r="BS241" s="542">
        <f>SUMIFS('Faturamento NNE'!$K$2:$K$707,'Faturamento NNE'!$E$2:$E$707,'Infos Relatório'!$B$164,'Faturamento NNE'!$F$2:$F$707,'Infos Relatório'!$B241,'Faturamento NNE'!$AA$2:$AA$707,'Infos Relatório'!BQ$1)</f>
        <v>0</v>
      </c>
      <c r="BT241" s="546">
        <f>SUMIFS('Faturamento NNE'!$P$2:$P$707,'Faturamento NNE'!$E$2:$E$707,'Infos Relatório'!$B$164,'Faturamento NNE'!$F$2:$F$707,'Infos Relatório'!$B241,'Faturamento NNE'!$AA$2:$AA$707,'Infos Relatório'!BQ$1,'Faturamento NNE'!$U$2:$U$707,"Sim")+SUMIFS('Faturamento NNE'!$Q$2:$Q$707,'Faturamento NNE'!$E$2:$E$707,'Infos Relatório'!$B$164,'Faturamento NNE'!$F$2:$F$707,'Infos Relatório'!$B241,'Faturamento NNE'!$AA$2:$AA$707,'Infos Relatório'!BQ$1,'Faturamento NNE'!$U$2:$U$707,"Sim")</f>
        <v>0</v>
      </c>
      <c r="BU241" s="227" t="e">
        <f t="shared" si="71"/>
        <v>#DIV/0!</v>
      </c>
      <c r="BV241" s="545">
        <f>SUMIFS('Faturamento NNE'!$I$2:$I$707,'Faturamento NNE'!$E$2:$E$707,'Infos Relatório'!$B$164,'Faturamento NNE'!$F$2:$F$707,'Infos Relatório'!$B241,'Faturamento NNE'!$AA$2:$AA$707,'Infos Relatório'!BQ$1)</f>
        <v>0</v>
      </c>
    </row>
    <row r="242" spans="2:74">
      <c r="C242" s="225"/>
      <c r="H242" s="226"/>
      <c r="I242" s="225"/>
      <c r="N242" s="226"/>
      <c r="O242" s="225"/>
      <c r="T242" s="226"/>
      <c r="U242" s="225"/>
      <c r="Z242" s="226"/>
      <c r="AA242" s="225"/>
      <c r="AF242" s="226"/>
      <c r="AG242" s="225"/>
      <c r="AL242" s="226"/>
      <c r="AM242" s="225"/>
      <c r="AR242" s="226"/>
      <c r="AS242" s="225"/>
      <c r="AX242" s="226"/>
      <c r="AY242" s="225"/>
      <c r="BD242" s="226"/>
      <c r="BE242" s="225"/>
      <c r="BJ242" s="226"/>
      <c r="BK242" s="225"/>
      <c r="BP242" s="226"/>
      <c r="BQ242" s="225"/>
      <c r="BV242" s="226"/>
    </row>
    <row r="243" spans="2:74">
      <c r="C243" s="225"/>
      <c r="H243" s="226"/>
      <c r="I243" s="225"/>
      <c r="N243" s="226"/>
      <c r="O243" s="225"/>
      <c r="T243" s="226"/>
      <c r="U243" s="225"/>
      <c r="Z243" s="226"/>
      <c r="AA243" s="225"/>
      <c r="AF243" s="226"/>
      <c r="AG243" s="225"/>
      <c r="AL243" s="226"/>
      <c r="AM243" s="225"/>
      <c r="AR243" s="226"/>
      <c r="AS243" s="225"/>
      <c r="AX243" s="226"/>
      <c r="AY243" s="225"/>
      <c r="BD243" s="226"/>
      <c r="BE243" s="225"/>
      <c r="BJ243" s="226"/>
      <c r="BK243" s="225"/>
      <c r="BP243" s="226"/>
      <c r="BQ243" s="225"/>
      <c r="BV243" s="226"/>
    </row>
    <row r="244" spans="2:74">
      <c r="C244" s="225"/>
      <c r="H244" s="226"/>
      <c r="I244" s="225"/>
      <c r="N244" s="226"/>
      <c r="O244" s="225"/>
      <c r="T244" s="226"/>
      <c r="U244" s="225"/>
      <c r="Z244" s="226"/>
      <c r="AA244" s="225"/>
      <c r="AF244" s="226"/>
      <c r="AG244" s="225"/>
      <c r="AL244" s="226"/>
      <c r="AM244" s="225"/>
      <c r="AR244" s="226"/>
      <c r="AS244" s="225"/>
      <c r="AX244" s="226"/>
      <c r="AY244" s="225"/>
      <c r="BD244" s="226"/>
      <c r="BE244" s="225"/>
      <c r="BJ244" s="226"/>
      <c r="BK244" s="225"/>
      <c r="BP244" s="226"/>
      <c r="BQ244" s="225"/>
      <c r="BV244" s="226"/>
    </row>
    <row r="245" spans="2:74">
      <c r="B245" t="s">
        <v>211</v>
      </c>
      <c r="C245" s="801">
        <v>45292</v>
      </c>
      <c r="D245" s="802"/>
      <c r="E245" s="802"/>
      <c r="F245" s="802"/>
      <c r="G245" s="802"/>
      <c r="H245" s="803"/>
      <c r="I245" s="801">
        <v>45323</v>
      </c>
      <c r="J245" s="802"/>
      <c r="K245" s="802"/>
      <c r="L245" s="802"/>
      <c r="M245" s="802"/>
      <c r="N245" s="803"/>
      <c r="O245" s="801">
        <v>45352</v>
      </c>
      <c r="P245" s="802"/>
      <c r="Q245" s="802"/>
      <c r="R245" s="802"/>
      <c r="S245" s="802"/>
      <c r="T245" s="803"/>
      <c r="U245" s="801">
        <v>45383</v>
      </c>
      <c r="V245" s="802"/>
      <c r="W245" s="802"/>
      <c r="X245" s="802"/>
      <c r="Y245" s="802"/>
      <c r="Z245" s="803"/>
      <c r="AA245" s="801">
        <v>45413</v>
      </c>
      <c r="AB245" s="802"/>
      <c r="AC245" s="802"/>
      <c r="AD245" s="802"/>
      <c r="AE245" s="802"/>
      <c r="AF245" s="803"/>
      <c r="AG245" s="801">
        <v>45444</v>
      </c>
      <c r="AH245" s="802"/>
      <c r="AI245" s="802"/>
      <c r="AJ245" s="802"/>
      <c r="AK245" s="802"/>
      <c r="AL245" s="803"/>
      <c r="AM245" s="801">
        <v>45474</v>
      </c>
      <c r="AN245" s="802"/>
      <c r="AO245" s="802"/>
      <c r="AP245" s="802"/>
      <c r="AQ245" s="802"/>
      <c r="AR245" s="803"/>
      <c r="AS245" s="801">
        <v>45505</v>
      </c>
      <c r="AT245" s="802"/>
      <c r="AU245" s="802"/>
      <c r="AV245" s="802"/>
      <c r="AW245" s="802"/>
      <c r="AX245" s="803"/>
      <c r="AY245" s="801">
        <v>45536</v>
      </c>
      <c r="AZ245" s="802"/>
      <c r="BA245" s="802"/>
      <c r="BB245" s="802"/>
      <c r="BC245" s="802"/>
      <c r="BD245" s="803"/>
      <c r="BE245" s="801">
        <v>45566</v>
      </c>
      <c r="BF245" s="802"/>
      <c r="BG245" s="802"/>
      <c r="BH245" s="802"/>
      <c r="BI245" s="802"/>
      <c r="BJ245" s="803"/>
      <c r="BK245" s="801">
        <v>45597</v>
      </c>
      <c r="BL245" s="802"/>
      <c r="BM245" s="802"/>
      <c r="BN245" s="802"/>
      <c r="BO245" s="802"/>
      <c r="BP245" s="803"/>
      <c r="BQ245" s="801">
        <v>45627</v>
      </c>
      <c r="BR245" s="802"/>
      <c r="BS245" s="802"/>
      <c r="BT245" s="802"/>
      <c r="BU245" s="802"/>
      <c r="BV245" s="803"/>
    </row>
    <row r="246" spans="2:74" ht="42">
      <c r="B246" s="216" t="s">
        <v>124</v>
      </c>
      <c r="C246" s="221" t="s">
        <v>125</v>
      </c>
      <c r="D246" s="212" t="s">
        <v>126</v>
      </c>
      <c r="E246" s="270" t="s">
        <v>127</v>
      </c>
      <c r="F246" s="270" t="s">
        <v>209</v>
      </c>
      <c r="G246" s="282" t="s">
        <v>129</v>
      </c>
      <c r="H246" s="222" t="s">
        <v>130</v>
      </c>
      <c r="I246" s="221" t="s">
        <v>125</v>
      </c>
      <c r="J246" s="212" t="s">
        <v>126</v>
      </c>
      <c r="K246" s="270" t="s">
        <v>127</v>
      </c>
      <c r="L246" s="270" t="s">
        <v>209</v>
      </c>
      <c r="M246" s="282" t="s">
        <v>129</v>
      </c>
      <c r="N246" s="222" t="s">
        <v>130</v>
      </c>
      <c r="O246" s="221" t="s">
        <v>125</v>
      </c>
      <c r="P246" s="212" t="s">
        <v>126</v>
      </c>
      <c r="Q246" s="212" t="s">
        <v>127</v>
      </c>
      <c r="R246" s="212" t="s">
        <v>209</v>
      </c>
      <c r="S246" s="212" t="s">
        <v>129</v>
      </c>
      <c r="T246" s="222" t="s">
        <v>130</v>
      </c>
      <c r="U246" s="221" t="s">
        <v>125</v>
      </c>
      <c r="V246" s="212" t="s">
        <v>126</v>
      </c>
      <c r="W246" s="212" t="s">
        <v>127</v>
      </c>
      <c r="X246" s="212" t="s">
        <v>209</v>
      </c>
      <c r="Y246" s="212" t="s">
        <v>129</v>
      </c>
      <c r="Z246" s="222" t="s">
        <v>130</v>
      </c>
      <c r="AA246" s="221" t="s">
        <v>125</v>
      </c>
      <c r="AB246" s="212" t="s">
        <v>126</v>
      </c>
      <c r="AC246" s="212" t="s">
        <v>127</v>
      </c>
      <c r="AD246" s="212" t="s">
        <v>209</v>
      </c>
      <c r="AE246" s="212" t="s">
        <v>129</v>
      </c>
      <c r="AF246" s="222" t="s">
        <v>130</v>
      </c>
      <c r="AG246" s="221" t="s">
        <v>125</v>
      </c>
      <c r="AH246" s="212" t="s">
        <v>126</v>
      </c>
      <c r="AI246" s="212" t="s">
        <v>127</v>
      </c>
      <c r="AJ246" s="212" t="s">
        <v>209</v>
      </c>
      <c r="AK246" s="212" t="s">
        <v>129</v>
      </c>
      <c r="AL246" s="222" t="s">
        <v>130</v>
      </c>
      <c r="AM246" s="221" t="s">
        <v>125</v>
      </c>
      <c r="AN246" s="212" t="s">
        <v>126</v>
      </c>
      <c r="AO246" s="212" t="s">
        <v>127</v>
      </c>
      <c r="AP246" s="212" t="s">
        <v>209</v>
      </c>
      <c r="AQ246" s="212" t="s">
        <v>129</v>
      </c>
      <c r="AR246" s="222" t="s">
        <v>130</v>
      </c>
      <c r="AS246" s="221" t="s">
        <v>125</v>
      </c>
      <c r="AT246" s="212" t="s">
        <v>126</v>
      </c>
      <c r="AU246" s="212" t="s">
        <v>127</v>
      </c>
      <c r="AV246" s="212" t="s">
        <v>209</v>
      </c>
      <c r="AW246" s="212" t="s">
        <v>129</v>
      </c>
      <c r="AX246" s="222" t="s">
        <v>130</v>
      </c>
      <c r="AY246" s="221" t="s">
        <v>125</v>
      </c>
      <c r="AZ246" s="212" t="s">
        <v>126</v>
      </c>
      <c r="BA246" s="212" t="s">
        <v>127</v>
      </c>
      <c r="BB246" s="212" t="s">
        <v>209</v>
      </c>
      <c r="BC246" s="212" t="s">
        <v>129</v>
      </c>
      <c r="BD246" s="222" t="s">
        <v>130</v>
      </c>
      <c r="BE246" s="221" t="s">
        <v>125</v>
      </c>
      <c r="BF246" s="212" t="s">
        <v>126</v>
      </c>
      <c r="BG246" s="212" t="s">
        <v>127</v>
      </c>
      <c r="BH246" s="212" t="s">
        <v>209</v>
      </c>
      <c r="BI246" s="212" t="s">
        <v>129</v>
      </c>
      <c r="BJ246" s="222" t="s">
        <v>130</v>
      </c>
      <c r="BK246" s="221" t="s">
        <v>125</v>
      </c>
      <c r="BL246" s="212" t="s">
        <v>126</v>
      </c>
      <c r="BM246" s="212" t="s">
        <v>127</v>
      </c>
      <c r="BN246" s="212" t="s">
        <v>209</v>
      </c>
      <c r="BO246" s="212" t="s">
        <v>129</v>
      </c>
      <c r="BP246" s="222" t="s">
        <v>130</v>
      </c>
      <c r="BQ246" s="221" t="s">
        <v>125</v>
      </c>
      <c r="BR246" s="212" t="s">
        <v>126</v>
      </c>
      <c r="BS246" s="212" t="s">
        <v>127</v>
      </c>
      <c r="BT246" s="212" t="s">
        <v>209</v>
      </c>
      <c r="BU246" s="212" t="s">
        <v>129</v>
      </c>
      <c r="BV246" s="222" t="s">
        <v>130</v>
      </c>
    </row>
    <row r="247" spans="2:74">
      <c r="B247" s="217" t="s">
        <v>131</v>
      </c>
      <c r="C247" s="541">
        <f>COUNTIFS('Faturamento NNE'!$E$2:$E$707,'Infos Relatório'!$B$245,'Faturamento NNE'!$F$2:$F$707,'Infos Relatório'!$B247,'Faturamento NNE'!$AA$2:$AA$707,'Infos Relatório'!C$1)</f>
        <v>0</v>
      </c>
      <c r="D247" s="542">
        <f>SUMIFS('Faturamento NNE'!$H$2:$H$707,'Faturamento NNE'!$E$2:$E$707,'Infos Relatório'!$B$245,'Faturamento NNE'!$F$2:$F$707,'Infos Relatório'!$B247,'Faturamento NNE'!$AA$2:$AA$707,'Infos Relatório'!C$1)</f>
        <v>0</v>
      </c>
      <c r="E247" s="543">
        <f>SUMIFS('Faturamento NNE'!$K$2:$K$707,'Faturamento NNE'!$E$2:$E$707,'Infos Relatório'!$B$245,'Faturamento NNE'!$F$2:$F$707,'Infos Relatório'!$B247,'Faturamento NNE'!$AA$2:$AA$707,'Infos Relatório'!C$1)</f>
        <v>0</v>
      </c>
      <c r="F247" s="544">
        <f>SUMIFS('Faturamento NNE'!$P$2:$P$707,'Faturamento NNE'!$E$2:$E$707,'Infos Relatório'!$B$245,'Faturamento NNE'!$F$2:$F$707,'Infos Relatório'!$B247,'Faturamento NNE'!$AA$2:$AA$707,'Infos Relatório'!C$1,'Faturamento NNE'!$U$2:$U$707,"Sim")+SUMIFS('Faturamento NNE'!$Q$2:$Q$707,'Faturamento NNE'!$E$2:$E$707,'Infos Relatório'!$B$245,'Faturamento NNE'!$F$2:$F$707,'Infos Relatório'!$B247,'Faturamento NNE'!$AA$2:$AA$707,'Infos Relatório'!C$1,'Faturamento NNE'!$U$2:$U$707,"Sim")</f>
        <v>0</v>
      </c>
      <c r="G247" s="283" t="e">
        <f>F247/E247</f>
        <v>#DIV/0!</v>
      </c>
      <c r="H247" s="545">
        <f>SUMIFS('Faturamento NNE'!$I$2:$I$707,'Faturamento NNE'!$E$2:$E$707,'Infos Relatório'!$B$245,'Faturamento NNE'!$F$2:$F$707,'Infos Relatório'!$B247,'Faturamento NNE'!$AA$2:$AA$707,'Infos Relatório'!C$1)</f>
        <v>0</v>
      </c>
      <c r="I247" s="541">
        <f>COUNTIFS('Faturamento NNE'!$E$2:$E$707,'Infos Relatório'!$B$245,'Faturamento NNE'!$F$2:$F$707,'Infos Relatório'!$B247,'Faturamento NNE'!$AA$2:$AA$707,'Infos Relatório'!I$1)</f>
        <v>0</v>
      </c>
      <c r="J247" s="542">
        <f>SUMIFS('Faturamento NNE'!$H$2:$H$707,'Faturamento NNE'!$E$2:$E$707,'Infos Relatório'!$B$245,'Faturamento NNE'!$F$2:$F$707,'Infos Relatório'!$B247,'Faturamento NNE'!$AA$2:$AA$707,'Infos Relatório'!I$1)</f>
        <v>0</v>
      </c>
      <c r="K247" s="543">
        <f>SUMIFS('Faturamento NNE'!$K$2:$K$707,'Faturamento NNE'!$E$2:$E$707,'Infos Relatório'!$B$245,'Faturamento NNE'!$F$2:$F$707,'Infos Relatório'!$B247,'Faturamento NNE'!$AA$2:$AA$707,'Infos Relatório'!I$1)</f>
        <v>0</v>
      </c>
      <c r="L247" s="544">
        <f>SUMIFS('Faturamento NNE'!$P$2:$P$707,'Faturamento NNE'!$E$2:$E$707,'Infos Relatório'!$B$245,'Faturamento NNE'!$F$2:$F$707,'Infos Relatório'!$B247,'Faturamento NNE'!$AA$2:$AA$707,'Infos Relatório'!I$1,'Faturamento NNE'!$U$2:$U$707,"Sim")+SUMIFS('Faturamento NNE'!$Q$2:$Q$707,'Faturamento NNE'!$E$2:$E$707,'Infos Relatório'!$B$245,'Faturamento NNE'!$F$2:$F$707,'Infos Relatório'!$B247,'Faturamento NNE'!$AA$2:$AA$707,'Infos Relatório'!I$1,'Faturamento NNE'!$U$2:$U$707,"Sim")</f>
        <v>0</v>
      </c>
      <c r="M247" s="283" t="e">
        <f>L247/K247</f>
        <v>#DIV/0!</v>
      </c>
      <c r="N247" s="545">
        <f>SUMIFS('Faturamento NNE'!$I$2:$I$707,'Faturamento NNE'!$E$2:$E$707,'Infos Relatório'!$B$245,'Faturamento NNE'!$F$2:$F$707,'Infos Relatório'!$B247,'Faturamento NNE'!$AA$2:$AA$707,'Infos Relatório'!I$1)</f>
        <v>0</v>
      </c>
      <c r="O247" s="541">
        <f>COUNTIFS('Faturamento NNE'!$E$2:$E$707,'Infos Relatório'!$B$245,'Faturamento NNE'!$F$2:$F$707,'Infos Relatório'!$B247,'Faturamento NNE'!$AA$2:$AA$707,'Infos Relatório'!O$1)</f>
        <v>0</v>
      </c>
      <c r="P247" s="542">
        <f>SUMIFS('Faturamento NNE'!$H$2:$H$707,'Faturamento NNE'!$E$2:$E$707,'Infos Relatório'!$B$245,'Faturamento NNE'!$F$2:$F$707,'Infos Relatório'!$B247,'Faturamento NNE'!$AA$2:$AA$707,'Infos Relatório'!O$1)</f>
        <v>0</v>
      </c>
      <c r="Q247" s="542">
        <f>SUMIFS('Faturamento NNE'!$K$2:$K$707,'Faturamento NNE'!$E$2:$E$707,'Infos Relatório'!$B$245,'Faturamento NNE'!$F$2:$F$707,'Infos Relatório'!$B247,'Faturamento NNE'!$AA$2:$AA$707,'Infos Relatório'!O$1)</f>
        <v>0</v>
      </c>
      <c r="R247" s="546">
        <f>SUMIFS('Faturamento NNE'!$P$2:$P$707,'Faturamento NNE'!$E$2:$E$707,'Infos Relatório'!$B$245,'Faturamento NNE'!$F$2:$F$707,'Infos Relatório'!$B247,'Faturamento NNE'!$AA$2:$AA$707,'Infos Relatório'!O$1,'Faturamento NNE'!$U$2:$U$707,"Sim")+SUMIFS('Faturamento NNE'!$Q$2:$Q$707,'Faturamento NNE'!$E$2:$E$707,'Infos Relatório'!$B$245,'Faturamento NNE'!$F$2:$F$707,'Infos Relatório'!$B247,'Faturamento NNE'!$AA$2:$AA$707,'Infos Relatório'!O$1,'Faturamento NNE'!$U$2:$U$707,"Sim")</f>
        <v>0</v>
      </c>
      <c r="S247" s="227" t="e">
        <f>R247/Q247</f>
        <v>#DIV/0!</v>
      </c>
      <c r="T247" s="545">
        <f>SUMIFS('Faturamento NNE'!$I$2:$I$707,'Faturamento NNE'!$E$2:$E$707,'Infos Relatório'!$B$245,'Faturamento NNE'!$F$2:$F$707,'Infos Relatório'!$B247,'Faturamento NNE'!$AA$2:$AA$707,'Infos Relatório'!O$1)</f>
        <v>0</v>
      </c>
      <c r="U247" s="541">
        <f>COUNTIFS('Faturamento NNE'!$E$2:$E$707,'Infos Relatório'!$B$245,'Faturamento NNE'!$F$2:$F$707,'Infos Relatório'!$B247,'Faturamento NNE'!$AA$2:$AA$707,'Infos Relatório'!U$1)</f>
        <v>0</v>
      </c>
      <c r="V247" s="542">
        <f>SUMIFS('Faturamento NNE'!$H$2:$H$707,'Faturamento NNE'!$E$2:$E$707,'Infos Relatório'!$B$245,'Faturamento NNE'!$F$2:$F$707,'Infos Relatório'!$B247,'Faturamento NNE'!$AA$2:$AA$707,'Infos Relatório'!U$1)</f>
        <v>0</v>
      </c>
      <c r="W247" s="542">
        <f>SUMIFS('Faturamento NNE'!$K$2:$K$707,'Faturamento NNE'!$E$2:$E$707,'Infos Relatório'!$B$245,'Faturamento NNE'!$F$2:$F$707,'Infos Relatório'!$B247,'Faturamento NNE'!$AA$2:$AA$707,'Infos Relatório'!U$1)</f>
        <v>0</v>
      </c>
      <c r="X247" s="546">
        <f>SUMIFS('Faturamento NNE'!$P$2:$P$707,'Faturamento NNE'!$E$2:$E$707,'Infos Relatório'!$B$245,'Faturamento NNE'!$F$2:$F$707,'Infos Relatório'!$B247,'Faturamento NNE'!$AA$2:$AA$707,'Infos Relatório'!U$1,'Faturamento NNE'!$U$2:$U$707,"Sim")+SUMIFS('Faturamento NNE'!$Q$2:$Q$707,'Faturamento NNE'!$E$2:$E$707,'Infos Relatório'!$B$245,'Faturamento NNE'!$F$2:$F$707,'Infos Relatório'!$B247,'Faturamento NNE'!$AA$2:$AA$707,'Infos Relatório'!U$1,'Faturamento NNE'!$U$2:$U$707,"Sim")</f>
        <v>0</v>
      </c>
      <c r="Y247" s="227" t="e">
        <f>X247/W247</f>
        <v>#DIV/0!</v>
      </c>
      <c r="Z247" s="545">
        <f>SUMIFS('Faturamento NNE'!$I$2:$I$707,'Faturamento NNE'!$E$2:$E$707,'Infos Relatório'!$B$245,'Faturamento NNE'!$F$2:$F$707,'Infos Relatório'!$B247,'Faturamento NNE'!$AA$2:$AA$707,'Infos Relatório'!U$1)</f>
        <v>0</v>
      </c>
      <c r="AA247" s="541">
        <f>COUNTIFS('Faturamento NNE'!$E$2:$E$707,'Infos Relatório'!$B$245,'Faturamento NNE'!$F$2:$F$707,'Infos Relatório'!$B247,'Faturamento NNE'!$AA$2:$AA$707,'Infos Relatório'!AA$1)</f>
        <v>0</v>
      </c>
      <c r="AB247" s="542">
        <f>SUMIFS('Faturamento NNE'!$H$2:$H$707,'Faturamento NNE'!$E$2:$E$707,'Infos Relatório'!$B$245,'Faturamento NNE'!$F$2:$F$707,'Infos Relatório'!$B247,'Faturamento NNE'!$AA$2:$AA$707,'Infos Relatório'!AA$1)</f>
        <v>0</v>
      </c>
      <c r="AC247" s="542">
        <f>SUMIFS('Faturamento NNE'!$K$2:$K$707,'Faturamento NNE'!$E$2:$E$707,'Infos Relatório'!$B$245,'Faturamento NNE'!$F$2:$F$707,'Infos Relatório'!$B247,'Faturamento NNE'!$AA$2:$AA$707,'Infos Relatório'!AA$1)</f>
        <v>0</v>
      </c>
      <c r="AD247" s="546">
        <f>SUMIFS('Faturamento NNE'!$P$2:$P$707,'Faturamento NNE'!$E$2:$E$707,'Infos Relatório'!$B$245,'Faturamento NNE'!$F$2:$F$707,'Infos Relatório'!$B247,'Faturamento NNE'!$AA$2:$AA$707,'Infos Relatório'!AA$1,'Faturamento NNE'!$U$2:$U$707,"Sim")+SUMIFS('Faturamento NNE'!$Q$2:$Q$707,'Faturamento NNE'!$E$2:$E$707,'Infos Relatório'!$B$245,'Faturamento NNE'!$F$2:$F$707,'Infos Relatório'!$B247,'Faturamento NNE'!$AA$2:$AA$707,'Infos Relatório'!AA$1,'Faturamento NNE'!$U$2:$U$707,"Sim")</f>
        <v>0</v>
      </c>
      <c r="AE247" s="227" t="e">
        <f>AD247/AC247</f>
        <v>#DIV/0!</v>
      </c>
      <c r="AF247" s="545">
        <f>SUMIFS('Faturamento NNE'!$I$2:$I$707,'Faturamento NNE'!$E$2:$E$707,'Infos Relatório'!$B$245,'Faturamento NNE'!$F$2:$F$707,'Infos Relatório'!$B247,'Faturamento NNE'!$AA$2:$AA$707,'Infos Relatório'!AA$1)</f>
        <v>0</v>
      </c>
      <c r="AG247" s="541">
        <f>COUNTIFS('Faturamento NNE'!$E$2:$E$707,'Infos Relatório'!$B$245,'Faturamento NNE'!$F$2:$F$707,'Infos Relatório'!$B247,'Faturamento NNE'!$AA$2:$AA$707,'Infos Relatório'!AG$1)</f>
        <v>0</v>
      </c>
      <c r="AH247" s="542">
        <f>SUMIFS('Faturamento NNE'!$H$2:$H$707,'Faturamento NNE'!$E$2:$E$707,'Infos Relatório'!$B$245,'Faturamento NNE'!$F$2:$F$707,'Infos Relatório'!$B247,'Faturamento NNE'!$AA$2:$AA$707,'Infos Relatório'!AG$1)</f>
        <v>0</v>
      </c>
      <c r="AI247" s="542">
        <f>SUMIFS('Faturamento NNE'!$K$2:$K$707,'Faturamento NNE'!$E$2:$E$707,'Infos Relatório'!$B$245,'Faturamento NNE'!$F$2:$F$707,'Infos Relatório'!$B247,'Faturamento NNE'!$AA$2:$AA$707,'Infos Relatório'!AG$1)</f>
        <v>0</v>
      </c>
      <c r="AJ247" s="546">
        <f>SUMIFS('Faturamento NNE'!$P$2:$P$707,'Faturamento NNE'!$E$2:$E$707,'Infos Relatório'!$B$245,'Faturamento NNE'!$F$2:$F$707,'Infos Relatório'!$B247,'Faturamento NNE'!$AA$2:$AA$707,'Infos Relatório'!AG$1,'Faturamento NNE'!$U$2:$U$707,"Sim")+SUMIFS('Faturamento NNE'!$Q$2:$Q$707,'Faturamento NNE'!$E$2:$E$707,'Infos Relatório'!$B$245,'Faturamento NNE'!$F$2:$F$707,'Infos Relatório'!$B247,'Faturamento NNE'!$AA$2:$AA$707,'Infos Relatório'!AG$1,'Faturamento NNE'!$U$2:$U$707,"Sim")</f>
        <v>0</v>
      </c>
      <c r="AK247" s="227" t="e">
        <f>AJ247/AI247</f>
        <v>#DIV/0!</v>
      </c>
      <c r="AL247" s="545">
        <f>SUMIFS('Faturamento NNE'!$I$2:$I$707,'Faturamento NNE'!$E$2:$E$707,'Infos Relatório'!$B$245,'Faturamento NNE'!$F$2:$F$707,'Infos Relatório'!$B247,'Faturamento NNE'!$AA$2:$AA$707,'Infos Relatório'!AG$1)</f>
        <v>0</v>
      </c>
      <c r="AM247" s="541">
        <f>COUNTIFS('Faturamento NNE'!$E$2:$E$707,'Infos Relatório'!$B$245,'Faturamento NNE'!$F$2:$F$707,'Infos Relatório'!$B247,'Faturamento NNE'!$AA$2:$AA$707,'Infos Relatório'!AM$1)</f>
        <v>0</v>
      </c>
      <c r="AN247" s="542">
        <f>SUMIFS('Faturamento NNE'!$H$2:$H$707,'Faturamento NNE'!$E$2:$E$707,'Infos Relatório'!$B$245,'Faturamento NNE'!$F$2:$F$707,'Infos Relatório'!$B247,'Faturamento NNE'!$AA$2:$AA$707,'Infos Relatório'!AM$1)</f>
        <v>0</v>
      </c>
      <c r="AO247" s="542">
        <f>SUMIFS('Faturamento NNE'!$K$2:$K$707,'Faturamento NNE'!$E$2:$E$707,'Infos Relatório'!$B$245,'Faturamento NNE'!$F$2:$F$707,'Infos Relatório'!$B247,'Faturamento NNE'!$AA$2:$AA$707,'Infos Relatório'!AM$1)</f>
        <v>0</v>
      </c>
      <c r="AP247" s="546">
        <f>SUMIFS('Faturamento NNE'!$P$2:$P$707,'Faturamento NNE'!$E$2:$E$707,'Infos Relatório'!$B$245,'Faturamento NNE'!$F$2:$F$707,'Infos Relatório'!$B247,'Faturamento NNE'!$AA$2:$AA$707,'Infos Relatório'!AM$1,'Faturamento NNE'!$U$2:$U$707,"Sim")+SUMIFS('Faturamento NNE'!$Q$2:$Q$707,'Faturamento NNE'!$E$2:$E$707,'Infos Relatório'!$B$245,'Faturamento NNE'!$F$2:$F$707,'Infos Relatório'!$B247,'Faturamento NNE'!$AA$2:$AA$707,'Infos Relatório'!AM$1,'Faturamento NNE'!$U$2:$U$707,"Sim")</f>
        <v>0</v>
      </c>
      <c r="AQ247" s="227" t="e">
        <f>AP247/AO247</f>
        <v>#DIV/0!</v>
      </c>
      <c r="AR247" s="545">
        <f>SUMIFS('Faturamento NNE'!$I$2:$I$707,'Faturamento NNE'!$E$2:$E$707,'Infos Relatório'!$B$245,'Faturamento NNE'!$F$2:$F$707,'Infos Relatório'!$B247,'Faturamento NNE'!$AA$2:$AA$707,'Infos Relatório'!AM$1)</f>
        <v>0</v>
      </c>
      <c r="AS247" s="541">
        <f>COUNTIFS('Faturamento NNE'!$E$2:$E$707,'Infos Relatório'!$B$245,'Faturamento NNE'!$F$2:$F$707,'Infos Relatório'!$B247,'Faturamento NNE'!$AA$2:$AA$707,'Infos Relatório'!AS$1)</f>
        <v>0</v>
      </c>
      <c r="AT247" s="542">
        <f>SUMIFS('Faturamento NNE'!$H$2:$H$707,'Faturamento NNE'!$E$2:$E$707,'Infos Relatório'!$B$245,'Faturamento NNE'!$F$2:$F$707,'Infos Relatório'!$B247,'Faturamento NNE'!$AA$2:$AA$707,'Infos Relatório'!AS$1)</f>
        <v>0</v>
      </c>
      <c r="AU247" s="542">
        <f>SUMIFS('Faturamento NNE'!$K$2:$K$707,'Faturamento NNE'!$E$2:$E$707,'Infos Relatório'!$B$245,'Faturamento NNE'!$F$2:$F$707,'Infos Relatório'!$B247,'Faturamento NNE'!$AA$2:$AA$707,'Infos Relatório'!AS$1)</f>
        <v>0</v>
      </c>
      <c r="AV247" s="546">
        <f>SUMIFS('Faturamento NNE'!$P$2:$P$707,'Faturamento NNE'!$E$2:$E$707,'Infos Relatório'!$B$245,'Faturamento NNE'!$F$2:$F$707,'Infos Relatório'!$B247,'Faturamento NNE'!$AA$2:$AA$707,'Infos Relatório'!AS$1,'Faturamento NNE'!$U$2:$U$707,"Sim")+SUMIFS('Faturamento NNE'!$Q$2:$Q$707,'Faturamento NNE'!$E$2:$E$707,'Infos Relatório'!$B$245,'Faturamento NNE'!$F$2:$F$707,'Infos Relatório'!$B247,'Faturamento NNE'!$AA$2:$AA$707,'Infos Relatório'!AS$1,'Faturamento NNE'!$U$2:$U$707,"Sim")</f>
        <v>0</v>
      </c>
      <c r="AW247" s="227" t="e">
        <f>AV247/AU247</f>
        <v>#DIV/0!</v>
      </c>
      <c r="AX247" s="545">
        <f>SUMIFS('Faturamento NNE'!$I$2:$I$707,'Faturamento NNE'!$E$2:$E$707,'Infos Relatório'!$B$245,'Faturamento NNE'!$F$2:$F$707,'Infos Relatório'!$B247,'Faturamento NNE'!$AA$2:$AA$707,'Infos Relatório'!AS$1)</f>
        <v>0</v>
      </c>
      <c r="AY247" s="541">
        <f>COUNTIFS('Faturamento NNE'!$E$2:$E$707,'Infos Relatório'!$B$245,'Faturamento NNE'!$F$2:$F$707,'Infos Relatório'!$B247,'Faturamento NNE'!$AA$2:$AA$707,'Infos Relatório'!AY$1)</f>
        <v>0</v>
      </c>
      <c r="AZ247" s="542">
        <f>SUMIFS('Faturamento NNE'!$H$2:$H$707,'Faturamento NNE'!$E$2:$E$707,'Infos Relatório'!$B$245,'Faturamento NNE'!$F$2:$F$707,'Infos Relatório'!$B247,'Faturamento NNE'!$AA$2:$AA$707,'Infos Relatório'!AY$1)</f>
        <v>0</v>
      </c>
      <c r="BA247" s="542">
        <f>SUMIFS('Faturamento NNE'!$K$2:$K$707,'Faturamento NNE'!$E$2:$E$707,'Infos Relatório'!$B$245,'Faturamento NNE'!$F$2:$F$707,'Infos Relatório'!$B247,'Faturamento NNE'!$AA$2:$AA$707,'Infos Relatório'!AY$1)</f>
        <v>0</v>
      </c>
      <c r="BB247" s="546">
        <f>SUMIFS('Faturamento NNE'!$P$2:$P$707,'Faturamento NNE'!$E$2:$E$707,'Infos Relatório'!$B$245,'Faturamento NNE'!$F$2:$F$707,'Infos Relatório'!$B247,'Faturamento NNE'!$AA$2:$AA$707,'Infos Relatório'!AY$1,'Faturamento NNE'!$U$2:$U$707,"Sim")+SUMIFS('Faturamento NNE'!$Q$2:$Q$707,'Faturamento NNE'!$E$2:$E$707,'Infos Relatório'!$B$245,'Faturamento NNE'!$F$2:$F$707,'Infos Relatório'!$B247,'Faturamento NNE'!$AA$2:$AA$707,'Infos Relatório'!AY$1,'Faturamento NNE'!$U$2:$U$707,"Sim")</f>
        <v>0</v>
      </c>
      <c r="BC247" s="227" t="e">
        <f>BB247/BA247</f>
        <v>#DIV/0!</v>
      </c>
      <c r="BD247" s="545">
        <f>SUMIFS('Faturamento NNE'!$I$2:$I$707,'Faturamento NNE'!$E$2:$E$707,'Infos Relatório'!$B$245,'Faturamento NNE'!$F$2:$F$707,'Infos Relatório'!$B247,'Faturamento NNE'!$AA$2:$AA$707,'Infos Relatório'!AY$1)</f>
        <v>0</v>
      </c>
      <c r="BE247" s="541">
        <f>COUNTIFS('Faturamento NNE'!$E$2:$E$707,'Infos Relatório'!$B$245,'Faturamento NNE'!$F$2:$F$707,'Infos Relatório'!$B247,'Faturamento NNE'!$AA$2:$AA$707,'Infos Relatório'!BE$1)</f>
        <v>0</v>
      </c>
      <c r="BF247" s="542">
        <f>SUMIFS('Faturamento NNE'!$H$2:$H$707,'Faturamento NNE'!$E$2:$E$707,'Infos Relatório'!$B$245,'Faturamento NNE'!$F$2:$F$707,'Infos Relatório'!$B247,'Faturamento NNE'!$AA$2:$AA$707,'Infos Relatório'!BE$1)</f>
        <v>0</v>
      </c>
      <c r="BG247" s="542">
        <f>SUMIFS('Faturamento NNE'!$K$2:$K$707,'Faturamento NNE'!$E$2:$E$707,'Infos Relatório'!$B$245,'Faturamento NNE'!$F$2:$F$707,'Infos Relatório'!$B247,'Faturamento NNE'!$AA$2:$AA$707,'Infos Relatório'!BE$1)</f>
        <v>0</v>
      </c>
      <c r="BH247" s="546">
        <f>SUMIFS('Faturamento NNE'!$P$2:$P$707,'Faturamento NNE'!$E$2:$E$707,'Infos Relatório'!$B$245,'Faturamento NNE'!$F$2:$F$707,'Infos Relatório'!$B247,'Faturamento NNE'!$AA$2:$AA$707,'Infos Relatório'!BE$1,'Faturamento NNE'!$U$2:$U$707,"Sim")+SUMIFS('Faturamento NNE'!$Q$2:$Q$707,'Faturamento NNE'!$E$2:$E$707,'Infos Relatório'!$B$245,'Faturamento NNE'!$F$2:$F$707,'Infos Relatório'!$B247,'Faturamento NNE'!$AA$2:$AA$707,'Infos Relatório'!BE$1,'Faturamento NNE'!$U$2:$U$707,"Sim")</f>
        <v>0</v>
      </c>
      <c r="BI247" s="227" t="e">
        <f>BH247/BG247</f>
        <v>#DIV/0!</v>
      </c>
      <c r="BJ247" s="545">
        <f>SUMIFS('Faturamento NNE'!$I$2:$I$707,'Faturamento NNE'!$E$2:$E$707,'Infos Relatório'!$B$245,'Faturamento NNE'!$F$2:$F$707,'Infos Relatório'!$B247,'Faturamento NNE'!$AA$2:$AA$707,'Infos Relatório'!BE$1)</f>
        <v>0</v>
      </c>
      <c r="BK247" s="541">
        <f>COUNTIFS('Faturamento NNE'!$E$2:$E$707,'Infos Relatório'!$B$245,'Faturamento NNE'!$F$2:$F$707,'Infos Relatório'!$B247,'Faturamento NNE'!$AA$2:$AA$707,'Infos Relatório'!BK$1)</f>
        <v>0</v>
      </c>
      <c r="BL247" s="542">
        <f>SUMIFS('Faturamento NNE'!$H$2:$H$707,'Faturamento NNE'!$E$2:$E$707,'Infos Relatório'!$B$245,'Faturamento NNE'!$F$2:$F$707,'Infos Relatório'!$B247,'Faturamento NNE'!$AA$2:$AA$707,'Infos Relatório'!BK$1)</f>
        <v>0</v>
      </c>
      <c r="BM247" s="542">
        <f>SUMIFS('Faturamento NNE'!$K$2:$K$707,'Faturamento NNE'!$E$2:$E$707,'Infos Relatório'!$B$245,'Faturamento NNE'!$F$2:$F$707,'Infos Relatório'!$B247,'Faturamento NNE'!$AA$2:$AA$707,'Infos Relatório'!BK$1)</f>
        <v>0</v>
      </c>
      <c r="BN247" s="546">
        <f>SUMIFS('Faturamento NNE'!$P$2:$P$707,'Faturamento NNE'!$E$2:$E$707,'Infos Relatório'!$B$245,'Faturamento NNE'!$F$2:$F$707,'Infos Relatório'!$B247,'Faturamento NNE'!$AA$2:$AA$707,'Infos Relatório'!BK$1,'Faturamento NNE'!$U$2:$U$707,"Sim")+SUMIFS('Faturamento NNE'!$Q$2:$Q$707,'Faturamento NNE'!$E$2:$E$707,'Infos Relatório'!$B$245,'Faturamento NNE'!$F$2:$F$707,'Infos Relatório'!$B247,'Faturamento NNE'!$AA$2:$AA$707,'Infos Relatório'!BK$1,'Faturamento NNE'!$U$2:$U$707,"Sim")</f>
        <v>0</v>
      </c>
      <c r="BO247" s="227" t="e">
        <f>BN247/BM247</f>
        <v>#DIV/0!</v>
      </c>
      <c r="BP247" s="545">
        <f>SUMIFS('Faturamento NNE'!$I$2:$I$707,'Faturamento NNE'!$E$2:$E$707,'Infos Relatório'!$B$245,'Faturamento NNE'!$F$2:$F$707,'Infos Relatório'!$B247,'Faturamento NNE'!$AA$2:$AA$707,'Infos Relatório'!BK$1)</f>
        <v>0</v>
      </c>
      <c r="BQ247" s="541">
        <f>COUNTIFS('Faturamento NNE'!$E$2:$E$707,'Infos Relatório'!$B$245,'Faturamento NNE'!$F$2:$F$707,'Infos Relatório'!$B247,'Faturamento NNE'!$AA$2:$AA$707,'Infos Relatório'!BQ$1)</f>
        <v>0</v>
      </c>
      <c r="BR247" s="542">
        <f>SUMIFS('Faturamento NNE'!$H$2:$H$707,'Faturamento NNE'!$E$2:$E$707,'Infos Relatório'!$B$245,'Faturamento NNE'!$F$2:$F$707,'Infos Relatório'!$B247,'Faturamento NNE'!$AA$2:$AA$707,'Infos Relatório'!BQ$1)</f>
        <v>0</v>
      </c>
      <c r="BS247" s="542">
        <f>SUMIFS('Faturamento NNE'!$K$2:$K$707,'Faturamento NNE'!$E$2:$E$707,'Infos Relatório'!$B$245,'Faturamento NNE'!$F$2:$F$707,'Infos Relatório'!$B247,'Faturamento NNE'!$AA$2:$AA$707,'Infos Relatório'!BQ$1)</f>
        <v>0</v>
      </c>
      <c r="BT247" s="546">
        <f>SUMIFS('Faturamento NNE'!$P$2:$P$707,'Faturamento NNE'!$E$2:$E$707,'Infos Relatório'!$B$245,'Faturamento NNE'!$F$2:$F$707,'Infos Relatório'!$B247,'Faturamento NNE'!$AA$2:$AA$707,'Infos Relatório'!BQ$1,'Faturamento NNE'!$U$2:$U$707,"Sim")+SUMIFS('Faturamento NNE'!$Q$2:$Q$707,'Faturamento NNE'!$E$2:$E$707,'Infos Relatório'!$B$245,'Faturamento NNE'!$F$2:$F$707,'Infos Relatório'!$B247,'Faturamento NNE'!$AA$2:$AA$707,'Infos Relatório'!BQ$1,'Faturamento NNE'!$U$2:$U$707,"Sim")</f>
        <v>0</v>
      </c>
      <c r="BU247" s="227" t="e">
        <f>BT247/BS247</f>
        <v>#DIV/0!</v>
      </c>
      <c r="BV247" s="545">
        <f>SUMIFS('Faturamento NNE'!$I$2:$I$707,'Faturamento NNE'!$E$2:$E$707,'Infos Relatório'!$B$245,'Faturamento NNE'!$F$2:$F$707,'Infos Relatório'!$B247,'Faturamento NNE'!$AA$2:$AA$707,'Infos Relatório'!BQ$1)</f>
        <v>0</v>
      </c>
    </row>
    <row r="248" spans="2:74">
      <c r="B248" s="217" t="s">
        <v>132</v>
      </c>
      <c r="C248" s="541">
        <f>COUNTIFS('Faturamento NNE'!$E$2:$E$707,'Infos Relatório'!$B$245,'Faturamento NNE'!$F$2:$F$707,'Infos Relatório'!$B248,'Faturamento NNE'!$AA$2:$AA$707,'Infos Relatório'!C$1)</f>
        <v>0</v>
      </c>
      <c r="D248" s="542">
        <f>SUMIFS('Faturamento NNE'!$H$2:$H$707,'Faturamento NNE'!$E$2:$E$707,'Infos Relatório'!$B$245,'Faturamento NNE'!$F$2:$F$707,'Infos Relatório'!$B248,'Faturamento NNE'!$AA$2:$AA$707,'Infos Relatório'!C$1)</f>
        <v>0</v>
      </c>
      <c r="E248" s="543">
        <f>SUMIFS('Faturamento NNE'!$K$2:$K$707,'Faturamento NNE'!$E$2:$E$707,'Infos Relatório'!$B$245,'Faturamento NNE'!$F$2:$F$707,'Infos Relatório'!$B248,'Faturamento NNE'!$AA$2:$AA$707,'Infos Relatório'!C$1)</f>
        <v>0</v>
      </c>
      <c r="F248" s="544">
        <f>SUMIFS('Faturamento NNE'!$P$2:$P$707,'Faturamento NNE'!$E$2:$E$707,'Infos Relatório'!$B$245,'Faturamento NNE'!$F$2:$F$707,'Infos Relatório'!$B248,'Faturamento NNE'!$AA$2:$AA$707,'Infos Relatório'!C$1,'Faturamento NNE'!$U$2:$U$707,"Sim")+SUMIFS('Faturamento NNE'!$Q$2:$Q$707,'Faturamento NNE'!$E$2:$E$707,'Infos Relatório'!$B$245,'Faturamento NNE'!$F$2:$F$707,'Infos Relatório'!$B248,'Faturamento NNE'!$AA$2:$AA$707,'Infos Relatório'!C$1,'Faturamento NNE'!$U$2:$U$707,"Sim")</f>
        <v>0</v>
      </c>
      <c r="G248" s="283" t="e">
        <f t="shared" ref="G248:G311" si="84">F248/E248</f>
        <v>#DIV/0!</v>
      </c>
      <c r="H248" s="545">
        <f>SUMIFS('Faturamento NNE'!$I$2:$I$707,'Faturamento NNE'!$E$2:$E$707,'Infos Relatório'!$B$245,'Faturamento NNE'!$F$2:$F$707,'Infos Relatório'!$B248,'Faturamento NNE'!$AA$2:$AA$707,'Infos Relatório'!C$1)</f>
        <v>0</v>
      </c>
      <c r="I248" s="541">
        <f>COUNTIFS('Faturamento NNE'!$E$2:$E$707,'Infos Relatório'!$B$245,'Faturamento NNE'!$F$2:$F$707,'Infos Relatório'!$B248,'Faturamento NNE'!$AA$2:$AA$707,'Infos Relatório'!I$1)</f>
        <v>0</v>
      </c>
      <c r="J248" s="542">
        <f>SUMIFS('Faturamento NNE'!$H$2:$H$707,'Faturamento NNE'!$E$2:$E$707,'Infos Relatório'!$B$245,'Faturamento NNE'!$F$2:$F$707,'Infos Relatório'!$B248,'Faturamento NNE'!$AA$2:$AA$707,'Infos Relatório'!I$1)</f>
        <v>0</v>
      </c>
      <c r="K248" s="543">
        <f>SUMIFS('Faturamento NNE'!$K$2:$K$707,'Faturamento NNE'!$E$2:$E$707,'Infos Relatório'!$B$245,'Faturamento NNE'!$F$2:$F$707,'Infos Relatório'!$B248,'Faturamento NNE'!$AA$2:$AA$707,'Infos Relatório'!I$1)</f>
        <v>0</v>
      </c>
      <c r="L248" s="544">
        <f>SUMIFS('Faturamento NNE'!$P$2:$P$707,'Faturamento NNE'!$E$2:$E$707,'Infos Relatório'!$B$245,'Faturamento NNE'!$F$2:$F$707,'Infos Relatório'!$B248,'Faturamento NNE'!$AA$2:$AA$707,'Infos Relatório'!I$1,'Faturamento NNE'!$U$2:$U$707,"Sim")+SUMIFS('Faturamento NNE'!$Q$2:$Q$707,'Faturamento NNE'!$E$2:$E$707,'Infos Relatório'!$B$245,'Faturamento NNE'!$F$2:$F$707,'Infos Relatório'!$B248,'Faturamento NNE'!$AA$2:$AA$707,'Infos Relatório'!I$1,'Faturamento NNE'!$U$2:$U$707,"Sim")</f>
        <v>0</v>
      </c>
      <c r="M248" s="283" t="e">
        <f t="shared" ref="M248:M311" si="85">L248/K248</f>
        <v>#DIV/0!</v>
      </c>
      <c r="N248" s="545">
        <f>SUMIFS('Faturamento NNE'!$I$2:$I$707,'Faturamento NNE'!$E$2:$E$707,'Infos Relatório'!$B$245,'Faturamento NNE'!$F$2:$F$707,'Infos Relatório'!$B248,'Faturamento NNE'!$AA$2:$AA$707,'Infos Relatório'!I$1)</f>
        <v>0</v>
      </c>
      <c r="O248" s="541">
        <f>COUNTIFS('Faturamento NNE'!$E$2:$E$707,'Infos Relatório'!$B$245,'Faturamento NNE'!$F$2:$F$707,'Infos Relatório'!$B248,'Faturamento NNE'!$AA$2:$AA$707,'Infos Relatório'!O$1)</f>
        <v>0</v>
      </c>
      <c r="P248" s="542">
        <f>SUMIFS('Faturamento NNE'!$H$2:$H$707,'Faturamento NNE'!$E$2:$E$707,'Infos Relatório'!$B$245,'Faturamento NNE'!$F$2:$F$707,'Infos Relatório'!$B248,'Faturamento NNE'!$AA$2:$AA$707,'Infos Relatório'!O$1)</f>
        <v>0</v>
      </c>
      <c r="Q248" s="542">
        <f>SUMIFS('Faturamento NNE'!$K$2:$K$707,'Faturamento NNE'!$E$2:$E$707,'Infos Relatório'!$B$245,'Faturamento NNE'!$F$2:$F$707,'Infos Relatório'!$B248,'Faturamento NNE'!$AA$2:$AA$707,'Infos Relatório'!O$1)</f>
        <v>0</v>
      </c>
      <c r="R248" s="546">
        <f>SUMIFS('Faturamento NNE'!$P$2:$P$707,'Faturamento NNE'!$E$2:$E$707,'Infos Relatório'!$B$245,'Faturamento NNE'!$F$2:$F$707,'Infos Relatório'!$B248,'Faturamento NNE'!$AA$2:$AA$707,'Infos Relatório'!O$1,'Faturamento NNE'!$U$2:$U$707,"Sim")+SUMIFS('Faturamento NNE'!$Q$2:$Q$707,'Faturamento NNE'!$E$2:$E$707,'Infos Relatório'!$B$245,'Faturamento NNE'!$F$2:$F$707,'Infos Relatório'!$B248,'Faturamento NNE'!$AA$2:$AA$707,'Infos Relatório'!O$1,'Faturamento NNE'!$U$2:$U$707,"Sim")</f>
        <v>0</v>
      </c>
      <c r="S248" s="227" t="e">
        <f t="shared" ref="S248:S311" si="86">R248/Q248</f>
        <v>#DIV/0!</v>
      </c>
      <c r="T248" s="545">
        <f>SUMIFS('Faturamento NNE'!$I$2:$I$707,'Faturamento NNE'!$E$2:$E$707,'Infos Relatório'!$B$245,'Faturamento NNE'!$F$2:$F$707,'Infos Relatório'!$B248,'Faturamento NNE'!$AA$2:$AA$707,'Infos Relatório'!O$1)</f>
        <v>0</v>
      </c>
      <c r="U248" s="541">
        <f>COUNTIFS('Faturamento NNE'!$E$2:$E$707,'Infos Relatório'!$B$245,'Faturamento NNE'!$F$2:$F$707,'Infos Relatório'!$B248,'Faturamento NNE'!$AA$2:$AA$707,'Infos Relatório'!U$1)</f>
        <v>0</v>
      </c>
      <c r="V248" s="542">
        <f>SUMIFS('Faturamento NNE'!$H$2:$H$707,'Faturamento NNE'!$E$2:$E$707,'Infos Relatório'!$B$245,'Faturamento NNE'!$F$2:$F$707,'Infos Relatório'!$B248,'Faturamento NNE'!$AA$2:$AA$707,'Infos Relatório'!U$1)</f>
        <v>0</v>
      </c>
      <c r="W248" s="542">
        <f>SUMIFS('Faturamento NNE'!$K$2:$K$707,'Faturamento NNE'!$E$2:$E$707,'Infos Relatório'!$B$245,'Faturamento NNE'!$F$2:$F$707,'Infos Relatório'!$B248,'Faturamento NNE'!$AA$2:$AA$707,'Infos Relatório'!U$1)</f>
        <v>0</v>
      </c>
      <c r="X248" s="546">
        <f>SUMIFS('Faturamento NNE'!$P$2:$P$707,'Faturamento NNE'!$E$2:$E$707,'Infos Relatório'!$B$245,'Faturamento NNE'!$F$2:$F$707,'Infos Relatório'!$B248,'Faturamento NNE'!$AA$2:$AA$707,'Infos Relatório'!U$1,'Faturamento NNE'!$U$2:$U$707,"Sim")+SUMIFS('Faturamento NNE'!$Q$2:$Q$707,'Faturamento NNE'!$E$2:$E$707,'Infos Relatório'!$B$245,'Faturamento NNE'!$F$2:$F$707,'Infos Relatório'!$B248,'Faturamento NNE'!$AA$2:$AA$707,'Infos Relatório'!U$1,'Faturamento NNE'!$U$2:$U$707,"Sim")</f>
        <v>0</v>
      </c>
      <c r="Y248" s="227" t="e">
        <f t="shared" ref="Y248:Y311" si="87">X248/W248</f>
        <v>#DIV/0!</v>
      </c>
      <c r="Z248" s="545">
        <f>SUMIFS('Faturamento NNE'!$I$2:$I$707,'Faturamento NNE'!$E$2:$E$707,'Infos Relatório'!$B$245,'Faturamento NNE'!$F$2:$F$707,'Infos Relatório'!$B248,'Faturamento NNE'!$AA$2:$AA$707,'Infos Relatório'!U$1)</f>
        <v>0</v>
      </c>
      <c r="AA248" s="541">
        <f>COUNTIFS('Faturamento NNE'!$E$2:$E$707,'Infos Relatório'!$B$245,'Faturamento NNE'!$F$2:$F$707,'Infos Relatório'!$B248,'Faturamento NNE'!$AA$2:$AA$707,'Infos Relatório'!AA$1)</f>
        <v>0</v>
      </c>
      <c r="AB248" s="542">
        <f>SUMIFS('Faturamento NNE'!$H$2:$H$707,'Faturamento NNE'!$E$2:$E$707,'Infos Relatório'!$B$245,'Faturamento NNE'!$F$2:$F$707,'Infos Relatório'!$B248,'Faturamento NNE'!$AA$2:$AA$707,'Infos Relatório'!AA$1)</f>
        <v>0</v>
      </c>
      <c r="AC248" s="542">
        <f>SUMIFS('Faturamento NNE'!$K$2:$K$707,'Faturamento NNE'!$E$2:$E$707,'Infos Relatório'!$B$245,'Faturamento NNE'!$F$2:$F$707,'Infos Relatório'!$B248,'Faturamento NNE'!$AA$2:$AA$707,'Infos Relatório'!AA$1)</f>
        <v>0</v>
      </c>
      <c r="AD248" s="546">
        <f>SUMIFS('Faturamento NNE'!$P$2:$P$707,'Faturamento NNE'!$E$2:$E$707,'Infos Relatório'!$B$245,'Faturamento NNE'!$F$2:$F$707,'Infos Relatório'!$B248,'Faturamento NNE'!$AA$2:$AA$707,'Infos Relatório'!AA$1,'Faturamento NNE'!$U$2:$U$707,"Sim")+SUMIFS('Faturamento NNE'!$Q$2:$Q$707,'Faturamento NNE'!$E$2:$E$707,'Infos Relatório'!$B$245,'Faturamento NNE'!$F$2:$F$707,'Infos Relatório'!$B248,'Faturamento NNE'!$AA$2:$AA$707,'Infos Relatório'!AA$1,'Faturamento NNE'!$U$2:$U$707,"Sim")</f>
        <v>0</v>
      </c>
      <c r="AE248" s="227" t="e">
        <f t="shared" ref="AE248:AE311" si="88">AD248/AC248</f>
        <v>#DIV/0!</v>
      </c>
      <c r="AF248" s="545">
        <f>SUMIFS('Faturamento NNE'!$I$2:$I$707,'Faturamento NNE'!$E$2:$E$707,'Infos Relatório'!$B$245,'Faturamento NNE'!$F$2:$F$707,'Infos Relatório'!$B248,'Faturamento NNE'!$AA$2:$AA$707,'Infos Relatório'!AA$1)</f>
        <v>0</v>
      </c>
      <c r="AG248" s="541">
        <f>COUNTIFS('Faturamento NNE'!$E$2:$E$707,'Infos Relatório'!$B$245,'Faturamento NNE'!$F$2:$F$707,'Infos Relatório'!$B248,'Faturamento NNE'!$AA$2:$AA$707,'Infos Relatório'!AG$1)</f>
        <v>0</v>
      </c>
      <c r="AH248" s="542">
        <f>SUMIFS('Faturamento NNE'!$H$2:$H$707,'Faturamento NNE'!$E$2:$E$707,'Infos Relatório'!$B$245,'Faturamento NNE'!$F$2:$F$707,'Infos Relatório'!$B248,'Faturamento NNE'!$AA$2:$AA$707,'Infos Relatório'!AG$1)</f>
        <v>0</v>
      </c>
      <c r="AI248" s="542">
        <f>SUMIFS('Faturamento NNE'!$K$2:$K$707,'Faturamento NNE'!$E$2:$E$707,'Infos Relatório'!$B$245,'Faturamento NNE'!$F$2:$F$707,'Infos Relatório'!$B248,'Faturamento NNE'!$AA$2:$AA$707,'Infos Relatório'!AG$1)</f>
        <v>0</v>
      </c>
      <c r="AJ248" s="546">
        <f>SUMIFS('Faturamento NNE'!$P$2:$P$707,'Faturamento NNE'!$E$2:$E$707,'Infos Relatório'!$B$245,'Faturamento NNE'!$F$2:$F$707,'Infos Relatório'!$B248,'Faturamento NNE'!$AA$2:$AA$707,'Infos Relatório'!AG$1,'Faturamento NNE'!$U$2:$U$707,"Sim")+SUMIFS('Faturamento NNE'!$Q$2:$Q$707,'Faturamento NNE'!$E$2:$E$707,'Infos Relatório'!$B$245,'Faturamento NNE'!$F$2:$F$707,'Infos Relatório'!$B248,'Faturamento NNE'!$AA$2:$AA$707,'Infos Relatório'!AG$1,'Faturamento NNE'!$U$2:$U$707,"Sim")</f>
        <v>0</v>
      </c>
      <c r="AK248" s="227" t="e">
        <f t="shared" ref="AK248:AK311" si="89">AJ248/AI248</f>
        <v>#DIV/0!</v>
      </c>
      <c r="AL248" s="545">
        <f>SUMIFS('Faturamento NNE'!$I$2:$I$707,'Faturamento NNE'!$E$2:$E$707,'Infos Relatório'!$B$245,'Faturamento NNE'!$F$2:$F$707,'Infos Relatório'!$B248,'Faturamento NNE'!$AA$2:$AA$707,'Infos Relatório'!AG$1)</f>
        <v>0</v>
      </c>
      <c r="AM248" s="541">
        <f>COUNTIFS('Faturamento NNE'!$E$2:$E$707,'Infos Relatório'!$B$245,'Faturamento NNE'!$F$2:$F$707,'Infos Relatório'!$B248,'Faturamento NNE'!$AA$2:$AA$707,'Infos Relatório'!AM$1)</f>
        <v>0</v>
      </c>
      <c r="AN248" s="542">
        <f>SUMIFS('Faturamento NNE'!$H$2:$H$707,'Faturamento NNE'!$E$2:$E$707,'Infos Relatório'!$B$245,'Faturamento NNE'!$F$2:$F$707,'Infos Relatório'!$B248,'Faturamento NNE'!$AA$2:$AA$707,'Infos Relatório'!AM$1)</f>
        <v>0</v>
      </c>
      <c r="AO248" s="542">
        <f>SUMIFS('Faturamento NNE'!$K$2:$K$707,'Faturamento NNE'!$E$2:$E$707,'Infos Relatório'!$B$245,'Faturamento NNE'!$F$2:$F$707,'Infos Relatório'!$B248,'Faturamento NNE'!$AA$2:$AA$707,'Infos Relatório'!AM$1)</f>
        <v>0</v>
      </c>
      <c r="AP248" s="546">
        <f>SUMIFS('Faturamento NNE'!$P$2:$P$707,'Faturamento NNE'!$E$2:$E$707,'Infos Relatório'!$B$245,'Faturamento NNE'!$F$2:$F$707,'Infos Relatório'!$B248,'Faturamento NNE'!$AA$2:$AA$707,'Infos Relatório'!AM$1,'Faturamento NNE'!$U$2:$U$707,"Sim")+SUMIFS('Faturamento NNE'!$Q$2:$Q$707,'Faturamento NNE'!$E$2:$E$707,'Infos Relatório'!$B$245,'Faturamento NNE'!$F$2:$F$707,'Infos Relatório'!$B248,'Faturamento NNE'!$AA$2:$AA$707,'Infos Relatório'!AM$1,'Faturamento NNE'!$U$2:$U$707,"Sim")</f>
        <v>0</v>
      </c>
      <c r="AQ248" s="227" t="e">
        <f t="shared" ref="AQ248:AQ311" si="90">AP248/AO248</f>
        <v>#DIV/0!</v>
      </c>
      <c r="AR248" s="545">
        <f>SUMIFS('Faturamento NNE'!$I$2:$I$707,'Faturamento NNE'!$E$2:$E$707,'Infos Relatório'!$B$245,'Faturamento NNE'!$F$2:$F$707,'Infos Relatório'!$B248,'Faturamento NNE'!$AA$2:$AA$707,'Infos Relatório'!AM$1)</f>
        <v>0</v>
      </c>
      <c r="AS248" s="541">
        <f>COUNTIFS('Faturamento NNE'!$E$2:$E$707,'Infos Relatório'!$B$245,'Faturamento NNE'!$F$2:$F$707,'Infos Relatório'!$B248,'Faturamento NNE'!$AA$2:$AA$707,'Infos Relatório'!AS$1)</f>
        <v>0</v>
      </c>
      <c r="AT248" s="542">
        <f>SUMIFS('Faturamento NNE'!$H$2:$H$707,'Faturamento NNE'!$E$2:$E$707,'Infos Relatório'!$B$245,'Faturamento NNE'!$F$2:$F$707,'Infos Relatório'!$B248,'Faturamento NNE'!$AA$2:$AA$707,'Infos Relatório'!AS$1)</f>
        <v>0</v>
      </c>
      <c r="AU248" s="542">
        <f>SUMIFS('Faturamento NNE'!$K$2:$K$707,'Faturamento NNE'!$E$2:$E$707,'Infos Relatório'!$B$245,'Faturamento NNE'!$F$2:$F$707,'Infos Relatório'!$B248,'Faturamento NNE'!$AA$2:$AA$707,'Infos Relatório'!AS$1)</f>
        <v>0</v>
      </c>
      <c r="AV248" s="546">
        <f>SUMIFS('Faturamento NNE'!$P$2:$P$707,'Faturamento NNE'!$E$2:$E$707,'Infos Relatório'!$B$245,'Faturamento NNE'!$F$2:$F$707,'Infos Relatório'!$B248,'Faturamento NNE'!$AA$2:$AA$707,'Infos Relatório'!AS$1,'Faturamento NNE'!$U$2:$U$707,"Sim")+SUMIFS('Faturamento NNE'!$Q$2:$Q$707,'Faturamento NNE'!$E$2:$E$707,'Infos Relatório'!$B$245,'Faturamento NNE'!$F$2:$F$707,'Infos Relatório'!$B248,'Faturamento NNE'!$AA$2:$AA$707,'Infos Relatório'!AS$1,'Faturamento NNE'!$U$2:$U$707,"Sim")</f>
        <v>0</v>
      </c>
      <c r="AW248" s="227" t="e">
        <f t="shared" ref="AW248:AW311" si="91">AV248/AU248</f>
        <v>#DIV/0!</v>
      </c>
      <c r="AX248" s="545">
        <f>SUMIFS('Faturamento NNE'!$I$2:$I$707,'Faturamento NNE'!$E$2:$E$707,'Infos Relatório'!$B$245,'Faturamento NNE'!$F$2:$F$707,'Infos Relatório'!$B248,'Faturamento NNE'!$AA$2:$AA$707,'Infos Relatório'!AS$1)</f>
        <v>0</v>
      </c>
      <c r="AY248" s="541">
        <f>COUNTIFS('Faturamento NNE'!$E$2:$E$707,'Infos Relatório'!$B$245,'Faturamento NNE'!$F$2:$F$707,'Infos Relatório'!$B248,'Faturamento NNE'!$AA$2:$AA$707,'Infos Relatório'!AY$1)</f>
        <v>0</v>
      </c>
      <c r="AZ248" s="542">
        <f>SUMIFS('Faturamento NNE'!$H$2:$H$707,'Faturamento NNE'!$E$2:$E$707,'Infos Relatório'!$B$245,'Faturamento NNE'!$F$2:$F$707,'Infos Relatório'!$B248,'Faturamento NNE'!$AA$2:$AA$707,'Infos Relatório'!AY$1)</f>
        <v>0</v>
      </c>
      <c r="BA248" s="542">
        <f>SUMIFS('Faturamento NNE'!$K$2:$K$707,'Faturamento NNE'!$E$2:$E$707,'Infos Relatório'!$B$245,'Faturamento NNE'!$F$2:$F$707,'Infos Relatório'!$B248,'Faturamento NNE'!$AA$2:$AA$707,'Infos Relatório'!AY$1)</f>
        <v>0</v>
      </c>
      <c r="BB248" s="546">
        <f>SUMIFS('Faturamento NNE'!$P$2:$P$707,'Faturamento NNE'!$E$2:$E$707,'Infos Relatório'!$B$245,'Faturamento NNE'!$F$2:$F$707,'Infos Relatório'!$B248,'Faturamento NNE'!$AA$2:$AA$707,'Infos Relatório'!AY$1,'Faturamento NNE'!$U$2:$U$707,"Sim")+SUMIFS('Faturamento NNE'!$Q$2:$Q$707,'Faturamento NNE'!$E$2:$E$707,'Infos Relatório'!$B$245,'Faturamento NNE'!$F$2:$F$707,'Infos Relatório'!$B248,'Faturamento NNE'!$AA$2:$AA$707,'Infos Relatório'!AY$1,'Faturamento NNE'!$U$2:$U$707,"Sim")</f>
        <v>0</v>
      </c>
      <c r="BC248" s="227" t="e">
        <f t="shared" ref="BC248:BC311" si="92">BB248/BA248</f>
        <v>#DIV/0!</v>
      </c>
      <c r="BD248" s="545">
        <f>SUMIFS('Faturamento NNE'!$I$2:$I$707,'Faturamento NNE'!$E$2:$E$707,'Infos Relatório'!$B$245,'Faturamento NNE'!$F$2:$F$707,'Infos Relatório'!$B248,'Faturamento NNE'!$AA$2:$AA$707,'Infos Relatório'!AY$1)</f>
        <v>0</v>
      </c>
      <c r="BE248" s="541">
        <f>COUNTIFS('Faturamento NNE'!$E$2:$E$707,'Infos Relatório'!$B$245,'Faturamento NNE'!$F$2:$F$707,'Infos Relatório'!$B248,'Faturamento NNE'!$AA$2:$AA$707,'Infos Relatório'!BE$1)</f>
        <v>0</v>
      </c>
      <c r="BF248" s="542">
        <f>SUMIFS('Faturamento NNE'!$H$2:$H$707,'Faturamento NNE'!$E$2:$E$707,'Infos Relatório'!$B$245,'Faturamento NNE'!$F$2:$F$707,'Infos Relatório'!$B248,'Faturamento NNE'!$AA$2:$AA$707,'Infos Relatório'!BE$1)</f>
        <v>0</v>
      </c>
      <c r="BG248" s="542">
        <f>SUMIFS('Faturamento NNE'!$K$2:$K$707,'Faturamento NNE'!$E$2:$E$707,'Infos Relatório'!$B$245,'Faturamento NNE'!$F$2:$F$707,'Infos Relatório'!$B248,'Faturamento NNE'!$AA$2:$AA$707,'Infos Relatório'!BE$1)</f>
        <v>0</v>
      </c>
      <c r="BH248" s="546">
        <f>SUMIFS('Faturamento NNE'!$P$2:$P$707,'Faturamento NNE'!$E$2:$E$707,'Infos Relatório'!$B$245,'Faturamento NNE'!$F$2:$F$707,'Infos Relatório'!$B248,'Faturamento NNE'!$AA$2:$AA$707,'Infos Relatório'!BE$1,'Faturamento NNE'!$U$2:$U$707,"Sim")+SUMIFS('Faturamento NNE'!$Q$2:$Q$707,'Faturamento NNE'!$E$2:$E$707,'Infos Relatório'!$B$245,'Faturamento NNE'!$F$2:$F$707,'Infos Relatório'!$B248,'Faturamento NNE'!$AA$2:$AA$707,'Infos Relatório'!BE$1,'Faturamento NNE'!$U$2:$U$707,"Sim")</f>
        <v>0</v>
      </c>
      <c r="BI248" s="227" t="e">
        <f t="shared" ref="BI248:BI311" si="93">BH248/BG248</f>
        <v>#DIV/0!</v>
      </c>
      <c r="BJ248" s="545">
        <f>SUMIFS('Faturamento NNE'!$I$2:$I$707,'Faturamento NNE'!$E$2:$E$707,'Infos Relatório'!$B$245,'Faturamento NNE'!$F$2:$F$707,'Infos Relatório'!$B248,'Faturamento NNE'!$AA$2:$AA$707,'Infos Relatório'!BE$1)</f>
        <v>0</v>
      </c>
      <c r="BK248" s="541">
        <f>COUNTIFS('Faturamento NNE'!$E$2:$E$707,'Infos Relatório'!$B$245,'Faturamento NNE'!$F$2:$F$707,'Infos Relatório'!$B248,'Faturamento NNE'!$AA$2:$AA$707,'Infos Relatório'!BK$1)</f>
        <v>0</v>
      </c>
      <c r="BL248" s="542">
        <f>SUMIFS('Faturamento NNE'!$H$2:$H$707,'Faturamento NNE'!$E$2:$E$707,'Infos Relatório'!$B$245,'Faturamento NNE'!$F$2:$F$707,'Infos Relatório'!$B248,'Faturamento NNE'!$AA$2:$AA$707,'Infos Relatório'!BK$1)</f>
        <v>0</v>
      </c>
      <c r="BM248" s="542">
        <f>SUMIFS('Faturamento NNE'!$K$2:$K$707,'Faturamento NNE'!$E$2:$E$707,'Infos Relatório'!$B$245,'Faturamento NNE'!$F$2:$F$707,'Infos Relatório'!$B248,'Faturamento NNE'!$AA$2:$AA$707,'Infos Relatório'!BK$1)</f>
        <v>0</v>
      </c>
      <c r="BN248" s="546">
        <f>SUMIFS('Faturamento NNE'!$P$2:$P$707,'Faturamento NNE'!$E$2:$E$707,'Infos Relatório'!$B$245,'Faturamento NNE'!$F$2:$F$707,'Infos Relatório'!$B248,'Faturamento NNE'!$AA$2:$AA$707,'Infos Relatório'!BK$1,'Faturamento NNE'!$U$2:$U$707,"Sim")+SUMIFS('Faturamento NNE'!$Q$2:$Q$707,'Faturamento NNE'!$E$2:$E$707,'Infos Relatório'!$B$245,'Faturamento NNE'!$F$2:$F$707,'Infos Relatório'!$B248,'Faturamento NNE'!$AA$2:$AA$707,'Infos Relatório'!BK$1,'Faturamento NNE'!$U$2:$U$707,"Sim")</f>
        <v>0</v>
      </c>
      <c r="BO248" s="227" t="e">
        <f t="shared" ref="BO248:BO311" si="94">BN248/BM248</f>
        <v>#DIV/0!</v>
      </c>
      <c r="BP248" s="545">
        <f>SUMIFS('Faturamento NNE'!$I$2:$I$707,'Faturamento NNE'!$E$2:$E$707,'Infos Relatório'!$B$245,'Faturamento NNE'!$F$2:$F$707,'Infos Relatório'!$B248,'Faturamento NNE'!$AA$2:$AA$707,'Infos Relatório'!BK$1)</f>
        <v>0</v>
      </c>
      <c r="BQ248" s="541">
        <f>COUNTIFS('Faturamento NNE'!$E$2:$E$707,'Infos Relatório'!$B$245,'Faturamento NNE'!$F$2:$F$707,'Infos Relatório'!$B248,'Faturamento NNE'!$AA$2:$AA$707,'Infos Relatório'!BQ$1)</f>
        <v>0</v>
      </c>
      <c r="BR248" s="542">
        <f>SUMIFS('Faturamento NNE'!$H$2:$H$707,'Faturamento NNE'!$E$2:$E$707,'Infos Relatório'!$B$245,'Faturamento NNE'!$F$2:$F$707,'Infos Relatório'!$B248,'Faturamento NNE'!$AA$2:$AA$707,'Infos Relatório'!BQ$1)</f>
        <v>0</v>
      </c>
      <c r="BS248" s="542">
        <f>SUMIFS('Faturamento NNE'!$K$2:$K$707,'Faturamento NNE'!$E$2:$E$707,'Infos Relatório'!$B$245,'Faturamento NNE'!$F$2:$F$707,'Infos Relatório'!$B248,'Faturamento NNE'!$AA$2:$AA$707,'Infos Relatório'!BQ$1)</f>
        <v>0</v>
      </c>
      <c r="BT248" s="546">
        <f>SUMIFS('Faturamento NNE'!$P$2:$P$707,'Faturamento NNE'!$E$2:$E$707,'Infos Relatório'!$B$245,'Faturamento NNE'!$F$2:$F$707,'Infos Relatório'!$B248,'Faturamento NNE'!$AA$2:$AA$707,'Infos Relatório'!BQ$1,'Faturamento NNE'!$U$2:$U$707,"Sim")+SUMIFS('Faturamento NNE'!$Q$2:$Q$707,'Faturamento NNE'!$E$2:$E$707,'Infos Relatório'!$B$245,'Faturamento NNE'!$F$2:$F$707,'Infos Relatório'!$B248,'Faturamento NNE'!$AA$2:$AA$707,'Infos Relatório'!BQ$1,'Faturamento NNE'!$U$2:$U$707,"Sim")</f>
        <v>0</v>
      </c>
      <c r="BU248" s="227" t="e">
        <f t="shared" ref="BU248:BU311" si="95">BT248/BS248</f>
        <v>#DIV/0!</v>
      </c>
      <c r="BV248" s="545">
        <f>SUMIFS('Faturamento NNE'!$I$2:$I$707,'Faturamento NNE'!$E$2:$E$707,'Infos Relatório'!$B$245,'Faturamento NNE'!$F$2:$F$707,'Infos Relatório'!$B248,'Faturamento NNE'!$AA$2:$AA$707,'Infos Relatório'!BQ$1)</f>
        <v>0</v>
      </c>
    </row>
    <row r="249" spans="2:74">
      <c r="B249" s="217" t="s">
        <v>133</v>
      </c>
      <c r="C249" s="541">
        <f>COUNTIFS('Faturamento NNE'!$E$2:$E$707,'Infos Relatório'!$B$245,'Faturamento NNE'!$F$2:$F$707,'Infos Relatório'!$B249,'Faturamento NNE'!$AA$2:$AA$707,'Infos Relatório'!C$1)</f>
        <v>0</v>
      </c>
      <c r="D249" s="542">
        <f>SUMIFS('Faturamento NNE'!$H$2:$H$707,'Faturamento NNE'!$E$2:$E$707,'Infos Relatório'!$B$245,'Faturamento NNE'!$F$2:$F$707,'Infos Relatório'!$B249,'Faturamento NNE'!$AA$2:$AA$707,'Infos Relatório'!C$1)</f>
        <v>0</v>
      </c>
      <c r="E249" s="543">
        <f>SUMIFS('Faturamento NNE'!$K$2:$K$707,'Faturamento NNE'!$E$2:$E$707,'Infos Relatório'!$B$245,'Faturamento NNE'!$F$2:$F$707,'Infos Relatório'!$B249,'Faturamento NNE'!$AA$2:$AA$707,'Infos Relatório'!C$1)</f>
        <v>0</v>
      </c>
      <c r="F249" s="544">
        <f>SUMIFS('Faturamento NNE'!$P$2:$P$707,'Faturamento NNE'!$E$2:$E$707,'Infos Relatório'!$B$245,'Faturamento NNE'!$F$2:$F$707,'Infos Relatório'!$B249,'Faturamento NNE'!$AA$2:$AA$707,'Infos Relatório'!C$1,'Faturamento NNE'!$U$2:$U$707,"Sim")+SUMIFS('Faturamento NNE'!$Q$2:$Q$707,'Faturamento NNE'!$E$2:$E$707,'Infos Relatório'!$B$245,'Faturamento NNE'!$F$2:$F$707,'Infos Relatório'!$B249,'Faturamento NNE'!$AA$2:$AA$707,'Infos Relatório'!C$1,'Faturamento NNE'!$U$2:$U$707,"Sim")</f>
        <v>0</v>
      </c>
      <c r="G249" s="283" t="e">
        <f t="shared" si="84"/>
        <v>#DIV/0!</v>
      </c>
      <c r="H249" s="545">
        <f>SUMIFS('Faturamento NNE'!$I$2:$I$707,'Faturamento NNE'!$E$2:$E$707,'Infos Relatório'!$B$245,'Faturamento NNE'!$F$2:$F$707,'Infos Relatório'!$B249,'Faturamento NNE'!$AA$2:$AA$707,'Infos Relatório'!C$1)</f>
        <v>0</v>
      </c>
      <c r="I249" s="541">
        <f>COUNTIFS('Faturamento NNE'!$E$2:$E$707,'Infos Relatório'!$B$245,'Faturamento NNE'!$F$2:$F$707,'Infos Relatório'!$B249,'Faturamento NNE'!$AA$2:$AA$707,'Infos Relatório'!I$1)</f>
        <v>0</v>
      </c>
      <c r="J249" s="542">
        <f>SUMIFS('Faturamento NNE'!$H$2:$H$707,'Faturamento NNE'!$E$2:$E$707,'Infos Relatório'!$B$245,'Faturamento NNE'!$F$2:$F$707,'Infos Relatório'!$B249,'Faturamento NNE'!$AA$2:$AA$707,'Infos Relatório'!I$1)</f>
        <v>0</v>
      </c>
      <c r="K249" s="543">
        <f>SUMIFS('Faturamento NNE'!$K$2:$K$707,'Faturamento NNE'!$E$2:$E$707,'Infos Relatório'!$B$245,'Faturamento NNE'!$F$2:$F$707,'Infos Relatório'!$B249,'Faturamento NNE'!$AA$2:$AA$707,'Infos Relatório'!I$1)</f>
        <v>0</v>
      </c>
      <c r="L249" s="544">
        <f>SUMIFS('Faturamento NNE'!$P$2:$P$707,'Faturamento NNE'!$E$2:$E$707,'Infos Relatório'!$B$245,'Faturamento NNE'!$F$2:$F$707,'Infos Relatório'!$B249,'Faturamento NNE'!$AA$2:$AA$707,'Infos Relatório'!I$1,'Faturamento NNE'!$U$2:$U$707,"Sim")+SUMIFS('Faturamento NNE'!$Q$2:$Q$707,'Faturamento NNE'!$E$2:$E$707,'Infos Relatório'!$B$245,'Faturamento NNE'!$F$2:$F$707,'Infos Relatório'!$B249,'Faturamento NNE'!$AA$2:$AA$707,'Infos Relatório'!I$1,'Faturamento NNE'!$U$2:$U$707,"Sim")</f>
        <v>0</v>
      </c>
      <c r="M249" s="283" t="e">
        <f t="shared" si="85"/>
        <v>#DIV/0!</v>
      </c>
      <c r="N249" s="545">
        <f>SUMIFS('Faturamento NNE'!$I$2:$I$707,'Faturamento NNE'!$E$2:$E$707,'Infos Relatório'!$B$245,'Faturamento NNE'!$F$2:$F$707,'Infos Relatório'!$B249,'Faturamento NNE'!$AA$2:$AA$707,'Infos Relatório'!I$1)</f>
        <v>0</v>
      </c>
      <c r="O249" s="541">
        <f>COUNTIFS('Faturamento NNE'!$E$2:$E$707,'Infos Relatório'!$B$245,'Faturamento NNE'!$F$2:$F$707,'Infos Relatório'!$B249,'Faturamento NNE'!$AA$2:$AA$707,'Infos Relatório'!O$1)</f>
        <v>0</v>
      </c>
      <c r="P249" s="542">
        <f>SUMIFS('Faturamento NNE'!$H$2:$H$707,'Faturamento NNE'!$E$2:$E$707,'Infos Relatório'!$B$245,'Faturamento NNE'!$F$2:$F$707,'Infos Relatório'!$B249,'Faturamento NNE'!$AA$2:$AA$707,'Infos Relatório'!O$1)</f>
        <v>0</v>
      </c>
      <c r="Q249" s="542">
        <f>SUMIFS('Faturamento NNE'!$K$2:$K$707,'Faturamento NNE'!$E$2:$E$707,'Infos Relatório'!$B$245,'Faturamento NNE'!$F$2:$F$707,'Infos Relatório'!$B249,'Faturamento NNE'!$AA$2:$AA$707,'Infos Relatório'!O$1)</f>
        <v>0</v>
      </c>
      <c r="R249" s="546">
        <f>SUMIFS('Faturamento NNE'!$P$2:$P$707,'Faturamento NNE'!$E$2:$E$707,'Infos Relatório'!$B$245,'Faturamento NNE'!$F$2:$F$707,'Infos Relatório'!$B249,'Faturamento NNE'!$AA$2:$AA$707,'Infos Relatório'!O$1,'Faturamento NNE'!$U$2:$U$707,"Sim")+SUMIFS('Faturamento NNE'!$Q$2:$Q$707,'Faturamento NNE'!$E$2:$E$707,'Infos Relatório'!$B$245,'Faturamento NNE'!$F$2:$F$707,'Infos Relatório'!$B249,'Faturamento NNE'!$AA$2:$AA$707,'Infos Relatório'!O$1,'Faturamento NNE'!$U$2:$U$707,"Sim")</f>
        <v>0</v>
      </c>
      <c r="S249" s="227" t="e">
        <f t="shared" si="86"/>
        <v>#DIV/0!</v>
      </c>
      <c r="T249" s="545">
        <f>SUMIFS('Faturamento NNE'!$I$2:$I$707,'Faturamento NNE'!$E$2:$E$707,'Infos Relatório'!$B$245,'Faturamento NNE'!$F$2:$F$707,'Infos Relatório'!$B249,'Faturamento NNE'!$AA$2:$AA$707,'Infos Relatório'!O$1)</f>
        <v>0</v>
      </c>
      <c r="U249" s="541">
        <f>COUNTIFS('Faturamento NNE'!$E$2:$E$707,'Infos Relatório'!$B$245,'Faturamento NNE'!$F$2:$F$707,'Infos Relatório'!$B249,'Faturamento NNE'!$AA$2:$AA$707,'Infos Relatório'!U$1)</f>
        <v>0</v>
      </c>
      <c r="V249" s="542">
        <f>SUMIFS('Faturamento NNE'!$H$2:$H$707,'Faturamento NNE'!$E$2:$E$707,'Infos Relatório'!$B$245,'Faturamento NNE'!$F$2:$F$707,'Infos Relatório'!$B249,'Faturamento NNE'!$AA$2:$AA$707,'Infos Relatório'!U$1)</f>
        <v>0</v>
      </c>
      <c r="W249" s="542">
        <f>SUMIFS('Faturamento NNE'!$K$2:$K$707,'Faturamento NNE'!$E$2:$E$707,'Infos Relatório'!$B$245,'Faturamento NNE'!$F$2:$F$707,'Infos Relatório'!$B249,'Faturamento NNE'!$AA$2:$AA$707,'Infos Relatório'!U$1)</f>
        <v>0</v>
      </c>
      <c r="X249" s="546">
        <f>SUMIFS('Faturamento NNE'!$P$2:$P$707,'Faturamento NNE'!$E$2:$E$707,'Infos Relatório'!$B$245,'Faturamento NNE'!$F$2:$F$707,'Infos Relatório'!$B249,'Faturamento NNE'!$AA$2:$AA$707,'Infos Relatório'!U$1,'Faturamento NNE'!$U$2:$U$707,"Sim")+SUMIFS('Faturamento NNE'!$Q$2:$Q$707,'Faturamento NNE'!$E$2:$E$707,'Infos Relatório'!$B$245,'Faturamento NNE'!$F$2:$F$707,'Infos Relatório'!$B249,'Faturamento NNE'!$AA$2:$AA$707,'Infos Relatório'!U$1,'Faturamento NNE'!$U$2:$U$707,"Sim")</f>
        <v>0</v>
      </c>
      <c r="Y249" s="227" t="e">
        <f t="shared" si="87"/>
        <v>#DIV/0!</v>
      </c>
      <c r="Z249" s="545">
        <f>SUMIFS('Faturamento NNE'!$I$2:$I$707,'Faturamento NNE'!$E$2:$E$707,'Infos Relatório'!$B$245,'Faturamento NNE'!$F$2:$F$707,'Infos Relatório'!$B249,'Faturamento NNE'!$AA$2:$AA$707,'Infos Relatório'!U$1)</f>
        <v>0</v>
      </c>
      <c r="AA249" s="541">
        <f>COUNTIFS('Faturamento NNE'!$E$2:$E$707,'Infos Relatório'!$B$245,'Faturamento NNE'!$F$2:$F$707,'Infos Relatório'!$B249,'Faturamento NNE'!$AA$2:$AA$707,'Infos Relatório'!AA$1)</f>
        <v>0</v>
      </c>
      <c r="AB249" s="542">
        <f>SUMIFS('Faturamento NNE'!$H$2:$H$707,'Faturamento NNE'!$E$2:$E$707,'Infos Relatório'!$B$245,'Faturamento NNE'!$F$2:$F$707,'Infos Relatório'!$B249,'Faturamento NNE'!$AA$2:$AA$707,'Infos Relatório'!AA$1)</f>
        <v>0</v>
      </c>
      <c r="AC249" s="542">
        <f>SUMIFS('Faturamento NNE'!$K$2:$K$707,'Faturamento NNE'!$E$2:$E$707,'Infos Relatório'!$B$245,'Faturamento NNE'!$F$2:$F$707,'Infos Relatório'!$B249,'Faturamento NNE'!$AA$2:$AA$707,'Infos Relatório'!AA$1)</f>
        <v>0</v>
      </c>
      <c r="AD249" s="546">
        <f>SUMIFS('Faturamento NNE'!$P$2:$P$707,'Faturamento NNE'!$E$2:$E$707,'Infos Relatório'!$B$245,'Faturamento NNE'!$F$2:$F$707,'Infos Relatório'!$B249,'Faturamento NNE'!$AA$2:$AA$707,'Infos Relatório'!AA$1,'Faturamento NNE'!$U$2:$U$707,"Sim")+SUMIFS('Faturamento NNE'!$Q$2:$Q$707,'Faturamento NNE'!$E$2:$E$707,'Infos Relatório'!$B$245,'Faturamento NNE'!$F$2:$F$707,'Infos Relatório'!$B249,'Faturamento NNE'!$AA$2:$AA$707,'Infos Relatório'!AA$1,'Faturamento NNE'!$U$2:$U$707,"Sim")</f>
        <v>0</v>
      </c>
      <c r="AE249" s="227" t="e">
        <f t="shared" si="88"/>
        <v>#DIV/0!</v>
      </c>
      <c r="AF249" s="545">
        <f>SUMIFS('Faturamento NNE'!$I$2:$I$707,'Faturamento NNE'!$E$2:$E$707,'Infos Relatório'!$B$245,'Faturamento NNE'!$F$2:$F$707,'Infos Relatório'!$B249,'Faturamento NNE'!$AA$2:$AA$707,'Infos Relatório'!AA$1)</f>
        <v>0</v>
      </c>
      <c r="AG249" s="541">
        <f>COUNTIFS('Faturamento NNE'!$E$2:$E$707,'Infos Relatório'!$B$245,'Faturamento NNE'!$F$2:$F$707,'Infos Relatório'!$B249,'Faturamento NNE'!$AA$2:$AA$707,'Infos Relatório'!AG$1)</f>
        <v>0</v>
      </c>
      <c r="AH249" s="542">
        <f>SUMIFS('Faturamento NNE'!$H$2:$H$707,'Faturamento NNE'!$E$2:$E$707,'Infos Relatório'!$B$245,'Faturamento NNE'!$F$2:$F$707,'Infos Relatório'!$B249,'Faturamento NNE'!$AA$2:$AA$707,'Infos Relatório'!AG$1)</f>
        <v>0</v>
      </c>
      <c r="AI249" s="542">
        <f>SUMIFS('Faturamento NNE'!$K$2:$K$707,'Faturamento NNE'!$E$2:$E$707,'Infos Relatório'!$B$245,'Faturamento NNE'!$F$2:$F$707,'Infos Relatório'!$B249,'Faturamento NNE'!$AA$2:$AA$707,'Infos Relatório'!AG$1)</f>
        <v>0</v>
      </c>
      <c r="AJ249" s="546">
        <f>SUMIFS('Faturamento NNE'!$P$2:$P$707,'Faturamento NNE'!$E$2:$E$707,'Infos Relatório'!$B$245,'Faturamento NNE'!$F$2:$F$707,'Infos Relatório'!$B249,'Faturamento NNE'!$AA$2:$AA$707,'Infos Relatório'!AG$1,'Faturamento NNE'!$U$2:$U$707,"Sim")+SUMIFS('Faturamento NNE'!$Q$2:$Q$707,'Faturamento NNE'!$E$2:$E$707,'Infos Relatório'!$B$245,'Faturamento NNE'!$F$2:$F$707,'Infos Relatório'!$B249,'Faturamento NNE'!$AA$2:$AA$707,'Infos Relatório'!AG$1,'Faturamento NNE'!$U$2:$U$707,"Sim")</f>
        <v>0</v>
      </c>
      <c r="AK249" s="227" t="e">
        <f t="shared" si="89"/>
        <v>#DIV/0!</v>
      </c>
      <c r="AL249" s="545">
        <f>SUMIFS('Faturamento NNE'!$I$2:$I$707,'Faturamento NNE'!$E$2:$E$707,'Infos Relatório'!$B$245,'Faturamento NNE'!$F$2:$F$707,'Infos Relatório'!$B249,'Faturamento NNE'!$AA$2:$AA$707,'Infos Relatório'!AG$1)</f>
        <v>0</v>
      </c>
      <c r="AM249" s="541">
        <f>COUNTIFS('Faturamento NNE'!$E$2:$E$707,'Infos Relatório'!$B$245,'Faturamento NNE'!$F$2:$F$707,'Infos Relatório'!$B249,'Faturamento NNE'!$AA$2:$AA$707,'Infos Relatório'!AM$1)</f>
        <v>0</v>
      </c>
      <c r="AN249" s="542">
        <f>SUMIFS('Faturamento NNE'!$H$2:$H$707,'Faturamento NNE'!$E$2:$E$707,'Infos Relatório'!$B$245,'Faturamento NNE'!$F$2:$F$707,'Infos Relatório'!$B249,'Faturamento NNE'!$AA$2:$AA$707,'Infos Relatório'!AM$1)</f>
        <v>0</v>
      </c>
      <c r="AO249" s="542">
        <f>SUMIFS('Faturamento NNE'!$K$2:$K$707,'Faturamento NNE'!$E$2:$E$707,'Infos Relatório'!$B$245,'Faturamento NNE'!$F$2:$F$707,'Infos Relatório'!$B249,'Faturamento NNE'!$AA$2:$AA$707,'Infos Relatório'!AM$1)</f>
        <v>0</v>
      </c>
      <c r="AP249" s="546">
        <f>SUMIFS('Faturamento NNE'!$P$2:$P$707,'Faturamento NNE'!$E$2:$E$707,'Infos Relatório'!$B$245,'Faturamento NNE'!$F$2:$F$707,'Infos Relatório'!$B249,'Faturamento NNE'!$AA$2:$AA$707,'Infos Relatório'!AM$1,'Faturamento NNE'!$U$2:$U$707,"Sim")+SUMIFS('Faturamento NNE'!$Q$2:$Q$707,'Faturamento NNE'!$E$2:$E$707,'Infos Relatório'!$B$245,'Faturamento NNE'!$F$2:$F$707,'Infos Relatório'!$B249,'Faturamento NNE'!$AA$2:$AA$707,'Infos Relatório'!AM$1,'Faturamento NNE'!$U$2:$U$707,"Sim")</f>
        <v>0</v>
      </c>
      <c r="AQ249" s="227" t="e">
        <f t="shared" si="90"/>
        <v>#DIV/0!</v>
      </c>
      <c r="AR249" s="545">
        <f>SUMIFS('Faturamento NNE'!$I$2:$I$707,'Faturamento NNE'!$E$2:$E$707,'Infos Relatório'!$B$245,'Faturamento NNE'!$F$2:$F$707,'Infos Relatório'!$B249,'Faturamento NNE'!$AA$2:$AA$707,'Infos Relatório'!AM$1)</f>
        <v>0</v>
      </c>
      <c r="AS249" s="541">
        <f>COUNTIFS('Faturamento NNE'!$E$2:$E$707,'Infos Relatório'!$B$245,'Faturamento NNE'!$F$2:$F$707,'Infos Relatório'!$B249,'Faturamento NNE'!$AA$2:$AA$707,'Infos Relatório'!AS$1)</f>
        <v>0</v>
      </c>
      <c r="AT249" s="542">
        <f>SUMIFS('Faturamento NNE'!$H$2:$H$707,'Faturamento NNE'!$E$2:$E$707,'Infos Relatório'!$B$245,'Faturamento NNE'!$F$2:$F$707,'Infos Relatório'!$B249,'Faturamento NNE'!$AA$2:$AA$707,'Infos Relatório'!AS$1)</f>
        <v>0</v>
      </c>
      <c r="AU249" s="542">
        <f>SUMIFS('Faturamento NNE'!$K$2:$K$707,'Faturamento NNE'!$E$2:$E$707,'Infos Relatório'!$B$245,'Faturamento NNE'!$F$2:$F$707,'Infos Relatório'!$B249,'Faturamento NNE'!$AA$2:$AA$707,'Infos Relatório'!AS$1)</f>
        <v>0</v>
      </c>
      <c r="AV249" s="546">
        <f>SUMIFS('Faturamento NNE'!$P$2:$P$707,'Faturamento NNE'!$E$2:$E$707,'Infos Relatório'!$B$245,'Faturamento NNE'!$F$2:$F$707,'Infos Relatório'!$B249,'Faturamento NNE'!$AA$2:$AA$707,'Infos Relatório'!AS$1,'Faturamento NNE'!$U$2:$U$707,"Sim")+SUMIFS('Faturamento NNE'!$Q$2:$Q$707,'Faturamento NNE'!$E$2:$E$707,'Infos Relatório'!$B$245,'Faturamento NNE'!$F$2:$F$707,'Infos Relatório'!$B249,'Faturamento NNE'!$AA$2:$AA$707,'Infos Relatório'!AS$1,'Faturamento NNE'!$U$2:$U$707,"Sim")</f>
        <v>0</v>
      </c>
      <c r="AW249" s="227" t="e">
        <f t="shared" si="91"/>
        <v>#DIV/0!</v>
      </c>
      <c r="AX249" s="545">
        <f>SUMIFS('Faturamento NNE'!$I$2:$I$707,'Faturamento NNE'!$E$2:$E$707,'Infos Relatório'!$B$245,'Faturamento NNE'!$F$2:$F$707,'Infos Relatório'!$B249,'Faturamento NNE'!$AA$2:$AA$707,'Infos Relatório'!AS$1)</f>
        <v>0</v>
      </c>
      <c r="AY249" s="541">
        <f>COUNTIFS('Faturamento NNE'!$E$2:$E$707,'Infos Relatório'!$B$245,'Faturamento NNE'!$F$2:$F$707,'Infos Relatório'!$B249,'Faturamento NNE'!$AA$2:$AA$707,'Infos Relatório'!AY$1)</f>
        <v>0</v>
      </c>
      <c r="AZ249" s="542">
        <f>SUMIFS('Faturamento NNE'!$H$2:$H$707,'Faturamento NNE'!$E$2:$E$707,'Infos Relatório'!$B$245,'Faturamento NNE'!$F$2:$F$707,'Infos Relatório'!$B249,'Faturamento NNE'!$AA$2:$AA$707,'Infos Relatório'!AY$1)</f>
        <v>0</v>
      </c>
      <c r="BA249" s="542">
        <f>SUMIFS('Faturamento NNE'!$K$2:$K$707,'Faturamento NNE'!$E$2:$E$707,'Infos Relatório'!$B$245,'Faturamento NNE'!$F$2:$F$707,'Infos Relatório'!$B249,'Faturamento NNE'!$AA$2:$AA$707,'Infos Relatório'!AY$1)</f>
        <v>0</v>
      </c>
      <c r="BB249" s="546">
        <f>SUMIFS('Faturamento NNE'!$P$2:$P$707,'Faturamento NNE'!$E$2:$E$707,'Infos Relatório'!$B$245,'Faturamento NNE'!$F$2:$F$707,'Infos Relatório'!$B249,'Faturamento NNE'!$AA$2:$AA$707,'Infos Relatório'!AY$1,'Faturamento NNE'!$U$2:$U$707,"Sim")+SUMIFS('Faturamento NNE'!$Q$2:$Q$707,'Faturamento NNE'!$E$2:$E$707,'Infos Relatório'!$B$245,'Faturamento NNE'!$F$2:$F$707,'Infos Relatório'!$B249,'Faturamento NNE'!$AA$2:$AA$707,'Infos Relatório'!AY$1,'Faturamento NNE'!$U$2:$U$707,"Sim")</f>
        <v>0</v>
      </c>
      <c r="BC249" s="227" t="e">
        <f t="shared" si="92"/>
        <v>#DIV/0!</v>
      </c>
      <c r="BD249" s="545">
        <f>SUMIFS('Faturamento NNE'!$I$2:$I$707,'Faturamento NNE'!$E$2:$E$707,'Infos Relatório'!$B$245,'Faturamento NNE'!$F$2:$F$707,'Infos Relatório'!$B249,'Faturamento NNE'!$AA$2:$AA$707,'Infos Relatório'!AY$1)</f>
        <v>0</v>
      </c>
      <c r="BE249" s="541">
        <f>COUNTIFS('Faturamento NNE'!$E$2:$E$707,'Infos Relatório'!$B$245,'Faturamento NNE'!$F$2:$F$707,'Infos Relatório'!$B249,'Faturamento NNE'!$AA$2:$AA$707,'Infos Relatório'!BE$1)</f>
        <v>0</v>
      </c>
      <c r="BF249" s="542">
        <f>SUMIFS('Faturamento NNE'!$H$2:$H$707,'Faturamento NNE'!$E$2:$E$707,'Infos Relatório'!$B$245,'Faturamento NNE'!$F$2:$F$707,'Infos Relatório'!$B249,'Faturamento NNE'!$AA$2:$AA$707,'Infos Relatório'!BE$1)</f>
        <v>0</v>
      </c>
      <c r="BG249" s="542">
        <f>SUMIFS('Faturamento NNE'!$K$2:$K$707,'Faturamento NNE'!$E$2:$E$707,'Infos Relatório'!$B$245,'Faturamento NNE'!$F$2:$F$707,'Infos Relatório'!$B249,'Faturamento NNE'!$AA$2:$AA$707,'Infos Relatório'!BE$1)</f>
        <v>0</v>
      </c>
      <c r="BH249" s="546">
        <f>SUMIFS('Faturamento NNE'!$P$2:$P$707,'Faturamento NNE'!$E$2:$E$707,'Infos Relatório'!$B$245,'Faturamento NNE'!$F$2:$F$707,'Infos Relatório'!$B249,'Faturamento NNE'!$AA$2:$AA$707,'Infos Relatório'!BE$1,'Faturamento NNE'!$U$2:$U$707,"Sim")+SUMIFS('Faturamento NNE'!$Q$2:$Q$707,'Faturamento NNE'!$E$2:$E$707,'Infos Relatório'!$B$245,'Faturamento NNE'!$F$2:$F$707,'Infos Relatório'!$B249,'Faturamento NNE'!$AA$2:$AA$707,'Infos Relatório'!BE$1,'Faturamento NNE'!$U$2:$U$707,"Sim")</f>
        <v>0</v>
      </c>
      <c r="BI249" s="227" t="e">
        <f t="shared" si="93"/>
        <v>#DIV/0!</v>
      </c>
      <c r="BJ249" s="545">
        <f>SUMIFS('Faturamento NNE'!$I$2:$I$707,'Faturamento NNE'!$E$2:$E$707,'Infos Relatório'!$B$245,'Faturamento NNE'!$F$2:$F$707,'Infos Relatório'!$B249,'Faturamento NNE'!$AA$2:$AA$707,'Infos Relatório'!BE$1)</f>
        <v>0</v>
      </c>
      <c r="BK249" s="541">
        <f>COUNTIFS('Faturamento NNE'!$E$2:$E$707,'Infos Relatório'!$B$245,'Faturamento NNE'!$F$2:$F$707,'Infos Relatório'!$B249,'Faturamento NNE'!$AA$2:$AA$707,'Infos Relatório'!BK$1)</f>
        <v>0</v>
      </c>
      <c r="BL249" s="542">
        <f>SUMIFS('Faturamento NNE'!$H$2:$H$707,'Faturamento NNE'!$E$2:$E$707,'Infos Relatório'!$B$245,'Faturamento NNE'!$F$2:$F$707,'Infos Relatório'!$B249,'Faturamento NNE'!$AA$2:$AA$707,'Infos Relatório'!BK$1)</f>
        <v>0</v>
      </c>
      <c r="BM249" s="542">
        <f>SUMIFS('Faturamento NNE'!$K$2:$K$707,'Faturamento NNE'!$E$2:$E$707,'Infos Relatório'!$B$245,'Faturamento NNE'!$F$2:$F$707,'Infos Relatório'!$B249,'Faturamento NNE'!$AA$2:$AA$707,'Infos Relatório'!BK$1)</f>
        <v>0</v>
      </c>
      <c r="BN249" s="546">
        <f>SUMIFS('Faturamento NNE'!$P$2:$P$707,'Faturamento NNE'!$E$2:$E$707,'Infos Relatório'!$B$245,'Faturamento NNE'!$F$2:$F$707,'Infos Relatório'!$B249,'Faturamento NNE'!$AA$2:$AA$707,'Infos Relatório'!BK$1,'Faturamento NNE'!$U$2:$U$707,"Sim")+SUMIFS('Faturamento NNE'!$Q$2:$Q$707,'Faturamento NNE'!$E$2:$E$707,'Infos Relatório'!$B$245,'Faturamento NNE'!$F$2:$F$707,'Infos Relatório'!$B249,'Faturamento NNE'!$AA$2:$AA$707,'Infos Relatório'!BK$1,'Faturamento NNE'!$U$2:$U$707,"Sim")</f>
        <v>0</v>
      </c>
      <c r="BO249" s="227" t="e">
        <f t="shared" si="94"/>
        <v>#DIV/0!</v>
      </c>
      <c r="BP249" s="545">
        <f>SUMIFS('Faturamento NNE'!$I$2:$I$707,'Faturamento NNE'!$E$2:$E$707,'Infos Relatório'!$B$245,'Faturamento NNE'!$F$2:$F$707,'Infos Relatório'!$B249,'Faturamento NNE'!$AA$2:$AA$707,'Infos Relatório'!BK$1)</f>
        <v>0</v>
      </c>
      <c r="BQ249" s="541">
        <f>COUNTIFS('Faturamento NNE'!$E$2:$E$707,'Infos Relatório'!$B$245,'Faturamento NNE'!$F$2:$F$707,'Infos Relatório'!$B249,'Faturamento NNE'!$AA$2:$AA$707,'Infos Relatório'!BQ$1)</f>
        <v>0</v>
      </c>
      <c r="BR249" s="542">
        <f>SUMIFS('Faturamento NNE'!$H$2:$H$707,'Faturamento NNE'!$E$2:$E$707,'Infos Relatório'!$B$245,'Faturamento NNE'!$F$2:$F$707,'Infos Relatório'!$B249,'Faturamento NNE'!$AA$2:$AA$707,'Infos Relatório'!BQ$1)</f>
        <v>0</v>
      </c>
      <c r="BS249" s="542">
        <f>SUMIFS('Faturamento NNE'!$K$2:$K$707,'Faturamento NNE'!$E$2:$E$707,'Infos Relatório'!$B$245,'Faturamento NNE'!$F$2:$F$707,'Infos Relatório'!$B249,'Faturamento NNE'!$AA$2:$AA$707,'Infos Relatório'!BQ$1)</f>
        <v>0</v>
      </c>
      <c r="BT249" s="546">
        <f>SUMIFS('Faturamento NNE'!$P$2:$P$707,'Faturamento NNE'!$E$2:$E$707,'Infos Relatório'!$B$245,'Faturamento NNE'!$F$2:$F$707,'Infos Relatório'!$B249,'Faturamento NNE'!$AA$2:$AA$707,'Infos Relatório'!BQ$1,'Faturamento NNE'!$U$2:$U$707,"Sim")+SUMIFS('Faturamento NNE'!$Q$2:$Q$707,'Faturamento NNE'!$E$2:$E$707,'Infos Relatório'!$B$245,'Faturamento NNE'!$F$2:$F$707,'Infos Relatório'!$B249,'Faturamento NNE'!$AA$2:$AA$707,'Infos Relatório'!BQ$1,'Faturamento NNE'!$U$2:$U$707,"Sim")</f>
        <v>0</v>
      </c>
      <c r="BU249" s="227" t="e">
        <f t="shared" si="95"/>
        <v>#DIV/0!</v>
      </c>
      <c r="BV249" s="545">
        <f>SUMIFS('Faturamento NNE'!$I$2:$I$707,'Faturamento NNE'!$E$2:$E$707,'Infos Relatório'!$B$245,'Faturamento NNE'!$F$2:$F$707,'Infos Relatório'!$B249,'Faturamento NNE'!$AA$2:$AA$707,'Infos Relatório'!BQ$1)</f>
        <v>0</v>
      </c>
    </row>
    <row r="250" spans="2:74">
      <c r="B250" s="217" t="s">
        <v>134</v>
      </c>
      <c r="C250" s="541">
        <f>COUNTIFS('Faturamento NNE'!$E$2:$E$707,'Infos Relatório'!$B$245,'Faturamento NNE'!$F$2:$F$707,'Infos Relatório'!$B250,'Faturamento NNE'!$AA$2:$AA$707,'Infos Relatório'!C$1)</f>
        <v>0</v>
      </c>
      <c r="D250" s="542">
        <f>SUMIFS('Faturamento NNE'!$H$2:$H$707,'Faturamento NNE'!$E$2:$E$707,'Infos Relatório'!$B$245,'Faturamento NNE'!$F$2:$F$707,'Infos Relatório'!$B250,'Faturamento NNE'!$AA$2:$AA$707,'Infos Relatório'!C$1)</f>
        <v>0</v>
      </c>
      <c r="E250" s="543">
        <f>SUMIFS('Faturamento NNE'!$K$2:$K$707,'Faturamento NNE'!$E$2:$E$707,'Infos Relatório'!$B$245,'Faturamento NNE'!$F$2:$F$707,'Infos Relatório'!$B250,'Faturamento NNE'!$AA$2:$AA$707,'Infos Relatório'!C$1)</f>
        <v>0</v>
      </c>
      <c r="F250" s="544">
        <f>SUMIFS('Faturamento NNE'!$P$2:$P$707,'Faturamento NNE'!$E$2:$E$707,'Infos Relatório'!$B$245,'Faturamento NNE'!$F$2:$F$707,'Infos Relatório'!$B250,'Faturamento NNE'!$AA$2:$AA$707,'Infos Relatório'!C$1,'Faturamento NNE'!$U$2:$U$707,"Sim")+SUMIFS('Faturamento NNE'!$Q$2:$Q$707,'Faturamento NNE'!$E$2:$E$707,'Infos Relatório'!$B$245,'Faturamento NNE'!$F$2:$F$707,'Infos Relatório'!$B250,'Faturamento NNE'!$AA$2:$AA$707,'Infos Relatório'!C$1,'Faturamento NNE'!$U$2:$U$707,"Sim")</f>
        <v>0</v>
      </c>
      <c r="G250" s="283" t="e">
        <f t="shared" si="84"/>
        <v>#DIV/0!</v>
      </c>
      <c r="H250" s="545">
        <f>SUMIFS('Faturamento NNE'!$I$2:$I$707,'Faturamento NNE'!$E$2:$E$707,'Infos Relatório'!$B$245,'Faturamento NNE'!$F$2:$F$707,'Infos Relatório'!$B250,'Faturamento NNE'!$AA$2:$AA$707,'Infos Relatório'!C$1)</f>
        <v>0</v>
      </c>
      <c r="I250" s="541">
        <f>COUNTIFS('Faturamento NNE'!$E$2:$E$707,'Infos Relatório'!$B$245,'Faturamento NNE'!$F$2:$F$707,'Infos Relatório'!$B250,'Faturamento NNE'!$AA$2:$AA$707,'Infos Relatório'!I$1)</f>
        <v>0</v>
      </c>
      <c r="J250" s="542">
        <f>SUMIFS('Faturamento NNE'!$H$2:$H$707,'Faturamento NNE'!$E$2:$E$707,'Infos Relatório'!$B$245,'Faturamento NNE'!$F$2:$F$707,'Infos Relatório'!$B250,'Faturamento NNE'!$AA$2:$AA$707,'Infos Relatório'!I$1)</f>
        <v>0</v>
      </c>
      <c r="K250" s="543">
        <f>SUMIFS('Faturamento NNE'!$K$2:$K$707,'Faturamento NNE'!$E$2:$E$707,'Infos Relatório'!$B$245,'Faturamento NNE'!$F$2:$F$707,'Infos Relatório'!$B250,'Faturamento NNE'!$AA$2:$AA$707,'Infos Relatório'!I$1)</f>
        <v>0</v>
      </c>
      <c r="L250" s="544">
        <f>SUMIFS('Faturamento NNE'!$P$2:$P$707,'Faturamento NNE'!$E$2:$E$707,'Infos Relatório'!$B$245,'Faturamento NNE'!$F$2:$F$707,'Infos Relatório'!$B250,'Faturamento NNE'!$AA$2:$AA$707,'Infos Relatório'!I$1,'Faturamento NNE'!$U$2:$U$707,"Sim")+SUMIFS('Faturamento NNE'!$Q$2:$Q$707,'Faturamento NNE'!$E$2:$E$707,'Infos Relatório'!$B$245,'Faturamento NNE'!$F$2:$F$707,'Infos Relatório'!$B250,'Faturamento NNE'!$AA$2:$AA$707,'Infos Relatório'!I$1,'Faturamento NNE'!$U$2:$U$707,"Sim")</f>
        <v>0</v>
      </c>
      <c r="M250" s="283" t="e">
        <f t="shared" si="85"/>
        <v>#DIV/0!</v>
      </c>
      <c r="N250" s="545">
        <f>SUMIFS('Faturamento NNE'!$I$2:$I$707,'Faturamento NNE'!$E$2:$E$707,'Infos Relatório'!$B$245,'Faturamento NNE'!$F$2:$F$707,'Infos Relatório'!$B250,'Faturamento NNE'!$AA$2:$AA$707,'Infos Relatório'!I$1)</f>
        <v>0</v>
      </c>
      <c r="O250" s="541">
        <f>COUNTIFS('Faturamento NNE'!$E$2:$E$707,'Infos Relatório'!$B$245,'Faturamento NNE'!$F$2:$F$707,'Infos Relatório'!$B250,'Faturamento NNE'!$AA$2:$AA$707,'Infos Relatório'!O$1)</f>
        <v>0</v>
      </c>
      <c r="P250" s="542">
        <f>SUMIFS('Faturamento NNE'!$H$2:$H$707,'Faturamento NNE'!$E$2:$E$707,'Infos Relatório'!$B$245,'Faturamento NNE'!$F$2:$F$707,'Infos Relatório'!$B250,'Faturamento NNE'!$AA$2:$AA$707,'Infos Relatório'!O$1)</f>
        <v>0</v>
      </c>
      <c r="Q250" s="542">
        <f>SUMIFS('Faturamento NNE'!$K$2:$K$707,'Faturamento NNE'!$E$2:$E$707,'Infos Relatório'!$B$245,'Faturamento NNE'!$F$2:$F$707,'Infos Relatório'!$B250,'Faturamento NNE'!$AA$2:$AA$707,'Infos Relatório'!O$1)</f>
        <v>0</v>
      </c>
      <c r="R250" s="546">
        <f>SUMIFS('Faturamento NNE'!$P$2:$P$707,'Faturamento NNE'!$E$2:$E$707,'Infos Relatório'!$B$245,'Faturamento NNE'!$F$2:$F$707,'Infos Relatório'!$B250,'Faturamento NNE'!$AA$2:$AA$707,'Infos Relatório'!O$1,'Faturamento NNE'!$U$2:$U$707,"Sim")+SUMIFS('Faturamento NNE'!$Q$2:$Q$707,'Faturamento NNE'!$E$2:$E$707,'Infos Relatório'!$B$245,'Faturamento NNE'!$F$2:$F$707,'Infos Relatório'!$B250,'Faturamento NNE'!$AA$2:$AA$707,'Infos Relatório'!O$1,'Faturamento NNE'!$U$2:$U$707,"Sim")</f>
        <v>0</v>
      </c>
      <c r="S250" s="227" t="e">
        <f t="shared" si="86"/>
        <v>#DIV/0!</v>
      </c>
      <c r="T250" s="545">
        <f>SUMIFS('Faturamento NNE'!$I$2:$I$707,'Faturamento NNE'!$E$2:$E$707,'Infos Relatório'!$B$245,'Faturamento NNE'!$F$2:$F$707,'Infos Relatório'!$B250,'Faturamento NNE'!$AA$2:$AA$707,'Infos Relatório'!O$1)</f>
        <v>0</v>
      </c>
      <c r="U250" s="541">
        <f>COUNTIFS('Faturamento NNE'!$E$2:$E$707,'Infos Relatório'!$B$245,'Faturamento NNE'!$F$2:$F$707,'Infos Relatório'!$B250,'Faturamento NNE'!$AA$2:$AA$707,'Infos Relatório'!U$1)</f>
        <v>0</v>
      </c>
      <c r="V250" s="542">
        <f>SUMIFS('Faturamento NNE'!$H$2:$H$707,'Faturamento NNE'!$E$2:$E$707,'Infos Relatório'!$B$245,'Faturamento NNE'!$F$2:$F$707,'Infos Relatório'!$B250,'Faturamento NNE'!$AA$2:$AA$707,'Infos Relatório'!U$1)</f>
        <v>0</v>
      </c>
      <c r="W250" s="542">
        <f>SUMIFS('Faturamento NNE'!$K$2:$K$707,'Faturamento NNE'!$E$2:$E$707,'Infos Relatório'!$B$245,'Faturamento NNE'!$F$2:$F$707,'Infos Relatório'!$B250,'Faturamento NNE'!$AA$2:$AA$707,'Infos Relatório'!U$1)</f>
        <v>0</v>
      </c>
      <c r="X250" s="546">
        <f>SUMIFS('Faturamento NNE'!$P$2:$P$707,'Faturamento NNE'!$E$2:$E$707,'Infos Relatório'!$B$245,'Faturamento NNE'!$F$2:$F$707,'Infos Relatório'!$B250,'Faturamento NNE'!$AA$2:$AA$707,'Infos Relatório'!U$1,'Faturamento NNE'!$U$2:$U$707,"Sim")+SUMIFS('Faturamento NNE'!$Q$2:$Q$707,'Faturamento NNE'!$E$2:$E$707,'Infos Relatório'!$B$245,'Faturamento NNE'!$F$2:$F$707,'Infos Relatório'!$B250,'Faturamento NNE'!$AA$2:$AA$707,'Infos Relatório'!U$1,'Faturamento NNE'!$U$2:$U$707,"Sim")</f>
        <v>0</v>
      </c>
      <c r="Y250" s="227" t="e">
        <f t="shared" si="87"/>
        <v>#DIV/0!</v>
      </c>
      <c r="Z250" s="545">
        <f>SUMIFS('Faturamento NNE'!$I$2:$I$707,'Faturamento NNE'!$E$2:$E$707,'Infos Relatório'!$B$245,'Faturamento NNE'!$F$2:$F$707,'Infos Relatório'!$B250,'Faturamento NNE'!$AA$2:$AA$707,'Infos Relatório'!U$1)</f>
        <v>0</v>
      </c>
      <c r="AA250" s="541">
        <f>COUNTIFS('Faturamento NNE'!$E$2:$E$707,'Infos Relatório'!$B$245,'Faturamento NNE'!$F$2:$F$707,'Infos Relatório'!$B250,'Faturamento NNE'!$AA$2:$AA$707,'Infos Relatório'!AA$1)</f>
        <v>0</v>
      </c>
      <c r="AB250" s="542">
        <f>SUMIFS('Faturamento NNE'!$H$2:$H$707,'Faturamento NNE'!$E$2:$E$707,'Infos Relatório'!$B$245,'Faturamento NNE'!$F$2:$F$707,'Infos Relatório'!$B250,'Faturamento NNE'!$AA$2:$AA$707,'Infos Relatório'!AA$1)</f>
        <v>0</v>
      </c>
      <c r="AC250" s="542">
        <f>SUMIFS('Faturamento NNE'!$K$2:$K$707,'Faturamento NNE'!$E$2:$E$707,'Infos Relatório'!$B$245,'Faturamento NNE'!$F$2:$F$707,'Infos Relatório'!$B250,'Faturamento NNE'!$AA$2:$AA$707,'Infos Relatório'!AA$1)</f>
        <v>0</v>
      </c>
      <c r="AD250" s="546">
        <f>SUMIFS('Faturamento NNE'!$P$2:$P$707,'Faturamento NNE'!$E$2:$E$707,'Infos Relatório'!$B$245,'Faturamento NNE'!$F$2:$F$707,'Infos Relatório'!$B250,'Faturamento NNE'!$AA$2:$AA$707,'Infos Relatório'!AA$1,'Faturamento NNE'!$U$2:$U$707,"Sim")+SUMIFS('Faturamento NNE'!$Q$2:$Q$707,'Faturamento NNE'!$E$2:$E$707,'Infos Relatório'!$B$245,'Faturamento NNE'!$F$2:$F$707,'Infos Relatório'!$B250,'Faturamento NNE'!$AA$2:$AA$707,'Infos Relatório'!AA$1,'Faturamento NNE'!$U$2:$U$707,"Sim")</f>
        <v>0</v>
      </c>
      <c r="AE250" s="227" t="e">
        <f t="shared" si="88"/>
        <v>#DIV/0!</v>
      </c>
      <c r="AF250" s="545">
        <f>SUMIFS('Faturamento NNE'!$I$2:$I$707,'Faturamento NNE'!$E$2:$E$707,'Infos Relatório'!$B$245,'Faturamento NNE'!$F$2:$F$707,'Infos Relatório'!$B250,'Faturamento NNE'!$AA$2:$AA$707,'Infos Relatório'!AA$1)</f>
        <v>0</v>
      </c>
      <c r="AG250" s="541">
        <f>COUNTIFS('Faturamento NNE'!$E$2:$E$707,'Infos Relatório'!$B$245,'Faturamento NNE'!$F$2:$F$707,'Infos Relatório'!$B250,'Faturamento NNE'!$AA$2:$AA$707,'Infos Relatório'!AG$1)</f>
        <v>0</v>
      </c>
      <c r="AH250" s="542">
        <f>SUMIFS('Faturamento NNE'!$H$2:$H$707,'Faturamento NNE'!$E$2:$E$707,'Infos Relatório'!$B$245,'Faturamento NNE'!$F$2:$F$707,'Infos Relatório'!$B250,'Faturamento NNE'!$AA$2:$AA$707,'Infos Relatório'!AG$1)</f>
        <v>0</v>
      </c>
      <c r="AI250" s="542">
        <f>SUMIFS('Faturamento NNE'!$K$2:$K$707,'Faturamento NNE'!$E$2:$E$707,'Infos Relatório'!$B$245,'Faturamento NNE'!$F$2:$F$707,'Infos Relatório'!$B250,'Faturamento NNE'!$AA$2:$AA$707,'Infos Relatório'!AG$1)</f>
        <v>0</v>
      </c>
      <c r="AJ250" s="546">
        <f>SUMIFS('Faturamento NNE'!$P$2:$P$707,'Faturamento NNE'!$E$2:$E$707,'Infos Relatório'!$B$245,'Faturamento NNE'!$F$2:$F$707,'Infos Relatório'!$B250,'Faturamento NNE'!$AA$2:$AA$707,'Infos Relatório'!AG$1,'Faturamento NNE'!$U$2:$U$707,"Sim")+SUMIFS('Faturamento NNE'!$Q$2:$Q$707,'Faturamento NNE'!$E$2:$E$707,'Infos Relatório'!$B$245,'Faturamento NNE'!$F$2:$F$707,'Infos Relatório'!$B250,'Faturamento NNE'!$AA$2:$AA$707,'Infos Relatório'!AG$1,'Faturamento NNE'!$U$2:$U$707,"Sim")</f>
        <v>0</v>
      </c>
      <c r="AK250" s="227" t="e">
        <f t="shared" si="89"/>
        <v>#DIV/0!</v>
      </c>
      <c r="AL250" s="545">
        <f>SUMIFS('Faturamento NNE'!$I$2:$I$707,'Faturamento NNE'!$E$2:$E$707,'Infos Relatório'!$B$245,'Faturamento NNE'!$F$2:$F$707,'Infos Relatório'!$B250,'Faturamento NNE'!$AA$2:$AA$707,'Infos Relatório'!AG$1)</f>
        <v>0</v>
      </c>
      <c r="AM250" s="541">
        <f>COUNTIFS('Faturamento NNE'!$E$2:$E$707,'Infos Relatório'!$B$245,'Faturamento NNE'!$F$2:$F$707,'Infos Relatório'!$B250,'Faturamento NNE'!$AA$2:$AA$707,'Infos Relatório'!AM$1)</f>
        <v>0</v>
      </c>
      <c r="AN250" s="542">
        <f>SUMIFS('Faturamento NNE'!$H$2:$H$707,'Faturamento NNE'!$E$2:$E$707,'Infos Relatório'!$B$245,'Faturamento NNE'!$F$2:$F$707,'Infos Relatório'!$B250,'Faturamento NNE'!$AA$2:$AA$707,'Infos Relatório'!AM$1)</f>
        <v>0</v>
      </c>
      <c r="AO250" s="542">
        <f>SUMIFS('Faturamento NNE'!$K$2:$K$707,'Faturamento NNE'!$E$2:$E$707,'Infos Relatório'!$B$245,'Faturamento NNE'!$F$2:$F$707,'Infos Relatório'!$B250,'Faturamento NNE'!$AA$2:$AA$707,'Infos Relatório'!AM$1)</f>
        <v>0</v>
      </c>
      <c r="AP250" s="546">
        <f>SUMIFS('Faturamento NNE'!$P$2:$P$707,'Faturamento NNE'!$E$2:$E$707,'Infos Relatório'!$B$245,'Faturamento NNE'!$F$2:$F$707,'Infos Relatório'!$B250,'Faturamento NNE'!$AA$2:$AA$707,'Infos Relatório'!AM$1,'Faturamento NNE'!$U$2:$U$707,"Sim")+SUMIFS('Faturamento NNE'!$Q$2:$Q$707,'Faturamento NNE'!$E$2:$E$707,'Infos Relatório'!$B$245,'Faturamento NNE'!$F$2:$F$707,'Infos Relatório'!$B250,'Faturamento NNE'!$AA$2:$AA$707,'Infos Relatório'!AM$1,'Faturamento NNE'!$U$2:$U$707,"Sim")</f>
        <v>0</v>
      </c>
      <c r="AQ250" s="227" t="e">
        <f t="shared" si="90"/>
        <v>#DIV/0!</v>
      </c>
      <c r="AR250" s="545">
        <f>SUMIFS('Faturamento NNE'!$I$2:$I$707,'Faturamento NNE'!$E$2:$E$707,'Infos Relatório'!$B$245,'Faturamento NNE'!$F$2:$F$707,'Infos Relatório'!$B250,'Faturamento NNE'!$AA$2:$AA$707,'Infos Relatório'!AM$1)</f>
        <v>0</v>
      </c>
      <c r="AS250" s="541">
        <f>COUNTIFS('Faturamento NNE'!$E$2:$E$707,'Infos Relatório'!$B$245,'Faturamento NNE'!$F$2:$F$707,'Infos Relatório'!$B250,'Faturamento NNE'!$AA$2:$AA$707,'Infos Relatório'!AS$1)</f>
        <v>0</v>
      </c>
      <c r="AT250" s="542">
        <f>SUMIFS('Faturamento NNE'!$H$2:$H$707,'Faturamento NNE'!$E$2:$E$707,'Infos Relatório'!$B$245,'Faturamento NNE'!$F$2:$F$707,'Infos Relatório'!$B250,'Faturamento NNE'!$AA$2:$AA$707,'Infos Relatório'!AS$1)</f>
        <v>0</v>
      </c>
      <c r="AU250" s="542">
        <f>SUMIFS('Faturamento NNE'!$K$2:$K$707,'Faturamento NNE'!$E$2:$E$707,'Infos Relatório'!$B$245,'Faturamento NNE'!$F$2:$F$707,'Infos Relatório'!$B250,'Faturamento NNE'!$AA$2:$AA$707,'Infos Relatório'!AS$1)</f>
        <v>0</v>
      </c>
      <c r="AV250" s="546">
        <f>SUMIFS('Faturamento NNE'!$P$2:$P$707,'Faturamento NNE'!$E$2:$E$707,'Infos Relatório'!$B$245,'Faturamento NNE'!$F$2:$F$707,'Infos Relatório'!$B250,'Faturamento NNE'!$AA$2:$AA$707,'Infos Relatório'!AS$1,'Faturamento NNE'!$U$2:$U$707,"Sim")+SUMIFS('Faturamento NNE'!$Q$2:$Q$707,'Faturamento NNE'!$E$2:$E$707,'Infos Relatório'!$B$245,'Faturamento NNE'!$F$2:$F$707,'Infos Relatório'!$B250,'Faturamento NNE'!$AA$2:$AA$707,'Infos Relatório'!AS$1,'Faturamento NNE'!$U$2:$U$707,"Sim")</f>
        <v>0</v>
      </c>
      <c r="AW250" s="227" t="e">
        <f t="shared" si="91"/>
        <v>#DIV/0!</v>
      </c>
      <c r="AX250" s="545">
        <f>SUMIFS('Faturamento NNE'!$I$2:$I$707,'Faturamento NNE'!$E$2:$E$707,'Infos Relatório'!$B$245,'Faturamento NNE'!$F$2:$F$707,'Infos Relatório'!$B250,'Faturamento NNE'!$AA$2:$AA$707,'Infos Relatório'!AS$1)</f>
        <v>0</v>
      </c>
      <c r="AY250" s="541">
        <f>COUNTIFS('Faturamento NNE'!$E$2:$E$707,'Infos Relatório'!$B$245,'Faturamento NNE'!$F$2:$F$707,'Infos Relatório'!$B250,'Faturamento NNE'!$AA$2:$AA$707,'Infos Relatório'!AY$1)</f>
        <v>0</v>
      </c>
      <c r="AZ250" s="542">
        <f>SUMIFS('Faturamento NNE'!$H$2:$H$707,'Faturamento NNE'!$E$2:$E$707,'Infos Relatório'!$B$245,'Faturamento NNE'!$F$2:$F$707,'Infos Relatório'!$B250,'Faturamento NNE'!$AA$2:$AA$707,'Infos Relatório'!AY$1)</f>
        <v>0</v>
      </c>
      <c r="BA250" s="542">
        <f>SUMIFS('Faturamento NNE'!$K$2:$K$707,'Faturamento NNE'!$E$2:$E$707,'Infos Relatório'!$B$245,'Faturamento NNE'!$F$2:$F$707,'Infos Relatório'!$B250,'Faturamento NNE'!$AA$2:$AA$707,'Infos Relatório'!AY$1)</f>
        <v>0</v>
      </c>
      <c r="BB250" s="546">
        <f>SUMIFS('Faturamento NNE'!$P$2:$P$707,'Faturamento NNE'!$E$2:$E$707,'Infos Relatório'!$B$245,'Faturamento NNE'!$F$2:$F$707,'Infos Relatório'!$B250,'Faturamento NNE'!$AA$2:$AA$707,'Infos Relatório'!AY$1,'Faturamento NNE'!$U$2:$U$707,"Sim")+SUMIFS('Faturamento NNE'!$Q$2:$Q$707,'Faturamento NNE'!$E$2:$E$707,'Infos Relatório'!$B$245,'Faturamento NNE'!$F$2:$F$707,'Infos Relatório'!$B250,'Faturamento NNE'!$AA$2:$AA$707,'Infos Relatório'!AY$1,'Faturamento NNE'!$U$2:$U$707,"Sim")</f>
        <v>0</v>
      </c>
      <c r="BC250" s="227" t="e">
        <f t="shared" si="92"/>
        <v>#DIV/0!</v>
      </c>
      <c r="BD250" s="545">
        <f>SUMIFS('Faturamento NNE'!$I$2:$I$707,'Faturamento NNE'!$E$2:$E$707,'Infos Relatório'!$B$245,'Faturamento NNE'!$F$2:$F$707,'Infos Relatório'!$B250,'Faturamento NNE'!$AA$2:$AA$707,'Infos Relatório'!AY$1)</f>
        <v>0</v>
      </c>
      <c r="BE250" s="541">
        <f>COUNTIFS('Faturamento NNE'!$E$2:$E$707,'Infos Relatório'!$B$245,'Faturamento NNE'!$F$2:$F$707,'Infos Relatório'!$B250,'Faturamento NNE'!$AA$2:$AA$707,'Infos Relatório'!BE$1)</f>
        <v>0</v>
      </c>
      <c r="BF250" s="542">
        <f>SUMIFS('Faturamento NNE'!$H$2:$H$707,'Faturamento NNE'!$E$2:$E$707,'Infos Relatório'!$B$245,'Faturamento NNE'!$F$2:$F$707,'Infos Relatório'!$B250,'Faturamento NNE'!$AA$2:$AA$707,'Infos Relatório'!BE$1)</f>
        <v>0</v>
      </c>
      <c r="BG250" s="542">
        <f>SUMIFS('Faturamento NNE'!$K$2:$K$707,'Faturamento NNE'!$E$2:$E$707,'Infos Relatório'!$B$245,'Faturamento NNE'!$F$2:$F$707,'Infos Relatório'!$B250,'Faturamento NNE'!$AA$2:$AA$707,'Infos Relatório'!BE$1)</f>
        <v>0</v>
      </c>
      <c r="BH250" s="546">
        <f>SUMIFS('Faturamento NNE'!$P$2:$P$707,'Faturamento NNE'!$E$2:$E$707,'Infos Relatório'!$B$245,'Faturamento NNE'!$F$2:$F$707,'Infos Relatório'!$B250,'Faturamento NNE'!$AA$2:$AA$707,'Infos Relatório'!BE$1,'Faturamento NNE'!$U$2:$U$707,"Sim")+SUMIFS('Faturamento NNE'!$Q$2:$Q$707,'Faturamento NNE'!$E$2:$E$707,'Infos Relatório'!$B$245,'Faturamento NNE'!$F$2:$F$707,'Infos Relatório'!$B250,'Faturamento NNE'!$AA$2:$AA$707,'Infos Relatório'!BE$1,'Faturamento NNE'!$U$2:$U$707,"Sim")</f>
        <v>0</v>
      </c>
      <c r="BI250" s="227" t="e">
        <f t="shared" si="93"/>
        <v>#DIV/0!</v>
      </c>
      <c r="BJ250" s="545">
        <f>SUMIFS('Faturamento NNE'!$I$2:$I$707,'Faturamento NNE'!$E$2:$E$707,'Infos Relatório'!$B$245,'Faturamento NNE'!$F$2:$F$707,'Infos Relatório'!$B250,'Faturamento NNE'!$AA$2:$AA$707,'Infos Relatório'!BE$1)</f>
        <v>0</v>
      </c>
      <c r="BK250" s="541">
        <f>COUNTIFS('Faturamento NNE'!$E$2:$E$707,'Infos Relatório'!$B$245,'Faturamento NNE'!$F$2:$F$707,'Infos Relatório'!$B250,'Faturamento NNE'!$AA$2:$AA$707,'Infos Relatório'!BK$1)</f>
        <v>0</v>
      </c>
      <c r="BL250" s="542">
        <f>SUMIFS('Faturamento NNE'!$H$2:$H$707,'Faturamento NNE'!$E$2:$E$707,'Infos Relatório'!$B$245,'Faturamento NNE'!$F$2:$F$707,'Infos Relatório'!$B250,'Faturamento NNE'!$AA$2:$AA$707,'Infos Relatório'!BK$1)</f>
        <v>0</v>
      </c>
      <c r="BM250" s="542">
        <f>SUMIFS('Faturamento NNE'!$K$2:$K$707,'Faturamento NNE'!$E$2:$E$707,'Infos Relatório'!$B$245,'Faturamento NNE'!$F$2:$F$707,'Infos Relatório'!$B250,'Faturamento NNE'!$AA$2:$AA$707,'Infos Relatório'!BK$1)</f>
        <v>0</v>
      </c>
      <c r="BN250" s="546">
        <f>SUMIFS('Faturamento NNE'!$P$2:$P$707,'Faturamento NNE'!$E$2:$E$707,'Infos Relatório'!$B$245,'Faturamento NNE'!$F$2:$F$707,'Infos Relatório'!$B250,'Faturamento NNE'!$AA$2:$AA$707,'Infos Relatório'!BK$1,'Faturamento NNE'!$U$2:$U$707,"Sim")+SUMIFS('Faturamento NNE'!$Q$2:$Q$707,'Faturamento NNE'!$E$2:$E$707,'Infos Relatório'!$B$245,'Faturamento NNE'!$F$2:$F$707,'Infos Relatório'!$B250,'Faturamento NNE'!$AA$2:$AA$707,'Infos Relatório'!BK$1,'Faturamento NNE'!$U$2:$U$707,"Sim")</f>
        <v>0</v>
      </c>
      <c r="BO250" s="227" t="e">
        <f t="shared" si="94"/>
        <v>#DIV/0!</v>
      </c>
      <c r="BP250" s="545">
        <f>SUMIFS('Faturamento NNE'!$I$2:$I$707,'Faturamento NNE'!$E$2:$E$707,'Infos Relatório'!$B$245,'Faturamento NNE'!$F$2:$F$707,'Infos Relatório'!$B250,'Faturamento NNE'!$AA$2:$AA$707,'Infos Relatório'!BK$1)</f>
        <v>0</v>
      </c>
      <c r="BQ250" s="541">
        <f>COUNTIFS('Faturamento NNE'!$E$2:$E$707,'Infos Relatório'!$B$245,'Faturamento NNE'!$F$2:$F$707,'Infos Relatório'!$B250,'Faturamento NNE'!$AA$2:$AA$707,'Infos Relatório'!BQ$1)</f>
        <v>0</v>
      </c>
      <c r="BR250" s="542">
        <f>SUMIFS('Faturamento NNE'!$H$2:$H$707,'Faturamento NNE'!$E$2:$E$707,'Infos Relatório'!$B$245,'Faturamento NNE'!$F$2:$F$707,'Infos Relatório'!$B250,'Faturamento NNE'!$AA$2:$AA$707,'Infos Relatório'!BQ$1)</f>
        <v>0</v>
      </c>
      <c r="BS250" s="542">
        <f>SUMIFS('Faturamento NNE'!$K$2:$K$707,'Faturamento NNE'!$E$2:$E$707,'Infos Relatório'!$B$245,'Faturamento NNE'!$F$2:$F$707,'Infos Relatório'!$B250,'Faturamento NNE'!$AA$2:$AA$707,'Infos Relatório'!BQ$1)</f>
        <v>0</v>
      </c>
      <c r="BT250" s="546">
        <f>SUMIFS('Faturamento NNE'!$P$2:$P$707,'Faturamento NNE'!$E$2:$E$707,'Infos Relatório'!$B$245,'Faturamento NNE'!$F$2:$F$707,'Infos Relatório'!$B250,'Faturamento NNE'!$AA$2:$AA$707,'Infos Relatório'!BQ$1,'Faturamento NNE'!$U$2:$U$707,"Sim")+SUMIFS('Faturamento NNE'!$Q$2:$Q$707,'Faturamento NNE'!$E$2:$E$707,'Infos Relatório'!$B$245,'Faturamento NNE'!$F$2:$F$707,'Infos Relatório'!$B250,'Faturamento NNE'!$AA$2:$AA$707,'Infos Relatório'!BQ$1,'Faturamento NNE'!$U$2:$U$707,"Sim")</f>
        <v>0</v>
      </c>
      <c r="BU250" s="227" t="e">
        <f t="shared" si="95"/>
        <v>#DIV/0!</v>
      </c>
      <c r="BV250" s="545">
        <f>SUMIFS('Faturamento NNE'!$I$2:$I$707,'Faturamento NNE'!$E$2:$E$707,'Infos Relatório'!$B$245,'Faturamento NNE'!$F$2:$F$707,'Infos Relatório'!$B250,'Faturamento NNE'!$AA$2:$AA$707,'Infos Relatório'!BQ$1)</f>
        <v>0</v>
      </c>
    </row>
    <row r="251" spans="2:74">
      <c r="B251" s="217" t="s">
        <v>135</v>
      </c>
      <c r="C251" s="541">
        <f>COUNTIFS('Faturamento NNE'!$E$2:$E$707,'Infos Relatório'!$B$245,'Faturamento NNE'!$F$2:$F$707,'Infos Relatório'!$B251,'Faturamento NNE'!$AA$2:$AA$707,'Infos Relatório'!C$1)</f>
        <v>0</v>
      </c>
      <c r="D251" s="542">
        <f>SUMIFS('Faturamento NNE'!$H$2:$H$707,'Faturamento NNE'!$E$2:$E$707,'Infos Relatório'!$B$245,'Faturamento NNE'!$F$2:$F$707,'Infos Relatório'!$B251,'Faturamento NNE'!$AA$2:$AA$707,'Infos Relatório'!C$1)</f>
        <v>0</v>
      </c>
      <c r="E251" s="543">
        <f>SUMIFS('Faturamento NNE'!$K$2:$K$707,'Faturamento NNE'!$E$2:$E$707,'Infos Relatório'!$B$245,'Faturamento NNE'!$F$2:$F$707,'Infos Relatório'!$B251,'Faturamento NNE'!$AA$2:$AA$707,'Infos Relatório'!C$1)</f>
        <v>0</v>
      </c>
      <c r="F251" s="544">
        <f>SUMIFS('Faturamento NNE'!$P$2:$P$707,'Faturamento NNE'!$E$2:$E$707,'Infos Relatório'!$B$245,'Faturamento NNE'!$F$2:$F$707,'Infos Relatório'!$B251,'Faturamento NNE'!$AA$2:$AA$707,'Infos Relatório'!C$1,'Faturamento NNE'!$U$2:$U$707,"Sim")+SUMIFS('Faturamento NNE'!$Q$2:$Q$707,'Faturamento NNE'!$E$2:$E$707,'Infos Relatório'!$B$245,'Faturamento NNE'!$F$2:$F$707,'Infos Relatório'!$B251,'Faturamento NNE'!$AA$2:$AA$707,'Infos Relatório'!C$1,'Faturamento NNE'!$U$2:$U$707,"Sim")</f>
        <v>0</v>
      </c>
      <c r="G251" s="283" t="e">
        <f t="shared" si="84"/>
        <v>#DIV/0!</v>
      </c>
      <c r="H251" s="545">
        <f>SUMIFS('Faturamento NNE'!$I$2:$I$707,'Faturamento NNE'!$E$2:$E$707,'Infos Relatório'!$B$245,'Faturamento NNE'!$F$2:$F$707,'Infos Relatório'!$B251,'Faturamento NNE'!$AA$2:$AA$707,'Infos Relatório'!C$1)</f>
        <v>0</v>
      </c>
      <c r="I251" s="541">
        <f>COUNTIFS('Faturamento NNE'!$E$2:$E$707,'Infos Relatório'!$B$245,'Faturamento NNE'!$F$2:$F$707,'Infos Relatório'!$B251,'Faturamento NNE'!$AA$2:$AA$707,'Infos Relatório'!I$1)</f>
        <v>0</v>
      </c>
      <c r="J251" s="542">
        <f>SUMIFS('Faturamento NNE'!$H$2:$H$707,'Faturamento NNE'!$E$2:$E$707,'Infos Relatório'!$B$245,'Faturamento NNE'!$F$2:$F$707,'Infos Relatório'!$B251,'Faturamento NNE'!$AA$2:$AA$707,'Infos Relatório'!I$1)</f>
        <v>0</v>
      </c>
      <c r="K251" s="543">
        <f>SUMIFS('Faturamento NNE'!$K$2:$K$707,'Faturamento NNE'!$E$2:$E$707,'Infos Relatório'!$B$245,'Faturamento NNE'!$F$2:$F$707,'Infos Relatório'!$B251,'Faturamento NNE'!$AA$2:$AA$707,'Infos Relatório'!I$1)</f>
        <v>0</v>
      </c>
      <c r="L251" s="544">
        <f>SUMIFS('Faturamento NNE'!$P$2:$P$707,'Faturamento NNE'!$E$2:$E$707,'Infos Relatório'!$B$245,'Faturamento NNE'!$F$2:$F$707,'Infos Relatório'!$B251,'Faturamento NNE'!$AA$2:$AA$707,'Infos Relatório'!I$1,'Faturamento NNE'!$U$2:$U$707,"Sim")+SUMIFS('Faturamento NNE'!$Q$2:$Q$707,'Faturamento NNE'!$E$2:$E$707,'Infos Relatório'!$B$245,'Faturamento NNE'!$F$2:$F$707,'Infos Relatório'!$B251,'Faturamento NNE'!$AA$2:$AA$707,'Infos Relatório'!I$1,'Faturamento NNE'!$U$2:$U$707,"Sim")</f>
        <v>0</v>
      </c>
      <c r="M251" s="283" t="e">
        <f t="shared" si="85"/>
        <v>#DIV/0!</v>
      </c>
      <c r="N251" s="545">
        <f>SUMIFS('Faturamento NNE'!$I$2:$I$707,'Faturamento NNE'!$E$2:$E$707,'Infos Relatório'!$B$245,'Faturamento NNE'!$F$2:$F$707,'Infos Relatório'!$B251,'Faturamento NNE'!$AA$2:$AA$707,'Infos Relatório'!I$1)</f>
        <v>0</v>
      </c>
      <c r="O251" s="541">
        <f>COUNTIFS('Faturamento NNE'!$E$2:$E$707,'Infos Relatório'!$B$245,'Faturamento NNE'!$F$2:$F$707,'Infos Relatório'!$B251,'Faturamento NNE'!$AA$2:$AA$707,'Infos Relatório'!O$1)</f>
        <v>0</v>
      </c>
      <c r="P251" s="542">
        <f>SUMIFS('Faturamento NNE'!$H$2:$H$707,'Faturamento NNE'!$E$2:$E$707,'Infos Relatório'!$B$245,'Faturamento NNE'!$F$2:$F$707,'Infos Relatório'!$B251,'Faturamento NNE'!$AA$2:$AA$707,'Infos Relatório'!O$1)</f>
        <v>0</v>
      </c>
      <c r="Q251" s="542">
        <f>SUMIFS('Faturamento NNE'!$K$2:$K$707,'Faturamento NNE'!$E$2:$E$707,'Infos Relatório'!$B$245,'Faturamento NNE'!$F$2:$F$707,'Infos Relatório'!$B251,'Faturamento NNE'!$AA$2:$AA$707,'Infos Relatório'!O$1)</f>
        <v>0</v>
      </c>
      <c r="R251" s="546">
        <f>SUMIFS('Faturamento NNE'!$P$2:$P$707,'Faturamento NNE'!$E$2:$E$707,'Infos Relatório'!$B$245,'Faturamento NNE'!$F$2:$F$707,'Infos Relatório'!$B251,'Faturamento NNE'!$AA$2:$AA$707,'Infos Relatório'!O$1,'Faturamento NNE'!$U$2:$U$707,"Sim")+SUMIFS('Faturamento NNE'!$Q$2:$Q$707,'Faturamento NNE'!$E$2:$E$707,'Infos Relatório'!$B$245,'Faturamento NNE'!$F$2:$F$707,'Infos Relatório'!$B251,'Faturamento NNE'!$AA$2:$AA$707,'Infos Relatório'!O$1,'Faturamento NNE'!$U$2:$U$707,"Sim")</f>
        <v>0</v>
      </c>
      <c r="S251" s="227" t="e">
        <f t="shared" si="86"/>
        <v>#DIV/0!</v>
      </c>
      <c r="T251" s="545">
        <f>SUMIFS('Faturamento NNE'!$I$2:$I$707,'Faturamento NNE'!$E$2:$E$707,'Infos Relatório'!$B$245,'Faturamento NNE'!$F$2:$F$707,'Infos Relatório'!$B251,'Faturamento NNE'!$AA$2:$AA$707,'Infos Relatório'!O$1)</f>
        <v>0</v>
      </c>
      <c r="U251" s="541">
        <f>COUNTIFS('Faturamento NNE'!$E$2:$E$707,'Infos Relatório'!$B$245,'Faturamento NNE'!$F$2:$F$707,'Infos Relatório'!$B251,'Faturamento NNE'!$AA$2:$AA$707,'Infos Relatório'!U$1)</f>
        <v>0</v>
      </c>
      <c r="V251" s="542">
        <f>SUMIFS('Faturamento NNE'!$H$2:$H$707,'Faturamento NNE'!$E$2:$E$707,'Infos Relatório'!$B$245,'Faturamento NNE'!$F$2:$F$707,'Infos Relatório'!$B251,'Faturamento NNE'!$AA$2:$AA$707,'Infos Relatório'!U$1)</f>
        <v>0</v>
      </c>
      <c r="W251" s="542">
        <f>SUMIFS('Faturamento NNE'!$K$2:$K$707,'Faturamento NNE'!$E$2:$E$707,'Infos Relatório'!$B$245,'Faturamento NNE'!$F$2:$F$707,'Infos Relatório'!$B251,'Faturamento NNE'!$AA$2:$AA$707,'Infos Relatório'!U$1)</f>
        <v>0</v>
      </c>
      <c r="X251" s="546">
        <f>SUMIFS('Faturamento NNE'!$P$2:$P$707,'Faturamento NNE'!$E$2:$E$707,'Infos Relatório'!$B$245,'Faturamento NNE'!$F$2:$F$707,'Infos Relatório'!$B251,'Faturamento NNE'!$AA$2:$AA$707,'Infos Relatório'!U$1,'Faturamento NNE'!$U$2:$U$707,"Sim")+SUMIFS('Faturamento NNE'!$Q$2:$Q$707,'Faturamento NNE'!$E$2:$E$707,'Infos Relatório'!$B$245,'Faturamento NNE'!$F$2:$F$707,'Infos Relatório'!$B251,'Faturamento NNE'!$AA$2:$AA$707,'Infos Relatório'!U$1,'Faturamento NNE'!$U$2:$U$707,"Sim")</f>
        <v>0</v>
      </c>
      <c r="Y251" s="227" t="e">
        <f t="shared" si="87"/>
        <v>#DIV/0!</v>
      </c>
      <c r="Z251" s="545">
        <f>SUMIFS('Faturamento NNE'!$I$2:$I$707,'Faturamento NNE'!$E$2:$E$707,'Infos Relatório'!$B$245,'Faturamento NNE'!$F$2:$F$707,'Infos Relatório'!$B251,'Faturamento NNE'!$AA$2:$AA$707,'Infos Relatório'!U$1)</f>
        <v>0</v>
      </c>
      <c r="AA251" s="541">
        <f>COUNTIFS('Faturamento NNE'!$E$2:$E$707,'Infos Relatório'!$B$245,'Faturamento NNE'!$F$2:$F$707,'Infos Relatório'!$B251,'Faturamento NNE'!$AA$2:$AA$707,'Infos Relatório'!AA$1)</f>
        <v>0</v>
      </c>
      <c r="AB251" s="542">
        <f>SUMIFS('Faturamento NNE'!$H$2:$H$707,'Faturamento NNE'!$E$2:$E$707,'Infos Relatório'!$B$245,'Faturamento NNE'!$F$2:$F$707,'Infos Relatório'!$B251,'Faturamento NNE'!$AA$2:$AA$707,'Infos Relatório'!AA$1)</f>
        <v>0</v>
      </c>
      <c r="AC251" s="542">
        <f>SUMIFS('Faturamento NNE'!$K$2:$K$707,'Faturamento NNE'!$E$2:$E$707,'Infos Relatório'!$B$245,'Faturamento NNE'!$F$2:$F$707,'Infos Relatório'!$B251,'Faturamento NNE'!$AA$2:$AA$707,'Infos Relatório'!AA$1)</f>
        <v>0</v>
      </c>
      <c r="AD251" s="546">
        <f>SUMIFS('Faturamento NNE'!$P$2:$P$707,'Faturamento NNE'!$E$2:$E$707,'Infos Relatório'!$B$245,'Faturamento NNE'!$F$2:$F$707,'Infos Relatório'!$B251,'Faturamento NNE'!$AA$2:$AA$707,'Infos Relatório'!AA$1,'Faturamento NNE'!$U$2:$U$707,"Sim")+SUMIFS('Faturamento NNE'!$Q$2:$Q$707,'Faturamento NNE'!$E$2:$E$707,'Infos Relatório'!$B$245,'Faturamento NNE'!$F$2:$F$707,'Infos Relatório'!$B251,'Faturamento NNE'!$AA$2:$AA$707,'Infos Relatório'!AA$1,'Faturamento NNE'!$U$2:$U$707,"Sim")</f>
        <v>0</v>
      </c>
      <c r="AE251" s="227" t="e">
        <f t="shared" si="88"/>
        <v>#DIV/0!</v>
      </c>
      <c r="AF251" s="545">
        <f>SUMIFS('Faturamento NNE'!$I$2:$I$707,'Faturamento NNE'!$E$2:$E$707,'Infos Relatório'!$B$245,'Faturamento NNE'!$F$2:$F$707,'Infos Relatório'!$B251,'Faturamento NNE'!$AA$2:$AA$707,'Infos Relatório'!AA$1)</f>
        <v>0</v>
      </c>
      <c r="AG251" s="541">
        <f>COUNTIFS('Faturamento NNE'!$E$2:$E$707,'Infos Relatório'!$B$245,'Faturamento NNE'!$F$2:$F$707,'Infos Relatório'!$B251,'Faturamento NNE'!$AA$2:$AA$707,'Infos Relatório'!AG$1)</f>
        <v>0</v>
      </c>
      <c r="AH251" s="542">
        <f>SUMIFS('Faturamento NNE'!$H$2:$H$707,'Faturamento NNE'!$E$2:$E$707,'Infos Relatório'!$B$245,'Faturamento NNE'!$F$2:$F$707,'Infos Relatório'!$B251,'Faturamento NNE'!$AA$2:$AA$707,'Infos Relatório'!AG$1)</f>
        <v>0</v>
      </c>
      <c r="AI251" s="542">
        <f>SUMIFS('Faturamento NNE'!$K$2:$K$707,'Faturamento NNE'!$E$2:$E$707,'Infos Relatório'!$B$245,'Faturamento NNE'!$F$2:$F$707,'Infos Relatório'!$B251,'Faturamento NNE'!$AA$2:$AA$707,'Infos Relatório'!AG$1)</f>
        <v>0</v>
      </c>
      <c r="AJ251" s="546">
        <f>SUMIFS('Faturamento NNE'!$P$2:$P$707,'Faturamento NNE'!$E$2:$E$707,'Infos Relatório'!$B$245,'Faturamento NNE'!$F$2:$F$707,'Infos Relatório'!$B251,'Faturamento NNE'!$AA$2:$AA$707,'Infos Relatório'!AG$1,'Faturamento NNE'!$U$2:$U$707,"Sim")+SUMIFS('Faturamento NNE'!$Q$2:$Q$707,'Faturamento NNE'!$E$2:$E$707,'Infos Relatório'!$B$245,'Faturamento NNE'!$F$2:$F$707,'Infos Relatório'!$B251,'Faturamento NNE'!$AA$2:$AA$707,'Infos Relatório'!AG$1,'Faturamento NNE'!$U$2:$U$707,"Sim")</f>
        <v>0</v>
      </c>
      <c r="AK251" s="227" t="e">
        <f t="shared" si="89"/>
        <v>#DIV/0!</v>
      </c>
      <c r="AL251" s="545">
        <f>SUMIFS('Faturamento NNE'!$I$2:$I$707,'Faturamento NNE'!$E$2:$E$707,'Infos Relatório'!$B$245,'Faturamento NNE'!$F$2:$F$707,'Infos Relatório'!$B251,'Faturamento NNE'!$AA$2:$AA$707,'Infos Relatório'!AG$1)</f>
        <v>0</v>
      </c>
      <c r="AM251" s="541">
        <f>COUNTIFS('Faturamento NNE'!$E$2:$E$707,'Infos Relatório'!$B$245,'Faturamento NNE'!$F$2:$F$707,'Infos Relatório'!$B251,'Faturamento NNE'!$AA$2:$AA$707,'Infos Relatório'!AM$1)</f>
        <v>0</v>
      </c>
      <c r="AN251" s="542">
        <f>SUMIFS('Faturamento NNE'!$H$2:$H$707,'Faturamento NNE'!$E$2:$E$707,'Infos Relatório'!$B$245,'Faturamento NNE'!$F$2:$F$707,'Infos Relatório'!$B251,'Faturamento NNE'!$AA$2:$AA$707,'Infos Relatório'!AM$1)</f>
        <v>0</v>
      </c>
      <c r="AO251" s="542">
        <f>SUMIFS('Faturamento NNE'!$K$2:$K$707,'Faturamento NNE'!$E$2:$E$707,'Infos Relatório'!$B$245,'Faturamento NNE'!$F$2:$F$707,'Infos Relatório'!$B251,'Faturamento NNE'!$AA$2:$AA$707,'Infos Relatório'!AM$1)</f>
        <v>0</v>
      </c>
      <c r="AP251" s="546">
        <f>SUMIFS('Faturamento NNE'!$P$2:$P$707,'Faturamento NNE'!$E$2:$E$707,'Infos Relatório'!$B$245,'Faturamento NNE'!$F$2:$F$707,'Infos Relatório'!$B251,'Faturamento NNE'!$AA$2:$AA$707,'Infos Relatório'!AM$1,'Faturamento NNE'!$U$2:$U$707,"Sim")+SUMIFS('Faturamento NNE'!$Q$2:$Q$707,'Faturamento NNE'!$E$2:$E$707,'Infos Relatório'!$B$245,'Faturamento NNE'!$F$2:$F$707,'Infos Relatório'!$B251,'Faturamento NNE'!$AA$2:$AA$707,'Infos Relatório'!AM$1,'Faturamento NNE'!$U$2:$U$707,"Sim")</f>
        <v>0</v>
      </c>
      <c r="AQ251" s="227" t="e">
        <f t="shared" si="90"/>
        <v>#DIV/0!</v>
      </c>
      <c r="AR251" s="545">
        <f>SUMIFS('Faturamento NNE'!$I$2:$I$707,'Faturamento NNE'!$E$2:$E$707,'Infos Relatório'!$B$245,'Faturamento NNE'!$F$2:$F$707,'Infos Relatório'!$B251,'Faturamento NNE'!$AA$2:$AA$707,'Infos Relatório'!AM$1)</f>
        <v>0</v>
      </c>
      <c r="AS251" s="541">
        <f>COUNTIFS('Faturamento NNE'!$E$2:$E$707,'Infos Relatório'!$B$245,'Faturamento NNE'!$F$2:$F$707,'Infos Relatório'!$B251,'Faturamento NNE'!$AA$2:$AA$707,'Infos Relatório'!AS$1)</f>
        <v>0</v>
      </c>
      <c r="AT251" s="542">
        <f>SUMIFS('Faturamento NNE'!$H$2:$H$707,'Faturamento NNE'!$E$2:$E$707,'Infos Relatório'!$B$245,'Faturamento NNE'!$F$2:$F$707,'Infos Relatório'!$B251,'Faturamento NNE'!$AA$2:$AA$707,'Infos Relatório'!AS$1)</f>
        <v>0</v>
      </c>
      <c r="AU251" s="542">
        <f>SUMIFS('Faturamento NNE'!$K$2:$K$707,'Faturamento NNE'!$E$2:$E$707,'Infos Relatório'!$B$245,'Faturamento NNE'!$F$2:$F$707,'Infos Relatório'!$B251,'Faturamento NNE'!$AA$2:$AA$707,'Infos Relatório'!AS$1)</f>
        <v>0</v>
      </c>
      <c r="AV251" s="546">
        <f>SUMIFS('Faturamento NNE'!$P$2:$P$707,'Faturamento NNE'!$E$2:$E$707,'Infos Relatório'!$B$245,'Faturamento NNE'!$F$2:$F$707,'Infos Relatório'!$B251,'Faturamento NNE'!$AA$2:$AA$707,'Infos Relatório'!AS$1,'Faturamento NNE'!$U$2:$U$707,"Sim")+SUMIFS('Faturamento NNE'!$Q$2:$Q$707,'Faturamento NNE'!$E$2:$E$707,'Infos Relatório'!$B$245,'Faturamento NNE'!$F$2:$F$707,'Infos Relatório'!$B251,'Faturamento NNE'!$AA$2:$AA$707,'Infos Relatório'!AS$1,'Faturamento NNE'!$U$2:$U$707,"Sim")</f>
        <v>0</v>
      </c>
      <c r="AW251" s="227" t="e">
        <f t="shared" si="91"/>
        <v>#DIV/0!</v>
      </c>
      <c r="AX251" s="545">
        <f>SUMIFS('Faturamento NNE'!$I$2:$I$707,'Faturamento NNE'!$E$2:$E$707,'Infos Relatório'!$B$245,'Faturamento NNE'!$F$2:$F$707,'Infos Relatório'!$B251,'Faturamento NNE'!$AA$2:$AA$707,'Infos Relatório'!AS$1)</f>
        <v>0</v>
      </c>
      <c r="AY251" s="541">
        <f>COUNTIFS('Faturamento NNE'!$E$2:$E$707,'Infos Relatório'!$B$245,'Faturamento NNE'!$F$2:$F$707,'Infos Relatório'!$B251,'Faturamento NNE'!$AA$2:$AA$707,'Infos Relatório'!AY$1)</f>
        <v>0</v>
      </c>
      <c r="AZ251" s="542">
        <f>SUMIFS('Faturamento NNE'!$H$2:$H$707,'Faturamento NNE'!$E$2:$E$707,'Infos Relatório'!$B$245,'Faturamento NNE'!$F$2:$F$707,'Infos Relatório'!$B251,'Faturamento NNE'!$AA$2:$AA$707,'Infos Relatório'!AY$1)</f>
        <v>0</v>
      </c>
      <c r="BA251" s="542">
        <f>SUMIFS('Faturamento NNE'!$K$2:$K$707,'Faturamento NNE'!$E$2:$E$707,'Infos Relatório'!$B$245,'Faturamento NNE'!$F$2:$F$707,'Infos Relatório'!$B251,'Faturamento NNE'!$AA$2:$AA$707,'Infos Relatório'!AY$1)</f>
        <v>0</v>
      </c>
      <c r="BB251" s="546">
        <f>SUMIFS('Faturamento NNE'!$P$2:$P$707,'Faturamento NNE'!$E$2:$E$707,'Infos Relatório'!$B$245,'Faturamento NNE'!$F$2:$F$707,'Infos Relatório'!$B251,'Faturamento NNE'!$AA$2:$AA$707,'Infos Relatório'!AY$1,'Faturamento NNE'!$U$2:$U$707,"Sim")+SUMIFS('Faturamento NNE'!$Q$2:$Q$707,'Faturamento NNE'!$E$2:$E$707,'Infos Relatório'!$B$245,'Faturamento NNE'!$F$2:$F$707,'Infos Relatório'!$B251,'Faturamento NNE'!$AA$2:$AA$707,'Infos Relatório'!AY$1,'Faturamento NNE'!$U$2:$U$707,"Sim")</f>
        <v>0</v>
      </c>
      <c r="BC251" s="227" t="e">
        <f t="shared" si="92"/>
        <v>#DIV/0!</v>
      </c>
      <c r="BD251" s="545">
        <f>SUMIFS('Faturamento NNE'!$I$2:$I$707,'Faturamento NNE'!$E$2:$E$707,'Infos Relatório'!$B$245,'Faturamento NNE'!$F$2:$F$707,'Infos Relatório'!$B251,'Faturamento NNE'!$AA$2:$AA$707,'Infos Relatório'!AY$1)</f>
        <v>0</v>
      </c>
      <c r="BE251" s="541">
        <f>COUNTIFS('Faturamento NNE'!$E$2:$E$707,'Infos Relatório'!$B$245,'Faturamento NNE'!$F$2:$F$707,'Infos Relatório'!$B251,'Faturamento NNE'!$AA$2:$AA$707,'Infos Relatório'!BE$1)</f>
        <v>0</v>
      </c>
      <c r="BF251" s="542">
        <f>SUMIFS('Faturamento NNE'!$H$2:$H$707,'Faturamento NNE'!$E$2:$E$707,'Infos Relatório'!$B$245,'Faturamento NNE'!$F$2:$F$707,'Infos Relatório'!$B251,'Faturamento NNE'!$AA$2:$AA$707,'Infos Relatório'!BE$1)</f>
        <v>0</v>
      </c>
      <c r="BG251" s="542">
        <f>SUMIFS('Faturamento NNE'!$K$2:$K$707,'Faturamento NNE'!$E$2:$E$707,'Infos Relatório'!$B$245,'Faturamento NNE'!$F$2:$F$707,'Infos Relatório'!$B251,'Faturamento NNE'!$AA$2:$AA$707,'Infos Relatório'!BE$1)</f>
        <v>0</v>
      </c>
      <c r="BH251" s="546">
        <f>SUMIFS('Faturamento NNE'!$P$2:$P$707,'Faturamento NNE'!$E$2:$E$707,'Infos Relatório'!$B$245,'Faturamento NNE'!$F$2:$F$707,'Infos Relatório'!$B251,'Faturamento NNE'!$AA$2:$AA$707,'Infos Relatório'!BE$1,'Faturamento NNE'!$U$2:$U$707,"Sim")+SUMIFS('Faturamento NNE'!$Q$2:$Q$707,'Faturamento NNE'!$E$2:$E$707,'Infos Relatório'!$B$245,'Faturamento NNE'!$F$2:$F$707,'Infos Relatório'!$B251,'Faturamento NNE'!$AA$2:$AA$707,'Infos Relatório'!BE$1,'Faturamento NNE'!$U$2:$U$707,"Sim")</f>
        <v>0</v>
      </c>
      <c r="BI251" s="227" t="e">
        <f t="shared" si="93"/>
        <v>#DIV/0!</v>
      </c>
      <c r="BJ251" s="545">
        <f>SUMIFS('Faturamento NNE'!$I$2:$I$707,'Faturamento NNE'!$E$2:$E$707,'Infos Relatório'!$B$245,'Faturamento NNE'!$F$2:$F$707,'Infos Relatório'!$B251,'Faturamento NNE'!$AA$2:$AA$707,'Infos Relatório'!BE$1)</f>
        <v>0</v>
      </c>
      <c r="BK251" s="541">
        <f>COUNTIFS('Faturamento NNE'!$E$2:$E$707,'Infos Relatório'!$B$245,'Faturamento NNE'!$F$2:$F$707,'Infos Relatório'!$B251,'Faturamento NNE'!$AA$2:$AA$707,'Infos Relatório'!BK$1)</f>
        <v>0</v>
      </c>
      <c r="BL251" s="542">
        <f>SUMIFS('Faturamento NNE'!$H$2:$H$707,'Faturamento NNE'!$E$2:$E$707,'Infos Relatório'!$B$245,'Faturamento NNE'!$F$2:$F$707,'Infos Relatório'!$B251,'Faturamento NNE'!$AA$2:$AA$707,'Infos Relatório'!BK$1)</f>
        <v>0</v>
      </c>
      <c r="BM251" s="542">
        <f>SUMIFS('Faturamento NNE'!$K$2:$K$707,'Faturamento NNE'!$E$2:$E$707,'Infos Relatório'!$B$245,'Faturamento NNE'!$F$2:$F$707,'Infos Relatório'!$B251,'Faturamento NNE'!$AA$2:$AA$707,'Infos Relatório'!BK$1)</f>
        <v>0</v>
      </c>
      <c r="BN251" s="546">
        <f>SUMIFS('Faturamento NNE'!$P$2:$P$707,'Faturamento NNE'!$E$2:$E$707,'Infos Relatório'!$B$245,'Faturamento NNE'!$F$2:$F$707,'Infos Relatório'!$B251,'Faturamento NNE'!$AA$2:$AA$707,'Infos Relatório'!BK$1,'Faturamento NNE'!$U$2:$U$707,"Sim")+SUMIFS('Faturamento NNE'!$Q$2:$Q$707,'Faturamento NNE'!$E$2:$E$707,'Infos Relatório'!$B$245,'Faturamento NNE'!$F$2:$F$707,'Infos Relatório'!$B251,'Faturamento NNE'!$AA$2:$AA$707,'Infos Relatório'!BK$1,'Faturamento NNE'!$U$2:$U$707,"Sim")</f>
        <v>0</v>
      </c>
      <c r="BO251" s="227" t="e">
        <f t="shared" si="94"/>
        <v>#DIV/0!</v>
      </c>
      <c r="BP251" s="545">
        <f>SUMIFS('Faturamento NNE'!$I$2:$I$707,'Faturamento NNE'!$E$2:$E$707,'Infos Relatório'!$B$245,'Faturamento NNE'!$F$2:$F$707,'Infos Relatório'!$B251,'Faturamento NNE'!$AA$2:$AA$707,'Infos Relatório'!BK$1)</f>
        <v>0</v>
      </c>
      <c r="BQ251" s="541">
        <f>COUNTIFS('Faturamento NNE'!$E$2:$E$707,'Infos Relatório'!$B$245,'Faturamento NNE'!$F$2:$F$707,'Infos Relatório'!$B251,'Faturamento NNE'!$AA$2:$AA$707,'Infos Relatório'!BQ$1)</f>
        <v>0</v>
      </c>
      <c r="BR251" s="542">
        <f>SUMIFS('Faturamento NNE'!$H$2:$H$707,'Faturamento NNE'!$E$2:$E$707,'Infos Relatório'!$B$245,'Faturamento NNE'!$F$2:$F$707,'Infos Relatório'!$B251,'Faturamento NNE'!$AA$2:$AA$707,'Infos Relatório'!BQ$1)</f>
        <v>0</v>
      </c>
      <c r="BS251" s="542">
        <f>SUMIFS('Faturamento NNE'!$K$2:$K$707,'Faturamento NNE'!$E$2:$E$707,'Infos Relatório'!$B$245,'Faturamento NNE'!$F$2:$F$707,'Infos Relatório'!$B251,'Faturamento NNE'!$AA$2:$AA$707,'Infos Relatório'!BQ$1)</f>
        <v>0</v>
      </c>
      <c r="BT251" s="546">
        <f>SUMIFS('Faturamento NNE'!$P$2:$P$707,'Faturamento NNE'!$E$2:$E$707,'Infos Relatório'!$B$245,'Faturamento NNE'!$F$2:$F$707,'Infos Relatório'!$B251,'Faturamento NNE'!$AA$2:$AA$707,'Infos Relatório'!BQ$1,'Faturamento NNE'!$U$2:$U$707,"Sim")+SUMIFS('Faturamento NNE'!$Q$2:$Q$707,'Faturamento NNE'!$E$2:$E$707,'Infos Relatório'!$B$245,'Faturamento NNE'!$F$2:$F$707,'Infos Relatório'!$B251,'Faturamento NNE'!$AA$2:$AA$707,'Infos Relatório'!BQ$1,'Faturamento NNE'!$U$2:$U$707,"Sim")</f>
        <v>0</v>
      </c>
      <c r="BU251" s="227" t="e">
        <f t="shared" si="95"/>
        <v>#DIV/0!</v>
      </c>
      <c r="BV251" s="545">
        <f>SUMIFS('Faturamento NNE'!$I$2:$I$707,'Faturamento NNE'!$E$2:$E$707,'Infos Relatório'!$B$245,'Faturamento NNE'!$F$2:$F$707,'Infos Relatório'!$B251,'Faturamento NNE'!$AA$2:$AA$707,'Infos Relatório'!BQ$1)</f>
        <v>0</v>
      </c>
    </row>
    <row r="252" spans="2:74">
      <c r="B252" s="217" t="s">
        <v>136</v>
      </c>
      <c r="C252" s="541">
        <f>COUNTIFS('Faturamento NNE'!$E$2:$E$707,'Infos Relatório'!$B$245,'Faturamento NNE'!$F$2:$F$707,'Infos Relatório'!$B252,'Faturamento NNE'!$AA$2:$AA$707,'Infos Relatório'!C$1)</f>
        <v>0</v>
      </c>
      <c r="D252" s="542">
        <f>SUMIFS('Faturamento NNE'!$H$2:$H$707,'Faturamento NNE'!$E$2:$E$707,'Infos Relatório'!$B$245,'Faturamento NNE'!$F$2:$F$707,'Infos Relatório'!$B252,'Faturamento NNE'!$AA$2:$AA$707,'Infos Relatório'!C$1)</f>
        <v>0</v>
      </c>
      <c r="E252" s="543">
        <f>SUMIFS('Faturamento NNE'!$K$2:$K$707,'Faturamento NNE'!$E$2:$E$707,'Infos Relatório'!$B$245,'Faturamento NNE'!$F$2:$F$707,'Infos Relatório'!$B252,'Faturamento NNE'!$AA$2:$AA$707,'Infos Relatório'!C$1)</f>
        <v>0</v>
      </c>
      <c r="F252" s="544">
        <f>SUMIFS('Faturamento NNE'!$P$2:$P$707,'Faturamento NNE'!$E$2:$E$707,'Infos Relatório'!$B$245,'Faturamento NNE'!$F$2:$F$707,'Infos Relatório'!$B252,'Faturamento NNE'!$AA$2:$AA$707,'Infos Relatório'!C$1,'Faturamento NNE'!$U$2:$U$707,"Sim")+SUMIFS('Faturamento NNE'!$Q$2:$Q$707,'Faturamento NNE'!$E$2:$E$707,'Infos Relatório'!$B$245,'Faturamento NNE'!$F$2:$F$707,'Infos Relatório'!$B252,'Faturamento NNE'!$AA$2:$AA$707,'Infos Relatório'!C$1,'Faturamento NNE'!$U$2:$U$707,"Sim")</f>
        <v>0</v>
      </c>
      <c r="G252" s="283" t="e">
        <f t="shared" si="84"/>
        <v>#DIV/0!</v>
      </c>
      <c r="H252" s="545">
        <f>SUMIFS('Faturamento NNE'!$I$2:$I$707,'Faturamento NNE'!$E$2:$E$707,'Infos Relatório'!$B$245,'Faturamento NNE'!$F$2:$F$707,'Infos Relatório'!$B252,'Faturamento NNE'!$AA$2:$AA$707,'Infos Relatório'!C$1)</f>
        <v>0</v>
      </c>
      <c r="I252" s="541">
        <f>COUNTIFS('Faturamento NNE'!$E$2:$E$707,'Infos Relatório'!$B$245,'Faturamento NNE'!$F$2:$F$707,'Infos Relatório'!$B252,'Faturamento NNE'!$AA$2:$AA$707,'Infos Relatório'!I$1)</f>
        <v>0</v>
      </c>
      <c r="J252" s="542">
        <f>SUMIFS('Faturamento NNE'!$H$2:$H$707,'Faturamento NNE'!$E$2:$E$707,'Infos Relatório'!$B$245,'Faturamento NNE'!$F$2:$F$707,'Infos Relatório'!$B252,'Faturamento NNE'!$AA$2:$AA$707,'Infos Relatório'!I$1)</f>
        <v>0</v>
      </c>
      <c r="K252" s="543">
        <f>SUMIFS('Faturamento NNE'!$K$2:$K$707,'Faturamento NNE'!$E$2:$E$707,'Infos Relatório'!$B$245,'Faturamento NNE'!$F$2:$F$707,'Infos Relatório'!$B252,'Faturamento NNE'!$AA$2:$AA$707,'Infos Relatório'!I$1)</f>
        <v>0</v>
      </c>
      <c r="L252" s="544">
        <f>SUMIFS('Faturamento NNE'!$P$2:$P$707,'Faturamento NNE'!$E$2:$E$707,'Infos Relatório'!$B$245,'Faturamento NNE'!$F$2:$F$707,'Infos Relatório'!$B252,'Faturamento NNE'!$AA$2:$AA$707,'Infos Relatório'!I$1,'Faturamento NNE'!$U$2:$U$707,"Sim")+SUMIFS('Faturamento NNE'!$Q$2:$Q$707,'Faturamento NNE'!$E$2:$E$707,'Infos Relatório'!$B$245,'Faturamento NNE'!$F$2:$F$707,'Infos Relatório'!$B252,'Faturamento NNE'!$AA$2:$AA$707,'Infos Relatório'!I$1,'Faturamento NNE'!$U$2:$U$707,"Sim")</f>
        <v>0</v>
      </c>
      <c r="M252" s="283" t="e">
        <f t="shared" si="85"/>
        <v>#DIV/0!</v>
      </c>
      <c r="N252" s="545">
        <f>SUMIFS('Faturamento NNE'!$I$2:$I$707,'Faturamento NNE'!$E$2:$E$707,'Infos Relatório'!$B$245,'Faturamento NNE'!$F$2:$F$707,'Infos Relatório'!$B252,'Faturamento NNE'!$AA$2:$AA$707,'Infos Relatório'!I$1)</f>
        <v>0</v>
      </c>
      <c r="O252" s="541">
        <f>COUNTIFS('Faturamento NNE'!$E$2:$E$707,'Infos Relatório'!$B$245,'Faturamento NNE'!$F$2:$F$707,'Infos Relatório'!$B252,'Faturamento NNE'!$AA$2:$AA$707,'Infos Relatório'!O$1)</f>
        <v>0</v>
      </c>
      <c r="P252" s="542">
        <f>SUMIFS('Faturamento NNE'!$H$2:$H$707,'Faturamento NNE'!$E$2:$E$707,'Infos Relatório'!$B$245,'Faturamento NNE'!$F$2:$F$707,'Infos Relatório'!$B252,'Faturamento NNE'!$AA$2:$AA$707,'Infos Relatório'!O$1)</f>
        <v>0</v>
      </c>
      <c r="Q252" s="542">
        <f>SUMIFS('Faturamento NNE'!$K$2:$K$707,'Faturamento NNE'!$E$2:$E$707,'Infos Relatório'!$B$245,'Faturamento NNE'!$F$2:$F$707,'Infos Relatório'!$B252,'Faturamento NNE'!$AA$2:$AA$707,'Infos Relatório'!O$1)</f>
        <v>0</v>
      </c>
      <c r="R252" s="546">
        <f>SUMIFS('Faturamento NNE'!$P$2:$P$707,'Faturamento NNE'!$E$2:$E$707,'Infos Relatório'!$B$245,'Faturamento NNE'!$F$2:$F$707,'Infos Relatório'!$B252,'Faturamento NNE'!$AA$2:$AA$707,'Infos Relatório'!O$1,'Faturamento NNE'!$U$2:$U$707,"Sim")+SUMIFS('Faturamento NNE'!$Q$2:$Q$707,'Faturamento NNE'!$E$2:$E$707,'Infos Relatório'!$B$245,'Faturamento NNE'!$F$2:$F$707,'Infos Relatório'!$B252,'Faturamento NNE'!$AA$2:$AA$707,'Infos Relatório'!O$1,'Faturamento NNE'!$U$2:$U$707,"Sim")</f>
        <v>0</v>
      </c>
      <c r="S252" s="227" t="e">
        <f t="shared" si="86"/>
        <v>#DIV/0!</v>
      </c>
      <c r="T252" s="545">
        <f>SUMIFS('Faturamento NNE'!$I$2:$I$707,'Faturamento NNE'!$E$2:$E$707,'Infos Relatório'!$B$245,'Faturamento NNE'!$F$2:$F$707,'Infos Relatório'!$B252,'Faturamento NNE'!$AA$2:$AA$707,'Infos Relatório'!O$1)</f>
        <v>0</v>
      </c>
      <c r="U252" s="541">
        <f>COUNTIFS('Faturamento NNE'!$E$2:$E$707,'Infos Relatório'!$B$245,'Faturamento NNE'!$F$2:$F$707,'Infos Relatório'!$B252,'Faturamento NNE'!$AA$2:$AA$707,'Infos Relatório'!U$1)</f>
        <v>0</v>
      </c>
      <c r="V252" s="542">
        <f>SUMIFS('Faturamento NNE'!$H$2:$H$707,'Faturamento NNE'!$E$2:$E$707,'Infos Relatório'!$B$245,'Faturamento NNE'!$F$2:$F$707,'Infos Relatório'!$B252,'Faturamento NNE'!$AA$2:$AA$707,'Infos Relatório'!U$1)</f>
        <v>0</v>
      </c>
      <c r="W252" s="542">
        <f>SUMIFS('Faturamento NNE'!$K$2:$K$707,'Faturamento NNE'!$E$2:$E$707,'Infos Relatório'!$B$245,'Faturamento NNE'!$F$2:$F$707,'Infos Relatório'!$B252,'Faturamento NNE'!$AA$2:$AA$707,'Infos Relatório'!U$1)</f>
        <v>0</v>
      </c>
      <c r="X252" s="546">
        <f>SUMIFS('Faturamento NNE'!$P$2:$P$707,'Faturamento NNE'!$E$2:$E$707,'Infos Relatório'!$B$245,'Faturamento NNE'!$F$2:$F$707,'Infos Relatório'!$B252,'Faturamento NNE'!$AA$2:$AA$707,'Infos Relatório'!U$1,'Faturamento NNE'!$U$2:$U$707,"Sim")+SUMIFS('Faturamento NNE'!$Q$2:$Q$707,'Faturamento NNE'!$E$2:$E$707,'Infos Relatório'!$B$245,'Faturamento NNE'!$F$2:$F$707,'Infos Relatório'!$B252,'Faturamento NNE'!$AA$2:$AA$707,'Infos Relatório'!U$1,'Faturamento NNE'!$U$2:$U$707,"Sim")</f>
        <v>0</v>
      </c>
      <c r="Y252" s="227" t="e">
        <f t="shared" si="87"/>
        <v>#DIV/0!</v>
      </c>
      <c r="Z252" s="545">
        <f>SUMIFS('Faturamento NNE'!$I$2:$I$707,'Faturamento NNE'!$E$2:$E$707,'Infos Relatório'!$B$245,'Faturamento NNE'!$F$2:$F$707,'Infos Relatório'!$B252,'Faturamento NNE'!$AA$2:$AA$707,'Infos Relatório'!U$1)</f>
        <v>0</v>
      </c>
      <c r="AA252" s="541">
        <f>COUNTIFS('Faturamento NNE'!$E$2:$E$707,'Infos Relatório'!$B$245,'Faturamento NNE'!$F$2:$F$707,'Infos Relatório'!$B252,'Faturamento NNE'!$AA$2:$AA$707,'Infos Relatório'!AA$1)</f>
        <v>0</v>
      </c>
      <c r="AB252" s="542">
        <f>SUMIFS('Faturamento NNE'!$H$2:$H$707,'Faturamento NNE'!$E$2:$E$707,'Infos Relatório'!$B$245,'Faturamento NNE'!$F$2:$F$707,'Infos Relatório'!$B252,'Faturamento NNE'!$AA$2:$AA$707,'Infos Relatório'!AA$1)</f>
        <v>0</v>
      </c>
      <c r="AC252" s="542">
        <f>SUMIFS('Faturamento NNE'!$K$2:$K$707,'Faturamento NNE'!$E$2:$E$707,'Infos Relatório'!$B$245,'Faturamento NNE'!$F$2:$F$707,'Infos Relatório'!$B252,'Faturamento NNE'!$AA$2:$AA$707,'Infos Relatório'!AA$1)</f>
        <v>0</v>
      </c>
      <c r="AD252" s="546">
        <f>SUMIFS('Faturamento NNE'!$P$2:$P$707,'Faturamento NNE'!$E$2:$E$707,'Infos Relatório'!$B$245,'Faturamento NNE'!$F$2:$F$707,'Infos Relatório'!$B252,'Faturamento NNE'!$AA$2:$AA$707,'Infos Relatório'!AA$1,'Faturamento NNE'!$U$2:$U$707,"Sim")+SUMIFS('Faturamento NNE'!$Q$2:$Q$707,'Faturamento NNE'!$E$2:$E$707,'Infos Relatório'!$B$245,'Faturamento NNE'!$F$2:$F$707,'Infos Relatório'!$B252,'Faturamento NNE'!$AA$2:$AA$707,'Infos Relatório'!AA$1,'Faturamento NNE'!$U$2:$U$707,"Sim")</f>
        <v>0</v>
      </c>
      <c r="AE252" s="227" t="e">
        <f t="shared" si="88"/>
        <v>#DIV/0!</v>
      </c>
      <c r="AF252" s="545">
        <f>SUMIFS('Faturamento NNE'!$I$2:$I$707,'Faturamento NNE'!$E$2:$E$707,'Infos Relatório'!$B$245,'Faturamento NNE'!$F$2:$F$707,'Infos Relatório'!$B252,'Faturamento NNE'!$AA$2:$AA$707,'Infos Relatório'!AA$1)</f>
        <v>0</v>
      </c>
      <c r="AG252" s="541">
        <f>COUNTIFS('Faturamento NNE'!$E$2:$E$707,'Infos Relatório'!$B$245,'Faturamento NNE'!$F$2:$F$707,'Infos Relatório'!$B252,'Faturamento NNE'!$AA$2:$AA$707,'Infos Relatório'!AG$1)</f>
        <v>0</v>
      </c>
      <c r="AH252" s="542">
        <f>SUMIFS('Faturamento NNE'!$H$2:$H$707,'Faturamento NNE'!$E$2:$E$707,'Infos Relatório'!$B$245,'Faturamento NNE'!$F$2:$F$707,'Infos Relatório'!$B252,'Faturamento NNE'!$AA$2:$AA$707,'Infos Relatório'!AG$1)</f>
        <v>0</v>
      </c>
      <c r="AI252" s="542">
        <f>SUMIFS('Faturamento NNE'!$K$2:$K$707,'Faturamento NNE'!$E$2:$E$707,'Infos Relatório'!$B$245,'Faturamento NNE'!$F$2:$F$707,'Infos Relatório'!$B252,'Faturamento NNE'!$AA$2:$AA$707,'Infos Relatório'!AG$1)</f>
        <v>0</v>
      </c>
      <c r="AJ252" s="546">
        <f>SUMIFS('Faturamento NNE'!$P$2:$P$707,'Faturamento NNE'!$E$2:$E$707,'Infos Relatório'!$B$245,'Faturamento NNE'!$F$2:$F$707,'Infos Relatório'!$B252,'Faturamento NNE'!$AA$2:$AA$707,'Infos Relatório'!AG$1,'Faturamento NNE'!$U$2:$U$707,"Sim")+SUMIFS('Faturamento NNE'!$Q$2:$Q$707,'Faturamento NNE'!$E$2:$E$707,'Infos Relatório'!$B$245,'Faturamento NNE'!$F$2:$F$707,'Infos Relatório'!$B252,'Faturamento NNE'!$AA$2:$AA$707,'Infos Relatório'!AG$1,'Faturamento NNE'!$U$2:$U$707,"Sim")</f>
        <v>0</v>
      </c>
      <c r="AK252" s="227" t="e">
        <f t="shared" si="89"/>
        <v>#DIV/0!</v>
      </c>
      <c r="AL252" s="545">
        <f>SUMIFS('Faturamento NNE'!$I$2:$I$707,'Faturamento NNE'!$E$2:$E$707,'Infos Relatório'!$B$245,'Faturamento NNE'!$F$2:$F$707,'Infos Relatório'!$B252,'Faturamento NNE'!$AA$2:$AA$707,'Infos Relatório'!AG$1)</f>
        <v>0</v>
      </c>
      <c r="AM252" s="541">
        <f>COUNTIFS('Faturamento NNE'!$E$2:$E$707,'Infos Relatório'!$B$245,'Faturamento NNE'!$F$2:$F$707,'Infos Relatório'!$B252,'Faturamento NNE'!$AA$2:$AA$707,'Infos Relatório'!AM$1)</f>
        <v>0</v>
      </c>
      <c r="AN252" s="542">
        <f>SUMIFS('Faturamento NNE'!$H$2:$H$707,'Faturamento NNE'!$E$2:$E$707,'Infos Relatório'!$B$245,'Faturamento NNE'!$F$2:$F$707,'Infos Relatório'!$B252,'Faturamento NNE'!$AA$2:$AA$707,'Infos Relatório'!AM$1)</f>
        <v>0</v>
      </c>
      <c r="AO252" s="542">
        <f>SUMIFS('Faturamento NNE'!$K$2:$K$707,'Faturamento NNE'!$E$2:$E$707,'Infos Relatório'!$B$245,'Faturamento NNE'!$F$2:$F$707,'Infos Relatório'!$B252,'Faturamento NNE'!$AA$2:$AA$707,'Infos Relatório'!AM$1)</f>
        <v>0</v>
      </c>
      <c r="AP252" s="546">
        <f>SUMIFS('Faturamento NNE'!$P$2:$P$707,'Faturamento NNE'!$E$2:$E$707,'Infos Relatório'!$B$245,'Faturamento NNE'!$F$2:$F$707,'Infos Relatório'!$B252,'Faturamento NNE'!$AA$2:$AA$707,'Infos Relatório'!AM$1,'Faturamento NNE'!$U$2:$U$707,"Sim")+SUMIFS('Faturamento NNE'!$Q$2:$Q$707,'Faturamento NNE'!$E$2:$E$707,'Infos Relatório'!$B$245,'Faturamento NNE'!$F$2:$F$707,'Infos Relatório'!$B252,'Faturamento NNE'!$AA$2:$AA$707,'Infos Relatório'!AM$1,'Faturamento NNE'!$U$2:$U$707,"Sim")</f>
        <v>0</v>
      </c>
      <c r="AQ252" s="227" t="e">
        <f t="shared" si="90"/>
        <v>#DIV/0!</v>
      </c>
      <c r="AR252" s="545">
        <f>SUMIFS('Faturamento NNE'!$I$2:$I$707,'Faturamento NNE'!$E$2:$E$707,'Infos Relatório'!$B$245,'Faturamento NNE'!$F$2:$F$707,'Infos Relatório'!$B252,'Faturamento NNE'!$AA$2:$AA$707,'Infos Relatório'!AM$1)</f>
        <v>0</v>
      </c>
      <c r="AS252" s="541">
        <f>COUNTIFS('Faturamento NNE'!$E$2:$E$707,'Infos Relatório'!$B$245,'Faturamento NNE'!$F$2:$F$707,'Infos Relatório'!$B252,'Faturamento NNE'!$AA$2:$AA$707,'Infos Relatório'!AS$1)</f>
        <v>0</v>
      </c>
      <c r="AT252" s="542">
        <f>SUMIFS('Faturamento NNE'!$H$2:$H$707,'Faturamento NNE'!$E$2:$E$707,'Infos Relatório'!$B$245,'Faturamento NNE'!$F$2:$F$707,'Infos Relatório'!$B252,'Faturamento NNE'!$AA$2:$AA$707,'Infos Relatório'!AS$1)</f>
        <v>0</v>
      </c>
      <c r="AU252" s="542">
        <f>SUMIFS('Faturamento NNE'!$K$2:$K$707,'Faturamento NNE'!$E$2:$E$707,'Infos Relatório'!$B$245,'Faturamento NNE'!$F$2:$F$707,'Infos Relatório'!$B252,'Faturamento NNE'!$AA$2:$AA$707,'Infos Relatório'!AS$1)</f>
        <v>0</v>
      </c>
      <c r="AV252" s="546">
        <f>SUMIFS('Faturamento NNE'!$P$2:$P$707,'Faturamento NNE'!$E$2:$E$707,'Infos Relatório'!$B$245,'Faturamento NNE'!$F$2:$F$707,'Infos Relatório'!$B252,'Faturamento NNE'!$AA$2:$AA$707,'Infos Relatório'!AS$1,'Faturamento NNE'!$U$2:$U$707,"Sim")+SUMIFS('Faturamento NNE'!$Q$2:$Q$707,'Faturamento NNE'!$E$2:$E$707,'Infos Relatório'!$B$245,'Faturamento NNE'!$F$2:$F$707,'Infos Relatório'!$B252,'Faturamento NNE'!$AA$2:$AA$707,'Infos Relatório'!AS$1,'Faturamento NNE'!$U$2:$U$707,"Sim")</f>
        <v>0</v>
      </c>
      <c r="AW252" s="227" t="e">
        <f t="shared" si="91"/>
        <v>#DIV/0!</v>
      </c>
      <c r="AX252" s="545">
        <f>SUMIFS('Faturamento NNE'!$I$2:$I$707,'Faturamento NNE'!$E$2:$E$707,'Infos Relatório'!$B$245,'Faturamento NNE'!$F$2:$F$707,'Infos Relatório'!$B252,'Faturamento NNE'!$AA$2:$AA$707,'Infos Relatório'!AS$1)</f>
        <v>0</v>
      </c>
      <c r="AY252" s="541">
        <f>COUNTIFS('Faturamento NNE'!$E$2:$E$707,'Infos Relatório'!$B$245,'Faturamento NNE'!$F$2:$F$707,'Infos Relatório'!$B252,'Faturamento NNE'!$AA$2:$AA$707,'Infos Relatório'!AY$1)</f>
        <v>0</v>
      </c>
      <c r="AZ252" s="542">
        <f>SUMIFS('Faturamento NNE'!$H$2:$H$707,'Faturamento NNE'!$E$2:$E$707,'Infos Relatório'!$B$245,'Faturamento NNE'!$F$2:$F$707,'Infos Relatório'!$B252,'Faturamento NNE'!$AA$2:$AA$707,'Infos Relatório'!AY$1)</f>
        <v>0</v>
      </c>
      <c r="BA252" s="542">
        <f>SUMIFS('Faturamento NNE'!$K$2:$K$707,'Faturamento NNE'!$E$2:$E$707,'Infos Relatório'!$B$245,'Faturamento NNE'!$F$2:$F$707,'Infos Relatório'!$B252,'Faturamento NNE'!$AA$2:$AA$707,'Infos Relatório'!AY$1)</f>
        <v>0</v>
      </c>
      <c r="BB252" s="546">
        <f>SUMIFS('Faturamento NNE'!$P$2:$P$707,'Faturamento NNE'!$E$2:$E$707,'Infos Relatório'!$B$245,'Faturamento NNE'!$F$2:$F$707,'Infos Relatório'!$B252,'Faturamento NNE'!$AA$2:$AA$707,'Infos Relatório'!AY$1,'Faturamento NNE'!$U$2:$U$707,"Sim")+SUMIFS('Faturamento NNE'!$Q$2:$Q$707,'Faturamento NNE'!$E$2:$E$707,'Infos Relatório'!$B$245,'Faturamento NNE'!$F$2:$F$707,'Infos Relatório'!$B252,'Faturamento NNE'!$AA$2:$AA$707,'Infos Relatório'!AY$1,'Faturamento NNE'!$U$2:$U$707,"Sim")</f>
        <v>0</v>
      </c>
      <c r="BC252" s="227" t="e">
        <f t="shared" si="92"/>
        <v>#DIV/0!</v>
      </c>
      <c r="BD252" s="545">
        <f>SUMIFS('Faturamento NNE'!$I$2:$I$707,'Faturamento NNE'!$E$2:$E$707,'Infos Relatório'!$B$245,'Faturamento NNE'!$F$2:$F$707,'Infos Relatório'!$B252,'Faturamento NNE'!$AA$2:$AA$707,'Infos Relatório'!AY$1)</f>
        <v>0</v>
      </c>
      <c r="BE252" s="541">
        <f>COUNTIFS('Faturamento NNE'!$E$2:$E$707,'Infos Relatório'!$B$245,'Faturamento NNE'!$F$2:$F$707,'Infos Relatório'!$B252,'Faturamento NNE'!$AA$2:$AA$707,'Infos Relatório'!BE$1)</f>
        <v>0</v>
      </c>
      <c r="BF252" s="542">
        <f>SUMIFS('Faturamento NNE'!$H$2:$H$707,'Faturamento NNE'!$E$2:$E$707,'Infos Relatório'!$B$245,'Faturamento NNE'!$F$2:$F$707,'Infos Relatório'!$B252,'Faturamento NNE'!$AA$2:$AA$707,'Infos Relatório'!BE$1)</f>
        <v>0</v>
      </c>
      <c r="BG252" s="542">
        <f>SUMIFS('Faturamento NNE'!$K$2:$K$707,'Faturamento NNE'!$E$2:$E$707,'Infos Relatório'!$B$245,'Faturamento NNE'!$F$2:$F$707,'Infos Relatório'!$B252,'Faturamento NNE'!$AA$2:$AA$707,'Infos Relatório'!BE$1)</f>
        <v>0</v>
      </c>
      <c r="BH252" s="546">
        <f>SUMIFS('Faturamento NNE'!$P$2:$P$707,'Faturamento NNE'!$E$2:$E$707,'Infos Relatório'!$B$245,'Faturamento NNE'!$F$2:$F$707,'Infos Relatório'!$B252,'Faturamento NNE'!$AA$2:$AA$707,'Infos Relatório'!BE$1,'Faturamento NNE'!$U$2:$U$707,"Sim")+SUMIFS('Faturamento NNE'!$Q$2:$Q$707,'Faturamento NNE'!$E$2:$E$707,'Infos Relatório'!$B$245,'Faturamento NNE'!$F$2:$F$707,'Infos Relatório'!$B252,'Faturamento NNE'!$AA$2:$AA$707,'Infos Relatório'!BE$1,'Faturamento NNE'!$U$2:$U$707,"Sim")</f>
        <v>0</v>
      </c>
      <c r="BI252" s="227" t="e">
        <f t="shared" si="93"/>
        <v>#DIV/0!</v>
      </c>
      <c r="BJ252" s="545">
        <f>SUMIFS('Faturamento NNE'!$I$2:$I$707,'Faturamento NNE'!$E$2:$E$707,'Infos Relatório'!$B$245,'Faturamento NNE'!$F$2:$F$707,'Infos Relatório'!$B252,'Faturamento NNE'!$AA$2:$AA$707,'Infos Relatório'!BE$1)</f>
        <v>0</v>
      </c>
      <c r="BK252" s="541">
        <f>COUNTIFS('Faturamento NNE'!$E$2:$E$707,'Infos Relatório'!$B$245,'Faturamento NNE'!$F$2:$F$707,'Infos Relatório'!$B252,'Faturamento NNE'!$AA$2:$AA$707,'Infos Relatório'!BK$1)</f>
        <v>0</v>
      </c>
      <c r="BL252" s="542">
        <f>SUMIFS('Faturamento NNE'!$H$2:$H$707,'Faturamento NNE'!$E$2:$E$707,'Infos Relatório'!$B$245,'Faturamento NNE'!$F$2:$F$707,'Infos Relatório'!$B252,'Faturamento NNE'!$AA$2:$AA$707,'Infos Relatório'!BK$1)</f>
        <v>0</v>
      </c>
      <c r="BM252" s="542">
        <f>SUMIFS('Faturamento NNE'!$K$2:$K$707,'Faturamento NNE'!$E$2:$E$707,'Infos Relatório'!$B$245,'Faturamento NNE'!$F$2:$F$707,'Infos Relatório'!$B252,'Faturamento NNE'!$AA$2:$AA$707,'Infos Relatório'!BK$1)</f>
        <v>0</v>
      </c>
      <c r="BN252" s="546">
        <f>SUMIFS('Faturamento NNE'!$P$2:$P$707,'Faturamento NNE'!$E$2:$E$707,'Infos Relatório'!$B$245,'Faturamento NNE'!$F$2:$F$707,'Infos Relatório'!$B252,'Faturamento NNE'!$AA$2:$AA$707,'Infos Relatório'!BK$1,'Faturamento NNE'!$U$2:$U$707,"Sim")+SUMIFS('Faturamento NNE'!$Q$2:$Q$707,'Faturamento NNE'!$E$2:$E$707,'Infos Relatório'!$B$245,'Faturamento NNE'!$F$2:$F$707,'Infos Relatório'!$B252,'Faturamento NNE'!$AA$2:$AA$707,'Infos Relatório'!BK$1,'Faturamento NNE'!$U$2:$U$707,"Sim")</f>
        <v>0</v>
      </c>
      <c r="BO252" s="227" t="e">
        <f t="shared" si="94"/>
        <v>#DIV/0!</v>
      </c>
      <c r="BP252" s="545">
        <f>SUMIFS('Faturamento NNE'!$I$2:$I$707,'Faturamento NNE'!$E$2:$E$707,'Infos Relatório'!$B$245,'Faturamento NNE'!$F$2:$F$707,'Infos Relatório'!$B252,'Faturamento NNE'!$AA$2:$AA$707,'Infos Relatório'!BK$1)</f>
        <v>0</v>
      </c>
      <c r="BQ252" s="541">
        <f>COUNTIFS('Faturamento NNE'!$E$2:$E$707,'Infos Relatório'!$B$245,'Faturamento NNE'!$F$2:$F$707,'Infos Relatório'!$B252,'Faturamento NNE'!$AA$2:$AA$707,'Infos Relatório'!BQ$1)</f>
        <v>0</v>
      </c>
      <c r="BR252" s="542">
        <f>SUMIFS('Faturamento NNE'!$H$2:$H$707,'Faturamento NNE'!$E$2:$E$707,'Infos Relatório'!$B$245,'Faturamento NNE'!$F$2:$F$707,'Infos Relatório'!$B252,'Faturamento NNE'!$AA$2:$AA$707,'Infos Relatório'!BQ$1)</f>
        <v>0</v>
      </c>
      <c r="BS252" s="542">
        <f>SUMIFS('Faturamento NNE'!$K$2:$K$707,'Faturamento NNE'!$E$2:$E$707,'Infos Relatório'!$B$245,'Faturamento NNE'!$F$2:$F$707,'Infos Relatório'!$B252,'Faturamento NNE'!$AA$2:$AA$707,'Infos Relatório'!BQ$1)</f>
        <v>0</v>
      </c>
      <c r="BT252" s="546">
        <f>SUMIFS('Faturamento NNE'!$P$2:$P$707,'Faturamento NNE'!$E$2:$E$707,'Infos Relatório'!$B$245,'Faturamento NNE'!$F$2:$F$707,'Infos Relatório'!$B252,'Faturamento NNE'!$AA$2:$AA$707,'Infos Relatório'!BQ$1,'Faturamento NNE'!$U$2:$U$707,"Sim")+SUMIFS('Faturamento NNE'!$Q$2:$Q$707,'Faturamento NNE'!$E$2:$E$707,'Infos Relatório'!$B$245,'Faturamento NNE'!$F$2:$F$707,'Infos Relatório'!$B252,'Faturamento NNE'!$AA$2:$AA$707,'Infos Relatório'!BQ$1,'Faturamento NNE'!$U$2:$U$707,"Sim")</f>
        <v>0</v>
      </c>
      <c r="BU252" s="227" t="e">
        <f t="shared" si="95"/>
        <v>#DIV/0!</v>
      </c>
      <c r="BV252" s="545">
        <f>SUMIFS('Faturamento NNE'!$I$2:$I$707,'Faturamento NNE'!$E$2:$E$707,'Infos Relatório'!$B$245,'Faturamento NNE'!$F$2:$F$707,'Infos Relatório'!$B252,'Faturamento NNE'!$AA$2:$AA$707,'Infos Relatório'!BQ$1)</f>
        <v>0</v>
      </c>
    </row>
    <row r="253" spans="2:74">
      <c r="B253" s="217" t="s">
        <v>137</v>
      </c>
      <c r="C253" s="541">
        <f>COUNTIFS('Faturamento NNE'!$E$2:$E$707,'Infos Relatório'!$B$245,'Faturamento NNE'!$F$2:$F$707,'Infos Relatório'!$B253,'Faturamento NNE'!$AA$2:$AA$707,'Infos Relatório'!C$1)</f>
        <v>0</v>
      </c>
      <c r="D253" s="542">
        <f>SUMIFS('Faturamento NNE'!$H$2:$H$707,'Faturamento NNE'!$E$2:$E$707,'Infos Relatório'!$B$245,'Faturamento NNE'!$F$2:$F$707,'Infos Relatório'!$B253,'Faturamento NNE'!$AA$2:$AA$707,'Infos Relatório'!C$1)</f>
        <v>0</v>
      </c>
      <c r="E253" s="543">
        <f>SUMIFS('Faturamento NNE'!$K$2:$K$707,'Faturamento NNE'!$E$2:$E$707,'Infos Relatório'!$B$245,'Faturamento NNE'!$F$2:$F$707,'Infos Relatório'!$B253,'Faturamento NNE'!$AA$2:$AA$707,'Infos Relatório'!C$1)</f>
        <v>0</v>
      </c>
      <c r="F253" s="544">
        <f>SUMIFS('Faturamento NNE'!$P$2:$P$707,'Faturamento NNE'!$E$2:$E$707,'Infos Relatório'!$B$245,'Faturamento NNE'!$F$2:$F$707,'Infos Relatório'!$B253,'Faturamento NNE'!$AA$2:$AA$707,'Infos Relatório'!C$1,'Faturamento NNE'!$U$2:$U$707,"Sim")+SUMIFS('Faturamento NNE'!$Q$2:$Q$707,'Faturamento NNE'!$E$2:$E$707,'Infos Relatório'!$B$245,'Faturamento NNE'!$F$2:$F$707,'Infos Relatório'!$B253,'Faturamento NNE'!$AA$2:$AA$707,'Infos Relatório'!C$1,'Faturamento NNE'!$U$2:$U$707,"Sim")</f>
        <v>0</v>
      </c>
      <c r="G253" s="283" t="e">
        <f t="shared" si="84"/>
        <v>#DIV/0!</v>
      </c>
      <c r="H253" s="545">
        <f>SUMIFS('Faturamento NNE'!$I$2:$I$707,'Faturamento NNE'!$E$2:$E$707,'Infos Relatório'!$B$245,'Faturamento NNE'!$F$2:$F$707,'Infos Relatório'!$B253,'Faturamento NNE'!$AA$2:$AA$707,'Infos Relatório'!C$1)</f>
        <v>0</v>
      </c>
      <c r="I253" s="541">
        <f>COUNTIFS('Faturamento NNE'!$E$2:$E$707,'Infos Relatório'!$B$245,'Faturamento NNE'!$F$2:$F$707,'Infos Relatório'!$B253,'Faturamento NNE'!$AA$2:$AA$707,'Infos Relatório'!I$1)</f>
        <v>0</v>
      </c>
      <c r="J253" s="542">
        <f>SUMIFS('Faturamento NNE'!$H$2:$H$707,'Faturamento NNE'!$E$2:$E$707,'Infos Relatório'!$B$245,'Faturamento NNE'!$F$2:$F$707,'Infos Relatório'!$B253,'Faturamento NNE'!$AA$2:$AA$707,'Infos Relatório'!I$1)</f>
        <v>0</v>
      </c>
      <c r="K253" s="543">
        <f>SUMIFS('Faturamento NNE'!$K$2:$K$707,'Faturamento NNE'!$E$2:$E$707,'Infos Relatório'!$B$245,'Faturamento NNE'!$F$2:$F$707,'Infos Relatório'!$B253,'Faturamento NNE'!$AA$2:$AA$707,'Infos Relatório'!I$1)</f>
        <v>0</v>
      </c>
      <c r="L253" s="544">
        <f>SUMIFS('Faturamento NNE'!$P$2:$P$707,'Faturamento NNE'!$E$2:$E$707,'Infos Relatório'!$B$245,'Faturamento NNE'!$F$2:$F$707,'Infos Relatório'!$B253,'Faturamento NNE'!$AA$2:$AA$707,'Infos Relatório'!I$1,'Faturamento NNE'!$U$2:$U$707,"Sim")+SUMIFS('Faturamento NNE'!$Q$2:$Q$707,'Faturamento NNE'!$E$2:$E$707,'Infos Relatório'!$B$245,'Faturamento NNE'!$F$2:$F$707,'Infos Relatório'!$B253,'Faturamento NNE'!$AA$2:$AA$707,'Infos Relatório'!I$1,'Faturamento NNE'!$U$2:$U$707,"Sim")</f>
        <v>0</v>
      </c>
      <c r="M253" s="283" t="e">
        <f t="shared" si="85"/>
        <v>#DIV/0!</v>
      </c>
      <c r="N253" s="545">
        <f>SUMIFS('Faturamento NNE'!$I$2:$I$707,'Faturamento NNE'!$E$2:$E$707,'Infos Relatório'!$B$245,'Faturamento NNE'!$F$2:$F$707,'Infos Relatório'!$B253,'Faturamento NNE'!$AA$2:$AA$707,'Infos Relatório'!I$1)</f>
        <v>0</v>
      </c>
      <c r="O253" s="541">
        <f>COUNTIFS('Faturamento NNE'!$E$2:$E$707,'Infos Relatório'!$B$245,'Faturamento NNE'!$F$2:$F$707,'Infos Relatório'!$B253,'Faturamento NNE'!$AA$2:$AA$707,'Infos Relatório'!O$1)</f>
        <v>0</v>
      </c>
      <c r="P253" s="542">
        <f>SUMIFS('Faturamento NNE'!$H$2:$H$707,'Faturamento NNE'!$E$2:$E$707,'Infos Relatório'!$B$245,'Faturamento NNE'!$F$2:$F$707,'Infos Relatório'!$B253,'Faturamento NNE'!$AA$2:$AA$707,'Infos Relatório'!O$1)</f>
        <v>0</v>
      </c>
      <c r="Q253" s="542">
        <f>SUMIFS('Faturamento NNE'!$K$2:$K$707,'Faturamento NNE'!$E$2:$E$707,'Infos Relatório'!$B$245,'Faturamento NNE'!$F$2:$F$707,'Infos Relatório'!$B253,'Faturamento NNE'!$AA$2:$AA$707,'Infos Relatório'!O$1)</f>
        <v>0</v>
      </c>
      <c r="R253" s="546">
        <f>SUMIFS('Faturamento NNE'!$P$2:$P$707,'Faturamento NNE'!$E$2:$E$707,'Infos Relatório'!$B$245,'Faturamento NNE'!$F$2:$F$707,'Infos Relatório'!$B253,'Faturamento NNE'!$AA$2:$AA$707,'Infos Relatório'!O$1,'Faturamento NNE'!$U$2:$U$707,"Sim")+SUMIFS('Faturamento NNE'!$Q$2:$Q$707,'Faturamento NNE'!$E$2:$E$707,'Infos Relatório'!$B$245,'Faturamento NNE'!$F$2:$F$707,'Infos Relatório'!$B253,'Faturamento NNE'!$AA$2:$AA$707,'Infos Relatório'!O$1,'Faturamento NNE'!$U$2:$U$707,"Sim")</f>
        <v>0</v>
      </c>
      <c r="S253" s="227" t="e">
        <f t="shared" si="86"/>
        <v>#DIV/0!</v>
      </c>
      <c r="T253" s="545">
        <f>SUMIFS('Faturamento NNE'!$I$2:$I$707,'Faturamento NNE'!$E$2:$E$707,'Infos Relatório'!$B$245,'Faturamento NNE'!$F$2:$F$707,'Infos Relatório'!$B253,'Faturamento NNE'!$AA$2:$AA$707,'Infos Relatório'!O$1)</f>
        <v>0</v>
      </c>
      <c r="U253" s="541">
        <f>COUNTIFS('Faturamento NNE'!$E$2:$E$707,'Infos Relatório'!$B$245,'Faturamento NNE'!$F$2:$F$707,'Infos Relatório'!$B253,'Faturamento NNE'!$AA$2:$AA$707,'Infos Relatório'!U$1)</f>
        <v>0</v>
      </c>
      <c r="V253" s="542">
        <f>SUMIFS('Faturamento NNE'!$H$2:$H$707,'Faturamento NNE'!$E$2:$E$707,'Infos Relatório'!$B$245,'Faturamento NNE'!$F$2:$F$707,'Infos Relatório'!$B253,'Faturamento NNE'!$AA$2:$AA$707,'Infos Relatório'!U$1)</f>
        <v>0</v>
      </c>
      <c r="W253" s="542">
        <f>SUMIFS('Faturamento NNE'!$K$2:$K$707,'Faturamento NNE'!$E$2:$E$707,'Infos Relatório'!$B$245,'Faturamento NNE'!$F$2:$F$707,'Infos Relatório'!$B253,'Faturamento NNE'!$AA$2:$AA$707,'Infos Relatório'!U$1)</f>
        <v>0</v>
      </c>
      <c r="X253" s="546">
        <f>SUMIFS('Faturamento NNE'!$P$2:$P$707,'Faturamento NNE'!$E$2:$E$707,'Infos Relatório'!$B$245,'Faturamento NNE'!$F$2:$F$707,'Infos Relatório'!$B253,'Faturamento NNE'!$AA$2:$AA$707,'Infos Relatório'!U$1,'Faturamento NNE'!$U$2:$U$707,"Sim")+SUMIFS('Faturamento NNE'!$Q$2:$Q$707,'Faturamento NNE'!$E$2:$E$707,'Infos Relatório'!$B$245,'Faturamento NNE'!$F$2:$F$707,'Infos Relatório'!$B253,'Faturamento NNE'!$AA$2:$AA$707,'Infos Relatório'!U$1,'Faturamento NNE'!$U$2:$U$707,"Sim")</f>
        <v>0</v>
      </c>
      <c r="Y253" s="227" t="e">
        <f t="shared" si="87"/>
        <v>#DIV/0!</v>
      </c>
      <c r="Z253" s="545">
        <f>SUMIFS('Faturamento NNE'!$I$2:$I$707,'Faturamento NNE'!$E$2:$E$707,'Infos Relatório'!$B$245,'Faturamento NNE'!$F$2:$F$707,'Infos Relatório'!$B253,'Faturamento NNE'!$AA$2:$AA$707,'Infos Relatório'!U$1)</f>
        <v>0</v>
      </c>
      <c r="AA253" s="541">
        <f>COUNTIFS('Faturamento NNE'!$E$2:$E$707,'Infos Relatório'!$B$245,'Faturamento NNE'!$F$2:$F$707,'Infos Relatório'!$B253,'Faturamento NNE'!$AA$2:$AA$707,'Infos Relatório'!AA$1)</f>
        <v>0</v>
      </c>
      <c r="AB253" s="542">
        <f>SUMIFS('Faturamento NNE'!$H$2:$H$707,'Faturamento NNE'!$E$2:$E$707,'Infos Relatório'!$B$245,'Faturamento NNE'!$F$2:$F$707,'Infos Relatório'!$B253,'Faturamento NNE'!$AA$2:$AA$707,'Infos Relatório'!AA$1)</f>
        <v>0</v>
      </c>
      <c r="AC253" s="542">
        <f>SUMIFS('Faturamento NNE'!$K$2:$K$707,'Faturamento NNE'!$E$2:$E$707,'Infos Relatório'!$B$245,'Faturamento NNE'!$F$2:$F$707,'Infos Relatório'!$B253,'Faturamento NNE'!$AA$2:$AA$707,'Infos Relatório'!AA$1)</f>
        <v>0</v>
      </c>
      <c r="AD253" s="546">
        <f>SUMIFS('Faturamento NNE'!$P$2:$P$707,'Faturamento NNE'!$E$2:$E$707,'Infos Relatório'!$B$245,'Faturamento NNE'!$F$2:$F$707,'Infos Relatório'!$B253,'Faturamento NNE'!$AA$2:$AA$707,'Infos Relatório'!AA$1,'Faturamento NNE'!$U$2:$U$707,"Sim")+SUMIFS('Faturamento NNE'!$Q$2:$Q$707,'Faturamento NNE'!$E$2:$E$707,'Infos Relatório'!$B$245,'Faturamento NNE'!$F$2:$F$707,'Infos Relatório'!$B253,'Faturamento NNE'!$AA$2:$AA$707,'Infos Relatório'!AA$1,'Faturamento NNE'!$U$2:$U$707,"Sim")</f>
        <v>0</v>
      </c>
      <c r="AE253" s="227" t="e">
        <f t="shared" si="88"/>
        <v>#DIV/0!</v>
      </c>
      <c r="AF253" s="545">
        <f>SUMIFS('Faturamento NNE'!$I$2:$I$707,'Faturamento NNE'!$E$2:$E$707,'Infos Relatório'!$B$245,'Faturamento NNE'!$F$2:$F$707,'Infos Relatório'!$B253,'Faturamento NNE'!$AA$2:$AA$707,'Infos Relatório'!AA$1)</f>
        <v>0</v>
      </c>
      <c r="AG253" s="541">
        <f>COUNTIFS('Faturamento NNE'!$E$2:$E$707,'Infos Relatório'!$B$245,'Faturamento NNE'!$F$2:$F$707,'Infos Relatório'!$B253,'Faturamento NNE'!$AA$2:$AA$707,'Infos Relatório'!AG$1)</f>
        <v>0</v>
      </c>
      <c r="AH253" s="542">
        <f>SUMIFS('Faturamento NNE'!$H$2:$H$707,'Faturamento NNE'!$E$2:$E$707,'Infos Relatório'!$B$245,'Faturamento NNE'!$F$2:$F$707,'Infos Relatório'!$B253,'Faturamento NNE'!$AA$2:$AA$707,'Infos Relatório'!AG$1)</f>
        <v>0</v>
      </c>
      <c r="AI253" s="542">
        <f>SUMIFS('Faturamento NNE'!$K$2:$K$707,'Faturamento NNE'!$E$2:$E$707,'Infos Relatório'!$B$245,'Faturamento NNE'!$F$2:$F$707,'Infos Relatório'!$B253,'Faturamento NNE'!$AA$2:$AA$707,'Infos Relatório'!AG$1)</f>
        <v>0</v>
      </c>
      <c r="AJ253" s="546">
        <f>SUMIFS('Faturamento NNE'!$P$2:$P$707,'Faturamento NNE'!$E$2:$E$707,'Infos Relatório'!$B$245,'Faturamento NNE'!$F$2:$F$707,'Infos Relatório'!$B253,'Faturamento NNE'!$AA$2:$AA$707,'Infos Relatório'!AG$1,'Faturamento NNE'!$U$2:$U$707,"Sim")+SUMIFS('Faturamento NNE'!$Q$2:$Q$707,'Faturamento NNE'!$E$2:$E$707,'Infos Relatório'!$B$245,'Faturamento NNE'!$F$2:$F$707,'Infos Relatório'!$B253,'Faturamento NNE'!$AA$2:$AA$707,'Infos Relatório'!AG$1,'Faturamento NNE'!$U$2:$U$707,"Sim")</f>
        <v>0</v>
      </c>
      <c r="AK253" s="227" t="e">
        <f t="shared" si="89"/>
        <v>#DIV/0!</v>
      </c>
      <c r="AL253" s="545">
        <f>SUMIFS('Faturamento NNE'!$I$2:$I$707,'Faturamento NNE'!$E$2:$E$707,'Infos Relatório'!$B$245,'Faturamento NNE'!$F$2:$F$707,'Infos Relatório'!$B253,'Faturamento NNE'!$AA$2:$AA$707,'Infos Relatório'!AG$1)</f>
        <v>0</v>
      </c>
      <c r="AM253" s="541">
        <f>COUNTIFS('Faturamento NNE'!$E$2:$E$707,'Infos Relatório'!$B$245,'Faturamento NNE'!$F$2:$F$707,'Infos Relatório'!$B253,'Faturamento NNE'!$AA$2:$AA$707,'Infos Relatório'!AM$1)</f>
        <v>0</v>
      </c>
      <c r="AN253" s="542">
        <f>SUMIFS('Faturamento NNE'!$H$2:$H$707,'Faturamento NNE'!$E$2:$E$707,'Infos Relatório'!$B$245,'Faturamento NNE'!$F$2:$F$707,'Infos Relatório'!$B253,'Faturamento NNE'!$AA$2:$AA$707,'Infos Relatório'!AM$1)</f>
        <v>0</v>
      </c>
      <c r="AO253" s="542">
        <f>SUMIFS('Faturamento NNE'!$K$2:$K$707,'Faturamento NNE'!$E$2:$E$707,'Infos Relatório'!$B$245,'Faturamento NNE'!$F$2:$F$707,'Infos Relatório'!$B253,'Faturamento NNE'!$AA$2:$AA$707,'Infos Relatório'!AM$1)</f>
        <v>0</v>
      </c>
      <c r="AP253" s="546">
        <f>SUMIFS('Faturamento NNE'!$P$2:$P$707,'Faturamento NNE'!$E$2:$E$707,'Infos Relatório'!$B$245,'Faturamento NNE'!$F$2:$F$707,'Infos Relatório'!$B253,'Faturamento NNE'!$AA$2:$AA$707,'Infos Relatório'!AM$1,'Faturamento NNE'!$U$2:$U$707,"Sim")+SUMIFS('Faturamento NNE'!$Q$2:$Q$707,'Faturamento NNE'!$E$2:$E$707,'Infos Relatório'!$B$245,'Faturamento NNE'!$F$2:$F$707,'Infos Relatório'!$B253,'Faturamento NNE'!$AA$2:$AA$707,'Infos Relatório'!AM$1,'Faturamento NNE'!$U$2:$U$707,"Sim")</f>
        <v>0</v>
      </c>
      <c r="AQ253" s="227" t="e">
        <f t="shared" si="90"/>
        <v>#DIV/0!</v>
      </c>
      <c r="AR253" s="545">
        <f>SUMIFS('Faturamento NNE'!$I$2:$I$707,'Faturamento NNE'!$E$2:$E$707,'Infos Relatório'!$B$245,'Faturamento NNE'!$F$2:$F$707,'Infos Relatório'!$B253,'Faturamento NNE'!$AA$2:$AA$707,'Infos Relatório'!AM$1)</f>
        <v>0</v>
      </c>
      <c r="AS253" s="541">
        <f>COUNTIFS('Faturamento NNE'!$E$2:$E$707,'Infos Relatório'!$B$245,'Faturamento NNE'!$F$2:$F$707,'Infos Relatório'!$B253,'Faturamento NNE'!$AA$2:$AA$707,'Infos Relatório'!AS$1)</f>
        <v>0</v>
      </c>
      <c r="AT253" s="542">
        <f>SUMIFS('Faturamento NNE'!$H$2:$H$707,'Faturamento NNE'!$E$2:$E$707,'Infos Relatório'!$B$245,'Faturamento NNE'!$F$2:$F$707,'Infos Relatório'!$B253,'Faturamento NNE'!$AA$2:$AA$707,'Infos Relatório'!AS$1)</f>
        <v>0</v>
      </c>
      <c r="AU253" s="542">
        <f>SUMIFS('Faturamento NNE'!$K$2:$K$707,'Faturamento NNE'!$E$2:$E$707,'Infos Relatório'!$B$245,'Faturamento NNE'!$F$2:$F$707,'Infos Relatório'!$B253,'Faturamento NNE'!$AA$2:$AA$707,'Infos Relatório'!AS$1)</f>
        <v>0</v>
      </c>
      <c r="AV253" s="546">
        <f>SUMIFS('Faturamento NNE'!$P$2:$P$707,'Faturamento NNE'!$E$2:$E$707,'Infos Relatório'!$B$245,'Faturamento NNE'!$F$2:$F$707,'Infos Relatório'!$B253,'Faturamento NNE'!$AA$2:$AA$707,'Infos Relatório'!AS$1,'Faturamento NNE'!$U$2:$U$707,"Sim")+SUMIFS('Faturamento NNE'!$Q$2:$Q$707,'Faturamento NNE'!$E$2:$E$707,'Infos Relatório'!$B$245,'Faturamento NNE'!$F$2:$F$707,'Infos Relatório'!$B253,'Faturamento NNE'!$AA$2:$AA$707,'Infos Relatório'!AS$1,'Faturamento NNE'!$U$2:$U$707,"Sim")</f>
        <v>0</v>
      </c>
      <c r="AW253" s="227" t="e">
        <f t="shared" si="91"/>
        <v>#DIV/0!</v>
      </c>
      <c r="AX253" s="545">
        <f>SUMIFS('Faturamento NNE'!$I$2:$I$707,'Faturamento NNE'!$E$2:$E$707,'Infos Relatório'!$B$245,'Faturamento NNE'!$F$2:$F$707,'Infos Relatório'!$B253,'Faturamento NNE'!$AA$2:$AA$707,'Infos Relatório'!AS$1)</f>
        <v>0</v>
      </c>
      <c r="AY253" s="541">
        <f>COUNTIFS('Faturamento NNE'!$E$2:$E$707,'Infos Relatório'!$B$245,'Faturamento NNE'!$F$2:$F$707,'Infos Relatório'!$B253,'Faturamento NNE'!$AA$2:$AA$707,'Infos Relatório'!AY$1)</f>
        <v>0</v>
      </c>
      <c r="AZ253" s="542">
        <f>SUMIFS('Faturamento NNE'!$H$2:$H$707,'Faturamento NNE'!$E$2:$E$707,'Infos Relatório'!$B$245,'Faturamento NNE'!$F$2:$F$707,'Infos Relatório'!$B253,'Faturamento NNE'!$AA$2:$AA$707,'Infos Relatório'!AY$1)</f>
        <v>0</v>
      </c>
      <c r="BA253" s="542">
        <f>SUMIFS('Faturamento NNE'!$K$2:$K$707,'Faturamento NNE'!$E$2:$E$707,'Infos Relatório'!$B$245,'Faturamento NNE'!$F$2:$F$707,'Infos Relatório'!$B253,'Faturamento NNE'!$AA$2:$AA$707,'Infos Relatório'!AY$1)</f>
        <v>0</v>
      </c>
      <c r="BB253" s="546">
        <f>SUMIFS('Faturamento NNE'!$P$2:$P$707,'Faturamento NNE'!$E$2:$E$707,'Infos Relatório'!$B$245,'Faturamento NNE'!$F$2:$F$707,'Infos Relatório'!$B253,'Faturamento NNE'!$AA$2:$AA$707,'Infos Relatório'!AY$1,'Faturamento NNE'!$U$2:$U$707,"Sim")+SUMIFS('Faturamento NNE'!$Q$2:$Q$707,'Faturamento NNE'!$E$2:$E$707,'Infos Relatório'!$B$245,'Faturamento NNE'!$F$2:$F$707,'Infos Relatório'!$B253,'Faturamento NNE'!$AA$2:$AA$707,'Infos Relatório'!AY$1,'Faturamento NNE'!$U$2:$U$707,"Sim")</f>
        <v>0</v>
      </c>
      <c r="BC253" s="227" t="e">
        <f t="shared" si="92"/>
        <v>#DIV/0!</v>
      </c>
      <c r="BD253" s="545">
        <f>SUMIFS('Faturamento NNE'!$I$2:$I$707,'Faturamento NNE'!$E$2:$E$707,'Infos Relatório'!$B$245,'Faturamento NNE'!$F$2:$F$707,'Infos Relatório'!$B253,'Faturamento NNE'!$AA$2:$AA$707,'Infos Relatório'!AY$1)</f>
        <v>0</v>
      </c>
      <c r="BE253" s="541">
        <f>COUNTIFS('Faturamento NNE'!$E$2:$E$707,'Infos Relatório'!$B$245,'Faturamento NNE'!$F$2:$F$707,'Infos Relatório'!$B253,'Faturamento NNE'!$AA$2:$AA$707,'Infos Relatório'!BE$1)</f>
        <v>0</v>
      </c>
      <c r="BF253" s="542">
        <f>SUMIFS('Faturamento NNE'!$H$2:$H$707,'Faturamento NNE'!$E$2:$E$707,'Infos Relatório'!$B$245,'Faturamento NNE'!$F$2:$F$707,'Infos Relatório'!$B253,'Faturamento NNE'!$AA$2:$AA$707,'Infos Relatório'!BE$1)</f>
        <v>0</v>
      </c>
      <c r="BG253" s="542">
        <f>SUMIFS('Faturamento NNE'!$K$2:$K$707,'Faturamento NNE'!$E$2:$E$707,'Infos Relatório'!$B$245,'Faturamento NNE'!$F$2:$F$707,'Infos Relatório'!$B253,'Faturamento NNE'!$AA$2:$AA$707,'Infos Relatório'!BE$1)</f>
        <v>0</v>
      </c>
      <c r="BH253" s="546">
        <f>SUMIFS('Faturamento NNE'!$P$2:$P$707,'Faturamento NNE'!$E$2:$E$707,'Infos Relatório'!$B$245,'Faturamento NNE'!$F$2:$F$707,'Infos Relatório'!$B253,'Faturamento NNE'!$AA$2:$AA$707,'Infos Relatório'!BE$1,'Faturamento NNE'!$U$2:$U$707,"Sim")+SUMIFS('Faturamento NNE'!$Q$2:$Q$707,'Faturamento NNE'!$E$2:$E$707,'Infos Relatório'!$B$245,'Faturamento NNE'!$F$2:$F$707,'Infos Relatório'!$B253,'Faturamento NNE'!$AA$2:$AA$707,'Infos Relatório'!BE$1,'Faturamento NNE'!$U$2:$U$707,"Sim")</f>
        <v>0</v>
      </c>
      <c r="BI253" s="227" t="e">
        <f t="shared" si="93"/>
        <v>#DIV/0!</v>
      </c>
      <c r="BJ253" s="545">
        <f>SUMIFS('Faturamento NNE'!$I$2:$I$707,'Faturamento NNE'!$E$2:$E$707,'Infos Relatório'!$B$245,'Faturamento NNE'!$F$2:$F$707,'Infos Relatório'!$B253,'Faturamento NNE'!$AA$2:$AA$707,'Infos Relatório'!BE$1)</f>
        <v>0</v>
      </c>
      <c r="BK253" s="541">
        <f>COUNTIFS('Faturamento NNE'!$E$2:$E$707,'Infos Relatório'!$B$245,'Faturamento NNE'!$F$2:$F$707,'Infos Relatório'!$B253,'Faturamento NNE'!$AA$2:$AA$707,'Infos Relatório'!BK$1)</f>
        <v>0</v>
      </c>
      <c r="BL253" s="542">
        <f>SUMIFS('Faturamento NNE'!$H$2:$H$707,'Faturamento NNE'!$E$2:$E$707,'Infos Relatório'!$B$245,'Faturamento NNE'!$F$2:$F$707,'Infos Relatório'!$B253,'Faturamento NNE'!$AA$2:$AA$707,'Infos Relatório'!BK$1)</f>
        <v>0</v>
      </c>
      <c r="BM253" s="542">
        <f>SUMIFS('Faturamento NNE'!$K$2:$K$707,'Faturamento NNE'!$E$2:$E$707,'Infos Relatório'!$B$245,'Faturamento NNE'!$F$2:$F$707,'Infos Relatório'!$B253,'Faturamento NNE'!$AA$2:$AA$707,'Infos Relatório'!BK$1)</f>
        <v>0</v>
      </c>
      <c r="BN253" s="546">
        <f>SUMIFS('Faturamento NNE'!$P$2:$P$707,'Faturamento NNE'!$E$2:$E$707,'Infos Relatório'!$B$245,'Faturamento NNE'!$F$2:$F$707,'Infos Relatório'!$B253,'Faturamento NNE'!$AA$2:$AA$707,'Infos Relatório'!BK$1,'Faturamento NNE'!$U$2:$U$707,"Sim")+SUMIFS('Faturamento NNE'!$Q$2:$Q$707,'Faturamento NNE'!$E$2:$E$707,'Infos Relatório'!$B$245,'Faturamento NNE'!$F$2:$F$707,'Infos Relatório'!$B253,'Faturamento NNE'!$AA$2:$AA$707,'Infos Relatório'!BK$1,'Faturamento NNE'!$U$2:$U$707,"Sim")</f>
        <v>0</v>
      </c>
      <c r="BO253" s="227" t="e">
        <f t="shared" si="94"/>
        <v>#DIV/0!</v>
      </c>
      <c r="BP253" s="545">
        <f>SUMIFS('Faturamento NNE'!$I$2:$I$707,'Faturamento NNE'!$E$2:$E$707,'Infos Relatório'!$B$245,'Faturamento NNE'!$F$2:$F$707,'Infos Relatório'!$B253,'Faturamento NNE'!$AA$2:$AA$707,'Infos Relatório'!BK$1)</f>
        <v>0</v>
      </c>
      <c r="BQ253" s="541">
        <f>COUNTIFS('Faturamento NNE'!$E$2:$E$707,'Infos Relatório'!$B$245,'Faturamento NNE'!$F$2:$F$707,'Infos Relatório'!$B253,'Faturamento NNE'!$AA$2:$AA$707,'Infos Relatório'!BQ$1)</f>
        <v>0</v>
      </c>
      <c r="BR253" s="542">
        <f>SUMIFS('Faturamento NNE'!$H$2:$H$707,'Faturamento NNE'!$E$2:$E$707,'Infos Relatório'!$B$245,'Faturamento NNE'!$F$2:$F$707,'Infos Relatório'!$B253,'Faturamento NNE'!$AA$2:$AA$707,'Infos Relatório'!BQ$1)</f>
        <v>0</v>
      </c>
      <c r="BS253" s="542">
        <f>SUMIFS('Faturamento NNE'!$K$2:$K$707,'Faturamento NNE'!$E$2:$E$707,'Infos Relatório'!$B$245,'Faturamento NNE'!$F$2:$F$707,'Infos Relatório'!$B253,'Faturamento NNE'!$AA$2:$AA$707,'Infos Relatório'!BQ$1)</f>
        <v>0</v>
      </c>
      <c r="BT253" s="546">
        <f>SUMIFS('Faturamento NNE'!$P$2:$P$707,'Faturamento NNE'!$E$2:$E$707,'Infos Relatório'!$B$245,'Faturamento NNE'!$F$2:$F$707,'Infos Relatório'!$B253,'Faturamento NNE'!$AA$2:$AA$707,'Infos Relatório'!BQ$1,'Faturamento NNE'!$U$2:$U$707,"Sim")+SUMIFS('Faturamento NNE'!$Q$2:$Q$707,'Faturamento NNE'!$E$2:$E$707,'Infos Relatório'!$B$245,'Faturamento NNE'!$F$2:$F$707,'Infos Relatório'!$B253,'Faturamento NNE'!$AA$2:$AA$707,'Infos Relatório'!BQ$1,'Faturamento NNE'!$U$2:$U$707,"Sim")</f>
        <v>0</v>
      </c>
      <c r="BU253" s="227" t="e">
        <f t="shared" si="95"/>
        <v>#DIV/0!</v>
      </c>
      <c r="BV253" s="545">
        <f>SUMIFS('Faturamento NNE'!$I$2:$I$707,'Faturamento NNE'!$E$2:$E$707,'Infos Relatório'!$B$245,'Faturamento NNE'!$F$2:$F$707,'Infos Relatório'!$B253,'Faturamento NNE'!$AA$2:$AA$707,'Infos Relatório'!BQ$1)</f>
        <v>0</v>
      </c>
    </row>
    <row r="254" spans="2:74">
      <c r="B254" s="217" t="s">
        <v>138</v>
      </c>
      <c r="C254" s="541">
        <f>COUNTIFS('Faturamento NNE'!$E$2:$E$707,'Infos Relatório'!$B$245,'Faturamento NNE'!$F$2:$F$707,'Infos Relatório'!$B254,'Faturamento NNE'!$AA$2:$AA$707,'Infos Relatório'!C$1)</f>
        <v>0</v>
      </c>
      <c r="D254" s="542">
        <f>SUMIFS('Faturamento NNE'!$H$2:$H$707,'Faturamento NNE'!$E$2:$E$707,'Infos Relatório'!$B$245,'Faturamento NNE'!$F$2:$F$707,'Infos Relatório'!$B254,'Faturamento NNE'!$AA$2:$AA$707,'Infos Relatório'!C$1)</f>
        <v>0</v>
      </c>
      <c r="E254" s="543">
        <f>SUMIFS('Faturamento NNE'!$K$2:$K$707,'Faturamento NNE'!$E$2:$E$707,'Infos Relatório'!$B$245,'Faturamento NNE'!$F$2:$F$707,'Infos Relatório'!$B254,'Faturamento NNE'!$AA$2:$AA$707,'Infos Relatório'!C$1)</f>
        <v>0</v>
      </c>
      <c r="F254" s="544">
        <f>SUMIFS('Faturamento NNE'!$P$2:$P$707,'Faturamento NNE'!$E$2:$E$707,'Infos Relatório'!$B$245,'Faturamento NNE'!$F$2:$F$707,'Infos Relatório'!$B254,'Faturamento NNE'!$AA$2:$AA$707,'Infos Relatório'!C$1,'Faturamento NNE'!$U$2:$U$707,"Sim")+SUMIFS('Faturamento NNE'!$Q$2:$Q$707,'Faturamento NNE'!$E$2:$E$707,'Infos Relatório'!$B$245,'Faturamento NNE'!$F$2:$F$707,'Infos Relatório'!$B254,'Faturamento NNE'!$AA$2:$AA$707,'Infos Relatório'!C$1,'Faturamento NNE'!$U$2:$U$707,"Sim")</f>
        <v>0</v>
      </c>
      <c r="G254" s="283" t="e">
        <f t="shared" si="84"/>
        <v>#DIV/0!</v>
      </c>
      <c r="H254" s="545">
        <f>SUMIFS('Faturamento NNE'!$I$2:$I$707,'Faturamento NNE'!$E$2:$E$707,'Infos Relatório'!$B$245,'Faturamento NNE'!$F$2:$F$707,'Infos Relatório'!$B254,'Faturamento NNE'!$AA$2:$AA$707,'Infos Relatório'!C$1)</f>
        <v>0</v>
      </c>
      <c r="I254" s="541">
        <f>COUNTIFS('Faturamento NNE'!$E$2:$E$707,'Infos Relatório'!$B$245,'Faturamento NNE'!$F$2:$F$707,'Infos Relatório'!$B254,'Faturamento NNE'!$AA$2:$AA$707,'Infos Relatório'!I$1)</f>
        <v>0</v>
      </c>
      <c r="J254" s="542">
        <f>SUMIFS('Faturamento NNE'!$H$2:$H$707,'Faturamento NNE'!$E$2:$E$707,'Infos Relatório'!$B$245,'Faturamento NNE'!$F$2:$F$707,'Infos Relatório'!$B254,'Faturamento NNE'!$AA$2:$AA$707,'Infos Relatório'!I$1)</f>
        <v>0</v>
      </c>
      <c r="K254" s="543">
        <f>SUMIFS('Faturamento NNE'!$K$2:$K$707,'Faturamento NNE'!$E$2:$E$707,'Infos Relatório'!$B$245,'Faturamento NNE'!$F$2:$F$707,'Infos Relatório'!$B254,'Faturamento NNE'!$AA$2:$AA$707,'Infos Relatório'!I$1)</f>
        <v>0</v>
      </c>
      <c r="L254" s="544">
        <f>SUMIFS('Faturamento NNE'!$P$2:$P$707,'Faturamento NNE'!$E$2:$E$707,'Infos Relatório'!$B$245,'Faturamento NNE'!$F$2:$F$707,'Infos Relatório'!$B254,'Faturamento NNE'!$AA$2:$AA$707,'Infos Relatório'!I$1,'Faturamento NNE'!$U$2:$U$707,"Sim")+SUMIFS('Faturamento NNE'!$Q$2:$Q$707,'Faturamento NNE'!$E$2:$E$707,'Infos Relatório'!$B$245,'Faturamento NNE'!$F$2:$F$707,'Infos Relatório'!$B254,'Faturamento NNE'!$AA$2:$AA$707,'Infos Relatório'!I$1,'Faturamento NNE'!$U$2:$U$707,"Sim")</f>
        <v>0</v>
      </c>
      <c r="M254" s="283" t="e">
        <f t="shared" si="85"/>
        <v>#DIV/0!</v>
      </c>
      <c r="N254" s="545">
        <f>SUMIFS('Faturamento NNE'!$I$2:$I$707,'Faturamento NNE'!$E$2:$E$707,'Infos Relatório'!$B$245,'Faturamento NNE'!$F$2:$F$707,'Infos Relatório'!$B254,'Faturamento NNE'!$AA$2:$AA$707,'Infos Relatório'!I$1)</f>
        <v>0</v>
      </c>
      <c r="O254" s="541">
        <f>COUNTIFS('Faturamento NNE'!$E$2:$E$707,'Infos Relatório'!$B$245,'Faturamento NNE'!$F$2:$F$707,'Infos Relatório'!$B254,'Faturamento NNE'!$AA$2:$AA$707,'Infos Relatório'!O$1)</f>
        <v>0</v>
      </c>
      <c r="P254" s="542">
        <f>SUMIFS('Faturamento NNE'!$H$2:$H$707,'Faturamento NNE'!$E$2:$E$707,'Infos Relatório'!$B$245,'Faturamento NNE'!$F$2:$F$707,'Infos Relatório'!$B254,'Faturamento NNE'!$AA$2:$AA$707,'Infos Relatório'!O$1)</f>
        <v>0</v>
      </c>
      <c r="Q254" s="542">
        <f>SUMIFS('Faturamento NNE'!$K$2:$K$707,'Faturamento NNE'!$E$2:$E$707,'Infos Relatório'!$B$245,'Faturamento NNE'!$F$2:$F$707,'Infos Relatório'!$B254,'Faturamento NNE'!$AA$2:$AA$707,'Infos Relatório'!O$1)</f>
        <v>0</v>
      </c>
      <c r="R254" s="546">
        <f>SUMIFS('Faturamento NNE'!$P$2:$P$707,'Faturamento NNE'!$E$2:$E$707,'Infos Relatório'!$B$245,'Faturamento NNE'!$F$2:$F$707,'Infos Relatório'!$B254,'Faturamento NNE'!$AA$2:$AA$707,'Infos Relatório'!O$1,'Faturamento NNE'!$U$2:$U$707,"Sim")+SUMIFS('Faturamento NNE'!$Q$2:$Q$707,'Faturamento NNE'!$E$2:$E$707,'Infos Relatório'!$B$245,'Faturamento NNE'!$F$2:$F$707,'Infos Relatório'!$B254,'Faturamento NNE'!$AA$2:$AA$707,'Infos Relatório'!O$1,'Faturamento NNE'!$U$2:$U$707,"Sim")</f>
        <v>0</v>
      </c>
      <c r="S254" s="227" t="e">
        <f t="shared" si="86"/>
        <v>#DIV/0!</v>
      </c>
      <c r="T254" s="545">
        <f>SUMIFS('Faturamento NNE'!$I$2:$I$707,'Faturamento NNE'!$E$2:$E$707,'Infos Relatório'!$B$245,'Faturamento NNE'!$F$2:$F$707,'Infos Relatório'!$B254,'Faturamento NNE'!$AA$2:$AA$707,'Infos Relatório'!O$1)</f>
        <v>0</v>
      </c>
      <c r="U254" s="541">
        <f>COUNTIFS('Faturamento NNE'!$E$2:$E$707,'Infos Relatório'!$B$245,'Faturamento NNE'!$F$2:$F$707,'Infos Relatório'!$B254,'Faturamento NNE'!$AA$2:$AA$707,'Infos Relatório'!U$1)</f>
        <v>0</v>
      </c>
      <c r="V254" s="542">
        <f>SUMIFS('Faturamento NNE'!$H$2:$H$707,'Faturamento NNE'!$E$2:$E$707,'Infos Relatório'!$B$245,'Faturamento NNE'!$F$2:$F$707,'Infos Relatório'!$B254,'Faturamento NNE'!$AA$2:$AA$707,'Infos Relatório'!U$1)</f>
        <v>0</v>
      </c>
      <c r="W254" s="542">
        <f>SUMIFS('Faturamento NNE'!$K$2:$K$707,'Faturamento NNE'!$E$2:$E$707,'Infos Relatório'!$B$245,'Faturamento NNE'!$F$2:$F$707,'Infos Relatório'!$B254,'Faturamento NNE'!$AA$2:$AA$707,'Infos Relatório'!U$1)</f>
        <v>0</v>
      </c>
      <c r="X254" s="546">
        <f>SUMIFS('Faturamento NNE'!$P$2:$P$707,'Faturamento NNE'!$E$2:$E$707,'Infos Relatório'!$B$245,'Faturamento NNE'!$F$2:$F$707,'Infos Relatório'!$B254,'Faturamento NNE'!$AA$2:$AA$707,'Infos Relatório'!U$1,'Faturamento NNE'!$U$2:$U$707,"Sim")+SUMIFS('Faturamento NNE'!$Q$2:$Q$707,'Faturamento NNE'!$E$2:$E$707,'Infos Relatório'!$B$245,'Faturamento NNE'!$F$2:$F$707,'Infos Relatório'!$B254,'Faturamento NNE'!$AA$2:$AA$707,'Infos Relatório'!U$1,'Faturamento NNE'!$U$2:$U$707,"Sim")</f>
        <v>0</v>
      </c>
      <c r="Y254" s="227" t="e">
        <f t="shared" si="87"/>
        <v>#DIV/0!</v>
      </c>
      <c r="Z254" s="545">
        <f>SUMIFS('Faturamento NNE'!$I$2:$I$707,'Faturamento NNE'!$E$2:$E$707,'Infos Relatório'!$B$245,'Faturamento NNE'!$F$2:$F$707,'Infos Relatório'!$B254,'Faturamento NNE'!$AA$2:$AA$707,'Infos Relatório'!U$1)</f>
        <v>0</v>
      </c>
      <c r="AA254" s="541">
        <f>COUNTIFS('Faturamento NNE'!$E$2:$E$707,'Infos Relatório'!$B$245,'Faturamento NNE'!$F$2:$F$707,'Infos Relatório'!$B254,'Faturamento NNE'!$AA$2:$AA$707,'Infos Relatório'!AA$1)</f>
        <v>0</v>
      </c>
      <c r="AB254" s="542">
        <f>SUMIFS('Faturamento NNE'!$H$2:$H$707,'Faturamento NNE'!$E$2:$E$707,'Infos Relatório'!$B$245,'Faturamento NNE'!$F$2:$F$707,'Infos Relatório'!$B254,'Faturamento NNE'!$AA$2:$AA$707,'Infos Relatório'!AA$1)</f>
        <v>0</v>
      </c>
      <c r="AC254" s="542">
        <f>SUMIFS('Faturamento NNE'!$K$2:$K$707,'Faturamento NNE'!$E$2:$E$707,'Infos Relatório'!$B$245,'Faturamento NNE'!$F$2:$F$707,'Infos Relatório'!$B254,'Faturamento NNE'!$AA$2:$AA$707,'Infos Relatório'!AA$1)</f>
        <v>0</v>
      </c>
      <c r="AD254" s="546">
        <f>SUMIFS('Faturamento NNE'!$P$2:$P$707,'Faturamento NNE'!$E$2:$E$707,'Infos Relatório'!$B$245,'Faturamento NNE'!$F$2:$F$707,'Infos Relatório'!$B254,'Faturamento NNE'!$AA$2:$AA$707,'Infos Relatório'!AA$1,'Faturamento NNE'!$U$2:$U$707,"Sim")+SUMIFS('Faturamento NNE'!$Q$2:$Q$707,'Faturamento NNE'!$E$2:$E$707,'Infos Relatório'!$B$245,'Faturamento NNE'!$F$2:$F$707,'Infos Relatório'!$B254,'Faturamento NNE'!$AA$2:$AA$707,'Infos Relatório'!AA$1,'Faturamento NNE'!$U$2:$U$707,"Sim")</f>
        <v>0</v>
      </c>
      <c r="AE254" s="227" t="e">
        <f t="shared" si="88"/>
        <v>#DIV/0!</v>
      </c>
      <c r="AF254" s="545">
        <f>SUMIFS('Faturamento NNE'!$I$2:$I$707,'Faturamento NNE'!$E$2:$E$707,'Infos Relatório'!$B$245,'Faturamento NNE'!$F$2:$F$707,'Infos Relatório'!$B254,'Faturamento NNE'!$AA$2:$AA$707,'Infos Relatório'!AA$1)</f>
        <v>0</v>
      </c>
      <c r="AG254" s="541">
        <f>COUNTIFS('Faturamento NNE'!$E$2:$E$707,'Infos Relatório'!$B$245,'Faturamento NNE'!$F$2:$F$707,'Infos Relatório'!$B254,'Faturamento NNE'!$AA$2:$AA$707,'Infos Relatório'!AG$1)</f>
        <v>0</v>
      </c>
      <c r="AH254" s="542">
        <f>SUMIFS('Faturamento NNE'!$H$2:$H$707,'Faturamento NNE'!$E$2:$E$707,'Infos Relatório'!$B$245,'Faturamento NNE'!$F$2:$F$707,'Infos Relatório'!$B254,'Faturamento NNE'!$AA$2:$AA$707,'Infos Relatório'!AG$1)</f>
        <v>0</v>
      </c>
      <c r="AI254" s="542">
        <f>SUMIFS('Faturamento NNE'!$K$2:$K$707,'Faturamento NNE'!$E$2:$E$707,'Infos Relatório'!$B$245,'Faturamento NNE'!$F$2:$F$707,'Infos Relatório'!$B254,'Faturamento NNE'!$AA$2:$AA$707,'Infos Relatório'!AG$1)</f>
        <v>0</v>
      </c>
      <c r="AJ254" s="546">
        <f>SUMIFS('Faturamento NNE'!$P$2:$P$707,'Faturamento NNE'!$E$2:$E$707,'Infos Relatório'!$B$245,'Faturamento NNE'!$F$2:$F$707,'Infos Relatório'!$B254,'Faturamento NNE'!$AA$2:$AA$707,'Infos Relatório'!AG$1,'Faturamento NNE'!$U$2:$U$707,"Sim")+SUMIFS('Faturamento NNE'!$Q$2:$Q$707,'Faturamento NNE'!$E$2:$E$707,'Infos Relatório'!$B$245,'Faturamento NNE'!$F$2:$F$707,'Infos Relatório'!$B254,'Faturamento NNE'!$AA$2:$AA$707,'Infos Relatório'!AG$1,'Faturamento NNE'!$U$2:$U$707,"Sim")</f>
        <v>0</v>
      </c>
      <c r="AK254" s="227" t="e">
        <f t="shared" si="89"/>
        <v>#DIV/0!</v>
      </c>
      <c r="AL254" s="545">
        <f>SUMIFS('Faturamento NNE'!$I$2:$I$707,'Faturamento NNE'!$E$2:$E$707,'Infos Relatório'!$B$245,'Faturamento NNE'!$F$2:$F$707,'Infos Relatório'!$B254,'Faturamento NNE'!$AA$2:$AA$707,'Infos Relatório'!AG$1)</f>
        <v>0</v>
      </c>
      <c r="AM254" s="541">
        <f>COUNTIFS('Faturamento NNE'!$E$2:$E$707,'Infos Relatório'!$B$245,'Faturamento NNE'!$F$2:$F$707,'Infos Relatório'!$B254,'Faturamento NNE'!$AA$2:$AA$707,'Infos Relatório'!AM$1)</f>
        <v>0</v>
      </c>
      <c r="AN254" s="542">
        <f>SUMIFS('Faturamento NNE'!$H$2:$H$707,'Faturamento NNE'!$E$2:$E$707,'Infos Relatório'!$B$245,'Faturamento NNE'!$F$2:$F$707,'Infos Relatório'!$B254,'Faturamento NNE'!$AA$2:$AA$707,'Infos Relatório'!AM$1)</f>
        <v>0</v>
      </c>
      <c r="AO254" s="542">
        <f>SUMIFS('Faturamento NNE'!$K$2:$K$707,'Faturamento NNE'!$E$2:$E$707,'Infos Relatório'!$B$245,'Faturamento NNE'!$F$2:$F$707,'Infos Relatório'!$B254,'Faturamento NNE'!$AA$2:$AA$707,'Infos Relatório'!AM$1)</f>
        <v>0</v>
      </c>
      <c r="AP254" s="546">
        <f>SUMIFS('Faturamento NNE'!$P$2:$P$707,'Faturamento NNE'!$E$2:$E$707,'Infos Relatório'!$B$245,'Faturamento NNE'!$F$2:$F$707,'Infos Relatório'!$B254,'Faturamento NNE'!$AA$2:$AA$707,'Infos Relatório'!AM$1,'Faturamento NNE'!$U$2:$U$707,"Sim")+SUMIFS('Faturamento NNE'!$Q$2:$Q$707,'Faturamento NNE'!$E$2:$E$707,'Infos Relatório'!$B$245,'Faturamento NNE'!$F$2:$F$707,'Infos Relatório'!$B254,'Faturamento NNE'!$AA$2:$AA$707,'Infos Relatório'!AM$1,'Faturamento NNE'!$U$2:$U$707,"Sim")</f>
        <v>0</v>
      </c>
      <c r="AQ254" s="227" t="e">
        <f t="shared" si="90"/>
        <v>#DIV/0!</v>
      </c>
      <c r="AR254" s="545">
        <f>SUMIFS('Faturamento NNE'!$I$2:$I$707,'Faturamento NNE'!$E$2:$E$707,'Infos Relatório'!$B$245,'Faturamento NNE'!$F$2:$F$707,'Infos Relatório'!$B254,'Faturamento NNE'!$AA$2:$AA$707,'Infos Relatório'!AM$1)</f>
        <v>0</v>
      </c>
      <c r="AS254" s="541">
        <f>COUNTIFS('Faturamento NNE'!$E$2:$E$707,'Infos Relatório'!$B$245,'Faturamento NNE'!$F$2:$F$707,'Infos Relatório'!$B254,'Faturamento NNE'!$AA$2:$AA$707,'Infos Relatório'!AS$1)</f>
        <v>0</v>
      </c>
      <c r="AT254" s="542">
        <f>SUMIFS('Faturamento NNE'!$H$2:$H$707,'Faturamento NNE'!$E$2:$E$707,'Infos Relatório'!$B$245,'Faturamento NNE'!$F$2:$F$707,'Infos Relatório'!$B254,'Faturamento NNE'!$AA$2:$AA$707,'Infos Relatório'!AS$1)</f>
        <v>0</v>
      </c>
      <c r="AU254" s="542">
        <f>SUMIFS('Faturamento NNE'!$K$2:$K$707,'Faturamento NNE'!$E$2:$E$707,'Infos Relatório'!$B$245,'Faturamento NNE'!$F$2:$F$707,'Infos Relatório'!$B254,'Faturamento NNE'!$AA$2:$AA$707,'Infos Relatório'!AS$1)</f>
        <v>0</v>
      </c>
      <c r="AV254" s="546">
        <f>SUMIFS('Faturamento NNE'!$P$2:$P$707,'Faturamento NNE'!$E$2:$E$707,'Infos Relatório'!$B$245,'Faturamento NNE'!$F$2:$F$707,'Infos Relatório'!$B254,'Faturamento NNE'!$AA$2:$AA$707,'Infos Relatório'!AS$1,'Faturamento NNE'!$U$2:$U$707,"Sim")+SUMIFS('Faturamento NNE'!$Q$2:$Q$707,'Faturamento NNE'!$E$2:$E$707,'Infos Relatório'!$B$245,'Faturamento NNE'!$F$2:$F$707,'Infos Relatório'!$B254,'Faturamento NNE'!$AA$2:$AA$707,'Infos Relatório'!AS$1,'Faturamento NNE'!$U$2:$U$707,"Sim")</f>
        <v>0</v>
      </c>
      <c r="AW254" s="227" t="e">
        <f t="shared" si="91"/>
        <v>#DIV/0!</v>
      </c>
      <c r="AX254" s="545">
        <f>SUMIFS('Faturamento NNE'!$I$2:$I$707,'Faturamento NNE'!$E$2:$E$707,'Infos Relatório'!$B$245,'Faturamento NNE'!$F$2:$F$707,'Infos Relatório'!$B254,'Faturamento NNE'!$AA$2:$AA$707,'Infos Relatório'!AS$1)</f>
        <v>0</v>
      </c>
      <c r="AY254" s="541">
        <f>COUNTIFS('Faturamento NNE'!$E$2:$E$707,'Infos Relatório'!$B$245,'Faturamento NNE'!$F$2:$F$707,'Infos Relatório'!$B254,'Faturamento NNE'!$AA$2:$AA$707,'Infos Relatório'!AY$1)</f>
        <v>0</v>
      </c>
      <c r="AZ254" s="542">
        <f>SUMIFS('Faturamento NNE'!$H$2:$H$707,'Faturamento NNE'!$E$2:$E$707,'Infos Relatório'!$B$245,'Faturamento NNE'!$F$2:$F$707,'Infos Relatório'!$B254,'Faturamento NNE'!$AA$2:$AA$707,'Infos Relatório'!AY$1)</f>
        <v>0</v>
      </c>
      <c r="BA254" s="542">
        <f>SUMIFS('Faturamento NNE'!$K$2:$K$707,'Faturamento NNE'!$E$2:$E$707,'Infos Relatório'!$B$245,'Faturamento NNE'!$F$2:$F$707,'Infos Relatório'!$B254,'Faturamento NNE'!$AA$2:$AA$707,'Infos Relatório'!AY$1)</f>
        <v>0</v>
      </c>
      <c r="BB254" s="546">
        <f>SUMIFS('Faturamento NNE'!$P$2:$P$707,'Faturamento NNE'!$E$2:$E$707,'Infos Relatório'!$B$245,'Faturamento NNE'!$F$2:$F$707,'Infos Relatório'!$B254,'Faturamento NNE'!$AA$2:$AA$707,'Infos Relatório'!AY$1,'Faturamento NNE'!$U$2:$U$707,"Sim")+SUMIFS('Faturamento NNE'!$Q$2:$Q$707,'Faturamento NNE'!$E$2:$E$707,'Infos Relatório'!$B$245,'Faturamento NNE'!$F$2:$F$707,'Infos Relatório'!$B254,'Faturamento NNE'!$AA$2:$AA$707,'Infos Relatório'!AY$1,'Faturamento NNE'!$U$2:$U$707,"Sim")</f>
        <v>0</v>
      </c>
      <c r="BC254" s="227" t="e">
        <f t="shared" si="92"/>
        <v>#DIV/0!</v>
      </c>
      <c r="BD254" s="545">
        <f>SUMIFS('Faturamento NNE'!$I$2:$I$707,'Faturamento NNE'!$E$2:$E$707,'Infos Relatório'!$B$245,'Faturamento NNE'!$F$2:$F$707,'Infos Relatório'!$B254,'Faturamento NNE'!$AA$2:$AA$707,'Infos Relatório'!AY$1)</f>
        <v>0</v>
      </c>
      <c r="BE254" s="541">
        <f>COUNTIFS('Faturamento NNE'!$E$2:$E$707,'Infos Relatório'!$B$245,'Faturamento NNE'!$F$2:$F$707,'Infos Relatório'!$B254,'Faturamento NNE'!$AA$2:$AA$707,'Infos Relatório'!BE$1)</f>
        <v>0</v>
      </c>
      <c r="BF254" s="542">
        <f>SUMIFS('Faturamento NNE'!$H$2:$H$707,'Faturamento NNE'!$E$2:$E$707,'Infos Relatório'!$B$245,'Faturamento NNE'!$F$2:$F$707,'Infos Relatório'!$B254,'Faturamento NNE'!$AA$2:$AA$707,'Infos Relatório'!BE$1)</f>
        <v>0</v>
      </c>
      <c r="BG254" s="542">
        <f>SUMIFS('Faturamento NNE'!$K$2:$K$707,'Faturamento NNE'!$E$2:$E$707,'Infos Relatório'!$B$245,'Faturamento NNE'!$F$2:$F$707,'Infos Relatório'!$B254,'Faturamento NNE'!$AA$2:$AA$707,'Infos Relatório'!BE$1)</f>
        <v>0</v>
      </c>
      <c r="BH254" s="546">
        <f>SUMIFS('Faturamento NNE'!$P$2:$P$707,'Faturamento NNE'!$E$2:$E$707,'Infos Relatório'!$B$245,'Faturamento NNE'!$F$2:$F$707,'Infos Relatório'!$B254,'Faturamento NNE'!$AA$2:$AA$707,'Infos Relatório'!BE$1,'Faturamento NNE'!$U$2:$U$707,"Sim")+SUMIFS('Faturamento NNE'!$Q$2:$Q$707,'Faturamento NNE'!$E$2:$E$707,'Infos Relatório'!$B$245,'Faturamento NNE'!$F$2:$F$707,'Infos Relatório'!$B254,'Faturamento NNE'!$AA$2:$AA$707,'Infos Relatório'!BE$1,'Faturamento NNE'!$U$2:$U$707,"Sim")</f>
        <v>0</v>
      </c>
      <c r="BI254" s="227" t="e">
        <f t="shared" si="93"/>
        <v>#DIV/0!</v>
      </c>
      <c r="BJ254" s="545">
        <f>SUMIFS('Faturamento NNE'!$I$2:$I$707,'Faturamento NNE'!$E$2:$E$707,'Infos Relatório'!$B$245,'Faturamento NNE'!$F$2:$F$707,'Infos Relatório'!$B254,'Faturamento NNE'!$AA$2:$AA$707,'Infos Relatório'!BE$1)</f>
        <v>0</v>
      </c>
      <c r="BK254" s="541">
        <f>COUNTIFS('Faturamento NNE'!$E$2:$E$707,'Infos Relatório'!$B$245,'Faturamento NNE'!$F$2:$F$707,'Infos Relatório'!$B254,'Faturamento NNE'!$AA$2:$AA$707,'Infos Relatório'!BK$1)</f>
        <v>0</v>
      </c>
      <c r="BL254" s="542">
        <f>SUMIFS('Faturamento NNE'!$H$2:$H$707,'Faturamento NNE'!$E$2:$E$707,'Infos Relatório'!$B$245,'Faturamento NNE'!$F$2:$F$707,'Infos Relatório'!$B254,'Faturamento NNE'!$AA$2:$AA$707,'Infos Relatório'!BK$1)</f>
        <v>0</v>
      </c>
      <c r="BM254" s="542">
        <f>SUMIFS('Faturamento NNE'!$K$2:$K$707,'Faturamento NNE'!$E$2:$E$707,'Infos Relatório'!$B$245,'Faturamento NNE'!$F$2:$F$707,'Infos Relatório'!$B254,'Faturamento NNE'!$AA$2:$AA$707,'Infos Relatório'!BK$1)</f>
        <v>0</v>
      </c>
      <c r="BN254" s="546">
        <f>SUMIFS('Faturamento NNE'!$P$2:$P$707,'Faturamento NNE'!$E$2:$E$707,'Infos Relatório'!$B$245,'Faturamento NNE'!$F$2:$F$707,'Infos Relatório'!$B254,'Faturamento NNE'!$AA$2:$AA$707,'Infos Relatório'!BK$1,'Faturamento NNE'!$U$2:$U$707,"Sim")+SUMIFS('Faturamento NNE'!$Q$2:$Q$707,'Faturamento NNE'!$E$2:$E$707,'Infos Relatório'!$B$245,'Faturamento NNE'!$F$2:$F$707,'Infos Relatório'!$B254,'Faturamento NNE'!$AA$2:$AA$707,'Infos Relatório'!BK$1,'Faturamento NNE'!$U$2:$U$707,"Sim")</f>
        <v>0</v>
      </c>
      <c r="BO254" s="227" t="e">
        <f t="shared" si="94"/>
        <v>#DIV/0!</v>
      </c>
      <c r="BP254" s="545">
        <f>SUMIFS('Faturamento NNE'!$I$2:$I$707,'Faturamento NNE'!$E$2:$E$707,'Infos Relatório'!$B$245,'Faturamento NNE'!$F$2:$F$707,'Infos Relatório'!$B254,'Faturamento NNE'!$AA$2:$AA$707,'Infos Relatório'!BK$1)</f>
        <v>0</v>
      </c>
      <c r="BQ254" s="541">
        <f>COUNTIFS('Faturamento NNE'!$E$2:$E$707,'Infos Relatório'!$B$245,'Faturamento NNE'!$F$2:$F$707,'Infos Relatório'!$B254,'Faturamento NNE'!$AA$2:$AA$707,'Infos Relatório'!BQ$1)</f>
        <v>0</v>
      </c>
      <c r="BR254" s="542">
        <f>SUMIFS('Faturamento NNE'!$H$2:$H$707,'Faturamento NNE'!$E$2:$E$707,'Infos Relatório'!$B$245,'Faturamento NNE'!$F$2:$F$707,'Infos Relatório'!$B254,'Faturamento NNE'!$AA$2:$AA$707,'Infos Relatório'!BQ$1)</f>
        <v>0</v>
      </c>
      <c r="BS254" s="542">
        <f>SUMIFS('Faturamento NNE'!$K$2:$K$707,'Faturamento NNE'!$E$2:$E$707,'Infos Relatório'!$B$245,'Faturamento NNE'!$F$2:$F$707,'Infos Relatório'!$B254,'Faturamento NNE'!$AA$2:$AA$707,'Infos Relatório'!BQ$1)</f>
        <v>0</v>
      </c>
      <c r="BT254" s="546">
        <f>SUMIFS('Faturamento NNE'!$P$2:$P$707,'Faturamento NNE'!$E$2:$E$707,'Infos Relatório'!$B$245,'Faturamento NNE'!$F$2:$F$707,'Infos Relatório'!$B254,'Faturamento NNE'!$AA$2:$AA$707,'Infos Relatório'!BQ$1,'Faturamento NNE'!$U$2:$U$707,"Sim")+SUMIFS('Faturamento NNE'!$Q$2:$Q$707,'Faturamento NNE'!$E$2:$E$707,'Infos Relatório'!$B$245,'Faturamento NNE'!$F$2:$F$707,'Infos Relatório'!$B254,'Faturamento NNE'!$AA$2:$AA$707,'Infos Relatório'!BQ$1,'Faturamento NNE'!$U$2:$U$707,"Sim")</f>
        <v>0</v>
      </c>
      <c r="BU254" s="227" t="e">
        <f t="shared" si="95"/>
        <v>#DIV/0!</v>
      </c>
      <c r="BV254" s="545">
        <f>SUMIFS('Faturamento NNE'!$I$2:$I$707,'Faturamento NNE'!$E$2:$E$707,'Infos Relatório'!$B$245,'Faturamento NNE'!$F$2:$F$707,'Infos Relatório'!$B254,'Faturamento NNE'!$AA$2:$AA$707,'Infos Relatório'!BQ$1)</f>
        <v>0</v>
      </c>
    </row>
    <row r="255" spans="2:74">
      <c r="B255" s="217" t="s">
        <v>139</v>
      </c>
      <c r="C255" s="541">
        <f>COUNTIFS('Faturamento NNE'!$E$2:$E$707,'Infos Relatório'!$B$245,'Faturamento NNE'!$F$2:$F$707,'Infos Relatório'!$B255,'Faturamento NNE'!$AA$2:$AA$707,'Infos Relatório'!C$1)</f>
        <v>0</v>
      </c>
      <c r="D255" s="542">
        <f>SUMIFS('Faturamento NNE'!$H$2:$H$707,'Faturamento NNE'!$E$2:$E$707,'Infos Relatório'!$B$245,'Faturamento NNE'!$F$2:$F$707,'Infos Relatório'!$B255,'Faturamento NNE'!$AA$2:$AA$707,'Infos Relatório'!C$1)</f>
        <v>0</v>
      </c>
      <c r="E255" s="543">
        <f>SUMIFS('Faturamento NNE'!$K$2:$K$707,'Faturamento NNE'!$E$2:$E$707,'Infos Relatório'!$B$245,'Faturamento NNE'!$F$2:$F$707,'Infos Relatório'!$B255,'Faturamento NNE'!$AA$2:$AA$707,'Infos Relatório'!C$1)</f>
        <v>0</v>
      </c>
      <c r="F255" s="544">
        <f>SUMIFS('Faturamento NNE'!$P$2:$P$707,'Faturamento NNE'!$E$2:$E$707,'Infos Relatório'!$B$245,'Faturamento NNE'!$F$2:$F$707,'Infos Relatório'!$B255,'Faturamento NNE'!$AA$2:$AA$707,'Infos Relatório'!C$1,'Faturamento NNE'!$U$2:$U$707,"Sim")+SUMIFS('Faturamento NNE'!$Q$2:$Q$707,'Faturamento NNE'!$E$2:$E$707,'Infos Relatório'!$B$245,'Faturamento NNE'!$F$2:$F$707,'Infos Relatório'!$B255,'Faturamento NNE'!$AA$2:$AA$707,'Infos Relatório'!C$1,'Faturamento NNE'!$U$2:$U$707,"Sim")</f>
        <v>0</v>
      </c>
      <c r="G255" s="283" t="e">
        <f t="shared" si="84"/>
        <v>#DIV/0!</v>
      </c>
      <c r="H255" s="545">
        <f>SUMIFS('Faturamento NNE'!$I$2:$I$707,'Faturamento NNE'!$E$2:$E$707,'Infos Relatório'!$B$245,'Faturamento NNE'!$F$2:$F$707,'Infos Relatório'!$B255,'Faturamento NNE'!$AA$2:$AA$707,'Infos Relatório'!C$1)</f>
        <v>0</v>
      </c>
      <c r="I255" s="541">
        <f>COUNTIFS('Faturamento NNE'!$E$2:$E$707,'Infos Relatório'!$B$245,'Faturamento NNE'!$F$2:$F$707,'Infos Relatório'!$B255,'Faturamento NNE'!$AA$2:$AA$707,'Infos Relatório'!I$1)</f>
        <v>0</v>
      </c>
      <c r="J255" s="542">
        <f>SUMIFS('Faturamento NNE'!$H$2:$H$707,'Faturamento NNE'!$E$2:$E$707,'Infos Relatório'!$B$245,'Faturamento NNE'!$F$2:$F$707,'Infos Relatório'!$B255,'Faturamento NNE'!$AA$2:$AA$707,'Infos Relatório'!I$1)</f>
        <v>0</v>
      </c>
      <c r="K255" s="543">
        <f>SUMIFS('Faturamento NNE'!$K$2:$K$707,'Faturamento NNE'!$E$2:$E$707,'Infos Relatório'!$B$245,'Faturamento NNE'!$F$2:$F$707,'Infos Relatório'!$B255,'Faturamento NNE'!$AA$2:$AA$707,'Infos Relatório'!I$1)</f>
        <v>0</v>
      </c>
      <c r="L255" s="544">
        <f>SUMIFS('Faturamento NNE'!$P$2:$P$707,'Faturamento NNE'!$E$2:$E$707,'Infos Relatório'!$B$245,'Faturamento NNE'!$F$2:$F$707,'Infos Relatório'!$B255,'Faturamento NNE'!$AA$2:$AA$707,'Infos Relatório'!I$1,'Faturamento NNE'!$U$2:$U$707,"Sim")+SUMIFS('Faturamento NNE'!$Q$2:$Q$707,'Faturamento NNE'!$E$2:$E$707,'Infos Relatório'!$B$245,'Faturamento NNE'!$F$2:$F$707,'Infos Relatório'!$B255,'Faturamento NNE'!$AA$2:$AA$707,'Infos Relatório'!I$1,'Faturamento NNE'!$U$2:$U$707,"Sim")</f>
        <v>0</v>
      </c>
      <c r="M255" s="283" t="e">
        <f t="shared" si="85"/>
        <v>#DIV/0!</v>
      </c>
      <c r="N255" s="545">
        <f>SUMIFS('Faturamento NNE'!$I$2:$I$707,'Faturamento NNE'!$E$2:$E$707,'Infos Relatório'!$B$245,'Faturamento NNE'!$F$2:$F$707,'Infos Relatório'!$B255,'Faturamento NNE'!$AA$2:$AA$707,'Infos Relatório'!I$1)</f>
        <v>0</v>
      </c>
      <c r="O255" s="541">
        <f>COUNTIFS('Faturamento NNE'!$E$2:$E$707,'Infos Relatório'!$B$245,'Faturamento NNE'!$F$2:$F$707,'Infos Relatório'!$B255,'Faturamento NNE'!$AA$2:$AA$707,'Infos Relatório'!O$1)</f>
        <v>0</v>
      </c>
      <c r="P255" s="542">
        <f>SUMIFS('Faturamento NNE'!$H$2:$H$707,'Faturamento NNE'!$E$2:$E$707,'Infos Relatório'!$B$245,'Faturamento NNE'!$F$2:$F$707,'Infos Relatório'!$B255,'Faturamento NNE'!$AA$2:$AA$707,'Infos Relatório'!O$1)</f>
        <v>0</v>
      </c>
      <c r="Q255" s="542">
        <f>SUMIFS('Faturamento NNE'!$K$2:$K$707,'Faturamento NNE'!$E$2:$E$707,'Infos Relatório'!$B$245,'Faturamento NNE'!$F$2:$F$707,'Infos Relatório'!$B255,'Faturamento NNE'!$AA$2:$AA$707,'Infos Relatório'!O$1)</f>
        <v>0</v>
      </c>
      <c r="R255" s="546">
        <f>SUMIFS('Faturamento NNE'!$P$2:$P$707,'Faturamento NNE'!$E$2:$E$707,'Infos Relatório'!$B$245,'Faturamento NNE'!$F$2:$F$707,'Infos Relatório'!$B255,'Faturamento NNE'!$AA$2:$AA$707,'Infos Relatório'!O$1,'Faturamento NNE'!$U$2:$U$707,"Sim")+SUMIFS('Faturamento NNE'!$Q$2:$Q$707,'Faturamento NNE'!$E$2:$E$707,'Infos Relatório'!$B$245,'Faturamento NNE'!$F$2:$F$707,'Infos Relatório'!$B255,'Faturamento NNE'!$AA$2:$AA$707,'Infos Relatório'!O$1,'Faturamento NNE'!$U$2:$U$707,"Sim")</f>
        <v>0</v>
      </c>
      <c r="S255" s="227" t="e">
        <f t="shared" si="86"/>
        <v>#DIV/0!</v>
      </c>
      <c r="T255" s="545">
        <f>SUMIFS('Faturamento NNE'!$I$2:$I$707,'Faturamento NNE'!$E$2:$E$707,'Infos Relatório'!$B$245,'Faturamento NNE'!$F$2:$F$707,'Infos Relatório'!$B255,'Faturamento NNE'!$AA$2:$AA$707,'Infos Relatório'!O$1)</f>
        <v>0</v>
      </c>
      <c r="U255" s="541">
        <f>COUNTIFS('Faturamento NNE'!$E$2:$E$707,'Infos Relatório'!$B$245,'Faturamento NNE'!$F$2:$F$707,'Infos Relatório'!$B255,'Faturamento NNE'!$AA$2:$AA$707,'Infos Relatório'!U$1)</f>
        <v>0</v>
      </c>
      <c r="V255" s="542">
        <f>SUMIFS('Faturamento NNE'!$H$2:$H$707,'Faturamento NNE'!$E$2:$E$707,'Infos Relatório'!$B$245,'Faturamento NNE'!$F$2:$F$707,'Infos Relatório'!$B255,'Faturamento NNE'!$AA$2:$AA$707,'Infos Relatório'!U$1)</f>
        <v>0</v>
      </c>
      <c r="W255" s="542">
        <f>SUMIFS('Faturamento NNE'!$K$2:$K$707,'Faturamento NNE'!$E$2:$E$707,'Infos Relatório'!$B$245,'Faturamento NNE'!$F$2:$F$707,'Infos Relatório'!$B255,'Faturamento NNE'!$AA$2:$AA$707,'Infos Relatório'!U$1)</f>
        <v>0</v>
      </c>
      <c r="X255" s="546">
        <f>SUMIFS('Faturamento NNE'!$P$2:$P$707,'Faturamento NNE'!$E$2:$E$707,'Infos Relatório'!$B$245,'Faturamento NNE'!$F$2:$F$707,'Infos Relatório'!$B255,'Faturamento NNE'!$AA$2:$AA$707,'Infos Relatório'!U$1,'Faturamento NNE'!$U$2:$U$707,"Sim")+SUMIFS('Faturamento NNE'!$Q$2:$Q$707,'Faturamento NNE'!$E$2:$E$707,'Infos Relatório'!$B$245,'Faturamento NNE'!$F$2:$F$707,'Infos Relatório'!$B255,'Faturamento NNE'!$AA$2:$AA$707,'Infos Relatório'!U$1,'Faturamento NNE'!$U$2:$U$707,"Sim")</f>
        <v>0</v>
      </c>
      <c r="Y255" s="227" t="e">
        <f t="shared" si="87"/>
        <v>#DIV/0!</v>
      </c>
      <c r="Z255" s="545">
        <f>SUMIFS('Faturamento NNE'!$I$2:$I$707,'Faturamento NNE'!$E$2:$E$707,'Infos Relatório'!$B$245,'Faturamento NNE'!$F$2:$F$707,'Infos Relatório'!$B255,'Faturamento NNE'!$AA$2:$AA$707,'Infos Relatório'!U$1)</f>
        <v>0</v>
      </c>
      <c r="AA255" s="541">
        <f>COUNTIFS('Faturamento NNE'!$E$2:$E$707,'Infos Relatório'!$B$245,'Faturamento NNE'!$F$2:$F$707,'Infos Relatório'!$B255,'Faturamento NNE'!$AA$2:$AA$707,'Infos Relatório'!AA$1)</f>
        <v>0</v>
      </c>
      <c r="AB255" s="542">
        <f>SUMIFS('Faturamento NNE'!$H$2:$H$707,'Faturamento NNE'!$E$2:$E$707,'Infos Relatório'!$B$245,'Faturamento NNE'!$F$2:$F$707,'Infos Relatório'!$B255,'Faturamento NNE'!$AA$2:$AA$707,'Infos Relatório'!AA$1)</f>
        <v>0</v>
      </c>
      <c r="AC255" s="542">
        <f>SUMIFS('Faturamento NNE'!$K$2:$K$707,'Faturamento NNE'!$E$2:$E$707,'Infos Relatório'!$B$245,'Faturamento NNE'!$F$2:$F$707,'Infos Relatório'!$B255,'Faturamento NNE'!$AA$2:$AA$707,'Infos Relatório'!AA$1)</f>
        <v>0</v>
      </c>
      <c r="AD255" s="546">
        <f>SUMIFS('Faturamento NNE'!$P$2:$P$707,'Faturamento NNE'!$E$2:$E$707,'Infos Relatório'!$B$245,'Faturamento NNE'!$F$2:$F$707,'Infos Relatório'!$B255,'Faturamento NNE'!$AA$2:$AA$707,'Infos Relatório'!AA$1,'Faturamento NNE'!$U$2:$U$707,"Sim")+SUMIFS('Faturamento NNE'!$Q$2:$Q$707,'Faturamento NNE'!$E$2:$E$707,'Infos Relatório'!$B$245,'Faturamento NNE'!$F$2:$F$707,'Infos Relatório'!$B255,'Faturamento NNE'!$AA$2:$AA$707,'Infos Relatório'!AA$1,'Faturamento NNE'!$U$2:$U$707,"Sim")</f>
        <v>0</v>
      </c>
      <c r="AE255" s="227" t="e">
        <f t="shared" si="88"/>
        <v>#DIV/0!</v>
      </c>
      <c r="AF255" s="545">
        <f>SUMIFS('Faturamento NNE'!$I$2:$I$707,'Faturamento NNE'!$E$2:$E$707,'Infos Relatório'!$B$245,'Faturamento NNE'!$F$2:$F$707,'Infos Relatório'!$B255,'Faturamento NNE'!$AA$2:$AA$707,'Infos Relatório'!AA$1)</f>
        <v>0</v>
      </c>
      <c r="AG255" s="541">
        <f>COUNTIFS('Faturamento NNE'!$E$2:$E$707,'Infos Relatório'!$B$245,'Faturamento NNE'!$F$2:$F$707,'Infos Relatório'!$B255,'Faturamento NNE'!$AA$2:$AA$707,'Infos Relatório'!AG$1)</f>
        <v>0</v>
      </c>
      <c r="AH255" s="542">
        <f>SUMIFS('Faturamento NNE'!$H$2:$H$707,'Faturamento NNE'!$E$2:$E$707,'Infos Relatório'!$B$245,'Faturamento NNE'!$F$2:$F$707,'Infos Relatório'!$B255,'Faturamento NNE'!$AA$2:$AA$707,'Infos Relatório'!AG$1)</f>
        <v>0</v>
      </c>
      <c r="AI255" s="542">
        <f>SUMIFS('Faturamento NNE'!$K$2:$K$707,'Faturamento NNE'!$E$2:$E$707,'Infos Relatório'!$B$245,'Faturamento NNE'!$F$2:$F$707,'Infos Relatório'!$B255,'Faturamento NNE'!$AA$2:$AA$707,'Infos Relatório'!AG$1)</f>
        <v>0</v>
      </c>
      <c r="AJ255" s="546">
        <f>SUMIFS('Faturamento NNE'!$P$2:$P$707,'Faturamento NNE'!$E$2:$E$707,'Infos Relatório'!$B$245,'Faturamento NNE'!$F$2:$F$707,'Infos Relatório'!$B255,'Faturamento NNE'!$AA$2:$AA$707,'Infos Relatório'!AG$1,'Faturamento NNE'!$U$2:$U$707,"Sim")+SUMIFS('Faturamento NNE'!$Q$2:$Q$707,'Faturamento NNE'!$E$2:$E$707,'Infos Relatório'!$B$245,'Faturamento NNE'!$F$2:$F$707,'Infos Relatório'!$B255,'Faturamento NNE'!$AA$2:$AA$707,'Infos Relatório'!AG$1,'Faturamento NNE'!$U$2:$U$707,"Sim")</f>
        <v>0</v>
      </c>
      <c r="AK255" s="227" t="e">
        <f t="shared" si="89"/>
        <v>#DIV/0!</v>
      </c>
      <c r="AL255" s="545">
        <f>SUMIFS('Faturamento NNE'!$I$2:$I$707,'Faturamento NNE'!$E$2:$E$707,'Infos Relatório'!$B$245,'Faturamento NNE'!$F$2:$F$707,'Infos Relatório'!$B255,'Faturamento NNE'!$AA$2:$AA$707,'Infos Relatório'!AG$1)</f>
        <v>0</v>
      </c>
      <c r="AM255" s="541">
        <f>COUNTIFS('Faturamento NNE'!$E$2:$E$707,'Infos Relatório'!$B$245,'Faturamento NNE'!$F$2:$F$707,'Infos Relatório'!$B255,'Faturamento NNE'!$AA$2:$AA$707,'Infos Relatório'!AM$1)</f>
        <v>0</v>
      </c>
      <c r="AN255" s="542">
        <f>SUMIFS('Faturamento NNE'!$H$2:$H$707,'Faturamento NNE'!$E$2:$E$707,'Infos Relatório'!$B$245,'Faturamento NNE'!$F$2:$F$707,'Infos Relatório'!$B255,'Faturamento NNE'!$AA$2:$AA$707,'Infos Relatório'!AM$1)</f>
        <v>0</v>
      </c>
      <c r="AO255" s="542">
        <f>SUMIFS('Faturamento NNE'!$K$2:$K$707,'Faturamento NNE'!$E$2:$E$707,'Infos Relatório'!$B$245,'Faturamento NNE'!$F$2:$F$707,'Infos Relatório'!$B255,'Faturamento NNE'!$AA$2:$AA$707,'Infos Relatório'!AM$1)</f>
        <v>0</v>
      </c>
      <c r="AP255" s="546">
        <f>SUMIFS('Faturamento NNE'!$P$2:$P$707,'Faturamento NNE'!$E$2:$E$707,'Infos Relatório'!$B$245,'Faturamento NNE'!$F$2:$F$707,'Infos Relatório'!$B255,'Faturamento NNE'!$AA$2:$AA$707,'Infos Relatório'!AM$1,'Faturamento NNE'!$U$2:$U$707,"Sim")+SUMIFS('Faturamento NNE'!$Q$2:$Q$707,'Faturamento NNE'!$E$2:$E$707,'Infos Relatório'!$B$245,'Faturamento NNE'!$F$2:$F$707,'Infos Relatório'!$B255,'Faturamento NNE'!$AA$2:$AA$707,'Infos Relatório'!AM$1,'Faturamento NNE'!$U$2:$U$707,"Sim")</f>
        <v>0</v>
      </c>
      <c r="AQ255" s="227" t="e">
        <f t="shared" si="90"/>
        <v>#DIV/0!</v>
      </c>
      <c r="AR255" s="545">
        <f>SUMIFS('Faturamento NNE'!$I$2:$I$707,'Faturamento NNE'!$E$2:$E$707,'Infos Relatório'!$B$245,'Faturamento NNE'!$F$2:$F$707,'Infos Relatório'!$B255,'Faturamento NNE'!$AA$2:$AA$707,'Infos Relatório'!AM$1)</f>
        <v>0</v>
      </c>
      <c r="AS255" s="541">
        <f>COUNTIFS('Faturamento NNE'!$E$2:$E$707,'Infos Relatório'!$B$245,'Faturamento NNE'!$F$2:$F$707,'Infos Relatório'!$B255,'Faturamento NNE'!$AA$2:$AA$707,'Infos Relatório'!AS$1)</f>
        <v>0</v>
      </c>
      <c r="AT255" s="542">
        <f>SUMIFS('Faturamento NNE'!$H$2:$H$707,'Faturamento NNE'!$E$2:$E$707,'Infos Relatório'!$B$245,'Faturamento NNE'!$F$2:$F$707,'Infos Relatório'!$B255,'Faturamento NNE'!$AA$2:$AA$707,'Infos Relatório'!AS$1)</f>
        <v>0</v>
      </c>
      <c r="AU255" s="542">
        <f>SUMIFS('Faturamento NNE'!$K$2:$K$707,'Faturamento NNE'!$E$2:$E$707,'Infos Relatório'!$B$245,'Faturamento NNE'!$F$2:$F$707,'Infos Relatório'!$B255,'Faturamento NNE'!$AA$2:$AA$707,'Infos Relatório'!AS$1)</f>
        <v>0</v>
      </c>
      <c r="AV255" s="546">
        <f>SUMIFS('Faturamento NNE'!$P$2:$P$707,'Faturamento NNE'!$E$2:$E$707,'Infos Relatório'!$B$245,'Faturamento NNE'!$F$2:$F$707,'Infos Relatório'!$B255,'Faturamento NNE'!$AA$2:$AA$707,'Infos Relatório'!AS$1,'Faturamento NNE'!$U$2:$U$707,"Sim")+SUMIFS('Faturamento NNE'!$Q$2:$Q$707,'Faturamento NNE'!$E$2:$E$707,'Infos Relatório'!$B$245,'Faturamento NNE'!$F$2:$F$707,'Infos Relatório'!$B255,'Faturamento NNE'!$AA$2:$AA$707,'Infos Relatório'!AS$1,'Faturamento NNE'!$U$2:$U$707,"Sim")</f>
        <v>0</v>
      </c>
      <c r="AW255" s="227" t="e">
        <f t="shared" si="91"/>
        <v>#DIV/0!</v>
      </c>
      <c r="AX255" s="545">
        <f>SUMIFS('Faturamento NNE'!$I$2:$I$707,'Faturamento NNE'!$E$2:$E$707,'Infos Relatório'!$B$245,'Faturamento NNE'!$F$2:$F$707,'Infos Relatório'!$B255,'Faturamento NNE'!$AA$2:$AA$707,'Infos Relatório'!AS$1)</f>
        <v>0</v>
      </c>
      <c r="AY255" s="541">
        <f>COUNTIFS('Faturamento NNE'!$E$2:$E$707,'Infos Relatório'!$B$245,'Faturamento NNE'!$F$2:$F$707,'Infos Relatório'!$B255,'Faturamento NNE'!$AA$2:$AA$707,'Infos Relatório'!AY$1)</f>
        <v>0</v>
      </c>
      <c r="AZ255" s="542">
        <f>SUMIFS('Faturamento NNE'!$H$2:$H$707,'Faturamento NNE'!$E$2:$E$707,'Infos Relatório'!$B$245,'Faturamento NNE'!$F$2:$F$707,'Infos Relatório'!$B255,'Faturamento NNE'!$AA$2:$AA$707,'Infos Relatório'!AY$1)</f>
        <v>0</v>
      </c>
      <c r="BA255" s="542">
        <f>SUMIFS('Faturamento NNE'!$K$2:$K$707,'Faturamento NNE'!$E$2:$E$707,'Infos Relatório'!$B$245,'Faturamento NNE'!$F$2:$F$707,'Infos Relatório'!$B255,'Faturamento NNE'!$AA$2:$AA$707,'Infos Relatório'!AY$1)</f>
        <v>0</v>
      </c>
      <c r="BB255" s="546">
        <f>SUMIFS('Faturamento NNE'!$P$2:$P$707,'Faturamento NNE'!$E$2:$E$707,'Infos Relatório'!$B$245,'Faturamento NNE'!$F$2:$F$707,'Infos Relatório'!$B255,'Faturamento NNE'!$AA$2:$AA$707,'Infos Relatório'!AY$1,'Faturamento NNE'!$U$2:$U$707,"Sim")+SUMIFS('Faturamento NNE'!$Q$2:$Q$707,'Faturamento NNE'!$E$2:$E$707,'Infos Relatório'!$B$245,'Faturamento NNE'!$F$2:$F$707,'Infos Relatório'!$B255,'Faturamento NNE'!$AA$2:$AA$707,'Infos Relatório'!AY$1,'Faturamento NNE'!$U$2:$U$707,"Sim")</f>
        <v>0</v>
      </c>
      <c r="BC255" s="227" t="e">
        <f t="shared" si="92"/>
        <v>#DIV/0!</v>
      </c>
      <c r="BD255" s="545">
        <f>SUMIFS('Faturamento NNE'!$I$2:$I$707,'Faturamento NNE'!$E$2:$E$707,'Infos Relatório'!$B$245,'Faturamento NNE'!$F$2:$F$707,'Infos Relatório'!$B255,'Faturamento NNE'!$AA$2:$AA$707,'Infos Relatório'!AY$1)</f>
        <v>0</v>
      </c>
      <c r="BE255" s="541">
        <f>COUNTIFS('Faturamento NNE'!$E$2:$E$707,'Infos Relatório'!$B$245,'Faturamento NNE'!$F$2:$F$707,'Infos Relatório'!$B255,'Faturamento NNE'!$AA$2:$AA$707,'Infos Relatório'!BE$1)</f>
        <v>0</v>
      </c>
      <c r="BF255" s="542">
        <f>SUMIFS('Faturamento NNE'!$H$2:$H$707,'Faturamento NNE'!$E$2:$E$707,'Infos Relatório'!$B$245,'Faturamento NNE'!$F$2:$F$707,'Infos Relatório'!$B255,'Faturamento NNE'!$AA$2:$AA$707,'Infos Relatório'!BE$1)</f>
        <v>0</v>
      </c>
      <c r="BG255" s="542">
        <f>SUMIFS('Faturamento NNE'!$K$2:$K$707,'Faturamento NNE'!$E$2:$E$707,'Infos Relatório'!$B$245,'Faturamento NNE'!$F$2:$F$707,'Infos Relatório'!$B255,'Faturamento NNE'!$AA$2:$AA$707,'Infos Relatório'!BE$1)</f>
        <v>0</v>
      </c>
      <c r="BH255" s="546">
        <f>SUMIFS('Faturamento NNE'!$P$2:$P$707,'Faturamento NNE'!$E$2:$E$707,'Infos Relatório'!$B$245,'Faturamento NNE'!$F$2:$F$707,'Infos Relatório'!$B255,'Faturamento NNE'!$AA$2:$AA$707,'Infos Relatório'!BE$1,'Faturamento NNE'!$U$2:$U$707,"Sim")+SUMIFS('Faturamento NNE'!$Q$2:$Q$707,'Faturamento NNE'!$E$2:$E$707,'Infos Relatório'!$B$245,'Faturamento NNE'!$F$2:$F$707,'Infos Relatório'!$B255,'Faturamento NNE'!$AA$2:$AA$707,'Infos Relatório'!BE$1,'Faturamento NNE'!$U$2:$U$707,"Sim")</f>
        <v>0</v>
      </c>
      <c r="BI255" s="227" t="e">
        <f t="shared" si="93"/>
        <v>#DIV/0!</v>
      </c>
      <c r="BJ255" s="545">
        <f>SUMIFS('Faturamento NNE'!$I$2:$I$707,'Faturamento NNE'!$E$2:$E$707,'Infos Relatório'!$B$245,'Faturamento NNE'!$F$2:$F$707,'Infos Relatório'!$B255,'Faturamento NNE'!$AA$2:$AA$707,'Infos Relatório'!BE$1)</f>
        <v>0</v>
      </c>
      <c r="BK255" s="541">
        <f>COUNTIFS('Faturamento NNE'!$E$2:$E$707,'Infos Relatório'!$B$245,'Faturamento NNE'!$F$2:$F$707,'Infos Relatório'!$B255,'Faturamento NNE'!$AA$2:$AA$707,'Infos Relatório'!BK$1)</f>
        <v>0</v>
      </c>
      <c r="BL255" s="542">
        <f>SUMIFS('Faturamento NNE'!$H$2:$H$707,'Faturamento NNE'!$E$2:$E$707,'Infos Relatório'!$B$245,'Faturamento NNE'!$F$2:$F$707,'Infos Relatório'!$B255,'Faturamento NNE'!$AA$2:$AA$707,'Infos Relatório'!BK$1)</f>
        <v>0</v>
      </c>
      <c r="BM255" s="542">
        <f>SUMIFS('Faturamento NNE'!$K$2:$K$707,'Faturamento NNE'!$E$2:$E$707,'Infos Relatório'!$B$245,'Faturamento NNE'!$F$2:$F$707,'Infos Relatório'!$B255,'Faturamento NNE'!$AA$2:$AA$707,'Infos Relatório'!BK$1)</f>
        <v>0</v>
      </c>
      <c r="BN255" s="546">
        <f>SUMIFS('Faturamento NNE'!$P$2:$P$707,'Faturamento NNE'!$E$2:$E$707,'Infos Relatório'!$B$245,'Faturamento NNE'!$F$2:$F$707,'Infos Relatório'!$B255,'Faturamento NNE'!$AA$2:$AA$707,'Infos Relatório'!BK$1,'Faturamento NNE'!$U$2:$U$707,"Sim")+SUMIFS('Faturamento NNE'!$Q$2:$Q$707,'Faturamento NNE'!$E$2:$E$707,'Infos Relatório'!$B$245,'Faturamento NNE'!$F$2:$F$707,'Infos Relatório'!$B255,'Faturamento NNE'!$AA$2:$AA$707,'Infos Relatório'!BK$1,'Faturamento NNE'!$U$2:$U$707,"Sim")</f>
        <v>0</v>
      </c>
      <c r="BO255" s="227" t="e">
        <f t="shared" si="94"/>
        <v>#DIV/0!</v>
      </c>
      <c r="BP255" s="545">
        <f>SUMIFS('Faturamento NNE'!$I$2:$I$707,'Faturamento NNE'!$E$2:$E$707,'Infos Relatório'!$B$245,'Faturamento NNE'!$F$2:$F$707,'Infos Relatório'!$B255,'Faturamento NNE'!$AA$2:$AA$707,'Infos Relatório'!BK$1)</f>
        <v>0</v>
      </c>
      <c r="BQ255" s="541">
        <f>COUNTIFS('Faturamento NNE'!$E$2:$E$707,'Infos Relatório'!$B$245,'Faturamento NNE'!$F$2:$F$707,'Infos Relatório'!$B255,'Faturamento NNE'!$AA$2:$AA$707,'Infos Relatório'!BQ$1)</f>
        <v>0</v>
      </c>
      <c r="BR255" s="542">
        <f>SUMIFS('Faturamento NNE'!$H$2:$H$707,'Faturamento NNE'!$E$2:$E$707,'Infos Relatório'!$B$245,'Faturamento NNE'!$F$2:$F$707,'Infos Relatório'!$B255,'Faturamento NNE'!$AA$2:$AA$707,'Infos Relatório'!BQ$1)</f>
        <v>0</v>
      </c>
      <c r="BS255" s="542">
        <f>SUMIFS('Faturamento NNE'!$K$2:$K$707,'Faturamento NNE'!$E$2:$E$707,'Infos Relatório'!$B$245,'Faturamento NNE'!$F$2:$F$707,'Infos Relatório'!$B255,'Faturamento NNE'!$AA$2:$AA$707,'Infos Relatório'!BQ$1)</f>
        <v>0</v>
      </c>
      <c r="BT255" s="546">
        <f>SUMIFS('Faturamento NNE'!$P$2:$P$707,'Faturamento NNE'!$E$2:$E$707,'Infos Relatório'!$B$245,'Faturamento NNE'!$F$2:$F$707,'Infos Relatório'!$B255,'Faturamento NNE'!$AA$2:$AA$707,'Infos Relatório'!BQ$1,'Faturamento NNE'!$U$2:$U$707,"Sim")+SUMIFS('Faturamento NNE'!$Q$2:$Q$707,'Faturamento NNE'!$E$2:$E$707,'Infos Relatório'!$B$245,'Faturamento NNE'!$F$2:$F$707,'Infos Relatório'!$B255,'Faturamento NNE'!$AA$2:$AA$707,'Infos Relatório'!BQ$1,'Faturamento NNE'!$U$2:$U$707,"Sim")</f>
        <v>0</v>
      </c>
      <c r="BU255" s="227" t="e">
        <f t="shared" si="95"/>
        <v>#DIV/0!</v>
      </c>
      <c r="BV255" s="545">
        <f>SUMIFS('Faturamento NNE'!$I$2:$I$707,'Faturamento NNE'!$E$2:$E$707,'Infos Relatório'!$B$245,'Faturamento NNE'!$F$2:$F$707,'Infos Relatório'!$B255,'Faturamento NNE'!$AA$2:$AA$707,'Infos Relatório'!BQ$1)</f>
        <v>0</v>
      </c>
    </row>
    <row r="256" spans="2:74">
      <c r="B256" s="217" t="s">
        <v>140</v>
      </c>
      <c r="C256" s="541">
        <f>COUNTIFS('Faturamento NNE'!$E$2:$E$707,'Infos Relatório'!$B$245,'Faturamento NNE'!$F$2:$F$707,'Infos Relatório'!$B256,'Faturamento NNE'!$AA$2:$AA$707,'Infos Relatório'!C$1)</f>
        <v>0</v>
      </c>
      <c r="D256" s="542">
        <f>SUMIFS('Faturamento NNE'!$H$2:$H$707,'Faturamento NNE'!$E$2:$E$707,'Infos Relatório'!$B$245,'Faturamento NNE'!$F$2:$F$707,'Infos Relatório'!$B256,'Faturamento NNE'!$AA$2:$AA$707,'Infos Relatório'!C$1)</f>
        <v>0</v>
      </c>
      <c r="E256" s="543">
        <f>SUMIFS('Faturamento NNE'!$K$2:$K$707,'Faturamento NNE'!$E$2:$E$707,'Infos Relatório'!$B$245,'Faturamento NNE'!$F$2:$F$707,'Infos Relatório'!$B256,'Faturamento NNE'!$AA$2:$AA$707,'Infos Relatório'!C$1)</f>
        <v>0</v>
      </c>
      <c r="F256" s="544">
        <f>SUMIFS('Faturamento NNE'!$P$2:$P$707,'Faturamento NNE'!$E$2:$E$707,'Infos Relatório'!$B$245,'Faturamento NNE'!$F$2:$F$707,'Infos Relatório'!$B256,'Faturamento NNE'!$AA$2:$AA$707,'Infos Relatório'!C$1,'Faturamento NNE'!$U$2:$U$707,"Sim")+SUMIFS('Faturamento NNE'!$Q$2:$Q$707,'Faturamento NNE'!$E$2:$E$707,'Infos Relatório'!$B$245,'Faturamento NNE'!$F$2:$F$707,'Infos Relatório'!$B256,'Faturamento NNE'!$AA$2:$AA$707,'Infos Relatório'!C$1,'Faturamento NNE'!$U$2:$U$707,"Sim")</f>
        <v>0</v>
      </c>
      <c r="G256" s="283" t="e">
        <f t="shared" si="84"/>
        <v>#DIV/0!</v>
      </c>
      <c r="H256" s="545">
        <f>SUMIFS('Faturamento NNE'!$I$2:$I$707,'Faturamento NNE'!$E$2:$E$707,'Infos Relatório'!$B$245,'Faturamento NNE'!$F$2:$F$707,'Infos Relatório'!$B256,'Faturamento NNE'!$AA$2:$AA$707,'Infos Relatório'!C$1)</f>
        <v>0</v>
      </c>
      <c r="I256" s="541">
        <f>COUNTIFS('Faturamento NNE'!$E$2:$E$707,'Infos Relatório'!$B$245,'Faturamento NNE'!$F$2:$F$707,'Infos Relatório'!$B256,'Faturamento NNE'!$AA$2:$AA$707,'Infos Relatório'!I$1)</f>
        <v>0</v>
      </c>
      <c r="J256" s="542">
        <f>SUMIFS('Faturamento NNE'!$H$2:$H$707,'Faturamento NNE'!$E$2:$E$707,'Infos Relatório'!$B$245,'Faturamento NNE'!$F$2:$F$707,'Infos Relatório'!$B256,'Faturamento NNE'!$AA$2:$AA$707,'Infos Relatório'!I$1)</f>
        <v>0</v>
      </c>
      <c r="K256" s="543">
        <f>SUMIFS('Faturamento NNE'!$K$2:$K$707,'Faturamento NNE'!$E$2:$E$707,'Infos Relatório'!$B$245,'Faturamento NNE'!$F$2:$F$707,'Infos Relatório'!$B256,'Faturamento NNE'!$AA$2:$AA$707,'Infos Relatório'!I$1)</f>
        <v>0</v>
      </c>
      <c r="L256" s="544">
        <f>SUMIFS('Faturamento NNE'!$P$2:$P$707,'Faturamento NNE'!$E$2:$E$707,'Infos Relatório'!$B$245,'Faturamento NNE'!$F$2:$F$707,'Infos Relatório'!$B256,'Faturamento NNE'!$AA$2:$AA$707,'Infos Relatório'!I$1,'Faturamento NNE'!$U$2:$U$707,"Sim")+SUMIFS('Faturamento NNE'!$Q$2:$Q$707,'Faturamento NNE'!$E$2:$E$707,'Infos Relatório'!$B$245,'Faturamento NNE'!$F$2:$F$707,'Infos Relatório'!$B256,'Faturamento NNE'!$AA$2:$AA$707,'Infos Relatório'!I$1,'Faturamento NNE'!$U$2:$U$707,"Sim")</f>
        <v>0</v>
      </c>
      <c r="M256" s="283" t="e">
        <f t="shared" si="85"/>
        <v>#DIV/0!</v>
      </c>
      <c r="N256" s="545">
        <f>SUMIFS('Faturamento NNE'!$I$2:$I$707,'Faturamento NNE'!$E$2:$E$707,'Infos Relatório'!$B$245,'Faturamento NNE'!$F$2:$F$707,'Infos Relatório'!$B256,'Faturamento NNE'!$AA$2:$AA$707,'Infos Relatório'!I$1)</f>
        <v>0</v>
      </c>
      <c r="O256" s="541">
        <f>COUNTIFS('Faturamento NNE'!$E$2:$E$707,'Infos Relatório'!$B$245,'Faturamento NNE'!$F$2:$F$707,'Infos Relatório'!$B256,'Faturamento NNE'!$AA$2:$AA$707,'Infos Relatório'!O$1)</f>
        <v>0</v>
      </c>
      <c r="P256" s="542">
        <f>SUMIFS('Faturamento NNE'!$H$2:$H$707,'Faturamento NNE'!$E$2:$E$707,'Infos Relatório'!$B$245,'Faturamento NNE'!$F$2:$F$707,'Infos Relatório'!$B256,'Faturamento NNE'!$AA$2:$AA$707,'Infos Relatório'!O$1)</f>
        <v>0</v>
      </c>
      <c r="Q256" s="542">
        <f>SUMIFS('Faturamento NNE'!$K$2:$K$707,'Faturamento NNE'!$E$2:$E$707,'Infos Relatório'!$B$245,'Faturamento NNE'!$F$2:$F$707,'Infos Relatório'!$B256,'Faturamento NNE'!$AA$2:$AA$707,'Infos Relatório'!O$1)</f>
        <v>0</v>
      </c>
      <c r="R256" s="546">
        <f>SUMIFS('Faturamento NNE'!$P$2:$P$707,'Faturamento NNE'!$E$2:$E$707,'Infos Relatório'!$B$245,'Faturamento NNE'!$F$2:$F$707,'Infos Relatório'!$B256,'Faturamento NNE'!$AA$2:$AA$707,'Infos Relatório'!O$1,'Faturamento NNE'!$U$2:$U$707,"Sim")+SUMIFS('Faturamento NNE'!$Q$2:$Q$707,'Faturamento NNE'!$E$2:$E$707,'Infos Relatório'!$B$245,'Faturamento NNE'!$F$2:$F$707,'Infos Relatório'!$B256,'Faturamento NNE'!$AA$2:$AA$707,'Infos Relatório'!O$1,'Faturamento NNE'!$U$2:$U$707,"Sim")</f>
        <v>0</v>
      </c>
      <c r="S256" s="227" t="e">
        <f t="shared" si="86"/>
        <v>#DIV/0!</v>
      </c>
      <c r="T256" s="545">
        <f>SUMIFS('Faturamento NNE'!$I$2:$I$707,'Faturamento NNE'!$E$2:$E$707,'Infos Relatório'!$B$245,'Faturamento NNE'!$F$2:$F$707,'Infos Relatório'!$B256,'Faturamento NNE'!$AA$2:$AA$707,'Infos Relatório'!O$1)</f>
        <v>0</v>
      </c>
      <c r="U256" s="541">
        <f>COUNTIFS('Faturamento NNE'!$E$2:$E$707,'Infos Relatório'!$B$245,'Faturamento NNE'!$F$2:$F$707,'Infos Relatório'!$B256,'Faturamento NNE'!$AA$2:$AA$707,'Infos Relatório'!U$1)</f>
        <v>0</v>
      </c>
      <c r="V256" s="542">
        <f>SUMIFS('Faturamento NNE'!$H$2:$H$707,'Faturamento NNE'!$E$2:$E$707,'Infos Relatório'!$B$245,'Faturamento NNE'!$F$2:$F$707,'Infos Relatório'!$B256,'Faturamento NNE'!$AA$2:$AA$707,'Infos Relatório'!U$1)</f>
        <v>0</v>
      </c>
      <c r="W256" s="542">
        <f>SUMIFS('Faturamento NNE'!$K$2:$K$707,'Faturamento NNE'!$E$2:$E$707,'Infos Relatório'!$B$245,'Faturamento NNE'!$F$2:$F$707,'Infos Relatório'!$B256,'Faturamento NNE'!$AA$2:$AA$707,'Infos Relatório'!U$1)</f>
        <v>0</v>
      </c>
      <c r="X256" s="546">
        <f>SUMIFS('Faturamento NNE'!$P$2:$P$707,'Faturamento NNE'!$E$2:$E$707,'Infos Relatório'!$B$245,'Faturamento NNE'!$F$2:$F$707,'Infos Relatório'!$B256,'Faturamento NNE'!$AA$2:$AA$707,'Infos Relatório'!U$1,'Faturamento NNE'!$U$2:$U$707,"Sim")+SUMIFS('Faturamento NNE'!$Q$2:$Q$707,'Faturamento NNE'!$E$2:$E$707,'Infos Relatório'!$B$245,'Faturamento NNE'!$F$2:$F$707,'Infos Relatório'!$B256,'Faturamento NNE'!$AA$2:$AA$707,'Infos Relatório'!U$1,'Faturamento NNE'!$U$2:$U$707,"Sim")</f>
        <v>0</v>
      </c>
      <c r="Y256" s="227" t="e">
        <f t="shared" si="87"/>
        <v>#DIV/0!</v>
      </c>
      <c r="Z256" s="545">
        <f>SUMIFS('Faturamento NNE'!$I$2:$I$707,'Faturamento NNE'!$E$2:$E$707,'Infos Relatório'!$B$245,'Faturamento NNE'!$F$2:$F$707,'Infos Relatório'!$B256,'Faturamento NNE'!$AA$2:$AA$707,'Infos Relatório'!U$1)</f>
        <v>0</v>
      </c>
      <c r="AA256" s="541">
        <f>COUNTIFS('Faturamento NNE'!$E$2:$E$707,'Infos Relatório'!$B$245,'Faturamento NNE'!$F$2:$F$707,'Infos Relatório'!$B256,'Faturamento NNE'!$AA$2:$AA$707,'Infos Relatório'!AA$1)</f>
        <v>0</v>
      </c>
      <c r="AB256" s="542">
        <f>SUMIFS('Faturamento NNE'!$H$2:$H$707,'Faturamento NNE'!$E$2:$E$707,'Infos Relatório'!$B$245,'Faturamento NNE'!$F$2:$F$707,'Infos Relatório'!$B256,'Faturamento NNE'!$AA$2:$AA$707,'Infos Relatório'!AA$1)</f>
        <v>0</v>
      </c>
      <c r="AC256" s="542">
        <f>SUMIFS('Faturamento NNE'!$K$2:$K$707,'Faturamento NNE'!$E$2:$E$707,'Infos Relatório'!$B$245,'Faturamento NNE'!$F$2:$F$707,'Infos Relatório'!$B256,'Faturamento NNE'!$AA$2:$AA$707,'Infos Relatório'!AA$1)</f>
        <v>0</v>
      </c>
      <c r="AD256" s="546">
        <f>SUMIFS('Faturamento NNE'!$P$2:$P$707,'Faturamento NNE'!$E$2:$E$707,'Infos Relatório'!$B$245,'Faturamento NNE'!$F$2:$F$707,'Infos Relatório'!$B256,'Faturamento NNE'!$AA$2:$AA$707,'Infos Relatório'!AA$1,'Faturamento NNE'!$U$2:$U$707,"Sim")+SUMIFS('Faturamento NNE'!$Q$2:$Q$707,'Faturamento NNE'!$E$2:$E$707,'Infos Relatório'!$B$245,'Faturamento NNE'!$F$2:$F$707,'Infos Relatório'!$B256,'Faturamento NNE'!$AA$2:$AA$707,'Infos Relatório'!AA$1,'Faturamento NNE'!$U$2:$U$707,"Sim")</f>
        <v>0</v>
      </c>
      <c r="AE256" s="227" t="e">
        <f t="shared" si="88"/>
        <v>#DIV/0!</v>
      </c>
      <c r="AF256" s="545">
        <f>SUMIFS('Faturamento NNE'!$I$2:$I$707,'Faturamento NNE'!$E$2:$E$707,'Infos Relatório'!$B$245,'Faturamento NNE'!$F$2:$F$707,'Infos Relatório'!$B256,'Faturamento NNE'!$AA$2:$AA$707,'Infos Relatório'!AA$1)</f>
        <v>0</v>
      </c>
      <c r="AG256" s="541">
        <f>COUNTIFS('Faturamento NNE'!$E$2:$E$707,'Infos Relatório'!$B$245,'Faturamento NNE'!$F$2:$F$707,'Infos Relatório'!$B256,'Faturamento NNE'!$AA$2:$AA$707,'Infos Relatório'!AG$1)</f>
        <v>0</v>
      </c>
      <c r="AH256" s="542">
        <f>SUMIFS('Faturamento NNE'!$H$2:$H$707,'Faturamento NNE'!$E$2:$E$707,'Infos Relatório'!$B$245,'Faturamento NNE'!$F$2:$F$707,'Infos Relatório'!$B256,'Faturamento NNE'!$AA$2:$AA$707,'Infos Relatório'!AG$1)</f>
        <v>0</v>
      </c>
      <c r="AI256" s="542">
        <f>SUMIFS('Faturamento NNE'!$K$2:$K$707,'Faturamento NNE'!$E$2:$E$707,'Infos Relatório'!$B$245,'Faturamento NNE'!$F$2:$F$707,'Infos Relatório'!$B256,'Faturamento NNE'!$AA$2:$AA$707,'Infos Relatório'!AG$1)</f>
        <v>0</v>
      </c>
      <c r="AJ256" s="546">
        <f>SUMIFS('Faturamento NNE'!$P$2:$P$707,'Faturamento NNE'!$E$2:$E$707,'Infos Relatório'!$B$245,'Faturamento NNE'!$F$2:$F$707,'Infos Relatório'!$B256,'Faturamento NNE'!$AA$2:$AA$707,'Infos Relatório'!AG$1,'Faturamento NNE'!$U$2:$U$707,"Sim")+SUMIFS('Faturamento NNE'!$Q$2:$Q$707,'Faturamento NNE'!$E$2:$E$707,'Infos Relatório'!$B$245,'Faturamento NNE'!$F$2:$F$707,'Infos Relatório'!$B256,'Faturamento NNE'!$AA$2:$AA$707,'Infos Relatório'!AG$1,'Faturamento NNE'!$U$2:$U$707,"Sim")</f>
        <v>0</v>
      </c>
      <c r="AK256" s="227" t="e">
        <f t="shared" si="89"/>
        <v>#DIV/0!</v>
      </c>
      <c r="AL256" s="545">
        <f>SUMIFS('Faturamento NNE'!$I$2:$I$707,'Faturamento NNE'!$E$2:$E$707,'Infos Relatório'!$B$245,'Faturamento NNE'!$F$2:$F$707,'Infos Relatório'!$B256,'Faturamento NNE'!$AA$2:$AA$707,'Infos Relatório'!AG$1)</f>
        <v>0</v>
      </c>
      <c r="AM256" s="541">
        <f>COUNTIFS('Faturamento NNE'!$E$2:$E$707,'Infos Relatório'!$B$245,'Faturamento NNE'!$F$2:$F$707,'Infos Relatório'!$B256,'Faturamento NNE'!$AA$2:$AA$707,'Infos Relatório'!AM$1)</f>
        <v>0</v>
      </c>
      <c r="AN256" s="542">
        <f>SUMIFS('Faturamento NNE'!$H$2:$H$707,'Faturamento NNE'!$E$2:$E$707,'Infos Relatório'!$B$245,'Faturamento NNE'!$F$2:$F$707,'Infos Relatório'!$B256,'Faturamento NNE'!$AA$2:$AA$707,'Infos Relatório'!AM$1)</f>
        <v>0</v>
      </c>
      <c r="AO256" s="542">
        <f>SUMIFS('Faturamento NNE'!$K$2:$K$707,'Faturamento NNE'!$E$2:$E$707,'Infos Relatório'!$B$245,'Faturamento NNE'!$F$2:$F$707,'Infos Relatório'!$B256,'Faturamento NNE'!$AA$2:$AA$707,'Infos Relatório'!AM$1)</f>
        <v>0</v>
      </c>
      <c r="AP256" s="546">
        <f>SUMIFS('Faturamento NNE'!$P$2:$P$707,'Faturamento NNE'!$E$2:$E$707,'Infos Relatório'!$B$245,'Faturamento NNE'!$F$2:$F$707,'Infos Relatório'!$B256,'Faturamento NNE'!$AA$2:$AA$707,'Infos Relatório'!AM$1,'Faturamento NNE'!$U$2:$U$707,"Sim")+SUMIFS('Faturamento NNE'!$Q$2:$Q$707,'Faturamento NNE'!$E$2:$E$707,'Infos Relatório'!$B$245,'Faturamento NNE'!$F$2:$F$707,'Infos Relatório'!$B256,'Faturamento NNE'!$AA$2:$AA$707,'Infos Relatório'!AM$1,'Faturamento NNE'!$U$2:$U$707,"Sim")</f>
        <v>0</v>
      </c>
      <c r="AQ256" s="227" t="e">
        <f t="shared" si="90"/>
        <v>#DIV/0!</v>
      </c>
      <c r="AR256" s="545">
        <f>SUMIFS('Faturamento NNE'!$I$2:$I$707,'Faturamento NNE'!$E$2:$E$707,'Infos Relatório'!$B$245,'Faturamento NNE'!$F$2:$F$707,'Infos Relatório'!$B256,'Faturamento NNE'!$AA$2:$AA$707,'Infos Relatório'!AM$1)</f>
        <v>0</v>
      </c>
      <c r="AS256" s="541">
        <f>COUNTIFS('Faturamento NNE'!$E$2:$E$707,'Infos Relatório'!$B$245,'Faturamento NNE'!$F$2:$F$707,'Infos Relatório'!$B256,'Faturamento NNE'!$AA$2:$AA$707,'Infos Relatório'!AS$1)</f>
        <v>0</v>
      </c>
      <c r="AT256" s="542">
        <f>SUMIFS('Faturamento NNE'!$H$2:$H$707,'Faturamento NNE'!$E$2:$E$707,'Infos Relatório'!$B$245,'Faturamento NNE'!$F$2:$F$707,'Infos Relatório'!$B256,'Faturamento NNE'!$AA$2:$AA$707,'Infos Relatório'!AS$1)</f>
        <v>0</v>
      </c>
      <c r="AU256" s="542">
        <f>SUMIFS('Faturamento NNE'!$K$2:$K$707,'Faturamento NNE'!$E$2:$E$707,'Infos Relatório'!$B$245,'Faturamento NNE'!$F$2:$F$707,'Infos Relatório'!$B256,'Faturamento NNE'!$AA$2:$AA$707,'Infos Relatório'!AS$1)</f>
        <v>0</v>
      </c>
      <c r="AV256" s="546">
        <f>SUMIFS('Faturamento NNE'!$P$2:$P$707,'Faturamento NNE'!$E$2:$E$707,'Infos Relatório'!$B$245,'Faturamento NNE'!$F$2:$F$707,'Infos Relatório'!$B256,'Faturamento NNE'!$AA$2:$AA$707,'Infos Relatório'!AS$1,'Faturamento NNE'!$U$2:$U$707,"Sim")+SUMIFS('Faturamento NNE'!$Q$2:$Q$707,'Faturamento NNE'!$E$2:$E$707,'Infos Relatório'!$B$245,'Faturamento NNE'!$F$2:$F$707,'Infos Relatório'!$B256,'Faturamento NNE'!$AA$2:$AA$707,'Infos Relatório'!AS$1,'Faturamento NNE'!$U$2:$U$707,"Sim")</f>
        <v>0</v>
      </c>
      <c r="AW256" s="227" t="e">
        <f t="shared" si="91"/>
        <v>#DIV/0!</v>
      </c>
      <c r="AX256" s="545">
        <f>SUMIFS('Faturamento NNE'!$I$2:$I$707,'Faturamento NNE'!$E$2:$E$707,'Infos Relatório'!$B$245,'Faturamento NNE'!$F$2:$F$707,'Infos Relatório'!$B256,'Faturamento NNE'!$AA$2:$AA$707,'Infos Relatório'!AS$1)</f>
        <v>0</v>
      </c>
      <c r="AY256" s="541">
        <f>COUNTIFS('Faturamento NNE'!$E$2:$E$707,'Infos Relatório'!$B$245,'Faturamento NNE'!$F$2:$F$707,'Infos Relatório'!$B256,'Faturamento NNE'!$AA$2:$AA$707,'Infos Relatório'!AY$1)</f>
        <v>0</v>
      </c>
      <c r="AZ256" s="542">
        <f>SUMIFS('Faturamento NNE'!$H$2:$H$707,'Faturamento NNE'!$E$2:$E$707,'Infos Relatório'!$B$245,'Faturamento NNE'!$F$2:$F$707,'Infos Relatório'!$B256,'Faturamento NNE'!$AA$2:$AA$707,'Infos Relatório'!AY$1)</f>
        <v>0</v>
      </c>
      <c r="BA256" s="542">
        <f>SUMIFS('Faturamento NNE'!$K$2:$K$707,'Faturamento NNE'!$E$2:$E$707,'Infos Relatório'!$B$245,'Faturamento NNE'!$F$2:$F$707,'Infos Relatório'!$B256,'Faturamento NNE'!$AA$2:$AA$707,'Infos Relatório'!AY$1)</f>
        <v>0</v>
      </c>
      <c r="BB256" s="546">
        <f>SUMIFS('Faturamento NNE'!$P$2:$P$707,'Faturamento NNE'!$E$2:$E$707,'Infos Relatório'!$B$245,'Faturamento NNE'!$F$2:$F$707,'Infos Relatório'!$B256,'Faturamento NNE'!$AA$2:$AA$707,'Infos Relatório'!AY$1,'Faturamento NNE'!$U$2:$U$707,"Sim")+SUMIFS('Faturamento NNE'!$Q$2:$Q$707,'Faturamento NNE'!$E$2:$E$707,'Infos Relatório'!$B$245,'Faturamento NNE'!$F$2:$F$707,'Infos Relatório'!$B256,'Faturamento NNE'!$AA$2:$AA$707,'Infos Relatório'!AY$1,'Faturamento NNE'!$U$2:$U$707,"Sim")</f>
        <v>0</v>
      </c>
      <c r="BC256" s="227" t="e">
        <f t="shared" si="92"/>
        <v>#DIV/0!</v>
      </c>
      <c r="BD256" s="545">
        <f>SUMIFS('Faturamento NNE'!$I$2:$I$707,'Faturamento NNE'!$E$2:$E$707,'Infos Relatório'!$B$245,'Faturamento NNE'!$F$2:$F$707,'Infos Relatório'!$B256,'Faturamento NNE'!$AA$2:$AA$707,'Infos Relatório'!AY$1)</f>
        <v>0</v>
      </c>
      <c r="BE256" s="541">
        <f>COUNTIFS('Faturamento NNE'!$E$2:$E$707,'Infos Relatório'!$B$245,'Faturamento NNE'!$F$2:$F$707,'Infos Relatório'!$B256,'Faturamento NNE'!$AA$2:$AA$707,'Infos Relatório'!BE$1)</f>
        <v>0</v>
      </c>
      <c r="BF256" s="542">
        <f>SUMIFS('Faturamento NNE'!$H$2:$H$707,'Faturamento NNE'!$E$2:$E$707,'Infos Relatório'!$B$245,'Faturamento NNE'!$F$2:$F$707,'Infos Relatório'!$B256,'Faturamento NNE'!$AA$2:$AA$707,'Infos Relatório'!BE$1)</f>
        <v>0</v>
      </c>
      <c r="BG256" s="542">
        <f>SUMIFS('Faturamento NNE'!$K$2:$K$707,'Faturamento NNE'!$E$2:$E$707,'Infos Relatório'!$B$245,'Faturamento NNE'!$F$2:$F$707,'Infos Relatório'!$B256,'Faturamento NNE'!$AA$2:$AA$707,'Infos Relatório'!BE$1)</f>
        <v>0</v>
      </c>
      <c r="BH256" s="546">
        <f>SUMIFS('Faturamento NNE'!$P$2:$P$707,'Faturamento NNE'!$E$2:$E$707,'Infos Relatório'!$B$245,'Faturamento NNE'!$F$2:$F$707,'Infos Relatório'!$B256,'Faturamento NNE'!$AA$2:$AA$707,'Infos Relatório'!BE$1,'Faturamento NNE'!$U$2:$U$707,"Sim")+SUMIFS('Faturamento NNE'!$Q$2:$Q$707,'Faturamento NNE'!$E$2:$E$707,'Infos Relatório'!$B$245,'Faturamento NNE'!$F$2:$F$707,'Infos Relatório'!$B256,'Faturamento NNE'!$AA$2:$AA$707,'Infos Relatório'!BE$1,'Faturamento NNE'!$U$2:$U$707,"Sim")</f>
        <v>0</v>
      </c>
      <c r="BI256" s="227" t="e">
        <f t="shared" si="93"/>
        <v>#DIV/0!</v>
      </c>
      <c r="BJ256" s="545">
        <f>SUMIFS('Faturamento NNE'!$I$2:$I$707,'Faturamento NNE'!$E$2:$E$707,'Infos Relatório'!$B$245,'Faturamento NNE'!$F$2:$F$707,'Infos Relatório'!$B256,'Faturamento NNE'!$AA$2:$AA$707,'Infos Relatório'!BE$1)</f>
        <v>0</v>
      </c>
      <c r="BK256" s="541">
        <f>COUNTIFS('Faturamento NNE'!$E$2:$E$707,'Infos Relatório'!$B$245,'Faturamento NNE'!$F$2:$F$707,'Infos Relatório'!$B256,'Faturamento NNE'!$AA$2:$AA$707,'Infos Relatório'!BK$1)</f>
        <v>0</v>
      </c>
      <c r="BL256" s="542">
        <f>SUMIFS('Faturamento NNE'!$H$2:$H$707,'Faturamento NNE'!$E$2:$E$707,'Infos Relatório'!$B$245,'Faturamento NNE'!$F$2:$F$707,'Infos Relatório'!$B256,'Faturamento NNE'!$AA$2:$AA$707,'Infos Relatório'!BK$1)</f>
        <v>0</v>
      </c>
      <c r="BM256" s="542">
        <f>SUMIFS('Faturamento NNE'!$K$2:$K$707,'Faturamento NNE'!$E$2:$E$707,'Infos Relatório'!$B$245,'Faturamento NNE'!$F$2:$F$707,'Infos Relatório'!$B256,'Faturamento NNE'!$AA$2:$AA$707,'Infos Relatório'!BK$1)</f>
        <v>0</v>
      </c>
      <c r="BN256" s="546">
        <f>SUMIFS('Faturamento NNE'!$P$2:$P$707,'Faturamento NNE'!$E$2:$E$707,'Infos Relatório'!$B$245,'Faturamento NNE'!$F$2:$F$707,'Infos Relatório'!$B256,'Faturamento NNE'!$AA$2:$AA$707,'Infos Relatório'!BK$1,'Faturamento NNE'!$U$2:$U$707,"Sim")+SUMIFS('Faturamento NNE'!$Q$2:$Q$707,'Faturamento NNE'!$E$2:$E$707,'Infos Relatório'!$B$245,'Faturamento NNE'!$F$2:$F$707,'Infos Relatório'!$B256,'Faturamento NNE'!$AA$2:$AA$707,'Infos Relatório'!BK$1,'Faturamento NNE'!$U$2:$U$707,"Sim")</f>
        <v>0</v>
      </c>
      <c r="BO256" s="227" t="e">
        <f t="shared" si="94"/>
        <v>#DIV/0!</v>
      </c>
      <c r="BP256" s="545">
        <f>SUMIFS('Faturamento NNE'!$I$2:$I$707,'Faturamento NNE'!$E$2:$E$707,'Infos Relatório'!$B$245,'Faturamento NNE'!$F$2:$F$707,'Infos Relatório'!$B256,'Faturamento NNE'!$AA$2:$AA$707,'Infos Relatório'!BK$1)</f>
        <v>0</v>
      </c>
      <c r="BQ256" s="541">
        <f>COUNTIFS('Faturamento NNE'!$E$2:$E$707,'Infos Relatório'!$B$245,'Faturamento NNE'!$F$2:$F$707,'Infos Relatório'!$B256,'Faturamento NNE'!$AA$2:$AA$707,'Infos Relatório'!BQ$1)</f>
        <v>0</v>
      </c>
      <c r="BR256" s="542">
        <f>SUMIFS('Faturamento NNE'!$H$2:$H$707,'Faturamento NNE'!$E$2:$E$707,'Infos Relatório'!$B$245,'Faturamento NNE'!$F$2:$F$707,'Infos Relatório'!$B256,'Faturamento NNE'!$AA$2:$AA$707,'Infos Relatório'!BQ$1)</f>
        <v>0</v>
      </c>
      <c r="BS256" s="542">
        <f>SUMIFS('Faturamento NNE'!$K$2:$K$707,'Faturamento NNE'!$E$2:$E$707,'Infos Relatório'!$B$245,'Faturamento NNE'!$F$2:$F$707,'Infos Relatório'!$B256,'Faturamento NNE'!$AA$2:$AA$707,'Infos Relatório'!BQ$1)</f>
        <v>0</v>
      </c>
      <c r="BT256" s="546">
        <f>SUMIFS('Faturamento NNE'!$P$2:$P$707,'Faturamento NNE'!$E$2:$E$707,'Infos Relatório'!$B$245,'Faturamento NNE'!$F$2:$F$707,'Infos Relatório'!$B256,'Faturamento NNE'!$AA$2:$AA$707,'Infos Relatório'!BQ$1,'Faturamento NNE'!$U$2:$U$707,"Sim")+SUMIFS('Faturamento NNE'!$Q$2:$Q$707,'Faturamento NNE'!$E$2:$E$707,'Infos Relatório'!$B$245,'Faturamento NNE'!$F$2:$F$707,'Infos Relatório'!$B256,'Faturamento NNE'!$AA$2:$AA$707,'Infos Relatório'!BQ$1,'Faturamento NNE'!$U$2:$U$707,"Sim")</f>
        <v>0</v>
      </c>
      <c r="BU256" s="227" t="e">
        <f t="shared" si="95"/>
        <v>#DIV/0!</v>
      </c>
      <c r="BV256" s="545">
        <f>SUMIFS('Faturamento NNE'!$I$2:$I$707,'Faturamento NNE'!$E$2:$E$707,'Infos Relatório'!$B$245,'Faturamento NNE'!$F$2:$F$707,'Infos Relatório'!$B256,'Faturamento NNE'!$AA$2:$AA$707,'Infos Relatório'!BQ$1)</f>
        <v>0</v>
      </c>
    </row>
    <row r="257" spans="2:74">
      <c r="B257" s="217" t="s">
        <v>141</v>
      </c>
      <c r="C257" s="541">
        <f>COUNTIFS('Faturamento NNE'!$E$2:$E$707,'Infos Relatório'!$B$245,'Faturamento NNE'!$F$2:$F$707,'Infos Relatório'!$B257,'Faturamento NNE'!$AA$2:$AA$707,'Infos Relatório'!C$1)</f>
        <v>0</v>
      </c>
      <c r="D257" s="542">
        <f>SUMIFS('Faturamento NNE'!$H$2:$H$707,'Faturamento NNE'!$E$2:$E$707,'Infos Relatório'!$B$245,'Faturamento NNE'!$F$2:$F$707,'Infos Relatório'!$B257,'Faturamento NNE'!$AA$2:$AA$707,'Infos Relatório'!C$1)</f>
        <v>0</v>
      </c>
      <c r="E257" s="543">
        <f>SUMIFS('Faturamento NNE'!$K$2:$K$707,'Faturamento NNE'!$E$2:$E$707,'Infos Relatório'!$B$245,'Faturamento NNE'!$F$2:$F$707,'Infos Relatório'!$B257,'Faturamento NNE'!$AA$2:$AA$707,'Infos Relatório'!C$1)</f>
        <v>0</v>
      </c>
      <c r="F257" s="544">
        <f>SUMIFS('Faturamento NNE'!$P$2:$P$707,'Faturamento NNE'!$E$2:$E$707,'Infos Relatório'!$B$245,'Faturamento NNE'!$F$2:$F$707,'Infos Relatório'!$B257,'Faturamento NNE'!$AA$2:$AA$707,'Infos Relatório'!C$1,'Faturamento NNE'!$U$2:$U$707,"Sim")+SUMIFS('Faturamento NNE'!$Q$2:$Q$707,'Faturamento NNE'!$E$2:$E$707,'Infos Relatório'!$B$245,'Faturamento NNE'!$F$2:$F$707,'Infos Relatório'!$B257,'Faturamento NNE'!$AA$2:$AA$707,'Infos Relatório'!C$1,'Faturamento NNE'!$U$2:$U$707,"Sim")</f>
        <v>0</v>
      </c>
      <c r="G257" s="283" t="e">
        <f t="shared" si="84"/>
        <v>#DIV/0!</v>
      </c>
      <c r="H257" s="545">
        <f>SUMIFS('Faturamento NNE'!$I$2:$I$707,'Faturamento NNE'!$E$2:$E$707,'Infos Relatório'!$B$245,'Faturamento NNE'!$F$2:$F$707,'Infos Relatório'!$B257,'Faturamento NNE'!$AA$2:$AA$707,'Infos Relatório'!C$1)</f>
        <v>0</v>
      </c>
      <c r="I257" s="541">
        <f>COUNTIFS('Faturamento NNE'!$E$2:$E$707,'Infos Relatório'!$B$245,'Faturamento NNE'!$F$2:$F$707,'Infos Relatório'!$B257,'Faturamento NNE'!$AA$2:$AA$707,'Infos Relatório'!I$1)</f>
        <v>0</v>
      </c>
      <c r="J257" s="542">
        <f>SUMIFS('Faturamento NNE'!$H$2:$H$707,'Faturamento NNE'!$E$2:$E$707,'Infos Relatório'!$B$245,'Faturamento NNE'!$F$2:$F$707,'Infos Relatório'!$B257,'Faturamento NNE'!$AA$2:$AA$707,'Infos Relatório'!I$1)</f>
        <v>0</v>
      </c>
      <c r="K257" s="543">
        <f>SUMIFS('Faturamento NNE'!$K$2:$K$707,'Faturamento NNE'!$E$2:$E$707,'Infos Relatório'!$B$245,'Faturamento NNE'!$F$2:$F$707,'Infos Relatório'!$B257,'Faturamento NNE'!$AA$2:$AA$707,'Infos Relatório'!I$1)</f>
        <v>0</v>
      </c>
      <c r="L257" s="544">
        <f>SUMIFS('Faturamento NNE'!$P$2:$P$707,'Faturamento NNE'!$E$2:$E$707,'Infos Relatório'!$B$245,'Faturamento NNE'!$F$2:$F$707,'Infos Relatório'!$B257,'Faturamento NNE'!$AA$2:$AA$707,'Infos Relatório'!I$1,'Faturamento NNE'!$U$2:$U$707,"Sim")+SUMIFS('Faturamento NNE'!$Q$2:$Q$707,'Faturamento NNE'!$E$2:$E$707,'Infos Relatório'!$B$245,'Faturamento NNE'!$F$2:$F$707,'Infos Relatório'!$B257,'Faturamento NNE'!$AA$2:$AA$707,'Infos Relatório'!I$1,'Faturamento NNE'!$U$2:$U$707,"Sim")</f>
        <v>0</v>
      </c>
      <c r="M257" s="283" t="e">
        <f t="shared" si="85"/>
        <v>#DIV/0!</v>
      </c>
      <c r="N257" s="545">
        <f>SUMIFS('Faturamento NNE'!$I$2:$I$707,'Faturamento NNE'!$E$2:$E$707,'Infos Relatório'!$B$245,'Faturamento NNE'!$F$2:$F$707,'Infos Relatório'!$B257,'Faturamento NNE'!$AA$2:$AA$707,'Infos Relatório'!I$1)</f>
        <v>0</v>
      </c>
      <c r="O257" s="541">
        <f>COUNTIFS('Faturamento NNE'!$E$2:$E$707,'Infos Relatório'!$B$245,'Faturamento NNE'!$F$2:$F$707,'Infos Relatório'!$B257,'Faturamento NNE'!$AA$2:$AA$707,'Infos Relatório'!O$1)</f>
        <v>0</v>
      </c>
      <c r="P257" s="542">
        <f>SUMIFS('Faturamento NNE'!$H$2:$H$707,'Faturamento NNE'!$E$2:$E$707,'Infos Relatório'!$B$245,'Faturamento NNE'!$F$2:$F$707,'Infos Relatório'!$B257,'Faturamento NNE'!$AA$2:$AA$707,'Infos Relatório'!O$1)</f>
        <v>0</v>
      </c>
      <c r="Q257" s="542">
        <f>SUMIFS('Faturamento NNE'!$K$2:$K$707,'Faturamento NNE'!$E$2:$E$707,'Infos Relatório'!$B$245,'Faturamento NNE'!$F$2:$F$707,'Infos Relatório'!$B257,'Faturamento NNE'!$AA$2:$AA$707,'Infos Relatório'!O$1)</f>
        <v>0</v>
      </c>
      <c r="R257" s="546">
        <f>SUMIFS('Faturamento NNE'!$P$2:$P$707,'Faturamento NNE'!$E$2:$E$707,'Infos Relatório'!$B$245,'Faturamento NNE'!$F$2:$F$707,'Infos Relatório'!$B257,'Faturamento NNE'!$AA$2:$AA$707,'Infos Relatório'!O$1,'Faturamento NNE'!$U$2:$U$707,"Sim")+SUMIFS('Faturamento NNE'!$Q$2:$Q$707,'Faturamento NNE'!$E$2:$E$707,'Infos Relatório'!$B$245,'Faturamento NNE'!$F$2:$F$707,'Infos Relatório'!$B257,'Faturamento NNE'!$AA$2:$AA$707,'Infos Relatório'!O$1,'Faturamento NNE'!$U$2:$U$707,"Sim")</f>
        <v>0</v>
      </c>
      <c r="S257" s="227" t="e">
        <f t="shared" si="86"/>
        <v>#DIV/0!</v>
      </c>
      <c r="T257" s="545">
        <f>SUMIFS('Faturamento NNE'!$I$2:$I$707,'Faturamento NNE'!$E$2:$E$707,'Infos Relatório'!$B$245,'Faturamento NNE'!$F$2:$F$707,'Infos Relatório'!$B257,'Faturamento NNE'!$AA$2:$AA$707,'Infos Relatório'!O$1)</f>
        <v>0</v>
      </c>
      <c r="U257" s="541">
        <f>COUNTIFS('Faturamento NNE'!$E$2:$E$707,'Infos Relatório'!$B$245,'Faturamento NNE'!$F$2:$F$707,'Infos Relatório'!$B257,'Faturamento NNE'!$AA$2:$AA$707,'Infos Relatório'!U$1)</f>
        <v>0</v>
      </c>
      <c r="V257" s="542">
        <f>SUMIFS('Faturamento NNE'!$H$2:$H$707,'Faturamento NNE'!$E$2:$E$707,'Infos Relatório'!$B$245,'Faturamento NNE'!$F$2:$F$707,'Infos Relatório'!$B257,'Faturamento NNE'!$AA$2:$AA$707,'Infos Relatório'!U$1)</f>
        <v>0</v>
      </c>
      <c r="W257" s="542">
        <f>SUMIFS('Faturamento NNE'!$K$2:$K$707,'Faturamento NNE'!$E$2:$E$707,'Infos Relatório'!$B$245,'Faturamento NNE'!$F$2:$F$707,'Infos Relatório'!$B257,'Faturamento NNE'!$AA$2:$AA$707,'Infos Relatório'!U$1)</f>
        <v>0</v>
      </c>
      <c r="X257" s="546">
        <f>SUMIFS('Faturamento NNE'!$P$2:$P$707,'Faturamento NNE'!$E$2:$E$707,'Infos Relatório'!$B$245,'Faturamento NNE'!$F$2:$F$707,'Infos Relatório'!$B257,'Faturamento NNE'!$AA$2:$AA$707,'Infos Relatório'!U$1,'Faturamento NNE'!$U$2:$U$707,"Sim")+SUMIFS('Faturamento NNE'!$Q$2:$Q$707,'Faturamento NNE'!$E$2:$E$707,'Infos Relatório'!$B$245,'Faturamento NNE'!$F$2:$F$707,'Infos Relatório'!$B257,'Faturamento NNE'!$AA$2:$AA$707,'Infos Relatório'!U$1,'Faturamento NNE'!$U$2:$U$707,"Sim")</f>
        <v>0</v>
      </c>
      <c r="Y257" s="227" t="e">
        <f t="shared" si="87"/>
        <v>#DIV/0!</v>
      </c>
      <c r="Z257" s="545">
        <f>SUMIFS('Faturamento NNE'!$I$2:$I$707,'Faturamento NNE'!$E$2:$E$707,'Infos Relatório'!$B$245,'Faturamento NNE'!$F$2:$F$707,'Infos Relatório'!$B257,'Faturamento NNE'!$AA$2:$AA$707,'Infos Relatório'!U$1)</f>
        <v>0</v>
      </c>
      <c r="AA257" s="541">
        <f>COUNTIFS('Faturamento NNE'!$E$2:$E$707,'Infos Relatório'!$B$245,'Faturamento NNE'!$F$2:$F$707,'Infos Relatório'!$B257,'Faturamento NNE'!$AA$2:$AA$707,'Infos Relatório'!AA$1)</f>
        <v>0</v>
      </c>
      <c r="AB257" s="542">
        <f>SUMIFS('Faturamento NNE'!$H$2:$H$707,'Faturamento NNE'!$E$2:$E$707,'Infos Relatório'!$B$245,'Faturamento NNE'!$F$2:$F$707,'Infos Relatório'!$B257,'Faturamento NNE'!$AA$2:$AA$707,'Infos Relatório'!AA$1)</f>
        <v>0</v>
      </c>
      <c r="AC257" s="542">
        <f>SUMIFS('Faturamento NNE'!$K$2:$K$707,'Faturamento NNE'!$E$2:$E$707,'Infos Relatório'!$B$245,'Faturamento NNE'!$F$2:$F$707,'Infos Relatório'!$B257,'Faturamento NNE'!$AA$2:$AA$707,'Infos Relatório'!AA$1)</f>
        <v>0</v>
      </c>
      <c r="AD257" s="546">
        <f>SUMIFS('Faturamento NNE'!$P$2:$P$707,'Faturamento NNE'!$E$2:$E$707,'Infos Relatório'!$B$245,'Faturamento NNE'!$F$2:$F$707,'Infos Relatório'!$B257,'Faturamento NNE'!$AA$2:$AA$707,'Infos Relatório'!AA$1,'Faturamento NNE'!$U$2:$U$707,"Sim")+SUMIFS('Faturamento NNE'!$Q$2:$Q$707,'Faturamento NNE'!$E$2:$E$707,'Infos Relatório'!$B$245,'Faturamento NNE'!$F$2:$F$707,'Infos Relatório'!$B257,'Faturamento NNE'!$AA$2:$AA$707,'Infos Relatório'!AA$1,'Faturamento NNE'!$U$2:$U$707,"Sim")</f>
        <v>0</v>
      </c>
      <c r="AE257" s="227" t="e">
        <f t="shared" si="88"/>
        <v>#DIV/0!</v>
      </c>
      <c r="AF257" s="545">
        <f>SUMIFS('Faturamento NNE'!$I$2:$I$707,'Faturamento NNE'!$E$2:$E$707,'Infos Relatório'!$B$245,'Faturamento NNE'!$F$2:$F$707,'Infos Relatório'!$B257,'Faturamento NNE'!$AA$2:$AA$707,'Infos Relatório'!AA$1)</f>
        <v>0</v>
      </c>
      <c r="AG257" s="541">
        <f>COUNTIFS('Faturamento NNE'!$E$2:$E$707,'Infos Relatório'!$B$245,'Faturamento NNE'!$F$2:$F$707,'Infos Relatório'!$B257,'Faturamento NNE'!$AA$2:$AA$707,'Infos Relatório'!AG$1)</f>
        <v>0</v>
      </c>
      <c r="AH257" s="542">
        <f>SUMIFS('Faturamento NNE'!$H$2:$H$707,'Faturamento NNE'!$E$2:$E$707,'Infos Relatório'!$B$245,'Faturamento NNE'!$F$2:$F$707,'Infos Relatório'!$B257,'Faturamento NNE'!$AA$2:$AA$707,'Infos Relatório'!AG$1)</f>
        <v>0</v>
      </c>
      <c r="AI257" s="542">
        <f>SUMIFS('Faturamento NNE'!$K$2:$K$707,'Faturamento NNE'!$E$2:$E$707,'Infos Relatório'!$B$245,'Faturamento NNE'!$F$2:$F$707,'Infos Relatório'!$B257,'Faturamento NNE'!$AA$2:$AA$707,'Infos Relatório'!AG$1)</f>
        <v>0</v>
      </c>
      <c r="AJ257" s="546">
        <f>SUMIFS('Faturamento NNE'!$P$2:$P$707,'Faturamento NNE'!$E$2:$E$707,'Infos Relatório'!$B$245,'Faturamento NNE'!$F$2:$F$707,'Infos Relatório'!$B257,'Faturamento NNE'!$AA$2:$AA$707,'Infos Relatório'!AG$1,'Faturamento NNE'!$U$2:$U$707,"Sim")+SUMIFS('Faturamento NNE'!$Q$2:$Q$707,'Faturamento NNE'!$E$2:$E$707,'Infos Relatório'!$B$245,'Faturamento NNE'!$F$2:$F$707,'Infos Relatório'!$B257,'Faturamento NNE'!$AA$2:$AA$707,'Infos Relatório'!AG$1,'Faturamento NNE'!$U$2:$U$707,"Sim")</f>
        <v>0</v>
      </c>
      <c r="AK257" s="227" t="e">
        <f t="shared" si="89"/>
        <v>#DIV/0!</v>
      </c>
      <c r="AL257" s="545">
        <f>SUMIFS('Faturamento NNE'!$I$2:$I$707,'Faturamento NNE'!$E$2:$E$707,'Infos Relatório'!$B$245,'Faturamento NNE'!$F$2:$F$707,'Infos Relatório'!$B257,'Faturamento NNE'!$AA$2:$AA$707,'Infos Relatório'!AG$1)</f>
        <v>0</v>
      </c>
      <c r="AM257" s="541">
        <f>COUNTIFS('Faturamento NNE'!$E$2:$E$707,'Infos Relatório'!$B$245,'Faturamento NNE'!$F$2:$F$707,'Infos Relatório'!$B257,'Faturamento NNE'!$AA$2:$AA$707,'Infos Relatório'!AM$1)</f>
        <v>0</v>
      </c>
      <c r="AN257" s="542">
        <f>SUMIFS('Faturamento NNE'!$H$2:$H$707,'Faturamento NNE'!$E$2:$E$707,'Infos Relatório'!$B$245,'Faturamento NNE'!$F$2:$F$707,'Infos Relatório'!$B257,'Faturamento NNE'!$AA$2:$AA$707,'Infos Relatório'!AM$1)</f>
        <v>0</v>
      </c>
      <c r="AO257" s="542">
        <f>SUMIFS('Faturamento NNE'!$K$2:$K$707,'Faturamento NNE'!$E$2:$E$707,'Infos Relatório'!$B$245,'Faturamento NNE'!$F$2:$F$707,'Infos Relatório'!$B257,'Faturamento NNE'!$AA$2:$AA$707,'Infos Relatório'!AM$1)</f>
        <v>0</v>
      </c>
      <c r="AP257" s="546">
        <f>SUMIFS('Faturamento NNE'!$P$2:$P$707,'Faturamento NNE'!$E$2:$E$707,'Infos Relatório'!$B$245,'Faturamento NNE'!$F$2:$F$707,'Infos Relatório'!$B257,'Faturamento NNE'!$AA$2:$AA$707,'Infos Relatório'!AM$1,'Faturamento NNE'!$U$2:$U$707,"Sim")+SUMIFS('Faturamento NNE'!$Q$2:$Q$707,'Faturamento NNE'!$E$2:$E$707,'Infos Relatório'!$B$245,'Faturamento NNE'!$F$2:$F$707,'Infos Relatório'!$B257,'Faturamento NNE'!$AA$2:$AA$707,'Infos Relatório'!AM$1,'Faturamento NNE'!$U$2:$U$707,"Sim")</f>
        <v>0</v>
      </c>
      <c r="AQ257" s="227" t="e">
        <f t="shared" si="90"/>
        <v>#DIV/0!</v>
      </c>
      <c r="AR257" s="545">
        <f>SUMIFS('Faturamento NNE'!$I$2:$I$707,'Faturamento NNE'!$E$2:$E$707,'Infos Relatório'!$B$245,'Faturamento NNE'!$F$2:$F$707,'Infos Relatório'!$B257,'Faturamento NNE'!$AA$2:$AA$707,'Infos Relatório'!AM$1)</f>
        <v>0</v>
      </c>
      <c r="AS257" s="541">
        <f>COUNTIFS('Faturamento NNE'!$E$2:$E$707,'Infos Relatório'!$B$245,'Faturamento NNE'!$F$2:$F$707,'Infos Relatório'!$B257,'Faturamento NNE'!$AA$2:$AA$707,'Infos Relatório'!AS$1)</f>
        <v>0</v>
      </c>
      <c r="AT257" s="542">
        <f>SUMIFS('Faturamento NNE'!$H$2:$H$707,'Faturamento NNE'!$E$2:$E$707,'Infos Relatório'!$B$245,'Faturamento NNE'!$F$2:$F$707,'Infos Relatório'!$B257,'Faturamento NNE'!$AA$2:$AA$707,'Infos Relatório'!AS$1)</f>
        <v>0</v>
      </c>
      <c r="AU257" s="542">
        <f>SUMIFS('Faturamento NNE'!$K$2:$K$707,'Faturamento NNE'!$E$2:$E$707,'Infos Relatório'!$B$245,'Faturamento NNE'!$F$2:$F$707,'Infos Relatório'!$B257,'Faturamento NNE'!$AA$2:$AA$707,'Infos Relatório'!AS$1)</f>
        <v>0</v>
      </c>
      <c r="AV257" s="546">
        <f>SUMIFS('Faturamento NNE'!$P$2:$P$707,'Faturamento NNE'!$E$2:$E$707,'Infos Relatório'!$B$245,'Faturamento NNE'!$F$2:$F$707,'Infos Relatório'!$B257,'Faturamento NNE'!$AA$2:$AA$707,'Infos Relatório'!AS$1,'Faturamento NNE'!$U$2:$U$707,"Sim")+SUMIFS('Faturamento NNE'!$Q$2:$Q$707,'Faturamento NNE'!$E$2:$E$707,'Infos Relatório'!$B$245,'Faturamento NNE'!$F$2:$F$707,'Infos Relatório'!$B257,'Faturamento NNE'!$AA$2:$AA$707,'Infos Relatório'!AS$1,'Faturamento NNE'!$U$2:$U$707,"Sim")</f>
        <v>0</v>
      </c>
      <c r="AW257" s="227" t="e">
        <f t="shared" si="91"/>
        <v>#DIV/0!</v>
      </c>
      <c r="AX257" s="545">
        <f>SUMIFS('Faturamento NNE'!$I$2:$I$707,'Faturamento NNE'!$E$2:$E$707,'Infos Relatório'!$B$245,'Faturamento NNE'!$F$2:$F$707,'Infos Relatório'!$B257,'Faturamento NNE'!$AA$2:$AA$707,'Infos Relatório'!AS$1)</f>
        <v>0</v>
      </c>
      <c r="AY257" s="541">
        <f>COUNTIFS('Faturamento NNE'!$E$2:$E$707,'Infos Relatório'!$B$245,'Faturamento NNE'!$F$2:$F$707,'Infos Relatório'!$B257,'Faturamento NNE'!$AA$2:$AA$707,'Infos Relatório'!AY$1)</f>
        <v>0</v>
      </c>
      <c r="AZ257" s="542">
        <f>SUMIFS('Faturamento NNE'!$H$2:$H$707,'Faturamento NNE'!$E$2:$E$707,'Infos Relatório'!$B$245,'Faturamento NNE'!$F$2:$F$707,'Infos Relatório'!$B257,'Faturamento NNE'!$AA$2:$AA$707,'Infos Relatório'!AY$1)</f>
        <v>0</v>
      </c>
      <c r="BA257" s="542">
        <f>SUMIFS('Faturamento NNE'!$K$2:$K$707,'Faturamento NNE'!$E$2:$E$707,'Infos Relatório'!$B$245,'Faturamento NNE'!$F$2:$F$707,'Infos Relatório'!$B257,'Faturamento NNE'!$AA$2:$AA$707,'Infos Relatório'!AY$1)</f>
        <v>0</v>
      </c>
      <c r="BB257" s="546">
        <f>SUMIFS('Faturamento NNE'!$P$2:$P$707,'Faturamento NNE'!$E$2:$E$707,'Infos Relatório'!$B$245,'Faturamento NNE'!$F$2:$F$707,'Infos Relatório'!$B257,'Faturamento NNE'!$AA$2:$AA$707,'Infos Relatório'!AY$1,'Faturamento NNE'!$U$2:$U$707,"Sim")+SUMIFS('Faturamento NNE'!$Q$2:$Q$707,'Faturamento NNE'!$E$2:$E$707,'Infos Relatório'!$B$245,'Faturamento NNE'!$F$2:$F$707,'Infos Relatório'!$B257,'Faturamento NNE'!$AA$2:$AA$707,'Infos Relatório'!AY$1,'Faturamento NNE'!$U$2:$U$707,"Sim")</f>
        <v>0</v>
      </c>
      <c r="BC257" s="227" t="e">
        <f t="shared" si="92"/>
        <v>#DIV/0!</v>
      </c>
      <c r="BD257" s="545">
        <f>SUMIFS('Faturamento NNE'!$I$2:$I$707,'Faturamento NNE'!$E$2:$E$707,'Infos Relatório'!$B$245,'Faturamento NNE'!$F$2:$F$707,'Infos Relatório'!$B257,'Faturamento NNE'!$AA$2:$AA$707,'Infos Relatório'!AY$1)</f>
        <v>0</v>
      </c>
      <c r="BE257" s="541">
        <f>COUNTIFS('Faturamento NNE'!$E$2:$E$707,'Infos Relatório'!$B$245,'Faturamento NNE'!$F$2:$F$707,'Infos Relatório'!$B257,'Faturamento NNE'!$AA$2:$AA$707,'Infos Relatório'!BE$1)</f>
        <v>0</v>
      </c>
      <c r="BF257" s="542">
        <f>SUMIFS('Faturamento NNE'!$H$2:$H$707,'Faturamento NNE'!$E$2:$E$707,'Infos Relatório'!$B$245,'Faturamento NNE'!$F$2:$F$707,'Infos Relatório'!$B257,'Faturamento NNE'!$AA$2:$AA$707,'Infos Relatório'!BE$1)</f>
        <v>0</v>
      </c>
      <c r="BG257" s="542">
        <f>SUMIFS('Faturamento NNE'!$K$2:$K$707,'Faturamento NNE'!$E$2:$E$707,'Infos Relatório'!$B$245,'Faturamento NNE'!$F$2:$F$707,'Infos Relatório'!$B257,'Faturamento NNE'!$AA$2:$AA$707,'Infos Relatório'!BE$1)</f>
        <v>0</v>
      </c>
      <c r="BH257" s="546">
        <f>SUMIFS('Faturamento NNE'!$P$2:$P$707,'Faturamento NNE'!$E$2:$E$707,'Infos Relatório'!$B$245,'Faturamento NNE'!$F$2:$F$707,'Infos Relatório'!$B257,'Faturamento NNE'!$AA$2:$AA$707,'Infos Relatório'!BE$1,'Faturamento NNE'!$U$2:$U$707,"Sim")+SUMIFS('Faturamento NNE'!$Q$2:$Q$707,'Faturamento NNE'!$E$2:$E$707,'Infos Relatório'!$B$245,'Faturamento NNE'!$F$2:$F$707,'Infos Relatório'!$B257,'Faturamento NNE'!$AA$2:$AA$707,'Infos Relatório'!BE$1,'Faturamento NNE'!$U$2:$U$707,"Sim")</f>
        <v>0</v>
      </c>
      <c r="BI257" s="227" t="e">
        <f t="shared" si="93"/>
        <v>#DIV/0!</v>
      </c>
      <c r="BJ257" s="545">
        <f>SUMIFS('Faturamento NNE'!$I$2:$I$707,'Faturamento NNE'!$E$2:$E$707,'Infos Relatório'!$B$245,'Faturamento NNE'!$F$2:$F$707,'Infos Relatório'!$B257,'Faturamento NNE'!$AA$2:$AA$707,'Infos Relatório'!BE$1)</f>
        <v>0</v>
      </c>
      <c r="BK257" s="541">
        <f>COUNTIFS('Faturamento NNE'!$E$2:$E$707,'Infos Relatório'!$B$245,'Faturamento NNE'!$F$2:$F$707,'Infos Relatório'!$B257,'Faturamento NNE'!$AA$2:$AA$707,'Infos Relatório'!BK$1)</f>
        <v>0</v>
      </c>
      <c r="BL257" s="542">
        <f>SUMIFS('Faturamento NNE'!$H$2:$H$707,'Faturamento NNE'!$E$2:$E$707,'Infos Relatório'!$B$245,'Faturamento NNE'!$F$2:$F$707,'Infos Relatório'!$B257,'Faturamento NNE'!$AA$2:$AA$707,'Infos Relatório'!BK$1)</f>
        <v>0</v>
      </c>
      <c r="BM257" s="542">
        <f>SUMIFS('Faturamento NNE'!$K$2:$K$707,'Faturamento NNE'!$E$2:$E$707,'Infos Relatório'!$B$245,'Faturamento NNE'!$F$2:$F$707,'Infos Relatório'!$B257,'Faturamento NNE'!$AA$2:$AA$707,'Infos Relatório'!BK$1)</f>
        <v>0</v>
      </c>
      <c r="BN257" s="546">
        <f>SUMIFS('Faturamento NNE'!$P$2:$P$707,'Faturamento NNE'!$E$2:$E$707,'Infos Relatório'!$B$245,'Faturamento NNE'!$F$2:$F$707,'Infos Relatório'!$B257,'Faturamento NNE'!$AA$2:$AA$707,'Infos Relatório'!BK$1,'Faturamento NNE'!$U$2:$U$707,"Sim")+SUMIFS('Faturamento NNE'!$Q$2:$Q$707,'Faturamento NNE'!$E$2:$E$707,'Infos Relatório'!$B$245,'Faturamento NNE'!$F$2:$F$707,'Infos Relatório'!$B257,'Faturamento NNE'!$AA$2:$AA$707,'Infos Relatório'!BK$1,'Faturamento NNE'!$U$2:$U$707,"Sim")</f>
        <v>0</v>
      </c>
      <c r="BO257" s="227" t="e">
        <f t="shared" si="94"/>
        <v>#DIV/0!</v>
      </c>
      <c r="BP257" s="545">
        <f>SUMIFS('Faturamento NNE'!$I$2:$I$707,'Faturamento NNE'!$E$2:$E$707,'Infos Relatório'!$B$245,'Faturamento NNE'!$F$2:$F$707,'Infos Relatório'!$B257,'Faturamento NNE'!$AA$2:$AA$707,'Infos Relatório'!BK$1)</f>
        <v>0</v>
      </c>
      <c r="BQ257" s="541">
        <f>COUNTIFS('Faturamento NNE'!$E$2:$E$707,'Infos Relatório'!$B$245,'Faturamento NNE'!$F$2:$F$707,'Infos Relatório'!$B257,'Faturamento NNE'!$AA$2:$AA$707,'Infos Relatório'!BQ$1)</f>
        <v>0</v>
      </c>
      <c r="BR257" s="542">
        <f>SUMIFS('Faturamento NNE'!$H$2:$H$707,'Faturamento NNE'!$E$2:$E$707,'Infos Relatório'!$B$245,'Faturamento NNE'!$F$2:$F$707,'Infos Relatório'!$B257,'Faturamento NNE'!$AA$2:$AA$707,'Infos Relatório'!BQ$1)</f>
        <v>0</v>
      </c>
      <c r="BS257" s="542">
        <f>SUMIFS('Faturamento NNE'!$K$2:$K$707,'Faturamento NNE'!$E$2:$E$707,'Infos Relatório'!$B$245,'Faturamento NNE'!$F$2:$F$707,'Infos Relatório'!$B257,'Faturamento NNE'!$AA$2:$AA$707,'Infos Relatório'!BQ$1)</f>
        <v>0</v>
      </c>
      <c r="BT257" s="546">
        <f>SUMIFS('Faturamento NNE'!$P$2:$P$707,'Faturamento NNE'!$E$2:$E$707,'Infos Relatório'!$B$245,'Faturamento NNE'!$F$2:$F$707,'Infos Relatório'!$B257,'Faturamento NNE'!$AA$2:$AA$707,'Infos Relatório'!BQ$1,'Faturamento NNE'!$U$2:$U$707,"Sim")+SUMIFS('Faturamento NNE'!$Q$2:$Q$707,'Faturamento NNE'!$E$2:$E$707,'Infos Relatório'!$B$245,'Faturamento NNE'!$F$2:$F$707,'Infos Relatório'!$B257,'Faturamento NNE'!$AA$2:$AA$707,'Infos Relatório'!BQ$1,'Faturamento NNE'!$U$2:$U$707,"Sim")</f>
        <v>0</v>
      </c>
      <c r="BU257" s="227" t="e">
        <f t="shared" si="95"/>
        <v>#DIV/0!</v>
      </c>
      <c r="BV257" s="545">
        <f>SUMIFS('Faturamento NNE'!$I$2:$I$707,'Faturamento NNE'!$E$2:$E$707,'Infos Relatório'!$B$245,'Faturamento NNE'!$F$2:$F$707,'Infos Relatório'!$B257,'Faturamento NNE'!$AA$2:$AA$707,'Infos Relatório'!BQ$1)</f>
        <v>0</v>
      </c>
    </row>
    <row r="258" spans="2:74">
      <c r="B258" s="217" t="s">
        <v>142</v>
      </c>
      <c r="C258" s="541">
        <f>COUNTIFS('Faturamento NNE'!$E$2:$E$707,'Infos Relatório'!$B$245,'Faturamento NNE'!$F$2:$F$707,'Infos Relatório'!$B258,'Faturamento NNE'!$AA$2:$AA$707,'Infos Relatório'!C$1)</f>
        <v>0</v>
      </c>
      <c r="D258" s="542">
        <f>SUMIFS('Faturamento NNE'!$H$2:$H$707,'Faturamento NNE'!$E$2:$E$707,'Infos Relatório'!$B$245,'Faturamento NNE'!$F$2:$F$707,'Infos Relatório'!$B258,'Faturamento NNE'!$AA$2:$AA$707,'Infos Relatório'!C$1)</f>
        <v>0</v>
      </c>
      <c r="E258" s="543">
        <f>SUMIFS('Faturamento NNE'!$K$2:$K$707,'Faturamento NNE'!$E$2:$E$707,'Infos Relatório'!$B$245,'Faturamento NNE'!$F$2:$F$707,'Infos Relatório'!$B258,'Faturamento NNE'!$AA$2:$AA$707,'Infos Relatório'!C$1)</f>
        <v>0</v>
      </c>
      <c r="F258" s="544">
        <f>SUMIFS('Faturamento NNE'!$P$2:$P$707,'Faturamento NNE'!$E$2:$E$707,'Infos Relatório'!$B$245,'Faturamento NNE'!$F$2:$F$707,'Infos Relatório'!$B258,'Faturamento NNE'!$AA$2:$AA$707,'Infos Relatório'!C$1,'Faturamento NNE'!$U$2:$U$707,"Sim")+SUMIFS('Faturamento NNE'!$Q$2:$Q$707,'Faturamento NNE'!$E$2:$E$707,'Infos Relatório'!$B$245,'Faturamento NNE'!$F$2:$F$707,'Infos Relatório'!$B258,'Faturamento NNE'!$AA$2:$AA$707,'Infos Relatório'!C$1,'Faturamento NNE'!$U$2:$U$707,"Sim")</f>
        <v>0</v>
      </c>
      <c r="G258" s="283" t="e">
        <f t="shared" si="84"/>
        <v>#DIV/0!</v>
      </c>
      <c r="H258" s="545">
        <f>SUMIFS('Faturamento NNE'!$I$2:$I$707,'Faturamento NNE'!$E$2:$E$707,'Infos Relatório'!$B$245,'Faturamento NNE'!$F$2:$F$707,'Infos Relatório'!$B258,'Faturamento NNE'!$AA$2:$AA$707,'Infos Relatório'!C$1)</f>
        <v>0</v>
      </c>
      <c r="I258" s="541">
        <f>COUNTIFS('Faturamento NNE'!$E$2:$E$707,'Infos Relatório'!$B$245,'Faturamento NNE'!$F$2:$F$707,'Infos Relatório'!$B258,'Faturamento NNE'!$AA$2:$AA$707,'Infos Relatório'!I$1)</f>
        <v>0</v>
      </c>
      <c r="J258" s="542">
        <f>SUMIFS('Faturamento NNE'!$H$2:$H$707,'Faturamento NNE'!$E$2:$E$707,'Infos Relatório'!$B$245,'Faturamento NNE'!$F$2:$F$707,'Infos Relatório'!$B258,'Faturamento NNE'!$AA$2:$AA$707,'Infos Relatório'!I$1)</f>
        <v>0</v>
      </c>
      <c r="K258" s="543">
        <f>SUMIFS('Faturamento NNE'!$K$2:$K$707,'Faturamento NNE'!$E$2:$E$707,'Infos Relatório'!$B$245,'Faturamento NNE'!$F$2:$F$707,'Infos Relatório'!$B258,'Faturamento NNE'!$AA$2:$AA$707,'Infos Relatório'!I$1)</f>
        <v>0</v>
      </c>
      <c r="L258" s="544">
        <f>SUMIFS('Faturamento NNE'!$P$2:$P$707,'Faturamento NNE'!$E$2:$E$707,'Infos Relatório'!$B$245,'Faturamento NNE'!$F$2:$F$707,'Infos Relatório'!$B258,'Faturamento NNE'!$AA$2:$AA$707,'Infos Relatório'!I$1,'Faturamento NNE'!$U$2:$U$707,"Sim")+SUMIFS('Faturamento NNE'!$Q$2:$Q$707,'Faturamento NNE'!$E$2:$E$707,'Infos Relatório'!$B$245,'Faturamento NNE'!$F$2:$F$707,'Infos Relatório'!$B258,'Faturamento NNE'!$AA$2:$AA$707,'Infos Relatório'!I$1,'Faturamento NNE'!$U$2:$U$707,"Sim")</f>
        <v>0</v>
      </c>
      <c r="M258" s="283" t="e">
        <f t="shared" si="85"/>
        <v>#DIV/0!</v>
      </c>
      <c r="N258" s="545">
        <f>SUMIFS('Faturamento NNE'!$I$2:$I$707,'Faturamento NNE'!$E$2:$E$707,'Infos Relatório'!$B$245,'Faturamento NNE'!$F$2:$F$707,'Infos Relatório'!$B258,'Faturamento NNE'!$AA$2:$AA$707,'Infos Relatório'!I$1)</f>
        <v>0</v>
      </c>
      <c r="O258" s="541">
        <f>COUNTIFS('Faturamento NNE'!$E$2:$E$707,'Infos Relatório'!$B$245,'Faturamento NNE'!$F$2:$F$707,'Infos Relatório'!$B258,'Faturamento NNE'!$AA$2:$AA$707,'Infos Relatório'!O$1)</f>
        <v>0</v>
      </c>
      <c r="P258" s="542">
        <f>SUMIFS('Faturamento NNE'!$H$2:$H$707,'Faturamento NNE'!$E$2:$E$707,'Infos Relatório'!$B$245,'Faturamento NNE'!$F$2:$F$707,'Infos Relatório'!$B258,'Faturamento NNE'!$AA$2:$AA$707,'Infos Relatório'!O$1)</f>
        <v>0</v>
      </c>
      <c r="Q258" s="542">
        <f>SUMIFS('Faturamento NNE'!$K$2:$K$707,'Faturamento NNE'!$E$2:$E$707,'Infos Relatório'!$B$245,'Faturamento NNE'!$F$2:$F$707,'Infos Relatório'!$B258,'Faturamento NNE'!$AA$2:$AA$707,'Infos Relatório'!O$1)</f>
        <v>0</v>
      </c>
      <c r="R258" s="546">
        <f>SUMIFS('Faturamento NNE'!$P$2:$P$707,'Faturamento NNE'!$E$2:$E$707,'Infos Relatório'!$B$245,'Faturamento NNE'!$F$2:$F$707,'Infos Relatório'!$B258,'Faturamento NNE'!$AA$2:$AA$707,'Infos Relatório'!O$1,'Faturamento NNE'!$U$2:$U$707,"Sim")+SUMIFS('Faturamento NNE'!$Q$2:$Q$707,'Faturamento NNE'!$E$2:$E$707,'Infos Relatório'!$B$245,'Faturamento NNE'!$F$2:$F$707,'Infos Relatório'!$B258,'Faturamento NNE'!$AA$2:$AA$707,'Infos Relatório'!O$1,'Faturamento NNE'!$U$2:$U$707,"Sim")</f>
        <v>0</v>
      </c>
      <c r="S258" s="227" t="e">
        <f t="shared" si="86"/>
        <v>#DIV/0!</v>
      </c>
      <c r="T258" s="545">
        <f>SUMIFS('Faturamento NNE'!$I$2:$I$707,'Faturamento NNE'!$E$2:$E$707,'Infos Relatório'!$B$245,'Faturamento NNE'!$F$2:$F$707,'Infos Relatório'!$B258,'Faturamento NNE'!$AA$2:$AA$707,'Infos Relatório'!O$1)</f>
        <v>0</v>
      </c>
      <c r="U258" s="541">
        <f>COUNTIFS('Faturamento NNE'!$E$2:$E$707,'Infos Relatório'!$B$245,'Faturamento NNE'!$F$2:$F$707,'Infos Relatório'!$B258,'Faturamento NNE'!$AA$2:$AA$707,'Infos Relatório'!U$1)</f>
        <v>0</v>
      </c>
      <c r="V258" s="542">
        <f>SUMIFS('Faturamento NNE'!$H$2:$H$707,'Faturamento NNE'!$E$2:$E$707,'Infos Relatório'!$B$245,'Faturamento NNE'!$F$2:$F$707,'Infos Relatório'!$B258,'Faturamento NNE'!$AA$2:$AA$707,'Infos Relatório'!U$1)</f>
        <v>0</v>
      </c>
      <c r="W258" s="542">
        <f>SUMIFS('Faturamento NNE'!$K$2:$K$707,'Faturamento NNE'!$E$2:$E$707,'Infos Relatório'!$B$245,'Faturamento NNE'!$F$2:$F$707,'Infos Relatório'!$B258,'Faturamento NNE'!$AA$2:$AA$707,'Infos Relatório'!U$1)</f>
        <v>0</v>
      </c>
      <c r="X258" s="546">
        <f>SUMIFS('Faturamento NNE'!$P$2:$P$707,'Faturamento NNE'!$E$2:$E$707,'Infos Relatório'!$B$245,'Faturamento NNE'!$F$2:$F$707,'Infos Relatório'!$B258,'Faturamento NNE'!$AA$2:$AA$707,'Infos Relatório'!U$1,'Faturamento NNE'!$U$2:$U$707,"Sim")+SUMIFS('Faturamento NNE'!$Q$2:$Q$707,'Faturamento NNE'!$E$2:$E$707,'Infos Relatório'!$B$245,'Faturamento NNE'!$F$2:$F$707,'Infos Relatório'!$B258,'Faturamento NNE'!$AA$2:$AA$707,'Infos Relatório'!U$1,'Faturamento NNE'!$U$2:$U$707,"Sim")</f>
        <v>0</v>
      </c>
      <c r="Y258" s="227" t="e">
        <f t="shared" si="87"/>
        <v>#DIV/0!</v>
      </c>
      <c r="Z258" s="545">
        <f>SUMIFS('Faturamento NNE'!$I$2:$I$707,'Faturamento NNE'!$E$2:$E$707,'Infos Relatório'!$B$245,'Faturamento NNE'!$F$2:$F$707,'Infos Relatório'!$B258,'Faturamento NNE'!$AA$2:$AA$707,'Infos Relatório'!U$1)</f>
        <v>0</v>
      </c>
      <c r="AA258" s="541">
        <f>COUNTIFS('Faturamento NNE'!$E$2:$E$707,'Infos Relatório'!$B$245,'Faturamento NNE'!$F$2:$F$707,'Infos Relatório'!$B258,'Faturamento NNE'!$AA$2:$AA$707,'Infos Relatório'!AA$1)</f>
        <v>0</v>
      </c>
      <c r="AB258" s="542">
        <f>SUMIFS('Faturamento NNE'!$H$2:$H$707,'Faturamento NNE'!$E$2:$E$707,'Infos Relatório'!$B$245,'Faturamento NNE'!$F$2:$F$707,'Infos Relatório'!$B258,'Faturamento NNE'!$AA$2:$AA$707,'Infos Relatório'!AA$1)</f>
        <v>0</v>
      </c>
      <c r="AC258" s="542">
        <f>SUMIFS('Faturamento NNE'!$K$2:$K$707,'Faturamento NNE'!$E$2:$E$707,'Infos Relatório'!$B$245,'Faturamento NNE'!$F$2:$F$707,'Infos Relatório'!$B258,'Faturamento NNE'!$AA$2:$AA$707,'Infos Relatório'!AA$1)</f>
        <v>0</v>
      </c>
      <c r="AD258" s="546">
        <f>SUMIFS('Faturamento NNE'!$P$2:$P$707,'Faturamento NNE'!$E$2:$E$707,'Infos Relatório'!$B$245,'Faturamento NNE'!$F$2:$F$707,'Infos Relatório'!$B258,'Faturamento NNE'!$AA$2:$AA$707,'Infos Relatório'!AA$1,'Faturamento NNE'!$U$2:$U$707,"Sim")+SUMIFS('Faturamento NNE'!$Q$2:$Q$707,'Faturamento NNE'!$E$2:$E$707,'Infos Relatório'!$B$245,'Faturamento NNE'!$F$2:$F$707,'Infos Relatório'!$B258,'Faturamento NNE'!$AA$2:$AA$707,'Infos Relatório'!AA$1,'Faturamento NNE'!$U$2:$U$707,"Sim")</f>
        <v>0</v>
      </c>
      <c r="AE258" s="227" t="e">
        <f t="shared" si="88"/>
        <v>#DIV/0!</v>
      </c>
      <c r="AF258" s="545">
        <f>SUMIFS('Faturamento NNE'!$I$2:$I$707,'Faturamento NNE'!$E$2:$E$707,'Infos Relatório'!$B$245,'Faturamento NNE'!$F$2:$F$707,'Infos Relatório'!$B258,'Faturamento NNE'!$AA$2:$AA$707,'Infos Relatório'!AA$1)</f>
        <v>0</v>
      </c>
      <c r="AG258" s="541">
        <f>COUNTIFS('Faturamento NNE'!$E$2:$E$707,'Infos Relatório'!$B$245,'Faturamento NNE'!$F$2:$F$707,'Infos Relatório'!$B258,'Faturamento NNE'!$AA$2:$AA$707,'Infos Relatório'!AG$1)</f>
        <v>0</v>
      </c>
      <c r="AH258" s="542">
        <f>SUMIFS('Faturamento NNE'!$H$2:$H$707,'Faturamento NNE'!$E$2:$E$707,'Infos Relatório'!$B$245,'Faturamento NNE'!$F$2:$F$707,'Infos Relatório'!$B258,'Faturamento NNE'!$AA$2:$AA$707,'Infos Relatório'!AG$1)</f>
        <v>0</v>
      </c>
      <c r="AI258" s="542">
        <f>SUMIFS('Faturamento NNE'!$K$2:$K$707,'Faturamento NNE'!$E$2:$E$707,'Infos Relatório'!$B$245,'Faturamento NNE'!$F$2:$F$707,'Infos Relatório'!$B258,'Faturamento NNE'!$AA$2:$AA$707,'Infos Relatório'!AG$1)</f>
        <v>0</v>
      </c>
      <c r="AJ258" s="546">
        <f>SUMIFS('Faturamento NNE'!$P$2:$P$707,'Faturamento NNE'!$E$2:$E$707,'Infos Relatório'!$B$245,'Faturamento NNE'!$F$2:$F$707,'Infos Relatório'!$B258,'Faturamento NNE'!$AA$2:$AA$707,'Infos Relatório'!AG$1,'Faturamento NNE'!$U$2:$U$707,"Sim")+SUMIFS('Faturamento NNE'!$Q$2:$Q$707,'Faturamento NNE'!$E$2:$E$707,'Infos Relatório'!$B$245,'Faturamento NNE'!$F$2:$F$707,'Infos Relatório'!$B258,'Faturamento NNE'!$AA$2:$AA$707,'Infos Relatório'!AG$1,'Faturamento NNE'!$U$2:$U$707,"Sim")</f>
        <v>0</v>
      </c>
      <c r="AK258" s="227" t="e">
        <f t="shared" si="89"/>
        <v>#DIV/0!</v>
      </c>
      <c r="AL258" s="545">
        <f>SUMIFS('Faturamento NNE'!$I$2:$I$707,'Faturamento NNE'!$E$2:$E$707,'Infos Relatório'!$B$245,'Faturamento NNE'!$F$2:$F$707,'Infos Relatório'!$B258,'Faturamento NNE'!$AA$2:$AA$707,'Infos Relatório'!AG$1)</f>
        <v>0</v>
      </c>
      <c r="AM258" s="541">
        <f>COUNTIFS('Faturamento NNE'!$E$2:$E$707,'Infos Relatório'!$B$245,'Faturamento NNE'!$F$2:$F$707,'Infos Relatório'!$B258,'Faturamento NNE'!$AA$2:$AA$707,'Infos Relatório'!AM$1)</f>
        <v>0</v>
      </c>
      <c r="AN258" s="542">
        <f>SUMIFS('Faturamento NNE'!$H$2:$H$707,'Faturamento NNE'!$E$2:$E$707,'Infos Relatório'!$B$245,'Faturamento NNE'!$F$2:$F$707,'Infos Relatório'!$B258,'Faturamento NNE'!$AA$2:$AA$707,'Infos Relatório'!AM$1)</f>
        <v>0</v>
      </c>
      <c r="AO258" s="542">
        <f>SUMIFS('Faturamento NNE'!$K$2:$K$707,'Faturamento NNE'!$E$2:$E$707,'Infos Relatório'!$B$245,'Faturamento NNE'!$F$2:$F$707,'Infos Relatório'!$B258,'Faturamento NNE'!$AA$2:$AA$707,'Infos Relatório'!AM$1)</f>
        <v>0</v>
      </c>
      <c r="AP258" s="546">
        <f>SUMIFS('Faturamento NNE'!$P$2:$P$707,'Faturamento NNE'!$E$2:$E$707,'Infos Relatório'!$B$245,'Faturamento NNE'!$F$2:$F$707,'Infos Relatório'!$B258,'Faturamento NNE'!$AA$2:$AA$707,'Infos Relatório'!AM$1,'Faturamento NNE'!$U$2:$U$707,"Sim")+SUMIFS('Faturamento NNE'!$Q$2:$Q$707,'Faturamento NNE'!$E$2:$E$707,'Infos Relatório'!$B$245,'Faturamento NNE'!$F$2:$F$707,'Infos Relatório'!$B258,'Faturamento NNE'!$AA$2:$AA$707,'Infos Relatório'!AM$1,'Faturamento NNE'!$U$2:$U$707,"Sim")</f>
        <v>0</v>
      </c>
      <c r="AQ258" s="227" t="e">
        <f t="shared" si="90"/>
        <v>#DIV/0!</v>
      </c>
      <c r="AR258" s="545">
        <f>SUMIFS('Faturamento NNE'!$I$2:$I$707,'Faturamento NNE'!$E$2:$E$707,'Infos Relatório'!$B$245,'Faturamento NNE'!$F$2:$F$707,'Infos Relatório'!$B258,'Faturamento NNE'!$AA$2:$AA$707,'Infos Relatório'!AM$1)</f>
        <v>0</v>
      </c>
      <c r="AS258" s="541">
        <f>COUNTIFS('Faturamento NNE'!$E$2:$E$707,'Infos Relatório'!$B$245,'Faturamento NNE'!$F$2:$F$707,'Infos Relatório'!$B258,'Faturamento NNE'!$AA$2:$AA$707,'Infos Relatório'!AS$1)</f>
        <v>0</v>
      </c>
      <c r="AT258" s="542">
        <f>SUMIFS('Faturamento NNE'!$H$2:$H$707,'Faturamento NNE'!$E$2:$E$707,'Infos Relatório'!$B$245,'Faturamento NNE'!$F$2:$F$707,'Infos Relatório'!$B258,'Faturamento NNE'!$AA$2:$AA$707,'Infos Relatório'!AS$1)</f>
        <v>0</v>
      </c>
      <c r="AU258" s="542">
        <f>SUMIFS('Faturamento NNE'!$K$2:$K$707,'Faturamento NNE'!$E$2:$E$707,'Infos Relatório'!$B$245,'Faturamento NNE'!$F$2:$F$707,'Infos Relatório'!$B258,'Faturamento NNE'!$AA$2:$AA$707,'Infos Relatório'!AS$1)</f>
        <v>0</v>
      </c>
      <c r="AV258" s="546">
        <f>SUMIFS('Faturamento NNE'!$P$2:$P$707,'Faturamento NNE'!$E$2:$E$707,'Infos Relatório'!$B$245,'Faturamento NNE'!$F$2:$F$707,'Infos Relatório'!$B258,'Faturamento NNE'!$AA$2:$AA$707,'Infos Relatório'!AS$1,'Faturamento NNE'!$U$2:$U$707,"Sim")+SUMIFS('Faturamento NNE'!$Q$2:$Q$707,'Faturamento NNE'!$E$2:$E$707,'Infos Relatório'!$B$245,'Faturamento NNE'!$F$2:$F$707,'Infos Relatório'!$B258,'Faturamento NNE'!$AA$2:$AA$707,'Infos Relatório'!AS$1,'Faturamento NNE'!$U$2:$U$707,"Sim")</f>
        <v>0</v>
      </c>
      <c r="AW258" s="227" t="e">
        <f t="shared" si="91"/>
        <v>#DIV/0!</v>
      </c>
      <c r="AX258" s="545">
        <f>SUMIFS('Faturamento NNE'!$I$2:$I$707,'Faturamento NNE'!$E$2:$E$707,'Infos Relatório'!$B$245,'Faturamento NNE'!$F$2:$F$707,'Infos Relatório'!$B258,'Faturamento NNE'!$AA$2:$AA$707,'Infos Relatório'!AS$1)</f>
        <v>0</v>
      </c>
      <c r="AY258" s="541">
        <f>COUNTIFS('Faturamento NNE'!$E$2:$E$707,'Infos Relatório'!$B$245,'Faturamento NNE'!$F$2:$F$707,'Infos Relatório'!$B258,'Faturamento NNE'!$AA$2:$AA$707,'Infos Relatório'!AY$1)</f>
        <v>0</v>
      </c>
      <c r="AZ258" s="542">
        <f>SUMIFS('Faturamento NNE'!$H$2:$H$707,'Faturamento NNE'!$E$2:$E$707,'Infos Relatório'!$B$245,'Faturamento NNE'!$F$2:$F$707,'Infos Relatório'!$B258,'Faturamento NNE'!$AA$2:$AA$707,'Infos Relatório'!AY$1)</f>
        <v>0</v>
      </c>
      <c r="BA258" s="542">
        <f>SUMIFS('Faturamento NNE'!$K$2:$K$707,'Faturamento NNE'!$E$2:$E$707,'Infos Relatório'!$B$245,'Faturamento NNE'!$F$2:$F$707,'Infos Relatório'!$B258,'Faturamento NNE'!$AA$2:$AA$707,'Infos Relatório'!AY$1)</f>
        <v>0</v>
      </c>
      <c r="BB258" s="546">
        <f>SUMIFS('Faturamento NNE'!$P$2:$P$707,'Faturamento NNE'!$E$2:$E$707,'Infos Relatório'!$B$245,'Faturamento NNE'!$F$2:$F$707,'Infos Relatório'!$B258,'Faturamento NNE'!$AA$2:$AA$707,'Infos Relatório'!AY$1,'Faturamento NNE'!$U$2:$U$707,"Sim")+SUMIFS('Faturamento NNE'!$Q$2:$Q$707,'Faturamento NNE'!$E$2:$E$707,'Infos Relatório'!$B$245,'Faturamento NNE'!$F$2:$F$707,'Infos Relatório'!$B258,'Faturamento NNE'!$AA$2:$AA$707,'Infos Relatório'!AY$1,'Faturamento NNE'!$U$2:$U$707,"Sim")</f>
        <v>0</v>
      </c>
      <c r="BC258" s="227" t="e">
        <f t="shared" si="92"/>
        <v>#DIV/0!</v>
      </c>
      <c r="BD258" s="545">
        <f>SUMIFS('Faturamento NNE'!$I$2:$I$707,'Faturamento NNE'!$E$2:$E$707,'Infos Relatório'!$B$245,'Faturamento NNE'!$F$2:$F$707,'Infos Relatório'!$B258,'Faturamento NNE'!$AA$2:$AA$707,'Infos Relatório'!AY$1)</f>
        <v>0</v>
      </c>
      <c r="BE258" s="541">
        <f>COUNTIFS('Faturamento NNE'!$E$2:$E$707,'Infos Relatório'!$B$245,'Faturamento NNE'!$F$2:$F$707,'Infos Relatório'!$B258,'Faturamento NNE'!$AA$2:$AA$707,'Infos Relatório'!BE$1)</f>
        <v>0</v>
      </c>
      <c r="BF258" s="542">
        <f>SUMIFS('Faturamento NNE'!$H$2:$H$707,'Faturamento NNE'!$E$2:$E$707,'Infos Relatório'!$B$245,'Faturamento NNE'!$F$2:$F$707,'Infos Relatório'!$B258,'Faturamento NNE'!$AA$2:$AA$707,'Infos Relatório'!BE$1)</f>
        <v>0</v>
      </c>
      <c r="BG258" s="542">
        <f>SUMIFS('Faturamento NNE'!$K$2:$K$707,'Faturamento NNE'!$E$2:$E$707,'Infos Relatório'!$B$245,'Faturamento NNE'!$F$2:$F$707,'Infos Relatório'!$B258,'Faturamento NNE'!$AA$2:$AA$707,'Infos Relatório'!BE$1)</f>
        <v>0</v>
      </c>
      <c r="BH258" s="546">
        <f>SUMIFS('Faturamento NNE'!$P$2:$P$707,'Faturamento NNE'!$E$2:$E$707,'Infos Relatório'!$B$245,'Faturamento NNE'!$F$2:$F$707,'Infos Relatório'!$B258,'Faturamento NNE'!$AA$2:$AA$707,'Infos Relatório'!BE$1,'Faturamento NNE'!$U$2:$U$707,"Sim")+SUMIFS('Faturamento NNE'!$Q$2:$Q$707,'Faturamento NNE'!$E$2:$E$707,'Infos Relatório'!$B$245,'Faturamento NNE'!$F$2:$F$707,'Infos Relatório'!$B258,'Faturamento NNE'!$AA$2:$AA$707,'Infos Relatório'!BE$1,'Faturamento NNE'!$U$2:$U$707,"Sim")</f>
        <v>0</v>
      </c>
      <c r="BI258" s="227" t="e">
        <f t="shared" si="93"/>
        <v>#DIV/0!</v>
      </c>
      <c r="BJ258" s="545">
        <f>SUMIFS('Faturamento NNE'!$I$2:$I$707,'Faturamento NNE'!$E$2:$E$707,'Infos Relatório'!$B$245,'Faturamento NNE'!$F$2:$F$707,'Infos Relatório'!$B258,'Faturamento NNE'!$AA$2:$AA$707,'Infos Relatório'!BE$1)</f>
        <v>0</v>
      </c>
      <c r="BK258" s="541">
        <f>COUNTIFS('Faturamento NNE'!$E$2:$E$707,'Infos Relatório'!$B$245,'Faturamento NNE'!$F$2:$F$707,'Infos Relatório'!$B258,'Faturamento NNE'!$AA$2:$AA$707,'Infos Relatório'!BK$1)</f>
        <v>0</v>
      </c>
      <c r="BL258" s="542">
        <f>SUMIFS('Faturamento NNE'!$H$2:$H$707,'Faturamento NNE'!$E$2:$E$707,'Infos Relatório'!$B$245,'Faturamento NNE'!$F$2:$F$707,'Infos Relatório'!$B258,'Faturamento NNE'!$AA$2:$AA$707,'Infos Relatório'!BK$1)</f>
        <v>0</v>
      </c>
      <c r="BM258" s="542">
        <f>SUMIFS('Faturamento NNE'!$K$2:$K$707,'Faturamento NNE'!$E$2:$E$707,'Infos Relatório'!$B$245,'Faturamento NNE'!$F$2:$F$707,'Infos Relatório'!$B258,'Faturamento NNE'!$AA$2:$AA$707,'Infos Relatório'!BK$1)</f>
        <v>0</v>
      </c>
      <c r="BN258" s="546">
        <f>SUMIFS('Faturamento NNE'!$P$2:$P$707,'Faturamento NNE'!$E$2:$E$707,'Infos Relatório'!$B$245,'Faturamento NNE'!$F$2:$F$707,'Infos Relatório'!$B258,'Faturamento NNE'!$AA$2:$AA$707,'Infos Relatório'!BK$1,'Faturamento NNE'!$U$2:$U$707,"Sim")+SUMIFS('Faturamento NNE'!$Q$2:$Q$707,'Faturamento NNE'!$E$2:$E$707,'Infos Relatório'!$B$245,'Faturamento NNE'!$F$2:$F$707,'Infos Relatório'!$B258,'Faturamento NNE'!$AA$2:$AA$707,'Infos Relatório'!BK$1,'Faturamento NNE'!$U$2:$U$707,"Sim")</f>
        <v>0</v>
      </c>
      <c r="BO258" s="227" t="e">
        <f t="shared" si="94"/>
        <v>#DIV/0!</v>
      </c>
      <c r="BP258" s="545">
        <f>SUMIFS('Faturamento NNE'!$I$2:$I$707,'Faturamento NNE'!$E$2:$E$707,'Infos Relatório'!$B$245,'Faturamento NNE'!$F$2:$F$707,'Infos Relatório'!$B258,'Faturamento NNE'!$AA$2:$AA$707,'Infos Relatório'!BK$1)</f>
        <v>0</v>
      </c>
      <c r="BQ258" s="541">
        <f>COUNTIFS('Faturamento NNE'!$E$2:$E$707,'Infos Relatório'!$B$245,'Faturamento NNE'!$F$2:$F$707,'Infos Relatório'!$B258,'Faturamento NNE'!$AA$2:$AA$707,'Infos Relatório'!BQ$1)</f>
        <v>0</v>
      </c>
      <c r="BR258" s="542">
        <f>SUMIFS('Faturamento NNE'!$H$2:$H$707,'Faturamento NNE'!$E$2:$E$707,'Infos Relatório'!$B$245,'Faturamento NNE'!$F$2:$F$707,'Infos Relatório'!$B258,'Faturamento NNE'!$AA$2:$AA$707,'Infos Relatório'!BQ$1)</f>
        <v>0</v>
      </c>
      <c r="BS258" s="542">
        <f>SUMIFS('Faturamento NNE'!$K$2:$K$707,'Faturamento NNE'!$E$2:$E$707,'Infos Relatório'!$B$245,'Faturamento NNE'!$F$2:$F$707,'Infos Relatório'!$B258,'Faturamento NNE'!$AA$2:$AA$707,'Infos Relatório'!BQ$1)</f>
        <v>0</v>
      </c>
      <c r="BT258" s="546">
        <f>SUMIFS('Faturamento NNE'!$P$2:$P$707,'Faturamento NNE'!$E$2:$E$707,'Infos Relatório'!$B$245,'Faturamento NNE'!$F$2:$F$707,'Infos Relatório'!$B258,'Faturamento NNE'!$AA$2:$AA$707,'Infos Relatório'!BQ$1,'Faturamento NNE'!$U$2:$U$707,"Sim")+SUMIFS('Faturamento NNE'!$Q$2:$Q$707,'Faturamento NNE'!$E$2:$E$707,'Infos Relatório'!$B$245,'Faturamento NNE'!$F$2:$F$707,'Infos Relatório'!$B258,'Faturamento NNE'!$AA$2:$AA$707,'Infos Relatório'!BQ$1,'Faturamento NNE'!$U$2:$U$707,"Sim")</f>
        <v>0</v>
      </c>
      <c r="BU258" s="227" t="e">
        <f t="shared" si="95"/>
        <v>#DIV/0!</v>
      </c>
      <c r="BV258" s="545">
        <f>SUMIFS('Faturamento NNE'!$I$2:$I$707,'Faturamento NNE'!$E$2:$E$707,'Infos Relatório'!$B$245,'Faturamento NNE'!$F$2:$F$707,'Infos Relatório'!$B258,'Faturamento NNE'!$AA$2:$AA$707,'Infos Relatório'!BQ$1)</f>
        <v>0</v>
      </c>
    </row>
    <row r="259" spans="2:74">
      <c r="B259" s="217" t="s">
        <v>143</v>
      </c>
      <c r="C259" s="541">
        <f>COUNTIFS('Faturamento NNE'!$E$2:$E$707,'Infos Relatório'!$B$245,'Faturamento NNE'!$F$2:$F$707,'Infos Relatório'!$B259,'Faturamento NNE'!$AA$2:$AA$707,'Infos Relatório'!C$1)</f>
        <v>0</v>
      </c>
      <c r="D259" s="542">
        <f>SUMIFS('Faturamento NNE'!$H$2:$H$707,'Faturamento NNE'!$E$2:$E$707,'Infos Relatório'!$B$245,'Faturamento NNE'!$F$2:$F$707,'Infos Relatório'!$B259,'Faturamento NNE'!$AA$2:$AA$707,'Infos Relatório'!C$1)</f>
        <v>0</v>
      </c>
      <c r="E259" s="543">
        <f>SUMIFS('Faturamento NNE'!$K$2:$K$707,'Faturamento NNE'!$E$2:$E$707,'Infos Relatório'!$B$245,'Faturamento NNE'!$F$2:$F$707,'Infos Relatório'!$B259,'Faturamento NNE'!$AA$2:$AA$707,'Infos Relatório'!C$1)</f>
        <v>0</v>
      </c>
      <c r="F259" s="544">
        <f>SUMIFS('Faturamento NNE'!$P$2:$P$707,'Faturamento NNE'!$E$2:$E$707,'Infos Relatório'!$B$245,'Faturamento NNE'!$F$2:$F$707,'Infos Relatório'!$B259,'Faturamento NNE'!$AA$2:$AA$707,'Infos Relatório'!C$1,'Faturamento NNE'!$U$2:$U$707,"Sim")+SUMIFS('Faturamento NNE'!$Q$2:$Q$707,'Faturamento NNE'!$E$2:$E$707,'Infos Relatório'!$B$245,'Faturamento NNE'!$F$2:$F$707,'Infos Relatório'!$B259,'Faturamento NNE'!$AA$2:$AA$707,'Infos Relatório'!C$1,'Faturamento NNE'!$U$2:$U$707,"Sim")</f>
        <v>0</v>
      </c>
      <c r="G259" s="283" t="e">
        <f t="shared" si="84"/>
        <v>#DIV/0!</v>
      </c>
      <c r="H259" s="545">
        <f>SUMIFS('Faturamento NNE'!$I$2:$I$707,'Faturamento NNE'!$E$2:$E$707,'Infos Relatório'!$B$245,'Faturamento NNE'!$F$2:$F$707,'Infos Relatório'!$B259,'Faturamento NNE'!$AA$2:$AA$707,'Infos Relatório'!C$1)</f>
        <v>0</v>
      </c>
      <c r="I259" s="541">
        <f>COUNTIFS('Faturamento NNE'!$E$2:$E$707,'Infos Relatório'!$B$245,'Faturamento NNE'!$F$2:$F$707,'Infos Relatório'!$B259,'Faturamento NNE'!$AA$2:$AA$707,'Infos Relatório'!I$1)</f>
        <v>0</v>
      </c>
      <c r="J259" s="542">
        <f>SUMIFS('Faturamento NNE'!$H$2:$H$707,'Faturamento NNE'!$E$2:$E$707,'Infos Relatório'!$B$245,'Faturamento NNE'!$F$2:$F$707,'Infos Relatório'!$B259,'Faturamento NNE'!$AA$2:$AA$707,'Infos Relatório'!I$1)</f>
        <v>0</v>
      </c>
      <c r="K259" s="543">
        <f>SUMIFS('Faturamento NNE'!$K$2:$K$707,'Faturamento NNE'!$E$2:$E$707,'Infos Relatório'!$B$245,'Faturamento NNE'!$F$2:$F$707,'Infos Relatório'!$B259,'Faturamento NNE'!$AA$2:$AA$707,'Infos Relatório'!I$1)</f>
        <v>0</v>
      </c>
      <c r="L259" s="544">
        <f>SUMIFS('Faturamento NNE'!$P$2:$P$707,'Faturamento NNE'!$E$2:$E$707,'Infos Relatório'!$B$245,'Faturamento NNE'!$F$2:$F$707,'Infos Relatório'!$B259,'Faturamento NNE'!$AA$2:$AA$707,'Infos Relatório'!I$1,'Faturamento NNE'!$U$2:$U$707,"Sim")+SUMIFS('Faturamento NNE'!$Q$2:$Q$707,'Faturamento NNE'!$E$2:$E$707,'Infos Relatório'!$B$245,'Faturamento NNE'!$F$2:$F$707,'Infos Relatório'!$B259,'Faturamento NNE'!$AA$2:$AA$707,'Infos Relatório'!I$1,'Faturamento NNE'!$U$2:$U$707,"Sim")</f>
        <v>0</v>
      </c>
      <c r="M259" s="283" t="e">
        <f t="shared" si="85"/>
        <v>#DIV/0!</v>
      </c>
      <c r="N259" s="545">
        <f>SUMIFS('Faturamento NNE'!$I$2:$I$707,'Faturamento NNE'!$E$2:$E$707,'Infos Relatório'!$B$245,'Faturamento NNE'!$F$2:$F$707,'Infos Relatório'!$B259,'Faturamento NNE'!$AA$2:$AA$707,'Infos Relatório'!I$1)</f>
        <v>0</v>
      </c>
      <c r="O259" s="541">
        <f>COUNTIFS('Faturamento NNE'!$E$2:$E$707,'Infos Relatório'!$B$245,'Faturamento NNE'!$F$2:$F$707,'Infos Relatório'!$B259,'Faturamento NNE'!$AA$2:$AA$707,'Infos Relatório'!O$1)</f>
        <v>0</v>
      </c>
      <c r="P259" s="542">
        <f>SUMIFS('Faturamento NNE'!$H$2:$H$707,'Faturamento NNE'!$E$2:$E$707,'Infos Relatório'!$B$245,'Faturamento NNE'!$F$2:$F$707,'Infos Relatório'!$B259,'Faturamento NNE'!$AA$2:$AA$707,'Infos Relatório'!O$1)</f>
        <v>0</v>
      </c>
      <c r="Q259" s="542">
        <f>SUMIFS('Faturamento NNE'!$K$2:$K$707,'Faturamento NNE'!$E$2:$E$707,'Infos Relatório'!$B$245,'Faturamento NNE'!$F$2:$F$707,'Infos Relatório'!$B259,'Faturamento NNE'!$AA$2:$AA$707,'Infos Relatório'!O$1)</f>
        <v>0</v>
      </c>
      <c r="R259" s="546">
        <f>SUMIFS('Faturamento NNE'!$P$2:$P$707,'Faturamento NNE'!$E$2:$E$707,'Infos Relatório'!$B$245,'Faturamento NNE'!$F$2:$F$707,'Infos Relatório'!$B259,'Faturamento NNE'!$AA$2:$AA$707,'Infos Relatório'!O$1,'Faturamento NNE'!$U$2:$U$707,"Sim")+SUMIFS('Faturamento NNE'!$Q$2:$Q$707,'Faturamento NNE'!$E$2:$E$707,'Infos Relatório'!$B$245,'Faturamento NNE'!$F$2:$F$707,'Infos Relatório'!$B259,'Faturamento NNE'!$AA$2:$AA$707,'Infos Relatório'!O$1,'Faturamento NNE'!$U$2:$U$707,"Sim")</f>
        <v>0</v>
      </c>
      <c r="S259" s="227" t="e">
        <f t="shared" si="86"/>
        <v>#DIV/0!</v>
      </c>
      <c r="T259" s="545">
        <f>SUMIFS('Faturamento NNE'!$I$2:$I$707,'Faturamento NNE'!$E$2:$E$707,'Infos Relatório'!$B$245,'Faturamento NNE'!$F$2:$F$707,'Infos Relatório'!$B259,'Faturamento NNE'!$AA$2:$AA$707,'Infos Relatório'!O$1)</f>
        <v>0</v>
      </c>
      <c r="U259" s="541">
        <f>COUNTIFS('Faturamento NNE'!$E$2:$E$707,'Infos Relatório'!$B$245,'Faturamento NNE'!$F$2:$F$707,'Infos Relatório'!$B259,'Faturamento NNE'!$AA$2:$AA$707,'Infos Relatório'!U$1)</f>
        <v>0</v>
      </c>
      <c r="V259" s="542">
        <f>SUMIFS('Faturamento NNE'!$H$2:$H$707,'Faturamento NNE'!$E$2:$E$707,'Infos Relatório'!$B$245,'Faturamento NNE'!$F$2:$F$707,'Infos Relatório'!$B259,'Faturamento NNE'!$AA$2:$AA$707,'Infos Relatório'!U$1)</f>
        <v>0</v>
      </c>
      <c r="W259" s="542">
        <f>SUMIFS('Faturamento NNE'!$K$2:$K$707,'Faturamento NNE'!$E$2:$E$707,'Infos Relatório'!$B$245,'Faturamento NNE'!$F$2:$F$707,'Infos Relatório'!$B259,'Faturamento NNE'!$AA$2:$AA$707,'Infos Relatório'!U$1)</f>
        <v>0</v>
      </c>
      <c r="X259" s="546">
        <f>SUMIFS('Faturamento NNE'!$P$2:$P$707,'Faturamento NNE'!$E$2:$E$707,'Infos Relatório'!$B$245,'Faturamento NNE'!$F$2:$F$707,'Infos Relatório'!$B259,'Faturamento NNE'!$AA$2:$AA$707,'Infos Relatório'!U$1,'Faturamento NNE'!$U$2:$U$707,"Sim")+SUMIFS('Faturamento NNE'!$Q$2:$Q$707,'Faturamento NNE'!$E$2:$E$707,'Infos Relatório'!$B$245,'Faturamento NNE'!$F$2:$F$707,'Infos Relatório'!$B259,'Faturamento NNE'!$AA$2:$AA$707,'Infos Relatório'!U$1,'Faturamento NNE'!$U$2:$U$707,"Sim")</f>
        <v>0</v>
      </c>
      <c r="Y259" s="227" t="e">
        <f t="shared" si="87"/>
        <v>#DIV/0!</v>
      </c>
      <c r="Z259" s="545">
        <f>SUMIFS('Faturamento NNE'!$I$2:$I$707,'Faturamento NNE'!$E$2:$E$707,'Infos Relatório'!$B$245,'Faturamento NNE'!$F$2:$F$707,'Infos Relatório'!$B259,'Faturamento NNE'!$AA$2:$AA$707,'Infos Relatório'!U$1)</f>
        <v>0</v>
      </c>
      <c r="AA259" s="541">
        <f>COUNTIFS('Faturamento NNE'!$E$2:$E$707,'Infos Relatório'!$B$245,'Faturamento NNE'!$F$2:$F$707,'Infos Relatório'!$B259,'Faturamento NNE'!$AA$2:$AA$707,'Infos Relatório'!AA$1)</f>
        <v>0</v>
      </c>
      <c r="AB259" s="542">
        <f>SUMIFS('Faturamento NNE'!$H$2:$H$707,'Faturamento NNE'!$E$2:$E$707,'Infos Relatório'!$B$245,'Faturamento NNE'!$F$2:$F$707,'Infos Relatório'!$B259,'Faturamento NNE'!$AA$2:$AA$707,'Infos Relatório'!AA$1)</f>
        <v>0</v>
      </c>
      <c r="AC259" s="542">
        <f>SUMIFS('Faturamento NNE'!$K$2:$K$707,'Faturamento NNE'!$E$2:$E$707,'Infos Relatório'!$B$245,'Faturamento NNE'!$F$2:$F$707,'Infos Relatório'!$B259,'Faturamento NNE'!$AA$2:$AA$707,'Infos Relatório'!AA$1)</f>
        <v>0</v>
      </c>
      <c r="AD259" s="546">
        <f>SUMIFS('Faturamento NNE'!$P$2:$P$707,'Faturamento NNE'!$E$2:$E$707,'Infos Relatório'!$B$245,'Faturamento NNE'!$F$2:$F$707,'Infos Relatório'!$B259,'Faturamento NNE'!$AA$2:$AA$707,'Infos Relatório'!AA$1,'Faturamento NNE'!$U$2:$U$707,"Sim")+SUMIFS('Faturamento NNE'!$Q$2:$Q$707,'Faturamento NNE'!$E$2:$E$707,'Infos Relatório'!$B$245,'Faturamento NNE'!$F$2:$F$707,'Infos Relatório'!$B259,'Faturamento NNE'!$AA$2:$AA$707,'Infos Relatório'!AA$1,'Faturamento NNE'!$U$2:$U$707,"Sim")</f>
        <v>0</v>
      </c>
      <c r="AE259" s="227" t="e">
        <f t="shared" si="88"/>
        <v>#DIV/0!</v>
      </c>
      <c r="AF259" s="545">
        <f>SUMIFS('Faturamento NNE'!$I$2:$I$707,'Faturamento NNE'!$E$2:$E$707,'Infos Relatório'!$B$245,'Faturamento NNE'!$F$2:$F$707,'Infos Relatório'!$B259,'Faturamento NNE'!$AA$2:$AA$707,'Infos Relatório'!AA$1)</f>
        <v>0</v>
      </c>
      <c r="AG259" s="541">
        <f>COUNTIFS('Faturamento NNE'!$E$2:$E$707,'Infos Relatório'!$B$245,'Faturamento NNE'!$F$2:$F$707,'Infos Relatório'!$B259,'Faturamento NNE'!$AA$2:$AA$707,'Infos Relatório'!AG$1)</f>
        <v>0</v>
      </c>
      <c r="AH259" s="542">
        <f>SUMIFS('Faturamento NNE'!$H$2:$H$707,'Faturamento NNE'!$E$2:$E$707,'Infos Relatório'!$B$245,'Faturamento NNE'!$F$2:$F$707,'Infos Relatório'!$B259,'Faturamento NNE'!$AA$2:$AA$707,'Infos Relatório'!AG$1)</f>
        <v>0</v>
      </c>
      <c r="AI259" s="542">
        <f>SUMIFS('Faturamento NNE'!$K$2:$K$707,'Faturamento NNE'!$E$2:$E$707,'Infos Relatório'!$B$245,'Faturamento NNE'!$F$2:$F$707,'Infos Relatório'!$B259,'Faturamento NNE'!$AA$2:$AA$707,'Infos Relatório'!AG$1)</f>
        <v>0</v>
      </c>
      <c r="AJ259" s="546">
        <f>SUMIFS('Faturamento NNE'!$P$2:$P$707,'Faturamento NNE'!$E$2:$E$707,'Infos Relatório'!$B$245,'Faturamento NNE'!$F$2:$F$707,'Infos Relatório'!$B259,'Faturamento NNE'!$AA$2:$AA$707,'Infos Relatório'!AG$1,'Faturamento NNE'!$U$2:$U$707,"Sim")+SUMIFS('Faturamento NNE'!$Q$2:$Q$707,'Faturamento NNE'!$E$2:$E$707,'Infos Relatório'!$B$245,'Faturamento NNE'!$F$2:$F$707,'Infos Relatório'!$B259,'Faturamento NNE'!$AA$2:$AA$707,'Infos Relatório'!AG$1,'Faturamento NNE'!$U$2:$U$707,"Sim")</f>
        <v>0</v>
      </c>
      <c r="AK259" s="227" t="e">
        <f t="shared" si="89"/>
        <v>#DIV/0!</v>
      </c>
      <c r="AL259" s="545">
        <f>SUMIFS('Faturamento NNE'!$I$2:$I$707,'Faturamento NNE'!$E$2:$E$707,'Infos Relatório'!$B$245,'Faturamento NNE'!$F$2:$F$707,'Infos Relatório'!$B259,'Faturamento NNE'!$AA$2:$AA$707,'Infos Relatório'!AG$1)</f>
        <v>0</v>
      </c>
      <c r="AM259" s="541">
        <f>COUNTIFS('Faturamento NNE'!$E$2:$E$707,'Infos Relatório'!$B$245,'Faturamento NNE'!$F$2:$F$707,'Infos Relatório'!$B259,'Faturamento NNE'!$AA$2:$AA$707,'Infos Relatório'!AM$1)</f>
        <v>0</v>
      </c>
      <c r="AN259" s="542">
        <f>SUMIFS('Faturamento NNE'!$H$2:$H$707,'Faturamento NNE'!$E$2:$E$707,'Infos Relatório'!$B$245,'Faturamento NNE'!$F$2:$F$707,'Infos Relatório'!$B259,'Faturamento NNE'!$AA$2:$AA$707,'Infos Relatório'!AM$1)</f>
        <v>0</v>
      </c>
      <c r="AO259" s="542">
        <f>SUMIFS('Faturamento NNE'!$K$2:$K$707,'Faturamento NNE'!$E$2:$E$707,'Infos Relatório'!$B$245,'Faturamento NNE'!$F$2:$F$707,'Infos Relatório'!$B259,'Faturamento NNE'!$AA$2:$AA$707,'Infos Relatório'!AM$1)</f>
        <v>0</v>
      </c>
      <c r="AP259" s="546">
        <f>SUMIFS('Faturamento NNE'!$P$2:$P$707,'Faturamento NNE'!$E$2:$E$707,'Infos Relatório'!$B$245,'Faturamento NNE'!$F$2:$F$707,'Infos Relatório'!$B259,'Faturamento NNE'!$AA$2:$AA$707,'Infos Relatório'!AM$1,'Faturamento NNE'!$U$2:$U$707,"Sim")+SUMIFS('Faturamento NNE'!$Q$2:$Q$707,'Faturamento NNE'!$E$2:$E$707,'Infos Relatório'!$B$245,'Faturamento NNE'!$F$2:$F$707,'Infos Relatório'!$B259,'Faturamento NNE'!$AA$2:$AA$707,'Infos Relatório'!AM$1,'Faturamento NNE'!$U$2:$U$707,"Sim")</f>
        <v>0</v>
      </c>
      <c r="AQ259" s="227" t="e">
        <f t="shared" si="90"/>
        <v>#DIV/0!</v>
      </c>
      <c r="AR259" s="545">
        <f>SUMIFS('Faturamento NNE'!$I$2:$I$707,'Faturamento NNE'!$E$2:$E$707,'Infos Relatório'!$B$245,'Faturamento NNE'!$F$2:$F$707,'Infos Relatório'!$B259,'Faturamento NNE'!$AA$2:$AA$707,'Infos Relatório'!AM$1)</f>
        <v>0</v>
      </c>
      <c r="AS259" s="541">
        <f>COUNTIFS('Faturamento NNE'!$E$2:$E$707,'Infos Relatório'!$B$245,'Faturamento NNE'!$F$2:$F$707,'Infos Relatório'!$B259,'Faturamento NNE'!$AA$2:$AA$707,'Infos Relatório'!AS$1)</f>
        <v>0</v>
      </c>
      <c r="AT259" s="542">
        <f>SUMIFS('Faturamento NNE'!$H$2:$H$707,'Faturamento NNE'!$E$2:$E$707,'Infos Relatório'!$B$245,'Faturamento NNE'!$F$2:$F$707,'Infos Relatório'!$B259,'Faturamento NNE'!$AA$2:$AA$707,'Infos Relatório'!AS$1)</f>
        <v>0</v>
      </c>
      <c r="AU259" s="542">
        <f>SUMIFS('Faturamento NNE'!$K$2:$K$707,'Faturamento NNE'!$E$2:$E$707,'Infos Relatório'!$B$245,'Faturamento NNE'!$F$2:$F$707,'Infos Relatório'!$B259,'Faturamento NNE'!$AA$2:$AA$707,'Infos Relatório'!AS$1)</f>
        <v>0</v>
      </c>
      <c r="AV259" s="546">
        <f>SUMIFS('Faturamento NNE'!$P$2:$P$707,'Faturamento NNE'!$E$2:$E$707,'Infos Relatório'!$B$245,'Faturamento NNE'!$F$2:$F$707,'Infos Relatório'!$B259,'Faturamento NNE'!$AA$2:$AA$707,'Infos Relatório'!AS$1,'Faturamento NNE'!$U$2:$U$707,"Sim")+SUMIFS('Faturamento NNE'!$Q$2:$Q$707,'Faturamento NNE'!$E$2:$E$707,'Infos Relatório'!$B$245,'Faturamento NNE'!$F$2:$F$707,'Infos Relatório'!$B259,'Faturamento NNE'!$AA$2:$AA$707,'Infos Relatório'!AS$1,'Faturamento NNE'!$U$2:$U$707,"Sim")</f>
        <v>0</v>
      </c>
      <c r="AW259" s="227" t="e">
        <f t="shared" si="91"/>
        <v>#DIV/0!</v>
      </c>
      <c r="AX259" s="545">
        <f>SUMIFS('Faturamento NNE'!$I$2:$I$707,'Faturamento NNE'!$E$2:$E$707,'Infos Relatório'!$B$245,'Faturamento NNE'!$F$2:$F$707,'Infos Relatório'!$B259,'Faturamento NNE'!$AA$2:$AA$707,'Infos Relatório'!AS$1)</f>
        <v>0</v>
      </c>
      <c r="AY259" s="541">
        <f>COUNTIFS('Faturamento NNE'!$E$2:$E$707,'Infos Relatório'!$B$245,'Faturamento NNE'!$F$2:$F$707,'Infos Relatório'!$B259,'Faturamento NNE'!$AA$2:$AA$707,'Infos Relatório'!AY$1)</f>
        <v>0</v>
      </c>
      <c r="AZ259" s="542">
        <f>SUMIFS('Faturamento NNE'!$H$2:$H$707,'Faturamento NNE'!$E$2:$E$707,'Infos Relatório'!$B$245,'Faturamento NNE'!$F$2:$F$707,'Infos Relatório'!$B259,'Faturamento NNE'!$AA$2:$AA$707,'Infos Relatório'!AY$1)</f>
        <v>0</v>
      </c>
      <c r="BA259" s="542">
        <f>SUMIFS('Faturamento NNE'!$K$2:$K$707,'Faturamento NNE'!$E$2:$E$707,'Infos Relatório'!$B$245,'Faturamento NNE'!$F$2:$F$707,'Infos Relatório'!$B259,'Faturamento NNE'!$AA$2:$AA$707,'Infos Relatório'!AY$1)</f>
        <v>0</v>
      </c>
      <c r="BB259" s="546">
        <f>SUMIFS('Faturamento NNE'!$P$2:$P$707,'Faturamento NNE'!$E$2:$E$707,'Infos Relatório'!$B$245,'Faturamento NNE'!$F$2:$F$707,'Infos Relatório'!$B259,'Faturamento NNE'!$AA$2:$AA$707,'Infos Relatório'!AY$1,'Faturamento NNE'!$U$2:$U$707,"Sim")+SUMIFS('Faturamento NNE'!$Q$2:$Q$707,'Faturamento NNE'!$E$2:$E$707,'Infos Relatório'!$B$245,'Faturamento NNE'!$F$2:$F$707,'Infos Relatório'!$B259,'Faturamento NNE'!$AA$2:$AA$707,'Infos Relatório'!AY$1,'Faturamento NNE'!$U$2:$U$707,"Sim")</f>
        <v>0</v>
      </c>
      <c r="BC259" s="227" t="e">
        <f t="shared" si="92"/>
        <v>#DIV/0!</v>
      </c>
      <c r="BD259" s="545">
        <f>SUMIFS('Faturamento NNE'!$I$2:$I$707,'Faturamento NNE'!$E$2:$E$707,'Infos Relatório'!$B$245,'Faturamento NNE'!$F$2:$F$707,'Infos Relatório'!$B259,'Faturamento NNE'!$AA$2:$AA$707,'Infos Relatório'!AY$1)</f>
        <v>0</v>
      </c>
      <c r="BE259" s="541">
        <f>COUNTIFS('Faturamento NNE'!$E$2:$E$707,'Infos Relatório'!$B$245,'Faturamento NNE'!$F$2:$F$707,'Infos Relatório'!$B259,'Faturamento NNE'!$AA$2:$AA$707,'Infos Relatório'!BE$1)</f>
        <v>0</v>
      </c>
      <c r="BF259" s="542">
        <f>SUMIFS('Faturamento NNE'!$H$2:$H$707,'Faturamento NNE'!$E$2:$E$707,'Infos Relatório'!$B$245,'Faturamento NNE'!$F$2:$F$707,'Infos Relatório'!$B259,'Faturamento NNE'!$AA$2:$AA$707,'Infos Relatório'!BE$1)</f>
        <v>0</v>
      </c>
      <c r="BG259" s="542">
        <f>SUMIFS('Faturamento NNE'!$K$2:$K$707,'Faturamento NNE'!$E$2:$E$707,'Infos Relatório'!$B$245,'Faturamento NNE'!$F$2:$F$707,'Infos Relatório'!$B259,'Faturamento NNE'!$AA$2:$AA$707,'Infos Relatório'!BE$1)</f>
        <v>0</v>
      </c>
      <c r="BH259" s="546">
        <f>SUMIFS('Faturamento NNE'!$P$2:$P$707,'Faturamento NNE'!$E$2:$E$707,'Infos Relatório'!$B$245,'Faturamento NNE'!$F$2:$F$707,'Infos Relatório'!$B259,'Faturamento NNE'!$AA$2:$AA$707,'Infos Relatório'!BE$1,'Faturamento NNE'!$U$2:$U$707,"Sim")+SUMIFS('Faturamento NNE'!$Q$2:$Q$707,'Faturamento NNE'!$E$2:$E$707,'Infos Relatório'!$B$245,'Faturamento NNE'!$F$2:$F$707,'Infos Relatório'!$B259,'Faturamento NNE'!$AA$2:$AA$707,'Infos Relatório'!BE$1,'Faturamento NNE'!$U$2:$U$707,"Sim")</f>
        <v>0</v>
      </c>
      <c r="BI259" s="227" t="e">
        <f t="shared" si="93"/>
        <v>#DIV/0!</v>
      </c>
      <c r="BJ259" s="545">
        <f>SUMIFS('Faturamento NNE'!$I$2:$I$707,'Faturamento NNE'!$E$2:$E$707,'Infos Relatório'!$B$245,'Faturamento NNE'!$F$2:$F$707,'Infos Relatório'!$B259,'Faturamento NNE'!$AA$2:$AA$707,'Infos Relatório'!BE$1)</f>
        <v>0</v>
      </c>
      <c r="BK259" s="541">
        <f>COUNTIFS('Faturamento NNE'!$E$2:$E$707,'Infos Relatório'!$B$245,'Faturamento NNE'!$F$2:$F$707,'Infos Relatório'!$B259,'Faturamento NNE'!$AA$2:$AA$707,'Infos Relatório'!BK$1)</f>
        <v>0</v>
      </c>
      <c r="BL259" s="542">
        <f>SUMIFS('Faturamento NNE'!$H$2:$H$707,'Faturamento NNE'!$E$2:$E$707,'Infos Relatório'!$B$245,'Faturamento NNE'!$F$2:$F$707,'Infos Relatório'!$B259,'Faturamento NNE'!$AA$2:$AA$707,'Infos Relatório'!BK$1)</f>
        <v>0</v>
      </c>
      <c r="BM259" s="542">
        <f>SUMIFS('Faturamento NNE'!$K$2:$K$707,'Faturamento NNE'!$E$2:$E$707,'Infos Relatório'!$B$245,'Faturamento NNE'!$F$2:$F$707,'Infos Relatório'!$B259,'Faturamento NNE'!$AA$2:$AA$707,'Infos Relatório'!BK$1)</f>
        <v>0</v>
      </c>
      <c r="BN259" s="546">
        <f>SUMIFS('Faturamento NNE'!$P$2:$P$707,'Faturamento NNE'!$E$2:$E$707,'Infos Relatório'!$B$245,'Faturamento NNE'!$F$2:$F$707,'Infos Relatório'!$B259,'Faturamento NNE'!$AA$2:$AA$707,'Infos Relatório'!BK$1,'Faturamento NNE'!$U$2:$U$707,"Sim")+SUMIFS('Faturamento NNE'!$Q$2:$Q$707,'Faturamento NNE'!$E$2:$E$707,'Infos Relatório'!$B$245,'Faturamento NNE'!$F$2:$F$707,'Infos Relatório'!$B259,'Faturamento NNE'!$AA$2:$AA$707,'Infos Relatório'!BK$1,'Faturamento NNE'!$U$2:$U$707,"Sim")</f>
        <v>0</v>
      </c>
      <c r="BO259" s="227" t="e">
        <f t="shared" si="94"/>
        <v>#DIV/0!</v>
      </c>
      <c r="BP259" s="545">
        <f>SUMIFS('Faturamento NNE'!$I$2:$I$707,'Faturamento NNE'!$E$2:$E$707,'Infos Relatório'!$B$245,'Faturamento NNE'!$F$2:$F$707,'Infos Relatório'!$B259,'Faturamento NNE'!$AA$2:$AA$707,'Infos Relatório'!BK$1)</f>
        <v>0</v>
      </c>
      <c r="BQ259" s="541">
        <f>COUNTIFS('Faturamento NNE'!$E$2:$E$707,'Infos Relatório'!$B$245,'Faturamento NNE'!$F$2:$F$707,'Infos Relatório'!$B259,'Faturamento NNE'!$AA$2:$AA$707,'Infos Relatório'!BQ$1)</f>
        <v>0</v>
      </c>
      <c r="BR259" s="542">
        <f>SUMIFS('Faturamento NNE'!$H$2:$H$707,'Faturamento NNE'!$E$2:$E$707,'Infos Relatório'!$B$245,'Faturamento NNE'!$F$2:$F$707,'Infos Relatório'!$B259,'Faturamento NNE'!$AA$2:$AA$707,'Infos Relatório'!BQ$1)</f>
        <v>0</v>
      </c>
      <c r="BS259" s="542">
        <f>SUMIFS('Faturamento NNE'!$K$2:$K$707,'Faturamento NNE'!$E$2:$E$707,'Infos Relatório'!$B$245,'Faturamento NNE'!$F$2:$F$707,'Infos Relatório'!$B259,'Faturamento NNE'!$AA$2:$AA$707,'Infos Relatório'!BQ$1)</f>
        <v>0</v>
      </c>
      <c r="BT259" s="546">
        <f>SUMIFS('Faturamento NNE'!$P$2:$P$707,'Faturamento NNE'!$E$2:$E$707,'Infos Relatório'!$B$245,'Faturamento NNE'!$F$2:$F$707,'Infos Relatório'!$B259,'Faturamento NNE'!$AA$2:$AA$707,'Infos Relatório'!BQ$1,'Faturamento NNE'!$U$2:$U$707,"Sim")+SUMIFS('Faturamento NNE'!$Q$2:$Q$707,'Faturamento NNE'!$E$2:$E$707,'Infos Relatório'!$B$245,'Faturamento NNE'!$F$2:$F$707,'Infos Relatório'!$B259,'Faturamento NNE'!$AA$2:$AA$707,'Infos Relatório'!BQ$1,'Faturamento NNE'!$U$2:$U$707,"Sim")</f>
        <v>0</v>
      </c>
      <c r="BU259" s="227" t="e">
        <f t="shared" si="95"/>
        <v>#DIV/0!</v>
      </c>
      <c r="BV259" s="545">
        <f>SUMIFS('Faturamento NNE'!$I$2:$I$707,'Faturamento NNE'!$E$2:$E$707,'Infos Relatório'!$B$245,'Faturamento NNE'!$F$2:$F$707,'Infos Relatório'!$B259,'Faturamento NNE'!$AA$2:$AA$707,'Infos Relatório'!BQ$1)</f>
        <v>0</v>
      </c>
    </row>
    <row r="260" spans="2:74">
      <c r="B260" s="217" t="s">
        <v>144</v>
      </c>
      <c r="C260" s="541">
        <f>COUNTIFS('Faturamento NNE'!$E$2:$E$707,'Infos Relatório'!$B$245,'Faturamento NNE'!$F$2:$F$707,'Infos Relatório'!$B260,'Faturamento NNE'!$AA$2:$AA$707,'Infos Relatório'!C$1)</f>
        <v>0</v>
      </c>
      <c r="D260" s="542">
        <f>SUMIFS('Faturamento NNE'!$H$2:$H$707,'Faturamento NNE'!$E$2:$E$707,'Infos Relatório'!$B$245,'Faturamento NNE'!$F$2:$F$707,'Infos Relatório'!$B260,'Faturamento NNE'!$AA$2:$AA$707,'Infos Relatório'!C$1)</f>
        <v>0</v>
      </c>
      <c r="E260" s="543">
        <f>SUMIFS('Faturamento NNE'!$K$2:$K$707,'Faturamento NNE'!$E$2:$E$707,'Infos Relatório'!$B$245,'Faturamento NNE'!$F$2:$F$707,'Infos Relatório'!$B260,'Faturamento NNE'!$AA$2:$AA$707,'Infos Relatório'!C$1)</f>
        <v>0</v>
      </c>
      <c r="F260" s="544">
        <f>SUMIFS('Faturamento NNE'!$P$2:$P$707,'Faturamento NNE'!$E$2:$E$707,'Infos Relatório'!$B$245,'Faturamento NNE'!$F$2:$F$707,'Infos Relatório'!$B260,'Faturamento NNE'!$AA$2:$AA$707,'Infos Relatório'!C$1,'Faturamento NNE'!$U$2:$U$707,"Sim")+SUMIFS('Faturamento NNE'!$Q$2:$Q$707,'Faturamento NNE'!$E$2:$E$707,'Infos Relatório'!$B$245,'Faturamento NNE'!$F$2:$F$707,'Infos Relatório'!$B260,'Faturamento NNE'!$AA$2:$AA$707,'Infos Relatório'!C$1,'Faturamento NNE'!$U$2:$U$707,"Sim")</f>
        <v>0</v>
      </c>
      <c r="G260" s="283" t="e">
        <f t="shared" si="84"/>
        <v>#DIV/0!</v>
      </c>
      <c r="H260" s="545">
        <f>SUMIFS('Faturamento NNE'!$I$2:$I$707,'Faturamento NNE'!$E$2:$E$707,'Infos Relatório'!$B$245,'Faturamento NNE'!$F$2:$F$707,'Infos Relatório'!$B260,'Faturamento NNE'!$AA$2:$AA$707,'Infos Relatório'!C$1)</f>
        <v>0</v>
      </c>
      <c r="I260" s="541">
        <f>COUNTIFS('Faturamento NNE'!$E$2:$E$707,'Infos Relatório'!$B$245,'Faturamento NNE'!$F$2:$F$707,'Infos Relatório'!$B260,'Faturamento NNE'!$AA$2:$AA$707,'Infos Relatório'!I$1)</f>
        <v>0</v>
      </c>
      <c r="J260" s="542">
        <f>SUMIFS('Faturamento NNE'!$H$2:$H$707,'Faturamento NNE'!$E$2:$E$707,'Infos Relatório'!$B$245,'Faturamento NNE'!$F$2:$F$707,'Infos Relatório'!$B260,'Faturamento NNE'!$AA$2:$AA$707,'Infos Relatório'!I$1)</f>
        <v>0</v>
      </c>
      <c r="K260" s="543">
        <f>SUMIFS('Faturamento NNE'!$K$2:$K$707,'Faturamento NNE'!$E$2:$E$707,'Infos Relatório'!$B$245,'Faturamento NNE'!$F$2:$F$707,'Infos Relatório'!$B260,'Faturamento NNE'!$AA$2:$AA$707,'Infos Relatório'!I$1)</f>
        <v>0</v>
      </c>
      <c r="L260" s="544">
        <f>SUMIFS('Faturamento NNE'!$P$2:$P$707,'Faturamento NNE'!$E$2:$E$707,'Infos Relatório'!$B$245,'Faturamento NNE'!$F$2:$F$707,'Infos Relatório'!$B260,'Faturamento NNE'!$AA$2:$AA$707,'Infos Relatório'!I$1,'Faturamento NNE'!$U$2:$U$707,"Sim")+SUMIFS('Faturamento NNE'!$Q$2:$Q$707,'Faturamento NNE'!$E$2:$E$707,'Infos Relatório'!$B$245,'Faturamento NNE'!$F$2:$F$707,'Infos Relatório'!$B260,'Faturamento NNE'!$AA$2:$AA$707,'Infos Relatório'!I$1,'Faturamento NNE'!$U$2:$U$707,"Sim")</f>
        <v>0</v>
      </c>
      <c r="M260" s="283" t="e">
        <f t="shared" si="85"/>
        <v>#DIV/0!</v>
      </c>
      <c r="N260" s="545">
        <f>SUMIFS('Faturamento NNE'!$I$2:$I$707,'Faturamento NNE'!$E$2:$E$707,'Infos Relatório'!$B$245,'Faturamento NNE'!$F$2:$F$707,'Infos Relatório'!$B260,'Faturamento NNE'!$AA$2:$AA$707,'Infos Relatório'!I$1)</f>
        <v>0</v>
      </c>
      <c r="O260" s="541">
        <f>COUNTIFS('Faturamento NNE'!$E$2:$E$707,'Infos Relatório'!$B$245,'Faturamento NNE'!$F$2:$F$707,'Infos Relatório'!$B260,'Faturamento NNE'!$AA$2:$AA$707,'Infos Relatório'!O$1)</f>
        <v>0</v>
      </c>
      <c r="P260" s="542">
        <f>SUMIFS('Faturamento NNE'!$H$2:$H$707,'Faturamento NNE'!$E$2:$E$707,'Infos Relatório'!$B$245,'Faturamento NNE'!$F$2:$F$707,'Infos Relatório'!$B260,'Faturamento NNE'!$AA$2:$AA$707,'Infos Relatório'!O$1)</f>
        <v>0</v>
      </c>
      <c r="Q260" s="542">
        <f>SUMIFS('Faturamento NNE'!$K$2:$K$707,'Faturamento NNE'!$E$2:$E$707,'Infos Relatório'!$B$245,'Faturamento NNE'!$F$2:$F$707,'Infos Relatório'!$B260,'Faturamento NNE'!$AA$2:$AA$707,'Infos Relatório'!O$1)</f>
        <v>0</v>
      </c>
      <c r="R260" s="546">
        <f>SUMIFS('Faturamento NNE'!$P$2:$P$707,'Faturamento NNE'!$E$2:$E$707,'Infos Relatório'!$B$245,'Faturamento NNE'!$F$2:$F$707,'Infos Relatório'!$B260,'Faturamento NNE'!$AA$2:$AA$707,'Infos Relatório'!O$1,'Faturamento NNE'!$U$2:$U$707,"Sim")+SUMIFS('Faturamento NNE'!$Q$2:$Q$707,'Faturamento NNE'!$E$2:$E$707,'Infos Relatório'!$B$245,'Faturamento NNE'!$F$2:$F$707,'Infos Relatório'!$B260,'Faturamento NNE'!$AA$2:$AA$707,'Infos Relatório'!O$1,'Faturamento NNE'!$U$2:$U$707,"Sim")</f>
        <v>0</v>
      </c>
      <c r="S260" s="227" t="e">
        <f t="shared" si="86"/>
        <v>#DIV/0!</v>
      </c>
      <c r="T260" s="545">
        <f>SUMIFS('Faturamento NNE'!$I$2:$I$707,'Faturamento NNE'!$E$2:$E$707,'Infos Relatório'!$B$245,'Faturamento NNE'!$F$2:$F$707,'Infos Relatório'!$B260,'Faturamento NNE'!$AA$2:$AA$707,'Infos Relatório'!O$1)</f>
        <v>0</v>
      </c>
      <c r="U260" s="541">
        <f>COUNTIFS('Faturamento NNE'!$E$2:$E$707,'Infos Relatório'!$B$245,'Faturamento NNE'!$F$2:$F$707,'Infos Relatório'!$B260,'Faturamento NNE'!$AA$2:$AA$707,'Infos Relatório'!U$1)</f>
        <v>0</v>
      </c>
      <c r="V260" s="542">
        <f>SUMIFS('Faturamento NNE'!$H$2:$H$707,'Faturamento NNE'!$E$2:$E$707,'Infos Relatório'!$B$245,'Faturamento NNE'!$F$2:$F$707,'Infos Relatório'!$B260,'Faturamento NNE'!$AA$2:$AA$707,'Infos Relatório'!U$1)</f>
        <v>0</v>
      </c>
      <c r="W260" s="542">
        <f>SUMIFS('Faturamento NNE'!$K$2:$K$707,'Faturamento NNE'!$E$2:$E$707,'Infos Relatório'!$B$245,'Faturamento NNE'!$F$2:$F$707,'Infos Relatório'!$B260,'Faturamento NNE'!$AA$2:$AA$707,'Infos Relatório'!U$1)</f>
        <v>0</v>
      </c>
      <c r="X260" s="546">
        <f>SUMIFS('Faturamento NNE'!$P$2:$P$707,'Faturamento NNE'!$E$2:$E$707,'Infos Relatório'!$B$245,'Faturamento NNE'!$F$2:$F$707,'Infos Relatório'!$B260,'Faturamento NNE'!$AA$2:$AA$707,'Infos Relatório'!U$1,'Faturamento NNE'!$U$2:$U$707,"Sim")+SUMIFS('Faturamento NNE'!$Q$2:$Q$707,'Faturamento NNE'!$E$2:$E$707,'Infos Relatório'!$B$245,'Faturamento NNE'!$F$2:$F$707,'Infos Relatório'!$B260,'Faturamento NNE'!$AA$2:$AA$707,'Infos Relatório'!U$1,'Faturamento NNE'!$U$2:$U$707,"Sim")</f>
        <v>0</v>
      </c>
      <c r="Y260" s="227" t="e">
        <f t="shared" si="87"/>
        <v>#DIV/0!</v>
      </c>
      <c r="Z260" s="545">
        <f>SUMIFS('Faturamento NNE'!$I$2:$I$707,'Faturamento NNE'!$E$2:$E$707,'Infos Relatório'!$B$245,'Faturamento NNE'!$F$2:$F$707,'Infos Relatório'!$B260,'Faturamento NNE'!$AA$2:$AA$707,'Infos Relatório'!U$1)</f>
        <v>0</v>
      </c>
      <c r="AA260" s="541">
        <f>COUNTIFS('Faturamento NNE'!$E$2:$E$707,'Infos Relatório'!$B$245,'Faturamento NNE'!$F$2:$F$707,'Infos Relatório'!$B260,'Faturamento NNE'!$AA$2:$AA$707,'Infos Relatório'!AA$1)</f>
        <v>0</v>
      </c>
      <c r="AB260" s="542">
        <f>SUMIFS('Faturamento NNE'!$H$2:$H$707,'Faturamento NNE'!$E$2:$E$707,'Infos Relatório'!$B$245,'Faturamento NNE'!$F$2:$F$707,'Infos Relatório'!$B260,'Faturamento NNE'!$AA$2:$AA$707,'Infos Relatório'!AA$1)</f>
        <v>0</v>
      </c>
      <c r="AC260" s="542">
        <f>SUMIFS('Faturamento NNE'!$K$2:$K$707,'Faturamento NNE'!$E$2:$E$707,'Infos Relatório'!$B$245,'Faturamento NNE'!$F$2:$F$707,'Infos Relatório'!$B260,'Faturamento NNE'!$AA$2:$AA$707,'Infos Relatório'!AA$1)</f>
        <v>0</v>
      </c>
      <c r="AD260" s="546">
        <f>SUMIFS('Faturamento NNE'!$P$2:$P$707,'Faturamento NNE'!$E$2:$E$707,'Infos Relatório'!$B$245,'Faturamento NNE'!$F$2:$F$707,'Infos Relatório'!$B260,'Faturamento NNE'!$AA$2:$AA$707,'Infos Relatório'!AA$1,'Faturamento NNE'!$U$2:$U$707,"Sim")+SUMIFS('Faturamento NNE'!$Q$2:$Q$707,'Faturamento NNE'!$E$2:$E$707,'Infos Relatório'!$B$245,'Faturamento NNE'!$F$2:$F$707,'Infos Relatório'!$B260,'Faturamento NNE'!$AA$2:$AA$707,'Infos Relatório'!AA$1,'Faturamento NNE'!$U$2:$U$707,"Sim")</f>
        <v>0</v>
      </c>
      <c r="AE260" s="227" t="e">
        <f t="shared" si="88"/>
        <v>#DIV/0!</v>
      </c>
      <c r="AF260" s="545">
        <f>SUMIFS('Faturamento NNE'!$I$2:$I$707,'Faturamento NNE'!$E$2:$E$707,'Infos Relatório'!$B$245,'Faturamento NNE'!$F$2:$F$707,'Infos Relatório'!$B260,'Faturamento NNE'!$AA$2:$AA$707,'Infos Relatório'!AA$1)</f>
        <v>0</v>
      </c>
      <c r="AG260" s="541">
        <f>COUNTIFS('Faturamento NNE'!$E$2:$E$707,'Infos Relatório'!$B$245,'Faturamento NNE'!$F$2:$F$707,'Infos Relatório'!$B260,'Faturamento NNE'!$AA$2:$AA$707,'Infos Relatório'!AG$1)</f>
        <v>0</v>
      </c>
      <c r="AH260" s="542">
        <f>SUMIFS('Faturamento NNE'!$H$2:$H$707,'Faturamento NNE'!$E$2:$E$707,'Infos Relatório'!$B$245,'Faturamento NNE'!$F$2:$F$707,'Infos Relatório'!$B260,'Faturamento NNE'!$AA$2:$AA$707,'Infos Relatório'!AG$1)</f>
        <v>0</v>
      </c>
      <c r="AI260" s="542">
        <f>SUMIFS('Faturamento NNE'!$K$2:$K$707,'Faturamento NNE'!$E$2:$E$707,'Infos Relatório'!$B$245,'Faturamento NNE'!$F$2:$F$707,'Infos Relatório'!$B260,'Faturamento NNE'!$AA$2:$AA$707,'Infos Relatório'!AG$1)</f>
        <v>0</v>
      </c>
      <c r="AJ260" s="546">
        <f>SUMIFS('Faturamento NNE'!$P$2:$P$707,'Faturamento NNE'!$E$2:$E$707,'Infos Relatório'!$B$245,'Faturamento NNE'!$F$2:$F$707,'Infos Relatório'!$B260,'Faturamento NNE'!$AA$2:$AA$707,'Infos Relatório'!AG$1,'Faturamento NNE'!$U$2:$U$707,"Sim")+SUMIFS('Faturamento NNE'!$Q$2:$Q$707,'Faturamento NNE'!$E$2:$E$707,'Infos Relatório'!$B$245,'Faturamento NNE'!$F$2:$F$707,'Infos Relatório'!$B260,'Faturamento NNE'!$AA$2:$AA$707,'Infos Relatório'!AG$1,'Faturamento NNE'!$U$2:$U$707,"Sim")</f>
        <v>0</v>
      </c>
      <c r="AK260" s="227" t="e">
        <f t="shared" si="89"/>
        <v>#DIV/0!</v>
      </c>
      <c r="AL260" s="545">
        <f>SUMIFS('Faturamento NNE'!$I$2:$I$707,'Faturamento NNE'!$E$2:$E$707,'Infos Relatório'!$B$245,'Faturamento NNE'!$F$2:$F$707,'Infos Relatório'!$B260,'Faturamento NNE'!$AA$2:$AA$707,'Infos Relatório'!AG$1)</f>
        <v>0</v>
      </c>
      <c r="AM260" s="541">
        <f>COUNTIFS('Faturamento NNE'!$E$2:$E$707,'Infos Relatório'!$B$245,'Faturamento NNE'!$F$2:$F$707,'Infos Relatório'!$B260,'Faturamento NNE'!$AA$2:$AA$707,'Infos Relatório'!AM$1)</f>
        <v>0</v>
      </c>
      <c r="AN260" s="542">
        <f>SUMIFS('Faturamento NNE'!$H$2:$H$707,'Faturamento NNE'!$E$2:$E$707,'Infos Relatório'!$B$245,'Faturamento NNE'!$F$2:$F$707,'Infos Relatório'!$B260,'Faturamento NNE'!$AA$2:$AA$707,'Infos Relatório'!AM$1)</f>
        <v>0</v>
      </c>
      <c r="AO260" s="542">
        <f>SUMIFS('Faturamento NNE'!$K$2:$K$707,'Faturamento NNE'!$E$2:$E$707,'Infos Relatório'!$B$245,'Faturamento NNE'!$F$2:$F$707,'Infos Relatório'!$B260,'Faturamento NNE'!$AA$2:$AA$707,'Infos Relatório'!AM$1)</f>
        <v>0</v>
      </c>
      <c r="AP260" s="546">
        <f>SUMIFS('Faturamento NNE'!$P$2:$P$707,'Faturamento NNE'!$E$2:$E$707,'Infos Relatório'!$B$245,'Faturamento NNE'!$F$2:$F$707,'Infos Relatório'!$B260,'Faturamento NNE'!$AA$2:$AA$707,'Infos Relatório'!AM$1,'Faturamento NNE'!$U$2:$U$707,"Sim")+SUMIFS('Faturamento NNE'!$Q$2:$Q$707,'Faturamento NNE'!$E$2:$E$707,'Infos Relatório'!$B$245,'Faturamento NNE'!$F$2:$F$707,'Infos Relatório'!$B260,'Faturamento NNE'!$AA$2:$AA$707,'Infos Relatório'!AM$1,'Faturamento NNE'!$U$2:$U$707,"Sim")</f>
        <v>0</v>
      </c>
      <c r="AQ260" s="227" t="e">
        <f t="shared" si="90"/>
        <v>#DIV/0!</v>
      </c>
      <c r="AR260" s="545">
        <f>SUMIFS('Faturamento NNE'!$I$2:$I$707,'Faturamento NNE'!$E$2:$E$707,'Infos Relatório'!$B$245,'Faturamento NNE'!$F$2:$F$707,'Infos Relatório'!$B260,'Faturamento NNE'!$AA$2:$AA$707,'Infos Relatório'!AM$1)</f>
        <v>0</v>
      </c>
      <c r="AS260" s="541">
        <f>COUNTIFS('Faturamento NNE'!$E$2:$E$707,'Infos Relatório'!$B$245,'Faturamento NNE'!$F$2:$F$707,'Infos Relatório'!$B260,'Faturamento NNE'!$AA$2:$AA$707,'Infos Relatório'!AS$1)</f>
        <v>0</v>
      </c>
      <c r="AT260" s="542">
        <f>SUMIFS('Faturamento NNE'!$H$2:$H$707,'Faturamento NNE'!$E$2:$E$707,'Infos Relatório'!$B$245,'Faturamento NNE'!$F$2:$F$707,'Infos Relatório'!$B260,'Faturamento NNE'!$AA$2:$AA$707,'Infos Relatório'!AS$1)</f>
        <v>0</v>
      </c>
      <c r="AU260" s="542">
        <f>SUMIFS('Faturamento NNE'!$K$2:$K$707,'Faturamento NNE'!$E$2:$E$707,'Infos Relatório'!$B$245,'Faturamento NNE'!$F$2:$F$707,'Infos Relatório'!$B260,'Faturamento NNE'!$AA$2:$AA$707,'Infos Relatório'!AS$1)</f>
        <v>0</v>
      </c>
      <c r="AV260" s="546">
        <f>SUMIFS('Faturamento NNE'!$P$2:$P$707,'Faturamento NNE'!$E$2:$E$707,'Infos Relatório'!$B$245,'Faturamento NNE'!$F$2:$F$707,'Infos Relatório'!$B260,'Faturamento NNE'!$AA$2:$AA$707,'Infos Relatório'!AS$1,'Faturamento NNE'!$U$2:$U$707,"Sim")+SUMIFS('Faturamento NNE'!$Q$2:$Q$707,'Faturamento NNE'!$E$2:$E$707,'Infos Relatório'!$B$245,'Faturamento NNE'!$F$2:$F$707,'Infos Relatório'!$B260,'Faturamento NNE'!$AA$2:$AA$707,'Infos Relatório'!AS$1,'Faturamento NNE'!$U$2:$U$707,"Sim")</f>
        <v>0</v>
      </c>
      <c r="AW260" s="227" t="e">
        <f t="shared" si="91"/>
        <v>#DIV/0!</v>
      </c>
      <c r="AX260" s="545">
        <f>SUMIFS('Faturamento NNE'!$I$2:$I$707,'Faturamento NNE'!$E$2:$E$707,'Infos Relatório'!$B$245,'Faturamento NNE'!$F$2:$F$707,'Infos Relatório'!$B260,'Faturamento NNE'!$AA$2:$AA$707,'Infos Relatório'!AS$1)</f>
        <v>0</v>
      </c>
      <c r="AY260" s="541">
        <f>COUNTIFS('Faturamento NNE'!$E$2:$E$707,'Infos Relatório'!$B$245,'Faturamento NNE'!$F$2:$F$707,'Infos Relatório'!$B260,'Faturamento NNE'!$AA$2:$AA$707,'Infos Relatório'!AY$1)</f>
        <v>0</v>
      </c>
      <c r="AZ260" s="542">
        <f>SUMIFS('Faturamento NNE'!$H$2:$H$707,'Faturamento NNE'!$E$2:$E$707,'Infos Relatório'!$B$245,'Faturamento NNE'!$F$2:$F$707,'Infos Relatório'!$B260,'Faturamento NNE'!$AA$2:$AA$707,'Infos Relatório'!AY$1)</f>
        <v>0</v>
      </c>
      <c r="BA260" s="542">
        <f>SUMIFS('Faturamento NNE'!$K$2:$K$707,'Faturamento NNE'!$E$2:$E$707,'Infos Relatório'!$B$245,'Faturamento NNE'!$F$2:$F$707,'Infos Relatório'!$B260,'Faturamento NNE'!$AA$2:$AA$707,'Infos Relatório'!AY$1)</f>
        <v>0</v>
      </c>
      <c r="BB260" s="546">
        <f>SUMIFS('Faturamento NNE'!$P$2:$P$707,'Faturamento NNE'!$E$2:$E$707,'Infos Relatório'!$B$245,'Faturamento NNE'!$F$2:$F$707,'Infos Relatório'!$B260,'Faturamento NNE'!$AA$2:$AA$707,'Infos Relatório'!AY$1,'Faturamento NNE'!$U$2:$U$707,"Sim")+SUMIFS('Faturamento NNE'!$Q$2:$Q$707,'Faturamento NNE'!$E$2:$E$707,'Infos Relatório'!$B$245,'Faturamento NNE'!$F$2:$F$707,'Infos Relatório'!$B260,'Faturamento NNE'!$AA$2:$AA$707,'Infos Relatório'!AY$1,'Faturamento NNE'!$U$2:$U$707,"Sim")</f>
        <v>0</v>
      </c>
      <c r="BC260" s="227" t="e">
        <f t="shared" si="92"/>
        <v>#DIV/0!</v>
      </c>
      <c r="BD260" s="545">
        <f>SUMIFS('Faturamento NNE'!$I$2:$I$707,'Faturamento NNE'!$E$2:$E$707,'Infos Relatório'!$B$245,'Faturamento NNE'!$F$2:$F$707,'Infos Relatório'!$B260,'Faturamento NNE'!$AA$2:$AA$707,'Infos Relatório'!AY$1)</f>
        <v>0</v>
      </c>
      <c r="BE260" s="541">
        <f>COUNTIFS('Faturamento NNE'!$E$2:$E$707,'Infos Relatório'!$B$245,'Faturamento NNE'!$F$2:$F$707,'Infos Relatório'!$B260,'Faturamento NNE'!$AA$2:$AA$707,'Infos Relatório'!BE$1)</f>
        <v>0</v>
      </c>
      <c r="BF260" s="542">
        <f>SUMIFS('Faturamento NNE'!$H$2:$H$707,'Faturamento NNE'!$E$2:$E$707,'Infos Relatório'!$B$245,'Faturamento NNE'!$F$2:$F$707,'Infos Relatório'!$B260,'Faturamento NNE'!$AA$2:$AA$707,'Infos Relatório'!BE$1)</f>
        <v>0</v>
      </c>
      <c r="BG260" s="542">
        <f>SUMIFS('Faturamento NNE'!$K$2:$K$707,'Faturamento NNE'!$E$2:$E$707,'Infos Relatório'!$B$245,'Faturamento NNE'!$F$2:$F$707,'Infos Relatório'!$B260,'Faturamento NNE'!$AA$2:$AA$707,'Infos Relatório'!BE$1)</f>
        <v>0</v>
      </c>
      <c r="BH260" s="546">
        <f>SUMIFS('Faturamento NNE'!$P$2:$P$707,'Faturamento NNE'!$E$2:$E$707,'Infos Relatório'!$B$245,'Faturamento NNE'!$F$2:$F$707,'Infos Relatório'!$B260,'Faturamento NNE'!$AA$2:$AA$707,'Infos Relatório'!BE$1,'Faturamento NNE'!$U$2:$U$707,"Sim")+SUMIFS('Faturamento NNE'!$Q$2:$Q$707,'Faturamento NNE'!$E$2:$E$707,'Infos Relatório'!$B$245,'Faturamento NNE'!$F$2:$F$707,'Infos Relatório'!$B260,'Faturamento NNE'!$AA$2:$AA$707,'Infos Relatório'!BE$1,'Faturamento NNE'!$U$2:$U$707,"Sim")</f>
        <v>0</v>
      </c>
      <c r="BI260" s="227" t="e">
        <f t="shared" si="93"/>
        <v>#DIV/0!</v>
      </c>
      <c r="BJ260" s="545">
        <f>SUMIFS('Faturamento NNE'!$I$2:$I$707,'Faturamento NNE'!$E$2:$E$707,'Infos Relatório'!$B$245,'Faturamento NNE'!$F$2:$F$707,'Infos Relatório'!$B260,'Faturamento NNE'!$AA$2:$AA$707,'Infos Relatório'!BE$1)</f>
        <v>0</v>
      </c>
      <c r="BK260" s="541">
        <f>COUNTIFS('Faturamento NNE'!$E$2:$E$707,'Infos Relatório'!$B$245,'Faturamento NNE'!$F$2:$F$707,'Infos Relatório'!$B260,'Faturamento NNE'!$AA$2:$AA$707,'Infos Relatório'!BK$1)</f>
        <v>0</v>
      </c>
      <c r="BL260" s="542">
        <f>SUMIFS('Faturamento NNE'!$H$2:$H$707,'Faturamento NNE'!$E$2:$E$707,'Infos Relatório'!$B$245,'Faturamento NNE'!$F$2:$F$707,'Infos Relatório'!$B260,'Faturamento NNE'!$AA$2:$AA$707,'Infos Relatório'!BK$1)</f>
        <v>0</v>
      </c>
      <c r="BM260" s="542">
        <f>SUMIFS('Faturamento NNE'!$K$2:$K$707,'Faturamento NNE'!$E$2:$E$707,'Infos Relatório'!$B$245,'Faturamento NNE'!$F$2:$F$707,'Infos Relatório'!$B260,'Faturamento NNE'!$AA$2:$AA$707,'Infos Relatório'!BK$1)</f>
        <v>0</v>
      </c>
      <c r="BN260" s="546">
        <f>SUMIFS('Faturamento NNE'!$P$2:$P$707,'Faturamento NNE'!$E$2:$E$707,'Infos Relatório'!$B$245,'Faturamento NNE'!$F$2:$F$707,'Infos Relatório'!$B260,'Faturamento NNE'!$AA$2:$AA$707,'Infos Relatório'!BK$1,'Faturamento NNE'!$U$2:$U$707,"Sim")+SUMIFS('Faturamento NNE'!$Q$2:$Q$707,'Faturamento NNE'!$E$2:$E$707,'Infos Relatório'!$B$245,'Faturamento NNE'!$F$2:$F$707,'Infos Relatório'!$B260,'Faturamento NNE'!$AA$2:$AA$707,'Infos Relatório'!BK$1,'Faturamento NNE'!$U$2:$U$707,"Sim")</f>
        <v>0</v>
      </c>
      <c r="BO260" s="227" t="e">
        <f t="shared" si="94"/>
        <v>#DIV/0!</v>
      </c>
      <c r="BP260" s="545">
        <f>SUMIFS('Faturamento NNE'!$I$2:$I$707,'Faturamento NNE'!$E$2:$E$707,'Infos Relatório'!$B$245,'Faturamento NNE'!$F$2:$F$707,'Infos Relatório'!$B260,'Faturamento NNE'!$AA$2:$AA$707,'Infos Relatório'!BK$1)</f>
        <v>0</v>
      </c>
      <c r="BQ260" s="541">
        <f>COUNTIFS('Faturamento NNE'!$E$2:$E$707,'Infos Relatório'!$B$245,'Faturamento NNE'!$F$2:$F$707,'Infos Relatório'!$B260,'Faturamento NNE'!$AA$2:$AA$707,'Infos Relatório'!BQ$1)</f>
        <v>0</v>
      </c>
      <c r="BR260" s="542">
        <f>SUMIFS('Faturamento NNE'!$H$2:$H$707,'Faturamento NNE'!$E$2:$E$707,'Infos Relatório'!$B$245,'Faturamento NNE'!$F$2:$F$707,'Infos Relatório'!$B260,'Faturamento NNE'!$AA$2:$AA$707,'Infos Relatório'!BQ$1)</f>
        <v>0</v>
      </c>
      <c r="BS260" s="542">
        <f>SUMIFS('Faturamento NNE'!$K$2:$K$707,'Faturamento NNE'!$E$2:$E$707,'Infos Relatório'!$B$245,'Faturamento NNE'!$F$2:$F$707,'Infos Relatório'!$B260,'Faturamento NNE'!$AA$2:$AA$707,'Infos Relatório'!BQ$1)</f>
        <v>0</v>
      </c>
      <c r="BT260" s="546">
        <f>SUMIFS('Faturamento NNE'!$P$2:$P$707,'Faturamento NNE'!$E$2:$E$707,'Infos Relatório'!$B$245,'Faturamento NNE'!$F$2:$F$707,'Infos Relatório'!$B260,'Faturamento NNE'!$AA$2:$AA$707,'Infos Relatório'!BQ$1,'Faturamento NNE'!$U$2:$U$707,"Sim")+SUMIFS('Faturamento NNE'!$Q$2:$Q$707,'Faturamento NNE'!$E$2:$E$707,'Infos Relatório'!$B$245,'Faturamento NNE'!$F$2:$F$707,'Infos Relatório'!$B260,'Faturamento NNE'!$AA$2:$AA$707,'Infos Relatório'!BQ$1,'Faturamento NNE'!$U$2:$U$707,"Sim")</f>
        <v>0</v>
      </c>
      <c r="BU260" s="227" t="e">
        <f t="shared" si="95"/>
        <v>#DIV/0!</v>
      </c>
      <c r="BV260" s="545">
        <f>SUMIFS('Faturamento NNE'!$I$2:$I$707,'Faturamento NNE'!$E$2:$E$707,'Infos Relatório'!$B$245,'Faturamento NNE'!$F$2:$F$707,'Infos Relatório'!$B260,'Faturamento NNE'!$AA$2:$AA$707,'Infos Relatório'!BQ$1)</f>
        <v>0</v>
      </c>
    </row>
    <row r="261" spans="2:74">
      <c r="B261" s="217" t="s">
        <v>145</v>
      </c>
      <c r="C261" s="541">
        <f>COUNTIFS('Faturamento NNE'!$E$2:$E$707,'Infos Relatório'!$B$245,'Faturamento NNE'!$F$2:$F$707,'Infos Relatório'!$B261,'Faturamento NNE'!$AA$2:$AA$707,'Infos Relatório'!C$1)</f>
        <v>0</v>
      </c>
      <c r="D261" s="542">
        <f>SUMIFS('Faturamento NNE'!$H$2:$H$707,'Faturamento NNE'!$E$2:$E$707,'Infos Relatório'!$B$245,'Faturamento NNE'!$F$2:$F$707,'Infos Relatório'!$B261,'Faturamento NNE'!$AA$2:$AA$707,'Infos Relatório'!C$1)</f>
        <v>0</v>
      </c>
      <c r="E261" s="543">
        <f>SUMIFS('Faturamento NNE'!$K$2:$K$707,'Faturamento NNE'!$E$2:$E$707,'Infos Relatório'!$B$245,'Faturamento NNE'!$F$2:$F$707,'Infos Relatório'!$B261,'Faturamento NNE'!$AA$2:$AA$707,'Infos Relatório'!C$1)</f>
        <v>0</v>
      </c>
      <c r="F261" s="544">
        <f>SUMIFS('Faturamento NNE'!$P$2:$P$707,'Faturamento NNE'!$E$2:$E$707,'Infos Relatório'!$B$245,'Faturamento NNE'!$F$2:$F$707,'Infos Relatório'!$B261,'Faturamento NNE'!$AA$2:$AA$707,'Infos Relatório'!C$1,'Faturamento NNE'!$U$2:$U$707,"Sim")+SUMIFS('Faturamento NNE'!$Q$2:$Q$707,'Faturamento NNE'!$E$2:$E$707,'Infos Relatório'!$B$245,'Faturamento NNE'!$F$2:$F$707,'Infos Relatório'!$B261,'Faturamento NNE'!$AA$2:$AA$707,'Infos Relatório'!C$1,'Faturamento NNE'!$U$2:$U$707,"Sim")</f>
        <v>0</v>
      </c>
      <c r="G261" s="283" t="e">
        <f t="shared" si="84"/>
        <v>#DIV/0!</v>
      </c>
      <c r="H261" s="545">
        <f>SUMIFS('Faturamento NNE'!$I$2:$I$707,'Faturamento NNE'!$E$2:$E$707,'Infos Relatório'!$B$245,'Faturamento NNE'!$F$2:$F$707,'Infos Relatório'!$B261,'Faturamento NNE'!$AA$2:$AA$707,'Infos Relatório'!C$1)</f>
        <v>0</v>
      </c>
      <c r="I261" s="541">
        <f>COUNTIFS('Faturamento NNE'!$E$2:$E$707,'Infos Relatório'!$B$245,'Faturamento NNE'!$F$2:$F$707,'Infos Relatório'!$B261,'Faturamento NNE'!$AA$2:$AA$707,'Infos Relatório'!I$1)</f>
        <v>0</v>
      </c>
      <c r="J261" s="542">
        <f>SUMIFS('Faturamento NNE'!$H$2:$H$707,'Faturamento NNE'!$E$2:$E$707,'Infos Relatório'!$B$245,'Faturamento NNE'!$F$2:$F$707,'Infos Relatório'!$B261,'Faturamento NNE'!$AA$2:$AA$707,'Infos Relatório'!I$1)</f>
        <v>0</v>
      </c>
      <c r="K261" s="543">
        <f>SUMIFS('Faturamento NNE'!$K$2:$K$707,'Faturamento NNE'!$E$2:$E$707,'Infos Relatório'!$B$245,'Faturamento NNE'!$F$2:$F$707,'Infos Relatório'!$B261,'Faturamento NNE'!$AA$2:$AA$707,'Infos Relatório'!I$1)</f>
        <v>0</v>
      </c>
      <c r="L261" s="544">
        <f>SUMIFS('Faturamento NNE'!$P$2:$P$707,'Faturamento NNE'!$E$2:$E$707,'Infos Relatório'!$B$245,'Faturamento NNE'!$F$2:$F$707,'Infos Relatório'!$B261,'Faturamento NNE'!$AA$2:$AA$707,'Infos Relatório'!I$1,'Faturamento NNE'!$U$2:$U$707,"Sim")+SUMIFS('Faturamento NNE'!$Q$2:$Q$707,'Faturamento NNE'!$E$2:$E$707,'Infos Relatório'!$B$245,'Faturamento NNE'!$F$2:$F$707,'Infos Relatório'!$B261,'Faturamento NNE'!$AA$2:$AA$707,'Infos Relatório'!I$1,'Faturamento NNE'!$U$2:$U$707,"Sim")</f>
        <v>0</v>
      </c>
      <c r="M261" s="283" t="e">
        <f t="shared" si="85"/>
        <v>#DIV/0!</v>
      </c>
      <c r="N261" s="545">
        <f>SUMIFS('Faturamento NNE'!$I$2:$I$707,'Faturamento NNE'!$E$2:$E$707,'Infos Relatório'!$B$245,'Faturamento NNE'!$F$2:$F$707,'Infos Relatório'!$B261,'Faturamento NNE'!$AA$2:$AA$707,'Infos Relatório'!I$1)</f>
        <v>0</v>
      </c>
      <c r="O261" s="541">
        <f>COUNTIFS('Faturamento NNE'!$E$2:$E$707,'Infos Relatório'!$B$245,'Faturamento NNE'!$F$2:$F$707,'Infos Relatório'!$B261,'Faturamento NNE'!$AA$2:$AA$707,'Infos Relatório'!O$1)</f>
        <v>0</v>
      </c>
      <c r="P261" s="542">
        <f>SUMIFS('Faturamento NNE'!$H$2:$H$707,'Faturamento NNE'!$E$2:$E$707,'Infos Relatório'!$B$245,'Faturamento NNE'!$F$2:$F$707,'Infos Relatório'!$B261,'Faturamento NNE'!$AA$2:$AA$707,'Infos Relatório'!O$1)</f>
        <v>0</v>
      </c>
      <c r="Q261" s="542">
        <f>SUMIFS('Faturamento NNE'!$K$2:$K$707,'Faturamento NNE'!$E$2:$E$707,'Infos Relatório'!$B$245,'Faturamento NNE'!$F$2:$F$707,'Infos Relatório'!$B261,'Faturamento NNE'!$AA$2:$AA$707,'Infos Relatório'!O$1)</f>
        <v>0</v>
      </c>
      <c r="R261" s="546">
        <f>SUMIFS('Faturamento NNE'!$P$2:$P$707,'Faturamento NNE'!$E$2:$E$707,'Infos Relatório'!$B$245,'Faturamento NNE'!$F$2:$F$707,'Infos Relatório'!$B261,'Faturamento NNE'!$AA$2:$AA$707,'Infos Relatório'!O$1,'Faturamento NNE'!$U$2:$U$707,"Sim")+SUMIFS('Faturamento NNE'!$Q$2:$Q$707,'Faturamento NNE'!$E$2:$E$707,'Infos Relatório'!$B$245,'Faturamento NNE'!$F$2:$F$707,'Infos Relatório'!$B261,'Faturamento NNE'!$AA$2:$AA$707,'Infos Relatório'!O$1,'Faturamento NNE'!$U$2:$U$707,"Sim")</f>
        <v>0</v>
      </c>
      <c r="S261" s="227" t="e">
        <f t="shared" si="86"/>
        <v>#DIV/0!</v>
      </c>
      <c r="T261" s="545">
        <f>SUMIFS('Faturamento NNE'!$I$2:$I$707,'Faturamento NNE'!$E$2:$E$707,'Infos Relatório'!$B$245,'Faturamento NNE'!$F$2:$F$707,'Infos Relatório'!$B261,'Faturamento NNE'!$AA$2:$AA$707,'Infos Relatório'!O$1)</f>
        <v>0</v>
      </c>
      <c r="U261" s="541">
        <f>COUNTIFS('Faturamento NNE'!$E$2:$E$707,'Infos Relatório'!$B$245,'Faturamento NNE'!$F$2:$F$707,'Infos Relatório'!$B261,'Faturamento NNE'!$AA$2:$AA$707,'Infos Relatório'!U$1)</f>
        <v>0</v>
      </c>
      <c r="V261" s="542">
        <f>SUMIFS('Faturamento NNE'!$H$2:$H$707,'Faturamento NNE'!$E$2:$E$707,'Infos Relatório'!$B$245,'Faturamento NNE'!$F$2:$F$707,'Infos Relatório'!$B261,'Faturamento NNE'!$AA$2:$AA$707,'Infos Relatório'!U$1)</f>
        <v>0</v>
      </c>
      <c r="W261" s="542">
        <f>SUMIFS('Faturamento NNE'!$K$2:$K$707,'Faturamento NNE'!$E$2:$E$707,'Infos Relatório'!$B$245,'Faturamento NNE'!$F$2:$F$707,'Infos Relatório'!$B261,'Faturamento NNE'!$AA$2:$AA$707,'Infos Relatório'!U$1)</f>
        <v>0</v>
      </c>
      <c r="X261" s="546">
        <f>SUMIFS('Faturamento NNE'!$P$2:$P$707,'Faturamento NNE'!$E$2:$E$707,'Infos Relatório'!$B$245,'Faturamento NNE'!$F$2:$F$707,'Infos Relatório'!$B261,'Faturamento NNE'!$AA$2:$AA$707,'Infos Relatório'!U$1,'Faturamento NNE'!$U$2:$U$707,"Sim")+SUMIFS('Faturamento NNE'!$Q$2:$Q$707,'Faturamento NNE'!$E$2:$E$707,'Infos Relatório'!$B$245,'Faturamento NNE'!$F$2:$F$707,'Infos Relatório'!$B261,'Faturamento NNE'!$AA$2:$AA$707,'Infos Relatório'!U$1,'Faturamento NNE'!$U$2:$U$707,"Sim")</f>
        <v>0</v>
      </c>
      <c r="Y261" s="227" t="e">
        <f t="shared" si="87"/>
        <v>#DIV/0!</v>
      </c>
      <c r="Z261" s="545">
        <f>SUMIFS('Faturamento NNE'!$I$2:$I$707,'Faturamento NNE'!$E$2:$E$707,'Infos Relatório'!$B$245,'Faturamento NNE'!$F$2:$F$707,'Infos Relatório'!$B261,'Faturamento NNE'!$AA$2:$AA$707,'Infos Relatório'!U$1)</f>
        <v>0</v>
      </c>
      <c r="AA261" s="541">
        <f>COUNTIFS('Faturamento NNE'!$E$2:$E$707,'Infos Relatório'!$B$245,'Faturamento NNE'!$F$2:$F$707,'Infos Relatório'!$B261,'Faturamento NNE'!$AA$2:$AA$707,'Infos Relatório'!AA$1)</f>
        <v>0</v>
      </c>
      <c r="AB261" s="542">
        <f>SUMIFS('Faturamento NNE'!$H$2:$H$707,'Faturamento NNE'!$E$2:$E$707,'Infos Relatório'!$B$245,'Faturamento NNE'!$F$2:$F$707,'Infos Relatório'!$B261,'Faturamento NNE'!$AA$2:$AA$707,'Infos Relatório'!AA$1)</f>
        <v>0</v>
      </c>
      <c r="AC261" s="542">
        <f>SUMIFS('Faturamento NNE'!$K$2:$K$707,'Faturamento NNE'!$E$2:$E$707,'Infos Relatório'!$B$245,'Faturamento NNE'!$F$2:$F$707,'Infos Relatório'!$B261,'Faturamento NNE'!$AA$2:$AA$707,'Infos Relatório'!AA$1)</f>
        <v>0</v>
      </c>
      <c r="AD261" s="546">
        <f>SUMIFS('Faturamento NNE'!$P$2:$P$707,'Faturamento NNE'!$E$2:$E$707,'Infos Relatório'!$B$245,'Faturamento NNE'!$F$2:$F$707,'Infos Relatório'!$B261,'Faturamento NNE'!$AA$2:$AA$707,'Infos Relatório'!AA$1,'Faturamento NNE'!$U$2:$U$707,"Sim")+SUMIFS('Faturamento NNE'!$Q$2:$Q$707,'Faturamento NNE'!$E$2:$E$707,'Infos Relatório'!$B$245,'Faturamento NNE'!$F$2:$F$707,'Infos Relatório'!$B261,'Faturamento NNE'!$AA$2:$AA$707,'Infos Relatório'!AA$1,'Faturamento NNE'!$U$2:$U$707,"Sim")</f>
        <v>0</v>
      </c>
      <c r="AE261" s="227" t="e">
        <f t="shared" si="88"/>
        <v>#DIV/0!</v>
      </c>
      <c r="AF261" s="545">
        <f>SUMIFS('Faturamento NNE'!$I$2:$I$707,'Faturamento NNE'!$E$2:$E$707,'Infos Relatório'!$B$245,'Faturamento NNE'!$F$2:$F$707,'Infos Relatório'!$B261,'Faturamento NNE'!$AA$2:$AA$707,'Infos Relatório'!AA$1)</f>
        <v>0</v>
      </c>
      <c r="AG261" s="541">
        <f>COUNTIFS('Faturamento NNE'!$E$2:$E$707,'Infos Relatório'!$B$245,'Faturamento NNE'!$F$2:$F$707,'Infos Relatório'!$B261,'Faturamento NNE'!$AA$2:$AA$707,'Infos Relatório'!AG$1)</f>
        <v>0</v>
      </c>
      <c r="AH261" s="542">
        <f>SUMIFS('Faturamento NNE'!$H$2:$H$707,'Faturamento NNE'!$E$2:$E$707,'Infos Relatório'!$B$245,'Faturamento NNE'!$F$2:$F$707,'Infos Relatório'!$B261,'Faturamento NNE'!$AA$2:$AA$707,'Infos Relatório'!AG$1)</f>
        <v>0</v>
      </c>
      <c r="AI261" s="542">
        <f>SUMIFS('Faturamento NNE'!$K$2:$K$707,'Faturamento NNE'!$E$2:$E$707,'Infos Relatório'!$B$245,'Faturamento NNE'!$F$2:$F$707,'Infos Relatório'!$B261,'Faturamento NNE'!$AA$2:$AA$707,'Infos Relatório'!AG$1)</f>
        <v>0</v>
      </c>
      <c r="AJ261" s="546">
        <f>SUMIFS('Faturamento NNE'!$P$2:$P$707,'Faturamento NNE'!$E$2:$E$707,'Infos Relatório'!$B$245,'Faturamento NNE'!$F$2:$F$707,'Infos Relatório'!$B261,'Faturamento NNE'!$AA$2:$AA$707,'Infos Relatório'!AG$1,'Faturamento NNE'!$U$2:$U$707,"Sim")+SUMIFS('Faturamento NNE'!$Q$2:$Q$707,'Faturamento NNE'!$E$2:$E$707,'Infos Relatório'!$B$245,'Faturamento NNE'!$F$2:$F$707,'Infos Relatório'!$B261,'Faturamento NNE'!$AA$2:$AA$707,'Infos Relatório'!AG$1,'Faturamento NNE'!$U$2:$U$707,"Sim")</f>
        <v>0</v>
      </c>
      <c r="AK261" s="227" t="e">
        <f t="shared" si="89"/>
        <v>#DIV/0!</v>
      </c>
      <c r="AL261" s="545">
        <f>SUMIFS('Faturamento NNE'!$I$2:$I$707,'Faturamento NNE'!$E$2:$E$707,'Infos Relatório'!$B$245,'Faturamento NNE'!$F$2:$F$707,'Infos Relatório'!$B261,'Faturamento NNE'!$AA$2:$AA$707,'Infos Relatório'!AG$1)</f>
        <v>0</v>
      </c>
      <c r="AM261" s="541">
        <f>COUNTIFS('Faturamento NNE'!$E$2:$E$707,'Infos Relatório'!$B$245,'Faturamento NNE'!$F$2:$F$707,'Infos Relatório'!$B261,'Faturamento NNE'!$AA$2:$AA$707,'Infos Relatório'!AM$1)</f>
        <v>0</v>
      </c>
      <c r="AN261" s="542">
        <f>SUMIFS('Faturamento NNE'!$H$2:$H$707,'Faturamento NNE'!$E$2:$E$707,'Infos Relatório'!$B$245,'Faturamento NNE'!$F$2:$F$707,'Infos Relatório'!$B261,'Faturamento NNE'!$AA$2:$AA$707,'Infos Relatório'!AM$1)</f>
        <v>0</v>
      </c>
      <c r="AO261" s="542">
        <f>SUMIFS('Faturamento NNE'!$K$2:$K$707,'Faturamento NNE'!$E$2:$E$707,'Infos Relatório'!$B$245,'Faturamento NNE'!$F$2:$F$707,'Infos Relatório'!$B261,'Faturamento NNE'!$AA$2:$AA$707,'Infos Relatório'!AM$1)</f>
        <v>0</v>
      </c>
      <c r="AP261" s="546">
        <f>SUMIFS('Faturamento NNE'!$P$2:$P$707,'Faturamento NNE'!$E$2:$E$707,'Infos Relatório'!$B$245,'Faturamento NNE'!$F$2:$F$707,'Infos Relatório'!$B261,'Faturamento NNE'!$AA$2:$AA$707,'Infos Relatório'!AM$1,'Faturamento NNE'!$U$2:$U$707,"Sim")+SUMIFS('Faturamento NNE'!$Q$2:$Q$707,'Faturamento NNE'!$E$2:$E$707,'Infos Relatório'!$B$245,'Faturamento NNE'!$F$2:$F$707,'Infos Relatório'!$B261,'Faturamento NNE'!$AA$2:$AA$707,'Infos Relatório'!AM$1,'Faturamento NNE'!$U$2:$U$707,"Sim")</f>
        <v>0</v>
      </c>
      <c r="AQ261" s="227" t="e">
        <f t="shared" si="90"/>
        <v>#DIV/0!</v>
      </c>
      <c r="AR261" s="545">
        <f>SUMIFS('Faturamento NNE'!$I$2:$I$707,'Faturamento NNE'!$E$2:$E$707,'Infos Relatório'!$B$245,'Faturamento NNE'!$F$2:$F$707,'Infos Relatório'!$B261,'Faturamento NNE'!$AA$2:$AA$707,'Infos Relatório'!AM$1)</f>
        <v>0</v>
      </c>
      <c r="AS261" s="541">
        <f>COUNTIFS('Faturamento NNE'!$E$2:$E$707,'Infos Relatório'!$B$245,'Faturamento NNE'!$F$2:$F$707,'Infos Relatório'!$B261,'Faturamento NNE'!$AA$2:$AA$707,'Infos Relatório'!AS$1)</f>
        <v>0</v>
      </c>
      <c r="AT261" s="542">
        <f>SUMIFS('Faturamento NNE'!$H$2:$H$707,'Faturamento NNE'!$E$2:$E$707,'Infos Relatório'!$B$245,'Faturamento NNE'!$F$2:$F$707,'Infos Relatório'!$B261,'Faturamento NNE'!$AA$2:$AA$707,'Infos Relatório'!AS$1)</f>
        <v>0</v>
      </c>
      <c r="AU261" s="542">
        <f>SUMIFS('Faturamento NNE'!$K$2:$K$707,'Faturamento NNE'!$E$2:$E$707,'Infos Relatório'!$B$245,'Faturamento NNE'!$F$2:$F$707,'Infos Relatório'!$B261,'Faturamento NNE'!$AA$2:$AA$707,'Infos Relatório'!AS$1)</f>
        <v>0</v>
      </c>
      <c r="AV261" s="546">
        <f>SUMIFS('Faturamento NNE'!$P$2:$P$707,'Faturamento NNE'!$E$2:$E$707,'Infos Relatório'!$B$245,'Faturamento NNE'!$F$2:$F$707,'Infos Relatório'!$B261,'Faturamento NNE'!$AA$2:$AA$707,'Infos Relatório'!AS$1,'Faturamento NNE'!$U$2:$U$707,"Sim")+SUMIFS('Faturamento NNE'!$Q$2:$Q$707,'Faturamento NNE'!$E$2:$E$707,'Infos Relatório'!$B$245,'Faturamento NNE'!$F$2:$F$707,'Infos Relatório'!$B261,'Faturamento NNE'!$AA$2:$AA$707,'Infos Relatório'!AS$1,'Faturamento NNE'!$U$2:$U$707,"Sim")</f>
        <v>0</v>
      </c>
      <c r="AW261" s="227" t="e">
        <f t="shared" si="91"/>
        <v>#DIV/0!</v>
      </c>
      <c r="AX261" s="545">
        <f>SUMIFS('Faturamento NNE'!$I$2:$I$707,'Faturamento NNE'!$E$2:$E$707,'Infos Relatório'!$B$245,'Faturamento NNE'!$F$2:$F$707,'Infos Relatório'!$B261,'Faturamento NNE'!$AA$2:$AA$707,'Infos Relatório'!AS$1)</f>
        <v>0</v>
      </c>
      <c r="AY261" s="541">
        <f>COUNTIFS('Faturamento NNE'!$E$2:$E$707,'Infos Relatório'!$B$245,'Faturamento NNE'!$F$2:$F$707,'Infos Relatório'!$B261,'Faturamento NNE'!$AA$2:$AA$707,'Infos Relatório'!AY$1)</f>
        <v>0</v>
      </c>
      <c r="AZ261" s="542">
        <f>SUMIFS('Faturamento NNE'!$H$2:$H$707,'Faturamento NNE'!$E$2:$E$707,'Infos Relatório'!$B$245,'Faturamento NNE'!$F$2:$F$707,'Infos Relatório'!$B261,'Faturamento NNE'!$AA$2:$AA$707,'Infos Relatório'!AY$1)</f>
        <v>0</v>
      </c>
      <c r="BA261" s="542">
        <f>SUMIFS('Faturamento NNE'!$K$2:$K$707,'Faturamento NNE'!$E$2:$E$707,'Infos Relatório'!$B$245,'Faturamento NNE'!$F$2:$F$707,'Infos Relatório'!$B261,'Faturamento NNE'!$AA$2:$AA$707,'Infos Relatório'!AY$1)</f>
        <v>0</v>
      </c>
      <c r="BB261" s="546">
        <f>SUMIFS('Faturamento NNE'!$P$2:$P$707,'Faturamento NNE'!$E$2:$E$707,'Infos Relatório'!$B$245,'Faturamento NNE'!$F$2:$F$707,'Infos Relatório'!$B261,'Faturamento NNE'!$AA$2:$AA$707,'Infos Relatório'!AY$1,'Faturamento NNE'!$U$2:$U$707,"Sim")+SUMIFS('Faturamento NNE'!$Q$2:$Q$707,'Faturamento NNE'!$E$2:$E$707,'Infos Relatório'!$B$245,'Faturamento NNE'!$F$2:$F$707,'Infos Relatório'!$B261,'Faturamento NNE'!$AA$2:$AA$707,'Infos Relatório'!AY$1,'Faturamento NNE'!$U$2:$U$707,"Sim")</f>
        <v>0</v>
      </c>
      <c r="BC261" s="227" t="e">
        <f t="shared" si="92"/>
        <v>#DIV/0!</v>
      </c>
      <c r="BD261" s="545">
        <f>SUMIFS('Faturamento NNE'!$I$2:$I$707,'Faturamento NNE'!$E$2:$E$707,'Infos Relatório'!$B$245,'Faturamento NNE'!$F$2:$F$707,'Infos Relatório'!$B261,'Faturamento NNE'!$AA$2:$AA$707,'Infos Relatório'!AY$1)</f>
        <v>0</v>
      </c>
      <c r="BE261" s="541">
        <f>COUNTIFS('Faturamento NNE'!$E$2:$E$707,'Infos Relatório'!$B$245,'Faturamento NNE'!$F$2:$F$707,'Infos Relatório'!$B261,'Faturamento NNE'!$AA$2:$AA$707,'Infos Relatório'!BE$1)</f>
        <v>0</v>
      </c>
      <c r="BF261" s="542">
        <f>SUMIFS('Faturamento NNE'!$H$2:$H$707,'Faturamento NNE'!$E$2:$E$707,'Infos Relatório'!$B$245,'Faturamento NNE'!$F$2:$F$707,'Infos Relatório'!$B261,'Faturamento NNE'!$AA$2:$AA$707,'Infos Relatório'!BE$1)</f>
        <v>0</v>
      </c>
      <c r="BG261" s="542">
        <f>SUMIFS('Faturamento NNE'!$K$2:$K$707,'Faturamento NNE'!$E$2:$E$707,'Infos Relatório'!$B$245,'Faturamento NNE'!$F$2:$F$707,'Infos Relatório'!$B261,'Faturamento NNE'!$AA$2:$AA$707,'Infos Relatório'!BE$1)</f>
        <v>0</v>
      </c>
      <c r="BH261" s="546">
        <f>SUMIFS('Faturamento NNE'!$P$2:$P$707,'Faturamento NNE'!$E$2:$E$707,'Infos Relatório'!$B$245,'Faturamento NNE'!$F$2:$F$707,'Infos Relatório'!$B261,'Faturamento NNE'!$AA$2:$AA$707,'Infos Relatório'!BE$1,'Faturamento NNE'!$U$2:$U$707,"Sim")+SUMIFS('Faturamento NNE'!$Q$2:$Q$707,'Faturamento NNE'!$E$2:$E$707,'Infos Relatório'!$B$245,'Faturamento NNE'!$F$2:$F$707,'Infos Relatório'!$B261,'Faturamento NNE'!$AA$2:$AA$707,'Infos Relatório'!BE$1,'Faturamento NNE'!$U$2:$U$707,"Sim")</f>
        <v>0</v>
      </c>
      <c r="BI261" s="227" t="e">
        <f t="shared" si="93"/>
        <v>#DIV/0!</v>
      </c>
      <c r="BJ261" s="545">
        <f>SUMIFS('Faturamento NNE'!$I$2:$I$707,'Faturamento NNE'!$E$2:$E$707,'Infos Relatório'!$B$245,'Faturamento NNE'!$F$2:$F$707,'Infos Relatório'!$B261,'Faturamento NNE'!$AA$2:$AA$707,'Infos Relatório'!BE$1)</f>
        <v>0</v>
      </c>
      <c r="BK261" s="541">
        <f>COUNTIFS('Faturamento NNE'!$E$2:$E$707,'Infos Relatório'!$B$245,'Faturamento NNE'!$F$2:$F$707,'Infos Relatório'!$B261,'Faturamento NNE'!$AA$2:$AA$707,'Infos Relatório'!BK$1)</f>
        <v>0</v>
      </c>
      <c r="BL261" s="542">
        <f>SUMIFS('Faturamento NNE'!$H$2:$H$707,'Faturamento NNE'!$E$2:$E$707,'Infos Relatório'!$B$245,'Faturamento NNE'!$F$2:$F$707,'Infos Relatório'!$B261,'Faturamento NNE'!$AA$2:$AA$707,'Infos Relatório'!BK$1)</f>
        <v>0</v>
      </c>
      <c r="BM261" s="542">
        <f>SUMIFS('Faturamento NNE'!$K$2:$K$707,'Faturamento NNE'!$E$2:$E$707,'Infos Relatório'!$B$245,'Faturamento NNE'!$F$2:$F$707,'Infos Relatório'!$B261,'Faturamento NNE'!$AA$2:$AA$707,'Infos Relatório'!BK$1)</f>
        <v>0</v>
      </c>
      <c r="BN261" s="546">
        <f>SUMIFS('Faturamento NNE'!$P$2:$P$707,'Faturamento NNE'!$E$2:$E$707,'Infos Relatório'!$B$245,'Faturamento NNE'!$F$2:$F$707,'Infos Relatório'!$B261,'Faturamento NNE'!$AA$2:$AA$707,'Infos Relatório'!BK$1,'Faturamento NNE'!$U$2:$U$707,"Sim")+SUMIFS('Faturamento NNE'!$Q$2:$Q$707,'Faturamento NNE'!$E$2:$E$707,'Infos Relatório'!$B$245,'Faturamento NNE'!$F$2:$F$707,'Infos Relatório'!$B261,'Faturamento NNE'!$AA$2:$AA$707,'Infos Relatório'!BK$1,'Faturamento NNE'!$U$2:$U$707,"Sim")</f>
        <v>0</v>
      </c>
      <c r="BO261" s="227" t="e">
        <f t="shared" si="94"/>
        <v>#DIV/0!</v>
      </c>
      <c r="BP261" s="545">
        <f>SUMIFS('Faturamento NNE'!$I$2:$I$707,'Faturamento NNE'!$E$2:$E$707,'Infos Relatório'!$B$245,'Faturamento NNE'!$F$2:$F$707,'Infos Relatório'!$B261,'Faturamento NNE'!$AA$2:$AA$707,'Infos Relatório'!BK$1)</f>
        <v>0</v>
      </c>
      <c r="BQ261" s="541">
        <f>COUNTIFS('Faturamento NNE'!$E$2:$E$707,'Infos Relatório'!$B$245,'Faturamento NNE'!$F$2:$F$707,'Infos Relatório'!$B261,'Faturamento NNE'!$AA$2:$AA$707,'Infos Relatório'!BQ$1)</f>
        <v>0</v>
      </c>
      <c r="BR261" s="542">
        <f>SUMIFS('Faturamento NNE'!$H$2:$H$707,'Faturamento NNE'!$E$2:$E$707,'Infos Relatório'!$B$245,'Faturamento NNE'!$F$2:$F$707,'Infos Relatório'!$B261,'Faturamento NNE'!$AA$2:$AA$707,'Infos Relatório'!BQ$1)</f>
        <v>0</v>
      </c>
      <c r="BS261" s="542">
        <f>SUMIFS('Faturamento NNE'!$K$2:$K$707,'Faturamento NNE'!$E$2:$E$707,'Infos Relatório'!$B$245,'Faturamento NNE'!$F$2:$F$707,'Infos Relatório'!$B261,'Faturamento NNE'!$AA$2:$AA$707,'Infos Relatório'!BQ$1)</f>
        <v>0</v>
      </c>
      <c r="BT261" s="546">
        <f>SUMIFS('Faturamento NNE'!$P$2:$P$707,'Faturamento NNE'!$E$2:$E$707,'Infos Relatório'!$B$245,'Faturamento NNE'!$F$2:$F$707,'Infos Relatório'!$B261,'Faturamento NNE'!$AA$2:$AA$707,'Infos Relatório'!BQ$1,'Faturamento NNE'!$U$2:$U$707,"Sim")+SUMIFS('Faturamento NNE'!$Q$2:$Q$707,'Faturamento NNE'!$E$2:$E$707,'Infos Relatório'!$B$245,'Faturamento NNE'!$F$2:$F$707,'Infos Relatório'!$B261,'Faturamento NNE'!$AA$2:$AA$707,'Infos Relatório'!BQ$1,'Faturamento NNE'!$U$2:$U$707,"Sim")</f>
        <v>0</v>
      </c>
      <c r="BU261" s="227" t="e">
        <f t="shared" si="95"/>
        <v>#DIV/0!</v>
      </c>
      <c r="BV261" s="545">
        <f>SUMIFS('Faturamento NNE'!$I$2:$I$707,'Faturamento NNE'!$E$2:$E$707,'Infos Relatório'!$B$245,'Faturamento NNE'!$F$2:$F$707,'Infos Relatório'!$B261,'Faturamento NNE'!$AA$2:$AA$707,'Infos Relatório'!BQ$1)</f>
        <v>0</v>
      </c>
    </row>
    <row r="262" spans="2:74">
      <c r="B262" s="217" t="s">
        <v>146</v>
      </c>
      <c r="C262" s="541">
        <f>COUNTIFS('Faturamento NNE'!$E$2:$E$707,'Infos Relatório'!$B$245,'Faturamento NNE'!$F$2:$F$707,'Infos Relatório'!$B262,'Faturamento NNE'!$AA$2:$AA$707,'Infos Relatório'!C$1)</f>
        <v>0</v>
      </c>
      <c r="D262" s="542">
        <f>SUMIFS('Faturamento NNE'!$H$2:$H$707,'Faturamento NNE'!$E$2:$E$707,'Infos Relatório'!$B$245,'Faturamento NNE'!$F$2:$F$707,'Infos Relatório'!$B262,'Faturamento NNE'!$AA$2:$AA$707,'Infos Relatório'!C$1)</f>
        <v>0</v>
      </c>
      <c r="E262" s="543">
        <f>SUMIFS('Faturamento NNE'!$K$2:$K$707,'Faturamento NNE'!$E$2:$E$707,'Infos Relatório'!$B$245,'Faturamento NNE'!$F$2:$F$707,'Infos Relatório'!$B262,'Faturamento NNE'!$AA$2:$AA$707,'Infos Relatório'!C$1)</f>
        <v>0</v>
      </c>
      <c r="F262" s="544">
        <f>SUMIFS('Faturamento NNE'!$P$2:$P$707,'Faturamento NNE'!$E$2:$E$707,'Infos Relatório'!$B$245,'Faturamento NNE'!$F$2:$F$707,'Infos Relatório'!$B262,'Faturamento NNE'!$AA$2:$AA$707,'Infos Relatório'!C$1,'Faturamento NNE'!$U$2:$U$707,"Sim")+SUMIFS('Faturamento NNE'!$Q$2:$Q$707,'Faturamento NNE'!$E$2:$E$707,'Infos Relatório'!$B$245,'Faturamento NNE'!$F$2:$F$707,'Infos Relatório'!$B262,'Faturamento NNE'!$AA$2:$AA$707,'Infos Relatório'!C$1,'Faturamento NNE'!$U$2:$U$707,"Sim")</f>
        <v>0</v>
      </c>
      <c r="G262" s="283" t="e">
        <f t="shared" si="84"/>
        <v>#DIV/0!</v>
      </c>
      <c r="H262" s="545">
        <f>SUMIFS('Faturamento NNE'!$I$2:$I$707,'Faturamento NNE'!$E$2:$E$707,'Infos Relatório'!$B$245,'Faturamento NNE'!$F$2:$F$707,'Infos Relatório'!$B262,'Faturamento NNE'!$AA$2:$AA$707,'Infos Relatório'!C$1)</f>
        <v>0</v>
      </c>
      <c r="I262" s="541">
        <f>COUNTIFS('Faturamento NNE'!$E$2:$E$707,'Infos Relatório'!$B$245,'Faturamento NNE'!$F$2:$F$707,'Infos Relatório'!$B262,'Faturamento NNE'!$AA$2:$AA$707,'Infos Relatório'!I$1)</f>
        <v>0</v>
      </c>
      <c r="J262" s="542">
        <f>SUMIFS('Faturamento NNE'!$H$2:$H$707,'Faturamento NNE'!$E$2:$E$707,'Infos Relatório'!$B$245,'Faturamento NNE'!$F$2:$F$707,'Infos Relatório'!$B262,'Faturamento NNE'!$AA$2:$AA$707,'Infos Relatório'!I$1)</f>
        <v>0</v>
      </c>
      <c r="K262" s="543">
        <f>SUMIFS('Faturamento NNE'!$K$2:$K$707,'Faturamento NNE'!$E$2:$E$707,'Infos Relatório'!$B$245,'Faturamento NNE'!$F$2:$F$707,'Infos Relatório'!$B262,'Faturamento NNE'!$AA$2:$AA$707,'Infos Relatório'!I$1)</f>
        <v>0</v>
      </c>
      <c r="L262" s="544">
        <f>SUMIFS('Faturamento NNE'!$P$2:$P$707,'Faturamento NNE'!$E$2:$E$707,'Infos Relatório'!$B$245,'Faturamento NNE'!$F$2:$F$707,'Infos Relatório'!$B262,'Faturamento NNE'!$AA$2:$AA$707,'Infos Relatório'!I$1,'Faturamento NNE'!$U$2:$U$707,"Sim")+SUMIFS('Faturamento NNE'!$Q$2:$Q$707,'Faturamento NNE'!$E$2:$E$707,'Infos Relatório'!$B$245,'Faturamento NNE'!$F$2:$F$707,'Infos Relatório'!$B262,'Faturamento NNE'!$AA$2:$AA$707,'Infos Relatório'!I$1,'Faturamento NNE'!$U$2:$U$707,"Sim")</f>
        <v>0</v>
      </c>
      <c r="M262" s="283" t="e">
        <f t="shared" si="85"/>
        <v>#DIV/0!</v>
      </c>
      <c r="N262" s="545">
        <f>SUMIFS('Faturamento NNE'!$I$2:$I$707,'Faturamento NNE'!$E$2:$E$707,'Infos Relatório'!$B$245,'Faturamento NNE'!$F$2:$F$707,'Infos Relatório'!$B262,'Faturamento NNE'!$AA$2:$AA$707,'Infos Relatório'!I$1)</f>
        <v>0</v>
      </c>
      <c r="O262" s="541">
        <f>COUNTIFS('Faturamento NNE'!$E$2:$E$707,'Infos Relatório'!$B$245,'Faturamento NNE'!$F$2:$F$707,'Infos Relatório'!$B262,'Faturamento NNE'!$AA$2:$AA$707,'Infos Relatório'!O$1)</f>
        <v>0</v>
      </c>
      <c r="P262" s="542">
        <f>SUMIFS('Faturamento NNE'!$H$2:$H$707,'Faturamento NNE'!$E$2:$E$707,'Infos Relatório'!$B$245,'Faturamento NNE'!$F$2:$F$707,'Infos Relatório'!$B262,'Faturamento NNE'!$AA$2:$AA$707,'Infos Relatório'!O$1)</f>
        <v>0</v>
      </c>
      <c r="Q262" s="542">
        <f>SUMIFS('Faturamento NNE'!$K$2:$K$707,'Faturamento NNE'!$E$2:$E$707,'Infos Relatório'!$B$245,'Faturamento NNE'!$F$2:$F$707,'Infos Relatório'!$B262,'Faturamento NNE'!$AA$2:$AA$707,'Infos Relatório'!O$1)</f>
        <v>0</v>
      </c>
      <c r="R262" s="546">
        <f>SUMIFS('Faturamento NNE'!$P$2:$P$707,'Faturamento NNE'!$E$2:$E$707,'Infos Relatório'!$B$245,'Faturamento NNE'!$F$2:$F$707,'Infos Relatório'!$B262,'Faturamento NNE'!$AA$2:$AA$707,'Infos Relatório'!O$1,'Faturamento NNE'!$U$2:$U$707,"Sim")+SUMIFS('Faturamento NNE'!$Q$2:$Q$707,'Faturamento NNE'!$E$2:$E$707,'Infos Relatório'!$B$245,'Faturamento NNE'!$F$2:$F$707,'Infos Relatório'!$B262,'Faturamento NNE'!$AA$2:$AA$707,'Infos Relatório'!O$1,'Faturamento NNE'!$U$2:$U$707,"Sim")</f>
        <v>0</v>
      </c>
      <c r="S262" s="227" t="e">
        <f t="shared" si="86"/>
        <v>#DIV/0!</v>
      </c>
      <c r="T262" s="545">
        <f>SUMIFS('Faturamento NNE'!$I$2:$I$707,'Faturamento NNE'!$E$2:$E$707,'Infos Relatório'!$B$245,'Faturamento NNE'!$F$2:$F$707,'Infos Relatório'!$B262,'Faturamento NNE'!$AA$2:$AA$707,'Infos Relatório'!O$1)</f>
        <v>0</v>
      </c>
      <c r="U262" s="541">
        <f>COUNTIFS('Faturamento NNE'!$E$2:$E$707,'Infos Relatório'!$B$245,'Faturamento NNE'!$F$2:$F$707,'Infos Relatório'!$B262,'Faturamento NNE'!$AA$2:$AA$707,'Infos Relatório'!U$1)</f>
        <v>0</v>
      </c>
      <c r="V262" s="542">
        <f>SUMIFS('Faturamento NNE'!$H$2:$H$707,'Faturamento NNE'!$E$2:$E$707,'Infos Relatório'!$B$245,'Faturamento NNE'!$F$2:$F$707,'Infos Relatório'!$B262,'Faturamento NNE'!$AA$2:$AA$707,'Infos Relatório'!U$1)</f>
        <v>0</v>
      </c>
      <c r="W262" s="542">
        <f>SUMIFS('Faturamento NNE'!$K$2:$K$707,'Faturamento NNE'!$E$2:$E$707,'Infos Relatório'!$B$245,'Faturamento NNE'!$F$2:$F$707,'Infos Relatório'!$B262,'Faturamento NNE'!$AA$2:$AA$707,'Infos Relatório'!U$1)</f>
        <v>0</v>
      </c>
      <c r="X262" s="546">
        <f>SUMIFS('Faturamento NNE'!$P$2:$P$707,'Faturamento NNE'!$E$2:$E$707,'Infos Relatório'!$B$245,'Faturamento NNE'!$F$2:$F$707,'Infos Relatório'!$B262,'Faturamento NNE'!$AA$2:$AA$707,'Infos Relatório'!U$1,'Faturamento NNE'!$U$2:$U$707,"Sim")+SUMIFS('Faturamento NNE'!$Q$2:$Q$707,'Faturamento NNE'!$E$2:$E$707,'Infos Relatório'!$B$245,'Faturamento NNE'!$F$2:$F$707,'Infos Relatório'!$B262,'Faturamento NNE'!$AA$2:$AA$707,'Infos Relatório'!U$1,'Faturamento NNE'!$U$2:$U$707,"Sim")</f>
        <v>0</v>
      </c>
      <c r="Y262" s="227" t="e">
        <f t="shared" si="87"/>
        <v>#DIV/0!</v>
      </c>
      <c r="Z262" s="545">
        <f>SUMIFS('Faturamento NNE'!$I$2:$I$707,'Faturamento NNE'!$E$2:$E$707,'Infos Relatório'!$B$245,'Faturamento NNE'!$F$2:$F$707,'Infos Relatório'!$B262,'Faturamento NNE'!$AA$2:$AA$707,'Infos Relatório'!U$1)</f>
        <v>0</v>
      </c>
      <c r="AA262" s="541">
        <f>COUNTIFS('Faturamento NNE'!$E$2:$E$707,'Infos Relatório'!$B$245,'Faturamento NNE'!$F$2:$F$707,'Infos Relatório'!$B262,'Faturamento NNE'!$AA$2:$AA$707,'Infos Relatório'!AA$1)</f>
        <v>0</v>
      </c>
      <c r="AB262" s="542">
        <f>SUMIFS('Faturamento NNE'!$H$2:$H$707,'Faturamento NNE'!$E$2:$E$707,'Infos Relatório'!$B$245,'Faturamento NNE'!$F$2:$F$707,'Infos Relatório'!$B262,'Faturamento NNE'!$AA$2:$AA$707,'Infos Relatório'!AA$1)</f>
        <v>0</v>
      </c>
      <c r="AC262" s="542">
        <f>SUMIFS('Faturamento NNE'!$K$2:$K$707,'Faturamento NNE'!$E$2:$E$707,'Infos Relatório'!$B$245,'Faturamento NNE'!$F$2:$F$707,'Infos Relatório'!$B262,'Faturamento NNE'!$AA$2:$AA$707,'Infos Relatório'!AA$1)</f>
        <v>0</v>
      </c>
      <c r="AD262" s="546">
        <f>SUMIFS('Faturamento NNE'!$P$2:$P$707,'Faturamento NNE'!$E$2:$E$707,'Infos Relatório'!$B$245,'Faturamento NNE'!$F$2:$F$707,'Infos Relatório'!$B262,'Faturamento NNE'!$AA$2:$AA$707,'Infos Relatório'!AA$1,'Faturamento NNE'!$U$2:$U$707,"Sim")+SUMIFS('Faturamento NNE'!$Q$2:$Q$707,'Faturamento NNE'!$E$2:$E$707,'Infos Relatório'!$B$245,'Faturamento NNE'!$F$2:$F$707,'Infos Relatório'!$B262,'Faturamento NNE'!$AA$2:$AA$707,'Infos Relatório'!AA$1,'Faturamento NNE'!$U$2:$U$707,"Sim")</f>
        <v>0</v>
      </c>
      <c r="AE262" s="227" t="e">
        <f t="shared" si="88"/>
        <v>#DIV/0!</v>
      </c>
      <c r="AF262" s="545">
        <f>SUMIFS('Faturamento NNE'!$I$2:$I$707,'Faturamento NNE'!$E$2:$E$707,'Infos Relatório'!$B$245,'Faturamento NNE'!$F$2:$F$707,'Infos Relatório'!$B262,'Faturamento NNE'!$AA$2:$AA$707,'Infos Relatório'!AA$1)</f>
        <v>0</v>
      </c>
      <c r="AG262" s="541">
        <f>COUNTIFS('Faturamento NNE'!$E$2:$E$707,'Infos Relatório'!$B$245,'Faturamento NNE'!$F$2:$F$707,'Infos Relatório'!$B262,'Faturamento NNE'!$AA$2:$AA$707,'Infos Relatório'!AG$1)</f>
        <v>0</v>
      </c>
      <c r="AH262" s="542">
        <f>SUMIFS('Faturamento NNE'!$H$2:$H$707,'Faturamento NNE'!$E$2:$E$707,'Infos Relatório'!$B$245,'Faturamento NNE'!$F$2:$F$707,'Infos Relatório'!$B262,'Faturamento NNE'!$AA$2:$AA$707,'Infos Relatório'!AG$1)</f>
        <v>0</v>
      </c>
      <c r="AI262" s="542">
        <f>SUMIFS('Faturamento NNE'!$K$2:$K$707,'Faturamento NNE'!$E$2:$E$707,'Infos Relatório'!$B$245,'Faturamento NNE'!$F$2:$F$707,'Infos Relatório'!$B262,'Faturamento NNE'!$AA$2:$AA$707,'Infos Relatório'!AG$1)</f>
        <v>0</v>
      </c>
      <c r="AJ262" s="546">
        <f>SUMIFS('Faturamento NNE'!$P$2:$P$707,'Faturamento NNE'!$E$2:$E$707,'Infos Relatório'!$B$245,'Faturamento NNE'!$F$2:$F$707,'Infos Relatório'!$B262,'Faturamento NNE'!$AA$2:$AA$707,'Infos Relatório'!AG$1,'Faturamento NNE'!$U$2:$U$707,"Sim")+SUMIFS('Faturamento NNE'!$Q$2:$Q$707,'Faturamento NNE'!$E$2:$E$707,'Infos Relatório'!$B$245,'Faturamento NNE'!$F$2:$F$707,'Infos Relatório'!$B262,'Faturamento NNE'!$AA$2:$AA$707,'Infos Relatório'!AG$1,'Faturamento NNE'!$U$2:$U$707,"Sim")</f>
        <v>0</v>
      </c>
      <c r="AK262" s="227" t="e">
        <f t="shared" si="89"/>
        <v>#DIV/0!</v>
      </c>
      <c r="AL262" s="545">
        <f>SUMIFS('Faturamento NNE'!$I$2:$I$707,'Faturamento NNE'!$E$2:$E$707,'Infos Relatório'!$B$245,'Faturamento NNE'!$F$2:$F$707,'Infos Relatório'!$B262,'Faturamento NNE'!$AA$2:$AA$707,'Infos Relatório'!AG$1)</f>
        <v>0</v>
      </c>
      <c r="AM262" s="541">
        <f>COUNTIFS('Faturamento NNE'!$E$2:$E$707,'Infos Relatório'!$B$245,'Faturamento NNE'!$F$2:$F$707,'Infos Relatório'!$B262,'Faturamento NNE'!$AA$2:$AA$707,'Infos Relatório'!AM$1)</f>
        <v>0</v>
      </c>
      <c r="AN262" s="542">
        <f>SUMIFS('Faturamento NNE'!$H$2:$H$707,'Faturamento NNE'!$E$2:$E$707,'Infos Relatório'!$B$245,'Faturamento NNE'!$F$2:$F$707,'Infos Relatório'!$B262,'Faturamento NNE'!$AA$2:$AA$707,'Infos Relatório'!AM$1)</f>
        <v>0</v>
      </c>
      <c r="AO262" s="542">
        <f>SUMIFS('Faturamento NNE'!$K$2:$K$707,'Faturamento NNE'!$E$2:$E$707,'Infos Relatório'!$B$245,'Faturamento NNE'!$F$2:$F$707,'Infos Relatório'!$B262,'Faturamento NNE'!$AA$2:$AA$707,'Infos Relatório'!AM$1)</f>
        <v>0</v>
      </c>
      <c r="AP262" s="546">
        <f>SUMIFS('Faturamento NNE'!$P$2:$P$707,'Faturamento NNE'!$E$2:$E$707,'Infos Relatório'!$B$245,'Faturamento NNE'!$F$2:$F$707,'Infos Relatório'!$B262,'Faturamento NNE'!$AA$2:$AA$707,'Infos Relatório'!AM$1,'Faturamento NNE'!$U$2:$U$707,"Sim")+SUMIFS('Faturamento NNE'!$Q$2:$Q$707,'Faturamento NNE'!$E$2:$E$707,'Infos Relatório'!$B$245,'Faturamento NNE'!$F$2:$F$707,'Infos Relatório'!$B262,'Faturamento NNE'!$AA$2:$AA$707,'Infos Relatório'!AM$1,'Faturamento NNE'!$U$2:$U$707,"Sim")</f>
        <v>0</v>
      </c>
      <c r="AQ262" s="227" t="e">
        <f t="shared" si="90"/>
        <v>#DIV/0!</v>
      </c>
      <c r="AR262" s="545">
        <f>SUMIFS('Faturamento NNE'!$I$2:$I$707,'Faturamento NNE'!$E$2:$E$707,'Infos Relatório'!$B$245,'Faturamento NNE'!$F$2:$F$707,'Infos Relatório'!$B262,'Faturamento NNE'!$AA$2:$AA$707,'Infos Relatório'!AM$1)</f>
        <v>0</v>
      </c>
      <c r="AS262" s="541">
        <f>COUNTIFS('Faturamento NNE'!$E$2:$E$707,'Infos Relatório'!$B$245,'Faturamento NNE'!$F$2:$F$707,'Infos Relatório'!$B262,'Faturamento NNE'!$AA$2:$AA$707,'Infos Relatório'!AS$1)</f>
        <v>0</v>
      </c>
      <c r="AT262" s="542">
        <f>SUMIFS('Faturamento NNE'!$H$2:$H$707,'Faturamento NNE'!$E$2:$E$707,'Infos Relatório'!$B$245,'Faturamento NNE'!$F$2:$F$707,'Infos Relatório'!$B262,'Faturamento NNE'!$AA$2:$AA$707,'Infos Relatório'!AS$1)</f>
        <v>0</v>
      </c>
      <c r="AU262" s="542">
        <f>SUMIFS('Faturamento NNE'!$K$2:$K$707,'Faturamento NNE'!$E$2:$E$707,'Infos Relatório'!$B$245,'Faturamento NNE'!$F$2:$F$707,'Infos Relatório'!$B262,'Faturamento NNE'!$AA$2:$AA$707,'Infos Relatório'!AS$1)</f>
        <v>0</v>
      </c>
      <c r="AV262" s="546">
        <f>SUMIFS('Faturamento NNE'!$P$2:$P$707,'Faturamento NNE'!$E$2:$E$707,'Infos Relatório'!$B$245,'Faturamento NNE'!$F$2:$F$707,'Infos Relatório'!$B262,'Faturamento NNE'!$AA$2:$AA$707,'Infos Relatório'!AS$1,'Faturamento NNE'!$U$2:$U$707,"Sim")+SUMIFS('Faturamento NNE'!$Q$2:$Q$707,'Faturamento NNE'!$E$2:$E$707,'Infos Relatório'!$B$245,'Faturamento NNE'!$F$2:$F$707,'Infos Relatório'!$B262,'Faturamento NNE'!$AA$2:$AA$707,'Infos Relatório'!AS$1,'Faturamento NNE'!$U$2:$U$707,"Sim")</f>
        <v>0</v>
      </c>
      <c r="AW262" s="227" t="e">
        <f t="shared" si="91"/>
        <v>#DIV/0!</v>
      </c>
      <c r="AX262" s="545">
        <f>SUMIFS('Faturamento NNE'!$I$2:$I$707,'Faturamento NNE'!$E$2:$E$707,'Infos Relatório'!$B$245,'Faturamento NNE'!$F$2:$F$707,'Infos Relatório'!$B262,'Faturamento NNE'!$AA$2:$AA$707,'Infos Relatório'!AS$1)</f>
        <v>0</v>
      </c>
      <c r="AY262" s="541">
        <f>COUNTIFS('Faturamento NNE'!$E$2:$E$707,'Infos Relatório'!$B$245,'Faturamento NNE'!$F$2:$F$707,'Infos Relatório'!$B262,'Faturamento NNE'!$AA$2:$AA$707,'Infos Relatório'!AY$1)</f>
        <v>0</v>
      </c>
      <c r="AZ262" s="542">
        <f>SUMIFS('Faturamento NNE'!$H$2:$H$707,'Faturamento NNE'!$E$2:$E$707,'Infos Relatório'!$B$245,'Faturamento NNE'!$F$2:$F$707,'Infos Relatório'!$B262,'Faturamento NNE'!$AA$2:$AA$707,'Infos Relatório'!AY$1)</f>
        <v>0</v>
      </c>
      <c r="BA262" s="542">
        <f>SUMIFS('Faturamento NNE'!$K$2:$K$707,'Faturamento NNE'!$E$2:$E$707,'Infos Relatório'!$B$245,'Faturamento NNE'!$F$2:$F$707,'Infos Relatório'!$B262,'Faturamento NNE'!$AA$2:$AA$707,'Infos Relatório'!AY$1)</f>
        <v>0</v>
      </c>
      <c r="BB262" s="546">
        <f>SUMIFS('Faturamento NNE'!$P$2:$P$707,'Faturamento NNE'!$E$2:$E$707,'Infos Relatório'!$B$245,'Faturamento NNE'!$F$2:$F$707,'Infos Relatório'!$B262,'Faturamento NNE'!$AA$2:$AA$707,'Infos Relatório'!AY$1,'Faturamento NNE'!$U$2:$U$707,"Sim")+SUMIFS('Faturamento NNE'!$Q$2:$Q$707,'Faturamento NNE'!$E$2:$E$707,'Infos Relatório'!$B$245,'Faturamento NNE'!$F$2:$F$707,'Infos Relatório'!$B262,'Faturamento NNE'!$AA$2:$AA$707,'Infos Relatório'!AY$1,'Faturamento NNE'!$U$2:$U$707,"Sim")</f>
        <v>0</v>
      </c>
      <c r="BC262" s="227" t="e">
        <f t="shared" si="92"/>
        <v>#DIV/0!</v>
      </c>
      <c r="BD262" s="545">
        <f>SUMIFS('Faturamento NNE'!$I$2:$I$707,'Faturamento NNE'!$E$2:$E$707,'Infos Relatório'!$B$245,'Faturamento NNE'!$F$2:$F$707,'Infos Relatório'!$B262,'Faturamento NNE'!$AA$2:$AA$707,'Infos Relatório'!AY$1)</f>
        <v>0</v>
      </c>
      <c r="BE262" s="541">
        <f>COUNTIFS('Faturamento NNE'!$E$2:$E$707,'Infos Relatório'!$B$245,'Faturamento NNE'!$F$2:$F$707,'Infos Relatório'!$B262,'Faturamento NNE'!$AA$2:$AA$707,'Infos Relatório'!BE$1)</f>
        <v>0</v>
      </c>
      <c r="BF262" s="542">
        <f>SUMIFS('Faturamento NNE'!$H$2:$H$707,'Faturamento NNE'!$E$2:$E$707,'Infos Relatório'!$B$245,'Faturamento NNE'!$F$2:$F$707,'Infos Relatório'!$B262,'Faturamento NNE'!$AA$2:$AA$707,'Infos Relatório'!BE$1)</f>
        <v>0</v>
      </c>
      <c r="BG262" s="542">
        <f>SUMIFS('Faturamento NNE'!$K$2:$K$707,'Faturamento NNE'!$E$2:$E$707,'Infos Relatório'!$B$245,'Faturamento NNE'!$F$2:$F$707,'Infos Relatório'!$B262,'Faturamento NNE'!$AA$2:$AA$707,'Infos Relatório'!BE$1)</f>
        <v>0</v>
      </c>
      <c r="BH262" s="546">
        <f>SUMIFS('Faturamento NNE'!$P$2:$P$707,'Faturamento NNE'!$E$2:$E$707,'Infos Relatório'!$B$245,'Faturamento NNE'!$F$2:$F$707,'Infos Relatório'!$B262,'Faturamento NNE'!$AA$2:$AA$707,'Infos Relatório'!BE$1,'Faturamento NNE'!$U$2:$U$707,"Sim")+SUMIFS('Faturamento NNE'!$Q$2:$Q$707,'Faturamento NNE'!$E$2:$E$707,'Infos Relatório'!$B$245,'Faturamento NNE'!$F$2:$F$707,'Infos Relatório'!$B262,'Faturamento NNE'!$AA$2:$AA$707,'Infos Relatório'!BE$1,'Faturamento NNE'!$U$2:$U$707,"Sim")</f>
        <v>0</v>
      </c>
      <c r="BI262" s="227" t="e">
        <f t="shared" si="93"/>
        <v>#DIV/0!</v>
      </c>
      <c r="BJ262" s="545">
        <f>SUMIFS('Faturamento NNE'!$I$2:$I$707,'Faturamento NNE'!$E$2:$E$707,'Infos Relatório'!$B$245,'Faturamento NNE'!$F$2:$F$707,'Infos Relatório'!$B262,'Faturamento NNE'!$AA$2:$AA$707,'Infos Relatório'!BE$1)</f>
        <v>0</v>
      </c>
      <c r="BK262" s="541">
        <f>COUNTIFS('Faturamento NNE'!$E$2:$E$707,'Infos Relatório'!$B$245,'Faturamento NNE'!$F$2:$F$707,'Infos Relatório'!$B262,'Faturamento NNE'!$AA$2:$AA$707,'Infos Relatório'!BK$1)</f>
        <v>0</v>
      </c>
      <c r="BL262" s="542">
        <f>SUMIFS('Faturamento NNE'!$H$2:$H$707,'Faturamento NNE'!$E$2:$E$707,'Infos Relatório'!$B$245,'Faturamento NNE'!$F$2:$F$707,'Infos Relatório'!$B262,'Faturamento NNE'!$AA$2:$AA$707,'Infos Relatório'!BK$1)</f>
        <v>0</v>
      </c>
      <c r="BM262" s="542">
        <f>SUMIFS('Faturamento NNE'!$K$2:$K$707,'Faturamento NNE'!$E$2:$E$707,'Infos Relatório'!$B$245,'Faturamento NNE'!$F$2:$F$707,'Infos Relatório'!$B262,'Faturamento NNE'!$AA$2:$AA$707,'Infos Relatório'!BK$1)</f>
        <v>0</v>
      </c>
      <c r="BN262" s="546">
        <f>SUMIFS('Faturamento NNE'!$P$2:$P$707,'Faturamento NNE'!$E$2:$E$707,'Infos Relatório'!$B$245,'Faturamento NNE'!$F$2:$F$707,'Infos Relatório'!$B262,'Faturamento NNE'!$AA$2:$AA$707,'Infos Relatório'!BK$1,'Faturamento NNE'!$U$2:$U$707,"Sim")+SUMIFS('Faturamento NNE'!$Q$2:$Q$707,'Faturamento NNE'!$E$2:$E$707,'Infos Relatório'!$B$245,'Faturamento NNE'!$F$2:$F$707,'Infos Relatório'!$B262,'Faturamento NNE'!$AA$2:$AA$707,'Infos Relatório'!BK$1,'Faturamento NNE'!$U$2:$U$707,"Sim")</f>
        <v>0</v>
      </c>
      <c r="BO262" s="227" t="e">
        <f t="shared" si="94"/>
        <v>#DIV/0!</v>
      </c>
      <c r="BP262" s="545">
        <f>SUMIFS('Faturamento NNE'!$I$2:$I$707,'Faturamento NNE'!$E$2:$E$707,'Infos Relatório'!$B$245,'Faturamento NNE'!$F$2:$F$707,'Infos Relatório'!$B262,'Faturamento NNE'!$AA$2:$AA$707,'Infos Relatório'!BK$1)</f>
        <v>0</v>
      </c>
      <c r="BQ262" s="541">
        <f>COUNTIFS('Faturamento NNE'!$E$2:$E$707,'Infos Relatório'!$B$245,'Faturamento NNE'!$F$2:$F$707,'Infos Relatório'!$B262,'Faturamento NNE'!$AA$2:$AA$707,'Infos Relatório'!BQ$1)</f>
        <v>0</v>
      </c>
      <c r="BR262" s="542">
        <f>SUMIFS('Faturamento NNE'!$H$2:$H$707,'Faturamento NNE'!$E$2:$E$707,'Infos Relatório'!$B$245,'Faturamento NNE'!$F$2:$F$707,'Infos Relatório'!$B262,'Faturamento NNE'!$AA$2:$AA$707,'Infos Relatório'!BQ$1)</f>
        <v>0</v>
      </c>
      <c r="BS262" s="542">
        <f>SUMIFS('Faturamento NNE'!$K$2:$K$707,'Faturamento NNE'!$E$2:$E$707,'Infos Relatório'!$B$245,'Faturamento NNE'!$F$2:$F$707,'Infos Relatório'!$B262,'Faturamento NNE'!$AA$2:$AA$707,'Infos Relatório'!BQ$1)</f>
        <v>0</v>
      </c>
      <c r="BT262" s="546">
        <f>SUMIFS('Faturamento NNE'!$P$2:$P$707,'Faturamento NNE'!$E$2:$E$707,'Infos Relatório'!$B$245,'Faturamento NNE'!$F$2:$F$707,'Infos Relatório'!$B262,'Faturamento NNE'!$AA$2:$AA$707,'Infos Relatório'!BQ$1,'Faturamento NNE'!$U$2:$U$707,"Sim")+SUMIFS('Faturamento NNE'!$Q$2:$Q$707,'Faturamento NNE'!$E$2:$E$707,'Infos Relatório'!$B$245,'Faturamento NNE'!$F$2:$F$707,'Infos Relatório'!$B262,'Faturamento NNE'!$AA$2:$AA$707,'Infos Relatório'!BQ$1,'Faturamento NNE'!$U$2:$U$707,"Sim")</f>
        <v>0</v>
      </c>
      <c r="BU262" s="227" t="e">
        <f t="shared" si="95"/>
        <v>#DIV/0!</v>
      </c>
      <c r="BV262" s="545">
        <f>SUMIFS('Faturamento NNE'!$I$2:$I$707,'Faturamento NNE'!$E$2:$E$707,'Infos Relatório'!$B$245,'Faturamento NNE'!$F$2:$F$707,'Infos Relatório'!$B262,'Faturamento NNE'!$AA$2:$AA$707,'Infos Relatório'!BQ$1)</f>
        <v>0</v>
      </c>
    </row>
    <row r="263" spans="2:74">
      <c r="B263" s="217" t="s">
        <v>147</v>
      </c>
      <c r="C263" s="541">
        <f>COUNTIFS('Faturamento NNE'!$E$2:$E$707,'Infos Relatório'!$B$245,'Faturamento NNE'!$F$2:$F$707,'Infos Relatório'!$B263,'Faturamento NNE'!$AA$2:$AA$707,'Infos Relatório'!C$1)</f>
        <v>0</v>
      </c>
      <c r="D263" s="542">
        <f>SUMIFS('Faturamento NNE'!$H$2:$H$707,'Faturamento NNE'!$E$2:$E$707,'Infos Relatório'!$B$245,'Faturamento NNE'!$F$2:$F$707,'Infos Relatório'!$B263,'Faturamento NNE'!$AA$2:$AA$707,'Infos Relatório'!C$1)</f>
        <v>0</v>
      </c>
      <c r="E263" s="543">
        <f>SUMIFS('Faturamento NNE'!$K$2:$K$707,'Faturamento NNE'!$E$2:$E$707,'Infos Relatório'!$B$245,'Faturamento NNE'!$F$2:$F$707,'Infos Relatório'!$B263,'Faturamento NNE'!$AA$2:$AA$707,'Infos Relatório'!C$1)</f>
        <v>0</v>
      </c>
      <c r="F263" s="544">
        <f>SUMIFS('Faturamento NNE'!$P$2:$P$707,'Faturamento NNE'!$E$2:$E$707,'Infos Relatório'!$B$245,'Faturamento NNE'!$F$2:$F$707,'Infos Relatório'!$B263,'Faturamento NNE'!$AA$2:$AA$707,'Infos Relatório'!C$1,'Faturamento NNE'!$U$2:$U$707,"Sim")+SUMIFS('Faturamento NNE'!$Q$2:$Q$707,'Faturamento NNE'!$E$2:$E$707,'Infos Relatório'!$B$245,'Faturamento NNE'!$F$2:$F$707,'Infos Relatório'!$B263,'Faturamento NNE'!$AA$2:$AA$707,'Infos Relatório'!C$1,'Faturamento NNE'!$U$2:$U$707,"Sim")</f>
        <v>0</v>
      </c>
      <c r="G263" s="283" t="e">
        <f t="shared" si="84"/>
        <v>#DIV/0!</v>
      </c>
      <c r="H263" s="545">
        <f>SUMIFS('Faturamento NNE'!$I$2:$I$707,'Faturamento NNE'!$E$2:$E$707,'Infos Relatório'!$B$245,'Faturamento NNE'!$F$2:$F$707,'Infos Relatório'!$B263,'Faturamento NNE'!$AA$2:$AA$707,'Infos Relatório'!C$1)</f>
        <v>0</v>
      </c>
      <c r="I263" s="541">
        <f>COUNTIFS('Faturamento NNE'!$E$2:$E$707,'Infos Relatório'!$B$245,'Faturamento NNE'!$F$2:$F$707,'Infos Relatório'!$B263,'Faturamento NNE'!$AA$2:$AA$707,'Infos Relatório'!I$1)</f>
        <v>0</v>
      </c>
      <c r="J263" s="542">
        <f>SUMIFS('Faturamento NNE'!$H$2:$H$707,'Faturamento NNE'!$E$2:$E$707,'Infos Relatório'!$B$245,'Faturamento NNE'!$F$2:$F$707,'Infos Relatório'!$B263,'Faturamento NNE'!$AA$2:$AA$707,'Infos Relatório'!I$1)</f>
        <v>0</v>
      </c>
      <c r="K263" s="543">
        <f>SUMIFS('Faturamento NNE'!$K$2:$K$707,'Faturamento NNE'!$E$2:$E$707,'Infos Relatório'!$B$245,'Faturamento NNE'!$F$2:$F$707,'Infos Relatório'!$B263,'Faturamento NNE'!$AA$2:$AA$707,'Infos Relatório'!I$1)</f>
        <v>0</v>
      </c>
      <c r="L263" s="544">
        <f>SUMIFS('Faturamento NNE'!$P$2:$P$707,'Faturamento NNE'!$E$2:$E$707,'Infos Relatório'!$B$245,'Faturamento NNE'!$F$2:$F$707,'Infos Relatório'!$B263,'Faturamento NNE'!$AA$2:$AA$707,'Infos Relatório'!I$1,'Faturamento NNE'!$U$2:$U$707,"Sim")+SUMIFS('Faturamento NNE'!$Q$2:$Q$707,'Faturamento NNE'!$E$2:$E$707,'Infos Relatório'!$B$245,'Faturamento NNE'!$F$2:$F$707,'Infos Relatório'!$B263,'Faturamento NNE'!$AA$2:$AA$707,'Infos Relatório'!I$1,'Faturamento NNE'!$U$2:$U$707,"Sim")</f>
        <v>0</v>
      </c>
      <c r="M263" s="283" t="e">
        <f t="shared" si="85"/>
        <v>#DIV/0!</v>
      </c>
      <c r="N263" s="545">
        <f>SUMIFS('Faturamento NNE'!$I$2:$I$707,'Faturamento NNE'!$E$2:$E$707,'Infos Relatório'!$B$245,'Faturamento NNE'!$F$2:$F$707,'Infos Relatório'!$B263,'Faturamento NNE'!$AA$2:$AA$707,'Infos Relatório'!I$1)</f>
        <v>0</v>
      </c>
      <c r="O263" s="541">
        <f>COUNTIFS('Faturamento NNE'!$E$2:$E$707,'Infos Relatório'!$B$245,'Faturamento NNE'!$F$2:$F$707,'Infos Relatório'!$B263,'Faturamento NNE'!$AA$2:$AA$707,'Infos Relatório'!O$1)</f>
        <v>0</v>
      </c>
      <c r="P263" s="542">
        <f>SUMIFS('Faturamento NNE'!$H$2:$H$707,'Faturamento NNE'!$E$2:$E$707,'Infos Relatório'!$B$245,'Faturamento NNE'!$F$2:$F$707,'Infos Relatório'!$B263,'Faturamento NNE'!$AA$2:$AA$707,'Infos Relatório'!O$1)</f>
        <v>0</v>
      </c>
      <c r="Q263" s="542">
        <f>SUMIFS('Faturamento NNE'!$K$2:$K$707,'Faturamento NNE'!$E$2:$E$707,'Infos Relatório'!$B$245,'Faturamento NNE'!$F$2:$F$707,'Infos Relatório'!$B263,'Faturamento NNE'!$AA$2:$AA$707,'Infos Relatório'!O$1)</f>
        <v>0</v>
      </c>
      <c r="R263" s="546">
        <f>SUMIFS('Faturamento NNE'!$P$2:$P$707,'Faturamento NNE'!$E$2:$E$707,'Infos Relatório'!$B$245,'Faturamento NNE'!$F$2:$F$707,'Infos Relatório'!$B263,'Faturamento NNE'!$AA$2:$AA$707,'Infos Relatório'!O$1,'Faturamento NNE'!$U$2:$U$707,"Sim")+SUMIFS('Faturamento NNE'!$Q$2:$Q$707,'Faturamento NNE'!$E$2:$E$707,'Infos Relatório'!$B$245,'Faturamento NNE'!$F$2:$F$707,'Infos Relatório'!$B263,'Faturamento NNE'!$AA$2:$AA$707,'Infos Relatório'!O$1,'Faturamento NNE'!$U$2:$U$707,"Sim")</f>
        <v>0</v>
      </c>
      <c r="S263" s="227" t="e">
        <f t="shared" si="86"/>
        <v>#DIV/0!</v>
      </c>
      <c r="T263" s="545">
        <f>SUMIFS('Faturamento NNE'!$I$2:$I$707,'Faturamento NNE'!$E$2:$E$707,'Infos Relatório'!$B$245,'Faturamento NNE'!$F$2:$F$707,'Infos Relatório'!$B263,'Faturamento NNE'!$AA$2:$AA$707,'Infos Relatório'!O$1)</f>
        <v>0</v>
      </c>
      <c r="U263" s="541">
        <f>COUNTIFS('Faturamento NNE'!$E$2:$E$707,'Infos Relatório'!$B$245,'Faturamento NNE'!$F$2:$F$707,'Infos Relatório'!$B263,'Faturamento NNE'!$AA$2:$AA$707,'Infos Relatório'!U$1)</f>
        <v>0</v>
      </c>
      <c r="V263" s="542">
        <f>SUMIFS('Faturamento NNE'!$H$2:$H$707,'Faturamento NNE'!$E$2:$E$707,'Infos Relatório'!$B$245,'Faturamento NNE'!$F$2:$F$707,'Infos Relatório'!$B263,'Faturamento NNE'!$AA$2:$AA$707,'Infos Relatório'!U$1)</f>
        <v>0</v>
      </c>
      <c r="W263" s="542">
        <f>SUMIFS('Faturamento NNE'!$K$2:$K$707,'Faturamento NNE'!$E$2:$E$707,'Infos Relatório'!$B$245,'Faturamento NNE'!$F$2:$F$707,'Infos Relatório'!$B263,'Faturamento NNE'!$AA$2:$AA$707,'Infos Relatório'!U$1)</f>
        <v>0</v>
      </c>
      <c r="X263" s="546">
        <f>SUMIFS('Faturamento NNE'!$P$2:$P$707,'Faturamento NNE'!$E$2:$E$707,'Infos Relatório'!$B$245,'Faturamento NNE'!$F$2:$F$707,'Infos Relatório'!$B263,'Faturamento NNE'!$AA$2:$AA$707,'Infos Relatório'!U$1,'Faturamento NNE'!$U$2:$U$707,"Sim")+SUMIFS('Faturamento NNE'!$Q$2:$Q$707,'Faturamento NNE'!$E$2:$E$707,'Infos Relatório'!$B$245,'Faturamento NNE'!$F$2:$F$707,'Infos Relatório'!$B263,'Faturamento NNE'!$AA$2:$AA$707,'Infos Relatório'!U$1,'Faturamento NNE'!$U$2:$U$707,"Sim")</f>
        <v>0</v>
      </c>
      <c r="Y263" s="227" t="e">
        <f t="shared" si="87"/>
        <v>#DIV/0!</v>
      </c>
      <c r="Z263" s="545">
        <f>SUMIFS('Faturamento NNE'!$I$2:$I$707,'Faturamento NNE'!$E$2:$E$707,'Infos Relatório'!$B$245,'Faturamento NNE'!$F$2:$F$707,'Infos Relatório'!$B263,'Faturamento NNE'!$AA$2:$AA$707,'Infos Relatório'!U$1)</f>
        <v>0</v>
      </c>
      <c r="AA263" s="541">
        <f>COUNTIFS('Faturamento NNE'!$E$2:$E$707,'Infos Relatório'!$B$245,'Faturamento NNE'!$F$2:$F$707,'Infos Relatório'!$B263,'Faturamento NNE'!$AA$2:$AA$707,'Infos Relatório'!AA$1)</f>
        <v>0</v>
      </c>
      <c r="AB263" s="542">
        <f>SUMIFS('Faturamento NNE'!$H$2:$H$707,'Faturamento NNE'!$E$2:$E$707,'Infos Relatório'!$B$245,'Faturamento NNE'!$F$2:$F$707,'Infos Relatório'!$B263,'Faturamento NNE'!$AA$2:$AA$707,'Infos Relatório'!AA$1)</f>
        <v>0</v>
      </c>
      <c r="AC263" s="542">
        <f>SUMIFS('Faturamento NNE'!$K$2:$K$707,'Faturamento NNE'!$E$2:$E$707,'Infos Relatório'!$B$245,'Faturamento NNE'!$F$2:$F$707,'Infos Relatório'!$B263,'Faturamento NNE'!$AA$2:$AA$707,'Infos Relatório'!AA$1)</f>
        <v>0</v>
      </c>
      <c r="AD263" s="546">
        <f>SUMIFS('Faturamento NNE'!$P$2:$P$707,'Faturamento NNE'!$E$2:$E$707,'Infos Relatório'!$B$245,'Faturamento NNE'!$F$2:$F$707,'Infos Relatório'!$B263,'Faturamento NNE'!$AA$2:$AA$707,'Infos Relatório'!AA$1,'Faturamento NNE'!$U$2:$U$707,"Sim")+SUMIFS('Faturamento NNE'!$Q$2:$Q$707,'Faturamento NNE'!$E$2:$E$707,'Infos Relatório'!$B$245,'Faturamento NNE'!$F$2:$F$707,'Infos Relatório'!$B263,'Faturamento NNE'!$AA$2:$AA$707,'Infos Relatório'!AA$1,'Faturamento NNE'!$U$2:$U$707,"Sim")</f>
        <v>0</v>
      </c>
      <c r="AE263" s="227" t="e">
        <f t="shared" si="88"/>
        <v>#DIV/0!</v>
      </c>
      <c r="AF263" s="545">
        <f>SUMIFS('Faturamento NNE'!$I$2:$I$707,'Faturamento NNE'!$E$2:$E$707,'Infos Relatório'!$B$245,'Faturamento NNE'!$F$2:$F$707,'Infos Relatório'!$B263,'Faturamento NNE'!$AA$2:$AA$707,'Infos Relatório'!AA$1)</f>
        <v>0</v>
      </c>
      <c r="AG263" s="541">
        <f>COUNTIFS('Faturamento NNE'!$E$2:$E$707,'Infos Relatório'!$B$245,'Faturamento NNE'!$F$2:$F$707,'Infos Relatório'!$B263,'Faturamento NNE'!$AA$2:$AA$707,'Infos Relatório'!AG$1)</f>
        <v>0</v>
      </c>
      <c r="AH263" s="542">
        <f>SUMIFS('Faturamento NNE'!$H$2:$H$707,'Faturamento NNE'!$E$2:$E$707,'Infos Relatório'!$B$245,'Faturamento NNE'!$F$2:$F$707,'Infos Relatório'!$B263,'Faturamento NNE'!$AA$2:$AA$707,'Infos Relatório'!AG$1)</f>
        <v>0</v>
      </c>
      <c r="AI263" s="542">
        <f>SUMIFS('Faturamento NNE'!$K$2:$K$707,'Faturamento NNE'!$E$2:$E$707,'Infos Relatório'!$B$245,'Faturamento NNE'!$F$2:$F$707,'Infos Relatório'!$B263,'Faturamento NNE'!$AA$2:$AA$707,'Infos Relatório'!AG$1)</f>
        <v>0</v>
      </c>
      <c r="AJ263" s="546">
        <f>SUMIFS('Faturamento NNE'!$P$2:$P$707,'Faturamento NNE'!$E$2:$E$707,'Infos Relatório'!$B$245,'Faturamento NNE'!$F$2:$F$707,'Infos Relatório'!$B263,'Faturamento NNE'!$AA$2:$AA$707,'Infos Relatório'!AG$1,'Faturamento NNE'!$U$2:$U$707,"Sim")+SUMIFS('Faturamento NNE'!$Q$2:$Q$707,'Faturamento NNE'!$E$2:$E$707,'Infos Relatório'!$B$245,'Faturamento NNE'!$F$2:$F$707,'Infos Relatório'!$B263,'Faturamento NNE'!$AA$2:$AA$707,'Infos Relatório'!AG$1,'Faturamento NNE'!$U$2:$U$707,"Sim")</f>
        <v>0</v>
      </c>
      <c r="AK263" s="227" t="e">
        <f t="shared" si="89"/>
        <v>#DIV/0!</v>
      </c>
      <c r="AL263" s="545">
        <f>SUMIFS('Faturamento NNE'!$I$2:$I$707,'Faturamento NNE'!$E$2:$E$707,'Infos Relatório'!$B$245,'Faturamento NNE'!$F$2:$F$707,'Infos Relatório'!$B263,'Faturamento NNE'!$AA$2:$AA$707,'Infos Relatório'!AG$1)</f>
        <v>0</v>
      </c>
      <c r="AM263" s="541">
        <f>COUNTIFS('Faturamento NNE'!$E$2:$E$707,'Infos Relatório'!$B$245,'Faturamento NNE'!$F$2:$F$707,'Infos Relatório'!$B263,'Faturamento NNE'!$AA$2:$AA$707,'Infos Relatório'!AM$1)</f>
        <v>0</v>
      </c>
      <c r="AN263" s="542">
        <f>SUMIFS('Faturamento NNE'!$H$2:$H$707,'Faturamento NNE'!$E$2:$E$707,'Infos Relatório'!$B$245,'Faturamento NNE'!$F$2:$F$707,'Infos Relatório'!$B263,'Faturamento NNE'!$AA$2:$AA$707,'Infos Relatório'!AM$1)</f>
        <v>0</v>
      </c>
      <c r="AO263" s="542">
        <f>SUMIFS('Faturamento NNE'!$K$2:$K$707,'Faturamento NNE'!$E$2:$E$707,'Infos Relatório'!$B$245,'Faturamento NNE'!$F$2:$F$707,'Infos Relatório'!$B263,'Faturamento NNE'!$AA$2:$AA$707,'Infos Relatório'!AM$1)</f>
        <v>0</v>
      </c>
      <c r="AP263" s="546">
        <f>SUMIFS('Faturamento NNE'!$P$2:$P$707,'Faturamento NNE'!$E$2:$E$707,'Infos Relatório'!$B$245,'Faturamento NNE'!$F$2:$F$707,'Infos Relatório'!$B263,'Faturamento NNE'!$AA$2:$AA$707,'Infos Relatório'!AM$1,'Faturamento NNE'!$U$2:$U$707,"Sim")+SUMIFS('Faturamento NNE'!$Q$2:$Q$707,'Faturamento NNE'!$E$2:$E$707,'Infos Relatório'!$B$245,'Faturamento NNE'!$F$2:$F$707,'Infos Relatório'!$B263,'Faturamento NNE'!$AA$2:$AA$707,'Infos Relatório'!AM$1,'Faturamento NNE'!$U$2:$U$707,"Sim")</f>
        <v>0</v>
      </c>
      <c r="AQ263" s="227" t="e">
        <f t="shared" si="90"/>
        <v>#DIV/0!</v>
      </c>
      <c r="AR263" s="545">
        <f>SUMIFS('Faturamento NNE'!$I$2:$I$707,'Faturamento NNE'!$E$2:$E$707,'Infos Relatório'!$B$245,'Faturamento NNE'!$F$2:$F$707,'Infos Relatório'!$B263,'Faturamento NNE'!$AA$2:$AA$707,'Infos Relatório'!AM$1)</f>
        <v>0</v>
      </c>
      <c r="AS263" s="541">
        <f>COUNTIFS('Faturamento NNE'!$E$2:$E$707,'Infos Relatório'!$B$245,'Faturamento NNE'!$F$2:$F$707,'Infos Relatório'!$B263,'Faturamento NNE'!$AA$2:$AA$707,'Infos Relatório'!AS$1)</f>
        <v>0</v>
      </c>
      <c r="AT263" s="542">
        <f>SUMIFS('Faturamento NNE'!$H$2:$H$707,'Faturamento NNE'!$E$2:$E$707,'Infos Relatório'!$B$245,'Faturamento NNE'!$F$2:$F$707,'Infos Relatório'!$B263,'Faturamento NNE'!$AA$2:$AA$707,'Infos Relatório'!AS$1)</f>
        <v>0</v>
      </c>
      <c r="AU263" s="542">
        <f>SUMIFS('Faturamento NNE'!$K$2:$K$707,'Faturamento NNE'!$E$2:$E$707,'Infos Relatório'!$B$245,'Faturamento NNE'!$F$2:$F$707,'Infos Relatório'!$B263,'Faturamento NNE'!$AA$2:$AA$707,'Infos Relatório'!AS$1)</f>
        <v>0</v>
      </c>
      <c r="AV263" s="546">
        <f>SUMIFS('Faturamento NNE'!$P$2:$P$707,'Faturamento NNE'!$E$2:$E$707,'Infos Relatório'!$B$245,'Faturamento NNE'!$F$2:$F$707,'Infos Relatório'!$B263,'Faturamento NNE'!$AA$2:$AA$707,'Infos Relatório'!AS$1,'Faturamento NNE'!$U$2:$U$707,"Sim")+SUMIFS('Faturamento NNE'!$Q$2:$Q$707,'Faturamento NNE'!$E$2:$E$707,'Infos Relatório'!$B$245,'Faturamento NNE'!$F$2:$F$707,'Infos Relatório'!$B263,'Faturamento NNE'!$AA$2:$AA$707,'Infos Relatório'!AS$1,'Faturamento NNE'!$U$2:$U$707,"Sim")</f>
        <v>0</v>
      </c>
      <c r="AW263" s="227" t="e">
        <f t="shared" si="91"/>
        <v>#DIV/0!</v>
      </c>
      <c r="AX263" s="545">
        <f>SUMIFS('Faturamento NNE'!$I$2:$I$707,'Faturamento NNE'!$E$2:$E$707,'Infos Relatório'!$B$245,'Faturamento NNE'!$F$2:$F$707,'Infos Relatório'!$B263,'Faturamento NNE'!$AA$2:$AA$707,'Infos Relatório'!AS$1)</f>
        <v>0</v>
      </c>
      <c r="AY263" s="541">
        <f>COUNTIFS('Faturamento NNE'!$E$2:$E$707,'Infos Relatório'!$B$245,'Faturamento NNE'!$F$2:$F$707,'Infos Relatório'!$B263,'Faturamento NNE'!$AA$2:$AA$707,'Infos Relatório'!AY$1)</f>
        <v>0</v>
      </c>
      <c r="AZ263" s="542">
        <f>SUMIFS('Faturamento NNE'!$H$2:$H$707,'Faturamento NNE'!$E$2:$E$707,'Infos Relatório'!$B$245,'Faturamento NNE'!$F$2:$F$707,'Infos Relatório'!$B263,'Faturamento NNE'!$AA$2:$AA$707,'Infos Relatório'!AY$1)</f>
        <v>0</v>
      </c>
      <c r="BA263" s="542">
        <f>SUMIFS('Faturamento NNE'!$K$2:$K$707,'Faturamento NNE'!$E$2:$E$707,'Infos Relatório'!$B$245,'Faturamento NNE'!$F$2:$F$707,'Infos Relatório'!$B263,'Faturamento NNE'!$AA$2:$AA$707,'Infos Relatório'!AY$1)</f>
        <v>0</v>
      </c>
      <c r="BB263" s="546">
        <f>SUMIFS('Faturamento NNE'!$P$2:$P$707,'Faturamento NNE'!$E$2:$E$707,'Infos Relatório'!$B$245,'Faturamento NNE'!$F$2:$F$707,'Infos Relatório'!$B263,'Faturamento NNE'!$AA$2:$AA$707,'Infos Relatório'!AY$1,'Faturamento NNE'!$U$2:$U$707,"Sim")+SUMIFS('Faturamento NNE'!$Q$2:$Q$707,'Faturamento NNE'!$E$2:$E$707,'Infos Relatório'!$B$245,'Faturamento NNE'!$F$2:$F$707,'Infos Relatório'!$B263,'Faturamento NNE'!$AA$2:$AA$707,'Infos Relatório'!AY$1,'Faturamento NNE'!$U$2:$U$707,"Sim")</f>
        <v>0</v>
      </c>
      <c r="BC263" s="227" t="e">
        <f t="shared" si="92"/>
        <v>#DIV/0!</v>
      </c>
      <c r="BD263" s="545">
        <f>SUMIFS('Faturamento NNE'!$I$2:$I$707,'Faturamento NNE'!$E$2:$E$707,'Infos Relatório'!$B$245,'Faturamento NNE'!$F$2:$F$707,'Infos Relatório'!$B263,'Faturamento NNE'!$AA$2:$AA$707,'Infos Relatório'!AY$1)</f>
        <v>0</v>
      </c>
      <c r="BE263" s="541">
        <f>COUNTIFS('Faturamento NNE'!$E$2:$E$707,'Infos Relatório'!$B$245,'Faturamento NNE'!$F$2:$F$707,'Infos Relatório'!$B263,'Faturamento NNE'!$AA$2:$AA$707,'Infos Relatório'!BE$1)</f>
        <v>0</v>
      </c>
      <c r="BF263" s="542">
        <f>SUMIFS('Faturamento NNE'!$H$2:$H$707,'Faturamento NNE'!$E$2:$E$707,'Infos Relatório'!$B$245,'Faturamento NNE'!$F$2:$F$707,'Infos Relatório'!$B263,'Faturamento NNE'!$AA$2:$AA$707,'Infos Relatório'!BE$1)</f>
        <v>0</v>
      </c>
      <c r="BG263" s="542">
        <f>SUMIFS('Faturamento NNE'!$K$2:$K$707,'Faturamento NNE'!$E$2:$E$707,'Infos Relatório'!$B$245,'Faturamento NNE'!$F$2:$F$707,'Infos Relatório'!$B263,'Faturamento NNE'!$AA$2:$AA$707,'Infos Relatório'!BE$1)</f>
        <v>0</v>
      </c>
      <c r="BH263" s="546">
        <f>SUMIFS('Faturamento NNE'!$P$2:$P$707,'Faturamento NNE'!$E$2:$E$707,'Infos Relatório'!$B$245,'Faturamento NNE'!$F$2:$F$707,'Infos Relatório'!$B263,'Faturamento NNE'!$AA$2:$AA$707,'Infos Relatório'!BE$1,'Faturamento NNE'!$U$2:$U$707,"Sim")+SUMIFS('Faturamento NNE'!$Q$2:$Q$707,'Faturamento NNE'!$E$2:$E$707,'Infos Relatório'!$B$245,'Faturamento NNE'!$F$2:$F$707,'Infos Relatório'!$B263,'Faturamento NNE'!$AA$2:$AA$707,'Infos Relatório'!BE$1,'Faturamento NNE'!$U$2:$U$707,"Sim")</f>
        <v>0</v>
      </c>
      <c r="BI263" s="227" t="e">
        <f t="shared" si="93"/>
        <v>#DIV/0!</v>
      </c>
      <c r="BJ263" s="545">
        <f>SUMIFS('Faturamento NNE'!$I$2:$I$707,'Faturamento NNE'!$E$2:$E$707,'Infos Relatório'!$B$245,'Faturamento NNE'!$F$2:$F$707,'Infos Relatório'!$B263,'Faturamento NNE'!$AA$2:$AA$707,'Infos Relatório'!BE$1)</f>
        <v>0</v>
      </c>
      <c r="BK263" s="541">
        <f>COUNTIFS('Faturamento NNE'!$E$2:$E$707,'Infos Relatório'!$B$245,'Faturamento NNE'!$F$2:$F$707,'Infos Relatório'!$B263,'Faturamento NNE'!$AA$2:$AA$707,'Infos Relatório'!BK$1)</f>
        <v>0</v>
      </c>
      <c r="BL263" s="542">
        <f>SUMIFS('Faturamento NNE'!$H$2:$H$707,'Faturamento NNE'!$E$2:$E$707,'Infos Relatório'!$B$245,'Faturamento NNE'!$F$2:$F$707,'Infos Relatório'!$B263,'Faturamento NNE'!$AA$2:$AA$707,'Infos Relatório'!BK$1)</f>
        <v>0</v>
      </c>
      <c r="BM263" s="542">
        <f>SUMIFS('Faturamento NNE'!$K$2:$K$707,'Faturamento NNE'!$E$2:$E$707,'Infos Relatório'!$B$245,'Faturamento NNE'!$F$2:$F$707,'Infos Relatório'!$B263,'Faturamento NNE'!$AA$2:$AA$707,'Infos Relatório'!BK$1)</f>
        <v>0</v>
      </c>
      <c r="BN263" s="546">
        <f>SUMIFS('Faturamento NNE'!$P$2:$P$707,'Faturamento NNE'!$E$2:$E$707,'Infos Relatório'!$B$245,'Faturamento NNE'!$F$2:$F$707,'Infos Relatório'!$B263,'Faturamento NNE'!$AA$2:$AA$707,'Infos Relatório'!BK$1,'Faturamento NNE'!$U$2:$U$707,"Sim")+SUMIFS('Faturamento NNE'!$Q$2:$Q$707,'Faturamento NNE'!$E$2:$E$707,'Infos Relatório'!$B$245,'Faturamento NNE'!$F$2:$F$707,'Infos Relatório'!$B263,'Faturamento NNE'!$AA$2:$AA$707,'Infos Relatório'!BK$1,'Faturamento NNE'!$U$2:$U$707,"Sim")</f>
        <v>0</v>
      </c>
      <c r="BO263" s="227" t="e">
        <f t="shared" si="94"/>
        <v>#DIV/0!</v>
      </c>
      <c r="BP263" s="545">
        <f>SUMIFS('Faturamento NNE'!$I$2:$I$707,'Faturamento NNE'!$E$2:$E$707,'Infos Relatório'!$B$245,'Faturamento NNE'!$F$2:$F$707,'Infos Relatório'!$B263,'Faturamento NNE'!$AA$2:$AA$707,'Infos Relatório'!BK$1)</f>
        <v>0</v>
      </c>
      <c r="BQ263" s="541">
        <f>COUNTIFS('Faturamento NNE'!$E$2:$E$707,'Infos Relatório'!$B$245,'Faturamento NNE'!$F$2:$F$707,'Infos Relatório'!$B263,'Faturamento NNE'!$AA$2:$AA$707,'Infos Relatório'!BQ$1)</f>
        <v>0</v>
      </c>
      <c r="BR263" s="542">
        <f>SUMIFS('Faturamento NNE'!$H$2:$H$707,'Faturamento NNE'!$E$2:$E$707,'Infos Relatório'!$B$245,'Faturamento NNE'!$F$2:$F$707,'Infos Relatório'!$B263,'Faturamento NNE'!$AA$2:$AA$707,'Infos Relatório'!BQ$1)</f>
        <v>0</v>
      </c>
      <c r="BS263" s="542">
        <f>SUMIFS('Faturamento NNE'!$K$2:$K$707,'Faturamento NNE'!$E$2:$E$707,'Infos Relatório'!$B$245,'Faturamento NNE'!$F$2:$F$707,'Infos Relatório'!$B263,'Faturamento NNE'!$AA$2:$AA$707,'Infos Relatório'!BQ$1)</f>
        <v>0</v>
      </c>
      <c r="BT263" s="546">
        <f>SUMIFS('Faturamento NNE'!$P$2:$P$707,'Faturamento NNE'!$E$2:$E$707,'Infos Relatório'!$B$245,'Faturamento NNE'!$F$2:$F$707,'Infos Relatório'!$B263,'Faturamento NNE'!$AA$2:$AA$707,'Infos Relatório'!BQ$1,'Faturamento NNE'!$U$2:$U$707,"Sim")+SUMIFS('Faturamento NNE'!$Q$2:$Q$707,'Faturamento NNE'!$E$2:$E$707,'Infos Relatório'!$B$245,'Faturamento NNE'!$F$2:$F$707,'Infos Relatório'!$B263,'Faturamento NNE'!$AA$2:$AA$707,'Infos Relatório'!BQ$1,'Faturamento NNE'!$U$2:$U$707,"Sim")</f>
        <v>0</v>
      </c>
      <c r="BU263" s="227" t="e">
        <f t="shared" si="95"/>
        <v>#DIV/0!</v>
      </c>
      <c r="BV263" s="545">
        <f>SUMIFS('Faturamento NNE'!$I$2:$I$707,'Faturamento NNE'!$E$2:$E$707,'Infos Relatório'!$B$245,'Faturamento NNE'!$F$2:$F$707,'Infos Relatório'!$B263,'Faturamento NNE'!$AA$2:$AA$707,'Infos Relatório'!BQ$1)</f>
        <v>0</v>
      </c>
    </row>
    <row r="264" spans="2:74">
      <c r="B264" s="217" t="s">
        <v>148</v>
      </c>
      <c r="C264" s="541">
        <f>COUNTIFS('Faturamento NNE'!$E$2:$E$707,'Infos Relatório'!$B$245,'Faturamento NNE'!$F$2:$F$707,'Infos Relatório'!$B264,'Faturamento NNE'!$AA$2:$AA$707,'Infos Relatório'!C$1)</f>
        <v>0</v>
      </c>
      <c r="D264" s="542">
        <f>SUMIFS('Faturamento NNE'!$H$2:$H$707,'Faturamento NNE'!$E$2:$E$707,'Infos Relatório'!$B$245,'Faturamento NNE'!$F$2:$F$707,'Infos Relatório'!$B264,'Faturamento NNE'!$AA$2:$AA$707,'Infos Relatório'!C$1)</f>
        <v>0</v>
      </c>
      <c r="E264" s="543">
        <f>SUMIFS('Faturamento NNE'!$K$2:$K$707,'Faturamento NNE'!$E$2:$E$707,'Infos Relatório'!$B$245,'Faturamento NNE'!$F$2:$F$707,'Infos Relatório'!$B264,'Faturamento NNE'!$AA$2:$AA$707,'Infos Relatório'!C$1)</f>
        <v>0</v>
      </c>
      <c r="F264" s="544">
        <f>SUMIFS('Faturamento NNE'!$P$2:$P$707,'Faturamento NNE'!$E$2:$E$707,'Infos Relatório'!$B$245,'Faturamento NNE'!$F$2:$F$707,'Infos Relatório'!$B264,'Faturamento NNE'!$AA$2:$AA$707,'Infos Relatório'!C$1,'Faturamento NNE'!$U$2:$U$707,"Sim")+SUMIFS('Faturamento NNE'!$Q$2:$Q$707,'Faturamento NNE'!$E$2:$E$707,'Infos Relatório'!$B$245,'Faturamento NNE'!$F$2:$F$707,'Infos Relatório'!$B264,'Faturamento NNE'!$AA$2:$AA$707,'Infos Relatório'!C$1,'Faturamento NNE'!$U$2:$U$707,"Sim")</f>
        <v>0</v>
      </c>
      <c r="G264" s="283" t="e">
        <f t="shared" si="84"/>
        <v>#DIV/0!</v>
      </c>
      <c r="H264" s="545">
        <f>SUMIFS('Faturamento NNE'!$I$2:$I$707,'Faturamento NNE'!$E$2:$E$707,'Infos Relatório'!$B$245,'Faturamento NNE'!$F$2:$F$707,'Infos Relatório'!$B264,'Faturamento NNE'!$AA$2:$AA$707,'Infos Relatório'!C$1)</f>
        <v>0</v>
      </c>
      <c r="I264" s="541">
        <f>COUNTIFS('Faturamento NNE'!$E$2:$E$707,'Infos Relatório'!$B$245,'Faturamento NNE'!$F$2:$F$707,'Infos Relatório'!$B264,'Faturamento NNE'!$AA$2:$AA$707,'Infos Relatório'!I$1)</f>
        <v>0</v>
      </c>
      <c r="J264" s="542">
        <f>SUMIFS('Faturamento NNE'!$H$2:$H$707,'Faturamento NNE'!$E$2:$E$707,'Infos Relatório'!$B$245,'Faturamento NNE'!$F$2:$F$707,'Infos Relatório'!$B264,'Faturamento NNE'!$AA$2:$AA$707,'Infos Relatório'!I$1)</f>
        <v>0</v>
      </c>
      <c r="K264" s="543">
        <f>SUMIFS('Faturamento NNE'!$K$2:$K$707,'Faturamento NNE'!$E$2:$E$707,'Infos Relatório'!$B$245,'Faturamento NNE'!$F$2:$F$707,'Infos Relatório'!$B264,'Faturamento NNE'!$AA$2:$AA$707,'Infos Relatório'!I$1)</f>
        <v>0</v>
      </c>
      <c r="L264" s="544">
        <f>SUMIFS('Faturamento NNE'!$P$2:$P$707,'Faturamento NNE'!$E$2:$E$707,'Infos Relatório'!$B$245,'Faturamento NNE'!$F$2:$F$707,'Infos Relatório'!$B264,'Faturamento NNE'!$AA$2:$AA$707,'Infos Relatório'!I$1,'Faturamento NNE'!$U$2:$U$707,"Sim")+SUMIFS('Faturamento NNE'!$Q$2:$Q$707,'Faturamento NNE'!$E$2:$E$707,'Infos Relatório'!$B$245,'Faturamento NNE'!$F$2:$F$707,'Infos Relatório'!$B264,'Faturamento NNE'!$AA$2:$AA$707,'Infos Relatório'!I$1,'Faturamento NNE'!$U$2:$U$707,"Sim")</f>
        <v>0</v>
      </c>
      <c r="M264" s="283" t="e">
        <f t="shared" si="85"/>
        <v>#DIV/0!</v>
      </c>
      <c r="N264" s="545">
        <f>SUMIFS('Faturamento NNE'!$I$2:$I$707,'Faturamento NNE'!$E$2:$E$707,'Infos Relatório'!$B$245,'Faturamento NNE'!$F$2:$F$707,'Infos Relatório'!$B264,'Faturamento NNE'!$AA$2:$AA$707,'Infos Relatório'!I$1)</f>
        <v>0</v>
      </c>
      <c r="O264" s="541">
        <f>COUNTIFS('Faturamento NNE'!$E$2:$E$707,'Infos Relatório'!$B$245,'Faturamento NNE'!$F$2:$F$707,'Infos Relatório'!$B264,'Faturamento NNE'!$AA$2:$AA$707,'Infos Relatório'!O$1)</f>
        <v>0</v>
      </c>
      <c r="P264" s="542">
        <f>SUMIFS('Faturamento NNE'!$H$2:$H$707,'Faturamento NNE'!$E$2:$E$707,'Infos Relatório'!$B$245,'Faturamento NNE'!$F$2:$F$707,'Infos Relatório'!$B264,'Faturamento NNE'!$AA$2:$AA$707,'Infos Relatório'!O$1)</f>
        <v>0</v>
      </c>
      <c r="Q264" s="542">
        <f>SUMIFS('Faturamento NNE'!$K$2:$K$707,'Faturamento NNE'!$E$2:$E$707,'Infos Relatório'!$B$245,'Faturamento NNE'!$F$2:$F$707,'Infos Relatório'!$B264,'Faturamento NNE'!$AA$2:$AA$707,'Infos Relatório'!O$1)</f>
        <v>0</v>
      </c>
      <c r="R264" s="546">
        <f>SUMIFS('Faturamento NNE'!$P$2:$P$707,'Faturamento NNE'!$E$2:$E$707,'Infos Relatório'!$B$245,'Faturamento NNE'!$F$2:$F$707,'Infos Relatório'!$B264,'Faturamento NNE'!$AA$2:$AA$707,'Infos Relatório'!O$1,'Faturamento NNE'!$U$2:$U$707,"Sim")+SUMIFS('Faturamento NNE'!$Q$2:$Q$707,'Faturamento NNE'!$E$2:$E$707,'Infos Relatório'!$B$245,'Faturamento NNE'!$F$2:$F$707,'Infos Relatório'!$B264,'Faturamento NNE'!$AA$2:$AA$707,'Infos Relatório'!O$1,'Faturamento NNE'!$U$2:$U$707,"Sim")</f>
        <v>0</v>
      </c>
      <c r="S264" s="227" t="e">
        <f t="shared" si="86"/>
        <v>#DIV/0!</v>
      </c>
      <c r="T264" s="545">
        <f>SUMIFS('Faturamento NNE'!$I$2:$I$707,'Faturamento NNE'!$E$2:$E$707,'Infos Relatório'!$B$245,'Faturamento NNE'!$F$2:$F$707,'Infos Relatório'!$B264,'Faturamento NNE'!$AA$2:$AA$707,'Infos Relatório'!O$1)</f>
        <v>0</v>
      </c>
      <c r="U264" s="541">
        <f>COUNTIFS('Faturamento NNE'!$E$2:$E$707,'Infos Relatório'!$B$245,'Faturamento NNE'!$F$2:$F$707,'Infos Relatório'!$B264,'Faturamento NNE'!$AA$2:$AA$707,'Infos Relatório'!U$1)</f>
        <v>0</v>
      </c>
      <c r="V264" s="542">
        <f>SUMIFS('Faturamento NNE'!$H$2:$H$707,'Faturamento NNE'!$E$2:$E$707,'Infos Relatório'!$B$245,'Faturamento NNE'!$F$2:$F$707,'Infos Relatório'!$B264,'Faturamento NNE'!$AA$2:$AA$707,'Infos Relatório'!U$1)</f>
        <v>0</v>
      </c>
      <c r="W264" s="542">
        <f>SUMIFS('Faturamento NNE'!$K$2:$K$707,'Faturamento NNE'!$E$2:$E$707,'Infos Relatório'!$B$245,'Faturamento NNE'!$F$2:$F$707,'Infos Relatório'!$B264,'Faturamento NNE'!$AA$2:$AA$707,'Infos Relatório'!U$1)</f>
        <v>0</v>
      </c>
      <c r="X264" s="546">
        <f>SUMIFS('Faturamento NNE'!$P$2:$P$707,'Faturamento NNE'!$E$2:$E$707,'Infos Relatório'!$B$245,'Faturamento NNE'!$F$2:$F$707,'Infos Relatório'!$B264,'Faturamento NNE'!$AA$2:$AA$707,'Infos Relatório'!U$1,'Faturamento NNE'!$U$2:$U$707,"Sim")+SUMIFS('Faturamento NNE'!$Q$2:$Q$707,'Faturamento NNE'!$E$2:$E$707,'Infos Relatório'!$B$245,'Faturamento NNE'!$F$2:$F$707,'Infos Relatório'!$B264,'Faturamento NNE'!$AA$2:$AA$707,'Infos Relatório'!U$1,'Faturamento NNE'!$U$2:$U$707,"Sim")</f>
        <v>0</v>
      </c>
      <c r="Y264" s="227" t="e">
        <f t="shared" si="87"/>
        <v>#DIV/0!</v>
      </c>
      <c r="Z264" s="545">
        <f>SUMIFS('Faturamento NNE'!$I$2:$I$707,'Faturamento NNE'!$E$2:$E$707,'Infos Relatório'!$B$245,'Faturamento NNE'!$F$2:$F$707,'Infos Relatório'!$B264,'Faturamento NNE'!$AA$2:$AA$707,'Infos Relatório'!U$1)</f>
        <v>0</v>
      </c>
      <c r="AA264" s="541">
        <f>COUNTIFS('Faturamento NNE'!$E$2:$E$707,'Infos Relatório'!$B$245,'Faturamento NNE'!$F$2:$F$707,'Infos Relatório'!$B264,'Faturamento NNE'!$AA$2:$AA$707,'Infos Relatório'!AA$1)</f>
        <v>0</v>
      </c>
      <c r="AB264" s="542">
        <f>SUMIFS('Faturamento NNE'!$H$2:$H$707,'Faturamento NNE'!$E$2:$E$707,'Infos Relatório'!$B$245,'Faturamento NNE'!$F$2:$F$707,'Infos Relatório'!$B264,'Faturamento NNE'!$AA$2:$AA$707,'Infos Relatório'!AA$1)</f>
        <v>0</v>
      </c>
      <c r="AC264" s="542">
        <f>SUMIFS('Faturamento NNE'!$K$2:$K$707,'Faturamento NNE'!$E$2:$E$707,'Infos Relatório'!$B$245,'Faturamento NNE'!$F$2:$F$707,'Infos Relatório'!$B264,'Faturamento NNE'!$AA$2:$AA$707,'Infos Relatório'!AA$1)</f>
        <v>0</v>
      </c>
      <c r="AD264" s="546">
        <f>SUMIFS('Faturamento NNE'!$P$2:$P$707,'Faturamento NNE'!$E$2:$E$707,'Infos Relatório'!$B$245,'Faturamento NNE'!$F$2:$F$707,'Infos Relatório'!$B264,'Faturamento NNE'!$AA$2:$AA$707,'Infos Relatório'!AA$1,'Faturamento NNE'!$U$2:$U$707,"Sim")+SUMIFS('Faturamento NNE'!$Q$2:$Q$707,'Faturamento NNE'!$E$2:$E$707,'Infos Relatório'!$B$245,'Faturamento NNE'!$F$2:$F$707,'Infos Relatório'!$B264,'Faturamento NNE'!$AA$2:$AA$707,'Infos Relatório'!AA$1,'Faturamento NNE'!$U$2:$U$707,"Sim")</f>
        <v>0</v>
      </c>
      <c r="AE264" s="227" t="e">
        <f t="shared" si="88"/>
        <v>#DIV/0!</v>
      </c>
      <c r="AF264" s="545">
        <f>SUMIFS('Faturamento NNE'!$I$2:$I$707,'Faturamento NNE'!$E$2:$E$707,'Infos Relatório'!$B$245,'Faturamento NNE'!$F$2:$F$707,'Infos Relatório'!$B264,'Faturamento NNE'!$AA$2:$AA$707,'Infos Relatório'!AA$1)</f>
        <v>0</v>
      </c>
      <c r="AG264" s="541">
        <f>COUNTIFS('Faturamento NNE'!$E$2:$E$707,'Infos Relatório'!$B$245,'Faturamento NNE'!$F$2:$F$707,'Infos Relatório'!$B264,'Faturamento NNE'!$AA$2:$AA$707,'Infos Relatório'!AG$1)</f>
        <v>0</v>
      </c>
      <c r="AH264" s="542">
        <f>SUMIFS('Faturamento NNE'!$H$2:$H$707,'Faturamento NNE'!$E$2:$E$707,'Infos Relatório'!$B$245,'Faturamento NNE'!$F$2:$F$707,'Infos Relatório'!$B264,'Faturamento NNE'!$AA$2:$AA$707,'Infos Relatório'!AG$1)</f>
        <v>0</v>
      </c>
      <c r="AI264" s="542">
        <f>SUMIFS('Faturamento NNE'!$K$2:$K$707,'Faturamento NNE'!$E$2:$E$707,'Infos Relatório'!$B$245,'Faturamento NNE'!$F$2:$F$707,'Infos Relatório'!$B264,'Faturamento NNE'!$AA$2:$AA$707,'Infos Relatório'!AG$1)</f>
        <v>0</v>
      </c>
      <c r="AJ264" s="546">
        <f>SUMIFS('Faturamento NNE'!$P$2:$P$707,'Faturamento NNE'!$E$2:$E$707,'Infos Relatório'!$B$245,'Faturamento NNE'!$F$2:$F$707,'Infos Relatório'!$B264,'Faturamento NNE'!$AA$2:$AA$707,'Infos Relatório'!AG$1,'Faturamento NNE'!$U$2:$U$707,"Sim")+SUMIFS('Faturamento NNE'!$Q$2:$Q$707,'Faturamento NNE'!$E$2:$E$707,'Infos Relatório'!$B$245,'Faturamento NNE'!$F$2:$F$707,'Infos Relatório'!$B264,'Faturamento NNE'!$AA$2:$AA$707,'Infos Relatório'!AG$1,'Faturamento NNE'!$U$2:$U$707,"Sim")</f>
        <v>0</v>
      </c>
      <c r="AK264" s="227" t="e">
        <f t="shared" si="89"/>
        <v>#DIV/0!</v>
      </c>
      <c r="AL264" s="545">
        <f>SUMIFS('Faturamento NNE'!$I$2:$I$707,'Faturamento NNE'!$E$2:$E$707,'Infos Relatório'!$B$245,'Faturamento NNE'!$F$2:$F$707,'Infos Relatório'!$B264,'Faturamento NNE'!$AA$2:$AA$707,'Infos Relatório'!AG$1)</f>
        <v>0</v>
      </c>
      <c r="AM264" s="541">
        <f>COUNTIFS('Faturamento NNE'!$E$2:$E$707,'Infos Relatório'!$B$245,'Faturamento NNE'!$F$2:$F$707,'Infos Relatório'!$B264,'Faturamento NNE'!$AA$2:$AA$707,'Infos Relatório'!AM$1)</f>
        <v>0</v>
      </c>
      <c r="AN264" s="542">
        <f>SUMIFS('Faturamento NNE'!$H$2:$H$707,'Faturamento NNE'!$E$2:$E$707,'Infos Relatório'!$B$245,'Faturamento NNE'!$F$2:$F$707,'Infos Relatório'!$B264,'Faturamento NNE'!$AA$2:$AA$707,'Infos Relatório'!AM$1)</f>
        <v>0</v>
      </c>
      <c r="AO264" s="542">
        <f>SUMIFS('Faturamento NNE'!$K$2:$K$707,'Faturamento NNE'!$E$2:$E$707,'Infos Relatório'!$B$245,'Faturamento NNE'!$F$2:$F$707,'Infos Relatório'!$B264,'Faturamento NNE'!$AA$2:$AA$707,'Infos Relatório'!AM$1)</f>
        <v>0</v>
      </c>
      <c r="AP264" s="546">
        <f>SUMIFS('Faturamento NNE'!$P$2:$P$707,'Faturamento NNE'!$E$2:$E$707,'Infos Relatório'!$B$245,'Faturamento NNE'!$F$2:$F$707,'Infos Relatório'!$B264,'Faturamento NNE'!$AA$2:$AA$707,'Infos Relatório'!AM$1,'Faturamento NNE'!$U$2:$U$707,"Sim")+SUMIFS('Faturamento NNE'!$Q$2:$Q$707,'Faturamento NNE'!$E$2:$E$707,'Infos Relatório'!$B$245,'Faturamento NNE'!$F$2:$F$707,'Infos Relatório'!$B264,'Faturamento NNE'!$AA$2:$AA$707,'Infos Relatório'!AM$1,'Faturamento NNE'!$U$2:$U$707,"Sim")</f>
        <v>0</v>
      </c>
      <c r="AQ264" s="227" t="e">
        <f t="shared" si="90"/>
        <v>#DIV/0!</v>
      </c>
      <c r="AR264" s="545">
        <f>SUMIFS('Faturamento NNE'!$I$2:$I$707,'Faturamento NNE'!$E$2:$E$707,'Infos Relatório'!$B$245,'Faturamento NNE'!$F$2:$F$707,'Infos Relatório'!$B264,'Faturamento NNE'!$AA$2:$AA$707,'Infos Relatório'!AM$1)</f>
        <v>0</v>
      </c>
      <c r="AS264" s="541">
        <f>COUNTIFS('Faturamento NNE'!$E$2:$E$707,'Infos Relatório'!$B$245,'Faturamento NNE'!$F$2:$F$707,'Infos Relatório'!$B264,'Faturamento NNE'!$AA$2:$AA$707,'Infos Relatório'!AS$1)</f>
        <v>0</v>
      </c>
      <c r="AT264" s="542">
        <f>SUMIFS('Faturamento NNE'!$H$2:$H$707,'Faturamento NNE'!$E$2:$E$707,'Infos Relatório'!$B$245,'Faturamento NNE'!$F$2:$F$707,'Infos Relatório'!$B264,'Faturamento NNE'!$AA$2:$AA$707,'Infos Relatório'!AS$1)</f>
        <v>0</v>
      </c>
      <c r="AU264" s="542">
        <f>SUMIFS('Faturamento NNE'!$K$2:$K$707,'Faturamento NNE'!$E$2:$E$707,'Infos Relatório'!$B$245,'Faturamento NNE'!$F$2:$F$707,'Infos Relatório'!$B264,'Faturamento NNE'!$AA$2:$AA$707,'Infos Relatório'!AS$1)</f>
        <v>0</v>
      </c>
      <c r="AV264" s="546">
        <f>SUMIFS('Faturamento NNE'!$P$2:$P$707,'Faturamento NNE'!$E$2:$E$707,'Infos Relatório'!$B$245,'Faturamento NNE'!$F$2:$F$707,'Infos Relatório'!$B264,'Faturamento NNE'!$AA$2:$AA$707,'Infos Relatório'!AS$1,'Faturamento NNE'!$U$2:$U$707,"Sim")+SUMIFS('Faturamento NNE'!$Q$2:$Q$707,'Faturamento NNE'!$E$2:$E$707,'Infos Relatório'!$B$245,'Faturamento NNE'!$F$2:$F$707,'Infos Relatório'!$B264,'Faturamento NNE'!$AA$2:$AA$707,'Infos Relatório'!AS$1,'Faturamento NNE'!$U$2:$U$707,"Sim")</f>
        <v>0</v>
      </c>
      <c r="AW264" s="227" t="e">
        <f t="shared" si="91"/>
        <v>#DIV/0!</v>
      </c>
      <c r="AX264" s="545">
        <f>SUMIFS('Faturamento NNE'!$I$2:$I$707,'Faturamento NNE'!$E$2:$E$707,'Infos Relatório'!$B$245,'Faturamento NNE'!$F$2:$F$707,'Infos Relatório'!$B264,'Faturamento NNE'!$AA$2:$AA$707,'Infos Relatório'!AS$1)</f>
        <v>0</v>
      </c>
      <c r="AY264" s="541">
        <f>COUNTIFS('Faturamento NNE'!$E$2:$E$707,'Infos Relatório'!$B$245,'Faturamento NNE'!$F$2:$F$707,'Infos Relatório'!$B264,'Faturamento NNE'!$AA$2:$AA$707,'Infos Relatório'!AY$1)</f>
        <v>0</v>
      </c>
      <c r="AZ264" s="542">
        <f>SUMIFS('Faturamento NNE'!$H$2:$H$707,'Faturamento NNE'!$E$2:$E$707,'Infos Relatório'!$B$245,'Faturamento NNE'!$F$2:$F$707,'Infos Relatório'!$B264,'Faturamento NNE'!$AA$2:$AA$707,'Infos Relatório'!AY$1)</f>
        <v>0</v>
      </c>
      <c r="BA264" s="542">
        <f>SUMIFS('Faturamento NNE'!$K$2:$K$707,'Faturamento NNE'!$E$2:$E$707,'Infos Relatório'!$B$245,'Faturamento NNE'!$F$2:$F$707,'Infos Relatório'!$B264,'Faturamento NNE'!$AA$2:$AA$707,'Infos Relatório'!AY$1)</f>
        <v>0</v>
      </c>
      <c r="BB264" s="546">
        <f>SUMIFS('Faturamento NNE'!$P$2:$P$707,'Faturamento NNE'!$E$2:$E$707,'Infos Relatório'!$B$245,'Faturamento NNE'!$F$2:$F$707,'Infos Relatório'!$B264,'Faturamento NNE'!$AA$2:$AA$707,'Infos Relatório'!AY$1,'Faturamento NNE'!$U$2:$U$707,"Sim")+SUMIFS('Faturamento NNE'!$Q$2:$Q$707,'Faturamento NNE'!$E$2:$E$707,'Infos Relatório'!$B$245,'Faturamento NNE'!$F$2:$F$707,'Infos Relatório'!$B264,'Faturamento NNE'!$AA$2:$AA$707,'Infos Relatório'!AY$1,'Faturamento NNE'!$U$2:$U$707,"Sim")</f>
        <v>0</v>
      </c>
      <c r="BC264" s="227" t="e">
        <f t="shared" si="92"/>
        <v>#DIV/0!</v>
      </c>
      <c r="BD264" s="545">
        <f>SUMIFS('Faturamento NNE'!$I$2:$I$707,'Faturamento NNE'!$E$2:$E$707,'Infos Relatório'!$B$245,'Faturamento NNE'!$F$2:$F$707,'Infos Relatório'!$B264,'Faturamento NNE'!$AA$2:$AA$707,'Infos Relatório'!AY$1)</f>
        <v>0</v>
      </c>
      <c r="BE264" s="541">
        <f>COUNTIFS('Faturamento NNE'!$E$2:$E$707,'Infos Relatório'!$B$245,'Faturamento NNE'!$F$2:$F$707,'Infos Relatório'!$B264,'Faturamento NNE'!$AA$2:$AA$707,'Infos Relatório'!BE$1)</f>
        <v>0</v>
      </c>
      <c r="BF264" s="542">
        <f>SUMIFS('Faturamento NNE'!$H$2:$H$707,'Faturamento NNE'!$E$2:$E$707,'Infos Relatório'!$B$245,'Faturamento NNE'!$F$2:$F$707,'Infos Relatório'!$B264,'Faturamento NNE'!$AA$2:$AA$707,'Infos Relatório'!BE$1)</f>
        <v>0</v>
      </c>
      <c r="BG264" s="542">
        <f>SUMIFS('Faturamento NNE'!$K$2:$K$707,'Faturamento NNE'!$E$2:$E$707,'Infos Relatório'!$B$245,'Faturamento NNE'!$F$2:$F$707,'Infos Relatório'!$B264,'Faturamento NNE'!$AA$2:$AA$707,'Infos Relatório'!BE$1)</f>
        <v>0</v>
      </c>
      <c r="BH264" s="546">
        <f>SUMIFS('Faturamento NNE'!$P$2:$P$707,'Faturamento NNE'!$E$2:$E$707,'Infos Relatório'!$B$245,'Faturamento NNE'!$F$2:$F$707,'Infos Relatório'!$B264,'Faturamento NNE'!$AA$2:$AA$707,'Infos Relatório'!BE$1,'Faturamento NNE'!$U$2:$U$707,"Sim")+SUMIFS('Faturamento NNE'!$Q$2:$Q$707,'Faturamento NNE'!$E$2:$E$707,'Infos Relatório'!$B$245,'Faturamento NNE'!$F$2:$F$707,'Infos Relatório'!$B264,'Faturamento NNE'!$AA$2:$AA$707,'Infos Relatório'!BE$1,'Faturamento NNE'!$U$2:$U$707,"Sim")</f>
        <v>0</v>
      </c>
      <c r="BI264" s="227" t="e">
        <f t="shared" si="93"/>
        <v>#DIV/0!</v>
      </c>
      <c r="BJ264" s="545">
        <f>SUMIFS('Faturamento NNE'!$I$2:$I$707,'Faturamento NNE'!$E$2:$E$707,'Infos Relatório'!$B$245,'Faturamento NNE'!$F$2:$F$707,'Infos Relatório'!$B264,'Faturamento NNE'!$AA$2:$AA$707,'Infos Relatório'!BE$1)</f>
        <v>0</v>
      </c>
      <c r="BK264" s="541">
        <f>COUNTIFS('Faturamento NNE'!$E$2:$E$707,'Infos Relatório'!$B$245,'Faturamento NNE'!$F$2:$F$707,'Infos Relatório'!$B264,'Faturamento NNE'!$AA$2:$AA$707,'Infos Relatório'!BK$1)</f>
        <v>0</v>
      </c>
      <c r="BL264" s="542">
        <f>SUMIFS('Faturamento NNE'!$H$2:$H$707,'Faturamento NNE'!$E$2:$E$707,'Infos Relatório'!$B$245,'Faturamento NNE'!$F$2:$F$707,'Infos Relatório'!$B264,'Faturamento NNE'!$AA$2:$AA$707,'Infos Relatório'!BK$1)</f>
        <v>0</v>
      </c>
      <c r="BM264" s="542">
        <f>SUMIFS('Faturamento NNE'!$K$2:$K$707,'Faturamento NNE'!$E$2:$E$707,'Infos Relatório'!$B$245,'Faturamento NNE'!$F$2:$F$707,'Infos Relatório'!$B264,'Faturamento NNE'!$AA$2:$AA$707,'Infos Relatório'!BK$1)</f>
        <v>0</v>
      </c>
      <c r="BN264" s="546">
        <f>SUMIFS('Faturamento NNE'!$P$2:$P$707,'Faturamento NNE'!$E$2:$E$707,'Infos Relatório'!$B$245,'Faturamento NNE'!$F$2:$F$707,'Infos Relatório'!$B264,'Faturamento NNE'!$AA$2:$AA$707,'Infos Relatório'!BK$1,'Faturamento NNE'!$U$2:$U$707,"Sim")+SUMIFS('Faturamento NNE'!$Q$2:$Q$707,'Faturamento NNE'!$E$2:$E$707,'Infos Relatório'!$B$245,'Faturamento NNE'!$F$2:$F$707,'Infos Relatório'!$B264,'Faturamento NNE'!$AA$2:$AA$707,'Infos Relatório'!BK$1,'Faturamento NNE'!$U$2:$U$707,"Sim")</f>
        <v>0</v>
      </c>
      <c r="BO264" s="227" t="e">
        <f t="shared" si="94"/>
        <v>#DIV/0!</v>
      </c>
      <c r="BP264" s="545">
        <f>SUMIFS('Faturamento NNE'!$I$2:$I$707,'Faturamento NNE'!$E$2:$E$707,'Infos Relatório'!$B$245,'Faturamento NNE'!$F$2:$F$707,'Infos Relatório'!$B264,'Faturamento NNE'!$AA$2:$AA$707,'Infos Relatório'!BK$1)</f>
        <v>0</v>
      </c>
      <c r="BQ264" s="541">
        <f>COUNTIFS('Faturamento NNE'!$E$2:$E$707,'Infos Relatório'!$B$245,'Faturamento NNE'!$F$2:$F$707,'Infos Relatório'!$B264,'Faturamento NNE'!$AA$2:$AA$707,'Infos Relatório'!BQ$1)</f>
        <v>0</v>
      </c>
      <c r="BR264" s="542">
        <f>SUMIFS('Faturamento NNE'!$H$2:$H$707,'Faturamento NNE'!$E$2:$E$707,'Infos Relatório'!$B$245,'Faturamento NNE'!$F$2:$F$707,'Infos Relatório'!$B264,'Faturamento NNE'!$AA$2:$AA$707,'Infos Relatório'!BQ$1)</f>
        <v>0</v>
      </c>
      <c r="BS264" s="542">
        <f>SUMIFS('Faturamento NNE'!$K$2:$K$707,'Faturamento NNE'!$E$2:$E$707,'Infos Relatório'!$B$245,'Faturamento NNE'!$F$2:$F$707,'Infos Relatório'!$B264,'Faturamento NNE'!$AA$2:$AA$707,'Infos Relatório'!BQ$1)</f>
        <v>0</v>
      </c>
      <c r="BT264" s="546">
        <f>SUMIFS('Faturamento NNE'!$P$2:$P$707,'Faturamento NNE'!$E$2:$E$707,'Infos Relatório'!$B$245,'Faturamento NNE'!$F$2:$F$707,'Infos Relatório'!$B264,'Faturamento NNE'!$AA$2:$AA$707,'Infos Relatório'!BQ$1,'Faturamento NNE'!$U$2:$U$707,"Sim")+SUMIFS('Faturamento NNE'!$Q$2:$Q$707,'Faturamento NNE'!$E$2:$E$707,'Infos Relatório'!$B$245,'Faturamento NNE'!$F$2:$F$707,'Infos Relatório'!$B264,'Faturamento NNE'!$AA$2:$AA$707,'Infos Relatório'!BQ$1,'Faturamento NNE'!$U$2:$U$707,"Sim")</f>
        <v>0</v>
      </c>
      <c r="BU264" s="227" t="e">
        <f t="shared" si="95"/>
        <v>#DIV/0!</v>
      </c>
      <c r="BV264" s="545">
        <f>SUMIFS('Faturamento NNE'!$I$2:$I$707,'Faturamento NNE'!$E$2:$E$707,'Infos Relatório'!$B$245,'Faturamento NNE'!$F$2:$F$707,'Infos Relatório'!$B264,'Faturamento NNE'!$AA$2:$AA$707,'Infos Relatório'!BQ$1)</f>
        <v>0</v>
      </c>
    </row>
    <row r="265" spans="2:74">
      <c r="B265" s="217" t="s">
        <v>149</v>
      </c>
      <c r="C265" s="541">
        <f>COUNTIFS('Faturamento NNE'!$E$2:$E$707,'Infos Relatório'!$B$245,'Faturamento NNE'!$F$2:$F$707,'Infos Relatório'!$B265,'Faturamento NNE'!$AA$2:$AA$707,'Infos Relatório'!C$1)</f>
        <v>0</v>
      </c>
      <c r="D265" s="542">
        <f>SUMIFS('Faturamento NNE'!$H$2:$H$707,'Faturamento NNE'!$E$2:$E$707,'Infos Relatório'!$B$245,'Faturamento NNE'!$F$2:$F$707,'Infos Relatório'!$B265,'Faturamento NNE'!$AA$2:$AA$707,'Infos Relatório'!C$1)</f>
        <v>0</v>
      </c>
      <c r="E265" s="543">
        <f>SUMIFS('Faturamento NNE'!$K$2:$K$707,'Faturamento NNE'!$E$2:$E$707,'Infos Relatório'!$B$245,'Faturamento NNE'!$F$2:$F$707,'Infos Relatório'!$B265,'Faturamento NNE'!$AA$2:$AA$707,'Infos Relatório'!C$1)</f>
        <v>0</v>
      </c>
      <c r="F265" s="544">
        <f>SUMIFS('Faturamento NNE'!$P$2:$P$707,'Faturamento NNE'!$E$2:$E$707,'Infos Relatório'!$B$245,'Faturamento NNE'!$F$2:$F$707,'Infos Relatório'!$B265,'Faturamento NNE'!$AA$2:$AA$707,'Infos Relatório'!C$1,'Faturamento NNE'!$U$2:$U$707,"Sim")+SUMIFS('Faturamento NNE'!$Q$2:$Q$707,'Faturamento NNE'!$E$2:$E$707,'Infos Relatório'!$B$245,'Faturamento NNE'!$F$2:$F$707,'Infos Relatório'!$B265,'Faturamento NNE'!$AA$2:$AA$707,'Infos Relatório'!C$1,'Faturamento NNE'!$U$2:$U$707,"Sim")</f>
        <v>0</v>
      </c>
      <c r="G265" s="283" t="e">
        <f t="shared" si="84"/>
        <v>#DIV/0!</v>
      </c>
      <c r="H265" s="545">
        <f>SUMIFS('Faturamento NNE'!$I$2:$I$707,'Faturamento NNE'!$E$2:$E$707,'Infos Relatório'!$B$245,'Faturamento NNE'!$F$2:$F$707,'Infos Relatório'!$B265,'Faturamento NNE'!$AA$2:$AA$707,'Infos Relatório'!C$1)</f>
        <v>0</v>
      </c>
      <c r="I265" s="541">
        <f>COUNTIFS('Faturamento NNE'!$E$2:$E$707,'Infos Relatório'!$B$245,'Faturamento NNE'!$F$2:$F$707,'Infos Relatório'!$B265,'Faturamento NNE'!$AA$2:$AA$707,'Infos Relatório'!I$1)</f>
        <v>0</v>
      </c>
      <c r="J265" s="542">
        <f>SUMIFS('Faturamento NNE'!$H$2:$H$707,'Faturamento NNE'!$E$2:$E$707,'Infos Relatório'!$B$245,'Faturamento NNE'!$F$2:$F$707,'Infos Relatório'!$B265,'Faturamento NNE'!$AA$2:$AA$707,'Infos Relatório'!I$1)</f>
        <v>0</v>
      </c>
      <c r="K265" s="543">
        <f>SUMIFS('Faturamento NNE'!$K$2:$K$707,'Faturamento NNE'!$E$2:$E$707,'Infos Relatório'!$B$245,'Faturamento NNE'!$F$2:$F$707,'Infos Relatório'!$B265,'Faturamento NNE'!$AA$2:$AA$707,'Infos Relatório'!I$1)</f>
        <v>0</v>
      </c>
      <c r="L265" s="544">
        <f>SUMIFS('Faturamento NNE'!$P$2:$P$707,'Faturamento NNE'!$E$2:$E$707,'Infos Relatório'!$B$245,'Faturamento NNE'!$F$2:$F$707,'Infos Relatório'!$B265,'Faturamento NNE'!$AA$2:$AA$707,'Infos Relatório'!I$1,'Faturamento NNE'!$U$2:$U$707,"Sim")+SUMIFS('Faturamento NNE'!$Q$2:$Q$707,'Faturamento NNE'!$E$2:$E$707,'Infos Relatório'!$B$245,'Faturamento NNE'!$F$2:$F$707,'Infos Relatório'!$B265,'Faturamento NNE'!$AA$2:$AA$707,'Infos Relatório'!I$1,'Faturamento NNE'!$U$2:$U$707,"Sim")</f>
        <v>0</v>
      </c>
      <c r="M265" s="283" t="e">
        <f t="shared" si="85"/>
        <v>#DIV/0!</v>
      </c>
      <c r="N265" s="545">
        <f>SUMIFS('Faturamento NNE'!$I$2:$I$707,'Faturamento NNE'!$E$2:$E$707,'Infos Relatório'!$B$245,'Faturamento NNE'!$F$2:$F$707,'Infos Relatório'!$B265,'Faturamento NNE'!$AA$2:$AA$707,'Infos Relatório'!I$1)</f>
        <v>0</v>
      </c>
      <c r="O265" s="541">
        <f>COUNTIFS('Faturamento NNE'!$E$2:$E$707,'Infos Relatório'!$B$245,'Faturamento NNE'!$F$2:$F$707,'Infos Relatório'!$B265,'Faturamento NNE'!$AA$2:$AA$707,'Infos Relatório'!O$1)</f>
        <v>0</v>
      </c>
      <c r="P265" s="542">
        <f>SUMIFS('Faturamento NNE'!$H$2:$H$707,'Faturamento NNE'!$E$2:$E$707,'Infos Relatório'!$B$245,'Faturamento NNE'!$F$2:$F$707,'Infos Relatório'!$B265,'Faturamento NNE'!$AA$2:$AA$707,'Infos Relatório'!O$1)</f>
        <v>0</v>
      </c>
      <c r="Q265" s="542">
        <f>SUMIFS('Faturamento NNE'!$K$2:$K$707,'Faturamento NNE'!$E$2:$E$707,'Infos Relatório'!$B$245,'Faturamento NNE'!$F$2:$F$707,'Infos Relatório'!$B265,'Faturamento NNE'!$AA$2:$AA$707,'Infos Relatório'!O$1)</f>
        <v>0</v>
      </c>
      <c r="R265" s="546">
        <f>SUMIFS('Faturamento NNE'!$P$2:$P$707,'Faturamento NNE'!$E$2:$E$707,'Infos Relatório'!$B$245,'Faturamento NNE'!$F$2:$F$707,'Infos Relatório'!$B265,'Faturamento NNE'!$AA$2:$AA$707,'Infos Relatório'!O$1,'Faturamento NNE'!$U$2:$U$707,"Sim")+SUMIFS('Faturamento NNE'!$Q$2:$Q$707,'Faturamento NNE'!$E$2:$E$707,'Infos Relatório'!$B$245,'Faturamento NNE'!$F$2:$F$707,'Infos Relatório'!$B265,'Faturamento NNE'!$AA$2:$AA$707,'Infos Relatório'!O$1,'Faturamento NNE'!$U$2:$U$707,"Sim")</f>
        <v>0</v>
      </c>
      <c r="S265" s="227" t="e">
        <f t="shared" si="86"/>
        <v>#DIV/0!</v>
      </c>
      <c r="T265" s="545">
        <f>SUMIFS('Faturamento NNE'!$I$2:$I$707,'Faturamento NNE'!$E$2:$E$707,'Infos Relatório'!$B$245,'Faturamento NNE'!$F$2:$F$707,'Infos Relatório'!$B265,'Faturamento NNE'!$AA$2:$AA$707,'Infos Relatório'!O$1)</f>
        <v>0</v>
      </c>
      <c r="U265" s="541">
        <f>COUNTIFS('Faturamento NNE'!$E$2:$E$707,'Infos Relatório'!$B$245,'Faturamento NNE'!$F$2:$F$707,'Infos Relatório'!$B265,'Faturamento NNE'!$AA$2:$AA$707,'Infos Relatório'!U$1)</f>
        <v>0</v>
      </c>
      <c r="V265" s="542">
        <f>SUMIFS('Faturamento NNE'!$H$2:$H$707,'Faturamento NNE'!$E$2:$E$707,'Infos Relatório'!$B$245,'Faturamento NNE'!$F$2:$F$707,'Infos Relatório'!$B265,'Faturamento NNE'!$AA$2:$AA$707,'Infos Relatório'!U$1)</f>
        <v>0</v>
      </c>
      <c r="W265" s="542">
        <f>SUMIFS('Faturamento NNE'!$K$2:$K$707,'Faturamento NNE'!$E$2:$E$707,'Infos Relatório'!$B$245,'Faturamento NNE'!$F$2:$F$707,'Infos Relatório'!$B265,'Faturamento NNE'!$AA$2:$AA$707,'Infos Relatório'!U$1)</f>
        <v>0</v>
      </c>
      <c r="X265" s="546">
        <f>SUMIFS('Faturamento NNE'!$P$2:$P$707,'Faturamento NNE'!$E$2:$E$707,'Infos Relatório'!$B$245,'Faturamento NNE'!$F$2:$F$707,'Infos Relatório'!$B265,'Faturamento NNE'!$AA$2:$AA$707,'Infos Relatório'!U$1,'Faturamento NNE'!$U$2:$U$707,"Sim")+SUMIFS('Faturamento NNE'!$Q$2:$Q$707,'Faturamento NNE'!$E$2:$E$707,'Infos Relatório'!$B$245,'Faturamento NNE'!$F$2:$F$707,'Infos Relatório'!$B265,'Faturamento NNE'!$AA$2:$AA$707,'Infos Relatório'!U$1,'Faturamento NNE'!$U$2:$U$707,"Sim")</f>
        <v>0</v>
      </c>
      <c r="Y265" s="227" t="e">
        <f t="shared" si="87"/>
        <v>#DIV/0!</v>
      </c>
      <c r="Z265" s="545">
        <f>SUMIFS('Faturamento NNE'!$I$2:$I$707,'Faturamento NNE'!$E$2:$E$707,'Infos Relatório'!$B$245,'Faturamento NNE'!$F$2:$F$707,'Infos Relatório'!$B265,'Faturamento NNE'!$AA$2:$AA$707,'Infos Relatório'!U$1)</f>
        <v>0</v>
      </c>
      <c r="AA265" s="541">
        <f>COUNTIFS('Faturamento NNE'!$E$2:$E$707,'Infos Relatório'!$B$245,'Faturamento NNE'!$F$2:$F$707,'Infos Relatório'!$B265,'Faturamento NNE'!$AA$2:$AA$707,'Infos Relatório'!AA$1)</f>
        <v>0</v>
      </c>
      <c r="AB265" s="542">
        <f>SUMIFS('Faturamento NNE'!$H$2:$H$707,'Faturamento NNE'!$E$2:$E$707,'Infos Relatório'!$B$245,'Faturamento NNE'!$F$2:$F$707,'Infos Relatório'!$B265,'Faturamento NNE'!$AA$2:$AA$707,'Infos Relatório'!AA$1)</f>
        <v>0</v>
      </c>
      <c r="AC265" s="542">
        <f>SUMIFS('Faturamento NNE'!$K$2:$K$707,'Faturamento NNE'!$E$2:$E$707,'Infos Relatório'!$B$245,'Faturamento NNE'!$F$2:$F$707,'Infos Relatório'!$B265,'Faturamento NNE'!$AA$2:$AA$707,'Infos Relatório'!AA$1)</f>
        <v>0</v>
      </c>
      <c r="AD265" s="546">
        <f>SUMIFS('Faturamento NNE'!$P$2:$P$707,'Faturamento NNE'!$E$2:$E$707,'Infos Relatório'!$B$245,'Faturamento NNE'!$F$2:$F$707,'Infos Relatório'!$B265,'Faturamento NNE'!$AA$2:$AA$707,'Infos Relatório'!AA$1,'Faturamento NNE'!$U$2:$U$707,"Sim")+SUMIFS('Faturamento NNE'!$Q$2:$Q$707,'Faturamento NNE'!$E$2:$E$707,'Infos Relatório'!$B$245,'Faturamento NNE'!$F$2:$F$707,'Infos Relatório'!$B265,'Faturamento NNE'!$AA$2:$AA$707,'Infos Relatório'!AA$1,'Faturamento NNE'!$U$2:$U$707,"Sim")</f>
        <v>0</v>
      </c>
      <c r="AE265" s="227" t="e">
        <f t="shared" si="88"/>
        <v>#DIV/0!</v>
      </c>
      <c r="AF265" s="545">
        <f>SUMIFS('Faturamento NNE'!$I$2:$I$707,'Faturamento NNE'!$E$2:$E$707,'Infos Relatório'!$B$245,'Faturamento NNE'!$F$2:$F$707,'Infos Relatório'!$B265,'Faturamento NNE'!$AA$2:$AA$707,'Infos Relatório'!AA$1)</f>
        <v>0</v>
      </c>
      <c r="AG265" s="541">
        <f>COUNTIFS('Faturamento NNE'!$E$2:$E$707,'Infos Relatório'!$B$245,'Faturamento NNE'!$F$2:$F$707,'Infos Relatório'!$B265,'Faturamento NNE'!$AA$2:$AA$707,'Infos Relatório'!AG$1)</f>
        <v>0</v>
      </c>
      <c r="AH265" s="542">
        <f>SUMIFS('Faturamento NNE'!$H$2:$H$707,'Faturamento NNE'!$E$2:$E$707,'Infos Relatório'!$B$245,'Faturamento NNE'!$F$2:$F$707,'Infos Relatório'!$B265,'Faturamento NNE'!$AA$2:$AA$707,'Infos Relatório'!AG$1)</f>
        <v>0</v>
      </c>
      <c r="AI265" s="542">
        <f>SUMIFS('Faturamento NNE'!$K$2:$K$707,'Faturamento NNE'!$E$2:$E$707,'Infos Relatório'!$B$245,'Faturamento NNE'!$F$2:$F$707,'Infos Relatório'!$B265,'Faturamento NNE'!$AA$2:$AA$707,'Infos Relatório'!AG$1)</f>
        <v>0</v>
      </c>
      <c r="AJ265" s="546">
        <f>SUMIFS('Faturamento NNE'!$P$2:$P$707,'Faturamento NNE'!$E$2:$E$707,'Infos Relatório'!$B$245,'Faturamento NNE'!$F$2:$F$707,'Infos Relatório'!$B265,'Faturamento NNE'!$AA$2:$AA$707,'Infos Relatório'!AG$1,'Faturamento NNE'!$U$2:$U$707,"Sim")+SUMIFS('Faturamento NNE'!$Q$2:$Q$707,'Faturamento NNE'!$E$2:$E$707,'Infos Relatório'!$B$245,'Faturamento NNE'!$F$2:$F$707,'Infos Relatório'!$B265,'Faturamento NNE'!$AA$2:$AA$707,'Infos Relatório'!AG$1,'Faturamento NNE'!$U$2:$U$707,"Sim")</f>
        <v>0</v>
      </c>
      <c r="AK265" s="227" t="e">
        <f t="shared" si="89"/>
        <v>#DIV/0!</v>
      </c>
      <c r="AL265" s="545">
        <f>SUMIFS('Faturamento NNE'!$I$2:$I$707,'Faturamento NNE'!$E$2:$E$707,'Infos Relatório'!$B$245,'Faturamento NNE'!$F$2:$F$707,'Infos Relatório'!$B265,'Faturamento NNE'!$AA$2:$AA$707,'Infos Relatório'!AG$1)</f>
        <v>0</v>
      </c>
      <c r="AM265" s="541">
        <f>COUNTIFS('Faturamento NNE'!$E$2:$E$707,'Infos Relatório'!$B$245,'Faturamento NNE'!$F$2:$F$707,'Infos Relatório'!$B265,'Faturamento NNE'!$AA$2:$AA$707,'Infos Relatório'!AM$1)</f>
        <v>0</v>
      </c>
      <c r="AN265" s="542">
        <f>SUMIFS('Faturamento NNE'!$H$2:$H$707,'Faturamento NNE'!$E$2:$E$707,'Infos Relatório'!$B$245,'Faturamento NNE'!$F$2:$F$707,'Infos Relatório'!$B265,'Faturamento NNE'!$AA$2:$AA$707,'Infos Relatório'!AM$1)</f>
        <v>0</v>
      </c>
      <c r="AO265" s="542">
        <f>SUMIFS('Faturamento NNE'!$K$2:$K$707,'Faturamento NNE'!$E$2:$E$707,'Infos Relatório'!$B$245,'Faturamento NNE'!$F$2:$F$707,'Infos Relatório'!$B265,'Faturamento NNE'!$AA$2:$AA$707,'Infos Relatório'!AM$1)</f>
        <v>0</v>
      </c>
      <c r="AP265" s="546">
        <f>SUMIFS('Faturamento NNE'!$P$2:$P$707,'Faturamento NNE'!$E$2:$E$707,'Infos Relatório'!$B$245,'Faturamento NNE'!$F$2:$F$707,'Infos Relatório'!$B265,'Faturamento NNE'!$AA$2:$AA$707,'Infos Relatório'!AM$1,'Faturamento NNE'!$U$2:$U$707,"Sim")+SUMIFS('Faturamento NNE'!$Q$2:$Q$707,'Faturamento NNE'!$E$2:$E$707,'Infos Relatório'!$B$245,'Faturamento NNE'!$F$2:$F$707,'Infos Relatório'!$B265,'Faturamento NNE'!$AA$2:$AA$707,'Infos Relatório'!AM$1,'Faturamento NNE'!$U$2:$U$707,"Sim")</f>
        <v>0</v>
      </c>
      <c r="AQ265" s="227" t="e">
        <f t="shared" si="90"/>
        <v>#DIV/0!</v>
      </c>
      <c r="AR265" s="545">
        <f>SUMIFS('Faturamento NNE'!$I$2:$I$707,'Faturamento NNE'!$E$2:$E$707,'Infos Relatório'!$B$245,'Faturamento NNE'!$F$2:$F$707,'Infos Relatório'!$B265,'Faturamento NNE'!$AA$2:$AA$707,'Infos Relatório'!AM$1)</f>
        <v>0</v>
      </c>
      <c r="AS265" s="541">
        <f>COUNTIFS('Faturamento NNE'!$E$2:$E$707,'Infos Relatório'!$B$245,'Faturamento NNE'!$F$2:$F$707,'Infos Relatório'!$B265,'Faturamento NNE'!$AA$2:$AA$707,'Infos Relatório'!AS$1)</f>
        <v>0</v>
      </c>
      <c r="AT265" s="542">
        <f>SUMIFS('Faturamento NNE'!$H$2:$H$707,'Faturamento NNE'!$E$2:$E$707,'Infos Relatório'!$B$245,'Faturamento NNE'!$F$2:$F$707,'Infos Relatório'!$B265,'Faturamento NNE'!$AA$2:$AA$707,'Infos Relatório'!AS$1)</f>
        <v>0</v>
      </c>
      <c r="AU265" s="542">
        <f>SUMIFS('Faturamento NNE'!$K$2:$K$707,'Faturamento NNE'!$E$2:$E$707,'Infos Relatório'!$B$245,'Faturamento NNE'!$F$2:$F$707,'Infos Relatório'!$B265,'Faturamento NNE'!$AA$2:$AA$707,'Infos Relatório'!AS$1)</f>
        <v>0</v>
      </c>
      <c r="AV265" s="546">
        <f>SUMIFS('Faturamento NNE'!$P$2:$P$707,'Faturamento NNE'!$E$2:$E$707,'Infos Relatório'!$B$245,'Faturamento NNE'!$F$2:$F$707,'Infos Relatório'!$B265,'Faturamento NNE'!$AA$2:$AA$707,'Infos Relatório'!AS$1,'Faturamento NNE'!$U$2:$U$707,"Sim")+SUMIFS('Faturamento NNE'!$Q$2:$Q$707,'Faturamento NNE'!$E$2:$E$707,'Infos Relatório'!$B$245,'Faturamento NNE'!$F$2:$F$707,'Infos Relatório'!$B265,'Faturamento NNE'!$AA$2:$AA$707,'Infos Relatório'!AS$1,'Faturamento NNE'!$U$2:$U$707,"Sim")</f>
        <v>0</v>
      </c>
      <c r="AW265" s="227" t="e">
        <f t="shared" si="91"/>
        <v>#DIV/0!</v>
      </c>
      <c r="AX265" s="545">
        <f>SUMIFS('Faturamento NNE'!$I$2:$I$707,'Faturamento NNE'!$E$2:$E$707,'Infos Relatório'!$B$245,'Faturamento NNE'!$F$2:$F$707,'Infos Relatório'!$B265,'Faturamento NNE'!$AA$2:$AA$707,'Infos Relatório'!AS$1)</f>
        <v>0</v>
      </c>
      <c r="AY265" s="541">
        <f>COUNTIFS('Faturamento NNE'!$E$2:$E$707,'Infos Relatório'!$B$245,'Faturamento NNE'!$F$2:$F$707,'Infos Relatório'!$B265,'Faturamento NNE'!$AA$2:$AA$707,'Infos Relatório'!AY$1)</f>
        <v>0</v>
      </c>
      <c r="AZ265" s="542">
        <f>SUMIFS('Faturamento NNE'!$H$2:$H$707,'Faturamento NNE'!$E$2:$E$707,'Infos Relatório'!$B$245,'Faturamento NNE'!$F$2:$F$707,'Infos Relatório'!$B265,'Faturamento NNE'!$AA$2:$AA$707,'Infos Relatório'!AY$1)</f>
        <v>0</v>
      </c>
      <c r="BA265" s="542">
        <f>SUMIFS('Faturamento NNE'!$K$2:$K$707,'Faturamento NNE'!$E$2:$E$707,'Infos Relatório'!$B$245,'Faturamento NNE'!$F$2:$F$707,'Infos Relatório'!$B265,'Faturamento NNE'!$AA$2:$AA$707,'Infos Relatório'!AY$1)</f>
        <v>0</v>
      </c>
      <c r="BB265" s="546">
        <f>SUMIFS('Faturamento NNE'!$P$2:$P$707,'Faturamento NNE'!$E$2:$E$707,'Infos Relatório'!$B$245,'Faturamento NNE'!$F$2:$F$707,'Infos Relatório'!$B265,'Faturamento NNE'!$AA$2:$AA$707,'Infos Relatório'!AY$1,'Faturamento NNE'!$U$2:$U$707,"Sim")+SUMIFS('Faturamento NNE'!$Q$2:$Q$707,'Faturamento NNE'!$E$2:$E$707,'Infos Relatório'!$B$245,'Faturamento NNE'!$F$2:$F$707,'Infos Relatório'!$B265,'Faturamento NNE'!$AA$2:$AA$707,'Infos Relatório'!AY$1,'Faturamento NNE'!$U$2:$U$707,"Sim")</f>
        <v>0</v>
      </c>
      <c r="BC265" s="227" t="e">
        <f t="shared" si="92"/>
        <v>#DIV/0!</v>
      </c>
      <c r="BD265" s="545">
        <f>SUMIFS('Faturamento NNE'!$I$2:$I$707,'Faturamento NNE'!$E$2:$E$707,'Infos Relatório'!$B$245,'Faturamento NNE'!$F$2:$F$707,'Infos Relatório'!$B265,'Faturamento NNE'!$AA$2:$AA$707,'Infos Relatório'!AY$1)</f>
        <v>0</v>
      </c>
      <c r="BE265" s="541">
        <f>COUNTIFS('Faturamento NNE'!$E$2:$E$707,'Infos Relatório'!$B$245,'Faturamento NNE'!$F$2:$F$707,'Infos Relatório'!$B265,'Faturamento NNE'!$AA$2:$AA$707,'Infos Relatório'!BE$1)</f>
        <v>0</v>
      </c>
      <c r="BF265" s="542">
        <f>SUMIFS('Faturamento NNE'!$H$2:$H$707,'Faturamento NNE'!$E$2:$E$707,'Infos Relatório'!$B$245,'Faturamento NNE'!$F$2:$F$707,'Infos Relatório'!$B265,'Faturamento NNE'!$AA$2:$AA$707,'Infos Relatório'!BE$1)</f>
        <v>0</v>
      </c>
      <c r="BG265" s="542">
        <f>SUMIFS('Faturamento NNE'!$K$2:$K$707,'Faturamento NNE'!$E$2:$E$707,'Infos Relatório'!$B$245,'Faturamento NNE'!$F$2:$F$707,'Infos Relatório'!$B265,'Faturamento NNE'!$AA$2:$AA$707,'Infos Relatório'!BE$1)</f>
        <v>0</v>
      </c>
      <c r="BH265" s="546">
        <f>SUMIFS('Faturamento NNE'!$P$2:$P$707,'Faturamento NNE'!$E$2:$E$707,'Infos Relatório'!$B$245,'Faturamento NNE'!$F$2:$F$707,'Infos Relatório'!$B265,'Faturamento NNE'!$AA$2:$AA$707,'Infos Relatório'!BE$1,'Faturamento NNE'!$U$2:$U$707,"Sim")+SUMIFS('Faturamento NNE'!$Q$2:$Q$707,'Faturamento NNE'!$E$2:$E$707,'Infos Relatório'!$B$245,'Faturamento NNE'!$F$2:$F$707,'Infos Relatório'!$B265,'Faturamento NNE'!$AA$2:$AA$707,'Infos Relatório'!BE$1,'Faturamento NNE'!$U$2:$U$707,"Sim")</f>
        <v>0</v>
      </c>
      <c r="BI265" s="227" t="e">
        <f t="shared" si="93"/>
        <v>#DIV/0!</v>
      </c>
      <c r="BJ265" s="545">
        <f>SUMIFS('Faturamento NNE'!$I$2:$I$707,'Faturamento NNE'!$E$2:$E$707,'Infos Relatório'!$B$245,'Faturamento NNE'!$F$2:$F$707,'Infos Relatório'!$B265,'Faturamento NNE'!$AA$2:$AA$707,'Infos Relatório'!BE$1)</f>
        <v>0</v>
      </c>
      <c r="BK265" s="541">
        <f>COUNTIFS('Faturamento NNE'!$E$2:$E$707,'Infos Relatório'!$B$245,'Faturamento NNE'!$F$2:$F$707,'Infos Relatório'!$B265,'Faturamento NNE'!$AA$2:$AA$707,'Infos Relatório'!BK$1)</f>
        <v>0</v>
      </c>
      <c r="BL265" s="542">
        <f>SUMIFS('Faturamento NNE'!$H$2:$H$707,'Faturamento NNE'!$E$2:$E$707,'Infos Relatório'!$B$245,'Faturamento NNE'!$F$2:$F$707,'Infos Relatório'!$B265,'Faturamento NNE'!$AA$2:$AA$707,'Infos Relatório'!BK$1)</f>
        <v>0</v>
      </c>
      <c r="BM265" s="542">
        <f>SUMIFS('Faturamento NNE'!$K$2:$K$707,'Faturamento NNE'!$E$2:$E$707,'Infos Relatório'!$B$245,'Faturamento NNE'!$F$2:$F$707,'Infos Relatório'!$B265,'Faturamento NNE'!$AA$2:$AA$707,'Infos Relatório'!BK$1)</f>
        <v>0</v>
      </c>
      <c r="BN265" s="546">
        <f>SUMIFS('Faturamento NNE'!$P$2:$P$707,'Faturamento NNE'!$E$2:$E$707,'Infos Relatório'!$B$245,'Faturamento NNE'!$F$2:$F$707,'Infos Relatório'!$B265,'Faturamento NNE'!$AA$2:$AA$707,'Infos Relatório'!BK$1,'Faturamento NNE'!$U$2:$U$707,"Sim")+SUMIFS('Faturamento NNE'!$Q$2:$Q$707,'Faturamento NNE'!$E$2:$E$707,'Infos Relatório'!$B$245,'Faturamento NNE'!$F$2:$F$707,'Infos Relatório'!$B265,'Faturamento NNE'!$AA$2:$AA$707,'Infos Relatório'!BK$1,'Faturamento NNE'!$U$2:$U$707,"Sim")</f>
        <v>0</v>
      </c>
      <c r="BO265" s="227" t="e">
        <f t="shared" si="94"/>
        <v>#DIV/0!</v>
      </c>
      <c r="BP265" s="545">
        <f>SUMIFS('Faturamento NNE'!$I$2:$I$707,'Faturamento NNE'!$E$2:$E$707,'Infos Relatório'!$B$245,'Faturamento NNE'!$F$2:$F$707,'Infos Relatório'!$B265,'Faturamento NNE'!$AA$2:$AA$707,'Infos Relatório'!BK$1)</f>
        <v>0</v>
      </c>
      <c r="BQ265" s="541">
        <f>COUNTIFS('Faturamento NNE'!$E$2:$E$707,'Infos Relatório'!$B$245,'Faturamento NNE'!$F$2:$F$707,'Infos Relatório'!$B265,'Faturamento NNE'!$AA$2:$AA$707,'Infos Relatório'!BQ$1)</f>
        <v>0</v>
      </c>
      <c r="BR265" s="542">
        <f>SUMIFS('Faturamento NNE'!$H$2:$H$707,'Faturamento NNE'!$E$2:$E$707,'Infos Relatório'!$B$245,'Faturamento NNE'!$F$2:$F$707,'Infos Relatório'!$B265,'Faturamento NNE'!$AA$2:$AA$707,'Infos Relatório'!BQ$1)</f>
        <v>0</v>
      </c>
      <c r="BS265" s="542">
        <f>SUMIFS('Faturamento NNE'!$K$2:$K$707,'Faturamento NNE'!$E$2:$E$707,'Infos Relatório'!$B$245,'Faturamento NNE'!$F$2:$F$707,'Infos Relatório'!$B265,'Faturamento NNE'!$AA$2:$AA$707,'Infos Relatório'!BQ$1)</f>
        <v>0</v>
      </c>
      <c r="BT265" s="546">
        <f>SUMIFS('Faturamento NNE'!$P$2:$P$707,'Faturamento NNE'!$E$2:$E$707,'Infos Relatório'!$B$245,'Faturamento NNE'!$F$2:$F$707,'Infos Relatório'!$B265,'Faturamento NNE'!$AA$2:$AA$707,'Infos Relatório'!BQ$1,'Faturamento NNE'!$U$2:$U$707,"Sim")+SUMIFS('Faturamento NNE'!$Q$2:$Q$707,'Faturamento NNE'!$E$2:$E$707,'Infos Relatório'!$B$245,'Faturamento NNE'!$F$2:$F$707,'Infos Relatório'!$B265,'Faturamento NNE'!$AA$2:$AA$707,'Infos Relatório'!BQ$1,'Faturamento NNE'!$U$2:$U$707,"Sim")</f>
        <v>0</v>
      </c>
      <c r="BU265" s="227" t="e">
        <f t="shared" si="95"/>
        <v>#DIV/0!</v>
      </c>
      <c r="BV265" s="545">
        <f>SUMIFS('Faturamento NNE'!$I$2:$I$707,'Faturamento NNE'!$E$2:$E$707,'Infos Relatório'!$B$245,'Faturamento NNE'!$F$2:$F$707,'Infos Relatório'!$B265,'Faturamento NNE'!$AA$2:$AA$707,'Infos Relatório'!BQ$1)</f>
        <v>0</v>
      </c>
    </row>
    <row r="266" spans="2:74">
      <c r="B266" s="217" t="s">
        <v>150</v>
      </c>
      <c r="C266" s="541">
        <f>COUNTIFS('Faturamento NNE'!$E$2:$E$707,'Infos Relatório'!$B$245,'Faturamento NNE'!$F$2:$F$707,'Infos Relatório'!$B266,'Faturamento NNE'!$AA$2:$AA$707,'Infos Relatório'!C$1)</f>
        <v>0</v>
      </c>
      <c r="D266" s="542">
        <f>SUMIFS('Faturamento NNE'!$H$2:$H$707,'Faturamento NNE'!$E$2:$E$707,'Infos Relatório'!$B$245,'Faturamento NNE'!$F$2:$F$707,'Infos Relatório'!$B266,'Faturamento NNE'!$AA$2:$AA$707,'Infos Relatório'!C$1)</f>
        <v>0</v>
      </c>
      <c r="E266" s="543">
        <f>SUMIFS('Faturamento NNE'!$K$2:$K$707,'Faturamento NNE'!$E$2:$E$707,'Infos Relatório'!$B$245,'Faturamento NNE'!$F$2:$F$707,'Infos Relatório'!$B266,'Faturamento NNE'!$AA$2:$AA$707,'Infos Relatório'!C$1)</f>
        <v>0</v>
      </c>
      <c r="F266" s="544">
        <f>SUMIFS('Faturamento NNE'!$P$2:$P$707,'Faturamento NNE'!$E$2:$E$707,'Infos Relatório'!$B$245,'Faturamento NNE'!$F$2:$F$707,'Infos Relatório'!$B266,'Faturamento NNE'!$AA$2:$AA$707,'Infos Relatório'!C$1,'Faturamento NNE'!$U$2:$U$707,"Sim")+SUMIFS('Faturamento NNE'!$Q$2:$Q$707,'Faturamento NNE'!$E$2:$E$707,'Infos Relatório'!$B$245,'Faturamento NNE'!$F$2:$F$707,'Infos Relatório'!$B266,'Faturamento NNE'!$AA$2:$AA$707,'Infos Relatório'!C$1,'Faturamento NNE'!$U$2:$U$707,"Sim")</f>
        <v>0</v>
      </c>
      <c r="G266" s="283" t="e">
        <f t="shared" si="84"/>
        <v>#DIV/0!</v>
      </c>
      <c r="H266" s="545">
        <f>SUMIFS('Faturamento NNE'!$I$2:$I$707,'Faturamento NNE'!$E$2:$E$707,'Infos Relatório'!$B$245,'Faturamento NNE'!$F$2:$F$707,'Infos Relatório'!$B266,'Faturamento NNE'!$AA$2:$AA$707,'Infos Relatório'!C$1)</f>
        <v>0</v>
      </c>
      <c r="I266" s="541">
        <f>COUNTIFS('Faturamento NNE'!$E$2:$E$707,'Infos Relatório'!$B$245,'Faturamento NNE'!$F$2:$F$707,'Infos Relatório'!$B266,'Faturamento NNE'!$AA$2:$AA$707,'Infos Relatório'!I$1)</f>
        <v>0</v>
      </c>
      <c r="J266" s="542">
        <f>SUMIFS('Faturamento NNE'!$H$2:$H$707,'Faturamento NNE'!$E$2:$E$707,'Infos Relatório'!$B$245,'Faturamento NNE'!$F$2:$F$707,'Infos Relatório'!$B266,'Faturamento NNE'!$AA$2:$AA$707,'Infos Relatório'!I$1)</f>
        <v>0</v>
      </c>
      <c r="K266" s="543">
        <f>SUMIFS('Faturamento NNE'!$K$2:$K$707,'Faturamento NNE'!$E$2:$E$707,'Infos Relatório'!$B$245,'Faturamento NNE'!$F$2:$F$707,'Infos Relatório'!$B266,'Faturamento NNE'!$AA$2:$AA$707,'Infos Relatório'!I$1)</f>
        <v>0</v>
      </c>
      <c r="L266" s="544">
        <f>SUMIFS('Faturamento NNE'!$P$2:$P$707,'Faturamento NNE'!$E$2:$E$707,'Infos Relatório'!$B$245,'Faturamento NNE'!$F$2:$F$707,'Infos Relatório'!$B266,'Faturamento NNE'!$AA$2:$AA$707,'Infos Relatório'!I$1,'Faturamento NNE'!$U$2:$U$707,"Sim")+SUMIFS('Faturamento NNE'!$Q$2:$Q$707,'Faturamento NNE'!$E$2:$E$707,'Infos Relatório'!$B$245,'Faturamento NNE'!$F$2:$F$707,'Infos Relatório'!$B266,'Faturamento NNE'!$AA$2:$AA$707,'Infos Relatório'!I$1,'Faturamento NNE'!$U$2:$U$707,"Sim")</f>
        <v>0</v>
      </c>
      <c r="M266" s="283" t="e">
        <f t="shared" si="85"/>
        <v>#DIV/0!</v>
      </c>
      <c r="N266" s="545">
        <f>SUMIFS('Faturamento NNE'!$I$2:$I$707,'Faturamento NNE'!$E$2:$E$707,'Infos Relatório'!$B$245,'Faturamento NNE'!$F$2:$F$707,'Infos Relatório'!$B266,'Faturamento NNE'!$AA$2:$AA$707,'Infos Relatório'!I$1)</f>
        <v>0</v>
      </c>
      <c r="O266" s="541">
        <f>COUNTIFS('Faturamento NNE'!$E$2:$E$707,'Infos Relatório'!$B$245,'Faturamento NNE'!$F$2:$F$707,'Infos Relatório'!$B266,'Faturamento NNE'!$AA$2:$AA$707,'Infos Relatório'!O$1)</f>
        <v>0</v>
      </c>
      <c r="P266" s="542">
        <f>SUMIFS('Faturamento NNE'!$H$2:$H$707,'Faturamento NNE'!$E$2:$E$707,'Infos Relatório'!$B$245,'Faturamento NNE'!$F$2:$F$707,'Infos Relatório'!$B266,'Faturamento NNE'!$AA$2:$AA$707,'Infos Relatório'!O$1)</f>
        <v>0</v>
      </c>
      <c r="Q266" s="542">
        <f>SUMIFS('Faturamento NNE'!$K$2:$K$707,'Faturamento NNE'!$E$2:$E$707,'Infos Relatório'!$B$245,'Faturamento NNE'!$F$2:$F$707,'Infos Relatório'!$B266,'Faturamento NNE'!$AA$2:$AA$707,'Infos Relatório'!O$1)</f>
        <v>0</v>
      </c>
      <c r="R266" s="546">
        <f>SUMIFS('Faturamento NNE'!$P$2:$P$707,'Faturamento NNE'!$E$2:$E$707,'Infos Relatório'!$B$245,'Faturamento NNE'!$F$2:$F$707,'Infos Relatório'!$B266,'Faturamento NNE'!$AA$2:$AA$707,'Infos Relatório'!O$1,'Faturamento NNE'!$U$2:$U$707,"Sim")+SUMIFS('Faturamento NNE'!$Q$2:$Q$707,'Faturamento NNE'!$E$2:$E$707,'Infos Relatório'!$B$245,'Faturamento NNE'!$F$2:$F$707,'Infos Relatório'!$B266,'Faturamento NNE'!$AA$2:$AA$707,'Infos Relatório'!O$1,'Faturamento NNE'!$U$2:$U$707,"Sim")</f>
        <v>0</v>
      </c>
      <c r="S266" s="227" t="e">
        <f t="shared" si="86"/>
        <v>#DIV/0!</v>
      </c>
      <c r="T266" s="545">
        <f>SUMIFS('Faturamento NNE'!$I$2:$I$707,'Faturamento NNE'!$E$2:$E$707,'Infos Relatório'!$B$245,'Faturamento NNE'!$F$2:$F$707,'Infos Relatório'!$B266,'Faturamento NNE'!$AA$2:$AA$707,'Infos Relatório'!O$1)</f>
        <v>0</v>
      </c>
      <c r="U266" s="541">
        <f>COUNTIFS('Faturamento NNE'!$E$2:$E$707,'Infos Relatório'!$B$245,'Faturamento NNE'!$F$2:$F$707,'Infos Relatório'!$B266,'Faturamento NNE'!$AA$2:$AA$707,'Infos Relatório'!U$1)</f>
        <v>0</v>
      </c>
      <c r="V266" s="542">
        <f>SUMIFS('Faturamento NNE'!$H$2:$H$707,'Faturamento NNE'!$E$2:$E$707,'Infos Relatório'!$B$245,'Faturamento NNE'!$F$2:$F$707,'Infos Relatório'!$B266,'Faturamento NNE'!$AA$2:$AA$707,'Infos Relatório'!U$1)</f>
        <v>0</v>
      </c>
      <c r="W266" s="542">
        <f>SUMIFS('Faturamento NNE'!$K$2:$K$707,'Faturamento NNE'!$E$2:$E$707,'Infos Relatório'!$B$245,'Faturamento NNE'!$F$2:$F$707,'Infos Relatório'!$B266,'Faturamento NNE'!$AA$2:$AA$707,'Infos Relatório'!U$1)</f>
        <v>0</v>
      </c>
      <c r="X266" s="546">
        <f>SUMIFS('Faturamento NNE'!$P$2:$P$707,'Faturamento NNE'!$E$2:$E$707,'Infos Relatório'!$B$245,'Faturamento NNE'!$F$2:$F$707,'Infos Relatório'!$B266,'Faturamento NNE'!$AA$2:$AA$707,'Infos Relatório'!U$1,'Faturamento NNE'!$U$2:$U$707,"Sim")+SUMIFS('Faturamento NNE'!$Q$2:$Q$707,'Faturamento NNE'!$E$2:$E$707,'Infos Relatório'!$B$245,'Faturamento NNE'!$F$2:$F$707,'Infos Relatório'!$B266,'Faturamento NNE'!$AA$2:$AA$707,'Infos Relatório'!U$1,'Faturamento NNE'!$U$2:$U$707,"Sim")</f>
        <v>0</v>
      </c>
      <c r="Y266" s="227" t="e">
        <f t="shared" si="87"/>
        <v>#DIV/0!</v>
      </c>
      <c r="Z266" s="545">
        <f>SUMIFS('Faturamento NNE'!$I$2:$I$707,'Faturamento NNE'!$E$2:$E$707,'Infos Relatório'!$B$245,'Faturamento NNE'!$F$2:$F$707,'Infos Relatório'!$B266,'Faturamento NNE'!$AA$2:$AA$707,'Infos Relatório'!U$1)</f>
        <v>0</v>
      </c>
      <c r="AA266" s="541">
        <f>COUNTIFS('Faturamento NNE'!$E$2:$E$707,'Infos Relatório'!$B$245,'Faturamento NNE'!$F$2:$F$707,'Infos Relatório'!$B266,'Faturamento NNE'!$AA$2:$AA$707,'Infos Relatório'!AA$1)</f>
        <v>0</v>
      </c>
      <c r="AB266" s="542">
        <f>SUMIFS('Faturamento NNE'!$H$2:$H$707,'Faturamento NNE'!$E$2:$E$707,'Infos Relatório'!$B$245,'Faturamento NNE'!$F$2:$F$707,'Infos Relatório'!$B266,'Faturamento NNE'!$AA$2:$AA$707,'Infos Relatório'!AA$1)</f>
        <v>0</v>
      </c>
      <c r="AC266" s="542">
        <f>SUMIFS('Faturamento NNE'!$K$2:$K$707,'Faturamento NNE'!$E$2:$E$707,'Infos Relatório'!$B$245,'Faturamento NNE'!$F$2:$F$707,'Infos Relatório'!$B266,'Faturamento NNE'!$AA$2:$AA$707,'Infos Relatório'!AA$1)</f>
        <v>0</v>
      </c>
      <c r="AD266" s="546">
        <f>SUMIFS('Faturamento NNE'!$P$2:$P$707,'Faturamento NNE'!$E$2:$E$707,'Infos Relatório'!$B$245,'Faturamento NNE'!$F$2:$F$707,'Infos Relatório'!$B266,'Faturamento NNE'!$AA$2:$AA$707,'Infos Relatório'!AA$1,'Faturamento NNE'!$U$2:$U$707,"Sim")+SUMIFS('Faturamento NNE'!$Q$2:$Q$707,'Faturamento NNE'!$E$2:$E$707,'Infos Relatório'!$B$245,'Faturamento NNE'!$F$2:$F$707,'Infos Relatório'!$B266,'Faturamento NNE'!$AA$2:$AA$707,'Infos Relatório'!AA$1,'Faturamento NNE'!$U$2:$U$707,"Sim")</f>
        <v>0</v>
      </c>
      <c r="AE266" s="227" t="e">
        <f t="shared" si="88"/>
        <v>#DIV/0!</v>
      </c>
      <c r="AF266" s="545">
        <f>SUMIFS('Faturamento NNE'!$I$2:$I$707,'Faturamento NNE'!$E$2:$E$707,'Infos Relatório'!$B$245,'Faturamento NNE'!$F$2:$F$707,'Infos Relatório'!$B266,'Faturamento NNE'!$AA$2:$AA$707,'Infos Relatório'!AA$1)</f>
        <v>0</v>
      </c>
      <c r="AG266" s="541">
        <f>COUNTIFS('Faturamento NNE'!$E$2:$E$707,'Infos Relatório'!$B$245,'Faturamento NNE'!$F$2:$F$707,'Infos Relatório'!$B266,'Faturamento NNE'!$AA$2:$AA$707,'Infos Relatório'!AG$1)</f>
        <v>0</v>
      </c>
      <c r="AH266" s="542">
        <f>SUMIFS('Faturamento NNE'!$H$2:$H$707,'Faturamento NNE'!$E$2:$E$707,'Infos Relatório'!$B$245,'Faturamento NNE'!$F$2:$F$707,'Infos Relatório'!$B266,'Faturamento NNE'!$AA$2:$AA$707,'Infos Relatório'!AG$1)</f>
        <v>0</v>
      </c>
      <c r="AI266" s="542">
        <f>SUMIFS('Faturamento NNE'!$K$2:$K$707,'Faturamento NNE'!$E$2:$E$707,'Infos Relatório'!$B$245,'Faturamento NNE'!$F$2:$F$707,'Infos Relatório'!$B266,'Faturamento NNE'!$AA$2:$AA$707,'Infos Relatório'!AG$1)</f>
        <v>0</v>
      </c>
      <c r="AJ266" s="546">
        <f>SUMIFS('Faturamento NNE'!$P$2:$P$707,'Faturamento NNE'!$E$2:$E$707,'Infos Relatório'!$B$245,'Faturamento NNE'!$F$2:$F$707,'Infos Relatório'!$B266,'Faturamento NNE'!$AA$2:$AA$707,'Infos Relatório'!AG$1,'Faturamento NNE'!$U$2:$U$707,"Sim")+SUMIFS('Faturamento NNE'!$Q$2:$Q$707,'Faturamento NNE'!$E$2:$E$707,'Infos Relatório'!$B$245,'Faturamento NNE'!$F$2:$F$707,'Infos Relatório'!$B266,'Faturamento NNE'!$AA$2:$AA$707,'Infos Relatório'!AG$1,'Faturamento NNE'!$U$2:$U$707,"Sim")</f>
        <v>0</v>
      </c>
      <c r="AK266" s="227" t="e">
        <f t="shared" si="89"/>
        <v>#DIV/0!</v>
      </c>
      <c r="AL266" s="545">
        <f>SUMIFS('Faturamento NNE'!$I$2:$I$707,'Faturamento NNE'!$E$2:$E$707,'Infos Relatório'!$B$245,'Faturamento NNE'!$F$2:$F$707,'Infos Relatório'!$B266,'Faturamento NNE'!$AA$2:$AA$707,'Infos Relatório'!AG$1)</f>
        <v>0</v>
      </c>
      <c r="AM266" s="541">
        <f>COUNTIFS('Faturamento NNE'!$E$2:$E$707,'Infos Relatório'!$B$245,'Faturamento NNE'!$F$2:$F$707,'Infos Relatório'!$B266,'Faturamento NNE'!$AA$2:$AA$707,'Infos Relatório'!AM$1)</f>
        <v>0</v>
      </c>
      <c r="AN266" s="542">
        <f>SUMIFS('Faturamento NNE'!$H$2:$H$707,'Faturamento NNE'!$E$2:$E$707,'Infos Relatório'!$B$245,'Faturamento NNE'!$F$2:$F$707,'Infos Relatório'!$B266,'Faturamento NNE'!$AA$2:$AA$707,'Infos Relatório'!AM$1)</f>
        <v>0</v>
      </c>
      <c r="AO266" s="542">
        <f>SUMIFS('Faturamento NNE'!$K$2:$K$707,'Faturamento NNE'!$E$2:$E$707,'Infos Relatório'!$B$245,'Faturamento NNE'!$F$2:$F$707,'Infos Relatório'!$B266,'Faturamento NNE'!$AA$2:$AA$707,'Infos Relatório'!AM$1)</f>
        <v>0</v>
      </c>
      <c r="AP266" s="546">
        <f>SUMIFS('Faturamento NNE'!$P$2:$P$707,'Faturamento NNE'!$E$2:$E$707,'Infos Relatório'!$B$245,'Faturamento NNE'!$F$2:$F$707,'Infos Relatório'!$B266,'Faturamento NNE'!$AA$2:$AA$707,'Infos Relatório'!AM$1,'Faturamento NNE'!$U$2:$U$707,"Sim")+SUMIFS('Faturamento NNE'!$Q$2:$Q$707,'Faturamento NNE'!$E$2:$E$707,'Infos Relatório'!$B$245,'Faturamento NNE'!$F$2:$F$707,'Infos Relatório'!$B266,'Faturamento NNE'!$AA$2:$AA$707,'Infos Relatório'!AM$1,'Faturamento NNE'!$U$2:$U$707,"Sim")</f>
        <v>0</v>
      </c>
      <c r="AQ266" s="227" t="e">
        <f t="shared" si="90"/>
        <v>#DIV/0!</v>
      </c>
      <c r="AR266" s="545">
        <f>SUMIFS('Faturamento NNE'!$I$2:$I$707,'Faturamento NNE'!$E$2:$E$707,'Infos Relatório'!$B$245,'Faturamento NNE'!$F$2:$F$707,'Infos Relatório'!$B266,'Faturamento NNE'!$AA$2:$AA$707,'Infos Relatório'!AM$1)</f>
        <v>0</v>
      </c>
      <c r="AS266" s="541">
        <f>COUNTIFS('Faturamento NNE'!$E$2:$E$707,'Infos Relatório'!$B$245,'Faturamento NNE'!$F$2:$F$707,'Infos Relatório'!$B266,'Faturamento NNE'!$AA$2:$AA$707,'Infos Relatório'!AS$1)</f>
        <v>0</v>
      </c>
      <c r="AT266" s="542">
        <f>SUMIFS('Faturamento NNE'!$H$2:$H$707,'Faturamento NNE'!$E$2:$E$707,'Infos Relatório'!$B$245,'Faturamento NNE'!$F$2:$F$707,'Infos Relatório'!$B266,'Faturamento NNE'!$AA$2:$AA$707,'Infos Relatório'!AS$1)</f>
        <v>0</v>
      </c>
      <c r="AU266" s="542">
        <f>SUMIFS('Faturamento NNE'!$K$2:$K$707,'Faturamento NNE'!$E$2:$E$707,'Infos Relatório'!$B$245,'Faturamento NNE'!$F$2:$F$707,'Infos Relatório'!$B266,'Faturamento NNE'!$AA$2:$AA$707,'Infos Relatório'!AS$1)</f>
        <v>0</v>
      </c>
      <c r="AV266" s="546">
        <f>SUMIFS('Faturamento NNE'!$P$2:$P$707,'Faturamento NNE'!$E$2:$E$707,'Infos Relatório'!$B$245,'Faturamento NNE'!$F$2:$F$707,'Infos Relatório'!$B266,'Faturamento NNE'!$AA$2:$AA$707,'Infos Relatório'!AS$1,'Faturamento NNE'!$U$2:$U$707,"Sim")+SUMIFS('Faturamento NNE'!$Q$2:$Q$707,'Faturamento NNE'!$E$2:$E$707,'Infos Relatório'!$B$245,'Faturamento NNE'!$F$2:$F$707,'Infos Relatório'!$B266,'Faturamento NNE'!$AA$2:$AA$707,'Infos Relatório'!AS$1,'Faturamento NNE'!$U$2:$U$707,"Sim")</f>
        <v>0</v>
      </c>
      <c r="AW266" s="227" t="e">
        <f t="shared" si="91"/>
        <v>#DIV/0!</v>
      </c>
      <c r="AX266" s="545">
        <f>SUMIFS('Faturamento NNE'!$I$2:$I$707,'Faturamento NNE'!$E$2:$E$707,'Infos Relatório'!$B$245,'Faturamento NNE'!$F$2:$F$707,'Infos Relatório'!$B266,'Faturamento NNE'!$AA$2:$AA$707,'Infos Relatório'!AS$1)</f>
        <v>0</v>
      </c>
      <c r="AY266" s="541">
        <f>COUNTIFS('Faturamento NNE'!$E$2:$E$707,'Infos Relatório'!$B$245,'Faturamento NNE'!$F$2:$F$707,'Infos Relatório'!$B266,'Faturamento NNE'!$AA$2:$AA$707,'Infos Relatório'!AY$1)</f>
        <v>0</v>
      </c>
      <c r="AZ266" s="542">
        <f>SUMIFS('Faturamento NNE'!$H$2:$H$707,'Faturamento NNE'!$E$2:$E$707,'Infos Relatório'!$B$245,'Faturamento NNE'!$F$2:$F$707,'Infos Relatório'!$B266,'Faturamento NNE'!$AA$2:$AA$707,'Infos Relatório'!AY$1)</f>
        <v>0</v>
      </c>
      <c r="BA266" s="542">
        <f>SUMIFS('Faturamento NNE'!$K$2:$K$707,'Faturamento NNE'!$E$2:$E$707,'Infos Relatório'!$B$245,'Faturamento NNE'!$F$2:$F$707,'Infos Relatório'!$B266,'Faturamento NNE'!$AA$2:$AA$707,'Infos Relatório'!AY$1)</f>
        <v>0</v>
      </c>
      <c r="BB266" s="546">
        <f>SUMIFS('Faturamento NNE'!$P$2:$P$707,'Faturamento NNE'!$E$2:$E$707,'Infos Relatório'!$B$245,'Faturamento NNE'!$F$2:$F$707,'Infos Relatório'!$B266,'Faturamento NNE'!$AA$2:$AA$707,'Infos Relatório'!AY$1,'Faturamento NNE'!$U$2:$U$707,"Sim")+SUMIFS('Faturamento NNE'!$Q$2:$Q$707,'Faturamento NNE'!$E$2:$E$707,'Infos Relatório'!$B$245,'Faturamento NNE'!$F$2:$F$707,'Infos Relatório'!$B266,'Faturamento NNE'!$AA$2:$AA$707,'Infos Relatório'!AY$1,'Faturamento NNE'!$U$2:$U$707,"Sim")</f>
        <v>0</v>
      </c>
      <c r="BC266" s="227" t="e">
        <f t="shared" si="92"/>
        <v>#DIV/0!</v>
      </c>
      <c r="BD266" s="545">
        <f>SUMIFS('Faturamento NNE'!$I$2:$I$707,'Faturamento NNE'!$E$2:$E$707,'Infos Relatório'!$B$245,'Faturamento NNE'!$F$2:$F$707,'Infos Relatório'!$B266,'Faturamento NNE'!$AA$2:$AA$707,'Infos Relatório'!AY$1)</f>
        <v>0</v>
      </c>
      <c r="BE266" s="541">
        <f>COUNTIFS('Faturamento NNE'!$E$2:$E$707,'Infos Relatório'!$B$245,'Faturamento NNE'!$F$2:$F$707,'Infos Relatório'!$B266,'Faturamento NNE'!$AA$2:$AA$707,'Infos Relatório'!BE$1)</f>
        <v>0</v>
      </c>
      <c r="BF266" s="542">
        <f>SUMIFS('Faturamento NNE'!$H$2:$H$707,'Faturamento NNE'!$E$2:$E$707,'Infos Relatório'!$B$245,'Faturamento NNE'!$F$2:$F$707,'Infos Relatório'!$B266,'Faturamento NNE'!$AA$2:$AA$707,'Infos Relatório'!BE$1)</f>
        <v>0</v>
      </c>
      <c r="BG266" s="542">
        <f>SUMIFS('Faturamento NNE'!$K$2:$K$707,'Faturamento NNE'!$E$2:$E$707,'Infos Relatório'!$B$245,'Faturamento NNE'!$F$2:$F$707,'Infos Relatório'!$B266,'Faturamento NNE'!$AA$2:$AA$707,'Infos Relatório'!BE$1)</f>
        <v>0</v>
      </c>
      <c r="BH266" s="546">
        <f>SUMIFS('Faturamento NNE'!$P$2:$P$707,'Faturamento NNE'!$E$2:$E$707,'Infos Relatório'!$B$245,'Faturamento NNE'!$F$2:$F$707,'Infos Relatório'!$B266,'Faturamento NNE'!$AA$2:$AA$707,'Infos Relatório'!BE$1,'Faturamento NNE'!$U$2:$U$707,"Sim")+SUMIFS('Faturamento NNE'!$Q$2:$Q$707,'Faturamento NNE'!$E$2:$E$707,'Infos Relatório'!$B$245,'Faturamento NNE'!$F$2:$F$707,'Infos Relatório'!$B266,'Faturamento NNE'!$AA$2:$AA$707,'Infos Relatório'!BE$1,'Faturamento NNE'!$U$2:$U$707,"Sim")</f>
        <v>0</v>
      </c>
      <c r="BI266" s="227" t="e">
        <f t="shared" si="93"/>
        <v>#DIV/0!</v>
      </c>
      <c r="BJ266" s="545">
        <f>SUMIFS('Faturamento NNE'!$I$2:$I$707,'Faturamento NNE'!$E$2:$E$707,'Infos Relatório'!$B$245,'Faturamento NNE'!$F$2:$F$707,'Infos Relatório'!$B266,'Faturamento NNE'!$AA$2:$AA$707,'Infos Relatório'!BE$1)</f>
        <v>0</v>
      </c>
      <c r="BK266" s="541">
        <f>COUNTIFS('Faturamento NNE'!$E$2:$E$707,'Infos Relatório'!$B$245,'Faturamento NNE'!$F$2:$F$707,'Infos Relatório'!$B266,'Faturamento NNE'!$AA$2:$AA$707,'Infos Relatório'!BK$1)</f>
        <v>0</v>
      </c>
      <c r="BL266" s="542">
        <f>SUMIFS('Faturamento NNE'!$H$2:$H$707,'Faturamento NNE'!$E$2:$E$707,'Infos Relatório'!$B$245,'Faturamento NNE'!$F$2:$F$707,'Infos Relatório'!$B266,'Faturamento NNE'!$AA$2:$AA$707,'Infos Relatório'!BK$1)</f>
        <v>0</v>
      </c>
      <c r="BM266" s="542">
        <f>SUMIFS('Faturamento NNE'!$K$2:$K$707,'Faturamento NNE'!$E$2:$E$707,'Infos Relatório'!$B$245,'Faturamento NNE'!$F$2:$F$707,'Infos Relatório'!$B266,'Faturamento NNE'!$AA$2:$AA$707,'Infos Relatório'!BK$1)</f>
        <v>0</v>
      </c>
      <c r="BN266" s="546">
        <f>SUMIFS('Faturamento NNE'!$P$2:$P$707,'Faturamento NNE'!$E$2:$E$707,'Infos Relatório'!$B$245,'Faturamento NNE'!$F$2:$F$707,'Infos Relatório'!$B266,'Faturamento NNE'!$AA$2:$AA$707,'Infos Relatório'!BK$1,'Faturamento NNE'!$U$2:$U$707,"Sim")+SUMIFS('Faturamento NNE'!$Q$2:$Q$707,'Faturamento NNE'!$E$2:$E$707,'Infos Relatório'!$B$245,'Faturamento NNE'!$F$2:$F$707,'Infos Relatório'!$B266,'Faturamento NNE'!$AA$2:$AA$707,'Infos Relatório'!BK$1,'Faturamento NNE'!$U$2:$U$707,"Sim")</f>
        <v>0</v>
      </c>
      <c r="BO266" s="227" t="e">
        <f t="shared" si="94"/>
        <v>#DIV/0!</v>
      </c>
      <c r="BP266" s="545">
        <f>SUMIFS('Faturamento NNE'!$I$2:$I$707,'Faturamento NNE'!$E$2:$E$707,'Infos Relatório'!$B$245,'Faturamento NNE'!$F$2:$F$707,'Infos Relatório'!$B266,'Faturamento NNE'!$AA$2:$AA$707,'Infos Relatório'!BK$1)</f>
        <v>0</v>
      </c>
      <c r="BQ266" s="541">
        <f>COUNTIFS('Faturamento NNE'!$E$2:$E$707,'Infos Relatório'!$B$245,'Faturamento NNE'!$F$2:$F$707,'Infos Relatório'!$B266,'Faturamento NNE'!$AA$2:$AA$707,'Infos Relatório'!BQ$1)</f>
        <v>0</v>
      </c>
      <c r="BR266" s="542">
        <f>SUMIFS('Faturamento NNE'!$H$2:$H$707,'Faturamento NNE'!$E$2:$E$707,'Infos Relatório'!$B$245,'Faturamento NNE'!$F$2:$F$707,'Infos Relatório'!$B266,'Faturamento NNE'!$AA$2:$AA$707,'Infos Relatório'!BQ$1)</f>
        <v>0</v>
      </c>
      <c r="BS266" s="542">
        <f>SUMIFS('Faturamento NNE'!$K$2:$K$707,'Faturamento NNE'!$E$2:$E$707,'Infos Relatório'!$B$245,'Faturamento NNE'!$F$2:$F$707,'Infos Relatório'!$B266,'Faturamento NNE'!$AA$2:$AA$707,'Infos Relatório'!BQ$1)</f>
        <v>0</v>
      </c>
      <c r="BT266" s="546">
        <f>SUMIFS('Faturamento NNE'!$P$2:$P$707,'Faturamento NNE'!$E$2:$E$707,'Infos Relatório'!$B$245,'Faturamento NNE'!$F$2:$F$707,'Infos Relatório'!$B266,'Faturamento NNE'!$AA$2:$AA$707,'Infos Relatório'!BQ$1,'Faturamento NNE'!$U$2:$U$707,"Sim")+SUMIFS('Faturamento NNE'!$Q$2:$Q$707,'Faturamento NNE'!$E$2:$E$707,'Infos Relatório'!$B$245,'Faturamento NNE'!$F$2:$F$707,'Infos Relatório'!$B266,'Faturamento NNE'!$AA$2:$AA$707,'Infos Relatório'!BQ$1,'Faturamento NNE'!$U$2:$U$707,"Sim")</f>
        <v>0</v>
      </c>
      <c r="BU266" s="227" t="e">
        <f t="shared" si="95"/>
        <v>#DIV/0!</v>
      </c>
      <c r="BV266" s="545">
        <f>SUMIFS('Faturamento NNE'!$I$2:$I$707,'Faturamento NNE'!$E$2:$E$707,'Infos Relatório'!$B$245,'Faturamento NNE'!$F$2:$F$707,'Infos Relatório'!$B266,'Faturamento NNE'!$AA$2:$AA$707,'Infos Relatório'!BQ$1)</f>
        <v>0</v>
      </c>
    </row>
    <row r="267" spans="2:74">
      <c r="B267" s="217" t="s">
        <v>151</v>
      </c>
      <c r="C267" s="541">
        <f>COUNTIFS('Faturamento NNE'!$E$2:$E$707,'Infos Relatório'!$B$245,'Faturamento NNE'!$F$2:$F$707,'Infos Relatório'!$B267,'Faturamento NNE'!$AA$2:$AA$707,'Infos Relatório'!C$1)</f>
        <v>0</v>
      </c>
      <c r="D267" s="542">
        <f>SUMIFS('Faturamento NNE'!$H$2:$H$707,'Faturamento NNE'!$E$2:$E$707,'Infos Relatório'!$B$245,'Faturamento NNE'!$F$2:$F$707,'Infos Relatório'!$B267,'Faturamento NNE'!$AA$2:$AA$707,'Infos Relatório'!C$1)</f>
        <v>0</v>
      </c>
      <c r="E267" s="543">
        <f>SUMIFS('Faturamento NNE'!$K$2:$K$707,'Faturamento NNE'!$E$2:$E$707,'Infos Relatório'!$B$245,'Faturamento NNE'!$F$2:$F$707,'Infos Relatório'!$B267,'Faturamento NNE'!$AA$2:$AA$707,'Infos Relatório'!C$1)</f>
        <v>0</v>
      </c>
      <c r="F267" s="544">
        <f>SUMIFS('Faturamento NNE'!$P$2:$P$707,'Faturamento NNE'!$E$2:$E$707,'Infos Relatório'!$B$245,'Faturamento NNE'!$F$2:$F$707,'Infos Relatório'!$B267,'Faturamento NNE'!$AA$2:$AA$707,'Infos Relatório'!C$1,'Faturamento NNE'!$U$2:$U$707,"Sim")+SUMIFS('Faturamento NNE'!$Q$2:$Q$707,'Faturamento NNE'!$E$2:$E$707,'Infos Relatório'!$B$245,'Faturamento NNE'!$F$2:$F$707,'Infos Relatório'!$B267,'Faturamento NNE'!$AA$2:$AA$707,'Infos Relatório'!C$1,'Faturamento NNE'!$U$2:$U$707,"Sim")</f>
        <v>0</v>
      </c>
      <c r="G267" s="283" t="e">
        <f t="shared" si="84"/>
        <v>#DIV/0!</v>
      </c>
      <c r="H267" s="545">
        <f>SUMIFS('Faturamento NNE'!$I$2:$I$707,'Faturamento NNE'!$E$2:$E$707,'Infos Relatório'!$B$245,'Faturamento NNE'!$F$2:$F$707,'Infos Relatório'!$B267,'Faturamento NNE'!$AA$2:$AA$707,'Infos Relatório'!C$1)</f>
        <v>0</v>
      </c>
      <c r="I267" s="541">
        <f>COUNTIFS('Faturamento NNE'!$E$2:$E$707,'Infos Relatório'!$B$245,'Faturamento NNE'!$F$2:$F$707,'Infos Relatório'!$B267,'Faturamento NNE'!$AA$2:$AA$707,'Infos Relatório'!I$1)</f>
        <v>0</v>
      </c>
      <c r="J267" s="542">
        <f>SUMIFS('Faturamento NNE'!$H$2:$H$707,'Faturamento NNE'!$E$2:$E$707,'Infos Relatório'!$B$245,'Faturamento NNE'!$F$2:$F$707,'Infos Relatório'!$B267,'Faturamento NNE'!$AA$2:$AA$707,'Infos Relatório'!I$1)</f>
        <v>0</v>
      </c>
      <c r="K267" s="543">
        <f>SUMIFS('Faturamento NNE'!$K$2:$K$707,'Faturamento NNE'!$E$2:$E$707,'Infos Relatório'!$B$245,'Faturamento NNE'!$F$2:$F$707,'Infos Relatório'!$B267,'Faturamento NNE'!$AA$2:$AA$707,'Infos Relatório'!I$1)</f>
        <v>0</v>
      </c>
      <c r="L267" s="544">
        <f>SUMIFS('Faturamento NNE'!$P$2:$P$707,'Faturamento NNE'!$E$2:$E$707,'Infos Relatório'!$B$245,'Faturamento NNE'!$F$2:$F$707,'Infos Relatório'!$B267,'Faturamento NNE'!$AA$2:$AA$707,'Infos Relatório'!I$1,'Faturamento NNE'!$U$2:$U$707,"Sim")+SUMIFS('Faturamento NNE'!$Q$2:$Q$707,'Faturamento NNE'!$E$2:$E$707,'Infos Relatório'!$B$245,'Faturamento NNE'!$F$2:$F$707,'Infos Relatório'!$B267,'Faturamento NNE'!$AA$2:$AA$707,'Infos Relatório'!I$1,'Faturamento NNE'!$U$2:$U$707,"Sim")</f>
        <v>0</v>
      </c>
      <c r="M267" s="283" t="e">
        <f t="shared" si="85"/>
        <v>#DIV/0!</v>
      </c>
      <c r="N267" s="545">
        <f>SUMIFS('Faturamento NNE'!$I$2:$I$707,'Faturamento NNE'!$E$2:$E$707,'Infos Relatório'!$B$245,'Faturamento NNE'!$F$2:$F$707,'Infos Relatório'!$B267,'Faturamento NNE'!$AA$2:$AA$707,'Infos Relatório'!I$1)</f>
        <v>0</v>
      </c>
      <c r="O267" s="541">
        <f>COUNTIFS('Faturamento NNE'!$E$2:$E$707,'Infos Relatório'!$B$245,'Faturamento NNE'!$F$2:$F$707,'Infos Relatório'!$B267,'Faturamento NNE'!$AA$2:$AA$707,'Infos Relatório'!O$1)</f>
        <v>0</v>
      </c>
      <c r="P267" s="542">
        <f>SUMIFS('Faturamento NNE'!$H$2:$H$707,'Faturamento NNE'!$E$2:$E$707,'Infos Relatório'!$B$245,'Faturamento NNE'!$F$2:$F$707,'Infos Relatório'!$B267,'Faturamento NNE'!$AA$2:$AA$707,'Infos Relatório'!O$1)</f>
        <v>0</v>
      </c>
      <c r="Q267" s="542">
        <f>SUMIFS('Faturamento NNE'!$K$2:$K$707,'Faturamento NNE'!$E$2:$E$707,'Infos Relatório'!$B$245,'Faturamento NNE'!$F$2:$F$707,'Infos Relatório'!$B267,'Faturamento NNE'!$AA$2:$AA$707,'Infos Relatório'!O$1)</f>
        <v>0</v>
      </c>
      <c r="R267" s="546">
        <f>SUMIFS('Faturamento NNE'!$P$2:$P$707,'Faturamento NNE'!$E$2:$E$707,'Infos Relatório'!$B$245,'Faturamento NNE'!$F$2:$F$707,'Infos Relatório'!$B267,'Faturamento NNE'!$AA$2:$AA$707,'Infos Relatório'!O$1,'Faturamento NNE'!$U$2:$U$707,"Sim")+SUMIFS('Faturamento NNE'!$Q$2:$Q$707,'Faturamento NNE'!$E$2:$E$707,'Infos Relatório'!$B$245,'Faturamento NNE'!$F$2:$F$707,'Infos Relatório'!$B267,'Faturamento NNE'!$AA$2:$AA$707,'Infos Relatório'!O$1,'Faturamento NNE'!$U$2:$U$707,"Sim")</f>
        <v>0</v>
      </c>
      <c r="S267" s="227" t="e">
        <f t="shared" si="86"/>
        <v>#DIV/0!</v>
      </c>
      <c r="T267" s="545">
        <f>SUMIFS('Faturamento NNE'!$I$2:$I$707,'Faturamento NNE'!$E$2:$E$707,'Infos Relatório'!$B$245,'Faturamento NNE'!$F$2:$F$707,'Infos Relatório'!$B267,'Faturamento NNE'!$AA$2:$AA$707,'Infos Relatório'!O$1)</f>
        <v>0</v>
      </c>
      <c r="U267" s="541">
        <f>COUNTIFS('Faturamento NNE'!$E$2:$E$707,'Infos Relatório'!$B$245,'Faturamento NNE'!$F$2:$F$707,'Infos Relatório'!$B267,'Faturamento NNE'!$AA$2:$AA$707,'Infos Relatório'!U$1)</f>
        <v>0</v>
      </c>
      <c r="V267" s="542">
        <f>SUMIFS('Faturamento NNE'!$H$2:$H$707,'Faturamento NNE'!$E$2:$E$707,'Infos Relatório'!$B$245,'Faturamento NNE'!$F$2:$F$707,'Infos Relatório'!$B267,'Faturamento NNE'!$AA$2:$AA$707,'Infos Relatório'!U$1)</f>
        <v>0</v>
      </c>
      <c r="W267" s="542">
        <f>SUMIFS('Faturamento NNE'!$K$2:$K$707,'Faturamento NNE'!$E$2:$E$707,'Infos Relatório'!$B$245,'Faturamento NNE'!$F$2:$F$707,'Infos Relatório'!$B267,'Faturamento NNE'!$AA$2:$AA$707,'Infos Relatório'!U$1)</f>
        <v>0</v>
      </c>
      <c r="X267" s="546">
        <f>SUMIFS('Faturamento NNE'!$P$2:$P$707,'Faturamento NNE'!$E$2:$E$707,'Infos Relatório'!$B$245,'Faturamento NNE'!$F$2:$F$707,'Infos Relatório'!$B267,'Faturamento NNE'!$AA$2:$AA$707,'Infos Relatório'!U$1,'Faturamento NNE'!$U$2:$U$707,"Sim")+SUMIFS('Faturamento NNE'!$Q$2:$Q$707,'Faturamento NNE'!$E$2:$E$707,'Infos Relatório'!$B$245,'Faturamento NNE'!$F$2:$F$707,'Infos Relatório'!$B267,'Faturamento NNE'!$AA$2:$AA$707,'Infos Relatório'!U$1,'Faturamento NNE'!$U$2:$U$707,"Sim")</f>
        <v>0</v>
      </c>
      <c r="Y267" s="227" t="e">
        <f t="shared" si="87"/>
        <v>#DIV/0!</v>
      </c>
      <c r="Z267" s="545">
        <f>SUMIFS('Faturamento NNE'!$I$2:$I$707,'Faturamento NNE'!$E$2:$E$707,'Infos Relatório'!$B$245,'Faturamento NNE'!$F$2:$F$707,'Infos Relatório'!$B267,'Faturamento NNE'!$AA$2:$AA$707,'Infos Relatório'!U$1)</f>
        <v>0</v>
      </c>
      <c r="AA267" s="541">
        <f>COUNTIFS('Faturamento NNE'!$E$2:$E$707,'Infos Relatório'!$B$245,'Faturamento NNE'!$F$2:$F$707,'Infos Relatório'!$B267,'Faturamento NNE'!$AA$2:$AA$707,'Infos Relatório'!AA$1)</f>
        <v>0</v>
      </c>
      <c r="AB267" s="542">
        <f>SUMIFS('Faturamento NNE'!$H$2:$H$707,'Faturamento NNE'!$E$2:$E$707,'Infos Relatório'!$B$245,'Faturamento NNE'!$F$2:$F$707,'Infos Relatório'!$B267,'Faturamento NNE'!$AA$2:$AA$707,'Infos Relatório'!AA$1)</f>
        <v>0</v>
      </c>
      <c r="AC267" s="542">
        <f>SUMIFS('Faturamento NNE'!$K$2:$K$707,'Faturamento NNE'!$E$2:$E$707,'Infos Relatório'!$B$245,'Faturamento NNE'!$F$2:$F$707,'Infos Relatório'!$B267,'Faturamento NNE'!$AA$2:$AA$707,'Infos Relatório'!AA$1)</f>
        <v>0</v>
      </c>
      <c r="AD267" s="546">
        <f>SUMIFS('Faturamento NNE'!$P$2:$P$707,'Faturamento NNE'!$E$2:$E$707,'Infos Relatório'!$B$245,'Faturamento NNE'!$F$2:$F$707,'Infos Relatório'!$B267,'Faturamento NNE'!$AA$2:$AA$707,'Infos Relatório'!AA$1,'Faturamento NNE'!$U$2:$U$707,"Sim")+SUMIFS('Faturamento NNE'!$Q$2:$Q$707,'Faturamento NNE'!$E$2:$E$707,'Infos Relatório'!$B$245,'Faturamento NNE'!$F$2:$F$707,'Infos Relatório'!$B267,'Faturamento NNE'!$AA$2:$AA$707,'Infos Relatório'!AA$1,'Faturamento NNE'!$U$2:$U$707,"Sim")</f>
        <v>0</v>
      </c>
      <c r="AE267" s="227" t="e">
        <f t="shared" si="88"/>
        <v>#DIV/0!</v>
      </c>
      <c r="AF267" s="545">
        <f>SUMIFS('Faturamento NNE'!$I$2:$I$707,'Faturamento NNE'!$E$2:$E$707,'Infos Relatório'!$B$245,'Faturamento NNE'!$F$2:$F$707,'Infos Relatório'!$B267,'Faturamento NNE'!$AA$2:$AA$707,'Infos Relatório'!AA$1)</f>
        <v>0</v>
      </c>
      <c r="AG267" s="541">
        <f>COUNTIFS('Faturamento NNE'!$E$2:$E$707,'Infos Relatório'!$B$245,'Faturamento NNE'!$F$2:$F$707,'Infos Relatório'!$B267,'Faturamento NNE'!$AA$2:$AA$707,'Infos Relatório'!AG$1)</f>
        <v>0</v>
      </c>
      <c r="AH267" s="542">
        <f>SUMIFS('Faturamento NNE'!$H$2:$H$707,'Faturamento NNE'!$E$2:$E$707,'Infos Relatório'!$B$245,'Faturamento NNE'!$F$2:$F$707,'Infos Relatório'!$B267,'Faturamento NNE'!$AA$2:$AA$707,'Infos Relatório'!AG$1)</f>
        <v>0</v>
      </c>
      <c r="AI267" s="542">
        <f>SUMIFS('Faturamento NNE'!$K$2:$K$707,'Faturamento NNE'!$E$2:$E$707,'Infos Relatório'!$B$245,'Faturamento NNE'!$F$2:$F$707,'Infos Relatório'!$B267,'Faturamento NNE'!$AA$2:$AA$707,'Infos Relatório'!AG$1)</f>
        <v>0</v>
      </c>
      <c r="AJ267" s="546">
        <f>SUMIFS('Faturamento NNE'!$P$2:$P$707,'Faturamento NNE'!$E$2:$E$707,'Infos Relatório'!$B$245,'Faturamento NNE'!$F$2:$F$707,'Infos Relatório'!$B267,'Faturamento NNE'!$AA$2:$AA$707,'Infos Relatório'!AG$1,'Faturamento NNE'!$U$2:$U$707,"Sim")+SUMIFS('Faturamento NNE'!$Q$2:$Q$707,'Faturamento NNE'!$E$2:$E$707,'Infos Relatório'!$B$245,'Faturamento NNE'!$F$2:$F$707,'Infos Relatório'!$B267,'Faturamento NNE'!$AA$2:$AA$707,'Infos Relatório'!AG$1,'Faturamento NNE'!$U$2:$U$707,"Sim")</f>
        <v>0</v>
      </c>
      <c r="AK267" s="227" t="e">
        <f t="shared" si="89"/>
        <v>#DIV/0!</v>
      </c>
      <c r="AL267" s="545">
        <f>SUMIFS('Faturamento NNE'!$I$2:$I$707,'Faturamento NNE'!$E$2:$E$707,'Infos Relatório'!$B$245,'Faturamento NNE'!$F$2:$F$707,'Infos Relatório'!$B267,'Faturamento NNE'!$AA$2:$AA$707,'Infos Relatório'!AG$1)</f>
        <v>0</v>
      </c>
      <c r="AM267" s="541">
        <f>COUNTIFS('Faturamento NNE'!$E$2:$E$707,'Infos Relatório'!$B$245,'Faturamento NNE'!$F$2:$F$707,'Infos Relatório'!$B267,'Faturamento NNE'!$AA$2:$AA$707,'Infos Relatório'!AM$1)</f>
        <v>0</v>
      </c>
      <c r="AN267" s="542">
        <f>SUMIFS('Faturamento NNE'!$H$2:$H$707,'Faturamento NNE'!$E$2:$E$707,'Infos Relatório'!$B$245,'Faturamento NNE'!$F$2:$F$707,'Infos Relatório'!$B267,'Faturamento NNE'!$AA$2:$AA$707,'Infos Relatório'!AM$1)</f>
        <v>0</v>
      </c>
      <c r="AO267" s="542">
        <f>SUMIFS('Faturamento NNE'!$K$2:$K$707,'Faturamento NNE'!$E$2:$E$707,'Infos Relatório'!$B$245,'Faturamento NNE'!$F$2:$F$707,'Infos Relatório'!$B267,'Faturamento NNE'!$AA$2:$AA$707,'Infos Relatório'!AM$1)</f>
        <v>0</v>
      </c>
      <c r="AP267" s="546">
        <f>SUMIFS('Faturamento NNE'!$P$2:$P$707,'Faturamento NNE'!$E$2:$E$707,'Infos Relatório'!$B$245,'Faturamento NNE'!$F$2:$F$707,'Infos Relatório'!$B267,'Faturamento NNE'!$AA$2:$AA$707,'Infos Relatório'!AM$1,'Faturamento NNE'!$U$2:$U$707,"Sim")+SUMIFS('Faturamento NNE'!$Q$2:$Q$707,'Faturamento NNE'!$E$2:$E$707,'Infos Relatório'!$B$245,'Faturamento NNE'!$F$2:$F$707,'Infos Relatório'!$B267,'Faturamento NNE'!$AA$2:$AA$707,'Infos Relatório'!AM$1,'Faturamento NNE'!$U$2:$U$707,"Sim")</f>
        <v>0</v>
      </c>
      <c r="AQ267" s="227" t="e">
        <f t="shared" si="90"/>
        <v>#DIV/0!</v>
      </c>
      <c r="AR267" s="545">
        <f>SUMIFS('Faturamento NNE'!$I$2:$I$707,'Faturamento NNE'!$E$2:$E$707,'Infos Relatório'!$B$245,'Faturamento NNE'!$F$2:$F$707,'Infos Relatório'!$B267,'Faturamento NNE'!$AA$2:$AA$707,'Infos Relatório'!AM$1)</f>
        <v>0</v>
      </c>
      <c r="AS267" s="541">
        <f>COUNTIFS('Faturamento NNE'!$E$2:$E$707,'Infos Relatório'!$B$245,'Faturamento NNE'!$F$2:$F$707,'Infos Relatório'!$B267,'Faturamento NNE'!$AA$2:$AA$707,'Infos Relatório'!AS$1)</f>
        <v>0</v>
      </c>
      <c r="AT267" s="542">
        <f>SUMIFS('Faturamento NNE'!$H$2:$H$707,'Faturamento NNE'!$E$2:$E$707,'Infos Relatório'!$B$245,'Faturamento NNE'!$F$2:$F$707,'Infos Relatório'!$B267,'Faturamento NNE'!$AA$2:$AA$707,'Infos Relatório'!AS$1)</f>
        <v>0</v>
      </c>
      <c r="AU267" s="542">
        <f>SUMIFS('Faturamento NNE'!$K$2:$K$707,'Faturamento NNE'!$E$2:$E$707,'Infos Relatório'!$B$245,'Faturamento NNE'!$F$2:$F$707,'Infos Relatório'!$B267,'Faturamento NNE'!$AA$2:$AA$707,'Infos Relatório'!AS$1)</f>
        <v>0</v>
      </c>
      <c r="AV267" s="546">
        <f>SUMIFS('Faturamento NNE'!$P$2:$P$707,'Faturamento NNE'!$E$2:$E$707,'Infos Relatório'!$B$245,'Faturamento NNE'!$F$2:$F$707,'Infos Relatório'!$B267,'Faturamento NNE'!$AA$2:$AA$707,'Infos Relatório'!AS$1,'Faturamento NNE'!$U$2:$U$707,"Sim")+SUMIFS('Faturamento NNE'!$Q$2:$Q$707,'Faturamento NNE'!$E$2:$E$707,'Infos Relatório'!$B$245,'Faturamento NNE'!$F$2:$F$707,'Infos Relatório'!$B267,'Faturamento NNE'!$AA$2:$AA$707,'Infos Relatório'!AS$1,'Faturamento NNE'!$U$2:$U$707,"Sim")</f>
        <v>0</v>
      </c>
      <c r="AW267" s="227" t="e">
        <f t="shared" si="91"/>
        <v>#DIV/0!</v>
      </c>
      <c r="AX267" s="545">
        <f>SUMIFS('Faturamento NNE'!$I$2:$I$707,'Faturamento NNE'!$E$2:$E$707,'Infos Relatório'!$B$245,'Faturamento NNE'!$F$2:$F$707,'Infos Relatório'!$B267,'Faturamento NNE'!$AA$2:$AA$707,'Infos Relatório'!AS$1)</f>
        <v>0</v>
      </c>
      <c r="AY267" s="541">
        <f>COUNTIFS('Faturamento NNE'!$E$2:$E$707,'Infos Relatório'!$B$245,'Faturamento NNE'!$F$2:$F$707,'Infos Relatório'!$B267,'Faturamento NNE'!$AA$2:$AA$707,'Infos Relatório'!AY$1)</f>
        <v>0</v>
      </c>
      <c r="AZ267" s="542">
        <f>SUMIFS('Faturamento NNE'!$H$2:$H$707,'Faturamento NNE'!$E$2:$E$707,'Infos Relatório'!$B$245,'Faturamento NNE'!$F$2:$F$707,'Infos Relatório'!$B267,'Faturamento NNE'!$AA$2:$AA$707,'Infos Relatório'!AY$1)</f>
        <v>0</v>
      </c>
      <c r="BA267" s="542">
        <f>SUMIFS('Faturamento NNE'!$K$2:$K$707,'Faturamento NNE'!$E$2:$E$707,'Infos Relatório'!$B$245,'Faturamento NNE'!$F$2:$F$707,'Infos Relatório'!$B267,'Faturamento NNE'!$AA$2:$AA$707,'Infos Relatório'!AY$1)</f>
        <v>0</v>
      </c>
      <c r="BB267" s="546">
        <f>SUMIFS('Faturamento NNE'!$P$2:$P$707,'Faturamento NNE'!$E$2:$E$707,'Infos Relatório'!$B$245,'Faturamento NNE'!$F$2:$F$707,'Infos Relatório'!$B267,'Faturamento NNE'!$AA$2:$AA$707,'Infos Relatório'!AY$1,'Faturamento NNE'!$U$2:$U$707,"Sim")+SUMIFS('Faturamento NNE'!$Q$2:$Q$707,'Faturamento NNE'!$E$2:$E$707,'Infos Relatório'!$B$245,'Faturamento NNE'!$F$2:$F$707,'Infos Relatório'!$B267,'Faturamento NNE'!$AA$2:$AA$707,'Infos Relatório'!AY$1,'Faturamento NNE'!$U$2:$U$707,"Sim")</f>
        <v>0</v>
      </c>
      <c r="BC267" s="227" t="e">
        <f t="shared" si="92"/>
        <v>#DIV/0!</v>
      </c>
      <c r="BD267" s="545">
        <f>SUMIFS('Faturamento NNE'!$I$2:$I$707,'Faturamento NNE'!$E$2:$E$707,'Infos Relatório'!$B$245,'Faturamento NNE'!$F$2:$F$707,'Infos Relatório'!$B267,'Faturamento NNE'!$AA$2:$AA$707,'Infos Relatório'!AY$1)</f>
        <v>0</v>
      </c>
      <c r="BE267" s="541">
        <f>COUNTIFS('Faturamento NNE'!$E$2:$E$707,'Infos Relatório'!$B$245,'Faturamento NNE'!$F$2:$F$707,'Infos Relatório'!$B267,'Faturamento NNE'!$AA$2:$AA$707,'Infos Relatório'!BE$1)</f>
        <v>0</v>
      </c>
      <c r="BF267" s="542">
        <f>SUMIFS('Faturamento NNE'!$H$2:$H$707,'Faturamento NNE'!$E$2:$E$707,'Infos Relatório'!$B$245,'Faturamento NNE'!$F$2:$F$707,'Infos Relatório'!$B267,'Faturamento NNE'!$AA$2:$AA$707,'Infos Relatório'!BE$1)</f>
        <v>0</v>
      </c>
      <c r="BG267" s="542">
        <f>SUMIFS('Faturamento NNE'!$K$2:$K$707,'Faturamento NNE'!$E$2:$E$707,'Infos Relatório'!$B$245,'Faturamento NNE'!$F$2:$F$707,'Infos Relatório'!$B267,'Faturamento NNE'!$AA$2:$AA$707,'Infos Relatório'!BE$1)</f>
        <v>0</v>
      </c>
      <c r="BH267" s="546">
        <f>SUMIFS('Faturamento NNE'!$P$2:$P$707,'Faturamento NNE'!$E$2:$E$707,'Infos Relatório'!$B$245,'Faturamento NNE'!$F$2:$F$707,'Infos Relatório'!$B267,'Faturamento NNE'!$AA$2:$AA$707,'Infos Relatório'!BE$1,'Faturamento NNE'!$U$2:$U$707,"Sim")+SUMIFS('Faturamento NNE'!$Q$2:$Q$707,'Faturamento NNE'!$E$2:$E$707,'Infos Relatório'!$B$245,'Faturamento NNE'!$F$2:$F$707,'Infos Relatório'!$B267,'Faturamento NNE'!$AA$2:$AA$707,'Infos Relatório'!BE$1,'Faturamento NNE'!$U$2:$U$707,"Sim")</f>
        <v>0</v>
      </c>
      <c r="BI267" s="227" t="e">
        <f t="shared" si="93"/>
        <v>#DIV/0!</v>
      </c>
      <c r="BJ267" s="545">
        <f>SUMIFS('Faturamento NNE'!$I$2:$I$707,'Faturamento NNE'!$E$2:$E$707,'Infos Relatório'!$B$245,'Faturamento NNE'!$F$2:$F$707,'Infos Relatório'!$B267,'Faturamento NNE'!$AA$2:$AA$707,'Infos Relatório'!BE$1)</f>
        <v>0</v>
      </c>
      <c r="BK267" s="541">
        <f>COUNTIFS('Faturamento NNE'!$E$2:$E$707,'Infos Relatório'!$B$245,'Faturamento NNE'!$F$2:$F$707,'Infos Relatório'!$B267,'Faturamento NNE'!$AA$2:$AA$707,'Infos Relatório'!BK$1)</f>
        <v>0</v>
      </c>
      <c r="BL267" s="542">
        <f>SUMIFS('Faturamento NNE'!$H$2:$H$707,'Faturamento NNE'!$E$2:$E$707,'Infos Relatório'!$B$245,'Faturamento NNE'!$F$2:$F$707,'Infos Relatório'!$B267,'Faturamento NNE'!$AA$2:$AA$707,'Infos Relatório'!BK$1)</f>
        <v>0</v>
      </c>
      <c r="BM267" s="542">
        <f>SUMIFS('Faturamento NNE'!$K$2:$K$707,'Faturamento NNE'!$E$2:$E$707,'Infos Relatório'!$B$245,'Faturamento NNE'!$F$2:$F$707,'Infos Relatório'!$B267,'Faturamento NNE'!$AA$2:$AA$707,'Infos Relatório'!BK$1)</f>
        <v>0</v>
      </c>
      <c r="BN267" s="546">
        <f>SUMIFS('Faturamento NNE'!$P$2:$P$707,'Faturamento NNE'!$E$2:$E$707,'Infos Relatório'!$B$245,'Faturamento NNE'!$F$2:$F$707,'Infos Relatório'!$B267,'Faturamento NNE'!$AA$2:$AA$707,'Infos Relatório'!BK$1,'Faturamento NNE'!$U$2:$U$707,"Sim")+SUMIFS('Faturamento NNE'!$Q$2:$Q$707,'Faturamento NNE'!$E$2:$E$707,'Infos Relatório'!$B$245,'Faturamento NNE'!$F$2:$F$707,'Infos Relatório'!$B267,'Faturamento NNE'!$AA$2:$AA$707,'Infos Relatório'!BK$1,'Faturamento NNE'!$U$2:$U$707,"Sim")</f>
        <v>0</v>
      </c>
      <c r="BO267" s="227" t="e">
        <f t="shared" si="94"/>
        <v>#DIV/0!</v>
      </c>
      <c r="BP267" s="545">
        <f>SUMIFS('Faturamento NNE'!$I$2:$I$707,'Faturamento NNE'!$E$2:$E$707,'Infos Relatório'!$B$245,'Faturamento NNE'!$F$2:$F$707,'Infos Relatório'!$B267,'Faturamento NNE'!$AA$2:$AA$707,'Infos Relatório'!BK$1)</f>
        <v>0</v>
      </c>
      <c r="BQ267" s="541">
        <f>COUNTIFS('Faturamento NNE'!$E$2:$E$707,'Infos Relatório'!$B$245,'Faturamento NNE'!$F$2:$F$707,'Infos Relatório'!$B267,'Faturamento NNE'!$AA$2:$AA$707,'Infos Relatório'!BQ$1)</f>
        <v>0</v>
      </c>
      <c r="BR267" s="542">
        <f>SUMIFS('Faturamento NNE'!$H$2:$H$707,'Faturamento NNE'!$E$2:$E$707,'Infos Relatório'!$B$245,'Faturamento NNE'!$F$2:$F$707,'Infos Relatório'!$B267,'Faturamento NNE'!$AA$2:$AA$707,'Infos Relatório'!BQ$1)</f>
        <v>0</v>
      </c>
      <c r="BS267" s="542">
        <f>SUMIFS('Faturamento NNE'!$K$2:$K$707,'Faturamento NNE'!$E$2:$E$707,'Infos Relatório'!$B$245,'Faturamento NNE'!$F$2:$F$707,'Infos Relatório'!$B267,'Faturamento NNE'!$AA$2:$AA$707,'Infos Relatório'!BQ$1)</f>
        <v>0</v>
      </c>
      <c r="BT267" s="546">
        <f>SUMIFS('Faturamento NNE'!$P$2:$P$707,'Faturamento NNE'!$E$2:$E$707,'Infos Relatório'!$B$245,'Faturamento NNE'!$F$2:$F$707,'Infos Relatório'!$B267,'Faturamento NNE'!$AA$2:$AA$707,'Infos Relatório'!BQ$1,'Faturamento NNE'!$U$2:$U$707,"Sim")+SUMIFS('Faturamento NNE'!$Q$2:$Q$707,'Faturamento NNE'!$E$2:$E$707,'Infos Relatório'!$B$245,'Faturamento NNE'!$F$2:$F$707,'Infos Relatório'!$B267,'Faturamento NNE'!$AA$2:$AA$707,'Infos Relatório'!BQ$1,'Faturamento NNE'!$U$2:$U$707,"Sim")</f>
        <v>0</v>
      </c>
      <c r="BU267" s="227" t="e">
        <f t="shared" si="95"/>
        <v>#DIV/0!</v>
      </c>
      <c r="BV267" s="545">
        <f>SUMIFS('Faturamento NNE'!$I$2:$I$707,'Faturamento NNE'!$E$2:$E$707,'Infos Relatório'!$B$245,'Faturamento NNE'!$F$2:$F$707,'Infos Relatório'!$B267,'Faturamento NNE'!$AA$2:$AA$707,'Infos Relatório'!BQ$1)</f>
        <v>0</v>
      </c>
    </row>
    <row r="268" spans="2:74">
      <c r="B268" s="217" t="s">
        <v>152</v>
      </c>
      <c r="C268" s="541">
        <f>COUNTIFS('Faturamento NNE'!$E$2:$E$707,'Infos Relatório'!$B$245,'Faturamento NNE'!$F$2:$F$707,'Infos Relatório'!$B268,'Faturamento NNE'!$AA$2:$AA$707,'Infos Relatório'!C$1)</f>
        <v>0</v>
      </c>
      <c r="D268" s="542">
        <f>SUMIFS('Faturamento NNE'!$H$2:$H$707,'Faturamento NNE'!$E$2:$E$707,'Infos Relatório'!$B$245,'Faturamento NNE'!$F$2:$F$707,'Infos Relatório'!$B268,'Faturamento NNE'!$AA$2:$AA$707,'Infos Relatório'!C$1)</f>
        <v>0</v>
      </c>
      <c r="E268" s="543">
        <f>SUMIFS('Faturamento NNE'!$K$2:$K$707,'Faturamento NNE'!$E$2:$E$707,'Infos Relatório'!$B$245,'Faturamento NNE'!$F$2:$F$707,'Infos Relatório'!$B268,'Faturamento NNE'!$AA$2:$AA$707,'Infos Relatório'!C$1)</f>
        <v>0</v>
      </c>
      <c r="F268" s="544">
        <f>SUMIFS('Faturamento NNE'!$P$2:$P$707,'Faturamento NNE'!$E$2:$E$707,'Infos Relatório'!$B$245,'Faturamento NNE'!$F$2:$F$707,'Infos Relatório'!$B268,'Faturamento NNE'!$AA$2:$AA$707,'Infos Relatório'!C$1,'Faturamento NNE'!$U$2:$U$707,"Sim")+SUMIFS('Faturamento NNE'!$Q$2:$Q$707,'Faturamento NNE'!$E$2:$E$707,'Infos Relatório'!$B$245,'Faturamento NNE'!$F$2:$F$707,'Infos Relatório'!$B268,'Faturamento NNE'!$AA$2:$AA$707,'Infos Relatório'!C$1,'Faturamento NNE'!$U$2:$U$707,"Sim")</f>
        <v>0</v>
      </c>
      <c r="G268" s="283" t="e">
        <f t="shared" si="84"/>
        <v>#DIV/0!</v>
      </c>
      <c r="H268" s="545">
        <f>SUMIFS('Faturamento NNE'!$I$2:$I$707,'Faturamento NNE'!$E$2:$E$707,'Infos Relatório'!$B$245,'Faturamento NNE'!$F$2:$F$707,'Infos Relatório'!$B268,'Faturamento NNE'!$AA$2:$AA$707,'Infos Relatório'!C$1)</f>
        <v>0</v>
      </c>
      <c r="I268" s="541">
        <f>COUNTIFS('Faturamento NNE'!$E$2:$E$707,'Infos Relatório'!$B$245,'Faturamento NNE'!$F$2:$F$707,'Infos Relatório'!$B268,'Faturamento NNE'!$AA$2:$AA$707,'Infos Relatório'!I$1)</f>
        <v>0</v>
      </c>
      <c r="J268" s="542">
        <f>SUMIFS('Faturamento NNE'!$H$2:$H$707,'Faturamento NNE'!$E$2:$E$707,'Infos Relatório'!$B$245,'Faturamento NNE'!$F$2:$F$707,'Infos Relatório'!$B268,'Faturamento NNE'!$AA$2:$AA$707,'Infos Relatório'!I$1)</f>
        <v>0</v>
      </c>
      <c r="K268" s="543">
        <f>SUMIFS('Faturamento NNE'!$K$2:$K$707,'Faturamento NNE'!$E$2:$E$707,'Infos Relatório'!$B$245,'Faturamento NNE'!$F$2:$F$707,'Infos Relatório'!$B268,'Faturamento NNE'!$AA$2:$AA$707,'Infos Relatório'!I$1)</f>
        <v>0</v>
      </c>
      <c r="L268" s="544">
        <f>SUMIFS('Faturamento NNE'!$P$2:$P$707,'Faturamento NNE'!$E$2:$E$707,'Infos Relatório'!$B$245,'Faturamento NNE'!$F$2:$F$707,'Infos Relatório'!$B268,'Faturamento NNE'!$AA$2:$AA$707,'Infos Relatório'!I$1,'Faturamento NNE'!$U$2:$U$707,"Sim")+SUMIFS('Faturamento NNE'!$Q$2:$Q$707,'Faturamento NNE'!$E$2:$E$707,'Infos Relatório'!$B$245,'Faturamento NNE'!$F$2:$F$707,'Infos Relatório'!$B268,'Faturamento NNE'!$AA$2:$AA$707,'Infos Relatório'!I$1,'Faturamento NNE'!$U$2:$U$707,"Sim")</f>
        <v>0</v>
      </c>
      <c r="M268" s="283" t="e">
        <f t="shared" si="85"/>
        <v>#DIV/0!</v>
      </c>
      <c r="N268" s="545">
        <f>SUMIFS('Faturamento NNE'!$I$2:$I$707,'Faturamento NNE'!$E$2:$E$707,'Infos Relatório'!$B$245,'Faturamento NNE'!$F$2:$F$707,'Infos Relatório'!$B268,'Faturamento NNE'!$AA$2:$AA$707,'Infos Relatório'!I$1)</f>
        <v>0</v>
      </c>
      <c r="O268" s="541">
        <f>COUNTIFS('Faturamento NNE'!$E$2:$E$707,'Infos Relatório'!$B$245,'Faturamento NNE'!$F$2:$F$707,'Infos Relatório'!$B268,'Faturamento NNE'!$AA$2:$AA$707,'Infos Relatório'!O$1)</f>
        <v>0</v>
      </c>
      <c r="P268" s="542">
        <f>SUMIFS('Faturamento NNE'!$H$2:$H$707,'Faturamento NNE'!$E$2:$E$707,'Infos Relatório'!$B$245,'Faturamento NNE'!$F$2:$F$707,'Infos Relatório'!$B268,'Faturamento NNE'!$AA$2:$AA$707,'Infos Relatório'!O$1)</f>
        <v>0</v>
      </c>
      <c r="Q268" s="542">
        <f>SUMIFS('Faturamento NNE'!$K$2:$K$707,'Faturamento NNE'!$E$2:$E$707,'Infos Relatório'!$B$245,'Faturamento NNE'!$F$2:$F$707,'Infos Relatório'!$B268,'Faturamento NNE'!$AA$2:$AA$707,'Infos Relatório'!O$1)</f>
        <v>0</v>
      </c>
      <c r="R268" s="546">
        <f>SUMIFS('Faturamento NNE'!$P$2:$P$707,'Faturamento NNE'!$E$2:$E$707,'Infos Relatório'!$B$245,'Faturamento NNE'!$F$2:$F$707,'Infos Relatório'!$B268,'Faturamento NNE'!$AA$2:$AA$707,'Infos Relatório'!O$1,'Faturamento NNE'!$U$2:$U$707,"Sim")+SUMIFS('Faturamento NNE'!$Q$2:$Q$707,'Faturamento NNE'!$E$2:$E$707,'Infos Relatório'!$B$245,'Faturamento NNE'!$F$2:$F$707,'Infos Relatório'!$B268,'Faturamento NNE'!$AA$2:$AA$707,'Infos Relatório'!O$1,'Faturamento NNE'!$U$2:$U$707,"Sim")</f>
        <v>0</v>
      </c>
      <c r="S268" s="227" t="e">
        <f t="shared" si="86"/>
        <v>#DIV/0!</v>
      </c>
      <c r="T268" s="545">
        <f>SUMIFS('Faturamento NNE'!$I$2:$I$707,'Faturamento NNE'!$E$2:$E$707,'Infos Relatório'!$B$245,'Faturamento NNE'!$F$2:$F$707,'Infos Relatório'!$B268,'Faturamento NNE'!$AA$2:$AA$707,'Infos Relatório'!O$1)</f>
        <v>0</v>
      </c>
      <c r="U268" s="541">
        <f>COUNTIFS('Faturamento NNE'!$E$2:$E$707,'Infos Relatório'!$B$245,'Faturamento NNE'!$F$2:$F$707,'Infos Relatório'!$B268,'Faturamento NNE'!$AA$2:$AA$707,'Infos Relatório'!U$1)</f>
        <v>0</v>
      </c>
      <c r="V268" s="542">
        <f>SUMIFS('Faturamento NNE'!$H$2:$H$707,'Faturamento NNE'!$E$2:$E$707,'Infos Relatório'!$B$245,'Faturamento NNE'!$F$2:$F$707,'Infos Relatório'!$B268,'Faturamento NNE'!$AA$2:$AA$707,'Infos Relatório'!U$1)</f>
        <v>0</v>
      </c>
      <c r="W268" s="542">
        <f>SUMIFS('Faturamento NNE'!$K$2:$K$707,'Faturamento NNE'!$E$2:$E$707,'Infos Relatório'!$B$245,'Faturamento NNE'!$F$2:$F$707,'Infos Relatório'!$B268,'Faturamento NNE'!$AA$2:$AA$707,'Infos Relatório'!U$1)</f>
        <v>0</v>
      </c>
      <c r="X268" s="546">
        <f>SUMIFS('Faturamento NNE'!$P$2:$P$707,'Faturamento NNE'!$E$2:$E$707,'Infos Relatório'!$B$245,'Faturamento NNE'!$F$2:$F$707,'Infos Relatório'!$B268,'Faturamento NNE'!$AA$2:$AA$707,'Infos Relatório'!U$1,'Faturamento NNE'!$U$2:$U$707,"Sim")+SUMIFS('Faturamento NNE'!$Q$2:$Q$707,'Faturamento NNE'!$E$2:$E$707,'Infos Relatório'!$B$245,'Faturamento NNE'!$F$2:$F$707,'Infos Relatório'!$B268,'Faturamento NNE'!$AA$2:$AA$707,'Infos Relatório'!U$1,'Faturamento NNE'!$U$2:$U$707,"Sim")</f>
        <v>0</v>
      </c>
      <c r="Y268" s="227" t="e">
        <f t="shared" si="87"/>
        <v>#DIV/0!</v>
      </c>
      <c r="Z268" s="545">
        <f>SUMIFS('Faturamento NNE'!$I$2:$I$707,'Faturamento NNE'!$E$2:$E$707,'Infos Relatório'!$B$245,'Faturamento NNE'!$F$2:$F$707,'Infos Relatório'!$B268,'Faturamento NNE'!$AA$2:$AA$707,'Infos Relatório'!U$1)</f>
        <v>0</v>
      </c>
      <c r="AA268" s="541">
        <f>COUNTIFS('Faturamento NNE'!$E$2:$E$707,'Infos Relatório'!$B$245,'Faturamento NNE'!$F$2:$F$707,'Infos Relatório'!$B268,'Faturamento NNE'!$AA$2:$AA$707,'Infos Relatório'!AA$1)</f>
        <v>0</v>
      </c>
      <c r="AB268" s="542">
        <f>SUMIFS('Faturamento NNE'!$H$2:$H$707,'Faturamento NNE'!$E$2:$E$707,'Infos Relatório'!$B$245,'Faturamento NNE'!$F$2:$F$707,'Infos Relatório'!$B268,'Faturamento NNE'!$AA$2:$AA$707,'Infos Relatório'!AA$1)</f>
        <v>0</v>
      </c>
      <c r="AC268" s="542">
        <f>SUMIFS('Faturamento NNE'!$K$2:$K$707,'Faturamento NNE'!$E$2:$E$707,'Infos Relatório'!$B$245,'Faturamento NNE'!$F$2:$F$707,'Infos Relatório'!$B268,'Faturamento NNE'!$AA$2:$AA$707,'Infos Relatório'!AA$1)</f>
        <v>0</v>
      </c>
      <c r="AD268" s="546">
        <f>SUMIFS('Faturamento NNE'!$P$2:$P$707,'Faturamento NNE'!$E$2:$E$707,'Infos Relatório'!$B$245,'Faturamento NNE'!$F$2:$F$707,'Infos Relatório'!$B268,'Faturamento NNE'!$AA$2:$AA$707,'Infos Relatório'!AA$1,'Faturamento NNE'!$U$2:$U$707,"Sim")+SUMIFS('Faturamento NNE'!$Q$2:$Q$707,'Faturamento NNE'!$E$2:$E$707,'Infos Relatório'!$B$245,'Faturamento NNE'!$F$2:$F$707,'Infos Relatório'!$B268,'Faturamento NNE'!$AA$2:$AA$707,'Infos Relatório'!AA$1,'Faturamento NNE'!$U$2:$U$707,"Sim")</f>
        <v>0</v>
      </c>
      <c r="AE268" s="227" t="e">
        <f t="shared" si="88"/>
        <v>#DIV/0!</v>
      </c>
      <c r="AF268" s="545">
        <f>SUMIFS('Faturamento NNE'!$I$2:$I$707,'Faturamento NNE'!$E$2:$E$707,'Infos Relatório'!$B$245,'Faturamento NNE'!$F$2:$F$707,'Infos Relatório'!$B268,'Faturamento NNE'!$AA$2:$AA$707,'Infos Relatório'!AA$1)</f>
        <v>0</v>
      </c>
      <c r="AG268" s="541">
        <f>COUNTIFS('Faturamento NNE'!$E$2:$E$707,'Infos Relatório'!$B$245,'Faturamento NNE'!$F$2:$F$707,'Infos Relatório'!$B268,'Faturamento NNE'!$AA$2:$AA$707,'Infos Relatório'!AG$1)</f>
        <v>0</v>
      </c>
      <c r="AH268" s="542">
        <f>SUMIFS('Faturamento NNE'!$H$2:$H$707,'Faturamento NNE'!$E$2:$E$707,'Infos Relatório'!$B$245,'Faturamento NNE'!$F$2:$F$707,'Infos Relatório'!$B268,'Faturamento NNE'!$AA$2:$AA$707,'Infos Relatório'!AG$1)</f>
        <v>0</v>
      </c>
      <c r="AI268" s="542">
        <f>SUMIFS('Faturamento NNE'!$K$2:$K$707,'Faturamento NNE'!$E$2:$E$707,'Infos Relatório'!$B$245,'Faturamento NNE'!$F$2:$F$707,'Infos Relatório'!$B268,'Faturamento NNE'!$AA$2:$AA$707,'Infos Relatório'!AG$1)</f>
        <v>0</v>
      </c>
      <c r="AJ268" s="546">
        <f>SUMIFS('Faturamento NNE'!$P$2:$P$707,'Faturamento NNE'!$E$2:$E$707,'Infos Relatório'!$B$245,'Faturamento NNE'!$F$2:$F$707,'Infos Relatório'!$B268,'Faturamento NNE'!$AA$2:$AA$707,'Infos Relatório'!AG$1,'Faturamento NNE'!$U$2:$U$707,"Sim")+SUMIFS('Faturamento NNE'!$Q$2:$Q$707,'Faturamento NNE'!$E$2:$E$707,'Infos Relatório'!$B$245,'Faturamento NNE'!$F$2:$F$707,'Infos Relatório'!$B268,'Faturamento NNE'!$AA$2:$AA$707,'Infos Relatório'!AG$1,'Faturamento NNE'!$U$2:$U$707,"Sim")</f>
        <v>0</v>
      </c>
      <c r="AK268" s="227" t="e">
        <f t="shared" si="89"/>
        <v>#DIV/0!</v>
      </c>
      <c r="AL268" s="545">
        <f>SUMIFS('Faturamento NNE'!$I$2:$I$707,'Faturamento NNE'!$E$2:$E$707,'Infos Relatório'!$B$245,'Faturamento NNE'!$F$2:$F$707,'Infos Relatório'!$B268,'Faturamento NNE'!$AA$2:$AA$707,'Infos Relatório'!AG$1)</f>
        <v>0</v>
      </c>
      <c r="AM268" s="541">
        <f>COUNTIFS('Faturamento NNE'!$E$2:$E$707,'Infos Relatório'!$B$245,'Faturamento NNE'!$F$2:$F$707,'Infos Relatório'!$B268,'Faturamento NNE'!$AA$2:$AA$707,'Infos Relatório'!AM$1)</f>
        <v>0</v>
      </c>
      <c r="AN268" s="542">
        <f>SUMIFS('Faturamento NNE'!$H$2:$H$707,'Faturamento NNE'!$E$2:$E$707,'Infos Relatório'!$B$245,'Faturamento NNE'!$F$2:$F$707,'Infos Relatório'!$B268,'Faturamento NNE'!$AA$2:$AA$707,'Infos Relatório'!AM$1)</f>
        <v>0</v>
      </c>
      <c r="AO268" s="542">
        <f>SUMIFS('Faturamento NNE'!$K$2:$K$707,'Faturamento NNE'!$E$2:$E$707,'Infos Relatório'!$B$245,'Faturamento NNE'!$F$2:$F$707,'Infos Relatório'!$B268,'Faturamento NNE'!$AA$2:$AA$707,'Infos Relatório'!AM$1)</f>
        <v>0</v>
      </c>
      <c r="AP268" s="546">
        <f>SUMIFS('Faturamento NNE'!$P$2:$P$707,'Faturamento NNE'!$E$2:$E$707,'Infos Relatório'!$B$245,'Faturamento NNE'!$F$2:$F$707,'Infos Relatório'!$B268,'Faturamento NNE'!$AA$2:$AA$707,'Infos Relatório'!AM$1,'Faturamento NNE'!$U$2:$U$707,"Sim")+SUMIFS('Faturamento NNE'!$Q$2:$Q$707,'Faturamento NNE'!$E$2:$E$707,'Infos Relatório'!$B$245,'Faturamento NNE'!$F$2:$F$707,'Infos Relatório'!$B268,'Faturamento NNE'!$AA$2:$AA$707,'Infos Relatório'!AM$1,'Faturamento NNE'!$U$2:$U$707,"Sim")</f>
        <v>0</v>
      </c>
      <c r="AQ268" s="227" t="e">
        <f t="shared" si="90"/>
        <v>#DIV/0!</v>
      </c>
      <c r="AR268" s="545">
        <f>SUMIFS('Faturamento NNE'!$I$2:$I$707,'Faturamento NNE'!$E$2:$E$707,'Infos Relatório'!$B$245,'Faturamento NNE'!$F$2:$F$707,'Infos Relatório'!$B268,'Faturamento NNE'!$AA$2:$AA$707,'Infos Relatório'!AM$1)</f>
        <v>0</v>
      </c>
      <c r="AS268" s="541">
        <f>COUNTIFS('Faturamento NNE'!$E$2:$E$707,'Infos Relatório'!$B$245,'Faturamento NNE'!$F$2:$F$707,'Infos Relatório'!$B268,'Faturamento NNE'!$AA$2:$AA$707,'Infos Relatório'!AS$1)</f>
        <v>0</v>
      </c>
      <c r="AT268" s="542">
        <f>SUMIFS('Faturamento NNE'!$H$2:$H$707,'Faturamento NNE'!$E$2:$E$707,'Infos Relatório'!$B$245,'Faturamento NNE'!$F$2:$F$707,'Infos Relatório'!$B268,'Faturamento NNE'!$AA$2:$AA$707,'Infos Relatório'!AS$1)</f>
        <v>0</v>
      </c>
      <c r="AU268" s="542">
        <f>SUMIFS('Faturamento NNE'!$K$2:$K$707,'Faturamento NNE'!$E$2:$E$707,'Infos Relatório'!$B$245,'Faturamento NNE'!$F$2:$F$707,'Infos Relatório'!$B268,'Faturamento NNE'!$AA$2:$AA$707,'Infos Relatório'!AS$1)</f>
        <v>0</v>
      </c>
      <c r="AV268" s="546">
        <f>SUMIFS('Faturamento NNE'!$P$2:$P$707,'Faturamento NNE'!$E$2:$E$707,'Infos Relatório'!$B$245,'Faturamento NNE'!$F$2:$F$707,'Infos Relatório'!$B268,'Faturamento NNE'!$AA$2:$AA$707,'Infos Relatório'!AS$1,'Faturamento NNE'!$U$2:$U$707,"Sim")+SUMIFS('Faturamento NNE'!$Q$2:$Q$707,'Faturamento NNE'!$E$2:$E$707,'Infos Relatório'!$B$245,'Faturamento NNE'!$F$2:$F$707,'Infos Relatório'!$B268,'Faturamento NNE'!$AA$2:$AA$707,'Infos Relatório'!AS$1,'Faturamento NNE'!$U$2:$U$707,"Sim")</f>
        <v>0</v>
      </c>
      <c r="AW268" s="227" t="e">
        <f t="shared" si="91"/>
        <v>#DIV/0!</v>
      </c>
      <c r="AX268" s="545">
        <f>SUMIFS('Faturamento NNE'!$I$2:$I$707,'Faturamento NNE'!$E$2:$E$707,'Infos Relatório'!$B$245,'Faturamento NNE'!$F$2:$F$707,'Infos Relatório'!$B268,'Faturamento NNE'!$AA$2:$AA$707,'Infos Relatório'!AS$1)</f>
        <v>0</v>
      </c>
      <c r="AY268" s="541">
        <f>COUNTIFS('Faturamento NNE'!$E$2:$E$707,'Infos Relatório'!$B$245,'Faturamento NNE'!$F$2:$F$707,'Infos Relatório'!$B268,'Faturamento NNE'!$AA$2:$AA$707,'Infos Relatório'!AY$1)</f>
        <v>0</v>
      </c>
      <c r="AZ268" s="542">
        <f>SUMIFS('Faturamento NNE'!$H$2:$H$707,'Faturamento NNE'!$E$2:$E$707,'Infos Relatório'!$B$245,'Faturamento NNE'!$F$2:$F$707,'Infos Relatório'!$B268,'Faturamento NNE'!$AA$2:$AA$707,'Infos Relatório'!AY$1)</f>
        <v>0</v>
      </c>
      <c r="BA268" s="542">
        <f>SUMIFS('Faturamento NNE'!$K$2:$K$707,'Faturamento NNE'!$E$2:$E$707,'Infos Relatório'!$B$245,'Faturamento NNE'!$F$2:$F$707,'Infos Relatório'!$B268,'Faturamento NNE'!$AA$2:$AA$707,'Infos Relatório'!AY$1)</f>
        <v>0</v>
      </c>
      <c r="BB268" s="546">
        <f>SUMIFS('Faturamento NNE'!$P$2:$P$707,'Faturamento NNE'!$E$2:$E$707,'Infos Relatório'!$B$245,'Faturamento NNE'!$F$2:$F$707,'Infos Relatório'!$B268,'Faturamento NNE'!$AA$2:$AA$707,'Infos Relatório'!AY$1,'Faturamento NNE'!$U$2:$U$707,"Sim")+SUMIFS('Faturamento NNE'!$Q$2:$Q$707,'Faturamento NNE'!$E$2:$E$707,'Infos Relatório'!$B$245,'Faturamento NNE'!$F$2:$F$707,'Infos Relatório'!$B268,'Faturamento NNE'!$AA$2:$AA$707,'Infos Relatório'!AY$1,'Faturamento NNE'!$U$2:$U$707,"Sim")</f>
        <v>0</v>
      </c>
      <c r="BC268" s="227" t="e">
        <f t="shared" si="92"/>
        <v>#DIV/0!</v>
      </c>
      <c r="BD268" s="545">
        <f>SUMIFS('Faturamento NNE'!$I$2:$I$707,'Faturamento NNE'!$E$2:$E$707,'Infos Relatório'!$B$245,'Faturamento NNE'!$F$2:$F$707,'Infos Relatório'!$B268,'Faturamento NNE'!$AA$2:$AA$707,'Infos Relatório'!AY$1)</f>
        <v>0</v>
      </c>
      <c r="BE268" s="541">
        <f>COUNTIFS('Faturamento NNE'!$E$2:$E$707,'Infos Relatório'!$B$245,'Faturamento NNE'!$F$2:$F$707,'Infos Relatório'!$B268,'Faturamento NNE'!$AA$2:$AA$707,'Infos Relatório'!BE$1)</f>
        <v>0</v>
      </c>
      <c r="BF268" s="542">
        <f>SUMIFS('Faturamento NNE'!$H$2:$H$707,'Faturamento NNE'!$E$2:$E$707,'Infos Relatório'!$B$245,'Faturamento NNE'!$F$2:$F$707,'Infos Relatório'!$B268,'Faturamento NNE'!$AA$2:$AA$707,'Infos Relatório'!BE$1)</f>
        <v>0</v>
      </c>
      <c r="BG268" s="542">
        <f>SUMIFS('Faturamento NNE'!$K$2:$K$707,'Faturamento NNE'!$E$2:$E$707,'Infos Relatório'!$B$245,'Faturamento NNE'!$F$2:$F$707,'Infos Relatório'!$B268,'Faturamento NNE'!$AA$2:$AA$707,'Infos Relatório'!BE$1)</f>
        <v>0</v>
      </c>
      <c r="BH268" s="546">
        <f>SUMIFS('Faturamento NNE'!$P$2:$P$707,'Faturamento NNE'!$E$2:$E$707,'Infos Relatório'!$B$245,'Faturamento NNE'!$F$2:$F$707,'Infos Relatório'!$B268,'Faturamento NNE'!$AA$2:$AA$707,'Infos Relatório'!BE$1,'Faturamento NNE'!$U$2:$U$707,"Sim")+SUMIFS('Faturamento NNE'!$Q$2:$Q$707,'Faturamento NNE'!$E$2:$E$707,'Infos Relatório'!$B$245,'Faturamento NNE'!$F$2:$F$707,'Infos Relatório'!$B268,'Faturamento NNE'!$AA$2:$AA$707,'Infos Relatório'!BE$1,'Faturamento NNE'!$U$2:$U$707,"Sim")</f>
        <v>0</v>
      </c>
      <c r="BI268" s="227" t="e">
        <f t="shared" si="93"/>
        <v>#DIV/0!</v>
      </c>
      <c r="BJ268" s="545">
        <f>SUMIFS('Faturamento NNE'!$I$2:$I$707,'Faturamento NNE'!$E$2:$E$707,'Infos Relatório'!$B$245,'Faturamento NNE'!$F$2:$F$707,'Infos Relatório'!$B268,'Faturamento NNE'!$AA$2:$AA$707,'Infos Relatório'!BE$1)</f>
        <v>0</v>
      </c>
      <c r="BK268" s="541">
        <f>COUNTIFS('Faturamento NNE'!$E$2:$E$707,'Infos Relatório'!$B$245,'Faturamento NNE'!$F$2:$F$707,'Infos Relatório'!$B268,'Faturamento NNE'!$AA$2:$AA$707,'Infos Relatório'!BK$1)</f>
        <v>0</v>
      </c>
      <c r="BL268" s="542">
        <f>SUMIFS('Faturamento NNE'!$H$2:$H$707,'Faturamento NNE'!$E$2:$E$707,'Infos Relatório'!$B$245,'Faturamento NNE'!$F$2:$F$707,'Infos Relatório'!$B268,'Faturamento NNE'!$AA$2:$AA$707,'Infos Relatório'!BK$1)</f>
        <v>0</v>
      </c>
      <c r="BM268" s="542">
        <f>SUMIFS('Faturamento NNE'!$K$2:$K$707,'Faturamento NNE'!$E$2:$E$707,'Infos Relatório'!$B$245,'Faturamento NNE'!$F$2:$F$707,'Infos Relatório'!$B268,'Faturamento NNE'!$AA$2:$AA$707,'Infos Relatório'!BK$1)</f>
        <v>0</v>
      </c>
      <c r="BN268" s="546">
        <f>SUMIFS('Faturamento NNE'!$P$2:$P$707,'Faturamento NNE'!$E$2:$E$707,'Infos Relatório'!$B$245,'Faturamento NNE'!$F$2:$F$707,'Infos Relatório'!$B268,'Faturamento NNE'!$AA$2:$AA$707,'Infos Relatório'!BK$1,'Faturamento NNE'!$U$2:$U$707,"Sim")+SUMIFS('Faturamento NNE'!$Q$2:$Q$707,'Faturamento NNE'!$E$2:$E$707,'Infos Relatório'!$B$245,'Faturamento NNE'!$F$2:$F$707,'Infos Relatório'!$B268,'Faturamento NNE'!$AA$2:$AA$707,'Infos Relatório'!BK$1,'Faturamento NNE'!$U$2:$U$707,"Sim")</f>
        <v>0</v>
      </c>
      <c r="BO268" s="227" t="e">
        <f t="shared" si="94"/>
        <v>#DIV/0!</v>
      </c>
      <c r="BP268" s="545">
        <f>SUMIFS('Faturamento NNE'!$I$2:$I$707,'Faturamento NNE'!$E$2:$E$707,'Infos Relatório'!$B$245,'Faturamento NNE'!$F$2:$F$707,'Infos Relatório'!$B268,'Faturamento NNE'!$AA$2:$AA$707,'Infos Relatório'!BK$1)</f>
        <v>0</v>
      </c>
      <c r="BQ268" s="541">
        <f>COUNTIFS('Faturamento NNE'!$E$2:$E$707,'Infos Relatório'!$B$245,'Faturamento NNE'!$F$2:$F$707,'Infos Relatório'!$B268,'Faturamento NNE'!$AA$2:$AA$707,'Infos Relatório'!BQ$1)</f>
        <v>0</v>
      </c>
      <c r="BR268" s="542">
        <f>SUMIFS('Faturamento NNE'!$H$2:$H$707,'Faturamento NNE'!$E$2:$E$707,'Infos Relatório'!$B$245,'Faturamento NNE'!$F$2:$F$707,'Infos Relatório'!$B268,'Faturamento NNE'!$AA$2:$AA$707,'Infos Relatório'!BQ$1)</f>
        <v>0</v>
      </c>
      <c r="BS268" s="542">
        <f>SUMIFS('Faturamento NNE'!$K$2:$K$707,'Faturamento NNE'!$E$2:$E$707,'Infos Relatório'!$B$245,'Faturamento NNE'!$F$2:$F$707,'Infos Relatório'!$B268,'Faturamento NNE'!$AA$2:$AA$707,'Infos Relatório'!BQ$1)</f>
        <v>0</v>
      </c>
      <c r="BT268" s="546">
        <f>SUMIFS('Faturamento NNE'!$P$2:$P$707,'Faturamento NNE'!$E$2:$E$707,'Infos Relatório'!$B$245,'Faturamento NNE'!$F$2:$F$707,'Infos Relatório'!$B268,'Faturamento NNE'!$AA$2:$AA$707,'Infos Relatório'!BQ$1,'Faturamento NNE'!$U$2:$U$707,"Sim")+SUMIFS('Faturamento NNE'!$Q$2:$Q$707,'Faturamento NNE'!$E$2:$E$707,'Infos Relatório'!$B$245,'Faturamento NNE'!$F$2:$F$707,'Infos Relatório'!$B268,'Faturamento NNE'!$AA$2:$AA$707,'Infos Relatório'!BQ$1,'Faturamento NNE'!$U$2:$U$707,"Sim")</f>
        <v>0</v>
      </c>
      <c r="BU268" s="227" t="e">
        <f t="shared" si="95"/>
        <v>#DIV/0!</v>
      </c>
      <c r="BV268" s="545">
        <f>SUMIFS('Faturamento NNE'!$I$2:$I$707,'Faturamento NNE'!$E$2:$E$707,'Infos Relatório'!$B$245,'Faturamento NNE'!$F$2:$F$707,'Infos Relatório'!$B268,'Faturamento NNE'!$AA$2:$AA$707,'Infos Relatório'!BQ$1)</f>
        <v>0</v>
      </c>
    </row>
    <row r="269" spans="2:74">
      <c r="B269" s="217" t="s">
        <v>153</v>
      </c>
      <c r="C269" s="541">
        <f>COUNTIFS('Faturamento NNE'!$E$2:$E$707,'Infos Relatório'!$B$245,'Faturamento NNE'!$F$2:$F$707,'Infos Relatório'!$B269,'Faturamento NNE'!$AA$2:$AA$707,'Infos Relatório'!C$1)</f>
        <v>0</v>
      </c>
      <c r="D269" s="542">
        <f>SUMIFS('Faturamento NNE'!$H$2:$H$707,'Faturamento NNE'!$E$2:$E$707,'Infos Relatório'!$B$245,'Faturamento NNE'!$F$2:$F$707,'Infos Relatório'!$B269,'Faturamento NNE'!$AA$2:$AA$707,'Infos Relatório'!C$1)</f>
        <v>0</v>
      </c>
      <c r="E269" s="543">
        <f>SUMIFS('Faturamento NNE'!$K$2:$K$707,'Faturamento NNE'!$E$2:$E$707,'Infos Relatório'!$B$245,'Faturamento NNE'!$F$2:$F$707,'Infos Relatório'!$B269,'Faturamento NNE'!$AA$2:$AA$707,'Infos Relatório'!C$1)</f>
        <v>0</v>
      </c>
      <c r="F269" s="544">
        <f>SUMIFS('Faturamento NNE'!$P$2:$P$707,'Faturamento NNE'!$E$2:$E$707,'Infos Relatório'!$B$245,'Faturamento NNE'!$F$2:$F$707,'Infos Relatório'!$B269,'Faturamento NNE'!$AA$2:$AA$707,'Infos Relatório'!C$1,'Faturamento NNE'!$U$2:$U$707,"Sim")+SUMIFS('Faturamento NNE'!$Q$2:$Q$707,'Faturamento NNE'!$E$2:$E$707,'Infos Relatório'!$B$245,'Faturamento NNE'!$F$2:$F$707,'Infos Relatório'!$B269,'Faturamento NNE'!$AA$2:$AA$707,'Infos Relatório'!C$1,'Faturamento NNE'!$U$2:$U$707,"Sim")</f>
        <v>0</v>
      </c>
      <c r="G269" s="283" t="e">
        <f t="shared" si="84"/>
        <v>#DIV/0!</v>
      </c>
      <c r="H269" s="545">
        <f>SUMIFS('Faturamento NNE'!$I$2:$I$707,'Faturamento NNE'!$E$2:$E$707,'Infos Relatório'!$B$245,'Faturamento NNE'!$F$2:$F$707,'Infos Relatório'!$B269,'Faturamento NNE'!$AA$2:$AA$707,'Infos Relatório'!C$1)</f>
        <v>0</v>
      </c>
      <c r="I269" s="541">
        <f>COUNTIFS('Faturamento NNE'!$E$2:$E$707,'Infos Relatório'!$B$245,'Faturamento NNE'!$F$2:$F$707,'Infos Relatório'!$B269,'Faturamento NNE'!$AA$2:$AA$707,'Infos Relatório'!I$1)</f>
        <v>0</v>
      </c>
      <c r="J269" s="542">
        <f>SUMIFS('Faturamento NNE'!$H$2:$H$707,'Faturamento NNE'!$E$2:$E$707,'Infos Relatório'!$B$245,'Faturamento NNE'!$F$2:$F$707,'Infos Relatório'!$B269,'Faturamento NNE'!$AA$2:$AA$707,'Infos Relatório'!I$1)</f>
        <v>0</v>
      </c>
      <c r="K269" s="543">
        <f>SUMIFS('Faturamento NNE'!$K$2:$K$707,'Faturamento NNE'!$E$2:$E$707,'Infos Relatório'!$B$245,'Faturamento NNE'!$F$2:$F$707,'Infos Relatório'!$B269,'Faturamento NNE'!$AA$2:$AA$707,'Infos Relatório'!I$1)</f>
        <v>0</v>
      </c>
      <c r="L269" s="544">
        <f>SUMIFS('Faturamento NNE'!$P$2:$P$707,'Faturamento NNE'!$E$2:$E$707,'Infos Relatório'!$B$245,'Faturamento NNE'!$F$2:$F$707,'Infos Relatório'!$B269,'Faturamento NNE'!$AA$2:$AA$707,'Infos Relatório'!I$1,'Faturamento NNE'!$U$2:$U$707,"Sim")+SUMIFS('Faturamento NNE'!$Q$2:$Q$707,'Faturamento NNE'!$E$2:$E$707,'Infos Relatório'!$B$245,'Faturamento NNE'!$F$2:$F$707,'Infos Relatório'!$B269,'Faturamento NNE'!$AA$2:$AA$707,'Infos Relatório'!I$1,'Faturamento NNE'!$U$2:$U$707,"Sim")</f>
        <v>0</v>
      </c>
      <c r="M269" s="283" t="e">
        <f t="shared" si="85"/>
        <v>#DIV/0!</v>
      </c>
      <c r="N269" s="545">
        <f>SUMIFS('Faturamento NNE'!$I$2:$I$707,'Faturamento NNE'!$E$2:$E$707,'Infos Relatório'!$B$245,'Faturamento NNE'!$F$2:$F$707,'Infos Relatório'!$B269,'Faturamento NNE'!$AA$2:$AA$707,'Infos Relatório'!I$1)</f>
        <v>0</v>
      </c>
      <c r="O269" s="541">
        <f>COUNTIFS('Faturamento NNE'!$E$2:$E$707,'Infos Relatório'!$B$245,'Faturamento NNE'!$F$2:$F$707,'Infos Relatório'!$B269,'Faturamento NNE'!$AA$2:$AA$707,'Infos Relatório'!O$1)</f>
        <v>0</v>
      </c>
      <c r="P269" s="542">
        <f>SUMIFS('Faturamento NNE'!$H$2:$H$707,'Faturamento NNE'!$E$2:$E$707,'Infos Relatório'!$B$245,'Faturamento NNE'!$F$2:$F$707,'Infos Relatório'!$B269,'Faturamento NNE'!$AA$2:$AA$707,'Infos Relatório'!O$1)</f>
        <v>0</v>
      </c>
      <c r="Q269" s="542">
        <f>SUMIFS('Faturamento NNE'!$K$2:$K$707,'Faturamento NNE'!$E$2:$E$707,'Infos Relatório'!$B$245,'Faturamento NNE'!$F$2:$F$707,'Infos Relatório'!$B269,'Faturamento NNE'!$AA$2:$AA$707,'Infos Relatório'!O$1)</f>
        <v>0</v>
      </c>
      <c r="R269" s="546">
        <f>SUMIFS('Faturamento NNE'!$P$2:$P$707,'Faturamento NNE'!$E$2:$E$707,'Infos Relatório'!$B$245,'Faturamento NNE'!$F$2:$F$707,'Infos Relatório'!$B269,'Faturamento NNE'!$AA$2:$AA$707,'Infos Relatório'!O$1,'Faturamento NNE'!$U$2:$U$707,"Sim")+SUMIFS('Faturamento NNE'!$Q$2:$Q$707,'Faturamento NNE'!$E$2:$E$707,'Infos Relatório'!$B$245,'Faturamento NNE'!$F$2:$F$707,'Infos Relatório'!$B269,'Faturamento NNE'!$AA$2:$AA$707,'Infos Relatório'!O$1,'Faturamento NNE'!$U$2:$U$707,"Sim")</f>
        <v>0</v>
      </c>
      <c r="S269" s="227" t="e">
        <f t="shared" si="86"/>
        <v>#DIV/0!</v>
      </c>
      <c r="T269" s="545">
        <f>SUMIFS('Faturamento NNE'!$I$2:$I$707,'Faturamento NNE'!$E$2:$E$707,'Infos Relatório'!$B$245,'Faturamento NNE'!$F$2:$F$707,'Infos Relatório'!$B269,'Faturamento NNE'!$AA$2:$AA$707,'Infos Relatório'!O$1)</f>
        <v>0</v>
      </c>
      <c r="U269" s="541">
        <f>COUNTIFS('Faturamento NNE'!$E$2:$E$707,'Infos Relatório'!$B$245,'Faturamento NNE'!$F$2:$F$707,'Infos Relatório'!$B269,'Faturamento NNE'!$AA$2:$AA$707,'Infos Relatório'!U$1)</f>
        <v>0</v>
      </c>
      <c r="V269" s="542">
        <f>SUMIFS('Faturamento NNE'!$H$2:$H$707,'Faturamento NNE'!$E$2:$E$707,'Infos Relatório'!$B$245,'Faturamento NNE'!$F$2:$F$707,'Infos Relatório'!$B269,'Faturamento NNE'!$AA$2:$AA$707,'Infos Relatório'!U$1)</f>
        <v>0</v>
      </c>
      <c r="W269" s="542">
        <f>SUMIFS('Faturamento NNE'!$K$2:$K$707,'Faturamento NNE'!$E$2:$E$707,'Infos Relatório'!$B$245,'Faturamento NNE'!$F$2:$F$707,'Infos Relatório'!$B269,'Faturamento NNE'!$AA$2:$AA$707,'Infos Relatório'!U$1)</f>
        <v>0</v>
      </c>
      <c r="X269" s="546">
        <f>SUMIFS('Faturamento NNE'!$P$2:$P$707,'Faturamento NNE'!$E$2:$E$707,'Infos Relatório'!$B$245,'Faturamento NNE'!$F$2:$F$707,'Infos Relatório'!$B269,'Faturamento NNE'!$AA$2:$AA$707,'Infos Relatório'!U$1,'Faturamento NNE'!$U$2:$U$707,"Sim")+SUMIFS('Faturamento NNE'!$Q$2:$Q$707,'Faturamento NNE'!$E$2:$E$707,'Infos Relatório'!$B$245,'Faturamento NNE'!$F$2:$F$707,'Infos Relatório'!$B269,'Faturamento NNE'!$AA$2:$AA$707,'Infos Relatório'!U$1,'Faturamento NNE'!$U$2:$U$707,"Sim")</f>
        <v>0</v>
      </c>
      <c r="Y269" s="227" t="e">
        <f t="shared" si="87"/>
        <v>#DIV/0!</v>
      </c>
      <c r="Z269" s="545">
        <f>SUMIFS('Faturamento NNE'!$I$2:$I$707,'Faturamento NNE'!$E$2:$E$707,'Infos Relatório'!$B$245,'Faturamento NNE'!$F$2:$F$707,'Infos Relatório'!$B269,'Faturamento NNE'!$AA$2:$AA$707,'Infos Relatório'!U$1)</f>
        <v>0</v>
      </c>
      <c r="AA269" s="541">
        <f>COUNTIFS('Faturamento NNE'!$E$2:$E$707,'Infos Relatório'!$B$245,'Faturamento NNE'!$F$2:$F$707,'Infos Relatório'!$B269,'Faturamento NNE'!$AA$2:$AA$707,'Infos Relatório'!AA$1)</f>
        <v>0</v>
      </c>
      <c r="AB269" s="542">
        <f>SUMIFS('Faturamento NNE'!$H$2:$H$707,'Faturamento NNE'!$E$2:$E$707,'Infos Relatório'!$B$245,'Faturamento NNE'!$F$2:$F$707,'Infos Relatório'!$B269,'Faturamento NNE'!$AA$2:$AA$707,'Infos Relatório'!AA$1)</f>
        <v>0</v>
      </c>
      <c r="AC269" s="542">
        <f>SUMIFS('Faturamento NNE'!$K$2:$K$707,'Faturamento NNE'!$E$2:$E$707,'Infos Relatório'!$B$245,'Faturamento NNE'!$F$2:$F$707,'Infos Relatório'!$B269,'Faturamento NNE'!$AA$2:$AA$707,'Infos Relatório'!AA$1)</f>
        <v>0</v>
      </c>
      <c r="AD269" s="546">
        <f>SUMIFS('Faturamento NNE'!$P$2:$P$707,'Faturamento NNE'!$E$2:$E$707,'Infos Relatório'!$B$245,'Faturamento NNE'!$F$2:$F$707,'Infos Relatório'!$B269,'Faturamento NNE'!$AA$2:$AA$707,'Infos Relatório'!AA$1,'Faturamento NNE'!$U$2:$U$707,"Sim")+SUMIFS('Faturamento NNE'!$Q$2:$Q$707,'Faturamento NNE'!$E$2:$E$707,'Infos Relatório'!$B$245,'Faturamento NNE'!$F$2:$F$707,'Infos Relatório'!$B269,'Faturamento NNE'!$AA$2:$AA$707,'Infos Relatório'!AA$1,'Faturamento NNE'!$U$2:$U$707,"Sim")</f>
        <v>0</v>
      </c>
      <c r="AE269" s="227" t="e">
        <f t="shared" si="88"/>
        <v>#DIV/0!</v>
      </c>
      <c r="AF269" s="545">
        <f>SUMIFS('Faturamento NNE'!$I$2:$I$707,'Faturamento NNE'!$E$2:$E$707,'Infos Relatório'!$B$245,'Faturamento NNE'!$F$2:$F$707,'Infos Relatório'!$B269,'Faturamento NNE'!$AA$2:$AA$707,'Infos Relatório'!AA$1)</f>
        <v>0</v>
      </c>
      <c r="AG269" s="541">
        <f>COUNTIFS('Faturamento NNE'!$E$2:$E$707,'Infos Relatório'!$B$245,'Faturamento NNE'!$F$2:$F$707,'Infos Relatório'!$B269,'Faturamento NNE'!$AA$2:$AA$707,'Infos Relatório'!AG$1)</f>
        <v>0</v>
      </c>
      <c r="AH269" s="542">
        <f>SUMIFS('Faturamento NNE'!$H$2:$H$707,'Faturamento NNE'!$E$2:$E$707,'Infos Relatório'!$B$245,'Faturamento NNE'!$F$2:$F$707,'Infos Relatório'!$B269,'Faturamento NNE'!$AA$2:$AA$707,'Infos Relatório'!AG$1)</f>
        <v>0</v>
      </c>
      <c r="AI269" s="542">
        <f>SUMIFS('Faturamento NNE'!$K$2:$K$707,'Faturamento NNE'!$E$2:$E$707,'Infos Relatório'!$B$245,'Faturamento NNE'!$F$2:$F$707,'Infos Relatório'!$B269,'Faturamento NNE'!$AA$2:$AA$707,'Infos Relatório'!AG$1)</f>
        <v>0</v>
      </c>
      <c r="AJ269" s="546">
        <f>SUMIFS('Faturamento NNE'!$P$2:$P$707,'Faturamento NNE'!$E$2:$E$707,'Infos Relatório'!$B$245,'Faturamento NNE'!$F$2:$F$707,'Infos Relatório'!$B269,'Faturamento NNE'!$AA$2:$AA$707,'Infos Relatório'!AG$1,'Faturamento NNE'!$U$2:$U$707,"Sim")+SUMIFS('Faturamento NNE'!$Q$2:$Q$707,'Faturamento NNE'!$E$2:$E$707,'Infos Relatório'!$B$245,'Faturamento NNE'!$F$2:$F$707,'Infos Relatório'!$B269,'Faturamento NNE'!$AA$2:$AA$707,'Infos Relatório'!AG$1,'Faturamento NNE'!$U$2:$U$707,"Sim")</f>
        <v>0</v>
      </c>
      <c r="AK269" s="227" t="e">
        <f t="shared" si="89"/>
        <v>#DIV/0!</v>
      </c>
      <c r="AL269" s="545">
        <f>SUMIFS('Faturamento NNE'!$I$2:$I$707,'Faturamento NNE'!$E$2:$E$707,'Infos Relatório'!$B$245,'Faturamento NNE'!$F$2:$F$707,'Infos Relatório'!$B269,'Faturamento NNE'!$AA$2:$AA$707,'Infos Relatório'!AG$1)</f>
        <v>0</v>
      </c>
      <c r="AM269" s="541">
        <f>COUNTIFS('Faturamento NNE'!$E$2:$E$707,'Infos Relatório'!$B$245,'Faturamento NNE'!$F$2:$F$707,'Infos Relatório'!$B269,'Faturamento NNE'!$AA$2:$AA$707,'Infos Relatório'!AM$1)</f>
        <v>0</v>
      </c>
      <c r="AN269" s="542">
        <f>SUMIFS('Faturamento NNE'!$H$2:$H$707,'Faturamento NNE'!$E$2:$E$707,'Infos Relatório'!$B$245,'Faturamento NNE'!$F$2:$F$707,'Infos Relatório'!$B269,'Faturamento NNE'!$AA$2:$AA$707,'Infos Relatório'!AM$1)</f>
        <v>0</v>
      </c>
      <c r="AO269" s="542">
        <f>SUMIFS('Faturamento NNE'!$K$2:$K$707,'Faturamento NNE'!$E$2:$E$707,'Infos Relatório'!$B$245,'Faturamento NNE'!$F$2:$F$707,'Infos Relatório'!$B269,'Faturamento NNE'!$AA$2:$AA$707,'Infos Relatório'!AM$1)</f>
        <v>0</v>
      </c>
      <c r="AP269" s="546">
        <f>SUMIFS('Faturamento NNE'!$P$2:$P$707,'Faturamento NNE'!$E$2:$E$707,'Infos Relatório'!$B$245,'Faturamento NNE'!$F$2:$F$707,'Infos Relatório'!$B269,'Faturamento NNE'!$AA$2:$AA$707,'Infos Relatório'!AM$1,'Faturamento NNE'!$U$2:$U$707,"Sim")+SUMIFS('Faturamento NNE'!$Q$2:$Q$707,'Faturamento NNE'!$E$2:$E$707,'Infos Relatório'!$B$245,'Faturamento NNE'!$F$2:$F$707,'Infos Relatório'!$B269,'Faturamento NNE'!$AA$2:$AA$707,'Infos Relatório'!AM$1,'Faturamento NNE'!$U$2:$U$707,"Sim")</f>
        <v>0</v>
      </c>
      <c r="AQ269" s="227" t="e">
        <f t="shared" si="90"/>
        <v>#DIV/0!</v>
      </c>
      <c r="AR269" s="545">
        <f>SUMIFS('Faturamento NNE'!$I$2:$I$707,'Faturamento NNE'!$E$2:$E$707,'Infos Relatório'!$B$245,'Faturamento NNE'!$F$2:$F$707,'Infos Relatório'!$B269,'Faturamento NNE'!$AA$2:$AA$707,'Infos Relatório'!AM$1)</f>
        <v>0</v>
      </c>
      <c r="AS269" s="541">
        <f>COUNTIFS('Faturamento NNE'!$E$2:$E$707,'Infos Relatório'!$B$245,'Faturamento NNE'!$F$2:$F$707,'Infos Relatório'!$B269,'Faturamento NNE'!$AA$2:$AA$707,'Infos Relatório'!AS$1)</f>
        <v>0</v>
      </c>
      <c r="AT269" s="542">
        <f>SUMIFS('Faturamento NNE'!$H$2:$H$707,'Faturamento NNE'!$E$2:$E$707,'Infos Relatório'!$B$245,'Faturamento NNE'!$F$2:$F$707,'Infos Relatório'!$B269,'Faturamento NNE'!$AA$2:$AA$707,'Infos Relatório'!AS$1)</f>
        <v>0</v>
      </c>
      <c r="AU269" s="542">
        <f>SUMIFS('Faturamento NNE'!$K$2:$K$707,'Faturamento NNE'!$E$2:$E$707,'Infos Relatório'!$B$245,'Faturamento NNE'!$F$2:$F$707,'Infos Relatório'!$B269,'Faturamento NNE'!$AA$2:$AA$707,'Infos Relatório'!AS$1)</f>
        <v>0</v>
      </c>
      <c r="AV269" s="546">
        <f>SUMIFS('Faturamento NNE'!$P$2:$P$707,'Faturamento NNE'!$E$2:$E$707,'Infos Relatório'!$B$245,'Faturamento NNE'!$F$2:$F$707,'Infos Relatório'!$B269,'Faturamento NNE'!$AA$2:$AA$707,'Infos Relatório'!AS$1,'Faturamento NNE'!$U$2:$U$707,"Sim")+SUMIFS('Faturamento NNE'!$Q$2:$Q$707,'Faturamento NNE'!$E$2:$E$707,'Infos Relatório'!$B$245,'Faturamento NNE'!$F$2:$F$707,'Infos Relatório'!$B269,'Faturamento NNE'!$AA$2:$AA$707,'Infos Relatório'!AS$1,'Faturamento NNE'!$U$2:$U$707,"Sim")</f>
        <v>0</v>
      </c>
      <c r="AW269" s="227" t="e">
        <f t="shared" si="91"/>
        <v>#DIV/0!</v>
      </c>
      <c r="AX269" s="545">
        <f>SUMIFS('Faturamento NNE'!$I$2:$I$707,'Faturamento NNE'!$E$2:$E$707,'Infos Relatório'!$B$245,'Faturamento NNE'!$F$2:$F$707,'Infos Relatório'!$B269,'Faturamento NNE'!$AA$2:$AA$707,'Infos Relatório'!AS$1)</f>
        <v>0</v>
      </c>
      <c r="AY269" s="541">
        <f>COUNTIFS('Faturamento NNE'!$E$2:$E$707,'Infos Relatório'!$B$245,'Faturamento NNE'!$F$2:$F$707,'Infos Relatório'!$B269,'Faturamento NNE'!$AA$2:$AA$707,'Infos Relatório'!AY$1)</f>
        <v>0</v>
      </c>
      <c r="AZ269" s="542">
        <f>SUMIFS('Faturamento NNE'!$H$2:$H$707,'Faturamento NNE'!$E$2:$E$707,'Infos Relatório'!$B$245,'Faturamento NNE'!$F$2:$F$707,'Infos Relatório'!$B269,'Faturamento NNE'!$AA$2:$AA$707,'Infos Relatório'!AY$1)</f>
        <v>0</v>
      </c>
      <c r="BA269" s="542">
        <f>SUMIFS('Faturamento NNE'!$K$2:$K$707,'Faturamento NNE'!$E$2:$E$707,'Infos Relatório'!$B$245,'Faturamento NNE'!$F$2:$F$707,'Infos Relatório'!$B269,'Faturamento NNE'!$AA$2:$AA$707,'Infos Relatório'!AY$1)</f>
        <v>0</v>
      </c>
      <c r="BB269" s="546">
        <f>SUMIFS('Faturamento NNE'!$P$2:$P$707,'Faturamento NNE'!$E$2:$E$707,'Infos Relatório'!$B$245,'Faturamento NNE'!$F$2:$F$707,'Infos Relatório'!$B269,'Faturamento NNE'!$AA$2:$AA$707,'Infos Relatório'!AY$1,'Faturamento NNE'!$U$2:$U$707,"Sim")+SUMIFS('Faturamento NNE'!$Q$2:$Q$707,'Faturamento NNE'!$E$2:$E$707,'Infos Relatório'!$B$245,'Faturamento NNE'!$F$2:$F$707,'Infos Relatório'!$B269,'Faturamento NNE'!$AA$2:$AA$707,'Infos Relatório'!AY$1,'Faturamento NNE'!$U$2:$U$707,"Sim")</f>
        <v>0</v>
      </c>
      <c r="BC269" s="227" t="e">
        <f t="shared" si="92"/>
        <v>#DIV/0!</v>
      </c>
      <c r="BD269" s="545">
        <f>SUMIFS('Faturamento NNE'!$I$2:$I$707,'Faturamento NNE'!$E$2:$E$707,'Infos Relatório'!$B$245,'Faturamento NNE'!$F$2:$F$707,'Infos Relatório'!$B269,'Faturamento NNE'!$AA$2:$AA$707,'Infos Relatório'!AY$1)</f>
        <v>0</v>
      </c>
      <c r="BE269" s="541">
        <f>COUNTIFS('Faturamento NNE'!$E$2:$E$707,'Infos Relatório'!$B$245,'Faturamento NNE'!$F$2:$F$707,'Infos Relatório'!$B269,'Faturamento NNE'!$AA$2:$AA$707,'Infos Relatório'!BE$1)</f>
        <v>0</v>
      </c>
      <c r="BF269" s="542">
        <f>SUMIFS('Faturamento NNE'!$H$2:$H$707,'Faturamento NNE'!$E$2:$E$707,'Infos Relatório'!$B$245,'Faturamento NNE'!$F$2:$F$707,'Infos Relatório'!$B269,'Faturamento NNE'!$AA$2:$AA$707,'Infos Relatório'!BE$1)</f>
        <v>0</v>
      </c>
      <c r="BG269" s="542">
        <f>SUMIFS('Faturamento NNE'!$K$2:$K$707,'Faturamento NNE'!$E$2:$E$707,'Infos Relatório'!$B$245,'Faturamento NNE'!$F$2:$F$707,'Infos Relatório'!$B269,'Faturamento NNE'!$AA$2:$AA$707,'Infos Relatório'!BE$1)</f>
        <v>0</v>
      </c>
      <c r="BH269" s="546">
        <f>SUMIFS('Faturamento NNE'!$P$2:$P$707,'Faturamento NNE'!$E$2:$E$707,'Infos Relatório'!$B$245,'Faturamento NNE'!$F$2:$F$707,'Infos Relatório'!$B269,'Faturamento NNE'!$AA$2:$AA$707,'Infos Relatório'!BE$1,'Faturamento NNE'!$U$2:$U$707,"Sim")+SUMIFS('Faturamento NNE'!$Q$2:$Q$707,'Faturamento NNE'!$E$2:$E$707,'Infos Relatório'!$B$245,'Faturamento NNE'!$F$2:$F$707,'Infos Relatório'!$B269,'Faturamento NNE'!$AA$2:$AA$707,'Infos Relatório'!BE$1,'Faturamento NNE'!$U$2:$U$707,"Sim")</f>
        <v>0</v>
      </c>
      <c r="BI269" s="227" t="e">
        <f t="shared" si="93"/>
        <v>#DIV/0!</v>
      </c>
      <c r="BJ269" s="545">
        <f>SUMIFS('Faturamento NNE'!$I$2:$I$707,'Faturamento NNE'!$E$2:$E$707,'Infos Relatório'!$B$245,'Faturamento NNE'!$F$2:$F$707,'Infos Relatório'!$B269,'Faturamento NNE'!$AA$2:$AA$707,'Infos Relatório'!BE$1)</f>
        <v>0</v>
      </c>
      <c r="BK269" s="541">
        <f>COUNTIFS('Faturamento NNE'!$E$2:$E$707,'Infos Relatório'!$B$245,'Faturamento NNE'!$F$2:$F$707,'Infos Relatório'!$B269,'Faturamento NNE'!$AA$2:$AA$707,'Infos Relatório'!BK$1)</f>
        <v>0</v>
      </c>
      <c r="BL269" s="542">
        <f>SUMIFS('Faturamento NNE'!$H$2:$H$707,'Faturamento NNE'!$E$2:$E$707,'Infos Relatório'!$B$245,'Faturamento NNE'!$F$2:$F$707,'Infos Relatório'!$B269,'Faturamento NNE'!$AA$2:$AA$707,'Infos Relatório'!BK$1)</f>
        <v>0</v>
      </c>
      <c r="BM269" s="542">
        <f>SUMIFS('Faturamento NNE'!$K$2:$K$707,'Faturamento NNE'!$E$2:$E$707,'Infos Relatório'!$B$245,'Faturamento NNE'!$F$2:$F$707,'Infos Relatório'!$B269,'Faturamento NNE'!$AA$2:$AA$707,'Infos Relatório'!BK$1)</f>
        <v>0</v>
      </c>
      <c r="BN269" s="546">
        <f>SUMIFS('Faturamento NNE'!$P$2:$P$707,'Faturamento NNE'!$E$2:$E$707,'Infos Relatório'!$B$245,'Faturamento NNE'!$F$2:$F$707,'Infos Relatório'!$B269,'Faturamento NNE'!$AA$2:$AA$707,'Infos Relatório'!BK$1,'Faturamento NNE'!$U$2:$U$707,"Sim")+SUMIFS('Faturamento NNE'!$Q$2:$Q$707,'Faturamento NNE'!$E$2:$E$707,'Infos Relatório'!$B$245,'Faturamento NNE'!$F$2:$F$707,'Infos Relatório'!$B269,'Faturamento NNE'!$AA$2:$AA$707,'Infos Relatório'!BK$1,'Faturamento NNE'!$U$2:$U$707,"Sim")</f>
        <v>0</v>
      </c>
      <c r="BO269" s="227" t="e">
        <f t="shared" si="94"/>
        <v>#DIV/0!</v>
      </c>
      <c r="BP269" s="545">
        <f>SUMIFS('Faturamento NNE'!$I$2:$I$707,'Faturamento NNE'!$E$2:$E$707,'Infos Relatório'!$B$245,'Faturamento NNE'!$F$2:$F$707,'Infos Relatório'!$B269,'Faturamento NNE'!$AA$2:$AA$707,'Infos Relatório'!BK$1)</f>
        <v>0</v>
      </c>
      <c r="BQ269" s="541">
        <f>COUNTIFS('Faturamento NNE'!$E$2:$E$707,'Infos Relatório'!$B$245,'Faturamento NNE'!$F$2:$F$707,'Infos Relatório'!$B269,'Faturamento NNE'!$AA$2:$AA$707,'Infos Relatório'!BQ$1)</f>
        <v>0</v>
      </c>
      <c r="BR269" s="542">
        <f>SUMIFS('Faturamento NNE'!$H$2:$H$707,'Faturamento NNE'!$E$2:$E$707,'Infos Relatório'!$B$245,'Faturamento NNE'!$F$2:$F$707,'Infos Relatório'!$B269,'Faturamento NNE'!$AA$2:$AA$707,'Infos Relatório'!BQ$1)</f>
        <v>0</v>
      </c>
      <c r="BS269" s="542">
        <f>SUMIFS('Faturamento NNE'!$K$2:$K$707,'Faturamento NNE'!$E$2:$E$707,'Infos Relatório'!$B$245,'Faturamento NNE'!$F$2:$F$707,'Infos Relatório'!$B269,'Faturamento NNE'!$AA$2:$AA$707,'Infos Relatório'!BQ$1)</f>
        <v>0</v>
      </c>
      <c r="BT269" s="546">
        <f>SUMIFS('Faturamento NNE'!$P$2:$P$707,'Faturamento NNE'!$E$2:$E$707,'Infos Relatório'!$B$245,'Faturamento NNE'!$F$2:$F$707,'Infos Relatório'!$B269,'Faturamento NNE'!$AA$2:$AA$707,'Infos Relatório'!BQ$1,'Faturamento NNE'!$U$2:$U$707,"Sim")+SUMIFS('Faturamento NNE'!$Q$2:$Q$707,'Faturamento NNE'!$E$2:$E$707,'Infos Relatório'!$B$245,'Faturamento NNE'!$F$2:$F$707,'Infos Relatório'!$B269,'Faturamento NNE'!$AA$2:$AA$707,'Infos Relatório'!BQ$1,'Faturamento NNE'!$U$2:$U$707,"Sim")</f>
        <v>0</v>
      </c>
      <c r="BU269" s="227" t="e">
        <f t="shared" si="95"/>
        <v>#DIV/0!</v>
      </c>
      <c r="BV269" s="545">
        <f>SUMIFS('Faturamento NNE'!$I$2:$I$707,'Faturamento NNE'!$E$2:$E$707,'Infos Relatório'!$B$245,'Faturamento NNE'!$F$2:$F$707,'Infos Relatório'!$B269,'Faturamento NNE'!$AA$2:$AA$707,'Infos Relatório'!BQ$1)</f>
        <v>0</v>
      </c>
    </row>
    <row r="270" spans="2:74">
      <c r="B270" s="217" t="s">
        <v>154</v>
      </c>
      <c r="C270" s="541">
        <f>COUNTIFS('Faturamento NNE'!$E$2:$E$707,'Infos Relatório'!$B$245,'Faturamento NNE'!$F$2:$F$707,'Infos Relatório'!$B270,'Faturamento NNE'!$AA$2:$AA$707,'Infos Relatório'!C$1)</f>
        <v>0</v>
      </c>
      <c r="D270" s="542">
        <f>SUMIFS('Faturamento NNE'!$H$2:$H$707,'Faturamento NNE'!$E$2:$E$707,'Infos Relatório'!$B$245,'Faturamento NNE'!$F$2:$F$707,'Infos Relatório'!$B270,'Faturamento NNE'!$AA$2:$AA$707,'Infos Relatório'!C$1)</f>
        <v>0</v>
      </c>
      <c r="E270" s="543">
        <f>SUMIFS('Faturamento NNE'!$K$2:$K$707,'Faturamento NNE'!$E$2:$E$707,'Infos Relatório'!$B$245,'Faturamento NNE'!$F$2:$F$707,'Infos Relatório'!$B270,'Faturamento NNE'!$AA$2:$AA$707,'Infos Relatório'!C$1)</f>
        <v>0</v>
      </c>
      <c r="F270" s="544">
        <f>SUMIFS('Faturamento NNE'!$P$2:$P$707,'Faturamento NNE'!$E$2:$E$707,'Infos Relatório'!$B$245,'Faturamento NNE'!$F$2:$F$707,'Infos Relatório'!$B270,'Faturamento NNE'!$AA$2:$AA$707,'Infos Relatório'!C$1,'Faturamento NNE'!$U$2:$U$707,"Sim")+SUMIFS('Faturamento NNE'!$Q$2:$Q$707,'Faturamento NNE'!$E$2:$E$707,'Infos Relatório'!$B$245,'Faturamento NNE'!$F$2:$F$707,'Infos Relatório'!$B270,'Faturamento NNE'!$AA$2:$AA$707,'Infos Relatório'!C$1,'Faturamento NNE'!$U$2:$U$707,"Sim")</f>
        <v>0</v>
      </c>
      <c r="G270" s="283" t="e">
        <f t="shared" si="84"/>
        <v>#DIV/0!</v>
      </c>
      <c r="H270" s="545">
        <f>SUMIFS('Faturamento NNE'!$I$2:$I$707,'Faturamento NNE'!$E$2:$E$707,'Infos Relatório'!$B$245,'Faturamento NNE'!$F$2:$F$707,'Infos Relatório'!$B270,'Faturamento NNE'!$AA$2:$AA$707,'Infos Relatório'!C$1)</f>
        <v>0</v>
      </c>
      <c r="I270" s="541">
        <f>COUNTIFS('Faturamento NNE'!$E$2:$E$707,'Infos Relatório'!$B$245,'Faturamento NNE'!$F$2:$F$707,'Infos Relatório'!$B270,'Faturamento NNE'!$AA$2:$AA$707,'Infos Relatório'!I$1)</f>
        <v>0</v>
      </c>
      <c r="J270" s="542">
        <f>SUMIFS('Faturamento NNE'!$H$2:$H$707,'Faturamento NNE'!$E$2:$E$707,'Infos Relatório'!$B$245,'Faturamento NNE'!$F$2:$F$707,'Infos Relatório'!$B270,'Faturamento NNE'!$AA$2:$AA$707,'Infos Relatório'!I$1)</f>
        <v>0</v>
      </c>
      <c r="K270" s="543">
        <f>SUMIFS('Faturamento NNE'!$K$2:$K$707,'Faturamento NNE'!$E$2:$E$707,'Infos Relatório'!$B$245,'Faturamento NNE'!$F$2:$F$707,'Infos Relatório'!$B270,'Faturamento NNE'!$AA$2:$AA$707,'Infos Relatório'!I$1)</f>
        <v>0</v>
      </c>
      <c r="L270" s="544">
        <f>SUMIFS('Faturamento NNE'!$P$2:$P$707,'Faturamento NNE'!$E$2:$E$707,'Infos Relatório'!$B$245,'Faturamento NNE'!$F$2:$F$707,'Infos Relatório'!$B270,'Faturamento NNE'!$AA$2:$AA$707,'Infos Relatório'!I$1,'Faturamento NNE'!$U$2:$U$707,"Sim")+SUMIFS('Faturamento NNE'!$Q$2:$Q$707,'Faturamento NNE'!$E$2:$E$707,'Infos Relatório'!$B$245,'Faturamento NNE'!$F$2:$F$707,'Infos Relatório'!$B270,'Faturamento NNE'!$AA$2:$AA$707,'Infos Relatório'!I$1,'Faturamento NNE'!$U$2:$U$707,"Sim")</f>
        <v>0</v>
      </c>
      <c r="M270" s="283" t="e">
        <f t="shared" si="85"/>
        <v>#DIV/0!</v>
      </c>
      <c r="N270" s="545">
        <f>SUMIFS('Faturamento NNE'!$I$2:$I$707,'Faturamento NNE'!$E$2:$E$707,'Infos Relatório'!$B$245,'Faturamento NNE'!$F$2:$F$707,'Infos Relatório'!$B270,'Faturamento NNE'!$AA$2:$AA$707,'Infos Relatório'!I$1)</f>
        <v>0</v>
      </c>
      <c r="O270" s="541">
        <f>COUNTIFS('Faturamento NNE'!$E$2:$E$707,'Infos Relatório'!$B$245,'Faturamento NNE'!$F$2:$F$707,'Infos Relatório'!$B270,'Faturamento NNE'!$AA$2:$AA$707,'Infos Relatório'!O$1)</f>
        <v>0</v>
      </c>
      <c r="P270" s="542">
        <f>SUMIFS('Faturamento NNE'!$H$2:$H$707,'Faturamento NNE'!$E$2:$E$707,'Infos Relatório'!$B$245,'Faturamento NNE'!$F$2:$F$707,'Infos Relatório'!$B270,'Faturamento NNE'!$AA$2:$AA$707,'Infos Relatório'!O$1)</f>
        <v>0</v>
      </c>
      <c r="Q270" s="542">
        <f>SUMIFS('Faturamento NNE'!$K$2:$K$707,'Faturamento NNE'!$E$2:$E$707,'Infos Relatório'!$B$245,'Faturamento NNE'!$F$2:$F$707,'Infos Relatório'!$B270,'Faturamento NNE'!$AA$2:$AA$707,'Infos Relatório'!O$1)</f>
        <v>0</v>
      </c>
      <c r="R270" s="546">
        <f>SUMIFS('Faturamento NNE'!$P$2:$P$707,'Faturamento NNE'!$E$2:$E$707,'Infos Relatório'!$B$245,'Faturamento NNE'!$F$2:$F$707,'Infos Relatório'!$B270,'Faturamento NNE'!$AA$2:$AA$707,'Infos Relatório'!O$1,'Faturamento NNE'!$U$2:$U$707,"Sim")+SUMIFS('Faturamento NNE'!$Q$2:$Q$707,'Faturamento NNE'!$E$2:$E$707,'Infos Relatório'!$B$245,'Faturamento NNE'!$F$2:$F$707,'Infos Relatório'!$B270,'Faturamento NNE'!$AA$2:$AA$707,'Infos Relatório'!O$1,'Faturamento NNE'!$U$2:$U$707,"Sim")</f>
        <v>0</v>
      </c>
      <c r="S270" s="227" t="e">
        <f t="shared" si="86"/>
        <v>#DIV/0!</v>
      </c>
      <c r="T270" s="545">
        <f>SUMIFS('Faturamento NNE'!$I$2:$I$707,'Faturamento NNE'!$E$2:$E$707,'Infos Relatório'!$B$245,'Faturamento NNE'!$F$2:$F$707,'Infos Relatório'!$B270,'Faturamento NNE'!$AA$2:$AA$707,'Infos Relatório'!O$1)</f>
        <v>0</v>
      </c>
      <c r="U270" s="541">
        <f>COUNTIFS('Faturamento NNE'!$E$2:$E$707,'Infos Relatório'!$B$245,'Faturamento NNE'!$F$2:$F$707,'Infos Relatório'!$B270,'Faturamento NNE'!$AA$2:$AA$707,'Infos Relatório'!U$1)</f>
        <v>0</v>
      </c>
      <c r="V270" s="542">
        <f>SUMIFS('Faturamento NNE'!$H$2:$H$707,'Faturamento NNE'!$E$2:$E$707,'Infos Relatório'!$B$245,'Faturamento NNE'!$F$2:$F$707,'Infos Relatório'!$B270,'Faturamento NNE'!$AA$2:$AA$707,'Infos Relatório'!U$1)</f>
        <v>0</v>
      </c>
      <c r="W270" s="542">
        <f>SUMIFS('Faturamento NNE'!$K$2:$K$707,'Faturamento NNE'!$E$2:$E$707,'Infos Relatório'!$B$245,'Faturamento NNE'!$F$2:$F$707,'Infos Relatório'!$B270,'Faturamento NNE'!$AA$2:$AA$707,'Infos Relatório'!U$1)</f>
        <v>0</v>
      </c>
      <c r="X270" s="546">
        <f>SUMIFS('Faturamento NNE'!$P$2:$P$707,'Faturamento NNE'!$E$2:$E$707,'Infos Relatório'!$B$245,'Faturamento NNE'!$F$2:$F$707,'Infos Relatório'!$B270,'Faturamento NNE'!$AA$2:$AA$707,'Infos Relatório'!U$1,'Faturamento NNE'!$U$2:$U$707,"Sim")+SUMIFS('Faturamento NNE'!$Q$2:$Q$707,'Faturamento NNE'!$E$2:$E$707,'Infos Relatório'!$B$245,'Faturamento NNE'!$F$2:$F$707,'Infos Relatório'!$B270,'Faturamento NNE'!$AA$2:$AA$707,'Infos Relatório'!U$1,'Faturamento NNE'!$U$2:$U$707,"Sim")</f>
        <v>0</v>
      </c>
      <c r="Y270" s="227" t="e">
        <f t="shared" si="87"/>
        <v>#DIV/0!</v>
      </c>
      <c r="Z270" s="545">
        <f>SUMIFS('Faturamento NNE'!$I$2:$I$707,'Faturamento NNE'!$E$2:$E$707,'Infos Relatório'!$B$245,'Faturamento NNE'!$F$2:$F$707,'Infos Relatório'!$B270,'Faturamento NNE'!$AA$2:$AA$707,'Infos Relatório'!U$1)</f>
        <v>0</v>
      </c>
      <c r="AA270" s="541">
        <f>COUNTIFS('Faturamento NNE'!$E$2:$E$707,'Infos Relatório'!$B$245,'Faturamento NNE'!$F$2:$F$707,'Infos Relatório'!$B270,'Faturamento NNE'!$AA$2:$AA$707,'Infos Relatório'!AA$1)</f>
        <v>0</v>
      </c>
      <c r="AB270" s="542">
        <f>SUMIFS('Faturamento NNE'!$H$2:$H$707,'Faturamento NNE'!$E$2:$E$707,'Infos Relatório'!$B$245,'Faturamento NNE'!$F$2:$F$707,'Infos Relatório'!$B270,'Faturamento NNE'!$AA$2:$AA$707,'Infos Relatório'!AA$1)</f>
        <v>0</v>
      </c>
      <c r="AC270" s="542">
        <f>SUMIFS('Faturamento NNE'!$K$2:$K$707,'Faturamento NNE'!$E$2:$E$707,'Infos Relatório'!$B$245,'Faturamento NNE'!$F$2:$F$707,'Infos Relatório'!$B270,'Faturamento NNE'!$AA$2:$AA$707,'Infos Relatório'!AA$1)</f>
        <v>0</v>
      </c>
      <c r="AD270" s="546">
        <f>SUMIFS('Faturamento NNE'!$P$2:$P$707,'Faturamento NNE'!$E$2:$E$707,'Infos Relatório'!$B$245,'Faturamento NNE'!$F$2:$F$707,'Infos Relatório'!$B270,'Faturamento NNE'!$AA$2:$AA$707,'Infos Relatório'!AA$1,'Faturamento NNE'!$U$2:$U$707,"Sim")+SUMIFS('Faturamento NNE'!$Q$2:$Q$707,'Faturamento NNE'!$E$2:$E$707,'Infos Relatório'!$B$245,'Faturamento NNE'!$F$2:$F$707,'Infos Relatório'!$B270,'Faturamento NNE'!$AA$2:$AA$707,'Infos Relatório'!AA$1,'Faturamento NNE'!$U$2:$U$707,"Sim")</f>
        <v>0</v>
      </c>
      <c r="AE270" s="227" t="e">
        <f t="shared" si="88"/>
        <v>#DIV/0!</v>
      </c>
      <c r="AF270" s="545">
        <f>SUMIFS('Faturamento NNE'!$I$2:$I$707,'Faturamento NNE'!$E$2:$E$707,'Infos Relatório'!$B$245,'Faturamento NNE'!$F$2:$F$707,'Infos Relatório'!$B270,'Faturamento NNE'!$AA$2:$AA$707,'Infos Relatório'!AA$1)</f>
        <v>0</v>
      </c>
      <c r="AG270" s="541">
        <f>COUNTIFS('Faturamento NNE'!$E$2:$E$707,'Infos Relatório'!$B$245,'Faturamento NNE'!$F$2:$F$707,'Infos Relatório'!$B270,'Faturamento NNE'!$AA$2:$AA$707,'Infos Relatório'!AG$1)</f>
        <v>0</v>
      </c>
      <c r="AH270" s="542">
        <f>SUMIFS('Faturamento NNE'!$H$2:$H$707,'Faturamento NNE'!$E$2:$E$707,'Infos Relatório'!$B$245,'Faturamento NNE'!$F$2:$F$707,'Infos Relatório'!$B270,'Faturamento NNE'!$AA$2:$AA$707,'Infos Relatório'!AG$1)</f>
        <v>0</v>
      </c>
      <c r="AI270" s="542">
        <f>SUMIFS('Faturamento NNE'!$K$2:$K$707,'Faturamento NNE'!$E$2:$E$707,'Infos Relatório'!$B$245,'Faturamento NNE'!$F$2:$F$707,'Infos Relatório'!$B270,'Faturamento NNE'!$AA$2:$AA$707,'Infos Relatório'!AG$1)</f>
        <v>0</v>
      </c>
      <c r="AJ270" s="546">
        <f>SUMIFS('Faturamento NNE'!$P$2:$P$707,'Faturamento NNE'!$E$2:$E$707,'Infos Relatório'!$B$245,'Faturamento NNE'!$F$2:$F$707,'Infos Relatório'!$B270,'Faturamento NNE'!$AA$2:$AA$707,'Infos Relatório'!AG$1,'Faturamento NNE'!$U$2:$U$707,"Sim")+SUMIFS('Faturamento NNE'!$Q$2:$Q$707,'Faturamento NNE'!$E$2:$E$707,'Infos Relatório'!$B$245,'Faturamento NNE'!$F$2:$F$707,'Infos Relatório'!$B270,'Faturamento NNE'!$AA$2:$AA$707,'Infos Relatório'!AG$1,'Faturamento NNE'!$U$2:$U$707,"Sim")</f>
        <v>0</v>
      </c>
      <c r="AK270" s="227" t="e">
        <f t="shared" si="89"/>
        <v>#DIV/0!</v>
      </c>
      <c r="AL270" s="545">
        <f>SUMIFS('Faturamento NNE'!$I$2:$I$707,'Faturamento NNE'!$E$2:$E$707,'Infos Relatório'!$B$245,'Faturamento NNE'!$F$2:$F$707,'Infos Relatório'!$B270,'Faturamento NNE'!$AA$2:$AA$707,'Infos Relatório'!AG$1)</f>
        <v>0</v>
      </c>
      <c r="AM270" s="541">
        <f>COUNTIFS('Faturamento NNE'!$E$2:$E$707,'Infos Relatório'!$B$245,'Faturamento NNE'!$F$2:$F$707,'Infos Relatório'!$B270,'Faturamento NNE'!$AA$2:$AA$707,'Infos Relatório'!AM$1)</f>
        <v>0</v>
      </c>
      <c r="AN270" s="542">
        <f>SUMIFS('Faturamento NNE'!$H$2:$H$707,'Faturamento NNE'!$E$2:$E$707,'Infos Relatório'!$B$245,'Faturamento NNE'!$F$2:$F$707,'Infos Relatório'!$B270,'Faturamento NNE'!$AA$2:$AA$707,'Infos Relatório'!AM$1)</f>
        <v>0</v>
      </c>
      <c r="AO270" s="542">
        <f>SUMIFS('Faturamento NNE'!$K$2:$K$707,'Faturamento NNE'!$E$2:$E$707,'Infos Relatório'!$B$245,'Faturamento NNE'!$F$2:$F$707,'Infos Relatório'!$B270,'Faturamento NNE'!$AA$2:$AA$707,'Infos Relatório'!AM$1)</f>
        <v>0</v>
      </c>
      <c r="AP270" s="546">
        <f>SUMIFS('Faturamento NNE'!$P$2:$P$707,'Faturamento NNE'!$E$2:$E$707,'Infos Relatório'!$B$245,'Faturamento NNE'!$F$2:$F$707,'Infos Relatório'!$B270,'Faturamento NNE'!$AA$2:$AA$707,'Infos Relatório'!AM$1,'Faturamento NNE'!$U$2:$U$707,"Sim")+SUMIFS('Faturamento NNE'!$Q$2:$Q$707,'Faturamento NNE'!$E$2:$E$707,'Infos Relatório'!$B$245,'Faturamento NNE'!$F$2:$F$707,'Infos Relatório'!$B270,'Faturamento NNE'!$AA$2:$AA$707,'Infos Relatório'!AM$1,'Faturamento NNE'!$U$2:$U$707,"Sim")</f>
        <v>0</v>
      </c>
      <c r="AQ270" s="227" t="e">
        <f t="shared" si="90"/>
        <v>#DIV/0!</v>
      </c>
      <c r="AR270" s="545">
        <f>SUMIFS('Faturamento NNE'!$I$2:$I$707,'Faturamento NNE'!$E$2:$E$707,'Infos Relatório'!$B$245,'Faturamento NNE'!$F$2:$F$707,'Infos Relatório'!$B270,'Faturamento NNE'!$AA$2:$AA$707,'Infos Relatório'!AM$1)</f>
        <v>0</v>
      </c>
      <c r="AS270" s="541">
        <f>COUNTIFS('Faturamento NNE'!$E$2:$E$707,'Infos Relatório'!$B$245,'Faturamento NNE'!$F$2:$F$707,'Infos Relatório'!$B270,'Faturamento NNE'!$AA$2:$AA$707,'Infos Relatório'!AS$1)</f>
        <v>0</v>
      </c>
      <c r="AT270" s="542">
        <f>SUMIFS('Faturamento NNE'!$H$2:$H$707,'Faturamento NNE'!$E$2:$E$707,'Infos Relatório'!$B$245,'Faturamento NNE'!$F$2:$F$707,'Infos Relatório'!$B270,'Faturamento NNE'!$AA$2:$AA$707,'Infos Relatório'!AS$1)</f>
        <v>0</v>
      </c>
      <c r="AU270" s="542">
        <f>SUMIFS('Faturamento NNE'!$K$2:$K$707,'Faturamento NNE'!$E$2:$E$707,'Infos Relatório'!$B$245,'Faturamento NNE'!$F$2:$F$707,'Infos Relatório'!$B270,'Faturamento NNE'!$AA$2:$AA$707,'Infos Relatório'!AS$1)</f>
        <v>0</v>
      </c>
      <c r="AV270" s="546">
        <f>SUMIFS('Faturamento NNE'!$P$2:$P$707,'Faturamento NNE'!$E$2:$E$707,'Infos Relatório'!$B$245,'Faturamento NNE'!$F$2:$F$707,'Infos Relatório'!$B270,'Faturamento NNE'!$AA$2:$AA$707,'Infos Relatório'!AS$1,'Faturamento NNE'!$U$2:$U$707,"Sim")+SUMIFS('Faturamento NNE'!$Q$2:$Q$707,'Faturamento NNE'!$E$2:$E$707,'Infos Relatório'!$B$245,'Faturamento NNE'!$F$2:$F$707,'Infos Relatório'!$B270,'Faturamento NNE'!$AA$2:$AA$707,'Infos Relatório'!AS$1,'Faturamento NNE'!$U$2:$U$707,"Sim")</f>
        <v>0</v>
      </c>
      <c r="AW270" s="227" t="e">
        <f t="shared" si="91"/>
        <v>#DIV/0!</v>
      </c>
      <c r="AX270" s="545">
        <f>SUMIFS('Faturamento NNE'!$I$2:$I$707,'Faturamento NNE'!$E$2:$E$707,'Infos Relatório'!$B$245,'Faturamento NNE'!$F$2:$F$707,'Infos Relatório'!$B270,'Faturamento NNE'!$AA$2:$AA$707,'Infos Relatório'!AS$1)</f>
        <v>0</v>
      </c>
      <c r="AY270" s="541">
        <f>COUNTIFS('Faturamento NNE'!$E$2:$E$707,'Infos Relatório'!$B$245,'Faturamento NNE'!$F$2:$F$707,'Infos Relatório'!$B270,'Faturamento NNE'!$AA$2:$AA$707,'Infos Relatório'!AY$1)</f>
        <v>0</v>
      </c>
      <c r="AZ270" s="542">
        <f>SUMIFS('Faturamento NNE'!$H$2:$H$707,'Faturamento NNE'!$E$2:$E$707,'Infos Relatório'!$B$245,'Faturamento NNE'!$F$2:$F$707,'Infos Relatório'!$B270,'Faturamento NNE'!$AA$2:$AA$707,'Infos Relatório'!AY$1)</f>
        <v>0</v>
      </c>
      <c r="BA270" s="542">
        <f>SUMIFS('Faturamento NNE'!$K$2:$K$707,'Faturamento NNE'!$E$2:$E$707,'Infos Relatório'!$B$245,'Faturamento NNE'!$F$2:$F$707,'Infos Relatório'!$B270,'Faturamento NNE'!$AA$2:$AA$707,'Infos Relatório'!AY$1)</f>
        <v>0</v>
      </c>
      <c r="BB270" s="546">
        <f>SUMIFS('Faturamento NNE'!$P$2:$P$707,'Faturamento NNE'!$E$2:$E$707,'Infos Relatório'!$B$245,'Faturamento NNE'!$F$2:$F$707,'Infos Relatório'!$B270,'Faturamento NNE'!$AA$2:$AA$707,'Infos Relatório'!AY$1,'Faturamento NNE'!$U$2:$U$707,"Sim")+SUMIFS('Faturamento NNE'!$Q$2:$Q$707,'Faturamento NNE'!$E$2:$E$707,'Infos Relatório'!$B$245,'Faturamento NNE'!$F$2:$F$707,'Infos Relatório'!$B270,'Faturamento NNE'!$AA$2:$AA$707,'Infos Relatório'!AY$1,'Faturamento NNE'!$U$2:$U$707,"Sim")</f>
        <v>0</v>
      </c>
      <c r="BC270" s="227" t="e">
        <f t="shared" si="92"/>
        <v>#DIV/0!</v>
      </c>
      <c r="BD270" s="545">
        <f>SUMIFS('Faturamento NNE'!$I$2:$I$707,'Faturamento NNE'!$E$2:$E$707,'Infos Relatório'!$B$245,'Faturamento NNE'!$F$2:$F$707,'Infos Relatório'!$B270,'Faturamento NNE'!$AA$2:$AA$707,'Infos Relatório'!AY$1)</f>
        <v>0</v>
      </c>
      <c r="BE270" s="541">
        <f>COUNTIFS('Faturamento NNE'!$E$2:$E$707,'Infos Relatório'!$B$245,'Faturamento NNE'!$F$2:$F$707,'Infos Relatório'!$B270,'Faturamento NNE'!$AA$2:$AA$707,'Infos Relatório'!BE$1)</f>
        <v>0</v>
      </c>
      <c r="BF270" s="542">
        <f>SUMIFS('Faturamento NNE'!$H$2:$H$707,'Faturamento NNE'!$E$2:$E$707,'Infos Relatório'!$B$245,'Faturamento NNE'!$F$2:$F$707,'Infos Relatório'!$B270,'Faturamento NNE'!$AA$2:$AA$707,'Infos Relatório'!BE$1)</f>
        <v>0</v>
      </c>
      <c r="BG270" s="542">
        <f>SUMIFS('Faturamento NNE'!$K$2:$K$707,'Faturamento NNE'!$E$2:$E$707,'Infos Relatório'!$B$245,'Faturamento NNE'!$F$2:$F$707,'Infos Relatório'!$B270,'Faturamento NNE'!$AA$2:$AA$707,'Infos Relatório'!BE$1)</f>
        <v>0</v>
      </c>
      <c r="BH270" s="546">
        <f>SUMIFS('Faturamento NNE'!$P$2:$P$707,'Faturamento NNE'!$E$2:$E$707,'Infos Relatório'!$B$245,'Faturamento NNE'!$F$2:$F$707,'Infos Relatório'!$B270,'Faturamento NNE'!$AA$2:$AA$707,'Infos Relatório'!BE$1,'Faturamento NNE'!$U$2:$U$707,"Sim")+SUMIFS('Faturamento NNE'!$Q$2:$Q$707,'Faturamento NNE'!$E$2:$E$707,'Infos Relatório'!$B$245,'Faturamento NNE'!$F$2:$F$707,'Infos Relatório'!$B270,'Faturamento NNE'!$AA$2:$AA$707,'Infos Relatório'!BE$1,'Faturamento NNE'!$U$2:$U$707,"Sim")</f>
        <v>0</v>
      </c>
      <c r="BI270" s="227" t="e">
        <f t="shared" si="93"/>
        <v>#DIV/0!</v>
      </c>
      <c r="BJ270" s="545">
        <f>SUMIFS('Faturamento NNE'!$I$2:$I$707,'Faturamento NNE'!$E$2:$E$707,'Infos Relatório'!$B$245,'Faturamento NNE'!$F$2:$F$707,'Infos Relatório'!$B270,'Faturamento NNE'!$AA$2:$AA$707,'Infos Relatório'!BE$1)</f>
        <v>0</v>
      </c>
      <c r="BK270" s="541">
        <f>COUNTIFS('Faturamento NNE'!$E$2:$E$707,'Infos Relatório'!$B$245,'Faturamento NNE'!$F$2:$F$707,'Infos Relatório'!$B270,'Faturamento NNE'!$AA$2:$AA$707,'Infos Relatório'!BK$1)</f>
        <v>0</v>
      </c>
      <c r="BL270" s="542">
        <f>SUMIFS('Faturamento NNE'!$H$2:$H$707,'Faturamento NNE'!$E$2:$E$707,'Infos Relatório'!$B$245,'Faturamento NNE'!$F$2:$F$707,'Infos Relatório'!$B270,'Faturamento NNE'!$AA$2:$AA$707,'Infos Relatório'!BK$1)</f>
        <v>0</v>
      </c>
      <c r="BM270" s="542">
        <f>SUMIFS('Faturamento NNE'!$K$2:$K$707,'Faturamento NNE'!$E$2:$E$707,'Infos Relatório'!$B$245,'Faturamento NNE'!$F$2:$F$707,'Infos Relatório'!$B270,'Faturamento NNE'!$AA$2:$AA$707,'Infos Relatório'!BK$1)</f>
        <v>0</v>
      </c>
      <c r="BN270" s="546">
        <f>SUMIFS('Faturamento NNE'!$P$2:$P$707,'Faturamento NNE'!$E$2:$E$707,'Infos Relatório'!$B$245,'Faturamento NNE'!$F$2:$F$707,'Infos Relatório'!$B270,'Faturamento NNE'!$AA$2:$AA$707,'Infos Relatório'!BK$1,'Faturamento NNE'!$U$2:$U$707,"Sim")+SUMIFS('Faturamento NNE'!$Q$2:$Q$707,'Faturamento NNE'!$E$2:$E$707,'Infos Relatório'!$B$245,'Faturamento NNE'!$F$2:$F$707,'Infos Relatório'!$B270,'Faturamento NNE'!$AA$2:$AA$707,'Infos Relatório'!BK$1,'Faturamento NNE'!$U$2:$U$707,"Sim")</f>
        <v>0</v>
      </c>
      <c r="BO270" s="227" t="e">
        <f t="shared" si="94"/>
        <v>#DIV/0!</v>
      </c>
      <c r="BP270" s="545">
        <f>SUMIFS('Faturamento NNE'!$I$2:$I$707,'Faturamento NNE'!$E$2:$E$707,'Infos Relatório'!$B$245,'Faturamento NNE'!$F$2:$F$707,'Infos Relatório'!$B270,'Faturamento NNE'!$AA$2:$AA$707,'Infos Relatório'!BK$1)</f>
        <v>0</v>
      </c>
      <c r="BQ270" s="541">
        <f>COUNTIFS('Faturamento NNE'!$E$2:$E$707,'Infos Relatório'!$B$245,'Faturamento NNE'!$F$2:$F$707,'Infos Relatório'!$B270,'Faturamento NNE'!$AA$2:$AA$707,'Infos Relatório'!BQ$1)</f>
        <v>0</v>
      </c>
      <c r="BR270" s="542">
        <f>SUMIFS('Faturamento NNE'!$H$2:$H$707,'Faturamento NNE'!$E$2:$E$707,'Infos Relatório'!$B$245,'Faturamento NNE'!$F$2:$F$707,'Infos Relatório'!$B270,'Faturamento NNE'!$AA$2:$AA$707,'Infos Relatório'!BQ$1)</f>
        <v>0</v>
      </c>
      <c r="BS270" s="542">
        <f>SUMIFS('Faturamento NNE'!$K$2:$K$707,'Faturamento NNE'!$E$2:$E$707,'Infos Relatório'!$B$245,'Faturamento NNE'!$F$2:$F$707,'Infos Relatório'!$B270,'Faturamento NNE'!$AA$2:$AA$707,'Infos Relatório'!BQ$1)</f>
        <v>0</v>
      </c>
      <c r="BT270" s="546">
        <f>SUMIFS('Faturamento NNE'!$P$2:$P$707,'Faturamento NNE'!$E$2:$E$707,'Infos Relatório'!$B$245,'Faturamento NNE'!$F$2:$F$707,'Infos Relatório'!$B270,'Faturamento NNE'!$AA$2:$AA$707,'Infos Relatório'!BQ$1,'Faturamento NNE'!$U$2:$U$707,"Sim")+SUMIFS('Faturamento NNE'!$Q$2:$Q$707,'Faturamento NNE'!$E$2:$E$707,'Infos Relatório'!$B$245,'Faturamento NNE'!$F$2:$F$707,'Infos Relatório'!$B270,'Faturamento NNE'!$AA$2:$AA$707,'Infos Relatório'!BQ$1,'Faturamento NNE'!$U$2:$U$707,"Sim")</f>
        <v>0</v>
      </c>
      <c r="BU270" s="227" t="e">
        <f t="shared" si="95"/>
        <v>#DIV/0!</v>
      </c>
      <c r="BV270" s="545">
        <f>SUMIFS('Faturamento NNE'!$I$2:$I$707,'Faturamento NNE'!$E$2:$E$707,'Infos Relatório'!$B$245,'Faturamento NNE'!$F$2:$F$707,'Infos Relatório'!$B270,'Faturamento NNE'!$AA$2:$AA$707,'Infos Relatório'!BQ$1)</f>
        <v>0</v>
      </c>
    </row>
    <row r="271" spans="2:74">
      <c r="B271" s="217" t="s">
        <v>155</v>
      </c>
      <c r="C271" s="541">
        <f>COUNTIFS('Faturamento NNE'!$E$2:$E$707,'Infos Relatório'!$B$245,'Faturamento NNE'!$F$2:$F$707,'Infos Relatório'!$B271,'Faturamento NNE'!$AA$2:$AA$707,'Infos Relatório'!C$1)</f>
        <v>0</v>
      </c>
      <c r="D271" s="542">
        <f>SUMIFS('Faturamento NNE'!$H$2:$H$707,'Faturamento NNE'!$E$2:$E$707,'Infos Relatório'!$B$245,'Faturamento NNE'!$F$2:$F$707,'Infos Relatório'!$B271,'Faturamento NNE'!$AA$2:$AA$707,'Infos Relatório'!C$1)</f>
        <v>0</v>
      </c>
      <c r="E271" s="543">
        <f>SUMIFS('Faturamento NNE'!$K$2:$K$707,'Faturamento NNE'!$E$2:$E$707,'Infos Relatório'!$B$245,'Faturamento NNE'!$F$2:$F$707,'Infos Relatório'!$B271,'Faturamento NNE'!$AA$2:$AA$707,'Infos Relatório'!C$1)</f>
        <v>0</v>
      </c>
      <c r="F271" s="544">
        <f>SUMIFS('Faturamento NNE'!$P$2:$P$707,'Faturamento NNE'!$E$2:$E$707,'Infos Relatório'!$B$245,'Faturamento NNE'!$F$2:$F$707,'Infos Relatório'!$B271,'Faturamento NNE'!$AA$2:$AA$707,'Infos Relatório'!C$1,'Faturamento NNE'!$U$2:$U$707,"Sim")+SUMIFS('Faturamento NNE'!$Q$2:$Q$707,'Faturamento NNE'!$E$2:$E$707,'Infos Relatório'!$B$245,'Faturamento NNE'!$F$2:$F$707,'Infos Relatório'!$B271,'Faturamento NNE'!$AA$2:$AA$707,'Infos Relatório'!C$1,'Faturamento NNE'!$U$2:$U$707,"Sim")</f>
        <v>0</v>
      </c>
      <c r="G271" s="283" t="e">
        <f t="shared" si="84"/>
        <v>#DIV/0!</v>
      </c>
      <c r="H271" s="545">
        <f>SUMIFS('Faturamento NNE'!$I$2:$I$707,'Faturamento NNE'!$E$2:$E$707,'Infos Relatório'!$B$245,'Faturamento NNE'!$F$2:$F$707,'Infos Relatório'!$B271,'Faturamento NNE'!$AA$2:$AA$707,'Infos Relatório'!C$1)</f>
        <v>0</v>
      </c>
      <c r="I271" s="541">
        <f>COUNTIFS('Faturamento NNE'!$E$2:$E$707,'Infos Relatório'!$B$245,'Faturamento NNE'!$F$2:$F$707,'Infos Relatório'!$B271,'Faturamento NNE'!$AA$2:$AA$707,'Infos Relatório'!I$1)</f>
        <v>0</v>
      </c>
      <c r="J271" s="542">
        <f>SUMIFS('Faturamento NNE'!$H$2:$H$707,'Faturamento NNE'!$E$2:$E$707,'Infos Relatório'!$B$245,'Faturamento NNE'!$F$2:$F$707,'Infos Relatório'!$B271,'Faturamento NNE'!$AA$2:$AA$707,'Infos Relatório'!I$1)</f>
        <v>0</v>
      </c>
      <c r="K271" s="543">
        <f>SUMIFS('Faturamento NNE'!$K$2:$K$707,'Faturamento NNE'!$E$2:$E$707,'Infos Relatório'!$B$245,'Faturamento NNE'!$F$2:$F$707,'Infos Relatório'!$B271,'Faturamento NNE'!$AA$2:$AA$707,'Infos Relatório'!I$1)</f>
        <v>0</v>
      </c>
      <c r="L271" s="544">
        <f>SUMIFS('Faturamento NNE'!$P$2:$P$707,'Faturamento NNE'!$E$2:$E$707,'Infos Relatório'!$B$245,'Faturamento NNE'!$F$2:$F$707,'Infos Relatório'!$B271,'Faturamento NNE'!$AA$2:$AA$707,'Infos Relatório'!I$1,'Faturamento NNE'!$U$2:$U$707,"Sim")+SUMIFS('Faturamento NNE'!$Q$2:$Q$707,'Faturamento NNE'!$E$2:$E$707,'Infos Relatório'!$B$245,'Faturamento NNE'!$F$2:$F$707,'Infos Relatório'!$B271,'Faturamento NNE'!$AA$2:$AA$707,'Infos Relatório'!I$1,'Faturamento NNE'!$U$2:$U$707,"Sim")</f>
        <v>0</v>
      </c>
      <c r="M271" s="283" t="e">
        <f t="shared" si="85"/>
        <v>#DIV/0!</v>
      </c>
      <c r="N271" s="545">
        <f>SUMIFS('Faturamento NNE'!$I$2:$I$707,'Faturamento NNE'!$E$2:$E$707,'Infos Relatório'!$B$245,'Faturamento NNE'!$F$2:$F$707,'Infos Relatório'!$B271,'Faturamento NNE'!$AA$2:$AA$707,'Infos Relatório'!I$1)</f>
        <v>0</v>
      </c>
      <c r="O271" s="541">
        <f>COUNTIFS('Faturamento NNE'!$E$2:$E$707,'Infos Relatório'!$B$245,'Faturamento NNE'!$F$2:$F$707,'Infos Relatório'!$B271,'Faturamento NNE'!$AA$2:$AA$707,'Infos Relatório'!O$1)</f>
        <v>0</v>
      </c>
      <c r="P271" s="542">
        <f>SUMIFS('Faturamento NNE'!$H$2:$H$707,'Faturamento NNE'!$E$2:$E$707,'Infos Relatório'!$B$245,'Faturamento NNE'!$F$2:$F$707,'Infos Relatório'!$B271,'Faturamento NNE'!$AA$2:$AA$707,'Infos Relatório'!O$1)</f>
        <v>0</v>
      </c>
      <c r="Q271" s="542">
        <f>SUMIFS('Faturamento NNE'!$K$2:$K$707,'Faturamento NNE'!$E$2:$E$707,'Infos Relatório'!$B$245,'Faturamento NNE'!$F$2:$F$707,'Infos Relatório'!$B271,'Faturamento NNE'!$AA$2:$AA$707,'Infos Relatório'!O$1)</f>
        <v>0</v>
      </c>
      <c r="R271" s="546">
        <f>SUMIFS('Faturamento NNE'!$P$2:$P$707,'Faturamento NNE'!$E$2:$E$707,'Infos Relatório'!$B$245,'Faturamento NNE'!$F$2:$F$707,'Infos Relatório'!$B271,'Faturamento NNE'!$AA$2:$AA$707,'Infos Relatório'!O$1,'Faturamento NNE'!$U$2:$U$707,"Sim")+SUMIFS('Faturamento NNE'!$Q$2:$Q$707,'Faturamento NNE'!$E$2:$E$707,'Infos Relatório'!$B$245,'Faturamento NNE'!$F$2:$F$707,'Infos Relatório'!$B271,'Faturamento NNE'!$AA$2:$AA$707,'Infos Relatório'!O$1,'Faturamento NNE'!$U$2:$U$707,"Sim")</f>
        <v>0</v>
      </c>
      <c r="S271" s="227" t="e">
        <f t="shared" si="86"/>
        <v>#DIV/0!</v>
      </c>
      <c r="T271" s="545">
        <f>SUMIFS('Faturamento NNE'!$I$2:$I$707,'Faturamento NNE'!$E$2:$E$707,'Infos Relatório'!$B$245,'Faturamento NNE'!$F$2:$F$707,'Infos Relatório'!$B271,'Faturamento NNE'!$AA$2:$AA$707,'Infos Relatório'!O$1)</f>
        <v>0</v>
      </c>
      <c r="U271" s="541">
        <f>COUNTIFS('Faturamento NNE'!$E$2:$E$707,'Infos Relatório'!$B$245,'Faturamento NNE'!$F$2:$F$707,'Infos Relatório'!$B271,'Faturamento NNE'!$AA$2:$AA$707,'Infos Relatório'!U$1)</f>
        <v>0</v>
      </c>
      <c r="V271" s="542">
        <f>SUMIFS('Faturamento NNE'!$H$2:$H$707,'Faturamento NNE'!$E$2:$E$707,'Infos Relatório'!$B$245,'Faturamento NNE'!$F$2:$F$707,'Infos Relatório'!$B271,'Faturamento NNE'!$AA$2:$AA$707,'Infos Relatório'!U$1)</f>
        <v>0</v>
      </c>
      <c r="W271" s="542">
        <f>SUMIFS('Faturamento NNE'!$K$2:$K$707,'Faturamento NNE'!$E$2:$E$707,'Infos Relatório'!$B$245,'Faturamento NNE'!$F$2:$F$707,'Infos Relatório'!$B271,'Faturamento NNE'!$AA$2:$AA$707,'Infos Relatório'!U$1)</f>
        <v>0</v>
      </c>
      <c r="X271" s="546">
        <f>SUMIFS('Faturamento NNE'!$P$2:$P$707,'Faturamento NNE'!$E$2:$E$707,'Infos Relatório'!$B$245,'Faturamento NNE'!$F$2:$F$707,'Infos Relatório'!$B271,'Faturamento NNE'!$AA$2:$AA$707,'Infos Relatório'!U$1,'Faturamento NNE'!$U$2:$U$707,"Sim")+SUMIFS('Faturamento NNE'!$Q$2:$Q$707,'Faturamento NNE'!$E$2:$E$707,'Infos Relatório'!$B$245,'Faturamento NNE'!$F$2:$F$707,'Infos Relatório'!$B271,'Faturamento NNE'!$AA$2:$AA$707,'Infos Relatório'!U$1,'Faturamento NNE'!$U$2:$U$707,"Sim")</f>
        <v>0</v>
      </c>
      <c r="Y271" s="227" t="e">
        <f t="shared" si="87"/>
        <v>#DIV/0!</v>
      </c>
      <c r="Z271" s="545">
        <f>SUMIFS('Faturamento NNE'!$I$2:$I$707,'Faturamento NNE'!$E$2:$E$707,'Infos Relatório'!$B$245,'Faturamento NNE'!$F$2:$F$707,'Infos Relatório'!$B271,'Faturamento NNE'!$AA$2:$AA$707,'Infos Relatório'!U$1)</f>
        <v>0</v>
      </c>
      <c r="AA271" s="541">
        <f>COUNTIFS('Faturamento NNE'!$E$2:$E$707,'Infos Relatório'!$B$245,'Faturamento NNE'!$F$2:$F$707,'Infos Relatório'!$B271,'Faturamento NNE'!$AA$2:$AA$707,'Infos Relatório'!AA$1)</f>
        <v>0</v>
      </c>
      <c r="AB271" s="542">
        <f>SUMIFS('Faturamento NNE'!$H$2:$H$707,'Faturamento NNE'!$E$2:$E$707,'Infos Relatório'!$B$245,'Faturamento NNE'!$F$2:$F$707,'Infos Relatório'!$B271,'Faturamento NNE'!$AA$2:$AA$707,'Infos Relatório'!AA$1)</f>
        <v>0</v>
      </c>
      <c r="AC271" s="542">
        <f>SUMIFS('Faturamento NNE'!$K$2:$K$707,'Faturamento NNE'!$E$2:$E$707,'Infos Relatório'!$B$245,'Faturamento NNE'!$F$2:$F$707,'Infos Relatório'!$B271,'Faturamento NNE'!$AA$2:$AA$707,'Infos Relatório'!AA$1)</f>
        <v>0</v>
      </c>
      <c r="AD271" s="546">
        <f>SUMIFS('Faturamento NNE'!$P$2:$P$707,'Faturamento NNE'!$E$2:$E$707,'Infos Relatório'!$B$245,'Faturamento NNE'!$F$2:$F$707,'Infos Relatório'!$B271,'Faturamento NNE'!$AA$2:$AA$707,'Infos Relatório'!AA$1,'Faturamento NNE'!$U$2:$U$707,"Sim")+SUMIFS('Faturamento NNE'!$Q$2:$Q$707,'Faturamento NNE'!$E$2:$E$707,'Infos Relatório'!$B$245,'Faturamento NNE'!$F$2:$F$707,'Infos Relatório'!$B271,'Faturamento NNE'!$AA$2:$AA$707,'Infos Relatório'!AA$1,'Faturamento NNE'!$U$2:$U$707,"Sim")</f>
        <v>0</v>
      </c>
      <c r="AE271" s="227" t="e">
        <f t="shared" si="88"/>
        <v>#DIV/0!</v>
      </c>
      <c r="AF271" s="545">
        <f>SUMIFS('Faturamento NNE'!$I$2:$I$707,'Faturamento NNE'!$E$2:$E$707,'Infos Relatório'!$B$245,'Faturamento NNE'!$F$2:$F$707,'Infos Relatório'!$B271,'Faturamento NNE'!$AA$2:$AA$707,'Infos Relatório'!AA$1)</f>
        <v>0</v>
      </c>
      <c r="AG271" s="541">
        <f>COUNTIFS('Faturamento NNE'!$E$2:$E$707,'Infos Relatório'!$B$245,'Faturamento NNE'!$F$2:$F$707,'Infos Relatório'!$B271,'Faturamento NNE'!$AA$2:$AA$707,'Infos Relatório'!AG$1)</f>
        <v>0</v>
      </c>
      <c r="AH271" s="542">
        <f>SUMIFS('Faturamento NNE'!$H$2:$H$707,'Faturamento NNE'!$E$2:$E$707,'Infos Relatório'!$B$245,'Faturamento NNE'!$F$2:$F$707,'Infos Relatório'!$B271,'Faturamento NNE'!$AA$2:$AA$707,'Infos Relatório'!AG$1)</f>
        <v>0</v>
      </c>
      <c r="AI271" s="542">
        <f>SUMIFS('Faturamento NNE'!$K$2:$K$707,'Faturamento NNE'!$E$2:$E$707,'Infos Relatório'!$B$245,'Faturamento NNE'!$F$2:$F$707,'Infos Relatório'!$B271,'Faturamento NNE'!$AA$2:$AA$707,'Infos Relatório'!AG$1)</f>
        <v>0</v>
      </c>
      <c r="AJ271" s="546">
        <f>SUMIFS('Faturamento NNE'!$P$2:$P$707,'Faturamento NNE'!$E$2:$E$707,'Infos Relatório'!$B$245,'Faturamento NNE'!$F$2:$F$707,'Infos Relatório'!$B271,'Faturamento NNE'!$AA$2:$AA$707,'Infos Relatório'!AG$1,'Faturamento NNE'!$U$2:$U$707,"Sim")+SUMIFS('Faturamento NNE'!$Q$2:$Q$707,'Faturamento NNE'!$E$2:$E$707,'Infos Relatório'!$B$245,'Faturamento NNE'!$F$2:$F$707,'Infos Relatório'!$B271,'Faturamento NNE'!$AA$2:$AA$707,'Infos Relatório'!AG$1,'Faturamento NNE'!$U$2:$U$707,"Sim")</f>
        <v>0</v>
      </c>
      <c r="AK271" s="227" t="e">
        <f t="shared" si="89"/>
        <v>#DIV/0!</v>
      </c>
      <c r="AL271" s="545">
        <f>SUMIFS('Faturamento NNE'!$I$2:$I$707,'Faturamento NNE'!$E$2:$E$707,'Infos Relatório'!$B$245,'Faturamento NNE'!$F$2:$F$707,'Infos Relatório'!$B271,'Faturamento NNE'!$AA$2:$AA$707,'Infos Relatório'!AG$1)</f>
        <v>0</v>
      </c>
      <c r="AM271" s="541">
        <f>COUNTIFS('Faturamento NNE'!$E$2:$E$707,'Infos Relatório'!$B$245,'Faturamento NNE'!$F$2:$F$707,'Infos Relatório'!$B271,'Faturamento NNE'!$AA$2:$AA$707,'Infos Relatório'!AM$1)</f>
        <v>0</v>
      </c>
      <c r="AN271" s="542">
        <f>SUMIFS('Faturamento NNE'!$H$2:$H$707,'Faturamento NNE'!$E$2:$E$707,'Infos Relatório'!$B$245,'Faturamento NNE'!$F$2:$F$707,'Infos Relatório'!$B271,'Faturamento NNE'!$AA$2:$AA$707,'Infos Relatório'!AM$1)</f>
        <v>0</v>
      </c>
      <c r="AO271" s="542">
        <f>SUMIFS('Faturamento NNE'!$K$2:$K$707,'Faturamento NNE'!$E$2:$E$707,'Infos Relatório'!$B$245,'Faturamento NNE'!$F$2:$F$707,'Infos Relatório'!$B271,'Faturamento NNE'!$AA$2:$AA$707,'Infos Relatório'!AM$1)</f>
        <v>0</v>
      </c>
      <c r="AP271" s="546">
        <f>SUMIFS('Faturamento NNE'!$P$2:$P$707,'Faturamento NNE'!$E$2:$E$707,'Infos Relatório'!$B$245,'Faturamento NNE'!$F$2:$F$707,'Infos Relatório'!$B271,'Faturamento NNE'!$AA$2:$AA$707,'Infos Relatório'!AM$1,'Faturamento NNE'!$U$2:$U$707,"Sim")+SUMIFS('Faturamento NNE'!$Q$2:$Q$707,'Faturamento NNE'!$E$2:$E$707,'Infos Relatório'!$B$245,'Faturamento NNE'!$F$2:$F$707,'Infos Relatório'!$B271,'Faturamento NNE'!$AA$2:$AA$707,'Infos Relatório'!AM$1,'Faturamento NNE'!$U$2:$U$707,"Sim")</f>
        <v>0</v>
      </c>
      <c r="AQ271" s="227" t="e">
        <f t="shared" si="90"/>
        <v>#DIV/0!</v>
      </c>
      <c r="AR271" s="545">
        <f>SUMIFS('Faturamento NNE'!$I$2:$I$707,'Faturamento NNE'!$E$2:$E$707,'Infos Relatório'!$B$245,'Faturamento NNE'!$F$2:$F$707,'Infos Relatório'!$B271,'Faturamento NNE'!$AA$2:$AA$707,'Infos Relatório'!AM$1)</f>
        <v>0</v>
      </c>
      <c r="AS271" s="541">
        <f>COUNTIFS('Faturamento NNE'!$E$2:$E$707,'Infos Relatório'!$B$245,'Faturamento NNE'!$F$2:$F$707,'Infos Relatório'!$B271,'Faturamento NNE'!$AA$2:$AA$707,'Infos Relatório'!AS$1)</f>
        <v>0</v>
      </c>
      <c r="AT271" s="542">
        <f>SUMIFS('Faturamento NNE'!$H$2:$H$707,'Faturamento NNE'!$E$2:$E$707,'Infos Relatório'!$B$245,'Faturamento NNE'!$F$2:$F$707,'Infos Relatório'!$B271,'Faturamento NNE'!$AA$2:$AA$707,'Infos Relatório'!AS$1)</f>
        <v>0</v>
      </c>
      <c r="AU271" s="542">
        <f>SUMIFS('Faturamento NNE'!$K$2:$K$707,'Faturamento NNE'!$E$2:$E$707,'Infos Relatório'!$B$245,'Faturamento NNE'!$F$2:$F$707,'Infos Relatório'!$B271,'Faturamento NNE'!$AA$2:$AA$707,'Infos Relatório'!AS$1)</f>
        <v>0</v>
      </c>
      <c r="AV271" s="546">
        <f>SUMIFS('Faturamento NNE'!$P$2:$P$707,'Faturamento NNE'!$E$2:$E$707,'Infos Relatório'!$B$245,'Faturamento NNE'!$F$2:$F$707,'Infos Relatório'!$B271,'Faturamento NNE'!$AA$2:$AA$707,'Infos Relatório'!AS$1,'Faturamento NNE'!$U$2:$U$707,"Sim")+SUMIFS('Faturamento NNE'!$Q$2:$Q$707,'Faturamento NNE'!$E$2:$E$707,'Infos Relatório'!$B$245,'Faturamento NNE'!$F$2:$F$707,'Infos Relatório'!$B271,'Faturamento NNE'!$AA$2:$AA$707,'Infos Relatório'!AS$1,'Faturamento NNE'!$U$2:$U$707,"Sim")</f>
        <v>0</v>
      </c>
      <c r="AW271" s="227" t="e">
        <f t="shared" si="91"/>
        <v>#DIV/0!</v>
      </c>
      <c r="AX271" s="545">
        <f>SUMIFS('Faturamento NNE'!$I$2:$I$707,'Faturamento NNE'!$E$2:$E$707,'Infos Relatório'!$B$245,'Faturamento NNE'!$F$2:$F$707,'Infos Relatório'!$B271,'Faturamento NNE'!$AA$2:$AA$707,'Infos Relatório'!AS$1)</f>
        <v>0</v>
      </c>
      <c r="AY271" s="541">
        <f>COUNTIFS('Faturamento NNE'!$E$2:$E$707,'Infos Relatório'!$B$245,'Faturamento NNE'!$F$2:$F$707,'Infos Relatório'!$B271,'Faturamento NNE'!$AA$2:$AA$707,'Infos Relatório'!AY$1)</f>
        <v>0</v>
      </c>
      <c r="AZ271" s="542">
        <f>SUMIFS('Faturamento NNE'!$H$2:$H$707,'Faturamento NNE'!$E$2:$E$707,'Infos Relatório'!$B$245,'Faturamento NNE'!$F$2:$F$707,'Infos Relatório'!$B271,'Faturamento NNE'!$AA$2:$AA$707,'Infos Relatório'!AY$1)</f>
        <v>0</v>
      </c>
      <c r="BA271" s="542">
        <f>SUMIFS('Faturamento NNE'!$K$2:$K$707,'Faturamento NNE'!$E$2:$E$707,'Infos Relatório'!$B$245,'Faturamento NNE'!$F$2:$F$707,'Infos Relatório'!$B271,'Faturamento NNE'!$AA$2:$AA$707,'Infos Relatório'!AY$1)</f>
        <v>0</v>
      </c>
      <c r="BB271" s="546">
        <f>SUMIFS('Faturamento NNE'!$P$2:$P$707,'Faturamento NNE'!$E$2:$E$707,'Infos Relatório'!$B$245,'Faturamento NNE'!$F$2:$F$707,'Infos Relatório'!$B271,'Faturamento NNE'!$AA$2:$AA$707,'Infos Relatório'!AY$1,'Faturamento NNE'!$U$2:$U$707,"Sim")+SUMIFS('Faturamento NNE'!$Q$2:$Q$707,'Faturamento NNE'!$E$2:$E$707,'Infos Relatório'!$B$245,'Faturamento NNE'!$F$2:$F$707,'Infos Relatório'!$B271,'Faturamento NNE'!$AA$2:$AA$707,'Infos Relatório'!AY$1,'Faturamento NNE'!$U$2:$U$707,"Sim")</f>
        <v>0</v>
      </c>
      <c r="BC271" s="227" t="e">
        <f t="shared" si="92"/>
        <v>#DIV/0!</v>
      </c>
      <c r="BD271" s="545">
        <f>SUMIFS('Faturamento NNE'!$I$2:$I$707,'Faturamento NNE'!$E$2:$E$707,'Infos Relatório'!$B$245,'Faturamento NNE'!$F$2:$F$707,'Infos Relatório'!$B271,'Faturamento NNE'!$AA$2:$AA$707,'Infos Relatório'!AY$1)</f>
        <v>0</v>
      </c>
      <c r="BE271" s="541">
        <f>COUNTIFS('Faturamento NNE'!$E$2:$E$707,'Infos Relatório'!$B$245,'Faturamento NNE'!$F$2:$F$707,'Infos Relatório'!$B271,'Faturamento NNE'!$AA$2:$AA$707,'Infos Relatório'!BE$1)</f>
        <v>0</v>
      </c>
      <c r="BF271" s="542">
        <f>SUMIFS('Faturamento NNE'!$H$2:$H$707,'Faturamento NNE'!$E$2:$E$707,'Infos Relatório'!$B$245,'Faturamento NNE'!$F$2:$F$707,'Infos Relatório'!$B271,'Faturamento NNE'!$AA$2:$AA$707,'Infos Relatório'!BE$1)</f>
        <v>0</v>
      </c>
      <c r="BG271" s="542">
        <f>SUMIFS('Faturamento NNE'!$K$2:$K$707,'Faturamento NNE'!$E$2:$E$707,'Infos Relatório'!$B$245,'Faturamento NNE'!$F$2:$F$707,'Infos Relatório'!$B271,'Faturamento NNE'!$AA$2:$AA$707,'Infos Relatório'!BE$1)</f>
        <v>0</v>
      </c>
      <c r="BH271" s="546">
        <f>SUMIFS('Faturamento NNE'!$P$2:$P$707,'Faturamento NNE'!$E$2:$E$707,'Infos Relatório'!$B$245,'Faturamento NNE'!$F$2:$F$707,'Infos Relatório'!$B271,'Faturamento NNE'!$AA$2:$AA$707,'Infos Relatório'!BE$1,'Faturamento NNE'!$U$2:$U$707,"Sim")+SUMIFS('Faturamento NNE'!$Q$2:$Q$707,'Faturamento NNE'!$E$2:$E$707,'Infos Relatório'!$B$245,'Faturamento NNE'!$F$2:$F$707,'Infos Relatório'!$B271,'Faturamento NNE'!$AA$2:$AA$707,'Infos Relatório'!BE$1,'Faturamento NNE'!$U$2:$U$707,"Sim")</f>
        <v>0</v>
      </c>
      <c r="BI271" s="227" t="e">
        <f t="shared" si="93"/>
        <v>#DIV/0!</v>
      </c>
      <c r="BJ271" s="545">
        <f>SUMIFS('Faturamento NNE'!$I$2:$I$707,'Faturamento NNE'!$E$2:$E$707,'Infos Relatório'!$B$245,'Faturamento NNE'!$F$2:$F$707,'Infos Relatório'!$B271,'Faturamento NNE'!$AA$2:$AA$707,'Infos Relatório'!BE$1)</f>
        <v>0</v>
      </c>
      <c r="BK271" s="541">
        <f>COUNTIFS('Faturamento NNE'!$E$2:$E$707,'Infos Relatório'!$B$245,'Faturamento NNE'!$F$2:$F$707,'Infos Relatório'!$B271,'Faturamento NNE'!$AA$2:$AA$707,'Infos Relatório'!BK$1)</f>
        <v>0</v>
      </c>
      <c r="BL271" s="542">
        <f>SUMIFS('Faturamento NNE'!$H$2:$H$707,'Faturamento NNE'!$E$2:$E$707,'Infos Relatório'!$B$245,'Faturamento NNE'!$F$2:$F$707,'Infos Relatório'!$B271,'Faturamento NNE'!$AA$2:$AA$707,'Infos Relatório'!BK$1)</f>
        <v>0</v>
      </c>
      <c r="BM271" s="542">
        <f>SUMIFS('Faturamento NNE'!$K$2:$K$707,'Faturamento NNE'!$E$2:$E$707,'Infos Relatório'!$B$245,'Faturamento NNE'!$F$2:$F$707,'Infos Relatório'!$B271,'Faturamento NNE'!$AA$2:$AA$707,'Infos Relatório'!BK$1)</f>
        <v>0</v>
      </c>
      <c r="BN271" s="546">
        <f>SUMIFS('Faturamento NNE'!$P$2:$P$707,'Faturamento NNE'!$E$2:$E$707,'Infos Relatório'!$B$245,'Faturamento NNE'!$F$2:$F$707,'Infos Relatório'!$B271,'Faturamento NNE'!$AA$2:$AA$707,'Infos Relatório'!BK$1,'Faturamento NNE'!$U$2:$U$707,"Sim")+SUMIFS('Faturamento NNE'!$Q$2:$Q$707,'Faturamento NNE'!$E$2:$E$707,'Infos Relatório'!$B$245,'Faturamento NNE'!$F$2:$F$707,'Infos Relatório'!$B271,'Faturamento NNE'!$AA$2:$AA$707,'Infos Relatório'!BK$1,'Faturamento NNE'!$U$2:$U$707,"Sim")</f>
        <v>0</v>
      </c>
      <c r="BO271" s="227" t="e">
        <f t="shared" si="94"/>
        <v>#DIV/0!</v>
      </c>
      <c r="BP271" s="545">
        <f>SUMIFS('Faturamento NNE'!$I$2:$I$707,'Faturamento NNE'!$E$2:$E$707,'Infos Relatório'!$B$245,'Faturamento NNE'!$F$2:$F$707,'Infos Relatório'!$B271,'Faturamento NNE'!$AA$2:$AA$707,'Infos Relatório'!BK$1)</f>
        <v>0</v>
      </c>
      <c r="BQ271" s="541">
        <f>COUNTIFS('Faturamento NNE'!$E$2:$E$707,'Infos Relatório'!$B$245,'Faturamento NNE'!$F$2:$F$707,'Infos Relatório'!$B271,'Faturamento NNE'!$AA$2:$AA$707,'Infos Relatório'!BQ$1)</f>
        <v>0</v>
      </c>
      <c r="BR271" s="542">
        <f>SUMIFS('Faturamento NNE'!$H$2:$H$707,'Faturamento NNE'!$E$2:$E$707,'Infos Relatório'!$B$245,'Faturamento NNE'!$F$2:$F$707,'Infos Relatório'!$B271,'Faturamento NNE'!$AA$2:$AA$707,'Infos Relatório'!BQ$1)</f>
        <v>0</v>
      </c>
      <c r="BS271" s="542">
        <f>SUMIFS('Faturamento NNE'!$K$2:$K$707,'Faturamento NNE'!$E$2:$E$707,'Infos Relatório'!$B$245,'Faturamento NNE'!$F$2:$F$707,'Infos Relatório'!$B271,'Faturamento NNE'!$AA$2:$AA$707,'Infos Relatório'!BQ$1)</f>
        <v>0</v>
      </c>
      <c r="BT271" s="546">
        <f>SUMIFS('Faturamento NNE'!$P$2:$P$707,'Faturamento NNE'!$E$2:$E$707,'Infos Relatório'!$B$245,'Faturamento NNE'!$F$2:$F$707,'Infos Relatório'!$B271,'Faturamento NNE'!$AA$2:$AA$707,'Infos Relatório'!BQ$1,'Faturamento NNE'!$U$2:$U$707,"Sim")+SUMIFS('Faturamento NNE'!$Q$2:$Q$707,'Faturamento NNE'!$E$2:$E$707,'Infos Relatório'!$B$245,'Faturamento NNE'!$F$2:$F$707,'Infos Relatório'!$B271,'Faturamento NNE'!$AA$2:$AA$707,'Infos Relatório'!BQ$1,'Faturamento NNE'!$U$2:$U$707,"Sim")</f>
        <v>0</v>
      </c>
      <c r="BU271" s="227" t="e">
        <f t="shared" si="95"/>
        <v>#DIV/0!</v>
      </c>
      <c r="BV271" s="545">
        <f>SUMIFS('Faturamento NNE'!$I$2:$I$707,'Faturamento NNE'!$E$2:$E$707,'Infos Relatório'!$B$245,'Faturamento NNE'!$F$2:$F$707,'Infos Relatório'!$B271,'Faturamento NNE'!$AA$2:$AA$707,'Infos Relatório'!BQ$1)</f>
        <v>0</v>
      </c>
    </row>
    <row r="272" spans="2:74">
      <c r="B272" s="217" t="s">
        <v>156</v>
      </c>
      <c r="C272" s="541">
        <f>COUNTIFS('Faturamento NNE'!$E$2:$E$707,'Infos Relatório'!$B$245,'Faturamento NNE'!$F$2:$F$707,'Infos Relatório'!$B272,'Faturamento NNE'!$AA$2:$AA$707,'Infos Relatório'!C$1)</f>
        <v>0</v>
      </c>
      <c r="D272" s="542">
        <f>SUMIFS('Faturamento NNE'!$H$2:$H$707,'Faturamento NNE'!$E$2:$E$707,'Infos Relatório'!$B$245,'Faturamento NNE'!$F$2:$F$707,'Infos Relatório'!$B272,'Faturamento NNE'!$AA$2:$AA$707,'Infos Relatório'!C$1)</f>
        <v>0</v>
      </c>
      <c r="E272" s="543">
        <f>SUMIFS('Faturamento NNE'!$K$2:$K$707,'Faturamento NNE'!$E$2:$E$707,'Infos Relatório'!$B$245,'Faturamento NNE'!$F$2:$F$707,'Infos Relatório'!$B272,'Faturamento NNE'!$AA$2:$AA$707,'Infos Relatório'!C$1)</f>
        <v>0</v>
      </c>
      <c r="F272" s="544">
        <f>SUMIFS('Faturamento NNE'!$P$2:$P$707,'Faturamento NNE'!$E$2:$E$707,'Infos Relatório'!$B$245,'Faturamento NNE'!$F$2:$F$707,'Infos Relatório'!$B272,'Faturamento NNE'!$AA$2:$AA$707,'Infos Relatório'!C$1,'Faturamento NNE'!$U$2:$U$707,"Sim")+SUMIFS('Faturamento NNE'!$Q$2:$Q$707,'Faturamento NNE'!$E$2:$E$707,'Infos Relatório'!$B$245,'Faturamento NNE'!$F$2:$F$707,'Infos Relatório'!$B272,'Faturamento NNE'!$AA$2:$AA$707,'Infos Relatório'!C$1,'Faturamento NNE'!$U$2:$U$707,"Sim")</f>
        <v>0</v>
      </c>
      <c r="G272" s="283" t="e">
        <f t="shared" si="84"/>
        <v>#DIV/0!</v>
      </c>
      <c r="H272" s="545">
        <f>SUMIFS('Faturamento NNE'!$I$2:$I$707,'Faturamento NNE'!$E$2:$E$707,'Infos Relatório'!$B$245,'Faturamento NNE'!$F$2:$F$707,'Infos Relatório'!$B272,'Faturamento NNE'!$AA$2:$AA$707,'Infos Relatório'!C$1)</f>
        <v>0</v>
      </c>
      <c r="I272" s="541">
        <f>COUNTIFS('Faturamento NNE'!$E$2:$E$707,'Infos Relatório'!$B$245,'Faturamento NNE'!$F$2:$F$707,'Infos Relatório'!$B272,'Faturamento NNE'!$AA$2:$AA$707,'Infos Relatório'!I$1)</f>
        <v>0</v>
      </c>
      <c r="J272" s="542">
        <f>SUMIFS('Faturamento NNE'!$H$2:$H$707,'Faturamento NNE'!$E$2:$E$707,'Infos Relatório'!$B$245,'Faturamento NNE'!$F$2:$F$707,'Infos Relatório'!$B272,'Faturamento NNE'!$AA$2:$AA$707,'Infos Relatório'!I$1)</f>
        <v>0</v>
      </c>
      <c r="K272" s="543">
        <f>SUMIFS('Faturamento NNE'!$K$2:$K$707,'Faturamento NNE'!$E$2:$E$707,'Infos Relatório'!$B$245,'Faturamento NNE'!$F$2:$F$707,'Infos Relatório'!$B272,'Faturamento NNE'!$AA$2:$AA$707,'Infos Relatório'!I$1)</f>
        <v>0</v>
      </c>
      <c r="L272" s="544">
        <f>SUMIFS('Faturamento NNE'!$P$2:$P$707,'Faturamento NNE'!$E$2:$E$707,'Infos Relatório'!$B$245,'Faturamento NNE'!$F$2:$F$707,'Infos Relatório'!$B272,'Faturamento NNE'!$AA$2:$AA$707,'Infos Relatório'!I$1,'Faturamento NNE'!$U$2:$U$707,"Sim")+SUMIFS('Faturamento NNE'!$Q$2:$Q$707,'Faturamento NNE'!$E$2:$E$707,'Infos Relatório'!$B$245,'Faturamento NNE'!$F$2:$F$707,'Infos Relatório'!$B272,'Faturamento NNE'!$AA$2:$AA$707,'Infos Relatório'!I$1,'Faturamento NNE'!$U$2:$U$707,"Sim")</f>
        <v>0</v>
      </c>
      <c r="M272" s="283" t="e">
        <f t="shared" si="85"/>
        <v>#DIV/0!</v>
      </c>
      <c r="N272" s="545">
        <f>SUMIFS('Faturamento NNE'!$I$2:$I$707,'Faturamento NNE'!$E$2:$E$707,'Infos Relatório'!$B$245,'Faturamento NNE'!$F$2:$F$707,'Infos Relatório'!$B272,'Faturamento NNE'!$AA$2:$AA$707,'Infos Relatório'!I$1)</f>
        <v>0</v>
      </c>
      <c r="O272" s="541">
        <f>COUNTIFS('Faturamento NNE'!$E$2:$E$707,'Infos Relatório'!$B$245,'Faturamento NNE'!$F$2:$F$707,'Infos Relatório'!$B272,'Faturamento NNE'!$AA$2:$AA$707,'Infos Relatório'!O$1)</f>
        <v>0</v>
      </c>
      <c r="P272" s="542">
        <f>SUMIFS('Faturamento NNE'!$H$2:$H$707,'Faturamento NNE'!$E$2:$E$707,'Infos Relatório'!$B$245,'Faturamento NNE'!$F$2:$F$707,'Infos Relatório'!$B272,'Faturamento NNE'!$AA$2:$AA$707,'Infos Relatório'!O$1)</f>
        <v>0</v>
      </c>
      <c r="Q272" s="542">
        <f>SUMIFS('Faturamento NNE'!$K$2:$K$707,'Faturamento NNE'!$E$2:$E$707,'Infos Relatório'!$B$245,'Faturamento NNE'!$F$2:$F$707,'Infos Relatório'!$B272,'Faturamento NNE'!$AA$2:$AA$707,'Infos Relatório'!O$1)</f>
        <v>0</v>
      </c>
      <c r="R272" s="546">
        <f>SUMIFS('Faturamento NNE'!$P$2:$P$707,'Faturamento NNE'!$E$2:$E$707,'Infos Relatório'!$B$245,'Faturamento NNE'!$F$2:$F$707,'Infos Relatório'!$B272,'Faturamento NNE'!$AA$2:$AA$707,'Infos Relatório'!O$1,'Faturamento NNE'!$U$2:$U$707,"Sim")+SUMIFS('Faturamento NNE'!$Q$2:$Q$707,'Faturamento NNE'!$E$2:$E$707,'Infos Relatório'!$B$245,'Faturamento NNE'!$F$2:$F$707,'Infos Relatório'!$B272,'Faturamento NNE'!$AA$2:$AA$707,'Infos Relatório'!O$1,'Faturamento NNE'!$U$2:$U$707,"Sim")</f>
        <v>0</v>
      </c>
      <c r="S272" s="227" t="e">
        <f t="shared" si="86"/>
        <v>#DIV/0!</v>
      </c>
      <c r="T272" s="545">
        <f>SUMIFS('Faturamento NNE'!$I$2:$I$707,'Faturamento NNE'!$E$2:$E$707,'Infos Relatório'!$B$245,'Faturamento NNE'!$F$2:$F$707,'Infos Relatório'!$B272,'Faturamento NNE'!$AA$2:$AA$707,'Infos Relatório'!O$1)</f>
        <v>0</v>
      </c>
      <c r="U272" s="541">
        <f>COUNTIFS('Faturamento NNE'!$E$2:$E$707,'Infos Relatório'!$B$245,'Faturamento NNE'!$F$2:$F$707,'Infos Relatório'!$B272,'Faturamento NNE'!$AA$2:$AA$707,'Infos Relatório'!U$1)</f>
        <v>0</v>
      </c>
      <c r="V272" s="542">
        <f>SUMIFS('Faturamento NNE'!$H$2:$H$707,'Faturamento NNE'!$E$2:$E$707,'Infos Relatório'!$B$245,'Faturamento NNE'!$F$2:$F$707,'Infos Relatório'!$B272,'Faturamento NNE'!$AA$2:$AA$707,'Infos Relatório'!U$1)</f>
        <v>0</v>
      </c>
      <c r="W272" s="542">
        <f>SUMIFS('Faturamento NNE'!$K$2:$K$707,'Faturamento NNE'!$E$2:$E$707,'Infos Relatório'!$B$245,'Faturamento NNE'!$F$2:$F$707,'Infos Relatório'!$B272,'Faturamento NNE'!$AA$2:$AA$707,'Infos Relatório'!U$1)</f>
        <v>0</v>
      </c>
      <c r="X272" s="546">
        <f>SUMIFS('Faturamento NNE'!$P$2:$P$707,'Faturamento NNE'!$E$2:$E$707,'Infos Relatório'!$B$245,'Faturamento NNE'!$F$2:$F$707,'Infos Relatório'!$B272,'Faturamento NNE'!$AA$2:$AA$707,'Infos Relatório'!U$1,'Faturamento NNE'!$U$2:$U$707,"Sim")+SUMIFS('Faturamento NNE'!$Q$2:$Q$707,'Faturamento NNE'!$E$2:$E$707,'Infos Relatório'!$B$245,'Faturamento NNE'!$F$2:$F$707,'Infos Relatório'!$B272,'Faturamento NNE'!$AA$2:$AA$707,'Infos Relatório'!U$1,'Faturamento NNE'!$U$2:$U$707,"Sim")</f>
        <v>0</v>
      </c>
      <c r="Y272" s="227" t="e">
        <f t="shared" si="87"/>
        <v>#DIV/0!</v>
      </c>
      <c r="Z272" s="545">
        <f>SUMIFS('Faturamento NNE'!$I$2:$I$707,'Faturamento NNE'!$E$2:$E$707,'Infos Relatório'!$B$245,'Faturamento NNE'!$F$2:$F$707,'Infos Relatório'!$B272,'Faturamento NNE'!$AA$2:$AA$707,'Infos Relatório'!U$1)</f>
        <v>0</v>
      </c>
      <c r="AA272" s="541">
        <f>COUNTIFS('Faturamento NNE'!$E$2:$E$707,'Infos Relatório'!$B$245,'Faturamento NNE'!$F$2:$F$707,'Infos Relatório'!$B272,'Faturamento NNE'!$AA$2:$AA$707,'Infos Relatório'!AA$1)</f>
        <v>0</v>
      </c>
      <c r="AB272" s="542">
        <f>SUMIFS('Faturamento NNE'!$H$2:$H$707,'Faturamento NNE'!$E$2:$E$707,'Infos Relatório'!$B$245,'Faturamento NNE'!$F$2:$F$707,'Infos Relatório'!$B272,'Faturamento NNE'!$AA$2:$AA$707,'Infos Relatório'!AA$1)</f>
        <v>0</v>
      </c>
      <c r="AC272" s="542">
        <f>SUMIFS('Faturamento NNE'!$K$2:$K$707,'Faturamento NNE'!$E$2:$E$707,'Infos Relatório'!$B$245,'Faturamento NNE'!$F$2:$F$707,'Infos Relatório'!$B272,'Faturamento NNE'!$AA$2:$AA$707,'Infos Relatório'!AA$1)</f>
        <v>0</v>
      </c>
      <c r="AD272" s="546">
        <f>SUMIFS('Faturamento NNE'!$P$2:$P$707,'Faturamento NNE'!$E$2:$E$707,'Infos Relatório'!$B$245,'Faturamento NNE'!$F$2:$F$707,'Infos Relatório'!$B272,'Faturamento NNE'!$AA$2:$AA$707,'Infos Relatório'!AA$1,'Faturamento NNE'!$U$2:$U$707,"Sim")+SUMIFS('Faturamento NNE'!$Q$2:$Q$707,'Faturamento NNE'!$E$2:$E$707,'Infos Relatório'!$B$245,'Faturamento NNE'!$F$2:$F$707,'Infos Relatório'!$B272,'Faturamento NNE'!$AA$2:$AA$707,'Infos Relatório'!AA$1,'Faturamento NNE'!$U$2:$U$707,"Sim")</f>
        <v>0</v>
      </c>
      <c r="AE272" s="227" t="e">
        <f t="shared" si="88"/>
        <v>#DIV/0!</v>
      </c>
      <c r="AF272" s="545">
        <f>SUMIFS('Faturamento NNE'!$I$2:$I$707,'Faturamento NNE'!$E$2:$E$707,'Infos Relatório'!$B$245,'Faturamento NNE'!$F$2:$F$707,'Infos Relatório'!$B272,'Faturamento NNE'!$AA$2:$AA$707,'Infos Relatório'!AA$1)</f>
        <v>0</v>
      </c>
      <c r="AG272" s="541">
        <f>COUNTIFS('Faturamento NNE'!$E$2:$E$707,'Infos Relatório'!$B$245,'Faturamento NNE'!$F$2:$F$707,'Infos Relatório'!$B272,'Faturamento NNE'!$AA$2:$AA$707,'Infos Relatório'!AG$1)</f>
        <v>0</v>
      </c>
      <c r="AH272" s="542">
        <f>SUMIFS('Faturamento NNE'!$H$2:$H$707,'Faturamento NNE'!$E$2:$E$707,'Infos Relatório'!$B$245,'Faturamento NNE'!$F$2:$F$707,'Infos Relatório'!$B272,'Faturamento NNE'!$AA$2:$AA$707,'Infos Relatório'!AG$1)</f>
        <v>0</v>
      </c>
      <c r="AI272" s="542">
        <f>SUMIFS('Faturamento NNE'!$K$2:$K$707,'Faturamento NNE'!$E$2:$E$707,'Infos Relatório'!$B$245,'Faturamento NNE'!$F$2:$F$707,'Infos Relatório'!$B272,'Faturamento NNE'!$AA$2:$AA$707,'Infos Relatório'!AG$1)</f>
        <v>0</v>
      </c>
      <c r="AJ272" s="546">
        <f>SUMIFS('Faturamento NNE'!$P$2:$P$707,'Faturamento NNE'!$E$2:$E$707,'Infos Relatório'!$B$245,'Faturamento NNE'!$F$2:$F$707,'Infos Relatório'!$B272,'Faturamento NNE'!$AA$2:$AA$707,'Infos Relatório'!AG$1,'Faturamento NNE'!$U$2:$U$707,"Sim")+SUMIFS('Faturamento NNE'!$Q$2:$Q$707,'Faturamento NNE'!$E$2:$E$707,'Infos Relatório'!$B$245,'Faturamento NNE'!$F$2:$F$707,'Infos Relatório'!$B272,'Faturamento NNE'!$AA$2:$AA$707,'Infos Relatório'!AG$1,'Faturamento NNE'!$U$2:$U$707,"Sim")</f>
        <v>0</v>
      </c>
      <c r="AK272" s="227" t="e">
        <f t="shared" si="89"/>
        <v>#DIV/0!</v>
      </c>
      <c r="AL272" s="545">
        <f>SUMIFS('Faturamento NNE'!$I$2:$I$707,'Faturamento NNE'!$E$2:$E$707,'Infos Relatório'!$B$245,'Faturamento NNE'!$F$2:$F$707,'Infos Relatório'!$B272,'Faturamento NNE'!$AA$2:$AA$707,'Infos Relatório'!AG$1)</f>
        <v>0</v>
      </c>
      <c r="AM272" s="541">
        <f>COUNTIFS('Faturamento NNE'!$E$2:$E$707,'Infos Relatório'!$B$245,'Faturamento NNE'!$F$2:$F$707,'Infos Relatório'!$B272,'Faturamento NNE'!$AA$2:$AA$707,'Infos Relatório'!AM$1)</f>
        <v>0</v>
      </c>
      <c r="AN272" s="542">
        <f>SUMIFS('Faturamento NNE'!$H$2:$H$707,'Faturamento NNE'!$E$2:$E$707,'Infos Relatório'!$B$245,'Faturamento NNE'!$F$2:$F$707,'Infos Relatório'!$B272,'Faturamento NNE'!$AA$2:$AA$707,'Infos Relatório'!AM$1)</f>
        <v>0</v>
      </c>
      <c r="AO272" s="542">
        <f>SUMIFS('Faturamento NNE'!$K$2:$K$707,'Faturamento NNE'!$E$2:$E$707,'Infos Relatório'!$B$245,'Faturamento NNE'!$F$2:$F$707,'Infos Relatório'!$B272,'Faturamento NNE'!$AA$2:$AA$707,'Infos Relatório'!AM$1)</f>
        <v>0</v>
      </c>
      <c r="AP272" s="546">
        <f>SUMIFS('Faturamento NNE'!$P$2:$P$707,'Faturamento NNE'!$E$2:$E$707,'Infos Relatório'!$B$245,'Faturamento NNE'!$F$2:$F$707,'Infos Relatório'!$B272,'Faturamento NNE'!$AA$2:$AA$707,'Infos Relatório'!AM$1,'Faturamento NNE'!$U$2:$U$707,"Sim")+SUMIFS('Faturamento NNE'!$Q$2:$Q$707,'Faturamento NNE'!$E$2:$E$707,'Infos Relatório'!$B$245,'Faturamento NNE'!$F$2:$F$707,'Infos Relatório'!$B272,'Faturamento NNE'!$AA$2:$AA$707,'Infos Relatório'!AM$1,'Faturamento NNE'!$U$2:$U$707,"Sim")</f>
        <v>0</v>
      </c>
      <c r="AQ272" s="227" t="e">
        <f t="shared" si="90"/>
        <v>#DIV/0!</v>
      </c>
      <c r="AR272" s="545">
        <f>SUMIFS('Faturamento NNE'!$I$2:$I$707,'Faturamento NNE'!$E$2:$E$707,'Infos Relatório'!$B$245,'Faturamento NNE'!$F$2:$F$707,'Infos Relatório'!$B272,'Faturamento NNE'!$AA$2:$AA$707,'Infos Relatório'!AM$1)</f>
        <v>0</v>
      </c>
      <c r="AS272" s="541">
        <f>COUNTIFS('Faturamento NNE'!$E$2:$E$707,'Infos Relatório'!$B$245,'Faturamento NNE'!$F$2:$F$707,'Infos Relatório'!$B272,'Faturamento NNE'!$AA$2:$AA$707,'Infos Relatório'!AS$1)</f>
        <v>0</v>
      </c>
      <c r="AT272" s="542">
        <f>SUMIFS('Faturamento NNE'!$H$2:$H$707,'Faturamento NNE'!$E$2:$E$707,'Infos Relatório'!$B$245,'Faturamento NNE'!$F$2:$F$707,'Infos Relatório'!$B272,'Faturamento NNE'!$AA$2:$AA$707,'Infos Relatório'!AS$1)</f>
        <v>0</v>
      </c>
      <c r="AU272" s="542">
        <f>SUMIFS('Faturamento NNE'!$K$2:$K$707,'Faturamento NNE'!$E$2:$E$707,'Infos Relatório'!$B$245,'Faturamento NNE'!$F$2:$F$707,'Infos Relatório'!$B272,'Faturamento NNE'!$AA$2:$AA$707,'Infos Relatório'!AS$1)</f>
        <v>0</v>
      </c>
      <c r="AV272" s="546">
        <f>SUMIFS('Faturamento NNE'!$P$2:$P$707,'Faturamento NNE'!$E$2:$E$707,'Infos Relatório'!$B$245,'Faturamento NNE'!$F$2:$F$707,'Infos Relatório'!$B272,'Faturamento NNE'!$AA$2:$AA$707,'Infos Relatório'!AS$1,'Faturamento NNE'!$U$2:$U$707,"Sim")+SUMIFS('Faturamento NNE'!$Q$2:$Q$707,'Faturamento NNE'!$E$2:$E$707,'Infos Relatório'!$B$245,'Faturamento NNE'!$F$2:$F$707,'Infos Relatório'!$B272,'Faturamento NNE'!$AA$2:$AA$707,'Infos Relatório'!AS$1,'Faturamento NNE'!$U$2:$U$707,"Sim")</f>
        <v>0</v>
      </c>
      <c r="AW272" s="227" t="e">
        <f t="shared" si="91"/>
        <v>#DIV/0!</v>
      </c>
      <c r="AX272" s="545">
        <f>SUMIFS('Faturamento NNE'!$I$2:$I$707,'Faturamento NNE'!$E$2:$E$707,'Infos Relatório'!$B$245,'Faturamento NNE'!$F$2:$F$707,'Infos Relatório'!$B272,'Faturamento NNE'!$AA$2:$AA$707,'Infos Relatório'!AS$1)</f>
        <v>0</v>
      </c>
      <c r="AY272" s="541">
        <f>COUNTIFS('Faturamento NNE'!$E$2:$E$707,'Infos Relatório'!$B$245,'Faturamento NNE'!$F$2:$F$707,'Infos Relatório'!$B272,'Faturamento NNE'!$AA$2:$AA$707,'Infos Relatório'!AY$1)</f>
        <v>0</v>
      </c>
      <c r="AZ272" s="542">
        <f>SUMIFS('Faturamento NNE'!$H$2:$H$707,'Faturamento NNE'!$E$2:$E$707,'Infos Relatório'!$B$245,'Faturamento NNE'!$F$2:$F$707,'Infos Relatório'!$B272,'Faturamento NNE'!$AA$2:$AA$707,'Infos Relatório'!AY$1)</f>
        <v>0</v>
      </c>
      <c r="BA272" s="542">
        <f>SUMIFS('Faturamento NNE'!$K$2:$K$707,'Faturamento NNE'!$E$2:$E$707,'Infos Relatório'!$B$245,'Faturamento NNE'!$F$2:$F$707,'Infos Relatório'!$B272,'Faturamento NNE'!$AA$2:$AA$707,'Infos Relatório'!AY$1)</f>
        <v>0</v>
      </c>
      <c r="BB272" s="546">
        <f>SUMIFS('Faturamento NNE'!$P$2:$P$707,'Faturamento NNE'!$E$2:$E$707,'Infos Relatório'!$B$245,'Faturamento NNE'!$F$2:$F$707,'Infos Relatório'!$B272,'Faturamento NNE'!$AA$2:$AA$707,'Infos Relatório'!AY$1,'Faturamento NNE'!$U$2:$U$707,"Sim")+SUMIFS('Faturamento NNE'!$Q$2:$Q$707,'Faturamento NNE'!$E$2:$E$707,'Infos Relatório'!$B$245,'Faturamento NNE'!$F$2:$F$707,'Infos Relatório'!$B272,'Faturamento NNE'!$AA$2:$AA$707,'Infos Relatório'!AY$1,'Faturamento NNE'!$U$2:$U$707,"Sim")</f>
        <v>0</v>
      </c>
      <c r="BC272" s="227" t="e">
        <f t="shared" si="92"/>
        <v>#DIV/0!</v>
      </c>
      <c r="BD272" s="545">
        <f>SUMIFS('Faturamento NNE'!$I$2:$I$707,'Faturamento NNE'!$E$2:$E$707,'Infos Relatório'!$B$245,'Faturamento NNE'!$F$2:$F$707,'Infos Relatório'!$B272,'Faturamento NNE'!$AA$2:$AA$707,'Infos Relatório'!AY$1)</f>
        <v>0</v>
      </c>
      <c r="BE272" s="541">
        <f>COUNTIFS('Faturamento NNE'!$E$2:$E$707,'Infos Relatório'!$B$245,'Faturamento NNE'!$F$2:$F$707,'Infos Relatório'!$B272,'Faturamento NNE'!$AA$2:$AA$707,'Infos Relatório'!BE$1)</f>
        <v>0</v>
      </c>
      <c r="BF272" s="542">
        <f>SUMIFS('Faturamento NNE'!$H$2:$H$707,'Faturamento NNE'!$E$2:$E$707,'Infos Relatório'!$B$245,'Faturamento NNE'!$F$2:$F$707,'Infos Relatório'!$B272,'Faturamento NNE'!$AA$2:$AA$707,'Infos Relatório'!BE$1)</f>
        <v>0</v>
      </c>
      <c r="BG272" s="542">
        <f>SUMIFS('Faturamento NNE'!$K$2:$K$707,'Faturamento NNE'!$E$2:$E$707,'Infos Relatório'!$B$245,'Faturamento NNE'!$F$2:$F$707,'Infos Relatório'!$B272,'Faturamento NNE'!$AA$2:$AA$707,'Infos Relatório'!BE$1)</f>
        <v>0</v>
      </c>
      <c r="BH272" s="546">
        <f>SUMIFS('Faturamento NNE'!$P$2:$P$707,'Faturamento NNE'!$E$2:$E$707,'Infos Relatório'!$B$245,'Faturamento NNE'!$F$2:$F$707,'Infos Relatório'!$B272,'Faturamento NNE'!$AA$2:$AA$707,'Infos Relatório'!BE$1,'Faturamento NNE'!$U$2:$U$707,"Sim")+SUMIFS('Faturamento NNE'!$Q$2:$Q$707,'Faturamento NNE'!$E$2:$E$707,'Infos Relatório'!$B$245,'Faturamento NNE'!$F$2:$F$707,'Infos Relatório'!$B272,'Faturamento NNE'!$AA$2:$AA$707,'Infos Relatório'!BE$1,'Faturamento NNE'!$U$2:$U$707,"Sim")</f>
        <v>0</v>
      </c>
      <c r="BI272" s="227" t="e">
        <f t="shared" si="93"/>
        <v>#DIV/0!</v>
      </c>
      <c r="BJ272" s="545">
        <f>SUMIFS('Faturamento NNE'!$I$2:$I$707,'Faturamento NNE'!$E$2:$E$707,'Infos Relatório'!$B$245,'Faturamento NNE'!$F$2:$F$707,'Infos Relatório'!$B272,'Faturamento NNE'!$AA$2:$AA$707,'Infos Relatório'!BE$1)</f>
        <v>0</v>
      </c>
      <c r="BK272" s="541">
        <f>COUNTIFS('Faturamento NNE'!$E$2:$E$707,'Infos Relatório'!$B$245,'Faturamento NNE'!$F$2:$F$707,'Infos Relatório'!$B272,'Faturamento NNE'!$AA$2:$AA$707,'Infos Relatório'!BK$1)</f>
        <v>0</v>
      </c>
      <c r="BL272" s="542">
        <f>SUMIFS('Faturamento NNE'!$H$2:$H$707,'Faturamento NNE'!$E$2:$E$707,'Infos Relatório'!$B$245,'Faturamento NNE'!$F$2:$F$707,'Infos Relatório'!$B272,'Faturamento NNE'!$AA$2:$AA$707,'Infos Relatório'!BK$1)</f>
        <v>0</v>
      </c>
      <c r="BM272" s="542">
        <f>SUMIFS('Faturamento NNE'!$K$2:$K$707,'Faturamento NNE'!$E$2:$E$707,'Infos Relatório'!$B$245,'Faturamento NNE'!$F$2:$F$707,'Infos Relatório'!$B272,'Faturamento NNE'!$AA$2:$AA$707,'Infos Relatório'!BK$1)</f>
        <v>0</v>
      </c>
      <c r="BN272" s="546">
        <f>SUMIFS('Faturamento NNE'!$P$2:$P$707,'Faturamento NNE'!$E$2:$E$707,'Infos Relatório'!$B$245,'Faturamento NNE'!$F$2:$F$707,'Infos Relatório'!$B272,'Faturamento NNE'!$AA$2:$AA$707,'Infos Relatório'!BK$1,'Faturamento NNE'!$U$2:$U$707,"Sim")+SUMIFS('Faturamento NNE'!$Q$2:$Q$707,'Faturamento NNE'!$E$2:$E$707,'Infos Relatório'!$B$245,'Faturamento NNE'!$F$2:$F$707,'Infos Relatório'!$B272,'Faturamento NNE'!$AA$2:$AA$707,'Infos Relatório'!BK$1,'Faturamento NNE'!$U$2:$U$707,"Sim")</f>
        <v>0</v>
      </c>
      <c r="BO272" s="227" t="e">
        <f t="shared" si="94"/>
        <v>#DIV/0!</v>
      </c>
      <c r="BP272" s="545">
        <f>SUMIFS('Faturamento NNE'!$I$2:$I$707,'Faturamento NNE'!$E$2:$E$707,'Infos Relatório'!$B$245,'Faturamento NNE'!$F$2:$F$707,'Infos Relatório'!$B272,'Faturamento NNE'!$AA$2:$AA$707,'Infos Relatório'!BK$1)</f>
        <v>0</v>
      </c>
      <c r="BQ272" s="541">
        <f>COUNTIFS('Faturamento NNE'!$E$2:$E$707,'Infos Relatório'!$B$245,'Faturamento NNE'!$F$2:$F$707,'Infos Relatório'!$B272,'Faturamento NNE'!$AA$2:$AA$707,'Infos Relatório'!BQ$1)</f>
        <v>0</v>
      </c>
      <c r="BR272" s="542">
        <f>SUMIFS('Faturamento NNE'!$H$2:$H$707,'Faturamento NNE'!$E$2:$E$707,'Infos Relatório'!$B$245,'Faturamento NNE'!$F$2:$F$707,'Infos Relatório'!$B272,'Faturamento NNE'!$AA$2:$AA$707,'Infos Relatório'!BQ$1)</f>
        <v>0</v>
      </c>
      <c r="BS272" s="542">
        <f>SUMIFS('Faturamento NNE'!$K$2:$K$707,'Faturamento NNE'!$E$2:$E$707,'Infos Relatório'!$B$245,'Faturamento NNE'!$F$2:$F$707,'Infos Relatório'!$B272,'Faturamento NNE'!$AA$2:$AA$707,'Infos Relatório'!BQ$1)</f>
        <v>0</v>
      </c>
      <c r="BT272" s="546">
        <f>SUMIFS('Faturamento NNE'!$P$2:$P$707,'Faturamento NNE'!$E$2:$E$707,'Infos Relatório'!$B$245,'Faturamento NNE'!$F$2:$F$707,'Infos Relatório'!$B272,'Faturamento NNE'!$AA$2:$AA$707,'Infos Relatório'!BQ$1,'Faturamento NNE'!$U$2:$U$707,"Sim")+SUMIFS('Faturamento NNE'!$Q$2:$Q$707,'Faturamento NNE'!$E$2:$E$707,'Infos Relatório'!$B$245,'Faturamento NNE'!$F$2:$F$707,'Infos Relatório'!$B272,'Faturamento NNE'!$AA$2:$AA$707,'Infos Relatório'!BQ$1,'Faturamento NNE'!$U$2:$U$707,"Sim")</f>
        <v>0</v>
      </c>
      <c r="BU272" s="227" t="e">
        <f t="shared" si="95"/>
        <v>#DIV/0!</v>
      </c>
      <c r="BV272" s="545">
        <f>SUMIFS('Faturamento NNE'!$I$2:$I$707,'Faturamento NNE'!$E$2:$E$707,'Infos Relatório'!$B$245,'Faturamento NNE'!$F$2:$F$707,'Infos Relatório'!$B272,'Faturamento NNE'!$AA$2:$AA$707,'Infos Relatório'!BQ$1)</f>
        <v>0</v>
      </c>
    </row>
    <row r="273" spans="2:74">
      <c r="B273" s="217" t="s">
        <v>157</v>
      </c>
      <c r="C273" s="541">
        <f>COUNTIFS('Faturamento NNE'!$E$2:$E$707,'Infos Relatório'!$B$245,'Faturamento NNE'!$F$2:$F$707,'Infos Relatório'!$B273,'Faturamento NNE'!$AA$2:$AA$707,'Infos Relatório'!C$1)</f>
        <v>0</v>
      </c>
      <c r="D273" s="542">
        <f>SUMIFS('Faturamento NNE'!$H$2:$H$707,'Faturamento NNE'!$E$2:$E$707,'Infos Relatório'!$B$245,'Faturamento NNE'!$F$2:$F$707,'Infos Relatório'!$B273,'Faturamento NNE'!$AA$2:$AA$707,'Infos Relatório'!C$1)</f>
        <v>0</v>
      </c>
      <c r="E273" s="543">
        <f>SUMIFS('Faturamento NNE'!$K$2:$K$707,'Faturamento NNE'!$E$2:$E$707,'Infos Relatório'!$B$245,'Faturamento NNE'!$F$2:$F$707,'Infos Relatório'!$B273,'Faturamento NNE'!$AA$2:$AA$707,'Infos Relatório'!C$1)</f>
        <v>0</v>
      </c>
      <c r="F273" s="544">
        <f>SUMIFS('Faturamento NNE'!$P$2:$P$707,'Faturamento NNE'!$E$2:$E$707,'Infos Relatório'!$B$245,'Faturamento NNE'!$F$2:$F$707,'Infos Relatório'!$B273,'Faturamento NNE'!$AA$2:$AA$707,'Infos Relatório'!C$1,'Faturamento NNE'!$U$2:$U$707,"Sim")+SUMIFS('Faturamento NNE'!$Q$2:$Q$707,'Faturamento NNE'!$E$2:$E$707,'Infos Relatório'!$B$245,'Faturamento NNE'!$F$2:$F$707,'Infos Relatório'!$B273,'Faturamento NNE'!$AA$2:$AA$707,'Infos Relatório'!C$1,'Faturamento NNE'!$U$2:$U$707,"Sim")</f>
        <v>0</v>
      </c>
      <c r="G273" s="283" t="e">
        <f t="shared" si="84"/>
        <v>#DIV/0!</v>
      </c>
      <c r="H273" s="545">
        <f>SUMIFS('Faturamento NNE'!$I$2:$I$707,'Faturamento NNE'!$E$2:$E$707,'Infos Relatório'!$B$245,'Faturamento NNE'!$F$2:$F$707,'Infos Relatório'!$B273,'Faturamento NNE'!$AA$2:$AA$707,'Infos Relatório'!C$1)</f>
        <v>0</v>
      </c>
      <c r="I273" s="541">
        <f>COUNTIFS('Faturamento NNE'!$E$2:$E$707,'Infos Relatório'!$B$245,'Faturamento NNE'!$F$2:$F$707,'Infos Relatório'!$B273,'Faturamento NNE'!$AA$2:$AA$707,'Infos Relatório'!I$1)</f>
        <v>0</v>
      </c>
      <c r="J273" s="542">
        <f>SUMIFS('Faturamento NNE'!$H$2:$H$707,'Faturamento NNE'!$E$2:$E$707,'Infos Relatório'!$B$245,'Faturamento NNE'!$F$2:$F$707,'Infos Relatório'!$B273,'Faturamento NNE'!$AA$2:$AA$707,'Infos Relatório'!I$1)</f>
        <v>0</v>
      </c>
      <c r="K273" s="543">
        <f>SUMIFS('Faturamento NNE'!$K$2:$K$707,'Faturamento NNE'!$E$2:$E$707,'Infos Relatório'!$B$245,'Faturamento NNE'!$F$2:$F$707,'Infos Relatório'!$B273,'Faturamento NNE'!$AA$2:$AA$707,'Infos Relatório'!I$1)</f>
        <v>0</v>
      </c>
      <c r="L273" s="544">
        <f>SUMIFS('Faturamento NNE'!$P$2:$P$707,'Faturamento NNE'!$E$2:$E$707,'Infos Relatório'!$B$245,'Faturamento NNE'!$F$2:$F$707,'Infos Relatório'!$B273,'Faturamento NNE'!$AA$2:$AA$707,'Infos Relatório'!I$1,'Faturamento NNE'!$U$2:$U$707,"Sim")+SUMIFS('Faturamento NNE'!$Q$2:$Q$707,'Faturamento NNE'!$E$2:$E$707,'Infos Relatório'!$B$245,'Faturamento NNE'!$F$2:$F$707,'Infos Relatório'!$B273,'Faturamento NNE'!$AA$2:$AA$707,'Infos Relatório'!I$1,'Faturamento NNE'!$U$2:$U$707,"Sim")</f>
        <v>0</v>
      </c>
      <c r="M273" s="283" t="e">
        <f t="shared" si="85"/>
        <v>#DIV/0!</v>
      </c>
      <c r="N273" s="545">
        <f>SUMIFS('Faturamento NNE'!$I$2:$I$707,'Faturamento NNE'!$E$2:$E$707,'Infos Relatório'!$B$245,'Faturamento NNE'!$F$2:$F$707,'Infos Relatório'!$B273,'Faturamento NNE'!$AA$2:$AA$707,'Infos Relatório'!I$1)</f>
        <v>0</v>
      </c>
      <c r="O273" s="541">
        <f>COUNTIFS('Faturamento NNE'!$E$2:$E$707,'Infos Relatório'!$B$245,'Faturamento NNE'!$F$2:$F$707,'Infos Relatório'!$B273,'Faturamento NNE'!$AA$2:$AA$707,'Infos Relatório'!O$1)</f>
        <v>0</v>
      </c>
      <c r="P273" s="542">
        <f>SUMIFS('Faturamento NNE'!$H$2:$H$707,'Faturamento NNE'!$E$2:$E$707,'Infos Relatório'!$B$245,'Faturamento NNE'!$F$2:$F$707,'Infos Relatório'!$B273,'Faturamento NNE'!$AA$2:$AA$707,'Infos Relatório'!O$1)</f>
        <v>0</v>
      </c>
      <c r="Q273" s="542">
        <f>SUMIFS('Faturamento NNE'!$K$2:$K$707,'Faturamento NNE'!$E$2:$E$707,'Infos Relatório'!$B$245,'Faturamento NNE'!$F$2:$F$707,'Infos Relatório'!$B273,'Faturamento NNE'!$AA$2:$AA$707,'Infos Relatório'!O$1)</f>
        <v>0</v>
      </c>
      <c r="R273" s="546">
        <f>SUMIFS('Faturamento NNE'!$P$2:$P$707,'Faturamento NNE'!$E$2:$E$707,'Infos Relatório'!$B$245,'Faturamento NNE'!$F$2:$F$707,'Infos Relatório'!$B273,'Faturamento NNE'!$AA$2:$AA$707,'Infos Relatório'!O$1,'Faturamento NNE'!$U$2:$U$707,"Sim")+SUMIFS('Faturamento NNE'!$Q$2:$Q$707,'Faturamento NNE'!$E$2:$E$707,'Infos Relatório'!$B$245,'Faturamento NNE'!$F$2:$F$707,'Infos Relatório'!$B273,'Faturamento NNE'!$AA$2:$AA$707,'Infos Relatório'!O$1,'Faturamento NNE'!$U$2:$U$707,"Sim")</f>
        <v>0</v>
      </c>
      <c r="S273" s="227" t="e">
        <f t="shared" si="86"/>
        <v>#DIV/0!</v>
      </c>
      <c r="T273" s="545">
        <f>SUMIFS('Faturamento NNE'!$I$2:$I$707,'Faturamento NNE'!$E$2:$E$707,'Infos Relatório'!$B$245,'Faturamento NNE'!$F$2:$F$707,'Infos Relatório'!$B273,'Faturamento NNE'!$AA$2:$AA$707,'Infos Relatório'!O$1)</f>
        <v>0</v>
      </c>
      <c r="U273" s="541">
        <f>COUNTIFS('Faturamento NNE'!$E$2:$E$707,'Infos Relatório'!$B$245,'Faturamento NNE'!$F$2:$F$707,'Infos Relatório'!$B273,'Faturamento NNE'!$AA$2:$AA$707,'Infos Relatório'!U$1)</f>
        <v>0</v>
      </c>
      <c r="V273" s="542">
        <f>SUMIFS('Faturamento NNE'!$H$2:$H$707,'Faturamento NNE'!$E$2:$E$707,'Infos Relatório'!$B$245,'Faturamento NNE'!$F$2:$F$707,'Infos Relatório'!$B273,'Faturamento NNE'!$AA$2:$AA$707,'Infos Relatório'!U$1)</f>
        <v>0</v>
      </c>
      <c r="W273" s="542">
        <f>SUMIFS('Faturamento NNE'!$K$2:$K$707,'Faturamento NNE'!$E$2:$E$707,'Infos Relatório'!$B$245,'Faturamento NNE'!$F$2:$F$707,'Infos Relatório'!$B273,'Faturamento NNE'!$AA$2:$AA$707,'Infos Relatório'!U$1)</f>
        <v>0</v>
      </c>
      <c r="X273" s="546">
        <f>SUMIFS('Faturamento NNE'!$P$2:$P$707,'Faturamento NNE'!$E$2:$E$707,'Infos Relatório'!$B$245,'Faturamento NNE'!$F$2:$F$707,'Infos Relatório'!$B273,'Faturamento NNE'!$AA$2:$AA$707,'Infos Relatório'!U$1,'Faturamento NNE'!$U$2:$U$707,"Sim")+SUMIFS('Faturamento NNE'!$Q$2:$Q$707,'Faturamento NNE'!$E$2:$E$707,'Infos Relatório'!$B$245,'Faturamento NNE'!$F$2:$F$707,'Infos Relatório'!$B273,'Faturamento NNE'!$AA$2:$AA$707,'Infos Relatório'!U$1,'Faturamento NNE'!$U$2:$U$707,"Sim")</f>
        <v>0</v>
      </c>
      <c r="Y273" s="227" t="e">
        <f t="shared" si="87"/>
        <v>#DIV/0!</v>
      </c>
      <c r="Z273" s="545">
        <f>SUMIFS('Faturamento NNE'!$I$2:$I$707,'Faturamento NNE'!$E$2:$E$707,'Infos Relatório'!$B$245,'Faturamento NNE'!$F$2:$F$707,'Infos Relatório'!$B273,'Faturamento NNE'!$AA$2:$AA$707,'Infos Relatório'!U$1)</f>
        <v>0</v>
      </c>
      <c r="AA273" s="541">
        <f>COUNTIFS('Faturamento NNE'!$E$2:$E$707,'Infos Relatório'!$B$245,'Faturamento NNE'!$F$2:$F$707,'Infos Relatório'!$B273,'Faturamento NNE'!$AA$2:$AA$707,'Infos Relatório'!AA$1)</f>
        <v>0</v>
      </c>
      <c r="AB273" s="542">
        <f>SUMIFS('Faturamento NNE'!$H$2:$H$707,'Faturamento NNE'!$E$2:$E$707,'Infos Relatório'!$B$245,'Faturamento NNE'!$F$2:$F$707,'Infos Relatório'!$B273,'Faturamento NNE'!$AA$2:$AA$707,'Infos Relatório'!AA$1)</f>
        <v>0</v>
      </c>
      <c r="AC273" s="542">
        <f>SUMIFS('Faturamento NNE'!$K$2:$K$707,'Faturamento NNE'!$E$2:$E$707,'Infos Relatório'!$B$245,'Faturamento NNE'!$F$2:$F$707,'Infos Relatório'!$B273,'Faturamento NNE'!$AA$2:$AA$707,'Infos Relatório'!AA$1)</f>
        <v>0</v>
      </c>
      <c r="AD273" s="546">
        <f>SUMIFS('Faturamento NNE'!$P$2:$P$707,'Faturamento NNE'!$E$2:$E$707,'Infos Relatório'!$B$245,'Faturamento NNE'!$F$2:$F$707,'Infos Relatório'!$B273,'Faturamento NNE'!$AA$2:$AA$707,'Infos Relatório'!AA$1,'Faturamento NNE'!$U$2:$U$707,"Sim")+SUMIFS('Faturamento NNE'!$Q$2:$Q$707,'Faturamento NNE'!$E$2:$E$707,'Infos Relatório'!$B$245,'Faturamento NNE'!$F$2:$F$707,'Infos Relatório'!$B273,'Faturamento NNE'!$AA$2:$AA$707,'Infos Relatório'!AA$1,'Faturamento NNE'!$U$2:$U$707,"Sim")</f>
        <v>0</v>
      </c>
      <c r="AE273" s="227" t="e">
        <f t="shared" si="88"/>
        <v>#DIV/0!</v>
      </c>
      <c r="AF273" s="545">
        <f>SUMIFS('Faturamento NNE'!$I$2:$I$707,'Faturamento NNE'!$E$2:$E$707,'Infos Relatório'!$B$245,'Faturamento NNE'!$F$2:$F$707,'Infos Relatório'!$B273,'Faturamento NNE'!$AA$2:$AA$707,'Infos Relatório'!AA$1)</f>
        <v>0</v>
      </c>
      <c r="AG273" s="541">
        <f>COUNTIFS('Faturamento NNE'!$E$2:$E$707,'Infos Relatório'!$B$245,'Faturamento NNE'!$F$2:$F$707,'Infos Relatório'!$B273,'Faturamento NNE'!$AA$2:$AA$707,'Infos Relatório'!AG$1)</f>
        <v>0</v>
      </c>
      <c r="AH273" s="542">
        <f>SUMIFS('Faturamento NNE'!$H$2:$H$707,'Faturamento NNE'!$E$2:$E$707,'Infos Relatório'!$B$245,'Faturamento NNE'!$F$2:$F$707,'Infos Relatório'!$B273,'Faturamento NNE'!$AA$2:$AA$707,'Infos Relatório'!AG$1)</f>
        <v>0</v>
      </c>
      <c r="AI273" s="542">
        <f>SUMIFS('Faturamento NNE'!$K$2:$K$707,'Faturamento NNE'!$E$2:$E$707,'Infos Relatório'!$B$245,'Faturamento NNE'!$F$2:$F$707,'Infos Relatório'!$B273,'Faturamento NNE'!$AA$2:$AA$707,'Infos Relatório'!AG$1)</f>
        <v>0</v>
      </c>
      <c r="AJ273" s="546">
        <f>SUMIFS('Faturamento NNE'!$P$2:$P$707,'Faturamento NNE'!$E$2:$E$707,'Infos Relatório'!$B$245,'Faturamento NNE'!$F$2:$F$707,'Infos Relatório'!$B273,'Faturamento NNE'!$AA$2:$AA$707,'Infos Relatório'!AG$1,'Faturamento NNE'!$U$2:$U$707,"Sim")+SUMIFS('Faturamento NNE'!$Q$2:$Q$707,'Faturamento NNE'!$E$2:$E$707,'Infos Relatório'!$B$245,'Faturamento NNE'!$F$2:$F$707,'Infos Relatório'!$B273,'Faturamento NNE'!$AA$2:$AA$707,'Infos Relatório'!AG$1,'Faturamento NNE'!$U$2:$U$707,"Sim")</f>
        <v>0</v>
      </c>
      <c r="AK273" s="227" t="e">
        <f t="shared" si="89"/>
        <v>#DIV/0!</v>
      </c>
      <c r="AL273" s="545">
        <f>SUMIFS('Faturamento NNE'!$I$2:$I$707,'Faturamento NNE'!$E$2:$E$707,'Infos Relatório'!$B$245,'Faturamento NNE'!$F$2:$F$707,'Infos Relatório'!$B273,'Faturamento NNE'!$AA$2:$AA$707,'Infos Relatório'!AG$1)</f>
        <v>0</v>
      </c>
      <c r="AM273" s="541">
        <f>COUNTIFS('Faturamento NNE'!$E$2:$E$707,'Infos Relatório'!$B$245,'Faturamento NNE'!$F$2:$F$707,'Infos Relatório'!$B273,'Faturamento NNE'!$AA$2:$AA$707,'Infos Relatório'!AM$1)</f>
        <v>0</v>
      </c>
      <c r="AN273" s="542">
        <f>SUMIFS('Faturamento NNE'!$H$2:$H$707,'Faturamento NNE'!$E$2:$E$707,'Infos Relatório'!$B$245,'Faturamento NNE'!$F$2:$F$707,'Infos Relatório'!$B273,'Faturamento NNE'!$AA$2:$AA$707,'Infos Relatório'!AM$1)</f>
        <v>0</v>
      </c>
      <c r="AO273" s="542">
        <f>SUMIFS('Faturamento NNE'!$K$2:$K$707,'Faturamento NNE'!$E$2:$E$707,'Infos Relatório'!$B$245,'Faturamento NNE'!$F$2:$F$707,'Infos Relatório'!$B273,'Faturamento NNE'!$AA$2:$AA$707,'Infos Relatório'!AM$1)</f>
        <v>0</v>
      </c>
      <c r="AP273" s="546">
        <f>SUMIFS('Faturamento NNE'!$P$2:$P$707,'Faturamento NNE'!$E$2:$E$707,'Infos Relatório'!$B$245,'Faturamento NNE'!$F$2:$F$707,'Infos Relatório'!$B273,'Faturamento NNE'!$AA$2:$AA$707,'Infos Relatório'!AM$1,'Faturamento NNE'!$U$2:$U$707,"Sim")+SUMIFS('Faturamento NNE'!$Q$2:$Q$707,'Faturamento NNE'!$E$2:$E$707,'Infos Relatório'!$B$245,'Faturamento NNE'!$F$2:$F$707,'Infos Relatório'!$B273,'Faturamento NNE'!$AA$2:$AA$707,'Infos Relatório'!AM$1,'Faturamento NNE'!$U$2:$U$707,"Sim")</f>
        <v>0</v>
      </c>
      <c r="AQ273" s="227" t="e">
        <f t="shared" si="90"/>
        <v>#DIV/0!</v>
      </c>
      <c r="AR273" s="545">
        <f>SUMIFS('Faturamento NNE'!$I$2:$I$707,'Faturamento NNE'!$E$2:$E$707,'Infos Relatório'!$B$245,'Faturamento NNE'!$F$2:$F$707,'Infos Relatório'!$B273,'Faturamento NNE'!$AA$2:$AA$707,'Infos Relatório'!AM$1)</f>
        <v>0</v>
      </c>
      <c r="AS273" s="541">
        <f>COUNTIFS('Faturamento NNE'!$E$2:$E$707,'Infos Relatório'!$B$245,'Faturamento NNE'!$F$2:$F$707,'Infos Relatório'!$B273,'Faturamento NNE'!$AA$2:$AA$707,'Infos Relatório'!AS$1)</f>
        <v>0</v>
      </c>
      <c r="AT273" s="542">
        <f>SUMIFS('Faturamento NNE'!$H$2:$H$707,'Faturamento NNE'!$E$2:$E$707,'Infos Relatório'!$B$245,'Faturamento NNE'!$F$2:$F$707,'Infos Relatório'!$B273,'Faturamento NNE'!$AA$2:$AA$707,'Infos Relatório'!AS$1)</f>
        <v>0</v>
      </c>
      <c r="AU273" s="542">
        <f>SUMIFS('Faturamento NNE'!$K$2:$K$707,'Faturamento NNE'!$E$2:$E$707,'Infos Relatório'!$B$245,'Faturamento NNE'!$F$2:$F$707,'Infos Relatório'!$B273,'Faturamento NNE'!$AA$2:$AA$707,'Infos Relatório'!AS$1)</f>
        <v>0</v>
      </c>
      <c r="AV273" s="546">
        <f>SUMIFS('Faturamento NNE'!$P$2:$P$707,'Faturamento NNE'!$E$2:$E$707,'Infos Relatório'!$B$245,'Faturamento NNE'!$F$2:$F$707,'Infos Relatório'!$B273,'Faturamento NNE'!$AA$2:$AA$707,'Infos Relatório'!AS$1,'Faturamento NNE'!$U$2:$U$707,"Sim")+SUMIFS('Faturamento NNE'!$Q$2:$Q$707,'Faturamento NNE'!$E$2:$E$707,'Infos Relatório'!$B$245,'Faturamento NNE'!$F$2:$F$707,'Infos Relatório'!$B273,'Faturamento NNE'!$AA$2:$AA$707,'Infos Relatório'!AS$1,'Faturamento NNE'!$U$2:$U$707,"Sim")</f>
        <v>0</v>
      </c>
      <c r="AW273" s="227" t="e">
        <f t="shared" si="91"/>
        <v>#DIV/0!</v>
      </c>
      <c r="AX273" s="545">
        <f>SUMIFS('Faturamento NNE'!$I$2:$I$707,'Faturamento NNE'!$E$2:$E$707,'Infos Relatório'!$B$245,'Faturamento NNE'!$F$2:$F$707,'Infos Relatório'!$B273,'Faturamento NNE'!$AA$2:$AA$707,'Infos Relatório'!AS$1)</f>
        <v>0</v>
      </c>
      <c r="AY273" s="541">
        <f>COUNTIFS('Faturamento NNE'!$E$2:$E$707,'Infos Relatório'!$B$245,'Faturamento NNE'!$F$2:$F$707,'Infos Relatório'!$B273,'Faturamento NNE'!$AA$2:$AA$707,'Infos Relatório'!AY$1)</f>
        <v>0</v>
      </c>
      <c r="AZ273" s="542">
        <f>SUMIFS('Faturamento NNE'!$H$2:$H$707,'Faturamento NNE'!$E$2:$E$707,'Infos Relatório'!$B$245,'Faturamento NNE'!$F$2:$F$707,'Infos Relatório'!$B273,'Faturamento NNE'!$AA$2:$AA$707,'Infos Relatório'!AY$1)</f>
        <v>0</v>
      </c>
      <c r="BA273" s="542">
        <f>SUMIFS('Faturamento NNE'!$K$2:$K$707,'Faturamento NNE'!$E$2:$E$707,'Infos Relatório'!$B$245,'Faturamento NNE'!$F$2:$F$707,'Infos Relatório'!$B273,'Faturamento NNE'!$AA$2:$AA$707,'Infos Relatório'!AY$1)</f>
        <v>0</v>
      </c>
      <c r="BB273" s="546">
        <f>SUMIFS('Faturamento NNE'!$P$2:$P$707,'Faturamento NNE'!$E$2:$E$707,'Infos Relatório'!$B$245,'Faturamento NNE'!$F$2:$F$707,'Infos Relatório'!$B273,'Faturamento NNE'!$AA$2:$AA$707,'Infos Relatório'!AY$1,'Faturamento NNE'!$U$2:$U$707,"Sim")+SUMIFS('Faturamento NNE'!$Q$2:$Q$707,'Faturamento NNE'!$E$2:$E$707,'Infos Relatório'!$B$245,'Faturamento NNE'!$F$2:$F$707,'Infos Relatório'!$B273,'Faturamento NNE'!$AA$2:$AA$707,'Infos Relatório'!AY$1,'Faturamento NNE'!$U$2:$U$707,"Sim")</f>
        <v>0</v>
      </c>
      <c r="BC273" s="227" t="e">
        <f t="shared" si="92"/>
        <v>#DIV/0!</v>
      </c>
      <c r="BD273" s="545">
        <f>SUMIFS('Faturamento NNE'!$I$2:$I$707,'Faturamento NNE'!$E$2:$E$707,'Infos Relatório'!$B$245,'Faturamento NNE'!$F$2:$F$707,'Infos Relatório'!$B273,'Faturamento NNE'!$AA$2:$AA$707,'Infos Relatório'!AY$1)</f>
        <v>0</v>
      </c>
      <c r="BE273" s="541">
        <f>COUNTIFS('Faturamento NNE'!$E$2:$E$707,'Infos Relatório'!$B$245,'Faturamento NNE'!$F$2:$F$707,'Infos Relatório'!$B273,'Faturamento NNE'!$AA$2:$AA$707,'Infos Relatório'!BE$1)</f>
        <v>0</v>
      </c>
      <c r="BF273" s="542">
        <f>SUMIFS('Faturamento NNE'!$H$2:$H$707,'Faturamento NNE'!$E$2:$E$707,'Infos Relatório'!$B$245,'Faturamento NNE'!$F$2:$F$707,'Infos Relatório'!$B273,'Faturamento NNE'!$AA$2:$AA$707,'Infos Relatório'!BE$1)</f>
        <v>0</v>
      </c>
      <c r="BG273" s="542">
        <f>SUMIFS('Faturamento NNE'!$K$2:$K$707,'Faturamento NNE'!$E$2:$E$707,'Infos Relatório'!$B$245,'Faturamento NNE'!$F$2:$F$707,'Infos Relatório'!$B273,'Faturamento NNE'!$AA$2:$AA$707,'Infos Relatório'!BE$1)</f>
        <v>0</v>
      </c>
      <c r="BH273" s="546">
        <f>SUMIFS('Faturamento NNE'!$P$2:$P$707,'Faturamento NNE'!$E$2:$E$707,'Infos Relatório'!$B$245,'Faturamento NNE'!$F$2:$F$707,'Infos Relatório'!$B273,'Faturamento NNE'!$AA$2:$AA$707,'Infos Relatório'!BE$1,'Faturamento NNE'!$U$2:$U$707,"Sim")+SUMIFS('Faturamento NNE'!$Q$2:$Q$707,'Faturamento NNE'!$E$2:$E$707,'Infos Relatório'!$B$245,'Faturamento NNE'!$F$2:$F$707,'Infos Relatório'!$B273,'Faturamento NNE'!$AA$2:$AA$707,'Infos Relatório'!BE$1,'Faturamento NNE'!$U$2:$U$707,"Sim")</f>
        <v>0</v>
      </c>
      <c r="BI273" s="227" t="e">
        <f t="shared" si="93"/>
        <v>#DIV/0!</v>
      </c>
      <c r="BJ273" s="545">
        <f>SUMIFS('Faturamento NNE'!$I$2:$I$707,'Faturamento NNE'!$E$2:$E$707,'Infos Relatório'!$B$245,'Faturamento NNE'!$F$2:$F$707,'Infos Relatório'!$B273,'Faturamento NNE'!$AA$2:$AA$707,'Infos Relatório'!BE$1)</f>
        <v>0</v>
      </c>
      <c r="BK273" s="541">
        <f>COUNTIFS('Faturamento NNE'!$E$2:$E$707,'Infos Relatório'!$B$245,'Faturamento NNE'!$F$2:$F$707,'Infos Relatório'!$B273,'Faturamento NNE'!$AA$2:$AA$707,'Infos Relatório'!BK$1)</f>
        <v>0</v>
      </c>
      <c r="BL273" s="542">
        <f>SUMIFS('Faturamento NNE'!$H$2:$H$707,'Faturamento NNE'!$E$2:$E$707,'Infos Relatório'!$B$245,'Faturamento NNE'!$F$2:$F$707,'Infos Relatório'!$B273,'Faturamento NNE'!$AA$2:$AA$707,'Infos Relatório'!BK$1)</f>
        <v>0</v>
      </c>
      <c r="BM273" s="542">
        <f>SUMIFS('Faturamento NNE'!$K$2:$K$707,'Faturamento NNE'!$E$2:$E$707,'Infos Relatório'!$B$245,'Faturamento NNE'!$F$2:$F$707,'Infos Relatório'!$B273,'Faturamento NNE'!$AA$2:$AA$707,'Infos Relatório'!BK$1)</f>
        <v>0</v>
      </c>
      <c r="BN273" s="546">
        <f>SUMIFS('Faturamento NNE'!$P$2:$P$707,'Faturamento NNE'!$E$2:$E$707,'Infos Relatório'!$B$245,'Faturamento NNE'!$F$2:$F$707,'Infos Relatório'!$B273,'Faturamento NNE'!$AA$2:$AA$707,'Infos Relatório'!BK$1,'Faturamento NNE'!$U$2:$U$707,"Sim")+SUMIFS('Faturamento NNE'!$Q$2:$Q$707,'Faturamento NNE'!$E$2:$E$707,'Infos Relatório'!$B$245,'Faturamento NNE'!$F$2:$F$707,'Infos Relatório'!$B273,'Faturamento NNE'!$AA$2:$AA$707,'Infos Relatório'!BK$1,'Faturamento NNE'!$U$2:$U$707,"Sim")</f>
        <v>0</v>
      </c>
      <c r="BO273" s="227" t="e">
        <f t="shared" si="94"/>
        <v>#DIV/0!</v>
      </c>
      <c r="BP273" s="545">
        <f>SUMIFS('Faturamento NNE'!$I$2:$I$707,'Faturamento NNE'!$E$2:$E$707,'Infos Relatório'!$B$245,'Faturamento NNE'!$F$2:$F$707,'Infos Relatório'!$B273,'Faturamento NNE'!$AA$2:$AA$707,'Infos Relatório'!BK$1)</f>
        <v>0</v>
      </c>
      <c r="BQ273" s="541">
        <f>COUNTIFS('Faturamento NNE'!$E$2:$E$707,'Infos Relatório'!$B$245,'Faturamento NNE'!$F$2:$F$707,'Infos Relatório'!$B273,'Faturamento NNE'!$AA$2:$AA$707,'Infos Relatório'!BQ$1)</f>
        <v>0</v>
      </c>
      <c r="BR273" s="542">
        <f>SUMIFS('Faturamento NNE'!$H$2:$H$707,'Faturamento NNE'!$E$2:$E$707,'Infos Relatório'!$B$245,'Faturamento NNE'!$F$2:$F$707,'Infos Relatório'!$B273,'Faturamento NNE'!$AA$2:$AA$707,'Infos Relatório'!BQ$1)</f>
        <v>0</v>
      </c>
      <c r="BS273" s="542">
        <f>SUMIFS('Faturamento NNE'!$K$2:$K$707,'Faturamento NNE'!$E$2:$E$707,'Infos Relatório'!$B$245,'Faturamento NNE'!$F$2:$F$707,'Infos Relatório'!$B273,'Faturamento NNE'!$AA$2:$AA$707,'Infos Relatório'!BQ$1)</f>
        <v>0</v>
      </c>
      <c r="BT273" s="546">
        <f>SUMIFS('Faturamento NNE'!$P$2:$P$707,'Faturamento NNE'!$E$2:$E$707,'Infos Relatório'!$B$245,'Faturamento NNE'!$F$2:$F$707,'Infos Relatório'!$B273,'Faturamento NNE'!$AA$2:$AA$707,'Infos Relatório'!BQ$1,'Faturamento NNE'!$U$2:$U$707,"Sim")+SUMIFS('Faturamento NNE'!$Q$2:$Q$707,'Faturamento NNE'!$E$2:$E$707,'Infos Relatório'!$B$245,'Faturamento NNE'!$F$2:$F$707,'Infos Relatório'!$B273,'Faturamento NNE'!$AA$2:$AA$707,'Infos Relatório'!BQ$1,'Faturamento NNE'!$U$2:$U$707,"Sim")</f>
        <v>0</v>
      </c>
      <c r="BU273" s="227" t="e">
        <f t="shared" si="95"/>
        <v>#DIV/0!</v>
      </c>
      <c r="BV273" s="545">
        <f>SUMIFS('Faturamento NNE'!$I$2:$I$707,'Faturamento NNE'!$E$2:$E$707,'Infos Relatório'!$B$245,'Faturamento NNE'!$F$2:$F$707,'Infos Relatório'!$B273,'Faturamento NNE'!$AA$2:$AA$707,'Infos Relatório'!BQ$1)</f>
        <v>0</v>
      </c>
    </row>
    <row r="274" spans="2:74">
      <c r="B274" s="217" t="s">
        <v>158</v>
      </c>
      <c r="C274" s="541">
        <f>COUNTIFS('Faturamento NNE'!$E$2:$E$707,'Infos Relatório'!$B$245,'Faturamento NNE'!$F$2:$F$707,'Infos Relatório'!$B274,'Faturamento NNE'!$AA$2:$AA$707,'Infos Relatório'!C$1)</f>
        <v>0</v>
      </c>
      <c r="D274" s="542">
        <f>SUMIFS('Faturamento NNE'!$H$2:$H$707,'Faturamento NNE'!$E$2:$E$707,'Infos Relatório'!$B$245,'Faturamento NNE'!$F$2:$F$707,'Infos Relatório'!$B274,'Faturamento NNE'!$AA$2:$AA$707,'Infos Relatório'!C$1)</f>
        <v>0</v>
      </c>
      <c r="E274" s="543">
        <f>SUMIFS('Faturamento NNE'!$K$2:$K$707,'Faturamento NNE'!$E$2:$E$707,'Infos Relatório'!$B$245,'Faturamento NNE'!$F$2:$F$707,'Infos Relatório'!$B274,'Faturamento NNE'!$AA$2:$AA$707,'Infos Relatório'!C$1)</f>
        <v>0</v>
      </c>
      <c r="F274" s="544">
        <f>SUMIFS('Faturamento NNE'!$P$2:$P$707,'Faturamento NNE'!$E$2:$E$707,'Infos Relatório'!$B$245,'Faturamento NNE'!$F$2:$F$707,'Infos Relatório'!$B274,'Faturamento NNE'!$AA$2:$AA$707,'Infos Relatório'!C$1,'Faturamento NNE'!$U$2:$U$707,"Sim")+SUMIFS('Faturamento NNE'!$Q$2:$Q$707,'Faturamento NNE'!$E$2:$E$707,'Infos Relatório'!$B$245,'Faturamento NNE'!$F$2:$F$707,'Infos Relatório'!$B274,'Faturamento NNE'!$AA$2:$AA$707,'Infos Relatório'!C$1,'Faturamento NNE'!$U$2:$U$707,"Sim")</f>
        <v>0</v>
      </c>
      <c r="G274" s="283" t="e">
        <f t="shared" si="84"/>
        <v>#DIV/0!</v>
      </c>
      <c r="H274" s="545">
        <f>SUMIFS('Faturamento NNE'!$I$2:$I$707,'Faturamento NNE'!$E$2:$E$707,'Infos Relatório'!$B$245,'Faturamento NNE'!$F$2:$F$707,'Infos Relatório'!$B274,'Faturamento NNE'!$AA$2:$AA$707,'Infos Relatório'!C$1)</f>
        <v>0</v>
      </c>
      <c r="I274" s="541">
        <f>COUNTIFS('Faturamento NNE'!$E$2:$E$707,'Infos Relatório'!$B$245,'Faturamento NNE'!$F$2:$F$707,'Infos Relatório'!$B274,'Faturamento NNE'!$AA$2:$AA$707,'Infos Relatório'!I$1)</f>
        <v>0</v>
      </c>
      <c r="J274" s="542">
        <f>SUMIFS('Faturamento NNE'!$H$2:$H$707,'Faturamento NNE'!$E$2:$E$707,'Infos Relatório'!$B$245,'Faturamento NNE'!$F$2:$F$707,'Infos Relatório'!$B274,'Faturamento NNE'!$AA$2:$AA$707,'Infos Relatório'!I$1)</f>
        <v>0</v>
      </c>
      <c r="K274" s="543">
        <f>SUMIFS('Faturamento NNE'!$K$2:$K$707,'Faturamento NNE'!$E$2:$E$707,'Infos Relatório'!$B$245,'Faturamento NNE'!$F$2:$F$707,'Infos Relatório'!$B274,'Faturamento NNE'!$AA$2:$AA$707,'Infos Relatório'!I$1)</f>
        <v>0</v>
      </c>
      <c r="L274" s="544">
        <f>SUMIFS('Faturamento NNE'!$P$2:$P$707,'Faturamento NNE'!$E$2:$E$707,'Infos Relatório'!$B$245,'Faturamento NNE'!$F$2:$F$707,'Infos Relatório'!$B274,'Faturamento NNE'!$AA$2:$AA$707,'Infos Relatório'!I$1,'Faturamento NNE'!$U$2:$U$707,"Sim")+SUMIFS('Faturamento NNE'!$Q$2:$Q$707,'Faturamento NNE'!$E$2:$E$707,'Infos Relatório'!$B$245,'Faturamento NNE'!$F$2:$F$707,'Infos Relatório'!$B274,'Faturamento NNE'!$AA$2:$AA$707,'Infos Relatório'!I$1,'Faturamento NNE'!$U$2:$U$707,"Sim")</f>
        <v>0</v>
      </c>
      <c r="M274" s="283" t="e">
        <f t="shared" si="85"/>
        <v>#DIV/0!</v>
      </c>
      <c r="N274" s="545">
        <f>SUMIFS('Faturamento NNE'!$I$2:$I$707,'Faturamento NNE'!$E$2:$E$707,'Infos Relatório'!$B$245,'Faturamento NNE'!$F$2:$F$707,'Infos Relatório'!$B274,'Faturamento NNE'!$AA$2:$AA$707,'Infos Relatório'!I$1)</f>
        <v>0</v>
      </c>
      <c r="O274" s="541">
        <f>COUNTIFS('Faturamento NNE'!$E$2:$E$707,'Infos Relatório'!$B$245,'Faturamento NNE'!$F$2:$F$707,'Infos Relatório'!$B274,'Faturamento NNE'!$AA$2:$AA$707,'Infos Relatório'!O$1)</f>
        <v>0</v>
      </c>
      <c r="P274" s="542">
        <f>SUMIFS('Faturamento NNE'!$H$2:$H$707,'Faturamento NNE'!$E$2:$E$707,'Infos Relatório'!$B$245,'Faturamento NNE'!$F$2:$F$707,'Infos Relatório'!$B274,'Faturamento NNE'!$AA$2:$AA$707,'Infos Relatório'!O$1)</f>
        <v>0</v>
      </c>
      <c r="Q274" s="542">
        <f>SUMIFS('Faturamento NNE'!$K$2:$K$707,'Faturamento NNE'!$E$2:$E$707,'Infos Relatório'!$B$245,'Faturamento NNE'!$F$2:$F$707,'Infos Relatório'!$B274,'Faturamento NNE'!$AA$2:$AA$707,'Infos Relatório'!O$1)</f>
        <v>0</v>
      </c>
      <c r="R274" s="546">
        <f>SUMIFS('Faturamento NNE'!$P$2:$P$707,'Faturamento NNE'!$E$2:$E$707,'Infos Relatório'!$B$245,'Faturamento NNE'!$F$2:$F$707,'Infos Relatório'!$B274,'Faturamento NNE'!$AA$2:$AA$707,'Infos Relatório'!O$1,'Faturamento NNE'!$U$2:$U$707,"Sim")+SUMIFS('Faturamento NNE'!$Q$2:$Q$707,'Faturamento NNE'!$E$2:$E$707,'Infos Relatório'!$B$245,'Faturamento NNE'!$F$2:$F$707,'Infos Relatório'!$B274,'Faturamento NNE'!$AA$2:$AA$707,'Infos Relatório'!O$1,'Faturamento NNE'!$U$2:$U$707,"Sim")</f>
        <v>0</v>
      </c>
      <c r="S274" s="227" t="e">
        <f t="shared" si="86"/>
        <v>#DIV/0!</v>
      </c>
      <c r="T274" s="545">
        <f>SUMIFS('Faturamento NNE'!$I$2:$I$707,'Faturamento NNE'!$E$2:$E$707,'Infos Relatório'!$B$245,'Faturamento NNE'!$F$2:$F$707,'Infos Relatório'!$B274,'Faturamento NNE'!$AA$2:$AA$707,'Infos Relatório'!O$1)</f>
        <v>0</v>
      </c>
      <c r="U274" s="541">
        <f>COUNTIFS('Faturamento NNE'!$E$2:$E$707,'Infos Relatório'!$B$245,'Faturamento NNE'!$F$2:$F$707,'Infos Relatório'!$B274,'Faturamento NNE'!$AA$2:$AA$707,'Infos Relatório'!U$1)</f>
        <v>0</v>
      </c>
      <c r="V274" s="542">
        <f>SUMIFS('Faturamento NNE'!$H$2:$H$707,'Faturamento NNE'!$E$2:$E$707,'Infos Relatório'!$B$245,'Faturamento NNE'!$F$2:$F$707,'Infos Relatório'!$B274,'Faturamento NNE'!$AA$2:$AA$707,'Infos Relatório'!U$1)</f>
        <v>0</v>
      </c>
      <c r="W274" s="542">
        <f>SUMIFS('Faturamento NNE'!$K$2:$K$707,'Faturamento NNE'!$E$2:$E$707,'Infos Relatório'!$B$245,'Faturamento NNE'!$F$2:$F$707,'Infos Relatório'!$B274,'Faturamento NNE'!$AA$2:$AA$707,'Infos Relatório'!U$1)</f>
        <v>0</v>
      </c>
      <c r="X274" s="546">
        <f>SUMIFS('Faturamento NNE'!$P$2:$P$707,'Faturamento NNE'!$E$2:$E$707,'Infos Relatório'!$B$245,'Faturamento NNE'!$F$2:$F$707,'Infos Relatório'!$B274,'Faturamento NNE'!$AA$2:$AA$707,'Infos Relatório'!U$1,'Faturamento NNE'!$U$2:$U$707,"Sim")+SUMIFS('Faturamento NNE'!$Q$2:$Q$707,'Faturamento NNE'!$E$2:$E$707,'Infos Relatório'!$B$245,'Faturamento NNE'!$F$2:$F$707,'Infos Relatório'!$B274,'Faturamento NNE'!$AA$2:$AA$707,'Infos Relatório'!U$1,'Faturamento NNE'!$U$2:$U$707,"Sim")</f>
        <v>0</v>
      </c>
      <c r="Y274" s="227" t="e">
        <f t="shared" si="87"/>
        <v>#DIV/0!</v>
      </c>
      <c r="Z274" s="545">
        <f>SUMIFS('Faturamento NNE'!$I$2:$I$707,'Faturamento NNE'!$E$2:$E$707,'Infos Relatório'!$B$245,'Faturamento NNE'!$F$2:$F$707,'Infos Relatório'!$B274,'Faturamento NNE'!$AA$2:$AA$707,'Infos Relatório'!U$1)</f>
        <v>0</v>
      </c>
      <c r="AA274" s="541">
        <f>COUNTIFS('Faturamento NNE'!$E$2:$E$707,'Infos Relatório'!$B$245,'Faturamento NNE'!$F$2:$F$707,'Infos Relatório'!$B274,'Faturamento NNE'!$AA$2:$AA$707,'Infos Relatório'!AA$1)</f>
        <v>0</v>
      </c>
      <c r="AB274" s="542">
        <f>SUMIFS('Faturamento NNE'!$H$2:$H$707,'Faturamento NNE'!$E$2:$E$707,'Infos Relatório'!$B$245,'Faturamento NNE'!$F$2:$F$707,'Infos Relatório'!$B274,'Faturamento NNE'!$AA$2:$AA$707,'Infos Relatório'!AA$1)</f>
        <v>0</v>
      </c>
      <c r="AC274" s="542">
        <f>SUMIFS('Faturamento NNE'!$K$2:$K$707,'Faturamento NNE'!$E$2:$E$707,'Infos Relatório'!$B$245,'Faturamento NNE'!$F$2:$F$707,'Infos Relatório'!$B274,'Faturamento NNE'!$AA$2:$AA$707,'Infos Relatório'!AA$1)</f>
        <v>0</v>
      </c>
      <c r="AD274" s="546">
        <f>SUMIFS('Faturamento NNE'!$P$2:$P$707,'Faturamento NNE'!$E$2:$E$707,'Infos Relatório'!$B$245,'Faturamento NNE'!$F$2:$F$707,'Infos Relatório'!$B274,'Faturamento NNE'!$AA$2:$AA$707,'Infos Relatório'!AA$1,'Faturamento NNE'!$U$2:$U$707,"Sim")+SUMIFS('Faturamento NNE'!$Q$2:$Q$707,'Faturamento NNE'!$E$2:$E$707,'Infos Relatório'!$B$245,'Faturamento NNE'!$F$2:$F$707,'Infos Relatório'!$B274,'Faturamento NNE'!$AA$2:$AA$707,'Infos Relatório'!AA$1,'Faturamento NNE'!$U$2:$U$707,"Sim")</f>
        <v>0</v>
      </c>
      <c r="AE274" s="227" t="e">
        <f t="shared" si="88"/>
        <v>#DIV/0!</v>
      </c>
      <c r="AF274" s="545">
        <f>SUMIFS('Faturamento NNE'!$I$2:$I$707,'Faturamento NNE'!$E$2:$E$707,'Infos Relatório'!$B$245,'Faturamento NNE'!$F$2:$F$707,'Infos Relatório'!$B274,'Faturamento NNE'!$AA$2:$AA$707,'Infos Relatório'!AA$1)</f>
        <v>0</v>
      </c>
      <c r="AG274" s="541">
        <f>COUNTIFS('Faturamento NNE'!$E$2:$E$707,'Infos Relatório'!$B$245,'Faturamento NNE'!$F$2:$F$707,'Infos Relatório'!$B274,'Faturamento NNE'!$AA$2:$AA$707,'Infos Relatório'!AG$1)</f>
        <v>0</v>
      </c>
      <c r="AH274" s="542">
        <f>SUMIFS('Faturamento NNE'!$H$2:$H$707,'Faturamento NNE'!$E$2:$E$707,'Infos Relatório'!$B$245,'Faturamento NNE'!$F$2:$F$707,'Infos Relatório'!$B274,'Faturamento NNE'!$AA$2:$AA$707,'Infos Relatório'!AG$1)</f>
        <v>0</v>
      </c>
      <c r="AI274" s="542">
        <f>SUMIFS('Faturamento NNE'!$K$2:$K$707,'Faturamento NNE'!$E$2:$E$707,'Infos Relatório'!$B$245,'Faturamento NNE'!$F$2:$F$707,'Infos Relatório'!$B274,'Faturamento NNE'!$AA$2:$AA$707,'Infos Relatório'!AG$1)</f>
        <v>0</v>
      </c>
      <c r="AJ274" s="546">
        <f>SUMIFS('Faturamento NNE'!$P$2:$P$707,'Faturamento NNE'!$E$2:$E$707,'Infos Relatório'!$B$245,'Faturamento NNE'!$F$2:$F$707,'Infos Relatório'!$B274,'Faturamento NNE'!$AA$2:$AA$707,'Infos Relatório'!AG$1,'Faturamento NNE'!$U$2:$U$707,"Sim")+SUMIFS('Faturamento NNE'!$Q$2:$Q$707,'Faturamento NNE'!$E$2:$E$707,'Infos Relatório'!$B$245,'Faturamento NNE'!$F$2:$F$707,'Infos Relatório'!$B274,'Faturamento NNE'!$AA$2:$AA$707,'Infos Relatório'!AG$1,'Faturamento NNE'!$U$2:$U$707,"Sim")</f>
        <v>0</v>
      </c>
      <c r="AK274" s="227" t="e">
        <f t="shared" si="89"/>
        <v>#DIV/0!</v>
      </c>
      <c r="AL274" s="545">
        <f>SUMIFS('Faturamento NNE'!$I$2:$I$707,'Faturamento NNE'!$E$2:$E$707,'Infos Relatório'!$B$245,'Faturamento NNE'!$F$2:$F$707,'Infos Relatório'!$B274,'Faturamento NNE'!$AA$2:$AA$707,'Infos Relatório'!AG$1)</f>
        <v>0</v>
      </c>
      <c r="AM274" s="541">
        <f>COUNTIFS('Faturamento NNE'!$E$2:$E$707,'Infos Relatório'!$B$245,'Faturamento NNE'!$F$2:$F$707,'Infos Relatório'!$B274,'Faturamento NNE'!$AA$2:$AA$707,'Infos Relatório'!AM$1)</f>
        <v>0</v>
      </c>
      <c r="AN274" s="542">
        <f>SUMIFS('Faturamento NNE'!$H$2:$H$707,'Faturamento NNE'!$E$2:$E$707,'Infos Relatório'!$B$245,'Faturamento NNE'!$F$2:$F$707,'Infos Relatório'!$B274,'Faturamento NNE'!$AA$2:$AA$707,'Infos Relatório'!AM$1)</f>
        <v>0</v>
      </c>
      <c r="AO274" s="542">
        <f>SUMIFS('Faturamento NNE'!$K$2:$K$707,'Faturamento NNE'!$E$2:$E$707,'Infos Relatório'!$B$245,'Faturamento NNE'!$F$2:$F$707,'Infos Relatório'!$B274,'Faturamento NNE'!$AA$2:$AA$707,'Infos Relatório'!AM$1)</f>
        <v>0</v>
      </c>
      <c r="AP274" s="546">
        <f>SUMIFS('Faturamento NNE'!$P$2:$P$707,'Faturamento NNE'!$E$2:$E$707,'Infos Relatório'!$B$245,'Faturamento NNE'!$F$2:$F$707,'Infos Relatório'!$B274,'Faturamento NNE'!$AA$2:$AA$707,'Infos Relatório'!AM$1,'Faturamento NNE'!$U$2:$U$707,"Sim")+SUMIFS('Faturamento NNE'!$Q$2:$Q$707,'Faturamento NNE'!$E$2:$E$707,'Infos Relatório'!$B$245,'Faturamento NNE'!$F$2:$F$707,'Infos Relatório'!$B274,'Faturamento NNE'!$AA$2:$AA$707,'Infos Relatório'!AM$1,'Faturamento NNE'!$U$2:$U$707,"Sim")</f>
        <v>0</v>
      </c>
      <c r="AQ274" s="227" t="e">
        <f t="shared" si="90"/>
        <v>#DIV/0!</v>
      </c>
      <c r="AR274" s="545">
        <f>SUMIFS('Faturamento NNE'!$I$2:$I$707,'Faturamento NNE'!$E$2:$E$707,'Infos Relatório'!$B$245,'Faturamento NNE'!$F$2:$F$707,'Infos Relatório'!$B274,'Faturamento NNE'!$AA$2:$AA$707,'Infos Relatório'!AM$1)</f>
        <v>0</v>
      </c>
      <c r="AS274" s="541">
        <f>COUNTIFS('Faturamento NNE'!$E$2:$E$707,'Infos Relatório'!$B$245,'Faturamento NNE'!$F$2:$F$707,'Infos Relatório'!$B274,'Faturamento NNE'!$AA$2:$AA$707,'Infos Relatório'!AS$1)</f>
        <v>0</v>
      </c>
      <c r="AT274" s="542">
        <f>SUMIFS('Faturamento NNE'!$H$2:$H$707,'Faturamento NNE'!$E$2:$E$707,'Infos Relatório'!$B$245,'Faturamento NNE'!$F$2:$F$707,'Infos Relatório'!$B274,'Faturamento NNE'!$AA$2:$AA$707,'Infos Relatório'!AS$1)</f>
        <v>0</v>
      </c>
      <c r="AU274" s="542">
        <f>SUMIFS('Faturamento NNE'!$K$2:$K$707,'Faturamento NNE'!$E$2:$E$707,'Infos Relatório'!$B$245,'Faturamento NNE'!$F$2:$F$707,'Infos Relatório'!$B274,'Faturamento NNE'!$AA$2:$AA$707,'Infos Relatório'!AS$1)</f>
        <v>0</v>
      </c>
      <c r="AV274" s="546">
        <f>SUMIFS('Faturamento NNE'!$P$2:$P$707,'Faturamento NNE'!$E$2:$E$707,'Infos Relatório'!$B$245,'Faturamento NNE'!$F$2:$F$707,'Infos Relatório'!$B274,'Faturamento NNE'!$AA$2:$AA$707,'Infos Relatório'!AS$1,'Faturamento NNE'!$U$2:$U$707,"Sim")+SUMIFS('Faturamento NNE'!$Q$2:$Q$707,'Faturamento NNE'!$E$2:$E$707,'Infos Relatório'!$B$245,'Faturamento NNE'!$F$2:$F$707,'Infos Relatório'!$B274,'Faturamento NNE'!$AA$2:$AA$707,'Infos Relatório'!AS$1,'Faturamento NNE'!$U$2:$U$707,"Sim")</f>
        <v>0</v>
      </c>
      <c r="AW274" s="227" t="e">
        <f t="shared" si="91"/>
        <v>#DIV/0!</v>
      </c>
      <c r="AX274" s="545">
        <f>SUMIFS('Faturamento NNE'!$I$2:$I$707,'Faturamento NNE'!$E$2:$E$707,'Infos Relatório'!$B$245,'Faturamento NNE'!$F$2:$F$707,'Infos Relatório'!$B274,'Faturamento NNE'!$AA$2:$AA$707,'Infos Relatório'!AS$1)</f>
        <v>0</v>
      </c>
      <c r="AY274" s="541">
        <f>COUNTIFS('Faturamento NNE'!$E$2:$E$707,'Infos Relatório'!$B$245,'Faturamento NNE'!$F$2:$F$707,'Infos Relatório'!$B274,'Faturamento NNE'!$AA$2:$AA$707,'Infos Relatório'!AY$1)</f>
        <v>0</v>
      </c>
      <c r="AZ274" s="542">
        <f>SUMIFS('Faturamento NNE'!$H$2:$H$707,'Faturamento NNE'!$E$2:$E$707,'Infos Relatório'!$B$245,'Faturamento NNE'!$F$2:$F$707,'Infos Relatório'!$B274,'Faturamento NNE'!$AA$2:$AA$707,'Infos Relatório'!AY$1)</f>
        <v>0</v>
      </c>
      <c r="BA274" s="542">
        <f>SUMIFS('Faturamento NNE'!$K$2:$K$707,'Faturamento NNE'!$E$2:$E$707,'Infos Relatório'!$B$245,'Faturamento NNE'!$F$2:$F$707,'Infos Relatório'!$B274,'Faturamento NNE'!$AA$2:$AA$707,'Infos Relatório'!AY$1)</f>
        <v>0</v>
      </c>
      <c r="BB274" s="546">
        <f>SUMIFS('Faturamento NNE'!$P$2:$P$707,'Faturamento NNE'!$E$2:$E$707,'Infos Relatório'!$B$245,'Faturamento NNE'!$F$2:$F$707,'Infos Relatório'!$B274,'Faturamento NNE'!$AA$2:$AA$707,'Infos Relatório'!AY$1,'Faturamento NNE'!$U$2:$U$707,"Sim")+SUMIFS('Faturamento NNE'!$Q$2:$Q$707,'Faturamento NNE'!$E$2:$E$707,'Infos Relatório'!$B$245,'Faturamento NNE'!$F$2:$F$707,'Infos Relatório'!$B274,'Faturamento NNE'!$AA$2:$AA$707,'Infos Relatório'!AY$1,'Faturamento NNE'!$U$2:$U$707,"Sim")</f>
        <v>0</v>
      </c>
      <c r="BC274" s="227" t="e">
        <f t="shared" si="92"/>
        <v>#DIV/0!</v>
      </c>
      <c r="BD274" s="545">
        <f>SUMIFS('Faturamento NNE'!$I$2:$I$707,'Faturamento NNE'!$E$2:$E$707,'Infos Relatório'!$B$245,'Faturamento NNE'!$F$2:$F$707,'Infos Relatório'!$B274,'Faturamento NNE'!$AA$2:$AA$707,'Infos Relatório'!AY$1)</f>
        <v>0</v>
      </c>
      <c r="BE274" s="541">
        <f>COUNTIFS('Faturamento NNE'!$E$2:$E$707,'Infos Relatório'!$B$245,'Faturamento NNE'!$F$2:$F$707,'Infos Relatório'!$B274,'Faturamento NNE'!$AA$2:$AA$707,'Infos Relatório'!BE$1)</f>
        <v>0</v>
      </c>
      <c r="BF274" s="542">
        <f>SUMIFS('Faturamento NNE'!$H$2:$H$707,'Faturamento NNE'!$E$2:$E$707,'Infos Relatório'!$B$245,'Faturamento NNE'!$F$2:$F$707,'Infos Relatório'!$B274,'Faturamento NNE'!$AA$2:$AA$707,'Infos Relatório'!BE$1)</f>
        <v>0</v>
      </c>
      <c r="BG274" s="542">
        <f>SUMIFS('Faturamento NNE'!$K$2:$K$707,'Faturamento NNE'!$E$2:$E$707,'Infos Relatório'!$B$245,'Faturamento NNE'!$F$2:$F$707,'Infos Relatório'!$B274,'Faturamento NNE'!$AA$2:$AA$707,'Infos Relatório'!BE$1)</f>
        <v>0</v>
      </c>
      <c r="BH274" s="546">
        <f>SUMIFS('Faturamento NNE'!$P$2:$P$707,'Faturamento NNE'!$E$2:$E$707,'Infos Relatório'!$B$245,'Faturamento NNE'!$F$2:$F$707,'Infos Relatório'!$B274,'Faturamento NNE'!$AA$2:$AA$707,'Infos Relatório'!BE$1,'Faturamento NNE'!$U$2:$U$707,"Sim")+SUMIFS('Faturamento NNE'!$Q$2:$Q$707,'Faturamento NNE'!$E$2:$E$707,'Infos Relatório'!$B$245,'Faturamento NNE'!$F$2:$F$707,'Infos Relatório'!$B274,'Faturamento NNE'!$AA$2:$AA$707,'Infos Relatório'!BE$1,'Faturamento NNE'!$U$2:$U$707,"Sim")</f>
        <v>0</v>
      </c>
      <c r="BI274" s="227" t="e">
        <f t="shared" si="93"/>
        <v>#DIV/0!</v>
      </c>
      <c r="BJ274" s="545">
        <f>SUMIFS('Faturamento NNE'!$I$2:$I$707,'Faturamento NNE'!$E$2:$E$707,'Infos Relatório'!$B$245,'Faturamento NNE'!$F$2:$F$707,'Infos Relatório'!$B274,'Faturamento NNE'!$AA$2:$AA$707,'Infos Relatório'!BE$1)</f>
        <v>0</v>
      </c>
      <c r="BK274" s="541">
        <f>COUNTIFS('Faturamento NNE'!$E$2:$E$707,'Infos Relatório'!$B$245,'Faturamento NNE'!$F$2:$F$707,'Infos Relatório'!$B274,'Faturamento NNE'!$AA$2:$AA$707,'Infos Relatório'!BK$1)</f>
        <v>0</v>
      </c>
      <c r="BL274" s="542">
        <f>SUMIFS('Faturamento NNE'!$H$2:$H$707,'Faturamento NNE'!$E$2:$E$707,'Infos Relatório'!$B$245,'Faturamento NNE'!$F$2:$F$707,'Infos Relatório'!$B274,'Faturamento NNE'!$AA$2:$AA$707,'Infos Relatório'!BK$1)</f>
        <v>0</v>
      </c>
      <c r="BM274" s="542">
        <f>SUMIFS('Faturamento NNE'!$K$2:$K$707,'Faturamento NNE'!$E$2:$E$707,'Infos Relatório'!$B$245,'Faturamento NNE'!$F$2:$F$707,'Infos Relatório'!$B274,'Faturamento NNE'!$AA$2:$AA$707,'Infos Relatório'!BK$1)</f>
        <v>0</v>
      </c>
      <c r="BN274" s="546">
        <f>SUMIFS('Faturamento NNE'!$P$2:$P$707,'Faturamento NNE'!$E$2:$E$707,'Infos Relatório'!$B$245,'Faturamento NNE'!$F$2:$F$707,'Infos Relatório'!$B274,'Faturamento NNE'!$AA$2:$AA$707,'Infos Relatório'!BK$1,'Faturamento NNE'!$U$2:$U$707,"Sim")+SUMIFS('Faturamento NNE'!$Q$2:$Q$707,'Faturamento NNE'!$E$2:$E$707,'Infos Relatório'!$B$245,'Faturamento NNE'!$F$2:$F$707,'Infos Relatório'!$B274,'Faturamento NNE'!$AA$2:$AA$707,'Infos Relatório'!BK$1,'Faturamento NNE'!$U$2:$U$707,"Sim")</f>
        <v>0</v>
      </c>
      <c r="BO274" s="227" t="e">
        <f t="shared" si="94"/>
        <v>#DIV/0!</v>
      </c>
      <c r="BP274" s="545">
        <f>SUMIFS('Faturamento NNE'!$I$2:$I$707,'Faturamento NNE'!$E$2:$E$707,'Infos Relatório'!$B$245,'Faturamento NNE'!$F$2:$F$707,'Infos Relatório'!$B274,'Faturamento NNE'!$AA$2:$AA$707,'Infos Relatório'!BK$1)</f>
        <v>0</v>
      </c>
      <c r="BQ274" s="541">
        <f>COUNTIFS('Faturamento NNE'!$E$2:$E$707,'Infos Relatório'!$B$245,'Faturamento NNE'!$F$2:$F$707,'Infos Relatório'!$B274,'Faturamento NNE'!$AA$2:$AA$707,'Infos Relatório'!BQ$1)</f>
        <v>0</v>
      </c>
      <c r="BR274" s="542">
        <f>SUMIFS('Faturamento NNE'!$H$2:$H$707,'Faturamento NNE'!$E$2:$E$707,'Infos Relatório'!$B$245,'Faturamento NNE'!$F$2:$F$707,'Infos Relatório'!$B274,'Faturamento NNE'!$AA$2:$AA$707,'Infos Relatório'!BQ$1)</f>
        <v>0</v>
      </c>
      <c r="BS274" s="542">
        <f>SUMIFS('Faturamento NNE'!$K$2:$K$707,'Faturamento NNE'!$E$2:$E$707,'Infos Relatório'!$B$245,'Faturamento NNE'!$F$2:$F$707,'Infos Relatório'!$B274,'Faturamento NNE'!$AA$2:$AA$707,'Infos Relatório'!BQ$1)</f>
        <v>0</v>
      </c>
      <c r="BT274" s="546">
        <f>SUMIFS('Faturamento NNE'!$P$2:$P$707,'Faturamento NNE'!$E$2:$E$707,'Infos Relatório'!$B$245,'Faturamento NNE'!$F$2:$F$707,'Infos Relatório'!$B274,'Faturamento NNE'!$AA$2:$AA$707,'Infos Relatório'!BQ$1,'Faturamento NNE'!$U$2:$U$707,"Sim")+SUMIFS('Faturamento NNE'!$Q$2:$Q$707,'Faturamento NNE'!$E$2:$E$707,'Infos Relatório'!$B$245,'Faturamento NNE'!$F$2:$F$707,'Infos Relatório'!$B274,'Faturamento NNE'!$AA$2:$AA$707,'Infos Relatório'!BQ$1,'Faturamento NNE'!$U$2:$U$707,"Sim")</f>
        <v>0</v>
      </c>
      <c r="BU274" s="227" t="e">
        <f t="shared" si="95"/>
        <v>#DIV/0!</v>
      </c>
      <c r="BV274" s="545">
        <f>SUMIFS('Faturamento NNE'!$I$2:$I$707,'Faturamento NNE'!$E$2:$E$707,'Infos Relatório'!$B$245,'Faturamento NNE'!$F$2:$F$707,'Infos Relatório'!$B274,'Faturamento NNE'!$AA$2:$AA$707,'Infos Relatório'!BQ$1)</f>
        <v>0</v>
      </c>
    </row>
    <row r="275" spans="2:74">
      <c r="B275" s="217" t="s">
        <v>159</v>
      </c>
      <c r="C275" s="541">
        <f>COUNTIFS('Faturamento NNE'!$E$2:$E$707,'Infos Relatório'!$B$245,'Faturamento NNE'!$F$2:$F$707,'Infos Relatório'!$B275,'Faturamento NNE'!$AA$2:$AA$707,'Infos Relatório'!C$1)</f>
        <v>0</v>
      </c>
      <c r="D275" s="542">
        <f>SUMIFS('Faturamento NNE'!$H$2:$H$707,'Faturamento NNE'!$E$2:$E$707,'Infos Relatório'!$B$245,'Faturamento NNE'!$F$2:$F$707,'Infos Relatório'!$B275,'Faturamento NNE'!$AA$2:$AA$707,'Infos Relatório'!C$1)</f>
        <v>0</v>
      </c>
      <c r="E275" s="543">
        <f>SUMIFS('Faturamento NNE'!$K$2:$K$707,'Faturamento NNE'!$E$2:$E$707,'Infos Relatório'!$B$245,'Faturamento NNE'!$F$2:$F$707,'Infos Relatório'!$B275,'Faturamento NNE'!$AA$2:$AA$707,'Infos Relatório'!C$1)</f>
        <v>0</v>
      </c>
      <c r="F275" s="544">
        <f>SUMIFS('Faturamento NNE'!$P$2:$P$707,'Faturamento NNE'!$E$2:$E$707,'Infos Relatório'!$B$245,'Faturamento NNE'!$F$2:$F$707,'Infos Relatório'!$B275,'Faturamento NNE'!$AA$2:$AA$707,'Infos Relatório'!C$1,'Faturamento NNE'!$U$2:$U$707,"Sim")+SUMIFS('Faturamento NNE'!$Q$2:$Q$707,'Faturamento NNE'!$E$2:$E$707,'Infos Relatório'!$B$245,'Faturamento NNE'!$F$2:$F$707,'Infos Relatório'!$B275,'Faturamento NNE'!$AA$2:$AA$707,'Infos Relatório'!C$1,'Faturamento NNE'!$U$2:$U$707,"Sim")</f>
        <v>0</v>
      </c>
      <c r="G275" s="283" t="e">
        <f t="shared" si="84"/>
        <v>#DIV/0!</v>
      </c>
      <c r="H275" s="545">
        <f>SUMIFS('Faturamento NNE'!$I$2:$I$707,'Faturamento NNE'!$E$2:$E$707,'Infos Relatório'!$B$245,'Faturamento NNE'!$F$2:$F$707,'Infos Relatório'!$B275,'Faturamento NNE'!$AA$2:$AA$707,'Infos Relatório'!C$1)</f>
        <v>0</v>
      </c>
      <c r="I275" s="541">
        <f>COUNTIFS('Faturamento NNE'!$E$2:$E$707,'Infos Relatório'!$B$245,'Faturamento NNE'!$F$2:$F$707,'Infos Relatório'!$B275,'Faturamento NNE'!$AA$2:$AA$707,'Infos Relatório'!I$1)</f>
        <v>0</v>
      </c>
      <c r="J275" s="542">
        <f>SUMIFS('Faturamento NNE'!$H$2:$H$707,'Faturamento NNE'!$E$2:$E$707,'Infos Relatório'!$B$245,'Faturamento NNE'!$F$2:$F$707,'Infos Relatório'!$B275,'Faturamento NNE'!$AA$2:$AA$707,'Infos Relatório'!I$1)</f>
        <v>0</v>
      </c>
      <c r="K275" s="543">
        <f>SUMIFS('Faturamento NNE'!$K$2:$K$707,'Faturamento NNE'!$E$2:$E$707,'Infos Relatório'!$B$245,'Faturamento NNE'!$F$2:$F$707,'Infos Relatório'!$B275,'Faturamento NNE'!$AA$2:$AA$707,'Infos Relatório'!I$1)</f>
        <v>0</v>
      </c>
      <c r="L275" s="544">
        <f>SUMIFS('Faturamento NNE'!$P$2:$P$707,'Faturamento NNE'!$E$2:$E$707,'Infos Relatório'!$B$245,'Faturamento NNE'!$F$2:$F$707,'Infos Relatório'!$B275,'Faturamento NNE'!$AA$2:$AA$707,'Infos Relatório'!I$1,'Faturamento NNE'!$U$2:$U$707,"Sim")+SUMIFS('Faturamento NNE'!$Q$2:$Q$707,'Faturamento NNE'!$E$2:$E$707,'Infos Relatório'!$B$245,'Faturamento NNE'!$F$2:$F$707,'Infos Relatório'!$B275,'Faturamento NNE'!$AA$2:$AA$707,'Infos Relatório'!I$1,'Faturamento NNE'!$U$2:$U$707,"Sim")</f>
        <v>0</v>
      </c>
      <c r="M275" s="283" t="e">
        <f t="shared" si="85"/>
        <v>#DIV/0!</v>
      </c>
      <c r="N275" s="545">
        <f>SUMIFS('Faturamento NNE'!$I$2:$I$707,'Faturamento NNE'!$E$2:$E$707,'Infos Relatório'!$B$245,'Faturamento NNE'!$F$2:$F$707,'Infos Relatório'!$B275,'Faturamento NNE'!$AA$2:$AA$707,'Infos Relatório'!I$1)</f>
        <v>0</v>
      </c>
      <c r="O275" s="541">
        <f>COUNTIFS('Faturamento NNE'!$E$2:$E$707,'Infos Relatório'!$B$245,'Faturamento NNE'!$F$2:$F$707,'Infos Relatório'!$B275,'Faturamento NNE'!$AA$2:$AA$707,'Infos Relatório'!O$1)</f>
        <v>0</v>
      </c>
      <c r="P275" s="542">
        <f>SUMIFS('Faturamento NNE'!$H$2:$H$707,'Faturamento NNE'!$E$2:$E$707,'Infos Relatório'!$B$245,'Faturamento NNE'!$F$2:$F$707,'Infos Relatório'!$B275,'Faturamento NNE'!$AA$2:$AA$707,'Infos Relatório'!O$1)</f>
        <v>0</v>
      </c>
      <c r="Q275" s="542">
        <f>SUMIFS('Faturamento NNE'!$K$2:$K$707,'Faturamento NNE'!$E$2:$E$707,'Infos Relatório'!$B$245,'Faturamento NNE'!$F$2:$F$707,'Infos Relatório'!$B275,'Faturamento NNE'!$AA$2:$AA$707,'Infos Relatório'!O$1)</f>
        <v>0</v>
      </c>
      <c r="R275" s="546">
        <f>SUMIFS('Faturamento NNE'!$P$2:$P$707,'Faturamento NNE'!$E$2:$E$707,'Infos Relatório'!$B$245,'Faturamento NNE'!$F$2:$F$707,'Infos Relatório'!$B275,'Faturamento NNE'!$AA$2:$AA$707,'Infos Relatório'!O$1,'Faturamento NNE'!$U$2:$U$707,"Sim")+SUMIFS('Faturamento NNE'!$Q$2:$Q$707,'Faturamento NNE'!$E$2:$E$707,'Infos Relatório'!$B$245,'Faturamento NNE'!$F$2:$F$707,'Infos Relatório'!$B275,'Faturamento NNE'!$AA$2:$AA$707,'Infos Relatório'!O$1,'Faturamento NNE'!$U$2:$U$707,"Sim")</f>
        <v>0</v>
      </c>
      <c r="S275" s="227" t="e">
        <f t="shared" si="86"/>
        <v>#DIV/0!</v>
      </c>
      <c r="T275" s="545">
        <f>SUMIFS('Faturamento NNE'!$I$2:$I$707,'Faturamento NNE'!$E$2:$E$707,'Infos Relatório'!$B$245,'Faturamento NNE'!$F$2:$F$707,'Infos Relatório'!$B275,'Faturamento NNE'!$AA$2:$AA$707,'Infos Relatório'!O$1)</f>
        <v>0</v>
      </c>
      <c r="U275" s="541">
        <f>COUNTIFS('Faturamento NNE'!$E$2:$E$707,'Infos Relatório'!$B$245,'Faturamento NNE'!$F$2:$F$707,'Infos Relatório'!$B275,'Faturamento NNE'!$AA$2:$AA$707,'Infos Relatório'!U$1)</f>
        <v>0</v>
      </c>
      <c r="V275" s="542">
        <f>SUMIFS('Faturamento NNE'!$H$2:$H$707,'Faturamento NNE'!$E$2:$E$707,'Infos Relatório'!$B$245,'Faturamento NNE'!$F$2:$F$707,'Infos Relatório'!$B275,'Faturamento NNE'!$AA$2:$AA$707,'Infos Relatório'!U$1)</f>
        <v>0</v>
      </c>
      <c r="W275" s="542">
        <f>SUMIFS('Faturamento NNE'!$K$2:$K$707,'Faturamento NNE'!$E$2:$E$707,'Infos Relatório'!$B$245,'Faturamento NNE'!$F$2:$F$707,'Infos Relatório'!$B275,'Faturamento NNE'!$AA$2:$AA$707,'Infos Relatório'!U$1)</f>
        <v>0</v>
      </c>
      <c r="X275" s="546">
        <f>SUMIFS('Faturamento NNE'!$P$2:$P$707,'Faturamento NNE'!$E$2:$E$707,'Infos Relatório'!$B$245,'Faturamento NNE'!$F$2:$F$707,'Infos Relatório'!$B275,'Faturamento NNE'!$AA$2:$AA$707,'Infos Relatório'!U$1,'Faturamento NNE'!$U$2:$U$707,"Sim")+SUMIFS('Faturamento NNE'!$Q$2:$Q$707,'Faturamento NNE'!$E$2:$E$707,'Infos Relatório'!$B$245,'Faturamento NNE'!$F$2:$F$707,'Infos Relatório'!$B275,'Faturamento NNE'!$AA$2:$AA$707,'Infos Relatório'!U$1,'Faturamento NNE'!$U$2:$U$707,"Sim")</f>
        <v>0</v>
      </c>
      <c r="Y275" s="227" t="e">
        <f t="shared" si="87"/>
        <v>#DIV/0!</v>
      </c>
      <c r="Z275" s="545">
        <f>SUMIFS('Faturamento NNE'!$I$2:$I$707,'Faturamento NNE'!$E$2:$E$707,'Infos Relatório'!$B$245,'Faturamento NNE'!$F$2:$F$707,'Infos Relatório'!$B275,'Faturamento NNE'!$AA$2:$AA$707,'Infos Relatório'!U$1)</f>
        <v>0</v>
      </c>
      <c r="AA275" s="541">
        <f>COUNTIFS('Faturamento NNE'!$E$2:$E$707,'Infos Relatório'!$B$245,'Faturamento NNE'!$F$2:$F$707,'Infos Relatório'!$B275,'Faturamento NNE'!$AA$2:$AA$707,'Infos Relatório'!AA$1)</f>
        <v>0</v>
      </c>
      <c r="AB275" s="542">
        <f>SUMIFS('Faturamento NNE'!$H$2:$H$707,'Faturamento NNE'!$E$2:$E$707,'Infos Relatório'!$B$245,'Faturamento NNE'!$F$2:$F$707,'Infos Relatório'!$B275,'Faturamento NNE'!$AA$2:$AA$707,'Infos Relatório'!AA$1)</f>
        <v>0</v>
      </c>
      <c r="AC275" s="542">
        <f>SUMIFS('Faturamento NNE'!$K$2:$K$707,'Faturamento NNE'!$E$2:$E$707,'Infos Relatório'!$B$245,'Faturamento NNE'!$F$2:$F$707,'Infos Relatório'!$B275,'Faturamento NNE'!$AA$2:$AA$707,'Infos Relatório'!AA$1)</f>
        <v>0</v>
      </c>
      <c r="AD275" s="546">
        <f>SUMIFS('Faturamento NNE'!$P$2:$P$707,'Faturamento NNE'!$E$2:$E$707,'Infos Relatório'!$B$245,'Faturamento NNE'!$F$2:$F$707,'Infos Relatório'!$B275,'Faturamento NNE'!$AA$2:$AA$707,'Infos Relatório'!AA$1,'Faturamento NNE'!$U$2:$U$707,"Sim")+SUMIFS('Faturamento NNE'!$Q$2:$Q$707,'Faturamento NNE'!$E$2:$E$707,'Infos Relatório'!$B$245,'Faturamento NNE'!$F$2:$F$707,'Infos Relatório'!$B275,'Faturamento NNE'!$AA$2:$AA$707,'Infos Relatório'!AA$1,'Faturamento NNE'!$U$2:$U$707,"Sim")</f>
        <v>0</v>
      </c>
      <c r="AE275" s="227" t="e">
        <f t="shared" si="88"/>
        <v>#DIV/0!</v>
      </c>
      <c r="AF275" s="545">
        <f>SUMIFS('Faturamento NNE'!$I$2:$I$707,'Faturamento NNE'!$E$2:$E$707,'Infos Relatório'!$B$245,'Faturamento NNE'!$F$2:$F$707,'Infos Relatório'!$B275,'Faturamento NNE'!$AA$2:$AA$707,'Infos Relatório'!AA$1)</f>
        <v>0</v>
      </c>
      <c r="AG275" s="541">
        <f>COUNTIFS('Faturamento NNE'!$E$2:$E$707,'Infos Relatório'!$B$245,'Faturamento NNE'!$F$2:$F$707,'Infos Relatório'!$B275,'Faturamento NNE'!$AA$2:$AA$707,'Infos Relatório'!AG$1)</f>
        <v>0</v>
      </c>
      <c r="AH275" s="542">
        <f>SUMIFS('Faturamento NNE'!$H$2:$H$707,'Faturamento NNE'!$E$2:$E$707,'Infos Relatório'!$B$245,'Faturamento NNE'!$F$2:$F$707,'Infos Relatório'!$B275,'Faturamento NNE'!$AA$2:$AA$707,'Infos Relatório'!AG$1)</f>
        <v>0</v>
      </c>
      <c r="AI275" s="542">
        <f>SUMIFS('Faturamento NNE'!$K$2:$K$707,'Faturamento NNE'!$E$2:$E$707,'Infos Relatório'!$B$245,'Faturamento NNE'!$F$2:$F$707,'Infos Relatório'!$B275,'Faturamento NNE'!$AA$2:$AA$707,'Infos Relatório'!AG$1)</f>
        <v>0</v>
      </c>
      <c r="AJ275" s="546">
        <f>SUMIFS('Faturamento NNE'!$P$2:$P$707,'Faturamento NNE'!$E$2:$E$707,'Infos Relatório'!$B$245,'Faturamento NNE'!$F$2:$F$707,'Infos Relatório'!$B275,'Faturamento NNE'!$AA$2:$AA$707,'Infos Relatório'!AG$1,'Faturamento NNE'!$U$2:$U$707,"Sim")+SUMIFS('Faturamento NNE'!$Q$2:$Q$707,'Faturamento NNE'!$E$2:$E$707,'Infos Relatório'!$B$245,'Faturamento NNE'!$F$2:$F$707,'Infos Relatório'!$B275,'Faturamento NNE'!$AA$2:$AA$707,'Infos Relatório'!AG$1,'Faturamento NNE'!$U$2:$U$707,"Sim")</f>
        <v>0</v>
      </c>
      <c r="AK275" s="227" t="e">
        <f t="shared" si="89"/>
        <v>#DIV/0!</v>
      </c>
      <c r="AL275" s="545">
        <f>SUMIFS('Faturamento NNE'!$I$2:$I$707,'Faturamento NNE'!$E$2:$E$707,'Infos Relatório'!$B$245,'Faturamento NNE'!$F$2:$F$707,'Infos Relatório'!$B275,'Faturamento NNE'!$AA$2:$AA$707,'Infos Relatório'!AG$1)</f>
        <v>0</v>
      </c>
      <c r="AM275" s="541">
        <f>COUNTIFS('Faturamento NNE'!$E$2:$E$707,'Infos Relatório'!$B$245,'Faturamento NNE'!$F$2:$F$707,'Infos Relatório'!$B275,'Faturamento NNE'!$AA$2:$AA$707,'Infos Relatório'!AM$1)</f>
        <v>0</v>
      </c>
      <c r="AN275" s="542">
        <f>SUMIFS('Faturamento NNE'!$H$2:$H$707,'Faturamento NNE'!$E$2:$E$707,'Infos Relatório'!$B$245,'Faturamento NNE'!$F$2:$F$707,'Infos Relatório'!$B275,'Faturamento NNE'!$AA$2:$AA$707,'Infos Relatório'!AM$1)</f>
        <v>0</v>
      </c>
      <c r="AO275" s="542">
        <f>SUMIFS('Faturamento NNE'!$K$2:$K$707,'Faturamento NNE'!$E$2:$E$707,'Infos Relatório'!$B$245,'Faturamento NNE'!$F$2:$F$707,'Infos Relatório'!$B275,'Faturamento NNE'!$AA$2:$AA$707,'Infos Relatório'!AM$1)</f>
        <v>0</v>
      </c>
      <c r="AP275" s="546">
        <f>SUMIFS('Faturamento NNE'!$P$2:$P$707,'Faturamento NNE'!$E$2:$E$707,'Infos Relatório'!$B$245,'Faturamento NNE'!$F$2:$F$707,'Infos Relatório'!$B275,'Faturamento NNE'!$AA$2:$AA$707,'Infos Relatório'!AM$1,'Faturamento NNE'!$U$2:$U$707,"Sim")+SUMIFS('Faturamento NNE'!$Q$2:$Q$707,'Faturamento NNE'!$E$2:$E$707,'Infos Relatório'!$B$245,'Faturamento NNE'!$F$2:$F$707,'Infos Relatório'!$B275,'Faturamento NNE'!$AA$2:$AA$707,'Infos Relatório'!AM$1,'Faturamento NNE'!$U$2:$U$707,"Sim")</f>
        <v>0</v>
      </c>
      <c r="AQ275" s="227" t="e">
        <f t="shared" si="90"/>
        <v>#DIV/0!</v>
      </c>
      <c r="AR275" s="545">
        <f>SUMIFS('Faturamento NNE'!$I$2:$I$707,'Faturamento NNE'!$E$2:$E$707,'Infos Relatório'!$B$245,'Faturamento NNE'!$F$2:$F$707,'Infos Relatório'!$B275,'Faturamento NNE'!$AA$2:$AA$707,'Infos Relatório'!AM$1)</f>
        <v>0</v>
      </c>
      <c r="AS275" s="541">
        <f>COUNTIFS('Faturamento NNE'!$E$2:$E$707,'Infos Relatório'!$B$245,'Faturamento NNE'!$F$2:$F$707,'Infos Relatório'!$B275,'Faturamento NNE'!$AA$2:$AA$707,'Infos Relatório'!AS$1)</f>
        <v>0</v>
      </c>
      <c r="AT275" s="542">
        <f>SUMIFS('Faturamento NNE'!$H$2:$H$707,'Faturamento NNE'!$E$2:$E$707,'Infos Relatório'!$B$245,'Faturamento NNE'!$F$2:$F$707,'Infos Relatório'!$B275,'Faturamento NNE'!$AA$2:$AA$707,'Infos Relatório'!AS$1)</f>
        <v>0</v>
      </c>
      <c r="AU275" s="542">
        <f>SUMIFS('Faturamento NNE'!$K$2:$K$707,'Faturamento NNE'!$E$2:$E$707,'Infos Relatório'!$B$245,'Faturamento NNE'!$F$2:$F$707,'Infos Relatório'!$B275,'Faturamento NNE'!$AA$2:$AA$707,'Infos Relatório'!AS$1)</f>
        <v>0</v>
      </c>
      <c r="AV275" s="546">
        <f>SUMIFS('Faturamento NNE'!$P$2:$P$707,'Faturamento NNE'!$E$2:$E$707,'Infos Relatório'!$B$245,'Faturamento NNE'!$F$2:$F$707,'Infos Relatório'!$B275,'Faturamento NNE'!$AA$2:$AA$707,'Infos Relatório'!AS$1,'Faturamento NNE'!$U$2:$U$707,"Sim")+SUMIFS('Faturamento NNE'!$Q$2:$Q$707,'Faturamento NNE'!$E$2:$E$707,'Infos Relatório'!$B$245,'Faturamento NNE'!$F$2:$F$707,'Infos Relatório'!$B275,'Faturamento NNE'!$AA$2:$AA$707,'Infos Relatório'!AS$1,'Faturamento NNE'!$U$2:$U$707,"Sim")</f>
        <v>0</v>
      </c>
      <c r="AW275" s="227" t="e">
        <f t="shared" si="91"/>
        <v>#DIV/0!</v>
      </c>
      <c r="AX275" s="545">
        <f>SUMIFS('Faturamento NNE'!$I$2:$I$707,'Faturamento NNE'!$E$2:$E$707,'Infos Relatório'!$B$245,'Faturamento NNE'!$F$2:$F$707,'Infos Relatório'!$B275,'Faturamento NNE'!$AA$2:$AA$707,'Infos Relatório'!AS$1)</f>
        <v>0</v>
      </c>
      <c r="AY275" s="541">
        <f>COUNTIFS('Faturamento NNE'!$E$2:$E$707,'Infos Relatório'!$B$245,'Faturamento NNE'!$F$2:$F$707,'Infos Relatório'!$B275,'Faturamento NNE'!$AA$2:$AA$707,'Infos Relatório'!AY$1)</f>
        <v>0</v>
      </c>
      <c r="AZ275" s="542">
        <f>SUMIFS('Faturamento NNE'!$H$2:$H$707,'Faturamento NNE'!$E$2:$E$707,'Infos Relatório'!$B$245,'Faturamento NNE'!$F$2:$F$707,'Infos Relatório'!$B275,'Faturamento NNE'!$AA$2:$AA$707,'Infos Relatório'!AY$1)</f>
        <v>0</v>
      </c>
      <c r="BA275" s="542">
        <f>SUMIFS('Faturamento NNE'!$K$2:$K$707,'Faturamento NNE'!$E$2:$E$707,'Infos Relatório'!$B$245,'Faturamento NNE'!$F$2:$F$707,'Infos Relatório'!$B275,'Faturamento NNE'!$AA$2:$AA$707,'Infos Relatório'!AY$1)</f>
        <v>0</v>
      </c>
      <c r="BB275" s="546">
        <f>SUMIFS('Faturamento NNE'!$P$2:$P$707,'Faturamento NNE'!$E$2:$E$707,'Infos Relatório'!$B$245,'Faturamento NNE'!$F$2:$F$707,'Infos Relatório'!$B275,'Faturamento NNE'!$AA$2:$AA$707,'Infos Relatório'!AY$1,'Faturamento NNE'!$U$2:$U$707,"Sim")+SUMIFS('Faturamento NNE'!$Q$2:$Q$707,'Faturamento NNE'!$E$2:$E$707,'Infos Relatório'!$B$245,'Faturamento NNE'!$F$2:$F$707,'Infos Relatório'!$B275,'Faturamento NNE'!$AA$2:$AA$707,'Infos Relatório'!AY$1,'Faturamento NNE'!$U$2:$U$707,"Sim")</f>
        <v>0</v>
      </c>
      <c r="BC275" s="227" t="e">
        <f t="shared" si="92"/>
        <v>#DIV/0!</v>
      </c>
      <c r="BD275" s="545">
        <f>SUMIFS('Faturamento NNE'!$I$2:$I$707,'Faturamento NNE'!$E$2:$E$707,'Infos Relatório'!$B$245,'Faturamento NNE'!$F$2:$F$707,'Infos Relatório'!$B275,'Faturamento NNE'!$AA$2:$AA$707,'Infos Relatório'!AY$1)</f>
        <v>0</v>
      </c>
      <c r="BE275" s="541">
        <f>COUNTIFS('Faturamento NNE'!$E$2:$E$707,'Infos Relatório'!$B$245,'Faturamento NNE'!$F$2:$F$707,'Infos Relatório'!$B275,'Faturamento NNE'!$AA$2:$AA$707,'Infos Relatório'!BE$1)</f>
        <v>0</v>
      </c>
      <c r="BF275" s="542">
        <f>SUMIFS('Faturamento NNE'!$H$2:$H$707,'Faturamento NNE'!$E$2:$E$707,'Infos Relatório'!$B$245,'Faturamento NNE'!$F$2:$F$707,'Infos Relatório'!$B275,'Faturamento NNE'!$AA$2:$AA$707,'Infos Relatório'!BE$1)</f>
        <v>0</v>
      </c>
      <c r="BG275" s="542">
        <f>SUMIFS('Faturamento NNE'!$K$2:$K$707,'Faturamento NNE'!$E$2:$E$707,'Infos Relatório'!$B$245,'Faturamento NNE'!$F$2:$F$707,'Infos Relatório'!$B275,'Faturamento NNE'!$AA$2:$AA$707,'Infos Relatório'!BE$1)</f>
        <v>0</v>
      </c>
      <c r="BH275" s="546">
        <f>SUMIFS('Faturamento NNE'!$P$2:$P$707,'Faturamento NNE'!$E$2:$E$707,'Infos Relatório'!$B$245,'Faturamento NNE'!$F$2:$F$707,'Infos Relatório'!$B275,'Faturamento NNE'!$AA$2:$AA$707,'Infos Relatório'!BE$1,'Faturamento NNE'!$U$2:$U$707,"Sim")+SUMIFS('Faturamento NNE'!$Q$2:$Q$707,'Faturamento NNE'!$E$2:$E$707,'Infos Relatório'!$B$245,'Faturamento NNE'!$F$2:$F$707,'Infos Relatório'!$B275,'Faturamento NNE'!$AA$2:$AA$707,'Infos Relatório'!BE$1,'Faturamento NNE'!$U$2:$U$707,"Sim")</f>
        <v>0</v>
      </c>
      <c r="BI275" s="227" t="e">
        <f t="shared" si="93"/>
        <v>#DIV/0!</v>
      </c>
      <c r="BJ275" s="545">
        <f>SUMIFS('Faturamento NNE'!$I$2:$I$707,'Faturamento NNE'!$E$2:$E$707,'Infos Relatório'!$B$245,'Faturamento NNE'!$F$2:$F$707,'Infos Relatório'!$B275,'Faturamento NNE'!$AA$2:$AA$707,'Infos Relatório'!BE$1)</f>
        <v>0</v>
      </c>
      <c r="BK275" s="541">
        <f>COUNTIFS('Faturamento NNE'!$E$2:$E$707,'Infos Relatório'!$B$245,'Faturamento NNE'!$F$2:$F$707,'Infos Relatório'!$B275,'Faturamento NNE'!$AA$2:$AA$707,'Infos Relatório'!BK$1)</f>
        <v>0</v>
      </c>
      <c r="BL275" s="542">
        <f>SUMIFS('Faturamento NNE'!$H$2:$H$707,'Faturamento NNE'!$E$2:$E$707,'Infos Relatório'!$B$245,'Faturamento NNE'!$F$2:$F$707,'Infos Relatório'!$B275,'Faturamento NNE'!$AA$2:$AA$707,'Infos Relatório'!BK$1)</f>
        <v>0</v>
      </c>
      <c r="BM275" s="542">
        <f>SUMIFS('Faturamento NNE'!$K$2:$K$707,'Faturamento NNE'!$E$2:$E$707,'Infos Relatório'!$B$245,'Faturamento NNE'!$F$2:$F$707,'Infos Relatório'!$B275,'Faturamento NNE'!$AA$2:$AA$707,'Infos Relatório'!BK$1)</f>
        <v>0</v>
      </c>
      <c r="BN275" s="546">
        <f>SUMIFS('Faturamento NNE'!$P$2:$P$707,'Faturamento NNE'!$E$2:$E$707,'Infos Relatório'!$B$245,'Faturamento NNE'!$F$2:$F$707,'Infos Relatório'!$B275,'Faturamento NNE'!$AA$2:$AA$707,'Infos Relatório'!BK$1,'Faturamento NNE'!$U$2:$U$707,"Sim")+SUMIFS('Faturamento NNE'!$Q$2:$Q$707,'Faturamento NNE'!$E$2:$E$707,'Infos Relatório'!$B$245,'Faturamento NNE'!$F$2:$F$707,'Infos Relatório'!$B275,'Faturamento NNE'!$AA$2:$AA$707,'Infos Relatório'!BK$1,'Faturamento NNE'!$U$2:$U$707,"Sim")</f>
        <v>0</v>
      </c>
      <c r="BO275" s="227" t="e">
        <f t="shared" si="94"/>
        <v>#DIV/0!</v>
      </c>
      <c r="BP275" s="545">
        <f>SUMIFS('Faturamento NNE'!$I$2:$I$707,'Faturamento NNE'!$E$2:$E$707,'Infos Relatório'!$B$245,'Faturamento NNE'!$F$2:$F$707,'Infos Relatório'!$B275,'Faturamento NNE'!$AA$2:$AA$707,'Infos Relatório'!BK$1)</f>
        <v>0</v>
      </c>
      <c r="BQ275" s="541">
        <f>COUNTIFS('Faturamento NNE'!$E$2:$E$707,'Infos Relatório'!$B$245,'Faturamento NNE'!$F$2:$F$707,'Infos Relatório'!$B275,'Faturamento NNE'!$AA$2:$AA$707,'Infos Relatório'!BQ$1)</f>
        <v>0</v>
      </c>
      <c r="BR275" s="542">
        <f>SUMIFS('Faturamento NNE'!$H$2:$H$707,'Faturamento NNE'!$E$2:$E$707,'Infos Relatório'!$B$245,'Faturamento NNE'!$F$2:$F$707,'Infos Relatório'!$B275,'Faturamento NNE'!$AA$2:$AA$707,'Infos Relatório'!BQ$1)</f>
        <v>0</v>
      </c>
      <c r="BS275" s="542">
        <f>SUMIFS('Faturamento NNE'!$K$2:$K$707,'Faturamento NNE'!$E$2:$E$707,'Infos Relatório'!$B$245,'Faturamento NNE'!$F$2:$F$707,'Infos Relatório'!$B275,'Faturamento NNE'!$AA$2:$AA$707,'Infos Relatório'!BQ$1)</f>
        <v>0</v>
      </c>
      <c r="BT275" s="546">
        <f>SUMIFS('Faturamento NNE'!$P$2:$P$707,'Faturamento NNE'!$E$2:$E$707,'Infos Relatório'!$B$245,'Faturamento NNE'!$F$2:$F$707,'Infos Relatório'!$B275,'Faturamento NNE'!$AA$2:$AA$707,'Infos Relatório'!BQ$1,'Faturamento NNE'!$U$2:$U$707,"Sim")+SUMIFS('Faturamento NNE'!$Q$2:$Q$707,'Faturamento NNE'!$E$2:$E$707,'Infos Relatório'!$B$245,'Faturamento NNE'!$F$2:$F$707,'Infos Relatório'!$B275,'Faturamento NNE'!$AA$2:$AA$707,'Infos Relatório'!BQ$1,'Faturamento NNE'!$U$2:$U$707,"Sim")</f>
        <v>0</v>
      </c>
      <c r="BU275" s="227" t="e">
        <f t="shared" si="95"/>
        <v>#DIV/0!</v>
      </c>
      <c r="BV275" s="545">
        <f>SUMIFS('Faturamento NNE'!$I$2:$I$707,'Faturamento NNE'!$E$2:$E$707,'Infos Relatório'!$B$245,'Faturamento NNE'!$F$2:$F$707,'Infos Relatório'!$B275,'Faturamento NNE'!$AA$2:$AA$707,'Infos Relatório'!BQ$1)</f>
        <v>0</v>
      </c>
    </row>
    <row r="276" spans="2:74">
      <c r="B276" s="217" t="s">
        <v>160</v>
      </c>
      <c r="C276" s="541">
        <f>COUNTIFS('Faturamento NNE'!$E$2:$E$707,'Infos Relatório'!$B$245,'Faturamento NNE'!$F$2:$F$707,'Infos Relatório'!$B276,'Faturamento NNE'!$AA$2:$AA$707,'Infos Relatório'!C$1)</f>
        <v>0</v>
      </c>
      <c r="D276" s="542">
        <f>SUMIFS('Faturamento NNE'!$H$2:$H$707,'Faturamento NNE'!$E$2:$E$707,'Infos Relatório'!$B$245,'Faturamento NNE'!$F$2:$F$707,'Infos Relatório'!$B276,'Faturamento NNE'!$AA$2:$AA$707,'Infos Relatório'!C$1)</f>
        <v>0</v>
      </c>
      <c r="E276" s="543">
        <f>SUMIFS('Faturamento NNE'!$K$2:$K$707,'Faturamento NNE'!$E$2:$E$707,'Infos Relatório'!$B$245,'Faturamento NNE'!$F$2:$F$707,'Infos Relatório'!$B276,'Faturamento NNE'!$AA$2:$AA$707,'Infos Relatório'!C$1)</f>
        <v>0</v>
      </c>
      <c r="F276" s="544">
        <f>SUMIFS('Faturamento NNE'!$P$2:$P$707,'Faturamento NNE'!$E$2:$E$707,'Infos Relatório'!$B$245,'Faturamento NNE'!$F$2:$F$707,'Infos Relatório'!$B276,'Faturamento NNE'!$AA$2:$AA$707,'Infos Relatório'!C$1,'Faturamento NNE'!$U$2:$U$707,"Sim")+SUMIFS('Faturamento NNE'!$Q$2:$Q$707,'Faturamento NNE'!$E$2:$E$707,'Infos Relatório'!$B$245,'Faturamento NNE'!$F$2:$F$707,'Infos Relatório'!$B276,'Faturamento NNE'!$AA$2:$AA$707,'Infos Relatório'!C$1,'Faturamento NNE'!$U$2:$U$707,"Sim")</f>
        <v>0</v>
      </c>
      <c r="G276" s="283" t="e">
        <f t="shared" si="84"/>
        <v>#DIV/0!</v>
      </c>
      <c r="H276" s="545">
        <f>SUMIFS('Faturamento NNE'!$I$2:$I$707,'Faturamento NNE'!$E$2:$E$707,'Infos Relatório'!$B$245,'Faturamento NNE'!$F$2:$F$707,'Infos Relatório'!$B276,'Faturamento NNE'!$AA$2:$AA$707,'Infos Relatório'!C$1)</f>
        <v>0</v>
      </c>
      <c r="I276" s="541">
        <f>COUNTIFS('Faturamento NNE'!$E$2:$E$707,'Infos Relatório'!$B$245,'Faturamento NNE'!$F$2:$F$707,'Infos Relatório'!$B276,'Faturamento NNE'!$AA$2:$AA$707,'Infos Relatório'!I$1)</f>
        <v>0</v>
      </c>
      <c r="J276" s="542">
        <f>SUMIFS('Faturamento NNE'!$H$2:$H$707,'Faturamento NNE'!$E$2:$E$707,'Infos Relatório'!$B$245,'Faturamento NNE'!$F$2:$F$707,'Infos Relatório'!$B276,'Faturamento NNE'!$AA$2:$AA$707,'Infos Relatório'!I$1)</f>
        <v>0</v>
      </c>
      <c r="K276" s="543">
        <f>SUMIFS('Faturamento NNE'!$K$2:$K$707,'Faturamento NNE'!$E$2:$E$707,'Infos Relatório'!$B$245,'Faturamento NNE'!$F$2:$F$707,'Infos Relatório'!$B276,'Faturamento NNE'!$AA$2:$AA$707,'Infos Relatório'!I$1)</f>
        <v>0</v>
      </c>
      <c r="L276" s="544">
        <f>SUMIFS('Faturamento NNE'!$P$2:$P$707,'Faturamento NNE'!$E$2:$E$707,'Infos Relatório'!$B$245,'Faturamento NNE'!$F$2:$F$707,'Infos Relatório'!$B276,'Faturamento NNE'!$AA$2:$AA$707,'Infos Relatório'!I$1,'Faturamento NNE'!$U$2:$U$707,"Sim")+SUMIFS('Faturamento NNE'!$Q$2:$Q$707,'Faturamento NNE'!$E$2:$E$707,'Infos Relatório'!$B$245,'Faturamento NNE'!$F$2:$F$707,'Infos Relatório'!$B276,'Faturamento NNE'!$AA$2:$AA$707,'Infos Relatório'!I$1,'Faturamento NNE'!$U$2:$U$707,"Sim")</f>
        <v>0</v>
      </c>
      <c r="M276" s="283" t="e">
        <f t="shared" si="85"/>
        <v>#DIV/0!</v>
      </c>
      <c r="N276" s="545">
        <f>SUMIFS('Faturamento NNE'!$I$2:$I$707,'Faturamento NNE'!$E$2:$E$707,'Infos Relatório'!$B$245,'Faturamento NNE'!$F$2:$F$707,'Infos Relatório'!$B276,'Faturamento NNE'!$AA$2:$AA$707,'Infos Relatório'!I$1)</f>
        <v>0</v>
      </c>
      <c r="O276" s="541">
        <f>COUNTIFS('Faturamento NNE'!$E$2:$E$707,'Infos Relatório'!$B$245,'Faturamento NNE'!$F$2:$F$707,'Infos Relatório'!$B276,'Faturamento NNE'!$AA$2:$AA$707,'Infos Relatório'!O$1)</f>
        <v>0</v>
      </c>
      <c r="P276" s="542">
        <f>SUMIFS('Faturamento NNE'!$H$2:$H$707,'Faturamento NNE'!$E$2:$E$707,'Infos Relatório'!$B$245,'Faturamento NNE'!$F$2:$F$707,'Infos Relatório'!$B276,'Faturamento NNE'!$AA$2:$AA$707,'Infos Relatório'!O$1)</f>
        <v>0</v>
      </c>
      <c r="Q276" s="542">
        <f>SUMIFS('Faturamento NNE'!$K$2:$K$707,'Faturamento NNE'!$E$2:$E$707,'Infos Relatório'!$B$245,'Faturamento NNE'!$F$2:$F$707,'Infos Relatório'!$B276,'Faturamento NNE'!$AA$2:$AA$707,'Infos Relatório'!O$1)</f>
        <v>0</v>
      </c>
      <c r="R276" s="546">
        <f>SUMIFS('Faturamento NNE'!$P$2:$P$707,'Faturamento NNE'!$E$2:$E$707,'Infos Relatório'!$B$245,'Faturamento NNE'!$F$2:$F$707,'Infos Relatório'!$B276,'Faturamento NNE'!$AA$2:$AA$707,'Infos Relatório'!O$1,'Faturamento NNE'!$U$2:$U$707,"Sim")+SUMIFS('Faturamento NNE'!$Q$2:$Q$707,'Faturamento NNE'!$E$2:$E$707,'Infos Relatório'!$B$245,'Faturamento NNE'!$F$2:$F$707,'Infos Relatório'!$B276,'Faturamento NNE'!$AA$2:$AA$707,'Infos Relatório'!O$1,'Faturamento NNE'!$U$2:$U$707,"Sim")</f>
        <v>0</v>
      </c>
      <c r="S276" s="227" t="e">
        <f t="shared" si="86"/>
        <v>#DIV/0!</v>
      </c>
      <c r="T276" s="545">
        <f>SUMIFS('Faturamento NNE'!$I$2:$I$707,'Faturamento NNE'!$E$2:$E$707,'Infos Relatório'!$B$245,'Faturamento NNE'!$F$2:$F$707,'Infos Relatório'!$B276,'Faturamento NNE'!$AA$2:$AA$707,'Infos Relatório'!O$1)</f>
        <v>0</v>
      </c>
      <c r="U276" s="541">
        <f>COUNTIFS('Faturamento NNE'!$E$2:$E$707,'Infos Relatório'!$B$245,'Faturamento NNE'!$F$2:$F$707,'Infos Relatório'!$B276,'Faturamento NNE'!$AA$2:$AA$707,'Infos Relatório'!U$1)</f>
        <v>0</v>
      </c>
      <c r="V276" s="542">
        <f>SUMIFS('Faturamento NNE'!$H$2:$H$707,'Faturamento NNE'!$E$2:$E$707,'Infos Relatório'!$B$245,'Faturamento NNE'!$F$2:$F$707,'Infos Relatório'!$B276,'Faturamento NNE'!$AA$2:$AA$707,'Infos Relatório'!U$1)</f>
        <v>0</v>
      </c>
      <c r="W276" s="542">
        <f>SUMIFS('Faturamento NNE'!$K$2:$K$707,'Faturamento NNE'!$E$2:$E$707,'Infos Relatório'!$B$245,'Faturamento NNE'!$F$2:$F$707,'Infos Relatório'!$B276,'Faturamento NNE'!$AA$2:$AA$707,'Infos Relatório'!U$1)</f>
        <v>0</v>
      </c>
      <c r="X276" s="546">
        <f>SUMIFS('Faturamento NNE'!$P$2:$P$707,'Faturamento NNE'!$E$2:$E$707,'Infos Relatório'!$B$245,'Faturamento NNE'!$F$2:$F$707,'Infos Relatório'!$B276,'Faturamento NNE'!$AA$2:$AA$707,'Infos Relatório'!U$1,'Faturamento NNE'!$U$2:$U$707,"Sim")+SUMIFS('Faturamento NNE'!$Q$2:$Q$707,'Faturamento NNE'!$E$2:$E$707,'Infos Relatório'!$B$245,'Faturamento NNE'!$F$2:$F$707,'Infos Relatório'!$B276,'Faturamento NNE'!$AA$2:$AA$707,'Infos Relatório'!U$1,'Faturamento NNE'!$U$2:$U$707,"Sim")</f>
        <v>0</v>
      </c>
      <c r="Y276" s="227" t="e">
        <f t="shared" si="87"/>
        <v>#DIV/0!</v>
      </c>
      <c r="Z276" s="545">
        <f>SUMIFS('Faturamento NNE'!$I$2:$I$707,'Faturamento NNE'!$E$2:$E$707,'Infos Relatório'!$B$245,'Faturamento NNE'!$F$2:$F$707,'Infos Relatório'!$B276,'Faturamento NNE'!$AA$2:$AA$707,'Infos Relatório'!U$1)</f>
        <v>0</v>
      </c>
      <c r="AA276" s="541">
        <f>COUNTIFS('Faturamento NNE'!$E$2:$E$707,'Infos Relatório'!$B$245,'Faturamento NNE'!$F$2:$F$707,'Infos Relatório'!$B276,'Faturamento NNE'!$AA$2:$AA$707,'Infos Relatório'!AA$1)</f>
        <v>0</v>
      </c>
      <c r="AB276" s="542">
        <f>SUMIFS('Faturamento NNE'!$H$2:$H$707,'Faturamento NNE'!$E$2:$E$707,'Infos Relatório'!$B$245,'Faturamento NNE'!$F$2:$F$707,'Infos Relatório'!$B276,'Faturamento NNE'!$AA$2:$AA$707,'Infos Relatório'!AA$1)</f>
        <v>0</v>
      </c>
      <c r="AC276" s="542">
        <f>SUMIFS('Faturamento NNE'!$K$2:$K$707,'Faturamento NNE'!$E$2:$E$707,'Infos Relatório'!$B$245,'Faturamento NNE'!$F$2:$F$707,'Infos Relatório'!$B276,'Faturamento NNE'!$AA$2:$AA$707,'Infos Relatório'!AA$1)</f>
        <v>0</v>
      </c>
      <c r="AD276" s="546">
        <f>SUMIFS('Faturamento NNE'!$P$2:$P$707,'Faturamento NNE'!$E$2:$E$707,'Infos Relatório'!$B$245,'Faturamento NNE'!$F$2:$F$707,'Infos Relatório'!$B276,'Faturamento NNE'!$AA$2:$AA$707,'Infos Relatório'!AA$1,'Faturamento NNE'!$U$2:$U$707,"Sim")+SUMIFS('Faturamento NNE'!$Q$2:$Q$707,'Faturamento NNE'!$E$2:$E$707,'Infos Relatório'!$B$245,'Faturamento NNE'!$F$2:$F$707,'Infos Relatório'!$B276,'Faturamento NNE'!$AA$2:$AA$707,'Infos Relatório'!AA$1,'Faturamento NNE'!$U$2:$U$707,"Sim")</f>
        <v>0</v>
      </c>
      <c r="AE276" s="227" t="e">
        <f t="shared" si="88"/>
        <v>#DIV/0!</v>
      </c>
      <c r="AF276" s="545">
        <f>SUMIFS('Faturamento NNE'!$I$2:$I$707,'Faturamento NNE'!$E$2:$E$707,'Infos Relatório'!$B$245,'Faturamento NNE'!$F$2:$F$707,'Infos Relatório'!$B276,'Faturamento NNE'!$AA$2:$AA$707,'Infos Relatório'!AA$1)</f>
        <v>0</v>
      </c>
      <c r="AG276" s="541">
        <f>COUNTIFS('Faturamento NNE'!$E$2:$E$707,'Infos Relatório'!$B$245,'Faturamento NNE'!$F$2:$F$707,'Infos Relatório'!$B276,'Faturamento NNE'!$AA$2:$AA$707,'Infos Relatório'!AG$1)</f>
        <v>0</v>
      </c>
      <c r="AH276" s="542">
        <f>SUMIFS('Faturamento NNE'!$H$2:$H$707,'Faturamento NNE'!$E$2:$E$707,'Infos Relatório'!$B$245,'Faturamento NNE'!$F$2:$F$707,'Infos Relatório'!$B276,'Faturamento NNE'!$AA$2:$AA$707,'Infos Relatório'!AG$1)</f>
        <v>0</v>
      </c>
      <c r="AI276" s="542">
        <f>SUMIFS('Faturamento NNE'!$K$2:$K$707,'Faturamento NNE'!$E$2:$E$707,'Infos Relatório'!$B$245,'Faturamento NNE'!$F$2:$F$707,'Infos Relatório'!$B276,'Faturamento NNE'!$AA$2:$AA$707,'Infos Relatório'!AG$1)</f>
        <v>0</v>
      </c>
      <c r="AJ276" s="546">
        <f>SUMIFS('Faturamento NNE'!$P$2:$P$707,'Faturamento NNE'!$E$2:$E$707,'Infos Relatório'!$B$245,'Faturamento NNE'!$F$2:$F$707,'Infos Relatório'!$B276,'Faturamento NNE'!$AA$2:$AA$707,'Infos Relatório'!AG$1,'Faturamento NNE'!$U$2:$U$707,"Sim")+SUMIFS('Faturamento NNE'!$Q$2:$Q$707,'Faturamento NNE'!$E$2:$E$707,'Infos Relatório'!$B$245,'Faturamento NNE'!$F$2:$F$707,'Infos Relatório'!$B276,'Faturamento NNE'!$AA$2:$AA$707,'Infos Relatório'!AG$1,'Faturamento NNE'!$U$2:$U$707,"Sim")</f>
        <v>0</v>
      </c>
      <c r="AK276" s="227" t="e">
        <f t="shared" si="89"/>
        <v>#DIV/0!</v>
      </c>
      <c r="AL276" s="545">
        <f>SUMIFS('Faturamento NNE'!$I$2:$I$707,'Faturamento NNE'!$E$2:$E$707,'Infos Relatório'!$B$245,'Faturamento NNE'!$F$2:$F$707,'Infos Relatório'!$B276,'Faturamento NNE'!$AA$2:$AA$707,'Infos Relatório'!AG$1)</f>
        <v>0</v>
      </c>
      <c r="AM276" s="541">
        <f>COUNTIFS('Faturamento NNE'!$E$2:$E$707,'Infos Relatório'!$B$245,'Faturamento NNE'!$F$2:$F$707,'Infos Relatório'!$B276,'Faturamento NNE'!$AA$2:$AA$707,'Infos Relatório'!AM$1)</f>
        <v>0</v>
      </c>
      <c r="AN276" s="542">
        <f>SUMIFS('Faturamento NNE'!$H$2:$H$707,'Faturamento NNE'!$E$2:$E$707,'Infos Relatório'!$B$245,'Faturamento NNE'!$F$2:$F$707,'Infos Relatório'!$B276,'Faturamento NNE'!$AA$2:$AA$707,'Infos Relatório'!AM$1)</f>
        <v>0</v>
      </c>
      <c r="AO276" s="542">
        <f>SUMIFS('Faturamento NNE'!$K$2:$K$707,'Faturamento NNE'!$E$2:$E$707,'Infos Relatório'!$B$245,'Faturamento NNE'!$F$2:$F$707,'Infos Relatório'!$B276,'Faturamento NNE'!$AA$2:$AA$707,'Infos Relatório'!AM$1)</f>
        <v>0</v>
      </c>
      <c r="AP276" s="546">
        <f>SUMIFS('Faturamento NNE'!$P$2:$P$707,'Faturamento NNE'!$E$2:$E$707,'Infos Relatório'!$B$245,'Faturamento NNE'!$F$2:$F$707,'Infos Relatório'!$B276,'Faturamento NNE'!$AA$2:$AA$707,'Infos Relatório'!AM$1,'Faturamento NNE'!$U$2:$U$707,"Sim")+SUMIFS('Faturamento NNE'!$Q$2:$Q$707,'Faturamento NNE'!$E$2:$E$707,'Infos Relatório'!$B$245,'Faturamento NNE'!$F$2:$F$707,'Infos Relatório'!$B276,'Faturamento NNE'!$AA$2:$AA$707,'Infos Relatório'!AM$1,'Faturamento NNE'!$U$2:$U$707,"Sim")</f>
        <v>0</v>
      </c>
      <c r="AQ276" s="227" t="e">
        <f t="shared" si="90"/>
        <v>#DIV/0!</v>
      </c>
      <c r="AR276" s="545">
        <f>SUMIFS('Faturamento NNE'!$I$2:$I$707,'Faturamento NNE'!$E$2:$E$707,'Infos Relatório'!$B$245,'Faturamento NNE'!$F$2:$F$707,'Infos Relatório'!$B276,'Faturamento NNE'!$AA$2:$AA$707,'Infos Relatório'!AM$1)</f>
        <v>0</v>
      </c>
      <c r="AS276" s="541">
        <f>COUNTIFS('Faturamento NNE'!$E$2:$E$707,'Infos Relatório'!$B$245,'Faturamento NNE'!$F$2:$F$707,'Infos Relatório'!$B276,'Faturamento NNE'!$AA$2:$AA$707,'Infos Relatório'!AS$1)</f>
        <v>0</v>
      </c>
      <c r="AT276" s="542">
        <f>SUMIFS('Faturamento NNE'!$H$2:$H$707,'Faturamento NNE'!$E$2:$E$707,'Infos Relatório'!$B$245,'Faturamento NNE'!$F$2:$F$707,'Infos Relatório'!$B276,'Faturamento NNE'!$AA$2:$AA$707,'Infos Relatório'!AS$1)</f>
        <v>0</v>
      </c>
      <c r="AU276" s="542">
        <f>SUMIFS('Faturamento NNE'!$K$2:$K$707,'Faturamento NNE'!$E$2:$E$707,'Infos Relatório'!$B$245,'Faturamento NNE'!$F$2:$F$707,'Infos Relatório'!$B276,'Faturamento NNE'!$AA$2:$AA$707,'Infos Relatório'!AS$1)</f>
        <v>0</v>
      </c>
      <c r="AV276" s="546">
        <f>SUMIFS('Faturamento NNE'!$P$2:$P$707,'Faturamento NNE'!$E$2:$E$707,'Infos Relatório'!$B$245,'Faturamento NNE'!$F$2:$F$707,'Infos Relatório'!$B276,'Faturamento NNE'!$AA$2:$AA$707,'Infos Relatório'!AS$1,'Faturamento NNE'!$U$2:$U$707,"Sim")+SUMIFS('Faturamento NNE'!$Q$2:$Q$707,'Faturamento NNE'!$E$2:$E$707,'Infos Relatório'!$B$245,'Faturamento NNE'!$F$2:$F$707,'Infos Relatório'!$B276,'Faturamento NNE'!$AA$2:$AA$707,'Infos Relatório'!AS$1,'Faturamento NNE'!$U$2:$U$707,"Sim")</f>
        <v>0</v>
      </c>
      <c r="AW276" s="227" t="e">
        <f t="shared" si="91"/>
        <v>#DIV/0!</v>
      </c>
      <c r="AX276" s="545">
        <f>SUMIFS('Faturamento NNE'!$I$2:$I$707,'Faturamento NNE'!$E$2:$E$707,'Infos Relatório'!$B$245,'Faturamento NNE'!$F$2:$F$707,'Infos Relatório'!$B276,'Faturamento NNE'!$AA$2:$AA$707,'Infos Relatório'!AS$1)</f>
        <v>0</v>
      </c>
      <c r="AY276" s="541">
        <f>COUNTIFS('Faturamento NNE'!$E$2:$E$707,'Infos Relatório'!$B$245,'Faturamento NNE'!$F$2:$F$707,'Infos Relatório'!$B276,'Faturamento NNE'!$AA$2:$AA$707,'Infos Relatório'!AY$1)</f>
        <v>0</v>
      </c>
      <c r="AZ276" s="542">
        <f>SUMIFS('Faturamento NNE'!$H$2:$H$707,'Faturamento NNE'!$E$2:$E$707,'Infos Relatório'!$B$245,'Faturamento NNE'!$F$2:$F$707,'Infos Relatório'!$B276,'Faturamento NNE'!$AA$2:$AA$707,'Infos Relatório'!AY$1)</f>
        <v>0</v>
      </c>
      <c r="BA276" s="542">
        <f>SUMIFS('Faturamento NNE'!$K$2:$K$707,'Faturamento NNE'!$E$2:$E$707,'Infos Relatório'!$B$245,'Faturamento NNE'!$F$2:$F$707,'Infos Relatório'!$B276,'Faturamento NNE'!$AA$2:$AA$707,'Infos Relatório'!AY$1)</f>
        <v>0</v>
      </c>
      <c r="BB276" s="546">
        <f>SUMIFS('Faturamento NNE'!$P$2:$P$707,'Faturamento NNE'!$E$2:$E$707,'Infos Relatório'!$B$245,'Faturamento NNE'!$F$2:$F$707,'Infos Relatório'!$B276,'Faturamento NNE'!$AA$2:$AA$707,'Infos Relatório'!AY$1,'Faturamento NNE'!$U$2:$U$707,"Sim")+SUMIFS('Faturamento NNE'!$Q$2:$Q$707,'Faturamento NNE'!$E$2:$E$707,'Infos Relatório'!$B$245,'Faturamento NNE'!$F$2:$F$707,'Infos Relatório'!$B276,'Faturamento NNE'!$AA$2:$AA$707,'Infos Relatório'!AY$1,'Faturamento NNE'!$U$2:$U$707,"Sim")</f>
        <v>0</v>
      </c>
      <c r="BC276" s="227" t="e">
        <f t="shared" si="92"/>
        <v>#DIV/0!</v>
      </c>
      <c r="BD276" s="545">
        <f>SUMIFS('Faturamento NNE'!$I$2:$I$707,'Faturamento NNE'!$E$2:$E$707,'Infos Relatório'!$B$245,'Faturamento NNE'!$F$2:$F$707,'Infos Relatório'!$B276,'Faturamento NNE'!$AA$2:$AA$707,'Infos Relatório'!AY$1)</f>
        <v>0</v>
      </c>
      <c r="BE276" s="541">
        <f>COUNTIFS('Faturamento NNE'!$E$2:$E$707,'Infos Relatório'!$B$245,'Faturamento NNE'!$F$2:$F$707,'Infos Relatório'!$B276,'Faturamento NNE'!$AA$2:$AA$707,'Infos Relatório'!BE$1)</f>
        <v>0</v>
      </c>
      <c r="BF276" s="542">
        <f>SUMIFS('Faturamento NNE'!$H$2:$H$707,'Faturamento NNE'!$E$2:$E$707,'Infos Relatório'!$B$245,'Faturamento NNE'!$F$2:$F$707,'Infos Relatório'!$B276,'Faturamento NNE'!$AA$2:$AA$707,'Infos Relatório'!BE$1)</f>
        <v>0</v>
      </c>
      <c r="BG276" s="542">
        <f>SUMIFS('Faturamento NNE'!$K$2:$K$707,'Faturamento NNE'!$E$2:$E$707,'Infos Relatório'!$B$245,'Faturamento NNE'!$F$2:$F$707,'Infos Relatório'!$B276,'Faturamento NNE'!$AA$2:$AA$707,'Infos Relatório'!BE$1)</f>
        <v>0</v>
      </c>
      <c r="BH276" s="546">
        <f>SUMIFS('Faturamento NNE'!$P$2:$P$707,'Faturamento NNE'!$E$2:$E$707,'Infos Relatório'!$B$245,'Faturamento NNE'!$F$2:$F$707,'Infos Relatório'!$B276,'Faturamento NNE'!$AA$2:$AA$707,'Infos Relatório'!BE$1,'Faturamento NNE'!$U$2:$U$707,"Sim")+SUMIFS('Faturamento NNE'!$Q$2:$Q$707,'Faturamento NNE'!$E$2:$E$707,'Infos Relatório'!$B$245,'Faturamento NNE'!$F$2:$F$707,'Infos Relatório'!$B276,'Faturamento NNE'!$AA$2:$AA$707,'Infos Relatório'!BE$1,'Faturamento NNE'!$U$2:$U$707,"Sim")</f>
        <v>0</v>
      </c>
      <c r="BI276" s="227" t="e">
        <f t="shared" si="93"/>
        <v>#DIV/0!</v>
      </c>
      <c r="BJ276" s="545">
        <f>SUMIFS('Faturamento NNE'!$I$2:$I$707,'Faturamento NNE'!$E$2:$E$707,'Infos Relatório'!$B$245,'Faturamento NNE'!$F$2:$F$707,'Infos Relatório'!$B276,'Faturamento NNE'!$AA$2:$AA$707,'Infos Relatório'!BE$1)</f>
        <v>0</v>
      </c>
      <c r="BK276" s="541">
        <f>COUNTIFS('Faturamento NNE'!$E$2:$E$707,'Infos Relatório'!$B$245,'Faturamento NNE'!$F$2:$F$707,'Infos Relatório'!$B276,'Faturamento NNE'!$AA$2:$AA$707,'Infos Relatório'!BK$1)</f>
        <v>0</v>
      </c>
      <c r="BL276" s="542">
        <f>SUMIFS('Faturamento NNE'!$H$2:$H$707,'Faturamento NNE'!$E$2:$E$707,'Infos Relatório'!$B$245,'Faturamento NNE'!$F$2:$F$707,'Infos Relatório'!$B276,'Faturamento NNE'!$AA$2:$AA$707,'Infos Relatório'!BK$1)</f>
        <v>0</v>
      </c>
      <c r="BM276" s="542">
        <f>SUMIFS('Faturamento NNE'!$K$2:$K$707,'Faturamento NNE'!$E$2:$E$707,'Infos Relatório'!$B$245,'Faturamento NNE'!$F$2:$F$707,'Infos Relatório'!$B276,'Faturamento NNE'!$AA$2:$AA$707,'Infos Relatório'!BK$1)</f>
        <v>0</v>
      </c>
      <c r="BN276" s="546">
        <f>SUMIFS('Faturamento NNE'!$P$2:$P$707,'Faturamento NNE'!$E$2:$E$707,'Infos Relatório'!$B$245,'Faturamento NNE'!$F$2:$F$707,'Infos Relatório'!$B276,'Faturamento NNE'!$AA$2:$AA$707,'Infos Relatório'!BK$1,'Faturamento NNE'!$U$2:$U$707,"Sim")+SUMIFS('Faturamento NNE'!$Q$2:$Q$707,'Faturamento NNE'!$E$2:$E$707,'Infos Relatório'!$B$245,'Faturamento NNE'!$F$2:$F$707,'Infos Relatório'!$B276,'Faturamento NNE'!$AA$2:$AA$707,'Infos Relatório'!BK$1,'Faturamento NNE'!$U$2:$U$707,"Sim")</f>
        <v>0</v>
      </c>
      <c r="BO276" s="227" t="e">
        <f t="shared" si="94"/>
        <v>#DIV/0!</v>
      </c>
      <c r="BP276" s="545">
        <f>SUMIFS('Faturamento NNE'!$I$2:$I$707,'Faturamento NNE'!$E$2:$E$707,'Infos Relatório'!$B$245,'Faturamento NNE'!$F$2:$F$707,'Infos Relatório'!$B276,'Faturamento NNE'!$AA$2:$AA$707,'Infos Relatório'!BK$1)</f>
        <v>0</v>
      </c>
      <c r="BQ276" s="541">
        <f>COUNTIFS('Faturamento NNE'!$E$2:$E$707,'Infos Relatório'!$B$245,'Faturamento NNE'!$F$2:$F$707,'Infos Relatório'!$B276,'Faturamento NNE'!$AA$2:$AA$707,'Infos Relatório'!BQ$1)</f>
        <v>0</v>
      </c>
      <c r="BR276" s="542">
        <f>SUMIFS('Faturamento NNE'!$H$2:$H$707,'Faturamento NNE'!$E$2:$E$707,'Infos Relatório'!$B$245,'Faturamento NNE'!$F$2:$F$707,'Infos Relatório'!$B276,'Faturamento NNE'!$AA$2:$AA$707,'Infos Relatório'!BQ$1)</f>
        <v>0</v>
      </c>
      <c r="BS276" s="542">
        <f>SUMIFS('Faturamento NNE'!$K$2:$K$707,'Faturamento NNE'!$E$2:$E$707,'Infos Relatório'!$B$245,'Faturamento NNE'!$F$2:$F$707,'Infos Relatório'!$B276,'Faturamento NNE'!$AA$2:$AA$707,'Infos Relatório'!BQ$1)</f>
        <v>0</v>
      </c>
      <c r="BT276" s="546">
        <f>SUMIFS('Faturamento NNE'!$P$2:$P$707,'Faturamento NNE'!$E$2:$E$707,'Infos Relatório'!$B$245,'Faturamento NNE'!$F$2:$F$707,'Infos Relatório'!$B276,'Faturamento NNE'!$AA$2:$AA$707,'Infos Relatório'!BQ$1,'Faturamento NNE'!$U$2:$U$707,"Sim")+SUMIFS('Faturamento NNE'!$Q$2:$Q$707,'Faturamento NNE'!$E$2:$E$707,'Infos Relatório'!$B$245,'Faturamento NNE'!$F$2:$F$707,'Infos Relatório'!$B276,'Faturamento NNE'!$AA$2:$AA$707,'Infos Relatório'!BQ$1,'Faturamento NNE'!$U$2:$U$707,"Sim")</f>
        <v>0</v>
      </c>
      <c r="BU276" s="227" t="e">
        <f t="shared" si="95"/>
        <v>#DIV/0!</v>
      </c>
      <c r="BV276" s="545">
        <f>SUMIFS('Faturamento NNE'!$I$2:$I$707,'Faturamento NNE'!$E$2:$E$707,'Infos Relatório'!$B$245,'Faturamento NNE'!$F$2:$F$707,'Infos Relatório'!$B276,'Faturamento NNE'!$AA$2:$AA$707,'Infos Relatório'!BQ$1)</f>
        <v>0</v>
      </c>
    </row>
    <row r="277" spans="2:74">
      <c r="B277" s="217" t="s">
        <v>161</v>
      </c>
      <c r="C277" s="541">
        <f>COUNTIFS('Faturamento NNE'!$E$2:$E$707,'Infos Relatório'!$B$245,'Faturamento NNE'!$F$2:$F$707,'Infos Relatório'!$B277,'Faturamento NNE'!$AA$2:$AA$707,'Infos Relatório'!C$1)</f>
        <v>0</v>
      </c>
      <c r="D277" s="542">
        <f>SUMIFS('Faturamento NNE'!$H$2:$H$707,'Faturamento NNE'!$E$2:$E$707,'Infos Relatório'!$B$245,'Faturamento NNE'!$F$2:$F$707,'Infos Relatório'!$B277,'Faturamento NNE'!$AA$2:$AA$707,'Infos Relatório'!C$1)</f>
        <v>0</v>
      </c>
      <c r="E277" s="543">
        <f>SUMIFS('Faturamento NNE'!$K$2:$K$707,'Faturamento NNE'!$E$2:$E$707,'Infos Relatório'!$B$245,'Faturamento NNE'!$F$2:$F$707,'Infos Relatório'!$B277,'Faturamento NNE'!$AA$2:$AA$707,'Infos Relatório'!C$1)</f>
        <v>0</v>
      </c>
      <c r="F277" s="544">
        <f>SUMIFS('Faturamento NNE'!$P$2:$P$707,'Faturamento NNE'!$E$2:$E$707,'Infos Relatório'!$B$245,'Faturamento NNE'!$F$2:$F$707,'Infos Relatório'!$B277,'Faturamento NNE'!$AA$2:$AA$707,'Infos Relatório'!C$1,'Faturamento NNE'!$U$2:$U$707,"Sim")+SUMIFS('Faturamento NNE'!$Q$2:$Q$707,'Faturamento NNE'!$E$2:$E$707,'Infos Relatório'!$B$245,'Faturamento NNE'!$F$2:$F$707,'Infos Relatório'!$B277,'Faturamento NNE'!$AA$2:$AA$707,'Infos Relatório'!C$1,'Faturamento NNE'!$U$2:$U$707,"Sim")</f>
        <v>0</v>
      </c>
      <c r="G277" s="283" t="e">
        <f t="shared" si="84"/>
        <v>#DIV/0!</v>
      </c>
      <c r="H277" s="545">
        <f>SUMIFS('Faturamento NNE'!$I$2:$I$707,'Faturamento NNE'!$E$2:$E$707,'Infos Relatório'!$B$245,'Faturamento NNE'!$F$2:$F$707,'Infos Relatório'!$B277,'Faturamento NNE'!$AA$2:$AA$707,'Infos Relatório'!C$1)</f>
        <v>0</v>
      </c>
      <c r="I277" s="541">
        <f>COUNTIFS('Faturamento NNE'!$E$2:$E$707,'Infos Relatório'!$B$245,'Faturamento NNE'!$F$2:$F$707,'Infos Relatório'!$B277,'Faturamento NNE'!$AA$2:$AA$707,'Infos Relatório'!I$1)</f>
        <v>0</v>
      </c>
      <c r="J277" s="542">
        <f>SUMIFS('Faturamento NNE'!$H$2:$H$707,'Faturamento NNE'!$E$2:$E$707,'Infos Relatório'!$B$245,'Faturamento NNE'!$F$2:$F$707,'Infos Relatório'!$B277,'Faturamento NNE'!$AA$2:$AA$707,'Infos Relatório'!I$1)</f>
        <v>0</v>
      </c>
      <c r="K277" s="543">
        <f>SUMIFS('Faturamento NNE'!$K$2:$K$707,'Faturamento NNE'!$E$2:$E$707,'Infos Relatório'!$B$245,'Faturamento NNE'!$F$2:$F$707,'Infos Relatório'!$B277,'Faturamento NNE'!$AA$2:$AA$707,'Infos Relatório'!I$1)</f>
        <v>0</v>
      </c>
      <c r="L277" s="544">
        <f>SUMIFS('Faturamento NNE'!$P$2:$P$707,'Faturamento NNE'!$E$2:$E$707,'Infos Relatório'!$B$245,'Faturamento NNE'!$F$2:$F$707,'Infos Relatório'!$B277,'Faturamento NNE'!$AA$2:$AA$707,'Infos Relatório'!I$1,'Faturamento NNE'!$U$2:$U$707,"Sim")+SUMIFS('Faturamento NNE'!$Q$2:$Q$707,'Faturamento NNE'!$E$2:$E$707,'Infos Relatório'!$B$245,'Faturamento NNE'!$F$2:$F$707,'Infos Relatório'!$B277,'Faturamento NNE'!$AA$2:$AA$707,'Infos Relatório'!I$1,'Faturamento NNE'!$U$2:$U$707,"Sim")</f>
        <v>0</v>
      </c>
      <c r="M277" s="283" t="e">
        <f t="shared" si="85"/>
        <v>#DIV/0!</v>
      </c>
      <c r="N277" s="545">
        <f>SUMIFS('Faturamento NNE'!$I$2:$I$707,'Faturamento NNE'!$E$2:$E$707,'Infos Relatório'!$B$245,'Faturamento NNE'!$F$2:$F$707,'Infos Relatório'!$B277,'Faturamento NNE'!$AA$2:$AA$707,'Infos Relatório'!I$1)</f>
        <v>0</v>
      </c>
      <c r="O277" s="541">
        <f>COUNTIFS('Faturamento NNE'!$E$2:$E$707,'Infos Relatório'!$B$245,'Faturamento NNE'!$F$2:$F$707,'Infos Relatório'!$B277,'Faturamento NNE'!$AA$2:$AA$707,'Infos Relatório'!O$1)</f>
        <v>0</v>
      </c>
      <c r="P277" s="542">
        <f>SUMIFS('Faturamento NNE'!$H$2:$H$707,'Faturamento NNE'!$E$2:$E$707,'Infos Relatório'!$B$245,'Faturamento NNE'!$F$2:$F$707,'Infos Relatório'!$B277,'Faturamento NNE'!$AA$2:$AA$707,'Infos Relatório'!O$1)</f>
        <v>0</v>
      </c>
      <c r="Q277" s="542">
        <f>SUMIFS('Faturamento NNE'!$K$2:$K$707,'Faturamento NNE'!$E$2:$E$707,'Infos Relatório'!$B$245,'Faturamento NNE'!$F$2:$F$707,'Infos Relatório'!$B277,'Faturamento NNE'!$AA$2:$AA$707,'Infos Relatório'!O$1)</f>
        <v>0</v>
      </c>
      <c r="R277" s="546">
        <f>SUMIFS('Faturamento NNE'!$P$2:$P$707,'Faturamento NNE'!$E$2:$E$707,'Infos Relatório'!$B$245,'Faturamento NNE'!$F$2:$F$707,'Infos Relatório'!$B277,'Faturamento NNE'!$AA$2:$AA$707,'Infos Relatório'!O$1,'Faturamento NNE'!$U$2:$U$707,"Sim")+SUMIFS('Faturamento NNE'!$Q$2:$Q$707,'Faturamento NNE'!$E$2:$E$707,'Infos Relatório'!$B$245,'Faturamento NNE'!$F$2:$F$707,'Infos Relatório'!$B277,'Faturamento NNE'!$AA$2:$AA$707,'Infos Relatório'!O$1,'Faturamento NNE'!$U$2:$U$707,"Sim")</f>
        <v>0</v>
      </c>
      <c r="S277" s="227" t="e">
        <f t="shared" si="86"/>
        <v>#DIV/0!</v>
      </c>
      <c r="T277" s="545">
        <f>SUMIFS('Faturamento NNE'!$I$2:$I$707,'Faturamento NNE'!$E$2:$E$707,'Infos Relatório'!$B$245,'Faturamento NNE'!$F$2:$F$707,'Infos Relatório'!$B277,'Faturamento NNE'!$AA$2:$AA$707,'Infos Relatório'!O$1)</f>
        <v>0</v>
      </c>
      <c r="U277" s="541">
        <f>COUNTIFS('Faturamento NNE'!$E$2:$E$707,'Infos Relatório'!$B$245,'Faturamento NNE'!$F$2:$F$707,'Infos Relatório'!$B277,'Faturamento NNE'!$AA$2:$AA$707,'Infos Relatório'!U$1)</f>
        <v>0</v>
      </c>
      <c r="V277" s="542">
        <f>SUMIFS('Faturamento NNE'!$H$2:$H$707,'Faturamento NNE'!$E$2:$E$707,'Infos Relatório'!$B$245,'Faturamento NNE'!$F$2:$F$707,'Infos Relatório'!$B277,'Faturamento NNE'!$AA$2:$AA$707,'Infos Relatório'!U$1)</f>
        <v>0</v>
      </c>
      <c r="W277" s="542">
        <f>SUMIFS('Faturamento NNE'!$K$2:$K$707,'Faturamento NNE'!$E$2:$E$707,'Infos Relatório'!$B$245,'Faturamento NNE'!$F$2:$F$707,'Infos Relatório'!$B277,'Faturamento NNE'!$AA$2:$AA$707,'Infos Relatório'!U$1)</f>
        <v>0</v>
      </c>
      <c r="X277" s="546">
        <f>SUMIFS('Faturamento NNE'!$P$2:$P$707,'Faturamento NNE'!$E$2:$E$707,'Infos Relatório'!$B$245,'Faturamento NNE'!$F$2:$F$707,'Infos Relatório'!$B277,'Faturamento NNE'!$AA$2:$AA$707,'Infos Relatório'!U$1,'Faturamento NNE'!$U$2:$U$707,"Sim")+SUMIFS('Faturamento NNE'!$Q$2:$Q$707,'Faturamento NNE'!$E$2:$E$707,'Infos Relatório'!$B$245,'Faturamento NNE'!$F$2:$F$707,'Infos Relatório'!$B277,'Faturamento NNE'!$AA$2:$AA$707,'Infos Relatório'!U$1,'Faturamento NNE'!$U$2:$U$707,"Sim")</f>
        <v>0</v>
      </c>
      <c r="Y277" s="227" t="e">
        <f t="shared" si="87"/>
        <v>#DIV/0!</v>
      </c>
      <c r="Z277" s="545">
        <f>SUMIFS('Faturamento NNE'!$I$2:$I$707,'Faturamento NNE'!$E$2:$E$707,'Infos Relatório'!$B$245,'Faturamento NNE'!$F$2:$F$707,'Infos Relatório'!$B277,'Faturamento NNE'!$AA$2:$AA$707,'Infos Relatório'!U$1)</f>
        <v>0</v>
      </c>
      <c r="AA277" s="541">
        <f>COUNTIFS('Faturamento NNE'!$E$2:$E$707,'Infos Relatório'!$B$245,'Faturamento NNE'!$F$2:$F$707,'Infos Relatório'!$B277,'Faturamento NNE'!$AA$2:$AA$707,'Infos Relatório'!AA$1)</f>
        <v>0</v>
      </c>
      <c r="AB277" s="542">
        <f>SUMIFS('Faturamento NNE'!$H$2:$H$707,'Faturamento NNE'!$E$2:$E$707,'Infos Relatório'!$B$245,'Faturamento NNE'!$F$2:$F$707,'Infos Relatório'!$B277,'Faturamento NNE'!$AA$2:$AA$707,'Infos Relatório'!AA$1)</f>
        <v>0</v>
      </c>
      <c r="AC277" s="542">
        <f>SUMIFS('Faturamento NNE'!$K$2:$K$707,'Faturamento NNE'!$E$2:$E$707,'Infos Relatório'!$B$245,'Faturamento NNE'!$F$2:$F$707,'Infos Relatório'!$B277,'Faturamento NNE'!$AA$2:$AA$707,'Infos Relatório'!AA$1)</f>
        <v>0</v>
      </c>
      <c r="AD277" s="546">
        <f>SUMIFS('Faturamento NNE'!$P$2:$P$707,'Faturamento NNE'!$E$2:$E$707,'Infos Relatório'!$B$245,'Faturamento NNE'!$F$2:$F$707,'Infos Relatório'!$B277,'Faturamento NNE'!$AA$2:$AA$707,'Infos Relatório'!AA$1,'Faturamento NNE'!$U$2:$U$707,"Sim")+SUMIFS('Faturamento NNE'!$Q$2:$Q$707,'Faturamento NNE'!$E$2:$E$707,'Infos Relatório'!$B$245,'Faturamento NNE'!$F$2:$F$707,'Infos Relatório'!$B277,'Faturamento NNE'!$AA$2:$AA$707,'Infos Relatório'!AA$1,'Faturamento NNE'!$U$2:$U$707,"Sim")</f>
        <v>0</v>
      </c>
      <c r="AE277" s="227" t="e">
        <f t="shared" si="88"/>
        <v>#DIV/0!</v>
      </c>
      <c r="AF277" s="545">
        <f>SUMIFS('Faturamento NNE'!$I$2:$I$707,'Faturamento NNE'!$E$2:$E$707,'Infos Relatório'!$B$245,'Faturamento NNE'!$F$2:$F$707,'Infos Relatório'!$B277,'Faturamento NNE'!$AA$2:$AA$707,'Infos Relatório'!AA$1)</f>
        <v>0</v>
      </c>
      <c r="AG277" s="541">
        <f>COUNTIFS('Faturamento NNE'!$E$2:$E$707,'Infos Relatório'!$B$245,'Faturamento NNE'!$F$2:$F$707,'Infos Relatório'!$B277,'Faturamento NNE'!$AA$2:$AA$707,'Infos Relatório'!AG$1)</f>
        <v>0</v>
      </c>
      <c r="AH277" s="542">
        <f>SUMIFS('Faturamento NNE'!$H$2:$H$707,'Faturamento NNE'!$E$2:$E$707,'Infos Relatório'!$B$245,'Faturamento NNE'!$F$2:$F$707,'Infos Relatório'!$B277,'Faturamento NNE'!$AA$2:$AA$707,'Infos Relatório'!AG$1)</f>
        <v>0</v>
      </c>
      <c r="AI277" s="542">
        <f>SUMIFS('Faturamento NNE'!$K$2:$K$707,'Faturamento NNE'!$E$2:$E$707,'Infos Relatório'!$B$245,'Faturamento NNE'!$F$2:$F$707,'Infos Relatório'!$B277,'Faturamento NNE'!$AA$2:$AA$707,'Infos Relatório'!AG$1)</f>
        <v>0</v>
      </c>
      <c r="AJ277" s="546">
        <f>SUMIFS('Faturamento NNE'!$P$2:$P$707,'Faturamento NNE'!$E$2:$E$707,'Infos Relatório'!$B$245,'Faturamento NNE'!$F$2:$F$707,'Infos Relatório'!$B277,'Faturamento NNE'!$AA$2:$AA$707,'Infos Relatório'!AG$1,'Faturamento NNE'!$U$2:$U$707,"Sim")+SUMIFS('Faturamento NNE'!$Q$2:$Q$707,'Faturamento NNE'!$E$2:$E$707,'Infos Relatório'!$B$245,'Faturamento NNE'!$F$2:$F$707,'Infos Relatório'!$B277,'Faturamento NNE'!$AA$2:$AA$707,'Infos Relatório'!AG$1,'Faturamento NNE'!$U$2:$U$707,"Sim")</f>
        <v>0</v>
      </c>
      <c r="AK277" s="227" t="e">
        <f t="shared" si="89"/>
        <v>#DIV/0!</v>
      </c>
      <c r="AL277" s="545">
        <f>SUMIFS('Faturamento NNE'!$I$2:$I$707,'Faturamento NNE'!$E$2:$E$707,'Infos Relatório'!$B$245,'Faturamento NNE'!$F$2:$F$707,'Infos Relatório'!$B277,'Faturamento NNE'!$AA$2:$AA$707,'Infos Relatório'!AG$1)</f>
        <v>0</v>
      </c>
      <c r="AM277" s="541">
        <f>COUNTIFS('Faturamento NNE'!$E$2:$E$707,'Infos Relatório'!$B$245,'Faturamento NNE'!$F$2:$F$707,'Infos Relatório'!$B277,'Faturamento NNE'!$AA$2:$AA$707,'Infos Relatório'!AM$1)</f>
        <v>0</v>
      </c>
      <c r="AN277" s="542">
        <f>SUMIFS('Faturamento NNE'!$H$2:$H$707,'Faturamento NNE'!$E$2:$E$707,'Infos Relatório'!$B$245,'Faturamento NNE'!$F$2:$F$707,'Infos Relatório'!$B277,'Faturamento NNE'!$AA$2:$AA$707,'Infos Relatório'!AM$1)</f>
        <v>0</v>
      </c>
      <c r="AO277" s="542">
        <f>SUMIFS('Faturamento NNE'!$K$2:$K$707,'Faturamento NNE'!$E$2:$E$707,'Infos Relatório'!$B$245,'Faturamento NNE'!$F$2:$F$707,'Infos Relatório'!$B277,'Faturamento NNE'!$AA$2:$AA$707,'Infos Relatório'!AM$1)</f>
        <v>0</v>
      </c>
      <c r="AP277" s="546">
        <f>SUMIFS('Faturamento NNE'!$P$2:$P$707,'Faturamento NNE'!$E$2:$E$707,'Infos Relatório'!$B$245,'Faturamento NNE'!$F$2:$F$707,'Infos Relatório'!$B277,'Faturamento NNE'!$AA$2:$AA$707,'Infos Relatório'!AM$1,'Faturamento NNE'!$U$2:$U$707,"Sim")+SUMIFS('Faturamento NNE'!$Q$2:$Q$707,'Faturamento NNE'!$E$2:$E$707,'Infos Relatório'!$B$245,'Faturamento NNE'!$F$2:$F$707,'Infos Relatório'!$B277,'Faturamento NNE'!$AA$2:$AA$707,'Infos Relatório'!AM$1,'Faturamento NNE'!$U$2:$U$707,"Sim")</f>
        <v>0</v>
      </c>
      <c r="AQ277" s="227" t="e">
        <f t="shared" si="90"/>
        <v>#DIV/0!</v>
      </c>
      <c r="AR277" s="545">
        <f>SUMIFS('Faturamento NNE'!$I$2:$I$707,'Faturamento NNE'!$E$2:$E$707,'Infos Relatório'!$B$245,'Faturamento NNE'!$F$2:$F$707,'Infos Relatório'!$B277,'Faturamento NNE'!$AA$2:$AA$707,'Infos Relatório'!AM$1)</f>
        <v>0</v>
      </c>
      <c r="AS277" s="541">
        <f>COUNTIFS('Faturamento NNE'!$E$2:$E$707,'Infos Relatório'!$B$245,'Faturamento NNE'!$F$2:$F$707,'Infos Relatório'!$B277,'Faturamento NNE'!$AA$2:$AA$707,'Infos Relatório'!AS$1)</f>
        <v>0</v>
      </c>
      <c r="AT277" s="542">
        <f>SUMIFS('Faturamento NNE'!$H$2:$H$707,'Faturamento NNE'!$E$2:$E$707,'Infos Relatório'!$B$245,'Faturamento NNE'!$F$2:$F$707,'Infos Relatório'!$B277,'Faturamento NNE'!$AA$2:$AA$707,'Infos Relatório'!AS$1)</f>
        <v>0</v>
      </c>
      <c r="AU277" s="542">
        <f>SUMIFS('Faturamento NNE'!$K$2:$K$707,'Faturamento NNE'!$E$2:$E$707,'Infos Relatório'!$B$245,'Faturamento NNE'!$F$2:$F$707,'Infos Relatório'!$B277,'Faturamento NNE'!$AA$2:$AA$707,'Infos Relatório'!AS$1)</f>
        <v>0</v>
      </c>
      <c r="AV277" s="546">
        <f>SUMIFS('Faturamento NNE'!$P$2:$P$707,'Faturamento NNE'!$E$2:$E$707,'Infos Relatório'!$B$245,'Faturamento NNE'!$F$2:$F$707,'Infos Relatório'!$B277,'Faturamento NNE'!$AA$2:$AA$707,'Infos Relatório'!AS$1,'Faturamento NNE'!$U$2:$U$707,"Sim")+SUMIFS('Faturamento NNE'!$Q$2:$Q$707,'Faturamento NNE'!$E$2:$E$707,'Infos Relatório'!$B$245,'Faturamento NNE'!$F$2:$F$707,'Infos Relatório'!$B277,'Faturamento NNE'!$AA$2:$AA$707,'Infos Relatório'!AS$1,'Faturamento NNE'!$U$2:$U$707,"Sim")</f>
        <v>0</v>
      </c>
      <c r="AW277" s="227" t="e">
        <f t="shared" si="91"/>
        <v>#DIV/0!</v>
      </c>
      <c r="AX277" s="545">
        <f>SUMIFS('Faturamento NNE'!$I$2:$I$707,'Faturamento NNE'!$E$2:$E$707,'Infos Relatório'!$B$245,'Faturamento NNE'!$F$2:$F$707,'Infos Relatório'!$B277,'Faturamento NNE'!$AA$2:$AA$707,'Infos Relatório'!AS$1)</f>
        <v>0</v>
      </c>
      <c r="AY277" s="541">
        <f>COUNTIFS('Faturamento NNE'!$E$2:$E$707,'Infos Relatório'!$B$245,'Faturamento NNE'!$F$2:$F$707,'Infos Relatório'!$B277,'Faturamento NNE'!$AA$2:$AA$707,'Infos Relatório'!AY$1)</f>
        <v>0</v>
      </c>
      <c r="AZ277" s="542">
        <f>SUMIFS('Faturamento NNE'!$H$2:$H$707,'Faturamento NNE'!$E$2:$E$707,'Infos Relatório'!$B$245,'Faturamento NNE'!$F$2:$F$707,'Infos Relatório'!$B277,'Faturamento NNE'!$AA$2:$AA$707,'Infos Relatório'!AY$1)</f>
        <v>0</v>
      </c>
      <c r="BA277" s="542">
        <f>SUMIFS('Faturamento NNE'!$K$2:$K$707,'Faturamento NNE'!$E$2:$E$707,'Infos Relatório'!$B$245,'Faturamento NNE'!$F$2:$F$707,'Infos Relatório'!$B277,'Faturamento NNE'!$AA$2:$AA$707,'Infos Relatório'!AY$1)</f>
        <v>0</v>
      </c>
      <c r="BB277" s="546">
        <f>SUMIFS('Faturamento NNE'!$P$2:$P$707,'Faturamento NNE'!$E$2:$E$707,'Infos Relatório'!$B$245,'Faturamento NNE'!$F$2:$F$707,'Infos Relatório'!$B277,'Faturamento NNE'!$AA$2:$AA$707,'Infos Relatório'!AY$1,'Faturamento NNE'!$U$2:$U$707,"Sim")+SUMIFS('Faturamento NNE'!$Q$2:$Q$707,'Faturamento NNE'!$E$2:$E$707,'Infos Relatório'!$B$245,'Faturamento NNE'!$F$2:$F$707,'Infos Relatório'!$B277,'Faturamento NNE'!$AA$2:$AA$707,'Infos Relatório'!AY$1,'Faturamento NNE'!$U$2:$U$707,"Sim")</f>
        <v>0</v>
      </c>
      <c r="BC277" s="227" t="e">
        <f t="shared" si="92"/>
        <v>#DIV/0!</v>
      </c>
      <c r="BD277" s="545">
        <f>SUMIFS('Faturamento NNE'!$I$2:$I$707,'Faturamento NNE'!$E$2:$E$707,'Infos Relatório'!$B$245,'Faturamento NNE'!$F$2:$F$707,'Infos Relatório'!$B277,'Faturamento NNE'!$AA$2:$AA$707,'Infos Relatório'!AY$1)</f>
        <v>0</v>
      </c>
      <c r="BE277" s="541">
        <f>COUNTIFS('Faturamento NNE'!$E$2:$E$707,'Infos Relatório'!$B$245,'Faturamento NNE'!$F$2:$F$707,'Infos Relatório'!$B277,'Faturamento NNE'!$AA$2:$AA$707,'Infos Relatório'!BE$1)</f>
        <v>0</v>
      </c>
      <c r="BF277" s="542">
        <f>SUMIFS('Faturamento NNE'!$H$2:$H$707,'Faturamento NNE'!$E$2:$E$707,'Infos Relatório'!$B$245,'Faturamento NNE'!$F$2:$F$707,'Infos Relatório'!$B277,'Faturamento NNE'!$AA$2:$AA$707,'Infos Relatório'!BE$1)</f>
        <v>0</v>
      </c>
      <c r="BG277" s="542">
        <f>SUMIFS('Faturamento NNE'!$K$2:$K$707,'Faturamento NNE'!$E$2:$E$707,'Infos Relatório'!$B$245,'Faturamento NNE'!$F$2:$F$707,'Infos Relatório'!$B277,'Faturamento NNE'!$AA$2:$AA$707,'Infos Relatório'!BE$1)</f>
        <v>0</v>
      </c>
      <c r="BH277" s="546">
        <f>SUMIFS('Faturamento NNE'!$P$2:$P$707,'Faturamento NNE'!$E$2:$E$707,'Infos Relatório'!$B$245,'Faturamento NNE'!$F$2:$F$707,'Infos Relatório'!$B277,'Faturamento NNE'!$AA$2:$AA$707,'Infos Relatório'!BE$1,'Faturamento NNE'!$U$2:$U$707,"Sim")+SUMIFS('Faturamento NNE'!$Q$2:$Q$707,'Faturamento NNE'!$E$2:$E$707,'Infos Relatório'!$B$245,'Faturamento NNE'!$F$2:$F$707,'Infos Relatório'!$B277,'Faturamento NNE'!$AA$2:$AA$707,'Infos Relatório'!BE$1,'Faturamento NNE'!$U$2:$U$707,"Sim")</f>
        <v>0</v>
      </c>
      <c r="BI277" s="227" t="e">
        <f t="shared" si="93"/>
        <v>#DIV/0!</v>
      </c>
      <c r="BJ277" s="545">
        <f>SUMIFS('Faturamento NNE'!$I$2:$I$707,'Faturamento NNE'!$E$2:$E$707,'Infos Relatório'!$B$245,'Faturamento NNE'!$F$2:$F$707,'Infos Relatório'!$B277,'Faturamento NNE'!$AA$2:$AA$707,'Infos Relatório'!BE$1)</f>
        <v>0</v>
      </c>
      <c r="BK277" s="541">
        <f>COUNTIFS('Faturamento NNE'!$E$2:$E$707,'Infos Relatório'!$B$245,'Faturamento NNE'!$F$2:$F$707,'Infos Relatório'!$B277,'Faturamento NNE'!$AA$2:$AA$707,'Infos Relatório'!BK$1)</f>
        <v>0</v>
      </c>
      <c r="BL277" s="542">
        <f>SUMIFS('Faturamento NNE'!$H$2:$H$707,'Faturamento NNE'!$E$2:$E$707,'Infos Relatório'!$B$245,'Faturamento NNE'!$F$2:$F$707,'Infos Relatório'!$B277,'Faturamento NNE'!$AA$2:$AA$707,'Infos Relatório'!BK$1)</f>
        <v>0</v>
      </c>
      <c r="BM277" s="542">
        <f>SUMIFS('Faturamento NNE'!$K$2:$K$707,'Faturamento NNE'!$E$2:$E$707,'Infos Relatório'!$B$245,'Faturamento NNE'!$F$2:$F$707,'Infos Relatório'!$B277,'Faturamento NNE'!$AA$2:$AA$707,'Infos Relatório'!BK$1)</f>
        <v>0</v>
      </c>
      <c r="BN277" s="546">
        <f>SUMIFS('Faturamento NNE'!$P$2:$P$707,'Faturamento NNE'!$E$2:$E$707,'Infos Relatório'!$B$245,'Faturamento NNE'!$F$2:$F$707,'Infos Relatório'!$B277,'Faturamento NNE'!$AA$2:$AA$707,'Infos Relatório'!BK$1,'Faturamento NNE'!$U$2:$U$707,"Sim")+SUMIFS('Faturamento NNE'!$Q$2:$Q$707,'Faturamento NNE'!$E$2:$E$707,'Infos Relatório'!$B$245,'Faturamento NNE'!$F$2:$F$707,'Infos Relatório'!$B277,'Faturamento NNE'!$AA$2:$AA$707,'Infos Relatório'!BK$1,'Faturamento NNE'!$U$2:$U$707,"Sim")</f>
        <v>0</v>
      </c>
      <c r="BO277" s="227" t="e">
        <f t="shared" si="94"/>
        <v>#DIV/0!</v>
      </c>
      <c r="BP277" s="545">
        <f>SUMIFS('Faturamento NNE'!$I$2:$I$707,'Faturamento NNE'!$E$2:$E$707,'Infos Relatório'!$B$245,'Faturamento NNE'!$F$2:$F$707,'Infos Relatório'!$B277,'Faturamento NNE'!$AA$2:$AA$707,'Infos Relatório'!BK$1)</f>
        <v>0</v>
      </c>
      <c r="BQ277" s="541">
        <f>COUNTIFS('Faturamento NNE'!$E$2:$E$707,'Infos Relatório'!$B$245,'Faturamento NNE'!$F$2:$F$707,'Infos Relatório'!$B277,'Faturamento NNE'!$AA$2:$AA$707,'Infos Relatório'!BQ$1)</f>
        <v>0</v>
      </c>
      <c r="BR277" s="542">
        <f>SUMIFS('Faturamento NNE'!$H$2:$H$707,'Faturamento NNE'!$E$2:$E$707,'Infos Relatório'!$B$245,'Faturamento NNE'!$F$2:$F$707,'Infos Relatório'!$B277,'Faturamento NNE'!$AA$2:$AA$707,'Infos Relatório'!BQ$1)</f>
        <v>0</v>
      </c>
      <c r="BS277" s="542">
        <f>SUMIFS('Faturamento NNE'!$K$2:$K$707,'Faturamento NNE'!$E$2:$E$707,'Infos Relatório'!$B$245,'Faturamento NNE'!$F$2:$F$707,'Infos Relatório'!$B277,'Faturamento NNE'!$AA$2:$AA$707,'Infos Relatório'!BQ$1)</f>
        <v>0</v>
      </c>
      <c r="BT277" s="546">
        <f>SUMIFS('Faturamento NNE'!$P$2:$P$707,'Faturamento NNE'!$E$2:$E$707,'Infos Relatório'!$B$245,'Faturamento NNE'!$F$2:$F$707,'Infos Relatório'!$B277,'Faturamento NNE'!$AA$2:$AA$707,'Infos Relatório'!BQ$1,'Faturamento NNE'!$U$2:$U$707,"Sim")+SUMIFS('Faturamento NNE'!$Q$2:$Q$707,'Faturamento NNE'!$E$2:$E$707,'Infos Relatório'!$B$245,'Faturamento NNE'!$F$2:$F$707,'Infos Relatório'!$B277,'Faturamento NNE'!$AA$2:$AA$707,'Infos Relatório'!BQ$1,'Faturamento NNE'!$U$2:$U$707,"Sim")</f>
        <v>0</v>
      </c>
      <c r="BU277" s="227" t="e">
        <f t="shared" si="95"/>
        <v>#DIV/0!</v>
      </c>
      <c r="BV277" s="545">
        <f>SUMIFS('Faturamento NNE'!$I$2:$I$707,'Faturamento NNE'!$E$2:$E$707,'Infos Relatório'!$B$245,'Faturamento NNE'!$F$2:$F$707,'Infos Relatório'!$B277,'Faturamento NNE'!$AA$2:$AA$707,'Infos Relatório'!BQ$1)</f>
        <v>0</v>
      </c>
    </row>
    <row r="278" spans="2:74">
      <c r="B278" s="217" t="s">
        <v>162</v>
      </c>
      <c r="C278" s="541">
        <f>COUNTIFS('Faturamento NNE'!$E$2:$E$707,'Infos Relatório'!$B$245,'Faturamento NNE'!$F$2:$F$707,'Infos Relatório'!$B278,'Faturamento NNE'!$AA$2:$AA$707,'Infos Relatório'!C$1)</f>
        <v>0</v>
      </c>
      <c r="D278" s="542">
        <f>SUMIFS('Faturamento NNE'!$H$2:$H$707,'Faturamento NNE'!$E$2:$E$707,'Infos Relatório'!$B$245,'Faturamento NNE'!$F$2:$F$707,'Infos Relatório'!$B278,'Faturamento NNE'!$AA$2:$AA$707,'Infos Relatório'!C$1)</f>
        <v>0</v>
      </c>
      <c r="E278" s="543">
        <f>SUMIFS('Faturamento NNE'!$K$2:$K$707,'Faturamento NNE'!$E$2:$E$707,'Infos Relatório'!$B$245,'Faturamento NNE'!$F$2:$F$707,'Infos Relatório'!$B278,'Faturamento NNE'!$AA$2:$AA$707,'Infos Relatório'!C$1)</f>
        <v>0</v>
      </c>
      <c r="F278" s="544">
        <f>SUMIFS('Faturamento NNE'!$P$2:$P$707,'Faturamento NNE'!$E$2:$E$707,'Infos Relatório'!$B$245,'Faturamento NNE'!$F$2:$F$707,'Infos Relatório'!$B278,'Faturamento NNE'!$AA$2:$AA$707,'Infos Relatório'!C$1,'Faturamento NNE'!$U$2:$U$707,"Sim")+SUMIFS('Faturamento NNE'!$Q$2:$Q$707,'Faturamento NNE'!$E$2:$E$707,'Infos Relatório'!$B$245,'Faturamento NNE'!$F$2:$F$707,'Infos Relatório'!$B278,'Faturamento NNE'!$AA$2:$AA$707,'Infos Relatório'!C$1,'Faturamento NNE'!$U$2:$U$707,"Sim")</f>
        <v>0</v>
      </c>
      <c r="G278" s="283" t="e">
        <f t="shared" si="84"/>
        <v>#DIV/0!</v>
      </c>
      <c r="H278" s="545">
        <f>SUMIFS('Faturamento NNE'!$I$2:$I$707,'Faturamento NNE'!$E$2:$E$707,'Infos Relatório'!$B$245,'Faturamento NNE'!$F$2:$F$707,'Infos Relatório'!$B278,'Faturamento NNE'!$AA$2:$AA$707,'Infos Relatório'!C$1)</f>
        <v>0</v>
      </c>
      <c r="I278" s="541">
        <f>COUNTIFS('Faturamento NNE'!$E$2:$E$707,'Infos Relatório'!$B$245,'Faturamento NNE'!$F$2:$F$707,'Infos Relatório'!$B278,'Faturamento NNE'!$AA$2:$AA$707,'Infos Relatório'!I$1)</f>
        <v>0</v>
      </c>
      <c r="J278" s="542">
        <f>SUMIFS('Faturamento NNE'!$H$2:$H$707,'Faturamento NNE'!$E$2:$E$707,'Infos Relatório'!$B$245,'Faturamento NNE'!$F$2:$F$707,'Infos Relatório'!$B278,'Faturamento NNE'!$AA$2:$AA$707,'Infos Relatório'!I$1)</f>
        <v>0</v>
      </c>
      <c r="K278" s="543">
        <f>SUMIFS('Faturamento NNE'!$K$2:$K$707,'Faturamento NNE'!$E$2:$E$707,'Infos Relatório'!$B$245,'Faturamento NNE'!$F$2:$F$707,'Infos Relatório'!$B278,'Faturamento NNE'!$AA$2:$AA$707,'Infos Relatório'!I$1)</f>
        <v>0</v>
      </c>
      <c r="L278" s="544">
        <f>SUMIFS('Faturamento NNE'!$P$2:$P$707,'Faturamento NNE'!$E$2:$E$707,'Infos Relatório'!$B$245,'Faturamento NNE'!$F$2:$F$707,'Infos Relatório'!$B278,'Faturamento NNE'!$AA$2:$AA$707,'Infos Relatório'!I$1,'Faturamento NNE'!$U$2:$U$707,"Sim")+SUMIFS('Faturamento NNE'!$Q$2:$Q$707,'Faturamento NNE'!$E$2:$E$707,'Infos Relatório'!$B$245,'Faturamento NNE'!$F$2:$F$707,'Infos Relatório'!$B278,'Faturamento NNE'!$AA$2:$AA$707,'Infos Relatório'!I$1,'Faturamento NNE'!$U$2:$U$707,"Sim")</f>
        <v>0</v>
      </c>
      <c r="M278" s="283" t="e">
        <f t="shared" si="85"/>
        <v>#DIV/0!</v>
      </c>
      <c r="N278" s="545">
        <f>SUMIFS('Faturamento NNE'!$I$2:$I$707,'Faturamento NNE'!$E$2:$E$707,'Infos Relatório'!$B$245,'Faturamento NNE'!$F$2:$F$707,'Infos Relatório'!$B278,'Faturamento NNE'!$AA$2:$AA$707,'Infos Relatório'!I$1)</f>
        <v>0</v>
      </c>
      <c r="O278" s="541">
        <f>COUNTIFS('Faturamento NNE'!$E$2:$E$707,'Infos Relatório'!$B$245,'Faturamento NNE'!$F$2:$F$707,'Infos Relatório'!$B278,'Faturamento NNE'!$AA$2:$AA$707,'Infos Relatório'!O$1)</f>
        <v>0</v>
      </c>
      <c r="P278" s="542">
        <f>SUMIFS('Faturamento NNE'!$H$2:$H$707,'Faturamento NNE'!$E$2:$E$707,'Infos Relatório'!$B$245,'Faturamento NNE'!$F$2:$F$707,'Infos Relatório'!$B278,'Faturamento NNE'!$AA$2:$AA$707,'Infos Relatório'!O$1)</f>
        <v>0</v>
      </c>
      <c r="Q278" s="542">
        <f>SUMIFS('Faturamento NNE'!$K$2:$K$707,'Faturamento NNE'!$E$2:$E$707,'Infos Relatório'!$B$245,'Faturamento NNE'!$F$2:$F$707,'Infos Relatório'!$B278,'Faturamento NNE'!$AA$2:$AA$707,'Infos Relatório'!O$1)</f>
        <v>0</v>
      </c>
      <c r="R278" s="546">
        <f>SUMIFS('Faturamento NNE'!$P$2:$P$707,'Faturamento NNE'!$E$2:$E$707,'Infos Relatório'!$B$245,'Faturamento NNE'!$F$2:$F$707,'Infos Relatório'!$B278,'Faturamento NNE'!$AA$2:$AA$707,'Infos Relatório'!O$1,'Faturamento NNE'!$U$2:$U$707,"Sim")+SUMIFS('Faturamento NNE'!$Q$2:$Q$707,'Faturamento NNE'!$E$2:$E$707,'Infos Relatório'!$B$245,'Faturamento NNE'!$F$2:$F$707,'Infos Relatório'!$B278,'Faturamento NNE'!$AA$2:$AA$707,'Infos Relatório'!O$1,'Faturamento NNE'!$U$2:$U$707,"Sim")</f>
        <v>0</v>
      </c>
      <c r="S278" s="227" t="e">
        <f t="shared" si="86"/>
        <v>#DIV/0!</v>
      </c>
      <c r="T278" s="545">
        <f>SUMIFS('Faturamento NNE'!$I$2:$I$707,'Faturamento NNE'!$E$2:$E$707,'Infos Relatório'!$B$245,'Faturamento NNE'!$F$2:$F$707,'Infos Relatório'!$B278,'Faturamento NNE'!$AA$2:$AA$707,'Infos Relatório'!O$1)</f>
        <v>0</v>
      </c>
      <c r="U278" s="541">
        <f>COUNTIFS('Faturamento NNE'!$E$2:$E$707,'Infos Relatório'!$B$245,'Faturamento NNE'!$F$2:$F$707,'Infos Relatório'!$B278,'Faturamento NNE'!$AA$2:$AA$707,'Infos Relatório'!U$1)</f>
        <v>0</v>
      </c>
      <c r="V278" s="542">
        <f>SUMIFS('Faturamento NNE'!$H$2:$H$707,'Faturamento NNE'!$E$2:$E$707,'Infos Relatório'!$B$245,'Faturamento NNE'!$F$2:$F$707,'Infos Relatório'!$B278,'Faturamento NNE'!$AA$2:$AA$707,'Infos Relatório'!U$1)</f>
        <v>0</v>
      </c>
      <c r="W278" s="542">
        <f>SUMIFS('Faturamento NNE'!$K$2:$K$707,'Faturamento NNE'!$E$2:$E$707,'Infos Relatório'!$B$245,'Faturamento NNE'!$F$2:$F$707,'Infos Relatório'!$B278,'Faturamento NNE'!$AA$2:$AA$707,'Infos Relatório'!U$1)</f>
        <v>0</v>
      </c>
      <c r="X278" s="546">
        <f>SUMIFS('Faturamento NNE'!$P$2:$P$707,'Faturamento NNE'!$E$2:$E$707,'Infos Relatório'!$B$245,'Faturamento NNE'!$F$2:$F$707,'Infos Relatório'!$B278,'Faturamento NNE'!$AA$2:$AA$707,'Infos Relatório'!U$1,'Faturamento NNE'!$U$2:$U$707,"Sim")+SUMIFS('Faturamento NNE'!$Q$2:$Q$707,'Faturamento NNE'!$E$2:$E$707,'Infos Relatório'!$B$245,'Faturamento NNE'!$F$2:$F$707,'Infos Relatório'!$B278,'Faturamento NNE'!$AA$2:$AA$707,'Infos Relatório'!U$1,'Faturamento NNE'!$U$2:$U$707,"Sim")</f>
        <v>0</v>
      </c>
      <c r="Y278" s="227" t="e">
        <f t="shared" si="87"/>
        <v>#DIV/0!</v>
      </c>
      <c r="Z278" s="545">
        <f>SUMIFS('Faturamento NNE'!$I$2:$I$707,'Faturamento NNE'!$E$2:$E$707,'Infos Relatório'!$B$245,'Faturamento NNE'!$F$2:$F$707,'Infos Relatório'!$B278,'Faturamento NNE'!$AA$2:$AA$707,'Infos Relatório'!U$1)</f>
        <v>0</v>
      </c>
      <c r="AA278" s="541">
        <f>COUNTIFS('Faturamento NNE'!$E$2:$E$707,'Infos Relatório'!$B$245,'Faturamento NNE'!$F$2:$F$707,'Infos Relatório'!$B278,'Faturamento NNE'!$AA$2:$AA$707,'Infos Relatório'!AA$1)</f>
        <v>0</v>
      </c>
      <c r="AB278" s="542">
        <f>SUMIFS('Faturamento NNE'!$H$2:$H$707,'Faturamento NNE'!$E$2:$E$707,'Infos Relatório'!$B$245,'Faturamento NNE'!$F$2:$F$707,'Infos Relatório'!$B278,'Faturamento NNE'!$AA$2:$AA$707,'Infos Relatório'!AA$1)</f>
        <v>0</v>
      </c>
      <c r="AC278" s="542">
        <f>SUMIFS('Faturamento NNE'!$K$2:$K$707,'Faturamento NNE'!$E$2:$E$707,'Infos Relatório'!$B$245,'Faturamento NNE'!$F$2:$F$707,'Infos Relatório'!$B278,'Faturamento NNE'!$AA$2:$AA$707,'Infos Relatório'!AA$1)</f>
        <v>0</v>
      </c>
      <c r="AD278" s="546">
        <f>SUMIFS('Faturamento NNE'!$P$2:$P$707,'Faturamento NNE'!$E$2:$E$707,'Infos Relatório'!$B$245,'Faturamento NNE'!$F$2:$F$707,'Infos Relatório'!$B278,'Faturamento NNE'!$AA$2:$AA$707,'Infos Relatório'!AA$1,'Faturamento NNE'!$U$2:$U$707,"Sim")+SUMIFS('Faturamento NNE'!$Q$2:$Q$707,'Faturamento NNE'!$E$2:$E$707,'Infos Relatório'!$B$245,'Faturamento NNE'!$F$2:$F$707,'Infos Relatório'!$B278,'Faturamento NNE'!$AA$2:$AA$707,'Infos Relatório'!AA$1,'Faturamento NNE'!$U$2:$U$707,"Sim")</f>
        <v>0</v>
      </c>
      <c r="AE278" s="227" t="e">
        <f t="shared" si="88"/>
        <v>#DIV/0!</v>
      </c>
      <c r="AF278" s="545">
        <f>SUMIFS('Faturamento NNE'!$I$2:$I$707,'Faturamento NNE'!$E$2:$E$707,'Infos Relatório'!$B$245,'Faturamento NNE'!$F$2:$F$707,'Infos Relatório'!$B278,'Faturamento NNE'!$AA$2:$AA$707,'Infos Relatório'!AA$1)</f>
        <v>0</v>
      </c>
      <c r="AG278" s="541">
        <f>COUNTIFS('Faturamento NNE'!$E$2:$E$707,'Infos Relatório'!$B$245,'Faturamento NNE'!$F$2:$F$707,'Infos Relatório'!$B278,'Faturamento NNE'!$AA$2:$AA$707,'Infos Relatório'!AG$1)</f>
        <v>0</v>
      </c>
      <c r="AH278" s="542">
        <f>SUMIFS('Faturamento NNE'!$H$2:$H$707,'Faturamento NNE'!$E$2:$E$707,'Infos Relatório'!$B$245,'Faturamento NNE'!$F$2:$F$707,'Infos Relatório'!$B278,'Faturamento NNE'!$AA$2:$AA$707,'Infos Relatório'!AG$1)</f>
        <v>0</v>
      </c>
      <c r="AI278" s="542">
        <f>SUMIFS('Faturamento NNE'!$K$2:$K$707,'Faturamento NNE'!$E$2:$E$707,'Infos Relatório'!$B$245,'Faturamento NNE'!$F$2:$F$707,'Infos Relatório'!$B278,'Faturamento NNE'!$AA$2:$AA$707,'Infos Relatório'!AG$1)</f>
        <v>0</v>
      </c>
      <c r="AJ278" s="546">
        <f>SUMIFS('Faturamento NNE'!$P$2:$P$707,'Faturamento NNE'!$E$2:$E$707,'Infos Relatório'!$B$245,'Faturamento NNE'!$F$2:$F$707,'Infos Relatório'!$B278,'Faturamento NNE'!$AA$2:$AA$707,'Infos Relatório'!AG$1,'Faturamento NNE'!$U$2:$U$707,"Sim")+SUMIFS('Faturamento NNE'!$Q$2:$Q$707,'Faturamento NNE'!$E$2:$E$707,'Infos Relatório'!$B$245,'Faturamento NNE'!$F$2:$F$707,'Infos Relatório'!$B278,'Faturamento NNE'!$AA$2:$AA$707,'Infos Relatório'!AG$1,'Faturamento NNE'!$U$2:$U$707,"Sim")</f>
        <v>0</v>
      </c>
      <c r="AK278" s="227" t="e">
        <f t="shared" si="89"/>
        <v>#DIV/0!</v>
      </c>
      <c r="AL278" s="545">
        <f>SUMIFS('Faturamento NNE'!$I$2:$I$707,'Faturamento NNE'!$E$2:$E$707,'Infos Relatório'!$B$245,'Faturamento NNE'!$F$2:$F$707,'Infos Relatório'!$B278,'Faturamento NNE'!$AA$2:$AA$707,'Infos Relatório'!AG$1)</f>
        <v>0</v>
      </c>
      <c r="AM278" s="541">
        <f>COUNTIFS('Faturamento NNE'!$E$2:$E$707,'Infos Relatório'!$B$245,'Faturamento NNE'!$F$2:$F$707,'Infos Relatório'!$B278,'Faturamento NNE'!$AA$2:$AA$707,'Infos Relatório'!AM$1)</f>
        <v>0</v>
      </c>
      <c r="AN278" s="542">
        <f>SUMIFS('Faturamento NNE'!$H$2:$H$707,'Faturamento NNE'!$E$2:$E$707,'Infos Relatório'!$B$245,'Faturamento NNE'!$F$2:$F$707,'Infos Relatório'!$B278,'Faturamento NNE'!$AA$2:$AA$707,'Infos Relatório'!AM$1)</f>
        <v>0</v>
      </c>
      <c r="AO278" s="542">
        <f>SUMIFS('Faturamento NNE'!$K$2:$K$707,'Faturamento NNE'!$E$2:$E$707,'Infos Relatório'!$B$245,'Faturamento NNE'!$F$2:$F$707,'Infos Relatório'!$B278,'Faturamento NNE'!$AA$2:$AA$707,'Infos Relatório'!AM$1)</f>
        <v>0</v>
      </c>
      <c r="AP278" s="546">
        <f>SUMIFS('Faturamento NNE'!$P$2:$P$707,'Faturamento NNE'!$E$2:$E$707,'Infos Relatório'!$B$245,'Faturamento NNE'!$F$2:$F$707,'Infos Relatório'!$B278,'Faturamento NNE'!$AA$2:$AA$707,'Infos Relatório'!AM$1,'Faturamento NNE'!$U$2:$U$707,"Sim")+SUMIFS('Faturamento NNE'!$Q$2:$Q$707,'Faturamento NNE'!$E$2:$E$707,'Infos Relatório'!$B$245,'Faturamento NNE'!$F$2:$F$707,'Infos Relatório'!$B278,'Faturamento NNE'!$AA$2:$AA$707,'Infos Relatório'!AM$1,'Faturamento NNE'!$U$2:$U$707,"Sim")</f>
        <v>0</v>
      </c>
      <c r="AQ278" s="227" t="e">
        <f t="shared" si="90"/>
        <v>#DIV/0!</v>
      </c>
      <c r="AR278" s="545">
        <f>SUMIFS('Faturamento NNE'!$I$2:$I$707,'Faturamento NNE'!$E$2:$E$707,'Infos Relatório'!$B$245,'Faturamento NNE'!$F$2:$F$707,'Infos Relatório'!$B278,'Faturamento NNE'!$AA$2:$AA$707,'Infos Relatório'!AM$1)</f>
        <v>0</v>
      </c>
      <c r="AS278" s="541">
        <f>COUNTIFS('Faturamento NNE'!$E$2:$E$707,'Infos Relatório'!$B$245,'Faturamento NNE'!$F$2:$F$707,'Infos Relatório'!$B278,'Faturamento NNE'!$AA$2:$AA$707,'Infos Relatório'!AS$1)</f>
        <v>0</v>
      </c>
      <c r="AT278" s="542">
        <f>SUMIFS('Faturamento NNE'!$H$2:$H$707,'Faturamento NNE'!$E$2:$E$707,'Infos Relatório'!$B$245,'Faturamento NNE'!$F$2:$F$707,'Infos Relatório'!$B278,'Faturamento NNE'!$AA$2:$AA$707,'Infos Relatório'!AS$1)</f>
        <v>0</v>
      </c>
      <c r="AU278" s="542">
        <f>SUMIFS('Faturamento NNE'!$K$2:$K$707,'Faturamento NNE'!$E$2:$E$707,'Infos Relatório'!$B$245,'Faturamento NNE'!$F$2:$F$707,'Infos Relatório'!$B278,'Faturamento NNE'!$AA$2:$AA$707,'Infos Relatório'!AS$1)</f>
        <v>0</v>
      </c>
      <c r="AV278" s="546">
        <f>SUMIFS('Faturamento NNE'!$P$2:$P$707,'Faturamento NNE'!$E$2:$E$707,'Infos Relatório'!$B$245,'Faturamento NNE'!$F$2:$F$707,'Infos Relatório'!$B278,'Faturamento NNE'!$AA$2:$AA$707,'Infos Relatório'!AS$1,'Faturamento NNE'!$U$2:$U$707,"Sim")+SUMIFS('Faturamento NNE'!$Q$2:$Q$707,'Faturamento NNE'!$E$2:$E$707,'Infos Relatório'!$B$245,'Faturamento NNE'!$F$2:$F$707,'Infos Relatório'!$B278,'Faturamento NNE'!$AA$2:$AA$707,'Infos Relatório'!AS$1,'Faturamento NNE'!$U$2:$U$707,"Sim")</f>
        <v>0</v>
      </c>
      <c r="AW278" s="227" t="e">
        <f t="shared" si="91"/>
        <v>#DIV/0!</v>
      </c>
      <c r="AX278" s="545">
        <f>SUMIFS('Faturamento NNE'!$I$2:$I$707,'Faturamento NNE'!$E$2:$E$707,'Infos Relatório'!$B$245,'Faturamento NNE'!$F$2:$F$707,'Infos Relatório'!$B278,'Faturamento NNE'!$AA$2:$AA$707,'Infos Relatório'!AS$1)</f>
        <v>0</v>
      </c>
      <c r="AY278" s="541">
        <f>COUNTIFS('Faturamento NNE'!$E$2:$E$707,'Infos Relatório'!$B$245,'Faturamento NNE'!$F$2:$F$707,'Infos Relatório'!$B278,'Faturamento NNE'!$AA$2:$AA$707,'Infos Relatório'!AY$1)</f>
        <v>0</v>
      </c>
      <c r="AZ278" s="542">
        <f>SUMIFS('Faturamento NNE'!$H$2:$H$707,'Faturamento NNE'!$E$2:$E$707,'Infos Relatório'!$B$245,'Faturamento NNE'!$F$2:$F$707,'Infos Relatório'!$B278,'Faturamento NNE'!$AA$2:$AA$707,'Infos Relatório'!AY$1)</f>
        <v>0</v>
      </c>
      <c r="BA278" s="542">
        <f>SUMIFS('Faturamento NNE'!$K$2:$K$707,'Faturamento NNE'!$E$2:$E$707,'Infos Relatório'!$B$245,'Faturamento NNE'!$F$2:$F$707,'Infos Relatório'!$B278,'Faturamento NNE'!$AA$2:$AA$707,'Infos Relatório'!AY$1)</f>
        <v>0</v>
      </c>
      <c r="BB278" s="546">
        <f>SUMIFS('Faturamento NNE'!$P$2:$P$707,'Faturamento NNE'!$E$2:$E$707,'Infos Relatório'!$B$245,'Faturamento NNE'!$F$2:$F$707,'Infos Relatório'!$B278,'Faturamento NNE'!$AA$2:$AA$707,'Infos Relatório'!AY$1,'Faturamento NNE'!$U$2:$U$707,"Sim")+SUMIFS('Faturamento NNE'!$Q$2:$Q$707,'Faturamento NNE'!$E$2:$E$707,'Infos Relatório'!$B$245,'Faturamento NNE'!$F$2:$F$707,'Infos Relatório'!$B278,'Faturamento NNE'!$AA$2:$AA$707,'Infos Relatório'!AY$1,'Faturamento NNE'!$U$2:$U$707,"Sim")</f>
        <v>0</v>
      </c>
      <c r="BC278" s="227" t="e">
        <f t="shared" si="92"/>
        <v>#DIV/0!</v>
      </c>
      <c r="BD278" s="545">
        <f>SUMIFS('Faturamento NNE'!$I$2:$I$707,'Faturamento NNE'!$E$2:$E$707,'Infos Relatório'!$B$245,'Faturamento NNE'!$F$2:$F$707,'Infos Relatório'!$B278,'Faturamento NNE'!$AA$2:$AA$707,'Infos Relatório'!AY$1)</f>
        <v>0</v>
      </c>
      <c r="BE278" s="541">
        <f>COUNTIFS('Faturamento NNE'!$E$2:$E$707,'Infos Relatório'!$B$245,'Faturamento NNE'!$F$2:$F$707,'Infos Relatório'!$B278,'Faturamento NNE'!$AA$2:$AA$707,'Infos Relatório'!BE$1)</f>
        <v>0</v>
      </c>
      <c r="BF278" s="542">
        <f>SUMIFS('Faturamento NNE'!$H$2:$H$707,'Faturamento NNE'!$E$2:$E$707,'Infos Relatório'!$B$245,'Faturamento NNE'!$F$2:$F$707,'Infos Relatório'!$B278,'Faturamento NNE'!$AA$2:$AA$707,'Infos Relatório'!BE$1)</f>
        <v>0</v>
      </c>
      <c r="BG278" s="542">
        <f>SUMIFS('Faturamento NNE'!$K$2:$K$707,'Faturamento NNE'!$E$2:$E$707,'Infos Relatório'!$B$245,'Faturamento NNE'!$F$2:$F$707,'Infos Relatório'!$B278,'Faturamento NNE'!$AA$2:$AA$707,'Infos Relatório'!BE$1)</f>
        <v>0</v>
      </c>
      <c r="BH278" s="546">
        <f>SUMIFS('Faturamento NNE'!$P$2:$P$707,'Faturamento NNE'!$E$2:$E$707,'Infos Relatório'!$B$245,'Faturamento NNE'!$F$2:$F$707,'Infos Relatório'!$B278,'Faturamento NNE'!$AA$2:$AA$707,'Infos Relatório'!BE$1,'Faturamento NNE'!$U$2:$U$707,"Sim")+SUMIFS('Faturamento NNE'!$Q$2:$Q$707,'Faturamento NNE'!$E$2:$E$707,'Infos Relatório'!$B$245,'Faturamento NNE'!$F$2:$F$707,'Infos Relatório'!$B278,'Faturamento NNE'!$AA$2:$AA$707,'Infos Relatório'!BE$1,'Faturamento NNE'!$U$2:$U$707,"Sim")</f>
        <v>0</v>
      </c>
      <c r="BI278" s="227" t="e">
        <f t="shared" si="93"/>
        <v>#DIV/0!</v>
      </c>
      <c r="BJ278" s="545">
        <f>SUMIFS('Faturamento NNE'!$I$2:$I$707,'Faturamento NNE'!$E$2:$E$707,'Infos Relatório'!$B$245,'Faturamento NNE'!$F$2:$F$707,'Infos Relatório'!$B278,'Faturamento NNE'!$AA$2:$AA$707,'Infos Relatório'!BE$1)</f>
        <v>0</v>
      </c>
      <c r="BK278" s="541">
        <f>COUNTIFS('Faturamento NNE'!$E$2:$E$707,'Infos Relatório'!$B$245,'Faturamento NNE'!$F$2:$F$707,'Infos Relatório'!$B278,'Faturamento NNE'!$AA$2:$AA$707,'Infos Relatório'!BK$1)</f>
        <v>0</v>
      </c>
      <c r="BL278" s="542">
        <f>SUMIFS('Faturamento NNE'!$H$2:$H$707,'Faturamento NNE'!$E$2:$E$707,'Infos Relatório'!$B$245,'Faturamento NNE'!$F$2:$F$707,'Infos Relatório'!$B278,'Faturamento NNE'!$AA$2:$AA$707,'Infos Relatório'!BK$1)</f>
        <v>0</v>
      </c>
      <c r="BM278" s="542">
        <f>SUMIFS('Faturamento NNE'!$K$2:$K$707,'Faturamento NNE'!$E$2:$E$707,'Infos Relatório'!$B$245,'Faturamento NNE'!$F$2:$F$707,'Infos Relatório'!$B278,'Faturamento NNE'!$AA$2:$AA$707,'Infos Relatório'!BK$1)</f>
        <v>0</v>
      </c>
      <c r="BN278" s="546">
        <f>SUMIFS('Faturamento NNE'!$P$2:$P$707,'Faturamento NNE'!$E$2:$E$707,'Infos Relatório'!$B$245,'Faturamento NNE'!$F$2:$F$707,'Infos Relatório'!$B278,'Faturamento NNE'!$AA$2:$AA$707,'Infos Relatório'!BK$1,'Faturamento NNE'!$U$2:$U$707,"Sim")+SUMIFS('Faturamento NNE'!$Q$2:$Q$707,'Faturamento NNE'!$E$2:$E$707,'Infos Relatório'!$B$245,'Faturamento NNE'!$F$2:$F$707,'Infos Relatório'!$B278,'Faturamento NNE'!$AA$2:$AA$707,'Infos Relatório'!BK$1,'Faturamento NNE'!$U$2:$U$707,"Sim")</f>
        <v>0</v>
      </c>
      <c r="BO278" s="227" t="e">
        <f t="shared" si="94"/>
        <v>#DIV/0!</v>
      </c>
      <c r="BP278" s="545">
        <f>SUMIFS('Faturamento NNE'!$I$2:$I$707,'Faturamento NNE'!$E$2:$E$707,'Infos Relatório'!$B$245,'Faturamento NNE'!$F$2:$F$707,'Infos Relatório'!$B278,'Faturamento NNE'!$AA$2:$AA$707,'Infos Relatório'!BK$1)</f>
        <v>0</v>
      </c>
      <c r="BQ278" s="541">
        <f>COUNTIFS('Faturamento NNE'!$E$2:$E$707,'Infos Relatório'!$B$245,'Faturamento NNE'!$F$2:$F$707,'Infos Relatório'!$B278,'Faturamento NNE'!$AA$2:$AA$707,'Infos Relatório'!BQ$1)</f>
        <v>0</v>
      </c>
      <c r="BR278" s="542">
        <f>SUMIFS('Faturamento NNE'!$H$2:$H$707,'Faturamento NNE'!$E$2:$E$707,'Infos Relatório'!$B$245,'Faturamento NNE'!$F$2:$F$707,'Infos Relatório'!$B278,'Faturamento NNE'!$AA$2:$AA$707,'Infos Relatório'!BQ$1)</f>
        <v>0</v>
      </c>
      <c r="BS278" s="542">
        <f>SUMIFS('Faturamento NNE'!$K$2:$K$707,'Faturamento NNE'!$E$2:$E$707,'Infos Relatório'!$B$245,'Faturamento NNE'!$F$2:$F$707,'Infos Relatório'!$B278,'Faturamento NNE'!$AA$2:$AA$707,'Infos Relatório'!BQ$1)</f>
        <v>0</v>
      </c>
      <c r="BT278" s="546">
        <f>SUMIFS('Faturamento NNE'!$P$2:$P$707,'Faturamento NNE'!$E$2:$E$707,'Infos Relatório'!$B$245,'Faturamento NNE'!$F$2:$F$707,'Infos Relatório'!$B278,'Faturamento NNE'!$AA$2:$AA$707,'Infos Relatório'!BQ$1,'Faturamento NNE'!$U$2:$U$707,"Sim")+SUMIFS('Faturamento NNE'!$Q$2:$Q$707,'Faturamento NNE'!$E$2:$E$707,'Infos Relatório'!$B$245,'Faturamento NNE'!$F$2:$F$707,'Infos Relatório'!$B278,'Faturamento NNE'!$AA$2:$AA$707,'Infos Relatório'!BQ$1,'Faturamento NNE'!$U$2:$U$707,"Sim")</f>
        <v>0</v>
      </c>
      <c r="BU278" s="227" t="e">
        <f t="shared" si="95"/>
        <v>#DIV/0!</v>
      </c>
      <c r="BV278" s="545">
        <f>SUMIFS('Faturamento NNE'!$I$2:$I$707,'Faturamento NNE'!$E$2:$E$707,'Infos Relatório'!$B$245,'Faturamento NNE'!$F$2:$F$707,'Infos Relatório'!$B278,'Faturamento NNE'!$AA$2:$AA$707,'Infos Relatório'!BQ$1)</f>
        <v>0</v>
      </c>
    </row>
    <row r="279" spans="2:74">
      <c r="B279" s="217" t="s">
        <v>163</v>
      </c>
      <c r="C279" s="541">
        <f>COUNTIFS('Faturamento NNE'!$E$2:$E$707,'Infos Relatório'!$B$245,'Faturamento NNE'!$F$2:$F$707,'Infos Relatório'!$B279,'Faturamento NNE'!$AA$2:$AA$707,'Infos Relatório'!C$1)</f>
        <v>0</v>
      </c>
      <c r="D279" s="542">
        <f>SUMIFS('Faturamento NNE'!$H$2:$H$707,'Faturamento NNE'!$E$2:$E$707,'Infos Relatório'!$B$245,'Faturamento NNE'!$F$2:$F$707,'Infos Relatório'!$B279,'Faturamento NNE'!$AA$2:$AA$707,'Infos Relatório'!C$1)</f>
        <v>0</v>
      </c>
      <c r="E279" s="543">
        <f>SUMIFS('Faturamento NNE'!$K$2:$K$707,'Faturamento NNE'!$E$2:$E$707,'Infos Relatório'!$B$245,'Faturamento NNE'!$F$2:$F$707,'Infos Relatório'!$B279,'Faturamento NNE'!$AA$2:$AA$707,'Infos Relatório'!C$1)</f>
        <v>0</v>
      </c>
      <c r="F279" s="544">
        <f>SUMIFS('Faturamento NNE'!$P$2:$P$707,'Faturamento NNE'!$E$2:$E$707,'Infos Relatório'!$B$245,'Faturamento NNE'!$F$2:$F$707,'Infos Relatório'!$B279,'Faturamento NNE'!$AA$2:$AA$707,'Infos Relatório'!C$1,'Faturamento NNE'!$U$2:$U$707,"Sim")+SUMIFS('Faturamento NNE'!$Q$2:$Q$707,'Faturamento NNE'!$E$2:$E$707,'Infos Relatório'!$B$245,'Faturamento NNE'!$F$2:$F$707,'Infos Relatório'!$B279,'Faturamento NNE'!$AA$2:$AA$707,'Infos Relatório'!C$1,'Faturamento NNE'!$U$2:$U$707,"Sim")</f>
        <v>0</v>
      </c>
      <c r="G279" s="283" t="e">
        <f t="shared" si="84"/>
        <v>#DIV/0!</v>
      </c>
      <c r="H279" s="545">
        <f>SUMIFS('Faturamento NNE'!$I$2:$I$707,'Faturamento NNE'!$E$2:$E$707,'Infos Relatório'!$B$245,'Faturamento NNE'!$F$2:$F$707,'Infos Relatório'!$B279,'Faturamento NNE'!$AA$2:$AA$707,'Infos Relatório'!C$1)</f>
        <v>0</v>
      </c>
      <c r="I279" s="541">
        <f>COUNTIFS('Faturamento NNE'!$E$2:$E$707,'Infos Relatório'!$B$245,'Faturamento NNE'!$F$2:$F$707,'Infos Relatório'!$B279,'Faturamento NNE'!$AA$2:$AA$707,'Infos Relatório'!I$1)</f>
        <v>0</v>
      </c>
      <c r="J279" s="542">
        <f>SUMIFS('Faturamento NNE'!$H$2:$H$707,'Faturamento NNE'!$E$2:$E$707,'Infos Relatório'!$B$245,'Faturamento NNE'!$F$2:$F$707,'Infos Relatório'!$B279,'Faturamento NNE'!$AA$2:$AA$707,'Infos Relatório'!I$1)</f>
        <v>0</v>
      </c>
      <c r="K279" s="543">
        <f>SUMIFS('Faturamento NNE'!$K$2:$K$707,'Faturamento NNE'!$E$2:$E$707,'Infos Relatório'!$B$245,'Faturamento NNE'!$F$2:$F$707,'Infos Relatório'!$B279,'Faturamento NNE'!$AA$2:$AA$707,'Infos Relatório'!I$1)</f>
        <v>0</v>
      </c>
      <c r="L279" s="544">
        <f>SUMIFS('Faturamento NNE'!$P$2:$P$707,'Faturamento NNE'!$E$2:$E$707,'Infos Relatório'!$B$245,'Faturamento NNE'!$F$2:$F$707,'Infos Relatório'!$B279,'Faturamento NNE'!$AA$2:$AA$707,'Infos Relatório'!I$1,'Faturamento NNE'!$U$2:$U$707,"Sim")+SUMIFS('Faturamento NNE'!$Q$2:$Q$707,'Faturamento NNE'!$E$2:$E$707,'Infos Relatório'!$B$245,'Faturamento NNE'!$F$2:$F$707,'Infos Relatório'!$B279,'Faturamento NNE'!$AA$2:$AA$707,'Infos Relatório'!I$1,'Faturamento NNE'!$U$2:$U$707,"Sim")</f>
        <v>0</v>
      </c>
      <c r="M279" s="283" t="e">
        <f t="shared" si="85"/>
        <v>#DIV/0!</v>
      </c>
      <c r="N279" s="545">
        <f>SUMIFS('Faturamento NNE'!$I$2:$I$707,'Faturamento NNE'!$E$2:$E$707,'Infos Relatório'!$B$245,'Faturamento NNE'!$F$2:$F$707,'Infos Relatório'!$B279,'Faturamento NNE'!$AA$2:$AA$707,'Infos Relatório'!I$1)</f>
        <v>0</v>
      </c>
      <c r="O279" s="541">
        <f>COUNTIFS('Faturamento NNE'!$E$2:$E$707,'Infos Relatório'!$B$245,'Faturamento NNE'!$F$2:$F$707,'Infos Relatório'!$B279,'Faturamento NNE'!$AA$2:$AA$707,'Infos Relatório'!O$1)</f>
        <v>0</v>
      </c>
      <c r="P279" s="542">
        <f>SUMIFS('Faturamento NNE'!$H$2:$H$707,'Faturamento NNE'!$E$2:$E$707,'Infos Relatório'!$B$245,'Faturamento NNE'!$F$2:$F$707,'Infos Relatório'!$B279,'Faturamento NNE'!$AA$2:$AA$707,'Infos Relatório'!O$1)</f>
        <v>0</v>
      </c>
      <c r="Q279" s="542">
        <f>SUMIFS('Faturamento NNE'!$K$2:$K$707,'Faturamento NNE'!$E$2:$E$707,'Infos Relatório'!$B$245,'Faturamento NNE'!$F$2:$F$707,'Infos Relatório'!$B279,'Faturamento NNE'!$AA$2:$AA$707,'Infos Relatório'!O$1)</f>
        <v>0</v>
      </c>
      <c r="R279" s="546">
        <f>SUMIFS('Faturamento NNE'!$P$2:$P$707,'Faturamento NNE'!$E$2:$E$707,'Infos Relatório'!$B$245,'Faturamento NNE'!$F$2:$F$707,'Infos Relatório'!$B279,'Faturamento NNE'!$AA$2:$AA$707,'Infos Relatório'!O$1,'Faturamento NNE'!$U$2:$U$707,"Sim")+SUMIFS('Faturamento NNE'!$Q$2:$Q$707,'Faturamento NNE'!$E$2:$E$707,'Infos Relatório'!$B$245,'Faturamento NNE'!$F$2:$F$707,'Infos Relatório'!$B279,'Faturamento NNE'!$AA$2:$AA$707,'Infos Relatório'!O$1,'Faturamento NNE'!$U$2:$U$707,"Sim")</f>
        <v>0</v>
      </c>
      <c r="S279" s="227" t="e">
        <f t="shared" si="86"/>
        <v>#DIV/0!</v>
      </c>
      <c r="T279" s="545">
        <f>SUMIFS('Faturamento NNE'!$I$2:$I$707,'Faturamento NNE'!$E$2:$E$707,'Infos Relatório'!$B$245,'Faturamento NNE'!$F$2:$F$707,'Infos Relatório'!$B279,'Faturamento NNE'!$AA$2:$AA$707,'Infos Relatório'!O$1)</f>
        <v>0</v>
      </c>
      <c r="U279" s="541">
        <f>COUNTIFS('Faturamento NNE'!$E$2:$E$707,'Infos Relatório'!$B$245,'Faturamento NNE'!$F$2:$F$707,'Infos Relatório'!$B279,'Faturamento NNE'!$AA$2:$AA$707,'Infos Relatório'!U$1)</f>
        <v>0</v>
      </c>
      <c r="V279" s="542">
        <f>SUMIFS('Faturamento NNE'!$H$2:$H$707,'Faturamento NNE'!$E$2:$E$707,'Infos Relatório'!$B$245,'Faturamento NNE'!$F$2:$F$707,'Infos Relatório'!$B279,'Faturamento NNE'!$AA$2:$AA$707,'Infos Relatório'!U$1)</f>
        <v>0</v>
      </c>
      <c r="W279" s="542">
        <f>SUMIFS('Faturamento NNE'!$K$2:$K$707,'Faturamento NNE'!$E$2:$E$707,'Infos Relatório'!$B$245,'Faturamento NNE'!$F$2:$F$707,'Infos Relatório'!$B279,'Faturamento NNE'!$AA$2:$AA$707,'Infos Relatório'!U$1)</f>
        <v>0</v>
      </c>
      <c r="X279" s="546">
        <f>SUMIFS('Faturamento NNE'!$P$2:$P$707,'Faturamento NNE'!$E$2:$E$707,'Infos Relatório'!$B$245,'Faturamento NNE'!$F$2:$F$707,'Infos Relatório'!$B279,'Faturamento NNE'!$AA$2:$AA$707,'Infos Relatório'!U$1,'Faturamento NNE'!$U$2:$U$707,"Sim")+SUMIFS('Faturamento NNE'!$Q$2:$Q$707,'Faturamento NNE'!$E$2:$E$707,'Infos Relatório'!$B$245,'Faturamento NNE'!$F$2:$F$707,'Infos Relatório'!$B279,'Faturamento NNE'!$AA$2:$AA$707,'Infos Relatório'!U$1,'Faturamento NNE'!$U$2:$U$707,"Sim")</f>
        <v>0</v>
      </c>
      <c r="Y279" s="227" t="e">
        <f t="shared" si="87"/>
        <v>#DIV/0!</v>
      </c>
      <c r="Z279" s="545">
        <f>SUMIFS('Faturamento NNE'!$I$2:$I$707,'Faturamento NNE'!$E$2:$E$707,'Infos Relatório'!$B$245,'Faturamento NNE'!$F$2:$F$707,'Infos Relatório'!$B279,'Faturamento NNE'!$AA$2:$AA$707,'Infos Relatório'!U$1)</f>
        <v>0</v>
      </c>
      <c r="AA279" s="541">
        <f>COUNTIFS('Faturamento NNE'!$E$2:$E$707,'Infos Relatório'!$B$245,'Faturamento NNE'!$F$2:$F$707,'Infos Relatório'!$B279,'Faturamento NNE'!$AA$2:$AA$707,'Infos Relatório'!AA$1)</f>
        <v>0</v>
      </c>
      <c r="AB279" s="542">
        <f>SUMIFS('Faturamento NNE'!$H$2:$H$707,'Faturamento NNE'!$E$2:$E$707,'Infos Relatório'!$B$245,'Faturamento NNE'!$F$2:$F$707,'Infos Relatório'!$B279,'Faturamento NNE'!$AA$2:$AA$707,'Infos Relatório'!AA$1)</f>
        <v>0</v>
      </c>
      <c r="AC279" s="542">
        <f>SUMIFS('Faturamento NNE'!$K$2:$K$707,'Faturamento NNE'!$E$2:$E$707,'Infos Relatório'!$B$245,'Faturamento NNE'!$F$2:$F$707,'Infos Relatório'!$B279,'Faturamento NNE'!$AA$2:$AA$707,'Infos Relatório'!AA$1)</f>
        <v>0</v>
      </c>
      <c r="AD279" s="546">
        <f>SUMIFS('Faturamento NNE'!$P$2:$P$707,'Faturamento NNE'!$E$2:$E$707,'Infos Relatório'!$B$245,'Faturamento NNE'!$F$2:$F$707,'Infos Relatório'!$B279,'Faturamento NNE'!$AA$2:$AA$707,'Infos Relatório'!AA$1,'Faturamento NNE'!$U$2:$U$707,"Sim")+SUMIFS('Faturamento NNE'!$Q$2:$Q$707,'Faturamento NNE'!$E$2:$E$707,'Infos Relatório'!$B$245,'Faturamento NNE'!$F$2:$F$707,'Infos Relatório'!$B279,'Faturamento NNE'!$AA$2:$AA$707,'Infos Relatório'!AA$1,'Faturamento NNE'!$U$2:$U$707,"Sim")</f>
        <v>0</v>
      </c>
      <c r="AE279" s="227" t="e">
        <f t="shared" si="88"/>
        <v>#DIV/0!</v>
      </c>
      <c r="AF279" s="545">
        <f>SUMIFS('Faturamento NNE'!$I$2:$I$707,'Faturamento NNE'!$E$2:$E$707,'Infos Relatório'!$B$245,'Faturamento NNE'!$F$2:$F$707,'Infos Relatório'!$B279,'Faturamento NNE'!$AA$2:$AA$707,'Infos Relatório'!AA$1)</f>
        <v>0</v>
      </c>
      <c r="AG279" s="541">
        <f>COUNTIFS('Faturamento NNE'!$E$2:$E$707,'Infos Relatório'!$B$245,'Faturamento NNE'!$F$2:$F$707,'Infos Relatório'!$B279,'Faturamento NNE'!$AA$2:$AA$707,'Infos Relatório'!AG$1)</f>
        <v>0</v>
      </c>
      <c r="AH279" s="542">
        <f>SUMIFS('Faturamento NNE'!$H$2:$H$707,'Faturamento NNE'!$E$2:$E$707,'Infos Relatório'!$B$245,'Faturamento NNE'!$F$2:$F$707,'Infos Relatório'!$B279,'Faturamento NNE'!$AA$2:$AA$707,'Infos Relatório'!AG$1)</f>
        <v>0</v>
      </c>
      <c r="AI279" s="542">
        <f>SUMIFS('Faturamento NNE'!$K$2:$K$707,'Faturamento NNE'!$E$2:$E$707,'Infos Relatório'!$B$245,'Faturamento NNE'!$F$2:$F$707,'Infos Relatório'!$B279,'Faturamento NNE'!$AA$2:$AA$707,'Infos Relatório'!AG$1)</f>
        <v>0</v>
      </c>
      <c r="AJ279" s="546">
        <f>SUMIFS('Faturamento NNE'!$P$2:$P$707,'Faturamento NNE'!$E$2:$E$707,'Infos Relatório'!$B$245,'Faturamento NNE'!$F$2:$F$707,'Infos Relatório'!$B279,'Faturamento NNE'!$AA$2:$AA$707,'Infos Relatório'!AG$1,'Faturamento NNE'!$U$2:$U$707,"Sim")+SUMIFS('Faturamento NNE'!$Q$2:$Q$707,'Faturamento NNE'!$E$2:$E$707,'Infos Relatório'!$B$245,'Faturamento NNE'!$F$2:$F$707,'Infos Relatório'!$B279,'Faturamento NNE'!$AA$2:$AA$707,'Infos Relatório'!AG$1,'Faturamento NNE'!$U$2:$U$707,"Sim")</f>
        <v>0</v>
      </c>
      <c r="AK279" s="227" t="e">
        <f t="shared" si="89"/>
        <v>#DIV/0!</v>
      </c>
      <c r="AL279" s="545">
        <f>SUMIFS('Faturamento NNE'!$I$2:$I$707,'Faturamento NNE'!$E$2:$E$707,'Infos Relatório'!$B$245,'Faturamento NNE'!$F$2:$F$707,'Infos Relatório'!$B279,'Faturamento NNE'!$AA$2:$AA$707,'Infos Relatório'!AG$1)</f>
        <v>0</v>
      </c>
      <c r="AM279" s="541">
        <f>COUNTIFS('Faturamento NNE'!$E$2:$E$707,'Infos Relatório'!$B$245,'Faturamento NNE'!$F$2:$F$707,'Infos Relatório'!$B279,'Faturamento NNE'!$AA$2:$AA$707,'Infos Relatório'!AM$1)</f>
        <v>0</v>
      </c>
      <c r="AN279" s="542">
        <f>SUMIFS('Faturamento NNE'!$H$2:$H$707,'Faturamento NNE'!$E$2:$E$707,'Infos Relatório'!$B$245,'Faturamento NNE'!$F$2:$F$707,'Infos Relatório'!$B279,'Faturamento NNE'!$AA$2:$AA$707,'Infos Relatório'!AM$1)</f>
        <v>0</v>
      </c>
      <c r="AO279" s="542">
        <f>SUMIFS('Faturamento NNE'!$K$2:$K$707,'Faturamento NNE'!$E$2:$E$707,'Infos Relatório'!$B$245,'Faturamento NNE'!$F$2:$F$707,'Infos Relatório'!$B279,'Faturamento NNE'!$AA$2:$AA$707,'Infos Relatório'!AM$1)</f>
        <v>0</v>
      </c>
      <c r="AP279" s="546">
        <f>SUMIFS('Faturamento NNE'!$P$2:$P$707,'Faturamento NNE'!$E$2:$E$707,'Infos Relatório'!$B$245,'Faturamento NNE'!$F$2:$F$707,'Infos Relatório'!$B279,'Faturamento NNE'!$AA$2:$AA$707,'Infos Relatório'!AM$1,'Faturamento NNE'!$U$2:$U$707,"Sim")+SUMIFS('Faturamento NNE'!$Q$2:$Q$707,'Faturamento NNE'!$E$2:$E$707,'Infos Relatório'!$B$245,'Faturamento NNE'!$F$2:$F$707,'Infos Relatório'!$B279,'Faturamento NNE'!$AA$2:$AA$707,'Infos Relatório'!AM$1,'Faturamento NNE'!$U$2:$U$707,"Sim")</f>
        <v>0</v>
      </c>
      <c r="AQ279" s="227" t="e">
        <f t="shared" si="90"/>
        <v>#DIV/0!</v>
      </c>
      <c r="AR279" s="545">
        <f>SUMIFS('Faturamento NNE'!$I$2:$I$707,'Faturamento NNE'!$E$2:$E$707,'Infos Relatório'!$B$245,'Faturamento NNE'!$F$2:$F$707,'Infos Relatório'!$B279,'Faturamento NNE'!$AA$2:$AA$707,'Infos Relatório'!AM$1)</f>
        <v>0</v>
      </c>
      <c r="AS279" s="541">
        <f>COUNTIFS('Faturamento NNE'!$E$2:$E$707,'Infos Relatório'!$B$245,'Faturamento NNE'!$F$2:$F$707,'Infos Relatório'!$B279,'Faturamento NNE'!$AA$2:$AA$707,'Infos Relatório'!AS$1)</f>
        <v>0</v>
      </c>
      <c r="AT279" s="542">
        <f>SUMIFS('Faturamento NNE'!$H$2:$H$707,'Faturamento NNE'!$E$2:$E$707,'Infos Relatório'!$B$245,'Faturamento NNE'!$F$2:$F$707,'Infos Relatório'!$B279,'Faturamento NNE'!$AA$2:$AA$707,'Infos Relatório'!AS$1)</f>
        <v>0</v>
      </c>
      <c r="AU279" s="542">
        <f>SUMIFS('Faturamento NNE'!$K$2:$K$707,'Faturamento NNE'!$E$2:$E$707,'Infos Relatório'!$B$245,'Faturamento NNE'!$F$2:$F$707,'Infos Relatório'!$B279,'Faturamento NNE'!$AA$2:$AA$707,'Infos Relatório'!AS$1)</f>
        <v>0</v>
      </c>
      <c r="AV279" s="546">
        <f>SUMIFS('Faturamento NNE'!$P$2:$P$707,'Faturamento NNE'!$E$2:$E$707,'Infos Relatório'!$B$245,'Faturamento NNE'!$F$2:$F$707,'Infos Relatório'!$B279,'Faturamento NNE'!$AA$2:$AA$707,'Infos Relatório'!AS$1,'Faturamento NNE'!$U$2:$U$707,"Sim")+SUMIFS('Faturamento NNE'!$Q$2:$Q$707,'Faturamento NNE'!$E$2:$E$707,'Infos Relatório'!$B$245,'Faturamento NNE'!$F$2:$F$707,'Infos Relatório'!$B279,'Faturamento NNE'!$AA$2:$AA$707,'Infos Relatório'!AS$1,'Faturamento NNE'!$U$2:$U$707,"Sim")</f>
        <v>0</v>
      </c>
      <c r="AW279" s="227" t="e">
        <f t="shared" si="91"/>
        <v>#DIV/0!</v>
      </c>
      <c r="AX279" s="545">
        <f>SUMIFS('Faturamento NNE'!$I$2:$I$707,'Faturamento NNE'!$E$2:$E$707,'Infos Relatório'!$B$245,'Faturamento NNE'!$F$2:$F$707,'Infos Relatório'!$B279,'Faturamento NNE'!$AA$2:$AA$707,'Infos Relatório'!AS$1)</f>
        <v>0</v>
      </c>
      <c r="AY279" s="541">
        <f>COUNTIFS('Faturamento NNE'!$E$2:$E$707,'Infos Relatório'!$B$245,'Faturamento NNE'!$F$2:$F$707,'Infos Relatório'!$B279,'Faturamento NNE'!$AA$2:$AA$707,'Infos Relatório'!AY$1)</f>
        <v>0</v>
      </c>
      <c r="AZ279" s="542">
        <f>SUMIFS('Faturamento NNE'!$H$2:$H$707,'Faturamento NNE'!$E$2:$E$707,'Infos Relatório'!$B$245,'Faturamento NNE'!$F$2:$F$707,'Infos Relatório'!$B279,'Faturamento NNE'!$AA$2:$AA$707,'Infos Relatório'!AY$1)</f>
        <v>0</v>
      </c>
      <c r="BA279" s="542">
        <f>SUMIFS('Faturamento NNE'!$K$2:$K$707,'Faturamento NNE'!$E$2:$E$707,'Infos Relatório'!$B$245,'Faturamento NNE'!$F$2:$F$707,'Infos Relatório'!$B279,'Faturamento NNE'!$AA$2:$AA$707,'Infos Relatório'!AY$1)</f>
        <v>0</v>
      </c>
      <c r="BB279" s="546">
        <f>SUMIFS('Faturamento NNE'!$P$2:$P$707,'Faturamento NNE'!$E$2:$E$707,'Infos Relatório'!$B$245,'Faturamento NNE'!$F$2:$F$707,'Infos Relatório'!$B279,'Faturamento NNE'!$AA$2:$AA$707,'Infos Relatório'!AY$1,'Faturamento NNE'!$U$2:$U$707,"Sim")+SUMIFS('Faturamento NNE'!$Q$2:$Q$707,'Faturamento NNE'!$E$2:$E$707,'Infos Relatório'!$B$245,'Faturamento NNE'!$F$2:$F$707,'Infos Relatório'!$B279,'Faturamento NNE'!$AA$2:$AA$707,'Infos Relatório'!AY$1,'Faturamento NNE'!$U$2:$U$707,"Sim")</f>
        <v>0</v>
      </c>
      <c r="BC279" s="227" t="e">
        <f t="shared" si="92"/>
        <v>#DIV/0!</v>
      </c>
      <c r="BD279" s="545">
        <f>SUMIFS('Faturamento NNE'!$I$2:$I$707,'Faturamento NNE'!$E$2:$E$707,'Infos Relatório'!$B$245,'Faturamento NNE'!$F$2:$F$707,'Infos Relatório'!$B279,'Faturamento NNE'!$AA$2:$AA$707,'Infos Relatório'!AY$1)</f>
        <v>0</v>
      </c>
      <c r="BE279" s="541">
        <f>COUNTIFS('Faturamento NNE'!$E$2:$E$707,'Infos Relatório'!$B$245,'Faturamento NNE'!$F$2:$F$707,'Infos Relatório'!$B279,'Faturamento NNE'!$AA$2:$AA$707,'Infos Relatório'!BE$1)</f>
        <v>0</v>
      </c>
      <c r="BF279" s="542">
        <f>SUMIFS('Faturamento NNE'!$H$2:$H$707,'Faturamento NNE'!$E$2:$E$707,'Infos Relatório'!$B$245,'Faturamento NNE'!$F$2:$F$707,'Infos Relatório'!$B279,'Faturamento NNE'!$AA$2:$AA$707,'Infos Relatório'!BE$1)</f>
        <v>0</v>
      </c>
      <c r="BG279" s="542">
        <f>SUMIFS('Faturamento NNE'!$K$2:$K$707,'Faturamento NNE'!$E$2:$E$707,'Infos Relatório'!$B$245,'Faturamento NNE'!$F$2:$F$707,'Infos Relatório'!$B279,'Faturamento NNE'!$AA$2:$AA$707,'Infos Relatório'!BE$1)</f>
        <v>0</v>
      </c>
      <c r="BH279" s="546">
        <f>SUMIFS('Faturamento NNE'!$P$2:$P$707,'Faturamento NNE'!$E$2:$E$707,'Infos Relatório'!$B$245,'Faturamento NNE'!$F$2:$F$707,'Infos Relatório'!$B279,'Faturamento NNE'!$AA$2:$AA$707,'Infos Relatório'!BE$1,'Faturamento NNE'!$U$2:$U$707,"Sim")+SUMIFS('Faturamento NNE'!$Q$2:$Q$707,'Faturamento NNE'!$E$2:$E$707,'Infos Relatório'!$B$245,'Faturamento NNE'!$F$2:$F$707,'Infos Relatório'!$B279,'Faturamento NNE'!$AA$2:$AA$707,'Infos Relatório'!BE$1,'Faturamento NNE'!$U$2:$U$707,"Sim")</f>
        <v>0</v>
      </c>
      <c r="BI279" s="227" t="e">
        <f t="shared" si="93"/>
        <v>#DIV/0!</v>
      </c>
      <c r="BJ279" s="545">
        <f>SUMIFS('Faturamento NNE'!$I$2:$I$707,'Faturamento NNE'!$E$2:$E$707,'Infos Relatório'!$B$245,'Faturamento NNE'!$F$2:$F$707,'Infos Relatório'!$B279,'Faturamento NNE'!$AA$2:$AA$707,'Infos Relatório'!BE$1)</f>
        <v>0</v>
      </c>
      <c r="BK279" s="541">
        <f>COUNTIFS('Faturamento NNE'!$E$2:$E$707,'Infos Relatório'!$B$245,'Faturamento NNE'!$F$2:$F$707,'Infos Relatório'!$B279,'Faturamento NNE'!$AA$2:$AA$707,'Infos Relatório'!BK$1)</f>
        <v>0</v>
      </c>
      <c r="BL279" s="542">
        <f>SUMIFS('Faturamento NNE'!$H$2:$H$707,'Faturamento NNE'!$E$2:$E$707,'Infos Relatório'!$B$245,'Faturamento NNE'!$F$2:$F$707,'Infos Relatório'!$B279,'Faturamento NNE'!$AA$2:$AA$707,'Infos Relatório'!BK$1)</f>
        <v>0</v>
      </c>
      <c r="BM279" s="542">
        <f>SUMIFS('Faturamento NNE'!$K$2:$K$707,'Faturamento NNE'!$E$2:$E$707,'Infos Relatório'!$B$245,'Faturamento NNE'!$F$2:$F$707,'Infos Relatório'!$B279,'Faturamento NNE'!$AA$2:$AA$707,'Infos Relatório'!BK$1)</f>
        <v>0</v>
      </c>
      <c r="BN279" s="546">
        <f>SUMIFS('Faturamento NNE'!$P$2:$P$707,'Faturamento NNE'!$E$2:$E$707,'Infos Relatório'!$B$245,'Faturamento NNE'!$F$2:$F$707,'Infos Relatório'!$B279,'Faturamento NNE'!$AA$2:$AA$707,'Infos Relatório'!BK$1,'Faturamento NNE'!$U$2:$U$707,"Sim")+SUMIFS('Faturamento NNE'!$Q$2:$Q$707,'Faturamento NNE'!$E$2:$E$707,'Infos Relatório'!$B$245,'Faturamento NNE'!$F$2:$F$707,'Infos Relatório'!$B279,'Faturamento NNE'!$AA$2:$AA$707,'Infos Relatório'!BK$1,'Faturamento NNE'!$U$2:$U$707,"Sim")</f>
        <v>0</v>
      </c>
      <c r="BO279" s="227" t="e">
        <f t="shared" si="94"/>
        <v>#DIV/0!</v>
      </c>
      <c r="BP279" s="545">
        <f>SUMIFS('Faturamento NNE'!$I$2:$I$707,'Faturamento NNE'!$E$2:$E$707,'Infos Relatório'!$B$245,'Faturamento NNE'!$F$2:$F$707,'Infos Relatório'!$B279,'Faturamento NNE'!$AA$2:$AA$707,'Infos Relatório'!BK$1)</f>
        <v>0</v>
      </c>
      <c r="BQ279" s="541">
        <f>COUNTIFS('Faturamento NNE'!$E$2:$E$707,'Infos Relatório'!$B$245,'Faturamento NNE'!$F$2:$F$707,'Infos Relatório'!$B279,'Faturamento NNE'!$AA$2:$AA$707,'Infos Relatório'!BQ$1)</f>
        <v>0</v>
      </c>
      <c r="BR279" s="542">
        <f>SUMIFS('Faturamento NNE'!$H$2:$H$707,'Faturamento NNE'!$E$2:$E$707,'Infos Relatório'!$B$245,'Faturamento NNE'!$F$2:$F$707,'Infos Relatório'!$B279,'Faturamento NNE'!$AA$2:$AA$707,'Infos Relatório'!BQ$1)</f>
        <v>0</v>
      </c>
      <c r="BS279" s="542">
        <f>SUMIFS('Faturamento NNE'!$K$2:$K$707,'Faturamento NNE'!$E$2:$E$707,'Infos Relatório'!$B$245,'Faturamento NNE'!$F$2:$F$707,'Infos Relatório'!$B279,'Faturamento NNE'!$AA$2:$AA$707,'Infos Relatório'!BQ$1)</f>
        <v>0</v>
      </c>
      <c r="BT279" s="546">
        <f>SUMIFS('Faturamento NNE'!$P$2:$P$707,'Faturamento NNE'!$E$2:$E$707,'Infos Relatório'!$B$245,'Faturamento NNE'!$F$2:$F$707,'Infos Relatório'!$B279,'Faturamento NNE'!$AA$2:$AA$707,'Infos Relatório'!BQ$1,'Faturamento NNE'!$U$2:$U$707,"Sim")+SUMIFS('Faturamento NNE'!$Q$2:$Q$707,'Faturamento NNE'!$E$2:$E$707,'Infos Relatório'!$B$245,'Faturamento NNE'!$F$2:$F$707,'Infos Relatório'!$B279,'Faturamento NNE'!$AA$2:$AA$707,'Infos Relatório'!BQ$1,'Faturamento NNE'!$U$2:$U$707,"Sim")</f>
        <v>0</v>
      </c>
      <c r="BU279" s="227" t="e">
        <f t="shared" si="95"/>
        <v>#DIV/0!</v>
      </c>
      <c r="BV279" s="545">
        <f>SUMIFS('Faturamento NNE'!$I$2:$I$707,'Faturamento NNE'!$E$2:$E$707,'Infos Relatório'!$B$245,'Faturamento NNE'!$F$2:$F$707,'Infos Relatório'!$B279,'Faturamento NNE'!$AA$2:$AA$707,'Infos Relatório'!BQ$1)</f>
        <v>0</v>
      </c>
    </row>
    <row r="280" spans="2:74">
      <c r="B280" s="217" t="s">
        <v>164</v>
      </c>
      <c r="C280" s="541">
        <f>COUNTIFS('Faturamento NNE'!$E$2:$E$707,'Infos Relatório'!$B$245,'Faturamento NNE'!$F$2:$F$707,'Infos Relatório'!$B280,'Faturamento NNE'!$AA$2:$AA$707,'Infos Relatório'!C$1)</f>
        <v>0</v>
      </c>
      <c r="D280" s="542">
        <f>SUMIFS('Faturamento NNE'!$H$2:$H$707,'Faturamento NNE'!$E$2:$E$707,'Infos Relatório'!$B$245,'Faturamento NNE'!$F$2:$F$707,'Infos Relatório'!$B280,'Faturamento NNE'!$AA$2:$AA$707,'Infos Relatório'!C$1)</f>
        <v>0</v>
      </c>
      <c r="E280" s="543">
        <f>SUMIFS('Faturamento NNE'!$K$2:$K$707,'Faturamento NNE'!$E$2:$E$707,'Infos Relatório'!$B$245,'Faturamento NNE'!$F$2:$F$707,'Infos Relatório'!$B280,'Faturamento NNE'!$AA$2:$AA$707,'Infos Relatório'!C$1)</f>
        <v>0</v>
      </c>
      <c r="F280" s="544">
        <f>SUMIFS('Faturamento NNE'!$P$2:$P$707,'Faturamento NNE'!$E$2:$E$707,'Infos Relatório'!$B$245,'Faturamento NNE'!$F$2:$F$707,'Infos Relatório'!$B280,'Faturamento NNE'!$AA$2:$AA$707,'Infos Relatório'!C$1,'Faturamento NNE'!$U$2:$U$707,"Sim")+SUMIFS('Faturamento NNE'!$Q$2:$Q$707,'Faturamento NNE'!$E$2:$E$707,'Infos Relatório'!$B$245,'Faturamento NNE'!$F$2:$F$707,'Infos Relatório'!$B280,'Faturamento NNE'!$AA$2:$AA$707,'Infos Relatório'!C$1,'Faturamento NNE'!$U$2:$U$707,"Sim")</f>
        <v>0</v>
      </c>
      <c r="G280" s="283" t="e">
        <f t="shared" si="84"/>
        <v>#DIV/0!</v>
      </c>
      <c r="H280" s="545">
        <f>SUMIFS('Faturamento NNE'!$I$2:$I$707,'Faturamento NNE'!$E$2:$E$707,'Infos Relatório'!$B$245,'Faturamento NNE'!$F$2:$F$707,'Infos Relatório'!$B280,'Faturamento NNE'!$AA$2:$AA$707,'Infos Relatório'!C$1)</f>
        <v>0</v>
      </c>
      <c r="I280" s="541">
        <f>COUNTIFS('Faturamento NNE'!$E$2:$E$707,'Infos Relatório'!$B$245,'Faturamento NNE'!$F$2:$F$707,'Infos Relatório'!$B280,'Faturamento NNE'!$AA$2:$AA$707,'Infos Relatório'!I$1)</f>
        <v>0</v>
      </c>
      <c r="J280" s="542">
        <f>SUMIFS('Faturamento NNE'!$H$2:$H$707,'Faturamento NNE'!$E$2:$E$707,'Infos Relatório'!$B$245,'Faturamento NNE'!$F$2:$F$707,'Infos Relatório'!$B280,'Faturamento NNE'!$AA$2:$AA$707,'Infos Relatório'!I$1)</f>
        <v>0</v>
      </c>
      <c r="K280" s="543">
        <f>SUMIFS('Faturamento NNE'!$K$2:$K$707,'Faturamento NNE'!$E$2:$E$707,'Infos Relatório'!$B$245,'Faturamento NNE'!$F$2:$F$707,'Infos Relatório'!$B280,'Faturamento NNE'!$AA$2:$AA$707,'Infos Relatório'!I$1)</f>
        <v>0</v>
      </c>
      <c r="L280" s="544">
        <f>SUMIFS('Faturamento NNE'!$P$2:$P$707,'Faturamento NNE'!$E$2:$E$707,'Infos Relatório'!$B$245,'Faturamento NNE'!$F$2:$F$707,'Infos Relatório'!$B280,'Faturamento NNE'!$AA$2:$AA$707,'Infos Relatório'!I$1,'Faturamento NNE'!$U$2:$U$707,"Sim")+SUMIFS('Faturamento NNE'!$Q$2:$Q$707,'Faturamento NNE'!$E$2:$E$707,'Infos Relatório'!$B$245,'Faturamento NNE'!$F$2:$F$707,'Infos Relatório'!$B280,'Faturamento NNE'!$AA$2:$AA$707,'Infos Relatório'!I$1,'Faturamento NNE'!$U$2:$U$707,"Sim")</f>
        <v>0</v>
      </c>
      <c r="M280" s="283" t="e">
        <f t="shared" si="85"/>
        <v>#DIV/0!</v>
      </c>
      <c r="N280" s="545">
        <f>SUMIFS('Faturamento NNE'!$I$2:$I$707,'Faturamento NNE'!$E$2:$E$707,'Infos Relatório'!$B$245,'Faturamento NNE'!$F$2:$F$707,'Infos Relatório'!$B280,'Faturamento NNE'!$AA$2:$AA$707,'Infos Relatório'!I$1)</f>
        <v>0</v>
      </c>
      <c r="O280" s="541">
        <f>COUNTIFS('Faturamento NNE'!$E$2:$E$707,'Infos Relatório'!$B$245,'Faturamento NNE'!$F$2:$F$707,'Infos Relatório'!$B280,'Faturamento NNE'!$AA$2:$AA$707,'Infos Relatório'!O$1)</f>
        <v>0</v>
      </c>
      <c r="P280" s="542">
        <f>SUMIFS('Faturamento NNE'!$H$2:$H$707,'Faturamento NNE'!$E$2:$E$707,'Infos Relatório'!$B$245,'Faturamento NNE'!$F$2:$F$707,'Infos Relatório'!$B280,'Faturamento NNE'!$AA$2:$AA$707,'Infos Relatório'!O$1)</f>
        <v>0</v>
      </c>
      <c r="Q280" s="542">
        <f>SUMIFS('Faturamento NNE'!$K$2:$K$707,'Faturamento NNE'!$E$2:$E$707,'Infos Relatório'!$B$245,'Faturamento NNE'!$F$2:$F$707,'Infos Relatório'!$B280,'Faturamento NNE'!$AA$2:$AA$707,'Infos Relatório'!O$1)</f>
        <v>0</v>
      </c>
      <c r="R280" s="546">
        <f>SUMIFS('Faturamento NNE'!$P$2:$P$707,'Faturamento NNE'!$E$2:$E$707,'Infos Relatório'!$B$245,'Faturamento NNE'!$F$2:$F$707,'Infos Relatório'!$B280,'Faturamento NNE'!$AA$2:$AA$707,'Infos Relatório'!O$1,'Faturamento NNE'!$U$2:$U$707,"Sim")+SUMIFS('Faturamento NNE'!$Q$2:$Q$707,'Faturamento NNE'!$E$2:$E$707,'Infos Relatório'!$B$245,'Faturamento NNE'!$F$2:$F$707,'Infos Relatório'!$B280,'Faturamento NNE'!$AA$2:$AA$707,'Infos Relatório'!O$1,'Faturamento NNE'!$U$2:$U$707,"Sim")</f>
        <v>0</v>
      </c>
      <c r="S280" s="227" t="e">
        <f t="shared" si="86"/>
        <v>#DIV/0!</v>
      </c>
      <c r="T280" s="545">
        <f>SUMIFS('Faturamento NNE'!$I$2:$I$707,'Faturamento NNE'!$E$2:$E$707,'Infos Relatório'!$B$245,'Faturamento NNE'!$F$2:$F$707,'Infos Relatório'!$B280,'Faturamento NNE'!$AA$2:$AA$707,'Infos Relatório'!O$1)</f>
        <v>0</v>
      </c>
      <c r="U280" s="541">
        <f>COUNTIFS('Faturamento NNE'!$E$2:$E$707,'Infos Relatório'!$B$245,'Faturamento NNE'!$F$2:$F$707,'Infos Relatório'!$B280,'Faturamento NNE'!$AA$2:$AA$707,'Infos Relatório'!U$1)</f>
        <v>0</v>
      </c>
      <c r="V280" s="542">
        <f>SUMIFS('Faturamento NNE'!$H$2:$H$707,'Faturamento NNE'!$E$2:$E$707,'Infos Relatório'!$B$245,'Faturamento NNE'!$F$2:$F$707,'Infos Relatório'!$B280,'Faturamento NNE'!$AA$2:$AA$707,'Infos Relatório'!U$1)</f>
        <v>0</v>
      </c>
      <c r="W280" s="542">
        <f>SUMIFS('Faturamento NNE'!$K$2:$K$707,'Faturamento NNE'!$E$2:$E$707,'Infos Relatório'!$B$245,'Faturamento NNE'!$F$2:$F$707,'Infos Relatório'!$B280,'Faturamento NNE'!$AA$2:$AA$707,'Infos Relatório'!U$1)</f>
        <v>0</v>
      </c>
      <c r="X280" s="546">
        <f>SUMIFS('Faturamento NNE'!$P$2:$P$707,'Faturamento NNE'!$E$2:$E$707,'Infos Relatório'!$B$245,'Faturamento NNE'!$F$2:$F$707,'Infos Relatório'!$B280,'Faturamento NNE'!$AA$2:$AA$707,'Infos Relatório'!U$1,'Faturamento NNE'!$U$2:$U$707,"Sim")+SUMIFS('Faturamento NNE'!$Q$2:$Q$707,'Faturamento NNE'!$E$2:$E$707,'Infos Relatório'!$B$245,'Faturamento NNE'!$F$2:$F$707,'Infos Relatório'!$B280,'Faturamento NNE'!$AA$2:$AA$707,'Infos Relatório'!U$1,'Faturamento NNE'!$U$2:$U$707,"Sim")</f>
        <v>0</v>
      </c>
      <c r="Y280" s="227" t="e">
        <f t="shared" si="87"/>
        <v>#DIV/0!</v>
      </c>
      <c r="Z280" s="545">
        <f>SUMIFS('Faturamento NNE'!$I$2:$I$707,'Faturamento NNE'!$E$2:$E$707,'Infos Relatório'!$B$245,'Faturamento NNE'!$F$2:$F$707,'Infos Relatório'!$B280,'Faturamento NNE'!$AA$2:$AA$707,'Infos Relatório'!U$1)</f>
        <v>0</v>
      </c>
      <c r="AA280" s="541">
        <f>COUNTIFS('Faturamento NNE'!$E$2:$E$707,'Infos Relatório'!$B$245,'Faturamento NNE'!$F$2:$F$707,'Infos Relatório'!$B280,'Faturamento NNE'!$AA$2:$AA$707,'Infos Relatório'!AA$1)</f>
        <v>0</v>
      </c>
      <c r="AB280" s="542">
        <f>SUMIFS('Faturamento NNE'!$H$2:$H$707,'Faturamento NNE'!$E$2:$E$707,'Infos Relatório'!$B$245,'Faturamento NNE'!$F$2:$F$707,'Infos Relatório'!$B280,'Faturamento NNE'!$AA$2:$AA$707,'Infos Relatório'!AA$1)</f>
        <v>0</v>
      </c>
      <c r="AC280" s="542">
        <f>SUMIFS('Faturamento NNE'!$K$2:$K$707,'Faturamento NNE'!$E$2:$E$707,'Infos Relatório'!$B$245,'Faturamento NNE'!$F$2:$F$707,'Infos Relatório'!$B280,'Faturamento NNE'!$AA$2:$AA$707,'Infos Relatório'!AA$1)</f>
        <v>0</v>
      </c>
      <c r="AD280" s="546">
        <f>SUMIFS('Faturamento NNE'!$P$2:$P$707,'Faturamento NNE'!$E$2:$E$707,'Infos Relatório'!$B$245,'Faturamento NNE'!$F$2:$F$707,'Infos Relatório'!$B280,'Faturamento NNE'!$AA$2:$AA$707,'Infos Relatório'!AA$1,'Faturamento NNE'!$U$2:$U$707,"Sim")+SUMIFS('Faturamento NNE'!$Q$2:$Q$707,'Faturamento NNE'!$E$2:$E$707,'Infos Relatório'!$B$245,'Faturamento NNE'!$F$2:$F$707,'Infos Relatório'!$B280,'Faturamento NNE'!$AA$2:$AA$707,'Infos Relatório'!AA$1,'Faturamento NNE'!$U$2:$U$707,"Sim")</f>
        <v>0</v>
      </c>
      <c r="AE280" s="227" t="e">
        <f t="shared" si="88"/>
        <v>#DIV/0!</v>
      </c>
      <c r="AF280" s="545">
        <f>SUMIFS('Faturamento NNE'!$I$2:$I$707,'Faturamento NNE'!$E$2:$E$707,'Infos Relatório'!$B$245,'Faturamento NNE'!$F$2:$F$707,'Infos Relatório'!$B280,'Faturamento NNE'!$AA$2:$AA$707,'Infos Relatório'!AA$1)</f>
        <v>0</v>
      </c>
      <c r="AG280" s="541">
        <f>COUNTIFS('Faturamento NNE'!$E$2:$E$707,'Infos Relatório'!$B$245,'Faturamento NNE'!$F$2:$F$707,'Infos Relatório'!$B280,'Faturamento NNE'!$AA$2:$AA$707,'Infos Relatório'!AG$1)</f>
        <v>0</v>
      </c>
      <c r="AH280" s="542">
        <f>SUMIFS('Faturamento NNE'!$H$2:$H$707,'Faturamento NNE'!$E$2:$E$707,'Infos Relatório'!$B$245,'Faturamento NNE'!$F$2:$F$707,'Infos Relatório'!$B280,'Faturamento NNE'!$AA$2:$AA$707,'Infos Relatório'!AG$1)</f>
        <v>0</v>
      </c>
      <c r="AI280" s="542">
        <f>SUMIFS('Faturamento NNE'!$K$2:$K$707,'Faturamento NNE'!$E$2:$E$707,'Infos Relatório'!$B$245,'Faturamento NNE'!$F$2:$F$707,'Infos Relatório'!$B280,'Faturamento NNE'!$AA$2:$AA$707,'Infos Relatório'!AG$1)</f>
        <v>0</v>
      </c>
      <c r="AJ280" s="546">
        <f>SUMIFS('Faturamento NNE'!$P$2:$P$707,'Faturamento NNE'!$E$2:$E$707,'Infos Relatório'!$B$245,'Faturamento NNE'!$F$2:$F$707,'Infos Relatório'!$B280,'Faturamento NNE'!$AA$2:$AA$707,'Infos Relatório'!AG$1,'Faturamento NNE'!$U$2:$U$707,"Sim")+SUMIFS('Faturamento NNE'!$Q$2:$Q$707,'Faturamento NNE'!$E$2:$E$707,'Infos Relatório'!$B$245,'Faturamento NNE'!$F$2:$F$707,'Infos Relatório'!$B280,'Faturamento NNE'!$AA$2:$AA$707,'Infos Relatório'!AG$1,'Faturamento NNE'!$U$2:$U$707,"Sim")</f>
        <v>0</v>
      </c>
      <c r="AK280" s="227" t="e">
        <f t="shared" si="89"/>
        <v>#DIV/0!</v>
      </c>
      <c r="AL280" s="545">
        <f>SUMIFS('Faturamento NNE'!$I$2:$I$707,'Faturamento NNE'!$E$2:$E$707,'Infos Relatório'!$B$245,'Faturamento NNE'!$F$2:$F$707,'Infos Relatório'!$B280,'Faturamento NNE'!$AA$2:$AA$707,'Infos Relatório'!AG$1)</f>
        <v>0</v>
      </c>
      <c r="AM280" s="541">
        <f>COUNTIFS('Faturamento NNE'!$E$2:$E$707,'Infos Relatório'!$B$245,'Faturamento NNE'!$F$2:$F$707,'Infos Relatório'!$B280,'Faturamento NNE'!$AA$2:$AA$707,'Infos Relatório'!AM$1)</f>
        <v>0</v>
      </c>
      <c r="AN280" s="542">
        <f>SUMIFS('Faturamento NNE'!$H$2:$H$707,'Faturamento NNE'!$E$2:$E$707,'Infos Relatório'!$B$245,'Faturamento NNE'!$F$2:$F$707,'Infos Relatório'!$B280,'Faturamento NNE'!$AA$2:$AA$707,'Infos Relatório'!AM$1)</f>
        <v>0</v>
      </c>
      <c r="AO280" s="542">
        <f>SUMIFS('Faturamento NNE'!$K$2:$K$707,'Faturamento NNE'!$E$2:$E$707,'Infos Relatório'!$B$245,'Faturamento NNE'!$F$2:$F$707,'Infos Relatório'!$B280,'Faturamento NNE'!$AA$2:$AA$707,'Infos Relatório'!AM$1)</f>
        <v>0</v>
      </c>
      <c r="AP280" s="546">
        <f>SUMIFS('Faturamento NNE'!$P$2:$P$707,'Faturamento NNE'!$E$2:$E$707,'Infos Relatório'!$B$245,'Faturamento NNE'!$F$2:$F$707,'Infos Relatório'!$B280,'Faturamento NNE'!$AA$2:$AA$707,'Infos Relatório'!AM$1,'Faturamento NNE'!$U$2:$U$707,"Sim")+SUMIFS('Faturamento NNE'!$Q$2:$Q$707,'Faturamento NNE'!$E$2:$E$707,'Infos Relatório'!$B$245,'Faturamento NNE'!$F$2:$F$707,'Infos Relatório'!$B280,'Faturamento NNE'!$AA$2:$AA$707,'Infos Relatório'!AM$1,'Faturamento NNE'!$U$2:$U$707,"Sim")</f>
        <v>0</v>
      </c>
      <c r="AQ280" s="227" t="e">
        <f t="shared" si="90"/>
        <v>#DIV/0!</v>
      </c>
      <c r="AR280" s="545">
        <f>SUMIFS('Faturamento NNE'!$I$2:$I$707,'Faturamento NNE'!$E$2:$E$707,'Infos Relatório'!$B$245,'Faturamento NNE'!$F$2:$F$707,'Infos Relatório'!$B280,'Faturamento NNE'!$AA$2:$AA$707,'Infos Relatório'!AM$1)</f>
        <v>0</v>
      </c>
      <c r="AS280" s="541">
        <f>COUNTIFS('Faturamento NNE'!$E$2:$E$707,'Infos Relatório'!$B$245,'Faturamento NNE'!$F$2:$F$707,'Infos Relatório'!$B280,'Faturamento NNE'!$AA$2:$AA$707,'Infos Relatório'!AS$1)</f>
        <v>0</v>
      </c>
      <c r="AT280" s="542">
        <f>SUMIFS('Faturamento NNE'!$H$2:$H$707,'Faturamento NNE'!$E$2:$E$707,'Infos Relatório'!$B$245,'Faturamento NNE'!$F$2:$F$707,'Infos Relatório'!$B280,'Faturamento NNE'!$AA$2:$AA$707,'Infos Relatório'!AS$1)</f>
        <v>0</v>
      </c>
      <c r="AU280" s="542">
        <f>SUMIFS('Faturamento NNE'!$K$2:$K$707,'Faturamento NNE'!$E$2:$E$707,'Infos Relatório'!$B$245,'Faturamento NNE'!$F$2:$F$707,'Infos Relatório'!$B280,'Faturamento NNE'!$AA$2:$AA$707,'Infos Relatório'!AS$1)</f>
        <v>0</v>
      </c>
      <c r="AV280" s="546">
        <f>SUMIFS('Faturamento NNE'!$P$2:$P$707,'Faturamento NNE'!$E$2:$E$707,'Infos Relatório'!$B$245,'Faturamento NNE'!$F$2:$F$707,'Infos Relatório'!$B280,'Faturamento NNE'!$AA$2:$AA$707,'Infos Relatório'!AS$1,'Faturamento NNE'!$U$2:$U$707,"Sim")+SUMIFS('Faturamento NNE'!$Q$2:$Q$707,'Faturamento NNE'!$E$2:$E$707,'Infos Relatório'!$B$245,'Faturamento NNE'!$F$2:$F$707,'Infos Relatório'!$B280,'Faturamento NNE'!$AA$2:$AA$707,'Infos Relatório'!AS$1,'Faturamento NNE'!$U$2:$U$707,"Sim")</f>
        <v>0</v>
      </c>
      <c r="AW280" s="227" t="e">
        <f t="shared" si="91"/>
        <v>#DIV/0!</v>
      </c>
      <c r="AX280" s="545">
        <f>SUMIFS('Faturamento NNE'!$I$2:$I$707,'Faturamento NNE'!$E$2:$E$707,'Infos Relatório'!$B$245,'Faturamento NNE'!$F$2:$F$707,'Infos Relatório'!$B280,'Faturamento NNE'!$AA$2:$AA$707,'Infos Relatório'!AS$1)</f>
        <v>0</v>
      </c>
      <c r="AY280" s="541">
        <f>COUNTIFS('Faturamento NNE'!$E$2:$E$707,'Infos Relatório'!$B$245,'Faturamento NNE'!$F$2:$F$707,'Infos Relatório'!$B280,'Faturamento NNE'!$AA$2:$AA$707,'Infos Relatório'!AY$1)</f>
        <v>0</v>
      </c>
      <c r="AZ280" s="542">
        <f>SUMIFS('Faturamento NNE'!$H$2:$H$707,'Faturamento NNE'!$E$2:$E$707,'Infos Relatório'!$B$245,'Faturamento NNE'!$F$2:$F$707,'Infos Relatório'!$B280,'Faturamento NNE'!$AA$2:$AA$707,'Infos Relatório'!AY$1)</f>
        <v>0</v>
      </c>
      <c r="BA280" s="542">
        <f>SUMIFS('Faturamento NNE'!$K$2:$K$707,'Faturamento NNE'!$E$2:$E$707,'Infos Relatório'!$B$245,'Faturamento NNE'!$F$2:$F$707,'Infos Relatório'!$B280,'Faturamento NNE'!$AA$2:$AA$707,'Infos Relatório'!AY$1)</f>
        <v>0</v>
      </c>
      <c r="BB280" s="546">
        <f>SUMIFS('Faturamento NNE'!$P$2:$P$707,'Faturamento NNE'!$E$2:$E$707,'Infos Relatório'!$B$245,'Faturamento NNE'!$F$2:$F$707,'Infos Relatório'!$B280,'Faturamento NNE'!$AA$2:$AA$707,'Infos Relatório'!AY$1,'Faturamento NNE'!$U$2:$U$707,"Sim")+SUMIFS('Faturamento NNE'!$Q$2:$Q$707,'Faturamento NNE'!$E$2:$E$707,'Infos Relatório'!$B$245,'Faturamento NNE'!$F$2:$F$707,'Infos Relatório'!$B280,'Faturamento NNE'!$AA$2:$AA$707,'Infos Relatório'!AY$1,'Faturamento NNE'!$U$2:$U$707,"Sim")</f>
        <v>0</v>
      </c>
      <c r="BC280" s="227" t="e">
        <f t="shared" si="92"/>
        <v>#DIV/0!</v>
      </c>
      <c r="BD280" s="545">
        <f>SUMIFS('Faturamento NNE'!$I$2:$I$707,'Faturamento NNE'!$E$2:$E$707,'Infos Relatório'!$B$245,'Faturamento NNE'!$F$2:$F$707,'Infos Relatório'!$B280,'Faturamento NNE'!$AA$2:$AA$707,'Infos Relatório'!AY$1)</f>
        <v>0</v>
      </c>
      <c r="BE280" s="541">
        <f>COUNTIFS('Faturamento NNE'!$E$2:$E$707,'Infos Relatório'!$B$245,'Faturamento NNE'!$F$2:$F$707,'Infos Relatório'!$B280,'Faturamento NNE'!$AA$2:$AA$707,'Infos Relatório'!BE$1)</f>
        <v>0</v>
      </c>
      <c r="BF280" s="542">
        <f>SUMIFS('Faturamento NNE'!$H$2:$H$707,'Faturamento NNE'!$E$2:$E$707,'Infos Relatório'!$B$245,'Faturamento NNE'!$F$2:$F$707,'Infos Relatório'!$B280,'Faturamento NNE'!$AA$2:$AA$707,'Infos Relatório'!BE$1)</f>
        <v>0</v>
      </c>
      <c r="BG280" s="542">
        <f>SUMIFS('Faturamento NNE'!$K$2:$K$707,'Faturamento NNE'!$E$2:$E$707,'Infos Relatório'!$B$245,'Faturamento NNE'!$F$2:$F$707,'Infos Relatório'!$B280,'Faturamento NNE'!$AA$2:$AA$707,'Infos Relatório'!BE$1)</f>
        <v>0</v>
      </c>
      <c r="BH280" s="546">
        <f>SUMIFS('Faturamento NNE'!$P$2:$P$707,'Faturamento NNE'!$E$2:$E$707,'Infos Relatório'!$B$245,'Faturamento NNE'!$F$2:$F$707,'Infos Relatório'!$B280,'Faturamento NNE'!$AA$2:$AA$707,'Infos Relatório'!BE$1,'Faturamento NNE'!$U$2:$U$707,"Sim")+SUMIFS('Faturamento NNE'!$Q$2:$Q$707,'Faturamento NNE'!$E$2:$E$707,'Infos Relatório'!$B$245,'Faturamento NNE'!$F$2:$F$707,'Infos Relatório'!$B280,'Faturamento NNE'!$AA$2:$AA$707,'Infos Relatório'!BE$1,'Faturamento NNE'!$U$2:$U$707,"Sim")</f>
        <v>0</v>
      </c>
      <c r="BI280" s="227" t="e">
        <f t="shared" si="93"/>
        <v>#DIV/0!</v>
      </c>
      <c r="BJ280" s="545">
        <f>SUMIFS('Faturamento NNE'!$I$2:$I$707,'Faturamento NNE'!$E$2:$E$707,'Infos Relatório'!$B$245,'Faturamento NNE'!$F$2:$F$707,'Infos Relatório'!$B280,'Faturamento NNE'!$AA$2:$AA$707,'Infos Relatório'!BE$1)</f>
        <v>0</v>
      </c>
      <c r="BK280" s="541">
        <f>COUNTIFS('Faturamento NNE'!$E$2:$E$707,'Infos Relatório'!$B$245,'Faturamento NNE'!$F$2:$F$707,'Infos Relatório'!$B280,'Faturamento NNE'!$AA$2:$AA$707,'Infos Relatório'!BK$1)</f>
        <v>0</v>
      </c>
      <c r="BL280" s="542">
        <f>SUMIFS('Faturamento NNE'!$H$2:$H$707,'Faturamento NNE'!$E$2:$E$707,'Infos Relatório'!$B$245,'Faturamento NNE'!$F$2:$F$707,'Infos Relatório'!$B280,'Faturamento NNE'!$AA$2:$AA$707,'Infos Relatório'!BK$1)</f>
        <v>0</v>
      </c>
      <c r="BM280" s="542">
        <f>SUMIFS('Faturamento NNE'!$K$2:$K$707,'Faturamento NNE'!$E$2:$E$707,'Infos Relatório'!$B$245,'Faturamento NNE'!$F$2:$F$707,'Infos Relatório'!$B280,'Faturamento NNE'!$AA$2:$AA$707,'Infos Relatório'!BK$1)</f>
        <v>0</v>
      </c>
      <c r="BN280" s="546">
        <f>SUMIFS('Faturamento NNE'!$P$2:$P$707,'Faturamento NNE'!$E$2:$E$707,'Infos Relatório'!$B$245,'Faturamento NNE'!$F$2:$F$707,'Infos Relatório'!$B280,'Faturamento NNE'!$AA$2:$AA$707,'Infos Relatório'!BK$1,'Faturamento NNE'!$U$2:$U$707,"Sim")+SUMIFS('Faturamento NNE'!$Q$2:$Q$707,'Faturamento NNE'!$E$2:$E$707,'Infos Relatório'!$B$245,'Faturamento NNE'!$F$2:$F$707,'Infos Relatório'!$B280,'Faturamento NNE'!$AA$2:$AA$707,'Infos Relatório'!BK$1,'Faturamento NNE'!$U$2:$U$707,"Sim")</f>
        <v>0</v>
      </c>
      <c r="BO280" s="227" t="e">
        <f t="shared" si="94"/>
        <v>#DIV/0!</v>
      </c>
      <c r="BP280" s="545">
        <f>SUMIFS('Faturamento NNE'!$I$2:$I$707,'Faturamento NNE'!$E$2:$E$707,'Infos Relatório'!$B$245,'Faturamento NNE'!$F$2:$F$707,'Infos Relatório'!$B280,'Faturamento NNE'!$AA$2:$AA$707,'Infos Relatório'!BK$1)</f>
        <v>0</v>
      </c>
      <c r="BQ280" s="541">
        <f>COUNTIFS('Faturamento NNE'!$E$2:$E$707,'Infos Relatório'!$B$245,'Faturamento NNE'!$F$2:$F$707,'Infos Relatório'!$B280,'Faturamento NNE'!$AA$2:$AA$707,'Infos Relatório'!BQ$1)</f>
        <v>0</v>
      </c>
      <c r="BR280" s="542">
        <f>SUMIFS('Faturamento NNE'!$H$2:$H$707,'Faturamento NNE'!$E$2:$E$707,'Infos Relatório'!$B$245,'Faturamento NNE'!$F$2:$F$707,'Infos Relatório'!$B280,'Faturamento NNE'!$AA$2:$AA$707,'Infos Relatório'!BQ$1)</f>
        <v>0</v>
      </c>
      <c r="BS280" s="542">
        <f>SUMIFS('Faturamento NNE'!$K$2:$K$707,'Faturamento NNE'!$E$2:$E$707,'Infos Relatório'!$B$245,'Faturamento NNE'!$F$2:$F$707,'Infos Relatório'!$B280,'Faturamento NNE'!$AA$2:$AA$707,'Infos Relatório'!BQ$1)</f>
        <v>0</v>
      </c>
      <c r="BT280" s="546">
        <f>SUMIFS('Faturamento NNE'!$P$2:$P$707,'Faturamento NNE'!$E$2:$E$707,'Infos Relatório'!$B$245,'Faturamento NNE'!$F$2:$F$707,'Infos Relatório'!$B280,'Faturamento NNE'!$AA$2:$AA$707,'Infos Relatório'!BQ$1,'Faturamento NNE'!$U$2:$U$707,"Sim")+SUMIFS('Faturamento NNE'!$Q$2:$Q$707,'Faturamento NNE'!$E$2:$E$707,'Infos Relatório'!$B$245,'Faturamento NNE'!$F$2:$F$707,'Infos Relatório'!$B280,'Faturamento NNE'!$AA$2:$AA$707,'Infos Relatório'!BQ$1,'Faturamento NNE'!$U$2:$U$707,"Sim")</f>
        <v>0</v>
      </c>
      <c r="BU280" s="227" t="e">
        <f t="shared" si="95"/>
        <v>#DIV/0!</v>
      </c>
      <c r="BV280" s="545">
        <f>SUMIFS('Faturamento NNE'!$I$2:$I$707,'Faturamento NNE'!$E$2:$E$707,'Infos Relatório'!$B$245,'Faturamento NNE'!$F$2:$F$707,'Infos Relatório'!$B280,'Faturamento NNE'!$AA$2:$AA$707,'Infos Relatório'!BQ$1)</f>
        <v>0</v>
      </c>
    </row>
    <row r="281" spans="2:74">
      <c r="B281" s="217" t="s">
        <v>165</v>
      </c>
      <c r="C281" s="541">
        <f>COUNTIFS('Faturamento NNE'!$E$2:$E$707,'Infos Relatório'!$B$245,'Faturamento NNE'!$F$2:$F$707,'Infos Relatório'!$B281,'Faturamento NNE'!$AA$2:$AA$707,'Infos Relatório'!C$1)</f>
        <v>0</v>
      </c>
      <c r="D281" s="542">
        <f>SUMIFS('Faturamento NNE'!$H$2:$H$707,'Faturamento NNE'!$E$2:$E$707,'Infos Relatório'!$B$245,'Faturamento NNE'!$F$2:$F$707,'Infos Relatório'!$B281,'Faturamento NNE'!$AA$2:$AA$707,'Infos Relatório'!C$1)</f>
        <v>0</v>
      </c>
      <c r="E281" s="543">
        <f>SUMIFS('Faturamento NNE'!$K$2:$K$707,'Faturamento NNE'!$E$2:$E$707,'Infos Relatório'!$B$245,'Faturamento NNE'!$F$2:$F$707,'Infos Relatório'!$B281,'Faturamento NNE'!$AA$2:$AA$707,'Infos Relatório'!C$1)</f>
        <v>0</v>
      </c>
      <c r="F281" s="544">
        <f>SUMIFS('Faturamento NNE'!$P$2:$P$707,'Faturamento NNE'!$E$2:$E$707,'Infos Relatório'!$B$245,'Faturamento NNE'!$F$2:$F$707,'Infos Relatório'!$B281,'Faturamento NNE'!$AA$2:$AA$707,'Infos Relatório'!C$1,'Faturamento NNE'!$U$2:$U$707,"Sim")+SUMIFS('Faturamento NNE'!$Q$2:$Q$707,'Faturamento NNE'!$E$2:$E$707,'Infos Relatório'!$B$245,'Faturamento NNE'!$F$2:$F$707,'Infos Relatório'!$B281,'Faturamento NNE'!$AA$2:$AA$707,'Infos Relatório'!C$1,'Faturamento NNE'!$U$2:$U$707,"Sim")</f>
        <v>0</v>
      </c>
      <c r="G281" s="283" t="e">
        <f t="shared" si="84"/>
        <v>#DIV/0!</v>
      </c>
      <c r="H281" s="545">
        <f>SUMIFS('Faturamento NNE'!$I$2:$I$707,'Faturamento NNE'!$E$2:$E$707,'Infos Relatório'!$B$245,'Faturamento NNE'!$F$2:$F$707,'Infos Relatório'!$B281,'Faturamento NNE'!$AA$2:$AA$707,'Infos Relatório'!C$1)</f>
        <v>0</v>
      </c>
      <c r="I281" s="541">
        <f>COUNTIFS('Faturamento NNE'!$E$2:$E$707,'Infos Relatório'!$B$245,'Faturamento NNE'!$F$2:$F$707,'Infos Relatório'!$B281,'Faturamento NNE'!$AA$2:$AA$707,'Infos Relatório'!I$1)</f>
        <v>0</v>
      </c>
      <c r="J281" s="542">
        <f>SUMIFS('Faturamento NNE'!$H$2:$H$707,'Faturamento NNE'!$E$2:$E$707,'Infos Relatório'!$B$245,'Faturamento NNE'!$F$2:$F$707,'Infos Relatório'!$B281,'Faturamento NNE'!$AA$2:$AA$707,'Infos Relatório'!I$1)</f>
        <v>0</v>
      </c>
      <c r="K281" s="543">
        <f>SUMIFS('Faturamento NNE'!$K$2:$K$707,'Faturamento NNE'!$E$2:$E$707,'Infos Relatório'!$B$245,'Faturamento NNE'!$F$2:$F$707,'Infos Relatório'!$B281,'Faturamento NNE'!$AA$2:$AA$707,'Infos Relatório'!I$1)</f>
        <v>0</v>
      </c>
      <c r="L281" s="544">
        <f>SUMIFS('Faturamento NNE'!$P$2:$P$707,'Faturamento NNE'!$E$2:$E$707,'Infos Relatório'!$B$245,'Faturamento NNE'!$F$2:$F$707,'Infos Relatório'!$B281,'Faturamento NNE'!$AA$2:$AA$707,'Infos Relatório'!I$1,'Faturamento NNE'!$U$2:$U$707,"Sim")+SUMIFS('Faturamento NNE'!$Q$2:$Q$707,'Faturamento NNE'!$E$2:$E$707,'Infos Relatório'!$B$245,'Faturamento NNE'!$F$2:$F$707,'Infos Relatório'!$B281,'Faturamento NNE'!$AA$2:$AA$707,'Infos Relatório'!I$1,'Faturamento NNE'!$U$2:$U$707,"Sim")</f>
        <v>0</v>
      </c>
      <c r="M281" s="283" t="e">
        <f t="shared" si="85"/>
        <v>#DIV/0!</v>
      </c>
      <c r="N281" s="545">
        <f>SUMIFS('Faturamento NNE'!$I$2:$I$707,'Faturamento NNE'!$E$2:$E$707,'Infos Relatório'!$B$245,'Faturamento NNE'!$F$2:$F$707,'Infos Relatório'!$B281,'Faturamento NNE'!$AA$2:$AA$707,'Infos Relatório'!I$1)</f>
        <v>0</v>
      </c>
      <c r="O281" s="541">
        <f>COUNTIFS('Faturamento NNE'!$E$2:$E$707,'Infos Relatório'!$B$245,'Faturamento NNE'!$F$2:$F$707,'Infos Relatório'!$B281,'Faturamento NNE'!$AA$2:$AA$707,'Infos Relatório'!O$1)</f>
        <v>0</v>
      </c>
      <c r="P281" s="542">
        <f>SUMIFS('Faturamento NNE'!$H$2:$H$707,'Faturamento NNE'!$E$2:$E$707,'Infos Relatório'!$B$245,'Faturamento NNE'!$F$2:$F$707,'Infos Relatório'!$B281,'Faturamento NNE'!$AA$2:$AA$707,'Infos Relatório'!O$1)</f>
        <v>0</v>
      </c>
      <c r="Q281" s="542">
        <f>SUMIFS('Faturamento NNE'!$K$2:$K$707,'Faturamento NNE'!$E$2:$E$707,'Infos Relatório'!$B$245,'Faturamento NNE'!$F$2:$F$707,'Infos Relatório'!$B281,'Faturamento NNE'!$AA$2:$AA$707,'Infos Relatório'!O$1)</f>
        <v>0</v>
      </c>
      <c r="R281" s="546">
        <f>SUMIFS('Faturamento NNE'!$P$2:$P$707,'Faturamento NNE'!$E$2:$E$707,'Infos Relatório'!$B$245,'Faturamento NNE'!$F$2:$F$707,'Infos Relatório'!$B281,'Faturamento NNE'!$AA$2:$AA$707,'Infos Relatório'!O$1,'Faturamento NNE'!$U$2:$U$707,"Sim")+SUMIFS('Faturamento NNE'!$Q$2:$Q$707,'Faturamento NNE'!$E$2:$E$707,'Infos Relatório'!$B$245,'Faturamento NNE'!$F$2:$F$707,'Infos Relatório'!$B281,'Faturamento NNE'!$AA$2:$AA$707,'Infos Relatório'!O$1,'Faturamento NNE'!$U$2:$U$707,"Sim")</f>
        <v>0</v>
      </c>
      <c r="S281" s="227" t="e">
        <f t="shared" si="86"/>
        <v>#DIV/0!</v>
      </c>
      <c r="T281" s="545">
        <f>SUMIFS('Faturamento NNE'!$I$2:$I$707,'Faturamento NNE'!$E$2:$E$707,'Infos Relatório'!$B$245,'Faturamento NNE'!$F$2:$F$707,'Infos Relatório'!$B281,'Faturamento NNE'!$AA$2:$AA$707,'Infos Relatório'!O$1)</f>
        <v>0</v>
      </c>
      <c r="U281" s="541">
        <f>COUNTIFS('Faturamento NNE'!$E$2:$E$707,'Infos Relatório'!$B$245,'Faturamento NNE'!$F$2:$F$707,'Infos Relatório'!$B281,'Faturamento NNE'!$AA$2:$AA$707,'Infos Relatório'!U$1)</f>
        <v>0</v>
      </c>
      <c r="V281" s="542">
        <f>SUMIFS('Faturamento NNE'!$H$2:$H$707,'Faturamento NNE'!$E$2:$E$707,'Infos Relatório'!$B$245,'Faturamento NNE'!$F$2:$F$707,'Infos Relatório'!$B281,'Faturamento NNE'!$AA$2:$AA$707,'Infos Relatório'!U$1)</f>
        <v>0</v>
      </c>
      <c r="W281" s="542">
        <f>SUMIFS('Faturamento NNE'!$K$2:$K$707,'Faturamento NNE'!$E$2:$E$707,'Infos Relatório'!$B$245,'Faturamento NNE'!$F$2:$F$707,'Infos Relatório'!$B281,'Faturamento NNE'!$AA$2:$AA$707,'Infos Relatório'!U$1)</f>
        <v>0</v>
      </c>
      <c r="X281" s="546">
        <f>SUMIFS('Faturamento NNE'!$P$2:$P$707,'Faturamento NNE'!$E$2:$E$707,'Infos Relatório'!$B$245,'Faturamento NNE'!$F$2:$F$707,'Infos Relatório'!$B281,'Faturamento NNE'!$AA$2:$AA$707,'Infos Relatório'!U$1,'Faturamento NNE'!$U$2:$U$707,"Sim")+SUMIFS('Faturamento NNE'!$Q$2:$Q$707,'Faturamento NNE'!$E$2:$E$707,'Infos Relatório'!$B$245,'Faturamento NNE'!$F$2:$F$707,'Infos Relatório'!$B281,'Faturamento NNE'!$AA$2:$AA$707,'Infos Relatório'!U$1,'Faturamento NNE'!$U$2:$U$707,"Sim")</f>
        <v>0</v>
      </c>
      <c r="Y281" s="227" t="e">
        <f t="shared" si="87"/>
        <v>#DIV/0!</v>
      </c>
      <c r="Z281" s="545">
        <f>SUMIFS('Faturamento NNE'!$I$2:$I$707,'Faturamento NNE'!$E$2:$E$707,'Infos Relatório'!$B$245,'Faturamento NNE'!$F$2:$F$707,'Infos Relatório'!$B281,'Faturamento NNE'!$AA$2:$AA$707,'Infos Relatório'!U$1)</f>
        <v>0</v>
      </c>
      <c r="AA281" s="541">
        <f>COUNTIFS('Faturamento NNE'!$E$2:$E$707,'Infos Relatório'!$B$245,'Faturamento NNE'!$F$2:$F$707,'Infos Relatório'!$B281,'Faturamento NNE'!$AA$2:$AA$707,'Infos Relatório'!AA$1)</f>
        <v>0</v>
      </c>
      <c r="AB281" s="542">
        <f>SUMIFS('Faturamento NNE'!$H$2:$H$707,'Faturamento NNE'!$E$2:$E$707,'Infos Relatório'!$B$245,'Faturamento NNE'!$F$2:$F$707,'Infos Relatório'!$B281,'Faturamento NNE'!$AA$2:$AA$707,'Infos Relatório'!AA$1)</f>
        <v>0</v>
      </c>
      <c r="AC281" s="542">
        <f>SUMIFS('Faturamento NNE'!$K$2:$K$707,'Faturamento NNE'!$E$2:$E$707,'Infos Relatório'!$B$245,'Faturamento NNE'!$F$2:$F$707,'Infos Relatório'!$B281,'Faturamento NNE'!$AA$2:$AA$707,'Infos Relatório'!AA$1)</f>
        <v>0</v>
      </c>
      <c r="AD281" s="546">
        <f>SUMIFS('Faturamento NNE'!$P$2:$P$707,'Faturamento NNE'!$E$2:$E$707,'Infos Relatório'!$B$245,'Faturamento NNE'!$F$2:$F$707,'Infos Relatório'!$B281,'Faturamento NNE'!$AA$2:$AA$707,'Infos Relatório'!AA$1,'Faturamento NNE'!$U$2:$U$707,"Sim")+SUMIFS('Faturamento NNE'!$Q$2:$Q$707,'Faturamento NNE'!$E$2:$E$707,'Infos Relatório'!$B$245,'Faturamento NNE'!$F$2:$F$707,'Infos Relatório'!$B281,'Faturamento NNE'!$AA$2:$AA$707,'Infos Relatório'!AA$1,'Faturamento NNE'!$U$2:$U$707,"Sim")</f>
        <v>0</v>
      </c>
      <c r="AE281" s="227" t="e">
        <f t="shared" si="88"/>
        <v>#DIV/0!</v>
      </c>
      <c r="AF281" s="545">
        <f>SUMIFS('Faturamento NNE'!$I$2:$I$707,'Faturamento NNE'!$E$2:$E$707,'Infos Relatório'!$B$245,'Faturamento NNE'!$F$2:$F$707,'Infos Relatório'!$B281,'Faturamento NNE'!$AA$2:$AA$707,'Infos Relatório'!AA$1)</f>
        <v>0</v>
      </c>
      <c r="AG281" s="541">
        <f>COUNTIFS('Faturamento NNE'!$E$2:$E$707,'Infos Relatório'!$B$245,'Faturamento NNE'!$F$2:$F$707,'Infos Relatório'!$B281,'Faturamento NNE'!$AA$2:$AA$707,'Infos Relatório'!AG$1)</f>
        <v>0</v>
      </c>
      <c r="AH281" s="542">
        <f>SUMIFS('Faturamento NNE'!$H$2:$H$707,'Faturamento NNE'!$E$2:$E$707,'Infos Relatório'!$B$245,'Faturamento NNE'!$F$2:$F$707,'Infos Relatório'!$B281,'Faturamento NNE'!$AA$2:$AA$707,'Infos Relatório'!AG$1)</f>
        <v>0</v>
      </c>
      <c r="AI281" s="542">
        <f>SUMIFS('Faturamento NNE'!$K$2:$K$707,'Faturamento NNE'!$E$2:$E$707,'Infos Relatório'!$B$245,'Faturamento NNE'!$F$2:$F$707,'Infos Relatório'!$B281,'Faturamento NNE'!$AA$2:$AA$707,'Infos Relatório'!AG$1)</f>
        <v>0</v>
      </c>
      <c r="AJ281" s="546">
        <f>SUMIFS('Faturamento NNE'!$P$2:$P$707,'Faturamento NNE'!$E$2:$E$707,'Infos Relatório'!$B$245,'Faturamento NNE'!$F$2:$F$707,'Infos Relatório'!$B281,'Faturamento NNE'!$AA$2:$AA$707,'Infos Relatório'!AG$1,'Faturamento NNE'!$U$2:$U$707,"Sim")+SUMIFS('Faturamento NNE'!$Q$2:$Q$707,'Faturamento NNE'!$E$2:$E$707,'Infos Relatório'!$B$245,'Faturamento NNE'!$F$2:$F$707,'Infos Relatório'!$B281,'Faturamento NNE'!$AA$2:$AA$707,'Infos Relatório'!AG$1,'Faturamento NNE'!$U$2:$U$707,"Sim")</f>
        <v>0</v>
      </c>
      <c r="AK281" s="227" t="e">
        <f t="shared" si="89"/>
        <v>#DIV/0!</v>
      </c>
      <c r="AL281" s="545">
        <f>SUMIFS('Faturamento NNE'!$I$2:$I$707,'Faturamento NNE'!$E$2:$E$707,'Infos Relatório'!$B$245,'Faturamento NNE'!$F$2:$F$707,'Infos Relatório'!$B281,'Faturamento NNE'!$AA$2:$AA$707,'Infos Relatório'!AG$1)</f>
        <v>0</v>
      </c>
      <c r="AM281" s="541">
        <f>COUNTIFS('Faturamento NNE'!$E$2:$E$707,'Infos Relatório'!$B$245,'Faturamento NNE'!$F$2:$F$707,'Infos Relatório'!$B281,'Faturamento NNE'!$AA$2:$AA$707,'Infos Relatório'!AM$1)</f>
        <v>0</v>
      </c>
      <c r="AN281" s="542">
        <f>SUMIFS('Faturamento NNE'!$H$2:$H$707,'Faturamento NNE'!$E$2:$E$707,'Infos Relatório'!$B$245,'Faturamento NNE'!$F$2:$F$707,'Infos Relatório'!$B281,'Faturamento NNE'!$AA$2:$AA$707,'Infos Relatório'!AM$1)</f>
        <v>0</v>
      </c>
      <c r="AO281" s="542">
        <f>SUMIFS('Faturamento NNE'!$K$2:$K$707,'Faturamento NNE'!$E$2:$E$707,'Infos Relatório'!$B$245,'Faturamento NNE'!$F$2:$F$707,'Infos Relatório'!$B281,'Faturamento NNE'!$AA$2:$AA$707,'Infos Relatório'!AM$1)</f>
        <v>0</v>
      </c>
      <c r="AP281" s="546">
        <f>SUMIFS('Faturamento NNE'!$P$2:$P$707,'Faturamento NNE'!$E$2:$E$707,'Infos Relatório'!$B$245,'Faturamento NNE'!$F$2:$F$707,'Infos Relatório'!$B281,'Faturamento NNE'!$AA$2:$AA$707,'Infos Relatório'!AM$1,'Faturamento NNE'!$U$2:$U$707,"Sim")+SUMIFS('Faturamento NNE'!$Q$2:$Q$707,'Faturamento NNE'!$E$2:$E$707,'Infos Relatório'!$B$245,'Faturamento NNE'!$F$2:$F$707,'Infos Relatório'!$B281,'Faturamento NNE'!$AA$2:$AA$707,'Infos Relatório'!AM$1,'Faturamento NNE'!$U$2:$U$707,"Sim")</f>
        <v>0</v>
      </c>
      <c r="AQ281" s="227" t="e">
        <f t="shared" si="90"/>
        <v>#DIV/0!</v>
      </c>
      <c r="AR281" s="545">
        <f>SUMIFS('Faturamento NNE'!$I$2:$I$707,'Faturamento NNE'!$E$2:$E$707,'Infos Relatório'!$B$245,'Faturamento NNE'!$F$2:$F$707,'Infos Relatório'!$B281,'Faturamento NNE'!$AA$2:$AA$707,'Infos Relatório'!AM$1)</f>
        <v>0</v>
      </c>
      <c r="AS281" s="541">
        <f>COUNTIFS('Faturamento NNE'!$E$2:$E$707,'Infos Relatório'!$B$245,'Faturamento NNE'!$F$2:$F$707,'Infos Relatório'!$B281,'Faturamento NNE'!$AA$2:$AA$707,'Infos Relatório'!AS$1)</f>
        <v>0</v>
      </c>
      <c r="AT281" s="542">
        <f>SUMIFS('Faturamento NNE'!$H$2:$H$707,'Faturamento NNE'!$E$2:$E$707,'Infos Relatório'!$B$245,'Faturamento NNE'!$F$2:$F$707,'Infos Relatório'!$B281,'Faturamento NNE'!$AA$2:$AA$707,'Infos Relatório'!AS$1)</f>
        <v>0</v>
      </c>
      <c r="AU281" s="542">
        <f>SUMIFS('Faturamento NNE'!$K$2:$K$707,'Faturamento NNE'!$E$2:$E$707,'Infos Relatório'!$B$245,'Faturamento NNE'!$F$2:$F$707,'Infos Relatório'!$B281,'Faturamento NNE'!$AA$2:$AA$707,'Infos Relatório'!AS$1)</f>
        <v>0</v>
      </c>
      <c r="AV281" s="546">
        <f>SUMIFS('Faturamento NNE'!$P$2:$P$707,'Faturamento NNE'!$E$2:$E$707,'Infos Relatório'!$B$245,'Faturamento NNE'!$F$2:$F$707,'Infos Relatório'!$B281,'Faturamento NNE'!$AA$2:$AA$707,'Infos Relatório'!AS$1,'Faturamento NNE'!$U$2:$U$707,"Sim")+SUMIFS('Faturamento NNE'!$Q$2:$Q$707,'Faturamento NNE'!$E$2:$E$707,'Infos Relatório'!$B$245,'Faturamento NNE'!$F$2:$F$707,'Infos Relatório'!$B281,'Faturamento NNE'!$AA$2:$AA$707,'Infos Relatório'!AS$1,'Faturamento NNE'!$U$2:$U$707,"Sim")</f>
        <v>0</v>
      </c>
      <c r="AW281" s="227" t="e">
        <f t="shared" si="91"/>
        <v>#DIV/0!</v>
      </c>
      <c r="AX281" s="545">
        <f>SUMIFS('Faturamento NNE'!$I$2:$I$707,'Faturamento NNE'!$E$2:$E$707,'Infos Relatório'!$B$245,'Faturamento NNE'!$F$2:$F$707,'Infos Relatório'!$B281,'Faturamento NNE'!$AA$2:$AA$707,'Infos Relatório'!AS$1)</f>
        <v>0</v>
      </c>
      <c r="AY281" s="541">
        <f>COUNTIFS('Faturamento NNE'!$E$2:$E$707,'Infos Relatório'!$B$245,'Faturamento NNE'!$F$2:$F$707,'Infos Relatório'!$B281,'Faturamento NNE'!$AA$2:$AA$707,'Infos Relatório'!AY$1)</f>
        <v>0</v>
      </c>
      <c r="AZ281" s="542">
        <f>SUMIFS('Faturamento NNE'!$H$2:$H$707,'Faturamento NNE'!$E$2:$E$707,'Infos Relatório'!$B$245,'Faturamento NNE'!$F$2:$F$707,'Infos Relatório'!$B281,'Faturamento NNE'!$AA$2:$AA$707,'Infos Relatório'!AY$1)</f>
        <v>0</v>
      </c>
      <c r="BA281" s="542">
        <f>SUMIFS('Faturamento NNE'!$K$2:$K$707,'Faturamento NNE'!$E$2:$E$707,'Infos Relatório'!$B$245,'Faturamento NNE'!$F$2:$F$707,'Infos Relatório'!$B281,'Faturamento NNE'!$AA$2:$AA$707,'Infos Relatório'!AY$1)</f>
        <v>0</v>
      </c>
      <c r="BB281" s="546">
        <f>SUMIFS('Faturamento NNE'!$P$2:$P$707,'Faturamento NNE'!$E$2:$E$707,'Infos Relatório'!$B$245,'Faturamento NNE'!$F$2:$F$707,'Infos Relatório'!$B281,'Faturamento NNE'!$AA$2:$AA$707,'Infos Relatório'!AY$1,'Faturamento NNE'!$U$2:$U$707,"Sim")+SUMIFS('Faturamento NNE'!$Q$2:$Q$707,'Faturamento NNE'!$E$2:$E$707,'Infos Relatório'!$B$245,'Faturamento NNE'!$F$2:$F$707,'Infos Relatório'!$B281,'Faturamento NNE'!$AA$2:$AA$707,'Infos Relatório'!AY$1,'Faturamento NNE'!$U$2:$U$707,"Sim")</f>
        <v>0</v>
      </c>
      <c r="BC281" s="227" t="e">
        <f t="shared" si="92"/>
        <v>#DIV/0!</v>
      </c>
      <c r="BD281" s="545">
        <f>SUMIFS('Faturamento NNE'!$I$2:$I$707,'Faturamento NNE'!$E$2:$E$707,'Infos Relatório'!$B$245,'Faturamento NNE'!$F$2:$F$707,'Infos Relatório'!$B281,'Faturamento NNE'!$AA$2:$AA$707,'Infos Relatório'!AY$1)</f>
        <v>0</v>
      </c>
      <c r="BE281" s="541">
        <f>COUNTIFS('Faturamento NNE'!$E$2:$E$707,'Infos Relatório'!$B$245,'Faturamento NNE'!$F$2:$F$707,'Infos Relatório'!$B281,'Faturamento NNE'!$AA$2:$AA$707,'Infos Relatório'!BE$1)</f>
        <v>0</v>
      </c>
      <c r="BF281" s="542">
        <f>SUMIFS('Faturamento NNE'!$H$2:$H$707,'Faturamento NNE'!$E$2:$E$707,'Infos Relatório'!$B$245,'Faturamento NNE'!$F$2:$F$707,'Infos Relatório'!$B281,'Faturamento NNE'!$AA$2:$AA$707,'Infos Relatório'!BE$1)</f>
        <v>0</v>
      </c>
      <c r="BG281" s="542">
        <f>SUMIFS('Faturamento NNE'!$K$2:$K$707,'Faturamento NNE'!$E$2:$E$707,'Infos Relatório'!$B$245,'Faturamento NNE'!$F$2:$F$707,'Infos Relatório'!$B281,'Faturamento NNE'!$AA$2:$AA$707,'Infos Relatório'!BE$1)</f>
        <v>0</v>
      </c>
      <c r="BH281" s="546">
        <f>SUMIFS('Faturamento NNE'!$P$2:$P$707,'Faturamento NNE'!$E$2:$E$707,'Infos Relatório'!$B$245,'Faturamento NNE'!$F$2:$F$707,'Infos Relatório'!$B281,'Faturamento NNE'!$AA$2:$AA$707,'Infos Relatório'!BE$1,'Faturamento NNE'!$U$2:$U$707,"Sim")+SUMIFS('Faturamento NNE'!$Q$2:$Q$707,'Faturamento NNE'!$E$2:$E$707,'Infos Relatório'!$B$245,'Faturamento NNE'!$F$2:$F$707,'Infos Relatório'!$B281,'Faturamento NNE'!$AA$2:$AA$707,'Infos Relatório'!BE$1,'Faturamento NNE'!$U$2:$U$707,"Sim")</f>
        <v>0</v>
      </c>
      <c r="BI281" s="227" t="e">
        <f t="shared" si="93"/>
        <v>#DIV/0!</v>
      </c>
      <c r="BJ281" s="545">
        <f>SUMIFS('Faturamento NNE'!$I$2:$I$707,'Faturamento NNE'!$E$2:$E$707,'Infos Relatório'!$B$245,'Faturamento NNE'!$F$2:$F$707,'Infos Relatório'!$B281,'Faturamento NNE'!$AA$2:$AA$707,'Infos Relatório'!BE$1)</f>
        <v>0</v>
      </c>
      <c r="BK281" s="541">
        <f>COUNTIFS('Faturamento NNE'!$E$2:$E$707,'Infos Relatório'!$B$245,'Faturamento NNE'!$F$2:$F$707,'Infos Relatório'!$B281,'Faturamento NNE'!$AA$2:$AA$707,'Infos Relatório'!BK$1)</f>
        <v>0</v>
      </c>
      <c r="BL281" s="542">
        <f>SUMIFS('Faturamento NNE'!$H$2:$H$707,'Faturamento NNE'!$E$2:$E$707,'Infos Relatório'!$B$245,'Faturamento NNE'!$F$2:$F$707,'Infos Relatório'!$B281,'Faturamento NNE'!$AA$2:$AA$707,'Infos Relatório'!BK$1)</f>
        <v>0</v>
      </c>
      <c r="BM281" s="542">
        <f>SUMIFS('Faturamento NNE'!$K$2:$K$707,'Faturamento NNE'!$E$2:$E$707,'Infos Relatório'!$B$245,'Faturamento NNE'!$F$2:$F$707,'Infos Relatório'!$B281,'Faturamento NNE'!$AA$2:$AA$707,'Infos Relatório'!BK$1)</f>
        <v>0</v>
      </c>
      <c r="BN281" s="546">
        <f>SUMIFS('Faturamento NNE'!$P$2:$P$707,'Faturamento NNE'!$E$2:$E$707,'Infos Relatório'!$B$245,'Faturamento NNE'!$F$2:$F$707,'Infos Relatório'!$B281,'Faturamento NNE'!$AA$2:$AA$707,'Infos Relatório'!BK$1,'Faturamento NNE'!$U$2:$U$707,"Sim")+SUMIFS('Faturamento NNE'!$Q$2:$Q$707,'Faturamento NNE'!$E$2:$E$707,'Infos Relatório'!$B$245,'Faturamento NNE'!$F$2:$F$707,'Infos Relatório'!$B281,'Faturamento NNE'!$AA$2:$AA$707,'Infos Relatório'!BK$1,'Faturamento NNE'!$U$2:$U$707,"Sim")</f>
        <v>0</v>
      </c>
      <c r="BO281" s="227" t="e">
        <f t="shared" si="94"/>
        <v>#DIV/0!</v>
      </c>
      <c r="BP281" s="545">
        <f>SUMIFS('Faturamento NNE'!$I$2:$I$707,'Faturamento NNE'!$E$2:$E$707,'Infos Relatório'!$B$245,'Faturamento NNE'!$F$2:$F$707,'Infos Relatório'!$B281,'Faturamento NNE'!$AA$2:$AA$707,'Infos Relatório'!BK$1)</f>
        <v>0</v>
      </c>
      <c r="BQ281" s="541">
        <f>COUNTIFS('Faturamento NNE'!$E$2:$E$707,'Infos Relatório'!$B$245,'Faturamento NNE'!$F$2:$F$707,'Infos Relatório'!$B281,'Faturamento NNE'!$AA$2:$AA$707,'Infos Relatório'!BQ$1)</f>
        <v>0</v>
      </c>
      <c r="BR281" s="542">
        <f>SUMIFS('Faturamento NNE'!$H$2:$H$707,'Faturamento NNE'!$E$2:$E$707,'Infos Relatório'!$B$245,'Faturamento NNE'!$F$2:$F$707,'Infos Relatório'!$B281,'Faturamento NNE'!$AA$2:$AA$707,'Infos Relatório'!BQ$1)</f>
        <v>0</v>
      </c>
      <c r="BS281" s="542">
        <f>SUMIFS('Faturamento NNE'!$K$2:$K$707,'Faturamento NNE'!$E$2:$E$707,'Infos Relatório'!$B$245,'Faturamento NNE'!$F$2:$F$707,'Infos Relatório'!$B281,'Faturamento NNE'!$AA$2:$AA$707,'Infos Relatório'!BQ$1)</f>
        <v>0</v>
      </c>
      <c r="BT281" s="546">
        <f>SUMIFS('Faturamento NNE'!$P$2:$P$707,'Faturamento NNE'!$E$2:$E$707,'Infos Relatório'!$B$245,'Faturamento NNE'!$F$2:$F$707,'Infos Relatório'!$B281,'Faturamento NNE'!$AA$2:$AA$707,'Infos Relatório'!BQ$1,'Faturamento NNE'!$U$2:$U$707,"Sim")+SUMIFS('Faturamento NNE'!$Q$2:$Q$707,'Faturamento NNE'!$E$2:$E$707,'Infos Relatório'!$B$245,'Faturamento NNE'!$F$2:$F$707,'Infos Relatório'!$B281,'Faturamento NNE'!$AA$2:$AA$707,'Infos Relatório'!BQ$1,'Faturamento NNE'!$U$2:$U$707,"Sim")</f>
        <v>0</v>
      </c>
      <c r="BU281" s="227" t="e">
        <f t="shared" si="95"/>
        <v>#DIV/0!</v>
      </c>
      <c r="BV281" s="545">
        <f>SUMIFS('Faturamento NNE'!$I$2:$I$707,'Faturamento NNE'!$E$2:$E$707,'Infos Relatório'!$B$245,'Faturamento NNE'!$F$2:$F$707,'Infos Relatório'!$B281,'Faturamento NNE'!$AA$2:$AA$707,'Infos Relatório'!BQ$1)</f>
        <v>0</v>
      </c>
    </row>
    <row r="282" spans="2:74">
      <c r="B282" s="217" t="s">
        <v>166</v>
      </c>
      <c r="C282" s="541">
        <f>COUNTIFS('Faturamento NNE'!$E$2:$E$707,'Infos Relatório'!$B$245,'Faturamento NNE'!$F$2:$F$707,'Infos Relatório'!$B282,'Faturamento NNE'!$AA$2:$AA$707,'Infos Relatório'!C$1)</f>
        <v>0</v>
      </c>
      <c r="D282" s="542">
        <f>SUMIFS('Faturamento NNE'!$H$2:$H$707,'Faturamento NNE'!$E$2:$E$707,'Infos Relatório'!$B$245,'Faturamento NNE'!$F$2:$F$707,'Infos Relatório'!$B282,'Faturamento NNE'!$AA$2:$AA$707,'Infos Relatório'!C$1)</f>
        <v>0</v>
      </c>
      <c r="E282" s="543">
        <f>SUMIFS('Faturamento NNE'!$K$2:$K$707,'Faturamento NNE'!$E$2:$E$707,'Infos Relatório'!$B$245,'Faturamento NNE'!$F$2:$F$707,'Infos Relatório'!$B282,'Faturamento NNE'!$AA$2:$AA$707,'Infos Relatório'!C$1)</f>
        <v>0</v>
      </c>
      <c r="F282" s="544">
        <f>SUMIFS('Faturamento NNE'!$P$2:$P$707,'Faturamento NNE'!$E$2:$E$707,'Infos Relatório'!$B$245,'Faturamento NNE'!$F$2:$F$707,'Infos Relatório'!$B282,'Faturamento NNE'!$AA$2:$AA$707,'Infos Relatório'!C$1,'Faturamento NNE'!$U$2:$U$707,"Sim")+SUMIFS('Faturamento NNE'!$Q$2:$Q$707,'Faturamento NNE'!$E$2:$E$707,'Infos Relatório'!$B$245,'Faturamento NNE'!$F$2:$F$707,'Infos Relatório'!$B282,'Faturamento NNE'!$AA$2:$AA$707,'Infos Relatório'!C$1,'Faturamento NNE'!$U$2:$U$707,"Sim")</f>
        <v>0</v>
      </c>
      <c r="G282" s="283" t="e">
        <f t="shared" si="84"/>
        <v>#DIV/0!</v>
      </c>
      <c r="H282" s="545">
        <f>SUMIFS('Faturamento NNE'!$I$2:$I$707,'Faturamento NNE'!$E$2:$E$707,'Infos Relatório'!$B$245,'Faturamento NNE'!$F$2:$F$707,'Infos Relatório'!$B282,'Faturamento NNE'!$AA$2:$AA$707,'Infos Relatório'!C$1)</f>
        <v>0</v>
      </c>
      <c r="I282" s="541">
        <f>COUNTIFS('Faturamento NNE'!$E$2:$E$707,'Infos Relatório'!$B$245,'Faturamento NNE'!$F$2:$F$707,'Infos Relatório'!$B282,'Faturamento NNE'!$AA$2:$AA$707,'Infos Relatório'!I$1)</f>
        <v>0</v>
      </c>
      <c r="J282" s="542">
        <f>SUMIFS('Faturamento NNE'!$H$2:$H$707,'Faturamento NNE'!$E$2:$E$707,'Infos Relatório'!$B$245,'Faturamento NNE'!$F$2:$F$707,'Infos Relatório'!$B282,'Faturamento NNE'!$AA$2:$AA$707,'Infos Relatório'!I$1)</f>
        <v>0</v>
      </c>
      <c r="K282" s="543">
        <f>SUMIFS('Faturamento NNE'!$K$2:$K$707,'Faturamento NNE'!$E$2:$E$707,'Infos Relatório'!$B$245,'Faturamento NNE'!$F$2:$F$707,'Infos Relatório'!$B282,'Faturamento NNE'!$AA$2:$AA$707,'Infos Relatório'!I$1)</f>
        <v>0</v>
      </c>
      <c r="L282" s="544">
        <f>SUMIFS('Faturamento NNE'!$P$2:$P$707,'Faturamento NNE'!$E$2:$E$707,'Infos Relatório'!$B$245,'Faturamento NNE'!$F$2:$F$707,'Infos Relatório'!$B282,'Faturamento NNE'!$AA$2:$AA$707,'Infos Relatório'!I$1,'Faturamento NNE'!$U$2:$U$707,"Sim")+SUMIFS('Faturamento NNE'!$Q$2:$Q$707,'Faturamento NNE'!$E$2:$E$707,'Infos Relatório'!$B$245,'Faturamento NNE'!$F$2:$F$707,'Infos Relatório'!$B282,'Faturamento NNE'!$AA$2:$AA$707,'Infos Relatório'!I$1,'Faturamento NNE'!$U$2:$U$707,"Sim")</f>
        <v>0</v>
      </c>
      <c r="M282" s="283" t="e">
        <f t="shared" si="85"/>
        <v>#DIV/0!</v>
      </c>
      <c r="N282" s="545">
        <f>SUMIFS('Faturamento NNE'!$I$2:$I$707,'Faturamento NNE'!$E$2:$E$707,'Infos Relatório'!$B$245,'Faturamento NNE'!$F$2:$F$707,'Infos Relatório'!$B282,'Faturamento NNE'!$AA$2:$AA$707,'Infos Relatório'!I$1)</f>
        <v>0</v>
      </c>
      <c r="O282" s="541">
        <f>COUNTIFS('Faturamento NNE'!$E$2:$E$707,'Infos Relatório'!$B$245,'Faturamento NNE'!$F$2:$F$707,'Infos Relatório'!$B282,'Faturamento NNE'!$AA$2:$AA$707,'Infos Relatório'!O$1)</f>
        <v>0</v>
      </c>
      <c r="P282" s="542">
        <f>SUMIFS('Faturamento NNE'!$H$2:$H$707,'Faturamento NNE'!$E$2:$E$707,'Infos Relatório'!$B$245,'Faturamento NNE'!$F$2:$F$707,'Infos Relatório'!$B282,'Faturamento NNE'!$AA$2:$AA$707,'Infos Relatório'!O$1)</f>
        <v>0</v>
      </c>
      <c r="Q282" s="542">
        <f>SUMIFS('Faturamento NNE'!$K$2:$K$707,'Faturamento NNE'!$E$2:$E$707,'Infos Relatório'!$B$245,'Faturamento NNE'!$F$2:$F$707,'Infos Relatório'!$B282,'Faturamento NNE'!$AA$2:$AA$707,'Infos Relatório'!O$1)</f>
        <v>0</v>
      </c>
      <c r="R282" s="546">
        <f>SUMIFS('Faturamento NNE'!$P$2:$P$707,'Faturamento NNE'!$E$2:$E$707,'Infos Relatório'!$B$245,'Faturamento NNE'!$F$2:$F$707,'Infos Relatório'!$B282,'Faturamento NNE'!$AA$2:$AA$707,'Infos Relatório'!O$1,'Faturamento NNE'!$U$2:$U$707,"Sim")+SUMIFS('Faturamento NNE'!$Q$2:$Q$707,'Faturamento NNE'!$E$2:$E$707,'Infos Relatório'!$B$245,'Faturamento NNE'!$F$2:$F$707,'Infos Relatório'!$B282,'Faturamento NNE'!$AA$2:$AA$707,'Infos Relatório'!O$1,'Faturamento NNE'!$U$2:$U$707,"Sim")</f>
        <v>0</v>
      </c>
      <c r="S282" s="227" t="e">
        <f t="shared" si="86"/>
        <v>#DIV/0!</v>
      </c>
      <c r="T282" s="545">
        <f>SUMIFS('Faturamento NNE'!$I$2:$I$707,'Faturamento NNE'!$E$2:$E$707,'Infos Relatório'!$B$245,'Faturamento NNE'!$F$2:$F$707,'Infos Relatório'!$B282,'Faturamento NNE'!$AA$2:$AA$707,'Infos Relatório'!O$1)</f>
        <v>0</v>
      </c>
      <c r="U282" s="541">
        <f>COUNTIFS('Faturamento NNE'!$E$2:$E$707,'Infos Relatório'!$B$245,'Faturamento NNE'!$F$2:$F$707,'Infos Relatório'!$B282,'Faturamento NNE'!$AA$2:$AA$707,'Infos Relatório'!U$1)</f>
        <v>0</v>
      </c>
      <c r="V282" s="542">
        <f>SUMIFS('Faturamento NNE'!$H$2:$H$707,'Faturamento NNE'!$E$2:$E$707,'Infos Relatório'!$B$245,'Faturamento NNE'!$F$2:$F$707,'Infos Relatório'!$B282,'Faturamento NNE'!$AA$2:$AA$707,'Infos Relatório'!U$1)</f>
        <v>0</v>
      </c>
      <c r="W282" s="542">
        <f>SUMIFS('Faturamento NNE'!$K$2:$K$707,'Faturamento NNE'!$E$2:$E$707,'Infos Relatório'!$B$245,'Faturamento NNE'!$F$2:$F$707,'Infos Relatório'!$B282,'Faturamento NNE'!$AA$2:$AA$707,'Infos Relatório'!U$1)</f>
        <v>0</v>
      </c>
      <c r="X282" s="546">
        <f>SUMIFS('Faturamento NNE'!$P$2:$P$707,'Faturamento NNE'!$E$2:$E$707,'Infos Relatório'!$B$245,'Faturamento NNE'!$F$2:$F$707,'Infos Relatório'!$B282,'Faturamento NNE'!$AA$2:$AA$707,'Infos Relatório'!U$1,'Faturamento NNE'!$U$2:$U$707,"Sim")+SUMIFS('Faturamento NNE'!$Q$2:$Q$707,'Faturamento NNE'!$E$2:$E$707,'Infos Relatório'!$B$245,'Faturamento NNE'!$F$2:$F$707,'Infos Relatório'!$B282,'Faturamento NNE'!$AA$2:$AA$707,'Infos Relatório'!U$1,'Faturamento NNE'!$U$2:$U$707,"Sim")</f>
        <v>0</v>
      </c>
      <c r="Y282" s="227" t="e">
        <f t="shared" si="87"/>
        <v>#DIV/0!</v>
      </c>
      <c r="Z282" s="545">
        <f>SUMIFS('Faturamento NNE'!$I$2:$I$707,'Faturamento NNE'!$E$2:$E$707,'Infos Relatório'!$B$245,'Faturamento NNE'!$F$2:$F$707,'Infos Relatório'!$B282,'Faturamento NNE'!$AA$2:$AA$707,'Infos Relatório'!U$1)</f>
        <v>0</v>
      </c>
      <c r="AA282" s="541">
        <f>COUNTIFS('Faturamento NNE'!$E$2:$E$707,'Infos Relatório'!$B$245,'Faturamento NNE'!$F$2:$F$707,'Infos Relatório'!$B282,'Faturamento NNE'!$AA$2:$AA$707,'Infos Relatório'!AA$1)</f>
        <v>0</v>
      </c>
      <c r="AB282" s="542">
        <f>SUMIFS('Faturamento NNE'!$H$2:$H$707,'Faturamento NNE'!$E$2:$E$707,'Infos Relatório'!$B$245,'Faturamento NNE'!$F$2:$F$707,'Infos Relatório'!$B282,'Faturamento NNE'!$AA$2:$AA$707,'Infos Relatório'!AA$1)</f>
        <v>0</v>
      </c>
      <c r="AC282" s="542">
        <f>SUMIFS('Faturamento NNE'!$K$2:$K$707,'Faturamento NNE'!$E$2:$E$707,'Infos Relatório'!$B$245,'Faturamento NNE'!$F$2:$F$707,'Infos Relatório'!$B282,'Faturamento NNE'!$AA$2:$AA$707,'Infos Relatório'!AA$1)</f>
        <v>0</v>
      </c>
      <c r="AD282" s="546">
        <f>SUMIFS('Faturamento NNE'!$P$2:$P$707,'Faturamento NNE'!$E$2:$E$707,'Infos Relatório'!$B$245,'Faturamento NNE'!$F$2:$F$707,'Infos Relatório'!$B282,'Faturamento NNE'!$AA$2:$AA$707,'Infos Relatório'!AA$1,'Faturamento NNE'!$U$2:$U$707,"Sim")+SUMIFS('Faturamento NNE'!$Q$2:$Q$707,'Faturamento NNE'!$E$2:$E$707,'Infos Relatório'!$B$245,'Faturamento NNE'!$F$2:$F$707,'Infos Relatório'!$B282,'Faturamento NNE'!$AA$2:$AA$707,'Infos Relatório'!AA$1,'Faturamento NNE'!$U$2:$U$707,"Sim")</f>
        <v>0</v>
      </c>
      <c r="AE282" s="227" t="e">
        <f t="shared" si="88"/>
        <v>#DIV/0!</v>
      </c>
      <c r="AF282" s="545">
        <f>SUMIFS('Faturamento NNE'!$I$2:$I$707,'Faturamento NNE'!$E$2:$E$707,'Infos Relatório'!$B$245,'Faturamento NNE'!$F$2:$F$707,'Infos Relatório'!$B282,'Faturamento NNE'!$AA$2:$AA$707,'Infos Relatório'!AA$1)</f>
        <v>0</v>
      </c>
      <c r="AG282" s="541">
        <f>COUNTIFS('Faturamento NNE'!$E$2:$E$707,'Infos Relatório'!$B$245,'Faturamento NNE'!$F$2:$F$707,'Infos Relatório'!$B282,'Faturamento NNE'!$AA$2:$AA$707,'Infos Relatório'!AG$1)</f>
        <v>0</v>
      </c>
      <c r="AH282" s="542">
        <f>SUMIFS('Faturamento NNE'!$H$2:$H$707,'Faturamento NNE'!$E$2:$E$707,'Infos Relatório'!$B$245,'Faturamento NNE'!$F$2:$F$707,'Infos Relatório'!$B282,'Faturamento NNE'!$AA$2:$AA$707,'Infos Relatório'!AG$1)</f>
        <v>0</v>
      </c>
      <c r="AI282" s="542">
        <f>SUMIFS('Faturamento NNE'!$K$2:$K$707,'Faturamento NNE'!$E$2:$E$707,'Infos Relatório'!$B$245,'Faturamento NNE'!$F$2:$F$707,'Infos Relatório'!$B282,'Faturamento NNE'!$AA$2:$AA$707,'Infos Relatório'!AG$1)</f>
        <v>0</v>
      </c>
      <c r="AJ282" s="546">
        <f>SUMIFS('Faturamento NNE'!$P$2:$P$707,'Faturamento NNE'!$E$2:$E$707,'Infos Relatório'!$B$245,'Faturamento NNE'!$F$2:$F$707,'Infos Relatório'!$B282,'Faturamento NNE'!$AA$2:$AA$707,'Infos Relatório'!AG$1,'Faturamento NNE'!$U$2:$U$707,"Sim")+SUMIFS('Faturamento NNE'!$Q$2:$Q$707,'Faturamento NNE'!$E$2:$E$707,'Infos Relatório'!$B$245,'Faturamento NNE'!$F$2:$F$707,'Infos Relatório'!$B282,'Faturamento NNE'!$AA$2:$AA$707,'Infos Relatório'!AG$1,'Faturamento NNE'!$U$2:$U$707,"Sim")</f>
        <v>0</v>
      </c>
      <c r="AK282" s="227" t="e">
        <f t="shared" si="89"/>
        <v>#DIV/0!</v>
      </c>
      <c r="AL282" s="545">
        <f>SUMIFS('Faturamento NNE'!$I$2:$I$707,'Faturamento NNE'!$E$2:$E$707,'Infos Relatório'!$B$245,'Faturamento NNE'!$F$2:$F$707,'Infos Relatório'!$B282,'Faturamento NNE'!$AA$2:$AA$707,'Infos Relatório'!AG$1)</f>
        <v>0</v>
      </c>
      <c r="AM282" s="541">
        <f>COUNTIFS('Faturamento NNE'!$E$2:$E$707,'Infos Relatório'!$B$245,'Faturamento NNE'!$F$2:$F$707,'Infos Relatório'!$B282,'Faturamento NNE'!$AA$2:$AA$707,'Infos Relatório'!AM$1)</f>
        <v>0</v>
      </c>
      <c r="AN282" s="542">
        <f>SUMIFS('Faturamento NNE'!$H$2:$H$707,'Faturamento NNE'!$E$2:$E$707,'Infos Relatório'!$B$245,'Faturamento NNE'!$F$2:$F$707,'Infos Relatório'!$B282,'Faturamento NNE'!$AA$2:$AA$707,'Infos Relatório'!AM$1)</f>
        <v>0</v>
      </c>
      <c r="AO282" s="542">
        <f>SUMIFS('Faturamento NNE'!$K$2:$K$707,'Faturamento NNE'!$E$2:$E$707,'Infos Relatório'!$B$245,'Faturamento NNE'!$F$2:$F$707,'Infos Relatório'!$B282,'Faturamento NNE'!$AA$2:$AA$707,'Infos Relatório'!AM$1)</f>
        <v>0</v>
      </c>
      <c r="AP282" s="546">
        <f>SUMIFS('Faturamento NNE'!$P$2:$P$707,'Faturamento NNE'!$E$2:$E$707,'Infos Relatório'!$B$245,'Faturamento NNE'!$F$2:$F$707,'Infos Relatório'!$B282,'Faturamento NNE'!$AA$2:$AA$707,'Infos Relatório'!AM$1,'Faturamento NNE'!$U$2:$U$707,"Sim")+SUMIFS('Faturamento NNE'!$Q$2:$Q$707,'Faturamento NNE'!$E$2:$E$707,'Infos Relatório'!$B$245,'Faturamento NNE'!$F$2:$F$707,'Infos Relatório'!$B282,'Faturamento NNE'!$AA$2:$AA$707,'Infos Relatório'!AM$1,'Faturamento NNE'!$U$2:$U$707,"Sim")</f>
        <v>0</v>
      </c>
      <c r="AQ282" s="227" t="e">
        <f t="shared" si="90"/>
        <v>#DIV/0!</v>
      </c>
      <c r="AR282" s="545">
        <f>SUMIFS('Faturamento NNE'!$I$2:$I$707,'Faturamento NNE'!$E$2:$E$707,'Infos Relatório'!$B$245,'Faturamento NNE'!$F$2:$F$707,'Infos Relatório'!$B282,'Faturamento NNE'!$AA$2:$AA$707,'Infos Relatório'!AM$1)</f>
        <v>0</v>
      </c>
      <c r="AS282" s="541">
        <f>COUNTIFS('Faturamento NNE'!$E$2:$E$707,'Infos Relatório'!$B$245,'Faturamento NNE'!$F$2:$F$707,'Infos Relatório'!$B282,'Faturamento NNE'!$AA$2:$AA$707,'Infos Relatório'!AS$1)</f>
        <v>0</v>
      </c>
      <c r="AT282" s="542">
        <f>SUMIFS('Faturamento NNE'!$H$2:$H$707,'Faturamento NNE'!$E$2:$E$707,'Infos Relatório'!$B$245,'Faturamento NNE'!$F$2:$F$707,'Infos Relatório'!$B282,'Faturamento NNE'!$AA$2:$AA$707,'Infos Relatório'!AS$1)</f>
        <v>0</v>
      </c>
      <c r="AU282" s="542">
        <f>SUMIFS('Faturamento NNE'!$K$2:$K$707,'Faturamento NNE'!$E$2:$E$707,'Infos Relatório'!$B$245,'Faturamento NNE'!$F$2:$F$707,'Infos Relatório'!$B282,'Faturamento NNE'!$AA$2:$AA$707,'Infos Relatório'!AS$1)</f>
        <v>0</v>
      </c>
      <c r="AV282" s="546">
        <f>SUMIFS('Faturamento NNE'!$P$2:$P$707,'Faturamento NNE'!$E$2:$E$707,'Infos Relatório'!$B$245,'Faturamento NNE'!$F$2:$F$707,'Infos Relatório'!$B282,'Faturamento NNE'!$AA$2:$AA$707,'Infos Relatório'!AS$1,'Faturamento NNE'!$U$2:$U$707,"Sim")+SUMIFS('Faturamento NNE'!$Q$2:$Q$707,'Faturamento NNE'!$E$2:$E$707,'Infos Relatório'!$B$245,'Faturamento NNE'!$F$2:$F$707,'Infos Relatório'!$B282,'Faturamento NNE'!$AA$2:$AA$707,'Infos Relatório'!AS$1,'Faturamento NNE'!$U$2:$U$707,"Sim")</f>
        <v>0</v>
      </c>
      <c r="AW282" s="227" t="e">
        <f t="shared" si="91"/>
        <v>#DIV/0!</v>
      </c>
      <c r="AX282" s="545">
        <f>SUMIFS('Faturamento NNE'!$I$2:$I$707,'Faturamento NNE'!$E$2:$E$707,'Infos Relatório'!$B$245,'Faturamento NNE'!$F$2:$F$707,'Infos Relatório'!$B282,'Faturamento NNE'!$AA$2:$AA$707,'Infos Relatório'!AS$1)</f>
        <v>0</v>
      </c>
      <c r="AY282" s="541">
        <f>COUNTIFS('Faturamento NNE'!$E$2:$E$707,'Infos Relatório'!$B$245,'Faturamento NNE'!$F$2:$F$707,'Infos Relatório'!$B282,'Faturamento NNE'!$AA$2:$AA$707,'Infos Relatório'!AY$1)</f>
        <v>0</v>
      </c>
      <c r="AZ282" s="542">
        <f>SUMIFS('Faturamento NNE'!$H$2:$H$707,'Faturamento NNE'!$E$2:$E$707,'Infos Relatório'!$B$245,'Faturamento NNE'!$F$2:$F$707,'Infos Relatório'!$B282,'Faturamento NNE'!$AA$2:$AA$707,'Infos Relatório'!AY$1)</f>
        <v>0</v>
      </c>
      <c r="BA282" s="542">
        <f>SUMIFS('Faturamento NNE'!$K$2:$K$707,'Faturamento NNE'!$E$2:$E$707,'Infos Relatório'!$B$245,'Faturamento NNE'!$F$2:$F$707,'Infos Relatório'!$B282,'Faturamento NNE'!$AA$2:$AA$707,'Infos Relatório'!AY$1)</f>
        <v>0</v>
      </c>
      <c r="BB282" s="546">
        <f>SUMIFS('Faturamento NNE'!$P$2:$P$707,'Faturamento NNE'!$E$2:$E$707,'Infos Relatório'!$B$245,'Faturamento NNE'!$F$2:$F$707,'Infos Relatório'!$B282,'Faturamento NNE'!$AA$2:$AA$707,'Infos Relatório'!AY$1,'Faturamento NNE'!$U$2:$U$707,"Sim")+SUMIFS('Faturamento NNE'!$Q$2:$Q$707,'Faturamento NNE'!$E$2:$E$707,'Infos Relatório'!$B$245,'Faturamento NNE'!$F$2:$F$707,'Infos Relatório'!$B282,'Faturamento NNE'!$AA$2:$AA$707,'Infos Relatório'!AY$1,'Faturamento NNE'!$U$2:$U$707,"Sim")</f>
        <v>0</v>
      </c>
      <c r="BC282" s="227" t="e">
        <f t="shared" si="92"/>
        <v>#DIV/0!</v>
      </c>
      <c r="BD282" s="545">
        <f>SUMIFS('Faturamento NNE'!$I$2:$I$707,'Faturamento NNE'!$E$2:$E$707,'Infos Relatório'!$B$245,'Faturamento NNE'!$F$2:$F$707,'Infos Relatório'!$B282,'Faturamento NNE'!$AA$2:$AA$707,'Infos Relatório'!AY$1)</f>
        <v>0</v>
      </c>
      <c r="BE282" s="541">
        <f>COUNTIFS('Faturamento NNE'!$E$2:$E$707,'Infos Relatório'!$B$245,'Faturamento NNE'!$F$2:$F$707,'Infos Relatório'!$B282,'Faturamento NNE'!$AA$2:$AA$707,'Infos Relatório'!BE$1)</f>
        <v>0</v>
      </c>
      <c r="BF282" s="542">
        <f>SUMIFS('Faturamento NNE'!$H$2:$H$707,'Faturamento NNE'!$E$2:$E$707,'Infos Relatório'!$B$245,'Faturamento NNE'!$F$2:$F$707,'Infos Relatório'!$B282,'Faturamento NNE'!$AA$2:$AA$707,'Infos Relatório'!BE$1)</f>
        <v>0</v>
      </c>
      <c r="BG282" s="542">
        <f>SUMIFS('Faturamento NNE'!$K$2:$K$707,'Faturamento NNE'!$E$2:$E$707,'Infos Relatório'!$B$245,'Faturamento NNE'!$F$2:$F$707,'Infos Relatório'!$B282,'Faturamento NNE'!$AA$2:$AA$707,'Infos Relatório'!BE$1)</f>
        <v>0</v>
      </c>
      <c r="BH282" s="546">
        <f>SUMIFS('Faturamento NNE'!$P$2:$P$707,'Faturamento NNE'!$E$2:$E$707,'Infos Relatório'!$B$245,'Faturamento NNE'!$F$2:$F$707,'Infos Relatório'!$B282,'Faturamento NNE'!$AA$2:$AA$707,'Infos Relatório'!BE$1,'Faturamento NNE'!$U$2:$U$707,"Sim")+SUMIFS('Faturamento NNE'!$Q$2:$Q$707,'Faturamento NNE'!$E$2:$E$707,'Infos Relatório'!$B$245,'Faturamento NNE'!$F$2:$F$707,'Infos Relatório'!$B282,'Faturamento NNE'!$AA$2:$AA$707,'Infos Relatório'!BE$1,'Faturamento NNE'!$U$2:$U$707,"Sim")</f>
        <v>0</v>
      </c>
      <c r="BI282" s="227" t="e">
        <f t="shared" si="93"/>
        <v>#DIV/0!</v>
      </c>
      <c r="BJ282" s="545">
        <f>SUMIFS('Faturamento NNE'!$I$2:$I$707,'Faturamento NNE'!$E$2:$E$707,'Infos Relatório'!$B$245,'Faturamento NNE'!$F$2:$F$707,'Infos Relatório'!$B282,'Faturamento NNE'!$AA$2:$AA$707,'Infos Relatório'!BE$1)</f>
        <v>0</v>
      </c>
      <c r="BK282" s="541">
        <f>COUNTIFS('Faturamento NNE'!$E$2:$E$707,'Infos Relatório'!$B$245,'Faturamento NNE'!$F$2:$F$707,'Infos Relatório'!$B282,'Faturamento NNE'!$AA$2:$AA$707,'Infos Relatório'!BK$1)</f>
        <v>0</v>
      </c>
      <c r="BL282" s="542">
        <f>SUMIFS('Faturamento NNE'!$H$2:$H$707,'Faturamento NNE'!$E$2:$E$707,'Infos Relatório'!$B$245,'Faturamento NNE'!$F$2:$F$707,'Infos Relatório'!$B282,'Faturamento NNE'!$AA$2:$AA$707,'Infos Relatório'!BK$1)</f>
        <v>0</v>
      </c>
      <c r="BM282" s="542">
        <f>SUMIFS('Faturamento NNE'!$K$2:$K$707,'Faturamento NNE'!$E$2:$E$707,'Infos Relatório'!$B$245,'Faturamento NNE'!$F$2:$F$707,'Infos Relatório'!$B282,'Faturamento NNE'!$AA$2:$AA$707,'Infos Relatório'!BK$1)</f>
        <v>0</v>
      </c>
      <c r="BN282" s="546">
        <f>SUMIFS('Faturamento NNE'!$P$2:$P$707,'Faturamento NNE'!$E$2:$E$707,'Infos Relatório'!$B$245,'Faturamento NNE'!$F$2:$F$707,'Infos Relatório'!$B282,'Faturamento NNE'!$AA$2:$AA$707,'Infos Relatório'!BK$1,'Faturamento NNE'!$U$2:$U$707,"Sim")+SUMIFS('Faturamento NNE'!$Q$2:$Q$707,'Faturamento NNE'!$E$2:$E$707,'Infos Relatório'!$B$245,'Faturamento NNE'!$F$2:$F$707,'Infos Relatório'!$B282,'Faturamento NNE'!$AA$2:$AA$707,'Infos Relatório'!BK$1,'Faturamento NNE'!$U$2:$U$707,"Sim")</f>
        <v>0</v>
      </c>
      <c r="BO282" s="227" t="e">
        <f t="shared" si="94"/>
        <v>#DIV/0!</v>
      </c>
      <c r="BP282" s="545">
        <f>SUMIFS('Faturamento NNE'!$I$2:$I$707,'Faturamento NNE'!$E$2:$E$707,'Infos Relatório'!$B$245,'Faturamento NNE'!$F$2:$F$707,'Infos Relatório'!$B282,'Faturamento NNE'!$AA$2:$AA$707,'Infos Relatório'!BK$1)</f>
        <v>0</v>
      </c>
      <c r="BQ282" s="541">
        <f>COUNTIFS('Faturamento NNE'!$E$2:$E$707,'Infos Relatório'!$B$245,'Faturamento NNE'!$F$2:$F$707,'Infos Relatório'!$B282,'Faturamento NNE'!$AA$2:$AA$707,'Infos Relatório'!BQ$1)</f>
        <v>0</v>
      </c>
      <c r="BR282" s="542">
        <f>SUMIFS('Faturamento NNE'!$H$2:$H$707,'Faturamento NNE'!$E$2:$E$707,'Infos Relatório'!$B$245,'Faturamento NNE'!$F$2:$F$707,'Infos Relatório'!$B282,'Faturamento NNE'!$AA$2:$AA$707,'Infos Relatório'!BQ$1)</f>
        <v>0</v>
      </c>
      <c r="BS282" s="542">
        <f>SUMIFS('Faturamento NNE'!$K$2:$K$707,'Faturamento NNE'!$E$2:$E$707,'Infos Relatório'!$B$245,'Faturamento NNE'!$F$2:$F$707,'Infos Relatório'!$B282,'Faturamento NNE'!$AA$2:$AA$707,'Infos Relatório'!BQ$1)</f>
        <v>0</v>
      </c>
      <c r="BT282" s="546">
        <f>SUMIFS('Faturamento NNE'!$P$2:$P$707,'Faturamento NNE'!$E$2:$E$707,'Infos Relatório'!$B$245,'Faturamento NNE'!$F$2:$F$707,'Infos Relatório'!$B282,'Faturamento NNE'!$AA$2:$AA$707,'Infos Relatório'!BQ$1,'Faturamento NNE'!$U$2:$U$707,"Sim")+SUMIFS('Faturamento NNE'!$Q$2:$Q$707,'Faturamento NNE'!$E$2:$E$707,'Infos Relatório'!$B$245,'Faturamento NNE'!$F$2:$F$707,'Infos Relatório'!$B282,'Faturamento NNE'!$AA$2:$AA$707,'Infos Relatório'!BQ$1,'Faturamento NNE'!$U$2:$U$707,"Sim")</f>
        <v>0</v>
      </c>
      <c r="BU282" s="227" t="e">
        <f t="shared" si="95"/>
        <v>#DIV/0!</v>
      </c>
      <c r="BV282" s="545">
        <f>SUMIFS('Faturamento NNE'!$I$2:$I$707,'Faturamento NNE'!$E$2:$E$707,'Infos Relatório'!$B$245,'Faturamento NNE'!$F$2:$F$707,'Infos Relatório'!$B282,'Faturamento NNE'!$AA$2:$AA$707,'Infos Relatório'!BQ$1)</f>
        <v>0</v>
      </c>
    </row>
    <row r="283" spans="2:74">
      <c r="B283" s="217" t="s">
        <v>167</v>
      </c>
      <c r="C283" s="541">
        <f>COUNTIFS('Faturamento NNE'!$E$2:$E$707,'Infos Relatório'!$B$245,'Faturamento NNE'!$F$2:$F$707,'Infos Relatório'!$B283,'Faturamento NNE'!$AA$2:$AA$707,'Infos Relatório'!C$1)</f>
        <v>0</v>
      </c>
      <c r="D283" s="542">
        <f>SUMIFS('Faturamento NNE'!$H$2:$H$707,'Faturamento NNE'!$E$2:$E$707,'Infos Relatório'!$B$245,'Faturamento NNE'!$F$2:$F$707,'Infos Relatório'!$B283,'Faturamento NNE'!$AA$2:$AA$707,'Infos Relatório'!C$1)</f>
        <v>0</v>
      </c>
      <c r="E283" s="543">
        <f>SUMIFS('Faturamento NNE'!$K$2:$K$707,'Faturamento NNE'!$E$2:$E$707,'Infos Relatório'!$B$245,'Faturamento NNE'!$F$2:$F$707,'Infos Relatório'!$B283,'Faturamento NNE'!$AA$2:$AA$707,'Infos Relatório'!C$1)</f>
        <v>0</v>
      </c>
      <c r="F283" s="544">
        <f>SUMIFS('Faturamento NNE'!$P$2:$P$707,'Faturamento NNE'!$E$2:$E$707,'Infos Relatório'!$B$245,'Faturamento NNE'!$F$2:$F$707,'Infos Relatório'!$B283,'Faturamento NNE'!$AA$2:$AA$707,'Infos Relatório'!C$1,'Faturamento NNE'!$U$2:$U$707,"Sim")+SUMIFS('Faturamento NNE'!$Q$2:$Q$707,'Faturamento NNE'!$E$2:$E$707,'Infos Relatório'!$B$245,'Faturamento NNE'!$F$2:$F$707,'Infos Relatório'!$B283,'Faturamento NNE'!$AA$2:$AA$707,'Infos Relatório'!C$1,'Faturamento NNE'!$U$2:$U$707,"Sim")</f>
        <v>0</v>
      </c>
      <c r="G283" s="283" t="e">
        <f t="shared" si="84"/>
        <v>#DIV/0!</v>
      </c>
      <c r="H283" s="545">
        <f>SUMIFS('Faturamento NNE'!$I$2:$I$707,'Faturamento NNE'!$E$2:$E$707,'Infos Relatório'!$B$245,'Faturamento NNE'!$F$2:$F$707,'Infos Relatório'!$B283,'Faturamento NNE'!$AA$2:$AA$707,'Infos Relatório'!C$1)</f>
        <v>0</v>
      </c>
      <c r="I283" s="541">
        <f>COUNTIFS('Faturamento NNE'!$E$2:$E$707,'Infos Relatório'!$B$245,'Faturamento NNE'!$F$2:$F$707,'Infos Relatório'!$B283,'Faturamento NNE'!$AA$2:$AA$707,'Infos Relatório'!I$1)</f>
        <v>0</v>
      </c>
      <c r="J283" s="542">
        <f>SUMIFS('Faturamento NNE'!$H$2:$H$707,'Faturamento NNE'!$E$2:$E$707,'Infos Relatório'!$B$245,'Faturamento NNE'!$F$2:$F$707,'Infos Relatório'!$B283,'Faturamento NNE'!$AA$2:$AA$707,'Infos Relatório'!I$1)</f>
        <v>0</v>
      </c>
      <c r="K283" s="543">
        <f>SUMIFS('Faturamento NNE'!$K$2:$K$707,'Faturamento NNE'!$E$2:$E$707,'Infos Relatório'!$B$245,'Faturamento NNE'!$F$2:$F$707,'Infos Relatório'!$B283,'Faturamento NNE'!$AA$2:$AA$707,'Infos Relatório'!I$1)</f>
        <v>0</v>
      </c>
      <c r="L283" s="544">
        <f>SUMIFS('Faturamento NNE'!$P$2:$P$707,'Faturamento NNE'!$E$2:$E$707,'Infos Relatório'!$B$245,'Faturamento NNE'!$F$2:$F$707,'Infos Relatório'!$B283,'Faturamento NNE'!$AA$2:$AA$707,'Infos Relatório'!I$1,'Faturamento NNE'!$U$2:$U$707,"Sim")+SUMIFS('Faturamento NNE'!$Q$2:$Q$707,'Faturamento NNE'!$E$2:$E$707,'Infos Relatório'!$B$245,'Faturamento NNE'!$F$2:$F$707,'Infos Relatório'!$B283,'Faturamento NNE'!$AA$2:$AA$707,'Infos Relatório'!I$1,'Faturamento NNE'!$U$2:$U$707,"Sim")</f>
        <v>0</v>
      </c>
      <c r="M283" s="283" t="e">
        <f t="shared" si="85"/>
        <v>#DIV/0!</v>
      </c>
      <c r="N283" s="545">
        <f>SUMIFS('Faturamento NNE'!$I$2:$I$707,'Faturamento NNE'!$E$2:$E$707,'Infos Relatório'!$B$245,'Faturamento NNE'!$F$2:$F$707,'Infos Relatório'!$B283,'Faturamento NNE'!$AA$2:$AA$707,'Infos Relatório'!I$1)</f>
        <v>0</v>
      </c>
      <c r="O283" s="541">
        <f>COUNTIFS('Faturamento NNE'!$E$2:$E$707,'Infos Relatório'!$B$245,'Faturamento NNE'!$F$2:$F$707,'Infos Relatório'!$B283,'Faturamento NNE'!$AA$2:$AA$707,'Infos Relatório'!O$1)</f>
        <v>0</v>
      </c>
      <c r="P283" s="542">
        <f>SUMIFS('Faturamento NNE'!$H$2:$H$707,'Faturamento NNE'!$E$2:$E$707,'Infos Relatório'!$B$245,'Faturamento NNE'!$F$2:$F$707,'Infos Relatório'!$B283,'Faturamento NNE'!$AA$2:$AA$707,'Infos Relatório'!O$1)</f>
        <v>0</v>
      </c>
      <c r="Q283" s="542">
        <f>SUMIFS('Faturamento NNE'!$K$2:$K$707,'Faturamento NNE'!$E$2:$E$707,'Infos Relatório'!$B$245,'Faturamento NNE'!$F$2:$F$707,'Infos Relatório'!$B283,'Faturamento NNE'!$AA$2:$AA$707,'Infos Relatório'!O$1)</f>
        <v>0</v>
      </c>
      <c r="R283" s="546">
        <f>SUMIFS('Faturamento NNE'!$P$2:$P$707,'Faturamento NNE'!$E$2:$E$707,'Infos Relatório'!$B$245,'Faturamento NNE'!$F$2:$F$707,'Infos Relatório'!$B283,'Faturamento NNE'!$AA$2:$AA$707,'Infos Relatório'!O$1,'Faturamento NNE'!$U$2:$U$707,"Sim")+SUMIFS('Faturamento NNE'!$Q$2:$Q$707,'Faturamento NNE'!$E$2:$E$707,'Infos Relatório'!$B$245,'Faturamento NNE'!$F$2:$F$707,'Infos Relatório'!$B283,'Faturamento NNE'!$AA$2:$AA$707,'Infos Relatório'!O$1,'Faturamento NNE'!$U$2:$U$707,"Sim")</f>
        <v>0</v>
      </c>
      <c r="S283" s="227" t="e">
        <f t="shared" si="86"/>
        <v>#DIV/0!</v>
      </c>
      <c r="T283" s="545">
        <f>SUMIFS('Faturamento NNE'!$I$2:$I$707,'Faturamento NNE'!$E$2:$E$707,'Infos Relatório'!$B$245,'Faturamento NNE'!$F$2:$F$707,'Infos Relatório'!$B283,'Faturamento NNE'!$AA$2:$AA$707,'Infos Relatório'!O$1)</f>
        <v>0</v>
      </c>
      <c r="U283" s="541">
        <f>COUNTIFS('Faturamento NNE'!$E$2:$E$707,'Infos Relatório'!$B$245,'Faturamento NNE'!$F$2:$F$707,'Infos Relatório'!$B283,'Faturamento NNE'!$AA$2:$AA$707,'Infos Relatório'!U$1)</f>
        <v>0</v>
      </c>
      <c r="V283" s="542">
        <f>SUMIFS('Faturamento NNE'!$H$2:$H$707,'Faturamento NNE'!$E$2:$E$707,'Infos Relatório'!$B$245,'Faturamento NNE'!$F$2:$F$707,'Infos Relatório'!$B283,'Faturamento NNE'!$AA$2:$AA$707,'Infos Relatório'!U$1)</f>
        <v>0</v>
      </c>
      <c r="W283" s="542">
        <f>SUMIFS('Faturamento NNE'!$K$2:$K$707,'Faturamento NNE'!$E$2:$E$707,'Infos Relatório'!$B$245,'Faturamento NNE'!$F$2:$F$707,'Infos Relatório'!$B283,'Faturamento NNE'!$AA$2:$AA$707,'Infos Relatório'!U$1)</f>
        <v>0</v>
      </c>
      <c r="X283" s="546">
        <f>SUMIFS('Faturamento NNE'!$P$2:$P$707,'Faturamento NNE'!$E$2:$E$707,'Infos Relatório'!$B$245,'Faturamento NNE'!$F$2:$F$707,'Infos Relatório'!$B283,'Faturamento NNE'!$AA$2:$AA$707,'Infos Relatório'!U$1,'Faturamento NNE'!$U$2:$U$707,"Sim")+SUMIFS('Faturamento NNE'!$Q$2:$Q$707,'Faturamento NNE'!$E$2:$E$707,'Infos Relatório'!$B$245,'Faturamento NNE'!$F$2:$F$707,'Infos Relatório'!$B283,'Faturamento NNE'!$AA$2:$AA$707,'Infos Relatório'!U$1,'Faturamento NNE'!$U$2:$U$707,"Sim")</f>
        <v>0</v>
      </c>
      <c r="Y283" s="227" t="e">
        <f t="shared" si="87"/>
        <v>#DIV/0!</v>
      </c>
      <c r="Z283" s="545">
        <f>SUMIFS('Faturamento NNE'!$I$2:$I$707,'Faturamento NNE'!$E$2:$E$707,'Infos Relatório'!$B$245,'Faturamento NNE'!$F$2:$F$707,'Infos Relatório'!$B283,'Faturamento NNE'!$AA$2:$AA$707,'Infos Relatório'!U$1)</f>
        <v>0</v>
      </c>
      <c r="AA283" s="541">
        <f>COUNTIFS('Faturamento NNE'!$E$2:$E$707,'Infos Relatório'!$B$245,'Faturamento NNE'!$F$2:$F$707,'Infos Relatório'!$B283,'Faturamento NNE'!$AA$2:$AA$707,'Infos Relatório'!AA$1)</f>
        <v>0</v>
      </c>
      <c r="AB283" s="542">
        <f>SUMIFS('Faturamento NNE'!$H$2:$H$707,'Faturamento NNE'!$E$2:$E$707,'Infos Relatório'!$B$245,'Faturamento NNE'!$F$2:$F$707,'Infos Relatório'!$B283,'Faturamento NNE'!$AA$2:$AA$707,'Infos Relatório'!AA$1)</f>
        <v>0</v>
      </c>
      <c r="AC283" s="542">
        <f>SUMIFS('Faturamento NNE'!$K$2:$K$707,'Faturamento NNE'!$E$2:$E$707,'Infos Relatório'!$B$245,'Faturamento NNE'!$F$2:$F$707,'Infos Relatório'!$B283,'Faturamento NNE'!$AA$2:$AA$707,'Infos Relatório'!AA$1)</f>
        <v>0</v>
      </c>
      <c r="AD283" s="546">
        <f>SUMIFS('Faturamento NNE'!$P$2:$P$707,'Faturamento NNE'!$E$2:$E$707,'Infos Relatório'!$B$245,'Faturamento NNE'!$F$2:$F$707,'Infos Relatório'!$B283,'Faturamento NNE'!$AA$2:$AA$707,'Infos Relatório'!AA$1,'Faturamento NNE'!$U$2:$U$707,"Sim")+SUMIFS('Faturamento NNE'!$Q$2:$Q$707,'Faturamento NNE'!$E$2:$E$707,'Infos Relatório'!$B$245,'Faturamento NNE'!$F$2:$F$707,'Infos Relatório'!$B283,'Faturamento NNE'!$AA$2:$AA$707,'Infos Relatório'!AA$1,'Faturamento NNE'!$U$2:$U$707,"Sim")</f>
        <v>0</v>
      </c>
      <c r="AE283" s="227" t="e">
        <f t="shared" si="88"/>
        <v>#DIV/0!</v>
      </c>
      <c r="AF283" s="545">
        <f>SUMIFS('Faturamento NNE'!$I$2:$I$707,'Faturamento NNE'!$E$2:$E$707,'Infos Relatório'!$B$245,'Faturamento NNE'!$F$2:$F$707,'Infos Relatório'!$B283,'Faturamento NNE'!$AA$2:$AA$707,'Infos Relatório'!AA$1)</f>
        <v>0</v>
      </c>
      <c r="AG283" s="541">
        <f>COUNTIFS('Faturamento NNE'!$E$2:$E$707,'Infos Relatório'!$B$245,'Faturamento NNE'!$F$2:$F$707,'Infos Relatório'!$B283,'Faturamento NNE'!$AA$2:$AA$707,'Infos Relatório'!AG$1)</f>
        <v>0</v>
      </c>
      <c r="AH283" s="542">
        <f>SUMIFS('Faturamento NNE'!$H$2:$H$707,'Faturamento NNE'!$E$2:$E$707,'Infos Relatório'!$B$245,'Faturamento NNE'!$F$2:$F$707,'Infos Relatório'!$B283,'Faturamento NNE'!$AA$2:$AA$707,'Infos Relatório'!AG$1)</f>
        <v>0</v>
      </c>
      <c r="AI283" s="542">
        <f>SUMIFS('Faturamento NNE'!$K$2:$K$707,'Faturamento NNE'!$E$2:$E$707,'Infos Relatório'!$B$245,'Faturamento NNE'!$F$2:$F$707,'Infos Relatório'!$B283,'Faturamento NNE'!$AA$2:$AA$707,'Infos Relatório'!AG$1)</f>
        <v>0</v>
      </c>
      <c r="AJ283" s="546">
        <f>SUMIFS('Faturamento NNE'!$P$2:$P$707,'Faturamento NNE'!$E$2:$E$707,'Infos Relatório'!$B$245,'Faturamento NNE'!$F$2:$F$707,'Infos Relatório'!$B283,'Faturamento NNE'!$AA$2:$AA$707,'Infos Relatório'!AG$1,'Faturamento NNE'!$U$2:$U$707,"Sim")+SUMIFS('Faturamento NNE'!$Q$2:$Q$707,'Faturamento NNE'!$E$2:$E$707,'Infos Relatório'!$B$245,'Faturamento NNE'!$F$2:$F$707,'Infos Relatório'!$B283,'Faturamento NNE'!$AA$2:$AA$707,'Infos Relatório'!AG$1,'Faturamento NNE'!$U$2:$U$707,"Sim")</f>
        <v>0</v>
      </c>
      <c r="AK283" s="227" t="e">
        <f t="shared" si="89"/>
        <v>#DIV/0!</v>
      </c>
      <c r="AL283" s="545">
        <f>SUMIFS('Faturamento NNE'!$I$2:$I$707,'Faturamento NNE'!$E$2:$E$707,'Infos Relatório'!$B$245,'Faturamento NNE'!$F$2:$F$707,'Infos Relatório'!$B283,'Faturamento NNE'!$AA$2:$AA$707,'Infos Relatório'!AG$1)</f>
        <v>0</v>
      </c>
      <c r="AM283" s="541">
        <f>COUNTIFS('Faturamento NNE'!$E$2:$E$707,'Infos Relatório'!$B$245,'Faturamento NNE'!$F$2:$F$707,'Infos Relatório'!$B283,'Faturamento NNE'!$AA$2:$AA$707,'Infos Relatório'!AM$1)</f>
        <v>0</v>
      </c>
      <c r="AN283" s="542">
        <f>SUMIFS('Faturamento NNE'!$H$2:$H$707,'Faturamento NNE'!$E$2:$E$707,'Infos Relatório'!$B$245,'Faturamento NNE'!$F$2:$F$707,'Infos Relatório'!$B283,'Faturamento NNE'!$AA$2:$AA$707,'Infos Relatório'!AM$1)</f>
        <v>0</v>
      </c>
      <c r="AO283" s="542">
        <f>SUMIFS('Faturamento NNE'!$K$2:$K$707,'Faturamento NNE'!$E$2:$E$707,'Infos Relatório'!$B$245,'Faturamento NNE'!$F$2:$F$707,'Infos Relatório'!$B283,'Faturamento NNE'!$AA$2:$AA$707,'Infos Relatório'!AM$1)</f>
        <v>0</v>
      </c>
      <c r="AP283" s="546">
        <f>SUMIFS('Faturamento NNE'!$P$2:$P$707,'Faturamento NNE'!$E$2:$E$707,'Infos Relatório'!$B$245,'Faturamento NNE'!$F$2:$F$707,'Infos Relatório'!$B283,'Faturamento NNE'!$AA$2:$AA$707,'Infos Relatório'!AM$1,'Faturamento NNE'!$U$2:$U$707,"Sim")+SUMIFS('Faturamento NNE'!$Q$2:$Q$707,'Faturamento NNE'!$E$2:$E$707,'Infos Relatório'!$B$245,'Faturamento NNE'!$F$2:$F$707,'Infos Relatório'!$B283,'Faturamento NNE'!$AA$2:$AA$707,'Infos Relatório'!AM$1,'Faturamento NNE'!$U$2:$U$707,"Sim")</f>
        <v>0</v>
      </c>
      <c r="AQ283" s="227" t="e">
        <f t="shared" si="90"/>
        <v>#DIV/0!</v>
      </c>
      <c r="AR283" s="545">
        <f>SUMIFS('Faturamento NNE'!$I$2:$I$707,'Faturamento NNE'!$E$2:$E$707,'Infos Relatório'!$B$245,'Faturamento NNE'!$F$2:$F$707,'Infos Relatório'!$B283,'Faturamento NNE'!$AA$2:$AA$707,'Infos Relatório'!AM$1)</f>
        <v>0</v>
      </c>
      <c r="AS283" s="541">
        <f>COUNTIFS('Faturamento NNE'!$E$2:$E$707,'Infos Relatório'!$B$245,'Faturamento NNE'!$F$2:$F$707,'Infos Relatório'!$B283,'Faturamento NNE'!$AA$2:$AA$707,'Infos Relatório'!AS$1)</f>
        <v>0</v>
      </c>
      <c r="AT283" s="542">
        <f>SUMIFS('Faturamento NNE'!$H$2:$H$707,'Faturamento NNE'!$E$2:$E$707,'Infos Relatório'!$B$245,'Faturamento NNE'!$F$2:$F$707,'Infos Relatório'!$B283,'Faturamento NNE'!$AA$2:$AA$707,'Infos Relatório'!AS$1)</f>
        <v>0</v>
      </c>
      <c r="AU283" s="542">
        <f>SUMIFS('Faturamento NNE'!$K$2:$K$707,'Faturamento NNE'!$E$2:$E$707,'Infos Relatório'!$B$245,'Faturamento NNE'!$F$2:$F$707,'Infos Relatório'!$B283,'Faturamento NNE'!$AA$2:$AA$707,'Infos Relatório'!AS$1)</f>
        <v>0</v>
      </c>
      <c r="AV283" s="546">
        <f>SUMIFS('Faturamento NNE'!$P$2:$P$707,'Faturamento NNE'!$E$2:$E$707,'Infos Relatório'!$B$245,'Faturamento NNE'!$F$2:$F$707,'Infos Relatório'!$B283,'Faturamento NNE'!$AA$2:$AA$707,'Infos Relatório'!AS$1,'Faturamento NNE'!$U$2:$U$707,"Sim")+SUMIFS('Faturamento NNE'!$Q$2:$Q$707,'Faturamento NNE'!$E$2:$E$707,'Infos Relatório'!$B$245,'Faturamento NNE'!$F$2:$F$707,'Infos Relatório'!$B283,'Faturamento NNE'!$AA$2:$AA$707,'Infos Relatório'!AS$1,'Faturamento NNE'!$U$2:$U$707,"Sim")</f>
        <v>0</v>
      </c>
      <c r="AW283" s="227" t="e">
        <f t="shared" si="91"/>
        <v>#DIV/0!</v>
      </c>
      <c r="AX283" s="545">
        <f>SUMIFS('Faturamento NNE'!$I$2:$I$707,'Faturamento NNE'!$E$2:$E$707,'Infos Relatório'!$B$245,'Faturamento NNE'!$F$2:$F$707,'Infos Relatório'!$B283,'Faturamento NNE'!$AA$2:$AA$707,'Infos Relatório'!AS$1)</f>
        <v>0</v>
      </c>
      <c r="AY283" s="541">
        <f>COUNTIFS('Faturamento NNE'!$E$2:$E$707,'Infos Relatório'!$B$245,'Faturamento NNE'!$F$2:$F$707,'Infos Relatório'!$B283,'Faturamento NNE'!$AA$2:$AA$707,'Infos Relatório'!AY$1)</f>
        <v>0</v>
      </c>
      <c r="AZ283" s="542">
        <f>SUMIFS('Faturamento NNE'!$H$2:$H$707,'Faturamento NNE'!$E$2:$E$707,'Infos Relatório'!$B$245,'Faturamento NNE'!$F$2:$F$707,'Infos Relatório'!$B283,'Faturamento NNE'!$AA$2:$AA$707,'Infos Relatório'!AY$1)</f>
        <v>0</v>
      </c>
      <c r="BA283" s="542">
        <f>SUMIFS('Faturamento NNE'!$K$2:$K$707,'Faturamento NNE'!$E$2:$E$707,'Infos Relatório'!$B$245,'Faturamento NNE'!$F$2:$F$707,'Infos Relatório'!$B283,'Faturamento NNE'!$AA$2:$AA$707,'Infos Relatório'!AY$1)</f>
        <v>0</v>
      </c>
      <c r="BB283" s="546">
        <f>SUMIFS('Faturamento NNE'!$P$2:$P$707,'Faturamento NNE'!$E$2:$E$707,'Infos Relatório'!$B$245,'Faturamento NNE'!$F$2:$F$707,'Infos Relatório'!$B283,'Faturamento NNE'!$AA$2:$AA$707,'Infos Relatório'!AY$1,'Faturamento NNE'!$U$2:$U$707,"Sim")+SUMIFS('Faturamento NNE'!$Q$2:$Q$707,'Faturamento NNE'!$E$2:$E$707,'Infos Relatório'!$B$245,'Faturamento NNE'!$F$2:$F$707,'Infos Relatório'!$B283,'Faturamento NNE'!$AA$2:$AA$707,'Infos Relatório'!AY$1,'Faturamento NNE'!$U$2:$U$707,"Sim")</f>
        <v>0</v>
      </c>
      <c r="BC283" s="227" t="e">
        <f t="shared" si="92"/>
        <v>#DIV/0!</v>
      </c>
      <c r="BD283" s="545">
        <f>SUMIFS('Faturamento NNE'!$I$2:$I$707,'Faturamento NNE'!$E$2:$E$707,'Infos Relatório'!$B$245,'Faturamento NNE'!$F$2:$F$707,'Infos Relatório'!$B283,'Faturamento NNE'!$AA$2:$AA$707,'Infos Relatório'!AY$1)</f>
        <v>0</v>
      </c>
      <c r="BE283" s="541">
        <f>COUNTIFS('Faturamento NNE'!$E$2:$E$707,'Infos Relatório'!$B$245,'Faturamento NNE'!$F$2:$F$707,'Infos Relatório'!$B283,'Faturamento NNE'!$AA$2:$AA$707,'Infos Relatório'!BE$1)</f>
        <v>0</v>
      </c>
      <c r="BF283" s="542">
        <f>SUMIFS('Faturamento NNE'!$H$2:$H$707,'Faturamento NNE'!$E$2:$E$707,'Infos Relatório'!$B$245,'Faturamento NNE'!$F$2:$F$707,'Infos Relatório'!$B283,'Faturamento NNE'!$AA$2:$AA$707,'Infos Relatório'!BE$1)</f>
        <v>0</v>
      </c>
      <c r="BG283" s="542">
        <f>SUMIFS('Faturamento NNE'!$K$2:$K$707,'Faturamento NNE'!$E$2:$E$707,'Infos Relatório'!$B$245,'Faturamento NNE'!$F$2:$F$707,'Infos Relatório'!$B283,'Faturamento NNE'!$AA$2:$AA$707,'Infos Relatório'!BE$1)</f>
        <v>0</v>
      </c>
      <c r="BH283" s="546">
        <f>SUMIFS('Faturamento NNE'!$P$2:$P$707,'Faturamento NNE'!$E$2:$E$707,'Infos Relatório'!$B$245,'Faturamento NNE'!$F$2:$F$707,'Infos Relatório'!$B283,'Faturamento NNE'!$AA$2:$AA$707,'Infos Relatório'!BE$1,'Faturamento NNE'!$U$2:$U$707,"Sim")+SUMIFS('Faturamento NNE'!$Q$2:$Q$707,'Faturamento NNE'!$E$2:$E$707,'Infos Relatório'!$B$245,'Faturamento NNE'!$F$2:$F$707,'Infos Relatório'!$B283,'Faturamento NNE'!$AA$2:$AA$707,'Infos Relatório'!BE$1,'Faturamento NNE'!$U$2:$U$707,"Sim")</f>
        <v>0</v>
      </c>
      <c r="BI283" s="227" t="e">
        <f t="shared" si="93"/>
        <v>#DIV/0!</v>
      </c>
      <c r="BJ283" s="545">
        <f>SUMIFS('Faturamento NNE'!$I$2:$I$707,'Faturamento NNE'!$E$2:$E$707,'Infos Relatório'!$B$245,'Faturamento NNE'!$F$2:$F$707,'Infos Relatório'!$B283,'Faturamento NNE'!$AA$2:$AA$707,'Infos Relatório'!BE$1)</f>
        <v>0</v>
      </c>
      <c r="BK283" s="541">
        <f>COUNTIFS('Faturamento NNE'!$E$2:$E$707,'Infos Relatório'!$B$245,'Faturamento NNE'!$F$2:$F$707,'Infos Relatório'!$B283,'Faturamento NNE'!$AA$2:$AA$707,'Infos Relatório'!BK$1)</f>
        <v>0</v>
      </c>
      <c r="BL283" s="542">
        <f>SUMIFS('Faturamento NNE'!$H$2:$H$707,'Faturamento NNE'!$E$2:$E$707,'Infos Relatório'!$B$245,'Faturamento NNE'!$F$2:$F$707,'Infos Relatório'!$B283,'Faturamento NNE'!$AA$2:$AA$707,'Infos Relatório'!BK$1)</f>
        <v>0</v>
      </c>
      <c r="BM283" s="542">
        <f>SUMIFS('Faturamento NNE'!$K$2:$K$707,'Faturamento NNE'!$E$2:$E$707,'Infos Relatório'!$B$245,'Faturamento NNE'!$F$2:$F$707,'Infos Relatório'!$B283,'Faturamento NNE'!$AA$2:$AA$707,'Infos Relatório'!BK$1)</f>
        <v>0</v>
      </c>
      <c r="BN283" s="546">
        <f>SUMIFS('Faturamento NNE'!$P$2:$P$707,'Faturamento NNE'!$E$2:$E$707,'Infos Relatório'!$B$245,'Faturamento NNE'!$F$2:$F$707,'Infos Relatório'!$B283,'Faturamento NNE'!$AA$2:$AA$707,'Infos Relatório'!BK$1,'Faturamento NNE'!$U$2:$U$707,"Sim")+SUMIFS('Faturamento NNE'!$Q$2:$Q$707,'Faturamento NNE'!$E$2:$E$707,'Infos Relatório'!$B$245,'Faturamento NNE'!$F$2:$F$707,'Infos Relatório'!$B283,'Faturamento NNE'!$AA$2:$AA$707,'Infos Relatório'!BK$1,'Faturamento NNE'!$U$2:$U$707,"Sim")</f>
        <v>0</v>
      </c>
      <c r="BO283" s="227" t="e">
        <f t="shared" si="94"/>
        <v>#DIV/0!</v>
      </c>
      <c r="BP283" s="545">
        <f>SUMIFS('Faturamento NNE'!$I$2:$I$707,'Faturamento NNE'!$E$2:$E$707,'Infos Relatório'!$B$245,'Faturamento NNE'!$F$2:$F$707,'Infos Relatório'!$B283,'Faturamento NNE'!$AA$2:$AA$707,'Infos Relatório'!BK$1)</f>
        <v>0</v>
      </c>
      <c r="BQ283" s="541">
        <f>COUNTIFS('Faturamento NNE'!$E$2:$E$707,'Infos Relatório'!$B$245,'Faturamento NNE'!$F$2:$F$707,'Infos Relatório'!$B283,'Faturamento NNE'!$AA$2:$AA$707,'Infos Relatório'!BQ$1)</f>
        <v>0</v>
      </c>
      <c r="BR283" s="542">
        <f>SUMIFS('Faturamento NNE'!$H$2:$H$707,'Faturamento NNE'!$E$2:$E$707,'Infos Relatório'!$B$245,'Faturamento NNE'!$F$2:$F$707,'Infos Relatório'!$B283,'Faturamento NNE'!$AA$2:$AA$707,'Infos Relatório'!BQ$1)</f>
        <v>0</v>
      </c>
      <c r="BS283" s="542">
        <f>SUMIFS('Faturamento NNE'!$K$2:$K$707,'Faturamento NNE'!$E$2:$E$707,'Infos Relatório'!$B$245,'Faturamento NNE'!$F$2:$F$707,'Infos Relatório'!$B283,'Faturamento NNE'!$AA$2:$AA$707,'Infos Relatório'!BQ$1)</f>
        <v>0</v>
      </c>
      <c r="BT283" s="546">
        <f>SUMIFS('Faturamento NNE'!$P$2:$P$707,'Faturamento NNE'!$E$2:$E$707,'Infos Relatório'!$B$245,'Faturamento NNE'!$F$2:$F$707,'Infos Relatório'!$B283,'Faturamento NNE'!$AA$2:$AA$707,'Infos Relatório'!BQ$1,'Faturamento NNE'!$U$2:$U$707,"Sim")+SUMIFS('Faturamento NNE'!$Q$2:$Q$707,'Faturamento NNE'!$E$2:$E$707,'Infos Relatório'!$B$245,'Faturamento NNE'!$F$2:$F$707,'Infos Relatório'!$B283,'Faturamento NNE'!$AA$2:$AA$707,'Infos Relatório'!BQ$1,'Faturamento NNE'!$U$2:$U$707,"Sim")</f>
        <v>0</v>
      </c>
      <c r="BU283" s="227" t="e">
        <f t="shared" si="95"/>
        <v>#DIV/0!</v>
      </c>
      <c r="BV283" s="545">
        <f>SUMIFS('Faturamento NNE'!$I$2:$I$707,'Faturamento NNE'!$E$2:$E$707,'Infos Relatório'!$B$245,'Faturamento NNE'!$F$2:$F$707,'Infos Relatório'!$B283,'Faturamento NNE'!$AA$2:$AA$707,'Infos Relatório'!BQ$1)</f>
        <v>0</v>
      </c>
    </row>
    <row r="284" spans="2:74">
      <c r="B284" s="217" t="s">
        <v>168</v>
      </c>
      <c r="C284" s="541">
        <f>COUNTIFS('Faturamento NNE'!$E$2:$E$707,'Infos Relatório'!$B$245,'Faturamento NNE'!$F$2:$F$707,'Infos Relatório'!$B284,'Faturamento NNE'!$AA$2:$AA$707,'Infos Relatório'!C$1)</f>
        <v>0</v>
      </c>
      <c r="D284" s="542">
        <f>SUMIFS('Faturamento NNE'!$H$2:$H$707,'Faturamento NNE'!$E$2:$E$707,'Infos Relatório'!$B$245,'Faturamento NNE'!$F$2:$F$707,'Infos Relatório'!$B284,'Faturamento NNE'!$AA$2:$AA$707,'Infos Relatório'!C$1)</f>
        <v>0</v>
      </c>
      <c r="E284" s="543">
        <f>SUMIFS('Faturamento NNE'!$K$2:$K$707,'Faturamento NNE'!$E$2:$E$707,'Infos Relatório'!$B$245,'Faturamento NNE'!$F$2:$F$707,'Infos Relatório'!$B284,'Faturamento NNE'!$AA$2:$AA$707,'Infos Relatório'!C$1)</f>
        <v>0</v>
      </c>
      <c r="F284" s="544">
        <f>SUMIFS('Faturamento NNE'!$P$2:$P$707,'Faturamento NNE'!$E$2:$E$707,'Infos Relatório'!$B$245,'Faturamento NNE'!$F$2:$F$707,'Infos Relatório'!$B284,'Faturamento NNE'!$AA$2:$AA$707,'Infos Relatório'!C$1,'Faturamento NNE'!$U$2:$U$707,"Sim")+SUMIFS('Faturamento NNE'!$Q$2:$Q$707,'Faturamento NNE'!$E$2:$E$707,'Infos Relatório'!$B$245,'Faturamento NNE'!$F$2:$F$707,'Infos Relatório'!$B284,'Faturamento NNE'!$AA$2:$AA$707,'Infos Relatório'!C$1,'Faturamento NNE'!$U$2:$U$707,"Sim")</f>
        <v>0</v>
      </c>
      <c r="G284" s="283" t="e">
        <f t="shared" si="84"/>
        <v>#DIV/0!</v>
      </c>
      <c r="H284" s="545">
        <f>SUMIFS('Faturamento NNE'!$I$2:$I$707,'Faturamento NNE'!$E$2:$E$707,'Infos Relatório'!$B$245,'Faturamento NNE'!$F$2:$F$707,'Infos Relatório'!$B284,'Faturamento NNE'!$AA$2:$AA$707,'Infos Relatório'!C$1)</f>
        <v>0</v>
      </c>
      <c r="I284" s="541">
        <f>COUNTIFS('Faturamento NNE'!$E$2:$E$707,'Infos Relatório'!$B$245,'Faturamento NNE'!$F$2:$F$707,'Infos Relatório'!$B284,'Faturamento NNE'!$AA$2:$AA$707,'Infos Relatório'!I$1)</f>
        <v>0</v>
      </c>
      <c r="J284" s="542">
        <f>SUMIFS('Faturamento NNE'!$H$2:$H$707,'Faturamento NNE'!$E$2:$E$707,'Infos Relatório'!$B$245,'Faturamento NNE'!$F$2:$F$707,'Infos Relatório'!$B284,'Faturamento NNE'!$AA$2:$AA$707,'Infos Relatório'!I$1)</f>
        <v>0</v>
      </c>
      <c r="K284" s="543">
        <f>SUMIFS('Faturamento NNE'!$K$2:$K$707,'Faturamento NNE'!$E$2:$E$707,'Infos Relatório'!$B$245,'Faturamento NNE'!$F$2:$F$707,'Infos Relatório'!$B284,'Faturamento NNE'!$AA$2:$AA$707,'Infos Relatório'!I$1)</f>
        <v>0</v>
      </c>
      <c r="L284" s="544">
        <f>SUMIFS('Faturamento NNE'!$P$2:$P$707,'Faturamento NNE'!$E$2:$E$707,'Infos Relatório'!$B$245,'Faturamento NNE'!$F$2:$F$707,'Infos Relatório'!$B284,'Faturamento NNE'!$AA$2:$AA$707,'Infos Relatório'!I$1,'Faturamento NNE'!$U$2:$U$707,"Sim")+SUMIFS('Faturamento NNE'!$Q$2:$Q$707,'Faturamento NNE'!$E$2:$E$707,'Infos Relatório'!$B$245,'Faturamento NNE'!$F$2:$F$707,'Infos Relatório'!$B284,'Faturamento NNE'!$AA$2:$AA$707,'Infos Relatório'!I$1,'Faturamento NNE'!$U$2:$U$707,"Sim")</f>
        <v>0</v>
      </c>
      <c r="M284" s="283" t="e">
        <f t="shared" si="85"/>
        <v>#DIV/0!</v>
      </c>
      <c r="N284" s="545">
        <f>SUMIFS('Faturamento NNE'!$I$2:$I$707,'Faturamento NNE'!$E$2:$E$707,'Infos Relatório'!$B$245,'Faturamento NNE'!$F$2:$F$707,'Infos Relatório'!$B284,'Faturamento NNE'!$AA$2:$AA$707,'Infos Relatório'!I$1)</f>
        <v>0</v>
      </c>
      <c r="O284" s="541">
        <f>COUNTIFS('Faturamento NNE'!$E$2:$E$707,'Infos Relatório'!$B$245,'Faturamento NNE'!$F$2:$F$707,'Infos Relatório'!$B284,'Faturamento NNE'!$AA$2:$AA$707,'Infos Relatório'!O$1)</f>
        <v>0</v>
      </c>
      <c r="P284" s="542">
        <f>SUMIFS('Faturamento NNE'!$H$2:$H$707,'Faturamento NNE'!$E$2:$E$707,'Infos Relatório'!$B$245,'Faturamento NNE'!$F$2:$F$707,'Infos Relatório'!$B284,'Faturamento NNE'!$AA$2:$AA$707,'Infos Relatório'!O$1)</f>
        <v>0</v>
      </c>
      <c r="Q284" s="542">
        <f>SUMIFS('Faturamento NNE'!$K$2:$K$707,'Faturamento NNE'!$E$2:$E$707,'Infos Relatório'!$B$245,'Faturamento NNE'!$F$2:$F$707,'Infos Relatório'!$B284,'Faturamento NNE'!$AA$2:$AA$707,'Infos Relatório'!O$1)</f>
        <v>0</v>
      </c>
      <c r="R284" s="546">
        <f>SUMIFS('Faturamento NNE'!$P$2:$P$707,'Faturamento NNE'!$E$2:$E$707,'Infos Relatório'!$B$245,'Faturamento NNE'!$F$2:$F$707,'Infos Relatório'!$B284,'Faturamento NNE'!$AA$2:$AA$707,'Infos Relatório'!O$1,'Faturamento NNE'!$U$2:$U$707,"Sim")+SUMIFS('Faturamento NNE'!$Q$2:$Q$707,'Faturamento NNE'!$E$2:$E$707,'Infos Relatório'!$B$245,'Faturamento NNE'!$F$2:$F$707,'Infos Relatório'!$B284,'Faturamento NNE'!$AA$2:$AA$707,'Infos Relatório'!O$1,'Faturamento NNE'!$U$2:$U$707,"Sim")</f>
        <v>0</v>
      </c>
      <c r="S284" s="227" t="e">
        <f t="shared" si="86"/>
        <v>#DIV/0!</v>
      </c>
      <c r="T284" s="545">
        <f>SUMIFS('Faturamento NNE'!$I$2:$I$707,'Faturamento NNE'!$E$2:$E$707,'Infos Relatório'!$B$245,'Faturamento NNE'!$F$2:$F$707,'Infos Relatório'!$B284,'Faturamento NNE'!$AA$2:$AA$707,'Infos Relatório'!O$1)</f>
        <v>0</v>
      </c>
      <c r="U284" s="541">
        <f>COUNTIFS('Faturamento NNE'!$E$2:$E$707,'Infos Relatório'!$B$245,'Faturamento NNE'!$F$2:$F$707,'Infos Relatório'!$B284,'Faturamento NNE'!$AA$2:$AA$707,'Infos Relatório'!U$1)</f>
        <v>0</v>
      </c>
      <c r="V284" s="542">
        <f>SUMIFS('Faturamento NNE'!$H$2:$H$707,'Faturamento NNE'!$E$2:$E$707,'Infos Relatório'!$B$245,'Faturamento NNE'!$F$2:$F$707,'Infos Relatório'!$B284,'Faturamento NNE'!$AA$2:$AA$707,'Infos Relatório'!U$1)</f>
        <v>0</v>
      </c>
      <c r="W284" s="542">
        <f>SUMIFS('Faturamento NNE'!$K$2:$K$707,'Faturamento NNE'!$E$2:$E$707,'Infos Relatório'!$B$245,'Faturamento NNE'!$F$2:$F$707,'Infos Relatório'!$B284,'Faturamento NNE'!$AA$2:$AA$707,'Infos Relatório'!U$1)</f>
        <v>0</v>
      </c>
      <c r="X284" s="546">
        <f>SUMIFS('Faturamento NNE'!$P$2:$P$707,'Faturamento NNE'!$E$2:$E$707,'Infos Relatório'!$B$245,'Faturamento NNE'!$F$2:$F$707,'Infos Relatório'!$B284,'Faturamento NNE'!$AA$2:$AA$707,'Infos Relatório'!U$1,'Faturamento NNE'!$U$2:$U$707,"Sim")+SUMIFS('Faturamento NNE'!$Q$2:$Q$707,'Faturamento NNE'!$E$2:$E$707,'Infos Relatório'!$B$245,'Faturamento NNE'!$F$2:$F$707,'Infos Relatório'!$B284,'Faturamento NNE'!$AA$2:$AA$707,'Infos Relatório'!U$1,'Faturamento NNE'!$U$2:$U$707,"Sim")</f>
        <v>0</v>
      </c>
      <c r="Y284" s="227" t="e">
        <f t="shared" si="87"/>
        <v>#DIV/0!</v>
      </c>
      <c r="Z284" s="545">
        <f>SUMIFS('Faturamento NNE'!$I$2:$I$707,'Faturamento NNE'!$E$2:$E$707,'Infos Relatório'!$B$245,'Faturamento NNE'!$F$2:$F$707,'Infos Relatório'!$B284,'Faturamento NNE'!$AA$2:$AA$707,'Infos Relatório'!U$1)</f>
        <v>0</v>
      </c>
      <c r="AA284" s="541">
        <f>COUNTIFS('Faturamento NNE'!$E$2:$E$707,'Infos Relatório'!$B$245,'Faturamento NNE'!$F$2:$F$707,'Infos Relatório'!$B284,'Faturamento NNE'!$AA$2:$AA$707,'Infos Relatório'!AA$1)</f>
        <v>0</v>
      </c>
      <c r="AB284" s="542">
        <f>SUMIFS('Faturamento NNE'!$H$2:$H$707,'Faturamento NNE'!$E$2:$E$707,'Infos Relatório'!$B$245,'Faturamento NNE'!$F$2:$F$707,'Infos Relatório'!$B284,'Faturamento NNE'!$AA$2:$AA$707,'Infos Relatório'!AA$1)</f>
        <v>0</v>
      </c>
      <c r="AC284" s="542">
        <f>SUMIFS('Faturamento NNE'!$K$2:$K$707,'Faturamento NNE'!$E$2:$E$707,'Infos Relatório'!$B$245,'Faturamento NNE'!$F$2:$F$707,'Infos Relatório'!$B284,'Faturamento NNE'!$AA$2:$AA$707,'Infos Relatório'!AA$1)</f>
        <v>0</v>
      </c>
      <c r="AD284" s="546">
        <f>SUMIFS('Faturamento NNE'!$P$2:$P$707,'Faturamento NNE'!$E$2:$E$707,'Infos Relatório'!$B$245,'Faturamento NNE'!$F$2:$F$707,'Infos Relatório'!$B284,'Faturamento NNE'!$AA$2:$AA$707,'Infos Relatório'!AA$1,'Faturamento NNE'!$U$2:$U$707,"Sim")+SUMIFS('Faturamento NNE'!$Q$2:$Q$707,'Faturamento NNE'!$E$2:$E$707,'Infos Relatório'!$B$245,'Faturamento NNE'!$F$2:$F$707,'Infos Relatório'!$B284,'Faturamento NNE'!$AA$2:$AA$707,'Infos Relatório'!AA$1,'Faturamento NNE'!$U$2:$U$707,"Sim")</f>
        <v>0</v>
      </c>
      <c r="AE284" s="227" t="e">
        <f t="shared" si="88"/>
        <v>#DIV/0!</v>
      </c>
      <c r="AF284" s="545">
        <f>SUMIFS('Faturamento NNE'!$I$2:$I$707,'Faturamento NNE'!$E$2:$E$707,'Infos Relatório'!$B$245,'Faturamento NNE'!$F$2:$F$707,'Infos Relatório'!$B284,'Faturamento NNE'!$AA$2:$AA$707,'Infos Relatório'!AA$1)</f>
        <v>0</v>
      </c>
      <c r="AG284" s="541">
        <f>COUNTIFS('Faturamento NNE'!$E$2:$E$707,'Infos Relatório'!$B$245,'Faturamento NNE'!$F$2:$F$707,'Infos Relatório'!$B284,'Faturamento NNE'!$AA$2:$AA$707,'Infos Relatório'!AG$1)</f>
        <v>0</v>
      </c>
      <c r="AH284" s="542">
        <f>SUMIFS('Faturamento NNE'!$H$2:$H$707,'Faturamento NNE'!$E$2:$E$707,'Infos Relatório'!$B$245,'Faturamento NNE'!$F$2:$F$707,'Infos Relatório'!$B284,'Faturamento NNE'!$AA$2:$AA$707,'Infos Relatório'!AG$1)</f>
        <v>0</v>
      </c>
      <c r="AI284" s="542">
        <f>SUMIFS('Faturamento NNE'!$K$2:$K$707,'Faturamento NNE'!$E$2:$E$707,'Infos Relatório'!$B$245,'Faturamento NNE'!$F$2:$F$707,'Infos Relatório'!$B284,'Faturamento NNE'!$AA$2:$AA$707,'Infos Relatório'!AG$1)</f>
        <v>0</v>
      </c>
      <c r="AJ284" s="546">
        <f>SUMIFS('Faturamento NNE'!$P$2:$P$707,'Faturamento NNE'!$E$2:$E$707,'Infos Relatório'!$B$245,'Faturamento NNE'!$F$2:$F$707,'Infos Relatório'!$B284,'Faturamento NNE'!$AA$2:$AA$707,'Infos Relatório'!AG$1,'Faturamento NNE'!$U$2:$U$707,"Sim")+SUMIFS('Faturamento NNE'!$Q$2:$Q$707,'Faturamento NNE'!$E$2:$E$707,'Infos Relatório'!$B$245,'Faturamento NNE'!$F$2:$F$707,'Infos Relatório'!$B284,'Faturamento NNE'!$AA$2:$AA$707,'Infos Relatório'!AG$1,'Faturamento NNE'!$U$2:$U$707,"Sim")</f>
        <v>0</v>
      </c>
      <c r="AK284" s="227" t="e">
        <f t="shared" si="89"/>
        <v>#DIV/0!</v>
      </c>
      <c r="AL284" s="545">
        <f>SUMIFS('Faturamento NNE'!$I$2:$I$707,'Faturamento NNE'!$E$2:$E$707,'Infos Relatório'!$B$245,'Faturamento NNE'!$F$2:$F$707,'Infos Relatório'!$B284,'Faturamento NNE'!$AA$2:$AA$707,'Infos Relatório'!AG$1)</f>
        <v>0</v>
      </c>
      <c r="AM284" s="541">
        <f>COUNTIFS('Faturamento NNE'!$E$2:$E$707,'Infos Relatório'!$B$245,'Faturamento NNE'!$F$2:$F$707,'Infos Relatório'!$B284,'Faturamento NNE'!$AA$2:$AA$707,'Infos Relatório'!AM$1)</f>
        <v>0</v>
      </c>
      <c r="AN284" s="542">
        <f>SUMIFS('Faturamento NNE'!$H$2:$H$707,'Faturamento NNE'!$E$2:$E$707,'Infos Relatório'!$B$245,'Faturamento NNE'!$F$2:$F$707,'Infos Relatório'!$B284,'Faturamento NNE'!$AA$2:$AA$707,'Infos Relatório'!AM$1)</f>
        <v>0</v>
      </c>
      <c r="AO284" s="542">
        <f>SUMIFS('Faturamento NNE'!$K$2:$K$707,'Faturamento NNE'!$E$2:$E$707,'Infos Relatório'!$B$245,'Faturamento NNE'!$F$2:$F$707,'Infos Relatório'!$B284,'Faturamento NNE'!$AA$2:$AA$707,'Infos Relatório'!AM$1)</f>
        <v>0</v>
      </c>
      <c r="AP284" s="546">
        <f>SUMIFS('Faturamento NNE'!$P$2:$P$707,'Faturamento NNE'!$E$2:$E$707,'Infos Relatório'!$B$245,'Faturamento NNE'!$F$2:$F$707,'Infos Relatório'!$B284,'Faturamento NNE'!$AA$2:$AA$707,'Infos Relatório'!AM$1,'Faturamento NNE'!$U$2:$U$707,"Sim")+SUMIFS('Faturamento NNE'!$Q$2:$Q$707,'Faturamento NNE'!$E$2:$E$707,'Infos Relatório'!$B$245,'Faturamento NNE'!$F$2:$F$707,'Infos Relatório'!$B284,'Faturamento NNE'!$AA$2:$AA$707,'Infos Relatório'!AM$1,'Faturamento NNE'!$U$2:$U$707,"Sim")</f>
        <v>0</v>
      </c>
      <c r="AQ284" s="227" t="e">
        <f t="shared" si="90"/>
        <v>#DIV/0!</v>
      </c>
      <c r="AR284" s="545">
        <f>SUMIFS('Faturamento NNE'!$I$2:$I$707,'Faturamento NNE'!$E$2:$E$707,'Infos Relatório'!$B$245,'Faturamento NNE'!$F$2:$F$707,'Infos Relatório'!$B284,'Faturamento NNE'!$AA$2:$AA$707,'Infos Relatório'!AM$1)</f>
        <v>0</v>
      </c>
      <c r="AS284" s="541">
        <f>COUNTIFS('Faturamento NNE'!$E$2:$E$707,'Infos Relatório'!$B$245,'Faturamento NNE'!$F$2:$F$707,'Infos Relatório'!$B284,'Faturamento NNE'!$AA$2:$AA$707,'Infos Relatório'!AS$1)</f>
        <v>0</v>
      </c>
      <c r="AT284" s="542">
        <f>SUMIFS('Faturamento NNE'!$H$2:$H$707,'Faturamento NNE'!$E$2:$E$707,'Infos Relatório'!$B$245,'Faturamento NNE'!$F$2:$F$707,'Infos Relatório'!$B284,'Faturamento NNE'!$AA$2:$AA$707,'Infos Relatório'!AS$1)</f>
        <v>0</v>
      </c>
      <c r="AU284" s="542">
        <f>SUMIFS('Faturamento NNE'!$K$2:$K$707,'Faturamento NNE'!$E$2:$E$707,'Infos Relatório'!$B$245,'Faturamento NNE'!$F$2:$F$707,'Infos Relatório'!$B284,'Faturamento NNE'!$AA$2:$AA$707,'Infos Relatório'!AS$1)</f>
        <v>0</v>
      </c>
      <c r="AV284" s="546">
        <f>SUMIFS('Faturamento NNE'!$P$2:$P$707,'Faturamento NNE'!$E$2:$E$707,'Infos Relatório'!$B$245,'Faturamento NNE'!$F$2:$F$707,'Infos Relatório'!$B284,'Faturamento NNE'!$AA$2:$AA$707,'Infos Relatório'!AS$1,'Faturamento NNE'!$U$2:$U$707,"Sim")+SUMIFS('Faturamento NNE'!$Q$2:$Q$707,'Faturamento NNE'!$E$2:$E$707,'Infos Relatório'!$B$245,'Faturamento NNE'!$F$2:$F$707,'Infos Relatório'!$B284,'Faturamento NNE'!$AA$2:$AA$707,'Infos Relatório'!AS$1,'Faturamento NNE'!$U$2:$U$707,"Sim")</f>
        <v>0</v>
      </c>
      <c r="AW284" s="227" t="e">
        <f t="shared" si="91"/>
        <v>#DIV/0!</v>
      </c>
      <c r="AX284" s="545">
        <f>SUMIFS('Faturamento NNE'!$I$2:$I$707,'Faturamento NNE'!$E$2:$E$707,'Infos Relatório'!$B$245,'Faturamento NNE'!$F$2:$F$707,'Infos Relatório'!$B284,'Faturamento NNE'!$AA$2:$AA$707,'Infos Relatório'!AS$1)</f>
        <v>0</v>
      </c>
      <c r="AY284" s="541">
        <f>COUNTIFS('Faturamento NNE'!$E$2:$E$707,'Infos Relatório'!$B$245,'Faturamento NNE'!$F$2:$F$707,'Infos Relatório'!$B284,'Faturamento NNE'!$AA$2:$AA$707,'Infos Relatório'!AY$1)</f>
        <v>0</v>
      </c>
      <c r="AZ284" s="542">
        <f>SUMIFS('Faturamento NNE'!$H$2:$H$707,'Faturamento NNE'!$E$2:$E$707,'Infos Relatório'!$B$245,'Faturamento NNE'!$F$2:$F$707,'Infos Relatório'!$B284,'Faturamento NNE'!$AA$2:$AA$707,'Infos Relatório'!AY$1)</f>
        <v>0</v>
      </c>
      <c r="BA284" s="542">
        <f>SUMIFS('Faturamento NNE'!$K$2:$K$707,'Faturamento NNE'!$E$2:$E$707,'Infos Relatório'!$B$245,'Faturamento NNE'!$F$2:$F$707,'Infos Relatório'!$B284,'Faturamento NNE'!$AA$2:$AA$707,'Infos Relatório'!AY$1)</f>
        <v>0</v>
      </c>
      <c r="BB284" s="546">
        <f>SUMIFS('Faturamento NNE'!$P$2:$P$707,'Faturamento NNE'!$E$2:$E$707,'Infos Relatório'!$B$245,'Faturamento NNE'!$F$2:$F$707,'Infos Relatório'!$B284,'Faturamento NNE'!$AA$2:$AA$707,'Infos Relatório'!AY$1,'Faturamento NNE'!$U$2:$U$707,"Sim")+SUMIFS('Faturamento NNE'!$Q$2:$Q$707,'Faturamento NNE'!$E$2:$E$707,'Infos Relatório'!$B$245,'Faturamento NNE'!$F$2:$F$707,'Infos Relatório'!$B284,'Faturamento NNE'!$AA$2:$AA$707,'Infos Relatório'!AY$1,'Faturamento NNE'!$U$2:$U$707,"Sim")</f>
        <v>0</v>
      </c>
      <c r="BC284" s="227" t="e">
        <f t="shared" si="92"/>
        <v>#DIV/0!</v>
      </c>
      <c r="BD284" s="545">
        <f>SUMIFS('Faturamento NNE'!$I$2:$I$707,'Faturamento NNE'!$E$2:$E$707,'Infos Relatório'!$B$245,'Faturamento NNE'!$F$2:$F$707,'Infos Relatório'!$B284,'Faturamento NNE'!$AA$2:$AA$707,'Infos Relatório'!AY$1)</f>
        <v>0</v>
      </c>
      <c r="BE284" s="541">
        <f>COUNTIFS('Faturamento NNE'!$E$2:$E$707,'Infos Relatório'!$B$245,'Faturamento NNE'!$F$2:$F$707,'Infos Relatório'!$B284,'Faturamento NNE'!$AA$2:$AA$707,'Infos Relatório'!BE$1)</f>
        <v>0</v>
      </c>
      <c r="BF284" s="542">
        <f>SUMIFS('Faturamento NNE'!$H$2:$H$707,'Faturamento NNE'!$E$2:$E$707,'Infos Relatório'!$B$245,'Faturamento NNE'!$F$2:$F$707,'Infos Relatório'!$B284,'Faturamento NNE'!$AA$2:$AA$707,'Infos Relatório'!BE$1)</f>
        <v>0</v>
      </c>
      <c r="BG284" s="542">
        <f>SUMIFS('Faturamento NNE'!$K$2:$K$707,'Faturamento NNE'!$E$2:$E$707,'Infos Relatório'!$B$245,'Faturamento NNE'!$F$2:$F$707,'Infos Relatório'!$B284,'Faturamento NNE'!$AA$2:$AA$707,'Infos Relatório'!BE$1)</f>
        <v>0</v>
      </c>
      <c r="BH284" s="546">
        <f>SUMIFS('Faturamento NNE'!$P$2:$P$707,'Faturamento NNE'!$E$2:$E$707,'Infos Relatório'!$B$245,'Faturamento NNE'!$F$2:$F$707,'Infos Relatório'!$B284,'Faturamento NNE'!$AA$2:$AA$707,'Infos Relatório'!BE$1,'Faturamento NNE'!$U$2:$U$707,"Sim")+SUMIFS('Faturamento NNE'!$Q$2:$Q$707,'Faturamento NNE'!$E$2:$E$707,'Infos Relatório'!$B$245,'Faturamento NNE'!$F$2:$F$707,'Infos Relatório'!$B284,'Faturamento NNE'!$AA$2:$AA$707,'Infos Relatório'!BE$1,'Faturamento NNE'!$U$2:$U$707,"Sim")</f>
        <v>0</v>
      </c>
      <c r="BI284" s="227" t="e">
        <f t="shared" si="93"/>
        <v>#DIV/0!</v>
      </c>
      <c r="BJ284" s="545">
        <f>SUMIFS('Faturamento NNE'!$I$2:$I$707,'Faturamento NNE'!$E$2:$E$707,'Infos Relatório'!$B$245,'Faturamento NNE'!$F$2:$F$707,'Infos Relatório'!$B284,'Faturamento NNE'!$AA$2:$AA$707,'Infos Relatório'!BE$1)</f>
        <v>0</v>
      </c>
      <c r="BK284" s="541">
        <f>COUNTIFS('Faturamento NNE'!$E$2:$E$707,'Infos Relatório'!$B$245,'Faturamento NNE'!$F$2:$F$707,'Infos Relatório'!$B284,'Faturamento NNE'!$AA$2:$AA$707,'Infos Relatório'!BK$1)</f>
        <v>0</v>
      </c>
      <c r="BL284" s="542">
        <f>SUMIFS('Faturamento NNE'!$H$2:$H$707,'Faturamento NNE'!$E$2:$E$707,'Infos Relatório'!$B$245,'Faturamento NNE'!$F$2:$F$707,'Infos Relatório'!$B284,'Faturamento NNE'!$AA$2:$AA$707,'Infos Relatório'!BK$1)</f>
        <v>0</v>
      </c>
      <c r="BM284" s="542">
        <f>SUMIFS('Faturamento NNE'!$K$2:$K$707,'Faturamento NNE'!$E$2:$E$707,'Infos Relatório'!$B$245,'Faturamento NNE'!$F$2:$F$707,'Infos Relatório'!$B284,'Faturamento NNE'!$AA$2:$AA$707,'Infos Relatório'!BK$1)</f>
        <v>0</v>
      </c>
      <c r="BN284" s="546">
        <f>SUMIFS('Faturamento NNE'!$P$2:$P$707,'Faturamento NNE'!$E$2:$E$707,'Infos Relatório'!$B$245,'Faturamento NNE'!$F$2:$F$707,'Infos Relatório'!$B284,'Faturamento NNE'!$AA$2:$AA$707,'Infos Relatório'!BK$1,'Faturamento NNE'!$U$2:$U$707,"Sim")+SUMIFS('Faturamento NNE'!$Q$2:$Q$707,'Faturamento NNE'!$E$2:$E$707,'Infos Relatório'!$B$245,'Faturamento NNE'!$F$2:$F$707,'Infos Relatório'!$B284,'Faturamento NNE'!$AA$2:$AA$707,'Infos Relatório'!BK$1,'Faturamento NNE'!$U$2:$U$707,"Sim")</f>
        <v>0</v>
      </c>
      <c r="BO284" s="227" t="e">
        <f t="shared" si="94"/>
        <v>#DIV/0!</v>
      </c>
      <c r="BP284" s="545">
        <f>SUMIFS('Faturamento NNE'!$I$2:$I$707,'Faturamento NNE'!$E$2:$E$707,'Infos Relatório'!$B$245,'Faturamento NNE'!$F$2:$F$707,'Infos Relatório'!$B284,'Faturamento NNE'!$AA$2:$AA$707,'Infos Relatório'!BK$1)</f>
        <v>0</v>
      </c>
      <c r="BQ284" s="541">
        <f>COUNTIFS('Faturamento NNE'!$E$2:$E$707,'Infos Relatório'!$B$245,'Faturamento NNE'!$F$2:$F$707,'Infos Relatório'!$B284,'Faturamento NNE'!$AA$2:$AA$707,'Infos Relatório'!BQ$1)</f>
        <v>0</v>
      </c>
      <c r="BR284" s="542">
        <f>SUMIFS('Faturamento NNE'!$H$2:$H$707,'Faturamento NNE'!$E$2:$E$707,'Infos Relatório'!$B$245,'Faturamento NNE'!$F$2:$F$707,'Infos Relatório'!$B284,'Faturamento NNE'!$AA$2:$AA$707,'Infos Relatório'!BQ$1)</f>
        <v>0</v>
      </c>
      <c r="BS284" s="542">
        <f>SUMIFS('Faturamento NNE'!$K$2:$K$707,'Faturamento NNE'!$E$2:$E$707,'Infos Relatório'!$B$245,'Faturamento NNE'!$F$2:$F$707,'Infos Relatório'!$B284,'Faturamento NNE'!$AA$2:$AA$707,'Infos Relatório'!BQ$1)</f>
        <v>0</v>
      </c>
      <c r="BT284" s="546">
        <f>SUMIFS('Faturamento NNE'!$P$2:$P$707,'Faturamento NNE'!$E$2:$E$707,'Infos Relatório'!$B$245,'Faturamento NNE'!$F$2:$F$707,'Infos Relatório'!$B284,'Faturamento NNE'!$AA$2:$AA$707,'Infos Relatório'!BQ$1,'Faturamento NNE'!$U$2:$U$707,"Sim")+SUMIFS('Faturamento NNE'!$Q$2:$Q$707,'Faturamento NNE'!$E$2:$E$707,'Infos Relatório'!$B$245,'Faturamento NNE'!$F$2:$F$707,'Infos Relatório'!$B284,'Faturamento NNE'!$AA$2:$AA$707,'Infos Relatório'!BQ$1,'Faturamento NNE'!$U$2:$U$707,"Sim")</f>
        <v>0</v>
      </c>
      <c r="BU284" s="227" t="e">
        <f t="shared" si="95"/>
        <v>#DIV/0!</v>
      </c>
      <c r="BV284" s="545">
        <f>SUMIFS('Faturamento NNE'!$I$2:$I$707,'Faturamento NNE'!$E$2:$E$707,'Infos Relatório'!$B$245,'Faturamento NNE'!$F$2:$F$707,'Infos Relatório'!$B284,'Faturamento NNE'!$AA$2:$AA$707,'Infos Relatório'!BQ$1)</f>
        <v>0</v>
      </c>
    </row>
    <row r="285" spans="2:74">
      <c r="B285" s="217" t="s">
        <v>169</v>
      </c>
      <c r="C285" s="541">
        <f>COUNTIFS('Faturamento NNE'!$E$2:$E$707,'Infos Relatório'!$B$245,'Faturamento NNE'!$F$2:$F$707,'Infos Relatório'!$B285,'Faturamento NNE'!$AA$2:$AA$707,'Infos Relatório'!C$1)</f>
        <v>0</v>
      </c>
      <c r="D285" s="542">
        <f>SUMIFS('Faturamento NNE'!$H$2:$H$707,'Faturamento NNE'!$E$2:$E$707,'Infos Relatório'!$B$245,'Faturamento NNE'!$F$2:$F$707,'Infos Relatório'!$B285,'Faturamento NNE'!$AA$2:$AA$707,'Infos Relatório'!C$1)</f>
        <v>0</v>
      </c>
      <c r="E285" s="543">
        <f>SUMIFS('Faturamento NNE'!$K$2:$K$707,'Faturamento NNE'!$E$2:$E$707,'Infos Relatório'!$B$245,'Faturamento NNE'!$F$2:$F$707,'Infos Relatório'!$B285,'Faturamento NNE'!$AA$2:$AA$707,'Infos Relatório'!C$1)</f>
        <v>0</v>
      </c>
      <c r="F285" s="544">
        <f>SUMIFS('Faturamento NNE'!$P$2:$P$707,'Faturamento NNE'!$E$2:$E$707,'Infos Relatório'!$B$245,'Faturamento NNE'!$F$2:$F$707,'Infos Relatório'!$B285,'Faturamento NNE'!$AA$2:$AA$707,'Infos Relatório'!C$1,'Faturamento NNE'!$U$2:$U$707,"Sim")+SUMIFS('Faturamento NNE'!$Q$2:$Q$707,'Faturamento NNE'!$E$2:$E$707,'Infos Relatório'!$B$245,'Faturamento NNE'!$F$2:$F$707,'Infos Relatório'!$B285,'Faturamento NNE'!$AA$2:$AA$707,'Infos Relatório'!C$1,'Faturamento NNE'!$U$2:$U$707,"Sim")</f>
        <v>0</v>
      </c>
      <c r="G285" s="283" t="e">
        <f t="shared" si="84"/>
        <v>#DIV/0!</v>
      </c>
      <c r="H285" s="545">
        <f>SUMIFS('Faturamento NNE'!$I$2:$I$707,'Faturamento NNE'!$E$2:$E$707,'Infos Relatório'!$B$245,'Faturamento NNE'!$F$2:$F$707,'Infos Relatório'!$B285,'Faturamento NNE'!$AA$2:$AA$707,'Infos Relatório'!C$1)</f>
        <v>0</v>
      </c>
      <c r="I285" s="541">
        <f>COUNTIFS('Faturamento NNE'!$E$2:$E$707,'Infos Relatório'!$B$245,'Faturamento NNE'!$F$2:$F$707,'Infos Relatório'!$B285,'Faturamento NNE'!$AA$2:$AA$707,'Infos Relatório'!I$1)</f>
        <v>0</v>
      </c>
      <c r="J285" s="542">
        <f>SUMIFS('Faturamento NNE'!$H$2:$H$707,'Faturamento NNE'!$E$2:$E$707,'Infos Relatório'!$B$245,'Faturamento NNE'!$F$2:$F$707,'Infos Relatório'!$B285,'Faturamento NNE'!$AA$2:$AA$707,'Infos Relatório'!I$1)</f>
        <v>0</v>
      </c>
      <c r="K285" s="543">
        <f>SUMIFS('Faturamento NNE'!$K$2:$K$707,'Faturamento NNE'!$E$2:$E$707,'Infos Relatório'!$B$245,'Faturamento NNE'!$F$2:$F$707,'Infos Relatório'!$B285,'Faturamento NNE'!$AA$2:$AA$707,'Infos Relatório'!I$1)</f>
        <v>0</v>
      </c>
      <c r="L285" s="544">
        <f>SUMIFS('Faturamento NNE'!$P$2:$P$707,'Faturamento NNE'!$E$2:$E$707,'Infos Relatório'!$B$245,'Faturamento NNE'!$F$2:$F$707,'Infos Relatório'!$B285,'Faturamento NNE'!$AA$2:$AA$707,'Infos Relatório'!I$1,'Faturamento NNE'!$U$2:$U$707,"Sim")+SUMIFS('Faturamento NNE'!$Q$2:$Q$707,'Faturamento NNE'!$E$2:$E$707,'Infos Relatório'!$B$245,'Faturamento NNE'!$F$2:$F$707,'Infos Relatório'!$B285,'Faturamento NNE'!$AA$2:$AA$707,'Infos Relatório'!I$1,'Faturamento NNE'!$U$2:$U$707,"Sim")</f>
        <v>0</v>
      </c>
      <c r="M285" s="283" t="e">
        <f t="shared" si="85"/>
        <v>#DIV/0!</v>
      </c>
      <c r="N285" s="545">
        <f>SUMIFS('Faturamento NNE'!$I$2:$I$707,'Faturamento NNE'!$E$2:$E$707,'Infos Relatório'!$B$245,'Faturamento NNE'!$F$2:$F$707,'Infos Relatório'!$B285,'Faturamento NNE'!$AA$2:$AA$707,'Infos Relatório'!I$1)</f>
        <v>0</v>
      </c>
      <c r="O285" s="541">
        <f>COUNTIFS('Faturamento NNE'!$E$2:$E$707,'Infos Relatório'!$B$245,'Faturamento NNE'!$F$2:$F$707,'Infos Relatório'!$B285,'Faturamento NNE'!$AA$2:$AA$707,'Infos Relatório'!O$1)</f>
        <v>0</v>
      </c>
      <c r="P285" s="542">
        <f>SUMIFS('Faturamento NNE'!$H$2:$H$707,'Faturamento NNE'!$E$2:$E$707,'Infos Relatório'!$B$245,'Faturamento NNE'!$F$2:$F$707,'Infos Relatório'!$B285,'Faturamento NNE'!$AA$2:$AA$707,'Infos Relatório'!O$1)</f>
        <v>0</v>
      </c>
      <c r="Q285" s="542">
        <f>SUMIFS('Faturamento NNE'!$K$2:$K$707,'Faturamento NNE'!$E$2:$E$707,'Infos Relatório'!$B$245,'Faturamento NNE'!$F$2:$F$707,'Infos Relatório'!$B285,'Faturamento NNE'!$AA$2:$AA$707,'Infos Relatório'!O$1)</f>
        <v>0</v>
      </c>
      <c r="R285" s="546">
        <f>SUMIFS('Faturamento NNE'!$P$2:$P$707,'Faturamento NNE'!$E$2:$E$707,'Infos Relatório'!$B$245,'Faturamento NNE'!$F$2:$F$707,'Infos Relatório'!$B285,'Faturamento NNE'!$AA$2:$AA$707,'Infos Relatório'!O$1,'Faturamento NNE'!$U$2:$U$707,"Sim")+SUMIFS('Faturamento NNE'!$Q$2:$Q$707,'Faturamento NNE'!$E$2:$E$707,'Infos Relatório'!$B$245,'Faturamento NNE'!$F$2:$F$707,'Infos Relatório'!$B285,'Faturamento NNE'!$AA$2:$AA$707,'Infos Relatório'!O$1,'Faturamento NNE'!$U$2:$U$707,"Sim")</f>
        <v>0</v>
      </c>
      <c r="S285" s="227" t="e">
        <f t="shared" si="86"/>
        <v>#DIV/0!</v>
      </c>
      <c r="T285" s="545">
        <f>SUMIFS('Faturamento NNE'!$I$2:$I$707,'Faturamento NNE'!$E$2:$E$707,'Infos Relatório'!$B$245,'Faturamento NNE'!$F$2:$F$707,'Infos Relatório'!$B285,'Faturamento NNE'!$AA$2:$AA$707,'Infos Relatório'!O$1)</f>
        <v>0</v>
      </c>
      <c r="U285" s="541">
        <f>COUNTIFS('Faturamento NNE'!$E$2:$E$707,'Infos Relatório'!$B$245,'Faturamento NNE'!$F$2:$F$707,'Infos Relatório'!$B285,'Faturamento NNE'!$AA$2:$AA$707,'Infos Relatório'!U$1)</f>
        <v>0</v>
      </c>
      <c r="V285" s="542">
        <f>SUMIFS('Faturamento NNE'!$H$2:$H$707,'Faturamento NNE'!$E$2:$E$707,'Infos Relatório'!$B$245,'Faturamento NNE'!$F$2:$F$707,'Infos Relatório'!$B285,'Faturamento NNE'!$AA$2:$AA$707,'Infos Relatório'!U$1)</f>
        <v>0</v>
      </c>
      <c r="W285" s="542">
        <f>SUMIFS('Faturamento NNE'!$K$2:$K$707,'Faturamento NNE'!$E$2:$E$707,'Infos Relatório'!$B$245,'Faturamento NNE'!$F$2:$F$707,'Infos Relatório'!$B285,'Faturamento NNE'!$AA$2:$AA$707,'Infos Relatório'!U$1)</f>
        <v>0</v>
      </c>
      <c r="X285" s="546">
        <f>SUMIFS('Faturamento NNE'!$P$2:$P$707,'Faturamento NNE'!$E$2:$E$707,'Infos Relatório'!$B$245,'Faturamento NNE'!$F$2:$F$707,'Infos Relatório'!$B285,'Faturamento NNE'!$AA$2:$AA$707,'Infos Relatório'!U$1,'Faturamento NNE'!$U$2:$U$707,"Sim")+SUMIFS('Faturamento NNE'!$Q$2:$Q$707,'Faturamento NNE'!$E$2:$E$707,'Infos Relatório'!$B$245,'Faturamento NNE'!$F$2:$F$707,'Infos Relatório'!$B285,'Faturamento NNE'!$AA$2:$AA$707,'Infos Relatório'!U$1,'Faturamento NNE'!$U$2:$U$707,"Sim")</f>
        <v>0</v>
      </c>
      <c r="Y285" s="227" t="e">
        <f t="shared" si="87"/>
        <v>#DIV/0!</v>
      </c>
      <c r="Z285" s="545">
        <f>SUMIFS('Faturamento NNE'!$I$2:$I$707,'Faturamento NNE'!$E$2:$E$707,'Infos Relatório'!$B$245,'Faturamento NNE'!$F$2:$F$707,'Infos Relatório'!$B285,'Faturamento NNE'!$AA$2:$AA$707,'Infos Relatório'!U$1)</f>
        <v>0</v>
      </c>
      <c r="AA285" s="541">
        <f>COUNTIFS('Faturamento NNE'!$E$2:$E$707,'Infos Relatório'!$B$245,'Faturamento NNE'!$F$2:$F$707,'Infos Relatório'!$B285,'Faturamento NNE'!$AA$2:$AA$707,'Infos Relatório'!AA$1)</f>
        <v>0</v>
      </c>
      <c r="AB285" s="542">
        <f>SUMIFS('Faturamento NNE'!$H$2:$H$707,'Faturamento NNE'!$E$2:$E$707,'Infos Relatório'!$B$245,'Faturamento NNE'!$F$2:$F$707,'Infos Relatório'!$B285,'Faturamento NNE'!$AA$2:$AA$707,'Infos Relatório'!AA$1)</f>
        <v>0</v>
      </c>
      <c r="AC285" s="542">
        <f>SUMIFS('Faturamento NNE'!$K$2:$K$707,'Faturamento NNE'!$E$2:$E$707,'Infos Relatório'!$B$245,'Faturamento NNE'!$F$2:$F$707,'Infos Relatório'!$B285,'Faturamento NNE'!$AA$2:$AA$707,'Infos Relatório'!AA$1)</f>
        <v>0</v>
      </c>
      <c r="AD285" s="546">
        <f>SUMIFS('Faturamento NNE'!$P$2:$P$707,'Faturamento NNE'!$E$2:$E$707,'Infos Relatório'!$B$245,'Faturamento NNE'!$F$2:$F$707,'Infos Relatório'!$B285,'Faturamento NNE'!$AA$2:$AA$707,'Infos Relatório'!AA$1,'Faturamento NNE'!$U$2:$U$707,"Sim")+SUMIFS('Faturamento NNE'!$Q$2:$Q$707,'Faturamento NNE'!$E$2:$E$707,'Infos Relatório'!$B$245,'Faturamento NNE'!$F$2:$F$707,'Infos Relatório'!$B285,'Faturamento NNE'!$AA$2:$AA$707,'Infos Relatório'!AA$1,'Faturamento NNE'!$U$2:$U$707,"Sim")</f>
        <v>0</v>
      </c>
      <c r="AE285" s="227" t="e">
        <f t="shared" si="88"/>
        <v>#DIV/0!</v>
      </c>
      <c r="AF285" s="545">
        <f>SUMIFS('Faturamento NNE'!$I$2:$I$707,'Faturamento NNE'!$E$2:$E$707,'Infos Relatório'!$B$245,'Faturamento NNE'!$F$2:$F$707,'Infos Relatório'!$B285,'Faturamento NNE'!$AA$2:$AA$707,'Infos Relatório'!AA$1)</f>
        <v>0</v>
      </c>
      <c r="AG285" s="541">
        <f>COUNTIFS('Faturamento NNE'!$E$2:$E$707,'Infos Relatório'!$B$245,'Faturamento NNE'!$F$2:$F$707,'Infos Relatório'!$B285,'Faturamento NNE'!$AA$2:$AA$707,'Infos Relatório'!AG$1)</f>
        <v>0</v>
      </c>
      <c r="AH285" s="542">
        <f>SUMIFS('Faturamento NNE'!$H$2:$H$707,'Faturamento NNE'!$E$2:$E$707,'Infos Relatório'!$B$245,'Faturamento NNE'!$F$2:$F$707,'Infos Relatório'!$B285,'Faturamento NNE'!$AA$2:$AA$707,'Infos Relatório'!AG$1)</f>
        <v>0</v>
      </c>
      <c r="AI285" s="542">
        <f>SUMIFS('Faturamento NNE'!$K$2:$K$707,'Faturamento NNE'!$E$2:$E$707,'Infos Relatório'!$B$245,'Faturamento NNE'!$F$2:$F$707,'Infos Relatório'!$B285,'Faturamento NNE'!$AA$2:$AA$707,'Infos Relatório'!AG$1)</f>
        <v>0</v>
      </c>
      <c r="AJ285" s="546">
        <f>SUMIFS('Faturamento NNE'!$P$2:$P$707,'Faturamento NNE'!$E$2:$E$707,'Infos Relatório'!$B$245,'Faturamento NNE'!$F$2:$F$707,'Infos Relatório'!$B285,'Faturamento NNE'!$AA$2:$AA$707,'Infos Relatório'!AG$1,'Faturamento NNE'!$U$2:$U$707,"Sim")+SUMIFS('Faturamento NNE'!$Q$2:$Q$707,'Faturamento NNE'!$E$2:$E$707,'Infos Relatório'!$B$245,'Faturamento NNE'!$F$2:$F$707,'Infos Relatório'!$B285,'Faturamento NNE'!$AA$2:$AA$707,'Infos Relatório'!AG$1,'Faturamento NNE'!$U$2:$U$707,"Sim")</f>
        <v>0</v>
      </c>
      <c r="AK285" s="227" t="e">
        <f t="shared" si="89"/>
        <v>#DIV/0!</v>
      </c>
      <c r="AL285" s="545">
        <f>SUMIFS('Faturamento NNE'!$I$2:$I$707,'Faturamento NNE'!$E$2:$E$707,'Infos Relatório'!$B$245,'Faturamento NNE'!$F$2:$F$707,'Infos Relatório'!$B285,'Faturamento NNE'!$AA$2:$AA$707,'Infos Relatório'!AG$1)</f>
        <v>0</v>
      </c>
      <c r="AM285" s="541">
        <f>COUNTIFS('Faturamento NNE'!$E$2:$E$707,'Infos Relatório'!$B$245,'Faturamento NNE'!$F$2:$F$707,'Infos Relatório'!$B285,'Faturamento NNE'!$AA$2:$AA$707,'Infos Relatório'!AM$1)</f>
        <v>0</v>
      </c>
      <c r="AN285" s="542">
        <f>SUMIFS('Faturamento NNE'!$H$2:$H$707,'Faturamento NNE'!$E$2:$E$707,'Infos Relatório'!$B$245,'Faturamento NNE'!$F$2:$F$707,'Infos Relatório'!$B285,'Faturamento NNE'!$AA$2:$AA$707,'Infos Relatório'!AM$1)</f>
        <v>0</v>
      </c>
      <c r="AO285" s="542">
        <f>SUMIFS('Faturamento NNE'!$K$2:$K$707,'Faturamento NNE'!$E$2:$E$707,'Infos Relatório'!$B$245,'Faturamento NNE'!$F$2:$F$707,'Infos Relatório'!$B285,'Faturamento NNE'!$AA$2:$AA$707,'Infos Relatório'!AM$1)</f>
        <v>0</v>
      </c>
      <c r="AP285" s="546">
        <f>SUMIFS('Faturamento NNE'!$P$2:$P$707,'Faturamento NNE'!$E$2:$E$707,'Infos Relatório'!$B$245,'Faturamento NNE'!$F$2:$F$707,'Infos Relatório'!$B285,'Faturamento NNE'!$AA$2:$AA$707,'Infos Relatório'!AM$1,'Faturamento NNE'!$U$2:$U$707,"Sim")+SUMIFS('Faturamento NNE'!$Q$2:$Q$707,'Faturamento NNE'!$E$2:$E$707,'Infos Relatório'!$B$245,'Faturamento NNE'!$F$2:$F$707,'Infos Relatório'!$B285,'Faturamento NNE'!$AA$2:$AA$707,'Infos Relatório'!AM$1,'Faturamento NNE'!$U$2:$U$707,"Sim")</f>
        <v>0</v>
      </c>
      <c r="AQ285" s="227" t="e">
        <f t="shared" si="90"/>
        <v>#DIV/0!</v>
      </c>
      <c r="AR285" s="545">
        <f>SUMIFS('Faturamento NNE'!$I$2:$I$707,'Faturamento NNE'!$E$2:$E$707,'Infos Relatório'!$B$245,'Faturamento NNE'!$F$2:$F$707,'Infos Relatório'!$B285,'Faturamento NNE'!$AA$2:$AA$707,'Infos Relatório'!AM$1)</f>
        <v>0</v>
      </c>
      <c r="AS285" s="541">
        <f>COUNTIFS('Faturamento NNE'!$E$2:$E$707,'Infos Relatório'!$B$245,'Faturamento NNE'!$F$2:$F$707,'Infos Relatório'!$B285,'Faturamento NNE'!$AA$2:$AA$707,'Infos Relatório'!AS$1)</f>
        <v>0</v>
      </c>
      <c r="AT285" s="542">
        <f>SUMIFS('Faturamento NNE'!$H$2:$H$707,'Faturamento NNE'!$E$2:$E$707,'Infos Relatório'!$B$245,'Faturamento NNE'!$F$2:$F$707,'Infos Relatório'!$B285,'Faturamento NNE'!$AA$2:$AA$707,'Infos Relatório'!AS$1)</f>
        <v>0</v>
      </c>
      <c r="AU285" s="542">
        <f>SUMIFS('Faturamento NNE'!$K$2:$K$707,'Faturamento NNE'!$E$2:$E$707,'Infos Relatório'!$B$245,'Faturamento NNE'!$F$2:$F$707,'Infos Relatório'!$B285,'Faturamento NNE'!$AA$2:$AA$707,'Infos Relatório'!AS$1)</f>
        <v>0</v>
      </c>
      <c r="AV285" s="546">
        <f>SUMIFS('Faturamento NNE'!$P$2:$P$707,'Faturamento NNE'!$E$2:$E$707,'Infos Relatório'!$B$245,'Faturamento NNE'!$F$2:$F$707,'Infos Relatório'!$B285,'Faturamento NNE'!$AA$2:$AA$707,'Infos Relatório'!AS$1,'Faturamento NNE'!$U$2:$U$707,"Sim")+SUMIFS('Faturamento NNE'!$Q$2:$Q$707,'Faturamento NNE'!$E$2:$E$707,'Infos Relatório'!$B$245,'Faturamento NNE'!$F$2:$F$707,'Infos Relatório'!$B285,'Faturamento NNE'!$AA$2:$AA$707,'Infos Relatório'!AS$1,'Faturamento NNE'!$U$2:$U$707,"Sim")</f>
        <v>0</v>
      </c>
      <c r="AW285" s="227" t="e">
        <f t="shared" si="91"/>
        <v>#DIV/0!</v>
      </c>
      <c r="AX285" s="545">
        <f>SUMIFS('Faturamento NNE'!$I$2:$I$707,'Faturamento NNE'!$E$2:$E$707,'Infos Relatório'!$B$245,'Faturamento NNE'!$F$2:$F$707,'Infos Relatório'!$B285,'Faturamento NNE'!$AA$2:$AA$707,'Infos Relatório'!AS$1)</f>
        <v>0</v>
      </c>
      <c r="AY285" s="541">
        <f>COUNTIFS('Faturamento NNE'!$E$2:$E$707,'Infos Relatório'!$B$245,'Faturamento NNE'!$F$2:$F$707,'Infos Relatório'!$B285,'Faturamento NNE'!$AA$2:$AA$707,'Infos Relatório'!AY$1)</f>
        <v>0</v>
      </c>
      <c r="AZ285" s="542">
        <f>SUMIFS('Faturamento NNE'!$H$2:$H$707,'Faturamento NNE'!$E$2:$E$707,'Infos Relatório'!$B$245,'Faturamento NNE'!$F$2:$F$707,'Infos Relatório'!$B285,'Faturamento NNE'!$AA$2:$AA$707,'Infos Relatório'!AY$1)</f>
        <v>0</v>
      </c>
      <c r="BA285" s="542">
        <f>SUMIFS('Faturamento NNE'!$K$2:$K$707,'Faturamento NNE'!$E$2:$E$707,'Infos Relatório'!$B$245,'Faturamento NNE'!$F$2:$F$707,'Infos Relatório'!$B285,'Faturamento NNE'!$AA$2:$AA$707,'Infos Relatório'!AY$1)</f>
        <v>0</v>
      </c>
      <c r="BB285" s="546">
        <f>SUMIFS('Faturamento NNE'!$P$2:$P$707,'Faturamento NNE'!$E$2:$E$707,'Infos Relatório'!$B$245,'Faturamento NNE'!$F$2:$F$707,'Infos Relatório'!$B285,'Faturamento NNE'!$AA$2:$AA$707,'Infos Relatório'!AY$1,'Faturamento NNE'!$U$2:$U$707,"Sim")+SUMIFS('Faturamento NNE'!$Q$2:$Q$707,'Faturamento NNE'!$E$2:$E$707,'Infos Relatório'!$B$245,'Faturamento NNE'!$F$2:$F$707,'Infos Relatório'!$B285,'Faturamento NNE'!$AA$2:$AA$707,'Infos Relatório'!AY$1,'Faturamento NNE'!$U$2:$U$707,"Sim")</f>
        <v>0</v>
      </c>
      <c r="BC285" s="227" t="e">
        <f t="shared" si="92"/>
        <v>#DIV/0!</v>
      </c>
      <c r="BD285" s="545">
        <f>SUMIFS('Faturamento NNE'!$I$2:$I$707,'Faturamento NNE'!$E$2:$E$707,'Infos Relatório'!$B$245,'Faturamento NNE'!$F$2:$F$707,'Infos Relatório'!$B285,'Faturamento NNE'!$AA$2:$AA$707,'Infos Relatório'!AY$1)</f>
        <v>0</v>
      </c>
      <c r="BE285" s="541">
        <f>COUNTIFS('Faturamento NNE'!$E$2:$E$707,'Infos Relatório'!$B$245,'Faturamento NNE'!$F$2:$F$707,'Infos Relatório'!$B285,'Faturamento NNE'!$AA$2:$AA$707,'Infos Relatório'!BE$1)</f>
        <v>0</v>
      </c>
      <c r="BF285" s="542">
        <f>SUMIFS('Faturamento NNE'!$H$2:$H$707,'Faturamento NNE'!$E$2:$E$707,'Infos Relatório'!$B$245,'Faturamento NNE'!$F$2:$F$707,'Infos Relatório'!$B285,'Faturamento NNE'!$AA$2:$AA$707,'Infos Relatório'!BE$1)</f>
        <v>0</v>
      </c>
      <c r="BG285" s="542">
        <f>SUMIFS('Faturamento NNE'!$K$2:$K$707,'Faturamento NNE'!$E$2:$E$707,'Infos Relatório'!$B$245,'Faturamento NNE'!$F$2:$F$707,'Infos Relatório'!$B285,'Faturamento NNE'!$AA$2:$AA$707,'Infos Relatório'!BE$1)</f>
        <v>0</v>
      </c>
      <c r="BH285" s="546">
        <f>SUMIFS('Faturamento NNE'!$P$2:$P$707,'Faturamento NNE'!$E$2:$E$707,'Infos Relatório'!$B$245,'Faturamento NNE'!$F$2:$F$707,'Infos Relatório'!$B285,'Faturamento NNE'!$AA$2:$AA$707,'Infos Relatório'!BE$1,'Faturamento NNE'!$U$2:$U$707,"Sim")+SUMIFS('Faturamento NNE'!$Q$2:$Q$707,'Faturamento NNE'!$E$2:$E$707,'Infos Relatório'!$B$245,'Faturamento NNE'!$F$2:$F$707,'Infos Relatório'!$B285,'Faturamento NNE'!$AA$2:$AA$707,'Infos Relatório'!BE$1,'Faturamento NNE'!$U$2:$U$707,"Sim")</f>
        <v>0</v>
      </c>
      <c r="BI285" s="227" t="e">
        <f t="shared" si="93"/>
        <v>#DIV/0!</v>
      </c>
      <c r="BJ285" s="545">
        <f>SUMIFS('Faturamento NNE'!$I$2:$I$707,'Faturamento NNE'!$E$2:$E$707,'Infos Relatório'!$B$245,'Faturamento NNE'!$F$2:$F$707,'Infos Relatório'!$B285,'Faturamento NNE'!$AA$2:$AA$707,'Infos Relatório'!BE$1)</f>
        <v>0</v>
      </c>
      <c r="BK285" s="541">
        <f>COUNTIFS('Faturamento NNE'!$E$2:$E$707,'Infos Relatório'!$B$245,'Faturamento NNE'!$F$2:$F$707,'Infos Relatório'!$B285,'Faturamento NNE'!$AA$2:$AA$707,'Infos Relatório'!BK$1)</f>
        <v>0</v>
      </c>
      <c r="BL285" s="542">
        <f>SUMIFS('Faturamento NNE'!$H$2:$H$707,'Faturamento NNE'!$E$2:$E$707,'Infos Relatório'!$B$245,'Faturamento NNE'!$F$2:$F$707,'Infos Relatório'!$B285,'Faturamento NNE'!$AA$2:$AA$707,'Infos Relatório'!BK$1)</f>
        <v>0</v>
      </c>
      <c r="BM285" s="542">
        <f>SUMIFS('Faturamento NNE'!$K$2:$K$707,'Faturamento NNE'!$E$2:$E$707,'Infos Relatório'!$B$245,'Faturamento NNE'!$F$2:$F$707,'Infos Relatório'!$B285,'Faturamento NNE'!$AA$2:$AA$707,'Infos Relatório'!BK$1)</f>
        <v>0</v>
      </c>
      <c r="BN285" s="546">
        <f>SUMIFS('Faturamento NNE'!$P$2:$P$707,'Faturamento NNE'!$E$2:$E$707,'Infos Relatório'!$B$245,'Faturamento NNE'!$F$2:$F$707,'Infos Relatório'!$B285,'Faturamento NNE'!$AA$2:$AA$707,'Infos Relatório'!BK$1,'Faturamento NNE'!$U$2:$U$707,"Sim")+SUMIFS('Faturamento NNE'!$Q$2:$Q$707,'Faturamento NNE'!$E$2:$E$707,'Infos Relatório'!$B$245,'Faturamento NNE'!$F$2:$F$707,'Infos Relatório'!$B285,'Faturamento NNE'!$AA$2:$AA$707,'Infos Relatório'!BK$1,'Faturamento NNE'!$U$2:$U$707,"Sim")</f>
        <v>0</v>
      </c>
      <c r="BO285" s="227" t="e">
        <f t="shared" si="94"/>
        <v>#DIV/0!</v>
      </c>
      <c r="BP285" s="545">
        <f>SUMIFS('Faturamento NNE'!$I$2:$I$707,'Faturamento NNE'!$E$2:$E$707,'Infos Relatório'!$B$245,'Faturamento NNE'!$F$2:$F$707,'Infos Relatório'!$B285,'Faturamento NNE'!$AA$2:$AA$707,'Infos Relatório'!BK$1)</f>
        <v>0</v>
      </c>
      <c r="BQ285" s="541">
        <f>COUNTIFS('Faturamento NNE'!$E$2:$E$707,'Infos Relatório'!$B$245,'Faturamento NNE'!$F$2:$F$707,'Infos Relatório'!$B285,'Faturamento NNE'!$AA$2:$AA$707,'Infos Relatório'!BQ$1)</f>
        <v>0</v>
      </c>
      <c r="BR285" s="542">
        <f>SUMIFS('Faturamento NNE'!$H$2:$H$707,'Faturamento NNE'!$E$2:$E$707,'Infos Relatório'!$B$245,'Faturamento NNE'!$F$2:$F$707,'Infos Relatório'!$B285,'Faturamento NNE'!$AA$2:$AA$707,'Infos Relatório'!BQ$1)</f>
        <v>0</v>
      </c>
      <c r="BS285" s="542">
        <f>SUMIFS('Faturamento NNE'!$K$2:$K$707,'Faturamento NNE'!$E$2:$E$707,'Infos Relatório'!$B$245,'Faturamento NNE'!$F$2:$F$707,'Infos Relatório'!$B285,'Faturamento NNE'!$AA$2:$AA$707,'Infos Relatório'!BQ$1)</f>
        <v>0</v>
      </c>
      <c r="BT285" s="546">
        <f>SUMIFS('Faturamento NNE'!$P$2:$P$707,'Faturamento NNE'!$E$2:$E$707,'Infos Relatório'!$B$245,'Faturamento NNE'!$F$2:$F$707,'Infos Relatório'!$B285,'Faturamento NNE'!$AA$2:$AA$707,'Infos Relatório'!BQ$1,'Faturamento NNE'!$U$2:$U$707,"Sim")+SUMIFS('Faturamento NNE'!$Q$2:$Q$707,'Faturamento NNE'!$E$2:$E$707,'Infos Relatório'!$B$245,'Faturamento NNE'!$F$2:$F$707,'Infos Relatório'!$B285,'Faturamento NNE'!$AA$2:$AA$707,'Infos Relatório'!BQ$1,'Faturamento NNE'!$U$2:$U$707,"Sim")</f>
        <v>0</v>
      </c>
      <c r="BU285" s="227" t="e">
        <f t="shared" si="95"/>
        <v>#DIV/0!</v>
      </c>
      <c r="BV285" s="545">
        <f>SUMIFS('Faturamento NNE'!$I$2:$I$707,'Faturamento NNE'!$E$2:$E$707,'Infos Relatório'!$B$245,'Faturamento NNE'!$F$2:$F$707,'Infos Relatório'!$B285,'Faturamento NNE'!$AA$2:$AA$707,'Infos Relatório'!BQ$1)</f>
        <v>0</v>
      </c>
    </row>
    <row r="286" spans="2:74">
      <c r="B286" s="217" t="s">
        <v>170</v>
      </c>
      <c r="C286" s="541">
        <f>COUNTIFS('Faturamento NNE'!$E$2:$E$707,'Infos Relatório'!$B$245,'Faturamento NNE'!$F$2:$F$707,'Infos Relatório'!$B286,'Faturamento NNE'!$AA$2:$AA$707,'Infos Relatório'!C$1)</f>
        <v>0</v>
      </c>
      <c r="D286" s="542">
        <f>SUMIFS('Faturamento NNE'!$H$2:$H$707,'Faturamento NNE'!$E$2:$E$707,'Infos Relatório'!$B$245,'Faturamento NNE'!$F$2:$F$707,'Infos Relatório'!$B286,'Faturamento NNE'!$AA$2:$AA$707,'Infos Relatório'!C$1)</f>
        <v>0</v>
      </c>
      <c r="E286" s="543">
        <f>SUMIFS('Faturamento NNE'!$K$2:$K$707,'Faturamento NNE'!$E$2:$E$707,'Infos Relatório'!$B$245,'Faturamento NNE'!$F$2:$F$707,'Infos Relatório'!$B286,'Faturamento NNE'!$AA$2:$AA$707,'Infos Relatório'!C$1)</f>
        <v>0</v>
      </c>
      <c r="F286" s="544">
        <f>SUMIFS('Faturamento NNE'!$P$2:$P$707,'Faturamento NNE'!$E$2:$E$707,'Infos Relatório'!$B$245,'Faturamento NNE'!$F$2:$F$707,'Infos Relatório'!$B286,'Faturamento NNE'!$AA$2:$AA$707,'Infos Relatório'!C$1,'Faturamento NNE'!$U$2:$U$707,"Sim")+SUMIFS('Faturamento NNE'!$Q$2:$Q$707,'Faturamento NNE'!$E$2:$E$707,'Infos Relatório'!$B$245,'Faturamento NNE'!$F$2:$F$707,'Infos Relatório'!$B286,'Faturamento NNE'!$AA$2:$AA$707,'Infos Relatório'!C$1,'Faturamento NNE'!$U$2:$U$707,"Sim")</f>
        <v>0</v>
      </c>
      <c r="G286" s="283" t="e">
        <f t="shared" si="84"/>
        <v>#DIV/0!</v>
      </c>
      <c r="H286" s="545">
        <f>SUMIFS('Faturamento NNE'!$I$2:$I$707,'Faturamento NNE'!$E$2:$E$707,'Infos Relatório'!$B$245,'Faturamento NNE'!$F$2:$F$707,'Infos Relatório'!$B286,'Faturamento NNE'!$AA$2:$AA$707,'Infos Relatório'!C$1)</f>
        <v>0</v>
      </c>
      <c r="I286" s="541">
        <f>COUNTIFS('Faturamento NNE'!$E$2:$E$707,'Infos Relatório'!$B$245,'Faturamento NNE'!$F$2:$F$707,'Infos Relatório'!$B286,'Faturamento NNE'!$AA$2:$AA$707,'Infos Relatório'!I$1)</f>
        <v>0</v>
      </c>
      <c r="J286" s="542">
        <f>SUMIFS('Faturamento NNE'!$H$2:$H$707,'Faturamento NNE'!$E$2:$E$707,'Infos Relatório'!$B$245,'Faturamento NNE'!$F$2:$F$707,'Infos Relatório'!$B286,'Faturamento NNE'!$AA$2:$AA$707,'Infos Relatório'!I$1)</f>
        <v>0</v>
      </c>
      <c r="K286" s="543">
        <f>SUMIFS('Faturamento NNE'!$K$2:$K$707,'Faturamento NNE'!$E$2:$E$707,'Infos Relatório'!$B$245,'Faturamento NNE'!$F$2:$F$707,'Infos Relatório'!$B286,'Faturamento NNE'!$AA$2:$AA$707,'Infos Relatório'!I$1)</f>
        <v>0</v>
      </c>
      <c r="L286" s="544">
        <f>SUMIFS('Faturamento NNE'!$P$2:$P$707,'Faturamento NNE'!$E$2:$E$707,'Infos Relatório'!$B$245,'Faturamento NNE'!$F$2:$F$707,'Infos Relatório'!$B286,'Faturamento NNE'!$AA$2:$AA$707,'Infos Relatório'!I$1,'Faturamento NNE'!$U$2:$U$707,"Sim")+SUMIFS('Faturamento NNE'!$Q$2:$Q$707,'Faturamento NNE'!$E$2:$E$707,'Infos Relatório'!$B$245,'Faturamento NNE'!$F$2:$F$707,'Infos Relatório'!$B286,'Faturamento NNE'!$AA$2:$AA$707,'Infos Relatório'!I$1,'Faturamento NNE'!$U$2:$U$707,"Sim")</f>
        <v>0</v>
      </c>
      <c r="M286" s="283" t="e">
        <f t="shared" si="85"/>
        <v>#DIV/0!</v>
      </c>
      <c r="N286" s="545">
        <f>SUMIFS('Faturamento NNE'!$I$2:$I$707,'Faturamento NNE'!$E$2:$E$707,'Infos Relatório'!$B$245,'Faturamento NNE'!$F$2:$F$707,'Infos Relatório'!$B286,'Faturamento NNE'!$AA$2:$AA$707,'Infos Relatório'!I$1)</f>
        <v>0</v>
      </c>
      <c r="O286" s="541">
        <f>COUNTIFS('Faturamento NNE'!$E$2:$E$707,'Infos Relatório'!$B$245,'Faturamento NNE'!$F$2:$F$707,'Infos Relatório'!$B286,'Faturamento NNE'!$AA$2:$AA$707,'Infos Relatório'!O$1)</f>
        <v>0</v>
      </c>
      <c r="P286" s="542">
        <f>SUMIFS('Faturamento NNE'!$H$2:$H$707,'Faturamento NNE'!$E$2:$E$707,'Infos Relatório'!$B$245,'Faturamento NNE'!$F$2:$F$707,'Infos Relatório'!$B286,'Faturamento NNE'!$AA$2:$AA$707,'Infos Relatório'!O$1)</f>
        <v>0</v>
      </c>
      <c r="Q286" s="542">
        <f>SUMIFS('Faturamento NNE'!$K$2:$K$707,'Faturamento NNE'!$E$2:$E$707,'Infos Relatório'!$B$245,'Faturamento NNE'!$F$2:$F$707,'Infos Relatório'!$B286,'Faturamento NNE'!$AA$2:$AA$707,'Infos Relatório'!O$1)</f>
        <v>0</v>
      </c>
      <c r="R286" s="546">
        <f>SUMIFS('Faturamento NNE'!$P$2:$P$707,'Faturamento NNE'!$E$2:$E$707,'Infos Relatório'!$B$245,'Faturamento NNE'!$F$2:$F$707,'Infos Relatório'!$B286,'Faturamento NNE'!$AA$2:$AA$707,'Infos Relatório'!O$1,'Faturamento NNE'!$U$2:$U$707,"Sim")+SUMIFS('Faturamento NNE'!$Q$2:$Q$707,'Faturamento NNE'!$E$2:$E$707,'Infos Relatório'!$B$245,'Faturamento NNE'!$F$2:$F$707,'Infos Relatório'!$B286,'Faturamento NNE'!$AA$2:$AA$707,'Infos Relatório'!O$1,'Faturamento NNE'!$U$2:$U$707,"Sim")</f>
        <v>0</v>
      </c>
      <c r="S286" s="227" t="e">
        <f t="shared" si="86"/>
        <v>#DIV/0!</v>
      </c>
      <c r="T286" s="545">
        <f>SUMIFS('Faturamento NNE'!$I$2:$I$707,'Faturamento NNE'!$E$2:$E$707,'Infos Relatório'!$B$245,'Faturamento NNE'!$F$2:$F$707,'Infos Relatório'!$B286,'Faturamento NNE'!$AA$2:$AA$707,'Infos Relatório'!O$1)</f>
        <v>0</v>
      </c>
      <c r="U286" s="541">
        <f>COUNTIFS('Faturamento NNE'!$E$2:$E$707,'Infos Relatório'!$B$245,'Faturamento NNE'!$F$2:$F$707,'Infos Relatório'!$B286,'Faturamento NNE'!$AA$2:$AA$707,'Infos Relatório'!U$1)</f>
        <v>0</v>
      </c>
      <c r="V286" s="542">
        <f>SUMIFS('Faturamento NNE'!$H$2:$H$707,'Faturamento NNE'!$E$2:$E$707,'Infos Relatório'!$B$245,'Faturamento NNE'!$F$2:$F$707,'Infos Relatório'!$B286,'Faturamento NNE'!$AA$2:$AA$707,'Infos Relatório'!U$1)</f>
        <v>0</v>
      </c>
      <c r="W286" s="542">
        <f>SUMIFS('Faturamento NNE'!$K$2:$K$707,'Faturamento NNE'!$E$2:$E$707,'Infos Relatório'!$B$245,'Faturamento NNE'!$F$2:$F$707,'Infos Relatório'!$B286,'Faturamento NNE'!$AA$2:$AA$707,'Infos Relatório'!U$1)</f>
        <v>0</v>
      </c>
      <c r="X286" s="546">
        <f>SUMIFS('Faturamento NNE'!$P$2:$P$707,'Faturamento NNE'!$E$2:$E$707,'Infos Relatório'!$B$245,'Faturamento NNE'!$F$2:$F$707,'Infos Relatório'!$B286,'Faturamento NNE'!$AA$2:$AA$707,'Infos Relatório'!U$1,'Faturamento NNE'!$U$2:$U$707,"Sim")+SUMIFS('Faturamento NNE'!$Q$2:$Q$707,'Faturamento NNE'!$E$2:$E$707,'Infos Relatório'!$B$245,'Faturamento NNE'!$F$2:$F$707,'Infos Relatório'!$B286,'Faturamento NNE'!$AA$2:$AA$707,'Infos Relatório'!U$1,'Faturamento NNE'!$U$2:$U$707,"Sim")</f>
        <v>0</v>
      </c>
      <c r="Y286" s="227" t="e">
        <f t="shared" si="87"/>
        <v>#DIV/0!</v>
      </c>
      <c r="Z286" s="545">
        <f>SUMIFS('Faturamento NNE'!$I$2:$I$707,'Faturamento NNE'!$E$2:$E$707,'Infos Relatório'!$B$245,'Faturamento NNE'!$F$2:$F$707,'Infos Relatório'!$B286,'Faturamento NNE'!$AA$2:$AA$707,'Infos Relatório'!U$1)</f>
        <v>0</v>
      </c>
      <c r="AA286" s="541">
        <f>COUNTIFS('Faturamento NNE'!$E$2:$E$707,'Infos Relatório'!$B$245,'Faturamento NNE'!$F$2:$F$707,'Infos Relatório'!$B286,'Faturamento NNE'!$AA$2:$AA$707,'Infos Relatório'!AA$1)</f>
        <v>0</v>
      </c>
      <c r="AB286" s="542">
        <f>SUMIFS('Faturamento NNE'!$H$2:$H$707,'Faturamento NNE'!$E$2:$E$707,'Infos Relatório'!$B$245,'Faturamento NNE'!$F$2:$F$707,'Infos Relatório'!$B286,'Faturamento NNE'!$AA$2:$AA$707,'Infos Relatório'!AA$1)</f>
        <v>0</v>
      </c>
      <c r="AC286" s="542">
        <f>SUMIFS('Faturamento NNE'!$K$2:$K$707,'Faturamento NNE'!$E$2:$E$707,'Infos Relatório'!$B$245,'Faturamento NNE'!$F$2:$F$707,'Infos Relatório'!$B286,'Faturamento NNE'!$AA$2:$AA$707,'Infos Relatório'!AA$1)</f>
        <v>0</v>
      </c>
      <c r="AD286" s="546">
        <f>SUMIFS('Faturamento NNE'!$P$2:$P$707,'Faturamento NNE'!$E$2:$E$707,'Infos Relatório'!$B$245,'Faturamento NNE'!$F$2:$F$707,'Infos Relatório'!$B286,'Faturamento NNE'!$AA$2:$AA$707,'Infos Relatório'!AA$1,'Faturamento NNE'!$U$2:$U$707,"Sim")+SUMIFS('Faturamento NNE'!$Q$2:$Q$707,'Faturamento NNE'!$E$2:$E$707,'Infos Relatório'!$B$245,'Faturamento NNE'!$F$2:$F$707,'Infos Relatório'!$B286,'Faturamento NNE'!$AA$2:$AA$707,'Infos Relatório'!AA$1,'Faturamento NNE'!$U$2:$U$707,"Sim")</f>
        <v>0</v>
      </c>
      <c r="AE286" s="227" t="e">
        <f t="shared" si="88"/>
        <v>#DIV/0!</v>
      </c>
      <c r="AF286" s="545">
        <f>SUMIFS('Faturamento NNE'!$I$2:$I$707,'Faturamento NNE'!$E$2:$E$707,'Infos Relatório'!$B$245,'Faturamento NNE'!$F$2:$F$707,'Infos Relatório'!$B286,'Faturamento NNE'!$AA$2:$AA$707,'Infos Relatório'!AA$1)</f>
        <v>0</v>
      </c>
      <c r="AG286" s="541">
        <f>COUNTIFS('Faturamento NNE'!$E$2:$E$707,'Infos Relatório'!$B$245,'Faturamento NNE'!$F$2:$F$707,'Infos Relatório'!$B286,'Faturamento NNE'!$AA$2:$AA$707,'Infos Relatório'!AG$1)</f>
        <v>0</v>
      </c>
      <c r="AH286" s="542">
        <f>SUMIFS('Faturamento NNE'!$H$2:$H$707,'Faturamento NNE'!$E$2:$E$707,'Infos Relatório'!$B$245,'Faturamento NNE'!$F$2:$F$707,'Infos Relatório'!$B286,'Faturamento NNE'!$AA$2:$AA$707,'Infos Relatório'!AG$1)</f>
        <v>0</v>
      </c>
      <c r="AI286" s="542">
        <f>SUMIFS('Faturamento NNE'!$K$2:$K$707,'Faturamento NNE'!$E$2:$E$707,'Infos Relatório'!$B$245,'Faturamento NNE'!$F$2:$F$707,'Infos Relatório'!$B286,'Faturamento NNE'!$AA$2:$AA$707,'Infos Relatório'!AG$1)</f>
        <v>0</v>
      </c>
      <c r="AJ286" s="546">
        <f>SUMIFS('Faturamento NNE'!$P$2:$P$707,'Faturamento NNE'!$E$2:$E$707,'Infos Relatório'!$B$245,'Faturamento NNE'!$F$2:$F$707,'Infos Relatório'!$B286,'Faturamento NNE'!$AA$2:$AA$707,'Infos Relatório'!AG$1,'Faturamento NNE'!$U$2:$U$707,"Sim")+SUMIFS('Faturamento NNE'!$Q$2:$Q$707,'Faturamento NNE'!$E$2:$E$707,'Infos Relatório'!$B$245,'Faturamento NNE'!$F$2:$F$707,'Infos Relatório'!$B286,'Faturamento NNE'!$AA$2:$AA$707,'Infos Relatório'!AG$1,'Faturamento NNE'!$U$2:$U$707,"Sim")</f>
        <v>0</v>
      </c>
      <c r="AK286" s="227" t="e">
        <f t="shared" si="89"/>
        <v>#DIV/0!</v>
      </c>
      <c r="AL286" s="545">
        <f>SUMIFS('Faturamento NNE'!$I$2:$I$707,'Faturamento NNE'!$E$2:$E$707,'Infos Relatório'!$B$245,'Faturamento NNE'!$F$2:$F$707,'Infos Relatório'!$B286,'Faturamento NNE'!$AA$2:$AA$707,'Infos Relatório'!AG$1)</f>
        <v>0</v>
      </c>
      <c r="AM286" s="541">
        <f>COUNTIFS('Faturamento NNE'!$E$2:$E$707,'Infos Relatório'!$B$245,'Faturamento NNE'!$F$2:$F$707,'Infos Relatório'!$B286,'Faturamento NNE'!$AA$2:$AA$707,'Infos Relatório'!AM$1)</f>
        <v>0</v>
      </c>
      <c r="AN286" s="542">
        <f>SUMIFS('Faturamento NNE'!$H$2:$H$707,'Faturamento NNE'!$E$2:$E$707,'Infos Relatório'!$B$245,'Faturamento NNE'!$F$2:$F$707,'Infos Relatório'!$B286,'Faturamento NNE'!$AA$2:$AA$707,'Infos Relatório'!AM$1)</f>
        <v>0</v>
      </c>
      <c r="AO286" s="542">
        <f>SUMIFS('Faturamento NNE'!$K$2:$K$707,'Faturamento NNE'!$E$2:$E$707,'Infos Relatório'!$B$245,'Faturamento NNE'!$F$2:$F$707,'Infos Relatório'!$B286,'Faturamento NNE'!$AA$2:$AA$707,'Infos Relatório'!AM$1)</f>
        <v>0</v>
      </c>
      <c r="AP286" s="546">
        <f>SUMIFS('Faturamento NNE'!$P$2:$P$707,'Faturamento NNE'!$E$2:$E$707,'Infos Relatório'!$B$245,'Faturamento NNE'!$F$2:$F$707,'Infos Relatório'!$B286,'Faturamento NNE'!$AA$2:$AA$707,'Infos Relatório'!AM$1,'Faturamento NNE'!$U$2:$U$707,"Sim")+SUMIFS('Faturamento NNE'!$Q$2:$Q$707,'Faturamento NNE'!$E$2:$E$707,'Infos Relatório'!$B$245,'Faturamento NNE'!$F$2:$F$707,'Infos Relatório'!$B286,'Faturamento NNE'!$AA$2:$AA$707,'Infos Relatório'!AM$1,'Faturamento NNE'!$U$2:$U$707,"Sim")</f>
        <v>0</v>
      </c>
      <c r="AQ286" s="227" t="e">
        <f t="shared" si="90"/>
        <v>#DIV/0!</v>
      </c>
      <c r="AR286" s="545">
        <f>SUMIFS('Faturamento NNE'!$I$2:$I$707,'Faturamento NNE'!$E$2:$E$707,'Infos Relatório'!$B$245,'Faturamento NNE'!$F$2:$F$707,'Infos Relatório'!$B286,'Faturamento NNE'!$AA$2:$AA$707,'Infos Relatório'!AM$1)</f>
        <v>0</v>
      </c>
      <c r="AS286" s="541">
        <f>COUNTIFS('Faturamento NNE'!$E$2:$E$707,'Infos Relatório'!$B$245,'Faturamento NNE'!$F$2:$F$707,'Infos Relatório'!$B286,'Faturamento NNE'!$AA$2:$AA$707,'Infos Relatório'!AS$1)</f>
        <v>0</v>
      </c>
      <c r="AT286" s="542">
        <f>SUMIFS('Faturamento NNE'!$H$2:$H$707,'Faturamento NNE'!$E$2:$E$707,'Infos Relatório'!$B$245,'Faturamento NNE'!$F$2:$F$707,'Infos Relatório'!$B286,'Faturamento NNE'!$AA$2:$AA$707,'Infos Relatório'!AS$1)</f>
        <v>0</v>
      </c>
      <c r="AU286" s="542">
        <f>SUMIFS('Faturamento NNE'!$K$2:$K$707,'Faturamento NNE'!$E$2:$E$707,'Infos Relatório'!$B$245,'Faturamento NNE'!$F$2:$F$707,'Infos Relatório'!$B286,'Faturamento NNE'!$AA$2:$AA$707,'Infos Relatório'!AS$1)</f>
        <v>0</v>
      </c>
      <c r="AV286" s="546">
        <f>SUMIFS('Faturamento NNE'!$P$2:$P$707,'Faturamento NNE'!$E$2:$E$707,'Infos Relatório'!$B$245,'Faturamento NNE'!$F$2:$F$707,'Infos Relatório'!$B286,'Faturamento NNE'!$AA$2:$AA$707,'Infos Relatório'!AS$1,'Faturamento NNE'!$U$2:$U$707,"Sim")+SUMIFS('Faturamento NNE'!$Q$2:$Q$707,'Faturamento NNE'!$E$2:$E$707,'Infos Relatório'!$B$245,'Faturamento NNE'!$F$2:$F$707,'Infos Relatório'!$B286,'Faturamento NNE'!$AA$2:$AA$707,'Infos Relatório'!AS$1,'Faturamento NNE'!$U$2:$U$707,"Sim")</f>
        <v>0</v>
      </c>
      <c r="AW286" s="227" t="e">
        <f t="shared" si="91"/>
        <v>#DIV/0!</v>
      </c>
      <c r="AX286" s="545">
        <f>SUMIFS('Faturamento NNE'!$I$2:$I$707,'Faturamento NNE'!$E$2:$E$707,'Infos Relatório'!$B$245,'Faturamento NNE'!$F$2:$F$707,'Infos Relatório'!$B286,'Faturamento NNE'!$AA$2:$AA$707,'Infos Relatório'!AS$1)</f>
        <v>0</v>
      </c>
      <c r="AY286" s="541">
        <f>COUNTIFS('Faturamento NNE'!$E$2:$E$707,'Infos Relatório'!$B$245,'Faturamento NNE'!$F$2:$F$707,'Infos Relatório'!$B286,'Faturamento NNE'!$AA$2:$AA$707,'Infos Relatório'!AY$1)</f>
        <v>0</v>
      </c>
      <c r="AZ286" s="542">
        <f>SUMIFS('Faturamento NNE'!$H$2:$H$707,'Faturamento NNE'!$E$2:$E$707,'Infos Relatório'!$B$245,'Faturamento NNE'!$F$2:$F$707,'Infos Relatório'!$B286,'Faturamento NNE'!$AA$2:$AA$707,'Infos Relatório'!AY$1)</f>
        <v>0</v>
      </c>
      <c r="BA286" s="542">
        <f>SUMIFS('Faturamento NNE'!$K$2:$K$707,'Faturamento NNE'!$E$2:$E$707,'Infos Relatório'!$B$245,'Faturamento NNE'!$F$2:$F$707,'Infos Relatório'!$B286,'Faturamento NNE'!$AA$2:$AA$707,'Infos Relatório'!AY$1)</f>
        <v>0</v>
      </c>
      <c r="BB286" s="546">
        <f>SUMIFS('Faturamento NNE'!$P$2:$P$707,'Faturamento NNE'!$E$2:$E$707,'Infos Relatório'!$B$245,'Faturamento NNE'!$F$2:$F$707,'Infos Relatório'!$B286,'Faturamento NNE'!$AA$2:$AA$707,'Infos Relatório'!AY$1,'Faturamento NNE'!$U$2:$U$707,"Sim")+SUMIFS('Faturamento NNE'!$Q$2:$Q$707,'Faturamento NNE'!$E$2:$E$707,'Infos Relatório'!$B$245,'Faturamento NNE'!$F$2:$F$707,'Infos Relatório'!$B286,'Faturamento NNE'!$AA$2:$AA$707,'Infos Relatório'!AY$1,'Faturamento NNE'!$U$2:$U$707,"Sim")</f>
        <v>0</v>
      </c>
      <c r="BC286" s="227" t="e">
        <f t="shared" si="92"/>
        <v>#DIV/0!</v>
      </c>
      <c r="BD286" s="545">
        <f>SUMIFS('Faturamento NNE'!$I$2:$I$707,'Faturamento NNE'!$E$2:$E$707,'Infos Relatório'!$B$245,'Faturamento NNE'!$F$2:$F$707,'Infos Relatório'!$B286,'Faturamento NNE'!$AA$2:$AA$707,'Infos Relatório'!AY$1)</f>
        <v>0</v>
      </c>
      <c r="BE286" s="541">
        <f>COUNTIFS('Faturamento NNE'!$E$2:$E$707,'Infos Relatório'!$B$245,'Faturamento NNE'!$F$2:$F$707,'Infos Relatório'!$B286,'Faturamento NNE'!$AA$2:$AA$707,'Infos Relatório'!BE$1)</f>
        <v>0</v>
      </c>
      <c r="BF286" s="542">
        <f>SUMIFS('Faturamento NNE'!$H$2:$H$707,'Faturamento NNE'!$E$2:$E$707,'Infos Relatório'!$B$245,'Faturamento NNE'!$F$2:$F$707,'Infos Relatório'!$B286,'Faturamento NNE'!$AA$2:$AA$707,'Infos Relatório'!BE$1)</f>
        <v>0</v>
      </c>
      <c r="BG286" s="542">
        <f>SUMIFS('Faturamento NNE'!$K$2:$K$707,'Faturamento NNE'!$E$2:$E$707,'Infos Relatório'!$B$245,'Faturamento NNE'!$F$2:$F$707,'Infos Relatório'!$B286,'Faturamento NNE'!$AA$2:$AA$707,'Infos Relatório'!BE$1)</f>
        <v>0</v>
      </c>
      <c r="BH286" s="546">
        <f>SUMIFS('Faturamento NNE'!$P$2:$P$707,'Faturamento NNE'!$E$2:$E$707,'Infos Relatório'!$B$245,'Faturamento NNE'!$F$2:$F$707,'Infos Relatório'!$B286,'Faturamento NNE'!$AA$2:$AA$707,'Infos Relatório'!BE$1,'Faturamento NNE'!$U$2:$U$707,"Sim")+SUMIFS('Faturamento NNE'!$Q$2:$Q$707,'Faturamento NNE'!$E$2:$E$707,'Infos Relatório'!$B$245,'Faturamento NNE'!$F$2:$F$707,'Infos Relatório'!$B286,'Faturamento NNE'!$AA$2:$AA$707,'Infos Relatório'!BE$1,'Faturamento NNE'!$U$2:$U$707,"Sim")</f>
        <v>0</v>
      </c>
      <c r="BI286" s="227" t="e">
        <f t="shared" si="93"/>
        <v>#DIV/0!</v>
      </c>
      <c r="BJ286" s="545">
        <f>SUMIFS('Faturamento NNE'!$I$2:$I$707,'Faturamento NNE'!$E$2:$E$707,'Infos Relatório'!$B$245,'Faturamento NNE'!$F$2:$F$707,'Infos Relatório'!$B286,'Faturamento NNE'!$AA$2:$AA$707,'Infos Relatório'!BE$1)</f>
        <v>0</v>
      </c>
      <c r="BK286" s="541">
        <f>COUNTIFS('Faturamento NNE'!$E$2:$E$707,'Infos Relatório'!$B$245,'Faturamento NNE'!$F$2:$F$707,'Infos Relatório'!$B286,'Faturamento NNE'!$AA$2:$AA$707,'Infos Relatório'!BK$1)</f>
        <v>0</v>
      </c>
      <c r="BL286" s="542">
        <f>SUMIFS('Faturamento NNE'!$H$2:$H$707,'Faturamento NNE'!$E$2:$E$707,'Infos Relatório'!$B$245,'Faturamento NNE'!$F$2:$F$707,'Infos Relatório'!$B286,'Faturamento NNE'!$AA$2:$AA$707,'Infos Relatório'!BK$1)</f>
        <v>0</v>
      </c>
      <c r="BM286" s="542">
        <f>SUMIFS('Faturamento NNE'!$K$2:$K$707,'Faturamento NNE'!$E$2:$E$707,'Infos Relatório'!$B$245,'Faturamento NNE'!$F$2:$F$707,'Infos Relatório'!$B286,'Faturamento NNE'!$AA$2:$AA$707,'Infos Relatório'!BK$1)</f>
        <v>0</v>
      </c>
      <c r="BN286" s="546">
        <f>SUMIFS('Faturamento NNE'!$P$2:$P$707,'Faturamento NNE'!$E$2:$E$707,'Infos Relatório'!$B$245,'Faturamento NNE'!$F$2:$F$707,'Infos Relatório'!$B286,'Faturamento NNE'!$AA$2:$AA$707,'Infos Relatório'!BK$1,'Faturamento NNE'!$U$2:$U$707,"Sim")+SUMIFS('Faturamento NNE'!$Q$2:$Q$707,'Faturamento NNE'!$E$2:$E$707,'Infos Relatório'!$B$245,'Faturamento NNE'!$F$2:$F$707,'Infos Relatório'!$B286,'Faturamento NNE'!$AA$2:$AA$707,'Infos Relatório'!BK$1,'Faturamento NNE'!$U$2:$U$707,"Sim")</f>
        <v>0</v>
      </c>
      <c r="BO286" s="227" t="e">
        <f t="shared" si="94"/>
        <v>#DIV/0!</v>
      </c>
      <c r="BP286" s="545">
        <f>SUMIFS('Faturamento NNE'!$I$2:$I$707,'Faturamento NNE'!$E$2:$E$707,'Infos Relatório'!$B$245,'Faturamento NNE'!$F$2:$F$707,'Infos Relatório'!$B286,'Faturamento NNE'!$AA$2:$AA$707,'Infos Relatório'!BK$1)</f>
        <v>0</v>
      </c>
      <c r="BQ286" s="541">
        <f>COUNTIFS('Faturamento NNE'!$E$2:$E$707,'Infos Relatório'!$B$245,'Faturamento NNE'!$F$2:$F$707,'Infos Relatório'!$B286,'Faturamento NNE'!$AA$2:$AA$707,'Infos Relatório'!BQ$1)</f>
        <v>0</v>
      </c>
      <c r="BR286" s="542">
        <f>SUMIFS('Faturamento NNE'!$H$2:$H$707,'Faturamento NNE'!$E$2:$E$707,'Infos Relatório'!$B$245,'Faturamento NNE'!$F$2:$F$707,'Infos Relatório'!$B286,'Faturamento NNE'!$AA$2:$AA$707,'Infos Relatório'!BQ$1)</f>
        <v>0</v>
      </c>
      <c r="BS286" s="542">
        <f>SUMIFS('Faturamento NNE'!$K$2:$K$707,'Faturamento NNE'!$E$2:$E$707,'Infos Relatório'!$B$245,'Faturamento NNE'!$F$2:$F$707,'Infos Relatório'!$B286,'Faturamento NNE'!$AA$2:$AA$707,'Infos Relatório'!BQ$1)</f>
        <v>0</v>
      </c>
      <c r="BT286" s="546">
        <f>SUMIFS('Faturamento NNE'!$P$2:$P$707,'Faturamento NNE'!$E$2:$E$707,'Infos Relatório'!$B$245,'Faturamento NNE'!$F$2:$F$707,'Infos Relatório'!$B286,'Faturamento NNE'!$AA$2:$AA$707,'Infos Relatório'!BQ$1,'Faturamento NNE'!$U$2:$U$707,"Sim")+SUMIFS('Faturamento NNE'!$Q$2:$Q$707,'Faturamento NNE'!$E$2:$E$707,'Infos Relatório'!$B$245,'Faturamento NNE'!$F$2:$F$707,'Infos Relatório'!$B286,'Faturamento NNE'!$AA$2:$AA$707,'Infos Relatório'!BQ$1,'Faturamento NNE'!$U$2:$U$707,"Sim")</f>
        <v>0</v>
      </c>
      <c r="BU286" s="227" t="e">
        <f t="shared" si="95"/>
        <v>#DIV/0!</v>
      </c>
      <c r="BV286" s="545">
        <f>SUMIFS('Faturamento NNE'!$I$2:$I$707,'Faturamento NNE'!$E$2:$E$707,'Infos Relatório'!$B$245,'Faturamento NNE'!$F$2:$F$707,'Infos Relatório'!$B286,'Faturamento NNE'!$AA$2:$AA$707,'Infos Relatório'!BQ$1)</f>
        <v>0</v>
      </c>
    </row>
    <row r="287" spans="2:74">
      <c r="B287" s="217" t="s">
        <v>171</v>
      </c>
      <c r="C287" s="541">
        <f>COUNTIFS('Faturamento NNE'!$E$2:$E$707,'Infos Relatório'!$B$245,'Faturamento NNE'!$F$2:$F$707,'Infos Relatório'!$B287,'Faturamento NNE'!$AA$2:$AA$707,'Infos Relatório'!C$1)</f>
        <v>0</v>
      </c>
      <c r="D287" s="542">
        <f>SUMIFS('Faturamento NNE'!$H$2:$H$707,'Faturamento NNE'!$E$2:$E$707,'Infos Relatório'!$B$245,'Faturamento NNE'!$F$2:$F$707,'Infos Relatório'!$B287,'Faturamento NNE'!$AA$2:$AA$707,'Infos Relatório'!C$1)</f>
        <v>0</v>
      </c>
      <c r="E287" s="543">
        <f>SUMIFS('Faturamento NNE'!$K$2:$K$707,'Faturamento NNE'!$E$2:$E$707,'Infos Relatório'!$B$245,'Faturamento NNE'!$F$2:$F$707,'Infos Relatório'!$B287,'Faturamento NNE'!$AA$2:$AA$707,'Infos Relatório'!C$1)</f>
        <v>0</v>
      </c>
      <c r="F287" s="544">
        <f>SUMIFS('Faturamento NNE'!$P$2:$P$707,'Faturamento NNE'!$E$2:$E$707,'Infos Relatório'!$B$245,'Faturamento NNE'!$F$2:$F$707,'Infos Relatório'!$B287,'Faturamento NNE'!$AA$2:$AA$707,'Infos Relatório'!C$1,'Faturamento NNE'!$U$2:$U$707,"Sim")+SUMIFS('Faturamento NNE'!$Q$2:$Q$707,'Faturamento NNE'!$E$2:$E$707,'Infos Relatório'!$B$245,'Faturamento NNE'!$F$2:$F$707,'Infos Relatório'!$B287,'Faturamento NNE'!$AA$2:$AA$707,'Infos Relatório'!C$1,'Faturamento NNE'!$U$2:$U$707,"Sim")</f>
        <v>0</v>
      </c>
      <c r="G287" s="283" t="e">
        <f t="shared" si="84"/>
        <v>#DIV/0!</v>
      </c>
      <c r="H287" s="545">
        <f>SUMIFS('Faturamento NNE'!$I$2:$I$707,'Faturamento NNE'!$E$2:$E$707,'Infos Relatório'!$B$245,'Faturamento NNE'!$F$2:$F$707,'Infos Relatório'!$B287,'Faturamento NNE'!$AA$2:$AA$707,'Infos Relatório'!C$1)</f>
        <v>0</v>
      </c>
      <c r="I287" s="541">
        <f>COUNTIFS('Faturamento NNE'!$E$2:$E$707,'Infos Relatório'!$B$245,'Faturamento NNE'!$F$2:$F$707,'Infos Relatório'!$B287,'Faturamento NNE'!$AA$2:$AA$707,'Infos Relatório'!I$1)</f>
        <v>0</v>
      </c>
      <c r="J287" s="542">
        <f>SUMIFS('Faturamento NNE'!$H$2:$H$707,'Faturamento NNE'!$E$2:$E$707,'Infos Relatório'!$B$245,'Faturamento NNE'!$F$2:$F$707,'Infos Relatório'!$B287,'Faturamento NNE'!$AA$2:$AA$707,'Infos Relatório'!I$1)</f>
        <v>0</v>
      </c>
      <c r="K287" s="543">
        <f>SUMIFS('Faturamento NNE'!$K$2:$K$707,'Faturamento NNE'!$E$2:$E$707,'Infos Relatório'!$B$245,'Faturamento NNE'!$F$2:$F$707,'Infos Relatório'!$B287,'Faturamento NNE'!$AA$2:$AA$707,'Infos Relatório'!I$1)</f>
        <v>0</v>
      </c>
      <c r="L287" s="544">
        <f>SUMIFS('Faturamento NNE'!$P$2:$P$707,'Faturamento NNE'!$E$2:$E$707,'Infos Relatório'!$B$245,'Faturamento NNE'!$F$2:$F$707,'Infos Relatório'!$B287,'Faturamento NNE'!$AA$2:$AA$707,'Infos Relatório'!I$1,'Faturamento NNE'!$U$2:$U$707,"Sim")+SUMIFS('Faturamento NNE'!$Q$2:$Q$707,'Faturamento NNE'!$E$2:$E$707,'Infos Relatório'!$B$245,'Faturamento NNE'!$F$2:$F$707,'Infos Relatório'!$B287,'Faturamento NNE'!$AA$2:$AA$707,'Infos Relatório'!I$1,'Faturamento NNE'!$U$2:$U$707,"Sim")</f>
        <v>0</v>
      </c>
      <c r="M287" s="283" t="e">
        <f t="shared" si="85"/>
        <v>#DIV/0!</v>
      </c>
      <c r="N287" s="545">
        <f>SUMIFS('Faturamento NNE'!$I$2:$I$707,'Faturamento NNE'!$E$2:$E$707,'Infos Relatório'!$B$245,'Faturamento NNE'!$F$2:$F$707,'Infos Relatório'!$B287,'Faturamento NNE'!$AA$2:$AA$707,'Infos Relatório'!I$1)</f>
        <v>0</v>
      </c>
      <c r="O287" s="541">
        <f>COUNTIFS('Faturamento NNE'!$E$2:$E$707,'Infos Relatório'!$B$245,'Faturamento NNE'!$F$2:$F$707,'Infos Relatório'!$B287,'Faturamento NNE'!$AA$2:$AA$707,'Infos Relatório'!O$1)</f>
        <v>0</v>
      </c>
      <c r="P287" s="542">
        <f>SUMIFS('Faturamento NNE'!$H$2:$H$707,'Faturamento NNE'!$E$2:$E$707,'Infos Relatório'!$B$245,'Faturamento NNE'!$F$2:$F$707,'Infos Relatório'!$B287,'Faturamento NNE'!$AA$2:$AA$707,'Infos Relatório'!O$1)</f>
        <v>0</v>
      </c>
      <c r="Q287" s="542">
        <f>SUMIFS('Faturamento NNE'!$K$2:$K$707,'Faturamento NNE'!$E$2:$E$707,'Infos Relatório'!$B$245,'Faturamento NNE'!$F$2:$F$707,'Infos Relatório'!$B287,'Faturamento NNE'!$AA$2:$AA$707,'Infos Relatório'!O$1)</f>
        <v>0</v>
      </c>
      <c r="R287" s="546">
        <f>SUMIFS('Faturamento NNE'!$P$2:$P$707,'Faturamento NNE'!$E$2:$E$707,'Infos Relatório'!$B$245,'Faturamento NNE'!$F$2:$F$707,'Infos Relatório'!$B287,'Faturamento NNE'!$AA$2:$AA$707,'Infos Relatório'!O$1,'Faturamento NNE'!$U$2:$U$707,"Sim")+SUMIFS('Faturamento NNE'!$Q$2:$Q$707,'Faturamento NNE'!$E$2:$E$707,'Infos Relatório'!$B$245,'Faturamento NNE'!$F$2:$F$707,'Infos Relatório'!$B287,'Faturamento NNE'!$AA$2:$AA$707,'Infos Relatório'!O$1,'Faturamento NNE'!$U$2:$U$707,"Sim")</f>
        <v>0</v>
      </c>
      <c r="S287" s="227" t="e">
        <f t="shared" si="86"/>
        <v>#DIV/0!</v>
      </c>
      <c r="T287" s="545">
        <f>SUMIFS('Faturamento NNE'!$I$2:$I$707,'Faturamento NNE'!$E$2:$E$707,'Infos Relatório'!$B$245,'Faturamento NNE'!$F$2:$F$707,'Infos Relatório'!$B287,'Faturamento NNE'!$AA$2:$AA$707,'Infos Relatório'!O$1)</f>
        <v>0</v>
      </c>
      <c r="U287" s="541">
        <f>COUNTIFS('Faturamento NNE'!$E$2:$E$707,'Infos Relatório'!$B$245,'Faturamento NNE'!$F$2:$F$707,'Infos Relatório'!$B287,'Faturamento NNE'!$AA$2:$AA$707,'Infos Relatório'!U$1)</f>
        <v>0</v>
      </c>
      <c r="V287" s="542">
        <f>SUMIFS('Faturamento NNE'!$H$2:$H$707,'Faturamento NNE'!$E$2:$E$707,'Infos Relatório'!$B$245,'Faturamento NNE'!$F$2:$F$707,'Infos Relatório'!$B287,'Faturamento NNE'!$AA$2:$AA$707,'Infos Relatório'!U$1)</f>
        <v>0</v>
      </c>
      <c r="W287" s="542">
        <f>SUMIFS('Faturamento NNE'!$K$2:$K$707,'Faturamento NNE'!$E$2:$E$707,'Infos Relatório'!$B$245,'Faturamento NNE'!$F$2:$F$707,'Infos Relatório'!$B287,'Faturamento NNE'!$AA$2:$AA$707,'Infos Relatório'!U$1)</f>
        <v>0</v>
      </c>
      <c r="X287" s="546">
        <f>SUMIFS('Faturamento NNE'!$P$2:$P$707,'Faturamento NNE'!$E$2:$E$707,'Infos Relatório'!$B$245,'Faturamento NNE'!$F$2:$F$707,'Infos Relatório'!$B287,'Faturamento NNE'!$AA$2:$AA$707,'Infos Relatório'!U$1,'Faturamento NNE'!$U$2:$U$707,"Sim")+SUMIFS('Faturamento NNE'!$Q$2:$Q$707,'Faturamento NNE'!$E$2:$E$707,'Infos Relatório'!$B$245,'Faturamento NNE'!$F$2:$F$707,'Infos Relatório'!$B287,'Faturamento NNE'!$AA$2:$AA$707,'Infos Relatório'!U$1,'Faturamento NNE'!$U$2:$U$707,"Sim")</f>
        <v>0</v>
      </c>
      <c r="Y287" s="227" t="e">
        <f t="shared" si="87"/>
        <v>#DIV/0!</v>
      </c>
      <c r="Z287" s="545">
        <f>SUMIFS('Faturamento NNE'!$I$2:$I$707,'Faturamento NNE'!$E$2:$E$707,'Infos Relatório'!$B$245,'Faturamento NNE'!$F$2:$F$707,'Infos Relatório'!$B287,'Faturamento NNE'!$AA$2:$AA$707,'Infos Relatório'!U$1)</f>
        <v>0</v>
      </c>
      <c r="AA287" s="541">
        <f>COUNTIFS('Faturamento NNE'!$E$2:$E$707,'Infos Relatório'!$B$245,'Faturamento NNE'!$F$2:$F$707,'Infos Relatório'!$B287,'Faturamento NNE'!$AA$2:$AA$707,'Infos Relatório'!AA$1)</f>
        <v>0</v>
      </c>
      <c r="AB287" s="542">
        <f>SUMIFS('Faturamento NNE'!$H$2:$H$707,'Faturamento NNE'!$E$2:$E$707,'Infos Relatório'!$B$245,'Faturamento NNE'!$F$2:$F$707,'Infos Relatório'!$B287,'Faturamento NNE'!$AA$2:$AA$707,'Infos Relatório'!AA$1)</f>
        <v>0</v>
      </c>
      <c r="AC287" s="542">
        <f>SUMIFS('Faturamento NNE'!$K$2:$K$707,'Faturamento NNE'!$E$2:$E$707,'Infos Relatório'!$B$245,'Faturamento NNE'!$F$2:$F$707,'Infos Relatório'!$B287,'Faturamento NNE'!$AA$2:$AA$707,'Infos Relatório'!AA$1)</f>
        <v>0</v>
      </c>
      <c r="AD287" s="546">
        <f>SUMIFS('Faturamento NNE'!$P$2:$P$707,'Faturamento NNE'!$E$2:$E$707,'Infos Relatório'!$B$245,'Faturamento NNE'!$F$2:$F$707,'Infos Relatório'!$B287,'Faturamento NNE'!$AA$2:$AA$707,'Infos Relatório'!AA$1,'Faturamento NNE'!$U$2:$U$707,"Sim")+SUMIFS('Faturamento NNE'!$Q$2:$Q$707,'Faturamento NNE'!$E$2:$E$707,'Infos Relatório'!$B$245,'Faturamento NNE'!$F$2:$F$707,'Infos Relatório'!$B287,'Faturamento NNE'!$AA$2:$AA$707,'Infos Relatório'!AA$1,'Faturamento NNE'!$U$2:$U$707,"Sim")</f>
        <v>0</v>
      </c>
      <c r="AE287" s="227" t="e">
        <f t="shared" si="88"/>
        <v>#DIV/0!</v>
      </c>
      <c r="AF287" s="545">
        <f>SUMIFS('Faturamento NNE'!$I$2:$I$707,'Faturamento NNE'!$E$2:$E$707,'Infos Relatório'!$B$245,'Faturamento NNE'!$F$2:$F$707,'Infos Relatório'!$B287,'Faturamento NNE'!$AA$2:$AA$707,'Infos Relatório'!AA$1)</f>
        <v>0</v>
      </c>
      <c r="AG287" s="541">
        <f>COUNTIFS('Faturamento NNE'!$E$2:$E$707,'Infos Relatório'!$B$245,'Faturamento NNE'!$F$2:$F$707,'Infos Relatório'!$B287,'Faturamento NNE'!$AA$2:$AA$707,'Infos Relatório'!AG$1)</f>
        <v>0</v>
      </c>
      <c r="AH287" s="542">
        <f>SUMIFS('Faturamento NNE'!$H$2:$H$707,'Faturamento NNE'!$E$2:$E$707,'Infos Relatório'!$B$245,'Faturamento NNE'!$F$2:$F$707,'Infos Relatório'!$B287,'Faturamento NNE'!$AA$2:$AA$707,'Infos Relatório'!AG$1)</f>
        <v>0</v>
      </c>
      <c r="AI287" s="542">
        <f>SUMIFS('Faturamento NNE'!$K$2:$K$707,'Faturamento NNE'!$E$2:$E$707,'Infos Relatório'!$B$245,'Faturamento NNE'!$F$2:$F$707,'Infos Relatório'!$B287,'Faturamento NNE'!$AA$2:$AA$707,'Infos Relatório'!AG$1)</f>
        <v>0</v>
      </c>
      <c r="AJ287" s="546">
        <f>SUMIFS('Faturamento NNE'!$P$2:$P$707,'Faturamento NNE'!$E$2:$E$707,'Infos Relatório'!$B$245,'Faturamento NNE'!$F$2:$F$707,'Infos Relatório'!$B287,'Faturamento NNE'!$AA$2:$AA$707,'Infos Relatório'!AG$1,'Faturamento NNE'!$U$2:$U$707,"Sim")+SUMIFS('Faturamento NNE'!$Q$2:$Q$707,'Faturamento NNE'!$E$2:$E$707,'Infos Relatório'!$B$245,'Faturamento NNE'!$F$2:$F$707,'Infos Relatório'!$B287,'Faturamento NNE'!$AA$2:$AA$707,'Infos Relatório'!AG$1,'Faturamento NNE'!$U$2:$U$707,"Sim")</f>
        <v>0</v>
      </c>
      <c r="AK287" s="227" t="e">
        <f t="shared" si="89"/>
        <v>#DIV/0!</v>
      </c>
      <c r="AL287" s="545">
        <f>SUMIFS('Faturamento NNE'!$I$2:$I$707,'Faturamento NNE'!$E$2:$E$707,'Infos Relatório'!$B$245,'Faturamento NNE'!$F$2:$F$707,'Infos Relatório'!$B287,'Faturamento NNE'!$AA$2:$AA$707,'Infos Relatório'!AG$1)</f>
        <v>0</v>
      </c>
      <c r="AM287" s="541">
        <f>COUNTIFS('Faturamento NNE'!$E$2:$E$707,'Infos Relatório'!$B$245,'Faturamento NNE'!$F$2:$F$707,'Infos Relatório'!$B287,'Faturamento NNE'!$AA$2:$AA$707,'Infos Relatório'!AM$1)</f>
        <v>0</v>
      </c>
      <c r="AN287" s="542">
        <f>SUMIFS('Faturamento NNE'!$H$2:$H$707,'Faturamento NNE'!$E$2:$E$707,'Infos Relatório'!$B$245,'Faturamento NNE'!$F$2:$F$707,'Infos Relatório'!$B287,'Faturamento NNE'!$AA$2:$AA$707,'Infos Relatório'!AM$1)</f>
        <v>0</v>
      </c>
      <c r="AO287" s="542">
        <f>SUMIFS('Faturamento NNE'!$K$2:$K$707,'Faturamento NNE'!$E$2:$E$707,'Infos Relatório'!$B$245,'Faturamento NNE'!$F$2:$F$707,'Infos Relatório'!$B287,'Faturamento NNE'!$AA$2:$AA$707,'Infos Relatório'!AM$1)</f>
        <v>0</v>
      </c>
      <c r="AP287" s="546">
        <f>SUMIFS('Faturamento NNE'!$P$2:$P$707,'Faturamento NNE'!$E$2:$E$707,'Infos Relatório'!$B$245,'Faturamento NNE'!$F$2:$F$707,'Infos Relatório'!$B287,'Faturamento NNE'!$AA$2:$AA$707,'Infos Relatório'!AM$1,'Faturamento NNE'!$U$2:$U$707,"Sim")+SUMIFS('Faturamento NNE'!$Q$2:$Q$707,'Faturamento NNE'!$E$2:$E$707,'Infos Relatório'!$B$245,'Faturamento NNE'!$F$2:$F$707,'Infos Relatório'!$B287,'Faturamento NNE'!$AA$2:$AA$707,'Infos Relatório'!AM$1,'Faturamento NNE'!$U$2:$U$707,"Sim")</f>
        <v>0</v>
      </c>
      <c r="AQ287" s="227" t="e">
        <f t="shared" si="90"/>
        <v>#DIV/0!</v>
      </c>
      <c r="AR287" s="545">
        <f>SUMIFS('Faturamento NNE'!$I$2:$I$707,'Faturamento NNE'!$E$2:$E$707,'Infos Relatório'!$B$245,'Faturamento NNE'!$F$2:$F$707,'Infos Relatório'!$B287,'Faturamento NNE'!$AA$2:$AA$707,'Infos Relatório'!AM$1)</f>
        <v>0</v>
      </c>
      <c r="AS287" s="541">
        <f>COUNTIFS('Faturamento NNE'!$E$2:$E$707,'Infos Relatório'!$B$245,'Faturamento NNE'!$F$2:$F$707,'Infos Relatório'!$B287,'Faturamento NNE'!$AA$2:$AA$707,'Infos Relatório'!AS$1)</f>
        <v>0</v>
      </c>
      <c r="AT287" s="542">
        <f>SUMIFS('Faturamento NNE'!$H$2:$H$707,'Faturamento NNE'!$E$2:$E$707,'Infos Relatório'!$B$245,'Faturamento NNE'!$F$2:$F$707,'Infos Relatório'!$B287,'Faturamento NNE'!$AA$2:$AA$707,'Infos Relatório'!AS$1)</f>
        <v>0</v>
      </c>
      <c r="AU287" s="542">
        <f>SUMIFS('Faturamento NNE'!$K$2:$K$707,'Faturamento NNE'!$E$2:$E$707,'Infos Relatório'!$B$245,'Faturamento NNE'!$F$2:$F$707,'Infos Relatório'!$B287,'Faturamento NNE'!$AA$2:$AA$707,'Infos Relatório'!AS$1)</f>
        <v>0</v>
      </c>
      <c r="AV287" s="546">
        <f>SUMIFS('Faturamento NNE'!$P$2:$P$707,'Faturamento NNE'!$E$2:$E$707,'Infos Relatório'!$B$245,'Faturamento NNE'!$F$2:$F$707,'Infos Relatório'!$B287,'Faturamento NNE'!$AA$2:$AA$707,'Infos Relatório'!AS$1,'Faturamento NNE'!$U$2:$U$707,"Sim")+SUMIFS('Faturamento NNE'!$Q$2:$Q$707,'Faturamento NNE'!$E$2:$E$707,'Infos Relatório'!$B$245,'Faturamento NNE'!$F$2:$F$707,'Infos Relatório'!$B287,'Faturamento NNE'!$AA$2:$AA$707,'Infos Relatório'!AS$1,'Faturamento NNE'!$U$2:$U$707,"Sim")</f>
        <v>0</v>
      </c>
      <c r="AW287" s="227" t="e">
        <f t="shared" si="91"/>
        <v>#DIV/0!</v>
      </c>
      <c r="AX287" s="545">
        <f>SUMIFS('Faturamento NNE'!$I$2:$I$707,'Faturamento NNE'!$E$2:$E$707,'Infos Relatório'!$B$245,'Faturamento NNE'!$F$2:$F$707,'Infos Relatório'!$B287,'Faturamento NNE'!$AA$2:$AA$707,'Infos Relatório'!AS$1)</f>
        <v>0</v>
      </c>
      <c r="AY287" s="541">
        <f>COUNTIFS('Faturamento NNE'!$E$2:$E$707,'Infos Relatório'!$B$245,'Faturamento NNE'!$F$2:$F$707,'Infos Relatório'!$B287,'Faturamento NNE'!$AA$2:$AA$707,'Infos Relatório'!AY$1)</f>
        <v>0</v>
      </c>
      <c r="AZ287" s="542">
        <f>SUMIFS('Faturamento NNE'!$H$2:$H$707,'Faturamento NNE'!$E$2:$E$707,'Infos Relatório'!$B$245,'Faturamento NNE'!$F$2:$F$707,'Infos Relatório'!$B287,'Faturamento NNE'!$AA$2:$AA$707,'Infos Relatório'!AY$1)</f>
        <v>0</v>
      </c>
      <c r="BA287" s="542">
        <f>SUMIFS('Faturamento NNE'!$K$2:$K$707,'Faturamento NNE'!$E$2:$E$707,'Infos Relatório'!$B$245,'Faturamento NNE'!$F$2:$F$707,'Infos Relatório'!$B287,'Faturamento NNE'!$AA$2:$AA$707,'Infos Relatório'!AY$1)</f>
        <v>0</v>
      </c>
      <c r="BB287" s="546">
        <f>SUMIFS('Faturamento NNE'!$P$2:$P$707,'Faturamento NNE'!$E$2:$E$707,'Infos Relatório'!$B$245,'Faturamento NNE'!$F$2:$F$707,'Infos Relatório'!$B287,'Faturamento NNE'!$AA$2:$AA$707,'Infos Relatório'!AY$1,'Faturamento NNE'!$U$2:$U$707,"Sim")+SUMIFS('Faturamento NNE'!$Q$2:$Q$707,'Faturamento NNE'!$E$2:$E$707,'Infos Relatório'!$B$245,'Faturamento NNE'!$F$2:$F$707,'Infos Relatório'!$B287,'Faturamento NNE'!$AA$2:$AA$707,'Infos Relatório'!AY$1,'Faturamento NNE'!$U$2:$U$707,"Sim")</f>
        <v>0</v>
      </c>
      <c r="BC287" s="227" t="e">
        <f t="shared" si="92"/>
        <v>#DIV/0!</v>
      </c>
      <c r="BD287" s="545">
        <f>SUMIFS('Faturamento NNE'!$I$2:$I$707,'Faturamento NNE'!$E$2:$E$707,'Infos Relatório'!$B$245,'Faturamento NNE'!$F$2:$F$707,'Infos Relatório'!$B287,'Faturamento NNE'!$AA$2:$AA$707,'Infos Relatório'!AY$1)</f>
        <v>0</v>
      </c>
      <c r="BE287" s="541">
        <f>COUNTIFS('Faturamento NNE'!$E$2:$E$707,'Infos Relatório'!$B$245,'Faturamento NNE'!$F$2:$F$707,'Infos Relatório'!$B287,'Faturamento NNE'!$AA$2:$AA$707,'Infos Relatório'!BE$1)</f>
        <v>0</v>
      </c>
      <c r="BF287" s="542">
        <f>SUMIFS('Faturamento NNE'!$H$2:$H$707,'Faturamento NNE'!$E$2:$E$707,'Infos Relatório'!$B$245,'Faturamento NNE'!$F$2:$F$707,'Infos Relatório'!$B287,'Faturamento NNE'!$AA$2:$AA$707,'Infos Relatório'!BE$1)</f>
        <v>0</v>
      </c>
      <c r="BG287" s="542">
        <f>SUMIFS('Faturamento NNE'!$K$2:$K$707,'Faturamento NNE'!$E$2:$E$707,'Infos Relatório'!$B$245,'Faturamento NNE'!$F$2:$F$707,'Infos Relatório'!$B287,'Faturamento NNE'!$AA$2:$AA$707,'Infos Relatório'!BE$1)</f>
        <v>0</v>
      </c>
      <c r="BH287" s="546">
        <f>SUMIFS('Faturamento NNE'!$P$2:$P$707,'Faturamento NNE'!$E$2:$E$707,'Infos Relatório'!$B$245,'Faturamento NNE'!$F$2:$F$707,'Infos Relatório'!$B287,'Faturamento NNE'!$AA$2:$AA$707,'Infos Relatório'!BE$1,'Faturamento NNE'!$U$2:$U$707,"Sim")+SUMIFS('Faturamento NNE'!$Q$2:$Q$707,'Faturamento NNE'!$E$2:$E$707,'Infos Relatório'!$B$245,'Faturamento NNE'!$F$2:$F$707,'Infos Relatório'!$B287,'Faturamento NNE'!$AA$2:$AA$707,'Infos Relatório'!BE$1,'Faturamento NNE'!$U$2:$U$707,"Sim")</f>
        <v>0</v>
      </c>
      <c r="BI287" s="227" t="e">
        <f t="shared" si="93"/>
        <v>#DIV/0!</v>
      </c>
      <c r="BJ287" s="545">
        <f>SUMIFS('Faturamento NNE'!$I$2:$I$707,'Faturamento NNE'!$E$2:$E$707,'Infos Relatório'!$B$245,'Faturamento NNE'!$F$2:$F$707,'Infos Relatório'!$B287,'Faturamento NNE'!$AA$2:$AA$707,'Infos Relatório'!BE$1)</f>
        <v>0</v>
      </c>
      <c r="BK287" s="541">
        <f>COUNTIFS('Faturamento NNE'!$E$2:$E$707,'Infos Relatório'!$B$245,'Faturamento NNE'!$F$2:$F$707,'Infos Relatório'!$B287,'Faturamento NNE'!$AA$2:$AA$707,'Infos Relatório'!BK$1)</f>
        <v>0</v>
      </c>
      <c r="BL287" s="542">
        <f>SUMIFS('Faturamento NNE'!$H$2:$H$707,'Faturamento NNE'!$E$2:$E$707,'Infos Relatório'!$B$245,'Faturamento NNE'!$F$2:$F$707,'Infos Relatório'!$B287,'Faturamento NNE'!$AA$2:$AA$707,'Infos Relatório'!BK$1)</f>
        <v>0</v>
      </c>
      <c r="BM287" s="542">
        <f>SUMIFS('Faturamento NNE'!$K$2:$K$707,'Faturamento NNE'!$E$2:$E$707,'Infos Relatório'!$B$245,'Faturamento NNE'!$F$2:$F$707,'Infos Relatório'!$B287,'Faturamento NNE'!$AA$2:$AA$707,'Infos Relatório'!BK$1)</f>
        <v>0</v>
      </c>
      <c r="BN287" s="546">
        <f>SUMIFS('Faturamento NNE'!$P$2:$P$707,'Faturamento NNE'!$E$2:$E$707,'Infos Relatório'!$B$245,'Faturamento NNE'!$F$2:$F$707,'Infos Relatório'!$B287,'Faturamento NNE'!$AA$2:$AA$707,'Infos Relatório'!BK$1,'Faturamento NNE'!$U$2:$U$707,"Sim")+SUMIFS('Faturamento NNE'!$Q$2:$Q$707,'Faturamento NNE'!$E$2:$E$707,'Infos Relatório'!$B$245,'Faturamento NNE'!$F$2:$F$707,'Infos Relatório'!$B287,'Faturamento NNE'!$AA$2:$AA$707,'Infos Relatório'!BK$1,'Faturamento NNE'!$U$2:$U$707,"Sim")</f>
        <v>0</v>
      </c>
      <c r="BO287" s="227" t="e">
        <f t="shared" si="94"/>
        <v>#DIV/0!</v>
      </c>
      <c r="BP287" s="545">
        <f>SUMIFS('Faturamento NNE'!$I$2:$I$707,'Faturamento NNE'!$E$2:$E$707,'Infos Relatório'!$B$245,'Faturamento NNE'!$F$2:$F$707,'Infos Relatório'!$B287,'Faturamento NNE'!$AA$2:$AA$707,'Infos Relatório'!BK$1)</f>
        <v>0</v>
      </c>
      <c r="BQ287" s="541">
        <f>COUNTIFS('Faturamento NNE'!$E$2:$E$707,'Infos Relatório'!$B$245,'Faturamento NNE'!$F$2:$F$707,'Infos Relatório'!$B287,'Faturamento NNE'!$AA$2:$AA$707,'Infos Relatório'!BQ$1)</f>
        <v>0</v>
      </c>
      <c r="BR287" s="542">
        <f>SUMIFS('Faturamento NNE'!$H$2:$H$707,'Faturamento NNE'!$E$2:$E$707,'Infos Relatório'!$B$245,'Faturamento NNE'!$F$2:$F$707,'Infos Relatório'!$B287,'Faturamento NNE'!$AA$2:$AA$707,'Infos Relatório'!BQ$1)</f>
        <v>0</v>
      </c>
      <c r="BS287" s="542">
        <f>SUMIFS('Faturamento NNE'!$K$2:$K$707,'Faturamento NNE'!$E$2:$E$707,'Infos Relatório'!$B$245,'Faturamento NNE'!$F$2:$F$707,'Infos Relatório'!$B287,'Faturamento NNE'!$AA$2:$AA$707,'Infos Relatório'!BQ$1)</f>
        <v>0</v>
      </c>
      <c r="BT287" s="546">
        <f>SUMIFS('Faturamento NNE'!$P$2:$P$707,'Faturamento NNE'!$E$2:$E$707,'Infos Relatório'!$B$245,'Faturamento NNE'!$F$2:$F$707,'Infos Relatório'!$B287,'Faturamento NNE'!$AA$2:$AA$707,'Infos Relatório'!BQ$1,'Faturamento NNE'!$U$2:$U$707,"Sim")+SUMIFS('Faturamento NNE'!$Q$2:$Q$707,'Faturamento NNE'!$E$2:$E$707,'Infos Relatório'!$B$245,'Faturamento NNE'!$F$2:$F$707,'Infos Relatório'!$B287,'Faturamento NNE'!$AA$2:$AA$707,'Infos Relatório'!BQ$1,'Faturamento NNE'!$U$2:$U$707,"Sim")</f>
        <v>0</v>
      </c>
      <c r="BU287" s="227" t="e">
        <f t="shared" si="95"/>
        <v>#DIV/0!</v>
      </c>
      <c r="BV287" s="545">
        <f>SUMIFS('Faturamento NNE'!$I$2:$I$707,'Faturamento NNE'!$E$2:$E$707,'Infos Relatório'!$B$245,'Faturamento NNE'!$F$2:$F$707,'Infos Relatório'!$B287,'Faturamento NNE'!$AA$2:$AA$707,'Infos Relatório'!BQ$1)</f>
        <v>0</v>
      </c>
    </row>
    <row r="288" spans="2:74">
      <c r="B288" s="217" t="s">
        <v>172</v>
      </c>
      <c r="C288" s="541">
        <f>COUNTIFS('Faturamento NNE'!$E$2:$E$707,'Infos Relatório'!$B$245,'Faturamento NNE'!$F$2:$F$707,'Infos Relatório'!$B288,'Faturamento NNE'!$AA$2:$AA$707,'Infos Relatório'!C$1)</f>
        <v>0</v>
      </c>
      <c r="D288" s="542">
        <f>SUMIFS('Faturamento NNE'!$H$2:$H$707,'Faturamento NNE'!$E$2:$E$707,'Infos Relatório'!$B$245,'Faturamento NNE'!$F$2:$F$707,'Infos Relatório'!$B288,'Faturamento NNE'!$AA$2:$AA$707,'Infos Relatório'!C$1)</f>
        <v>0</v>
      </c>
      <c r="E288" s="543">
        <f>SUMIFS('Faturamento NNE'!$K$2:$K$707,'Faturamento NNE'!$E$2:$E$707,'Infos Relatório'!$B$245,'Faturamento NNE'!$F$2:$F$707,'Infos Relatório'!$B288,'Faturamento NNE'!$AA$2:$AA$707,'Infos Relatório'!C$1)</f>
        <v>0</v>
      </c>
      <c r="F288" s="544">
        <f>SUMIFS('Faturamento NNE'!$P$2:$P$707,'Faturamento NNE'!$E$2:$E$707,'Infos Relatório'!$B$245,'Faturamento NNE'!$F$2:$F$707,'Infos Relatório'!$B288,'Faturamento NNE'!$AA$2:$AA$707,'Infos Relatório'!C$1,'Faturamento NNE'!$U$2:$U$707,"Sim")+SUMIFS('Faturamento NNE'!$Q$2:$Q$707,'Faturamento NNE'!$E$2:$E$707,'Infos Relatório'!$B$245,'Faturamento NNE'!$F$2:$F$707,'Infos Relatório'!$B288,'Faturamento NNE'!$AA$2:$AA$707,'Infos Relatório'!C$1,'Faturamento NNE'!$U$2:$U$707,"Sim")</f>
        <v>0</v>
      </c>
      <c r="G288" s="283" t="e">
        <f t="shared" si="84"/>
        <v>#DIV/0!</v>
      </c>
      <c r="H288" s="545">
        <f>SUMIFS('Faturamento NNE'!$I$2:$I$707,'Faturamento NNE'!$E$2:$E$707,'Infos Relatório'!$B$245,'Faturamento NNE'!$F$2:$F$707,'Infos Relatório'!$B288,'Faturamento NNE'!$AA$2:$AA$707,'Infos Relatório'!C$1)</f>
        <v>0</v>
      </c>
      <c r="I288" s="541">
        <f>COUNTIFS('Faturamento NNE'!$E$2:$E$707,'Infos Relatório'!$B$245,'Faturamento NNE'!$F$2:$F$707,'Infos Relatório'!$B288,'Faturamento NNE'!$AA$2:$AA$707,'Infos Relatório'!I$1)</f>
        <v>0</v>
      </c>
      <c r="J288" s="542">
        <f>SUMIFS('Faturamento NNE'!$H$2:$H$707,'Faturamento NNE'!$E$2:$E$707,'Infos Relatório'!$B$245,'Faturamento NNE'!$F$2:$F$707,'Infos Relatório'!$B288,'Faturamento NNE'!$AA$2:$AA$707,'Infos Relatório'!I$1)</f>
        <v>0</v>
      </c>
      <c r="K288" s="543">
        <f>SUMIFS('Faturamento NNE'!$K$2:$K$707,'Faturamento NNE'!$E$2:$E$707,'Infos Relatório'!$B$245,'Faturamento NNE'!$F$2:$F$707,'Infos Relatório'!$B288,'Faturamento NNE'!$AA$2:$AA$707,'Infos Relatório'!I$1)</f>
        <v>0</v>
      </c>
      <c r="L288" s="544">
        <f>SUMIFS('Faturamento NNE'!$P$2:$P$707,'Faturamento NNE'!$E$2:$E$707,'Infos Relatório'!$B$245,'Faturamento NNE'!$F$2:$F$707,'Infos Relatório'!$B288,'Faturamento NNE'!$AA$2:$AA$707,'Infos Relatório'!I$1,'Faturamento NNE'!$U$2:$U$707,"Sim")+SUMIFS('Faturamento NNE'!$Q$2:$Q$707,'Faturamento NNE'!$E$2:$E$707,'Infos Relatório'!$B$245,'Faturamento NNE'!$F$2:$F$707,'Infos Relatório'!$B288,'Faturamento NNE'!$AA$2:$AA$707,'Infos Relatório'!I$1,'Faturamento NNE'!$U$2:$U$707,"Sim")</f>
        <v>0</v>
      </c>
      <c r="M288" s="283" t="e">
        <f t="shared" si="85"/>
        <v>#DIV/0!</v>
      </c>
      <c r="N288" s="545">
        <f>SUMIFS('Faturamento NNE'!$I$2:$I$707,'Faturamento NNE'!$E$2:$E$707,'Infos Relatório'!$B$245,'Faturamento NNE'!$F$2:$F$707,'Infos Relatório'!$B288,'Faturamento NNE'!$AA$2:$AA$707,'Infos Relatório'!I$1)</f>
        <v>0</v>
      </c>
      <c r="O288" s="541">
        <f>COUNTIFS('Faturamento NNE'!$E$2:$E$707,'Infos Relatório'!$B$245,'Faturamento NNE'!$F$2:$F$707,'Infos Relatório'!$B288,'Faturamento NNE'!$AA$2:$AA$707,'Infos Relatório'!O$1)</f>
        <v>0</v>
      </c>
      <c r="P288" s="542">
        <f>SUMIFS('Faturamento NNE'!$H$2:$H$707,'Faturamento NNE'!$E$2:$E$707,'Infos Relatório'!$B$245,'Faturamento NNE'!$F$2:$F$707,'Infos Relatório'!$B288,'Faturamento NNE'!$AA$2:$AA$707,'Infos Relatório'!O$1)</f>
        <v>0</v>
      </c>
      <c r="Q288" s="542">
        <f>SUMIFS('Faturamento NNE'!$K$2:$K$707,'Faturamento NNE'!$E$2:$E$707,'Infos Relatório'!$B$245,'Faturamento NNE'!$F$2:$F$707,'Infos Relatório'!$B288,'Faturamento NNE'!$AA$2:$AA$707,'Infos Relatório'!O$1)</f>
        <v>0</v>
      </c>
      <c r="R288" s="546">
        <f>SUMIFS('Faturamento NNE'!$P$2:$P$707,'Faturamento NNE'!$E$2:$E$707,'Infos Relatório'!$B$245,'Faturamento NNE'!$F$2:$F$707,'Infos Relatório'!$B288,'Faturamento NNE'!$AA$2:$AA$707,'Infos Relatório'!O$1,'Faturamento NNE'!$U$2:$U$707,"Sim")+SUMIFS('Faturamento NNE'!$Q$2:$Q$707,'Faturamento NNE'!$E$2:$E$707,'Infos Relatório'!$B$245,'Faturamento NNE'!$F$2:$F$707,'Infos Relatório'!$B288,'Faturamento NNE'!$AA$2:$AA$707,'Infos Relatório'!O$1,'Faturamento NNE'!$U$2:$U$707,"Sim")</f>
        <v>0</v>
      </c>
      <c r="S288" s="227" t="e">
        <f t="shared" si="86"/>
        <v>#DIV/0!</v>
      </c>
      <c r="T288" s="545">
        <f>SUMIFS('Faturamento NNE'!$I$2:$I$707,'Faturamento NNE'!$E$2:$E$707,'Infos Relatório'!$B$245,'Faturamento NNE'!$F$2:$F$707,'Infos Relatório'!$B288,'Faturamento NNE'!$AA$2:$AA$707,'Infos Relatório'!O$1)</f>
        <v>0</v>
      </c>
      <c r="U288" s="541">
        <f>COUNTIFS('Faturamento NNE'!$E$2:$E$707,'Infos Relatório'!$B$245,'Faturamento NNE'!$F$2:$F$707,'Infos Relatório'!$B288,'Faturamento NNE'!$AA$2:$AA$707,'Infos Relatório'!U$1)</f>
        <v>0</v>
      </c>
      <c r="V288" s="542">
        <f>SUMIFS('Faturamento NNE'!$H$2:$H$707,'Faturamento NNE'!$E$2:$E$707,'Infos Relatório'!$B$245,'Faturamento NNE'!$F$2:$F$707,'Infos Relatório'!$B288,'Faturamento NNE'!$AA$2:$AA$707,'Infos Relatório'!U$1)</f>
        <v>0</v>
      </c>
      <c r="W288" s="542">
        <f>SUMIFS('Faturamento NNE'!$K$2:$K$707,'Faturamento NNE'!$E$2:$E$707,'Infos Relatório'!$B$245,'Faturamento NNE'!$F$2:$F$707,'Infos Relatório'!$B288,'Faturamento NNE'!$AA$2:$AA$707,'Infos Relatório'!U$1)</f>
        <v>0</v>
      </c>
      <c r="X288" s="546">
        <f>SUMIFS('Faturamento NNE'!$P$2:$P$707,'Faturamento NNE'!$E$2:$E$707,'Infos Relatório'!$B$245,'Faturamento NNE'!$F$2:$F$707,'Infos Relatório'!$B288,'Faturamento NNE'!$AA$2:$AA$707,'Infos Relatório'!U$1,'Faturamento NNE'!$U$2:$U$707,"Sim")+SUMIFS('Faturamento NNE'!$Q$2:$Q$707,'Faturamento NNE'!$E$2:$E$707,'Infos Relatório'!$B$245,'Faturamento NNE'!$F$2:$F$707,'Infos Relatório'!$B288,'Faturamento NNE'!$AA$2:$AA$707,'Infos Relatório'!U$1,'Faturamento NNE'!$U$2:$U$707,"Sim")</f>
        <v>0</v>
      </c>
      <c r="Y288" s="227" t="e">
        <f t="shared" si="87"/>
        <v>#DIV/0!</v>
      </c>
      <c r="Z288" s="545">
        <f>SUMIFS('Faturamento NNE'!$I$2:$I$707,'Faturamento NNE'!$E$2:$E$707,'Infos Relatório'!$B$245,'Faturamento NNE'!$F$2:$F$707,'Infos Relatório'!$B288,'Faturamento NNE'!$AA$2:$AA$707,'Infos Relatório'!U$1)</f>
        <v>0</v>
      </c>
      <c r="AA288" s="541">
        <f>COUNTIFS('Faturamento NNE'!$E$2:$E$707,'Infos Relatório'!$B$245,'Faturamento NNE'!$F$2:$F$707,'Infos Relatório'!$B288,'Faturamento NNE'!$AA$2:$AA$707,'Infos Relatório'!AA$1)</f>
        <v>0</v>
      </c>
      <c r="AB288" s="542">
        <f>SUMIFS('Faturamento NNE'!$H$2:$H$707,'Faturamento NNE'!$E$2:$E$707,'Infos Relatório'!$B$245,'Faturamento NNE'!$F$2:$F$707,'Infos Relatório'!$B288,'Faturamento NNE'!$AA$2:$AA$707,'Infos Relatório'!AA$1)</f>
        <v>0</v>
      </c>
      <c r="AC288" s="542">
        <f>SUMIFS('Faturamento NNE'!$K$2:$K$707,'Faturamento NNE'!$E$2:$E$707,'Infos Relatório'!$B$245,'Faturamento NNE'!$F$2:$F$707,'Infos Relatório'!$B288,'Faturamento NNE'!$AA$2:$AA$707,'Infos Relatório'!AA$1)</f>
        <v>0</v>
      </c>
      <c r="AD288" s="546">
        <f>SUMIFS('Faturamento NNE'!$P$2:$P$707,'Faturamento NNE'!$E$2:$E$707,'Infos Relatório'!$B$245,'Faturamento NNE'!$F$2:$F$707,'Infos Relatório'!$B288,'Faturamento NNE'!$AA$2:$AA$707,'Infos Relatório'!AA$1,'Faturamento NNE'!$U$2:$U$707,"Sim")+SUMIFS('Faturamento NNE'!$Q$2:$Q$707,'Faturamento NNE'!$E$2:$E$707,'Infos Relatório'!$B$245,'Faturamento NNE'!$F$2:$F$707,'Infos Relatório'!$B288,'Faturamento NNE'!$AA$2:$AA$707,'Infos Relatório'!AA$1,'Faturamento NNE'!$U$2:$U$707,"Sim")</f>
        <v>0</v>
      </c>
      <c r="AE288" s="227" t="e">
        <f t="shared" si="88"/>
        <v>#DIV/0!</v>
      </c>
      <c r="AF288" s="545">
        <f>SUMIFS('Faturamento NNE'!$I$2:$I$707,'Faturamento NNE'!$E$2:$E$707,'Infos Relatório'!$B$245,'Faturamento NNE'!$F$2:$F$707,'Infos Relatório'!$B288,'Faturamento NNE'!$AA$2:$AA$707,'Infos Relatório'!AA$1)</f>
        <v>0</v>
      </c>
      <c r="AG288" s="541">
        <f>COUNTIFS('Faturamento NNE'!$E$2:$E$707,'Infos Relatório'!$B$245,'Faturamento NNE'!$F$2:$F$707,'Infos Relatório'!$B288,'Faturamento NNE'!$AA$2:$AA$707,'Infos Relatório'!AG$1)</f>
        <v>0</v>
      </c>
      <c r="AH288" s="542">
        <f>SUMIFS('Faturamento NNE'!$H$2:$H$707,'Faturamento NNE'!$E$2:$E$707,'Infos Relatório'!$B$245,'Faturamento NNE'!$F$2:$F$707,'Infos Relatório'!$B288,'Faturamento NNE'!$AA$2:$AA$707,'Infos Relatório'!AG$1)</f>
        <v>0</v>
      </c>
      <c r="AI288" s="542">
        <f>SUMIFS('Faturamento NNE'!$K$2:$K$707,'Faturamento NNE'!$E$2:$E$707,'Infos Relatório'!$B$245,'Faturamento NNE'!$F$2:$F$707,'Infos Relatório'!$B288,'Faturamento NNE'!$AA$2:$AA$707,'Infos Relatório'!AG$1)</f>
        <v>0</v>
      </c>
      <c r="AJ288" s="546">
        <f>SUMIFS('Faturamento NNE'!$P$2:$P$707,'Faturamento NNE'!$E$2:$E$707,'Infos Relatório'!$B$245,'Faturamento NNE'!$F$2:$F$707,'Infos Relatório'!$B288,'Faturamento NNE'!$AA$2:$AA$707,'Infos Relatório'!AG$1,'Faturamento NNE'!$U$2:$U$707,"Sim")+SUMIFS('Faturamento NNE'!$Q$2:$Q$707,'Faturamento NNE'!$E$2:$E$707,'Infos Relatório'!$B$245,'Faturamento NNE'!$F$2:$F$707,'Infos Relatório'!$B288,'Faturamento NNE'!$AA$2:$AA$707,'Infos Relatório'!AG$1,'Faturamento NNE'!$U$2:$U$707,"Sim")</f>
        <v>0</v>
      </c>
      <c r="AK288" s="227" t="e">
        <f t="shared" si="89"/>
        <v>#DIV/0!</v>
      </c>
      <c r="AL288" s="545">
        <f>SUMIFS('Faturamento NNE'!$I$2:$I$707,'Faturamento NNE'!$E$2:$E$707,'Infos Relatório'!$B$245,'Faturamento NNE'!$F$2:$F$707,'Infos Relatório'!$B288,'Faturamento NNE'!$AA$2:$AA$707,'Infos Relatório'!AG$1)</f>
        <v>0</v>
      </c>
      <c r="AM288" s="541">
        <f>COUNTIFS('Faturamento NNE'!$E$2:$E$707,'Infos Relatório'!$B$245,'Faturamento NNE'!$F$2:$F$707,'Infos Relatório'!$B288,'Faturamento NNE'!$AA$2:$AA$707,'Infos Relatório'!AM$1)</f>
        <v>0</v>
      </c>
      <c r="AN288" s="542">
        <f>SUMIFS('Faturamento NNE'!$H$2:$H$707,'Faturamento NNE'!$E$2:$E$707,'Infos Relatório'!$B$245,'Faturamento NNE'!$F$2:$F$707,'Infos Relatório'!$B288,'Faturamento NNE'!$AA$2:$AA$707,'Infos Relatório'!AM$1)</f>
        <v>0</v>
      </c>
      <c r="AO288" s="542">
        <f>SUMIFS('Faturamento NNE'!$K$2:$K$707,'Faturamento NNE'!$E$2:$E$707,'Infos Relatório'!$B$245,'Faturamento NNE'!$F$2:$F$707,'Infos Relatório'!$B288,'Faturamento NNE'!$AA$2:$AA$707,'Infos Relatório'!AM$1)</f>
        <v>0</v>
      </c>
      <c r="AP288" s="546">
        <f>SUMIFS('Faturamento NNE'!$P$2:$P$707,'Faturamento NNE'!$E$2:$E$707,'Infos Relatório'!$B$245,'Faturamento NNE'!$F$2:$F$707,'Infos Relatório'!$B288,'Faturamento NNE'!$AA$2:$AA$707,'Infos Relatório'!AM$1,'Faturamento NNE'!$U$2:$U$707,"Sim")+SUMIFS('Faturamento NNE'!$Q$2:$Q$707,'Faturamento NNE'!$E$2:$E$707,'Infos Relatório'!$B$245,'Faturamento NNE'!$F$2:$F$707,'Infos Relatório'!$B288,'Faturamento NNE'!$AA$2:$AA$707,'Infos Relatório'!AM$1,'Faturamento NNE'!$U$2:$U$707,"Sim")</f>
        <v>0</v>
      </c>
      <c r="AQ288" s="227" t="e">
        <f t="shared" si="90"/>
        <v>#DIV/0!</v>
      </c>
      <c r="AR288" s="545">
        <f>SUMIFS('Faturamento NNE'!$I$2:$I$707,'Faturamento NNE'!$E$2:$E$707,'Infos Relatório'!$B$245,'Faturamento NNE'!$F$2:$F$707,'Infos Relatório'!$B288,'Faturamento NNE'!$AA$2:$AA$707,'Infos Relatório'!AM$1)</f>
        <v>0</v>
      </c>
      <c r="AS288" s="541">
        <f>COUNTIFS('Faturamento NNE'!$E$2:$E$707,'Infos Relatório'!$B$245,'Faturamento NNE'!$F$2:$F$707,'Infos Relatório'!$B288,'Faturamento NNE'!$AA$2:$AA$707,'Infos Relatório'!AS$1)</f>
        <v>0</v>
      </c>
      <c r="AT288" s="542">
        <f>SUMIFS('Faturamento NNE'!$H$2:$H$707,'Faturamento NNE'!$E$2:$E$707,'Infos Relatório'!$B$245,'Faturamento NNE'!$F$2:$F$707,'Infos Relatório'!$B288,'Faturamento NNE'!$AA$2:$AA$707,'Infos Relatório'!AS$1)</f>
        <v>0</v>
      </c>
      <c r="AU288" s="542">
        <f>SUMIFS('Faturamento NNE'!$K$2:$K$707,'Faturamento NNE'!$E$2:$E$707,'Infos Relatório'!$B$245,'Faturamento NNE'!$F$2:$F$707,'Infos Relatório'!$B288,'Faturamento NNE'!$AA$2:$AA$707,'Infos Relatório'!AS$1)</f>
        <v>0</v>
      </c>
      <c r="AV288" s="546">
        <f>SUMIFS('Faturamento NNE'!$P$2:$P$707,'Faturamento NNE'!$E$2:$E$707,'Infos Relatório'!$B$245,'Faturamento NNE'!$F$2:$F$707,'Infos Relatório'!$B288,'Faturamento NNE'!$AA$2:$AA$707,'Infos Relatório'!AS$1,'Faturamento NNE'!$U$2:$U$707,"Sim")+SUMIFS('Faturamento NNE'!$Q$2:$Q$707,'Faturamento NNE'!$E$2:$E$707,'Infos Relatório'!$B$245,'Faturamento NNE'!$F$2:$F$707,'Infos Relatório'!$B288,'Faturamento NNE'!$AA$2:$AA$707,'Infos Relatório'!AS$1,'Faturamento NNE'!$U$2:$U$707,"Sim")</f>
        <v>0</v>
      </c>
      <c r="AW288" s="227" t="e">
        <f t="shared" si="91"/>
        <v>#DIV/0!</v>
      </c>
      <c r="AX288" s="545">
        <f>SUMIFS('Faturamento NNE'!$I$2:$I$707,'Faturamento NNE'!$E$2:$E$707,'Infos Relatório'!$B$245,'Faturamento NNE'!$F$2:$F$707,'Infos Relatório'!$B288,'Faturamento NNE'!$AA$2:$AA$707,'Infos Relatório'!AS$1)</f>
        <v>0</v>
      </c>
      <c r="AY288" s="541">
        <f>COUNTIFS('Faturamento NNE'!$E$2:$E$707,'Infos Relatório'!$B$245,'Faturamento NNE'!$F$2:$F$707,'Infos Relatório'!$B288,'Faturamento NNE'!$AA$2:$AA$707,'Infos Relatório'!AY$1)</f>
        <v>0</v>
      </c>
      <c r="AZ288" s="542">
        <f>SUMIFS('Faturamento NNE'!$H$2:$H$707,'Faturamento NNE'!$E$2:$E$707,'Infos Relatório'!$B$245,'Faturamento NNE'!$F$2:$F$707,'Infos Relatório'!$B288,'Faturamento NNE'!$AA$2:$AA$707,'Infos Relatório'!AY$1)</f>
        <v>0</v>
      </c>
      <c r="BA288" s="542">
        <f>SUMIFS('Faturamento NNE'!$K$2:$K$707,'Faturamento NNE'!$E$2:$E$707,'Infos Relatório'!$B$245,'Faturamento NNE'!$F$2:$F$707,'Infos Relatório'!$B288,'Faturamento NNE'!$AA$2:$AA$707,'Infos Relatório'!AY$1)</f>
        <v>0</v>
      </c>
      <c r="BB288" s="546">
        <f>SUMIFS('Faturamento NNE'!$P$2:$P$707,'Faturamento NNE'!$E$2:$E$707,'Infos Relatório'!$B$245,'Faturamento NNE'!$F$2:$F$707,'Infos Relatório'!$B288,'Faturamento NNE'!$AA$2:$AA$707,'Infos Relatório'!AY$1,'Faturamento NNE'!$U$2:$U$707,"Sim")+SUMIFS('Faturamento NNE'!$Q$2:$Q$707,'Faturamento NNE'!$E$2:$E$707,'Infos Relatório'!$B$245,'Faturamento NNE'!$F$2:$F$707,'Infos Relatório'!$B288,'Faturamento NNE'!$AA$2:$AA$707,'Infos Relatório'!AY$1,'Faturamento NNE'!$U$2:$U$707,"Sim")</f>
        <v>0</v>
      </c>
      <c r="BC288" s="227" t="e">
        <f t="shared" si="92"/>
        <v>#DIV/0!</v>
      </c>
      <c r="BD288" s="545">
        <f>SUMIFS('Faturamento NNE'!$I$2:$I$707,'Faturamento NNE'!$E$2:$E$707,'Infos Relatório'!$B$245,'Faturamento NNE'!$F$2:$F$707,'Infos Relatório'!$B288,'Faturamento NNE'!$AA$2:$AA$707,'Infos Relatório'!AY$1)</f>
        <v>0</v>
      </c>
      <c r="BE288" s="541">
        <f>COUNTIFS('Faturamento NNE'!$E$2:$E$707,'Infos Relatório'!$B$245,'Faturamento NNE'!$F$2:$F$707,'Infos Relatório'!$B288,'Faturamento NNE'!$AA$2:$AA$707,'Infos Relatório'!BE$1)</f>
        <v>0</v>
      </c>
      <c r="BF288" s="542">
        <f>SUMIFS('Faturamento NNE'!$H$2:$H$707,'Faturamento NNE'!$E$2:$E$707,'Infos Relatório'!$B$245,'Faturamento NNE'!$F$2:$F$707,'Infos Relatório'!$B288,'Faturamento NNE'!$AA$2:$AA$707,'Infos Relatório'!BE$1)</f>
        <v>0</v>
      </c>
      <c r="BG288" s="542">
        <f>SUMIFS('Faturamento NNE'!$K$2:$K$707,'Faturamento NNE'!$E$2:$E$707,'Infos Relatório'!$B$245,'Faturamento NNE'!$F$2:$F$707,'Infos Relatório'!$B288,'Faturamento NNE'!$AA$2:$AA$707,'Infos Relatório'!BE$1)</f>
        <v>0</v>
      </c>
      <c r="BH288" s="546">
        <f>SUMIFS('Faturamento NNE'!$P$2:$P$707,'Faturamento NNE'!$E$2:$E$707,'Infos Relatório'!$B$245,'Faturamento NNE'!$F$2:$F$707,'Infos Relatório'!$B288,'Faturamento NNE'!$AA$2:$AA$707,'Infos Relatório'!BE$1,'Faturamento NNE'!$U$2:$U$707,"Sim")+SUMIFS('Faturamento NNE'!$Q$2:$Q$707,'Faturamento NNE'!$E$2:$E$707,'Infos Relatório'!$B$245,'Faturamento NNE'!$F$2:$F$707,'Infos Relatório'!$B288,'Faturamento NNE'!$AA$2:$AA$707,'Infos Relatório'!BE$1,'Faturamento NNE'!$U$2:$U$707,"Sim")</f>
        <v>0</v>
      </c>
      <c r="BI288" s="227" t="e">
        <f t="shared" si="93"/>
        <v>#DIV/0!</v>
      </c>
      <c r="BJ288" s="545">
        <f>SUMIFS('Faturamento NNE'!$I$2:$I$707,'Faturamento NNE'!$E$2:$E$707,'Infos Relatório'!$B$245,'Faturamento NNE'!$F$2:$F$707,'Infos Relatório'!$B288,'Faturamento NNE'!$AA$2:$AA$707,'Infos Relatório'!BE$1)</f>
        <v>0</v>
      </c>
      <c r="BK288" s="541">
        <f>COUNTIFS('Faturamento NNE'!$E$2:$E$707,'Infos Relatório'!$B$245,'Faturamento NNE'!$F$2:$F$707,'Infos Relatório'!$B288,'Faturamento NNE'!$AA$2:$AA$707,'Infos Relatório'!BK$1)</f>
        <v>0</v>
      </c>
      <c r="BL288" s="542">
        <f>SUMIFS('Faturamento NNE'!$H$2:$H$707,'Faturamento NNE'!$E$2:$E$707,'Infos Relatório'!$B$245,'Faturamento NNE'!$F$2:$F$707,'Infos Relatório'!$B288,'Faturamento NNE'!$AA$2:$AA$707,'Infos Relatório'!BK$1)</f>
        <v>0</v>
      </c>
      <c r="BM288" s="542">
        <f>SUMIFS('Faturamento NNE'!$K$2:$K$707,'Faturamento NNE'!$E$2:$E$707,'Infos Relatório'!$B$245,'Faturamento NNE'!$F$2:$F$707,'Infos Relatório'!$B288,'Faturamento NNE'!$AA$2:$AA$707,'Infos Relatório'!BK$1)</f>
        <v>0</v>
      </c>
      <c r="BN288" s="546">
        <f>SUMIFS('Faturamento NNE'!$P$2:$P$707,'Faturamento NNE'!$E$2:$E$707,'Infos Relatório'!$B$245,'Faturamento NNE'!$F$2:$F$707,'Infos Relatório'!$B288,'Faturamento NNE'!$AA$2:$AA$707,'Infos Relatório'!BK$1,'Faturamento NNE'!$U$2:$U$707,"Sim")+SUMIFS('Faturamento NNE'!$Q$2:$Q$707,'Faturamento NNE'!$E$2:$E$707,'Infos Relatório'!$B$245,'Faturamento NNE'!$F$2:$F$707,'Infos Relatório'!$B288,'Faturamento NNE'!$AA$2:$AA$707,'Infos Relatório'!BK$1,'Faturamento NNE'!$U$2:$U$707,"Sim")</f>
        <v>0</v>
      </c>
      <c r="BO288" s="227" t="e">
        <f t="shared" si="94"/>
        <v>#DIV/0!</v>
      </c>
      <c r="BP288" s="545">
        <f>SUMIFS('Faturamento NNE'!$I$2:$I$707,'Faturamento NNE'!$E$2:$E$707,'Infos Relatório'!$B$245,'Faturamento NNE'!$F$2:$F$707,'Infos Relatório'!$B288,'Faturamento NNE'!$AA$2:$AA$707,'Infos Relatório'!BK$1)</f>
        <v>0</v>
      </c>
      <c r="BQ288" s="541">
        <f>COUNTIFS('Faturamento NNE'!$E$2:$E$707,'Infos Relatório'!$B$245,'Faturamento NNE'!$F$2:$F$707,'Infos Relatório'!$B288,'Faturamento NNE'!$AA$2:$AA$707,'Infos Relatório'!BQ$1)</f>
        <v>0</v>
      </c>
      <c r="BR288" s="542">
        <f>SUMIFS('Faturamento NNE'!$H$2:$H$707,'Faturamento NNE'!$E$2:$E$707,'Infos Relatório'!$B$245,'Faturamento NNE'!$F$2:$F$707,'Infos Relatório'!$B288,'Faturamento NNE'!$AA$2:$AA$707,'Infos Relatório'!BQ$1)</f>
        <v>0</v>
      </c>
      <c r="BS288" s="542">
        <f>SUMIFS('Faturamento NNE'!$K$2:$K$707,'Faturamento NNE'!$E$2:$E$707,'Infos Relatório'!$B$245,'Faturamento NNE'!$F$2:$F$707,'Infos Relatório'!$B288,'Faturamento NNE'!$AA$2:$AA$707,'Infos Relatório'!BQ$1)</f>
        <v>0</v>
      </c>
      <c r="BT288" s="546">
        <f>SUMIFS('Faturamento NNE'!$P$2:$P$707,'Faturamento NNE'!$E$2:$E$707,'Infos Relatório'!$B$245,'Faturamento NNE'!$F$2:$F$707,'Infos Relatório'!$B288,'Faturamento NNE'!$AA$2:$AA$707,'Infos Relatório'!BQ$1,'Faturamento NNE'!$U$2:$U$707,"Sim")+SUMIFS('Faturamento NNE'!$Q$2:$Q$707,'Faturamento NNE'!$E$2:$E$707,'Infos Relatório'!$B$245,'Faturamento NNE'!$F$2:$F$707,'Infos Relatório'!$B288,'Faturamento NNE'!$AA$2:$AA$707,'Infos Relatório'!BQ$1,'Faturamento NNE'!$U$2:$U$707,"Sim")</f>
        <v>0</v>
      </c>
      <c r="BU288" s="227" t="e">
        <f t="shared" si="95"/>
        <v>#DIV/0!</v>
      </c>
      <c r="BV288" s="545">
        <f>SUMIFS('Faturamento NNE'!$I$2:$I$707,'Faturamento NNE'!$E$2:$E$707,'Infos Relatório'!$B$245,'Faturamento NNE'!$F$2:$F$707,'Infos Relatório'!$B288,'Faturamento NNE'!$AA$2:$AA$707,'Infos Relatório'!BQ$1)</f>
        <v>0</v>
      </c>
    </row>
    <row r="289" spans="2:74">
      <c r="B289" s="217" t="s">
        <v>173</v>
      </c>
      <c r="C289" s="541">
        <f>COUNTIFS('Faturamento NNE'!$E$2:$E$707,'Infos Relatório'!$B$245,'Faturamento NNE'!$F$2:$F$707,'Infos Relatório'!$B289,'Faturamento NNE'!$AA$2:$AA$707,'Infos Relatório'!C$1)</f>
        <v>0</v>
      </c>
      <c r="D289" s="542">
        <f>SUMIFS('Faturamento NNE'!$H$2:$H$707,'Faturamento NNE'!$E$2:$E$707,'Infos Relatório'!$B$245,'Faturamento NNE'!$F$2:$F$707,'Infos Relatório'!$B289,'Faturamento NNE'!$AA$2:$AA$707,'Infos Relatório'!C$1)</f>
        <v>0</v>
      </c>
      <c r="E289" s="543">
        <f>SUMIFS('Faturamento NNE'!$K$2:$K$707,'Faturamento NNE'!$E$2:$E$707,'Infos Relatório'!$B$245,'Faturamento NNE'!$F$2:$F$707,'Infos Relatório'!$B289,'Faturamento NNE'!$AA$2:$AA$707,'Infos Relatório'!C$1)</f>
        <v>0</v>
      </c>
      <c r="F289" s="544">
        <f>SUMIFS('Faturamento NNE'!$P$2:$P$707,'Faturamento NNE'!$E$2:$E$707,'Infos Relatório'!$B$245,'Faturamento NNE'!$F$2:$F$707,'Infos Relatório'!$B289,'Faturamento NNE'!$AA$2:$AA$707,'Infos Relatório'!C$1,'Faturamento NNE'!$U$2:$U$707,"Sim")+SUMIFS('Faturamento NNE'!$Q$2:$Q$707,'Faturamento NNE'!$E$2:$E$707,'Infos Relatório'!$B$245,'Faturamento NNE'!$F$2:$F$707,'Infos Relatório'!$B289,'Faturamento NNE'!$AA$2:$AA$707,'Infos Relatório'!C$1,'Faturamento NNE'!$U$2:$U$707,"Sim")</f>
        <v>0</v>
      </c>
      <c r="G289" s="283" t="e">
        <f t="shared" si="84"/>
        <v>#DIV/0!</v>
      </c>
      <c r="H289" s="545">
        <f>SUMIFS('Faturamento NNE'!$I$2:$I$707,'Faturamento NNE'!$E$2:$E$707,'Infos Relatório'!$B$245,'Faturamento NNE'!$F$2:$F$707,'Infos Relatório'!$B289,'Faturamento NNE'!$AA$2:$AA$707,'Infos Relatório'!C$1)</f>
        <v>0</v>
      </c>
      <c r="I289" s="541">
        <f>COUNTIFS('Faturamento NNE'!$E$2:$E$707,'Infos Relatório'!$B$245,'Faturamento NNE'!$F$2:$F$707,'Infos Relatório'!$B289,'Faturamento NNE'!$AA$2:$AA$707,'Infos Relatório'!I$1)</f>
        <v>0</v>
      </c>
      <c r="J289" s="542">
        <f>SUMIFS('Faturamento NNE'!$H$2:$H$707,'Faturamento NNE'!$E$2:$E$707,'Infos Relatório'!$B$245,'Faturamento NNE'!$F$2:$F$707,'Infos Relatório'!$B289,'Faturamento NNE'!$AA$2:$AA$707,'Infos Relatório'!I$1)</f>
        <v>0</v>
      </c>
      <c r="K289" s="543">
        <f>SUMIFS('Faturamento NNE'!$K$2:$K$707,'Faturamento NNE'!$E$2:$E$707,'Infos Relatório'!$B$245,'Faturamento NNE'!$F$2:$F$707,'Infos Relatório'!$B289,'Faturamento NNE'!$AA$2:$AA$707,'Infos Relatório'!I$1)</f>
        <v>0</v>
      </c>
      <c r="L289" s="544">
        <f>SUMIFS('Faturamento NNE'!$P$2:$P$707,'Faturamento NNE'!$E$2:$E$707,'Infos Relatório'!$B$245,'Faturamento NNE'!$F$2:$F$707,'Infos Relatório'!$B289,'Faturamento NNE'!$AA$2:$AA$707,'Infos Relatório'!I$1,'Faturamento NNE'!$U$2:$U$707,"Sim")+SUMIFS('Faturamento NNE'!$Q$2:$Q$707,'Faturamento NNE'!$E$2:$E$707,'Infos Relatório'!$B$245,'Faturamento NNE'!$F$2:$F$707,'Infos Relatório'!$B289,'Faturamento NNE'!$AA$2:$AA$707,'Infos Relatório'!I$1,'Faturamento NNE'!$U$2:$U$707,"Sim")</f>
        <v>0</v>
      </c>
      <c r="M289" s="283" t="e">
        <f t="shared" si="85"/>
        <v>#DIV/0!</v>
      </c>
      <c r="N289" s="545">
        <f>SUMIFS('Faturamento NNE'!$I$2:$I$707,'Faturamento NNE'!$E$2:$E$707,'Infos Relatório'!$B$245,'Faturamento NNE'!$F$2:$F$707,'Infos Relatório'!$B289,'Faturamento NNE'!$AA$2:$AA$707,'Infos Relatório'!I$1)</f>
        <v>0</v>
      </c>
      <c r="O289" s="541">
        <f>COUNTIFS('Faturamento NNE'!$E$2:$E$707,'Infos Relatório'!$B$245,'Faturamento NNE'!$F$2:$F$707,'Infos Relatório'!$B289,'Faturamento NNE'!$AA$2:$AA$707,'Infos Relatório'!O$1)</f>
        <v>0</v>
      </c>
      <c r="P289" s="542">
        <f>SUMIFS('Faturamento NNE'!$H$2:$H$707,'Faturamento NNE'!$E$2:$E$707,'Infos Relatório'!$B$245,'Faturamento NNE'!$F$2:$F$707,'Infos Relatório'!$B289,'Faturamento NNE'!$AA$2:$AA$707,'Infos Relatório'!O$1)</f>
        <v>0</v>
      </c>
      <c r="Q289" s="542">
        <f>SUMIFS('Faturamento NNE'!$K$2:$K$707,'Faturamento NNE'!$E$2:$E$707,'Infos Relatório'!$B$245,'Faturamento NNE'!$F$2:$F$707,'Infos Relatório'!$B289,'Faturamento NNE'!$AA$2:$AA$707,'Infos Relatório'!O$1)</f>
        <v>0</v>
      </c>
      <c r="R289" s="546">
        <f>SUMIFS('Faturamento NNE'!$P$2:$P$707,'Faturamento NNE'!$E$2:$E$707,'Infos Relatório'!$B$245,'Faturamento NNE'!$F$2:$F$707,'Infos Relatório'!$B289,'Faturamento NNE'!$AA$2:$AA$707,'Infos Relatório'!O$1,'Faturamento NNE'!$U$2:$U$707,"Sim")+SUMIFS('Faturamento NNE'!$Q$2:$Q$707,'Faturamento NNE'!$E$2:$E$707,'Infos Relatório'!$B$245,'Faturamento NNE'!$F$2:$F$707,'Infos Relatório'!$B289,'Faturamento NNE'!$AA$2:$AA$707,'Infos Relatório'!O$1,'Faturamento NNE'!$U$2:$U$707,"Sim")</f>
        <v>0</v>
      </c>
      <c r="S289" s="227" t="e">
        <f t="shared" si="86"/>
        <v>#DIV/0!</v>
      </c>
      <c r="T289" s="545">
        <f>SUMIFS('Faturamento NNE'!$I$2:$I$707,'Faturamento NNE'!$E$2:$E$707,'Infos Relatório'!$B$245,'Faturamento NNE'!$F$2:$F$707,'Infos Relatório'!$B289,'Faturamento NNE'!$AA$2:$AA$707,'Infos Relatório'!O$1)</f>
        <v>0</v>
      </c>
      <c r="U289" s="541">
        <f>COUNTIFS('Faturamento NNE'!$E$2:$E$707,'Infos Relatório'!$B$245,'Faturamento NNE'!$F$2:$F$707,'Infos Relatório'!$B289,'Faturamento NNE'!$AA$2:$AA$707,'Infos Relatório'!U$1)</f>
        <v>0</v>
      </c>
      <c r="V289" s="542">
        <f>SUMIFS('Faturamento NNE'!$H$2:$H$707,'Faturamento NNE'!$E$2:$E$707,'Infos Relatório'!$B$245,'Faturamento NNE'!$F$2:$F$707,'Infos Relatório'!$B289,'Faturamento NNE'!$AA$2:$AA$707,'Infos Relatório'!U$1)</f>
        <v>0</v>
      </c>
      <c r="W289" s="542">
        <f>SUMIFS('Faturamento NNE'!$K$2:$K$707,'Faturamento NNE'!$E$2:$E$707,'Infos Relatório'!$B$245,'Faturamento NNE'!$F$2:$F$707,'Infos Relatório'!$B289,'Faturamento NNE'!$AA$2:$AA$707,'Infos Relatório'!U$1)</f>
        <v>0</v>
      </c>
      <c r="X289" s="546">
        <f>SUMIFS('Faturamento NNE'!$P$2:$P$707,'Faturamento NNE'!$E$2:$E$707,'Infos Relatório'!$B$245,'Faturamento NNE'!$F$2:$F$707,'Infos Relatório'!$B289,'Faturamento NNE'!$AA$2:$AA$707,'Infos Relatório'!U$1,'Faturamento NNE'!$U$2:$U$707,"Sim")+SUMIFS('Faturamento NNE'!$Q$2:$Q$707,'Faturamento NNE'!$E$2:$E$707,'Infos Relatório'!$B$245,'Faturamento NNE'!$F$2:$F$707,'Infos Relatório'!$B289,'Faturamento NNE'!$AA$2:$AA$707,'Infos Relatório'!U$1,'Faturamento NNE'!$U$2:$U$707,"Sim")</f>
        <v>0</v>
      </c>
      <c r="Y289" s="227" t="e">
        <f t="shared" si="87"/>
        <v>#DIV/0!</v>
      </c>
      <c r="Z289" s="545">
        <f>SUMIFS('Faturamento NNE'!$I$2:$I$707,'Faturamento NNE'!$E$2:$E$707,'Infos Relatório'!$B$245,'Faturamento NNE'!$F$2:$F$707,'Infos Relatório'!$B289,'Faturamento NNE'!$AA$2:$AA$707,'Infos Relatório'!U$1)</f>
        <v>0</v>
      </c>
      <c r="AA289" s="541">
        <f>COUNTIFS('Faturamento NNE'!$E$2:$E$707,'Infos Relatório'!$B$245,'Faturamento NNE'!$F$2:$F$707,'Infos Relatório'!$B289,'Faturamento NNE'!$AA$2:$AA$707,'Infos Relatório'!AA$1)</f>
        <v>0</v>
      </c>
      <c r="AB289" s="542">
        <f>SUMIFS('Faturamento NNE'!$H$2:$H$707,'Faturamento NNE'!$E$2:$E$707,'Infos Relatório'!$B$245,'Faturamento NNE'!$F$2:$F$707,'Infos Relatório'!$B289,'Faturamento NNE'!$AA$2:$AA$707,'Infos Relatório'!AA$1)</f>
        <v>0</v>
      </c>
      <c r="AC289" s="542">
        <f>SUMIFS('Faturamento NNE'!$K$2:$K$707,'Faturamento NNE'!$E$2:$E$707,'Infos Relatório'!$B$245,'Faturamento NNE'!$F$2:$F$707,'Infos Relatório'!$B289,'Faturamento NNE'!$AA$2:$AA$707,'Infos Relatório'!AA$1)</f>
        <v>0</v>
      </c>
      <c r="AD289" s="546">
        <f>SUMIFS('Faturamento NNE'!$P$2:$P$707,'Faturamento NNE'!$E$2:$E$707,'Infos Relatório'!$B$245,'Faturamento NNE'!$F$2:$F$707,'Infos Relatório'!$B289,'Faturamento NNE'!$AA$2:$AA$707,'Infos Relatório'!AA$1,'Faturamento NNE'!$U$2:$U$707,"Sim")+SUMIFS('Faturamento NNE'!$Q$2:$Q$707,'Faturamento NNE'!$E$2:$E$707,'Infos Relatório'!$B$245,'Faturamento NNE'!$F$2:$F$707,'Infos Relatório'!$B289,'Faturamento NNE'!$AA$2:$AA$707,'Infos Relatório'!AA$1,'Faturamento NNE'!$U$2:$U$707,"Sim")</f>
        <v>0</v>
      </c>
      <c r="AE289" s="227" t="e">
        <f t="shared" si="88"/>
        <v>#DIV/0!</v>
      </c>
      <c r="AF289" s="545">
        <f>SUMIFS('Faturamento NNE'!$I$2:$I$707,'Faturamento NNE'!$E$2:$E$707,'Infos Relatório'!$B$245,'Faturamento NNE'!$F$2:$F$707,'Infos Relatório'!$B289,'Faturamento NNE'!$AA$2:$AA$707,'Infos Relatório'!AA$1)</f>
        <v>0</v>
      </c>
      <c r="AG289" s="541">
        <f>COUNTIFS('Faturamento NNE'!$E$2:$E$707,'Infos Relatório'!$B$245,'Faturamento NNE'!$F$2:$F$707,'Infos Relatório'!$B289,'Faturamento NNE'!$AA$2:$AA$707,'Infos Relatório'!AG$1)</f>
        <v>0</v>
      </c>
      <c r="AH289" s="542">
        <f>SUMIFS('Faturamento NNE'!$H$2:$H$707,'Faturamento NNE'!$E$2:$E$707,'Infos Relatório'!$B$245,'Faturamento NNE'!$F$2:$F$707,'Infos Relatório'!$B289,'Faturamento NNE'!$AA$2:$AA$707,'Infos Relatório'!AG$1)</f>
        <v>0</v>
      </c>
      <c r="AI289" s="542">
        <f>SUMIFS('Faturamento NNE'!$K$2:$K$707,'Faturamento NNE'!$E$2:$E$707,'Infos Relatório'!$B$245,'Faturamento NNE'!$F$2:$F$707,'Infos Relatório'!$B289,'Faturamento NNE'!$AA$2:$AA$707,'Infos Relatório'!AG$1)</f>
        <v>0</v>
      </c>
      <c r="AJ289" s="546">
        <f>SUMIFS('Faturamento NNE'!$P$2:$P$707,'Faturamento NNE'!$E$2:$E$707,'Infos Relatório'!$B$245,'Faturamento NNE'!$F$2:$F$707,'Infos Relatório'!$B289,'Faturamento NNE'!$AA$2:$AA$707,'Infos Relatório'!AG$1,'Faturamento NNE'!$U$2:$U$707,"Sim")+SUMIFS('Faturamento NNE'!$Q$2:$Q$707,'Faturamento NNE'!$E$2:$E$707,'Infos Relatório'!$B$245,'Faturamento NNE'!$F$2:$F$707,'Infos Relatório'!$B289,'Faturamento NNE'!$AA$2:$AA$707,'Infos Relatório'!AG$1,'Faturamento NNE'!$U$2:$U$707,"Sim")</f>
        <v>0</v>
      </c>
      <c r="AK289" s="227" t="e">
        <f t="shared" si="89"/>
        <v>#DIV/0!</v>
      </c>
      <c r="AL289" s="545">
        <f>SUMIFS('Faturamento NNE'!$I$2:$I$707,'Faturamento NNE'!$E$2:$E$707,'Infos Relatório'!$B$245,'Faturamento NNE'!$F$2:$F$707,'Infos Relatório'!$B289,'Faturamento NNE'!$AA$2:$AA$707,'Infos Relatório'!AG$1)</f>
        <v>0</v>
      </c>
      <c r="AM289" s="541">
        <f>COUNTIFS('Faturamento NNE'!$E$2:$E$707,'Infos Relatório'!$B$245,'Faturamento NNE'!$F$2:$F$707,'Infos Relatório'!$B289,'Faturamento NNE'!$AA$2:$AA$707,'Infos Relatório'!AM$1)</f>
        <v>0</v>
      </c>
      <c r="AN289" s="542">
        <f>SUMIFS('Faturamento NNE'!$H$2:$H$707,'Faturamento NNE'!$E$2:$E$707,'Infos Relatório'!$B$245,'Faturamento NNE'!$F$2:$F$707,'Infos Relatório'!$B289,'Faturamento NNE'!$AA$2:$AA$707,'Infos Relatório'!AM$1)</f>
        <v>0</v>
      </c>
      <c r="AO289" s="542">
        <f>SUMIFS('Faturamento NNE'!$K$2:$K$707,'Faturamento NNE'!$E$2:$E$707,'Infos Relatório'!$B$245,'Faturamento NNE'!$F$2:$F$707,'Infos Relatório'!$B289,'Faturamento NNE'!$AA$2:$AA$707,'Infos Relatório'!AM$1)</f>
        <v>0</v>
      </c>
      <c r="AP289" s="546">
        <f>SUMIFS('Faturamento NNE'!$P$2:$P$707,'Faturamento NNE'!$E$2:$E$707,'Infos Relatório'!$B$245,'Faturamento NNE'!$F$2:$F$707,'Infos Relatório'!$B289,'Faturamento NNE'!$AA$2:$AA$707,'Infos Relatório'!AM$1,'Faturamento NNE'!$U$2:$U$707,"Sim")+SUMIFS('Faturamento NNE'!$Q$2:$Q$707,'Faturamento NNE'!$E$2:$E$707,'Infos Relatório'!$B$245,'Faturamento NNE'!$F$2:$F$707,'Infos Relatório'!$B289,'Faturamento NNE'!$AA$2:$AA$707,'Infos Relatório'!AM$1,'Faturamento NNE'!$U$2:$U$707,"Sim")</f>
        <v>0</v>
      </c>
      <c r="AQ289" s="227" t="e">
        <f t="shared" si="90"/>
        <v>#DIV/0!</v>
      </c>
      <c r="AR289" s="545">
        <f>SUMIFS('Faturamento NNE'!$I$2:$I$707,'Faturamento NNE'!$E$2:$E$707,'Infos Relatório'!$B$245,'Faturamento NNE'!$F$2:$F$707,'Infos Relatório'!$B289,'Faturamento NNE'!$AA$2:$AA$707,'Infos Relatório'!AM$1)</f>
        <v>0</v>
      </c>
      <c r="AS289" s="541">
        <f>COUNTIFS('Faturamento NNE'!$E$2:$E$707,'Infos Relatório'!$B$245,'Faturamento NNE'!$F$2:$F$707,'Infos Relatório'!$B289,'Faturamento NNE'!$AA$2:$AA$707,'Infos Relatório'!AS$1)</f>
        <v>0</v>
      </c>
      <c r="AT289" s="542">
        <f>SUMIFS('Faturamento NNE'!$H$2:$H$707,'Faturamento NNE'!$E$2:$E$707,'Infos Relatório'!$B$245,'Faturamento NNE'!$F$2:$F$707,'Infos Relatório'!$B289,'Faturamento NNE'!$AA$2:$AA$707,'Infos Relatório'!AS$1)</f>
        <v>0</v>
      </c>
      <c r="AU289" s="542">
        <f>SUMIFS('Faturamento NNE'!$K$2:$K$707,'Faturamento NNE'!$E$2:$E$707,'Infos Relatório'!$B$245,'Faturamento NNE'!$F$2:$F$707,'Infos Relatório'!$B289,'Faturamento NNE'!$AA$2:$AA$707,'Infos Relatório'!AS$1)</f>
        <v>0</v>
      </c>
      <c r="AV289" s="546">
        <f>SUMIFS('Faturamento NNE'!$P$2:$P$707,'Faturamento NNE'!$E$2:$E$707,'Infos Relatório'!$B$245,'Faturamento NNE'!$F$2:$F$707,'Infos Relatório'!$B289,'Faturamento NNE'!$AA$2:$AA$707,'Infos Relatório'!AS$1,'Faturamento NNE'!$U$2:$U$707,"Sim")+SUMIFS('Faturamento NNE'!$Q$2:$Q$707,'Faturamento NNE'!$E$2:$E$707,'Infos Relatório'!$B$245,'Faturamento NNE'!$F$2:$F$707,'Infos Relatório'!$B289,'Faturamento NNE'!$AA$2:$AA$707,'Infos Relatório'!AS$1,'Faturamento NNE'!$U$2:$U$707,"Sim")</f>
        <v>0</v>
      </c>
      <c r="AW289" s="227" t="e">
        <f t="shared" si="91"/>
        <v>#DIV/0!</v>
      </c>
      <c r="AX289" s="545">
        <f>SUMIFS('Faturamento NNE'!$I$2:$I$707,'Faturamento NNE'!$E$2:$E$707,'Infos Relatório'!$B$245,'Faturamento NNE'!$F$2:$F$707,'Infos Relatório'!$B289,'Faturamento NNE'!$AA$2:$AA$707,'Infos Relatório'!AS$1)</f>
        <v>0</v>
      </c>
      <c r="AY289" s="541">
        <f>COUNTIFS('Faturamento NNE'!$E$2:$E$707,'Infos Relatório'!$B$245,'Faturamento NNE'!$F$2:$F$707,'Infos Relatório'!$B289,'Faturamento NNE'!$AA$2:$AA$707,'Infos Relatório'!AY$1)</f>
        <v>0</v>
      </c>
      <c r="AZ289" s="542">
        <f>SUMIFS('Faturamento NNE'!$H$2:$H$707,'Faturamento NNE'!$E$2:$E$707,'Infos Relatório'!$B$245,'Faturamento NNE'!$F$2:$F$707,'Infos Relatório'!$B289,'Faturamento NNE'!$AA$2:$AA$707,'Infos Relatório'!AY$1)</f>
        <v>0</v>
      </c>
      <c r="BA289" s="542">
        <f>SUMIFS('Faturamento NNE'!$K$2:$K$707,'Faturamento NNE'!$E$2:$E$707,'Infos Relatório'!$B$245,'Faturamento NNE'!$F$2:$F$707,'Infos Relatório'!$B289,'Faturamento NNE'!$AA$2:$AA$707,'Infos Relatório'!AY$1)</f>
        <v>0</v>
      </c>
      <c r="BB289" s="546">
        <f>SUMIFS('Faturamento NNE'!$P$2:$P$707,'Faturamento NNE'!$E$2:$E$707,'Infos Relatório'!$B$245,'Faturamento NNE'!$F$2:$F$707,'Infos Relatório'!$B289,'Faturamento NNE'!$AA$2:$AA$707,'Infos Relatório'!AY$1,'Faturamento NNE'!$U$2:$U$707,"Sim")+SUMIFS('Faturamento NNE'!$Q$2:$Q$707,'Faturamento NNE'!$E$2:$E$707,'Infos Relatório'!$B$245,'Faturamento NNE'!$F$2:$F$707,'Infos Relatório'!$B289,'Faturamento NNE'!$AA$2:$AA$707,'Infos Relatório'!AY$1,'Faturamento NNE'!$U$2:$U$707,"Sim")</f>
        <v>0</v>
      </c>
      <c r="BC289" s="227" t="e">
        <f t="shared" si="92"/>
        <v>#DIV/0!</v>
      </c>
      <c r="BD289" s="545">
        <f>SUMIFS('Faturamento NNE'!$I$2:$I$707,'Faturamento NNE'!$E$2:$E$707,'Infos Relatório'!$B$245,'Faturamento NNE'!$F$2:$F$707,'Infos Relatório'!$B289,'Faturamento NNE'!$AA$2:$AA$707,'Infos Relatório'!AY$1)</f>
        <v>0</v>
      </c>
      <c r="BE289" s="541">
        <f>COUNTIFS('Faturamento NNE'!$E$2:$E$707,'Infos Relatório'!$B$245,'Faturamento NNE'!$F$2:$F$707,'Infos Relatório'!$B289,'Faturamento NNE'!$AA$2:$AA$707,'Infos Relatório'!BE$1)</f>
        <v>0</v>
      </c>
      <c r="BF289" s="542">
        <f>SUMIFS('Faturamento NNE'!$H$2:$H$707,'Faturamento NNE'!$E$2:$E$707,'Infos Relatório'!$B$245,'Faturamento NNE'!$F$2:$F$707,'Infos Relatório'!$B289,'Faturamento NNE'!$AA$2:$AA$707,'Infos Relatório'!BE$1)</f>
        <v>0</v>
      </c>
      <c r="BG289" s="542">
        <f>SUMIFS('Faturamento NNE'!$K$2:$K$707,'Faturamento NNE'!$E$2:$E$707,'Infos Relatório'!$B$245,'Faturamento NNE'!$F$2:$F$707,'Infos Relatório'!$B289,'Faturamento NNE'!$AA$2:$AA$707,'Infos Relatório'!BE$1)</f>
        <v>0</v>
      </c>
      <c r="BH289" s="546">
        <f>SUMIFS('Faturamento NNE'!$P$2:$P$707,'Faturamento NNE'!$E$2:$E$707,'Infos Relatório'!$B$245,'Faturamento NNE'!$F$2:$F$707,'Infos Relatório'!$B289,'Faturamento NNE'!$AA$2:$AA$707,'Infos Relatório'!BE$1,'Faturamento NNE'!$U$2:$U$707,"Sim")+SUMIFS('Faturamento NNE'!$Q$2:$Q$707,'Faturamento NNE'!$E$2:$E$707,'Infos Relatório'!$B$245,'Faturamento NNE'!$F$2:$F$707,'Infos Relatório'!$B289,'Faturamento NNE'!$AA$2:$AA$707,'Infos Relatório'!BE$1,'Faturamento NNE'!$U$2:$U$707,"Sim")</f>
        <v>0</v>
      </c>
      <c r="BI289" s="227" t="e">
        <f t="shared" si="93"/>
        <v>#DIV/0!</v>
      </c>
      <c r="BJ289" s="545">
        <f>SUMIFS('Faturamento NNE'!$I$2:$I$707,'Faturamento NNE'!$E$2:$E$707,'Infos Relatório'!$B$245,'Faturamento NNE'!$F$2:$F$707,'Infos Relatório'!$B289,'Faturamento NNE'!$AA$2:$AA$707,'Infos Relatório'!BE$1)</f>
        <v>0</v>
      </c>
      <c r="BK289" s="541">
        <f>COUNTIFS('Faturamento NNE'!$E$2:$E$707,'Infos Relatório'!$B$245,'Faturamento NNE'!$F$2:$F$707,'Infos Relatório'!$B289,'Faturamento NNE'!$AA$2:$AA$707,'Infos Relatório'!BK$1)</f>
        <v>0</v>
      </c>
      <c r="BL289" s="542">
        <f>SUMIFS('Faturamento NNE'!$H$2:$H$707,'Faturamento NNE'!$E$2:$E$707,'Infos Relatório'!$B$245,'Faturamento NNE'!$F$2:$F$707,'Infos Relatório'!$B289,'Faturamento NNE'!$AA$2:$AA$707,'Infos Relatório'!BK$1)</f>
        <v>0</v>
      </c>
      <c r="BM289" s="542">
        <f>SUMIFS('Faturamento NNE'!$K$2:$K$707,'Faturamento NNE'!$E$2:$E$707,'Infos Relatório'!$B$245,'Faturamento NNE'!$F$2:$F$707,'Infos Relatório'!$B289,'Faturamento NNE'!$AA$2:$AA$707,'Infos Relatório'!BK$1)</f>
        <v>0</v>
      </c>
      <c r="BN289" s="546">
        <f>SUMIFS('Faturamento NNE'!$P$2:$P$707,'Faturamento NNE'!$E$2:$E$707,'Infos Relatório'!$B$245,'Faturamento NNE'!$F$2:$F$707,'Infos Relatório'!$B289,'Faturamento NNE'!$AA$2:$AA$707,'Infos Relatório'!BK$1,'Faturamento NNE'!$U$2:$U$707,"Sim")+SUMIFS('Faturamento NNE'!$Q$2:$Q$707,'Faturamento NNE'!$E$2:$E$707,'Infos Relatório'!$B$245,'Faturamento NNE'!$F$2:$F$707,'Infos Relatório'!$B289,'Faturamento NNE'!$AA$2:$AA$707,'Infos Relatório'!BK$1,'Faturamento NNE'!$U$2:$U$707,"Sim")</f>
        <v>0</v>
      </c>
      <c r="BO289" s="227" t="e">
        <f t="shared" si="94"/>
        <v>#DIV/0!</v>
      </c>
      <c r="BP289" s="545">
        <f>SUMIFS('Faturamento NNE'!$I$2:$I$707,'Faturamento NNE'!$E$2:$E$707,'Infos Relatório'!$B$245,'Faturamento NNE'!$F$2:$F$707,'Infos Relatório'!$B289,'Faturamento NNE'!$AA$2:$AA$707,'Infos Relatório'!BK$1)</f>
        <v>0</v>
      </c>
      <c r="BQ289" s="541">
        <f>COUNTIFS('Faturamento NNE'!$E$2:$E$707,'Infos Relatório'!$B$245,'Faturamento NNE'!$F$2:$F$707,'Infos Relatório'!$B289,'Faturamento NNE'!$AA$2:$AA$707,'Infos Relatório'!BQ$1)</f>
        <v>0</v>
      </c>
      <c r="BR289" s="542">
        <f>SUMIFS('Faturamento NNE'!$H$2:$H$707,'Faturamento NNE'!$E$2:$E$707,'Infos Relatório'!$B$245,'Faturamento NNE'!$F$2:$F$707,'Infos Relatório'!$B289,'Faturamento NNE'!$AA$2:$AA$707,'Infos Relatório'!BQ$1)</f>
        <v>0</v>
      </c>
      <c r="BS289" s="542">
        <f>SUMIFS('Faturamento NNE'!$K$2:$K$707,'Faturamento NNE'!$E$2:$E$707,'Infos Relatório'!$B$245,'Faturamento NNE'!$F$2:$F$707,'Infos Relatório'!$B289,'Faturamento NNE'!$AA$2:$AA$707,'Infos Relatório'!BQ$1)</f>
        <v>0</v>
      </c>
      <c r="BT289" s="546">
        <f>SUMIFS('Faturamento NNE'!$P$2:$P$707,'Faturamento NNE'!$E$2:$E$707,'Infos Relatório'!$B$245,'Faturamento NNE'!$F$2:$F$707,'Infos Relatório'!$B289,'Faturamento NNE'!$AA$2:$AA$707,'Infos Relatório'!BQ$1,'Faturamento NNE'!$U$2:$U$707,"Sim")+SUMIFS('Faturamento NNE'!$Q$2:$Q$707,'Faturamento NNE'!$E$2:$E$707,'Infos Relatório'!$B$245,'Faturamento NNE'!$F$2:$F$707,'Infos Relatório'!$B289,'Faturamento NNE'!$AA$2:$AA$707,'Infos Relatório'!BQ$1,'Faturamento NNE'!$U$2:$U$707,"Sim")</f>
        <v>0</v>
      </c>
      <c r="BU289" s="227" t="e">
        <f t="shared" si="95"/>
        <v>#DIV/0!</v>
      </c>
      <c r="BV289" s="545">
        <f>SUMIFS('Faturamento NNE'!$I$2:$I$707,'Faturamento NNE'!$E$2:$E$707,'Infos Relatório'!$B$245,'Faturamento NNE'!$F$2:$F$707,'Infos Relatório'!$B289,'Faturamento NNE'!$AA$2:$AA$707,'Infos Relatório'!BQ$1)</f>
        <v>0</v>
      </c>
    </row>
    <row r="290" spans="2:74">
      <c r="B290" s="217" t="s">
        <v>174</v>
      </c>
      <c r="C290" s="541">
        <f>COUNTIFS('Faturamento NNE'!$E$2:$E$707,'Infos Relatório'!$B$245,'Faturamento NNE'!$F$2:$F$707,'Infos Relatório'!$B290,'Faturamento NNE'!$AA$2:$AA$707,'Infos Relatório'!C$1)</f>
        <v>0</v>
      </c>
      <c r="D290" s="542">
        <f>SUMIFS('Faturamento NNE'!$H$2:$H$707,'Faturamento NNE'!$E$2:$E$707,'Infos Relatório'!$B$245,'Faturamento NNE'!$F$2:$F$707,'Infos Relatório'!$B290,'Faturamento NNE'!$AA$2:$AA$707,'Infos Relatório'!C$1)</f>
        <v>0</v>
      </c>
      <c r="E290" s="543">
        <f>SUMIFS('Faturamento NNE'!$K$2:$K$707,'Faturamento NNE'!$E$2:$E$707,'Infos Relatório'!$B$245,'Faturamento NNE'!$F$2:$F$707,'Infos Relatório'!$B290,'Faturamento NNE'!$AA$2:$AA$707,'Infos Relatório'!C$1)</f>
        <v>0</v>
      </c>
      <c r="F290" s="544">
        <f>SUMIFS('Faturamento NNE'!$P$2:$P$707,'Faturamento NNE'!$E$2:$E$707,'Infos Relatório'!$B$245,'Faturamento NNE'!$F$2:$F$707,'Infos Relatório'!$B290,'Faturamento NNE'!$AA$2:$AA$707,'Infos Relatório'!C$1,'Faturamento NNE'!$U$2:$U$707,"Sim")+SUMIFS('Faturamento NNE'!$Q$2:$Q$707,'Faturamento NNE'!$E$2:$E$707,'Infos Relatório'!$B$245,'Faturamento NNE'!$F$2:$F$707,'Infos Relatório'!$B290,'Faturamento NNE'!$AA$2:$AA$707,'Infos Relatório'!C$1,'Faturamento NNE'!$U$2:$U$707,"Sim")</f>
        <v>0</v>
      </c>
      <c r="G290" s="283" t="e">
        <f t="shared" si="84"/>
        <v>#DIV/0!</v>
      </c>
      <c r="H290" s="545">
        <f>SUMIFS('Faturamento NNE'!$I$2:$I$707,'Faturamento NNE'!$E$2:$E$707,'Infos Relatório'!$B$245,'Faturamento NNE'!$F$2:$F$707,'Infos Relatório'!$B290,'Faturamento NNE'!$AA$2:$AA$707,'Infos Relatório'!C$1)</f>
        <v>0</v>
      </c>
      <c r="I290" s="541">
        <f>COUNTIFS('Faturamento NNE'!$E$2:$E$707,'Infos Relatório'!$B$245,'Faturamento NNE'!$F$2:$F$707,'Infos Relatório'!$B290,'Faturamento NNE'!$AA$2:$AA$707,'Infos Relatório'!I$1)</f>
        <v>0</v>
      </c>
      <c r="J290" s="542">
        <f>SUMIFS('Faturamento NNE'!$H$2:$H$707,'Faturamento NNE'!$E$2:$E$707,'Infos Relatório'!$B$245,'Faturamento NNE'!$F$2:$F$707,'Infos Relatório'!$B290,'Faturamento NNE'!$AA$2:$AA$707,'Infos Relatório'!I$1)</f>
        <v>0</v>
      </c>
      <c r="K290" s="543">
        <f>SUMIFS('Faturamento NNE'!$K$2:$K$707,'Faturamento NNE'!$E$2:$E$707,'Infos Relatório'!$B$245,'Faturamento NNE'!$F$2:$F$707,'Infos Relatório'!$B290,'Faturamento NNE'!$AA$2:$AA$707,'Infos Relatório'!I$1)</f>
        <v>0</v>
      </c>
      <c r="L290" s="544">
        <f>SUMIFS('Faturamento NNE'!$P$2:$P$707,'Faturamento NNE'!$E$2:$E$707,'Infos Relatório'!$B$245,'Faturamento NNE'!$F$2:$F$707,'Infos Relatório'!$B290,'Faturamento NNE'!$AA$2:$AA$707,'Infos Relatório'!I$1,'Faturamento NNE'!$U$2:$U$707,"Sim")+SUMIFS('Faturamento NNE'!$Q$2:$Q$707,'Faturamento NNE'!$E$2:$E$707,'Infos Relatório'!$B$245,'Faturamento NNE'!$F$2:$F$707,'Infos Relatório'!$B290,'Faturamento NNE'!$AA$2:$AA$707,'Infos Relatório'!I$1,'Faturamento NNE'!$U$2:$U$707,"Sim")</f>
        <v>0</v>
      </c>
      <c r="M290" s="283" t="e">
        <f t="shared" si="85"/>
        <v>#DIV/0!</v>
      </c>
      <c r="N290" s="545">
        <f>SUMIFS('Faturamento NNE'!$I$2:$I$707,'Faturamento NNE'!$E$2:$E$707,'Infos Relatório'!$B$245,'Faturamento NNE'!$F$2:$F$707,'Infos Relatório'!$B290,'Faturamento NNE'!$AA$2:$AA$707,'Infos Relatório'!I$1)</f>
        <v>0</v>
      </c>
      <c r="O290" s="541">
        <f>COUNTIFS('Faturamento NNE'!$E$2:$E$707,'Infos Relatório'!$B$245,'Faturamento NNE'!$F$2:$F$707,'Infos Relatório'!$B290,'Faturamento NNE'!$AA$2:$AA$707,'Infos Relatório'!O$1)</f>
        <v>0</v>
      </c>
      <c r="P290" s="542">
        <f>SUMIFS('Faturamento NNE'!$H$2:$H$707,'Faturamento NNE'!$E$2:$E$707,'Infos Relatório'!$B$245,'Faturamento NNE'!$F$2:$F$707,'Infos Relatório'!$B290,'Faturamento NNE'!$AA$2:$AA$707,'Infos Relatório'!O$1)</f>
        <v>0</v>
      </c>
      <c r="Q290" s="542">
        <f>SUMIFS('Faturamento NNE'!$K$2:$K$707,'Faturamento NNE'!$E$2:$E$707,'Infos Relatório'!$B$245,'Faturamento NNE'!$F$2:$F$707,'Infos Relatório'!$B290,'Faturamento NNE'!$AA$2:$AA$707,'Infos Relatório'!O$1)</f>
        <v>0</v>
      </c>
      <c r="R290" s="546">
        <f>SUMIFS('Faturamento NNE'!$P$2:$P$707,'Faturamento NNE'!$E$2:$E$707,'Infos Relatório'!$B$245,'Faturamento NNE'!$F$2:$F$707,'Infos Relatório'!$B290,'Faturamento NNE'!$AA$2:$AA$707,'Infos Relatório'!O$1,'Faturamento NNE'!$U$2:$U$707,"Sim")+SUMIFS('Faturamento NNE'!$Q$2:$Q$707,'Faturamento NNE'!$E$2:$E$707,'Infos Relatório'!$B$245,'Faturamento NNE'!$F$2:$F$707,'Infos Relatório'!$B290,'Faturamento NNE'!$AA$2:$AA$707,'Infos Relatório'!O$1,'Faturamento NNE'!$U$2:$U$707,"Sim")</f>
        <v>0</v>
      </c>
      <c r="S290" s="227" t="e">
        <f t="shared" si="86"/>
        <v>#DIV/0!</v>
      </c>
      <c r="T290" s="545">
        <f>SUMIFS('Faturamento NNE'!$I$2:$I$707,'Faturamento NNE'!$E$2:$E$707,'Infos Relatório'!$B$245,'Faturamento NNE'!$F$2:$F$707,'Infos Relatório'!$B290,'Faturamento NNE'!$AA$2:$AA$707,'Infos Relatório'!O$1)</f>
        <v>0</v>
      </c>
      <c r="U290" s="541">
        <f>COUNTIFS('Faturamento NNE'!$E$2:$E$707,'Infos Relatório'!$B$245,'Faturamento NNE'!$F$2:$F$707,'Infos Relatório'!$B290,'Faturamento NNE'!$AA$2:$AA$707,'Infos Relatório'!U$1)</f>
        <v>0</v>
      </c>
      <c r="V290" s="542">
        <f>SUMIFS('Faturamento NNE'!$H$2:$H$707,'Faturamento NNE'!$E$2:$E$707,'Infos Relatório'!$B$245,'Faturamento NNE'!$F$2:$F$707,'Infos Relatório'!$B290,'Faturamento NNE'!$AA$2:$AA$707,'Infos Relatório'!U$1)</f>
        <v>0</v>
      </c>
      <c r="W290" s="542">
        <f>SUMIFS('Faturamento NNE'!$K$2:$K$707,'Faturamento NNE'!$E$2:$E$707,'Infos Relatório'!$B$245,'Faturamento NNE'!$F$2:$F$707,'Infos Relatório'!$B290,'Faturamento NNE'!$AA$2:$AA$707,'Infos Relatório'!U$1)</f>
        <v>0</v>
      </c>
      <c r="X290" s="546">
        <f>SUMIFS('Faturamento NNE'!$P$2:$P$707,'Faturamento NNE'!$E$2:$E$707,'Infos Relatório'!$B$245,'Faturamento NNE'!$F$2:$F$707,'Infos Relatório'!$B290,'Faturamento NNE'!$AA$2:$AA$707,'Infos Relatório'!U$1,'Faturamento NNE'!$U$2:$U$707,"Sim")+SUMIFS('Faturamento NNE'!$Q$2:$Q$707,'Faturamento NNE'!$E$2:$E$707,'Infos Relatório'!$B$245,'Faturamento NNE'!$F$2:$F$707,'Infos Relatório'!$B290,'Faturamento NNE'!$AA$2:$AA$707,'Infos Relatório'!U$1,'Faturamento NNE'!$U$2:$U$707,"Sim")</f>
        <v>0</v>
      </c>
      <c r="Y290" s="227" t="e">
        <f t="shared" si="87"/>
        <v>#DIV/0!</v>
      </c>
      <c r="Z290" s="545">
        <f>SUMIFS('Faturamento NNE'!$I$2:$I$707,'Faturamento NNE'!$E$2:$E$707,'Infos Relatório'!$B$245,'Faturamento NNE'!$F$2:$F$707,'Infos Relatório'!$B290,'Faturamento NNE'!$AA$2:$AA$707,'Infos Relatório'!U$1)</f>
        <v>0</v>
      </c>
      <c r="AA290" s="541">
        <f>COUNTIFS('Faturamento NNE'!$E$2:$E$707,'Infos Relatório'!$B$245,'Faturamento NNE'!$F$2:$F$707,'Infos Relatório'!$B290,'Faturamento NNE'!$AA$2:$AA$707,'Infos Relatório'!AA$1)</f>
        <v>0</v>
      </c>
      <c r="AB290" s="542">
        <f>SUMIFS('Faturamento NNE'!$H$2:$H$707,'Faturamento NNE'!$E$2:$E$707,'Infos Relatório'!$B$245,'Faturamento NNE'!$F$2:$F$707,'Infos Relatório'!$B290,'Faturamento NNE'!$AA$2:$AA$707,'Infos Relatório'!AA$1)</f>
        <v>0</v>
      </c>
      <c r="AC290" s="542">
        <f>SUMIFS('Faturamento NNE'!$K$2:$K$707,'Faturamento NNE'!$E$2:$E$707,'Infos Relatório'!$B$245,'Faturamento NNE'!$F$2:$F$707,'Infos Relatório'!$B290,'Faturamento NNE'!$AA$2:$AA$707,'Infos Relatório'!AA$1)</f>
        <v>0</v>
      </c>
      <c r="AD290" s="546">
        <f>SUMIFS('Faturamento NNE'!$P$2:$P$707,'Faturamento NNE'!$E$2:$E$707,'Infos Relatório'!$B$245,'Faturamento NNE'!$F$2:$F$707,'Infos Relatório'!$B290,'Faturamento NNE'!$AA$2:$AA$707,'Infos Relatório'!AA$1,'Faturamento NNE'!$U$2:$U$707,"Sim")+SUMIFS('Faturamento NNE'!$Q$2:$Q$707,'Faturamento NNE'!$E$2:$E$707,'Infos Relatório'!$B$245,'Faturamento NNE'!$F$2:$F$707,'Infos Relatório'!$B290,'Faturamento NNE'!$AA$2:$AA$707,'Infos Relatório'!AA$1,'Faturamento NNE'!$U$2:$U$707,"Sim")</f>
        <v>0</v>
      </c>
      <c r="AE290" s="227" t="e">
        <f t="shared" si="88"/>
        <v>#DIV/0!</v>
      </c>
      <c r="AF290" s="545">
        <f>SUMIFS('Faturamento NNE'!$I$2:$I$707,'Faturamento NNE'!$E$2:$E$707,'Infos Relatório'!$B$245,'Faturamento NNE'!$F$2:$F$707,'Infos Relatório'!$B290,'Faturamento NNE'!$AA$2:$AA$707,'Infos Relatório'!AA$1)</f>
        <v>0</v>
      </c>
      <c r="AG290" s="541">
        <f>COUNTIFS('Faturamento NNE'!$E$2:$E$707,'Infos Relatório'!$B$245,'Faturamento NNE'!$F$2:$F$707,'Infos Relatório'!$B290,'Faturamento NNE'!$AA$2:$AA$707,'Infos Relatório'!AG$1)</f>
        <v>0</v>
      </c>
      <c r="AH290" s="542">
        <f>SUMIFS('Faturamento NNE'!$H$2:$H$707,'Faturamento NNE'!$E$2:$E$707,'Infos Relatório'!$B$245,'Faturamento NNE'!$F$2:$F$707,'Infos Relatório'!$B290,'Faturamento NNE'!$AA$2:$AA$707,'Infos Relatório'!AG$1)</f>
        <v>0</v>
      </c>
      <c r="AI290" s="542">
        <f>SUMIFS('Faturamento NNE'!$K$2:$K$707,'Faturamento NNE'!$E$2:$E$707,'Infos Relatório'!$B$245,'Faturamento NNE'!$F$2:$F$707,'Infos Relatório'!$B290,'Faturamento NNE'!$AA$2:$AA$707,'Infos Relatório'!AG$1)</f>
        <v>0</v>
      </c>
      <c r="AJ290" s="546">
        <f>SUMIFS('Faturamento NNE'!$P$2:$P$707,'Faturamento NNE'!$E$2:$E$707,'Infos Relatório'!$B$245,'Faturamento NNE'!$F$2:$F$707,'Infos Relatório'!$B290,'Faturamento NNE'!$AA$2:$AA$707,'Infos Relatório'!AG$1,'Faturamento NNE'!$U$2:$U$707,"Sim")+SUMIFS('Faturamento NNE'!$Q$2:$Q$707,'Faturamento NNE'!$E$2:$E$707,'Infos Relatório'!$B$245,'Faturamento NNE'!$F$2:$F$707,'Infos Relatório'!$B290,'Faturamento NNE'!$AA$2:$AA$707,'Infos Relatório'!AG$1,'Faturamento NNE'!$U$2:$U$707,"Sim")</f>
        <v>0</v>
      </c>
      <c r="AK290" s="227" t="e">
        <f t="shared" si="89"/>
        <v>#DIV/0!</v>
      </c>
      <c r="AL290" s="545">
        <f>SUMIFS('Faturamento NNE'!$I$2:$I$707,'Faturamento NNE'!$E$2:$E$707,'Infos Relatório'!$B$245,'Faturamento NNE'!$F$2:$F$707,'Infos Relatório'!$B290,'Faturamento NNE'!$AA$2:$AA$707,'Infos Relatório'!AG$1)</f>
        <v>0</v>
      </c>
      <c r="AM290" s="541">
        <f>COUNTIFS('Faturamento NNE'!$E$2:$E$707,'Infos Relatório'!$B$245,'Faturamento NNE'!$F$2:$F$707,'Infos Relatório'!$B290,'Faturamento NNE'!$AA$2:$AA$707,'Infos Relatório'!AM$1)</f>
        <v>0</v>
      </c>
      <c r="AN290" s="542">
        <f>SUMIFS('Faturamento NNE'!$H$2:$H$707,'Faturamento NNE'!$E$2:$E$707,'Infos Relatório'!$B$245,'Faturamento NNE'!$F$2:$F$707,'Infos Relatório'!$B290,'Faturamento NNE'!$AA$2:$AA$707,'Infos Relatório'!AM$1)</f>
        <v>0</v>
      </c>
      <c r="AO290" s="542">
        <f>SUMIFS('Faturamento NNE'!$K$2:$K$707,'Faturamento NNE'!$E$2:$E$707,'Infos Relatório'!$B$245,'Faturamento NNE'!$F$2:$F$707,'Infos Relatório'!$B290,'Faturamento NNE'!$AA$2:$AA$707,'Infos Relatório'!AM$1)</f>
        <v>0</v>
      </c>
      <c r="AP290" s="546">
        <f>SUMIFS('Faturamento NNE'!$P$2:$P$707,'Faturamento NNE'!$E$2:$E$707,'Infos Relatório'!$B$245,'Faturamento NNE'!$F$2:$F$707,'Infos Relatório'!$B290,'Faturamento NNE'!$AA$2:$AA$707,'Infos Relatório'!AM$1,'Faturamento NNE'!$U$2:$U$707,"Sim")+SUMIFS('Faturamento NNE'!$Q$2:$Q$707,'Faturamento NNE'!$E$2:$E$707,'Infos Relatório'!$B$245,'Faturamento NNE'!$F$2:$F$707,'Infos Relatório'!$B290,'Faturamento NNE'!$AA$2:$AA$707,'Infos Relatório'!AM$1,'Faturamento NNE'!$U$2:$U$707,"Sim")</f>
        <v>0</v>
      </c>
      <c r="AQ290" s="227" t="e">
        <f t="shared" si="90"/>
        <v>#DIV/0!</v>
      </c>
      <c r="AR290" s="545">
        <f>SUMIFS('Faturamento NNE'!$I$2:$I$707,'Faturamento NNE'!$E$2:$E$707,'Infos Relatório'!$B$245,'Faturamento NNE'!$F$2:$F$707,'Infos Relatório'!$B290,'Faturamento NNE'!$AA$2:$AA$707,'Infos Relatório'!AM$1)</f>
        <v>0</v>
      </c>
      <c r="AS290" s="541">
        <f>COUNTIFS('Faturamento NNE'!$E$2:$E$707,'Infos Relatório'!$B$245,'Faturamento NNE'!$F$2:$F$707,'Infos Relatório'!$B290,'Faturamento NNE'!$AA$2:$AA$707,'Infos Relatório'!AS$1)</f>
        <v>0</v>
      </c>
      <c r="AT290" s="542">
        <f>SUMIFS('Faturamento NNE'!$H$2:$H$707,'Faturamento NNE'!$E$2:$E$707,'Infos Relatório'!$B$245,'Faturamento NNE'!$F$2:$F$707,'Infos Relatório'!$B290,'Faturamento NNE'!$AA$2:$AA$707,'Infos Relatório'!AS$1)</f>
        <v>0</v>
      </c>
      <c r="AU290" s="542">
        <f>SUMIFS('Faturamento NNE'!$K$2:$K$707,'Faturamento NNE'!$E$2:$E$707,'Infos Relatório'!$B$245,'Faturamento NNE'!$F$2:$F$707,'Infos Relatório'!$B290,'Faturamento NNE'!$AA$2:$AA$707,'Infos Relatório'!AS$1)</f>
        <v>0</v>
      </c>
      <c r="AV290" s="546">
        <f>SUMIFS('Faturamento NNE'!$P$2:$P$707,'Faturamento NNE'!$E$2:$E$707,'Infos Relatório'!$B$245,'Faturamento NNE'!$F$2:$F$707,'Infos Relatório'!$B290,'Faturamento NNE'!$AA$2:$AA$707,'Infos Relatório'!AS$1,'Faturamento NNE'!$U$2:$U$707,"Sim")+SUMIFS('Faturamento NNE'!$Q$2:$Q$707,'Faturamento NNE'!$E$2:$E$707,'Infos Relatório'!$B$245,'Faturamento NNE'!$F$2:$F$707,'Infos Relatório'!$B290,'Faturamento NNE'!$AA$2:$AA$707,'Infos Relatório'!AS$1,'Faturamento NNE'!$U$2:$U$707,"Sim")</f>
        <v>0</v>
      </c>
      <c r="AW290" s="227" t="e">
        <f t="shared" si="91"/>
        <v>#DIV/0!</v>
      </c>
      <c r="AX290" s="545">
        <f>SUMIFS('Faturamento NNE'!$I$2:$I$707,'Faturamento NNE'!$E$2:$E$707,'Infos Relatório'!$B$245,'Faturamento NNE'!$F$2:$F$707,'Infos Relatório'!$B290,'Faturamento NNE'!$AA$2:$AA$707,'Infos Relatório'!AS$1)</f>
        <v>0</v>
      </c>
      <c r="AY290" s="541">
        <f>COUNTIFS('Faturamento NNE'!$E$2:$E$707,'Infos Relatório'!$B$245,'Faturamento NNE'!$F$2:$F$707,'Infos Relatório'!$B290,'Faturamento NNE'!$AA$2:$AA$707,'Infos Relatório'!AY$1)</f>
        <v>0</v>
      </c>
      <c r="AZ290" s="542">
        <f>SUMIFS('Faturamento NNE'!$H$2:$H$707,'Faturamento NNE'!$E$2:$E$707,'Infos Relatório'!$B$245,'Faturamento NNE'!$F$2:$F$707,'Infos Relatório'!$B290,'Faturamento NNE'!$AA$2:$AA$707,'Infos Relatório'!AY$1)</f>
        <v>0</v>
      </c>
      <c r="BA290" s="542">
        <f>SUMIFS('Faturamento NNE'!$K$2:$K$707,'Faturamento NNE'!$E$2:$E$707,'Infos Relatório'!$B$245,'Faturamento NNE'!$F$2:$F$707,'Infos Relatório'!$B290,'Faturamento NNE'!$AA$2:$AA$707,'Infos Relatório'!AY$1)</f>
        <v>0</v>
      </c>
      <c r="BB290" s="546">
        <f>SUMIFS('Faturamento NNE'!$P$2:$P$707,'Faturamento NNE'!$E$2:$E$707,'Infos Relatório'!$B$245,'Faturamento NNE'!$F$2:$F$707,'Infos Relatório'!$B290,'Faturamento NNE'!$AA$2:$AA$707,'Infos Relatório'!AY$1,'Faturamento NNE'!$U$2:$U$707,"Sim")+SUMIFS('Faturamento NNE'!$Q$2:$Q$707,'Faturamento NNE'!$E$2:$E$707,'Infos Relatório'!$B$245,'Faturamento NNE'!$F$2:$F$707,'Infos Relatório'!$B290,'Faturamento NNE'!$AA$2:$AA$707,'Infos Relatório'!AY$1,'Faturamento NNE'!$U$2:$U$707,"Sim")</f>
        <v>0</v>
      </c>
      <c r="BC290" s="227" t="e">
        <f t="shared" si="92"/>
        <v>#DIV/0!</v>
      </c>
      <c r="BD290" s="545">
        <f>SUMIFS('Faturamento NNE'!$I$2:$I$707,'Faturamento NNE'!$E$2:$E$707,'Infos Relatório'!$B$245,'Faturamento NNE'!$F$2:$F$707,'Infos Relatório'!$B290,'Faturamento NNE'!$AA$2:$AA$707,'Infos Relatório'!AY$1)</f>
        <v>0</v>
      </c>
      <c r="BE290" s="541">
        <f>COUNTIFS('Faturamento NNE'!$E$2:$E$707,'Infos Relatório'!$B$245,'Faturamento NNE'!$F$2:$F$707,'Infos Relatório'!$B290,'Faturamento NNE'!$AA$2:$AA$707,'Infos Relatório'!BE$1)</f>
        <v>0</v>
      </c>
      <c r="BF290" s="542">
        <f>SUMIFS('Faturamento NNE'!$H$2:$H$707,'Faturamento NNE'!$E$2:$E$707,'Infos Relatório'!$B$245,'Faturamento NNE'!$F$2:$F$707,'Infos Relatório'!$B290,'Faturamento NNE'!$AA$2:$AA$707,'Infos Relatório'!BE$1)</f>
        <v>0</v>
      </c>
      <c r="BG290" s="542">
        <f>SUMIFS('Faturamento NNE'!$K$2:$K$707,'Faturamento NNE'!$E$2:$E$707,'Infos Relatório'!$B$245,'Faturamento NNE'!$F$2:$F$707,'Infos Relatório'!$B290,'Faturamento NNE'!$AA$2:$AA$707,'Infos Relatório'!BE$1)</f>
        <v>0</v>
      </c>
      <c r="BH290" s="546">
        <f>SUMIFS('Faturamento NNE'!$P$2:$P$707,'Faturamento NNE'!$E$2:$E$707,'Infos Relatório'!$B$245,'Faturamento NNE'!$F$2:$F$707,'Infos Relatório'!$B290,'Faturamento NNE'!$AA$2:$AA$707,'Infos Relatório'!BE$1,'Faturamento NNE'!$U$2:$U$707,"Sim")+SUMIFS('Faturamento NNE'!$Q$2:$Q$707,'Faturamento NNE'!$E$2:$E$707,'Infos Relatório'!$B$245,'Faturamento NNE'!$F$2:$F$707,'Infos Relatório'!$B290,'Faturamento NNE'!$AA$2:$AA$707,'Infos Relatório'!BE$1,'Faturamento NNE'!$U$2:$U$707,"Sim")</f>
        <v>0</v>
      </c>
      <c r="BI290" s="227" t="e">
        <f t="shared" si="93"/>
        <v>#DIV/0!</v>
      </c>
      <c r="BJ290" s="545">
        <f>SUMIFS('Faturamento NNE'!$I$2:$I$707,'Faturamento NNE'!$E$2:$E$707,'Infos Relatório'!$B$245,'Faturamento NNE'!$F$2:$F$707,'Infos Relatório'!$B290,'Faturamento NNE'!$AA$2:$AA$707,'Infos Relatório'!BE$1)</f>
        <v>0</v>
      </c>
      <c r="BK290" s="541">
        <f>COUNTIFS('Faturamento NNE'!$E$2:$E$707,'Infos Relatório'!$B$245,'Faturamento NNE'!$F$2:$F$707,'Infos Relatório'!$B290,'Faturamento NNE'!$AA$2:$AA$707,'Infos Relatório'!BK$1)</f>
        <v>0</v>
      </c>
      <c r="BL290" s="542">
        <f>SUMIFS('Faturamento NNE'!$H$2:$H$707,'Faturamento NNE'!$E$2:$E$707,'Infos Relatório'!$B$245,'Faturamento NNE'!$F$2:$F$707,'Infos Relatório'!$B290,'Faturamento NNE'!$AA$2:$AA$707,'Infos Relatório'!BK$1)</f>
        <v>0</v>
      </c>
      <c r="BM290" s="542">
        <f>SUMIFS('Faturamento NNE'!$K$2:$K$707,'Faturamento NNE'!$E$2:$E$707,'Infos Relatório'!$B$245,'Faturamento NNE'!$F$2:$F$707,'Infos Relatório'!$B290,'Faturamento NNE'!$AA$2:$AA$707,'Infos Relatório'!BK$1)</f>
        <v>0</v>
      </c>
      <c r="BN290" s="546">
        <f>SUMIFS('Faturamento NNE'!$P$2:$P$707,'Faturamento NNE'!$E$2:$E$707,'Infos Relatório'!$B$245,'Faturamento NNE'!$F$2:$F$707,'Infos Relatório'!$B290,'Faturamento NNE'!$AA$2:$AA$707,'Infos Relatório'!BK$1,'Faturamento NNE'!$U$2:$U$707,"Sim")+SUMIFS('Faturamento NNE'!$Q$2:$Q$707,'Faturamento NNE'!$E$2:$E$707,'Infos Relatório'!$B$245,'Faturamento NNE'!$F$2:$F$707,'Infos Relatório'!$B290,'Faturamento NNE'!$AA$2:$AA$707,'Infos Relatório'!BK$1,'Faturamento NNE'!$U$2:$U$707,"Sim")</f>
        <v>0</v>
      </c>
      <c r="BO290" s="227" t="e">
        <f t="shared" si="94"/>
        <v>#DIV/0!</v>
      </c>
      <c r="BP290" s="545">
        <f>SUMIFS('Faturamento NNE'!$I$2:$I$707,'Faturamento NNE'!$E$2:$E$707,'Infos Relatório'!$B$245,'Faturamento NNE'!$F$2:$F$707,'Infos Relatório'!$B290,'Faturamento NNE'!$AA$2:$AA$707,'Infos Relatório'!BK$1)</f>
        <v>0</v>
      </c>
      <c r="BQ290" s="541">
        <f>COUNTIFS('Faturamento NNE'!$E$2:$E$707,'Infos Relatório'!$B$245,'Faturamento NNE'!$F$2:$F$707,'Infos Relatório'!$B290,'Faturamento NNE'!$AA$2:$AA$707,'Infos Relatório'!BQ$1)</f>
        <v>0</v>
      </c>
      <c r="BR290" s="542">
        <f>SUMIFS('Faturamento NNE'!$H$2:$H$707,'Faturamento NNE'!$E$2:$E$707,'Infos Relatório'!$B$245,'Faturamento NNE'!$F$2:$F$707,'Infos Relatório'!$B290,'Faturamento NNE'!$AA$2:$AA$707,'Infos Relatório'!BQ$1)</f>
        <v>0</v>
      </c>
      <c r="BS290" s="542">
        <f>SUMIFS('Faturamento NNE'!$K$2:$K$707,'Faturamento NNE'!$E$2:$E$707,'Infos Relatório'!$B$245,'Faturamento NNE'!$F$2:$F$707,'Infos Relatório'!$B290,'Faturamento NNE'!$AA$2:$AA$707,'Infos Relatório'!BQ$1)</f>
        <v>0</v>
      </c>
      <c r="BT290" s="546">
        <f>SUMIFS('Faturamento NNE'!$P$2:$P$707,'Faturamento NNE'!$E$2:$E$707,'Infos Relatório'!$B$245,'Faturamento NNE'!$F$2:$F$707,'Infos Relatório'!$B290,'Faturamento NNE'!$AA$2:$AA$707,'Infos Relatório'!BQ$1,'Faturamento NNE'!$U$2:$U$707,"Sim")+SUMIFS('Faturamento NNE'!$Q$2:$Q$707,'Faturamento NNE'!$E$2:$E$707,'Infos Relatório'!$B$245,'Faturamento NNE'!$F$2:$F$707,'Infos Relatório'!$B290,'Faturamento NNE'!$AA$2:$AA$707,'Infos Relatório'!BQ$1,'Faturamento NNE'!$U$2:$U$707,"Sim")</f>
        <v>0</v>
      </c>
      <c r="BU290" s="227" t="e">
        <f t="shared" si="95"/>
        <v>#DIV/0!</v>
      </c>
      <c r="BV290" s="545">
        <f>SUMIFS('Faturamento NNE'!$I$2:$I$707,'Faturamento NNE'!$E$2:$E$707,'Infos Relatório'!$B$245,'Faturamento NNE'!$F$2:$F$707,'Infos Relatório'!$B290,'Faturamento NNE'!$AA$2:$AA$707,'Infos Relatório'!BQ$1)</f>
        <v>0</v>
      </c>
    </row>
    <row r="291" spans="2:74">
      <c r="B291" s="217" t="s">
        <v>175</v>
      </c>
      <c r="C291" s="541">
        <f>COUNTIFS('Faturamento NNE'!$E$2:$E$707,'Infos Relatório'!$B$245,'Faturamento NNE'!$F$2:$F$707,'Infos Relatório'!$B291,'Faturamento NNE'!$AA$2:$AA$707,'Infos Relatório'!C$1)</f>
        <v>0</v>
      </c>
      <c r="D291" s="542">
        <f>SUMIFS('Faturamento NNE'!$H$2:$H$707,'Faturamento NNE'!$E$2:$E$707,'Infos Relatório'!$B$245,'Faturamento NNE'!$F$2:$F$707,'Infos Relatório'!$B291,'Faturamento NNE'!$AA$2:$AA$707,'Infos Relatório'!C$1)</f>
        <v>0</v>
      </c>
      <c r="E291" s="543">
        <f>SUMIFS('Faturamento NNE'!$K$2:$K$707,'Faturamento NNE'!$E$2:$E$707,'Infos Relatório'!$B$245,'Faturamento NNE'!$F$2:$F$707,'Infos Relatório'!$B291,'Faturamento NNE'!$AA$2:$AA$707,'Infos Relatório'!C$1)</f>
        <v>0</v>
      </c>
      <c r="F291" s="544">
        <f>SUMIFS('Faturamento NNE'!$P$2:$P$707,'Faturamento NNE'!$E$2:$E$707,'Infos Relatório'!$B$245,'Faturamento NNE'!$F$2:$F$707,'Infos Relatório'!$B291,'Faturamento NNE'!$AA$2:$AA$707,'Infos Relatório'!C$1,'Faturamento NNE'!$U$2:$U$707,"Sim")+SUMIFS('Faturamento NNE'!$Q$2:$Q$707,'Faturamento NNE'!$E$2:$E$707,'Infos Relatório'!$B$245,'Faturamento NNE'!$F$2:$F$707,'Infos Relatório'!$B291,'Faturamento NNE'!$AA$2:$AA$707,'Infos Relatório'!C$1,'Faturamento NNE'!$U$2:$U$707,"Sim")</f>
        <v>0</v>
      </c>
      <c r="G291" s="283" t="e">
        <f t="shared" si="84"/>
        <v>#DIV/0!</v>
      </c>
      <c r="H291" s="545">
        <f>SUMIFS('Faturamento NNE'!$I$2:$I$707,'Faturamento NNE'!$E$2:$E$707,'Infos Relatório'!$B$245,'Faturamento NNE'!$F$2:$F$707,'Infos Relatório'!$B291,'Faturamento NNE'!$AA$2:$AA$707,'Infos Relatório'!C$1)</f>
        <v>0</v>
      </c>
      <c r="I291" s="541">
        <f>COUNTIFS('Faturamento NNE'!$E$2:$E$707,'Infos Relatório'!$B$245,'Faturamento NNE'!$F$2:$F$707,'Infos Relatório'!$B291,'Faturamento NNE'!$AA$2:$AA$707,'Infos Relatório'!I$1)</f>
        <v>0</v>
      </c>
      <c r="J291" s="542">
        <f>SUMIFS('Faturamento NNE'!$H$2:$H$707,'Faturamento NNE'!$E$2:$E$707,'Infos Relatório'!$B$245,'Faturamento NNE'!$F$2:$F$707,'Infos Relatório'!$B291,'Faturamento NNE'!$AA$2:$AA$707,'Infos Relatório'!I$1)</f>
        <v>0</v>
      </c>
      <c r="K291" s="543">
        <f>SUMIFS('Faturamento NNE'!$K$2:$K$707,'Faturamento NNE'!$E$2:$E$707,'Infos Relatório'!$B$245,'Faturamento NNE'!$F$2:$F$707,'Infos Relatório'!$B291,'Faturamento NNE'!$AA$2:$AA$707,'Infos Relatório'!I$1)</f>
        <v>0</v>
      </c>
      <c r="L291" s="544">
        <f>SUMIFS('Faturamento NNE'!$P$2:$P$707,'Faturamento NNE'!$E$2:$E$707,'Infos Relatório'!$B$245,'Faturamento NNE'!$F$2:$F$707,'Infos Relatório'!$B291,'Faturamento NNE'!$AA$2:$AA$707,'Infos Relatório'!I$1,'Faturamento NNE'!$U$2:$U$707,"Sim")+SUMIFS('Faturamento NNE'!$Q$2:$Q$707,'Faturamento NNE'!$E$2:$E$707,'Infos Relatório'!$B$245,'Faturamento NNE'!$F$2:$F$707,'Infos Relatório'!$B291,'Faturamento NNE'!$AA$2:$AA$707,'Infos Relatório'!I$1,'Faturamento NNE'!$U$2:$U$707,"Sim")</f>
        <v>0</v>
      </c>
      <c r="M291" s="283" t="e">
        <f t="shared" si="85"/>
        <v>#DIV/0!</v>
      </c>
      <c r="N291" s="545">
        <f>SUMIFS('Faturamento NNE'!$I$2:$I$707,'Faturamento NNE'!$E$2:$E$707,'Infos Relatório'!$B$245,'Faturamento NNE'!$F$2:$F$707,'Infos Relatório'!$B291,'Faturamento NNE'!$AA$2:$AA$707,'Infos Relatório'!I$1)</f>
        <v>0</v>
      </c>
      <c r="O291" s="541">
        <f>COUNTIFS('Faturamento NNE'!$E$2:$E$707,'Infos Relatório'!$B$245,'Faturamento NNE'!$F$2:$F$707,'Infos Relatório'!$B291,'Faturamento NNE'!$AA$2:$AA$707,'Infos Relatório'!O$1)</f>
        <v>0</v>
      </c>
      <c r="P291" s="542">
        <f>SUMIFS('Faturamento NNE'!$H$2:$H$707,'Faturamento NNE'!$E$2:$E$707,'Infos Relatório'!$B$245,'Faturamento NNE'!$F$2:$F$707,'Infos Relatório'!$B291,'Faturamento NNE'!$AA$2:$AA$707,'Infos Relatório'!O$1)</f>
        <v>0</v>
      </c>
      <c r="Q291" s="542">
        <f>SUMIFS('Faturamento NNE'!$K$2:$K$707,'Faturamento NNE'!$E$2:$E$707,'Infos Relatório'!$B$245,'Faturamento NNE'!$F$2:$F$707,'Infos Relatório'!$B291,'Faturamento NNE'!$AA$2:$AA$707,'Infos Relatório'!O$1)</f>
        <v>0</v>
      </c>
      <c r="R291" s="546">
        <f>SUMIFS('Faturamento NNE'!$P$2:$P$707,'Faturamento NNE'!$E$2:$E$707,'Infos Relatório'!$B$245,'Faturamento NNE'!$F$2:$F$707,'Infos Relatório'!$B291,'Faturamento NNE'!$AA$2:$AA$707,'Infos Relatório'!O$1,'Faturamento NNE'!$U$2:$U$707,"Sim")+SUMIFS('Faturamento NNE'!$Q$2:$Q$707,'Faturamento NNE'!$E$2:$E$707,'Infos Relatório'!$B$245,'Faturamento NNE'!$F$2:$F$707,'Infos Relatório'!$B291,'Faturamento NNE'!$AA$2:$AA$707,'Infos Relatório'!O$1,'Faturamento NNE'!$U$2:$U$707,"Sim")</f>
        <v>0</v>
      </c>
      <c r="S291" s="227" t="e">
        <f t="shared" si="86"/>
        <v>#DIV/0!</v>
      </c>
      <c r="T291" s="545">
        <f>SUMIFS('Faturamento NNE'!$I$2:$I$707,'Faturamento NNE'!$E$2:$E$707,'Infos Relatório'!$B$245,'Faturamento NNE'!$F$2:$F$707,'Infos Relatório'!$B291,'Faturamento NNE'!$AA$2:$AA$707,'Infos Relatório'!O$1)</f>
        <v>0</v>
      </c>
      <c r="U291" s="541">
        <f>COUNTIFS('Faturamento NNE'!$E$2:$E$707,'Infos Relatório'!$B$245,'Faturamento NNE'!$F$2:$F$707,'Infos Relatório'!$B291,'Faturamento NNE'!$AA$2:$AA$707,'Infos Relatório'!U$1)</f>
        <v>0</v>
      </c>
      <c r="V291" s="542">
        <f>SUMIFS('Faturamento NNE'!$H$2:$H$707,'Faturamento NNE'!$E$2:$E$707,'Infos Relatório'!$B$245,'Faturamento NNE'!$F$2:$F$707,'Infos Relatório'!$B291,'Faturamento NNE'!$AA$2:$AA$707,'Infos Relatório'!U$1)</f>
        <v>0</v>
      </c>
      <c r="W291" s="542">
        <f>SUMIFS('Faturamento NNE'!$K$2:$K$707,'Faturamento NNE'!$E$2:$E$707,'Infos Relatório'!$B$245,'Faturamento NNE'!$F$2:$F$707,'Infos Relatório'!$B291,'Faturamento NNE'!$AA$2:$AA$707,'Infos Relatório'!U$1)</f>
        <v>0</v>
      </c>
      <c r="X291" s="546">
        <f>SUMIFS('Faturamento NNE'!$P$2:$P$707,'Faturamento NNE'!$E$2:$E$707,'Infos Relatório'!$B$245,'Faturamento NNE'!$F$2:$F$707,'Infos Relatório'!$B291,'Faturamento NNE'!$AA$2:$AA$707,'Infos Relatório'!U$1,'Faturamento NNE'!$U$2:$U$707,"Sim")+SUMIFS('Faturamento NNE'!$Q$2:$Q$707,'Faturamento NNE'!$E$2:$E$707,'Infos Relatório'!$B$245,'Faturamento NNE'!$F$2:$F$707,'Infos Relatório'!$B291,'Faturamento NNE'!$AA$2:$AA$707,'Infos Relatório'!U$1,'Faturamento NNE'!$U$2:$U$707,"Sim")</f>
        <v>0</v>
      </c>
      <c r="Y291" s="227" t="e">
        <f t="shared" si="87"/>
        <v>#DIV/0!</v>
      </c>
      <c r="Z291" s="545">
        <f>SUMIFS('Faturamento NNE'!$I$2:$I$707,'Faturamento NNE'!$E$2:$E$707,'Infos Relatório'!$B$245,'Faturamento NNE'!$F$2:$F$707,'Infos Relatório'!$B291,'Faturamento NNE'!$AA$2:$AA$707,'Infos Relatório'!U$1)</f>
        <v>0</v>
      </c>
      <c r="AA291" s="541">
        <f>COUNTIFS('Faturamento NNE'!$E$2:$E$707,'Infos Relatório'!$B$245,'Faturamento NNE'!$F$2:$F$707,'Infos Relatório'!$B291,'Faturamento NNE'!$AA$2:$AA$707,'Infos Relatório'!AA$1)</f>
        <v>0</v>
      </c>
      <c r="AB291" s="542">
        <f>SUMIFS('Faturamento NNE'!$H$2:$H$707,'Faturamento NNE'!$E$2:$E$707,'Infos Relatório'!$B$245,'Faturamento NNE'!$F$2:$F$707,'Infos Relatório'!$B291,'Faturamento NNE'!$AA$2:$AA$707,'Infos Relatório'!AA$1)</f>
        <v>0</v>
      </c>
      <c r="AC291" s="542">
        <f>SUMIFS('Faturamento NNE'!$K$2:$K$707,'Faturamento NNE'!$E$2:$E$707,'Infos Relatório'!$B$245,'Faturamento NNE'!$F$2:$F$707,'Infos Relatório'!$B291,'Faturamento NNE'!$AA$2:$AA$707,'Infos Relatório'!AA$1)</f>
        <v>0</v>
      </c>
      <c r="AD291" s="546">
        <f>SUMIFS('Faturamento NNE'!$P$2:$P$707,'Faturamento NNE'!$E$2:$E$707,'Infos Relatório'!$B$245,'Faturamento NNE'!$F$2:$F$707,'Infos Relatório'!$B291,'Faturamento NNE'!$AA$2:$AA$707,'Infos Relatório'!AA$1,'Faturamento NNE'!$U$2:$U$707,"Sim")+SUMIFS('Faturamento NNE'!$Q$2:$Q$707,'Faturamento NNE'!$E$2:$E$707,'Infos Relatório'!$B$245,'Faturamento NNE'!$F$2:$F$707,'Infos Relatório'!$B291,'Faturamento NNE'!$AA$2:$AA$707,'Infos Relatório'!AA$1,'Faturamento NNE'!$U$2:$U$707,"Sim")</f>
        <v>0</v>
      </c>
      <c r="AE291" s="227" t="e">
        <f t="shared" si="88"/>
        <v>#DIV/0!</v>
      </c>
      <c r="AF291" s="545">
        <f>SUMIFS('Faturamento NNE'!$I$2:$I$707,'Faturamento NNE'!$E$2:$E$707,'Infos Relatório'!$B$245,'Faturamento NNE'!$F$2:$F$707,'Infos Relatório'!$B291,'Faturamento NNE'!$AA$2:$AA$707,'Infos Relatório'!AA$1)</f>
        <v>0</v>
      </c>
      <c r="AG291" s="541">
        <f>COUNTIFS('Faturamento NNE'!$E$2:$E$707,'Infos Relatório'!$B$245,'Faturamento NNE'!$F$2:$F$707,'Infos Relatório'!$B291,'Faturamento NNE'!$AA$2:$AA$707,'Infos Relatório'!AG$1)</f>
        <v>0</v>
      </c>
      <c r="AH291" s="542">
        <f>SUMIFS('Faturamento NNE'!$H$2:$H$707,'Faturamento NNE'!$E$2:$E$707,'Infos Relatório'!$B$245,'Faturamento NNE'!$F$2:$F$707,'Infos Relatório'!$B291,'Faturamento NNE'!$AA$2:$AA$707,'Infos Relatório'!AG$1)</f>
        <v>0</v>
      </c>
      <c r="AI291" s="542">
        <f>SUMIFS('Faturamento NNE'!$K$2:$K$707,'Faturamento NNE'!$E$2:$E$707,'Infos Relatório'!$B$245,'Faturamento NNE'!$F$2:$F$707,'Infos Relatório'!$B291,'Faturamento NNE'!$AA$2:$AA$707,'Infos Relatório'!AG$1)</f>
        <v>0</v>
      </c>
      <c r="AJ291" s="546">
        <f>SUMIFS('Faturamento NNE'!$P$2:$P$707,'Faturamento NNE'!$E$2:$E$707,'Infos Relatório'!$B$245,'Faturamento NNE'!$F$2:$F$707,'Infos Relatório'!$B291,'Faturamento NNE'!$AA$2:$AA$707,'Infos Relatório'!AG$1,'Faturamento NNE'!$U$2:$U$707,"Sim")+SUMIFS('Faturamento NNE'!$Q$2:$Q$707,'Faturamento NNE'!$E$2:$E$707,'Infos Relatório'!$B$245,'Faturamento NNE'!$F$2:$F$707,'Infos Relatório'!$B291,'Faturamento NNE'!$AA$2:$AA$707,'Infos Relatório'!AG$1,'Faturamento NNE'!$U$2:$U$707,"Sim")</f>
        <v>0</v>
      </c>
      <c r="AK291" s="227" t="e">
        <f t="shared" si="89"/>
        <v>#DIV/0!</v>
      </c>
      <c r="AL291" s="545">
        <f>SUMIFS('Faturamento NNE'!$I$2:$I$707,'Faturamento NNE'!$E$2:$E$707,'Infos Relatório'!$B$245,'Faturamento NNE'!$F$2:$F$707,'Infos Relatório'!$B291,'Faturamento NNE'!$AA$2:$AA$707,'Infos Relatório'!AG$1)</f>
        <v>0</v>
      </c>
      <c r="AM291" s="541">
        <f>COUNTIFS('Faturamento NNE'!$E$2:$E$707,'Infos Relatório'!$B$245,'Faturamento NNE'!$F$2:$F$707,'Infos Relatório'!$B291,'Faturamento NNE'!$AA$2:$AA$707,'Infos Relatório'!AM$1)</f>
        <v>0</v>
      </c>
      <c r="AN291" s="542">
        <f>SUMIFS('Faturamento NNE'!$H$2:$H$707,'Faturamento NNE'!$E$2:$E$707,'Infos Relatório'!$B$245,'Faturamento NNE'!$F$2:$F$707,'Infos Relatório'!$B291,'Faturamento NNE'!$AA$2:$AA$707,'Infos Relatório'!AM$1)</f>
        <v>0</v>
      </c>
      <c r="AO291" s="542">
        <f>SUMIFS('Faturamento NNE'!$K$2:$K$707,'Faturamento NNE'!$E$2:$E$707,'Infos Relatório'!$B$245,'Faturamento NNE'!$F$2:$F$707,'Infos Relatório'!$B291,'Faturamento NNE'!$AA$2:$AA$707,'Infos Relatório'!AM$1)</f>
        <v>0</v>
      </c>
      <c r="AP291" s="546">
        <f>SUMIFS('Faturamento NNE'!$P$2:$P$707,'Faturamento NNE'!$E$2:$E$707,'Infos Relatório'!$B$245,'Faturamento NNE'!$F$2:$F$707,'Infos Relatório'!$B291,'Faturamento NNE'!$AA$2:$AA$707,'Infos Relatório'!AM$1,'Faturamento NNE'!$U$2:$U$707,"Sim")+SUMIFS('Faturamento NNE'!$Q$2:$Q$707,'Faturamento NNE'!$E$2:$E$707,'Infos Relatório'!$B$245,'Faturamento NNE'!$F$2:$F$707,'Infos Relatório'!$B291,'Faturamento NNE'!$AA$2:$AA$707,'Infos Relatório'!AM$1,'Faturamento NNE'!$U$2:$U$707,"Sim")</f>
        <v>0</v>
      </c>
      <c r="AQ291" s="227" t="e">
        <f t="shared" si="90"/>
        <v>#DIV/0!</v>
      </c>
      <c r="AR291" s="545">
        <f>SUMIFS('Faturamento NNE'!$I$2:$I$707,'Faturamento NNE'!$E$2:$E$707,'Infos Relatório'!$B$245,'Faturamento NNE'!$F$2:$F$707,'Infos Relatório'!$B291,'Faturamento NNE'!$AA$2:$AA$707,'Infos Relatório'!AM$1)</f>
        <v>0</v>
      </c>
      <c r="AS291" s="541">
        <f>COUNTIFS('Faturamento NNE'!$E$2:$E$707,'Infos Relatório'!$B$245,'Faturamento NNE'!$F$2:$F$707,'Infos Relatório'!$B291,'Faturamento NNE'!$AA$2:$AA$707,'Infos Relatório'!AS$1)</f>
        <v>0</v>
      </c>
      <c r="AT291" s="542">
        <f>SUMIFS('Faturamento NNE'!$H$2:$H$707,'Faturamento NNE'!$E$2:$E$707,'Infos Relatório'!$B$245,'Faturamento NNE'!$F$2:$F$707,'Infos Relatório'!$B291,'Faturamento NNE'!$AA$2:$AA$707,'Infos Relatório'!AS$1)</f>
        <v>0</v>
      </c>
      <c r="AU291" s="542">
        <f>SUMIFS('Faturamento NNE'!$K$2:$K$707,'Faturamento NNE'!$E$2:$E$707,'Infos Relatório'!$B$245,'Faturamento NNE'!$F$2:$F$707,'Infos Relatório'!$B291,'Faturamento NNE'!$AA$2:$AA$707,'Infos Relatório'!AS$1)</f>
        <v>0</v>
      </c>
      <c r="AV291" s="546">
        <f>SUMIFS('Faturamento NNE'!$P$2:$P$707,'Faturamento NNE'!$E$2:$E$707,'Infos Relatório'!$B$245,'Faturamento NNE'!$F$2:$F$707,'Infos Relatório'!$B291,'Faturamento NNE'!$AA$2:$AA$707,'Infos Relatório'!AS$1,'Faturamento NNE'!$U$2:$U$707,"Sim")+SUMIFS('Faturamento NNE'!$Q$2:$Q$707,'Faturamento NNE'!$E$2:$E$707,'Infos Relatório'!$B$245,'Faturamento NNE'!$F$2:$F$707,'Infos Relatório'!$B291,'Faturamento NNE'!$AA$2:$AA$707,'Infos Relatório'!AS$1,'Faturamento NNE'!$U$2:$U$707,"Sim")</f>
        <v>0</v>
      </c>
      <c r="AW291" s="227" t="e">
        <f t="shared" si="91"/>
        <v>#DIV/0!</v>
      </c>
      <c r="AX291" s="545">
        <f>SUMIFS('Faturamento NNE'!$I$2:$I$707,'Faturamento NNE'!$E$2:$E$707,'Infos Relatório'!$B$245,'Faturamento NNE'!$F$2:$F$707,'Infos Relatório'!$B291,'Faturamento NNE'!$AA$2:$AA$707,'Infos Relatório'!AS$1)</f>
        <v>0</v>
      </c>
      <c r="AY291" s="541">
        <f>COUNTIFS('Faturamento NNE'!$E$2:$E$707,'Infos Relatório'!$B$245,'Faturamento NNE'!$F$2:$F$707,'Infos Relatório'!$B291,'Faturamento NNE'!$AA$2:$AA$707,'Infos Relatório'!AY$1)</f>
        <v>0</v>
      </c>
      <c r="AZ291" s="542">
        <f>SUMIFS('Faturamento NNE'!$H$2:$H$707,'Faturamento NNE'!$E$2:$E$707,'Infos Relatório'!$B$245,'Faturamento NNE'!$F$2:$F$707,'Infos Relatório'!$B291,'Faturamento NNE'!$AA$2:$AA$707,'Infos Relatório'!AY$1)</f>
        <v>0</v>
      </c>
      <c r="BA291" s="542">
        <f>SUMIFS('Faturamento NNE'!$K$2:$K$707,'Faturamento NNE'!$E$2:$E$707,'Infos Relatório'!$B$245,'Faturamento NNE'!$F$2:$F$707,'Infos Relatório'!$B291,'Faturamento NNE'!$AA$2:$AA$707,'Infos Relatório'!AY$1)</f>
        <v>0</v>
      </c>
      <c r="BB291" s="546">
        <f>SUMIFS('Faturamento NNE'!$P$2:$P$707,'Faturamento NNE'!$E$2:$E$707,'Infos Relatório'!$B$245,'Faturamento NNE'!$F$2:$F$707,'Infos Relatório'!$B291,'Faturamento NNE'!$AA$2:$AA$707,'Infos Relatório'!AY$1,'Faturamento NNE'!$U$2:$U$707,"Sim")+SUMIFS('Faturamento NNE'!$Q$2:$Q$707,'Faturamento NNE'!$E$2:$E$707,'Infos Relatório'!$B$245,'Faturamento NNE'!$F$2:$F$707,'Infos Relatório'!$B291,'Faturamento NNE'!$AA$2:$AA$707,'Infos Relatório'!AY$1,'Faturamento NNE'!$U$2:$U$707,"Sim")</f>
        <v>0</v>
      </c>
      <c r="BC291" s="227" t="e">
        <f t="shared" si="92"/>
        <v>#DIV/0!</v>
      </c>
      <c r="BD291" s="545">
        <f>SUMIFS('Faturamento NNE'!$I$2:$I$707,'Faturamento NNE'!$E$2:$E$707,'Infos Relatório'!$B$245,'Faturamento NNE'!$F$2:$F$707,'Infos Relatório'!$B291,'Faturamento NNE'!$AA$2:$AA$707,'Infos Relatório'!AY$1)</f>
        <v>0</v>
      </c>
      <c r="BE291" s="541">
        <f>COUNTIFS('Faturamento NNE'!$E$2:$E$707,'Infos Relatório'!$B$245,'Faturamento NNE'!$F$2:$F$707,'Infos Relatório'!$B291,'Faturamento NNE'!$AA$2:$AA$707,'Infos Relatório'!BE$1)</f>
        <v>0</v>
      </c>
      <c r="BF291" s="542">
        <f>SUMIFS('Faturamento NNE'!$H$2:$H$707,'Faturamento NNE'!$E$2:$E$707,'Infos Relatório'!$B$245,'Faturamento NNE'!$F$2:$F$707,'Infos Relatório'!$B291,'Faturamento NNE'!$AA$2:$AA$707,'Infos Relatório'!BE$1)</f>
        <v>0</v>
      </c>
      <c r="BG291" s="542">
        <f>SUMIFS('Faturamento NNE'!$K$2:$K$707,'Faturamento NNE'!$E$2:$E$707,'Infos Relatório'!$B$245,'Faturamento NNE'!$F$2:$F$707,'Infos Relatório'!$B291,'Faturamento NNE'!$AA$2:$AA$707,'Infos Relatório'!BE$1)</f>
        <v>0</v>
      </c>
      <c r="BH291" s="546">
        <f>SUMIFS('Faturamento NNE'!$P$2:$P$707,'Faturamento NNE'!$E$2:$E$707,'Infos Relatório'!$B$245,'Faturamento NNE'!$F$2:$F$707,'Infos Relatório'!$B291,'Faturamento NNE'!$AA$2:$AA$707,'Infos Relatório'!BE$1,'Faturamento NNE'!$U$2:$U$707,"Sim")+SUMIFS('Faturamento NNE'!$Q$2:$Q$707,'Faturamento NNE'!$E$2:$E$707,'Infos Relatório'!$B$245,'Faturamento NNE'!$F$2:$F$707,'Infos Relatório'!$B291,'Faturamento NNE'!$AA$2:$AA$707,'Infos Relatório'!BE$1,'Faturamento NNE'!$U$2:$U$707,"Sim")</f>
        <v>0</v>
      </c>
      <c r="BI291" s="227" t="e">
        <f t="shared" si="93"/>
        <v>#DIV/0!</v>
      </c>
      <c r="BJ291" s="545">
        <f>SUMIFS('Faturamento NNE'!$I$2:$I$707,'Faturamento NNE'!$E$2:$E$707,'Infos Relatório'!$B$245,'Faturamento NNE'!$F$2:$F$707,'Infos Relatório'!$B291,'Faturamento NNE'!$AA$2:$AA$707,'Infos Relatório'!BE$1)</f>
        <v>0</v>
      </c>
      <c r="BK291" s="541">
        <f>COUNTIFS('Faturamento NNE'!$E$2:$E$707,'Infos Relatório'!$B$245,'Faturamento NNE'!$F$2:$F$707,'Infos Relatório'!$B291,'Faturamento NNE'!$AA$2:$AA$707,'Infos Relatório'!BK$1)</f>
        <v>0</v>
      </c>
      <c r="BL291" s="542">
        <f>SUMIFS('Faturamento NNE'!$H$2:$H$707,'Faturamento NNE'!$E$2:$E$707,'Infos Relatório'!$B$245,'Faturamento NNE'!$F$2:$F$707,'Infos Relatório'!$B291,'Faturamento NNE'!$AA$2:$AA$707,'Infos Relatório'!BK$1)</f>
        <v>0</v>
      </c>
      <c r="BM291" s="542">
        <f>SUMIFS('Faturamento NNE'!$K$2:$K$707,'Faturamento NNE'!$E$2:$E$707,'Infos Relatório'!$B$245,'Faturamento NNE'!$F$2:$F$707,'Infos Relatório'!$B291,'Faturamento NNE'!$AA$2:$AA$707,'Infos Relatório'!BK$1)</f>
        <v>0</v>
      </c>
      <c r="BN291" s="546">
        <f>SUMIFS('Faturamento NNE'!$P$2:$P$707,'Faturamento NNE'!$E$2:$E$707,'Infos Relatório'!$B$245,'Faturamento NNE'!$F$2:$F$707,'Infos Relatório'!$B291,'Faturamento NNE'!$AA$2:$AA$707,'Infos Relatório'!BK$1,'Faturamento NNE'!$U$2:$U$707,"Sim")+SUMIFS('Faturamento NNE'!$Q$2:$Q$707,'Faturamento NNE'!$E$2:$E$707,'Infos Relatório'!$B$245,'Faturamento NNE'!$F$2:$F$707,'Infos Relatório'!$B291,'Faturamento NNE'!$AA$2:$AA$707,'Infos Relatório'!BK$1,'Faturamento NNE'!$U$2:$U$707,"Sim")</f>
        <v>0</v>
      </c>
      <c r="BO291" s="227" t="e">
        <f t="shared" si="94"/>
        <v>#DIV/0!</v>
      </c>
      <c r="BP291" s="545">
        <f>SUMIFS('Faturamento NNE'!$I$2:$I$707,'Faturamento NNE'!$E$2:$E$707,'Infos Relatório'!$B$245,'Faturamento NNE'!$F$2:$F$707,'Infos Relatório'!$B291,'Faturamento NNE'!$AA$2:$AA$707,'Infos Relatório'!BK$1)</f>
        <v>0</v>
      </c>
      <c r="BQ291" s="541">
        <f>COUNTIFS('Faturamento NNE'!$E$2:$E$707,'Infos Relatório'!$B$245,'Faturamento NNE'!$F$2:$F$707,'Infos Relatório'!$B291,'Faturamento NNE'!$AA$2:$AA$707,'Infos Relatório'!BQ$1)</f>
        <v>0</v>
      </c>
      <c r="BR291" s="542">
        <f>SUMIFS('Faturamento NNE'!$H$2:$H$707,'Faturamento NNE'!$E$2:$E$707,'Infos Relatório'!$B$245,'Faturamento NNE'!$F$2:$F$707,'Infos Relatório'!$B291,'Faturamento NNE'!$AA$2:$AA$707,'Infos Relatório'!BQ$1)</f>
        <v>0</v>
      </c>
      <c r="BS291" s="542">
        <f>SUMIFS('Faturamento NNE'!$K$2:$K$707,'Faturamento NNE'!$E$2:$E$707,'Infos Relatório'!$B$245,'Faturamento NNE'!$F$2:$F$707,'Infos Relatório'!$B291,'Faturamento NNE'!$AA$2:$AA$707,'Infos Relatório'!BQ$1)</f>
        <v>0</v>
      </c>
      <c r="BT291" s="546">
        <f>SUMIFS('Faturamento NNE'!$P$2:$P$707,'Faturamento NNE'!$E$2:$E$707,'Infos Relatório'!$B$245,'Faturamento NNE'!$F$2:$F$707,'Infos Relatório'!$B291,'Faturamento NNE'!$AA$2:$AA$707,'Infos Relatório'!BQ$1,'Faturamento NNE'!$U$2:$U$707,"Sim")+SUMIFS('Faturamento NNE'!$Q$2:$Q$707,'Faturamento NNE'!$E$2:$E$707,'Infos Relatório'!$B$245,'Faturamento NNE'!$F$2:$F$707,'Infos Relatório'!$B291,'Faturamento NNE'!$AA$2:$AA$707,'Infos Relatório'!BQ$1,'Faturamento NNE'!$U$2:$U$707,"Sim")</f>
        <v>0</v>
      </c>
      <c r="BU291" s="227" t="e">
        <f t="shared" si="95"/>
        <v>#DIV/0!</v>
      </c>
      <c r="BV291" s="545">
        <f>SUMIFS('Faturamento NNE'!$I$2:$I$707,'Faturamento NNE'!$E$2:$E$707,'Infos Relatório'!$B$245,'Faturamento NNE'!$F$2:$F$707,'Infos Relatório'!$B291,'Faturamento NNE'!$AA$2:$AA$707,'Infos Relatório'!BQ$1)</f>
        <v>0</v>
      </c>
    </row>
    <row r="292" spans="2:74">
      <c r="B292" s="217" t="s">
        <v>176</v>
      </c>
      <c r="C292" s="541">
        <f>COUNTIFS('Faturamento NNE'!$E$2:$E$707,'Infos Relatório'!$B$245,'Faturamento NNE'!$F$2:$F$707,'Infos Relatório'!$B292,'Faturamento NNE'!$AA$2:$AA$707,'Infos Relatório'!C$1)</f>
        <v>0</v>
      </c>
      <c r="D292" s="542">
        <f>SUMIFS('Faturamento NNE'!$H$2:$H$707,'Faturamento NNE'!$E$2:$E$707,'Infos Relatório'!$B$245,'Faturamento NNE'!$F$2:$F$707,'Infos Relatório'!$B292,'Faturamento NNE'!$AA$2:$AA$707,'Infos Relatório'!C$1)</f>
        <v>0</v>
      </c>
      <c r="E292" s="543">
        <f>SUMIFS('Faturamento NNE'!$K$2:$K$707,'Faturamento NNE'!$E$2:$E$707,'Infos Relatório'!$B$245,'Faturamento NNE'!$F$2:$F$707,'Infos Relatório'!$B292,'Faturamento NNE'!$AA$2:$AA$707,'Infos Relatório'!C$1)</f>
        <v>0</v>
      </c>
      <c r="F292" s="544">
        <f>SUMIFS('Faturamento NNE'!$P$2:$P$707,'Faturamento NNE'!$E$2:$E$707,'Infos Relatório'!$B$245,'Faturamento NNE'!$F$2:$F$707,'Infos Relatório'!$B292,'Faturamento NNE'!$AA$2:$AA$707,'Infos Relatório'!C$1,'Faturamento NNE'!$U$2:$U$707,"Sim")+SUMIFS('Faturamento NNE'!$Q$2:$Q$707,'Faturamento NNE'!$E$2:$E$707,'Infos Relatório'!$B$245,'Faturamento NNE'!$F$2:$F$707,'Infos Relatório'!$B292,'Faturamento NNE'!$AA$2:$AA$707,'Infos Relatório'!C$1,'Faturamento NNE'!$U$2:$U$707,"Sim")</f>
        <v>0</v>
      </c>
      <c r="G292" s="283" t="e">
        <f t="shared" si="84"/>
        <v>#DIV/0!</v>
      </c>
      <c r="H292" s="545">
        <f>SUMIFS('Faturamento NNE'!$I$2:$I$707,'Faturamento NNE'!$E$2:$E$707,'Infos Relatório'!$B$245,'Faturamento NNE'!$F$2:$F$707,'Infos Relatório'!$B292,'Faturamento NNE'!$AA$2:$AA$707,'Infos Relatório'!C$1)</f>
        <v>0</v>
      </c>
      <c r="I292" s="541">
        <f>COUNTIFS('Faturamento NNE'!$E$2:$E$707,'Infos Relatório'!$B$245,'Faturamento NNE'!$F$2:$F$707,'Infos Relatório'!$B292,'Faturamento NNE'!$AA$2:$AA$707,'Infos Relatório'!I$1)</f>
        <v>0</v>
      </c>
      <c r="J292" s="542">
        <f>SUMIFS('Faturamento NNE'!$H$2:$H$707,'Faturamento NNE'!$E$2:$E$707,'Infos Relatório'!$B$245,'Faturamento NNE'!$F$2:$F$707,'Infos Relatório'!$B292,'Faturamento NNE'!$AA$2:$AA$707,'Infos Relatório'!I$1)</f>
        <v>0</v>
      </c>
      <c r="K292" s="543">
        <f>SUMIFS('Faturamento NNE'!$K$2:$K$707,'Faturamento NNE'!$E$2:$E$707,'Infos Relatório'!$B$245,'Faturamento NNE'!$F$2:$F$707,'Infos Relatório'!$B292,'Faturamento NNE'!$AA$2:$AA$707,'Infos Relatório'!I$1)</f>
        <v>0</v>
      </c>
      <c r="L292" s="544">
        <f>SUMIFS('Faturamento NNE'!$P$2:$P$707,'Faturamento NNE'!$E$2:$E$707,'Infos Relatório'!$B$245,'Faturamento NNE'!$F$2:$F$707,'Infos Relatório'!$B292,'Faturamento NNE'!$AA$2:$AA$707,'Infos Relatório'!I$1,'Faturamento NNE'!$U$2:$U$707,"Sim")+SUMIFS('Faturamento NNE'!$Q$2:$Q$707,'Faturamento NNE'!$E$2:$E$707,'Infos Relatório'!$B$245,'Faturamento NNE'!$F$2:$F$707,'Infos Relatório'!$B292,'Faturamento NNE'!$AA$2:$AA$707,'Infos Relatório'!I$1,'Faturamento NNE'!$U$2:$U$707,"Sim")</f>
        <v>0</v>
      </c>
      <c r="M292" s="283" t="e">
        <f t="shared" si="85"/>
        <v>#DIV/0!</v>
      </c>
      <c r="N292" s="545">
        <f>SUMIFS('Faturamento NNE'!$I$2:$I$707,'Faturamento NNE'!$E$2:$E$707,'Infos Relatório'!$B$245,'Faturamento NNE'!$F$2:$F$707,'Infos Relatório'!$B292,'Faturamento NNE'!$AA$2:$AA$707,'Infos Relatório'!I$1)</f>
        <v>0</v>
      </c>
      <c r="O292" s="541">
        <f>COUNTIFS('Faturamento NNE'!$E$2:$E$707,'Infos Relatório'!$B$245,'Faturamento NNE'!$F$2:$F$707,'Infos Relatório'!$B292,'Faturamento NNE'!$AA$2:$AA$707,'Infos Relatório'!O$1)</f>
        <v>0</v>
      </c>
      <c r="P292" s="542">
        <f>SUMIFS('Faturamento NNE'!$H$2:$H$707,'Faturamento NNE'!$E$2:$E$707,'Infos Relatório'!$B$245,'Faturamento NNE'!$F$2:$F$707,'Infos Relatório'!$B292,'Faturamento NNE'!$AA$2:$AA$707,'Infos Relatório'!O$1)</f>
        <v>0</v>
      </c>
      <c r="Q292" s="542">
        <f>SUMIFS('Faturamento NNE'!$K$2:$K$707,'Faturamento NNE'!$E$2:$E$707,'Infos Relatório'!$B$245,'Faturamento NNE'!$F$2:$F$707,'Infos Relatório'!$B292,'Faturamento NNE'!$AA$2:$AA$707,'Infos Relatório'!O$1)</f>
        <v>0</v>
      </c>
      <c r="R292" s="546">
        <f>SUMIFS('Faturamento NNE'!$P$2:$P$707,'Faturamento NNE'!$E$2:$E$707,'Infos Relatório'!$B$245,'Faturamento NNE'!$F$2:$F$707,'Infos Relatório'!$B292,'Faturamento NNE'!$AA$2:$AA$707,'Infos Relatório'!O$1,'Faturamento NNE'!$U$2:$U$707,"Sim")+SUMIFS('Faturamento NNE'!$Q$2:$Q$707,'Faturamento NNE'!$E$2:$E$707,'Infos Relatório'!$B$245,'Faturamento NNE'!$F$2:$F$707,'Infos Relatório'!$B292,'Faturamento NNE'!$AA$2:$AA$707,'Infos Relatório'!O$1,'Faturamento NNE'!$U$2:$U$707,"Sim")</f>
        <v>0</v>
      </c>
      <c r="S292" s="227" t="e">
        <f t="shared" si="86"/>
        <v>#DIV/0!</v>
      </c>
      <c r="T292" s="545">
        <f>SUMIFS('Faturamento NNE'!$I$2:$I$707,'Faturamento NNE'!$E$2:$E$707,'Infos Relatório'!$B$245,'Faturamento NNE'!$F$2:$F$707,'Infos Relatório'!$B292,'Faturamento NNE'!$AA$2:$AA$707,'Infos Relatório'!O$1)</f>
        <v>0</v>
      </c>
      <c r="U292" s="541">
        <f>COUNTIFS('Faturamento NNE'!$E$2:$E$707,'Infos Relatório'!$B$245,'Faturamento NNE'!$F$2:$F$707,'Infos Relatório'!$B292,'Faturamento NNE'!$AA$2:$AA$707,'Infos Relatório'!U$1)</f>
        <v>0</v>
      </c>
      <c r="V292" s="542">
        <f>SUMIFS('Faturamento NNE'!$H$2:$H$707,'Faturamento NNE'!$E$2:$E$707,'Infos Relatório'!$B$245,'Faturamento NNE'!$F$2:$F$707,'Infos Relatório'!$B292,'Faturamento NNE'!$AA$2:$AA$707,'Infos Relatório'!U$1)</f>
        <v>0</v>
      </c>
      <c r="W292" s="542">
        <f>SUMIFS('Faturamento NNE'!$K$2:$K$707,'Faturamento NNE'!$E$2:$E$707,'Infos Relatório'!$B$245,'Faturamento NNE'!$F$2:$F$707,'Infos Relatório'!$B292,'Faturamento NNE'!$AA$2:$AA$707,'Infos Relatório'!U$1)</f>
        <v>0</v>
      </c>
      <c r="X292" s="546">
        <f>SUMIFS('Faturamento NNE'!$P$2:$P$707,'Faturamento NNE'!$E$2:$E$707,'Infos Relatório'!$B$245,'Faturamento NNE'!$F$2:$F$707,'Infos Relatório'!$B292,'Faturamento NNE'!$AA$2:$AA$707,'Infos Relatório'!U$1,'Faturamento NNE'!$U$2:$U$707,"Sim")+SUMIFS('Faturamento NNE'!$Q$2:$Q$707,'Faturamento NNE'!$E$2:$E$707,'Infos Relatório'!$B$245,'Faturamento NNE'!$F$2:$F$707,'Infos Relatório'!$B292,'Faturamento NNE'!$AA$2:$AA$707,'Infos Relatório'!U$1,'Faturamento NNE'!$U$2:$U$707,"Sim")</f>
        <v>0</v>
      </c>
      <c r="Y292" s="227" t="e">
        <f t="shared" si="87"/>
        <v>#DIV/0!</v>
      </c>
      <c r="Z292" s="545">
        <f>SUMIFS('Faturamento NNE'!$I$2:$I$707,'Faturamento NNE'!$E$2:$E$707,'Infos Relatório'!$B$245,'Faturamento NNE'!$F$2:$F$707,'Infos Relatório'!$B292,'Faturamento NNE'!$AA$2:$AA$707,'Infos Relatório'!U$1)</f>
        <v>0</v>
      </c>
      <c r="AA292" s="541">
        <f>COUNTIFS('Faturamento NNE'!$E$2:$E$707,'Infos Relatório'!$B$245,'Faturamento NNE'!$F$2:$F$707,'Infos Relatório'!$B292,'Faturamento NNE'!$AA$2:$AA$707,'Infos Relatório'!AA$1)</f>
        <v>0</v>
      </c>
      <c r="AB292" s="542">
        <f>SUMIFS('Faturamento NNE'!$H$2:$H$707,'Faturamento NNE'!$E$2:$E$707,'Infos Relatório'!$B$245,'Faturamento NNE'!$F$2:$F$707,'Infos Relatório'!$B292,'Faturamento NNE'!$AA$2:$AA$707,'Infos Relatório'!AA$1)</f>
        <v>0</v>
      </c>
      <c r="AC292" s="542">
        <f>SUMIFS('Faturamento NNE'!$K$2:$K$707,'Faturamento NNE'!$E$2:$E$707,'Infos Relatório'!$B$245,'Faturamento NNE'!$F$2:$F$707,'Infos Relatório'!$B292,'Faturamento NNE'!$AA$2:$AA$707,'Infos Relatório'!AA$1)</f>
        <v>0</v>
      </c>
      <c r="AD292" s="546">
        <f>SUMIFS('Faturamento NNE'!$P$2:$P$707,'Faturamento NNE'!$E$2:$E$707,'Infos Relatório'!$B$245,'Faturamento NNE'!$F$2:$F$707,'Infos Relatório'!$B292,'Faturamento NNE'!$AA$2:$AA$707,'Infos Relatório'!AA$1,'Faturamento NNE'!$U$2:$U$707,"Sim")+SUMIFS('Faturamento NNE'!$Q$2:$Q$707,'Faturamento NNE'!$E$2:$E$707,'Infos Relatório'!$B$245,'Faturamento NNE'!$F$2:$F$707,'Infos Relatório'!$B292,'Faturamento NNE'!$AA$2:$AA$707,'Infos Relatório'!AA$1,'Faturamento NNE'!$U$2:$U$707,"Sim")</f>
        <v>0</v>
      </c>
      <c r="AE292" s="227" t="e">
        <f t="shared" si="88"/>
        <v>#DIV/0!</v>
      </c>
      <c r="AF292" s="545">
        <f>SUMIFS('Faturamento NNE'!$I$2:$I$707,'Faturamento NNE'!$E$2:$E$707,'Infos Relatório'!$B$245,'Faturamento NNE'!$F$2:$F$707,'Infos Relatório'!$B292,'Faturamento NNE'!$AA$2:$AA$707,'Infos Relatório'!AA$1)</f>
        <v>0</v>
      </c>
      <c r="AG292" s="541">
        <f>COUNTIFS('Faturamento NNE'!$E$2:$E$707,'Infos Relatório'!$B$245,'Faturamento NNE'!$F$2:$F$707,'Infos Relatório'!$B292,'Faturamento NNE'!$AA$2:$AA$707,'Infos Relatório'!AG$1)</f>
        <v>0</v>
      </c>
      <c r="AH292" s="542">
        <f>SUMIFS('Faturamento NNE'!$H$2:$H$707,'Faturamento NNE'!$E$2:$E$707,'Infos Relatório'!$B$245,'Faturamento NNE'!$F$2:$F$707,'Infos Relatório'!$B292,'Faturamento NNE'!$AA$2:$AA$707,'Infos Relatório'!AG$1)</f>
        <v>0</v>
      </c>
      <c r="AI292" s="542">
        <f>SUMIFS('Faturamento NNE'!$K$2:$K$707,'Faturamento NNE'!$E$2:$E$707,'Infos Relatório'!$B$245,'Faturamento NNE'!$F$2:$F$707,'Infos Relatório'!$B292,'Faturamento NNE'!$AA$2:$AA$707,'Infos Relatório'!AG$1)</f>
        <v>0</v>
      </c>
      <c r="AJ292" s="546">
        <f>SUMIFS('Faturamento NNE'!$P$2:$P$707,'Faturamento NNE'!$E$2:$E$707,'Infos Relatório'!$B$245,'Faturamento NNE'!$F$2:$F$707,'Infos Relatório'!$B292,'Faturamento NNE'!$AA$2:$AA$707,'Infos Relatório'!AG$1,'Faturamento NNE'!$U$2:$U$707,"Sim")+SUMIFS('Faturamento NNE'!$Q$2:$Q$707,'Faturamento NNE'!$E$2:$E$707,'Infos Relatório'!$B$245,'Faturamento NNE'!$F$2:$F$707,'Infos Relatório'!$B292,'Faturamento NNE'!$AA$2:$AA$707,'Infos Relatório'!AG$1,'Faturamento NNE'!$U$2:$U$707,"Sim")</f>
        <v>0</v>
      </c>
      <c r="AK292" s="227" t="e">
        <f t="shared" si="89"/>
        <v>#DIV/0!</v>
      </c>
      <c r="AL292" s="545">
        <f>SUMIFS('Faturamento NNE'!$I$2:$I$707,'Faturamento NNE'!$E$2:$E$707,'Infos Relatório'!$B$245,'Faturamento NNE'!$F$2:$F$707,'Infos Relatório'!$B292,'Faturamento NNE'!$AA$2:$AA$707,'Infos Relatório'!AG$1)</f>
        <v>0</v>
      </c>
      <c r="AM292" s="541">
        <f>COUNTIFS('Faturamento NNE'!$E$2:$E$707,'Infos Relatório'!$B$245,'Faturamento NNE'!$F$2:$F$707,'Infos Relatório'!$B292,'Faturamento NNE'!$AA$2:$AA$707,'Infos Relatório'!AM$1)</f>
        <v>0</v>
      </c>
      <c r="AN292" s="542">
        <f>SUMIFS('Faturamento NNE'!$H$2:$H$707,'Faturamento NNE'!$E$2:$E$707,'Infos Relatório'!$B$245,'Faturamento NNE'!$F$2:$F$707,'Infos Relatório'!$B292,'Faturamento NNE'!$AA$2:$AA$707,'Infos Relatório'!AM$1)</f>
        <v>0</v>
      </c>
      <c r="AO292" s="542">
        <f>SUMIFS('Faturamento NNE'!$K$2:$K$707,'Faturamento NNE'!$E$2:$E$707,'Infos Relatório'!$B$245,'Faturamento NNE'!$F$2:$F$707,'Infos Relatório'!$B292,'Faturamento NNE'!$AA$2:$AA$707,'Infos Relatório'!AM$1)</f>
        <v>0</v>
      </c>
      <c r="AP292" s="546">
        <f>SUMIFS('Faturamento NNE'!$P$2:$P$707,'Faturamento NNE'!$E$2:$E$707,'Infos Relatório'!$B$245,'Faturamento NNE'!$F$2:$F$707,'Infos Relatório'!$B292,'Faturamento NNE'!$AA$2:$AA$707,'Infos Relatório'!AM$1,'Faturamento NNE'!$U$2:$U$707,"Sim")+SUMIFS('Faturamento NNE'!$Q$2:$Q$707,'Faturamento NNE'!$E$2:$E$707,'Infos Relatório'!$B$245,'Faturamento NNE'!$F$2:$F$707,'Infos Relatório'!$B292,'Faturamento NNE'!$AA$2:$AA$707,'Infos Relatório'!AM$1,'Faturamento NNE'!$U$2:$U$707,"Sim")</f>
        <v>0</v>
      </c>
      <c r="AQ292" s="227" t="e">
        <f t="shared" si="90"/>
        <v>#DIV/0!</v>
      </c>
      <c r="AR292" s="545">
        <f>SUMIFS('Faturamento NNE'!$I$2:$I$707,'Faturamento NNE'!$E$2:$E$707,'Infos Relatório'!$B$245,'Faturamento NNE'!$F$2:$F$707,'Infos Relatório'!$B292,'Faturamento NNE'!$AA$2:$AA$707,'Infos Relatório'!AM$1)</f>
        <v>0</v>
      </c>
      <c r="AS292" s="541">
        <f>COUNTIFS('Faturamento NNE'!$E$2:$E$707,'Infos Relatório'!$B$245,'Faturamento NNE'!$F$2:$F$707,'Infos Relatório'!$B292,'Faturamento NNE'!$AA$2:$AA$707,'Infos Relatório'!AS$1)</f>
        <v>0</v>
      </c>
      <c r="AT292" s="542">
        <f>SUMIFS('Faturamento NNE'!$H$2:$H$707,'Faturamento NNE'!$E$2:$E$707,'Infos Relatório'!$B$245,'Faturamento NNE'!$F$2:$F$707,'Infos Relatório'!$B292,'Faturamento NNE'!$AA$2:$AA$707,'Infos Relatório'!AS$1)</f>
        <v>0</v>
      </c>
      <c r="AU292" s="542">
        <f>SUMIFS('Faturamento NNE'!$K$2:$K$707,'Faturamento NNE'!$E$2:$E$707,'Infos Relatório'!$B$245,'Faturamento NNE'!$F$2:$F$707,'Infos Relatório'!$B292,'Faturamento NNE'!$AA$2:$AA$707,'Infos Relatório'!AS$1)</f>
        <v>0</v>
      </c>
      <c r="AV292" s="546">
        <f>SUMIFS('Faturamento NNE'!$P$2:$P$707,'Faturamento NNE'!$E$2:$E$707,'Infos Relatório'!$B$245,'Faturamento NNE'!$F$2:$F$707,'Infos Relatório'!$B292,'Faturamento NNE'!$AA$2:$AA$707,'Infos Relatório'!AS$1,'Faturamento NNE'!$U$2:$U$707,"Sim")+SUMIFS('Faturamento NNE'!$Q$2:$Q$707,'Faturamento NNE'!$E$2:$E$707,'Infos Relatório'!$B$245,'Faturamento NNE'!$F$2:$F$707,'Infos Relatório'!$B292,'Faturamento NNE'!$AA$2:$AA$707,'Infos Relatório'!AS$1,'Faturamento NNE'!$U$2:$U$707,"Sim")</f>
        <v>0</v>
      </c>
      <c r="AW292" s="227" t="e">
        <f t="shared" si="91"/>
        <v>#DIV/0!</v>
      </c>
      <c r="AX292" s="545">
        <f>SUMIFS('Faturamento NNE'!$I$2:$I$707,'Faturamento NNE'!$E$2:$E$707,'Infos Relatório'!$B$245,'Faturamento NNE'!$F$2:$F$707,'Infos Relatório'!$B292,'Faturamento NNE'!$AA$2:$AA$707,'Infos Relatório'!AS$1)</f>
        <v>0</v>
      </c>
      <c r="AY292" s="541">
        <f>COUNTIFS('Faturamento NNE'!$E$2:$E$707,'Infos Relatório'!$B$245,'Faturamento NNE'!$F$2:$F$707,'Infos Relatório'!$B292,'Faturamento NNE'!$AA$2:$AA$707,'Infos Relatório'!AY$1)</f>
        <v>0</v>
      </c>
      <c r="AZ292" s="542">
        <f>SUMIFS('Faturamento NNE'!$H$2:$H$707,'Faturamento NNE'!$E$2:$E$707,'Infos Relatório'!$B$245,'Faturamento NNE'!$F$2:$F$707,'Infos Relatório'!$B292,'Faturamento NNE'!$AA$2:$AA$707,'Infos Relatório'!AY$1)</f>
        <v>0</v>
      </c>
      <c r="BA292" s="542">
        <f>SUMIFS('Faturamento NNE'!$K$2:$K$707,'Faturamento NNE'!$E$2:$E$707,'Infos Relatório'!$B$245,'Faturamento NNE'!$F$2:$F$707,'Infos Relatório'!$B292,'Faturamento NNE'!$AA$2:$AA$707,'Infos Relatório'!AY$1)</f>
        <v>0</v>
      </c>
      <c r="BB292" s="546">
        <f>SUMIFS('Faturamento NNE'!$P$2:$P$707,'Faturamento NNE'!$E$2:$E$707,'Infos Relatório'!$B$245,'Faturamento NNE'!$F$2:$F$707,'Infos Relatório'!$B292,'Faturamento NNE'!$AA$2:$AA$707,'Infos Relatório'!AY$1,'Faturamento NNE'!$U$2:$U$707,"Sim")+SUMIFS('Faturamento NNE'!$Q$2:$Q$707,'Faturamento NNE'!$E$2:$E$707,'Infos Relatório'!$B$245,'Faturamento NNE'!$F$2:$F$707,'Infos Relatório'!$B292,'Faturamento NNE'!$AA$2:$AA$707,'Infos Relatório'!AY$1,'Faturamento NNE'!$U$2:$U$707,"Sim")</f>
        <v>0</v>
      </c>
      <c r="BC292" s="227" t="e">
        <f t="shared" si="92"/>
        <v>#DIV/0!</v>
      </c>
      <c r="BD292" s="545">
        <f>SUMIFS('Faturamento NNE'!$I$2:$I$707,'Faturamento NNE'!$E$2:$E$707,'Infos Relatório'!$B$245,'Faturamento NNE'!$F$2:$F$707,'Infos Relatório'!$B292,'Faturamento NNE'!$AA$2:$AA$707,'Infos Relatório'!AY$1)</f>
        <v>0</v>
      </c>
      <c r="BE292" s="541">
        <f>COUNTIFS('Faturamento NNE'!$E$2:$E$707,'Infos Relatório'!$B$245,'Faturamento NNE'!$F$2:$F$707,'Infos Relatório'!$B292,'Faturamento NNE'!$AA$2:$AA$707,'Infos Relatório'!BE$1)</f>
        <v>0</v>
      </c>
      <c r="BF292" s="542">
        <f>SUMIFS('Faturamento NNE'!$H$2:$H$707,'Faturamento NNE'!$E$2:$E$707,'Infos Relatório'!$B$245,'Faturamento NNE'!$F$2:$F$707,'Infos Relatório'!$B292,'Faturamento NNE'!$AA$2:$AA$707,'Infos Relatório'!BE$1)</f>
        <v>0</v>
      </c>
      <c r="BG292" s="542">
        <f>SUMIFS('Faturamento NNE'!$K$2:$K$707,'Faturamento NNE'!$E$2:$E$707,'Infos Relatório'!$B$245,'Faturamento NNE'!$F$2:$F$707,'Infos Relatório'!$B292,'Faturamento NNE'!$AA$2:$AA$707,'Infos Relatório'!BE$1)</f>
        <v>0</v>
      </c>
      <c r="BH292" s="546">
        <f>SUMIFS('Faturamento NNE'!$P$2:$P$707,'Faturamento NNE'!$E$2:$E$707,'Infos Relatório'!$B$245,'Faturamento NNE'!$F$2:$F$707,'Infos Relatório'!$B292,'Faturamento NNE'!$AA$2:$AA$707,'Infos Relatório'!BE$1,'Faturamento NNE'!$U$2:$U$707,"Sim")+SUMIFS('Faturamento NNE'!$Q$2:$Q$707,'Faturamento NNE'!$E$2:$E$707,'Infos Relatório'!$B$245,'Faturamento NNE'!$F$2:$F$707,'Infos Relatório'!$B292,'Faturamento NNE'!$AA$2:$AA$707,'Infos Relatório'!BE$1,'Faturamento NNE'!$U$2:$U$707,"Sim")</f>
        <v>0</v>
      </c>
      <c r="BI292" s="227" t="e">
        <f t="shared" si="93"/>
        <v>#DIV/0!</v>
      </c>
      <c r="BJ292" s="545">
        <f>SUMIFS('Faturamento NNE'!$I$2:$I$707,'Faturamento NNE'!$E$2:$E$707,'Infos Relatório'!$B$245,'Faturamento NNE'!$F$2:$F$707,'Infos Relatório'!$B292,'Faturamento NNE'!$AA$2:$AA$707,'Infos Relatório'!BE$1)</f>
        <v>0</v>
      </c>
      <c r="BK292" s="541">
        <f>COUNTIFS('Faturamento NNE'!$E$2:$E$707,'Infos Relatório'!$B$245,'Faturamento NNE'!$F$2:$F$707,'Infos Relatório'!$B292,'Faturamento NNE'!$AA$2:$AA$707,'Infos Relatório'!BK$1)</f>
        <v>0</v>
      </c>
      <c r="BL292" s="542">
        <f>SUMIFS('Faturamento NNE'!$H$2:$H$707,'Faturamento NNE'!$E$2:$E$707,'Infos Relatório'!$B$245,'Faturamento NNE'!$F$2:$F$707,'Infos Relatório'!$B292,'Faturamento NNE'!$AA$2:$AA$707,'Infos Relatório'!BK$1)</f>
        <v>0</v>
      </c>
      <c r="BM292" s="542">
        <f>SUMIFS('Faturamento NNE'!$K$2:$K$707,'Faturamento NNE'!$E$2:$E$707,'Infos Relatório'!$B$245,'Faturamento NNE'!$F$2:$F$707,'Infos Relatório'!$B292,'Faturamento NNE'!$AA$2:$AA$707,'Infos Relatório'!BK$1)</f>
        <v>0</v>
      </c>
      <c r="BN292" s="546">
        <f>SUMIFS('Faturamento NNE'!$P$2:$P$707,'Faturamento NNE'!$E$2:$E$707,'Infos Relatório'!$B$245,'Faturamento NNE'!$F$2:$F$707,'Infos Relatório'!$B292,'Faturamento NNE'!$AA$2:$AA$707,'Infos Relatório'!BK$1,'Faturamento NNE'!$U$2:$U$707,"Sim")+SUMIFS('Faturamento NNE'!$Q$2:$Q$707,'Faturamento NNE'!$E$2:$E$707,'Infos Relatório'!$B$245,'Faturamento NNE'!$F$2:$F$707,'Infos Relatório'!$B292,'Faturamento NNE'!$AA$2:$AA$707,'Infos Relatório'!BK$1,'Faturamento NNE'!$U$2:$U$707,"Sim")</f>
        <v>0</v>
      </c>
      <c r="BO292" s="227" t="e">
        <f t="shared" si="94"/>
        <v>#DIV/0!</v>
      </c>
      <c r="BP292" s="545">
        <f>SUMIFS('Faturamento NNE'!$I$2:$I$707,'Faturamento NNE'!$E$2:$E$707,'Infos Relatório'!$B$245,'Faturamento NNE'!$F$2:$F$707,'Infos Relatório'!$B292,'Faturamento NNE'!$AA$2:$AA$707,'Infos Relatório'!BK$1)</f>
        <v>0</v>
      </c>
      <c r="BQ292" s="541">
        <f>COUNTIFS('Faturamento NNE'!$E$2:$E$707,'Infos Relatório'!$B$245,'Faturamento NNE'!$F$2:$F$707,'Infos Relatório'!$B292,'Faturamento NNE'!$AA$2:$AA$707,'Infos Relatório'!BQ$1)</f>
        <v>0</v>
      </c>
      <c r="BR292" s="542">
        <f>SUMIFS('Faturamento NNE'!$H$2:$H$707,'Faturamento NNE'!$E$2:$E$707,'Infos Relatório'!$B$245,'Faturamento NNE'!$F$2:$F$707,'Infos Relatório'!$B292,'Faturamento NNE'!$AA$2:$AA$707,'Infos Relatório'!BQ$1)</f>
        <v>0</v>
      </c>
      <c r="BS292" s="542">
        <f>SUMIFS('Faturamento NNE'!$K$2:$K$707,'Faturamento NNE'!$E$2:$E$707,'Infos Relatório'!$B$245,'Faturamento NNE'!$F$2:$F$707,'Infos Relatório'!$B292,'Faturamento NNE'!$AA$2:$AA$707,'Infos Relatório'!BQ$1)</f>
        <v>0</v>
      </c>
      <c r="BT292" s="546">
        <f>SUMIFS('Faturamento NNE'!$P$2:$P$707,'Faturamento NNE'!$E$2:$E$707,'Infos Relatório'!$B$245,'Faturamento NNE'!$F$2:$F$707,'Infos Relatório'!$B292,'Faturamento NNE'!$AA$2:$AA$707,'Infos Relatório'!BQ$1,'Faturamento NNE'!$U$2:$U$707,"Sim")+SUMIFS('Faturamento NNE'!$Q$2:$Q$707,'Faturamento NNE'!$E$2:$E$707,'Infos Relatório'!$B$245,'Faturamento NNE'!$F$2:$F$707,'Infos Relatório'!$B292,'Faturamento NNE'!$AA$2:$AA$707,'Infos Relatório'!BQ$1,'Faturamento NNE'!$U$2:$U$707,"Sim")</f>
        <v>0</v>
      </c>
      <c r="BU292" s="227" t="e">
        <f t="shared" si="95"/>
        <v>#DIV/0!</v>
      </c>
      <c r="BV292" s="545">
        <f>SUMIFS('Faturamento NNE'!$I$2:$I$707,'Faturamento NNE'!$E$2:$E$707,'Infos Relatório'!$B$245,'Faturamento NNE'!$F$2:$F$707,'Infos Relatório'!$B292,'Faturamento NNE'!$AA$2:$AA$707,'Infos Relatório'!BQ$1)</f>
        <v>0</v>
      </c>
    </row>
    <row r="293" spans="2:74">
      <c r="B293" s="217" t="s">
        <v>177</v>
      </c>
      <c r="C293" s="541">
        <f>COUNTIFS('Faturamento NNE'!$E$2:$E$707,'Infos Relatório'!$B$245,'Faturamento NNE'!$F$2:$F$707,'Infos Relatório'!$B293,'Faturamento NNE'!$AA$2:$AA$707,'Infos Relatório'!C$1)</f>
        <v>0</v>
      </c>
      <c r="D293" s="542">
        <f>SUMIFS('Faturamento NNE'!$H$2:$H$707,'Faturamento NNE'!$E$2:$E$707,'Infos Relatório'!$B$245,'Faturamento NNE'!$F$2:$F$707,'Infos Relatório'!$B293,'Faturamento NNE'!$AA$2:$AA$707,'Infos Relatório'!C$1)</f>
        <v>0</v>
      </c>
      <c r="E293" s="543">
        <f>SUMIFS('Faturamento NNE'!$K$2:$K$707,'Faturamento NNE'!$E$2:$E$707,'Infos Relatório'!$B$245,'Faturamento NNE'!$F$2:$F$707,'Infos Relatório'!$B293,'Faturamento NNE'!$AA$2:$AA$707,'Infos Relatório'!C$1)</f>
        <v>0</v>
      </c>
      <c r="F293" s="544">
        <f>SUMIFS('Faturamento NNE'!$P$2:$P$707,'Faturamento NNE'!$E$2:$E$707,'Infos Relatório'!$B$245,'Faturamento NNE'!$F$2:$F$707,'Infos Relatório'!$B293,'Faturamento NNE'!$AA$2:$AA$707,'Infos Relatório'!C$1,'Faturamento NNE'!$U$2:$U$707,"Sim")+SUMIFS('Faturamento NNE'!$Q$2:$Q$707,'Faturamento NNE'!$E$2:$E$707,'Infos Relatório'!$B$245,'Faturamento NNE'!$F$2:$F$707,'Infos Relatório'!$B293,'Faturamento NNE'!$AA$2:$AA$707,'Infos Relatório'!C$1,'Faturamento NNE'!$U$2:$U$707,"Sim")</f>
        <v>0</v>
      </c>
      <c r="G293" s="283" t="e">
        <f t="shared" si="84"/>
        <v>#DIV/0!</v>
      </c>
      <c r="H293" s="545">
        <f>SUMIFS('Faturamento NNE'!$I$2:$I$707,'Faturamento NNE'!$E$2:$E$707,'Infos Relatório'!$B$245,'Faturamento NNE'!$F$2:$F$707,'Infos Relatório'!$B293,'Faturamento NNE'!$AA$2:$AA$707,'Infos Relatório'!C$1)</f>
        <v>0</v>
      </c>
      <c r="I293" s="541">
        <f>COUNTIFS('Faturamento NNE'!$E$2:$E$707,'Infos Relatório'!$B$245,'Faturamento NNE'!$F$2:$F$707,'Infos Relatório'!$B293,'Faturamento NNE'!$AA$2:$AA$707,'Infos Relatório'!I$1)</f>
        <v>0</v>
      </c>
      <c r="J293" s="542">
        <f>SUMIFS('Faturamento NNE'!$H$2:$H$707,'Faturamento NNE'!$E$2:$E$707,'Infos Relatório'!$B$245,'Faturamento NNE'!$F$2:$F$707,'Infos Relatório'!$B293,'Faturamento NNE'!$AA$2:$AA$707,'Infos Relatório'!I$1)</f>
        <v>0</v>
      </c>
      <c r="K293" s="543">
        <f>SUMIFS('Faturamento NNE'!$K$2:$K$707,'Faturamento NNE'!$E$2:$E$707,'Infos Relatório'!$B$245,'Faturamento NNE'!$F$2:$F$707,'Infos Relatório'!$B293,'Faturamento NNE'!$AA$2:$AA$707,'Infos Relatório'!I$1)</f>
        <v>0</v>
      </c>
      <c r="L293" s="544">
        <f>SUMIFS('Faturamento NNE'!$P$2:$P$707,'Faturamento NNE'!$E$2:$E$707,'Infos Relatório'!$B$245,'Faturamento NNE'!$F$2:$F$707,'Infos Relatório'!$B293,'Faturamento NNE'!$AA$2:$AA$707,'Infos Relatório'!I$1,'Faturamento NNE'!$U$2:$U$707,"Sim")+SUMIFS('Faturamento NNE'!$Q$2:$Q$707,'Faturamento NNE'!$E$2:$E$707,'Infos Relatório'!$B$245,'Faturamento NNE'!$F$2:$F$707,'Infos Relatório'!$B293,'Faturamento NNE'!$AA$2:$AA$707,'Infos Relatório'!I$1,'Faturamento NNE'!$U$2:$U$707,"Sim")</f>
        <v>0</v>
      </c>
      <c r="M293" s="283" t="e">
        <f t="shared" si="85"/>
        <v>#DIV/0!</v>
      </c>
      <c r="N293" s="545">
        <f>SUMIFS('Faturamento NNE'!$I$2:$I$707,'Faturamento NNE'!$E$2:$E$707,'Infos Relatório'!$B$245,'Faturamento NNE'!$F$2:$F$707,'Infos Relatório'!$B293,'Faturamento NNE'!$AA$2:$AA$707,'Infos Relatório'!I$1)</f>
        <v>0</v>
      </c>
      <c r="O293" s="541">
        <f>COUNTIFS('Faturamento NNE'!$E$2:$E$707,'Infos Relatório'!$B$245,'Faturamento NNE'!$F$2:$F$707,'Infos Relatório'!$B293,'Faturamento NNE'!$AA$2:$AA$707,'Infos Relatório'!O$1)</f>
        <v>0</v>
      </c>
      <c r="P293" s="542">
        <f>SUMIFS('Faturamento NNE'!$H$2:$H$707,'Faturamento NNE'!$E$2:$E$707,'Infos Relatório'!$B$245,'Faturamento NNE'!$F$2:$F$707,'Infos Relatório'!$B293,'Faturamento NNE'!$AA$2:$AA$707,'Infos Relatório'!O$1)</f>
        <v>0</v>
      </c>
      <c r="Q293" s="542">
        <f>SUMIFS('Faturamento NNE'!$K$2:$K$707,'Faturamento NNE'!$E$2:$E$707,'Infos Relatório'!$B$245,'Faturamento NNE'!$F$2:$F$707,'Infos Relatório'!$B293,'Faturamento NNE'!$AA$2:$AA$707,'Infos Relatório'!O$1)</f>
        <v>0</v>
      </c>
      <c r="R293" s="546">
        <f>SUMIFS('Faturamento NNE'!$P$2:$P$707,'Faturamento NNE'!$E$2:$E$707,'Infos Relatório'!$B$245,'Faturamento NNE'!$F$2:$F$707,'Infos Relatório'!$B293,'Faturamento NNE'!$AA$2:$AA$707,'Infos Relatório'!O$1,'Faturamento NNE'!$U$2:$U$707,"Sim")+SUMIFS('Faturamento NNE'!$Q$2:$Q$707,'Faturamento NNE'!$E$2:$E$707,'Infos Relatório'!$B$245,'Faturamento NNE'!$F$2:$F$707,'Infos Relatório'!$B293,'Faturamento NNE'!$AA$2:$AA$707,'Infos Relatório'!O$1,'Faturamento NNE'!$U$2:$U$707,"Sim")</f>
        <v>0</v>
      </c>
      <c r="S293" s="227" t="e">
        <f t="shared" si="86"/>
        <v>#DIV/0!</v>
      </c>
      <c r="T293" s="545">
        <f>SUMIFS('Faturamento NNE'!$I$2:$I$707,'Faturamento NNE'!$E$2:$E$707,'Infos Relatório'!$B$245,'Faturamento NNE'!$F$2:$F$707,'Infos Relatório'!$B293,'Faturamento NNE'!$AA$2:$AA$707,'Infos Relatório'!O$1)</f>
        <v>0</v>
      </c>
      <c r="U293" s="541">
        <f>COUNTIFS('Faturamento NNE'!$E$2:$E$707,'Infos Relatório'!$B$245,'Faturamento NNE'!$F$2:$F$707,'Infos Relatório'!$B293,'Faturamento NNE'!$AA$2:$AA$707,'Infos Relatório'!U$1)</f>
        <v>0</v>
      </c>
      <c r="V293" s="542">
        <f>SUMIFS('Faturamento NNE'!$H$2:$H$707,'Faturamento NNE'!$E$2:$E$707,'Infos Relatório'!$B$245,'Faturamento NNE'!$F$2:$F$707,'Infos Relatório'!$B293,'Faturamento NNE'!$AA$2:$AA$707,'Infos Relatório'!U$1)</f>
        <v>0</v>
      </c>
      <c r="W293" s="542">
        <f>SUMIFS('Faturamento NNE'!$K$2:$K$707,'Faturamento NNE'!$E$2:$E$707,'Infos Relatório'!$B$245,'Faturamento NNE'!$F$2:$F$707,'Infos Relatório'!$B293,'Faturamento NNE'!$AA$2:$AA$707,'Infos Relatório'!U$1)</f>
        <v>0</v>
      </c>
      <c r="X293" s="546">
        <f>SUMIFS('Faturamento NNE'!$P$2:$P$707,'Faturamento NNE'!$E$2:$E$707,'Infos Relatório'!$B$245,'Faturamento NNE'!$F$2:$F$707,'Infos Relatório'!$B293,'Faturamento NNE'!$AA$2:$AA$707,'Infos Relatório'!U$1,'Faturamento NNE'!$U$2:$U$707,"Sim")+SUMIFS('Faturamento NNE'!$Q$2:$Q$707,'Faturamento NNE'!$E$2:$E$707,'Infos Relatório'!$B$245,'Faturamento NNE'!$F$2:$F$707,'Infos Relatório'!$B293,'Faturamento NNE'!$AA$2:$AA$707,'Infos Relatório'!U$1,'Faturamento NNE'!$U$2:$U$707,"Sim")</f>
        <v>0</v>
      </c>
      <c r="Y293" s="227" t="e">
        <f t="shared" si="87"/>
        <v>#DIV/0!</v>
      </c>
      <c r="Z293" s="545">
        <f>SUMIFS('Faturamento NNE'!$I$2:$I$707,'Faturamento NNE'!$E$2:$E$707,'Infos Relatório'!$B$245,'Faturamento NNE'!$F$2:$F$707,'Infos Relatório'!$B293,'Faturamento NNE'!$AA$2:$AA$707,'Infos Relatório'!U$1)</f>
        <v>0</v>
      </c>
      <c r="AA293" s="541">
        <f>COUNTIFS('Faturamento NNE'!$E$2:$E$707,'Infos Relatório'!$B$245,'Faturamento NNE'!$F$2:$F$707,'Infos Relatório'!$B293,'Faturamento NNE'!$AA$2:$AA$707,'Infos Relatório'!AA$1)</f>
        <v>0</v>
      </c>
      <c r="AB293" s="542">
        <f>SUMIFS('Faturamento NNE'!$H$2:$H$707,'Faturamento NNE'!$E$2:$E$707,'Infos Relatório'!$B$245,'Faturamento NNE'!$F$2:$F$707,'Infos Relatório'!$B293,'Faturamento NNE'!$AA$2:$AA$707,'Infos Relatório'!AA$1)</f>
        <v>0</v>
      </c>
      <c r="AC293" s="542">
        <f>SUMIFS('Faturamento NNE'!$K$2:$K$707,'Faturamento NNE'!$E$2:$E$707,'Infos Relatório'!$B$245,'Faturamento NNE'!$F$2:$F$707,'Infos Relatório'!$B293,'Faturamento NNE'!$AA$2:$AA$707,'Infos Relatório'!AA$1)</f>
        <v>0</v>
      </c>
      <c r="AD293" s="546">
        <f>SUMIFS('Faturamento NNE'!$P$2:$P$707,'Faturamento NNE'!$E$2:$E$707,'Infos Relatório'!$B$245,'Faturamento NNE'!$F$2:$F$707,'Infos Relatório'!$B293,'Faturamento NNE'!$AA$2:$AA$707,'Infos Relatório'!AA$1,'Faturamento NNE'!$U$2:$U$707,"Sim")+SUMIFS('Faturamento NNE'!$Q$2:$Q$707,'Faturamento NNE'!$E$2:$E$707,'Infos Relatório'!$B$245,'Faturamento NNE'!$F$2:$F$707,'Infos Relatório'!$B293,'Faturamento NNE'!$AA$2:$AA$707,'Infos Relatório'!AA$1,'Faturamento NNE'!$U$2:$U$707,"Sim")</f>
        <v>0</v>
      </c>
      <c r="AE293" s="227" t="e">
        <f t="shared" si="88"/>
        <v>#DIV/0!</v>
      </c>
      <c r="AF293" s="545">
        <f>SUMIFS('Faturamento NNE'!$I$2:$I$707,'Faturamento NNE'!$E$2:$E$707,'Infos Relatório'!$B$245,'Faturamento NNE'!$F$2:$F$707,'Infos Relatório'!$B293,'Faturamento NNE'!$AA$2:$AA$707,'Infos Relatório'!AA$1)</f>
        <v>0</v>
      </c>
      <c r="AG293" s="541">
        <f>COUNTIFS('Faturamento NNE'!$E$2:$E$707,'Infos Relatório'!$B$245,'Faturamento NNE'!$F$2:$F$707,'Infos Relatório'!$B293,'Faturamento NNE'!$AA$2:$AA$707,'Infos Relatório'!AG$1)</f>
        <v>0</v>
      </c>
      <c r="AH293" s="542">
        <f>SUMIFS('Faturamento NNE'!$H$2:$H$707,'Faturamento NNE'!$E$2:$E$707,'Infos Relatório'!$B$245,'Faturamento NNE'!$F$2:$F$707,'Infos Relatório'!$B293,'Faturamento NNE'!$AA$2:$AA$707,'Infos Relatório'!AG$1)</f>
        <v>0</v>
      </c>
      <c r="AI293" s="542">
        <f>SUMIFS('Faturamento NNE'!$K$2:$K$707,'Faturamento NNE'!$E$2:$E$707,'Infos Relatório'!$B$245,'Faturamento NNE'!$F$2:$F$707,'Infos Relatório'!$B293,'Faturamento NNE'!$AA$2:$AA$707,'Infos Relatório'!AG$1)</f>
        <v>0</v>
      </c>
      <c r="AJ293" s="546">
        <f>SUMIFS('Faturamento NNE'!$P$2:$P$707,'Faturamento NNE'!$E$2:$E$707,'Infos Relatório'!$B$245,'Faturamento NNE'!$F$2:$F$707,'Infos Relatório'!$B293,'Faturamento NNE'!$AA$2:$AA$707,'Infos Relatório'!AG$1,'Faturamento NNE'!$U$2:$U$707,"Sim")+SUMIFS('Faturamento NNE'!$Q$2:$Q$707,'Faturamento NNE'!$E$2:$E$707,'Infos Relatório'!$B$245,'Faturamento NNE'!$F$2:$F$707,'Infos Relatório'!$B293,'Faturamento NNE'!$AA$2:$AA$707,'Infos Relatório'!AG$1,'Faturamento NNE'!$U$2:$U$707,"Sim")</f>
        <v>0</v>
      </c>
      <c r="AK293" s="227" t="e">
        <f t="shared" si="89"/>
        <v>#DIV/0!</v>
      </c>
      <c r="AL293" s="545">
        <f>SUMIFS('Faturamento NNE'!$I$2:$I$707,'Faturamento NNE'!$E$2:$E$707,'Infos Relatório'!$B$245,'Faturamento NNE'!$F$2:$F$707,'Infos Relatório'!$B293,'Faturamento NNE'!$AA$2:$AA$707,'Infos Relatório'!AG$1)</f>
        <v>0</v>
      </c>
      <c r="AM293" s="541">
        <f>COUNTIFS('Faturamento NNE'!$E$2:$E$707,'Infos Relatório'!$B$245,'Faturamento NNE'!$F$2:$F$707,'Infos Relatório'!$B293,'Faturamento NNE'!$AA$2:$AA$707,'Infos Relatório'!AM$1)</f>
        <v>0</v>
      </c>
      <c r="AN293" s="542">
        <f>SUMIFS('Faturamento NNE'!$H$2:$H$707,'Faturamento NNE'!$E$2:$E$707,'Infos Relatório'!$B$245,'Faturamento NNE'!$F$2:$F$707,'Infos Relatório'!$B293,'Faturamento NNE'!$AA$2:$AA$707,'Infos Relatório'!AM$1)</f>
        <v>0</v>
      </c>
      <c r="AO293" s="542">
        <f>SUMIFS('Faturamento NNE'!$K$2:$K$707,'Faturamento NNE'!$E$2:$E$707,'Infos Relatório'!$B$245,'Faturamento NNE'!$F$2:$F$707,'Infos Relatório'!$B293,'Faturamento NNE'!$AA$2:$AA$707,'Infos Relatório'!AM$1)</f>
        <v>0</v>
      </c>
      <c r="AP293" s="546">
        <f>SUMIFS('Faturamento NNE'!$P$2:$P$707,'Faturamento NNE'!$E$2:$E$707,'Infos Relatório'!$B$245,'Faturamento NNE'!$F$2:$F$707,'Infos Relatório'!$B293,'Faturamento NNE'!$AA$2:$AA$707,'Infos Relatório'!AM$1,'Faturamento NNE'!$U$2:$U$707,"Sim")+SUMIFS('Faturamento NNE'!$Q$2:$Q$707,'Faturamento NNE'!$E$2:$E$707,'Infos Relatório'!$B$245,'Faturamento NNE'!$F$2:$F$707,'Infos Relatório'!$B293,'Faturamento NNE'!$AA$2:$AA$707,'Infos Relatório'!AM$1,'Faturamento NNE'!$U$2:$U$707,"Sim")</f>
        <v>0</v>
      </c>
      <c r="AQ293" s="227" t="e">
        <f t="shared" si="90"/>
        <v>#DIV/0!</v>
      </c>
      <c r="AR293" s="545">
        <f>SUMIFS('Faturamento NNE'!$I$2:$I$707,'Faturamento NNE'!$E$2:$E$707,'Infos Relatório'!$B$245,'Faturamento NNE'!$F$2:$F$707,'Infos Relatório'!$B293,'Faturamento NNE'!$AA$2:$AA$707,'Infos Relatório'!AM$1)</f>
        <v>0</v>
      </c>
      <c r="AS293" s="541">
        <f>COUNTIFS('Faturamento NNE'!$E$2:$E$707,'Infos Relatório'!$B$245,'Faturamento NNE'!$F$2:$F$707,'Infos Relatório'!$B293,'Faturamento NNE'!$AA$2:$AA$707,'Infos Relatório'!AS$1)</f>
        <v>0</v>
      </c>
      <c r="AT293" s="542">
        <f>SUMIFS('Faturamento NNE'!$H$2:$H$707,'Faturamento NNE'!$E$2:$E$707,'Infos Relatório'!$B$245,'Faturamento NNE'!$F$2:$F$707,'Infos Relatório'!$B293,'Faturamento NNE'!$AA$2:$AA$707,'Infos Relatório'!AS$1)</f>
        <v>0</v>
      </c>
      <c r="AU293" s="542">
        <f>SUMIFS('Faturamento NNE'!$K$2:$K$707,'Faturamento NNE'!$E$2:$E$707,'Infos Relatório'!$B$245,'Faturamento NNE'!$F$2:$F$707,'Infos Relatório'!$B293,'Faturamento NNE'!$AA$2:$AA$707,'Infos Relatório'!AS$1)</f>
        <v>0</v>
      </c>
      <c r="AV293" s="546">
        <f>SUMIFS('Faturamento NNE'!$P$2:$P$707,'Faturamento NNE'!$E$2:$E$707,'Infos Relatório'!$B$245,'Faturamento NNE'!$F$2:$F$707,'Infos Relatório'!$B293,'Faturamento NNE'!$AA$2:$AA$707,'Infos Relatório'!AS$1,'Faturamento NNE'!$U$2:$U$707,"Sim")+SUMIFS('Faturamento NNE'!$Q$2:$Q$707,'Faturamento NNE'!$E$2:$E$707,'Infos Relatório'!$B$245,'Faturamento NNE'!$F$2:$F$707,'Infos Relatório'!$B293,'Faturamento NNE'!$AA$2:$AA$707,'Infos Relatório'!AS$1,'Faturamento NNE'!$U$2:$U$707,"Sim")</f>
        <v>0</v>
      </c>
      <c r="AW293" s="227" t="e">
        <f t="shared" si="91"/>
        <v>#DIV/0!</v>
      </c>
      <c r="AX293" s="545">
        <f>SUMIFS('Faturamento NNE'!$I$2:$I$707,'Faturamento NNE'!$E$2:$E$707,'Infos Relatório'!$B$245,'Faturamento NNE'!$F$2:$F$707,'Infos Relatório'!$B293,'Faturamento NNE'!$AA$2:$AA$707,'Infos Relatório'!AS$1)</f>
        <v>0</v>
      </c>
      <c r="AY293" s="541">
        <f>COUNTIFS('Faturamento NNE'!$E$2:$E$707,'Infos Relatório'!$B$245,'Faturamento NNE'!$F$2:$F$707,'Infos Relatório'!$B293,'Faturamento NNE'!$AA$2:$AA$707,'Infos Relatório'!AY$1)</f>
        <v>0</v>
      </c>
      <c r="AZ293" s="542">
        <f>SUMIFS('Faturamento NNE'!$H$2:$H$707,'Faturamento NNE'!$E$2:$E$707,'Infos Relatório'!$B$245,'Faturamento NNE'!$F$2:$F$707,'Infos Relatório'!$B293,'Faturamento NNE'!$AA$2:$AA$707,'Infos Relatório'!AY$1)</f>
        <v>0</v>
      </c>
      <c r="BA293" s="542">
        <f>SUMIFS('Faturamento NNE'!$K$2:$K$707,'Faturamento NNE'!$E$2:$E$707,'Infos Relatório'!$B$245,'Faturamento NNE'!$F$2:$F$707,'Infos Relatório'!$B293,'Faturamento NNE'!$AA$2:$AA$707,'Infos Relatório'!AY$1)</f>
        <v>0</v>
      </c>
      <c r="BB293" s="546">
        <f>SUMIFS('Faturamento NNE'!$P$2:$P$707,'Faturamento NNE'!$E$2:$E$707,'Infos Relatório'!$B$245,'Faturamento NNE'!$F$2:$F$707,'Infos Relatório'!$B293,'Faturamento NNE'!$AA$2:$AA$707,'Infos Relatório'!AY$1,'Faturamento NNE'!$U$2:$U$707,"Sim")+SUMIFS('Faturamento NNE'!$Q$2:$Q$707,'Faturamento NNE'!$E$2:$E$707,'Infos Relatório'!$B$245,'Faturamento NNE'!$F$2:$F$707,'Infos Relatório'!$B293,'Faturamento NNE'!$AA$2:$AA$707,'Infos Relatório'!AY$1,'Faturamento NNE'!$U$2:$U$707,"Sim")</f>
        <v>0</v>
      </c>
      <c r="BC293" s="227" t="e">
        <f t="shared" si="92"/>
        <v>#DIV/0!</v>
      </c>
      <c r="BD293" s="545">
        <f>SUMIFS('Faturamento NNE'!$I$2:$I$707,'Faturamento NNE'!$E$2:$E$707,'Infos Relatório'!$B$245,'Faturamento NNE'!$F$2:$F$707,'Infos Relatório'!$B293,'Faturamento NNE'!$AA$2:$AA$707,'Infos Relatório'!AY$1)</f>
        <v>0</v>
      </c>
      <c r="BE293" s="541">
        <f>COUNTIFS('Faturamento NNE'!$E$2:$E$707,'Infos Relatório'!$B$245,'Faturamento NNE'!$F$2:$F$707,'Infos Relatório'!$B293,'Faturamento NNE'!$AA$2:$AA$707,'Infos Relatório'!BE$1)</f>
        <v>0</v>
      </c>
      <c r="BF293" s="542">
        <f>SUMIFS('Faturamento NNE'!$H$2:$H$707,'Faturamento NNE'!$E$2:$E$707,'Infos Relatório'!$B$245,'Faturamento NNE'!$F$2:$F$707,'Infos Relatório'!$B293,'Faturamento NNE'!$AA$2:$AA$707,'Infos Relatório'!BE$1)</f>
        <v>0</v>
      </c>
      <c r="BG293" s="542">
        <f>SUMIFS('Faturamento NNE'!$K$2:$K$707,'Faturamento NNE'!$E$2:$E$707,'Infos Relatório'!$B$245,'Faturamento NNE'!$F$2:$F$707,'Infos Relatório'!$B293,'Faturamento NNE'!$AA$2:$AA$707,'Infos Relatório'!BE$1)</f>
        <v>0</v>
      </c>
      <c r="BH293" s="546">
        <f>SUMIFS('Faturamento NNE'!$P$2:$P$707,'Faturamento NNE'!$E$2:$E$707,'Infos Relatório'!$B$245,'Faturamento NNE'!$F$2:$F$707,'Infos Relatório'!$B293,'Faturamento NNE'!$AA$2:$AA$707,'Infos Relatório'!BE$1,'Faturamento NNE'!$U$2:$U$707,"Sim")+SUMIFS('Faturamento NNE'!$Q$2:$Q$707,'Faturamento NNE'!$E$2:$E$707,'Infos Relatório'!$B$245,'Faturamento NNE'!$F$2:$F$707,'Infos Relatório'!$B293,'Faturamento NNE'!$AA$2:$AA$707,'Infos Relatório'!BE$1,'Faturamento NNE'!$U$2:$U$707,"Sim")</f>
        <v>0</v>
      </c>
      <c r="BI293" s="227" t="e">
        <f t="shared" si="93"/>
        <v>#DIV/0!</v>
      </c>
      <c r="BJ293" s="545">
        <f>SUMIFS('Faturamento NNE'!$I$2:$I$707,'Faturamento NNE'!$E$2:$E$707,'Infos Relatório'!$B$245,'Faturamento NNE'!$F$2:$F$707,'Infos Relatório'!$B293,'Faturamento NNE'!$AA$2:$AA$707,'Infos Relatório'!BE$1)</f>
        <v>0</v>
      </c>
      <c r="BK293" s="541">
        <f>COUNTIFS('Faturamento NNE'!$E$2:$E$707,'Infos Relatório'!$B$245,'Faturamento NNE'!$F$2:$F$707,'Infos Relatório'!$B293,'Faturamento NNE'!$AA$2:$AA$707,'Infos Relatório'!BK$1)</f>
        <v>0</v>
      </c>
      <c r="BL293" s="542">
        <f>SUMIFS('Faturamento NNE'!$H$2:$H$707,'Faturamento NNE'!$E$2:$E$707,'Infos Relatório'!$B$245,'Faturamento NNE'!$F$2:$F$707,'Infos Relatório'!$B293,'Faturamento NNE'!$AA$2:$AA$707,'Infos Relatório'!BK$1)</f>
        <v>0</v>
      </c>
      <c r="BM293" s="542">
        <f>SUMIFS('Faturamento NNE'!$K$2:$K$707,'Faturamento NNE'!$E$2:$E$707,'Infos Relatório'!$B$245,'Faturamento NNE'!$F$2:$F$707,'Infos Relatório'!$B293,'Faturamento NNE'!$AA$2:$AA$707,'Infos Relatório'!BK$1)</f>
        <v>0</v>
      </c>
      <c r="BN293" s="546">
        <f>SUMIFS('Faturamento NNE'!$P$2:$P$707,'Faturamento NNE'!$E$2:$E$707,'Infos Relatório'!$B$245,'Faturamento NNE'!$F$2:$F$707,'Infos Relatório'!$B293,'Faturamento NNE'!$AA$2:$AA$707,'Infos Relatório'!BK$1,'Faturamento NNE'!$U$2:$U$707,"Sim")+SUMIFS('Faturamento NNE'!$Q$2:$Q$707,'Faturamento NNE'!$E$2:$E$707,'Infos Relatório'!$B$245,'Faturamento NNE'!$F$2:$F$707,'Infos Relatório'!$B293,'Faturamento NNE'!$AA$2:$AA$707,'Infos Relatório'!BK$1,'Faturamento NNE'!$U$2:$U$707,"Sim")</f>
        <v>0</v>
      </c>
      <c r="BO293" s="227" t="e">
        <f t="shared" si="94"/>
        <v>#DIV/0!</v>
      </c>
      <c r="BP293" s="545">
        <f>SUMIFS('Faturamento NNE'!$I$2:$I$707,'Faturamento NNE'!$E$2:$E$707,'Infos Relatório'!$B$245,'Faturamento NNE'!$F$2:$F$707,'Infos Relatório'!$B293,'Faturamento NNE'!$AA$2:$AA$707,'Infos Relatório'!BK$1)</f>
        <v>0</v>
      </c>
      <c r="BQ293" s="541">
        <f>COUNTIFS('Faturamento NNE'!$E$2:$E$707,'Infos Relatório'!$B$245,'Faturamento NNE'!$F$2:$F$707,'Infos Relatório'!$B293,'Faturamento NNE'!$AA$2:$AA$707,'Infos Relatório'!BQ$1)</f>
        <v>0</v>
      </c>
      <c r="BR293" s="542">
        <f>SUMIFS('Faturamento NNE'!$H$2:$H$707,'Faturamento NNE'!$E$2:$E$707,'Infos Relatório'!$B$245,'Faturamento NNE'!$F$2:$F$707,'Infos Relatório'!$B293,'Faturamento NNE'!$AA$2:$AA$707,'Infos Relatório'!BQ$1)</f>
        <v>0</v>
      </c>
      <c r="BS293" s="542">
        <f>SUMIFS('Faturamento NNE'!$K$2:$K$707,'Faturamento NNE'!$E$2:$E$707,'Infos Relatório'!$B$245,'Faturamento NNE'!$F$2:$F$707,'Infos Relatório'!$B293,'Faturamento NNE'!$AA$2:$AA$707,'Infos Relatório'!BQ$1)</f>
        <v>0</v>
      </c>
      <c r="BT293" s="546">
        <f>SUMIFS('Faturamento NNE'!$P$2:$P$707,'Faturamento NNE'!$E$2:$E$707,'Infos Relatório'!$B$245,'Faturamento NNE'!$F$2:$F$707,'Infos Relatório'!$B293,'Faturamento NNE'!$AA$2:$AA$707,'Infos Relatório'!BQ$1,'Faturamento NNE'!$U$2:$U$707,"Sim")+SUMIFS('Faturamento NNE'!$Q$2:$Q$707,'Faturamento NNE'!$E$2:$E$707,'Infos Relatório'!$B$245,'Faturamento NNE'!$F$2:$F$707,'Infos Relatório'!$B293,'Faturamento NNE'!$AA$2:$AA$707,'Infos Relatório'!BQ$1,'Faturamento NNE'!$U$2:$U$707,"Sim")</f>
        <v>0</v>
      </c>
      <c r="BU293" s="227" t="e">
        <f t="shared" si="95"/>
        <v>#DIV/0!</v>
      </c>
      <c r="BV293" s="545">
        <f>SUMIFS('Faturamento NNE'!$I$2:$I$707,'Faturamento NNE'!$E$2:$E$707,'Infos Relatório'!$B$245,'Faturamento NNE'!$F$2:$F$707,'Infos Relatório'!$B293,'Faturamento NNE'!$AA$2:$AA$707,'Infos Relatório'!BQ$1)</f>
        <v>0</v>
      </c>
    </row>
    <row r="294" spans="2:74">
      <c r="B294" s="217" t="s">
        <v>178</v>
      </c>
      <c r="C294" s="541">
        <f>COUNTIFS('Faturamento NNE'!$E$2:$E$707,'Infos Relatório'!$B$245,'Faturamento NNE'!$F$2:$F$707,'Infos Relatório'!$B294,'Faturamento NNE'!$AA$2:$AA$707,'Infos Relatório'!C$1)</f>
        <v>0</v>
      </c>
      <c r="D294" s="542">
        <f>SUMIFS('Faturamento NNE'!$H$2:$H$707,'Faturamento NNE'!$E$2:$E$707,'Infos Relatório'!$B$245,'Faturamento NNE'!$F$2:$F$707,'Infos Relatório'!$B294,'Faturamento NNE'!$AA$2:$AA$707,'Infos Relatório'!C$1)</f>
        <v>0</v>
      </c>
      <c r="E294" s="543">
        <f>SUMIFS('Faturamento NNE'!$K$2:$K$707,'Faturamento NNE'!$E$2:$E$707,'Infos Relatório'!$B$245,'Faturamento NNE'!$F$2:$F$707,'Infos Relatório'!$B294,'Faturamento NNE'!$AA$2:$AA$707,'Infos Relatório'!C$1)</f>
        <v>0</v>
      </c>
      <c r="F294" s="544">
        <f>SUMIFS('Faturamento NNE'!$P$2:$P$707,'Faturamento NNE'!$E$2:$E$707,'Infos Relatório'!$B$245,'Faturamento NNE'!$F$2:$F$707,'Infos Relatório'!$B294,'Faturamento NNE'!$AA$2:$AA$707,'Infos Relatório'!C$1,'Faturamento NNE'!$U$2:$U$707,"Sim")+SUMIFS('Faturamento NNE'!$Q$2:$Q$707,'Faturamento NNE'!$E$2:$E$707,'Infos Relatório'!$B$245,'Faturamento NNE'!$F$2:$F$707,'Infos Relatório'!$B294,'Faturamento NNE'!$AA$2:$AA$707,'Infos Relatório'!C$1,'Faturamento NNE'!$U$2:$U$707,"Sim")</f>
        <v>0</v>
      </c>
      <c r="G294" s="283" t="e">
        <f t="shared" si="84"/>
        <v>#DIV/0!</v>
      </c>
      <c r="H294" s="545">
        <f>SUMIFS('Faturamento NNE'!$I$2:$I$707,'Faturamento NNE'!$E$2:$E$707,'Infos Relatório'!$B$245,'Faturamento NNE'!$F$2:$F$707,'Infos Relatório'!$B294,'Faturamento NNE'!$AA$2:$AA$707,'Infos Relatório'!C$1)</f>
        <v>0</v>
      </c>
      <c r="I294" s="541">
        <f>COUNTIFS('Faturamento NNE'!$E$2:$E$707,'Infos Relatório'!$B$245,'Faturamento NNE'!$F$2:$F$707,'Infos Relatório'!$B294,'Faturamento NNE'!$AA$2:$AA$707,'Infos Relatório'!I$1)</f>
        <v>0</v>
      </c>
      <c r="J294" s="542">
        <f>SUMIFS('Faturamento NNE'!$H$2:$H$707,'Faturamento NNE'!$E$2:$E$707,'Infos Relatório'!$B$245,'Faturamento NNE'!$F$2:$F$707,'Infos Relatório'!$B294,'Faturamento NNE'!$AA$2:$AA$707,'Infos Relatório'!I$1)</f>
        <v>0</v>
      </c>
      <c r="K294" s="543">
        <f>SUMIFS('Faturamento NNE'!$K$2:$K$707,'Faturamento NNE'!$E$2:$E$707,'Infos Relatório'!$B$245,'Faturamento NNE'!$F$2:$F$707,'Infos Relatório'!$B294,'Faturamento NNE'!$AA$2:$AA$707,'Infos Relatório'!I$1)</f>
        <v>0</v>
      </c>
      <c r="L294" s="544">
        <f>SUMIFS('Faturamento NNE'!$P$2:$P$707,'Faturamento NNE'!$E$2:$E$707,'Infos Relatório'!$B$245,'Faturamento NNE'!$F$2:$F$707,'Infos Relatório'!$B294,'Faturamento NNE'!$AA$2:$AA$707,'Infos Relatório'!I$1,'Faturamento NNE'!$U$2:$U$707,"Sim")+SUMIFS('Faturamento NNE'!$Q$2:$Q$707,'Faturamento NNE'!$E$2:$E$707,'Infos Relatório'!$B$245,'Faturamento NNE'!$F$2:$F$707,'Infos Relatório'!$B294,'Faturamento NNE'!$AA$2:$AA$707,'Infos Relatório'!I$1,'Faturamento NNE'!$U$2:$U$707,"Sim")</f>
        <v>0</v>
      </c>
      <c r="M294" s="283" t="e">
        <f t="shared" si="85"/>
        <v>#DIV/0!</v>
      </c>
      <c r="N294" s="545">
        <f>SUMIFS('Faturamento NNE'!$I$2:$I$707,'Faturamento NNE'!$E$2:$E$707,'Infos Relatório'!$B$245,'Faturamento NNE'!$F$2:$F$707,'Infos Relatório'!$B294,'Faturamento NNE'!$AA$2:$AA$707,'Infos Relatório'!I$1)</f>
        <v>0</v>
      </c>
      <c r="O294" s="541">
        <f>COUNTIFS('Faturamento NNE'!$E$2:$E$707,'Infos Relatório'!$B$245,'Faturamento NNE'!$F$2:$F$707,'Infos Relatório'!$B294,'Faturamento NNE'!$AA$2:$AA$707,'Infos Relatório'!O$1)</f>
        <v>0</v>
      </c>
      <c r="P294" s="542">
        <f>SUMIFS('Faturamento NNE'!$H$2:$H$707,'Faturamento NNE'!$E$2:$E$707,'Infos Relatório'!$B$245,'Faturamento NNE'!$F$2:$F$707,'Infos Relatório'!$B294,'Faturamento NNE'!$AA$2:$AA$707,'Infos Relatório'!O$1)</f>
        <v>0</v>
      </c>
      <c r="Q294" s="542">
        <f>SUMIFS('Faturamento NNE'!$K$2:$K$707,'Faturamento NNE'!$E$2:$E$707,'Infos Relatório'!$B$245,'Faturamento NNE'!$F$2:$F$707,'Infos Relatório'!$B294,'Faturamento NNE'!$AA$2:$AA$707,'Infos Relatório'!O$1)</f>
        <v>0</v>
      </c>
      <c r="R294" s="546">
        <f>SUMIFS('Faturamento NNE'!$P$2:$P$707,'Faturamento NNE'!$E$2:$E$707,'Infos Relatório'!$B$245,'Faturamento NNE'!$F$2:$F$707,'Infos Relatório'!$B294,'Faturamento NNE'!$AA$2:$AA$707,'Infos Relatório'!O$1,'Faturamento NNE'!$U$2:$U$707,"Sim")+SUMIFS('Faturamento NNE'!$Q$2:$Q$707,'Faturamento NNE'!$E$2:$E$707,'Infos Relatório'!$B$245,'Faturamento NNE'!$F$2:$F$707,'Infos Relatório'!$B294,'Faturamento NNE'!$AA$2:$AA$707,'Infos Relatório'!O$1,'Faturamento NNE'!$U$2:$U$707,"Sim")</f>
        <v>0</v>
      </c>
      <c r="S294" s="227" t="e">
        <f t="shared" si="86"/>
        <v>#DIV/0!</v>
      </c>
      <c r="T294" s="545">
        <f>SUMIFS('Faturamento NNE'!$I$2:$I$707,'Faturamento NNE'!$E$2:$E$707,'Infos Relatório'!$B$245,'Faturamento NNE'!$F$2:$F$707,'Infos Relatório'!$B294,'Faturamento NNE'!$AA$2:$AA$707,'Infos Relatório'!O$1)</f>
        <v>0</v>
      </c>
      <c r="U294" s="541">
        <f>COUNTIFS('Faturamento NNE'!$E$2:$E$707,'Infos Relatório'!$B$245,'Faturamento NNE'!$F$2:$F$707,'Infos Relatório'!$B294,'Faturamento NNE'!$AA$2:$AA$707,'Infos Relatório'!U$1)</f>
        <v>0</v>
      </c>
      <c r="V294" s="542">
        <f>SUMIFS('Faturamento NNE'!$H$2:$H$707,'Faturamento NNE'!$E$2:$E$707,'Infos Relatório'!$B$245,'Faturamento NNE'!$F$2:$F$707,'Infos Relatório'!$B294,'Faturamento NNE'!$AA$2:$AA$707,'Infos Relatório'!U$1)</f>
        <v>0</v>
      </c>
      <c r="W294" s="542">
        <f>SUMIFS('Faturamento NNE'!$K$2:$K$707,'Faturamento NNE'!$E$2:$E$707,'Infos Relatório'!$B$245,'Faturamento NNE'!$F$2:$F$707,'Infos Relatório'!$B294,'Faturamento NNE'!$AA$2:$AA$707,'Infos Relatório'!U$1)</f>
        <v>0</v>
      </c>
      <c r="X294" s="546">
        <f>SUMIFS('Faturamento NNE'!$P$2:$P$707,'Faturamento NNE'!$E$2:$E$707,'Infos Relatório'!$B$245,'Faturamento NNE'!$F$2:$F$707,'Infos Relatório'!$B294,'Faturamento NNE'!$AA$2:$AA$707,'Infos Relatório'!U$1,'Faturamento NNE'!$U$2:$U$707,"Sim")+SUMIFS('Faturamento NNE'!$Q$2:$Q$707,'Faturamento NNE'!$E$2:$E$707,'Infos Relatório'!$B$245,'Faturamento NNE'!$F$2:$F$707,'Infos Relatório'!$B294,'Faturamento NNE'!$AA$2:$AA$707,'Infos Relatório'!U$1,'Faturamento NNE'!$U$2:$U$707,"Sim")</f>
        <v>0</v>
      </c>
      <c r="Y294" s="227" t="e">
        <f t="shared" si="87"/>
        <v>#DIV/0!</v>
      </c>
      <c r="Z294" s="545">
        <f>SUMIFS('Faturamento NNE'!$I$2:$I$707,'Faturamento NNE'!$E$2:$E$707,'Infos Relatório'!$B$245,'Faturamento NNE'!$F$2:$F$707,'Infos Relatório'!$B294,'Faturamento NNE'!$AA$2:$AA$707,'Infos Relatório'!U$1)</f>
        <v>0</v>
      </c>
      <c r="AA294" s="541">
        <f>COUNTIFS('Faturamento NNE'!$E$2:$E$707,'Infos Relatório'!$B$245,'Faturamento NNE'!$F$2:$F$707,'Infos Relatório'!$B294,'Faturamento NNE'!$AA$2:$AA$707,'Infos Relatório'!AA$1)</f>
        <v>0</v>
      </c>
      <c r="AB294" s="542">
        <f>SUMIFS('Faturamento NNE'!$H$2:$H$707,'Faturamento NNE'!$E$2:$E$707,'Infos Relatório'!$B$245,'Faturamento NNE'!$F$2:$F$707,'Infos Relatório'!$B294,'Faturamento NNE'!$AA$2:$AA$707,'Infos Relatório'!AA$1)</f>
        <v>0</v>
      </c>
      <c r="AC294" s="542">
        <f>SUMIFS('Faturamento NNE'!$K$2:$K$707,'Faturamento NNE'!$E$2:$E$707,'Infos Relatório'!$B$245,'Faturamento NNE'!$F$2:$F$707,'Infos Relatório'!$B294,'Faturamento NNE'!$AA$2:$AA$707,'Infos Relatório'!AA$1)</f>
        <v>0</v>
      </c>
      <c r="AD294" s="546">
        <f>SUMIFS('Faturamento NNE'!$P$2:$P$707,'Faturamento NNE'!$E$2:$E$707,'Infos Relatório'!$B$245,'Faturamento NNE'!$F$2:$F$707,'Infos Relatório'!$B294,'Faturamento NNE'!$AA$2:$AA$707,'Infos Relatório'!AA$1,'Faturamento NNE'!$U$2:$U$707,"Sim")+SUMIFS('Faturamento NNE'!$Q$2:$Q$707,'Faturamento NNE'!$E$2:$E$707,'Infos Relatório'!$B$245,'Faturamento NNE'!$F$2:$F$707,'Infos Relatório'!$B294,'Faturamento NNE'!$AA$2:$AA$707,'Infos Relatório'!AA$1,'Faturamento NNE'!$U$2:$U$707,"Sim")</f>
        <v>0</v>
      </c>
      <c r="AE294" s="227" t="e">
        <f t="shared" si="88"/>
        <v>#DIV/0!</v>
      </c>
      <c r="AF294" s="545">
        <f>SUMIFS('Faturamento NNE'!$I$2:$I$707,'Faturamento NNE'!$E$2:$E$707,'Infos Relatório'!$B$245,'Faturamento NNE'!$F$2:$F$707,'Infos Relatório'!$B294,'Faturamento NNE'!$AA$2:$AA$707,'Infos Relatório'!AA$1)</f>
        <v>0</v>
      </c>
      <c r="AG294" s="541">
        <f>COUNTIFS('Faturamento NNE'!$E$2:$E$707,'Infos Relatório'!$B$245,'Faturamento NNE'!$F$2:$F$707,'Infos Relatório'!$B294,'Faturamento NNE'!$AA$2:$AA$707,'Infos Relatório'!AG$1)</f>
        <v>0</v>
      </c>
      <c r="AH294" s="542">
        <f>SUMIFS('Faturamento NNE'!$H$2:$H$707,'Faturamento NNE'!$E$2:$E$707,'Infos Relatório'!$B$245,'Faturamento NNE'!$F$2:$F$707,'Infos Relatório'!$B294,'Faturamento NNE'!$AA$2:$AA$707,'Infos Relatório'!AG$1)</f>
        <v>0</v>
      </c>
      <c r="AI294" s="542">
        <f>SUMIFS('Faturamento NNE'!$K$2:$K$707,'Faturamento NNE'!$E$2:$E$707,'Infos Relatório'!$B$245,'Faturamento NNE'!$F$2:$F$707,'Infos Relatório'!$B294,'Faturamento NNE'!$AA$2:$AA$707,'Infos Relatório'!AG$1)</f>
        <v>0</v>
      </c>
      <c r="AJ294" s="546">
        <f>SUMIFS('Faturamento NNE'!$P$2:$P$707,'Faturamento NNE'!$E$2:$E$707,'Infos Relatório'!$B$245,'Faturamento NNE'!$F$2:$F$707,'Infos Relatório'!$B294,'Faturamento NNE'!$AA$2:$AA$707,'Infos Relatório'!AG$1,'Faturamento NNE'!$U$2:$U$707,"Sim")+SUMIFS('Faturamento NNE'!$Q$2:$Q$707,'Faturamento NNE'!$E$2:$E$707,'Infos Relatório'!$B$245,'Faturamento NNE'!$F$2:$F$707,'Infos Relatório'!$B294,'Faturamento NNE'!$AA$2:$AA$707,'Infos Relatório'!AG$1,'Faturamento NNE'!$U$2:$U$707,"Sim")</f>
        <v>0</v>
      </c>
      <c r="AK294" s="227" t="e">
        <f t="shared" si="89"/>
        <v>#DIV/0!</v>
      </c>
      <c r="AL294" s="545">
        <f>SUMIFS('Faturamento NNE'!$I$2:$I$707,'Faturamento NNE'!$E$2:$E$707,'Infos Relatório'!$B$245,'Faturamento NNE'!$F$2:$F$707,'Infos Relatório'!$B294,'Faturamento NNE'!$AA$2:$AA$707,'Infos Relatório'!AG$1)</f>
        <v>0</v>
      </c>
      <c r="AM294" s="541">
        <f>COUNTIFS('Faturamento NNE'!$E$2:$E$707,'Infos Relatório'!$B$245,'Faturamento NNE'!$F$2:$F$707,'Infos Relatório'!$B294,'Faturamento NNE'!$AA$2:$AA$707,'Infos Relatório'!AM$1)</f>
        <v>0</v>
      </c>
      <c r="AN294" s="542">
        <f>SUMIFS('Faturamento NNE'!$H$2:$H$707,'Faturamento NNE'!$E$2:$E$707,'Infos Relatório'!$B$245,'Faturamento NNE'!$F$2:$F$707,'Infos Relatório'!$B294,'Faturamento NNE'!$AA$2:$AA$707,'Infos Relatório'!AM$1)</f>
        <v>0</v>
      </c>
      <c r="AO294" s="542">
        <f>SUMIFS('Faturamento NNE'!$K$2:$K$707,'Faturamento NNE'!$E$2:$E$707,'Infos Relatório'!$B$245,'Faturamento NNE'!$F$2:$F$707,'Infos Relatório'!$B294,'Faturamento NNE'!$AA$2:$AA$707,'Infos Relatório'!AM$1)</f>
        <v>0</v>
      </c>
      <c r="AP294" s="546">
        <f>SUMIFS('Faturamento NNE'!$P$2:$P$707,'Faturamento NNE'!$E$2:$E$707,'Infos Relatório'!$B$245,'Faturamento NNE'!$F$2:$F$707,'Infos Relatório'!$B294,'Faturamento NNE'!$AA$2:$AA$707,'Infos Relatório'!AM$1,'Faturamento NNE'!$U$2:$U$707,"Sim")+SUMIFS('Faturamento NNE'!$Q$2:$Q$707,'Faturamento NNE'!$E$2:$E$707,'Infos Relatório'!$B$245,'Faturamento NNE'!$F$2:$F$707,'Infos Relatório'!$B294,'Faturamento NNE'!$AA$2:$AA$707,'Infos Relatório'!AM$1,'Faturamento NNE'!$U$2:$U$707,"Sim")</f>
        <v>0</v>
      </c>
      <c r="AQ294" s="227" t="e">
        <f t="shared" si="90"/>
        <v>#DIV/0!</v>
      </c>
      <c r="AR294" s="545">
        <f>SUMIFS('Faturamento NNE'!$I$2:$I$707,'Faturamento NNE'!$E$2:$E$707,'Infos Relatório'!$B$245,'Faturamento NNE'!$F$2:$F$707,'Infos Relatório'!$B294,'Faturamento NNE'!$AA$2:$AA$707,'Infos Relatório'!AM$1)</f>
        <v>0</v>
      </c>
      <c r="AS294" s="541">
        <f>COUNTIFS('Faturamento NNE'!$E$2:$E$707,'Infos Relatório'!$B$245,'Faturamento NNE'!$F$2:$F$707,'Infos Relatório'!$B294,'Faturamento NNE'!$AA$2:$AA$707,'Infos Relatório'!AS$1)</f>
        <v>0</v>
      </c>
      <c r="AT294" s="542">
        <f>SUMIFS('Faturamento NNE'!$H$2:$H$707,'Faturamento NNE'!$E$2:$E$707,'Infos Relatório'!$B$245,'Faturamento NNE'!$F$2:$F$707,'Infos Relatório'!$B294,'Faturamento NNE'!$AA$2:$AA$707,'Infos Relatório'!AS$1)</f>
        <v>0</v>
      </c>
      <c r="AU294" s="542">
        <f>SUMIFS('Faturamento NNE'!$K$2:$K$707,'Faturamento NNE'!$E$2:$E$707,'Infos Relatório'!$B$245,'Faturamento NNE'!$F$2:$F$707,'Infos Relatório'!$B294,'Faturamento NNE'!$AA$2:$AA$707,'Infos Relatório'!AS$1)</f>
        <v>0</v>
      </c>
      <c r="AV294" s="546">
        <f>SUMIFS('Faturamento NNE'!$P$2:$P$707,'Faturamento NNE'!$E$2:$E$707,'Infos Relatório'!$B$245,'Faturamento NNE'!$F$2:$F$707,'Infos Relatório'!$B294,'Faturamento NNE'!$AA$2:$AA$707,'Infos Relatório'!AS$1,'Faturamento NNE'!$U$2:$U$707,"Sim")+SUMIFS('Faturamento NNE'!$Q$2:$Q$707,'Faturamento NNE'!$E$2:$E$707,'Infos Relatório'!$B$245,'Faturamento NNE'!$F$2:$F$707,'Infos Relatório'!$B294,'Faturamento NNE'!$AA$2:$AA$707,'Infos Relatório'!AS$1,'Faturamento NNE'!$U$2:$U$707,"Sim")</f>
        <v>0</v>
      </c>
      <c r="AW294" s="227" t="e">
        <f t="shared" si="91"/>
        <v>#DIV/0!</v>
      </c>
      <c r="AX294" s="545">
        <f>SUMIFS('Faturamento NNE'!$I$2:$I$707,'Faturamento NNE'!$E$2:$E$707,'Infos Relatório'!$B$245,'Faturamento NNE'!$F$2:$F$707,'Infos Relatório'!$B294,'Faturamento NNE'!$AA$2:$AA$707,'Infos Relatório'!AS$1)</f>
        <v>0</v>
      </c>
      <c r="AY294" s="541">
        <f>COUNTIFS('Faturamento NNE'!$E$2:$E$707,'Infos Relatório'!$B$245,'Faturamento NNE'!$F$2:$F$707,'Infos Relatório'!$B294,'Faturamento NNE'!$AA$2:$AA$707,'Infos Relatório'!AY$1)</f>
        <v>0</v>
      </c>
      <c r="AZ294" s="542">
        <f>SUMIFS('Faturamento NNE'!$H$2:$H$707,'Faturamento NNE'!$E$2:$E$707,'Infos Relatório'!$B$245,'Faturamento NNE'!$F$2:$F$707,'Infos Relatório'!$B294,'Faturamento NNE'!$AA$2:$AA$707,'Infos Relatório'!AY$1)</f>
        <v>0</v>
      </c>
      <c r="BA294" s="542">
        <f>SUMIFS('Faturamento NNE'!$K$2:$K$707,'Faturamento NNE'!$E$2:$E$707,'Infos Relatório'!$B$245,'Faturamento NNE'!$F$2:$F$707,'Infos Relatório'!$B294,'Faturamento NNE'!$AA$2:$AA$707,'Infos Relatório'!AY$1)</f>
        <v>0</v>
      </c>
      <c r="BB294" s="546">
        <f>SUMIFS('Faturamento NNE'!$P$2:$P$707,'Faturamento NNE'!$E$2:$E$707,'Infos Relatório'!$B$245,'Faturamento NNE'!$F$2:$F$707,'Infos Relatório'!$B294,'Faturamento NNE'!$AA$2:$AA$707,'Infos Relatório'!AY$1,'Faturamento NNE'!$U$2:$U$707,"Sim")+SUMIFS('Faturamento NNE'!$Q$2:$Q$707,'Faturamento NNE'!$E$2:$E$707,'Infos Relatório'!$B$245,'Faturamento NNE'!$F$2:$F$707,'Infos Relatório'!$B294,'Faturamento NNE'!$AA$2:$AA$707,'Infos Relatório'!AY$1,'Faturamento NNE'!$U$2:$U$707,"Sim")</f>
        <v>0</v>
      </c>
      <c r="BC294" s="227" t="e">
        <f t="shared" si="92"/>
        <v>#DIV/0!</v>
      </c>
      <c r="BD294" s="545">
        <f>SUMIFS('Faturamento NNE'!$I$2:$I$707,'Faturamento NNE'!$E$2:$E$707,'Infos Relatório'!$B$245,'Faturamento NNE'!$F$2:$F$707,'Infos Relatório'!$B294,'Faturamento NNE'!$AA$2:$AA$707,'Infos Relatório'!AY$1)</f>
        <v>0</v>
      </c>
      <c r="BE294" s="541">
        <f>COUNTIFS('Faturamento NNE'!$E$2:$E$707,'Infos Relatório'!$B$245,'Faturamento NNE'!$F$2:$F$707,'Infos Relatório'!$B294,'Faturamento NNE'!$AA$2:$AA$707,'Infos Relatório'!BE$1)</f>
        <v>0</v>
      </c>
      <c r="BF294" s="542">
        <f>SUMIFS('Faturamento NNE'!$H$2:$H$707,'Faturamento NNE'!$E$2:$E$707,'Infos Relatório'!$B$245,'Faturamento NNE'!$F$2:$F$707,'Infos Relatório'!$B294,'Faturamento NNE'!$AA$2:$AA$707,'Infos Relatório'!BE$1)</f>
        <v>0</v>
      </c>
      <c r="BG294" s="542">
        <f>SUMIFS('Faturamento NNE'!$K$2:$K$707,'Faturamento NNE'!$E$2:$E$707,'Infos Relatório'!$B$245,'Faturamento NNE'!$F$2:$F$707,'Infos Relatório'!$B294,'Faturamento NNE'!$AA$2:$AA$707,'Infos Relatório'!BE$1)</f>
        <v>0</v>
      </c>
      <c r="BH294" s="546">
        <f>SUMIFS('Faturamento NNE'!$P$2:$P$707,'Faturamento NNE'!$E$2:$E$707,'Infos Relatório'!$B$245,'Faturamento NNE'!$F$2:$F$707,'Infos Relatório'!$B294,'Faturamento NNE'!$AA$2:$AA$707,'Infos Relatório'!BE$1,'Faturamento NNE'!$U$2:$U$707,"Sim")+SUMIFS('Faturamento NNE'!$Q$2:$Q$707,'Faturamento NNE'!$E$2:$E$707,'Infos Relatório'!$B$245,'Faturamento NNE'!$F$2:$F$707,'Infos Relatório'!$B294,'Faturamento NNE'!$AA$2:$AA$707,'Infos Relatório'!BE$1,'Faturamento NNE'!$U$2:$U$707,"Sim")</f>
        <v>0</v>
      </c>
      <c r="BI294" s="227" t="e">
        <f t="shared" si="93"/>
        <v>#DIV/0!</v>
      </c>
      <c r="BJ294" s="545">
        <f>SUMIFS('Faturamento NNE'!$I$2:$I$707,'Faturamento NNE'!$E$2:$E$707,'Infos Relatório'!$B$245,'Faturamento NNE'!$F$2:$F$707,'Infos Relatório'!$B294,'Faturamento NNE'!$AA$2:$AA$707,'Infos Relatório'!BE$1)</f>
        <v>0</v>
      </c>
      <c r="BK294" s="541">
        <f>COUNTIFS('Faturamento NNE'!$E$2:$E$707,'Infos Relatório'!$B$245,'Faturamento NNE'!$F$2:$F$707,'Infos Relatório'!$B294,'Faturamento NNE'!$AA$2:$AA$707,'Infos Relatório'!BK$1)</f>
        <v>0</v>
      </c>
      <c r="BL294" s="542">
        <f>SUMIFS('Faturamento NNE'!$H$2:$H$707,'Faturamento NNE'!$E$2:$E$707,'Infos Relatório'!$B$245,'Faturamento NNE'!$F$2:$F$707,'Infos Relatório'!$B294,'Faturamento NNE'!$AA$2:$AA$707,'Infos Relatório'!BK$1)</f>
        <v>0</v>
      </c>
      <c r="BM294" s="542">
        <f>SUMIFS('Faturamento NNE'!$K$2:$K$707,'Faturamento NNE'!$E$2:$E$707,'Infos Relatório'!$B$245,'Faturamento NNE'!$F$2:$F$707,'Infos Relatório'!$B294,'Faturamento NNE'!$AA$2:$AA$707,'Infos Relatório'!BK$1)</f>
        <v>0</v>
      </c>
      <c r="BN294" s="546">
        <f>SUMIFS('Faturamento NNE'!$P$2:$P$707,'Faturamento NNE'!$E$2:$E$707,'Infos Relatório'!$B$245,'Faturamento NNE'!$F$2:$F$707,'Infos Relatório'!$B294,'Faturamento NNE'!$AA$2:$AA$707,'Infos Relatório'!BK$1,'Faturamento NNE'!$U$2:$U$707,"Sim")+SUMIFS('Faturamento NNE'!$Q$2:$Q$707,'Faturamento NNE'!$E$2:$E$707,'Infos Relatório'!$B$245,'Faturamento NNE'!$F$2:$F$707,'Infos Relatório'!$B294,'Faturamento NNE'!$AA$2:$AA$707,'Infos Relatório'!BK$1,'Faturamento NNE'!$U$2:$U$707,"Sim")</f>
        <v>0</v>
      </c>
      <c r="BO294" s="227" t="e">
        <f t="shared" si="94"/>
        <v>#DIV/0!</v>
      </c>
      <c r="BP294" s="545">
        <f>SUMIFS('Faturamento NNE'!$I$2:$I$707,'Faturamento NNE'!$E$2:$E$707,'Infos Relatório'!$B$245,'Faturamento NNE'!$F$2:$F$707,'Infos Relatório'!$B294,'Faturamento NNE'!$AA$2:$AA$707,'Infos Relatório'!BK$1)</f>
        <v>0</v>
      </c>
      <c r="BQ294" s="541">
        <f>COUNTIFS('Faturamento NNE'!$E$2:$E$707,'Infos Relatório'!$B$245,'Faturamento NNE'!$F$2:$F$707,'Infos Relatório'!$B294,'Faturamento NNE'!$AA$2:$AA$707,'Infos Relatório'!BQ$1)</f>
        <v>0</v>
      </c>
      <c r="BR294" s="542">
        <f>SUMIFS('Faturamento NNE'!$H$2:$H$707,'Faturamento NNE'!$E$2:$E$707,'Infos Relatório'!$B$245,'Faturamento NNE'!$F$2:$F$707,'Infos Relatório'!$B294,'Faturamento NNE'!$AA$2:$AA$707,'Infos Relatório'!BQ$1)</f>
        <v>0</v>
      </c>
      <c r="BS294" s="542">
        <f>SUMIFS('Faturamento NNE'!$K$2:$K$707,'Faturamento NNE'!$E$2:$E$707,'Infos Relatório'!$B$245,'Faturamento NNE'!$F$2:$F$707,'Infos Relatório'!$B294,'Faturamento NNE'!$AA$2:$AA$707,'Infos Relatório'!BQ$1)</f>
        <v>0</v>
      </c>
      <c r="BT294" s="546">
        <f>SUMIFS('Faturamento NNE'!$P$2:$P$707,'Faturamento NNE'!$E$2:$E$707,'Infos Relatório'!$B$245,'Faturamento NNE'!$F$2:$F$707,'Infos Relatório'!$B294,'Faturamento NNE'!$AA$2:$AA$707,'Infos Relatório'!BQ$1,'Faturamento NNE'!$U$2:$U$707,"Sim")+SUMIFS('Faturamento NNE'!$Q$2:$Q$707,'Faturamento NNE'!$E$2:$E$707,'Infos Relatório'!$B$245,'Faturamento NNE'!$F$2:$F$707,'Infos Relatório'!$B294,'Faturamento NNE'!$AA$2:$AA$707,'Infos Relatório'!BQ$1,'Faturamento NNE'!$U$2:$U$707,"Sim")</f>
        <v>0</v>
      </c>
      <c r="BU294" s="227" t="e">
        <f t="shared" si="95"/>
        <v>#DIV/0!</v>
      </c>
      <c r="BV294" s="545">
        <f>SUMIFS('Faturamento NNE'!$I$2:$I$707,'Faturamento NNE'!$E$2:$E$707,'Infos Relatório'!$B$245,'Faturamento NNE'!$F$2:$F$707,'Infos Relatório'!$B294,'Faturamento NNE'!$AA$2:$AA$707,'Infos Relatório'!BQ$1)</f>
        <v>0</v>
      </c>
    </row>
    <row r="295" spans="2:74">
      <c r="B295" s="217" t="s">
        <v>179</v>
      </c>
      <c r="C295" s="541">
        <f>COUNTIFS('Faturamento NNE'!$E$2:$E$707,'Infos Relatório'!$B$245,'Faturamento NNE'!$F$2:$F$707,'Infos Relatório'!$B295,'Faturamento NNE'!$AA$2:$AA$707,'Infos Relatório'!C$1)</f>
        <v>0</v>
      </c>
      <c r="D295" s="542">
        <f>SUMIFS('Faturamento NNE'!$H$2:$H$707,'Faturamento NNE'!$E$2:$E$707,'Infos Relatório'!$B$245,'Faturamento NNE'!$F$2:$F$707,'Infos Relatório'!$B295,'Faturamento NNE'!$AA$2:$AA$707,'Infos Relatório'!C$1)</f>
        <v>0</v>
      </c>
      <c r="E295" s="543">
        <f>SUMIFS('Faturamento NNE'!$K$2:$K$707,'Faturamento NNE'!$E$2:$E$707,'Infos Relatório'!$B$245,'Faturamento NNE'!$F$2:$F$707,'Infos Relatório'!$B295,'Faturamento NNE'!$AA$2:$AA$707,'Infos Relatório'!C$1)</f>
        <v>0</v>
      </c>
      <c r="F295" s="544">
        <f>SUMIFS('Faturamento NNE'!$P$2:$P$707,'Faturamento NNE'!$E$2:$E$707,'Infos Relatório'!$B$245,'Faturamento NNE'!$F$2:$F$707,'Infos Relatório'!$B295,'Faturamento NNE'!$AA$2:$AA$707,'Infos Relatório'!C$1,'Faturamento NNE'!$U$2:$U$707,"Sim")+SUMIFS('Faturamento NNE'!$Q$2:$Q$707,'Faturamento NNE'!$E$2:$E$707,'Infos Relatório'!$B$245,'Faturamento NNE'!$F$2:$F$707,'Infos Relatório'!$B295,'Faturamento NNE'!$AA$2:$AA$707,'Infos Relatório'!C$1,'Faturamento NNE'!$U$2:$U$707,"Sim")</f>
        <v>0</v>
      </c>
      <c r="G295" s="283" t="e">
        <f t="shared" si="84"/>
        <v>#DIV/0!</v>
      </c>
      <c r="H295" s="545">
        <f>SUMIFS('Faturamento NNE'!$I$2:$I$707,'Faturamento NNE'!$E$2:$E$707,'Infos Relatório'!$B$245,'Faturamento NNE'!$F$2:$F$707,'Infos Relatório'!$B295,'Faturamento NNE'!$AA$2:$AA$707,'Infos Relatório'!C$1)</f>
        <v>0</v>
      </c>
      <c r="I295" s="541">
        <f>COUNTIFS('Faturamento NNE'!$E$2:$E$707,'Infos Relatório'!$B$245,'Faturamento NNE'!$F$2:$F$707,'Infos Relatório'!$B295,'Faturamento NNE'!$AA$2:$AA$707,'Infos Relatório'!I$1)</f>
        <v>0</v>
      </c>
      <c r="J295" s="542">
        <f>SUMIFS('Faturamento NNE'!$H$2:$H$707,'Faturamento NNE'!$E$2:$E$707,'Infos Relatório'!$B$245,'Faturamento NNE'!$F$2:$F$707,'Infos Relatório'!$B295,'Faturamento NNE'!$AA$2:$AA$707,'Infos Relatório'!I$1)</f>
        <v>0</v>
      </c>
      <c r="K295" s="543">
        <f>SUMIFS('Faturamento NNE'!$K$2:$K$707,'Faturamento NNE'!$E$2:$E$707,'Infos Relatório'!$B$245,'Faturamento NNE'!$F$2:$F$707,'Infos Relatório'!$B295,'Faturamento NNE'!$AA$2:$AA$707,'Infos Relatório'!I$1)</f>
        <v>0</v>
      </c>
      <c r="L295" s="544">
        <f>SUMIFS('Faturamento NNE'!$P$2:$P$707,'Faturamento NNE'!$E$2:$E$707,'Infos Relatório'!$B$245,'Faturamento NNE'!$F$2:$F$707,'Infos Relatório'!$B295,'Faturamento NNE'!$AA$2:$AA$707,'Infos Relatório'!I$1,'Faturamento NNE'!$U$2:$U$707,"Sim")+SUMIFS('Faturamento NNE'!$Q$2:$Q$707,'Faturamento NNE'!$E$2:$E$707,'Infos Relatório'!$B$245,'Faturamento NNE'!$F$2:$F$707,'Infos Relatório'!$B295,'Faturamento NNE'!$AA$2:$AA$707,'Infos Relatório'!I$1,'Faturamento NNE'!$U$2:$U$707,"Sim")</f>
        <v>0</v>
      </c>
      <c r="M295" s="283" t="e">
        <f t="shared" si="85"/>
        <v>#DIV/0!</v>
      </c>
      <c r="N295" s="545">
        <f>SUMIFS('Faturamento NNE'!$I$2:$I$707,'Faturamento NNE'!$E$2:$E$707,'Infos Relatório'!$B$245,'Faturamento NNE'!$F$2:$F$707,'Infos Relatório'!$B295,'Faturamento NNE'!$AA$2:$AA$707,'Infos Relatório'!I$1)</f>
        <v>0</v>
      </c>
      <c r="O295" s="541">
        <f>COUNTIFS('Faturamento NNE'!$E$2:$E$707,'Infos Relatório'!$B$245,'Faturamento NNE'!$F$2:$F$707,'Infos Relatório'!$B295,'Faturamento NNE'!$AA$2:$AA$707,'Infos Relatório'!O$1)</f>
        <v>0</v>
      </c>
      <c r="P295" s="542">
        <f>SUMIFS('Faturamento NNE'!$H$2:$H$707,'Faturamento NNE'!$E$2:$E$707,'Infos Relatório'!$B$245,'Faturamento NNE'!$F$2:$F$707,'Infos Relatório'!$B295,'Faturamento NNE'!$AA$2:$AA$707,'Infos Relatório'!O$1)</f>
        <v>0</v>
      </c>
      <c r="Q295" s="542">
        <f>SUMIFS('Faturamento NNE'!$K$2:$K$707,'Faturamento NNE'!$E$2:$E$707,'Infos Relatório'!$B$245,'Faturamento NNE'!$F$2:$F$707,'Infos Relatório'!$B295,'Faturamento NNE'!$AA$2:$AA$707,'Infos Relatório'!O$1)</f>
        <v>0</v>
      </c>
      <c r="R295" s="546">
        <f>SUMIFS('Faturamento NNE'!$P$2:$P$707,'Faturamento NNE'!$E$2:$E$707,'Infos Relatório'!$B$245,'Faturamento NNE'!$F$2:$F$707,'Infos Relatório'!$B295,'Faturamento NNE'!$AA$2:$AA$707,'Infos Relatório'!O$1,'Faturamento NNE'!$U$2:$U$707,"Sim")+SUMIFS('Faturamento NNE'!$Q$2:$Q$707,'Faturamento NNE'!$E$2:$E$707,'Infos Relatório'!$B$245,'Faturamento NNE'!$F$2:$F$707,'Infos Relatório'!$B295,'Faturamento NNE'!$AA$2:$AA$707,'Infos Relatório'!O$1,'Faturamento NNE'!$U$2:$U$707,"Sim")</f>
        <v>0</v>
      </c>
      <c r="S295" s="227" t="e">
        <f t="shared" si="86"/>
        <v>#DIV/0!</v>
      </c>
      <c r="T295" s="545">
        <f>SUMIFS('Faturamento NNE'!$I$2:$I$707,'Faturamento NNE'!$E$2:$E$707,'Infos Relatório'!$B$245,'Faturamento NNE'!$F$2:$F$707,'Infos Relatório'!$B295,'Faturamento NNE'!$AA$2:$AA$707,'Infos Relatório'!O$1)</f>
        <v>0</v>
      </c>
      <c r="U295" s="541">
        <f>COUNTIFS('Faturamento NNE'!$E$2:$E$707,'Infos Relatório'!$B$245,'Faturamento NNE'!$F$2:$F$707,'Infos Relatório'!$B295,'Faturamento NNE'!$AA$2:$AA$707,'Infos Relatório'!U$1)</f>
        <v>0</v>
      </c>
      <c r="V295" s="542">
        <f>SUMIFS('Faturamento NNE'!$H$2:$H$707,'Faturamento NNE'!$E$2:$E$707,'Infos Relatório'!$B$245,'Faturamento NNE'!$F$2:$F$707,'Infos Relatório'!$B295,'Faturamento NNE'!$AA$2:$AA$707,'Infos Relatório'!U$1)</f>
        <v>0</v>
      </c>
      <c r="W295" s="542">
        <f>SUMIFS('Faturamento NNE'!$K$2:$K$707,'Faturamento NNE'!$E$2:$E$707,'Infos Relatório'!$B$245,'Faturamento NNE'!$F$2:$F$707,'Infos Relatório'!$B295,'Faturamento NNE'!$AA$2:$AA$707,'Infos Relatório'!U$1)</f>
        <v>0</v>
      </c>
      <c r="X295" s="546">
        <f>SUMIFS('Faturamento NNE'!$P$2:$P$707,'Faturamento NNE'!$E$2:$E$707,'Infos Relatório'!$B$245,'Faturamento NNE'!$F$2:$F$707,'Infos Relatório'!$B295,'Faturamento NNE'!$AA$2:$AA$707,'Infos Relatório'!U$1,'Faturamento NNE'!$U$2:$U$707,"Sim")+SUMIFS('Faturamento NNE'!$Q$2:$Q$707,'Faturamento NNE'!$E$2:$E$707,'Infos Relatório'!$B$245,'Faturamento NNE'!$F$2:$F$707,'Infos Relatório'!$B295,'Faturamento NNE'!$AA$2:$AA$707,'Infos Relatório'!U$1,'Faturamento NNE'!$U$2:$U$707,"Sim")</f>
        <v>0</v>
      </c>
      <c r="Y295" s="227" t="e">
        <f t="shared" si="87"/>
        <v>#DIV/0!</v>
      </c>
      <c r="Z295" s="545">
        <f>SUMIFS('Faturamento NNE'!$I$2:$I$707,'Faturamento NNE'!$E$2:$E$707,'Infos Relatório'!$B$245,'Faturamento NNE'!$F$2:$F$707,'Infos Relatório'!$B295,'Faturamento NNE'!$AA$2:$AA$707,'Infos Relatório'!U$1)</f>
        <v>0</v>
      </c>
      <c r="AA295" s="541">
        <f>COUNTIFS('Faturamento NNE'!$E$2:$E$707,'Infos Relatório'!$B$245,'Faturamento NNE'!$F$2:$F$707,'Infos Relatório'!$B295,'Faturamento NNE'!$AA$2:$AA$707,'Infos Relatório'!AA$1)</f>
        <v>0</v>
      </c>
      <c r="AB295" s="542">
        <f>SUMIFS('Faturamento NNE'!$H$2:$H$707,'Faturamento NNE'!$E$2:$E$707,'Infos Relatório'!$B$245,'Faturamento NNE'!$F$2:$F$707,'Infos Relatório'!$B295,'Faturamento NNE'!$AA$2:$AA$707,'Infos Relatório'!AA$1)</f>
        <v>0</v>
      </c>
      <c r="AC295" s="542">
        <f>SUMIFS('Faturamento NNE'!$K$2:$K$707,'Faturamento NNE'!$E$2:$E$707,'Infos Relatório'!$B$245,'Faturamento NNE'!$F$2:$F$707,'Infos Relatório'!$B295,'Faturamento NNE'!$AA$2:$AA$707,'Infos Relatório'!AA$1)</f>
        <v>0</v>
      </c>
      <c r="AD295" s="546">
        <f>SUMIFS('Faturamento NNE'!$P$2:$P$707,'Faturamento NNE'!$E$2:$E$707,'Infos Relatório'!$B$245,'Faturamento NNE'!$F$2:$F$707,'Infos Relatório'!$B295,'Faturamento NNE'!$AA$2:$AA$707,'Infos Relatório'!AA$1,'Faturamento NNE'!$U$2:$U$707,"Sim")+SUMIFS('Faturamento NNE'!$Q$2:$Q$707,'Faturamento NNE'!$E$2:$E$707,'Infos Relatório'!$B$245,'Faturamento NNE'!$F$2:$F$707,'Infos Relatório'!$B295,'Faturamento NNE'!$AA$2:$AA$707,'Infos Relatório'!AA$1,'Faturamento NNE'!$U$2:$U$707,"Sim")</f>
        <v>0</v>
      </c>
      <c r="AE295" s="227" t="e">
        <f t="shared" si="88"/>
        <v>#DIV/0!</v>
      </c>
      <c r="AF295" s="545">
        <f>SUMIFS('Faturamento NNE'!$I$2:$I$707,'Faturamento NNE'!$E$2:$E$707,'Infos Relatório'!$B$245,'Faturamento NNE'!$F$2:$F$707,'Infos Relatório'!$B295,'Faturamento NNE'!$AA$2:$AA$707,'Infos Relatório'!AA$1)</f>
        <v>0</v>
      </c>
      <c r="AG295" s="541">
        <f>COUNTIFS('Faturamento NNE'!$E$2:$E$707,'Infos Relatório'!$B$245,'Faturamento NNE'!$F$2:$F$707,'Infos Relatório'!$B295,'Faturamento NNE'!$AA$2:$AA$707,'Infos Relatório'!AG$1)</f>
        <v>0</v>
      </c>
      <c r="AH295" s="542">
        <f>SUMIFS('Faturamento NNE'!$H$2:$H$707,'Faturamento NNE'!$E$2:$E$707,'Infos Relatório'!$B$245,'Faturamento NNE'!$F$2:$F$707,'Infos Relatório'!$B295,'Faturamento NNE'!$AA$2:$AA$707,'Infos Relatório'!AG$1)</f>
        <v>0</v>
      </c>
      <c r="AI295" s="542">
        <f>SUMIFS('Faturamento NNE'!$K$2:$K$707,'Faturamento NNE'!$E$2:$E$707,'Infos Relatório'!$B$245,'Faturamento NNE'!$F$2:$F$707,'Infos Relatório'!$B295,'Faturamento NNE'!$AA$2:$AA$707,'Infos Relatório'!AG$1)</f>
        <v>0</v>
      </c>
      <c r="AJ295" s="546">
        <f>SUMIFS('Faturamento NNE'!$P$2:$P$707,'Faturamento NNE'!$E$2:$E$707,'Infos Relatório'!$B$245,'Faturamento NNE'!$F$2:$F$707,'Infos Relatório'!$B295,'Faturamento NNE'!$AA$2:$AA$707,'Infos Relatório'!AG$1,'Faturamento NNE'!$U$2:$U$707,"Sim")+SUMIFS('Faturamento NNE'!$Q$2:$Q$707,'Faturamento NNE'!$E$2:$E$707,'Infos Relatório'!$B$245,'Faturamento NNE'!$F$2:$F$707,'Infos Relatório'!$B295,'Faturamento NNE'!$AA$2:$AA$707,'Infos Relatório'!AG$1,'Faturamento NNE'!$U$2:$U$707,"Sim")</f>
        <v>0</v>
      </c>
      <c r="AK295" s="227" t="e">
        <f t="shared" si="89"/>
        <v>#DIV/0!</v>
      </c>
      <c r="AL295" s="545">
        <f>SUMIFS('Faturamento NNE'!$I$2:$I$707,'Faturamento NNE'!$E$2:$E$707,'Infos Relatório'!$B$245,'Faturamento NNE'!$F$2:$F$707,'Infos Relatório'!$B295,'Faturamento NNE'!$AA$2:$AA$707,'Infos Relatório'!AG$1)</f>
        <v>0</v>
      </c>
      <c r="AM295" s="541">
        <f>COUNTIFS('Faturamento NNE'!$E$2:$E$707,'Infos Relatório'!$B$245,'Faturamento NNE'!$F$2:$F$707,'Infos Relatório'!$B295,'Faturamento NNE'!$AA$2:$AA$707,'Infos Relatório'!AM$1)</f>
        <v>0</v>
      </c>
      <c r="AN295" s="542">
        <f>SUMIFS('Faturamento NNE'!$H$2:$H$707,'Faturamento NNE'!$E$2:$E$707,'Infos Relatório'!$B$245,'Faturamento NNE'!$F$2:$F$707,'Infos Relatório'!$B295,'Faturamento NNE'!$AA$2:$AA$707,'Infos Relatório'!AM$1)</f>
        <v>0</v>
      </c>
      <c r="AO295" s="542">
        <f>SUMIFS('Faturamento NNE'!$K$2:$K$707,'Faturamento NNE'!$E$2:$E$707,'Infos Relatório'!$B$245,'Faturamento NNE'!$F$2:$F$707,'Infos Relatório'!$B295,'Faturamento NNE'!$AA$2:$AA$707,'Infos Relatório'!AM$1)</f>
        <v>0</v>
      </c>
      <c r="AP295" s="546">
        <f>SUMIFS('Faturamento NNE'!$P$2:$P$707,'Faturamento NNE'!$E$2:$E$707,'Infos Relatório'!$B$245,'Faturamento NNE'!$F$2:$F$707,'Infos Relatório'!$B295,'Faturamento NNE'!$AA$2:$AA$707,'Infos Relatório'!AM$1,'Faturamento NNE'!$U$2:$U$707,"Sim")+SUMIFS('Faturamento NNE'!$Q$2:$Q$707,'Faturamento NNE'!$E$2:$E$707,'Infos Relatório'!$B$245,'Faturamento NNE'!$F$2:$F$707,'Infos Relatório'!$B295,'Faturamento NNE'!$AA$2:$AA$707,'Infos Relatório'!AM$1,'Faturamento NNE'!$U$2:$U$707,"Sim")</f>
        <v>0</v>
      </c>
      <c r="AQ295" s="227" t="e">
        <f t="shared" si="90"/>
        <v>#DIV/0!</v>
      </c>
      <c r="AR295" s="545">
        <f>SUMIFS('Faturamento NNE'!$I$2:$I$707,'Faturamento NNE'!$E$2:$E$707,'Infos Relatório'!$B$245,'Faturamento NNE'!$F$2:$F$707,'Infos Relatório'!$B295,'Faturamento NNE'!$AA$2:$AA$707,'Infos Relatório'!AM$1)</f>
        <v>0</v>
      </c>
      <c r="AS295" s="541">
        <f>COUNTIFS('Faturamento NNE'!$E$2:$E$707,'Infos Relatório'!$B$245,'Faturamento NNE'!$F$2:$F$707,'Infos Relatório'!$B295,'Faturamento NNE'!$AA$2:$AA$707,'Infos Relatório'!AS$1)</f>
        <v>0</v>
      </c>
      <c r="AT295" s="542">
        <f>SUMIFS('Faturamento NNE'!$H$2:$H$707,'Faturamento NNE'!$E$2:$E$707,'Infos Relatório'!$B$245,'Faturamento NNE'!$F$2:$F$707,'Infos Relatório'!$B295,'Faturamento NNE'!$AA$2:$AA$707,'Infos Relatório'!AS$1)</f>
        <v>0</v>
      </c>
      <c r="AU295" s="542">
        <f>SUMIFS('Faturamento NNE'!$K$2:$K$707,'Faturamento NNE'!$E$2:$E$707,'Infos Relatório'!$B$245,'Faturamento NNE'!$F$2:$F$707,'Infos Relatório'!$B295,'Faturamento NNE'!$AA$2:$AA$707,'Infos Relatório'!AS$1)</f>
        <v>0</v>
      </c>
      <c r="AV295" s="546">
        <f>SUMIFS('Faturamento NNE'!$P$2:$P$707,'Faturamento NNE'!$E$2:$E$707,'Infos Relatório'!$B$245,'Faturamento NNE'!$F$2:$F$707,'Infos Relatório'!$B295,'Faturamento NNE'!$AA$2:$AA$707,'Infos Relatório'!AS$1,'Faturamento NNE'!$U$2:$U$707,"Sim")+SUMIFS('Faturamento NNE'!$Q$2:$Q$707,'Faturamento NNE'!$E$2:$E$707,'Infos Relatório'!$B$245,'Faturamento NNE'!$F$2:$F$707,'Infos Relatório'!$B295,'Faturamento NNE'!$AA$2:$AA$707,'Infos Relatório'!AS$1,'Faturamento NNE'!$U$2:$U$707,"Sim")</f>
        <v>0</v>
      </c>
      <c r="AW295" s="227" t="e">
        <f t="shared" si="91"/>
        <v>#DIV/0!</v>
      </c>
      <c r="AX295" s="545">
        <f>SUMIFS('Faturamento NNE'!$I$2:$I$707,'Faturamento NNE'!$E$2:$E$707,'Infos Relatório'!$B$245,'Faturamento NNE'!$F$2:$F$707,'Infos Relatório'!$B295,'Faturamento NNE'!$AA$2:$AA$707,'Infos Relatório'!AS$1)</f>
        <v>0</v>
      </c>
      <c r="AY295" s="541">
        <f>COUNTIFS('Faturamento NNE'!$E$2:$E$707,'Infos Relatório'!$B$245,'Faturamento NNE'!$F$2:$F$707,'Infos Relatório'!$B295,'Faturamento NNE'!$AA$2:$AA$707,'Infos Relatório'!AY$1)</f>
        <v>0</v>
      </c>
      <c r="AZ295" s="542">
        <f>SUMIFS('Faturamento NNE'!$H$2:$H$707,'Faturamento NNE'!$E$2:$E$707,'Infos Relatório'!$B$245,'Faturamento NNE'!$F$2:$F$707,'Infos Relatório'!$B295,'Faturamento NNE'!$AA$2:$AA$707,'Infos Relatório'!AY$1)</f>
        <v>0</v>
      </c>
      <c r="BA295" s="542">
        <f>SUMIFS('Faturamento NNE'!$K$2:$K$707,'Faturamento NNE'!$E$2:$E$707,'Infos Relatório'!$B$245,'Faturamento NNE'!$F$2:$F$707,'Infos Relatório'!$B295,'Faturamento NNE'!$AA$2:$AA$707,'Infos Relatório'!AY$1)</f>
        <v>0</v>
      </c>
      <c r="BB295" s="546">
        <f>SUMIFS('Faturamento NNE'!$P$2:$P$707,'Faturamento NNE'!$E$2:$E$707,'Infos Relatório'!$B$245,'Faturamento NNE'!$F$2:$F$707,'Infos Relatório'!$B295,'Faturamento NNE'!$AA$2:$AA$707,'Infos Relatório'!AY$1,'Faturamento NNE'!$U$2:$U$707,"Sim")+SUMIFS('Faturamento NNE'!$Q$2:$Q$707,'Faturamento NNE'!$E$2:$E$707,'Infos Relatório'!$B$245,'Faturamento NNE'!$F$2:$F$707,'Infos Relatório'!$B295,'Faturamento NNE'!$AA$2:$AA$707,'Infos Relatório'!AY$1,'Faturamento NNE'!$U$2:$U$707,"Sim")</f>
        <v>0</v>
      </c>
      <c r="BC295" s="227" t="e">
        <f t="shared" si="92"/>
        <v>#DIV/0!</v>
      </c>
      <c r="BD295" s="545">
        <f>SUMIFS('Faturamento NNE'!$I$2:$I$707,'Faturamento NNE'!$E$2:$E$707,'Infos Relatório'!$B$245,'Faturamento NNE'!$F$2:$F$707,'Infos Relatório'!$B295,'Faturamento NNE'!$AA$2:$AA$707,'Infos Relatório'!AY$1)</f>
        <v>0</v>
      </c>
      <c r="BE295" s="541">
        <f>COUNTIFS('Faturamento NNE'!$E$2:$E$707,'Infos Relatório'!$B$245,'Faturamento NNE'!$F$2:$F$707,'Infos Relatório'!$B295,'Faturamento NNE'!$AA$2:$AA$707,'Infos Relatório'!BE$1)</f>
        <v>0</v>
      </c>
      <c r="BF295" s="542">
        <f>SUMIFS('Faturamento NNE'!$H$2:$H$707,'Faturamento NNE'!$E$2:$E$707,'Infos Relatório'!$B$245,'Faturamento NNE'!$F$2:$F$707,'Infos Relatório'!$B295,'Faturamento NNE'!$AA$2:$AA$707,'Infos Relatório'!BE$1)</f>
        <v>0</v>
      </c>
      <c r="BG295" s="542">
        <f>SUMIFS('Faturamento NNE'!$K$2:$K$707,'Faturamento NNE'!$E$2:$E$707,'Infos Relatório'!$B$245,'Faturamento NNE'!$F$2:$F$707,'Infos Relatório'!$B295,'Faturamento NNE'!$AA$2:$AA$707,'Infos Relatório'!BE$1)</f>
        <v>0</v>
      </c>
      <c r="BH295" s="546">
        <f>SUMIFS('Faturamento NNE'!$P$2:$P$707,'Faturamento NNE'!$E$2:$E$707,'Infos Relatório'!$B$245,'Faturamento NNE'!$F$2:$F$707,'Infos Relatório'!$B295,'Faturamento NNE'!$AA$2:$AA$707,'Infos Relatório'!BE$1,'Faturamento NNE'!$U$2:$U$707,"Sim")+SUMIFS('Faturamento NNE'!$Q$2:$Q$707,'Faturamento NNE'!$E$2:$E$707,'Infos Relatório'!$B$245,'Faturamento NNE'!$F$2:$F$707,'Infos Relatório'!$B295,'Faturamento NNE'!$AA$2:$AA$707,'Infos Relatório'!BE$1,'Faturamento NNE'!$U$2:$U$707,"Sim")</f>
        <v>0</v>
      </c>
      <c r="BI295" s="227" t="e">
        <f t="shared" si="93"/>
        <v>#DIV/0!</v>
      </c>
      <c r="BJ295" s="545">
        <f>SUMIFS('Faturamento NNE'!$I$2:$I$707,'Faturamento NNE'!$E$2:$E$707,'Infos Relatório'!$B$245,'Faturamento NNE'!$F$2:$F$707,'Infos Relatório'!$B295,'Faturamento NNE'!$AA$2:$AA$707,'Infos Relatório'!BE$1)</f>
        <v>0</v>
      </c>
      <c r="BK295" s="541">
        <f>COUNTIFS('Faturamento NNE'!$E$2:$E$707,'Infos Relatório'!$B$245,'Faturamento NNE'!$F$2:$F$707,'Infos Relatório'!$B295,'Faturamento NNE'!$AA$2:$AA$707,'Infos Relatório'!BK$1)</f>
        <v>0</v>
      </c>
      <c r="BL295" s="542">
        <f>SUMIFS('Faturamento NNE'!$H$2:$H$707,'Faturamento NNE'!$E$2:$E$707,'Infos Relatório'!$B$245,'Faturamento NNE'!$F$2:$F$707,'Infos Relatório'!$B295,'Faturamento NNE'!$AA$2:$AA$707,'Infos Relatório'!BK$1)</f>
        <v>0</v>
      </c>
      <c r="BM295" s="542">
        <f>SUMIFS('Faturamento NNE'!$K$2:$K$707,'Faturamento NNE'!$E$2:$E$707,'Infos Relatório'!$B$245,'Faturamento NNE'!$F$2:$F$707,'Infos Relatório'!$B295,'Faturamento NNE'!$AA$2:$AA$707,'Infos Relatório'!BK$1)</f>
        <v>0</v>
      </c>
      <c r="BN295" s="546">
        <f>SUMIFS('Faturamento NNE'!$P$2:$P$707,'Faturamento NNE'!$E$2:$E$707,'Infos Relatório'!$B$245,'Faturamento NNE'!$F$2:$F$707,'Infos Relatório'!$B295,'Faturamento NNE'!$AA$2:$AA$707,'Infos Relatório'!BK$1,'Faturamento NNE'!$U$2:$U$707,"Sim")+SUMIFS('Faturamento NNE'!$Q$2:$Q$707,'Faturamento NNE'!$E$2:$E$707,'Infos Relatório'!$B$245,'Faturamento NNE'!$F$2:$F$707,'Infos Relatório'!$B295,'Faturamento NNE'!$AA$2:$AA$707,'Infos Relatório'!BK$1,'Faturamento NNE'!$U$2:$U$707,"Sim")</f>
        <v>0</v>
      </c>
      <c r="BO295" s="227" t="e">
        <f t="shared" si="94"/>
        <v>#DIV/0!</v>
      </c>
      <c r="BP295" s="545">
        <f>SUMIFS('Faturamento NNE'!$I$2:$I$707,'Faturamento NNE'!$E$2:$E$707,'Infos Relatório'!$B$245,'Faturamento NNE'!$F$2:$F$707,'Infos Relatório'!$B295,'Faturamento NNE'!$AA$2:$AA$707,'Infos Relatório'!BK$1)</f>
        <v>0</v>
      </c>
      <c r="BQ295" s="541">
        <f>COUNTIFS('Faturamento NNE'!$E$2:$E$707,'Infos Relatório'!$B$245,'Faturamento NNE'!$F$2:$F$707,'Infos Relatório'!$B295,'Faturamento NNE'!$AA$2:$AA$707,'Infos Relatório'!BQ$1)</f>
        <v>0</v>
      </c>
      <c r="BR295" s="542">
        <f>SUMIFS('Faturamento NNE'!$H$2:$H$707,'Faturamento NNE'!$E$2:$E$707,'Infos Relatório'!$B$245,'Faturamento NNE'!$F$2:$F$707,'Infos Relatório'!$B295,'Faturamento NNE'!$AA$2:$AA$707,'Infos Relatório'!BQ$1)</f>
        <v>0</v>
      </c>
      <c r="BS295" s="542">
        <f>SUMIFS('Faturamento NNE'!$K$2:$K$707,'Faturamento NNE'!$E$2:$E$707,'Infos Relatório'!$B$245,'Faturamento NNE'!$F$2:$F$707,'Infos Relatório'!$B295,'Faturamento NNE'!$AA$2:$AA$707,'Infos Relatório'!BQ$1)</f>
        <v>0</v>
      </c>
      <c r="BT295" s="546">
        <f>SUMIFS('Faturamento NNE'!$P$2:$P$707,'Faturamento NNE'!$E$2:$E$707,'Infos Relatório'!$B$245,'Faturamento NNE'!$F$2:$F$707,'Infos Relatório'!$B295,'Faturamento NNE'!$AA$2:$AA$707,'Infos Relatório'!BQ$1,'Faturamento NNE'!$U$2:$U$707,"Sim")+SUMIFS('Faturamento NNE'!$Q$2:$Q$707,'Faturamento NNE'!$E$2:$E$707,'Infos Relatório'!$B$245,'Faturamento NNE'!$F$2:$F$707,'Infos Relatório'!$B295,'Faturamento NNE'!$AA$2:$AA$707,'Infos Relatório'!BQ$1,'Faturamento NNE'!$U$2:$U$707,"Sim")</f>
        <v>0</v>
      </c>
      <c r="BU295" s="227" t="e">
        <f t="shared" si="95"/>
        <v>#DIV/0!</v>
      </c>
      <c r="BV295" s="545">
        <f>SUMIFS('Faturamento NNE'!$I$2:$I$707,'Faturamento NNE'!$E$2:$E$707,'Infos Relatório'!$B$245,'Faturamento NNE'!$F$2:$F$707,'Infos Relatório'!$B295,'Faturamento NNE'!$AA$2:$AA$707,'Infos Relatório'!BQ$1)</f>
        <v>0</v>
      </c>
    </row>
    <row r="296" spans="2:74">
      <c r="B296" s="217" t="s">
        <v>180</v>
      </c>
      <c r="C296" s="541">
        <f>COUNTIFS('Faturamento NNE'!$E$2:$E$707,'Infos Relatório'!$B$245,'Faturamento NNE'!$F$2:$F$707,'Infos Relatório'!$B296,'Faturamento NNE'!$AA$2:$AA$707,'Infos Relatório'!C$1)</f>
        <v>0</v>
      </c>
      <c r="D296" s="542">
        <f>SUMIFS('Faturamento NNE'!$H$2:$H$707,'Faturamento NNE'!$E$2:$E$707,'Infos Relatório'!$B$245,'Faturamento NNE'!$F$2:$F$707,'Infos Relatório'!$B296,'Faturamento NNE'!$AA$2:$AA$707,'Infos Relatório'!C$1)</f>
        <v>0</v>
      </c>
      <c r="E296" s="543">
        <f>SUMIFS('Faturamento NNE'!$K$2:$K$707,'Faturamento NNE'!$E$2:$E$707,'Infos Relatório'!$B$245,'Faturamento NNE'!$F$2:$F$707,'Infos Relatório'!$B296,'Faturamento NNE'!$AA$2:$AA$707,'Infos Relatório'!C$1)</f>
        <v>0</v>
      </c>
      <c r="F296" s="544">
        <f>SUMIFS('Faturamento NNE'!$P$2:$P$707,'Faturamento NNE'!$E$2:$E$707,'Infos Relatório'!$B$245,'Faturamento NNE'!$F$2:$F$707,'Infos Relatório'!$B296,'Faturamento NNE'!$AA$2:$AA$707,'Infos Relatório'!C$1,'Faturamento NNE'!$U$2:$U$707,"Sim")+SUMIFS('Faturamento NNE'!$Q$2:$Q$707,'Faturamento NNE'!$E$2:$E$707,'Infos Relatório'!$B$245,'Faturamento NNE'!$F$2:$F$707,'Infos Relatório'!$B296,'Faturamento NNE'!$AA$2:$AA$707,'Infos Relatório'!C$1,'Faturamento NNE'!$U$2:$U$707,"Sim")</f>
        <v>0</v>
      </c>
      <c r="G296" s="283" t="e">
        <f t="shared" si="84"/>
        <v>#DIV/0!</v>
      </c>
      <c r="H296" s="545">
        <f>SUMIFS('Faturamento NNE'!$I$2:$I$707,'Faturamento NNE'!$E$2:$E$707,'Infos Relatório'!$B$245,'Faturamento NNE'!$F$2:$F$707,'Infos Relatório'!$B296,'Faturamento NNE'!$AA$2:$AA$707,'Infos Relatório'!C$1)</f>
        <v>0</v>
      </c>
      <c r="I296" s="541">
        <f>COUNTIFS('Faturamento NNE'!$E$2:$E$707,'Infos Relatório'!$B$245,'Faturamento NNE'!$F$2:$F$707,'Infos Relatório'!$B296,'Faturamento NNE'!$AA$2:$AA$707,'Infos Relatório'!I$1)</f>
        <v>0</v>
      </c>
      <c r="J296" s="542">
        <f>SUMIFS('Faturamento NNE'!$H$2:$H$707,'Faturamento NNE'!$E$2:$E$707,'Infos Relatório'!$B$245,'Faturamento NNE'!$F$2:$F$707,'Infos Relatório'!$B296,'Faturamento NNE'!$AA$2:$AA$707,'Infos Relatório'!I$1)</f>
        <v>0</v>
      </c>
      <c r="K296" s="543">
        <f>SUMIFS('Faturamento NNE'!$K$2:$K$707,'Faturamento NNE'!$E$2:$E$707,'Infos Relatório'!$B$245,'Faturamento NNE'!$F$2:$F$707,'Infos Relatório'!$B296,'Faturamento NNE'!$AA$2:$AA$707,'Infos Relatório'!I$1)</f>
        <v>0</v>
      </c>
      <c r="L296" s="544">
        <f>SUMIFS('Faturamento NNE'!$P$2:$P$707,'Faturamento NNE'!$E$2:$E$707,'Infos Relatório'!$B$245,'Faturamento NNE'!$F$2:$F$707,'Infos Relatório'!$B296,'Faturamento NNE'!$AA$2:$AA$707,'Infos Relatório'!I$1,'Faturamento NNE'!$U$2:$U$707,"Sim")+SUMIFS('Faturamento NNE'!$Q$2:$Q$707,'Faturamento NNE'!$E$2:$E$707,'Infos Relatório'!$B$245,'Faturamento NNE'!$F$2:$F$707,'Infos Relatório'!$B296,'Faturamento NNE'!$AA$2:$AA$707,'Infos Relatório'!I$1,'Faturamento NNE'!$U$2:$U$707,"Sim")</f>
        <v>0</v>
      </c>
      <c r="M296" s="283" t="e">
        <f t="shared" si="85"/>
        <v>#DIV/0!</v>
      </c>
      <c r="N296" s="545">
        <f>SUMIFS('Faturamento NNE'!$I$2:$I$707,'Faturamento NNE'!$E$2:$E$707,'Infos Relatório'!$B$245,'Faturamento NNE'!$F$2:$F$707,'Infos Relatório'!$B296,'Faturamento NNE'!$AA$2:$AA$707,'Infos Relatório'!I$1)</f>
        <v>0</v>
      </c>
      <c r="O296" s="541">
        <f>COUNTIFS('Faturamento NNE'!$E$2:$E$707,'Infos Relatório'!$B$245,'Faturamento NNE'!$F$2:$F$707,'Infos Relatório'!$B296,'Faturamento NNE'!$AA$2:$AA$707,'Infos Relatório'!O$1)</f>
        <v>0</v>
      </c>
      <c r="P296" s="542">
        <f>SUMIFS('Faturamento NNE'!$H$2:$H$707,'Faturamento NNE'!$E$2:$E$707,'Infos Relatório'!$B$245,'Faturamento NNE'!$F$2:$F$707,'Infos Relatório'!$B296,'Faturamento NNE'!$AA$2:$AA$707,'Infos Relatório'!O$1)</f>
        <v>0</v>
      </c>
      <c r="Q296" s="542">
        <f>SUMIFS('Faturamento NNE'!$K$2:$K$707,'Faturamento NNE'!$E$2:$E$707,'Infos Relatório'!$B$245,'Faturamento NNE'!$F$2:$F$707,'Infos Relatório'!$B296,'Faturamento NNE'!$AA$2:$AA$707,'Infos Relatório'!O$1)</f>
        <v>0</v>
      </c>
      <c r="R296" s="546">
        <f>SUMIFS('Faturamento NNE'!$P$2:$P$707,'Faturamento NNE'!$E$2:$E$707,'Infos Relatório'!$B$245,'Faturamento NNE'!$F$2:$F$707,'Infos Relatório'!$B296,'Faturamento NNE'!$AA$2:$AA$707,'Infos Relatório'!O$1,'Faturamento NNE'!$U$2:$U$707,"Sim")+SUMIFS('Faturamento NNE'!$Q$2:$Q$707,'Faturamento NNE'!$E$2:$E$707,'Infos Relatório'!$B$245,'Faturamento NNE'!$F$2:$F$707,'Infos Relatório'!$B296,'Faturamento NNE'!$AA$2:$AA$707,'Infos Relatório'!O$1,'Faturamento NNE'!$U$2:$U$707,"Sim")</f>
        <v>0</v>
      </c>
      <c r="S296" s="227" t="e">
        <f t="shared" si="86"/>
        <v>#DIV/0!</v>
      </c>
      <c r="T296" s="545">
        <f>SUMIFS('Faturamento NNE'!$I$2:$I$707,'Faturamento NNE'!$E$2:$E$707,'Infos Relatório'!$B$245,'Faturamento NNE'!$F$2:$F$707,'Infos Relatório'!$B296,'Faturamento NNE'!$AA$2:$AA$707,'Infos Relatório'!O$1)</f>
        <v>0</v>
      </c>
      <c r="U296" s="541">
        <f>COUNTIFS('Faturamento NNE'!$E$2:$E$707,'Infos Relatório'!$B$245,'Faturamento NNE'!$F$2:$F$707,'Infos Relatório'!$B296,'Faturamento NNE'!$AA$2:$AA$707,'Infos Relatório'!U$1)</f>
        <v>0</v>
      </c>
      <c r="V296" s="542">
        <f>SUMIFS('Faturamento NNE'!$H$2:$H$707,'Faturamento NNE'!$E$2:$E$707,'Infos Relatório'!$B$245,'Faturamento NNE'!$F$2:$F$707,'Infos Relatório'!$B296,'Faturamento NNE'!$AA$2:$AA$707,'Infos Relatório'!U$1)</f>
        <v>0</v>
      </c>
      <c r="W296" s="542">
        <f>SUMIFS('Faturamento NNE'!$K$2:$K$707,'Faturamento NNE'!$E$2:$E$707,'Infos Relatório'!$B$245,'Faturamento NNE'!$F$2:$F$707,'Infos Relatório'!$B296,'Faturamento NNE'!$AA$2:$AA$707,'Infos Relatório'!U$1)</f>
        <v>0</v>
      </c>
      <c r="X296" s="546">
        <f>SUMIFS('Faturamento NNE'!$P$2:$P$707,'Faturamento NNE'!$E$2:$E$707,'Infos Relatório'!$B$245,'Faturamento NNE'!$F$2:$F$707,'Infos Relatório'!$B296,'Faturamento NNE'!$AA$2:$AA$707,'Infos Relatório'!U$1,'Faturamento NNE'!$U$2:$U$707,"Sim")+SUMIFS('Faturamento NNE'!$Q$2:$Q$707,'Faturamento NNE'!$E$2:$E$707,'Infos Relatório'!$B$245,'Faturamento NNE'!$F$2:$F$707,'Infos Relatório'!$B296,'Faturamento NNE'!$AA$2:$AA$707,'Infos Relatório'!U$1,'Faturamento NNE'!$U$2:$U$707,"Sim")</f>
        <v>0</v>
      </c>
      <c r="Y296" s="227" t="e">
        <f t="shared" si="87"/>
        <v>#DIV/0!</v>
      </c>
      <c r="Z296" s="545">
        <f>SUMIFS('Faturamento NNE'!$I$2:$I$707,'Faturamento NNE'!$E$2:$E$707,'Infos Relatório'!$B$245,'Faturamento NNE'!$F$2:$F$707,'Infos Relatório'!$B296,'Faturamento NNE'!$AA$2:$AA$707,'Infos Relatório'!U$1)</f>
        <v>0</v>
      </c>
      <c r="AA296" s="541">
        <f>COUNTIFS('Faturamento NNE'!$E$2:$E$707,'Infos Relatório'!$B$245,'Faturamento NNE'!$F$2:$F$707,'Infos Relatório'!$B296,'Faturamento NNE'!$AA$2:$AA$707,'Infos Relatório'!AA$1)</f>
        <v>0</v>
      </c>
      <c r="AB296" s="542">
        <f>SUMIFS('Faturamento NNE'!$H$2:$H$707,'Faturamento NNE'!$E$2:$E$707,'Infos Relatório'!$B$245,'Faturamento NNE'!$F$2:$F$707,'Infos Relatório'!$B296,'Faturamento NNE'!$AA$2:$AA$707,'Infos Relatório'!AA$1)</f>
        <v>0</v>
      </c>
      <c r="AC296" s="542">
        <f>SUMIFS('Faturamento NNE'!$K$2:$K$707,'Faturamento NNE'!$E$2:$E$707,'Infos Relatório'!$B$245,'Faturamento NNE'!$F$2:$F$707,'Infos Relatório'!$B296,'Faturamento NNE'!$AA$2:$AA$707,'Infos Relatório'!AA$1)</f>
        <v>0</v>
      </c>
      <c r="AD296" s="546">
        <f>SUMIFS('Faturamento NNE'!$P$2:$P$707,'Faturamento NNE'!$E$2:$E$707,'Infos Relatório'!$B$245,'Faturamento NNE'!$F$2:$F$707,'Infos Relatório'!$B296,'Faturamento NNE'!$AA$2:$AA$707,'Infos Relatório'!AA$1,'Faturamento NNE'!$U$2:$U$707,"Sim")+SUMIFS('Faturamento NNE'!$Q$2:$Q$707,'Faturamento NNE'!$E$2:$E$707,'Infos Relatório'!$B$245,'Faturamento NNE'!$F$2:$F$707,'Infos Relatório'!$B296,'Faturamento NNE'!$AA$2:$AA$707,'Infos Relatório'!AA$1,'Faturamento NNE'!$U$2:$U$707,"Sim")</f>
        <v>0</v>
      </c>
      <c r="AE296" s="227" t="e">
        <f t="shared" si="88"/>
        <v>#DIV/0!</v>
      </c>
      <c r="AF296" s="545">
        <f>SUMIFS('Faturamento NNE'!$I$2:$I$707,'Faturamento NNE'!$E$2:$E$707,'Infos Relatório'!$B$245,'Faturamento NNE'!$F$2:$F$707,'Infos Relatório'!$B296,'Faturamento NNE'!$AA$2:$AA$707,'Infos Relatório'!AA$1)</f>
        <v>0</v>
      </c>
      <c r="AG296" s="541">
        <f>COUNTIFS('Faturamento NNE'!$E$2:$E$707,'Infos Relatório'!$B$245,'Faturamento NNE'!$F$2:$F$707,'Infos Relatório'!$B296,'Faturamento NNE'!$AA$2:$AA$707,'Infos Relatório'!AG$1)</f>
        <v>0</v>
      </c>
      <c r="AH296" s="542">
        <f>SUMIFS('Faturamento NNE'!$H$2:$H$707,'Faturamento NNE'!$E$2:$E$707,'Infos Relatório'!$B$245,'Faturamento NNE'!$F$2:$F$707,'Infos Relatório'!$B296,'Faturamento NNE'!$AA$2:$AA$707,'Infos Relatório'!AG$1)</f>
        <v>0</v>
      </c>
      <c r="AI296" s="542">
        <f>SUMIFS('Faturamento NNE'!$K$2:$K$707,'Faturamento NNE'!$E$2:$E$707,'Infos Relatório'!$B$245,'Faturamento NNE'!$F$2:$F$707,'Infos Relatório'!$B296,'Faturamento NNE'!$AA$2:$AA$707,'Infos Relatório'!AG$1)</f>
        <v>0</v>
      </c>
      <c r="AJ296" s="546">
        <f>SUMIFS('Faturamento NNE'!$P$2:$P$707,'Faturamento NNE'!$E$2:$E$707,'Infos Relatório'!$B$245,'Faturamento NNE'!$F$2:$F$707,'Infos Relatório'!$B296,'Faturamento NNE'!$AA$2:$AA$707,'Infos Relatório'!AG$1,'Faturamento NNE'!$U$2:$U$707,"Sim")+SUMIFS('Faturamento NNE'!$Q$2:$Q$707,'Faturamento NNE'!$E$2:$E$707,'Infos Relatório'!$B$245,'Faturamento NNE'!$F$2:$F$707,'Infos Relatório'!$B296,'Faturamento NNE'!$AA$2:$AA$707,'Infos Relatório'!AG$1,'Faturamento NNE'!$U$2:$U$707,"Sim")</f>
        <v>0</v>
      </c>
      <c r="AK296" s="227" t="e">
        <f t="shared" si="89"/>
        <v>#DIV/0!</v>
      </c>
      <c r="AL296" s="545">
        <f>SUMIFS('Faturamento NNE'!$I$2:$I$707,'Faturamento NNE'!$E$2:$E$707,'Infos Relatório'!$B$245,'Faturamento NNE'!$F$2:$F$707,'Infos Relatório'!$B296,'Faturamento NNE'!$AA$2:$AA$707,'Infos Relatório'!AG$1)</f>
        <v>0</v>
      </c>
      <c r="AM296" s="541">
        <f>COUNTIFS('Faturamento NNE'!$E$2:$E$707,'Infos Relatório'!$B$245,'Faturamento NNE'!$F$2:$F$707,'Infos Relatório'!$B296,'Faturamento NNE'!$AA$2:$AA$707,'Infos Relatório'!AM$1)</f>
        <v>0</v>
      </c>
      <c r="AN296" s="542">
        <f>SUMIFS('Faturamento NNE'!$H$2:$H$707,'Faturamento NNE'!$E$2:$E$707,'Infos Relatório'!$B$245,'Faturamento NNE'!$F$2:$F$707,'Infos Relatório'!$B296,'Faturamento NNE'!$AA$2:$AA$707,'Infos Relatório'!AM$1)</f>
        <v>0</v>
      </c>
      <c r="AO296" s="542">
        <f>SUMIFS('Faturamento NNE'!$K$2:$K$707,'Faturamento NNE'!$E$2:$E$707,'Infos Relatório'!$B$245,'Faturamento NNE'!$F$2:$F$707,'Infos Relatório'!$B296,'Faturamento NNE'!$AA$2:$AA$707,'Infos Relatório'!AM$1)</f>
        <v>0</v>
      </c>
      <c r="AP296" s="546">
        <f>SUMIFS('Faturamento NNE'!$P$2:$P$707,'Faturamento NNE'!$E$2:$E$707,'Infos Relatório'!$B$245,'Faturamento NNE'!$F$2:$F$707,'Infos Relatório'!$B296,'Faturamento NNE'!$AA$2:$AA$707,'Infos Relatório'!AM$1,'Faturamento NNE'!$U$2:$U$707,"Sim")+SUMIFS('Faturamento NNE'!$Q$2:$Q$707,'Faturamento NNE'!$E$2:$E$707,'Infos Relatório'!$B$245,'Faturamento NNE'!$F$2:$F$707,'Infos Relatório'!$B296,'Faturamento NNE'!$AA$2:$AA$707,'Infos Relatório'!AM$1,'Faturamento NNE'!$U$2:$U$707,"Sim")</f>
        <v>0</v>
      </c>
      <c r="AQ296" s="227" t="e">
        <f t="shared" si="90"/>
        <v>#DIV/0!</v>
      </c>
      <c r="AR296" s="545">
        <f>SUMIFS('Faturamento NNE'!$I$2:$I$707,'Faturamento NNE'!$E$2:$E$707,'Infos Relatório'!$B$245,'Faturamento NNE'!$F$2:$F$707,'Infos Relatório'!$B296,'Faturamento NNE'!$AA$2:$AA$707,'Infos Relatório'!AM$1)</f>
        <v>0</v>
      </c>
      <c r="AS296" s="541">
        <f>COUNTIFS('Faturamento NNE'!$E$2:$E$707,'Infos Relatório'!$B$245,'Faturamento NNE'!$F$2:$F$707,'Infos Relatório'!$B296,'Faturamento NNE'!$AA$2:$AA$707,'Infos Relatório'!AS$1)</f>
        <v>0</v>
      </c>
      <c r="AT296" s="542">
        <f>SUMIFS('Faturamento NNE'!$H$2:$H$707,'Faturamento NNE'!$E$2:$E$707,'Infos Relatório'!$B$245,'Faturamento NNE'!$F$2:$F$707,'Infos Relatório'!$B296,'Faturamento NNE'!$AA$2:$AA$707,'Infos Relatório'!AS$1)</f>
        <v>0</v>
      </c>
      <c r="AU296" s="542">
        <f>SUMIFS('Faturamento NNE'!$K$2:$K$707,'Faturamento NNE'!$E$2:$E$707,'Infos Relatório'!$B$245,'Faturamento NNE'!$F$2:$F$707,'Infos Relatório'!$B296,'Faturamento NNE'!$AA$2:$AA$707,'Infos Relatório'!AS$1)</f>
        <v>0</v>
      </c>
      <c r="AV296" s="546">
        <f>SUMIFS('Faturamento NNE'!$P$2:$P$707,'Faturamento NNE'!$E$2:$E$707,'Infos Relatório'!$B$245,'Faturamento NNE'!$F$2:$F$707,'Infos Relatório'!$B296,'Faturamento NNE'!$AA$2:$AA$707,'Infos Relatório'!AS$1,'Faturamento NNE'!$U$2:$U$707,"Sim")+SUMIFS('Faturamento NNE'!$Q$2:$Q$707,'Faturamento NNE'!$E$2:$E$707,'Infos Relatório'!$B$245,'Faturamento NNE'!$F$2:$F$707,'Infos Relatório'!$B296,'Faturamento NNE'!$AA$2:$AA$707,'Infos Relatório'!AS$1,'Faturamento NNE'!$U$2:$U$707,"Sim")</f>
        <v>0</v>
      </c>
      <c r="AW296" s="227" t="e">
        <f t="shared" si="91"/>
        <v>#DIV/0!</v>
      </c>
      <c r="AX296" s="545">
        <f>SUMIFS('Faturamento NNE'!$I$2:$I$707,'Faturamento NNE'!$E$2:$E$707,'Infos Relatório'!$B$245,'Faturamento NNE'!$F$2:$F$707,'Infos Relatório'!$B296,'Faturamento NNE'!$AA$2:$AA$707,'Infos Relatório'!AS$1)</f>
        <v>0</v>
      </c>
      <c r="AY296" s="541">
        <f>COUNTIFS('Faturamento NNE'!$E$2:$E$707,'Infos Relatório'!$B$245,'Faturamento NNE'!$F$2:$F$707,'Infos Relatório'!$B296,'Faturamento NNE'!$AA$2:$AA$707,'Infos Relatório'!AY$1)</f>
        <v>0</v>
      </c>
      <c r="AZ296" s="542">
        <f>SUMIFS('Faturamento NNE'!$H$2:$H$707,'Faturamento NNE'!$E$2:$E$707,'Infos Relatório'!$B$245,'Faturamento NNE'!$F$2:$F$707,'Infos Relatório'!$B296,'Faturamento NNE'!$AA$2:$AA$707,'Infos Relatório'!AY$1)</f>
        <v>0</v>
      </c>
      <c r="BA296" s="542">
        <f>SUMIFS('Faturamento NNE'!$K$2:$K$707,'Faturamento NNE'!$E$2:$E$707,'Infos Relatório'!$B$245,'Faturamento NNE'!$F$2:$F$707,'Infos Relatório'!$B296,'Faturamento NNE'!$AA$2:$AA$707,'Infos Relatório'!AY$1)</f>
        <v>0</v>
      </c>
      <c r="BB296" s="546">
        <f>SUMIFS('Faturamento NNE'!$P$2:$P$707,'Faturamento NNE'!$E$2:$E$707,'Infos Relatório'!$B$245,'Faturamento NNE'!$F$2:$F$707,'Infos Relatório'!$B296,'Faturamento NNE'!$AA$2:$AA$707,'Infos Relatório'!AY$1,'Faturamento NNE'!$U$2:$U$707,"Sim")+SUMIFS('Faturamento NNE'!$Q$2:$Q$707,'Faturamento NNE'!$E$2:$E$707,'Infos Relatório'!$B$245,'Faturamento NNE'!$F$2:$F$707,'Infos Relatório'!$B296,'Faturamento NNE'!$AA$2:$AA$707,'Infos Relatório'!AY$1,'Faturamento NNE'!$U$2:$U$707,"Sim")</f>
        <v>0</v>
      </c>
      <c r="BC296" s="227" t="e">
        <f t="shared" si="92"/>
        <v>#DIV/0!</v>
      </c>
      <c r="BD296" s="545">
        <f>SUMIFS('Faturamento NNE'!$I$2:$I$707,'Faturamento NNE'!$E$2:$E$707,'Infos Relatório'!$B$245,'Faturamento NNE'!$F$2:$F$707,'Infos Relatório'!$B296,'Faturamento NNE'!$AA$2:$AA$707,'Infos Relatório'!AY$1)</f>
        <v>0</v>
      </c>
      <c r="BE296" s="541">
        <f>COUNTIFS('Faturamento NNE'!$E$2:$E$707,'Infos Relatório'!$B$245,'Faturamento NNE'!$F$2:$F$707,'Infos Relatório'!$B296,'Faturamento NNE'!$AA$2:$AA$707,'Infos Relatório'!BE$1)</f>
        <v>0</v>
      </c>
      <c r="BF296" s="542">
        <f>SUMIFS('Faturamento NNE'!$H$2:$H$707,'Faturamento NNE'!$E$2:$E$707,'Infos Relatório'!$B$245,'Faturamento NNE'!$F$2:$F$707,'Infos Relatório'!$B296,'Faturamento NNE'!$AA$2:$AA$707,'Infos Relatório'!BE$1)</f>
        <v>0</v>
      </c>
      <c r="BG296" s="542">
        <f>SUMIFS('Faturamento NNE'!$K$2:$K$707,'Faturamento NNE'!$E$2:$E$707,'Infos Relatório'!$B$245,'Faturamento NNE'!$F$2:$F$707,'Infos Relatório'!$B296,'Faturamento NNE'!$AA$2:$AA$707,'Infos Relatório'!BE$1)</f>
        <v>0</v>
      </c>
      <c r="BH296" s="546">
        <f>SUMIFS('Faturamento NNE'!$P$2:$P$707,'Faturamento NNE'!$E$2:$E$707,'Infos Relatório'!$B$245,'Faturamento NNE'!$F$2:$F$707,'Infos Relatório'!$B296,'Faturamento NNE'!$AA$2:$AA$707,'Infos Relatório'!BE$1,'Faturamento NNE'!$U$2:$U$707,"Sim")+SUMIFS('Faturamento NNE'!$Q$2:$Q$707,'Faturamento NNE'!$E$2:$E$707,'Infos Relatório'!$B$245,'Faturamento NNE'!$F$2:$F$707,'Infos Relatório'!$B296,'Faturamento NNE'!$AA$2:$AA$707,'Infos Relatório'!BE$1,'Faturamento NNE'!$U$2:$U$707,"Sim")</f>
        <v>0</v>
      </c>
      <c r="BI296" s="227" t="e">
        <f t="shared" si="93"/>
        <v>#DIV/0!</v>
      </c>
      <c r="BJ296" s="545">
        <f>SUMIFS('Faturamento NNE'!$I$2:$I$707,'Faturamento NNE'!$E$2:$E$707,'Infos Relatório'!$B$245,'Faturamento NNE'!$F$2:$F$707,'Infos Relatório'!$B296,'Faturamento NNE'!$AA$2:$AA$707,'Infos Relatório'!BE$1)</f>
        <v>0</v>
      </c>
      <c r="BK296" s="541">
        <f>COUNTIFS('Faturamento NNE'!$E$2:$E$707,'Infos Relatório'!$B$245,'Faturamento NNE'!$F$2:$F$707,'Infos Relatório'!$B296,'Faturamento NNE'!$AA$2:$AA$707,'Infos Relatório'!BK$1)</f>
        <v>0</v>
      </c>
      <c r="BL296" s="542">
        <f>SUMIFS('Faturamento NNE'!$H$2:$H$707,'Faturamento NNE'!$E$2:$E$707,'Infos Relatório'!$B$245,'Faturamento NNE'!$F$2:$F$707,'Infos Relatório'!$B296,'Faturamento NNE'!$AA$2:$AA$707,'Infos Relatório'!BK$1)</f>
        <v>0</v>
      </c>
      <c r="BM296" s="542">
        <f>SUMIFS('Faturamento NNE'!$K$2:$K$707,'Faturamento NNE'!$E$2:$E$707,'Infos Relatório'!$B$245,'Faturamento NNE'!$F$2:$F$707,'Infos Relatório'!$B296,'Faturamento NNE'!$AA$2:$AA$707,'Infos Relatório'!BK$1)</f>
        <v>0</v>
      </c>
      <c r="BN296" s="546">
        <f>SUMIFS('Faturamento NNE'!$P$2:$P$707,'Faturamento NNE'!$E$2:$E$707,'Infos Relatório'!$B$245,'Faturamento NNE'!$F$2:$F$707,'Infos Relatório'!$B296,'Faturamento NNE'!$AA$2:$AA$707,'Infos Relatório'!BK$1,'Faturamento NNE'!$U$2:$U$707,"Sim")+SUMIFS('Faturamento NNE'!$Q$2:$Q$707,'Faturamento NNE'!$E$2:$E$707,'Infos Relatório'!$B$245,'Faturamento NNE'!$F$2:$F$707,'Infos Relatório'!$B296,'Faturamento NNE'!$AA$2:$AA$707,'Infos Relatório'!BK$1,'Faturamento NNE'!$U$2:$U$707,"Sim")</f>
        <v>0</v>
      </c>
      <c r="BO296" s="227" t="e">
        <f t="shared" si="94"/>
        <v>#DIV/0!</v>
      </c>
      <c r="BP296" s="545">
        <f>SUMIFS('Faturamento NNE'!$I$2:$I$707,'Faturamento NNE'!$E$2:$E$707,'Infos Relatório'!$B$245,'Faturamento NNE'!$F$2:$F$707,'Infos Relatório'!$B296,'Faturamento NNE'!$AA$2:$AA$707,'Infos Relatório'!BK$1)</f>
        <v>0</v>
      </c>
      <c r="BQ296" s="541">
        <f>COUNTIFS('Faturamento NNE'!$E$2:$E$707,'Infos Relatório'!$B$245,'Faturamento NNE'!$F$2:$F$707,'Infos Relatório'!$B296,'Faturamento NNE'!$AA$2:$AA$707,'Infos Relatório'!BQ$1)</f>
        <v>0</v>
      </c>
      <c r="BR296" s="542">
        <f>SUMIFS('Faturamento NNE'!$H$2:$H$707,'Faturamento NNE'!$E$2:$E$707,'Infos Relatório'!$B$245,'Faturamento NNE'!$F$2:$F$707,'Infos Relatório'!$B296,'Faturamento NNE'!$AA$2:$AA$707,'Infos Relatório'!BQ$1)</f>
        <v>0</v>
      </c>
      <c r="BS296" s="542">
        <f>SUMIFS('Faturamento NNE'!$K$2:$K$707,'Faturamento NNE'!$E$2:$E$707,'Infos Relatório'!$B$245,'Faturamento NNE'!$F$2:$F$707,'Infos Relatório'!$B296,'Faturamento NNE'!$AA$2:$AA$707,'Infos Relatório'!BQ$1)</f>
        <v>0</v>
      </c>
      <c r="BT296" s="546">
        <f>SUMIFS('Faturamento NNE'!$P$2:$P$707,'Faturamento NNE'!$E$2:$E$707,'Infos Relatório'!$B$245,'Faturamento NNE'!$F$2:$F$707,'Infos Relatório'!$B296,'Faturamento NNE'!$AA$2:$AA$707,'Infos Relatório'!BQ$1,'Faturamento NNE'!$U$2:$U$707,"Sim")+SUMIFS('Faturamento NNE'!$Q$2:$Q$707,'Faturamento NNE'!$E$2:$E$707,'Infos Relatório'!$B$245,'Faturamento NNE'!$F$2:$F$707,'Infos Relatório'!$B296,'Faturamento NNE'!$AA$2:$AA$707,'Infos Relatório'!BQ$1,'Faturamento NNE'!$U$2:$U$707,"Sim")</f>
        <v>0</v>
      </c>
      <c r="BU296" s="227" t="e">
        <f t="shared" si="95"/>
        <v>#DIV/0!</v>
      </c>
      <c r="BV296" s="545">
        <f>SUMIFS('Faturamento NNE'!$I$2:$I$707,'Faturamento NNE'!$E$2:$E$707,'Infos Relatório'!$B$245,'Faturamento NNE'!$F$2:$F$707,'Infos Relatório'!$B296,'Faturamento NNE'!$AA$2:$AA$707,'Infos Relatório'!BQ$1)</f>
        <v>0</v>
      </c>
    </row>
    <row r="297" spans="2:74">
      <c r="B297" s="217" t="s">
        <v>181</v>
      </c>
      <c r="C297" s="541">
        <f>COUNTIFS('Faturamento NNE'!$E$2:$E$707,'Infos Relatório'!$B$245,'Faturamento NNE'!$F$2:$F$707,'Infos Relatório'!$B297,'Faturamento NNE'!$AA$2:$AA$707,'Infos Relatório'!C$1)</f>
        <v>0</v>
      </c>
      <c r="D297" s="542">
        <f>SUMIFS('Faturamento NNE'!$H$2:$H$707,'Faturamento NNE'!$E$2:$E$707,'Infos Relatório'!$B$245,'Faturamento NNE'!$F$2:$F$707,'Infos Relatório'!$B297,'Faturamento NNE'!$AA$2:$AA$707,'Infos Relatório'!C$1)</f>
        <v>0</v>
      </c>
      <c r="E297" s="543">
        <f>SUMIFS('Faturamento NNE'!$K$2:$K$707,'Faturamento NNE'!$E$2:$E$707,'Infos Relatório'!$B$245,'Faturamento NNE'!$F$2:$F$707,'Infos Relatório'!$B297,'Faturamento NNE'!$AA$2:$AA$707,'Infos Relatório'!C$1)</f>
        <v>0</v>
      </c>
      <c r="F297" s="544">
        <f>SUMIFS('Faturamento NNE'!$P$2:$P$707,'Faturamento NNE'!$E$2:$E$707,'Infos Relatório'!$B$245,'Faturamento NNE'!$F$2:$F$707,'Infos Relatório'!$B297,'Faturamento NNE'!$AA$2:$AA$707,'Infos Relatório'!C$1,'Faturamento NNE'!$U$2:$U$707,"Sim")+SUMIFS('Faturamento NNE'!$Q$2:$Q$707,'Faturamento NNE'!$E$2:$E$707,'Infos Relatório'!$B$245,'Faturamento NNE'!$F$2:$F$707,'Infos Relatório'!$B297,'Faturamento NNE'!$AA$2:$AA$707,'Infos Relatório'!C$1,'Faturamento NNE'!$U$2:$U$707,"Sim")</f>
        <v>0</v>
      </c>
      <c r="G297" s="283" t="e">
        <f t="shared" si="84"/>
        <v>#DIV/0!</v>
      </c>
      <c r="H297" s="545">
        <f>SUMIFS('Faturamento NNE'!$I$2:$I$707,'Faturamento NNE'!$E$2:$E$707,'Infos Relatório'!$B$245,'Faturamento NNE'!$F$2:$F$707,'Infos Relatório'!$B297,'Faturamento NNE'!$AA$2:$AA$707,'Infos Relatório'!C$1)</f>
        <v>0</v>
      </c>
      <c r="I297" s="541">
        <f>COUNTIFS('Faturamento NNE'!$E$2:$E$707,'Infos Relatório'!$B$245,'Faturamento NNE'!$F$2:$F$707,'Infos Relatório'!$B297,'Faturamento NNE'!$AA$2:$AA$707,'Infos Relatório'!I$1)</f>
        <v>0</v>
      </c>
      <c r="J297" s="542">
        <f>SUMIFS('Faturamento NNE'!$H$2:$H$707,'Faturamento NNE'!$E$2:$E$707,'Infos Relatório'!$B$245,'Faturamento NNE'!$F$2:$F$707,'Infos Relatório'!$B297,'Faturamento NNE'!$AA$2:$AA$707,'Infos Relatório'!I$1)</f>
        <v>0</v>
      </c>
      <c r="K297" s="543">
        <f>SUMIFS('Faturamento NNE'!$K$2:$K$707,'Faturamento NNE'!$E$2:$E$707,'Infos Relatório'!$B$245,'Faturamento NNE'!$F$2:$F$707,'Infos Relatório'!$B297,'Faturamento NNE'!$AA$2:$AA$707,'Infos Relatório'!I$1)</f>
        <v>0</v>
      </c>
      <c r="L297" s="544">
        <f>SUMIFS('Faturamento NNE'!$P$2:$P$707,'Faturamento NNE'!$E$2:$E$707,'Infos Relatório'!$B$245,'Faturamento NNE'!$F$2:$F$707,'Infos Relatório'!$B297,'Faturamento NNE'!$AA$2:$AA$707,'Infos Relatório'!I$1,'Faturamento NNE'!$U$2:$U$707,"Sim")+SUMIFS('Faturamento NNE'!$Q$2:$Q$707,'Faturamento NNE'!$E$2:$E$707,'Infos Relatório'!$B$245,'Faturamento NNE'!$F$2:$F$707,'Infos Relatório'!$B297,'Faturamento NNE'!$AA$2:$AA$707,'Infos Relatório'!I$1,'Faturamento NNE'!$U$2:$U$707,"Sim")</f>
        <v>0</v>
      </c>
      <c r="M297" s="283" t="e">
        <f t="shared" si="85"/>
        <v>#DIV/0!</v>
      </c>
      <c r="N297" s="545">
        <f>SUMIFS('Faturamento NNE'!$I$2:$I$707,'Faturamento NNE'!$E$2:$E$707,'Infos Relatório'!$B$245,'Faturamento NNE'!$F$2:$F$707,'Infos Relatório'!$B297,'Faturamento NNE'!$AA$2:$AA$707,'Infos Relatório'!I$1)</f>
        <v>0</v>
      </c>
      <c r="O297" s="541">
        <f>COUNTIFS('Faturamento NNE'!$E$2:$E$707,'Infos Relatório'!$B$245,'Faturamento NNE'!$F$2:$F$707,'Infos Relatório'!$B297,'Faturamento NNE'!$AA$2:$AA$707,'Infos Relatório'!O$1)</f>
        <v>0</v>
      </c>
      <c r="P297" s="542">
        <f>SUMIFS('Faturamento NNE'!$H$2:$H$707,'Faturamento NNE'!$E$2:$E$707,'Infos Relatório'!$B$245,'Faturamento NNE'!$F$2:$F$707,'Infos Relatório'!$B297,'Faturamento NNE'!$AA$2:$AA$707,'Infos Relatório'!O$1)</f>
        <v>0</v>
      </c>
      <c r="Q297" s="542">
        <f>SUMIFS('Faturamento NNE'!$K$2:$K$707,'Faturamento NNE'!$E$2:$E$707,'Infos Relatório'!$B$245,'Faturamento NNE'!$F$2:$F$707,'Infos Relatório'!$B297,'Faturamento NNE'!$AA$2:$AA$707,'Infos Relatório'!O$1)</f>
        <v>0</v>
      </c>
      <c r="R297" s="546">
        <f>SUMIFS('Faturamento NNE'!$P$2:$P$707,'Faturamento NNE'!$E$2:$E$707,'Infos Relatório'!$B$245,'Faturamento NNE'!$F$2:$F$707,'Infos Relatório'!$B297,'Faturamento NNE'!$AA$2:$AA$707,'Infos Relatório'!O$1,'Faturamento NNE'!$U$2:$U$707,"Sim")+SUMIFS('Faturamento NNE'!$Q$2:$Q$707,'Faturamento NNE'!$E$2:$E$707,'Infos Relatório'!$B$245,'Faturamento NNE'!$F$2:$F$707,'Infos Relatório'!$B297,'Faturamento NNE'!$AA$2:$AA$707,'Infos Relatório'!O$1,'Faturamento NNE'!$U$2:$U$707,"Sim")</f>
        <v>0</v>
      </c>
      <c r="S297" s="227" t="e">
        <f t="shared" si="86"/>
        <v>#DIV/0!</v>
      </c>
      <c r="T297" s="545">
        <f>SUMIFS('Faturamento NNE'!$I$2:$I$707,'Faturamento NNE'!$E$2:$E$707,'Infos Relatório'!$B$245,'Faturamento NNE'!$F$2:$F$707,'Infos Relatório'!$B297,'Faturamento NNE'!$AA$2:$AA$707,'Infos Relatório'!O$1)</f>
        <v>0</v>
      </c>
      <c r="U297" s="541">
        <f>COUNTIFS('Faturamento NNE'!$E$2:$E$707,'Infos Relatório'!$B$245,'Faturamento NNE'!$F$2:$F$707,'Infos Relatório'!$B297,'Faturamento NNE'!$AA$2:$AA$707,'Infos Relatório'!U$1)</f>
        <v>0</v>
      </c>
      <c r="V297" s="542">
        <f>SUMIFS('Faturamento NNE'!$H$2:$H$707,'Faturamento NNE'!$E$2:$E$707,'Infos Relatório'!$B$245,'Faturamento NNE'!$F$2:$F$707,'Infos Relatório'!$B297,'Faturamento NNE'!$AA$2:$AA$707,'Infos Relatório'!U$1)</f>
        <v>0</v>
      </c>
      <c r="W297" s="542">
        <f>SUMIFS('Faturamento NNE'!$K$2:$K$707,'Faturamento NNE'!$E$2:$E$707,'Infos Relatório'!$B$245,'Faturamento NNE'!$F$2:$F$707,'Infos Relatório'!$B297,'Faturamento NNE'!$AA$2:$AA$707,'Infos Relatório'!U$1)</f>
        <v>0</v>
      </c>
      <c r="X297" s="546">
        <f>SUMIFS('Faturamento NNE'!$P$2:$P$707,'Faturamento NNE'!$E$2:$E$707,'Infos Relatório'!$B$245,'Faturamento NNE'!$F$2:$F$707,'Infos Relatório'!$B297,'Faturamento NNE'!$AA$2:$AA$707,'Infos Relatório'!U$1,'Faturamento NNE'!$U$2:$U$707,"Sim")+SUMIFS('Faturamento NNE'!$Q$2:$Q$707,'Faturamento NNE'!$E$2:$E$707,'Infos Relatório'!$B$245,'Faturamento NNE'!$F$2:$F$707,'Infos Relatório'!$B297,'Faturamento NNE'!$AA$2:$AA$707,'Infos Relatório'!U$1,'Faturamento NNE'!$U$2:$U$707,"Sim")</f>
        <v>0</v>
      </c>
      <c r="Y297" s="227" t="e">
        <f t="shared" si="87"/>
        <v>#DIV/0!</v>
      </c>
      <c r="Z297" s="545">
        <f>SUMIFS('Faturamento NNE'!$I$2:$I$707,'Faturamento NNE'!$E$2:$E$707,'Infos Relatório'!$B$245,'Faturamento NNE'!$F$2:$F$707,'Infos Relatório'!$B297,'Faturamento NNE'!$AA$2:$AA$707,'Infos Relatório'!U$1)</f>
        <v>0</v>
      </c>
      <c r="AA297" s="541">
        <f>COUNTIFS('Faturamento NNE'!$E$2:$E$707,'Infos Relatório'!$B$245,'Faturamento NNE'!$F$2:$F$707,'Infos Relatório'!$B297,'Faturamento NNE'!$AA$2:$AA$707,'Infos Relatório'!AA$1)</f>
        <v>0</v>
      </c>
      <c r="AB297" s="542">
        <f>SUMIFS('Faturamento NNE'!$H$2:$H$707,'Faturamento NNE'!$E$2:$E$707,'Infos Relatório'!$B$245,'Faturamento NNE'!$F$2:$F$707,'Infos Relatório'!$B297,'Faturamento NNE'!$AA$2:$AA$707,'Infos Relatório'!AA$1)</f>
        <v>0</v>
      </c>
      <c r="AC297" s="542">
        <f>SUMIFS('Faturamento NNE'!$K$2:$K$707,'Faturamento NNE'!$E$2:$E$707,'Infos Relatório'!$B$245,'Faturamento NNE'!$F$2:$F$707,'Infos Relatório'!$B297,'Faturamento NNE'!$AA$2:$AA$707,'Infos Relatório'!AA$1)</f>
        <v>0</v>
      </c>
      <c r="AD297" s="546">
        <f>SUMIFS('Faturamento NNE'!$P$2:$P$707,'Faturamento NNE'!$E$2:$E$707,'Infos Relatório'!$B$245,'Faturamento NNE'!$F$2:$F$707,'Infos Relatório'!$B297,'Faturamento NNE'!$AA$2:$AA$707,'Infos Relatório'!AA$1,'Faturamento NNE'!$U$2:$U$707,"Sim")+SUMIFS('Faturamento NNE'!$Q$2:$Q$707,'Faturamento NNE'!$E$2:$E$707,'Infos Relatório'!$B$245,'Faturamento NNE'!$F$2:$F$707,'Infos Relatório'!$B297,'Faturamento NNE'!$AA$2:$AA$707,'Infos Relatório'!AA$1,'Faturamento NNE'!$U$2:$U$707,"Sim")</f>
        <v>0</v>
      </c>
      <c r="AE297" s="227" t="e">
        <f t="shared" si="88"/>
        <v>#DIV/0!</v>
      </c>
      <c r="AF297" s="545">
        <f>SUMIFS('Faturamento NNE'!$I$2:$I$707,'Faturamento NNE'!$E$2:$E$707,'Infos Relatório'!$B$245,'Faturamento NNE'!$F$2:$F$707,'Infos Relatório'!$B297,'Faturamento NNE'!$AA$2:$AA$707,'Infos Relatório'!AA$1)</f>
        <v>0</v>
      </c>
      <c r="AG297" s="541">
        <f>COUNTIFS('Faturamento NNE'!$E$2:$E$707,'Infos Relatório'!$B$245,'Faturamento NNE'!$F$2:$F$707,'Infos Relatório'!$B297,'Faturamento NNE'!$AA$2:$AA$707,'Infos Relatório'!AG$1)</f>
        <v>0</v>
      </c>
      <c r="AH297" s="542">
        <f>SUMIFS('Faturamento NNE'!$H$2:$H$707,'Faturamento NNE'!$E$2:$E$707,'Infos Relatório'!$B$245,'Faturamento NNE'!$F$2:$F$707,'Infos Relatório'!$B297,'Faturamento NNE'!$AA$2:$AA$707,'Infos Relatório'!AG$1)</f>
        <v>0</v>
      </c>
      <c r="AI297" s="542">
        <f>SUMIFS('Faturamento NNE'!$K$2:$K$707,'Faturamento NNE'!$E$2:$E$707,'Infos Relatório'!$B$245,'Faturamento NNE'!$F$2:$F$707,'Infos Relatório'!$B297,'Faturamento NNE'!$AA$2:$AA$707,'Infos Relatório'!AG$1)</f>
        <v>0</v>
      </c>
      <c r="AJ297" s="546">
        <f>SUMIFS('Faturamento NNE'!$P$2:$P$707,'Faturamento NNE'!$E$2:$E$707,'Infos Relatório'!$B$245,'Faturamento NNE'!$F$2:$F$707,'Infos Relatório'!$B297,'Faturamento NNE'!$AA$2:$AA$707,'Infos Relatório'!AG$1,'Faturamento NNE'!$U$2:$U$707,"Sim")+SUMIFS('Faturamento NNE'!$Q$2:$Q$707,'Faturamento NNE'!$E$2:$E$707,'Infos Relatório'!$B$245,'Faturamento NNE'!$F$2:$F$707,'Infos Relatório'!$B297,'Faturamento NNE'!$AA$2:$AA$707,'Infos Relatório'!AG$1,'Faturamento NNE'!$U$2:$U$707,"Sim")</f>
        <v>0</v>
      </c>
      <c r="AK297" s="227" t="e">
        <f t="shared" si="89"/>
        <v>#DIV/0!</v>
      </c>
      <c r="AL297" s="545">
        <f>SUMIFS('Faturamento NNE'!$I$2:$I$707,'Faturamento NNE'!$E$2:$E$707,'Infos Relatório'!$B$245,'Faturamento NNE'!$F$2:$F$707,'Infos Relatório'!$B297,'Faturamento NNE'!$AA$2:$AA$707,'Infos Relatório'!AG$1)</f>
        <v>0</v>
      </c>
      <c r="AM297" s="541">
        <f>COUNTIFS('Faturamento NNE'!$E$2:$E$707,'Infos Relatório'!$B$245,'Faturamento NNE'!$F$2:$F$707,'Infos Relatório'!$B297,'Faturamento NNE'!$AA$2:$AA$707,'Infos Relatório'!AM$1)</f>
        <v>0</v>
      </c>
      <c r="AN297" s="542">
        <f>SUMIFS('Faturamento NNE'!$H$2:$H$707,'Faturamento NNE'!$E$2:$E$707,'Infos Relatório'!$B$245,'Faturamento NNE'!$F$2:$F$707,'Infos Relatório'!$B297,'Faturamento NNE'!$AA$2:$AA$707,'Infos Relatório'!AM$1)</f>
        <v>0</v>
      </c>
      <c r="AO297" s="542">
        <f>SUMIFS('Faturamento NNE'!$K$2:$K$707,'Faturamento NNE'!$E$2:$E$707,'Infos Relatório'!$B$245,'Faturamento NNE'!$F$2:$F$707,'Infos Relatório'!$B297,'Faturamento NNE'!$AA$2:$AA$707,'Infos Relatório'!AM$1)</f>
        <v>0</v>
      </c>
      <c r="AP297" s="546">
        <f>SUMIFS('Faturamento NNE'!$P$2:$P$707,'Faturamento NNE'!$E$2:$E$707,'Infos Relatório'!$B$245,'Faturamento NNE'!$F$2:$F$707,'Infos Relatório'!$B297,'Faturamento NNE'!$AA$2:$AA$707,'Infos Relatório'!AM$1,'Faturamento NNE'!$U$2:$U$707,"Sim")+SUMIFS('Faturamento NNE'!$Q$2:$Q$707,'Faturamento NNE'!$E$2:$E$707,'Infos Relatório'!$B$245,'Faturamento NNE'!$F$2:$F$707,'Infos Relatório'!$B297,'Faturamento NNE'!$AA$2:$AA$707,'Infos Relatório'!AM$1,'Faturamento NNE'!$U$2:$U$707,"Sim")</f>
        <v>0</v>
      </c>
      <c r="AQ297" s="227" t="e">
        <f t="shared" si="90"/>
        <v>#DIV/0!</v>
      </c>
      <c r="AR297" s="545">
        <f>SUMIFS('Faturamento NNE'!$I$2:$I$707,'Faturamento NNE'!$E$2:$E$707,'Infos Relatório'!$B$245,'Faturamento NNE'!$F$2:$F$707,'Infos Relatório'!$B297,'Faturamento NNE'!$AA$2:$AA$707,'Infos Relatório'!AM$1)</f>
        <v>0</v>
      </c>
      <c r="AS297" s="541">
        <f>COUNTIFS('Faturamento NNE'!$E$2:$E$707,'Infos Relatório'!$B$245,'Faturamento NNE'!$F$2:$F$707,'Infos Relatório'!$B297,'Faturamento NNE'!$AA$2:$AA$707,'Infos Relatório'!AS$1)</f>
        <v>0</v>
      </c>
      <c r="AT297" s="542">
        <f>SUMIFS('Faturamento NNE'!$H$2:$H$707,'Faturamento NNE'!$E$2:$E$707,'Infos Relatório'!$B$245,'Faturamento NNE'!$F$2:$F$707,'Infos Relatório'!$B297,'Faturamento NNE'!$AA$2:$AA$707,'Infos Relatório'!AS$1)</f>
        <v>0</v>
      </c>
      <c r="AU297" s="542">
        <f>SUMIFS('Faturamento NNE'!$K$2:$K$707,'Faturamento NNE'!$E$2:$E$707,'Infos Relatório'!$B$245,'Faturamento NNE'!$F$2:$F$707,'Infos Relatório'!$B297,'Faturamento NNE'!$AA$2:$AA$707,'Infos Relatório'!AS$1)</f>
        <v>0</v>
      </c>
      <c r="AV297" s="546">
        <f>SUMIFS('Faturamento NNE'!$P$2:$P$707,'Faturamento NNE'!$E$2:$E$707,'Infos Relatório'!$B$245,'Faturamento NNE'!$F$2:$F$707,'Infos Relatório'!$B297,'Faturamento NNE'!$AA$2:$AA$707,'Infos Relatório'!AS$1,'Faturamento NNE'!$U$2:$U$707,"Sim")+SUMIFS('Faturamento NNE'!$Q$2:$Q$707,'Faturamento NNE'!$E$2:$E$707,'Infos Relatório'!$B$245,'Faturamento NNE'!$F$2:$F$707,'Infos Relatório'!$B297,'Faturamento NNE'!$AA$2:$AA$707,'Infos Relatório'!AS$1,'Faturamento NNE'!$U$2:$U$707,"Sim")</f>
        <v>0</v>
      </c>
      <c r="AW297" s="227" t="e">
        <f t="shared" si="91"/>
        <v>#DIV/0!</v>
      </c>
      <c r="AX297" s="545">
        <f>SUMIFS('Faturamento NNE'!$I$2:$I$707,'Faturamento NNE'!$E$2:$E$707,'Infos Relatório'!$B$245,'Faturamento NNE'!$F$2:$F$707,'Infos Relatório'!$B297,'Faturamento NNE'!$AA$2:$AA$707,'Infos Relatório'!AS$1)</f>
        <v>0</v>
      </c>
      <c r="AY297" s="541">
        <f>COUNTIFS('Faturamento NNE'!$E$2:$E$707,'Infos Relatório'!$B$245,'Faturamento NNE'!$F$2:$F$707,'Infos Relatório'!$B297,'Faturamento NNE'!$AA$2:$AA$707,'Infos Relatório'!AY$1)</f>
        <v>0</v>
      </c>
      <c r="AZ297" s="542">
        <f>SUMIFS('Faturamento NNE'!$H$2:$H$707,'Faturamento NNE'!$E$2:$E$707,'Infos Relatório'!$B$245,'Faturamento NNE'!$F$2:$F$707,'Infos Relatório'!$B297,'Faturamento NNE'!$AA$2:$AA$707,'Infos Relatório'!AY$1)</f>
        <v>0</v>
      </c>
      <c r="BA297" s="542">
        <f>SUMIFS('Faturamento NNE'!$K$2:$K$707,'Faturamento NNE'!$E$2:$E$707,'Infos Relatório'!$B$245,'Faturamento NNE'!$F$2:$F$707,'Infos Relatório'!$B297,'Faturamento NNE'!$AA$2:$AA$707,'Infos Relatório'!AY$1)</f>
        <v>0</v>
      </c>
      <c r="BB297" s="546">
        <f>SUMIFS('Faturamento NNE'!$P$2:$P$707,'Faturamento NNE'!$E$2:$E$707,'Infos Relatório'!$B$245,'Faturamento NNE'!$F$2:$F$707,'Infos Relatório'!$B297,'Faturamento NNE'!$AA$2:$AA$707,'Infos Relatório'!AY$1,'Faturamento NNE'!$U$2:$U$707,"Sim")+SUMIFS('Faturamento NNE'!$Q$2:$Q$707,'Faturamento NNE'!$E$2:$E$707,'Infos Relatório'!$B$245,'Faturamento NNE'!$F$2:$F$707,'Infos Relatório'!$B297,'Faturamento NNE'!$AA$2:$AA$707,'Infos Relatório'!AY$1,'Faturamento NNE'!$U$2:$U$707,"Sim")</f>
        <v>0</v>
      </c>
      <c r="BC297" s="227" t="e">
        <f t="shared" si="92"/>
        <v>#DIV/0!</v>
      </c>
      <c r="BD297" s="545">
        <f>SUMIFS('Faturamento NNE'!$I$2:$I$707,'Faturamento NNE'!$E$2:$E$707,'Infos Relatório'!$B$245,'Faturamento NNE'!$F$2:$F$707,'Infos Relatório'!$B297,'Faturamento NNE'!$AA$2:$AA$707,'Infos Relatório'!AY$1)</f>
        <v>0</v>
      </c>
      <c r="BE297" s="541">
        <f>COUNTIFS('Faturamento NNE'!$E$2:$E$707,'Infos Relatório'!$B$245,'Faturamento NNE'!$F$2:$F$707,'Infos Relatório'!$B297,'Faturamento NNE'!$AA$2:$AA$707,'Infos Relatório'!BE$1)</f>
        <v>0</v>
      </c>
      <c r="BF297" s="542">
        <f>SUMIFS('Faturamento NNE'!$H$2:$H$707,'Faturamento NNE'!$E$2:$E$707,'Infos Relatório'!$B$245,'Faturamento NNE'!$F$2:$F$707,'Infos Relatório'!$B297,'Faturamento NNE'!$AA$2:$AA$707,'Infos Relatório'!BE$1)</f>
        <v>0</v>
      </c>
      <c r="BG297" s="542">
        <f>SUMIFS('Faturamento NNE'!$K$2:$K$707,'Faturamento NNE'!$E$2:$E$707,'Infos Relatório'!$B$245,'Faturamento NNE'!$F$2:$F$707,'Infos Relatório'!$B297,'Faturamento NNE'!$AA$2:$AA$707,'Infos Relatório'!BE$1)</f>
        <v>0</v>
      </c>
      <c r="BH297" s="546">
        <f>SUMIFS('Faturamento NNE'!$P$2:$P$707,'Faturamento NNE'!$E$2:$E$707,'Infos Relatório'!$B$245,'Faturamento NNE'!$F$2:$F$707,'Infos Relatório'!$B297,'Faturamento NNE'!$AA$2:$AA$707,'Infos Relatório'!BE$1,'Faturamento NNE'!$U$2:$U$707,"Sim")+SUMIFS('Faturamento NNE'!$Q$2:$Q$707,'Faturamento NNE'!$E$2:$E$707,'Infos Relatório'!$B$245,'Faturamento NNE'!$F$2:$F$707,'Infos Relatório'!$B297,'Faturamento NNE'!$AA$2:$AA$707,'Infos Relatório'!BE$1,'Faturamento NNE'!$U$2:$U$707,"Sim")</f>
        <v>0</v>
      </c>
      <c r="BI297" s="227" t="e">
        <f t="shared" si="93"/>
        <v>#DIV/0!</v>
      </c>
      <c r="BJ297" s="545">
        <f>SUMIFS('Faturamento NNE'!$I$2:$I$707,'Faturamento NNE'!$E$2:$E$707,'Infos Relatório'!$B$245,'Faturamento NNE'!$F$2:$F$707,'Infos Relatório'!$B297,'Faturamento NNE'!$AA$2:$AA$707,'Infos Relatório'!BE$1)</f>
        <v>0</v>
      </c>
      <c r="BK297" s="541">
        <f>COUNTIFS('Faturamento NNE'!$E$2:$E$707,'Infos Relatório'!$B$245,'Faturamento NNE'!$F$2:$F$707,'Infos Relatório'!$B297,'Faturamento NNE'!$AA$2:$AA$707,'Infos Relatório'!BK$1)</f>
        <v>0</v>
      </c>
      <c r="BL297" s="542">
        <f>SUMIFS('Faturamento NNE'!$H$2:$H$707,'Faturamento NNE'!$E$2:$E$707,'Infos Relatório'!$B$245,'Faturamento NNE'!$F$2:$F$707,'Infos Relatório'!$B297,'Faturamento NNE'!$AA$2:$AA$707,'Infos Relatório'!BK$1)</f>
        <v>0</v>
      </c>
      <c r="BM297" s="542">
        <f>SUMIFS('Faturamento NNE'!$K$2:$K$707,'Faturamento NNE'!$E$2:$E$707,'Infos Relatório'!$B$245,'Faturamento NNE'!$F$2:$F$707,'Infos Relatório'!$B297,'Faturamento NNE'!$AA$2:$AA$707,'Infos Relatório'!BK$1)</f>
        <v>0</v>
      </c>
      <c r="BN297" s="546">
        <f>SUMIFS('Faturamento NNE'!$P$2:$P$707,'Faturamento NNE'!$E$2:$E$707,'Infos Relatório'!$B$245,'Faturamento NNE'!$F$2:$F$707,'Infos Relatório'!$B297,'Faturamento NNE'!$AA$2:$AA$707,'Infos Relatório'!BK$1,'Faturamento NNE'!$U$2:$U$707,"Sim")+SUMIFS('Faturamento NNE'!$Q$2:$Q$707,'Faturamento NNE'!$E$2:$E$707,'Infos Relatório'!$B$245,'Faturamento NNE'!$F$2:$F$707,'Infos Relatório'!$B297,'Faturamento NNE'!$AA$2:$AA$707,'Infos Relatório'!BK$1,'Faturamento NNE'!$U$2:$U$707,"Sim")</f>
        <v>0</v>
      </c>
      <c r="BO297" s="227" t="e">
        <f t="shared" si="94"/>
        <v>#DIV/0!</v>
      </c>
      <c r="BP297" s="545">
        <f>SUMIFS('Faturamento NNE'!$I$2:$I$707,'Faturamento NNE'!$E$2:$E$707,'Infos Relatório'!$B$245,'Faturamento NNE'!$F$2:$F$707,'Infos Relatório'!$B297,'Faturamento NNE'!$AA$2:$AA$707,'Infos Relatório'!BK$1)</f>
        <v>0</v>
      </c>
      <c r="BQ297" s="541">
        <f>COUNTIFS('Faturamento NNE'!$E$2:$E$707,'Infos Relatório'!$B$245,'Faturamento NNE'!$F$2:$F$707,'Infos Relatório'!$B297,'Faturamento NNE'!$AA$2:$AA$707,'Infos Relatório'!BQ$1)</f>
        <v>0</v>
      </c>
      <c r="BR297" s="542">
        <f>SUMIFS('Faturamento NNE'!$H$2:$H$707,'Faturamento NNE'!$E$2:$E$707,'Infos Relatório'!$B$245,'Faturamento NNE'!$F$2:$F$707,'Infos Relatório'!$B297,'Faturamento NNE'!$AA$2:$AA$707,'Infos Relatório'!BQ$1)</f>
        <v>0</v>
      </c>
      <c r="BS297" s="542">
        <f>SUMIFS('Faturamento NNE'!$K$2:$K$707,'Faturamento NNE'!$E$2:$E$707,'Infos Relatório'!$B$245,'Faturamento NNE'!$F$2:$F$707,'Infos Relatório'!$B297,'Faturamento NNE'!$AA$2:$AA$707,'Infos Relatório'!BQ$1)</f>
        <v>0</v>
      </c>
      <c r="BT297" s="546">
        <f>SUMIFS('Faturamento NNE'!$P$2:$P$707,'Faturamento NNE'!$E$2:$E$707,'Infos Relatório'!$B$245,'Faturamento NNE'!$F$2:$F$707,'Infos Relatório'!$B297,'Faturamento NNE'!$AA$2:$AA$707,'Infos Relatório'!BQ$1,'Faturamento NNE'!$U$2:$U$707,"Sim")+SUMIFS('Faturamento NNE'!$Q$2:$Q$707,'Faturamento NNE'!$E$2:$E$707,'Infos Relatório'!$B$245,'Faturamento NNE'!$F$2:$F$707,'Infos Relatório'!$B297,'Faturamento NNE'!$AA$2:$AA$707,'Infos Relatório'!BQ$1,'Faturamento NNE'!$U$2:$U$707,"Sim")</f>
        <v>0</v>
      </c>
      <c r="BU297" s="227" t="e">
        <f t="shared" si="95"/>
        <v>#DIV/0!</v>
      </c>
      <c r="BV297" s="545">
        <f>SUMIFS('Faturamento NNE'!$I$2:$I$707,'Faturamento NNE'!$E$2:$E$707,'Infos Relatório'!$B$245,'Faturamento NNE'!$F$2:$F$707,'Infos Relatório'!$B297,'Faturamento NNE'!$AA$2:$AA$707,'Infos Relatório'!BQ$1)</f>
        <v>0</v>
      </c>
    </row>
    <row r="298" spans="2:74">
      <c r="B298" s="217" t="s">
        <v>182</v>
      </c>
      <c r="C298" s="541">
        <f>COUNTIFS('Faturamento NNE'!$E$2:$E$707,'Infos Relatório'!$B$245,'Faturamento NNE'!$F$2:$F$707,'Infos Relatório'!$B298,'Faturamento NNE'!$AA$2:$AA$707,'Infos Relatório'!C$1)</f>
        <v>0</v>
      </c>
      <c r="D298" s="542">
        <f>SUMIFS('Faturamento NNE'!$H$2:$H$707,'Faturamento NNE'!$E$2:$E$707,'Infos Relatório'!$B$245,'Faturamento NNE'!$F$2:$F$707,'Infos Relatório'!$B298,'Faturamento NNE'!$AA$2:$AA$707,'Infos Relatório'!C$1)</f>
        <v>0</v>
      </c>
      <c r="E298" s="543">
        <f>SUMIFS('Faturamento NNE'!$K$2:$K$707,'Faturamento NNE'!$E$2:$E$707,'Infos Relatório'!$B$245,'Faturamento NNE'!$F$2:$F$707,'Infos Relatório'!$B298,'Faturamento NNE'!$AA$2:$AA$707,'Infos Relatório'!C$1)</f>
        <v>0</v>
      </c>
      <c r="F298" s="544">
        <f>SUMIFS('Faturamento NNE'!$P$2:$P$707,'Faturamento NNE'!$E$2:$E$707,'Infos Relatório'!$B$245,'Faturamento NNE'!$F$2:$F$707,'Infos Relatório'!$B298,'Faturamento NNE'!$AA$2:$AA$707,'Infos Relatório'!C$1,'Faturamento NNE'!$U$2:$U$707,"Sim")+SUMIFS('Faturamento NNE'!$Q$2:$Q$707,'Faturamento NNE'!$E$2:$E$707,'Infos Relatório'!$B$245,'Faturamento NNE'!$F$2:$F$707,'Infos Relatório'!$B298,'Faturamento NNE'!$AA$2:$AA$707,'Infos Relatório'!C$1,'Faturamento NNE'!$U$2:$U$707,"Sim")</f>
        <v>0</v>
      </c>
      <c r="G298" s="283" t="e">
        <f t="shared" si="84"/>
        <v>#DIV/0!</v>
      </c>
      <c r="H298" s="545">
        <f>SUMIFS('Faturamento NNE'!$I$2:$I$707,'Faturamento NNE'!$E$2:$E$707,'Infos Relatório'!$B$245,'Faturamento NNE'!$F$2:$F$707,'Infos Relatório'!$B298,'Faturamento NNE'!$AA$2:$AA$707,'Infos Relatório'!C$1)</f>
        <v>0</v>
      </c>
      <c r="I298" s="541">
        <f>COUNTIFS('Faturamento NNE'!$E$2:$E$707,'Infos Relatório'!$B$245,'Faturamento NNE'!$F$2:$F$707,'Infos Relatório'!$B298,'Faturamento NNE'!$AA$2:$AA$707,'Infos Relatório'!I$1)</f>
        <v>0</v>
      </c>
      <c r="J298" s="542">
        <f>SUMIFS('Faturamento NNE'!$H$2:$H$707,'Faturamento NNE'!$E$2:$E$707,'Infos Relatório'!$B$245,'Faturamento NNE'!$F$2:$F$707,'Infos Relatório'!$B298,'Faturamento NNE'!$AA$2:$AA$707,'Infos Relatório'!I$1)</f>
        <v>0</v>
      </c>
      <c r="K298" s="543">
        <f>SUMIFS('Faturamento NNE'!$K$2:$K$707,'Faturamento NNE'!$E$2:$E$707,'Infos Relatório'!$B$245,'Faturamento NNE'!$F$2:$F$707,'Infos Relatório'!$B298,'Faturamento NNE'!$AA$2:$AA$707,'Infos Relatório'!I$1)</f>
        <v>0</v>
      </c>
      <c r="L298" s="544">
        <f>SUMIFS('Faturamento NNE'!$P$2:$P$707,'Faturamento NNE'!$E$2:$E$707,'Infos Relatório'!$B$245,'Faturamento NNE'!$F$2:$F$707,'Infos Relatório'!$B298,'Faturamento NNE'!$AA$2:$AA$707,'Infos Relatório'!I$1,'Faturamento NNE'!$U$2:$U$707,"Sim")+SUMIFS('Faturamento NNE'!$Q$2:$Q$707,'Faturamento NNE'!$E$2:$E$707,'Infos Relatório'!$B$245,'Faturamento NNE'!$F$2:$F$707,'Infos Relatório'!$B298,'Faturamento NNE'!$AA$2:$AA$707,'Infos Relatório'!I$1,'Faturamento NNE'!$U$2:$U$707,"Sim")</f>
        <v>0</v>
      </c>
      <c r="M298" s="283" t="e">
        <f t="shared" si="85"/>
        <v>#DIV/0!</v>
      </c>
      <c r="N298" s="545">
        <f>SUMIFS('Faturamento NNE'!$I$2:$I$707,'Faturamento NNE'!$E$2:$E$707,'Infos Relatório'!$B$245,'Faturamento NNE'!$F$2:$F$707,'Infos Relatório'!$B298,'Faturamento NNE'!$AA$2:$AA$707,'Infos Relatório'!I$1)</f>
        <v>0</v>
      </c>
      <c r="O298" s="541">
        <f>COUNTIFS('Faturamento NNE'!$E$2:$E$707,'Infos Relatório'!$B$245,'Faturamento NNE'!$F$2:$F$707,'Infos Relatório'!$B298,'Faturamento NNE'!$AA$2:$AA$707,'Infos Relatório'!O$1)</f>
        <v>0</v>
      </c>
      <c r="P298" s="542">
        <f>SUMIFS('Faturamento NNE'!$H$2:$H$707,'Faturamento NNE'!$E$2:$E$707,'Infos Relatório'!$B$245,'Faturamento NNE'!$F$2:$F$707,'Infos Relatório'!$B298,'Faturamento NNE'!$AA$2:$AA$707,'Infos Relatório'!O$1)</f>
        <v>0</v>
      </c>
      <c r="Q298" s="542">
        <f>SUMIFS('Faturamento NNE'!$K$2:$K$707,'Faturamento NNE'!$E$2:$E$707,'Infos Relatório'!$B$245,'Faturamento NNE'!$F$2:$F$707,'Infos Relatório'!$B298,'Faturamento NNE'!$AA$2:$AA$707,'Infos Relatório'!O$1)</f>
        <v>0</v>
      </c>
      <c r="R298" s="546">
        <f>SUMIFS('Faturamento NNE'!$P$2:$P$707,'Faturamento NNE'!$E$2:$E$707,'Infos Relatório'!$B$245,'Faturamento NNE'!$F$2:$F$707,'Infos Relatório'!$B298,'Faturamento NNE'!$AA$2:$AA$707,'Infos Relatório'!O$1,'Faturamento NNE'!$U$2:$U$707,"Sim")+SUMIFS('Faturamento NNE'!$Q$2:$Q$707,'Faturamento NNE'!$E$2:$E$707,'Infos Relatório'!$B$245,'Faturamento NNE'!$F$2:$F$707,'Infos Relatório'!$B298,'Faturamento NNE'!$AA$2:$AA$707,'Infos Relatório'!O$1,'Faturamento NNE'!$U$2:$U$707,"Sim")</f>
        <v>0</v>
      </c>
      <c r="S298" s="227" t="e">
        <f t="shared" si="86"/>
        <v>#DIV/0!</v>
      </c>
      <c r="T298" s="545">
        <f>SUMIFS('Faturamento NNE'!$I$2:$I$707,'Faturamento NNE'!$E$2:$E$707,'Infos Relatório'!$B$245,'Faturamento NNE'!$F$2:$F$707,'Infos Relatório'!$B298,'Faturamento NNE'!$AA$2:$AA$707,'Infos Relatório'!O$1)</f>
        <v>0</v>
      </c>
      <c r="U298" s="541">
        <f>COUNTIFS('Faturamento NNE'!$E$2:$E$707,'Infos Relatório'!$B$245,'Faturamento NNE'!$F$2:$F$707,'Infos Relatório'!$B298,'Faturamento NNE'!$AA$2:$AA$707,'Infos Relatório'!U$1)</f>
        <v>0</v>
      </c>
      <c r="V298" s="542">
        <f>SUMIFS('Faturamento NNE'!$H$2:$H$707,'Faturamento NNE'!$E$2:$E$707,'Infos Relatório'!$B$245,'Faturamento NNE'!$F$2:$F$707,'Infos Relatório'!$B298,'Faturamento NNE'!$AA$2:$AA$707,'Infos Relatório'!U$1)</f>
        <v>0</v>
      </c>
      <c r="W298" s="542">
        <f>SUMIFS('Faturamento NNE'!$K$2:$K$707,'Faturamento NNE'!$E$2:$E$707,'Infos Relatório'!$B$245,'Faturamento NNE'!$F$2:$F$707,'Infos Relatório'!$B298,'Faturamento NNE'!$AA$2:$AA$707,'Infos Relatório'!U$1)</f>
        <v>0</v>
      </c>
      <c r="X298" s="546">
        <f>SUMIFS('Faturamento NNE'!$P$2:$P$707,'Faturamento NNE'!$E$2:$E$707,'Infos Relatório'!$B$245,'Faturamento NNE'!$F$2:$F$707,'Infos Relatório'!$B298,'Faturamento NNE'!$AA$2:$AA$707,'Infos Relatório'!U$1,'Faturamento NNE'!$U$2:$U$707,"Sim")+SUMIFS('Faturamento NNE'!$Q$2:$Q$707,'Faturamento NNE'!$E$2:$E$707,'Infos Relatório'!$B$245,'Faturamento NNE'!$F$2:$F$707,'Infos Relatório'!$B298,'Faturamento NNE'!$AA$2:$AA$707,'Infos Relatório'!U$1,'Faturamento NNE'!$U$2:$U$707,"Sim")</f>
        <v>0</v>
      </c>
      <c r="Y298" s="227" t="e">
        <f t="shared" si="87"/>
        <v>#DIV/0!</v>
      </c>
      <c r="Z298" s="545">
        <f>SUMIFS('Faturamento NNE'!$I$2:$I$707,'Faturamento NNE'!$E$2:$E$707,'Infos Relatório'!$B$245,'Faturamento NNE'!$F$2:$F$707,'Infos Relatório'!$B298,'Faturamento NNE'!$AA$2:$AA$707,'Infos Relatório'!U$1)</f>
        <v>0</v>
      </c>
      <c r="AA298" s="541">
        <f>COUNTIFS('Faturamento NNE'!$E$2:$E$707,'Infos Relatório'!$B$245,'Faturamento NNE'!$F$2:$F$707,'Infos Relatório'!$B298,'Faturamento NNE'!$AA$2:$AA$707,'Infos Relatório'!AA$1)</f>
        <v>0</v>
      </c>
      <c r="AB298" s="542">
        <f>SUMIFS('Faturamento NNE'!$H$2:$H$707,'Faturamento NNE'!$E$2:$E$707,'Infos Relatório'!$B$245,'Faturamento NNE'!$F$2:$F$707,'Infos Relatório'!$B298,'Faturamento NNE'!$AA$2:$AA$707,'Infos Relatório'!AA$1)</f>
        <v>0</v>
      </c>
      <c r="AC298" s="542">
        <f>SUMIFS('Faturamento NNE'!$K$2:$K$707,'Faturamento NNE'!$E$2:$E$707,'Infos Relatório'!$B$245,'Faturamento NNE'!$F$2:$F$707,'Infos Relatório'!$B298,'Faturamento NNE'!$AA$2:$AA$707,'Infos Relatório'!AA$1)</f>
        <v>0</v>
      </c>
      <c r="AD298" s="546">
        <f>SUMIFS('Faturamento NNE'!$P$2:$P$707,'Faturamento NNE'!$E$2:$E$707,'Infos Relatório'!$B$245,'Faturamento NNE'!$F$2:$F$707,'Infos Relatório'!$B298,'Faturamento NNE'!$AA$2:$AA$707,'Infos Relatório'!AA$1,'Faturamento NNE'!$U$2:$U$707,"Sim")+SUMIFS('Faturamento NNE'!$Q$2:$Q$707,'Faturamento NNE'!$E$2:$E$707,'Infos Relatório'!$B$245,'Faturamento NNE'!$F$2:$F$707,'Infos Relatório'!$B298,'Faturamento NNE'!$AA$2:$AA$707,'Infos Relatório'!AA$1,'Faturamento NNE'!$U$2:$U$707,"Sim")</f>
        <v>0</v>
      </c>
      <c r="AE298" s="227" t="e">
        <f t="shared" si="88"/>
        <v>#DIV/0!</v>
      </c>
      <c r="AF298" s="545">
        <f>SUMIFS('Faturamento NNE'!$I$2:$I$707,'Faturamento NNE'!$E$2:$E$707,'Infos Relatório'!$B$245,'Faturamento NNE'!$F$2:$F$707,'Infos Relatório'!$B298,'Faturamento NNE'!$AA$2:$AA$707,'Infos Relatório'!AA$1)</f>
        <v>0</v>
      </c>
      <c r="AG298" s="541">
        <f>COUNTIFS('Faturamento NNE'!$E$2:$E$707,'Infos Relatório'!$B$245,'Faturamento NNE'!$F$2:$F$707,'Infos Relatório'!$B298,'Faturamento NNE'!$AA$2:$AA$707,'Infos Relatório'!AG$1)</f>
        <v>0</v>
      </c>
      <c r="AH298" s="542">
        <f>SUMIFS('Faturamento NNE'!$H$2:$H$707,'Faturamento NNE'!$E$2:$E$707,'Infos Relatório'!$B$245,'Faturamento NNE'!$F$2:$F$707,'Infos Relatório'!$B298,'Faturamento NNE'!$AA$2:$AA$707,'Infos Relatório'!AG$1)</f>
        <v>0</v>
      </c>
      <c r="AI298" s="542">
        <f>SUMIFS('Faturamento NNE'!$K$2:$K$707,'Faturamento NNE'!$E$2:$E$707,'Infos Relatório'!$B$245,'Faturamento NNE'!$F$2:$F$707,'Infos Relatório'!$B298,'Faturamento NNE'!$AA$2:$AA$707,'Infos Relatório'!AG$1)</f>
        <v>0</v>
      </c>
      <c r="AJ298" s="546">
        <f>SUMIFS('Faturamento NNE'!$P$2:$P$707,'Faturamento NNE'!$E$2:$E$707,'Infos Relatório'!$B$245,'Faturamento NNE'!$F$2:$F$707,'Infos Relatório'!$B298,'Faturamento NNE'!$AA$2:$AA$707,'Infos Relatório'!AG$1,'Faturamento NNE'!$U$2:$U$707,"Sim")+SUMIFS('Faturamento NNE'!$Q$2:$Q$707,'Faturamento NNE'!$E$2:$E$707,'Infos Relatório'!$B$245,'Faturamento NNE'!$F$2:$F$707,'Infos Relatório'!$B298,'Faturamento NNE'!$AA$2:$AA$707,'Infos Relatório'!AG$1,'Faturamento NNE'!$U$2:$U$707,"Sim")</f>
        <v>0</v>
      </c>
      <c r="AK298" s="227" t="e">
        <f t="shared" si="89"/>
        <v>#DIV/0!</v>
      </c>
      <c r="AL298" s="545">
        <f>SUMIFS('Faturamento NNE'!$I$2:$I$707,'Faturamento NNE'!$E$2:$E$707,'Infos Relatório'!$B$245,'Faturamento NNE'!$F$2:$F$707,'Infos Relatório'!$B298,'Faturamento NNE'!$AA$2:$AA$707,'Infos Relatório'!AG$1)</f>
        <v>0</v>
      </c>
      <c r="AM298" s="541">
        <f>COUNTIFS('Faturamento NNE'!$E$2:$E$707,'Infos Relatório'!$B$245,'Faturamento NNE'!$F$2:$F$707,'Infos Relatório'!$B298,'Faturamento NNE'!$AA$2:$AA$707,'Infos Relatório'!AM$1)</f>
        <v>0</v>
      </c>
      <c r="AN298" s="542">
        <f>SUMIFS('Faturamento NNE'!$H$2:$H$707,'Faturamento NNE'!$E$2:$E$707,'Infos Relatório'!$B$245,'Faturamento NNE'!$F$2:$F$707,'Infos Relatório'!$B298,'Faturamento NNE'!$AA$2:$AA$707,'Infos Relatório'!AM$1)</f>
        <v>0</v>
      </c>
      <c r="AO298" s="542">
        <f>SUMIFS('Faturamento NNE'!$K$2:$K$707,'Faturamento NNE'!$E$2:$E$707,'Infos Relatório'!$B$245,'Faturamento NNE'!$F$2:$F$707,'Infos Relatório'!$B298,'Faturamento NNE'!$AA$2:$AA$707,'Infos Relatório'!AM$1)</f>
        <v>0</v>
      </c>
      <c r="AP298" s="546">
        <f>SUMIFS('Faturamento NNE'!$P$2:$P$707,'Faturamento NNE'!$E$2:$E$707,'Infos Relatório'!$B$245,'Faturamento NNE'!$F$2:$F$707,'Infos Relatório'!$B298,'Faturamento NNE'!$AA$2:$AA$707,'Infos Relatório'!AM$1,'Faturamento NNE'!$U$2:$U$707,"Sim")+SUMIFS('Faturamento NNE'!$Q$2:$Q$707,'Faturamento NNE'!$E$2:$E$707,'Infos Relatório'!$B$245,'Faturamento NNE'!$F$2:$F$707,'Infos Relatório'!$B298,'Faturamento NNE'!$AA$2:$AA$707,'Infos Relatório'!AM$1,'Faturamento NNE'!$U$2:$U$707,"Sim")</f>
        <v>0</v>
      </c>
      <c r="AQ298" s="227" t="e">
        <f t="shared" si="90"/>
        <v>#DIV/0!</v>
      </c>
      <c r="AR298" s="545">
        <f>SUMIFS('Faturamento NNE'!$I$2:$I$707,'Faturamento NNE'!$E$2:$E$707,'Infos Relatório'!$B$245,'Faturamento NNE'!$F$2:$F$707,'Infos Relatório'!$B298,'Faturamento NNE'!$AA$2:$AA$707,'Infos Relatório'!AM$1)</f>
        <v>0</v>
      </c>
      <c r="AS298" s="541">
        <f>COUNTIFS('Faturamento NNE'!$E$2:$E$707,'Infos Relatório'!$B$245,'Faturamento NNE'!$F$2:$F$707,'Infos Relatório'!$B298,'Faturamento NNE'!$AA$2:$AA$707,'Infos Relatório'!AS$1)</f>
        <v>0</v>
      </c>
      <c r="AT298" s="542">
        <f>SUMIFS('Faturamento NNE'!$H$2:$H$707,'Faturamento NNE'!$E$2:$E$707,'Infos Relatório'!$B$245,'Faturamento NNE'!$F$2:$F$707,'Infos Relatório'!$B298,'Faturamento NNE'!$AA$2:$AA$707,'Infos Relatório'!AS$1)</f>
        <v>0</v>
      </c>
      <c r="AU298" s="542">
        <f>SUMIFS('Faturamento NNE'!$K$2:$K$707,'Faturamento NNE'!$E$2:$E$707,'Infos Relatório'!$B$245,'Faturamento NNE'!$F$2:$F$707,'Infos Relatório'!$B298,'Faturamento NNE'!$AA$2:$AA$707,'Infos Relatório'!AS$1)</f>
        <v>0</v>
      </c>
      <c r="AV298" s="546">
        <f>SUMIFS('Faturamento NNE'!$P$2:$P$707,'Faturamento NNE'!$E$2:$E$707,'Infos Relatório'!$B$245,'Faturamento NNE'!$F$2:$F$707,'Infos Relatório'!$B298,'Faturamento NNE'!$AA$2:$AA$707,'Infos Relatório'!AS$1,'Faturamento NNE'!$U$2:$U$707,"Sim")+SUMIFS('Faturamento NNE'!$Q$2:$Q$707,'Faturamento NNE'!$E$2:$E$707,'Infos Relatório'!$B$245,'Faturamento NNE'!$F$2:$F$707,'Infos Relatório'!$B298,'Faturamento NNE'!$AA$2:$AA$707,'Infos Relatório'!AS$1,'Faturamento NNE'!$U$2:$U$707,"Sim")</f>
        <v>0</v>
      </c>
      <c r="AW298" s="227" t="e">
        <f t="shared" si="91"/>
        <v>#DIV/0!</v>
      </c>
      <c r="AX298" s="545">
        <f>SUMIFS('Faturamento NNE'!$I$2:$I$707,'Faturamento NNE'!$E$2:$E$707,'Infos Relatório'!$B$245,'Faturamento NNE'!$F$2:$F$707,'Infos Relatório'!$B298,'Faturamento NNE'!$AA$2:$AA$707,'Infos Relatório'!AS$1)</f>
        <v>0</v>
      </c>
      <c r="AY298" s="541">
        <f>COUNTIFS('Faturamento NNE'!$E$2:$E$707,'Infos Relatório'!$B$245,'Faturamento NNE'!$F$2:$F$707,'Infos Relatório'!$B298,'Faturamento NNE'!$AA$2:$AA$707,'Infos Relatório'!AY$1)</f>
        <v>0</v>
      </c>
      <c r="AZ298" s="542">
        <f>SUMIFS('Faturamento NNE'!$H$2:$H$707,'Faturamento NNE'!$E$2:$E$707,'Infos Relatório'!$B$245,'Faturamento NNE'!$F$2:$F$707,'Infos Relatório'!$B298,'Faturamento NNE'!$AA$2:$AA$707,'Infos Relatório'!AY$1)</f>
        <v>0</v>
      </c>
      <c r="BA298" s="542">
        <f>SUMIFS('Faturamento NNE'!$K$2:$K$707,'Faturamento NNE'!$E$2:$E$707,'Infos Relatório'!$B$245,'Faturamento NNE'!$F$2:$F$707,'Infos Relatório'!$B298,'Faturamento NNE'!$AA$2:$AA$707,'Infos Relatório'!AY$1)</f>
        <v>0</v>
      </c>
      <c r="BB298" s="546">
        <f>SUMIFS('Faturamento NNE'!$P$2:$P$707,'Faturamento NNE'!$E$2:$E$707,'Infos Relatório'!$B$245,'Faturamento NNE'!$F$2:$F$707,'Infos Relatório'!$B298,'Faturamento NNE'!$AA$2:$AA$707,'Infos Relatório'!AY$1,'Faturamento NNE'!$U$2:$U$707,"Sim")+SUMIFS('Faturamento NNE'!$Q$2:$Q$707,'Faturamento NNE'!$E$2:$E$707,'Infos Relatório'!$B$245,'Faturamento NNE'!$F$2:$F$707,'Infos Relatório'!$B298,'Faturamento NNE'!$AA$2:$AA$707,'Infos Relatório'!AY$1,'Faturamento NNE'!$U$2:$U$707,"Sim")</f>
        <v>0</v>
      </c>
      <c r="BC298" s="227" t="e">
        <f t="shared" si="92"/>
        <v>#DIV/0!</v>
      </c>
      <c r="BD298" s="545">
        <f>SUMIFS('Faturamento NNE'!$I$2:$I$707,'Faturamento NNE'!$E$2:$E$707,'Infos Relatório'!$B$245,'Faturamento NNE'!$F$2:$F$707,'Infos Relatório'!$B298,'Faturamento NNE'!$AA$2:$AA$707,'Infos Relatório'!AY$1)</f>
        <v>0</v>
      </c>
      <c r="BE298" s="541">
        <f>COUNTIFS('Faturamento NNE'!$E$2:$E$707,'Infos Relatório'!$B$245,'Faturamento NNE'!$F$2:$F$707,'Infos Relatório'!$B298,'Faturamento NNE'!$AA$2:$AA$707,'Infos Relatório'!BE$1)</f>
        <v>0</v>
      </c>
      <c r="BF298" s="542">
        <f>SUMIFS('Faturamento NNE'!$H$2:$H$707,'Faturamento NNE'!$E$2:$E$707,'Infos Relatório'!$B$245,'Faturamento NNE'!$F$2:$F$707,'Infos Relatório'!$B298,'Faturamento NNE'!$AA$2:$AA$707,'Infos Relatório'!BE$1)</f>
        <v>0</v>
      </c>
      <c r="BG298" s="542">
        <f>SUMIFS('Faturamento NNE'!$K$2:$K$707,'Faturamento NNE'!$E$2:$E$707,'Infos Relatório'!$B$245,'Faturamento NNE'!$F$2:$F$707,'Infos Relatório'!$B298,'Faturamento NNE'!$AA$2:$AA$707,'Infos Relatório'!BE$1)</f>
        <v>0</v>
      </c>
      <c r="BH298" s="546">
        <f>SUMIFS('Faturamento NNE'!$P$2:$P$707,'Faturamento NNE'!$E$2:$E$707,'Infos Relatório'!$B$245,'Faturamento NNE'!$F$2:$F$707,'Infos Relatório'!$B298,'Faturamento NNE'!$AA$2:$AA$707,'Infos Relatório'!BE$1,'Faturamento NNE'!$U$2:$U$707,"Sim")+SUMIFS('Faturamento NNE'!$Q$2:$Q$707,'Faturamento NNE'!$E$2:$E$707,'Infos Relatório'!$B$245,'Faturamento NNE'!$F$2:$F$707,'Infos Relatório'!$B298,'Faturamento NNE'!$AA$2:$AA$707,'Infos Relatório'!BE$1,'Faturamento NNE'!$U$2:$U$707,"Sim")</f>
        <v>0</v>
      </c>
      <c r="BI298" s="227" t="e">
        <f t="shared" si="93"/>
        <v>#DIV/0!</v>
      </c>
      <c r="BJ298" s="545">
        <f>SUMIFS('Faturamento NNE'!$I$2:$I$707,'Faturamento NNE'!$E$2:$E$707,'Infos Relatório'!$B$245,'Faturamento NNE'!$F$2:$F$707,'Infos Relatório'!$B298,'Faturamento NNE'!$AA$2:$AA$707,'Infos Relatório'!BE$1)</f>
        <v>0</v>
      </c>
      <c r="BK298" s="541">
        <f>COUNTIFS('Faturamento NNE'!$E$2:$E$707,'Infos Relatório'!$B$245,'Faturamento NNE'!$F$2:$F$707,'Infos Relatório'!$B298,'Faturamento NNE'!$AA$2:$AA$707,'Infos Relatório'!BK$1)</f>
        <v>0</v>
      </c>
      <c r="BL298" s="542">
        <f>SUMIFS('Faturamento NNE'!$H$2:$H$707,'Faturamento NNE'!$E$2:$E$707,'Infos Relatório'!$B$245,'Faturamento NNE'!$F$2:$F$707,'Infos Relatório'!$B298,'Faturamento NNE'!$AA$2:$AA$707,'Infos Relatório'!BK$1)</f>
        <v>0</v>
      </c>
      <c r="BM298" s="542">
        <f>SUMIFS('Faturamento NNE'!$K$2:$K$707,'Faturamento NNE'!$E$2:$E$707,'Infos Relatório'!$B$245,'Faturamento NNE'!$F$2:$F$707,'Infos Relatório'!$B298,'Faturamento NNE'!$AA$2:$AA$707,'Infos Relatório'!BK$1)</f>
        <v>0</v>
      </c>
      <c r="BN298" s="546">
        <f>SUMIFS('Faturamento NNE'!$P$2:$P$707,'Faturamento NNE'!$E$2:$E$707,'Infos Relatório'!$B$245,'Faturamento NNE'!$F$2:$F$707,'Infos Relatório'!$B298,'Faturamento NNE'!$AA$2:$AA$707,'Infos Relatório'!BK$1,'Faturamento NNE'!$U$2:$U$707,"Sim")+SUMIFS('Faturamento NNE'!$Q$2:$Q$707,'Faturamento NNE'!$E$2:$E$707,'Infos Relatório'!$B$245,'Faturamento NNE'!$F$2:$F$707,'Infos Relatório'!$B298,'Faturamento NNE'!$AA$2:$AA$707,'Infos Relatório'!BK$1,'Faturamento NNE'!$U$2:$U$707,"Sim")</f>
        <v>0</v>
      </c>
      <c r="BO298" s="227" t="e">
        <f t="shared" si="94"/>
        <v>#DIV/0!</v>
      </c>
      <c r="BP298" s="545">
        <f>SUMIFS('Faturamento NNE'!$I$2:$I$707,'Faturamento NNE'!$E$2:$E$707,'Infos Relatório'!$B$245,'Faturamento NNE'!$F$2:$F$707,'Infos Relatório'!$B298,'Faturamento NNE'!$AA$2:$AA$707,'Infos Relatório'!BK$1)</f>
        <v>0</v>
      </c>
      <c r="BQ298" s="541">
        <f>COUNTIFS('Faturamento NNE'!$E$2:$E$707,'Infos Relatório'!$B$245,'Faturamento NNE'!$F$2:$F$707,'Infos Relatório'!$B298,'Faturamento NNE'!$AA$2:$AA$707,'Infos Relatório'!BQ$1)</f>
        <v>0</v>
      </c>
      <c r="BR298" s="542">
        <f>SUMIFS('Faturamento NNE'!$H$2:$H$707,'Faturamento NNE'!$E$2:$E$707,'Infos Relatório'!$B$245,'Faturamento NNE'!$F$2:$F$707,'Infos Relatório'!$B298,'Faturamento NNE'!$AA$2:$AA$707,'Infos Relatório'!BQ$1)</f>
        <v>0</v>
      </c>
      <c r="BS298" s="542">
        <f>SUMIFS('Faturamento NNE'!$K$2:$K$707,'Faturamento NNE'!$E$2:$E$707,'Infos Relatório'!$B$245,'Faturamento NNE'!$F$2:$F$707,'Infos Relatório'!$B298,'Faturamento NNE'!$AA$2:$AA$707,'Infos Relatório'!BQ$1)</f>
        <v>0</v>
      </c>
      <c r="BT298" s="546">
        <f>SUMIFS('Faturamento NNE'!$P$2:$P$707,'Faturamento NNE'!$E$2:$E$707,'Infos Relatório'!$B$245,'Faturamento NNE'!$F$2:$F$707,'Infos Relatório'!$B298,'Faturamento NNE'!$AA$2:$AA$707,'Infos Relatório'!BQ$1,'Faturamento NNE'!$U$2:$U$707,"Sim")+SUMIFS('Faturamento NNE'!$Q$2:$Q$707,'Faturamento NNE'!$E$2:$E$707,'Infos Relatório'!$B$245,'Faturamento NNE'!$F$2:$F$707,'Infos Relatório'!$B298,'Faturamento NNE'!$AA$2:$AA$707,'Infos Relatório'!BQ$1,'Faturamento NNE'!$U$2:$U$707,"Sim")</f>
        <v>0</v>
      </c>
      <c r="BU298" s="227" t="e">
        <f t="shared" si="95"/>
        <v>#DIV/0!</v>
      </c>
      <c r="BV298" s="545">
        <f>SUMIFS('Faturamento NNE'!$I$2:$I$707,'Faturamento NNE'!$E$2:$E$707,'Infos Relatório'!$B$245,'Faturamento NNE'!$F$2:$F$707,'Infos Relatório'!$B298,'Faturamento NNE'!$AA$2:$AA$707,'Infos Relatório'!BQ$1)</f>
        <v>0</v>
      </c>
    </row>
    <row r="299" spans="2:74">
      <c r="B299" s="217" t="s">
        <v>183</v>
      </c>
      <c r="C299" s="541">
        <f>COUNTIFS('Faturamento NNE'!$E$2:$E$707,'Infos Relatório'!$B$245,'Faturamento NNE'!$F$2:$F$707,'Infos Relatório'!$B299,'Faturamento NNE'!$AA$2:$AA$707,'Infos Relatório'!C$1)</f>
        <v>0</v>
      </c>
      <c r="D299" s="542">
        <f>SUMIFS('Faturamento NNE'!$H$2:$H$707,'Faturamento NNE'!$E$2:$E$707,'Infos Relatório'!$B$245,'Faturamento NNE'!$F$2:$F$707,'Infos Relatório'!$B299,'Faturamento NNE'!$AA$2:$AA$707,'Infos Relatório'!C$1)</f>
        <v>0</v>
      </c>
      <c r="E299" s="543">
        <f>SUMIFS('Faturamento NNE'!$K$2:$K$707,'Faturamento NNE'!$E$2:$E$707,'Infos Relatório'!$B$245,'Faturamento NNE'!$F$2:$F$707,'Infos Relatório'!$B299,'Faturamento NNE'!$AA$2:$AA$707,'Infos Relatório'!C$1)</f>
        <v>0</v>
      </c>
      <c r="F299" s="544">
        <f>SUMIFS('Faturamento NNE'!$P$2:$P$707,'Faturamento NNE'!$E$2:$E$707,'Infos Relatório'!$B$245,'Faturamento NNE'!$F$2:$F$707,'Infos Relatório'!$B299,'Faturamento NNE'!$AA$2:$AA$707,'Infos Relatório'!C$1,'Faturamento NNE'!$U$2:$U$707,"Sim")+SUMIFS('Faturamento NNE'!$Q$2:$Q$707,'Faturamento NNE'!$E$2:$E$707,'Infos Relatório'!$B$245,'Faturamento NNE'!$F$2:$F$707,'Infos Relatório'!$B299,'Faturamento NNE'!$AA$2:$AA$707,'Infos Relatório'!C$1,'Faturamento NNE'!$U$2:$U$707,"Sim")</f>
        <v>0</v>
      </c>
      <c r="G299" s="283" t="e">
        <f t="shared" si="84"/>
        <v>#DIV/0!</v>
      </c>
      <c r="H299" s="545">
        <f>SUMIFS('Faturamento NNE'!$I$2:$I$707,'Faturamento NNE'!$E$2:$E$707,'Infos Relatório'!$B$245,'Faturamento NNE'!$F$2:$F$707,'Infos Relatório'!$B299,'Faturamento NNE'!$AA$2:$AA$707,'Infos Relatório'!C$1)</f>
        <v>0</v>
      </c>
      <c r="I299" s="541">
        <f>COUNTIFS('Faturamento NNE'!$E$2:$E$707,'Infos Relatório'!$B$245,'Faturamento NNE'!$F$2:$F$707,'Infos Relatório'!$B299,'Faturamento NNE'!$AA$2:$AA$707,'Infos Relatório'!I$1)</f>
        <v>0</v>
      </c>
      <c r="J299" s="542">
        <f>SUMIFS('Faturamento NNE'!$H$2:$H$707,'Faturamento NNE'!$E$2:$E$707,'Infos Relatório'!$B$245,'Faturamento NNE'!$F$2:$F$707,'Infos Relatório'!$B299,'Faturamento NNE'!$AA$2:$AA$707,'Infos Relatório'!I$1)</f>
        <v>0</v>
      </c>
      <c r="K299" s="543">
        <f>SUMIFS('Faturamento NNE'!$K$2:$K$707,'Faturamento NNE'!$E$2:$E$707,'Infos Relatório'!$B$245,'Faturamento NNE'!$F$2:$F$707,'Infos Relatório'!$B299,'Faturamento NNE'!$AA$2:$AA$707,'Infos Relatório'!I$1)</f>
        <v>0</v>
      </c>
      <c r="L299" s="544">
        <f>SUMIFS('Faturamento NNE'!$P$2:$P$707,'Faturamento NNE'!$E$2:$E$707,'Infos Relatório'!$B$245,'Faturamento NNE'!$F$2:$F$707,'Infos Relatório'!$B299,'Faturamento NNE'!$AA$2:$AA$707,'Infos Relatório'!I$1,'Faturamento NNE'!$U$2:$U$707,"Sim")+SUMIFS('Faturamento NNE'!$Q$2:$Q$707,'Faturamento NNE'!$E$2:$E$707,'Infos Relatório'!$B$245,'Faturamento NNE'!$F$2:$F$707,'Infos Relatório'!$B299,'Faturamento NNE'!$AA$2:$AA$707,'Infos Relatório'!I$1,'Faturamento NNE'!$U$2:$U$707,"Sim")</f>
        <v>0</v>
      </c>
      <c r="M299" s="283" t="e">
        <f t="shared" si="85"/>
        <v>#DIV/0!</v>
      </c>
      <c r="N299" s="545">
        <f>SUMIFS('Faturamento NNE'!$I$2:$I$707,'Faturamento NNE'!$E$2:$E$707,'Infos Relatório'!$B$245,'Faturamento NNE'!$F$2:$F$707,'Infos Relatório'!$B299,'Faturamento NNE'!$AA$2:$AA$707,'Infos Relatório'!I$1)</f>
        <v>0</v>
      </c>
      <c r="O299" s="541">
        <f>COUNTIFS('Faturamento NNE'!$E$2:$E$707,'Infos Relatório'!$B$245,'Faturamento NNE'!$F$2:$F$707,'Infos Relatório'!$B299,'Faturamento NNE'!$AA$2:$AA$707,'Infos Relatório'!O$1)</f>
        <v>0</v>
      </c>
      <c r="P299" s="542">
        <f>SUMIFS('Faturamento NNE'!$H$2:$H$707,'Faturamento NNE'!$E$2:$E$707,'Infos Relatório'!$B$245,'Faturamento NNE'!$F$2:$F$707,'Infos Relatório'!$B299,'Faturamento NNE'!$AA$2:$AA$707,'Infos Relatório'!O$1)</f>
        <v>0</v>
      </c>
      <c r="Q299" s="542">
        <f>SUMIFS('Faturamento NNE'!$K$2:$K$707,'Faturamento NNE'!$E$2:$E$707,'Infos Relatório'!$B$245,'Faturamento NNE'!$F$2:$F$707,'Infos Relatório'!$B299,'Faturamento NNE'!$AA$2:$AA$707,'Infos Relatório'!O$1)</f>
        <v>0</v>
      </c>
      <c r="R299" s="546">
        <f>SUMIFS('Faturamento NNE'!$P$2:$P$707,'Faturamento NNE'!$E$2:$E$707,'Infos Relatório'!$B$245,'Faturamento NNE'!$F$2:$F$707,'Infos Relatório'!$B299,'Faturamento NNE'!$AA$2:$AA$707,'Infos Relatório'!O$1,'Faturamento NNE'!$U$2:$U$707,"Sim")+SUMIFS('Faturamento NNE'!$Q$2:$Q$707,'Faturamento NNE'!$E$2:$E$707,'Infos Relatório'!$B$245,'Faturamento NNE'!$F$2:$F$707,'Infos Relatório'!$B299,'Faturamento NNE'!$AA$2:$AA$707,'Infos Relatório'!O$1,'Faturamento NNE'!$U$2:$U$707,"Sim")</f>
        <v>0</v>
      </c>
      <c r="S299" s="227" t="e">
        <f t="shared" si="86"/>
        <v>#DIV/0!</v>
      </c>
      <c r="T299" s="545">
        <f>SUMIFS('Faturamento NNE'!$I$2:$I$707,'Faturamento NNE'!$E$2:$E$707,'Infos Relatório'!$B$245,'Faturamento NNE'!$F$2:$F$707,'Infos Relatório'!$B299,'Faturamento NNE'!$AA$2:$AA$707,'Infos Relatório'!O$1)</f>
        <v>0</v>
      </c>
      <c r="U299" s="541">
        <f>COUNTIFS('Faturamento NNE'!$E$2:$E$707,'Infos Relatório'!$B$245,'Faturamento NNE'!$F$2:$F$707,'Infos Relatório'!$B299,'Faturamento NNE'!$AA$2:$AA$707,'Infos Relatório'!U$1)</f>
        <v>0</v>
      </c>
      <c r="V299" s="542">
        <f>SUMIFS('Faturamento NNE'!$H$2:$H$707,'Faturamento NNE'!$E$2:$E$707,'Infos Relatório'!$B$245,'Faturamento NNE'!$F$2:$F$707,'Infos Relatório'!$B299,'Faturamento NNE'!$AA$2:$AA$707,'Infos Relatório'!U$1)</f>
        <v>0</v>
      </c>
      <c r="W299" s="542">
        <f>SUMIFS('Faturamento NNE'!$K$2:$K$707,'Faturamento NNE'!$E$2:$E$707,'Infos Relatório'!$B$245,'Faturamento NNE'!$F$2:$F$707,'Infos Relatório'!$B299,'Faturamento NNE'!$AA$2:$AA$707,'Infos Relatório'!U$1)</f>
        <v>0</v>
      </c>
      <c r="X299" s="546">
        <f>SUMIFS('Faturamento NNE'!$P$2:$P$707,'Faturamento NNE'!$E$2:$E$707,'Infos Relatório'!$B$245,'Faturamento NNE'!$F$2:$F$707,'Infos Relatório'!$B299,'Faturamento NNE'!$AA$2:$AA$707,'Infos Relatório'!U$1,'Faturamento NNE'!$U$2:$U$707,"Sim")+SUMIFS('Faturamento NNE'!$Q$2:$Q$707,'Faturamento NNE'!$E$2:$E$707,'Infos Relatório'!$B$245,'Faturamento NNE'!$F$2:$F$707,'Infos Relatório'!$B299,'Faturamento NNE'!$AA$2:$AA$707,'Infos Relatório'!U$1,'Faturamento NNE'!$U$2:$U$707,"Sim")</f>
        <v>0</v>
      </c>
      <c r="Y299" s="227" t="e">
        <f t="shared" si="87"/>
        <v>#DIV/0!</v>
      </c>
      <c r="Z299" s="545">
        <f>SUMIFS('Faturamento NNE'!$I$2:$I$707,'Faturamento NNE'!$E$2:$E$707,'Infos Relatório'!$B$245,'Faturamento NNE'!$F$2:$F$707,'Infos Relatório'!$B299,'Faturamento NNE'!$AA$2:$AA$707,'Infos Relatório'!U$1)</f>
        <v>0</v>
      </c>
      <c r="AA299" s="541">
        <f>COUNTIFS('Faturamento NNE'!$E$2:$E$707,'Infos Relatório'!$B$245,'Faturamento NNE'!$F$2:$F$707,'Infos Relatório'!$B299,'Faturamento NNE'!$AA$2:$AA$707,'Infos Relatório'!AA$1)</f>
        <v>0</v>
      </c>
      <c r="AB299" s="542">
        <f>SUMIFS('Faturamento NNE'!$H$2:$H$707,'Faturamento NNE'!$E$2:$E$707,'Infos Relatório'!$B$245,'Faturamento NNE'!$F$2:$F$707,'Infos Relatório'!$B299,'Faturamento NNE'!$AA$2:$AA$707,'Infos Relatório'!AA$1)</f>
        <v>0</v>
      </c>
      <c r="AC299" s="542">
        <f>SUMIFS('Faturamento NNE'!$K$2:$K$707,'Faturamento NNE'!$E$2:$E$707,'Infos Relatório'!$B$245,'Faturamento NNE'!$F$2:$F$707,'Infos Relatório'!$B299,'Faturamento NNE'!$AA$2:$AA$707,'Infos Relatório'!AA$1)</f>
        <v>0</v>
      </c>
      <c r="AD299" s="546">
        <f>SUMIFS('Faturamento NNE'!$P$2:$P$707,'Faturamento NNE'!$E$2:$E$707,'Infos Relatório'!$B$245,'Faturamento NNE'!$F$2:$F$707,'Infos Relatório'!$B299,'Faturamento NNE'!$AA$2:$AA$707,'Infos Relatório'!AA$1,'Faturamento NNE'!$U$2:$U$707,"Sim")+SUMIFS('Faturamento NNE'!$Q$2:$Q$707,'Faturamento NNE'!$E$2:$E$707,'Infos Relatório'!$B$245,'Faturamento NNE'!$F$2:$F$707,'Infos Relatório'!$B299,'Faturamento NNE'!$AA$2:$AA$707,'Infos Relatório'!AA$1,'Faturamento NNE'!$U$2:$U$707,"Sim")</f>
        <v>0</v>
      </c>
      <c r="AE299" s="227" t="e">
        <f t="shared" si="88"/>
        <v>#DIV/0!</v>
      </c>
      <c r="AF299" s="545">
        <f>SUMIFS('Faturamento NNE'!$I$2:$I$707,'Faturamento NNE'!$E$2:$E$707,'Infos Relatório'!$B$245,'Faturamento NNE'!$F$2:$F$707,'Infos Relatório'!$B299,'Faturamento NNE'!$AA$2:$AA$707,'Infos Relatório'!AA$1)</f>
        <v>0</v>
      </c>
      <c r="AG299" s="541">
        <f>COUNTIFS('Faturamento NNE'!$E$2:$E$707,'Infos Relatório'!$B$245,'Faturamento NNE'!$F$2:$F$707,'Infos Relatório'!$B299,'Faturamento NNE'!$AA$2:$AA$707,'Infos Relatório'!AG$1)</f>
        <v>0</v>
      </c>
      <c r="AH299" s="542">
        <f>SUMIFS('Faturamento NNE'!$H$2:$H$707,'Faturamento NNE'!$E$2:$E$707,'Infos Relatório'!$B$245,'Faturamento NNE'!$F$2:$F$707,'Infos Relatório'!$B299,'Faturamento NNE'!$AA$2:$AA$707,'Infos Relatório'!AG$1)</f>
        <v>0</v>
      </c>
      <c r="AI299" s="542">
        <f>SUMIFS('Faturamento NNE'!$K$2:$K$707,'Faturamento NNE'!$E$2:$E$707,'Infos Relatório'!$B$245,'Faturamento NNE'!$F$2:$F$707,'Infos Relatório'!$B299,'Faturamento NNE'!$AA$2:$AA$707,'Infos Relatório'!AG$1)</f>
        <v>0</v>
      </c>
      <c r="AJ299" s="546">
        <f>SUMIFS('Faturamento NNE'!$P$2:$P$707,'Faturamento NNE'!$E$2:$E$707,'Infos Relatório'!$B$245,'Faturamento NNE'!$F$2:$F$707,'Infos Relatório'!$B299,'Faturamento NNE'!$AA$2:$AA$707,'Infos Relatório'!AG$1,'Faturamento NNE'!$U$2:$U$707,"Sim")+SUMIFS('Faturamento NNE'!$Q$2:$Q$707,'Faturamento NNE'!$E$2:$E$707,'Infos Relatório'!$B$245,'Faturamento NNE'!$F$2:$F$707,'Infos Relatório'!$B299,'Faturamento NNE'!$AA$2:$AA$707,'Infos Relatório'!AG$1,'Faturamento NNE'!$U$2:$U$707,"Sim")</f>
        <v>0</v>
      </c>
      <c r="AK299" s="227" t="e">
        <f t="shared" si="89"/>
        <v>#DIV/0!</v>
      </c>
      <c r="AL299" s="545">
        <f>SUMIFS('Faturamento NNE'!$I$2:$I$707,'Faturamento NNE'!$E$2:$E$707,'Infos Relatório'!$B$245,'Faturamento NNE'!$F$2:$F$707,'Infos Relatório'!$B299,'Faturamento NNE'!$AA$2:$AA$707,'Infos Relatório'!AG$1)</f>
        <v>0</v>
      </c>
      <c r="AM299" s="541">
        <f>COUNTIFS('Faturamento NNE'!$E$2:$E$707,'Infos Relatório'!$B$245,'Faturamento NNE'!$F$2:$F$707,'Infos Relatório'!$B299,'Faturamento NNE'!$AA$2:$AA$707,'Infos Relatório'!AM$1)</f>
        <v>0</v>
      </c>
      <c r="AN299" s="542">
        <f>SUMIFS('Faturamento NNE'!$H$2:$H$707,'Faturamento NNE'!$E$2:$E$707,'Infos Relatório'!$B$245,'Faturamento NNE'!$F$2:$F$707,'Infos Relatório'!$B299,'Faturamento NNE'!$AA$2:$AA$707,'Infos Relatório'!AM$1)</f>
        <v>0</v>
      </c>
      <c r="AO299" s="542">
        <f>SUMIFS('Faturamento NNE'!$K$2:$K$707,'Faturamento NNE'!$E$2:$E$707,'Infos Relatório'!$B$245,'Faturamento NNE'!$F$2:$F$707,'Infos Relatório'!$B299,'Faturamento NNE'!$AA$2:$AA$707,'Infos Relatório'!AM$1)</f>
        <v>0</v>
      </c>
      <c r="AP299" s="546">
        <f>SUMIFS('Faturamento NNE'!$P$2:$P$707,'Faturamento NNE'!$E$2:$E$707,'Infos Relatório'!$B$245,'Faturamento NNE'!$F$2:$F$707,'Infos Relatório'!$B299,'Faturamento NNE'!$AA$2:$AA$707,'Infos Relatório'!AM$1,'Faturamento NNE'!$U$2:$U$707,"Sim")+SUMIFS('Faturamento NNE'!$Q$2:$Q$707,'Faturamento NNE'!$E$2:$E$707,'Infos Relatório'!$B$245,'Faturamento NNE'!$F$2:$F$707,'Infos Relatório'!$B299,'Faturamento NNE'!$AA$2:$AA$707,'Infos Relatório'!AM$1,'Faturamento NNE'!$U$2:$U$707,"Sim")</f>
        <v>0</v>
      </c>
      <c r="AQ299" s="227" t="e">
        <f t="shared" si="90"/>
        <v>#DIV/0!</v>
      </c>
      <c r="AR299" s="545">
        <f>SUMIFS('Faturamento NNE'!$I$2:$I$707,'Faturamento NNE'!$E$2:$E$707,'Infos Relatório'!$B$245,'Faturamento NNE'!$F$2:$F$707,'Infos Relatório'!$B299,'Faturamento NNE'!$AA$2:$AA$707,'Infos Relatório'!AM$1)</f>
        <v>0</v>
      </c>
      <c r="AS299" s="541">
        <f>COUNTIFS('Faturamento NNE'!$E$2:$E$707,'Infos Relatório'!$B$245,'Faturamento NNE'!$F$2:$F$707,'Infos Relatório'!$B299,'Faturamento NNE'!$AA$2:$AA$707,'Infos Relatório'!AS$1)</f>
        <v>0</v>
      </c>
      <c r="AT299" s="542">
        <f>SUMIFS('Faturamento NNE'!$H$2:$H$707,'Faturamento NNE'!$E$2:$E$707,'Infos Relatório'!$B$245,'Faturamento NNE'!$F$2:$F$707,'Infos Relatório'!$B299,'Faturamento NNE'!$AA$2:$AA$707,'Infos Relatório'!AS$1)</f>
        <v>0</v>
      </c>
      <c r="AU299" s="542">
        <f>SUMIFS('Faturamento NNE'!$K$2:$K$707,'Faturamento NNE'!$E$2:$E$707,'Infos Relatório'!$B$245,'Faturamento NNE'!$F$2:$F$707,'Infos Relatório'!$B299,'Faturamento NNE'!$AA$2:$AA$707,'Infos Relatório'!AS$1)</f>
        <v>0</v>
      </c>
      <c r="AV299" s="546">
        <f>SUMIFS('Faturamento NNE'!$P$2:$P$707,'Faturamento NNE'!$E$2:$E$707,'Infos Relatório'!$B$245,'Faturamento NNE'!$F$2:$F$707,'Infos Relatório'!$B299,'Faturamento NNE'!$AA$2:$AA$707,'Infos Relatório'!AS$1,'Faturamento NNE'!$U$2:$U$707,"Sim")+SUMIFS('Faturamento NNE'!$Q$2:$Q$707,'Faturamento NNE'!$E$2:$E$707,'Infos Relatório'!$B$245,'Faturamento NNE'!$F$2:$F$707,'Infos Relatório'!$B299,'Faturamento NNE'!$AA$2:$AA$707,'Infos Relatório'!AS$1,'Faturamento NNE'!$U$2:$U$707,"Sim")</f>
        <v>0</v>
      </c>
      <c r="AW299" s="227" t="e">
        <f t="shared" si="91"/>
        <v>#DIV/0!</v>
      </c>
      <c r="AX299" s="545">
        <f>SUMIFS('Faturamento NNE'!$I$2:$I$707,'Faturamento NNE'!$E$2:$E$707,'Infos Relatório'!$B$245,'Faturamento NNE'!$F$2:$F$707,'Infos Relatório'!$B299,'Faturamento NNE'!$AA$2:$AA$707,'Infos Relatório'!AS$1)</f>
        <v>0</v>
      </c>
      <c r="AY299" s="541">
        <f>COUNTIFS('Faturamento NNE'!$E$2:$E$707,'Infos Relatório'!$B$245,'Faturamento NNE'!$F$2:$F$707,'Infos Relatório'!$B299,'Faturamento NNE'!$AA$2:$AA$707,'Infos Relatório'!AY$1)</f>
        <v>0</v>
      </c>
      <c r="AZ299" s="542">
        <f>SUMIFS('Faturamento NNE'!$H$2:$H$707,'Faturamento NNE'!$E$2:$E$707,'Infos Relatório'!$B$245,'Faturamento NNE'!$F$2:$F$707,'Infos Relatório'!$B299,'Faturamento NNE'!$AA$2:$AA$707,'Infos Relatório'!AY$1)</f>
        <v>0</v>
      </c>
      <c r="BA299" s="542">
        <f>SUMIFS('Faturamento NNE'!$K$2:$K$707,'Faturamento NNE'!$E$2:$E$707,'Infos Relatório'!$B$245,'Faturamento NNE'!$F$2:$F$707,'Infos Relatório'!$B299,'Faturamento NNE'!$AA$2:$AA$707,'Infos Relatório'!AY$1)</f>
        <v>0</v>
      </c>
      <c r="BB299" s="546">
        <f>SUMIFS('Faturamento NNE'!$P$2:$P$707,'Faturamento NNE'!$E$2:$E$707,'Infos Relatório'!$B$245,'Faturamento NNE'!$F$2:$F$707,'Infos Relatório'!$B299,'Faturamento NNE'!$AA$2:$AA$707,'Infos Relatório'!AY$1,'Faturamento NNE'!$U$2:$U$707,"Sim")+SUMIFS('Faturamento NNE'!$Q$2:$Q$707,'Faturamento NNE'!$E$2:$E$707,'Infos Relatório'!$B$245,'Faturamento NNE'!$F$2:$F$707,'Infos Relatório'!$B299,'Faturamento NNE'!$AA$2:$AA$707,'Infos Relatório'!AY$1,'Faturamento NNE'!$U$2:$U$707,"Sim")</f>
        <v>0</v>
      </c>
      <c r="BC299" s="227" t="e">
        <f t="shared" si="92"/>
        <v>#DIV/0!</v>
      </c>
      <c r="BD299" s="545">
        <f>SUMIFS('Faturamento NNE'!$I$2:$I$707,'Faturamento NNE'!$E$2:$E$707,'Infos Relatório'!$B$245,'Faturamento NNE'!$F$2:$F$707,'Infos Relatório'!$B299,'Faturamento NNE'!$AA$2:$AA$707,'Infos Relatório'!AY$1)</f>
        <v>0</v>
      </c>
      <c r="BE299" s="541">
        <f>COUNTIFS('Faturamento NNE'!$E$2:$E$707,'Infos Relatório'!$B$245,'Faturamento NNE'!$F$2:$F$707,'Infos Relatório'!$B299,'Faturamento NNE'!$AA$2:$AA$707,'Infos Relatório'!BE$1)</f>
        <v>0</v>
      </c>
      <c r="BF299" s="542">
        <f>SUMIFS('Faturamento NNE'!$H$2:$H$707,'Faturamento NNE'!$E$2:$E$707,'Infos Relatório'!$B$245,'Faturamento NNE'!$F$2:$F$707,'Infos Relatório'!$B299,'Faturamento NNE'!$AA$2:$AA$707,'Infos Relatório'!BE$1)</f>
        <v>0</v>
      </c>
      <c r="BG299" s="542">
        <f>SUMIFS('Faturamento NNE'!$K$2:$K$707,'Faturamento NNE'!$E$2:$E$707,'Infos Relatório'!$B$245,'Faturamento NNE'!$F$2:$F$707,'Infos Relatório'!$B299,'Faturamento NNE'!$AA$2:$AA$707,'Infos Relatório'!BE$1)</f>
        <v>0</v>
      </c>
      <c r="BH299" s="546">
        <f>SUMIFS('Faturamento NNE'!$P$2:$P$707,'Faturamento NNE'!$E$2:$E$707,'Infos Relatório'!$B$245,'Faturamento NNE'!$F$2:$F$707,'Infos Relatório'!$B299,'Faturamento NNE'!$AA$2:$AA$707,'Infos Relatório'!BE$1,'Faturamento NNE'!$U$2:$U$707,"Sim")+SUMIFS('Faturamento NNE'!$Q$2:$Q$707,'Faturamento NNE'!$E$2:$E$707,'Infos Relatório'!$B$245,'Faturamento NNE'!$F$2:$F$707,'Infos Relatório'!$B299,'Faturamento NNE'!$AA$2:$AA$707,'Infos Relatório'!BE$1,'Faturamento NNE'!$U$2:$U$707,"Sim")</f>
        <v>0</v>
      </c>
      <c r="BI299" s="227" t="e">
        <f t="shared" si="93"/>
        <v>#DIV/0!</v>
      </c>
      <c r="BJ299" s="545">
        <f>SUMIFS('Faturamento NNE'!$I$2:$I$707,'Faturamento NNE'!$E$2:$E$707,'Infos Relatório'!$B$245,'Faturamento NNE'!$F$2:$F$707,'Infos Relatório'!$B299,'Faturamento NNE'!$AA$2:$AA$707,'Infos Relatório'!BE$1)</f>
        <v>0</v>
      </c>
      <c r="BK299" s="541">
        <f>COUNTIFS('Faturamento NNE'!$E$2:$E$707,'Infos Relatório'!$B$245,'Faturamento NNE'!$F$2:$F$707,'Infos Relatório'!$B299,'Faturamento NNE'!$AA$2:$AA$707,'Infos Relatório'!BK$1)</f>
        <v>0</v>
      </c>
      <c r="BL299" s="542">
        <f>SUMIFS('Faturamento NNE'!$H$2:$H$707,'Faturamento NNE'!$E$2:$E$707,'Infos Relatório'!$B$245,'Faturamento NNE'!$F$2:$F$707,'Infos Relatório'!$B299,'Faturamento NNE'!$AA$2:$AA$707,'Infos Relatório'!BK$1)</f>
        <v>0</v>
      </c>
      <c r="BM299" s="542">
        <f>SUMIFS('Faturamento NNE'!$K$2:$K$707,'Faturamento NNE'!$E$2:$E$707,'Infos Relatório'!$B$245,'Faturamento NNE'!$F$2:$F$707,'Infos Relatório'!$B299,'Faturamento NNE'!$AA$2:$AA$707,'Infos Relatório'!BK$1)</f>
        <v>0</v>
      </c>
      <c r="BN299" s="546">
        <f>SUMIFS('Faturamento NNE'!$P$2:$P$707,'Faturamento NNE'!$E$2:$E$707,'Infos Relatório'!$B$245,'Faturamento NNE'!$F$2:$F$707,'Infos Relatório'!$B299,'Faturamento NNE'!$AA$2:$AA$707,'Infos Relatório'!BK$1,'Faturamento NNE'!$U$2:$U$707,"Sim")+SUMIFS('Faturamento NNE'!$Q$2:$Q$707,'Faturamento NNE'!$E$2:$E$707,'Infos Relatório'!$B$245,'Faturamento NNE'!$F$2:$F$707,'Infos Relatório'!$B299,'Faturamento NNE'!$AA$2:$AA$707,'Infos Relatório'!BK$1,'Faturamento NNE'!$U$2:$U$707,"Sim")</f>
        <v>0</v>
      </c>
      <c r="BO299" s="227" t="e">
        <f t="shared" si="94"/>
        <v>#DIV/0!</v>
      </c>
      <c r="BP299" s="545">
        <f>SUMIFS('Faturamento NNE'!$I$2:$I$707,'Faturamento NNE'!$E$2:$E$707,'Infos Relatório'!$B$245,'Faturamento NNE'!$F$2:$F$707,'Infos Relatório'!$B299,'Faturamento NNE'!$AA$2:$AA$707,'Infos Relatório'!BK$1)</f>
        <v>0</v>
      </c>
      <c r="BQ299" s="541">
        <f>COUNTIFS('Faturamento NNE'!$E$2:$E$707,'Infos Relatório'!$B$245,'Faturamento NNE'!$F$2:$F$707,'Infos Relatório'!$B299,'Faturamento NNE'!$AA$2:$AA$707,'Infos Relatório'!BQ$1)</f>
        <v>0</v>
      </c>
      <c r="BR299" s="542">
        <f>SUMIFS('Faturamento NNE'!$H$2:$H$707,'Faturamento NNE'!$E$2:$E$707,'Infos Relatório'!$B$245,'Faturamento NNE'!$F$2:$F$707,'Infos Relatório'!$B299,'Faturamento NNE'!$AA$2:$AA$707,'Infos Relatório'!BQ$1)</f>
        <v>0</v>
      </c>
      <c r="BS299" s="542">
        <f>SUMIFS('Faturamento NNE'!$K$2:$K$707,'Faturamento NNE'!$E$2:$E$707,'Infos Relatório'!$B$245,'Faturamento NNE'!$F$2:$F$707,'Infos Relatório'!$B299,'Faturamento NNE'!$AA$2:$AA$707,'Infos Relatório'!BQ$1)</f>
        <v>0</v>
      </c>
      <c r="BT299" s="546">
        <f>SUMIFS('Faturamento NNE'!$P$2:$P$707,'Faturamento NNE'!$E$2:$E$707,'Infos Relatório'!$B$245,'Faturamento NNE'!$F$2:$F$707,'Infos Relatório'!$B299,'Faturamento NNE'!$AA$2:$AA$707,'Infos Relatório'!BQ$1,'Faturamento NNE'!$U$2:$U$707,"Sim")+SUMIFS('Faturamento NNE'!$Q$2:$Q$707,'Faturamento NNE'!$E$2:$E$707,'Infos Relatório'!$B$245,'Faturamento NNE'!$F$2:$F$707,'Infos Relatório'!$B299,'Faturamento NNE'!$AA$2:$AA$707,'Infos Relatório'!BQ$1,'Faturamento NNE'!$U$2:$U$707,"Sim")</f>
        <v>0</v>
      </c>
      <c r="BU299" s="227" t="e">
        <f t="shared" si="95"/>
        <v>#DIV/0!</v>
      </c>
      <c r="BV299" s="545">
        <f>SUMIFS('Faturamento NNE'!$I$2:$I$707,'Faturamento NNE'!$E$2:$E$707,'Infos Relatório'!$B$245,'Faturamento NNE'!$F$2:$F$707,'Infos Relatório'!$B299,'Faturamento NNE'!$AA$2:$AA$707,'Infos Relatório'!BQ$1)</f>
        <v>0</v>
      </c>
    </row>
    <row r="300" spans="2:74">
      <c r="B300" s="217" t="s">
        <v>184</v>
      </c>
      <c r="C300" s="541">
        <f>COUNTIFS('Faturamento NNE'!$E$2:$E$707,'Infos Relatório'!$B$245,'Faturamento NNE'!$F$2:$F$707,'Infos Relatório'!$B300,'Faturamento NNE'!$AA$2:$AA$707,'Infos Relatório'!C$1)</f>
        <v>0</v>
      </c>
      <c r="D300" s="542">
        <f>SUMIFS('Faturamento NNE'!$H$2:$H$707,'Faturamento NNE'!$E$2:$E$707,'Infos Relatório'!$B$245,'Faturamento NNE'!$F$2:$F$707,'Infos Relatório'!$B300,'Faturamento NNE'!$AA$2:$AA$707,'Infos Relatório'!C$1)</f>
        <v>0</v>
      </c>
      <c r="E300" s="543">
        <f>SUMIFS('Faturamento NNE'!$K$2:$K$707,'Faturamento NNE'!$E$2:$E$707,'Infos Relatório'!$B$245,'Faturamento NNE'!$F$2:$F$707,'Infos Relatório'!$B300,'Faturamento NNE'!$AA$2:$AA$707,'Infos Relatório'!C$1)</f>
        <v>0</v>
      </c>
      <c r="F300" s="544">
        <f>SUMIFS('Faturamento NNE'!$P$2:$P$707,'Faturamento NNE'!$E$2:$E$707,'Infos Relatório'!$B$245,'Faturamento NNE'!$F$2:$F$707,'Infos Relatório'!$B300,'Faturamento NNE'!$AA$2:$AA$707,'Infos Relatório'!C$1,'Faturamento NNE'!$U$2:$U$707,"Sim")+SUMIFS('Faturamento NNE'!$Q$2:$Q$707,'Faturamento NNE'!$E$2:$E$707,'Infos Relatório'!$B$245,'Faturamento NNE'!$F$2:$F$707,'Infos Relatório'!$B300,'Faturamento NNE'!$AA$2:$AA$707,'Infos Relatório'!C$1,'Faturamento NNE'!$U$2:$U$707,"Sim")</f>
        <v>0</v>
      </c>
      <c r="G300" s="283" t="e">
        <f t="shared" si="84"/>
        <v>#DIV/0!</v>
      </c>
      <c r="H300" s="545">
        <f>SUMIFS('Faturamento NNE'!$I$2:$I$707,'Faturamento NNE'!$E$2:$E$707,'Infos Relatório'!$B$245,'Faturamento NNE'!$F$2:$F$707,'Infos Relatório'!$B300,'Faturamento NNE'!$AA$2:$AA$707,'Infos Relatório'!C$1)</f>
        <v>0</v>
      </c>
      <c r="I300" s="541">
        <f>COUNTIFS('Faturamento NNE'!$E$2:$E$707,'Infos Relatório'!$B$245,'Faturamento NNE'!$F$2:$F$707,'Infos Relatório'!$B300,'Faturamento NNE'!$AA$2:$AA$707,'Infos Relatório'!I$1)</f>
        <v>0</v>
      </c>
      <c r="J300" s="542">
        <f>SUMIFS('Faturamento NNE'!$H$2:$H$707,'Faturamento NNE'!$E$2:$E$707,'Infos Relatório'!$B$245,'Faturamento NNE'!$F$2:$F$707,'Infos Relatório'!$B300,'Faturamento NNE'!$AA$2:$AA$707,'Infos Relatório'!I$1)</f>
        <v>0</v>
      </c>
      <c r="K300" s="543">
        <f>SUMIFS('Faturamento NNE'!$K$2:$K$707,'Faturamento NNE'!$E$2:$E$707,'Infos Relatório'!$B$245,'Faturamento NNE'!$F$2:$F$707,'Infos Relatório'!$B300,'Faturamento NNE'!$AA$2:$AA$707,'Infos Relatório'!I$1)</f>
        <v>0</v>
      </c>
      <c r="L300" s="544">
        <f>SUMIFS('Faturamento NNE'!$P$2:$P$707,'Faturamento NNE'!$E$2:$E$707,'Infos Relatório'!$B$245,'Faturamento NNE'!$F$2:$F$707,'Infos Relatório'!$B300,'Faturamento NNE'!$AA$2:$AA$707,'Infos Relatório'!I$1,'Faturamento NNE'!$U$2:$U$707,"Sim")+SUMIFS('Faturamento NNE'!$Q$2:$Q$707,'Faturamento NNE'!$E$2:$E$707,'Infos Relatório'!$B$245,'Faturamento NNE'!$F$2:$F$707,'Infos Relatório'!$B300,'Faturamento NNE'!$AA$2:$AA$707,'Infos Relatório'!I$1,'Faturamento NNE'!$U$2:$U$707,"Sim")</f>
        <v>0</v>
      </c>
      <c r="M300" s="283" t="e">
        <f t="shared" si="85"/>
        <v>#DIV/0!</v>
      </c>
      <c r="N300" s="545">
        <f>SUMIFS('Faturamento NNE'!$I$2:$I$707,'Faturamento NNE'!$E$2:$E$707,'Infos Relatório'!$B$245,'Faturamento NNE'!$F$2:$F$707,'Infos Relatório'!$B300,'Faturamento NNE'!$AA$2:$AA$707,'Infos Relatório'!I$1)</f>
        <v>0</v>
      </c>
      <c r="O300" s="541">
        <f>COUNTIFS('Faturamento NNE'!$E$2:$E$707,'Infos Relatório'!$B$245,'Faturamento NNE'!$F$2:$F$707,'Infos Relatório'!$B300,'Faturamento NNE'!$AA$2:$AA$707,'Infos Relatório'!O$1)</f>
        <v>0</v>
      </c>
      <c r="P300" s="542">
        <f>SUMIFS('Faturamento NNE'!$H$2:$H$707,'Faturamento NNE'!$E$2:$E$707,'Infos Relatório'!$B$245,'Faturamento NNE'!$F$2:$F$707,'Infos Relatório'!$B300,'Faturamento NNE'!$AA$2:$AA$707,'Infos Relatório'!O$1)</f>
        <v>0</v>
      </c>
      <c r="Q300" s="542">
        <f>SUMIFS('Faturamento NNE'!$K$2:$K$707,'Faturamento NNE'!$E$2:$E$707,'Infos Relatório'!$B$245,'Faturamento NNE'!$F$2:$F$707,'Infos Relatório'!$B300,'Faturamento NNE'!$AA$2:$AA$707,'Infos Relatório'!O$1)</f>
        <v>0</v>
      </c>
      <c r="R300" s="546">
        <f>SUMIFS('Faturamento NNE'!$P$2:$P$707,'Faturamento NNE'!$E$2:$E$707,'Infos Relatório'!$B$245,'Faturamento NNE'!$F$2:$F$707,'Infos Relatório'!$B300,'Faturamento NNE'!$AA$2:$AA$707,'Infos Relatório'!O$1,'Faturamento NNE'!$U$2:$U$707,"Sim")+SUMIFS('Faturamento NNE'!$Q$2:$Q$707,'Faturamento NNE'!$E$2:$E$707,'Infos Relatório'!$B$245,'Faturamento NNE'!$F$2:$F$707,'Infos Relatório'!$B300,'Faturamento NNE'!$AA$2:$AA$707,'Infos Relatório'!O$1,'Faturamento NNE'!$U$2:$U$707,"Sim")</f>
        <v>0</v>
      </c>
      <c r="S300" s="227" t="e">
        <f t="shared" si="86"/>
        <v>#DIV/0!</v>
      </c>
      <c r="T300" s="545">
        <f>SUMIFS('Faturamento NNE'!$I$2:$I$707,'Faturamento NNE'!$E$2:$E$707,'Infos Relatório'!$B$245,'Faturamento NNE'!$F$2:$F$707,'Infos Relatório'!$B300,'Faturamento NNE'!$AA$2:$AA$707,'Infos Relatório'!O$1)</f>
        <v>0</v>
      </c>
      <c r="U300" s="541">
        <f>COUNTIFS('Faturamento NNE'!$E$2:$E$707,'Infos Relatório'!$B$245,'Faturamento NNE'!$F$2:$F$707,'Infos Relatório'!$B300,'Faturamento NNE'!$AA$2:$AA$707,'Infos Relatório'!U$1)</f>
        <v>0</v>
      </c>
      <c r="V300" s="542">
        <f>SUMIFS('Faturamento NNE'!$H$2:$H$707,'Faturamento NNE'!$E$2:$E$707,'Infos Relatório'!$B$245,'Faturamento NNE'!$F$2:$F$707,'Infos Relatório'!$B300,'Faturamento NNE'!$AA$2:$AA$707,'Infos Relatório'!U$1)</f>
        <v>0</v>
      </c>
      <c r="W300" s="542">
        <f>SUMIFS('Faturamento NNE'!$K$2:$K$707,'Faturamento NNE'!$E$2:$E$707,'Infos Relatório'!$B$245,'Faturamento NNE'!$F$2:$F$707,'Infos Relatório'!$B300,'Faturamento NNE'!$AA$2:$AA$707,'Infos Relatório'!U$1)</f>
        <v>0</v>
      </c>
      <c r="X300" s="546">
        <f>SUMIFS('Faturamento NNE'!$P$2:$P$707,'Faturamento NNE'!$E$2:$E$707,'Infos Relatório'!$B$245,'Faturamento NNE'!$F$2:$F$707,'Infos Relatório'!$B300,'Faturamento NNE'!$AA$2:$AA$707,'Infos Relatório'!U$1,'Faturamento NNE'!$U$2:$U$707,"Sim")+SUMIFS('Faturamento NNE'!$Q$2:$Q$707,'Faturamento NNE'!$E$2:$E$707,'Infos Relatório'!$B$245,'Faturamento NNE'!$F$2:$F$707,'Infos Relatório'!$B300,'Faturamento NNE'!$AA$2:$AA$707,'Infos Relatório'!U$1,'Faturamento NNE'!$U$2:$U$707,"Sim")</f>
        <v>0</v>
      </c>
      <c r="Y300" s="227" t="e">
        <f t="shared" si="87"/>
        <v>#DIV/0!</v>
      </c>
      <c r="Z300" s="545">
        <f>SUMIFS('Faturamento NNE'!$I$2:$I$707,'Faturamento NNE'!$E$2:$E$707,'Infos Relatório'!$B$245,'Faturamento NNE'!$F$2:$F$707,'Infos Relatório'!$B300,'Faturamento NNE'!$AA$2:$AA$707,'Infos Relatório'!U$1)</f>
        <v>0</v>
      </c>
      <c r="AA300" s="541">
        <f>COUNTIFS('Faturamento NNE'!$E$2:$E$707,'Infos Relatório'!$B$245,'Faturamento NNE'!$F$2:$F$707,'Infos Relatório'!$B300,'Faturamento NNE'!$AA$2:$AA$707,'Infos Relatório'!AA$1)</f>
        <v>0</v>
      </c>
      <c r="AB300" s="542">
        <f>SUMIFS('Faturamento NNE'!$H$2:$H$707,'Faturamento NNE'!$E$2:$E$707,'Infos Relatório'!$B$245,'Faturamento NNE'!$F$2:$F$707,'Infos Relatório'!$B300,'Faturamento NNE'!$AA$2:$AA$707,'Infos Relatório'!AA$1)</f>
        <v>0</v>
      </c>
      <c r="AC300" s="542">
        <f>SUMIFS('Faturamento NNE'!$K$2:$K$707,'Faturamento NNE'!$E$2:$E$707,'Infos Relatório'!$B$245,'Faturamento NNE'!$F$2:$F$707,'Infos Relatório'!$B300,'Faturamento NNE'!$AA$2:$AA$707,'Infos Relatório'!AA$1)</f>
        <v>0</v>
      </c>
      <c r="AD300" s="546">
        <f>SUMIFS('Faturamento NNE'!$P$2:$P$707,'Faturamento NNE'!$E$2:$E$707,'Infos Relatório'!$B$245,'Faturamento NNE'!$F$2:$F$707,'Infos Relatório'!$B300,'Faturamento NNE'!$AA$2:$AA$707,'Infos Relatório'!AA$1,'Faturamento NNE'!$U$2:$U$707,"Sim")+SUMIFS('Faturamento NNE'!$Q$2:$Q$707,'Faturamento NNE'!$E$2:$E$707,'Infos Relatório'!$B$245,'Faturamento NNE'!$F$2:$F$707,'Infos Relatório'!$B300,'Faturamento NNE'!$AA$2:$AA$707,'Infos Relatório'!AA$1,'Faturamento NNE'!$U$2:$U$707,"Sim")</f>
        <v>0</v>
      </c>
      <c r="AE300" s="227" t="e">
        <f t="shared" si="88"/>
        <v>#DIV/0!</v>
      </c>
      <c r="AF300" s="545">
        <f>SUMIFS('Faturamento NNE'!$I$2:$I$707,'Faturamento NNE'!$E$2:$E$707,'Infos Relatório'!$B$245,'Faturamento NNE'!$F$2:$F$707,'Infos Relatório'!$B300,'Faturamento NNE'!$AA$2:$AA$707,'Infos Relatório'!AA$1)</f>
        <v>0</v>
      </c>
      <c r="AG300" s="541">
        <f>COUNTIFS('Faturamento NNE'!$E$2:$E$707,'Infos Relatório'!$B$245,'Faturamento NNE'!$F$2:$F$707,'Infos Relatório'!$B300,'Faturamento NNE'!$AA$2:$AA$707,'Infos Relatório'!AG$1)</f>
        <v>0</v>
      </c>
      <c r="AH300" s="542">
        <f>SUMIFS('Faturamento NNE'!$H$2:$H$707,'Faturamento NNE'!$E$2:$E$707,'Infos Relatório'!$B$245,'Faturamento NNE'!$F$2:$F$707,'Infos Relatório'!$B300,'Faturamento NNE'!$AA$2:$AA$707,'Infos Relatório'!AG$1)</f>
        <v>0</v>
      </c>
      <c r="AI300" s="542">
        <f>SUMIFS('Faturamento NNE'!$K$2:$K$707,'Faturamento NNE'!$E$2:$E$707,'Infos Relatório'!$B$245,'Faturamento NNE'!$F$2:$F$707,'Infos Relatório'!$B300,'Faturamento NNE'!$AA$2:$AA$707,'Infos Relatório'!AG$1)</f>
        <v>0</v>
      </c>
      <c r="AJ300" s="546">
        <f>SUMIFS('Faturamento NNE'!$P$2:$P$707,'Faturamento NNE'!$E$2:$E$707,'Infos Relatório'!$B$245,'Faturamento NNE'!$F$2:$F$707,'Infos Relatório'!$B300,'Faturamento NNE'!$AA$2:$AA$707,'Infos Relatório'!AG$1,'Faturamento NNE'!$U$2:$U$707,"Sim")+SUMIFS('Faturamento NNE'!$Q$2:$Q$707,'Faturamento NNE'!$E$2:$E$707,'Infos Relatório'!$B$245,'Faturamento NNE'!$F$2:$F$707,'Infos Relatório'!$B300,'Faturamento NNE'!$AA$2:$AA$707,'Infos Relatório'!AG$1,'Faturamento NNE'!$U$2:$U$707,"Sim")</f>
        <v>0</v>
      </c>
      <c r="AK300" s="227" t="e">
        <f t="shared" si="89"/>
        <v>#DIV/0!</v>
      </c>
      <c r="AL300" s="545">
        <f>SUMIFS('Faturamento NNE'!$I$2:$I$707,'Faturamento NNE'!$E$2:$E$707,'Infos Relatório'!$B$245,'Faturamento NNE'!$F$2:$F$707,'Infos Relatório'!$B300,'Faturamento NNE'!$AA$2:$AA$707,'Infos Relatório'!AG$1)</f>
        <v>0</v>
      </c>
      <c r="AM300" s="541">
        <f>COUNTIFS('Faturamento NNE'!$E$2:$E$707,'Infos Relatório'!$B$245,'Faturamento NNE'!$F$2:$F$707,'Infos Relatório'!$B300,'Faturamento NNE'!$AA$2:$AA$707,'Infos Relatório'!AM$1)</f>
        <v>0</v>
      </c>
      <c r="AN300" s="542">
        <f>SUMIFS('Faturamento NNE'!$H$2:$H$707,'Faturamento NNE'!$E$2:$E$707,'Infos Relatório'!$B$245,'Faturamento NNE'!$F$2:$F$707,'Infos Relatório'!$B300,'Faturamento NNE'!$AA$2:$AA$707,'Infos Relatório'!AM$1)</f>
        <v>0</v>
      </c>
      <c r="AO300" s="542">
        <f>SUMIFS('Faturamento NNE'!$K$2:$K$707,'Faturamento NNE'!$E$2:$E$707,'Infos Relatório'!$B$245,'Faturamento NNE'!$F$2:$F$707,'Infos Relatório'!$B300,'Faturamento NNE'!$AA$2:$AA$707,'Infos Relatório'!AM$1)</f>
        <v>0</v>
      </c>
      <c r="AP300" s="546">
        <f>SUMIFS('Faturamento NNE'!$P$2:$P$707,'Faturamento NNE'!$E$2:$E$707,'Infos Relatório'!$B$245,'Faturamento NNE'!$F$2:$F$707,'Infos Relatório'!$B300,'Faturamento NNE'!$AA$2:$AA$707,'Infos Relatório'!AM$1,'Faturamento NNE'!$U$2:$U$707,"Sim")+SUMIFS('Faturamento NNE'!$Q$2:$Q$707,'Faturamento NNE'!$E$2:$E$707,'Infos Relatório'!$B$245,'Faturamento NNE'!$F$2:$F$707,'Infos Relatório'!$B300,'Faturamento NNE'!$AA$2:$AA$707,'Infos Relatório'!AM$1,'Faturamento NNE'!$U$2:$U$707,"Sim")</f>
        <v>0</v>
      </c>
      <c r="AQ300" s="227" t="e">
        <f t="shared" si="90"/>
        <v>#DIV/0!</v>
      </c>
      <c r="AR300" s="545">
        <f>SUMIFS('Faturamento NNE'!$I$2:$I$707,'Faturamento NNE'!$E$2:$E$707,'Infos Relatório'!$B$245,'Faturamento NNE'!$F$2:$F$707,'Infos Relatório'!$B300,'Faturamento NNE'!$AA$2:$AA$707,'Infos Relatório'!AM$1)</f>
        <v>0</v>
      </c>
      <c r="AS300" s="541">
        <f>COUNTIFS('Faturamento NNE'!$E$2:$E$707,'Infos Relatório'!$B$245,'Faturamento NNE'!$F$2:$F$707,'Infos Relatório'!$B300,'Faturamento NNE'!$AA$2:$AA$707,'Infos Relatório'!AS$1)</f>
        <v>0</v>
      </c>
      <c r="AT300" s="542">
        <f>SUMIFS('Faturamento NNE'!$H$2:$H$707,'Faturamento NNE'!$E$2:$E$707,'Infos Relatório'!$B$245,'Faturamento NNE'!$F$2:$F$707,'Infos Relatório'!$B300,'Faturamento NNE'!$AA$2:$AA$707,'Infos Relatório'!AS$1)</f>
        <v>0</v>
      </c>
      <c r="AU300" s="542">
        <f>SUMIFS('Faturamento NNE'!$K$2:$K$707,'Faturamento NNE'!$E$2:$E$707,'Infos Relatório'!$B$245,'Faturamento NNE'!$F$2:$F$707,'Infos Relatório'!$B300,'Faturamento NNE'!$AA$2:$AA$707,'Infos Relatório'!AS$1)</f>
        <v>0</v>
      </c>
      <c r="AV300" s="546">
        <f>SUMIFS('Faturamento NNE'!$P$2:$P$707,'Faturamento NNE'!$E$2:$E$707,'Infos Relatório'!$B$245,'Faturamento NNE'!$F$2:$F$707,'Infos Relatório'!$B300,'Faturamento NNE'!$AA$2:$AA$707,'Infos Relatório'!AS$1,'Faturamento NNE'!$U$2:$U$707,"Sim")+SUMIFS('Faturamento NNE'!$Q$2:$Q$707,'Faturamento NNE'!$E$2:$E$707,'Infos Relatório'!$B$245,'Faturamento NNE'!$F$2:$F$707,'Infos Relatório'!$B300,'Faturamento NNE'!$AA$2:$AA$707,'Infos Relatório'!AS$1,'Faturamento NNE'!$U$2:$U$707,"Sim")</f>
        <v>0</v>
      </c>
      <c r="AW300" s="227" t="e">
        <f t="shared" si="91"/>
        <v>#DIV/0!</v>
      </c>
      <c r="AX300" s="545">
        <f>SUMIFS('Faturamento NNE'!$I$2:$I$707,'Faturamento NNE'!$E$2:$E$707,'Infos Relatório'!$B$245,'Faturamento NNE'!$F$2:$F$707,'Infos Relatório'!$B300,'Faturamento NNE'!$AA$2:$AA$707,'Infos Relatório'!AS$1)</f>
        <v>0</v>
      </c>
      <c r="AY300" s="541">
        <f>COUNTIFS('Faturamento NNE'!$E$2:$E$707,'Infos Relatório'!$B$245,'Faturamento NNE'!$F$2:$F$707,'Infos Relatório'!$B300,'Faturamento NNE'!$AA$2:$AA$707,'Infos Relatório'!AY$1)</f>
        <v>0</v>
      </c>
      <c r="AZ300" s="542">
        <f>SUMIFS('Faturamento NNE'!$H$2:$H$707,'Faturamento NNE'!$E$2:$E$707,'Infos Relatório'!$B$245,'Faturamento NNE'!$F$2:$F$707,'Infos Relatório'!$B300,'Faturamento NNE'!$AA$2:$AA$707,'Infos Relatório'!AY$1)</f>
        <v>0</v>
      </c>
      <c r="BA300" s="542">
        <f>SUMIFS('Faturamento NNE'!$K$2:$K$707,'Faturamento NNE'!$E$2:$E$707,'Infos Relatório'!$B$245,'Faturamento NNE'!$F$2:$F$707,'Infos Relatório'!$B300,'Faturamento NNE'!$AA$2:$AA$707,'Infos Relatório'!AY$1)</f>
        <v>0</v>
      </c>
      <c r="BB300" s="546">
        <f>SUMIFS('Faturamento NNE'!$P$2:$P$707,'Faturamento NNE'!$E$2:$E$707,'Infos Relatório'!$B$245,'Faturamento NNE'!$F$2:$F$707,'Infos Relatório'!$B300,'Faturamento NNE'!$AA$2:$AA$707,'Infos Relatório'!AY$1,'Faturamento NNE'!$U$2:$U$707,"Sim")+SUMIFS('Faturamento NNE'!$Q$2:$Q$707,'Faturamento NNE'!$E$2:$E$707,'Infos Relatório'!$B$245,'Faturamento NNE'!$F$2:$F$707,'Infos Relatório'!$B300,'Faturamento NNE'!$AA$2:$AA$707,'Infos Relatório'!AY$1,'Faturamento NNE'!$U$2:$U$707,"Sim")</f>
        <v>0</v>
      </c>
      <c r="BC300" s="227" t="e">
        <f t="shared" si="92"/>
        <v>#DIV/0!</v>
      </c>
      <c r="BD300" s="545">
        <f>SUMIFS('Faturamento NNE'!$I$2:$I$707,'Faturamento NNE'!$E$2:$E$707,'Infos Relatório'!$B$245,'Faturamento NNE'!$F$2:$F$707,'Infos Relatório'!$B300,'Faturamento NNE'!$AA$2:$AA$707,'Infos Relatório'!AY$1)</f>
        <v>0</v>
      </c>
      <c r="BE300" s="541">
        <f>COUNTIFS('Faturamento NNE'!$E$2:$E$707,'Infos Relatório'!$B$245,'Faturamento NNE'!$F$2:$F$707,'Infos Relatório'!$B300,'Faturamento NNE'!$AA$2:$AA$707,'Infos Relatório'!BE$1)</f>
        <v>0</v>
      </c>
      <c r="BF300" s="542">
        <f>SUMIFS('Faturamento NNE'!$H$2:$H$707,'Faturamento NNE'!$E$2:$E$707,'Infos Relatório'!$B$245,'Faturamento NNE'!$F$2:$F$707,'Infos Relatório'!$B300,'Faturamento NNE'!$AA$2:$AA$707,'Infos Relatório'!BE$1)</f>
        <v>0</v>
      </c>
      <c r="BG300" s="542">
        <f>SUMIFS('Faturamento NNE'!$K$2:$K$707,'Faturamento NNE'!$E$2:$E$707,'Infos Relatório'!$B$245,'Faturamento NNE'!$F$2:$F$707,'Infos Relatório'!$B300,'Faturamento NNE'!$AA$2:$AA$707,'Infos Relatório'!BE$1)</f>
        <v>0</v>
      </c>
      <c r="BH300" s="546">
        <f>SUMIFS('Faturamento NNE'!$P$2:$P$707,'Faturamento NNE'!$E$2:$E$707,'Infos Relatório'!$B$245,'Faturamento NNE'!$F$2:$F$707,'Infos Relatório'!$B300,'Faturamento NNE'!$AA$2:$AA$707,'Infos Relatório'!BE$1,'Faturamento NNE'!$U$2:$U$707,"Sim")+SUMIFS('Faturamento NNE'!$Q$2:$Q$707,'Faturamento NNE'!$E$2:$E$707,'Infos Relatório'!$B$245,'Faturamento NNE'!$F$2:$F$707,'Infos Relatório'!$B300,'Faturamento NNE'!$AA$2:$AA$707,'Infos Relatório'!BE$1,'Faturamento NNE'!$U$2:$U$707,"Sim")</f>
        <v>0</v>
      </c>
      <c r="BI300" s="227" t="e">
        <f t="shared" si="93"/>
        <v>#DIV/0!</v>
      </c>
      <c r="BJ300" s="545">
        <f>SUMIFS('Faturamento NNE'!$I$2:$I$707,'Faturamento NNE'!$E$2:$E$707,'Infos Relatório'!$B$245,'Faturamento NNE'!$F$2:$F$707,'Infos Relatório'!$B300,'Faturamento NNE'!$AA$2:$AA$707,'Infos Relatório'!BE$1)</f>
        <v>0</v>
      </c>
      <c r="BK300" s="541">
        <f>COUNTIFS('Faturamento NNE'!$E$2:$E$707,'Infos Relatório'!$B$245,'Faturamento NNE'!$F$2:$F$707,'Infos Relatório'!$B300,'Faturamento NNE'!$AA$2:$AA$707,'Infos Relatório'!BK$1)</f>
        <v>0</v>
      </c>
      <c r="BL300" s="542">
        <f>SUMIFS('Faturamento NNE'!$H$2:$H$707,'Faturamento NNE'!$E$2:$E$707,'Infos Relatório'!$B$245,'Faturamento NNE'!$F$2:$F$707,'Infos Relatório'!$B300,'Faturamento NNE'!$AA$2:$AA$707,'Infos Relatório'!BK$1)</f>
        <v>0</v>
      </c>
      <c r="BM300" s="542">
        <f>SUMIFS('Faturamento NNE'!$K$2:$K$707,'Faturamento NNE'!$E$2:$E$707,'Infos Relatório'!$B$245,'Faturamento NNE'!$F$2:$F$707,'Infos Relatório'!$B300,'Faturamento NNE'!$AA$2:$AA$707,'Infos Relatório'!BK$1)</f>
        <v>0</v>
      </c>
      <c r="BN300" s="546">
        <f>SUMIFS('Faturamento NNE'!$P$2:$P$707,'Faturamento NNE'!$E$2:$E$707,'Infos Relatório'!$B$245,'Faturamento NNE'!$F$2:$F$707,'Infos Relatório'!$B300,'Faturamento NNE'!$AA$2:$AA$707,'Infos Relatório'!BK$1,'Faturamento NNE'!$U$2:$U$707,"Sim")+SUMIFS('Faturamento NNE'!$Q$2:$Q$707,'Faturamento NNE'!$E$2:$E$707,'Infos Relatório'!$B$245,'Faturamento NNE'!$F$2:$F$707,'Infos Relatório'!$B300,'Faturamento NNE'!$AA$2:$AA$707,'Infos Relatório'!BK$1,'Faturamento NNE'!$U$2:$U$707,"Sim")</f>
        <v>0</v>
      </c>
      <c r="BO300" s="227" t="e">
        <f t="shared" si="94"/>
        <v>#DIV/0!</v>
      </c>
      <c r="BP300" s="545">
        <f>SUMIFS('Faturamento NNE'!$I$2:$I$707,'Faturamento NNE'!$E$2:$E$707,'Infos Relatório'!$B$245,'Faturamento NNE'!$F$2:$F$707,'Infos Relatório'!$B300,'Faturamento NNE'!$AA$2:$AA$707,'Infos Relatório'!BK$1)</f>
        <v>0</v>
      </c>
      <c r="BQ300" s="541">
        <f>COUNTIFS('Faturamento NNE'!$E$2:$E$707,'Infos Relatório'!$B$245,'Faturamento NNE'!$F$2:$F$707,'Infos Relatório'!$B300,'Faturamento NNE'!$AA$2:$AA$707,'Infos Relatório'!BQ$1)</f>
        <v>0</v>
      </c>
      <c r="BR300" s="542">
        <f>SUMIFS('Faturamento NNE'!$H$2:$H$707,'Faturamento NNE'!$E$2:$E$707,'Infos Relatório'!$B$245,'Faturamento NNE'!$F$2:$F$707,'Infos Relatório'!$B300,'Faturamento NNE'!$AA$2:$AA$707,'Infos Relatório'!BQ$1)</f>
        <v>0</v>
      </c>
      <c r="BS300" s="542">
        <f>SUMIFS('Faturamento NNE'!$K$2:$K$707,'Faturamento NNE'!$E$2:$E$707,'Infos Relatório'!$B$245,'Faturamento NNE'!$F$2:$F$707,'Infos Relatório'!$B300,'Faturamento NNE'!$AA$2:$AA$707,'Infos Relatório'!BQ$1)</f>
        <v>0</v>
      </c>
      <c r="BT300" s="546">
        <f>SUMIFS('Faturamento NNE'!$P$2:$P$707,'Faturamento NNE'!$E$2:$E$707,'Infos Relatório'!$B$245,'Faturamento NNE'!$F$2:$F$707,'Infos Relatório'!$B300,'Faturamento NNE'!$AA$2:$AA$707,'Infos Relatório'!BQ$1,'Faturamento NNE'!$U$2:$U$707,"Sim")+SUMIFS('Faturamento NNE'!$Q$2:$Q$707,'Faturamento NNE'!$E$2:$E$707,'Infos Relatório'!$B$245,'Faturamento NNE'!$F$2:$F$707,'Infos Relatório'!$B300,'Faturamento NNE'!$AA$2:$AA$707,'Infos Relatório'!BQ$1,'Faturamento NNE'!$U$2:$U$707,"Sim")</f>
        <v>0</v>
      </c>
      <c r="BU300" s="227" t="e">
        <f t="shared" si="95"/>
        <v>#DIV/0!</v>
      </c>
      <c r="BV300" s="545">
        <f>SUMIFS('Faturamento NNE'!$I$2:$I$707,'Faturamento NNE'!$E$2:$E$707,'Infos Relatório'!$B$245,'Faturamento NNE'!$F$2:$F$707,'Infos Relatório'!$B300,'Faturamento NNE'!$AA$2:$AA$707,'Infos Relatório'!BQ$1)</f>
        <v>0</v>
      </c>
    </row>
    <row r="301" spans="2:74">
      <c r="B301" s="217" t="s">
        <v>185</v>
      </c>
      <c r="C301" s="541">
        <f>COUNTIFS('Faturamento NNE'!$E$2:$E$707,'Infos Relatório'!$B$245,'Faturamento NNE'!$F$2:$F$707,'Infos Relatório'!$B301,'Faturamento NNE'!$AA$2:$AA$707,'Infos Relatório'!C$1)</f>
        <v>0</v>
      </c>
      <c r="D301" s="542">
        <f>SUMIFS('Faturamento NNE'!$H$2:$H$707,'Faturamento NNE'!$E$2:$E$707,'Infos Relatório'!$B$245,'Faturamento NNE'!$F$2:$F$707,'Infos Relatório'!$B301,'Faturamento NNE'!$AA$2:$AA$707,'Infos Relatório'!C$1)</f>
        <v>0</v>
      </c>
      <c r="E301" s="543">
        <f>SUMIFS('Faturamento NNE'!$K$2:$K$707,'Faturamento NNE'!$E$2:$E$707,'Infos Relatório'!$B$245,'Faturamento NNE'!$F$2:$F$707,'Infos Relatório'!$B301,'Faturamento NNE'!$AA$2:$AA$707,'Infos Relatório'!C$1)</f>
        <v>0</v>
      </c>
      <c r="F301" s="544">
        <f>SUMIFS('Faturamento NNE'!$P$2:$P$707,'Faturamento NNE'!$E$2:$E$707,'Infos Relatório'!$B$245,'Faturamento NNE'!$F$2:$F$707,'Infos Relatório'!$B301,'Faturamento NNE'!$AA$2:$AA$707,'Infos Relatório'!C$1,'Faturamento NNE'!$U$2:$U$707,"Sim")+SUMIFS('Faturamento NNE'!$Q$2:$Q$707,'Faturamento NNE'!$E$2:$E$707,'Infos Relatório'!$B$245,'Faturamento NNE'!$F$2:$F$707,'Infos Relatório'!$B301,'Faturamento NNE'!$AA$2:$AA$707,'Infos Relatório'!C$1,'Faturamento NNE'!$U$2:$U$707,"Sim")</f>
        <v>0</v>
      </c>
      <c r="G301" s="283" t="e">
        <f t="shared" si="84"/>
        <v>#DIV/0!</v>
      </c>
      <c r="H301" s="545">
        <f>SUMIFS('Faturamento NNE'!$I$2:$I$707,'Faturamento NNE'!$E$2:$E$707,'Infos Relatório'!$B$245,'Faturamento NNE'!$F$2:$F$707,'Infos Relatório'!$B301,'Faturamento NNE'!$AA$2:$AA$707,'Infos Relatório'!C$1)</f>
        <v>0</v>
      </c>
      <c r="I301" s="541">
        <f>COUNTIFS('Faturamento NNE'!$E$2:$E$707,'Infos Relatório'!$B$245,'Faturamento NNE'!$F$2:$F$707,'Infos Relatório'!$B301,'Faturamento NNE'!$AA$2:$AA$707,'Infos Relatório'!I$1)</f>
        <v>0</v>
      </c>
      <c r="J301" s="542">
        <f>SUMIFS('Faturamento NNE'!$H$2:$H$707,'Faturamento NNE'!$E$2:$E$707,'Infos Relatório'!$B$245,'Faturamento NNE'!$F$2:$F$707,'Infos Relatório'!$B301,'Faturamento NNE'!$AA$2:$AA$707,'Infos Relatório'!I$1)</f>
        <v>0</v>
      </c>
      <c r="K301" s="543">
        <f>SUMIFS('Faturamento NNE'!$K$2:$K$707,'Faturamento NNE'!$E$2:$E$707,'Infos Relatório'!$B$245,'Faturamento NNE'!$F$2:$F$707,'Infos Relatório'!$B301,'Faturamento NNE'!$AA$2:$AA$707,'Infos Relatório'!I$1)</f>
        <v>0</v>
      </c>
      <c r="L301" s="544">
        <f>SUMIFS('Faturamento NNE'!$P$2:$P$707,'Faturamento NNE'!$E$2:$E$707,'Infos Relatório'!$B$245,'Faturamento NNE'!$F$2:$F$707,'Infos Relatório'!$B301,'Faturamento NNE'!$AA$2:$AA$707,'Infos Relatório'!I$1,'Faturamento NNE'!$U$2:$U$707,"Sim")+SUMIFS('Faturamento NNE'!$Q$2:$Q$707,'Faturamento NNE'!$E$2:$E$707,'Infos Relatório'!$B$245,'Faturamento NNE'!$F$2:$F$707,'Infos Relatório'!$B301,'Faturamento NNE'!$AA$2:$AA$707,'Infos Relatório'!I$1,'Faturamento NNE'!$U$2:$U$707,"Sim")</f>
        <v>0</v>
      </c>
      <c r="M301" s="283" t="e">
        <f t="shared" si="85"/>
        <v>#DIV/0!</v>
      </c>
      <c r="N301" s="545">
        <f>SUMIFS('Faturamento NNE'!$I$2:$I$707,'Faturamento NNE'!$E$2:$E$707,'Infos Relatório'!$B$245,'Faturamento NNE'!$F$2:$F$707,'Infos Relatório'!$B301,'Faturamento NNE'!$AA$2:$AA$707,'Infos Relatório'!I$1)</f>
        <v>0</v>
      </c>
      <c r="O301" s="541">
        <f>COUNTIFS('Faturamento NNE'!$E$2:$E$707,'Infos Relatório'!$B$245,'Faturamento NNE'!$F$2:$F$707,'Infos Relatório'!$B301,'Faturamento NNE'!$AA$2:$AA$707,'Infos Relatório'!O$1)</f>
        <v>0</v>
      </c>
      <c r="P301" s="542">
        <f>SUMIFS('Faturamento NNE'!$H$2:$H$707,'Faturamento NNE'!$E$2:$E$707,'Infos Relatório'!$B$245,'Faturamento NNE'!$F$2:$F$707,'Infos Relatório'!$B301,'Faturamento NNE'!$AA$2:$AA$707,'Infos Relatório'!O$1)</f>
        <v>0</v>
      </c>
      <c r="Q301" s="542">
        <f>SUMIFS('Faturamento NNE'!$K$2:$K$707,'Faturamento NNE'!$E$2:$E$707,'Infos Relatório'!$B$245,'Faturamento NNE'!$F$2:$F$707,'Infos Relatório'!$B301,'Faturamento NNE'!$AA$2:$AA$707,'Infos Relatório'!O$1)</f>
        <v>0</v>
      </c>
      <c r="R301" s="546">
        <f>SUMIFS('Faturamento NNE'!$P$2:$P$707,'Faturamento NNE'!$E$2:$E$707,'Infos Relatório'!$B$245,'Faturamento NNE'!$F$2:$F$707,'Infos Relatório'!$B301,'Faturamento NNE'!$AA$2:$AA$707,'Infos Relatório'!O$1,'Faturamento NNE'!$U$2:$U$707,"Sim")+SUMIFS('Faturamento NNE'!$Q$2:$Q$707,'Faturamento NNE'!$E$2:$E$707,'Infos Relatório'!$B$245,'Faturamento NNE'!$F$2:$F$707,'Infos Relatório'!$B301,'Faturamento NNE'!$AA$2:$AA$707,'Infos Relatório'!O$1,'Faturamento NNE'!$U$2:$U$707,"Sim")</f>
        <v>0</v>
      </c>
      <c r="S301" s="227" t="e">
        <f t="shared" si="86"/>
        <v>#DIV/0!</v>
      </c>
      <c r="T301" s="545">
        <f>SUMIFS('Faturamento NNE'!$I$2:$I$707,'Faturamento NNE'!$E$2:$E$707,'Infos Relatório'!$B$245,'Faturamento NNE'!$F$2:$F$707,'Infos Relatório'!$B301,'Faturamento NNE'!$AA$2:$AA$707,'Infos Relatório'!O$1)</f>
        <v>0</v>
      </c>
      <c r="U301" s="541">
        <f>COUNTIFS('Faturamento NNE'!$E$2:$E$707,'Infos Relatório'!$B$245,'Faturamento NNE'!$F$2:$F$707,'Infos Relatório'!$B301,'Faturamento NNE'!$AA$2:$AA$707,'Infos Relatório'!U$1)</f>
        <v>0</v>
      </c>
      <c r="V301" s="542">
        <f>SUMIFS('Faturamento NNE'!$H$2:$H$707,'Faturamento NNE'!$E$2:$E$707,'Infos Relatório'!$B$245,'Faturamento NNE'!$F$2:$F$707,'Infos Relatório'!$B301,'Faturamento NNE'!$AA$2:$AA$707,'Infos Relatório'!U$1)</f>
        <v>0</v>
      </c>
      <c r="W301" s="542">
        <f>SUMIFS('Faturamento NNE'!$K$2:$K$707,'Faturamento NNE'!$E$2:$E$707,'Infos Relatório'!$B$245,'Faturamento NNE'!$F$2:$F$707,'Infos Relatório'!$B301,'Faturamento NNE'!$AA$2:$AA$707,'Infos Relatório'!U$1)</f>
        <v>0</v>
      </c>
      <c r="X301" s="546">
        <f>SUMIFS('Faturamento NNE'!$P$2:$P$707,'Faturamento NNE'!$E$2:$E$707,'Infos Relatório'!$B$245,'Faturamento NNE'!$F$2:$F$707,'Infos Relatório'!$B301,'Faturamento NNE'!$AA$2:$AA$707,'Infos Relatório'!U$1,'Faturamento NNE'!$U$2:$U$707,"Sim")+SUMIFS('Faturamento NNE'!$Q$2:$Q$707,'Faturamento NNE'!$E$2:$E$707,'Infos Relatório'!$B$245,'Faturamento NNE'!$F$2:$F$707,'Infos Relatório'!$B301,'Faturamento NNE'!$AA$2:$AA$707,'Infos Relatório'!U$1,'Faturamento NNE'!$U$2:$U$707,"Sim")</f>
        <v>0</v>
      </c>
      <c r="Y301" s="227" t="e">
        <f t="shared" si="87"/>
        <v>#DIV/0!</v>
      </c>
      <c r="Z301" s="545">
        <f>SUMIFS('Faturamento NNE'!$I$2:$I$707,'Faturamento NNE'!$E$2:$E$707,'Infos Relatório'!$B$245,'Faturamento NNE'!$F$2:$F$707,'Infos Relatório'!$B301,'Faturamento NNE'!$AA$2:$AA$707,'Infos Relatório'!U$1)</f>
        <v>0</v>
      </c>
      <c r="AA301" s="541">
        <f>COUNTIFS('Faturamento NNE'!$E$2:$E$707,'Infos Relatório'!$B$245,'Faturamento NNE'!$F$2:$F$707,'Infos Relatório'!$B301,'Faturamento NNE'!$AA$2:$AA$707,'Infos Relatório'!AA$1)</f>
        <v>0</v>
      </c>
      <c r="AB301" s="542">
        <f>SUMIFS('Faturamento NNE'!$H$2:$H$707,'Faturamento NNE'!$E$2:$E$707,'Infos Relatório'!$B$245,'Faturamento NNE'!$F$2:$F$707,'Infos Relatório'!$B301,'Faturamento NNE'!$AA$2:$AA$707,'Infos Relatório'!AA$1)</f>
        <v>0</v>
      </c>
      <c r="AC301" s="542">
        <f>SUMIFS('Faturamento NNE'!$K$2:$K$707,'Faturamento NNE'!$E$2:$E$707,'Infos Relatório'!$B$245,'Faturamento NNE'!$F$2:$F$707,'Infos Relatório'!$B301,'Faturamento NNE'!$AA$2:$AA$707,'Infos Relatório'!AA$1)</f>
        <v>0</v>
      </c>
      <c r="AD301" s="546">
        <f>SUMIFS('Faturamento NNE'!$P$2:$P$707,'Faturamento NNE'!$E$2:$E$707,'Infos Relatório'!$B$245,'Faturamento NNE'!$F$2:$F$707,'Infos Relatório'!$B301,'Faturamento NNE'!$AA$2:$AA$707,'Infos Relatório'!AA$1,'Faturamento NNE'!$U$2:$U$707,"Sim")+SUMIFS('Faturamento NNE'!$Q$2:$Q$707,'Faturamento NNE'!$E$2:$E$707,'Infos Relatório'!$B$245,'Faturamento NNE'!$F$2:$F$707,'Infos Relatório'!$B301,'Faturamento NNE'!$AA$2:$AA$707,'Infos Relatório'!AA$1,'Faturamento NNE'!$U$2:$U$707,"Sim")</f>
        <v>0</v>
      </c>
      <c r="AE301" s="227" t="e">
        <f t="shared" si="88"/>
        <v>#DIV/0!</v>
      </c>
      <c r="AF301" s="545">
        <f>SUMIFS('Faturamento NNE'!$I$2:$I$707,'Faturamento NNE'!$E$2:$E$707,'Infos Relatório'!$B$245,'Faturamento NNE'!$F$2:$F$707,'Infos Relatório'!$B301,'Faturamento NNE'!$AA$2:$AA$707,'Infos Relatório'!AA$1)</f>
        <v>0</v>
      </c>
      <c r="AG301" s="541">
        <f>COUNTIFS('Faturamento NNE'!$E$2:$E$707,'Infos Relatório'!$B$245,'Faturamento NNE'!$F$2:$F$707,'Infos Relatório'!$B301,'Faturamento NNE'!$AA$2:$AA$707,'Infos Relatório'!AG$1)</f>
        <v>0</v>
      </c>
      <c r="AH301" s="542">
        <f>SUMIFS('Faturamento NNE'!$H$2:$H$707,'Faturamento NNE'!$E$2:$E$707,'Infos Relatório'!$B$245,'Faturamento NNE'!$F$2:$F$707,'Infos Relatório'!$B301,'Faturamento NNE'!$AA$2:$AA$707,'Infos Relatório'!AG$1)</f>
        <v>0</v>
      </c>
      <c r="AI301" s="542">
        <f>SUMIFS('Faturamento NNE'!$K$2:$K$707,'Faturamento NNE'!$E$2:$E$707,'Infos Relatório'!$B$245,'Faturamento NNE'!$F$2:$F$707,'Infos Relatório'!$B301,'Faturamento NNE'!$AA$2:$AA$707,'Infos Relatório'!AG$1)</f>
        <v>0</v>
      </c>
      <c r="AJ301" s="546">
        <f>SUMIFS('Faturamento NNE'!$P$2:$P$707,'Faturamento NNE'!$E$2:$E$707,'Infos Relatório'!$B$245,'Faturamento NNE'!$F$2:$F$707,'Infos Relatório'!$B301,'Faturamento NNE'!$AA$2:$AA$707,'Infos Relatório'!AG$1,'Faturamento NNE'!$U$2:$U$707,"Sim")+SUMIFS('Faturamento NNE'!$Q$2:$Q$707,'Faturamento NNE'!$E$2:$E$707,'Infos Relatório'!$B$245,'Faturamento NNE'!$F$2:$F$707,'Infos Relatório'!$B301,'Faturamento NNE'!$AA$2:$AA$707,'Infos Relatório'!AG$1,'Faturamento NNE'!$U$2:$U$707,"Sim")</f>
        <v>0</v>
      </c>
      <c r="AK301" s="227" t="e">
        <f t="shared" si="89"/>
        <v>#DIV/0!</v>
      </c>
      <c r="AL301" s="545">
        <f>SUMIFS('Faturamento NNE'!$I$2:$I$707,'Faturamento NNE'!$E$2:$E$707,'Infos Relatório'!$B$245,'Faturamento NNE'!$F$2:$F$707,'Infos Relatório'!$B301,'Faturamento NNE'!$AA$2:$AA$707,'Infos Relatório'!AG$1)</f>
        <v>0</v>
      </c>
      <c r="AM301" s="541">
        <f>COUNTIFS('Faturamento NNE'!$E$2:$E$707,'Infos Relatório'!$B$245,'Faturamento NNE'!$F$2:$F$707,'Infos Relatório'!$B301,'Faturamento NNE'!$AA$2:$AA$707,'Infos Relatório'!AM$1)</f>
        <v>0</v>
      </c>
      <c r="AN301" s="542">
        <f>SUMIFS('Faturamento NNE'!$H$2:$H$707,'Faturamento NNE'!$E$2:$E$707,'Infos Relatório'!$B$245,'Faturamento NNE'!$F$2:$F$707,'Infos Relatório'!$B301,'Faturamento NNE'!$AA$2:$AA$707,'Infos Relatório'!AM$1)</f>
        <v>0</v>
      </c>
      <c r="AO301" s="542">
        <f>SUMIFS('Faturamento NNE'!$K$2:$K$707,'Faturamento NNE'!$E$2:$E$707,'Infos Relatório'!$B$245,'Faturamento NNE'!$F$2:$F$707,'Infos Relatório'!$B301,'Faturamento NNE'!$AA$2:$AA$707,'Infos Relatório'!AM$1)</f>
        <v>0</v>
      </c>
      <c r="AP301" s="546">
        <f>SUMIFS('Faturamento NNE'!$P$2:$P$707,'Faturamento NNE'!$E$2:$E$707,'Infos Relatório'!$B$245,'Faturamento NNE'!$F$2:$F$707,'Infos Relatório'!$B301,'Faturamento NNE'!$AA$2:$AA$707,'Infos Relatório'!AM$1,'Faturamento NNE'!$U$2:$U$707,"Sim")+SUMIFS('Faturamento NNE'!$Q$2:$Q$707,'Faturamento NNE'!$E$2:$E$707,'Infos Relatório'!$B$245,'Faturamento NNE'!$F$2:$F$707,'Infos Relatório'!$B301,'Faturamento NNE'!$AA$2:$AA$707,'Infos Relatório'!AM$1,'Faturamento NNE'!$U$2:$U$707,"Sim")</f>
        <v>0</v>
      </c>
      <c r="AQ301" s="227" t="e">
        <f t="shared" si="90"/>
        <v>#DIV/0!</v>
      </c>
      <c r="AR301" s="545">
        <f>SUMIFS('Faturamento NNE'!$I$2:$I$707,'Faturamento NNE'!$E$2:$E$707,'Infos Relatório'!$B$245,'Faturamento NNE'!$F$2:$F$707,'Infos Relatório'!$B301,'Faturamento NNE'!$AA$2:$AA$707,'Infos Relatório'!AM$1)</f>
        <v>0</v>
      </c>
      <c r="AS301" s="541">
        <f>COUNTIFS('Faturamento NNE'!$E$2:$E$707,'Infos Relatório'!$B$245,'Faturamento NNE'!$F$2:$F$707,'Infos Relatório'!$B301,'Faturamento NNE'!$AA$2:$AA$707,'Infos Relatório'!AS$1)</f>
        <v>0</v>
      </c>
      <c r="AT301" s="542">
        <f>SUMIFS('Faturamento NNE'!$H$2:$H$707,'Faturamento NNE'!$E$2:$E$707,'Infos Relatório'!$B$245,'Faturamento NNE'!$F$2:$F$707,'Infos Relatório'!$B301,'Faturamento NNE'!$AA$2:$AA$707,'Infos Relatório'!AS$1)</f>
        <v>0</v>
      </c>
      <c r="AU301" s="542">
        <f>SUMIFS('Faturamento NNE'!$K$2:$K$707,'Faturamento NNE'!$E$2:$E$707,'Infos Relatório'!$B$245,'Faturamento NNE'!$F$2:$F$707,'Infos Relatório'!$B301,'Faturamento NNE'!$AA$2:$AA$707,'Infos Relatório'!AS$1)</f>
        <v>0</v>
      </c>
      <c r="AV301" s="546">
        <f>SUMIFS('Faturamento NNE'!$P$2:$P$707,'Faturamento NNE'!$E$2:$E$707,'Infos Relatório'!$B$245,'Faturamento NNE'!$F$2:$F$707,'Infos Relatório'!$B301,'Faturamento NNE'!$AA$2:$AA$707,'Infos Relatório'!AS$1,'Faturamento NNE'!$U$2:$U$707,"Sim")+SUMIFS('Faturamento NNE'!$Q$2:$Q$707,'Faturamento NNE'!$E$2:$E$707,'Infos Relatório'!$B$245,'Faturamento NNE'!$F$2:$F$707,'Infos Relatório'!$B301,'Faturamento NNE'!$AA$2:$AA$707,'Infos Relatório'!AS$1,'Faturamento NNE'!$U$2:$U$707,"Sim")</f>
        <v>0</v>
      </c>
      <c r="AW301" s="227" t="e">
        <f t="shared" si="91"/>
        <v>#DIV/0!</v>
      </c>
      <c r="AX301" s="545">
        <f>SUMIFS('Faturamento NNE'!$I$2:$I$707,'Faturamento NNE'!$E$2:$E$707,'Infos Relatório'!$B$245,'Faturamento NNE'!$F$2:$F$707,'Infos Relatório'!$B301,'Faturamento NNE'!$AA$2:$AA$707,'Infos Relatório'!AS$1)</f>
        <v>0</v>
      </c>
      <c r="AY301" s="541">
        <f>COUNTIFS('Faturamento NNE'!$E$2:$E$707,'Infos Relatório'!$B$245,'Faturamento NNE'!$F$2:$F$707,'Infos Relatório'!$B301,'Faturamento NNE'!$AA$2:$AA$707,'Infos Relatório'!AY$1)</f>
        <v>0</v>
      </c>
      <c r="AZ301" s="542">
        <f>SUMIFS('Faturamento NNE'!$H$2:$H$707,'Faturamento NNE'!$E$2:$E$707,'Infos Relatório'!$B$245,'Faturamento NNE'!$F$2:$F$707,'Infos Relatório'!$B301,'Faturamento NNE'!$AA$2:$AA$707,'Infos Relatório'!AY$1)</f>
        <v>0</v>
      </c>
      <c r="BA301" s="542">
        <f>SUMIFS('Faturamento NNE'!$K$2:$K$707,'Faturamento NNE'!$E$2:$E$707,'Infos Relatório'!$B$245,'Faturamento NNE'!$F$2:$F$707,'Infos Relatório'!$B301,'Faturamento NNE'!$AA$2:$AA$707,'Infos Relatório'!AY$1)</f>
        <v>0</v>
      </c>
      <c r="BB301" s="546">
        <f>SUMIFS('Faturamento NNE'!$P$2:$P$707,'Faturamento NNE'!$E$2:$E$707,'Infos Relatório'!$B$245,'Faturamento NNE'!$F$2:$F$707,'Infos Relatório'!$B301,'Faturamento NNE'!$AA$2:$AA$707,'Infos Relatório'!AY$1,'Faturamento NNE'!$U$2:$U$707,"Sim")+SUMIFS('Faturamento NNE'!$Q$2:$Q$707,'Faturamento NNE'!$E$2:$E$707,'Infos Relatório'!$B$245,'Faturamento NNE'!$F$2:$F$707,'Infos Relatório'!$B301,'Faturamento NNE'!$AA$2:$AA$707,'Infos Relatório'!AY$1,'Faturamento NNE'!$U$2:$U$707,"Sim")</f>
        <v>0</v>
      </c>
      <c r="BC301" s="227" t="e">
        <f t="shared" si="92"/>
        <v>#DIV/0!</v>
      </c>
      <c r="BD301" s="545">
        <f>SUMIFS('Faturamento NNE'!$I$2:$I$707,'Faturamento NNE'!$E$2:$E$707,'Infos Relatório'!$B$245,'Faturamento NNE'!$F$2:$F$707,'Infos Relatório'!$B301,'Faturamento NNE'!$AA$2:$AA$707,'Infos Relatório'!AY$1)</f>
        <v>0</v>
      </c>
      <c r="BE301" s="541">
        <f>COUNTIFS('Faturamento NNE'!$E$2:$E$707,'Infos Relatório'!$B$245,'Faturamento NNE'!$F$2:$F$707,'Infos Relatório'!$B301,'Faturamento NNE'!$AA$2:$AA$707,'Infos Relatório'!BE$1)</f>
        <v>0</v>
      </c>
      <c r="BF301" s="542">
        <f>SUMIFS('Faturamento NNE'!$H$2:$H$707,'Faturamento NNE'!$E$2:$E$707,'Infos Relatório'!$B$245,'Faturamento NNE'!$F$2:$F$707,'Infos Relatório'!$B301,'Faturamento NNE'!$AA$2:$AA$707,'Infos Relatório'!BE$1)</f>
        <v>0</v>
      </c>
      <c r="BG301" s="542">
        <f>SUMIFS('Faturamento NNE'!$K$2:$K$707,'Faturamento NNE'!$E$2:$E$707,'Infos Relatório'!$B$245,'Faturamento NNE'!$F$2:$F$707,'Infos Relatório'!$B301,'Faturamento NNE'!$AA$2:$AA$707,'Infos Relatório'!BE$1)</f>
        <v>0</v>
      </c>
      <c r="BH301" s="546">
        <f>SUMIFS('Faturamento NNE'!$P$2:$P$707,'Faturamento NNE'!$E$2:$E$707,'Infos Relatório'!$B$245,'Faturamento NNE'!$F$2:$F$707,'Infos Relatório'!$B301,'Faturamento NNE'!$AA$2:$AA$707,'Infos Relatório'!BE$1,'Faturamento NNE'!$U$2:$U$707,"Sim")+SUMIFS('Faturamento NNE'!$Q$2:$Q$707,'Faturamento NNE'!$E$2:$E$707,'Infos Relatório'!$B$245,'Faturamento NNE'!$F$2:$F$707,'Infos Relatório'!$B301,'Faturamento NNE'!$AA$2:$AA$707,'Infos Relatório'!BE$1,'Faturamento NNE'!$U$2:$U$707,"Sim")</f>
        <v>0</v>
      </c>
      <c r="BI301" s="227" t="e">
        <f t="shared" si="93"/>
        <v>#DIV/0!</v>
      </c>
      <c r="BJ301" s="545">
        <f>SUMIFS('Faturamento NNE'!$I$2:$I$707,'Faturamento NNE'!$E$2:$E$707,'Infos Relatório'!$B$245,'Faturamento NNE'!$F$2:$F$707,'Infos Relatório'!$B301,'Faturamento NNE'!$AA$2:$AA$707,'Infos Relatório'!BE$1)</f>
        <v>0</v>
      </c>
      <c r="BK301" s="541">
        <f>COUNTIFS('Faturamento NNE'!$E$2:$E$707,'Infos Relatório'!$B$245,'Faturamento NNE'!$F$2:$F$707,'Infos Relatório'!$B301,'Faturamento NNE'!$AA$2:$AA$707,'Infos Relatório'!BK$1)</f>
        <v>0</v>
      </c>
      <c r="BL301" s="542">
        <f>SUMIFS('Faturamento NNE'!$H$2:$H$707,'Faturamento NNE'!$E$2:$E$707,'Infos Relatório'!$B$245,'Faturamento NNE'!$F$2:$F$707,'Infos Relatório'!$B301,'Faturamento NNE'!$AA$2:$AA$707,'Infos Relatório'!BK$1)</f>
        <v>0</v>
      </c>
      <c r="BM301" s="542">
        <f>SUMIFS('Faturamento NNE'!$K$2:$K$707,'Faturamento NNE'!$E$2:$E$707,'Infos Relatório'!$B$245,'Faturamento NNE'!$F$2:$F$707,'Infos Relatório'!$B301,'Faturamento NNE'!$AA$2:$AA$707,'Infos Relatório'!BK$1)</f>
        <v>0</v>
      </c>
      <c r="BN301" s="546">
        <f>SUMIFS('Faturamento NNE'!$P$2:$P$707,'Faturamento NNE'!$E$2:$E$707,'Infos Relatório'!$B$245,'Faturamento NNE'!$F$2:$F$707,'Infos Relatório'!$B301,'Faturamento NNE'!$AA$2:$AA$707,'Infos Relatório'!BK$1,'Faturamento NNE'!$U$2:$U$707,"Sim")+SUMIFS('Faturamento NNE'!$Q$2:$Q$707,'Faturamento NNE'!$E$2:$E$707,'Infos Relatório'!$B$245,'Faturamento NNE'!$F$2:$F$707,'Infos Relatório'!$B301,'Faturamento NNE'!$AA$2:$AA$707,'Infos Relatório'!BK$1,'Faturamento NNE'!$U$2:$U$707,"Sim")</f>
        <v>0</v>
      </c>
      <c r="BO301" s="227" t="e">
        <f t="shared" si="94"/>
        <v>#DIV/0!</v>
      </c>
      <c r="BP301" s="545">
        <f>SUMIFS('Faturamento NNE'!$I$2:$I$707,'Faturamento NNE'!$E$2:$E$707,'Infos Relatório'!$B$245,'Faturamento NNE'!$F$2:$F$707,'Infos Relatório'!$B301,'Faturamento NNE'!$AA$2:$AA$707,'Infos Relatório'!BK$1)</f>
        <v>0</v>
      </c>
      <c r="BQ301" s="541">
        <f>COUNTIFS('Faturamento NNE'!$E$2:$E$707,'Infos Relatório'!$B$245,'Faturamento NNE'!$F$2:$F$707,'Infos Relatório'!$B301,'Faturamento NNE'!$AA$2:$AA$707,'Infos Relatório'!BQ$1)</f>
        <v>0</v>
      </c>
      <c r="BR301" s="542">
        <f>SUMIFS('Faturamento NNE'!$H$2:$H$707,'Faturamento NNE'!$E$2:$E$707,'Infos Relatório'!$B$245,'Faturamento NNE'!$F$2:$F$707,'Infos Relatório'!$B301,'Faturamento NNE'!$AA$2:$AA$707,'Infos Relatório'!BQ$1)</f>
        <v>0</v>
      </c>
      <c r="BS301" s="542">
        <f>SUMIFS('Faturamento NNE'!$K$2:$K$707,'Faturamento NNE'!$E$2:$E$707,'Infos Relatório'!$B$245,'Faturamento NNE'!$F$2:$F$707,'Infos Relatório'!$B301,'Faturamento NNE'!$AA$2:$AA$707,'Infos Relatório'!BQ$1)</f>
        <v>0</v>
      </c>
      <c r="BT301" s="546">
        <f>SUMIFS('Faturamento NNE'!$P$2:$P$707,'Faturamento NNE'!$E$2:$E$707,'Infos Relatório'!$B$245,'Faturamento NNE'!$F$2:$F$707,'Infos Relatório'!$B301,'Faturamento NNE'!$AA$2:$AA$707,'Infos Relatório'!BQ$1,'Faturamento NNE'!$U$2:$U$707,"Sim")+SUMIFS('Faturamento NNE'!$Q$2:$Q$707,'Faturamento NNE'!$E$2:$E$707,'Infos Relatório'!$B$245,'Faturamento NNE'!$F$2:$F$707,'Infos Relatório'!$B301,'Faturamento NNE'!$AA$2:$AA$707,'Infos Relatório'!BQ$1,'Faturamento NNE'!$U$2:$U$707,"Sim")</f>
        <v>0</v>
      </c>
      <c r="BU301" s="227" t="e">
        <f t="shared" si="95"/>
        <v>#DIV/0!</v>
      </c>
      <c r="BV301" s="545">
        <f>SUMIFS('Faturamento NNE'!$I$2:$I$707,'Faturamento NNE'!$E$2:$E$707,'Infos Relatório'!$B$245,'Faturamento NNE'!$F$2:$F$707,'Infos Relatório'!$B301,'Faturamento NNE'!$AA$2:$AA$707,'Infos Relatório'!BQ$1)</f>
        <v>0</v>
      </c>
    </row>
    <row r="302" spans="2:74">
      <c r="B302" s="217" t="s">
        <v>186</v>
      </c>
      <c r="C302" s="541">
        <f>COUNTIFS('Faturamento NNE'!$E$2:$E$707,'Infos Relatório'!$B$245,'Faturamento NNE'!$F$2:$F$707,'Infos Relatório'!$B302,'Faturamento NNE'!$AA$2:$AA$707,'Infos Relatório'!C$1)</f>
        <v>0</v>
      </c>
      <c r="D302" s="542">
        <f>SUMIFS('Faturamento NNE'!$H$2:$H$707,'Faturamento NNE'!$E$2:$E$707,'Infos Relatório'!$B$245,'Faturamento NNE'!$F$2:$F$707,'Infos Relatório'!$B302,'Faturamento NNE'!$AA$2:$AA$707,'Infos Relatório'!C$1)</f>
        <v>0</v>
      </c>
      <c r="E302" s="543">
        <f>SUMIFS('Faturamento NNE'!$K$2:$K$707,'Faturamento NNE'!$E$2:$E$707,'Infos Relatório'!$B$245,'Faturamento NNE'!$F$2:$F$707,'Infos Relatório'!$B302,'Faturamento NNE'!$AA$2:$AA$707,'Infos Relatório'!C$1)</f>
        <v>0</v>
      </c>
      <c r="F302" s="544">
        <f>SUMIFS('Faturamento NNE'!$P$2:$P$707,'Faturamento NNE'!$E$2:$E$707,'Infos Relatório'!$B$245,'Faturamento NNE'!$F$2:$F$707,'Infos Relatório'!$B302,'Faturamento NNE'!$AA$2:$AA$707,'Infos Relatório'!C$1,'Faturamento NNE'!$U$2:$U$707,"Sim")+SUMIFS('Faturamento NNE'!$Q$2:$Q$707,'Faturamento NNE'!$E$2:$E$707,'Infos Relatório'!$B$245,'Faturamento NNE'!$F$2:$F$707,'Infos Relatório'!$B302,'Faturamento NNE'!$AA$2:$AA$707,'Infos Relatório'!C$1,'Faturamento NNE'!$U$2:$U$707,"Sim")</f>
        <v>0</v>
      </c>
      <c r="G302" s="283" t="e">
        <f t="shared" si="84"/>
        <v>#DIV/0!</v>
      </c>
      <c r="H302" s="545">
        <f>SUMIFS('Faturamento NNE'!$I$2:$I$707,'Faturamento NNE'!$E$2:$E$707,'Infos Relatório'!$B$245,'Faturamento NNE'!$F$2:$F$707,'Infos Relatório'!$B302,'Faturamento NNE'!$AA$2:$AA$707,'Infos Relatório'!C$1)</f>
        <v>0</v>
      </c>
      <c r="I302" s="541">
        <f>COUNTIFS('Faturamento NNE'!$E$2:$E$707,'Infos Relatório'!$B$245,'Faturamento NNE'!$F$2:$F$707,'Infos Relatório'!$B302,'Faturamento NNE'!$AA$2:$AA$707,'Infos Relatório'!I$1)</f>
        <v>0</v>
      </c>
      <c r="J302" s="542">
        <f>SUMIFS('Faturamento NNE'!$H$2:$H$707,'Faturamento NNE'!$E$2:$E$707,'Infos Relatório'!$B$245,'Faturamento NNE'!$F$2:$F$707,'Infos Relatório'!$B302,'Faturamento NNE'!$AA$2:$AA$707,'Infos Relatório'!I$1)</f>
        <v>0</v>
      </c>
      <c r="K302" s="543">
        <f>SUMIFS('Faturamento NNE'!$K$2:$K$707,'Faturamento NNE'!$E$2:$E$707,'Infos Relatório'!$B$245,'Faturamento NNE'!$F$2:$F$707,'Infos Relatório'!$B302,'Faturamento NNE'!$AA$2:$AA$707,'Infos Relatório'!I$1)</f>
        <v>0</v>
      </c>
      <c r="L302" s="544">
        <f>SUMIFS('Faturamento NNE'!$P$2:$P$707,'Faturamento NNE'!$E$2:$E$707,'Infos Relatório'!$B$245,'Faturamento NNE'!$F$2:$F$707,'Infos Relatório'!$B302,'Faturamento NNE'!$AA$2:$AA$707,'Infos Relatório'!I$1,'Faturamento NNE'!$U$2:$U$707,"Sim")+SUMIFS('Faturamento NNE'!$Q$2:$Q$707,'Faturamento NNE'!$E$2:$E$707,'Infos Relatório'!$B$245,'Faturamento NNE'!$F$2:$F$707,'Infos Relatório'!$B302,'Faturamento NNE'!$AA$2:$AA$707,'Infos Relatório'!I$1,'Faturamento NNE'!$U$2:$U$707,"Sim")</f>
        <v>0</v>
      </c>
      <c r="M302" s="283" t="e">
        <f t="shared" si="85"/>
        <v>#DIV/0!</v>
      </c>
      <c r="N302" s="545">
        <f>SUMIFS('Faturamento NNE'!$I$2:$I$707,'Faturamento NNE'!$E$2:$E$707,'Infos Relatório'!$B$245,'Faturamento NNE'!$F$2:$F$707,'Infos Relatório'!$B302,'Faturamento NNE'!$AA$2:$AA$707,'Infos Relatório'!I$1)</f>
        <v>0</v>
      </c>
      <c r="O302" s="541">
        <f>COUNTIFS('Faturamento NNE'!$E$2:$E$707,'Infos Relatório'!$B$245,'Faturamento NNE'!$F$2:$F$707,'Infos Relatório'!$B302,'Faturamento NNE'!$AA$2:$AA$707,'Infos Relatório'!O$1)</f>
        <v>0</v>
      </c>
      <c r="P302" s="542">
        <f>SUMIFS('Faturamento NNE'!$H$2:$H$707,'Faturamento NNE'!$E$2:$E$707,'Infos Relatório'!$B$245,'Faturamento NNE'!$F$2:$F$707,'Infos Relatório'!$B302,'Faturamento NNE'!$AA$2:$AA$707,'Infos Relatório'!O$1)</f>
        <v>0</v>
      </c>
      <c r="Q302" s="542">
        <f>SUMIFS('Faturamento NNE'!$K$2:$K$707,'Faturamento NNE'!$E$2:$E$707,'Infos Relatório'!$B$245,'Faturamento NNE'!$F$2:$F$707,'Infos Relatório'!$B302,'Faturamento NNE'!$AA$2:$AA$707,'Infos Relatório'!O$1)</f>
        <v>0</v>
      </c>
      <c r="R302" s="546">
        <f>SUMIFS('Faturamento NNE'!$P$2:$P$707,'Faturamento NNE'!$E$2:$E$707,'Infos Relatório'!$B$245,'Faturamento NNE'!$F$2:$F$707,'Infos Relatório'!$B302,'Faturamento NNE'!$AA$2:$AA$707,'Infos Relatório'!O$1,'Faturamento NNE'!$U$2:$U$707,"Sim")+SUMIFS('Faturamento NNE'!$Q$2:$Q$707,'Faturamento NNE'!$E$2:$E$707,'Infos Relatório'!$B$245,'Faturamento NNE'!$F$2:$F$707,'Infos Relatório'!$B302,'Faturamento NNE'!$AA$2:$AA$707,'Infos Relatório'!O$1,'Faturamento NNE'!$U$2:$U$707,"Sim")</f>
        <v>0</v>
      </c>
      <c r="S302" s="227" t="e">
        <f t="shared" si="86"/>
        <v>#DIV/0!</v>
      </c>
      <c r="T302" s="545">
        <f>SUMIFS('Faturamento NNE'!$I$2:$I$707,'Faturamento NNE'!$E$2:$E$707,'Infos Relatório'!$B$245,'Faturamento NNE'!$F$2:$F$707,'Infos Relatório'!$B302,'Faturamento NNE'!$AA$2:$AA$707,'Infos Relatório'!O$1)</f>
        <v>0</v>
      </c>
      <c r="U302" s="541">
        <f>COUNTIFS('Faturamento NNE'!$E$2:$E$707,'Infos Relatório'!$B$245,'Faturamento NNE'!$F$2:$F$707,'Infos Relatório'!$B302,'Faturamento NNE'!$AA$2:$AA$707,'Infos Relatório'!U$1)</f>
        <v>0</v>
      </c>
      <c r="V302" s="542">
        <f>SUMIFS('Faturamento NNE'!$H$2:$H$707,'Faturamento NNE'!$E$2:$E$707,'Infos Relatório'!$B$245,'Faturamento NNE'!$F$2:$F$707,'Infos Relatório'!$B302,'Faturamento NNE'!$AA$2:$AA$707,'Infos Relatório'!U$1)</f>
        <v>0</v>
      </c>
      <c r="W302" s="542">
        <f>SUMIFS('Faturamento NNE'!$K$2:$K$707,'Faturamento NNE'!$E$2:$E$707,'Infos Relatório'!$B$245,'Faturamento NNE'!$F$2:$F$707,'Infos Relatório'!$B302,'Faturamento NNE'!$AA$2:$AA$707,'Infos Relatório'!U$1)</f>
        <v>0</v>
      </c>
      <c r="X302" s="546">
        <f>SUMIFS('Faturamento NNE'!$P$2:$P$707,'Faturamento NNE'!$E$2:$E$707,'Infos Relatório'!$B$245,'Faturamento NNE'!$F$2:$F$707,'Infos Relatório'!$B302,'Faturamento NNE'!$AA$2:$AA$707,'Infos Relatório'!U$1,'Faturamento NNE'!$U$2:$U$707,"Sim")+SUMIFS('Faturamento NNE'!$Q$2:$Q$707,'Faturamento NNE'!$E$2:$E$707,'Infos Relatório'!$B$245,'Faturamento NNE'!$F$2:$F$707,'Infos Relatório'!$B302,'Faturamento NNE'!$AA$2:$AA$707,'Infos Relatório'!U$1,'Faturamento NNE'!$U$2:$U$707,"Sim")</f>
        <v>0</v>
      </c>
      <c r="Y302" s="227" t="e">
        <f t="shared" si="87"/>
        <v>#DIV/0!</v>
      </c>
      <c r="Z302" s="545">
        <f>SUMIFS('Faturamento NNE'!$I$2:$I$707,'Faturamento NNE'!$E$2:$E$707,'Infos Relatório'!$B$245,'Faturamento NNE'!$F$2:$F$707,'Infos Relatório'!$B302,'Faturamento NNE'!$AA$2:$AA$707,'Infos Relatório'!U$1)</f>
        <v>0</v>
      </c>
      <c r="AA302" s="541">
        <f>COUNTIFS('Faturamento NNE'!$E$2:$E$707,'Infos Relatório'!$B$245,'Faturamento NNE'!$F$2:$F$707,'Infos Relatório'!$B302,'Faturamento NNE'!$AA$2:$AA$707,'Infos Relatório'!AA$1)</f>
        <v>0</v>
      </c>
      <c r="AB302" s="542">
        <f>SUMIFS('Faturamento NNE'!$H$2:$H$707,'Faturamento NNE'!$E$2:$E$707,'Infos Relatório'!$B$245,'Faturamento NNE'!$F$2:$F$707,'Infos Relatório'!$B302,'Faturamento NNE'!$AA$2:$AA$707,'Infos Relatório'!AA$1)</f>
        <v>0</v>
      </c>
      <c r="AC302" s="542">
        <f>SUMIFS('Faturamento NNE'!$K$2:$K$707,'Faturamento NNE'!$E$2:$E$707,'Infos Relatório'!$B$245,'Faturamento NNE'!$F$2:$F$707,'Infos Relatório'!$B302,'Faturamento NNE'!$AA$2:$AA$707,'Infos Relatório'!AA$1)</f>
        <v>0</v>
      </c>
      <c r="AD302" s="546">
        <f>SUMIFS('Faturamento NNE'!$P$2:$P$707,'Faturamento NNE'!$E$2:$E$707,'Infos Relatório'!$B$245,'Faturamento NNE'!$F$2:$F$707,'Infos Relatório'!$B302,'Faturamento NNE'!$AA$2:$AA$707,'Infos Relatório'!AA$1,'Faturamento NNE'!$U$2:$U$707,"Sim")+SUMIFS('Faturamento NNE'!$Q$2:$Q$707,'Faturamento NNE'!$E$2:$E$707,'Infos Relatório'!$B$245,'Faturamento NNE'!$F$2:$F$707,'Infos Relatório'!$B302,'Faturamento NNE'!$AA$2:$AA$707,'Infos Relatório'!AA$1,'Faturamento NNE'!$U$2:$U$707,"Sim")</f>
        <v>0</v>
      </c>
      <c r="AE302" s="227" t="e">
        <f t="shared" si="88"/>
        <v>#DIV/0!</v>
      </c>
      <c r="AF302" s="545">
        <f>SUMIFS('Faturamento NNE'!$I$2:$I$707,'Faturamento NNE'!$E$2:$E$707,'Infos Relatório'!$B$245,'Faturamento NNE'!$F$2:$F$707,'Infos Relatório'!$B302,'Faturamento NNE'!$AA$2:$AA$707,'Infos Relatório'!AA$1)</f>
        <v>0</v>
      </c>
      <c r="AG302" s="541">
        <f>COUNTIFS('Faturamento NNE'!$E$2:$E$707,'Infos Relatório'!$B$245,'Faturamento NNE'!$F$2:$F$707,'Infos Relatório'!$B302,'Faturamento NNE'!$AA$2:$AA$707,'Infos Relatório'!AG$1)</f>
        <v>0</v>
      </c>
      <c r="AH302" s="542">
        <f>SUMIFS('Faturamento NNE'!$H$2:$H$707,'Faturamento NNE'!$E$2:$E$707,'Infos Relatório'!$B$245,'Faturamento NNE'!$F$2:$F$707,'Infos Relatório'!$B302,'Faturamento NNE'!$AA$2:$AA$707,'Infos Relatório'!AG$1)</f>
        <v>0</v>
      </c>
      <c r="AI302" s="542">
        <f>SUMIFS('Faturamento NNE'!$K$2:$K$707,'Faturamento NNE'!$E$2:$E$707,'Infos Relatório'!$B$245,'Faturamento NNE'!$F$2:$F$707,'Infos Relatório'!$B302,'Faturamento NNE'!$AA$2:$AA$707,'Infos Relatório'!AG$1)</f>
        <v>0</v>
      </c>
      <c r="AJ302" s="546">
        <f>SUMIFS('Faturamento NNE'!$P$2:$P$707,'Faturamento NNE'!$E$2:$E$707,'Infos Relatório'!$B$245,'Faturamento NNE'!$F$2:$F$707,'Infos Relatório'!$B302,'Faturamento NNE'!$AA$2:$AA$707,'Infos Relatório'!AG$1,'Faturamento NNE'!$U$2:$U$707,"Sim")+SUMIFS('Faturamento NNE'!$Q$2:$Q$707,'Faturamento NNE'!$E$2:$E$707,'Infos Relatório'!$B$245,'Faturamento NNE'!$F$2:$F$707,'Infos Relatório'!$B302,'Faturamento NNE'!$AA$2:$AA$707,'Infos Relatório'!AG$1,'Faturamento NNE'!$U$2:$U$707,"Sim")</f>
        <v>0</v>
      </c>
      <c r="AK302" s="227" t="e">
        <f t="shared" si="89"/>
        <v>#DIV/0!</v>
      </c>
      <c r="AL302" s="545">
        <f>SUMIFS('Faturamento NNE'!$I$2:$I$707,'Faturamento NNE'!$E$2:$E$707,'Infos Relatório'!$B$245,'Faturamento NNE'!$F$2:$F$707,'Infos Relatório'!$B302,'Faturamento NNE'!$AA$2:$AA$707,'Infos Relatório'!AG$1)</f>
        <v>0</v>
      </c>
      <c r="AM302" s="541">
        <f>COUNTIFS('Faturamento NNE'!$E$2:$E$707,'Infos Relatório'!$B$245,'Faturamento NNE'!$F$2:$F$707,'Infos Relatório'!$B302,'Faturamento NNE'!$AA$2:$AA$707,'Infos Relatório'!AM$1)</f>
        <v>0</v>
      </c>
      <c r="AN302" s="542">
        <f>SUMIFS('Faturamento NNE'!$H$2:$H$707,'Faturamento NNE'!$E$2:$E$707,'Infos Relatório'!$B$245,'Faturamento NNE'!$F$2:$F$707,'Infos Relatório'!$B302,'Faturamento NNE'!$AA$2:$AA$707,'Infos Relatório'!AM$1)</f>
        <v>0</v>
      </c>
      <c r="AO302" s="542">
        <f>SUMIFS('Faturamento NNE'!$K$2:$K$707,'Faturamento NNE'!$E$2:$E$707,'Infos Relatório'!$B$245,'Faturamento NNE'!$F$2:$F$707,'Infos Relatório'!$B302,'Faturamento NNE'!$AA$2:$AA$707,'Infos Relatório'!AM$1)</f>
        <v>0</v>
      </c>
      <c r="AP302" s="546">
        <f>SUMIFS('Faturamento NNE'!$P$2:$P$707,'Faturamento NNE'!$E$2:$E$707,'Infos Relatório'!$B$245,'Faturamento NNE'!$F$2:$F$707,'Infos Relatório'!$B302,'Faturamento NNE'!$AA$2:$AA$707,'Infos Relatório'!AM$1,'Faturamento NNE'!$U$2:$U$707,"Sim")+SUMIFS('Faturamento NNE'!$Q$2:$Q$707,'Faturamento NNE'!$E$2:$E$707,'Infos Relatório'!$B$245,'Faturamento NNE'!$F$2:$F$707,'Infos Relatório'!$B302,'Faturamento NNE'!$AA$2:$AA$707,'Infos Relatório'!AM$1,'Faturamento NNE'!$U$2:$U$707,"Sim")</f>
        <v>0</v>
      </c>
      <c r="AQ302" s="227" t="e">
        <f t="shared" si="90"/>
        <v>#DIV/0!</v>
      </c>
      <c r="AR302" s="545">
        <f>SUMIFS('Faturamento NNE'!$I$2:$I$707,'Faturamento NNE'!$E$2:$E$707,'Infos Relatório'!$B$245,'Faturamento NNE'!$F$2:$F$707,'Infos Relatório'!$B302,'Faturamento NNE'!$AA$2:$AA$707,'Infos Relatório'!AM$1)</f>
        <v>0</v>
      </c>
      <c r="AS302" s="541">
        <f>COUNTIFS('Faturamento NNE'!$E$2:$E$707,'Infos Relatório'!$B$245,'Faturamento NNE'!$F$2:$F$707,'Infos Relatório'!$B302,'Faturamento NNE'!$AA$2:$AA$707,'Infos Relatório'!AS$1)</f>
        <v>0</v>
      </c>
      <c r="AT302" s="542">
        <f>SUMIFS('Faturamento NNE'!$H$2:$H$707,'Faturamento NNE'!$E$2:$E$707,'Infos Relatório'!$B$245,'Faturamento NNE'!$F$2:$F$707,'Infos Relatório'!$B302,'Faturamento NNE'!$AA$2:$AA$707,'Infos Relatório'!AS$1)</f>
        <v>0</v>
      </c>
      <c r="AU302" s="542">
        <f>SUMIFS('Faturamento NNE'!$K$2:$K$707,'Faturamento NNE'!$E$2:$E$707,'Infos Relatório'!$B$245,'Faturamento NNE'!$F$2:$F$707,'Infos Relatório'!$B302,'Faturamento NNE'!$AA$2:$AA$707,'Infos Relatório'!AS$1)</f>
        <v>0</v>
      </c>
      <c r="AV302" s="546">
        <f>SUMIFS('Faturamento NNE'!$P$2:$P$707,'Faturamento NNE'!$E$2:$E$707,'Infos Relatório'!$B$245,'Faturamento NNE'!$F$2:$F$707,'Infos Relatório'!$B302,'Faturamento NNE'!$AA$2:$AA$707,'Infos Relatório'!AS$1,'Faturamento NNE'!$U$2:$U$707,"Sim")+SUMIFS('Faturamento NNE'!$Q$2:$Q$707,'Faturamento NNE'!$E$2:$E$707,'Infos Relatório'!$B$245,'Faturamento NNE'!$F$2:$F$707,'Infos Relatório'!$B302,'Faturamento NNE'!$AA$2:$AA$707,'Infos Relatório'!AS$1,'Faturamento NNE'!$U$2:$U$707,"Sim")</f>
        <v>0</v>
      </c>
      <c r="AW302" s="227" t="e">
        <f t="shared" si="91"/>
        <v>#DIV/0!</v>
      </c>
      <c r="AX302" s="545">
        <f>SUMIFS('Faturamento NNE'!$I$2:$I$707,'Faturamento NNE'!$E$2:$E$707,'Infos Relatório'!$B$245,'Faturamento NNE'!$F$2:$F$707,'Infos Relatório'!$B302,'Faturamento NNE'!$AA$2:$AA$707,'Infos Relatório'!AS$1)</f>
        <v>0</v>
      </c>
      <c r="AY302" s="541">
        <f>COUNTIFS('Faturamento NNE'!$E$2:$E$707,'Infos Relatório'!$B$245,'Faturamento NNE'!$F$2:$F$707,'Infos Relatório'!$B302,'Faturamento NNE'!$AA$2:$AA$707,'Infos Relatório'!AY$1)</f>
        <v>0</v>
      </c>
      <c r="AZ302" s="542">
        <f>SUMIFS('Faturamento NNE'!$H$2:$H$707,'Faturamento NNE'!$E$2:$E$707,'Infos Relatório'!$B$245,'Faturamento NNE'!$F$2:$F$707,'Infos Relatório'!$B302,'Faturamento NNE'!$AA$2:$AA$707,'Infos Relatório'!AY$1)</f>
        <v>0</v>
      </c>
      <c r="BA302" s="542">
        <f>SUMIFS('Faturamento NNE'!$K$2:$K$707,'Faturamento NNE'!$E$2:$E$707,'Infos Relatório'!$B$245,'Faturamento NNE'!$F$2:$F$707,'Infos Relatório'!$B302,'Faturamento NNE'!$AA$2:$AA$707,'Infos Relatório'!AY$1)</f>
        <v>0</v>
      </c>
      <c r="BB302" s="546">
        <f>SUMIFS('Faturamento NNE'!$P$2:$P$707,'Faturamento NNE'!$E$2:$E$707,'Infos Relatório'!$B$245,'Faturamento NNE'!$F$2:$F$707,'Infos Relatório'!$B302,'Faturamento NNE'!$AA$2:$AA$707,'Infos Relatório'!AY$1,'Faturamento NNE'!$U$2:$U$707,"Sim")+SUMIFS('Faturamento NNE'!$Q$2:$Q$707,'Faturamento NNE'!$E$2:$E$707,'Infos Relatório'!$B$245,'Faturamento NNE'!$F$2:$F$707,'Infos Relatório'!$B302,'Faturamento NNE'!$AA$2:$AA$707,'Infos Relatório'!AY$1,'Faturamento NNE'!$U$2:$U$707,"Sim")</f>
        <v>0</v>
      </c>
      <c r="BC302" s="227" t="e">
        <f t="shared" si="92"/>
        <v>#DIV/0!</v>
      </c>
      <c r="BD302" s="545">
        <f>SUMIFS('Faturamento NNE'!$I$2:$I$707,'Faturamento NNE'!$E$2:$E$707,'Infos Relatório'!$B$245,'Faturamento NNE'!$F$2:$F$707,'Infos Relatório'!$B302,'Faturamento NNE'!$AA$2:$AA$707,'Infos Relatório'!AY$1)</f>
        <v>0</v>
      </c>
      <c r="BE302" s="541">
        <f>COUNTIFS('Faturamento NNE'!$E$2:$E$707,'Infos Relatório'!$B$245,'Faturamento NNE'!$F$2:$F$707,'Infos Relatório'!$B302,'Faturamento NNE'!$AA$2:$AA$707,'Infos Relatório'!BE$1)</f>
        <v>0</v>
      </c>
      <c r="BF302" s="542">
        <f>SUMIFS('Faturamento NNE'!$H$2:$H$707,'Faturamento NNE'!$E$2:$E$707,'Infos Relatório'!$B$245,'Faturamento NNE'!$F$2:$F$707,'Infos Relatório'!$B302,'Faturamento NNE'!$AA$2:$AA$707,'Infos Relatório'!BE$1)</f>
        <v>0</v>
      </c>
      <c r="BG302" s="542">
        <f>SUMIFS('Faturamento NNE'!$K$2:$K$707,'Faturamento NNE'!$E$2:$E$707,'Infos Relatório'!$B$245,'Faturamento NNE'!$F$2:$F$707,'Infos Relatório'!$B302,'Faturamento NNE'!$AA$2:$AA$707,'Infos Relatório'!BE$1)</f>
        <v>0</v>
      </c>
      <c r="BH302" s="546">
        <f>SUMIFS('Faturamento NNE'!$P$2:$P$707,'Faturamento NNE'!$E$2:$E$707,'Infos Relatório'!$B$245,'Faturamento NNE'!$F$2:$F$707,'Infos Relatório'!$B302,'Faturamento NNE'!$AA$2:$AA$707,'Infos Relatório'!BE$1,'Faturamento NNE'!$U$2:$U$707,"Sim")+SUMIFS('Faturamento NNE'!$Q$2:$Q$707,'Faturamento NNE'!$E$2:$E$707,'Infos Relatório'!$B$245,'Faturamento NNE'!$F$2:$F$707,'Infos Relatório'!$B302,'Faturamento NNE'!$AA$2:$AA$707,'Infos Relatório'!BE$1,'Faturamento NNE'!$U$2:$U$707,"Sim")</f>
        <v>0</v>
      </c>
      <c r="BI302" s="227" t="e">
        <f t="shared" si="93"/>
        <v>#DIV/0!</v>
      </c>
      <c r="BJ302" s="545">
        <f>SUMIFS('Faturamento NNE'!$I$2:$I$707,'Faturamento NNE'!$E$2:$E$707,'Infos Relatório'!$B$245,'Faturamento NNE'!$F$2:$F$707,'Infos Relatório'!$B302,'Faturamento NNE'!$AA$2:$AA$707,'Infos Relatório'!BE$1)</f>
        <v>0</v>
      </c>
      <c r="BK302" s="541">
        <f>COUNTIFS('Faturamento NNE'!$E$2:$E$707,'Infos Relatório'!$B$245,'Faturamento NNE'!$F$2:$F$707,'Infos Relatório'!$B302,'Faturamento NNE'!$AA$2:$AA$707,'Infos Relatório'!BK$1)</f>
        <v>0</v>
      </c>
      <c r="BL302" s="542">
        <f>SUMIFS('Faturamento NNE'!$H$2:$H$707,'Faturamento NNE'!$E$2:$E$707,'Infos Relatório'!$B$245,'Faturamento NNE'!$F$2:$F$707,'Infos Relatório'!$B302,'Faturamento NNE'!$AA$2:$AA$707,'Infos Relatório'!BK$1)</f>
        <v>0</v>
      </c>
      <c r="BM302" s="542">
        <f>SUMIFS('Faturamento NNE'!$K$2:$K$707,'Faturamento NNE'!$E$2:$E$707,'Infos Relatório'!$B$245,'Faturamento NNE'!$F$2:$F$707,'Infos Relatório'!$B302,'Faturamento NNE'!$AA$2:$AA$707,'Infos Relatório'!BK$1)</f>
        <v>0</v>
      </c>
      <c r="BN302" s="546">
        <f>SUMIFS('Faturamento NNE'!$P$2:$P$707,'Faturamento NNE'!$E$2:$E$707,'Infos Relatório'!$B$245,'Faturamento NNE'!$F$2:$F$707,'Infos Relatório'!$B302,'Faturamento NNE'!$AA$2:$AA$707,'Infos Relatório'!BK$1,'Faturamento NNE'!$U$2:$U$707,"Sim")+SUMIFS('Faturamento NNE'!$Q$2:$Q$707,'Faturamento NNE'!$E$2:$E$707,'Infos Relatório'!$B$245,'Faturamento NNE'!$F$2:$F$707,'Infos Relatório'!$B302,'Faturamento NNE'!$AA$2:$AA$707,'Infos Relatório'!BK$1,'Faturamento NNE'!$U$2:$U$707,"Sim")</f>
        <v>0</v>
      </c>
      <c r="BO302" s="227" t="e">
        <f t="shared" si="94"/>
        <v>#DIV/0!</v>
      </c>
      <c r="BP302" s="545">
        <f>SUMIFS('Faturamento NNE'!$I$2:$I$707,'Faturamento NNE'!$E$2:$E$707,'Infos Relatório'!$B$245,'Faturamento NNE'!$F$2:$F$707,'Infos Relatório'!$B302,'Faturamento NNE'!$AA$2:$AA$707,'Infos Relatório'!BK$1)</f>
        <v>0</v>
      </c>
      <c r="BQ302" s="541">
        <f>COUNTIFS('Faturamento NNE'!$E$2:$E$707,'Infos Relatório'!$B$245,'Faturamento NNE'!$F$2:$F$707,'Infos Relatório'!$B302,'Faturamento NNE'!$AA$2:$AA$707,'Infos Relatório'!BQ$1)</f>
        <v>0</v>
      </c>
      <c r="BR302" s="542">
        <f>SUMIFS('Faturamento NNE'!$H$2:$H$707,'Faturamento NNE'!$E$2:$E$707,'Infos Relatório'!$B$245,'Faturamento NNE'!$F$2:$F$707,'Infos Relatório'!$B302,'Faturamento NNE'!$AA$2:$AA$707,'Infos Relatório'!BQ$1)</f>
        <v>0</v>
      </c>
      <c r="BS302" s="542">
        <f>SUMIFS('Faturamento NNE'!$K$2:$K$707,'Faturamento NNE'!$E$2:$E$707,'Infos Relatório'!$B$245,'Faturamento NNE'!$F$2:$F$707,'Infos Relatório'!$B302,'Faturamento NNE'!$AA$2:$AA$707,'Infos Relatório'!BQ$1)</f>
        <v>0</v>
      </c>
      <c r="BT302" s="546">
        <f>SUMIFS('Faturamento NNE'!$P$2:$P$707,'Faturamento NNE'!$E$2:$E$707,'Infos Relatório'!$B$245,'Faturamento NNE'!$F$2:$F$707,'Infos Relatório'!$B302,'Faturamento NNE'!$AA$2:$AA$707,'Infos Relatório'!BQ$1,'Faturamento NNE'!$U$2:$U$707,"Sim")+SUMIFS('Faturamento NNE'!$Q$2:$Q$707,'Faturamento NNE'!$E$2:$E$707,'Infos Relatório'!$B$245,'Faturamento NNE'!$F$2:$F$707,'Infos Relatório'!$B302,'Faturamento NNE'!$AA$2:$AA$707,'Infos Relatório'!BQ$1,'Faturamento NNE'!$U$2:$U$707,"Sim")</f>
        <v>0</v>
      </c>
      <c r="BU302" s="227" t="e">
        <f t="shared" si="95"/>
        <v>#DIV/0!</v>
      </c>
      <c r="BV302" s="545">
        <f>SUMIFS('Faturamento NNE'!$I$2:$I$707,'Faturamento NNE'!$E$2:$E$707,'Infos Relatório'!$B$245,'Faturamento NNE'!$F$2:$F$707,'Infos Relatório'!$B302,'Faturamento NNE'!$AA$2:$AA$707,'Infos Relatório'!BQ$1)</f>
        <v>0</v>
      </c>
    </row>
    <row r="303" spans="2:74">
      <c r="B303" s="217" t="s">
        <v>187</v>
      </c>
      <c r="C303" s="541">
        <f>COUNTIFS('Faturamento NNE'!$E$2:$E$707,'Infos Relatório'!$B$245,'Faturamento NNE'!$F$2:$F$707,'Infos Relatório'!$B303,'Faturamento NNE'!$AA$2:$AA$707,'Infos Relatório'!C$1)</f>
        <v>0</v>
      </c>
      <c r="D303" s="542">
        <f>SUMIFS('Faturamento NNE'!$H$2:$H$707,'Faturamento NNE'!$E$2:$E$707,'Infos Relatório'!$B$245,'Faturamento NNE'!$F$2:$F$707,'Infos Relatório'!$B303,'Faturamento NNE'!$AA$2:$AA$707,'Infos Relatório'!C$1)</f>
        <v>0</v>
      </c>
      <c r="E303" s="543">
        <f>SUMIFS('Faturamento NNE'!$K$2:$K$707,'Faturamento NNE'!$E$2:$E$707,'Infos Relatório'!$B$245,'Faturamento NNE'!$F$2:$F$707,'Infos Relatório'!$B303,'Faturamento NNE'!$AA$2:$AA$707,'Infos Relatório'!C$1)</f>
        <v>0</v>
      </c>
      <c r="F303" s="544">
        <f>SUMIFS('Faturamento NNE'!$P$2:$P$707,'Faturamento NNE'!$E$2:$E$707,'Infos Relatório'!$B$245,'Faturamento NNE'!$F$2:$F$707,'Infos Relatório'!$B303,'Faturamento NNE'!$AA$2:$AA$707,'Infos Relatório'!C$1,'Faturamento NNE'!$U$2:$U$707,"Sim")+SUMIFS('Faturamento NNE'!$Q$2:$Q$707,'Faturamento NNE'!$E$2:$E$707,'Infos Relatório'!$B$245,'Faturamento NNE'!$F$2:$F$707,'Infos Relatório'!$B303,'Faturamento NNE'!$AA$2:$AA$707,'Infos Relatório'!C$1,'Faturamento NNE'!$U$2:$U$707,"Sim")</f>
        <v>0</v>
      </c>
      <c r="G303" s="283" t="e">
        <f t="shared" si="84"/>
        <v>#DIV/0!</v>
      </c>
      <c r="H303" s="545">
        <f>SUMIFS('Faturamento NNE'!$I$2:$I$707,'Faturamento NNE'!$E$2:$E$707,'Infos Relatório'!$B$245,'Faturamento NNE'!$F$2:$F$707,'Infos Relatório'!$B303,'Faturamento NNE'!$AA$2:$AA$707,'Infos Relatório'!C$1)</f>
        <v>0</v>
      </c>
      <c r="I303" s="541">
        <f>COUNTIFS('Faturamento NNE'!$E$2:$E$707,'Infos Relatório'!$B$245,'Faturamento NNE'!$F$2:$F$707,'Infos Relatório'!$B303,'Faturamento NNE'!$AA$2:$AA$707,'Infos Relatório'!I$1)</f>
        <v>0</v>
      </c>
      <c r="J303" s="542">
        <f>SUMIFS('Faturamento NNE'!$H$2:$H$707,'Faturamento NNE'!$E$2:$E$707,'Infos Relatório'!$B$245,'Faturamento NNE'!$F$2:$F$707,'Infos Relatório'!$B303,'Faturamento NNE'!$AA$2:$AA$707,'Infos Relatório'!I$1)</f>
        <v>0</v>
      </c>
      <c r="K303" s="543">
        <f>SUMIFS('Faturamento NNE'!$K$2:$K$707,'Faturamento NNE'!$E$2:$E$707,'Infos Relatório'!$B$245,'Faturamento NNE'!$F$2:$F$707,'Infos Relatório'!$B303,'Faturamento NNE'!$AA$2:$AA$707,'Infos Relatório'!I$1)</f>
        <v>0</v>
      </c>
      <c r="L303" s="544">
        <f>SUMIFS('Faturamento NNE'!$P$2:$P$707,'Faturamento NNE'!$E$2:$E$707,'Infos Relatório'!$B$245,'Faturamento NNE'!$F$2:$F$707,'Infos Relatório'!$B303,'Faturamento NNE'!$AA$2:$AA$707,'Infos Relatório'!I$1,'Faturamento NNE'!$U$2:$U$707,"Sim")+SUMIFS('Faturamento NNE'!$Q$2:$Q$707,'Faturamento NNE'!$E$2:$E$707,'Infos Relatório'!$B$245,'Faturamento NNE'!$F$2:$F$707,'Infos Relatório'!$B303,'Faturamento NNE'!$AA$2:$AA$707,'Infos Relatório'!I$1,'Faturamento NNE'!$U$2:$U$707,"Sim")</f>
        <v>0</v>
      </c>
      <c r="M303" s="283" t="e">
        <f t="shared" si="85"/>
        <v>#DIV/0!</v>
      </c>
      <c r="N303" s="545">
        <f>SUMIFS('Faturamento NNE'!$I$2:$I$707,'Faturamento NNE'!$E$2:$E$707,'Infos Relatório'!$B$245,'Faturamento NNE'!$F$2:$F$707,'Infos Relatório'!$B303,'Faturamento NNE'!$AA$2:$AA$707,'Infos Relatório'!I$1)</f>
        <v>0</v>
      </c>
      <c r="O303" s="541">
        <f>COUNTIFS('Faturamento NNE'!$E$2:$E$707,'Infos Relatório'!$B$245,'Faturamento NNE'!$F$2:$F$707,'Infos Relatório'!$B303,'Faturamento NNE'!$AA$2:$AA$707,'Infos Relatório'!O$1)</f>
        <v>0</v>
      </c>
      <c r="P303" s="542">
        <f>SUMIFS('Faturamento NNE'!$H$2:$H$707,'Faturamento NNE'!$E$2:$E$707,'Infos Relatório'!$B$245,'Faturamento NNE'!$F$2:$F$707,'Infos Relatório'!$B303,'Faturamento NNE'!$AA$2:$AA$707,'Infos Relatório'!O$1)</f>
        <v>0</v>
      </c>
      <c r="Q303" s="542">
        <f>SUMIFS('Faturamento NNE'!$K$2:$K$707,'Faturamento NNE'!$E$2:$E$707,'Infos Relatório'!$B$245,'Faturamento NNE'!$F$2:$F$707,'Infos Relatório'!$B303,'Faturamento NNE'!$AA$2:$AA$707,'Infos Relatório'!O$1)</f>
        <v>0</v>
      </c>
      <c r="R303" s="546">
        <f>SUMIFS('Faturamento NNE'!$P$2:$P$707,'Faturamento NNE'!$E$2:$E$707,'Infos Relatório'!$B$245,'Faturamento NNE'!$F$2:$F$707,'Infos Relatório'!$B303,'Faturamento NNE'!$AA$2:$AA$707,'Infos Relatório'!O$1,'Faturamento NNE'!$U$2:$U$707,"Sim")+SUMIFS('Faturamento NNE'!$Q$2:$Q$707,'Faturamento NNE'!$E$2:$E$707,'Infos Relatório'!$B$245,'Faturamento NNE'!$F$2:$F$707,'Infos Relatório'!$B303,'Faturamento NNE'!$AA$2:$AA$707,'Infos Relatório'!O$1,'Faturamento NNE'!$U$2:$U$707,"Sim")</f>
        <v>0</v>
      </c>
      <c r="S303" s="227" t="e">
        <f t="shared" si="86"/>
        <v>#DIV/0!</v>
      </c>
      <c r="T303" s="545">
        <f>SUMIFS('Faturamento NNE'!$I$2:$I$707,'Faturamento NNE'!$E$2:$E$707,'Infos Relatório'!$B$245,'Faturamento NNE'!$F$2:$F$707,'Infos Relatório'!$B303,'Faturamento NNE'!$AA$2:$AA$707,'Infos Relatório'!O$1)</f>
        <v>0</v>
      </c>
      <c r="U303" s="541">
        <f>COUNTIFS('Faturamento NNE'!$E$2:$E$707,'Infos Relatório'!$B$245,'Faturamento NNE'!$F$2:$F$707,'Infos Relatório'!$B303,'Faturamento NNE'!$AA$2:$AA$707,'Infos Relatório'!U$1)</f>
        <v>0</v>
      </c>
      <c r="V303" s="542">
        <f>SUMIFS('Faturamento NNE'!$H$2:$H$707,'Faturamento NNE'!$E$2:$E$707,'Infos Relatório'!$B$245,'Faturamento NNE'!$F$2:$F$707,'Infos Relatório'!$B303,'Faturamento NNE'!$AA$2:$AA$707,'Infos Relatório'!U$1)</f>
        <v>0</v>
      </c>
      <c r="W303" s="542">
        <f>SUMIFS('Faturamento NNE'!$K$2:$K$707,'Faturamento NNE'!$E$2:$E$707,'Infos Relatório'!$B$245,'Faturamento NNE'!$F$2:$F$707,'Infos Relatório'!$B303,'Faturamento NNE'!$AA$2:$AA$707,'Infos Relatório'!U$1)</f>
        <v>0</v>
      </c>
      <c r="X303" s="546">
        <f>SUMIFS('Faturamento NNE'!$P$2:$P$707,'Faturamento NNE'!$E$2:$E$707,'Infos Relatório'!$B$245,'Faturamento NNE'!$F$2:$F$707,'Infos Relatório'!$B303,'Faturamento NNE'!$AA$2:$AA$707,'Infos Relatório'!U$1,'Faturamento NNE'!$U$2:$U$707,"Sim")+SUMIFS('Faturamento NNE'!$Q$2:$Q$707,'Faturamento NNE'!$E$2:$E$707,'Infos Relatório'!$B$245,'Faturamento NNE'!$F$2:$F$707,'Infos Relatório'!$B303,'Faturamento NNE'!$AA$2:$AA$707,'Infos Relatório'!U$1,'Faturamento NNE'!$U$2:$U$707,"Sim")</f>
        <v>0</v>
      </c>
      <c r="Y303" s="227" t="e">
        <f t="shared" si="87"/>
        <v>#DIV/0!</v>
      </c>
      <c r="Z303" s="545">
        <f>SUMIFS('Faturamento NNE'!$I$2:$I$707,'Faturamento NNE'!$E$2:$E$707,'Infos Relatório'!$B$245,'Faturamento NNE'!$F$2:$F$707,'Infos Relatório'!$B303,'Faturamento NNE'!$AA$2:$AA$707,'Infos Relatório'!U$1)</f>
        <v>0</v>
      </c>
      <c r="AA303" s="541">
        <f>COUNTIFS('Faturamento NNE'!$E$2:$E$707,'Infos Relatório'!$B$245,'Faturamento NNE'!$F$2:$F$707,'Infos Relatório'!$B303,'Faturamento NNE'!$AA$2:$AA$707,'Infos Relatório'!AA$1)</f>
        <v>0</v>
      </c>
      <c r="AB303" s="542">
        <f>SUMIFS('Faturamento NNE'!$H$2:$H$707,'Faturamento NNE'!$E$2:$E$707,'Infos Relatório'!$B$245,'Faturamento NNE'!$F$2:$F$707,'Infos Relatório'!$B303,'Faturamento NNE'!$AA$2:$AA$707,'Infos Relatório'!AA$1)</f>
        <v>0</v>
      </c>
      <c r="AC303" s="542">
        <f>SUMIFS('Faturamento NNE'!$K$2:$K$707,'Faturamento NNE'!$E$2:$E$707,'Infos Relatório'!$B$245,'Faturamento NNE'!$F$2:$F$707,'Infos Relatório'!$B303,'Faturamento NNE'!$AA$2:$AA$707,'Infos Relatório'!AA$1)</f>
        <v>0</v>
      </c>
      <c r="AD303" s="546">
        <f>SUMIFS('Faturamento NNE'!$P$2:$P$707,'Faturamento NNE'!$E$2:$E$707,'Infos Relatório'!$B$245,'Faturamento NNE'!$F$2:$F$707,'Infos Relatório'!$B303,'Faturamento NNE'!$AA$2:$AA$707,'Infos Relatório'!AA$1,'Faturamento NNE'!$U$2:$U$707,"Sim")+SUMIFS('Faturamento NNE'!$Q$2:$Q$707,'Faturamento NNE'!$E$2:$E$707,'Infos Relatório'!$B$245,'Faturamento NNE'!$F$2:$F$707,'Infos Relatório'!$B303,'Faturamento NNE'!$AA$2:$AA$707,'Infos Relatório'!AA$1,'Faturamento NNE'!$U$2:$U$707,"Sim")</f>
        <v>0</v>
      </c>
      <c r="AE303" s="227" t="e">
        <f t="shared" si="88"/>
        <v>#DIV/0!</v>
      </c>
      <c r="AF303" s="545">
        <f>SUMIFS('Faturamento NNE'!$I$2:$I$707,'Faturamento NNE'!$E$2:$E$707,'Infos Relatório'!$B$245,'Faturamento NNE'!$F$2:$F$707,'Infos Relatório'!$B303,'Faturamento NNE'!$AA$2:$AA$707,'Infos Relatório'!AA$1)</f>
        <v>0</v>
      </c>
      <c r="AG303" s="541">
        <f>COUNTIFS('Faturamento NNE'!$E$2:$E$707,'Infos Relatório'!$B$245,'Faturamento NNE'!$F$2:$F$707,'Infos Relatório'!$B303,'Faturamento NNE'!$AA$2:$AA$707,'Infos Relatório'!AG$1)</f>
        <v>0</v>
      </c>
      <c r="AH303" s="542">
        <f>SUMIFS('Faturamento NNE'!$H$2:$H$707,'Faturamento NNE'!$E$2:$E$707,'Infos Relatório'!$B$245,'Faturamento NNE'!$F$2:$F$707,'Infos Relatório'!$B303,'Faturamento NNE'!$AA$2:$AA$707,'Infos Relatório'!AG$1)</f>
        <v>0</v>
      </c>
      <c r="AI303" s="542">
        <f>SUMIFS('Faturamento NNE'!$K$2:$K$707,'Faturamento NNE'!$E$2:$E$707,'Infos Relatório'!$B$245,'Faturamento NNE'!$F$2:$F$707,'Infos Relatório'!$B303,'Faturamento NNE'!$AA$2:$AA$707,'Infos Relatório'!AG$1)</f>
        <v>0</v>
      </c>
      <c r="AJ303" s="546">
        <f>SUMIFS('Faturamento NNE'!$P$2:$P$707,'Faturamento NNE'!$E$2:$E$707,'Infos Relatório'!$B$245,'Faturamento NNE'!$F$2:$F$707,'Infos Relatório'!$B303,'Faturamento NNE'!$AA$2:$AA$707,'Infos Relatório'!AG$1,'Faturamento NNE'!$U$2:$U$707,"Sim")+SUMIFS('Faturamento NNE'!$Q$2:$Q$707,'Faturamento NNE'!$E$2:$E$707,'Infos Relatório'!$B$245,'Faturamento NNE'!$F$2:$F$707,'Infos Relatório'!$B303,'Faturamento NNE'!$AA$2:$AA$707,'Infos Relatório'!AG$1,'Faturamento NNE'!$U$2:$U$707,"Sim")</f>
        <v>0</v>
      </c>
      <c r="AK303" s="227" t="e">
        <f t="shared" si="89"/>
        <v>#DIV/0!</v>
      </c>
      <c r="AL303" s="545">
        <f>SUMIFS('Faturamento NNE'!$I$2:$I$707,'Faturamento NNE'!$E$2:$E$707,'Infos Relatório'!$B$245,'Faturamento NNE'!$F$2:$F$707,'Infos Relatório'!$B303,'Faturamento NNE'!$AA$2:$AA$707,'Infos Relatório'!AG$1)</f>
        <v>0</v>
      </c>
      <c r="AM303" s="541">
        <f>COUNTIFS('Faturamento NNE'!$E$2:$E$707,'Infos Relatório'!$B$245,'Faturamento NNE'!$F$2:$F$707,'Infos Relatório'!$B303,'Faturamento NNE'!$AA$2:$AA$707,'Infos Relatório'!AM$1)</f>
        <v>0</v>
      </c>
      <c r="AN303" s="542">
        <f>SUMIFS('Faturamento NNE'!$H$2:$H$707,'Faturamento NNE'!$E$2:$E$707,'Infos Relatório'!$B$245,'Faturamento NNE'!$F$2:$F$707,'Infos Relatório'!$B303,'Faturamento NNE'!$AA$2:$AA$707,'Infos Relatório'!AM$1)</f>
        <v>0</v>
      </c>
      <c r="AO303" s="542">
        <f>SUMIFS('Faturamento NNE'!$K$2:$K$707,'Faturamento NNE'!$E$2:$E$707,'Infos Relatório'!$B$245,'Faturamento NNE'!$F$2:$F$707,'Infos Relatório'!$B303,'Faturamento NNE'!$AA$2:$AA$707,'Infos Relatório'!AM$1)</f>
        <v>0</v>
      </c>
      <c r="AP303" s="546">
        <f>SUMIFS('Faturamento NNE'!$P$2:$P$707,'Faturamento NNE'!$E$2:$E$707,'Infos Relatório'!$B$245,'Faturamento NNE'!$F$2:$F$707,'Infos Relatório'!$B303,'Faturamento NNE'!$AA$2:$AA$707,'Infos Relatório'!AM$1,'Faturamento NNE'!$U$2:$U$707,"Sim")+SUMIFS('Faturamento NNE'!$Q$2:$Q$707,'Faturamento NNE'!$E$2:$E$707,'Infos Relatório'!$B$245,'Faturamento NNE'!$F$2:$F$707,'Infos Relatório'!$B303,'Faturamento NNE'!$AA$2:$AA$707,'Infos Relatório'!AM$1,'Faturamento NNE'!$U$2:$U$707,"Sim")</f>
        <v>0</v>
      </c>
      <c r="AQ303" s="227" t="e">
        <f t="shared" si="90"/>
        <v>#DIV/0!</v>
      </c>
      <c r="AR303" s="545">
        <f>SUMIFS('Faturamento NNE'!$I$2:$I$707,'Faturamento NNE'!$E$2:$E$707,'Infos Relatório'!$B$245,'Faturamento NNE'!$F$2:$F$707,'Infos Relatório'!$B303,'Faturamento NNE'!$AA$2:$AA$707,'Infos Relatório'!AM$1)</f>
        <v>0</v>
      </c>
      <c r="AS303" s="541">
        <f>COUNTIFS('Faturamento NNE'!$E$2:$E$707,'Infos Relatório'!$B$245,'Faturamento NNE'!$F$2:$F$707,'Infos Relatório'!$B303,'Faturamento NNE'!$AA$2:$AA$707,'Infos Relatório'!AS$1)</f>
        <v>0</v>
      </c>
      <c r="AT303" s="542">
        <f>SUMIFS('Faturamento NNE'!$H$2:$H$707,'Faturamento NNE'!$E$2:$E$707,'Infos Relatório'!$B$245,'Faturamento NNE'!$F$2:$F$707,'Infos Relatório'!$B303,'Faturamento NNE'!$AA$2:$AA$707,'Infos Relatório'!AS$1)</f>
        <v>0</v>
      </c>
      <c r="AU303" s="542">
        <f>SUMIFS('Faturamento NNE'!$K$2:$K$707,'Faturamento NNE'!$E$2:$E$707,'Infos Relatório'!$B$245,'Faturamento NNE'!$F$2:$F$707,'Infos Relatório'!$B303,'Faturamento NNE'!$AA$2:$AA$707,'Infos Relatório'!AS$1)</f>
        <v>0</v>
      </c>
      <c r="AV303" s="546">
        <f>SUMIFS('Faturamento NNE'!$P$2:$P$707,'Faturamento NNE'!$E$2:$E$707,'Infos Relatório'!$B$245,'Faturamento NNE'!$F$2:$F$707,'Infos Relatório'!$B303,'Faturamento NNE'!$AA$2:$AA$707,'Infos Relatório'!AS$1,'Faturamento NNE'!$U$2:$U$707,"Sim")+SUMIFS('Faturamento NNE'!$Q$2:$Q$707,'Faturamento NNE'!$E$2:$E$707,'Infos Relatório'!$B$245,'Faturamento NNE'!$F$2:$F$707,'Infos Relatório'!$B303,'Faturamento NNE'!$AA$2:$AA$707,'Infos Relatório'!AS$1,'Faturamento NNE'!$U$2:$U$707,"Sim")</f>
        <v>0</v>
      </c>
      <c r="AW303" s="227" t="e">
        <f t="shared" si="91"/>
        <v>#DIV/0!</v>
      </c>
      <c r="AX303" s="545">
        <f>SUMIFS('Faturamento NNE'!$I$2:$I$707,'Faturamento NNE'!$E$2:$E$707,'Infos Relatório'!$B$245,'Faturamento NNE'!$F$2:$F$707,'Infos Relatório'!$B303,'Faturamento NNE'!$AA$2:$AA$707,'Infos Relatório'!AS$1)</f>
        <v>0</v>
      </c>
      <c r="AY303" s="541">
        <f>COUNTIFS('Faturamento NNE'!$E$2:$E$707,'Infos Relatório'!$B$245,'Faturamento NNE'!$F$2:$F$707,'Infos Relatório'!$B303,'Faturamento NNE'!$AA$2:$AA$707,'Infos Relatório'!AY$1)</f>
        <v>0</v>
      </c>
      <c r="AZ303" s="542">
        <f>SUMIFS('Faturamento NNE'!$H$2:$H$707,'Faturamento NNE'!$E$2:$E$707,'Infos Relatório'!$B$245,'Faturamento NNE'!$F$2:$F$707,'Infos Relatório'!$B303,'Faturamento NNE'!$AA$2:$AA$707,'Infos Relatório'!AY$1)</f>
        <v>0</v>
      </c>
      <c r="BA303" s="542">
        <f>SUMIFS('Faturamento NNE'!$K$2:$K$707,'Faturamento NNE'!$E$2:$E$707,'Infos Relatório'!$B$245,'Faturamento NNE'!$F$2:$F$707,'Infos Relatório'!$B303,'Faturamento NNE'!$AA$2:$AA$707,'Infos Relatório'!AY$1)</f>
        <v>0</v>
      </c>
      <c r="BB303" s="546">
        <f>SUMIFS('Faturamento NNE'!$P$2:$P$707,'Faturamento NNE'!$E$2:$E$707,'Infos Relatório'!$B$245,'Faturamento NNE'!$F$2:$F$707,'Infos Relatório'!$B303,'Faturamento NNE'!$AA$2:$AA$707,'Infos Relatório'!AY$1,'Faturamento NNE'!$U$2:$U$707,"Sim")+SUMIFS('Faturamento NNE'!$Q$2:$Q$707,'Faturamento NNE'!$E$2:$E$707,'Infos Relatório'!$B$245,'Faturamento NNE'!$F$2:$F$707,'Infos Relatório'!$B303,'Faturamento NNE'!$AA$2:$AA$707,'Infos Relatório'!AY$1,'Faturamento NNE'!$U$2:$U$707,"Sim")</f>
        <v>0</v>
      </c>
      <c r="BC303" s="227" t="e">
        <f t="shared" si="92"/>
        <v>#DIV/0!</v>
      </c>
      <c r="BD303" s="545">
        <f>SUMIFS('Faturamento NNE'!$I$2:$I$707,'Faturamento NNE'!$E$2:$E$707,'Infos Relatório'!$B$245,'Faturamento NNE'!$F$2:$F$707,'Infos Relatório'!$B303,'Faturamento NNE'!$AA$2:$AA$707,'Infos Relatório'!AY$1)</f>
        <v>0</v>
      </c>
      <c r="BE303" s="541">
        <f>COUNTIFS('Faturamento NNE'!$E$2:$E$707,'Infos Relatório'!$B$245,'Faturamento NNE'!$F$2:$F$707,'Infos Relatório'!$B303,'Faturamento NNE'!$AA$2:$AA$707,'Infos Relatório'!BE$1)</f>
        <v>0</v>
      </c>
      <c r="BF303" s="542">
        <f>SUMIFS('Faturamento NNE'!$H$2:$H$707,'Faturamento NNE'!$E$2:$E$707,'Infos Relatório'!$B$245,'Faturamento NNE'!$F$2:$F$707,'Infos Relatório'!$B303,'Faturamento NNE'!$AA$2:$AA$707,'Infos Relatório'!BE$1)</f>
        <v>0</v>
      </c>
      <c r="BG303" s="542">
        <f>SUMIFS('Faturamento NNE'!$K$2:$K$707,'Faturamento NNE'!$E$2:$E$707,'Infos Relatório'!$B$245,'Faturamento NNE'!$F$2:$F$707,'Infos Relatório'!$B303,'Faturamento NNE'!$AA$2:$AA$707,'Infos Relatório'!BE$1)</f>
        <v>0</v>
      </c>
      <c r="BH303" s="546">
        <f>SUMIFS('Faturamento NNE'!$P$2:$P$707,'Faturamento NNE'!$E$2:$E$707,'Infos Relatório'!$B$245,'Faturamento NNE'!$F$2:$F$707,'Infos Relatório'!$B303,'Faturamento NNE'!$AA$2:$AA$707,'Infos Relatório'!BE$1,'Faturamento NNE'!$U$2:$U$707,"Sim")+SUMIFS('Faturamento NNE'!$Q$2:$Q$707,'Faturamento NNE'!$E$2:$E$707,'Infos Relatório'!$B$245,'Faturamento NNE'!$F$2:$F$707,'Infos Relatório'!$B303,'Faturamento NNE'!$AA$2:$AA$707,'Infos Relatório'!BE$1,'Faturamento NNE'!$U$2:$U$707,"Sim")</f>
        <v>0</v>
      </c>
      <c r="BI303" s="227" t="e">
        <f t="shared" si="93"/>
        <v>#DIV/0!</v>
      </c>
      <c r="BJ303" s="545">
        <f>SUMIFS('Faturamento NNE'!$I$2:$I$707,'Faturamento NNE'!$E$2:$E$707,'Infos Relatório'!$B$245,'Faturamento NNE'!$F$2:$F$707,'Infos Relatório'!$B303,'Faturamento NNE'!$AA$2:$AA$707,'Infos Relatório'!BE$1)</f>
        <v>0</v>
      </c>
      <c r="BK303" s="541">
        <f>COUNTIFS('Faturamento NNE'!$E$2:$E$707,'Infos Relatório'!$B$245,'Faturamento NNE'!$F$2:$F$707,'Infos Relatório'!$B303,'Faturamento NNE'!$AA$2:$AA$707,'Infos Relatório'!BK$1)</f>
        <v>0</v>
      </c>
      <c r="BL303" s="542">
        <f>SUMIFS('Faturamento NNE'!$H$2:$H$707,'Faturamento NNE'!$E$2:$E$707,'Infos Relatório'!$B$245,'Faturamento NNE'!$F$2:$F$707,'Infos Relatório'!$B303,'Faturamento NNE'!$AA$2:$AA$707,'Infos Relatório'!BK$1)</f>
        <v>0</v>
      </c>
      <c r="BM303" s="542">
        <f>SUMIFS('Faturamento NNE'!$K$2:$K$707,'Faturamento NNE'!$E$2:$E$707,'Infos Relatório'!$B$245,'Faturamento NNE'!$F$2:$F$707,'Infos Relatório'!$B303,'Faturamento NNE'!$AA$2:$AA$707,'Infos Relatório'!BK$1)</f>
        <v>0</v>
      </c>
      <c r="BN303" s="546">
        <f>SUMIFS('Faturamento NNE'!$P$2:$P$707,'Faturamento NNE'!$E$2:$E$707,'Infos Relatório'!$B$245,'Faturamento NNE'!$F$2:$F$707,'Infos Relatório'!$B303,'Faturamento NNE'!$AA$2:$AA$707,'Infos Relatório'!BK$1,'Faturamento NNE'!$U$2:$U$707,"Sim")+SUMIFS('Faturamento NNE'!$Q$2:$Q$707,'Faturamento NNE'!$E$2:$E$707,'Infos Relatório'!$B$245,'Faturamento NNE'!$F$2:$F$707,'Infos Relatório'!$B303,'Faturamento NNE'!$AA$2:$AA$707,'Infos Relatório'!BK$1,'Faturamento NNE'!$U$2:$U$707,"Sim")</f>
        <v>0</v>
      </c>
      <c r="BO303" s="227" t="e">
        <f t="shared" si="94"/>
        <v>#DIV/0!</v>
      </c>
      <c r="BP303" s="545">
        <f>SUMIFS('Faturamento NNE'!$I$2:$I$707,'Faturamento NNE'!$E$2:$E$707,'Infos Relatório'!$B$245,'Faturamento NNE'!$F$2:$F$707,'Infos Relatório'!$B303,'Faturamento NNE'!$AA$2:$AA$707,'Infos Relatório'!BK$1)</f>
        <v>0</v>
      </c>
      <c r="BQ303" s="541">
        <f>COUNTIFS('Faturamento NNE'!$E$2:$E$707,'Infos Relatório'!$B$245,'Faturamento NNE'!$F$2:$F$707,'Infos Relatório'!$B303,'Faturamento NNE'!$AA$2:$AA$707,'Infos Relatório'!BQ$1)</f>
        <v>0</v>
      </c>
      <c r="BR303" s="542">
        <f>SUMIFS('Faturamento NNE'!$H$2:$H$707,'Faturamento NNE'!$E$2:$E$707,'Infos Relatório'!$B$245,'Faturamento NNE'!$F$2:$F$707,'Infos Relatório'!$B303,'Faturamento NNE'!$AA$2:$AA$707,'Infos Relatório'!BQ$1)</f>
        <v>0</v>
      </c>
      <c r="BS303" s="542">
        <f>SUMIFS('Faturamento NNE'!$K$2:$K$707,'Faturamento NNE'!$E$2:$E$707,'Infos Relatório'!$B$245,'Faturamento NNE'!$F$2:$F$707,'Infos Relatório'!$B303,'Faturamento NNE'!$AA$2:$AA$707,'Infos Relatório'!BQ$1)</f>
        <v>0</v>
      </c>
      <c r="BT303" s="546">
        <f>SUMIFS('Faturamento NNE'!$P$2:$P$707,'Faturamento NNE'!$E$2:$E$707,'Infos Relatório'!$B$245,'Faturamento NNE'!$F$2:$F$707,'Infos Relatório'!$B303,'Faturamento NNE'!$AA$2:$AA$707,'Infos Relatório'!BQ$1,'Faturamento NNE'!$U$2:$U$707,"Sim")+SUMIFS('Faturamento NNE'!$Q$2:$Q$707,'Faturamento NNE'!$E$2:$E$707,'Infos Relatório'!$B$245,'Faturamento NNE'!$F$2:$F$707,'Infos Relatório'!$B303,'Faturamento NNE'!$AA$2:$AA$707,'Infos Relatório'!BQ$1,'Faturamento NNE'!$U$2:$U$707,"Sim")</f>
        <v>0</v>
      </c>
      <c r="BU303" s="227" t="e">
        <f t="shared" si="95"/>
        <v>#DIV/0!</v>
      </c>
      <c r="BV303" s="545">
        <f>SUMIFS('Faturamento NNE'!$I$2:$I$707,'Faturamento NNE'!$E$2:$E$707,'Infos Relatório'!$B$245,'Faturamento NNE'!$F$2:$F$707,'Infos Relatório'!$B303,'Faturamento NNE'!$AA$2:$AA$707,'Infos Relatório'!BQ$1)</f>
        <v>0</v>
      </c>
    </row>
    <row r="304" spans="2:74">
      <c r="B304" s="217" t="s">
        <v>188</v>
      </c>
      <c r="C304" s="541">
        <f>COUNTIFS('Faturamento NNE'!$E$2:$E$707,'Infos Relatório'!$B$245,'Faturamento NNE'!$F$2:$F$707,'Infos Relatório'!$B304,'Faturamento NNE'!$AA$2:$AA$707,'Infos Relatório'!C$1)</f>
        <v>0</v>
      </c>
      <c r="D304" s="542">
        <f>SUMIFS('Faturamento NNE'!$H$2:$H$707,'Faturamento NNE'!$E$2:$E$707,'Infos Relatório'!$B$245,'Faturamento NNE'!$F$2:$F$707,'Infos Relatório'!$B304,'Faturamento NNE'!$AA$2:$AA$707,'Infos Relatório'!C$1)</f>
        <v>0</v>
      </c>
      <c r="E304" s="543">
        <f>SUMIFS('Faturamento NNE'!$K$2:$K$707,'Faturamento NNE'!$E$2:$E$707,'Infos Relatório'!$B$245,'Faturamento NNE'!$F$2:$F$707,'Infos Relatório'!$B304,'Faturamento NNE'!$AA$2:$AA$707,'Infos Relatório'!C$1)</f>
        <v>0</v>
      </c>
      <c r="F304" s="544">
        <f>SUMIFS('Faturamento NNE'!$P$2:$P$707,'Faturamento NNE'!$E$2:$E$707,'Infos Relatório'!$B$245,'Faturamento NNE'!$F$2:$F$707,'Infos Relatório'!$B304,'Faturamento NNE'!$AA$2:$AA$707,'Infos Relatório'!C$1,'Faturamento NNE'!$U$2:$U$707,"Sim")+SUMIFS('Faturamento NNE'!$Q$2:$Q$707,'Faturamento NNE'!$E$2:$E$707,'Infos Relatório'!$B$245,'Faturamento NNE'!$F$2:$F$707,'Infos Relatório'!$B304,'Faturamento NNE'!$AA$2:$AA$707,'Infos Relatório'!C$1,'Faturamento NNE'!$U$2:$U$707,"Sim")</f>
        <v>0</v>
      </c>
      <c r="G304" s="283" t="e">
        <f t="shared" si="84"/>
        <v>#DIV/0!</v>
      </c>
      <c r="H304" s="545">
        <f>SUMIFS('Faturamento NNE'!$I$2:$I$707,'Faturamento NNE'!$E$2:$E$707,'Infos Relatório'!$B$245,'Faturamento NNE'!$F$2:$F$707,'Infos Relatório'!$B304,'Faturamento NNE'!$AA$2:$AA$707,'Infos Relatório'!C$1)</f>
        <v>0</v>
      </c>
      <c r="I304" s="541">
        <f>COUNTIFS('Faturamento NNE'!$E$2:$E$707,'Infos Relatório'!$B$245,'Faturamento NNE'!$F$2:$F$707,'Infos Relatório'!$B304,'Faturamento NNE'!$AA$2:$AA$707,'Infos Relatório'!I$1)</f>
        <v>0</v>
      </c>
      <c r="J304" s="542">
        <f>SUMIFS('Faturamento NNE'!$H$2:$H$707,'Faturamento NNE'!$E$2:$E$707,'Infos Relatório'!$B$245,'Faturamento NNE'!$F$2:$F$707,'Infos Relatório'!$B304,'Faturamento NNE'!$AA$2:$AA$707,'Infos Relatório'!I$1)</f>
        <v>0</v>
      </c>
      <c r="K304" s="543">
        <f>SUMIFS('Faturamento NNE'!$K$2:$K$707,'Faturamento NNE'!$E$2:$E$707,'Infos Relatório'!$B$245,'Faturamento NNE'!$F$2:$F$707,'Infos Relatório'!$B304,'Faturamento NNE'!$AA$2:$AA$707,'Infos Relatório'!I$1)</f>
        <v>0</v>
      </c>
      <c r="L304" s="544">
        <f>SUMIFS('Faturamento NNE'!$P$2:$P$707,'Faturamento NNE'!$E$2:$E$707,'Infos Relatório'!$B$245,'Faturamento NNE'!$F$2:$F$707,'Infos Relatório'!$B304,'Faturamento NNE'!$AA$2:$AA$707,'Infos Relatório'!I$1,'Faturamento NNE'!$U$2:$U$707,"Sim")+SUMIFS('Faturamento NNE'!$Q$2:$Q$707,'Faturamento NNE'!$E$2:$E$707,'Infos Relatório'!$B$245,'Faturamento NNE'!$F$2:$F$707,'Infos Relatório'!$B304,'Faturamento NNE'!$AA$2:$AA$707,'Infos Relatório'!I$1,'Faturamento NNE'!$U$2:$U$707,"Sim")</f>
        <v>0</v>
      </c>
      <c r="M304" s="283" t="e">
        <f t="shared" si="85"/>
        <v>#DIV/0!</v>
      </c>
      <c r="N304" s="545">
        <f>SUMIFS('Faturamento NNE'!$I$2:$I$707,'Faturamento NNE'!$E$2:$E$707,'Infos Relatório'!$B$245,'Faturamento NNE'!$F$2:$F$707,'Infos Relatório'!$B304,'Faturamento NNE'!$AA$2:$AA$707,'Infos Relatório'!I$1)</f>
        <v>0</v>
      </c>
      <c r="O304" s="541">
        <f>COUNTIFS('Faturamento NNE'!$E$2:$E$707,'Infos Relatório'!$B$245,'Faturamento NNE'!$F$2:$F$707,'Infos Relatório'!$B304,'Faturamento NNE'!$AA$2:$AA$707,'Infos Relatório'!O$1)</f>
        <v>0</v>
      </c>
      <c r="P304" s="542">
        <f>SUMIFS('Faturamento NNE'!$H$2:$H$707,'Faturamento NNE'!$E$2:$E$707,'Infos Relatório'!$B$245,'Faturamento NNE'!$F$2:$F$707,'Infos Relatório'!$B304,'Faturamento NNE'!$AA$2:$AA$707,'Infos Relatório'!O$1)</f>
        <v>0</v>
      </c>
      <c r="Q304" s="542">
        <f>SUMIFS('Faturamento NNE'!$K$2:$K$707,'Faturamento NNE'!$E$2:$E$707,'Infos Relatório'!$B$245,'Faturamento NNE'!$F$2:$F$707,'Infos Relatório'!$B304,'Faturamento NNE'!$AA$2:$AA$707,'Infos Relatório'!O$1)</f>
        <v>0</v>
      </c>
      <c r="R304" s="546">
        <f>SUMIFS('Faturamento NNE'!$P$2:$P$707,'Faturamento NNE'!$E$2:$E$707,'Infos Relatório'!$B$245,'Faturamento NNE'!$F$2:$F$707,'Infos Relatório'!$B304,'Faturamento NNE'!$AA$2:$AA$707,'Infos Relatório'!O$1,'Faturamento NNE'!$U$2:$U$707,"Sim")+SUMIFS('Faturamento NNE'!$Q$2:$Q$707,'Faturamento NNE'!$E$2:$E$707,'Infos Relatório'!$B$245,'Faturamento NNE'!$F$2:$F$707,'Infos Relatório'!$B304,'Faturamento NNE'!$AA$2:$AA$707,'Infos Relatório'!O$1,'Faturamento NNE'!$U$2:$U$707,"Sim")</f>
        <v>0</v>
      </c>
      <c r="S304" s="227" t="e">
        <f t="shared" si="86"/>
        <v>#DIV/0!</v>
      </c>
      <c r="T304" s="545">
        <f>SUMIFS('Faturamento NNE'!$I$2:$I$707,'Faturamento NNE'!$E$2:$E$707,'Infos Relatório'!$B$245,'Faturamento NNE'!$F$2:$F$707,'Infos Relatório'!$B304,'Faturamento NNE'!$AA$2:$AA$707,'Infos Relatório'!O$1)</f>
        <v>0</v>
      </c>
      <c r="U304" s="541">
        <f>COUNTIFS('Faturamento NNE'!$E$2:$E$707,'Infos Relatório'!$B$245,'Faturamento NNE'!$F$2:$F$707,'Infos Relatório'!$B304,'Faturamento NNE'!$AA$2:$AA$707,'Infos Relatório'!U$1)</f>
        <v>0</v>
      </c>
      <c r="V304" s="542">
        <f>SUMIFS('Faturamento NNE'!$H$2:$H$707,'Faturamento NNE'!$E$2:$E$707,'Infos Relatório'!$B$245,'Faturamento NNE'!$F$2:$F$707,'Infos Relatório'!$B304,'Faturamento NNE'!$AA$2:$AA$707,'Infos Relatório'!U$1)</f>
        <v>0</v>
      </c>
      <c r="W304" s="542">
        <f>SUMIFS('Faturamento NNE'!$K$2:$K$707,'Faturamento NNE'!$E$2:$E$707,'Infos Relatório'!$B$245,'Faturamento NNE'!$F$2:$F$707,'Infos Relatório'!$B304,'Faturamento NNE'!$AA$2:$AA$707,'Infos Relatório'!U$1)</f>
        <v>0</v>
      </c>
      <c r="X304" s="546">
        <f>SUMIFS('Faturamento NNE'!$P$2:$P$707,'Faturamento NNE'!$E$2:$E$707,'Infos Relatório'!$B$245,'Faturamento NNE'!$F$2:$F$707,'Infos Relatório'!$B304,'Faturamento NNE'!$AA$2:$AA$707,'Infos Relatório'!U$1,'Faturamento NNE'!$U$2:$U$707,"Sim")+SUMIFS('Faturamento NNE'!$Q$2:$Q$707,'Faturamento NNE'!$E$2:$E$707,'Infos Relatório'!$B$245,'Faturamento NNE'!$F$2:$F$707,'Infos Relatório'!$B304,'Faturamento NNE'!$AA$2:$AA$707,'Infos Relatório'!U$1,'Faturamento NNE'!$U$2:$U$707,"Sim")</f>
        <v>0</v>
      </c>
      <c r="Y304" s="227" t="e">
        <f t="shared" si="87"/>
        <v>#DIV/0!</v>
      </c>
      <c r="Z304" s="545">
        <f>SUMIFS('Faturamento NNE'!$I$2:$I$707,'Faturamento NNE'!$E$2:$E$707,'Infos Relatório'!$B$245,'Faturamento NNE'!$F$2:$F$707,'Infos Relatório'!$B304,'Faturamento NNE'!$AA$2:$AA$707,'Infos Relatório'!U$1)</f>
        <v>0</v>
      </c>
      <c r="AA304" s="541">
        <f>COUNTIFS('Faturamento NNE'!$E$2:$E$707,'Infos Relatório'!$B$245,'Faturamento NNE'!$F$2:$F$707,'Infos Relatório'!$B304,'Faturamento NNE'!$AA$2:$AA$707,'Infos Relatório'!AA$1)</f>
        <v>0</v>
      </c>
      <c r="AB304" s="542">
        <f>SUMIFS('Faturamento NNE'!$H$2:$H$707,'Faturamento NNE'!$E$2:$E$707,'Infos Relatório'!$B$245,'Faturamento NNE'!$F$2:$F$707,'Infos Relatório'!$B304,'Faturamento NNE'!$AA$2:$AA$707,'Infos Relatório'!AA$1)</f>
        <v>0</v>
      </c>
      <c r="AC304" s="542">
        <f>SUMIFS('Faturamento NNE'!$K$2:$K$707,'Faturamento NNE'!$E$2:$E$707,'Infos Relatório'!$B$245,'Faturamento NNE'!$F$2:$F$707,'Infos Relatório'!$B304,'Faturamento NNE'!$AA$2:$AA$707,'Infos Relatório'!AA$1)</f>
        <v>0</v>
      </c>
      <c r="AD304" s="546">
        <f>SUMIFS('Faturamento NNE'!$P$2:$P$707,'Faturamento NNE'!$E$2:$E$707,'Infos Relatório'!$B$245,'Faturamento NNE'!$F$2:$F$707,'Infos Relatório'!$B304,'Faturamento NNE'!$AA$2:$AA$707,'Infos Relatório'!AA$1,'Faturamento NNE'!$U$2:$U$707,"Sim")+SUMIFS('Faturamento NNE'!$Q$2:$Q$707,'Faturamento NNE'!$E$2:$E$707,'Infos Relatório'!$B$245,'Faturamento NNE'!$F$2:$F$707,'Infos Relatório'!$B304,'Faturamento NNE'!$AA$2:$AA$707,'Infos Relatório'!AA$1,'Faturamento NNE'!$U$2:$U$707,"Sim")</f>
        <v>0</v>
      </c>
      <c r="AE304" s="227" t="e">
        <f t="shared" si="88"/>
        <v>#DIV/0!</v>
      </c>
      <c r="AF304" s="545">
        <f>SUMIFS('Faturamento NNE'!$I$2:$I$707,'Faturamento NNE'!$E$2:$E$707,'Infos Relatório'!$B$245,'Faturamento NNE'!$F$2:$F$707,'Infos Relatório'!$B304,'Faturamento NNE'!$AA$2:$AA$707,'Infos Relatório'!AA$1)</f>
        <v>0</v>
      </c>
      <c r="AG304" s="541">
        <f>COUNTIFS('Faturamento NNE'!$E$2:$E$707,'Infos Relatório'!$B$245,'Faturamento NNE'!$F$2:$F$707,'Infos Relatório'!$B304,'Faturamento NNE'!$AA$2:$AA$707,'Infos Relatório'!AG$1)</f>
        <v>0</v>
      </c>
      <c r="AH304" s="542">
        <f>SUMIFS('Faturamento NNE'!$H$2:$H$707,'Faturamento NNE'!$E$2:$E$707,'Infos Relatório'!$B$245,'Faturamento NNE'!$F$2:$F$707,'Infos Relatório'!$B304,'Faturamento NNE'!$AA$2:$AA$707,'Infos Relatório'!AG$1)</f>
        <v>0</v>
      </c>
      <c r="AI304" s="542">
        <f>SUMIFS('Faturamento NNE'!$K$2:$K$707,'Faturamento NNE'!$E$2:$E$707,'Infos Relatório'!$B$245,'Faturamento NNE'!$F$2:$F$707,'Infos Relatório'!$B304,'Faturamento NNE'!$AA$2:$AA$707,'Infos Relatório'!AG$1)</f>
        <v>0</v>
      </c>
      <c r="AJ304" s="546">
        <f>SUMIFS('Faturamento NNE'!$P$2:$P$707,'Faturamento NNE'!$E$2:$E$707,'Infos Relatório'!$B$245,'Faturamento NNE'!$F$2:$F$707,'Infos Relatório'!$B304,'Faturamento NNE'!$AA$2:$AA$707,'Infos Relatório'!AG$1,'Faturamento NNE'!$U$2:$U$707,"Sim")+SUMIFS('Faturamento NNE'!$Q$2:$Q$707,'Faturamento NNE'!$E$2:$E$707,'Infos Relatório'!$B$245,'Faturamento NNE'!$F$2:$F$707,'Infos Relatório'!$B304,'Faturamento NNE'!$AA$2:$AA$707,'Infos Relatório'!AG$1,'Faturamento NNE'!$U$2:$U$707,"Sim")</f>
        <v>0</v>
      </c>
      <c r="AK304" s="227" t="e">
        <f t="shared" si="89"/>
        <v>#DIV/0!</v>
      </c>
      <c r="AL304" s="545">
        <f>SUMIFS('Faturamento NNE'!$I$2:$I$707,'Faturamento NNE'!$E$2:$E$707,'Infos Relatório'!$B$245,'Faturamento NNE'!$F$2:$F$707,'Infos Relatório'!$B304,'Faturamento NNE'!$AA$2:$AA$707,'Infos Relatório'!AG$1)</f>
        <v>0</v>
      </c>
      <c r="AM304" s="541">
        <f>COUNTIFS('Faturamento NNE'!$E$2:$E$707,'Infos Relatório'!$B$245,'Faturamento NNE'!$F$2:$F$707,'Infos Relatório'!$B304,'Faturamento NNE'!$AA$2:$AA$707,'Infos Relatório'!AM$1)</f>
        <v>0</v>
      </c>
      <c r="AN304" s="542">
        <f>SUMIFS('Faturamento NNE'!$H$2:$H$707,'Faturamento NNE'!$E$2:$E$707,'Infos Relatório'!$B$245,'Faturamento NNE'!$F$2:$F$707,'Infos Relatório'!$B304,'Faturamento NNE'!$AA$2:$AA$707,'Infos Relatório'!AM$1)</f>
        <v>0</v>
      </c>
      <c r="AO304" s="542">
        <f>SUMIFS('Faturamento NNE'!$K$2:$K$707,'Faturamento NNE'!$E$2:$E$707,'Infos Relatório'!$B$245,'Faturamento NNE'!$F$2:$F$707,'Infos Relatório'!$B304,'Faturamento NNE'!$AA$2:$AA$707,'Infos Relatório'!AM$1)</f>
        <v>0</v>
      </c>
      <c r="AP304" s="546">
        <f>SUMIFS('Faturamento NNE'!$P$2:$P$707,'Faturamento NNE'!$E$2:$E$707,'Infos Relatório'!$B$245,'Faturamento NNE'!$F$2:$F$707,'Infos Relatório'!$B304,'Faturamento NNE'!$AA$2:$AA$707,'Infos Relatório'!AM$1,'Faturamento NNE'!$U$2:$U$707,"Sim")+SUMIFS('Faturamento NNE'!$Q$2:$Q$707,'Faturamento NNE'!$E$2:$E$707,'Infos Relatório'!$B$245,'Faturamento NNE'!$F$2:$F$707,'Infos Relatório'!$B304,'Faturamento NNE'!$AA$2:$AA$707,'Infos Relatório'!AM$1,'Faturamento NNE'!$U$2:$U$707,"Sim")</f>
        <v>0</v>
      </c>
      <c r="AQ304" s="227" t="e">
        <f t="shared" si="90"/>
        <v>#DIV/0!</v>
      </c>
      <c r="AR304" s="545">
        <f>SUMIFS('Faturamento NNE'!$I$2:$I$707,'Faturamento NNE'!$E$2:$E$707,'Infos Relatório'!$B$245,'Faturamento NNE'!$F$2:$F$707,'Infos Relatório'!$B304,'Faturamento NNE'!$AA$2:$AA$707,'Infos Relatório'!AM$1)</f>
        <v>0</v>
      </c>
      <c r="AS304" s="541">
        <f>COUNTIFS('Faturamento NNE'!$E$2:$E$707,'Infos Relatório'!$B$245,'Faturamento NNE'!$F$2:$F$707,'Infos Relatório'!$B304,'Faturamento NNE'!$AA$2:$AA$707,'Infos Relatório'!AS$1)</f>
        <v>0</v>
      </c>
      <c r="AT304" s="542">
        <f>SUMIFS('Faturamento NNE'!$H$2:$H$707,'Faturamento NNE'!$E$2:$E$707,'Infos Relatório'!$B$245,'Faturamento NNE'!$F$2:$F$707,'Infos Relatório'!$B304,'Faturamento NNE'!$AA$2:$AA$707,'Infos Relatório'!AS$1)</f>
        <v>0</v>
      </c>
      <c r="AU304" s="542">
        <f>SUMIFS('Faturamento NNE'!$K$2:$K$707,'Faturamento NNE'!$E$2:$E$707,'Infos Relatório'!$B$245,'Faturamento NNE'!$F$2:$F$707,'Infos Relatório'!$B304,'Faturamento NNE'!$AA$2:$AA$707,'Infos Relatório'!AS$1)</f>
        <v>0</v>
      </c>
      <c r="AV304" s="546">
        <f>SUMIFS('Faturamento NNE'!$P$2:$P$707,'Faturamento NNE'!$E$2:$E$707,'Infos Relatório'!$B$245,'Faturamento NNE'!$F$2:$F$707,'Infos Relatório'!$B304,'Faturamento NNE'!$AA$2:$AA$707,'Infos Relatório'!AS$1,'Faturamento NNE'!$U$2:$U$707,"Sim")+SUMIFS('Faturamento NNE'!$Q$2:$Q$707,'Faturamento NNE'!$E$2:$E$707,'Infos Relatório'!$B$245,'Faturamento NNE'!$F$2:$F$707,'Infos Relatório'!$B304,'Faturamento NNE'!$AA$2:$AA$707,'Infos Relatório'!AS$1,'Faturamento NNE'!$U$2:$U$707,"Sim")</f>
        <v>0</v>
      </c>
      <c r="AW304" s="227" t="e">
        <f t="shared" si="91"/>
        <v>#DIV/0!</v>
      </c>
      <c r="AX304" s="545">
        <f>SUMIFS('Faturamento NNE'!$I$2:$I$707,'Faturamento NNE'!$E$2:$E$707,'Infos Relatório'!$B$245,'Faturamento NNE'!$F$2:$F$707,'Infos Relatório'!$B304,'Faturamento NNE'!$AA$2:$AA$707,'Infos Relatório'!AS$1)</f>
        <v>0</v>
      </c>
      <c r="AY304" s="541">
        <f>COUNTIFS('Faturamento NNE'!$E$2:$E$707,'Infos Relatório'!$B$245,'Faturamento NNE'!$F$2:$F$707,'Infos Relatório'!$B304,'Faturamento NNE'!$AA$2:$AA$707,'Infos Relatório'!AY$1)</f>
        <v>0</v>
      </c>
      <c r="AZ304" s="542">
        <f>SUMIFS('Faturamento NNE'!$H$2:$H$707,'Faturamento NNE'!$E$2:$E$707,'Infos Relatório'!$B$245,'Faturamento NNE'!$F$2:$F$707,'Infos Relatório'!$B304,'Faturamento NNE'!$AA$2:$AA$707,'Infos Relatório'!AY$1)</f>
        <v>0</v>
      </c>
      <c r="BA304" s="542">
        <f>SUMIFS('Faturamento NNE'!$K$2:$K$707,'Faturamento NNE'!$E$2:$E$707,'Infos Relatório'!$B$245,'Faturamento NNE'!$F$2:$F$707,'Infos Relatório'!$B304,'Faturamento NNE'!$AA$2:$AA$707,'Infos Relatório'!AY$1)</f>
        <v>0</v>
      </c>
      <c r="BB304" s="546">
        <f>SUMIFS('Faturamento NNE'!$P$2:$P$707,'Faturamento NNE'!$E$2:$E$707,'Infos Relatório'!$B$245,'Faturamento NNE'!$F$2:$F$707,'Infos Relatório'!$B304,'Faturamento NNE'!$AA$2:$AA$707,'Infos Relatório'!AY$1,'Faturamento NNE'!$U$2:$U$707,"Sim")+SUMIFS('Faturamento NNE'!$Q$2:$Q$707,'Faturamento NNE'!$E$2:$E$707,'Infos Relatório'!$B$245,'Faturamento NNE'!$F$2:$F$707,'Infos Relatório'!$B304,'Faturamento NNE'!$AA$2:$AA$707,'Infos Relatório'!AY$1,'Faturamento NNE'!$U$2:$U$707,"Sim")</f>
        <v>0</v>
      </c>
      <c r="BC304" s="227" t="e">
        <f t="shared" si="92"/>
        <v>#DIV/0!</v>
      </c>
      <c r="BD304" s="545">
        <f>SUMIFS('Faturamento NNE'!$I$2:$I$707,'Faturamento NNE'!$E$2:$E$707,'Infos Relatório'!$B$245,'Faturamento NNE'!$F$2:$F$707,'Infos Relatório'!$B304,'Faturamento NNE'!$AA$2:$AA$707,'Infos Relatório'!AY$1)</f>
        <v>0</v>
      </c>
      <c r="BE304" s="541">
        <f>COUNTIFS('Faturamento NNE'!$E$2:$E$707,'Infos Relatório'!$B$245,'Faturamento NNE'!$F$2:$F$707,'Infos Relatório'!$B304,'Faturamento NNE'!$AA$2:$AA$707,'Infos Relatório'!BE$1)</f>
        <v>0</v>
      </c>
      <c r="BF304" s="542">
        <f>SUMIFS('Faturamento NNE'!$H$2:$H$707,'Faturamento NNE'!$E$2:$E$707,'Infos Relatório'!$B$245,'Faturamento NNE'!$F$2:$F$707,'Infos Relatório'!$B304,'Faturamento NNE'!$AA$2:$AA$707,'Infos Relatório'!BE$1)</f>
        <v>0</v>
      </c>
      <c r="BG304" s="542">
        <f>SUMIFS('Faturamento NNE'!$K$2:$K$707,'Faturamento NNE'!$E$2:$E$707,'Infos Relatório'!$B$245,'Faturamento NNE'!$F$2:$F$707,'Infos Relatório'!$B304,'Faturamento NNE'!$AA$2:$AA$707,'Infos Relatório'!BE$1)</f>
        <v>0</v>
      </c>
      <c r="BH304" s="546">
        <f>SUMIFS('Faturamento NNE'!$P$2:$P$707,'Faturamento NNE'!$E$2:$E$707,'Infos Relatório'!$B$245,'Faturamento NNE'!$F$2:$F$707,'Infos Relatório'!$B304,'Faturamento NNE'!$AA$2:$AA$707,'Infos Relatório'!BE$1,'Faturamento NNE'!$U$2:$U$707,"Sim")+SUMIFS('Faturamento NNE'!$Q$2:$Q$707,'Faturamento NNE'!$E$2:$E$707,'Infos Relatório'!$B$245,'Faturamento NNE'!$F$2:$F$707,'Infos Relatório'!$B304,'Faturamento NNE'!$AA$2:$AA$707,'Infos Relatório'!BE$1,'Faturamento NNE'!$U$2:$U$707,"Sim")</f>
        <v>0</v>
      </c>
      <c r="BI304" s="227" t="e">
        <f t="shared" si="93"/>
        <v>#DIV/0!</v>
      </c>
      <c r="BJ304" s="545">
        <f>SUMIFS('Faturamento NNE'!$I$2:$I$707,'Faturamento NNE'!$E$2:$E$707,'Infos Relatório'!$B$245,'Faturamento NNE'!$F$2:$F$707,'Infos Relatório'!$B304,'Faturamento NNE'!$AA$2:$AA$707,'Infos Relatório'!BE$1)</f>
        <v>0</v>
      </c>
      <c r="BK304" s="541">
        <f>COUNTIFS('Faturamento NNE'!$E$2:$E$707,'Infos Relatório'!$B$245,'Faturamento NNE'!$F$2:$F$707,'Infos Relatório'!$B304,'Faturamento NNE'!$AA$2:$AA$707,'Infos Relatório'!BK$1)</f>
        <v>0</v>
      </c>
      <c r="BL304" s="542">
        <f>SUMIFS('Faturamento NNE'!$H$2:$H$707,'Faturamento NNE'!$E$2:$E$707,'Infos Relatório'!$B$245,'Faturamento NNE'!$F$2:$F$707,'Infos Relatório'!$B304,'Faturamento NNE'!$AA$2:$AA$707,'Infos Relatório'!BK$1)</f>
        <v>0</v>
      </c>
      <c r="BM304" s="542">
        <f>SUMIFS('Faturamento NNE'!$K$2:$K$707,'Faturamento NNE'!$E$2:$E$707,'Infos Relatório'!$B$245,'Faturamento NNE'!$F$2:$F$707,'Infos Relatório'!$B304,'Faturamento NNE'!$AA$2:$AA$707,'Infos Relatório'!BK$1)</f>
        <v>0</v>
      </c>
      <c r="BN304" s="546">
        <f>SUMIFS('Faturamento NNE'!$P$2:$P$707,'Faturamento NNE'!$E$2:$E$707,'Infos Relatório'!$B$245,'Faturamento NNE'!$F$2:$F$707,'Infos Relatório'!$B304,'Faturamento NNE'!$AA$2:$AA$707,'Infos Relatório'!BK$1,'Faturamento NNE'!$U$2:$U$707,"Sim")+SUMIFS('Faturamento NNE'!$Q$2:$Q$707,'Faturamento NNE'!$E$2:$E$707,'Infos Relatório'!$B$245,'Faturamento NNE'!$F$2:$F$707,'Infos Relatório'!$B304,'Faturamento NNE'!$AA$2:$AA$707,'Infos Relatório'!BK$1,'Faturamento NNE'!$U$2:$U$707,"Sim")</f>
        <v>0</v>
      </c>
      <c r="BO304" s="227" t="e">
        <f t="shared" si="94"/>
        <v>#DIV/0!</v>
      </c>
      <c r="BP304" s="545">
        <f>SUMIFS('Faturamento NNE'!$I$2:$I$707,'Faturamento NNE'!$E$2:$E$707,'Infos Relatório'!$B$245,'Faturamento NNE'!$F$2:$F$707,'Infos Relatório'!$B304,'Faturamento NNE'!$AA$2:$AA$707,'Infos Relatório'!BK$1)</f>
        <v>0</v>
      </c>
      <c r="BQ304" s="541">
        <f>COUNTIFS('Faturamento NNE'!$E$2:$E$707,'Infos Relatório'!$B$245,'Faturamento NNE'!$F$2:$F$707,'Infos Relatório'!$B304,'Faturamento NNE'!$AA$2:$AA$707,'Infos Relatório'!BQ$1)</f>
        <v>0</v>
      </c>
      <c r="BR304" s="542">
        <f>SUMIFS('Faturamento NNE'!$H$2:$H$707,'Faturamento NNE'!$E$2:$E$707,'Infos Relatório'!$B$245,'Faturamento NNE'!$F$2:$F$707,'Infos Relatório'!$B304,'Faturamento NNE'!$AA$2:$AA$707,'Infos Relatório'!BQ$1)</f>
        <v>0</v>
      </c>
      <c r="BS304" s="542">
        <f>SUMIFS('Faturamento NNE'!$K$2:$K$707,'Faturamento NNE'!$E$2:$E$707,'Infos Relatório'!$B$245,'Faturamento NNE'!$F$2:$F$707,'Infos Relatório'!$B304,'Faturamento NNE'!$AA$2:$AA$707,'Infos Relatório'!BQ$1)</f>
        <v>0</v>
      </c>
      <c r="BT304" s="546">
        <f>SUMIFS('Faturamento NNE'!$P$2:$P$707,'Faturamento NNE'!$E$2:$E$707,'Infos Relatório'!$B$245,'Faturamento NNE'!$F$2:$F$707,'Infos Relatório'!$B304,'Faturamento NNE'!$AA$2:$AA$707,'Infos Relatório'!BQ$1,'Faturamento NNE'!$U$2:$U$707,"Sim")+SUMIFS('Faturamento NNE'!$Q$2:$Q$707,'Faturamento NNE'!$E$2:$E$707,'Infos Relatório'!$B$245,'Faturamento NNE'!$F$2:$F$707,'Infos Relatório'!$B304,'Faturamento NNE'!$AA$2:$AA$707,'Infos Relatório'!BQ$1,'Faturamento NNE'!$U$2:$U$707,"Sim")</f>
        <v>0</v>
      </c>
      <c r="BU304" s="227" t="e">
        <f t="shared" si="95"/>
        <v>#DIV/0!</v>
      </c>
      <c r="BV304" s="545">
        <f>SUMIFS('Faturamento NNE'!$I$2:$I$707,'Faturamento NNE'!$E$2:$E$707,'Infos Relatório'!$B$245,'Faturamento NNE'!$F$2:$F$707,'Infos Relatório'!$B304,'Faturamento NNE'!$AA$2:$AA$707,'Infos Relatório'!BQ$1)</f>
        <v>0</v>
      </c>
    </row>
    <row r="305" spans="2:74">
      <c r="B305" s="217" t="s">
        <v>189</v>
      </c>
      <c r="C305" s="541">
        <f>COUNTIFS('Faturamento NNE'!$E$2:$E$707,'Infos Relatório'!$B$245,'Faturamento NNE'!$F$2:$F$707,'Infos Relatório'!$B305,'Faturamento NNE'!$AA$2:$AA$707,'Infos Relatório'!C$1)</f>
        <v>0</v>
      </c>
      <c r="D305" s="542">
        <f>SUMIFS('Faturamento NNE'!$H$2:$H$707,'Faturamento NNE'!$E$2:$E$707,'Infos Relatório'!$B$245,'Faturamento NNE'!$F$2:$F$707,'Infos Relatório'!$B305,'Faturamento NNE'!$AA$2:$AA$707,'Infos Relatório'!C$1)</f>
        <v>0</v>
      </c>
      <c r="E305" s="543">
        <f>SUMIFS('Faturamento NNE'!$K$2:$K$707,'Faturamento NNE'!$E$2:$E$707,'Infos Relatório'!$B$245,'Faturamento NNE'!$F$2:$F$707,'Infos Relatório'!$B305,'Faturamento NNE'!$AA$2:$AA$707,'Infos Relatório'!C$1)</f>
        <v>0</v>
      </c>
      <c r="F305" s="544">
        <f>SUMIFS('Faturamento NNE'!$P$2:$P$707,'Faturamento NNE'!$E$2:$E$707,'Infos Relatório'!$B$245,'Faturamento NNE'!$F$2:$F$707,'Infos Relatório'!$B305,'Faturamento NNE'!$AA$2:$AA$707,'Infos Relatório'!C$1,'Faturamento NNE'!$U$2:$U$707,"Sim")+SUMIFS('Faturamento NNE'!$Q$2:$Q$707,'Faturamento NNE'!$E$2:$E$707,'Infos Relatório'!$B$245,'Faturamento NNE'!$F$2:$F$707,'Infos Relatório'!$B305,'Faturamento NNE'!$AA$2:$AA$707,'Infos Relatório'!C$1,'Faturamento NNE'!$U$2:$U$707,"Sim")</f>
        <v>0</v>
      </c>
      <c r="G305" s="283" t="e">
        <f t="shared" si="84"/>
        <v>#DIV/0!</v>
      </c>
      <c r="H305" s="545">
        <f>SUMIFS('Faturamento NNE'!$I$2:$I$707,'Faturamento NNE'!$E$2:$E$707,'Infos Relatório'!$B$245,'Faturamento NNE'!$F$2:$F$707,'Infos Relatório'!$B305,'Faturamento NNE'!$AA$2:$AA$707,'Infos Relatório'!C$1)</f>
        <v>0</v>
      </c>
      <c r="I305" s="541">
        <f>COUNTIFS('Faturamento NNE'!$E$2:$E$707,'Infos Relatório'!$B$245,'Faturamento NNE'!$F$2:$F$707,'Infos Relatório'!$B305,'Faturamento NNE'!$AA$2:$AA$707,'Infos Relatório'!I$1)</f>
        <v>0</v>
      </c>
      <c r="J305" s="542">
        <f>SUMIFS('Faturamento NNE'!$H$2:$H$707,'Faturamento NNE'!$E$2:$E$707,'Infos Relatório'!$B$245,'Faturamento NNE'!$F$2:$F$707,'Infos Relatório'!$B305,'Faturamento NNE'!$AA$2:$AA$707,'Infos Relatório'!I$1)</f>
        <v>0</v>
      </c>
      <c r="K305" s="543">
        <f>SUMIFS('Faturamento NNE'!$K$2:$K$707,'Faturamento NNE'!$E$2:$E$707,'Infos Relatório'!$B$245,'Faturamento NNE'!$F$2:$F$707,'Infos Relatório'!$B305,'Faturamento NNE'!$AA$2:$AA$707,'Infos Relatório'!I$1)</f>
        <v>0</v>
      </c>
      <c r="L305" s="544">
        <f>SUMIFS('Faturamento NNE'!$P$2:$P$707,'Faturamento NNE'!$E$2:$E$707,'Infos Relatório'!$B$245,'Faturamento NNE'!$F$2:$F$707,'Infos Relatório'!$B305,'Faturamento NNE'!$AA$2:$AA$707,'Infos Relatório'!I$1,'Faturamento NNE'!$U$2:$U$707,"Sim")+SUMIFS('Faturamento NNE'!$Q$2:$Q$707,'Faturamento NNE'!$E$2:$E$707,'Infos Relatório'!$B$245,'Faturamento NNE'!$F$2:$F$707,'Infos Relatório'!$B305,'Faturamento NNE'!$AA$2:$AA$707,'Infos Relatório'!I$1,'Faturamento NNE'!$U$2:$U$707,"Sim")</f>
        <v>0</v>
      </c>
      <c r="M305" s="283" t="e">
        <f t="shared" si="85"/>
        <v>#DIV/0!</v>
      </c>
      <c r="N305" s="545">
        <f>SUMIFS('Faturamento NNE'!$I$2:$I$707,'Faturamento NNE'!$E$2:$E$707,'Infos Relatório'!$B$245,'Faturamento NNE'!$F$2:$F$707,'Infos Relatório'!$B305,'Faturamento NNE'!$AA$2:$AA$707,'Infos Relatório'!I$1)</f>
        <v>0</v>
      </c>
      <c r="O305" s="541">
        <f>COUNTIFS('Faturamento NNE'!$E$2:$E$707,'Infos Relatório'!$B$245,'Faturamento NNE'!$F$2:$F$707,'Infos Relatório'!$B305,'Faturamento NNE'!$AA$2:$AA$707,'Infos Relatório'!O$1)</f>
        <v>0</v>
      </c>
      <c r="P305" s="542">
        <f>SUMIFS('Faturamento NNE'!$H$2:$H$707,'Faturamento NNE'!$E$2:$E$707,'Infos Relatório'!$B$245,'Faturamento NNE'!$F$2:$F$707,'Infos Relatório'!$B305,'Faturamento NNE'!$AA$2:$AA$707,'Infos Relatório'!O$1)</f>
        <v>0</v>
      </c>
      <c r="Q305" s="542">
        <f>SUMIFS('Faturamento NNE'!$K$2:$K$707,'Faturamento NNE'!$E$2:$E$707,'Infos Relatório'!$B$245,'Faturamento NNE'!$F$2:$F$707,'Infos Relatório'!$B305,'Faturamento NNE'!$AA$2:$AA$707,'Infos Relatório'!O$1)</f>
        <v>0</v>
      </c>
      <c r="R305" s="546">
        <f>SUMIFS('Faturamento NNE'!$P$2:$P$707,'Faturamento NNE'!$E$2:$E$707,'Infos Relatório'!$B$245,'Faturamento NNE'!$F$2:$F$707,'Infos Relatório'!$B305,'Faturamento NNE'!$AA$2:$AA$707,'Infos Relatório'!O$1,'Faturamento NNE'!$U$2:$U$707,"Sim")+SUMIFS('Faturamento NNE'!$Q$2:$Q$707,'Faturamento NNE'!$E$2:$E$707,'Infos Relatório'!$B$245,'Faturamento NNE'!$F$2:$F$707,'Infos Relatório'!$B305,'Faturamento NNE'!$AA$2:$AA$707,'Infos Relatório'!O$1,'Faturamento NNE'!$U$2:$U$707,"Sim")</f>
        <v>0</v>
      </c>
      <c r="S305" s="227" t="e">
        <f t="shared" si="86"/>
        <v>#DIV/0!</v>
      </c>
      <c r="T305" s="545">
        <f>SUMIFS('Faturamento NNE'!$I$2:$I$707,'Faturamento NNE'!$E$2:$E$707,'Infos Relatório'!$B$245,'Faturamento NNE'!$F$2:$F$707,'Infos Relatório'!$B305,'Faturamento NNE'!$AA$2:$AA$707,'Infos Relatório'!O$1)</f>
        <v>0</v>
      </c>
      <c r="U305" s="541">
        <f>COUNTIFS('Faturamento NNE'!$E$2:$E$707,'Infos Relatório'!$B$245,'Faturamento NNE'!$F$2:$F$707,'Infos Relatório'!$B305,'Faturamento NNE'!$AA$2:$AA$707,'Infos Relatório'!U$1)</f>
        <v>0</v>
      </c>
      <c r="V305" s="542">
        <f>SUMIFS('Faturamento NNE'!$H$2:$H$707,'Faturamento NNE'!$E$2:$E$707,'Infos Relatório'!$B$245,'Faturamento NNE'!$F$2:$F$707,'Infos Relatório'!$B305,'Faturamento NNE'!$AA$2:$AA$707,'Infos Relatório'!U$1)</f>
        <v>0</v>
      </c>
      <c r="W305" s="542">
        <f>SUMIFS('Faturamento NNE'!$K$2:$K$707,'Faturamento NNE'!$E$2:$E$707,'Infos Relatório'!$B$245,'Faturamento NNE'!$F$2:$F$707,'Infos Relatório'!$B305,'Faturamento NNE'!$AA$2:$AA$707,'Infos Relatório'!U$1)</f>
        <v>0</v>
      </c>
      <c r="X305" s="546">
        <f>SUMIFS('Faturamento NNE'!$P$2:$P$707,'Faturamento NNE'!$E$2:$E$707,'Infos Relatório'!$B$245,'Faturamento NNE'!$F$2:$F$707,'Infos Relatório'!$B305,'Faturamento NNE'!$AA$2:$AA$707,'Infos Relatório'!U$1,'Faturamento NNE'!$U$2:$U$707,"Sim")+SUMIFS('Faturamento NNE'!$Q$2:$Q$707,'Faturamento NNE'!$E$2:$E$707,'Infos Relatório'!$B$245,'Faturamento NNE'!$F$2:$F$707,'Infos Relatório'!$B305,'Faturamento NNE'!$AA$2:$AA$707,'Infos Relatório'!U$1,'Faturamento NNE'!$U$2:$U$707,"Sim")</f>
        <v>0</v>
      </c>
      <c r="Y305" s="227" t="e">
        <f t="shared" si="87"/>
        <v>#DIV/0!</v>
      </c>
      <c r="Z305" s="545">
        <f>SUMIFS('Faturamento NNE'!$I$2:$I$707,'Faturamento NNE'!$E$2:$E$707,'Infos Relatório'!$B$245,'Faturamento NNE'!$F$2:$F$707,'Infos Relatório'!$B305,'Faturamento NNE'!$AA$2:$AA$707,'Infos Relatório'!U$1)</f>
        <v>0</v>
      </c>
      <c r="AA305" s="541">
        <f>COUNTIFS('Faturamento NNE'!$E$2:$E$707,'Infos Relatório'!$B$245,'Faturamento NNE'!$F$2:$F$707,'Infos Relatório'!$B305,'Faturamento NNE'!$AA$2:$AA$707,'Infos Relatório'!AA$1)</f>
        <v>0</v>
      </c>
      <c r="AB305" s="542">
        <f>SUMIFS('Faturamento NNE'!$H$2:$H$707,'Faturamento NNE'!$E$2:$E$707,'Infos Relatório'!$B$245,'Faturamento NNE'!$F$2:$F$707,'Infos Relatório'!$B305,'Faturamento NNE'!$AA$2:$AA$707,'Infos Relatório'!AA$1)</f>
        <v>0</v>
      </c>
      <c r="AC305" s="542">
        <f>SUMIFS('Faturamento NNE'!$K$2:$K$707,'Faturamento NNE'!$E$2:$E$707,'Infos Relatório'!$B$245,'Faturamento NNE'!$F$2:$F$707,'Infos Relatório'!$B305,'Faturamento NNE'!$AA$2:$AA$707,'Infos Relatório'!AA$1)</f>
        <v>0</v>
      </c>
      <c r="AD305" s="546">
        <f>SUMIFS('Faturamento NNE'!$P$2:$P$707,'Faturamento NNE'!$E$2:$E$707,'Infos Relatório'!$B$245,'Faturamento NNE'!$F$2:$F$707,'Infos Relatório'!$B305,'Faturamento NNE'!$AA$2:$AA$707,'Infos Relatório'!AA$1,'Faturamento NNE'!$U$2:$U$707,"Sim")+SUMIFS('Faturamento NNE'!$Q$2:$Q$707,'Faturamento NNE'!$E$2:$E$707,'Infos Relatório'!$B$245,'Faturamento NNE'!$F$2:$F$707,'Infos Relatório'!$B305,'Faturamento NNE'!$AA$2:$AA$707,'Infos Relatório'!AA$1,'Faturamento NNE'!$U$2:$U$707,"Sim")</f>
        <v>0</v>
      </c>
      <c r="AE305" s="227" t="e">
        <f t="shared" si="88"/>
        <v>#DIV/0!</v>
      </c>
      <c r="AF305" s="545">
        <f>SUMIFS('Faturamento NNE'!$I$2:$I$707,'Faturamento NNE'!$E$2:$E$707,'Infos Relatório'!$B$245,'Faturamento NNE'!$F$2:$F$707,'Infos Relatório'!$B305,'Faturamento NNE'!$AA$2:$AA$707,'Infos Relatório'!AA$1)</f>
        <v>0</v>
      </c>
      <c r="AG305" s="541">
        <f>COUNTIFS('Faturamento NNE'!$E$2:$E$707,'Infos Relatório'!$B$245,'Faturamento NNE'!$F$2:$F$707,'Infos Relatório'!$B305,'Faturamento NNE'!$AA$2:$AA$707,'Infos Relatório'!AG$1)</f>
        <v>0</v>
      </c>
      <c r="AH305" s="542">
        <f>SUMIFS('Faturamento NNE'!$H$2:$H$707,'Faturamento NNE'!$E$2:$E$707,'Infos Relatório'!$B$245,'Faturamento NNE'!$F$2:$F$707,'Infos Relatório'!$B305,'Faturamento NNE'!$AA$2:$AA$707,'Infos Relatório'!AG$1)</f>
        <v>0</v>
      </c>
      <c r="AI305" s="542">
        <f>SUMIFS('Faturamento NNE'!$K$2:$K$707,'Faturamento NNE'!$E$2:$E$707,'Infos Relatório'!$B$245,'Faturamento NNE'!$F$2:$F$707,'Infos Relatório'!$B305,'Faturamento NNE'!$AA$2:$AA$707,'Infos Relatório'!AG$1)</f>
        <v>0</v>
      </c>
      <c r="AJ305" s="546">
        <f>SUMIFS('Faturamento NNE'!$P$2:$P$707,'Faturamento NNE'!$E$2:$E$707,'Infos Relatório'!$B$245,'Faturamento NNE'!$F$2:$F$707,'Infos Relatório'!$B305,'Faturamento NNE'!$AA$2:$AA$707,'Infos Relatório'!AG$1,'Faturamento NNE'!$U$2:$U$707,"Sim")+SUMIFS('Faturamento NNE'!$Q$2:$Q$707,'Faturamento NNE'!$E$2:$E$707,'Infos Relatório'!$B$245,'Faturamento NNE'!$F$2:$F$707,'Infos Relatório'!$B305,'Faturamento NNE'!$AA$2:$AA$707,'Infos Relatório'!AG$1,'Faturamento NNE'!$U$2:$U$707,"Sim")</f>
        <v>0</v>
      </c>
      <c r="AK305" s="227" t="e">
        <f t="shared" si="89"/>
        <v>#DIV/0!</v>
      </c>
      <c r="AL305" s="545">
        <f>SUMIFS('Faturamento NNE'!$I$2:$I$707,'Faturamento NNE'!$E$2:$E$707,'Infos Relatório'!$B$245,'Faturamento NNE'!$F$2:$F$707,'Infos Relatório'!$B305,'Faturamento NNE'!$AA$2:$AA$707,'Infos Relatório'!AG$1)</f>
        <v>0</v>
      </c>
      <c r="AM305" s="541">
        <f>COUNTIFS('Faturamento NNE'!$E$2:$E$707,'Infos Relatório'!$B$245,'Faturamento NNE'!$F$2:$F$707,'Infos Relatório'!$B305,'Faturamento NNE'!$AA$2:$AA$707,'Infos Relatório'!AM$1)</f>
        <v>0</v>
      </c>
      <c r="AN305" s="542">
        <f>SUMIFS('Faturamento NNE'!$H$2:$H$707,'Faturamento NNE'!$E$2:$E$707,'Infos Relatório'!$B$245,'Faturamento NNE'!$F$2:$F$707,'Infos Relatório'!$B305,'Faturamento NNE'!$AA$2:$AA$707,'Infos Relatório'!AM$1)</f>
        <v>0</v>
      </c>
      <c r="AO305" s="542">
        <f>SUMIFS('Faturamento NNE'!$K$2:$K$707,'Faturamento NNE'!$E$2:$E$707,'Infos Relatório'!$B$245,'Faturamento NNE'!$F$2:$F$707,'Infos Relatório'!$B305,'Faturamento NNE'!$AA$2:$AA$707,'Infos Relatório'!AM$1)</f>
        <v>0</v>
      </c>
      <c r="AP305" s="546">
        <f>SUMIFS('Faturamento NNE'!$P$2:$P$707,'Faturamento NNE'!$E$2:$E$707,'Infos Relatório'!$B$245,'Faturamento NNE'!$F$2:$F$707,'Infos Relatório'!$B305,'Faturamento NNE'!$AA$2:$AA$707,'Infos Relatório'!AM$1,'Faturamento NNE'!$U$2:$U$707,"Sim")+SUMIFS('Faturamento NNE'!$Q$2:$Q$707,'Faturamento NNE'!$E$2:$E$707,'Infos Relatório'!$B$245,'Faturamento NNE'!$F$2:$F$707,'Infos Relatório'!$B305,'Faturamento NNE'!$AA$2:$AA$707,'Infos Relatório'!AM$1,'Faturamento NNE'!$U$2:$U$707,"Sim")</f>
        <v>0</v>
      </c>
      <c r="AQ305" s="227" t="e">
        <f t="shared" si="90"/>
        <v>#DIV/0!</v>
      </c>
      <c r="AR305" s="545">
        <f>SUMIFS('Faturamento NNE'!$I$2:$I$707,'Faturamento NNE'!$E$2:$E$707,'Infos Relatório'!$B$245,'Faturamento NNE'!$F$2:$F$707,'Infos Relatório'!$B305,'Faturamento NNE'!$AA$2:$AA$707,'Infos Relatório'!AM$1)</f>
        <v>0</v>
      </c>
      <c r="AS305" s="541">
        <f>COUNTIFS('Faturamento NNE'!$E$2:$E$707,'Infos Relatório'!$B$245,'Faturamento NNE'!$F$2:$F$707,'Infos Relatório'!$B305,'Faturamento NNE'!$AA$2:$AA$707,'Infos Relatório'!AS$1)</f>
        <v>0</v>
      </c>
      <c r="AT305" s="542">
        <f>SUMIFS('Faturamento NNE'!$H$2:$H$707,'Faturamento NNE'!$E$2:$E$707,'Infos Relatório'!$B$245,'Faturamento NNE'!$F$2:$F$707,'Infos Relatório'!$B305,'Faturamento NNE'!$AA$2:$AA$707,'Infos Relatório'!AS$1)</f>
        <v>0</v>
      </c>
      <c r="AU305" s="542">
        <f>SUMIFS('Faturamento NNE'!$K$2:$K$707,'Faturamento NNE'!$E$2:$E$707,'Infos Relatório'!$B$245,'Faturamento NNE'!$F$2:$F$707,'Infos Relatório'!$B305,'Faturamento NNE'!$AA$2:$AA$707,'Infos Relatório'!AS$1)</f>
        <v>0</v>
      </c>
      <c r="AV305" s="546">
        <f>SUMIFS('Faturamento NNE'!$P$2:$P$707,'Faturamento NNE'!$E$2:$E$707,'Infos Relatório'!$B$245,'Faturamento NNE'!$F$2:$F$707,'Infos Relatório'!$B305,'Faturamento NNE'!$AA$2:$AA$707,'Infos Relatório'!AS$1,'Faturamento NNE'!$U$2:$U$707,"Sim")+SUMIFS('Faturamento NNE'!$Q$2:$Q$707,'Faturamento NNE'!$E$2:$E$707,'Infos Relatório'!$B$245,'Faturamento NNE'!$F$2:$F$707,'Infos Relatório'!$B305,'Faturamento NNE'!$AA$2:$AA$707,'Infos Relatório'!AS$1,'Faturamento NNE'!$U$2:$U$707,"Sim")</f>
        <v>0</v>
      </c>
      <c r="AW305" s="227" t="e">
        <f t="shared" si="91"/>
        <v>#DIV/0!</v>
      </c>
      <c r="AX305" s="545">
        <f>SUMIFS('Faturamento NNE'!$I$2:$I$707,'Faturamento NNE'!$E$2:$E$707,'Infos Relatório'!$B$245,'Faturamento NNE'!$F$2:$F$707,'Infos Relatório'!$B305,'Faturamento NNE'!$AA$2:$AA$707,'Infos Relatório'!AS$1)</f>
        <v>0</v>
      </c>
      <c r="AY305" s="541">
        <f>COUNTIFS('Faturamento NNE'!$E$2:$E$707,'Infos Relatório'!$B$245,'Faturamento NNE'!$F$2:$F$707,'Infos Relatório'!$B305,'Faturamento NNE'!$AA$2:$AA$707,'Infos Relatório'!AY$1)</f>
        <v>0</v>
      </c>
      <c r="AZ305" s="542">
        <f>SUMIFS('Faturamento NNE'!$H$2:$H$707,'Faturamento NNE'!$E$2:$E$707,'Infos Relatório'!$B$245,'Faturamento NNE'!$F$2:$F$707,'Infos Relatório'!$B305,'Faturamento NNE'!$AA$2:$AA$707,'Infos Relatório'!AY$1)</f>
        <v>0</v>
      </c>
      <c r="BA305" s="542">
        <f>SUMIFS('Faturamento NNE'!$K$2:$K$707,'Faturamento NNE'!$E$2:$E$707,'Infos Relatório'!$B$245,'Faturamento NNE'!$F$2:$F$707,'Infos Relatório'!$B305,'Faturamento NNE'!$AA$2:$AA$707,'Infos Relatório'!AY$1)</f>
        <v>0</v>
      </c>
      <c r="BB305" s="546">
        <f>SUMIFS('Faturamento NNE'!$P$2:$P$707,'Faturamento NNE'!$E$2:$E$707,'Infos Relatório'!$B$245,'Faturamento NNE'!$F$2:$F$707,'Infos Relatório'!$B305,'Faturamento NNE'!$AA$2:$AA$707,'Infos Relatório'!AY$1,'Faturamento NNE'!$U$2:$U$707,"Sim")+SUMIFS('Faturamento NNE'!$Q$2:$Q$707,'Faturamento NNE'!$E$2:$E$707,'Infos Relatório'!$B$245,'Faturamento NNE'!$F$2:$F$707,'Infos Relatório'!$B305,'Faturamento NNE'!$AA$2:$AA$707,'Infos Relatório'!AY$1,'Faturamento NNE'!$U$2:$U$707,"Sim")</f>
        <v>0</v>
      </c>
      <c r="BC305" s="227" t="e">
        <f t="shared" si="92"/>
        <v>#DIV/0!</v>
      </c>
      <c r="BD305" s="545">
        <f>SUMIFS('Faturamento NNE'!$I$2:$I$707,'Faturamento NNE'!$E$2:$E$707,'Infos Relatório'!$B$245,'Faturamento NNE'!$F$2:$F$707,'Infos Relatório'!$B305,'Faturamento NNE'!$AA$2:$AA$707,'Infos Relatório'!AY$1)</f>
        <v>0</v>
      </c>
      <c r="BE305" s="541">
        <f>COUNTIFS('Faturamento NNE'!$E$2:$E$707,'Infos Relatório'!$B$245,'Faturamento NNE'!$F$2:$F$707,'Infos Relatório'!$B305,'Faturamento NNE'!$AA$2:$AA$707,'Infos Relatório'!BE$1)</f>
        <v>0</v>
      </c>
      <c r="BF305" s="542">
        <f>SUMIFS('Faturamento NNE'!$H$2:$H$707,'Faturamento NNE'!$E$2:$E$707,'Infos Relatório'!$B$245,'Faturamento NNE'!$F$2:$F$707,'Infos Relatório'!$B305,'Faturamento NNE'!$AA$2:$AA$707,'Infos Relatório'!BE$1)</f>
        <v>0</v>
      </c>
      <c r="BG305" s="542">
        <f>SUMIFS('Faturamento NNE'!$K$2:$K$707,'Faturamento NNE'!$E$2:$E$707,'Infos Relatório'!$B$245,'Faturamento NNE'!$F$2:$F$707,'Infos Relatório'!$B305,'Faturamento NNE'!$AA$2:$AA$707,'Infos Relatório'!BE$1)</f>
        <v>0</v>
      </c>
      <c r="BH305" s="546">
        <f>SUMIFS('Faturamento NNE'!$P$2:$P$707,'Faturamento NNE'!$E$2:$E$707,'Infos Relatório'!$B$245,'Faturamento NNE'!$F$2:$F$707,'Infos Relatório'!$B305,'Faturamento NNE'!$AA$2:$AA$707,'Infos Relatório'!BE$1,'Faturamento NNE'!$U$2:$U$707,"Sim")+SUMIFS('Faturamento NNE'!$Q$2:$Q$707,'Faturamento NNE'!$E$2:$E$707,'Infos Relatório'!$B$245,'Faturamento NNE'!$F$2:$F$707,'Infos Relatório'!$B305,'Faturamento NNE'!$AA$2:$AA$707,'Infos Relatório'!BE$1,'Faturamento NNE'!$U$2:$U$707,"Sim")</f>
        <v>0</v>
      </c>
      <c r="BI305" s="227" t="e">
        <f t="shared" si="93"/>
        <v>#DIV/0!</v>
      </c>
      <c r="BJ305" s="545">
        <f>SUMIFS('Faturamento NNE'!$I$2:$I$707,'Faturamento NNE'!$E$2:$E$707,'Infos Relatório'!$B$245,'Faturamento NNE'!$F$2:$F$707,'Infos Relatório'!$B305,'Faturamento NNE'!$AA$2:$AA$707,'Infos Relatório'!BE$1)</f>
        <v>0</v>
      </c>
      <c r="BK305" s="541">
        <f>COUNTIFS('Faturamento NNE'!$E$2:$E$707,'Infos Relatório'!$B$245,'Faturamento NNE'!$F$2:$F$707,'Infos Relatório'!$B305,'Faturamento NNE'!$AA$2:$AA$707,'Infos Relatório'!BK$1)</f>
        <v>0</v>
      </c>
      <c r="BL305" s="542">
        <f>SUMIFS('Faturamento NNE'!$H$2:$H$707,'Faturamento NNE'!$E$2:$E$707,'Infos Relatório'!$B$245,'Faturamento NNE'!$F$2:$F$707,'Infos Relatório'!$B305,'Faturamento NNE'!$AA$2:$AA$707,'Infos Relatório'!BK$1)</f>
        <v>0</v>
      </c>
      <c r="BM305" s="542">
        <f>SUMIFS('Faturamento NNE'!$K$2:$K$707,'Faturamento NNE'!$E$2:$E$707,'Infos Relatório'!$B$245,'Faturamento NNE'!$F$2:$F$707,'Infos Relatório'!$B305,'Faturamento NNE'!$AA$2:$AA$707,'Infos Relatório'!BK$1)</f>
        <v>0</v>
      </c>
      <c r="BN305" s="546">
        <f>SUMIFS('Faturamento NNE'!$P$2:$P$707,'Faturamento NNE'!$E$2:$E$707,'Infos Relatório'!$B$245,'Faturamento NNE'!$F$2:$F$707,'Infos Relatório'!$B305,'Faturamento NNE'!$AA$2:$AA$707,'Infos Relatório'!BK$1,'Faturamento NNE'!$U$2:$U$707,"Sim")+SUMIFS('Faturamento NNE'!$Q$2:$Q$707,'Faturamento NNE'!$E$2:$E$707,'Infos Relatório'!$B$245,'Faturamento NNE'!$F$2:$F$707,'Infos Relatório'!$B305,'Faturamento NNE'!$AA$2:$AA$707,'Infos Relatório'!BK$1,'Faturamento NNE'!$U$2:$U$707,"Sim")</f>
        <v>0</v>
      </c>
      <c r="BO305" s="227" t="e">
        <f t="shared" si="94"/>
        <v>#DIV/0!</v>
      </c>
      <c r="BP305" s="545">
        <f>SUMIFS('Faturamento NNE'!$I$2:$I$707,'Faturamento NNE'!$E$2:$E$707,'Infos Relatório'!$B$245,'Faturamento NNE'!$F$2:$F$707,'Infos Relatório'!$B305,'Faturamento NNE'!$AA$2:$AA$707,'Infos Relatório'!BK$1)</f>
        <v>0</v>
      </c>
      <c r="BQ305" s="541">
        <f>COUNTIFS('Faturamento NNE'!$E$2:$E$707,'Infos Relatório'!$B$245,'Faturamento NNE'!$F$2:$F$707,'Infos Relatório'!$B305,'Faturamento NNE'!$AA$2:$AA$707,'Infos Relatório'!BQ$1)</f>
        <v>0</v>
      </c>
      <c r="BR305" s="542">
        <f>SUMIFS('Faturamento NNE'!$H$2:$H$707,'Faturamento NNE'!$E$2:$E$707,'Infos Relatório'!$B$245,'Faturamento NNE'!$F$2:$F$707,'Infos Relatório'!$B305,'Faturamento NNE'!$AA$2:$AA$707,'Infos Relatório'!BQ$1)</f>
        <v>0</v>
      </c>
      <c r="BS305" s="542">
        <f>SUMIFS('Faturamento NNE'!$K$2:$K$707,'Faturamento NNE'!$E$2:$E$707,'Infos Relatório'!$B$245,'Faturamento NNE'!$F$2:$F$707,'Infos Relatório'!$B305,'Faturamento NNE'!$AA$2:$AA$707,'Infos Relatório'!BQ$1)</f>
        <v>0</v>
      </c>
      <c r="BT305" s="546">
        <f>SUMIFS('Faturamento NNE'!$P$2:$P$707,'Faturamento NNE'!$E$2:$E$707,'Infos Relatório'!$B$245,'Faturamento NNE'!$F$2:$F$707,'Infos Relatório'!$B305,'Faturamento NNE'!$AA$2:$AA$707,'Infos Relatório'!BQ$1,'Faturamento NNE'!$U$2:$U$707,"Sim")+SUMIFS('Faturamento NNE'!$Q$2:$Q$707,'Faturamento NNE'!$E$2:$E$707,'Infos Relatório'!$B$245,'Faturamento NNE'!$F$2:$F$707,'Infos Relatório'!$B305,'Faturamento NNE'!$AA$2:$AA$707,'Infos Relatório'!BQ$1,'Faturamento NNE'!$U$2:$U$707,"Sim")</f>
        <v>0</v>
      </c>
      <c r="BU305" s="227" t="e">
        <f t="shared" si="95"/>
        <v>#DIV/0!</v>
      </c>
      <c r="BV305" s="545">
        <f>SUMIFS('Faturamento NNE'!$I$2:$I$707,'Faturamento NNE'!$E$2:$E$707,'Infos Relatório'!$B$245,'Faturamento NNE'!$F$2:$F$707,'Infos Relatório'!$B305,'Faturamento NNE'!$AA$2:$AA$707,'Infos Relatório'!BQ$1)</f>
        <v>0</v>
      </c>
    </row>
    <row r="306" spans="2:74">
      <c r="B306" s="217" t="s">
        <v>190</v>
      </c>
      <c r="C306" s="541">
        <f>COUNTIFS('Faturamento NNE'!$E$2:$E$707,'Infos Relatório'!$B$245,'Faturamento NNE'!$F$2:$F$707,'Infos Relatório'!$B306,'Faturamento NNE'!$AA$2:$AA$707,'Infos Relatório'!C$1)</f>
        <v>0</v>
      </c>
      <c r="D306" s="542">
        <f>SUMIFS('Faturamento NNE'!$H$2:$H$707,'Faturamento NNE'!$E$2:$E$707,'Infos Relatório'!$B$245,'Faturamento NNE'!$F$2:$F$707,'Infos Relatório'!$B306,'Faturamento NNE'!$AA$2:$AA$707,'Infos Relatório'!C$1)</f>
        <v>0</v>
      </c>
      <c r="E306" s="543">
        <f>SUMIFS('Faturamento NNE'!$K$2:$K$707,'Faturamento NNE'!$E$2:$E$707,'Infos Relatório'!$B$245,'Faturamento NNE'!$F$2:$F$707,'Infos Relatório'!$B306,'Faturamento NNE'!$AA$2:$AA$707,'Infos Relatório'!C$1)</f>
        <v>0</v>
      </c>
      <c r="F306" s="544">
        <f>SUMIFS('Faturamento NNE'!$P$2:$P$707,'Faturamento NNE'!$E$2:$E$707,'Infos Relatório'!$B$245,'Faturamento NNE'!$F$2:$F$707,'Infos Relatório'!$B306,'Faturamento NNE'!$AA$2:$AA$707,'Infos Relatório'!C$1,'Faturamento NNE'!$U$2:$U$707,"Sim")+SUMIFS('Faturamento NNE'!$Q$2:$Q$707,'Faturamento NNE'!$E$2:$E$707,'Infos Relatório'!$B$245,'Faturamento NNE'!$F$2:$F$707,'Infos Relatório'!$B306,'Faturamento NNE'!$AA$2:$AA$707,'Infos Relatório'!C$1,'Faturamento NNE'!$U$2:$U$707,"Sim")</f>
        <v>0</v>
      </c>
      <c r="G306" s="283" t="e">
        <f t="shared" si="84"/>
        <v>#DIV/0!</v>
      </c>
      <c r="H306" s="545">
        <f>SUMIFS('Faturamento NNE'!$I$2:$I$707,'Faturamento NNE'!$E$2:$E$707,'Infos Relatório'!$B$245,'Faturamento NNE'!$F$2:$F$707,'Infos Relatório'!$B306,'Faturamento NNE'!$AA$2:$AA$707,'Infos Relatório'!C$1)</f>
        <v>0</v>
      </c>
      <c r="I306" s="541">
        <f>COUNTIFS('Faturamento NNE'!$E$2:$E$707,'Infos Relatório'!$B$245,'Faturamento NNE'!$F$2:$F$707,'Infos Relatório'!$B306,'Faturamento NNE'!$AA$2:$AA$707,'Infos Relatório'!I$1)</f>
        <v>0</v>
      </c>
      <c r="J306" s="542">
        <f>SUMIFS('Faturamento NNE'!$H$2:$H$707,'Faturamento NNE'!$E$2:$E$707,'Infos Relatório'!$B$245,'Faturamento NNE'!$F$2:$F$707,'Infos Relatório'!$B306,'Faturamento NNE'!$AA$2:$AA$707,'Infos Relatório'!I$1)</f>
        <v>0</v>
      </c>
      <c r="K306" s="543">
        <f>SUMIFS('Faturamento NNE'!$K$2:$K$707,'Faturamento NNE'!$E$2:$E$707,'Infos Relatório'!$B$245,'Faturamento NNE'!$F$2:$F$707,'Infos Relatório'!$B306,'Faturamento NNE'!$AA$2:$AA$707,'Infos Relatório'!I$1)</f>
        <v>0</v>
      </c>
      <c r="L306" s="544">
        <f>SUMIFS('Faturamento NNE'!$P$2:$P$707,'Faturamento NNE'!$E$2:$E$707,'Infos Relatório'!$B$245,'Faturamento NNE'!$F$2:$F$707,'Infos Relatório'!$B306,'Faturamento NNE'!$AA$2:$AA$707,'Infos Relatório'!I$1,'Faturamento NNE'!$U$2:$U$707,"Sim")+SUMIFS('Faturamento NNE'!$Q$2:$Q$707,'Faturamento NNE'!$E$2:$E$707,'Infos Relatório'!$B$245,'Faturamento NNE'!$F$2:$F$707,'Infos Relatório'!$B306,'Faturamento NNE'!$AA$2:$AA$707,'Infos Relatório'!I$1,'Faturamento NNE'!$U$2:$U$707,"Sim")</f>
        <v>0</v>
      </c>
      <c r="M306" s="283" t="e">
        <f t="shared" si="85"/>
        <v>#DIV/0!</v>
      </c>
      <c r="N306" s="545">
        <f>SUMIFS('Faturamento NNE'!$I$2:$I$707,'Faturamento NNE'!$E$2:$E$707,'Infos Relatório'!$B$245,'Faturamento NNE'!$F$2:$F$707,'Infos Relatório'!$B306,'Faturamento NNE'!$AA$2:$AA$707,'Infos Relatório'!I$1)</f>
        <v>0</v>
      </c>
      <c r="O306" s="541">
        <f>COUNTIFS('Faturamento NNE'!$E$2:$E$707,'Infos Relatório'!$B$245,'Faturamento NNE'!$F$2:$F$707,'Infos Relatório'!$B306,'Faturamento NNE'!$AA$2:$AA$707,'Infos Relatório'!O$1)</f>
        <v>0</v>
      </c>
      <c r="P306" s="542">
        <f>SUMIFS('Faturamento NNE'!$H$2:$H$707,'Faturamento NNE'!$E$2:$E$707,'Infos Relatório'!$B$245,'Faturamento NNE'!$F$2:$F$707,'Infos Relatório'!$B306,'Faturamento NNE'!$AA$2:$AA$707,'Infos Relatório'!O$1)</f>
        <v>0</v>
      </c>
      <c r="Q306" s="542">
        <f>SUMIFS('Faturamento NNE'!$K$2:$K$707,'Faturamento NNE'!$E$2:$E$707,'Infos Relatório'!$B$245,'Faturamento NNE'!$F$2:$F$707,'Infos Relatório'!$B306,'Faturamento NNE'!$AA$2:$AA$707,'Infos Relatório'!O$1)</f>
        <v>0</v>
      </c>
      <c r="R306" s="546">
        <f>SUMIFS('Faturamento NNE'!$P$2:$P$707,'Faturamento NNE'!$E$2:$E$707,'Infos Relatório'!$B$245,'Faturamento NNE'!$F$2:$F$707,'Infos Relatório'!$B306,'Faturamento NNE'!$AA$2:$AA$707,'Infos Relatório'!O$1,'Faturamento NNE'!$U$2:$U$707,"Sim")+SUMIFS('Faturamento NNE'!$Q$2:$Q$707,'Faturamento NNE'!$E$2:$E$707,'Infos Relatório'!$B$245,'Faturamento NNE'!$F$2:$F$707,'Infos Relatório'!$B306,'Faturamento NNE'!$AA$2:$AA$707,'Infos Relatório'!O$1,'Faturamento NNE'!$U$2:$U$707,"Sim")</f>
        <v>0</v>
      </c>
      <c r="S306" s="227" t="e">
        <f t="shared" si="86"/>
        <v>#DIV/0!</v>
      </c>
      <c r="T306" s="545">
        <f>SUMIFS('Faturamento NNE'!$I$2:$I$707,'Faturamento NNE'!$E$2:$E$707,'Infos Relatório'!$B$245,'Faturamento NNE'!$F$2:$F$707,'Infos Relatório'!$B306,'Faturamento NNE'!$AA$2:$AA$707,'Infos Relatório'!O$1)</f>
        <v>0</v>
      </c>
      <c r="U306" s="541">
        <f>COUNTIFS('Faturamento NNE'!$E$2:$E$707,'Infos Relatório'!$B$245,'Faturamento NNE'!$F$2:$F$707,'Infos Relatório'!$B306,'Faturamento NNE'!$AA$2:$AA$707,'Infos Relatório'!U$1)</f>
        <v>0</v>
      </c>
      <c r="V306" s="542">
        <f>SUMIFS('Faturamento NNE'!$H$2:$H$707,'Faturamento NNE'!$E$2:$E$707,'Infos Relatório'!$B$245,'Faturamento NNE'!$F$2:$F$707,'Infos Relatório'!$B306,'Faturamento NNE'!$AA$2:$AA$707,'Infos Relatório'!U$1)</f>
        <v>0</v>
      </c>
      <c r="W306" s="542">
        <f>SUMIFS('Faturamento NNE'!$K$2:$K$707,'Faturamento NNE'!$E$2:$E$707,'Infos Relatório'!$B$245,'Faturamento NNE'!$F$2:$F$707,'Infos Relatório'!$B306,'Faturamento NNE'!$AA$2:$AA$707,'Infos Relatório'!U$1)</f>
        <v>0</v>
      </c>
      <c r="X306" s="546">
        <f>SUMIFS('Faturamento NNE'!$P$2:$P$707,'Faturamento NNE'!$E$2:$E$707,'Infos Relatório'!$B$245,'Faturamento NNE'!$F$2:$F$707,'Infos Relatório'!$B306,'Faturamento NNE'!$AA$2:$AA$707,'Infos Relatório'!U$1,'Faturamento NNE'!$U$2:$U$707,"Sim")+SUMIFS('Faturamento NNE'!$Q$2:$Q$707,'Faturamento NNE'!$E$2:$E$707,'Infos Relatório'!$B$245,'Faturamento NNE'!$F$2:$F$707,'Infos Relatório'!$B306,'Faturamento NNE'!$AA$2:$AA$707,'Infos Relatório'!U$1,'Faturamento NNE'!$U$2:$U$707,"Sim")</f>
        <v>0</v>
      </c>
      <c r="Y306" s="227" t="e">
        <f t="shared" si="87"/>
        <v>#DIV/0!</v>
      </c>
      <c r="Z306" s="545">
        <f>SUMIFS('Faturamento NNE'!$I$2:$I$707,'Faturamento NNE'!$E$2:$E$707,'Infos Relatório'!$B$245,'Faturamento NNE'!$F$2:$F$707,'Infos Relatório'!$B306,'Faturamento NNE'!$AA$2:$AA$707,'Infos Relatório'!U$1)</f>
        <v>0</v>
      </c>
      <c r="AA306" s="541">
        <f>COUNTIFS('Faturamento NNE'!$E$2:$E$707,'Infos Relatório'!$B$245,'Faturamento NNE'!$F$2:$F$707,'Infos Relatório'!$B306,'Faturamento NNE'!$AA$2:$AA$707,'Infos Relatório'!AA$1)</f>
        <v>0</v>
      </c>
      <c r="AB306" s="542">
        <f>SUMIFS('Faturamento NNE'!$H$2:$H$707,'Faturamento NNE'!$E$2:$E$707,'Infos Relatório'!$B$245,'Faturamento NNE'!$F$2:$F$707,'Infos Relatório'!$B306,'Faturamento NNE'!$AA$2:$AA$707,'Infos Relatório'!AA$1)</f>
        <v>0</v>
      </c>
      <c r="AC306" s="542">
        <f>SUMIFS('Faturamento NNE'!$K$2:$K$707,'Faturamento NNE'!$E$2:$E$707,'Infos Relatório'!$B$245,'Faturamento NNE'!$F$2:$F$707,'Infos Relatório'!$B306,'Faturamento NNE'!$AA$2:$AA$707,'Infos Relatório'!AA$1)</f>
        <v>0</v>
      </c>
      <c r="AD306" s="546">
        <f>SUMIFS('Faturamento NNE'!$P$2:$P$707,'Faturamento NNE'!$E$2:$E$707,'Infos Relatório'!$B$245,'Faturamento NNE'!$F$2:$F$707,'Infos Relatório'!$B306,'Faturamento NNE'!$AA$2:$AA$707,'Infos Relatório'!AA$1,'Faturamento NNE'!$U$2:$U$707,"Sim")+SUMIFS('Faturamento NNE'!$Q$2:$Q$707,'Faturamento NNE'!$E$2:$E$707,'Infos Relatório'!$B$245,'Faturamento NNE'!$F$2:$F$707,'Infos Relatório'!$B306,'Faturamento NNE'!$AA$2:$AA$707,'Infos Relatório'!AA$1,'Faturamento NNE'!$U$2:$U$707,"Sim")</f>
        <v>0</v>
      </c>
      <c r="AE306" s="227" t="e">
        <f t="shared" si="88"/>
        <v>#DIV/0!</v>
      </c>
      <c r="AF306" s="545">
        <f>SUMIFS('Faturamento NNE'!$I$2:$I$707,'Faturamento NNE'!$E$2:$E$707,'Infos Relatório'!$B$245,'Faturamento NNE'!$F$2:$F$707,'Infos Relatório'!$B306,'Faturamento NNE'!$AA$2:$AA$707,'Infos Relatório'!AA$1)</f>
        <v>0</v>
      </c>
      <c r="AG306" s="541">
        <f>COUNTIFS('Faturamento NNE'!$E$2:$E$707,'Infos Relatório'!$B$245,'Faturamento NNE'!$F$2:$F$707,'Infos Relatório'!$B306,'Faturamento NNE'!$AA$2:$AA$707,'Infos Relatório'!AG$1)</f>
        <v>0</v>
      </c>
      <c r="AH306" s="542">
        <f>SUMIFS('Faturamento NNE'!$H$2:$H$707,'Faturamento NNE'!$E$2:$E$707,'Infos Relatório'!$B$245,'Faturamento NNE'!$F$2:$F$707,'Infos Relatório'!$B306,'Faturamento NNE'!$AA$2:$AA$707,'Infos Relatório'!AG$1)</f>
        <v>0</v>
      </c>
      <c r="AI306" s="542">
        <f>SUMIFS('Faturamento NNE'!$K$2:$K$707,'Faturamento NNE'!$E$2:$E$707,'Infos Relatório'!$B$245,'Faturamento NNE'!$F$2:$F$707,'Infos Relatório'!$B306,'Faturamento NNE'!$AA$2:$AA$707,'Infos Relatório'!AG$1)</f>
        <v>0</v>
      </c>
      <c r="AJ306" s="546">
        <f>SUMIFS('Faturamento NNE'!$P$2:$P$707,'Faturamento NNE'!$E$2:$E$707,'Infos Relatório'!$B$245,'Faturamento NNE'!$F$2:$F$707,'Infos Relatório'!$B306,'Faturamento NNE'!$AA$2:$AA$707,'Infos Relatório'!AG$1,'Faturamento NNE'!$U$2:$U$707,"Sim")+SUMIFS('Faturamento NNE'!$Q$2:$Q$707,'Faturamento NNE'!$E$2:$E$707,'Infos Relatório'!$B$245,'Faturamento NNE'!$F$2:$F$707,'Infos Relatório'!$B306,'Faturamento NNE'!$AA$2:$AA$707,'Infos Relatório'!AG$1,'Faturamento NNE'!$U$2:$U$707,"Sim")</f>
        <v>0</v>
      </c>
      <c r="AK306" s="227" t="e">
        <f t="shared" si="89"/>
        <v>#DIV/0!</v>
      </c>
      <c r="AL306" s="545">
        <f>SUMIFS('Faturamento NNE'!$I$2:$I$707,'Faturamento NNE'!$E$2:$E$707,'Infos Relatório'!$B$245,'Faturamento NNE'!$F$2:$F$707,'Infos Relatório'!$B306,'Faturamento NNE'!$AA$2:$AA$707,'Infos Relatório'!AG$1)</f>
        <v>0</v>
      </c>
      <c r="AM306" s="541">
        <f>COUNTIFS('Faturamento NNE'!$E$2:$E$707,'Infos Relatório'!$B$245,'Faturamento NNE'!$F$2:$F$707,'Infos Relatório'!$B306,'Faturamento NNE'!$AA$2:$AA$707,'Infos Relatório'!AM$1)</f>
        <v>0</v>
      </c>
      <c r="AN306" s="542">
        <f>SUMIFS('Faturamento NNE'!$H$2:$H$707,'Faturamento NNE'!$E$2:$E$707,'Infos Relatório'!$B$245,'Faturamento NNE'!$F$2:$F$707,'Infos Relatório'!$B306,'Faturamento NNE'!$AA$2:$AA$707,'Infos Relatório'!AM$1)</f>
        <v>0</v>
      </c>
      <c r="AO306" s="542">
        <f>SUMIFS('Faturamento NNE'!$K$2:$K$707,'Faturamento NNE'!$E$2:$E$707,'Infos Relatório'!$B$245,'Faturamento NNE'!$F$2:$F$707,'Infos Relatório'!$B306,'Faturamento NNE'!$AA$2:$AA$707,'Infos Relatório'!AM$1)</f>
        <v>0</v>
      </c>
      <c r="AP306" s="546">
        <f>SUMIFS('Faturamento NNE'!$P$2:$P$707,'Faturamento NNE'!$E$2:$E$707,'Infos Relatório'!$B$245,'Faturamento NNE'!$F$2:$F$707,'Infos Relatório'!$B306,'Faturamento NNE'!$AA$2:$AA$707,'Infos Relatório'!AM$1,'Faturamento NNE'!$U$2:$U$707,"Sim")+SUMIFS('Faturamento NNE'!$Q$2:$Q$707,'Faturamento NNE'!$E$2:$E$707,'Infos Relatório'!$B$245,'Faturamento NNE'!$F$2:$F$707,'Infos Relatório'!$B306,'Faturamento NNE'!$AA$2:$AA$707,'Infos Relatório'!AM$1,'Faturamento NNE'!$U$2:$U$707,"Sim")</f>
        <v>0</v>
      </c>
      <c r="AQ306" s="227" t="e">
        <f t="shared" si="90"/>
        <v>#DIV/0!</v>
      </c>
      <c r="AR306" s="545">
        <f>SUMIFS('Faturamento NNE'!$I$2:$I$707,'Faturamento NNE'!$E$2:$E$707,'Infos Relatório'!$B$245,'Faturamento NNE'!$F$2:$F$707,'Infos Relatório'!$B306,'Faturamento NNE'!$AA$2:$AA$707,'Infos Relatório'!AM$1)</f>
        <v>0</v>
      </c>
      <c r="AS306" s="541">
        <f>COUNTIFS('Faturamento NNE'!$E$2:$E$707,'Infos Relatório'!$B$245,'Faturamento NNE'!$F$2:$F$707,'Infos Relatório'!$B306,'Faturamento NNE'!$AA$2:$AA$707,'Infos Relatório'!AS$1)</f>
        <v>0</v>
      </c>
      <c r="AT306" s="542">
        <f>SUMIFS('Faturamento NNE'!$H$2:$H$707,'Faturamento NNE'!$E$2:$E$707,'Infos Relatório'!$B$245,'Faturamento NNE'!$F$2:$F$707,'Infos Relatório'!$B306,'Faturamento NNE'!$AA$2:$AA$707,'Infos Relatório'!AS$1)</f>
        <v>0</v>
      </c>
      <c r="AU306" s="542">
        <f>SUMIFS('Faturamento NNE'!$K$2:$K$707,'Faturamento NNE'!$E$2:$E$707,'Infos Relatório'!$B$245,'Faturamento NNE'!$F$2:$F$707,'Infos Relatório'!$B306,'Faturamento NNE'!$AA$2:$AA$707,'Infos Relatório'!AS$1)</f>
        <v>0</v>
      </c>
      <c r="AV306" s="546">
        <f>SUMIFS('Faturamento NNE'!$P$2:$P$707,'Faturamento NNE'!$E$2:$E$707,'Infos Relatório'!$B$245,'Faturamento NNE'!$F$2:$F$707,'Infos Relatório'!$B306,'Faturamento NNE'!$AA$2:$AA$707,'Infos Relatório'!AS$1,'Faturamento NNE'!$U$2:$U$707,"Sim")+SUMIFS('Faturamento NNE'!$Q$2:$Q$707,'Faturamento NNE'!$E$2:$E$707,'Infos Relatório'!$B$245,'Faturamento NNE'!$F$2:$F$707,'Infos Relatório'!$B306,'Faturamento NNE'!$AA$2:$AA$707,'Infos Relatório'!AS$1,'Faturamento NNE'!$U$2:$U$707,"Sim")</f>
        <v>0</v>
      </c>
      <c r="AW306" s="227" t="e">
        <f t="shared" si="91"/>
        <v>#DIV/0!</v>
      </c>
      <c r="AX306" s="545">
        <f>SUMIFS('Faturamento NNE'!$I$2:$I$707,'Faturamento NNE'!$E$2:$E$707,'Infos Relatório'!$B$245,'Faturamento NNE'!$F$2:$F$707,'Infos Relatório'!$B306,'Faturamento NNE'!$AA$2:$AA$707,'Infos Relatório'!AS$1)</f>
        <v>0</v>
      </c>
      <c r="AY306" s="541">
        <f>COUNTIFS('Faturamento NNE'!$E$2:$E$707,'Infos Relatório'!$B$245,'Faturamento NNE'!$F$2:$F$707,'Infos Relatório'!$B306,'Faturamento NNE'!$AA$2:$AA$707,'Infos Relatório'!AY$1)</f>
        <v>0</v>
      </c>
      <c r="AZ306" s="542">
        <f>SUMIFS('Faturamento NNE'!$H$2:$H$707,'Faturamento NNE'!$E$2:$E$707,'Infos Relatório'!$B$245,'Faturamento NNE'!$F$2:$F$707,'Infos Relatório'!$B306,'Faturamento NNE'!$AA$2:$AA$707,'Infos Relatório'!AY$1)</f>
        <v>0</v>
      </c>
      <c r="BA306" s="542">
        <f>SUMIFS('Faturamento NNE'!$K$2:$K$707,'Faturamento NNE'!$E$2:$E$707,'Infos Relatório'!$B$245,'Faturamento NNE'!$F$2:$F$707,'Infos Relatório'!$B306,'Faturamento NNE'!$AA$2:$AA$707,'Infos Relatório'!AY$1)</f>
        <v>0</v>
      </c>
      <c r="BB306" s="546">
        <f>SUMIFS('Faturamento NNE'!$P$2:$P$707,'Faturamento NNE'!$E$2:$E$707,'Infos Relatório'!$B$245,'Faturamento NNE'!$F$2:$F$707,'Infos Relatório'!$B306,'Faturamento NNE'!$AA$2:$AA$707,'Infos Relatório'!AY$1,'Faturamento NNE'!$U$2:$U$707,"Sim")+SUMIFS('Faturamento NNE'!$Q$2:$Q$707,'Faturamento NNE'!$E$2:$E$707,'Infos Relatório'!$B$245,'Faturamento NNE'!$F$2:$F$707,'Infos Relatório'!$B306,'Faturamento NNE'!$AA$2:$AA$707,'Infos Relatório'!AY$1,'Faturamento NNE'!$U$2:$U$707,"Sim")</f>
        <v>0</v>
      </c>
      <c r="BC306" s="227" t="e">
        <f t="shared" si="92"/>
        <v>#DIV/0!</v>
      </c>
      <c r="BD306" s="545">
        <f>SUMIFS('Faturamento NNE'!$I$2:$I$707,'Faturamento NNE'!$E$2:$E$707,'Infos Relatório'!$B$245,'Faturamento NNE'!$F$2:$F$707,'Infos Relatório'!$B306,'Faturamento NNE'!$AA$2:$AA$707,'Infos Relatório'!AY$1)</f>
        <v>0</v>
      </c>
      <c r="BE306" s="541">
        <f>COUNTIFS('Faturamento NNE'!$E$2:$E$707,'Infos Relatório'!$B$245,'Faturamento NNE'!$F$2:$F$707,'Infos Relatório'!$B306,'Faturamento NNE'!$AA$2:$AA$707,'Infos Relatório'!BE$1)</f>
        <v>0</v>
      </c>
      <c r="BF306" s="542">
        <f>SUMIFS('Faturamento NNE'!$H$2:$H$707,'Faturamento NNE'!$E$2:$E$707,'Infos Relatório'!$B$245,'Faturamento NNE'!$F$2:$F$707,'Infos Relatório'!$B306,'Faturamento NNE'!$AA$2:$AA$707,'Infos Relatório'!BE$1)</f>
        <v>0</v>
      </c>
      <c r="BG306" s="542">
        <f>SUMIFS('Faturamento NNE'!$K$2:$K$707,'Faturamento NNE'!$E$2:$E$707,'Infos Relatório'!$B$245,'Faturamento NNE'!$F$2:$F$707,'Infos Relatório'!$B306,'Faturamento NNE'!$AA$2:$AA$707,'Infos Relatório'!BE$1)</f>
        <v>0</v>
      </c>
      <c r="BH306" s="546">
        <f>SUMIFS('Faturamento NNE'!$P$2:$P$707,'Faturamento NNE'!$E$2:$E$707,'Infos Relatório'!$B$245,'Faturamento NNE'!$F$2:$F$707,'Infos Relatório'!$B306,'Faturamento NNE'!$AA$2:$AA$707,'Infos Relatório'!BE$1,'Faturamento NNE'!$U$2:$U$707,"Sim")+SUMIFS('Faturamento NNE'!$Q$2:$Q$707,'Faturamento NNE'!$E$2:$E$707,'Infos Relatório'!$B$245,'Faturamento NNE'!$F$2:$F$707,'Infos Relatório'!$B306,'Faturamento NNE'!$AA$2:$AA$707,'Infos Relatório'!BE$1,'Faturamento NNE'!$U$2:$U$707,"Sim")</f>
        <v>0</v>
      </c>
      <c r="BI306" s="227" t="e">
        <f t="shared" si="93"/>
        <v>#DIV/0!</v>
      </c>
      <c r="BJ306" s="545">
        <f>SUMIFS('Faturamento NNE'!$I$2:$I$707,'Faturamento NNE'!$E$2:$E$707,'Infos Relatório'!$B$245,'Faturamento NNE'!$F$2:$F$707,'Infos Relatório'!$B306,'Faturamento NNE'!$AA$2:$AA$707,'Infos Relatório'!BE$1)</f>
        <v>0</v>
      </c>
      <c r="BK306" s="541">
        <f>COUNTIFS('Faturamento NNE'!$E$2:$E$707,'Infos Relatório'!$B$245,'Faturamento NNE'!$F$2:$F$707,'Infos Relatório'!$B306,'Faturamento NNE'!$AA$2:$AA$707,'Infos Relatório'!BK$1)</f>
        <v>0</v>
      </c>
      <c r="BL306" s="542">
        <f>SUMIFS('Faturamento NNE'!$H$2:$H$707,'Faturamento NNE'!$E$2:$E$707,'Infos Relatório'!$B$245,'Faturamento NNE'!$F$2:$F$707,'Infos Relatório'!$B306,'Faturamento NNE'!$AA$2:$AA$707,'Infos Relatório'!BK$1)</f>
        <v>0</v>
      </c>
      <c r="BM306" s="542">
        <f>SUMIFS('Faturamento NNE'!$K$2:$K$707,'Faturamento NNE'!$E$2:$E$707,'Infos Relatório'!$B$245,'Faturamento NNE'!$F$2:$F$707,'Infos Relatório'!$B306,'Faturamento NNE'!$AA$2:$AA$707,'Infos Relatório'!BK$1)</f>
        <v>0</v>
      </c>
      <c r="BN306" s="546">
        <f>SUMIFS('Faturamento NNE'!$P$2:$P$707,'Faturamento NNE'!$E$2:$E$707,'Infos Relatório'!$B$245,'Faturamento NNE'!$F$2:$F$707,'Infos Relatório'!$B306,'Faturamento NNE'!$AA$2:$AA$707,'Infos Relatório'!BK$1,'Faturamento NNE'!$U$2:$U$707,"Sim")+SUMIFS('Faturamento NNE'!$Q$2:$Q$707,'Faturamento NNE'!$E$2:$E$707,'Infos Relatório'!$B$245,'Faturamento NNE'!$F$2:$F$707,'Infos Relatório'!$B306,'Faturamento NNE'!$AA$2:$AA$707,'Infos Relatório'!BK$1,'Faturamento NNE'!$U$2:$U$707,"Sim")</f>
        <v>0</v>
      </c>
      <c r="BO306" s="227" t="e">
        <f t="shared" si="94"/>
        <v>#DIV/0!</v>
      </c>
      <c r="BP306" s="545">
        <f>SUMIFS('Faturamento NNE'!$I$2:$I$707,'Faturamento NNE'!$E$2:$E$707,'Infos Relatório'!$B$245,'Faturamento NNE'!$F$2:$F$707,'Infos Relatório'!$B306,'Faturamento NNE'!$AA$2:$AA$707,'Infos Relatório'!BK$1)</f>
        <v>0</v>
      </c>
      <c r="BQ306" s="541">
        <f>COUNTIFS('Faturamento NNE'!$E$2:$E$707,'Infos Relatório'!$B$245,'Faturamento NNE'!$F$2:$F$707,'Infos Relatório'!$B306,'Faturamento NNE'!$AA$2:$AA$707,'Infos Relatório'!BQ$1)</f>
        <v>0</v>
      </c>
      <c r="BR306" s="542">
        <f>SUMIFS('Faturamento NNE'!$H$2:$H$707,'Faturamento NNE'!$E$2:$E$707,'Infos Relatório'!$B$245,'Faturamento NNE'!$F$2:$F$707,'Infos Relatório'!$B306,'Faturamento NNE'!$AA$2:$AA$707,'Infos Relatório'!BQ$1)</f>
        <v>0</v>
      </c>
      <c r="BS306" s="542">
        <f>SUMIFS('Faturamento NNE'!$K$2:$K$707,'Faturamento NNE'!$E$2:$E$707,'Infos Relatório'!$B$245,'Faturamento NNE'!$F$2:$F$707,'Infos Relatório'!$B306,'Faturamento NNE'!$AA$2:$AA$707,'Infos Relatório'!BQ$1)</f>
        <v>0</v>
      </c>
      <c r="BT306" s="546">
        <f>SUMIFS('Faturamento NNE'!$P$2:$P$707,'Faturamento NNE'!$E$2:$E$707,'Infos Relatório'!$B$245,'Faturamento NNE'!$F$2:$F$707,'Infos Relatório'!$B306,'Faturamento NNE'!$AA$2:$AA$707,'Infos Relatório'!BQ$1,'Faturamento NNE'!$U$2:$U$707,"Sim")+SUMIFS('Faturamento NNE'!$Q$2:$Q$707,'Faturamento NNE'!$E$2:$E$707,'Infos Relatório'!$B$245,'Faturamento NNE'!$F$2:$F$707,'Infos Relatório'!$B306,'Faturamento NNE'!$AA$2:$AA$707,'Infos Relatório'!BQ$1,'Faturamento NNE'!$U$2:$U$707,"Sim")</f>
        <v>0</v>
      </c>
      <c r="BU306" s="227" t="e">
        <f t="shared" si="95"/>
        <v>#DIV/0!</v>
      </c>
      <c r="BV306" s="545">
        <f>SUMIFS('Faturamento NNE'!$I$2:$I$707,'Faturamento NNE'!$E$2:$E$707,'Infos Relatório'!$B$245,'Faturamento NNE'!$F$2:$F$707,'Infos Relatório'!$B306,'Faturamento NNE'!$AA$2:$AA$707,'Infos Relatório'!BQ$1)</f>
        <v>0</v>
      </c>
    </row>
    <row r="307" spans="2:74">
      <c r="B307" s="217" t="s">
        <v>191</v>
      </c>
      <c r="C307" s="541">
        <f>COUNTIFS('Faturamento NNE'!$E$2:$E$707,'Infos Relatório'!$B$245,'Faturamento NNE'!$F$2:$F$707,'Infos Relatório'!$B307,'Faturamento NNE'!$AA$2:$AA$707,'Infos Relatório'!C$1)</f>
        <v>0</v>
      </c>
      <c r="D307" s="542">
        <f>SUMIFS('Faturamento NNE'!$H$2:$H$707,'Faturamento NNE'!$E$2:$E$707,'Infos Relatório'!$B$245,'Faturamento NNE'!$F$2:$F$707,'Infos Relatório'!$B307,'Faturamento NNE'!$AA$2:$AA$707,'Infos Relatório'!C$1)</f>
        <v>0</v>
      </c>
      <c r="E307" s="543">
        <f>SUMIFS('Faturamento NNE'!$K$2:$K$707,'Faturamento NNE'!$E$2:$E$707,'Infos Relatório'!$B$245,'Faturamento NNE'!$F$2:$F$707,'Infos Relatório'!$B307,'Faturamento NNE'!$AA$2:$AA$707,'Infos Relatório'!C$1)</f>
        <v>0</v>
      </c>
      <c r="F307" s="544">
        <f>SUMIFS('Faturamento NNE'!$P$2:$P$707,'Faturamento NNE'!$E$2:$E$707,'Infos Relatório'!$B$245,'Faturamento NNE'!$F$2:$F$707,'Infos Relatório'!$B307,'Faturamento NNE'!$AA$2:$AA$707,'Infos Relatório'!C$1,'Faturamento NNE'!$U$2:$U$707,"Sim")+SUMIFS('Faturamento NNE'!$Q$2:$Q$707,'Faturamento NNE'!$E$2:$E$707,'Infos Relatório'!$B$245,'Faturamento NNE'!$F$2:$F$707,'Infos Relatório'!$B307,'Faturamento NNE'!$AA$2:$AA$707,'Infos Relatório'!C$1,'Faturamento NNE'!$U$2:$U$707,"Sim")</f>
        <v>0</v>
      </c>
      <c r="G307" s="283" t="e">
        <f t="shared" si="84"/>
        <v>#DIV/0!</v>
      </c>
      <c r="H307" s="545">
        <f>SUMIFS('Faturamento NNE'!$I$2:$I$707,'Faturamento NNE'!$E$2:$E$707,'Infos Relatório'!$B$245,'Faturamento NNE'!$F$2:$F$707,'Infos Relatório'!$B307,'Faturamento NNE'!$AA$2:$AA$707,'Infos Relatório'!C$1)</f>
        <v>0</v>
      </c>
      <c r="I307" s="541">
        <f>COUNTIFS('Faturamento NNE'!$E$2:$E$707,'Infos Relatório'!$B$245,'Faturamento NNE'!$F$2:$F$707,'Infos Relatório'!$B307,'Faturamento NNE'!$AA$2:$AA$707,'Infos Relatório'!I$1)</f>
        <v>0</v>
      </c>
      <c r="J307" s="542">
        <f>SUMIFS('Faturamento NNE'!$H$2:$H$707,'Faturamento NNE'!$E$2:$E$707,'Infos Relatório'!$B$245,'Faturamento NNE'!$F$2:$F$707,'Infos Relatório'!$B307,'Faturamento NNE'!$AA$2:$AA$707,'Infos Relatório'!I$1)</f>
        <v>0</v>
      </c>
      <c r="K307" s="543">
        <f>SUMIFS('Faturamento NNE'!$K$2:$K$707,'Faturamento NNE'!$E$2:$E$707,'Infos Relatório'!$B$245,'Faturamento NNE'!$F$2:$F$707,'Infos Relatório'!$B307,'Faturamento NNE'!$AA$2:$AA$707,'Infos Relatório'!I$1)</f>
        <v>0</v>
      </c>
      <c r="L307" s="544">
        <f>SUMIFS('Faturamento NNE'!$P$2:$P$707,'Faturamento NNE'!$E$2:$E$707,'Infos Relatório'!$B$245,'Faturamento NNE'!$F$2:$F$707,'Infos Relatório'!$B307,'Faturamento NNE'!$AA$2:$AA$707,'Infos Relatório'!I$1,'Faturamento NNE'!$U$2:$U$707,"Sim")+SUMIFS('Faturamento NNE'!$Q$2:$Q$707,'Faturamento NNE'!$E$2:$E$707,'Infos Relatório'!$B$245,'Faturamento NNE'!$F$2:$F$707,'Infos Relatório'!$B307,'Faturamento NNE'!$AA$2:$AA$707,'Infos Relatório'!I$1,'Faturamento NNE'!$U$2:$U$707,"Sim")</f>
        <v>0</v>
      </c>
      <c r="M307" s="283" t="e">
        <f t="shared" si="85"/>
        <v>#DIV/0!</v>
      </c>
      <c r="N307" s="545">
        <f>SUMIFS('Faturamento NNE'!$I$2:$I$707,'Faturamento NNE'!$E$2:$E$707,'Infos Relatório'!$B$245,'Faturamento NNE'!$F$2:$F$707,'Infos Relatório'!$B307,'Faturamento NNE'!$AA$2:$AA$707,'Infos Relatório'!I$1)</f>
        <v>0</v>
      </c>
      <c r="O307" s="541">
        <f>COUNTIFS('Faturamento NNE'!$E$2:$E$707,'Infos Relatório'!$B$245,'Faturamento NNE'!$F$2:$F$707,'Infos Relatório'!$B307,'Faturamento NNE'!$AA$2:$AA$707,'Infos Relatório'!O$1)</f>
        <v>0</v>
      </c>
      <c r="P307" s="542">
        <f>SUMIFS('Faturamento NNE'!$H$2:$H$707,'Faturamento NNE'!$E$2:$E$707,'Infos Relatório'!$B$245,'Faturamento NNE'!$F$2:$F$707,'Infos Relatório'!$B307,'Faturamento NNE'!$AA$2:$AA$707,'Infos Relatório'!O$1)</f>
        <v>0</v>
      </c>
      <c r="Q307" s="542">
        <f>SUMIFS('Faturamento NNE'!$K$2:$K$707,'Faturamento NNE'!$E$2:$E$707,'Infos Relatório'!$B$245,'Faturamento NNE'!$F$2:$F$707,'Infos Relatório'!$B307,'Faturamento NNE'!$AA$2:$AA$707,'Infos Relatório'!O$1)</f>
        <v>0</v>
      </c>
      <c r="R307" s="546">
        <f>SUMIFS('Faturamento NNE'!$P$2:$P$707,'Faturamento NNE'!$E$2:$E$707,'Infos Relatório'!$B$245,'Faturamento NNE'!$F$2:$F$707,'Infos Relatório'!$B307,'Faturamento NNE'!$AA$2:$AA$707,'Infos Relatório'!O$1,'Faturamento NNE'!$U$2:$U$707,"Sim")+SUMIFS('Faturamento NNE'!$Q$2:$Q$707,'Faturamento NNE'!$E$2:$E$707,'Infos Relatório'!$B$245,'Faturamento NNE'!$F$2:$F$707,'Infos Relatório'!$B307,'Faturamento NNE'!$AA$2:$AA$707,'Infos Relatório'!O$1,'Faturamento NNE'!$U$2:$U$707,"Sim")</f>
        <v>0</v>
      </c>
      <c r="S307" s="227" t="e">
        <f t="shared" si="86"/>
        <v>#DIV/0!</v>
      </c>
      <c r="T307" s="545">
        <f>SUMIFS('Faturamento NNE'!$I$2:$I$707,'Faturamento NNE'!$E$2:$E$707,'Infos Relatório'!$B$245,'Faturamento NNE'!$F$2:$F$707,'Infos Relatório'!$B307,'Faturamento NNE'!$AA$2:$AA$707,'Infos Relatório'!O$1)</f>
        <v>0</v>
      </c>
      <c r="U307" s="541">
        <f>COUNTIFS('Faturamento NNE'!$E$2:$E$707,'Infos Relatório'!$B$245,'Faturamento NNE'!$F$2:$F$707,'Infos Relatório'!$B307,'Faturamento NNE'!$AA$2:$AA$707,'Infos Relatório'!U$1)</f>
        <v>0</v>
      </c>
      <c r="V307" s="542">
        <f>SUMIFS('Faturamento NNE'!$H$2:$H$707,'Faturamento NNE'!$E$2:$E$707,'Infos Relatório'!$B$245,'Faturamento NNE'!$F$2:$F$707,'Infos Relatório'!$B307,'Faturamento NNE'!$AA$2:$AA$707,'Infos Relatório'!U$1)</f>
        <v>0</v>
      </c>
      <c r="W307" s="542">
        <f>SUMIFS('Faturamento NNE'!$K$2:$K$707,'Faturamento NNE'!$E$2:$E$707,'Infos Relatório'!$B$245,'Faturamento NNE'!$F$2:$F$707,'Infos Relatório'!$B307,'Faturamento NNE'!$AA$2:$AA$707,'Infos Relatório'!U$1)</f>
        <v>0</v>
      </c>
      <c r="X307" s="546">
        <f>SUMIFS('Faturamento NNE'!$P$2:$P$707,'Faturamento NNE'!$E$2:$E$707,'Infos Relatório'!$B$245,'Faturamento NNE'!$F$2:$F$707,'Infos Relatório'!$B307,'Faturamento NNE'!$AA$2:$AA$707,'Infos Relatório'!U$1,'Faturamento NNE'!$U$2:$U$707,"Sim")+SUMIFS('Faturamento NNE'!$Q$2:$Q$707,'Faturamento NNE'!$E$2:$E$707,'Infos Relatório'!$B$245,'Faturamento NNE'!$F$2:$F$707,'Infos Relatório'!$B307,'Faturamento NNE'!$AA$2:$AA$707,'Infos Relatório'!U$1,'Faturamento NNE'!$U$2:$U$707,"Sim")</f>
        <v>0</v>
      </c>
      <c r="Y307" s="227" t="e">
        <f t="shared" si="87"/>
        <v>#DIV/0!</v>
      </c>
      <c r="Z307" s="545">
        <f>SUMIFS('Faturamento NNE'!$I$2:$I$707,'Faturamento NNE'!$E$2:$E$707,'Infos Relatório'!$B$245,'Faturamento NNE'!$F$2:$F$707,'Infos Relatório'!$B307,'Faturamento NNE'!$AA$2:$AA$707,'Infos Relatório'!U$1)</f>
        <v>0</v>
      </c>
      <c r="AA307" s="541">
        <f>COUNTIFS('Faturamento NNE'!$E$2:$E$707,'Infos Relatório'!$B$245,'Faturamento NNE'!$F$2:$F$707,'Infos Relatório'!$B307,'Faturamento NNE'!$AA$2:$AA$707,'Infos Relatório'!AA$1)</f>
        <v>0</v>
      </c>
      <c r="AB307" s="542">
        <f>SUMIFS('Faturamento NNE'!$H$2:$H$707,'Faturamento NNE'!$E$2:$E$707,'Infos Relatório'!$B$245,'Faturamento NNE'!$F$2:$F$707,'Infos Relatório'!$B307,'Faturamento NNE'!$AA$2:$AA$707,'Infos Relatório'!AA$1)</f>
        <v>0</v>
      </c>
      <c r="AC307" s="542">
        <f>SUMIFS('Faturamento NNE'!$K$2:$K$707,'Faturamento NNE'!$E$2:$E$707,'Infos Relatório'!$B$245,'Faturamento NNE'!$F$2:$F$707,'Infos Relatório'!$B307,'Faturamento NNE'!$AA$2:$AA$707,'Infos Relatório'!AA$1)</f>
        <v>0</v>
      </c>
      <c r="AD307" s="546">
        <f>SUMIFS('Faturamento NNE'!$P$2:$P$707,'Faturamento NNE'!$E$2:$E$707,'Infos Relatório'!$B$245,'Faturamento NNE'!$F$2:$F$707,'Infos Relatório'!$B307,'Faturamento NNE'!$AA$2:$AA$707,'Infos Relatório'!AA$1,'Faturamento NNE'!$U$2:$U$707,"Sim")+SUMIFS('Faturamento NNE'!$Q$2:$Q$707,'Faturamento NNE'!$E$2:$E$707,'Infos Relatório'!$B$245,'Faturamento NNE'!$F$2:$F$707,'Infos Relatório'!$B307,'Faturamento NNE'!$AA$2:$AA$707,'Infos Relatório'!AA$1,'Faturamento NNE'!$U$2:$U$707,"Sim")</f>
        <v>0</v>
      </c>
      <c r="AE307" s="227" t="e">
        <f t="shared" si="88"/>
        <v>#DIV/0!</v>
      </c>
      <c r="AF307" s="545">
        <f>SUMIFS('Faturamento NNE'!$I$2:$I$707,'Faturamento NNE'!$E$2:$E$707,'Infos Relatório'!$B$245,'Faturamento NNE'!$F$2:$F$707,'Infos Relatório'!$B307,'Faturamento NNE'!$AA$2:$AA$707,'Infos Relatório'!AA$1)</f>
        <v>0</v>
      </c>
      <c r="AG307" s="541">
        <f>COUNTIFS('Faturamento NNE'!$E$2:$E$707,'Infos Relatório'!$B$245,'Faturamento NNE'!$F$2:$F$707,'Infos Relatório'!$B307,'Faturamento NNE'!$AA$2:$AA$707,'Infos Relatório'!AG$1)</f>
        <v>0</v>
      </c>
      <c r="AH307" s="542">
        <f>SUMIFS('Faturamento NNE'!$H$2:$H$707,'Faturamento NNE'!$E$2:$E$707,'Infos Relatório'!$B$245,'Faturamento NNE'!$F$2:$F$707,'Infos Relatório'!$B307,'Faturamento NNE'!$AA$2:$AA$707,'Infos Relatório'!AG$1)</f>
        <v>0</v>
      </c>
      <c r="AI307" s="542">
        <f>SUMIFS('Faturamento NNE'!$K$2:$K$707,'Faturamento NNE'!$E$2:$E$707,'Infos Relatório'!$B$245,'Faturamento NNE'!$F$2:$F$707,'Infos Relatório'!$B307,'Faturamento NNE'!$AA$2:$AA$707,'Infos Relatório'!AG$1)</f>
        <v>0</v>
      </c>
      <c r="AJ307" s="546">
        <f>SUMIFS('Faturamento NNE'!$P$2:$P$707,'Faturamento NNE'!$E$2:$E$707,'Infos Relatório'!$B$245,'Faturamento NNE'!$F$2:$F$707,'Infos Relatório'!$B307,'Faturamento NNE'!$AA$2:$AA$707,'Infos Relatório'!AG$1,'Faturamento NNE'!$U$2:$U$707,"Sim")+SUMIFS('Faturamento NNE'!$Q$2:$Q$707,'Faturamento NNE'!$E$2:$E$707,'Infos Relatório'!$B$245,'Faturamento NNE'!$F$2:$F$707,'Infos Relatório'!$B307,'Faturamento NNE'!$AA$2:$AA$707,'Infos Relatório'!AG$1,'Faturamento NNE'!$U$2:$U$707,"Sim")</f>
        <v>0</v>
      </c>
      <c r="AK307" s="227" t="e">
        <f t="shared" si="89"/>
        <v>#DIV/0!</v>
      </c>
      <c r="AL307" s="545">
        <f>SUMIFS('Faturamento NNE'!$I$2:$I$707,'Faturamento NNE'!$E$2:$E$707,'Infos Relatório'!$B$245,'Faturamento NNE'!$F$2:$F$707,'Infos Relatório'!$B307,'Faturamento NNE'!$AA$2:$AA$707,'Infos Relatório'!AG$1)</f>
        <v>0</v>
      </c>
      <c r="AM307" s="541">
        <f>COUNTIFS('Faturamento NNE'!$E$2:$E$707,'Infos Relatório'!$B$245,'Faturamento NNE'!$F$2:$F$707,'Infos Relatório'!$B307,'Faturamento NNE'!$AA$2:$AA$707,'Infos Relatório'!AM$1)</f>
        <v>0</v>
      </c>
      <c r="AN307" s="542">
        <f>SUMIFS('Faturamento NNE'!$H$2:$H$707,'Faturamento NNE'!$E$2:$E$707,'Infos Relatório'!$B$245,'Faturamento NNE'!$F$2:$F$707,'Infos Relatório'!$B307,'Faturamento NNE'!$AA$2:$AA$707,'Infos Relatório'!AM$1)</f>
        <v>0</v>
      </c>
      <c r="AO307" s="542">
        <f>SUMIFS('Faturamento NNE'!$K$2:$K$707,'Faturamento NNE'!$E$2:$E$707,'Infos Relatório'!$B$245,'Faturamento NNE'!$F$2:$F$707,'Infos Relatório'!$B307,'Faturamento NNE'!$AA$2:$AA$707,'Infos Relatório'!AM$1)</f>
        <v>0</v>
      </c>
      <c r="AP307" s="546">
        <f>SUMIFS('Faturamento NNE'!$P$2:$P$707,'Faturamento NNE'!$E$2:$E$707,'Infos Relatório'!$B$245,'Faturamento NNE'!$F$2:$F$707,'Infos Relatório'!$B307,'Faturamento NNE'!$AA$2:$AA$707,'Infos Relatório'!AM$1,'Faturamento NNE'!$U$2:$U$707,"Sim")+SUMIFS('Faturamento NNE'!$Q$2:$Q$707,'Faturamento NNE'!$E$2:$E$707,'Infos Relatório'!$B$245,'Faturamento NNE'!$F$2:$F$707,'Infos Relatório'!$B307,'Faturamento NNE'!$AA$2:$AA$707,'Infos Relatório'!AM$1,'Faturamento NNE'!$U$2:$U$707,"Sim")</f>
        <v>0</v>
      </c>
      <c r="AQ307" s="227" t="e">
        <f t="shared" si="90"/>
        <v>#DIV/0!</v>
      </c>
      <c r="AR307" s="545">
        <f>SUMIFS('Faturamento NNE'!$I$2:$I$707,'Faturamento NNE'!$E$2:$E$707,'Infos Relatório'!$B$245,'Faturamento NNE'!$F$2:$F$707,'Infos Relatório'!$B307,'Faturamento NNE'!$AA$2:$AA$707,'Infos Relatório'!AM$1)</f>
        <v>0</v>
      </c>
      <c r="AS307" s="541">
        <f>COUNTIFS('Faturamento NNE'!$E$2:$E$707,'Infos Relatório'!$B$245,'Faturamento NNE'!$F$2:$F$707,'Infos Relatório'!$B307,'Faturamento NNE'!$AA$2:$AA$707,'Infos Relatório'!AS$1)</f>
        <v>0</v>
      </c>
      <c r="AT307" s="542">
        <f>SUMIFS('Faturamento NNE'!$H$2:$H$707,'Faturamento NNE'!$E$2:$E$707,'Infos Relatório'!$B$245,'Faturamento NNE'!$F$2:$F$707,'Infos Relatório'!$B307,'Faturamento NNE'!$AA$2:$AA$707,'Infos Relatório'!AS$1)</f>
        <v>0</v>
      </c>
      <c r="AU307" s="542">
        <f>SUMIFS('Faturamento NNE'!$K$2:$K$707,'Faturamento NNE'!$E$2:$E$707,'Infos Relatório'!$B$245,'Faturamento NNE'!$F$2:$F$707,'Infos Relatório'!$B307,'Faturamento NNE'!$AA$2:$AA$707,'Infos Relatório'!AS$1)</f>
        <v>0</v>
      </c>
      <c r="AV307" s="546">
        <f>SUMIFS('Faturamento NNE'!$P$2:$P$707,'Faturamento NNE'!$E$2:$E$707,'Infos Relatório'!$B$245,'Faturamento NNE'!$F$2:$F$707,'Infos Relatório'!$B307,'Faturamento NNE'!$AA$2:$AA$707,'Infos Relatório'!AS$1,'Faturamento NNE'!$U$2:$U$707,"Sim")+SUMIFS('Faturamento NNE'!$Q$2:$Q$707,'Faturamento NNE'!$E$2:$E$707,'Infos Relatório'!$B$245,'Faturamento NNE'!$F$2:$F$707,'Infos Relatório'!$B307,'Faturamento NNE'!$AA$2:$AA$707,'Infos Relatório'!AS$1,'Faturamento NNE'!$U$2:$U$707,"Sim")</f>
        <v>0</v>
      </c>
      <c r="AW307" s="227" t="e">
        <f t="shared" si="91"/>
        <v>#DIV/0!</v>
      </c>
      <c r="AX307" s="545">
        <f>SUMIFS('Faturamento NNE'!$I$2:$I$707,'Faturamento NNE'!$E$2:$E$707,'Infos Relatório'!$B$245,'Faturamento NNE'!$F$2:$F$707,'Infos Relatório'!$B307,'Faturamento NNE'!$AA$2:$AA$707,'Infos Relatório'!AS$1)</f>
        <v>0</v>
      </c>
      <c r="AY307" s="541">
        <f>COUNTIFS('Faturamento NNE'!$E$2:$E$707,'Infos Relatório'!$B$245,'Faturamento NNE'!$F$2:$F$707,'Infos Relatório'!$B307,'Faturamento NNE'!$AA$2:$AA$707,'Infos Relatório'!AY$1)</f>
        <v>0</v>
      </c>
      <c r="AZ307" s="542">
        <f>SUMIFS('Faturamento NNE'!$H$2:$H$707,'Faturamento NNE'!$E$2:$E$707,'Infos Relatório'!$B$245,'Faturamento NNE'!$F$2:$F$707,'Infos Relatório'!$B307,'Faturamento NNE'!$AA$2:$AA$707,'Infos Relatório'!AY$1)</f>
        <v>0</v>
      </c>
      <c r="BA307" s="542">
        <f>SUMIFS('Faturamento NNE'!$K$2:$K$707,'Faturamento NNE'!$E$2:$E$707,'Infos Relatório'!$B$245,'Faturamento NNE'!$F$2:$F$707,'Infos Relatório'!$B307,'Faturamento NNE'!$AA$2:$AA$707,'Infos Relatório'!AY$1)</f>
        <v>0</v>
      </c>
      <c r="BB307" s="546">
        <f>SUMIFS('Faturamento NNE'!$P$2:$P$707,'Faturamento NNE'!$E$2:$E$707,'Infos Relatório'!$B$245,'Faturamento NNE'!$F$2:$F$707,'Infos Relatório'!$B307,'Faturamento NNE'!$AA$2:$AA$707,'Infos Relatório'!AY$1,'Faturamento NNE'!$U$2:$U$707,"Sim")+SUMIFS('Faturamento NNE'!$Q$2:$Q$707,'Faturamento NNE'!$E$2:$E$707,'Infos Relatório'!$B$245,'Faturamento NNE'!$F$2:$F$707,'Infos Relatório'!$B307,'Faturamento NNE'!$AA$2:$AA$707,'Infos Relatório'!AY$1,'Faturamento NNE'!$U$2:$U$707,"Sim")</f>
        <v>0</v>
      </c>
      <c r="BC307" s="227" t="e">
        <f t="shared" si="92"/>
        <v>#DIV/0!</v>
      </c>
      <c r="BD307" s="545">
        <f>SUMIFS('Faturamento NNE'!$I$2:$I$707,'Faturamento NNE'!$E$2:$E$707,'Infos Relatório'!$B$245,'Faturamento NNE'!$F$2:$F$707,'Infos Relatório'!$B307,'Faturamento NNE'!$AA$2:$AA$707,'Infos Relatório'!AY$1)</f>
        <v>0</v>
      </c>
      <c r="BE307" s="541">
        <f>COUNTIFS('Faturamento NNE'!$E$2:$E$707,'Infos Relatório'!$B$245,'Faturamento NNE'!$F$2:$F$707,'Infos Relatório'!$B307,'Faturamento NNE'!$AA$2:$AA$707,'Infos Relatório'!BE$1)</f>
        <v>0</v>
      </c>
      <c r="BF307" s="542">
        <f>SUMIFS('Faturamento NNE'!$H$2:$H$707,'Faturamento NNE'!$E$2:$E$707,'Infos Relatório'!$B$245,'Faturamento NNE'!$F$2:$F$707,'Infos Relatório'!$B307,'Faturamento NNE'!$AA$2:$AA$707,'Infos Relatório'!BE$1)</f>
        <v>0</v>
      </c>
      <c r="BG307" s="542">
        <f>SUMIFS('Faturamento NNE'!$K$2:$K$707,'Faturamento NNE'!$E$2:$E$707,'Infos Relatório'!$B$245,'Faturamento NNE'!$F$2:$F$707,'Infos Relatório'!$B307,'Faturamento NNE'!$AA$2:$AA$707,'Infos Relatório'!BE$1)</f>
        <v>0</v>
      </c>
      <c r="BH307" s="546">
        <f>SUMIFS('Faturamento NNE'!$P$2:$P$707,'Faturamento NNE'!$E$2:$E$707,'Infos Relatório'!$B$245,'Faturamento NNE'!$F$2:$F$707,'Infos Relatório'!$B307,'Faturamento NNE'!$AA$2:$AA$707,'Infos Relatório'!BE$1,'Faturamento NNE'!$U$2:$U$707,"Sim")+SUMIFS('Faturamento NNE'!$Q$2:$Q$707,'Faturamento NNE'!$E$2:$E$707,'Infos Relatório'!$B$245,'Faturamento NNE'!$F$2:$F$707,'Infos Relatório'!$B307,'Faturamento NNE'!$AA$2:$AA$707,'Infos Relatório'!BE$1,'Faturamento NNE'!$U$2:$U$707,"Sim")</f>
        <v>0</v>
      </c>
      <c r="BI307" s="227" t="e">
        <f t="shared" si="93"/>
        <v>#DIV/0!</v>
      </c>
      <c r="BJ307" s="545">
        <f>SUMIFS('Faturamento NNE'!$I$2:$I$707,'Faturamento NNE'!$E$2:$E$707,'Infos Relatório'!$B$245,'Faturamento NNE'!$F$2:$F$707,'Infos Relatório'!$B307,'Faturamento NNE'!$AA$2:$AA$707,'Infos Relatório'!BE$1)</f>
        <v>0</v>
      </c>
      <c r="BK307" s="541">
        <f>COUNTIFS('Faturamento NNE'!$E$2:$E$707,'Infos Relatório'!$B$245,'Faturamento NNE'!$F$2:$F$707,'Infos Relatório'!$B307,'Faturamento NNE'!$AA$2:$AA$707,'Infos Relatório'!BK$1)</f>
        <v>0</v>
      </c>
      <c r="BL307" s="542">
        <f>SUMIFS('Faturamento NNE'!$H$2:$H$707,'Faturamento NNE'!$E$2:$E$707,'Infos Relatório'!$B$245,'Faturamento NNE'!$F$2:$F$707,'Infos Relatório'!$B307,'Faturamento NNE'!$AA$2:$AA$707,'Infos Relatório'!BK$1)</f>
        <v>0</v>
      </c>
      <c r="BM307" s="542">
        <f>SUMIFS('Faturamento NNE'!$K$2:$K$707,'Faturamento NNE'!$E$2:$E$707,'Infos Relatório'!$B$245,'Faturamento NNE'!$F$2:$F$707,'Infos Relatório'!$B307,'Faturamento NNE'!$AA$2:$AA$707,'Infos Relatório'!BK$1)</f>
        <v>0</v>
      </c>
      <c r="BN307" s="546">
        <f>SUMIFS('Faturamento NNE'!$P$2:$P$707,'Faturamento NNE'!$E$2:$E$707,'Infos Relatório'!$B$245,'Faturamento NNE'!$F$2:$F$707,'Infos Relatório'!$B307,'Faturamento NNE'!$AA$2:$AA$707,'Infos Relatório'!BK$1,'Faturamento NNE'!$U$2:$U$707,"Sim")+SUMIFS('Faturamento NNE'!$Q$2:$Q$707,'Faturamento NNE'!$E$2:$E$707,'Infos Relatório'!$B$245,'Faturamento NNE'!$F$2:$F$707,'Infos Relatório'!$B307,'Faturamento NNE'!$AA$2:$AA$707,'Infos Relatório'!BK$1,'Faturamento NNE'!$U$2:$U$707,"Sim")</f>
        <v>0</v>
      </c>
      <c r="BO307" s="227" t="e">
        <f t="shared" si="94"/>
        <v>#DIV/0!</v>
      </c>
      <c r="BP307" s="545">
        <f>SUMIFS('Faturamento NNE'!$I$2:$I$707,'Faturamento NNE'!$E$2:$E$707,'Infos Relatório'!$B$245,'Faturamento NNE'!$F$2:$F$707,'Infos Relatório'!$B307,'Faturamento NNE'!$AA$2:$AA$707,'Infos Relatório'!BK$1)</f>
        <v>0</v>
      </c>
      <c r="BQ307" s="541">
        <f>COUNTIFS('Faturamento NNE'!$E$2:$E$707,'Infos Relatório'!$B$245,'Faturamento NNE'!$F$2:$F$707,'Infos Relatório'!$B307,'Faturamento NNE'!$AA$2:$AA$707,'Infos Relatório'!BQ$1)</f>
        <v>0</v>
      </c>
      <c r="BR307" s="542">
        <f>SUMIFS('Faturamento NNE'!$H$2:$H$707,'Faturamento NNE'!$E$2:$E$707,'Infos Relatório'!$B$245,'Faturamento NNE'!$F$2:$F$707,'Infos Relatório'!$B307,'Faturamento NNE'!$AA$2:$AA$707,'Infos Relatório'!BQ$1)</f>
        <v>0</v>
      </c>
      <c r="BS307" s="542">
        <f>SUMIFS('Faturamento NNE'!$K$2:$K$707,'Faturamento NNE'!$E$2:$E$707,'Infos Relatório'!$B$245,'Faturamento NNE'!$F$2:$F$707,'Infos Relatório'!$B307,'Faturamento NNE'!$AA$2:$AA$707,'Infos Relatório'!BQ$1)</f>
        <v>0</v>
      </c>
      <c r="BT307" s="546">
        <f>SUMIFS('Faturamento NNE'!$P$2:$P$707,'Faturamento NNE'!$E$2:$E$707,'Infos Relatório'!$B$245,'Faturamento NNE'!$F$2:$F$707,'Infos Relatório'!$B307,'Faturamento NNE'!$AA$2:$AA$707,'Infos Relatório'!BQ$1,'Faturamento NNE'!$U$2:$U$707,"Sim")+SUMIFS('Faturamento NNE'!$Q$2:$Q$707,'Faturamento NNE'!$E$2:$E$707,'Infos Relatório'!$B$245,'Faturamento NNE'!$F$2:$F$707,'Infos Relatório'!$B307,'Faturamento NNE'!$AA$2:$AA$707,'Infos Relatório'!BQ$1,'Faturamento NNE'!$U$2:$U$707,"Sim")</f>
        <v>0</v>
      </c>
      <c r="BU307" s="227" t="e">
        <f t="shared" si="95"/>
        <v>#DIV/0!</v>
      </c>
      <c r="BV307" s="545">
        <f>SUMIFS('Faturamento NNE'!$I$2:$I$707,'Faturamento NNE'!$E$2:$E$707,'Infos Relatório'!$B$245,'Faturamento NNE'!$F$2:$F$707,'Infos Relatório'!$B307,'Faturamento NNE'!$AA$2:$AA$707,'Infos Relatório'!BQ$1)</f>
        <v>0</v>
      </c>
    </row>
    <row r="308" spans="2:74">
      <c r="B308" s="217" t="s">
        <v>192</v>
      </c>
      <c r="C308" s="541">
        <f>COUNTIFS('Faturamento NNE'!$E$2:$E$707,'Infos Relatório'!$B$245,'Faturamento NNE'!$F$2:$F$707,'Infos Relatório'!$B308,'Faturamento NNE'!$AA$2:$AA$707,'Infos Relatório'!C$1)</f>
        <v>0</v>
      </c>
      <c r="D308" s="542">
        <f>SUMIFS('Faturamento NNE'!$H$2:$H$707,'Faturamento NNE'!$E$2:$E$707,'Infos Relatório'!$B$245,'Faturamento NNE'!$F$2:$F$707,'Infos Relatório'!$B308,'Faturamento NNE'!$AA$2:$AA$707,'Infos Relatório'!C$1)</f>
        <v>0</v>
      </c>
      <c r="E308" s="543">
        <f>SUMIFS('Faturamento NNE'!$K$2:$K$707,'Faturamento NNE'!$E$2:$E$707,'Infos Relatório'!$B$245,'Faturamento NNE'!$F$2:$F$707,'Infos Relatório'!$B308,'Faturamento NNE'!$AA$2:$AA$707,'Infos Relatório'!C$1)</f>
        <v>0</v>
      </c>
      <c r="F308" s="544">
        <f>SUMIFS('Faturamento NNE'!$P$2:$P$707,'Faturamento NNE'!$E$2:$E$707,'Infos Relatório'!$B$245,'Faturamento NNE'!$F$2:$F$707,'Infos Relatório'!$B308,'Faturamento NNE'!$AA$2:$AA$707,'Infos Relatório'!C$1,'Faturamento NNE'!$U$2:$U$707,"Sim")+SUMIFS('Faturamento NNE'!$Q$2:$Q$707,'Faturamento NNE'!$E$2:$E$707,'Infos Relatório'!$B$245,'Faturamento NNE'!$F$2:$F$707,'Infos Relatório'!$B308,'Faturamento NNE'!$AA$2:$AA$707,'Infos Relatório'!C$1,'Faturamento NNE'!$U$2:$U$707,"Sim")</f>
        <v>0</v>
      </c>
      <c r="G308" s="283" t="e">
        <f t="shared" si="84"/>
        <v>#DIV/0!</v>
      </c>
      <c r="H308" s="545">
        <f>SUMIFS('Faturamento NNE'!$I$2:$I$707,'Faturamento NNE'!$E$2:$E$707,'Infos Relatório'!$B$245,'Faturamento NNE'!$F$2:$F$707,'Infos Relatório'!$B308,'Faturamento NNE'!$AA$2:$AA$707,'Infos Relatório'!C$1)</f>
        <v>0</v>
      </c>
      <c r="I308" s="541">
        <f>COUNTIFS('Faturamento NNE'!$E$2:$E$707,'Infos Relatório'!$B$245,'Faturamento NNE'!$F$2:$F$707,'Infos Relatório'!$B308,'Faturamento NNE'!$AA$2:$AA$707,'Infos Relatório'!I$1)</f>
        <v>0</v>
      </c>
      <c r="J308" s="542">
        <f>SUMIFS('Faturamento NNE'!$H$2:$H$707,'Faturamento NNE'!$E$2:$E$707,'Infos Relatório'!$B$245,'Faturamento NNE'!$F$2:$F$707,'Infos Relatório'!$B308,'Faturamento NNE'!$AA$2:$AA$707,'Infos Relatório'!I$1)</f>
        <v>0</v>
      </c>
      <c r="K308" s="543">
        <f>SUMIFS('Faturamento NNE'!$K$2:$K$707,'Faturamento NNE'!$E$2:$E$707,'Infos Relatório'!$B$245,'Faturamento NNE'!$F$2:$F$707,'Infos Relatório'!$B308,'Faturamento NNE'!$AA$2:$AA$707,'Infos Relatório'!I$1)</f>
        <v>0</v>
      </c>
      <c r="L308" s="544">
        <f>SUMIFS('Faturamento NNE'!$P$2:$P$707,'Faturamento NNE'!$E$2:$E$707,'Infos Relatório'!$B$245,'Faturamento NNE'!$F$2:$F$707,'Infos Relatório'!$B308,'Faturamento NNE'!$AA$2:$AA$707,'Infos Relatório'!I$1,'Faturamento NNE'!$U$2:$U$707,"Sim")+SUMIFS('Faturamento NNE'!$Q$2:$Q$707,'Faturamento NNE'!$E$2:$E$707,'Infos Relatório'!$B$245,'Faturamento NNE'!$F$2:$F$707,'Infos Relatório'!$B308,'Faturamento NNE'!$AA$2:$AA$707,'Infos Relatório'!I$1,'Faturamento NNE'!$U$2:$U$707,"Sim")</f>
        <v>0</v>
      </c>
      <c r="M308" s="283" t="e">
        <f t="shared" si="85"/>
        <v>#DIV/0!</v>
      </c>
      <c r="N308" s="545">
        <f>SUMIFS('Faturamento NNE'!$I$2:$I$707,'Faturamento NNE'!$E$2:$E$707,'Infos Relatório'!$B$245,'Faturamento NNE'!$F$2:$F$707,'Infos Relatório'!$B308,'Faturamento NNE'!$AA$2:$AA$707,'Infos Relatório'!I$1)</f>
        <v>0</v>
      </c>
      <c r="O308" s="541">
        <f>COUNTIFS('Faturamento NNE'!$E$2:$E$707,'Infos Relatório'!$B$245,'Faturamento NNE'!$F$2:$F$707,'Infos Relatório'!$B308,'Faturamento NNE'!$AA$2:$AA$707,'Infos Relatório'!O$1)</f>
        <v>0</v>
      </c>
      <c r="P308" s="542">
        <f>SUMIFS('Faturamento NNE'!$H$2:$H$707,'Faturamento NNE'!$E$2:$E$707,'Infos Relatório'!$B$245,'Faturamento NNE'!$F$2:$F$707,'Infos Relatório'!$B308,'Faturamento NNE'!$AA$2:$AA$707,'Infos Relatório'!O$1)</f>
        <v>0</v>
      </c>
      <c r="Q308" s="542">
        <f>SUMIFS('Faturamento NNE'!$K$2:$K$707,'Faturamento NNE'!$E$2:$E$707,'Infos Relatório'!$B$245,'Faturamento NNE'!$F$2:$F$707,'Infos Relatório'!$B308,'Faturamento NNE'!$AA$2:$AA$707,'Infos Relatório'!O$1)</f>
        <v>0</v>
      </c>
      <c r="R308" s="546">
        <f>SUMIFS('Faturamento NNE'!$P$2:$P$707,'Faturamento NNE'!$E$2:$E$707,'Infos Relatório'!$B$245,'Faturamento NNE'!$F$2:$F$707,'Infos Relatório'!$B308,'Faturamento NNE'!$AA$2:$AA$707,'Infos Relatório'!O$1,'Faturamento NNE'!$U$2:$U$707,"Sim")+SUMIFS('Faturamento NNE'!$Q$2:$Q$707,'Faturamento NNE'!$E$2:$E$707,'Infos Relatório'!$B$245,'Faturamento NNE'!$F$2:$F$707,'Infos Relatório'!$B308,'Faturamento NNE'!$AA$2:$AA$707,'Infos Relatório'!O$1,'Faturamento NNE'!$U$2:$U$707,"Sim")</f>
        <v>0</v>
      </c>
      <c r="S308" s="227" t="e">
        <f t="shared" si="86"/>
        <v>#DIV/0!</v>
      </c>
      <c r="T308" s="545">
        <f>SUMIFS('Faturamento NNE'!$I$2:$I$707,'Faturamento NNE'!$E$2:$E$707,'Infos Relatório'!$B$245,'Faturamento NNE'!$F$2:$F$707,'Infos Relatório'!$B308,'Faturamento NNE'!$AA$2:$AA$707,'Infos Relatório'!O$1)</f>
        <v>0</v>
      </c>
      <c r="U308" s="541">
        <f>COUNTIFS('Faturamento NNE'!$E$2:$E$707,'Infos Relatório'!$B$245,'Faturamento NNE'!$F$2:$F$707,'Infos Relatório'!$B308,'Faturamento NNE'!$AA$2:$AA$707,'Infos Relatório'!U$1)</f>
        <v>0</v>
      </c>
      <c r="V308" s="542">
        <f>SUMIFS('Faturamento NNE'!$H$2:$H$707,'Faturamento NNE'!$E$2:$E$707,'Infos Relatório'!$B$245,'Faturamento NNE'!$F$2:$F$707,'Infos Relatório'!$B308,'Faturamento NNE'!$AA$2:$AA$707,'Infos Relatório'!U$1)</f>
        <v>0</v>
      </c>
      <c r="W308" s="542">
        <f>SUMIFS('Faturamento NNE'!$K$2:$K$707,'Faturamento NNE'!$E$2:$E$707,'Infos Relatório'!$B$245,'Faturamento NNE'!$F$2:$F$707,'Infos Relatório'!$B308,'Faturamento NNE'!$AA$2:$AA$707,'Infos Relatório'!U$1)</f>
        <v>0</v>
      </c>
      <c r="X308" s="546">
        <f>SUMIFS('Faturamento NNE'!$P$2:$P$707,'Faturamento NNE'!$E$2:$E$707,'Infos Relatório'!$B$245,'Faturamento NNE'!$F$2:$F$707,'Infos Relatório'!$B308,'Faturamento NNE'!$AA$2:$AA$707,'Infos Relatório'!U$1,'Faturamento NNE'!$U$2:$U$707,"Sim")+SUMIFS('Faturamento NNE'!$Q$2:$Q$707,'Faturamento NNE'!$E$2:$E$707,'Infos Relatório'!$B$245,'Faturamento NNE'!$F$2:$F$707,'Infos Relatório'!$B308,'Faturamento NNE'!$AA$2:$AA$707,'Infos Relatório'!U$1,'Faturamento NNE'!$U$2:$U$707,"Sim")</f>
        <v>0</v>
      </c>
      <c r="Y308" s="227" t="e">
        <f t="shared" si="87"/>
        <v>#DIV/0!</v>
      </c>
      <c r="Z308" s="545">
        <f>SUMIFS('Faturamento NNE'!$I$2:$I$707,'Faturamento NNE'!$E$2:$E$707,'Infos Relatório'!$B$245,'Faturamento NNE'!$F$2:$F$707,'Infos Relatório'!$B308,'Faturamento NNE'!$AA$2:$AA$707,'Infos Relatório'!U$1)</f>
        <v>0</v>
      </c>
      <c r="AA308" s="541">
        <f>COUNTIFS('Faturamento NNE'!$E$2:$E$707,'Infos Relatório'!$B$245,'Faturamento NNE'!$F$2:$F$707,'Infos Relatório'!$B308,'Faturamento NNE'!$AA$2:$AA$707,'Infos Relatório'!AA$1)</f>
        <v>0</v>
      </c>
      <c r="AB308" s="542">
        <f>SUMIFS('Faturamento NNE'!$H$2:$H$707,'Faturamento NNE'!$E$2:$E$707,'Infos Relatório'!$B$245,'Faturamento NNE'!$F$2:$F$707,'Infos Relatório'!$B308,'Faturamento NNE'!$AA$2:$AA$707,'Infos Relatório'!AA$1)</f>
        <v>0</v>
      </c>
      <c r="AC308" s="542">
        <f>SUMIFS('Faturamento NNE'!$K$2:$K$707,'Faturamento NNE'!$E$2:$E$707,'Infos Relatório'!$B$245,'Faturamento NNE'!$F$2:$F$707,'Infos Relatório'!$B308,'Faturamento NNE'!$AA$2:$AA$707,'Infos Relatório'!AA$1)</f>
        <v>0</v>
      </c>
      <c r="AD308" s="546">
        <f>SUMIFS('Faturamento NNE'!$P$2:$P$707,'Faturamento NNE'!$E$2:$E$707,'Infos Relatório'!$B$245,'Faturamento NNE'!$F$2:$F$707,'Infos Relatório'!$B308,'Faturamento NNE'!$AA$2:$AA$707,'Infos Relatório'!AA$1,'Faturamento NNE'!$U$2:$U$707,"Sim")+SUMIFS('Faturamento NNE'!$Q$2:$Q$707,'Faturamento NNE'!$E$2:$E$707,'Infos Relatório'!$B$245,'Faturamento NNE'!$F$2:$F$707,'Infos Relatório'!$B308,'Faturamento NNE'!$AA$2:$AA$707,'Infos Relatório'!AA$1,'Faturamento NNE'!$U$2:$U$707,"Sim")</f>
        <v>0</v>
      </c>
      <c r="AE308" s="227" t="e">
        <f t="shared" si="88"/>
        <v>#DIV/0!</v>
      </c>
      <c r="AF308" s="545">
        <f>SUMIFS('Faturamento NNE'!$I$2:$I$707,'Faturamento NNE'!$E$2:$E$707,'Infos Relatório'!$B$245,'Faturamento NNE'!$F$2:$F$707,'Infos Relatório'!$B308,'Faturamento NNE'!$AA$2:$AA$707,'Infos Relatório'!AA$1)</f>
        <v>0</v>
      </c>
      <c r="AG308" s="541">
        <f>COUNTIFS('Faturamento NNE'!$E$2:$E$707,'Infos Relatório'!$B$245,'Faturamento NNE'!$F$2:$F$707,'Infos Relatório'!$B308,'Faturamento NNE'!$AA$2:$AA$707,'Infos Relatório'!AG$1)</f>
        <v>0</v>
      </c>
      <c r="AH308" s="542">
        <f>SUMIFS('Faturamento NNE'!$H$2:$H$707,'Faturamento NNE'!$E$2:$E$707,'Infos Relatório'!$B$245,'Faturamento NNE'!$F$2:$F$707,'Infos Relatório'!$B308,'Faturamento NNE'!$AA$2:$AA$707,'Infos Relatório'!AG$1)</f>
        <v>0</v>
      </c>
      <c r="AI308" s="542">
        <f>SUMIFS('Faturamento NNE'!$K$2:$K$707,'Faturamento NNE'!$E$2:$E$707,'Infos Relatório'!$B$245,'Faturamento NNE'!$F$2:$F$707,'Infos Relatório'!$B308,'Faturamento NNE'!$AA$2:$AA$707,'Infos Relatório'!AG$1)</f>
        <v>0</v>
      </c>
      <c r="AJ308" s="546">
        <f>SUMIFS('Faturamento NNE'!$P$2:$P$707,'Faturamento NNE'!$E$2:$E$707,'Infos Relatório'!$B$245,'Faturamento NNE'!$F$2:$F$707,'Infos Relatório'!$B308,'Faturamento NNE'!$AA$2:$AA$707,'Infos Relatório'!AG$1,'Faturamento NNE'!$U$2:$U$707,"Sim")+SUMIFS('Faturamento NNE'!$Q$2:$Q$707,'Faturamento NNE'!$E$2:$E$707,'Infos Relatório'!$B$245,'Faturamento NNE'!$F$2:$F$707,'Infos Relatório'!$B308,'Faturamento NNE'!$AA$2:$AA$707,'Infos Relatório'!AG$1,'Faturamento NNE'!$U$2:$U$707,"Sim")</f>
        <v>0</v>
      </c>
      <c r="AK308" s="227" t="e">
        <f t="shared" si="89"/>
        <v>#DIV/0!</v>
      </c>
      <c r="AL308" s="545">
        <f>SUMIFS('Faturamento NNE'!$I$2:$I$707,'Faturamento NNE'!$E$2:$E$707,'Infos Relatório'!$B$245,'Faturamento NNE'!$F$2:$F$707,'Infos Relatório'!$B308,'Faturamento NNE'!$AA$2:$AA$707,'Infos Relatório'!AG$1)</f>
        <v>0</v>
      </c>
      <c r="AM308" s="541">
        <f>COUNTIFS('Faturamento NNE'!$E$2:$E$707,'Infos Relatório'!$B$245,'Faturamento NNE'!$F$2:$F$707,'Infos Relatório'!$B308,'Faturamento NNE'!$AA$2:$AA$707,'Infos Relatório'!AM$1)</f>
        <v>0</v>
      </c>
      <c r="AN308" s="542">
        <f>SUMIFS('Faturamento NNE'!$H$2:$H$707,'Faturamento NNE'!$E$2:$E$707,'Infos Relatório'!$B$245,'Faturamento NNE'!$F$2:$F$707,'Infos Relatório'!$B308,'Faturamento NNE'!$AA$2:$AA$707,'Infos Relatório'!AM$1)</f>
        <v>0</v>
      </c>
      <c r="AO308" s="542">
        <f>SUMIFS('Faturamento NNE'!$K$2:$K$707,'Faturamento NNE'!$E$2:$E$707,'Infos Relatório'!$B$245,'Faturamento NNE'!$F$2:$F$707,'Infos Relatório'!$B308,'Faturamento NNE'!$AA$2:$AA$707,'Infos Relatório'!AM$1)</f>
        <v>0</v>
      </c>
      <c r="AP308" s="546">
        <f>SUMIFS('Faturamento NNE'!$P$2:$P$707,'Faturamento NNE'!$E$2:$E$707,'Infos Relatório'!$B$245,'Faturamento NNE'!$F$2:$F$707,'Infos Relatório'!$B308,'Faturamento NNE'!$AA$2:$AA$707,'Infos Relatório'!AM$1,'Faturamento NNE'!$U$2:$U$707,"Sim")+SUMIFS('Faturamento NNE'!$Q$2:$Q$707,'Faturamento NNE'!$E$2:$E$707,'Infos Relatório'!$B$245,'Faturamento NNE'!$F$2:$F$707,'Infos Relatório'!$B308,'Faturamento NNE'!$AA$2:$AA$707,'Infos Relatório'!AM$1,'Faturamento NNE'!$U$2:$U$707,"Sim")</f>
        <v>0</v>
      </c>
      <c r="AQ308" s="227" t="e">
        <f t="shared" si="90"/>
        <v>#DIV/0!</v>
      </c>
      <c r="AR308" s="545">
        <f>SUMIFS('Faturamento NNE'!$I$2:$I$707,'Faturamento NNE'!$E$2:$E$707,'Infos Relatório'!$B$245,'Faturamento NNE'!$F$2:$F$707,'Infos Relatório'!$B308,'Faturamento NNE'!$AA$2:$AA$707,'Infos Relatório'!AM$1)</f>
        <v>0</v>
      </c>
      <c r="AS308" s="541">
        <f>COUNTIFS('Faturamento NNE'!$E$2:$E$707,'Infos Relatório'!$B$245,'Faturamento NNE'!$F$2:$F$707,'Infos Relatório'!$B308,'Faturamento NNE'!$AA$2:$AA$707,'Infos Relatório'!AS$1)</f>
        <v>0</v>
      </c>
      <c r="AT308" s="542">
        <f>SUMIFS('Faturamento NNE'!$H$2:$H$707,'Faturamento NNE'!$E$2:$E$707,'Infos Relatório'!$B$245,'Faturamento NNE'!$F$2:$F$707,'Infos Relatório'!$B308,'Faturamento NNE'!$AA$2:$AA$707,'Infos Relatório'!AS$1)</f>
        <v>0</v>
      </c>
      <c r="AU308" s="542">
        <f>SUMIFS('Faturamento NNE'!$K$2:$K$707,'Faturamento NNE'!$E$2:$E$707,'Infos Relatório'!$B$245,'Faturamento NNE'!$F$2:$F$707,'Infos Relatório'!$B308,'Faturamento NNE'!$AA$2:$AA$707,'Infos Relatório'!AS$1)</f>
        <v>0</v>
      </c>
      <c r="AV308" s="546">
        <f>SUMIFS('Faturamento NNE'!$P$2:$P$707,'Faturamento NNE'!$E$2:$E$707,'Infos Relatório'!$B$245,'Faturamento NNE'!$F$2:$F$707,'Infos Relatório'!$B308,'Faturamento NNE'!$AA$2:$AA$707,'Infos Relatório'!AS$1,'Faturamento NNE'!$U$2:$U$707,"Sim")+SUMIFS('Faturamento NNE'!$Q$2:$Q$707,'Faturamento NNE'!$E$2:$E$707,'Infos Relatório'!$B$245,'Faturamento NNE'!$F$2:$F$707,'Infos Relatório'!$B308,'Faturamento NNE'!$AA$2:$AA$707,'Infos Relatório'!AS$1,'Faturamento NNE'!$U$2:$U$707,"Sim")</f>
        <v>0</v>
      </c>
      <c r="AW308" s="227" t="e">
        <f t="shared" si="91"/>
        <v>#DIV/0!</v>
      </c>
      <c r="AX308" s="545">
        <f>SUMIFS('Faturamento NNE'!$I$2:$I$707,'Faturamento NNE'!$E$2:$E$707,'Infos Relatório'!$B$245,'Faturamento NNE'!$F$2:$F$707,'Infos Relatório'!$B308,'Faturamento NNE'!$AA$2:$AA$707,'Infos Relatório'!AS$1)</f>
        <v>0</v>
      </c>
      <c r="AY308" s="541">
        <f>COUNTIFS('Faturamento NNE'!$E$2:$E$707,'Infos Relatório'!$B$245,'Faturamento NNE'!$F$2:$F$707,'Infos Relatório'!$B308,'Faturamento NNE'!$AA$2:$AA$707,'Infos Relatório'!AY$1)</f>
        <v>0</v>
      </c>
      <c r="AZ308" s="542">
        <f>SUMIFS('Faturamento NNE'!$H$2:$H$707,'Faturamento NNE'!$E$2:$E$707,'Infos Relatório'!$B$245,'Faturamento NNE'!$F$2:$F$707,'Infos Relatório'!$B308,'Faturamento NNE'!$AA$2:$AA$707,'Infos Relatório'!AY$1)</f>
        <v>0</v>
      </c>
      <c r="BA308" s="542">
        <f>SUMIFS('Faturamento NNE'!$K$2:$K$707,'Faturamento NNE'!$E$2:$E$707,'Infos Relatório'!$B$245,'Faturamento NNE'!$F$2:$F$707,'Infos Relatório'!$B308,'Faturamento NNE'!$AA$2:$AA$707,'Infos Relatório'!AY$1)</f>
        <v>0</v>
      </c>
      <c r="BB308" s="546">
        <f>SUMIFS('Faturamento NNE'!$P$2:$P$707,'Faturamento NNE'!$E$2:$E$707,'Infos Relatório'!$B$245,'Faturamento NNE'!$F$2:$F$707,'Infos Relatório'!$B308,'Faturamento NNE'!$AA$2:$AA$707,'Infos Relatório'!AY$1,'Faturamento NNE'!$U$2:$U$707,"Sim")+SUMIFS('Faturamento NNE'!$Q$2:$Q$707,'Faturamento NNE'!$E$2:$E$707,'Infos Relatório'!$B$245,'Faturamento NNE'!$F$2:$F$707,'Infos Relatório'!$B308,'Faturamento NNE'!$AA$2:$AA$707,'Infos Relatório'!AY$1,'Faturamento NNE'!$U$2:$U$707,"Sim")</f>
        <v>0</v>
      </c>
      <c r="BC308" s="227" t="e">
        <f t="shared" si="92"/>
        <v>#DIV/0!</v>
      </c>
      <c r="BD308" s="545">
        <f>SUMIFS('Faturamento NNE'!$I$2:$I$707,'Faturamento NNE'!$E$2:$E$707,'Infos Relatório'!$B$245,'Faturamento NNE'!$F$2:$F$707,'Infos Relatório'!$B308,'Faturamento NNE'!$AA$2:$AA$707,'Infos Relatório'!AY$1)</f>
        <v>0</v>
      </c>
      <c r="BE308" s="541">
        <f>COUNTIFS('Faturamento NNE'!$E$2:$E$707,'Infos Relatório'!$B$245,'Faturamento NNE'!$F$2:$F$707,'Infos Relatório'!$B308,'Faturamento NNE'!$AA$2:$AA$707,'Infos Relatório'!BE$1)</f>
        <v>0</v>
      </c>
      <c r="BF308" s="542">
        <f>SUMIFS('Faturamento NNE'!$H$2:$H$707,'Faturamento NNE'!$E$2:$E$707,'Infos Relatório'!$B$245,'Faturamento NNE'!$F$2:$F$707,'Infos Relatório'!$B308,'Faturamento NNE'!$AA$2:$AA$707,'Infos Relatório'!BE$1)</f>
        <v>0</v>
      </c>
      <c r="BG308" s="542">
        <f>SUMIFS('Faturamento NNE'!$K$2:$K$707,'Faturamento NNE'!$E$2:$E$707,'Infos Relatório'!$B$245,'Faturamento NNE'!$F$2:$F$707,'Infos Relatório'!$B308,'Faturamento NNE'!$AA$2:$AA$707,'Infos Relatório'!BE$1)</f>
        <v>0</v>
      </c>
      <c r="BH308" s="546">
        <f>SUMIFS('Faturamento NNE'!$P$2:$P$707,'Faturamento NNE'!$E$2:$E$707,'Infos Relatório'!$B$245,'Faturamento NNE'!$F$2:$F$707,'Infos Relatório'!$B308,'Faturamento NNE'!$AA$2:$AA$707,'Infos Relatório'!BE$1,'Faturamento NNE'!$U$2:$U$707,"Sim")+SUMIFS('Faturamento NNE'!$Q$2:$Q$707,'Faturamento NNE'!$E$2:$E$707,'Infos Relatório'!$B$245,'Faturamento NNE'!$F$2:$F$707,'Infos Relatório'!$B308,'Faturamento NNE'!$AA$2:$AA$707,'Infos Relatório'!BE$1,'Faturamento NNE'!$U$2:$U$707,"Sim")</f>
        <v>0</v>
      </c>
      <c r="BI308" s="227" t="e">
        <f t="shared" si="93"/>
        <v>#DIV/0!</v>
      </c>
      <c r="BJ308" s="545">
        <f>SUMIFS('Faturamento NNE'!$I$2:$I$707,'Faturamento NNE'!$E$2:$E$707,'Infos Relatório'!$B$245,'Faturamento NNE'!$F$2:$F$707,'Infos Relatório'!$B308,'Faturamento NNE'!$AA$2:$AA$707,'Infos Relatório'!BE$1)</f>
        <v>0</v>
      </c>
      <c r="BK308" s="541">
        <f>COUNTIFS('Faturamento NNE'!$E$2:$E$707,'Infos Relatório'!$B$245,'Faturamento NNE'!$F$2:$F$707,'Infos Relatório'!$B308,'Faturamento NNE'!$AA$2:$AA$707,'Infos Relatório'!BK$1)</f>
        <v>0</v>
      </c>
      <c r="BL308" s="542">
        <f>SUMIFS('Faturamento NNE'!$H$2:$H$707,'Faturamento NNE'!$E$2:$E$707,'Infos Relatório'!$B$245,'Faturamento NNE'!$F$2:$F$707,'Infos Relatório'!$B308,'Faturamento NNE'!$AA$2:$AA$707,'Infos Relatório'!BK$1)</f>
        <v>0</v>
      </c>
      <c r="BM308" s="542">
        <f>SUMIFS('Faturamento NNE'!$K$2:$K$707,'Faturamento NNE'!$E$2:$E$707,'Infos Relatório'!$B$245,'Faturamento NNE'!$F$2:$F$707,'Infos Relatório'!$B308,'Faturamento NNE'!$AA$2:$AA$707,'Infos Relatório'!BK$1)</f>
        <v>0</v>
      </c>
      <c r="BN308" s="546">
        <f>SUMIFS('Faturamento NNE'!$P$2:$P$707,'Faturamento NNE'!$E$2:$E$707,'Infos Relatório'!$B$245,'Faturamento NNE'!$F$2:$F$707,'Infos Relatório'!$B308,'Faturamento NNE'!$AA$2:$AA$707,'Infos Relatório'!BK$1,'Faturamento NNE'!$U$2:$U$707,"Sim")+SUMIFS('Faturamento NNE'!$Q$2:$Q$707,'Faturamento NNE'!$E$2:$E$707,'Infos Relatório'!$B$245,'Faturamento NNE'!$F$2:$F$707,'Infos Relatório'!$B308,'Faturamento NNE'!$AA$2:$AA$707,'Infos Relatório'!BK$1,'Faturamento NNE'!$U$2:$U$707,"Sim")</f>
        <v>0</v>
      </c>
      <c r="BO308" s="227" t="e">
        <f t="shared" si="94"/>
        <v>#DIV/0!</v>
      </c>
      <c r="BP308" s="545">
        <f>SUMIFS('Faturamento NNE'!$I$2:$I$707,'Faturamento NNE'!$E$2:$E$707,'Infos Relatório'!$B$245,'Faturamento NNE'!$F$2:$F$707,'Infos Relatório'!$B308,'Faturamento NNE'!$AA$2:$AA$707,'Infos Relatório'!BK$1)</f>
        <v>0</v>
      </c>
      <c r="BQ308" s="541">
        <f>COUNTIFS('Faturamento NNE'!$E$2:$E$707,'Infos Relatório'!$B$245,'Faturamento NNE'!$F$2:$F$707,'Infos Relatório'!$B308,'Faturamento NNE'!$AA$2:$AA$707,'Infos Relatório'!BQ$1)</f>
        <v>0</v>
      </c>
      <c r="BR308" s="542">
        <f>SUMIFS('Faturamento NNE'!$H$2:$H$707,'Faturamento NNE'!$E$2:$E$707,'Infos Relatório'!$B$245,'Faturamento NNE'!$F$2:$F$707,'Infos Relatório'!$B308,'Faturamento NNE'!$AA$2:$AA$707,'Infos Relatório'!BQ$1)</f>
        <v>0</v>
      </c>
      <c r="BS308" s="542">
        <f>SUMIFS('Faturamento NNE'!$K$2:$K$707,'Faturamento NNE'!$E$2:$E$707,'Infos Relatório'!$B$245,'Faturamento NNE'!$F$2:$F$707,'Infos Relatório'!$B308,'Faturamento NNE'!$AA$2:$AA$707,'Infos Relatório'!BQ$1)</f>
        <v>0</v>
      </c>
      <c r="BT308" s="546">
        <f>SUMIFS('Faturamento NNE'!$P$2:$P$707,'Faturamento NNE'!$E$2:$E$707,'Infos Relatório'!$B$245,'Faturamento NNE'!$F$2:$F$707,'Infos Relatório'!$B308,'Faturamento NNE'!$AA$2:$AA$707,'Infos Relatório'!BQ$1,'Faturamento NNE'!$U$2:$U$707,"Sim")+SUMIFS('Faturamento NNE'!$Q$2:$Q$707,'Faturamento NNE'!$E$2:$E$707,'Infos Relatório'!$B$245,'Faturamento NNE'!$F$2:$F$707,'Infos Relatório'!$B308,'Faturamento NNE'!$AA$2:$AA$707,'Infos Relatório'!BQ$1,'Faturamento NNE'!$U$2:$U$707,"Sim")</f>
        <v>0</v>
      </c>
      <c r="BU308" s="227" t="e">
        <f t="shared" si="95"/>
        <v>#DIV/0!</v>
      </c>
      <c r="BV308" s="545">
        <f>SUMIFS('Faturamento NNE'!$I$2:$I$707,'Faturamento NNE'!$E$2:$E$707,'Infos Relatório'!$B$245,'Faturamento NNE'!$F$2:$F$707,'Infos Relatório'!$B308,'Faturamento NNE'!$AA$2:$AA$707,'Infos Relatório'!BQ$1)</f>
        <v>0</v>
      </c>
    </row>
    <row r="309" spans="2:74">
      <c r="B309" s="217" t="s">
        <v>193</v>
      </c>
      <c r="C309" s="541">
        <f>COUNTIFS('Faturamento NNE'!$E$2:$E$707,'Infos Relatório'!$B$245,'Faturamento NNE'!$F$2:$F$707,'Infos Relatório'!$B309,'Faturamento NNE'!$AA$2:$AA$707,'Infos Relatório'!C$1)</f>
        <v>0</v>
      </c>
      <c r="D309" s="542">
        <f>SUMIFS('Faturamento NNE'!$H$2:$H$707,'Faturamento NNE'!$E$2:$E$707,'Infos Relatório'!$B$245,'Faturamento NNE'!$F$2:$F$707,'Infos Relatório'!$B309,'Faturamento NNE'!$AA$2:$AA$707,'Infos Relatório'!C$1)</f>
        <v>0</v>
      </c>
      <c r="E309" s="543">
        <f>SUMIFS('Faturamento NNE'!$K$2:$K$707,'Faturamento NNE'!$E$2:$E$707,'Infos Relatório'!$B$245,'Faturamento NNE'!$F$2:$F$707,'Infos Relatório'!$B309,'Faturamento NNE'!$AA$2:$AA$707,'Infos Relatório'!C$1)</f>
        <v>0</v>
      </c>
      <c r="F309" s="544">
        <f>SUMIFS('Faturamento NNE'!$P$2:$P$707,'Faturamento NNE'!$E$2:$E$707,'Infos Relatório'!$B$245,'Faturamento NNE'!$F$2:$F$707,'Infos Relatório'!$B309,'Faturamento NNE'!$AA$2:$AA$707,'Infos Relatório'!C$1,'Faturamento NNE'!$U$2:$U$707,"Sim")+SUMIFS('Faturamento NNE'!$Q$2:$Q$707,'Faturamento NNE'!$E$2:$E$707,'Infos Relatório'!$B$245,'Faturamento NNE'!$F$2:$F$707,'Infos Relatório'!$B309,'Faturamento NNE'!$AA$2:$AA$707,'Infos Relatório'!C$1,'Faturamento NNE'!$U$2:$U$707,"Sim")</f>
        <v>0</v>
      </c>
      <c r="G309" s="283" t="e">
        <f t="shared" si="84"/>
        <v>#DIV/0!</v>
      </c>
      <c r="H309" s="545">
        <f>SUMIFS('Faturamento NNE'!$I$2:$I$707,'Faturamento NNE'!$E$2:$E$707,'Infos Relatório'!$B$245,'Faturamento NNE'!$F$2:$F$707,'Infos Relatório'!$B309,'Faturamento NNE'!$AA$2:$AA$707,'Infos Relatório'!C$1)</f>
        <v>0</v>
      </c>
      <c r="I309" s="541">
        <f>COUNTIFS('Faturamento NNE'!$E$2:$E$707,'Infos Relatório'!$B$245,'Faturamento NNE'!$F$2:$F$707,'Infos Relatório'!$B309,'Faturamento NNE'!$AA$2:$AA$707,'Infos Relatório'!I$1)</f>
        <v>0</v>
      </c>
      <c r="J309" s="542">
        <f>SUMIFS('Faturamento NNE'!$H$2:$H$707,'Faturamento NNE'!$E$2:$E$707,'Infos Relatório'!$B$245,'Faturamento NNE'!$F$2:$F$707,'Infos Relatório'!$B309,'Faturamento NNE'!$AA$2:$AA$707,'Infos Relatório'!I$1)</f>
        <v>0</v>
      </c>
      <c r="K309" s="543">
        <f>SUMIFS('Faturamento NNE'!$K$2:$K$707,'Faturamento NNE'!$E$2:$E$707,'Infos Relatório'!$B$245,'Faturamento NNE'!$F$2:$F$707,'Infos Relatório'!$B309,'Faturamento NNE'!$AA$2:$AA$707,'Infos Relatório'!I$1)</f>
        <v>0</v>
      </c>
      <c r="L309" s="544">
        <f>SUMIFS('Faturamento NNE'!$P$2:$P$707,'Faturamento NNE'!$E$2:$E$707,'Infos Relatório'!$B$245,'Faturamento NNE'!$F$2:$F$707,'Infos Relatório'!$B309,'Faturamento NNE'!$AA$2:$AA$707,'Infos Relatório'!I$1,'Faturamento NNE'!$U$2:$U$707,"Sim")+SUMIFS('Faturamento NNE'!$Q$2:$Q$707,'Faturamento NNE'!$E$2:$E$707,'Infos Relatório'!$B$245,'Faturamento NNE'!$F$2:$F$707,'Infos Relatório'!$B309,'Faturamento NNE'!$AA$2:$AA$707,'Infos Relatório'!I$1,'Faturamento NNE'!$U$2:$U$707,"Sim")</f>
        <v>0</v>
      </c>
      <c r="M309" s="283" t="e">
        <f t="shared" si="85"/>
        <v>#DIV/0!</v>
      </c>
      <c r="N309" s="545">
        <f>SUMIFS('Faturamento NNE'!$I$2:$I$707,'Faturamento NNE'!$E$2:$E$707,'Infos Relatório'!$B$245,'Faturamento NNE'!$F$2:$F$707,'Infos Relatório'!$B309,'Faturamento NNE'!$AA$2:$AA$707,'Infos Relatório'!I$1)</f>
        <v>0</v>
      </c>
      <c r="O309" s="541">
        <f>COUNTIFS('Faturamento NNE'!$E$2:$E$707,'Infos Relatório'!$B$245,'Faturamento NNE'!$F$2:$F$707,'Infos Relatório'!$B309,'Faturamento NNE'!$AA$2:$AA$707,'Infos Relatório'!O$1)</f>
        <v>0</v>
      </c>
      <c r="P309" s="542">
        <f>SUMIFS('Faturamento NNE'!$H$2:$H$707,'Faturamento NNE'!$E$2:$E$707,'Infos Relatório'!$B$245,'Faturamento NNE'!$F$2:$F$707,'Infos Relatório'!$B309,'Faturamento NNE'!$AA$2:$AA$707,'Infos Relatório'!O$1)</f>
        <v>0</v>
      </c>
      <c r="Q309" s="542">
        <f>SUMIFS('Faturamento NNE'!$K$2:$K$707,'Faturamento NNE'!$E$2:$E$707,'Infos Relatório'!$B$245,'Faturamento NNE'!$F$2:$F$707,'Infos Relatório'!$B309,'Faturamento NNE'!$AA$2:$AA$707,'Infos Relatório'!O$1)</f>
        <v>0</v>
      </c>
      <c r="R309" s="546">
        <f>SUMIFS('Faturamento NNE'!$P$2:$P$707,'Faturamento NNE'!$E$2:$E$707,'Infos Relatório'!$B$245,'Faturamento NNE'!$F$2:$F$707,'Infos Relatório'!$B309,'Faturamento NNE'!$AA$2:$AA$707,'Infos Relatório'!O$1,'Faturamento NNE'!$U$2:$U$707,"Sim")+SUMIFS('Faturamento NNE'!$Q$2:$Q$707,'Faturamento NNE'!$E$2:$E$707,'Infos Relatório'!$B$245,'Faturamento NNE'!$F$2:$F$707,'Infos Relatório'!$B309,'Faturamento NNE'!$AA$2:$AA$707,'Infos Relatório'!O$1,'Faturamento NNE'!$U$2:$U$707,"Sim")</f>
        <v>0</v>
      </c>
      <c r="S309" s="227" t="e">
        <f t="shared" si="86"/>
        <v>#DIV/0!</v>
      </c>
      <c r="T309" s="545">
        <f>SUMIFS('Faturamento NNE'!$I$2:$I$707,'Faturamento NNE'!$E$2:$E$707,'Infos Relatório'!$B$245,'Faturamento NNE'!$F$2:$F$707,'Infos Relatório'!$B309,'Faturamento NNE'!$AA$2:$AA$707,'Infos Relatório'!O$1)</f>
        <v>0</v>
      </c>
      <c r="U309" s="541">
        <f>COUNTIFS('Faturamento NNE'!$E$2:$E$707,'Infos Relatório'!$B$245,'Faturamento NNE'!$F$2:$F$707,'Infos Relatório'!$B309,'Faturamento NNE'!$AA$2:$AA$707,'Infos Relatório'!U$1)</f>
        <v>0</v>
      </c>
      <c r="V309" s="542">
        <f>SUMIFS('Faturamento NNE'!$H$2:$H$707,'Faturamento NNE'!$E$2:$E$707,'Infos Relatório'!$B$245,'Faturamento NNE'!$F$2:$F$707,'Infos Relatório'!$B309,'Faturamento NNE'!$AA$2:$AA$707,'Infos Relatório'!U$1)</f>
        <v>0</v>
      </c>
      <c r="W309" s="542">
        <f>SUMIFS('Faturamento NNE'!$K$2:$K$707,'Faturamento NNE'!$E$2:$E$707,'Infos Relatório'!$B$245,'Faturamento NNE'!$F$2:$F$707,'Infos Relatório'!$B309,'Faturamento NNE'!$AA$2:$AA$707,'Infos Relatório'!U$1)</f>
        <v>0</v>
      </c>
      <c r="X309" s="546">
        <f>SUMIFS('Faturamento NNE'!$P$2:$P$707,'Faturamento NNE'!$E$2:$E$707,'Infos Relatório'!$B$245,'Faturamento NNE'!$F$2:$F$707,'Infos Relatório'!$B309,'Faturamento NNE'!$AA$2:$AA$707,'Infos Relatório'!U$1,'Faturamento NNE'!$U$2:$U$707,"Sim")+SUMIFS('Faturamento NNE'!$Q$2:$Q$707,'Faturamento NNE'!$E$2:$E$707,'Infos Relatório'!$B$245,'Faturamento NNE'!$F$2:$F$707,'Infos Relatório'!$B309,'Faturamento NNE'!$AA$2:$AA$707,'Infos Relatório'!U$1,'Faturamento NNE'!$U$2:$U$707,"Sim")</f>
        <v>0</v>
      </c>
      <c r="Y309" s="227" t="e">
        <f t="shared" si="87"/>
        <v>#DIV/0!</v>
      </c>
      <c r="Z309" s="545">
        <f>SUMIFS('Faturamento NNE'!$I$2:$I$707,'Faturamento NNE'!$E$2:$E$707,'Infos Relatório'!$B$245,'Faturamento NNE'!$F$2:$F$707,'Infos Relatório'!$B309,'Faturamento NNE'!$AA$2:$AA$707,'Infos Relatório'!U$1)</f>
        <v>0</v>
      </c>
      <c r="AA309" s="541">
        <f>COUNTIFS('Faturamento NNE'!$E$2:$E$707,'Infos Relatório'!$B$245,'Faturamento NNE'!$F$2:$F$707,'Infos Relatório'!$B309,'Faturamento NNE'!$AA$2:$AA$707,'Infos Relatório'!AA$1)</f>
        <v>0</v>
      </c>
      <c r="AB309" s="542">
        <f>SUMIFS('Faturamento NNE'!$H$2:$H$707,'Faturamento NNE'!$E$2:$E$707,'Infos Relatório'!$B$245,'Faturamento NNE'!$F$2:$F$707,'Infos Relatório'!$B309,'Faturamento NNE'!$AA$2:$AA$707,'Infos Relatório'!AA$1)</f>
        <v>0</v>
      </c>
      <c r="AC309" s="542">
        <f>SUMIFS('Faturamento NNE'!$K$2:$K$707,'Faturamento NNE'!$E$2:$E$707,'Infos Relatório'!$B$245,'Faturamento NNE'!$F$2:$F$707,'Infos Relatório'!$B309,'Faturamento NNE'!$AA$2:$AA$707,'Infos Relatório'!AA$1)</f>
        <v>0</v>
      </c>
      <c r="AD309" s="546">
        <f>SUMIFS('Faturamento NNE'!$P$2:$P$707,'Faturamento NNE'!$E$2:$E$707,'Infos Relatório'!$B$245,'Faturamento NNE'!$F$2:$F$707,'Infos Relatório'!$B309,'Faturamento NNE'!$AA$2:$AA$707,'Infos Relatório'!AA$1,'Faturamento NNE'!$U$2:$U$707,"Sim")+SUMIFS('Faturamento NNE'!$Q$2:$Q$707,'Faturamento NNE'!$E$2:$E$707,'Infos Relatório'!$B$245,'Faturamento NNE'!$F$2:$F$707,'Infos Relatório'!$B309,'Faturamento NNE'!$AA$2:$AA$707,'Infos Relatório'!AA$1,'Faturamento NNE'!$U$2:$U$707,"Sim")</f>
        <v>0</v>
      </c>
      <c r="AE309" s="227" t="e">
        <f t="shared" si="88"/>
        <v>#DIV/0!</v>
      </c>
      <c r="AF309" s="545">
        <f>SUMIFS('Faturamento NNE'!$I$2:$I$707,'Faturamento NNE'!$E$2:$E$707,'Infos Relatório'!$B$245,'Faturamento NNE'!$F$2:$F$707,'Infos Relatório'!$B309,'Faturamento NNE'!$AA$2:$AA$707,'Infos Relatório'!AA$1)</f>
        <v>0</v>
      </c>
      <c r="AG309" s="541">
        <f>COUNTIFS('Faturamento NNE'!$E$2:$E$707,'Infos Relatório'!$B$245,'Faturamento NNE'!$F$2:$F$707,'Infos Relatório'!$B309,'Faturamento NNE'!$AA$2:$AA$707,'Infos Relatório'!AG$1)</f>
        <v>0</v>
      </c>
      <c r="AH309" s="542">
        <f>SUMIFS('Faturamento NNE'!$H$2:$H$707,'Faturamento NNE'!$E$2:$E$707,'Infos Relatório'!$B$245,'Faturamento NNE'!$F$2:$F$707,'Infos Relatório'!$B309,'Faturamento NNE'!$AA$2:$AA$707,'Infos Relatório'!AG$1)</f>
        <v>0</v>
      </c>
      <c r="AI309" s="542">
        <f>SUMIFS('Faturamento NNE'!$K$2:$K$707,'Faturamento NNE'!$E$2:$E$707,'Infos Relatório'!$B$245,'Faturamento NNE'!$F$2:$F$707,'Infos Relatório'!$B309,'Faturamento NNE'!$AA$2:$AA$707,'Infos Relatório'!AG$1)</f>
        <v>0</v>
      </c>
      <c r="AJ309" s="546">
        <f>SUMIFS('Faturamento NNE'!$P$2:$P$707,'Faturamento NNE'!$E$2:$E$707,'Infos Relatório'!$B$245,'Faturamento NNE'!$F$2:$F$707,'Infos Relatório'!$B309,'Faturamento NNE'!$AA$2:$AA$707,'Infos Relatório'!AG$1,'Faturamento NNE'!$U$2:$U$707,"Sim")+SUMIFS('Faturamento NNE'!$Q$2:$Q$707,'Faturamento NNE'!$E$2:$E$707,'Infos Relatório'!$B$245,'Faturamento NNE'!$F$2:$F$707,'Infos Relatório'!$B309,'Faturamento NNE'!$AA$2:$AA$707,'Infos Relatório'!AG$1,'Faturamento NNE'!$U$2:$U$707,"Sim")</f>
        <v>0</v>
      </c>
      <c r="AK309" s="227" t="e">
        <f t="shared" si="89"/>
        <v>#DIV/0!</v>
      </c>
      <c r="AL309" s="545">
        <f>SUMIFS('Faturamento NNE'!$I$2:$I$707,'Faturamento NNE'!$E$2:$E$707,'Infos Relatório'!$B$245,'Faturamento NNE'!$F$2:$F$707,'Infos Relatório'!$B309,'Faturamento NNE'!$AA$2:$AA$707,'Infos Relatório'!AG$1)</f>
        <v>0</v>
      </c>
      <c r="AM309" s="541">
        <f>COUNTIFS('Faturamento NNE'!$E$2:$E$707,'Infos Relatório'!$B$245,'Faturamento NNE'!$F$2:$F$707,'Infos Relatório'!$B309,'Faturamento NNE'!$AA$2:$AA$707,'Infos Relatório'!AM$1)</f>
        <v>0</v>
      </c>
      <c r="AN309" s="542">
        <f>SUMIFS('Faturamento NNE'!$H$2:$H$707,'Faturamento NNE'!$E$2:$E$707,'Infos Relatório'!$B$245,'Faturamento NNE'!$F$2:$F$707,'Infos Relatório'!$B309,'Faturamento NNE'!$AA$2:$AA$707,'Infos Relatório'!AM$1)</f>
        <v>0</v>
      </c>
      <c r="AO309" s="542">
        <f>SUMIFS('Faturamento NNE'!$K$2:$K$707,'Faturamento NNE'!$E$2:$E$707,'Infos Relatório'!$B$245,'Faturamento NNE'!$F$2:$F$707,'Infos Relatório'!$B309,'Faturamento NNE'!$AA$2:$AA$707,'Infos Relatório'!AM$1)</f>
        <v>0</v>
      </c>
      <c r="AP309" s="546">
        <f>SUMIFS('Faturamento NNE'!$P$2:$P$707,'Faturamento NNE'!$E$2:$E$707,'Infos Relatório'!$B$245,'Faturamento NNE'!$F$2:$F$707,'Infos Relatório'!$B309,'Faturamento NNE'!$AA$2:$AA$707,'Infos Relatório'!AM$1,'Faturamento NNE'!$U$2:$U$707,"Sim")+SUMIFS('Faturamento NNE'!$Q$2:$Q$707,'Faturamento NNE'!$E$2:$E$707,'Infos Relatório'!$B$245,'Faturamento NNE'!$F$2:$F$707,'Infos Relatório'!$B309,'Faturamento NNE'!$AA$2:$AA$707,'Infos Relatório'!AM$1,'Faturamento NNE'!$U$2:$U$707,"Sim")</f>
        <v>0</v>
      </c>
      <c r="AQ309" s="227" t="e">
        <f t="shared" si="90"/>
        <v>#DIV/0!</v>
      </c>
      <c r="AR309" s="545">
        <f>SUMIFS('Faturamento NNE'!$I$2:$I$707,'Faturamento NNE'!$E$2:$E$707,'Infos Relatório'!$B$245,'Faturamento NNE'!$F$2:$F$707,'Infos Relatório'!$B309,'Faturamento NNE'!$AA$2:$AA$707,'Infos Relatório'!AM$1)</f>
        <v>0</v>
      </c>
      <c r="AS309" s="541">
        <f>COUNTIFS('Faturamento NNE'!$E$2:$E$707,'Infos Relatório'!$B$245,'Faturamento NNE'!$F$2:$F$707,'Infos Relatório'!$B309,'Faturamento NNE'!$AA$2:$AA$707,'Infos Relatório'!AS$1)</f>
        <v>0</v>
      </c>
      <c r="AT309" s="542">
        <f>SUMIFS('Faturamento NNE'!$H$2:$H$707,'Faturamento NNE'!$E$2:$E$707,'Infos Relatório'!$B$245,'Faturamento NNE'!$F$2:$F$707,'Infos Relatório'!$B309,'Faturamento NNE'!$AA$2:$AA$707,'Infos Relatório'!AS$1)</f>
        <v>0</v>
      </c>
      <c r="AU309" s="542">
        <f>SUMIFS('Faturamento NNE'!$K$2:$K$707,'Faturamento NNE'!$E$2:$E$707,'Infos Relatório'!$B$245,'Faturamento NNE'!$F$2:$F$707,'Infos Relatório'!$B309,'Faturamento NNE'!$AA$2:$AA$707,'Infos Relatório'!AS$1)</f>
        <v>0</v>
      </c>
      <c r="AV309" s="546">
        <f>SUMIFS('Faturamento NNE'!$P$2:$P$707,'Faturamento NNE'!$E$2:$E$707,'Infos Relatório'!$B$245,'Faturamento NNE'!$F$2:$F$707,'Infos Relatório'!$B309,'Faturamento NNE'!$AA$2:$AA$707,'Infos Relatório'!AS$1,'Faturamento NNE'!$U$2:$U$707,"Sim")+SUMIFS('Faturamento NNE'!$Q$2:$Q$707,'Faturamento NNE'!$E$2:$E$707,'Infos Relatório'!$B$245,'Faturamento NNE'!$F$2:$F$707,'Infos Relatório'!$B309,'Faturamento NNE'!$AA$2:$AA$707,'Infos Relatório'!AS$1,'Faturamento NNE'!$U$2:$U$707,"Sim")</f>
        <v>0</v>
      </c>
      <c r="AW309" s="227" t="e">
        <f t="shared" si="91"/>
        <v>#DIV/0!</v>
      </c>
      <c r="AX309" s="545">
        <f>SUMIFS('Faturamento NNE'!$I$2:$I$707,'Faturamento NNE'!$E$2:$E$707,'Infos Relatório'!$B$245,'Faturamento NNE'!$F$2:$F$707,'Infos Relatório'!$B309,'Faturamento NNE'!$AA$2:$AA$707,'Infos Relatório'!AS$1)</f>
        <v>0</v>
      </c>
      <c r="AY309" s="541">
        <f>COUNTIFS('Faturamento NNE'!$E$2:$E$707,'Infos Relatório'!$B$245,'Faturamento NNE'!$F$2:$F$707,'Infos Relatório'!$B309,'Faturamento NNE'!$AA$2:$AA$707,'Infos Relatório'!AY$1)</f>
        <v>0</v>
      </c>
      <c r="AZ309" s="542">
        <f>SUMIFS('Faturamento NNE'!$H$2:$H$707,'Faturamento NNE'!$E$2:$E$707,'Infos Relatório'!$B$245,'Faturamento NNE'!$F$2:$F$707,'Infos Relatório'!$B309,'Faturamento NNE'!$AA$2:$AA$707,'Infos Relatório'!AY$1)</f>
        <v>0</v>
      </c>
      <c r="BA309" s="542">
        <f>SUMIFS('Faturamento NNE'!$K$2:$K$707,'Faturamento NNE'!$E$2:$E$707,'Infos Relatório'!$B$245,'Faturamento NNE'!$F$2:$F$707,'Infos Relatório'!$B309,'Faturamento NNE'!$AA$2:$AA$707,'Infos Relatório'!AY$1)</f>
        <v>0</v>
      </c>
      <c r="BB309" s="546">
        <f>SUMIFS('Faturamento NNE'!$P$2:$P$707,'Faturamento NNE'!$E$2:$E$707,'Infos Relatório'!$B$245,'Faturamento NNE'!$F$2:$F$707,'Infos Relatório'!$B309,'Faturamento NNE'!$AA$2:$AA$707,'Infos Relatório'!AY$1,'Faturamento NNE'!$U$2:$U$707,"Sim")+SUMIFS('Faturamento NNE'!$Q$2:$Q$707,'Faturamento NNE'!$E$2:$E$707,'Infos Relatório'!$B$245,'Faturamento NNE'!$F$2:$F$707,'Infos Relatório'!$B309,'Faturamento NNE'!$AA$2:$AA$707,'Infos Relatório'!AY$1,'Faturamento NNE'!$U$2:$U$707,"Sim")</f>
        <v>0</v>
      </c>
      <c r="BC309" s="227" t="e">
        <f t="shared" si="92"/>
        <v>#DIV/0!</v>
      </c>
      <c r="BD309" s="545">
        <f>SUMIFS('Faturamento NNE'!$I$2:$I$707,'Faturamento NNE'!$E$2:$E$707,'Infos Relatório'!$B$245,'Faturamento NNE'!$F$2:$F$707,'Infos Relatório'!$B309,'Faturamento NNE'!$AA$2:$AA$707,'Infos Relatório'!AY$1)</f>
        <v>0</v>
      </c>
      <c r="BE309" s="541">
        <f>COUNTIFS('Faturamento NNE'!$E$2:$E$707,'Infos Relatório'!$B$245,'Faturamento NNE'!$F$2:$F$707,'Infos Relatório'!$B309,'Faturamento NNE'!$AA$2:$AA$707,'Infos Relatório'!BE$1)</f>
        <v>0</v>
      </c>
      <c r="BF309" s="542">
        <f>SUMIFS('Faturamento NNE'!$H$2:$H$707,'Faturamento NNE'!$E$2:$E$707,'Infos Relatório'!$B$245,'Faturamento NNE'!$F$2:$F$707,'Infos Relatório'!$B309,'Faturamento NNE'!$AA$2:$AA$707,'Infos Relatório'!BE$1)</f>
        <v>0</v>
      </c>
      <c r="BG309" s="542">
        <f>SUMIFS('Faturamento NNE'!$K$2:$K$707,'Faturamento NNE'!$E$2:$E$707,'Infos Relatório'!$B$245,'Faturamento NNE'!$F$2:$F$707,'Infos Relatório'!$B309,'Faturamento NNE'!$AA$2:$AA$707,'Infos Relatório'!BE$1)</f>
        <v>0</v>
      </c>
      <c r="BH309" s="546">
        <f>SUMIFS('Faturamento NNE'!$P$2:$P$707,'Faturamento NNE'!$E$2:$E$707,'Infos Relatório'!$B$245,'Faturamento NNE'!$F$2:$F$707,'Infos Relatório'!$B309,'Faturamento NNE'!$AA$2:$AA$707,'Infos Relatório'!BE$1,'Faturamento NNE'!$U$2:$U$707,"Sim")+SUMIFS('Faturamento NNE'!$Q$2:$Q$707,'Faturamento NNE'!$E$2:$E$707,'Infos Relatório'!$B$245,'Faturamento NNE'!$F$2:$F$707,'Infos Relatório'!$B309,'Faturamento NNE'!$AA$2:$AA$707,'Infos Relatório'!BE$1,'Faturamento NNE'!$U$2:$U$707,"Sim")</f>
        <v>0</v>
      </c>
      <c r="BI309" s="227" t="e">
        <f t="shared" si="93"/>
        <v>#DIV/0!</v>
      </c>
      <c r="BJ309" s="545">
        <f>SUMIFS('Faturamento NNE'!$I$2:$I$707,'Faturamento NNE'!$E$2:$E$707,'Infos Relatório'!$B$245,'Faturamento NNE'!$F$2:$F$707,'Infos Relatório'!$B309,'Faturamento NNE'!$AA$2:$AA$707,'Infos Relatório'!BE$1)</f>
        <v>0</v>
      </c>
      <c r="BK309" s="541">
        <f>COUNTIFS('Faturamento NNE'!$E$2:$E$707,'Infos Relatório'!$B$245,'Faturamento NNE'!$F$2:$F$707,'Infos Relatório'!$B309,'Faturamento NNE'!$AA$2:$AA$707,'Infos Relatório'!BK$1)</f>
        <v>0</v>
      </c>
      <c r="BL309" s="542">
        <f>SUMIFS('Faturamento NNE'!$H$2:$H$707,'Faturamento NNE'!$E$2:$E$707,'Infos Relatório'!$B$245,'Faturamento NNE'!$F$2:$F$707,'Infos Relatório'!$B309,'Faturamento NNE'!$AA$2:$AA$707,'Infos Relatório'!BK$1)</f>
        <v>0</v>
      </c>
      <c r="BM309" s="542">
        <f>SUMIFS('Faturamento NNE'!$K$2:$K$707,'Faturamento NNE'!$E$2:$E$707,'Infos Relatório'!$B$245,'Faturamento NNE'!$F$2:$F$707,'Infos Relatório'!$B309,'Faturamento NNE'!$AA$2:$AA$707,'Infos Relatório'!BK$1)</f>
        <v>0</v>
      </c>
      <c r="BN309" s="546">
        <f>SUMIFS('Faturamento NNE'!$P$2:$P$707,'Faturamento NNE'!$E$2:$E$707,'Infos Relatório'!$B$245,'Faturamento NNE'!$F$2:$F$707,'Infos Relatório'!$B309,'Faturamento NNE'!$AA$2:$AA$707,'Infos Relatório'!BK$1,'Faturamento NNE'!$U$2:$U$707,"Sim")+SUMIFS('Faturamento NNE'!$Q$2:$Q$707,'Faturamento NNE'!$E$2:$E$707,'Infos Relatório'!$B$245,'Faturamento NNE'!$F$2:$F$707,'Infos Relatório'!$B309,'Faturamento NNE'!$AA$2:$AA$707,'Infos Relatório'!BK$1,'Faturamento NNE'!$U$2:$U$707,"Sim")</f>
        <v>0</v>
      </c>
      <c r="BO309" s="227" t="e">
        <f t="shared" si="94"/>
        <v>#DIV/0!</v>
      </c>
      <c r="BP309" s="545">
        <f>SUMIFS('Faturamento NNE'!$I$2:$I$707,'Faturamento NNE'!$E$2:$E$707,'Infos Relatório'!$B$245,'Faturamento NNE'!$F$2:$F$707,'Infos Relatório'!$B309,'Faturamento NNE'!$AA$2:$AA$707,'Infos Relatório'!BK$1)</f>
        <v>0</v>
      </c>
      <c r="BQ309" s="541">
        <f>COUNTIFS('Faturamento NNE'!$E$2:$E$707,'Infos Relatório'!$B$245,'Faturamento NNE'!$F$2:$F$707,'Infos Relatório'!$B309,'Faturamento NNE'!$AA$2:$AA$707,'Infos Relatório'!BQ$1)</f>
        <v>0</v>
      </c>
      <c r="BR309" s="542">
        <f>SUMIFS('Faturamento NNE'!$H$2:$H$707,'Faturamento NNE'!$E$2:$E$707,'Infos Relatório'!$B$245,'Faturamento NNE'!$F$2:$F$707,'Infos Relatório'!$B309,'Faturamento NNE'!$AA$2:$AA$707,'Infos Relatório'!BQ$1)</f>
        <v>0</v>
      </c>
      <c r="BS309" s="542">
        <f>SUMIFS('Faturamento NNE'!$K$2:$K$707,'Faturamento NNE'!$E$2:$E$707,'Infos Relatório'!$B$245,'Faturamento NNE'!$F$2:$F$707,'Infos Relatório'!$B309,'Faturamento NNE'!$AA$2:$AA$707,'Infos Relatório'!BQ$1)</f>
        <v>0</v>
      </c>
      <c r="BT309" s="546">
        <f>SUMIFS('Faturamento NNE'!$P$2:$P$707,'Faturamento NNE'!$E$2:$E$707,'Infos Relatório'!$B$245,'Faturamento NNE'!$F$2:$F$707,'Infos Relatório'!$B309,'Faturamento NNE'!$AA$2:$AA$707,'Infos Relatório'!BQ$1,'Faturamento NNE'!$U$2:$U$707,"Sim")+SUMIFS('Faturamento NNE'!$Q$2:$Q$707,'Faturamento NNE'!$E$2:$E$707,'Infos Relatório'!$B$245,'Faturamento NNE'!$F$2:$F$707,'Infos Relatório'!$B309,'Faturamento NNE'!$AA$2:$AA$707,'Infos Relatório'!BQ$1,'Faturamento NNE'!$U$2:$U$707,"Sim")</f>
        <v>0</v>
      </c>
      <c r="BU309" s="227" t="e">
        <f t="shared" si="95"/>
        <v>#DIV/0!</v>
      </c>
      <c r="BV309" s="545">
        <f>SUMIFS('Faturamento NNE'!$I$2:$I$707,'Faturamento NNE'!$E$2:$E$707,'Infos Relatório'!$B$245,'Faturamento NNE'!$F$2:$F$707,'Infos Relatório'!$B309,'Faturamento NNE'!$AA$2:$AA$707,'Infos Relatório'!BQ$1)</f>
        <v>0</v>
      </c>
    </row>
    <row r="310" spans="2:74">
      <c r="B310" s="217" t="s">
        <v>194</v>
      </c>
      <c r="C310" s="541">
        <f>COUNTIFS('Faturamento NNE'!$E$2:$E$707,'Infos Relatório'!$B$245,'Faturamento NNE'!$F$2:$F$707,'Infos Relatório'!$B310,'Faturamento NNE'!$AA$2:$AA$707,'Infos Relatório'!C$1)</f>
        <v>0</v>
      </c>
      <c r="D310" s="542">
        <f>SUMIFS('Faturamento NNE'!$H$2:$H$707,'Faturamento NNE'!$E$2:$E$707,'Infos Relatório'!$B$245,'Faturamento NNE'!$F$2:$F$707,'Infos Relatório'!$B310,'Faturamento NNE'!$AA$2:$AA$707,'Infos Relatório'!C$1)</f>
        <v>0</v>
      </c>
      <c r="E310" s="543">
        <f>SUMIFS('Faturamento NNE'!$K$2:$K$707,'Faturamento NNE'!$E$2:$E$707,'Infos Relatório'!$B$245,'Faturamento NNE'!$F$2:$F$707,'Infos Relatório'!$B310,'Faturamento NNE'!$AA$2:$AA$707,'Infos Relatório'!C$1)</f>
        <v>0</v>
      </c>
      <c r="F310" s="544">
        <f>SUMIFS('Faturamento NNE'!$P$2:$P$707,'Faturamento NNE'!$E$2:$E$707,'Infos Relatório'!$B$245,'Faturamento NNE'!$F$2:$F$707,'Infos Relatório'!$B310,'Faturamento NNE'!$AA$2:$AA$707,'Infos Relatório'!C$1,'Faturamento NNE'!$U$2:$U$707,"Sim")+SUMIFS('Faturamento NNE'!$Q$2:$Q$707,'Faturamento NNE'!$E$2:$E$707,'Infos Relatório'!$B$245,'Faturamento NNE'!$F$2:$F$707,'Infos Relatório'!$B310,'Faturamento NNE'!$AA$2:$AA$707,'Infos Relatório'!C$1,'Faturamento NNE'!$U$2:$U$707,"Sim")</f>
        <v>0</v>
      </c>
      <c r="G310" s="283" t="e">
        <f t="shared" si="84"/>
        <v>#DIV/0!</v>
      </c>
      <c r="H310" s="545">
        <f>SUMIFS('Faturamento NNE'!$I$2:$I$707,'Faturamento NNE'!$E$2:$E$707,'Infos Relatório'!$B$245,'Faturamento NNE'!$F$2:$F$707,'Infos Relatório'!$B310,'Faturamento NNE'!$AA$2:$AA$707,'Infos Relatório'!C$1)</f>
        <v>0</v>
      </c>
      <c r="I310" s="541">
        <f>COUNTIFS('Faturamento NNE'!$E$2:$E$707,'Infos Relatório'!$B$245,'Faturamento NNE'!$F$2:$F$707,'Infos Relatório'!$B310,'Faturamento NNE'!$AA$2:$AA$707,'Infos Relatório'!I$1)</f>
        <v>0</v>
      </c>
      <c r="J310" s="542">
        <f>SUMIFS('Faturamento NNE'!$H$2:$H$707,'Faturamento NNE'!$E$2:$E$707,'Infos Relatório'!$B$245,'Faturamento NNE'!$F$2:$F$707,'Infos Relatório'!$B310,'Faturamento NNE'!$AA$2:$AA$707,'Infos Relatório'!I$1)</f>
        <v>0</v>
      </c>
      <c r="K310" s="543">
        <f>SUMIFS('Faturamento NNE'!$K$2:$K$707,'Faturamento NNE'!$E$2:$E$707,'Infos Relatório'!$B$245,'Faturamento NNE'!$F$2:$F$707,'Infos Relatório'!$B310,'Faturamento NNE'!$AA$2:$AA$707,'Infos Relatório'!I$1)</f>
        <v>0</v>
      </c>
      <c r="L310" s="544">
        <f>SUMIFS('Faturamento NNE'!$P$2:$P$707,'Faturamento NNE'!$E$2:$E$707,'Infos Relatório'!$B$245,'Faturamento NNE'!$F$2:$F$707,'Infos Relatório'!$B310,'Faturamento NNE'!$AA$2:$AA$707,'Infos Relatório'!I$1,'Faturamento NNE'!$U$2:$U$707,"Sim")+SUMIFS('Faturamento NNE'!$Q$2:$Q$707,'Faturamento NNE'!$E$2:$E$707,'Infos Relatório'!$B$245,'Faturamento NNE'!$F$2:$F$707,'Infos Relatório'!$B310,'Faturamento NNE'!$AA$2:$AA$707,'Infos Relatório'!I$1,'Faturamento NNE'!$U$2:$U$707,"Sim")</f>
        <v>0</v>
      </c>
      <c r="M310" s="283" t="e">
        <f t="shared" si="85"/>
        <v>#DIV/0!</v>
      </c>
      <c r="N310" s="545">
        <f>SUMIFS('Faturamento NNE'!$I$2:$I$707,'Faturamento NNE'!$E$2:$E$707,'Infos Relatório'!$B$245,'Faturamento NNE'!$F$2:$F$707,'Infos Relatório'!$B310,'Faturamento NNE'!$AA$2:$AA$707,'Infos Relatório'!I$1)</f>
        <v>0</v>
      </c>
      <c r="O310" s="541">
        <f>COUNTIFS('Faturamento NNE'!$E$2:$E$707,'Infos Relatório'!$B$245,'Faturamento NNE'!$F$2:$F$707,'Infos Relatório'!$B310,'Faturamento NNE'!$AA$2:$AA$707,'Infos Relatório'!O$1)</f>
        <v>0</v>
      </c>
      <c r="P310" s="542">
        <f>SUMIFS('Faturamento NNE'!$H$2:$H$707,'Faturamento NNE'!$E$2:$E$707,'Infos Relatório'!$B$245,'Faturamento NNE'!$F$2:$F$707,'Infos Relatório'!$B310,'Faturamento NNE'!$AA$2:$AA$707,'Infos Relatório'!O$1)</f>
        <v>0</v>
      </c>
      <c r="Q310" s="542">
        <f>SUMIFS('Faturamento NNE'!$K$2:$K$707,'Faturamento NNE'!$E$2:$E$707,'Infos Relatório'!$B$245,'Faturamento NNE'!$F$2:$F$707,'Infos Relatório'!$B310,'Faturamento NNE'!$AA$2:$AA$707,'Infos Relatório'!O$1)</f>
        <v>0</v>
      </c>
      <c r="R310" s="546">
        <f>SUMIFS('Faturamento NNE'!$P$2:$P$707,'Faturamento NNE'!$E$2:$E$707,'Infos Relatório'!$B$245,'Faturamento NNE'!$F$2:$F$707,'Infos Relatório'!$B310,'Faturamento NNE'!$AA$2:$AA$707,'Infos Relatório'!O$1,'Faturamento NNE'!$U$2:$U$707,"Sim")+SUMIFS('Faturamento NNE'!$Q$2:$Q$707,'Faturamento NNE'!$E$2:$E$707,'Infos Relatório'!$B$245,'Faturamento NNE'!$F$2:$F$707,'Infos Relatório'!$B310,'Faturamento NNE'!$AA$2:$AA$707,'Infos Relatório'!O$1,'Faturamento NNE'!$U$2:$U$707,"Sim")</f>
        <v>0</v>
      </c>
      <c r="S310" s="227" t="e">
        <f t="shared" si="86"/>
        <v>#DIV/0!</v>
      </c>
      <c r="T310" s="545">
        <f>SUMIFS('Faturamento NNE'!$I$2:$I$707,'Faturamento NNE'!$E$2:$E$707,'Infos Relatório'!$B$245,'Faturamento NNE'!$F$2:$F$707,'Infos Relatório'!$B310,'Faturamento NNE'!$AA$2:$AA$707,'Infos Relatório'!O$1)</f>
        <v>0</v>
      </c>
      <c r="U310" s="541">
        <f>COUNTIFS('Faturamento NNE'!$E$2:$E$707,'Infos Relatório'!$B$245,'Faturamento NNE'!$F$2:$F$707,'Infos Relatório'!$B310,'Faturamento NNE'!$AA$2:$AA$707,'Infos Relatório'!U$1)</f>
        <v>0</v>
      </c>
      <c r="V310" s="542">
        <f>SUMIFS('Faturamento NNE'!$H$2:$H$707,'Faturamento NNE'!$E$2:$E$707,'Infos Relatório'!$B$245,'Faturamento NNE'!$F$2:$F$707,'Infos Relatório'!$B310,'Faturamento NNE'!$AA$2:$AA$707,'Infos Relatório'!U$1)</f>
        <v>0</v>
      </c>
      <c r="W310" s="542">
        <f>SUMIFS('Faturamento NNE'!$K$2:$K$707,'Faturamento NNE'!$E$2:$E$707,'Infos Relatório'!$B$245,'Faturamento NNE'!$F$2:$F$707,'Infos Relatório'!$B310,'Faturamento NNE'!$AA$2:$AA$707,'Infos Relatório'!U$1)</f>
        <v>0</v>
      </c>
      <c r="X310" s="546">
        <f>SUMIFS('Faturamento NNE'!$P$2:$P$707,'Faturamento NNE'!$E$2:$E$707,'Infos Relatório'!$B$245,'Faturamento NNE'!$F$2:$F$707,'Infos Relatório'!$B310,'Faturamento NNE'!$AA$2:$AA$707,'Infos Relatório'!U$1,'Faturamento NNE'!$U$2:$U$707,"Sim")+SUMIFS('Faturamento NNE'!$Q$2:$Q$707,'Faturamento NNE'!$E$2:$E$707,'Infos Relatório'!$B$245,'Faturamento NNE'!$F$2:$F$707,'Infos Relatório'!$B310,'Faturamento NNE'!$AA$2:$AA$707,'Infos Relatório'!U$1,'Faturamento NNE'!$U$2:$U$707,"Sim")</f>
        <v>0</v>
      </c>
      <c r="Y310" s="227" t="e">
        <f t="shared" si="87"/>
        <v>#DIV/0!</v>
      </c>
      <c r="Z310" s="545">
        <f>SUMIFS('Faturamento NNE'!$I$2:$I$707,'Faturamento NNE'!$E$2:$E$707,'Infos Relatório'!$B$245,'Faturamento NNE'!$F$2:$F$707,'Infos Relatório'!$B310,'Faturamento NNE'!$AA$2:$AA$707,'Infos Relatório'!U$1)</f>
        <v>0</v>
      </c>
      <c r="AA310" s="541">
        <f>COUNTIFS('Faturamento NNE'!$E$2:$E$707,'Infos Relatório'!$B$245,'Faturamento NNE'!$F$2:$F$707,'Infos Relatório'!$B310,'Faturamento NNE'!$AA$2:$AA$707,'Infos Relatório'!AA$1)</f>
        <v>0</v>
      </c>
      <c r="AB310" s="542">
        <f>SUMIFS('Faturamento NNE'!$H$2:$H$707,'Faturamento NNE'!$E$2:$E$707,'Infos Relatório'!$B$245,'Faturamento NNE'!$F$2:$F$707,'Infos Relatório'!$B310,'Faturamento NNE'!$AA$2:$AA$707,'Infos Relatório'!AA$1)</f>
        <v>0</v>
      </c>
      <c r="AC310" s="542">
        <f>SUMIFS('Faturamento NNE'!$K$2:$K$707,'Faturamento NNE'!$E$2:$E$707,'Infos Relatório'!$B$245,'Faturamento NNE'!$F$2:$F$707,'Infos Relatório'!$B310,'Faturamento NNE'!$AA$2:$AA$707,'Infos Relatório'!AA$1)</f>
        <v>0</v>
      </c>
      <c r="AD310" s="546">
        <f>SUMIFS('Faturamento NNE'!$P$2:$P$707,'Faturamento NNE'!$E$2:$E$707,'Infos Relatório'!$B$245,'Faturamento NNE'!$F$2:$F$707,'Infos Relatório'!$B310,'Faturamento NNE'!$AA$2:$AA$707,'Infos Relatório'!AA$1,'Faturamento NNE'!$U$2:$U$707,"Sim")+SUMIFS('Faturamento NNE'!$Q$2:$Q$707,'Faturamento NNE'!$E$2:$E$707,'Infos Relatório'!$B$245,'Faturamento NNE'!$F$2:$F$707,'Infos Relatório'!$B310,'Faturamento NNE'!$AA$2:$AA$707,'Infos Relatório'!AA$1,'Faturamento NNE'!$U$2:$U$707,"Sim")</f>
        <v>0</v>
      </c>
      <c r="AE310" s="227" t="e">
        <f t="shared" si="88"/>
        <v>#DIV/0!</v>
      </c>
      <c r="AF310" s="545">
        <f>SUMIFS('Faturamento NNE'!$I$2:$I$707,'Faturamento NNE'!$E$2:$E$707,'Infos Relatório'!$B$245,'Faturamento NNE'!$F$2:$F$707,'Infos Relatório'!$B310,'Faturamento NNE'!$AA$2:$AA$707,'Infos Relatório'!AA$1)</f>
        <v>0</v>
      </c>
      <c r="AG310" s="541">
        <f>COUNTIFS('Faturamento NNE'!$E$2:$E$707,'Infos Relatório'!$B$245,'Faturamento NNE'!$F$2:$F$707,'Infos Relatório'!$B310,'Faturamento NNE'!$AA$2:$AA$707,'Infos Relatório'!AG$1)</f>
        <v>0</v>
      </c>
      <c r="AH310" s="542">
        <f>SUMIFS('Faturamento NNE'!$H$2:$H$707,'Faturamento NNE'!$E$2:$E$707,'Infos Relatório'!$B$245,'Faturamento NNE'!$F$2:$F$707,'Infos Relatório'!$B310,'Faturamento NNE'!$AA$2:$AA$707,'Infos Relatório'!AG$1)</f>
        <v>0</v>
      </c>
      <c r="AI310" s="542">
        <f>SUMIFS('Faturamento NNE'!$K$2:$K$707,'Faturamento NNE'!$E$2:$E$707,'Infos Relatório'!$B$245,'Faturamento NNE'!$F$2:$F$707,'Infos Relatório'!$B310,'Faturamento NNE'!$AA$2:$AA$707,'Infos Relatório'!AG$1)</f>
        <v>0</v>
      </c>
      <c r="AJ310" s="546">
        <f>SUMIFS('Faturamento NNE'!$P$2:$P$707,'Faturamento NNE'!$E$2:$E$707,'Infos Relatório'!$B$245,'Faturamento NNE'!$F$2:$F$707,'Infos Relatório'!$B310,'Faturamento NNE'!$AA$2:$AA$707,'Infos Relatório'!AG$1,'Faturamento NNE'!$U$2:$U$707,"Sim")+SUMIFS('Faturamento NNE'!$Q$2:$Q$707,'Faturamento NNE'!$E$2:$E$707,'Infos Relatório'!$B$245,'Faturamento NNE'!$F$2:$F$707,'Infos Relatório'!$B310,'Faturamento NNE'!$AA$2:$AA$707,'Infos Relatório'!AG$1,'Faturamento NNE'!$U$2:$U$707,"Sim")</f>
        <v>0</v>
      </c>
      <c r="AK310" s="227" t="e">
        <f t="shared" si="89"/>
        <v>#DIV/0!</v>
      </c>
      <c r="AL310" s="545">
        <f>SUMIFS('Faturamento NNE'!$I$2:$I$707,'Faturamento NNE'!$E$2:$E$707,'Infos Relatório'!$B$245,'Faturamento NNE'!$F$2:$F$707,'Infos Relatório'!$B310,'Faturamento NNE'!$AA$2:$AA$707,'Infos Relatório'!AG$1)</f>
        <v>0</v>
      </c>
      <c r="AM310" s="541">
        <f>COUNTIFS('Faturamento NNE'!$E$2:$E$707,'Infos Relatório'!$B$245,'Faturamento NNE'!$F$2:$F$707,'Infos Relatório'!$B310,'Faturamento NNE'!$AA$2:$AA$707,'Infos Relatório'!AM$1)</f>
        <v>0</v>
      </c>
      <c r="AN310" s="542">
        <f>SUMIFS('Faturamento NNE'!$H$2:$H$707,'Faturamento NNE'!$E$2:$E$707,'Infos Relatório'!$B$245,'Faturamento NNE'!$F$2:$F$707,'Infos Relatório'!$B310,'Faturamento NNE'!$AA$2:$AA$707,'Infos Relatório'!AM$1)</f>
        <v>0</v>
      </c>
      <c r="AO310" s="542">
        <f>SUMIFS('Faturamento NNE'!$K$2:$K$707,'Faturamento NNE'!$E$2:$E$707,'Infos Relatório'!$B$245,'Faturamento NNE'!$F$2:$F$707,'Infos Relatório'!$B310,'Faturamento NNE'!$AA$2:$AA$707,'Infos Relatório'!AM$1)</f>
        <v>0</v>
      </c>
      <c r="AP310" s="546">
        <f>SUMIFS('Faturamento NNE'!$P$2:$P$707,'Faturamento NNE'!$E$2:$E$707,'Infos Relatório'!$B$245,'Faturamento NNE'!$F$2:$F$707,'Infos Relatório'!$B310,'Faturamento NNE'!$AA$2:$AA$707,'Infos Relatório'!AM$1,'Faturamento NNE'!$U$2:$U$707,"Sim")+SUMIFS('Faturamento NNE'!$Q$2:$Q$707,'Faturamento NNE'!$E$2:$E$707,'Infos Relatório'!$B$245,'Faturamento NNE'!$F$2:$F$707,'Infos Relatório'!$B310,'Faturamento NNE'!$AA$2:$AA$707,'Infos Relatório'!AM$1,'Faturamento NNE'!$U$2:$U$707,"Sim")</f>
        <v>0</v>
      </c>
      <c r="AQ310" s="227" t="e">
        <f t="shared" si="90"/>
        <v>#DIV/0!</v>
      </c>
      <c r="AR310" s="545">
        <f>SUMIFS('Faturamento NNE'!$I$2:$I$707,'Faturamento NNE'!$E$2:$E$707,'Infos Relatório'!$B$245,'Faturamento NNE'!$F$2:$F$707,'Infos Relatório'!$B310,'Faturamento NNE'!$AA$2:$AA$707,'Infos Relatório'!AM$1)</f>
        <v>0</v>
      </c>
      <c r="AS310" s="541">
        <f>COUNTIFS('Faturamento NNE'!$E$2:$E$707,'Infos Relatório'!$B$245,'Faturamento NNE'!$F$2:$F$707,'Infos Relatório'!$B310,'Faturamento NNE'!$AA$2:$AA$707,'Infos Relatório'!AS$1)</f>
        <v>0</v>
      </c>
      <c r="AT310" s="542">
        <f>SUMIFS('Faturamento NNE'!$H$2:$H$707,'Faturamento NNE'!$E$2:$E$707,'Infos Relatório'!$B$245,'Faturamento NNE'!$F$2:$F$707,'Infos Relatório'!$B310,'Faturamento NNE'!$AA$2:$AA$707,'Infos Relatório'!AS$1)</f>
        <v>0</v>
      </c>
      <c r="AU310" s="542">
        <f>SUMIFS('Faturamento NNE'!$K$2:$K$707,'Faturamento NNE'!$E$2:$E$707,'Infos Relatório'!$B$245,'Faturamento NNE'!$F$2:$F$707,'Infos Relatório'!$B310,'Faturamento NNE'!$AA$2:$AA$707,'Infos Relatório'!AS$1)</f>
        <v>0</v>
      </c>
      <c r="AV310" s="546">
        <f>SUMIFS('Faturamento NNE'!$P$2:$P$707,'Faturamento NNE'!$E$2:$E$707,'Infos Relatório'!$B$245,'Faturamento NNE'!$F$2:$F$707,'Infos Relatório'!$B310,'Faturamento NNE'!$AA$2:$AA$707,'Infos Relatório'!AS$1,'Faturamento NNE'!$U$2:$U$707,"Sim")+SUMIFS('Faturamento NNE'!$Q$2:$Q$707,'Faturamento NNE'!$E$2:$E$707,'Infos Relatório'!$B$245,'Faturamento NNE'!$F$2:$F$707,'Infos Relatório'!$B310,'Faturamento NNE'!$AA$2:$AA$707,'Infos Relatório'!AS$1,'Faturamento NNE'!$U$2:$U$707,"Sim")</f>
        <v>0</v>
      </c>
      <c r="AW310" s="227" t="e">
        <f t="shared" si="91"/>
        <v>#DIV/0!</v>
      </c>
      <c r="AX310" s="545">
        <f>SUMIFS('Faturamento NNE'!$I$2:$I$707,'Faturamento NNE'!$E$2:$E$707,'Infos Relatório'!$B$245,'Faturamento NNE'!$F$2:$F$707,'Infos Relatório'!$B310,'Faturamento NNE'!$AA$2:$AA$707,'Infos Relatório'!AS$1)</f>
        <v>0</v>
      </c>
      <c r="AY310" s="541">
        <f>COUNTIFS('Faturamento NNE'!$E$2:$E$707,'Infos Relatório'!$B$245,'Faturamento NNE'!$F$2:$F$707,'Infos Relatório'!$B310,'Faturamento NNE'!$AA$2:$AA$707,'Infos Relatório'!AY$1)</f>
        <v>0</v>
      </c>
      <c r="AZ310" s="542">
        <f>SUMIFS('Faturamento NNE'!$H$2:$H$707,'Faturamento NNE'!$E$2:$E$707,'Infos Relatório'!$B$245,'Faturamento NNE'!$F$2:$F$707,'Infos Relatório'!$B310,'Faturamento NNE'!$AA$2:$AA$707,'Infos Relatório'!AY$1)</f>
        <v>0</v>
      </c>
      <c r="BA310" s="542">
        <f>SUMIFS('Faturamento NNE'!$K$2:$K$707,'Faturamento NNE'!$E$2:$E$707,'Infos Relatório'!$B$245,'Faturamento NNE'!$F$2:$F$707,'Infos Relatório'!$B310,'Faturamento NNE'!$AA$2:$AA$707,'Infos Relatório'!AY$1)</f>
        <v>0</v>
      </c>
      <c r="BB310" s="546">
        <f>SUMIFS('Faturamento NNE'!$P$2:$P$707,'Faturamento NNE'!$E$2:$E$707,'Infos Relatório'!$B$245,'Faturamento NNE'!$F$2:$F$707,'Infos Relatório'!$B310,'Faturamento NNE'!$AA$2:$AA$707,'Infos Relatório'!AY$1,'Faturamento NNE'!$U$2:$U$707,"Sim")+SUMIFS('Faturamento NNE'!$Q$2:$Q$707,'Faturamento NNE'!$E$2:$E$707,'Infos Relatório'!$B$245,'Faturamento NNE'!$F$2:$F$707,'Infos Relatório'!$B310,'Faturamento NNE'!$AA$2:$AA$707,'Infos Relatório'!AY$1,'Faturamento NNE'!$U$2:$U$707,"Sim")</f>
        <v>0</v>
      </c>
      <c r="BC310" s="227" t="e">
        <f t="shared" si="92"/>
        <v>#DIV/0!</v>
      </c>
      <c r="BD310" s="545">
        <f>SUMIFS('Faturamento NNE'!$I$2:$I$707,'Faturamento NNE'!$E$2:$E$707,'Infos Relatório'!$B$245,'Faturamento NNE'!$F$2:$F$707,'Infos Relatório'!$B310,'Faturamento NNE'!$AA$2:$AA$707,'Infos Relatório'!AY$1)</f>
        <v>0</v>
      </c>
      <c r="BE310" s="541">
        <f>COUNTIFS('Faturamento NNE'!$E$2:$E$707,'Infos Relatório'!$B$245,'Faturamento NNE'!$F$2:$F$707,'Infos Relatório'!$B310,'Faturamento NNE'!$AA$2:$AA$707,'Infos Relatório'!BE$1)</f>
        <v>0</v>
      </c>
      <c r="BF310" s="542">
        <f>SUMIFS('Faturamento NNE'!$H$2:$H$707,'Faturamento NNE'!$E$2:$E$707,'Infos Relatório'!$B$245,'Faturamento NNE'!$F$2:$F$707,'Infos Relatório'!$B310,'Faturamento NNE'!$AA$2:$AA$707,'Infos Relatório'!BE$1)</f>
        <v>0</v>
      </c>
      <c r="BG310" s="542">
        <f>SUMIFS('Faturamento NNE'!$K$2:$K$707,'Faturamento NNE'!$E$2:$E$707,'Infos Relatório'!$B$245,'Faturamento NNE'!$F$2:$F$707,'Infos Relatório'!$B310,'Faturamento NNE'!$AA$2:$AA$707,'Infos Relatório'!BE$1)</f>
        <v>0</v>
      </c>
      <c r="BH310" s="546">
        <f>SUMIFS('Faturamento NNE'!$P$2:$P$707,'Faturamento NNE'!$E$2:$E$707,'Infos Relatório'!$B$245,'Faturamento NNE'!$F$2:$F$707,'Infos Relatório'!$B310,'Faturamento NNE'!$AA$2:$AA$707,'Infos Relatório'!BE$1,'Faturamento NNE'!$U$2:$U$707,"Sim")+SUMIFS('Faturamento NNE'!$Q$2:$Q$707,'Faturamento NNE'!$E$2:$E$707,'Infos Relatório'!$B$245,'Faturamento NNE'!$F$2:$F$707,'Infos Relatório'!$B310,'Faturamento NNE'!$AA$2:$AA$707,'Infos Relatório'!BE$1,'Faturamento NNE'!$U$2:$U$707,"Sim")</f>
        <v>0</v>
      </c>
      <c r="BI310" s="227" t="e">
        <f t="shared" si="93"/>
        <v>#DIV/0!</v>
      </c>
      <c r="BJ310" s="545">
        <f>SUMIFS('Faturamento NNE'!$I$2:$I$707,'Faturamento NNE'!$E$2:$E$707,'Infos Relatório'!$B$245,'Faturamento NNE'!$F$2:$F$707,'Infos Relatório'!$B310,'Faturamento NNE'!$AA$2:$AA$707,'Infos Relatório'!BE$1)</f>
        <v>0</v>
      </c>
      <c r="BK310" s="541">
        <f>COUNTIFS('Faturamento NNE'!$E$2:$E$707,'Infos Relatório'!$B$245,'Faturamento NNE'!$F$2:$F$707,'Infos Relatório'!$B310,'Faturamento NNE'!$AA$2:$AA$707,'Infos Relatório'!BK$1)</f>
        <v>0</v>
      </c>
      <c r="BL310" s="542">
        <f>SUMIFS('Faturamento NNE'!$H$2:$H$707,'Faturamento NNE'!$E$2:$E$707,'Infos Relatório'!$B$245,'Faturamento NNE'!$F$2:$F$707,'Infos Relatório'!$B310,'Faturamento NNE'!$AA$2:$AA$707,'Infos Relatório'!BK$1)</f>
        <v>0</v>
      </c>
      <c r="BM310" s="542">
        <f>SUMIFS('Faturamento NNE'!$K$2:$K$707,'Faturamento NNE'!$E$2:$E$707,'Infos Relatório'!$B$245,'Faturamento NNE'!$F$2:$F$707,'Infos Relatório'!$B310,'Faturamento NNE'!$AA$2:$AA$707,'Infos Relatório'!BK$1)</f>
        <v>0</v>
      </c>
      <c r="BN310" s="546">
        <f>SUMIFS('Faturamento NNE'!$P$2:$P$707,'Faturamento NNE'!$E$2:$E$707,'Infos Relatório'!$B$245,'Faturamento NNE'!$F$2:$F$707,'Infos Relatório'!$B310,'Faturamento NNE'!$AA$2:$AA$707,'Infos Relatório'!BK$1,'Faturamento NNE'!$U$2:$U$707,"Sim")+SUMIFS('Faturamento NNE'!$Q$2:$Q$707,'Faturamento NNE'!$E$2:$E$707,'Infos Relatório'!$B$245,'Faturamento NNE'!$F$2:$F$707,'Infos Relatório'!$B310,'Faturamento NNE'!$AA$2:$AA$707,'Infos Relatório'!BK$1,'Faturamento NNE'!$U$2:$U$707,"Sim")</f>
        <v>0</v>
      </c>
      <c r="BO310" s="227" t="e">
        <f t="shared" si="94"/>
        <v>#DIV/0!</v>
      </c>
      <c r="BP310" s="545">
        <f>SUMIFS('Faturamento NNE'!$I$2:$I$707,'Faturamento NNE'!$E$2:$E$707,'Infos Relatório'!$B$245,'Faturamento NNE'!$F$2:$F$707,'Infos Relatório'!$B310,'Faturamento NNE'!$AA$2:$AA$707,'Infos Relatório'!BK$1)</f>
        <v>0</v>
      </c>
      <c r="BQ310" s="541">
        <f>COUNTIFS('Faturamento NNE'!$E$2:$E$707,'Infos Relatório'!$B$245,'Faturamento NNE'!$F$2:$F$707,'Infos Relatório'!$B310,'Faturamento NNE'!$AA$2:$AA$707,'Infos Relatório'!BQ$1)</f>
        <v>0</v>
      </c>
      <c r="BR310" s="542">
        <f>SUMIFS('Faturamento NNE'!$H$2:$H$707,'Faturamento NNE'!$E$2:$E$707,'Infos Relatório'!$B$245,'Faturamento NNE'!$F$2:$F$707,'Infos Relatório'!$B310,'Faturamento NNE'!$AA$2:$AA$707,'Infos Relatório'!BQ$1)</f>
        <v>0</v>
      </c>
      <c r="BS310" s="542">
        <f>SUMIFS('Faturamento NNE'!$K$2:$K$707,'Faturamento NNE'!$E$2:$E$707,'Infos Relatório'!$B$245,'Faturamento NNE'!$F$2:$F$707,'Infos Relatório'!$B310,'Faturamento NNE'!$AA$2:$AA$707,'Infos Relatório'!BQ$1)</f>
        <v>0</v>
      </c>
      <c r="BT310" s="546">
        <f>SUMIFS('Faturamento NNE'!$P$2:$P$707,'Faturamento NNE'!$E$2:$E$707,'Infos Relatório'!$B$245,'Faturamento NNE'!$F$2:$F$707,'Infos Relatório'!$B310,'Faturamento NNE'!$AA$2:$AA$707,'Infos Relatório'!BQ$1,'Faturamento NNE'!$U$2:$U$707,"Sim")+SUMIFS('Faturamento NNE'!$Q$2:$Q$707,'Faturamento NNE'!$E$2:$E$707,'Infos Relatório'!$B$245,'Faturamento NNE'!$F$2:$F$707,'Infos Relatório'!$B310,'Faturamento NNE'!$AA$2:$AA$707,'Infos Relatório'!BQ$1,'Faturamento NNE'!$U$2:$U$707,"Sim")</f>
        <v>0</v>
      </c>
      <c r="BU310" s="227" t="e">
        <f t="shared" si="95"/>
        <v>#DIV/0!</v>
      </c>
      <c r="BV310" s="545">
        <f>SUMIFS('Faturamento NNE'!$I$2:$I$707,'Faturamento NNE'!$E$2:$E$707,'Infos Relatório'!$B$245,'Faturamento NNE'!$F$2:$F$707,'Infos Relatório'!$B310,'Faturamento NNE'!$AA$2:$AA$707,'Infos Relatório'!BQ$1)</f>
        <v>0</v>
      </c>
    </row>
    <row r="311" spans="2:74">
      <c r="B311" s="217" t="s">
        <v>195</v>
      </c>
      <c r="C311" s="541">
        <f>COUNTIFS('Faturamento NNE'!$E$2:$E$707,'Infos Relatório'!$B$245,'Faturamento NNE'!$F$2:$F$707,'Infos Relatório'!$B311,'Faturamento NNE'!$AA$2:$AA$707,'Infos Relatório'!C$1)</f>
        <v>0</v>
      </c>
      <c r="D311" s="542">
        <f>SUMIFS('Faturamento NNE'!$H$2:$H$707,'Faturamento NNE'!$E$2:$E$707,'Infos Relatório'!$B$245,'Faturamento NNE'!$F$2:$F$707,'Infos Relatório'!$B311,'Faturamento NNE'!$AA$2:$AA$707,'Infos Relatório'!C$1)</f>
        <v>0</v>
      </c>
      <c r="E311" s="543">
        <f>SUMIFS('Faturamento NNE'!$K$2:$K$707,'Faturamento NNE'!$E$2:$E$707,'Infos Relatório'!$B$245,'Faturamento NNE'!$F$2:$F$707,'Infos Relatório'!$B311,'Faturamento NNE'!$AA$2:$AA$707,'Infos Relatório'!C$1)</f>
        <v>0</v>
      </c>
      <c r="F311" s="544">
        <f>SUMIFS('Faturamento NNE'!$P$2:$P$707,'Faturamento NNE'!$E$2:$E$707,'Infos Relatório'!$B$245,'Faturamento NNE'!$F$2:$F$707,'Infos Relatório'!$B311,'Faturamento NNE'!$AA$2:$AA$707,'Infos Relatório'!C$1,'Faturamento NNE'!$U$2:$U$707,"Sim")+SUMIFS('Faturamento NNE'!$Q$2:$Q$707,'Faturamento NNE'!$E$2:$E$707,'Infos Relatório'!$B$245,'Faturamento NNE'!$F$2:$F$707,'Infos Relatório'!$B311,'Faturamento NNE'!$AA$2:$AA$707,'Infos Relatório'!C$1,'Faturamento NNE'!$U$2:$U$707,"Sim")</f>
        <v>0</v>
      </c>
      <c r="G311" s="283" t="e">
        <f t="shared" si="84"/>
        <v>#DIV/0!</v>
      </c>
      <c r="H311" s="545">
        <f>SUMIFS('Faturamento NNE'!$I$2:$I$707,'Faturamento NNE'!$E$2:$E$707,'Infos Relatório'!$B$245,'Faturamento NNE'!$F$2:$F$707,'Infos Relatório'!$B311,'Faturamento NNE'!$AA$2:$AA$707,'Infos Relatório'!C$1)</f>
        <v>0</v>
      </c>
      <c r="I311" s="541">
        <f>COUNTIFS('Faturamento NNE'!$E$2:$E$707,'Infos Relatório'!$B$245,'Faturamento NNE'!$F$2:$F$707,'Infos Relatório'!$B311,'Faturamento NNE'!$AA$2:$AA$707,'Infos Relatório'!I$1)</f>
        <v>0</v>
      </c>
      <c r="J311" s="542">
        <f>SUMIFS('Faturamento NNE'!$H$2:$H$707,'Faturamento NNE'!$E$2:$E$707,'Infos Relatório'!$B$245,'Faturamento NNE'!$F$2:$F$707,'Infos Relatório'!$B311,'Faturamento NNE'!$AA$2:$AA$707,'Infos Relatório'!I$1)</f>
        <v>0</v>
      </c>
      <c r="K311" s="543">
        <f>SUMIFS('Faturamento NNE'!$K$2:$K$707,'Faturamento NNE'!$E$2:$E$707,'Infos Relatório'!$B$245,'Faturamento NNE'!$F$2:$F$707,'Infos Relatório'!$B311,'Faturamento NNE'!$AA$2:$AA$707,'Infos Relatório'!I$1)</f>
        <v>0</v>
      </c>
      <c r="L311" s="544">
        <f>SUMIFS('Faturamento NNE'!$P$2:$P$707,'Faturamento NNE'!$E$2:$E$707,'Infos Relatório'!$B$245,'Faturamento NNE'!$F$2:$F$707,'Infos Relatório'!$B311,'Faturamento NNE'!$AA$2:$AA$707,'Infos Relatório'!I$1,'Faturamento NNE'!$U$2:$U$707,"Sim")+SUMIFS('Faturamento NNE'!$Q$2:$Q$707,'Faturamento NNE'!$E$2:$E$707,'Infos Relatório'!$B$245,'Faturamento NNE'!$F$2:$F$707,'Infos Relatório'!$B311,'Faturamento NNE'!$AA$2:$AA$707,'Infos Relatório'!I$1,'Faturamento NNE'!$U$2:$U$707,"Sim")</f>
        <v>0</v>
      </c>
      <c r="M311" s="283" t="e">
        <f t="shared" si="85"/>
        <v>#DIV/0!</v>
      </c>
      <c r="N311" s="545">
        <f>SUMIFS('Faturamento NNE'!$I$2:$I$707,'Faturamento NNE'!$E$2:$E$707,'Infos Relatório'!$B$245,'Faturamento NNE'!$F$2:$F$707,'Infos Relatório'!$B311,'Faturamento NNE'!$AA$2:$AA$707,'Infos Relatório'!I$1)</f>
        <v>0</v>
      </c>
      <c r="O311" s="541">
        <f>COUNTIFS('Faturamento NNE'!$E$2:$E$707,'Infos Relatório'!$B$245,'Faturamento NNE'!$F$2:$F$707,'Infos Relatório'!$B311,'Faturamento NNE'!$AA$2:$AA$707,'Infos Relatório'!O$1)</f>
        <v>0</v>
      </c>
      <c r="P311" s="542">
        <f>SUMIFS('Faturamento NNE'!$H$2:$H$707,'Faturamento NNE'!$E$2:$E$707,'Infos Relatório'!$B$245,'Faturamento NNE'!$F$2:$F$707,'Infos Relatório'!$B311,'Faturamento NNE'!$AA$2:$AA$707,'Infos Relatório'!O$1)</f>
        <v>0</v>
      </c>
      <c r="Q311" s="542">
        <f>SUMIFS('Faturamento NNE'!$K$2:$K$707,'Faturamento NNE'!$E$2:$E$707,'Infos Relatório'!$B$245,'Faturamento NNE'!$F$2:$F$707,'Infos Relatório'!$B311,'Faturamento NNE'!$AA$2:$AA$707,'Infos Relatório'!O$1)</f>
        <v>0</v>
      </c>
      <c r="R311" s="546">
        <f>SUMIFS('Faturamento NNE'!$P$2:$P$707,'Faturamento NNE'!$E$2:$E$707,'Infos Relatório'!$B$245,'Faturamento NNE'!$F$2:$F$707,'Infos Relatório'!$B311,'Faturamento NNE'!$AA$2:$AA$707,'Infos Relatório'!O$1,'Faturamento NNE'!$U$2:$U$707,"Sim")+SUMIFS('Faturamento NNE'!$Q$2:$Q$707,'Faturamento NNE'!$E$2:$E$707,'Infos Relatório'!$B$245,'Faturamento NNE'!$F$2:$F$707,'Infos Relatório'!$B311,'Faturamento NNE'!$AA$2:$AA$707,'Infos Relatório'!O$1,'Faturamento NNE'!$U$2:$U$707,"Sim")</f>
        <v>0</v>
      </c>
      <c r="S311" s="227" t="e">
        <f t="shared" si="86"/>
        <v>#DIV/0!</v>
      </c>
      <c r="T311" s="545">
        <f>SUMIFS('Faturamento NNE'!$I$2:$I$707,'Faturamento NNE'!$E$2:$E$707,'Infos Relatório'!$B$245,'Faturamento NNE'!$F$2:$F$707,'Infos Relatório'!$B311,'Faturamento NNE'!$AA$2:$AA$707,'Infos Relatório'!O$1)</f>
        <v>0</v>
      </c>
      <c r="U311" s="541">
        <f>COUNTIFS('Faturamento NNE'!$E$2:$E$707,'Infos Relatório'!$B$245,'Faturamento NNE'!$F$2:$F$707,'Infos Relatório'!$B311,'Faturamento NNE'!$AA$2:$AA$707,'Infos Relatório'!U$1)</f>
        <v>0</v>
      </c>
      <c r="V311" s="542">
        <f>SUMIFS('Faturamento NNE'!$H$2:$H$707,'Faturamento NNE'!$E$2:$E$707,'Infos Relatório'!$B$245,'Faturamento NNE'!$F$2:$F$707,'Infos Relatório'!$B311,'Faturamento NNE'!$AA$2:$AA$707,'Infos Relatório'!U$1)</f>
        <v>0</v>
      </c>
      <c r="W311" s="542">
        <f>SUMIFS('Faturamento NNE'!$K$2:$K$707,'Faturamento NNE'!$E$2:$E$707,'Infos Relatório'!$B$245,'Faturamento NNE'!$F$2:$F$707,'Infos Relatório'!$B311,'Faturamento NNE'!$AA$2:$AA$707,'Infos Relatório'!U$1)</f>
        <v>0</v>
      </c>
      <c r="X311" s="546">
        <f>SUMIFS('Faturamento NNE'!$P$2:$P$707,'Faturamento NNE'!$E$2:$E$707,'Infos Relatório'!$B$245,'Faturamento NNE'!$F$2:$F$707,'Infos Relatório'!$B311,'Faturamento NNE'!$AA$2:$AA$707,'Infos Relatório'!U$1,'Faturamento NNE'!$U$2:$U$707,"Sim")+SUMIFS('Faturamento NNE'!$Q$2:$Q$707,'Faturamento NNE'!$E$2:$E$707,'Infos Relatório'!$B$245,'Faturamento NNE'!$F$2:$F$707,'Infos Relatório'!$B311,'Faturamento NNE'!$AA$2:$AA$707,'Infos Relatório'!U$1,'Faturamento NNE'!$U$2:$U$707,"Sim")</f>
        <v>0</v>
      </c>
      <c r="Y311" s="227" t="e">
        <f t="shared" si="87"/>
        <v>#DIV/0!</v>
      </c>
      <c r="Z311" s="545">
        <f>SUMIFS('Faturamento NNE'!$I$2:$I$707,'Faturamento NNE'!$E$2:$E$707,'Infos Relatório'!$B$245,'Faturamento NNE'!$F$2:$F$707,'Infos Relatório'!$B311,'Faturamento NNE'!$AA$2:$AA$707,'Infos Relatório'!U$1)</f>
        <v>0</v>
      </c>
      <c r="AA311" s="541">
        <f>COUNTIFS('Faturamento NNE'!$E$2:$E$707,'Infos Relatório'!$B$245,'Faturamento NNE'!$F$2:$F$707,'Infos Relatório'!$B311,'Faturamento NNE'!$AA$2:$AA$707,'Infos Relatório'!AA$1)</f>
        <v>0</v>
      </c>
      <c r="AB311" s="542">
        <f>SUMIFS('Faturamento NNE'!$H$2:$H$707,'Faturamento NNE'!$E$2:$E$707,'Infos Relatório'!$B$245,'Faturamento NNE'!$F$2:$F$707,'Infos Relatório'!$B311,'Faturamento NNE'!$AA$2:$AA$707,'Infos Relatório'!AA$1)</f>
        <v>0</v>
      </c>
      <c r="AC311" s="542">
        <f>SUMIFS('Faturamento NNE'!$K$2:$K$707,'Faturamento NNE'!$E$2:$E$707,'Infos Relatório'!$B$245,'Faturamento NNE'!$F$2:$F$707,'Infos Relatório'!$B311,'Faturamento NNE'!$AA$2:$AA$707,'Infos Relatório'!AA$1)</f>
        <v>0</v>
      </c>
      <c r="AD311" s="546">
        <f>SUMIFS('Faturamento NNE'!$P$2:$P$707,'Faturamento NNE'!$E$2:$E$707,'Infos Relatório'!$B$245,'Faturamento NNE'!$F$2:$F$707,'Infos Relatório'!$B311,'Faturamento NNE'!$AA$2:$AA$707,'Infos Relatório'!AA$1,'Faturamento NNE'!$U$2:$U$707,"Sim")+SUMIFS('Faturamento NNE'!$Q$2:$Q$707,'Faturamento NNE'!$E$2:$E$707,'Infos Relatório'!$B$245,'Faturamento NNE'!$F$2:$F$707,'Infos Relatório'!$B311,'Faturamento NNE'!$AA$2:$AA$707,'Infos Relatório'!AA$1,'Faturamento NNE'!$U$2:$U$707,"Sim")</f>
        <v>0</v>
      </c>
      <c r="AE311" s="227" t="e">
        <f t="shared" si="88"/>
        <v>#DIV/0!</v>
      </c>
      <c r="AF311" s="545">
        <f>SUMIFS('Faturamento NNE'!$I$2:$I$707,'Faturamento NNE'!$E$2:$E$707,'Infos Relatório'!$B$245,'Faturamento NNE'!$F$2:$F$707,'Infos Relatório'!$B311,'Faturamento NNE'!$AA$2:$AA$707,'Infos Relatório'!AA$1)</f>
        <v>0</v>
      </c>
      <c r="AG311" s="541">
        <f>COUNTIFS('Faturamento NNE'!$E$2:$E$707,'Infos Relatório'!$B$245,'Faturamento NNE'!$F$2:$F$707,'Infos Relatório'!$B311,'Faturamento NNE'!$AA$2:$AA$707,'Infos Relatório'!AG$1)</f>
        <v>0</v>
      </c>
      <c r="AH311" s="542">
        <f>SUMIFS('Faturamento NNE'!$H$2:$H$707,'Faturamento NNE'!$E$2:$E$707,'Infos Relatório'!$B$245,'Faturamento NNE'!$F$2:$F$707,'Infos Relatório'!$B311,'Faturamento NNE'!$AA$2:$AA$707,'Infos Relatório'!AG$1)</f>
        <v>0</v>
      </c>
      <c r="AI311" s="542">
        <f>SUMIFS('Faturamento NNE'!$K$2:$K$707,'Faturamento NNE'!$E$2:$E$707,'Infos Relatório'!$B$245,'Faturamento NNE'!$F$2:$F$707,'Infos Relatório'!$B311,'Faturamento NNE'!$AA$2:$AA$707,'Infos Relatório'!AG$1)</f>
        <v>0</v>
      </c>
      <c r="AJ311" s="546">
        <f>SUMIFS('Faturamento NNE'!$P$2:$P$707,'Faturamento NNE'!$E$2:$E$707,'Infos Relatório'!$B$245,'Faturamento NNE'!$F$2:$F$707,'Infos Relatório'!$B311,'Faturamento NNE'!$AA$2:$AA$707,'Infos Relatório'!AG$1,'Faturamento NNE'!$U$2:$U$707,"Sim")+SUMIFS('Faturamento NNE'!$Q$2:$Q$707,'Faturamento NNE'!$E$2:$E$707,'Infos Relatório'!$B$245,'Faturamento NNE'!$F$2:$F$707,'Infos Relatório'!$B311,'Faturamento NNE'!$AA$2:$AA$707,'Infos Relatório'!AG$1,'Faturamento NNE'!$U$2:$U$707,"Sim")</f>
        <v>0</v>
      </c>
      <c r="AK311" s="227" t="e">
        <f t="shared" si="89"/>
        <v>#DIV/0!</v>
      </c>
      <c r="AL311" s="545">
        <f>SUMIFS('Faturamento NNE'!$I$2:$I$707,'Faturamento NNE'!$E$2:$E$707,'Infos Relatório'!$B$245,'Faturamento NNE'!$F$2:$F$707,'Infos Relatório'!$B311,'Faturamento NNE'!$AA$2:$AA$707,'Infos Relatório'!AG$1)</f>
        <v>0</v>
      </c>
      <c r="AM311" s="541">
        <f>COUNTIFS('Faturamento NNE'!$E$2:$E$707,'Infos Relatório'!$B$245,'Faturamento NNE'!$F$2:$F$707,'Infos Relatório'!$B311,'Faturamento NNE'!$AA$2:$AA$707,'Infos Relatório'!AM$1)</f>
        <v>0</v>
      </c>
      <c r="AN311" s="542">
        <f>SUMIFS('Faturamento NNE'!$H$2:$H$707,'Faturamento NNE'!$E$2:$E$707,'Infos Relatório'!$B$245,'Faturamento NNE'!$F$2:$F$707,'Infos Relatório'!$B311,'Faturamento NNE'!$AA$2:$AA$707,'Infos Relatório'!AM$1)</f>
        <v>0</v>
      </c>
      <c r="AO311" s="542">
        <f>SUMIFS('Faturamento NNE'!$K$2:$K$707,'Faturamento NNE'!$E$2:$E$707,'Infos Relatório'!$B$245,'Faturamento NNE'!$F$2:$F$707,'Infos Relatório'!$B311,'Faturamento NNE'!$AA$2:$AA$707,'Infos Relatório'!AM$1)</f>
        <v>0</v>
      </c>
      <c r="AP311" s="546">
        <f>SUMIFS('Faturamento NNE'!$P$2:$P$707,'Faturamento NNE'!$E$2:$E$707,'Infos Relatório'!$B$245,'Faturamento NNE'!$F$2:$F$707,'Infos Relatório'!$B311,'Faturamento NNE'!$AA$2:$AA$707,'Infos Relatório'!AM$1,'Faturamento NNE'!$U$2:$U$707,"Sim")+SUMIFS('Faturamento NNE'!$Q$2:$Q$707,'Faturamento NNE'!$E$2:$E$707,'Infos Relatório'!$B$245,'Faturamento NNE'!$F$2:$F$707,'Infos Relatório'!$B311,'Faturamento NNE'!$AA$2:$AA$707,'Infos Relatório'!AM$1,'Faturamento NNE'!$U$2:$U$707,"Sim")</f>
        <v>0</v>
      </c>
      <c r="AQ311" s="227" t="e">
        <f t="shared" si="90"/>
        <v>#DIV/0!</v>
      </c>
      <c r="AR311" s="545">
        <f>SUMIFS('Faturamento NNE'!$I$2:$I$707,'Faturamento NNE'!$E$2:$E$707,'Infos Relatório'!$B$245,'Faturamento NNE'!$F$2:$F$707,'Infos Relatório'!$B311,'Faturamento NNE'!$AA$2:$AA$707,'Infos Relatório'!AM$1)</f>
        <v>0</v>
      </c>
      <c r="AS311" s="541">
        <f>COUNTIFS('Faturamento NNE'!$E$2:$E$707,'Infos Relatório'!$B$245,'Faturamento NNE'!$F$2:$F$707,'Infos Relatório'!$B311,'Faturamento NNE'!$AA$2:$AA$707,'Infos Relatório'!AS$1)</f>
        <v>0</v>
      </c>
      <c r="AT311" s="542">
        <f>SUMIFS('Faturamento NNE'!$H$2:$H$707,'Faturamento NNE'!$E$2:$E$707,'Infos Relatório'!$B$245,'Faturamento NNE'!$F$2:$F$707,'Infos Relatório'!$B311,'Faturamento NNE'!$AA$2:$AA$707,'Infos Relatório'!AS$1)</f>
        <v>0</v>
      </c>
      <c r="AU311" s="542">
        <f>SUMIFS('Faturamento NNE'!$K$2:$K$707,'Faturamento NNE'!$E$2:$E$707,'Infos Relatório'!$B$245,'Faturamento NNE'!$F$2:$F$707,'Infos Relatório'!$B311,'Faturamento NNE'!$AA$2:$AA$707,'Infos Relatório'!AS$1)</f>
        <v>0</v>
      </c>
      <c r="AV311" s="546">
        <f>SUMIFS('Faturamento NNE'!$P$2:$P$707,'Faturamento NNE'!$E$2:$E$707,'Infos Relatório'!$B$245,'Faturamento NNE'!$F$2:$F$707,'Infos Relatório'!$B311,'Faturamento NNE'!$AA$2:$AA$707,'Infos Relatório'!AS$1,'Faturamento NNE'!$U$2:$U$707,"Sim")+SUMIFS('Faturamento NNE'!$Q$2:$Q$707,'Faturamento NNE'!$E$2:$E$707,'Infos Relatório'!$B$245,'Faturamento NNE'!$F$2:$F$707,'Infos Relatório'!$B311,'Faturamento NNE'!$AA$2:$AA$707,'Infos Relatório'!AS$1,'Faturamento NNE'!$U$2:$U$707,"Sim")</f>
        <v>0</v>
      </c>
      <c r="AW311" s="227" t="e">
        <f t="shared" si="91"/>
        <v>#DIV/0!</v>
      </c>
      <c r="AX311" s="545">
        <f>SUMIFS('Faturamento NNE'!$I$2:$I$707,'Faturamento NNE'!$E$2:$E$707,'Infos Relatório'!$B$245,'Faturamento NNE'!$F$2:$F$707,'Infos Relatório'!$B311,'Faturamento NNE'!$AA$2:$AA$707,'Infos Relatório'!AS$1)</f>
        <v>0</v>
      </c>
      <c r="AY311" s="541">
        <f>COUNTIFS('Faturamento NNE'!$E$2:$E$707,'Infos Relatório'!$B$245,'Faturamento NNE'!$F$2:$F$707,'Infos Relatório'!$B311,'Faturamento NNE'!$AA$2:$AA$707,'Infos Relatório'!AY$1)</f>
        <v>0</v>
      </c>
      <c r="AZ311" s="542">
        <f>SUMIFS('Faturamento NNE'!$H$2:$H$707,'Faturamento NNE'!$E$2:$E$707,'Infos Relatório'!$B$245,'Faturamento NNE'!$F$2:$F$707,'Infos Relatório'!$B311,'Faturamento NNE'!$AA$2:$AA$707,'Infos Relatório'!AY$1)</f>
        <v>0</v>
      </c>
      <c r="BA311" s="542">
        <f>SUMIFS('Faturamento NNE'!$K$2:$K$707,'Faturamento NNE'!$E$2:$E$707,'Infos Relatório'!$B$245,'Faturamento NNE'!$F$2:$F$707,'Infos Relatório'!$B311,'Faturamento NNE'!$AA$2:$AA$707,'Infos Relatório'!AY$1)</f>
        <v>0</v>
      </c>
      <c r="BB311" s="546">
        <f>SUMIFS('Faturamento NNE'!$P$2:$P$707,'Faturamento NNE'!$E$2:$E$707,'Infos Relatório'!$B$245,'Faturamento NNE'!$F$2:$F$707,'Infos Relatório'!$B311,'Faturamento NNE'!$AA$2:$AA$707,'Infos Relatório'!AY$1,'Faturamento NNE'!$U$2:$U$707,"Sim")+SUMIFS('Faturamento NNE'!$Q$2:$Q$707,'Faturamento NNE'!$E$2:$E$707,'Infos Relatório'!$B$245,'Faturamento NNE'!$F$2:$F$707,'Infos Relatório'!$B311,'Faturamento NNE'!$AA$2:$AA$707,'Infos Relatório'!AY$1,'Faturamento NNE'!$U$2:$U$707,"Sim")</f>
        <v>0</v>
      </c>
      <c r="BC311" s="227" t="e">
        <f t="shared" si="92"/>
        <v>#DIV/0!</v>
      </c>
      <c r="BD311" s="545">
        <f>SUMIFS('Faturamento NNE'!$I$2:$I$707,'Faturamento NNE'!$E$2:$E$707,'Infos Relatório'!$B$245,'Faturamento NNE'!$F$2:$F$707,'Infos Relatório'!$B311,'Faturamento NNE'!$AA$2:$AA$707,'Infos Relatório'!AY$1)</f>
        <v>0</v>
      </c>
      <c r="BE311" s="541">
        <f>COUNTIFS('Faturamento NNE'!$E$2:$E$707,'Infos Relatório'!$B$245,'Faturamento NNE'!$F$2:$F$707,'Infos Relatório'!$B311,'Faturamento NNE'!$AA$2:$AA$707,'Infos Relatório'!BE$1)</f>
        <v>0</v>
      </c>
      <c r="BF311" s="542">
        <f>SUMIFS('Faturamento NNE'!$H$2:$H$707,'Faturamento NNE'!$E$2:$E$707,'Infos Relatório'!$B$245,'Faturamento NNE'!$F$2:$F$707,'Infos Relatório'!$B311,'Faturamento NNE'!$AA$2:$AA$707,'Infos Relatório'!BE$1)</f>
        <v>0</v>
      </c>
      <c r="BG311" s="542">
        <f>SUMIFS('Faturamento NNE'!$K$2:$K$707,'Faturamento NNE'!$E$2:$E$707,'Infos Relatório'!$B$245,'Faturamento NNE'!$F$2:$F$707,'Infos Relatório'!$B311,'Faturamento NNE'!$AA$2:$AA$707,'Infos Relatório'!BE$1)</f>
        <v>0</v>
      </c>
      <c r="BH311" s="546">
        <f>SUMIFS('Faturamento NNE'!$P$2:$P$707,'Faturamento NNE'!$E$2:$E$707,'Infos Relatório'!$B$245,'Faturamento NNE'!$F$2:$F$707,'Infos Relatório'!$B311,'Faturamento NNE'!$AA$2:$AA$707,'Infos Relatório'!BE$1,'Faturamento NNE'!$U$2:$U$707,"Sim")+SUMIFS('Faturamento NNE'!$Q$2:$Q$707,'Faturamento NNE'!$E$2:$E$707,'Infos Relatório'!$B$245,'Faturamento NNE'!$F$2:$F$707,'Infos Relatório'!$B311,'Faturamento NNE'!$AA$2:$AA$707,'Infos Relatório'!BE$1,'Faturamento NNE'!$U$2:$U$707,"Sim")</f>
        <v>0</v>
      </c>
      <c r="BI311" s="227" t="e">
        <f t="shared" si="93"/>
        <v>#DIV/0!</v>
      </c>
      <c r="BJ311" s="545">
        <f>SUMIFS('Faturamento NNE'!$I$2:$I$707,'Faturamento NNE'!$E$2:$E$707,'Infos Relatório'!$B$245,'Faturamento NNE'!$F$2:$F$707,'Infos Relatório'!$B311,'Faturamento NNE'!$AA$2:$AA$707,'Infos Relatório'!BE$1)</f>
        <v>0</v>
      </c>
      <c r="BK311" s="541">
        <f>COUNTIFS('Faturamento NNE'!$E$2:$E$707,'Infos Relatório'!$B$245,'Faturamento NNE'!$F$2:$F$707,'Infos Relatório'!$B311,'Faturamento NNE'!$AA$2:$AA$707,'Infos Relatório'!BK$1)</f>
        <v>0</v>
      </c>
      <c r="BL311" s="542">
        <f>SUMIFS('Faturamento NNE'!$H$2:$H$707,'Faturamento NNE'!$E$2:$E$707,'Infos Relatório'!$B$245,'Faturamento NNE'!$F$2:$F$707,'Infos Relatório'!$B311,'Faturamento NNE'!$AA$2:$AA$707,'Infos Relatório'!BK$1)</f>
        <v>0</v>
      </c>
      <c r="BM311" s="542">
        <f>SUMIFS('Faturamento NNE'!$K$2:$K$707,'Faturamento NNE'!$E$2:$E$707,'Infos Relatório'!$B$245,'Faturamento NNE'!$F$2:$F$707,'Infos Relatório'!$B311,'Faturamento NNE'!$AA$2:$AA$707,'Infos Relatório'!BK$1)</f>
        <v>0</v>
      </c>
      <c r="BN311" s="546">
        <f>SUMIFS('Faturamento NNE'!$P$2:$P$707,'Faturamento NNE'!$E$2:$E$707,'Infos Relatório'!$B$245,'Faturamento NNE'!$F$2:$F$707,'Infos Relatório'!$B311,'Faturamento NNE'!$AA$2:$AA$707,'Infos Relatório'!BK$1,'Faturamento NNE'!$U$2:$U$707,"Sim")+SUMIFS('Faturamento NNE'!$Q$2:$Q$707,'Faturamento NNE'!$E$2:$E$707,'Infos Relatório'!$B$245,'Faturamento NNE'!$F$2:$F$707,'Infos Relatório'!$B311,'Faturamento NNE'!$AA$2:$AA$707,'Infos Relatório'!BK$1,'Faturamento NNE'!$U$2:$U$707,"Sim")</f>
        <v>0</v>
      </c>
      <c r="BO311" s="227" t="e">
        <f t="shared" si="94"/>
        <v>#DIV/0!</v>
      </c>
      <c r="BP311" s="545">
        <f>SUMIFS('Faturamento NNE'!$I$2:$I$707,'Faturamento NNE'!$E$2:$E$707,'Infos Relatório'!$B$245,'Faturamento NNE'!$F$2:$F$707,'Infos Relatório'!$B311,'Faturamento NNE'!$AA$2:$AA$707,'Infos Relatório'!BK$1)</f>
        <v>0</v>
      </c>
      <c r="BQ311" s="541">
        <f>COUNTIFS('Faturamento NNE'!$E$2:$E$707,'Infos Relatório'!$B$245,'Faturamento NNE'!$F$2:$F$707,'Infos Relatório'!$B311,'Faturamento NNE'!$AA$2:$AA$707,'Infos Relatório'!BQ$1)</f>
        <v>0</v>
      </c>
      <c r="BR311" s="542">
        <f>SUMIFS('Faturamento NNE'!$H$2:$H$707,'Faturamento NNE'!$E$2:$E$707,'Infos Relatório'!$B$245,'Faturamento NNE'!$F$2:$F$707,'Infos Relatório'!$B311,'Faturamento NNE'!$AA$2:$AA$707,'Infos Relatório'!BQ$1)</f>
        <v>0</v>
      </c>
      <c r="BS311" s="542">
        <f>SUMIFS('Faturamento NNE'!$K$2:$K$707,'Faturamento NNE'!$E$2:$E$707,'Infos Relatório'!$B$245,'Faturamento NNE'!$F$2:$F$707,'Infos Relatório'!$B311,'Faturamento NNE'!$AA$2:$AA$707,'Infos Relatório'!BQ$1)</f>
        <v>0</v>
      </c>
      <c r="BT311" s="546">
        <f>SUMIFS('Faturamento NNE'!$P$2:$P$707,'Faturamento NNE'!$E$2:$E$707,'Infos Relatório'!$B$245,'Faturamento NNE'!$F$2:$F$707,'Infos Relatório'!$B311,'Faturamento NNE'!$AA$2:$AA$707,'Infos Relatório'!BQ$1,'Faturamento NNE'!$U$2:$U$707,"Sim")+SUMIFS('Faturamento NNE'!$Q$2:$Q$707,'Faturamento NNE'!$E$2:$E$707,'Infos Relatório'!$B$245,'Faturamento NNE'!$F$2:$F$707,'Infos Relatório'!$B311,'Faturamento NNE'!$AA$2:$AA$707,'Infos Relatório'!BQ$1,'Faturamento NNE'!$U$2:$U$707,"Sim")</f>
        <v>0</v>
      </c>
      <c r="BU311" s="227" t="e">
        <f t="shared" si="95"/>
        <v>#DIV/0!</v>
      </c>
      <c r="BV311" s="545">
        <f>SUMIFS('Faturamento NNE'!$I$2:$I$707,'Faturamento NNE'!$E$2:$E$707,'Infos Relatório'!$B$245,'Faturamento NNE'!$F$2:$F$707,'Infos Relatório'!$B311,'Faturamento NNE'!$AA$2:$AA$707,'Infos Relatório'!BQ$1)</f>
        <v>0</v>
      </c>
    </row>
    <row r="312" spans="2:74">
      <c r="B312" s="217" t="s">
        <v>196</v>
      </c>
      <c r="C312" s="541">
        <f>COUNTIFS('Faturamento NNE'!$E$2:$E$707,'Infos Relatório'!$B$245,'Faturamento NNE'!$F$2:$F$707,'Infos Relatório'!$B312,'Faturamento NNE'!$AA$2:$AA$707,'Infos Relatório'!C$1)</f>
        <v>0</v>
      </c>
      <c r="D312" s="542">
        <f>SUMIFS('Faturamento NNE'!$H$2:$H$707,'Faturamento NNE'!$E$2:$E$707,'Infos Relatório'!$B$245,'Faturamento NNE'!$F$2:$F$707,'Infos Relatório'!$B312,'Faturamento NNE'!$AA$2:$AA$707,'Infos Relatório'!C$1)</f>
        <v>0</v>
      </c>
      <c r="E312" s="543">
        <f>SUMIFS('Faturamento NNE'!$K$2:$K$707,'Faturamento NNE'!$E$2:$E$707,'Infos Relatório'!$B$245,'Faturamento NNE'!$F$2:$F$707,'Infos Relatório'!$B312,'Faturamento NNE'!$AA$2:$AA$707,'Infos Relatório'!C$1)</f>
        <v>0</v>
      </c>
      <c r="F312" s="544">
        <f>SUMIFS('Faturamento NNE'!$P$2:$P$707,'Faturamento NNE'!$E$2:$E$707,'Infos Relatório'!$B$245,'Faturamento NNE'!$F$2:$F$707,'Infos Relatório'!$B312,'Faturamento NNE'!$AA$2:$AA$707,'Infos Relatório'!C$1,'Faturamento NNE'!$U$2:$U$707,"Sim")+SUMIFS('Faturamento NNE'!$Q$2:$Q$707,'Faturamento NNE'!$E$2:$E$707,'Infos Relatório'!$B$245,'Faturamento NNE'!$F$2:$F$707,'Infos Relatório'!$B312,'Faturamento NNE'!$AA$2:$AA$707,'Infos Relatório'!C$1,'Faturamento NNE'!$U$2:$U$707,"Sim")</f>
        <v>0</v>
      </c>
      <c r="G312" s="283" t="e">
        <f t="shared" ref="G312:G322" si="96">F312/E312</f>
        <v>#DIV/0!</v>
      </c>
      <c r="H312" s="545">
        <f>SUMIFS('Faturamento NNE'!$I$2:$I$707,'Faturamento NNE'!$E$2:$E$707,'Infos Relatório'!$B$245,'Faturamento NNE'!$F$2:$F$707,'Infos Relatório'!$B312,'Faturamento NNE'!$AA$2:$AA$707,'Infos Relatório'!C$1)</f>
        <v>0</v>
      </c>
      <c r="I312" s="541">
        <f>COUNTIFS('Faturamento NNE'!$E$2:$E$707,'Infos Relatório'!$B$245,'Faturamento NNE'!$F$2:$F$707,'Infos Relatório'!$B312,'Faturamento NNE'!$AA$2:$AA$707,'Infos Relatório'!I$1)</f>
        <v>0</v>
      </c>
      <c r="J312" s="542">
        <f>SUMIFS('Faturamento NNE'!$H$2:$H$707,'Faturamento NNE'!$E$2:$E$707,'Infos Relatório'!$B$245,'Faturamento NNE'!$F$2:$F$707,'Infos Relatório'!$B312,'Faturamento NNE'!$AA$2:$AA$707,'Infos Relatório'!I$1)</f>
        <v>0</v>
      </c>
      <c r="K312" s="543">
        <f>SUMIFS('Faturamento NNE'!$K$2:$K$707,'Faturamento NNE'!$E$2:$E$707,'Infos Relatório'!$B$245,'Faturamento NNE'!$F$2:$F$707,'Infos Relatório'!$B312,'Faturamento NNE'!$AA$2:$AA$707,'Infos Relatório'!I$1)</f>
        <v>0</v>
      </c>
      <c r="L312" s="544">
        <f>SUMIFS('Faturamento NNE'!$P$2:$P$707,'Faturamento NNE'!$E$2:$E$707,'Infos Relatório'!$B$245,'Faturamento NNE'!$F$2:$F$707,'Infos Relatório'!$B312,'Faturamento NNE'!$AA$2:$AA$707,'Infos Relatório'!I$1,'Faturamento NNE'!$U$2:$U$707,"Sim")+SUMIFS('Faturamento NNE'!$Q$2:$Q$707,'Faturamento NNE'!$E$2:$E$707,'Infos Relatório'!$B$245,'Faturamento NNE'!$F$2:$F$707,'Infos Relatório'!$B312,'Faturamento NNE'!$AA$2:$AA$707,'Infos Relatório'!I$1,'Faturamento NNE'!$U$2:$U$707,"Sim")</f>
        <v>0</v>
      </c>
      <c r="M312" s="283" t="e">
        <f t="shared" ref="M312:M322" si="97">L312/K312</f>
        <v>#DIV/0!</v>
      </c>
      <c r="N312" s="545">
        <f>SUMIFS('Faturamento NNE'!$I$2:$I$707,'Faturamento NNE'!$E$2:$E$707,'Infos Relatório'!$B$245,'Faturamento NNE'!$F$2:$F$707,'Infos Relatório'!$B312,'Faturamento NNE'!$AA$2:$AA$707,'Infos Relatório'!I$1)</f>
        <v>0</v>
      </c>
      <c r="O312" s="541">
        <f>COUNTIFS('Faturamento NNE'!$E$2:$E$707,'Infos Relatório'!$B$245,'Faturamento NNE'!$F$2:$F$707,'Infos Relatório'!$B312,'Faturamento NNE'!$AA$2:$AA$707,'Infos Relatório'!O$1)</f>
        <v>0</v>
      </c>
      <c r="P312" s="542">
        <f>SUMIFS('Faturamento NNE'!$H$2:$H$707,'Faturamento NNE'!$E$2:$E$707,'Infos Relatório'!$B$245,'Faturamento NNE'!$F$2:$F$707,'Infos Relatório'!$B312,'Faturamento NNE'!$AA$2:$AA$707,'Infos Relatório'!O$1)</f>
        <v>0</v>
      </c>
      <c r="Q312" s="542">
        <f>SUMIFS('Faturamento NNE'!$K$2:$K$707,'Faturamento NNE'!$E$2:$E$707,'Infos Relatório'!$B$245,'Faturamento NNE'!$F$2:$F$707,'Infos Relatório'!$B312,'Faturamento NNE'!$AA$2:$AA$707,'Infos Relatório'!O$1)</f>
        <v>0</v>
      </c>
      <c r="R312" s="546">
        <f>SUMIFS('Faturamento NNE'!$P$2:$P$707,'Faturamento NNE'!$E$2:$E$707,'Infos Relatório'!$B$245,'Faturamento NNE'!$F$2:$F$707,'Infos Relatório'!$B312,'Faturamento NNE'!$AA$2:$AA$707,'Infos Relatório'!O$1,'Faturamento NNE'!$U$2:$U$707,"Sim")+SUMIFS('Faturamento NNE'!$Q$2:$Q$707,'Faturamento NNE'!$E$2:$E$707,'Infos Relatório'!$B$245,'Faturamento NNE'!$F$2:$F$707,'Infos Relatório'!$B312,'Faturamento NNE'!$AA$2:$AA$707,'Infos Relatório'!O$1,'Faturamento NNE'!$U$2:$U$707,"Sim")</f>
        <v>0</v>
      </c>
      <c r="S312" s="227" t="e">
        <f t="shared" ref="S312:S322" si="98">R312/Q312</f>
        <v>#DIV/0!</v>
      </c>
      <c r="T312" s="545">
        <f>SUMIFS('Faturamento NNE'!$I$2:$I$707,'Faturamento NNE'!$E$2:$E$707,'Infos Relatório'!$B$245,'Faturamento NNE'!$F$2:$F$707,'Infos Relatório'!$B312,'Faturamento NNE'!$AA$2:$AA$707,'Infos Relatório'!O$1)</f>
        <v>0</v>
      </c>
      <c r="U312" s="541">
        <f>COUNTIFS('Faturamento NNE'!$E$2:$E$707,'Infos Relatório'!$B$245,'Faturamento NNE'!$F$2:$F$707,'Infos Relatório'!$B312,'Faturamento NNE'!$AA$2:$AA$707,'Infos Relatório'!U$1)</f>
        <v>0</v>
      </c>
      <c r="V312" s="542">
        <f>SUMIFS('Faturamento NNE'!$H$2:$H$707,'Faturamento NNE'!$E$2:$E$707,'Infos Relatório'!$B$245,'Faturamento NNE'!$F$2:$F$707,'Infos Relatório'!$B312,'Faturamento NNE'!$AA$2:$AA$707,'Infos Relatório'!U$1)</f>
        <v>0</v>
      </c>
      <c r="W312" s="542">
        <f>SUMIFS('Faturamento NNE'!$K$2:$K$707,'Faturamento NNE'!$E$2:$E$707,'Infos Relatório'!$B$245,'Faturamento NNE'!$F$2:$F$707,'Infos Relatório'!$B312,'Faturamento NNE'!$AA$2:$AA$707,'Infos Relatório'!U$1)</f>
        <v>0</v>
      </c>
      <c r="X312" s="546">
        <f>SUMIFS('Faturamento NNE'!$P$2:$P$707,'Faturamento NNE'!$E$2:$E$707,'Infos Relatório'!$B$245,'Faturamento NNE'!$F$2:$F$707,'Infos Relatório'!$B312,'Faturamento NNE'!$AA$2:$AA$707,'Infos Relatório'!U$1,'Faturamento NNE'!$U$2:$U$707,"Sim")+SUMIFS('Faturamento NNE'!$Q$2:$Q$707,'Faturamento NNE'!$E$2:$E$707,'Infos Relatório'!$B$245,'Faturamento NNE'!$F$2:$F$707,'Infos Relatório'!$B312,'Faturamento NNE'!$AA$2:$AA$707,'Infos Relatório'!U$1,'Faturamento NNE'!$U$2:$U$707,"Sim")</f>
        <v>0</v>
      </c>
      <c r="Y312" s="227" t="e">
        <f t="shared" ref="Y312:Y322" si="99">X312/W312</f>
        <v>#DIV/0!</v>
      </c>
      <c r="Z312" s="545">
        <f>SUMIFS('Faturamento NNE'!$I$2:$I$707,'Faturamento NNE'!$E$2:$E$707,'Infos Relatório'!$B$245,'Faturamento NNE'!$F$2:$F$707,'Infos Relatório'!$B312,'Faturamento NNE'!$AA$2:$AA$707,'Infos Relatório'!U$1)</f>
        <v>0</v>
      </c>
      <c r="AA312" s="541">
        <f>COUNTIFS('Faturamento NNE'!$E$2:$E$707,'Infos Relatório'!$B$245,'Faturamento NNE'!$F$2:$F$707,'Infos Relatório'!$B312,'Faturamento NNE'!$AA$2:$AA$707,'Infos Relatório'!AA$1)</f>
        <v>0</v>
      </c>
      <c r="AB312" s="542">
        <f>SUMIFS('Faturamento NNE'!$H$2:$H$707,'Faturamento NNE'!$E$2:$E$707,'Infos Relatório'!$B$245,'Faturamento NNE'!$F$2:$F$707,'Infos Relatório'!$B312,'Faturamento NNE'!$AA$2:$AA$707,'Infos Relatório'!AA$1)</f>
        <v>0</v>
      </c>
      <c r="AC312" s="542">
        <f>SUMIFS('Faturamento NNE'!$K$2:$K$707,'Faturamento NNE'!$E$2:$E$707,'Infos Relatório'!$B$245,'Faturamento NNE'!$F$2:$F$707,'Infos Relatório'!$B312,'Faturamento NNE'!$AA$2:$AA$707,'Infos Relatório'!AA$1)</f>
        <v>0</v>
      </c>
      <c r="AD312" s="546">
        <f>SUMIFS('Faturamento NNE'!$P$2:$P$707,'Faturamento NNE'!$E$2:$E$707,'Infos Relatório'!$B$245,'Faturamento NNE'!$F$2:$F$707,'Infos Relatório'!$B312,'Faturamento NNE'!$AA$2:$AA$707,'Infos Relatório'!AA$1,'Faturamento NNE'!$U$2:$U$707,"Sim")+SUMIFS('Faturamento NNE'!$Q$2:$Q$707,'Faturamento NNE'!$E$2:$E$707,'Infos Relatório'!$B$245,'Faturamento NNE'!$F$2:$F$707,'Infos Relatório'!$B312,'Faturamento NNE'!$AA$2:$AA$707,'Infos Relatório'!AA$1,'Faturamento NNE'!$U$2:$U$707,"Sim")</f>
        <v>0</v>
      </c>
      <c r="AE312" s="227" t="e">
        <f t="shared" ref="AE312:AE322" si="100">AD312/AC312</f>
        <v>#DIV/0!</v>
      </c>
      <c r="AF312" s="545">
        <f>SUMIFS('Faturamento NNE'!$I$2:$I$707,'Faturamento NNE'!$E$2:$E$707,'Infos Relatório'!$B$245,'Faturamento NNE'!$F$2:$F$707,'Infos Relatório'!$B312,'Faturamento NNE'!$AA$2:$AA$707,'Infos Relatório'!AA$1)</f>
        <v>0</v>
      </c>
      <c r="AG312" s="541">
        <f>COUNTIFS('Faturamento NNE'!$E$2:$E$707,'Infos Relatório'!$B$245,'Faturamento NNE'!$F$2:$F$707,'Infos Relatório'!$B312,'Faturamento NNE'!$AA$2:$AA$707,'Infos Relatório'!AG$1)</f>
        <v>0</v>
      </c>
      <c r="AH312" s="542">
        <f>SUMIFS('Faturamento NNE'!$H$2:$H$707,'Faturamento NNE'!$E$2:$E$707,'Infos Relatório'!$B$245,'Faturamento NNE'!$F$2:$F$707,'Infos Relatório'!$B312,'Faturamento NNE'!$AA$2:$AA$707,'Infos Relatório'!AG$1)</f>
        <v>0</v>
      </c>
      <c r="AI312" s="542">
        <f>SUMIFS('Faturamento NNE'!$K$2:$K$707,'Faturamento NNE'!$E$2:$E$707,'Infos Relatório'!$B$245,'Faturamento NNE'!$F$2:$F$707,'Infos Relatório'!$B312,'Faturamento NNE'!$AA$2:$AA$707,'Infos Relatório'!AG$1)</f>
        <v>0</v>
      </c>
      <c r="AJ312" s="546">
        <f>SUMIFS('Faturamento NNE'!$P$2:$P$707,'Faturamento NNE'!$E$2:$E$707,'Infos Relatório'!$B$245,'Faturamento NNE'!$F$2:$F$707,'Infos Relatório'!$B312,'Faturamento NNE'!$AA$2:$AA$707,'Infos Relatório'!AG$1,'Faturamento NNE'!$U$2:$U$707,"Sim")+SUMIFS('Faturamento NNE'!$Q$2:$Q$707,'Faturamento NNE'!$E$2:$E$707,'Infos Relatório'!$B$245,'Faturamento NNE'!$F$2:$F$707,'Infos Relatório'!$B312,'Faturamento NNE'!$AA$2:$AA$707,'Infos Relatório'!AG$1,'Faturamento NNE'!$U$2:$U$707,"Sim")</f>
        <v>0</v>
      </c>
      <c r="AK312" s="227" t="e">
        <f t="shared" ref="AK312:AK322" si="101">AJ312/AI312</f>
        <v>#DIV/0!</v>
      </c>
      <c r="AL312" s="545">
        <f>SUMIFS('Faturamento NNE'!$I$2:$I$707,'Faturamento NNE'!$E$2:$E$707,'Infos Relatório'!$B$245,'Faturamento NNE'!$F$2:$F$707,'Infos Relatório'!$B312,'Faturamento NNE'!$AA$2:$AA$707,'Infos Relatório'!AG$1)</f>
        <v>0</v>
      </c>
      <c r="AM312" s="541">
        <f>COUNTIFS('Faturamento NNE'!$E$2:$E$707,'Infos Relatório'!$B$245,'Faturamento NNE'!$F$2:$F$707,'Infos Relatório'!$B312,'Faturamento NNE'!$AA$2:$AA$707,'Infos Relatório'!AM$1)</f>
        <v>0</v>
      </c>
      <c r="AN312" s="542">
        <f>SUMIFS('Faturamento NNE'!$H$2:$H$707,'Faturamento NNE'!$E$2:$E$707,'Infos Relatório'!$B$245,'Faturamento NNE'!$F$2:$F$707,'Infos Relatório'!$B312,'Faturamento NNE'!$AA$2:$AA$707,'Infos Relatório'!AM$1)</f>
        <v>0</v>
      </c>
      <c r="AO312" s="542">
        <f>SUMIFS('Faturamento NNE'!$K$2:$K$707,'Faturamento NNE'!$E$2:$E$707,'Infos Relatório'!$B$245,'Faturamento NNE'!$F$2:$F$707,'Infos Relatório'!$B312,'Faturamento NNE'!$AA$2:$AA$707,'Infos Relatório'!AM$1)</f>
        <v>0</v>
      </c>
      <c r="AP312" s="546">
        <f>SUMIFS('Faturamento NNE'!$P$2:$P$707,'Faturamento NNE'!$E$2:$E$707,'Infos Relatório'!$B$245,'Faturamento NNE'!$F$2:$F$707,'Infos Relatório'!$B312,'Faturamento NNE'!$AA$2:$AA$707,'Infos Relatório'!AM$1,'Faturamento NNE'!$U$2:$U$707,"Sim")+SUMIFS('Faturamento NNE'!$Q$2:$Q$707,'Faturamento NNE'!$E$2:$E$707,'Infos Relatório'!$B$245,'Faturamento NNE'!$F$2:$F$707,'Infos Relatório'!$B312,'Faturamento NNE'!$AA$2:$AA$707,'Infos Relatório'!AM$1,'Faturamento NNE'!$U$2:$U$707,"Sim")</f>
        <v>0</v>
      </c>
      <c r="AQ312" s="227" t="e">
        <f t="shared" ref="AQ312:AQ322" si="102">AP312/AO312</f>
        <v>#DIV/0!</v>
      </c>
      <c r="AR312" s="545">
        <f>SUMIFS('Faturamento NNE'!$I$2:$I$707,'Faturamento NNE'!$E$2:$E$707,'Infos Relatório'!$B$245,'Faturamento NNE'!$F$2:$F$707,'Infos Relatório'!$B312,'Faturamento NNE'!$AA$2:$AA$707,'Infos Relatório'!AM$1)</f>
        <v>0</v>
      </c>
      <c r="AS312" s="541">
        <f>COUNTIFS('Faturamento NNE'!$E$2:$E$707,'Infos Relatório'!$B$245,'Faturamento NNE'!$F$2:$F$707,'Infos Relatório'!$B312,'Faturamento NNE'!$AA$2:$AA$707,'Infos Relatório'!AS$1)</f>
        <v>0</v>
      </c>
      <c r="AT312" s="542">
        <f>SUMIFS('Faturamento NNE'!$H$2:$H$707,'Faturamento NNE'!$E$2:$E$707,'Infos Relatório'!$B$245,'Faturamento NNE'!$F$2:$F$707,'Infos Relatório'!$B312,'Faturamento NNE'!$AA$2:$AA$707,'Infos Relatório'!AS$1)</f>
        <v>0</v>
      </c>
      <c r="AU312" s="542">
        <f>SUMIFS('Faturamento NNE'!$K$2:$K$707,'Faturamento NNE'!$E$2:$E$707,'Infos Relatório'!$B$245,'Faturamento NNE'!$F$2:$F$707,'Infos Relatório'!$B312,'Faturamento NNE'!$AA$2:$AA$707,'Infos Relatório'!AS$1)</f>
        <v>0</v>
      </c>
      <c r="AV312" s="546">
        <f>SUMIFS('Faturamento NNE'!$P$2:$P$707,'Faturamento NNE'!$E$2:$E$707,'Infos Relatório'!$B$245,'Faturamento NNE'!$F$2:$F$707,'Infos Relatório'!$B312,'Faturamento NNE'!$AA$2:$AA$707,'Infos Relatório'!AS$1,'Faturamento NNE'!$U$2:$U$707,"Sim")+SUMIFS('Faturamento NNE'!$Q$2:$Q$707,'Faturamento NNE'!$E$2:$E$707,'Infos Relatório'!$B$245,'Faturamento NNE'!$F$2:$F$707,'Infos Relatório'!$B312,'Faturamento NNE'!$AA$2:$AA$707,'Infos Relatório'!AS$1,'Faturamento NNE'!$U$2:$U$707,"Sim")</f>
        <v>0</v>
      </c>
      <c r="AW312" s="227" t="e">
        <f t="shared" ref="AW312:AW322" si="103">AV312/AU312</f>
        <v>#DIV/0!</v>
      </c>
      <c r="AX312" s="545">
        <f>SUMIFS('Faturamento NNE'!$I$2:$I$707,'Faturamento NNE'!$E$2:$E$707,'Infos Relatório'!$B$245,'Faturamento NNE'!$F$2:$F$707,'Infos Relatório'!$B312,'Faturamento NNE'!$AA$2:$AA$707,'Infos Relatório'!AS$1)</f>
        <v>0</v>
      </c>
      <c r="AY312" s="541">
        <f>COUNTIFS('Faturamento NNE'!$E$2:$E$707,'Infos Relatório'!$B$245,'Faturamento NNE'!$F$2:$F$707,'Infos Relatório'!$B312,'Faturamento NNE'!$AA$2:$AA$707,'Infos Relatório'!AY$1)</f>
        <v>0</v>
      </c>
      <c r="AZ312" s="542">
        <f>SUMIFS('Faturamento NNE'!$H$2:$H$707,'Faturamento NNE'!$E$2:$E$707,'Infos Relatório'!$B$245,'Faturamento NNE'!$F$2:$F$707,'Infos Relatório'!$B312,'Faturamento NNE'!$AA$2:$AA$707,'Infos Relatório'!AY$1)</f>
        <v>0</v>
      </c>
      <c r="BA312" s="542">
        <f>SUMIFS('Faturamento NNE'!$K$2:$K$707,'Faturamento NNE'!$E$2:$E$707,'Infos Relatório'!$B$245,'Faturamento NNE'!$F$2:$F$707,'Infos Relatório'!$B312,'Faturamento NNE'!$AA$2:$AA$707,'Infos Relatório'!AY$1)</f>
        <v>0</v>
      </c>
      <c r="BB312" s="546">
        <f>SUMIFS('Faturamento NNE'!$P$2:$P$707,'Faturamento NNE'!$E$2:$E$707,'Infos Relatório'!$B$245,'Faturamento NNE'!$F$2:$F$707,'Infos Relatório'!$B312,'Faturamento NNE'!$AA$2:$AA$707,'Infos Relatório'!AY$1,'Faturamento NNE'!$U$2:$U$707,"Sim")+SUMIFS('Faturamento NNE'!$Q$2:$Q$707,'Faturamento NNE'!$E$2:$E$707,'Infos Relatório'!$B$245,'Faturamento NNE'!$F$2:$F$707,'Infos Relatório'!$B312,'Faturamento NNE'!$AA$2:$AA$707,'Infos Relatório'!AY$1,'Faturamento NNE'!$U$2:$U$707,"Sim")</f>
        <v>0</v>
      </c>
      <c r="BC312" s="227" t="e">
        <f t="shared" ref="BC312:BC322" si="104">BB312/BA312</f>
        <v>#DIV/0!</v>
      </c>
      <c r="BD312" s="545">
        <f>SUMIFS('Faturamento NNE'!$I$2:$I$707,'Faturamento NNE'!$E$2:$E$707,'Infos Relatório'!$B$245,'Faturamento NNE'!$F$2:$F$707,'Infos Relatório'!$B312,'Faturamento NNE'!$AA$2:$AA$707,'Infos Relatório'!AY$1)</f>
        <v>0</v>
      </c>
      <c r="BE312" s="541">
        <f>COUNTIFS('Faturamento NNE'!$E$2:$E$707,'Infos Relatório'!$B$245,'Faturamento NNE'!$F$2:$F$707,'Infos Relatório'!$B312,'Faturamento NNE'!$AA$2:$AA$707,'Infos Relatório'!BE$1)</f>
        <v>0</v>
      </c>
      <c r="BF312" s="542">
        <f>SUMIFS('Faturamento NNE'!$H$2:$H$707,'Faturamento NNE'!$E$2:$E$707,'Infos Relatório'!$B$245,'Faturamento NNE'!$F$2:$F$707,'Infos Relatório'!$B312,'Faturamento NNE'!$AA$2:$AA$707,'Infos Relatório'!BE$1)</f>
        <v>0</v>
      </c>
      <c r="BG312" s="542">
        <f>SUMIFS('Faturamento NNE'!$K$2:$K$707,'Faturamento NNE'!$E$2:$E$707,'Infos Relatório'!$B$245,'Faturamento NNE'!$F$2:$F$707,'Infos Relatório'!$B312,'Faturamento NNE'!$AA$2:$AA$707,'Infos Relatório'!BE$1)</f>
        <v>0</v>
      </c>
      <c r="BH312" s="546">
        <f>SUMIFS('Faturamento NNE'!$P$2:$P$707,'Faturamento NNE'!$E$2:$E$707,'Infos Relatório'!$B$245,'Faturamento NNE'!$F$2:$F$707,'Infos Relatório'!$B312,'Faturamento NNE'!$AA$2:$AA$707,'Infos Relatório'!BE$1,'Faturamento NNE'!$U$2:$U$707,"Sim")+SUMIFS('Faturamento NNE'!$Q$2:$Q$707,'Faturamento NNE'!$E$2:$E$707,'Infos Relatório'!$B$245,'Faturamento NNE'!$F$2:$F$707,'Infos Relatório'!$B312,'Faturamento NNE'!$AA$2:$AA$707,'Infos Relatório'!BE$1,'Faturamento NNE'!$U$2:$U$707,"Sim")</f>
        <v>0</v>
      </c>
      <c r="BI312" s="227" t="e">
        <f t="shared" ref="BI312:BI322" si="105">BH312/BG312</f>
        <v>#DIV/0!</v>
      </c>
      <c r="BJ312" s="545">
        <f>SUMIFS('Faturamento NNE'!$I$2:$I$707,'Faturamento NNE'!$E$2:$E$707,'Infos Relatório'!$B$245,'Faturamento NNE'!$F$2:$F$707,'Infos Relatório'!$B312,'Faturamento NNE'!$AA$2:$AA$707,'Infos Relatório'!BE$1)</f>
        <v>0</v>
      </c>
      <c r="BK312" s="541">
        <f>COUNTIFS('Faturamento NNE'!$E$2:$E$707,'Infos Relatório'!$B$245,'Faturamento NNE'!$F$2:$F$707,'Infos Relatório'!$B312,'Faturamento NNE'!$AA$2:$AA$707,'Infos Relatório'!BK$1)</f>
        <v>0</v>
      </c>
      <c r="BL312" s="542">
        <f>SUMIFS('Faturamento NNE'!$H$2:$H$707,'Faturamento NNE'!$E$2:$E$707,'Infos Relatório'!$B$245,'Faturamento NNE'!$F$2:$F$707,'Infos Relatório'!$B312,'Faturamento NNE'!$AA$2:$AA$707,'Infos Relatório'!BK$1)</f>
        <v>0</v>
      </c>
      <c r="BM312" s="542">
        <f>SUMIFS('Faturamento NNE'!$K$2:$K$707,'Faturamento NNE'!$E$2:$E$707,'Infos Relatório'!$B$245,'Faturamento NNE'!$F$2:$F$707,'Infos Relatório'!$B312,'Faturamento NNE'!$AA$2:$AA$707,'Infos Relatório'!BK$1)</f>
        <v>0</v>
      </c>
      <c r="BN312" s="546">
        <f>SUMIFS('Faturamento NNE'!$P$2:$P$707,'Faturamento NNE'!$E$2:$E$707,'Infos Relatório'!$B$245,'Faturamento NNE'!$F$2:$F$707,'Infos Relatório'!$B312,'Faturamento NNE'!$AA$2:$AA$707,'Infos Relatório'!BK$1,'Faturamento NNE'!$U$2:$U$707,"Sim")+SUMIFS('Faturamento NNE'!$Q$2:$Q$707,'Faturamento NNE'!$E$2:$E$707,'Infos Relatório'!$B$245,'Faturamento NNE'!$F$2:$F$707,'Infos Relatório'!$B312,'Faturamento NNE'!$AA$2:$AA$707,'Infos Relatório'!BK$1,'Faturamento NNE'!$U$2:$U$707,"Sim")</f>
        <v>0</v>
      </c>
      <c r="BO312" s="227" t="e">
        <f t="shared" ref="BO312:BO322" si="106">BN312/BM312</f>
        <v>#DIV/0!</v>
      </c>
      <c r="BP312" s="545">
        <f>SUMIFS('Faturamento NNE'!$I$2:$I$707,'Faturamento NNE'!$E$2:$E$707,'Infos Relatório'!$B$245,'Faturamento NNE'!$F$2:$F$707,'Infos Relatório'!$B312,'Faturamento NNE'!$AA$2:$AA$707,'Infos Relatório'!BK$1)</f>
        <v>0</v>
      </c>
      <c r="BQ312" s="541">
        <f>COUNTIFS('Faturamento NNE'!$E$2:$E$707,'Infos Relatório'!$B$245,'Faturamento NNE'!$F$2:$F$707,'Infos Relatório'!$B312,'Faturamento NNE'!$AA$2:$AA$707,'Infos Relatório'!BQ$1)</f>
        <v>0</v>
      </c>
      <c r="BR312" s="542">
        <f>SUMIFS('Faturamento NNE'!$H$2:$H$707,'Faturamento NNE'!$E$2:$E$707,'Infos Relatório'!$B$245,'Faturamento NNE'!$F$2:$F$707,'Infos Relatório'!$B312,'Faturamento NNE'!$AA$2:$AA$707,'Infos Relatório'!BQ$1)</f>
        <v>0</v>
      </c>
      <c r="BS312" s="542">
        <f>SUMIFS('Faturamento NNE'!$K$2:$K$707,'Faturamento NNE'!$E$2:$E$707,'Infos Relatório'!$B$245,'Faturamento NNE'!$F$2:$F$707,'Infos Relatório'!$B312,'Faturamento NNE'!$AA$2:$AA$707,'Infos Relatório'!BQ$1)</f>
        <v>0</v>
      </c>
      <c r="BT312" s="546">
        <f>SUMIFS('Faturamento NNE'!$P$2:$P$707,'Faturamento NNE'!$E$2:$E$707,'Infos Relatório'!$B$245,'Faturamento NNE'!$F$2:$F$707,'Infos Relatório'!$B312,'Faturamento NNE'!$AA$2:$AA$707,'Infos Relatório'!BQ$1,'Faturamento NNE'!$U$2:$U$707,"Sim")+SUMIFS('Faturamento NNE'!$Q$2:$Q$707,'Faturamento NNE'!$E$2:$E$707,'Infos Relatório'!$B$245,'Faturamento NNE'!$F$2:$F$707,'Infos Relatório'!$B312,'Faturamento NNE'!$AA$2:$AA$707,'Infos Relatório'!BQ$1,'Faturamento NNE'!$U$2:$U$707,"Sim")</f>
        <v>0</v>
      </c>
      <c r="BU312" s="227" t="e">
        <f t="shared" ref="BU312:BU322" si="107">BT312/BS312</f>
        <v>#DIV/0!</v>
      </c>
      <c r="BV312" s="545">
        <f>SUMIFS('Faturamento NNE'!$I$2:$I$707,'Faturamento NNE'!$E$2:$E$707,'Infos Relatório'!$B$245,'Faturamento NNE'!$F$2:$F$707,'Infos Relatório'!$B312,'Faturamento NNE'!$AA$2:$AA$707,'Infos Relatório'!BQ$1)</f>
        <v>0</v>
      </c>
    </row>
    <row r="313" spans="2:74">
      <c r="B313" s="217" t="s">
        <v>197</v>
      </c>
      <c r="C313" s="541">
        <f>COUNTIFS('Faturamento NNE'!$E$2:$E$707,'Infos Relatório'!$B$245,'Faturamento NNE'!$F$2:$F$707,'Infos Relatório'!$B313,'Faturamento NNE'!$AA$2:$AA$707,'Infos Relatório'!C$1)</f>
        <v>0</v>
      </c>
      <c r="D313" s="542">
        <f>SUMIFS('Faturamento NNE'!$H$2:$H$707,'Faturamento NNE'!$E$2:$E$707,'Infos Relatório'!$B$245,'Faturamento NNE'!$F$2:$F$707,'Infos Relatório'!$B313,'Faturamento NNE'!$AA$2:$AA$707,'Infos Relatório'!C$1)</f>
        <v>0</v>
      </c>
      <c r="E313" s="543">
        <f>SUMIFS('Faturamento NNE'!$K$2:$K$707,'Faturamento NNE'!$E$2:$E$707,'Infos Relatório'!$B$245,'Faturamento NNE'!$F$2:$F$707,'Infos Relatório'!$B313,'Faturamento NNE'!$AA$2:$AA$707,'Infos Relatório'!C$1)</f>
        <v>0</v>
      </c>
      <c r="F313" s="544">
        <f>SUMIFS('Faturamento NNE'!$P$2:$P$707,'Faturamento NNE'!$E$2:$E$707,'Infos Relatório'!$B$245,'Faturamento NNE'!$F$2:$F$707,'Infos Relatório'!$B313,'Faturamento NNE'!$AA$2:$AA$707,'Infos Relatório'!C$1,'Faturamento NNE'!$U$2:$U$707,"Sim")+SUMIFS('Faturamento NNE'!$Q$2:$Q$707,'Faturamento NNE'!$E$2:$E$707,'Infos Relatório'!$B$245,'Faturamento NNE'!$F$2:$F$707,'Infos Relatório'!$B313,'Faturamento NNE'!$AA$2:$AA$707,'Infos Relatório'!C$1,'Faturamento NNE'!$U$2:$U$707,"Sim")</f>
        <v>0</v>
      </c>
      <c r="G313" s="283" t="e">
        <f t="shared" si="96"/>
        <v>#DIV/0!</v>
      </c>
      <c r="H313" s="545">
        <f>SUMIFS('Faturamento NNE'!$I$2:$I$707,'Faturamento NNE'!$E$2:$E$707,'Infos Relatório'!$B$245,'Faturamento NNE'!$F$2:$F$707,'Infos Relatório'!$B313,'Faturamento NNE'!$AA$2:$AA$707,'Infos Relatório'!C$1)</f>
        <v>0</v>
      </c>
      <c r="I313" s="541">
        <f>COUNTIFS('Faturamento NNE'!$E$2:$E$707,'Infos Relatório'!$B$245,'Faturamento NNE'!$F$2:$F$707,'Infos Relatório'!$B313,'Faturamento NNE'!$AA$2:$AA$707,'Infos Relatório'!I$1)</f>
        <v>0</v>
      </c>
      <c r="J313" s="542">
        <f>SUMIFS('Faturamento NNE'!$H$2:$H$707,'Faturamento NNE'!$E$2:$E$707,'Infos Relatório'!$B$245,'Faturamento NNE'!$F$2:$F$707,'Infos Relatório'!$B313,'Faturamento NNE'!$AA$2:$AA$707,'Infos Relatório'!I$1)</f>
        <v>0</v>
      </c>
      <c r="K313" s="543">
        <f>SUMIFS('Faturamento NNE'!$K$2:$K$707,'Faturamento NNE'!$E$2:$E$707,'Infos Relatório'!$B$245,'Faturamento NNE'!$F$2:$F$707,'Infos Relatório'!$B313,'Faturamento NNE'!$AA$2:$AA$707,'Infos Relatório'!I$1)</f>
        <v>0</v>
      </c>
      <c r="L313" s="544">
        <f>SUMIFS('Faturamento NNE'!$P$2:$P$707,'Faturamento NNE'!$E$2:$E$707,'Infos Relatório'!$B$245,'Faturamento NNE'!$F$2:$F$707,'Infos Relatório'!$B313,'Faturamento NNE'!$AA$2:$AA$707,'Infos Relatório'!I$1,'Faturamento NNE'!$U$2:$U$707,"Sim")+SUMIFS('Faturamento NNE'!$Q$2:$Q$707,'Faturamento NNE'!$E$2:$E$707,'Infos Relatório'!$B$245,'Faturamento NNE'!$F$2:$F$707,'Infos Relatório'!$B313,'Faturamento NNE'!$AA$2:$AA$707,'Infos Relatório'!I$1,'Faturamento NNE'!$U$2:$U$707,"Sim")</f>
        <v>0</v>
      </c>
      <c r="M313" s="283" t="e">
        <f t="shared" si="97"/>
        <v>#DIV/0!</v>
      </c>
      <c r="N313" s="545">
        <f>SUMIFS('Faturamento NNE'!$I$2:$I$707,'Faturamento NNE'!$E$2:$E$707,'Infos Relatório'!$B$245,'Faturamento NNE'!$F$2:$F$707,'Infos Relatório'!$B313,'Faturamento NNE'!$AA$2:$AA$707,'Infos Relatório'!I$1)</f>
        <v>0</v>
      </c>
      <c r="O313" s="541">
        <f>COUNTIFS('Faturamento NNE'!$E$2:$E$707,'Infos Relatório'!$B$245,'Faturamento NNE'!$F$2:$F$707,'Infos Relatório'!$B313,'Faturamento NNE'!$AA$2:$AA$707,'Infos Relatório'!O$1)</f>
        <v>0</v>
      </c>
      <c r="P313" s="542">
        <f>SUMIFS('Faturamento NNE'!$H$2:$H$707,'Faturamento NNE'!$E$2:$E$707,'Infos Relatório'!$B$245,'Faturamento NNE'!$F$2:$F$707,'Infos Relatório'!$B313,'Faturamento NNE'!$AA$2:$AA$707,'Infos Relatório'!O$1)</f>
        <v>0</v>
      </c>
      <c r="Q313" s="542">
        <f>SUMIFS('Faturamento NNE'!$K$2:$K$707,'Faturamento NNE'!$E$2:$E$707,'Infos Relatório'!$B$245,'Faturamento NNE'!$F$2:$F$707,'Infos Relatório'!$B313,'Faturamento NNE'!$AA$2:$AA$707,'Infos Relatório'!O$1)</f>
        <v>0</v>
      </c>
      <c r="R313" s="546">
        <f>SUMIFS('Faturamento NNE'!$P$2:$P$707,'Faturamento NNE'!$E$2:$E$707,'Infos Relatório'!$B$245,'Faturamento NNE'!$F$2:$F$707,'Infos Relatório'!$B313,'Faturamento NNE'!$AA$2:$AA$707,'Infos Relatório'!O$1,'Faturamento NNE'!$U$2:$U$707,"Sim")+SUMIFS('Faturamento NNE'!$Q$2:$Q$707,'Faturamento NNE'!$E$2:$E$707,'Infos Relatório'!$B$245,'Faturamento NNE'!$F$2:$F$707,'Infos Relatório'!$B313,'Faturamento NNE'!$AA$2:$AA$707,'Infos Relatório'!O$1,'Faturamento NNE'!$U$2:$U$707,"Sim")</f>
        <v>0</v>
      </c>
      <c r="S313" s="227" t="e">
        <f t="shared" si="98"/>
        <v>#DIV/0!</v>
      </c>
      <c r="T313" s="545">
        <f>SUMIFS('Faturamento NNE'!$I$2:$I$707,'Faturamento NNE'!$E$2:$E$707,'Infos Relatório'!$B$245,'Faturamento NNE'!$F$2:$F$707,'Infos Relatório'!$B313,'Faturamento NNE'!$AA$2:$AA$707,'Infos Relatório'!O$1)</f>
        <v>0</v>
      </c>
      <c r="U313" s="541">
        <f>COUNTIFS('Faturamento NNE'!$E$2:$E$707,'Infos Relatório'!$B$245,'Faturamento NNE'!$F$2:$F$707,'Infos Relatório'!$B313,'Faturamento NNE'!$AA$2:$AA$707,'Infos Relatório'!U$1)</f>
        <v>0</v>
      </c>
      <c r="V313" s="542">
        <f>SUMIFS('Faturamento NNE'!$H$2:$H$707,'Faturamento NNE'!$E$2:$E$707,'Infos Relatório'!$B$245,'Faturamento NNE'!$F$2:$F$707,'Infos Relatório'!$B313,'Faturamento NNE'!$AA$2:$AA$707,'Infos Relatório'!U$1)</f>
        <v>0</v>
      </c>
      <c r="W313" s="542">
        <f>SUMIFS('Faturamento NNE'!$K$2:$K$707,'Faturamento NNE'!$E$2:$E$707,'Infos Relatório'!$B$245,'Faturamento NNE'!$F$2:$F$707,'Infos Relatório'!$B313,'Faturamento NNE'!$AA$2:$AA$707,'Infos Relatório'!U$1)</f>
        <v>0</v>
      </c>
      <c r="X313" s="546">
        <f>SUMIFS('Faturamento NNE'!$P$2:$P$707,'Faturamento NNE'!$E$2:$E$707,'Infos Relatório'!$B$245,'Faturamento NNE'!$F$2:$F$707,'Infos Relatório'!$B313,'Faturamento NNE'!$AA$2:$AA$707,'Infos Relatório'!U$1,'Faturamento NNE'!$U$2:$U$707,"Sim")+SUMIFS('Faturamento NNE'!$Q$2:$Q$707,'Faturamento NNE'!$E$2:$E$707,'Infos Relatório'!$B$245,'Faturamento NNE'!$F$2:$F$707,'Infos Relatório'!$B313,'Faturamento NNE'!$AA$2:$AA$707,'Infos Relatório'!U$1,'Faturamento NNE'!$U$2:$U$707,"Sim")</f>
        <v>0</v>
      </c>
      <c r="Y313" s="227" t="e">
        <f t="shared" si="99"/>
        <v>#DIV/0!</v>
      </c>
      <c r="Z313" s="545">
        <f>SUMIFS('Faturamento NNE'!$I$2:$I$707,'Faturamento NNE'!$E$2:$E$707,'Infos Relatório'!$B$245,'Faturamento NNE'!$F$2:$F$707,'Infos Relatório'!$B313,'Faturamento NNE'!$AA$2:$AA$707,'Infos Relatório'!U$1)</f>
        <v>0</v>
      </c>
      <c r="AA313" s="541">
        <f>COUNTIFS('Faturamento NNE'!$E$2:$E$707,'Infos Relatório'!$B$245,'Faturamento NNE'!$F$2:$F$707,'Infos Relatório'!$B313,'Faturamento NNE'!$AA$2:$AA$707,'Infos Relatório'!AA$1)</f>
        <v>0</v>
      </c>
      <c r="AB313" s="542">
        <f>SUMIFS('Faturamento NNE'!$H$2:$H$707,'Faturamento NNE'!$E$2:$E$707,'Infos Relatório'!$B$245,'Faturamento NNE'!$F$2:$F$707,'Infos Relatório'!$B313,'Faturamento NNE'!$AA$2:$AA$707,'Infos Relatório'!AA$1)</f>
        <v>0</v>
      </c>
      <c r="AC313" s="542">
        <f>SUMIFS('Faturamento NNE'!$K$2:$K$707,'Faturamento NNE'!$E$2:$E$707,'Infos Relatório'!$B$245,'Faturamento NNE'!$F$2:$F$707,'Infos Relatório'!$B313,'Faturamento NNE'!$AA$2:$AA$707,'Infos Relatório'!AA$1)</f>
        <v>0</v>
      </c>
      <c r="AD313" s="546">
        <f>SUMIFS('Faturamento NNE'!$P$2:$P$707,'Faturamento NNE'!$E$2:$E$707,'Infos Relatório'!$B$245,'Faturamento NNE'!$F$2:$F$707,'Infos Relatório'!$B313,'Faturamento NNE'!$AA$2:$AA$707,'Infos Relatório'!AA$1,'Faturamento NNE'!$U$2:$U$707,"Sim")+SUMIFS('Faturamento NNE'!$Q$2:$Q$707,'Faturamento NNE'!$E$2:$E$707,'Infos Relatório'!$B$245,'Faturamento NNE'!$F$2:$F$707,'Infos Relatório'!$B313,'Faturamento NNE'!$AA$2:$AA$707,'Infos Relatório'!AA$1,'Faturamento NNE'!$U$2:$U$707,"Sim")</f>
        <v>0</v>
      </c>
      <c r="AE313" s="227" t="e">
        <f t="shared" si="100"/>
        <v>#DIV/0!</v>
      </c>
      <c r="AF313" s="545">
        <f>SUMIFS('Faturamento NNE'!$I$2:$I$707,'Faturamento NNE'!$E$2:$E$707,'Infos Relatório'!$B$245,'Faturamento NNE'!$F$2:$F$707,'Infos Relatório'!$B313,'Faturamento NNE'!$AA$2:$AA$707,'Infos Relatório'!AA$1)</f>
        <v>0</v>
      </c>
      <c r="AG313" s="541">
        <f>COUNTIFS('Faturamento NNE'!$E$2:$E$707,'Infos Relatório'!$B$245,'Faturamento NNE'!$F$2:$F$707,'Infos Relatório'!$B313,'Faturamento NNE'!$AA$2:$AA$707,'Infos Relatório'!AG$1)</f>
        <v>0</v>
      </c>
      <c r="AH313" s="542">
        <f>SUMIFS('Faturamento NNE'!$H$2:$H$707,'Faturamento NNE'!$E$2:$E$707,'Infos Relatório'!$B$245,'Faturamento NNE'!$F$2:$F$707,'Infos Relatório'!$B313,'Faturamento NNE'!$AA$2:$AA$707,'Infos Relatório'!AG$1)</f>
        <v>0</v>
      </c>
      <c r="AI313" s="542">
        <f>SUMIFS('Faturamento NNE'!$K$2:$K$707,'Faturamento NNE'!$E$2:$E$707,'Infos Relatório'!$B$245,'Faturamento NNE'!$F$2:$F$707,'Infos Relatório'!$B313,'Faturamento NNE'!$AA$2:$AA$707,'Infos Relatório'!AG$1)</f>
        <v>0</v>
      </c>
      <c r="AJ313" s="546">
        <f>SUMIFS('Faturamento NNE'!$P$2:$P$707,'Faturamento NNE'!$E$2:$E$707,'Infos Relatório'!$B$245,'Faturamento NNE'!$F$2:$F$707,'Infos Relatório'!$B313,'Faturamento NNE'!$AA$2:$AA$707,'Infos Relatório'!AG$1,'Faturamento NNE'!$U$2:$U$707,"Sim")+SUMIFS('Faturamento NNE'!$Q$2:$Q$707,'Faturamento NNE'!$E$2:$E$707,'Infos Relatório'!$B$245,'Faturamento NNE'!$F$2:$F$707,'Infos Relatório'!$B313,'Faturamento NNE'!$AA$2:$AA$707,'Infos Relatório'!AG$1,'Faturamento NNE'!$U$2:$U$707,"Sim")</f>
        <v>0</v>
      </c>
      <c r="AK313" s="227" t="e">
        <f t="shared" si="101"/>
        <v>#DIV/0!</v>
      </c>
      <c r="AL313" s="545">
        <f>SUMIFS('Faturamento NNE'!$I$2:$I$707,'Faturamento NNE'!$E$2:$E$707,'Infos Relatório'!$B$245,'Faturamento NNE'!$F$2:$F$707,'Infos Relatório'!$B313,'Faturamento NNE'!$AA$2:$AA$707,'Infos Relatório'!AG$1)</f>
        <v>0</v>
      </c>
      <c r="AM313" s="541">
        <f>COUNTIFS('Faturamento NNE'!$E$2:$E$707,'Infos Relatório'!$B$245,'Faturamento NNE'!$F$2:$F$707,'Infos Relatório'!$B313,'Faturamento NNE'!$AA$2:$AA$707,'Infos Relatório'!AM$1)</f>
        <v>0</v>
      </c>
      <c r="AN313" s="542">
        <f>SUMIFS('Faturamento NNE'!$H$2:$H$707,'Faturamento NNE'!$E$2:$E$707,'Infos Relatório'!$B$245,'Faturamento NNE'!$F$2:$F$707,'Infos Relatório'!$B313,'Faturamento NNE'!$AA$2:$AA$707,'Infos Relatório'!AM$1)</f>
        <v>0</v>
      </c>
      <c r="AO313" s="542">
        <f>SUMIFS('Faturamento NNE'!$K$2:$K$707,'Faturamento NNE'!$E$2:$E$707,'Infos Relatório'!$B$245,'Faturamento NNE'!$F$2:$F$707,'Infos Relatório'!$B313,'Faturamento NNE'!$AA$2:$AA$707,'Infos Relatório'!AM$1)</f>
        <v>0</v>
      </c>
      <c r="AP313" s="546">
        <f>SUMIFS('Faturamento NNE'!$P$2:$P$707,'Faturamento NNE'!$E$2:$E$707,'Infos Relatório'!$B$245,'Faturamento NNE'!$F$2:$F$707,'Infos Relatório'!$B313,'Faturamento NNE'!$AA$2:$AA$707,'Infos Relatório'!AM$1,'Faturamento NNE'!$U$2:$U$707,"Sim")+SUMIFS('Faturamento NNE'!$Q$2:$Q$707,'Faturamento NNE'!$E$2:$E$707,'Infos Relatório'!$B$245,'Faturamento NNE'!$F$2:$F$707,'Infos Relatório'!$B313,'Faturamento NNE'!$AA$2:$AA$707,'Infos Relatório'!AM$1,'Faturamento NNE'!$U$2:$U$707,"Sim")</f>
        <v>0</v>
      </c>
      <c r="AQ313" s="227" t="e">
        <f t="shared" si="102"/>
        <v>#DIV/0!</v>
      </c>
      <c r="AR313" s="545">
        <f>SUMIFS('Faturamento NNE'!$I$2:$I$707,'Faturamento NNE'!$E$2:$E$707,'Infos Relatório'!$B$245,'Faturamento NNE'!$F$2:$F$707,'Infos Relatório'!$B313,'Faturamento NNE'!$AA$2:$AA$707,'Infos Relatório'!AM$1)</f>
        <v>0</v>
      </c>
      <c r="AS313" s="541">
        <f>COUNTIFS('Faturamento NNE'!$E$2:$E$707,'Infos Relatório'!$B$245,'Faturamento NNE'!$F$2:$F$707,'Infos Relatório'!$B313,'Faturamento NNE'!$AA$2:$AA$707,'Infos Relatório'!AS$1)</f>
        <v>0</v>
      </c>
      <c r="AT313" s="542">
        <f>SUMIFS('Faturamento NNE'!$H$2:$H$707,'Faturamento NNE'!$E$2:$E$707,'Infos Relatório'!$B$245,'Faturamento NNE'!$F$2:$F$707,'Infos Relatório'!$B313,'Faturamento NNE'!$AA$2:$AA$707,'Infos Relatório'!AS$1)</f>
        <v>0</v>
      </c>
      <c r="AU313" s="542">
        <f>SUMIFS('Faturamento NNE'!$K$2:$K$707,'Faturamento NNE'!$E$2:$E$707,'Infos Relatório'!$B$245,'Faturamento NNE'!$F$2:$F$707,'Infos Relatório'!$B313,'Faturamento NNE'!$AA$2:$AA$707,'Infos Relatório'!AS$1)</f>
        <v>0</v>
      </c>
      <c r="AV313" s="546">
        <f>SUMIFS('Faturamento NNE'!$P$2:$P$707,'Faturamento NNE'!$E$2:$E$707,'Infos Relatório'!$B$245,'Faturamento NNE'!$F$2:$F$707,'Infos Relatório'!$B313,'Faturamento NNE'!$AA$2:$AA$707,'Infos Relatório'!AS$1,'Faturamento NNE'!$U$2:$U$707,"Sim")+SUMIFS('Faturamento NNE'!$Q$2:$Q$707,'Faturamento NNE'!$E$2:$E$707,'Infos Relatório'!$B$245,'Faturamento NNE'!$F$2:$F$707,'Infos Relatório'!$B313,'Faturamento NNE'!$AA$2:$AA$707,'Infos Relatório'!AS$1,'Faturamento NNE'!$U$2:$U$707,"Sim")</f>
        <v>0</v>
      </c>
      <c r="AW313" s="227" t="e">
        <f t="shared" si="103"/>
        <v>#DIV/0!</v>
      </c>
      <c r="AX313" s="545">
        <f>SUMIFS('Faturamento NNE'!$I$2:$I$707,'Faturamento NNE'!$E$2:$E$707,'Infos Relatório'!$B$245,'Faturamento NNE'!$F$2:$F$707,'Infos Relatório'!$B313,'Faturamento NNE'!$AA$2:$AA$707,'Infos Relatório'!AS$1)</f>
        <v>0</v>
      </c>
      <c r="AY313" s="541">
        <f>COUNTIFS('Faturamento NNE'!$E$2:$E$707,'Infos Relatório'!$B$245,'Faturamento NNE'!$F$2:$F$707,'Infos Relatório'!$B313,'Faturamento NNE'!$AA$2:$AA$707,'Infos Relatório'!AY$1)</f>
        <v>0</v>
      </c>
      <c r="AZ313" s="542">
        <f>SUMIFS('Faturamento NNE'!$H$2:$H$707,'Faturamento NNE'!$E$2:$E$707,'Infos Relatório'!$B$245,'Faturamento NNE'!$F$2:$F$707,'Infos Relatório'!$B313,'Faturamento NNE'!$AA$2:$AA$707,'Infos Relatório'!AY$1)</f>
        <v>0</v>
      </c>
      <c r="BA313" s="542">
        <f>SUMIFS('Faturamento NNE'!$K$2:$K$707,'Faturamento NNE'!$E$2:$E$707,'Infos Relatório'!$B$245,'Faturamento NNE'!$F$2:$F$707,'Infos Relatório'!$B313,'Faturamento NNE'!$AA$2:$AA$707,'Infos Relatório'!AY$1)</f>
        <v>0</v>
      </c>
      <c r="BB313" s="546">
        <f>SUMIFS('Faturamento NNE'!$P$2:$P$707,'Faturamento NNE'!$E$2:$E$707,'Infos Relatório'!$B$245,'Faturamento NNE'!$F$2:$F$707,'Infos Relatório'!$B313,'Faturamento NNE'!$AA$2:$AA$707,'Infos Relatório'!AY$1,'Faturamento NNE'!$U$2:$U$707,"Sim")+SUMIFS('Faturamento NNE'!$Q$2:$Q$707,'Faturamento NNE'!$E$2:$E$707,'Infos Relatório'!$B$245,'Faturamento NNE'!$F$2:$F$707,'Infos Relatório'!$B313,'Faturamento NNE'!$AA$2:$AA$707,'Infos Relatório'!AY$1,'Faturamento NNE'!$U$2:$U$707,"Sim")</f>
        <v>0</v>
      </c>
      <c r="BC313" s="227" t="e">
        <f t="shared" si="104"/>
        <v>#DIV/0!</v>
      </c>
      <c r="BD313" s="545">
        <f>SUMIFS('Faturamento NNE'!$I$2:$I$707,'Faturamento NNE'!$E$2:$E$707,'Infos Relatório'!$B$245,'Faturamento NNE'!$F$2:$F$707,'Infos Relatório'!$B313,'Faturamento NNE'!$AA$2:$AA$707,'Infos Relatório'!AY$1)</f>
        <v>0</v>
      </c>
      <c r="BE313" s="541">
        <f>COUNTIFS('Faturamento NNE'!$E$2:$E$707,'Infos Relatório'!$B$245,'Faturamento NNE'!$F$2:$F$707,'Infos Relatório'!$B313,'Faturamento NNE'!$AA$2:$AA$707,'Infos Relatório'!BE$1)</f>
        <v>0</v>
      </c>
      <c r="BF313" s="542">
        <f>SUMIFS('Faturamento NNE'!$H$2:$H$707,'Faturamento NNE'!$E$2:$E$707,'Infos Relatório'!$B$245,'Faturamento NNE'!$F$2:$F$707,'Infos Relatório'!$B313,'Faturamento NNE'!$AA$2:$AA$707,'Infos Relatório'!BE$1)</f>
        <v>0</v>
      </c>
      <c r="BG313" s="542">
        <f>SUMIFS('Faturamento NNE'!$K$2:$K$707,'Faturamento NNE'!$E$2:$E$707,'Infos Relatório'!$B$245,'Faturamento NNE'!$F$2:$F$707,'Infos Relatório'!$B313,'Faturamento NNE'!$AA$2:$AA$707,'Infos Relatório'!BE$1)</f>
        <v>0</v>
      </c>
      <c r="BH313" s="546">
        <f>SUMIFS('Faturamento NNE'!$P$2:$P$707,'Faturamento NNE'!$E$2:$E$707,'Infos Relatório'!$B$245,'Faturamento NNE'!$F$2:$F$707,'Infos Relatório'!$B313,'Faturamento NNE'!$AA$2:$AA$707,'Infos Relatório'!BE$1,'Faturamento NNE'!$U$2:$U$707,"Sim")+SUMIFS('Faturamento NNE'!$Q$2:$Q$707,'Faturamento NNE'!$E$2:$E$707,'Infos Relatório'!$B$245,'Faturamento NNE'!$F$2:$F$707,'Infos Relatório'!$B313,'Faturamento NNE'!$AA$2:$AA$707,'Infos Relatório'!BE$1,'Faturamento NNE'!$U$2:$U$707,"Sim")</f>
        <v>0</v>
      </c>
      <c r="BI313" s="227" t="e">
        <f t="shared" si="105"/>
        <v>#DIV/0!</v>
      </c>
      <c r="BJ313" s="545">
        <f>SUMIFS('Faturamento NNE'!$I$2:$I$707,'Faturamento NNE'!$E$2:$E$707,'Infos Relatório'!$B$245,'Faturamento NNE'!$F$2:$F$707,'Infos Relatório'!$B313,'Faturamento NNE'!$AA$2:$AA$707,'Infos Relatório'!BE$1)</f>
        <v>0</v>
      </c>
      <c r="BK313" s="541">
        <f>COUNTIFS('Faturamento NNE'!$E$2:$E$707,'Infos Relatório'!$B$245,'Faturamento NNE'!$F$2:$F$707,'Infos Relatório'!$B313,'Faturamento NNE'!$AA$2:$AA$707,'Infos Relatório'!BK$1)</f>
        <v>0</v>
      </c>
      <c r="BL313" s="542">
        <f>SUMIFS('Faturamento NNE'!$H$2:$H$707,'Faturamento NNE'!$E$2:$E$707,'Infos Relatório'!$B$245,'Faturamento NNE'!$F$2:$F$707,'Infos Relatório'!$B313,'Faturamento NNE'!$AA$2:$AA$707,'Infos Relatório'!BK$1)</f>
        <v>0</v>
      </c>
      <c r="BM313" s="542">
        <f>SUMIFS('Faturamento NNE'!$K$2:$K$707,'Faturamento NNE'!$E$2:$E$707,'Infos Relatório'!$B$245,'Faturamento NNE'!$F$2:$F$707,'Infos Relatório'!$B313,'Faturamento NNE'!$AA$2:$AA$707,'Infos Relatório'!BK$1)</f>
        <v>0</v>
      </c>
      <c r="BN313" s="546">
        <f>SUMIFS('Faturamento NNE'!$P$2:$P$707,'Faturamento NNE'!$E$2:$E$707,'Infos Relatório'!$B$245,'Faturamento NNE'!$F$2:$F$707,'Infos Relatório'!$B313,'Faturamento NNE'!$AA$2:$AA$707,'Infos Relatório'!BK$1,'Faturamento NNE'!$U$2:$U$707,"Sim")+SUMIFS('Faturamento NNE'!$Q$2:$Q$707,'Faturamento NNE'!$E$2:$E$707,'Infos Relatório'!$B$245,'Faturamento NNE'!$F$2:$F$707,'Infos Relatório'!$B313,'Faturamento NNE'!$AA$2:$AA$707,'Infos Relatório'!BK$1,'Faturamento NNE'!$U$2:$U$707,"Sim")</f>
        <v>0</v>
      </c>
      <c r="BO313" s="227" t="e">
        <f t="shared" si="106"/>
        <v>#DIV/0!</v>
      </c>
      <c r="BP313" s="545">
        <f>SUMIFS('Faturamento NNE'!$I$2:$I$707,'Faturamento NNE'!$E$2:$E$707,'Infos Relatório'!$B$245,'Faturamento NNE'!$F$2:$F$707,'Infos Relatório'!$B313,'Faturamento NNE'!$AA$2:$AA$707,'Infos Relatório'!BK$1)</f>
        <v>0</v>
      </c>
      <c r="BQ313" s="541">
        <f>COUNTIFS('Faturamento NNE'!$E$2:$E$707,'Infos Relatório'!$B$245,'Faturamento NNE'!$F$2:$F$707,'Infos Relatório'!$B313,'Faturamento NNE'!$AA$2:$AA$707,'Infos Relatório'!BQ$1)</f>
        <v>0</v>
      </c>
      <c r="BR313" s="542">
        <f>SUMIFS('Faturamento NNE'!$H$2:$H$707,'Faturamento NNE'!$E$2:$E$707,'Infos Relatório'!$B$245,'Faturamento NNE'!$F$2:$F$707,'Infos Relatório'!$B313,'Faturamento NNE'!$AA$2:$AA$707,'Infos Relatório'!BQ$1)</f>
        <v>0</v>
      </c>
      <c r="BS313" s="542">
        <f>SUMIFS('Faturamento NNE'!$K$2:$K$707,'Faturamento NNE'!$E$2:$E$707,'Infos Relatório'!$B$245,'Faturamento NNE'!$F$2:$F$707,'Infos Relatório'!$B313,'Faturamento NNE'!$AA$2:$AA$707,'Infos Relatório'!BQ$1)</f>
        <v>0</v>
      </c>
      <c r="BT313" s="546">
        <f>SUMIFS('Faturamento NNE'!$P$2:$P$707,'Faturamento NNE'!$E$2:$E$707,'Infos Relatório'!$B$245,'Faturamento NNE'!$F$2:$F$707,'Infos Relatório'!$B313,'Faturamento NNE'!$AA$2:$AA$707,'Infos Relatório'!BQ$1,'Faturamento NNE'!$U$2:$U$707,"Sim")+SUMIFS('Faturamento NNE'!$Q$2:$Q$707,'Faturamento NNE'!$E$2:$E$707,'Infos Relatório'!$B$245,'Faturamento NNE'!$F$2:$F$707,'Infos Relatório'!$B313,'Faturamento NNE'!$AA$2:$AA$707,'Infos Relatório'!BQ$1,'Faturamento NNE'!$U$2:$U$707,"Sim")</f>
        <v>0</v>
      </c>
      <c r="BU313" s="227" t="e">
        <f t="shared" si="107"/>
        <v>#DIV/0!</v>
      </c>
      <c r="BV313" s="545">
        <f>SUMIFS('Faturamento NNE'!$I$2:$I$707,'Faturamento NNE'!$E$2:$E$707,'Infos Relatório'!$B$245,'Faturamento NNE'!$F$2:$F$707,'Infos Relatório'!$B313,'Faturamento NNE'!$AA$2:$AA$707,'Infos Relatório'!BQ$1)</f>
        <v>0</v>
      </c>
    </row>
    <row r="314" spans="2:74">
      <c r="B314" s="217" t="s">
        <v>198</v>
      </c>
      <c r="C314" s="541">
        <f>COUNTIFS('Faturamento NNE'!$E$2:$E$707,'Infos Relatório'!$B$245,'Faturamento NNE'!$F$2:$F$707,'Infos Relatório'!$B314,'Faturamento NNE'!$AA$2:$AA$707,'Infos Relatório'!C$1)</f>
        <v>0</v>
      </c>
      <c r="D314" s="542">
        <f>SUMIFS('Faturamento NNE'!$H$2:$H$707,'Faturamento NNE'!$E$2:$E$707,'Infos Relatório'!$B$245,'Faturamento NNE'!$F$2:$F$707,'Infos Relatório'!$B314,'Faturamento NNE'!$AA$2:$AA$707,'Infos Relatório'!C$1)</f>
        <v>0</v>
      </c>
      <c r="E314" s="543">
        <f>SUMIFS('Faturamento NNE'!$K$2:$K$707,'Faturamento NNE'!$E$2:$E$707,'Infos Relatório'!$B$245,'Faturamento NNE'!$F$2:$F$707,'Infos Relatório'!$B314,'Faturamento NNE'!$AA$2:$AA$707,'Infos Relatório'!C$1)</f>
        <v>0</v>
      </c>
      <c r="F314" s="544">
        <f>SUMIFS('Faturamento NNE'!$P$2:$P$707,'Faturamento NNE'!$E$2:$E$707,'Infos Relatório'!$B$245,'Faturamento NNE'!$F$2:$F$707,'Infos Relatório'!$B314,'Faturamento NNE'!$AA$2:$AA$707,'Infos Relatório'!C$1,'Faturamento NNE'!$U$2:$U$707,"Sim")+SUMIFS('Faturamento NNE'!$Q$2:$Q$707,'Faturamento NNE'!$E$2:$E$707,'Infos Relatório'!$B$245,'Faturamento NNE'!$F$2:$F$707,'Infos Relatório'!$B314,'Faturamento NNE'!$AA$2:$AA$707,'Infos Relatório'!C$1,'Faturamento NNE'!$U$2:$U$707,"Sim")</f>
        <v>0</v>
      </c>
      <c r="G314" s="283" t="e">
        <f t="shared" si="96"/>
        <v>#DIV/0!</v>
      </c>
      <c r="H314" s="545">
        <f>SUMIFS('Faturamento NNE'!$I$2:$I$707,'Faturamento NNE'!$E$2:$E$707,'Infos Relatório'!$B$245,'Faturamento NNE'!$F$2:$F$707,'Infos Relatório'!$B314,'Faturamento NNE'!$AA$2:$AA$707,'Infos Relatório'!C$1)</f>
        <v>0</v>
      </c>
      <c r="I314" s="541">
        <f>COUNTIFS('Faturamento NNE'!$E$2:$E$707,'Infos Relatório'!$B$245,'Faturamento NNE'!$F$2:$F$707,'Infos Relatório'!$B314,'Faturamento NNE'!$AA$2:$AA$707,'Infos Relatório'!I$1)</f>
        <v>0</v>
      </c>
      <c r="J314" s="542">
        <f>SUMIFS('Faturamento NNE'!$H$2:$H$707,'Faturamento NNE'!$E$2:$E$707,'Infos Relatório'!$B$245,'Faturamento NNE'!$F$2:$F$707,'Infos Relatório'!$B314,'Faturamento NNE'!$AA$2:$AA$707,'Infos Relatório'!I$1)</f>
        <v>0</v>
      </c>
      <c r="K314" s="543">
        <f>SUMIFS('Faturamento NNE'!$K$2:$K$707,'Faturamento NNE'!$E$2:$E$707,'Infos Relatório'!$B$245,'Faturamento NNE'!$F$2:$F$707,'Infos Relatório'!$B314,'Faturamento NNE'!$AA$2:$AA$707,'Infos Relatório'!I$1)</f>
        <v>0</v>
      </c>
      <c r="L314" s="544">
        <f>SUMIFS('Faturamento NNE'!$P$2:$P$707,'Faturamento NNE'!$E$2:$E$707,'Infos Relatório'!$B$245,'Faturamento NNE'!$F$2:$F$707,'Infos Relatório'!$B314,'Faturamento NNE'!$AA$2:$AA$707,'Infos Relatório'!I$1,'Faturamento NNE'!$U$2:$U$707,"Sim")+SUMIFS('Faturamento NNE'!$Q$2:$Q$707,'Faturamento NNE'!$E$2:$E$707,'Infos Relatório'!$B$245,'Faturamento NNE'!$F$2:$F$707,'Infos Relatório'!$B314,'Faturamento NNE'!$AA$2:$AA$707,'Infos Relatório'!I$1,'Faturamento NNE'!$U$2:$U$707,"Sim")</f>
        <v>0</v>
      </c>
      <c r="M314" s="283" t="e">
        <f t="shared" si="97"/>
        <v>#DIV/0!</v>
      </c>
      <c r="N314" s="545">
        <f>SUMIFS('Faturamento NNE'!$I$2:$I$707,'Faturamento NNE'!$E$2:$E$707,'Infos Relatório'!$B$245,'Faturamento NNE'!$F$2:$F$707,'Infos Relatório'!$B314,'Faturamento NNE'!$AA$2:$AA$707,'Infos Relatório'!I$1)</f>
        <v>0</v>
      </c>
      <c r="O314" s="541">
        <f>COUNTIFS('Faturamento NNE'!$E$2:$E$707,'Infos Relatório'!$B$245,'Faturamento NNE'!$F$2:$F$707,'Infos Relatório'!$B314,'Faturamento NNE'!$AA$2:$AA$707,'Infos Relatório'!O$1)</f>
        <v>0</v>
      </c>
      <c r="P314" s="542">
        <f>SUMIFS('Faturamento NNE'!$H$2:$H$707,'Faturamento NNE'!$E$2:$E$707,'Infos Relatório'!$B$245,'Faturamento NNE'!$F$2:$F$707,'Infos Relatório'!$B314,'Faturamento NNE'!$AA$2:$AA$707,'Infos Relatório'!O$1)</f>
        <v>0</v>
      </c>
      <c r="Q314" s="542">
        <f>SUMIFS('Faturamento NNE'!$K$2:$K$707,'Faturamento NNE'!$E$2:$E$707,'Infos Relatório'!$B$245,'Faturamento NNE'!$F$2:$F$707,'Infos Relatório'!$B314,'Faturamento NNE'!$AA$2:$AA$707,'Infos Relatório'!O$1)</f>
        <v>0</v>
      </c>
      <c r="R314" s="546">
        <f>SUMIFS('Faturamento NNE'!$P$2:$P$707,'Faturamento NNE'!$E$2:$E$707,'Infos Relatório'!$B$245,'Faturamento NNE'!$F$2:$F$707,'Infos Relatório'!$B314,'Faturamento NNE'!$AA$2:$AA$707,'Infos Relatório'!O$1,'Faturamento NNE'!$U$2:$U$707,"Sim")+SUMIFS('Faturamento NNE'!$Q$2:$Q$707,'Faturamento NNE'!$E$2:$E$707,'Infos Relatório'!$B$245,'Faturamento NNE'!$F$2:$F$707,'Infos Relatório'!$B314,'Faturamento NNE'!$AA$2:$AA$707,'Infos Relatório'!O$1,'Faturamento NNE'!$U$2:$U$707,"Sim")</f>
        <v>0</v>
      </c>
      <c r="S314" s="227" t="e">
        <f t="shared" si="98"/>
        <v>#DIV/0!</v>
      </c>
      <c r="T314" s="545">
        <f>SUMIFS('Faturamento NNE'!$I$2:$I$707,'Faturamento NNE'!$E$2:$E$707,'Infos Relatório'!$B$245,'Faturamento NNE'!$F$2:$F$707,'Infos Relatório'!$B314,'Faturamento NNE'!$AA$2:$AA$707,'Infos Relatório'!O$1)</f>
        <v>0</v>
      </c>
      <c r="U314" s="541">
        <f>COUNTIFS('Faturamento NNE'!$E$2:$E$707,'Infos Relatório'!$B$245,'Faturamento NNE'!$F$2:$F$707,'Infos Relatório'!$B314,'Faturamento NNE'!$AA$2:$AA$707,'Infos Relatório'!U$1)</f>
        <v>0</v>
      </c>
      <c r="V314" s="542">
        <f>SUMIFS('Faturamento NNE'!$H$2:$H$707,'Faturamento NNE'!$E$2:$E$707,'Infos Relatório'!$B$245,'Faturamento NNE'!$F$2:$F$707,'Infos Relatório'!$B314,'Faturamento NNE'!$AA$2:$AA$707,'Infos Relatório'!U$1)</f>
        <v>0</v>
      </c>
      <c r="W314" s="542">
        <f>SUMIFS('Faturamento NNE'!$K$2:$K$707,'Faturamento NNE'!$E$2:$E$707,'Infos Relatório'!$B$245,'Faturamento NNE'!$F$2:$F$707,'Infos Relatório'!$B314,'Faturamento NNE'!$AA$2:$AA$707,'Infos Relatório'!U$1)</f>
        <v>0</v>
      </c>
      <c r="X314" s="546">
        <f>SUMIFS('Faturamento NNE'!$P$2:$P$707,'Faturamento NNE'!$E$2:$E$707,'Infos Relatório'!$B$245,'Faturamento NNE'!$F$2:$F$707,'Infos Relatório'!$B314,'Faturamento NNE'!$AA$2:$AA$707,'Infos Relatório'!U$1,'Faturamento NNE'!$U$2:$U$707,"Sim")+SUMIFS('Faturamento NNE'!$Q$2:$Q$707,'Faturamento NNE'!$E$2:$E$707,'Infos Relatório'!$B$245,'Faturamento NNE'!$F$2:$F$707,'Infos Relatório'!$B314,'Faturamento NNE'!$AA$2:$AA$707,'Infos Relatório'!U$1,'Faturamento NNE'!$U$2:$U$707,"Sim")</f>
        <v>0</v>
      </c>
      <c r="Y314" s="227" t="e">
        <f t="shared" si="99"/>
        <v>#DIV/0!</v>
      </c>
      <c r="Z314" s="545">
        <f>SUMIFS('Faturamento NNE'!$I$2:$I$707,'Faturamento NNE'!$E$2:$E$707,'Infos Relatório'!$B$245,'Faturamento NNE'!$F$2:$F$707,'Infos Relatório'!$B314,'Faturamento NNE'!$AA$2:$AA$707,'Infos Relatório'!U$1)</f>
        <v>0</v>
      </c>
      <c r="AA314" s="541">
        <f>COUNTIFS('Faturamento NNE'!$E$2:$E$707,'Infos Relatório'!$B$245,'Faturamento NNE'!$F$2:$F$707,'Infos Relatório'!$B314,'Faturamento NNE'!$AA$2:$AA$707,'Infos Relatório'!AA$1)</f>
        <v>0</v>
      </c>
      <c r="AB314" s="542">
        <f>SUMIFS('Faturamento NNE'!$H$2:$H$707,'Faturamento NNE'!$E$2:$E$707,'Infos Relatório'!$B$245,'Faturamento NNE'!$F$2:$F$707,'Infos Relatório'!$B314,'Faturamento NNE'!$AA$2:$AA$707,'Infos Relatório'!AA$1)</f>
        <v>0</v>
      </c>
      <c r="AC314" s="542">
        <f>SUMIFS('Faturamento NNE'!$K$2:$K$707,'Faturamento NNE'!$E$2:$E$707,'Infos Relatório'!$B$245,'Faturamento NNE'!$F$2:$F$707,'Infos Relatório'!$B314,'Faturamento NNE'!$AA$2:$AA$707,'Infos Relatório'!AA$1)</f>
        <v>0</v>
      </c>
      <c r="AD314" s="546">
        <f>SUMIFS('Faturamento NNE'!$P$2:$P$707,'Faturamento NNE'!$E$2:$E$707,'Infos Relatório'!$B$245,'Faturamento NNE'!$F$2:$F$707,'Infos Relatório'!$B314,'Faturamento NNE'!$AA$2:$AA$707,'Infos Relatório'!AA$1,'Faturamento NNE'!$U$2:$U$707,"Sim")+SUMIFS('Faturamento NNE'!$Q$2:$Q$707,'Faturamento NNE'!$E$2:$E$707,'Infos Relatório'!$B$245,'Faturamento NNE'!$F$2:$F$707,'Infos Relatório'!$B314,'Faturamento NNE'!$AA$2:$AA$707,'Infos Relatório'!AA$1,'Faturamento NNE'!$U$2:$U$707,"Sim")</f>
        <v>0</v>
      </c>
      <c r="AE314" s="227" t="e">
        <f t="shared" si="100"/>
        <v>#DIV/0!</v>
      </c>
      <c r="AF314" s="545">
        <f>SUMIFS('Faturamento NNE'!$I$2:$I$707,'Faturamento NNE'!$E$2:$E$707,'Infos Relatório'!$B$245,'Faturamento NNE'!$F$2:$F$707,'Infos Relatório'!$B314,'Faturamento NNE'!$AA$2:$AA$707,'Infos Relatório'!AA$1)</f>
        <v>0</v>
      </c>
      <c r="AG314" s="541">
        <f>COUNTIFS('Faturamento NNE'!$E$2:$E$707,'Infos Relatório'!$B$245,'Faturamento NNE'!$F$2:$F$707,'Infos Relatório'!$B314,'Faturamento NNE'!$AA$2:$AA$707,'Infos Relatório'!AG$1)</f>
        <v>0</v>
      </c>
      <c r="AH314" s="542">
        <f>SUMIFS('Faturamento NNE'!$H$2:$H$707,'Faturamento NNE'!$E$2:$E$707,'Infos Relatório'!$B$245,'Faturamento NNE'!$F$2:$F$707,'Infos Relatório'!$B314,'Faturamento NNE'!$AA$2:$AA$707,'Infos Relatório'!AG$1)</f>
        <v>0</v>
      </c>
      <c r="AI314" s="542">
        <f>SUMIFS('Faturamento NNE'!$K$2:$K$707,'Faturamento NNE'!$E$2:$E$707,'Infos Relatório'!$B$245,'Faturamento NNE'!$F$2:$F$707,'Infos Relatório'!$B314,'Faturamento NNE'!$AA$2:$AA$707,'Infos Relatório'!AG$1)</f>
        <v>0</v>
      </c>
      <c r="AJ314" s="546">
        <f>SUMIFS('Faturamento NNE'!$P$2:$P$707,'Faturamento NNE'!$E$2:$E$707,'Infos Relatório'!$B$245,'Faturamento NNE'!$F$2:$F$707,'Infos Relatório'!$B314,'Faturamento NNE'!$AA$2:$AA$707,'Infos Relatório'!AG$1,'Faturamento NNE'!$U$2:$U$707,"Sim")+SUMIFS('Faturamento NNE'!$Q$2:$Q$707,'Faturamento NNE'!$E$2:$E$707,'Infos Relatório'!$B$245,'Faturamento NNE'!$F$2:$F$707,'Infos Relatório'!$B314,'Faturamento NNE'!$AA$2:$AA$707,'Infos Relatório'!AG$1,'Faturamento NNE'!$U$2:$U$707,"Sim")</f>
        <v>0</v>
      </c>
      <c r="AK314" s="227" t="e">
        <f t="shared" si="101"/>
        <v>#DIV/0!</v>
      </c>
      <c r="AL314" s="545">
        <f>SUMIFS('Faturamento NNE'!$I$2:$I$707,'Faturamento NNE'!$E$2:$E$707,'Infos Relatório'!$B$245,'Faturamento NNE'!$F$2:$F$707,'Infos Relatório'!$B314,'Faturamento NNE'!$AA$2:$AA$707,'Infos Relatório'!AG$1)</f>
        <v>0</v>
      </c>
      <c r="AM314" s="541">
        <f>COUNTIFS('Faturamento NNE'!$E$2:$E$707,'Infos Relatório'!$B$245,'Faturamento NNE'!$F$2:$F$707,'Infos Relatório'!$B314,'Faturamento NNE'!$AA$2:$AA$707,'Infos Relatório'!AM$1)</f>
        <v>0</v>
      </c>
      <c r="AN314" s="542">
        <f>SUMIFS('Faturamento NNE'!$H$2:$H$707,'Faturamento NNE'!$E$2:$E$707,'Infos Relatório'!$B$245,'Faturamento NNE'!$F$2:$F$707,'Infos Relatório'!$B314,'Faturamento NNE'!$AA$2:$AA$707,'Infos Relatório'!AM$1)</f>
        <v>0</v>
      </c>
      <c r="AO314" s="542">
        <f>SUMIFS('Faturamento NNE'!$K$2:$K$707,'Faturamento NNE'!$E$2:$E$707,'Infos Relatório'!$B$245,'Faturamento NNE'!$F$2:$F$707,'Infos Relatório'!$B314,'Faturamento NNE'!$AA$2:$AA$707,'Infos Relatório'!AM$1)</f>
        <v>0</v>
      </c>
      <c r="AP314" s="546">
        <f>SUMIFS('Faturamento NNE'!$P$2:$P$707,'Faturamento NNE'!$E$2:$E$707,'Infos Relatório'!$B$245,'Faturamento NNE'!$F$2:$F$707,'Infos Relatório'!$B314,'Faturamento NNE'!$AA$2:$AA$707,'Infos Relatório'!AM$1,'Faturamento NNE'!$U$2:$U$707,"Sim")+SUMIFS('Faturamento NNE'!$Q$2:$Q$707,'Faturamento NNE'!$E$2:$E$707,'Infos Relatório'!$B$245,'Faturamento NNE'!$F$2:$F$707,'Infos Relatório'!$B314,'Faturamento NNE'!$AA$2:$AA$707,'Infos Relatório'!AM$1,'Faturamento NNE'!$U$2:$U$707,"Sim")</f>
        <v>0</v>
      </c>
      <c r="AQ314" s="227" t="e">
        <f t="shared" si="102"/>
        <v>#DIV/0!</v>
      </c>
      <c r="AR314" s="545">
        <f>SUMIFS('Faturamento NNE'!$I$2:$I$707,'Faturamento NNE'!$E$2:$E$707,'Infos Relatório'!$B$245,'Faturamento NNE'!$F$2:$F$707,'Infos Relatório'!$B314,'Faturamento NNE'!$AA$2:$AA$707,'Infos Relatório'!AM$1)</f>
        <v>0</v>
      </c>
      <c r="AS314" s="541">
        <f>COUNTIFS('Faturamento NNE'!$E$2:$E$707,'Infos Relatório'!$B$245,'Faturamento NNE'!$F$2:$F$707,'Infos Relatório'!$B314,'Faturamento NNE'!$AA$2:$AA$707,'Infos Relatório'!AS$1)</f>
        <v>0</v>
      </c>
      <c r="AT314" s="542">
        <f>SUMIFS('Faturamento NNE'!$H$2:$H$707,'Faturamento NNE'!$E$2:$E$707,'Infos Relatório'!$B$245,'Faturamento NNE'!$F$2:$F$707,'Infos Relatório'!$B314,'Faturamento NNE'!$AA$2:$AA$707,'Infos Relatório'!AS$1)</f>
        <v>0</v>
      </c>
      <c r="AU314" s="542">
        <f>SUMIFS('Faturamento NNE'!$K$2:$K$707,'Faturamento NNE'!$E$2:$E$707,'Infos Relatório'!$B$245,'Faturamento NNE'!$F$2:$F$707,'Infos Relatório'!$B314,'Faturamento NNE'!$AA$2:$AA$707,'Infos Relatório'!AS$1)</f>
        <v>0</v>
      </c>
      <c r="AV314" s="546">
        <f>SUMIFS('Faturamento NNE'!$P$2:$P$707,'Faturamento NNE'!$E$2:$E$707,'Infos Relatório'!$B$245,'Faturamento NNE'!$F$2:$F$707,'Infos Relatório'!$B314,'Faturamento NNE'!$AA$2:$AA$707,'Infos Relatório'!AS$1,'Faturamento NNE'!$U$2:$U$707,"Sim")+SUMIFS('Faturamento NNE'!$Q$2:$Q$707,'Faturamento NNE'!$E$2:$E$707,'Infos Relatório'!$B$245,'Faturamento NNE'!$F$2:$F$707,'Infos Relatório'!$B314,'Faturamento NNE'!$AA$2:$AA$707,'Infos Relatório'!AS$1,'Faturamento NNE'!$U$2:$U$707,"Sim")</f>
        <v>0</v>
      </c>
      <c r="AW314" s="227" t="e">
        <f t="shared" si="103"/>
        <v>#DIV/0!</v>
      </c>
      <c r="AX314" s="545">
        <f>SUMIFS('Faturamento NNE'!$I$2:$I$707,'Faturamento NNE'!$E$2:$E$707,'Infos Relatório'!$B$245,'Faturamento NNE'!$F$2:$F$707,'Infos Relatório'!$B314,'Faturamento NNE'!$AA$2:$AA$707,'Infos Relatório'!AS$1)</f>
        <v>0</v>
      </c>
      <c r="AY314" s="541">
        <f>COUNTIFS('Faturamento NNE'!$E$2:$E$707,'Infos Relatório'!$B$245,'Faturamento NNE'!$F$2:$F$707,'Infos Relatório'!$B314,'Faturamento NNE'!$AA$2:$AA$707,'Infos Relatório'!AY$1)</f>
        <v>0</v>
      </c>
      <c r="AZ314" s="542">
        <f>SUMIFS('Faturamento NNE'!$H$2:$H$707,'Faturamento NNE'!$E$2:$E$707,'Infos Relatório'!$B$245,'Faturamento NNE'!$F$2:$F$707,'Infos Relatório'!$B314,'Faturamento NNE'!$AA$2:$AA$707,'Infos Relatório'!AY$1)</f>
        <v>0</v>
      </c>
      <c r="BA314" s="542">
        <f>SUMIFS('Faturamento NNE'!$K$2:$K$707,'Faturamento NNE'!$E$2:$E$707,'Infos Relatório'!$B$245,'Faturamento NNE'!$F$2:$F$707,'Infos Relatório'!$B314,'Faturamento NNE'!$AA$2:$AA$707,'Infos Relatório'!AY$1)</f>
        <v>0</v>
      </c>
      <c r="BB314" s="546">
        <f>SUMIFS('Faturamento NNE'!$P$2:$P$707,'Faturamento NNE'!$E$2:$E$707,'Infos Relatório'!$B$245,'Faturamento NNE'!$F$2:$F$707,'Infos Relatório'!$B314,'Faturamento NNE'!$AA$2:$AA$707,'Infos Relatório'!AY$1,'Faturamento NNE'!$U$2:$U$707,"Sim")+SUMIFS('Faturamento NNE'!$Q$2:$Q$707,'Faturamento NNE'!$E$2:$E$707,'Infos Relatório'!$B$245,'Faturamento NNE'!$F$2:$F$707,'Infos Relatório'!$B314,'Faturamento NNE'!$AA$2:$AA$707,'Infos Relatório'!AY$1,'Faturamento NNE'!$U$2:$U$707,"Sim")</f>
        <v>0</v>
      </c>
      <c r="BC314" s="227" t="e">
        <f t="shared" si="104"/>
        <v>#DIV/0!</v>
      </c>
      <c r="BD314" s="545">
        <f>SUMIFS('Faturamento NNE'!$I$2:$I$707,'Faturamento NNE'!$E$2:$E$707,'Infos Relatório'!$B$245,'Faturamento NNE'!$F$2:$F$707,'Infos Relatório'!$B314,'Faturamento NNE'!$AA$2:$AA$707,'Infos Relatório'!AY$1)</f>
        <v>0</v>
      </c>
      <c r="BE314" s="541">
        <f>COUNTIFS('Faturamento NNE'!$E$2:$E$707,'Infos Relatório'!$B$245,'Faturamento NNE'!$F$2:$F$707,'Infos Relatório'!$B314,'Faturamento NNE'!$AA$2:$AA$707,'Infos Relatório'!BE$1)</f>
        <v>0</v>
      </c>
      <c r="BF314" s="542">
        <f>SUMIFS('Faturamento NNE'!$H$2:$H$707,'Faturamento NNE'!$E$2:$E$707,'Infos Relatório'!$B$245,'Faturamento NNE'!$F$2:$F$707,'Infos Relatório'!$B314,'Faturamento NNE'!$AA$2:$AA$707,'Infos Relatório'!BE$1)</f>
        <v>0</v>
      </c>
      <c r="BG314" s="542">
        <f>SUMIFS('Faturamento NNE'!$K$2:$K$707,'Faturamento NNE'!$E$2:$E$707,'Infos Relatório'!$B$245,'Faturamento NNE'!$F$2:$F$707,'Infos Relatório'!$B314,'Faturamento NNE'!$AA$2:$AA$707,'Infos Relatório'!BE$1)</f>
        <v>0</v>
      </c>
      <c r="BH314" s="546">
        <f>SUMIFS('Faturamento NNE'!$P$2:$P$707,'Faturamento NNE'!$E$2:$E$707,'Infos Relatório'!$B$245,'Faturamento NNE'!$F$2:$F$707,'Infos Relatório'!$B314,'Faturamento NNE'!$AA$2:$AA$707,'Infos Relatório'!BE$1,'Faturamento NNE'!$U$2:$U$707,"Sim")+SUMIFS('Faturamento NNE'!$Q$2:$Q$707,'Faturamento NNE'!$E$2:$E$707,'Infos Relatório'!$B$245,'Faturamento NNE'!$F$2:$F$707,'Infos Relatório'!$B314,'Faturamento NNE'!$AA$2:$AA$707,'Infos Relatório'!BE$1,'Faturamento NNE'!$U$2:$U$707,"Sim")</f>
        <v>0</v>
      </c>
      <c r="BI314" s="227" t="e">
        <f t="shared" si="105"/>
        <v>#DIV/0!</v>
      </c>
      <c r="BJ314" s="545">
        <f>SUMIFS('Faturamento NNE'!$I$2:$I$707,'Faturamento NNE'!$E$2:$E$707,'Infos Relatório'!$B$245,'Faturamento NNE'!$F$2:$F$707,'Infos Relatório'!$B314,'Faturamento NNE'!$AA$2:$AA$707,'Infos Relatório'!BE$1)</f>
        <v>0</v>
      </c>
      <c r="BK314" s="541">
        <f>COUNTIFS('Faturamento NNE'!$E$2:$E$707,'Infos Relatório'!$B$245,'Faturamento NNE'!$F$2:$F$707,'Infos Relatório'!$B314,'Faturamento NNE'!$AA$2:$AA$707,'Infos Relatório'!BK$1)</f>
        <v>0</v>
      </c>
      <c r="BL314" s="542">
        <f>SUMIFS('Faturamento NNE'!$H$2:$H$707,'Faturamento NNE'!$E$2:$E$707,'Infos Relatório'!$B$245,'Faturamento NNE'!$F$2:$F$707,'Infos Relatório'!$B314,'Faturamento NNE'!$AA$2:$AA$707,'Infos Relatório'!BK$1)</f>
        <v>0</v>
      </c>
      <c r="BM314" s="542">
        <f>SUMIFS('Faturamento NNE'!$K$2:$K$707,'Faturamento NNE'!$E$2:$E$707,'Infos Relatório'!$B$245,'Faturamento NNE'!$F$2:$F$707,'Infos Relatório'!$B314,'Faturamento NNE'!$AA$2:$AA$707,'Infos Relatório'!BK$1)</f>
        <v>0</v>
      </c>
      <c r="BN314" s="546">
        <f>SUMIFS('Faturamento NNE'!$P$2:$P$707,'Faturamento NNE'!$E$2:$E$707,'Infos Relatório'!$B$245,'Faturamento NNE'!$F$2:$F$707,'Infos Relatório'!$B314,'Faturamento NNE'!$AA$2:$AA$707,'Infos Relatório'!BK$1,'Faturamento NNE'!$U$2:$U$707,"Sim")+SUMIFS('Faturamento NNE'!$Q$2:$Q$707,'Faturamento NNE'!$E$2:$E$707,'Infos Relatório'!$B$245,'Faturamento NNE'!$F$2:$F$707,'Infos Relatório'!$B314,'Faturamento NNE'!$AA$2:$AA$707,'Infos Relatório'!BK$1,'Faturamento NNE'!$U$2:$U$707,"Sim")</f>
        <v>0</v>
      </c>
      <c r="BO314" s="227" t="e">
        <f t="shared" si="106"/>
        <v>#DIV/0!</v>
      </c>
      <c r="BP314" s="545">
        <f>SUMIFS('Faturamento NNE'!$I$2:$I$707,'Faturamento NNE'!$E$2:$E$707,'Infos Relatório'!$B$245,'Faturamento NNE'!$F$2:$F$707,'Infos Relatório'!$B314,'Faturamento NNE'!$AA$2:$AA$707,'Infos Relatório'!BK$1)</f>
        <v>0</v>
      </c>
      <c r="BQ314" s="541">
        <f>COUNTIFS('Faturamento NNE'!$E$2:$E$707,'Infos Relatório'!$B$245,'Faturamento NNE'!$F$2:$F$707,'Infos Relatório'!$B314,'Faturamento NNE'!$AA$2:$AA$707,'Infos Relatório'!BQ$1)</f>
        <v>0</v>
      </c>
      <c r="BR314" s="542">
        <f>SUMIFS('Faturamento NNE'!$H$2:$H$707,'Faturamento NNE'!$E$2:$E$707,'Infos Relatório'!$B$245,'Faturamento NNE'!$F$2:$F$707,'Infos Relatório'!$B314,'Faturamento NNE'!$AA$2:$AA$707,'Infos Relatório'!BQ$1)</f>
        <v>0</v>
      </c>
      <c r="BS314" s="542">
        <f>SUMIFS('Faturamento NNE'!$K$2:$K$707,'Faturamento NNE'!$E$2:$E$707,'Infos Relatório'!$B$245,'Faturamento NNE'!$F$2:$F$707,'Infos Relatório'!$B314,'Faturamento NNE'!$AA$2:$AA$707,'Infos Relatório'!BQ$1)</f>
        <v>0</v>
      </c>
      <c r="BT314" s="546">
        <f>SUMIFS('Faturamento NNE'!$P$2:$P$707,'Faturamento NNE'!$E$2:$E$707,'Infos Relatório'!$B$245,'Faturamento NNE'!$F$2:$F$707,'Infos Relatório'!$B314,'Faturamento NNE'!$AA$2:$AA$707,'Infos Relatório'!BQ$1,'Faturamento NNE'!$U$2:$U$707,"Sim")+SUMIFS('Faturamento NNE'!$Q$2:$Q$707,'Faturamento NNE'!$E$2:$E$707,'Infos Relatório'!$B$245,'Faturamento NNE'!$F$2:$F$707,'Infos Relatório'!$B314,'Faturamento NNE'!$AA$2:$AA$707,'Infos Relatório'!BQ$1,'Faturamento NNE'!$U$2:$U$707,"Sim")</f>
        <v>0</v>
      </c>
      <c r="BU314" s="227" t="e">
        <f t="shared" si="107"/>
        <v>#DIV/0!</v>
      </c>
      <c r="BV314" s="545">
        <f>SUMIFS('Faturamento NNE'!$I$2:$I$707,'Faturamento NNE'!$E$2:$E$707,'Infos Relatório'!$B$245,'Faturamento NNE'!$F$2:$F$707,'Infos Relatório'!$B314,'Faturamento NNE'!$AA$2:$AA$707,'Infos Relatório'!BQ$1)</f>
        <v>0</v>
      </c>
    </row>
    <row r="315" spans="2:74">
      <c r="B315" s="217" t="s">
        <v>199</v>
      </c>
      <c r="C315" s="541">
        <f>COUNTIFS('Faturamento NNE'!$E$2:$E$707,'Infos Relatório'!$B$245,'Faturamento NNE'!$F$2:$F$707,'Infos Relatório'!$B315,'Faturamento NNE'!$AA$2:$AA$707,'Infos Relatório'!C$1)</f>
        <v>0</v>
      </c>
      <c r="D315" s="542">
        <f>SUMIFS('Faturamento NNE'!$H$2:$H$707,'Faturamento NNE'!$E$2:$E$707,'Infos Relatório'!$B$245,'Faturamento NNE'!$F$2:$F$707,'Infos Relatório'!$B315,'Faturamento NNE'!$AA$2:$AA$707,'Infos Relatório'!C$1)</f>
        <v>0</v>
      </c>
      <c r="E315" s="543">
        <f>SUMIFS('Faturamento NNE'!$K$2:$K$707,'Faturamento NNE'!$E$2:$E$707,'Infos Relatório'!$B$245,'Faturamento NNE'!$F$2:$F$707,'Infos Relatório'!$B315,'Faturamento NNE'!$AA$2:$AA$707,'Infos Relatório'!C$1)</f>
        <v>0</v>
      </c>
      <c r="F315" s="544">
        <f>SUMIFS('Faturamento NNE'!$P$2:$P$707,'Faturamento NNE'!$E$2:$E$707,'Infos Relatório'!$B$245,'Faturamento NNE'!$F$2:$F$707,'Infos Relatório'!$B315,'Faturamento NNE'!$AA$2:$AA$707,'Infos Relatório'!C$1,'Faturamento NNE'!$U$2:$U$707,"Sim")+SUMIFS('Faturamento NNE'!$Q$2:$Q$707,'Faturamento NNE'!$E$2:$E$707,'Infos Relatório'!$B$245,'Faturamento NNE'!$F$2:$F$707,'Infos Relatório'!$B315,'Faturamento NNE'!$AA$2:$AA$707,'Infos Relatório'!C$1,'Faturamento NNE'!$U$2:$U$707,"Sim")</f>
        <v>0</v>
      </c>
      <c r="G315" s="283" t="e">
        <f t="shared" si="96"/>
        <v>#DIV/0!</v>
      </c>
      <c r="H315" s="545">
        <f>SUMIFS('Faturamento NNE'!$I$2:$I$707,'Faturamento NNE'!$E$2:$E$707,'Infos Relatório'!$B$245,'Faturamento NNE'!$F$2:$F$707,'Infos Relatório'!$B315,'Faturamento NNE'!$AA$2:$AA$707,'Infos Relatório'!C$1)</f>
        <v>0</v>
      </c>
      <c r="I315" s="541">
        <f>COUNTIFS('Faturamento NNE'!$E$2:$E$707,'Infos Relatório'!$B$245,'Faturamento NNE'!$F$2:$F$707,'Infos Relatório'!$B315,'Faturamento NNE'!$AA$2:$AA$707,'Infos Relatório'!I$1)</f>
        <v>0</v>
      </c>
      <c r="J315" s="542">
        <f>SUMIFS('Faturamento NNE'!$H$2:$H$707,'Faturamento NNE'!$E$2:$E$707,'Infos Relatório'!$B$245,'Faturamento NNE'!$F$2:$F$707,'Infos Relatório'!$B315,'Faturamento NNE'!$AA$2:$AA$707,'Infos Relatório'!I$1)</f>
        <v>0</v>
      </c>
      <c r="K315" s="543">
        <f>SUMIFS('Faturamento NNE'!$K$2:$K$707,'Faturamento NNE'!$E$2:$E$707,'Infos Relatório'!$B$245,'Faturamento NNE'!$F$2:$F$707,'Infos Relatório'!$B315,'Faturamento NNE'!$AA$2:$AA$707,'Infos Relatório'!I$1)</f>
        <v>0</v>
      </c>
      <c r="L315" s="544">
        <f>SUMIFS('Faturamento NNE'!$P$2:$P$707,'Faturamento NNE'!$E$2:$E$707,'Infos Relatório'!$B$245,'Faturamento NNE'!$F$2:$F$707,'Infos Relatório'!$B315,'Faturamento NNE'!$AA$2:$AA$707,'Infos Relatório'!I$1,'Faturamento NNE'!$U$2:$U$707,"Sim")+SUMIFS('Faturamento NNE'!$Q$2:$Q$707,'Faturamento NNE'!$E$2:$E$707,'Infos Relatório'!$B$245,'Faturamento NNE'!$F$2:$F$707,'Infos Relatório'!$B315,'Faturamento NNE'!$AA$2:$AA$707,'Infos Relatório'!I$1,'Faturamento NNE'!$U$2:$U$707,"Sim")</f>
        <v>0</v>
      </c>
      <c r="M315" s="283" t="e">
        <f t="shared" si="97"/>
        <v>#DIV/0!</v>
      </c>
      <c r="N315" s="545">
        <f>SUMIFS('Faturamento NNE'!$I$2:$I$707,'Faturamento NNE'!$E$2:$E$707,'Infos Relatório'!$B$245,'Faturamento NNE'!$F$2:$F$707,'Infos Relatório'!$B315,'Faturamento NNE'!$AA$2:$AA$707,'Infos Relatório'!I$1)</f>
        <v>0</v>
      </c>
      <c r="O315" s="541">
        <f>COUNTIFS('Faturamento NNE'!$E$2:$E$707,'Infos Relatório'!$B$245,'Faturamento NNE'!$F$2:$F$707,'Infos Relatório'!$B315,'Faturamento NNE'!$AA$2:$AA$707,'Infos Relatório'!O$1)</f>
        <v>0</v>
      </c>
      <c r="P315" s="542">
        <f>SUMIFS('Faturamento NNE'!$H$2:$H$707,'Faturamento NNE'!$E$2:$E$707,'Infos Relatório'!$B$245,'Faturamento NNE'!$F$2:$F$707,'Infos Relatório'!$B315,'Faturamento NNE'!$AA$2:$AA$707,'Infos Relatório'!O$1)</f>
        <v>0</v>
      </c>
      <c r="Q315" s="542">
        <f>SUMIFS('Faturamento NNE'!$K$2:$K$707,'Faturamento NNE'!$E$2:$E$707,'Infos Relatório'!$B$245,'Faturamento NNE'!$F$2:$F$707,'Infos Relatório'!$B315,'Faturamento NNE'!$AA$2:$AA$707,'Infos Relatório'!O$1)</f>
        <v>0</v>
      </c>
      <c r="R315" s="546">
        <f>SUMIFS('Faturamento NNE'!$P$2:$P$707,'Faturamento NNE'!$E$2:$E$707,'Infos Relatório'!$B$245,'Faturamento NNE'!$F$2:$F$707,'Infos Relatório'!$B315,'Faturamento NNE'!$AA$2:$AA$707,'Infos Relatório'!O$1,'Faturamento NNE'!$U$2:$U$707,"Sim")+SUMIFS('Faturamento NNE'!$Q$2:$Q$707,'Faturamento NNE'!$E$2:$E$707,'Infos Relatório'!$B$245,'Faturamento NNE'!$F$2:$F$707,'Infos Relatório'!$B315,'Faturamento NNE'!$AA$2:$AA$707,'Infos Relatório'!O$1,'Faturamento NNE'!$U$2:$U$707,"Sim")</f>
        <v>0</v>
      </c>
      <c r="S315" s="227" t="e">
        <f t="shared" si="98"/>
        <v>#DIV/0!</v>
      </c>
      <c r="T315" s="545">
        <f>SUMIFS('Faturamento NNE'!$I$2:$I$707,'Faturamento NNE'!$E$2:$E$707,'Infos Relatório'!$B$245,'Faturamento NNE'!$F$2:$F$707,'Infos Relatório'!$B315,'Faturamento NNE'!$AA$2:$AA$707,'Infos Relatório'!O$1)</f>
        <v>0</v>
      </c>
      <c r="U315" s="541">
        <f>COUNTIFS('Faturamento NNE'!$E$2:$E$707,'Infos Relatório'!$B$245,'Faturamento NNE'!$F$2:$F$707,'Infos Relatório'!$B315,'Faturamento NNE'!$AA$2:$AA$707,'Infos Relatório'!U$1)</f>
        <v>0</v>
      </c>
      <c r="V315" s="542">
        <f>SUMIFS('Faturamento NNE'!$H$2:$H$707,'Faturamento NNE'!$E$2:$E$707,'Infos Relatório'!$B$245,'Faturamento NNE'!$F$2:$F$707,'Infos Relatório'!$B315,'Faturamento NNE'!$AA$2:$AA$707,'Infos Relatório'!U$1)</f>
        <v>0</v>
      </c>
      <c r="W315" s="542">
        <f>SUMIFS('Faturamento NNE'!$K$2:$K$707,'Faturamento NNE'!$E$2:$E$707,'Infos Relatório'!$B$245,'Faturamento NNE'!$F$2:$F$707,'Infos Relatório'!$B315,'Faturamento NNE'!$AA$2:$AA$707,'Infos Relatório'!U$1)</f>
        <v>0</v>
      </c>
      <c r="X315" s="546">
        <f>SUMIFS('Faturamento NNE'!$P$2:$P$707,'Faturamento NNE'!$E$2:$E$707,'Infos Relatório'!$B$245,'Faturamento NNE'!$F$2:$F$707,'Infos Relatório'!$B315,'Faturamento NNE'!$AA$2:$AA$707,'Infos Relatório'!U$1,'Faturamento NNE'!$U$2:$U$707,"Sim")+SUMIFS('Faturamento NNE'!$Q$2:$Q$707,'Faturamento NNE'!$E$2:$E$707,'Infos Relatório'!$B$245,'Faturamento NNE'!$F$2:$F$707,'Infos Relatório'!$B315,'Faturamento NNE'!$AA$2:$AA$707,'Infos Relatório'!U$1,'Faturamento NNE'!$U$2:$U$707,"Sim")</f>
        <v>0</v>
      </c>
      <c r="Y315" s="227" t="e">
        <f t="shared" si="99"/>
        <v>#DIV/0!</v>
      </c>
      <c r="Z315" s="545">
        <f>SUMIFS('Faturamento NNE'!$I$2:$I$707,'Faturamento NNE'!$E$2:$E$707,'Infos Relatório'!$B$245,'Faturamento NNE'!$F$2:$F$707,'Infos Relatório'!$B315,'Faturamento NNE'!$AA$2:$AA$707,'Infos Relatório'!U$1)</f>
        <v>0</v>
      </c>
      <c r="AA315" s="541">
        <f>COUNTIFS('Faturamento NNE'!$E$2:$E$707,'Infos Relatório'!$B$245,'Faturamento NNE'!$F$2:$F$707,'Infos Relatório'!$B315,'Faturamento NNE'!$AA$2:$AA$707,'Infos Relatório'!AA$1)</f>
        <v>0</v>
      </c>
      <c r="AB315" s="542">
        <f>SUMIFS('Faturamento NNE'!$H$2:$H$707,'Faturamento NNE'!$E$2:$E$707,'Infos Relatório'!$B$245,'Faturamento NNE'!$F$2:$F$707,'Infos Relatório'!$B315,'Faturamento NNE'!$AA$2:$AA$707,'Infos Relatório'!AA$1)</f>
        <v>0</v>
      </c>
      <c r="AC315" s="542">
        <f>SUMIFS('Faturamento NNE'!$K$2:$K$707,'Faturamento NNE'!$E$2:$E$707,'Infos Relatório'!$B$245,'Faturamento NNE'!$F$2:$F$707,'Infos Relatório'!$B315,'Faturamento NNE'!$AA$2:$AA$707,'Infos Relatório'!AA$1)</f>
        <v>0</v>
      </c>
      <c r="AD315" s="546">
        <f>SUMIFS('Faturamento NNE'!$P$2:$P$707,'Faturamento NNE'!$E$2:$E$707,'Infos Relatório'!$B$245,'Faturamento NNE'!$F$2:$F$707,'Infos Relatório'!$B315,'Faturamento NNE'!$AA$2:$AA$707,'Infos Relatório'!AA$1,'Faturamento NNE'!$U$2:$U$707,"Sim")+SUMIFS('Faturamento NNE'!$Q$2:$Q$707,'Faturamento NNE'!$E$2:$E$707,'Infos Relatório'!$B$245,'Faturamento NNE'!$F$2:$F$707,'Infos Relatório'!$B315,'Faturamento NNE'!$AA$2:$AA$707,'Infos Relatório'!AA$1,'Faturamento NNE'!$U$2:$U$707,"Sim")</f>
        <v>0</v>
      </c>
      <c r="AE315" s="227" t="e">
        <f t="shared" si="100"/>
        <v>#DIV/0!</v>
      </c>
      <c r="AF315" s="545">
        <f>SUMIFS('Faturamento NNE'!$I$2:$I$707,'Faturamento NNE'!$E$2:$E$707,'Infos Relatório'!$B$245,'Faturamento NNE'!$F$2:$F$707,'Infos Relatório'!$B315,'Faturamento NNE'!$AA$2:$AA$707,'Infos Relatório'!AA$1)</f>
        <v>0</v>
      </c>
      <c r="AG315" s="541">
        <f>COUNTIFS('Faturamento NNE'!$E$2:$E$707,'Infos Relatório'!$B$245,'Faturamento NNE'!$F$2:$F$707,'Infos Relatório'!$B315,'Faturamento NNE'!$AA$2:$AA$707,'Infos Relatório'!AG$1)</f>
        <v>0</v>
      </c>
      <c r="AH315" s="542">
        <f>SUMIFS('Faturamento NNE'!$H$2:$H$707,'Faturamento NNE'!$E$2:$E$707,'Infos Relatório'!$B$245,'Faturamento NNE'!$F$2:$F$707,'Infos Relatório'!$B315,'Faturamento NNE'!$AA$2:$AA$707,'Infos Relatório'!AG$1)</f>
        <v>0</v>
      </c>
      <c r="AI315" s="542">
        <f>SUMIFS('Faturamento NNE'!$K$2:$K$707,'Faturamento NNE'!$E$2:$E$707,'Infos Relatório'!$B$245,'Faturamento NNE'!$F$2:$F$707,'Infos Relatório'!$B315,'Faturamento NNE'!$AA$2:$AA$707,'Infos Relatório'!AG$1)</f>
        <v>0</v>
      </c>
      <c r="AJ315" s="546">
        <f>SUMIFS('Faturamento NNE'!$P$2:$P$707,'Faturamento NNE'!$E$2:$E$707,'Infos Relatório'!$B$245,'Faturamento NNE'!$F$2:$F$707,'Infos Relatório'!$B315,'Faturamento NNE'!$AA$2:$AA$707,'Infos Relatório'!AG$1,'Faturamento NNE'!$U$2:$U$707,"Sim")+SUMIFS('Faturamento NNE'!$Q$2:$Q$707,'Faturamento NNE'!$E$2:$E$707,'Infos Relatório'!$B$245,'Faturamento NNE'!$F$2:$F$707,'Infos Relatório'!$B315,'Faturamento NNE'!$AA$2:$AA$707,'Infos Relatório'!AG$1,'Faturamento NNE'!$U$2:$U$707,"Sim")</f>
        <v>0</v>
      </c>
      <c r="AK315" s="227" t="e">
        <f t="shared" si="101"/>
        <v>#DIV/0!</v>
      </c>
      <c r="AL315" s="545">
        <f>SUMIFS('Faturamento NNE'!$I$2:$I$707,'Faturamento NNE'!$E$2:$E$707,'Infos Relatório'!$B$245,'Faturamento NNE'!$F$2:$F$707,'Infos Relatório'!$B315,'Faturamento NNE'!$AA$2:$AA$707,'Infos Relatório'!AG$1)</f>
        <v>0</v>
      </c>
      <c r="AM315" s="541">
        <f>COUNTIFS('Faturamento NNE'!$E$2:$E$707,'Infos Relatório'!$B$245,'Faturamento NNE'!$F$2:$F$707,'Infos Relatório'!$B315,'Faturamento NNE'!$AA$2:$AA$707,'Infos Relatório'!AM$1)</f>
        <v>0</v>
      </c>
      <c r="AN315" s="542">
        <f>SUMIFS('Faturamento NNE'!$H$2:$H$707,'Faturamento NNE'!$E$2:$E$707,'Infos Relatório'!$B$245,'Faturamento NNE'!$F$2:$F$707,'Infos Relatório'!$B315,'Faturamento NNE'!$AA$2:$AA$707,'Infos Relatório'!AM$1)</f>
        <v>0</v>
      </c>
      <c r="AO315" s="542">
        <f>SUMIFS('Faturamento NNE'!$K$2:$K$707,'Faturamento NNE'!$E$2:$E$707,'Infos Relatório'!$B$245,'Faturamento NNE'!$F$2:$F$707,'Infos Relatório'!$B315,'Faturamento NNE'!$AA$2:$AA$707,'Infos Relatório'!AM$1)</f>
        <v>0</v>
      </c>
      <c r="AP315" s="546">
        <f>SUMIFS('Faturamento NNE'!$P$2:$P$707,'Faturamento NNE'!$E$2:$E$707,'Infos Relatório'!$B$245,'Faturamento NNE'!$F$2:$F$707,'Infos Relatório'!$B315,'Faturamento NNE'!$AA$2:$AA$707,'Infos Relatório'!AM$1,'Faturamento NNE'!$U$2:$U$707,"Sim")+SUMIFS('Faturamento NNE'!$Q$2:$Q$707,'Faturamento NNE'!$E$2:$E$707,'Infos Relatório'!$B$245,'Faturamento NNE'!$F$2:$F$707,'Infos Relatório'!$B315,'Faturamento NNE'!$AA$2:$AA$707,'Infos Relatório'!AM$1,'Faturamento NNE'!$U$2:$U$707,"Sim")</f>
        <v>0</v>
      </c>
      <c r="AQ315" s="227" t="e">
        <f t="shared" si="102"/>
        <v>#DIV/0!</v>
      </c>
      <c r="AR315" s="545">
        <f>SUMIFS('Faturamento NNE'!$I$2:$I$707,'Faturamento NNE'!$E$2:$E$707,'Infos Relatório'!$B$245,'Faturamento NNE'!$F$2:$F$707,'Infos Relatório'!$B315,'Faturamento NNE'!$AA$2:$AA$707,'Infos Relatório'!AM$1)</f>
        <v>0</v>
      </c>
      <c r="AS315" s="541">
        <f>COUNTIFS('Faturamento NNE'!$E$2:$E$707,'Infos Relatório'!$B$245,'Faturamento NNE'!$F$2:$F$707,'Infos Relatório'!$B315,'Faturamento NNE'!$AA$2:$AA$707,'Infos Relatório'!AS$1)</f>
        <v>0</v>
      </c>
      <c r="AT315" s="542">
        <f>SUMIFS('Faturamento NNE'!$H$2:$H$707,'Faturamento NNE'!$E$2:$E$707,'Infos Relatório'!$B$245,'Faturamento NNE'!$F$2:$F$707,'Infos Relatório'!$B315,'Faturamento NNE'!$AA$2:$AA$707,'Infos Relatório'!AS$1)</f>
        <v>0</v>
      </c>
      <c r="AU315" s="542">
        <f>SUMIFS('Faturamento NNE'!$K$2:$K$707,'Faturamento NNE'!$E$2:$E$707,'Infos Relatório'!$B$245,'Faturamento NNE'!$F$2:$F$707,'Infos Relatório'!$B315,'Faturamento NNE'!$AA$2:$AA$707,'Infos Relatório'!AS$1)</f>
        <v>0</v>
      </c>
      <c r="AV315" s="546">
        <f>SUMIFS('Faturamento NNE'!$P$2:$P$707,'Faturamento NNE'!$E$2:$E$707,'Infos Relatório'!$B$245,'Faturamento NNE'!$F$2:$F$707,'Infos Relatório'!$B315,'Faturamento NNE'!$AA$2:$AA$707,'Infos Relatório'!AS$1,'Faturamento NNE'!$U$2:$U$707,"Sim")+SUMIFS('Faturamento NNE'!$Q$2:$Q$707,'Faturamento NNE'!$E$2:$E$707,'Infos Relatório'!$B$245,'Faturamento NNE'!$F$2:$F$707,'Infos Relatório'!$B315,'Faturamento NNE'!$AA$2:$AA$707,'Infos Relatório'!AS$1,'Faturamento NNE'!$U$2:$U$707,"Sim")</f>
        <v>0</v>
      </c>
      <c r="AW315" s="227" t="e">
        <f t="shared" si="103"/>
        <v>#DIV/0!</v>
      </c>
      <c r="AX315" s="545">
        <f>SUMIFS('Faturamento NNE'!$I$2:$I$707,'Faturamento NNE'!$E$2:$E$707,'Infos Relatório'!$B$245,'Faturamento NNE'!$F$2:$F$707,'Infos Relatório'!$B315,'Faturamento NNE'!$AA$2:$AA$707,'Infos Relatório'!AS$1)</f>
        <v>0</v>
      </c>
      <c r="AY315" s="541">
        <f>COUNTIFS('Faturamento NNE'!$E$2:$E$707,'Infos Relatório'!$B$245,'Faturamento NNE'!$F$2:$F$707,'Infos Relatório'!$B315,'Faturamento NNE'!$AA$2:$AA$707,'Infos Relatório'!AY$1)</f>
        <v>0</v>
      </c>
      <c r="AZ315" s="542">
        <f>SUMIFS('Faturamento NNE'!$H$2:$H$707,'Faturamento NNE'!$E$2:$E$707,'Infos Relatório'!$B$245,'Faturamento NNE'!$F$2:$F$707,'Infos Relatório'!$B315,'Faturamento NNE'!$AA$2:$AA$707,'Infos Relatório'!AY$1)</f>
        <v>0</v>
      </c>
      <c r="BA315" s="542">
        <f>SUMIFS('Faturamento NNE'!$K$2:$K$707,'Faturamento NNE'!$E$2:$E$707,'Infos Relatório'!$B$245,'Faturamento NNE'!$F$2:$F$707,'Infos Relatório'!$B315,'Faturamento NNE'!$AA$2:$AA$707,'Infos Relatório'!AY$1)</f>
        <v>0</v>
      </c>
      <c r="BB315" s="546">
        <f>SUMIFS('Faturamento NNE'!$P$2:$P$707,'Faturamento NNE'!$E$2:$E$707,'Infos Relatório'!$B$245,'Faturamento NNE'!$F$2:$F$707,'Infos Relatório'!$B315,'Faturamento NNE'!$AA$2:$AA$707,'Infos Relatório'!AY$1,'Faturamento NNE'!$U$2:$U$707,"Sim")+SUMIFS('Faturamento NNE'!$Q$2:$Q$707,'Faturamento NNE'!$E$2:$E$707,'Infos Relatório'!$B$245,'Faturamento NNE'!$F$2:$F$707,'Infos Relatório'!$B315,'Faturamento NNE'!$AA$2:$AA$707,'Infos Relatório'!AY$1,'Faturamento NNE'!$U$2:$U$707,"Sim")</f>
        <v>0</v>
      </c>
      <c r="BC315" s="227" t="e">
        <f t="shared" si="104"/>
        <v>#DIV/0!</v>
      </c>
      <c r="BD315" s="545">
        <f>SUMIFS('Faturamento NNE'!$I$2:$I$707,'Faturamento NNE'!$E$2:$E$707,'Infos Relatório'!$B$245,'Faturamento NNE'!$F$2:$F$707,'Infos Relatório'!$B315,'Faturamento NNE'!$AA$2:$AA$707,'Infos Relatório'!AY$1)</f>
        <v>0</v>
      </c>
      <c r="BE315" s="541">
        <f>COUNTIFS('Faturamento NNE'!$E$2:$E$707,'Infos Relatório'!$B$245,'Faturamento NNE'!$F$2:$F$707,'Infos Relatório'!$B315,'Faturamento NNE'!$AA$2:$AA$707,'Infos Relatório'!BE$1)</f>
        <v>0</v>
      </c>
      <c r="BF315" s="542">
        <f>SUMIFS('Faturamento NNE'!$H$2:$H$707,'Faturamento NNE'!$E$2:$E$707,'Infos Relatório'!$B$245,'Faturamento NNE'!$F$2:$F$707,'Infos Relatório'!$B315,'Faturamento NNE'!$AA$2:$AA$707,'Infos Relatório'!BE$1)</f>
        <v>0</v>
      </c>
      <c r="BG315" s="542">
        <f>SUMIFS('Faturamento NNE'!$K$2:$K$707,'Faturamento NNE'!$E$2:$E$707,'Infos Relatório'!$B$245,'Faturamento NNE'!$F$2:$F$707,'Infos Relatório'!$B315,'Faturamento NNE'!$AA$2:$AA$707,'Infos Relatório'!BE$1)</f>
        <v>0</v>
      </c>
      <c r="BH315" s="546">
        <f>SUMIFS('Faturamento NNE'!$P$2:$P$707,'Faturamento NNE'!$E$2:$E$707,'Infos Relatório'!$B$245,'Faturamento NNE'!$F$2:$F$707,'Infos Relatório'!$B315,'Faturamento NNE'!$AA$2:$AA$707,'Infos Relatório'!BE$1,'Faturamento NNE'!$U$2:$U$707,"Sim")+SUMIFS('Faturamento NNE'!$Q$2:$Q$707,'Faturamento NNE'!$E$2:$E$707,'Infos Relatório'!$B$245,'Faturamento NNE'!$F$2:$F$707,'Infos Relatório'!$B315,'Faturamento NNE'!$AA$2:$AA$707,'Infos Relatório'!BE$1,'Faturamento NNE'!$U$2:$U$707,"Sim")</f>
        <v>0</v>
      </c>
      <c r="BI315" s="227" t="e">
        <f t="shared" si="105"/>
        <v>#DIV/0!</v>
      </c>
      <c r="BJ315" s="545">
        <f>SUMIFS('Faturamento NNE'!$I$2:$I$707,'Faturamento NNE'!$E$2:$E$707,'Infos Relatório'!$B$245,'Faturamento NNE'!$F$2:$F$707,'Infos Relatório'!$B315,'Faturamento NNE'!$AA$2:$AA$707,'Infos Relatório'!BE$1)</f>
        <v>0</v>
      </c>
      <c r="BK315" s="541">
        <f>COUNTIFS('Faturamento NNE'!$E$2:$E$707,'Infos Relatório'!$B$245,'Faturamento NNE'!$F$2:$F$707,'Infos Relatório'!$B315,'Faturamento NNE'!$AA$2:$AA$707,'Infos Relatório'!BK$1)</f>
        <v>0</v>
      </c>
      <c r="BL315" s="542">
        <f>SUMIFS('Faturamento NNE'!$H$2:$H$707,'Faturamento NNE'!$E$2:$E$707,'Infos Relatório'!$B$245,'Faturamento NNE'!$F$2:$F$707,'Infos Relatório'!$B315,'Faturamento NNE'!$AA$2:$AA$707,'Infos Relatório'!BK$1)</f>
        <v>0</v>
      </c>
      <c r="BM315" s="542">
        <f>SUMIFS('Faturamento NNE'!$K$2:$K$707,'Faturamento NNE'!$E$2:$E$707,'Infos Relatório'!$B$245,'Faturamento NNE'!$F$2:$F$707,'Infos Relatório'!$B315,'Faturamento NNE'!$AA$2:$AA$707,'Infos Relatório'!BK$1)</f>
        <v>0</v>
      </c>
      <c r="BN315" s="546">
        <f>SUMIFS('Faturamento NNE'!$P$2:$P$707,'Faturamento NNE'!$E$2:$E$707,'Infos Relatório'!$B$245,'Faturamento NNE'!$F$2:$F$707,'Infos Relatório'!$B315,'Faturamento NNE'!$AA$2:$AA$707,'Infos Relatório'!BK$1,'Faturamento NNE'!$U$2:$U$707,"Sim")+SUMIFS('Faturamento NNE'!$Q$2:$Q$707,'Faturamento NNE'!$E$2:$E$707,'Infos Relatório'!$B$245,'Faturamento NNE'!$F$2:$F$707,'Infos Relatório'!$B315,'Faturamento NNE'!$AA$2:$AA$707,'Infos Relatório'!BK$1,'Faturamento NNE'!$U$2:$U$707,"Sim")</f>
        <v>0</v>
      </c>
      <c r="BO315" s="227" t="e">
        <f t="shared" si="106"/>
        <v>#DIV/0!</v>
      </c>
      <c r="BP315" s="545">
        <f>SUMIFS('Faturamento NNE'!$I$2:$I$707,'Faturamento NNE'!$E$2:$E$707,'Infos Relatório'!$B$245,'Faturamento NNE'!$F$2:$F$707,'Infos Relatório'!$B315,'Faturamento NNE'!$AA$2:$AA$707,'Infos Relatório'!BK$1)</f>
        <v>0</v>
      </c>
      <c r="BQ315" s="541">
        <f>COUNTIFS('Faturamento NNE'!$E$2:$E$707,'Infos Relatório'!$B$245,'Faturamento NNE'!$F$2:$F$707,'Infos Relatório'!$B315,'Faturamento NNE'!$AA$2:$AA$707,'Infos Relatório'!BQ$1)</f>
        <v>0</v>
      </c>
      <c r="BR315" s="542">
        <f>SUMIFS('Faturamento NNE'!$H$2:$H$707,'Faturamento NNE'!$E$2:$E$707,'Infos Relatório'!$B$245,'Faturamento NNE'!$F$2:$F$707,'Infos Relatório'!$B315,'Faturamento NNE'!$AA$2:$AA$707,'Infos Relatório'!BQ$1)</f>
        <v>0</v>
      </c>
      <c r="BS315" s="542">
        <f>SUMIFS('Faturamento NNE'!$K$2:$K$707,'Faturamento NNE'!$E$2:$E$707,'Infos Relatório'!$B$245,'Faturamento NNE'!$F$2:$F$707,'Infos Relatório'!$B315,'Faturamento NNE'!$AA$2:$AA$707,'Infos Relatório'!BQ$1)</f>
        <v>0</v>
      </c>
      <c r="BT315" s="546">
        <f>SUMIFS('Faturamento NNE'!$P$2:$P$707,'Faturamento NNE'!$E$2:$E$707,'Infos Relatório'!$B$245,'Faturamento NNE'!$F$2:$F$707,'Infos Relatório'!$B315,'Faturamento NNE'!$AA$2:$AA$707,'Infos Relatório'!BQ$1,'Faturamento NNE'!$U$2:$U$707,"Sim")+SUMIFS('Faturamento NNE'!$Q$2:$Q$707,'Faturamento NNE'!$E$2:$E$707,'Infos Relatório'!$B$245,'Faturamento NNE'!$F$2:$F$707,'Infos Relatório'!$B315,'Faturamento NNE'!$AA$2:$AA$707,'Infos Relatório'!BQ$1,'Faturamento NNE'!$U$2:$U$707,"Sim")</f>
        <v>0</v>
      </c>
      <c r="BU315" s="227" t="e">
        <f t="shared" si="107"/>
        <v>#DIV/0!</v>
      </c>
      <c r="BV315" s="545">
        <f>SUMIFS('Faturamento NNE'!$I$2:$I$707,'Faturamento NNE'!$E$2:$E$707,'Infos Relatório'!$B$245,'Faturamento NNE'!$F$2:$F$707,'Infos Relatório'!$B315,'Faturamento NNE'!$AA$2:$AA$707,'Infos Relatório'!BQ$1)</f>
        <v>0</v>
      </c>
    </row>
    <row r="316" spans="2:74">
      <c r="B316" s="217" t="s">
        <v>200</v>
      </c>
      <c r="C316" s="541">
        <f>COUNTIFS('Faturamento NNE'!$E$2:$E$707,'Infos Relatório'!$B$245,'Faturamento NNE'!$F$2:$F$707,'Infos Relatório'!$B316,'Faturamento NNE'!$AA$2:$AA$707,'Infos Relatório'!C$1)</f>
        <v>0</v>
      </c>
      <c r="D316" s="542">
        <f>SUMIFS('Faturamento NNE'!$H$2:$H$707,'Faturamento NNE'!$E$2:$E$707,'Infos Relatório'!$B$245,'Faturamento NNE'!$F$2:$F$707,'Infos Relatório'!$B316,'Faturamento NNE'!$AA$2:$AA$707,'Infos Relatório'!C$1)</f>
        <v>0</v>
      </c>
      <c r="E316" s="543">
        <f>SUMIFS('Faturamento NNE'!$K$2:$K$707,'Faturamento NNE'!$E$2:$E$707,'Infos Relatório'!$B$245,'Faturamento NNE'!$F$2:$F$707,'Infos Relatório'!$B316,'Faturamento NNE'!$AA$2:$AA$707,'Infos Relatório'!C$1)</f>
        <v>0</v>
      </c>
      <c r="F316" s="544">
        <f>SUMIFS('Faturamento NNE'!$P$2:$P$707,'Faturamento NNE'!$E$2:$E$707,'Infos Relatório'!$B$245,'Faturamento NNE'!$F$2:$F$707,'Infos Relatório'!$B316,'Faturamento NNE'!$AA$2:$AA$707,'Infos Relatório'!C$1,'Faturamento NNE'!$U$2:$U$707,"Sim")+SUMIFS('Faturamento NNE'!$Q$2:$Q$707,'Faturamento NNE'!$E$2:$E$707,'Infos Relatório'!$B$245,'Faturamento NNE'!$F$2:$F$707,'Infos Relatório'!$B316,'Faturamento NNE'!$AA$2:$AA$707,'Infos Relatório'!C$1,'Faturamento NNE'!$U$2:$U$707,"Sim")</f>
        <v>0</v>
      </c>
      <c r="G316" s="283" t="e">
        <f t="shared" si="96"/>
        <v>#DIV/0!</v>
      </c>
      <c r="H316" s="545">
        <f>SUMIFS('Faturamento NNE'!$I$2:$I$707,'Faturamento NNE'!$E$2:$E$707,'Infos Relatório'!$B$245,'Faturamento NNE'!$F$2:$F$707,'Infos Relatório'!$B316,'Faturamento NNE'!$AA$2:$AA$707,'Infos Relatório'!C$1)</f>
        <v>0</v>
      </c>
      <c r="I316" s="541">
        <f>COUNTIFS('Faturamento NNE'!$E$2:$E$707,'Infos Relatório'!$B$245,'Faturamento NNE'!$F$2:$F$707,'Infos Relatório'!$B316,'Faturamento NNE'!$AA$2:$AA$707,'Infos Relatório'!I$1)</f>
        <v>0</v>
      </c>
      <c r="J316" s="542">
        <f>SUMIFS('Faturamento NNE'!$H$2:$H$707,'Faturamento NNE'!$E$2:$E$707,'Infos Relatório'!$B$245,'Faturamento NNE'!$F$2:$F$707,'Infos Relatório'!$B316,'Faturamento NNE'!$AA$2:$AA$707,'Infos Relatório'!I$1)</f>
        <v>0</v>
      </c>
      <c r="K316" s="543">
        <f>SUMIFS('Faturamento NNE'!$K$2:$K$707,'Faturamento NNE'!$E$2:$E$707,'Infos Relatório'!$B$245,'Faturamento NNE'!$F$2:$F$707,'Infos Relatório'!$B316,'Faturamento NNE'!$AA$2:$AA$707,'Infos Relatório'!I$1)</f>
        <v>0</v>
      </c>
      <c r="L316" s="544">
        <f>SUMIFS('Faturamento NNE'!$P$2:$P$707,'Faturamento NNE'!$E$2:$E$707,'Infos Relatório'!$B$245,'Faturamento NNE'!$F$2:$F$707,'Infos Relatório'!$B316,'Faturamento NNE'!$AA$2:$AA$707,'Infos Relatório'!I$1,'Faturamento NNE'!$U$2:$U$707,"Sim")+SUMIFS('Faturamento NNE'!$Q$2:$Q$707,'Faturamento NNE'!$E$2:$E$707,'Infos Relatório'!$B$245,'Faturamento NNE'!$F$2:$F$707,'Infos Relatório'!$B316,'Faturamento NNE'!$AA$2:$AA$707,'Infos Relatório'!I$1,'Faturamento NNE'!$U$2:$U$707,"Sim")</f>
        <v>0</v>
      </c>
      <c r="M316" s="283" t="e">
        <f t="shared" si="97"/>
        <v>#DIV/0!</v>
      </c>
      <c r="N316" s="545">
        <f>SUMIFS('Faturamento NNE'!$I$2:$I$707,'Faturamento NNE'!$E$2:$E$707,'Infos Relatório'!$B$245,'Faturamento NNE'!$F$2:$F$707,'Infos Relatório'!$B316,'Faturamento NNE'!$AA$2:$AA$707,'Infos Relatório'!I$1)</f>
        <v>0</v>
      </c>
      <c r="O316" s="541">
        <f>COUNTIFS('Faturamento NNE'!$E$2:$E$707,'Infos Relatório'!$B$245,'Faturamento NNE'!$F$2:$F$707,'Infos Relatório'!$B316,'Faturamento NNE'!$AA$2:$AA$707,'Infos Relatório'!O$1)</f>
        <v>0</v>
      </c>
      <c r="P316" s="542">
        <f>SUMIFS('Faturamento NNE'!$H$2:$H$707,'Faturamento NNE'!$E$2:$E$707,'Infos Relatório'!$B$245,'Faturamento NNE'!$F$2:$F$707,'Infos Relatório'!$B316,'Faturamento NNE'!$AA$2:$AA$707,'Infos Relatório'!O$1)</f>
        <v>0</v>
      </c>
      <c r="Q316" s="542">
        <f>SUMIFS('Faturamento NNE'!$K$2:$K$707,'Faturamento NNE'!$E$2:$E$707,'Infos Relatório'!$B$245,'Faturamento NNE'!$F$2:$F$707,'Infos Relatório'!$B316,'Faturamento NNE'!$AA$2:$AA$707,'Infos Relatório'!O$1)</f>
        <v>0</v>
      </c>
      <c r="R316" s="546">
        <f>SUMIFS('Faturamento NNE'!$P$2:$P$707,'Faturamento NNE'!$E$2:$E$707,'Infos Relatório'!$B$245,'Faturamento NNE'!$F$2:$F$707,'Infos Relatório'!$B316,'Faturamento NNE'!$AA$2:$AA$707,'Infos Relatório'!O$1,'Faturamento NNE'!$U$2:$U$707,"Sim")+SUMIFS('Faturamento NNE'!$Q$2:$Q$707,'Faturamento NNE'!$E$2:$E$707,'Infos Relatório'!$B$245,'Faturamento NNE'!$F$2:$F$707,'Infos Relatório'!$B316,'Faturamento NNE'!$AA$2:$AA$707,'Infos Relatório'!O$1,'Faturamento NNE'!$U$2:$U$707,"Sim")</f>
        <v>0</v>
      </c>
      <c r="S316" s="227" t="e">
        <f t="shared" si="98"/>
        <v>#DIV/0!</v>
      </c>
      <c r="T316" s="545">
        <f>SUMIFS('Faturamento NNE'!$I$2:$I$707,'Faturamento NNE'!$E$2:$E$707,'Infos Relatório'!$B$245,'Faturamento NNE'!$F$2:$F$707,'Infos Relatório'!$B316,'Faturamento NNE'!$AA$2:$AA$707,'Infos Relatório'!O$1)</f>
        <v>0</v>
      </c>
      <c r="U316" s="541">
        <f>COUNTIFS('Faturamento NNE'!$E$2:$E$707,'Infos Relatório'!$B$245,'Faturamento NNE'!$F$2:$F$707,'Infos Relatório'!$B316,'Faturamento NNE'!$AA$2:$AA$707,'Infos Relatório'!U$1)</f>
        <v>0</v>
      </c>
      <c r="V316" s="542">
        <f>SUMIFS('Faturamento NNE'!$H$2:$H$707,'Faturamento NNE'!$E$2:$E$707,'Infos Relatório'!$B$245,'Faturamento NNE'!$F$2:$F$707,'Infos Relatório'!$B316,'Faturamento NNE'!$AA$2:$AA$707,'Infos Relatório'!U$1)</f>
        <v>0</v>
      </c>
      <c r="W316" s="542">
        <f>SUMIFS('Faturamento NNE'!$K$2:$K$707,'Faturamento NNE'!$E$2:$E$707,'Infos Relatório'!$B$245,'Faturamento NNE'!$F$2:$F$707,'Infos Relatório'!$B316,'Faturamento NNE'!$AA$2:$AA$707,'Infos Relatório'!U$1)</f>
        <v>0</v>
      </c>
      <c r="X316" s="546">
        <f>SUMIFS('Faturamento NNE'!$P$2:$P$707,'Faturamento NNE'!$E$2:$E$707,'Infos Relatório'!$B$245,'Faturamento NNE'!$F$2:$F$707,'Infos Relatório'!$B316,'Faturamento NNE'!$AA$2:$AA$707,'Infos Relatório'!U$1,'Faturamento NNE'!$U$2:$U$707,"Sim")+SUMIFS('Faturamento NNE'!$Q$2:$Q$707,'Faturamento NNE'!$E$2:$E$707,'Infos Relatório'!$B$245,'Faturamento NNE'!$F$2:$F$707,'Infos Relatório'!$B316,'Faturamento NNE'!$AA$2:$AA$707,'Infos Relatório'!U$1,'Faturamento NNE'!$U$2:$U$707,"Sim")</f>
        <v>0</v>
      </c>
      <c r="Y316" s="227" t="e">
        <f t="shared" si="99"/>
        <v>#DIV/0!</v>
      </c>
      <c r="Z316" s="545">
        <f>SUMIFS('Faturamento NNE'!$I$2:$I$707,'Faturamento NNE'!$E$2:$E$707,'Infos Relatório'!$B$245,'Faturamento NNE'!$F$2:$F$707,'Infos Relatório'!$B316,'Faturamento NNE'!$AA$2:$AA$707,'Infos Relatório'!U$1)</f>
        <v>0</v>
      </c>
      <c r="AA316" s="541">
        <f>COUNTIFS('Faturamento NNE'!$E$2:$E$707,'Infos Relatório'!$B$245,'Faturamento NNE'!$F$2:$F$707,'Infos Relatório'!$B316,'Faturamento NNE'!$AA$2:$AA$707,'Infos Relatório'!AA$1)</f>
        <v>0</v>
      </c>
      <c r="AB316" s="542">
        <f>SUMIFS('Faturamento NNE'!$H$2:$H$707,'Faturamento NNE'!$E$2:$E$707,'Infos Relatório'!$B$245,'Faturamento NNE'!$F$2:$F$707,'Infos Relatório'!$B316,'Faturamento NNE'!$AA$2:$AA$707,'Infos Relatório'!AA$1)</f>
        <v>0</v>
      </c>
      <c r="AC316" s="542">
        <f>SUMIFS('Faturamento NNE'!$K$2:$K$707,'Faturamento NNE'!$E$2:$E$707,'Infos Relatório'!$B$245,'Faturamento NNE'!$F$2:$F$707,'Infos Relatório'!$B316,'Faturamento NNE'!$AA$2:$AA$707,'Infos Relatório'!AA$1)</f>
        <v>0</v>
      </c>
      <c r="AD316" s="546">
        <f>SUMIFS('Faturamento NNE'!$P$2:$P$707,'Faturamento NNE'!$E$2:$E$707,'Infos Relatório'!$B$245,'Faturamento NNE'!$F$2:$F$707,'Infos Relatório'!$B316,'Faturamento NNE'!$AA$2:$AA$707,'Infos Relatório'!AA$1,'Faturamento NNE'!$U$2:$U$707,"Sim")+SUMIFS('Faturamento NNE'!$Q$2:$Q$707,'Faturamento NNE'!$E$2:$E$707,'Infos Relatório'!$B$245,'Faturamento NNE'!$F$2:$F$707,'Infos Relatório'!$B316,'Faturamento NNE'!$AA$2:$AA$707,'Infos Relatório'!AA$1,'Faturamento NNE'!$U$2:$U$707,"Sim")</f>
        <v>0</v>
      </c>
      <c r="AE316" s="227" t="e">
        <f t="shared" si="100"/>
        <v>#DIV/0!</v>
      </c>
      <c r="AF316" s="545">
        <f>SUMIFS('Faturamento NNE'!$I$2:$I$707,'Faturamento NNE'!$E$2:$E$707,'Infos Relatório'!$B$245,'Faturamento NNE'!$F$2:$F$707,'Infos Relatório'!$B316,'Faturamento NNE'!$AA$2:$AA$707,'Infos Relatório'!AA$1)</f>
        <v>0</v>
      </c>
      <c r="AG316" s="541">
        <f>COUNTIFS('Faturamento NNE'!$E$2:$E$707,'Infos Relatório'!$B$245,'Faturamento NNE'!$F$2:$F$707,'Infos Relatório'!$B316,'Faturamento NNE'!$AA$2:$AA$707,'Infos Relatório'!AG$1)</f>
        <v>0</v>
      </c>
      <c r="AH316" s="542">
        <f>SUMIFS('Faturamento NNE'!$H$2:$H$707,'Faturamento NNE'!$E$2:$E$707,'Infos Relatório'!$B$245,'Faturamento NNE'!$F$2:$F$707,'Infos Relatório'!$B316,'Faturamento NNE'!$AA$2:$AA$707,'Infos Relatório'!AG$1)</f>
        <v>0</v>
      </c>
      <c r="AI316" s="542">
        <f>SUMIFS('Faturamento NNE'!$K$2:$K$707,'Faturamento NNE'!$E$2:$E$707,'Infos Relatório'!$B$245,'Faturamento NNE'!$F$2:$F$707,'Infos Relatório'!$B316,'Faturamento NNE'!$AA$2:$AA$707,'Infos Relatório'!AG$1)</f>
        <v>0</v>
      </c>
      <c r="AJ316" s="546">
        <f>SUMIFS('Faturamento NNE'!$P$2:$P$707,'Faturamento NNE'!$E$2:$E$707,'Infos Relatório'!$B$245,'Faturamento NNE'!$F$2:$F$707,'Infos Relatório'!$B316,'Faturamento NNE'!$AA$2:$AA$707,'Infos Relatório'!AG$1,'Faturamento NNE'!$U$2:$U$707,"Sim")+SUMIFS('Faturamento NNE'!$Q$2:$Q$707,'Faturamento NNE'!$E$2:$E$707,'Infos Relatório'!$B$245,'Faturamento NNE'!$F$2:$F$707,'Infos Relatório'!$B316,'Faturamento NNE'!$AA$2:$AA$707,'Infos Relatório'!AG$1,'Faturamento NNE'!$U$2:$U$707,"Sim")</f>
        <v>0</v>
      </c>
      <c r="AK316" s="227" t="e">
        <f t="shared" si="101"/>
        <v>#DIV/0!</v>
      </c>
      <c r="AL316" s="545">
        <f>SUMIFS('Faturamento NNE'!$I$2:$I$707,'Faturamento NNE'!$E$2:$E$707,'Infos Relatório'!$B$245,'Faturamento NNE'!$F$2:$F$707,'Infos Relatório'!$B316,'Faturamento NNE'!$AA$2:$AA$707,'Infos Relatório'!AG$1)</f>
        <v>0</v>
      </c>
      <c r="AM316" s="541">
        <f>COUNTIFS('Faturamento NNE'!$E$2:$E$707,'Infos Relatório'!$B$245,'Faturamento NNE'!$F$2:$F$707,'Infos Relatório'!$B316,'Faturamento NNE'!$AA$2:$AA$707,'Infos Relatório'!AM$1)</f>
        <v>0</v>
      </c>
      <c r="AN316" s="542">
        <f>SUMIFS('Faturamento NNE'!$H$2:$H$707,'Faturamento NNE'!$E$2:$E$707,'Infos Relatório'!$B$245,'Faturamento NNE'!$F$2:$F$707,'Infos Relatório'!$B316,'Faturamento NNE'!$AA$2:$AA$707,'Infos Relatório'!AM$1)</f>
        <v>0</v>
      </c>
      <c r="AO316" s="542">
        <f>SUMIFS('Faturamento NNE'!$K$2:$K$707,'Faturamento NNE'!$E$2:$E$707,'Infos Relatório'!$B$245,'Faturamento NNE'!$F$2:$F$707,'Infos Relatório'!$B316,'Faturamento NNE'!$AA$2:$AA$707,'Infos Relatório'!AM$1)</f>
        <v>0</v>
      </c>
      <c r="AP316" s="546">
        <f>SUMIFS('Faturamento NNE'!$P$2:$P$707,'Faturamento NNE'!$E$2:$E$707,'Infos Relatório'!$B$245,'Faturamento NNE'!$F$2:$F$707,'Infos Relatório'!$B316,'Faturamento NNE'!$AA$2:$AA$707,'Infos Relatório'!AM$1,'Faturamento NNE'!$U$2:$U$707,"Sim")+SUMIFS('Faturamento NNE'!$Q$2:$Q$707,'Faturamento NNE'!$E$2:$E$707,'Infos Relatório'!$B$245,'Faturamento NNE'!$F$2:$F$707,'Infos Relatório'!$B316,'Faturamento NNE'!$AA$2:$AA$707,'Infos Relatório'!AM$1,'Faturamento NNE'!$U$2:$U$707,"Sim")</f>
        <v>0</v>
      </c>
      <c r="AQ316" s="227" t="e">
        <f t="shared" si="102"/>
        <v>#DIV/0!</v>
      </c>
      <c r="AR316" s="545">
        <f>SUMIFS('Faturamento NNE'!$I$2:$I$707,'Faturamento NNE'!$E$2:$E$707,'Infos Relatório'!$B$245,'Faturamento NNE'!$F$2:$F$707,'Infos Relatório'!$B316,'Faturamento NNE'!$AA$2:$AA$707,'Infos Relatório'!AM$1)</f>
        <v>0</v>
      </c>
      <c r="AS316" s="541">
        <f>COUNTIFS('Faturamento NNE'!$E$2:$E$707,'Infos Relatório'!$B$245,'Faturamento NNE'!$F$2:$F$707,'Infos Relatório'!$B316,'Faturamento NNE'!$AA$2:$AA$707,'Infos Relatório'!AS$1)</f>
        <v>0</v>
      </c>
      <c r="AT316" s="542">
        <f>SUMIFS('Faturamento NNE'!$H$2:$H$707,'Faturamento NNE'!$E$2:$E$707,'Infos Relatório'!$B$245,'Faturamento NNE'!$F$2:$F$707,'Infos Relatório'!$B316,'Faturamento NNE'!$AA$2:$AA$707,'Infos Relatório'!AS$1)</f>
        <v>0</v>
      </c>
      <c r="AU316" s="542">
        <f>SUMIFS('Faturamento NNE'!$K$2:$K$707,'Faturamento NNE'!$E$2:$E$707,'Infos Relatório'!$B$245,'Faturamento NNE'!$F$2:$F$707,'Infos Relatório'!$B316,'Faturamento NNE'!$AA$2:$AA$707,'Infos Relatório'!AS$1)</f>
        <v>0</v>
      </c>
      <c r="AV316" s="546">
        <f>SUMIFS('Faturamento NNE'!$P$2:$P$707,'Faturamento NNE'!$E$2:$E$707,'Infos Relatório'!$B$245,'Faturamento NNE'!$F$2:$F$707,'Infos Relatório'!$B316,'Faturamento NNE'!$AA$2:$AA$707,'Infos Relatório'!AS$1,'Faturamento NNE'!$U$2:$U$707,"Sim")+SUMIFS('Faturamento NNE'!$Q$2:$Q$707,'Faturamento NNE'!$E$2:$E$707,'Infos Relatório'!$B$245,'Faturamento NNE'!$F$2:$F$707,'Infos Relatório'!$B316,'Faturamento NNE'!$AA$2:$AA$707,'Infos Relatório'!AS$1,'Faturamento NNE'!$U$2:$U$707,"Sim")</f>
        <v>0</v>
      </c>
      <c r="AW316" s="227" t="e">
        <f t="shared" si="103"/>
        <v>#DIV/0!</v>
      </c>
      <c r="AX316" s="545">
        <f>SUMIFS('Faturamento NNE'!$I$2:$I$707,'Faturamento NNE'!$E$2:$E$707,'Infos Relatório'!$B$245,'Faturamento NNE'!$F$2:$F$707,'Infos Relatório'!$B316,'Faturamento NNE'!$AA$2:$AA$707,'Infos Relatório'!AS$1)</f>
        <v>0</v>
      </c>
      <c r="AY316" s="541">
        <f>COUNTIFS('Faturamento NNE'!$E$2:$E$707,'Infos Relatório'!$B$245,'Faturamento NNE'!$F$2:$F$707,'Infos Relatório'!$B316,'Faturamento NNE'!$AA$2:$AA$707,'Infos Relatório'!AY$1)</f>
        <v>0</v>
      </c>
      <c r="AZ316" s="542">
        <f>SUMIFS('Faturamento NNE'!$H$2:$H$707,'Faturamento NNE'!$E$2:$E$707,'Infos Relatório'!$B$245,'Faturamento NNE'!$F$2:$F$707,'Infos Relatório'!$B316,'Faturamento NNE'!$AA$2:$AA$707,'Infos Relatório'!AY$1)</f>
        <v>0</v>
      </c>
      <c r="BA316" s="542">
        <f>SUMIFS('Faturamento NNE'!$K$2:$K$707,'Faturamento NNE'!$E$2:$E$707,'Infos Relatório'!$B$245,'Faturamento NNE'!$F$2:$F$707,'Infos Relatório'!$B316,'Faturamento NNE'!$AA$2:$AA$707,'Infos Relatório'!AY$1)</f>
        <v>0</v>
      </c>
      <c r="BB316" s="546">
        <f>SUMIFS('Faturamento NNE'!$P$2:$P$707,'Faturamento NNE'!$E$2:$E$707,'Infos Relatório'!$B$245,'Faturamento NNE'!$F$2:$F$707,'Infos Relatório'!$B316,'Faturamento NNE'!$AA$2:$AA$707,'Infos Relatório'!AY$1,'Faturamento NNE'!$U$2:$U$707,"Sim")+SUMIFS('Faturamento NNE'!$Q$2:$Q$707,'Faturamento NNE'!$E$2:$E$707,'Infos Relatório'!$B$245,'Faturamento NNE'!$F$2:$F$707,'Infos Relatório'!$B316,'Faturamento NNE'!$AA$2:$AA$707,'Infos Relatório'!AY$1,'Faturamento NNE'!$U$2:$U$707,"Sim")</f>
        <v>0</v>
      </c>
      <c r="BC316" s="227" t="e">
        <f t="shared" si="104"/>
        <v>#DIV/0!</v>
      </c>
      <c r="BD316" s="545">
        <f>SUMIFS('Faturamento NNE'!$I$2:$I$707,'Faturamento NNE'!$E$2:$E$707,'Infos Relatório'!$B$245,'Faturamento NNE'!$F$2:$F$707,'Infos Relatório'!$B316,'Faturamento NNE'!$AA$2:$AA$707,'Infos Relatório'!AY$1)</f>
        <v>0</v>
      </c>
      <c r="BE316" s="541">
        <f>COUNTIFS('Faturamento NNE'!$E$2:$E$707,'Infos Relatório'!$B$245,'Faturamento NNE'!$F$2:$F$707,'Infos Relatório'!$B316,'Faturamento NNE'!$AA$2:$AA$707,'Infos Relatório'!BE$1)</f>
        <v>0</v>
      </c>
      <c r="BF316" s="542">
        <f>SUMIFS('Faturamento NNE'!$H$2:$H$707,'Faturamento NNE'!$E$2:$E$707,'Infos Relatório'!$B$245,'Faturamento NNE'!$F$2:$F$707,'Infos Relatório'!$B316,'Faturamento NNE'!$AA$2:$AA$707,'Infos Relatório'!BE$1)</f>
        <v>0</v>
      </c>
      <c r="BG316" s="542">
        <f>SUMIFS('Faturamento NNE'!$K$2:$K$707,'Faturamento NNE'!$E$2:$E$707,'Infos Relatório'!$B$245,'Faturamento NNE'!$F$2:$F$707,'Infos Relatório'!$B316,'Faturamento NNE'!$AA$2:$AA$707,'Infos Relatório'!BE$1)</f>
        <v>0</v>
      </c>
      <c r="BH316" s="546">
        <f>SUMIFS('Faturamento NNE'!$P$2:$P$707,'Faturamento NNE'!$E$2:$E$707,'Infos Relatório'!$B$245,'Faturamento NNE'!$F$2:$F$707,'Infos Relatório'!$B316,'Faturamento NNE'!$AA$2:$AA$707,'Infos Relatório'!BE$1,'Faturamento NNE'!$U$2:$U$707,"Sim")+SUMIFS('Faturamento NNE'!$Q$2:$Q$707,'Faturamento NNE'!$E$2:$E$707,'Infos Relatório'!$B$245,'Faturamento NNE'!$F$2:$F$707,'Infos Relatório'!$B316,'Faturamento NNE'!$AA$2:$AA$707,'Infos Relatório'!BE$1,'Faturamento NNE'!$U$2:$U$707,"Sim")</f>
        <v>0</v>
      </c>
      <c r="BI316" s="227" t="e">
        <f t="shared" si="105"/>
        <v>#DIV/0!</v>
      </c>
      <c r="BJ316" s="545">
        <f>SUMIFS('Faturamento NNE'!$I$2:$I$707,'Faturamento NNE'!$E$2:$E$707,'Infos Relatório'!$B$245,'Faturamento NNE'!$F$2:$F$707,'Infos Relatório'!$B316,'Faturamento NNE'!$AA$2:$AA$707,'Infos Relatório'!BE$1)</f>
        <v>0</v>
      </c>
      <c r="BK316" s="541">
        <f>COUNTIFS('Faturamento NNE'!$E$2:$E$707,'Infos Relatório'!$B$245,'Faturamento NNE'!$F$2:$F$707,'Infos Relatório'!$B316,'Faturamento NNE'!$AA$2:$AA$707,'Infos Relatório'!BK$1)</f>
        <v>0</v>
      </c>
      <c r="BL316" s="542">
        <f>SUMIFS('Faturamento NNE'!$H$2:$H$707,'Faturamento NNE'!$E$2:$E$707,'Infos Relatório'!$B$245,'Faturamento NNE'!$F$2:$F$707,'Infos Relatório'!$B316,'Faturamento NNE'!$AA$2:$AA$707,'Infos Relatório'!BK$1)</f>
        <v>0</v>
      </c>
      <c r="BM316" s="542">
        <f>SUMIFS('Faturamento NNE'!$K$2:$K$707,'Faturamento NNE'!$E$2:$E$707,'Infos Relatório'!$B$245,'Faturamento NNE'!$F$2:$F$707,'Infos Relatório'!$B316,'Faturamento NNE'!$AA$2:$AA$707,'Infos Relatório'!BK$1)</f>
        <v>0</v>
      </c>
      <c r="BN316" s="546">
        <f>SUMIFS('Faturamento NNE'!$P$2:$P$707,'Faturamento NNE'!$E$2:$E$707,'Infos Relatório'!$B$245,'Faturamento NNE'!$F$2:$F$707,'Infos Relatório'!$B316,'Faturamento NNE'!$AA$2:$AA$707,'Infos Relatório'!BK$1,'Faturamento NNE'!$U$2:$U$707,"Sim")+SUMIFS('Faturamento NNE'!$Q$2:$Q$707,'Faturamento NNE'!$E$2:$E$707,'Infos Relatório'!$B$245,'Faturamento NNE'!$F$2:$F$707,'Infos Relatório'!$B316,'Faturamento NNE'!$AA$2:$AA$707,'Infos Relatório'!BK$1,'Faturamento NNE'!$U$2:$U$707,"Sim")</f>
        <v>0</v>
      </c>
      <c r="BO316" s="227" t="e">
        <f t="shared" si="106"/>
        <v>#DIV/0!</v>
      </c>
      <c r="BP316" s="545">
        <f>SUMIFS('Faturamento NNE'!$I$2:$I$707,'Faturamento NNE'!$E$2:$E$707,'Infos Relatório'!$B$245,'Faturamento NNE'!$F$2:$F$707,'Infos Relatório'!$B316,'Faturamento NNE'!$AA$2:$AA$707,'Infos Relatório'!BK$1)</f>
        <v>0</v>
      </c>
      <c r="BQ316" s="541">
        <f>COUNTIFS('Faturamento NNE'!$E$2:$E$707,'Infos Relatório'!$B$245,'Faturamento NNE'!$F$2:$F$707,'Infos Relatório'!$B316,'Faturamento NNE'!$AA$2:$AA$707,'Infos Relatório'!BQ$1)</f>
        <v>0</v>
      </c>
      <c r="BR316" s="542">
        <f>SUMIFS('Faturamento NNE'!$H$2:$H$707,'Faturamento NNE'!$E$2:$E$707,'Infos Relatório'!$B$245,'Faturamento NNE'!$F$2:$F$707,'Infos Relatório'!$B316,'Faturamento NNE'!$AA$2:$AA$707,'Infos Relatório'!BQ$1)</f>
        <v>0</v>
      </c>
      <c r="BS316" s="542">
        <f>SUMIFS('Faturamento NNE'!$K$2:$K$707,'Faturamento NNE'!$E$2:$E$707,'Infos Relatório'!$B$245,'Faturamento NNE'!$F$2:$F$707,'Infos Relatório'!$B316,'Faturamento NNE'!$AA$2:$AA$707,'Infos Relatório'!BQ$1)</f>
        <v>0</v>
      </c>
      <c r="BT316" s="546">
        <f>SUMIFS('Faturamento NNE'!$P$2:$P$707,'Faturamento NNE'!$E$2:$E$707,'Infos Relatório'!$B$245,'Faturamento NNE'!$F$2:$F$707,'Infos Relatório'!$B316,'Faturamento NNE'!$AA$2:$AA$707,'Infos Relatório'!BQ$1,'Faturamento NNE'!$U$2:$U$707,"Sim")+SUMIFS('Faturamento NNE'!$Q$2:$Q$707,'Faturamento NNE'!$E$2:$E$707,'Infos Relatório'!$B$245,'Faturamento NNE'!$F$2:$F$707,'Infos Relatório'!$B316,'Faturamento NNE'!$AA$2:$AA$707,'Infos Relatório'!BQ$1,'Faturamento NNE'!$U$2:$U$707,"Sim")</f>
        <v>0</v>
      </c>
      <c r="BU316" s="227" t="e">
        <f t="shared" si="107"/>
        <v>#DIV/0!</v>
      </c>
      <c r="BV316" s="545">
        <f>SUMIFS('Faturamento NNE'!$I$2:$I$707,'Faturamento NNE'!$E$2:$E$707,'Infos Relatório'!$B$245,'Faturamento NNE'!$F$2:$F$707,'Infos Relatório'!$B316,'Faturamento NNE'!$AA$2:$AA$707,'Infos Relatório'!BQ$1)</f>
        <v>0</v>
      </c>
    </row>
    <row r="317" spans="2:74">
      <c r="B317" s="217" t="s">
        <v>201</v>
      </c>
      <c r="C317" s="541">
        <f>COUNTIFS('Faturamento NNE'!$E$2:$E$707,'Infos Relatório'!$B$245,'Faturamento NNE'!$F$2:$F$707,'Infos Relatório'!$B317,'Faturamento NNE'!$AA$2:$AA$707,'Infos Relatório'!C$1)</f>
        <v>0</v>
      </c>
      <c r="D317" s="542">
        <f>SUMIFS('Faturamento NNE'!$H$2:$H$707,'Faturamento NNE'!$E$2:$E$707,'Infos Relatório'!$B$245,'Faturamento NNE'!$F$2:$F$707,'Infos Relatório'!$B317,'Faturamento NNE'!$AA$2:$AA$707,'Infos Relatório'!C$1)</f>
        <v>0</v>
      </c>
      <c r="E317" s="543">
        <f>SUMIFS('Faturamento NNE'!$K$2:$K$707,'Faturamento NNE'!$E$2:$E$707,'Infos Relatório'!$B$245,'Faturamento NNE'!$F$2:$F$707,'Infos Relatório'!$B317,'Faturamento NNE'!$AA$2:$AA$707,'Infos Relatório'!C$1)</f>
        <v>0</v>
      </c>
      <c r="F317" s="544">
        <f>SUMIFS('Faturamento NNE'!$P$2:$P$707,'Faturamento NNE'!$E$2:$E$707,'Infos Relatório'!$B$245,'Faturamento NNE'!$F$2:$F$707,'Infos Relatório'!$B317,'Faturamento NNE'!$AA$2:$AA$707,'Infos Relatório'!C$1,'Faturamento NNE'!$U$2:$U$707,"Sim")+SUMIFS('Faturamento NNE'!$Q$2:$Q$707,'Faturamento NNE'!$E$2:$E$707,'Infos Relatório'!$B$245,'Faturamento NNE'!$F$2:$F$707,'Infos Relatório'!$B317,'Faturamento NNE'!$AA$2:$AA$707,'Infos Relatório'!C$1,'Faturamento NNE'!$U$2:$U$707,"Sim")</f>
        <v>0</v>
      </c>
      <c r="G317" s="283" t="e">
        <f t="shared" si="96"/>
        <v>#DIV/0!</v>
      </c>
      <c r="H317" s="545">
        <f>SUMIFS('Faturamento NNE'!$I$2:$I$707,'Faturamento NNE'!$E$2:$E$707,'Infos Relatório'!$B$245,'Faturamento NNE'!$F$2:$F$707,'Infos Relatório'!$B317,'Faturamento NNE'!$AA$2:$AA$707,'Infos Relatório'!C$1)</f>
        <v>0</v>
      </c>
      <c r="I317" s="541">
        <f>COUNTIFS('Faturamento NNE'!$E$2:$E$707,'Infos Relatório'!$B$245,'Faturamento NNE'!$F$2:$F$707,'Infos Relatório'!$B317,'Faturamento NNE'!$AA$2:$AA$707,'Infos Relatório'!I$1)</f>
        <v>0</v>
      </c>
      <c r="J317" s="542">
        <f>SUMIFS('Faturamento NNE'!$H$2:$H$707,'Faturamento NNE'!$E$2:$E$707,'Infos Relatório'!$B$245,'Faturamento NNE'!$F$2:$F$707,'Infos Relatório'!$B317,'Faturamento NNE'!$AA$2:$AA$707,'Infos Relatório'!I$1)</f>
        <v>0</v>
      </c>
      <c r="K317" s="543">
        <f>SUMIFS('Faturamento NNE'!$K$2:$K$707,'Faturamento NNE'!$E$2:$E$707,'Infos Relatório'!$B$245,'Faturamento NNE'!$F$2:$F$707,'Infos Relatório'!$B317,'Faturamento NNE'!$AA$2:$AA$707,'Infos Relatório'!I$1)</f>
        <v>0</v>
      </c>
      <c r="L317" s="544">
        <f>SUMIFS('Faturamento NNE'!$P$2:$P$707,'Faturamento NNE'!$E$2:$E$707,'Infos Relatório'!$B$245,'Faturamento NNE'!$F$2:$F$707,'Infos Relatório'!$B317,'Faturamento NNE'!$AA$2:$AA$707,'Infos Relatório'!I$1,'Faturamento NNE'!$U$2:$U$707,"Sim")+SUMIFS('Faturamento NNE'!$Q$2:$Q$707,'Faturamento NNE'!$E$2:$E$707,'Infos Relatório'!$B$245,'Faturamento NNE'!$F$2:$F$707,'Infos Relatório'!$B317,'Faturamento NNE'!$AA$2:$AA$707,'Infos Relatório'!I$1,'Faturamento NNE'!$U$2:$U$707,"Sim")</f>
        <v>0</v>
      </c>
      <c r="M317" s="283" t="e">
        <f t="shared" si="97"/>
        <v>#DIV/0!</v>
      </c>
      <c r="N317" s="545">
        <f>SUMIFS('Faturamento NNE'!$I$2:$I$707,'Faturamento NNE'!$E$2:$E$707,'Infos Relatório'!$B$245,'Faturamento NNE'!$F$2:$F$707,'Infos Relatório'!$B317,'Faturamento NNE'!$AA$2:$AA$707,'Infos Relatório'!I$1)</f>
        <v>0</v>
      </c>
      <c r="O317" s="541">
        <f>COUNTIFS('Faturamento NNE'!$E$2:$E$707,'Infos Relatório'!$B$245,'Faturamento NNE'!$F$2:$F$707,'Infos Relatório'!$B317,'Faturamento NNE'!$AA$2:$AA$707,'Infos Relatório'!O$1)</f>
        <v>0</v>
      </c>
      <c r="P317" s="542">
        <f>SUMIFS('Faturamento NNE'!$H$2:$H$707,'Faturamento NNE'!$E$2:$E$707,'Infos Relatório'!$B$245,'Faturamento NNE'!$F$2:$F$707,'Infos Relatório'!$B317,'Faturamento NNE'!$AA$2:$AA$707,'Infos Relatório'!O$1)</f>
        <v>0</v>
      </c>
      <c r="Q317" s="542">
        <f>SUMIFS('Faturamento NNE'!$K$2:$K$707,'Faturamento NNE'!$E$2:$E$707,'Infos Relatório'!$B$245,'Faturamento NNE'!$F$2:$F$707,'Infos Relatório'!$B317,'Faturamento NNE'!$AA$2:$AA$707,'Infos Relatório'!O$1)</f>
        <v>0</v>
      </c>
      <c r="R317" s="546">
        <f>SUMIFS('Faturamento NNE'!$P$2:$P$707,'Faturamento NNE'!$E$2:$E$707,'Infos Relatório'!$B$245,'Faturamento NNE'!$F$2:$F$707,'Infos Relatório'!$B317,'Faturamento NNE'!$AA$2:$AA$707,'Infos Relatório'!O$1,'Faturamento NNE'!$U$2:$U$707,"Sim")+SUMIFS('Faturamento NNE'!$Q$2:$Q$707,'Faturamento NNE'!$E$2:$E$707,'Infos Relatório'!$B$245,'Faturamento NNE'!$F$2:$F$707,'Infos Relatório'!$B317,'Faturamento NNE'!$AA$2:$AA$707,'Infos Relatório'!O$1,'Faturamento NNE'!$U$2:$U$707,"Sim")</f>
        <v>0</v>
      </c>
      <c r="S317" s="227" t="e">
        <f t="shared" si="98"/>
        <v>#DIV/0!</v>
      </c>
      <c r="T317" s="545">
        <f>SUMIFS('Faturamento NNE'!$I$2:$I$707,'Faturamento NNE'!$E$2:$E$707,'Infos Relatório'!$B$245,'Faturamento NNE'!$F$2:$F$707,'Infos Relatório'!$B317,'Faturamento NNE'!$AA$2:$AA$707,'Infos Relatório'!O$1)</f>
        <v>0</v>
      </c>
      <c r="U317" s="541">
        <f>COUNTIFS('Faturamento NNE'!$E$2:$E$707,'Infos Relatório'!$B$245,'Faturamento NNE'!$F$2:$F$707,'Infos Relatório'!$B317,'Faturamento NNE'!$AA$2:$AA$707,'Infos Relatório'!U$1)</f>
        <v>0</v>
      </c>
      <c r="V317" s="542">
        <f>SUMIFS('Faturamento NNE'!$H$2:$H$707,'Faturamento NNE'!$E$2:$E$707,'Infos Relatório'!$B$245,'Faturamento NNE'!$F$2:$F$707,'Infos Relatório'!$B317,'Faturamento NNE'!$AA$2:$AA$707,'Infos Relatório'!U$1)</f>
        <v>0</v>
      </c>
      <c r="W317" s="542">
        <f>SUMIFS('Faturamento NNE'!$K$2:$K$707,'Faturamento NNE'!$E$2:$E$707,'Infos Relatório'!$B$245,'Faturamento NNE'!$F$2:$F$707,'Infos Relatório'!$B317,'Faturamento NNE'!$AA$2:$AA$707,'Infos Relatório'!U$1)</f>
        <v>0</v>
      </c>
      <c r="X317" s="546">
        <f>SUMIFS('Faturamento NNE'!$P$2:$P$707,'Faturamento NNE'!$E$2:$E$707,'Infos Relatório'!$B$245,'Faturamento NNE'!$F$2:$F$707,'Infos Relatório'!$B317,'Faturamento NNE'!$AA$2:$AA$707,'Infos Relatório'!U$1,'Faturamento NNE'!$U$2:$U$707,"Sim")+SUMIFS('Faturamento NNE'!$Q$2:$Q$707,'Faturamento NNE'!$E$2:$E$707,'Infos Relatório'!$B$245,'Faturamento NNE'!$F$2:$F$707,'Infos Relatório'!$B317,'Faturamento NNE'!$AA$2:$AA$707,'Infos Relatório'!U$1,'Faturamento NNE'!$U$2:$U$707,"Sim")</f>
        <v>0</v>
      </c>
      <c r="Y317" s="227" t="e">
        <f t="shared" si="99"/>
        <v>#DIV/0!</v>
      </c>
      <c r="Z317" s="545">
        <f>SUMIFS('Faturamento NNE'!$I$2:$I$707,'Faturamento NNE'!$E$2:$E$707,'Infos Relatório'!$B$245,'Faturamento NNE'!$F$2:$F$707,'Infos Relatório'!$B317,'Faturamento NNE'!$AA$2:$AA$707,'Infos Relatório'!U$1)</f>
        <v>0</v>
      </c>
      <c r="AA317" s="541">
        <f>COUNTIFS('Faturamento NNE'!$E$2:$E$707,'Infos Relatório'!$B$245,'Faturamento NNE'!$F$2:$F$707,'Infos Relatório'!$B317,'Faturamento NNE'!$AA$2:$AA$707,'Infos Relatório'!AA$1)</f>
        <v>0</v>
      </c>
      <c r="AB317" s="542">
        <f>SUMIFS('Faturamento NNE'!$H$2:$H$707,'Faturamento NNE'!$E$2:$E$707,'Infos Relatório'!$B$245,'Faturamento NNE'!$F$2:$F$707,'Infos Relatório'!$B317,'Faturamento NNE'!$AA$2:$AA$707,'Infos Relatório'!AA$1)</f>
        <v>0</v>
      </c>
      <c r="AC317" s="542">
        <f>SUMIFS('Faturamento NNE'!$K$2:$K$707,'Faturamento NNE'!$E$2:$E$707,'Infos Relatório'!$B$245,'Faturamento NNE'!$F$2:$F$707,'Infos Relatório'!$B317,'Faturamento NNE'!$AA$2:$AA$707,'Infos Relatório'!AA$1)</f>
        <v>0</v>
      </c>
      <c r="AD317" s="546">
        <f>SUMIFS('Faturamento NNE'!$P$2:$P$707,'Faturamento NNE'!$E$2:$E$707,'Infos Relatório'!$B$245,'Faturamento NNE'!$F$2:$F$707,'Infos Relatório'!$B317,'Faturamento NNE'!$AA$2:$AA$707,'Infos Relatório'!AA$1,'Faturamento NNE'!$U$2:$U$707,"Sim")+SUMIFS('Faturamento NNE'!$Q$2:$Q$707,'Faturamento NNE'!$E$2:$E$707,'Infos Relatório'!$B$245,'Faturamento NNE'!$F$2:$F$707,'Infos Relatório'!$B317,'Faturamento NNE'!$AA$2:$AA$707,'Infos Relatório'!AA$1,'Faturamento NNE'!$U$2:$U$707,"Sim")</f>
        <v>0</v>
      </c>
      <c r="AE317" s="227" t="e">
        <f t="shared" si="100"/>
        <v>#DIV/0!</v>
      </c>
      <c r="AF317" s="545">
        <f>SUMIFS('Faturamento NNE'!$I$2:$I$707,'Faturamento NNE'!$E$2:$E$707,'Infos Relatório'!$B$245,'Faturamento NNE'!$F$2:$F$707,'Infos Relatório'!$B317,'Faturamento NNE'!$AA$2:$AA$707,'Infos Relatório'!AA$1)</f>
        <v>0</v>
      </c>
      <c r="AG317" s="541">
        <f>COUNTIFS('Faturamento NNE'!$E$2:$E$707,'Infos Relatório'!$B$245,'Faturamento NNE'!$F$2:$F$707,'Infos Relatório'!$B317,'Faturamento NNE'!$AA$2:$AA$707,'Infos Relatório'!AG$1)</f>
        <v>0</v>
      </c>
      <c r="AH317" s="542">
        <f>SUMIFS('Faturamento NNE'!$H$2:$H$707,'Faturamento NNE'!$E$2:$E$707,'Infos Relatório'!$B$245,'Faturamento NNE'!$F$2:$F$707,'Infos Relatório'!$B317,'Faturamento NNE'!$AA$2:$AA$707,'Infos Relatório'!AG$1)</f>
        <v>0</v>
      </c>
      <c r="AI317" s="542">
        <f>SUMIFS('Faturamento NNE'!$K$2:$K$707,'Faturamento NNE'!$E$2:$E$707,'Infos Relatório'!$B$245,'Faturamento NNE'!$F$2:$F$707,'Infos Relatório'!$B317,'Faturamento NNE'!$AA$2:$AA$707,'Infos Relatório'!AG$1)</f>
        <v>0</v>
      </c>
      <c r="AJ317" s="546">
        <f>SUMIFS('Faturamento NNE'!$P$2:$P$707,'Faturamento NNE'!$E$2:$E$707,'Infos Relatório'!$B$245,'Faturamento NNE'!$F$2:$F$707,'Infos Relatório'!$B317,'Faturamento NNE'!$AA$2:$AA$707,'Infos Relatório'!AG$1,'Faturamento NNE'!$U$2:$U$707,"Sim")+SUMIFS('Faturamento NNE'!$Q$2:$Q$707,'Faturamento NNE'!$E$2:$E$707,'Infos Relatório'!$B$245,'Faturamento NNE'!$F$2:$F$707,'Infos Relatório'!$B317,'Faturamento NNE'!$AA$2:$AA$707,'Infos Relatório'!AG$1,'Faturamento NNE'!$U$2:$U$707,"Sim")</f>
        <v>0</v>
      </c>
      <c r="AK317" s="227" t="e">
        <f t="shared" si="101"/>
        <v>#DIV/0!</v>
      </c>
      <c r="AL317" s="545">
        <f>SUMIFS('Faturamento NNE'!$I$2:$I$707,'Faturamento NNE'!$E$2:$E$707,'Infos Relatório'!$B$245,'Faturamento NNE'!$F$2:$F$707,'Infos Relatório'!$B317,'Faturamento NNE'!$AA$2:$AA$707,'Infos Relatório'!AG$1)</f>
        <v>0</v>
      </c>
      <c r="AM317" s="541">
        <f>COUNTIFS('Faturamento NNE'!$E$2:$E$707,'Infos Relatório'!$B$245,'Faturamento NNE'!$F$2:$F$707,'Infos Relatório'!$B317,'Faturamento NNE'!$AA$2:$AA$707,'Infos Relatório'!AM$1)</f>
        <v>0</v>
      </c>
      <c r="AN317" s="542">
        <f>SUMIFS('Faturamento NNE'!$H$2:$H$707,'Faturamento NNE'!$E$2:$E$707,'Infos Relatório'!$B$245,'Faturamento NNE'!$F$2:$F$707,'Infos Relatório'!$B317,'Faturamento NNE'!$AA$2:$AA$707,'Infos Relatório'!AM$1)</f>
        <v>0</v>
      </c>
      <c r="AO317" s="542">
        <f>SUMIFS('Faturamento NNE'!$K$2:$K$707,'Faturamento NNE'!$E$2:$E$707,'Infos Relatório'!$B$245,'Faturamento NNE'!$F$2:$F$707,'Infos Relatório'!$B317,'Faturamento NNE'!$AA$2:$AA$707,'Infos Relatório'!AM$1)</f>
        <v>0</v>
      </c>
      <c r="AP317" s="546">
        <f>SUMIFS('Faturamento NNE'!$P$2:$P$707,'Faturamento NNE'!$E$2:$E$707,'Infos Relatório'!$B$245,'Faturamento NNE'!$F$2:$F$707,'Infos Relatório'!$B317,'Faturamento NNE'!$AA$2:$AA$707,'Infos Relatório'!AM$1,'Faturamento NNE'!$U$2:$U$707,"Sim")+SUMIFS('Faturamento NNE'!$Q$2:$Q$707,'Faturamento NNE'!$E$2:$E$707,'Infos Relatório'!$B$245,'Faturamento NNE'!$F$2:$F$707,'Infos Relatório'!$B317,'Faturamento NNE'!$AA$2:$AA$707,'Infos Relatório'!AM$1,'Faturamento NNE'!$U$2:$U$707,"Sim")</f>
        <v>0</v>
      </c>
      <c r="AQ317" s="227" t="e">
        <f t="shared" si="102"/>
        <v>#DIV/0!</v>
      </c>
      <c r="AR317" s="545">
        <f>SUMIFS('Faturamento NNE'!$I$2:$I$707,'Faturamento NNE'!$E$2:$E$707,'Infos Relatório'!$B$245,'Faturamento NNE'!$F$2:$F$707,'Infos Relatório'!$B317,'Faturamento NNE'!$AA$2:$AA$707,'Infos Relatório'!AM$1)</f>
        <v>0</v>
      </c>
      <c r="AS317" s="541">
        <f>COUNTIFS('Faturamento NNE'!$E$2:$E$707,'Infos Relatório'!$B$245,'Faturamento NNE'!$F$2:$F$707,'Infos Relatório'!$B317,'Faturamento NNE'!$AA$2:$AA$707,'Infos Relatório'!AS$1)</f>
        <v>0</v>
      </c>
      <c r="AT317" s="542">
        <f>SUMIFS('Faturamento NNE'!$H$2:$H$707,'Faturamento NNE'!$E$2:$E$707,'Infos Relatório'!$B$245,'Faturamento NNE'!$F$2:$F$707,'Infos Relatório'!$B317,'Faturamento NNE'!$AA$2:$AA$707,'Infos Relatório'!AS$1)</f>
        <v>0</v>
      </c>
      <c r="AU317" s="542">
        <f>SUMIFS('Faturamento NNE'!$K$2:$K$707,'Faturamento NNE'!$E$2:$E$707,'Infos Relatório'!$B$245,'Faturamento NNE'!$F$2:$F$707,'Infos Relatório'!$B317,'Faturamento NNE'!$AA$2:$AA$707,'Infos Relatório'!AS$1)</f>
        <v>0</v>
      </c>
      <c r="AV317" s="546">
        <f>SUMIFS('Faturamento NNE'!$P$2:$P$707,'Faturamento NNE'!$E$2:$E$707,'Infos Relatório'!$B$245,'Faturamento NNE'!$F$2:$F$707,'Infos Relatório'!$B317,'Faturamento NNE'!$AA$2:$AA$707,'Infos Relatório'!AS$1,'Faturamento NNE'!$U$2:$U$707,"Sim")+SUMIFS('Faturamento NNE'!$Q$2:$Q$707,'Faturamento NNE'!$E$2:$E$707,'Infos Relatório'!$B$245,'Faturamento NNE'!$F$2:$F$707,'Infos Relatório'!$B317,'Faturamento NNE'!$AA$2:$AA$707,'Infos Relatório'!AS$1,'Faturamento NNE'!$U$2:$U$707,"Sim")</f>
        <v>0</v>
      </c>
      <c r="AW317" s="227" t="e">
        <f t="shared" si="103"/>
        <v>#DIV/0!</v>
      </c>
      <c r="AX317" s="545">
        <f>SUMIFS('Faturamento NNE'!$I$2:$I$707,'Faturamento NNE'!$E$2:$E$707,'Infos Relatório'!$B$245,'Faturamento NNE'!$F$2:$F$707,'Infos Relatório'!$B317,'Faturamento NNE'!$AA$2:$AA$707,'Infos Relatório'!AS$1)</f>
        <v>0</v>
      </c>
      <c r="AY317" s="541">
        <f>COUNTIFS('Faturamento NNE'!$E$2:$E$707,'Infos Relatório'!$B$245,'Faturamento NNE'!$F$2:$F$707,'Infos Relatório'!$B317,'Faturamento NNE'!$AA$2:$AA$707,'Infos Relatório'!AY$1)</f>
        <v>0</v>
      </c>
      <c r="AZ317" s="542">
        <f>SUMIFS('Faturamento NNE'!$H$2:$H$707,'Faturamento NNE'!$E$2:$E$707,'Infos Relatório'!$B$245,'Faturamento NNE'!$F$2:$F$707,'Infos Relatório'!$B317,'Faturamento NNE'!$AA$2:$AA$707,'Infos Relatório'!AY$1)</f>
        <v>0</v>
      </c>
      <c r="BA317" s="542">
        <f>SUMIFS('Faturamento NNE'!$K$2:$K$707,'Faturamento NNE'!$E$2:$E$707,'Infos Relatório'!$B$245,'Faturamento NNE'!$F$2:$F$707,'Infos Relatório'!$B317,'Faturamento NNE'!$AA$2:$AA$707,'Infos Relatório'!AY$1)</f>
        <v>0</v>
      </c>
      <c r="BB317" s="546">
        <f>SUMIFS('Faturamento NNE'!$P$2:$P$707,'Faturamento NNE'!$E$2:$E$707,'Infos Relatório'!$B$245,'Faturamento NNE'!$F$2:$F$707,'Infos Relatório'!$B317,'Faturamento NNE'!$AA$2:$AA$707,'Infos Relatório'!AY$1,'Faturamento NNE'!$U$2:$U$707,"Sim")+SUMIFS('Faturamento NNE'!$Q$2:$Q$707,'Faturamento NNE'!$E$2:$E$707,'Infos Relatório'!$B$245,'Faturamento NNE'!$F$2:$F$707,'Infos Relatório'!$B317,'Faturamento NNE'!$AA$2:$AA$707,'Infos Relatório'!AY$1,'Faturamento NNE'!$U$2:$U$707,"Sim")</f>
        <v>0</v>
      </c>
      <c r="BC317" s="227" t="e">
        <f t="shared" si="104"/>
        <v>#DIV/0!</v>
      </c>
      <c r="BD317" s="545">
        <f>SUMIFS('Faturamento NNE'!$I$2:$I$707,'Faturamento NNE'!$E$2:$E$707,'Infos Relatório'!$B$245,'Faturamento NNE'!$F$2:$F$707,'Infos Relatório'!$B317,'Faturamento NNE'!$AA$2:$AA$707,'Infos Relatório'!AY$1)</f>
        <v>0</v>
      </c>
      <c r="BE317" s="541">
        <f>COUNTIFS('Faturamento NNE'!$E$2:$E$707,'Infos Relatório'!$B$245,'Faturamento NNE'!$F$2:$F$707,'Infos Relatório'!$B317,'Faturamento NNE'!$AA$2:$AA$707,'Infos Relatório'!BE$1)</f>
        <v>0</v>
      </c>
      <c r="BF317" s="542">
        <f>SUMIFS('Faturamento NNE'!$H$2:$H$707,'Faturamento NNE'!$E$2:$E$707,'Infos Relatório'!$B$245,'Faturamento NNE'!$F$2:$F$707,'Infos Relatório'!$B317,'Faturamento NNE'!$AA$2:$AA$707,'Infos Relatório'!BE$1)</f>
        <v>0</v>
      </c>
      <c r="BG317" s="542">
        <f>SUMIFS('Faturamento NNE'!$K$2:$K$707,'Faturamento NNE'!$E$2:$E$707,'Infos Relatório'!$B$245,'Faturamento NNE'!$F$2:$F$707,'Infos Relatório'!$B317,'Faturamento NNE'!$AA$2:$AA$707,'Infos Relatório'!BE$1)</f>
        <v>0</v>
      </c>
      <c r="BH317" s="546">
        <f>SUMIFS('Faturamento NNE'!$P$2:$P$707,'Faturamento NNE'!$E$2:$E$707,'Infos Relatório'!$B$245,'Faturamento NNE'!$F$2:$F$707,'Infos Relatório'!$B317,'Faturamento NNE'!$AA$2:$AA$707,'Infos Relatório'!BE$1,'Faturamento NNE'!$U$2:$U$707,"Sim")+SUMIFS('Faturamento NNE'!$Q$2:$Q$707,'Faturamento NNE'!$E$2:$E$707,'Infos Relatório'!$B$245,'Faturamento NNE'!$F$2:$F$707,'Infos Relatório'!$B317,'Faturamento NNE'!$AA$2:$AA$707,'Infos Relatório'!BE$1,'Faturamento NNE'!$U$2:$U$707,"Sim")</f>
        <v>0</v>
      </c>
      <c r="BI317" s="227" t="e">
        <f t="shared" si="105"/>
        <v>#DIV/0!</v>
      </c>
      <c r="BJ317" s="545">
        <f>SUMIFS('Faturamento NNE'!$I$2:$I$707,'Faturamento NNE'!$E$2:$E$707,'Infos Relatório'!$B$245,'Faturamento NNE'!$F$2:$F$707,'Infos Relatório'!$B317,'Faturamento NNE'!$AA$2:$AA$707,'Infos Relatório'!BE$1)</f>
        <v>0</v>
      </c>
      <c r="BK317" s="541">
        <f>COUNTIFS('Faturamento NNE'!$E$2:$E$707,'Infos Relatório'!$B$245,'Faturamento NNE'!$F$2:$F$707,'Infos Relatório'!$B317,'Faturamento NNE'!$AA$2:$AA$707,'Infos Relatório'!BK$1)</f>
        <v>0</v>
      </c>
      <c r="BL317" s="542">
        <f>SUMIFS('Faturamento NNE'!$H$2:$H$707,'Faturamento NNE'!$E$2:$E$707,'Infos Relatório'!$B$245,'Faturamento NNE'!$F$2:$F$707,'Infos Relatório'!$B317,'Faturamento NNE'!$AA$2:$AA$707,'Infos Relatório'!BK$1)</f>
        <v>0</v>
      </c>
      <c r="BM317" s="542">
        <f>SUMIFS('Faturamento NNE'!$K$2:$K$707,'Faturamento NNE'!$E$2:$E$707,'Infos Relatório'!$B$245,'Faturamento NNE'!$F$2:$F$707,'Infos Relatório'!$B317,'Faturamento NNE'!$AA$2:$AA$707,'Infos Relatório'!BK$1)</f>
        <v>0</v>
      </c>
      <c r="BN317" s="546">
        <f>SUMIFS('Faturamento NNE'!$P$2:$P$707,'Faturamento NNE'!$E$2:$E$707,'Infos Relatório'!$B$245,'Faturamento NNE'!$F$2:$F$707,'Infos Relatório'!$B317,'Faturamento NNE'!$AA$2:$AA$707,'Infos Relatório'!BK$1,'Faturamento NNE'!$U$2:$U$707,"Sim")+SUMIFS('Faturamento NNE'!$Q$2:$Q$707,'Faturamento NNE'!$E$2:$E$707,'Infos Relatório'!$B$245,'Faturamento NNE'!$F$2:$F$707,'Infos Relatório'!$B317,'Faturamento NNE'!$AA$2:$AA$707,'Infos Relatório'!BK$1,'Faturamento NNE'!$U$2:$U$707,"Sim")</f>
        <v>0</v>
      </c>
      <c r="BO317" s="227" t="e">
        <f t="shared" si="106"/>
        <v>#DIV/0!</v>
      </c>
      <c r="BP317" s="545">
        <f>SUMIFS('Faturamento NNE'!$I$2:$I$707,'Faturamento NNE'!$E$2:$E$707,'Infos Relatório'!$B$245,'Faturamento NNE'!$F$2:$F$707,'Infos Relatório'!$B317,'Faturamento NNE'!$AA$2:$AA$707,'Infos Relatório'!BK$1)</f>
        <v>0</v>
      </c>
      <c r="BQ317" s="541">
        <f>COUNTIFS('Faturamento NNE'!$E$2:$E$707,'Infos Relatório'!$B$245,'Faturamento NNE'!$F$2:$F$707,'Infos Relatório'!$B317,'Faturamento NNE'!$AA$2:$AA$707,'Infos Relatório'!BQ$1)</f>
        <v>0</v>
      </c>
      <c r="BR317" s="542">
        <f>SUMIFS('Faturamento NNE'!$H$2:$H$707,'Faturamento NNE'!$E$2:$E$707,'Infos Relatório'!$B$245,'Faturamento NNE'!$F$2:$F$707,'Infos Relatório'!$B317,'Faturamento NNE'!$AA$2:$AA$707,'Infos Relatório'!BQ$1)</f>
        <v>0</v>
      </c>
      <c r="BS317" s="542">
        <f>SUMIFS('Faturamento NNE'!$K$2:$K$707,'Faturamento NNE'!$E$2:$E$707,'Infos Relatório'!$B$245,'Faturamento NNE'!$F$2:$F$707,'Infos Relatório'!$B317,'Faturamento NNE'!$AA$2:$AA$707,'Infos Relatório'!BQ$1)</f>
        <v>0</v>
      </c>
      <c r="BT317" s="546">
        <f>SUMIFS('Faturamento NNE'!$P$2:$P$707,'Faturamento NNE'!$E$2:$E$707,'Infos Relatório'!$B$245,'Faturamento NNE'!$F$2:$F$707,'Infos Relatório'!$B317,'Faturamento NNE'!$AA$2:$AA$707,'Infos Relatório'!BQ$1,'Faturamento NNE'!$U$2:$U$707,"Sim")+SUMIFS('Faturamento NNE'!$Q$2:$Q$707,'Faturamento NNE'!$E$2:$E$707,'Infos Relatório'!$B$245,'Faturamento NNE'!$F$2:$F$707,'Infos Relatório'!$B317,'Faturamento NNE'!$AA$2:$AA$707,'Infos Relatório'!BQ$1,'Faturamento NNE'!$U$2:$U$707,"Sim")</f>
        <v>0</v>
      </c>
      <c r="BU317" s="227" t="e">
        <f t="shared" si="107"/>
        <v>#DIV/0!</v>
      </c>
      <c r="BV317" s="545">
        <f>SUMIFS('Faturamento NNE'!$I$2:$I$707,'Faturamento NNE'!$E$2:$E$707,'Infos Relatório'!$B$245,'Faturamento NNE'!$F$2:$F$707,'Infos Relatório'!$B317,'Faturamento NNE'!$AA$2:$AA$707,'Infos Relatório'!BQ$1)</f>
        <v>0</v>
      </c>
    </row>
    <row r="318" spans="2:74">
      <c r="B318" s="217" t="s">
        <v>202</v>
      </c>
      <c r="C318" s="541">
        <f>COUNTIFS('Faturamento NNE'!$E$2:$E$707,'Infos Relatório'!$B$245,'Faturamento NNE'!$F$2:$F$707,'Infos Relatório'!$B318,'Faturamento NNE'!$AA$2:$AA$707,'Infos Relatório'!C$1)</f>
        <v>0</v>
      </c>
      <c r="D318" s="542">
        <f>SUMIFS('Faturamento NNE'!$H$2:$H$707,'Faturamento NNE'!$E$2:$E$707,'Infos Relatório'!$B$245,'Faturamento NNE'!$F$2:$F$707,'Infos Relatório'!$B318,'Faturamento NNE'!$AA$2:$AA$707,'Infos Relatório'!C$1)</f>
        <v>0</v>
      </c>
      <c r="E318" s="543">
        <f>SUMIFS('Faturamento NNE'!$K$2:$K$707,'Faturamento NNE'!$E$2:$E$707,'Infos Relatório'!$B$245,'Faturamento NNE'!$F$2:$F$707,'Infos Relatório'!$B318,'Faturamento NNE'!$AA$2:$AA$707,'Infos Relatório'!C$1)</f>
        <v>0</v>
      </c>
      <c r="F318" s="544">
        <f>SUMIFS('Faturamento NNE'!$P$2:$P$707,'Faturamento NNE'!$E$2:$E$707,'Infos Relatório'!$B$245,'Faturamento NNE'!$F$2:$F$707,'Infos Relatório'!$B318,'Faturamento NNE'!$AA$2:$AA$707,'Infos Relatório'!C$1,'Faturamento NNE'!$U$2:$U$707,"Sim")+SUMIFS('Faturamento NNE'!$Q$2:$Q$707,'Faturamento NNE'!$E$2:$E$707,'Infos Relatório'!$B$245,'Faturamento NNE'!$F$2:$F$707,'Infos Relatório'!$B318,'Faturamento NNE'!$AA$2:$AA$707,'Infos Relatório'!C$1,'Faturamento NNE'!$U$2:$U$707,"Sim")</f>
        <v>0</v>
      </c>
      <c r="G318" s="283" t="e">
        <f t="shared" si="96"/>
        <v>#DIV/0!</v>
      </c>
      <c r="H318" s="545">
        <f>SUMIFS('Faturamento NNE'!$I$2:$I$707,'Faturamento NNE'!$E$2:$E$707,'Infos Relatório'!$B$245,'Faturamento NNE'!$F$2:$F$707,'Infos Relatório'!$B318,'Faturamento NNE'!$AA$2:$AA$707,'Infos Relatório'!C$1)</f>
        <v>0</v>
      </c>
      <c r="I318" s="541">
        <f>COUNTIFS('Faturamento NNE'!$E$2:$E$707,'Infos Relatório'!$B$245,'Faturamento NNE'!$F$2:$F$707,'Infos Relatório'!$B318,'Faturamento NNE'!$AA$2:$AA$707,'Infos Relatório'!I$1)</f>
        <v>0</v>
      </c>
      <c r="J318" s="542">
        <f>SUMIFS('Faturamento NNE'!$H$2:$H$707,'Faturamento NNE'!$E$2:$E$707,'Infos Relatório'!$B$245,'Faturamento NNE'!$F$2:$F$707,'Infos Relatório'!$B318,'Faturamento NNE'!$AA$2:$AA$707,'Infos Relatório'!I$1)</f>
        <v>0</v>
      </c>
      <c r="K318" s="543">
        <f>SUMIFS('Faturamento NNE'!$K$2:$K$707,'Faturamento NNE'!$E$2:$E$707,'Infos Relatório'!$B$245,'Faturamento NNE'!$F$2:$F$707,'Infos Relatório'!$B318,'Faturamento NNE'!$AA$2:$AA$707,'Infos Relatório'!I$1)</f>
        <v>0</v>
      </c>
      <c r="L318" s="544">
        <f>SUMIFS('Faturamento NNE'!$P$2:$P$707,'Faturamento NNE'!$E$2:$E$707,'Infos Relatório'!$B$245,'Faturamento NNE'!$F$2:$F$707,'Infos Relatório'!$B318,'Faturamento NNE'!$AA$2:$AA$707,'Infos Relatório'!I$1,'Faturamento NNE'!$U$2:$U$707,"Sim")+SUMIFS('Faturamento NNE'!$Q$2:$Q$707,'Faturamento NNE'!$E$2:$E$707,'Infos Relatório'!$B$245,'Faturamento NNE'!$F$2:$F$707,'Infos Relatório'!$B318,'Faturamento NNE'!$AA$2:$AA$707,'Infos Relatório'!I$1,'Faturamento NNE'!$U$2:$U$707,"Sim")</f>
        <v>0</v>
      </c>
      <c r="M318" s="283" t="e">
        <f t="shared" si="97"/>
        <v>#DIV/0!</v>
      </c>
      <c r="N318" s="545">
        <f>SUMIFS('Faturamento NNE'!$I$2:$I$707,'Faturamento NNE'!$E$2:$E$707,'Infos Relatório'!$B$245,'Faturamento NNE'!$F$2:$F$707,'Infos Relatório'!$B318,'Faturamento NNE'!$AA$2:$AA$707,'Infos Relatório'!I$1)</f>
        <v>0</v>
      </c>
      <c r="O318" s="541">
        <f>COUNTIFS('Faturamento NNE'!$E$2:$E$707,'Infos Relatório'!$B$245,'Faturamento NNE'!$F$2:$F$707,'Infos Relatório'!$B318,'Faturamento NNE'!$AA$2:$AA$707,'Infos Relatório'!O$1)</f>
        <v>0</v>
      </c>
      <c r="P318" s="542">
        <f>SUMIFS('Faturamento NNE'!$H$2:$H$707,'Faturamento NNE'!$E$2:$E$707,'Infos Relatório'!$B$245,'Faturamento NNE'!$F$2:$F$707,'Infos Relatório'!$B318,'Faturamento NNE'!$AA$2:$AA$707,'Infos Relatório'!O$1)</f>
        <v>0</v>
      </c>
      <c r="Q318" s="542">
        <f>SUMIFS('Faturamento NNE'!$K$2:$K$707,'Faturamento NNE'!$E$2:$E$707,'Infos Relatório'!$B$245,'Faturamento NNE'!$F$2:$F$707,'Infos Relatório'!$B318,'Faturamento NNE'!$AA$2:$AA$707,'Infos Relatório'!O$1)</f>
        <v>0</v>
      </c>
      <c r="R318" s="546">
        <f>SUMIFS('Faturamento NNE'!$P$2:$P$707,'Faturamento NNE'!$E$2:$E$707,'Infos Relatório'!$B$245,'Faturamento NNE'!$F$2:$F$707,'Infos Relatório'!$B318,'Faturamento NNE'!$AA$2:$AA$707,'Infos Relatório'!O$1,'Faturamento NNE'!$U$2:$U$707,"Sim")+SUMIFS('Faturamento NNE'!$Q$2:$Q$707,'Faturamento NNE'!$E$2:$E$707,'Infos Relatório'!$B$245,'Faturamento NNE'!$F$2:$F$707,'Infos Relatório'!$B318,'Faturamento NNE'!$AA$2:$AA$707,'Infos Relatório'!O$1,'Faturamento NNE'!$U$2:$U$707,"Sim")</f>
        <v>0</v>
      </c>
      <c r="S318" s="227" t="e">
        <f t="shared" si="98"/>
        <v>#DIV/0!</v>
      </c>
      <c r="T318" s="545">
        <f>SUMIFS('Faturamento NNE'!$I$2:$I$707,'Faturamento NNE'!$E$2:$E$707,'Infos Relatório'!$B$245,'Faturamento NNE'!$F$2:$F$707,'Infos Relatório'!$B318,'Faturamento NNE'!$AA$2:$AA$707,'Infos Relatório'!O$1)</f>
        <v>0</v>
      </c>
      <c r="U318" s="541">
        <f>COUNTIFS('Faturamento NNE'!$E$2:$E$707,'Infos Relatório'!$B$245,'Faturamento NNE'!$F$2:$F$707,'Infos Relatório'!$B318,'Faturamento NNE'!$AA$2:$AA$707,'Infos Relatório'!U$1)</f>
        <v>0</v>
      </c>
      <c r="V318" s="542">
        <f>SUMIFS('Faturamento NNE'!$H$2:$H$707,'Faturamento NNE'!$E$2:$E$707,'Infos Relatório'!$B$245,'Faturamento NNE'!$F$2:$F$707,'Infos Relatório'!$B318,'Faturamento NNE'!$AA$2:$AA$707,'Infos Relatório'!U$1)</f>
        <v>0</v>
      </c>
      <c r="W318" s="542">
        <f>SUMIFS('Faturamento NNE'!$K$2:$K$707,'Faturamento NNE'!$E$2:$E$707,'Infos Relatório'!$B$245,'Faturamento NNE'!$F$2:$F$707,'Infos Relatório'!$B318,'Faturamento NNE'!$AA$2:$AA$707,'Infos Relatório'!U$1)</f>
        <v>0</v>
      </c>
      <c r="X318" s="546">
        <f>SUMIFS('Faturamento NNE'!$P$2:$P$707,'Faturamento NNE'!$E$2:$E$707,'Infos Relatório'!$B$245,'Faturamento NNE'!$F$2:$F$707,'Infos Relatório'!$B318,'Faturamento NNE'!$AA$2:$AA$707,'Infos Relatório'!U$1,'Faturamento NNE'!$U$2:$U$707,"Sim")+SUMIFS('Faturamento NNE'!$Q$2:$Q$707,'Faturamento NNE'!$E$2:$E$707,'Infos Relatório'!$B$245,'Faturamento NNE'!$F$2:$F$707,'Infos Relatório'!$B318,'Faturamento NNE'!$AA$2:$AA$707,'Infos Relatório'!U$1,'Faturamento NNE'!$U$2:$U$707,"Sim")</f>
        <v>0</v>
      </c>
      <c r="Y318" s="227" t="e">
        <f t="shared" si="99"/>
        <v>#DIV/0!</v>
      </c>
      <c r="Z318" s="545">
        <f>SUMIFS('Faturamento NNE'!$I$2:$I$707,'Faturamento NNE'!$E$2:$E$707,'Infos Relatório'!$B$245,'Faturamento NNE'!$F$2:$F$707,'Infos Relatório'!$B318,'Faturamento NNE'!$AA$2:$AA$707,'Infos Relatório'!U$1)</f>
        <v>0</v>
      </c>
      <c r="AA318" s="541">
        <f>COUNTIFS('Faturamento NNE'!$E$2:$E$707,'Infos Relatório'!$B$245,'Faturamento NNE'!$F$2:$F$707,'Infos Relatório'!$B318,'Faturamento NNE'!$AA$2:$AA$707,'Infos Relatório'!AA$1)</f>
        <v>0</v>
      </c>
      <c r="AB318" s="542">
        <f>SUMIFS('Faturamento NNE'!$H$2:$H$707,'Faturamento NNE'!$E$2:$E$707,'Infos Relatório'!$B$245,'Faturamento NNE'!$F$2:$F$707,'Infos Relatório'!$B318,'Faturamento NNE'!$AA$2:$AA$707,'Infos Relatório'!AA$1)</f>
        <v>0</v>
      </c>
      <c r="AC318" s="542">
        <f>SUMIFS('Faturamento NNE'!$K$2:$K$707,'Faturamento NNE'!$E$2:$E$707,'Infos Relatório'!$B$245,'Faturamento NNE'!$F$2:$F$707,'Infos Relatório'!$B318,'Faturamento NNE'!$AA$2:$AA$707,'Infos Relatório'!AA$1)</f>
        <v>0</v>
      </c>
      <c r="AD318" s="546">
        <f>SUMIFS('Faturamento NNE'!$P$2:$P$707,'Faturamento NNE'!$E$2:$E$707,'Infos Relatório'!$B$245,'Faturamento NNE'!$F$2:$F$707,'Infos Relatório'!$B318,'Faturamento NNE'!$AA$2:$AA$707,'Infos Relatório'!AA$1,'Faturamento NNE'!$U$2:$U$707,"Sim")+SUMIFS('Faturamento NNE'!$Q$2:$Q$707,'Faturamento NNE'!$E$2:$E$707,'Infos Relatório'!$B$245,'Faturamento NNE'!$F$2:$F$707,'Infos Relatório'!$B318,'Faturamento NNE'!$AA$2:$AA$707,'Infos Relatório'!AA$1,'Faturamento NNE'!$U$2:$U$707,"Sim")</f>
        <v>0</v>
      </c>
      <c r="AE318" s="227" t="e">
        <f t="shared" si="100"/>
        <v>#DIV/0!</v>
      </c>
      <c r="AF318" s="545">
        <f>SUMIFS('Faturamento NNE'!$I$2:$I$707,'Faturamento NNE'!$E$2:$E$707,'Infos Relatório'!$B$245,'Faturamento NNE'!$F$2:$F$707,'Infos Relatório'!$B318,'Faturamento NNE'!$AA$2:$AA$707,'Infos Relatório'!AA$1)</f>
        <v>0</v>
      </c>
      <c r="AG318" s="541">
        <f>COUNTIFS('Faturamento NNE'!$E$2:$E$707,'Infos Relatório'!$B$245,'Faturamento NNE'!$F$2:$F$707,'Infos Relatório'!$B318,'Faturamento NNE'!$AA$2:$AA$707,'Infos Relatório'!AG$1)</f>
        <v>0</v>
      </c>
      <c r="AH318" s="542">
        <f>SUMIFS('Faturamento NNE'!$H$2:$H$707,'Faturamento NNE'!$E$2:$E$707,'Infos Relatório'!$B$245,'Faturamento NNE'!$F$2:$F$707,'Infos Relatório'!$B318,'Faturamento NNE'!$AA$2:$AA$707,'Infos Relatório'!AG$1)</f>
        <v>0</v>
      </c>
      <c r="AI318" s="542">
        <f>SUMIFS('Faturamento NNE'!$K$2:$K$707,'Faturamento NNE'!$E$2:$E$707,'Infos Relatório'!$B$245,'Faturamento NNE'!$F$2:$F$707,'Infos Relatório'!$B318,'Faturamento NNE'!$AA$2:$AA$707,'Infos Relatório'!AG$1)</f>
        <v>0</v>
      </c>
      <c r="AJ318" s="546">
        <f>SUMIFS('Faturamento NNE'!$P$2:$P$707,'Faturamento NNE'!$E$2:$E$707,'Infos Relatório'!$B$245,'Faturamento NNE'!$F$2:$F$707,'Infos Relatório'!$B318,'Faturamento NNE'!$AA$2:$AA$707,'Infos Relatório'!AG$1,'Faturamento NNE'!$U$2:$U$707,"Sim")+SUMIFS('Faturamento NNE'!$Q$2:$Q$707,'Faturamento NNE'!$E$2:$E$707,'Infos Relatório'!$B$245,'Faturamento NNE'!$F$2:$F$707,'Infos Relatório'!$B318,'Faturamento NNE'!$AA$2:$AA$707,'Infos Relatório'!AG$1,'Faturamento NNE'!$U$2:$U$707,"Sim")</f>
        <v>0</v>
      </c>
      <c r="AK318" s="227" t="e">
        <f t="shared" si="101"/>
        <v>#DIV/0!</v>
      </c>
      <c r="AL318" s="545">
        <f>SUMIFS('Faturamento NNE'!$I$2:$I$707,'Faturamento NNE'!$E$2:$E$707,'Infos Relatório'!$B$245,'Faturamento NNE'!$F$2:$F$707,'Infos Relatório'!$B318,'Faturamento NNE'!$AA$2:$AA$707,'Infos Relatório'!AG$1)</f>
        <v>0</v>
      </c>
      <c r="AM318" s="541">
        <f>COUNTIFS('Faturamento NNE'!$E$2:$E$707,'Infos Relatório'!$B$245,'Faturamento NNE'!$F$2:$F$707,'Infos Relatório'!$B318,'Faturamento NNE'!$AA$2:$AA$707,'Infos Relatório'!AM$1)</f>
        <v>0</v>
      </c>
      <c r="AN318" s="542">
        <f>SUMIFS('Faturamento NNE'!$H$2:$H$707,'Faturamento NNE'!$E$2:$E$707,'Infos Relatório'!$B$245,'Faturamento NNE'!$F$2:$F$707,'Infos Relatório'!$B318,'Faturamento NNE'!$AA$2:$AA$707,'Infos Relatório'!AM$1)</f>
        <v>0</v>
      </c>
      <c r="AO318" s="542">
        <f>SUMIFS('Faturamento NNE'!$K$2:$K$707,'Faturamento NNE'!$E$2:$E$707,'Infos Relatório'!$B$245,'Faturamento NNE'!$F$2:$F$707,'Infos Relatório'!$B318,'Faturamento NNE'!$AA$2:$AA$707,'Infos Relatório'!AM$1)</f>
        <v>0</v>
      </c>
      <c r="AP318" s="546">
        <f>SUMIFS('Faturamento NNE'!$P$2:$P$707,'Faturamento NNE'!$E$2:$E$707,'Infos Relatório'!$B$245,'Faturamento NNE'!$F$2:$F$707,'Infos Relatório'!$B318,'Faturamento NNE'!$AA$2:$AA$707,'Infos Relatório'!AM$1,'Faturamento NNE'!$U$2:$U$707,"Sim")+SUMIFS('Faturamento NNE'!$Q$2:$Q$707,'Faturamento NNE'!$E$2:$E$707,'Infos Relatório'!$B$245,'Faturamento NNE'!$F$2:$F$707,'Infos Relatório'!$B318,'Faturamento NNE'!$AA$2:$AA$707,'Infos Relatório'!AM$1,'Faturamento NNE'!$U$2:$U$707,"Sim")</f>
        <v>0</v>
      </c>
      <c r="AQ318" s="227" t="e">
        <f t="shared" si="102"/>
        <v>#DIV/0!</v>
      </c>
      <c r="AR318" s="545">
        <f>SUMIFS('Faturamento NNE'!$I$2:$I$707,'Faturamento NNE'!$E$2:$E$707,'Infos Relatório'!$B$245,'Faturamento NNE'!$F$2:$F$707,'Infos Relatório'!$B318,'Faturamento NNE'!$AA$2:$AA$707,'Infos Relatório'!AM$1)</f>
        <v>0</v>
      </c>
      <c r="AS318" s="541">
        <f>COUNTIFS('Faturamento NNE'!$E$2:$E$707,'Infos Relatório'!$B$245,'Faturamento NNE'!$F$2:$F$707,'Infos Relatório'!$B318,'Faturamento NNE'!$AA$2:$AA$707,'Infos Relatório'!AS$1)</f>
        <v>0</v>
      </c>
      <c r="AT318" s="542">
        <f>SUMIFS('Faturamento NNE'!$H$2:$H$707,'Faturamento NNE'!$E$2:$E$707,'Infos Relatório'!$B$245,'Faturamento NNE'!$F$2:$F$707,'Infos Relatório'!$B318,'Faturamento NNE'!$AA$2:$AA$707,'Infos Relatório'!AS$1)</f>
        <v>0</v>
      </c>
      <c r="AU318" s="542">
        <f>SUMIFS('Faturamento NNE'!$K$2:$K$707,'Faturamento NNE'!$E$2:$E$707,'Infos Relatório'!$B$245,'Faturamento NNE'!$F$2:$F$707,'Infos Relatório'!$B318,'Faturamento NNE'!$AA$2:$AA$707,'Infos Relatório'!AS$1)</f>
        <v>0</v>
      </c>
      <c r="AV318" s="546">
        <f>SUMIFS('Faturamento NNE'!$P$2:$P$707,'Faturamento NNE'!$E$2:$E$707,'Infos Relatório'!$B$245,'Faturamento NNE'!$F$2:$F$707,'Infos Relatório'!$B318,'Faturamento NNE'!$AA$2:$AA$707,'Infos Relatório'!AS$1,'Faturamento NNE'!$U$2:$U$707,"Sim")+SUMIFS('Faturamento NNE'!$Q$2:$Q$707,'Faturamento NNE'!$E$2:$E$707,'Infos Relatório'!$B$245,'Faturamento NNE'!$F$2:$F$707,'Infos Relatório'!$B318,'Faturamento NNE'!$AA$2:$AA$707,'Infos Relatório'!AS$1,'Faturamento NNE'!$U$2:$U$707,"Sim")</f>
        <v>0</v>
      </c>
      <c r="AW318" s="227" t="e">
        <f t="shared" si="103"/>
        <v>#DIV/0!</v>
      </c>
      <c r="AX318" s="545">
        <f>SUMIFS('Faturamento NNE'!$I$2:$I$707,'Faturamento NNE'!$E$2:$E$707,'Infos Relatório'!$B$245,'Faturamento NNE'!$F$2:$F$707,'Infos Relatório'!$B318,'Faturamento NNE'!$AA$2:$AA$707,'Infos Relatório'!AS$1)</f>
        <v>0</v>
      </c>
      <c r="AY318" s="541">
        <f>COUNTIFS('Faturamento NNE'!$E$2:$E$707,'Infos Relatório'!$B$245,'Faturamento NNE'!$F$2:$F$707,'Infos Relatório'!$B318,'Faturamento NNE'!$AA$2:$AA$707,'Infos Relatório'!AY$1)</f>
        <v>0</v>
      </c>
      <c r="AZ318" s="542">
        <f>SUMIFS('Faturamento NNE'!$H$2:$H$707,'Faturamento NNE'!$E$2:$E$707,'Infos Relatório'!$B$245,'Faturamento NNE'!$F$2:$F$707,'Infos Relatório'!$B318,'Faturamento NNE'!$AA$2:$AA$707,'Infos Relatório'!AY$1)</f>
        <v>0</v>
      </c>
      <c r="BA318" s="542">
        <f>SUMIFS('Faturamento NNE'!$K$2:$K$707,'Faturamento NNE'!$E$2:$E$707,'Infos Relatório'!$B$245,'Faturamento NNE'!$F$2:$F$707,'Infos Relatório'!$B318,'Faturamento NNE'!$AA$2:$AA$707,'Infos Relatório'!AY$1)</f>
        <v>0</v>
      </c>
      <c r="BB318" s="546">
        <f>SUMIFS('Faturamento NNE'!$P$2:$P$707,'Faturamento NNE'!$E$2:$E$707,'Infos Relatório'!$B$245,'Faturamento NNE'!$F$2:$F$707,'Infos Relatório'!$B318,'Faturamento NNE'!$AA$2:$AA$707,'Infos Relatório'!AY$1,'Faturamento NNE'!$U$2:$U$707,"Sim")+SUMIFS('Faturamento NNE'!$Q$2:$Q$707,'Faturamento NNE'!$E$2:$E$707,'Infos Relatório'!$B$245,'Faturamento NNE'!$F$2:$F$707,'Infos Relatório'!$B318,'Faturamento NNE'!$AA$2:$AA$707,'Infos Relatório'!AY$1,'Faturamento NNE'!$U$2:$U$707,"Sim")</f>
        <v>0</v>
      </c>
      <c r="BC318" s="227" t="e">
        <f t="shared" si="104"/>
        <v>#DIV/0!</v>
      </c>
      <c r="BD318" s="545">
        <f>SUMIFS('Faturamento NNE'!$I$2:$I$707,'Faturamento NNE'!$E$2:$E$707,'Infos Relatório'!$B$245,'Faturamento NNE'!$F$2:$F$707,'Infos Relatório'!$B318,'Faturamento NNE'!$AA$2:$AA$707,'Infos Relatório'!AY$1)</f>
        <v>0</v>
      </c>
      <c r="BE318" s="541">
        <f>COUNTIFS('Faturamento NNE'!$E$2:$E$707,'Infos Relatório'!$B$245,'Faturamento NNE'!$F$2:$F$707,'Infos Relatório'!$B318,'Faturamento NNE'!$AA$2:$AA$707,'Infos Relatório'!BE$1)</f>
        <v>0</v>
      </c>
      <c r="BF318" s="542">
        <f>SUMIFS('Faturamento NNE'!$H$2:$H$707,'Faturamento NNE'!$E$2:$E$707,'Infos Relatório'!$B$245,'Faturamento NNE'!$F$2:$F$707,'Infos Relatório'!$B318,'Faturamento NNE'!$AA$2:$AA$707,'Infos Relatório'!BE$1)</f>
        <v>0</v>
      </c>
      <c r="BG318" s="542">
        <f>SUMIFS('Faturamento NNE'!$K$2:$K$707,'Faturamento NNE'!$E$2:$E$707,'Infos Relatório'!$B$245,'Faturamento NNE'!$F$2:$F$707,'Infos Relatório'!$B318,'Faturamento NNE'!$AA$2:$AA$707,'Infos Relatório'!BE$1)</f>
        <v>0</v>
      </c>
      <c r="BH318" s="546">
        <f>SUMIFS('Faturamento NNE'!$P$2:$P$707,'Faturamento NNE'!$E$2:$E$707,'Infos Relatório'!$B$245,'Faturamento NNE'!$F$2:$F$707,'Infos Relatório'!$B318,'Faturamento NNE'!$AA$2:$AA$707,'Infos Relatório'!BE$1,'Faturamento NNE'!$U$2:$U$707,"Sim")+SUMIFS('Faturamento NNE'!$Q$2:$Q$707,'Faturamento NNE'!$E$2:$E$707,'Infos Relatório'!$B$245,'Faturamento NNE'!$F$2:$F$707,'Infos Relatório'!$B318,'Faturamento NNE'!$AA$2:$AA$707,'Infos Relatório'!BE$1,'Faturamento NNE'!$U$2:$U$707,"Sim")</f>
        <v>0</v>
      </c>
      <c r="BI318" s="227" t="e">
        <f t="shared" si="105"/>
        <v>#DIV/0!</v>
      </c>
      <c r="BJ318" s="545">
        <f>SUMIFS('Faturamento NNE'!$I$2:$I$707,'Faturamento NNE'!$E$2:$E$707,'Infos Relatório'!$B$245,'Faturamento NNE'!$F$2:$F$707,'Infos Relatório'!$B318,'Faturamento NNE'!$AA$2:$AA$707,'Infos Relatório'!BE$1)</f>
        <v>0</v>
      </c>
      <c r="BK318" s="541">
        <f>COUNTIFS('Faturamento NNE'!$E$2:$E$707,'Infos Relatório'!$B$245,'Faturamento NNE'!$F$2:$F$707,'Infos Relatório'!$B318,'Faturamento NNE'!$AA$2:$AA$707,'Infos Relatório'!BK$1)</f>
        <v>0</v>
      </c>
      <c r="BL318" s="542">
        <f>SUMIFS('Faturamento NNE'!$H$2:$H$707,'Faturamento NNE'!$E$2:$E$707,'Infos Relatório'!$B$245,'Faturamento NNE'!$F$2:$F$707,'Infos Relatório'!$B318,'Faturamento NNE'!$AA$2:$AA$707,'Infos Relatório'!BK$1)</f>
        <v>0</v>
      </c>
      <c r="BM318" s="542">
        <f>SUMIFS('Faturamento NNE'!$K$2:$K$707,'Faturamento NNE'!$E$2:$E$707,'Infos Relatório'!$B$245,'Faturamento NNE'!$F$2:$F$707,'Infos Relatório'!$B318,'Faturamento NNE'!$AA$2:$AA$707,'Infos Relatório'!BK$1)</f>
        <v>0</v>
      </c>
      <c r="BN318" s="546">
        <f>SUMIFS('Faturamento NNE'!$P$2:$P$707,'Faturamento NNE'!$E$2:$E$707,'Infos Relatório'!$B$245,'Faturamento NNE'!$F$2:$F$707,'Infos Relatório'!$B318,'Faturamento NNE'!$AA$2:$AA$707,'Infos Relatório'!BK$1,'Faturamento NNE'!$U$2:$U$707,"Sim")+SUMIFS('Faturamento NNE'!$Q$2:$Q$707,'Faturamento NNE'!$E$2:$E$707,'Infos Relatório'!$B$245,'Faturamento NNE'!$F$2:$F$707,'Infos Relatório'!$B318,'Faturamento NNE'!$AA$2:$AA$707,'Infos Relatório'!BK$1,'Faturamento NNE'!$U$2:$U$707,"Sim")</f>
        <v>0</v>
      </c>
      <c r="BO318" s="227" t="e">
        <f t="shared" si="106"/>
        <v>#DIV/0!</v>
      </c>
      <c r="BP318" s="545">
        <f>SUMIFS('Faturamento NNE'!$I$2:$I$707,'Faturamento NNE'!$E$2:$E$707,'Infos Relatório'!$B$245,'Faturamento NNE'!$F$2:$F$707,'Infos Relatório'!$B318,'Faturamento NNE'!$AA$2:$AA$707,'Infos Relatório'!BK$1)</f>
        <v>0</v>
      </c>
      <c r="BQ318" s="541">
        <f>COUNTIFS('Faturamento NNE'!$E$2:$E$707,'Infos Relatório'!$B$245,'Faturamento NNE'!$F$2:$F$707,'Infos Relatório'!$B318,'Faturamento NNE'!$AA$2:$AA$707,'Infos Relatório'!BQ$1)</f>
        <v>0</v>
      </c>
      <c r="BR318" s="542">
        <f>SUMIFS('Faturamento NNE'!$H$2:$H$707,'Faturamento NNE'!$E$2:$E$707,'Infos Relatório'!$B$245,'Faturamento NNE'!$F$2:$F$707,'Infos Relatório'!$B318,'Faturamento NNE'!$AA$2:$AA$707,'Infos Relatório'!BQ$1)</f>
        <v>0</v>
      </c>
      <c r="BS318" s="542">
        <f>SUMIFS('Faturamento NNE'!$K$2:$K$707,'Faturamento NNE'!$E$2:$E$707,'Infos Relatório'!$B$245,'Faturamento NNE'!$F$2:$F$707,'Infos Relatório'!$B318,'Faturamento NNE'!$AA$2:$AA$707,'Infos Relatório'!BQ$1)</f>
        <v>0</v>
      </c>
      <c r="BT318" s="546">
        <f>SUMIFS('Faturamento NNE'!$P$2:$P$707,'Faturamento NNE'!$E$2:$E$707,'Infos Relatório'!$B$245,'Faturamento NNE'!$F$2:$F$707,'Infos Relatório'!$B318,'Faturamento NNE'!$AA$2:$AA$707,'Infos Relatório'!BQ$1,'Faturamento NNE'!$U$2:$U$707,"Sim")+SUMIFS('Faturamento NNE'!$Q$2:$Q$707,'Faturamento NNE'!$E$2:$E$707,'Infos Relatório'!$B$245,'Faturamento NNE'!$F$2:$F$707,'Infos Relatório'!$B318,'Faturamento NNE'!$AA$2:$AA$707,'Infos Relatório'!BQ$1,'Faturamento NNE'!$U$2:$U$707,"Sim")</f>
        <v>0</v>
      </c>
      <c r="BU318" s="227" t="e">
        <f t="shared" si="107"/>
        <v>#DIV/0!</v>
      </c>
      <c r="BV318" s="545">
        <f>SUMIFS('Faturamento NNE'!$I$2:$I$707,'Faturamento NNE'!$E$2:$E$707,'Infos Relatório'!$B$245,'Faturamento NNE'!$F$2:$F$707,'Infos Relatório'!$B318,'Faturamento NNE'!$AA$2:$AA$707,'Infos Relatório'!BQ$1)</f>
        <v>0</v>
      </c>
    </row>
    <row r="319" spans="2:74">
      <c r="B319" s="217" t="s">
        <v>203</v>
      </c>
      <c r="C319" s="541">
        <f>COUNTIFS('Faturamento NNE'!$E$2:$E$707,'Infos Relatório'!$B$245,'Faturamento NNE'!$F$2:$F$707,'Infos Relatório'!$B319,'Faturamento NNE'!$AA$2:$AA$707,'Infos Relatório'!C$1)</f>
        <v>0</v>
      </c>
      <c r="D319" s="542">
        <f>SUMIFS('Faturamento NNE'!$H$2:$H$707,'Faturamento NNE'!$E$2:$E$707,'Infos Relatório'!$B$245,'Faturamento NNE'!$F$2:$F$707,'Infos Relatório'!$B319,'Faturamento NNE'!$AA$2:$AA$707,'Infos Relatório'!C$1)</f>
        <v>0</v>
      </c>
      <c r="E319" s="543">
        <f>SUMIFS('Faturamento NNE'!$K$2:$K$707,'Faturamento NNE'!$E$2:$E$707,'Infos Relatório'!$B$245,'Faturamento NNE'!$F$2:$F$707,'Infos Relatório'!$B319,'Faturamento NNE'!$AA$2:$AA$707,'Infos Relatório'!C$1)</f>
        <v>0</v>
      </c>
      <c r="F319" s="544">
        <f>SUMIFS('Faturamento NNE'!$P$2:$P$707,'Faturamento NNE'!$E$2:$E$707,'Infos Relatório'!$B$245,'Faturamento NNE'!$F$2:$F$707,'Infos Relatório'!$B319,'Faturamento NNE'!$AA$2:$AA$707,'Infos Relatório'!C$1,'Faturamento NNE'!$U$2:$U$707,"Sim")+SUMIFS('Faturamento NNE'!$Q$2:$Q$707,'Faturamento NNE'!$E$2:$E$707,'Infos Relatório'!$B$245,'Faturamento NNE'!$F$2:$F$707,'Infos Relatório'!$B319,'Faturamento NNE'!$AA$2:$AA$707,'Infos Relatório'!C$1,'Faturamento NNE'!$U$2:$U$707,"Sim")</f>
        <v>0</v>
      </c>
      <c r="G319" s="283" t="e">
        <f t="shared" si="96"/>
        <v>#DIV/0!</v>
      </c>
      <c r="H319" s="545">
        <f>SUMIFS('Faturamento NNE'!$I$2:$I$707,'Faturamento NNE'!$E$2:$E$707,'Infos Relatório'!$B$245,'Faturamento NNE'!$F$2:$F$707,'Infos Relatório'!$B319,'Faturamento NNE'!$AA$2:$AA$707,'Infos Relatório'!C$1)</f>
        <v>0</v>
      </c>
      <c r="I319" s="541">
        <f>COUNTIFS('Faturamento NNE'!$E$2:$E$707,'Infos Relatório'!$B$245,'Faturamento NNE'!$F$2:$F$707,'Infos Relatório'!$B319,'Faturamento NNE'!$AA$2:$AA$707,'Infos Relatório'!I$1)</f>
        <v>0</v>
      </c>
      <c r="J319" s="542">
        <f>SUMIFS('Faturamento NNE'!$H$2:$H$707,'Faturamento NNE'!$E$2:$E$707,'Infos Relatório'!$B$245,'Faturamento NNE'!$F$2:$F$707,'Infos Relatório'!$B319,'Faturamento NNE'!$AA$2:$AA$707,'Infos Relatório'!I$1)</f>
        <v>0</v>
      </c>
      <c r="K319" s="543">
        <f>SUMIFS('Faturamento NNE'!$K$2:$K$707,'Faturamento NNE'!$E$2:$E$707,'Infos Relatório'!$B$245,'Faturamento NNE'!$F$2:$F$707,'Infos Relatório'!$B319,'Faturamento NNE'!$AA$2:$AA$707,'Infos Relatório'!I$1)</f>
        <v>0</v>
      </c>
      <c r="L319" s="544">
        <f>SUMIFS('Faturamento NNE'!$P$2:$P$707,'Faturamento NNE'!$E$2:$E$707,'Infos Relatório'!$B$245,'Faturamento NNE'!$F$2:$F$707,'Infos Relatório'!$B319,'Faturamento NNE'!$AA$2:$AA$707,'Infos Relatório'!I$1,'Faturamento NNE'!$U$2:$U$707,"Sim")+SUMIFS('Faturamento NNE'!$Q$2:$Q$707,'Faturamento NNE'!$E$2:$E$707,'Infos Relatório'!$B$245,'Faturamento NNE'!$F$2:$F$707,'Infos Relatório'!$B319,'Faturamento NNE'!$AA$2:$AA$707,'Infos Relatório'!I$1,'Faturamento NNE'!$U$2:$U$707,"Sim")</f>
        <v>0</v>
      </c>
      <c r="M319" s="283" t="e">
        <f t="shared" si="97"/>
        <v>#DIV/0!</v>
      </c>
      <c r="N319" s="545">
        <f>SUMIFS('Faturamento NNE'!$I$2:$I$707,'Faturamento NNE'!$E$2:$E$707,'Infos Relatório'!$B$245,'Faturamento NNE'!$F$2:$F$707,'Infos Relatório'!$B319,'Faturamento NNE'!$AA$2:$AA$707,'Infos Relatório'!I$1)</f>
        <v>0</v>
      </c>
      <c r="O319" s="541">
        <f>COUNTIFS('Faturamento NNE'!$E$2:$E$707,'Infos Relatório'!$B$245,'Faturamento NNE'!$F$2:$F$707,'Infos Relatório'!$B319,'Faturamento NNE'!$AA$2:$AA$707,'Infos Relatório'!O$1)</f>
        <v>0</v>
      </c>
      <c r="P319" s="542">
        <f>SUMIFS('Faturamento NNE'!$H$2:$H$707,'Faturamento NNE'!$E$2:$E$707,'Infos Relatório'!$B$245,'Faturamento NNE'!$F$2:$F$707,'Infos Relatório'!$B319,'Faturamento NNE'!$AA$2:$AA$707,'Infos Relatório'!O$1)</f>
        <v>0</v>
      </c>
      <c r="Q319" s="542">
        <f>SUMIFS('Faturamento NNE'!$K$2:$K$707,'Faturamento NNE'!$E$2:$E$707,'Infos Relatório'!$B$245,'Faturamento NNE'!$F$2:$F$707,'Infos Relatório'!$B319,'Faturamento NNE'!$AA$2:$AA$707,'Infos Relatório'!O$1)</f>
        <v>0</v>
      </c>
      <c r="R319" s="546">
        <f>SUMIFS('Faturamento NNE'!$P$2:$P$707,'Faturamento NNE'!$E$2:$E$707,'Infos Relatório'!$B$245,'Faturamento NNE'!$F$2:$F$707,'Infos Relatório'!$B319,'Faturamento NNE'!$AA$2:$AA$707,'Infos Relatório'!O$1,'Faturamento NNE'!$U$2:$U$707,"Sim")+SUMIFS('Faturamento NNE'!$Q$2:$Q$707,'Faturamento NNE'!$E$2:$E$707,'Infos Relatório'!$B$245,'Faturamento NNE'!$F$2:$F$707,'Infos Relatório'!$B319,'Faturamento NNE'!$AA$2:$AA$707,'Infos Relatório'!O$1,'Faturamento NNE'!$U$2:$U$707,"Sim")</f>
        <v>0</v>
      </c>
      <c r="S319" s="227" t="e">
        <f t="shared" si="98"/>
        <v>#DIV/0!</v>
      </c>
      <c r="T319" s="545">
        <f>SUMIFS('Faturamento NNE'!$I$2:$I$707,'Faturamento NNE'!$E$2:$E$707,'Infos Relatório'!$B$245,'Faturamento NNE'!$F$2:$F$707,'Infos Relatório'!$B319,'Faturamento NNE'!$AA$2:$AA$707,'Infos Relatório'!O$1)</f>
        <v>0</v>
      </c>
      <c r="U319" s="541">
        <f>COUNTIFS('Faturamento NNE'!$E$2:$E$707,'Infos Relatório'!$B$245,'Faturamento NNE'!$F$2:$F$707,'Infos Relatório'!$B319,'Faturamento NNE'!$AA$2:$AA$707,'Infos Relatório'!U$1)</f>
        <v>0</v>
      </c>
      <c r="V319" s="542">
        <f>SUMIFS('Faturamento NNE'!$H$2:$H$707,'Faturamento NNE'!$E$2:$E$707,'Infos Relatório'!$B$245,'Faturamento NNE'!$F$2:$F$707,'Infos Relatório'!$B319,'Faturamento NNE'!$AA$2:$AA$707,'Infos Relatório'!U$1)</f>
        <v>0</v>
      </c>
      <c r="W319" s="542">
        <f>SUMIFS('Faturamento NNE'!$K$2:$K$707,'Faturamento NNE'!$E$2:$E$707,'Infos Relatório'!$B$245,'Faturamento NNE'!$F$2:$F$707,'Infos Relatório'!$B319,'Faturamento NNE'!$AA$2:$AA$707,'Infos Relatório'!U$1)</f>
        <v>0</v>
      </c>
      <c r="X319" s="546">
        <f>SUMIFS('Faturamento NNE'!$P$2:$P$707,'Faturamento NNE'!$E$2:$E$707,'Infos Relatório'!$B$245,'Faturamento NNE'!$F$2:$F$707,'Infos Relatório'!$B319,'Faturamento NNE'!$AA$2:$AA$707,'Infos Relatório'!U$1,'Faturamento NNE'!$U$2:$U$707,"Sim")+SUMIFS('Faturamento NNE'!$Q$2:$Q$707,'Faturamento NNE'!$E$2:$E$707,'Infos Relatório'!$B$245,'Faturamento NNE'!$F$2:$F$707,'Infos Relatório'!$B319,'Faturamento NNE'!$AA$2:$AA$707,'Infos Relatório'!U$1,'Faturamento NNE'!$U$2:$U$707,"Sim")</f>
        <v>0</v>
      </c>
      <c r="Y319" s="227" t="e">
        <f t="shared" si="99"/>
        <v>#DIV/0!</v>
      </c>
      <c r="Z319" s="545">
        <f>SUMIFS('Faturamento NNE'!$I$2:$I$707,'Faturamento NNE'!$E$2:$E$707,'Infos Relatório'!$B$245,'Faturamento NNE'!$F$2:$F$707,'Infos Relatório'!$B319,'Faturamento NNE'!$AA$2:$AA$707,'Infos Relatório'!U$1)</f>
        <v>0</v>
      </c>
      <c r="AA319" s="541">
        <f>COUNTIFS('Faturamento NNE'!$E$2:$E$707,'Infos Relatório'!$B$245,'Faturamento NNE'!$F$2:$F$707,'Infos Relatório'!$B319,'Faturamento NNE'!$AA$2:$AA$707,'Infos Relatório'!AA$1)</f>
        <v>0</v>
      </c>
      <c r="AB319" s="542">
        <f>SUMIFS('Faturamento NNE'!$H$2:$H$707,'Faturamento NNE'!$E$2:$E$707,'Infos Relatório'!$B$245,'Faturamento NNE'!$F$2:$F$707,'Infos Relatório'!$B319,'Faturamento NNE'!$AA$2:$AA$707,'Infos Relatório'!AA$1)</f>
        <v>0</v>
      </c>
      <c r="AC319" s="542">
        <f>SUMIFS('Faturamento NNE'!$K$2:$K$707,'Faturamento NNE'!$E$2:$E$707,'Infos Relatório'!$B$245,'Faturamento NNE'!$F$2:$F$707,'Infos Relatório'!$B319,'Faturamento NNE'!$AA$2:$AA$707,'Infos Relatório'!AA$1)</f>
        <v>0</v>
      </c>
      <c r="AD319" s="546">
        <f>SUMIFS('Faturamento NNE'!$P$2:$P$707,'Faturamento NNE'!$E$2:$E$707,'Infos Relatório'!$B$245,'Faturamento NNE'!$F$2:$F$707,'Infos Relatório'!$B319,'Faturamento NNE'!$AA$2:$AA$707,'Infos Relatório'!AA$1,'Faturamento NNE'!$U$2:$U$707,"Sim")+SUMIFS('Faturamento NNE'!$Q$2:$Q$707,'Faturamento NNE'!$E$2:$E$707,'Infos Relatório'!$B$245,'Faturamento NNE'!$F$2:$F$707,'Infos Relatório'!$B319,'Faturamento NNE'!$AA$2:$AA$707,'Infos Relatório'!AA$1,'Faturamento NNE'!$U$2:$U$707,"Sim")</f>
        <v>0</v>
      </c>
      <c r="AE319" s="227" t="e">
        <f t="shared" si="100"/>
        <v>#DIV/0!</v>
      </c>
      <c r="AF319" s="545">
        <f>SUMIFS('Faturamento NNE'!$I$2:$I$707,'Faturamento NNE'!$E$2:$E$707,'Infos Relatório'!$B$245,'Faturamento NNE'!$F$2:$F$707,'Infos Relatório'!$B319,'Faturamento NNE'!$AA$2:$AA$707,'Infos Relatório'!AA$1)</f>
        <v>0</v>
      </c>
      <c r="AG319" s="541">
        <f>COUNTIFS('Faturamento NNE'!$E$2:$E$707,'Infos Relatório'!$B$245,'Faturamento NNE'!$F$2:$F$707,'Infos Relatório'!$B319,'Faturamento NNE'!$AA$2:$AA$707,'Infos Relatório'!AG$1)</f>
        <v>0</v>
      </c>
      <c r="AH319" s="542">
        <f>SUMIFS('Faturamento NNE'!$H$2:$H$707,'Faturamento NNE'!$E$2:$E$707,'Infos Relatório'!$B$245,'Faturamento NNE'!$F$2:$F$707,'Infos Relatório'!$B319,'Faturamento NNE'!$AA$2:$AA$707,'Infos Relatório'!AG$1)</f>
        <v>0</v>
      </c>
      <c r="AI319" s="542">
        <f>SUMIFS('Faturamento NNE'!$K$2:$K$707,'Faturamento NNE'!$E$2:$E$707,'Infos Relatório'!$B$245,'Faturamento NNE'!$F$2:$F$707,'Infos Relatório'!$B319,'Faturamento NNE'!$AA$2:$AA$707,'Infos Relatório'!AG$1)</f>
        <v>0</v>
      </c>
      <c r="AJ319" s="546">
        <f>SUMIFS('Faturamento NNE'!$P$2:$P$707,'Faturamento NNE'!$E$2:$E$707,'Infos Relatório'!$B$245,'Faturamento NNE'!$F$2:$F$707,'Infos Relatório'!$B319,'Faturamento NNE'!$AA$2:$AA$707,'Infos Relatório'!AG$1,'Faturamento NNE'!$U$2:$U$707,"Sim")+SUMIFS('Faturamento NNE'!$Q$2:$Q$707,'Faturamento NNE'!$E$2:$E$707,'Infos Relatório'!$B$245,'Faturamento NNE'!$F$2:$F$707,'Infos Relatório'!$B319,'Faturamento NNE'!$AA$2:$AA$707,'Infos Relatório'!AG$1,'Faturamento NNE'!$U$2:$U$707,"Sim")</f>
        <v>0</v>
      </c>
      <c r="AK319" s="227" t="e">
        <f t="shared" si="101"/>
        <v>#DIV/0!</v>
      </c>
      <c r="AL319" s="545">
        <f>SUMIFS('Faturamento NNE'!$I$2:$I$707,'Faturamento NNE'!$E$2:$E$707,'Infos Relatório'!$B$245,'Faturamento NNE'!$F$2:$F$707,'Infos Relatório'!$B319,'Faturamento NNE'!$AA$2:$AA$707,'Infos Relatório'!AG$1)</f>
        <v>0</v>
      </c>
      <c r="AM319" s="541">
        <f>COUNTIFS('Faturamento NNE'!$E$2:$E$707,'Infos Relatório'!$B$245,'Faturamento NNE'!$F$2:$F$707,'Infos Relatório'!$B319,'Faturamento NNE'!$AA$2:$AA$707,'Infos Relatório'!AM$1)</f>
        <v>0</v>
      </c>
      <c r="AN319" s="542">
        <f>SUMIFS('Faturamento NNE'!$H$2:$H$707,'Faturamento NNE'!$E$2:$E$707,'Infos Relatório'!$B$245,'Faturamento NNE'!$F$2:$F$707,'Infos Relatório'!$B319,'Faturamento NNE'!$AA$2:$AA$707,'Infos Relatório'!AM$1)</f>
        <v>0</v>
      </c>
      <c r="AO319" s="542">
        <f>SUMIFS('Faturamento NNE'!$K$2:$K$707,'Faturamento NNE'!$E$2:$E$707,'Infos Relatório'!$B$245,'Faturamento NNE'!$F$2:$F$707,'Infos Relatório'!$B319,'Faturamento NNE'!$AA$2:$AA$707,'Infos Relatório'!AM$1)</f>
        <v>0</v>
      </c>
      <c r="AP319" s="546">
        <f>SUMIFS('Faturamento NNE'!$P$2:$P$707,'Faturamento NNE'!$E$2:$E$707,'Infos Relatório'!$B$245,'Faturamento NNE'!$F$2:$F$707,'Infos Relatório'!$B319,'Faturamento NNE'!$AA$2:$AA$707,'Infos Relatório'!AM$1,'Faturamento NNE'!$U$2:$U$707,"Sim")+SUMIFS('Faturamento NNE'!$Q$2:$Q$707,'Faturamento NNE'!$E$2:$E$707,'Infos Relatório'!$B$245,'Faturamento NNE'!$F$2:$F$707,'Infos Relatório'!$B319,'Faturamento NNE'!$AA$2:$AA$707,'Infos Relatório'!AM$1,'Faturamento NNE'!$U$2:$U$707,"Sim")</f>
        <v>0</v>
      </c>
      <c r="AQ319" s="227" t="e">
        <f t="shared" si="102"/>
        <v>#DIV/0!</v>
      </c>
      <c r="AR319" s="545">
        <f>SUMIFS('Faturamento NNE'!$I$2:$I$707,'Faturamento NNE'!$E$2:$E$707,'Infos Relatório'!$B$245,'Faturamento NNE'!$F$2:$F$707,'Infos Relatório'!$B319,'Faturamento NNE'!$AA$2:$AA$707,'Infos Relatório'!AM$1)</f>
        <v>0</v>
      </c>
      <c r="AS319" s="541">
        <f>COUNTIFS('Faturamento NNE'!$E$2:$E$707,'Infos Relatório'!$B$245,'Faturamento NNE'!$F$2:$F$707,'Infos Relatório'!$B319,'Faturamento NNE'!$AA$2:$AA$707,'Infos Relatório'!AS$1)</f>
        <v>0</v>
      </c>
      <c r="AT319" s="542">
        <f>SUMIFS('Faturamento NNE'!$H$2:$H$707,'Faturamento NNE'!$E$2:$E$707,'Infos Relatório'!$B$245,'Faturamento NNE'!$F$2:$F$707,'Infos Relatório'!$B319,'Faturamento NNE'!$AA$2:$AA$707,'Infos Relatório'!AS$1)</f>
        <v>0</v>
      </c>
      <c r="AU319" s="542">
        <f>SUMIFS('Faturamento NNE'!$K$2:$K$707,'Faturamento NNE'!$E$2:$E$707,'Infos Relatório'!$B$245,'Faturamento NNE'!$F$2:$F$707,'Infos Relatório'!$B319,'Faturamento NNE'!$AA$2:$AA$707,'Infos Relatório'!AS$1)</f>
        <v>0</v>
      </c>
      <c r="AV319" s="546">
        <f>SUMIFS('Faturamento NNE'!$P$2:$P$707,'Faturamento NNE'!$E$2:$E$707,'Infos Relatório'!$B$245,'Faturamento NNE'!$F$2:$F$707,'Infos Relatório'!$B319,'Faturamento NNE'!$AA$2:$AA$707,'Infos Relatório'!AS$1,'Faturamento NNE'!$U$2:$U$707,"Sim")+SUMIFS('Faturamento NNE'!$Q$2:$Q$707,'Faturamento NNE'!$E$2:$E$707,'Infos Relatório'!$B$245,'Faturamento NNE'!$F$2:$F$707,'Infos Relatório'!$B319,'Faturamento NNE'!$AA$2:$AA$707,'Infos Relatório'!AS$1,'Faturamento NNE'!$U$2:$U$707,"Sim")</f>
        <v>0</v>
      </c>
      <c r="AW319" s="227" t="e">
        <f t="shared" si="103"/>
        <v>#DIV/0!</v>
      </c>
      <c r="AX319" s="545">
        <f>SUMIFS('Faturamento NNE'!$I$2:$I$707,'Faturamento NNE'!$E$2:$E$707,'Infos Relatório'!$B$245,'Faturamento NNE'!$F$2:$F$707,'Infos Relatório'!$B319,'Faturamento NNE'!$AA$2:$AA$707,'Infos Relatório'!AS$1)</f>
        <v>0</v>
      </c>
      <c r="AY319" s="541">
        <f>COUNTIFS('Faturamento NNE'!$E$2:$E$707,'Infos Relatório'!$B$245,'Faturamento NNE'!$F$2:$F$707,'Infos Relatório'!$B319,'Faturamento NNE'!$AA$2:$AA$707,'Infos Relatório'!AY$1)</f>
        <v>0</v>
      </c>
      <c r="AZ319" s="542">
        <f>SUMIFS('Faturamento NNE'!$H$2:$H$707,'Faturamento NNE'!$E$2:$E$707,'Infos Relatório'!$B$245,'Faturamento NNE'!$F$2:$F$707,'Infos Relatório'!$B319,'Faturamento NNE'!$AA$2:$AA$707,'Infos Relatório'!AY$1)</f>
        <v>0</v>
      </c>
      <c r="BA319" s="542">
        <f>SUMIFS('Faturamento NNE'!$K$2:$K$707,'Faturamento NNE'!$E$2:$E$707,'Infos Relatório'!$B$245,'Faturamento NNE'!$F$2:$F$707,'Infos Relatório'!$B319,'Faturamento NNE'!$AA$2:$AA$707,'Infos Relatório'!AY$1)</f>
        <v>0</v>
      </c>
      <c r="BB319" s="546">
        <f>SUMIFS('Faturamento NNE'!$P$2:$P$707,'Faturamento NNE'!$E$2:$E$707,'Infos Relatório'!$B$245,'Faturamento NNE'!$F$2:$F$707,'Infos Relatório'!$B319,'Faturamento NNE'!$AA$2:$AA$707,'Infos Relatório'!AY$1,'Faturamento NNE'!$U$2:$U$707,"Sim")+SUMIFS('Faturamento NNE'!$Q$2:$Q$707,'Faturamento NNE'!$E$2:$E$707,'Infos Relatório'!$B$245,'Faturamento NNE'!$F$2:$F$707,'Infos Relatório'!$B319,'Faturamento NNE'!$AA$2:$AA$707,'Infos Relatório'!AY$1,'Faturamento NNE'!$U$2:$U$707,"Sim")</f>
        <v>0</v>
      </c>
      <c r="BC319" s="227" t="e">
        <f t="shared" si="104"/>
        <v>#DIV/0!</v>
      </c>
      <c r="BD319" s="545">
        <f>SUMIFS('Faturamento NNE'!$I$2:$I$707,'Faturamento NNE'!$E$2:$E$707,'Infos Relatório'!$B$245,'Faturamento NNE'!$F$2:$F$707,'Infos Relatório'!$B319,'Faturamento NNE'!$AA$2:$AA$707,'Infos Relatório'!AY$1)</f>
        <v>0</v>
      </c>
      <c r="BE319" s="541">
        <f>COUNTIFS('Faturamento NNE'!$E$2:$E$707,'Infos Relatório'!$B$245,'Faturamento NNE'!$F$2:$F$707,'Infos Relatório'!$B319,'Faturamento NNE'!$AA$2:$AA$707,'Infos Relatório'!BE$1)</f>
        <v>0</v>
      </c>
      <c r="BF319" s="542">
        <f>SUMIFS('Faturamento NNE'!$H$2:$H$707,'Faturamento NNE'!$E$2:$E$707,'Infos Relatório'!$B$245,'Faturamento NNE'!$F$2:$F$707,'Infos Relatório'!$B319,'Faturamento NNE'!$AA$2:$AA$707,'Infos Relatório'!BE$1)</f>
        <v>0</v>
      </c>
      <c r="BG319" s="542">
        <f>SUMIFS('Faturamento NNE'!$K$2:$K$707,'Faturamento NNE'!$E$2:$E$707,'Infos Relatório'!$B$245,'Faturamento NNE'!$F$2:$F$707,'Infos Relatório'!$B319,'Faturamento NNE'!$AA$2:$AA$707,'Infos Relatório'!BE$1)</f>
        <v>0</v>
      </c>
      <c r="BH319" s="546">
        <f>SUMIFS('Faturamento NNE'!$P$2:$P$707,'Faturamento NNE'!$E$2:$E$707,'Infos Relatório'!$B$245,'Faturamento NNE'!$F$2:$F$707,'Infos Relatório'!$B319,'Faturamento NNE'!$AA$2:$AA$707,'Infos Relatório'!BE$1,'Faturamento NNE'!$U$2:$U$707,"Sim")+SUMIFS('Faturamento NNE'!$Q$2:$Q$707,'Faturamento NNE'!$E$2:$E$707,'Infos Relatório'!$B$245,'Faturamento NNE'!$F$2:$F$707,'Infos Relatório'!$B319,'Faturamento NNE'!$AA$2:$AA$707,'Infos Relatório'!BE$1,'Faturamento NNE'!$U$2:$U$707,"Sim")</f>
        <v>0</v>
      </c>
      <c r="BI319" s="227" t="e">
        <f t="shared" si="105"/>
        <v>#DIV/0!</v>
      </c>
      <c r="BJ319" s="545">
        <f>SUMIFS('Faturamento NNE'!$I$2:$I$707,'Faturamento NNE'!$E$2:$E$707,'Infos Relatório'!$B$245,'Faturamento NNE'!$F$2:$F$707,'Infos Relatório'!$B319,'Faturamento NNE'!$AA$2:$AA$707,'Infos Relatório'!BE$1)</f>
        <v>0</v>
      </c>
      <c r="BK319" s="541">
        <f>COUNTIFS('Faturamento NNE'!$E$2:$E$707,'Infos Relatório'!$B$245,'Faturamento NNE'!$F$2:$F$707,'Infos Relatório'!$B319,'Faturamento NNE'!$AA$2:$AA$707,'Infos Relatório'!BK$1)</f>
        <v>0</v>
      </c>
      <c r="BL319" s="542">
        <f>SUMIFS('Faturamento NNE'!$H$2:$H$707,'Faturamento NNE'!$E$2:$E$707,'Infos Relatório'!$B$245,'Faturamento NNE'!$F$2:$F$707,'Infos Relatório'!$B319,'Faturamento NNE'!$AA$2:$AA$707,'Infos Relatório'!BK$1)</f>
        <v>0</v>
      </c>
      <c r="BM319" s="542">
        <f>SUMIFS('Faturamento NNE'!$K$2:$K$707,'Faturamento NNE'!$E$2:$E$707,'Infos Relatório'!$B$245,'Faturamento NNE'!$F$2:$F$707,'Infos Relatório'!$B319,'Faturamento NNE'!$AA$2:$AA$707,'Infos Relatório'!BK$1)</f>
        <v>0</v>
      </c>
      <c r="BN319" s="546">
        <f>SUMIFS('Faturamento NNE'!$P$2:$P$707,'Faturamento NNE'!$E$2:$E$707,'Infos Relatório'!$B$245,'Faturamento NNE'!$F$2:$F$707,'Infos Relatório'!$B319,'Faturamento NNE'!$AA$2:$AA$707,'Infos Relatório'!BK$1,'Faturamento NNE'!$U$2:$U$707,"Sim")+SUMIFS('Faturamento NNE'!$Q$2:$Q$707,'Faturamento NNE'!$E$2:$E$707,'Infos Relatório'!$B$245,'Faturamento NNE'!$F$2:$F$707,'Infos Relatório'!$B319,'Faturamento NNE'!$AA$2:$AA$707,'Infos Relatório'!BK$1,'Faturamento NNE'!$U$2:$U$707,"Sim")</f>
        <v>0</v>
      </c>
      <c r="BO319" s="227" t="e">
        <f t="shared" si="106"/>
        <v>#DIV/0!</v>
      </c>
      <c r="BP319" s="545">
        <f>SUMIFS('Faturamento NNE'!$I$2:$I$707,'Faturamento NNE'!$E$2:$E$707,'Infos Relatório'!$B$245,'Faturamento NNE'!$F$2:$F$707,'Infos Relatório'!$B319,'Faturamento NNE'!$AA$2:$AA$707,'Infos Relatório'!BK$1)</f>
        <v>0</v>
      </c>
      <c r="BQ319" s="541">
        <f>COUNTIFS('Faturamento NNE'!$E$2:$E$707,'Infos Relatório'!$B$245,'Faturamento NNE'!$F$2:$F$707,'Infos Relatório'!$B319,'Faturamento NNE'!$AA$2:$AA$707,'Infos Relatório'!BQ$1)</f>
        <v>0</v>
      </c>
      <c r="BR319" s="542">
        <f>SUMIFS('Faturamento NNE'!$H$2:$H$707,'Faturamento NNE'!$E$2:$E$707,'Infos Relatório'!$B$245,'Faturamento NNE'!$F$2:$F$707,'Infos Relatório'!$B319,'Faturamento NNE'!$AA$2:$AA$707,'Infos Relatório'!BQ$1)</f>
        <v>0</v>
      </c>
      <c r="BS319" s="542">
        <f>SUMIFS('Faturamento NNE'!$K$2:$K$707,'Faturamento NNE'!$E$2:$E$707,'Infos Relatório'!$B$245,'Faturamento NNE'!$F$2:$F$707,'Infos Relatório'!$B319,'Faturamento NNE'!$AA$2:$AA$707,'Infos Relatório'!BQ$1)</f>
        <v>0</v>
      </c>
      <c r="BT319" s="546">
        <f>SUMIFS('Faturamento NNE'!$P$2:$P$707,'Faturamento NNE'!$E$2:$E$707,'Infos Relatório'!$B$245,'Faturamento NNE'!$F$2:$F$707,'Infos Relatório'!$B319,'Faturamento NNE'!$AA$2:$AA$707,'Infos Relatório'!BQ$1,'Faturamento NNE'!$U$2:$U$707,"Sim")+SUMIFS('Faturamento NNE'!$Q$2:$Q$707,'Faturamento NNE'!$E$2:$E$707,'Infos Relatório'!$B$245,'Faturamento NNE'!$F$2:$F$707,'Infos Relatório'!$B319,'Faturamento NNE'!$AA$2:$AA$707,'Infos Relatório'!BQ$1,'Faturamento NNE'!$U$2:$U$707,"Sim")</f>
        <v>0</v>
      </c>
      <c r="BU319" s="227" t="e">
        <f t="shared" si="107"/>
        <v>#DIV/0!</v>
      </c>
      <c r="BV319" s="545">
        <f>SUMIFS('Faturamento NNE'!$I$2:$I$707,'Faturamento NNE'!$E$2:$E$707,'Infos Relatório'!$B$245,'Faturamento NNE'!$F$2:$F$707,'Infos Relatório'!$B319,'Faturamento NNE'!$AA$2:$AA$707,'Infos Relatório'!BQ$1)</f>
        <v>0</v>
      </c>
    </row>
    <row r="320" spans="2:74">
      <c r="B320" s="217" t="s">
        <v>204</v>
      </c>
      <c r="C320" s="541">
        <f>COUNTIFS('Faturamento NNE'!$E$2:$E$707,'Infos Relatório'!$B$245,'Faturamento NNE'!$F$2:$F$707,'Infos Relatório'!$B320,'Faturamento NNE'!$AA$2:$AA$707,'Infos Relatório'!C$1)</f>
        <v>0</v>
      </c>
      <c r="D320" s="542">
        <f>SUMIFS('Faturamento NNE'!$H$2:$H$707,'Faturamento NNE'!$E$2:$E$707,'Infos Relatório'!$B$245,'Faturamento NNE'!$F$2:$F$707,'Infos Relatório'!$B320,'Faturamento NNE'!$AA$2:$AA$707,'Infos Relatório'!C$1)</f>
        <v>0</v>
      </c>
      <c r="E320" s="543">
        <f>SUMIFS('Faturamento NNE'!$K$2:$K$707,'Faturamento NNE'!$E$2:$E$707,'Infos Relatório'!$B$245,'Faturamento NNE'!$F$2:$F$707,'Infos Relatório'!$B320,'Faturamento NNE'!$AA$2:$AA$707,'Infos Relatório'!C$1)</f>
        <v>0</v>
      </c>
      <c r="F320" s="544">
        <f>SUMIFS('Faturamento NNE'!$P$2:$P$707,'Faturamento NNE'!$E$2:$E$707,'Infos Relatório'!$B$245,'Faturamento NNE'!$F$2:$F$707,'Infos Relatório'!$B320,'Faturamento NNE'!$AA$2:$AA$707,'Infos Relatório'!C$1,'Faturamento NNE'!$U$2:$U$707,"Sim")+SUMIFS('Faturamento NNE'!$Q$2:$Q$707,'Faturamento NNE'!$E$2:$E$707,'Infos Relatório'!$B$245,'Faturamento NNE'!$F$2:$F$707,'Infos Relatório'!$B320,'Faturamento NNE'!$AA$2:$AA$707,'Infos Relatório'!C$1,'Faturamento NNE'!$U$2:$U$707,"Sim")</f>
        <v>0</v>
      </c>
      <c r="G320" s="283" t="e">
        <f t="shared" si="96"/>
        <v>#DIV/0!</v>
      </c>
      <c r="H320" s="545">
        <f>SUMIFS('Faturamento NNE'!$I$2:$I$707,'Faturamento NNE'!$E$2:$E$707,'Infos Relatório'!$B$245,'Faturamento NNE'!$F$2:$F$707,'Infos Relatório'!$B320,'Faturamento NNE'!$AA$2:$AA$707,'Infos Relatório'!C$1)</f>
        <v>0</v>
      </c>
      <c r="I320" s="541">
        <f>COUNTIFS('Faturamento NNE'!$E$2:$E$707,'Infos Relatório'!$B$245,'Faturamento NNE'!$F$2:$F$707,'Infos Relatório'!$B320,'Faturamento NNE'!$AA$2:$AA$707,'Infos Relatório'!I$1)</f>
        <v>0</v>
      </c>
      <c r="J320" s="542">
        <f>SUMIFS('Faturamento NNE'!$H$2:$H$707,'Faturamento NNE'!$E$2:$E$707,'Infos Relatório'!$B$245,'Faturamento NNE'!$F$2:$F$707,'Infos Relatório'!$B320,'Faturamento NNE'!$AA$2:$AA$707,'Infos Relatório'!I$1)</f>
        <v>0</v>
      </c>
      <c r="K320" s="543">
        <f>SUMIFS('Faturamento NNE'!$K$2:$K$707,'Faturamento NNE'!$E$2:$E$707,'Infos Relatório'!$B$245,'Faturamento NNE'!$F$2:$F$707,'Infos Relatório'!$B320,'Faturamento NNE'!$AA$2:$AA$707,'Infos Relatório'!I$1)</f>
        <v>0</v>
      </c>
      <c r="L320" s="544">
        <f>SUMIFS('Faturamento NNE'!$P$2:$P$707,'Faturamento NNE'!$E$2:$E$707,'Infos Relatório'!$B$245,'Faturamento NNE'!$F$2:$F$707,'Infos Relatório'!$B320,'Faturamento NNE'!$AA$2:$AA$707,'Infos Relatório'!I$1,'Faturamento NNE'!$U$2:$U$707,"Sim")+SUMIFS('Faturamento NNE'!$Q$2:$Q$707,'Faturamento NNE'!$E$2:$E$707,'Infos Relatório'!$B$245,'Faturamento NNE'!$F$2:$F$707,'Infos Relatório'!$B320,'Faturamento NNE'!$AA$2:$AA$707,'Infos Relatório'!I$1,'Faturamento NNE'!$U$2:$U$707,"Sim")</f>
        <v>0</v>
      </c>
      <c r="M320" s="283" t="e">
        <f t="shared" si="97"/>
        <v>#DIV/0!</v>
      </c>
      <c r="N320" s="545">
        <f>SUMIFS('Faturamento NNE'!$I$2:$I$707,'Faturamento NNE'!$E$2:$E$707,'Infos Relatório'!$B$245,'Faturamento NNE'!$F$2:$F$707,'Infos Relatório'!$B320,'Faturamento NNE'!$AA$2:$AA$707,'Infos Relatório'!I$1)</f>
        <v>0</v>
      </c>
      <c r="O320" s="541">
        <f>COUNTIFS('Faturamento NNE'!$E$2:$E$707,'Infos Relatório'!$B$245,'Faturamento NNE'!$F$2:$F$707,'Infos Relatório'!$B320,'Faturamento NNE'!$AA$2:$AA$707,'Infos Relatório'!O$1)</f>
        <v>0</v>
      </c>
      <c r="P320" s="542">
        <f>SUMIFS('Faturamento NNE'!$H$2:$H$707,'Faturamento NNE'!$E$2:$E$707,'Infos Relatório'!$B$245,'Faturamento NNE'!$F$2:$F$707,'Infos Relatório'!$B320,'Faturamento NNE'!$AA$2:$AA$707,'Infos Relatório'!O$1)</f>
        <v>0</v>
      </c>
      <c r="Q320" s="542">
        <f>SUMIFS('Faturamento NNE'!$K$2:$K$707,'Faturamento NNE'!$E$2:$E$707,'Infos Relatório'!$B$245,'Faturamento NNE'!$F$2:$F$707,'Infos Relatório'!$B320,'Faturamento NNE'!$AA$2:$AA$707,'Infos Relatório'!O$1)</f>
        <v>0</v>
      </c>
      <c r="R320" s="546">
        <f>SUMIFS('Faturamento NNE'!$P$2:$P$707,'Faturamento NNE'!$E$2:$E$707,'Infos Relatório'!$B$245,'Faturamento NNE'!$F$2:$F$707,'Infos Relatório'!$B320,'Faturamento NNE'!$AA$2:$AA$707,'Infos Relatório'!O$1,'Faturamento NNE'!$U$2:$U$707,"Sim")+SUMIFS('Faturamento NNE'!$Q$2:$Q$707,'Faturamento NNE'!$E$2:$E$707,'Infos Relatório'!$B$245,'Faturamento NNE'!$F$2:$F$707,'Infos Relatório'!$B320,'Faturamento NNE'!$AA$2:$AA$707,'Infos Relatório'!O$1,'Faturamento NNE'!$U$2:$U$707,"Sim")</f>
        <v>0</v>
      </c>
      <c r="S320" s="227" t="e">
        <f t="shared" si="98"/>
        <v>#DIV/0!</v>
      </c>
      <c r="T320" s="545">
        <f>SUMIFS('Faturamento NNE'!$I$2:$I$707,'Faturamento NNE'!$E$2:$E$707,'Infos Relatório'!$B$245,'Faturamento NNE'!$F$2:$F$707,'Infos Relatório'!$B320,'Faturamento NNE'!$AA$2:$AA$707,'Infos Relatório'!O$1)</f>
        <v>0</v>
      </c>
      <c r="U320" s="541">
        <f>COUNTIFS('Faturamento NNE'!$E$2:$E$707,'Infos Relatório'!$B$245,'Faturamento NNE'!$F$2:$F$707,'Infos Relatório'!$B320,'Faturamento NNE'!$AA$2:$AA$707,'Infos Relatório'!U$1)</f>
        <v>0</v>
      </c>
      <c r="V320" s="542">
        <f>SUMIFS('Faturamento NNE'!$H$2:$H$707,'Faturamento NNE'!$E$2:$E$707,'Infos Relatório'!$B$245,'Faturamento NNE'!$F$2:$F$707,'Infos Relatório'!$B320,'Faturamento NNE'!$AA$2:$AA$707,'Infos Relatório'!U$1)</f>
        <v>0</v>
      </c>
      <c r="W320" s="542">
        <f>SUMIFS('Faturamento NNE'!$K$2:$K$707,'Faturamento NNE'!$E$2:$E$707,'Infos Relatório'!$B$245,'Faturamento NNE'!$F$2:$F$707,'Infos Relatório'!$B320,'Faturamento NNE'!$AA$2:$AA$707,'Infos Relatório'!U$1)</f>
        <v>0</v>
      </c>
      <c r="X320" s="546">
        <f>SUMIFS('Faturamento NNE'!$P$2:$P$707,'Faturamento NNE'!$E$2:$E$707,'Infos Relatório'!$B$245,'Faturamento NNE'!$F$2:$F$707,'Infos Relatório'!$B320,'Faturamento NNE'!$AA$2:$AA$707,'Infos Relatório'!U$1,'Faturamento NNE'!$U$2:$U$707,"Sim")+SUMIFS('Faturamento NNE'!$Q$2:$Q$707,'Faturamento NNE'!$E$2:$E$707,'Infos Relatório'!$B$245,'Faturamento NNE'!$F$2:$F$707,'Infos Relatório'!$B320,'Faturamento NNE'!$AA$2:$AA$707,'Infos Relatório'!U$1,'Faturamento NNE'!$U$2:$U$707,"Sim")</f>
        <v>0</v>
      </c>
      <c r="Y320" s="227" t="e">
        <f t="shared" si="99"/>
        <v>#DIV/0!</v>
      </c>
      <c r="Z320" s="545">
        <f>SUMIFS('Faturamento NNE'!$I$2:$I$707,'Faturamento NNE'!$E$2:$E$707,'Infos Relatório'!$B$245,'Faturamento NNE'!$F$2:$F$707,'Infos Relatório'!$B320,'Faturamento NNE'!$AA$2:$AA$707,'Infos Relatório'!U$1)</f>
        <v>0</v>
      </c>
      <c r="AA320" s="541">
        <f>COUNTIFS('Faturamento NNE'!$E$2:$E$707,'Infos Relatório'!$B$245,'Faturamento NNE'!$F$2:$F$707,'Infos Relatório'!$B320,'Faturamento NNE'!$AA$2:$AA$707,'Infos Relatório'!AA$1)</f>
        <v>0</v>
      </c>
      <c r="AB320" s="542">
        <f>SUMIFS('Faturamento NNE'!$H$2:$H$707,'Faturamento NNE'!$E$2:$E$707,'Infos Relatório'!$B$245,'Faturamento NNE'!$F$2:$F$707,'Infos Relatório'!$B320,'Faturamento NNE'!$AA$2:$AA$707,'Infos Relatório'!AA$1)</f>
        <v>0</v>
      </c>
      <c r="AC320" s="542">
        <f>SUMIFS('Faturamento NNE'!$K$2:$K$707,'Faturamento NNE'!$E$2:$E$707,'Infos Relatório'!$B$245,'Faturamento NNE'!$F$2:$F$707,'Infos Relatório'!$B320,'Faturamento NNE'!$AA$2:$AA$707,'Infos Relatório'!AA$1)</f>
        <v>0</v>
      </c>
      <c r="AD320" s="546">
        <f>SUMIFS('Faturamento NNE'!$P$2:$P$707,'Faturamento NNE'!$E$2:$E$707,'Infos Relatório'!$B$245,'Faturamento NNE'!$F$2:$F$707,'Infos Relatório'!$B320,'Faturamento NNE'!$AA$2:$AA$707,'Infos Relatório'!AA$1,'Faturamento NNE'!$U$2:$U$707,"Sim")+SUMIFS('Faturamento NNE'!$Q$2:$Q$707,'Faturamento NNE'!$E$2:$E$707,'Infos Relatório'!$B$245,'Faturamento NNE'!$F$2:$F$707,'Infos Relatório'!$B320,'Faturamento NNE'!$AA$2:$AA$707,'Infos Relatório'!AA$1,'Faturamento NNE'!$U$2:$U$707,"Sim")</f>
        <v>0</v>
      </c>
      <c r="AE320" s="227" t="e">
        <f t="shared" si="100"/>
        <v>#DIV/0!</v>
      </c>
      <c r="AF320" s="545">
        <f>SUMIFS('Faturamento NNE'!$I$2:$I$707,'Faturamento NNE'!$E$2:$E$707,'Infos Relatório'!$B$245,'Faturamento NNE'!$F$2:$F$707,'Infos Relatório'!$B320,'Faturamento NNE'!$AA$2:$AA$707,'Infos Relatório'!AA$1)</f>
        <v>0</v>
      </c>
      <c r="AG320" s="541">
        <f>COUNTIFS('Faturamento NNE'!$E$2:$E$707,'Infos Relatório'!$B$245,'Faturamento NNE'!$F$2:$F$707,'Infos Relatório'!$B320,'Faturamento NNE'!$AA$2:$AA$707,'Infos Relatório'!AG$1)</f>
        <v>0</v>
      </c>
      <c r="AH320" s="542">
        <f>SUMIFS('Faturamento NNE'!$H$2:$H$707,'Faturamento NNE'!$E$2:$E$707,'Infos Relatório'!$B$245,'Faturamento NNE'!$F$2:$F$707,'Infos Relatório'!$B320,'Faturamento NNE'!$AA$2:$AA$707,'Infos Relatório'!AG$1)</f>
        <v>0</v>
      </c>
      <c r="AI320" s="542">
        <f>SUMIFS('Faturamento NNE'!$K$2:$K$707,'Faturamento NNE'!$E$2:$E$707,'Infos Relatório'!$B$245,'Faturamento NNE'!$F$2:$F$707,'Infos Relatório'!$B320,'Faturamento NNE'!$AA$2:$AA$707,'Infos Relatório'!AG$1)</f>
        <v>0</v>
      </c>
      <c r="AJ320" s="546">
        <f>SUMIFS('Faturamento NNE'!$P$2:$P$707,'Faturamento NNE'!$E$2:$E$707,'Infos Relatório'!$B$245,'Faturamento NNE'!$F$2:$F$707,'Infos Relatório'!$B320,'Faturamento NNE'!$AA$2:$AA$707,'Infos Relatório'!AG$1,'Faturamento NNE'!$U$2:$U$707,"Sim")+SUMIFS('Faturamento NNE'!$Q$2:$Q$707,'Faturamento NNE'!$E$2:$E$707,'Infos Relatório'!$B$245,'Faturamento NNE'!$F$2:$F$707,'Infos Relatório'!$B320,'Faturamento NNE'!$AA$2:$AA$707,'Infos Relatório'!AG$1,'Faturamento NNE'!$U$2:$U$707,"Sim")</f>
        <v>0</v>
      </c>
      <c r="AK320" s="227" t="e">
        <f t="shared" si="101"/>
        <v>#DIV/0!</v>
      </c>
      <c r="AL320" s="545">
        <f>SUMIFS('Faturamento NNE'!$I$2:$I$707,'Faturamento NNE'!$E$2:$E$707,'Infos Relatório'!$B$245,'Faturamento NNE'!$F$2:$F$707,'Infos Relatório'!$B320,'Faturamento NNE'!$AA$2:$AA$707,'Infos Relatório'!AG$1)</f>
        <v>0</v>
      </c>
      <c r="AM320" s="541">
        <f>COUNTIFS('Faturamento NNE'!$E$2:$E$707,'Infos Relatório'!$B$245,'Faturamento NNE'!$F$2:$F$707,'Infos Relatório'!$B320,'Faturamento NNE'!$AA$2:$AA$707,'Infos Relatório'!AM$1)</f>
        <v>0</v>
      </c>
      <c r="AN320" s="542">
        <f>SUMIFS('Faturamento NNE'!$H$2:$H$707,'Faturamento NNE'!$E$2:$E$707,'Infos Relatório'!$B$245,'Faturamento NNE'!$F$2:$F$707,'Infos Relatório'!$B320,'Faturamento NNE'!$AA$2:$AA$707,'Infos Relatório'!AM$1)</f>
        <v>0</v>
      </c>
      <c r="AO320" s="542">
        <f>SUMIFS('Faturamento NNE'!$K$2:$K$707,'Faturamento NNE'!$E$2:$E$707,'Infos Relatório'!$B$245,'Faturamento NNE'!$F$2:$F$707,'Infos Relatório'!$B320,'Faturamento NNE'!$AA$2:$AA$707,'Infos Relatório'!AM$1)</f>
        <v>0</v>
      </c>
      <c r="AP320" s="546">
        <f>SUMIFS('Faturamento NNE'!$P$2:$P$707,'Faturamento NNE'!$E$2:$E$707,'Infos Relatório'!$B$245,'Faturamento NNE'!$F$2:$F$707,'Infos Relatório'!$B320,'Faturamento NNE'!$AA$2:$AA$707,'Infos Relatório'!AM$1,'Faturamento NNE'!$U$2:$U$707,"Sim")+SUMIFS('Faturamento NNE'!$Q$2:$Q$707,'Faturamento NNE'!$E$2:$E$707,'Infos Relatório'!$B$245,'Faturamento NNE'!$F$2:$F$707,'Infos Relatório'!$B320,'Faturamento NNE'!$AA$2:$AA$707,'Infos Relatório'!AM$1,'Faturamento NNE'!$U$2:$U$707,"Sim")</f>
        <v>0</v>
      </c>
      <c r="AQ320" s="227" t="e">
        <f t="shared" si="102"/>
        <v>#DIV/0!</v>
      </c>
      <c r="AR320" s="545">
        <f>SUMIFS('Faturamento NNE'!$I$2:$I$707,'Faturamento NNE'!$E$2:$E$707,'Infos Relatório'!$B$245,'Faturamento NNE'!$F$2:$F$707,'Infos Relatório'!$B320,'Faturamento NNE'!$AA$2:$AA$707,'Infos Relatório'!AM$1)</f>
        <v>0</v>
      </c>
      <c r="AS320" s="541">
        <f>COUNTIFS('Faturamento NNE'!$E$2:$E$707,'Infos Relatório'!$B$245,'Faturamento NNE'!$F$2:$F$707,'Infos Relatório'!$B320,'Faturamento NNE'!$AA$2:$AA$707,'Infos Relatório'!AS$1)</f>
        <v>0</v>
      </c>
      <c r="AT320" s="542">
        <f>SUMIFS('Faturamento NNE'!$H$2:$H$707,'Faturamento NNE'!$E$2:$E$707,'Infos Relatório'!$B$245,'Faturamento NNE'!$F$2:$F$707,'Infos Relatório'!$B320,'Faturamento NNE'!$AA$2:$AA$707,'Infos Relatório'!AS$1)</f>
        <v>0</v>
      </c>
      <c r="AU320" s="542">
        <f>SUMIFS('Faturamento NNE'!$K$2:$K$707,'Faturamento NNE'!$E$2:$E$707,'Infos Relatório'!$B$245,'Faturamento NNE'!$F$2:$F$707,'Infos Relatório'!$B320,'Faturamento NNE'!$AA$2:$AA$707,'Infos Relatório'!AS$1)</f>
        <v>0</v>
      </c>
      <c r="AV320" s="546">
        <f>SUMIFS('Faturamento NNE'!$P$2:$P$707,'Faturamento NNE'!$E$2:$E$707,'Infos Relatório'!$B$245,'Faturamento NNE'!$F$2:$F$707,'Infos Relatório'!$B320,'Faturamento NNE'!$AA$2:$AA$707,'Infos Relatório'!AS$1,'Faturamento NNE'!$U$2:$U$707,"Sim")+SUMIFS('Faturamento NNE'!$Q$2:$Q$707,'Faturamento NNE'!$E$2:$E$707,'Infos Relatório'!$B$245,'Faturamento NNE'!$F$2:$F$707,'Infos Relatório'!$B320,'Faturamento NNE'!$AA$2:$AA$707,'Infos Relatório'!AS$1,'Faturamento NNE'!$U$2:$U$707,"Sim")</f>
        <v>0</v>
      </c>
      <c r="AW320" s="227" t="e">
        <f t="shared" si="103"/>
        <v>#DIV/0!</v>
      </c>
      <c r="AX320" s="545">
        <f>SUMIFS('Faturamento NNE'!$I$2:$I$707,'Faturamento NNE'!$E$2:$E$707,'Infos Relatório'!$B$245,'Faturamento NNE'!$F$2:$F$707,'Infos Relatório'!$B320,'Faturamento NNE'!$AA$2:$AA$707,'Infos Relatório'!AS$1)</f>
        <v>0</v>
      </c>
      <c r="AY320" s="541">
        <f>COUNTIFS('Faturamento NNE'!$E$2:$E$707,'Infos Relatório'!$B$245,'Faturamento NNE'!$F$2:$F$707,'Infos Relatório'!$B320,'Faturamento NNE'!$AA$2:$AA$707,'Infos Relatório'!AY$1)</f>
        <v>0</v>
      </c>
      <c r="AZ320" s="542">
        <f>SUMIFS('Faturamento NNE'!$H$2:$H$707,'Faturamento NNE'!$E$2:$E$707,'Infos Relatório'!$B$245,'Faturamento NNE'!$F$2:$F$707,'Infos Relatório'!$B320,'Faturamento NNE'!$AA$2:$AA$707,'Infos Relatório'!AY$1)</f>
        <v>0</v>
      </c>
      <c r="BA320" s="542">
        <f>SUMIFS('Faturamento NNE'!$K$2:$K$707,'Faturamento NNE'!$E$2:$E$707,'Infos Relatório'!$B$245,'Faturamento NNE'!$F$2:$F$707,'Infos Relatório'!$B320,'Faturamento NNE'!$AA$2:$AA$707,'Infos Relatório'!AY$1)</f>
        <v>0</v>
      </c>
      <c r="BB320" s="546">
        <f>SUMIFS('Faturamento NNE'!$P$2:$P$707,'Faturamento NNE'!$E$2:$E$707,'Infos Relatório'!$B$245,'Faturamento NNE'!$F$2:$F$707,'Infos Relatório'!$B320,'Faturamento NNE'!$AA$2:$AA$707,'Infos Relatório'!AY$1,'Faturamento NNE'!$U$2:$U$707,"Sim")+SUMIFS('Faturamento NNE'!$Q$2:$Q$707,'Faturamento NNE'!$E$2:$E$707,'Infos Relatório'!$B$245,'Faturamento NNE'!$F$2:$F$707,'Infos Relatório'!$B320,'Faturamento NNE'!$AA$2:$AA$707,'Infos Relatório'!AY$1,'Faturamento NNE'!$U$2:$U$707,"Sim")</f>
        <v>0</v>
      </c>
      <c r="BC320" s="227" t="e">
        <f t="shared" si="104"/>
        <v>#DIV/0!</v>
      </c>
      <c r="BD320" s="545">
        <f>SUMIFS('Faturamento NNE'!$I$2:$I$707,'Faturamento NNE'!$E$2:$E$707,'Infos Relatório'!$B$245,'Faturamento NNE'!$F$2:$F$707,'Infos Relatório'!$B320,'Faturamento NNE'!$AA$2:$AA$707,'Infos Relatório'!AY$1)</f>
        <v>0</v>
      </c>
      <c r="BE320" s="541">
        <f>COUNTIFS('Faturamento NNE'!$E$2:$E$707,'Infos Relatório'!$B$245,'Faturamento NNE'!$F$2:$F$707,'Infos Relatório'!$B320,'Faturamento NNE'!$AA$2:$AA$707,'Infos Relatório'!BE$1)</f>
        <v>0</v>
      </c>
      <c r="BF320" s="542">
        <f>SUMIFS('Faturamento NNE'!$H$2:$H$707,'Faturamento NNE'!$E$2:$E$707,'Infos Relatório'!$B$245,'Faturamento NNE'!$F$2:$F$707,'Infos Relatório'!$B320,'Faturamento NNE'!$AA$2:$AA$707,'Infos Relatório'!BE$1)</f>
        <v>0</v>
      </c>
      <c r="BG320" s="542">
        <f>SUMIFS('Faturamento NNE'!$K$2:$K$707,'Faturamento NNE'!$E$2:$E$707,'Infos Relatório'!$B$245,'Faturamento NNE'!$F$2:$F$707,'Infos Relatório'!$B320,'Faturamento NNE'!$AA$2:$AA$707,'Infos Relatório'!BE$1)</f>
        <v>0</v>
      </c>
      <c r="BH320" s="546">
        <f>SUMIFS('Faturamento NNE'!$P$2:$P$707,'Faturamento NNE'!$E$2:$E$707,'Infos Relatório'!$B$245,'Faturamento NNE'!$F$2:$F$707,'Infos Relatório'!$B320,'Faturamento NNE'!$AA$2:$AA$707,'Infos Relatório'!BE$1,'Faturamento NNE'!$U$2:$U$707,"Sim")+SUMIFS('Faturamento NNE'!$Q$2:$Q$707,'Faturamento NNE'!$E$2:$E$707,'Infos Relatório'!$B$245,'Faturamento NNE'!$F$2:$F$707,'Infos Relatório'!$B320,'Faturamento NNE'!$AA$2:$AA$707,'Infos Relatório'!BE$1,'Faturamento NNE'!$U$2:$U$707,"Sim")</f>
        <v>0</v>
      </c>
      <c r="BI320" s="227" t="e">
        <f t="shared" si="105"/>
        <v>#DIV/0!</v>
      </c>
      <c r="BJ320" s="545">
        <f>SUMIFS('Faturamento NNE'!$I$2:$I$707,'Faturamento NNE'!$E$2:$E$707,'Infos Relatório'!$B$245,'Faturamento NNE'!$F$2:$F$707,'Infos Relatório'!$B320,'Faturamento NNE'!$AA$2:$AA$707,'Infos Relatório'!BE$1)</f>
        <v>0</v>
      </c>
      <c r="BK320" s="541">
        <f>COUNTIFS('Faturamento NNE'!$E$2:$E$707,'Infos Relatório'!$B$245,'Faturamento NNE'!$F$2:$F$707,'Infos Relatório'!$B320,'Faturamento NNE'!$AA$2:$AA$707,'Infos Relatório'!BK$1)</f>
        <v>0</v>
      </c>
      <c r="BL320" s="542">
        <f>SUMIFS('Faturamento NNE'!$H$2:$H$707,'Faturamento NNE'!$E$2:$E$707,'Infos Relatório'!$B$245,'Faturamento NNE'!$F$2:$F$707,'Infos Relatório'!$B320,'Faturamento NNE'!$AA$2:$AA$707,'Infos Relatório'!BK$1)</f>
        <v>0</v>
      </c>
      <c r="BM320" s="542">
        <f>SUMIFS('Faturamento NNE'!$K$2:$K$707,'Faturamento NNE'!$E$2:$E$707,'Infos Relatório'!$B$245,'Faturamento NNE'!$F$2:$F$707,'Infos Relatório'!$B320,'Faturamento NNE'!$AA$2:$AA$707,'Infos Relatório'!BK$1)</f>
        <v>0</v>
      </c>
      <c r="BN320" s="546">
        <f>SUMIFS('Faturamento NNE'!$P$2:$P$707,'Faturamento NNE'!$E$2:$E$707,'Infos Relatório'!$B$245,'Faturamento NNE'!$F$2:$F$707,'Infos Relatório'!$B320,'Faturamento NNE'!$AA$2:$AA$707,'Infos Relatório'!BK$1,'Faturamento NNE'!$U$2:$U$707,"Sim")+SUMIFS('Faturamento NNE'!$Q$2:$Q$707,'Faturamento NNE'!$E$2:$E$707,'Infos Relatório'!$B$245,'Faturamento NNE'!$F$2:$F$707,'Infos Relatório'!$B320,'Faturamento NNE'!$AA$2:$AA$707,'Infos Relatório'!BK$1,'Faturamento NNE'!$U$2:$U$707,"Sim")</f>
        <v>0</v>
      </c>
      <c r="BO320" s="227" t="e">
        <f t="shared" si="106"/>
        <v>#DIV/0!</v>
      </c>
      <c r="BP320" s="545">
        <f>SUMIFS('Faturamento NNE'!$I$2:$I$707,'Faturamento NNE'!$E$2:$E$707,'Infos Relatório'!$B$245,'Faturamento NNE'!$F$2:$F$707,'Infos Relatório'!$B320,'Faturamento NNE'!$AA$2:$AA$707,'Infos Relatório'!BK$1)</f>
        <v>0</v>
      </c>
      <c r="BQ320" s="541">
        <f>COUNTIFS('Faturamento NNE'!$E$2:$E$707,'Infos Relatório'!$B$245,'Faturamento NNE'!$F$2:$F$707,'Infos Relatório'!$B320,'Faturamento NNE'!$AA$2:$AA$707,'Infos Relatório'!BQ$1)</f>
        <v>0</v>
      </c>
      <c r="BR320" s="542">
        <f>SUMIFS('Faturamento NNE'!$H$2:$H$707,'Faturamento NNE'!$E$2:$E$707,'Infos Relatório'!$B$245,'Faturamento NNE'!$F$2:$F$707,'Infos Relatório'!$B320,'Faturamento NNE'!$AA$2:$AA$707,'Infos Relatório'!BQ$1)</f>
        <v>0</v>
      </c>
      <c r="BS320" s="542">
        <f>SUMIFS('Faturamento NNE'!$K$2:$K$707,'Faturamento NNE'!$E$2:$E$707,'Infos Relatório'!$B$245,'Faturamento NNE'!$F$2:$F$707,'Infos Relatório'!$B320,'Faturamento NNE'!$AA$2:$AA$707,'Infos Relatório'!BQ$1)</f>
        <v>0</v>
      </c>
      <c r="BT320" s="546">
        <f>SUMIFS('Faturamento NNE'!$P$2:$P$707,'Faturamento NNE'!$E$2:$E$707,'Infos Relatório'!$B$245,'Faturamento NNE'!$F$2:$F$707,'Infos Relatório'!$B320,'Faturamento NNE'!$AA$2:$AA$707,'Infos Relatório'!BQ$1,'Faturamento NNE'!$U$2:$U$707,"Sim")+SUMIFS('Faturamento NNE'!$Q$2:$Q$707,'Faturamento NNE'!$E$2:$E$707,'Infos Relatório'!$B$245,'Faturamento NNE'!$F$2:$F$707,'Infos Relatório'!$B320,'Faturamento NNE'!$AA$2:$AA$707,'Infos Relatório'!BQ$1,'Faturamento NNE'!$U$2:$U$707,"Sim")</f>
        <v>0</v>
      </c>
      <c r="BU320" s="227" t="e">
        <f t="shared" si="107"/>
        <v>#DIV/0!</v>
      </c>
      <c r="BV320" s="545">
        <f>SUMIFS('Faturamento NNE'!$I$2:$I$707,'Faturamento NNE'!$E$2:$E$707,'Infos Relatório'!$B$245,'Faturamento NNE'!$F$2:$F$707,'Infos Relatório'!$B320,'Faturamento NNE'!$AA$2:$AA$707,'Infos Relatório'!BQ$1)</f>
        <v>0</v>
      </c>
    </row>
    <row r="321" spans="2:74">
      <c r="B321" s="217" t="s">
        <v>205</v>
      </c>
      <c r="C321" s="541">
        <f>COUNTIFS('Faturamento NNE'!$E$2:$E$707,'Infos Relatório'!$B$245,'Faturamento NNE'!$F$2:$F$707,'Infos Relatório'!$B321,'Faturamento NNE'!$AA$2:$AA$707,'Infos Relatório'!C$1)</f>
        <v>0</v>
      </c>
      <c r="D321" s="542">
        <f>SUMIFS('Faturamento NNE'!$H$2:$H$707,'Faturamento NNE'!$E$2:$E$707,'Infos Relatório'!$B$245,'Faturamento NNE'!$F$2:$F$707,'Infos Relatório'!$B321,'Faturamento NNE'!$AA$2:$AA$707,'Infos Relatório'!C$1)</f>
        <v>0</v>
      </c>
      <c r="E321" s="543">
        <f>SUMIFS('Faturamento NNE'!$K$2:$K$707,'Faturamento NNE'!$E$2:$E$707,'Infos Relatório'!$B$245,'Faturamento NNE'!$F$2:$F$707,'Infos Relatório'!$B321,'Faturamento NNE'!$AA$2:$AA$707,'Infos Relatório'!C$1)</f>
        <v>0</v>
      </c>
      <c r="F321" s="544">
        <f>SUMIFS('Faturamento NNE'!$P$2:$P$707,'Faturamento NNE'!$E$2:$E$707,'Infos Relatório'!$B$245,'Faturamento NNE'!$F$2:$F$707,'Infos Relatório'!$B321,'Faturamento NNE'!$AA$2:$AA$707,'Infos Relatório'!C$1,'Faturamento NNE'!$U$2:$U$707,"Sim")+SUMIFS('Faturamento NNE'!$Q$2:$Q$707,'Faturamento NNE'!$E$2:$E$707,'Infos Relatório'!$B$245,'Faturamento NNE'!$F$2:$F$707,'Infos Relatório'!$B321,'Faturamento NNE'!$AA$2:$AA$707,'Infos Relatório'!C$1,'Faturamento NNE'!$U$2:$U$707,"Sim")</f>
        <v>0</v>
      </c>
      <c r="G321" s="283" t="e">
        <f t="shared" si="96"/>
        <v>#DIV/0!</v>
      </c>
      <c r="H321" s="545">
        <f>SUMIFS('Faturamento NNE'!$I$2:$I$707,'Faturamento NNE'!$E$2:$E$707,'Infos Relatório'!$B$245,'Faturamento NNE'!$F$2:$F$707,'Infos Relatório'!$B321,'Faturamento NNE'!$AA$2:$AA$707,'Infos Relatório'!C$1)</f>
        <v>0</v>
      </c>
      <c r="I321" s="541">
        <f>COUNTIFS('Faturamento NNE'!$E$2:$E$707,'Infos Relatório'!$B$245,'Faturamento NNE'!$F$2:$F$707,'Infos Relatório'!$B321,'Faturamento NNE'!$AA$2:$AA$707,'Infos Relatório'!I$1)</f>
        <v>0</v>
      </c>
      <c r="J321" s="542">
        <f>SUMIFS('Faturamento NNE'!$H$2:$H$707,'Faturamento NNE'!$E$2:$E$707,'Infos Relatório'!$B$245,'Faturamento NNE'!$F$2:$F$707,'Infos Relatório'!$B321,'Faturamento NNE'!$AA$2:$AA$707,'Infos Relatório'!I$1)</f>
        <v>0</v>
      </c>
      <c r="K321" s="543">
        <f>SUMIFS('Faturamento NNE'!$K$2:$K$707,'Faturamento NNE'!$E$2:$E$707,'Infos Relatório'!$B$245,'Faturamento NNE'!$F$2:$F$707,'Infos Relatório'!$B321,'Faturamento NNE'!$AA$2:$AA$707,'Infos Relatório'!I$1)</f>
        <v>0</v>
      </c>
      <c r="L321" s="544">
        <f>SUMIFS('Faturamento NNE'!$P$2:$P$707,'Faturamento NNE'!$E$2:$E$707,'Infos Relatório'!$B$245,'Faturamento NNE'!$F$2:$F$707,'Infos Relatório'!$B321,'Faturamento NNE'!$AA$2:$AA$707,'Infos Relatório'!I$1,'Faturamento NNE'!$U$2:$U$707,"Sim")+SUMIFS('Faturamento NNE'!$Q$2:$Q$707,'Faturamento NNE'!$E$2:$E$707,'Infos Relatório'!$B$245,'Faturamento NNE'!$F$2:$F$707,'Infos Relatório'!$B321,'Faturamento NNE'!$AA$2:$AA$707,'Infos Relatório'!I$1,'Faturamento NNE'!$U$2:$U$707,"Sim")</f>
        <v>0</v>
      </c>
      <c r="M321" s="283" t="e">
        <f t="shared" si="97"/>
        <v>#DIV/0!</v>
      </c>
      <c r="N321" s="545">
        <f>SUMIFS('Faturamento NNE'!$I$2:$I$707,'Faturamento NNE'!$E$2:$E$707,'Infos Relatório'!$B$245,'Faturamento NNE'!$F$2:$F$707,'Infos Relatório'!$B321,'Faturamento NNE'!$AA$2:$AA$707,'Infos Relatório'!I$1)</f>
        <v>0</v>
      </c>
      <c r="O321" s="541">
        <f>COUNTIFS('Faturamento NNE'!$E$2:$E$707,'Infos Relatório'!$B$245,'Faturamento NNE'!$F$2:$F$707,'Infos Relatório'!$B321,'Faturamento NNE'!$AA$2:$AA$707,'Infos Relatório'!O$1)</f>
        <v>0</v>
      </c>
      <c r="P321" s="542">
        <f>SUMIFS('Faturamento NNE'!$H$2:$H$707,'Faturamento NNE'!$E$2:$E$707,'Infos Relatório'!$B$245,'Faturamento NNE'!$F$2:$F$707,'Infos Relatório'!$B321,'Faturamento NNE'!$AA$2:$AA$707,'Infos Relatório'!O$1)</f>
        <v>0</v>
      </c>
      <c r="Q321" s="542">
        <f>SUMIFS('Faturamento NNE'!$K$2:$K$707,'Faturamento NNE'!$E$2:$E$707,'Infos Relatório'!$B$245,'Faturamento NNE'!$F$2:$F$707,'Infos Relatório'!$B321,'Faturamento NNE'!$AA$2:$AA$707,'Infos Relatório'!O$1)</f>
        <v>0</v>
      </c>
      <c r="R321" s="546">
        <f>SUMIFS('Faturamento NNE'!$P$2:$P$707,'Faturamento NNE'!$E$2:$E$707,'Infos Relatório'!$B$245,'Faturamento NNE'!$F$2:$F$707,'Infos Relatório'!$B321,'Faturamento NNE'!$AA$2:$AA$707,'Infos Relatório'!O$1,'Faturamento NNE'!$U$2:$U$707,"Sim")+SUMIFS('Faturamento NNE'!$Q$2:$Q$707,'Faturamento NNE'!$E$2:$E$707,'Infos Relatório'!$B$245,'Faturamento NNE'!$F$2:$F$707,'Infos Relatório'!$B321,'Faturamento NNE'!$AA$2:$AA$707,'Infos Relatório'!O$1,'Faturamento NNE'!$U$2:$U$707,"Sim")</f>
        <v>0</v>
      </c>
      <c r="S321" s="227" t="e">
        <f t="shared" si="98"/>
        <v>#DIV/0!</v>
      </c>
      <c r="T321" s="545">
        <f>SUMIFS('Faturamento NNE'!$I$2:$I$707,'Faturamento NNE'!$E$2:$E$707,'Infos Relatório'!$B$245,'Faturamento NNE'!$F$2:$F$707,'Infos Relatório'!$B321,'Faturamento NNE'!$AA$2:$AA$707,'Infos Relatório'!O$1)</f>
        <v>0</v>
      </c>
      <c r="U321" s="541">
        <f>COUNTIFS('Faturamento NNE'!$E$2:$E$707,'Infos Relatório'!$B$245,'Faturamento NNE'!$F$2:$F$707,'Infos Relatório'!$B321,'Faturamento NNE'!$AA$2:$AA$707,'Infos Relatório'!U$1)</f>
        <v>0</v>
      </c>
      <c r="V321" s="542">
        <f>SUMIFS('Faturamento NNE'!$H$2:$H$707,'Faturamento NNE'!$E$2:$E$707,'Infos Relatório'!$B$245,'Faturamento NNE'!$F$2:$F$707,'Infos Relatório'!$B321,'Faturamento NNE'!$AA$2:$AA$707,'Infos Relatório'!U$1)</f>
        <v>0</v>
      </c>
      <c r="W321" s="542">
        <f>SUMIFS('Faturamento NNE'!$K$2:$K$707,'Faturamento NNE'!$E$2:$E$707,'Infos Relatório'!$B$245,'Faturamento NNE'!$F$2:$F$707,'Infos Relatório'!$B321,'Faturamento NNE'!$AA$2:$AA$707,'Infos Relatório'!U$1)</f>
        <v>0</v>
      </c>
      <c r="X321" s="546">
        <f>SUMIFS('Faturamento NNE'!$P$2:$P$707,'Faturamento NNE'!$E$2:$E$707,'Infos Relatório'!$B$245,'Faturamento NNE'!$F$2:$F$707,'Infos Relatório'!$B321,'Faturamento NNE'!$AA$2:$AA$707,'Infos Relatório'!U$1,'Faturamento NNE'!$U$2:$U$707,"Sim")+SUMIFS('Faturamento NNE'!$Q$2:$Q$707,'Faturamento NNE'!$E$2:$E$707,'Infos Relatório'!$B$245,'Faturamento NNE'!$F$2:$F$707,'Infos Relatório'!$B321,'Faturamento NNE'!$AA$2:$AA$707,'Infos Relatório'!U$1,'Faturamento NNE'!$U$2:$U$707,"Sim")</f>
        <v>0</v>
      </c>
      <c r="Y321" s="227" t="e">
        <f t="shared" si="99"/>
        <v>#DIV/0!</v>
      </c>
      <c r="Z321" s="545">
        <f>SUMIFS('Faturamento NNE'!$I$2:$I$707,'Faturamento NNE'!$E$2:$E$707,'Infos Relatório'!$B$245,'Faturamento NNE'!$F$2:$F$707,'Infos Relatório'!$B321,'Faturamento NNE'!$AA$2:$AA$707,'Infos Relatório'!U$1)</f>
        <v>0</v>
      </c>
      <c r="AA321" s="541">
        <f>COUNTIFS('Faturamento NNE'!$E$2:$E$707,'Infos Relatório'!$B$245,'Faturamento NNE'!$F$2:$F$707,'Infos Relatório'!$B321,'Faturamento NNE'!$AA$2:$AA$707,'Infos Relatório'!AA$1)</f>
        <v>0</v>
      </c>
      <c r="AB321" s="542">
        <f>SUMIFS('Faturamento NNE'!$H$2:$H$707,'Faturamento NNE'!$E$2:$E$707,'Infos Relatório'!$B$245,'Faturamento NNE'!$F$2:$F$707,'Infos Relatório'!$B321,'Faturamento NNE'!$AA$2:$AA$707,'Infos Relatório'!AA$1)</f>
        <v>0</v>
      </c>
      <c r="AC321" s="542">
        <f>SUMIFS('Faturamento NNE'!$K$2:$K$707,'Faturamento NNE'!$E$2:$E$707,'Infos Relatório'!$B$245,'Faturamento NNE'!$F$2:$F$707,'Infos Relatório'!$B321,'Faturamento NNE'!$AA$2:$AA$707,'Infos Relatório'!AA$1)</f>
        <v>0</v>
      </c>
      <c r="AD321" s="546">
        <f>SUMIFS('Faturamento NNE'!$P$2:$P$707,'Faturamento NNE'!$E$2:$E$707,'Infos Relatório'!$B$245,'Faturamento NNE'!$F$2:$F$707,'Infos Relatório'!$B321,'Faturamento NNE'!$AA$2:$AA$707,'Infos Relatório'!AA$1,'Faturamento NNE'!$U$2:$U$707,"Sim")+SUMIFS('Faturamento NNE'!$Q$2:$Q$707,'Faturamento NNE'!$E$2:$E$707,'Infos Relatório'!$B$245,'Faturamento NNE'!$F$2:$F$707,'Infos Relatório'!$B321,'Faturamento NNE'!$AA$2:$AA$707,'Infos Relatório'!AA$1,'Faturamento NNE'!$U$2:$U$707,"Sim")</f>
        <v>0</v>
      </c>
      <c r="AE321" s="227" t="e">
        <f t="shared" si="100"/>
        <v>#DIV/0!</v>
      </c>
      <c r="AF321" s="545">
        <f>SUMIFS('Faturamento NNE'!$I$2:$I$707,'Faturamento NNE'!$E$2:$E$707,'Infos Relatório'!$B$245,'Faturamento NNE'!$F$2:$F$707,'Infos Relatório'!$B321,'Faturamento NNE'!$AA$2:$AA$707,'Infos Relatório'!AA$1)</f>
        <v>0</v>
      </c>
      <c r="AG321" s="541">
        <f>COUNTIFS('Faturamento NNE'!$E$2:$E$707,'Infos Relatório'!$B$245,'Faturamento NNE'!$F$2:$F$707,'Infos Relatório'!$B321,'Faturamento NNE'!$AA$2:$AA$707,'Infos Relatório'!AG$1)</f>
        <v>0</v>
      </c>
      <c r="AH321" s="542">
        <f>SUMIFS('Faturamento NNE'!$H$2:$H$707,'Faturamento NNE'!$E$2:$E$707,'Infos Relatório'!$B$245,'Faturamento NNE'!$F$2:$F$707,'Infos Relatório'!$B321,'Faturamento NNE'!$AA$2:$AA$707,'Infos Relatório'!AG$1)</f>
        <v>0</v>
      </c>
      <c r="AI321" s="542">
        <f>SUMIFS('Faturamento NNE'!$K$2:$K$707,'Faturamento NNE'!$E$2:$E$707,'Infos Relatório'!$B$245,'Faturamento NNE'!$F$2:$F$707,'Infos Relatório'!$B321,'Faturamento NNE'!$AA$2:$AA$707,'Infos Relatório'!AG$1)</f>
        <v>0</v>
      </c>
      <c r="AJ321" s="546">
        <f>SUMIFS('Faturamento NNE'!$P$2:$P$707,'Faturamento NNE'!$E$2:$E$707,'Infos Relatório'!$B$245,'Faturamento NNE'!$F$2:$F$707,'Infos Relatório'!$B321,'Faturamento NNE'!$AA$2:$AA$707,'Infos Relatório'!AG$1,'Faturamento NNE'!$U$2:$U$707,"Sim")+SUMIFS('Faturamento NNE'!$Q$2:$Q$707,'Faturamento NNE'!$E$2:$E$707,'Infos Relatório'!$B$245,'Faturamento NNE'!$F$2:$F$707,'Infos Relatório'!$B321,'Faturamento NNE'!$AA$2:$AA$707,'Infos Relatório'!AG$1,'Faturamento NNE'!$U$2:$U$707,"Sim")</f>
        <v>0</v>
      </c>
      <c r="AK321" s="227" t="e">
        <f t="shared" si="101"/>
        <v>#DIV/0!</v>
      </c>
      <c r="AL321" s="545">
        <f>SUMIFS('Faturamento NNE'!$I$2:$I$707,'Faturamento NNE'!$E$2:$E$707,'Infos Relatório'!$B$245,'Faturamento NNE'!$F$2:$F$707,'Infos Relatório'!$B321,'Faturamento NNE'!$AA$2:$AA$707,'Infos Relatório'!AG$1)</f>
        <v>0</v>
      </c>
      <c r="AM321" s="541">
        <f>COUNTIFS('Faturamento NNE'!$E$2:$E$707,'Infos Relatório'!$B$245,'Faturamento NNE'!$F$2:$F$707,'Infos Relatório'!$B321,'Faturamento NNE'!$AA$2:$AA$707,'Infos Relatório'!AM$1)</f>
        <v>0</v>
      </c>
      <c r="AN321" s="542">
        <f>SUMIFS('Faturamento NNE'!$H$2:$H$707,'Faturamento NNE'!$E$2:$E$707,'Infos Relatório'!$B$245,'Faturamento NNE'!$F$2:$F$707,'Infos Relatório'!$B321,'Faturamento NNE'!$AA$2:$AA$707,'Infos Relatório'!AM$1)</f>
        <v>0</v>
      </c>
      <c r="AO321" s="542">
        <f>SUMIFS('Faturamento NNE'!$K$2:$K$707,'Faturamento NNE'!$E$2:$E$707,'Infos Relatório'!$B$245,'Faturamento NNE'!$F$2:$F$707,'Infos Relatório'!$B321,'Faturamento NNE'!$AA$2:$AA$707,'Infos Relatório'!AM$1)</f>
        <v>0</v>
      </c>
      <c r="AP321" s="546">
        <f>SUMIFS('Faturamento NNE'!$P$2:$P$707,'Faturamento NNE'!$E$2:$E$707,'Infos Relatório'!$B$245,'Faturamento NNE'!$F$2:$F$707,'Infos Relatório'!$B321,'Faturamento NNE'!$AA$2:$AA$707,'Infos Relatório'!AM$1,'Faturamento NNE'!$U$2:$U$707,"Sim")+SUMIFS('Faturamento NNE'!$Q$2:$Q$707,'Faturamento NNE'!$E$2:$E$707,'Infos Relatório'!$B$245,'Faturamento NNE'!$F$2:$F$707,'Infos Relatório'!$B321,'Faturamento NNE'!$AA$2:$AA$707,'Infos Relatório'!AM$1,'Faturamento NNE'!$U$2:$U$707,"Sim")</f>
        <v>0</v>
      </c>
      <c r="AQ321" s="227" t="e">
        <f t="shared" si="102"/>
        <v>#DIV/0!</v>
      </c>
      <c r="AR321" s="545">
        <f>SUMIFS('Faturamento NNE'!$I$2:$I$707,'Faturamento NNE'!$E$2:$E$707,'Infos Relatório'!$B$245,'Faturamento NNE'!$F$2:$F$707,'Infos Relatório'!$B321,'Faturamento NNE'!$AA$2:$AA$707,'Infos Relatório'!AM$1)</f>
        <v>0</v>
      </c>
      <c r="AS321" s="541">
        <f>COUNTIFS('Faturamento NNE'!$E$2:$E$707,'Infos Relatório'!$B$245,'Faturamento NNE'!$F$2:$F$707,'Infos Relatório'!$B321,'Faturamento NNE'!$AA$2:$AA$707,'Infos Relatório'!AS$1)</f>
        <v>0</v>
      </c>
      <c r="AT321" s="542">
        <f>SUMIFS('Faturamento NNE'!$H$2:$H$707,'Faturamento NNE'!$E$2:$E$707,'Infos Relatório'!$B$245,'Faturamento NNE'!$F$2:$F$707,'Infos Relatório'!$B321,'Faturamento NNE'!$AA$2:$AA$707,'Infos Relatório'!AS$1)</f>
        <v>0</v>
      </c>
      <c r="AU321" s="542">
        <f>SUMIFS('Faturamento NNE'!$K$2:$K$707,'Faturamento NNE'!$E$2:$E$707,'Infos Relatório'!$B$245,'Faturamento NNE'!$F$2:$F$707,'Infos Relatório'!$B321,'Faturamento NNE'!$AA$2:$AA$707,'Infos Relatório'!AS$1)</f>
        <v>0</v>
      </c>
      <c r="AV321" s="546">
        <f>SUMIFS('Faturamento NNE'!$P$2:$P$707,'Faturamento NNE'!$E$2:$E$707,'Infos Relatório'!$B$245,'Faturamento NNE'!$F$2:$F$707,'Infos Relatório'!$B321,'Faturamento NNE'!$AA$2:$AA$707,'Infos Relatório'!AS$1,'Faturamento NNE'!$U$2:$U$707,"Sim")+SUMIFS('Faturamento NNE'!$Q$2:$Q$707,'Faturamento NNE'!$E$2:$E$707,'Infos Relatório'!$B$245,'Faturamento NNE'!$F$2:$F$707,'Infos Relatório'!$B321,'Faturamento NNE'!$AA$2:$AA$707,'Infos Relatório'!AS$1,'Faturamento NNE'!$U$2:$U$707,"Sim")</f>
        <v>0</v>
      </c>
      <c r="AW321" s="227" t="e">
        <f t="shared" si="103"/>
        <v>#DIV/0!</v>
      </c>
      <c r="AX321" s="545">
        <f>SUMIFS('Faturamento NNE'!$I$2:$I$707,'Faturamento NNE'!$E$2:$E$707,'Infos Relatório'!$B$245,'Faturamento NNE'!$F$2:$F$707,'Infos Relatório'!$B321,'Faturamento NNE'!$AA$2:$AA$707,'Infos Relatório'!AS$1)</f>
        <v>0</v>
      </c>
      <c r="AY321" s="541">
        <f>COUNTIFS('Faturamento NNE'!$E$2:$E$707,'Infos Relatório'!$B$245,'Faturamento NNE'!$F$2:$F$707,'Infos Relatório'!$B321,'Faturamento NNE'!$AA$2:$AA$707,'Infos Relatório'!AY$1)</f>
        <v>0</v>
      </c>
      <c r="AZ321" s="542">
        <f>SUMIFS('Faturamento NNE'!$H$2:$H$707,'Faturamento NNE'!$E$2:$E$707,'Infos Relatório'!$B$245,'Faturamento NNE'!$F$2:$F$707,'Infos Relatório'!$B321,'Faturamento NNE'!$AA$2:$AA$707,'Infos Relatório'!AY$1)</f>
        <v>0</v>
      </c>
      <c r="BA321" s="542">
        <f>SUMIFS('Faturamento NNE'!$K$2:$K$707,'Faturamento NNE'!$E$2:$E$707,'Infos Relatório'!$B$245,'Faturamento NNE'!$F$2:$F$707,'Infos Relatório'!$B321,'Faturamento NNE'!$AA$2:$AA$707,'Infos Relatório'!AY$1)</f>
        <v>0</v>
      </c>
      <c r="BB321" s="546">
        <f>SUMIFS('Faturamento NNE'!$P$2:$P$707,'Faturamento NNE'!$E$2:$E$707,'Infos Relatório'!$B$245,'Faturamento NNE'!$F$2:$F$707,'Infos Relatório'!$B321,'Faturamento NNE'!$AA$2:$AA$707,'Infos Relatório'!AY$1,'Faturamento NNE'!$U$2:$U$707,"Sim")+SUMIFS('Faturamento NNE'!$Q$2:$Q$707,'Faturamento NNE'!$E$2:$E$707,'Infos Relatório'!$B$245,'Faturamento NNE'!$F$2:$F$707,'Infos Relatório'!$B321,'Faturamento NNE'!$AA$2:$AA$707,'Infos Relatório'!AY$1,'Faturamento NNE'!$U$2:$U$707,"Sim")</f>
        <v>0</v>
      </c>
      <c r="BC321" s="227" t="e">
        <f t="shared" si="104"/>
        <v>#DIV/0!</v>
      </c>
      <c r="BD321" s="545">
        <f>SUMIFS('Faturamento NNE'!$I$2:$I$707,'Faturamento NNE'!$E$2:$E$707,'Infos Relatório'!$B$245,'Faturamento NNE'!$F$2:$F$707,'Infos Relatório'!$B321,'Faturamento NNE'!$AA$2:$AA$707,'Infos Relatório'!AY$1)</f>
        <v>0</v>
      </c>
      <c r="BE321" s="541">
        <f>COUNTIFS('Faturamento NNE'!$E$2:$E$707,'Infos Relatório'!$B$245,'Faturamento NNE'!$F$2:$F$707,'Infos Relatório'!$B321,'Faturamento NNE'!$AA$2:$AA$707,'Infos Relatório'!BE$1)</f>
        <v>0</v>
      </c>
      <c r="BF321" s="542">
        <f>SUMIFS('Faturamento NNE'!$H$2:$H$707,'Faturamento NNE'!$E$2:$E$707,'Infos Relatório'!$B$245,'Faturamento NNE'!$F$2:$F$707,'Infos Relatório'!$B321,'Faturamento NNE'!$AA$2:$AA$707,'Infos Relatório'!BE$1)</f>
        <v>0</v>
      </c>
      <c r="BG321" s="542">
        <f>SUMIFS('Faturamento NNE'!$K$2:$K$707,'Faturamento NNE'!$E$2:$E$707,'Infos Relatório'!$B$245,'Faturamento NNE'!$F$2:$F$707,'Infos Relatório'!$B321,'Faturamento NNE'!$AA$2:$AA$707,'Infos Relatório'!BE$1)</f>
        <v>0</v>
      </c>
      <c r="BH321" s="546">
        <f>SUMIFS('Faturamento NNE'!$P$2:$P$707,'Faturamento NNE'!$E$2:$E$707,'Infos Relatório'!$B$245,'Faturamento NNE'!$F$2:$F$707,'Infos Relatório'!$B321,'Faturamento NNE'!$AA$2:$AA$707,'Infos Relatório'!BE$1,'Faturamento NNE'!$U$2:$U$707,"Sim")+SUMIFS('Faturamento NNE'!$Q$2:$Q$707,'Faturamento NNE'!$E$2:$E$707,'Infos Relatório'!$B$245,'Faturamento NNE'!$F$2:$F$707,'Infos Relatório'!$B321,'Faturamento NNE'!$AA$2:$AA$707,'Infos Relatório'!BE$1,'Faturamento NNE'!$U$2:$U$707,"Sim")</f>
        <v>0</v>
      </c>
      <c r="BI321" s="227" t="e">
        <f t="shared" si="105"/>
        <v>#DIV/0!</v>
      </c>
      <c r="BJ321" s="545">
        <f>SUMIFS('Faturamento NNE'!$I$2:$I$707,'Faturamento NNE'!$E$2:$E$707,'Infos Relatório'!$B$245,'Faturamento NNE'!$F$2:$F$707,'Infos Relatório'!$B321,'Faturamento NNE'!$AA$2:$AA$707,'Infos Relatório'!BE$1)</f>
        <v>0</v>
      </c>
      <c r="BK321" s="541">
        <f>COUNTIFS('Faturamento NNE'!$E$2:$E$707,'Infos Relatório'!$B$245,'Faturamento NNE'!$F$2:$F$707,'Infos Relatório'!$B321,'Faturamento NNE'!$AA$2:$AA$707,'Infos Relatório'!BK$1)</f>
        <v>0</v>
      </c>
      <c r="BL321" s="542">
        <f>SUMIFS('Faturamento NNE'!$H$2:$H$707,'Faturamento NNE'!$E$2:$E$707,'Infos Relatório'!$B$245,'Faturamento NNE'!$F$2:$F$707,'Infos Relatório'!$B321,'Faturamento NNE'!$AA$2:$AA$707,'Infos Relatório'!BK$1)</f>
        <v>0</v>
      </c>
      <c r="BM321" s="542">
        <f>SUMIFS('Faturamento NNE'!$K$2:$K$707,'Faturamento NNE'!$E$2:$E$707,'Infos Relatório'!$B$245,'Faturamento NNE'!$F$2:$F$707,'Infos Relatório'!$B321,'Faturamento NNE'!$AA$2:$AA$707,'Infos Relatório'!BK$1)</f>
        <v>0</v>
      </c>
      <c r="BN321" s="546">
        <f>SUMIFS('Faturamento NNE'!$P$2:$P$707,'Faturamento NNE'!$E$2:$E$707,'Infos Relatório'!$B$245,'Faturamento NNE'!$F$2:$F$707,'Infos Relatório'!$B321,'Faturamento NNE'!$AA$2:$AA$707,'Infos Relatório'!BK$1,'Faturamento NNE'!$U$2:$U$707,"Sim")+SUMIFS('Faturamento NNE'!$Q$2:$Q$707,'Faturamento NNE'!$E$2:$E$707,'Infos Relatório'!$B$245,'Faturamento NNE'!$F$2:$F$707,'Infos Relatório'!$B321,'Faturamento NNE'!$AA$2:$AA$707,'Infos Relatório'!BK$1,'Faturamento NNE'!$U$2:$U$707,"Sim")</f>
        <v>0</v>
      </c>
      <c r="BO321" s="227" t="e">
        <f t="shared" si="106"/>
        <v>#DIV/0!</v>
      </c>
      <c r="BP321" s="545">
        <f>SUMIFS('Faturamento NNE'!$I$2:$I$707,'Faturamento NNE'!$E$2:$E$707,'Infos Relatório'!$B$245,'Faturamento NNE'!$F$2:$F$707,'Infos Relatório'!$B321,'Faturamento NNE'!$AA$2:$AA$707,'Infos Relatório'!BK$1)</f>
        <v>0</v>
      </c>
      <c r="BQ321" s="541">
        <f>COUNTIFS('Faturamento NNE'!$E$2:$E$707,'Infos Relatório'!$B$245,'Faturamento NNE'!$F$2:$F$707,'Infos Relatório'!$B321,'Faturamento NNE'!$AA$2:$AA$707,'Infos Relatório'!BQ$1)</f>
        <v>0</v>
      </c>
      <c r="BR321" s="542">
        <f>SUMIFS('Faturamento NNE'!$H$2:$H$707,'Faturamento NNE'!$E$2:$E$707,'Infos Relatório'!$B$245,'Faturamento NNE'!$F$2:$F$707,'Infos Relatório'!$B321,'Faturamento NNE'!$AA$2:$AA$707,'Infos Relatório'!BQ$1)</f>
        <v>0</v>
      </c>
      <c r="BS321" s="542">
        <f>SUMIFS('Faturamento NNE'!$K$2:$K$707,'Faturamento NNE'!$E$2:$E$707,'Infos Relatório'!$B$245,'Faturamento NNE'!$F$2:$F$707,'Infos Relatório'!$B321,'Faturamento NNE'!$AA$2:$AA$707,'Infos Relatório'!BQ$1)</f>
        <v>0</v>
      </c>
      <c r="BT321" s="546">
        <f>SUMIFS('Faturamento NNE'!$P$2:$P$707,'Faturamento NNE'!$E$2:$E$707,'Infos Relatório'!$B$245,'Faturamento NNE'!$F$2:$F$707,'Infos Relatório'!$B321,'Faturamento NNE'!$AA$2:$AA$707,'Infos Relatório'!BQ$1,'Faturamento NNE'!$U$2:$U$707,"Sim")+SUMIFS('Faturamento NNE'!$Q$2:$Q$707,'Faturamento NNE'!$E$2:$E$707,'Infos Relatório'!$B$245,'Faturamento NNE'!$F$2:$F$707,'Infos Relatório'!$B321,'Faturamento NNE'!$AA$2:$AA$707,'Infos Relatório'!BQ$1,'Faturamento NNE'!$U$2:$U$707,"Sim")</f>
        <v>0</v>
      </c>
      <c r="BU321" s="227" t="e">
        <f t="shared" si="107"/>
        <v>#DIV/0!</v>
      </c>
      <c r="BV321" s="545">
        <f>SUMIFS('Faturamento NNE'!$I$2:$I$707,'Faturamento NNE'!$E$2:$E$707,'Infos Relatório'!$B$245,'Faturamento NNE'!$F$2:$F$707,'Infos Relatório'!$B321,'Faturamento NNE'!$AA$2:$AA$707,'Infos Relatório'!BQ$1)</f>
        <v>0</v>
      </c>
    </row>
    <row r="322" spans="2:74">
      <c r="B322" s="217" t="s">
        <v>206</v>
      </c>
      <c r="C322" s="541">
        <f>COUNTIFS('Faturamento NNE'!$E$2:$E$707,'Infos Relatório'!$B$245,'Faturamento NNE'!$F$2:$F$707,'Infos Relatório'!$B322,'Faturamento NNE'!$AA$2:$AA$707,'Infos Relatório'!C$1)</f>
        <v>0</v>
      </c>
      <c r="D322" s="542">
        <f>SUMIFS('Faturamento NNE'!$H$2:$H$707,'Faturamento NNE'!$E$2:$E$707,'Infos Relatório'!$B$245,'Faturamento NNE'!$F$2:$F$707,'Infos Relatório'!$B322,'Faturamento NNE'!$AA$2:$AA$707,'Infos Relatório'!C$1)</f>
        <v>0</v>
      </c>
      <c r="E322" s="543">
        <f>SUMIFS('Faturamento NNE'!$K$2:$K$707,'Faturamento NNE'!$E$2:$E$707,'Infos Relatório'!$B$245,'Faturamento NNE'!$F$2:$F$707,'Infos Relatório'!$B322,'Faturamento NNE'!$AA$2:$AA$707,'Infos Relatório'!C$1)</f>
        <v>0</v>
      </c>
      <c r="F322" s="544">
        <f>SUMIFS('Faturamento NNE'!$P$2:$P$707,'Faturamento NNE'!$E$2:$E$707,'Infos Relatório'!$B$245,'Faturamento NNE'!$F$2:$F$707,'Infos Relatório'!$B322,'Faturamento NNE'!$AA$2:$AA$707,'Infos Relatório'!C$1,'Faturamento NNE'!$U$2:$U$707,"Sim")+SUMIFS('Faturamento NNE'!$Q$2:$Q$707,'Faturamento NNE'!$E$2:$E$707,'Infos Relatório'!$B$245,'Faturamento NNE'!$F$2:$F$707,'Infos Relatório'!$B322,'Faturamento NNE'!$AA$2:$AA$707,'Infos Relatório'!C$1,'Faturamento NNE'!$U$2:$U$707,"Sim")</f>
        <v>0</v>
      </c>
      <c r="G322" s="283" t="e">
        <f t="shared" si="96"/>
        <v>#DIV/0!</v>
      </c>
      <c r="H322" s="545">
        <f>SUMIFS('Faturamento NNE'!$I$2:$I$707,'Faturamento NNE'!$E$2:$E$707,'Infos Relatório'!$B$245,'Faturamento NNE'!$F$2:$F$707,'Infos Relatório'!$B322,'Faturamento NNE'!$AA$2:$AA$707,'Infos Relatório'!C$1)</f>
        <v>0</v>
      </c>
      <c r="I322" s="541">
        <f>COUNTIFS('Faturamento NNE'!$E$2:$E$707,'Infos Relatório'!$B$245,'Faturamento NNE'!$F$2:$F$707,'Infos Relatório'!$B322,'Faturamento NNE'!$AA$2:$AA$707,'Infos Relatório'!I$1)</f>
        <v>0</v>
      </c>
      <c r="J322" s="542">
        <f>SUMIFS('Faturamento NNE'!$H$2:$H$707,'Faturamento NNE'!$E$2:$E$707,'Infos Relatório'!$B$245,'Faturamento NNE'!$F$2:$F$707,'Infos Relatório'!$B322,'Faturamento NNE'!$AA$2:$AA$707,'Infos Relatório'!I$1)</f>
        <v>0</v>
      </c>
      <c r="K322" s="543">
        <f>SUMIFS('Faturamento NNE'!$K$2:$K$707,'Faturamento NNE'!$E$2:$E$707,'Infos Relatório'!$B$245,'Faturamento NNE'!$F$2:$F$707,'Infos Relatório'!$B322,'Faturamento NNE'!$AA$2:$AA$707,'Infos Relatório'!I$1)</f>
        <v>0</v>
      </c>
      <c r="L322" s="544">
        <f>SUMIFS('Faturamento NNE'!$P$2:$P$707,'Faturamento NNE'!$E$2:$E$707,'Infos Relatório'!$B$245,'Faturamento NNE'!$F$2:$F$707,'Infos Relatório'!$B322,'Faturamento NNE'!$AA$2:$AA$707,'Infos Relatório'!I$1,'Faturamento NNE'!$U$2:$U$707,"Sim")+SUMIFS('Faturamento NNE'!$Q$2:$Q$707,'Faturamento NNE'!$E$2:$E$707,'Infos Relatório'!$B$245,'Faturamento NNE'!$F$2:$F$707,'Infos Relatório'!$B322,'Faturamento NNE'!$AA$2:$AA$707,'Infos Relatório'!I$1,'Faturamento NNE'!$U$2:$U$707,"Sim")</f>
        <v>0</v>
      </c>
      <c r="M322" s="283" t="e">
        <f t="shared" si="97"/>
        <v>#DIV/0!</v>
      </c>
      <c r="N322" s="545">
        <f>SUMIFS('Faturamento NNE'!$I$2:$I$707,'Faturamento NNE'!$E$2:$E$707,'Infos Relatório'!$B$245,'Faturamento NNE'!$F$2:$F$707,'Infos Relatório'!$B322,'Faturamento NNE'!$AA$2:$AA$707,'Infos Relatório'!I$1)</f>
        <v>0</v>
      </c>
      <c r="O322" s="541">
        <f>COUNTIFS('Faturamento NNE'!$E$2:$E$707,'Infos Relatório'!$B$245,'Faturamento NNE'!$F$2:$F$707,'Infos Relatório'!$B322,'Faturamento NNE'!$AA$2:$AA$707,'Infos Relatório'!O$1)</f>
        <v>0</v>
      </c>
      <c r="P322" s="542">
        <f>SUMIFS('Faturamento NNE'!$H$2:$H$707,'Faturamento NNE'!$E$2:$E$707,'Infos Relatório'!$B$245,'Faturamento NNE'!$F$2:$F$707,'Infos Relatório'!$B322,'Faturamento NNE'!$AA$2:$AA$707,'Infos Relatório'!O$1)</f>
        <v>0</v>
      </c>
      <c r="Q322" s="542">
        <f>SUMIFS('Faturamento NNE'!$K$2:$K$707,'Faturamento NNE'!$E$2:$E$707,'Infos Relatório'!$B$245,'Faturamento NNE'!$F$2:$F$707,'Infos Relatório'!$B322,'Faturamento NNE'!$AA$2:$AA$707,'Infos Relatório'!O$1)</f>
        <v>0</v>
      </c>
      <c r="R322" s="546">
        <f>SUMIFS('Faturamento NNE'!$P$2:$P$707,'Faturamento NNE'!$E$2:$E$707,'Infos Relatório'!$B$245,'Faturamento NNE'!$F$2:$F$707,'Infos Relatório'!$B322,'Faturamento NNE'!$AA$2:$AA$707,'Infos Relatório'!O$1,'Faturamento NNE'!$U$2:$U$707,"Sim")+SUMIFS('Faturamento NNE'!$Q$2:$Q$707,'Faturamento NNE'!$E$2:$E$707,'Infos Relatório'!$B$245,'Faturamento NNE'!$F$2:$F$707,'Infos Relatório'!$B322,'Faturamento NNE'!$AA$2:$AA$707,'Infos Relatório'!O$1,'Faturamento NNE'!$U$2:$U$707,"Sim")</f>
        <v>0</v>
      </c>
      <c r="S322" s="227" t="e">
        <f t="shared" si="98"/>
        <v>#DIV/0!</v>
      </c>
      <c r="T322" s="545">
        <f>SUMIFS('Faturamento NNE'!$I$2:$I$707,'Faturamento NNE'!$E$2:$E$707,'Infos Relatório'!$B$245,'Faturamento NNE'!$F$2:$F$707,'Infos Relatório'!$B322,'Faturamento NNE'!$AA$2:$AA$707,'Infos Relatório'!O$1)</f>
        <v>0</v>
      </c>
      <c r="U322" s="541">
        <f>COUNTIFS('Faturamento NNE'!$E$2:$E$707,'Infos Relatório'!$B$245,'Faturamento NNE'!$F$2:$F$707,'Infos Relatório'!$B322,'Faturamento NNE'!$AA$2:$AA$707,'Infos Relatório'!U$1)</f>
        <v>0</v>
      </c>
      <c r="V322" s="542">
        <f>SUMIFS('Faturamento NNE'!$H$2:$H$707,'Faturamento NNE'!$E$2:$E$707,'Infos Relatório'!$B$245,'Faturamento NNE'!$F$2:$F$707,'Infos Relatório'!$B322,'Faturamento NNE'!$AA$2:$AA$707,'Infos Relatório'!U$1)</f>
        <v>0</v>
      </c>
      <c r="W322" s="542">
        <f>SUMIFS('Faturamento NNE'!$K$2:$K$707,'Faturamento NNE'!$E$2:$E$707,'Infos Relatório'!$B$245,'Faturamento NNE'!$F$2:$F$707,'Infos Relatório'!$B322,'Faturamento NNE'!$AA$2:$AA$707,'Infos Relatório'!U$1)</f>
        <v>0</v>
      </c>
      <c r="X322" s="546">
        <f>SUMIFS('Faturamento NNE'!$P$2:$P$707,'Faturamento NNE'!$E$2:$E$707,'Infos Relatório'!$B$245,'Faturamento NNE'!$F$2:$F$707,'Infos Relatório'!$B322,'Faturamento NNE'!$AA$2:$AA$707,'Infos Relatório'!U$1,'Faturamento NNE'!$U$2:$U$707,"Sim")+SUMIFS('Faturamento NNE'!$Q$2:$Q$707,'Faturamento NNE'!$E$2:$E$707,'Infos Relatório'!$B$245,'Faturamento NNE'!$F$2:$F$707,'Infos Relatório'!$B322,'Faturamento NNE'!$AA$2:$AA$707,'Infos Relatório'!U$1,'Faturamento NNE'!$U$2:$U$707,"Sim")</f>
        <v>0</v>
      </c>
      <c r="Y322" s="227" t="e">
        <f t="shared" si="99"/>
        <v>#DIV/0!</v>
      </c>
      <c r="Z322" s="545">
        <f>SUMIFS('Faturamento NNE'!$I$2:$I$707,'Faturamento NNE'!$E$2:$E$707,'Infos Relatório'!$B$245,'Faturamento NNE'!$F$2:$F$707,'Infos Relatório'!$B322,'Faturamento NNE'!$AA$2:$AA$707,'Infos Relatório'!U$1)</f>
        <v>0</v>
      </c>
      <c r="AA322" s="541">
        <f>COUNTIFS('Faturamento NNE'!$E$2:$E$707,'Infos Relatório'!$B$245,'Faturamento NNE'!$F$2:$F$707,'Infos Relatório'!$B322,'Faturamento NNE'!$AA$2:$AA$707,'Infos Relatório'!AA$1)</f>
        <v>0</v>
      </c>
      <c r="AB322" s="542">
        <f>SUMIFS('Faturamento NNE'!$H$2:$H$707,'Faturamento NNE'!$E$2:$E$707,'Infos Relatório'!$B$245,'Faturamento NNE'!$F$2:$F$707,'Infos Relatório'!$B322,'Faturamento NNE'!$AA$2:$AA$707,'Infos Relatório'!AA$1)</f>
        <v>0</v>
      </c>
      <c r="AC322" s="542">
        <f>SUMIFS('Faturamento NNE'!$K$2:$K$707,'Faturamento NNE'!$E$2:$E$707,'Infos Relatório'!$B$245,'Faturamento NNE'!$F$2:$F$707,'Infos Relatório'!$B322,'Faturamento NNE'!$AA$2:$AA$707,'Infos Relatório'!AA$1)</f>
        <v>0</v>
      </c>
      <c r="AD322" s="546">
        <f>SUMIFS('Faturamento NNE'!$P$2:$P$707,'Faturamento NNE'!$E$2:$E$707,'Infos Relatório'!$B$245,'Faturamento NNE'!$F$2:$F$707,'Infos Relatório'!$B322,'Faturamento NNE'!$AA$2:$AA$707,'Infos Relatório'!AA$1,'Faturamento NNE'!$U$2:$U$707,"Sim")+SUMIFS('Faturamento NNE'!$Q$2:$Q$707,'Faturamento NNE'!$E$2:$E$707,'Infos Relatório'!$B$245,'Faturamento NNE'!$F$2:$F$707,'Infos Relatório'!$B322,'Faturamento NNE'!$AA$2:$AA$707,'Infos Relatório'!AA$1,'Faturamento NNE'!$U$2:$U$707,"Sim")</f>
        <v>0</v>
      </c>
      <c r="AE322" s="227" t="e">
        <f t="shared" si="100"/>
        <v>#DIV/0!</v>
      </c>
      <c r="AF322" s="545">
        <f>SUMIFS('Faturamento NNE'!$I$2:$I$707,'Faturamento NNE'!$E$2:$E$707,'Infos Relatório'!$B$245,'Faturamento NNE'!$F$2:$F$707,'Infos Relatório'!$B322,'Faturamento NNE'!$AA$2:$AA$707,'Infos Relatório'!AA$1)</f>
        <v>0</v>
      </c>
      <c r="AG322" s="541">
        <f>COUNTIFS('Faturamento NNE'!$E$2:$E$707,'Infos Relatório'!$B$245,'Faturamento NNE'!$F$2:$F$707,'Infos Relatório'!$B322,'Faturamento NNE'!$AA$2:$AA$707,'Infos Relatório'!AG$1)</f>
        <v>0</v>
      </c>
      <c r="AH322" s="542">
        <f>SUMIFS('Faturamento NNE'!$H$2:$H$707,'Faturamento NNE'!$E$2:$E$707,'Infos Relatório'!$B$245,'Faturamento NNE'!$F$2:$F$707,'Infos Relatório'!$B322,'Faturamento NNE'!$AA$2:$AA$707,'Infos Relatório'!AG$1)</f>
        <v>0</v>
      </c>
      <c r="AI322" s="542">
        <f>SUMIFS('Faturamento NNE'!$K$2:$K$707,'Faturamento NNE'!$E$2:$E$707,'Infos Relatório'!$B$245,'Faturamento NNE'!$F$2:$F$707,'Infos Relatório'!$B322,'Faturamento NNE'!$AA$2:$AA$707,'Infos Relatório'!AG$1)</f>
        <v>0</v>
      </c>
      <c r="AJ322" s="546">
        <f>SUMIFS('Faturamento NNE'!$P$2:$P$707,'Faturamento NNE'!$E$2:$E$707,'Infos Relatório'!$B$245,'Faturamento NNE'!$F$2:$F$707,'Infos Relatório'!$B322,'Faturamento NNE'!$AA$2:$AA$707,'Infos Relatório'!AG$1,'Faturamento NNE'!$U$2:$U$707,"Sim")+SUMIFS('Faturamento NNE'!$Q$2:$Q$707,'Faturamento NNE'!$E$2:$E$707,'Infos Relatório'!$B$245,'Faturamento NNE'!$F$2:$F$707,'Infos Relatório'!$B322,'Faturamento NNE'!$AA$2:$AA$707,'Infos Relatório'!AG$1,'Faturamento NNE'!$U$2:$U$707,"Sim")</f>
        <v>0</v>
      </c>
      <c r="AK322" s="227" t="e">
        <f t="shared" si="101"/>
        <v>#DIV/0!</v>
      </c>
      <c r="AL322" s="545">
        <f>SUMIFS('Faturamento NNE'!$I$2:$I$707,'Faturamento NNE'!$E$2:$E$707,'Infos Relatório'!$B$245,'Faturamento NNE'!$F$2:$F$707,'Infos Relatório'!$B322,'Faturamento NNE'!$AA$2:$AA$707,'Infos Relatório'!AG$1)</f>
        <v>0</v>
      </c>
      <c r="AM322" s="541">
        <f>COUNTIFS('Faturamento NNE'!$E$2:$E$707,'Infos Relatório'!$B$245,'Faturamento NNE'!$F$2:$F$707,'Infos Relatório'!$B322,'Faturamento NNE'!$AA$2:$AA$707,'Infos Relatório'!AM$1)</f>
        <v>0</v>
      </c>
      <c r="AN322" s="542">
        <f>SUMIFS('Faturamento NNE'!$H$2:$H$707,'Faturamento NNE'!$E$2:$E$707,'Infos Relatório'!$B$245,'Faturamento NNE'!$F$2:$F$707,'Infos Relatório'!$B322,'Faturamento NNE'!$AA$2:$AA$707,'Infos Relatório'!AM$1)</f>
        <v>0</v>
      </c>
      <c r="AO322" s="542">
        <f>SUMIFS('Faturamento NNE'!$K$2:$K$707,'Faturamento NNE'!$E$2:$E$707,'Infos Relatório'!$B$245,'Faturamento NNE'!$F$2:$F$707,'Infos Relatório'!$B322,'Faturamento NNE'!$AA$2:$AA$707,'Infos Relatório'!AM$1)</f>
        <v>0</v>
      </c>
      <c r="AP322" s="546">
        <f>SUMIFS('Faturamento NNE'!$P$2:$P$707,'Faturamento NNE'!$E$2:$E$707,'Infos Relatório'!$B$245,'Faturamento NNE'!$F$2:$F$707,'Infos Relatório'!$B322,'Faturamento NNE'!$AA$2:$AA$707,'Infos Relatório'!AM$1,'Faturamento NNE'!$U$2:$U$707,"Sim")+SUMIFS('Faturamento NNE'!$Q$2:$Q$707,'Faturamento NNE'!$E$2:$E$707,'Infos Relatório'!$B$245,'Faturamento NNE'!$F$2:$F$707,'Infos Relatório'!$B322,'Faturamento NNE'!$AA$2:$AA$707,'Infos Relatório'!AM$1,'Faturamento NNE'!$U$2:$U$707,"Sim")</f>
        <v>0</v>
      </c>
      <c r="AQ322" s="227" t="e">
        <f t="shared" si="102"/>
        <v>#DIV/0!</v>
      </c>
      <c r="AR322" s="545">
        <f>SUMIFS('Faturamento NNE'!$I$2:$I$707,'Faturamento NNE'!$E$2:$E$707,'Infos Relatório'!$B$245,'Faturamento NNE'!$F$2:$F$707,'Infos Relatório'!$B322,'Faturamento NNE'!$AA$2:$AA$707,'Infos Relatório'!AM$1)</f>
        <v>0</v>
      </c>
      <c r="AS322" s="541">
        <f>COUNTIFS('Faturamento NNE'!$E$2:$E$707,'Infos Relatório'!$B$245,'Faturamento NNE'!$F$2:$F$707,'Infos Relatório'!$B322,'Faturamento NNE'!$AA$2:$AA$707,'Infos Relatório'!AS$1)</f>
        <v>0</v>
      </c>
      <c r="AT322" s="542">
        <f>SUMIFS('Faturamento NNE'!$H$2:$H$707,'Faturamento NNE'!$E$2:$E$707,'Infos Relatório'!$B$245,'Faturamento NNE'!$F$2:$F$707,'Infos Relatório'!$B322,'Faturamento NNE'!$AA$2:$AA$707,'Infos Relatório'!AS$1)</f>
        <v>0</v>
      </c>
      <c r="AU322" s="542">
        <f>SUMIFS('Faturamento NNE'!$K$2:$K$707,'Faturamento NNE'!$E$2:$E$707,'Infos Relatório'!$B$245,'Faturamento NNE'!$F$2:$F$707,'Infos Relatório'!$B322,'Faturamento NNE'!$AA$2:$AA$707,'Infos Relatório'!AS$1)</f>
        <v>0</v>
      </c>
      <c r="AV322" s="546">
        <f>SUMIFS('Faturamento NNE'!$P$2:$P$707,'Faturamento NNE'!$E$2:$E$707,'Infos Relatório'!$B$245,'Faturamento NNE'!$F$2:$F$707,'Infos Relatório'!$B322,'Faturamento NNE'!$AA$2:$AA$707,'Infos Relatório'!AS$1,'Faturamento NNE'!$U$2:$U$707,"Sim")+SUMIFS('Faturamento NNE'!$Q$2:$Q$707,'Faturamento NNE'!$E$2:$E$707,'Infos Relatório'!$B$245,'Faturamento NNE'!$F$2:$F$707,'Infos Relatório'!$B322,'Faturamento NNE'!$AA$2:$AA$707,'Infos Relatório'!AS$1,'Faturamento NNE'!$U$2:$U$707,"Sim")</f>
        <v>0</v>
      </c>
      <c r="AW322" s="227" t="e">
        <f t="shared" si="103"/>
        <v>#DIV/0!</v>
      </c>
      <c r="AX322" s="545">
        <f>SUMIFS('Faturamento NNE'!$I$2:$I$707,'Faturamento NNE'!$E$2:$E$707,'Infos Relatório'!$B$245,'Faturamento NNE'!$F$2:$F$707,'Infos Relatório'!$B322,'Faturamento NNE'!$AA$2:$AA$707,'Infos Relatório'!AS$1)</f>
        <v>0</v>
      </c>
      <c r="AY322" s="541">
        <f>COUNTIFS('Faturamento NNE'!$E$2:$E$707,'Infos Relatório'!$B$245,'Faturamento NNE'!$F$2:$F$707,'Infos Relatório'!$B322,'Faturamento NNE'!$AA$2:$AA$707,'Infos Relatório'!AY$1)</f>
        <v>0</v>
      </c>
      <c r="AZ322" s="542">
        <f>SUMIFS('Faturamento NNE'!$H$2:$H$707,'Faturamento NNE'!$E$2:$E$707,'Infos Relatório'!$B$245,'Faturamento NNE'!$F$2:$F$707,'Infos Relatório'!$B322,'Faturamento NNE'!$AA$2:$AA$707,'Infos Relatório'!AY$1)</f>
        <v>0</v>
      </c>
      <c r="BA322" s="542">
        <f>SUMIFS('Faturamento NNE'!$K$2:$K$707,'Faturamento NNE'!$E$2:$E$707,'Infos Relatório'!$B$245,'Faturamento NNE'!$F$2:$F$707,'Infos Relatório'!$B322,'Faturamento NNE'!$AA$2:$AA$707,'Infos Relatório'!AY$1)</f>
        <v>0</v>
      </c>
      <c r="BB322" s="546">
        <f>SUMIFS('Faturamento NNE'!$P$2:$P$707,'Faturamento NNE'!$E$2:$E$707,'Infos Relatório'!$B$245,'Faturamento NNE'!$F$2:$F$707,'Infos Relatório'!$B322,'Faturamento NNE'!$AA$2:$AA$707,'Infos Relatório'!AY$1,'Faturamento NNE'!$U$2:$U$707,"Sim")+SUMIFS('Faturamento NNE'!$Q$2:$Q$707,'Faturamento NNE'!$E$2:$E$707,'Infos Relatório'!$B$245,'Faturamento NNE'!$F$2:$F$707,'Infos Relatório'!$B322,'Faturamento NNE'!$AA$2:$AA$707,'Infos Relatório'!AY$1,'Faturamento NNE'!$U$2:$U$707,"Sim")</f>
        <v>0</v>
      </c>
      <c r="BC322" s="227" t="e">
        <f t="shared" si="104"/>
        <v>#DIV/0!</v>
      </c>
      <c r="BD322" s="545">
        <f>SUMIFS('Faturamento NNE'!$I$2:$I$707,'Faturamento NNE'!$E$2:$E$707,'Infos Relatório'!$B$245,'Faturamento NNE'!$F$2:$F$707,'Infos Relatório'!$B322,'Faturamento NNE'!$AA$2:$AA$707,'Infos Relatório'!AY$1)</f>
        <v>0</v>
      </c>
      <c r="BE322" s="541">
        <f>COUNTIFS('Faturamento NNE'!$E$2:$E$707,'Infos Relatório'!$B$245,'Faturamento NNE'!$F$2:$F$707,'Infos Relatório'!$B322,'Faturamento NNE'!$AA$2:$AA$707,'Infos Relatório'!BE$1)</f>
        <v>0</v>
      </c>
      <c r="BF322" s="542">
        <f>SUMIFS('Faturamento NNE'!$H$2:$H$707,'Faturamento NNE'!$E$2:$E$707,'Infos Relatório'!$B$245,'Faturamento NNE'!$F$2:$F$707,'Infos Relatório'!$B322,'Faturamento NNE'!$AA$2:$AA$707,'Infos Relatório'!BE$1)</f>
        <v>0</v>
      </c>
      <c r="BG322" s="542">
        <f>SUMIFS('Faturamento NNE'!$K$2:$K$707,'Faturamento NNE'!$E$2:$E$707,'Infos Relatório'!$B$245,'Faturamento NNE'!$F$2:$F$707,'Infos Relatório'!$B322,'Faturamento NNE'!$AA$2:$AA$707,'Infos Relatório'!BE$1)</f>
        <v>0</v>
      </c>
      <c r="BH322" s="546">
        <f>SUMIFS('Faturamento NNE'!$P$2:$P$707,'Faturamento NNE'!$E$2:$E$707,'Infos Relatório'!$B$245,'Faturamento NNE'!$F$2:$F$707,'Infos Relatório'!$B322,'Faturamento NNE'!$AA$2:$AA$707,'Infos Relatório'!BE$1,'Faturamento NNE'!$U$2:$U$707,"Sim")+SUMIFS('Faturamento NNE'!$Q$2:$Q$707,'Faturamento NNE'!$E$2:$E$707,'Infos Relatório'!$B$245,'Faturamento NNE'!$F$2:$F$707,'Infos Relatório'!$B322,'Faturamento NNE'!$AA$2:$AA$707,'Infos Relatório'!BE$1,'Faturamento NNE'!$U$2:$U$707,"Sim")</f>
        <v>0</v>
      </c>
      <c r="BI322" s="227" t="e">
        <f t="shared" si="105"/>
        <v>#DIV/0!</v>
      </c>
      <c r="BJ322" s="545">
        <f>SUMIFS('Faturamento NNE'!$I$2:$I$707,'Faturamento NNE'!$E$2:$E$707,'Infos Relatório'!$B$245,'Faturamento NNE'!$F$2:$F$707,'Infos Relatório'!$B322,'Faturamento NNE'!$AA$2:$AA$707,'Infos Relatório'!BE$1)</f>
        <v>0</v>
      </c>
      <c r="BK322" s="541">
        <f>COUNTIFS('Faturamento NNE'!$E$2:$E$707,'Infos Relatório'!$B$245,'Faturamento NNE'!$F$2:$F$707,'Infos Relatório'!$B322,'Faturamento NNE'!$AA$2:$AA$707,'Infos Relatório'!BK$1)</f>
        <v>0</v>
      </c>
      <c r="BL322" s="542">
        <f>SUMIFS('Faturamento NNE'!$H$2:$H$707,'Faturamento NNE'!$E$2:$E$707,'Infos Relatório'!$B$245,'Faturamento NNE'!$F$2:$F$707,'Infos Relatório'!$B322,'Faturamento NNE'!$AA$2:$AA$707,'Infos Relatório'!BK$1)</f>
        <v>0</v>
      </c>
      <c r="BM322" s="542">
        <f>SUMIFS('Faturamento NNE'!$K$2:$K$707,'Faturamento NNE'!$E$2:$E$707,'Infos Relatório'!$B$245,'Faturamento NNE'!$F$2:$F$707,'Infos Relatório'!$B322,'Faturamento NNE'!$AA$2:$AA$707,'Infos Relatório'!BK$1)</f>
        <v>0</v>
      </c>
      <c r="BN322" s="546">
        <f>SUMIFS('Faturamento NNE'!$P$2:$P$707,'Faturamento NNE'!$E$2:$E$707,'Infos Relatório'!$B$245,'Faturamento NNE'!$F$2:$F$707,'Infos Relatório'!$B322,'Faturamento NNE'!$AA$2:$AA$707,'Infos Relatório'!BK$1,'Faturamento NNE'!$U$2:$U$707,"Sim")+SUMIFS('Faturamento NNE'!$Q$2:$Q$707,'Faturamento NNE'!$E$2:$E$707,'Infos Relatório'!$B$245,'Faturamento NNE'!$F$2:$F$707,'Infos Relatório'!$B322,'Faturamento NNE'!$AA$2:$AA$707,'Infos Relatório'!BK$1,'Faturamento NNE'!$U$2:$U$707,"Sim")</f>
        <v>0</v>
      </c>
      <c r="BO322" s="227" t="e">
        <f t="shared" si="106"/>
        <v>#DIV/0!</v>
      </c>
      <c r="BP322" s="545">
        <f>SUMIFS('Faturamento NNE'!$I$2:$I$707,'Faturamento NNE'!$E$2:$E$707,'Infos Relatório'!$B$245,'Faturamento NNE'!$F$2:$F$707,'Infos Relatório'!$B322,'Faturamento NNE'!$AA$2:$AA$707,'Infos Relatório'!BK$1)</f>
        <v>0</v>
      </c>
      <c r="BQ322" s="541">
        <f>COUNTIFS('Faturamento NNE'!$E$2:$E$707,'Infos Relatório'!$B$245,'Faturamento NNE'!$F$2:$F$707,'Infos Relatório'!$B322,'Faturamento NNE'!$AA$2:$AA$707,'Infos Relatório'!BQ$1)</f>
        <v>0</v>
      </c>
      <c r="BR322" s="542">
        <f>SUMIFS('Faturamento NNE'!$H$2:$H$707,'Faturamento NNE'!$E$2:$E$707,'Infos Relatório'!$B$245,'Faturamento NNE'!$F$2:$F$707,'Infos Relatório'!$B322,'Faturamento NNE'!$AA$2:$AA$707,'Infos Relatório'!BQ$1)</f>
        <v>0</v>
      </c>
      <c r="BS322" s="542">
        <f>SUMIFS('Faturamento NNE'!$K$2:$K$707,'Faturamento NNE'!$E$2:$E$707,'Infos Relatório'!$B$245,'Faturamento NNE'!$F$2:$F$707,'Infos Relatório'!$B322,'Faturamento NNE'!$AA$2:$AA$707,'Infos Relatório'!BQ$1)</f>
        <v>0</v>
      </c>
      <c r="BT322" s="546">
        <f>SUMIFS('Faturamento NNE'!$P$2:$P$707,'Faturamento NNE'!$E$2:$E$707,'Infos Relatório'!$B$245,'Faturamento NNE'!$F$2:$F$707,'Infos Relatório'!$B322,'Faturamento NNE'!$AA$2:$AA$707,'Infos Relatório'!BQ$1,'Faturamento NNE'!$U$2:$U$707,"Sim")+SUMIFS('Faturamento NNE'!$Q$2:$Q$707,'Faturamento NNE'!$E$2:$E$707,'Infos Relatório'!$B$245,'Faturamento NNE'!$F$2:$F$707,'Infos Relatório'!$B322,'Faturamento NNE'!$AA$2:$AA$707,'Infos Relatório'!BQ$1,'Faturamento NNE'!$U$2:$U$707,"Sim")</f>
        <v>0</v>
      </c>
      <c r="BU322" s="227" t="e">
        <f t="shared" si="107"/>
        <v>#DIV/0!</v>
      </c>
      <c r="BV322" s="545">
        <f>SUMIFS('Faturamento NNE'!$I$2:$I$707,'Faturamento NNE'!$E$2:$E$707,'Infos Relatório'!$B$245,'Faturamento NNE'!$F$2:$F$707,'Infos Relatório'!$B322,'Faturamento NNE'!$AA$2:$AA$707,'Infos Relatório'!BQ$1)</f>
        <v>0</v>
      </c>
    </row>
    <row r="323" spans="2:74">
      <c r="C323" s="225"/>
      <c r="H323" s="226"/>
      <c r="I323" s="225"/>
      <c r="N323" s="226"/>
      <c r="O323" s="225"/>
      <c r="T323" s="226"/>
      <c r="U323" s="225"/>
      <c r="Z323" s="226"/>
      <c r="AA323" s="225"/>
      <c r="AF323" s="226"/>
      <c r="AG323" s="225"/>
      <c r="AL323" s="226"/>
      <c r="AM323" s="225"/>
      <c r="AR323" s="226"/>
      <c r="AS323" s="225"/>
      <c r="AX323" s="226"/>
      <c r="AY323" s="225"/>
      <c r="BD323" s="226"/>
      <c r="BE323" s="225"/>
      <c r="BJ323" s="226"/>
      <c r="BK323" s="225"/>
      <c r="BP323" s="226"/>
      <c r="BQ323" s="225"/>
      <c r="BV323" s="226"/>
    </row>
    <row r="324" spans="2:74">
      <c r="C324" s="225"/>
      <c r="H324" s="226"/>
      <c r="I324" s="225"/>
      <c r="N324" s="226"/>
      <c r="O324" s="225"/>
      <c r="T324" s="226"/>
      <c r="U324" s="225"/>
      <c r="Z324" s="226"/>
      <c r="AA324" s="225"/>
      <c r="AF324" s="226"/>
      <c r="AG324" s="225"/>
      <c r="AL324" s="226"/>
      <c r="AM324" s="225"/>
      <c r="AR324" s="226"/>
      <c r="AS324" s="225"/>
      <c r="AX324" s="226"/>
      <c r="AY324" s="225"/>
      <c r="BD324" s="226"/>
      <c r="BE324" s="225"/>
      <c r="BJ324" s="226"/>
      <c r="BK324" s="225"/>
      <c r="BP324" s="226"/>
      <c r="BQ324" s="225"/>
      <c r="BV324" s="226"/>
    </row>
    <row r="325" spans="2:74">
      <c r="C325" s="225"/>
      <c r="H325" s="226"/>
      <c r="I325" s="225"/>
      <c r="N325" s="226"/>
      <c r="O325" s="225"/>
      <c r="T325" s="226"/>
      <c r="U325" s="225"/>
      <c r="Z325" s="226"/>
      <c r="AA325" s="225"/>
      <c r="AF325" s="226"/>
      <c r="AG325" s="225"/>
      <c r="AL325" s="226"/>
      <c r="AM325" s="225"/>
      <c r="AR325" s="226"/>
      <c r="AS325" s="225"/>
      <c r="AX325" s="226"/>
      <c r="AY325" s="225"/>
      <c r="BD325" s="226"/>
      <c r="BE325" s="225"/>
      <c r="BJ325" s="226"/>
      <c r="BK325" s="225"/>
      <c r="BP325" s="226"/>
      <c r="BQ325" s="225"/>
      <c r="BV325" s="226"/>
    </row>
    <row r="326" spans="2:74">
      <c r="B326" t="s">
        <v>75</v>
      </c>
      <c r="C326" s="801">
        <v>45292</v>
      </c>
      <c r="D326" s="802"/>
      <c r="E326" s="802"/>
      <c r="F326" s="802"/>
      <c r="G326" s="802"/>
      <c r="H326" s="803"/>
      <c r="I326" s="801">
        <v>45323</v>
      </c>
      <c r="J326" s="802"/>
      <c r="K326" s="802"/>
      <c r="L326" s="802"/>
      <c r="M326" s="802"/>
      <c r="N326" s="803"/>
      <c r="O326" s="801">
        <v>45352</v>
      </c>
      <c r="P326" s="802"/>
      <c r="Q326" s="802"/>
      <c r="R326" s="802"/>
      <c r="S326" s="802"/>
      <c r="T326" s="803"/>
      <c r="U326" s="801">
        <v>45383</v>
      </c>
      <c r="V326" s="802"/>
      <c r="W326" s="802"/>
      <c r="X326" s="802"/>
      <c r="Y326" s="802"/>
      <c r="Z326" s="803"/>
      <c r="AA326" s="801">
        <v>45413</v>
      </c>
      <c r="AB326" s="802"/>
      <c r="AC326" s="802"/>
      <c r="AD326" s="802"/>
      <c r="AE326" s="802"/>
      <c r="AF326" s="803"/>
      <c r="AG326" s="801">
        <v>45444</v>
      </c>
      <c r="AH326" s="802"/>
      <c r="AI326" s="802"/>
      <c r="AJ326" s="802"/>
      <c r="AK326" s="802"/>
      <c r="AL326" s="803"/>
      <c r="AM326" s="801">
        <v>45474</v>
      </c>
      <c r="AN326" s="802"/>
      <c r="AO326" s="802"/>
      <c r="AP326" s="802"/>
      <c r="AQ326" s="802"/>
      <c r="AR326" s="803"/>
      <c r="AS326" s="801">
        <v>45505</v>
      </c>
      <c r="AT326" s="802"/>
      <c r="AU326" s="802"/>
      <c r="AV326" s="802"/>
      <c r="AW326" s="802"/>
      <c r="AX326" s="803"/>
      <c r="AY326" s="801">
        <v>45536</v>
      </c>
      <c r="AZ326" s="802"/>
      <c r="BA326" s="802"/>
      <c r="BB326" s="802"/>
      <c r="BC326" s="802"/>
      <c r="BD326" s="803"/>
      <c r="BE326" s="801">
        <v>45566</v>
      </c>
      <c r="BF326" s="802"/>
      <c r="BG326" s="802"/>
      <c r="BH326" s="802"/>
      <c r="BI326" s="802"/>
      <c r="BJ326" s="803"/>
      <c r="BK326" s="801">
        <v>45597</v>
      </c>
      <c r="BL326" s="802"/>
      <c r="BM326" s="802"/>
      <c r="BN326" s="802"/>
      <c r="BO326" s="802"/>
      <c r="BP326" s="803"/>
      <c r="BQ326" s="801">
        <v>45627</v>
      </c>
      <c r="BR326" s="802"/>
      <c r="BS326" s="802"/>
      <c r="BT326" s="802"/>
      <c r="BU326" s="802"/>
      <c r="BV326" s="803"/>
    </row>
    <row r="327" spans="2:74" ht="42">
      <c r="B327" s="216" t="s">
        <v>124</v>
      </c>
      <c r="C327" s="221" t="s">
        <v>125</v>
      </c>
      <c r="D327" s="212" t="s">
        <v>126</v>
      </c>
      <c r="E327" s="270" t="s">
        <v>127</v>
      </c>
      <c r="F327" s="270" t="s">
        <v>209</v>
      </c>
      <c r="G327" s="282" t="s">
        <v>129</v>
      </c>
      <c r="H327" s="222" t="s">
        <v>130</v>
      </c>
      <c r="I327" s="221" t="s">
        <v>125</v>
      </c>
      <c r="J327" s="212" t="s">
        <v>126</v>
      </c>
      <c r="K327" s="270" t="s">
        <v>127</v>
      </c>
      <c r="L327" s="270" t="s">
        <v>209</v>
      </c>
      <c r="M327" s="282" t="s">
        <v>129</v>
      </c>
      <c r="N327" s="222" t="s">
        <v>130</v>
      </c>
      <c r="O327" s="221" t="s">
        <v>125</v>
      </c>
      <c r="P327" s="212" t="s">
        <v>126</v>
      </c>
      <c r="Q327" s="212" t="s">
        <v>127</v>
      </c>
      <c r="R327" s="212" t="s">
        <v>209</v>
      </c>
      <c r="S327" s="212" t="s">
        <v>129</v>
      </c>
      <c r="T327" s="222" t="s">
        <v>130</v>
      </c>
      <c r="U327" s="221" t="s">
        <v>125</v>
      </c>
      <c r="V327" s="212" t="s">
        <v>126</v>
      </c>
      <c r="W327" s="212" t="s">
        <v>127</v>
      </c>
      <c r="X327" s="212" t="s">
        <v>209</v>
      </c>
      <c r="Y327" s="212" t="s">
        <v>129</v>
      </c>
      <c r="Z327" s="222" t="s">
        <v>130</v>
      </c>
      <c r="AA327" s="221" t="s">
        <v>125</v>
      </c>
      <c r="AB327" s="212" t="s">
        <v>126</v>
      </c>
      <c r="AC327" s="212" t="s">
        <v>127</v>
      </c>
      <c r="AD327" s="212" t="s">
        <v>209</v>
      </c>
      <c r="AE327" s="212" t="s">
        <v>129</v>
      </c>
      <c r="AF327" s="222" t="s">
        <v>130</v>
      </c>
      <c r="AG327" s="221" t="s">
        <v>125</v>
      </c>
      <c r="AH327" s="212" t="s">
        <v>126</v>
      </c>
      <c r="AI327" s="212" t="s">
        <v>127</v>
      </c>
      <c r="AJ327" s="212" t="s">
        <v>209</v>
      </c>
      <c r="AK327" s="212" t="s">
        <v>129</v>
      </c>
      <c r="AL327" s="222" t="s">
        <v>130</v>
      </c>
      <c r="AM327" s="221" t="s">
        <v>125</v>
      </c>
      <c r="AN327" s="212" t="s">
        <v>126</v>
      </c>
      <c r="AO327" s="212" t="s">
        <v>127</v>
      </c>
      <c r="AP327" s="212" t="s">
        <v>209</v>
      </c>
      <c r="AQ327" s="212" t="s">
        <v>129</v>
      </c>
      <c r="AR327" s="222" t="s">
        <v>130</v>
      </c>
      <c r="AS327" s="221" t="s">
        <v>125</v>
      </c>
      <c r="AT327" s="212" t="s">
        <v>126</v>
      </c>
      <c r="AU327" s="212" t="s">
        <v>127</v>
      </c>
      <c r="AV327" s="212" t="s">
        <v>209</v>
      </c>
      <c r="AW327" s="212" t="s">
        <v>129</v>
      </c>
      <c r="AX327" s="222" t="s">
        <v>130</v>
      </c>
      <c r="AY327" s="221" t="s">
        <v>125</v>
      </c>
      <c r="AZ327" s="212" t="s">
        <v>126</v>
      </c>
      <c r="BA327" s="212" t="s">
        <v>127</v>
      </c>
      <c r="BB327" s="212" t="s">
        <v>209</v>
      </c>
      <c r="BC327" s="212" t="s">
        <v>129</v>
      </c>
      <c r="BD327" s="222" t="s">
        <v>130</v>
      </c>
      <c r="BE327" s="221" t="s">
        <v>125</v>
      </c>
      <c r="BF327" s="212" t="s">
        <v>126</v>
      </c>
      <c r="BG327" s="212" t="s">
        <v>127</v>
      </c>
      <c r="BH327" s="212" t="s">
        <v>209</v>
      </c>
      <c r="BI327" s="212" t="s">
        <v>129</v>
      </c>
      <c r="BJ327" s="222" t="s">
        <v>130</v>
      </c>
      <c r="BK327" s="221" t="s">
        <v>125</v>
      </c>
      <c r="BL327" s="212" t="s">
        <v>126</v>
      </c>
      <c r="BM327" s="212" t="s">
        <v>127</v>
      </c>
      <c r="BN327" s="212" t="s">
        <v>209</v>
      </c>
      <c r="BO327" s="212" t="s">
        <v>129</v>
      </c>
      <c r="BP327" s="222" t="s">
        <v>130</v>
      </c>
      <c r="BQ327" s="221" t="s">
        <v>125</v>
      </c>
      <c r="BR327" s="212" t="s">
        <v>126</v>
      </c>
      <c r="BS327" s="212" t="s">
        <v>127</v>
      </c>
      <c r="BT327" s="212" t="s">
        <v>209</v>
      </c>
      <c r="BU327" s="212" t="s">
        <v>129</v>
      </c>
      <c r="BV327" s="222" t="s">
        <v>130</v>
      </c>
    </row>
    <row r="328" spans="2:74">
      <c r="B328" s="217" t="s">
        <v>131</v>
      </c>
      <c r="C328" s="541">
        <f>COUNTIFS('Faturamento NNE'!$E$2:$E$707,'Infos Relatório'!$B$326,'Faturamento NNE'!$F$2:$F$707,'Infos Relatório'!$B328,'Faturamento NNE'!$AA$2:$AA$707,'Infos Relatório'!C$1)</f>
        <v>0</v>
      </c>
      <c r="D328" s="542">
        <f>SUMIFS('Faturamento NNE'!$H$2:$H$707,'Faturamento NNE'!$E$2:$E$707,'Infos Relatório'!$B$326,'Faturamento NNE'!$F$2:$F$707,'Infos Relatório'!$B328,'Faturamento NNE'!$AA$2:$AA$707,'Infos Relatório'!C$1)</f>
        <v>0</v>
      </c>
      <c r="E328" s="543">
        <f>SUMIFS('Faturamento NNE'!$K$2:$K$707,'Faturamento NNE'!$E$2:$E$707,'Infos Relatório'!$B$326,'Faturamento NNE'!$F$2:$F$707,'Infos Relatório'!$B328,'Faturamento NNE'!$AA$2:$AA$707,'Infos Relatório'!C$1)</f>
        <v>0</v>
      </c>
      <c r="F328" s="544">
        <f>SUMIFS('Faturamento NNE'!$P$2:$P$707,'Faturamento NNE'!$E$2:$E$707,'Infos Relatório'!$B$326,'Faturamento NNE'!$F$2:$F$707,'Infos Relatório'!$B328,'Faturamento NNE'!$AA$2:$AA$707,'Infos Relatório'!C$1,'Faturamento NNE'!$U$2:$U$707,"Sim")+SUMIFS('Faturamento NNE'!$Q$2:$Q$707,'Faturamento NNE'!$E$2:$E$707,'Infos Relatório'!$B$326,'Faturamento NNE'!$F$2:$F$707,'Infos Relatório'!$B328,'Faturamento NNE'!$AA$2:$AA$707,'Infos Relatório'!C$1,'Faturamento NNE'!$U$2:$U$707,"Sim")</f>
        <v>0</v>
      </c>
      <c r="G328" s="283" t="e">
        <f>F328/E328</f>
        <v>#DIV/0!</v>
      </c>
      <c r="H328" s="545">
        <f>SUMIFS('Faturamento NNE'!$I$2:$I$707,'Faturamento NNE'!$E$2:$E$707,'Infos Relatório'!$B$326,'Faturamento NNE'!$F$2:$F$707,'Infos Relatório'!$B328,'Faturamento NNE'!$AA$2:$AA$707,'Infos Relatório'!C$1)</f>
        <v>0</v>
      </c>
      <c r="I328" s="541">
        <f>COUNTIFS('Faturamento NNE'!$E$2:$E$707,'Infos Relatório'!$B$326,'Faturamento NNE'!$F$2:$F$707,'Infos Relatório'!$B328,'Faturamento NNE'!$AA$2:$AA$707,'Infos Relatório'!I$1)</f>
        <v>0</v>
      </c>
      <c r="J328" s="542">
        <f>SUMIFS('Faturamento NNE'!$H$2:$H$707,'Faturamento NNE'!$E$2:$E$707,'Infos Relatório'!$B$326,'Faturamento NNE'!$F$2:$F$707,'Infos Relatório'!$B328,'Faturamento NNE'!$AA$2:$AA$707,'Infos Relatório'!I$1)</f>
        <v>0</v>
      </c>
      <c r="K328" s="543">
        <f>SUMIFS('Faturamento NNE'!$K$2:$K$707,'Faturamento NNE'!$E$2:$E$707,'Infos Relatório'!$B$326,'Faturamento NNE'!$F$2:$F$707,'Infos Relatório'!$B328,'Faturamento NNE'!$AA$2:$AA$707,'Infos Relatório'!I$1)</f>
        <v>0</v>
      </c>
      <c r="L328" s="544">
        <f>SUMIFS('Faturamento NNE'!$P$2:$P$707,'Faturamento NNE'!$E$2:$E$707,'Infos Relatório'!$B$326,'Faturamento NNE'!$F$2:$F$707,'Infos Relatório'!$B328,'Faturamento NNE'!$AA$2:$AA$707,'Infos Relatório'!I$1,'Faturamento NNE'!$U$2:$U$707,"Sim")+SUMIFS('Faturamento NNE'!$Q$2:$Q$707,'Faturamento NNE'!$E$2:$E$707,'Infos Relatório'!$B$326,'Faturamento NNE'!$F$2:$F$707,'Infos Relatório'!$B328,'Faturamento NNE'!$AA$2:$AA$707,'Infos Relatório'!I$1,'Faturamento NNE'!$U$2:$U$707,"Sim")</f>
        <v>0</v>
      </c>
      <c r="M328" s="283" t="e">
        <f>L328/K328</f>
        <v>#DIV/0!</v>
      </c>
      <c r="N328" s="545">
        <f>SUMIFS('Faturamento NNE'!$I$2:$I$707,'Faturamento NNE'!$E$2:$E$707,'Infos Relatório'!$B$326,'Faturamento NNE'!$F$2:$F$707,'Infos Relatório'!$B328,'Faturamento NNE'!$AA$2:$AA$707,'Infos Relatório'!I$1)</f>
        <v>0</v>
      </c>
      <c r="O328" s="541">
        <f>COUNTIFS('Faturamento NNE'!$E$2:$E$707,'Infos Relatório'!$B$326,'Faturamento NNE'!$F$2:$F$707,'Infos Relatório'!$B328,'Faturamento NNE'!$AA$2:$AA$707,'Infos Relatório'!O$1)</f>
        <v>0</v>
      </c>
      <c r="P328" s="542">
        <f>SUMIFS('Faturamento NNE'!$H$2:$H$707,'Faturamento NNE'!$E$2:$E$707,'Infos Relatório'!$B$326,'Faturamento NNE'!$F$2:$F$707,'Infos Relatório'!$B328,'Faturamento NNE'!$AA$2:$AA$707,'Infos Relatório'!O$1)</f>
        <v>0</v>
      </c>
      <c r="Q328" s="542">
        <f>SUMIFS('Faturamento NNE'!$K$2:$K$707,'Faturamento NNE'!$E$2:$E$707,'Infos Relatório'!$B$326,'Faturamento NNE'!$F$2:$F$707,'Infos Relatório'!$B328,'Faturamento NNE'!$AA$2:$AA$707,'Infos Relatório'!O$1)</f>
        <v>0</v>
      </c>
      <c r="R328" s="546">
        <f>SUMIFS('Faturamento NNE'!$P$2:$P$707,'Faturamento NNE'!$E$2:$E$707,'Infos Relatório'!$B$326,'Faturamento NNE'!$F$2:$F$707,'Infos Relatório'!$B328,'Faturamento NNE'!$AA$2:$AA$707,'Infos Relatório'!O$1,'Faturamento NNE'!$U$2:$U$707,"Sim")+SUMIFS('Faturamento NNE'!$Q$2:$Q$707,'Faturamento NNE'!$E$2:$E$707,'Infos Relatório'!$B$326,'Faturamento NNE'!$F$2:$F$707,'Infos Relatório'!$B328,'Faturamento NNE'!$AA$2:$AA$707,'Infos Relatório'!O$1,'Faturamento NNE'!$U$2:$U$707,"Sim")</f>
        <v>0</v>
      </c>
      <c r="S328" s="227" t="e">
        <f>R328/Q328</f>
        <v>#DIV/0!</v>
      </c>
      <c r="T328" s="545">
        <f>SUMIFS('Faturamento NNE'!$I$2:$I$707,'Faturamento NNE'!$E$2:$E$707,'Infos Relatório'!$B$326,'Faturamento NNE'!$F$2:$F$707,'Infos Relatório'!$B328,'Faturamento NNE'!$AA$2:$AA$707,'Infos Relatório'!O$1)</f>
        <v>0</v>
      </c>
      <c r="U328" s="541">
        <f>COUNTIFS('Faturamento NNE'!$E$2:$E$707,'Infos Relatório'!$B$326,'Faturamento NNE'!$F$2:$F$707,'Infos Relatório'!$B328,'Faturamento NNE'!$AA$2:$AA$707,'Infos Relatório'!U$1)</f>
        <v>0</v>
      </c>
      <c r="V328" s="542">
        <f>SUMIFS('Faturamento NNE'!$H$2:$H$707,'Faturamento NNE'!$E$2:$E$707,'Infos Relatório'!$B$326,'Faturamento NNE'!$F$2:$F$707,'Infos Relatório'!$B328,'Faturamento NNE'!$AA$2:$AA$707,'Infos Relatório'!U$1)</f>
        <v>0</v>
      </c>
      <c r="W328" s="542">
        <f>SUMIFS('Faturamento NNE'!$K$2:$K$707,'Faturamento NNE'!$E$2:$E$707,'Infos Relatório'!$B$326,'Faturamento NNE'!$F$2:$F$707,'Infos Relatório'!$B328,'Faturamento NNE'!$AA$2:$AA$707,'Infos Relatório'!U$1)</f>
        <v>0</v>
      </c>
      <c r="X328" s="546">
        <f>SUMIFS('Faturamento NNE'!$P$2:$P$707,'Faturamento NNE'!$E$2:$E$707,'Infos Relatório'!$B$326,'Faturamento NNE'!$F$2:$F$707,'Infos Relatório'!$B328,'Faturamento NNE'!$AA$2:$AA$707,'Infos Relatório'!U$1,'Faturamento NNE'!$U$2:$U$707,"Sim")+SUMIFS('Faturamento NNE'!$Q$2:$Q$707,'Faturamento NNE'!$E$2:$E$707,'Infos Relatório'!$B$326,'Faturamento NNE'!$F$2:$F$707,'Infos Relatório'!$B328,'Faturamento NNE'!$AA$2:$AA$707,'Infos Relatório'!U$1,'Faturamento NNE'!$U$2:$U$707,"Sim")</f>
        <v>0</v>
      </c>
      <c r="Y328" s="227" t="e">
        <f>X328/W328</f>
        <v>#DIV/0!</v>
      </c>
      <c r="Z328" s="545">
        <f>SUMIFS('Faturamento NNE'!$I$2:$I$707,'Faturamento NNE'!$E$2:$E$707,'Infos Relatório'!$B$326,'Faturamento NNE'!$F$2:$F$707,'Infos Relatório'!$B328,'Faturamento NNE'!$AA$2:$AA$707,'Infos Relatório'!U$1)</f>
        <v>0</v>
      </c>
      <c r="AA328" s="541">
        <f>COUNTIFS('Faturamento NNE'!$E$2:$E$707,'Infos Relatório'!$B$326,'Faturamento NNE'!$F$2:$F$707,'Infos Relatório'!$B328,'Faturamento NNE'!$AA$2:$AA$707,'Infos Relatório'!AA$1)</f>
        <v>0</v>
      </c>
      <c r="AB328" s="542">
        <f>SUMIFS('Faturamento NNE'!$H$2:$H$707,'Faturamento NNE'!$E$2:$E$707,'Infos Relatório'!$B$326,'Faturamento NNE'!$F$2:$F$707,'Infos Relatório'!$B328,'Faturamento NNE'!$AA$2:$AA$707,'Infos Relatório'!AA$1)</f>
        <v>0</v>
      </c>
      <c r="AC328" s="542">
        <f>SUMIFS('Faturamento NNE'!$K$2:$K$707,'Faturamento NNE'!$E$2:$E$707,'Infos Relatório'!$B$326,'Faturamento NNE'!$F$2:$F$707,'Infos Relatório'!$B328,'Faturamento NNE'!$AA$2:$AA$707,'Infos Relatório'!AA$1)</f>
        <v>0</v>
      </c>
      <c r="AD328" s="546">
        <f>SUMIFS('Faturamento NNE'!$P$2:$P$707,'Faturamento NNE'!$E$2:$E$707,'Infos Relatório'!$B$326,'Faturamento NNE'!$F$2:$F$707,'Infos Relatório'!$B328,'Faturamento NNE'!$AA$2:$AA$707,'Infos Relatório'!AA$1,'Faturamento NNE'!$U$2:$U$707,"Sim")+SUMIFS('Faturamento NNE'!$Q$2:$Q$707,'Faturamento NNE'!$E$2:$E$707,'Infos Relatório'!$B$326,'Faturamento NNE'!$F$2:$F$707,'Infos Relatório'!$B328,'Faturamento NNE'!$AA$2:$AA$707,'Infos Relatório'!AA$1,'Faturamento NNE'!$U$2:$U$707,"Sim")</f>
        <v>0</v>
      </c>
      <c r="AE328" s="227" t="e">
        <f>AD328/AC328</f>
        <v>#DIV/0!</v>
      </c>
      <c r="AF328" s="545">
        <f>SUMIFS('Faturamento NNE'!$I$2:$I$707,'Faturamento NNE'!$E$2:$E$707,'Infos Relatório'!$B$326,'Faturamento NNE'!$F$2:$F$707,'Infos Relatório'!$B328,'Faturamento NNE'!$AA$2:$AA$707,'Infos Relatório'!AA$1)</f>
        <v>0</v>
      </c>
      <c r="AG328" s="541">
        <f>COUNTIFS('Faturamento NNE'!$E$2:$E$707,'Infos Relatório'!$B$326,'Faturamento NNE'!$F$2:$F$707,'Infos Relatório'!$B328,'Faturamento NNE'!$AA$2:$AA$707,'Infos Relatório'!AG$1)</f>
        <v>0</v>
      </c>
      <c r="AH328" s="542">
        <f>SUMIFS('Faturamento NNE'!$H$2:$H$707,'Faturamento NNE'!$E$2:$E$707,'Infos Relatório'!$B$326,'Faturamento NNE'!$F$2:$F$707,'Infos Relatório'!$B328,'Faturamento NNE'!$AA$2:$AA$707,'Infos Relatório'!AG$1)</f>
        <v>0</v>
      </c>
      <c r="AI328" s="542">
        <f>SUMIFS('Faturamento NNE'!$K$2:$K$707,'Faturamento NNE'!$E$2:$E$707,'Infos Relatório'!$B$326,'Faturamento NNE'!$F$2:$F$707,'Infos Relatório'!$B328,'Faturamento NNE'!$AA$2:$AA$707,'Infos Relatório'!AG$1)</f>
        <v>0</v>
      </c>
      <c r="AJ328" s="546">
        <f>SUMIFS('Faturamento NNE'!$P$2:$P$707,'Faturamento NNE'!$E$2:$E$707,'Infos Relatório'!$B$326,'Faturamento NNE'!$F$2:$F$707,'Infos Relatório'!$B328,'Faturamento NNE'!$AA$2:$AA$707,'Infos Relatório'!AG$1,'Faturamento NNE'!$U$2:$U$707,"Sim")+SUMIFS('Faturamento NNE'!$Q$2:$Q$707,'Faturamento NNE'!$E$2:$E$707,'Infos Relatório'!$B$326,'Faturamento NNE'!$F$2:$F$707,'Infos Relatório'!$B328,'Faturamento NNE'!$AA$2:$AA$707,'Infos Relatório'!AG$1,'Faturamento NNE'!$U$2:$U$707,"Sim")</f>
        <v>0</v>
      </c>
      <c r="AK328" s="227" t="e">
        <f>AJ328/AI328</f>
        <v>#DIV/0!</v>
      </c>
      <c r="AL328" s="545">
        <f>SUMIFS('Faturamento NNE'!$I$2:$I$707,'Faturamento NNE'!$E$2:$E$707,'Infos Relatório'!$B$326,'Faturamento NNE'!$F$2:$F$707,'Infos Relatório'!$B328,'Faturamento NNE'!$AA$2:$AA$707,'Infos Relatório'!AG$1)</f>
        <v>0</v>
      </c>
      <c r="AM328" s="541">
        <f>COUNTIFS('Faturamento NNE'!$E$2:$E$707,'Infos Relatório'!$B$326,'Faturamento NNE'!$F$2:$F$707,'Infos Relatório'!$B328,'Faturamento NNE'!$AA$2:$AA$707,'Infos Relatório'!AM$1)</f>
        <v>0</v>
      </c>
      <c r="AN328" s="542">
        <f>SUMIFS('Faturamento NNE'!$H$2:$H$707,'Faturamento NNE'!$E$2:$E$707,'Infos Relatório'!$B$326,'Faturamento NNE'!$F$2:$F$707,'Infos Relatório'!$B328,'Faturamento NNE'!$AA$2:$AA$707,'Infos Relatório'!AM$1)</f>
        <v>0</v>
      </c>
      <c r="AO328" s="542">
        <f>SUMIFS('Faturamento NNE'!$K$2:$K$707,'Faturamento NNE'!$E$2:$E$707,'Infos Relatório'!$B$326,'Faturamento NNE'!$F$2:$F$707,'Infos Relatório'!$B328,'Faturamento NNE'!$AA$2:$AA$707,'Infos Relatório'!AM$1)</f>
        <v>0</v>
      </c>
      <c r="AP328" s="546">
        <f>SUMIFS('Faturamento NNE'!$P$2:$P$707,'Faturamento NNE'!$E$2:$E$707,'Infos Relatório'!$B$326,'Faturamento NNE'!$F$2:$F$707,'Infos Relatório'!$B328,'Faturamento NNE'!$AA$2:$AA$707,'Infos Relatório'!AM$1,'Faturamento NNE'!$U$2:$U$707,"Sim")+SUMIFS('Faturamento NNE'!$Q$2:$Q$707,'Faturamento NNE'!$E$2:$E$707,'Infos Relatório'!$B$326,'Faturamento NNE'!$F$2:$F$707,'Infos Relatório'!$B328,'Faturamento NNE'!$AA$2:$AA$707,'Infos Relatório'!AM$1,'Faturamento NNE'!$U$2:$U$707,"Sim")</f>
        <v>0</v>
      </c>
      <c r="AQ328" s="227" t="e">
        <f>AP328/AO328</f>
        <v>#DIV/0!</v>
      </c>
      <c r="AR328" s="545">
        <f>SUMIFS('Faturamento NNE'!$I$2:$I$707,'Faturamento NNE'!$E$2:$E$707,'Infos Relatório'!$B$326,'Faturamento NNE'!$F$2:$F$707,'Infos Relatório'!$B328,'Faturamento NNE'!$AA$2:$AA$707,'Infos Relatório'!AM$1)</f>
        <v>0</v>
      </c>
      <c r="AS328" s="541">
        <f>COUNTIFS('Faturamento NNE'!$E$2:$E$707,'Infos Relatório'!$B$326,'Faturamento NNE'!$F$2:$F$707,'Infos Relatório'!$B328,'Faturamento NNE'!$AA$2:$AA$707,'Infos Relatório'!AS$1)</f>
        <v>0</v>
      </c>
      <c r="AT328" s="542">
        <f>SUMIFS('Faturamento NNE'!$H$2:$H$707,'Faturamento NNE'!$E$2:$E$707,'Infos Relatório'!$B$326,'Faturamento NNE'!$F$2:$F$707,'Infos Relatório'!$B328,'Faturamento NNE'!$AA$2:$AA$707,'Infos Relatório'!AS$1)</f>
        <v>0</v>
      </c>
      <c r="AU328" s="542">
        <f>SUMIFS('Faturamento NNE'!$K$2:$K$707,'Faturamento NNE'!$E$2:$E$707,'Infos Relatório'!$B$326,'Faturamento NNE'!$F$2:$F$707,'Infos Relatório'!$B328,'Faturamento NNE'!$AA$2:$AA$707,'Infos Relatório'!AS$1)</f>
        <v>0</v>
      </c>
      <c r="AV328" s="546">
        <f>SUMIFS('Faturamento NNE'!$P$2:$P$707,'Faturamento NNE'!$E$2:$E$707,'Infos Relatório'!$B$326,'Faturamento NNE'!$F$2:$F$707,'Infos Relatório'!$B328,'Faturamento NNE'!$AA$2:$AA$707,'Infos Relatório'!AS$1,'Faturamento NNE'!$U$2:$U$707,"Sim")+SUMIFS('Faturamento NNE'!$Q$2:$Q$707,'Faturamento NNE'!$E$2:$E$707,'Infos Relatório'!$B$326,'Faturamento NNE'!$F$2:$F$707,'Infos Relatório'!$B328,'Faturamento NNE'!$AA$2:$AA$707,'Infos Relatório'!AS$1,'Faturamento NNE'!$U$2:$U$707,"Sim")</f>
        <v>0</v>
      </c>
      <c r="AW328" s="227" t="e">
        <f>AV328/AU328</f>
        <v>#DIV/0!</v>
      </c>
      <c r="AX328" s="545">
        <f>SUMIFS('Faturamento NNE'!$I$2:$I$707,'Faturamento NNE'!$E$2:$E$707,'Infos Relatório'!$B$326,'Faturamento NNE'!$F$2:$F$707,'Infos Relatório'!$B328,'Faturamento NNE'!$AA$2:$AA$707,'Infos Relatório'!AS$1)</f>
        <v>0</v>
      </c>
      <c r="AY328" s="541">
        <f>COUNTIFS('Faturamento NNE'!$E$2:$E$707,'Infos Relatório'!$B$326,'Faturamento NNE'!$F$2:$F$707,'Infos Relatório'!$B328,'Faturamento NNE'!$AA$2:$AA$707,'Infos Relatório'!AY$1)</f>
        <v>0</v>
      </c>
      <c r="AZ328" s="542">
        <f>SUMIFS('Faturamento NNE'!$H$2:$H$707,'Faturamento NNE'!$E$2:$E$707,'Infos Relatório'!$B$326,'Faturamento NNE'!$F$2:$F$707,'Infos Relatório'!$B328,'Faturamento NNE'!$AA$2:$AA$707,'Infos Relatório'!AY$1)</f>
        <v>0</v>
      </c>
      <c r="BA328" s="542">
        <f>SUMIFS('Faturamento NNE'!$K$2:$K$707,'Faturamento NNE'!$E$2:$E$707,'Infos Relatório'!$B$326,'Faturamento NNE'!$F$2:$F$707,'Infos Relatório'!$B328,'Faturamento NNE'!$AA$2:$AA$707,'Infos Relatório'!AY$1)</f>
        <v>0</v>
      </c>
      <c r="BB328" s="546">
        <f>SUMIFS('Faturamento NNE'!$P$2:$P$707,'Faturamento NNE'!$E$2:$E$707,'Infos Relatório'!$B$326,'Faturamento NNE'!$F$2:$F$707,'Infos Relatório'!$B328,'Faturamento NNE'!$AA$2:$AA$707,'Infos Relatório'!AY$1,'Faturamento NNE'!$U$2:$U$707,"Sim")+SUMIFS('Faturamento NNE'!$Q$2:$Q$707,'Faturamento NNE'!$E$2:$E$707,'Infos Relatório'!$B$326,'Faturamento NNE'!$F$2:$F$707,'Infos Relatório'!$B328,'Faturamento NNE'!$AA$2:$AA$707,'Infos Relatório'!AY$1,'Faturamento NNE'!$U$2:$U$707,"Sim")</f>
        <v>0</v>
      </c>
      <c r="BC328" s="227" t="e">
        <f>BB328/BA328</f>
        <v>#DIV/0!</v>
      </c>
      <c r="BD328" s="545">
        <f>SUMIFS('Faturamento NNE'!$I$2:$I$707,'Faturamento NNE'!$E$2:$E$707,'Infos Relatório'!$B$326,'Faturamento NNE'!$F$2:$F$707,'Infos Relatório'!$B328,'Faturamento NNE'!$AA$2:$AA$707,'Infos Relatório'!AY$1)</f>
        <v>0</v>
      </c>
      <c r="BE328" s="541">
        <f>COUNTIFS('Faturamento NNE'!$E$2:$E$707,'Infos Relatório'!$B$326,'Faturamento NNE'!$F$2:$F$707,'Infos Relatório'!$B328,'Faturamento NNE'!$AA$2:$AA$707,'Infos Relatório'!BE$1)</f>
        <v>0</v>
      </c>
      <c r="BF328" s="542">
        <f>SUMIFS('Faturamento NNE'!$H$2:$H$707,'Faturamento NNE'!$E$2:$E$707,'Infos Relatório'!$B$326,'Faturamento NNE'!$F$2:$F$707,'Infos Relatório'!$B328,'Faturamento NNE'!$AA$2:$AA$707,'Infos Relatório'!BE$1)</f>
        <v>0</v>
      </c>
      <c r="BG328" s="542">
        <f>SUMIFS('Faturamento NNE'!$K$2:$K$707,'Faturamento NNE'!$E$2:$E$707,'Infos Relatório'!$B$326,'Faturamento NNE'!$F$2:$F$707,'Infos Relatório'!$B328,'Faturamento NNE'!$AA$2:$AA$707,'Infos Relatório'!BE$1)</f>
        <v>0</v>
      </c>
      <c r="BH328" s="546">
        <f>SUMIFS('Faturamento NNE'!$P$2:$P$707,'Faturamento NNE'!$E$2:$E$707,'Infos Relatório'!$B$326,'Faturamento NNE'!$F$2:$F$707,'Infos Relatório'!$B328,'Faturamento NNE'!$AA$2:$AA$707,'Infos Relatório'!BE$1,'Faturamento NNE'!$U$2:$U$707,"Sim")+SUMIFS('Faturamento NNE'!$Q$2:$Q$707,'Faturamento NNE'!$E$2:$E$707,'Infos Relatório'!$B$326,'Faturamento NNE'!$F$2:$F$707,'Infos Relatório'!$B328,'Faturamento NNE'!$AA$2:$AA$707,'Infos Relatório'!BE$1,'Faturamento NNE'!$U$2:$U$707,"Sim")</f>
        <v>0</v>
      </c>
      <c r="BI328" s="227" t="e">
        <f>BH328/BG328</f>
        <v>#DIV/0!</v>
      </c>
      <c r="BJ328" s="545">
        <f>SUMIFS('Faturamento NNE'!$I$2:$I$707,'Faturamento NNE'!$E$2:$E$707,'Infos Relatório'!$B$326,'Faturamento NNE'!$F$2:$F$707,'Infos Relatório'!$B328,'Faturamento NNE'!$AA$2:$AA$707,'Infos Relatório'!BE$1)</f>
        <v>0</v>
      </c>
      <c r="BK328" s="541">
        <f>COUNTIFS('Faturamento NNE'!$E$2:$E$707,'Infos Relatório'!$B$326,'Faturamento NNE'!$F$2:$F$707,'Infos Relatório'!$B328,'Faturamento NNE'!$AA$2:$AA$707,'Infos Relatório'!BK$1)</f>
        <v>0</v>
      </c>
      <c r="BL328" s="542">
        <f>SUMIFS('Faturamento NNE'!$H$2:$H$707,'Faturamento NNE'!$E$2:$E$707,'Infos Relatório'!$B$326,'Faturamento NNE'!$F$2:$F$707,'Infos Relatório'!$B328,'Faturamento NNE'!$AA$2:$AA$707,'Infos Relatório'!BK$1)</f>
        <v>0</v>
      </c>
      <c r="BM328" s="542">
        <f>SUMIFS('Faturamento NNE'!$K$2:$K$707,'Faturamento NNE'!$E$2:$E$707,'Infos Relatório'!$B$326,'Faturamento NNE'!$F$2:$F$707,'Infos Relatório'!$B328,'Faturamento NNE'!$AA$2:$AA$707,'Infos Relatório'!BK$1)</f>
        <v>0</v>
      </c>
      <c r="BN328" s="546">
        <f>SUMIFS('Faturamento NNE'!$P$2:$P$707,'Faturamento NNE'!$E$2:$E$707,'Infos Relatório'!$B$326,'Faturamento NNE'!$F$2:$F$707,'Infos Relatório'!$B328,'Faturamento NNE'!$AA$2:$AA$707,'Infos Relatório'!BK$1,'Faturamento NNE'!$U$2:$U$707,"Sim")+SUMIFS('Faturamento NNE'!$Q$2:$Q$707,'Faturamento NNE'!$E$2:$E$707,'Infos Relatório'!$B$326,'Faturamento NNE'!$F$2:$F$707,'Infos Relatório'!$B328,'Faturamento NNE'!$AA$2:$AA$707,'Infos Relatório'!BK$1,'Faturamento NNE'!$U$2:$U$707,"Sim")</f>
        <v>0</v>
      </c>
      <c r="BO328" s="227" t="e">
        <f>BN328/BM328</f>
        <v>#DIV/0!</v>
      </c>
      <c r="BP328" s="545">
        <f>SUMIFS('Faturamento NNE'!$I$2:$I$707,'Faturamento NNE'!$E$2:$E$707,'Infos Relatório'!$B$326,'Faturamento NNE'!$F$2:$F$707,'Infos Relatório'!$B328,'Faturamento NNE'!$AA$2:$AA$707,'Infos Relatório'!BK$1)</f>
        <v>0</v>
      </c>
      <c r="BQ328" s="541">
        <f>COUNTIFS('Faturamento NNE'!$E$2:$E$707,'Infos Relatório'!$B$326,'Faturamento NNE'!$F$2:$F$707,'Infos Relatório'!$B328,'Faturamento NNE'!$AA$2:$AA$707,'Infos Relatório'!BQ$1)</f>
        <v>0</v>
      </c>
      <c r="BR328" s="542">
        <f>SUMIFS('Faturamento NNE'!$H$2:$H$707,'Faturamento NNE'!$E$2:$E$707,'Infos Relatório'!$B$326,'Faturamento NNE'!$F$2:$F$707,'Infos Relatório'!$B328,'Faturamento NNE'!$AA$2:$AA$707,'Infos Relatório'!BQ$1)</f>
        <v>0</v>
      </c>
      <c r="BS328" s="542">
        <f>SUMIFS('Faturamento NNE'!$K$2:$K$707,'Faturamento NNE'!$E$2:$E$707,'Infos Relatório'!$B$326,'Faturamento NNE'!$F$2:$F$707,'Infos Relatório'!$B328,'Faturamento NNE'!$AA$2:$AA$707,'Infos Relatório'!BQ$1)</f>
        <v>0</v>
      </c>
      <c r="BT328" s="546">
        <f>SUMIFS('Faturamento NNE'!$P$2:$P$707,'Faturamento NNE'!$E$2:$E$707,'Infos Relatório'!$B$326,'Faturamento NNE'!$F$2:$F$707,'Infos Relatório'!$B328,'Faturamento NNE'!$AA$2:$AA$707,'Infos Relatório'!BQ$1,'Faturamento NNE'!$U$2:$U$707,"Sim")+SUMIFS('Faturamento NNE'!$Q$2:$Q$707,'Faturamento NNE'!$E$2:$E$707,'Infos Relatório'!$B$326,'Faturamento NNE'!$F$2:$F$707,'Infos Relatório'!$B328,'Faturamento NNE'!$AA$2:$AA$707,'Infos Relatório'!BQ$1,'Faturamento NNE'!$U$2:$U$707,"Sim")</f>
        <v>0</v>
      </c>
      <c r="BU328" s="227" t="e">
        <f>BT328/BS328</f>
        <v>#DIV/0!</v>
      </c>
      <c r="BV328" s="545">
        <f>SUMIFS('Faturamento NNE'!$I$2:$I$707,'Faturamento NNE'!$E$2:$E$707,'Infos Relatório'!$B$326,'Faturamento NNE'!$F$2:$F$707,'Infos Relatório'!$B328,'Faturamento NNE'!$AA$2:$AA$707,'Infos Relatório'!BQ$1)</f>
        <v>0</v>
      </c>
    </row>
    <row r="329" spans="2:74">
      <c r="B329" s="217" t="s">
        <v>132</v>
      </c>
      <c r="C329" s="541">
        <f>COUNTIFS('Faturamento NNE'!$E$2:$E$707,'Infos Relatório'!$B$326,'Faturamento NNE'!$F$2:$F$707,'Infos Relatório'!$B329,'Faturamento NNE'!$AA$2:$AA$707,'Infos Relatório'!C$1)</f>
        <v>0</v>
      </c>
      <c r="D329" s="542">
        <f>SUMIFS('Faturamento NNE'!$H$2:$H$707,'Faturamento NNE'!$E$2:$E$707,'Infos Relatório'!$B$326,'Faturamento NNE'!$F$2:$F$707,'Infos Relatório'!$B329,'Faturamento NNE'!$AA$2:$AA$707,'Infos Relatório'!C$1)</f>
        <v>0</v>
      </c>
      <c r="E329" s="543">
        <f>SUMIFS('Faturamento NNE'!$K$2:$K$707,'Faturamento NNE'!$E$2:$E$707,'Infos Relatório'!$B$326,'Faturamento NNE'!$F$2:$F$707,'Infos Relatório'!$B329,'Faturamento NNE'!$AA$2:$AA$707,'Infos Relatório'!C$1)</f>
        <v>0</v>
      </c>
      <c r="F329" s="544">
        <f>SUMIFS('Faturamento NNE'!$P$2:$P$707,'Faturamento NNE'!$E$2:$E$707,'Infos Relatório'!$B$326,'Faturamento NNE'!$F$2:$F$707,'Infos Relatório'!$B329,'Faturamento NNE'!$AA$2:$AA$707,'Infos Relatório'!C$1,'Faturamento NNE'!$U$2:$U$707,"Sim")+SUMIFS('Faturamento NNE'!$Q$2:$Q$707,'Faturamento NNE'!$E$2:$E$707,'Infos Relatório'!$B$326,'Faturamento NNE'!$F$2:$F$707,'Infos Relatório'!$B329,'Faturamento NNE'!$AA$2:$AA$707,'Infos Relatório'!C$1,'Faturamento NNE'!$U$2:$U$707,"Sim")</f>
        <v>0</v>
      </c>
      <c r="G329" s="283" t="e">
        <f t="shared" ref="G329:G392" si="108">F329/E329</f>
        <v>#DIV/0!</v>
      </c>
      <c r="H329" s="545">
        <f>SUMIFS('Faturamento NNE'!$I$2:$I$707,'Faturamento NNE'!$E$2:$E$707,'Infos Relatório'!$B$326,'Faturamento NNE'!$F$2:$F$707,'Infos Relatório'!$B329,'Faturamento NNE'!$AA$2:$AA$707,'Infos Relatório'!C$1)</f>
        <v>0</v>
      </c>
      <c r="I329" s="541">
        <f>COUNTIFS('Faturamento NNE'!$E$2:$E$707,'Infos Relatório'!$B$326,'Faturamento NNE'!$F$2:$F$707,'Infos Relatório'!$B329,'Faturamento NNE'!$AA$2:$AA$707,'Infos Relatório'!I$1)</f>
        <v>0</v>
      </c>
      <c r="J329" s="542">
        <f>SUMIFS('Faturamento NNE'!$H$2:$H$707,'Faturamento NNE'!$E$2:$E$707,'Infos Relatório'!$B$326,'Faturamento NNE'!$F$2:$F$707,'Infos Relatório'!$B329,'Faturamento NNE'!$AA$2:$AA$707,'Infos Relatório'!I$1)</f>
        <v>0</v>
      </c>
      <c r="K329" s="543">
        <f>SUMIFS('Faturamento NNE'!$K$2:$K$707,'Faturamento NNE'!$E$2:$E$707,'Infos Relatório'!$B$326,'Faturamento NNE'!$F$2:$F$707,'Infos Relatório'!$B329,'Faturamento NNE'!$AA$2:$AA$707,'Infos Relatório'!I$1)</f>
        <v>0</v>
      </c>
      <c r="L329" s="544">
        <f>SUMIFS('Faturamento NNE'!$P$2:$P$707,'Faturamento NNE'!$E$2:$E$707,'Infos Relatório'!$B$326,'Faturamento NNE'!$F$2:$F$707,'Infos Relatório'!$B329,'Faturamento NNE'!$AA$2:$AA$707,'Infos Relatório'!I$1,'Faturamento NNE'!$U$2:$U$707,"Sim")+SUMIFS('Faturamento NNE'!$Q$2:$Q$707,'Faturamento NNE'!$E$2:$E$707,'Infos Relatório'!$B$326,'Faturamento NNE'!$F$2:$F$707,'Infos Relatório'!$B329,'Faturamento NNE'!$AA$2:$AA$707,'Infos Relatório'!I$1,'Faturamento NNE'!$U$2:$U$707,"Sim")</f>
        <v>0</v>
      </c>
      <c r="M329" s="283" t="e">
        <f t="shared" ref="M329:M392" si="109">L329/K329</f>
        <v>#DIV/0!</v>
      </c>
      <c r="N329" s="545">
        <f>SUMIFS('Faturamento NNE'!$I$2:$I$707,'Faturamento NNE'!$E$2:$E$707,'Infos Relatório'!$B$326,'Faturamento NNE'!$F$2:$F$707,'Infos Relatório'!$B329,'Faturamento NNE'!$AA$2:$AA$707,'Infos Relatório'!I$1)</f>
        <v>0</v>
      </c>
      <c r="O329" s="541">
        <f>COUNTIFS('Faturamento NNE'!$E$2:$E$707,'Infos Relatório'!$B$326,'Faturamento NNE'!$F$2:$F$707,'Infos Relatório'!$B329,'Faturamento NNE'!$AA$2:$AA$707,'Infos Relatório'!O$1)</f>
        <v>0</v>
      </c>
      <c r="P329" s="542">
        <f>SUMIFS('Faturamento NNE'!$H$2:$H$707,'Faturamento NNE'!$E$2:$E$707,'Infos Relatório'!$B$326,'Faturamento NNE'!$F$2:$F$707,'Infos Relatório'!$B329,'Faturamento NNE'!$AA$2:$AA$707,'Infos Relatório'!O$1)</f>
        <v>0</v>
      </c>
      <c r="Q329" s="542">
        <f>SUMIFS('Faturamento NNE'!$K$2:$K$707,'Faturamento NNE'!$E$2:$E$707,'Infos Relatório'!$B$326,'Faturamento NNE'!$F$2:$F$707,'Infos Relatório'!$B329,'Faturamento NNE'!$AA$2:$AA$707,'Infos Relatório'!O$1)</f>
        <v>0</v>
      </c>
      <c r="R329" s="546">
        <f>SUMIFS('Faturamento NNE'!$P$2:$P$707,'Faturamento NNE'!$E$2:$E$707,'Infos Relatório'!$B$326,'Faturamento NNE'!$F$2:$F$707,'Infos Relatório'!$B329,'Faturamento NNE'!$AA$2:$AA$707,'Infos Relatório'!O$1,'Faturamento NNE'!$U$2:$U$707,"Sim")+SUMIFS('Faturamento NNE'!$Q$2:$Q$707,'Faturamento NNE'!$E$2:$E$707,'Infos Relatório'!$B$326,'Faturamento NNE'!$F$2:$F$707,'Infos Relatório'!$B329,'Faturamento NNE'!$AA$2:$AA$707,'Infos Relatório'!O$1,'Faturamento NNE'!$U$2:$U$707,"Sim")</f>
        <v>0</v>
      </c>
      <c r="S329" s="227" t="e">
        <f t="shared" ref="S329:S392" si="110">R329/Q329</f>
        <v>#DIV/0!</v>
      </c>
      <c r="T329" s="545">
        <f>SUMIFS('Faturamento NNE'!$I$2:$I$707,'Faturamento NNE'!$E$2:$E$707,'Infos Relatório'!$B$326,'Faturamento NNE'!$F$2:$F$707,'Infos Relatório'!$B329,'Faturamento NNE'!$AA$2:$AA$707,'Infos Relatório'!O$1)</f>
        <v>0</v>
      </c>
      <c r="U329" s="541">
        <f>COUNTIFS('Faturamento NNE'!$E$2:$E$707,'Infos Relatório'!$B$326,'Faturamento NNE'!$F$2:$F$707,'Infos Relatório'!$B329,'Faturamento NNE'!$AA$2:$AA$707,'Infos Relatório'!U$1)</f>
        <v>0</v>
      </c>
      <c r="V329" s="542">
        <f>SUMIFS('Faturamento NNE'!$H$2:$H$707,'Faturamento NNE'!$E$2:$E$707,'Infos Relatório'!$B$326,'Faturamento NNE'!$F$2:$F$707,'Infos Relatório'!$B329,'Faturamento NNE'!$AA$2:$AA$707,'Infos Relatório'!U$1)</f>
        <v>0</v>
      </c>
      <c r="W329" s="542">
        <f>SUMIFS('Faturamento NNE'!$K$2:$K$707,'Faturamento NNE'!$E$2:$E$707,'Infos Relatório'!$B$326,'Faturamento NNE'!$F$2:$F$707,'Infos Relatório'!$B329,'Faturamento NNE'!$AA$2:$AA$707,'Infos Relatório'!U$1)</f>
        <v>0</v>
      </c>
      <c r="X329" s="546">
        <f>SUMIFS('Faturamento NNE'!$P$2:$P$707,'Faturamento NNE'!$E$2:$E$707,'Infos Relatório'!$B$326,'Faturamento NNE'!$F$2:$F$707,'Infos Relatório'!$B329,'Faturamento NNE'!$AA$2:$AA$707,'Infos Relatório'!U$1,'Faturamento NNE'!$U$2:$U$707,"Sim")+SUMIFS('Faturamento NNE'!$Q$2:$Q$707,'Faturamento NNE'!$E$2:$E$707,'Infos Relatório'!$B$326,'Faturamento NNE'!$F$2:$F$707,'Infos Relatório'!$B329,'Faturamento NNE'!$AA$2:$AA$707,'Infos Relatório'!U$1,'Faturamento NNE'!$U$2:$U$707,"Sim")</f>
        <v>0</v>
      </c>
      <c r="Y329" s="227" t="e">
        <f t="shared" ref="Y329:Y392" si="111">X329/W329</f>
        <v>#DIV/0!</v>
      </c>
      <c r="Z329" s="545">
        <f>SUMIFS('Faturamento NNE'!$I$2:$I$707,'Faturamento NNE'!$E$2:$E$707,'Infos Relatório'!$B$326,'Faturamento NNE'!$F$2:$F$707,'Infos Relatório'!$B329,'Faturamento NNE'!$AA$2:$AA$707,'Infos Relatório'!U$1)</f>
        <v>0</v>
      </c>
      <c r="AA329" s="541">
        <f>COUNTIFS('Faturamento NNE'!$E$2:$E$707,'Infos Relatório'!$B$326,'Faturamento NNE'!$F$2:$F$707,'Infos Relatório'!$B329,'Faturamento NNE'!$AA$2:$AA$707,'Infos Relatório'!AA$1)</f>
        <v>0</v>
      </c>
      <c r="AB329" s="542">
        <f>SUMIFS('Faturamento NNE'!$H$2:$H$707,'Faturamento NNE'!$E$2:$E$707,'Infos Relatório'!$B$326,'Faturamento NNE'!$F$2:$F$707,'Infos Relatório'!$B329,'Faturamento NNE'!$AA$2:$AA$707,'Infos Relatório'!AA$1)</f>
        <v>0</v>
      </c>
      <c r="AC329" s="542">
        <f>SUMIFS('Faturamento NNE'!$K$2:$K$707,'Faturamento NNE'!$E$2:$E$707,'Infos Relatório'!$B$326,'Faturamento NNE'!$F$2:$F$707,'Infos Relatório'!$B329,'Faturamento NNE'!$AA$2:$AA$707,'Infos Relatório'!AA$1)</f>
        <v>0</v>
      </c>
      <c r="AD329" s="546">
        <f>SUMIFS('Faturamento NNE'!$P$2:$P$707,'Faturamento NNE'!$E$2:$E$707,'Infos Relatório'!$B$326,'Faturamento NNE'!$F$2:$F$707,'Infos Relatório'!$B329,'Faturamento NNE'!$AA$2:$AA$707,'Infos Relatório'!AA$1,'Faturamento NNE'!$U$2:$U$707,"Sim")+SUMIFS('Faturamento NNE'!$Q$2:$Q$707,'Faturamento NNE'!$E$2:$E$707,'Infos Relatório'!$B$326,'Faturamento NNE'!$F$2:$F$707,'Infos Relatório'!$B329,'Faturamento NNE'!$AA$2:$AA$707,'Infos Relatório'!AA$1,'Faturamento NNE'!$U$2:$U$707,"Sim")</f>
        <v>0</v>
      </c>
      <c r="AE329" s="227" t="e">
        <f t="shared" ref="AE329:AE392" si="112">AD329/AC329</f>
        <v>#DIV/0!</v>
      </c>
      <c r="AF329" s="545">
        <f>SUMIFS('Faturamento NNE'!$I$2:$I$707,'Faturamento NNE'!$E$2:$E$707,'Infos Relatório'!$B$326,'Faturamento NNE'!$F$2:$F$707,'Infos Relatório'!$B329,'Faturamento NNE'!$AA$2:$AA$707,'Infos Relatório'!AA$1)</f>
        <v>0</v>
      </c>
      <c r="AG329" s="541">
        <f>COUNTIFS('Faturamento NNE'!$E$2:$E$707,'Infos Relatório'!$B$326,'Faturamento NNE'!$F$2:$F$707,'Infos Relatório'!$B329,'Faturamento NNE'!$AA$2:$AA$707,'Infos Relatório'!AG$1)</f>
        <v>0</v>
      </c>
      <c r="AH329" s="542">
        <f>SUMIFS('Faturamento NNE'!$H$2:$H$707,'Faturamento NNE'!$E$2:$E$707,'Infos Relatório'!$B$326,'Faturamento NNE'!$F$2:$F$707,'Infos Relatório'!$B329,'Faturamento NNE'!$AA$2:$AA$707,'Infos Relatório'!AG$1)</f>
        <v>0</v>
      </c>
      <c r="AI329" s="542">
        <f>SUMIFS('Faturamento NNE'!$K$2:$K$707,'Faturamento NNE'!$E$2:$E$707,'Infos Relatório'!$B$326,'Faturamento NNE'!$F$2:$F$707,'Infos Relatório'!$B329,'Faturamento NNE'!$AA$2:$AA$707,'Infos Relatório'!AG$1)</f>
        <v>0</v>
      </c>
      <c r="AJ329" s="546">
        <f>SUMIFS('Faturamento NNE'!$P$2:$P$707,'Faturamento NNE'!$E$2:$E$707,'Infos Relatório'!$B$326,'Faturamento NNE'!$F$2:$F$707,'Infos Relatório'!$B329,'Faturamento NNE'!$AA$2:$AA$707,'Infos Relatório'!AG$1,'Faturamento NNE'!$U$2:$U$707,"Sim")+SUMIFS('Faturamento NNE'!$Q$2:$Q$707,'Faturamento NNE'!$E$2:$E$707,'Infos Relatório'!$B$326,'Faturamento NNE'!$F$2:$F$707,'Infos Relatório'!$B329,'Faturamento NNE'!$AA$2:$AA$707,'Infos Relatório'!AG$1,'Faturamento NNE'!$U$2:$U$707,"Sim")</f>
        <v>0</v>
      </c>
      <c r="AK329" s="227" t="e">
        <f t="shared" ref="AK329:AK392" si="113">AJ329/AI329</f>
        <v>#DIV/0!</v>
      </c>
      <c r="AL329" s="545">
        <f>SUMIFS('Faturamento NNE'!$I$2:$I$707,'Faturamento NNE'!$E$2:$E$707,'Infos Relatório'!$B$326,'Faturamento NNE'!$F$2:$F$707,'Infos Relatório'!$B329,'Faturamento NNE'!$AA$2:$AA$707,'Infos Relatório'!AG$1)</f>
        <v>0</v>
      </c>
      <c r="AM329" s="541">
        <f>COUNTIFS('Faturamento NNE'!$E$2:$E$707,'Infos Relatório'!$B$326,'Faturamento NNE'!$F$2:$F$707,'Infos Relatório'!$B329,'Faturamento NNE'!$AA$2:$AA$707,'Infos Relatório'!AM$1)</f>
        <v>0</v>
      </c>
      <c r="AN329" s="542">
        <f>SUMIFS('Faturamento NNE'!$H$2:$H$707,'Faturamento NNE'!$E$2:$E$707,'Infos Relatório'!$B$326,'Faturamento NNE'!$F$2:$F$707,'Infos Relatório'!$B329,'Faturamento NNE'!$AA$2:$AA$707,'Infos Relatório'!AM$1)</f>
        <v>0</v>
      </c>
      <c r="AO329" s="542">
        <f>SUMIFS('Faturamento NNE'!$K$2:$K$707,'Faturamento NNE'!$E$2:$E$707,'Infos Relatório'!$B$326,'Faturamento NNE'!$F$2:$F$707,'Infos Relatório'!$B329,'Faturamento NNE'!$AA$2:$AA$707,'Infos Relatório'!AM$1)</f>
        <v>0</v>
      </c>
      <c r="AP329" s="546">
        <f>SUMIFS('Faturamento NNE'!$P$2:$P$707,'Faturamento NNE'!$E$2:$E$707,'Infos Relatório'!$B$326,'Faturamento NNE'!$F$2:$F$707,'Infos Relatório'!$B329,'Faturamento NNE'!$AA$2:$AA$707,'Infos Relatório'!AM$1,'Faturamento NNE'!$U$2:$U$707,"Sim")+SUMIFS('Faturamento NNE'!$Q$2:$Q$707,'Faturamento NNE'!$E$2:$E$707,'Infos Relatório'!$B$326,'Faturamento NNE'!$F$2:$F$707,'Infos Relatório'!$B329,'Faturamento NNE'!$AA$2:$AA$707,'Infos Relatório'!AM$1,'Faturamento NNE'!$U$2:$U$707,"Sim")</f>
        <v>0</v>
      </c>
      <c r="AQ329" s="227" t="e">
        <f t="shared" ref="AQ329:AQ392" si="114">AP329/AO329</f>
        <v>#DIV/0!</v>
      </c>
      <c r="AR329" s="545">
        <f>SUMIFS('Faturamento NNE'!$I$2:$I$707,'Faturamento NNE'!$E$2:$E$707,'Infos Relatório'!$B$326,'Faturamento NNE'!$F$2:$F$707,'Infos Relatório'!$B329,'Faturamento NNE'!$AA$2:$AA$707,'Infos Relatório'!AM$1)</f>
        <v>0</v>
      </c>
      <c r="AS329" s="541">
        <f>COUNTIFS('Faturamento NNE'!$E$2:$E$707,'Infos Relatório'!$B$326,'Faturamento NNE'!$F$2:$F$707,'Infos Relatório'!$B329,'Faturamento NNE'!$AA$2:$AA$707,'Infos Relatório'!AS$1)</f>
        <v>0</v>
      </c>
      <c r="AT329" s="542">
        <f>SUMIFS('Faturamento NNE'!$H$2:$H$707,'Faturamento NNE'!$E$2:$E$707,'Infos Relatório'!$B$326,'Faturamento NNE'!$F$2:$F$707,'Infos Relatório'!$B329,'Faturamento NNE'!$AA$2:$AA$707,'Infos Relatório'!AS$1)</f>
        <v>0</v>
      </c>
      <c r="AU329" s="542">
        <f>SUMIFS('Faturamento NNE'!$K$2:$K$707,'Faturamento NNE'!$E$2:$E$707,'Infos Relatório'!$B$326,'Faturamento NNE'!$F$2:$F$707,'Infos Relatório'!$B329,'Faturamento NNE'!$AA$2:$AA$707,'Infos Relatório'!AS$1)</f>
        <v>0</v>
      </c>
      <c r="AV329" s="546">
        <f>SUMIFS('Faturamento NNE'!$P$2:$P$707,'Faturamento NNE'!$E$2:$E$707,'Infos Relatório'!$B$326,'Faturamento NNE'!$F$2:$F$707,'Infos Relatório'!$B329,'Faturamento NNE'!$AA$2:$AA$707,'Infos Relatório'!AS$1,'Faturamento NNE'!$U$2:$U$707,"Sim")+SUMIFS('Faturamento NNE'!$Q$2:$Q$707,'Faturamento NNE'!$E$2:$E$707,'Infos Relatório'!$B$326,'Faturamento NNE'!$F$2:$F$707,'Infos Relatório'!$B329,'Faturamento NNE'!$AA$2:$AA$707,'Infos Relatório'!AS$1,'Faturamento NNE'!$U$2:$U$707,"Sim")</f>
        <v>0</v>
      </c>
      <c r="AW329" s="227" t="e">
        <f t="shared" ref="AW329:AW392" si="115">AV329/AU329</f>
        <v>#DIV/0!</v>
      </c>
      <c r="AX329" s="545">
        <f>SUMIFS('Faturamento NNE'!$I$2:$I$707,'Faturamento NNE'!$E$2:$E$707,'Infos Relatório'!$B$326,'Faturamento NNE'!$F$2:$F$707,'Infos Relatório'!$B329,'Faturamento NNE'!$AA$2:$AA$707,'Infos Relatório'!AS$1)</f>
        <v>0</v>
      </c>
      <c r="AY329" s="541">
        <f>COUNTIFS('Faturamento NNE'!$E$2:$E$707,'Infos Relatório'!$B$326,'Faturamento NNE'!$F$2:$F$707,'Infos Relatório'!$B329,'Faturamento NNE'!$AA$2:$AA$707,'Infos Relatório'!AY$1)</f>
        <v>0</v>
      </c>
      <c r="AZ329" s="542">
        <f>SUMIFS('Faturamento NNE'!$H$2:$H$707,'Faturamento NNE'!$E$2:$E$707,'Infos Relatório'!$B$326,'Faturamento NNE'!$F$2:$F$707,'Infos Relatório'!$B329,'Faturamento NNE'!$AA$2:$AA$707,'Infos Relatório'!AY$1)</f>
        <v>0</v>
      </c>
      <c r="BA329" s="542">
        <f>SUMIFS('Faturamento NNE'!$K$2:$K$707,'Faturamento NNE'!$E$2:$E$707,'Infos Relatório'!$B$326,'Faturamento NNE'!$F$2:$F$707,'Infos Relatório'!$B329,'Faturamento NNE'!$AA$2:$AA$707,'Infos Relatório'!AY$1)</f>
        <v>0</v>
      </c>
      <c r="BB329" s="546">
        <f>SUMIFS('Faturamento NNE'!$P$2:$P$707,'Faturamento NNE'!$E$2:$E$707,'Infos Relatório'!$B$326,'Faturamento NNE'!$F$2:$F$707,'Infos Relatório'!$B329,'Faturamento NNE'!$AA$2:$AA$707,'Infos Relatório'!AY$1,'Faturamento NNE'!$U$2:$U$707,"Sim")+SUMIFS('Faturamento NNE'!$Q$2:$Q$707,'Faturamento NNE'!$E$2:$E$707,'Infos Relatório'!$B$326,'Faturamento NNE'!$F$2:$F$707,'Infos Relatório'!$B329,'Faturamento NNE'!$AA$2:$AA$707,'Infos Relatório'!AY$1,'Faturamento NNE'!$U$2:$U$707,"Sim")</f>
        <v>0</v>
      </c>
      <c r="BC329" s="227" t="e">
        <f t="shared" ref="BC329:BC392" si="116">BB329/BA329</f>
        <v>#DIV/0!</v>
      </c>
      <c r="BD329" s="545">
        <f>SUMIFS('Faturamento NNE'!$I$2:$I$707,'Faturamento NNE'!$E$2:$E$707,'Infos Relatório'!$B$326,'Faturamento NNE'!$F$2:$F$707,'Infos Relatório'!$B329,'Faturamento NNE'!$AA$2:$AA$707,'Infos Relatório'!AY$1)</f>
        <v>0</v>
      </c>
      <c r="BE329" s="541">
        <f>COUNTIFS('Faturamento NNE'!$E$2:$E$707,'Infos Relatório'!$B$326,'Faturamento NNE'!$F$2:$F$707,'Infos Relatório'!$B329,'Faturamento NNE'!$AA$2:$AA$707,'Infos Relatório'!BE$1)</f>
        <v>0</v>
      </c>
      <c r="BF329" s="542">
        <f>SUMIFS('Faturamento NNE'!$H$2:$H$707,'Faturamento NNE'!$E$2:$E$707,'Infos Relatório'!$B$326,'Faturamento NNE'!$F$2:$F$707,'Infos Relatório'!$B329,'Faturamento NNE'!$AA$2:$AA$707,'Infos Relatório'!BE$1)</f>
        <v>0</v>
      </c>
      <c r="BG329" s="542">
        <f>SUMIFS('Faturamento NNE'!$K$2:$K$707,'Faturamento NNE'!$E$2:$E$707,'Infos Relatório'!$B$326,'Faturamento NNE'!$F$2:$F$707,'Infos Relatório'!$B329,'Faturamento NNE'!$AA$2:$AA$707,'Infos Relatório'!BE$1)</f>
        <v>0</v>
      </c>
      <c r="BH329" s="546">
        <f>SUMIFS('Faturamento NNE'!$P$2:$P$707,'Faturamento NNE'!$E$2:$E$707,'Infos Relatório'!$B$326,'Faturamento NNE'!$F$2:$F$707,'Infos Relatório'!$B329,'Faturamento NNE'!$AA$2:$AA$707,'Infos Relatório'!BE$1,'Faturamento NNE'!$U$2:$U$707,"Sim")+SUMIFS('Faturamento NNE'!$Q$2:$Q$707,'Faturamento NNE'!$E$2:$E$707,'Infos Relatório'!$B$326,'Faturamento NNE'!$F$2:$F$707,'Infos Relatório'!$B329,'Faturamento NNE'!$AA$2:$AA$707,'Infos Relatório'!BE$1,'Faturamento NNE'!$U$2:$U$707,"Sim")</f>
        <v>0</v>
      </c>
      <c r="BI329" s="227" t="e">
        <f t="shared" ref="BI329:BI392" si="117">BH329/BG329</f>
        <v>#DIV/0!</v>
      </c>
      <c r="BJ329" s="545">
        <f>SUMIFS('Faturamento NNE'!$I$2:$I$707,'Faturamento NNE'!$E$2:$E$707,'Infos Relatório'!$B$326,'Faturamento NNE'!$F$2:$F$707,'Infos Relatório'!$B329,'Faturamento NNE'!$AA$2:$AA$707,'Infos Relatório'!BE$1)</f>
        <v>0</v>
      </c>
      <c r="BK329" s="541">
        <f>COUNTIFS('Faturamento NNE'!$E$2:$E$707,'Infos Relatório'!$B$326,'Faturamento NNE'!$F$2:$F$707,'Infos Relatório'!$B329,'Faturamento NNE'!$AA$2:$AA$707,'Infos Relatório'!BK$1)</f>
        <v>0</v>
      </c>
      <c r="BL329" s="542">
        <f>SUMIFS('Faturamento NNE'!$H$2:$H$707,'Faturamento NNE'!$E$2:$E$707,'Infos Relatório'!$B$326,'Faturamento NNE'!$F$2:$F$707,'Infos Relatório'!$B329,'Faturamento NNE'!$AA$2:$AA$707,'Infos Relatório'!BK$1)</f>
        <v>0</v>
      </c>
      <c r="BM329" s="542">
        <f>SUMIFS('Faturamento NNE'!$K$2:$K$707,'Faturamento NNE'!$E$2:$E$707,'Infos Relatório'!$B$326,'Faturamento NNE'!$F$2:$F$707,'Infos Relatório'!$B329,'Faturamento NNE'!$AA$2:$AA$707,'Infos Relatório'!BK$1)</f>
        <v>0</v>
      </c>
      <c r="BN329" s="546">
        <f>SUMIFS('Faturamento NNE'!$P$2:$P$707,'Faturamento NNE'!$E$2:$E$707,'Infos Relatório'!$B$326,'Faturamento NNE'!$F$2:$F$707,'Infos Relatório'!$B329,'Faturamento NNE'!$AA$2:$AA$707,'Infos Relatório'!BK$1,'Faturamento NNE'!$U$2:$U$707,"Sim")+SUMIFS('Faturamento NNE'!$Q$2:$Q$707,'Faturamento NNE'!$E$2:$E$707,'Infos Relatório'!$B$326,'Faturamento NNE'!$F$2:$F$707,'Infos Relatório'!$B329,'Faturamento NNE'!$AA$2:$AA$707,'Infos Relatório'!BK$1,'Faturamento NNE'!$U$2:$U$707,"Sim")</f>
        <v>0</v>
      </c>
      <c r="BO329" s="227" t="e">
        <f t="shared" ref="BO329:BO392" si="118">BN329/BM329</f>
        <v>#DIV/0!</v>
      </c>
      <c r="BP329" s="545">
        <f>SUMIFS('Faturamento NNE'!$I$2:$I$707,'Faturamento NNE'!$E$2:$E$707,'Infos Relatório'!$B$326,'Faturamento NNE'!$F$2:$F$707,'Infos Relatório'!$B329,'Faturamento NNE'!$AA$2:$AA$707,'Infos Relatório'!BK$1)</f>
        <v>0</v>
      </c>
      <c r="BQ329" s="541">
        <f>COUNTIFS('Faturamento NNE'!$E$2:$E$707,'Infos Relatório'!$B$326,'Faturamento NNE'!$F$2:$F$707,'Infos Relatório'!$B329,'Faturamento NNE'!$AA$2:$AA$707,'Infos Relatório'!BQ$1)</f>
        <v>0</v>
      </c>
      <c r="BR329" s="542">
        <f>SUMIFS('Faturamento NNE'!$H$2:$H$707,'Faturamento NNE'!$E$2:$E$707,'Infos Relatório'!$B$326,'Faturamento NNE'!$F$2:$F$707,'Infos Relatório'!$B329,'Faturamento NNE'!$AA$2:$AA$707,'Infos Relatório'!BQ$1)</f>
        <v>0</v>
      </c>
      <c r="BS329" s="542">
        <f>SUMIFS('Faturamento NNE'!$K$2:$K$707,'Faturamento NNE'!$E$2:$E$707,'Infos Relatório'!$B$326,'Faturamento NNE'!$F$2:$F$707,'Infos Relatório'!$B329,'Faturamento NNE'!$AA$2:$AA$707,'Infos Relatório'!BQ$1)</f>
        <v>0</v>
      </c>
      <c r="BT329" s="546">
        <f>SUMIFS('Faturamento NNE'!$P$2:$P$707,'Faturamento NNE'!$E$2:$E$707,'Infos Relatório'!$B$326,'Faturamento NNE'!$F$2:$F$707,'Infos Relatório'!$B329,'Faturamento NNE'!$AA$2:$AA$707,'Infos Relatório'!BQ$1,'Faturamento NNE'!$U$2:$U$707,"Sim")+SUMIFS('Faturamento NNE'!$Q$2:$Q$707,'Faturamento NNE'!$E$2:$E$707,'Infos Relatório'!$B$326,'Faturamento NNE'!$F$2:$F$707,'Infos Relatório'!$B329,'Faturamento NNE'!$AA$2:$AA$707,'Infos Relatório'!BQ$1,'Faturamento NNE'!$U$2:$U$707,"Sim")</f>
        <v>0</v>
      </c>
      <c r="BU329" s="227" t="e">
        <f t="shared" ref="BU329:BU392" si="119">BT329/BS329</f>
        <v>#DIV/0!</v>
      </c>
      <c r="BV329" s="545">
        <f>SUMIFS('Faturamento NNE'!$I$2:$I$707,'Faturamento NNE'!$E$2:$E$707,'Infos Relatório'!$B$326,'Faturamento NNE'!$F$2:$F$707,'Infos Relatório'!$B329,'Faturamento NNE'!$AA$2:$AA$707,'Infos Relatório'!BQ$1)</f>
        <v>0</v>
      </c>
    </row>
    <row r="330" spans="2:74">
      <c r="B330" s="217" t="s">
        <v>133</v>
      </c>
      <c r="C330" s="541">
        <f>COUNTIFS('Faturamento NNE'!$E$2:$E$707,'Infos Relatório'!$B$326,'Faturamento NNE'!$F$2:$F$707,'Infos Relatório'!$B330,'Faturamento NNE'!$AA$2:$AA$707,'Infos Relatório'!C$1)</f>
        <v>0</v>
      </c>
      <c r="D330" s="542">
        <f>SUMIFS('Faturamento NNE'!$H$2:$H$707,'Faturamento NNE'!$E$2:$E$707,'Infos Relatório'!$B$326,'Faturamento NNE'!$F$2:$F$707,'Infos Relatório'!$B330,'Faturamento NNE'!$AA$2:$AA$707,'Infos Relatório'!C$1)</f>
        <v>0</v>
      </c>
      <c r="E330" s="543">
        <f>SUMIFS('Faturamento NNE'!$K$2:$K$707,'Faturamento NNE'!$E$2:$E$707,'Infos Relatório'!$B$326,'Faturamento NNE'!$F$2:$F$707,'Infos Relatório'!$B330,'Faturamento NNE'!$AA$2:$AA$707,'Infos Relatório'!C$1)</f>
        <v>0</v>
      </c>
      <c r="F330" s="544">
        <f>SUMIFS('Faturamento NNE'!$P$2:$P$707,'Faturamento NNE'!$E$2:$E$707,'Infos Relatório'!$B$326,'Faturamento NNE'!$F$2:$F$707,'Infos Relatório'!$B330,'Faturamento NNE'!$AA$2:$AA$707,'Infos Relatório'!C$1,'Faturamento NNE'!$U$2:$U$707,"Sim")+SUMIFS('Faturamento NNE'!$Q$2:$Q$707,'Faturamento NNE'!$E$2:$E$707,'Infos Relatório'!$B$326,'Faturamento NNE'!$F$2:$F$707,'Infos Relatório'!$B330,'Faturamento NNE'!$AA$2:$AA$707,'Infos Relatório'!C$1,'Faturamento NNE'!$U$2:$U$707,"Sim")</f>
        <v>0</v>
      </c>
      <c r="G330" s="283" t="e">
        <f t="shared" si="108"/>
        <v>#DIV/0!</v>
      </c>
      <c r="H330" s="545">
        <f>SUMIFS('Faturamento NNE'!$I$2:$I$707,'Faturamento NNE'!$E$2:$E$707,'Infos Relatório'!$B$326,'Faturamento NNE'!$F$2:$F$707,'Infos Relatório'!$B330,'Faturamento NNE'!$AA$2:$AA$707,'Infos Relatório'!C$1)</f>
        <v>0</v>
      </c>
      <c r="I330" s="541">
        <f>COUNTIFS('Faturamento NNE'!$E$2:$E$707,'Infos Relatório'!$B$326,'Faturamento NNE'!$F$2:$F$707,'Infos Relatório'!$B330,'Faturamento NNE'!$AA$2:$AA$707,'Infos Relatório'!I$1)</f>
        <v>0</v>
      </c>
      <c r="J330" s="542">
        <f>SUMIFS('Faturamento NNE'!$H$2:$H$707,'Faturamento NNE'!$E$2:$E$707,'Infos Relatório'!$B$326,'Faturamento NNE'!$F$2:$F$707,'Infos Relatório'!$B330,'Faturamento NNE'!$AA$2:$AA$707,'Infos Relatório'!I$1)</f>
        <v>0</v>
      </c>
      <c r="K330" s="543">
        <f>SUMIFS('Faturamento NNE'!$K$2:$K$707,'Faturamento NNE'!$E$2:$E$707,'Infos Relatório'!$B$326,'Faturamento NNE'!$F$2:$F$707,'Infos Relatório'!$B330,'Faturamento NNE'!$AA$2:$AA$707,'Infos Relatório'!I$1)</f>
        <v>0</v>
      </c>
      <c r="L330" s="544">
        <f>SUMIFS('Faturamento NNE'!$P$2:$P$707,'Faturamento NNE'!$E$2:$E$707,'Infos Relatório'!$B$326,'Faturamento NNE'!$F$2:$F$707,'Infos Relatório'!$B330,'Faturamento NNE'!$AA$2:$AA$707,'Infos Relatório'!I$1,'Faturamento NNE'!$U$2:$U$707,"Sim")+SUMIFS('Faturamento NNE'!$Q$2:$Q$707,'Faturamento NNE'!$E$2:$E$707,'Infos Relatório'!$B$326,'Faturamento NNE'!$F$2:$F$707,'Infos Relatório'!$B330,'Faturamento NNE'!$AA$2:$AA$707,'Infos Relatório'!I$1,'Faturamento NNE'!$U$2:$U$707,"Sim")</f>
        <v>0</v>
      </c>
      <c r="M330" s="283" t="e">
        <f t="shared" si="109"/>
        <v>#DIV/0!</v>
      </c>
      <c r="N330" s="545">
        <f>SUMIFS('Faturamento NNE'!$I$2:$I$707,'Faturamento NNE'!$E$2:$E$707,'Infos Relatório'!$B$326,'Faturamento NNE'!$F$2:$F$707,'Infos Relatório'!$B330,'Faturamento NNE'!$AA$2:$AA$707,'Infos Relatório'!I$1)</f>
        <v>0</v>
      </c>
      <c r="O330" s="541">
        <f>COUNTIFS('Faturamento NNE'!$E$2:$E$707,'Infos Relatório'!$B$326,'Faturamento NNE'!$F$2:$F$707,'Infos Relatório'!$B330,'Faturamento NNE'!$AA$2:$AA$707,'Infos Relatório'!O$1)</f>
        <v>0</v>
      </c>
      <c r="P330" s="542">
        <f>SUMIFS('Faturamento NNE'!$H$2:$H$707,'Faturamento NNE'!$E$2:$E$707,'Infos Relatório'!$B$326,'Faturamento NNE'!$F$2:$F$707,'Infos Relatório'!$B330,'Faturamento NNE'!$AA$2:$AA$707,'Infos Relatório'!O$1)</f>
        <v>0</v>
      </c>
      <c r="Q330" s="542">
        <f>SUMIFS('Faturamento NNE'!$K$2:$K$707,'Faturamento NNE'!$E$2:$E$707,'Infos Relatório'!$B$326,'Faturamento NNE'!$F$2:$F$707,'Infos Relatório'!$B330,'Faturamento NNE'!$AA$2:$AA$707,'Infos Relatório'!O$1)</f>
        <v>0</v>
      </c>
      <c r="R330" s="546">
        <f>SUMIFS('Faturamento NNE'!$P$2:$P$707,'Faturamento NNE'!$E$2:$E$707,'Infos Relatório'!$B$326,'Faturamento NNE'!$F$2:$F$707,'Infos Relatório'!$B330,'Faturamento NNE'!$AA$2:$AA$707,'Infos Relatório'!O$1,'Faturamento NNE'!$U$2:$U$707,"Sim")+SUMIFS('Faturamento NNE'!$Q$2:$Q$707,'Faturamento NNE'!$E$2:$E$707,'Infos Relatório'!$B$326,'Faturamento NNE'!$F$2:$F$707,'Infos Relatório'!$B330,'Faturamento NNE'!$AA$2:$AA$707,'Infos Relatório'!O$1,'Faturamento NNE'!$U$2:$U$707,"Sim")</f>
        <v>0</v>
      </c>
      <c r="S330" s="227" t="e">
        <f t="shared" si="110"/>
        <v>#DIV/0!</v>
      </c>
      <c r="T330" s="545">
        <f>SUMIFS('Faturamento NNE'!$I$2:$I$707,'Faturamento NNE'!$E$2:$E$707,'Infos Relatório'!$B$326,'Faturamento NNE'!$F$2:$F$707,'Infos Relatório'!$B330,'Faturamento NNE'!$AA$2:$AA$707,'Infos Relatório'!O$1)</f>
        <v>0</v>
      </c>
      <c r="U330" s="541">
        <f>COUNTIFS('Faturamento NNE'!$E$2:$E$707,'Infos Relatório'!$B$326,'Faturamento NNE'!$F$2:$F$707,'Infos Relatório'!$B330,'Faturamento NNE'!$AA$2:$AA$707,'Infos Relatório'!U$1)</f>
        <v>0</v>
      </c>
      <c r="V330" s="542">
        <f>SUMIFS('Faturamento NNE'!$H$2:$H$707,'Faturamento NNE'!$E$2:$E$707,'Infos Relatório'!$B$326,'Faturamento NNE'!$F$2:$F$707,'Infos Relatório'!$B330,'Faturamento NNE'!$AA$2:$AA$707,'Infos Relatório'!U$1)</f>
        <v>0</v>
      </c>
      <c r="W330" s="542">
        <f>SUMIFS('Faturamento NNE'!$K$2:$K$707,'Faturamento NNE'!$E$2:$E$707,'Infos Relatório'!$B$326,'Faturamento NNE'!$F$2:$F$707,'Infos Relatório'!$B330,'Faturamento NNE'!$AA$2:$AA$707,'Infos Relatório'!U$1)</f>
        <v>0</v>
      </c>
      <c r="X330" s="546">
        <f>SUMIFS('Faturamento NNE'!$P$2:$P$707,'Faturamento NNE'!$E$2:$E$707,'Infos Relatório'!$B$326,'Faturamento NNE'!$F$2:$F$707,'Infos Relatório'!$B330,'Faturamento NNE'!$AA$2:$AA$707,'Infos Relatório'!U$1,'Faturamento NNE'!$U$2:$U$707,"Sim")+SUMIFS('Faturamento NNE'!$Q$2:$Q$707,'Faturamento NNE'!$E$2:$E$707,'Infos Relatório'!$B$326,'Faturamento NNE'!$F$2:$F$707,'Infos Relatório'!$B330,'Faturamento NNE'!$AA$2:$AA$707,'Infos Relatório'!U$1,'Faturamento NNE'!$U$2:$U$707,"Sim")</f>
        <v>0</v>
      </c>
      <c r="Y330" s="227" t="e">
        <f t="shared" si="111"/>
        <v>#DIV/0!</v>
      </c>
      <c r="Z330" s="545">
        <f>SUMIFS('Faturamento NNE'!$I$2:$I$707,'Faturamento NNE'!$E$2:$E$707,'Infos Relatório'!$B$326,'Faturamento NNE'!$F$2:$F$707,'Infos Relatório'!$B330,'Faturamento NNE'!$AA$2:$AA$707,'Infos Relatório'!U$1)</f>
        <v>0</v>
      </c>
      <c r="AA330" s="541">
        <f>COUNTIFS('Faturamento NNE'!$E$2:$E$707,'Infos Relatório'!$B$326,'Faturamento NNE'!$F$2:$F$707,'Infos Relatório'!$B330,'Faturamento NNE'!$AA$2:$AA$707,'Infos Relatório'!AA$1)</f>
        <v>0</v>
      </c>
      <c r="AB330" s="542">
        <f>SUMIFS('Faturamento NNE'!$H$2:$H$707,'Faturamento NNE'!$E$2:$E$707,'Infos Relatório'!$B$326,'Faturamento NNE'!$F$2:$F$707,'Infos Relatório'!$B330,'Faturamento NNE'!$AA$2:$AA$707,'Infos Relatório'!AA$1)</f>
        <v>0</v>
      </c>
      <c r="AC330" s="542">
        <f>SUMIFS('Faturamento NNE'!$K$2:$K$707,'Faturamento NNE'!$E$2:$E$707,'Infos Relatório'!$B$326,'Faturamento NNE'!$F$2:$F$707,'Infos Relatório'!$B330,'Faturamento NNE'!$AA$2:$AA$707,'Infos Relatório'!AA$1)</f>
        <v>0</v>
      </c>
      <c r="AD330" s="546">
        <f>SUMIFS('Faturamento NNE'!$P$2:$P$707,'Faturamento NNE'!$E$2:$E$707,'Infos Relatório'!$B$326,'Faturamento NNE'!$F$2:$F$707,'Infos Relatório'!$B330,'Faturamento NNE'!$AA$2:$AA$707,'Infos Relatório'!AA$1,'Faturamento NNE'!$U$2:$U$707,"Sim")+SUMIFS('Faturamento NNE'!$Q$2:$Q$707,'Faturamento NNE'!$E$2:$E$707,'Infos Relatório'!$B$326,'Faturamento NNE'!$F$2:$F$707,'Infos Relatório'!$B330,'Faturamento NNE'!$AA$2:$AA$707,'Infos Relatório'!AA$1,'Faturamento NNE'!$U$2:$U$707,"Sim")</f>
        <v>0</v>
      </c>
      <c r="AE330" s="227" t="e">
        <f t="shared" si="112"/>
        <v>#DIV/0!</v>
      </c>
      <c r="AF330" s="545">
        <f>SUMIFS('Faturamento NNE'!$I$2:$I$707,'Faturamento NNE'!$E$2:$E$707,'Infos Relatório'!$B$326,'Faturamento NNE'!$F$2:$F$707,'Infos Relatório'!$B330,'Faturamento NNE'!$AA$2:$AA$707,'Infos Relatório'!AA$1)</f>
        <v>0</v>
      </c>
      <c r="AG330" s="541">
        <f>COUNTIFS('Faturamento NNE'!$E$2:$E$707,'Infos Relatório'!$B$326,'Faturamento NNE'!$F$2:$F$707,'Infos Relatório'!$B330,'Faturamento NNE'!$AA$2:$AA$707,'Infos Relatório'!AG$1)</f>
        <v>0</v>
      </c>
      <c r="AH330" s="542">
        <f>SUMIFS('Faturamento NNE'!$H$2:$H$707,'Faturamento NNE'!$E$2:$E$707,'Infos Relatório'!$B$326,'Faturamento NNE'!$F$2:$F$707,'Infos Relatório'!$B330,'Faturamento NNE'!$AA$2:$AA$707,'Infos Relatório'!AG$1)</f>
        <v>0</v>
      </c>
      <c r="AI330" s="542">
        <f>SUMIFS('Faturamento NNE'!$K$2:$K$707,'Faturamento NNE'!$E$2:$E$707,'Infos Relatório'!$B$326,'Faturamento NNE'!$F$2:$F$707,'Infos Relatório'!$B330,'Faturamento NNE'!$AA$2:$AA$707,'Infos Relatório'!AG$1)</f>
        <v>0</v>
      </c>
      <c r="AJ330" s="546">
        <f>SUMIFS('Faturamento NNE'!$P$2:$P$707,'Faturamento NNE'!$E$2:$E$707,'Infos Relatório'!$B$326,'Faturamento NNE'!$F$2:$F$707,'Infos Relatório'!$B330,'Faturamento NNE'!$AA$2:$AA$707,'Infos Relatório'!AG$1,'Faturamento NNE'!$U$2:$U$707,"Sim")+SUMIFS('Faturamento NNE'!$Q$2:$Q$707,'Faturamento NNE'!$E$2:$E$707,'Infos Relatório'!$B$326,'Faturamento NNE'!$F$2:$F$707,'Infos Relatório'!$B330,'Faturamento NNE'!$AA$2:$AA$707,'Infos Relatório'!AG$1,'Faturamento NNE'!$U$2:$U$707,"Sim")</f>
        <v>0</v>
      </c>
      <c r="AK330" s="227" t="e">
        <f t="shared" si="113"/>
        <v>#DIV/0!</v>
      </c>
      <c r="AL330" s="545">
        <f>SUMIFS('Faturamento NNE'!$I$2:$I$707,'Faturamento NNE'!$E$2:$E$707,'Infos Relatório'!$B$326,'Faturamento NNE'!$F$2:$F$707,'Infos Relatório'!$B330,'Faturamento NNE'!$AA$2:$AA$707,'Infos Relatório'!AG$1)</f>
        <v>0</v>
      </c>
      <c r="AM330" s="541">
        <f>COUNTIFS('Faturamento NNE'!$E$2:$E$707,'Infos Relatório'!$B$326,'Faturamento NNE'!$F$2:$F$707,'Infos Relatório'!$B330,'Faturamento NNE'!$AA$2:$AA$707,'Infos Relatório'!AM$1)</f>
        <v>0</v>
      </c>
      <c r="AN330" s="542">
        <f>SUMIFS('Faturamento NNE'!$H$2:$H$707,'Faturamento NNE'!$E$2:$E$707,'Infos Relatório'!$B$326,'Faturamento NNE'!$F$2:$F$707,'Infos Relatório'!$B330,'Faturamento NNE'!$AA$2:$AA$707,'Infos Relatório'!AM$1)</f>
        <v>0</v>
      </c>
      <c r="AO330" s="542">
        <f>SUMIFS('Faturamento NNE'!$K$2:$K$707,'Faturamento NNE'!$E$2:$E$707,'Infos Relatório'!$B$326,'Faturamento NNE'!$F$2:$F$707,'Infos Relatório'!$B330,'Faturamento NNE'!$AA$2:$AA$707,'Infos Relatório'!AM$1)</f>
        <v>0</v>
      </c>
      <c r="AP330" s="546">
        <f>SUMIFS('Faturamento NNE'!$P$2:$P$707,'Faturamento NNE'!$E$2:$E$707,'Infos Relatório'!$B$326,'Faturamento NNE'!$F$2:$F$707,'Infos Relatório'!$B330,'Faturamento NNE'!$AA$2:$AA$707,'Infos Relatório'!AM$1,'Faturamento NNE'!$U$2:$U$707,"Sim")+SUMIFS('Faturamento NNE'!$Q$2:$Q$707,'Faturamento NNE'!$E$2:$E$707,'Infos Relatório'!$B$326,'Faturamento NNE'!$F$2:$F$707,'Infos Relatório'!$B330,'Faturamento NNE'!$AA$2:$AA$707,'Infos Relatório'!AM$1,'Faturamento NNE'!$U$2:$U$707,"Sim")</f>
        <v>0</v>
      </c>
      <c r="AQ330" s="227" t="e">
        <f t="shared" si="114"/>
        <v>#DIV/0!</v>
      </c>
      <c r="AR330" s="545">
        <f>SUMIFS('Faturamento NNE'!$I$2:$I$707,'Faturamento NNE'!$E$2:$E$707,'Infos Relatório'!$B$326,'Faturamento NNE'!$F$2:$F$707,'Infos Relatório'!$B330,'Faturamento NNE'!$AA$2:$AA$707,'Infos Relatório'!AM$1)</f>
        <v>0</v>
      </c>
      <c r="AS330" s="541">
        <f>COUNTIFS('Faturamento NNE'!$E$2:$E$707,'Infos Relatório'!$B$326,'Faturamento NNE'!$F$2:$F$707,'Infos Relatório'!$B330,'Faturamento NNE'!$AA$2:$AA$707,'Infos Relatório'!AS$1)</f>
        <v>0</v>
      </c>
      <c r="AT330" s="542">
        <f>SUMIFS('Faturamento NNE'!$H$2:$H$707,'Faturamento NNE'!$E$2:$E$707,'Infos Relatório'!$B$326,'Faturamento NNE'!$F$2:$F$707,'Infos Relatório'!$B330,'Faturamento NNE'!$AA$2:$AA$707,'Infos Relatório'!AS$1)</f>
        <v>0</v>
      </c>
      <c r="AU330" s="542">
        <f>SUMIFS('Faturamento NNE'!$K$2:$K$707,'Faturamento NNE'!$E$2:$E$707,'Infos Relatório'!$B$326,'Faturamento NNE'!$F$2:$F$707,'Infos Relatório'!$B330,'Faturamento NNE'!$AA$2:$AA$707,'Infos Relatório'!AS$1)</f>
        <v>0</v>
      </c>
      <c r="AV330" s="546">
        <f>SUMIFS('Faturamento NNE'!$P$2:$P$707,'Faturamento NNE'!$E$2:$E$707,'Infos Relatório'!$B$326,'Faturamento NNE'!$F$2:$F$707,'Infos Relatório'!$B330,'Faturamento NNE'!$AA$2:$AA$707,'Infos Relatório'!AS$1,'Faturamento NNE'!$U$2:$U$707,"Sim")+SUMIFS('Faturamento NNE'!$Q$2:$Q$707,'Faturamento NNE'!$E$2:$E$707,'Infos Relatório'!$B$326,'Faturamento NNE'!$F$2:$F$707,'Infos Relatório'!$B330,'Faturamento NNE'!$AA$2:$AA$707,'Infos Relatório'!AS$1,'Faturamento NNE'!$U$2:$U$707,"Sim")</f>
        <v>0</v>
      </c>
      <c r="AW330" s="227" t="e">
        <f t="shared" si="115"/>
        <v>#DIV/0!</v>
      </c>
      <c r="AX330" s="545">
        <f>SUMIFS('Faturamento NNE'!$I$2:$I$707,'Faturamento NNE'!$E$2:$E$707,'Infos Relatório'!$B$326,'Faturamento NNE'!$F$2:$F$707,'Infos Relatório'!$B330,'Faturamento NNE'!$AA$2:$AA$707,'Infos Relatório'!AS$1)</f>
        <v>0</v>
      </c>
      <c r="AY330" s="541">
        <f>COUNTIFS('Faturamento NNE'!$E$2:$E$707,'Infos Relatório'!$B$326,'Faturamento NNE'!$F$2:$F$707,'Infos Relatório'!$B330,'Faturamento NNE'!$AA$2:$AA$707,'Infos Relatório'!AY$1)</f>
        <v>0</v>
      </c>
      <c r="AZ330" s="542">
        <f>SUMIFS('Faturamento NNE'!$H$2:$H$707,'Faturamento NNE'!$E$2:$E$707,'Infos Relatório'!$B$326,'Faturamento NNE'!$F$2:$F$707,'Infos Relatório'!$B330,'Faturamento NNE'!$AA$2:$AA$707,'Infos Relatório'!AY$1)</f>
        <v>0</v>
      </c>
      <c r="BA330" s="542">
        <f>SUMIFS('Faturamento NNE'!$K$2:$K$707,'Faturamento NNE'!$E$2:$E$707,'Infos Relatório'!$B$326,'Faturamento NNE'!$F$2:$F$707,'Infos Relatório'!$B330,'Faturamento NNE'!$AA$2:$AA$707,'Infos Relatório'!AY$1)</f>
        <v>0</v>
      </c>
      <c r="BB330" s="546">
        <f>SUMIFS('Faturamento NNE'!$P$2:$P$707,'Faturamento NNE'!$E$2:$E$707,'Infos Relatório'!$B$326,'Faturamento NNE'!$F$2:$F$707,'Infos Relatório'!$B330,'Faturamento NNE'!$AA$2:$AA$707,'Infos Relatório'!AY$1,'Faturamento NNE'!$U$2:$U$707,"Sim")+SUMIFS('Faturamento NNE'!$Q$2:$Q$707,'Faturamento NNE'!$E$2:$E$707,'Infos Relatório'!$B$326,'Faturamento NNE'!$F$2:$F$707,'Infos Relatório'!$B330,'Faturamento NNE'!$AA$2:$AA$707,'Infos Relatório'!AY$1,'Faturamento NNE'!$U$2:$U$707,"Sim")</f>
        <v>0</v>
      </c>
      <c r="BC330" s="227" t="e">
        <f t="shared" si="116"/>
        <v>#DIV/0!</v>
      </c>
      <c r="BD330" s="545">
        <f>SUMIFS('Faturamento NNE'!$I$2:$I$707,'Faturamento NNE'!$E$2:$E$707,'Infos Relatório'!$B$326,'Faturamento NNE'!$F$2:$F$707,'Infos Relatório'!$B330,'Faturamento NNE'!$AA$2:$AA$707,'Infos Relatório'!AY$1)</f>
        <v>0</v>
      </c>
      <c r="BE330" s="541">
        <f>COUNTIFS('Faturamento NNE'!$E$2:$E$707,'Infos Relatório'!$B$326,'Faturamento NNE'!$F$2:$F$707,'Infos Relatório'!$B330,'Faturamento NNE'!$AA$2:$AA$707,'Infos Relatório'!BE$1)</f>
        <v>0</v>
      </c>
      <c r="BF330" s="542">
        <f>SUMIFS('Faturamento NNE'!$H$2:$H$707,'Faturamento NNE'!$E$2:$E$707,'Infos Relatório'!$B$326,'Faturamento NNE'!$F$2:$F$707,'Infos Relatório'!$B330,'Faturamento NNE'!$AA$2:$AA$707,'Infos Relatório'!BE$1)</f>
        <v>0</v>
      </c>
      <c r="BG330" s="542">
        <f>SUMIFS('Faturamento NNE'!$K$2:$K$707,'Faturamento NNE'!$E$2:$E$707,'Infos Relatório'!$B$326,'Faturamento NNE'!$F$2:$F$707,'Infos Relatório'!$B330,'Faturamento NNE'!$AA$2:$AA$707,'Infos Relatório'!BE$1)</f>
        <v>0</v>
      </c>
      <c r="BH330" s="546">
        <f>SUMIFS('Faturamento NNE'!$P$2:$P$707,'Faturamento NNE'!$E$2:$E$707,'Infos Relatório'!$B$326,'Faturamento NNE'!$F$2:$F$707,'Infos Relatório'!$B330,'Faturamento NNE'!$AA$2:$AA$707,'Infos Relatório'!BE$1,'Faturamento NNE'!$U$2:$U$707,"Sim")+SUMIFS('Faturamento NNE'!$Q$2:$Q$707,'Faturamento NNE'!$E$2:$E$707,'Infos Relatório'!$B$326,'Faturamento NNE'!$F$2:$F$707,'Infos Relatório'!$B330,'Faturamento NNE'!$AA$2:$AA$707,'Infos Relatório'!BE$1,'Faturamento NNE'!$U$2:$U$707,"Sim")</f>
        <v>0</v>
      </c>
      <c r="BI330" s="227" t="e">
        <f t="shared" si="117"/>
        <v>#DIV/0!</v>
      </c>
      <c r="BJ330" s="545">
        <f>SUMIFS('Faturamento NNE'!$I$2:$I$707,'Faturamento NNE'!$E$2:$E$707,'Infos Relatório'!$B$326,'Faturamento NNE'!$F$2:$F$707,'Infos Relatório'!$B330,'Faturamento NNE'!$AA$2:$AA$707,'Infos Relatório'!BE$1)</f>
        <v>0</v>
      </c>
      <c r="BK330" s="541">
        <f>COUNTIFS('Faturamento NNE'!$E$2:$E$707,'Infos Relatório'!$B$326,'Faturamento NNE'!$F$2:$F$707,'Infos Relatório'!$B330,'Faturamento NNE'!$AA$2:$AA$707,'Infos Relatório'!BK$1)</f>
        <v>0</v>
      </c>
      <c r="BL330" s="542">
        <f>SUMIFS('Faturamento NNE'!$H$2:$H$707,'Faturamento NNE'!$E$2:$E$707,'Infos Relatório'!$B$326,'Faturamento NNE'!$F$2:$F$707,'Infos Relatório'!$B330,'Faturamento NNE'!$AA$2:$AA$707,'Infos Relatório'!BK$1)</f>
        <v>0</v>
      </c>
      <c r="BM330" s="542">
        <f>SUMIFS('Faturamento NNE'!$K$2:$K$707,'Faturamento NNE'!$E$2:$E$707,'Infos Relatório'!$B$326,'Faturamento NNE'!$F$2:$F$707,'Infos Relatório'!$B330,'Faturamento NNE'!$AA$2:$AA$707,'Infos Relatório'!BK$1)</f>
        <v>0</v>
      </c>
      <c r="BN330" s="546">
        <f>SUMIFS('Faturamento NNE'!$P$2:$P$707,'Faturamento NNE'!$E$2:$E$707,'Infos Relatório'!$B$326,'Faturamento NNE'!$F$2:$F$707,'Infos Relatório'!$B330,'Faturamento NNE'!$AA$2:$AA$707,'Infos Relatório'!BK$1,'Faturamento NNE'!$U$2:$U$707,"Sim")+SUMIFS('Faturamento NNE'!$Q$2:$Q$707,'Faturamento NNE'!$E$2:$E$707,'Infos Relatório'!$B$326,'Faturamento NNE'!$F$2:$F$707,'Infos Relatório'!$B330,'Faturamento NNE'!$AA$2:$AA$707,'Infos Relatório'!BK$1,'Faturamento NNE'!$U$2:$U$707,"Sim")</f>
        <v>0</v>
      </c>
      <c r="BO330" s="227" t="e">
        <f t="shared" si="118"/>
        <v>#DIV/0!</v>
      </c>
      <c r="BP330" s="545">
        <f>SUMIFS('Faturamento NNE'!$I$2:$I$707,'Faturamento NNE'!$E$2:$E$707,'Infos Relatório'!$B$326,'Faturamento NNE'!$F$2:$F$707,'Infos Relatório'!$B330,'Faturamento NNE'!$AA$2:$AA$707,'Infos Relatório'!BK$1)</f>
        <v>0</v>
      </c>
      <c r="BQ330" s="541">
        <f>COUNTIFS('Faturamento NNE'!$E$2:$E$707,'Infos Relatório'!$B$326,'Faturamento NNE'!$F$2:$F$707,'Infos Relatório'!$B330,'Faturamento NNE'!$AA$2:$AA$707,'Infos Relatório'!BQ$1)</f>
        <v>0</v>
      </c>
      <c r="BR330" s="542">
        <f>SUMIFS('Faturamento NNE'!$H$2:$H$707,'Faturamento NNE'!$E$2:$E$707,'Infos Relatório'!$B$326,'Faturamento NNE'!$F$2:$F$707,'Infos Relatório'!$B330,'Faturamento NNE'!$AA$2:$AA$707,'Infos Relatório'!BQ$1)</f>
        <v>0</v>
      </c>
      <c r="BS330" s="542">
        <f>SUMIFS('Faturamento NNE'!$K$2:$K$707,'Faturamento NNE'!$E$2:$E$707,'Infos Relatório'!$B$326,'Faturamento NNE'!$F$2:$F$707,'Infos Relatório'!$B330,'Faturamento NNE'!$AA$2:$AA$707,'Infos Relatório'!BQ$1)</f>
        <v>0</v>
      </c>
      <c r="BT330" s="546">
        <f>SUMIFS('Faturamento NNE'!$P$2:$P$707,'Faturamento NNE'!$E$2:$E$707,'Infos Relatório'!$B$326,'Faturamento NNE'!$F$2:$F$707,'Infos Relatório'!$B330,'Faturamento NNE'!$AA$2:$AA$707,'Infos Relatório'!BQ$1,'Faturamento NNE'!$U$2:$U$707,"Sim")+SUMIFS('Faturamento NNE'!$Q$2:$Q$707,'Faturamento NNE'!$E$2:$E$707,'Infos Relatório'!$B$326,'Faturamento NNE'!$F$2:$F$707,'Infos Relatório'!$B330,'Faturamento NNE'!$AA$2:$AA$707,'Infos Relatório'!BQ$1,'Faturamento NNE'!$U$2:$U$707,"Sim")</f>
        <v>0</v>
      </c>
      <c r="BU330" s="227" t="e">
        <f t="shared" si="119"/>
        <v>#DIV/0!</v>
      </c>
      <c r="BV330" s="545">
        <f>SUMIFS('Faturamento NNE'!$I$2:$I$707,'Faturamento NNE'!$E$2:$E$707,'Infos Relatório'!$B$326,'Faturamento NNE'!$F$2:$F$707,'Infos Relatório'!$B330,'Faturamento NNE'!$AA$2:$AA$707,'Infos Relatório'!BQ$1)</f>
        <v>0</v>
      </c>
    </row>
    <row r="331" spans="2:74">
      <c r="B331" s="217" t="s">
        <v>134</v>
      </c>
      <c r="C331" s="541">
        <f>COUNTIFS('Faturamento NNE'!$E$2:$E$707,'Infos Relatório'!$B$326,'Faturamento NNE'!$F$2:$F$707,'Infos Relatório'!$B331,'Faturamento NNE'!$AA$2:$AA$707,'Infos Relatório'!C$1)</f>
        <v>0</v>
      </c>
      <c r="D331" s="542">
        <f>SUMIFS('Faturamento NNE'!$H$2:$H$707,'Faturamento NNE'!$E$2:$E$707,'Infos Relatório'!$B$326,'Faturamento NNE'!$F$2:$F$707,'Infos Relatório'!$B331,'Faturamento NNE'!$AA$2:$AA$707,'Infos Relatório'!C$1)</f>
        <v>0</v>
      </c>
      <c r="E331" s="543">
        <f>SUMIFS('Faturamento NNE'!$K$2:$K$707,'Faturamento NNE'!$E$2:$E$707,'Infos Relatório'!$B$326,'Faturamento NNE'!$F$2:$F$707,'Infos Relatório'!$B331,'Faturamento NNE'!$AA$2:$AA$707,'Infos Relatório'!C$1)</f>
        <v>0</v>
      </c>
      <c r="F331" s="544">
        <f>SUMIFS('Faturamento NNE'!$P$2:$P$707,'Faturamento NNE'!$E$2:$E$707,'Infos Relatório'!$B$326,'Faturamento NNE'!$F$2:$F$707,'Infos Relatório'!$B331,'Faturamento NNE'!$AA$2:$AA$707,'Infos Relatório'!C$1,'Faturamento NNE'!$U$2:$U$707,"Sim")+SUMIFS('Faturamento NNE'!$Q$2:$Q$707,'Faturamento NNE'!$E$2:$E$707,'Infos Relatório'!$B$326,'Faturamento NNE'!$F$2:$F$707,'Infos Relatório'!$B331,'Faturamento NNE'!$AA$2:$AA$707,'Infos Relatório'!C$1,'Faturamento NNE'!$U$2:$U$707,"Sim")</f>
        <v>0</v>
      </c>
      <c r="G331" s="283" t="e">
        <f t="shared" si="108"/>
        <v>#DIV/0!</v>
      </c>
      <c r="H331" s="545">
        <f>SUMIFS('Faturamento NNE'!$I$2:$I$707,'Faturamento NNE'!$E$2:$E$707,'Infos Relatório'!$B$326,'Faturamento NNE'!$F$2:$F$707,'Infos Relatório'!$B331,'Faturamento NNE'!$AA$2:$AA$707,'Infos Relatório'!C$1)</f>
        <v>0</v>
      </c>
      <c r="I331" s="541">
        <f>COUNTIFS('Faturamento NNE'!$E$2:$E$707,'Infos Relatório'!$B$326,'Faturamento NNE'!$F$2:$F$707,'Infos Relatório'!$B331,'Faturamento NNE'!$AA$2:$AA$707,'Infos Relatório'!I$1)</f>
        <v>0</v>
      </c>
      <c r="J331" s="542">
        <f>SUMIFS('Faturamento NNE'!$H$2:$H$707,'Faturamento NNE'!$E$2:$E$707,'Infos Relatório'!$B$326,'Faturamento NNE'!$F$2:$F$707,'Infos Relatório'!$B331,'Faturamento NNE'!$AA$2:$AA$707,'Infos Relatório'!I$1)</f>
        <v>0</v>
      </c>
      <c r="K331" s="543">
        <f>SUMIFS('Faturamento NNE'!$K$2:$K$707,'Faturamento NNE'!$E$2:$E$707,'Infos Relatório'!$B$326,'Faturamento NNE'!$F$2:$F$707,'Infos Relatório'!$B331,'Faturamento NNE'!$AA$2:$AA$707,'Infos Relatório'!I$1)</f>
        <v>0</v>
      </c>
      <c r="L331" s="544">
        <f>SUMIFS('Faturamento NNE'!$P$2:$P$707,'Faturamento NNE'!$E$2:$E$707,'Infos Relatório'!$B$326,'Faturamento NNE'!$F$2:$F$707,'Infos Relatório'!$B331,'Faturamento NNE'!$AA$2:$AA$707,'Infos Relatório'!I$1,'Faturamento NNE'!$U$2:$U$707,"Sim")+SUMIFS('Faturamento NNE'!$Q$2:$Q$707,'Faturamento NNE'!$E$2:$E$707,'Infos Relatório'!$B$326,'Faturamento NNE'!$F$2:$F$707,'Infos Relatório'!$B331,'Faturamento NNE'!$AA$2:$AA$707,'Infos Relatório'!I$1,'Faturamento NNE'!$U$2:$U$707,"Sim")</f>
        <v>0</v>
      </c>
      <c r="M331" s="283" t="e">
        <f t="shared" si="109"/>
        <v>#DIV/0!</v>
      </c>
      <c r="N331" s="545">
        <f>SUMIFS('Faturamento NNE'!$I$2:$I$707,'Faturamento NNE'!$E$2:$E$707,'Infos Relatório'!$B$326,'Faturamento NNE'!$F$2:$F$707,'Infos Relatório'!$B331,'Faturamento NNE'!$AA$2:$AA$707,'Infos Relatório'!I$1)</f>
        <v>0</v>
      </c>
      <c r="O331" s="541">
        <f>COUNTIFS('Faturamento NNE'!$E$2:$E$707,'Infos Relatório'!$B$326,'Faturamento NNE'!$F$2:$F$707,'Infos Relatório'!$B331,'Faturamento NNE'!$AA$2:$AA$707,'Infos Relatório'!O$1)</f>
        <v>0</v>
      </c>
      <c r="P331" s="542">
        <f>SUMIFS('Faturamento NNE'!$H$2:$H$707,'Faturamento NNE'!$E$2:$E$707,'Infos Relatório'!$B$326,'Faturamento NNE'!$F$2:$F$707,'Infos Relatório'!$B331,'Faturamento NNE'!$AA$2:$AA$707,'Infos Relatório'!O$1)</f>
        <v>0</v>
      </c>
      <c r="Q331" s="542">
        <f>SUMIFS('Faturamento NNE'!$K$2:$K$707,'Faturamento NNE'!$E$2:$E$707,'Infos Relatório'!$B$326,'Faturamento NNE'!$F$2:$F$707,'Infos Relatório'!$B331,'Faturamento NNE'!$AA$2:$AA$707,'Infos Relatório'!O$1)</f>
        <v>0</v>
      </c>
      <c r="R331" s="546">
        <f>SUMIFS('Faturamento NNE'!$P$2:$P$707,'Faturamento NNE'!$E$2:$E$707,'Infos Relatório'!$B$326,'Faturamento NNE'!$F$2:$F$707,'Infos Relatório'!$B331,'Faturamento NNE'!$AA$2:$AA$707,'Infos Relatório'!O$1,'Faturamento NNE'!$U$2:$U$707,"Sim")+SUMIFS('Faturamento NNE'!$Q$2:$Q$707,'Faturamento NNE'!$E$2:$E$707,'Infos Relatório'!$B$326,'Faturamento NNE'!$F$2:$F$707,'Infos Relatório'!$B331,'Faturamento NNE'!$AA$2:$AA$707,'Infos Relatório'!O$1,'Faturamento NNE'!$U$2:$U$707,"Sim")</f>
        <v>0</v>
      </c>
      <c r="S331" s="227" t="e">
        <f t="shared" si="110"/>
        <v>#DIV/0!</v>
      </c>
      <c r="T331" s="545">
        <f>SUMIFS('Faturamento NNE'!$I$2:$I$707,'Faturamento NNE'!$E$2:$E$707,'Infos Relatório'!$B$326,'Faturamento NNE'!$F$2:$F$707,'Infos Relatório'!$B331,'Faturamento NNE'!$AA$2:$AA$707,'Infos Relatório'!O$1)</f>
        <v>0</v>
      </c>
      <c r="U331" s="541">
        <f>COUNTIFS('Faturamento NNE'!$E$2:$E$707,'Infos Relatório'!$B$326,'Faturamento NNE'!$F$2:$F$707,'Infos Relatório'!$B331,'Faturamento NNE'!$AA$2:$AA$707,'Infos Relatório'!U$1)</f>
        <v>0</v>
      </c>
      <c r="V331" s="542">
        <f>SUMIFS('Faturamento NNE'!$H$2:$H$707,'Faturamento NNE'!$E$2:$E$707,'Infos Relatório'!$B$326,'Faturamento NNE'!$F$2:$F$707,'Infos Relatório'!$B331,'Faturamento NNE'!$AA$2:$AA$707,'Infos Relatório'!U$1)</f>
        <v>0</v>
      </c>
      <c r="W331" s="542">
        <f>SUMIFS('Faturamento NNE'!$K$2:$K$707,'Faturamento NNE'!$E$2:$E$707,'Infos Relatório'!$B$326,'Faturamento NNE'!$F$2:$F$707,'Infos Relatório'!$B331,'Faturamento NNE'!$AA$2:$AA$707,'Infos Relatório'!U$1)</f>
        <v>0</v>
      </c>
      <c r="X331" s="546">
        <f>SUMIFS('Faturamento NNE'!$P$2:$P$707,'Faturamento NNE'!$E$2:$E$707,'Infos Relatório'!$B$326,'Faturamento NNE'!$F$2:$F$707,'Infos Relatório'!$B331,'Faturamento NNE'!$AA$2:$AA$707,'Infos Relatório'!U$1,'Faturamento NNE'!$U$2:$U$707,"Sim")+SUMIFS('Faturamento NNE'!$Q$2:$Q$707,'Faturamento NNE'!$E$2:$E$707,'Infos Relatório'!$B$326,'Faturamento NNE'!$F$2:$F$707,'Infos Relatório'!$B331,'Faturamento NNE'!$AA$2:$AA$707,'Infos Relatório'!U$1,'Faturamento NNE'!$U$2:$U$707,"Sim")</f>
        <v>0</v>
      </c>
      <c r="Y331" s="227" t="e">
        <f t="shared" si="111"/>
        <v>#DIV/0!</v>
      </c>
      <c r="Z331" s="545">
        <f>SUMIFS('Faturamento NNE'!$I$2:$I$707,'Faturamento NNE'!$E$2:$E$707,'Infos Relatório'!$B$326,'Faturamento NNE'!$F$2:$F$707,'Infos Relatório'!$B331,'Faturamento NNE'!$AA$2:$AA$707,'Infos Relatório'!U$1)</f>
        <v>0</v>
      </c>
      <c r="AA331" s="541">
        <f>COUNTIFS('Faturamento NNE'!$E$2:$E$707,'Infos Relatório'!$B$326,'Faturamento NNE'!$F$2:$F$707,'Infos Relatório'!$B331,'Faturamento NNE'!$AA$2:$AA$707,'Infos Relatório'!AA$1)</f>
        <v>0</v>
      </c>
      <c r="AB331" s="542">
        <f>SUMIFS('Faturamento NNE'!$H$2:$H$707,'Faturamento NNE'!$E$2:$E$707,'Infos Relatório'!$B$326,'Faturamento NNE'!$F$2:$F$707,'Infos Relatório'!$B331,'Faturamento NNE'!$AA$2:$AA$707,'Infos Relatório'!AA$1)</f>
        <v>0</v>
      </c>
      <c r="AC331" s="542">
        <f>SUMIFS('Faturamento NNE'!$K$2:$K$707,'Faturamento NNE'!$E$2:$E$707,'Infos Relatório'!$B$326,'Faturamento NNE'!$F$2:$F$707,'Infos Relatório'!$B331,'Faturamento NNE'!$AA$2:$AA$707,'Infos Relatório'!AA$1)</f>
        <v>0</v>
      </c>
      <c r="AD331" s="546">
        <f>SUMIFS('Faturamento NNE'!$P$2:$P$707,'Faturamento NNE'!$E$2:$E$707,'Infos Relatório'!$B$326,'Faturamento NNE'!$F$2:$F$707,'Infos Relatório'!$B331,'Faturamento NNE'!$AA$2:$AA$707,'Infos Relatório'!AA$1,'Faturamento NNE'!$U$2:$U$707,"Sim")+SUMIFS('Faturamento NNE'!$Q$2:$Q$707,'Faturamento NNE'!$E$2:$E$707,'Infos Relatório'!$B$326,'Faturamento NNE'!$F$2:$F$707,'Infos Relatório'!$B331,'Faturamento NNE'!$AA$2:$AA$707,'Infos Relatório'!AA$1,'Faturamento NNE'!$U$2:$U$707,"Sim")</f>
        <v>0</v>
      </c>
      <c r="AE331" s="227" t="e">
        <f t="shared" si="112"/>
        <v>#DIV/0!</v>
      </c>
      <c r="AF331" s="545">
        <f>SUMIFS('Faturamento NNE'!$I$2:$I$707,'Faturamento NNE'!$E$2:$E$707,'Infos Relatório'!$B$326,'Faturamento NNE'!$F$2:$F$707,'Infos Relatório'!$B331,'Faturamento NNE'!$AA$2:$AA$707,'Infos Relatório'!AA$1)</f>
        <v>0</v>
      </c>
      <c r="AG331" s="541">
        <f>COUNTIFS('Faturamento NNE'!$E$2:$E$707,'Infos Relatório'!$B$326,'Faturamento NNE'!$F$2:$F$707,'Infos Relatório'!$B331,'Faturamento NNE'!$AA$2:$AA$707,'Infos Relatório'!AG$1)</f>
        <v>0</v>
      </c>
      <c r="AH331" s="542">
        <f>SUMIFS('Faturamento NNE'!$H$2:$H$707,'Faturamento NNE'!$E$2:$E$707,'Infos Relatório'!$B$326,'Faturamento NNE'!$F$2:$F$707,'Infos Relatório'!$B331,'Faturamento NNE'!$AA$2:$AA$707,'Infos Relatório'!AG$1)</f>
        <v>0</v>
      </c>
      <c r="AI331" s="542">
        <f>SUMIFS('Faturamento NNE'!$K$2:$K$707,'Faturamento NNE'!$E$2:$E$707,'Infos Relatório'!$B$326,'Faturamento NNE'!$F$2:$F$707,'Infos Relatório'!$B331,'Faturamento NNE'!$AA$2:$AA$707,'Infos Relatório'!AG$1)</f>
        <v>0</v>
      </c>
      <c r="AJ331" s="546">
        <f>SUMIFS('Faturamento NNE'!$P$2:$P$707,'Faturamento NNE'!$E$2:$E$707,'Infos Relatório'!$B$326,'Faturamento NNE'!$F$2:$F$707,'Infos Relatório'!$B331,'Faturamento NNE'!$AA$2:$AA$707,'Infos Relatório'!AG$1,'Faturamento NNE'!$U$2:$U$707,"Sim")+SUMIFS('Faturamento NNE'!$Q$2:$Q$707,'Faturamento NNE'!$E$2:$E$707,'Infos Relatório'!$B$326,'Faturamento NNE'!$F$2:$F$707,'Infos Relatório'!$B331,'Faturamento NNE'!$AA$2:$AA$707,'Infos Relatório'!AG$1,'Faturamento NNE'!$U$2:$U$707,"Sim")</f>
        <v>0</v>
      </c>
      <c r="AK331" s="227" t="e">
        <f t="shared" si="113"/>
        <v>#DIV/0!</v>
      </c>
      <c r="AL331" s="545">
        <f>SUMIFS('Faturamento NNE'!$I$2:$I$707,'Faturamento NNE'!$E$2:$E$707,'Infos Relatório'!$B$326,'Faturamento NNE'!$F$2:$F$707,'Infos Relatório'!$B331,'Faturamento NNE'!$AA$2:$AA$707,'Infos Relatório'!AG$1)</f>
        <v>0</v>
      </c>
      <c r="AM331" s="541">
        <f>COUNTIFS('Faturamento NNE'!$E$2:$E$707,'Infos Relatório'!$B$326,'Faturamento NNE'!$F$2:$F$707,'Infos Relatório'!$B331,'Faturamento NNE'!$AA$2:$AA$707,'Infos Relatório'!AM$1)</f>
        <v>0</v>
      </c>
      <c r="AN331" s="542">
        <f>SUMIFS('Faturamento NNE'!$H$2:$H$707,'Faturamento NNE'!$E$2:$E$707,'Infos Relatório'!$B$326,'Faturamento NNE'!$F$2:$F$707,'Infos Relatório'!$B331,'Faturamento NNE'!$AA$2:$AA$707,'Infos Relatório'!AM$1)</f>
        <v>0</v>
      </c>
      <c r="AO331" s="542">
        <f>SUMIFS('Faturamento NNE'!$K$2:$K$707,'Faturamento NNE'!$E$2:$E$707,'Infos Relatório'!$B$326,'Faturamento NNE'!$F$2:$F$707,'Infos Relatório'!$B331,'Faturamento NNE'!$AA$2:$AA$707,'Infos Relatório'!AM$1)</f>
        <v>0</v>
      </c>
      <c r="AP331" s="546">
        <f>SUMIFS('Faturamento NNE'!$P$2:$P$707,'Faturamento NNE'!$E$2:$E$707,'Infos Relatório'!$B$326,'Faturamento NNE'!$F$2:$F$707,'Infos Relatório'!$B331,'Faturamento NNE'!$AA$2:$AA$707,'Infos Relatório'!AM$1,'Faturamento NNE'!$U$2:$U$707,"Sim")+SUMIFS('Faturamento NNE'!$Q$2:$Q$707,'Faturamento NNE'!$E$2:$E$707,'Infos Relatório'!$B$326,'Faturamento NNE'!$F$2:$F$707,'Infos Relatório'!$B331,'Faturamento NNE'!$AA$2:$AA$707,'Infos Relatório'!AM$1,'Faturamento NNE'!$U$2:$U$707,"Sim")</f>
        <v>0</v>
      </c>
      <c r="AQ331" s="227" t="e">
        <f t="shared" si="114"/>
        <v>#DIV/0!</v>
      </c>
      <c r="AR331" s="545">
        <f>SUMIFS('Faturamento NNE'!$I$2:$I$707,'Faturamento NNE'!$E$2:$E$707,'Infos Relatório'!$B$326,'Faturamento NNE'!$F$2:$F$707,'Infos Relatório'!$B331,'Faturamento NNE'!$AA$2:$AA$707,'Infos Relatório'!AM$1)</f>
        <v>0</v>
      </c>
      <c r="AS331" s="541">
        <f>COUNTIFS('Faturamento NNE'!$E$2:$E$707,'Infos Relatório'!$B$326,'Faturamento NNE'!$F$2:$F$707,'Infos Relatório'!$B331,'Faturamento NNE'!$AA$2:$AA$707,'Infos Relatório'!AS$1)</f>
        <v>0</v>
      </c>
      <c r="AT331" s="542">
        <f>SUMIFS('Faturamento NNE'!$H$2:$H$707,'Faturamento NNE'!$E$2:$E$707,'Infos Relatório'!$B$326,'Faturamento NNE'!$F$2:$F$707,'Infos Relatório'!$B331,'Faturamento NNE'!$AA$2:$AA$707,'Infos Relatório'!AS$1)</f>
        <v>0</v>
      </c>
      <c r="AU331" s="542">
        <f>SUMIFS('Faturamento NNE'!$K$2:$K$707,'Faturamento NNE'!$E$2:$E$707,'Infos Relatório'!$B$326,'Faturamento NNE'!$F$2:$F$707,'Infos Relatório'!$B331,'Faturamento NNE'!$AA$2:$AA$707,'Infos Relatório'!AS$1)</f>
        <v>0</v>
      </c>
      <c r="AV331" s="546">
        <f>SUMIFS('Faturamento NNE'!$P$2:$P$707,'Faturamento NNE'!$E$2:$E$707,'Infos Relatório'!$B$326,'Faturamento NNE'!$F$2:$F$707,'Infos Relatório'!$B331,'Faturamento NNE'!$AA$2:$AA$707,'Infos Relatório'!AS$1,'Faturamento NNE'!$U$2:$U$707,"Sim")+SUMIFS('Faturamento NNE'!$Q$2:$Q$707,'Faturamento NNE'!$E$2:$E$707,'Infos Relatório'!$B$326,'Faturamento NNE'!$F$2:$F$707,'Infos Relatório'!$B331,'Faturamento NNE'!$AA$2:$AA$707,'Infos Relatório'!AS$1,'Faturamento NNE'!$U$2:$U$707,"Sim")</f>
        <v>0</v>
      </c>
      <c r="AW331" s="227" t="e">
        <f t="shared" si="115"/>
        <v>#DIV/0!</v>
      </c>
      <c r="AX331" s="545">
        <f>SUMIFS('Faturamento NNE'!$I$2:$I$707,'Faturamento NNE'!$E$2:$E$707,'Infos Relatório'!$B$326,'Faturamento NNE'!$F$2:$F$707,'Infos Relatório'!$B331,'Faturamento NNE'!$AA$2:$AA$707,'Infos Relatório'!AS$1)</f>
        <v>0</v>
      </c>
      <c r="AY331" s="541">
        <f>COUNTIFS('Faturamento NNE'!$E$2:$E$707,'Infos Relatório'!$B$326,'Faturamento NNE'!$F$2:$F$707,'Infos Relatório'!$B331,'Faturamento NNE'!$AA$2:$AA$707,'Infos Relatório'!AY$1)</f>
        <v>0</v>
      </c>
      <c r="AZ331" s="542">
        <f>SUMIFS('Faturamento NNE'!$H$2:$H$707,'Faturamento NNE'!$E$2:$E$707,'Infos Relatório'!$B$326,'Faturamento NNE'!$F$2:$F$707,'Infos Relatório'!$B331,'Faturamento NNE'!$AA$2:$AA$707,'Infos Relatório'!AY$1)</f>
        <v>0</v>
      </c>
      <c r="BA331" s="542">
        <f>SUMIFS('Faturamento NNE'!$K$2:$K$707,'Faturamento NNE'!$E$2:$E$707,'Infos Relatório'!$B$326,'Faturamento NNE'!$F$2:$F$707,'Infos Relatório'!$B331,'Faturamento NNE'!$AA$2:$AA$707,'Infos Relatório'!AY$1)</f>
        <v>0</v>
      </c>
      <c r="BB331" s="546">
        <f>SUMIFS('Faturamento NNE'!$P$2:$P$707,'Faturamento NNE'!$E$2:$E$707,'Infos Relatório'!$B$326,'Faturamento NNE'!$F$2:$F$707,'Infos Relatório'!$B331,'Faturamento NNE'!$AA$2:$AA$707,'Infos Relatório'!AY$1,'Faturamento NNE'!$U$2:$U$707,"Sim")+SUMIFS('Faturamento NNE'!$Q$2:$Q$707,'Faturamento NNE'!$E$2:$E$707,'Infos Relatório'!$B$326,'Faturamento NNE'!$F$2:$F$707,'Infos Relatório'!$B331,'Faturamento NNE'!$AA$2:$AA$707,'Infos Relatório'!AY$1,'Faturamento NNE'!$U$2:$U$707,"Sim")</f>
        <v>0</v>
      </c>
      <c r="BC331" s="227" t="e">
        <f t="shared" si="116"/>
        <v>#DIV/0!</v>
      </c>
      <c r="BD331" s="545">
        <f>SUMIFS('Faturamento NNE'!$I$2:$I$707,'Faturamento NNE'!$E$2:$E$707,'Infos Relatório'!$B$326,'Faturamento NNE'!$F$2:$F$707,'Infos Relatório'!$B331,'Faturamento NNE'!$AA$2:$AA$707,'Infos Relatório'!AY$1)</f>
        <v>0</v>
      </c>
      <c r="BE331" s="541">
        <f>COUNTIFS('Faturamento NNE'!$E$2:$E$707,'Infos Relatório'!$B$326,'Faturamento NNE'!$F$2:$F$707,'Infos Relatório'!$B331,'Faturamento NNE'!$AA$2:$AA$707,'Infos Relatório'!BE$1)</f>
        <v>0</v>
      </c>
      <c r="BF331" s="542">
        <f>SUMIFS('Faturamento NNE'!$H$2:$H$707,'Faturamento NNE'!$E$2:$E$707,'Infos Relatório'!$B$326,'Faturamento NNE'!$F$2:$F$707,'Infos Relatório'!$B331,'Faturamento NNE'!$AA$2:$AA$707,'Infos Relatório'!BE$1)</f>
        <v>0</v>
      </c>
      <c r="BG331" s="542">
        <f>SUMIFS('Faturamento NNE'!$K$2:$K$707,'Faturamento NNE'!$E$2:$E$707,'Infos Relatório'!$B$326,'Faturamento NNE'!$F$2:$F$707,'Infos Relatório'!$B331,'Faturamento NNE'!$AA$2:$AA$707,'Infos Relatório'!BE$1)</f>
        <v>0</v>
      </c>
      <c r="BH331" s="546">
        <f>SUMIFS('Faturamento NNE'!$P$2:$P$707,'Faturamento NNE'!$E$2:$E$707,'Infos Relatório'!$B$326,'Faturamento NNE'!$F$2:$F$707,'Infos Relatório'!$B331,'Faturamento NNE'!$AA$2:$AA$707,'Infos Relatório'!BE$1,'Faturamento NNE'!$U$2:$U$707,"Sim")+SUMIFS('Faturamento NNE'!$Q$2:$Q$707,'Faturamento NNE'!$E$2:$E$707,'Infos Relatório'!$B$326,'Faturamento NNE'!$F$2:$F$707,'Infos Relatório'!$B331,'Faturamento NNE'!$AA$2:$AA$707,'Infos Relatório'!BE$1,'Faturamento NNE'!$U$2:$U$707,"Sim")</f>
        <v>0</v>
      </c>
      <c r="BI331" s="227" t="e">
        <f t="shared" si="117"/>
        <v>#DIV/0!</v>
      </c>
      <c r="BJ331" s="545">
        <f>SUMIFS('Faturamento NNE'!$I$2:$I$707,'Faturamento NNE'!$E$2:$E$707,'Infos Relatório'!$B$326,'Faturamento NNE'!$F$2:$F$707,'Infos Relatório'!$B331,'Faturamento NNE'!$AA$2:$AA$707,'Infos Relatório'!BE$1)</f>
        <v>0</v>
      </c>
      <c r="BK331" s="541">
        <f>COUNTIFS('Faturamento NNE'!$E$2:$E$707,'Infos Relatório'!$B$326,'Faturamento NNE'!$F$2:$F$707,'Infos Relatório'!$B331,'Faturamento NNE'!$AA$2:$AA$707,'Infos Relatório'!BK$1)</f>
        <v>0</v>
      </c>
      <c r="BL331" s="542">
        <f>SUMIFS('Faturamento NNE'!$H$2:$H$707,'Faturamento NNE'!$E$2:$E$707,'Infos Relatório'!$B$326,'Faturamento NNE'!$F$2:$F$707,'Infos Relatório'!$B331,'Faturamento NNE'!$AA$2:$AA$707,'Infos Relatório'!BK$1)</f>
        <v>0</v>
      </c>
      <c r="BM331" s="542">
        <f>SUMIFS('Faturamento NNE'!$K$2:$K$707,'Faturamento NNE'!$E$2:$E$707,'Infos Relatório'!$B$326,'Faturamento NNE'!$F$2:$F$707,'Infos Relatório'!$B331,'Faturamento NNE'!$AA$2:$AA$707,'Infos Relatório'!BK$1)</f>
        <v>0</v>
      </c>
      <c r="BN331" s="546">
        <f>SUMIFS('Faturamento NNE'!$P$2:$P$707,'Faturamento NNE'!$E$2:$E$707,'Infos Relatório'!$B$326,'Faturamento NNE'!$F$2:$F$707,'Infos Relatório'!$B331,'Faturamento NNE'!$AA$2:$AA$707,'Infos Relatório'!BK$1,'Faturamento NNE'!$U$2:$U$707,"Sim")+SUMIFS('Faturamento NNE'!$Q$2:$Q$707,'Faturamento NNE'!$E$2:$E$707,'Infos Relatório'!$B$326,'Faturamento NNE'!$F$2:$F$707,'Infos Relatório'!$B331,'Faturamento NNE'!$AA$2:$AA$707,'Infos Relatório'!BK$1,'Faturamento NNE'!$U$2:$U$707,"Sim")</f>
        <v>0</v>
      </c>
      <c r="BO331" s="227" t="e">
        <f t="shared" si="118"/>
        <v>#DIV/0!</v>
      </c>
      <c r="BP331" s="545">
        <f>SUMIFS('Faturamento NNE'!$I$2:$I$707,'Faturamento NNE'!$E$2:$E$707,'Infos Relatório'!$B$326,'Faturamento NNE'!$F$2:$F$707,'Infos Relatório'!$B331,'Faturamento NNE'!$AA$2:$AA$707,'Infos Relatório'!BK$1)</f>
        <v>0</v>
      </c>
      <c r="BQ331" s="541">
        <f>COUNTIFS('Faturamento NNE'!$E$2:$E$707,'Infos Relatório'!$B$326,'Faturamento NNE'!$F$2:$F$707,'Infos Relatório'!$B331,'Faturamento NNE'!$AA$2:$AA$707,'Infos Relatório'!BQ$1)</f>
        <v>0</v>
      </c>
      <c r="BR331" s="542">
        <f>SUMIFS('Faturamento NNE'!$H$2:$H$707,'Faturamento NNE'!$E$2:$E$707,'Infos Relatório'!$B$326,'Faturamento NNE'!$F$2:$F$707,'Infos Relatório'!$B331,'Faturamento NNE'!$AA$2:$AA$707,'Infos Relatório'!BQ$1)</f>
        <v>0</v>
      </c>
      <c r="BS331" s="542">
        <f>SUMIFS('Faturamento NNE'!$K$2:$K$707,'Faturamento NNE'!$E$2:$E$707,'Infos Relatório'!$B$326,'Faturamento NNE'!$F$2:$F$707,'Infos Relatório'!$B331,'Faturamento NNE'!$AA$2:$AA$707,'Infos Relatório'!BQ$1)</f>
        <v>0</v>
      </c>
      <c r="BT331" s="546">
        <f>SUMIFS('Faturamento NNE'!$P$2:$P$707,'Faturamento NNE'!$E$2:$E$707,'Infos Relatório'!$B$326,'Faturamento NNE'!$F$2:$F$707,'Infos Relatório'!$B331,'Faturamento NNE'!$AA$2:$AA$707,'Infos Relatório'!BQ$1,'Faturamento NNE'!$U$2:$U$707,"Sim")+SUMIFS('Faturamento NNE'!$Q$2:$Q$707,'Faturamento NNE'!$E$2:$E$707,'Infos Relatório'!$B$326,'Faturamento NNE'!$F$2:$F$707,'Infos Relatório'!$B331,'Faturamento NNE'!$AA$2:$AA$707,'Infos Relatório'!BQ$1,'Faturamento NNE'!$U$2:$U$707,"Sim")</f>
        <v>0</v>
      </c>
      <c r="BU331" s="227" t="e">
        <f t="shared" si="119"/>
        <v>#DIV/0!</v>
      </c>
      <c r="BV331" s="545">
        <f>SUMIFS('Faturamento NNE'!$I$2:$I$707,'Faturamento NNE'!$E$2:$E$707,'Infos Relatório'!$B$326,'Faturamento NNE'!$F$2:$F$707,'Infos Relatório'!$B331,'Faturamento NNE'!$AA$2:$AA$707,'Infos Relatório'!BQ$1)</f>
        <v>0</v>
      </c>
    </row>
    <row r="332" spans="2:74">
      <c r="B332" s="217" t="s">
        <v>135</v>
      </c>
      <c r="C332" s="541">
        <f>COUNTIFS('Faturamento NNE'!$E$2:$E$707,'Infos Relatório'!$B$326,'Faturamento NNE'!$F$2:$F$707,'Infos Relatório'!$B332,'Faturamento NNE'!$AA$2:$AA$707,'Infos Relatório'!C$1)</f>
        <v>0</v>
      </c>
      <c r="D332" s="542">
        <f>SUMIFS('Faturamento NNE'!$H$2:$H$707,'Faturamento NNE'!$E$2:$E$707,'Infos Relatório'!$B$326,'Faturamento NNE'!$F$2:$F$707,'Infos Relatório'!$B332,'Faturamento NNE'!$AA$2:$AA$707,'Infos Relatório'!C$1)</f>
        <v>0</v>
      </c>
      <c r="E332" s="543">
        <f>SUMIFS('Faturamento NNE'!$K$2:$K$707,'Faturamento NNE'!$E$2:$E$707,'Infos Relatório'!$B$326,'Faturamento NNE'!$F$2:$F$707,'Infos Relatório'!$B332,'Faturamento NNE'!$AA$2:$AA$707,'Infos Relatório'!C$1)</f>
        <v>0</v>
      </c>
      <c r="F332" s="544">
        <f>SUMIFS('Faturamento NNE'!$P$2:$P$707,'Faturamento NNE'!$E$2:$E$707,'Infos Relatório'!$B$326,'Faturamento NNE'!$F$2:$F$707,'Infos Relatório'!$B332,'Faturamento NNE'!$AA$2:$AA$707,'Infos Relatório'!C$1,'Faturamento NNE'!$U$2:$U$707,"Sim")+SUMIFS('Faturamento NNE'!$Q$2:$Q$707,'Faturamento NNE'!$E$2:$E$707,'Infos Relatório'!$B$326,'Faturamento NNE'!$F$2:$F$707,'Infos Relatório'!$B332,'Faturamento NNE'!$AA$2:$AA$707,'Infos Relatório'!C$1,'Faturamento NNE'!$U$2:$U$707,"Sim")</f>
        <v>0</v>
      </c>
      <c r="G332" s="283" t="e">
        <f t="shared" si="108"/>
        <v>#DIV/0!</v>
      </c>
      <c r="H332" s="545">
        <f>SUMIFS('Faturamento NNE'!$I$2:$I$707,'Faturamento NNE'!$E$2:$E$707,'Infos Relatório'!$B$326,'Faturamento NNE'!$F$2:$F$707,'Infos Relatório'!$B332,'Faturamento NNE'!$AA$2:$AA$707,'Infos Relatório'!C$1)</f>
        <v>0</v>
      </c>
      <c r="I332" s="541">
        <f>COUNTIFS('Faturamento NNE'!$E$2:$E$707,'Infos Relatório'!$B$326,'Faturamento NNE'!$F$2:$F$707,'Infos Relatório'!$B332,'Faturamento NNE'!$AA$2:$AA$707,'Infos Relatório'!I$1)</f>
        <v>0</v>
      </c>
      <c r="J332" s="542">
        <f>SUMIFS('Faturamento NNE'!$H$2:$H$707,'Faturamento NNE'!$E$2:$E$707,'Infos Relatório'!$B$326,'Faturamento NNE'!$F$2:$F$707,'Infos Relatório'!$B332,'Faturamento NNE'!$AA$2:$AA$707,'Infos Relatório'!I$1)</f>
        <v>0</v>
      </c>
      <c r="K332" s="543">
        <f>SUMIFS('Faturamento NNE'!$K$2:$K$707,'Faturamento NNE'!$E$2:$E$707,'Infos Relatório'!$B$326,'Faturamento NNE'!$F$2:$F$707,'Infos Relatório'!$B332,'Faturamento NNE'!$AA$2:$AA$707,'Infos Relatório'!I$1)</f>
        <v>0</v>
      </c>
      <c r="L332" s="544">
        <f>SUMIFS('Faturamento NNE'!$P$2:$P$707,'Faturamento NNE'!$E$2:$E$707,'Infos Relatório'!$B$326,'Faturamento NNE'!$F$2:$F$707,'Infos Relatório'!$B332,'Faturamento NNE'!$AA$2:$AA$707,'Infos Relatório'!I$1,'Faturamento NNE'!$U$2:$U$707,"Sim")+SUMIFS('Faturamento NNE'!$Q$2:$Q$707,'Faturamento NNE'!$E$2:$E$707,'Infos Relatório'!$B$326,'Faturamento NNE'!$F$2:$F$707,'Infos Relatório'!$B332,'Faturamento NNE'!$AA$2:$AA$707,'Infos Relatório'!I$1,'Faturamento NNE'!$U$2:$U$707,"Sim")</f>
        <v>0</v>
      </c>
      <c r="M332" s="283" t="e">
        <f t="shared" si="109"/>
        <v>#DIV/0!</v>
      </c>
      <c r="N332" s="545">
        <f>SUMIFS('Faturamento NNE'!$I$2:$I$707,'Faturamento NNE'!$E$2:$E$707,'Infos Relatório'!$B$326,'Faturamento NNE'!$F$2:$F$707,'Infos Relatório'!$B332,'Faturamento NNE'!$AA$2:$AA$707,'Infos Relatório'!I$1)</f>
        <v>0</v>
      </c>
      <c r="O332" s="541">
        <f>COUNTIFS('Faturamento NNE'!$E$2:$E$707,'Infos Relatório'!$B$326,'Faturamento NNE'!$F$2:$F$707,'Infos Relatório'!$B332,'Faturamento NNE'!$AA$2:$AA$707,'Infos Relatório'!O$1)</f>
        <v>0</v>
      </c>
      <c r="P332" s="542">
        <f>SUMIFS('Faturamento NNE'!$H$2:$H$707,'Faturamento NNE'!$E$2:$E$707,'Infos Relatório'!$B$326,'Faturamento NNE'!$F$2:$F$707,'Infos Relatório'!$B332,'Faturamento NNE'!$AA$2:$AA$707,'Infos Relatório'!O$1)</f>
        <v>0</v>
      </c>
      <c r="Q332" s="542">
        <f>SUMIFS('Faturamento NNE'!$K$2:$K$707,'Faturamento NNE'!$E$2:$E$707,'Infos Relatório'!$B$326,'Faturamento NNE'!$F$2:$F$707,'Infos Relatório'!$B332,'Faturamento NNE'!$AA$2:$AA$707,'Infos Relatório'!O$1)</f>
        <v>0</v>
      </c>
      <c r="R332" s="546">
        <f>SUMIFS('Faturamento NNE'!$P$2:$P$707,'Faturamento NNE'!$E$2:$E$707,'Infos Relatório'!$B$326,'Faturamento NNE'!$F$2:$F$707,'Infos Relatório'!$B332,'Faturamento NNE'!$AA$2:$AA$707,'Infos Relatório'!O$1,'Faturamento NNE'!$U$2:$U$707,"Sim")+SUMIFS('Faturamento NNE'!$Q$2:$Q$707,'Faturamento NNE'!$E$2:$E$707,'Infos Relatório'!$B$326,'Faturamento NNE'!$F$2:$F$707,'Infos Relatório'!$B332,'Faturamento NNE'!$AA$2:$AA$707,'Infos Relatório'!O$1,'Faturamento NNE'!$U$2:$U$707,"Sim")</f>
        <v>0</v>
      </c>
      <c r="S332" s="227" t="e">
        <f t="shared" si="110"/>
        <v>#DIV/0!</v>
      </c>
      <c r="T332" s="545">
        <f>SUMIFS('Faturamento NNE'!$I$2:$I$707,'Faturamento NNE'!$E$2:$E$707,'Infos Relatório'!$B$326,'Faturamento NNE'!$F$2:$F$707,'Infos Relatório'!$B332,'Faturamento NNE'!$AA$2:$AA$707,'Infos Relatório'!O$1)</f>
        <v>0</v>
      </c>
      <c r="U332" s="541">
        <f>COUNTIFS('Faturamento NNE'!$E$2:$E$707,'Infos Relatório'!$B$326,'Faturamento NNE'!$F$2:$F$707,'Infos Relatório'!$B332,'Faturamento NNE'!$AA$2:$AA$707,'Infos Relatório'!U$1)</f>
        <v>0</v>
      </c>
      <c r="V332" s="542">
        <f>SUMIFS('Faturamento NNE'!$H$2:$H$707,'Faturamento NNE'!$E$2:$E$707,'Infos Relatório'!$B$326,'Faturamento NNE'!$F$2:$F$707,'Infos Relatório'!$B332,'Faturamento NNE'!$AA$2:$AA$707,'Infos Relatório'!U$1)</f>
        <v>0</v>
      </c>
      <c r="W332" s="542">
        <f>SUMIFS('Faturamento NNE'!$K$2:$K$707,'Faturamento NNE'!$E$2:$E$707,'Infos Relatório'!$B$326,'Faturamento NNE'!$F$2:$F$707,'Infos Relatório'!$B332,'Faturamento NNE'!$AA$2:$AA$707,'Infos Relatório'!U$1)</f>
        <v>0</v>
      </c>
      <c r="X332" s="546">
        <f>SUMIFS('Faturamento NNE'!$P$2:$P$707,'Faturamento NNE'!$E$2:$E$707,'Infos Relatório'!$B$326,'Faturamento NNE'!$F$2:$F$707,'Infos Relatório'!$B332,'Faturamento NNE'!$AA$2:$AA$707,'Infos Relatório'!U$1,'Faturamento NNE'!$U$2:$U$707,"Sim")+SUMIFS('Faturamento NNE'!$Q$2:$Q$707,'Faturamento NNE'!$E$2:$E$707,'Infos Relatório'!$B$326,'Faturamento NNE'!$F$2:$F$707,'Infos Relatório'!$B332,'Faturamento NNE'!$AA$2:$AA$707,'Infos Relatório'!U$1,'Faturamento NNE'!$U$2:$U$707,"Sim")</f>
        <v>0</v>
      </c>
      <c r="Y332" s="227" t="e">
        <f t="shared" si="111"/>
        <v>#DIV/0!</v>
      </c>
      <c r="Z332" s="545">
        <f>SUMIFS('Faturamento NNE'!$I$2:$I$707,'Faturamento NNE'!$E$2:$E$707,'Infos Relatório'!$B$326,'Faturamento NNE'!$F$2:$F$707,'Infos Relatório'!$B332,'Faturamento NNE'!$AA$2:$AA$707,'Infos Relatório'!U$1)</f>
        <v>0</v>
      </c>
      <c r="AA332" s="541">
        <f>COUNTIFS('Faturamento NNE'!$E$2:$E$707,'Infos Relatório'!$B$326,'Faturamento NNE'!$F$2:$F$707,'Infos Relatório'!$B332,'Faturamento NNE'!$AA$2:$AA$707,'Infos Relatório'!AA$1)</f>
        <v>0</v>
      </c>
      <c r="AB332" s="542">
        <f>SUMIFS('Faturamento NNE'!$H$2:$H$707,'Faturamento NNE'!$E$2:$E$707,'Infos Relatório'!$B$326,'Faturamento NNE'!$F$2:$F$707,'Infos Relatório'!$B332,'Faturamento NNE'!$AA$2:$AA$707,'Infos Relatório'!AA$1)</f>
        <v>0</v>
      </c>
      <c r="AC332" s="542">
        <f>SUMIFS('Faturamento NNE'!$K$2:$K$707,'Faturamento NNE'!$E$2:$E$707,'Infos Relatório'!$B$326,'Faturamento NNE'!$F$2:$F$707,'Infos Relatório'!$B332,'Faturamento NNE'!$AA$2:$AA$707,'Infos Relatório'!AA$1)</f>
        <v>0</v>
      </c>
      <c r="AD332" s="546">
        <f>SUMIFS('Faturamento NNE'!$P$2:$P$707,'Faturamento NNE'!$E$2:$E$707,'Infos Relatório'!$B$326,'Faturamento NNE'!$F$2:$F$707,'Infos Relatório'!$B332,'Faturamento NNE'!$AA$2:$AA$707,'Infos Relatório'!AA$1,'Faturamento NNE'!$U$2:$U$707,"Sim")+SUMIFS('Faturamento NNE'!$Q$2:$Q$707,'Faturamento NNE'!$E$2:$E$707,'Infos Relatório'!$B$326,'Faturamento NNE'!$F$2:$F$707,'Infos Relatório'!$B332,'Faturamento NNE'!$AA$2:$AA$707,'Infos Relatório'!AA$1,'Faturamento NNE'!$U$2:$U$707,"Sim")</f>
        <v>0</v>
      </c>
      <c r="AE332" s="227" t="e">
        <f t="shared" si="112"/>
        <v>#DIV/0!</v>
      </c>
      <c r="AF332" s="545">
        <f>SUMIFS('Faturamento NNE'!$I$2:$I$707,'Faturamento NNE'!$E$2:$E$707,'Infos Relatório'!$B$326,'Faturamento NNE'!$F$2:$F$707,'Infos Relatório'!$B332,'Faturamento NNE'!$AA$2:$AA$707,'Infos Relatório'!AA$1)</f>
        <v>0</v>
      </c>
      <c r="AG332" s="541">
        <f>COUNTIFS('Faturamento NNE'!$E$2:$E$707,'Infos Relatório'!$B$326,'Faturamento NNE'!$F$2:$F$707,'Infos Relatório'!$B332,'Faturamento NNE'!$AA$2:$AA$707,'Infos Relatório'!AG$1)</f>
        <v>0</v>
      </c>
      <c r="AH332" s="542">
        <f>SUMIFS('Faturamento NNE'!$H$2:$H$707,'Faturamento NNE'!$E$2:$E$707,'Infos Relatório'!$B$326,'Faturamento NNE'!$F$2:$F$707,'Infos Relatório'!$B332,'Faturamento NNE'!$AA$2:$AA$707,'Infos Relatório'!AG$1)</f>
        <v>0</v>
      </c>
      <c r="AI332" s="542">
        <f>SUMIFS('Faturamento NNE'!$K$2:$K$707,'Faturamento NNE'!$E$2:$E$707,'Infos Relatório'!$B$326,'Faturamento NNE'!$F$2:$F$707,'Infos Relatório'!$B332,'Faturamento NNE'!$AA$2:$AA$707,'Infos Relatório'!AG$1)</f>
        <v>0</v>
      </c>
      <c r="AJ332" s="546">
        <f>SUMIFS('Faturamento NNE'!$P$2:$P$707,'Faturamento NNE'!$E$2:$E$707,'Infos Relatório'!$B$326,'Faturamento NNE'!$F$2:$F$707,'Infos Relatório'!$B332,'Faturamento NNE'!$AA$2:$AA$707,'Infos Relatório'!AG$1,'Faturamento NNE'!$U$2:$U$707,"Sim")+SUMIFS('Faturamento NNE'!$Q$2:$Q$707,'Faturamento NNE'!$E$2:$E$707,'Infos Relatório'!$B$326,'Faturamento NNE'!$F$2:$F$707,'Infos Relatório'!$B332,'Faturamento NNE'!$AA$2:$AA$707,'Infos Relatório'!AG$1,'Faturamento NNE'!$U$2:$U$707,"Sim")</f>
        <v>0</v>
      </c>
      <c r="AK332" s="227" t="e">
        <f t="shared" si="113"/>
        <v>#DIV/0!</v>
      </c>
      <c r="AL332" s="545">
        <f>SUMIFS('Faturamento NNE'!$I$2:$I$707,'Faturamento NNE'!$E$2:$E$707,'Infos Relatório'!$B$326,'Faturamento NNE'!$F$2:$F$707,'Infos Relatório'!$B332,'Faturamento NNE'!$AA$2:$AA$707,'Infos Relatório'!AG$1)</f>
        <v>0</v>
      </c>
      <c r="AM332" s="541">
        <f>COUNTIFS('Faturamento NNE'!$E$2:$E$707,'Infos Relatório'!$B$326,'Faturamento NNE'!$F$2:$F$707,'Infos Relatório'!$B332,'Faturamento NNE'!$AA$2:$AA$707,'Infos Relatório'!AM$1)</f>
        <v>0</v>
      </c>
      <c r="AN332" s="542">
        <f>SUMIFS('Faturamento NNE'!$H$2:$H$707,'Faturamento NNE'!$E$2:$E$707,'Infos Relatório'!$B$326,'Faturamento NNE'!$F$2:$F$707,'Infos Relatório'!$B332,'Faturamento NNE'!$AA$2:$AA$707,'Infos Relatório'!AM$1)</f>
        <v>0</v>
      </c>
      <c r="AO332" s="542">
        <f>SUMIFS('Faturamento NNE'!$K$2:$K$707,'Faturamento NNE'!$E$2:$E$707,'Infos Relatório'!$B$326,'Faturamento NNE'!$F$2:$F$707,'Infos Relatório'!$B332,'Faturamento NNE'!$AA$2:$AA$707,'Infos Relatório'!AM$1)</f>
        <v>0</v>
      </c>
      <c r="AP332" s="546">
        <f>SUMIFS('Faturamento NNE'!$P$2:$P$707,'Faturamento NNE'!$E$2:$E$707,'Infos Relatório'!$B$326,'Faturamento NNE'!$F$2:$F$707,'Infos Relatório'!$B332,'Faturamento NNE'!$AA$2:$AA$707,'Infos Relatório'!AM$1,'Faturamento NNE'!$U$2:$U$707,"Sim")+SUMIFS('Faturamento NNE'!$Q$2:$Q$707,'Faturamento NNE'!$E$2:$E$707,'Infos Relatório'!$B$326,'Faturamento NNE'!$F$2:$F$707,'Infos Relatório'!$B332,'Faturamento NNE'!$AA$2:$AA$707,'Infos Relatório'!AM$1,'Faturamento NNE'!$U$2:$U$707,"Sim")</f>
        <v>0</v>
      </c>
      <c r="AQ332" s="227" t="e">
        <f t="shared" si="114"/>
        <v>#DIV/0!</v>
      </c>
      <c r="AR332" s="545">
        <f>SUMIFS('Faturamento NNE'!$I$2:$I$707,'Faturamento NNE'!$E$2:$E$707,'Infos Relatório'!$B$326,'Faturamento NNE'!$F$2:$F$707,'Infos Relatório'!$B332,'Faturamento NNE'!$AA$2:$AA$707,'Infos Relatório'!AM$1)</f>
        <v>0</v>
      </c>
      <c r="AS332" s="541">
        <f>COUNTIFS('Faturamento NNE'!$E$2:$E$707,'Infos Relatório'!$B$326,'Faturamento NNE'!$F$2:$F$707,'Infos Relatório'!$B332,'Faturamento NNE'!$AA$2:$AA$707,'Infos Relatório'!AS$1)</f>
        <v>0</v>
      </c>
      <c r="AT332" s="542">
        <f>SUMIFS('Faturamento NNE'!$H$2:$H$707,'Faturamento NNE'!$E$2:$E$707,'Infos Relatório'!$B$326,'Faturamento NNE'!$F$2:$F$707,'Infos Relatório'!$B332,'Faturamento NNE'!$AA$2:$AA$707,'Infos Relatório'!AS$1)</f>
        <v>0</v>
      </c>
      <c r="AU332" s="542">
        <f>SUMIFS('Faturamento NNE'!$K$2:$K$707,'Faturamento NNE'!$E$2:$E$707,'Infos Relatório'!$B$326,'Faturamento NNE'!$F$2:$F$707,'Infos Relatório'!$B332,'Faturamento NNE'!$AA$2:$AA$707,'Infos Relatório'!AS$1)</f>
        <v>0</v>
      </c>
      <c r="AV332" s="546">
        <f>SUMIFS('Faturamento NNE'!$P$2:$P$707,'Faturamento NNE'!$E$2:$E$707,'Infos Relatório'!$B$326,'Faturamento NNE'!$F$2:$F$707,'Infos Relatório'!$B332,'Faturamento NNE'!$AA$2:$AA$707,'Infos Relatório'!AS$1,'Faturamento NNE'!$U$2:$U$707,"Sim")+SUMIFS('Faturamento NNE'!$Q$2:$Q$707,'Faturamento NNE'!$E$2:$E$707,'Infos Relatório'!$B$326,'Faturamento NNE'!$F$2:$F$707,'Infos Relatório'!$B332,'Faturamento NNE'!$AA$2:$AA$707,'Infos Relatório'!AS$1,'Faturamento NNE'!$U$2:$U$707,"Sim")</f>
        <v>0</v>
      </c>
      <c r="AW332" s="227" t="e">
        <f t="shared" si="115"/>
        <v>#DIV/0!</v>
      </c>
      <c r="AX332" s="545">
        <f>SUMIFS('Faturamento NNE'!$I$2:$I$707,'Faturamento NNE'!$E$2:$E$707,'Infos Relatório'!$B$326,'Faturamento NNE'!$F$2:$F$707,'Infos Relatório'!$B332,'Faturamento NNE'!$AA$2:$AA$707,'Infos Relatório'!AS$1)</f>
        <v>0</v>
      </c>
      <c r="AY332" s="541">
        <f>COUNTIFS('Faturamento NNE'!$E$2:$E$707,'Infos Relatório'!$B$326,'Faturamento NNE'!$F$2:$F$707,'Infos Relatório'!$B332,'Faturamento NNE'!$AA$2:$AA$707,'Infos Relatório'!AY$1)</f>
        <v>0</v>
      </c>
      <c r="AZ332" s="542">
        <f>SUMIFS('Faturamento NNE'!$H$2:$H$707,'Faturamento NNE'!$E$2:$E$707,'Infos Relatório'!$B$326,'Faturamento NNE'!$F$2:$F$707,'Infos Relatório'!$B332,'Faturamento NNE'!$AA$2:$AA$707,'Infos Relatório'!AY$1)</f>
        <v>0</v>
      </c>
      <c r="BA332" s="542">
        <f>SUMIFS('Faturamento NNE'!$K$2:$K$707,'Faturamento NNE'!$E$2:$E$707,'Infos Relatório'!$B$326,'Faturamento NNE'!$F$2:$F$707,'Infos Relatório'!$B332,'Faturamento NNE'!$AA$2:$AA$707,'Infos Relatório'!AY$1)</f>
        <v>0</v>
      </c>
      <c r="BB332" s="546">
        <f>SUMIFS('Faturamento NNE'!$P$2:$P$707,'Faturamento NNE'!$E$2:$E$707,'Infos Relatório'!$B$326,'Faturamento NNE'!$F$2:$F$707,'Infos Relatório'!$B332,'Faturamento NNE'!$AA$2:$AA$707,'Infos Relatório'!AY$1,'Faturamento NNE'!$U$2:$U$707,"Sim")+SUMIFS('Faturamento NNE'!$Q$2:$Q$707,'Faturamento NNE'!$E$2:$E$707,'Infos Relatório'!$B$326,'Faturamento NNE'!$F$2:$F$707,'Infos Relatório'!$B332,'Faturamento NNE'!$AA$2:$AA$707,'Infos Relatório'!AY$1,'Faturamento NNE'!$U$2:$U$707,"Sim")</f>
        <v>0</v>
      </c>
      <c r="BC332" s="227" t="e">
        <f t="shared" si="116"/>
        <v>#DIV/0!</v>
      </c>
      <c r="BD332" s="545">
        <f>SUMIFS('Faturamento NNE'!$I$2:$I$707,'Faturamento NNE'!$E$2:$E$707,'Infos Relatório'!$B$326,'Faturamento NNE'!$F$2:$F$707,'Infos Relatório'!$B332,'Faturamento NNE'!$AA$2:$AA$707,'Infos Relatório'!AY$1)</f>
        <v>0</v>
      </c>
      <c r="BE332" s="541">
        <f>COUNTIFS('Faturamento NNE'!$E$2:$E$707,'Infos Relatório'!$B$326,'Faturamento NNE'!$F$2:$F$707,'Infos Relatório'!$B332,'Faturamento NNE'!$AA$2:$AA$707,'Infos Relatório'!BE$1)</f>
        <v>0</v>
      </c>
      <c r="BF332" s="542">
        <f>SUMIFS('Faturamento NNE'!$H$2:$H$707,'Faturamento NNE'!$E$2:$E$707,'Infos Relatório'!$B$326,'Faturamento NNE'!$F$2:$F$707,'Infos Relatório'!$B332,'Faturamento NNE'!$AA$2:$AA$707,'Infos Relatório'!BE$1)</f>
        <v>0</v>
      </c>
      <c r="BG332" s="542">
        <f>SUMIFS('Faturamento NNE'!$K$2:$K$707,'Faturamento NNE'!$E$2:$E$707,'Infos Relatório'!$B$326,'Faturamento NNE'!$F$2:$F$707,'Infos Relatório'!$B332,'Faturamento NNE'!$AA$2:$AA$707,'Infos Relatório'!BE$1)</f>
        <v>0</v>
      </c>
      <c r="BH332" s="546">
        <f>SUMIFS('Faturamento NNE'!$P$2:$P$707,'Faturamento NNE'!$E$2:$E$707,'Infos Relatório'!$B$326,'Faturamento NNE'!$F$2:$F$707,'Infos Relatório'!$B332,'Faturamento NNE'!$AA$2:$AA$707,'Infos Relatório'!BE$1,'Faturamento NNE'!$U$2:$U$707,"Sim")+SUMIFS('Faturamento NNE'!$Q$2:$Q$707,'Faturamento NNE'!$E$2:$E$707,'Infos Relatório'!$B$326,'Faturamento NNE'!$F$2:$F$707,'Infos Relatório'!$B332,'Faturamento NNE'!$AA$2:$AA$707,'Infos Relatório'!BE$1,'Faturamento NNE'!$U$2:$U$707,"Sim")</f>
        <v>0</v>
      </c>
      <c r="BI332" s="227" t="e">
        <f t="shared" si="117"/>
        <v>#DIV/0!</v>
      </c>
      <c r="BJ332" s="545">
        <f>SUMIFS('Faturamento NNE'!$I$2:$I$707,'Faturamento NNE'!$E$2:$E$707,'Infos Relatório'!$B$326,'Faturamento NNE'!$F$2:$F$707,'Infos Relatório'!$B332,'Faturamento NNE'!$AA$2:$AA$707,'Infos Relatório'!BE$1)</f>
        <v>0</v>
      </c>
      <c r="BK332" s="541">
        <f>COUNTIFS('Faturamento NNE'!$E$2:$E$707,'Infos Relatório'!$B$326,'Faturamento NNE'!$F$2:$F$707,'Infos Relatório'!$B332,'Faturamento NNE'!$AA$2:$AA$707,'Infos Relatório'!BK$1)</f>
        <v>0</v>
      </c>
      <c r="BL332" s="542">
        <f>SUMIFS('Faturamento NNE'!$H$2:$H$707,'Faturamento NNE'!$E$2:$E$707,'Infos Relatório'!$B$326,'Faturamento NNE'!$F$2:$F$707,'Infos Relatório'!$B332,'Faturamento NNE'!$AA$2:$AA$707,'Infos Relatório'!BK$1)</f>
        <v>0</v>
      </c>
      <c r="BM332" s="542">
        <f>SUMIFS('Faturamento NNE'!$K$2:$K$707,'Faturamento NNE'!$E$2:$E$707,'Infos Relatório'!$B$326,'Faturamento NNE'!$F$2:$F$707,'Infos Relatório'!$B332,'Faturamento NNE'!$AA$2:$AA$707,'Infos Relatório'!BK$1)</f>
        <v>0</v>
      </c>
      <c r="BN332" s="546">
        <f>SUMIFS('Faturamento NNE'!$P$2:$P$707,'Faturamento NNE'!$E$2:$E$707,'Infos Relatório'!$B$326,'Faturamento NNE'!$F$2:$F$707,'Infos Relatório'!$B332,'Faturamento NNE'!$AA$2:$AA$707,'Infos Relatório'!BK$1,'Faturamento NNE'!$U$2:$U$707,"Sim")+SUMIFS('Faturamento NNE'!$Q$2:$Q$707,'Faturamento NNE'!$E$2:$E$707,'Infos Relatório'!$B$326,'Faturamento NNE'!$F$2:$F$707,'Infos Relatório'!$B332,'Faturamento NNE'!$AA$2:$AA$707,'Infos Relatório'!BK$1,'Faturamento NNE'!$U$2:$U$707,"Sim")</f>
        <v>0</v>
      </c>
      <c r="BO332" s="227" t="e">
        <f t="shared" si="118"/>
        <v>#DIV/0!</v>
      </c>
      <c r="BP332" s="545">
        <f>SUMIFS('Faturamento NNE'!$I$2:$I$707,'Faturamento NNE'!$E$2:$E$707,'Infos Relatório'!$B$326,'Faturamento NNE'!$F$2:$F$707,'Infos Relatório'!$B332,'Faturamento NNE'!$AA$2:$AA$707,'Infos Relatório'!BK$1)</f>
        <v>0</v>
      </c>
      <c r="BQ332" s="541">
        <f>COUNTIFS('Faturamento NNE'!$E$2:$E$707,'Infos Relatório'!$B$326,'Faturamento NNE'!$F$2:$F$707,'Infos Relatório'!$B332,'Faturamento NNE'!$AA$2:$AA$707,'Infos Relatório'!BQ$1)</f>
        <v>0</v>
      </c>
      <c r="BR332" s="542">
        <f>SUMIFS('Faturamento NNE'!$H$2:$H$707,'Faturamento NNE'!$E$2:$E$707,'Infos Relatório'!$B$326,'Faturamento NNE'!$F$2:$F$707,'Infos Relatório'!$B332,'Faturamento NNE'!$AA$2:$AA$707,'Infos Relatório'!BQ$1)</f>
        <v>0</v>
      </c>
      <c r="BS332" s="542">
        <f>SUMIFS('Faturamento NNE'!$K$2:$K$707,'Faturamento NNE'!$E$2:$E$707,'Infos Relatório'!$B$326,'Faturamento NNE'!$F$2:$F$707,'Infos Relatório'!$B332,'Faturamento NNE'!$AA$2:$AA$707,'Infos Relatório'!BQ$1)</f>
        <v>0</v>
      </c>
      <c r="BT332" s="546">
        <f>SUMIFS('Faturamento NNE'!$P$2:$P$707,'Faturamento NNE'!$E$2:$E$707,'Infos Relatório'!$B$326,'Faturamento NNE'!$F$2:$F$707,'Infos Relatório'!$B332,'Faturamento NNE'!$AA$2:$AA$707,'Infos Relatório'!BQ$1,'Faturamento NNE'!$U$2:$U$707,"Sim")+SUMIFS('Faturamento NNE'!$Q$2:$Q$707,'Faturamento NNE'!$E$2:$E$707,'Infos Relatório'!$B$326,'Faturamento NNE'!$F$2:$F$707,'Infos Relatório'!$B332,'Faturamento NNE'!$AA$2:$AA$707,'Infos Relatório'!BQ$1,'Faturamento NNE'!$U$2:$U$707,"Sim")</f>
        <v>0</v>
      </c>
      <c r="BU332" s="227" t="e">
        <f t="shared" si="119"/>
        <v>#DIV/0!</v>
      </c>
      <c r="BV332" s="545">
        <f>SUMIFS('Faturamento NNE'!$I$2:$I$707,'Faturamento NNE'!$E$2:$E$707,'Infos Relatório'!$B$326,'Faturamento NNE'!$F$2:$F$707,'Infos Relatório'!$B332,'Faturamento NNE'!$AA$2:$AA$707,'Infos Relatório'!BQ$1)</f>
        <v>0</v>
      </c>
    </row>
    <row r="333" spans="2:74">
      <c r="B333" s="217" t="s">
        <v>136</v>
      </c>
      <c r="C333" s="541">
        <f>COUNTIFS('Faturamento NNE'!$E$2:$E$707,'Infos Relatório'!$B$326,'Faturamento NNE'!$F$2:$F$707,'Infos Relatório'!$B333,'Faturamento NNE'!$AA$2:$AA$707,'Infos Relatório'!C$1)</f>
        <v>0</v>
      </c>
      <c r="D333" s="542">
        <f>SUMIFS('Faturamento NNE'!$H$2:$H$707,'Faturamento NNE'!$E$2:$E$707,'Infos Relatório'!$B$326,'Faturamento NNE'!$F$2:$F$707,'Infos Relatório'!$B333,'Faturamento NNE'!$AA$2:$AA$707,'Infos Relatório'!C$1)</f>
        <v>0</v>
      </c>
      <c r="E333" s="543">
        <f>SUMIFS('Faturamento NNE'!$K$2:$K$707,'Faturamento NNE'!$E$2:$E$707,'Infos Relatório'!$B$326,'Faturamento NNE'!$F$2:$F$707,'Infos Relatório'!$B333,'Faturamento NNE'!$AA$2:$AA$707,'Infos Relatório'!C$1)</f>
        <v>0</v>
      </c>
      <c r="F333" s="544">
        <f>SUMIFS('Faturamento NNE'!$P$2:$P$707,'Faturamento NNE'!$E$2:$E$707,'Infos Relatório'!$B$326,'Faturamento NNE'!$F$2:$F$707,'Infos Relatório'!$B333,'Faturamento NNE'!$AA$2:$AA$707,'Infos Relatório'!C$1,'Faturamento NNE'!$U$2:$U$707,"Sim")+SUMIFS('Faturamento NNE'!$Q$2:$Q$707,'Faturamento NNE'!$E$2:$E$707,'Infos Relatório'!$B$326,'Faturamento NNE'!$F$2:$F$707,'Infos Relatório'!$B333,'Faturamento NNE'!$AA$2:$AA$707,'Infos Relatório'!C$1,'Faturamento NNE'!$U$2:$U$707,"Sim")</f>
        <v>0</v>
      </c>
      <c r="G333" s="283" t="e">
        <f t="shared" si="108"/>
        <v>#DIV/0!</v>
      </c>
      <c r="H333" s="545">
        <f>SUMIFS('Faturamento NNE'!$I$2:$I$707,'Faturamento NNE'!$E$2:$E$707,'Infos Relatório'!$B$326,'Faturamento NNE'!$F$2:$F$707,'Infos Relatório'!$B333,'Faturamento NNE'!$AA$2:$AA$707,'Infos Relatório'!C$1)</f>
        <v>0</v>
      </c>
      <c r="I333" s="541">
        <f>COUNTIFS('Faturamento NNE'!$E$2:$E$707,'Infos Relatório'!$B$326,'Faturamento NNE'!$F$2:$F$707,'Infos Relatório'!$B333,'Faturamento NNE'!$AA$2:$AA$707,'Infos Relatório'!I$1)</f>
        <v>0</v>
      </c>
      <c r="J333" s="542">
        <f>SUMIFS('Faturamento NNE'!$H$2:$H$707,'Faturamento NNE'!$E$2:$E$707,'Infos Relatório'!$B$326,'Faturamento NNE'!$F$2:$F$707,'Infos Relatório'!$B333,'Faturamento NNE'!$AA$2:$AA$707,'Infos Relatório'!I$1)</f>
        <v>0</v>
      </c>
      <c r="K333" s="543">
        <f>SUMIFS('Faturamento NNE'!$K$2:$K$707,'Faturamento NNE'!$E$2:$E$707,'Infos Relatório'!$B$326,'Faturamento NNE'!$F$2:$F$707,'Infos Relatório'!$B333,'Faturamento NNE'!$AA$2:$AA$707,'Infos Relatório'!I$1)</f>
        <v>0</v>
      </c>
      <c r="L333" s="544">
        <f>SUMIFS('Faturamento NNE'!$P$2:$P$707,'Faturamento NNE'!$E$2:$E$707,'Infos Relatório'!$B$326,'Faturamento NNE'!$F$2:$F$707,'Infos Relatório'!$B333,'Faturamento NNE'!$AA$2:$AA$707,'Infos Relatório'!I$1,'Faturamento NNE'!$U$2:$U$707,"Sim")+SUMIFS('Faturamento NNE'!$Q$2:$Q$707,'Faturamento NNE'!$E$2:$E$707,'Infos Relatório'!$B$326,'Faturamento NNE'!$F$2:$F$707,'Infos Relatório'!$B333,'Faturamento NNE'!$AA$2:$AA$707,'Infos Relatório'!I$1,'Faturamento NNE'!$U$2:$U$707,"Sim")</f>
        <v>0</v>
      </c>
      <c r="M333" s="283" t="e">
        <f t="shared" si="109"/>
        <v>#DIV/0!</v>
      </c>
      <c r="N333" s="545">
        <f>SUMIFS('Faturamento NNE'!$I$2:$I$707,'Faturamento NNE'!$E$2:$E$707,'Infos Relatório'!$B$326,'Faturamento NNE'!$F$2:$F$707,'Infos Relatório'!$B333,'Faturamento NNE'!$AA$2:$AA$707,'Infos Relatório'!I$1)</f>
        <v>0</v>
      </c>
      <c r="O333" s="541">
        <f>COUNTIFS('Faturamento NNE'!$E$2:$E$707,'Infos Relatório'!$B$326,'Faturamento NNE'!$F$2:$F$707,'Infos Relatório'!$B333,'Faturamento NNE'!$AA$2:$AA$707,'Infos Relatório'!O$1)</f>
        <v>0</v>
      </c>
      <c r="P333" s="542">
        <f>SUMIFS('Faturamento NNE'!$H$2:$H$707,'Faturamento NNE'!$E$2:$E$707,'Infos Relatório'!$B$326,'Faturamento NNE'!$F$2:$F$707,'Infos Relatório'!$B333,'Faturamento NNE'!$AA$2:$AA$707,'Infos Relatório'!O$1)</f>
        <v>0</v>
      </c>
      <c r="Q333" s="542">
        <f>SUMIFS('Faturamento NNE'!$K$2:$K$707,'Faturamento NNE'!$E$2:$E$707,'Infos Relatório'!$B$326,'Faturamento NNE'!$F$2:$F$707,'Infos Relatório'!$B333,'Faturamento NNE'!$AA$2:$AA$707,'Infos Relatório'!O$1)</f>
        <v>0</v>
      </c>
      <c r="R333" s="546">
        <f>SUMIFS('Faturamento NNE'!$P$2:$P$707,'Faturamento NNE'!$E$2:$E$707,'Infos Relatório'!$B$326,'Faturamento NNE'!$F$2:$F$707,'Infos Relatório'!$B333,'Faturamento NNE'!$AA$2:$AA$707,'Infos Relatório'!O$1,'Faturamento NNE'!$U$2:$U$707,"Sim")+SUMIFS('Faturamento NNE'!$Q$2:$Q$707,'Faturamento NNE'!$E$2:$E$707,'Infos Relatório'!$B$326,'Faturamento NNE'!$F$2:$F$707,'Infos Relatório'!$B333,'Faturamento NNE'!$AA$2:$AA$707,'Infos Relatório'!O$1,'Faturamento NNE'!$U$2:$U$707,"Sim")</f>
        <v>0</v>
      </c>
      <c r="S333" s="227" t="e">
        <f t="shared" si="110"/>
        <v>#DIV/0!</v>
      </c>
      <c r="T333" s="545">
        <f>SUMIFS('Faturamento NNE'!$I$2:$I$707,'Faturamento NNE'!$E$2:$E$707,'Infos Relatório'!$B$326,'Faturamento NNE'!$F$2:$F$707,'Infos Relatório'!$B333,'Faturamento NNE'!$AA$2:$AA$707,'Infos Relatório'!O$1)</f>
        <v>0</v>
      </c>
      <c r="U333" s="541">
        <f>COUNTIFS('Faturamento NNE'!$E$2:$E$707,'Infos Relatório'!$B$326,'Faturamento NNE'!$F$2:$F$707,'Infos Relatório'!$B333,'Faturamento NNE'!$AA$2:$AA$707,'Infos Relatório'!U$1)</f>
        <v>0</v>
      </c>
      <c r="V333" s="542">
        <f>SUMIFS('Faturamento NNE'!$H$2:$H$707,'Faturamento NNE'!$E$2:$E$707,'Infos Relatório'!$B$326,'Faturamento NNE'!$F$2:$F$707,'Infos Relatório'!$B333,'Faturamento NNE'!$AA$2:$AA$707,'Infos Relatório'!U$1)</f>
        <v>0</v>
      </c>
      <c r="W333" s="542">
        <f>SUMIFS('Faturamento NNE'!$K$2:$K$707,'Faturamento NNE'!$E$2:$E$707,'Infos Relatório'!$B$326,'Faturamento NNE'!$F$2:$F$707,'Infos Relatório'!$B333,'Faturamento NNE'!$AA$2:$AA$707,'Infos Relatório'!U$1)</f>
        <v>0</v>
      </c>
      <c r="X333" s="546">
        <f>SUMIFS('Faturamento NNE'!$P$2:$P$707,'Faturamento NNE'!$E$2:$E$707,'Infos Relatório'!$B$326,'Faturamento NNE'!$F$2:$F$707,'Infos Relatório'!$B333,'Faturamento NNE'!$AA$2:$AA$707,'Infos Relatório'!U$1,'Faturamento NNE'!$U$2:$U$707,"Sim")+SUMIFS('Faturamento NNE'!$Q$2:$Q$707,'Faturamento NNE'!$E$2:$E$707,'Infos Relatório'!$B$326,'Faturamento NNE'!$F$2:$F$707,'Infos Relatório'!$B333,'Faturamento NNE'!$AA$2:$AA$707,'Infos Relatório'!U$1,'Faturamento NNE'!$U$2:$U$707,"Sim")</f>
        <v>0</v>
      </c>
      <c r="Y333" s="227" t="e">
        <f t="shared" si="111"/>
        <v>#DIV/0!</v>
      </c>
      <c r="Z333" s="545">
        <f>SUMIFS('Faturamento NNE'!$I$2:$I$707,'Faturamento NNE'!$E$2:$E$707,'Infos Relatório'!$B$326,'Faturamento NNE'!$F$2:$F$707,'Infos Relatório'!$B333,'Faturamento NNE'!$AA$2:$AA$707,'Infos Relatório'!U$1)</f>
        <v>0</v>
      </c>
      <c r="AA333" s="541">
        <f>COUNTIFS('Faturamento NNE'!$E$2:$E$707,'Infos Relatório'!$B$326,'Faturamento NNE'!$F$2:$F$707,'Infos Relatório'!$B333,'Faturamento NNE'!$AA$2:$AA$707,'Infos Relatório'!AA$1)</f>
        <v>0</v>
      </c>
      <c r="AB333" s="542">
        <f>SUMIFS('Faturamento NNE'!$H$2:$H$707,'Faturamento NNE'!$E$2:$E$707,'Infos Relatório'!$B$326,'Faturamento NNE'!$F$2:$F$707,'Infos Relatório'!$B333,'Faturamento NNE'!$AA$2:$AA$707,'Infos Relatório'!AA$1)</f>
        <v>0</v>
      </c>
      <c r="AC333" s="542">
        <f>SUMIFS('Faturamento NNE'!$K$2:$K$707,'Faturamento NNE'!$E$2:$E$707,'Infos Relatório'!$B$326,'Faturamento NNE'!$F$2:$F$707,'Infos Relatório'!$B333,'Faturamento NNE'!$AA$2:$AA$707,'Infos Relatório'!AA$1)</f>
        <v>0</v>
      </c>
      <c r="AD333" s="546">
        <f>SUMIFS('Faturamento NNE'!$P$2:$P$707,'Faturamento NNE'!$E$2:$E$707,'Infos Relatório'!$B$326,'Faturamento NNE'!$F$2:$F$707,'Infos Relatório'!$B333,'Faturamento NNE'!$AA$2:$AA$707,'Infos Relatório'!AA$1,'Faturamento NNE'!$U$2:$U$707,"Sim")+SUMIFS('Faturamento NNE'!$Q$2:$Q$707,'Faturamento NNE'!$E$2:$E$707,'Infos Relatório'!$B$326,'Faturamento NNE'!$F$2:$F$707,'Infos Relatório'!$B333,'Faturamento NNE'!$AA$2:$AA$707,'Infos Relatório'!AA$1,'Faturamento NNE'!$U$2:$U$707,"Sim")</f>
        <v>0</v>
      </c>
      <c r="AE333" s="227" t="e">
        <f t="shared" si="112"/>
        <v>#DIV/0!</v>
      </c>
      <c r="AF333" s="545">
        <f>SUMIFS('Faturamento NNE'!$I$2:$I$707,'Faturamento NNE'!$E$2:$E$707,'Infos Relatório'!$B$326,'Faturamento NNE'!$F$2:$F$707,'Infos Relatório'!$B333,'Faturamento NNE'!$AA$2:$AA$707,'Infos Relatório'!AA$1)</f>
        <v>0</v>
      </c>
      <c r="AG333" s="541">
        <f>COUNTIFS('Faturamento NNE'!$E$2:$E$707,'Infos Relatório'!$B$326,'Faturamento NNE'!$F$2:$F$707,'Infos Relatório'!$B333,'Faturamento NNE'!$AA$2:$AA$707,'Infos Relatório'!AG$1)</f>
        <v>0</v>
      </c>
      <c r="AH333" s="542">
        <f>SUMIFS('Faturamento NNE'!$H$2:$H$707,'Faturamento NNE'!$E$2:$E$707,'Infos Relatório'!$B$326,'Faturamento NNE'!$F$2:$F$707,'Infos Relatório'!$B333,'Faturamento NNE'!$AA$2:$AA$707,'Infos Relatório'!AG$1)</f>
        <v>0</v>
      </c>
      <c r="AI333" s="542">
        <f>SUMIFS('Faturamento NNE'!$K$2:$K$707,'Faturamento NNE'!$E$2:$E$707,'Infos Relatório'!$B$326,'Faturamento NNE'!$F$2:$F$707,'Infos Relatório'!$B333,'Faturamento NNE'!$AA$2:$AA$707,'Infos Relatório'!AG$1)</f>
        <v>0</v>
      </c>
      <c r="AJ333" s="546">
        <f>SUMIFS('Faturamento NNE'!$P$2:$P$707,'Faturamento NNE'!$E$2:$E$707,'Infos Relatório'!$B$326,'Faturamento NNE'!$F$2:$F$707,'Infos Relatório'!$B333,'Faturamento NNE'!$AA$2:$AA$707,'Infos Relatório'!AG$1,'Faturamento NNE'!$U$2:$U$707,"Sim")+SUMIFS('Faturamento NNE'!$Q$2:$Q$707,'Faturamento NNE'!$E$2:$E$707,'Infos Relatório'!$B$326,'Faturamento NNE'!$F$2:$F$707,'Infos Relatório'!$B333,'Faturamento NNE'!$AA$2:$AA$707,'Infos Relatório'!AG$1,'Faturamento NNE'!$U$2:$U$707,"Sim")</f>
        <v>0</v>
      </c>
      <c r="AK333" s="227" t="e">
        <f t="shared" si="113"/>
        <v>#DIV/0!</v>
      </c>
      <c r="AL333" s="545">
        <f>SUMIFS('Faturamento NNE'!$I$2:$I$707,'Faturamento NNE'!$E$2:$E$707,'Infos Relatório'!$B$326,'Faturamento NNE'!$F$2:$F$707,'Infos Relatório'!$B333,'Faturamento NNE'!$AA$2:$AA$707,'Infos Relatório'!AG$1)</f>
        <v>0</v>
      </c>
      <c r="AM333" s="541">
        <f>COUNTIFS('Faturamento NNE'!$E$2:$E$707,'Infos Relatório'!$B$326,'Faturamento NNE'!$F$2:$F$707,'Infos Relatório'!$B333,'Faturamento NNE'!$AA$2:$AA$707,'Infos Relatório'!AM$1)</f>
        <v>0</v>
      </c>
      <c r="AN333" s="542">
        <f>SUMIFS('Faturamento NNE'!$H$2:$H$707,'Faturamento NNE'!$E$2:$E$707,'Infos Relatório'!$B$326,'Faturamento NNE'!$F$2:$F$707,'Infos Relatório'!$B333,'Faturamento NNE'!$AA$2:$AA$707,'Infos Relatório'!AM$1)</f>
        <v>0</v>
      </c>
      <c r="AO333" s="542">
        <f>SUMIFS('Faturamento NNE'!$K$2:$K$707,'Faturamento NNE'!$E$2:$E$707,'Infos Relatório'!$B$326,'Faturamento NNE'!$F$2:$F$707,'Infos Relatório'!$B333,'Faturamento NNE'!$AA$2:$AA$707,'Infos Relatório'!AM$1)</f>
        <v>0</v>
      </c>
      <c r="AP333" s="546">
        <f>SUMIFS('Faturamento NNE'!$P$2:$P$707,'Faturamento NNE'!$E$2:$E$707,'Infos Relatório'!$B$326,'Faturamento NNE'!$F$2:$F$707,'Infos Relatório'!$B333,'Faturamento NNE'!$AA$2:$AA$707,'Infos Relatório'!AM$1,'Faturamento NNE'!$U$2:$U$707,"Sim")+SUMIFS('Faturamento NNE'!$Q$2:$Q$707,'Faturamento NNE'!$E$2:$E$707,'Infos Relatório'!$B$326,'Faturamento NNE'!$F$2:$F$707,'Infos Relatório'!$B333,'Faturamento NNE'!$AA$2:$AA$707,'Infos Relatório'!AM$1,'Faturamento NNE'!$U$2:$U$707,"Sim")</f>
        <v>0</v>
      </c>
      <c r="AQ333" s="227" t="e">
        <f t="shared" si="114"/>
        <v>#DIV/0!</v>
      </c>
      <c r="AR333" s="545">
        <f>SUMIFS('Faturamento NNE'!$I$2:$I$707,'Faturamento NNE'!$E$2:$E$707,'Infos Relatório'!$B$326,'Faturamento NNE'!$F$2:$F$707,'Infos Relatório'!$B333,'Faturamento NNE'!$AA$2:$AA$707,'Infos Relatório'!AM$1)</f>
        <v>0</v>
      </c>
      <c r="AS333" s="541">
        <f>COUNTIFS('Faturamento NNE'!$E$2:$E$707,'Infos Relatório'!$B$326,'Faturamento NNE'!$F$2:$F$707,'Infos Relatório'!$B333,'Faturamento NNE'!$AA$2:$AA$707,'Infos Relatório'!AS$1)</f>
        <v>0</v>
      </c>
      <c r="AT333" s="542">
        <f>SUMIFS('Faturamento NNE'!$H$2:$H$707,'Faturamento NNE'!$E$2:$E$707,'Infos Relatório'!$B$326,'Faturamento NNE'!$F$2:$F$707,'Infos Relatório'!$B333,'Faturamento NNE'!$AA$2:$AA$707,'Infos Relatório'!AS$1)</f>
        <v>0</v>
      </c>
      <c r="AU333" s="542">
        <f>SUMIFS('Faturamento NNE'!$K$2:$K$707,'Faturamento NNE'!$E$2:$E$707,'Infos Relatório'!$B$326,'Faturamento NNE'!$F$2:$F$707,'Infos Relatório'!$B333,'Faturamento NNE'!$AA$2:$AA$707,'Infos Relatório'!AS$1)</f>
        <v>0</v>
      </c>
      <c r="AV333" s="546">
        <f>SUMIFS('Faturamento NNE'!$P$2:$P$707,'Faturamento NNE'!$E$2:$E$707,'Infos Relatório'!$B$326,'Faturamento NNE'!$F$2:$F$707,'Infos Relatório'!$B333,'Faturamento NNE'!$AA$2:$AA$707,'Infos Relatório'!AS$1,'Faturamento NNE'!$U$2:$U$707,"Sim")+SUMIFS('Faturamento NNE'!$Q$2:$Q$707,'Faturamento NNE'!$E$2:$E$707,'Infos Relatório'!$B$326,'Faturamento NNE'!$F$2:$F$707,'Infos Relatório'!$B333,'Faturamento NNE'!$AA$2:$AA$707,'Infos Relatório'!AS$1,'Faturamento NNE'!$U$2:$U$707,"Sim")</f>
        <v>0</v>
      </c>
      <c r="AW333" s="227" t="e">
        <f t="shared" si="115"/>
        <v>#DIV/0!</v>
      </c>
      <c r="AX333" s="545">
        <f>SUMIFS('Faturamento NNE'!$I$2:$I$707,'Faturamento NNE'!$E$2:$E$707,'Infos Relatório'!$B$326,'Faturamento NNE'!$F$2:$F$707,'Infos Relatório'!$B333,'Faturamento NNE'!$AA$2:$AA$707,'Infos Relatório'!AS$1)</f>
        <v>0</v>
      </c>
      <c r="AY333" s="541">
        <f>COUNTIFS('Faturamento NNE'!$E$2:$E$707,'Infos Relatório'!$B$326,'Faturamento NNE'!$F$2:$F$707,'Infos Relatório'!$B333,'Faturamento NNE'!$AA$2:$AA$707,'Infos Relatório'!AY$1)</f>
        <v>0</v>
      </c>
      <c r="AZ333" s="542">
        <f>SUMIFS('Faturamento NNE'!$H$2:$H$707,'Faturamento NNE'!$E$2:$E$707,'Infos Relatório'!$B$326,'Faturamento NNE'!$F$2:$F$707,'Infos Relatório'!$B333,'Faturamento NNE'!$AA$2:$AA$707,'Infos Relatório'!AY$1)</f>
        <v>0</v>
      </c>
      <c r="BA333" s="542">
        <f>SUMIFS('Faturamento NNE'!$K$2:$K$707,'Faturamento NNE'!$E$2:$E$707,'Infos Relatório'!$B$326,'Faturamento NNE'!$F$2:$F$707,'Infos Relatório'!$B333,'Faturamento NNE'!$AA$2:$AA$707,'Infos Relatório'!AY$1)</f>
        <v>0</v>
      </c>
      <c r="BB333" s="546">
        <f>SUMIFS('Faturamento NNE'!$P$2:$P$707,'Faturamento NNE'!$E$2:$E$707,'Infos Relatório'!$B$326,'Faturamento NNE'!$F$2:$F$707,'Infos Relatório'!$B333,'Faturamento NNE'!$AA$2:$AA$707,'Infos Relatório'!AY$1,'Faturamento NNE'!$U$2:$U$707,"Sim")+SUMIFS('Faturamento NNE'!$Q$2:$Q$707,'Faturamento NNE'!$E$2:$E$707,'Infos Relatório'!$B$326,'Faturamento NNE'!$F$2:$F$707,'Infos Relatório'!$B333,'Faturamento NNE'!$AA$2:$AA$707,'Infos Relatório'!AY$1,'Faturamento NNE'!$U$2:$U$707,"Sim")</f>
        <v>0</v>
      </c>
      <c r="BC333" s="227" t="e">
        <f t="shared" si="116"/>
        <v>#DIV/0!</v>
      </c>
      <c r="BD333" s="545">
        <f>SUMIFS('Faturamento NNE'!$I$2:$I$707,'Faturamento NNE'!$E$2:$E$707,'Infos Relatório'!$B$326,'Faturamento NNE'!$F$2:$F$707,'Infos Relatório'!$B333,'Faturamento NNE'!$AA$2:$AA$707,'Infos Relatório'!AY$1)</f>
        <v>0</v>
      </c>
      <c r="BE333" s="541">
        <f>COUNTIFS('Faturamento NNE'!$E$2:$E$707,'Infos Relatório'!$B$326,'Faturamento NNE'!$F$2:$F$707,'Infos Relatório'!$B333,'Faturamento NNE'!$AA$2:$AA$707,'Infos Relatório'!BE$1)</f>
        <v>0</v>
      </c>
      <c r="BF333" s="542">
        <f>SUMIFS('Faturamento NNE'!$H$2:$H$707,'Faturamento NNE'!$E$2:$E$707,'Infos Relatório'!$B$326,'Faturamento NNE'!$F$2:$F$707,'Infos Relatório'!$B333,'Faturamento NNE'!$AA$2:$AA$707,'Infos Relatório'!BE$1)</f>
        <v>0</v>
      </c>
      <c r="BG333" s="542">
        <f>SUMIFS('Faturamento NNE'!$K$2:$K$707,'Faturamento NNE'!$E$2:$E$707,'Infos Relatório'!$B$326,'Faturamento NNE'!$F$2:$F$707,'Infos Relatório'!$B333,'Faturamento NNE'!$AA$2:$AA$707,'Infos Relatório'!BE$1)</f>
        <v>0</v>
      </c>
      <c r="BH333" s="546">
        <f>SUMIFS('Faturamento NNE'!$P$2:$P$707,'Faturamento NNE'!$E$2:$E$707,'Infos Relatório'!$B$326,'Faturamento NNE'!$F$2:$F$707,'Infos Relatório'!$B333,'Faturamento NNE'!$AA$2:$AA$707,'Infos Relatório'!BE$1,'Faturamento NNE'!$U$2:$U$707,"Sim")+SUMIFS('Faturamento NNE'!$Q$2:$Q$707,'Faturamento NNE'!$E$2:$E$707,'Infos Relatório'!$B$326,'Faturamento NNE'!$F$2:$F$707,'Infos Relatório'!$B333,'Faturamento NNE'!$AA$2:$AA$707,'Infos Relatório'!BE$1,'Faturamento NNE'!$U$2:$U$707,"Sim")</f>
        <v>0</v>
      </c>
      <c r="BI333" s="227" t="e">
        <f t="shared" si="117"/>
        <v>#DIV/0!</v>
      </c>
      <c r="BJ333" s="545">
        <f>SUMIFS('Faturamento NNE'!$I$2:$I$707,'Faturamento NNE'!$E$2:$E$707,'Infos Relatório'!$B$326,'Faturamento NNE'!$F$2:$F$707,'Infos Relatório'!$B333,'Faturamento NNE'!$AA$2:$AA$707,'Infos Relatório'!BE$1)</f>
        <v>0</v>
      </c>
      <c r="BK333" s="541">
        <f>COUNTIFS('Faturamento NNE'!$E$2:$E$707,'Infos Relatório'!$B$326,'Faturamento NNE'!$F$2:$F$707,'Infos Relatório'!$B333,'Faturamento NNE'!$AA$2:$AA$707,'Infos Relatório'!BK$1)</f>
        <v>0</v>
      </c>
      <c r="BL333" s="542">
        <f>SUMIFS('Faturamento NNE'!$H$2:$H$707,'Faturamento NNE'!$E$2:$E$707,'Infos Relatório'!$B$326,'Faturamento NNE'!$F$2:$F$707,'Infos Relatório'!$B333,'Faturamento NNE'!$AA$2:$AA$707,'Infos Relatório'!BK$1)</f>
        <v>0</v>
      </c>
      <c r="BM333" s="542">
        <f>SUMIFS('Faturamento NNE'!$K$2:$K$707,'Faturamento NNE'!$E$2:$E$707,'Infos Relatório'!$B$326,'Faturamento NNE'!$F$2:$F$707,'Infos Relatório'!$B333,'Faturamento NNE'!$AA$2:$AA$707,'Infos Relatório'!BK$1)</f>
        <v>0</v>
      </c>
      <c r="BN333" s="546">
        <f>SUMIFS('Faturamento NNE'!$P$2:$P$707,'Faturamento NNE'!$E$2:$E$707,'Infos Relatório'!$B$326,'Faturamento NNE'!$F$2:$F$707,'Infos Relatório'!$B333,'Faturamento NNE'!$AA$2:$AA$707,'Infos Relatório'!BK$1,'Faturamento NNE'!$U$2:$U$707,"Sim")+SUMIFS('Faturamento NNE'!$Q$2:$Q$707,'Faturamento NNE'!$E$2:$E$707,'Infos Relatório'!$B$326,'Faturamento NNE'!$F$2:$F$707,'Infos Relatório'!$B333,'Faturamento NNE'!$AA$2:$AA$707,'Infos Relatório'!BK$1,'Faturamento NNE'!$U$2:$U$707,"Sim")</f>
        <v>0</v>
      </c>
      <c r="BO333" s="227" t="e">
        <f t="shared" si="118"/>
        <v>#DIV/0!</v>
      </c>
      <c r="BP333" s="545">
        <f>SUMIFS('Faturamento NNE'!$I$2:$I$707,'Faturamento NNE'!$E$2:$E$707,'Infos Relatório'!$B$326,'Faturamento NNE'!$F$2:$F$707,'Infos Relatório'!$B333,'Faturamento NNE'!$AA$2:$AA$707,'Infos Relatório'!BK$1)</f>
        <v>0</v>
      </c>
      <c r="BQ333" s="541">
        <f>COUNTIFS('Faturamento NNE'!$E$2:$E$707,'Infos Relatório'!$B$326,'Faturamento NNE'!$F$2:$F$707,'Infos Relatório'!$B333,'Faturamento NNE'!$AA$2:$AA$707,'Infos Relatório'!BQ$1)</f>
        <v>0</v>
      </c>
      <c r="BR333" s="542">
        <f>SUMIFS('Faturamento NNE'!$H$2:$H$707,'Faturamento NNE'!$E$2:$E$707,'Infos Relatório'!$B$326,'Faturamento NNE'!$F$2:$F$707,'Infos Relatório'!$B333,'Faturamento NNE'!$AA$2:$AA$707,'Infos Relatório'!BQ$1)</f>
        <v>0</v>
      </c>
      <c r="BS333" s="542">
        <f>SUMIFS('Faturamento NNE'!$K$2:$K$707,'Faturamento NNE'!$E$2:$E$707,'Infos Relatório'!$B$326,'Faturamento NNE'!$F$2:$F$707,'Infos Relatório'!$B333,'Faturamento NNE'!$AA$2:$AA$707,'Infos Relatório'!BQ$1)</f>
        <v>0</v>
      </c>
      <c r="BT333" s="546">
        <f>SUMIFS('Faturamento NNE'!$P$2:$P$707,'Faturamento NNE'!$E$2:$E$707,'Infos Relatório'!$B$326,'Faturamento NNE'!$F$2:$F$707,'Infos Relatório'!$B333,'Faturamento NNE'!$AA$2:$AA$707,'Infos Relatório'!BQ$1,'Faturamento NNE'!$U$2:$U$707,"Sim")+SUMIFS('Faturamento NNE'!$Q$2:$Q$707,'Faturamento NNE'!$E$2:$E$707,'Infos Relatório'!$B$326,'Faturamento NNE'!$F$2:$F$707,'Infos Relatório'!$B333,'Faturamento NNE'!$AA$2:$AA$707,'Infos Relatório'!BQ$1,'Faturamento NNE'!$U$2:$U$707,"Sim")</f>
        <v>0</v>
      </c>
      <c r="BU333" s="227" t="e">
        <f t="shared" si="119"/>
        <v>#DIV/0!</v>
      </c>
      <c r="BV333" s="545">
        <f>SUMIFS('Faturamento NNE'!$I$2:$I$707,'Faturamento NNE'!$E$2:$E$707,'Infos Relatório'!$B$326,'Faturamento NNE'!$F$2:$F$707,'Infos Relatório'!$B333,'Faturamento NNE'!$AA$2:$AA$707,'Infos Relatório'!BQ$1)</f>
        <v>0</v>
      </c>
    </row>
    <row r="334" spans="2:74">
      <c r="B334" s="217" t="s">
        <v>137</v>
      </c>
      <c r="C334" s="541">
        <f>COUNTIFS('Faturamento NNE'!$E$2:$E$707,'Infos Relatório'!$B$326,'Faturamento NNE'!$F$2:$F$707,'Infos Relatório'!$B334,'Faturamento NNE'!$AA$2:$AA$707,'Infos Relatório'!C$1)</f>
        <v>0</v>
      </c>
      <c r="D334" s="542">
        <f>SUMIFS('Faturamento NNE'!$H$2:$H$707,'Faturamento NNE'!$E$2:$E$707,'Infos Relatório'!$B$326,'Faturamento NNE'!$F$2:$F$707,'Infos Relatório'!$B334,'Faturamento NNE'!$AA$2:$AA$707,'Infos Relatório'!C$1)</f>
        <v>0</v>
      </c>
      <c r="E334" s="543">
        <f>SUMIFS('Faturamento NNE'!$K$2:$K$707,'Faturamento NNE'!$E$2:$E$707,'Infos Relatório'!$B$326,'Faturamento NNE'!$F$2:$F$707,'Infos Relatório'!$B334,'Faturamento NNE'!$AA$2:$AA$707,'Infos Relatório'!C$1)</f>
        <v>0</v>
      </c>
      <c r="F334" s="544">
        <f>SUMIFS('Faturamento NNE'!$P$2:$P$707,'Faturamento NNE'!$E$2:$E$707,'Infos Relatório'!$B$326,'Faturamento NNE'!$F$2:$F$707,'Infos Relatório'!$B334,'Faturamento NNE'!$AA$2:$AA$707,'Infos Relatório'!C$1,'Faturamento NNE'!$U$2:$U$707,"Sim")+SUMIFS('Faturamento NNE'!$Q$2:$Q$707,'Faturamento NNE'!$E$2:$E$707,'Infos Relatório'!$B$326,'Faturamento NNE'!$F$2:$F$707,'Infos Relatório'!$B334,'Faturamento NNE'!$AA$2:$AA$707,'Infos Relatório'!C$1,'Faturamento NNE'!$U$2:$U$707,"Sim")</f>
        <v>0</v>
      </c>
      <c r="G334" s="283" t="e">
        <f t="shared" si="108"/>
        <v>#DIV/0!</v>
      </c>
      <c r="H334" s="545">
        <f>SUMIFS('Faturamento NNE'!$I$2:$I$707,'Faturamento NNE'!$E$2:$E$707,'Infos Relatório'!$B$326,'Faturamento NNE'!$F$2:$F$707,'Infos Relatório'!$B334,'Faturamento NNE'!$AA$2:$AA$707,'Infos Relatório'!C$1)</f>
        <v>0</v>
      </c>
      <c r="I334" s="541">
        <f>COUNTIFS('Faturamento NNE'!$E$2:$E$707,'Infos Relatório'!$B$326,'Faturamento NNE'!$F$2:$F$707,'Infos Relatório'!$B334,'Faturamento NNE'!$AA$2:$AA$707,'Infos Relatório'!I$1)</f>
        <v>0</v>
      </c>
      <c r="J334" s="542">
        <f>SUMIFS('Faturamento NNE'!$H$2:$H$707,'Faturamento NNE'!$E$2:$E$707,'Infos Relatório'!$B$326,'Faturamento NNE'!$F$2:$F$707,'Infos Relatório'!$B334,'Faturamento NNE'!$AA$2:$AA$707,'Infos Relatório'!I$1)</f>
        <v>0</v>
      </c>
      <c r="K334" s="543">
        <f>SUMIFS('Faturamento NNE'!$K$2:$K$707,'Faturamento NNE'!$E$2:$E$707,'Infos Relatório'!$B$326,'Faturamento NNE'!$F$2:$F$707,'Infos Relatório'!$B334,'Faturamento NNE'!$AA$2:$AA$707,'Infos Relatório'!I$1)</f>
        <v>0</v>
      </c>
      <c r="L334" s="544">
        <f>SUMIFS('Faturamento NNE'!$P$2:$P$707,'Faturamento NNE'!$E$2:$E$707,'Infos Relatório'!$B$326,'Faturamento NNE'!$F$2:$F$707,'Infos Relatório'!$B334,'Faturamento NNE'!$AA$2:$AA$707,'Infos Relatório'!I$1,'Faturamento NNE'!$U$2:$U$707,"Sim")+SUMIFS('Faturamento NNE'!$Q$2:$Q$707,'Faturamento NNE'!$E$2:$E$707,'Infos Relatório'!$B$326,'Faturamento NNE'!$F$2:$F$707,'Infos Relatório'!$B334,'Faturamento NNE'!$AA$2:$AA$707,'Infos Relatório'!I$1,'Faturamento NNE'!$U$2:$U$707,"Sim")</f>
        <v>0</v>
      </c>
      <c r="M334" s="283" t="e">
        <f t="shared" si="109"/>
        <v>#DIV/0!</v>
      </c>
      <c r="N334" s="545">
        <f>SUMIFS('Faturamento NNE'!$I$2:$I$707,'Faturamento NNE'!$E$2:$E$707,'Infos Relatório'!$B$326,'Faturamento NNE'!$F$2:$F$707,'Infos Relatório'!$B334,'Faturamento NNE'!$AA$2:$AA$707,'Infos Relatório'!I$1)</f>
        <v>0</v>
      </c>
      <c r="O334" s="541">
        <f>COUNTIFS('Faturamento NNE'!$E$2:$E$707,'Infos Relatório'!$B$326,'Faturamento NNE'!$F$2:$F$707,'Infos Relatório'!$B334,'Faturamento NNE'!$AA$2:$AA$707,'Infos Relatório'!O$1)</f>
        <v>0</v>
      </c>
      <c r="P334" s="542">
        <f>SUMIFS('Faturamento NNE'!$H$2:$H$707,'Faturamento NNE'!$E$2:$E$707,'Infos Relatório'!$B$326,'Faturamento NNE'!$F$2:$F$707,'Infos Relatório'!$B334,'Faturamento NNE'!$AA$2:$AA$707,'Infos Relatório'!O$1)</f>
        <v>0</v>
      </c>
      <c r="Q334" s="542">
        <f>SUMIFS('Faturamento NNE'!$K$2:$K$707,'Faturamento NNE'!$E$2:$E$707,'Infos Relatório'!$B$326,'Faturamento NNE'!$F$2:$F$707,'Infos Relatório'!$B334,'Faturamento NNE'!$AA$2:$AA$707,'Infos Relatório'!O$1)</f>
        <v>0</v>
      </c>
      <c r="R334" s="546">
        <f>SUMIFS('Faturamento NNE'!$P$2:$P$707,'Faturamento NNE'!$E$2:$E$707,'Infos Relatório'!$B$326,'Faturamento NNE'!$F$2:$F$707,'Infos Relatório'!$B334,'Faturamento NNE'!$AA$2:$AA$707,'Infos Relatório'!O$1,'Faturamento NNE'!$U$2:$U$707,"Sim")+SUMIFS('Faturamento NNE'!$Q$2:$Q$707,'Faturamento NNE'!$E$2:$E$707,'Infos Relatório'!$B$326,'Faturamento NNE'!$F$2:$F$707,'Infos Relatório'!$B334,'Faturamento NNE'!$AA$2:$AA$707,'Infos Relatório'!O$1,'Faturamento NNE'!$U$2:$U$707,"Sim")</f>
        <v>0</v>
      </c>
      <c r="S334" s="227" t="e">
        <f t="shared" si="110"/>
        <v>#DIV/0!</v>
      </c>
      <c r="T334" s="545">
        <f>SUMIFS('Faturamento NNE'!$I$2:$I$707,'Faturamento NNE'!$E$2:$E$707,'Infos Relatório'!$B$326,'Faturamento NNE'!$F$2:$F$707,'Infos Relatório'!$B334,'Faturamento NNE'!$AA$2:$AA$707,'Infos Relatório'!O$1)</f>
        <v>0</v>
      </c>
      <c r="U334" s="541">
        <f>COUNTIFS('Faturamento NNE'!$E$2:$E$707,'Infos Relatório'!$B$326,'Faturamento NNE'!$F$2:$F$707,'Infos Relatório'!$B334,'Faturamento NNE'!$AA$2:$AA$707,'Infos Relatório'!U$1)</f>
        <v>0</v>
      </c>
      <c r="V334" s="542">
        <f>SUMIFS('Faturamento NNE'!$H$2:$H$707,'Faturamento NNE'!$E$2:$E$707,'Infos Relatório'!$B$326,'Faturamento NNE'!$F$2:$F$707,'Infos Relatório'!$B334,'Faturamento NNE'!$AA$2:$AA$707,'Infos Relatório'!U$1)</f>
        <v>0</v>
      </c>
      <c r="W334" s="542">
        <f>SUMIFS('Faturamento NNE'!$K$2:$K$707,'Faturamento NNE'!$E$2:$E$707,'Infos Relatório'!$B$326,'Faturamento NNE'!$F$2:$F$707,'Infos Relatório'!$B334,'Faturamento NNE'!$AA$2:$AA$707,'Infos Relatório'!U$1)</f>
        <v>0</v>
      </c>
      <c r="X334" s="546">
        <f>SUMIFS('Faturamento NNE'!$P$2:$P$707,'Faturamento NNE'!$E$2:$E$707,'Infos Relatório'!$B$326,'Faturamento NNE'!$F$2:$F$707,'Infos Relatório'!$B334,'Faturamento NNE'!$AA$2:$AA$707,'Infos Relatório'!U$1,'Faturamento NNE'!$U$2:$U$707,"Sim")+SUMIFS('Faturamento NNE'!$Q$2:$Q$707,'Faturamento NNE'!$E$2:$E$707,'Infos Relatório'!$B$326,'Faturamento NNE'!$F$2:$F$707,'Infos Relatório'!$B334,'Faturamento NNE'!$AA$2:$AA$707,'Infos Relatório'!U$1,'Faturamento NNE'!$U$2:$U$707,"Sim")</f>
        <v>0</v>
      </c>
      <c r="Y334" s="227" t="e">
        <f t="shared" si="111"/>
        <v>#DIV/0!</v>
      </c>
      <c r="Z334" s="545">
        <f>SUMIFS('Faturamento NNE'!$I$2:$I$707,'Faturamento NNE'!$E$2:$E$707,'Infos Relatório'!$B$326,'Faturamento NNE'!$F$2:$F$707,'Infos Relatório'!$B334,'Faturamento NNE'!$AA$2:$AA$707,'Infos Relatório'!U$1)</f>
        <v>0</v>
      </c>
      <c r="AA334" s="541">
        <f>COUNTIFS('Faturamento NNE'!$E$2:$E$707,'Infos Relatório'!$B$326,'Faturamento NNE'!$F$2:$F$707,'Infos Relatório'!$B334,'Faturamento NNE'!$AA$2:$AA$707,'Infos Relatório'!AA$1)</f>
        <v>0</v>
      </c>
      <c r="AB334" s="542">
        <f>SUMIFS('Faturamento NNE'!$H$2:$H$707,'Faturamento NNE'!$E$2:$E$707,'Infos Relatório'!$B$326,'Faturamento NNE'!$F$2:$F$707,'Infos Relatório'!$B334,'Faturamento NNE'!$AA$2:$AA$707,'Infos Relatório'!AA$1)</f>
        <v>0</v>
      </c>
      <c r="AC334" s="542">
        <f>SUMIFS('Faturamento NNE'!$K$2:$K$707,'Faturamento NNE'!$E$2:$E$707,'Infos Relatório'!$B$326,'Faturamento NNE'!$F$2:$F$707,'Infos Relatório'!$B334,'Faturamento NNE'!$AA$2:$AA$707,'Infos Relatório'!AA$1)</f>
        <v>0</v>
      </c>
      <c r="AD334" s="546">
        <f>SUMIFS('Faturamento NNE'!$P$2:$P$707,'Faturamento NNE'!$E$2:$E$707,'Infos Relatório'!$B$326,'Faturamento NNE'!$F$2:$F$707,'Infos Relatório'!$B334,'Faturamento NNE'!$AA$2:$AA$707,'Infos Relatório'!AA$1,'Faturamento NNE'!$U$2:$U$707,"Sim")+SUMIFS('Faturamento NNE'!$Q$2:$Q$707,'Faturamento NNE'!$E$2:$E$707,'Infos Relatório'!$B$326,'Faturamento NNE'!$F$2:$F$707,'Infos Relatório'!$B334,'Faturamento NNE'!$AA$2:$AA$707,'Infos Relatório'!AA$1,'Faturamento NNE'!$U$2:$U$707,"Sim")</f>
        <v>0</v>
      </c>
      <c r="AE334" s="227" t="e">
        <f t="shared" si="112"/>
        <v>#DIV/0!</v>
      </c>
      <c r="AF334" s="545">
        <f>SUMIFS('Faturamento NNE'!$I$2:$I$707,'Faturamento NNE'!$E$2:$E$707,'Infos Relatório'!$B$326,'Faturamento NNE'!$F$2:$F$707,'Infos Relatório'!$B334,'Faturamento NNE'!$AA$2:$AA$707,'Infos Relatório'!AA$1)</f>
        <v>0</v>
      </c>
      <c r="AG334" s="541">
        <f>COUNTIFS('Faturamento NNE'!$E$2:$E$707,'Infos Relatório'!$B$326,'Faturamento NNE'!$F$2:$F$707,'Infos Relatório'!$B334,'Faturamento NNE'!$AA$2:$AA$707,'Infos Relatório'!AG$1)</f>
        <v>0</v>
      </c>
      <c r="AH334" s="542">
        <f>SUMIFS('Faturamento NNE'!$H$2:$H$707,'Faturamento NNE'!$E$2:$E$707,'Infos Relatório'!$B$326,'Faturamento NNE'!$F$2:$F$707,'Infos Relatório'!$B334,'Faturamento NNE'!$AA$2:$AA$707,'Infos Relatório'!AG$1)</f>
        <v>0</v>
      </c>
      <c r="AI334" s="542">
        <f>SUMIFS('Faturamento NNE'!$K$2:$K$707,'Faturamento NNE'!$E$2:$E$707,'Infos Relatório'!$B$326,'Faturamento NNE'!$F$2:$F$707,'Infos Relatório'!$B334,'Faturamento NNE'!$AA$2:$AA$707,'Infos Relatório'!AG$1)</f>
        <v>0</v>
      </c>
      <c r="AJ334" s="546">
        <f>SUMIFS('Faturamento NNE'!$P$2:$P$707,'Faturamento NNE'!$E$2:$E$707,'Infos Relatório'!$B$326,'Faturamento NNE'!$F$2:$F$707,'Infos Relatório'!$B334,'Faturamento NNE'!$AA$2:$AA$707,'Infos Relatório'!AG$1,'Faturamento NNE'!$U$2:$U$707,"Sim")+SUMIFS('Faturamento NNE'!$Q$2:$Q$707,'Faturamento NNE'!$E$2:$E$707,'Infos Relatório'!$B$326,'Faturamento NNE'!$F$2:$F$707,'Infos Relatório'!$B334,'Faturamento NNE'!$AA$2:$AA$707,'Infos Relatório'!AG$1,'Faturamento NNE'!$U$2:$U$707,"Sim")</f>
        <v>0</v>
      </c>
      <c r="AK334" s="227" t="e">
        <f t="shared" si="113"/>
        <v>#DIV/0!</v>
      </c>
      <c r="AL334" s="545">
        <f>SUMIFS('Faturamento NNE'!$I$2:$I$707,'Faturamento NNE'!$E$2:$E$707,'Infos Relatório'!$B$326,'Faturamento NNE'!$F$2:$F$707,'Infos Relatório'!$B334,'Faturamento NNE'!$AA$2:$AA$707,'Infos Relatório'!AG$1)</f>
        <v>0</v>
      </c>
      <c r="AM334" s="541">
        <f>COUNTIFS('Faturamento NNE'!$E$2:$E$707,'Infos Relatório'!$B$326,'Faturamento NNE'!$F$2:$F$707,'Infos Relatório'!$B334,'Faturamento NNE'!$AA$2:$AA$707,'Infos Relatório'!AM$1)</f>
        <v>0</v>
      </c>
      <c r="AN334" s="542">
        <f>SUMIFS('Faturamento NNE'!$H$2:$H$707,'Faturamento NNE'!$E$2:$E$707,'Infos Relatório'!$B$326,'Faturamento NNE'!$F$2:$F$707,'Infos Relatório'!$B334,'Faturamento NNE'!$AA$2:$AA$707,'Infos Relatório'!AM$1)</f>
        <v>0</v>
      </c>
      <c r="AO334" s="542">
        <f>SUMIFS('Faturamento NNE'!$K$2:$K$707,'Faturamento NNE'!$E$2:$E$707,'Infos Relatório'!$B$326,'Faturamento NNE'!$F$2:$F$707,'Infos Relatório'!$B334,'Faturamento NNE'!$AA$2:$AA$707,'Infos Relatório'!AM$1)</f>
        <v>0</v>
      </c>
      <c r="AP334" s="546">
        <f>SUMIFS('Faturamento NNE'!$P$2:$P$707,'Faturamento NNE'!$E$2:$E$707,'Infos Relatório'!$B$326,'Faturamento NNE'!$F$2:$F$707,'Infos Relatório'!$B334,'Faturamento NNE'!$AA$2:$AA$707,'Infos Relatório'!AM$1,'Faturamento NNE'!$U$2:$U$707,"Sim")+SUMIFS('Faturamento NNE'!$Q$2:$Q$707,'Faturamento NNE'!$E$2:$E$707,'Infos Relatório'!$B$326,'Faturamento NNE'!$F$2:$F$707,'Infos Relatório'!$B334,'Faturamento NNE'!$AA$2:$AA$707,'Infos Relatório'!AM$1,'Faturamento NNE'!$U$2:$U$707,"Sim")</f>
        <v>0</v>
      </c>
      <c r="AQ334" s="227" t="e">
        <f t="shared" si="114"/>
        <v>#DIV/0!</v>
      </c>
      <c r="AR334" s="545">
        <f>SUMIFS('Faturamento NNE'!$I$2:$I$707,'Faturamento NNE'!$E$2:$E$707,'Infos Relatório'!$B$326,'Faturamento NNE'!$F$2:$F$707,'Infos Relatório'!$B334,'Faturamento NNE'!$AA$2:$AA$707,'Infos Relatório'!AM$1)</f>
        <v>0</v>
      </c>
      <c r="AS334" s="541">
        <f>COUNTIFS('Faturamento NNE'!$E$2:$E$707,'Infos Relatório'!$B$326,'Faturamento NNE'!$F$2:$F$707,'Infos Relatório'!$B334,'Faturamento NNE'!$AA$2:$AA$707,'Infos Relatório'!AS$1)</f>
        <v>0</v>
      </c>
      <c r="AT334" s="542">
        <f>SUMIFS('Faturamento NNE'!$H$2:$H$707,'Faturamento NNE'!$E$2:$E$707,'Infos Relatório'!$B$326,'Faturamento NNE'!$F$2:$F$707,'Infos Relatório'!$B334,'Faturamento NNE'!$AA$2:$AA$707,'Infos Relatório'!AS$1)</f>
        <v>0</v>
      </c>
      <c r="AU334" s="542">
        <f>SUMIFS('Faturamento NNE'!$K$2:$K$707,'Faturamento NNE'!$E$2:$E$707,'Infos Relatório'!$B$326,'Faturamento NNE'!$F$2:$F$707,'Infos Relatório'!$B334,'Faturamento NNE'!$AA$2:$AA$707,'Infos Relatório'!AS$1)</f>
        <v>0</v>
      </c>
      <c r="AV334" s="546">
        <f>SUMIFS('Faturamento NNE'!$P$2:$P$707,'Faturamento NNE'!$E$2:$E$707,'Infos Relatório'!$B$326,'Faturamento NNE'!$F$2:$F$707,'Infos Relatório'!$B334,'Faturamento NNE'!$AA$2:$AA$707,'Infos Relatório'!AS$1,'Faturamento NNE'!$U$2:$U$707,"Sim")+SUMIFS('Faturamento NNE'!$Q$2:$Q$707,'Faturamento NNE'!$E$2:$E$707,'Infos Relatório'!$B$326,'Faturamento NNE'!$F$2:$F$707,'Infos Relatório'!$B334,'Faturamento NNE'!$AA$2:$AA$707,'Infos Relatório'!AS$1,'Faturamento NNE'!$U$2:$U$707,"Sim")</f>
        <v>0</v>
      </c>
      <c r="AW334" s="227" t="e">
        <f t="shared" si="115"/>
        <v>#DIV/0!</v>
      </c>
      <c r="AX334" s="545">
        <f>SUMIFS('Faturamento NNE'!$I$2:$I$707,'Faturamento NNE'!$E$2:$E$707,'Infos Relatório'!$B$326,'Faturamento NNE'!$F$2:$F$707,'Infos Relatório'!$B334,'Faturamento NNE'!$AA$2:$AA$707,'Infos Relatório'!AS$1)</f>
        <v>0</v>
      </c>
      <c r="AY334" s="541">
        <f>COUNTIFS('Faturamento NNE'!$E$2:$E$707,'Infos Relatório'!$B$326,'Faturamento NNE'!$F$2:$F$707,'Infos Relatório'!$B334,'Faturamento NNE'!$AA$2:$AA$707,'Infos Relatório'!AY$1)</f>
        <v>0</v>
      </c>
      <c r="AZ334" s="542">
        <f>SUMIFS('Faturamento NNE'!$H$2:$H$707,'Faturamento NNE'!$E$2:$E$707,'Infos Relatório'!$B$326,'Faturamento NNE'!$F$2:$F$707,'Infos Relatório'!$B334,'Faturamento NNE'!$AA$2:$AA$707,'Infos Relatório'!AY$1)</f>
        <v>0</v>
      </c>
      <c r="BA334" s="542">
        <f>SUMIFS('Faturamento NNE'!$K$2:$K$707,'Faturamento NNE'!$E$2:$E$707,'Infos Relatório'!$B$326,'Faturamento NNE'!$F$2:$F$707,'Infos Relatório'!$B334,'Faturamento NNE'!$AA$2:$AA$707,'Infos Relatório'!AY$1)</f>
        <v>0</v>
      </c>
      <c r="BB334" s="546">
        <f>SUMIFS('Faturamento NNE'!$P$2:$P$707,'Faturamento NNE'!$E$2:$E$707,'Infos Relatório'!$B$326,'Faturamento NNE'!$F$2:$F$707,'Infos Relatório'!$B334,'Faturamento NNE'!$AA$2:$AA$707,'Infos Relatório'!AY$1,'Faturamento NNE'!$U$2:$U$707,"Sim")+SUMIFS('Faturamento NNE'!$Q$2:$Q$707,'Faturamento NNE'!$E$2:$E$707,'Infos Relatório'!$B$326,'Faturamento NNE'!$F$2:$F$707,'Infos Relatório'!$B334,'Faturamento NNE'!$AA$2:$AA$707,'Infos Relatório'!AY$1,'Faturamento NNE'!$U$2:$U$707,"Sim")</f>
        <v>0</v>
      </c>
      <c r="BC334" s="227" t="e">
        <f t="shared" si="116"/>
        <v>#DIV/0!</v>
      </c>
      <c r="BD334" s="545">
        <f>SUMIFS('Faturamento NNE'!$I$2:$I$707,'Faturamento NNE'!$E$2:$E$707,'Infos Relatório'!$B$326,'Faturamento NNE'!$F$2:$F$707,'Infos Relatório'!$B334,'Faturamento NNE'!$AA$2:$AA$707,'Infos Relatório'!AY$1)</f>
        <v>0</v>
      </c>
      <c r="BE334" s="541">
        <f>COUNTIFS('Faturamento NNE'!$E$2:$E$707,'Infos Relatório'!$B$326,'Faturamento NNE'!$F$2:$F$707,'Infos Relatório'!$B334,'Faturamento NNE'!$AA$2:$AA$707,'Infos Relatório'!BE$1)</f>
        <v>0</v>
      </c>
      <c r="BF334" s="542">
        <f>SUMIFS('Faturamento NNE'!$H$2:$H$707,'Faturamento NNE'!$E$2:$E$707,'Infos Relatório'!$B$326,'Faturamento NNE'!$F$2:$F$707,'Infos Relatório'!$B334,'Faturamento NNE'!$AA$2:$AA$707,'Infos Relatório'!BE$1)</f>
        <v>0</v>
      </c>
      <c r="BG334" s="542">
        <f>SUMIFS('Faturamento NNE'!$K$2:$K$707,'Faturamento NNE'!$E$2:$E$707,'Infos Relatório'!$B$326,'Faturamento NNE'!$F$2:$F$707,'Infos Relatório'!$B334,'Faturamento NNE'!$AA$2:$AA$707,'Infos Relatório'!BE$1)</f>
        <v>0</v>
      </c>
      <c r="BH334" s="546">
        <f>SUMIFS('Faturamento NNE'!$P$2:$P$707,'Faturamento NNE'!$E$2:$E$707,'Infos Relatório'!$B$326,'Faturamento NNE'!$F$2:$F$707,'Infos Relatório'!$B334,'Faturamento NNE'!$AA$2:$AA$707,'Infos Relatório'!BE$1,'Faturamento NNE'!$U$2:$U$707,"Sim")+SUMIFS('Faturamento NNE'!$Q$2:$Q$707,'Faturamento NNE'!$E$2:$E$707,'Infos Relatório'!$B$326,'Faturamento NNE'!$F$2:$F$707,'Infos Relatório'!$B334,'Faturamento NNE'!$AA$2:$AA$707,'Infos Relatório'!BE$1,'Faturamento NNE'!$U$2:$U$707,"Sim")</f>
        <v>0</v>
      </c>
      <c r="BI334" s="227" t="e">
        <f t="shared" si="117"/>
        <v>#DIV/0!</v>
      </c>
      <c r="BJ334" s="545">
        <f>SUMIFS('Faturamento NNE'!$I$2:$I$707,'Faturamento NNE'!$E$2:$E$707,'Infos Relatório'!$B$326,'Faturamento NNE'!$F$2:$F$707,'Infos Relatório'!$B334,'Faturamento NNE'!$AA$2:$AA$707,'Infos Relatório'!BE$1)</f>
        <v>0</v>
      </c>
      <c r="BK334" s="541">
        <f>COUNTIFS('Faturamento NNE'!$E$2:$E$707,'Infos Relatório'!$B$326,'Faturamento NNE'!$F$2:$F$707,'Infos Relatório'!$B334,'Faturamento NNE'!$AA$2:$AA$707,'Infos Relatório'!BK$1)</f>
        <v>0</v>
      </c>
      <c r="BL334" s="542">
        <f>SUMIFS('Faturamento NNE'!$H$2:$H$707,'Faturamento NNE'!$E$2:$E$707,'Infos Relatório'!$B$326,'Faturamento NNE'!$F$2:$F$707,'Infos Relatório'!$B334,'Faturamento NNE'!$AA$2:$AA$707,'Infos Relatório'!BK$1)</f>
        <v>0</v>
      </c>
      <c r="BM334" s="542">
        <f>SUMIFS('Faturamento NNE'!$K$2:$K$707,'Faturamento NNE'!$E$2:$E$707,'Infos Relatório'!$B$326,'Faturamento NNE'!$F$2:$F$707,'Infos Relatório'!$B334,'Faturamento NNE'!$AA$2:$AA$707,'Infos Relatório'!BK$1)</f>
        <v>0</v>
      </c>
      <c r="BN334" s="546">
        <f>SUMIFS('Faturamento NNE'!$P$2:$P$707,'Faturamento NNE'!$E$2:$E$707,'Infos Relatório'!$B$326,'Faturamento NNE'!$F$2:$F$707,'Infos Relatório'!$B334,'Faturamento NNE'!$AA$2:$AA$707,'Infos Relatório'!BK$1,'Faturamento NNE'!$U$2:$U$707,"Sim")+SUMIFS('Faturamento NNE'!$Q$2:$Q$707,'Faturamento NNE'!$E$2:$E$707,'Infos Relatório'!$B$326,'Faturamento NNE'!$F$2:$F$707,'Infos Relatório'!$B334,'Faturamento NNE'!$AA$2:$AA$707,'Infos Relatório'!BK$1,'Faturamento NNE'!$U$2:$U$707,"Sim")</f>
        <v>0</v>
      </c>
      <c r="BO334" s="227" t="e">
        <f t="shared" si="118"/>
        <v>#DIV/0!</v>
      </c>
      <c r="BP334" s="545">
        <f>SUMIFS('Faturamento NNE'!$I$2:$I$707,'Faturamento NNE'!$E$2:$E$707,'Infos Relatório'!$B$326,'Faturamento NNE'!$F$2:$F$707,'Infos Relatório'!$B334,'Faturamento NNE'!$AA$2:$AA$707,'Infos Relatório'!BK$1)</f>
        <v>0</v>
      </c>
      <c r="BQ334" s="541">
        <f>COUNTIFS('Faturamento NNE'!$E$2:$E$707,'Infos Relatório'!$B$326,'Faturamento NNE'!$F$2:$F$707,'Infos Relatório'!$B334,'Faturamento NNE'!$AA$2:$AA$707,'Infos Relatório'!BQ$1)</f>
        <v>0</v>
      </c>
      <c r="BR334" s="542">
        <f>SUMIFS('Faturamento NNE'!$H$2:$H$707,'Faturamento NNE'!$E$2:$E$707,'Infos Relatório'!$B$326,'Faturamento NNE'!$F$2:$F$707,'Infos Relatório'!$B334,'Faturamento NNE'!$AA$2:$AA$707,'Infos Relatório'!BQ$1)</f>
        <v>0</v>
      </c>
      <c r="BS334" s="542">
        <f>SUMIFS('Faturamento NNE'!$K$2:$K$707,'Faturamento NNE'!$E$2:$E$707,'Infos Relatório'!$B$326,'Faturamento NNE'!$F$2:$F$707,'Infos Relatório'!$B334,'Faturamento NNE'!$AA$2:$AA$707,'Infos Relatório'!BQ$1)</f>
        <v>0</v>
      </c>
      <c r="BT334" s="546">
        <f>SUMIFS('Faturamento NNE'!$P$2:$P$707,'Faturamento NNE'!$E$2:$E$707,'Infos Relatório'!$B$326,'Faturamento NNE'!$F$2:$F$707,'Infos Relatório'!$B334,'Faturamento NNE'!$AA$2:$AA$707,'Infos Relatório'!BQ$1,'Faturamento NNE'!$U$2:$U$707,"Sim")+SUMIFS('Faturamento NNE'!$Q$2:$Q$707,'Faturamento NNE'!$E$2:$E$707,'Infos Relatório'!$B$326,'Faturamento NNE'!$F$2:$F$707,'Infos Relatório'!$B334,'Faturamento NNE'!$AA$2:$AA$707,'Infos Relatório'!BQ$1,'Faturamento NNE'!$U$2:$U$707,"Sim")</f>
        <v>0</v>
      </c>
      <c r="BU334" s="227" t="e">
        <f t="shared" si="119"/>
        <v>#DIV/0!</v>
      </c>
      <c r="BV334" s="545">
        <f>SUMIFS('Faturamento NNE'!$I$2:$I$707,'Faturamento NNE'!$E$2:$E$707,'Infos Relatório'!$B$326,'Faturamento NNE'!$F$2:$F$707,'Infos Relatório'!$B334,'Faturamento NNE'!$AA$2:$AA$707,'Infos Relatório'!BQ$1)</f>
        <v>0</v>
      </c>
    </row>
    <row r="335" spans="2:74">
      <c r="B335" s="217" t="s">
        <v>138</v>
      </c>
      <c r="C335" s="541">
        <f>COUNTIFS('Faturamento NNE'!$E$2:$E$707,'Infos Relatório'!$B$326,'Faturamento NNE'!$F$2:$F$707,'Infos Relatório'!$B335,'Faturamento NNE'!$AA$2:$AA$707,'Infos Relatório'!C$1)</f>
        <v>0</v>
      </c>
      <c r="D335" s="542">
        <f>SUMIFS('Faturamento NNE'!$H$2:$H$707,'Faturamento NNE'!$E$2:$E$707,'Infos Relatório'!$B$326,'Faturamento NNE'!$F$2:$F$707,'Infos Relatório'!$B335,'Faturamento NNE'!$AA$2:$AA$707,'Infos Relatório'!C$1)</f>
        <v>0</v>
      </c>
      <c r="E335" s="543">
        <f>SUMIFS('Faturamento NNE'!$K$2:$K$707,'Faturamento NNE'!$E$2:$E$707,'Infos Relatório'!$B$326,'Faturamento NNE'!$F$2:$F$707,'Infos Relatório'!$B335,'Faturamento NNE'!$AA$2:$AA$707,'Infos Relatório'!C$1)</f>
        <v>0</v>
      </c>
      <c r="F335" s="544">
        <f>SUMIFS('Faturamento NNE'!$P$2:$P$707,'Faturamento NNE'!$E$2:$E$707,'Infos Relatório'!$B$326,'Faturamento NNE'!$F$2:$F$707,'Infos Relatório'!$B335,'Faturamento NNE'!$AA$2:$AA$707,'Infos Relatório'!C$1,'Faturamento NNE'!$U$2:$U$707,"Sim")+SUMIFS('Faturamento NNE'!$Q$2:$Q$707,'Faturamento NNE'!$E$2:$E$707,'Infos Relatório'!$B$326,'Faturamento NNE'!$F$2:$F$707,'Infos Relatório'!$B335,'Faturamento NNE'!$AA$2:$AA$707,'Infos Relatório'!C$1,'Faturamento NNE'!$U$2:$U$707,"Sim")</f>
        <v>0</v>
      </c>
      <c r="G335" s="283" t="e">
        <f t="shared" si="108"/>
        <v>#DIV/0!</v>
      </c>
      <c r="H335" s="545">
        <f>SUMIFS('Faturamento NNE'!$I$2:$I$707,'Faturamento NNE'!$E$2:$E$707,'Infos Relatório'!$B$326,'Faturamento NNE'!$F$2:$F$707,'Infos Relatório'!$B335,'Faturamento NNE'!$AA$2:$AA$707,'Infos Relatório'!C$1)</f>
        <v>0</v>
      </c>
      <c r="I335" s="541">
        <f>COUNTIFS('Faturamento NNE'!$E$2:$E$707,'Infos Relatório'!$B$326,'Faturamento NNE'!$F$2:$F$707,'Infos Relatório'!$B335,'Faturamento NNE'!$AA$2:$AA$707,'Infos Relatório'!I$1)</f>
        <v>0</v>
      </c>
      <c r="J335" s="542">
        <f>SUMIFS('Faturamento NNE'!$H$2:$H$707,'Faturamento NNE'!$E$2:$E$707,'Infos Relatório'!$B$326,'Faturamento NNE'!$F$2:$F$707,'Infos Relatório'!$B335,'Faturamento NNE'!$AA$2:$AA$707,'Infos Relatório'!I$1)</f>
        <v>0</v>
      </c>
      <c r="K335" s="543">
        <f>SUMIFS('Faturamento NNE'!$K$2:$K$707,'Faturamento NNE'!$E$2:$E$707,'Infos Relatório'!$B$326,'Faturamento NNE'!$F$2:$F$707,'Infos Relatório'!$B335,'Faturamento NNE'!$AA$2:$AA$707,'Infos Relatório'!I$1)</f>
        <v>0</v>
      </c>
      <c r="L335" s="544">
        <f>SUMIFS('Faturamento NNE'!$P$2:$P$707,'Faturamento NNE'!$E$2:$E$707,'Infos Relatório'!$B$326,'Faturamento NNE'!$F$2:$F$707,'Infos Relatório'!$B335,'Faturamento NNE'!$AA$2:$AA$707,'Infos Relatório'!I$1,'Faturamento NNE'!$U$2:$U$707,"Sim")+SUMIFS('Faturamento NNE'!$Q$2:$Q$707,'Faturamento NNE'!$E$2:$E$707,'Infos Relatório'!$B$326,'Faturamento NNE'!$F$2:$F$707,'Infos Relatório'!$B335,'Faturamento NNE'!$AA$2:$AA$707,'Infos Relatório'!I$1,'Faturamento NNE'!$U$2:$U$707,"Sim")</f>
        <v>0</v>
      </c>
      <c r="M335" s="283" t="e">
        <f t="shared" si="109"/>
        <v>#DIV/0!</v>
      </c>
      <c r="N335" s="545">
        <f>SUMIFS('Faturamento NNE'!$I$2:$I$707,'Faturamento NNE'!$E$2:$E$707,'Infos Relatório'!$B$326,'Faturamento NNE'!$F$2:$F$707,'Infos Relatório'!$B335,'Faturamento NNE'!$AA$2:$AA$707,'Infos Relatório'!I$1)</f>
        <v>0</v>
      </c>
      <c r="O335" s="541">
        <f>COUNTIFS('Faturamento NNE'!$E$2:$E$707,'Infos Relatório'!$B$326,'Faturamento NNE'!$F$2:$F$707,'Infos Relatório'!$B335,'Faturamento NNE'!$AA$2:$AA$707,'Infos Relatório'!O$1)</f>
        <v>0</v>
      </c>
      <c r="P335" s="542">
        <f>SUMIFS('Faturamento NNE'!$H$2:$H$707,'Faturamento NNE'!$E$2:$E$707,'Infos Relatório'!$B$326,'Faturamento NNE'!$F$2:$F$707,'Infos Relatório'!$B335,'Faturamento NNE'!$AA$2:$AA$707,'Infos Relatório'!O$1)</f>
        <v>0</v>
      </c>
      <c r="Q335" s="542">
        <f>SUMIFS('Faturamento NNE'!$K$2:$K$707,'Faturamento NNE'!$E$2:$E$707,'Infos Relatório'!$B$326,'Faturamento NNE'!$F$2:$F$707,'Infos Relatório'!$B335,'Faturamento NNE'!$AA$2:$AA$707,'Infos Relatório'!O$1)</f>
        <v>0</v>
      </c>
      <c r="R335" s="546">
        <f>SUMIFS('Faturamento NNE'!$P$2:$P$707,'Faturamento NNE'!$E$2:$E$707,'Infos Relatório'!$B$326,'Faturamento NNE'!$F$2:$F$707,'Infos Relatório'!$B335,'Faturamento NNE'!$AA$2:$AA$707,'Infos Relatório'!O$1,'Faturamento NNE'!$U$2:$U$707,"Sim")+SUMIFS('Faturamento NNE'!$Q$2:$Q$707,'Faturamento NNE'!$E$2:$E$707,'Infos Relatório'!$B$326,'Faturamento NNE'!$F$2:$F$707,'Infos Relatório'!$B335,'Faturamento NNE'!$AA$2:$AA$707,'Infos Relatório'!O$1,'Faturamento NNE'!$U$2:$U$707,"Sim")</f>
        <v>0</v>
      </c>
      <c r="S335" s="227" t="e">
        <f t="shared" si="110"/>
        <v>#DIV/0!</v>
      </c>
      <c r="T335" s="545">
        <f>SUMIFS('Faturamento NNE'!$I$2:$I$707,'Faturamento NNE'!$E$2:$E$707,'Infos Relatório'!$B$326,'Faturamento NNE'!$F$2:$F$707,'Infos Relatório'!$B335,'Faturamento NNE'!$AA$2:$AA$707,'Infos Relatório'!O$1)</f>
        <v>0</v>
      </c>
      <c r="U335" s="541">
        <f>COUNTIFS('Faturamento NNE'!$E$2:$E$707,'Infos Relatório'!$B$326,'Faturamento NNE'!$F$2:$F$707,'Infos Relatório'!$B335,'Faturamento NNE'!$AA$2:$AA$707,'Infos Relatório'!U$1)</f>
        <v>0</v>
      </c>
      <c r="V335" s="542">
        <f>SUMIFS('Faturamento NNE'!$H$2:$H$707,'Faturamento NNE'!$E$2:$E$707,'Infos Relatório'!$B$326,'Faturamento NNE'!$F$2:$F$707,'Infos Relatório'!$B335,'Faturamento NNE'!$AA$2:$AA$707,'Infos Relatório'!U$1)</f>
        <v>0</v>
      </c>
      <c r="W335" s="542">
        <f>SUMIFS('Faturamento NNE'!$K$2:$K$707,'Faturamento NNE'!$E$2:$E$707,'Infos Relatório'!$B$326,'Faturamento NNE'!$F$2:$F$707,'Infos Relatório'!$B335,'Faturamento NNE'!$AA$2:$AA$707,'Infos Relatório'!U$1)</f>
        <v>0</v>
      </c>
      <c r="X335" s="546">
        <f>SUMIFS('Faturamento NNE'!$P$2:$P$707,'Faturamento NNE'!$E$2:$E$707,'Infos Relatório'!$B$326,'Faturamento NNE'!$F$2:$F$707,'Infos Relatório'!$B335,'Faturamento NNE'!$AA$2:$AA$707,'Infos Relatório'!U$1,'Faturamento NNE'!$U$2:$U$707,"Sim")+SUMIFS('Faturamento NNE'!$Q$2:$Q$707,'Faturamento NNE'!$E$2:$E$707,'Infos Relatório'!$B$326,'Faturamento NNE'!$F$2:$F$707,'Infos Relatório'!$B335,'Faturamento NNE'!$AA$2:$AA$707,'Infos Relatório'!U$1,'Faturamento NNE'!$U$2:$U$707,"Sim")</f>
        <v>0</v>
      </c>
      <c r="Y335" s="227" t="e">
        <f t="shared" si="111"/>
        <v>#DIV/0!</v>
      </c>
      <c r="Z335" s="545">
        <f>SUMIFS('Faturamento NNE'!$I$2:$I$707,'Faturamento NNE'!$E$2:$E$707,'Infos Relatório'!$B$326,'Faturamento NNE'!$F$2:$F$707,'Infos Relatório'!$B335,'Faturamento NNE'!$AA$2:$AA$707,'Infos Relatório'!U$1)</f>
        <v>0</v>
      </c>
      <c r="AA335" s="541">
        <f>COUNTIFS('Faturamento NNE'!$E$2:$E$707,'Infos Relatório'!$B$326,'Faturamento NNE'!$F$2:$F$707,'Infos Relatório'!$B335,'Faturamento NNE'!$AA$2:$AA$707,'Infos Relatório'!AA$1)</f>
        <v>0</v>
      </c>
      <c r="AB335" s="542">
        <f>SUMIFS('Faturamento NNE'!$H$2:$H$707,'Faturamento NNE'!$E$2:$E$707,'Infos Relatório'!$B$326,'Faturamento NNE'!$F$2:$F$707,'Infos Relatório'!$B335,'Faturamento NNE'!$AA$2:$AA$707,'Infos Relatório'!AA$1)</f>
        <v>0</v>
      </c>
      <c r="AC335" s="542">
        <f>SUMIFS('Faturamento NNE'!$K$2:$K$707,'Faturamento NNE'!$E$2:$E$707,'Infos Relatório'!$B$326,'Faturamento NNE'!$F$2:$F$707,'Infos Relatório'!$B335,'Faturamento NNE'!$AA$2:$AA$707,'Infos Relatório'!AA$1)</f>
        <v>0</v>
      </c>
      <c r="AD335" s="546">
        <f>SUMIFS('Faturamento NNE'!$P$2:$P$707,'Faturamento NNE'!$E$2:$E$707,'Infos Relatório'!$B$326,'Faturamento NNE'!$F$2:$F$707,'Infos Relatório'!$B335,'Faturamento NNE'!$AA$2:$AA$707,'Infos Relatório'!AA$1,'Faturamento NNE'!$U$2:$U$707,"Sim")+SUMIFS('Faturamento NNE'!$Q$2:$Q$707,'Faturamento NNE'!$E$2:$E$707,'Infos Relatório'!$B$326,'Faturamento NNE'!$F$2:$F$707,'Infos Relatório'!$B335,'Faturamento NNE'!$AA$2:$AA$707,'Infos Relatório'!AA$1,'Faturamento NNE'!$U$2:$U$707,"Sim")</f>
        <v>0</v>
      </c>
      <c r="AE335" s="227" t="e">
        <f t="shared" si="112"/>
        <v>#DIV/0!</v>
      </c>
      <c r="AF335" s="545">
        <f>SUMIFS('Faturamento NNE'!$I$2:$I$707,'Faturamento NNE'!$E$2:$E$707,'Infos Relatório'!$B$326,'Faturamento NNE'!$F$2:$F$707,'Infos Relatório'!$B335,'Faturamento NNE'!$AA$2:$AA$707,'Infos Relatório'!AA$1)</f>
        <v>0</v>
      </c>
      <c r="AG335" s="541">
        <f>COUNTIFS('Faturamento NNE'!$E$2:$E$707,'Infos Relatório'!$B$326,'Faturamento NNE'!$F$2:$F$707,'Infos Relatório'!$B335,'Faturamento NNE'!$AA$2:$AA$707,'Infos Relatório'!AG$1)</f>
        <v>0</v>
      </c>
      <c r="AH335" s="542">
        <f>SUMIFS('Faturamento NNE'!$H$2:$H$707,'Faturamento NNE'!$E$2:$E$707,'Infos Relatório'!$B$326,'Faturamento NNE'!$F$2:$F$707,'Infos Relatório'!$B335,'Faturamento NNE'!$AA$2:$AA$707,'Infos Relatório'!AG$1)</f>
        <v>0</v>
      </c>
      <c r="AI335" s="542">
        <f>SUMIFS('Faturamento NNE'!$K$2:$K$707,'Faturamento NNE'!$E$2:$E$707,'Infos Relatório'!$B$326,'Faturamento NNE'!$F$2:$F$707,'Infos Relatório'!$B335,'Faturamento NNE'!$AA$2:$AA$707,'Infos Relatório'!AG$1)</f>
        <v>0</v>
      </c>
      <c r="AJ335" s="546">
        <f>SUMIFS('Faturamento NNE'!$P$2:$P$707,'Faturamento NNE'!$E$2:$E$707,'Infos Relatório'!$B$326,'Faturamento NNE'!$F$2:$F$707,'Infos Relatório'!$B335,'Faturamento NNE'!$AA$2:$AA$707,'Infos Relatório'!AG$1,'Faturamento NNE'!$U$2:$U$707,"Sim")+SUMIFS('Faturamento NNE'!$Q$2:$Q$707,'Faturamento NNE'!$E$2:$E$707,'Infos Relatório'!$B$326,'Faturamento NNE'!$F$2:$F$707,'Infos Relatório'!$B335,'Faturamento NNE'!$AA$2:$AA$707,'Infos Relatório'!AG$1,'Faturamento NNE'!$U$2:$U$707,"Sim")</f>
        <v>0</v>
      </c>
      <c r="AK335" s="227" t="e">
        <f t="shared" si="113"/>
        <v>#DIV/0!</v>
      </c>
      <c r="AL335" s="545">
        <f>SUMIFS('Faturamento NNE'!$I$2:$I$707,'Faturamento NNE'!$E$2:$E$707,'Infos Relatório'!$B$326,'Faturamento NNE'!$F$2:$F$707,'Infos Relatório'!$B335,'Faturamento NNE'!$AA$2:$AA$707,'Infos Relatório'!AG$1)</f>
        <v>0</v>
      </c>
      <c r="AM335" s="541">
        <f>COUNTIFS('Faturamento NNE'!$E$2:$E$707,'Infos Relatório'!$B$326,'Faturamento NNE'!$F$2:$F$707,'Infos Relatório'!$B335,'Faturamento NNE'!$AA$2:$AA$707,'Infos Relatório'!AM$1)</f>
        <v>0</v>
      </c>
      <c r="AN335" s="542">
        <f>SUMIFS('Faturamento NNE'!$H$2:$H$707,'Faturamento NNE'!$E$2:$E$707,'Infos Relatório'!$B$326,'Faturamento NNE'!$F$2:$F$707,'Infos Relatório'!$B335,'Faturamento NNE'!$AA$2:$AA$707,'Infos Relatório'!AM$1)</f>
        <v>0</v>
      </c>
      <c r="AO335" s="542">
        <f>SUMIFS('Faturamento NNE'!$K$2:$K$707,'Faturamento NNE'!$E$2:$E$707,'Infos Relatório'!$B$326,'Faturamento NNE'!$F$2:$F$707,'Infos Relatório'!$B335,'Faturamento NNE'!$AA$2:$AA$707,'Infos Relatório'!AM$1)</f>
        <v>0</v>
      </c>
      <c r="AP335" s="546">
        <f>SUMIFS('Faturamento NNE'!$P$2:$P$707,'Faturamento NNE'!$E$2:$E$707,'Infos Relatório'!$B$326,'Faturamento NNE'!$F$2:$F$707,'Infos Relatório'!$B335,'Faturamento NNE'!$AA$2:$AA$707,'Infos Relatório'!AM$1,'Faturamento NNE'!$U$2:$U$707,"Sim")+SUMIFS('Faturamento NNE'!$Q$2:$Q$707,'Faturamento NNE'!$E$2:$E$707,'Infos Relatório'!$B$326,'Faturamento NNE'!$F$2:$F$707,'Infos Relatório'!$B335,'Faturamento NNE'!$AA$2:$AA$707,'Infos Relatório'!AM$1,'Faturamento NNE'!$U$2:$U$707,"Sim")</f>
        <v>0</v>
      </c>
      <c r="AQ335" s="227" t="e">
        <f t="shared" si="114"/>
        <v>#DIV/0!</v>
      </c>
      <c r="AR335" s="545">
        <f>SUMIFS('Faturamento NNE'!$I$2:$I$707,'Faturamento NNE'!$E$2:$E$707,'Infos Relatório'!$B$326,'Faturamento NNE'!$F$2:$F$707,'Infos Relatório'!$B335,'Faturamento NNE'!$AA$2:$AA$707,'Infos Relatório'!AM$1)</f>
        <v>0</v>
      </c>
      <c r="AS335" s="541">
        <f>COUNTIFS('Faturamento NNE'!$E$2:$E$707,'Infos Relatório'!$B$326,'Faturamento NNE'!$F$2:$F$707,'Infos Relatório'!$B335,'Faturamento NNE'!$AA$2:$AA$707,'Infos Relatório'!AS$1)</f>
        <v>0</v>
      </c>
      <c r="AT335" s="542">
        <f>SUMIFS('Faturamento NNE'!$H$2:$H$707,'Faturamento NNE'!$E$2:$E$707,'Infos Relatório'!$B$326,'Faturamento NNE'!$F$2:$F$707,'Infos Relatório'!$B335,'Faturamento NNE'!$AA$2:$AA$707,'Infos Relatório'!AS$1)</f>
        <v>0</v>
      </c>
      <c r="AU335" s="542">
        <f>SUMIFS('Faturamento NNE'!$K$2:$K$707,'Faturamento NNE'!$E$2:$E$707,'Infos Relatório'!$B$326,'Faturamento NNE'!$F$2:$F$707,'Infos Relatório'!$B335,'Faturamento NNE'!$AA$2:$AA$707,'Infos Relatório'!AS$1)</f>
        <v>0</v>
      </c>
      <c r="AV335" s="546">
        <f>SUMIFS('Faturamento NNE'!$P$2:$P$707,'Faturamento NNE'!$E$2:$E$707,'Infos Relatório'!$B$326,'Faturamento NNE'!$F$2:$F$707,'Infos Relatório'!$B335,'Faturamento NNE'!$AA$2:$AA$707,'Infos Relatório'!AS$1,'Faturamento NNE'!$U$2:$U$707,"Sim")+SUMIFS('Faturamento NNE'!$Q$2:$Q$707,'Faturamento NNE'!$E$2:$E$707,'Infos Relatório'!$B$326,'Faturamento NNE'!$F$2:$F$707,'Infos Relatório'!$B335,'Faturamento NNE'!$AA$2:$AA$707,'Infos Relatório'!AS$1,'Faturamento NNE'!$U$2:$U$707,"Sim")</f>
        <v>0</v>
      </c>
      <c r="AW335" s="227" t="e">
        <f t="shared" si="115"/>
        <v>#DIV/0!</v>
      </c>
      <c r="AX335" s="545">
        <f>SUMIFS('Faturamento NNE'!$I$2:$I$707,'Faturamento NNE'!$E$2:$E$707,'Infos Relatório'!$B$326,'Faturamento NNE'!$F$2:$F$707,'Infos Relatório'!$B335,'Faturamento NNE'!$AA$2:$AA$707,'Infos Relatório'!AS$1)</f>
        <v>0</v>
      </c>
      <c r="AY335" s="541">
        <f>COUNTIFS('Faturamento NNE'!$E$2:$E$707,'Infos Relatório'!$B$326,'Faturamento NNE'!$F$2:$F$707,'Infos Relatório'!$B335,'Faturamento NNE'!$AA$2:$AA$707,'Infos Relatório'!AY$1)</f>
        <v>0</v>
      </c>
      <c r="AZ335" s="542">
        <f>SUMIFS('Faturamento NNE'!$H$2:$H$707,'Faturamento NNE'!$E$2:$E$707,'Infos Relatório'!$B$326,'Faturamento NNE'!$F$2:$F$707,'Infos Relatório'!$B335,'Faturamento NNE'!$AA$2:$AA$707,'Infos Relatório'!AY$1)</f>
        <v>0</v>
      </c>
      <c r="BA335" s="542">
        <f>SUMIFS('Faturamento NNE'!$K$2:$K$707,'Faturamento NNE'!$E$2:$E$707,'Infos Relatório'!$B$326,'Faturamento NNE'!$F$2:$F$707,'Infos Relatório'!$B335,'Faturamento NNE'!$AA$2:$AA$707,'Infos Relatório'!AY$1)</f>
        <v>0</v>
      </c>
      <c r="BB335" s="546">
        <f>SUMIFS('Faturamento NNE'!$P$2:$P$707,'Faturamento NNE'!$E$2:$E$707,'Infos Relatório'!$B$326,'Faturamento NNE'!$F$2:$F$707,'Infos Relatório'!$B335,'Faturamento NNE'!$AA$2:$AA$707,'Infos Relatório'!AY$1,'Faturamento NNE'!$U$2:$U$707,"Sim")+SUMIFS('Faturamento NNE'!$Q$2:$Q$707,'Faturamento NNE'!$E$2:$E$707,'Infos Relatório'!$B$326,'Faturamento NNE'!$F$2:$F$707,'Infos Relatório'!$B335,'Faturamento NNE'!$AA$2:$AA$707,'Infos Relatório'!AY$1,'Faturamento NNE'!$U$2:$U$707,"Sim")</f>
        <v>0</v>
      </c>
      <c r="BC335" s="227" t="e">
        <f t="shared" si="116"/>
        <v>#DIV/0!</v>
      </c>
      <c r="BD335" s="545">
        <f>SUMIFS('Faturamento NNE'!$I$2:$I$707,'Faturamento NNE'!$E$2:$E$707,'Infos Relatório'!$B$326,'Faturamento NNE'!$F$2:$F$707,'Infos Relatório'!$B335,'Faturamento NNE'!$AA$2:$AA$707,'Infos Relatório'!AY$1)</f>
        <v>0</v>
      </c>
      <c r="BE335" s="541">
        <f>COUNTIFS('Faturamento NNE'!$E$2:$E$707,'Infos Relatório'!$B$326,'Faturamento NNE'!$F$2:$F$707,'Infos Relatório'!$B335,'Faturamento NNE'!$AA$2:$AA$707,'Infos Relatório'!BE$1)</f>
        <v>0</v>
      </c>
      <c r="BF335" s="542">
        <f>SUMIFS('Faturamento NNE'!$H$2:$H$707,'Faturamento NNE'!$E$2:$E$707,'Infos Relatório'!$B$326,'Faturamento NNE'!$F$2:$F$707,'Infos Relatório'!$B335,'Faturamento NNE'!$AA$2:$AA$707,'Infos Relatório'!BE$1)</f>
        <v>0</v>
      </c>
      <c r="BG335" s="542">
        <f>SUMIFS('Faturamento NNE'!$K$2:$K$707,'Faturamento NNE'!$E$2:$E$707,'Infos Relatório'!$B$326,'Faturamento NNE'!$F$2:$F$707,'Infos Relatório'!$B335,'Faturamento NNE'!$AA$2:$AA$707,'Infos Relatório'!BE$1)</f>
        <v>0</v>
      </c>
      <c r="BH335" s="546">
        <f>SUMIFS('Faturamento NNE'!$P$2:$P$707,'Faturamento NNE'!$E$2:$E$707,'Infos Relatório'!$B$326,'Faturamento NNE'!$F$2:$F$707,'Infos Relatório'!$B335,'Faturamento NNE'!$AA$2:$AA$707,'Infos Relatório'!BE$1,'Faturamento NNE'!$U$2:$U$707,"Sim")+SUMIFS('Faturamento NNE'!$Q$2:$Q$707,'Faturamento NNE'!$E$2:$E$707,'Infos Relatório'!$B$326,'Faturamento NNE'!$F$2:$F$707,'Infos Relatório'!$B335,'Faturamento NNE'!$AA$2:$AA$707,'Infos Relatório'!BE$1,'Faturamento NNE'!$U$2:$U$707,"Sim")</f>
        <v>0</v>
      </c>
      <c r="BI335" s="227" t="e">
        <f t="shared" si="117"/>
        <v>#DIV/0!</v>
      </c>
      <c r="BJ335" s="545">
        <f>SUMIFS('Faturamento NNE'!$I$2:$I$707,'Faturamento NNE'!$E$2:$E$707,'Infos Relatório'!$B$326,'Faturamento NNE'!$F$2:$F$707,'Infos Relatório'!$B335,'Faturamento NNE'!$AA$2:$AA$707,'Infos Relatório'!BE$1)</f>
        <v>0</v>
      </c>
      <c r="BK335" s="541">
        <f>COUNTIFS('Faturamento NNE'!$E$2:$E$707,'Infos Relatório'!$B$326,'Faturamento NNE'!$F$2:$F$707,'Infos Relatório'!$B335,'Faturamento NNE'!$AA$2:$AA$707,'Infos Relatório'!BK$1)</f>
        <v>0</v>
      </c>
      <c r="BL335" s="542">
        <f>SUMIFS('Faturamento NNE'!$H$2:$H$707,'Faturamento NNE'!$E$2:$E$707,'Infos Relatório'!$B$326,'Faturamento NNE'!$F$2:$F$707,'Infos Relatório'!$B335,'Faturamento NNE'!$AA$2:$AA$707,'Infos Relatório'!BK$1)</f>
        <v>0</v>
      </c>
      <c r="BM335" s="542">
        <f>SUMIFS('Faturamento NNE'!$K$2:$K$707,'Faturamento NNE'!$E$2:$E$707,'Infos Relatório'!$B$326,'Faturamento NNE'!$F$2:$F$707,'Infos Relatório'!$B335,'Faturamento NNE'!$AA$2:$AA$707,'Infos Relatório'!BK$1)</f>
        <v>0</v>
      </c>
      <c r="BN335" s="546">
        <f>SUMIFS('Faturamento NNE'!$P$2:$P$707,'Faturamento NNE'!$E$2:$E$707,'Infos Relatório'!$B$326,'Faturamento NNE'!$F$2:$F$707,'Infos Relatório'!$B335,'Faturamento NNE'!$AA$2:$AA$707,'Infos Relatório'!BK$1,'Faturamento NNE'!$U$2:$U$707,"Sim")+SUMIFS('Faturamento NNE'!$Q$2:$Q$707,'Faturamento NNE'!$E$2:$E$707,'Infos Relatório'!$B$326,'Faturamento NNE'!$F$2:$F$707,'Infos Relatório'!$B335,'Faturamento NNE'!$AA$2:$AA$707,'Infos Relatório'!BK$1,'Faturamento NNE'!$U$2:$U$707,"Sim")</f>
        <v>0</v>
      </c>
      <c r="BO335" s="227" t="e">
        <f t="shared" si="118"/>
        <v>#DIV/0!</v>
      </c>
      <c r="BP335" s="545">
        <f>SUMIFS('Faturamento NNE'!$I$2:$I$707,'Faturamento NNE'!$E$2:$E$707,'Infos Relatório'!$B$326,'Faturamento NNE'!$F$2:$F$707,'Infos Relatório'!$B335,'Faturamento NNE'!$AA$2:$AA$707,'Infos Relatório'!BK$1)</f>
        <v>0</v>
      </c>
      <c r="BQ335" s="541">
        <f>COUNTIFS('Faturamento NNE'!$E$2:$E$707,'Infos Relatório'!$B$326,'Faturamento NNE'!$F$2:$F$707,'Infos Relatório'!$B335,'Faturamento NNE'!$AA$2:$AA$707,'Infos Relatório'!BQ$1)</f>
        <v>0</v>
      </c>
      <c r="BR335" s="542">
        <f>SUMIFS('Faturamento NNE'!$H$2:$H$707,'Faturamento NNE'!$E$2:$E$707,'Infos Relatório'!$B$326,'Faturamento NNE'!$F$2:$F$707,'Infos Relatório'!$B335,'Faturamento NNE'!$AA$2:$AA$707,'Infos Relatório'!BQ$1)</f>
        <v>0</v>
      </c>
      <c r="BS335" s="542">
        <f>SUMIFS('Faturamento NNE'!$K$2:$K$707,'Faturamento NNE'!$E$2:$E$707,'Infos Relatório'!$B$326,'Faturamento NNE'!$F$2:$F$707,'Infos Relatório'!$B335,'Faturamento NNE'!$AA$2:$AA$707,'Infos Relatório'!BQ$1)</f>
        <v>0</v>
      </c>
      <c r="BT335" s="546">
        <f>SUMIFS('Faturamento NNE'!$P$2:$P$707,'Faturamento NNE'!$E$2:$E$707,'Infos Relatório'!$B$326,'Faturamento NNE'!$F$2:$F$707,'Infos Relatório'!$B335,'Faturamento NNE'!$AA$2:$AA$707,'Infos Relatório'!BQ$1,'Faturamento NNE'!$U$2:$U$707,"Sim")+SUMIFS('Faturamento NNE'!$Q$2:$Q$707,'Faturamento NNE'!$E$2:$E$707,'Infos Relatório'!$B$326,'Faturamento NNE'!$F$2:$F$707,'Infos Relatório'!$B335,'Faturamento NNE'!$AA$2:$AA$707,'Infos Relatório'!BQ$1,'Faturamento NNE'!$U$2:$U$707,"Sim")</f>
        <v>0</v>
      </c>
      <c r="BU335" s="227" t="e">
        <f t="shared" si="119"/>
        <v>#DIV/0!</v>
      </c>
      <c r="BV335" s="545">
        <f>SUMIFS('Faturamento NNE'!$I$2:$I$707,'Faturamento NNE'!$E$2:$E$707,'Infos Relatório'!$B$326,'Faturamento NNE'!$F$2:$F$707,'Infos Relatório'!$B335,'Faturamento NNE'!$AA$2:$AA$707,'Infos Relatório'!BQ$1)</f>
        <v>0</v>
      </c>
    </row>
    <row r="336" spans="2:74">
      <c r="B336" s="217" t="s">
        <v>139</v>
      </c>
      <c r="C336" s="541">
        <f>COUNTIFS('Faturamento NNE'!$E$2:$E$707,'Infos Relatório'!$B$326,'Faturamento NNE'!$F$2:$F$707,'Infos Relatório'!$B336,'Faturamento NNE'!$AA$2:$AA$707,'Infos Relatório'!C$1)</f>
        <v>0</v>
      </c>
      <c r="D336" s="542">
        <f>SUMIFS('Faturamento NNE'!$H$2:$H$707,'Faturamento NNE'!$E$2:$E$707,'Infos Relatório'!$B$326,'Faturamento NNE'!$F$2:$F$707,'Infos Relatório'!$B336,'Faturamento NNE'!$AA$2:$AA$707,'Infos Relatório'!C$1)</f>
        <v>0</v>
      </c>
      <c r="E336" s="543">
        <f>SUMIFS('Faturamento NNE'!$K$2:$K$707,'Faturamento NNE'!$E$2:$E$707,'Infos Relatório'!$B$326,'Faturamento NNE'!$F$2:$F$707,'Infos Relatório'!$B336,'Faturamento NNE'!$AA$2:$AA$707,'Infos Relatório'!C$1)</f>
        <v>0</v>
      </c>
      <c r="F336" s="544">
        <f>SUMIFS('Faturamento NNE'!$P$2:$P$707,'Faturamento NNE'!$E$2:$E$707,'Infos Relatório'!$B$326,'Faturamento NNE'!$F$2:$F$707,'Infos Relatório'!$B336,'Faturamento NNE'!$AA$2:$AA$707,'Infos Relatório'!C$1,'Faturamento NNE'!$U$2:$U$707,"Sim")+SUMIFS('Faturamento NNE'!$Q$2:$Q$707,'Faturamento NNE'!$E$2:$E$707,'Infos Relatório'!$B$326,'Faturamento NNE'!$F$2:$F$707,'Infos Relatório'!$B336,'Faturamento NNE'!$AA$2:$AA$707,'Infos Relatório'!C$1,'Faturamento NNE'!$U$2:$U$707,"Sim")</f>
        <v>0</v>
      </c>
      <c r="G336" s="283" t="e">
        <f t="shared" si="108"/>
        <v>#DIV/0!</v>
      </c>
      <c r="H336" s="545">
        <f>SUMIFS('Faturamento NNE'!$I$2:$I$707,'Faturamento NNE'!$E$2:$E$707,'Infos Relatório'!$B$326,'Faturamento NNE'!$F$2:$F$707,'Infos Relatório'!$B336,'Faturamento NNE'!$AA$2:$AA$707,'Infos Relatório'!C$1)</f>
        <v>0</v>
      </c>
      <c r="I336" s="541">
        <f>COUNTIFS('Faturamento NNE'!$E$2:$E$707,'Infos Relatório'!$B$326,'Faturamento NNE'!$F$2:$F$707,'Infos Relatório'!$B336,'Faturamento NNE'!$AA$2:$AA$707,'Infos Relatório'!I$1)</f>
        <v>0</v>
      </c>
      <c r="J336" s="542">
        <f>SUMIFS('Faturamento NNE'!$H$2:$H$707,'Faturamento NNE'!$E$2:$E$707,'Infos Relatório'!$B$326,'Faturamento NNE'!$F$2:$F$707,'Infos Relatório'!$B336,'Faturamento NNE'!$AA$2:$AA$707,'Infos Relatório'!I$1)</f>
        <v>0</v>
      </c>
      <c r="K336" s="543">
        <f>SUMIFS('Faturamento NNE'!$K$2:$K$707,'Faturamento NNE'!$E$2:$E$707,'Infos Relatório'!$B$326,'Faturamento NNE'!$F$2:$F$707,'Infos Relatório'!$B336,'Faturamento NNE'!$AA$2:$AA$707,'Infos Relatório'!I$1)</f>
        <v>0</v>
      </c>
      <c r="L336" s="544">
        <f>SUMIFS('Faturamento NNE'!$P$2:$P$707,'Faturamento NNE'!$E$2:$E$707,'Infos Relatório'!$B$326,'Faturamento NNE'!$F$2:$F$707,'Infos Relatório'!$B336,'Faturamento NNE'!$AA$2:$AA$707,'Infos Relatório'!I$1,'Faturamento NNE'!$U$2:$U$707,"Sim")+SUMIFS('Faturamento NNE'!$Q$2:$Q$707,'Faturamento NNE'!$E$2:$E$707,'Infos Relatório'!$B$326,'Faturamento NNE'!$F$2:$F$707,'Infos Relatório'!$B336,'Faturamento NNE'!$AA$2:$AA$707,'Infos Relatório'!I$1,'Faturamento NNE'!$U$2:$U$707,"Sim")</f>
        <v>0</v>
      </c>
      <c r="M336" s="283" t="e">
        <f t="shared" si="109"/>
        <v>#DIV/0!</v>
      </c>
      <c r="N336" s="545">
        <f>SUMIFS('Faturamento NNE'!$I$2:$I$707,'Faturamento NNE'!$E$2:$E$707,'Infos Relatório'!$B$326,'Faturamento NNE'!$F$2:$F$707,'Infos Relatório'!$B336,'Faturamento NNE'!$AA$2:$AA$707,'Infos Relatório'!I$1)</f>
        <v>0</v>
      </c>
      <c r="O336" s="541">
        <f>COUNTIFS('Faturamento NNE'!$E$2:$E$707,'Infos Relatório'!$B$326,'Faturamento NNE'!$F$2:$F$707,'Infos Relatório'!$B336,'Faturamento NNE'!$AA$2:$AA$707,'Infos Relatório'!O$1)</f>
        <v>0</v>
      </c>
      <c r="P336" s="542">
        <f>SUMIFS('Faturamento NNE'!$H$2:$H$707,'Faturamento NNE'!$E$2:$E$707,'Infos Relatório'!$B$326,'Faturamento NNE'!$F$2:$F$707,'Infos Relatório'!$B336,'Faturamento NNE'!$AA$2:$AA$707,'Infos Relatório'!O$1)</f>
        <v>0</v>
      </c>
      <c r="Q336" s="542">
        <f>SUMIFS('Faturamento NNE'!$K$2:$K$707,'Faturamento NNE'!$E$2:$E$707,'Infos Relatório'!$B$326,'Faturamento NNE'!$F$2:$F$707,'Infos Relatório'!$B336,'Faturamento NNE'!$AA$2:$AA$707,'Infos Relatório'!O$1)</f>
        <v>0</v>
      </c>
      <c r="R336" s="546">
        <f>SUMIFS('Faturamento NNE'!$P$2:$P$707,'Faturamento NNE'!$E$2:$E$707,'Infos Relatório'!$B$326,'Faturamento NNE'!$F$2:$F$707,'Infos Relatório'!$B336,'Faturamento NNE'!$AA$2:$AA$707,'Infos Relatório'!O$1,'Faturamento NNE'!$U$2:$U$707,"Sim")+SUMIFS('Faturamento NNE'!$Q$2:$Q$707,'Faturamento NNE'!$E$2:$E$707,'Infos Relatório'!$B$326,'Faturamento NNE'!$F$2:$F$707,'Infos Relatório'!$B336,'Faturamento NNE'!$AA$2:$AA$707,'Infos Relatório'!O$1,'Faturamento NNE'!$U$2:$U$707,"Sim")</f>
        <v>0</v>
      </c>
      <c r="S336" s="227" t="e">
        <f t="shared" si="110"/>
        <v>#DIV/0!</v>
      </c>
      <c r="T336" s="545">
        <f>SUMIFS('Faturamento NNE'!$I$2:$I$707,'Faturamento NNE'!$E$2:$E$707,'Infos Relatório'!$B$326,'Faturamento NNE'!$F$2:$F$707,'Infos Relatório'!$B336,'Faturamento NNE'!$AA$2:$AA$707,'Infos Relatório'!O$1)</f>
        <v>0</v>
      </c>
      <c r="U336" s="541">
        <f>COUNTIFS('Faturamento NNE'!$E$2:$E$707,'Infos Relatório'!$B$326,'Faturamento NNE'!$F$2:$F$707,'Infos Relatório'!$B336,'Faturamento NNE'!$AA$2:$AA$707,'Infos Relatório'!U$1)</f>
        <v>0</v>
      </c>
      <c r="V336" s="542">
        <f>SUMIFS('Faturamento NNE'!$H$2:$H$707,'Faturamento NNE'!$E$2:$E$707,'Infos Relatório'!$B$326,'Faturamento NNE'!$F$2:$F$707,'Infos Relatório'!$B336,'Faturamento NNE'!$AA$2:$AA$707,'Infos Relatório'!U$1)</f>
        <v>0</v>
      </c>
      <c r="W336" s="542">
        <f>SUMIFS('Faturamento NNE'!$K$2:$K$707,'Faturamento NNE'!$E$2:$E$707,'Infos Relatório'!$B$326,'Faturamento NNE'!$F$2:$F$707,'Infos Relatório'!$B336,'Faturamento NNE'!$AA$2:$AA$707,'Infos Relatório'!U$1)</f>
        <v>0</v>
      </c>
      <c r="X336" s="546">
        <f>SUMIFS('Faturamento NNE'!$P$2:$P$707,'Faturamento NNE'!$E$2:$E$707,'Infos Relatório'!$B$326,'Faturamento NNE'!$F$2:$F$707,'Infos Relatório'!$B336,'Faturamento NNE'!$AA$2:$AA$707,'Infos Relatório'!U$1,'Faturamento NNE'!$U$2:$U$707,"Sim")+SUMIFS('Faturamento NNE'!$Q$2:$Q$707,'Faturamento NNE'!$E$2:$E$707,'Infos Relatório'!$B$326,'Faturamento NNE'!$F$2:$F$707,'Infos Relatório'!$B336,'Faturamento NNE'!$AA$2:$AA$707,'Infos Relatório'!U$1,'Faturamento NNE'!$U$2:$U$707,"Sim")</f>
        <v>0</v>
      </c>
      <c r="Y336" s="227" t="e">
        <f t="shared" si="111"/>
        <v>#DIV/0!</v>
      </c>
      <c r="Z336" s="545">
        <f>SUMIFS('Faturamento NNE'!$I$2:$I$707,'Faturamento NNE'!$E$2:$E$707,'Infos Relatório'!$B$326,'Faturamento NNE'!$F$2:$F$707,'Infos Relatório'!$B336,'Faturamento NNE'!$AA$2:$AA$707,'Infos Relatório'!U$1)</f>
        <v>0</v>
      </c>
      <c r="AA336" s="541">
        <f>COUNTIFS('Faturamento NNE'!$E$2:$E$707,'Infos Relatório'!$B$326,'Faturamento NNE'!$F$2:$F$707,'Infos Relatório'!$B336,'Faturamento NNE'!$AA$2:$AA$707,'Infos Relatório'!AA$1)</f>
        <v>0</v>
      </c>
      <c r="AB336" s="542">
        <f>SUMIFS('Faturamento NNE'!$H$2:$H$707,'Faturamento NNE'!$E$2:$E$707,'Infos Relatório'!$B$326,'Faturamento NNE'!$F$2:$F$707,'Infos Relatório'!$B336,'Faturamento NNE'!$AA$2:$AA$707,'Infos Relatório'!AA$1)</f>
        <v>0</v>
      </c>
      <c r="AC336" s="542">
        <f>SUMIFS('Faturamento NNE'!$K$2:$K$707,'Faturamento NNE'!$E$2:$E$707,'Infos Relatório'!$B$326,'Faturamento NNE'!$F$2:$F$707,'Infos Relatório'!$B336,'Faturamento NNE'!$AA$2:$AA$707,'Infos Relatório'!AA$1)</f>
        <v>0</v>
      </c>
      <c r="AD336" s="546">
        <f>SUMIFS('Faturamento NNE'!$P$2:$P$707,'Faturamento NNE'!$E$2:$E$707,'Infos Relatório'!$B$326,'Faturamento NNE'!$F$2:$F$707,'Infos Relatório'!$B336,'Faturamento NNE'!$AA$2:$AA$707,'Infos Relatório'!AA$1,'Faturamento NNE'!$U$2:$U$707,"Sim")+SUMIFS('Faturamento NNE'!$Q$2:$Q$707,'Faturamento NNE'!$E$2:$E$707,'Infos Relatório'!$B$326,'Faturamento NNE'!$F$2:$F$707,'Infos Relatório'!$B336,'Faturamento NNE'!$AA$2:$AA$707,'Infos Relatório'!AA$1,'Faturamento NNE'!$U$2:$U$707,"Sim")</f>
        <v>0</v>
      </c>
      <c r="AE336" s="227" t="e">
        <f t="shared" si="112"/>
        <v>#DIV/0!</v>
      </c>
      <c r="AF336" s="545">
        <f>SUMIFS('Faturamento NNE'!$I$2:$I$707,'Faturamento NNE'!$E$2:$E$707,'Infos Relatório'!$B$326,'Faturamento NNE'!$F$2:$F$707,'Infos Relatório'!$B336,'Faturamento NNE'!$AA$2:$AA$707,'Infos Relatório'!AA$1)</f>
        <v>0</v>
      </c>
      <c r="AG336" s="541">
        <f>COUNTIFS('Faturamento NNE'!$E$2:$E$707,'Infos Relatório'!$B$326,'Faturamento NNE'!$F$2:$F$707,'Infos Relatório'!$B336,'Faturamento NNE'!$AA$2:$AA$707,'Infos Relatório'!AG$1)</f>
        <v>0</v>
      </c>
      <c r="AH336" s="542">
        <f>SUMIFS('Faturamento NNE'!$H$2:$H$707,'Faturamento NNE'!$E$2:$E$707,'Infos Relatório'!$B$326,'Faturamento NNE'!$F$2:$F$707,'Infos Relatório'!$B336,'Faturamento NNE'!$AA$2:$AA$707,'Infos Relatório'!AG$1)</f>
        <v>0</v>
      </c>
      <c r="AI336" s="542">
        <f>SUMIFS('Faturamento NNE'!$K$2:$K$707,'Faturamento NNE'!$E$2:$E$707,'Infos Relatório'!$B$326,'Faturamento NNE'!$F$2:$F$707,'Infos Relatório'!$B336,'Faturamento NNE'!$AA$2:$AA$707,'Infos Relatório'!AG$1)</f>
        <v>0</v>
      </c>
      <c r="AJ336" s="546">
        <f>SUMIFS('Faturamento NNE'!$P$2:$P$707,'Faturamento NNE'!$E$2:$E$707,'Infos Relatório'!$B$326,'Faturamento NNE'!$F$2:$F$707,'Infos Relatório'!$B336,'Faturamento NNE'!$AA$2:$AA$707,'Infos Relatório'!AG$1,'Faturamento NNE'!$U$2:$U$707,"Sim")+SUMIFS('Faturamento NNE'!$Q$2:$Q$707,'Faturamento NNE'!$E$2:$E$707,'Infos Relatório'!$B$326,'Faturamento NNE'!$F$2:$F$707,'Infos Relatório'!$B336,'Faturamento NNE'!$AA$2:$AA$707,'Infos Relatório'!AG$1,'Faturamento NNE'!$U$2:$U$707,"Sim")</f>
        <v>0</v>
      </c>
      <c r="AK336" s="227" t="e">
        <f t="shared" si="113"/>
        <v>#DIV/0!</v>
      </c>
      <c r="AL336" s="545">
        <f>SUMIFS('Faturamento NNE'!$I$2:$I$707,'Faturamento NNE'!$E$2:$E$707,'Infos Relatório'!$B$326,'Faturamento NNE'!$F$2:$F$707,'Infos Relatório'!$B336,'Faturamento NNE'!$AA$2:$AA$707,'Infos Relatório'!AG$1)</f>
        <v>0</v>
      </c>
      <c r="AM336" s="541">
        <f>COUNTIFS('Faturamento NNE'!$E$2:$E$707,'Infos Relatório'!$B$326,'Faturamento NNE'!$F$2:$F$707,'Infos Relatório'!$B336,'Faturamento NNE'!$AA$2:$AA$707,'Infos Relatório'!AM$1)</f>
        <v>0</v>
      </c>
      <c r="AN336" s="542">
        <f>SUMIFS('Faturamento NNE'!$H$2:$H$707,'Faturamento NNE'!$E$2:$E$707,'Infos Relatório'!$B$326,'Faturamento NNE'!$F$2:$F$707,'Infos Relatório'!$B336,'Faturamento NNE'!$AA$2:$AA$707,'Infos Relatório'!AM$1)</f>
        <v>0</v>
      </c>
      <c r="AO336" s="542">
        <f>SUMIFS('Faturamento NNE'!$K$2:$K$707,'Faturamento NNE'!$E$2:$E$707,'Infos Relatório'!$B$326,'Faturamento NNE'!$F$2:$F$707,'Infos Relatório'!$B336,'Faturamento NNE'!$AA$2:$AA$707,'Infos Relatório'!AM$1)</f>
        <v>0</v>
      </c>
      <c r="AP336" s="546">
        <f>SUMIFS('Faturamento NNE'!$P$2:$P$707,'Faturamento NNE'!$E$2:$E$707,'Infos Relatório'!$B$326,'Faturamento NNE'!$F$2:$F$707,'Infos Relatório'!$B336,'Faturamento NNE'!$AA$2:$AA$707,'Infos Relatório'!AM$1,'Faturamento NNE'!$U$2:$U$707,"Sim")+SUMIFS('Faturamento NNE'!$Q$2:$Q$707,'Faturamento NNE'!$E$2:$E$707,'Infos Relatório'!$B$326,'Faturamento NNE'!$F$2:$F$707,'Infos Relatório'!$B336,'Faturamento NNE'!$AA$2:$AA$707,'Infos Relatório'!AM$1,'Faturamento NNE'!$U$2:$U$707,"Sim")</f>
        <v>0</v>
      </c>
      <c r="AQ336" s="227" t="e">
        <f t="shared" si="114"/>
        <v>#DIV/0!</v>
      </c>
      <c r="AR336" s="545">
        <f>SUMIFS('Faturamento NNE'!$I$2:$I$707,'Faturamento NNE'!$E$2:$E$707,'Infos Relatório'!$B$326,'Faturamento NNE'!$F$2:$F$707,'Infos Relatório'!$B336,'Faturamento NNE'!$AA$2:$AA$707,'Infos Relatório'!AM$1)</f>
        <v>0</v>
      </c>
      <c r="AS336" s="541">
        <f>COUNTIFS('Faturamento NNE'!$E$2:$E$707,'Infos Relatório'!$B$326,'Faturamento NNE'!$F$2:$F$707,'Infos Relatório'!$B336,'Faturamento NNE'!$AA$2:$AA$707,'Infos Relatório'!AS$1)</f>
        <v>0</v>
      </c>
      <c r="AT336" s="542">
        <f>SUMIFS('Faturamento NNE'!$H$2:$H$707,'Faturamento NNE'!$E$2:$E$707,'Infos Relatório'!$B$326,'Faturamento NNE'!$F$2:$F$707,'Infos Relatório'!$B336,'Faturamento NNE'!$AA$2:$AA$707,'Infos Relatório'!AS$1)</f>
        <v>0</v>
      </c>
      <c r="AU336" s="542">
        <f>SUMIFS('Faturamento NNE'!$K$2:$K$707,'Faturamento NNE'!$E$2:$E$707,'Infos Relatório'!$B$326,'Faturamento NNE'!$F$2:$F$707,'Infos Relatório'!$B336,'Faturamento NNE'!$AA$2:$AA$707,'Infos Relatório'!AS$1)</f>
        <v>0</v>
      </c>
      <c r="AV336" s="546">
        <f>SUMIFS('Faturamento NNE'!$P$2:$P$707,'Faturamento NNE'!$E$2:$E$707,'Infos Relatório'!$B$326,'Faturamento NNE'!$F$2:$F$707,'Infos Relatório'!$B336,'Faturamento NNE'!$AA$2:$AA$707,'Infos Relatório'!AS$1,'Faturamento NNE'!$U$2:$U$707,"Sim")+SUMIFS('Faturamento NNE'!$Q$2:$Q$707,'Faturamento NNE'!$E$2:$E$707,'Infos Relatório'!$B$326,'Faturamento NNE'!$F$2:$F$707,'Infos Relatório'!$B336,'Faturamento NNE'!$AA$2:$AA$707,'Infos Relatório'!AS$1,'Faturamento NNE'!$U$2:$U$707,"Sim")</f>
        <v>0</v>
      </c>
      <c r="AW336" s="227" t="e">
        <f t="shared" si="115"/>
        <v>#DIV/0!</v>
      </c>
      <c r="AX336" s="545">
        <f>SUMIFS('Faturamento NNE'!$I$2:$I$707,'Faturamento NNE'!$E$2:$E$707,'Infos Relatório'!$B$326,'Faturamento NNE'!$F$2:$F$707,'Infos Relatório'!$B336,'Faturamento NNE'!$AA$2:$AA$707,'Infos Relatório'!AS$1)</f>
        <v>0</v>
      </c>
      <c r="AY336" s="541">
        <f>COUNTIFS('Faturamento NNE'!$E$2:$E$707,'Infos Relatório'!$B$326,'Faturamento NNE'!$F$2:$F$707,'Infos Relatório'!$B336,'Faturamento NNE'!$AA$2:$AA$707,'Infos Relatório'!AY$1)</f>
        <v>0</v>
      </c>
      <c r="AZ336" s="542">
        <f>SUMIFS('Faturamento NNE'!$H$2:$H$707,'Faturamento NNE'!$E$2:$E$707,'Infos Relatório'!$B$326,'Faturamento NNE'!$F$2:$F$707,'Infos Relatório'!$B336,'Faturamento NNE'!$AA$2:$AA$707,'Infos Relatório'!AY$1)</f>
        <v>0</v>
      </c>
      <c r="BA336" s="542">
        <f>SUMIFS('Faturamento NNE'!$K$2:$K$707,'Faturamento NNE'!$E$2:$E$707,'Infos Relatório'!$B$326,'Faturamento NNE'!$F$2:$F$707,'Infos Relatório'!$B336,'Faturamento NNE'!$AA$2:$AA$707,'Infos Relatório'!AY$1)</f>
        <v>0</v>
      </c>
      <c r="BB336" s="546">
        <f>SUMIFS('Faturamento NNE'!$P$2:$P$707,'Faturamento NNE'!$E$2:$E$707,'Infos Relatório'!$B$326,'Faturamento NNE'!$F$2:$F$707,'Infos Relatório'!$B336,'Faturamento NNE'!$AA$2:$AA$707,'Infos Relatório'!AY$1,'Faturamento NNE'!$U$2:$U$707,"Sim")+SUMIFS('Faturamento NNE'!$Q$2:$Q$707,'Faturamento NNE'!$E$2:$E$707,'Infos Relatório'!$B$326,'Faturamento NNE'!$F$2:$F$707,'Infos Relatório'!$B336,'Faturamento NNE'!$AA$2:$AA$707,'Infos Relatório'!AY$1,'Faturamento NNE'!$U$2:$U$707,"Sim")</f>
        <v>0</v>
      </c>
      <c r="BC336" s="227" t="e">
        <f t="shared" si="116"/>
        <v>#DIV/0!</v>
      </c>
      <c r="BD336" s="545">
        <f>SUMIFS('Faturamento NNE'!$I$2:$I$707,'Faturamento NNE'!$E$2:$E$707,'Infos Relatório'!$B$326,'Faturamento NNE'!$F$2:$F$707,'Infos Relatório'!$B336,'Faturamento NNE'!$AA$2:$AA$707,'Infos Relatório'!AY$1)</f>
        <v>0</v>
      </c>
      <c r="BE336" s="541">
        <f>COUNTIFS('Faturamento NNE'!$E$2:$E$707,'Infos Relatório'!$B$326,'Faturamento NNE'!$F$2:$F$707,'Infos Relatório'!$B336,'Faturamento NNE'!$AA$2:$AA$707,'Infos Relatório'!BE$1)</f>
        <v>0</v>
      </c>
      <c r="BF336" s="542">
        <f>SUMIFS('Faturamento NNE'!$H$2:$H$707,'Faturamento NNE'!$E$2:$E$707,'Infos Relatório'!$B$326,'Faturamento NNE'!$F$2:$F$707,'Infos Relatório'!$B336,'Faturamento NNE'!$AA$2:$AA$707,'Infos Relatório'!BE$1)</f>
        <v>0</v>
      </c>
      <c r="BG336" s="542">
        <f>SUMIFS('Faturamento NNE'!$K$2:$K$707,'Faturamento NNE'!$E$2:$E$707,'Infos Relatório'!$B$326,'Faturamento NNE'!$F$2:$F$707,'Infos Relatório'!$B336,'Faturamento NNE'!$AA$2:$AA$707,'Infos Relatório'!BE$1)</f>
        <v>0</v>
      </c>
      <c r="BH336" s="546">
        <f>SUMIFS('Faturamento NNE'!$P$2:$P$707,'Faturamento NNE'!$E$2:$E$707,'Infos Relatório'!$B$326,'Faturamento NNE'!$F$2:$F$707,'Infos Relatório'!$B336,'Faturamento NNE'!$AA$2:$AA$707,'Infos Relatório'!BE$1,'Faturamento NNE'!$U$2:$U$707,"Sim")+SUMIFS('Faturamento NNE'!$Q$2:$Q$707,'Faturamento NNE'!$E$2:$E$707,'Infos Relatório'!$B$326,'Faturamento NNE'!$F$2:$F$707,'Infos Relatório'!$B336,'Faturamento NNE'!$AA$2:$AA$707,'Infos Relatório'!BE$1,'Faturamento NNE'!$U$2:$U$707,"Sim")</f>
        <v>0</v>
      </c>
      <c r="BI336" s="227" t="e">
        <f t="shared" si="117"/>
        <v>#DIV/0!</v>
      </c>
      <c r="BJ336" s="545">
        <f>SUMIFS('Faturamento NNE'!$I$2:$I$707,'Faturamento NNE'!$E$2:$E$707,'Infos Relatório'!$B$326,'Faturamento NNE'!$F$2:$F$707,'Infos Relatório'!$B336,'Faturamento NNE'!$AA$2:$AA$707,'Infos Relatório'!BE$1)</f>
        <v>0</v>
      </c>
      <c r="BK336" s="541">
        <f>COUNTIFS('Faturamento NNE'!$E$2:$E$707,'Infos Relatório'!$B$326,'Faturamento NNE'!$F$2:$F$707,'Infos Relatório'!$B336,'Faturamento NNE'!$AA$2:$AA$707,'Infos Relatório'!BK$1)</f>
        <v>0</v>
      </c>
      <c r="BL336" s="542">
        <f>SUMIFS('Faturamento NNE'!$H$2:$H$707,'Faturamento NNE'!$E$2:$E$707,'Infos Relatório'!$B$326,'Faturamento NNE'!$F$2:$F$707,'Infos Relatório'!$B336,'Faturamento NNE'!$AA$2:$AA$707,'Infos Relatório'!BK$1)</f>
        <v>0</v>
      </c>
      <c r="BM336" s="542">
        <f>SUMIFS('Faturamento NNE'!$K$2:$K$707,'Faturamento NNE'!$E$2:$E$707,'Infos Relatório'!$B$326,'Faturamento NNE'!$F$2:$F$707,'Infos Relatório'!$B336,'Faturamento NNE'!$AA$2:$AA$707,'Infos Relatório'!BK$1)</f>
        <v>0</v>
      </c>
      <c r="BN336" s="546">
        <f>SUMIFS('Faturamento NNE'!$P$2:$P$707,'Faturamento NNE'!$E$2:$E$707,'Infos Relatório'!$B$326,'Faturamento NNE'!$F$2:$F$707,'Infos Relatório'!$B336,'Faturamento NNE'!$AA$2:$AA$707,'Infos Relatório'!BK$1,'Faturamento NNE'!$U$2:$U$707,"Sim")+SUMIFS('Faturamento NNE'!$Q$2:$Q$707,'Faturamento NNE'!$E$2:$E$707,'Infos Relatório'!$B$326,'Faturamento NNE'!$F$2:$F$707,'Infos Relatório'!$B336,'Faturamento NNE'!$AA$2:$AA$707,'Infos Relatório'!BK$1,'Faturamento NNE'!$U$2:$U$707,"Sim")</f>
        <v>0</v>
      </c>
      <c r="BO336" s="227" t="e">
        <f t="shared" si="118"/>
        <v>#DIV/0!</v>
      </c>
      <c r="BP336" s="545">
        <f>SUMIFS('Faturamento NNE'!$I$2:$I$707,'Faturamento NNE'!$E$2:$E$707,'Infos Relatório'!$B$326,'Faturamento NNE'!$F$2:$F$707,'Infos Relatório'!$B336,'Faturamento NNE'!$AA$2:$AA$707,'Infos Relatório'!BK$1)</f>
        <v>0</v>
      </c>
      <c r="BQ336" s="541">
        <f>COUNTIFS('Faturamento NNE'!$E$2:$E$707,'Infos Relatório'!$B$326,'Faturamento NNE'!$F$2:$F$707,'Infos Relatório'!$B336,'Faturamento NNE'!$AA$2:$AA$707,'Infos Relatório'!BQ$1)</f>
        <v>0</v>
      </c>
      <c r="BR336" s="542">
        <f>SUMIFS('Faturamento NNE'!$H$2:$H$707,'Faturamento NNE'!$E$2:$E$707,'Infos Relatório'!$B$326,'Faturamento NNE'!$F$2:$F$707,'Infos Relatório'!$B336,'Faturamento NNE'!$AA$2:$AA$707,'Infos Relatório'!BQ$1)</f>
        <v>0</v>
      </c>
      <c r="BS336" s="542">
        <f>SUMIFS('Faturamento NNE'!$K$2:$K$707,'Faturamento NNE'!$E$2:$E$707,'Infos Relatório'!$B$326,'Faturamento NNE'!$F$2:$F$707,'Infos Relatório'!$B336,'Faturamento NNE'!$AA$2:$AA$707,'Infos Relatório'!BQ$1)</f>
        <v>0</v>
      </c>
      <c r="BT336" s="546">
        <f>SUMIFS('Faturamento NNE'!$P$2:$P$707,'Faturamento NNE'!$E$2:$E$707,'Infos Relatório'!$B$326,'Faturamento NNE'!$F$2:$F$707,'Infos Relatório'!$B336,'Faturamento NNE'!$AA$2:$AA$707,'Infos Relatório'!BQ$1,'Faturamento NNE'!$U$2:$U$707,"Sim")+SUMIFS('Faturamento NNE'!$Q$2:$Q$707,'Faturamento NNE'!$E$2:$E$707,'Infos Relatório'!$B$326,'Faturamento NNE'!$F$2:$F$707,'Infos Relatório'!$B336,'Faturamento NNE'!$AA$2:$AA$707,'Infos Relatório'!BQ$1,'Faturamento NNE'!$U$2:$U$707,"Sim")</f>
        <v>0</v>
      </c>
      <c r="BU336" s="227" t="e">
        <f t="shared" si="119"/>
        <v>#DIV/0!</v>
      </c>
      <c r="BV336" s="545">
        <f>SUMIFS('Faturamento NNE'!$I$2:$I$707,'Faturamento NNE'!$E$2:$E$707,'Infos Relatório'!$B$326,'Faturamento NNE'!$F$2:$F$707,'Infos Relatório'!$B336,'Faturamento NNE'!$AA$2:$AA$707,'Infos Relatório'!BQ$1)</f>
        <v>0</v>
      </c>
    </row>
    <row r="337" spans="2:74">
      <c r="B337" s="217" t="s">
        <v>140</v>
      </c>
      <c r="C337" s="541">
        <f>COUNTIFS('Faturamento NNE'!$E$2:$E$707,'Infos Relatório'!$B$326,'Faturamento NNE'!$F$2:$F$707,'Infos Relatório'!$B337,'Faturamento NNE'!$AA$2:$AA$707,'Infos Relatório'!C$1)</f>
        <v>0</v>
      </c>
      <c r="D337" s="542">
        <f>SUMIFS('Faturamento NNE'!$H$2:$H$707,'Faturamento NNE'!$E$2:$E$707,'Infos Relatório'!$B$326,'Faturamento NNE'!$F$2:$F$707,'Infos Relatório'!$B337,'Faturamento NNE'!$AA$2:$AA$707,'Infos Relatório'!C$1)</f>
        <v>0</v>
      </c>
      <c r="E337" s="543">
        <f>SUMIFS('Faturamento NNE'!$K$2:$K$707,'Faturamento NNE'!$E$2:$E$707,'Infos Relatório'!$B$326,'Faturamento NNE'!$F$2:$F$707,'Infos Relatório'!$B337,'Faturamento NNE'!$AA$2:$AA$707,'Infos Relatório'!C$1)</f>
        <v>0</v>
      </c>
      <c r="F337" s="544">
        <f>SUMIFS('Faturamento NNE'!$P$2:$P$707,'Faturamento NNE'!$E$2:$E$707,'Infos Relatório'!$B$326,'Faturamento NNE'!$F$2:$F$707,'Infos Relatório'!$B337,'Faturamento NNE'!$AA$2:$AA$707,'Infos Relatório'!C$1,'Faturamento NNE'!$U$2:$U$707,"Sim")+SUMIFS('Faturamento NNE'!$Q$2:$Q$707,'Faturamento NNE'!$E$2:$E$707,'Infos Relatório'!$B$326,'Faturamento NNE'!$F$2:$F$707,'Infos Relatório'!$B337,'Faturamento NNE'!$AA$2:$AA$707,'Infos Relatório'!C$1,'Faturamento NNE'!$U$2:$U$707,"Sim")</f>
        <v>0</v>
      </c>
      <c r="G337" s="283" t="e">
        <f t="shared" si="108"/>
        <v>#DIV/0!</v>
      </c>
      <c r="H337" s="545">
        <f>SUMIFS('Faturamento NNE'!$I$2:$I$707,'Faturamento NNE'!$E$2:$E$707,'Infos Relatório'!$B$326,'Faturamento NNE'!$F$2:$F$707,'Infos Relatório'!$B337,'Faturamento NNE'!$AA$2:$AA$707,'Infos Relatório'!C$1)</f>
        <v>0</v>
      </c>
      <c r="I337" s="541">
        <f>COUNTIFS('Faturamento NNE'!$E$2:$E$707,'Infos Relatório'!$B$326,'Faturamento NNE'!$F$2:$F$707,'Infos Relatório'!$B337,'Faturamento NNE'!$AA$2:$AA$707,'Infos Relatório'!I$1)</f>
        <v>0</v>
      </c>
      <c r="J337" s="542">
        <f>SUMIFS('Faturamento NNE'!$H$2:$H$707,'Faturamento NNE'!$E$2:$E$707,'Infos Relatório'!$B$326,'Faturamento NNE'!$F$2:$F$707,'Infos Relatório'!$B337,'Faturamento NNE'!$AA$2:$AA$707,'Infos Relatório'!I$1)</f>
        <v>0</v>
      </c>
      <c r="K337" s="543">
        <f>SUMIFS('Faturamento NNE'!$K$2:$K$707,'Faturamento NNE'!$E$2:$E$707,'Infos Relatório'!$B$326,'Faturamento NNE'!$F$2:$F$707,'Infos Relatório'!$B337,'Faturamento NNE'!$AA$2:$AA$707,'Infos Relatório'!I$1)</f>
        <v>0</v>
      </c>
      <c r="L337" s="544">
        <f>SUMIFS('Faturamento NNE'!$P$2:$P$707,'Faturamento NNE'!$E$2:$E$707,'Infos Relatório'!$B$326,'Faturamento NNE'!$F$2:$F$707,'Infos Relatório'!$B337,'Faturamento NNE'!$AA$2:$AA$707,'Infos Relatório'!I$1,'Faturamento NNE'!$U$2:$U$707,"Sim")+SUMIFS('Faturamento NNE'!$Q$2:$Q$707,'Faturamento NNE'!$E$2:$E$707,'Infos Relatório'!$B$326,'Faturamento NNE'!$F$2:$F$707,'Infos Relatório'!$B337,'Faturamento NNE'!$AA$2:$AA$707,'Infos Relatório'!I$1,'Faturamento NNE'!$U$2:$U$707,"Sim")</f>
        <v>0</v>
      </c>
      <c r="M337" s="283" t="e">
        <f t="shared" si="109"/>
        <v>#DIV/0!</v>
      </c>
      <c r="N337" s="545">
        <f>SUMIFS('Faturamento NNE'!$I$2:$I$707,'Faturamento NNE'!$E$2:$E$707,'Infos Relatório'!$B$326,'Faturamento NNE'!$F$2:$F$707,'Infos Relatório'!$B337,'Faturamento NNE'!$AA$2:$AA$707,'Infos Relatório'!I$1)</f>
        <v>0</v>
      </c>
      <c r="O337" s="541">
        <f>COUNTIFS('Faturamento NNE'!$E$2:$E$707,'Infos Relatório'!$B$326,'Faturamento NNE'!$F$2:$F$707,'Infos Relatório'!$B337,'Faturamento NNE'!$AA$2:$AA$707,'Infos Relatório'!O$1)</f>
        <v>0</v>
      </c>
      <c r="P337" s="542">
        <f>SUMIFS('Faturamento NNE'!$H$2:$H$707,'Faturamento NNE'!$E$2:$E$707,'Infos Relatório'!$B$326,'Faturamento NNE'!$F$2:$F$707,'Infos Relatório'!$B337,'Faturamento NNE'!$AA$2:$AA$707,'Infos Relatório'!O$1)</f>
        <v>0</v>
      </c>
      <c r="Q337" s="542">
        <f>SUMIFS('Faturamento NNE'!$K$2:$K$707,'Faturamento NNE'!$E$2:$E$707,'Infos Relatório'!$B$326,'Faturamento NNE'!$F$2:$F$707,'Infos Relatório'!$B337,'Faturamento NNE'!$AA$2:$AA$707,'Infos Relatório'!O$1)</f>
        <v>0</v>
      </c>
      <c r="R337" s="546">
        <f>SUMIFS('Faturamento NNE'!$P$2:$P$707,'Faturamento NNE'!$E$2:$E$707,'Infos Relatório'!$B$326,'Faturamento NNE'!$F$2:$F$707,'Infos Relatório'!$B337,'Faturamento NNE'!$AA$2:$AA$707,'Infos Relatório'!O$1,'Faturamento NNE'!$U$2:$U$707,"Sim")+SUMIFS('Faturamento NNE'!$Q$2:$Q$707,'Faturamento NNE'!$E$2:$E$707,'Infos Relatório'!$B$326,'Faturamento NNE'!$F$2:$F$707,'Infos Relatório'!$B337,'Faturamento NNE'!$AA$2:$AA$707,'Infos Relatório'!O$1,'Faturamento NNE'!$U$2:$U$707,"Sim")</f>
        <v>0</v>
      </c>
      <c r="S337" s="227" t="e">
        <f t="shared" si="110"/>
        <v>#DIV/0!</v>
      </c>
      <c r="T337" s="545">
        <f>SUMIFS('Faturamento NNE'!$I$2:$I$707,'Faturamento NNE'!$E$2:$E$707,'Infos Relatório'!$B$326,'Faturamento NNE'!$F$2:$F$707,'Infos Relatório'!$B337,'Faturamento NNE'!$AA$2:$AA$707,'Infos Relatório'!O$1)</f>
        <v>0</v>
      </c>
      <c r="U337" s="541">
        <f>COUNTIFS('Faturamento NNE'!$E$2:$E$707,'Infos Relatório'!$B$326,'Faturamento NNE'!$F$2:$F$707,'Infos Relatório'!$B337,'Faturamento NNE'!$AA$2:$AA$707,'Infos Relatório'!U$1)</f>
        <v>0</v>
      </c>
      <c r="V337" s="542">
        <f>SUMIFS('Faturamento NNE'!$H$2:$H$707,'Faturamento NNE'!$E$2:$E$707,'Infos Relatório'!$B$326,'Faturamento NNE'!$F$2:$F$707,'Infos Relatório'!$B337,'Faturamento NNE'!$AA$2:$AA$707,'Infos Relatório'!U$1)</f>
        <v>0</v>
      </c>
      <c r="W337" s="542">
        <f>SUMIFS('Faturamento NNE'!$K$2:$K$707,'Faturamento NNE'!$E$2:$E$707,'Infos Relatório'!$B$326,'Faturamento NNE'!$F$2:$F$707,'Infos Relatório'!$B337,'Faturamento NNE'!$AA$2:$AA$707,'Infos Relatório'!U$1)</f>
        <v>0</v>
      </c>
      <c r="X337" s="546">
        <f>SUMIFS('Faturamento NNE'!$P$2:$P$707,'Faturamento NNE'!$E$2:$E$707,'Infos Relatório'!$B$326,'Faturamento NNE'!$F$2:$F$707,'Infos Relatório'!$B337,'Faturamento NNE'!$AA$2:$AA$707,'Infos Relatório'!U$1,'Faturamento NNE'!$U$2:$U$707,"Sim")+SUMIFS('Faturamento NNE'!$Q$2:$Q$707,'Faturamento NNE'!$E$2:$E$707,'Infos Relatório'!$B$326,'Faturamento NNE'!$F$2:$F$707,'Infos Relatório'!$B337,'Faturamento NNE'!$AA$2:$AA$707,'Infos Relatório'!U$1,'Faturamento NNE'!$U$2:$U$707,"Sim")</f>
        <v>0</v>
      </c>
      <c r="Y337" s="227" t="e">
        <f t="shared" si="111"/>
        <v>#DIV/0!</v>
      </c>
      <c r="Z337" s="545">
        <f>SUMIFS('Faturamento NNE'!$I$2:$I$707,'Faturamento NNE'!$E$2:$E$707,'Infos Relatório'!$B$326,'Faturamento NNE'!$F$2:$F$707,'Infos Relatório'!$B337,'Faturamento NNE'!$AA$2:$AA$707,'Infos Relatório'!U$1)</f>
        <v>0</v>
      </c>
      <c r="AA337" s="541">
        <f>COUNTIFS('Faturamento NNE'!$E$2:$E$707,'Infos Relatório'!$B$326,'Faturamento NNE'!$F$2:$F$707,'Infos Relatório'!$B337,'Faturamento NNE'!$AA$2:$AA$707,'Infos Relatório'!AA$1)</f>
        <v>0</v>
      </c>
      <c r="AB337" s="542">
        <f>SUMIFS('Faturamento NNE'!$H$2:$H$707,'Faturamento NNE'!$E$2:$E$707,'Infos Relatório'!$B$326,'Faturamento NNE'!$F$2:$F$707,'Infos Relatório'!$B337,'Faturamento NNE'!$AA$2:$AA$707,'Infos Relatório'!AA$1)</f>
        <v>0</v>
      </c>
      <c r="AC337" s="542">
        <f>SUMIFS('Faturamento NNE'!$K$2:$K$707,'Faturamento NNE'!$E$2:$E$707,'Infos Relatório'!$B$326,'Faturamento NNE'!$F$2:$F$707,'Infos Relatório'!$B337,'Faturamento NNE'!$AA$2:$AA$707,'Infos Relatório'!AA$1)</f>
        <v>0</v>
      </c>
      <c r="AD337" s="546">
        <f>SUMIFS('Faturamento NNE'!$P$2:$P$707,'Faturamento NNE'!$E$2:$E$707,'Infos Relatório'!$B$326,'Faturamento NNE'!$F$2:$F$707,'Infos Relatório'!$B337,'Faturamento NNE'!$AA$2:$AA$707,'Infos Relatório'!AA$1,'Faturamento NNE'!$U$2:$U$707,"Sim")+SUMIFS('Faturamento NNE'!$Q$2:$Q$707,'Faturamento NNE'!$E$2:$E$707,'Infos Relatório'!$B$326,'Faturamento NNE'!$F$2:$F$707,'Infos Relatório'!$B337,'Faturamento NNE'!$AA$2:$AA$707,'Infos Relatório'!AA$1,'Faturamento NNE'!$U$2:$U$707,"Sim")</f>
        <v>0</v>
      </c>
      <c r="AE337" s="227" t="e">
        <f t="shared" si="112"/>
        <v>#DIV/0!</v>
      </c>
      <c r="AF337" s="545">
        <f>SUMIFS('Faturamento NNE'!$I$2:$I$707,'Faturamento NNE'!$E$2:$E$707,'Infos Relatório'!$B$326,'Faturamento NNE'!$F$2:$F$707,'Infos Relatório'!$B337,'Faturamento NNE'!$AA$2:$AA$707,'Infos Relatório'!AA$1)</f>
        <v>0</v>
      </c>
      <c r="AG337" s="541">
        <f>COUNTIFS('Faturamento NNE'!$E$2:$E$707,'Infos Relatório'!$B$326,'Faturamento NNE'!$F$2:$F$707,'Infos Relatório'!$B337,'Faturamento NNE'!$AA$2:$AA$707,'Infos Relatório'!AG$1)</f>
        <v>0</v>
      </c>
      <c r="AH337" s="542">
        <f>SUMIFS('Faturamento NNE'!$H$2:$H$707,'Faturamento NNE'!$E$2:$E$707,'Infos Relatório'!$B$326,'Faturamento NNE'!$F$2:$F$707,'Infos Relatório'!$B337,'Faturamento NNE'!$AA$2:$AA$707,'Infos Relatório'!AG$1)</f>
        <v>0</v>
      </c>
      <c r="AI337" s="542">
        <f>SUMIFS('Faturamento NNE'!$K$2:$K$707,'Faturamento NNE'!$E$2:$E$707,'Infos Relatório'!$B$326,'Faturamento NNE'!$F$2:$F$707,'Infos Relatório'!$B337,'Faturamento NNE'!$AA$2:$AA$707,'Infos Relatório'!AG$1)</f>
        <v>0</v>
      </c>
      <c r="AJ337" s="546">
        <f>SUMIFS('Faturamento NNE'!$P$2:$P$707,'Faturamento NNE'!$E$2:$E$707,'Infos Relatório'!$B$326,'Faturamento NNE'!$F$2:$F$707,'Infos Relatório'!$B337,'Faturamento NNE'!$AA$2:$AA$707,'Infos Relatório'!AG$1,'Faturamento NNE'!$U$2:$U$707,"Sim")+SUMIFS('Faturamento NNE'!$Q$2:$Q$707,'Faturamento NNE'!$E$2:$E$707,'Infos Relatório'!$B$326,'Faturamento NNE'!$F$2:$F$707,'Infos Relatório'!$B337,'Faturamento NNE'!$AA$2:$AA$707,'Infos Relatório'!AG$1,'Faturamento NNE'!$U$2:$U$707,"Sim")</f>
        <v>0</v>
      </c>
      <c r="AK337" s="227" t="e">
        <f t="shared" si="113"/>
        <v>#DIV/0!</v>
      </c>
      <c r="AL337" s="545">
        <f>SUMIFS('Faturamento NNE'!$I$2:$I$707,'Faturamento NNE'!$E$2:$E$707,'Infos Relatório'!$B$326,'Faturamento NNE'!$F$2:$F$707,'Infos Relatório'!$B337,'Faturamento NNE'!$AA$2:$AA$707,'Infos Relatório'!AG$1)</f>
        <v>0</v>
      </c>
      <c r="AM337" s="541">
        <f>COUNTIFS('Faturamento NNE'!$E$2:$E$707,'Infos Relatório'!$B$326,'Faturamento NNE'!$F$2:$F$707,'Infos Relatório'!$B337,'Faturamento NNE'!$AA$2:$AA$707,'Infos Relatório'!AM$1)</f>
        <v>0</v>
      </c>
      <c r="AN337" s="542">
        <f>SUMIFS('Faturamento NNE'!$H$2:$H$707,'Faturamento NNE'!$E$2:$E$707,'Infos Relatório'!$B$326,'Faturamento NNE'!$F$2:$F$707,'Infos Relatório'!$B337,'Faturamento NNE'!$AA$2:$AA$707,'Infos Relatório'!AM$1)</f>
        <v>0</v>
      </c>
      <c r="AO337" s="542">
        <f>SUMIFS('Faturamento NNE'!$K$2:$K$707,'Faturamento NNE'!$E$2:$E$707,'Infos Relatório'!$B$326,'Faturamento NNE'!$F$2:$F$707,'Infos Relatório'!$B337,'Faturamento NNE'!$AA$2:$AA$707,'Infos Relatório'!AM$1)</f>
        <v>0</v>
      </c>
      <c r="AP337" s="546">
        <f>SUMIFS('Faturamento NNE'!$P$2:$P$707,'Faturamento NNE'!$E$2:$E$707,'Infos Relatório'!$B$326,'Faturamento NNE'!$F$2:$F$707,'Infos Relatório'!$B337,'Faturamento NNE'!$AA$2:$AA$707,'Infos Relatório'!AM$1,'Faturamento NNE'!$U$2:$U$707,"Sim")+SUMIFS('Faturamento NNE'!$Q$2:$Q$707,'Faturamento NNE'!$E$2:$E$707,'Infos Relatório'!$B$326,'Faturamento NNE'!$F$2:$F$707,'Infos Relatório'!$B337,'Faturamento NNE'!$AA$2:$AA$707,'Infos Relatório'!AM$1,'Faturamento NNE'!$U$2:$U$707,"Sim")</f>
        <v>0</v>
      </c>
      <c r="AQ337" s="227" t="e">
        <f t="shared" si="114"/>
        <v>#DIV/0!</v>
      </c>
      <c r="AR337" s="545">
        <f>SUMIFS('Faturamento NNE'!$I$2:$I$707,'Faturamento NNE'!$E$2:$E$707,'Infos Relatório'!$B$326,'Faturamento NNE'!$F$2:$F$707,'Infos Relatório'!$B337,'Faturamento NNE'!$AA$2:$AA$707,'Infos Relatório'!AM$1)</f>
        <v>0</v>
      </c>
      <c r="AS337" s="541">
        <f>COUNTIFS('Faturamento NNE'!$E$2:$E$707,'Infos Relatório'!$B$326,'Faturamento NNE'!$F$2:$F$707,'Infos Relatório'!$B337,'Faturamento NNE'!$AA$2:$AA$707,'Infos Relatório'!AS$1)</f>
        <v>0</v>
      </c>
      <c r="AT337" s="542">
        <f>SUMIFS('Faturamento NNE'!$H$2:$H$707,'Faturamento NNE'!$E$2:$E$707,'Infos Relatório'!$B$326,'Faturamento NNE'!$F$2:$F$707,'Infos Relatório'!$B337,'Faturamento NNE'!$AA$2:$AA$707,'Infos Relatório'!AS$1)</f>
        <v>0</v>
      </c>
      <c r="AU337" s="542">
        <f>SUMIFS('Faturamento NNE'!$K$2:$K$707,'Faturamento NNE'!$E$2:$E$707,'Infos Relatório'!$B$326,'Faturamento NNE'!$F$2:$F$707,'Infos Relatório'!$B337,'Faturamento NNE'!$AA$2:$AA$707,'Infos Relatório'!AS$1)</f>
        <v>0</v>
      </c>
      <c r="AV337" s="546">
        <f>SUMIFS('Faturamento NNE'!$P$2:$P$707,'Faturamento NNE'!$E$2:$E$707,'Infos Relatório'!$B$326,'Faturamento NNE'!$F$2:$F$707,'Infos Relatório'!$B337,'Faturamento NNE'!$AA$2:$AA$707,'Infos Relatório'!AS$1,'Faturamento NNE'!$U$2:$U$707,"Sim")+SUMIFS('Faturamento NNE'!$Q$2:$Q$707,'Faturamento NNE'!$E$2:$E$707,'Infos Relatório'!$B$326,'Faturamento NNE'!$F$2:$F$707,'Infos Relatório'!$B337,'Faturamento NNE'!$AA$2:$AA$707,'Infos Relatório'!AS$1,'Faturamento NNE'!$U$2:$U$707,"Sim")</f>
        <v>0</v>
      </c>
      <c r="AW337" s="227" t="e">
        <f t="shared" si="115"/>
        <v>#DIV/0!</v>
      </c>
      <c r="AX337" s="545">
        <f>SUMIFS('Faturamento NNE'!$I$2:$I$707,'Faturamento NNE'!$E$2:$E$707,'Infos Relatório'!$B$326,'Faturamento NNE'!$F$2:$F$707,'Infos Relatório'!$B337,'Faturamento NNE'!$AA$2:$AA$707,'Infos Relatório'!AS$1)</f>
        <v>0</v>
      </c>
      <c r="AY337" s="541">
        <f>COUNTIFS('Faturamento NNE'!$E$2:$E$707,'Infos Relatório'!$B$326,'Faturamento NNE'!$F$2:$F$707,'Infos Relatório'!$B337,'Faturamento NNE'!$AA$2:$AA$707,'Infos Relatório'!AY$1)</f>
        <v>0</v>
      </c>
      <c r="AZ337" s="542">
        <f>SUMIFS('Faturamento NNE'!$H$2:$H$707,'Faturamento NNE'!$E$2:$E$707,'Infos Relatório'!$B$326,'Faturamento NNE'!$F$2:$F$707,'Infos Relatório'!$B337,'Faturamento NNE'!$AA$2:$AA$707,'Infos Relatório'!AY$1)</f>
        <v>0</v>
      </c>
      <c r="BA337" s="542">
        <f>SUMIFS('Faturamento NNE'!$K$2:$K$707,'Faturamento NNE'!$E$2:$E$707,'Infos Relatório'!$B$326,'Faturamento NNE'!$F$2:$F$707,'Infos Relatório'!$B337,'Faturamento NNE'!$AA$2:$AA$707,'Infos Relatório'!AY$1)</f>
        <v>0</v>
      </c>
      <c r="BB337" s="546">
        <f>SUMIFS('Faturamento NNE'!$P$2:$P$707,'Faturamento NNE'!$E$2:$E$707,'Infos Relatório'!$B$326,'Faturamento NNE'!$F$2:$F$707,'Infos Relatório'!$B337,'Faturamento NNE'!$AA$2:$AA$707,'Infos Relatório'!AY$1,'Faturamento NNE'!$U$2:$U$707,"Sim")+SUMIFS('Faturamento NNE'!$Q$2:$Q$707,'Faturamento NNE'!$E$2:$E$707,'Infos Relatório'!$B$326,'Faturamento NNE'!$F$2:$F$707,'Infos Relatório'!$B337,'Faturamento NNE'!$AA$2:$AA$707,'Infos Relatório'!AY$1,'Faturamento NNE'!$U$2:$U$707,"Sim")</f>
        <v>0</v>
      </c>
      <c r="BC337" s="227" t="e">
        <f t="shared" si="116"/>
        <v>#DIV/0!</v>
      </c>
      <c r="BD337" s="545">
        <f>SUMIFS('Faturamento NNE'!$I$2:$I$707,'Faturamento NNE'!$E$2:$E$707,'Infos Relatório'!$B$326,'Faturamento NNE'!$F$2:$F$707,'Infos Relatório'!$B337,'Faturamento NNE'!$AA$2:$AA$707,'Infos Relatório'!AY$1)</f>
        <v>0</v>
      </c>
      <c r="BE337" s="541">
        <f>COUNTIFS('Faturamento NNE'!$E$2:$E$707,'Infos Relatório'!$B$326,'Faturamento NNE'!$F$2:$F$707,'Infos Relatório'!$B337,'Faturamento NNE'!$AA$2:$AA$707,'Infos Relatório'!BE$1)</f>
        <v>0</v>
      </c>
      <c r="BF337" s="542">
        <f>SUMIFS('Faturamento NNE'!$H$2:$H$707,'Faturamento NNE'!$E$2:$E$707,'Infos Relatório'!$B$326,'Faturamento NNE'!$F$2:$F$707,'Infos Relatório'!$B337,'Faturamento NNE'!$AA$2:$AA$707,'Infos Relatório'!BE$1)</f>
        <v>0</v>
      </c>
      <c r="BG337" s="542">
        <f>SUMIFS('Faturamento NNE'!$K$2:$K$707,'Faturamento NNE'!$E$2:$E$707,'Infos Relatório'!$B$326,'Faturamento NNE'!$F$2:$F$707,'Infos Relatório'!$B337,'Faturamento NNE'!$AA$2:$AA$707,'Infos Relatório'!BE$1)</f>
        <v>0</v>
      </c>
      <c r="BH337" s="546">
        <f>SUMIFS('Faturamento NNE'!$P$2:$P$707,'Faturamento NNE'!$E$2:$E$707,'Infos Relatório'!$B$326,'Faturamento NNE'!$F$2:$F$707,'Infos Relatório'!$B337,'Faturamento NNE'!$AA$2:$AA$707,'Infos Relatório'!BE$1,'Faturamento NNE'!$U$2:$U$707,"Sim")+SUMIFS('Faturamento NNE'!$Q$2:$Q$707,'Faturamento NNE'!$E$2:$E$707,'Infos Relatório'!$B$326,'Faturamento NNE'!$F$2:$F$707,'Infos Relatório'!$B337,'Faturamento NNE'!$AA$2:$AA$707,'Infos Relatório'!BE$1,'Faturamento NNE'!$U$2:$U$707,"Sim")</f>
        <v>0</v>
      </c>
      <c r="BI337" s="227" t="e">
        <f t="shared" si="117"/>
        <v>#DIV/0!</v>
      </c>
      <c r="BJ337" s="545">
        <f>SUMIFS('Faturamento NNE'!$I$2:$I$707,'Faturamento NNE'!$E$2:$E$707,'Infos Relatório'!$B$326,'Faturamento NNE'!$F$2:$F$707,'Infos Relatório'!$B337,'Faturamento NNE'!$AA$2:$AA$707,'Infos Relatório'!BE$1)</f>
        <v>0</v>
      </c>
      <c r="BK337" s="541">
        <f>COUNTIFS('Faturamento NNE'!$E$2:$E$707,'Infos Relatório'!$B$326,'Faturamento NNE'!$F$2:$F$707,'Infos Relatório'!$B337,'Faturamento NNE'!$AA$2:$AA$707,'Infos Relatório'!BK$1)</f>
        <v>0</v>
      </c>
      <c r="BL337" s="542">
        <f>SUMIFS('Faturamento NNE'!$H$2:$H$707,'Faturamento NNE'!$E$2:$E$707,'Infos Relatório'!$B$326,'Faturamento NNE'!$F$2:$F$707,'Infos Relatório'!$B337,'Faturamento NNE'!$AA$2:$AA$707,'Infos Relatório'!BK$1)</f>
        <v>0</v>
      </c>
      <c r="BM337" s="542">
        <f>SUMIFS('Faturamento NNE'!$K$2:$K$707,'Faturamento NNE'!$E$2:$E$707,'Infos Relatório'!$B$326,'Faturamento NNE'!$F$2:$F$707,'Infos Relatório'!$B337,'Faturamento NNE'!$AA$2:$AA$707,'Infos Relatório'!BK$1)</f>
        <v>0</v>
      </c>
      <c r="BN337" s="546">
        <f>SUMIFS('Faturamento NNE'!$P$2:$P$707,'Faturamento NNE'!$E$2:$E$707,'Infos Relatório'!$B$326,'Faturamento NNE'!$F$2:$F$707,'Infos Relatório'!$B337,'Faturamento NNE'!$AA$2:$AA$707,'Infos Relatório'!BK$1,'Faturamento NNE'!$U$2:$U$707,"Sim")+SUMIFS('Faturamento NNE'!$Q$2:$Q$707,'Faturamento NNE'!$E$2:$E$707,'Infos Relatório'!$B$326,'Faturamento NNE'!$F$2:$F$707,'Infos Relatório'!$B337,'Faturamento NNE'!$AA$2:$AA$707,'Infos Relatório'!BK$1,'Faturamento NNE'!$U$2:$U$707,"Sim")</f>
        <v>0</v>
      </c>
      <c r="BO337" s="227" t="e">
        <f t="shared" si="118"/>
        <v>#DIV/0!</v>
      </c>
      <c r="BP337" s="545">
        <f>SUMIFS('Faturamento NNE'!$I$2:$I$707,'Faturamento NNE'!$E$2:$E$707,'Infos Relatório'!$B$326,'Faturamento NNE'!$F$2:$F$707,'Infos Relatório'!$B337,'Faturamento NNE'!$AA$2:$AA$707,'Infos Relatório'!BK$1)</f>
        <v>0</v>
      </c>
      <c r="BQ337" s="541">
        <f>COUNTIFS('Faturamento NNE'!$E$2:$E$707,'Infos Relatório'!$B$326,'Faturamento NNE'!$F$2:$F$707,'Infos Relatório'!$B337,'Faturamento NNE'!$AA$2:$AA$707,'Infos Relatório'!BQ$1)</f>
        <v>0</v>
      </c>
      <c r="BR337" s="542">
        <f>SUMIFS('Faturamento NNE'!$H$2:$H$707,'Faturamento NNE'!$E$2:$E$707,'Infos Relatório'!$B$326,'Faturamento NNE'!$F$2:$F$707,'Infos Relatório'!$B337,'Faturamento NNE'!$AA$2:$AA$707,'Infos Relatório'!BQ$1)</f>
        <v>0</v>
      </c>
      <c r="BS337" s="542">
        <f>SUMIFS('Faturamento NNE'!$K$2:$K$707,'Faturamento NNE'!$E$2:$E$707,'Infos Relatório'!$B$326,'Faturamento NNE'!$F$2:$F$707,'Infos Relatório'!$B337,'Faturamento NNE'!$AA$2:$AA$707,'Infos Relatório'!BQ$1)</f>
        <v>0</v>
      </c>
      <c r="BT337" s="546">
        <f>SUMIFS('Faturamento NNE'!$P$2:$P$707,'Faturamento NNE'!$E$2:$E$707,'Infos Relatório'!$B$326,'Faturamento NNE'!$F$2:$F$707,'Infos Relatório'!$B337,'Faturamento NNE'!$AA$2:$AA$707,'Infos Relatório'!BQ$1,'Faturamento NNE'!$U$2:$U$707,"Sim")+SUMIFS('Faturamento NNE'!$Q$2:$Q$707,'Faturamento NNE'!$E$2:$E$707,'Infos Relatório'!$B$326,'Faturamento NNE'!$F$2:$F$707,'Infos Relatório'!$B337,'Faturamento NNE'!$AA$2:$AA$707,'Infos Relatório'!BQ$1,'Faturamento NNE'!$U$2:$U$707,"Sim")</f>
        <v>0</v>
      </c>
      <c r="BU337" s="227" t="e">
        <f t="shared" si="119"/>
        <v>#DIV/0!</v>
      </c>
      <c r="BV337" s="545">
        <f>SUMIFS('Faturamento NNE'!$I$2:$I$707,'Faturamento NNE'!$E$2:$E$707,'Infos Relatório'!$B$326,'Faturamento NNE'!$F$2:$F$707,'Infos Relatório'!$B337,'Faturamento NNE'!$AA$2:$AA$707,'Infos Relatório'!BQ$1)</f>
        <v>0</v>
      </c>
    </row>
    <row r="338" spans="2:74">
      <c r="B338" s="217" t="s">
        <v>141</v>
      </c>
      <c r="C338" s="541">
        <f>COUNTIFS('Faturamento NNE'!$E$2:$E$707,'Infos Relatório'!$B$326,'Faturamento NNE'!$F$2:$F$707,'Infos Relatório'!$B338,'Faturamento NNE'!$AA$2:$AA$707,'Infos Relatório'!C$1)</f>
        <v>0</v>
      </c>
      <c r="D338" s="542">
        <f>SUMIFS('Faturamento NNE'!$H$2:$H$707,'Faturamento NNE'!$E$2:$E$707,'Infos Relatório'!$B$326,'Faturamento NNE'!$F$2:$F$707,'Infos Relatório'!$B338,'Faturamento NNE'!$AA$2:$AA$707,'Infos Relatório'!C$1)</f>
        <v>0</v>
      </c>
      <c r="E338" s="543">
        <f>SUMIFS('Faturamento NNE'!$K$2:$K$707,'Faturamento NNE'!$E$2:$E$707,'Infos Relatório'!$B$326,'Faturamento NNE'!$F$2:$F$707,'Infos Relatório'!$B338,'Faturamento NNE'!$AA$2:$AA$707,'Infos Relatório'!C$1)</f>
        <v>0</v>
      </c>
      <c r="F338" s="544">
        <f>SUMIFS('Faturamento NNE'!$P$2:$P$707,'Faturamento NNE'!$E$2:$E$707,'Infos Relatório'!$B$326,'Faturamento NNE'!$F$2:$F$707,'Infos Relatório'!$B338,'Faturamento NNE'!$AA$2:$AA$707,'Infos Relatório'!C$1,'Faturamento NNE'!$U$2:$U$707,"Sim")+SUMIFS('Faturamento NNE'!$Q$2:$Q$707,'Faturamento NNE'!$E$2:$E$707,'Infos Relatório'!$B$326,'Faturamento NNE'!$F$2:$F$707,'Infos Relatório'!$B338,'Faturamento NNE'!$AA$2:$AA$707,'Infos Relatório'!C$1,'Faturamento NNE'!$U$2:$U$707,"Sim")</f>
        <v>0</v>
      </c>
      <c r="G338" s="283" t="e">
        <f t="shared" si="108"/>
        <v>#DIV/0!</v>
      </c>
      <c r="H338" s="545">
        <f>SUMIFS('Faturamento NNE'!$I$2:$I$707,'Faturamento NNE'!$E$2:$E$707,'Infos Relatório'!$B$326,'Faturamento NNE'!$F$2:$F$707,'Infos Relatório'!$B338,'Faturamento NNE'!$AA$2:$AA$707,'Infos Relatório'!C$1)</f>
        <v>0</v>
      </c>
      <c r="I338" s="541">
        <f>COUNTIFS('Faturamento NNE'!$E$2:$E$707,'Infos Relatório'!$B$326,'Faturamento NNE'!$F$2:$F$707,'Infos Relatório'!$B338,'Faturamento NNE'!$AA$2:$AA$707,'Infos Relatório'!I$1)</f>
        <v>0</v>
      </c>
      <c r="J338" s="542">
        <f>SUMIFS('Faturamento NNE'!$H$2:$H$707,'Faturamento NNE'!$E$2:$E$707,'Infos Relatório'!$B$326,'Faturamento NNE'!$F$2:$F$707,'Infos Relatório'!$B338,'Faturamento NNE'!$AA$2:$AA$707,'Infos Relatório'!I$1)</f>
        <v>0</v>
      </c>
      <c r="K338" s="543">
        <f>SUMIFS('Faturamento NNE'!$K$2:$K$707,'Faturamento NNE'!$E$2:$E$707,'Infos Relatório'!$B$326,'Faturamento NNE'!$F$2:$F$707,'Infos Relatório'!$B338,'Faturamento NNE'!$AA$2:$AA$707,'Infos Relatório'!I$1)</f>
        <v>0</v>
      </c>
      <c r="L338" s="544">
        <f>SUMIFS('Faturamento NNE'!$P$2:$P$707,'Faturamento NNE'!$E$2:$E$707,'Infos Relatório'!$B$326,'Faturamento NNE'!$F$2:$F$707,'Infos Relatório'!$B338,'Faturamento NNE'!$AA$2:$AA$707,'Infos Relatório'!I$1,'Faturamento NNE'!$U$2:$U$707,"Sim")+SUMIFS('Faturamento NNE'!$Q$2:$Q$707,'Faturamento NNE'!$E$2:$E$707,'Infos Relatório'!$B$326,'Faturamento NNE'!$F$2:$F$707,'Infos Relatório'!$B338,'Faturamento NNE'!$AA$2:$AA$707,'Infos Relatório'!I$1,'Faturamento NNE'!$U$2:$U$707,"Sim")</f>
        <v>0</v>
      </c>
      <c r="M338" s="283" t="e">
        <f t="shared" si="109"/>
        <v>#DIV/0!</v>
      </c>
      <c r="N338" s="545">
        <f>SUMIFS('Faturamento NNE'!$I$2:$I$707,'Faturamento NNE'!$E$2:$E$707,'Infos Relatório'!$B$326,'Faturamento NNE'!$F$2:$F$707,'Infos Relatório'!$B338,'Faturamento NNE'!$AA$2:$AA$707,'Infos Relatório'!I$1)</f>
        <v>0</v>
      </c>
      <c r="O338" s="541">
        <f>COUNTIFS('Faturamento NNE'!$E$2:$E$707,'Infos Relatório'!$B$326,'Faturamento NNE'!$F$2:$F$707,'Infos Relatório'!$B338,'Faturamento NNE'!$AA$2:$AA$707,'Infos Relatório'!O$1)</f>
        <v>0</v>
      </c>
      <c r="P338" s="542">
        <f>SUMIFS('Faturamento NNE'!$H$2:$H$707,'Faturamento NNE'!$E$2:$E$707,'Infos Relatório'!$B$326,'Faturamento NNE'!$F$2:$F$707,'Infos Relatório'!$B338,'Faturamento NNE'!$AA$2:$AA$707,'Infos Relatório'!O$1)</f>
        <v>0</v>
      </c>
      <c r="Q338" s="542">
        <f>SUMIFS('Faturamento NNE'!$K$2:$K$707,'Faturamento NNE'!$E$2:$E$707,'Infos Relatório'!$B$326,'Faturamento NNE'!$F$2:$F$707,'Infos Relatório'!$B338,'Faturamento NNE'!$AA$2:$AA$707,'Infos Relatório'!O$1)</f>
        <v>0</v>
      </c>
      <c r="R338" s="546">
        <f>SUMIFS('Faturamento NNE'!$P$2:$P$707,'Faturamento NNE'!$E$2:$E$707,'Infos Relatório'!$B$326,'Faturamento NNE'!$F$2:$F$707,'Infos Relatório'!$B338,'Faturamento NNE'!$AA$2:$AA$707,'Infos Relatório'!O$1,'Faturamento NNE'!$U$2:$U$707,"Sim")+SUMIFS('Faturamento NNE'!$Q$2:$Q$707,'Faturamento NNE'!$E$2:$E$707,'Infos Relatório'!$B$326,'Faturamento NNE'!$F$2:$F$707,'Infos Relatório'!$B338,'Faturamento NNE'!$AA$2:$AA$707,'Infos Relatório'!O$1,'Faturamento NNE'!$U$2:$U$707,"Sim")</f>
        <v>0</v>
      </c>
      <c r="S338" s="227" t="e">
        <f t="shared" si="110"/>
        <v>#DIV/0!</v>
      </c>
      <c r="T338" s="545">
        <f>SUMIFS('Faturamento NNE'!$I$2:$I$707,'Faturamento NNE'!$E$2:$E$707,'Infos Relatório'!$B$326,'Faturamento NNE'!$F$2:$F$707,'Infos Relatório'!$B338,'Faturamento NNE'!$AA$2:$AA$707,'Infos Relatório'!O$1)</f>
        <v>0</v>
      </c>
      <c r="U338" s="541">
        <f>COUNTIFS('Faturamento NNE'!$E$2:$E$707,'Infos Relatório'!$B$326,'Faturamento NNE'!$F$2:$F$707,'Infos Relatório'!$B338,'Faturamento NNE'!$AA$2:$AA$707,'Infos Relatório'!U$1)</f>
        <v>0</v>
      </c>
      <c r="V338" s="542">
        <f>SUMIFS('Faturamento NNE'!$H$2:$H$707,'Faturamento NNE'!$E$2:$E$707,'Infos Relatório'!$B$326,'Faturamento NNE'!$F$2:$F$707,'Infos Relatório'!$B338,'Faturamento NNE'!$AA$2:$AA$707,'Infos Relatório'!U$1)</f>
        <v>0</v>
      </c>
      <c r="W338" s="542">
        <f>SUMIFS('Faturamento NNE'!$K$2:$K$707,'Faturamento NNE'!$E$2:$E$707,'Infos Relatório'!$B$326,'Faturamento NNE'!$F$2:$F$707,'Infos Relatório'!$B338,'Faturamento NNE'!$AA$2:$AA$707,'Infos Relatório'!U$1)</f>
        <v>0</v>
      </c>
      <c r="X338" s="546">
        <f>SUMIFS('Faturamento NNE'!$P$2:$P$707,'Faturamento NNE'!$E$2:$E$707,'Infos Relatório'!$B$326,'Faturamento NNE'!$F$2:$F$707,'Infos Relatório'!$B338,'Faturamento NNE'!$AA$2:$AA$707,'Infos Relatório'!U$1,'Faturamento NNE'!$U$2:$U$707,"Sim")+SUMIFS('Faturamento NNE'!$Q$2:$Q$707,'Faturamento NNE'!$E$2:$E$707,'Infos Relatório'!$B$326,'Faturamento NNE'!$F$2:$F$707,'Infos Relatório'!$B338,'Faturamento NNE'!$AA$2:$AA$707,'Infos Relatório'!U$1,'Faturamento NNE'!$U$2:$U$707,"Sim")</f>
        <v>0</v>
      </c>
      <c r="Y338" s="227" t="e">
        <f t="shared" si="111"/>
        <v>#DIV/0!</v>
      </c>
      <c r="Z338" s="545">
        <f>SUMIFS('Faturamento NNE'!$I$2:$I$707,'Faturamento NNE'!$E$2:$E$707,'Infos Relatório'!$B$326,'Faturamento NNE'!$F$2:$F$707,'Infos Relatório'!$B338,'Faturamento NNE'!$AA$2:$AA$707,'Infos Relatório'!U$1)</f>
        <v>0</v>
      </c>
      <c r="AA338" s="541">
        <f>COUNTIFS('Faturamento NNE'!$E$2:$E$707,'Infos Relatório'!$B$326,'Faturamento NNE'!$F$2:$F$707,'Infos Relatório'!$B338,'Faturamento NNE'!$AA$2:$AA$707,'Infos Relatório'!AA$1)</f>
        <v>0</v>
      </c>
      <c r="AB338" s="542">
        <f>SUMIFS('Faturamento NNE'!$H$2:$H$707,'Faturamento NNE'!$E$2:$E$707,'Infos Relatório'!$B$326,'Faturamento NNE'!$F$2:$F$707,'Infos Relatório'!$B338,'Faturamento NNE'!$AA$2:$AA$707,'Infos Relatório'!AA$1)</f>
        <v>0</v>
      </c>
      <c r="AC338" s="542">
        <f>SUMIFS('Faturamento NNE'!$K$2:$K$707,'Faturamento NNE'!$E$2:$E$707,'Infos Relatório'!$B$326,'Faturamento NNE'!$F$2:$F$707,'Infos Relatório'!$B338,'Faturamento NNE'!$AA$2:$AA$707,'Infos Relatório'!AA$1)</f>
        <v>0</v>
      </c>
      <c r="AD338" s="546">
        <f>SUMIFS('Faturamento NNE'!$P$2:$P$707,'Faturamento NNE'!$E$2:$E$707,'Infos Relatório'!$B$326,'Faturamento NNE'!$F$2:$F$707,'Infos Relatório'!$B338,'Faturamento NNE'!$AA$2:$AA$707,'Infos Relatório'!AA$1,'Faturamento NNE'!$U$2:$U$707,"Sim")+SUMIFS('Faturamento NNE'!$Q$2:$Q$707,'Faturamento NNE'!$E$2:$E$707,'Infos Relatório'!$B$326,'Faturamento NNE'!$F$2:$F$707,'Infos Relatório'!$B338,'Faturamento NNE'!$AA$2:$AA$707,'Infos Relatório'!AA$1,'Faturamento NNE'!$U$2:$U$707,"Sim")</f>
        <v>0</v>
      </c>
      <c r="AE338" s="227" t="e">
        <f t="shared" si="112"/>
        <v>#DIV/0!</v>
      </c>
      <c r="AF338" s="545">
        <f>SUMIFS('Faturamento NNE'!$I$2:$I$707,'Faturamento NNE'!$E$2:$E$707,'Infos Relatório'!$B$326,'Faturamento NNE'!$F$2:$F$707,'Infos Relatório'!$B338,'Faturamento NNE'!$AA$2:$AA$707,'Infos Relatório'!AA$1)</f>
        <v>0</v>
      </c>
      <c r="AG338" s="541">
        <f>COUNTIFS('Faturamento NNE'!$E$2:$E$707,'Infos Relatório'!$B$326,'Faturamento NNE'!$F$2:$F$707,'Infos Relatório'!$B338,'Faturamento NNE'!$AA$2:$AA$707,'Infos Relatório'!AG$1)</f>
        <v>0</v>
      </c>
      <c r="AH338" s="542">
        <f>SUMIFS('Faturamento NNE'!$H$2:$H$707,'Faturamento NNE'!$E$2:$E$707,'Infos Relatório'!$B$326,'Faturamento NNE'!$F$2:$F$707,'Infos Relatório'!$B338,'Faturamento NNE'!$AA$2:$AA$707,'Infos Relatório'!AG$1)</f>
        <v>0</v>
      </c>
      <c r="AI338" s="542">
        <f>SUMIFS('Faturamento NNE'!$K$2:$K$707,'Faturamento NNE'!$E$2:$E$707,'Infos Relatório'!$B$326,'Faturamento NNE'!$F$2:$F$707,'Infos Relatório'!$B338,'Faturamento NNE'!$AA$2:$AA$707,'Infos Relatório'!AG$1)</f>
        <v>0</v>
      </c>
      <c r="AJ338" s="546">
        <f>SUMIFS('Faturamento NNE'!$P$2:$P$707,'Faturamento NNE'!$E$2:$E$707,'Infos Relatório'!$B$326,'Faturamento NNE'!$F$2:$F$707,'Infos Relatório'!$B338,'Faturamento NNE'!$AA$2:$AA$707,'Infos Relatório'!AG$1,'Faturamento NNE'!$U$2:$U$707,"Sim")+SUMIFS('Faturamento NNE'!$Q$2:$Q$707,'Faturamento NNE'!$E$2:$E$707,'Infos Relatório'!$B$326,'Faturamento NNE'!$F$2:$F$707,'Infos Relatório'!$B338,'Faturamento NNE'!$AA$2:$AA$707,'Infos Relatório'!AG$1,'Faturamento NNE'!$U$2:$U$707,"Sim")</f>
        <v>0</v>
      </c>
      <c r="AK338" s="227" t="e">
        <f t="shared" si="113"/>
        <v>#DIV/0!</v>
      </c>
      <c r="AL338" s="545">
        <f>SUMIFS('Faturamento NNE'!$I$2:$I$707,'Faturamento NNE'!$E$2:$E$707,'Infos Relatório'!$B$326,'Faturamento NNE'!$F$2:$F$707,'Infos Relatório'!$B338,'Faturamento NNE'!$AA$2:$AA$707,'Infos Relatório'!AG$1)</f>
        <v>0</v>
      </c>
      <c r="AM338" s="541">
        <f>COUNTIFS('Faturamento NNE'!$E$2:$E$707,'Infos Relatório'!$B$326,'Faturamento NNE'!$F$2:$F$707,'Infos Relatório'!$B338,'Faturamento NNE'!$AA$2:$AA$707,'Infos Relatório'!AM$1)</f>
        <v>0</v>
      </c>
      <c r="AN338" s="542">
        <f>SUMIFS('Faturamento NNE'!$H$2:$H$707,'Faturamento NNE'!$E$2:$E$707,'Infos Relatório'!$B$326,'Faturamento NNE'!$F$2:$F$707,'Infos Relatório'!$B338,'Faturamento NNE'!$AA$2:$AA$707,'Infos Relatório'!AM$1)</f>
        <v>0</v>
      </c>
      <c r="AO338" s="542">
        <f>SUMIFS('Faturamento NNE'!$K$2:$K$707,'Faturamento NNE'!$E$2:$E$707,'Infos Relatório'!$B$326,'Faturamento NNE'!$F$2:$F$707,'Infos Relatório'!$B338,'Faturamento NNE'!$AA$2:$AA$707,'Infos Relatório'!AM$1)</f>
        <v>0</v>
      </c>
      <c r="AP338" s="546">
        <f>SUMIFS('Faturamento NNE'!$P$2:$P$707,'Faturamento NNE'!$E$2:$E$707,'Infos Relatório'!$B$326,'Faturamento NNE'!$F$2:$F$707,'Infos Relatório'!$B338,'Faturamento NNE'!$AA$2:$AA$707,'Infos Relatório'!AM$1,'Faturamento NNE'!$U$2:$U$707,"Sim")+SUMIFS('Faturamento NNE'!$Q$2:$Q$707,'Faturamento NNE'!$E$2:$E$707,'Infos Relatório'!$B$326,'Faturamento NNE'!$F$2:$F$707,'Infos Relatório'!$B338,'Faturamento NNE'!$AA$2:$AA$707,'Infos Relatório'!AM$1,'Faturamento NNE'!$U$2:$U$707,"Sim")</f>
        <v>0</v>
      </c>
      <c r="AQ338" s="227" t="e">
        <f t="shared" si="114"/>
        <v>#DIV/0!</v>
      </c>
      <c r="AR338" s="545">
        <f>SUMIFS('Faturamento NNE'!$I$2:$I$707,'Faturamento NNE'!$E$2:$E$707,'Infos Relatório'!$B$326,'Faturamento NNE'!$F$2:$F$707,'Infos Relatório'!$B338,'Faturamento NNE'!$AA$2:$AA$707,'Infos Relatório'!AM$1)</f>
        <v>0</v>
      </c>
      <c r="AS338" s="541">
        <f>COUNTIFS('Faturamento NNE'!$E$2:$E$707,'Infos Relatório'!$B$326,'Faturamento NNE'!$F$2:$F$707,'Infos Relatório'!$B338,'Faturamento NNE'!$AA$2:$AA$707,'Infos Relatório'!AS$1)</f>
        <v>0</v>
      </c>
      <c r="AT338" s="542">
        <f>SUMIFS('Faturamento NNE'!$H$2:$H$707,'Faturamento NNE'!$E$2:$E$707,'Infos Relatório'!$B$326,'Faturamento NNE'!$F$2:$F$707,'Infos Relatório'!$B338,'Faturamento NNE'!$AA$2:$AA$707,'Infos Relatório'!AS$1)</f>
        <v>0</v>
      </c>
      <c r="AU338" s="542">
        <f>SUMIFS('Faturamento NNE'!$K$2:$K$707,'Faturamento NNE'!$E$2:$E$707,'Infos Relatório'!$B$326,'Faturamento NNE'!$F$2:$F$707,'Infos Relatório'!$B338,'Faturamento NNE'!$AA$2:$AA$707,'Infos Relatório'!AS$1)</f>
        <v>0</v>
      </c>
      <c r="AV338" s="546">
        <f>SUMIFS('Faturamento NNE'!$P$2:$P$707,'Faturamento NNE'!$E$2:$E$707,'Infos Relatório'!$B$326,'Faturamento NNE'!$F$2:$F$707,'Infos Relatório'!$B338,'Faturamento NNE'!$AA$2:$AA$707,'Infos Relatório'!AS$1,'Faturamento NNE'!$U$2:$U$707,"Sim")+SUMIFS('Faturamento NNE'!$Q$2:$Q$707,'Faturamento NNE'!$E$2:$E$707,'Infos Relatório'!$B$326,'Faturamento NNE'!$F$2:$F$707,'Infos Relatório'!$B338,'Faturamento NNE'!$AA$2:$AA$707,'Infos Relatório'!AS$1,'Faturamento NNE'!$U$2:$U$707,"Sim")</f>
        <v>0</v>
      </c>
      <c r="AW338" s="227" t="e">
        <f t="shared" si="115"/>
        <v>#DIV/0!</v>
      </c>
      <c r="AX338" s="545">
        <f>SUMIFS('Faturamento NNE'!$I$2:$I$707,'Faturamento NNE'!$E$2:$E$707,'Infos Relatório'!$B$326,'Faturamento NNE'!$F$2:$F$707,'Infos Relatório'!$B338,'Faturamento NNE'!$AA$2:$AA$707,'Infos Relatório'!AS$1)</f>
        <v>0</v>
      </c>
      <c r="AY338" s="541">
        <f>COUNTIFS('Faturamento NNE'!$E$2:$E$707,'Infos Relatório'!$B$326,'Faturamento NNE'!$F$2:$F$707,'Infos Relatório'!$B338,'Faturamento NNE'!$AA$2:$AA$707,'Infos Relatório'!AY$1)</f>
        <v>0</v>
      </c>
      <c r="AZ338" s="542">
        <f>SUMIFS('Faturamento NNE'!$H$2:$H$707,'Faturamento NNE'!$E$2:$E$707,'Infos Relatório'!$B$326,'Faturamento NNE'!$F$2:$F$707,'Infos Relatório'!$B338,'Faturamento NNE'!$AA$2:$AA$707,'Infos Relatório'!AY$1)</f>
        <v>0</v>
      </c>
      <c r="BA338" s="542">
        <f>SUMIFS('Faturamento NNE'!$K$2:$K$707,'Faturamento NNE'!$E$2:$E$707,'Infos Relatório'!$B$326,'Faturamento NNE'!$F$2:$F$707,'Infos Relatório'!$B338,'Faturamento NNE'!$AA$2:$AA$707,'Infos Relatório'!AY$1)</f>
        <v>0</v>
      </c>
      <c r="BB338" s="546">
        <f>SUMIFS('Faturamento NNE'!$P$2:$P$707,'Faturamento NNE'!$E$2:$E$707,'Infos Relatório'!$B$326,'Faturamento NNE'!$F$2:$F$707,'Infos Relatório'!$B338,'Faturamento NNE'!$AA$2:$AA$707,'Infos Relatório'!AY$1,'Faturamento NNE'!$U$2:$U$707,"Sim")+SUMIFS('Faturamento NNE'!$Q$2:$Q$707,'Faturamento NNE'!$E$2:$E$707,'Infos Relatório'!$B$326,'Faturamento NNE'!$F$2:$F$707,'Infos Relatório'!$B338,'Faturamento NNE'!$AA$2:$AA$707,'Infos Relatório'!AY$1,'Faturamento NNE'!$U$2:$U$707,"Sim")</f>
        <v>0</v>
      </c>
      <c r="BC338" s="227" t="e">
        <f t="shared" si="116"/>
        <v>#DIV/0!</v>
      </c>
      <c r="BD338" s="545">
        <f>SUMIFS('Faturamento NNE'!$I$2:$I$707,'Faturamento NNE'!$E$2:$E$707,'Infos Relatório'!$B$326,'Faturamento NNE'!$F$2:$F$707,'Infos Relatório'!$B338,'Faturamento NNE'!$AA$2:$AA$707,'Infos Relatório'!AY$1)</f>
        <v>0</v>
      </c>
      <c r="BE338" s="541">
        <f>COUNTIFS('Faturamento NNE'!$E$2:$E$707,'Infos Relatório'!$B$326,'Faturamento NNE'!$F$2:$F$707,'Infos Relatório'!$B338,'Faturamento NNE'!$AA$2:$AA$707,'Infos Relatório'!BE$1)</f>
        <v>0</v>
      </c>
      <c r="BF338" s="542">
        <f>SUMIFS('Faturamento NNE'!$H$2:$H$707,'Faturamento NNE'!$E$2:$E$707,'Infos Relatório'!$B$326,'Faturamento NNE'!$F$2:$F$707,'Infos Relatório'!$B338,'Faturamento NNE'!$AA$2:$AA$707,'Infos Relatório'!BE$1)</f>
        <v>0</v>
      </c>
      <c r="BG338" s="542">
        <f>SUMIFS('Faturamento NNE'!$K$2:$K$707,'Faturamento NNE'!$E$2:$E$707,'Infos Relatório'!$B$326,'Faturamento NNE'!$F$2:$F$707,'Infos Relatório'!$B338,'Faturamento NNE'!$AA$2:$AA$707,'Infos Relatório'!BE$1)</f>
        <v>0</v>
      </c>
      <c r="BH338" s="546">
        <f>SUMIFS('Faturamento NNE'!$P$2:$P$707,'Faturamento NNE'!$E$2:$E$707,'Infos Relatório'!$B$326,'Faturamento NNE'!$F$2:$F$707,'Infos Relatório'!$B338,'Faturamento NNE'!$AA$2:$AA$707,'Infos Relatório'!BE$1,'Faturamento NNE'!$U$2:$U$707,"Sim")+SUMIFS('Faturamento NNE'!$Q$2:$Q$707,'Faturamento NNE'!$E$2:$E$707,'Infos Relatório'!$B$326,'Faturamento NNE'!$F$2:$F$707,'Infos Relatório'!$B338,'Faturamento NNE'!$AA$2:$AA$707,'Infos Relatório'!BE$1,'Faturamento NNE'!$U$2:$U$707,"Sim")</f>
        <v>0</v>
      </c>
      <c r="BI338" s="227" t="e">
        <f t="shared" si="117"/>
        <v>#DIV/0!</v>
      </c>
      <c r="BJ338" s="545">
        <f>SUMIFS('Faturamento NNE'!$I$2:$I$707,'Faturamento NNE'!$E$2:$E$707,'Infos Relatório'!$B$326,'Faturamento NNE'!$F$2:$F$707,'Infos Relatório'!$B338,'Faturamento NNE'!$AA$2:$AA$707,'Infos Relatório'!BE$1)</f>
        <v>0</v>
      </c>
      <c r="BK338" s="541">
        <f>COUNTIFS('Faturamento NNE'!$E$2:$E$707,'Infos Relatório'!$B$326,'Faturamento NNE'!$F$2:$F$707,'Infos Relatório'!$B338,'Faturamento NNE'!$AA$2:$AA$707,'Infos Relatório'!BK$1)</f>
        <v>0</v>
      </c>
      <c r="BL338" s="542">
        <f>SUMIFS('Faturamento NNE'!$H$2:$H$707,'Faturamento NNE'!$E$2:$E$707,'Infos Relatório'!$B$326,'Faturamento NNE'!$F$2:$F$707,'Infos Relatório'!$B338,'Faturamento NNE'!$AA$2:$AA$707,'Infos Relatório'!BK$1)</f>
        <v>0</v>
      </c>
      <c r="BM338" s="542">
        <f>SUMIFS('Faturamento NNE'!$K$2:$K$707,'Faturamento NNE'!$E$2:$E$707,'Infos Relatório'!$B$326,'Faturamento NNE'!$F$2:$F$707,'Infos Relatório'!$B338,'Faturamento NNE'!$AA$2:$AA$707,'Infos Relatório'!BK$1)</f>
        <v>0</v>
      </c>
      <c r="BN338" s="546">
        <f>SUMIFS('Faturamento NNE'!$P$2:$P$707,'Faturamento NNE'!$E$2:$E$707,'Infos Relatório'!$B$326,'Faturamento NNE'!$F$2:$F$707,'Infos Relatório'!$B338,'Faturamento NNE'!$AA$2:$AA$707,'Infos Relatório'!BK$1,'Faturamento NNE'!$U$2:$U$707,"Sim")+SUMIFS('Faturamento NNE'!$Q$2:$Q$707,'Faturamento NNE'!$E$2:$E$707,'Infos Relatório'!$B$326,'Faturamento NNE'!$F$2:$F$707,'Infos Relatório'!$B338,'Faturamento NNE'!$AA$2:$AA$707,'Infos Relatório'!BK$1,'Faturamento NNE'!$U$2:$U$707,"Sim")</f>
        <v>0</v>
      </c>
      <c r="BO338" s="227" t="e">
        <f t="shared" si="118"/>
        <v>#DIV/0!</v>
      </c>
      <c r="BP338" s="545">
        <f>SUMIFS('Faturamento NNE'!$I$2:$I$707,'Faturamento NNE'!$E$2:$E$707,'Infos Relatório'!$B$326,'Faturamento NNE'!$F$2:$F$707,'Infos Relatório'!$B338,'Faturamento NNE'!$AA$2:$AA$707,'Infos Relatório'!BK$1)</f>
        <v>0</v>
      </c>
      <c r="BQ338" s="541">
        <f>COUNTIFS('Faturamento NNE'!$E$2:$E$707,'Infos Relatório'!$B$326,'Faturamento NNE'!$F$2:$F$707,'Infos Relatório'!$B338,'Faturamento NNE'!$AA$2:$AA$707,'Infos Relatório'!BQ$1)</f>
        <v>0</v>
      </c>
      <c r="BR338" s="542">
        <f>SUMIFS('Faturamento NNE'!$H$2:$H$707,'Faturamento NNE'!$E$2:$E$707,'Infos Relatório'!$B$326,'Faturamento NNE'!$F$2:$F$707,'Infos Relatório'!$B338,'Faturamento NNE'!$AA$2:$AA$707,'Infos Relatório'!BQ$1)</f>
        <v>0</v>
      </c>
      <c r="BS338" s="542">
        <f>SUMIFS('Faturamento NNE'!$K$2:$K$707,'Faturamento NNE'!$E$2:$E$707,'Infos Relatório'!$B$326,'Faturamento NNE'!$F$2:$F$707,'Infos Relatório'!$B338,'Faturamento NNE'!$AA$2:$AA$707,'Infos Relatório'!BQ$1)</f>
        <v>0</v>
      </c>
      <c r="BT338" s="546">
        <f>SUMIFS('Faturamento NNE'!$P$2:$P$707,'Faturamento NNE'!$E$2:$E$707,'Infos Relatório'!$B$326,'Faturamento NNE'!$F$2:$F$707,'Infos Relatório'!$B338,'Faturamento NNE'!$AA$2:$AA$707,'Infos Relatório'!BQ$1,'Faturamento NNE'!$U$2:$U$707,"Sim")+SUMIFS('Faturamento NNE'!$Q$2:$Q$707,'Faturamento NNE'!$E$2:$E$707,'Infos Relatório'!$B$326,'Faturamento NNE'!$F$2:$F$707,'Infos Relatório'!$B338,'Faturamento NNE'!$AA$2:$AA$707,'Infos Relatório'!BQ$1,'Faturamento NNE'!$U$2:$U$707,"Sim")</f>
        <v>0</v>
      </c>
      <c r="BU338" s="227" t="e">
        <f t="shared" si="119"/>
        <v>#DIV/0!</v>
      </c>
      <c r="BV338" s="545">
        <f>SUMIFS('Faturamento NNE'!$I$2:$I$707,'Faturamento NNE'!$E$2:$E$707,'Infos Relatório'!$B$326,'Faturamento NNE'!$F$2:$F$707,'Infos Relatório'!$B338,'Faturamento NNE'!$AA$2:$AA$707,'Infos Relatório'!BQ$1)</f>
        <v>0</v>
      </c>
    </row>
    <row r="339" spans="2:74">
      <c r="B339" s="217" t="s">
        <v>142</v>
      </c>
      <c r="C339" s="541">
        <f>COUNTIFS('Faturamento NNE'!$E$2:$E$707,'Infos Relatório'!$B$326,'Faturamento NNE'!$F$2:$F$707,'Infos Relatório'!$B339,'Faturamento NNE'!$AA$2:$AA$707,'Infos Relatório'!C$1)</f>
        <v>0</v>
      </c>
      <c r="D339" s="542">
        <f>SUMIFS('Faturamento NNE'!$H$2:$H$707,'Faturamento NNE'!$E$2:$E$707,'Infos Relatório'!$B$326,'Faturamento NNE'!$F$2:$F$707,'Infos Relatório'!$B339,'Faturamento NNE'!$AA$2:$AA$707,'Infos Relatório'!C$1)</f>
        <v>0</v>
      </c>
      <c r="E339" s="543">
        <f>SUMIFS('Faturamento NNE'!$K$2:$K$707,'Faturamento NNE'!$E$2:$E$707,'Infos Relatório'!$B$326,'Faturamento NNE'!$F$2:$F$707,'Infos Relatório'!$B339,'Faturamento NNE'!$AA$2:$AA$707,'Infos Relatório'!C$1)</f>
        <v>0</v>
      </c>
      <c r="F339" s="544">
        <f>SUMIFS('Faturamento NNE'!$P$2:$P$707,'Faturamento NNE'!$E$2:$E$707,'Infos Relatório'!$B$326,'Faturamento NNE'!$F$2:$F$707,'Infos Relatório'!$B339,'Faturamento NNE'!$AA$2:$AA$707,'Infos Relatório'!C$1,'Faturamento NNE'!$U$2:$U$707,"Sim")+SUMIFS('Faturamento NNE'!$Q$2:$Q$707,'Faturamento NNE'!$E$2:$E$707,'Infos Relatório'!$B$326,'Faturamento NNE'!$F$2:$F$707,'Infos Relatório'!$B339,'Faturamento NNE'!$AA$2:$AA$707,'Infos Relatório'!C$1,'Faturamento NNE'!$U$2:$U$707,"Sim")</f>
        <v>0</v>
      </c>
      <c r="G339" s="283" t="e">
        <f t="shared" si="108"/>
        <v>#DIV/0!</v>
      </c>
      <c r="H339" s="545">
        <f>SUMIFS('Faturamento NNE'!$I$2:$I$707,'Faturamento NNE'!$E$2:$E$707,'Infos Relatório'!$B$326,'Faturamento NNE'!$F$2:$F$707,'Infos Relatório'!$B339,'Faturamento NNE'!$AA$2:$AA$707,'Infos Relatório'!C$1)</f>
        <v>0</v>
      </c>
      <c r="I339" s="541">
        <f>COUNTIFS('Faturamento NNE'!$E$2:$E$707,'Infos Relatório'!$B$326,'Faturamento NNE'!$F$2:$F$707,'Infos Relatório'!$B339,'Faturamento NNE'!$AA$2:$AA$707,'Infos Relatório'!I$1)</f>
        <v>0</v>
      </c>
      <c r="J339" s="542">
        <f>SUMIFS('Faturamento NNE'!$H$2:$H$707,'Faturamento NNE'!$E$2:$E$707,'Infos Relatório'!$B$326,'Faturamento NNE'!$F$2:$F$707,'Infos Relatório'!$B339,'Faturamento NNE'!$AA$2:$AA$707,'Infos Relatório'!I$1)</f>
        <v>0</v>
      </c>
      <c r="K339" s="543">
        <f>SUMIFS('Faturamento NNE'!$K$2:$K$707,'Faturamento NNE'!$E$2:$E$707,'Infos Relatório'!$B$326,'Faturamento NNE'!$F$2:$F$707,'Infos Relatório'!$B339,'Faturamento NNE'!$AA$2:$AA$707,'Infos Relatório'!I$1)</f>
        <v>0</v>
      </c>
      <c r="L339" s="544">
        <f>SUMIFS('Faturamento NNE'!$P$2:$P$707,'Faturamento NNE'!$E$2:$E$707,'Infos Relatório'!$B$326,'Faturamento NNE'!$F$2:$F$707,'Infos Relatório'!$B339,'Faturamento NNE'!$AA$2:$AA$707,'Infos Relatório'!I$1,'Faturamento NNE'!$U$2:$U$707,"Sim")+SUMIFS('Faturamento NNE'!$Q$2:$Q$707,'Faturamento NNE'!$E$2:$E$707,'Infos Relatório'!$B$326,'Faturamento NNE'!$F$2:$F$707,'Infos Relatório'!$B339,'Faturamento NNE'!$AA$2:$AA$707,'Infos Relatório'!I$1,'Faturamento NNE'!$U$2:$U$707,"Sim")</f>
        <v>0</v>
      </c>
      <c r="M339" s="283" t="e">
        <f t="shared" si="109"/>
        <v>#DIV/0!</v>
      </c>
      <c r="N339" s="545">
        <f>SUMIFS('Faturamento NNE'!$I$2:$I$707,'Faturamento NNE'!$E$2:$E$707,'Infos Relatório'!$B$326,'Faturamento NNE'!$F$2:$F$707,'Infos Relatório'!$B339,'Faturamento NNE'!$AA$2:$AA$707,'Infos Relatório'!I$1)</f>
        <v>0</v>
      </c>
      <c r="O339" s="541">
        <f>COUNTIFS('Faturamento NNE'!$E$2:$E$707,'Infos Relatório'!$B$326,'Faturamento NNE'!$F$2:$F$707,'Infos Relatório'!$B339,'Faturamento NNE'!$AA$2:$AA$707,'Infos Relatório'!O$1)</f>
        <v>0</v>
      </c>
      <c r="P339" s="542">
        <f>SUMIFS('Faturamento NNE'!$H$2:$H$707,'Faturamento NNE'!$E$2:$E$707,'Infos Relatório'!$B$326,'Faturamento NNE'!$F$2:$F$707,'Infos Relatório'!$B339,'Faturamento NNE'!$AA$2:$AA$707,'Infos Relatório'!O$1)</f>
        <v>0</v>
      </c>
      <c r="Q339" s="542">
        <f>SUMIFS('Faturamento NNE'!$K$2:$K$707,'Faturamento NNE'!$E$2:$E$707,'Infos Relatório'!$B$326,'Faturamento NNE'!$F$2:$F$707,'Infos Relatório'!$B339,'Faturamento NNE'!$AA$2:$AA$707,'Infos Relatório'!O$1)</f>
        <v>0</v>
      </c>
      <c r="R339" s="546">
        <f>SUMIFS('Faturamento NNE'!$P$2:$P$707,'Faturamento NNE'!$E$2:$E$707,'Infos Relatório'!$B$326,'Faturamento NNE'!$F$2:$F$707,'Infos Relatório'!$B339,'Faturamento NNE'!$AA$2:$AA$707,'Infos Relatório'!O$1,'Faturamento NNE'!$U$2:$U$707,"Sim")+SUMIFS('Faturamento NNE'!$Q$2:$Q$707,'Faturamento NNE'!$E$2:$E$707,'Infos Relatório'!$B$326,'Faturamento NNE'!$F$2:$F$707,'Infos Relatório'!$B339,'Faturamento NNE'!$AA$2:$AA$707,'Infos Relatório'!O$1,'Faturamento NNE'!$U$2:$U$707,"Sim")</f>
        <v>0</v>
      </c>
      <c r="S339" s="227" t="e">
        <f t="shared" si="110"/>
        <v>#DIV/0!</v>
      </c>
      <c r="T339" s="545">
        <f>SUMIFS('Faturamento NNE'!$I$2:$I$707,'Faturamento NNE'!$E$2:$E$707,'Infos Relatório'!$B$326,'Faturamento NNE'!$F$2:$F$707,'Infos Relatório'!$B339,'Faturamento NNE'!$AA$2:$AA$707,'Infos Relatório'!O$1)</f>
        <v>0</v>
      </c>
      <c r="U339" s="541">
        <f>COUNTIFS('Faturamento NNE'!$E$2:$E$707,'Infos Relatório'!$B$326,'Faturamento NNE'!$F$2:$F$707,'Infos Relatório'!$B339,'Faturamento NNE'!$AA$2:$AA$707,'Infos Relatório'!U$1)</f>
        <v>0</v>
      </c>
      <c r="V339" s="542">
        <f>SUMIFS('Faturamento NNE'!$H$2:$H$707,'Faturamento NNE'!$E$2:$E$707,'Infos Relatório'!$B$326,'Faturamento NNE'!$F$2:$F$707,'Infos Relatório'!$B339,'Faturamento NNE'!$AA$2:$AA$707,'Infos Relatório'!U$1)</f>
        <v>0</v>
      </c>
      <c r="W339" s="542">
        <f>SUMIFS('Faturamento NNE'!$K$2:$K$707,'Faturamento NNE'!$E$2:$E$707,'Infos Relatório'!$B$326,'Faturamento NNE'!$F$2:$F$707,'Infos Relatório'!$B339,'Faturamento NNE'!$AA$2:$AA$707,'Infos Relatório'!U$1)</f>
        <v>0</v>
      </c>
      <c r="X339" s="546">
        <f>SUMIFS('Faturamento NNE'!$P$2:$P$707,'Faturamento NNE'!$E$2:$E$707,'Infos Relatório'!$B$326,'Faturamento NNE'!$F$2:$F$707,'Infos Relatório'!$B339,'Faturamento NNE'!$AA$2:$AA$707,'Infos Relatório'!U$1,'Faturamento NNE'!$U$2:$U$707,"Sim")+SUMIFS('Faturamento NNE'!$Q$2:$Q$707,'Faturamento NNE'!$E$2:$E$707,'Infos Relatório'!$B$326,'Faturamento NNE'!$F$2:$F$707,'Infos Relatório'!$B339,'Faturamento NNE'!$AA$2:$AA$707,'Infos Relatório'!U$1,'Faturamento NNE'!$U$2:$U$707,"Sim")</f>
        <v>0</v>
      </c>
      <c r="Y339" s="227" t="e">
        <f t="shared" si="111"/>
        <v>#DIV/0!</v>
      </c>
      <c r="Z339" s="545">
        <f>SUMIFS('Faturamento NNE'!$I$2:$I$707,'Faturamento NNE'!$E$2:$E$707,'Infos Relatório'!$B$326,'Faturamento NNE'!$F$2:$F$707,'Infos Relatório'!$B339,'Faturamento NNE'!$AA$2:$AA$707,'Infos Relatório'!U$1)</f>
        <v>0</v>
      </c>
      <c r="AA339" s="541">
        <f>COUNTIFS('Faturamento NNE'!$E$2:$E$707,'Infos Relatório'!$B$326,'Faturamento NNE'!$F$2:$F$707,'Infos Relatório'!$B339,'Faturamento NNE'!$AA$2:$AA$707,'Infos Relatório'!AA$1)</f>
        <v>0</v>
      </c>
      <c r="AB339" s="542">
        <f>SUMIFS('Faturamento NNE'!$H$2:$H$707,'Faturamento NNE'!$E$2:$E$707,'Infos Relatório'!$B$326,'Faturamento NNE'!$F$2:$F$707,'Infos Relatório'!$B339,'Faturamento NNE'!$AA$2:$AA$707,'Infos Relatório'!AA$1)</f>
        <v>0</v>
      </c>
      <c r="AC339" s="542">
        <f>SUMIFS('Faturamento NNE'!$K$2:$K$707,'Faturamento NNE'!$E$2:$E$707,'Infos Relatório'!$B$326,'Faturamento NNE'!$F$2:$F$707,'Infos Relatório'!$B339,'Faturamento NNE'!$AA$2:$AA$707,'Infos Relatório'!AA$1)</f>
        <v>0</v>
      </c>
      <c r="AD339" s="546">
        <f>SUMIFS('Faturamento NNE'!$P$2:$P$707,'Faturamento NNE'!$E$2:$E$707,'Infos Relatório'!$B$326,'Faturamento NNE'!$F$2:$F$707,'Infos Relatório'!$B339,'Faturamento NNE'!$AA$2:$AA$707,'Infos Relatório'!AA$1,'Faturamento NNE'!$U$2:$U$707,"Sim")+SUMIFS('Faturamento NNE'!$Q$2:$Q$707,'Faturamento NNE'!$E$2:$E$707,'Infos Relatório'!$B$326,'Faturamento NNE'!$F$2:$F$707,'Infos Relatório'!$B339,'Faturamento NNE'!$AA$2:$AA$707,'Infos Relatório'!AA$1,'Faturamento NNE'!$U$2:$U$707,"Sim")</f>
        <v>0</v>
      </c>
      <c r="AE339" s="227" t="e">
        <f t="shared" si="112"/>
        <v>#DIV/0!</v>
      </c>
      <c r="AF339" s="545">
        <f>SUMIFS('Faturamento NNE'!$I$2:$I$707,'Faturamento NNE'!$E$2:$E$707,'Infos Relatório'!$B$326,'Faturamento NNE'!$F$2:$F$707,'Infos Relatório'!$B339,'Faturamento NNE'!$AA$2:$AA$707,'Infos Relatório'!AA$1)</f>
        <v>0</v>
      </c>
      <c r="AG339" s="541">
        <f>COUNTIFS('Faturamento NNE'!$E$2:$E$707,'Infos Relatório'!$B$326,'Faturamento NNE'!$F$2:$F$707,'Infos Relatório'!$B339,'Faturamento NNE'!$AA$2:$AA$707,'Infos Relatório'!AG$1)</f>
        <v>0</v>
      </c>
      <c r="AH339" s="542">
        <f>SUMIFS('Faturamento NNE'!$H$2:$H$707,'Faturamento NNE'!$E$2:$E$707,'Infos Relatório'!$B$326,'Faturamento NNE'!$F$2:$F$707,'Infos Relatório'!$B339,'Faturamento NNE'!$AA$2:$AA$707,'Infos Relatório'!AG$1)</f>
        <v>0</v>
      </c>
      <c r="AI339" s="542">
        <f>SUMIFS('Faturamento NNE'!$K$2:$K$707,'Faturamento NNE'!$E$2:$E$707,'Infos Relatório'!$B$326,'Faturamento NNE'!$F$2:$F$707,'Infos Relatório'!$B339,'Faturamento NNE'!$AA$2:$AA$707,'Infos Relatório'!AG$1)</f>
        <v>0</v>
      </c>
      <c r="AJ339" s="546">
        <f>SUMIFS('Faturamento NNE'!$P$2:$P$707,'Faturamento NNE'!$E$2:$E$707,'Infos Relatório'!$B$326,'Faturamento NNE'!$F$2:$F$707,'Infos Relatório'!$B339,'Faturamento NNE'!$AA$2:$AA$707,'Infos Relatório'!AG$1,'Faturamento NNE'!$U$2:$U$707,"Sim")+SUMIFS('Faturamento NNE'!$Q$2:$Q$707,'Faturamento NNE'!$E$2:$E$707,'Infos Relatório'!$B$326,'Faturamento NNE'!$F$2:$F$707,'Infos Relatório'!$B339,'Faturamento NNE'!$AA$2:$AA$707,'Infos Relatório'!AG$1,'Faturamento NNE'!$U$2:$U$707,"Sim")</f>
        <v>0</v>
      </c>
      <c r="AK339" s="227" t="e">
        <f t="shared" si="113"/>
        <v>#DIV/0!</v>
      </c>
      <c r="AL339" s="545">
        <f>SUMIFS('Faturamento NNE'!$I$2:$I$707,'Faturamento NNE'!$E$2:$E$707,'Infos Relatório'!$B$326,'Faturamento NNE'!$F$2:$F$707,'Infos Relatório'!$B339,'Faturamento NNE'!$AA$2:$AA$707,'Infos Relatório'!AG$1)</f>
        <v>0</v>
      </c>
      <c r="AM339" s="541">
        <f>COUNTIFS('Faturamento NNE'!$E$2:$E$707,'Infos Relatório'!$B$326,'Faturamento NNE'!$F$2:$F$707,'Infos Relatório'!$B339,'Faturamento NNE'!$AA$2:$AA$707,'Infos Relatório'!AM$1)</f>
        <v>0</v>
      </c>
      <c r="AN339" s="542">
        <f>SUMIFS('Faturamento NNE'!$H$2:$H$707,'Faturamento NNE'!$E$2:$E$707,'Infos Relatório'!$B$326,'Faturamento NNE'!$F$2:$F$707,'Infos Relatório'!$B339,'Faturamento NNE'!$AA$2:$AA$707,'Infos Relatório'!AM$1)</f>
        <v>0</v>
      </c>
      <c r="AO339" s="542">
        <f>SUMIFS('Faturamento NNE'!$K$2:$K$707,'Faturamento NNE'!$E$2:$E$707,'Infos Relatório'!$B$326,'Faturamento NNE'!$F$2:$F$707,'Infos Relatório'!$B339,'Faturamento NNE'!$AA$2:$AA$707,'Infos Relatório'!AM$1)</f>
        <v>0</v>
      </c>
      <c r="AP339" s="546">
        <f>SUMIFS('Faturamento NNE'!$P$2:$P$707,'Faturamento NNE'!$E$2:$E$707,'Infos Relatório'!$B$326,'Faturamento NNE'!$F$2:$F$707,'Infos Relatório'!$B339,'Faturamento NNE'!$AA$2:$AA$707,'Infos Relatório'!AM$1,'Faturamento NNE'!$U$2:$U$707,"Sim")+SUMIFS('Faturamento NNE'!$Q$2:$Q$707,'Faturamento NNE'!$E$2:$E$707,'Infos Relatório'!$B$326,'Faturamento NNE'!$F$2:$F$707,'Infos Relatório'!$B339,'Faturamento NNE'!$AA$2:$AA$707,'Infos Relatório'!AM$1,'Faturamento NNE'!$U$2:$U$707,"Sim")</f>
        <v>0</v>
      </c>
      <c r="AQ339" s="227" t="e">
        <f t="shared" si="114"/>
        <v>#DIV/0!</v>
      </c>
      <c r="AR339" s="545">
        <f>SUMIFS('Faturamento NNE'!$I$2:$I$707,'Faturamento NNE'!$E$2:$E$707,'Infos Relatório'!$B$326,'Faturamento NNE'!$F$2:$F$707,'Infos Relatório'!$B339,'Faturamento NNE'!$AA$2:$AA$707,'Infos Relatório'!AM$1)</f>
        <v>0</v>
      </c>
      <c r="AS339" s="541">
        <f>COUNTIFS('Faturamento NNE'!$E$2:$E$707,'Infos Relatório'!$B$326,'Faturamento NNE'!$F$2:$F$707,'Infos Relatório'!$B339,'Faturamento NNE'!$AA$2:$AA$707,'Infos Relatório'!AS$1)</f>
        <v>0</v>
      </c>
      <c r="AT339" s="542">
        <f>SUMIFS('Faturamento NNE'!$H$2:$H$707,'Faturamento NNE'!$E$2:$E$707,'Infos Relatório'!$B$326,'Faturamento NNE'!$F$2:$F$707,'Infos Relatório'!$B339,'Faturamento NNE'!$AA$2:$AA$707,'Infos Relatório'!AS$1)</f>
        <v>0</v>
      </c>
      <c r="AU339" s="542">
        <f>SUMIFS('Faturamento NNE'!$K$2:$K$707,'Faturamento NNE'!$E$2:$E$707,'Infos Relatório'!$B$326,'Faturamento NNE'!$F$2:$F$707,'Infos Relatório'!$B339,'Faturamento NNE'!$AA$2:$AA$707,'Infos Relatório'!AS$1)</f>
        <v>0</v>
      </c>
      <c r="AV339" s="546">
        <f>SUMIFS('Faturamento NNE'!$P$2:$P$707,'Faturamento NNE'!$E$2:$E$707,'Infos Relatório'!$B$326,'Faturamento NNE'!$F$2:$F$707,'Infos Relatório'!$B339,'Faturamento NNE'!$AA$2:$AA$707,'Infos Relatório'!AS$1,'Faturamento NNE'!$U$2:$U$707,"Sim")+SUMIFS('Faturamento NNE'!$Q$2:$Q$707,'Faturamento NNE'!$E$2:$E$707,'Infos Relatório'!$B$326,'Faturamento NNE'!$F$2:$F$707,'Infos Relatório'!$B339,'Faturamento NNE'!$AA$2:$AA$707,'Infos Relatório'!AS$1,'Faturamento NNE'!$U$2:$U$707,"Sim")</f>
        <v>0</v>
      </c>
      <c r="AW339" s="227" t="e">
        <f t="shared" si="115"/>
        <v>#DIV/0!</v>
      </c>
      <c r="AX339" s="545">
        <f>SUMIFS('Faturamento NNE'!$I$2:$I$707,'Faturamento NNE'!$E$2:$E$707,'Infos Relatório'!$B$326,'Faturamento NNE'!$F$2:$F$707,'Infos Relatório'!$B339,'Faturamento NNE'!$AA$2:$AA$707,'Infos Relatório'!AS$1)</f>
        <v>0</v>
      </c>
      <c r="AY339" s="541">
        <f>COUNTIFS('Faturamento NNE'!$E$2:$E$707,'Infos Relatório'!$B$326,'Faturamento NNE'!$F$2:$F$707,'Infos Relatório'!$B339,'Faturamento NNE'!$AA$2:$AA$707,'Infos Relatório'!AY$1)</f>
        <v>0</v>
      </c>
      <c r="AZ339" s="542">
        <f>SUMIFS('Faturamento NNE'!$H$2:$H$707,'Faturamento NNE'!$E$2:$E$707,'Infos Relatório'!$B$326,'Faturamento NNE'!$F$2:$F$707,'Infos Relatório'!$B339,'Faturamento NNE'!$AA$2:$AA$707,'Infos Relatório'!AY$1)</f>
        <v>0</v>
      </c>
      <c r="BA339" s="542">
        <f>SUMIFS('Faturamento NNE'!$K$2:$K$707,'Faturamento NNE'!$E$2:$E$707,'Infos Relatório'!$B$326,'Faturamento NNE'!$F$2:$F$707,'Infos Relatório'!$B339,'Faturamento NNE'!$AA$2:$AA$707,'Infos Relatório'!AY$1)</f>
        <v>0</v>
      </c>
      <c r="BB339" s="546">
        <f>SUMIFS('Faturamento NNE'!$P$2:$P$707,'Faturamento NNE'!$E$2:$E$707,'Infos Relatório'!$B$326,'Faturamento NNE'!$F$2:$F$707,'Infos Relatório'!$B339,'Faturamento NNE'!$AA$2:$AA$707,'Infos Relatório'!AY$1,'Faturamento NNE'!$U$2:$U$707,"Sim")+SUMIFS('Faturamento NNE'!$Q$2:$Q$707,'Faturamento NNE'!$E$2:$E$707,'Infos Relatório'!$B$326,'Faturamento NNE'!$F$2:$F$707,'Infos Relatório'!$B339,'Faturamento NNE'!$AA$2:$AA$707,'Infos Relatório'!AY$1,'Faturamento NNE'!$U$2:$U$707,"Sim")</f>
        <v>0</v>
      </c>
      <c r="BC339" s="227" t="e">
        <f t="shared" si="116"/>
        <v>#DIV/0!</v>
      </c>
      <c r="BD339" s="545">
        <f>SUMIFS('Faturamento NNE'!$I$2:$I$707,'Faturamento NNE'!$E$2:$E$707,'Infos Relatório'!$B$326,'Faturamento NNE'!$F$2:$F$707,'Infos Relatório'!$B339,'Faturamento NNE'!$AA$2:$AA$707,'Infos Relatório'!AY$1)</f>
        <v>0</v>
      </c>
      <c r="BE339" s="541">
        <f>COUNTIFS('Faturamento NNE'!$E$2:$E$707,'Infos Relatório'!$B$326,'Faturamento NNE'!$F$2:$F$707,'Infos Relatório'!$B339,'Faturamento NNE'!$AA$2:$AA$707,'Infos Relatório'!BE$1)</f>
        <v>0</v>
      </c>
      <c r="BF339" s="542">
        <f>SUMIFS('Faturamento NNE'!$H$2:$H$707,'Faturamento NNE'!$E$2:$E$707,'Infos Relatório'!$B$326,'Faturamento NNE'!$F$2:$F$707,'Infos Relatório'!$B339,'Faturamento NNE'!$AA$2:$AA$707,'Infos Relatório'!BE$1)</f>
        <v>0</v>
      </c>
      <c r="BG339" s="542">
        <f>SUMIFS('Faturamento NNE'!$K$2:$K$707,'Faturamento NNE'!$E$2:$E$707,'Infos Relatório'!$B$326,'Faturamento NNE'!$F$2:$F$707,'Infos Relatório'!$B339,'Faturamento NNE'!$AA$2:$AA$707,'Infos Relatório'!BE$1)</f>
        <v>0</v>
      </c>
      <c r="BH339" s="546">
        <f>SUMIFS('Faturamento NNE'!$P$2:$P$707,'Faturamento NNE'!$E$2:$E$707,'Infos Relatório'!$B$326,'Faturamento NNE'!$F$2:$F$707,'Infos Relatório'!$B339,'Faturamento NNE'!$AA$2:$AA$707,'Infos Relatório'!BE$1,'Faturamento NNE'!$U$2:$U$707,"Sim")+SUMIFS('Faturamento NNE'!$Q$2:$Q$707,'Faturamento NNE'!$E$2:$E$707,'Infos Relatório'!$B$326,'Faturamento NNE'!$F$2:$F$707,'Infos Relatório'!$B339,'Faturamento NNE'!$AA$2:$AA$707,'Infos Relatório'!BE$1,'Faturamento NNE'!$U$2:$U$707,"Sim")</f>
        <v>0</v>
      </c>
      <c r="BI339" s="227" t="e">
        <f t="shared" si="117"/>
        <v>#DIV/0!</v>
      </c>
      <c r="BJ339" s="545">
        <f>SUMIFS('Faturamento NNE'!$I$2:$I$707,'Faturamento NNE'!$E$2:$E$707,'Infos Relatório'!$B$326,'Faturamento NNE'!$F$2:$F$707,'Infos Relatório'!$B339,'Faturamento NNE'!$AA$2:$AA$707,'Infos Relatório'!BE$1)</f>
        <v>0</v>
      </c>
      <c r="BK339" s="541">
        <f>COUNTIFS('Faturamento NNE'!$E$2:$E$707,'Infos Relatório'!$B$326,'Faturamento NNE'!$F$2:$F$707,'Infos Relatório'!$B339,'Faturamento NNE'!$AA$2:$AA$707,'Infos Relatório'!BK$1)</f>
        <v>0</v>
      </c>
      <c r="BL339" s="542">
        <f>SUMIFS('Faturamento NNE'!$H$2:$H$707,'Faturamento NNE'!$E$2:$E$707,'Infos Relatório'!$B$326,'Faturamento NNE'!$F$2:$F$707,'Infos Relatório'!$B339,'Faturamento NNE'!$AA$2:$AA$707,'Infos Relatório'!BK$1)</f>
        <v>0</v>
      </c>
      <c r="BM339" s="542">
        <f>SUMIFS('Faturamento NNE'!$K$2:$K$707,'Faturamento NNE'!$E$2:$E$707,'Infos Relatório'!$B$326,'Faturamento NNE'!$F$2:$F$707,'Infos Relatório'!$B339,'Faturamento NNE'!$AA$2:$AA$707,'Infos Relatório'!BK$1)</f>
        <v>0</v>
      </c>
      <c r="BN339" s="546">
        <f>SUMIFS('Faturamento NNE'!$P$2:$P$707,'Faturamento NNE'!$E$2:$E$707,'Infos Relatório'!$B$326,'Faturamento NNE'!$F$2:$F$707,'Infos Relatório'!$B339,'Faturamento NNE'!$AA$2:$AA$707,'Infos Relatório'!BK$1,'Faturamento NNE'!$U$2:$U$707,"Sim")+SUMIFS('Faturamento NNE'!$Q$2:$Q$707,'Faturamento NNE'!$E$2:$E$707,'Infos Relatório'!$B$326,'Faturamento NNE'!$F$2:$F$707,'Infos Relatório'!$B339,'Faturamento NNE'!$AA$2:$AA$707,'Infos Relatório'!BK$1,'Faturamento NNE'!$U$2:$U$707,"Sim")</f>
        <v>0</v>
      </c>
      <c r="BO339" s="227" t="e">
        <f t="shared" si="118"/>
        <v>#DIV/0!</v>
      </c>
      <c r="BP339" s="545">
        <f>SUMIFS('Faturamento NNE'!$I$2:$I$707,'Faturamento NNE'!$E$2:$E$707,'Infos Relatório'!$B$326,'Faturamento NNE'!$F$2:$F$707,'Infos Relatório'!$B339,'Faturamento NNE'!$AA$2:$AA$707,'Infos Relatório'!BK$1)</f>
        <v>0</v>
      </c>
      <c r="BQ339" s="541">
        <f>COUNTIFS('Faturamento NNE'!$E$2:$E$707,'Infos Relatório'!$B$326,'Faturamento NNE'!$F$2:$F$707,'Infos Relatório'!$B339,'Faturamento NNE'!$AA$2:$AA$707,'Infos Relatório'!BQ$1)</f>
        <v>0</v>
      </c>
      <c r="BR339" s="542">
        <f>SUMIFS('Faturamento NNE'!$H$2:$H$707,'Faturamento NNE'!$E$2:$E$707,'Infos Relatório'!$B$326,'Faturamento NNE'!$F$2:$F$707,'Infos Relatório'!$B339,'Faturamento NNE'!$AA$2:$AA$707,'Infos Relatório'!BQ$1)</f>
        <v>0</v>
      </c>
      <c r="BS339" s="542">
        <f>SUMIFS('Faturamento NNE'!$K$2:$K$707,'Faturamento NNE'!$E$2:$E$707,'Infos Relatório'!$B$326,'Faturamento NNE'!$F$2:$F$707,'Infos Relatório'!$B339,'Faturamento NNE'!$AA$2:$AA$707,'Infos Relatório'!BQ$1)</f>
        <v>0</v>
      </c>
      <c r="BT339" s="546">
        <f>SUMIFS('Faturamento NNE'!$P$2:$P$707,'Faturamento NNE'!$E$2:$E$707,'Infos Relatório'!$B$326,'Faturamento NNE'!$F$2:$F$707,'Infos Relatório'!$B339,'Faturamento NNE'!$AA$2:$AA$707,'Infos Relatório'!BQ$1,'Faturamento NNE'!$U$2:$U$707,"Sim")+SUMIFS('Faturamento NNE'!$Q$2:$Q$707,'Faturamento NNE'!$E$2:$E$707,'Infos Relatório'!$B$326,'Faturamento NNE'!$F$2:$F$707,'Infos Relatório'!$B339,'Faturamento NNE'!$AA$2:$AA$707,'Infos Relatório'!BQ$1,'Faturamento NNE'!$U$2:$U$707,"Sim")</f>
        <v>0</v>
      </c>
      <c r="BU339" s="227" t="e">
        <f t="shared" si="119"/>
        <v>#DIV/0!</v>
      </c>
      <c r="BV339" s="545">
        <f>SUMIFS('Faturamento NNE'!$I$2:$I$707,'Faturamento NNE'!$E$2:$E$707,'Infos Relatório'!$B$326,'Faturamento NNE'!$F$2:$F$707,'Infos Relatório'!$B339,'Faturamento NNE'!$AA$2:$AA$707,'Infos Relatório'!BQ$1)</f>
        <v>0</v>
      </c>
    </row>
    <row r="340" spans="2:74">
      <c r="B340" s="217" t="s">
        <v>143</v>
      </c>
      <c r="C340" s="541">
        <f>COUNTIFS('Faturamento NNE'!$E$2:$E$707,'Infos Relatório'!$B$326,'Faturamento NNE'!$F$2:$F$707,'Infos Relatório'!$B340,'Faturamento NNE'!$AA$2:$AA$707,'Infos Relatório'!C$1)</f>
        <v>0</v>
      </c>
      <c r="D340" s="542">
        <f>SUMIFS('Faturamento NNE'!$H$2:$H$707,'Faturamento NNE'!$E$2:$E$707,'Infos Relatório'!$B$326,'Faturamento NNE'!$F$2:$F$707,'Infos Relatório'!$B340,'Faturamento NNE'!$AA$2:$AA$707,'Infos Relatório'!C$1)</f>
        <v>0</v>
      </c>
      <c r="E340" s="543">
        <f>SUMIFS('Faturamento NNE'!$K$2:$K$707,'Faturamento NNE'!$E$2:$E$707,'Infos Relatório'!$B$326,'Faturamento NNE'!$F$2:$F$707,'Infos Relatório'!$B340,'Faturamento NNE'!$AA$2:$AA$707,'Infos Relatório'!C$1)</f>
        <v>0</v>
      </c>
      <c r="F340" s="544">
        <f>SUMIFS('Faturamento NNE'!$P$2:$P$707,'Faturamento NNE'!$E$2:$E$707,'Infos Relatório'!$B$326,'Faturamento NNE'!$F$2:$F$707,'Infos Relatório'!$B340,'Faturamento NNE'!$AA$2:$AA$707,'Infos Relatório'!C$1,'Faturamento NNE'!$U$2:$U$707,"Sim")+SUMIFS('Faturamento NNE'!$Q$2:$Q$707,'Faturamento NNE'!$E$2:$E$707,'Infos Relatório'!$B$326,'Faturamento NNE'!$F$2:$F$707,'Infos Relatório'!$B340,'Faturamento NNE'!$AA$2:$AA$707,'Infos Relatório'!C$1,'Faturamento NNE'!$U$2:$U$707,"Sim")</f>
        <v>0</v>
      </c>
      <c r="G340" s="283" t="e">
        <f t="shared" si="108"/>
        <v>#DIV/0!</v>
      </c>
      <c r="H340" s="545">
        <f>SUMIFS('Faturamento NNE'!$I$2:$I$707,'Faturamento NNE'!$E$2:$E$707,'Infos Relatório'!$B$326,'Faturamento NNE'!$F$2:$F$707,'Infos Relatório'!$B340,'Faturamento NNE'!$AA$2:$AA$707,'Infos Relatório'!C$1)</f>
        <v>0</v>
      </c>
      <c r="I340" s="541">
        <f>COUNTIFS('Faturamento NNE'!$E$2:$E$707,'Infos Relatório'!$B$326,'Faturamento NNE'!$F$2:$F$707,'Infos Relatório'!$B340,'Faturamento NNE'!$AA$2:$AA$707,'Infos Relatório'!I$1)</f>
        <v>0</v>
      </c>
      <c r="J340" s="542">
        <f>SUMIFS('Faturamento NNE'!$H$2:$H$707,'Faturamento NNE'!$E$2:$E$707,'Infos Relatório'!$B$326,'Faturamento NNE'!$F$2:$F$707,'Infos Relatório'!$B340,'Faturamento NNE'!$AA$2:$AA$707,'Infos Relatório'!I$1)</f>
        <v>0</v>
      </c>
      <c r="K340" s="543">
        <f>SUMIFS('Faturamento NNE'!$K$2:$K$707,'Faturamento NNE'!$E$2:$E$707,'Infos Relatório'!$B$326,'Faturamento NNE'!$F$2:$F$707,'Infos Relatório'!$B340,'Faturamento NNE'!$AA$2:$AA$707,'Infos Relatório'!I$1)</f>
        <v>0</v>
      </c>
      <c r="L340" s="544">
        <f>SUMIFS('Faturamento NNE'!$P$2:$P$707,'Faturamento NNE'!$E$2:$E$707,'Infos Relatório'!$B$326,'Faturamento NNE'!$F$2:$F$707,'Infos Relatório'!$B340,'Faturamento NNE'!$AA$2:$AA$707,'Infos Relatório'!I$1,'Faturamento NNE'!$U$2:$U$707,"Sim")+SUMIFS('Faturamento NNE'!$Q$2:$Q$707,'Faturamento NNE'!$E$2:$E$707,'Infos Relatório'!$B$326,'Faturamento NNE'!$F$2:$F$707,'Infos Relatório'!$B340,'Faturamento NNE'!$AA$2:$AA$707,'Infos Relatório'!I$1,'Faturamento NNE'!$U$2:$U$707,"Sim")</f>
        <v>0</v>
      </c>
      <c r="M340" s="283" t="e">
        <f t="shared" si="109"/>
        <v>#DIV/0!</v>
      </c>
      <c r="N340" s="545">
        <f>SUMIFS('Faturamento NNE'!$I$2:$I$707,'Faturamento NNE'!$E$2:$E$707,'Infos Relatório'!$B$326,'Faturamento NNE'!$F$2:$F$707,'Infos Relatório'!$B340,'Faturamento NNE'!$AA$2:$AA$707,'Infos Relatório'!I$1)</f>
        <v>0</v>
      </c>
      <c r="O340" s="541">
        <f>COUNTIFS('Faturamento NNE'!$E$2:$E$707,'Infos Relatório'!$B$326,'Faturamento NNE'!$F$2:$F$707,'Infos Relatório'!$B340,'Faturamento NNE'!$AA$2:$AA$707,'Infos Relatório'!O$1)</f>
        <v>0</v>
      </c>
      <c r="P340" s="542">
        <f>SUMIFS('Faturamento NNE'!$H$2:$H$707,'Faturamento NNE'!$E$2:$E$707,'Infos Relatório'!$B$326,'Faturamento NNE'!$F$2:$F$707,'Infos Relatório'!$B340,'Faturamento NNE'!$AA$2:$AA$707,'Infos Relatório'!O$1)</f>
        <v>0</v>
      </c>
      <c r="Q340" s="542">
        <f>SUMIFS('Faturamento NNE'!$K$2:$K$707,'Faturamento NNE'!$E$2:$E$707,'Infos Relatório'!$B$326,'Faturamento NNE'!$F$2:$F$707,'Infos Relatório'!$B340,'Faturamento NNE'!$AA$2:$AA$707,'Infos Relatório'!O$1)</f>
        <v>0</v>
      </c>
      <c r="R340" s="546">
        <f>SUMIFS('Faturamento NNE'!$P$2:$P$707,'Faturamento NNE'!$E$2:$E$707,'Infos Relatório'!$B$326,'Faturamento NNE'!$F$2:$F$707,'Infos Relatório'!$B340,'Faturamento NNE'!$AA$2:$AA$707,'Infos Relatório'!O$1,'Faturamento NNE'!$U$2:$U$707,"Sim")+SUMIFS('Faturamento NNE'!$Q$2:$Q$707,'Faturamento NNE'!$E$2:$E$707,'Infos Relatório'!$B$326,'Faturamento NNE'!$F$2:$F$707,'Infos Relatório'!$B340,'Faturamento NNE'!$AA$2:$AA$707,'Infos Relatório'!O$1,'Faturamento NNE'!$U$2:$U$707,"Sim")</f>
        <v>0</v>
      </c>
      <c r="S340" s="227" t="e">
        <f t="shared" si="110"/>
        <v>#DIV/0!</v>
      </c>
      <c r="T340" s="545">
        <f>SUMIFS('Faturamento NNE'!$I$2:$I$707,'Faturamento NNE'!$E$2:$E$707,'Infos Relatório'!$B$326,'Faturamento NNE'!$F$2:$F$707,'Infos Relatório'!$B340,'Faturamento NNE'!$AA$2:$AA$707,'Infos Relatório'!O$1)</f>
        <v>0</v>
      </c>
      <c r="U340" s="541">
        <f>COUNTIFS('Faturamento NNE'!$E$2:$E$707,'Infos Relatório'!$B$326,'Faturamento NNE'!$F$2:$F$707,'Infos Relatório'!$B340,'Faturamento NNE'!$AA$2:$AA$707,'Infos Relatório'!U$1)</f>
        <v>0</v>
      </c>
      <c r="V340" s="542">
        <f>SUMIFS('Faturamento NNE'!$H$2:$H$707,'Faturamento NNE'!$E$2:$E$707,'Infos Relatório'!$B$326,'Faturamento NNE'!$F$2:$F$707,'Infos Relatório'!$B340,'Faturamento NNE'!$AA$2:$AA$707,'Infos Relatório'!U$1)</f>
        <v>0</v>
      </c>
      <c r="W340" s="542">
        <f>SUMIFS('Faturamento NNE'!$K$2:$K$707,'Faturamento NNE'!$E$2:$E$707,'Infos Relatório'!$B$326,'Faturamento NNE'!$F$2:$F$707,'Infos Relatório'!$B340,'Faturamento NNE'!$AA$2:$AA$707,'Infos Relatório'!U$1)</f>
        <v>0</v>
      </c>
      <c r="X340" s="546">
        <f>SUMIFS('Faturamento NNE'!$P$2:$P$707,'Faturamento NNE'!$E$2:$E$707,'Infos Relatório'!$B$326,'Faturamento NNE'!$F$2:$F$707,'Infos Relatório'!$B340,'Faturamento NNE'!$AA$2:$AA$707,'Infos Relatório'!U$1,'Faturamento NNE'!$U$2:$U$707,"Sim")+SUMIFS('Faturamento NNE'!$Q$2:$Q$707,'Faturamento NNE'!$E$2:$E$707,'Infos Relatório'!$B$326,'Faturamento NNE'!$F$2:$F$707,'Infos Relatório'!$B340,'Faturamento NNE'!$AA$2:$AA$707,'Infos Relatório'!U$1,'Faturamento NNE'!$U$2:$U$707,"Sim")</f>
        <v>0</v>
      </c>
      <c r="Y340" s="227" t="e">
        <f t="shared" si="111"/>
        <v>#DIV/0!</v>
      </c>
      <c r="Z340" s="545">
        <f>SUMIFS('Faturamento NNE'!$I$2:$I$707,'Faturamento NNE'!$E$2:$E$707,'Infos Relatório'!$B$326,'Faturamento NNE'!$F$2:$F$707,'Infos Relatório'!$B340,'Faturamento NNE'!$AA$2:$AA$707,'Infos Relatório'!U$1)</f>
        <v>0</v>
      </c>
      <c r="AA340" s="541">
        <f>COUNTIFS('Faturamento NNE'!$E$2:$E$707,'Infos Relatório'!$B$326,'Faturamento NNE'!$F$2:$F$707,'Infos Relatório'!$B340,'Faturamento NNE'!$AA$2:$AA$707,'Infos Relatório'!AA$1)</f>
        <v>0</v>
      </c>
      <c r="AB340" s="542">
        <f>SUMIFS('Faturamento NNE'!$H$2:$H$707,'Faturamento NNE'!$E$2:$E$707,'Infos Relatório'!$B$326,'Faturamento NNE'!$F$2:$F$707,'Infos Relatório'!$B340,'Faturamento NNE'!$AA$2:$AA$707,'Infos Relatório'!AA$1)</f>
        <v>0</v>
      </c>
      <c r="AC340" s="542">
        <f>SUMIFS('Faturamento NNE'!$K$2:$K$707,'Faturamento NNE'!$E$2:$E$707,'Infos Relatório'!$B$326,'Faturamento NNE'!$F$2:$F$707,'Infos Relatório'!$B340,'Faturamento NNE'!$AA$2:$AA$707,'Infos Relatório'!AA$1)</f>
        <v>0</v>
      </c>
      <c r="AD340" s="546">
        <f>SUMIFS('Faturamento NNE'!$P$2:$P$707,'Faturamento NNE'!$E$2:$E$707,'Infos Relatório'!$B$326,'Faturamento NNE'!$F$2:$F$707,'Infos Relatório'!$B340,'Faturamento NNE'!$AA$2:$AA$707,'Infos Relatório'!AA$1,'Faturamento NNE'!$U$2:$U$707,"Sim")+SUMIFS('Faturamento NNE'!$Q$2:$Q$707,'Faturamento NNE'!$E$2:$E$707,'Infos Relatório'!$B$326,'Faturamento NNE'!$F$2:$F$707,'Infos Relatório'!$B340,'Faturamento NNE'!$AA$2:$AA$707,'Infos Relatório'!AA$1,'Faturamento NNE'!$U$2:$U$707,"Sim")</f>
        <v>0</v>
      </c>
      <c r="AE340" s="227" t="e">
        <f t="shared" si="112"/>
        <v>#DIV/0!</v>
      </c>
      <c r="AF340" s="545">
        <f>SUMIFS('Faturamento NNE'!$I$2:$I$707,'Faturamento NNE'!$E$2:$E$707,'Infos Relatório'!$B$326,'Faturamento NNE'!$F$2:$F$707,'Infos Relatório'!$B340,'Faturamento NNE'!$AA$2:$AA$707,'Infos Relatório'!AA$1)</f>
        <v>0</v>
      </c>
      <c r="AG340" s="541">
        <f>COUNTIFS('Faturamento NNE'!$E$2:$E$707,'Infos Relatório'!$B$326,'Faturamento NNE'!$F$2:$F$707,'Infos Relatório'!$B340,'Faturamento NNE'!$AA$2:$AA$707,'Infos Relatório'!AG$1)</f>
        <v>0</v>
      </c>
      <c r="AH340" s="542">
        <f>SUMIFS('Faturamento NNE'!$H$2:$H$707,'Faturamento NNE'!$E$2:$E$707,'Infos Relatório'!$B$326,'Faturamento NNE'!$F$2:$F$707,'Infos Relatório'!$B340,'Faturamento NNE'!$AA$2:$AA$707,'Infos Relatório'!AG$1)</f>
        <v>0</v>
      </c>
      <c r="AI340" s="542">
        <f>SUMIFS('Faturamento NNE'!$K$2:$K$707,'Faturamento NNE'!$E$2:$E$707,'Infos Relatório'!$B$326,'Faturamento NNE'!$F$2:$F$707,'Infos Relatório'!$B340,'Faturamento NNE'!$AA$2:$AA$707,'Infos Relatório'!AG$1)</f>
        <v>0</v>
      </c>
      <c r="AJ340" s="546">
        <f>SUMIFS('Faturamento NNE'!$P$2:$P$707,'Faturamento NNE'!$E$2:$E$707,'Infos Relatório'!$B$326,'Faturamento NNE'!$F$2:$F$707,'Infos Relatório'!$B340,'Faturamento NNE'!$AA$2:$AA$707,'Infos Relatório'!AG$1,'Faturamento NNE'!$U$2:$U$707,"Sim")+SUMIFS('Faturamento NNE'!$Q$2:$Q$707,'Faturamento NNE'!$E$2:$E$707,'Infos Relatório'!$B$326,'Faturamento NNE'!$F$2:$F$707,'Infos Relatório'!$B340,'Faturamento NNE'!$AA$2:$AA$707,'Infos Relatório'!AG$1,'Faturamento NNE'!$U$2:$U$707,"Sim")</f>
        <v>0</v>
      </c>
      <c r="AK340" s="227" t="e">
        <f t="shared" si="113"/>
        <v>#DIV/0!</v>
      </c>
      <c r="AL340" s="545">
        <f>SUMIFS('Faturamento NNE'!$I$2:$I$707,'Faturamento NNE'!$E$2:$E$707,'Infos Relatório'!$B$326,'Faturamento NNE'!$F$2:$F$707,'Infos Relatório'!$B340,'Faturamento NNE'!$AA$2:$AA$707,'Infos Relatório'!AG$1)</f>
        <v>0</v>
      </c>
      <c r="AM340" s="541">
        <f>COUNTIFS('Faturamento NNE'!$E$2:$E$707,'Infos Relatório'!$B$326,'Faturamento NNE'!$F$2:$F$707,'Infos Relatório'!$B340,'Faturamento NNE'!$AA$2:$AA$707,'Infos Relatório'!AM$1)</f>
        <v>0</v>
      </c>
      <c r="AN340" s="542">
        <f>SUMIFS('Faturamento NNE'!$H$2:$H$707,'Faturamento NNE'!$E$2:$E$707,'Infos Relatório'!$B$326,'Faturamento NNE'!$F$2:$F$707,'Infos Relatório'!$B340,'Faturamento NNE'!$AA$2:$AA$707,'Infos Relatório'!AM$1)</f>
        <v>0</v>
      </c>
      <c r="AO340" s="542">
        <f>SUMIFS('Faturamento NNE'!$K$2:$K$707,'Faturamento NNE'!$E$2:$E$707,'Infos Relatório'!$B$326,'Faturamento NNE'!$F$2:$F$707,'Infos Relatório'!$B340,'Faturamento NNE'!$AA$2:$AA$707,'Infos Relatório'!AM$1)</f>
        <v>0</v>
      </c>
      <c r="AP340" s="546">
        <f>SUMIFS('Faturamento NNE'!$P$2:$P$707,'Faturamento NNE'!$E$2:$E$707,'Infos Relatório'!$B$326,'Faturamento NNE'!$F$2:$F$707,'Infos Relatório'!$B340,'Faturamento NNE'!$AA$2:$AA$707,'Infos Relatório'!AM$1,'Faturamento NNE'!$U$2:$U$707,"Sim")+SUMIFS('Faturamento NNE'!$Q$2:$Q$707,'Faturamento NNE'!$E$2:$E$707,'Infos Relatório'!$B$326,'Faturamento NNE'!$F$2:$F$707,'Infos Relatório'!$B340,'Faturamento NNE'!$AA$2:$AA$707,'Infos Relatório'!AM$1,'Faturamento NNE'!$U$2:$U$707,"Sim")</f>
        <v>0</v>
      </c>
      <c r="AQ340" s="227" t="e">
        <f t="shared" si="114"/>
        <v>#DIV/0!</v>
      </c>
      <c r="AR340" s="545">
        <f>SUMIFS('Faturamento NNE'!$I$2:$I$707,'Faturamento NNE'!$E$2:$E$707,'Infos Relatório'!$B$326,'Faturamento NNE'!$F$2:$F$707,'Infos Relatório'!$B340,'Faturamento NNE'!$AA$2:$AA$707,'Infos Relatório'!AM$1)</f>
        <v>0</v>
      </c>
      <c r="AS340" s="541">
        <f>COUNTIFS('Faturamento NNE'!$E$2:$E$707,'Infos Relatório'!$B$326,'Faturamento NNE'!$F$2:$F$707,'Infos Relatório'!$B340,'Faturamento NNE'!$AA$2:$AA$707,'Infos Relatório'!AS$1)</f>
        <v>0</v>
      </c>
      <c r="AT340" s="542">
        <f>SUMIFS('Faturamento NNE'!$H$2:$H$707,'Faturamento NNE'!$E$2:$E$707,'Infos Relatório'!$B$326,'Faturamento NNE'!$F$2:$F$707,'Infos Relatório'!$B340,'Faturamento NNE'!$AA$2:$AA$707,'Infos Relatório'!AS$1)</f>
        <v>0</v>
      </c>
      <c r="AU340" s="542">
        <f>SUMIFS('Faturamento NNE'!$K$2:$K$707,'Faturamento NNE'!$E$2:$E$707,'Infos Relatório'!$B$326,'Faturamento NNE'!$F$2:$F$707,'Infos Relatório'!$B340,'Faturamento NNE'!$AA$2:$AA$707,'Infos Relatório'!AS$1)</f>
        <v>0</v>
      </c>
      <c r="AV340" s="546">
        <f>SUMIFS('Faturamento NNE'!$P$2:$P$707,'Faturamento NNE'!$E$2:$E$707,'Infos Relatório'!$B$326,'Faturamento NNE'!$F$2:$F$707,'Infos Relatório'!$B340,'Faturamento NNE'!$AA$2:$AA$707,'Infos Relatório'!AS$1,'Faturamento NNE'!$U$2:$U$707,"Sim")+SUMIFS('Faturamento NNE'!$Q$2:$Q$707,'Faturamento NNE'!$E$2:$E$707,'Infos Relatório'!$B$326,'Faturamento NNE'!$F$2:$F$707,'Infos Relatório'!$B340,'Faturamento NNE'!$AA$2:$AA$707,'Infos Relatório'!AS$1,'Faturamento NNE'!$U$2:$U$707,"Sim")</f>
        <v>0</v>
      </c>
      <c r="AW340" s="227" t="e">
        <f t="shared" si="115"/>
        <v>#DIV/0!</v>
      </c>
      <c r="AX340" s="545">
        <f>SUMIFS('Faturamento NNE'!$I$2:$I$707,'Faturamento NNE'!$E$2:$E$707,'Infos Relatório'!$B$326,'Faturamento NNE'!$F$2:$F$707,'Infos Relatório'!$B340,'Faturamento NNE'!$AA$2:$AA$707,'Infos Relatório'!AS$1)</f>
        <v>0</v>
      </c>
      <c r="AY340" s="541">
        <f>COUNTIFS('Faturamento NNE'!$E$2:$E$707,'Infos Relatório'!$B$326,'Faturamento NNE'!$F$2:$F$707,'Infos Relatório'!$B340,'Faturamento NNE'!$AA$2:$AA$707,'Infos Relatório'!AY$1)</f>
        <v>0</v>
      </c>
      <c r="AZ340" s="542">
        <f>SUMIFS('Faturamento NNE'!$H$2:$H$707,'Faturamento NNE'!$E$2:$E$707,'Infos Relatório'!$B$326,'Faturamento NNE'!$F$2:$F$707,'Infos Relatório'!$B340,'Faturamento NNE'!$AA$2:$AA$707,'Infos Relatório'!AY$1)</f>
        <v>0</v>
      </c>
      <c r="BA340" s="542">
        <f>SUMIFS('Faturamento NNE'!$K$2:$K$707,'Faturamento NNE'!$E$2:$E$707,'Infos Relatório'!$B$326,'Faturamento NNE'!$F$2:$F$707,'Infos Relatório'!$B340,'Faturamento NNE'!$AA$2:$AA$707,'Infos Relatório'!AY$1)</f>
        <v>0</v>
      </c>
      <c r="BB340" s="546">
        <f>SUMIFS('Faturamento NNE'!$P$2:$P$707,'Faturamento NNE'!$E$2:$E$707,'Infos Relatório'!$B$326,'Faturamento NNE'!$F$2:$F$707,'Infos Relatório'!$B340,'Faturamento NNE'!$AA$2:$AA$707,'Infos Relatório'!AY$1,'Faturamento NNE'!$U$2:$U$707,"Sim")+SUMIFS('Faturamento NNE'!$Q$2:$Q$707,'Faturamento NNE'!$E$2:$E$707,'Infos Relatório'!$B$326,'Faturamento NNE'!$F$2:$F$707,'Infos Relatório'!$B340,'Faturamento NNE'!$AA$2:$AA$707,'Infos Relatório'!AY$1,'Faturamento NNE'!$U$2:$U$707,"Sim")</f>
        <v>0</v>
      </c>
      <c r="BC340" s="227" t="e">
        <f t="shared" si="116"/>
        <v>#DIV/0!</v>
      </c>
      <c r="BD340" s="545">
        <f>SUMIFS('Faturamento NNE'!$I$2:$I$707,'Faturamento NNE'!$E$2:$E$707,'Infos Relatório'!$B$326,'Faturamento NNE'!$F$2:$F$707,'Infos Relatório'!$B340,'Faturamento NNE'!$AA$2:$AA$707,'Infos Relatório'!AY$1)</f>
        <v>0</v>
      </c>
      <c r="BE340" s="541">
        <f>COUNTIFS('Faturamento NNE'!$E$2:$E$707,'Infos Relatório'!$B$326,'Faturamento NNE'!$F$2:$F$707,'Infos Relatório'!$B340,'Faturamento NNE'!$AA$2:$AA$707,'Infos Relatório'!BE$1)</f>
        <v>0</v>
      </c>
      <c r="BF340" s="542">
        <f>SUMIFS('Faturamento NNE'!$H$2:$H$707,'Faturamento NNE'!$E$2:$E$707,'Infos Relatório'!$B$326,'Faturamento NNE'!$F$2:$F$707,'Infos Relatório'!$B340,'Faturamento NNE'!$AA$2:$AA$707,'Infos Relatório'!BE$1)</f>
        <v>0</v>
      </c>
      <c r="BG340" s="542">
        <f>SUMIFS('Faturamento NNE'!$K$2:$K$707,'Faturamento NNE'!$E$2:$E$707,'Infos Relatório'!$B$326,'Faturamento NNE'!$F$2:$F$707,'Infos Relatório'!$B340,'Faturamento NNE'!$AA$2:$AA$707,'Infos Relatório'!BE$1)</f>
        <v>0</v>
      </c>
      <c r="BH340" s="546">
        <f>SUMIFS('Faturamento NNE'!$P$2:$P$707,'Faturamento NNE'!$E$2:$E$707,'Infos Relatório'!$B$326,'Faturamento NNE'!$F$2:$F$707,'Infos Relatório'!$B340,'Faturamento NNE'!$AA$2:$AA$707,'Infos Relatório'!BE$1,'Faturamento NNE'!$U$2:$U$707,"Sim")+SUMIFS('Faturamento NNE'!$Q$2:$Q$707,'Faturamento NNE'!$E$2:$E$707,'Infos Relatório'!$B$326,'Faturamento NNE'!$F$2:$F$707,'Infos Relatório'!$B340,'Faturamento NNE'!$AA$2:$AA$707,'Infos Relatório'!BE$1,'Faturamento NNE'!$U$2:$U$707,"Sim")</f>
        <v>0</v>
      </c>
      <c r="BI340" s="227" t="e">
        <f t="shared" si="117"/>
        <v>#DIV/0!</v>
      </c>
      <c r="BJ340" s="545">
        <f>SUMIFS('Faturamento NNE'!$I$2:$I$707,'Faturamento NNE'!$E$2:$E$707,'Infos Relatório'!$B$326,'Faturamento NNE'!$F$2:$F$707,'Infos Relatório'!$B340,'Faturamento NNE'!$AA$2:$AA$707,'Infos Relatório'!BE$1)</f>
        <v>0</v>
      </c>
      <c r="BK340" s="541">
        <f>COUNTIFS('Faturamento NNE'!$E$2:$E$707,'Infos Relatório'!$B$326,'Faturamento NNE'!$F$2:$F$707,'Infos Relatório'!$B340,'Faturamento NNE'!$AA$2:$AA$707,'Infos Relatório'!BK$1)</f>
        <v>0</v>
      </c>
      <c r="BL340" s="542">
        <f>SUMIFS('Faturamento NNE'!$H$2:$H$707,'Faturamento NNE'!$E$2:$E$707,'Infos Relatório'!$B$326,'Faturamento NNE'!$F$2:$F$707,'Infos Relatório'!$B340,'Faturamento NNE'!$AA$2:$AA$707,'Infos Relatório'!BK$1)</f>
        <v>0</v>
      </c>
      <c r="BM340" s="542">
        <f>SUMIFS('Faturamento NNE'!$K$2:$K$707,'Faturamento NNE'!$E$2:$E$707,'Infos Relatório'!$B$326,'Faturamento NNE'!$F$2:$F$707,'Infos Relatório'!$B340,'Faturamento NNE'!$AA$2:$AA$707,'Infos Relatório'!BK$1)</f>
        <v>0</v>
      </c>
      <c r="BN340" s="546">
        <f>SUMIFS('Faturamento NNE'!$P$2:$P$707,'Faturamento NNE'!$E$2:$E$707,'Infos Relatório'!$B$326,'Faturamento NNE'!$F$2:$F$707,'Infos Relatório'!$B340,'Faturamento NNE'!$AA$2:$AA$707,'Infos Relatório'!BK$1,'Faturamento NNE'!$U$2:$U$707,"Sim")+SUMIFS('Faturamento NNE'!$Q$2:$Q$707,'Faturamento NNE'!$E$2:$E$707,'Infos Relatório'!$B$326,'Faturamento NNE'!$F$2:$F$707,'Infos Relatório'!$B340,'Faturamento NNE'!$AA$2:$AA$707,'Infos Relatório'!BK$1,'Faturamento NNE'!$U$2:$U$707,"Sim")</f>
        <v>0</v>
      </c>
      <c r="BO340" s="227" t="e">
        <f t="shared" si="118"/>
        <v>#DIV/0!</v>
      </c>
      <c r="BP340" s="545">
        <f>SUMIFS('Faturamento NNE'!$I$2:$I$707,'Faturamento NNE'!$E$2:$E$707,'Infos Relatório'!$B$326,'Faturamento NNE'!$F$2:$F$707,'Infos Relatório'!$B340,'Faturamento NNE'!$AA$2:$AA$707,'Infos Relatório'!BK$1)</f>
        <v>0</v>
      </c>
      <c r="BQ340" s="541">
        <f>COUNTIFS('Faturamento NNE'!$E$2:$E$707,'Infos Relatório'!$B$326,'Faturamento NNE'!$F$2:$F$707,'Infos Relatório'!$B340,'Faturamento NNE'!$AA$2:$AA$707,'Infos Relatório'!BQ$1)</f>
        <v>0</v>
      </c>
      <c r="BR340" s="542">
        <f>SUMIFS('Faturamento NNE'!$H$2:$H$707,'Faturamento NNE'!$E$2:$E$707,'Infos Relatório'!$B$326,'Faturamento NNE'!$F$2:$F$707,'Infos Relatório'!$B340,'Faturamento NNE'!$AA$2:$AA$707,'Infos Relatório'!BQ$1)</f>
        <v>0</v>
      </c>
      <c r="BS340" s="542">
        <f>SUMIFS('Faturamento NNE'!$K$2:$K$707,'Faturamento NNE'!$E$2:$E$707,'Infos Relatório'!$B$326,'Faturamento NNE'!$F$2:$F$707,'Infos Relatório'!$B340,'Faturamento NNE'!$AA$2:$AA$707,'Infos Relatório'!BQ$1)</f>
        <v>0</v>
      </c>
      <c r="BT340" s="546">
        <f>SUMIFS('Faturamento NNE'!$P$2:$P$707,'Faturamento NNE'!$E$2:$E$707,'Infos Relatório'!$B$326,'Faturamento NNE'!$F$2:$F$707,'Infos Relatório'!$B340,'Faturamento NNE'!$AA$2:$AA$707,'Infos Relatório'!BQ$1,'Faturamento NNE'!$U$2:$U$707,"Sim")+SUMIFS('Faturamento NNE'!$Q$2:$Q$707,'Faturamento NNE'!$E$2:$E$707,'Infos Relatório'!$B$326,'Faturamento NNE'!$F$2:$F$707,'Infos Relatório'!$B340,'Faturamento NNE'!$AA$2:$AA$707,'Infos Relatório'!BQ$1,'Faturamento NNE'!$U$2:$U$707,"Sim")</f>
        <v>0</v>
      </c>
      <c r="BU340" s="227" t="e">
        <f t="shared" si="119"/>
        <v>#DIV/0!</v>
      </c>
      <c r="BV340" s="545">
        <f>SUMIFS('Faturamento NNE'!$I$2:$I$707,'Faturamento NNE'!$E$2:$E$707,'Infos Relatório'!$B$326,'Faturamento NNE'!$F$2:$F$707,'Infos Relatório'!$B340,'Faturamento NNE'!$AA$2:$AA$707,'Infos Relatório'!BQ$1)</f>
        <v>0</v>
      </c>
    </row>
    <row r="341" spans="2:74">
      <c r="B341" s="217" t="s">
        <v>144</v>
      </c>
      <c r="C341" s="541">
        <f>COUNTIFS('Faturamento NNE'!$E$2:$E$707,'Infos Relatório'!$B$326,'Faturamento NNE'!$F$2:$F$707,'Infos Relatório'!$B341,'Faturamento NNE'!$AA$2:$AA$707,'Infos Relatório'!C$1)</f>
        <v>0</v>
      </c>
      <c r="D341" s="542">
        <f>SUMIFS('Faturamento NNE'!$H$2:$H$707,'Faturamento NNE'!$E$2:$E$707,'Infos Relatório'!$B$326,'Faturamento NNE'!$F$2:$F$707,'Infos Relatório'!$B341,'Faturamento NNE'!$AA$2:$AA$707,'Infos Relatório'!C$1)</f>
        <v>0</v>
      </c>
      <c r="E341" s="543">
        <f>SUMIFS('Faturamento NNE'!$K$2:$K$707,'Faturamento NNE'!$E$2:$E$707,'Infos Relatório'!$B$326,'Faturamento NNE'!$F$2:$F$707,'Infos Relatório'!$B341,'Faturamento NNE'!$AA$2:$AA$707,'Infos Relatório'!C$1)</f>
        <v>0</v>
      </c>
      <c r="F341" s="544">
        <f>SUMIFS('Faturamento NNE'!$P$2:$P$707,'Faturamento NNE'!$E$2:$E$707,'Infos Relatório'!$B$326,'Faturamento NNE'!$F$2:$F$707,'Infos Relatório'!$B341,'Faturamento NNE'!$AA$2:$AA$707,'Infos Relatório'!C$1,'Faturamento NNE'!$U$2:$U$707,"Sim")+SUMIFS('Faturamento NNE'!$Q$2:$Q$707,'Faturamento NNE'!$E$2:$E$707,'Infos Relatório'!$B$326,'Faturamento NNE'!$F$2:$F$707,'Infos Relatório'!$B341,'Faturamento NNE'!$AA$2:$AA$707,'Infos Relatório'!C$1,'Faturamento NNE'!$U$2:$U$707,"Sim")</f>
        <v>0</v>
      </c>
      <c r="G341" s="283" t="e">
        <f t="shared" si="108"/>
        <v>#DIV/0!</v>
      </c>
      <c r="H341" s="545">
        <f>SUMIFS('Faturamento NNE'!$I$2:$I$707,'Faturamento NNE'!$E$2:$E$707,'Infos Relatório'!$B$326,'Faturamento NNE'!$F$2:$F$707,'Infos Relatório'!$B341,'Faturamento NNE'!$AA$2:$AA$707,'Infos Relatório'!C$1)</f>
        <v>0</v>
      </c>
      <c r="I341" s="541">
        <f>COUNTIFS('Faturamento NNE'!$E$2:$E$707,'Infos Relatório'!$B$326,'Faturamento NNE'!$F$2:$F$707,'Infos Relatório'!$B341,'Faturamento NNE'!$AA$2:$AA$707,'Infos Relatório'!I$1)</f>
        <v>0</v>
      </c>
      <c r="J341" s="542">
        <f>SUMIFS('Faturamento NNE'!$H$2:$H$707,'Faturamento NNE'!$E$2:$E$707,'Infos Relatório'!$B$326,'Faturamento NNE'!$F$2:$F$707,'Infos Relatório'!$B341,'Faturamento NNE'!$AA$2:$AA$707,'Infos Relatório'!I$1)</f>
        <v>0</v>
      </c>
      <c r="K341" s="543">
        <f>SUMIFS('Faturamento NNE'!$K$2:$K$707,'Faturamento NNE'!$E$2:$E$707,'Infos Relatório'!$B$326,'Faturamento NNE'!$F$2:$F$707,'Infos Relatório'!$B341,'Faturamento NNE'!$AA$2:$AA$707,'Infos Relatório'!I$1)</f>
        <v>0</v>
      </c>
      <c r="L341" s="544">
        <f>SUMIFS('Faturamento NNE'!$P$2:$P$707,'Faturamento NNE'!$E$2:$E$707,'Infos Relatório'!$B$326,'Faturamento NNE'!$F$2:$F$707,'Infos Relatório'!$B341,'Faturamento NNE'!$AA$2:$AA$707,'Infos Relatório'!I$1,'Faturamento NNE'!$U$2:$U$707,"Sim")+SUMIFS('Faturamento NNE'!$Q$2:$Q$707,'Faturamento NNE'!$E$2:$E$707,'Infos Relatório'!$B$326,'Faturamento NNE'!$F$2:$F$707,'Infos Relatório'!$B341,'Faturamento NNE'!$AA$2:$AA$707,'Infos Relatório'!I$1,'Faturamento NNE'!$U$2:$U$707,"Sim")</f>
        <v>0</v>
      </c>
      <c r="M341" s="283" t="e">
        <f t="shared" si="109"/>
        <v>#DIV/0!</v>
      </c>
      <c r="N341" s="545">
        <f>SUMIFS('Faturamento NNE'!$I$2:$I$707,'Faturamento NNE'!$E$2:$E$707,'Infos Relatório'!$B$326,'Faturamento NNE'!$F$2:$F$707,'Infos Relatório'!$B341,'Faturamento NNE'!$AA$2:$AA$707,'Infos Relatório'!I$1)</f>
        <v>0</v>
      </c>
      <c r="O341" s="541">
        <f>COUNTIFS('Faturamento NNE'!$E$2:$E$707,'Infos Relatório'!$B$326,'Faturamento NNE'!$F$2:$F$707,'Infos Relatório'!$B341,'Faturamento NNE'!$AA$2:$AA$707,'Infos Relatório'!O$1)</f>
        <v>0</v>
      </c>
      <c r="P341" s="542">
        <f>SUMIFS('Faturamento NNE'!$H$2:$H$707,'Faturamento NNE'!$E$2:$E$707,'Infos Relatório'!$B$326,'Faturamento NNE'!$F$2:$F$707,'Infos Relatório'!$B341,'Faturamento NNE'!$AA$2:$AA$707,'Infos Relatório'!O$1)</f>
        <v>0</v>
      </c>
      <c r="Q341" s="542">
        <f>SUMIFS('Faturamento NNE'!$K$2:$K$707,'Faturamento NNE'!$E$2:$E$707,'Infos Relatório'!$B$326,'Faturamento NNE'!$F$2:$F$707,'Infos Relatório'!$B341,'Faturamento NNE'!$AA$2:$AA$707,'Infos Relatório'!O$1)</f>
        <v>0</v>
      </c>
      <c r="R341" s="546">
        <f>SUMIFS('Faturamento NNE'!$P$2:$P$707,'Faturamento NNE'!$E$2:$E$707,'Infos Relatório'!$B$326,'Faturamento NNE'!$F$2:$F$707,'Infos Relatório'!$B341,'Faturamento NNE'!$AA$2:$AA$707,'Infos Relatório'!O$1,'Faturamento NNE'!$U$2:$U$707,"Sim")+SUMIFS('Faturamento NNE'!$Q$2:$Q$707,'Faturamento NNE'!$E$2:$E$707,'Infos Relatório'!$B$326,'Faturamento NNE'!$F$2:$F$707,'Infos Relatório'!$B341,'Faturamento NNE'!$AA$2:$AA$707,'Infos Relatório'!O$1,'Faturamento NNE'!$U$2:$U$707,"Sim")</f>
        <v>0</v>
      </c>
      <c r="S341" s="227" t="e">
        <f t="shared" si="110"/>
        <v>#DIV/0!</v>
      </c>
      <c r="T341" s="545">
        <f>SUMIFS('Faturamento NNE'!$I$2:$I$707,'Faturamento NNE'!$E$2:$E$707,'Infos Relatório'!$B$326,'Faturamento NNE'!$F$2:$F$707,'Infos Relatório'!$B341,'Faturamento NNE'!$AA$2:$AA$707,'Infos Relatório'!O$1)</f>
        <v>0</v>
      </c>
      <c r="U341" s="541">
        <f>COUNTIFS('Faturamento NNE'!$E$2:$E$707,'Infos Relatório'!$B$326,'Faturamento NNE'!$F$2:$F$707,'Infos Relatório'!$B341,'Faturamento NNE'!$AA$2:$AA$707,'Infos Relatório'!U$1)</f>
        <v>0</v>
      </c>
      <c r="V341" s="542">
        <f>SUMIFS('Faturamento NNE'!$H$2:$H$707,'Faturamento NNE'!$E$2:$E$707,'Infos Relatório'!$B$326,'Faturamento NNE'!$F$2:$F$707,'Infos Relatório'!$B341,'Faturamento NNE'!$AA$2:$AA$707,'Infos Relatório'!U$1)</f>
        <v>0</v>
      </c>
      <c r="W341" s="542">
        <f>SUMIFS('Faturamento NNE'!$K$2:$K$707,'Faturamento NNE'!$E$2:$E$707,'Infos Relatório'!$B$326,'Faturamento NNE'!$F$2:$F$707,'Infos Relatório'!$B341,'Faturamento NNE'!$AA$2:$AA$707,'Infos Relatório'!U$1)</f>
        <v>0</v>
      </c>
      <c r="X341" s="546">
        <f>SUMIFS('Faturamento NNE'!$P$2:$P$707,'Faturamento NNE'!$E$2:$E$707,'Infos Relatório'!$B$326,'Faturamento NNE'!$F$2:$F$707,'Infos Relatório'!$B341,'Faturamento NNE'!$AA$2:$AA$707,'Infos Relatório'!U$1,'Faturamento NNE'!$U$2:$U$707,"Sim")+SUMIFS('Faturamento NNE'!$Q$2:$Q$707,'Faturamento NNE'!$E$2:$E$707,'Infos Relatório'!$B$326,'Faturamento NNE'!$F$2:$F$707,'Infos Relatório'!$B341,'Faturamento NNE'!$AA$2:$AA$707,'Infos Relatório'!U$1,'Faturamento NNE'!$U$2:$U$707,"Sim")</f>
        <v>0</v>
      </c>
      <c r="Y341" s="227" t="e">
        <f t="shared" si="111"/>
        <v>#DIV/0!</v>
      </c>
      <c r="Z341" s="545">
        <f>SUMIFS('Faturamento NNE'!$I$2:$I$707,'Faturamento NNE'!$E$2:$E$707,'Infos Relatório'!$B$326,'Faturamento NNE'!$F$2:$F$707,'Infos Relatório'!$B341,'Faturamento NNE'!$AA$2:$AA$707,'Infos Relatório'!U$1)</f>
        <v>0</v>
      </c>
      <c r="AA341" s="541">
        <f>COUNTIFS('Faturamento NNE'!$E$2:$E$707,'Infos Relatório'!$B$326,'Faturamento NNE'!$F$2:$F$707,'Infos Relatório'!$B341,'Faturamento NNE'!$AA$2:$AA$707,'Infos Relatório'!AA$1)</f>
        <v>0</v>
      </c>
      <c r="AB341" s="542">
        <f>SUMIFS('Faturamento NNE'!$H$2:$H$707,'Faturamento NNE'!$E$2:$E$707,'Infos Relatório'!$B$326,'Faturamento NNE'!$F$2:$F$707,'Infos Relatório'!$B341,'Faturamento NNE'!$AA$2:$AA$707,'Infos Relatório'!AA$1)</f>
        <v>0</v>
      </c>
      <c r="AC341" s="542">
        <f>SUMIFS('Faturamento NNE'!$K$2:$K$707,'Faturamento NNE'!$E$2:$E$707,'Infos Relatório'!$B$326,'Faturamento NNE'!$F$2:$F$707,'Infos Relatório'!$B341,'Faturamento NNE'!$AA$2:$AA$707,'Infos Relatório'!AA$1)</f>
        <v>0</v>
      </c>
      <c r="AD341" s="546">
        <f>SUMIFS('Faturamento NNE'!$P$2:$P$707,'Faturamento NNE'!$E$2:$E$707,'Infos Relatório'!$B$326,'Faturamento NNE'!$F$2:$F$707,'Infos Relatório'!$B341,'Faturamento NNE'!$AA$2:$AA$707,'Infos Relatório'!AA$1,'Faturamento NNE'!$U$2:$U$707,"Sim")+SUMIFS('Faturamento NNE'!$Q$2:$Q$707,'Faturamento NNE'!$E$2:$E$707,'Infos Relatório'!$B$326,'Faturamento NNE'!$F$2:$F$707,'Infos Relatório'!$B341,'Faturamento NNE'!$AA$2:$AA$707,'Infos Relatório'!AA$1,'Faturamento NNE'!$U$2:$U$707,"Sim")</f>
        <v>0</v>
      </c>
      <c r="AE341" s="227" t="e">
        <f t="shared" si="112"/>
        <v>#DIV/0!</v>
      </c>
      <c r="AF341" s="545">
        <f>SUMIFS('Faturamento NNE'!$I$2:$I$707,'Faturamento NNE'!$E$2:$E$707,'Infos Relatório'!$B$326,'Faturamento NNE'!$F$2:$F$707,'Infos Relatório'!$B341,'Faturamento NNE'!$AA$2:$AA$707,'Infos Relatório'!AA$1)</f>
        <v>0</v>
      </c>
      <c r="AG341" s="541">
        <f>COUNTIFS('Faturamento NNE'!$E$2:$E$707,'Infos Relatório'!$B$326,'Faturamento NNE'!$F$2:$F$707,'Infos Relatório'!$B341,'Faturamento NNE'!$AA$2:$AA$707,'Infos Relatório'!AG$1)</f>
        <v>0</v>
      </c>
      <c r="AH341" s="542">
        <f>SUMIFS('Faturamento NNE'!$H$2:$H$707,'Faturamento NNE'!$E$2:$E$707,'Infos Relatório'!$B$326,'Faturamento NNE'!$F$2:$F$707,'Infos Relatório'!$B341,'Faturamento NNE'!$AA$2:$AA$707,'Infos Relatório'!AG$1)</f>
        <v>0</v>
      </c>
      <c r="AI341" s="542">
        <f>SUMIFS('Faturamento NNE'!$K$2:$K$707,'Faturamento NNE'!$E$2:$E$707,'Infos Relatório'!$B$326,'Faturamento NNE'!$F$2:$F$707,'Infos Relatório'!$B341,'Faturamento NNE'!$AA$2:$AA$707,'Infos Relatório'!AG$1)</f>
        <v>0</v>
      </c>
      <c r="AJ341" s="546">
        <f>SUMIFS('Faturamento NNE'!$P$2:$P$707,'Faturamento NNE'!$E$2:$E$707,'Infos Relatório'!$B$326,'Faturamento NNE'!$F$2:$F$707,'Infos Relatório'!$B341,'Faturamento NNE'!$AA$2:$AA$707,'Infos Relatório'!AG$1,'Faturamento NNE'!$U$2:$U$707,"Sim")+SUMIFS('Faturamento NNE'!$Q$2:$Q$707,'Faturamento NNE'!$E$2:$E$707,'Infos Relatório'!$B$326,'Faturamento NNE'!$F$2:$F$707,'Infos Relatório'!$B341,'Faturamento NNE'!$AA$2:$AA$707,'Infos Relatório'!AG$1,'Faturamento NNE'!$U$2:$U$707,"Sim")</f>
        <v>0</v>
      </c>
      <c r="AK341" s="227" t="e">
        <f t="shared" si="113"/>
        <v>#DIV/0!</v>
      </c>
      <c r="AL341" s="545">
        <f>SUMIFS('Faturamento NNE'!$I$2:$I$707,'Faturamento NNE'!$E$2:$E$707,'Infos Relatório'!$B$326,'Faturamento NNE'!$F$2:$F$707,'Infos Relatório'!$B341,'Faturamento NNE'!$AA$2:$AA$707,'Infos Relatório'!AG$1)</f>
        <v>0</v>
      </c>
      <c r="AM341" s="541">
        <f>COUNTIFS('Faturamento NNE'!$E$2:$E$707,'Infos Relatório'!$B$326,'Faturamento NNE'!$F$2:$F$707,'Infos Relatório'!$B341,'Faturamento NNE'!$AA$2:$AA$707,'Infos Relatório'!AM$1)</f>
        <v>0</v>
      </c>
      <c r="AN341" s="542">
        <f>SUMIFS('Faturamento NNE'!$H$2:$H$707,'Faturamento NNE'!$E$2:$E$707,'Infos Relatório'!$B$326,'Faturamento NNE'!$F$2:$F$707,'Infos Relatório'!$B341,'Faturamento NNE'!$AA$2:$AA$707,'Infos Relatório'!AM$1)</f>
        <v>0</v>
      </c>
      <c r="AO341" s="542">
        <f>SUMIFS('Faturamento NNE'!$K$2:$K$707,'Faturamento NNE'!$E$2:$E$707,'Infos Relatório'!$B$326,'Faturamento NNE'!$F$2:$F$707,'Infos Relatório'!$B341,'Faturamento NNE'!$AA$2:$AA$707,'Infos Relatório'!AM$1)</f>
        <v>0</v>
      </c>
      <c r="AP341" s="546">
        <f>SUMIFS('Faturamento NNE'!$P$2:$P$707,'Faturamento NNE'!$E$2:$E$707,'Infos Relatório'!$B$326,'Faturamento NNE'!$F$2:$F$707,'Infos Relatório'!$B341,'Faturamento NNE'!$AA$2:$AA$707,'Infos Relatório'!AM$1,'Faturamento NNE'!$U$2:$U$707,"Sim")+SUMIFS('Faturamento NNE'!$Q$2:$Q$707,'Faturamento NNE'!$E$2:$E$707,'Infos Relatório'!$B$326,'Faturamento NNE'!$F$2:$F$707,'Infos Relatório'!$B341,'Faturamento NNE'!$AA$2:$AA$707,'Infos Relatório'!AM$1,'Faturamento NNE'!$U$2:$U$707,"Sim")</f>
        <v>0</v>
      </c>
      <c r="AQ341" s="227" t="e">
        <f t="shared" si="114"/>
        <v>#DIV/0!</v>
      </c>
      <c r="AR341" s="545">
        <f>SUMIFS('Faturamento NNE'!$I$2:$I$707,'Faturamento NNE'!$E$2:$E$707,'Infos Relatório'!$B$326,'Faturamento NNE'!$F$2:$F$707,'Infos Relatório'!$B341,'Faturamento NNE'!$AA$2:$AA$707,'Infos Relatório'!AM$1)</f>
        <v>0</v>
      </c>
      <c r="AS341" s="541">
        <f>COUNTIFS('Faturamento NNE'!$E$2:$E$707,'Infos Relatório'!$B$326,'Faturamento NNE'!$F$2:$F$707,'Infos Relatório'!$B341,'Faturamento NNE'!$AA$2:$AA$707,'Infos Relatório'!AS$1)</f>
        <v>0</v>
      </c>
      <c r="AT341" s="542">
        <f>SUMIFS('Faturamento NNE'!$H$2:$H$707,'Faturamento NNE'!$E$2:$E$707,'Infos Relatório'!$B$326,'Faturamento NNE'!$F$2:$F$707,'Infos Relatório'!$B341,'Faturamento NNE'!$AA$2:$AA$707,'Infos Relatório'!AS$1)</f>
        <v>0</v>
      </c>
      <c r="AU341" s="542">
        <f>SUMIFS('Faturamento NNE'!$K$2:$K$707,'Faturamento NNE'!$E$2:$E$707,'Infos Relatório'!$B$326,'Faturamento NNE'!$F$2:$F$707,'Infos Relatório'!$B341,'Faturamento NNE'!$AA$2:$AA$707,'Infos Relatório'!AS$1)</f>
        <v>0</v>
      </c>
      <c r="AV341" s="546">
        <f>SUMIFS('Faturamento NNE'!$P$2:$P$707,'Faturamento NNE'!$E$2:$E$707,'Infos Relatório'!$B$326,'Faturamento NNE'!$F$2:$F$707,'Infos Relatório'!$B341,'Faturamento NNE'!$AA$2:$AA$707,'Infos Relatório'!AS$1,'Faturamento NNE'!$U$2:$U$707,"Sim")+SUMIFS('Faturamento NNE'!$Q$2:$Q$707,'Faturamento NNE'!$E$2:$E$707,'Infos Relatório'!$B$326,'Faturamento NNE'!$F$2:$F$707,'Infos Relatório'!$B341,'Faturamento NNE'!$AA$2:$AA$707,'Infos Relatório'!AS$1,'Faturamento NNE'!$U$2:$U$707,"Sim")</f>
        <v>0</v>
      </c>
      <c r="AW341" s="227" t="e">
        <f t="shared" si="115"/>
        <v>#DIV/0!</v>
      </c>
      <c r="AX341" s="545">
        <f>SUMIFS('Faturamento NNE'!$I$2:$I$707,'Faturamento NNE'!$E$2:$E$707,'Infos Relatório'!$B$326,'Faturamento NNE'!$F$2:$F$707,'Infos Relatório'!$B341,'Faturamento NNE'!$AA$2:$AA$707,'Infos Relatório'!AS$1)</f>
        <v>0</v>
      </c>
      <c r="AY341" s="541">
        <f>COUNTIFS('Faturamento NNE'!$E$2:$E$707,'Infos Relatório'!$B$326,'Faturamento NNE'!$F$2:$F$707,'Infos Relatório'!$B341,'Faturamento NNE'!$AA$2:$AA$707,'Infos Relatório'!AY$1)</f>
        <v>0</v>
      </c>
      <c r="AZ341" s="542">
        <f>SUMIFS('Faturamento NNE'!$H$2:$H$707,'Faturamento NNE'!$E$2:$E$707,'Infos Relatório'!$B$326,'Faturamento NNE'!$F$2:$F$707,'Infos Relatório'!$B341,'Faturamento NNE'!$AA$2:$AA$707,'Infos Relatório'!AY$1)</f>
        <v>0</v>
      </c>
      <c r="BA341" s="542">
        <f>SUMIFS('Faturamento NNE'!$K$2:$K$707,'Faturamento NNE'!$E$2:$E$707,'Infos Relatório'!$B$326,'Faturamento NNE'!$F$2:$F$707,'Infos Relatório'!$B341,'Faturamento NNE'!$AA$2:$AA$707,'Infos Relatório'!AY$1)</f>
        <v>0</v>
      </c>
      <c r="BB341" s="546">
        <f>SUMIFS('Faturamento NNE'!$P$2:$P$707,'Faturamento NNE'!$E$2:$E$707,'Infos Relatório'!$B$326,'Faturamento NNE'!$F$2:$F$707,'Infos Relatório'!$B341,'Faturamento NNE'!$AA$2:$AA$707,'Infos Relatório'!AY$1,'Faturamento NNE'!$U$2:$U$707,"Sim")+SUMIFS('Faturamento NNE'!$Q$2:$Q$707,'Faturamento NNE'!$E$2:$E$707,'Infos Relatório'!$B$326,'Faturamento NNE'!$F$2:$F$707,'Infos Relatório'!$B341,'Faturamento NNE'!$AA$2:$AA$707,'Infos Relatório'!AY$1,'Faturamento NNE'!$U$2:$U$707,"Sim")</f>
        <v>0</v>
      </c>
      <c r="BC341" s="227" t="e">
        <f t="shared" si="116"/>
        <v>#DIV/0!</v>
      </c>
      <c r="BD341" s="545">
        <f>SUMIFS('Faturamento NNE'!$I$2:$I$707,'Faturamento NNE'!$E$2:$E$707,'Infos Relatório'!$B$326,'Faturamento NNE'!$F$2:$F$707,'Infos Relatório'!$B341,'Faturamento NNE'!$AA$2:$AA$707,'Infos Relatório'!AY$1)</f>
        <v>0</v>
      </c>
      <c r="BE341" s="541">
        <f>COUNTIFS('Faturamento NNE'!$E$2:$E$707,'Infos Relatório'!$B$326,'Faturamento NNE'!$F$2:$F$707,'Infos Relatório'!$B341,'Faturamento NNE'!$AA$2:$AA$707,'Infos Relatório'!BE$1)</f>
        <v>0</v>
      </c>
      <c r="BF341" s="542">
        <f>SUMIFS('Faturamento NNE'!$H$2:$H$707,'Faturamento NNE'!$E$2:$E$707,'Infos Relatório'!$B$326,'Faturamento NNE'!$F$2:$F$707,'Infos Relatório'!$B341,'Faturamento NNE'!$AA$2:$AA$707,'Infos Relatório'!BE$1)</f>
        <v>0</v>
      </c>
      <c r="BG341" s="542">
        <f>SUMIFS('Faturamento NNE'!$K$2:$K$707,'Faturamento NNE'!$E$2:$E$707,'Infos Relatório'!$B$326,'Faturamento NNE'!$F$2:$F$707,'Infos Relatório'!$B341,'Faturamento NNE'!$AA$2:$AA$707,'Infos Relatório'!BE$1)</f>
        <v>0</v>
      </c>
      <c r="BH341" s="546">
        <f>SUMIFS('Faturamento NNE'!$P$2:$P$707,'Faturamento NNE'!$E$2:$E$707,'Infos Relatório'!$B$326,'Faturamento NNE'!$F$2:$F$707,'Infos Relatório'!$B341,'Faturamento NNE'!$AA$2:$AA$707,'Infos Relatório'!BE$1,'Faturamento NNE'!$U$2:$U$707,"Sim")+SUMIFS('Faturamento NNE'!$Q$2:$Q$707,'Faturamento NNE'!$E$2:$E$707,'Infos Relatório'!$B$326,'Faturamento NNE'!$F$2:$F$707,'Infos Relatório'!$B341,'Faturamento NNE'!$AA$2:$AA$707,'Infos Relatório'!BE$1,'Faturamento NNE'!$U$2:$U$707,"Sim")</f>
        <v>0</v>
      </c>
      <c r="BI341" s="227" t="e">
        <f t="shared" si="117"/>
        <v>#DIV/0!</v>
      </c>
      <c r="BJ341" s="545">
        <f>SUMIFS('Faturamento NNE'!$I$2:$I$707,'Faturamento NNE'!$E$2:$E$707,'Infos Relatório'!$B$326,'Faturamento NNE'!$F$2:$F$707,'Infos Relatório'!$B341,'Faturamento NNE'!$AA$2:$AA$707,'Infos Relatório'!BE$1)</f>
        <v>0</v>
      </c>
      <c r="BK341" s="541">
        <f>COUNTIFS('Faturamento NNE'!$E$2:$E$707,'Infos Relatório'!$B$326,'Faturamento NNE'!$F$2:$F$707,'Infos Relatório'!$B341,'Faturamento NNE'!$AA$2:$AA$707,'Infos Relatório'!BK$1)</f>
        <v>0</v>
      </c>
      <c r="BL341" s="542">
        <f>SUMIFS('Faturamento NNE'!$H$2:$H$707,'Faturamento NNE'!$E$2:$E$707,'Infos Relatório'!$B$326,'Faturamento NNE'!$F$2:$F$707,'Infos Relatório'!$B341,'Faturamento NNE'!$AA$2:$AA$707,'Infos Relatório'!BK$1)</f>
        <v>0</v>
      </c>
      <c r="BM341" s="542">
        <f>SUMIFS('Faturamento NNE'!$K$2:$K$707,'Faturamento NNE'!$E$2:$E$707,'Infos Relatório'!$B$326,'Faturamento NNE'!$F$2:$F$707,'Infos Relatório'!$B341,'Faturamento NNE'!$AA$2:$AA$707,'Infos Relatório'!BK$1)</f>
        <v>0</v>
      </c>
      <c r="BN341" s="546">
        <f>SUMIFS('Faturamento NNE'!$P$2:$P$707,'Faturamento NNE'!$E$2:$E$707,'Infos Relatório'!$B$326,'Faturamento NNE'!$F$2:$F$707,'Infos Relatório'!$B341,'Faturamento NNE'!$AA$2:$AA$707,'Infos Relatório'!BK$1,'Faturamento NNE'!$U$2:$U$707,"Sim")+SUMIFS('Faturamento NNE'!$Q$2:$Q$707,'Faturamento NNE'!$E$2:$E$707,'Infos Relatório'!$B$326,'Faturamento NNE'!$F$2:$F$707,'Infos Relatório'!$B341,'Faturamento NNE'!$AA$2:$AA$707,'Infos Relatório'!BK$1,'Faturamento NNE'!$U$2:$U$707,"Sim")</f>
        <v>0</v>
      </c>
      <c r="BO341" s="227" t="e">
        <f t="shared" si="118"/>
        <v>#DIV/0!</v>
      </c>
      <c r="BP341" s="545">
        <f>SUMIFS('Faturamento NNE'!$I$2:$I$707,'Faturamento NNE'!$E$2:$E$707,'Infos Relatório'!$B$326,'Faturamento NNE'!$F$2:$F$707,'Infos Relatório'!$B341,'Faturamento NNE'!$AA$2:$AA$707,'Infos Relatório'!BK$1)</f>
        <v>0</v>
      </c>
      <c r="BQ341" s="541">
        <f>COUNTIFS('Faturamento NNE'!$E$2:$E$707,'Infos Relatório'!$B$326,'Faturamento NNE'!$F$2:$F$707,'Infos Relatório'!$B341,'Faturamento NNE'!$AA$2:$AA$707,'Infos Relatório'!BQ$1)</f>
        <v>0</v>
      </c>
      <c r="BR341" s="542">
        <f>SUMIFS('Faturamento NNE'!$H$2:$H$707,'Faturamento NNE'!$E$2:$E$707,'Infos Relatório'!$B$326,'Faturamento NNE'!$F$2:$F$707,'Infos Relatório'!$B341,'Faturamento NNE'!$AA$2:$AA$707,'Infos Relatório'!BQ$1)</f>
        <v>0</v>
      </c>
      <c r="BS341" s="542">
        <f>SUMIFS('Faturamento NNE'!$K$2:$K$707,'Faturamento NNE'!$E$2:$E$707,'Infos Relatório'!$B$326,'Faturamento NNE'!$F$2:$F$707,'Infos Relatório'!$B341,'Faturamento NNE'!$AA$2:$AA$707,'Infos Relatório'!BQ$1)</f>
        <v>0</v>
      </c>
      <c r="BT341" s="546">
        <f>SUMIFS('Faturamento NNE'!$P$2:$P$707,'Faturamento NNE'!$E$2:$E$707,'Infos Relatório'!$B$326,'Faturamento NNE'!$F$2:$F$707,'Infos Relatório'!$B341,'Faturamento NNE'!$AA$2:$AA$707,'Infos Relatório'!BQ$1,'Faturamento NNE'!$U$2:$U$707,"Sim")+SUMIFS('Faturamento NNE'!$Q$2:$Q$707,'Faturamento NNE'!$E$2:$E$707,'Infos Relatório'!$B$326,'Faturamento NNE'!$F$2:$F$707,'Infos Relatório'!$B341,'Faturamento NNE'!$AA$2:$AA$707,'Infos Relatório'!BQ$1,'Faturamento NNE'!$U$2:$U$707,"Sim")</f>
        <v>0</v>
      </c>
      <c r="BU341" s="227" t="e">
        <f t="shared" si="119"/>
        <v>#DIV/0!</v>
      </c>
      <c r="BV341" s="545">
        <f>SUMIFS('Faturamento NNE'!$I$2:$I$707,'Faturamento NNE'!$E$2:$E$707,'Infos Relatório'!$B$326,'Faturamento NNE'!$F$2:$F$707,'Infos Relatório'!$B341,'Faturamento NNE'!$AA$2:$AA$707,'Infos Relatório'!BQ$1)</f>
        <v>0</v>
      </c>
    </row>
    <row r="342" spans="2:74">
      <c r="B342" s="217" t="s">
        <v>145</v>
      </c>
      <c r="C342" s="541">
        <f>COUNTIFS('Faturamento NNE'!$E$2:$E$707,'Infos Relatório'!$B$326,'Faturamento NNE'!$F$2:$F$707,'Infos Relatório'!$B342,'Faturamento NNE'!$AA$2:$AA$707,'Infos Relatório'!C$1)</f>
        <v>0</v>
      </c>
      <c r="D342" s="542">
        <f>SUMIFS('Faturamento NNE'!$H$2:$H$707,'Faturamento NNE'!$E$2:$E$707,'Infos Relatório'!$B$326,'Faturamento NNE'!$F$2:$F$707,'Infos Relatório'!$B342,'Faturamento NNE'!$AA$2:$AA$707,'Infos Relatório'!C$1)</f>
        <v>0</v>
      </c>
      <c r="E342" s="543">
        <f>SUMIFS('Faturamento NNE'!$K$2:$K$707,'Faturamento NNE'!$E$2:$E$707,'Infos Relatório'!$B$326,'Faturamento NNE'!$F$2:$F$707,'Infos Relatório'!$B342,'Faturamento NNE'!$AA$2:$AA$707,'Infos Relatório'!C$1)</f>
        <v>0</v>
      </c>
      <c r="F342" s="544">
        <f>SUMIFS('Faturamento NNE'!$P$2:$P$707,'Faturamento NNE'!$E$2:$E$707,'Infos Relatório'!$B$326,'Faturamento NNE'!$F$2:$F$707,'Infos Relatório'!$B342,'Faturamento NNE'!$AA$2:$AA$707,'Infos Relatório'!C$1,'Faturamento NNE'!$U$2:$U$707,"Sim")+SUMIFS('Faturamento NNE'!$Q$2:$Q$707,'Faturamento NNE'!$E$2:$E$707,'Infos Relatório'!$B$326,'Faturamento NNE'!$F$2:$F$707,'Infos Relatório'!$B342,'Faturamento NNE'!$AA$2:$AA$707,'Infos Relatório'!C$1,'Faturamento NNE'!$U$2:$U$707,"Sim")</f>
        <v>0</v>
      </c>
      <c r="G342" s="283" t="e">
        <f t="shared" si="108"/>
        <v>#DIV/0!</v>
      </c>
      <c r="H342" s="545">
        <f>SUMIFS('Faturamento NNE'!$I$2:$I$707,'Faturamento NNE'!$E$2:$E$707,'Infos Relatório'!$B$326,'Faturamento NNE'!$F$2:$F$707,'Infos Relatório'!$B342,'Faturamento NNE'!$AA$2:$AA$707,'Infos Relatório'!C$1)</f>
        <v>0</v>
      </c>
      <c r="I342" s="541">
        <f>COUNTIFS('Faturamento NNE'!$E$2:$E$707,'Infos Relatório'!$B$326,'Faturamento NNE'!$F$2:$F$707,'Infos Relatório'!$B342,'Faturamento NNE'!$AA$2:$AA$707,'Infos Relatório'!I$1)</f>
        <v>0</v>
      </c>
      <c r="J342" s="542">
        <f>SUMIFS('Faturamento NNE'!$H$2:$H$707,'Faturamento NNE'!$E$2:$E$707,'Infos Relatório'!$B$326,'Faturamento NNE'!$F$2:$F$707,'Infos Relatório'!$B342,'Faturamento NNE'!$AA$2:$AA$707,'Infos Relatório'!I$1)</f>
        <v>0</v>
      </c>
      <c r="K342" s="543">
        <f>SUMIFS('Faturamento NNE'!$K$2:$K$707,'Faturamento NNE'!$E$2:$E$707,'Infos Relatório'!$B$326,'Faturamento NNE'!$F$2:$F$707,'Infos Relatório'!$B342,'Faturamento NNE'!$AA$2:$AA$707,'Infos Relatório'!I$1)</f>
        <v>0</v>
      </c>
      <c r="L342" s="544">
        <f>SUMIFS('Faturamento NNE'!$P$2:$P$707,'Faturamento NNE'!$E$2:$E$707,'Infos Relatório'!$B$326,'Faturamento NNE'!$F$2:$F$707,'Infos Relatório'!$B342,'Faturamento NNE'!$AA$2:$AA$707,'Infos Relatório'!I$1,'Faturamento NNE'!$U$2:$U$707,"Sim")+SUMIFS('Faturamento NNE'!$Q$2:$Q$707,'Faturamento NNE'!$E$2:$E$707,'Infos Relatório'!$B$326,'Faturamento NNE'!$F$2:$F$707,'Infos Relatório'!$B342,'Faturamento NNE'!$AA$2:$AA$707,'Infos Relatório'!I$1,'Faturamento NNE'!$U$2:$U$707,"Sim")</f>
        <v>0</v>
      </c>
      <c r="M342" s="283" t="e">
        <f t="shared" si="109"/>
        <v>#DIV/0!</v>
      </c>
      <c r="N342" s="545">
        <f>SUMIFS('Faturamento NNE'!$I$2:$I$707,'Faturamento NNE'!$E$2:$E$707,'Infos Relatório'!$B$326,'Faturamento NNE'!$F$2:$F$707,'Infos Relatório'!$B342,'Faturamento NNE'!$AA$2:$AA$707,'Infos Relatório'!I$1)</f>
        <v>0</v>
      </c>
      <c r="O342" s="541">
        <f>COUNTIFS('Faturamento NNE'!$E$2:$E$707,'Infos Relatório'!$B$326,'Faturamento NNE'!$F$2:$F$707,'Infos Relatório'!$B342,'Faturamento NNE'!$AA$2:$AA$707,'Infos Relatório'!O$1)</f>
        <v>0</v>
      </c>
      <c r="P342" s="542">
        <f>SUMIFS('Faturamento NNE'!$H$2:$H$707,'Faturamento NNE'!$E$2:$E$707,'Infos Relatório'!$B$326,'Faturamento NNE'!$F$2:$F$707,'Infos Relatório'!$B342,'Faturamento NNE'!$AA$2:$AA$707,'Infos Relatório'!O$1)</f>
        <v>0</v>
      </c>
      <c r="Q342" s="542">
        <f>SUMIFS('Faturamento NNE'!$K$2:$K$707,'Faturamento NNE'!$E$2:$E$707,'Infos Relatório'!$B$326,'Faturamento NNE'!$F$2:$F$707,'Infos Relatório'!$B342,'Faturamento NNE'!$AA$2:$AA$707,'Infos Relatório'!O$1)</f>
        <v>0</v>
      </c>
      <c r="R342" s="546">
        <f>SUMIFS('Faturamento NNE'!$P$2:$P$707,'Faturamento NNE'!$E$2:$E$707,'Infos Relatório'!$B$326,'Faturamento NNE'!$F$2:$F$707,'Infos Relatório'!$B342,'Faturamento NNE'!$AA$2:$AA$707,'Infos Relatório'!O$1,'Faturamento NNE'!$U$2:$U$707,"Sim")+SUMIFS('Faturamento NNE'!$Q$2:$Q$707,'Faturamento NNE'!$E$2:$E$707,'Infos Relatório'!$B$326,'Faturamento NNE'!$F$2:$F$707,'Infos Relatório'!$B342,'Faturamento NNE'!$AA$2:$AA$707,'Infos Relatório'!O$1,'Faturamento NNE'!$U$2:$U$707,"Sim")</f>
        <v>0</v>
      </c>
      <c r="S342" s="227" t="e">
        <f t="shared" si="110"/>
        <v>#DIV/0!</v>
      </c>
      <c r="T342" s="545">
        <f>SUMIFS('Faturamento NNE'!$I$2:$I$707,'Faturamento NNE'!$E$2:$E$707,'Infos Relatório'!$B$326,'Faturamento NNE'!$F$2:$F$707,'Infos Relatório'!$B342,'Faturamento NNE'!$AA$2:$AA$707,'Infos Relatório'!O$1)</f>
        <v>0</v>
      </c>
      <c r="U342" s="541">
        <f>COUNTIFS('Faturamento NNE'!$E$2:$E$707,'Infos Relatório'!$B$326,'Faturamento NNE'!$F$2:$F$707,'Infos Relatório'!$B342,'Faturamento NNE'!$AA$2:$AA$707,'Infos Relatório'!U$1)</f>
        <v>0</v>
      </c>
      <c r="V342" s="542">
        <f>SUMIFS('Faturamento NNE'!$H$2:$H$707,'Faturamento NNE'!$E$2:$E$707,'Infos Relatório'!$B$326,'Faturamento NNE'!$F$2:$F$707,'Infos Relatório'!$B342,'Faturamento NNE'!$AA$2:$AA$707,'Infos Relatório'!U$1)</f>
        <v>0</v>
      </c>
      <c r="W342" s="542">
        <f>SUMIFS('Faturamento NNE'!$K$2:$K$707,'Faturamento NNE'!$E$2:$E$707,'Infos Relatório'!$B$326,'Faturamento NNE'!$F$2:$F$707,'Infos Relatório'!$B342,'Faturamento NNE'!$AA$2:$AA$707,'Infos Relatório'!U$1)</f>
        <v>0</v>
      </c>
      <c r="X342" s="546">
        <f>SUMIFS('Faturamento NNE'!$P$2:$P$707,'Faturamento NNE'!$E$2:$E$707,'Infos Relatório'!$B$326,'Faturamento NNE'!$F$2:$F$707,'Infos Relatório'!$B342,'Faturamento NNE'!$AA$2:$AA$707,'Infos Relatório'!U$1,'Faturamento NNE'!$U$2:$U$707,"Sim")+SUMIFS('Faturamento NNE'!$Q$2:$Q$707,'Faturamento NNE'!$E$2:$E$707,'Infos Relatório'!$B$326,'Faturamento NNE'!$F$2:$F$707,'Infos Relatório'!$B342,'Faturamento NNE'!$AA$2:$AA$707,'Infos Relatório'!U$1,'Faturamento NNE'!$U$2:$U$707,"Sim")</f>
        <v>0</v>
      </c>
      <c r="Y342" s="227" t="e">
        <f t="shared" si="111"/>
        <v>#DIV/0!</v>
      </c>
      <c r="Z342" s="545">
        <f>SUMIFS('Faturamento NNE'!$I$2:$I$707,'Faturamento NNE'!$E$2:$E$707,'Infos Relatório'!$B$326,'Faturamento NNE'!$F$2:$F$707,'Infos Relatório'!$B342,'Faturamento NNE'!$AA$2:$AA$707,'Infos Relatório'!U$1)</f>
        <v>0</v>
      </c>
      <c r="AA342" s="541">
        <f>COUNTIFS('Faturamento NNE'!$E$2:$E$707,'Infos Relatório'!$B$326,'Faturamento NNE'!$F$2:$F$707,'Infos Relatório'!$B342,'Faturamento NNE'!$AA$2:$AA$707,'Infos Relatório'!AA$1)</f>
        <v>0</v>
      </c>
      <c r="AB342" s="542">
        <f>SUMIFS('Faturamento NNE'!$H$2:$H$707,'Faturamento NNE'!$E$2:$E$707,'Infos Relatório'!$B$326,'Faturamento NNE'!$F$2:$F$707,'Infos Relatório'!$B342,'Faturamento NNE'!$AA$2:$AA$707,'Infos Relatório'!AA$1)</f>
        <v>0</v>
      </c>
      <c r="AC342" s="542">
        <f>SUMIFS('Faturamento NNE'!$K$2:$K$707,'Faturamento NNE'!$E$2:$E$707,'Infos Relatório'!$B$326,'Faturamento NNE'!$F$2:$F$707,'Infos Relatório'!$B342,'Faturamento NNE'!$AA$2:$AA$707,'Infos Relatório'!AA$1)</f>
        <v>0</v>
      </c>
      <c r="AD342" s="546">
        <f>SUMIFS('Faturamento NNE'!$P$2:$P$707,'Faturamento NNE'!$E$2:$E$707,'Infos Relatório'!$B$326,'Faturamento NNE'!$F$2:$F$707,'Infos Relatório'!$B342,'Faturamento NNE'!$AA$2:$AA$707,'Infos Relatório'!AA$1,'Faturamento NNE'!$U$2:$U$707,"Sim")+SUMIFS('Faturamento NNE'!$Q$2:$Q$707,'Faturamento NNE'!$E$2:$E$707,'Infos Relatório'!$B$326,'Faturamento NNE'!$F$2:$F$707,'Infos Relatório'!$B342,'Faturamento NNE'!$AA$2:$AA$707,'Infos Relatório'!AA$1,'Faturamento NNE'!$U$2:$U$707,"Sim")</f>
        <v>0</v>
      </c>
      <c r="AE342" s="227" t="e">
        <f t="shared" si="112"/>
        <v>#DIV/0!</v>
      </c>
      <c r="AF342" s="545">
        <f>SUMIFS('Faturamento NNE'!$I$2:$I$707,'Faturamento NNE'!$E$2:$E$707,'Infos Relatório'!$B$326,'Faturamento NNE'!$F$2:$F$707,'Infos Relatório'!$B342,'Faturamento NNE'!$AA$2:$AA$707,'Infos Relatório'!AA$1)</f>
        <v>0</v>
      </c>
      <c r="AG342" s="541">
        <f>COUNTIFS('Faturamento NNE'!$E$2:$E$707,'Infos Relatório'!$B$326,'Faturamento NNE'!$F$2:$F$707,'Infos Relatório'!$B342,'Faturamento NNE'!$AA$2:$AA$707,'Infos Relatório'!AG$1)</f>
        <v>0</v>
      </c>
      <c r="AH342" s="542">
        <f>SUMIFS('Faturamento NNE'!$H$2:$H$707,'Faturamento NNE'!$E$2:$E$707,'Infos Relatório'!$B$326,'Faturamento NNE'!$F$2:$F$707,'Infos Relatório'!$B342,'Faturamento NNE'!$AA$2:$AA$707,'Infos Relatório'!AG$1)</f>
        <v>0</v>
      </c>
      <c r="AI342" s="542">
        <f>SUMIFS('Faturamento NNE'!$K$2:$K$707,'Faturamento NNE'!$E$2:$E$707,'Infos Relatório'!$B$326,'Faturamento NNE'!$F$2:$F$707,'Infos Relatório'!$B342,'Faturamento NNE'!$AA$2:$AA$707,'Infos Relatório'!AG$1)</f>
        <v>0</v>
      </c>
      <c r="AJ342" s="546">
        <f>SUMIFS('Faturamento NNE'!$P$2:$P$707,'Faturamento NNE'!$E$2:$E$707,'Infos Relatório'!$B$326,'Faturamento NNE'!$F$2:$F$707,'Infos Relatório'!$B342,'Faturamento NNE'!$AA$2:$AA$707,'Infos Relatório'!AG$1,'Faturamento NNE'!$U$2:$U$707,"Sim")+SUMIFS('Faturamento NNE'!$Q$2:$Q$707,'Faturamento NNE'!$E$2:$E$707,'Infos Relatório'!$B$326,'Faturamento NNE'!$F$2:$F$707,'Infos Relatório'!$B342,'Faturamento NNE'!$AA$2:$AA$707,'Infos Relatório'!AG$1,'Faturamento NNE'!$U$2:$U$707,"Sim")</f>
        <v>0</v>
      </c>
      <c r="AK342" s="227" t="e">
        <f t="shared" si="113"/>
        <v>#DIV/0!</v>
      </c>
      <c r="AL342" s="545">
        <f>SUMIFS('Faturamento NNE'!$I$2:$I$707,'Faturamento NNE'!$E$2:$E$707,'Infos Relatório'!$B$326,'Faturamento NNE'!$F$2:$F$707,'Infos Relatório'!$B342,'Faturamento NNE'!$AA$2:$AA$707,'Infos Relatório'!AG$1)</f>
        <v>0</v>
      </c>
      <c r="AM342" s="541">
        <f>COUNTIFS('Faturamento NNE'!$E$2:$E$707,'Infos Relatório'!$B$326,'Faturamento NNE'!$F$2:$F$707,'Infos Relatório'!$B342,'Faturamento NNE'!$AA$2:$AA$707,'Infos Relatório'!AM$1)</f>
        <v>0</v>
      </c>
      <c r="AN342" s="542">
        <f>SUMIFS('Faturamento NNE'!$H$2:$H$707,'Faturamento NNE'!$E$2:$E$707,'Infos Relatório'!$B$326,'Faturamento NNE'!$F$2:$F$707,'Infos Relatório'!$B342,'Faturamento NNE'!$AA$2:$AA$707,'Infos Relatório'!AM$1)</f>
        <v>0</v>
      </c>
      <c r="AO342" s="542">
        <f>SUMIFS('Faturamento NNE'!$K$2:$K$707,'Faturamento NNE'!$E$2:$E$707,'Infos Relatório'!$B$326,'Faturamento NNE'!$F$2:$F$707,'Infos Relatório'!$B342,'Faturamento NNE'!$AA$2:$AA$707,'Infos Relatório'!AM$1)</f>
        <v>0</v>
      </c>
      <c r="AP342" s="546">
        <f>SUMIFS('Faturamento NNE'!$P$2:$P$707,'Faturamento NNE'!$E$2:$E$707,'Infos Relatório'!$B$326,'Faturamento NNE'!$F$2:$F$707,'Infos Relatório'!$B342,'Faturamento NNE'!$AA$2:$AA$707,'Infos Relatório'!AM$1,'Faturamento NNE'!$U$2:$U$707,"Sim")+SUMIFS('Faturamento NNE'!$Q$2:$Q$707,'Faturamento NNE'!$E$2:$E$707,'Infos Relatório'!$B$326,'Faturamento NNE'!$F$2:$F$707,'Infos Relatório'!$B342,'Faturamento NNE'!$AA$2:$AA$707,'Infos Relatório'!AM$1,'Faturamento NNE'!$U$2:$U$707,"Sim")</f>
        <v>0</v>
      </c>
      <c r="AQ342" s="227" t="e">
        <f t="shared" si="114"/>
        <v>#DIV/0!</v>
      </c>
      <c r="AR342" s="545">
        <f>SUMIFS('Faturamento NNE'!$I$2:$I$707,'Faturamento NNE'!$E$2:$E$707,'Infos Relatório'!$B$326,'Faturamento NNE'!$F$2:$F$707,'Infos Relatório'!$B342,'Faturamento NNE'!$AA$2:$AA$707,'Infos Relatório'!AM$1)</f>
        <v>0</v>
      </c>
      <c r="AS342" s="541">
        <f>COUNTIFS('Faturamento NNE'!$E$2:$E$707,'Infos Relatório'!$B$326,'Faturamento NNE'!$F$2:$F$707,'Infos Relatório'!$B342,'Faturamento NNE'!$AA$2:$AA$707,'Infos Relatório'!AS$1)</f>
        <v>0</v>
      </c>
      <c r="AT342" s="542">
        <f>SUMIFS('Faturamento NNE'!$H$2:$H$707,'Faturamento NNE'!$E$2:$E$707,'Infos Relatório'!$B$326,'Faturamento NNE'!$F$2:$F$707,'Infos Relatório'!$B342,'Faturamento NNE'!$AA$2:$AA$707,'Infos Relatório'!AS$1)</f>
        <v>0</v>
      </c>
      <c r="AU342" s="542">
        <f>SUMIFS('Faturamento NNE'!$K$2:$K$707,'Faturamento NNE'!$E$2:$E$707,'Infos Relatório'!$B$326,'Faturamento NNE'!$F$2:$F$707,'Infos Relatório'!$B342,'Faturamento NNE'!$AA$2:$AA$707,'Infos Relatório'!AS$1)</f>
        <v>0</v>
      </c>
      <c r="AV342" s="546">
        <f>SUMIFS('Faturamento NNE'!$P$2:$P$707,'Faturamento NNE'!$E$2:$E$707,'Infos Relatório'!$B$326,'Faturamento NNE'!$F$2:$F$707,'Infos Relatório'!$B342,'Faturamento NNE'!$AA$2:$AA$707,'Infos Relatório'!AS$1,'Faturamento NNE'!$U$2:$U$707,"Sim")+SUMIFS('Faturamento NNE'!$Q$2:$Q$707,'Faturamento NNE'!$E$2:$E$707,'Infos Relatório'!$B$326,'Faturamento NNE'!$F$2:$F$707,'Infos Relatório'!$B342,'Faturamento NNE'!$AA$2:$AA$707,'Infos Relatório'!AS$1,'Faturamento NNE'!$U$2:$U$707,"Sim")</f>
        <v>0</v>
      </c>
      <c r="AW342" s="227" t="e">
        <f t="shared" si="115"/>
        <v>#DIV/0!</v>
      </c>
      <c r="AX342" s="545">
        <f>SUMIFS('Faturamento NNE'!$I$2:$I$707,'Faturamento NNE'!$E$2:$E$707,'Infos Relatório'!$B$326,'Faturamento NNE'!$F$2:$F$707,'Infos Relatório'!$B342,'Faturamento NNE'!$AA$2:$AA$707,'Infos Relatório'!AS$1)</f>
        <v>0</v>
      </c>
      <c r="AY342" s="541">
        <f>COUNTIFS('Faturamento NNE'!$E$2:$E$707,'Infos Relatório'!$B$326,'Faturamento NNE'!$F$2:$F$707,'Infos Relatório'!$B342,'Faturamento NNE'!$AA$2:$AA$707,'Infos Relatório'!AY$1)</f>
        <v>0</v>
      </c>
      <c r="AZ342" s="542">
        <f>SUMIFS('Faturamento NNE'!$H$2:$H$707,'Faturamento NNE'!$E$2:$E$707,'Infos Relatório'!$B$326,'Faturamento NNE'!$F$2:$F$707,'Infos Relatório'!$B342,'Faturamento NNE'!$AA$2:$AA$707,'Infos Relatório'!AY$1)</f>
        <v>0</v>
      </c>
      <c r="BA342" s="542">
        <f>SUMIFS('Faturamento NNE'!$K$2:$K$707,'Faturamento NNE'!$E$2:$E$707,'Infos Relatório'!$B$326,'Faturamento NNE'!$F$2:$F$707,'Infos Relatório'!$B342,'Faturamento NNE'!$AA$2:$AA$707,'Infos Relatório'!AY$1)</f>
        <v>0</v>
      </c>
      <c r="BB342" s="546">
        <f>SUMIFS('Faturamento NNE'!$P$2:$P$707,'Faturamento NNE'!$E$2:$E$707,'Infos Relatório'!$B$326,'Faturamento NNE'!$F$2:$F$707,'Infos Relatório'!$B342,'Faturamento NNE'!$AA$2:$AA$707,'Infos Relatório'!AY$1,'Faturamento NNE'!$U$2:$U$707,"Sim")+SUMIFS('Faturamento NNE'!$Q$2:$Q$707,'Faturamento NNE'!$E$2:$E$707,'Infos Relatório'!$B$326,'Faturamento NNE'!$F$2:$F$707,'Infos Relatório'!$B342,'Faturamento NNE'!$AA$2:$AA$707,'Infos Relatório'!AY$1,'Faturamento NNE'!$U$2:$U$707,"Sim")</f>
        <v>0</v>
      </c>
      <c r="BC342" s="227" t="e">
        <f t="shared" si="116"/>
        <v>#DIV/0!</v>
      </c>
      <c r="BD342" s="545">
        <f>SUMIFS('Faturamento NNE'!$I$2:$I$707,'Faturamento NNE'!$E$2:$E$707,'Infos Relatório'!$B$326,'Faturamento NNE'!$F$2:$F$707,'Infos Relatório'!$B342,'Faturamento NNE'!$AA$2:$AA$707,'Infos Relatório'!AY$1)</f>
        <v>0</v>
      </c>
      <c r="BE342" s="541">
        <f>COUNTIFS('Faturamento NNE'!$E$2:$E$707,'Infos Relatório'!$B$326,'Faturamento NNE'!$F$2:$F$707,'Infos Relatório'!$B342,'Faturamento NNE'!$AA$2:$AA$707,'Infos Relatório'!BE$1)</f>
        <v>0</v>
      </c>
      <c r="BF342" s="542">
        <f>SUMIFS('Faturamento NNE'!$H$2:$H$707,'Faturamento NNE'!$E$2:$E$707,'Infos Relatório'!$B$326,'Faturamento NNE'!$F$2:$F$707,'Infos Relatório'!$B342,'Faturamento NNE'!$AA$2:$AA$707,'Infos Relatório'!BE$1)</f>
        <v>0</v>
      </c>
      <c r="BG342" s="542">
        <f>SUMIFS('Faturamento NNE'!$K$2:$K$707,'Faturamento NNE'!$E$2:$E$707,'Infos Relatório'!$B$326,'Faturamento NNE'!$F$2:$F$707,'Infos Relatório'!$B342,'Faturamento NNE'!$AA$2:$AA$707,'Infos Relatório'!BE$1)</f>
        <v>0</v>
      </c>
      <c r="BH342" s="546">
        <f>SUMIFS('Faturamento NNE'!$P$2:$P$707,'Faturamento NNE'!$E$2:$E$707,'Infos Relatório'!$B$326,'Faturamento NNE'!$F$2:$F$707,'Infos Relatório'!$B342,'Faturamento NNE'!$AA$2:$AA$707,'Infos Relatório'!BE$1,'Faturamento NNE'!$U$2:$U$707,"Sim")+SUMIFS('Faturamento NNE'!$Q$2:$Q$707,'Faturamento NNE'!$E$2:$E$707,'Infos Relatório'!$B$326,'Faturamento NNE'!$F$2:$F$707,'Infos Relatório'!$B342,'Faturamento NNE'!$AA$2:$AA$707,'Infos Relatório'!BE$1,'Faturamento NNE'!$U$2:$U$707,"Sim")</f>
        <v>0</v>
      </c>
      <c r="BI342" s="227" t="e">
        <f t="shared" si="117"/>
        <v>#DIV/0!</v>
      </c>
      <c r="BJ342" s="545">
        <f>SUMIFS('Faturamento NNE'!$I$2:$I$707,'Faturamento NNE'!$E$2:$E$707,'Infos Relatório'!$B$326,'Faturamento NNE'!$F$2:$F$707,'Infos Relatório'!$B342,'Faturamento NNE'!$AA$2:$AA$707,'Infos Relatório'!BE$1)</f>
        <v>0</v>
      </c>
      <c r="BK342" s="541">
        <f>COUNTIFS('Faturamento NNE'!$E$2:$E$707,'Infos Relatório'!$B$326,'Faturamento NNE'!$F$2:$F$707,'Infos Relatório'!$B342,'Faturamento NNE'!$AA$2:$AA$707,'Infos Relatório'!BK$1)</f>
        <v>0</v>
      </c>
      <c r="BL342" s="542">
        <f>SUMIFS('Faturamento NNE'!$H$2:$H$707,'Faturamento NNE'!$E$2:$E$707,'Infos Relatório'!$B$326,'Faturamento NNE'!$F$2:$F$707,'Infos Relatório'!$B342,'Faturamento NNE'!$AA$2:$AA$707,'Infos Relatório'!BK$1)</f>
        <v>0</v>
      </c>
      <c r="BM342" s="542">
        <f>SUMIFS('Faturamento NNE'!$K$2:$K$707,'Faturamento NNE'!$E$2:$E$707,'Infos Relatório'!$B$326,'Faturamento NNE'!$F$2:$F$707,'Infos Relatório'!$B342,'Faturamento NNE'!$AA$2:$AA$707,'Infos Relatório'!BK$1)</f>
        <v>0</v>
      </c>
      <c r="BN342" s="546">
        <f>SUMIFS('Faturamento NNE'!$P$2:$P$707,'Faturamento NNE'!$E$2:$E$707,'Infos Relatório'!$B$326,'Faturamento NNE'!$F$2:$F$707,'Infos Relatório'!$B342,'Faturamento NNE'!$AA$2:$AA$707,'Infos Relatório'!BK$1,'Faturamento NNE'!$U$2:$U$707,"Sim")+SUMIFS('Faturamento NNE'!$Q$2:$Q$707,'Faturamento NNE'!$E$2:$E$707,'Infos Relatório'!$B$326,'Faturamento NNE'!$F$2:$F$707,'Infos Relatório'!$B342,'Faturamento NNE'!$AA$2:$AA$707,'Infos Relatório'!BK$1,'Faturamento NNE'!$U$2:$U$707,"Sim")</f>
        <v>0</v>
      </c>
      <c r="BO342" s="227" t="e">
        <f t="shared" si="118"/>
        <v>#DIV/0!</v>
      </c>
      <c r="BP342" s="545">
        <f>SUMIFS('Faturamento NNE'!$I$2:$I$707,'Faturamento NNE'!$E$2:$E$707,'Infos Relatório'!$B$326,'Faturamento NNE'!$F$2:$F$707,'Infos Relatório'!$B342,'Faturamento NNE'!$AA$2:$AA$707,'Infos Relatório'!BK$1)</f>
        <v>0</v>
      </c>
      <c r="BQ342" s="541">
        <f>COUNTIFS('Faturamento NNE'!$E$2:$E$707,'Infos Relatório'!$B$326,'Faturamento NNE'!$F$2:$F$707,'Infos Relatório'!$B342,'Faturamento NNE'!$AA$2:$AA$707,'Infos Relatório'!BQ$1)</f>
        <v>0</v>
      </c>
      <c r="BR342" s="542">
        <f>SUMIFS('Faturamento NNE'!$H$2:$H$707,'Faturamento NNE'!$E$2:$E$707,'Infos Relatório'!$B$326,'Faturamento NNE'!$F$2:$F$707,'Infos Relatório'!$B342,'Faturamento NNE'!$AA$2:$AA$707,'Infos Relatório'!BQ$1)</f>
        <v>0</v>
      </c>
      <c r="BS342" s="542">
        <f>SUMIFS('Faturamento NNE'!$K$2:$K$707,'Faturamento NNE'!$E$2:$E$707,'Infos Relatório'!$B$326,'Faturamento NNE'!$F$2:$F$707,'Infos Relatório'!$B342,'Faturamento NNE'!$AA$2:$AA$707,'Infos Relatório'!BQ$1)</f>
        <v>0</v>
      </c>
      <c r="BT342" s="546">
        <f>SUMIFS('Faturamento NNE'!$P$2:$P$707,'Faturamento NNE'!$E$2:$E$707,'Infos Relatório'!$B$326,'Faturamento NNE'!$F$2:$F$707,'Infos Relatório'!$B342,'Faturamento NNE'!$AA$2:$AA$707,'Infos Relatório'!BQ$1,'Faturamento NNE'!$U$2:$U$707,"Sim")+SUMIFS('Faturamento NNE'!$Q$2:$Q$707,'Faturamento NNE'!$E$2:$E$707,'Infos Relatório'!$B$326,'Faturamento NNE'!$F$2:$F$707,'Infos Relatório'!$B342,'Faturamento NNE'!$AA$2:$AA$707,'Infos Relatório'!BQ$1,'Faturamento NNE'!$U$2:$U$707,"Sim")</f>
        <v>0</v>
      </c>
      <c r="BU342" s="227" t="e">
        <f t="shared" si="119"/>
        <v>#DIV/0!</v>
      </c>
      <c r="BV342" s="545">
        <f>SUMIFS('Faturamento NNE'!$I$2:$I$707,'Faturamento NNE'!$E$2:$E$707,'Infos Relatório'!$B$326,'Faturamento NNE'!$F$2:$F$707,'Infos Relatório'!$B342,'Faturamento NNE'!$AA$2:$AA$707,'Infos Relatório'!BQ$1)</f>
        <v>0</v>
      </c>
    </row>
    <row r="343" spans="2:74">
      <c r="B343" s="217" t="s">
        <v>146</v>
      </c>
      <c r="C343" s="541">
        <f>COUNTIFS('Faturamento NNE'!$E$2:$E$707,'Infos Relatório'!$B$326,'Faturamento NNE'!$F$2:$F$707,'Infos Relatório'!$B343,'Faturamento NNE'!$AA$2:$AA$707,'Infos Relatório'!C$1)</f>
        <v>0</v>
      </c>
      <c r="D343" s="542">
        <f>SUMIFS('Faturamento NNE'!$H$2:$H$707,'Faturamento NNE'!$E$2:$E$707,'Infos Relatório'!$B$326,'Faturamento NNE'!$F$2:$F$707,'Infos Relatório'!$B343,'Faturamento NNE'!$AA$2:$AA$707,'Infos Relatório'!C$1)</f>
        <v>0</v>
      </c>
      <c r="E343" s="543">
        <f>SUMIFS('Faturamento NNE'!$K$2:$K$707,'Faturamento NNE'!$E$2:$E$707,'Infos Relatório'!$B$326,'Faturamento NNE'!$F$2:$F$707,'Infos Relatório'!$B343,'Faturamento NNE'!$AA$2:$AA$707,'Infos Relatório'!C$1)</f>
        <v>0</v>
      </c>
      <c r="F343" s="544">
        <f>SUMIFS('Faturamento NNE'!$P$2:$P$707,'Faturamento NNE'!$E$2:$E$707,'Infos Relatório'!$B$326,'Faturamento NNE'!$F$2:$F$707,'Infos Relatório'!$B343,'Faturamento NNE'!$AA$2:$AA$707,'Infos Relatório'!C$1,'Faturamento NNE'!$U$2:$U$707,"Sim")+SUMIFS('Faturamento NNE'!$Q$2:$Q$707,'Faturamento NNE'!$E$2:$E$707,'Infos Relatório'!$B$326,'Faturamento NNE'!$F$2:$F$707,'Infos Relatório'!$B343,'Faturamento NNE'!$AA$2:$AA$707,'Infos Relatório'!C$1,'Faturamento NNE'!$U$2:$U$707,"Sim")</f>
        <v>0</v>
      </c>
      <c r="G343" s="283" t="e">
        <f t="shared" si="108"/>
        <v>#DIV/0!</v>
      </c>
      <c r="H343" s="545">
        <f>SUMIFS('Faturamento NNE'!$I$2:$I$707,'Faturamento NNE'!$E$2:$E$707,'Infos Relatório'!$B$326,'Faturamento NNE'!$F$2:$F$707,'Infos Relatório'!$B343,'Faturamento NNE'!$AA$2:$AA$707,'Infos Relatório'!C$1)</f>
        <v>0</v>
      </c>
      <c r="I343" s="541">
        <f>COUNTIFS('Faturamento NNE'!$E$2:$E$707,'Infos Relatório'!$B$326,'Faturamento NNE'!$F$2:$F$707,'Infos Relatório'!$B343,'Faturamento NNE'!$AA$2:$AA$707,'Infos Relatório'!I$1)</f>
        <v>0</v>
      </c>
      <c r="J343" s="542">
        <f>SUMIFS('Faturamento NNE'!$H$2:$H$707,'Faturamento NNE'!$E$2:$E$707,'Infos Relatório'!$B$326,'Faturamento NNE'!$F$2:$F$707,'Infos Relatório'!$B343,'Faturamento NNE'!$AA$2:$AA$707,'Infos Relatório'!I$1)</f>
        <v>0</v>
      </c>
      <c r="K343" s="543">
        <f>SUMIFS('Faturamento NNE'!$K$2:$K$707,'Faturamento NNE'!$E$2:$E$707,'Infos Relatório'!$B$326,'Faturamento NNE'!$F$2:$F$707,'Infos Relatório'!$B343,'Faturamento NNE'!$AA$2:$AA$707,'Infos Relatório'!I$1)</f>
        <v>0</v>
      </c>
      <c r="L343" s="544">
        <f>SUMIFS('Faturamento NNE'!$P$2:$P$707,'Faturamento NNE'!$E$2:$E$707,'Infos Relatório'!$B$326,'Faturamento NNE'!$F$2:$F$707,'Infos Relatório'!$B343,'Faturamento NNE'!$AA$2:$AA$707,'Infos Relatório'!I$1,'Faturamento NNE'!$U$2:$U$707,"Sim")+SUMIFS('Faturamento NNE'!$Q$2:$Q$707,'Faturamento NNE'!$E$2:$E$707,'Infos Relatório'!$B$326,'Faturamento NNE'!$F$2:$F$707,'Infos Relatório'!$B343,'Faturamento NNE'!$AA$2:$AA$707,'Infos Relatório'!I$1,'Faturamento NNE'!$U$2:$U$707,"Sim")</f>
        <v>0</v>
      </c>
      <c r="M343" s="283" t="e">
        <f t="shared" si="109"/>
        <v>#DIV/0!</v>
      </c>
      <c r="N343" s="545">
        <f>SUMIFS('Faturamento NNE'!$I$2:$I$707,'Faturamento NNE'!$E$2:$E$707,'Infos Relatório'!$B$326,'Faturamento NNE'!$F$2:$F$707,'Infos Relatório'!$B343,'Faturamento NNE'!$AA$2:$AA$707,'Infos Relatório'!I$1)</f>
        <v>0</v>
      </c>
      <c r="O343" s="541">
        <f>COUNTIFS('Faturamento NNE'!$E$2:$E$707,'Infos Relatório'!$B$326,'Faturamento NNE'!$F$2:$F$707,'Infos Relatório'!$B343,'Faturamento NNE'!$AA$2:$AA$707,'Infos Relatório'!O$1)</f>
        <v>0</v>
      </c>
      <c r="P343" s="542">
        <f>SUMIFS('Faturamento NNE'!$H$2:$H$707,'Faturamento NNE'!$E$2:$E$707,'Infos Relatório'!$B$326,'Faturamento NNE'!$F$2:$F$707,'Infos Relatório'!$B343,'Faturamento NNE'!$AA$2:$AA$707,'Infos Relatório'!O$1)</f>
        <v>0</v>
      </c>
      <c r="Q343" s="542">
        <f>SUMIFS('Faturamento NNE'!$K$2:$K$707,'Faturamento NNE'!$E$2:$E$707,'Infos Relatório'!$B$326,'Faturamento NNE'!$F$2:$F$707,'Infos Relatório'!$B343,'Faturamento NNE'!$AA$2:$AA$707,'Infos Relatório'!O$1)</f>
        <v>0</v>
      </c>
      <c r="R343" s="546">
        <f>SUMIFS('Faturamento NNE'!$P$2:$P$707,'Faturamento NNE'!$E$2:$E$707,'Infos Relatório'!$B$326,'Faturamento NNE'!$F$2:$F$707,'Infos Relatório'!$B343,'Faturamento NNE'!$AA$2:$AA$707,'Infos Relatório'!O$1,'Faturamento NNE'!$U$2:$U$707,"Sim")+SUMIFS('Faturamento NNE'!$Q$2:$Q$707,'Faturamento NNE'!$E$2:$E$707,'Infos Relatório'!$B$326,'Faturamento NNE'!$F$2:$F$707,'Infos Relatório'!$B343,'Faturamento NNE'!$AA$2:$AA$707,'Infos Relatório'!O$1,'Faturamento NNE'!$U$2:$U$707,"Sim")</f>
        <v>0</v>
      </c>
      <c r="S343" s="227" t="e">
        <f t="shared" si="110"/>
        <v>#DIV/0!</v>
      </c>
      <c r="T343" s="545">
        <f>SUMIFS('Faturamento NNE'!$I$2:$I$707,'Faturamento NNE'!$E$2:$E$707,'Infos Relatório'!$B$326,'Faturamento NNE'!$F$2:$F$707,'Infos Relatório'!$B343,'Faturamento NNE'!$AA$2:$AA$707,'Infos Relatório'!O$1)</f>
        <v>0</v>
      </c>
      <c r="U343" s="541">
        <f>COUNTIFS('Faturamento NNE'!$E$2:$E$707,'Infos Relatório'!$B$326,'Faturamento NNE'!$F$2:$F$707,'Infos Relatório'!$B343,'Faturamento NNE'!$AA$2:$AA$707,'Infos Relatório'!U$1)</f>
        <v>0</v>
      </c>
      <c r="V343" s="542">
        <f>SUMIFS('Faturamento NNE'!$H$2:$H$707,'Faturamento NNE'!$E$2:$E$707,'Infos Relatório'!$B$326,'Faturamento NNE'!$F$2:$F$707,'Infos Relatório'!$B343,'Faturamento NNE'!$AA$2:$AA$707,'Infos Relatório'!U$1)</f>
        <v>0</v>
      </c>
      <c r="W343" s="542">
        <f>SUMIFS('Faturamento NNE'!$K$2:$K$707,'Faturamento NNE'!$E$2:$E$707,'Infos Relatório'!$B$326,'Faturamento NNE'!$F$2:$F$707,'Infos Relatório'!$B343,'Faturamento NNE'!$AA$2:$AA$707,'Infos Relatório'!U$1)</f>
        <v>0</v>
      </c>
      <c r="X343" s="546">
        <f>SUMIFS('Faturamento NNE'!$P$2:$P$707,'Faturamento NNE'!$E$2:$E$707,'Infos Relatório'!$B$326,'Faturamento NNE'!$F$2:$F$707,'Infos Relatório'!$B343,'Faturamento NNE'!$AA$2:$AA$707,'Infos Relatório'!U$1,'Faturamento NNE'!$U$2:$U$707,"Sim")+SUMIFS('Faturamento NNE'!$Q$2:$Q$707,'Faturamento NNE'!$E$2:$E$707,'Infos Relatório'!$B$326,'Faturamento NNE'!$F$2:$F$707,'Infos Relatório'!$B343,'Faturamento NNE'!$AA$2:$AA$707,'Infos Relatório'!U$1,'Faturamento NNE'!$U$2:$U$707,"Sim")</f>
        <v>0</v>
      </c>
      <c r="Y343" s="227" t="e">
        <f t="shared" si="111"/>
        <v>#DIV/0!</v>
      </c>
      <c r="Z343" s="545">
        <f>SUMIFS('Faturamento NNE'!$I$2:$I$707,'Faturamento NNE'!$E$2:$E$707,'Infos Relatório'!$B$326,'Faturamento NNE'!$F$2:$F$707,'Infos Relatório'!$B343,'Faturamento NNE'!$AA$2:$AA$707,'Infos Relatório'!U$1)</f>
        <v>0</v>
      </c>
      <c r="AA343" s="541">
        <f>COUNTIFS('Faturamento NNE'!$E$2:$E$707,'Infos Relatório'!$B$326,'Faturamento NNE'!$F$2:$F$707,'Infos Relatório'!$B343,'Faturamento NNE'!$AA$2:$AA$707,'Infos Relatório'!AA$1)</f>
        <v>0</v>
      </c>
      <c r="AB343" s="542">
        <f>SUMIFS('Faturamento NNE'!$H$2:$H$707,'Faturamento NNE'!$E$2:$E$707,'Infos Relatório'!$B$326,'Faturamento NNE'!$F$2:$F$707,'Infos Relatório'!$B343,'Faturamento NNE'!$AA$2:$AA$707,'Infos Relatório'!AA$1)</f>
        <v>0</v>
      </c>
      <c r="AC343" s="542">
        <f>SUMIFS('Faturamento NNE'!$K$2:$K$707,'Faturamento NNE'!$E$2:$E$707,'Infos Relatório'!$B$326,'Faturamento NNE'!$F$2:$F$707,'Infos Relatório'!$B343,'Faturamento NNE'!$AA$2:$AA$707,'Infos Relatório'!AA$1)</f>
        <v>0</v>
      </c>
      <c r="AD343" s="546">
        <f>SUMIFS('Faturamento NNE'!$P$2:$P$707,'Faturamento NNE'!$E$2:$E$707,'Infos Relatório'!$B$326,'Faturamento NNE'!$F$2:$F$707,'Infos Relatório'!$B343,'Faturamento NNE'!$AA$2:$AA$707,'Infos Relatório'!AA$1,'Faturamento NNE'!$U$2:$U$707,"Sim")+SUMIFS('Faturamento NNE'!$Q$2:$Q$707,'Faturamento NNE'!$E$2:$E$707,'Infos Relatório'!$B$326,'Faturamento NNE'!$F$2:$F$707,'Infos Relatório'!$B343,'Faturamento NNE'!$AA$2:$AA$707,'Infos Relatório'!AA$1,'Faturamento NNE'!$U$2:$U$707,"Sim")</f>
        <v>0</v>
      </c>
      <c r="AE343" s="227" t="e">
        <f t="shared" si="112"/>
        <v>#DIV/0!</v>
      </c>
      <c r="AF343" s="545">
        <f>SUMIFS('Faturamento NNE'!$I$2:$I$707,'Faturamento NNE'!$E$2:$E$707,'Infos Relatório'!$B$326,'Faturamento NNE'!$F$2:$F$707,'Infos Relatório'!$B343,'Faturamento NNE'!$AA$2:$AA$707,'Infos Relatório'!AA$1)</f>
        <v>0</v>
      </c>
      <c r="AG343" s="541">
        <f>COUNTIFS('Faturamento NNE'!$E$2:$E$707,'Infos Relatório'!$B$326,'Faturamento NNE'!$F$2:$F$707,'Infos Relatório'!$B343,'Faturamento NNE'!$AA$2:$AA$707,'Infos Relatório'!AG$1)</f>
        <v>0</v>
      </c>
      <c r="AH343" s="542">
        <f>SUMIFS('Faturamento NNE'!$H$2:$H$707,'Faturamento NNE'!$E$2:$E$707,'Infos Relatório'!$B$326,'Faturamento NNE'!$F$2:$F$707,'Infos Relatório'!$B343,'Faturamento NNE'!$AA$2:$AA$707,'Infos Relatório'!AG$1)</f>
        <v>0</v>
      </c>
      <c r="AI343" s="542">
        <f>SUMIFS('Faturamento NNE'!$K$2:$K$707,'Faturamento NNE'!$E$2:$E$707,'Infos Relatório'!$B$326,'Faturamento NNE'!$F$2:$F$707,'Infos Relatório'!$B343,'Faturamento NNE'!$AA$2:$AA$707,'Infos Relatório'!AG$1)</f>
        <v>0</v>
      </c>
      <c r="AJ343" s="546">
        <f>SUMIFS('Faturamento NNE'!$P$2:$P$707,'Faturamento NNE'!$E$2:$E$707,'Infos Relatório'!$B$326,'Faturamento NNE'!$F$2:$F$707,'Infos Relatório'!$B343,'Faturamento NNE'!$AA$2:$AA$707,'Infos Relatório'!AG$1,'Faturamento NNE'!$U$2:$U$707,"Sim")+SUMIFS('Faturamento NNE'!$Q$2:$Q$707,'Faturamento NNE'!$E$2:$E$707,'Infos Relatório'!$B$326,'Faturamento NNE'!$F$2:$F$707,'Infos Relatório'!$B343,'Faturamento NNE'!$AA$2:$AA$707,'Infos Relatório'!AG$1,'Faturamento NNE'!$U$2:$U$707,"Sim")</f>
        <v>0</v>
      </c>
      <c r="AK343" s="227" t="e">
        <f t="shared" si="113"/>
        <v>#DIV/0!</v>
      </c>
      <c r="AL343" s="545">
        <f>SUMIFS('Faturamento NNE'!$I$2:$I$707,'Faturamento NNE'!$E$2:$E$707,'Infos Relatório'!$B$326,'Faturamento NNE'!$F$2:$F$707,'Infos Relatório'!$B343,'Faturamento NNE'!$AA$2:$AA$707,'Infos Relatório'!AG$1)</f>
        <v>0</v>
      </c>
      <c r="AM343" s="541">
        <f>COUNTIFS('Faturamento NNE'!$E$2:$E$707,'Infos Relatório'!$B$326,'Faturamento NNE'!$F$2:$F$707,'Infos Relatório'!$B343,'Faturamento NNE'!$AA$2:$AA$707,'Infos Relatório'!AM$1)</f>
        <v>0</v>
      </c>
      <c r="AN343" s="542">
        <f>SUMIFS('Faturamento NNE'!$H$2:$H$707,'Faturamento NNE'!$E$2:$E$707,'Infos Relatório'!$B$326,'Faturamento NNE'!$F$2:$F$707,'Infos Relatório'!$B343,'Faturamento NNE'!$AA$2:$AA$707,'Infos Relatório'!AM$1)</f>
        <v>0</v>
      </c>
      <c r="AO343" s="542">
        <f>SUMIFS('Faturamento NNE'!$K$2:$K$707,'Faturamento NNE'!$E$2:$E$707,'Infos Relatório'!$B$326,'Faturamento NNE'!$F$2:$F$707,'Infos Relatório'!$B343,'Faturamento NNE'!$AA$2:$AA$707,'Infos Relatório'!AM$1)</f>
        <v>0</v>
      </c>
      <c r="AP343" s="546">
        <f>SUMIFS('Faturamento NNE'!$P$2:$P$707,'Faturamento NNE'!$E$2:$E$707,'Infos Relatório'!$B$326,'Faturamento NNE'!$F$2:$F$707,'Infos Relatório'!$B343,'Faturamento NNE'!$AA$2:$AA$707,'Infos Relatório'!AM$1,'Faturamento NNE'!$U$2:$U$707,"Sim")+SUMIFS('Faturamento NNE'!$Q$2:$Q$707,'Faturamento NNE'!$E$2:$E$707,'Infos Relatório'!$B$326,'Faturamento NNE'!$F$2:$F$707,'Infos Relatório'!$B343,'Faturamento NNE'!$AA$2:$AA$707,'Infos Relatório'!AM$1,'Faturamento NNE'!$U$2:$U$707,"Sim")</f>
        <v>0</v>
      </c>
      <c r="AQ343" s="227" t="e">
        <f t="shared" si="114"/>
        <v>#DIV/0!</v>
      </c>
      <c r="AR343" s="545">
        <f>SUMIFS('Faturamento NNE'!$I$2:$I$707,'Faturamento NNE'!$E$2:$E$707,'Infos Relatório'!$B$326,'Faturamento NNE'!$F$2:$F$707,'Infos Relatório'!$B343,'Faturamento NNE'!$AA$2:$AA$707,'Infos Relatório'!AM$1)</f>
        <v>0</v>
      </c>
      <c r="AS343" s="541">
        <f>COUNTIFS('Faturamento NNE'!$E$2:$E$707,'Infos Relatório'!$B$326,'Faturamento NNE'!$F$2:$F$707,'Infos Relatório'!$B343,'Faturamento NNE'!$AA$2:$AA$707,'Infos Relatório'!AS$1)</f>
        <v>0</v>
      </c>
      <c r="AT343" s="542">
        <f>SUMIFS('Faturamento NNE'!$H$2:$H$707,'Faturamento NNE'!$E$2:$E$707,'Infos Relatório'!$B$326,'Faturamento NNE'!$F$2:$F$707,'Infos Relatório'!$B343,'Faturamento NNE'!$AA$2:$AA$707,'Infos Relatório'!AS$1)</f>
        <v>0</v>
      </c>
      <c r="AU343" s="542">
        <f>SUMIFS('Faturamento NNE'!$K$2:$K$707,'Faturamento NNE'!$E$2:$E$707,'Infos Relatório'!$B$326,'Faturamento NNE'!$F$2:$F$707,'Infos Relatório'!$B343,'Faturamento NNE'!$AA$2:$AA$707,'Infos Relatório'!AS$1)</f>
        <v>0</v>
      </c>
      <c r="AV343" s="546">
        <f>SUMIFS('Faturamento NNE'!$P$2:$P$707,'Faturamento NNE'!$E$2:$E$707,'Infos Relatório'!$B$326,'Faturamento NNE'!$F$2:$F$707,'Infos Relatório'!$B343,'Faturamento NNE'!$AA$2:$AA$707,'Infos Relatório'!AS$1,'Faturamento NNE'!$U$2:$U$707,"Sim")+SUMIFS('Faturamento NNE'!$Q$2:$Q$707,'Faturamento NNE'!$E$2:$E$707,'Infos Relatório'!$B$326,'Faturamento NNE'!$F$2:$F$707,'Infos Relatório'!$B343,'Faturamento NNE'!$AA$2:$AA$707,'Infos Relatório'!AS$1,'Faturamento NNE'!$U$2:$U$707,"Sim")</f>
        <v>0</v>
      </c>
      <c r="AW343" s="227" t="e">
        <f t="shared" si="115"/>
        <v>#DIV/0!</v>
      </c>
      <c r="AX343" s="545">
        <f>SUMIFS('Faturamento NNE'!$I$2:$I$707,'Faturamento NNE'!$E$2:$E$707,'Infos Relatório'!$B$326,'Faturamento NNE'!$F$2:$F$707,'Infos Relatório'!$B343,'Faturamento NNE'!$AA$2:$AA$707,'Infos Relatório'!AS$1)</f>
        <v>0</v>
      </c>
      <c r="AY343" s="541">
        <f>COUNTIFS('Faturamento NNE'!$E$2:$E$707,'Infos Relatório'!$B$326,'Faturamento NNE'!$F$2:$F$707,'Infos Relatório'!$B343,'Faturamento NNE'!$AA$2:$AA$707,'Infos Relatório'!AY$1)</f>
        <v>0</v>
      </c>
      <c r="AZ343" s="542">
        <f>SUMIFS('Faturamento NNE'!$H$2:$H$707,'Faturamento NNE'!$E$2:$E$707,'Infos Relatório'!$B$326,'Faturamento NNE'!$F$2:$F$707,'Infos Relatório'!$B343,'Faturamento NNE'!$AA$2:$AA$707,'Infos Relatório'!AY$1)</f>
        <v>0</v>
      </c>
      <c r="BA343" s="542">
        <f>SUMIFS('Faturamento NNE'!$K$2:$K$707,'Faturamento NNE'!$E$2:$E$707,'Infos Relatório'!$B$326,'Faturamento NNE'!$F$2:$F$707,'Infos Relatório'!$B343,'Faturamento NNE'!$AA$2:$AA$707,'Infos Relatório'!AY$1)</f>
        <v>0</v>
      </c>
      <c r="BB343" s="546">
        <f>SUMIFS('Faturamento NNE'!$P$2:$P$707,'Faturamento NNE'!$E$2:$E$707,'Infos Relatório'!$B$326,'Faturamento NNE'!$F$2:$F$707,'Infos Relatório'!$B343,'Faturamento NNE'!$AA$2:$AA$707,'Infos Relatório'!AY$1,'Faturamento NNE'!$U$2:$U$707,"Sim")+SUMIFS('Faturamento NNE'!$Q$2:$Q$707,'Faturamento NNE'!$E$2:$E$707,'Infos Relatório'!$B$326,'Faturamento NNE'!$F$2:$F$707,'Infos Relatório'!$B343,'Faturamento NNE'!$AA$2:$AA$707,'Infos Relatório'!AY$1,'Faturamento NNE'!$U$2:$U$707,"Sim")</f>
        <v>0</v>
      </c>
      <c r="BC343" s="227" t="e">
        <f t="shared" si="116"/>
        <v>#DIV/0!</v>
      </c>
      <c r="BD343" s="545">
        <f>SUMIFS('Faturamento NNE'!$I$2:$I$707,'Faturamento NNE'!$E$2:$E$707,'Infos Relatório'!$B$326,'Faturamento NNE'!$F$2:$F$707,'Infos Relatório'!$B343,'Faturamento NNE'!$AA$2:$AA$707,'Infos Relatório'!AY$1)</f>
        <v>0</v>
      </c>
      <c r="BE343" s="541">
        <f>COUNTIFS('Faturamento NNE'!$E$2:$E$707,'Infos Relatório'!$B$326,'Faturamento NNE'!$F$2:$F$707,'Infos Relatório'!$B343,'Faturamento NNE'!$AA$2:$AA$707,'Infos Relatório'!BE$1)</f>
        <v>0</v>
      </c>
      <c r="BF343" s="542">
        <f>SUMIFS('Faturamento NNE'!$H$2:$H$707,'Faturamento NNE'!$E$2:$E$707,'Infos Relatório'!$B$326,'Faturamento NNE'!$F$2:$F$707,'Infos Relatório'!$B343,'Faturamento NNE'!$AA$2:$AA$707,'Infos Relatório'!BE$1)</f>
        <v>0</v>
      </c>
      <c r="BG343" s="542">
        <f>SUMIFS('Faturamento NNE'!$K$2:$K$707,'Faturamento NNE'!$E$2:$E$707,'Infos Relatório'!$B$326,'Faturamento NNE'!$F$2:$F$707,'Infos Relatório'!$B343,'Faturamento NNE'!$AA$2:$AA$707,'Infos Relatório'!BE$1)</f>
        <v>0</v>
      </c>
      <c r="BH343" s="546">
        <f>SUMIFS('Faturamento NNE'!$P$2:$P$707,'Faturamento NNE'!$E$2:$E$707,'Infos Relatório'!$B$326,'Faturamento NNE'!$F$2:$F$707,'Infos Relatório'!$B343,'Faturamento NNE'!$AA$2:$AA$707,'Infos Relatório'!BE$1,'Faturamento NNE'!$U$2:$U$707,"Sim")+SUMIFS('Faturamento NNE'!$Q$2:$Q$707,'Faturamento NNE'!$E$2:$E$707,'Infos Relatório'!$B$326,'Faturamento NNE'!$F$2:$F$707,'Infos Relatório'!$B343,'Faturamento NNE'!$AA$2:$AA$707,'Infos Relatório'!BE$1,'Faturamento NNE'!$U$2:$U$707,"Sim")</f>
        <v>0</v>
      </c>
      <c r="BI343" s="227" t="e">
        <f t="shared" si="117"/>
        <v>#DIV/0!</v>
      </c>
      <c r="BJ343" s="545">
        <f>SUMIFS('Faturamento NNE'!$I$2:$I$707,'Faturamento NNE'!$E$2:$E$707,'Infos Relatório'!$B$326,'Faturamento NNE'!$F$2:$F$707,'Infos Relatório'!$B343,'Faturamento NNE'!$AA$2:$AA$707,'Infos Relatório'!BE$1)</f>
        <v>0</v>
      </c>
      <c r="BK343" s="541">
        <f>COUNTIFS('Faturamento NNE'!$E$2:$E$707,'Infos Relatório'!$B$326,'Faturamento NNE'!$F$2:$F$707,'Infos Relatório'!$B343,'Faturamento NNE'!$AA$2:$AA$707,'Infos Relatório'!BK$1)</f>
        <v>0</v>
      </c>
      <c r="BL343" s="542">
        <f>SUMIFS('Faturamento NNE'!$H$2:$H$707,'Faturamento NNE'!$E$2:$E$707,'Infos Relatório'!$B$326,'Faturamento NNE'!$F$2:$F$707,'Infos Relatório'!$B343,'Faturamento NNE'!$AA$2:$AA$707,'Infos Relatório'!BK$1)</f>
        <v>0</v>
      </c>
      <c r="BM343" s="542">
        <f>SUMIFS('Faturamento NNE'!$K$2:$K$707,'Faturamento NNE'!$E$2:$E$707,'Infos Relatório'!$B$326,'Faturamento NNE'!$F$2:$F$707,'Infos Relatório'!$B343,'Faturamento NNE'!$AA$2:$AA$707,'Infos Relatório'!BK$1)</f>
        <v>0</v>
      </c>
      <c r="BN343" s="546">
        <f>SUMIFS('Faturamento NNE'!$P$2:$P$707,'Faturamento NNE'!$E$2:$E$707,'Infos Relatório'!$B$326,'Faturamento NNE'!$F$2:$F$707,'Infos Relatório'!$B343,'Faturamento NNE'!$AA$2:$AA$707,'Infos Relatório'!BK$1,'Faturamento NNE'!$U$2:$U$707,"Sim")+SUMIFS('Faturamento NNE'!$Q$2:$Q$707,'Faturamento NNE'!$E$2:$E$707,'Infos Relatório'!$B$326,'Faturamento NNE'!$F$2:$F$707,'Infos Relatório'!$B343,'Faturamento NNE'!$AA$2:$AA$707,'Infos Relatório'!BK$1,'Faturamento NNE'!$U$2:$U$707,"Sim")</f>
        <v>0</v>
      </c>
      <c r="BO343" s="227" t="e">
        <f t="shared" si="118"/>
        <v>#DIV/0!</v>
      </c>
      <c r="BP343" s="545">
        <f>SUMIFS('Faturamento NNE'!$I$2:$I$707,'Faturamento NNE'!$E$2:$E$707,'Infos Relatório'!$B$326,'Faturamento NNE'!$F$2:$F$707,'Infos Relatório'!$B343,'Faturamento NNE'!$AA$2:$AA$707,'Infos Relatório'!BK$1)</f>
        <v>0</v>
      </c>
      <c r="BQ343" s="541">
        <f>COUNTIFS('Faturamento NNE'!$E$2:$E$707,'Infos Relatório'!$B$326,'Faturamento NNE'!$F$2:$F$707,'Infos Relatório'!$B343,'Faturamento NNE'!$AA$2:$AA$707,'Infos Relatório'!BQ$1)</f>
        <v>0</v>
      </c>
      <c r="BR343" s="542">
        <f>SUMIFS('Faturamento NNE'!$H$2:$H$707,'Faturamento NNE'!$E$2:$E$707,'Infos Relatório'!$B$326,'Faturamento NNE'!$F$2:$F$707,'Infos Relatório'!$B343,'Faturamento NNE'!$AA$2:$AA$707,'Infos Relatório'!BQ$1)</f>
        <v>0</v>
      </c>
      <c r="BS343" s="542">
        <f>SUMIFS('Faturamento NNE'!$K$2:$K$707,'Faturamento NNE'!$E$2:$E$707,'Infos Relatório'!$B$326,'Faturamento NNE'!$F$2:$F$707,'Infos Relatório'!$B343,'Faturamento NNE'!$AA$2:$AA$707,'Infos Relatório'!BQ$1)</f>
        <v>0</v>
      </c>
      <c r="BT343" s="546">
        <f>SUMIFS('Faturamento NNE'!$P$2:$P$707,'Faturamento NNE'!$E$2:$E$707,'Infos Relatório'!$B$326,'Faturamento NNE'!$F$2:$F$707,'Infos Relatório'!$B343,'Faturamento NNE'!$AA$2:$AA$707,'Infos Relatório'!BQ$1,'Faturamento NNE'!$U$2:$U$707,"Sim")+SUMIFS('Faturamento NNE'!$Q$2:$Q$707,'Faturamento NNE'!$E$2:$E$707,'Infos Relatório'!$B$326,'Faturamento NNE'!$F$2:$F$707,'Infos Relatório'!$B343,'Faturamento NNE'!$AA$2:$AA$707,'Infos Relatório'!BQ$1,'Faturamento NNE'!$U$2:$U$707,"Sim")</f>
        <v>0</v>
      </c>
      <c r="BU343" s="227" t="e">
        <f t="shared" si="119"/>
        <v>#DIV/0!</v>
      </c>
      <c r="BV343" s="545">
        <f>SUMIFS('Faturamento NNE'!$I$2:$I$707,'Faturamento NNE'!$E$2:$E$707,'Infos Relatório'!$B$326,'Faturamento NNE'!$F$2:$F$707,'Infos Relatório'!$B343,'Faturamento NNE'!$AA$2:$AA$707,'Infos Relatório'!BQ$1)</f>
        <v>0</v>
      </c>
    </row>
    <row r="344" spans="2:74">
      <c r="B344" s="217" t="s">
        <v>147</v>
      </c>
      <c r="C344" s="541">
        <f>COUNTIFS('Faturamento NNE'!$E$2:$E$707,'Infos Relatório'!$B$326,'Faturamento NNE'!$F$2:$F$707,'Infos Relatório'!$B344,'Faturamento NNE'!$AA$2:$AA$707,'Infos Relatório'!C$1)</f>
        <v>0</v>
      </c>
      <c r="D344" s="542">
        <f>SUMIFS('Faturamento NNE'!$H$2:$H$707,'Faturamento NNE'!$E$2:$E$707,'Infos Relatório'!$B$326,'Faturamento NNE'!$F$2:$F$707,'Infos Relatório'!$B344,'Faturamento NNE'!$AA$2:$AA$707,'Infos Relatório'!C$1)</f>
        <v>0</v>
      </c>
      <c r="E344" s="543">
        <f>SUMIFS('Faturamento NNE'!$K$2:$K$707,'Faturamento NNE'!$E$2:$E$707,'Infos Relatório'!$B$326,'Faturamento NNE'!$F$2:$F$707,'Infos Relatório'!$B344,'Faturamento NNE'!$AA$2:$AA$707,'Infos Relatório'!C$1)</f>
        <v>0</v>
      </c>
      <c r="F344" s="544">
        <f>SUMIFS('Faturamento NNE'!$P$2:$P$707,'Faturamento NNE'!$E$2:$E$707,'Infos Relatório'!$B$326,'Faturamento NNE'!$F$2:$F$707,'Infos Relatório'!$B344,'Faturamento NNE'!$AA$2:$AA$707,'Infos Relatório'!C$1,'Faturamento NNE'!$U$2:$U$707,"Sim")+SUMIFS('Faturamento NNE'!$Q$2:$Q$707,'Faturamento NNE'!$E$2:$E$707,'Infos Relatório'!$B$326,'Faturamento NNE'!$F$2:$F$707,'Infos Relatório'!$B344,'Faturamento NNE'!$AA$2:$AA$707,'Infos Relatório'!C$1,'Faturamento NNE'!$U$2:$U$707,"Sim")</f>
        <v>0</v>
      </c>
      <c r="G344" s="283" t="e">
        <f t="shared" si="108"/>
        <v>#DIV/0!</v>
      </c>
      <c r="H344" s="545">
        <f>SUMIFS('Faturamento NNE'!$I$2:$I$707,'Faturamento NNE'!$E$2:$E$707,'Infos Relatório'!$B$326,'Faturamento NNE'!$F$2:$F$707,'Infos Relatório'!$B344,'Faturamento NNE'!$AA$2:$AA$707,'Infos Relatório'!C$1)</f>
        <v>0</v>
      </c>
      <c r="I344" s="541">
        <f>COUNTIFS('Faturamento NNE'!$E$2:$E$707,'Infos Relatório'!$B$326,'Faturamento NNE'!$F$2:$F$707,'Infos Relatório'!$B344,'Faturamento NNE'!$AA$2:$AA$707,'Infos Relatório'!I$1)</f>
        <v>0</v>
      </c>
      <c r="J344" s="542">
        <f>SUMIFS('Faturamento NNE'!$H$2:$H$707,'Faturamento NNE'!$E$2:$E$707,'Infos Relatório'!$B$326,'Faturamento NNE'!$F$2:$F$707,'Infos Relatório'!$B344,'Faturamento NNE'!$AA$2:$AA$707,'Infos Relatório'!I$1)</f>
        <v>0</v>
      </c>
      <c r="K344" s="543">
        <f>SUMIFS('Faturamento NNE'!$K$2:$K$707,'Faturamento NNE'!$E$2:$E$707,'Infos Relatório'!$B$326,'Faturamento NNE'!$F$2:$F$707,'Infos Relatório'!$B344,'Faturamento NNE'!$AA$2:$AA$707,'Infos Relatório'!I$1)</f>
        <v>0</v>
      </c>
      <c r="L344" s="544">
        <f>SUMIFS('Faturamento NNE'!$P$2:$P$707,'Faturamento NNE'!$E$2:$E$707,'Infos Relatório'!$B$326,'Faturamento NNE'!$F$2:$F$707,'Infos Relatório'!$B344,'Faturamento NNE'!$AA$2:$AA$707,'Infos Relatório'!I$1,'Faturamento NNE'!$U$2:$U$707,"Sim")+SUMIFS('Faturamento NNE'!$Q$2:$Q$707,'Faturamento NNE'!$E$2:$E$707,'Infos Relatório'!$B$326,'Faturamento NNE'!$F$2:$F$707,'Infos Relatório'!$B344,'Faturamento NNE'!$AA$2:$AA$707,'Infos Relatório'!I$1,'Faturamento NNE'!$U$2:$U$707,"Sim")</f>
        <v>0</v>
      </c>
      <c r="M344" s="283" t="e">
        <f t="shared" si="109"/>
        <v>#DIV/0!</v>
      </c>
      <c r="N344" s="545">
        <f>SUMIFS('Faturamento NNE'!$I$2:$I$707,'Faturamento NNE'!$E$2:$E$707,'Infos Relatório'!$B$326,'Faturamento NNE'!$F$2:$F$707,'Infos Relatório'!$B344,'Faturamento NNE'!$AA$2:$AA$707,'Infos Relatório'!I$1)</f>
        <v>0</v>
      </c>
      <c r="O344" s="541">
        <f>COUNTIFS('Faturamento NNE'!$E$2:$E$707,'Infos Relatório'!$B$326,'Faturamento NNE'!$F$2:$F$707,'Infos Relatório'!$B344,'Faturamento NNE'!$AA$2:$AA$707,'Infos Relatório'!O$1)</f>
        <v>0</v>
      </c>
      <c r="P344" s="542">
        <f>SUMIFS('Faturamento NNE'!$H$2:$H$707,'Faturamento NNE'!$E$2:$E$707,'Infos Relatório'!$B$326,'Faturamento NNE'!$F$2:$F$707,'Infos Relatório'!$B344,'Faturamento NNE'!$AA$2:$AA$707,'Infos Relatório'!O$1)</f>
        <v>0</v>
      </c>
      <c r="Q344" s="542">
        <f>SUMIFS('Faturamento NNE'!$K$2:$K$707,'Faturamento NNE'!$E$2:$E$707,'Infos Relatório'!$B$326,'Faturamento NNE'!$F$2:$F$707,'Infos Relatório'!$B344,'Faturamento NNE'!$AA$2:$AA$707,'Infos Relatório'!O$1)</f>
        <v>0</v>
      </c>
      <c r="R344" s="546">
        <f>SUMIFS('Faturamento NNE'!$P$2:$P$707,'Faturamento NNE'!$E$2:$E$707,'Infos Relatório'!$B$326,'Faturamento NNE'!$F$2:$F$707,'Infos Relatório'!$B344,'Faturamento NNE'!$AA$2:$AA$707,'Infos Relatório'!O$1,'Faturamento NNE'!$U$2:$U$707,"Sim")+SUMIFS('Faturamento NNE'!$Q$2:$Q$707,'Faturamento NNE'!$E$2:$E$707,'Infos Relatório'!$B$326,'Faturamento NNE'!$F$2:$F$707,'Infos Relatório'!$B344,'Faturamento NNE'!$AA$2:$AA$707,'Infos Relatório'!O$1,'Faturamento NNE'!$U$2:$U$707,"Sim")</f>
        <v>0</v>
      </c>
      <c r="S344" s="227" t="e">
        <f t="shared" si="110"/>
        <v>#DIV/0!</v>
      </c>
      <c r="T344" s="545">
        <f>SUMIFS('Faturamento NNE'!$I$2:$I$707,'Faturamento NNE'!$E$2:$E$707,'Infos Relatório'!$B$326,'Faturamento NNE'!$F$2:$F$707,'Infos Relatório'!$B344,'Faturamento NNE'!$AA$2:$AA$707,'Infos Relatório'!O$1)</f>
        <v>0</v>
      </c>
      <c r="U344" s="541">
        <f>COUNTIFS('Faturamento NNE'!$E$2:$E$707,'Infos Relatório'!$B$326,'Faturamento NNE'!$F$2:$F$707,'Infos Relatório'!$B344,'Faturamento NNE'!$AA$2:$AA$707,'Infos Relatório'!U$1)</f>
        <v>0</v>
      </c>
      <c r="V344" s="542">
        <f>SUMIFS('Faturamento NNE'!$H$2:$H$707,'Faturamento NNE'!$E$2:$E$707,'Infos Relatório'!$B$326,'Faturamento NNE'!$F$2:$F$707,'Infos Relatório'!$B344,'Faturamento NNE'!$AA$2:$AA$707,'Infos Relatório'!U$1)</f>
        <v>0</v>
      </c>
      <c r="W344" s="542">
        <f>SUMIFS('Faturamento NNE'!$K$2:$K$707,'Faturamento NNE'!$E$2:$E$707,'Infos Relatório'!$B$326,'Faturamento NNE'!$F$2:$F$707,'Infos Relatório'!$B344,'Faturamento NNE'!$AA$2:$AA$707,'Infos Relatório'!U$1)</f>
        <v>0</v>
      </c>
      <c r="X344" s="546">
        <f>SUMIFS('Faturamento NNE'!$P$2:$P$707,'Faturamento NNE'!$E$2:$E$707,'Infos Relatório'!$B$326,'Faturamento NNE'!$F$2:$F$707,'Infos Relatório'!$B344,'Faturamento NNE'!$AA$2:$AA$707,'Infos Relatório'!U$1,'Faturamento NNE'!$U$2:$U$707,"Sim")+SUMIFS('Faturamento NNE'!$Q$2:$Q$707,'Faturamento NNE'!$E$2:$E$707,'Infos Relatório'!$B$326,'Faturamento NNE'!$F$2:$F$707,'Infos Relatório'!$B344,'Faturamento NNE'!$AA$2:$AA$707,'Infos Relatório'!U$1,'Faturamento NNE'!$U$2:$U$707,"Sim")</f>
        <v>0</v>
      </c>
      <c r="Y344" s="227" t="e">
        <f t="shared" si="111"/>
        <v>#DIV/0!</v>
      </c>
      <c r="Z344" s="545">
        <f>SUMIFS('Faturamento NNE'!$I$2:$I$707,'Faturamento NNE'!$E$2:$E$707,'Infos Relatório'!$B$326,'Faturamento NNE'!$F$2:$F$707,'Infos Relatório'!$B344,'Faturamento NNE'!$AA$2:$AA$707,'Infos Relatório'!U$1)</f>
        <v>0</v>
      </c>
      <c r="AA344" s="541">
        <f>COUNTIFS('Faturamento NNE'!$E$2:$E$707,'Infos Relatório'!$B$326,'Faturamento NNE'!$F$2:$F$707,'Infos Relatório'!$B344,'Faturamento NNE'!$AA$2:$AA$707,'Infos Relatório'!AA$1)</f>
        <v>0</v>
      </c>
      <c r="AB344" s="542">
        <f>SUMIFS('Faturamento NNE'!$H$2:$H$707,'Faturamento NNE'!$E$2:$E$707,'Infos Relatório'!$B$326,'Faturamento NNE'!$F$2:$F$707,'Infos Relatório'!$B344,'Faturamento NNE'!$AA$2:$AA$707,'Infos Relatório'!AA$1)</f>
        <v>0</v>
      </c>
      <c r="AC344" s="542">
        <f>SUMIFS('Faturamento NNE'!$K$2:$K$707,'Faturamento NNE'!$E$2:$E$707,'Infos Relatório'!$B$326,'Faturamento NNE'!$F$2:$F$707,'Infos Relatório'!$B344,'Faturamento NNE'!$AA$2:$AA$707,'Infos Relatório'!AA$1)</f>
        <v>0</v>
      </c>
      <c r="AD344" s="546">
        <f>SUMIFS('Faturamento NNE'!$P$2:$P$707,'Faturamento NNE'!$E$2:$E$707,'Infos Relatório'!$B$326,'Faturamento NNE'!$F$2:$F$707,'Infos Relatório'!$B344,'Faturamento NNE'!$AA$2:$AA$707,'Infos Relatório'!AA$1,'Faturamento NNE'!$U$2:$U$707,"Sim")+SUMIFS('Faturamento NNE'!$Q$2:$Q$707,'Faturamento NNE'!$E$2:$E$707,'Infos Relatório'!$B$326,'Faturamento NNE'!$F$2:$F$707,'Infos Relatório'!$B344,'Faturamento NNE'!$AA$2:$AA$707,'Infos Relatório'!AA$1,'Faturamento NNE'!$U$2:$U$707,"Sim")</f>
        <v>0</v>
      </c>
      <c r="AE344" s="227" t="e">
        <f t="shared" si="112"/>
        <v>#DIV/0!</v>
      </c>
      <c r="AF344" s="545">
        <f>SUMIFS('Faturamento NNE'!$I$2:$I$707,'Faturamento NNE'!$E$2:$E$707,'Infos Relatório'!$B$326,'Faturamento NNE'!$F$2:$F$707,'Infos Relatório'!$B344,'Faturamento NNE'!$AA$2:$AA$707,'Infos Relatório'!AA$1)</f>
        <v>0</v>
      </c>
      <c r="AG344" s="541">
        <f>COUNTIFS('Faturamento NNE'!$E$2:$E$707,'Infos Relatório'!$B$326,'Faturamento NNE'!$F$2:$F$707,'Infos Relatório'!$B344,'Faturamento NNE'!$AA$2:$AA$707,'Infos Relatório'!AG$1)</f>
        <v>0</v>
      </c>
      <c r="AH344" s="542">
        <f>SUMIFS('Faturamento NNE'!$H$2:$H$707,'Faturamento NNE'!$E$2:$E$707,'Infos Relatório'!$B$326,'Faturamento NNE'!$F$2:$F$707,'Infos Relatório'!$B344,'Faturamento NNE'!$AA$2:$AA$707,'Infos Relatório'!AG$1)</f>
        <v>0</v>
      </c>
      <c r="AI344" s="542">
        <f>SUMIFS('Faturamento NNE'!$K$2:$K$707,'Faturamento NNE'!$E$2:$E$707,'Infos Relatório'!$B$326,'Faturamento NNE'!$F$2:$F$707,'Infos Relatório'!$B344,'Faturamento NNE'!$AA$2:$AA$707,'Infos Relatório'!AG$1)</f>
        <v>0</v>
      </c>
      <c r="AJ344" s="546">
        <f>SUMIFS('Faturamento NNE'!$P$2:$P$707,'Faturamento NNE'!$E$2:$E$707,'Infos Relatório'!$B$326,'Faturamento NNE'!$F$2:$F$707,'Infos Relatório'!$B344,'Faturamento NNE'!$AA$2:$AA$707,'Infos Relatório'!AG$1,'Faturamento NNE'!$U$2:$U$707,"Sim")+SUMIFS('Faturamento NNE'!$Q$2:$Q$707,'Faturamento NNE'!$E$2:$E$707,'Infos Relatório'!$B$326,'Faturamento NNE'!$F$2:$F$707,'Infos Relatório'!$B344,'Faturamento NNE'!$AA$2:$AA$707,'Infos Relatório'!AG$1,'Faturamento NNE'!$U$2:$U$707,"Sim")</f>
        <v>0</v>
      </c>
      <c r="AK344" s="227" t="e">
        <f t="shared" si="113"/>
        <v>#DIV/0!</v>
      </c>
      <c r="AL344" s="545">
        <f>SUMIFS('Faturamento NNE'!$I$2:$I$707,'Faturamento NNE'!$E$2:$E$707,'Infos Relatório'!$B$326,'Faturamento NNE'!$F$2:$F$707,'Infos Relatório'!$B344,'Faturamento NNE'!$AA$2:$AA$707,'Infos Relatório'!AG$1)</f>
        <v>0</v>
      </c>
      <c r="AM344" s="541">
        <f>COUNTIFS('Faturamento NNE'!$E$2:$E$707,'Infos Relatório'!$B$326,'Faturamento NNE'!$F$2:$F$707,'Infos Relatório'!$B344,'Faturamento NNE'!$AA$2:$AA$707,'Infos Relatório'!AM$1)</f>
        <v>0</v>
      </c>
      <c r="AN344" s="542">
        <f>SUMIFS('Faturamento NNE'!$H$2:$H$707,'Faturamento NNE'!$E$2:$E$707,'Infos Relatório'!$B$326,'Faturamento NNE'!$F$2:$F$707,'Infos Relatório'!$B344,'Faturamento NNE'!$AA$2:$AA$707,'Infos Relatório'!AM$1)</f>
        <v>0</v>
      </c>
      <c r="AO344" s="542">
        <f>SUMIFS('Faturamento NNE'!$K$2:$K$707,'Faturamento NNE'!$E$2:$E$707,'Infos Relatório'!$B$326,'Faturamento NNE'!$F$2:$F$707,'Infos Relatório'!$B344,'Faturamento NNE'!$AA$2:$AA$707,'Infos Relatório'!AM$1)</f>
        <v>0</v>
      </c>
      <c r="AP344" s="546">
        <f>SUMIFS('Faturamento NNE'!$P$2:$P$707,'Faturamento NNE'!$E$2:$E$707,'Infos Relatório'!$B$326,'Faturamento NNE'!$F$2:$F$707,'Infos Relatório'!$B344,'Faturamento NNE'!$AA$2:$AA$707,'Infos Relatório'!AM$1,'Faturamento NNE'!$U$2:$U$707,"Sim")+SUMIFS('Faturamento NNE'!$Q$2:$Q$707,'Faturamento NNE'!$E$2:$E$707,'Infos Relatório'!$B$326,'Faturamento NNE'!$F$2:$F$707,'Infos Relatório'!$B344,'Faturamento NNE'!$AA$2:$AA$707,'Infos Relatório'!AM$1,'Faturamento NNE'!$U$2:$U$707,"Sim")</f>
        <v>0</v>
      </c>
      <c r="AQ344" s="227" t="e">
        <f t="shared" si="114"/>
        <v>#DIV/0!</v>
      </c>
      <c r="AR344" s="545">
        <f>SUMIFS('Faturamento NNE'!$I$2:$I$707,'Faturamento NNE'!$E$2:$E$707,'Infos Relatório'!$B$326,'Faturamento NNE'!$F$2:$F$707,'Infos Relatório'!$B344,'Faturamento NNE'!$AA$2:$AA$707,'Infos Relatório'!AM$1)</f>
        <v>0</v>
      </c>
      <c r="AS344" s="541">
        <f>COUNTIFS('Faturamento NNE'!$E$2:$E$707,'Infos Relatório'!$B$326,'Faturamento NNE'!$F$2:$F$707,'Infos Relatório'!$B344,'Faturamento NNE'!$AA$2:$AA$707,'Infos Relatório'!AS$1)</f>
        <v>0</v>
      </c>
      <c r="AT344" s="542">
        <f>SUMIFS('Faturamento NNE'!$H$2:$H$707,'Faturamento NNE'!$E$2:$E$707,'Infos Relatório'!$B$326,'Faturamento NNE'!$F$2:$F$707,'Infos Relatório'!$B344,'Faturamento NNE'!$AA$2:$AA$707,'Infos Relatório'!AS$1)</f>
        <v>0</v>
      </c>
      <c r="AU344" s="542">
        <f>SUMIFS('Faturamento NNE'!$K$2:$K$707,'Faturamento NNE'!$E$2:$E$707,'Infos Relatório'!$B$326,'Faturamento NNE'!$F$2:$F$707,'Infos Relatório'!$B344,'Faturamento NNE'!$AA$2:$AA$707,'Infos Relatório'!AS$1)</f>
        <v>0</v>
      </c>
      <c r="AV344" s="546">
        <f>SUMIFS('Faturamento NNE'!$P$2:$P$707,'Faturamento NNE'!$E$2:$E$707,'Infos Relatório'!$B$326,'Faturamento NNE'!$F$2:$F$707,'Infos Relatório'!$B344,'Faturamento NNE'!$AA$2:$AA$707,'Infos Relatório'!AS$1,'Faturamento NNE'!$U$2:$U$707,"Sim")+SUMIFS('Faturamento NNE'!$Q$2:$Q$707,'Faturamento NNE'!$E$2:$E$707,'Infos Relatório'!$B$326,'Faturamento NNE'!$F$2:$F$707,'Infos Relatório'!$B344,'Faturamento NNE'!$AA$2:$AA$707,'Infos Relatório'!AS$1,'Faturamento NNE'!$U$2:$U$707,"Sim")</f>
        <v>0</v>
      </c>
      <c r="AW344" s="227" t="e">
        <f t="shared" si="115"/>
        <v>#DIV/0!</v>
      </c>
      <c r="AX344" s="545">
        <f>SUMIFS('Faturamento NNE'!$I$2:$I$707,'Faturamento NNE'!$E$2:$E$707,'Infos Relatório'!$B$326,'Faturamento NNE'!$F$2:$F$707,'Infos Relatório'!$B344,'Faturamento NNE'!$AA$2:$AA$707,'Infos Relatório'!AS$1)</f>
        <v>0</v>
      </c>
      <c r="AY344" s="541">
        <f>COUNTIFS('Faturamento NNE'!$E$2:$E$707,'Infos Relatório'!$B$326,'Faturamento NNE'!$F$2:$F$707,'Infos Relatório'!$B344,'Faturamento NNE'!$AA$2:$AA$707,'Infos Relatório'!AY$1)</f>
        <v>0</v>
      </c>
      <c r="AZ344" s="542">
        <f>SUMIFS('Faturamento NNE'!$H$2:$H$707,'Faturamento NNE'!$E$2:$E$707,'Infos Relatório'!$B$326,'Faturamento NNE'!$F$2:$F$707,'Infos Relatório'!$B344,'Faturamento NNE'!$AA$2:$AA$707,'Infos Relatório'!AY$1)</f>
        <v>0</v>
      </c>
      <c r="BA344" s="542">
        <f>SUMIFS('Faturamento NNE'!$K$2:$K$707,'Faturamento NNE'!$E$2:$E$707,'Infos Relatório'!$B$326,'Faturamento NNE'!$F$2:$F$707,'Infos Relatório'!$B344,'Faturamento NNE'!$AA$2:$AA$707,'Infos Relatório'!AY$1)</f>
        <v>0</v>
      </c>
      <c r="BB344" s="546">
        <f>SUMIFS('Faturamento NNE'!$P$2:$P$707,'Faturamento NNE'!$E$2:$E$707,'Infos Relatório'!$B$326,'Faturamento NNE'!$F$2:$F$707,'Infos Relatório'!$B344,'Faturamento NNE'!$AA$2:$AA$707,'Infos Relatório'!AY$1,'Faturamento NNE'!$U$2:$U$707,"Sim")+SUMIFS('Faturamento NNE'!$Q$2:$Q$707,'Faturamento NNE'!$E$2:$E$707,'Infos Relatório'!$B$326,'Faturamento NNE'!$F$2:$F$707,'Infos Relatório'!$B344,'Faturamento NNE'!$AA$2:$AA$707,'Infos Relatório'!AY$1,'Faturamento NNE'!$U$2:$U$707,"Sim")</f>
        <v>0</v>
      </c>
      <c r="BC344" s="227" t="e">
        <f t="shared" si="116"/>
        <v>#DIV/0!</v>
      </c>
      <c r="BD344" s="545">
        <f>SUMIFS('Faturamento NNE'!$I$2:$I$707,'Faturamento NNE'!$E$2:$E$707,'Infos Relatório'!$B$326,'Faturamento NNE'!$F$2:$F$707,'Infos Relatório'!$B344,'Faturamento NNE'!$AA$2:$AA$707,'Infos Relatório'!AY$1)</f>
        <v>0</v>
      </c>
      <c r="BE344" s="541">
        <f>COUNTIFS('Faturamento NNE'!$E$2:$E$707,'Infos Relatório'!$B$326,'Faturamento NNE'!$F$2:$F$707,'Infos Relatório'!$B344,'Faturamento NNE'!$AA$2:$AA$707,'Infos Relatório'!BE$1)</f>
        <v>0</v>
      </c>
      <c r="BF344" s="542">
        <f>SUMIFS('Faturamento NNE'!$H$2:$H$707,'Faturamento NNE'!$E$2:$E$707,'Infos Relatório'!$B$326,'Faturamento NNE'!$F$2:$F$707,'Infos Relatório'!$B344,'Faturamento NNE'!$AA$2:$AA$707,'Infos Relatório'!BE$1)</f>
        <v>0</v>
      </c>
      <c r="BG344" s="542">
        <f>SUMIFS('Faturamento NNE'!$K$2:$K$707,'Faturamento NNE'!$E$2:$E$707,'Infos Relatório'!$B$326,'Faturamento NNE'!$F$2:$F$707,'Infos Relatório'!$B344,'Faturamento NNE'!$AA$2:$AA$707,'Infos Relatório'!BE$1)</f>
        <v>0</v>
      </c>
      <c r="BH344" s="546">
        <f>SUMIFS('Faturamento NNE'!$P$2:$P$707,'Faturamento NNE'!$E$2:$E$707,'Infos Relatório'!$B$326,'Faturamento NNE'!$F$2:$F$707,'Infos Relatório'!$B344,'Faturamento NNE'!$AA$2:$AA$707,'Infos Relatório'!BE$1,'Faturamento NNE'!$U$2:$U$707,"Sim")+SUMIFS('Faturamento NNE'!$Q$2:$Q$707,'Faturamento NNE'!$E$2:$E$707,'Infos Relatório'!$B$326,'Faturamento NNE'!$F$2:$F$707,'Infos Relatório'!$B344,'Faturamento NNE'!$AA$2:$AA$707,'Infos Relatório'!BE$1,'Faturamento NNE'!$U$2:$U$707,"Sim")</f>
        <v>0</v>
      </c>
      <c r="BI344" s="227" t="e">
        <f t="shared" si="117"/>
        <v>#DIV/0!</v>
      </c>
      <c r="BJ344" s="545">
        <f>SUMIFS('Faturamento NNE'!$I$2:$I$707,'Faturamento NNE'!$E$2:$E$707,'Infos Relatório'!$B$326,'Faturamento NNE'!$F$2:$F$707,'Infos Relatório'!$B344,'Faturamento NNE'!$AA$2:$AA$707,'Infos Relatório'!BE$1)</f>
        <v>0</v>
      </c>
      <c r="BK344" s="541">
        <f>COUNTIFS('Faturamento NNE'!$E$2:$E$707,'Infos Relatório'!$B$326,'Faturamento NNE'!$F$2:$F$707,'Infos Relatório'!$B344,'Faturamento NNE'!$AA$2:$AA$707,'Infos Relatório'!BK$1)</f>
        <v>0</v>
      </c>
      <c r="BL344" s="542">
        <f>SUMIFS('Faturamento NNE'!$H$2:$H$707,'Faturamento NNE'!$E$2:$E$707,'Infos Relatório'!$B$326,'Faturamento NNE'!$F$2:$F$707,'Infos Relatório'!$B344,'Faturamento NNE'!$AA$2:$AA$707,'Infos Relatório'!BK$1)</f>
        <v>0</v>
      </c>
      <c r="BM344" s="542">
        <f>SUMIFS('Faturamento NNE'!$K$2:$K$707,'Faturamento NNE'!$E$2:$E$707,'Infos Relatório'!$B$326,'Faturamento NNE'!$F$2:$F$707,'Infos Relatório'!$B344,'Faturamento NNE'!$AA$2:$AA$707,'Infos Relatório'!BK$1)</f>
        <v>0</v>
      </c>
      <c r="BN344" s="546">
        <f>SUMIFS('Faturamento NNE'!$P$2:$P$707,'Faturamento NNE'!$E$2:$E$707,'Infos Relatório'!$B$326,'Faturamento NNE'!$F$2:$F$707,'Infos Relatório'!$B344,'Faturamento NNE'!$AA$2:$AA$707,'Infos Relatório'!BK$1,'Faturamento NNE'!$U$2:$U$707,"Sim")+SUMIFS('Faturamento NNE'!$Q$2:$Q$707,'Faturamento NNE'!$E$2:$E$707,'Infos Relatório'!$B$326,'Faturamento NNE'!$F$2:$F$707,'Infos Relatório'!$B344,'Faturamento NNE'!$AA$2:$AA$707,'Infos Relatório'!BK$1,'Faturamento NNE'!$U$2:$U$707,"Sim")</f>
        <v>0</v>
      </c>
      <c r="BO344" s="227" t="e">
        <f t="shared" si="118"/>
        <v>#DIV/0!</v>
      </c>
      <c r="BP344" s="545">
        <f>SUMIFS('Faturamento NNE'!$I$2:$I$707,'Faturamento NNE'!$E$2:$E$707,'Infos Relatório'!$B$326,'Faturamento NNE'!$F$2:$F$707,'Infos Relatório'!$B344,'Faturamento NNE'!$AA$2:$AA$707,'Infos Relatório'!BK$1)</f>
        <v>0</v>
      </c>
      <c r="BQ344" s="541">
        <f>COUNTIFS('Faturamento NNE'!$E$2:$E$707,'Infos Relatório'!$B$326,'Faturamento NNE'!$F$2:$F$707,'Infos Relatório'!$B344,'Faturamento NNE'!$AA$2:$AA$707,'Infos Relatório'!BQ$1)</f>
        <v>0</v>
      </c>
      <c r="BR344" s="542">
        <f>SUMIFS('Faturamento NNE'!$H$2:$H$707,'Faturamento NNE'!$E$2:$E$707,'Infos Relatório'!$B$326,'Faturamento NNE'!$F$2:$F$707,'Infos Relatório'!$B344,'Faturamento NNE'!$AA$2:$AA$707,'Infos Relatório'!BQ$1)</f>
        <v>0</v>
      </c>
      <c r="BS344" s="542">
        <f>SUMIFS('Faturamento NNE'!$K$2:$K$707,'Faturamento NNE'!$E$2:$E$707,'Infos Relatório'!$B$326,'Faturamento NNE'!$F$2:$F$707,'Infos Relatório'!$B344,'Faturamento NNE'!$AA$2:$AA$707,'Infos Relatório'!BQ$1)</f>
        <v>0</v>
      </c>
      <c r="BT344" s="546">
        <f>SUMIFS('Faturamento NNE'!$P$2:$P$707,'Faturamento NNE'!$E$2:$E$707,'Infos Relatório'!$B$326,'Faturamento NNE'!$F$2:$F$707,'Infos Relatório'!$B344,'Faturamento NNE'!$AA$2:$AA$707,'Infos Relatório'!BQ$1,'Faturamento NNE'!$U$2:$U$707,"Sim")+SUMIFS('Faturamento NNE'!$Q$2:$Q$707,'Faturamento NNE'!$E$2:$E$707,'Infos Relatório'!$B$326,'Faturamento NNE'!$F$2:$F$707,'Infos Relatório'!$B344,'Faturamento NNE'!$AA$2:$AA$707,'Infos Relatório'!BQ$1,'Faturamento NNE'!$U$2:$U$707,"Sim")</f>
        <v>0</v>
      </c>
      <c r="BU344" s="227" t="e">
        <f t="shared" si="119"/>
        <v>#DIV/0!</v>
      </c>
      <c r="BV344" s="545">
        <f>SUMIFS('Faturamento NNE'!$I$2:$I$707,'Faturamento NNE'!$E$2:$E$707,'Infos Relatório'!$B$326,'Faturamento NNE'!$F$2:$F$707,'Infos Relatório'!$B344,'Faturamento NNE'!$AA$2:$AA$707,'Infos Relatório'!BQ$1)</f>
        <v>0</v>
      </c>
    </row>
    <row r="345" spans="2:74">
      <c r="B345" s="217" t="s">
        <v>148</v>
      </c>
      <c r="C345" s="541">
        <f>COUNTIFS('Faturamento NNE'!$E$2:$E$707,'Infos Relatório'!$B$326,'Faturamento NNE'!$F$2:$F$707,'Infos Relatório'!$B345,'Faturamento NNE'!$AA$2:$AA$707,'Infos Relatório'!C$1)</f>
        <v>0</v>
      </c>
      <c r="D345" s="542">
        <f>SUMIFS('Faturamento NNE'!$H$2:$H$707,'Faturamento NNE'!$E$2:$E$707,'Infos Relatório'!$B$326,'Faturamento NNE'!$F$2:$F$707,'Infos Relatório'!$B345,'Faturamento NNE'!$AA$2:$AA$707,'Infos Relatório'!C$1)</f>
        <v>0</v>
      </c>
      <c r="E345" s="543">
        <f>SUMIFS('Faturamento NNE'!$K$2:$K$707,'Faturamento NNE'!$E$2:$E$707,'Infos Relatório'!$B$326,'Faturamento NNE'!$F$2:$F$707,'Infos Relatório'!$B345,'Faturamento NNE'!$AA$2:$AA$707,'Infos Relatório'!C$1)</f>
        <v>0</v>
      </c>
      <c r="F345" s="544">
        <f>SUMIFS('Faturamento NNE'!$P$2:$P$707,'Faturamento NNE'!$E$2:$E$707,'Infos Relatório'!$B$326,'Faturamento NNE'!$F$2:$F$707,'Infos Relatório'!$B345,'Faturamento NNE'!$AA$2:$AA$707,'Infos Relatório'!C$1,'Faturamento NNE'!$U$2:$U$707,"Sim")+SUMIFS('Faturamento NNE'!$Q$2:$Q$707,'Faturamento NNE'!$E$2:$E$707,'Infos Relatório'!$B$326,'Faturamento NNE'!$F$2:$F$707,'Infos Relatório'!$B345,'Faturamento NNE'!$AA$2:$AA$707,'Infos Relatório'!C$1,'Faturamento NNE'!$U$2:$U$707,"Sim")</f>
        <v>0</v>
      </c>
      <c r="G345" s="283" t="e">
        <f t="shared" si="108"/>
        <v>#DIV/0!</v>
      </c>
      <c r="H345" s="545">
        <f>SUMIFS('Faturamento NNE'!$I$2:$I$707,'Faturamento NNE'!$E$2:$E$707,'Infos Relatório'!$B$326,'Faturamento NNE'!$F$2:$F$707,'Infos Relatório'!$B345,'Faturamento NNE'!$AA$2:$AA$707,'Infos Relatório'!C$1)</f>
        <v>0</v>
      </c>
      <c r="I345" s="541">
        <f>COUNTIFS('Faturamento NNE'!$E$2:$E$707,'Infos Relatório'!$B$326,'Faturamento NNE'!$F$2:$F$707,'Infos Relatório'!$B345,'Faturamento NNE'!$AA$2:$AA$707,'Infos Relatório'!I$1)</f>
        <v>0</v>
      </c>
      <c r="J345" s="542">
        <f>SUMIFS('Faturamento NNE'!$H$2:$H$707,'Faturamento NNE'!$E$2:$E$707,'Infos Relatório'!$B$326,'Faturamento NNE'!$F$2:$F$707,'Infos Relatório'!$B345,'Faturamento NNE'!$AA$2:$AA$707,'Infos Relatório'!I$1)</f>
        <v>0</v>
      </c>
      <c r="K345" s="543">
        <f>SUMIFS('Faturamento NNE'!$K$2:$K$707,'Faturamento NNE'!$E$2:$E$707,'Infos Relatório'!$B$326,'Faturamento NNE'!$F$2:$F$707,'Infos Relatório'!$B345,'Faturamento NNE'!$AA$2:$AA$707,'Infos Relatório'!I$1)</f>
        <v>0</v>
      </c>
      <c r="L345" s="544">
        <f>SUMIFS('Faturamento NNE'!$P$2:$P$707,'Faturamento NNE'!$E$2:$E$707,'Infos Relatório'!$B$326,'Faturamento NNE'!$F$2:$F$707,'Infos Relatório'!$B345,'Faturamento NNE'!$AA$2:$AA$707,'Infos Relatório'!I$1,'Faturamento NNE'!$U$2:$U$707,"Sim")+SUMIFS('Faturamento NNE'!$Q$2:$Q$707,'Faturamento NNE'!$E$2:$E$707,'Infos Relatório'!$B$326,'Faturamento NNE'!$F$2:$F$707,'Infos Relatório'!$B345,'Faturamento NNE'!$AA$2:$AA$707,'Infos Relatório'!I$1,'Faturamento NNE'!$U$2:$U$707,"Sim")</f>
        <v>0</v>
      </c>
      <c r="M345" s="283" t="e">
        <f t="shared" si="109"/>
        <v>#DIV/0!</v>
      </c>
      <c r="N345" s="545">
        <f>SUMIFS('Faturamento NNE'!$I$2:$I$707,'Faturamento NNE'!$E$2:$E$707,'Infos Relatório'!$B$326,'Faturamento NNE'!$F$2:$F$707,'Infos Relatório'!$B345,'Faturamento NNE'!$AA$2:$AA$707,'Infos Relatório'!I$1)</f>
        <v>0</v>
      </c>
      <c r="O345" s="541">
        <f>COUNTIFS('Faturamento NNE'!$E$2:$E$707,'Infos Relatório'!$B$326,'Faturamento NNE'!$F$2:$F$707,'Infos Relatório'!$B345,'Faturamento NNE'!$AA$2:$AA$707,'Infos Relatório'!O$1)</f>
        <v>0</v>
      </c>
      <c r="P345" s="542">
        <f>SUMIFS('Faturamento NNE'!$H$2:$H$707,'Faturamento NNE'!$E$2:$E$707,'Infos Relatório'!$B$326,'Faturamento NNE'!$F$2:$F$707,'Infos Relatório'!$B345,'Faturamento NNE'!$AA$2:$AA$707,'Infos Relatório'!O$1)</f>
        <v>0</v>
      </c>
      <c r="Q345" s="542">
        <f>SUMIFS('Faturamento NNE'!$K$2:$K$707,'Faturamento NNE'!$E$2:$E$707,'Infos Relatório'!$B$326,'Faturamento NNE'!$F$2:$F$707,'Infos Relatório'!$B345,'Faturamento NNE'!$AA$2:$AA$707,'Infos Relatório'!O$1)</f>
        <v>0</v>
      </c>
      <c r="R345" s="546">
        <f>SUMIFS('Faturamento NNE'!$P$2:$P$707,'Faturamento NNE'!$E$2:$E$707,'Infos Relatório'!$B$326,'Faturamento NNE'!$F$2:$F$707,'Infos Relatório'!$B345,'Faturamento NNE'!$AA$2:$AA$707,'Infos Relatório'!O$1,'Faturamento NNE'!$U$2:$U$707,"Sim")+SUMIFS('Faturamento NNE'!$Q$2:$Q$707,'Faturamento NNE'!$E$2:$E$707,'Infos Relatório'!$B$326,'Faturamento NNE'!$F$2:$F$707,'Infos Relatório'!$B345,'Faturamento NNE'!$AA$2:$AA$707,'Infos Relatório'!O$1,'Faturamento NNE'!$U$2:$U$707,"Sim")</f>
        <v>0</v>
      </c>
      <c r="S345" s="227" t="e">
        <f t="shared" si="110"/>
        <v>#DIV/0!</v>
      </c>
      <c r="T345" s="545">
        <f>SUMIFS('Faturamento NNE'!$I$2:$I$707,'Faturamento NNE'!$E$2:$E$707,'Infos Relatório'!$B$326,'Faturamento NNE'!$F$2:$F$707,'Infos Relatório'!$B345,'Faturamento NNE'!$AA$2:$AA$707,'Infos Relatório'!O$1)</f>
        <v>0</v>
      </c>
      <c r="U345" s="541">
        <f>COUNTIFS('Faturamento NNE'!$E$2:$E$707,'Infos Relatório'!$B$326,'Faturamento NNE'!$F$2:$F$707,'Infos Relatório'!$B345,'Faturamento NNE'!$AA$2:$AA$707,'Infos Relatório'!U$1)</f>
        <v>0</v>
      </c>
      <c r="V345" s="542">
        <f>SUMIFS('Faturamento NNE'!$H$2:$H$707,'Faturamento NNE'!$E$2:$E$707,'Infos Relatório'!$B$326,'Faturamento NNE'!$F$2:$F$707,'Infos Relatório'!$B345,'Faturamento NNE'!$AA$2:$AA$707,'Infos Relatório'!U$1)</f>
        <v>0</v>
      </c>
      <c r="W345" s="542">
        <f>SUMIFS('Faturamento NNE'!$K$2:$K$707,'Faturamento NNE'!$E$2:$E$707,'Infos Relatório'!$B$326,'Faturamento NNE'!$F$2:$F$707,'Infos Relatório'!$B345,'Faturamento NNE'!$AA$2:$AA$707,'Infos Relatório'!U$1)</f>
        <v>0</v>
      </c>
      <c r="X345" s="546">
        <f>SUMIFS('Faturamento NNE'!$P$2:$P$707,'Faturamento NNE'!$E$2:$E$707,'Infos Relatório'!$B$326,'Faturamento NNE'!$F$2:$F$707,'Infos Relatório'!$B345,'Faturamento NNE'!$AA$2:$AA$707,'Infos Relatório'!U$1,'Faturamento NNE'!$U$2:$U$707,"Sim")+SUMIFS('Faturamento NNE'!$Q$2:$Q$707,'Faturamento NNE'!$E$2:$E$707,'Infos Relatório'!$B$326,'Faturamento NNE'!$F$2:$F$707,'Infos Relatório'!$B345,'Faturamento NNE'!$AA$2:$AA$707,'Infos Relatório'!U$1,'Faturamento NNE'!$U$2:$U$707,"Sim")</f>
        <v>0</v>
      </c>
      <c r="Y345" s="227" t="e">
        <f t="shared" si="111"/>
        <v>#DIV/0!</v>
      </c>
      <c r="Z345" s="545">
        <f>SUMIFS('Faturamento NNE'!$I$2:$I$707,'Faturamento NNE'!$E$2:$E$707,'Infos Relatório'!$B$326,'Faturamento NNE'!$F$2:$F$707,'Infos Relatório'!$B345,'Faturamento NNE'!$AA$2:$AA$707,'Infos Relatório'!U$1)</f>
        <v>0</v>
      </c>
      <c r="AA345" s="541">
        <f>COUNTIFS('Faturamento NNE'!$E$2:$E$707,'Infos Relatório'!$B$326,'Faturamento NNE'!$F$2:$F$707,'Infos Relatório'!$B345,'Faturamento NNE'!$AA$2:$AA$707,'Infos Relatório'!AA$1)</f>
        <v>0</v>
      </c>
      <c r="AB345" s="542">
        <f>SUMIFS('Faturamento NNE'!$H$2:$H$707,'Faturamento NNE'!$E$2:$E$707,'Infos Relatório'!$B$326,'Faturamento NNE'!$F$2:$F$707,'Infos Relatório'!$B345,'Faturamento NNE'!$AA$2:$AA$707,'Infos Relatório'!AA$1)</f>
        <v>0</v>
      </c>
      <c r="AC345" s="542">
        <f>SUMIFS('Faturamento NNE'!$K$2:$K$707,'Faturamento NNE'!$E$2:$E$707,'Infos Relatório'!$B$326,'Faturamento NNE'!$F$2:$F$707,'Infos Relatório'!$B345,'Faturamento NNE'!$AA$2:$AA$707,'Infos Relatório'!AA$1)</f>
        <v>0</v>
      </c>
      <c r="AD345" s="546">
        <f>SUMIFS('Faturamento NNE'!$P$2:$P$707,'Faturamento NNE'!$E$2:$E$707,'Infos Relatório'!$B$326,'Faturamento NNE'!$F$2:$F$707,'Infos Relatório'!$B345,'Faturamento NNE'!$AA$2:$AA$707,'Infos Relatório'!AA$1,'Faturamento NNE'!$U$2:$U$707,"Sim")+SUMIFS('Faturamento NNE'!$Q$2:$Q$707,'Faturamento NNE'!$E$2:$E$707,'Infos Relatório'!$B$326,'Faturamento NNE'!$F$2:$F$707,'Infos Relatório'!$B345,'Faturamento NNE'!$AA$2:$AA$707,'Infos Relatório'!AA$1,'Faturamento NNE'!$U$2:$U$707,"Sim")</f>
        <v>0</v>
      </c>
      <c r="AE345" s="227" t="e">
        <f t="shared" si="112"/>
        <v>#DIV/0!</v>
      </c>
      <c r="AF345" s="545">
        <f>SUMIFS('Faturamento NNE'!$I$2:$I$707,'Faturamento NNE'!$E$2:$E$707,'Infos Relatório'!$B$326,'Faturamento NNE'!$F$2:$F$707,'Infos Relatório'!$B345,'Faturamento NNE'!$AA$2:$AA$707,'Infos Relatório'!AA$1)</f>
        <v>0</v>
      </c>
      <c r="AG345" s="541">
        <f>COUNTIFS('Faturamento NNE'!$E$2:$E$707,'Infos Relatório'!$B$326,'Faturamento NNE'!$F$2:$F$707,'Infos Relatório'!$B345,'Faturamento NNE'!$AA$2:$AA$707,'Infos Relatório'!AG$1)</f>
        <v>0</v>
      </c>
      <c r="AH345" s="542">
        <f>SUMIFS('Faturamento NNE'!$H$2:$H$707,'Faturamento NNE'!$E$2:$E$707,'Infos Relatório'!$B$326,'Faturamento NNE'!$F$2:$F$707,'Infos Relatório'!$B345,'Faturamento NNE'!$AA$2:$AA$707,'Infos Relatório'!AG$1)</f>
        <v>0</v>
      </c>
      <c r="AI345" s="542">
        <f>SUMIFS('Faturamento NNE'!$K$2:$K$707,'Faturamento NNE'!$E$2:$E$707,'Infos Relatório'!$B$326,'Faturamento NNE'!$F$2:$F$707,'Infos Relatório'!$B345,'Faturamento NNE'!$AA$2:$AA$707,'Infos Relatório'!AG$1)</f>
        <v>0</v>
      </c>
      <c r="AJ345" s="546">
        <f>SUMIFS('Faturamento NNE'!$P$2:$P$707,'Faturamento NNE'!$E$2:$E$707,'Infos Relatório'!$B$326,'Faturamento NNE'!$F$2:$F$707,'Infos Relatório'!$B345,'Faturamento NNE'!$AA$2:$AA$707,'Infos Relatório'!AG$1,'Faturamento NNE'!$U$2:$U$707,"Sim")+SUMIFS('Faturamento NNE'!$Q$2:$Q$707,'Faturamento NNE'!$E$2:$E$707,'Infos Relatório'!$B$326,'Faturamento NNE'!$F$2:$F$707,'Infos Relatório'!$B345,'Faturamento NNE'!$AA$2:$AA$707,'Infos Relatório'!AG$1,'Faturamento NNE'!$U$2:$U$707,"Sim")</f>
        <v>0</v>
      </c>
      <c r="AK345" s="227" t="e">
        <f t="shared" si="113"/>
        <v>#DIV/0!</v>
      </c>
      <c r="AL345" s="545">
        <f>SUMIFS('Faturamento NNE'!$I$2:$I$707,'Faturamento NNE'!$E$2:$E$707,'Infos Relatório'!$B$326,'Faturamento NNE'!$F$2:$F$707,'Infos Relatório'!$B345,'Faturamento NNE'!$AA$2:$AA$707,'Infos Relatório'!AG$1)</f>
        <v>0</v>
      </c>
      <c r="AM345" s="541">
        <f>COUNTIFS('Faturamento NNE'!$E$2:$E$707,'Infos Relatório'!$B$326,'Faturamento NNE'!$F$2:$F$707,'Infos Relatório'!$B345,'Faturamento NNE'!$AA$2:$AA$707,'Infos Relatório'!AM$1)</f>
        <v>0</v>
      </c>
      <c r="AN345" s="542">
        <f>SUMIFS('Faturamento NNE'!$H$2:$H$707,'Faturamento NNE'!$E$2:$E$707,'Infos Relatório'!$B$326,'Faturamento NNE'!$F$2:$F$707,'Infos Relatório'!$B345,'Faturamento NNE'!$AA$2:$AA$707,'Infos Relatório'!AM$1)</f>
        <v>0</v>
      </c>
      <c r="AO345" s="542">
        <f>SUMIFS('Faturamento NNE'!$K$2:$K$707,'Faturamento NNE'!$E$2:$E$707,'Infos Relatório'!$B$326,'Faturamento NNE'!$F$2:$F$707,'Infos Relatório'!$B345,'Faturamento NNE'!$AA$2:$AA$707,'Infos Relatório'!AM$1)</f>
        <v>0</v>
      </c>
      <c r="AP345" s="546">
        <f>SUMIFS('Faturamento NNE'!$P$2:$P$707,'Faturamento NNE'!$E$2:$E$707,'Infos Relatório'!$B$326,'Faturamento NNE'!$F$2:$F$707,'Infos Relatório'!$B345,'Faturamento NNE'!$AA$2:$AA$707,'Infos Relatório'!AM$1,'Faturamento NNE'!$U$2:$U$707,"Sim")+SUMIFS('Faturamento NNE'!$Q$2:$Q$707,'Faturamento NNE'!$E$2:$E$707,'Infos Relatório'!$B$326,'Faturamento NNE'!$F$2:$F$707,'Infos Relatório'!$B345,'Faturamento NNE'!$AA$2:$AA$707,'Infos Relatório'!AM$1,'Faturamento NNE'!$U$2:$U$707,"Sim")</f>
        <v>0</v>
      </c>
      <c r="AQ345" s="227" t="e">
        <f t="shared" si="114"/>
        <v>#DIV/0!</v>
      </c>
      <c r="AR345" s="545">
        <f>SUMIFS('Faturamento NNE'!$I$2:$I$707,'Faturamento NNE'!$E$2:$E$707,'Infos Relatório'!$B$326,'Faturamento NNE'!$F$2:$F$707,'Infos Relatório'!$B345,'Faturamento NNE'!$AA$2:$AA$707,'Infos Relatório'!AM$1)</f>
        <v>0</v>
      </c>
      <c r="AS345" s="541">
        <f>COUNTIFS('Faturamento NNE'!$E$2:$E$707,'Infos Relatório'!$B$326,'Faturamento NNE'!$F$2:$F$707,'Infos Relatório'!$B345,'Faturamento NNE'!$AA$2:$AA$707,'Infos Relatório'!AS$1)</f>
        <v>0</v>
      </c>
      <c r="AT345" s="542">
        <f>SUMIFS('Faturamento NNE'!$H$2:$H$707,'Faturamento NNE'!$E$2:$E$707,'Infos Relatório'!$B$326,'Faturamento NNE'!$F$2:$F$707,'Infos Relatório'!$B345,'Faturamento NNE'!$AA$2:$AA$707,'Infos Relatório'!AS$1)</f>
        <v>0</v>
      </c>
      <c r="AU345" s="542">
        <f>SUMIFS('Faturamento NNE'!$K$2:$K$707,'Faturamento NNE'!$E$2:$E$707,'Infos Relatório'!$B$326,'Faturamento NNE'!$F$2:$F$707,'Infos Relatório'!$B345,'Faturamento NNE'!$AA$2:$AA$707,'Infos Relatório'!AS$1)</f>
        <v>0</v>
      </c>
      <c r="AV345" s="546">
        <f>SUMIFS('Faturamento NNE'!$P$2:$P$707,'Faturamento NNE'!$E$2:$E$707,'Infos Relatório'!$B$326,'Faturamento NNE'!$F$2:$F$707,'Infos Relatório'!$B345,'Faturamento NNE'!$AA$2:$AA$707,'Infos Relatório'!AS$1,'Faturamento NNE'!$U$2:$U$707,"Sim")+SUMIFS('Faturamento NNE'!$Q$2:$Q$707,'Faturamento NNE'!$E$2:$E$707,'Infos Relatório'!$B$326,'Faturamento NNE'!$F$2:$F$707,'Infos Relatório'!$B345,'Faturamento NNE'!$AA$2:$AA$707,'Infos Relatório'!AS$1,'Faturamento NNE'!$U$2:$U$707,"Sim")</f>
        <v>0</v>
      </c>
      <c r="AW345" s="227" t="e">
        <f t="shared" si="115"/>
        <v>#DIV/0!</v>
      </c>
      <c r="AX345" s="545">
        <f>SUMIFS('Faturamento NNE'!$I$2:$I$707,'Faturamento NNE'!$E$2:$E$707,'Infos Relatório'!$B$326,'Faturamento NNE'!$F$2:$F$707,'Infos Relatório'!$B345,'Faturamento NNE'!$AA$2:$AA$707,'Infos Relatório'!AS$1)</f>
        <v>0</v>
      </c>
      <c r="AY345" s="541">
        <f>COUNTIFS('Faturamento NNE'!$E$2:$E$707,'Infos Relatório'!$B$326,'Faturamento NNE'!$F$2:$F$707,'Infos Relatório'!$B345,'Faturamento NNE'!$AA$2:$AA$707,'Infos Relatório'!AY$1)</f>
        <v>0</v>
      </c>
      <c r="AZ345" s="542">
        <f>SUMIFS('Faturamento NNE'!$H$2:$H$707,'Faturamento NNE'!$E$2:$E$707,'Infos Relatório'!$B$326,'Faturamento NNE'!$F$2:$F$707,'Infos Relatório'!$B345,'Faturamento NNE'!$AA$2:$AA$707,'Infos Relatório'!AY$1)</f>
        <v>0</v>
      </c>
      <c r="BA345" s="542">
        <f>SUMIFS('Faturamento NNE'!$K$2:$K$707,'Faturamento NNE'!$E$2:$E$707,'Infos Relatório'!$B$326,'Faturamento NNE'!$F$2:$F$707,'Infos Relatório'!$B345,'Faturamento NNE'!$AA$2:$AA$707,'Infos Relatório'!AY$1)</f>
        <v>0</v>
      </c>
      <c r="BB345" s="546">
        <f>SUMIFS('Faturamento NNE'!$P$2:$P$707,'Faturamento NNE'!$E$2:$E$707,'Infos Relatório'!$B$326,'Faturamento NNE'!$F$2:$F$707,'Infos Relatório'!$B345,'Faturamento NNE'!$AA$2:$AA$707,'Infos Relatório'!AY$1,'Faturamento NNE'!$U$2:$U$707,"Sim")+SUMIFS('Faturamento NNE'!$Q$2:$Q$707,'Faturamento NNE'!$E$2:$E$707,'Infos Relatório'!$B$326,'Faturamento NNE'!$F$2:$F$707,'Infos Relatório'!$B345,'Faturamento NNE'!$AA$2:$AA$707,'Infos Relatório'!AY$1,'Faturamento NNE'!$U$2:$U$707,"Sim")</f>
        <v>0</v>
      </c>
      <c r="BC345" s="227" t="e">
        <f t="shared" si="116"/>
        <v>#DIV/0!</v>
      </c>
      <c r="BD345" s="545">
        <f>SUMIFS('Faturamento NNE'!$I$2:$I$707,'Faturamento NNE'!$E$2:$E$707,'Infos Relatório'!$B$326,'Faturamento NNE'!$F$2:$F$707,'Infos Relatório'!$B345,'Faturamento NNE'!$AA$2:$AA$707,'Infos Relatório'!AY$1)</f>
        <v>0</v>
      </c>
      <c r="BE345" s="541">
        <f>COUNTIFS('Faturamento NNE'!$E$2:$E$707,'Infos Relatório'!$B$326,'Faturamento NNE'!$F$2:$F$707,'Infos Relatório'!$B345,'Faturamento NNE'!$AA$2:$AA$707,'Infos Relatório'!BE$1)</f>
        <v>0</v>
      </c>
      <c r="BF345" s="542">
        <f>SUMIFS('Faturamento NNE'!$H$2:$H$707,'Faturamento NNE'!$E$2:$E$707,'Infos Relatório'!$B$326,'Faturamento NNE'!$F$2:$F$707,'Infos Relatório'!$B345,'Faturamento NNE'!$AA$2:$AA$707,'Infos Relatório'!BE$1)</f>
        <v>0</v>
      </c>
      <c r="BG345" s="542">
        <f>SUMIFS('Faturamento NNE'!$K$2:$K$707,'Faturamento NNE'!$E$2:$E$707,'Infos Relatório'!$B$326,'Faturamento NNE'!$F$2:$F$707,'Infos Relatório'!$B345,'Faturamento NNE'!$AA$2:$AA$707,'Infos Relatório'!BE$1)</f>
        <v>0</v>
      </c>
      <c r="BH345" s="546">
        <f>SUMIFS('Faturamento NNE'!$P$2:$P$707,'Faturamento NNE'!$E$2:$E$707,'Infos Relatório'!$B$326,'Faturamento NNE'!$F$2:$F$707,'Infos Relatório'!$B345,'Faturamento NNE'!$AA$2:$AA$707,'Infos Relatório'!BE$1,'Faturamento NNE'!$U$2:$U$707,"Sim")+SUMIFS('Faturamento NNE'!$Q$2:$Q$707,'Faturamento NNE'!$E$2:$E$707,'Infos Relatório'!$B$326,'Faturamento NNE'!$F$2:$F$707,'Infos Relatório'!$B345,'Faturamento NNE'!$AA$2:$AA$707,'Infos Relatório'!BE$1,'Faturamento NNE'!$U$2:$U$707,"Sim")</f>
        <v>0</v>
      </c>
      <c r="BI345" s="227" t="e">
        <f t="shared" si="117"/>
        <v>#DIV/0!</v>
      </c>
      <c r="BJ345" s="545">
        <f>SUMIFS('Faturamento NNE'!$I$2:$I$707,'Faturamento NNE'!$E$2:$E$707,'Infos Relatório'!$B$326,'Faturamento NNE'!$F$2:$F$707,'Infos Relatório'!$B345,'Faturamento NNE'!$AA$2:$AA$707,'Infos Relatório'!BE$1)</f>
        <v>0</v>
      </c>
      <c r="BK345" s="541">
        <f>COUNTIFS('Faturamento NNE'!$E$2:$E$707,'Infos Relatório'!$B$326,'Faturamento NNE'!$F$2:$F$707,'Infos Relatório'!$B345,'Faturamento NNE'!$AA$2:$AA$707,'Infos Relatório'!BK$1)</f>
        <v>0</v>
      </c>
      <c r="BL345" s="542">
        <f>SUMIFS('Faturamento NNE'!$H$2:$H$707,'Faturamento NNE'!$E$2:$E$707,'Infos Relatório'!$B$326,'Faturamento NNE'!$F$2:$F$707,'Infos Relatório'!$B345,'Faturamento NNE'!$AA$2:$AA$707,'Infos Relatório'!BK$1)</f>
        <v>0</v>
      </c>
      <c r="BM345" s="542">
        <f>SUMIFS('Faturamento NNE'!$K$2:$K$707,'Faturamento NNE'!$E$2:$E$707,'Infos Relatório'!$B$326,'Faturamento NNE'!$F$2:$F$707,'Infos Relatório'!$B345,'Faturamento NNE'!$AA$2:$AA$707,'Infos Relatório'!BK$1)</f>
        <v>0</v>
      </c>
      <c r="BN345" s="546">
        <f>SUMIFS('Faturamento NNE'!$P$2:$P$707,'Faturamento NNE'!$E$2:$E$707,'Infos Relatório'!$B$326,'Faturamento NNE'!$F$2:$F$707,'Infos Relatório'!$B345,'Faturamento NNE'!$AA$2:$AA$707,'Infos Relatório'!BK$1,'Faturamento NNE'!$U$2:$U$707,"Sim")+SUMIFS('Faturamento NNE'!$Q$2:$Q$707,'Faturamento NNE'!$E$2:$E$707,'Infos Relatório'!$B$326,'Faturamento NNE'!$F$2:$F$707,'Infos Relatório'!$B345,'Faturamento NNE'!$AA$2:$AA$707,'Infos Relatório'!BK$1,'Faturamento NNE'!$U$2:$U$707,"Sim")</f>
        <v>0</v>
      </c>
      <c r="BO345" s="227" t="e">
        <f t="shared" si="118"/>
        <v>#DIV/0!</v>
      </c>
      <c r="BP345" s="545">
        <f>SUMIFS('Faturamento NNE'!$I$2:$I$707,'Faturamento NNE'!$E$2:$E$707,'Infos Relatório'!$B$326,'Faturamento NNE'!$F$2:$F$707,'Infos Relatório'!$B345,'Faturamento NNE'!$AA$2:$AA$707,'Infos Relatório'!BK$1)</f>
        <v>0</v>
      </c>
      <c r="BQ345" s="541">
        <f>COUNTIFS('Faturamento NNE'!$E$2:$E$707,'Infos Relatório'!$B$326,'Faturamento NNE'!$F$2:$F$707,'Infos Relatório'!$B345,'Faturamento NNE'!$AA$2:$AA$707,'Infos Relatório'!BQ$1)</f>
        <v>0</v>
      </c>
      <c r="BR345" s="542">
        <f>SUMIFS('Faturamento NNE'!$H$2:$H$707,'Faturamento NNE'!$E$2:$E$707,'Infos Relatório'!$B$326,'Faturamento NNE'!$F$2:$F$707,'Infos Relatório'!$B345,'Faturamento NNE'!$AA$2:$AA$707,'Infos Relatório'!BQ$1)</f>
        <v>0</v>
      </c>
      <c r="BS345" s="542">
        <f>SUMIFS('Faturamento NNE'!$K$2:$K$707,'Faturamento NNE'!$E$2:$E$707,'Infos Relatório'!$B$326,'Faturamento NNE'!$F$2:$F$707,'Infos Relatório'!$B345,'Faturamento NNE'!$AA$2:$AA$707,'Infos Relatório'!BQ$1)</f>
        <v>0</v>
      </c>
      <c r="BT345" s="546">
        <f>SUMIFS('Faturamento NNE'!$P$2:$P$707,'Faturamento NNE'!$E$2:$E$707,'Infos Relatório'!$B$326,'Faturamento NNE'!$F$2:$F$707,'Infos Relatório'!$B345,'Faturamento NNE'!$AA$2:$AA$707,'Infos Relatório'!BQ$1,'Faturamento NNE'!$U$2:$U$707,"Sim")+SUMIFS('Faturamento NNE'!$Q$2:$Q$707,'Faturamento NNE'!$E$2:$E$707,'Infos Relatório'!$B$326,'Faturamento NNE'!$F$2:$F$707,'Infos Relatório'!$B345,'Faturamento NNE'!$AA$2:$AA$707,'Infos Relatório'!BQ$1,'Faturamento NNE'!$U$2:$U$707,"Sim")</f>
        <v>0</v>
      </c>
      <c r="BU345" s="227" t="e">
        <f t="shared" si="119"/>
        <v>#DIV/0!</v>
      </c>
      <c r="BV345" s="545">
        <f>SUMIFS('Faturamento NNE'!$I$2:$I$707,'Faturamento NNE'!$E$2:$E$707,'Infos Relatório'!$B$326,'Faturamento NNE'!$F$2:$F$707,'Infos Relatório'!$B345,'Faturamento NNE'!$AA$2:$AA$707,'Infos Relatório'!BQ$1)</f>
        <v>0</v>
      </c>
    </row>
    <row r="346" spans="2:74">
      <c r="B346" s="217" t="s">
        <v>149</v>
      </c>
      <c r="C346" s="541">
        <f>COUNTIFS('Faturamento NNE'!$E$2:$E$707,'Infos Relatório'!$B$326,'Faturamento NNE'!$F$2:$F$707,'Infos Relatório'!$B346,'Faturamento NNE'!$AA$2:$AA$707,'Infos Relatório'!C$1)</f>
        <v>0</v>
      </c>
      <c r="D346" s="542">
        <f>SUMIFS('Faturamento NNE'!$H$2:$H$707,'Faturamento NNE'!$E$2:$E$707,'Infos Relatório'!$B$326,'Faturamento NNE'!$F$2:$F$707,'Infos Relatório'!$B346,'Faturamento NNE'!$AA$2:$AA$707,'Infos Relatório'!C$1)</f>
        <v>0</v>
      </c>
      <c r="E346" s="543">
        <f>SUMIFS('Faturamento NNE'!$K$2:$K$707,'Faturamento NNE'!$E$2:$E$707,'Infos Relatório'!$B$326,'Faturamento NNE'!$F$2:$F$707,'Infos Relatório'!$B346,'Faturamento NNE'!$AA$2:$AA$707,'Infos Relatório'!C$1)</f>
        <v>0</v>
      </c>
      <c r="F346" s="544">
        <f>SUMIFS('Faturamento NNE'!$P$2:$P$707,'Faturamento NNE'!$E$2:$E$707,'Infos Relatório'!$B$326,'Faturamento NNE'!$F$2:$F$707,'Infos Relatório'!$B346,'Faturamento NNE'!$AA$2:$AA$707,'Infos Relatório'!C$1,'Faturamento NNE'!$U$2:$U$707,"Sim")+SUMIFS('Faturamento NNE'!$Q$2:$Q$707,'Faturamento NNE'!$E$2:$E$707,'Infos Relatório'!$B$326,'Faturamento NNE'!$F$2:$F$707,'Infos Relatório'!$B346,'Faturamento NNE'!$AA$2:$AA$707,'Infos Relatório'!C$1,'Faturamento NNE'!$U$2:$U$707,"Sim")</f>
        <v>0</v>
      </c>
      <c r="G346" s="283" t="e">
        <f t="shared" si="108"/>
        <v>#DIV/0!</v>
      </c>
      <c r="H346" s="545">
        <f>SUMIFS('Faturamento NNE'!$I$2:$I$707,'Faturamento NNE'!$E$2:$E$707,'Infos Relatório'!$B$326,'Faturamento NNE'!$F$2:$F$707,'Infos Relatório'!$B346,'Faturamento NNE'!$AA$2:$AA$707,'Infos Relatório'!C$1)</f>
        <v>0</v>
      </c>
      <c r="I346" s="541">
        <f>COUNTIFS('Faturamento NNE'!$E$2:$E$707,'Infos Relatório'!$B$326,'Faturamento NNE'!$F$2:$F$707,'Infos Relatório'!$B346,'Faturamento NNE'!$AA$2:$AA$707,'Infos Relatório'!I$1)</f>
        <v>0</v>
      </c>
      <c r="J346" s="542">
        <f>SUMIFS('Faturamento NNE'!$H$2:$H$707,'Faturamento NNE'!$E$2:$E$707,'Infos Relatório'!$B$326,'Faturamento NNE'!$F$2:$F$707,'Infos Relatório'!$B346,'Faturamento NNE'!$AA$2:$AA$707,'Infos Relatório'!I$1)</f>
        <v>0</v>
      </c>
      <c r="K346" s="543">
        <f>SUMIFS('Faturamento NNE'!$K$2:$K$707,'Faturamento NNE'!$E$2:$E$707,'Infos Relatório'!$B$326,'Faturamento NNE'!$F$2:$F$707,'Infos Relatório'!$B346,'Faturamento NNE'!$AA$2:$AA$707,'Infos Relatório'!I$1)</f>
        <v>0</v>
      </c>
      <c r="L346" s="544">
        <f>SUMIFS('Faturamento NNE'!$P$2:$P$707,'Faturamento NNE'!$E$2:$E$707,'Infos Relatório'!$B$326,'Faturamento NNE'!$F$2:$F$707,'Infos Relatório'!$B346,'Faturamento NNE'!$AA$2:$AA$707,'Infos Relatório'!I$1,'Faturamento NNE'!$U$2:$U$707,"Sim")+SUMIFS('Faturamento NNE'!$Q$2:$Q$707,'Faturamento NNE'!$E$2:$E$707,'Infos Relatório'!$B$326,'Faturamento NNE'!$F$2:$F$707,'Infos Relatório'!$B346,'Faturamento NNE'!$AA$2:$AA$707,'Infos Relatório'!I$1,'Faturamento NNE'!$U$2:$U$707,"Sim")</f>
        <v>0</v>
      </c>
      <c r="M346" s="283" t="e">
        <f t="shared" si="109"/>
        <v>#DIV/0!</v>
      </c>
      <c r="N346" s="545">
        <f>SUMIFS('Faturamento NNE'!$I$2:$I$707,'Faturamento NNE'!$E$2:$E$707,'Infos Relatório'!$B$326,'Faturamento NNE'!$F$2:$F$707,'Infos Relatório'!$B346,'Faturamento NNE'!$AA$2:$AA$707,'Infos Relatório'!I$1)</f>
        <v>0</v>
      </c>
      <c r="O346" s="541">
        <f>COUNTIFS('Faturamento NNE'!$E$2:$E$707,'Infos Relatório'!$B$326,'Faturamento NNE'!$F$2:$F$707,'Infos Relatório'!$B346,'Faturamento NNE'!$AA$2:$AA$707,'Infos Relatório'!O$1)</f>
        <v>0</v>
      </c>
      <c r="P346" s="542">
        <f>SUMIFS('Faturamento NNE'!$H$2:$H$707,'Faturamento NNE'!$E$2:$E$707,'Infos Relatório'!$B$326,'Faturamento NNE'!$F$2:$F$707,'Infos Relatório'!$B346,'Faturamento NNE'!$AA$2:$AA$707,'Infos Relatório'!O$1)</f>
        <v>0</v>
      </c>
      <c r="Q346" s="542">
        <f>SUMIFS('Faturamento NNE'!$K$2:$K$707,'Faturamento NNE'!$E$2:$E$707,'Infos Relatório'!$B$326,'Faturamento NNE'!$F$2:$F$707,'Infos Relatório'!$B346,'Faturamento NNE'!$AA$2:$AA$707,'Infos Relatório'!O$1)</f>
        <v>0</v>
      </c>
      <c r="R346" s="546">
        <f>SUMIFS('Faturamento NNE'!$P$2:$P$707,'Faturamento NNE'!$E$2:$E$707,'Infos Relatório'!$B$326,'Faturamento NNE'!$F$2:$F$707,'Infos Relatório'!$B346,'Faturamento NNE'!$AA$2:$AA$707,'Infos Relatório'!O$1,'Faturamento NNE'!$U$2:$U$707,"Sim")+SUMIFS('Faturamento NNE'!$Q$2:$Q$707,'Faturamento NNE'!$E$2:$E$707,'Infos Relatório'!$B$326,'Faturamento NNE'!$F$2:$F$707,'Infos Relatório'!$B346,'Faturamento NNE'!$AA$2:$AA$707,'Infos Relatório'!O$1,'Faturamento NNE'!$U$2:$U$707,"Sim")</f>
        <v>0</v>
      </c>
      <c r="S346" s="227" t="e">
        <f t="shared" si="110"/>
        <v>#DIV/0!</v>
      </c>
      <c r="T346" s="545">
        <f>SUMIFS('Faturamento NNE'!$I$2:$I$707,'Faturamento NNE'!$E$2:$E$707,'Infos Relatório'!$B$326,'Faturamento NNE'!$F$2:$F$707,'Infos Relatório'!$B346,'Faturamento NNE'!$AA$2:$AA$707,'Infos Relatório'!O$1)</f>
        <v>0</v>
      </c>
      <c r="U346" s="541">
        <f>COUNTIFS('Faturamento NNE'!$E$2:$E$707,'Infos Relatório'!$B$326,'Faturamento NNE'!$F$2:$F$707,'Infos Relatório'!$B346,'Faturamento NNE'!$AA$2:$AA$707,'Infos Relatório'!U$1)</f>
        <v>0</v>
      </c>
      <c r="V346" s="542">
        <f>SUMIFS('Faturamento NNE'!$H$2:$H$707,'Faturamento NNE'!$E$2:$E$707,'Infos Relatório'!$B$326,'Faturamento NNE'!$F$2:$F$707,'Infos Relatório'!$B346,'Faturamento NNE'!$AA$2:$AA$707,'Infos Relatório'!U$1)</f>
        <v>0</v>
      </c>
      <c r="W346" s="542">
        <f>SUMIFS('Faturamento NNE'!$K$2:$K$707,'Faturamento NNE'!$E$2:$E$707,'Infos Relatório'!$B$326,'Faturamento NNE'!$F$2:$F$707,'Infos Relatório'!$B346,'Faturamento NNE'!$AA$2:$AA$707,'Infos Relatório'!U$1)</f>
        <v>0</v>
      </c>
      <c r="X346" s="546">
        <f>SUMIFS('Faturamento NNE'!$P$2:$P$707,'Faturamento NNE'!$E$2:$E$707,'Infos Relatório'!$B$326,'Faturamento NNE'!$F$2:$F$707,'Infos Relatório'!$B346,'Faturamento NNE'!$AA$2:$AA$707,'Infos Relatório'!U$1,'Faturamento NNE'!$U$2:$U$707,"Sim")+SUMIFS('Faturamento NNE'!$Q$2:$Q$707,'Faturamento NNE'!$E$2:$E$707,'Infos Relatório'!$B$326,'Faturamento NNE'!$F$2:$F$707,'Infos Relatório'!$B346,'Faturamento NNE'!$AA$2:$AA$707,'Infos Relatório'!U$1,'Faturamento NNE'!$U$2:$U$707,"Sim")</f>
        <v>0</v>
      </c>
      <c r="Y346" s="227" t="e">
        <f t="shared" si="111"/>
        <v>#DIV/0!</v>
      </c>
      <c r="Z346" s="545">
        <f>SUMIFS('Faturamento NNE'!$I$2:$I$707,'Faturamento NNE'!$E$2:$E$707,'Infos Relatório'!$B$326,'Faturamento NNE'!$F$2:$F$707,'Infos Relatório'!$B346,'Faturamento NNE'!$AA$2:$AA$707,'Infos Relatório'!U$1)</f>
        <v>0</v>
      </c>
      <c r="AA346" s="541">
        <f>COUNTIFS('Faturamento NNE'!$E$2:$E$707,'Infos Relatório'!$B$326,'Faturamento NNE'!$F$2:$F$707,'Infos Relatório'!$B346,'Faturamento NNE'!$AA$2:$AA$707,'Infos Relatório'!AA$1)</f>
        <v>0</v>
      </c>
      <c r="AB346" s="542">
        <f>SUMIFS('Faturamento NNE'!$H$2:$H$707,'Faturamento NNE'!$E$2:$E$707,'Infos Relatório'!$B$326,'Faturamento NNE'!$F$2:$F$707,'Infos Relatório'!$B346,'Faturamento NNE'!$AA$2:$AA$707,'Infos Relatório'!AA$1)</f>
        <v>0</v>
      </c>
      <c r="AC346" s="542">
        <f>SUMIFS('Faturamento NNE'!$K$2:$K$707,'Faturamento NNE'!$E$2:$E$707,'Infos Relatório'!$B$326,'Faturamento NNE'!$F$2:$F$707,'Infos Relatório'!$B346,'Faturamento NNE'!$AA$2:$AA$707,'Infos Relatório'!AA$1)</f>
        <v>0</v>
      </c>
      <c r="AD346" s="546">
        <f>SUMIFS('Faturamento NNE'!$P$2:$P$707,'Faturamento NNE'!$E$2:$E$707,'Infos Relatório'!$B$326,'Faturamento NNE'!$F$2:$F$707,'Infos Relatório'!$B346,'Faturamento NNE'!$AA$2:$AA$707,'Infos Relatório'!AA$1,'Faturamento NNE'!$U$2:$U$707,"Sim")+SUMIFS('Faturamento NNE'!$Q$2:$Q$707,'Faturamento NNE'!$E$2:$E$707,'Infos Relatório'!$B$326,'Faturamento NNE'!$F$2:$F$707,'Infos Relatório'!$B346,'Faturamento NNE'!$AA$2:$AA$707,'Infos Relatório'!AA$1,'Faturamento NNE'!$U$2:$U$707,"Sim")</f>
        <v>0</v>
      </c>
      <c r="AE346" s="227" t="e">
        <f t="shared" si="112"/>
        <v>#DIV/0!</v>
      </c>
      <c r="AF346" s="545">
        <f>SUMIFS('Faturamento NNE'!$I$2:$I$707,'Faturamento NNE'!$E$2:$E$707,'Infos Relatório'!$B$326,'Faturamento NNE'!$F$2:$F$707,'Infos Relatório'!$B346,'Faturamento NNE'!$AA$2:$AA$707,'Infos Relatório'!AA$1)</f>
        <v>0</v>
      </c>
      <c r="AG346" s="541">
        <f>COUNTIFS('Faturamento NNE'!$E$2:$E$707,'Infos Relatório'!$B$326,'Faturamento NNE'!$F$2:$F$707,'Infos Relatório'!$B346,'Faturamento NNE'!$AA$2:$AA$707,'Infos Relatório'!AG$1)</f>
        <v>0</v>
      </c>
      <c r="AH346" s="542">
        <f>SUMIFS('Faturamento NNE'!$H$2:$H$707,'Faturamento NNE'!$E$2:$E$707,'Infos Relatório'!$B$326,'Faturamento NNE'!$F$2:$F$707,'Infos Relatório'!$B346,'Faturamento NNE'!$AA$2:$AA$707,'Infos Relatório'!AG$1)</f>
        <v>0</v>
      </c>
      <c r="AI346" s="542">
        <f>SUMIFS('Faturamento NNE'!$K$2:$K$707,'Faturamento NNE'!$E$2:$E$707,'Infos Relatório'!$B$326,'Faturamento NNE'!$F$2:$F$707,'Infos Relatório'!$B346,'Faturamento NNE'!$AA$2:$AA$707,'Infos Relatório'!AG$1)</f>
        <v>0</v>
      </c>
      <c r="AJ346" s="546">
        <f>SUMIFS('Faturamento NNE'!$P$2:$P$707,'Faturamento NNE'!$E$2:$E$707,'Infos Relatório'!$B$326,'Faturamento NNE'!$F$2:$F$707,'Infos Relatório'!$B346,'Faturamento NNE'!$AA$2:$AA$707,'Infos Relatório'!AG$1,'Faturamento NNE'!$U$2:$U$707,"Sim")+SUMIFS('Faturamento NNE'!$Q$2:$Q$707,'Faturamento NNE'!$E$2:$E$707,'Infos Relatório'!$B$326,'Faturamento NNE'!$F$2:$F$707,'Infos Relatório'!$B346,'Faturamento NNE'!$AA$2:$AA$707,'Infos Relatório'!AG$1,'Faturamento NNE'!$U$2:$U$707,"Sim")</f>
        <v>0</v>
      </c>
      <c r="AK346" s="227" t="e">
        <f t="shared" si="113"/>
        <v>#DIV/0!</v>
      </c>
      <c r="AL346" s="545">
        <f>SUMIFS('Faturamento NNE'!$I$2:$I$707,'Faturamento NNE'!$E$2:$E$707,'Infos Relatório'!$B$326,'Faturamento NNE'!$F$2:$F$707,'Infos Relatório'!$B346,'Faturamento NNE'!$AA$2:$AA$707,'Infos Relatório'!AG$1)</f>
        <v>0</v>
      </c>
      <c r="AM346" s="541">
        <f>COUNTIFS('Faturamento NNE'!$E$2:$E$707,'Infos Relatório'!$B$326,'Faturamento NNE'!$F$2:$F$707,'Infos Relatório'!$B346,'Faturamento NNE'!$AA$2:$AA$707,'Infos Relatório'!AM$1)</f>
        <v>0</v>
      </c>
      <c r="AN346" s="542">
        <f>SUMIFS('Faturamento NNE'!$H$2:$H$707,'Faturamento NNE'!$E$2:$E$707,'Infos Relatório'!$B$326,'Faturamento NNE'!$F$2:$F$707,'Infos Relatório'!$B346,'Faturamento NNE'!$AA$2:$AA$707,'Infos Relatório'!AM$1)</f>
        <v>0</v>
      </c>
      <c r="AO346" s="542">
        <f>SUMIFS('Faturamento NNE'!$K$2:$K$707,'Faturamento NNE'!$E$2:$E$707,'Infos Relatório'!$B$326,'Faturamento NNE'!$F$2:$F$707,'Infos Relatório'!$B346,'Faturamento NNE'!$AA$2:$AA$707,'Infos Relatório'!AM$1)</f>
        <v>0</v>
      </c>
      <c r="AP346" s="546">
        <f>SUMIFS('Faturamento NNE'!$P$2:$P$707,'Faturamento NNE'!$E$2:$E$707,'Infos Relatório'!$B$326,'Faturamento NNE'!$F$2:$F$707,'Infos Relatório'!$B346,'Faturamento NNE'!$AA$2:$AA$707,'Infos Relatório'!AM$1,'Faturamento NNE'!$U$2:$U$707,"Sim")+SUMIFS('Faturamento NNE'!$Q$2:$Q$707,'Faturamento NNE'!$E$2:$E$707,'Infos Relatório'!$B$326,'Faturamento NNE'!$F$2:$F$707,'Infos Relatório'!$B346,'Faturamento NNE'!$AA$2:$AA$707,'Infos Relatório'!AM$1,'Faturamento NNE'!$U$2:$U$707,"Sim")</f>
        <v>0</v>
      </c>
      <c r="AQ346" s="227" t="e">
        <f t="shared" si="114"/>
        <v>#DIV/0!</v>
      </c>
      <c r="AR346" s="545">
        <f>SUMIFS('Faturamento NNE'!$I$2:$I$707,'Faturamento NNE'!$E$2:$E$707,'Infos Relatório'!$B$326,'Faturamento NNE'!$F$2:$F$707,'Infos Relatório'!$B346,'Faturamento NNE'!$AA$2:$AA$707,'Infos Relatório'!AM$1)</f>
        <v>0</v>
      </c>
      <c r="AS346" s="541">
        <f>COUNTIFS('Faturamento NNE'!$E$2:$E$707,'Infos Relatório'!$B$326,'Faturamento NNE'!$F$2:$F$707,'Infos Relatório'!$B346,'Faturamento NNE'!$AA$2:$AA$707,'Infos Relatório'!AS$1)</f>
        <v>0</v>
      </c>
      <c r="AT346" s="542">
        <f>SUMIFS('Faturamento NNE'!$H$2:$H$707,'Faturamento NNE'!$E$2:$E$707,'Infos Relatório'!$B$326,'Faturamento NNE'!$F$2:$F$707,'Infos Relatório'!$B346,'Faturamento NNE'!$AA$2:$AA$707,'Infos Relatório'!AS$1)</f>
        <v>0</v>
      </c>
      <c r="AU346" s="542">
        <f>SUMIFS('Faturamento NNE'!$K$2:$K$707,'Faturamento NNE'!$E$2:$E$707,'Infos Relatório'!$B$326,'Faturamento NNE'!$F$2:$F$707,'Infos Relatório'!$B346,'Faturamento NNE'!$AA$2:$AA$707,'Infos Relatório'!AS$1)</f>
        <v>0</v>
      </c>
      <c r="AV346" s="546">
        <f>SUMIFS('Faturamento NNE'!$P$2:$P$707,'Faturamento NNE'!$E$2:$E$707,'Infos Relatório'!$B$326,'Faturamento NNE'!$F$2:$F$707,'Infos Relatório'!$B346,'Faturamento NNE'!$AA$2:$AA$707,'Infos Relatório'!AS$1,'Faturamento NNE'!$U$2:$U$707,"Sim")+SUMIFS('Faturamento NNE'!$Q$2:$Q$707,'Faturamento NNE'!$E$2:$E$707,'Infos Relatório'!$B$326,'Faturamento NNE'!$F$2:$F$707,'Infos Relatório'!$B346,'Faturamento NNE'!$AA$2:$AA$707,'Infos Relatório'!AS$1,'Faturamento NNE'!$U$2:$U$707,"Sim")</f>
        <v>0</v>
      </c>
      <c r="AW346" s="227" t="e">
        <f t="shared" si="115"/>
        <v>#DIV/0!</v>
      </c>
      <c r="AX346" s="545">
        <f>SUMIFS('Faturamento NNE'!$I$2:$I$707,'Faturamento NNE'!$E$2:$E$707,'Infos Relatório'!$B$326,'Faturamento NNE'!$F$2:$F$707,'Infos Relatório'!$B346,'Faturamento NNE'!$AA$2:$AA$707,'Infos Relatório'!AS$1)</f>
        <v>0</v>
      </c>
      <c r="AY346" s="541">
        <f>COUNTIFS('Faturamento NNE'!$E$2:$E$707,'Infos Relatório'!$B$326,'Faturamento NNE'!$F$2:$F$707,'Infos Relatório'!$B346,'Faturamento NNE'!$AA$2:$AA$707,'Infos Relatório'!AY$1)</f>
        <v>0</v>
      </c>
      <c r="AZ346" s="542">
        <f>SUMIFS('Faturamento NNE'!$H$2:$H$707,'Faturamento NNE'!$E$2:$E$707,'Infos Relatório'!$B$326,'Faturamento NNE'!$F$2:$F$707,'Infos Relatório'!$B346,'Faturamento NNE'!$AA$2:$AA$707,'Infos Relatório'!AY$1)</f>
        <v>0</v>
      </c>
      <c r="BA346" s="542">
        <f>SUMIFS('Faturamento NNE'!$K$2:$K$707,'Faturamento NNE'!$E$2:$E$707,'Infos Relatório'!$B$326,'Faturamento NNE'!$F$2:$F$707,'Infos Relatório'!$B346,'Faturamento NNE'!$AA$2:$AA$707,'Infos Relatório'!AY$1)</f>
        <v>0</v>
      </c>
      <c r="BB346" s="546">
        <f>SUMIFS('Faturamento NNE'!$P$2:$P$707,'Faturamento NNE'!$E$2:$E$707,'Infos Relatório'!$B$326,'Faturamento NNE'!$F$2:$F$707,'Infos Relatório'!$B346,'Faturamento NNE'!$AA$2:$AA$707,'Infos Relatório'!AY$1,'Faturamento NNE'!$U$2:$U$707,"Sim")+SUMIFS('Faturamento NNE'!$Q$2:$Q$707,'Faturamento NNE'!$E$2:$E$707,'Infos Relatório'!$B$326,'Faturamento NNE'!$F$2:$F$707,'Infos Relatório'!$B346,'Faturamento NNE'!$AA$2:$AA$707,'Infos Relatório'!AY$1,'Faturamento NNE'!$U$2:$U$707,"Sim")</f>
        <v>0</v>
      </c>
      <c r="BC346" s="227" t="e">
        <f t="shared" si="116"/>
        <v>#DIV/0!</v>
      </c>
      <c r="BD346" s="545">
        <f>SUMIFS('Faturamento NNE'!$I$2:$I$707,'Faturamento NNE'!$E$2:$E$707,'Infos Relatório'!$B$326,'Faturamento NNE'!$F$2:$F$707,'Infos Relatório'!$B346,'Faturamento NNE'!$AA$2:$AA$707,'Infos Relatório'!AY$1)</f>
        <v>0</v>
      </c>
      <c r="BE346" s="541">
        <f>COUNTIFS('Faturamento NNE'!$E$2:$E$707,'Infos Relatório'!$B$326,'Faturamento NNE'!$F$2:$F$707,'Infos Relatório'!$B346,'Faturamento NNE'!$AA$2:$AA$707,'Infos Relatório'!BE$1)</f>
        <v>0</v>
      </c>
      <c r="BF346" s="542">
        <f>SUMIFS('Faturamento NNE'!$H$2:$H$707,'Faturamento NNE'!$E$2:$E$707,'Infos Relatório'!$B$326,'Faturamento NNE'!$F$2:$F$707,'Infos Relatório'!$B346,'Faturamento NNE'!$AA$2:$AA$707,'Infos Relatório'!BE$1)</f>
        <v>0</v>
      </c>
      <c r="BG346" s="542">
        <f>SUMIFS('Faturamento NNE'!$K$2:$K$707,'Faturamento NNE'!$E$2:$E$707,'Infos Relatório'!$B$326,'Faturamento NNE'!$F$2:$F$707,'Infos Relatório'!$B346,'Faturamento NNE'!$AA$2:$AA$707,'Infos Relatório'!BE$1)</f>
        <v>0</v>
      </c>
      <c r="BH346" s="546">
        <f>SUMIFS('Faturamento NNE'!$P$2:$P$707,'Faturamento NNE'!$E$2:$E$707,'Infos Relatório'!$B$326,'Faturamento NNE'!$F$2:$F$707,'Infos Relatório'!$B346,'Faturamento NNE'!$AA$2:$AA$707,'Infos Relatório'!BE$1,'Faturamento NNE'!$U$2:$U$707,"Sim")+SUMIFS('Faturamento NNE'!$Q$2:$Q$707,'Faturamento NNE'!$E$2:$E$707,'Infos Relatório'!$B$326,'Faturamento NNE'!$F$2:$F$707,'Infos Relatório'!$B346,'Faturamento NNE'!$AA$2:$AA$707,'Infos Relatório'!BE$1,'Faturamento NNE'!$U$2:$U$707,"Sim")</f>
        <v>0</v>
      </c>
      <c r="BI346" s="227" t="e">
        <f t="shared" si="117"/>
        <v>#DIV/0!</v>
      </c>
      <c r="BJ346" s="545">
        <f>SUMIFS('Faturamento NNE'!$I$2:$I$707,'Faturamento NNE'!$E$2:$E$707,'Infos Relatório'!$B$326,'Faturamento NNE'!$F$2:$F$707,'Infos Relatório'!$B346,'Faturamento NNE'!$AA$2:$AA$707,'Infos Relatório'!BE$1)</f>
        <v>0</v>
      </c>
      <c r="BK346" s="541">
        <f>COUNTIFS('Faturamento NNE'!$E$2:$E$707,'Infos Relatório'!$B$326,'Faturamento NNE'!$F$2:$F$707,'Infos Relatório'!$B346,'Faturamento NNE'!$AA$2:$AA$707,'Infos Relatório'!BK$1)</f>
        <v>0</v>
      </c>
      <c r="BL346" s="542">
        <f>SUMIFS('Faturamento NNE'!$H$2:$H$707,'Faturamento NNE'!$E$2:$E$707,'Infos Relatório'!$B$326,'Faturamento NNE'!$F$2:$F$707,'Infos Relatório'!$B346,'Faturamento NNE'!$AA$2:$AA$707,'Infos Relatório'!BK$1)</f>
        <v>0</v>
      </c>
      <c r="BM346" s="542">
        <f>SUMIFS('Faturamento NNE'!$K$2:$K$707,'Faturamento NNE'!$E$2:$E$707,'Infos Relatório'!$B$326,'Faturamento NNE'!$F$2:$F$707,'Infos Relatório'!$B346,'Faturamento NNE'!$AA$2:$AA$707,'Infos Relatório'!BK$1)</f>
        <v>0</v>
      </c>
      <c r="BN346" s="546">
        <f>SUMIFS('Faturamento NNE'!$P$2:$P$707,'Faturamento NNE'!$E$2:$E$707,'Infos Relatório'!$B$326,'Faturamento NNE'!$F$2:$F$707,'Infos Relatório'!$B346,'Faturamento NNE'!$AA$2:$AA$707,'Infos Relatório'!BK$1,'Faturamento NNE'!$U$2:$U$707,"Sim")+SUMIFS('Faturamento NNE'!$Q$2:$Q$707,'Faturamento NNE'!$E$2:$E$707,'Infos Relatório'!$B$326,'Faturamento NNE'!$F$2:$F$707,'Infos Relatório'!$B346,'Faturamento NNE'!$AA$2:$AA$707,'Infos Relatório'!BK$1,'Faturamento NNE'!$U$2:$U$707,"Sim")</f>
        <v>0</v>
      </c>
      <c r="BO346" s="227" t="e">
        <f t="shared" si="118"/>
        <v>#DIV/0!</v>
      </c>
      <c r="BP346" s="545">
        <f>SUMIFS('Faturamento NNE'!$I$2:$I$707,'Faturamento NNE'!$E$2:$E$707,'Infos Relatório'!$B$326,'Faturamento NNE'!$F$2:$F$707,'Infos Relatório'!$B346,'Faturamento NNE'!$AA$2:$AA$707,'Infos Relatório'!BK$1)</f>
        <v>0</v>
      </c>
      <c r="BQ346" s="541">
        <f>COUNTIFS('Faturamento NNE'!$E$2:$E$707,'Infos Relatório'!$B$326,'Faturamento NNE'!$F$2:$F$707,'Infos Relatório'!$B346,'Faturamento NNE'!$AA$2:$AA$707,'Infos Relatório'!BQ$1)</f>
        <v>0</v>
      </c>
      <c r="BR346" s="542">
        <f>SUMIFS('Faturamento NNE'!$H$2:$H$707,'Faturamento NNE'!$E$2:$E$707,'Infos Relatório'!$B$326,'Faturamento NNE'!$F$2:$F$707,'Infos Relatório'!$B346,'Faturamento NNE'!$AA$2:$AA$707,'Infos Relatório'!BQ$1)</f>
        <v>0</v>
      </c>
      <c r="BS346" s="542">
        <f>SUMIFS('Faturamento NNE'!$K$2:$K$707,'Faturamento NNE'!$E$2:$E$707,'Infos Relatório'!$B$326,'Faturamento NNE'!$F$2:$F$707,'Infos Relatório'!$B346,'Faturamento NNE'!$AA$2:$AA$707,'Infos Relatório'!BQ$1)</f>
        <v>0</v>
      </c>
      <c r="BT346" s="546">
        <f>SUMIFS('Faturamento NNE'!$P$2:$P$707,'Faturamento NNE'!$E$2:$E$707,'Infos Relatório'!$B$326,'Faturamento NNE'!$F$2:$F$707,'Infos Relatório'!$B346,'Faturamento NNE'!$AA$2:$AA$707,'Infos Relatório'!BQ$1,'Faturamento NNE'!$U$2:$U$707,"Sim")+SUMIFS('Faturamento NNE'!$Q$2:$Q$707,'Faturamento NNE'!$E$2:$E$707,'Infos Relatório'!$B$326,'Faturamento NNE'!$F$2:$F$707,'Infos Relatório'!$B346,'Faturamento NNE'!$AA$2:$AA$707,'Infos Relatório'!BQ$1,'Faturamento NNE'!$U$2:$U$707,"Sim")</f>
        <v>0</v>
      </c>
      <c r="BU346" s="227" t="e">
        <f t="shared" si="119"/>
        <v>#DIV/0!</v>
      </c>
      <c r="BV346" s="545">
        <f>SUMIFS('Faturamento NNE'!$I$2:$I$707,'Faturamento NNE'!$E$2:$E$707,'Infos Relatório'!$B$326,'Faturamento NNE'!$F$2:$F$707,'Infos Relatório'!$B346,'Faturamento NNE'!$AA$2:$AA$707,'Infos Relatório'!BQ$1)</f>
        <v>0</v>
      </c>
    </row>
    <row r="347" spans="2:74">
      <c r="B347" s="217" t="s">
        <v>150</v>
      </c>
      <c r="C347" s="541">
        <f>COUNTIFS('Faturamento NNE'!$E$2:$E$707,'Infos Relatório'!$B$326,'Faturamento NNE'!$F$2:$F$707,'Infos Relatório'!$B347,'Faturamento NNE'!$AA$2:$AA$707,'Infos Relatório'!C$1)</f>
        <v>0</v>
      </c>
      <c r="D347" s="542">
        <f>SUMIFS('Faturamento NNE'!$H$2:$H$707,'Faturamento NNE'!$E$2:$E$707,'Infos Relatório'!$B$326,'Faturamento NNE'!$F$2:$F$707,'Infos Relatório'!$B347,'Faturamento NNE'!$AA$2:$AA$707,'Infos Relatório'!C$1)</f>
        <v>0</v>
      </c>
      <c r="E347" s="543">
        <f>SUMIFS('Faturamento NNE'!$K$2:$K$707,'Faturamento NNE'!$E$2:$E$707,'Infos Relatório'!$B$326,'Faturamento NNE'!$F$2:$F$707,'Infos Relatório'!$B347,'Faturamento NNE'!$AA$2:$AA$707,'Infos Relatório'!C$1)</f>
        <v>0</v>
      </c>
      <c r="F347" s="544">
        <f>SUMIFS('Faturamento NNE'!$P$2:$P$707,'Faturamento NNE'!$E$2:$E$707,'Infos Relatório'!$B$326,'Faturamento NNE'!$F$2:$F$707,'Infos Relatório'!$B347,'Faturamento NNE'!$AA$2:$AA$707,'Infos Relatório'!C$1,'Faturamento NNE'!$U$2:$U$707,"Sim")+SUMIFS('Faturamento NNE'!$Q$2:$Q$707,'Faturamento NNE'!$E$2:$E$707,'Infos Relatório'!$B$326,'Faturamento NNE'!$F$2:$F$707,'Infos Relatório'!$B347,'Faturamento NNE'!$AA$2:$AA$707,'Infos Relatório'!C$1,'Faturamento NNE'!$U$2:$U$707,"Sim")</f>
        <v>0</v>
      </c>
      <c r="G347" s="283" t="e">
        <f t="shared" si="108"/>
        <v>#DIV/0!</v>
      </c>
      <c r="H347" s="545">
        <f>SUMIFS('Faturamento NNE'!$I$2:$I$707,'Faturamento NNE'!$E$2:$E$707,'Infos Relatório'!$B$326,'Faturamento NNE'!$F$2:$F$707,'Infos Relatório'!$B347,'Faturamento NNE'!$AA$2:$AA$707,'Infos Relatório'!C$1)</f>
        <v>0</v>
      </c>
      <c r="I347" s="541">
        <f>COUNTIFS('Faturamento NNE'!$E$2:$E$707,'Infos Relatório'!$B$326,'Faturamento NNE'!$F$2:$F$707,'Infos Relatório'!$B347,'Faturamento NNE'!$AA$2:$AA$707,'Infos Relatório'!I$1)</f>
        <v>0</v>
      </c>
      <c r="J347" s="542">
        <f>SUMIFS('Faturamento NNE'!$H$2:$H$707,'Faturamento NNE'!$E$2:$E$707,'Infos Relatório'!$B$326,'Faturamento NNE'!$F$2:$F$707,'Infos Relatório'!$B347,'Faturamento NNE'!$AA$2:$AA$707,'Infos Relatório'!I$1)</f>
        <v>0</v>
      </c>
      <c r="K347" s="543">
        <f>SUMIFS('Faturamento NNE'!$K$2:$K$707,'Faturamento NNE'!$E$2:$E$707,'Infos Relatório'!$B$326,'Faturamento NNE'!$F$2:$F$707,'Infos Relatório'!$B347,'Faturamento NNE'!$AA$2:$AA$707,'Infos Relatório'!I$1)</f>
        <v>0</v>
      </c>
      <c r="L347" s="544">
        <f>SUMIFS('Faturamento NNE'!$P$2:$P$707,'Faturamento NNE'!$E$2:$E$707,'Infos Relatório'!$B$326,'Faturamento NNE'!$F$2:$F$707,'Infos Relatório'!$B347,'Faturamento NNE'!$AA$2:$AA$707,'Infos Relatório'!I$1,'Faturamento NNE'!$U$2:$U$707,"Sim")+SUMIFS('Faturamento NNE'!$Q$2:$Q$707,'Faturamento NNE'!$E$2:$E$707,'Infos Relatório'!$B$326,'Faturamento NNE'!$F$2:$F$707,'Infos Relatório'!$B347,'Faturamento NNE'!$AA$2:$AA$707,'Infos Relatório'!I$1,'Faturamento NNE'!$U$2:$U$707,"Sim")</f>
        <v>0</v>
      </c>
      <c r="M347" s="283" t="e">
        <f t="shared" si="109"/>
        <v>#DIV/0!</v>
      </c>
      <c r="N347" s="545">
        <f>SUMIFS('Faturamento NNE'!$I$2:$I$707,'Faturamento NNE'!$E$2:$E$707,'Infos Relatório'!$B$326,'Faturamento NNE'!$F$2:$F$707,'Infos Relatório'!$B347,'Faturamento NNE'!$AA$2:$AA$707,'Infos Relatório'!I$1)</f>
        <v>0</v>
      </c>
      <c r="O347" s="541">
        <f>COUNTIFS('Faturamento NNE'!$E$2:$E$707,'Infos Relatório'!$B$326,'Faturamento NNE'!$F$2:$F$707,'Infos Relatório'!$B347,'Faturamento NNE'!$AA$2:$AA$707,'Infos Relatório'!O$1)</f>
        <v>0</v>
      </c>
      <c r="P347" s="542">
        <f>SUMIFS('Faturamento NNE'!$H$2:$H$707,'Faturamento NNE'!$E$2:$E$707,'Infos Relatório'!$B$326,'Faturamento NNE'!$F$2:$F$707,'Infos Relatório'!$B347,'Faturamento NNE'!$AA$2:$AA$707,'Infos Relatório'!O$1)</f>
        <v>0</v>
      </c>
      <c r="Q347" s="542">
        <f>SUMIFS('Faturamento NNE'!$K$2:$K$707,'Faturamento NNE'!$E$2:$E$707,'Infos Relatório'!$B$326,'Faturamento NNE'!$F$2:$F$707,'Infos Relatório'!$B347,'Faturamento NNE'!$AA$2:$AA$707,'Infos Relatório'!O$1)</f>
        <v>0</v>
      </c>
      <c r="R347" s="546">
        <f>SUMIFS('Faturamento NNE'!$P$2:$P$707,'Faturamento NNE'!$E$2:$E$707,'Infos Relatório'!$B$326,'Faturamento NNE'!$F$2:$F$707,'Infos Relatório'!$B347,'Faturamento NNE'!$AA$2:$AA$707,'Infos Relatório'!O$1,'Faturamento NNE'!$U$2:$U$707,"Sim")+SUMIFS('Faturamento NNE'!$Q$2:$Q$707,'Faturamento NNE'!$E$2:$E$707,'Infos Relatório'!$B$326,'Faturamento NNE'!$F$2:$F$707,'Infos Relatório'!$B347,'Faturamento NNE'!$AA$2:$AA$707,'Infos Relatório'!O$1,'Faturamento NNE'!$U$2:$U$707,"Sim")</f>
        <v>0</v>
      </c>
      <c r="S347" s="227" t="e">
        <f t="shared" si="110"/>
        <v>#DIV/0!</v>
      </c>
      <c r="T347" s="545">
        <f>SUMIFS('Faturamento NNE'!$I$2:$I$707,'Faturamento NNE'!$E$2:$E$707,'Infos Relatório'!$B$326,'Faturamento NNE'!$F$2:$F$707,'Infos Relatório'!$B347,'Faturamento NNE'!$AA$2:$AA$707,'Infos Relatório'!O$1)</f>
        <v>0</v>
      </c>
      <c r="U347" s="541">
        <f>COUNTIFS('Faturamento NNE'!$E$2:$E$707,'Infos Relatório'!$B$326,'Faturamento NNE'!$F$2:$F$707,'Infos Relatório'!$B347,'Faturamento NNE'!$AA$2:$AA$707,'Infos Relatório'!U$1)</f>
        <v>0</v>
      </c>
      <c r="V347" s="542">
        <f>SUMIFS('Faturamento NNE'!$H$2:$H$707,'Faturamento NNE'!$E$2:$E$707,'Infos Relatório'!$B$326,'Faturamento NNE'!$F$2:$F$707,'Infos Relatório'!$B347,'Faturamento NNE'!$AA$2:$AA$707,'Infos Relatório'!U$1)</f>
        <v>0</v>
      </c>
      <c r="W347" s="542">
        <f>SUMIFS('Faturamento NNE'!$K$2:$K$707,'Faturamento NNE'!$E$2:$E$707,'Infos Relatório'!$B$326,'Faturamento NNE'!$F$2:$F$707,'Infos Relatório'!$B347,'Faturamento NNE'!$AA$2:$AA$707,'Infos Relatório'!U$1)</f>
        <v>0</v>
      </c>
      <c r="X347" s="546">
        <f>SUMIFS('Faturamento NNE'!$P$2:$P$707,'Faturamento NNE'!$E$2:$E$707,'Infos Relatório'!$B$326,'Faturamento NNE'!$F$2:$F$707,'Infos Relatório'!$B347,'Faturamento NNE'!$AA$2:$AA$707,'Infos Relatório'!U$1,'Faturamento NNE'!$U$2:$U$707,"Sim")+SUMIFS('Faturamento NNE'!$Q$2:$Q$707,'Faturamento NNE'!$E$2:$E$707,'Infos Relatório'!$B$326,'Faturamento NNE'!$F$2:$F$707,'Infos Relatório'!$B347,'Faturamento NNE'!$AA$2:$AA$707,'Infos Relatório'!U$1,'Faturamento NNE'!$U$2:$U$707,"Sim")</f>
        <v>0</v>
      </c>
      <c r="Y347" s="227" t="e">
        <f t="shared" si="111"/>
        <v>#DIV/0!</v>
      </c>
      <c r="Z347" s="545">
        <f>SUMIFS('Faturamento NNE'!$I$2:$I$707,'Faturamento NNE'!$E$2:$E$707,'Infos Relatório'!$B$326,'Faturamento NNE'!$F$2:$F$707,'Infos Relatório'!$B347,'Faturamento NNE'!$AA$2:$AA$707,'Infos Relatório'!U$1)</f>
        <v>0</v>
      </c>
      <c r="AA347" s="541">
        <f>COUNTIFS('Faturamento NNE'!$E$2:$E$707,'Infos Relatório'!$B$326,'Faturamento NNE'!$F$2:$F$707,'Infos Relatório'!$B347,'Faturamento NNE'!$AA$2:$AA$707,'Infos Relatório'!AA$1)</f>
        <v>0</v>
      </c>
      <c r="AB347" s="542">
        <f>SUMIFS('Faturamento NNE'!$H$2:$H$707,'Faturamento NNE'!$E$2:$E$707,'Infos Relatório'!$B$326,'Faturamento NNE'!$F$2:$F$707,'Infos Relatório'!$B347,'Faturamento NNE'!$AA$2:$AA$707,'Infos Relatório'!AA$1)</f>
        <v>0</v>
      </c>
      <c r="AC347" s="542">
        <f>SUMIFS('Faturamento NNE'!$K$2:$K$707,'Faturamento NNE'!$E$2:$E$707,'Infos Relatório'!$B$326,'Faturamento NNE'!$F$2:$F$707,'Infos Relatório'!$B347,'Faturamento NNE'!$AA$2:$AA$707,'Infos Relatório'!AA$1)</f>
        <v>0</v>
      </c>
      <c r="AD347" s="546">
        <f>SUMIFS('Faturamento NNE'!$P$2:$P$707,'Faturamento NNE'!$E$2:$E$707,'Infos Relatório'!$B$326,'Faturamento NNE'!$F$2:$F$707,'Infos Relatório'!$B347,'Faturamento NNE'!$AA$2:$AA$707,'Infos Relatório'!AA$1,'Faturamento NNE'!$U$2:$U$707,"Sim")+SUMIFS('Faturamento NNE'!$Q$2:$Q$707,'Faturamento NNE'!$E$2:$E$707,'Infos Relatório'!$B$326,'Faturamento NNE'!$F$2:$F$707,'Infos Relatório'!$B347,'Faturamento NNE'!$AA$2:$AA$707,'Infos Relatório'!AA$1,'Faturamento NNE'!$U$2:$U$707,"Sim")</f>
        <v>0</v>
      </c>
      <c r="AE347" s="227" t="e">
        <f t="shared" si="112"/>
        <v>#DIV/0!</v>
      </c>
      <c r="AF347" s="545">
        <f>SUMIFS('Faturamento NNE'!$I$2:$I$707,'Faturamento NNE'!$E$2:$E$707,'Infos Relatório'!$B$326,'Faturamento NNE'!$F$2:$F$707,'Infos Relatório'!$B347,'Faturamento NNE'!$AA$2:$AA$707,'Infos Relatório'!AA$1)</f>
        <v>0</v>
      </c>
      <c r="AG347" s="541">
        <f>COUNTIFS('Faturamento NNE'!$E$2:$E$707,'Infos Relatório'!$B$326,'Faturamento NNE'!$F$2:$F$707,'Infos Relatório'!$B347,'Faturamento NNE'!$AA$2:$AA$707,'Infos Relatório'!AG$1)</f>
        <v>0</v>
      </c>
      <c r="AH347" s="542">
        <f>SUMIFS('Faturamento NNE'!$H$2:$H$707,'Faturamento NNE'!$E$2:$E$707,'Infos Relatório'!$B$326,'Faturamento NNE'!$F$2:$F$707,'Infos Relatório'!$B347,'Faturamento NNE'!$AA$2:$AA$707,'Infos Relatório'!AG$1)</f>
        <v>0</v>
      </c>
      <c r="AI347" s="542">
        <f>SUMIFS('Faturamento NNE'!$K$2:$K$707,'Faturamento NNE'!$E$2:$E$707,'Infos Relatório'!$B$326,'Faturamento NNE'!$F$2:$F$707,'Infos Relatório'!$B347,'Faturamento NNE'!$AA$2:$AA$707,'Infos Relatório'!AG$1)</f>
        <v>0</v>
      </c>
      <c r="AJ347" s="546">
        <f>SUMIFS('Faturamento NNE'!$P$2:$P$707,'Faturamento NNE'!$E$2:$E$707,'Infos Relatório'!$B$326,'Faturamento NNE'!$F$2:$F$707,'Infos Relatório'!$B347,'Faturamento NNE'!$AA$2:$AA$707,'Infos Relatório'!AG$1,'Faturamento NNE'!$U$2:$U$707,"Sim")+SUMIFS('Faturamento NNE'!$Q$2:$Q$707,'Faturamento NNE'!$E$2:$E$707,'Infos Relatório'!$B$326,'Faturamento NNE'!$F$2:$F$707,'Infos Relatório'!$B347,'Faturamento NNE'!$AA$2:$AA$707,'Infos Relatório'!AG$1,'Faturamento NNE'!$U$2:$U$707,"Sim")</f>
        <v>0</v>
      </c>
      <c r="AK347" s="227" t="e">
        <f t="shared" si="113"/>
        <v>#DIV/0!</v>
      </c>
      <c r="AL347" s="545">
        <f>SUMIFS('Faturamento NNE'!$I$2:$I$707,'Faturamento NNE'!$E$2:$E$707,'Infos Relatório'!$B$326,'Faturamento NNE'!$F$2:$F$707,'Infos Relatório'!$B347,'Faturamento NNE'!$AA$2:$AA$707,'Infos Relatório'!AG$1)</f>
        <v>0</v>
      </c>
      <c r="AM347" s="541">
        <f>COUNTIFS('Faturamento NNE'!$E$2:$E$707,'Infos Relatório'!$B$326,'Faturamento NNE'!$F$2:$F$707,'Infos Relatório'!$B347,'Faturamento NNE'!$AA$2:$AA$707,'Infos Relatório'!AM$1)</f>
        <v>0</v>
      </c>
      <c r="AN347" s="542">
        <f>SUMIFS('Faturamento NNE'!$H$2:$H$707,'Faturamento NNE'!$E$2:$E$707,'Infos Relatório'!$B$326,'Faturamento NNE'!$F$2:$F$707,'Infos Relatório'!$B347,'Faturamento NNE'!$AA$2:$AA$707,'Infos Relatório'!AM$1)</f>
        <v>0</v>
      </c>
      <c r="AO347" s="542">
        <f>SUMIFS('Faturamento NNE'!$K$2:$K$707,'Faturamento NNE'!$E$2:$E$707,'Infos Relatório'!$B$326,'Faturamento NNE'!$F$2:$F$707,'Infos Relatório'!$B347,'Faturamento NNE'!$AA$2:$AA$707,'Infos Relatório'!AM$1)</f>
        <v>0</v>
      </c>
      <c r="AP347" s="546">
        <f>SUMIFS('Faturamento NNE'!$P$2:$P$707,'Faturamento NNE'!$E$2:$E$707,'Infos Relatório'!$B$326,'Faturamento NNE'!$F$2:$F$707,'Infos Relatório'!$B347,'Faturamento NNE'!$AA$2:$AA$707,'Infos Relatório'!AM$1,'Faturamento NNE'!$U$2:$U$707,"Sim")+SUMIFS('Faturamento NNE'!$Q$2:$Q$707,'Faturamento NNE'!$E$2:$E$707,'Infos Relatório'!$B$326,'Faturamento NNE'!$F$2:$F$707,'Infos Relatório'!$B347,'Faturamento NNE'!$AA$2:$AA$707,'Infos Relatório'!AM$1,'Faturamento NNE'!$U$2:$U$707,"Sim")</f>
        <v>0</v>
      </c>
      <c r="AQ347" s="227" t="e">
        <f t="shared" si="114"/>
        <v>#DIV/0!</v>
      </c>
      <c r="AR347" s="545">
        <f>SUMIFS('Faturamento NNE'!$I$2:$I$707,'Faturamento NNE'!$E$2:$E$707,'Infos Relatório'!$B$326,'Faturamento NNE'!$F$2:$F$707,'Infos Relatório'!$B347,'Faturamento NNE'!$AA$2:$AA$707,'Infos Relatório'!AM$1)</f>
        <v>0</v>
      </c>
      <c r="AS347" s="541">
        <f>COUNTIFS('Faturamento NNE'!$E$2:$E$707,'Infos Relatório'!$B$326,'Faturamento NNE'!$F$2:$F$707,'Infos Relatório'!$B347,'Faturamento NNE'!$AA$2:$AA$707,'Infos Relatório'!AS$1)</f>
        <v>0</v>
      </c>
      <c r="AT347" s="542">
        <f>SUMIFS('Faturamento NNE'!$H$2:$H$707,'Faturamento NNE'!$E$2:$E$707,'Infos Relatório'!$B$326,'Faturamento NNE'!$F$2:$F$707,'Infos Relatório'!$B347,'Faturamento NNE'!$AA$2:$AA$707,'Infos Relatório'!AS$1)</f>
        <v>0</v>
      </c>
      <c r="AU347" s="542">
        <f>SUMIFS('Faturamento NNE'!$K$2:$K$707,'Faturamento NNE'!$E$2:$E$707,'Infos Relatório'!$B$326,'Faturamento NNE'!$F$2:$F$707,'Infos Relatório'!$B347,'Faturamento NNE'!$AA$2:$AA$707,'Infos Relatório'!AS$1)</f>
        <v>0</v>
      </c>
      <c r="AV347" s="546">
        <f>SUMIFS('Faturamento NNE'!$P$2:$P$707,'Faturamento NNE'!$E$2:$E$707,'Infos Relatório'!$B$326,'Faturamento NNE'!$F$2:$F$707,'Infos Relatório'!$B347,'Faturamento NNE'!$AA$2:$AA$707,'Infos Relatório'!AS$1,'Faturamento NNE'!$U$2:$U$707,"Sim")+SUMIFS('Faturamento NNE'!$Q$2:$Q$707,'Faturamento NNE'!$E$2:$E$707,'Infos Relatório'!$B$326,'Faturamento NNE'!$F$2:$F$707,'Infos Relatório'!$B347,'Faturamento NNE'!$AA$2:$AA$707,'Infos Relatório'!AS$1,'Faturamento NNE'!$U$2:$U$707,"Sim")</f>
        <v>0</v>
      </c>
      <c r="AW347" s="227" t="e">
        <f t="shared" si="115"/>
        <v>#DIV/0!</v>
      </c>
      <c r="AX347" s="545">
        <f>SUMIFS('Faturamento NNE'!$I$2:$I$707,'Faturamento NNE'!$E$2:$E$707,'Infos Relatório'!$B$326,'Faturamento NNE'!$F$2:$F$707,'Infos Relatório'!$B347,'Faturamento NNE'!$AA$2:$AA$707,'Infos Relatório'!AS$1)</f>
        <v>0</v>
      </c>
      <c r="AY347" s="541">
        <f>COUNTIFS('Faturamento NNE'!$E$2:$E$707,'Infos Relatório'!$B$326,'Faturamento NNE'!$F$2:$F$707,'Infos Relatório'!$B347,'Faturamento NNE'!$AA$2:$AA$707,'Infos Relatório'!AY$1)</f>
        <v>0</v>
      </c>
      <c r="AZ347" s="542">
        <f>SUMIFS('Faturamento NNE'!$H$2:$H$707,'Faturamento NNE'!$E$2:$E$707,'Infos Relatório'!$B$326,'Faturamento NNE'!$F$2:$F$707,'Infos Relatório'!$B347,'Faturamento NNE'!$AA$2:$AA$707,'Infos Relatório'!AY$1)</f>
        <v>0</v>
      </c>
      <c r="BA347" s="542">
        <f>SUMIFS('Faturamento NNE'!$K$2:$K$707,'Faturamento NNE'!$E$2:$E$707,'Infos Relatório'!$B$326,'Faturamento NNE'!$F$2:$F$707,'Infos Relatório'!$B347,'Faturamento NNE'!$AA$2:$AA$707,'Infos Relatório'!AY$1)</f>
        <v>0</v>
      </c>
      <c r="BB347" s="546">
        <f>SUMIFS('Faturamento NNE'!$P$2:$P$707,'Faturamento NNE'!$E$2:$E$707,'Infos Relatório'!$B$326,'Faturamento NNE'!$F$2:$F$707,'Infos Relatório'!$B347,'Faturamento NNE'!$AA$2:$AA$707,'Infos Relatório'!AY$1,'Faturamento NNE'!$U$2:$U$707,"Sim")+SUMIFS('Faturamento NNE'!$Q$2:$Q$707,'Faturamento NNE'!$E$2:$E$707,'Infos Relatório'!$B$326,'Faturamento NNE'!$F$2:$F$707,'Infos Relatório'!$B347,'Faturamento NNE'!$AA$2:$AA$707,'Infos Relatório'!AY$1,'Faturamento NNE'!$U$2:$U$707,"Sim")</f>
        <v>0</v>
      </c>
      <c r="BC347" s="227" t="e">
        <f t="shared" si="116"/>
        <v>#DIV/0!</v>
      </c>
      <c r="BD347" s="545">
        <f>SUMIFS('Faturamento NNE'!$I$2:$I$707,'Faturamento NNE'!$E$2:$E$707,'Infos Relatório'!$B$326,'Faturamento NNE'!$F$2:$F$707,'Infos Relatório'!$B347,'Faturamento NNE'!$AA$2:$AA$707,'Infos Relatório'!AY$1)</f>
        <v>0</v>
      </c>
      <c r="BE347" s="541">
        <f>COUNTIFS('Faturamento NNE'!$E$2:$E$707,'Infos Relatório'!$B$326,'Faturamento NNE'!$F$2:$F$707,'Infos Relatório'!$B347,'Faturamento NNE'!$AA$2:$AA$707,'Infos Relatório'!BE$1)</f>
        <v>0</v>
      </c>
      <c r="BF347" s="542">
        <f>SUMIFS('Faturamento NNE'!$H$2:$H$707,'Faturamento NNE'!$E$2:$E$707,'Infos Relatório'!$B$326,'Faturamento NNE'!$F$2:$F$707,'Infos Relatório'!$B347,'Faturamento NNE'!$AA$2:$AA$707,'Infos Relatório'!BE$1)</f>
        <v>0</v>
      </c>
      <c r="BG347" s="542">
        <f>SUMIFS('Faturamento NNE'!$K$2:$K$707,'Faturamento NNE'!$E$2:$E$707,'Infos Relatório'!$B$326,'Faturamento NNE'!$F$2:$F$707,'Infos Relatório'!$B347,'Faturamento NNE'!$AA$2:$AA$707,'Infos Relatório'!BE$1)</f>
        <v>0</v>
      </c>
      <c r="BH347" s="546">
        <f>SUMIFS('Faturamento NNE'!$P$2:$P$707,'Faturamento NNE'!$E$2:$E$707,'Infos Relatório'!$B$326,'Faturamento NNE'!$F$2:$F$707,'Infos Relatório'!$B347,'Faturamento NNE'!$AA$2:$AA$707,'Infos Relatório'!BE$1,'Faturamento NNE'!$U$2:$U$707,"Sim")+SUMIFS('Faturamento NNE'!$Q$2:$Q$707,'Faturamento NNE'!$E$2:$E$707,'Infos Relatório'!$B$326,'Faturamento NNE'!$F$2:$F$707,'Infos Relatório'!$B347,'Faturamento NNE'!$AA$2:$AA$707,'Infos Relatório'!BE$1,'Faturamento NNE'!$U$2:$U$707,"Sim")</f>
        <v>0</v>
      </c>
      <c r="BI347" s="227" t="e">
        <f t="shared" si="117"/>
        <v>#DIV/0!</v>
      </c>
      <c r="BJ347" s="545">
        <f>SUMIFS('Faturamento NNE'!$I$2:$I$707,'Faturamento NNE'!$E$2:$E$707,'Infos Relatório'!$B$326,'Faturamento NNE'!$F$2:$F$707,'Infos Relatório'!$B347,'Faturamento NNE'!$AA$2:$AA$707,'Infos Relatório'!BE$1)</f>
        <v>0</v>
      </c>
      <c r="BK347" s="541">
        <f>COUNTIFS('Faturamento NNE'!$E$2:$E$707,'Infos Relatório'!$B$326,'Faturamento NNE'!$F$2:$F$707,'Infos Relatório'!$B347,'Faturamento NNE'!$AA$2:$AA$707,'Infos Relatório'!BK$1)</f>
        <v>0</v>
      </c>
      <c r="BL347" s="542">
        <f>SUMIFS('Faturamento NNE'!$H$2:$H$707,'Faturamento NNE'!$E$2:$E$707,'Infos Relatório'!$B$326,'Faturamento NNE'!$F$2:$F$707,'Infos Relatório'!$B347,'Faturamento NNE'!$AA$2:$AA$707,'Infos Relatório'!BK$1)</f>
        <v>0</v>
      </c>
      <c r="BM347" s="542">
        <f>SUMIFS('Faturamento NNE'!$K$2:$K$707,'Faturamento NNE'!$E$2:$E$707,'Infos Relatório'!$B$326,'Faturamento NNE'!$F$2:$F$707,'Infos Relatório'!$B347,'Faturamento NNE'!$AA$2:$AA$707,'Infos Relatório'!BK$1)</f>
        <v>0</v>
      </c>
      <c r="BN347" s="546">
        <f>SUMIFS('Faturamento NNE'!$P$2:$P$707,'Faturamento NNE'!$E$2:$E$707,'Infos Relatório'!$B$326,'Faturamento NNE'!$F$2:$F$707,'Infos Relatório'!$B347,'Faturamento NNE'!$AA$2:$AA$707,'Infos Relatório'!BK$1,'Faturamento NNE'!$U$2:$U$707,"Sim")+SUMIFS('Faturamento NNE'!$Q$2:$Q$707,'Faturamento NNE'!$E$2:$E$707,'Infos Relatório'!$B$326,'Faturamento NNE'!$F$2:$F$707,'Infos Relatório'!$B347,'Faturamento NNE'!$AA$2:$AA$707,'Infos Relatório'!BK$1,'Faturamento NNE'!$U$2:$U$707,"Sim")</f>
        <v>0</v>
      </c>
      <c r="BO347" s="227" t="e">
        <f t="shared" si="118"/>
        <v>#DIV/0!</v>
      </c>
      <c r="BP347" s="545">
        <f>SUMIFS('Faturamento NNE'!$I$2:$I$707,'Faturamento NNE'!$E$2:$E$707,'Infos Relatório'!$B$326,'Faturamento NNE'!$F$2:$F$707,'Infos Relatório'!$B347,'Faturamento NNE'!$AA$2:$AA$707,'Infos Relatório'!BK$1)</f>
        <v>0</v>
      </c>
      <c r="BQ347" s="541">
        <f>COUNTIFS('Faturamento NNE'!$E$2:$E$707,'Infos Relatório'!$B$326,'Faturamento NNE'!$F$2:$F$707,'Infos Relatório'!$B347,'Faturamento NNE'!$AA$2:$AA$707,'Infos Relatório'!BQ$1)</f>
        <v>0</v>
      </c>
      <c r="BR347" s="542">
        <f>SUMIFS('Faturamento NNE'!$H$2:$H$707,'Faturamento NNE'!$E$2:$E$707,'Infos Relatório'!$B$326,'Faturamento NNE'!$F$2:$F$707,'Infos Relatório'!$B347,'Faturamento NNE'!$AA$2:$AA$707,'Infos Relatório'!BQ$1)</f>
        <v>0</v>
      </c>
      <c r="BS347" s="542">
        <f>SUMIFS('Faturamento NNE'!$K$2:$K$707,'Faturamento NNE'!$E$2:$E$707,'Infos Relatório'!$B$326,'Faturamento NNE'!$F$2:$F$707,'Infos Relatório'!$B347,'Faturamento NNE'!$AA$2:$AA$707,'Infos Relatório'!BQ$1)</f>
        <v>0</v>
      </c>
      <c r="BT347" s="546">
        <f>SUMIFS('Faturamento NNE'!$P$2:$P$707,'Faturamento NNE'!$E$2:$E$707,'Infos Relatório'!$B$326,'Faturamento NNE'!$F$2:$F$707,'Infos Relatório'!$B347,'Faturamento NNE'!$AA$2:$AA$707,'Infos Relatório'!BQ$1,'Faturamento NNE'!$U$2:$U$707,"Sim")+SUMIFS('Faturamento NNE'!$Q$2:$Q$707,'Faturamento NNE'!$E$2:$E$707,'Infos Relatório'!$B$326,'Faturamento NNE'!$F$2:$F$707,'Infos Relatório'!$B347,'Faturamento NNE'!$AA$2:$AA$707,'Infos Relatório'!BQ$1,'Faturamento NNE'!$U$2:$U$707,"Sim")</f>
        <v>0</v>
      </c>
      <c r="BU347" s="227" t="e">
        <f t="shared" si="119"/>
        <v>#DIV/0!</v>
      </c>
      <c r="BV347" s="545">
        <f>SUMIFS('Faturamento NNE'!$I$2:$I$707,'Faturamento NNE'!$E$2:$E$707,'Infos Relatório'!$B$326,'Faturamento NNE'!$F$2:$F$707,'Infos Relatório'!$B347,'Faturamento NNE'!$AA$2:$AA$707,'Infos Relatório'!BQ$1)</f>
        <v>0</v>
      </c>
    </row>
    <row r="348" spans="2:74">
      <c r="B348" s="217" t="s">
        <v>151</v>
      </c>
      <c r="C348" s="541">
        <f>COUNTIFS('Faturamento NNE'!$E$2:$E$707,'Infos Relatório'!$B$326,'Faturamento NNE'!$F$2:$F$707,'Infos Relatório'!$B348,'Faturamento NNE'!$AA$2:$AA$707,'Infos Relatório'!C$1)</f>
        <v>0</v>
      </c>
      <c r="D348" s="542">
        <f>SUMIFS('Faturamento NNE'!$H$2:$H$707,'Faturamento NNE'!$E$2:$E$707,'Infos Relatório'!$B$326,'Faturamento NNE'!$F$2:$F$707,'Infos Relatório'!$B348,'Faturamento NNE'!$AA$2:$AA$707,'Infos Relatório'!C$1)</f>
        <v>0</v>
      </c>
      <c r="E348" s="543">
        <f>SUMIFS('Faturamento NNE'!$K$2:$K$707,'Faturamento NNE'!$E$2:$E$707,'Infos Relatório'!$B$326,'Faturamento NNE'!$F$2:$F$707,'Infos Relatório'!$B348,'Faturamento NNE'!$AA$2:$AA$707,'Infos Relatório'!C$1)</f>
        <v>0</v>
      </c>
      <c r="F348" s="544">
        <f>SUMIFS('Faturamento NNE'!$P$2:$P$707,'Faturamento NNE'!$E$2:$E$707,'Infos Relatório'!$B$326,'Faturamento NNE'!$F$2:$F$707,'Infos Relatório'!$B348,'Faturamento NNE'!$AA$2:$AA$707,'Infos Relatório'!C$1,'Faturamento NNE'!$U$2:$U$707,"Sim")+SUMIFS('Faturamento NNE'!$Q$2:$Q$707,'Faturamento NNE'!$E$2:$E$707,'Infos Relatório'!$B$326,'Faturamento NNE'!$F$2:$F$707,'Infos Relatório'!$B348,'Faturamento NNE'!$AA$2:$AA$707,'Infos Relatório'!C$1,'Faturamento NNE'!$U$2:$U$707,"Sim")</f>
        <v>0</v>
      </c>
      <c r="G348" s="283" t="e">
        <f t="shared" si="108"/>
        <v>#DIV/0!</v>
      </c>
      <c r="H348" s="545">
        <f>SUMIFS('Faturamento NNE'!$I$2:$I$707,'Faturamento NNE'!$E$2:$E$707,'Infos Relatório'!$B$326,'Faturamento NNE'!$F$2:$F$707,'Infos Relatório'!$B348,'Faturamento NNE'!$AA$2:$AA$707,'Infos Relatório'!C$1)</f>
        <v>0</v>
      </c>
      <c r="I348" s="541">
        <f>COUNTIFS('Faturamento NNE'!$E$2:$E$707,'Infos Relatório'!$B$326,'Faturamento NNE'!$F$2:$F$707,'Infos Relatório'!$B348,'Faturamento NNE'!$AA$2:$AA$707,'Infos Relatório'!I$1)</f>
        <v>0</v>
      </c>
      <c r="J348" s="542">
        <f>SUMIFS('Faturamento NNE'!$H$2:$H$707,'Faturamento NNE'!$E$2:$E$707,'Infos Relatório'!$B$326,'Faturamento NNE'!$F$2:$F$707,'Infos Relatório'!$B348,'Faturamento NNE'!$AA$2:$AA$707,'Infos Relatório'!I$1)</f>
        <v>0</v>
      </c>
      <c r="K348" s="543">
        <f>SUMIFS('Faturamento NNE'!$K$2:$K$707,'Faturamento NNE'!$E$2:$E$707,'Infos Relatório'!$B$326,'Faturamento NNE'!$F$2:$F$707,'Infos Relatório'!$B348,'Faturamento NNE'!$AA$2:$AA$707,'Infos Relatório'!I$1)</f>
        <v>0</v>
      </c>
      <c r="L348" s="544">
        <f>SUMIFS('Faturamento NNE'!$P$2:$P$707,'Faturamento NNE'!$E$2:$E$707,'Infos Relatório'!$B$326,'Faturamento NNE'!$F$2:$F$707,'Infos Relatório'!$B348,'Faturamento NNE'!$AA$2:$AA$707,'Infos Relatório'!I$1,'Faturamento NNE'!$U$2:$U$707,"Sim")+SUMIFS('Faturamento NNE'!$Q$2:$Q$707,'Faturamento NNE'!$E$2:$E$707,'Infos Relatório'!$B$326,'Faturamento NNE'!$F$2:$F$707,'Infos Relatório'!$B348,'Faturamento NNE'!$AA$2:$AA$707,'Infos Relatório'!I$1,'Faturamento NNE'!$U$2:$U$707,"Sim")</f>
        <v>0</v>
      </c>
      <c r="M348" s="283" t="e">
        <f t="shared" si="109"/>
        <v>#DIV/0!</v>
      </c>
      <c r="N348" s="545">
        <f>SUMIFS('Faturamento NNE'!$I$2:$I$707,'Faturamento NNE'!$E$2:$E$707,'Infos Relatório'!$B$326,'Faturamento NNE'!$F$2:$F$707,'Infos Relatório'!$B348,'Faturamento NNE'!$AA$2:$AA$707,'Infos Relatório'!I$1)</f>
        <v>0</v>
      </c>
      <c r="O348" s="541">
        <f>COUNTIFS('Faturamento NNE'!$E$2:$E$707,'Infos Relatório'!$B$326,'Faturamento NNE'!$F$2:$F$707,'Infos Relatório'!$B348,'Faturamento NNE'!$AA$2:$AA$707,'Infos Relatório'!O$1)</f>
        <v>0</v>
      </c>
      <c r="P348" s="542">
        <f>SUMIFS('Faturamento NNE'!$H$2:$H$707,'Faturamento NNE'!$E$2:$E$707,'Infos Relatório'!$B$326,'Faturamento NNE'!$F$2:$F$707,'Infos Relatório'!$B348,'Faturamento NNE'!$AA$2:$AA$707,'Infos Relatório'!O$1)</f>
        <v>0</v>
      </c>
      <c r="Q348" s="542">
        <f>SUMIFS('Faturamento NNE'!$K$2:$K$707,'Faturamento NNE'!$E$2:$E$707,'Infos Relatório'!$B$326,'Faturamento NNE'!$F$2:$F$707,'Infos Relatório'!$B348,'Faturamento NNE'!$AA$2:$AA$707,'Infos Relatório'!O$1)</f>
        <v>0</v>
      </c>
      <c r="R348" s="546">
        <f>SUMIFS('Faturamento NNE'!$P$2:$P$707,'Faturamento NNE'!$E$2:$E$707,'Infos Relatório'!$B$326,'Faturamento NNE'!$F$2:$F$707,'Infos Relatório'!$B348,'Faturamento NNE'!$AA$2:$AA$707,'Infos Relatório'!O$1,'Faturamento NNE'!$U$2:$U$707,"Sim")+SUMIFS('Faturamento NNE'!$Q$2:$Q$707,'Faturamento NNE'!$E$2:$E$707,'Infos Relatório'!$B$326,'Faturamento NNE'!$F$2:$F$707,'Infos Relatório'!$B348,'Faturamento NNE'!$AA$2:$AA$707,'Infos Relatório'!O$1,'Faturamento NNE'!$U$2:$U$707,"Sim")</f>
        <v>0</v>
      </c>
      <c r="S348" s="227" t="e">
        <f t="shared" si="110"/>
        <v>#DIV/0!</v>
      </c>
      <c r="T348" s="545">
        <f>SUMIFS('Faturamento NNE'!$I$2:$I$707,'Faturamento NNE'!$E$2:$E$707,'Infos Relatório'!$B$326,'Faturamento NNE'!$F$2:$F$707,'Infos Relatório'!$B348,'Faturamento NNE'!$AA$2:$AA$707,'Infos Relatório'!O$1)</f>
        <v>0</v>
      </c>
      <c r="U348" s="541">
        <f>COUNTIFS('Faturamento NNE'!$E$2:$E$707,'Infos Relatório'!$B$326,'Faturamento NNE'!$F$2:$F$707,'Infos Relatório'!$B348,'Faturamento NNE'!$AA$2:$AA$707,'Infos Relatório'!U$1)</f>
        <v>0</v>
      </c>
      <c r="V348" s="542">
        <f>SUMIFS('Faturamento NNE'!$H$2:$H$707,'Faturamento NNE'!$E$2:$E$707,'Infos Relatório'!$B$326,'Faturamento NNE'!$F$2:$F$707,'Infos Relatório'!$B348,'Faturamento NNE'!$AA$2:$AA$707,'Infos Relatório'!U$1)</f>
        <v>0</v>
      </c>
      <c r="W348" s="542">
        <f>SUMIFS('Faturamento NNE'!$K$2:$K$707,'Faturamento NNE'!$E$2:$E$707,'Infos Relatório'!$B$326,'Faturamento NNE'!$F$2:$F$707,'Infos Relatório'!$B348,'Faturamento NNE'!$AA$2:$AA$707,'Infos Relatório'!U$1)</f>
        <v>0</v>
      </c>
      <c r="X348" s="546">
        <f>SUMIFS('Faturamento NNE'!$P$2:$P$707,'Faturamento NNE'!$E$2:$E$707,'Infos Relatório'!$B$326,'Faturamento NNE'!$F$2:$F$707,'Infos Relatório'!$B348,'Faturamento NNE'!$AA$2:$AA$707,'Infos Relatório'!U$1,'Faturamento NNE'!$U$2:$U$707,"Sim")+SUMIFS('Faturamento NNE'!$Q$2:$Q$707,'Faturamento NNE'!$E$2:$E$707,'Infos Relatório'!$B$326,'Faturamento NNE'!$F$2:$F$707,'Infos Relatório'!$B348,'Faturamento NNE'!$AA$2:$AA$707,'Infos Relatório'!U$1,'Faturamento NNE'!$U$2:$U$707,"Sim")</f>
        <v>0</v>
      </c>
      <c r="Y348" s="227" t="e">
        <f t="shared" si="111"/>
        <v>#DIV/0!</v>
      </c>
      <c r="Z348" s="545">
        <f>SUMIFS('Faturamento NNE'!$I$2:$I$707,'Faturamento NNE'!$E$2:$E$707,'Infos Relatório'!$B$326,'Faturamento NNE'!$F$2:$F$707,'Infos Relatório'!$B348,'Faturamento NNE'!$AA$2:$AA$707,'Infos Relatório'!U$1)</f>
        <v>0</v>
      </c>
      <c r="AA348" s="541">
        <f>COUNTIFS('Faturamento NNE'!$E$2:$E$707,'Infos Relatório'!$B$326,'Faturamento NNE'!$F$2:$F$707,'Infos Relatório'!$B348,'Faturamento NNE'!$AA$2:$AA$707,'Infos Relatório'!AA$1)</f>
        <v>0</v>
      </c>
      <c r="AB348" s="542">
        <f>SUMIFS('Faturamento NNE'!$H$2:$H$707,'Faturamento NNE'!$E$2:$E$707,'Infos Relatório'!$B$326,'Faturamento NNE'!$F$2:$F$707,'Infos Relatório'!$B348,'Faturamento NNE'!$AA$2:$AA$707,'Infos Relatório'!AA$1)</f>
        <v>0</v>
      </c>
      <c r="AC348" s="542">
        <f>SUMIFS('Faturamento NNE'!$K$2:$K$707,'Faturamento NNE'!$E$2:$E$707,'Infos Relatório'!$B$326,'Faturamento NNE'!$F$2:$F$707,'Infos Relatório'!$B348,'Faturamento NNE'!$AA$2:$AA$707,'Infos Relatório'!AA$1)</f>
        <v>0</v>
      </c>
      <c r="AD348" s="546">
        <f>SUMIFS('Faturamento NNE'!$P$2:$P$707,'Faturamento NNE'!$E$2:$E$707,'Infos Relatório'!$B$326,'Faturamento NNE'!$F$2:$F$707,'Infos Relatório'!$B348,'Faturamento NNE'!$AA$2:$AA$707,'Infos Relatório'!AA$1,'Faturamento NNE'!$U$2:$U$707,"Sim")+SUMIFS('Faturamento NNE'!$Q$2:$Q$707,'Faturamento NNE'!$E$2:$E$707,'Infos Relatório'!$B$326,'Faturamento NNE'!$F$2:$F$707,'Infos Relatório'!$B348,'Faturamento NNE'!$AA$2:$AA$707,'Infos Relatório'!AA$1,'Faturamento NNE'!$U$2:$U$707,"Sim")</f>
        <v>0</v>
      </c>
      <c r="AE348" s="227" t="e">
        <f t="shared" si="112"/>
        <v>#DIV/0!</v>
      </c>
      <c r="AF348" s="545">
        <f>SUMIFS('Faturamento NNE'!$I$2:$I$707,'Faturamento NNE'!$E$2:$E$707,'Infos Relatório'!$B$326,'Faturamento NNE'!$F$2:$F$707,'Infos Relatório'!$B348,'Faturamento NNE'!$AA$2:$AA$707,'Infos Relatório'!AA$1)</f>
        <v>0</v>
      </c>
      <c r="AG348" s="541">
        <f>COUNTIFS('Faturamento NNE'!$E$2:$E$707,'Infos Relatório'!$B$326,'Faturamento NNE'!$F$2:$F$707,'Infos Relatório'!$B348,'Faturamento NNE'!$AA$2:$AA$707,'Infos Relatório'!AG$1)</f>
        <v>0</v>
      </c>
      <c r="AH348" s="542">
        <f>SUMIFS('Faturamento NNE'!$H$2:$H$707,'Faturamento NNE'!$E$2:$E$707,'Infos Relatório'!$B$326,'Faturamento NNE'!$F$2:$F$707,'Infos Relatório'!$B348,'Faturamento NNE'!$AA$2:$AA$707,'Infos Relatório'!AG$1)</f>
        <v>0</v>
      </c>
      <c r="AI348" s="542">
        <f>SUMIFS('Faturamento NNE'!$K$2:$K$707,'Faturamento NNE'!$E$2:$E$707,'Infos Relatório'!$B$326,'Faturamento NNE'!$F$2:$F$707,'Infos Relatório'!$B348,'Faturamento NNE'!$AA$2:$AA$707,'Infos Relatório'!AG$1)</f>
        <v>0</v>
      </c>
      <c r="AJ348" s="546">
        <f>SUMIFS('Faturamento NNE'!$P$2:$P$707,'Faturamento NNE'!$E$2:$E$707,'Infos Relatório'!$B$326,'Faturamento NNE'!$F$2:$F$707,'Infos Relatório'!$B348,'Faturamento NNE'!$AA$2:$AA$707,'Infos Relatório'!AG$1,'Faturamento NNE'!$U$2:$U$707,"Sim")+SUMIFS('Faturamento NNE'!$Q$2:$Q$707,'Faturamento NNE'!$E$2:$E$707,'Infos Relatório'!$B$326,'Faturamento NNE'!$F$2:$F$707,'Infos Relatório'!$B348,'Faturamento NNE'!$AA$2:$AA$707,'Infos Relatório'!AG$1,'Faturamento NNE'!$U$2:$U$707,"Sim")</f>
        <v>0</v>
      </c>
      <c r="AK348" s="227" t="e">
        <f t="shared" si="113"/>
        <v>#DIV/0!</v>
      </c>
      <c r="AL348" s="545">
        <f>SUMIFS('Faturamento NNE'!$I$2:$I$707,'Faturamento NNE'!$E$2:$E$707,'Infos Relatório'!$B$326,'Faturamento NNE'!$F$2:$F$707,'Infos Relatório'!$B348,'Faturamento NNE'!$AA$2:$AA$707,'Infos Relatório'!AG$1)</f>
        <v>0</v>
      </c>
      <c r="AM348" s="541">
        <f>COUNTIFS('Faturamento NNE'!$E$2:$E$707,'Infos Relatório'!$B$326,'Faturamento NNE'!$F$2:$F$707,'Infos Relatório'!$B348,'Faturamento NNE'!$AA$2:$AA$707,'Infos Relatório'!AM$1)</f>
        <v>0</v>
      </c>
      <c r="AN348" s="542">
        <f>SUMIFS('Faturamento NNE'!$H$2:$H$707,'Faturamento NNE'!$E$2:$E$707,'Infos Relatório'!$B$326,'Faturamento NNE'!$F$2:$F$707,'Infos Relatório'!$B348,'Faturamento NNE'!$AA$2:$AA$707,'Infos Relatório'!AM$1)</f>
        <v>0</v>
      </c>
      <c r="AO348" s="542">
        <f>SUMIFS('Faturamento NNE'!$K$2:$K$707,'Faturamento NNE'!$E$2:$E$707,'Infos Relatório'!$B$326,'Faturamento NNE'!$F$2:$F$707,'Infos Relatório'!$B348,'Faturamento NNE'!$AA$2:$AA$707,'Infos Relatório'!AM$1)</f>
        <v>0</v>
      </c>
      <c r="AP348" s="546">
        <f>SUMIFS('Faturamento NNE'!$P$2:$P$707,'Faturamento NNE'!$E$2:$E$707,'Infos Relatório'!$B$326,'Faturamento NNE'!$F$2:$F$707,'Infos Relatório'!$B348,'Faturamento NNE'!$AA$2:$AA$707,'Infos Relatório'!AM$1,'Faturamento NNE'!$U$2:$U$707,"Sim")+SUMIFS('Faturamento NNE'!$Q$2:$Q$707,'Faturamento NNE'!$E$2:$E$707,'Infos Relatório'!$B$326,'Faturamento NNE'!$F$2:$F$707,'Infos Relatório'!$B348,'Faturamento NNE'!$AA$2:$AA$707,'Infos Relatório'!AM$1,'Faturamento NNE'!$U$2:$U$707,"Sim")</f>
        <v>0</v>
      </c>
      <c r="AQ348" s="227" t="e">
        <f t="shared" si="114"/>
        <v>#DIV/0!</v>
      </c>
      <c r="AR348" s="545">
        <f>SUMIFS('Faturamento NNE'!$I$2:$I$707,'Faturamento NNE'!$E$2:$E$707,'Infos Relatório'!$B$326,'Faturamento NNE'!$F$2:$F$707,'Infos Relatório'!$B348,'Faturamento NNE'!$AA$2:$AA$707,'Infos Relatório'!AM$1)</f>
        <v>0</v>
      </c>
      <c r="AS348" s="541">
        <f>COUNTIFS('Faturamento NNE'!$E$2:$E$707,'Infos Relatório'!$B$326,'Faturamento NNE'!$F$2:$F$707,'Infos Relatório'!$B348,'Faturamento NNE'!$AA$2:$AA$707,'Infos Relatório'!AS$1)</f>
        <v>0</v>
      </c>
      <c r="AT348" s="542">
        <f>SUMIFS('Faturamento NNE'!$H$2:$H$707,'Faturamento NNE'!$E$2:$E$707,'Infos Relatório'!$B$326,'Faturamento NNE'!$F$2:$F$707,'Infos Relatório'!$B348,'Faturamento NNE'!$AA$2:$AA$707,'Infos Relatório'!AS$1)</f>
        <v>0</v>
      </c>
      <c r="AU348" s="542">
        <f>SUMIFS('Faturamento NNE'!$K$2:$K$707,'Faturamento NNE'!$E$2:$E$707,'Infos Relatório'!$B$326,'Faturamento NNE'!$F$2:$F$707,'Infos Relatório'!$B348,'Faturamento NNE'!$AA$2:$AA$707,'Infos Relatório'!AS$1)</f>
        <v>0</v>
      </c>
      <c r="AV348" s="546">
        <f>SUMIFS('Faturamento NNE'!$P$2:$P$707,'Faturamento NNE'!$E$2:$E$707,'Infos Relatório'!$B$326,'Faturamento NNE'!$F$2:$F$707,'Infos Relatório'!$B348,'Faturamento NNE'!$AA$2:$AA$707,'Infos Relatório'!AS$1,'Faturamento NNE'!$U$2:$U$707,"Sim")+SUMIFS('Faturamento NNE'!$Q$2:$Q$707,'Faturamento NNE'!$E$2:$E$707,'Infos Relatório'!$B$326,'Faturamento NNE'!$F$2:$F$707,'Infos Relatório'!$B348,'Faturamento NNE'!$AA$2:$AA$707,'Infos Relatório'!AS$1,'Faturamento NNE'!$U$2:$U$707,"Sim")</f>
        <v>0</v>
      </c>
      <c r="AW348" s="227" t="e">
        <f t="shared" si="115"/>
        <v>#DIV/0!</v>
      </c>
      <c r="AX348" s="545">
        <f>SUMIFS('Faturamento NNE'!$I$2:$I$707,'Faturamento NNE'!$E$2:$E$707,'Infos Relatório'!$B$326,'Faturamento NNE'!$F$2:$F$707,'Infos Relatório'!$B348,'Faturamento NNE'!$AA$2:$AA$707,'Infos Relatório'!AS$1)</f>
        <v>0</v>
      </c>
      <c r="AY348" s="541">
        <f>COUNTIFS('Faturamento NNE'!$E$2:$E$707,'Infos Relatório'!$B$326,'Faturamento NNE'!$F$2:$F$707,'Infos Relatório'!$B348,'Faturamento NNE'!$AA$2:$AA$707,'Infos Relatório'!AY$1)</f>
        <v>0</v>
      </c>
      <c r="AZ348" s="542">
        <f>SUMIFS('Faturamento NNE'!$H$2:$H$707,'Faturamento NNE'!$E$2:$E$707,'Infos Relatório'!$B$326,'Faturamento NNE'!$F$2:$F$707,'Infos Relatório'!$B348,'Faturamento NNE'!$AA$2:$AA$707,'Infos Relatório'!AY$1)</f>
        <v>0</v>
      </c>
      <c r="BA348" s="542">
        <f>SUMIFS('Faturamento NNE'!$K$2:$K$707,'Faturamento NNE'!$E$2:$E$707,'Infos Relatório'!$B$326,'Faturamento NNE'!$F$2:$F$707,'Infos Relatório'!$B348,'Faturamento NNE'!$AA$2:$AA$707,'Infos Relatório'!AY$1)</f>
        <v>0</v>
      </c>
      <c r="BB348" s="546">
        <f>SUMIFS('Faturamento NNE'!$P$2:$P$707,'Faturamento NNE'!$E$2:$E$707,'Infos Relatório'!$B$326,'Faturamento NNE'!$F$2:$F$707,'Infos Relatório'!$B348,'Faturamento NNE'!$AA$2:$AA$707,'Infos Relatório'!AY$1,'Faturamento NNE'!$U$2:$U$707,"Sim")+SUMIFS('Faturamento NNE'!$Q$2:$Q$707,'Faturamento NNE'!$E$2:$E$707,'Infos Relatório'!$B$326,'Faturamento NNE'!$F$2:$F$707,'Infos Relatório'!$B348,'Faturamento NNE'!$AA$2:$AA$707,'Infos Relatório'!AY$1,'Faturamento NNE'!$U$2:$U$707,"Sim")</f>
        <v>0</v>
      </c>
      <c r="BC348" s="227" t="e">
        <f t="shared" si="116"/>
        <v>#DIV/0!</v>
      </c>
      <c r="BD348" s="545">
        <f>SUMIFS('Faturamento NNE'!$I$2:$I$707,'Faturamento NNE'!$E$2:$E$707,'Infos Relatório'!$B$326,'Faturamento NNE'!$F$2:$F$707,'Infos Relatório'!$B348,'Faturamento NNE'!$AA$2:$AA$707,'Infos Relatório'!AY$1)</f>
        <v>0</v>
      </c>
      <c r="BE348" s="541">
        <f>COUNTIFS('Faturamento NNE'!$E$2:$E$707,'Infos Relatório'!$B$326,'Faturamento NNE'!$F$2:$F$707,'Infos Relatório'!$B348,'Faturamento NNE'!$AA$2:$AA$707,'Infos Relatório'!BE$1)</f>
        <v>0</v>
      </c>
      <c r="BF348" s="542">
        <f>SUMIFS('Faturamento NNE'!$H$2:$H$707,'Faturamento NNE'!$E$2:$E$707,'Infos Relatório'!$B$326,'Faturamento NNE'!$F$2:$F$707,'Infos Relatório'!$B348,'Faturamento NNE'!$AA$2:$AA$707,'Infos Relatório'!BE$1)</f>
        <v>0</v>
      </c>
      <c r="BG348" s="542">
        <f>SUMIFS('Faturamento NNE'!$K$2:$K$707,'Faturamento NNE'!$E$2:$E$707,'Infos Relatório'!$B$326,'Faturamento NNE'!$F$2:$F$707,'Infos Relatório'!$B348,'Faturamento NNE'!$AA$2:$AA$707,'Infos Relatório'!BE$1)</f>
        <v>0</v>
      </c>
      <c r="BH348" s="546">
        <f>SUMIFS('Faturamento NNE'!$P$2:$P$707,'Faturamento NNE'!$E$2:$E$707,'Infos Relatório'!$B$326,'Faturamento NNE'!$F$2:$F$707,'Infos Relatório'!$B348,'Faturamento NNE'!$AA$2:$AA$707,'Infos Relatório'!BE$1,'Faturamento NNE'!$U$2:$U$707,"Sim")+SUMIFS('Faturamento NNE'!$Q$2:$Q$707,'Faturamento NNE'!$E$2:$E$707,'Infos Relatório'!$B$326,'Faturamento NNE'!$F$2:$F$707,'Infos Relatório'!$B348,'Faturamento NNE'!$AA$2:$AA$707,'Infos Relatório'!BE$1,'Faturamento NNE'!$U$2:$U$707,"Sim")</f>
        <v>0</v>
      </c>
      <c r="BI348" s="227" t="e">
        <f t="shared" si="117"/>
        <v>#DIV/0!</v>
      </c>
      <c r="BJ348" s="545">
        <f>SUMIFS('Faturamento NNE'!$I$2:$I$707,'Faturamento NNE'!$E$2:$E$707,'Infos Relatório'!$B$326,'Faturamento NNE'!$F$2:$F$707,'Infos Relatório'!$B348,'Faturamento NNE'!$AA$2:$AA$707,'Infos Relatório'!BE$1)</f>
        <v>0</v>
      </c>
      <c r="BK348" s="541">
        <f>COUNTIFS('Faturamento NNE'!$E$2:$E$707,'Infos Relatório'!$B$326,'Faturamento NNE'!$F$2:$F$707,'Infos Relatório'!$B348,'Faturamento NNE'!$AA$2:$AA$707,'Infos Relatório'!BK$1)</f>
        <v>0</v>
      </c>
      <c r="BL348" s="542">
        <f>SUMIFS('Faturamento NNE'!$H$2:$H$707,'Faturamento NNE'!$E$2:$E$707,'Infos Relatório'!$B$326,'Faturamento NNE'!$F$2:$F$707,'Infos Relatório'!$B348,'Faturamento NNE'!$AA$2:$AA$707,'Infos Relatório'!BK$1)</f>
        <v>0</v>
      </c>
      <c r="BM348" s="542">
        <f>SUMIFS('Faturamento NNE'!$K$2:$K$707,'Faturamento NNE'!$E$2:$E$707,'Infos Relatório'!$B$326,'Faturamento NNE'!$F$2:$F$707,'Infos Relatório'!$B348,'Faturamento NNE'!$AA$2:$AA$707,'Infos Relatório'!BK$1)</f>
        <v>0</v>
      </c>
      <c r="BN348" s="546">
        <f>SUMIFS('Faturamento NNE'!$P$2:$P$707,'Faturamento NNE'!$E$2:$E$707,'Infos Relatório'!$B$326,'Faturamento NNE'!$F$2:$F$707,'Infos Relatório'!$B348,'Faturamento NNE'!$AA$2:$AA$707,'Infos Relatório'!BK$1,'Faturamento NNE'!$U$2:$U$707,"Sim")+SUMIFS('Faturamento NNE'!$Q$2:$Q$707,'Faturamento NNE'!$E$2:$E$707,'Infos Relatório'!$B$326,'Faturamento NNE'!$F$2:$F$707,'Infos Relatório'!$B348,'Faturamento NNE'!$AA$2:$AA$707,'Infos Relatório'!BK$1,'Faturamento NNE'!$U$2:$U$707,"Sim")</f>
        <v>0</v>
      </c>
      <c r="BO348" s="227" t="e">
        <f t="shared" si="118"/>
        <v>#DIV/0!</v>
      </c>
      <c r="BP348" s="545">
        <f>SUMIFS('Faturamento NNE'!$I$2:$I$707,'Faturamento NNE'!$E$2:$E$707,'Infos Relatório'!$B$326,'Faturamento NNE'!$F$2:$F$707,'Infos Relatório'!$B348,'Faturamento NNE'!$AA$2:$AA$707,'Infos Relatório'!BK$1)</f>
        <v>0</v>
      </c>
      <c r="BQ348" s="541">
        <f>COUNTIFS('Faturamento NNE'!$E$2:$E$707,'Infos Relatório'!$B$326,'Faturamento NNE'!$F$2:$F$707,'Infos Relatório'!$B348,'Faturamento NNE'!$AA$2:$AA$707,'Infos Relatório'!BQ$1)</f>
        <v>0</v>
      </c>
      <c r="BR348" s="542">
        <f>SUMIFS('Faturamento NNE'!$H$2:$H$707,'Faturamento NNE'!$E$2:$E$707,'Infos Relatório'!$B$326,'Faturamento NNE'!$F$2:$F$707,'Infos Relatório'!$B348,'Faturamento NNE'!$AA$2:$AA$707,'Infos Relatório'!BQ$1)</f>
        <v>0</v>
      </c>
      <c r="BS348" s="542">
        <f>SUMIFS('Faturamento NNE'!$K$2:$K$707,'Faturamento NNE'!$E$2:$E$707,'Infos Relatório'!$B$326,'Faturamento NNE'!$F$2:$F$707,'Infos Relatório'!$B348,'Faturamento NNE'!$AA$2:$AA$707,'Infos Relatório'!BQ$1)</f>
        <v>0</v>
      </c>
      <c r="BT348" s="546">
        <f>SUMIFS('Faturamento NNE'!$P$2:$P$707,'Faturamento NNE'!$E$2:$E$707,'Infos Relatório'!$B$326,'Faturamento NNE'!$F$2:$F$707,'Infos Relatório'!$B348,'Faturamento NNE'!$AA$2:$AA$707,'Infos Relatório'!BQ$1,'Faturamento NNE'!$U$2:$U$707,"Sim")+SUMIFS('Faturamento NNE'!$Q$2:$Q$707,'Faturamento NNE'!$E$2:$E$707,'Infos Relatório'!$B$326,'Faturamento NNE'!$F$2:$F$707,'Infos Relatório'!$B348,'Faturamento NNE'!$AA$2:$AA$707,'Infos Relatório'!BQ$1,'Faturamento NNE'!$U$2:$U$707,"Sim")</f>
        <v>0</v>
      </c>
      <c r="BU348" s="227" t="e">
        <f t="shared" si="119"/>
        <v>#DIV/0!</v>
      </c>
      <c r="BV348" s="545">
        <f>SUMIFS('Faturamento NNE'!$I$2:$I$707,'Faturamento NNE'!$E$2:$E$707,'Infos Relatório'!$B$326,'Faturamento NNE'!$F$2:$F$707,'Infos Relatório'!$B348,'Faturamento NNE'!$AA$2:$AA$707,'Infos Relatório'!BQ$1)</f>
        <v>0</v>
      </c>
    </row>
    <row r="349" spans="2:74">
      <c r="B349" s="217" t="s">
        <v>152</v>
      </c>
      <c r="C349" s="541">
        <f>COUNTIFS('Faturamento NNE'!$E$2:$E$707,'Infos Relatório'!$B$326,'Faturamento NNE'!$F$2:$F$707,'Infos Relatório'!$B349,'Faturamento NNE'!$AA$2:$AA$707,'Infos Relatório'!C$1)</f>
        <v>0</v>
      </c>
      <c r="D349" s="542">
        <f>SUMIFS('Faturamento NNE'!$H$2:$H$707,'Faturamento NNE'!$E$2:$E$707,'Infos Relatório'!$B$326,'Faturamento NNE'!$F$2:$F$707,'Infos Relatório'!$B349,'Faturamento NNE'!$AA$2:$AA$707,'Infos Relatório'!C$1)</f>
        <v>0</v>
      </c>
      <c r="E349" s="543">
        <f>SUMIFS('Faturamento NNE'!$K$2:$K$707,'Faturamento NNE'!$E$2:$E$707,'Infos Relatório'!$B$326,'Faturamento NNE'!$F$2:$F$707,'Infos Relatório'!$B349,'Faturamento NNE'!$AA$2:$AA$707,'Infos Relatório'!C$1)</f>
        <v>0</v>
      </c>
      <c r="F349" s="544">
        <f>SUMIFS('Faturamento NNE'!$P$2:$P$707,'Faturamento NNE'!$E$2:$E$707,'Infos Relatório'!$B$326,'Faturamento NNE'!$F$2:$F$707,'Infos Relatório'!$B349,'Faturamento NNE'!$AA$2:$AA$707,'Infos Relatório'!C$1,'Faturamento NNE'!$U$2:$U$707,"Sim")+SUMIFS('Faturamento NNE'!$Q$2:$Q$707,'Faturamento NNE'!$E$2:$E$707,'Infos Relatório'!$B$326,'Faturamento NNE'!$F$2:$F$707,'Infos Relatório'!$B349,'Faturamento NNE'!$AA$2:$AA$707,'Infos Relatório'!C$1,'Faturamento NNE'!$U$2:$U$707,"Sim")</f>
        <v>0</v>
      </c>
      <c r="G349" s="283" t="e">
        <f t="shared" si="108"/>
        <v>#DIV/0!</v>
      </c>
      <c r="H349" s="545">
        <f>SUMIFS('Faturamento NNE'!$I$2:$I$707,'Faturamento NNE'!$E$2:$E$707,'Infos Relatório'!$B$326,'Faturamento NNE'!$F$2:$F$707,'Infos Relatório'!$B349,'Faturamento NNE'!$AA$2:$AA$707,'Infos Relatório'!C$1)</f>
        <v>0</v>
      </c>
      <c r="I349" s="541">
        <f>COUNTIFS('Faturamento NNE'!$E$2:$E$707,'Infos Relatório'!$B$326,'Faturamento NNE'!$F$2:$F$707,'Infos Relatório'!$B349,'Faturamento NNE'!$AA$2:$AA$707,'Infos Relatório'!I$1)</f>
        <v>0</v>
      </c>
      <c r="J349" s="542">
        <f>SUMIFS('Faturamento NNE'!$H$2:$H$707,'Faturamento NNE'!$E$2:$E$707,'Infos Relatório'!$B$326,'Faturamento NNE'!$F$2:$F$707,'Infos Relatório'!$B349,'Faturamento NNE'!$AA$2:$AA$707,'Infos Relatório'!I$1)</f>
        <v>0</v>
      </c>
      <c r="K349" s="543">
        <f>SUMIFS('Faturamento NNE'!$K$2:$K$707,'Faturamento NNE'!$E$2:$E$707,'Infos Relatório'!$B$326,'Faturamento NNE'!$F$2:$F$707,'Infos Relatório'!$B349,'Faturamento NNE'!$AA$2:$AA$707,'Infos Relatório'!I$1)</f>
        <v>0</v>
      </c>
      <c r="L349" s="544">
        <f>SUMIFS('Faturamento NNE'!$P$2:$P$707,'Faturamento NNE'!$E$2:$E$707,'Infos Relatório'!$B$326,'Faturamento NNE'!$F$2:$F$707,'Infos Relatório'!$B349,'Faturamento NNE'!$AA$2:$AA$707,'Infos Relatório'!I$1,'Faturamento NNE'!$U$2:$U$707,"Sim")+SUMIFS('Faturamento NNE'!$Q$2:$Q$707,'Faturamento NNE'!$E$2:$E$707,'Infos Relatório'!$B$326,'Faturamento NNE'!$F$2:$F$707,'Infos Relatório'!$B349,'Faturamento NNE'!$AA$2:$AA$707,'Infos Relatório'!I$1,'Faturamento NNE'!$U$2:$U$707,"Sim")</f>
        <v>0</v>
      </c>
      <c r="M349" s="283" t="e">
        <f t="shared" si="109"/>
        <v>#DIV/0!</v>
      </c>
      <c r="N349" s="545">
        <f>SUMIFS('Faturamento NNE'!$I$2:$I$707,'Faturamento NNE'!$E$2:$E$707,'Infos Relatório'!$B$326,'Faturamento NNE'!$F$2:$F$707,'Infos Relatório'!$B349,'Faturamento NNE'!$AA$2:$AA$707,'Infos Relatório'!I$1)</f>
        <v>0</v>
      </c>
      <c r="O349" s="541">
        <f>COUNTIFS('Faturamento NNE'!$E$2:$E$707,'Infos Relatório'!$B$326,'Faturamento NNE'!$F$2:$F$707,'Infos Relatório'!$B349,'Faturamento NNE'!$AA$2:$AA$707,'Infos Relatório'!O$1)</f>
        <v>0</v>
      </c>
      <c r="P349" s="542">
        <f>SUMIFS('Faturamento NNE'!$H$2:$H$707,'Faturamento NNE'!$E$2:$E$707,'Infos Relatório'!$B$326,'Faturamento NNE'!$F$2:$F$707,'Infos Relatório'!$B349,'Faturamento NNE'!$AA$2:$AA$707,'Infos Relatório'!O$1)</f>
        <v>0</v>
      </c>
      <c r="Q349" s="542">
        <f>SUMIFS('Faturamento NNE'!$K$2:$K$707,'Faturamento NNE'!$E$2:$E$707,'Infos Relatório'!$B$326,'Faturamento NNE'!$F$2:$F$707,'Infos Relatório'!$B349,'Faturamento NNE'!$AA$2:$AA$707,'Infos Relatório'!O$1)</f>
        <v>0</v>
      </c>
      <c r="R349" s="546">
        <f>SUMIFS('Faturamento NNE'!$P$2:$P$707,'Faturamento NNE'!$E$2:$E$707,'Infos Relatório'!$B$326,'Faturamento NNE'!$F$2:$F$707,'Infos Relatório'!$B349,'Faturamento NNE'!$AA$2:$AA$707,'Infos Relatório'!O$1,'Faturamento NNE'!$U$2:$U$707,"Sim")+SUMIFS('Faturamento NNE'!$Q$2:$Q$707,'Faturamento NNE'!$E$2:$E$707,'Infos Relatório'!$B$326,'Faturamento NNE'!$F$2:$F$707,'Infos Relatório'!$B349,'Faturamento NNE'!$AA$2:$AA$707,'Infos Relatório'!O$1,'Faturamento NNE'!$U$2:$U$707,"Sim")</f>
        <v>0</v>
      </c>
      <c r="S349" s="227" t="e">
        <f t="shared" si="110"/>
        <v>#DIV/0!</v>
      </c>
      <c r="T349" s="545">
        <f>SUMIFS('Faturamento NNE'!$I$2:$I$707,'Faturamento NNE'!$E$2:$E$707,'Infos Relatório'!$B$326,'Faturamento NNE'!$F$2:$F$707,'Infos Relatório'!$B349,'Faturamento NNE'!$AA$2:$AA$707,'Infos Relatório'!O$1)</f>
        <v>0</v>
      </c>
      <c r="U349" s="541">
        <f>COUNTIFS('Faturamento NNE'!$E$2:$E$707,'Infos Relatório'!$B$326,'Faturamento NNE'!$F$2:$F$707,'Infos Relatório'!$B349,'Faturamento NNE'!$AA$2:$AA$707,'Infos Relatório'!U$1)</f>
        <v>0</v>
      </c>
      <c r="V349" s="542">
        <f>SUMIFS('Faturamento NNE'!$H$2:$H$707,'Faturamento NNE'!$E$2:$E$707,'Infos Relatório'!$B$326,'Faturamento NNE'!$F$2:$F$707,'Infos Relatório'!$B349,'Faturamento NNE'!$AA$2:$AA$707,'Infos Relatório'!U$1)</f>
        <v>0</v>
      </c>
      <c r="W349" s="542">
        <f>SUMIFS('Faturamento NNE'!$K$2:$K$707,'Faturamento NNE'!$E$2:$E$707,'Infos Relatório'!$B$326,'Faturamento NNE'!$F$2:$F$707,'Infos Relatório'!$B349,'Faturamento NNE'!$AA$2:$AA$707,'Infos Relatório'!U$1)</f>
        <v>0</v>
      </c>
      <c r="X349" s="546">
        <f>SUMIFS('Faturamento NNE'!$P$2:$P$707,'Faturamento NNE'!$E$2:$E$707,'Infos Relatório'!$B$326,'Faturamento NNE'!$F$2:$F$707,'Infos Relatório'!$B349,'Faturamento NNE'!$AA$2:$AA$707,'Infos Relatório'!U$1,'Faturamento NNE'!$U$2:$U$707,"Sim")+SUMIFS('Faturamento NNE'!$Q$2:$Q$707,'Faturamento NNE'!$E$2:$E$707,'Infos Relatório'!$B$326,'Faturamento NNE'!$F$2:$F$707,'Infos Relatório'!$B349,'Faturamento NNE'!$AA$2:$AA$707,'Infos Relatório'!U$1,'Faturamento NNE'!$U$2:$U$707,"Sim")</f>
        <v>0</v>
      </c>
      <c r="Y349" s="227" t="e">
        <f t="shared" si="111"/>
        <v>#DIV/0!</v>
      </c>
      <c r="Z349" s="545">
        <f>SUMIFS('Faturamento NNE'!$I$2:$I$707,'Faturamento NNE'!$E$2:$E$707,'Infos Relatório'!$B$326,'Faturamento NNE'!$F$2:$F$707,'Infos Relatório'!$B349,'Faturamento NNE'!$AA$2:$AA$707,'Infos Relatório'!U$1)</f>
        <v>0</v>
      </c>
      <c r="AA349" s="541">
        <f>COUNTIFS('Faturamento NNE'!$E$2:$E$707,'Infos Relatório'!$B$326,'Faturamento NNE'!$F$2:$F$707,'Infos Relatório'!$B349,'Faturamento NNE'!$AA$2:$AA$707,'Infos Relatório'!AA$1)</f>
        <v>0</v>
      </c>
      <c r="AB349" s="542">
        <f>SUMIFS('Faturamento NNE'!$H$2:$H$707,'Faturamento NNE'!$E$2:$E$707,'Infos Relatório'!$B$326,'Faturamento NNE'!$F$2:$F$707,'Infos Relatório'!$B349,'Faturamento NNE'!$AA$2:$AA$707,'Infos Relatório'!AA$1)</f>
        <v>0</v>
      </c>
      <c r="AC349" s="542">
        <f>SUMIFS('Faturamento NNE'!$K$2:$K$707,'Faturamento NNE'!$E$2:$E$707,'Infos Relatório'!$B$326,'Faturamento NNE'!$F$2:$F$707,'Infos Relatório'!$B349,'Faturamento NNE'!$AA$2:$AA$707,'Infos Relatório'!AA$1)</f>
        <v>0</v>
      </c>
      <c r="AD349" s="546">
        <f>SUMIFS('Faturamento NNE'!$P$2:$P$707,'Faturamento NNE'!$E$2:$E$707,'Infos Relatório'!$B$326,'Faturamento NNE'!$F$2:$F$707,'Infos Relatório'!$B349,'Faturamento NNE'!$AA$2:$AA$707,'Infos Relatório'!AA$1,'Faturamento NNE'!$U$2:$U$707,"Sim")+SUMIFS('Faturamento NNE'!$Q$2:$Q$707,'Faturamento NNE'!$E$2:$E$707,'Infos Relatório'!$B$326,'Faturamento NNE'!$F$2:$F$707,'Infos Relatório'!$B349,'Faturamento NNE'!$AA$2:$AA$707,'Infos Relatório'!AA$1,'Faturamento NNE'!$U$2:$U$707,"Sim")</f>
        <v>0</v>
      </c>
      <c r="AE349" s="227" t="e">
        <f t="shared" si="112"/>
        <v>#DIV/0!</v>
      </c>
      <c r="AF349" s="545">
        <f>SUMIFS('Faturamento NNE'!$I$2:$I$707,'Faturamento NNE'!$E$2:$E$707,'Infos Relatório'!$B$326,'Faturamento NNE'!$F$2:$F$707,'Infos Relatório'!$B349,'Faturamento NNE'!$AA$2:$AA$707,'Infos Relatório'!AA$1)</f>
        <v>0</v>
      </c>
      <c r="AG349" s="541">
        <f>COUNTIFS('Faturamento NNE'!$E$2:$E$707,'Infos Relatório'!$B$326,'Faturamento NNE'!$F$2:$F$707,'Infos Relatório'!$B349,'Faturamento NNE'!$AA$2:$AA$707,'Infos Relatório'!AG$1)</f>
        <v>0</v>
      </c>
      <c r="AH349" s="542">
        <f>SUMIFS('Faturamento NNE'!$H$2:$H$707,'Faturamento NNE'!$E$2:$E$707,'Infos Relatório'!$B$326,'Faturamento NNE'!$F$2:$F$707,'Infos Relatório'!$B349,'Faturamento NNE'!$AA$2:$AA$707,'Infos Relatório'!AG$1)</f>
        <v>0</v>
      </c>
      <c r="AI349" s="542">
        <f>SUMIFS('Faturamento NNE'!$K$2:$K$707,'Faturamento NNE'!$E$2:$E$707,'Infos Relatório'!$B$326,'Faturamento NNE'!$F$2:$F$707,'Infos Relatório'!$B349,'Faturamento NNE'!$AA$2:$AA$707,'Infos Relatório'!AG$1)</f>
        <v>0</v>
      </c>
      <c r="AJ349" s="546">
        <f>SUMIFS('Faturamento NNE'!$P$2:$P$707,'Faturamento NNE'!$E$2:$E$707,'Infos Relatório'!$B$326,'Faturamento NNE'!$F$2:$F$707,'Infos Relatório'!$B349,'Faturamento NNE'!$AA$2:$AA$707,'Infos Relatório'!AG$1,'Faturamento NNE'!$U$2:$U$707,"Sim")+SUMIFS('Faturamento NNE'!$Q$2:$Q$707,'Faturamento NNE'!$E$2:$E$707,'Infos Relatório'!$B$326,'Faturamento NNE'!$F$2:$F$707,'Infos Relatório'!$B349,'Faturamento NNE'!$AA$2:$AA$707,'Infos Relatório'!AG$1,'Faturamento NNE'!$U$2:$U$707,"Sim")</f>
        <v>0</v>
      </c>
      <c r="AK349" s="227" t="e">
        <f t="shared" si="113"/>
        <v>#DIV/0!</v>
      </c>
      <c r="AL349" s="545">
        <f>SUMIFS('Faturamento NNE'!$I$2:$I$707,'Faturamento NNE'!$E$2:$E$707,'Infos Relatório'!$B$326,'Faturamento NNE'!$F$2:$F$707,'Infos Relatório'!$B349,'Faturamento NNE'!$AA$2:$AA$707,'Infos Relatório'!AG$1)</f>
        <v>0</v>
      </c>
      <c r="AM349" s="541">
        <f>COUNTIFS('Faturamento NNE'!$E$2:$E$707,'Infos Relatório'!$B$326,'Faturamento NNE'!$F$2:$F$707,'Infos Relatório'!$B349,'Faturamento NNE'!$AA$2:$AA$707,'Infos Relatório'!AM$1)</f>
        <v>0</v>
      </c>
      <c r="AN349" s="542">
        <f>SUMIFS('Faturamento NNE'!$H$2:$H$707,'Faturamento NNE'!$E$2:$E$707,'Infos Relatório'!$B$326,'Faturamento NNE'!$F$2:$F$707,'Infos Relatório'!$B349,'Faturamento NNE'!$AA$2:$AA$707,'Infos Relatório'!AM$1)</f>
        <v>0</v>
      </c>
      <c r="AO349" s="542">
        <f>SUMIFS('Faturamento NNE'!$K$2:$K$707,'Faturamento NNE'!$E$2:$E$707,'Infos Relatório'!$B$326,'Faturamento NNE'!$F$2:$F$707,'Infos Relatório'!$B349,'Faturamento NNE'!$AA$2:$AA$707,'Infos Relatório'!AM$1)</f>
        <v>0</v>
      </c>
      <c r="AP349" s="546">
        <f>SUMIFS('Faturamento NNE'!$P$2:$P$707,'Faturamento NNE'!$E$2:$E$707,'Infos Relatório'!$B$326,'Faturamento NNE'!$F$2:$F$707,'Infos Relatório'!$B349,'Faturamento NNE'!$AA$2:$AA$707,'Infos Relatório'!AM$1,'Faturamento NNE'!$U$2:$U$707,"Sim")+SUMIFS('Faturamento NNE'!$Q$2:$Q$707,'Faturamento NNE'!$E$2:$E$707,'Infos Relatório'!$B$326,'Faturamento NNE'!$F$2:$F$707,'Infos Relatório'!$B349,'Faturamento NNE'!$AA$2:$AA$707,'Infos Relatório'!AM$1,'Faturamento NNE'!$U$2:$U$707,"Sim")</f>
        <v>0</v>
      </c>
      <c r="AQ349" s="227" t="e">
        <f t="shared" si="114"/>
        <v>#DIV/0!</v>
      </c>
      <c r="AR349" s="545">
        <f>SUMIFS('Faturamento NNE'!$I$2:$I$707,'Faturamento NNE'!$E$2:$E$707,'Infos Relatório'!$B$326,'Faturamento NNE'!$F$2:$F$707,'Infos Relatório'!$B349,'Faturamento NNE'!$AA$2:$AA$707,'Infos Relatório'!AM$1)</f>
        <v>0</v>
      </c>
      <c r="AS349" s="541">
        <f>COUNTIFS('Faturamento NNE'!$E$2:$E$707,'Infos Relatório'!$B$326,'Faturamento NNE'!$F$2:$F$707,'Infos Relatório'!$B349,'Faturamento NNE'!$AA$2:$AA$707,'Infos Relatório'!AS$1)</f>
        <v>0</v>
      </c>
      <c r="AT349" s="542">
        <f>SUMIFS('Faturamento NNE'!$H$2:$H$707,'Faturamento NNE'!$E$2:$E$707,'Infos Relatório'!$B$326,'Faturamento NNE'!$F$2:$F$707,'Infos Relatório'!$B349,'Faturamento NNE'!$AA$2:$AA$707,'Infos Relatório'!AS$1)</f>
        <v>0</v>
      </c>
      <c r="AU349" s="542">
        <f>SUMIFS('Faturamento NNE'!$K$2:$K$707,'Faturamento NNE'!$E$2:$E$707,'Infos Relatório'!$B$326,'Faturamento NNE'!$F$2:$F$707,'Infos Relatório'!$B349,'Faturamento NNE'!$AA$2:$AA$707,'Infos Relatório'!AS$1)</f>
        <v>0</v>
      </c>
      <c r="AV349" s="546">
        <f>SUMIFS('Faturamento NNE'!$P$2:$P$707,'Faturamento NNE'!$E$2:$E$707,'Infos Relatório'!$B$326,'Faturamento NNE'!$F$2:$F$707,'Infos Relatório'!$B349,'Faturamento NNE'!$AA$2:$AA$707,'Infos Relatório'!AS$1,'Faturamento NNE'!$U$2:$U$707,"Sim")+SUMIFS('Faturamento NNE'!$Q$2:$Q$707,'Faturamento NNE'!$E$2:$E$707,'Infos Relatório'!$B$326,'Faturamento NNE'!$F$2:$F$707,'Infos Relatório'!$B349,'Faturamento NNE'!$AA$2:$AA$707,'Infos Relatório'!AS$1,'Faturamento NNE'!$U$2:$U$707,"Sim")</f>
        <v>0</v>
      </c>
      <c r="AW349" s="227" t="e">
        <f t="shared" si="115"/>
        <v>#DIV/0!</v>
      </c>
      <c r="AX349" s="545">
        <f>SUMIFS('Faturamento NNE'!$I$2:$I$707,'Faturamento NNE'!$E$2:$E$707,'Infos Relatório'!$B$326,'Faturamento NNE'!$F$2:$F$707,'Infos Relatório'!$B349,'Faturamento NNE'!$AA$2:$AA$707,'Infos Relatório'!AS$1)</f>
        <v>0</v>
      </c>
      <c r="AY349" s="541">
        <f>COUNTIFS('Faturamento NNE'!$E$2:$E$707,'Infos Relatório'!$B$326,'Faturamento NNE'!$F$2:$F$707,'Infos Relatório'!$B349,'Faturamento NNE'!$AA$2:$AA$707,'Infos Relatório'!AY$1)</f>
        <v>0</v>
      </c>
      <c r="AZ349" s="542">
        <f>SUMIFS('Faturamento NNE'!$H$2:$H$707,'Faturamento NNE'!$E$2:$E$707,'Infos Relatório'!$B$326,'Faturamento NNE'!$F$2:$F$707,'Infos Relatório'!$B349,'Faturamento NNE'!$AA$2:$AA$707,'Infos Relatório'!AY$1)</f>
        <v>0</v>
      </c>
      <c r="BA349" s="542">
        <f>SUMIFS('Faturamento NNE'!$K$2:$K$707,'Faturamento NNE'!$E$2:$E$707,'Infos Relatório'!$B$326,'Faturamento NNE'!$F$2:$F$707,'Infos Relatório'!$B349,'Faturamento NNE'!$AA$2:$AA$707,'Infos Relatório'!AY$1)</f>
        <v>0</v>
      </c>
      <c r="BB349" s="546">
        <f>SUMIFS('Faturamento NNE'!$P$2:$P$707,'Faturamento NNE'!$E$2:$E$707,'Infos Relatório'!$B$326,'Faturamento NNE'!$F$2:$F$707,'Infos Relatório'!$B349,'Faturamento NNE'!$AA$2:$AA$707,'Infos Relatório'!AY$1,'Faturamento NNE'!$U$2:$U$707,"Sim")+SUMIFS('Faturamento NNE'!$Q$2:$Q$707,'Faturamento NNE'!$E$2:$E$707,'Infos Relatório'!$B$326,'Faturamento NNE'!$F$2:$F$707,'Infos Relatório'!$B349,'Faturamento NNE'!$AA$2:$AA$707,'Infos Relatório'!AY$1,'Faturamento NNE'!$U$2:$U$707,"Sim")</f>
        <v>0</v>
      </c>
      <c r="BC349" s="227" t="e">
        <f t="shared" si="116"/>
        <v>#DIV/0!</v>
      </c>
      <c r="BD349" s="545">
        <f>SUMIFS('Faturamento NNE'!$I$2:$I$707,'Faturamento NNE'!$E$2:$E$707,'Infos Relatório'!$B$326,'Faturamento NNE'!$F$2:$F$707,'Infos Relatório'!$B349,'Faturamento NNE'!$AA$2:$AA$707,'Infos Relatório'!AY$1)</f>
        <v>0</v>
      </c>
      <c r="BE349" s="541">
        <f>COUNTIFS('Faturamento NNE'!$E$2:$E$707,'Infos Relatório'!$B$326,'Faturamento NNE'!$F$2:$F$707,'Infos Relatório'!$B349,'Faturamento NNE'!$AA$2:$AA$707,'Infos Relatório'!BE$1)</f>
        <v>0</v>
      </c>
      <c r="BF349" s="542">
        <f>SUMIFS('Faturamento NNE'!$H$2:$H$707,'Faturamento NNE'!$E$2:$E$707,'Infos Relatório'!$B$326,'Faturamento NNE'!$F$2:$F$707,'Infos Relatório'!$B349,'Faturamento NNE'!$AA$2:$AA$707,'Infos Relatório'!BE$1)</f>
        <v>0</v>
      </c>
      <c r="BG349" s="542">
        <f>SUMIFS('Faturamento NNE'!$K$2:$K$707,'Faturamento NNE'!$E$2:$E$707,'Infos Relatório'!$B$326,'Faturamento NNE'!$F$2:$F$707,'Infos Relatório'!$B349,'Faturamento NNE'!$AA$2:$AA$707,'Infos Relatório'!BE$1)</f>
        <v>0</v>
      </c>
      <c r="BH349" s="546">
        <f>SUMIFS('Faturamento NNE'!$P$2:$P$707,'Faturamento NNE'!$E$2:$E$707,'Infos Relatório'!$B$326,'Faturamento NNE'!$F$2:$F$707,'Infos Relatório'!$B349,'Faturamento NNE'!$AA$2:$AA$707,'Infos Relatório'!BE$1,'Faturamento NNE'!$U$2:$U$707,"Sim")+SUMIFS('Faturamento NNE'!$Q$2:$Q$707,'Faturamento NNE'!$E$2:$E$707,'Infos Relatório'!$B$326,'Faturamento NNE'!$F$2:$F$707,'Infos Relatório'!$B349,'Faturamento NNE'!$AA$2:$AA$707,'Infos Relatório'!BE$1,'Faturamento NNE'!$U$2:$U$707,"Sim")</f>
        <v>0</v>
      </c>
      <c r="BI349" s="227" t="e">
        <f t="shared" si="117"/>
        <v>#DIV/0!</v>
      </c>
      <c r="BJ349" s="545">
        <f>SUMIFS('Faturamento NNE'!$I$2:$I$707,'Faturamento NNE'!$E$2:$E$707,'Infos Relatório'!$B$326,'Faturamento NNE'!$F$2:$F$707,'Infos Relatório'!$B349,'Faturamento NNE'!$AA$2:$AA$707,'Infos Relatório'!BE$1)</f>
        <v>0</v>
      </c>
      <c r="BK349" s="541">
        <f>COUNTIFS('Faturamento NNE'!$E$2:$E$707,'Infos Relatório'!$B$326,'Faturamento NNE'!$F$2:$F$707,'Infos Relatório'!$B349,'Faturamento NNE'!$AA$2:$AA$707,'Infos Relatório'!BK$1)</f>
        <v>0</v>
      </c>
      <c r="BL349" s="542">
        <f>SUMIFS('Faturamento NNE'!$H$2:$H$707,'Faturamento NNE'!$E$2:$E$707,'Infos Relatório'!$B$326,'Faturamento NNE'!$F$2:$F$707,'Infos Relatório'!$B349,'Faturamento NNE'!$AA$2:$AA$707,'Infos Relatório'!BK$1)</f>
        <v>0</v>
      </c>
      <c r="BM349" s="542">
        <f>SUMIFS('Faturamento NNE'!$K$2:$K$707,'Faturamento NNE'!$E$2:$E$707,'Infos Relatório'!$B$326,'Faturamento NNE'!$F$2:$F$707,'Infos Relatório'!$B349,'Faturamento NNE'!$AA$2:$AA$707,'Infos Relatório'!BK$1)</f>
        <v>0</v>
      </c>
      <c r="BN349" s="546">
        <f>SUMIFS('Faturamento NNE'!$P$2:$P$707,'Faturamento NNE'!$E$2:$E$707,'Infos Relatório'!$B$326,'Faturamento NNE'!$F$2:$F$707,'Infos Relatório'!$B349,'Faturamento NNE'!$AA$2:$AA$707,'Infos Relatório'!BK$1,'Faturamento NNE'!$U$2:$U$707,"Sim")+SUMIFS('Faturamento NNE'!$Q$2:$Q$707,'Faturamento NNE'!$E$2:$E$707,'Infos Relatório'!$B$326,'Faturamento NNE'!$F$2:$F$707,'Infos Relatório'!$B349,'Faturamento NNE'!$AA$2:$AA$707,'Infos Relatório'!BK$1,'Faturamento NNE'!$U$2:$U$707,"Sim")</f>
        <v>0</v>
      </c>
      <c r="BO349" s="227" t="e">
        <f t="shared" si="118"/>
        <v>#DIV/0!</v>
      </c>
      <c r="BP349" s="545">
        <f>SUMIFS('Faturamento NNE'!$I$2:$I$707,'Faturamento NNE'!$E$2:$E$707,'Infos Relatório'!$B$326,'Faturamento NNE'!$F$2:$F$707,'Infos Relatório'!$B349,'Faturamento NNE'!$AA$2:$AA$707,'Infos Relatório'!BK$1)</f>
        <v>0</v>
      </c>
      <c r="BQ349" s="541">
        <f>COUNTIFS('Faturamento NNE'!$E$2:$E$707,'Infos Relatório'!$B$326,'Faturamento NNE'!$F$2:$F$707,'Infos Relatório'!$B349,'Faturamento NNE'!$AA$2:$AA$707,'Infos Relatório'!BQ$1)</f>
        <v>0</v>
      </c>
      <c r="BR349" s="542">
        <f>SUMIFS('Faturamento NNE'!$H$2:$H$707,'Faturamento NNE'!$E$2:$E$707,'Infos Relatório'!$B$326,'Faturamento NNE'!$F$2:$F$707,'Infos Relatório'!$B349,'Faturamento NNE'!$AA$2:$AA$707,'Infos Relatório'!BQ$1)</f>
        <v>0</v>
      </c>
      <c r="BS349" s="542">
        <f>SUMIFS('Faturamento NNE'!$K$2:$K$707,'Faturamento NNE'!$E$2:$E$707,'Infos Relatório'!$B$326,'Faturamento NNE'!$F$2:$F$707,'Infos Relatório'!$B349,'Faturamento NNE'!$AA$2:$AA$707,'Infos Relatório'!BQ$1)</f>
        <v>0</v>
      </c>
      <c r="BT349" s="546">
        <f>SUMIFS('Faturamento NNE'!$P$2:$P$707,'Faturamento NNE'!$E$2:$E$707,'Infos Relatório'!$B$326,'Faturamento NNE'!$F$2:$F$707,'Infos Relatório'!$B349,'Faturamento NNE'!$AA$2:$AA$707,'Infos Relatório'!BQ$1,'Faturamento NNE'!$U$2:$U$707,"Sim")+SUMIFS('Faturamento NNE'!$Q$2:$Q$707,'Faturamento NNE'!$E$2:$E$707,'Infos Relatório'!$B$326,'Faturamento NNE'!$F$2:$F$707,'Infos Relatório'!$B349,'Faturamento NNE'!$AA$2:$AA$707,'Infos Relatório'!BQ$1,'Faturamento NNE'!$U$2:$U$707,"Sim")</f>
        <v>0</v>
      </c>
      <c r="BU349" s="227" t="e">
        <f t="shared" si="119"/>
        <v>#DIV/0!</v>
      </c>
      <c r="BV349" s="545">
        <f>SUMIFS('Faturamento NNE'!$I$2:$I$707,'Faturamento NNE'!$E$2:$E$707,'Infos Relatório'!$B$326,'Faturamento NNE'!$F$2:$F$707,'Infos Relatório'!$B349,'Faturamento NNE'!$AA$2:$AA$707,'Infos Relatório'!BQ$1)</f>
        <v>0</v>
      </c>
    </row>
    <row r="350" spans="2:74">
      <c r="B350" s="217" t="s">
        <v>153</v>
      </c>
      <c r="C350" s="541">
        <f>COUNTIFS('Faturamento NNE'!$E$2:$E$707,'Infos Relatório'!$B$326,'Faturamento NNE'!$F$2:$F$707,'Infos Relatório'!$B350,'Faturamento NNE'!$AA$2:$AA$707,'Infos Relatório'!C$1)</f>
        <v>0</v>
      </c>
      <c r="D350" s="542">
        <f>SUMIFS('Faturamento NNE'!$H$2:$H$707,'Faturamento NNE'!$E$2:$E$707,'Infos Relatório'!$B$326,'Faturamento NNE'!$F$2:$F$707,'Infos Relatório'!$B350,'Faturamento NNE'!$AA$2:$AA$707,'Infos Relatório'!C$1)</f>
        <v>0</v>
      </c>
      <c r="E350" s="543">
        <f>SUMIFS('Faturamento NNE'!$K$2:$K$707,'Faturamento NNE'!$E$2:$E$707,'Infos Relatório'!$B$326,'Faturamento NNE'!$F$2:$F$707,'Infos Relatório'!$B350,'Faturamento NNE'!$AA$2:$AA$707,'Infos Relatório'!C$1)</f>
        <v>0</v>
      </c>
      <c r="F350" s="544">
        <f>SUMIFS('Faturamento NNE'!$P$2:$P$707,'Faturamento NNE'!$E$2:$E$707,'Infos Relatório'!$B$326,'Faturamento NNE'!$F$2:$F$707,'Infos Relatório'!$B350,'Faturamento NNE'!$AA$2:$AA$707,'Infos Relatório'!C$1,'Faturamento NNE'!$U$2:$U$707,"Sim")+SUMIFS('Faturamento NNE'!$Q$2:$Q$707,'Faturamento NNE'!$E$2:$E$707,'Infos Relatório'!$B$326,'Faturamento NNE'!$F$2:$F$707,'Infos Relatório'!$B350,'Faturamento NNE'!$AA$2:$AA$707,'Infos Relatório'!C$1,'Faturamento NNE'!$U$2:$U$707,"Sim")</f>
        <v>0</v>
      </c>
      <c r="G350" s="283" t="e">
        <f t="shared" si="108"/>
        <v>#DIV/0!</v>
      </c>
      <c r="H350" s="545">
        <f>SUMIFS('Faturamento NNE'!$I$2:$I$707,'Faturamento NNE'!$E$2:$E$707,'Infos Relatório'!$B$326,'Faturamento NNE'!$F$2:$F$707,'Infos Relatório'!$B350,'Faturamento NNE'!$AA$2:$AA$707,'Infos Relatório'!C$1)</f>
        <v>0</v>
      </c>
      <c r="I350" s="541">
        <f>COUNTIFS('Faturamento NNE'!$E$2:$E$707,'Infos Relatório'!$B$326,'Faturamento NNE'!$F$2:$F$707,'Infos Relatório'!$B350,'Faturamento NNE'!$AA$2:$AA$707,'Infos Relatório'!I$1)</f>
        <v>0</v>
      </c>
      <c r="J350" s="542">
        <f>SUMIFS('Faturamento NNE'!$H$2:$H$707,'Faturamento NNE'!$E$2:$E$707,'Infos Relatório'!$B$326,'Faturamento NNE'!$F$2:$F$707,'Infos Relatório'!$B350,'Faturamento NNE'!$AA$2:$AA$707,'Infos Relatório'!I$1)</f>
        <v>0</v>
      </c>
      <c r="K350" s="543">
        <f>SUMIFS('Faturamento NNE'!$K$2:$K$707,'Faturamento NNE'!$E$2:$E$707,'Infos Relatório'!$B$326,'Faturamento NNE'!$F$2:$F$707,'Infos Relatório'!$B350,'Faturamento NNE'!$AA$2:$AA$707,'Infos Relatório'!I$1)</f>
        <v>0</v>
      </c>
      <c r="L350" s="544">
        <f>SUMIFS('Faturamento NNE'!$P$2:$P$707,'Faturamento NNE'!$E$2:$E$707,'Infos Relatório'!$B$326,'Faturamento NNE'!$F$2:$F$707,'Infos Relatório'!$B350,'Faturamento NNE'!$AA$2:$AA$707,'Infos Relatório'!I$1,'Faturamento NNE'!$U$2:$U$707,"Sim")+SUMIFS('Faturamento NNE'!$Q$2:$Q$707,'Faturamento NNE'!$E$2:$E$707,'Infos Relatório'!$B$326,'Faturamento NNE'!$F$2:$F$707,'Infos Relatório'!$B350,'Faturamento NNE'!$AA$2:$AA$707,'Infos Relatório'!I$1,'Faturamento NNE'!$U$2:$U$707,"Sim")</f>
        <v>0</v>
      </c>
      <c r="M350" s="283" t="e">
        <f t="shared" si="109"/>
        <v>#DIV/0!</v>
      </c>
      <c r="N350" s="545">
        <f>SUMIFS('Faturamento NNE'!$I$2:$I$707,'Faturamento NNE'!$E$2:$E$707,'Infos Relatório'!$B$326,'Faturamento NNE'!$F$2:$F$707,'Infos Relatório'!$B350,'Faturamento NNE'!$AA$2:$AA$707,'Infos Relatório'!I$1)</f>
        <v>0</v>
      </c>
      <c r="O350" s="541">
        <f>COUNTIFS('Faturamento NNE'!$E$2:$E$707,'Infos Relatório'!$B$326,'Faturamento NNE'!$F$2:$F$707,'Infos Relatório'!$B350,'Faturamento NNE'!$AA$2:$AA$707,'Infos Relatório'!O$1)</f>
        <v>0</v>
      </c>
      <c r="P350" s="542">
        <f>SUMIFS('Faturamento NNE'!$H$2:$H$707,'Faturamento NNE'!$E$2:$E$707,'Infos Relatório'!$B$326,'Faturamento NNE'!$F$2:$F$707,'Infos Relatório'!$B350,'Faturamento NNE'!$AA$2:$AA$707,'Infos Relatório'!O$1)</f>
        <v>0</v>
      </c>
      <c r="Q350" s="542">
        <f>SUMIFS('Faturamento NNE'!$K$2:$K$707,'Faturamento NNE'!$E$2:$E$707,'Infos Relatório'!$B$326,'Faturamento NNE'!$F$2:$F$707,'Infos Relatório'!$B350,'Faturamento NNE'!$AA$2:$AA$707,'Infos Relatório'!O$1)</f>
        <v>0</v>
      </c>
      <c r="R350" s="546">
        <f>SUMIFS('Faturamento NNE'!$P$2:$P$707,'Faturamento NNE'!$E$2:$E$707,'Infos Relatório'!$B$326,'Faturamento NNE'!$F$2:$F$707,'Infos Relatório'!$B350,'Faturamento NNE'!$AA$2:$AA$707,'Infos Relatório'!O$1,'Faturamento NNE'!$U$2:$U$707,"Sim")+SUMIFS('Faturamento NNE'!$Q$2:$Q$707,'Faturamento NNE'!$E$2:$E$707,'Infos Relatório'!$B$326,'Faturamento NNE'!$F$2:$F$707,'Infos Relatório'!$B350,'Faturamento NNE'!$AA$2:$AA$707,'Infos Relatório'!O$1,'Faturamento NNE'!$U$2:$U$707,"Sim")</f>
        <v>0</v>
      </c>
      <c r="S350" s="227" t="e">
        <f t="shared" si="110"/>
        <v>#DIV/0!</v>
      </c>
      <c r="T350" s="545">
        <f>SUMIFS('Faturamento NNE'!$I$2:$I$707,'Faturamento NNE'!$E$2:$E$707,'Infos Relatório'!$B$326,'Faturamento NNE'!$F$2:$F$707,'Infos Relatório'!$B350,'Faturamento NNE'!$AA$2:$AA$707,'Infos Relatório'!O$1)</f>
        <v>0</v>
      </c>
      <c r="U350" s="541">
        <f>COUNTIFS('Faturamento NNE'!$E$2:$E$707,'Infos Relatório'!$B$326,'Faturamento NNE'!$F$2:$F$707,'Infos Relatório'!$B350,'Faturamento NNE'!$AA$2:$AA$707,'Infos Relatório'!U$1)</f>
        <v>0</v>
      </c>
      <c r="V350" s="542">
        <f>SUMIFS('Faturamento NNE'!$H$2:$H$707,'Faturamento NNE'!$E$2:$E$707,'Infos Relatório'!$B$326,'Faturamento NNE'!$F$2:$F$707,'Infos Relatório'!$B350,'Faturamento NNE'!$AA$2:$AA$707,'Infos Relatório'!U$1)</f>
        <v>0</v>
      </c>
      <c r="W350" s="542">
        <f>SUMIFS('Faturamento NNE'!$K$2:$K$707,'Faturamento NNE'!$E$2:$E$707,'Infos Relatório'!$B$326,'Faturamento NNE'!$F$2:$F$707,'Infos Relatório'!$B350,'Faturamento NNE'!$AA$2:$AA$707,'Infos Relatório'!U$1)</f>
        <v>0</v>
      </c>
      <c r="X350" s="546">
        <f>SUMIFS('Faturamento NNE'!$P$2:$P$707,'Faturamento NNE'!$E$2:$E$707,'Infos Relatório'!$B$326,'Faturamento NNE'!$F$2:$F$707,'Infos Relatório'!$B350,'Faturamento NNE'!$AA$2:$AA$707,'Infos Relatório'!U$1,'Faturamento NNE'!$U$2:$U$707,"Sim")+SUMIFS('Faturamento NNE'!$Q$2:$Q$707,'Faturamento NNE'!$E$2:$E$707,'Infos Relatório'!$B$326,'Faturamento NNE'!$F$2:$F$707,'Infos Relatório'!$B350,'Faturamento NNE'!$AA$2:$AA$707,'Infos Relatório'!U$1,'Faturamento NNE'!$U$2:$U$707,"Sim")</f>
        <v>0</v>
      </c>
      <c r="Y350" s="227" t="e">
        <f t="shared" si="111"/>
        <v>#DIV/0!</v>
      </c>
      <c r="Z350" s="545">
        <f>SUMIFS('Faturamento NNE'!$I$2:$I$707,'Faturamento NNE'!$E$2:$E$707,'Infos Relatório'!$B$326,'Faturamento NNE'!$F$2:$F$707,'Infos Relatório'!$B350,'Faturamento NNE'!$AA$2:$AA$707,'Infos Relatório'!U$1)</f>
        <v>0</v>
      </c>
      <c r="AA350" s="541">
        <f>COUNTIFS('Faturamento NNE'!$E$2:$E$707,'Infos Relatório'!$B$326,'Faturamento NNE'!$F$2:$F$707,'Infos Relatório'!$B350,'Faturamento NNE'!$AA$2:$AA$707,'Infos Relatório'!AA$1)</f>
        <v>0</v>
      </c>
      <c r="AB350" s="542">
        <f>SUMIFS('Faturamento NNE'!$H$2:$H$707,'Faturamento NNE'!$E$2:$E$707,'Infos Relatório'!$B$326,'Faturamento NNE'!$F$2:$F$707,'Infos Relatório'!$B350,'Faturamento NNE'!$AA$2:$AA$707,'Infos Relatório'!AA$1)</f>
        <v>0</v>
      </c>
      <c r="AC350" s="542">
        <f>SUMIFS('Faturamento NNE'!$K$2:$K$707,'Faturamento NNE'!$E$2:$E$707,'Infos Relatório'!$B$326,'Faturamento NNE'!$F$2:$F$707,'Infos Relatório'!$B350,'Faturamento NNE'!$AA$2:$AA$707,'Infos Relatório'!AA$1)</f>
        <v>0</v>
      </c>
      <c r="AD350" s="546">
        <f>SUMIFS('Faturamento NNE'!$P$2:$P$707,'Faturamento NNE'!$E$2:$E$707,'Infos Relatório'!$B$326,'Faturamento NNE'!$F$2:$F$707,'Infos Relatório'!$B350,'Faturamento NNE'!$AA$2:$AA$707,'Infos Relatório'!AA$1,'Faturamento NNE'!$U$2:$U$707,"Sim")+SUMIFS('Faturamento NNE'!$Q$2:$Q$707,'Faturamento NNE'!$E$2:$E$707,'Infos Relatório'!$B$326,'Faturamento NNE'!$F$2:$F$707,'Infos Relatório'!$B350,'Faturamento NNE'!$AA$2:$AA$707,'Infos Relatório'!AA$1,'Faturamento NNE'!$U$2:$U$707,"Sim")</f>
        <v>0</v>
      </c>
      <c r="AE350" s="227" t="e">
        <f t="shared" si="112"/>
        <v>#DIV/0!</v>
      </c>
      <c r="AF350" s="545">
        <f>SUMIFS('Faturamento NNE'!$I$2:$I$707,'Faturamento NNE'!$E$2:$E$707,'Infos Relatório'!$B$326,'Faturamento NNE'!$F$2:$F$707,'Infos Relatório'!$B350,'Faturamento NNE'!$AA$2:$AA$707,'Infos Relatório'!AA$1)</f>
        <v>0</v>
      </c>
      <c r="AG350" s="541">
        <f>COUNTIFS('Faturamento NNE'!$E$2:$E$707,'Infos Relatório'!$B$326,'Faturamento NNE'!$F$2:$F$707,'Infos Relatório'!$B350,'Faturamento NNE'!$AA$2:$AA$707,'Infos Relatório'!AG$1)</f>
        <v>0</v>
      </c>
      <c r="AH350" s="542">
        <f>SUMIFS('Faturamento NNE'!$H$2:$H$707,'Faturamento NNE'!$E$2:$E$707,'Infos Relatório'!$B$326,'Faturamento NNE'!$F$2:$F$707,'Infos Relatório'!$B350,'Faturamento NNE'!$AA$2:$AA$707,'Infos Relatório'!AG$1)</f>
        <v>0</v>
      </c>
      <c r="AI350" s="542">
        <f>SUMIFS('Faturamento NNE'!$K$2:$K$707,'Faturamento NNE'!$E$2:$E$707,'Infos Relatório'!$B$326,'Faturamento NNE'!$F$2:$F$707,'Infos Relatório'!$B350,'Faturamento NNE'!$AA$2:$AA$707,'Infos Relatório'!AG$1)</f>
        <v>0</v>
      </c>
      <c r="AJ350" s="546">
        <f>SUMIFS('Faturamento NNE'!$P$2:$P$707,'Faturamento NNE'!$E$2:$E$707,'Infos Relatório'!$B$326,'Faturamento NNE'!$F$2:$F$707,'Infos Relatório'!$B350,'Faturamento NNE'!$AA$2:$AA$707,'Infos Relatório'!AG$1,'Faturamento NNE'!$U$2:$U$707,"Sim")+SUMIFS('Faturamento NNE'!$Q$2:$Q$707,'Faturamento NNE'!$E$2:$E$707,'Infos Relatório'!$B$326,'Faturamento NNE'!$F$2:$F$707,'Infos Relatório'!$B350,'Faturamento NNE'!$AA$2:$AA$707,'Infos Relatório'!AG$1,'Faturamento NNE'!$U$2:$U$707,"Sim")</f>
        <v>0</v>
      </c>
      <c r="AK350" s="227" t="e">
        <f t="shared" si="113"/>
        <v>#DIV/0!</v>
      </c>
      <c r="AL350" s="545">
        <f>SUMIFS('Faturamento NNE'!$I$2:$I$707,'Faturamento NNE'!$E$2:$E$707,'Infos Relatório'!$B$326,'Faturamento NNE'!$F$2:$F$707,'Infos Relatório'!$B350,'Faturamento NNE'!$AA$2:$AA$707,'Infos Relatório'!AG$1)</f>
        <v>0</v>
      </c>
      <c r="AM350" s="541">
        <f>COUNTIFS('Faturamento NNE'!$E$2:$E$707,'Infos Relatório'!$B$326,'Faturamento NNE'!$F$2:$F$707,'Infos Relatório'!$B350,'Faturamento NNE'!$AA$2:$AA$707,'Infos Relatório'!AM$1)</f>
        <v>0</v>
      </c>
      <c r="AN350" s="542">
        <f>SUMIFS('Faturamento NNE'!$H$2:$H$707,'Faturamento NNE'!$E$2:$E$707,'Infos Relatório'!$B$326,'Faturamento NNE'!$F$2:$F$707,'Infos Relatório'!$B350,'Faturamento NNE'!$AA$2:$AA$707,'Infos Relatório'!AM$1)</f>
        <v>0</v>
      </c>
      <c r="AO350" s="542">
        <f>SUMIFS('Faturamento NNE'!$K$2:$K$707,'Faturamento NNE'!$E$2:$E$707,'Infos Relatório'!$B$326,'Faturamento NNE'!$F$2:$F$707,'Infos Relatório'!$B350,'Faturamento NNE'!$AA$2:$AA$707,'Infos Relatório'!AM$1)</f>
        <v>0</v>
      </c>
      <c r="AP350" s="546">
        <f>SUMIFS('Faturamento NNE'!$P$2:$P$707,'Faturamento NNE'!$E$2:$E$707,'Infos Relatório'!$B$326,'Faturamento NNE'!$F$2:$F$707,'Infos Relatório'!$B350,'Faturamento NNE'!$AA$2:$AA$707,'Infos Relatório'!AM$1,'Faturamento NNE'!$U$2:$U$707,"Sim")+SUMIFS('Faturamento NNE'!$Q$2:$Q$707,'Faturamento NNE'!$E$2:$E$707,'Infos Relatório'!$B$326,'Faturamento NNE'!$F$2:$F$707,'Infos Relatório'!$B350,'Faturamento NNE'!$AA$2:$AA$707,'Infos Relatório'!AM$1,'Faturamento NNE'!$U$2:$U$707,"Sim")</f>
        <v>0</v>
      </c>
      <c r="AQ350" s="227" t="e">
        <f t="shared" si="114"/>
        <v>#DIV/0!</v>
      </c>
      <c r="AR350" s="545">
        <f>SUMIFS('Faturamento NNE'!$I$2:$I$707,'Faturamento NNE'!$E$2:$E$707,'Infos Relatório'!$B$326,'Faturamento NNE'!$F$2:$F$707,'Infos Relatório'!$B350,'Faturamento NNE'!$AA$2:$AA$707,'Infos Relatório'!AM$1)</f>
        <v>0</v>
      </c>
      <c r="AS350" s="541">
        <f>COUNTIFS('Faturamento NNE'!$E$2:$E$707,'Infos Relatório'!$B$326,'Faturamento NNE'!$F$2:$F$707,'Infos Relatório'!$B350,'Faturamento NNE'!$AA$2:$AA$707,'Infos Relatório'!AS$1)</f>
        <v>0</v>
      </c>
      <c r="AT350" s="542">
        <f>SUMIFS('Faturamento NNE'!$H$2:$H$707,'Faturamento NNE'!$E$2:$E$707,'Infos Relatório'!$B$326,'Faturamento NNE'!$F$2:$F$707,'Infos Relatório'!$B350,'Faturamento NNE'!$AA$2:$AA$707,'Infos Relatório'!AS$1)</f>
        <v>0</v>
      </c>
      <c r="AU350" s="542">
        <f>SUMIFS('Faturamento NNE'!$K$2:$K$707,'Faturamento NNE'!$E$2:$E$707,'Infos Relatório'!$B$326,'Faturamento NNE'!$F$2:$F$707,'Infos Relatório'!$B350,'Faturamento NNE'!$AA$2:$AA$707,'Infos Relatório'!AS$1)</f>
        <v>0</v>
      </c>
      <c r="AV350" s="546">
        <f>SUMIFS('Faturamento NNE'!$P$2:$P$707,'Faturamento NNE'!$E$2:$E$707,'Infos Relatório'!$B$326,'Faturamento NNE'!$F$2:$F$707,'Infos Relatório'!$B350,'Faturamento NNE'!$AA$2:$AA$707,'Infos Relatório'!AS$1,'Faturamento NNE'!$U$2:$U$707,"Sim")+SUMIFS('Faturamento NNE'!$Q$2:$Q$707,'Faturamento NNE'!$E$2:$E$707,'Infos Relatório'!$B$326,'Faturamento NNE'!$F$2:$F$707,'Infos Relatório'!$B350,'Faturamento NNE'!$AA$2:$AA$707,'Infos Relatório'!AS$1,'Faturamento NNE'!$U$2:$U$707,"Sim")</f>
        <v>0</v>
      </c>
      <c r="AW350" s="227" t="e">
        <f t="shared" si="115"/>
        <v>#DIV/0!</v>
      </c>
      <c r="AX350" s="545">
        <f>SUMIFS('Faturamento NNE'!$I$2:$I$707,'Faturamento NNE'!$E$2:$E$707,'Infos Relatório'!$B$326,'Faturamento NNE'!$F$2:$F$707,'Infos Relatório'!$B350,'Faturamento NNE'!$AA$2:$AA$707,'Infos Relatório'!AS$1)</f>
        <v>0</v>
      </c>
      <c r="AY350" s="541">
        <f>COUNTIFS('Faturamento NNE'!$E$2:$E$707,'Infos Relatório'!$B$326,'Faturamento NNE'!$F$2:$F$707,'Infos Relatório'!$B350,'Faturamento NNE'!$AA$2:$AA$707,'Infos Relatório'!AY$1)</f>
        <v>0</v>
      </c>
      <c r="AZ350" s="542">
        <f>SUMIFS('Faturamento NNE'!$H$2:$H$707,'Faturamento NNE'!$E$2:$E$707,'Infos Relatório'!$B$326,'Faturamento NNE'!$F$2:$F$707,'Infos Relatório'!$B350,'Faturamento NNE'!$AA$2:$AA$707,'Infos Relatório'!AY$1)</f>
        <v>0</v>
      </c>
      <c r="BA350" s="542">
        <f>SUMIFS('Faturamento NNE'!$K$2:$K$707,'Faturamento NNE'!$E$2:$E$707,'Infos Relatório'!$B$326,'Faturamento NNE'!$F$2:$F$707,'Infos Relatório'!$B350,'Faturamento NNE'!$AA$2:$AA$707,'Infos Relatório'!AY$1)</f>
        <v>0</v>
      </c>
      <c r="BB350" s="546">
        <f>SUMIFS('Faturamento NNE'!$P$2:$P$707,'Faturamento NNE'!$E$2:$E$707,'Infos Relatório'!$B$326,'Faturamento NNE'!$F$2:$F$707,'Infos Relatório'!$B350,'Faturamento NNE'!$AA$2:$AA$707,'Infos Relatório'!AY$1,'Faturamento NNE'!$U$2:$U$707,"Sim")+SUMIFS('Faturamento NNE'!$Q$2:$Q$707,'Faturamento NNE'!$E$2:$E$707,'Infos Relatório'!$B$326,'Faturamento NNE'!$F$2:$F$707,'Infos Relatório'!$B350,'Faturamento NNE'!$AA$2:$AA$707,'Infos Relatório'!AY$1,'Faturamento NNE'!$U$2:$U$707,"Sim")</f>
        <v>0</v>
      </c>
      <c r="BC350" s="227" t="e">
        <f t="shared" si="116"/>
        <v>#DIV/0!</v>
      </c>
      <c r="BD350" s="545">
        <f>SUMIFS('Faturamento NNE'!$I$2:$I$707,'Faturamento NNE'!$E$2:$E$707,'Infos Relatório'!$B$326,'Faturamento NNE'!$F$2:$F$707,'Infos Relatório'!$B350,'Faturamento NNE'!$AA$2:$AA$707,'Infos Relatório'!AY$1)</f>
        <v>0</v>
      </c>
      <c r="BE350" s="541">
        <f>COUNTIFS('Faturamento NNE'!$E$2:$E$707,'Infos Relatório'!$B$326,'Faturamento NNE'!$F$2:$F$707,'Infos Relatório'!$B350,'Faturamento NNE'!$AA$2:$AA$707,'Infos Relatório'!BE$1)</f>
        <v>0</v>
      </c>
      <c r="BF350" s="542">
        <f>SUMIFS('Faturamento NNE'!$H$2:$H$707,'Faturamento NNE'!$E$2:$E$707,'Infos Relatório'!$B$326,'Faturamento NNE'!$F$2:$F$707,'Infos Relatório'!$B350,'Faturamento NNE'!$AA$2:$AA$707,'Infos Relatório'!BE$1)</f>
        <v>0</v>
      </c>
      <c r="BG350" s="542">
        <f>SUMIFS('Faturamento NNE'!$K$2:$K$707,'Faturamento NNE'!$E$2:$E$707,'Infos Relatório'!$B$326,'Faturamento NNE'!$F$2:$F$707,'Infos Relatório'!$B350,'Faturamento NNE'!$AA$2:$AA$707,'Infos Relatório'!BE$1)</f>
        <v>0</v>
      </c>
      <c r="BH350" s="546">
        <f>SUMIFS('Faturamento NNE'!$P$2:$P$707,'Faturamento NNE'!$E$2:$E$707,'Infos Relatório'!$B$326,'Faturamento NNE'!$F$2:$F$707,'Infos Relatório'!$B350,'Faturamento NNE'!$AA$2:$AA$707,'Infos Relatório'!BE$1,'Faturamento NNE'!$U$2:$U$707,"Sim")+SUMIFS('Faturamento NNE'!$Q$2:$Q$707,'Faturamento NNE'!$E$2:$E$707,'Infos Relatório'!$B$326,'Faturamento NNE'!$F$2:$F$707,'Infos Relatório'!$B350,'Faturamento NNE'!$AA$2:$AA$707,'Infos Relatório'!BE$1,'Faturamento NNE'!$U$2:$U$707,"Sim")</f>
        <v>0</v>
      </c>
      <c r="BI350" s="227" t="e">
        <f t="shared" si="117"/>
        <v>#DIV/0!</v>
      </c>
      <c r="BJ350" s="545">
        <f>SUMIFS('Faturamento NNE'!$I$2:$I$707,'Faturamento NNE'!$E$2:$E$707,'Infos Relatório'!$B$326,'Faturamento NNE'!$F$2:$F$707,'Infos Relatório'!$B350,'Faturamento NNE'!$AA$2:$AA$707,'Infos Relatório'!BE$1)</f>
        <v>0</v>
      </c>
      <c r="BK350" s="541">
        <f>COUNTIFS('Faturamento NNE'!$E$2:$E$707,'Infos Relatório'!$B$326,'Faturamento NNE'!$F$2:$F$707,'Infos Relatório'!$B350,'Faturamento NNE'!$AA$2:$AA$707,'Infos Relatório'!BK$1)</f>
        <v>0</v>
      </c>
      <c r="BL350" s="542">
        <f>SUMIFS('Faturamento NNE'!$H$2:$H$707,'Faturamento NNE'!$E$2:$E$707,'Infos Relatório'!$B$326,'Faturamento NNE'!$F$2:$F$707,'Infos Relatório'!$B350,'Faturamento NNE'!$AA$2:$AA$707,'Infos Relatório'!BK$1)</f>
        <v>0</v>
      </c>
      <c r="BM350" s="542">
        <f>SUMIFS('Faturamento NNE'!$K$2:$K$707,'Faturamento NNE'!$E$2:$E$707,'Infos Relatório'!$B$326,'Faturamento NNE'!$F$2:$F$707,'Infos Relatório'!$B350,'Faturamento NNE'!$AA$2:$AA$707,'Infos Relatório'!BK$1)</f>
        <v>0</v>
      </c>
      <c r="BN350" s="546">
        <f>SUMIFS('Faturamento NNE'!$P$2:$P$707,'Faturamento NNE'!$E$2:$E$707,'Infos Relatório'!$B$326,'Faturamento NNE'!$F$2:$F$707,'Infos Relatório'!$B350,'Faturamento NNE'!$AA$2:$AA$707,'Infos Relatório'!BK$1,'Faturamento NNE'!$U$2:$U$707,"Sim")+SUMIFS('Faturamento NNE'!$Q$2:$Q$707,'Faturamento NNE'!$E$2:$E$707,'Infos Relatório'!$B$326,'Faturamento NNE'!$F$2:$F$707,'Infos Relatório'!$B350,'Faturamento NNE'!$AA$2:$AA$707,'Infos Relatório'!BK$1,'Faturamento NNE'!$U$2:$U$707,"Sim")</f>
        <v>0</v>
      </c>
      <c r="BO350" s="227" t="e">
        <f t="shared" si="118"/>
        <v>#DIV/0!</v>
      </c>
      <c r="BP350" s="545">
        <f>SUMIFS('Faturamento NNE'!$I$2:$I$707,'Faturamento NNE'!$E$2:$E$707,'Infos Relatório'!$B$326,'Faturamento NNE'!$F$2:$F$707,'Infos Relatório'!$B350,'Faturamento NNE'!$AA$2:$AA$707,'Infos Relatório'!BK$1)</f>
        <v>0</v>
      </c>
      <c r="BQ350" s="541">
        <f>COUNTIFS('Faturamento NNE'!$E$2:$E$707,'Infos Relatório'!$B$326,'Faturamento NNE'!$F$2:$F$707,'Infos Relatório'!$B350,'Faturamento NNE'!$AA$2:$AA$707,'Infos Relatório'!BQ$1)</f>
        <v>0</v>
      </c>
      <c r="BR350" s="542">
        <f>SUMIFS('Faturamento NNE'!$H$2:$H$707,'Faturamento NNE'!$E$2:$E$707,'Infos Relatório'!$B$326,'Faturamento NNE'!$F$2:$F$707,'Infos Relatório'!$B350,'Faturamento NNE'!$AA$2:$AA$707,'Infos Relatório'!BQ$1)</f>
        <v>0</v>
      </c>
      <c r="BS350" s="542">
        <f>SUMIFS('Faturamento NNE'!$K$2:$K$707,'Faturamento NNE'!$E$2:$E$707,'Infos Relatório'!$B$326,'Faturamento NNE'!$F$2:$F$707,'Infos Relatório'!$B350,'Faturamento NNE'!$AA$2:$AA$707,'Infos Relatório'!BQ$1)</f>
        <v>0</v>
      </c>
      <c r="BT350" s="546">
        <f>SUMIFS('Faturamento NNE'!$P$2:$P$707,'Faturamento NNE'!$E$2:$E$707,'Infos Relatório'!$B$326,'Faturamento NNE'!$F$2:$F$707,'Infos Relatório'!$B350,'Faturamento NNE'!$AA$2:$AA$707,'Infos Relatório'!BQ$1,'Faturamento NNE'!$U$2:$U$707,"Sim")+SUMIFS('Faturamento NNE'!$Q$2:$Q$707,'Faturamento NNE'!$E$2:$E$707,'Infos Relatório'!$B$326,'Faturamento NNE'!$F$2:$F$707,'Infos Relatório'!$B350,'Faturamento NNE'!$AA$2:$AA$707,'Infos Relatório'!BQ$1,'Faturamento NNE'!$U$2:$U$707,"Sim")</f>
        <v>0</v>
      </c>
      <c r="BU350" s="227" t="e">
        <f t="shared" si="119"/>
        <v>#DIV/0!</v>
      </c>
      <c r="BV350" s="545">
        <f>SUMIFS('Faturamento NNE'!$I$2:$I$707,'Faturamento NNE'!$E$2:$E$707,'Infos Relatório'!$B$326,'Faturamento NNE'!$F$2:$F$707,'Infos Relatório'!$B350,'Faturamento NNE'!$AA$2:$AA$707,'Infos Relatório'!BQ$1)</f>
        <v>0</v>
      </c>
    </row>
    <row r="351" spans="2:74">
      <c r="B351" s="217" t="s">
        <v>154</v>
      </c>
      <c r="C351" s="541">
        <f>COUNTIFS('Faturamento NNE'!$E$2:$E$707,'Infos Relatório'!$B$326,'Faturamento NNE'!$F$2:$F$707,'Infos Relatório'!$B351,'Faturamento NNE'!$AA$2:$AA$707,'Infos Relatório'!C$1)</f>
        <v>0</v>
      </c>
      <c r="D351" s="542">
        <f>SUMIFS('Faturamento NNE'!$H$2:$H$707,'Faturamento NNE'!$E$2:$E$707,'Infos Relatório'!$B$326,'Faturamento NNE'!$F$2:$F$707,'Infos Relatório'!$B351,'Faturamento NNE'!$AA$2:$AA$707,'Infos Relatório'!C$1)</f>
        <v>0</v>
      </c>
      <c r="E351" s="543">
        <f>SUMIFS('Faturamento NNE'!$K$2:$K$707,'Faturamento NNE'!$E$2:$E$707,'Infos Relatório'!$B$326,'Faturamento NNE'!$F$2:$F$707,'Infos Relatório'!$B351,'Faturamento NNE'!$AA$2:$AA$707,'Infos Relatório'!C$1)</f>
        <v>0</v>
      </c>
      <c r="F351" s="544">
        <f>SUMIFS('Faturamento NNE'!$P$2:$P$707,'Faturamento NNE'!$E$2:$E$707,'Infos Relatório'!$B$326,'Faturamento NNE'!$F$2:$F$707,'Infos Relatório'!$B351,'Faturamento NNE'!$AA$2:$AA$707,'Infos Relatório'!C$1,'Faturamento NNE'!$U$2:$U$707,"Sim")+SUMIFS('Faturamento NNE'!$Q$2:$Q$707,'Faturamento NNE'!$E$2:$E$707,'Infos Relatório'!$B$326,'Faturamento NNE'!$F$2:$F$707,'Infos Relatório'!$B351,'Faturamento NNE'!$AA$2:$AA$707,'Infos Relatório'!C$1,'Faturamento NNE'!$U$2:$U$707,"Sim")</f>
        <v>0</v>
      </c>
      <c r="G351" s="283" t="e">
        <f t="shared" si="108"/>
        <v>#DIV/0!</v>
      </c>
      <c r="H351" s="545">
        <f>SUMIFS('Faturamento NNE'!$I$2:$I$707,'Faturamento NNE'!$E$2:$E$707,'Infos Relatório'!$B$326,'Faturamento NNE'!$F$2:$F$707,'Infos Relatório'!$B351,'Faturamento NNE'!$AA$2:$AA$707,'Infos Relatório'!C$1)</f>
        <v>0</v>
      </c>
      <c r="I351" s="541">
        <f>COUNTIFS('Faturamento NNE'!$E$2:$E$707,'Infos Relatório'!$B$326,'Faturamento NNE'!$F$2:$F$707,'Infos Relatório'!$B351,'Faturamento NNE'!$AA$2:$AA$707,'Infos Relatório'!I$1)</f>
        <v>0</v>
      </c>
      <c r="J351" s="542">
        <f>SUMIFS('Faturamento NNE'!$H$2:$H$707,'Faturamento NNE'!$E$2:$E$707,'Infos Relatório'!$B$326,'Faturamento NNE'!$F$2:$F$707,'Infos Relatório'!$B351,'Faturamento NNE'!$AA$2:$AA$707,'Infos Relatório'!I$1)</f>
        <v>0</v>
      </c>
      <c r="K351" s="543">
        <f>SUMIFS('Faturamento NNE'!$K$2:$K$707,'Faturamento NNE'!$E$2:$E$707,'Infos Relatório'!$B$326,'Faturamento NNE'!$F$2:$F$707,'Infos Relatório'!$B351,'Faturamento NNE'!$AA$2:$AA$707,'Infos Relatório'!I$1)</f>
        <v>0</v>
      </c>
      <c r="L351" s="544">
        <f>SUMIFS('Faturamento NNE'!$P$2:$P$707,'Faturamento NNE'!$E$2:$E$707,'Infos Relatório'!$B$326,'Faturamento NNE'!$F$2:$F$707,'Infos Relatório'!$B351,'Faturamento NNE'!$AA$2:$AA$707,'Infos Relatório'!I$1,'Faturamento NNE'!$U$2:$U$707,"Sim")+SUMIFS('Faturamento NNE'!$Q$2:$Q$707,'Faturamento NNE'!$E$2:$E$707,'Infos Relatório'!$B$326,'Faturamento NNE'!$F$2:$F$707,'Infos Relatório'!$B351,'Faturamento NNE'!$AA$2:$AA$707,'Infos Relatório'!I$1,'Faturamento NNE'!$U$2:$U$707,"Sim")</f>
        <v>0</v>
      </c>
      <c r="M351" s="283" t="e">
        <f t="shared" si="109"/>
        <v>#DIV/0!</v>
      </c>
      <c r="N351" s="545">
        <f>SUMIFS('Faturamento NNE'!$I$2:$I$707,'Faturamento NNE'!$E$2:$E$707,'Infos Relatório'!$B$326,'Faturamento NNE'!$F$2:$F$707,'Infos Relatório'!$B351,'Faturamento NNE'!$AA$2:$AA$707,'Infos Relatório'!I$1)</f>
        <v>0</v>
      </c>
      <c r="O351" s="541">
        <f>COUNTIFS('Faturamento NNE'!$E$2:$E$707,'Infos Relatório'!$B$326,'Faturamento NNE'!$F$2:$F$707,'Infos Relatório'!$B351,'Faturamento NNE'!$AA$2:$AA$707,'Infos Relatório'!O$1)</f>
        <v>0</v>
      </c>
      <c r="P351" s="542">
        <f>SUMIFS('Faturamento NNE'!$H$2:$H$707,'Faturamento NNE'!$E$2:$E$707,'Infos Relatório'!$B$326,'Faturamento NNE'!$F$2:$F$707,'Infos Relatório'!$B351,'Faturamento NNE'!$AA$2:$AA$707,'Infos Relatório'!O$1)</f>
        <v>0</v>
      </c>
      <c r="Q351" s="542">
        <f>SUMIFS('Faturamento NNE'!$K$2:$K$707,'Faturamento NNE'!$E$2:$E$707,'Infos Relatório'!$B$326,'Faturamento NNE'!$F$2:$F$707,'Infos Relatório'!$B351,'Faturamento NNE'!$AA$2:$AA$707,'Infos Relatório'!O$1)</f>
        <v>0</v>
      </c>
      <c r="R351" s="546">
        <f>SUMIFS('Faturamento NNE'!$P$2:$P$707,'Faturamento NNE'!$E$2:$E$707,'Infos Relatório'!$B$326,'Faturamento NNE'!$F$2:$F$707,'Infos Relatório'!$B351,'Faturamento NNE'!$AA$2:$AA$707,'Infos Relatório'!O$1,'Faturamento NNE'!$U$2:$U$707,"Sim")+SUMIFS('Faturamento NNE'!$Q$2:$Q$707,'Faturamento NNE'!$E$2:$E$707,'Infos Relatório'!$B$326,'Faturamento NNE'!$F$2:$F$707,'Infos Relatório'!$B351,'Faturamento NNE'!$AA$2:$AA$707,'Infos Relatório'!O$1,'Faturamento NNE'!$U$2:$U$707,"Sim")</f>
        <v>0</v>
      </c>
      <c r="S351" s="227" t="e">
        <f t="shared" si="110"/>
        <v>#DIV/0!</v>
      </c>
      <c r="T351" s="545">
        <f>SUMIFS('Faturamento NNE'!$I$2:$I$707,'Faturamento NNE'!$E$2:$E$707,'Infos Relatório'!$B$326,'Faturamento NNE'!$F$2:$F$707,'Infos Relatório'!$B351,'Faturamento NNE'!$AA$2:$AA$707,'Infos Relatório'!O$1)</f>
        <v>0</v>
      </c>
      <c r="U351" s="541">
        <f>COUNTIFS('Faturamento NNE'!$E$2:$E$707,'Infos Relatório'!$B$326,'Faturamento NNE'!$F$2:$F$707,'Infos Relatório'!$B351,'Faturamento NNE'!$AA$2:$AA$707,'Infos Relatório'!U$1)</f>
        <v>0</v>
      </c>
      <c r="V351" s="542">
        <f>SUMIFS('Faturamento NNE'!$H$2:$H$707,'Faturamento NNE'!$E$2:$E$707,'Infos Relatório'!$B$326,'Faturamento NNE'!$F$2:$F$707,'Infos Relatório'!$B351,'Faturamento NNE'!$AA$2:$AA$707,'Infos Relatório'!U$1)</f>
        <v>0</v>
      </c>
      <c r="W351" s="542">
        <f>SUMIFS('Faturamento NNE'!$K$2:$K$707,'Faturamento NNE'!$E$2:$E$707,'Infos Relatório'!$B$326,'Faturamento NNE'!$F$2:$F$707,'Infos Relatório'!$B351,'Faturamento NNE'!$AA$2:$AA$707,'Infos Relatório'!U$1)</f>
        <v>0</v>
      </c>
      <c r="X351" s="546">
        <f>SUMIFS('Faturamento NNE'!$P$2:$P$707,'Faturamento NNE'!$E$2:$E$707,'Infos Relatório'!$B$326,'Faturamento NNE'!$F$2:$F$707,'Infos Relatório'!$B351,'Faturamento NNE'!$AA$2:$AA$707,'Infos Relatório'!U$1,'Faturamento NNE'!$U$2:$U$707,"Sim")+SUMIFS('Faturamento NNE'!$Q$2:$Q$707,'Faturamento NNE'!$E$2:$E$707,'Infos Relatório'!$B$326,'Faturamento NNE'!$F$2:$F$707,'Infos Relatório'!$B351,'Faturamento NNE'!$AA$2:$AA$707,'Infos Relatório'!U$1,'Faturamento NNE'!$U$2:$U$707,"Sim")</f>
        <v>0</v>
      </c>
      <c r="Y351" s="227" t="e">
        <f t="shared" si="111"/>
        <v>#DIV/0!</v>
      </c>
      <c r="Z351" s="545">
        <f>SUMIFS('Faturamento NNE'!$I$2:$I$707,'Faturamento NNE'!$E$2:$E$707,'Infos Relatório'!$B$326,'Faturamento NNE'!$F$2:$F$707,'Infos Relatório'!$B351,'Faturamento NNE'!$AA$2:$AA$707,'Infos Relatório'!U$1)</f>
        <v>0</v>
      </c>
      <c r="AA351" s="541">
        <f>COUNTIFS('Faturamento NNE'!$E$2:$E$707,'Infos Relatório'!$B$326,'Faturamento NNE'!$F$2:$F$707,'Infos Relatório'!$B351,'Faturamento NNE'!$AA$2:$AA$707,'Infos Relatório'!AA$1)</f>
        <v>0</v>
      </c>
      <c r="AB351" s="542">
        <f>SUMIFS('Faturamento NNE'!$H$2:$H$707,'Faturamento NNE'!$E$2:$E$707,'Infos Relatório'!$B$326,'Faturamento NNE'!$F$2:$F$707,'Infos Relatório'!$B351,'Faturamento NNE'!$AA$2:$AA$707,'Infos Relatório'!AA$1)</f>
        <v>0</v>
      </c>
      <c r="AC351" s="542">
        <f>SUMIFS('Faturamento NNE'!$K$2:$K$707,'Faturamento NNE'!$E$2:$E$707,'Infos Relatório'!$B$326,'Faturamento NNE'!$F$2:$F$707,'Infos Relatório'!$B351,'Faturamento NNE'!$AA$2:$AA$707,'Infos Relatório'!AA$1)</f>
        <v>0</v>
      </c>
      <c r="AD351" s="546">
        <f>SUMIFS('Faturamento NNE'!$P$2:$P$707,'Faturamento NNE'!$E$2:$E$707,'Infos Relatório'!$B$326,'Faturamento NNE'!$F$2:$F$707,'Infos Relatório'!$B351,'Faturamento NNE'!$AA$2:$AA$707,'Infos Relatório'!AA$1,'Faturamento NNE'!$U$2:$U$707,"Sim")+SUMIFS('Faturamento NNE'!$Q$2:$Q$707,'Faturamento NNE'!$E$2:$E$707,'Infos Relatório'!$B$326,'Faturamento NNE'!$F$2:$F$707,'Infos Relatório'!$B351,'Faturamento NNE'!$AA$2:$AA$707,'Infos Relatório'!AA$1,'Faturamento NNE'!$U$2:$U$707,"Sim")</f>
        <v>0</v>
      </c>
      <c r="AE351" s="227" t="e">
        <f t="shared" si="112"/>
        <v>#DIV/0!</v>
      </c>
      <c r="AF351" s="545">
        <f>SUMIFS('Faturamento NNE'!$I$2:$I$707,'Faturamento NNE'!$E$2:$E$707,'Infos Relatório'!$B$326,'Faturamento NNE'!$F$2:$F$707,'Infos Relatório'!$B351,'Faturamento NNE'!$AA$2:$AA$707,'Infos Relatório'!AA$1)</f>
        <v>0</v>
      </c>
      <c r="AG351" s="541">
        <f>COUNTIFS('Faturamento NNE'!$E$2:$E$707,'Infos Relatório'!$B$326,'Faturamento NNE'!$F$2:$F$707,'Infos Relatório'!$B351,'Faturamento NNE'!$AA$2:$AA$707,'Infos Relatório'!AG$1)</f>
        <v>0</v>
      </c>
      <c r="AH351" s="542">
        <f>SUMIFS('Faturamento NNE'!$H$2:$H$707,'Faturamento NNE'!$E$2:$E$707,'Infos Relatório'!$B$326,'Faturamento NNE'!$F$2:$F$707,'Infos Relatório'!$B351,'Faturamento NNE'!$AA$2:$AA$707,'Infos Relatório'!AG$1)</f>
        <v>0</v>
      </c>
      <c r="AI351" s="542">
        <f>SUMIFS('Faturamento NNE'!$K$2:$K$707,'Faturamento NNE'!$E$2:$E$707,'Infos Relatório'!$B$326,'Faturamento NNE'!$F$2:$F$707,'Infos Relatório'!$B351,'Faturamento NNE'!$AA$2:$AA$707,'Infos Relatório'!AG$1)</f>
        <v>0</v>
      </c>
      <c r="AJ351" s="546">
        <f>SUMIFS('Faturamento NNE'!$P$2:$P$707,'Faturamento NNE'!$E$2:$E$707,'Infos Relatório'!$B$326,'Faturamento NNE'!$F$2:$F$707,'Infos Relatório'!$B351,'Faturamento NNE'!$AA$2:$AA$707,'Infos Relatório'!AG$1,'Faturamento NNE'!$U$2:$U$707,"Sim")+SUMIFS('Faturamento NNE'!$Q$2:$Q$707,'Faturamento NNE'!$E$2:$E$707,'Infos Relatório'!$B$326,'Faturamento NNE'!$F$2:$F$707,'Infos Relatório'!$B351,'Faturamento NNE'!$AA$2:$AA$707,'Infos Relatório'!AG$1,'Faturamento NNE'!$U$2:$U$707,"Sim")</f>
        <v>0</v>
      </c>
      <c r="AK351" s="227" t="e">
        <f t="shared" si="113"/>
        <v>#DIV/0!</v>
      </c>
      <c r="AL351" s="545">
        <f>SUMIFS('Faturamento NNE'!$I$2:$I$707,'Faturamento NNE'!$E$2:$E$707,'Infos Relatório'!$B$326,'Faturamento NNE'!$F$2:$F$707,'Infos Relatório'!$B351,'Faturamento NNE'!$AA$2:$AA$707,'Infos Relatório'!AG$1)</f>
        <v>0</v>
      </c>
      <c r="AM351" s="541">
        <f>COUNTIFS('Faturamento NNE'!$E$2:$E$707,'Infos Relatório'!$B$326,'Faturamento NNE'!$F$2:$F$707,'Infos Relatório'!$B351,'Faturamento NNE'!$AA$2:$AA$707,'Infos Relatório'!AM$1)</f>
        <v>0</v>
      </c>
      <c r="AN351" s="542">
        <f>SUMIFS('Faturamento NNE'!$H$2:$H$707,'Faturamento NNE'!$E$2:$E$707,'Infos Relatório'!$B$326,'Faturamento NNE'!$F$2:$F$707,'Infos Relatório'!$B351,'Faturamento NNE'!$AA$2:$AA$707,'Infos Relatório'!AM$1)</f>
        <v>0</v>
      </c>
      <c r="AO351" s="542">
        <f>SUMIFS('Faturamento NNE'!$K$2:$K$707,'Faturamento NNE'!$E$2:$E$707,'Infos Relatório'!$B$326,'Faturamento NNE'!$F$2:$F$707,'Infos Relatório'!$B351,'Faturamento NNE'!$AA$2:$AA$707,'Infos Relatório'!AM$1)</f>
        <v>0</v>
      </c>
      <c r="AP351" s="546">
        <f>SUMIFS('Faturamento NNE'!$P$2:$P$707,'Faturamento NNE'!$E$2:$E$707,'Infos Relatório'!$B$326,'Faturamento NNE'!$F$2:$F$707,'Infos Relatório'!$B351,'Faturamento NNE'!$AA$2:$AA$707,'Infos Relatório'!AM$1,'Faturamento NNE'!$U$2:$U$707,"Sim")+SUMIFS('Faturamento NNE'!$Q$2:$Q$707,'Faturamento NNE'!$E$2:$E$707,'Infos Relatório'!$B$326,'Faturamento NNE'!$F$2:$F$707,'Infos Relatório'!$B351,'Faturamento NNE'!$AA$2:$AA$707,'Infos Relatório'!AM$1,'Faturamento NNE'!$U$2:$U$707,"Sim")</f>
        <v>0</v>
      </c>
      <c r="AQ351" s="227" t="e">
        <f t="shared" si="114"/>
        <v>#DIV/0!</v>
      </c>
      <c r="AR351" s="545">
        <f>SUMIFS('Faturamento NNE'!$I$2:$I$707,'Faturamento NNE'!$E$2:$E$707,'Infos Relatório'!$B$326,'Faturamento NNE'!$F$2:$F$707,'Infos Relatório'!$B351,'Faturamento NNE'!$AA$2:$AA$707,'Infos Relatório'!AM$1)</f>
        <v>0</v>
      </c>
      <c r="AS351" s="541">
        <f>COUNTIFS('Faturamento NNE'!$E$2:$E$707,'Infos Relatório'!$B$326,'Faturamento NNE'!$F$2:$F$707,'Infos Relatório'!$B351,'Faturamento NNE'!$AA$2:$AA$707,'Infos Relatório'!AS$1)</f>
        <v>0</v>
      </c>
      <c r="AT351" s="542">
        <f>SUMIFS('Faturamento NNE'!$H$2:$H$707,'Faturamento NNE'!$E$2:$E$707,'Infos Relatório'!$B$326,'Faturamento NNE'!$F$2:$F$707,'Infos Relatório'!$B351,'Faturamento NNE'!$AA$2:$AA$707,'Infos Relatório'!AS$1)</f>
        <v>0</v>
      </c>
      <c r="AU351" s="542">
        <f>SUMIFS('Faturamento NNE'!$K$2:$K$707,'Faturamento NNE'!$E$2:$E$707,'Infos Relatório'!$B$326,'Faturamento NNE'!$F$2:$F$707,'Infos Relatório'!$B351,'Faturamento NNE'!$AA$2:$AA$707,'Infos Relatório'!AS$1)</f>
        <v>0</v>
      </c>
      <c r="AV351" s="546">
        <f>SUMIFS('Faturamento NNE'!$P$2:$P$707,'Faturamento NNE'!$E$2:$E$707,'Infos Relatório'!$B$326,'Faturamento NNE'!$F$2:$F$707,'Infos Relatório'!$B351,'Faturamento NNE'!$AA$2:$AA$707,'Infos Relatório'!AS$1,'Faturamento NNE'!$U$2:$U$707,"Sim")+SUMIFS('Faturamento NNE'!$Q$2:$Q$707,'Faturamento NNE'!$E$2:$E$707,'Infos Relatório'!$B$326,'Faturamento NNE'!$F$2:$F$707,'Infos Relatório'!$B351,'Faturamento NNE'!$AA$2:$AA$707,'Infos Relatório'!AS$1,'Faturamento NNE'!$U$2:$U$707,"Sim")</f>
        <v>0</v>
      </c>
      <c r="AW351" s="227" t="e">
        <f t="shared" si="115"/>
        <v>#DIV/0!</v>
      </c>
      <c r="AX351" s="545">
        <f>SUMIFS('Faturamento NNE'!$I$2:$I$707,'Faturamento NNE'!$E$2:$E$707,'Infos Relatório'!$B$326,'Faturamento NNE'!$F$2:$F$707,'Infos Relatório'!$B351,'Faturamento NNE'!$AA$2:$AA$707,'Infos Relatório'!AS$1)</f>
        <v>0</v>
      </c>
      <c r="AY351" s="541">
        <f>COUNTIFS('Faturamento NNE'!$E$2:$E$707,'Infos Relatório'!$B$326,'Faturamento NNE'!$F$2:$F$707,'Infos Relatório'!$B351,'Faturamento NNE'!$AA$2:$AA$707,'Infos Relatório'!AY$1)</f>
        <v>0</v>
      </c>
      <c r="AZ351" s="542">
        <f>SUMIFS('Faturamento NNE'!$H$2:$H$707,'Faturamento NNE'!$E$2:$E$707,'Infos Relatório'!$B$326,'Faturamento NNE'!$F$2:$F$707,'Infos Relatório'!$B351,'Faturamento NNE'!$AA$2:$AA$707,'Infos Relatório'!AY$1)</f>
        <v>0</v>
      </c>
      <c r="BA351" s="542">
        <f>SUMIFS('Faturamento NNE'!$K$2:$K$707,'Faturamento NNE'!$E$2:$E$707,'Infos Relatório'!$B$326,'Faturamento NNE'!$F$2:$F$707,'Infos Relatório'!$B351,'Faturamento NNE'!$AA$2:$AA$707,'Infos Relatório'!AY$1)</f>
        <v>0</v>
      </c>
      <c r="BB351" s="546">
        <f>SUMIFS('Faturamento NNE'!$P$2:$P$707,'Faturamento NNE'!$E$2:$E$707,'Infos Relatório'!$B$326,'Faturamento NNE'!$F$2:$F$707,'Infos Relatório'!$B351,'Faturamento NNE'!$AA$2:$AA$707,'Infos Relatório'!AY$1,'Faturamento NNE'!$U$2:$U$707,"Sim")+SUMIFS('Faturamento NNE'!$Q$2:$Q$707,'Faturamento NNE'!$E$2:$E$707,'Infos Relatório'!$B$326,'Faturamento NNE'!$F$2:$F$707,'Infos Relatório'!$B351,'Faturamento NNE'!$AA$2:$AA$707,'Infos Relatório'!AY$1,'Faturamento NNE'!$U$2:$U$707,"Sim")</f>
        <v>0</v>
      </c>
      <c r="BC351" s="227" t="e">
        <f t="shared" si="116"/>
        <v>#DIV/0!</v>
      </c>
      <c r="BD351" s="545">
        <f>SUMIFS('Faturamento NNE'!$I$2:$I$707,'Faturamento NNE'!$E$2:$E$707,'Infos Relatório'!$B$326,'Faturamento NNE'!$F$2:$F$707,'Infos Relatório'!$B351,'Faturamento NNE'!$AA$2:$AA$707,'Infos Relatório'!AY$1)</f>
        <v>0</v>
      </c>
      <c r="BE351" s="541">
        <f>COUNTIFS('Faturamento NNE'!$E$2:$E$707,'Infos Relatório'!$B$326,'Faturamento NNE'!$F$2:$F$707,'Infos Relatório'!$B351,'Faturamento NNE'!$AA$2:$AA$707,'Infos Relatório'!BE$1)</f>
        <v>0</v>
      </c>
      <c r="BF351" s="542">
        <f>SUMIFS('Faturamento NNE'!$H$2:$H$707,'Faturamento NNE'!$E$2:$E$707,'Infos Relatório'!$B$326,'Faturamento NNE'!$F$2:$F$707,'Infos Relatório'!$B351,'Faturamento NNE'!$AA$2:$AA$707,'Infos Relatório'!BE$1)</f>
        <v>0</v>
      </c>
      <c r="BG351" s="542">
        <f>SUMIFS('Faturamento NNE'!$K$2:$K$707,'Faturamento NNE'!$E$2:$E$707,'Infos Relatório'!$B$326,'Faturamento NNE'!$F$2:$F$707,'Infos Relatório'!$B351,'Faturamento NNE'!$AA$2:$AA$707,'Infos Relatório'!BE$1)</f>
        <v>0</v>
      </c>
      <c r="BH351" s="546">
        <f>SUMIFS('Faturamento NNE'!$P$2:$P$707,'Faturamento NNE'!$E$2:$E$707,'Infos Relatório'!$B$326,'Faturamento NNE'!$F$2:$F$707,'Infos Relatório'!$B351,'Faturamento NNE'!$AA$2:$AA$707,'Infos Relatório'!BE$1,'Faturamento NNE'!$U$2:$U$707,"Sim")+SUMIFS('Faturamento NNE'!$Q$2:$Q$707,'Faturamento NNE'!$E$2:$E$707,'Infos Relatório'!$B$326,'Faturamento NNE'!$F$2:$F$707,'Infos Relatório'!$B351,'Faturamento NNE'!$AA$2:$AA$707,'Infos Relatório'!BE$1,'Faturamento NNE'!$U$2:$U$707,"Sim")</f>
        <v>0</v>
      </c>
      <c r="BI351" s="227" t="e">
        <f t="shared" si="117"/>
        <v>#DIV/0!</v>
      </c>
      <c r="BJ351" s="545">
        <f>SUMIFS('Faturamento NNE'!$I$2:$I$707,'Faturamento NNE'!$E$2:$E$707,'Infos Relatório'!$B$326,'Faturamento NNE'!$F$2:$F$707,'Infos Relatório'!$B351,'Faturamento NNE'!$AA$2:$AA$707,'Infos Relatório'!BE$1)</f>
        <v>0</v>
      </c>
      <c r="BK351" s="541">
        <f>COUNTIFS('Faturamento NNE'!$E$2:$E$707,'Infos Relatório'!$B$326,'Faturamento NNE'!$F$2:$F$707,'Infos Relatório'!$B351,'Faturamento NNE'!$AA$2:$AA$707,'Infos Relatório'!BK$1)</f>
        <v>0</v>
      </c>
      <c r="BL351" s="542">
        <f>SUMIFS('Faturamento NNE'!$H$2:$H$707,'Faturamento NNE'!$E$2:$E$707,'Infos Relatório'!$B$326,'Faturamento NNE'!$F$2:$F$707,'Infos Relatório'!$B351,'Faturamento NNE'!$AA$2:$AA$707,'Infos Relatório'!BK$1)</f>
        <v>0</v>
      </c>
      <c r="BM351" s="542">
        <f>SUMIFS('Faturamento NNE'!$K$2:$K$707,'Faturamento NNE'!$E$2:$E$707,'Infos Relatório'!$B$326,'Faturamento NNE'!$F$2:$F$707,'Infos Relatório'!$B351,'Faturamento NNE'!$AA$2:$AA$707,'Infos Relatório'!BK$1)</f>
        <v>0</v>
      </c>
      <c r="BN351" s="546">
        <f>SUMIFS('Faturamento NNE'!$P$2:$P$707,'Faturamento NNE'!$E$2:$E$707,'Infos Relatório'!$B$326,'Faturamento NNE'!$F$2:$F$707,'Infos Relatório'!$B351,'Faturamento NNE'!$AA$2:$AA$707,'Infos Relatório'!BK$1,'Faturamento NNE'!$U$2:$U$707,"Sim")+SUMIFS('Faturamento NNE'!$Q$2:$Q$707,'Faturamento NNE'!$E$2:$E$707,'Infos Relatório'!$B$326,'Faturamento NNE'!$F$2:$F$707,'Infos Relatório'!$B351,'Faturamento NNE'!$AA$2:$AA$707,'Infos Relatório'!BK$1,'Faturamento NNE'!$U$2:$U$707,"Sim")</f>
        <v>0</v>
      </c>
      <c r="BO351" s="227" t="e">
        <f t="shared" si="118"/>
        <v>#DIV/0!</v>
      </c>
      <c r="BP351" s="545">
        <f>SUMIFS('Faturamento NNE'!$I$2:$I$707,'Faturamento NNE'!$E$2:$E$707,'Infos Relatório'!$B$326,'Faturamento NNE'!$F$2:$F$707,'Infos Relatório'!$B351,'Faturamento NNE'!$AA$2:$AA$707,'Infos Relatório'!BK$1)</f>
        <v>0</v>
      </c>
      <c r="BQ351" s="541">
        <f>COUNTIFS('Faturamento NNE'!$E$2:$E$707,'Infos Relatório'!$B$326,'Faturamento NNE'!$F$2:$F$707,'Infos Relatório'!$B351,'Faturamento NNE'!$AA$2:$AA$707,'Infos Relatório'!BQ$1)</f>
        <v>0</v>
      </c>
      <c r="BR351" s="542">
        <f>SUMIFS('Faturamento NNE'!$H$2:$H$707,'Faturamento NNE'!$E$2:$E$707,'Infos Relatório'!$B$326,'Faturamento NNE'!$F$2:$F$707,'Infos Relatório'!$B351,'Faturamento NNE'!$AA$2:$AA$707,'Infos Relatório'!BQ$1)</f>
        <v>0</v>
      </c>
      <c r="BS351" s="542">
        <f>SUMIFS('Faturamento NNE'!$K$2:$K$707,'Faturamento NNE'!$E$2:$E$707,'Infos Relatório'!$B$326,'Faturamento NNE'!$F$2:$F$707,'Infos Relatório'!$B351,'Faturamento NNE'!$AA$2:$AA$707,'Infos Relatório'!BQ$1)</f>
        <v>0</v>
      </c>
      <c r="BT351" s="546">
        <f>SUMIFS('Faturamento NNE'!$P$2:$P$707,'Faturamento NNE'!$E$2:$E$707,'Infos Relatório'!$B$326,'Faturamento NNE'!$F$2:$F$707,'Infos Relatório'!$B351,'Faturamento NNE'!$AA$2:$AA$707,'Infos Relatório'!BQ$1,'Faturamento NNE'!$U$2:$U$707,"Sim")+SUMIFS('Faturamento NNE'!$Q$2:$Q$707,'Faturamento NNE'!$E$2:$E$707,'Infos Relatório'!$B$326,'Faturamento NNE'!$F$2:$F$707,'Infos Relatório'!$B351,'Faturamento NNE'!$AA$2:$AA$707,'Infos Relatório'!BQ$1,'Faturamento NNE'!$U$2:$U$707,"Sim")</f>
        <v>0</v>
      </c>
      <c r="BU351" s="227" t="e">
        <f t="shared" si="119"/>
        <v>#DIV/0!</v>
      </c>
      <c r="BV351" s="545">
        <f>SUMIFS('Faturamento NNE'!$I$2:$I$707,'Faturamento NNE'!$E$2:$E$707,'Infos Relatório'!$B$326,'Faturamento NNE'!$F$2:$F$707,'Infos Relatório'!$B351,'Faturamento NNE'!$AA$2:$AA$707,'Infos Relatório'!BQ$1)</f>
        <v>0</v>
      </c>
    </row>
    <row r="352" spans="2:74">
      <c r="B352" s="217" t="s">
        <v>155</v>
      </c>
      <c r="C352" s="541">
        <f>COUNTIFS('Faturamento NNE'!$E$2:$E$707,'Infos Relatório'!$B$326,'Faturamento NNE'!$F$2:$F$707,'Infos Relatório'!$B352,'Faturamento NNE'!$AA$2:$AA$707,'Infos Relatório'!C$1)</f>
        <v>0</v>
      </c>
      <c r="D352" s="542">
        <f>SUMIFS('Faturamento NNE'!$H$2:$H$707,'Faturamento NNE'!$E$2:$E$707,'Infos Relatório'!$B$326,'Faturamento NNE'!$F$2:$F$707,'Infos Relatório'!$B352,'Faturamento NNE'!$AA$2:$AA$707,'Infos Relatório'!C$1)</f>
        <v>0</v>
      </c>
      <c r="E352" s="543">
        <f>SUMIFS('Faturamento NNE'!$K$2:$K$707,'Faturamento NNE'!$E$2:$E$707,'Infos Relatório'!$B$326,'Faturamento NNE'!$F$2:$F$707,'Infos Relatório'!$B352,'Faturamento NNE'!$AA$2:$AA$707,'Infos Relatório'!C$1)</f>
        <v>0</v>
      </c>
      <c r="F352" s="544">
        <f>SUMIFS('Faturamento NNE'!$P$2:$P$707,'Faturamento NNE'!$E$2:$E$707,'Infos Relatório'!$B$326,'Faturamento NNE'!$F$2:$F$707,'Infos Relatório'!$B352,'Faturamento NNE'!$AA$2:$AA$707,'Infos Relatório'!C$1,'Faturamento NNE'!$U$2:$U$707,"Sim")+SUMIFS('Faturamento NNE'!$Q$2:$Q$707,'Faturamento NNE'!$E$2:$E$707,'Infos Relatório'!$B$326,'Faturamento NNE'!$F$2:$F$707,'Infos Relatório'!$B352,'Faturamento NNE'!$AA$2:$AA$707,'Infos Relatório'!C$1,'Faturamento NNE'!$U$2:$U$707,"Sim")</f>
        <v>0</v>
      </c>
      <c r="G352" s="283" t="e">
        <f t="shared" si="108"/>
        <v>#DIV/0!</v>
      </c>
      <c r="H352" s="545">
        <f>SUMIFS('Faturamento NNE'!$I$2:$I$707,'Faturamento NNE'!$E$2:$E$707,'Infos Relatório'!$B$326,'Faturamento NNE'!$F$2:$F$707,'Infos Relatório'!$B352,'Faturamento NNE'!$AA$2:$AA$707,'Infos Relatório'!C$1)</f>
        <v>0</v>
      </c>
      <c r="I352" s="541">
        <f>COUNTIFS('Faturamento NNE'!$E$2:$E$707,'Infos Relatório'!$B$326,'Faturamento NNE'!$F$2:$F$707,'Infos Relatório'!$B352,'Faturamento NNE'!$AA$2:$AA$707,'Infos Relatório'!I$1)</f>
        <v>0</v>
      </c>
      <c r="J352" s="542">
        <f>SUMIFS('Faturamento NNE'!$H$2:$H$707,'Faturamento NNE'!$E$2:$E$707,'Infos Relatório'!$B$326,'Faturamento NNE'!$F$2:$F$707,'Infos Relatório'!$B352,'Faturamento NNE'!$AA$2:$AA$707,'Infos Relatório'!I$1)</f>
        <v>0</v>
      </c>
      <c r="K352" s="543">
        <f>SUMIFS('Faturamento NNE'!$K$2:$K$707,'Faturamento NNE'!$E$2:$E$707,'Infos Relatório'!$B$326,'Faturamento NNE'!$F$2:$F$707,'Infos Relatório'!$B352,'Faturamento NNE'!$AA$2:$AA$707,'Infos Relatório'!I$1)</f>
        <v>0</v>
      </c>
      <c r="L352" s="544">
        <f>SUMIFS('Faturamento NNE'!$P$2:$P$707,'Faturamento NNE'!$E$2:$E$707,'Infos Relatório'!$B$326,'Faturamento NNE'!$F$2:$F$707,'Infos Relatório'!$B352,'Faturamento NNE'!$AA$2:$AA$707,'Infos Relatório'!I$1,'Faturamento NNE'!$U$2:$U$707,"Sim")+SUMIFS('Faturamento NNE'!$Q$2:$Q$707,'Faturamento NNE'!$E$2:$E$707,'Infos Relatório'!$B$326,'Faturamento NNE'!$F$2:$F$707,'Infos Relatório'!$B352,'Faturamento NNE'!$AA$2:$AA$707,'Infos Relatório'!I$1,'Faturamento NNE'!$U$2:$U$707,"Sim")</f>
        <v>0</v>
      </c>
      <c r="M352" s="283" t="e">
        <f t="shared" si="109"/>
        <v>#DIV/0!</v>
      </c>
      <c r="N352" s="545">
        <f>SUMIFS('Faturamento NNE'!$I$2:$I$707,'Faturamento NNE'!$E$2:$E$707,'Infos Relatório'!$B$326,'Faturamento NNE'!$F$2:$F$707,'Infos Relatório'!$B352,'Faturamento NNE'!$AA$2:$AA$707,'Infos Relatório'!I$1)</f>
        <v>0</v>
      </c>
      <c r="O352" s="541">
        <f>COUNTIFS('Faturamento NNE'!$E$2:$E$707,'Infos Relatório'!$B$326,'Faturamento NNE'!$F$2:$F$707,'Infos Relatório'!$B352,'Faturamento NNE'!$AA$2:$AA$707,'Infos Relatório'!O$1)</f>
        <v>0</v>
      </c>
      <c r="P352" s="542">
        <f>SUMIFS('Faturamento NNE'!$H$2:$H$707,'Faturamento NNE'!$E$2:$E$707,'Infos Relatório'!$B$326,'Faturamento NNE'!$F$2:$F$707,'Infos Relatório'!$B352,'Faturamento NNE'!$AA$2:$AA$707,'Infos Relatório'!O$1)</f>
        <v>0</v>
      </c>
      <c r="Q352" s="542">
        <f>SUMIFS('Faturamento NNE'!$K$2:$K$707,'Faturamento NNE'!$E$2:$E$707,'Infos Relatório'!$B$326,'Faturamento NNE'!$F$2:$F$707,'Infos Relatório'!$B352,'Faturamento NNE'!$AA$2:$AA$707,'Infos Relatório'!O$1)</f>
        <v>0</v>
      </c>
      <c r="R352" s="546">
        <f>SUMIFS('Faturamento NNE'!$P$2:$P$707,'Faturamento NNE'!$E$2:$E$707,'Infos Relatório'!$B$326,'Faturamento NNE'!$F$2:$F$707,'Infos Relatório'!$B352,'Faturamento NNE'!$AA$2:$AA$707,'Infos Relatório'!O$1,'Faturamento NNE'!$U$2:$U$707,"Sim")+SUMIFS('Faturamento NNE'!$Q$2:$Q$707,'Faturamento NNE'!$E$2:$E$707,'Infos Relatório'!$B$326,'Faturamento NNE'!$F$2:$F$707,'Infos Relatório'!$B352,'Faturamento NNE'!$AA$2:$AA$707,'Infos Relatório'!O$1,'Faturamento NNE'!$U$2:$U$707,"Sim")</f>
        <v>0</v>
      </c>
      <c r="S352" s="227" t="e">
        <f t="shared" si="110"/>
        <v>#DIV/0!</v>
      </c>
      <c r="T352" s="545">
        <f>SUMIFS('Faturamento NNE'!$I$2:$I$707,'Faturamento NNE'!$E$2:$E$707,'Infos Relatório'!$B$326,'Faturamento NNE'!$F$2:$F$707,'Infos Relatório'!$B352,'Faturamento NNE'!$AA$2:$AA$707,'Infos Relatório'!O$1)</f>
        <v>0</v>
      </c>
      <c r="U352" s="541">
        <f>COUNTIFS('Faturamento NNE'!$E$2:$E$707,'Infos Relatório'!$B$326,'Faturamento NNE'!$F$2:$F$707,'Infos Relatório'!$B352,'Faturamento NNE'!$AA$2:$AA$707,'Infos Relatório'!U$1)</f>
        <v>0</v>
      </c>
      <c r="V352" s="542">
        <f>SUMIFS('Faturamento NNE'!$H$2:$H$707,'Faturamento NNE'!$E$2:$E$707,'Infos Relatório'!$B$326,'Faturamento NNE'!$F$2:$F$707,'Infos Relatório'!$B352,'Faturamento NNE'!$AA$2:$AA$707,'Infos Relatório'!U$1)</f>
        <v>0</v>
      </c>
      <c r="W352" s="542">
        <f>SUMIFS('Faturamento NNE'!$K$2:$K$707,'Faturamento NNE'!$E$2:$E$707,'Infos Relatório'!$B$326,'Faturamento NNE'!$F$2:$F$707,'Infos Relatório'!$B352,'Faturamento NNE'!$AA$2:$AA$707,'Infos Relatório'!U$1)</f>
        <v>0</v>
      </c>
      <c r="X352" s="546">
        <f>SUMIFS('Faturamento NNE'!$P$2:$P$707,'Faturamento NNE'!$E$2:$E$707,'Infos Relatório'!$B$326,'Faturamento NNE'!$F$2:$F$707,'Infos Relatório'!$B352,'Faturamento NNE'!$AA$2:$AA$707,'Infos Relatório'!U$1,'Faturamento NNE'!$U$2:$U$707,"Sim")+SUMIFS('Faturamento NNE'!$Q$2:$Q$707,'Faturamento NNE'!$E$2:$E$707,'Infos Relatório'!$B$326,'Faturamento NNE'!$F$2:$F$707,'Infos Relatório'!$B352,'Faturamento NNE'!$AA$2:$AA$707,'Infos Relatório'!U$1,'Faturamento NNE'!$U$2:$U$707,"Sim")</f>
        <v>0</v>
      </c>
      <c r="Y352" s="227" t="e">
        <f t="shared" si="111"/>
        <v>#DIV/0!</v>
      </c>
      <c r="Z352" s="545">
        <f>SUMIFS('Faturamento NNE'!$I$2:$I$707,'Faturamento NNE'!$E$2:$E$707,'Infos Relatório'!$B$326,'Faturamento NNE'!$F$2:$F$707,'Infos Relatório'!$B352,'Faturamento NNE'!$AA$2:$AA$707,'Infos Relatório'!U$1)</f>
        <v>0</v>
      </c>
      <c r="AA352" s="541">
        <f>COUNTIFS('Faturamento NNE'!$E$2:$E$707,'Infos Relatório'!$B$326,'Faturamento NNE'!$F$2:$F$707,'Infos Relatório'!$B352,'Faturamento NNE'!$AA$2:$AA$707,'Infos Relatório'!AA$1)</f>
        <v>0</v>
      </c>
      <c r="AB352" s="542">
        <f>SUMIFS('Faturamento NNE'!$H$2:$H$707,'Faturamento NNE'!$E$2:$E$707,'Infos Relatório'!$B$326,'Faturamento NNE'!$F$2:$F$707,'Infos Relatório'!$B352,'Faturamento NNE'!$AA$2:$AA$707,'Infos Relatório'!AA$1)</f>
        <v>0</v>
      </c>
      <c r="AC352" s="542">
        <f>SUMIFS('Faturamento NNE'!$K$2:$K$707,'Faturamento NNE'!$E$2:$E$707,'Infos Relatório'!$B$326,'Faturamento NNE'!$F$2:$F$707,'Infos Relatório'!$B352,'Faturamento NNE'!$AA$2:$AA$707,'Infos Relatório'!AA$1)</f>
        <v>0</v>
      </c>
      <c r="AD352" s="546">
        <f>SUMIFS('Faturamento NNE'!$P$2:$P$707,'Faturamento NNE'!$E$2:$E$707,'Infos Relatório'!$B$326,'Faturamento NNE'!$F$2:$F$707,'Infos Relatório'!$B352,'Faturamento NNE'!$AA$2:$AA$707,'Infos Relatório'!AA$1,'Faturamento NNE'!$U$2:$U$707,"Sim")+SUMIFS('Faturamento NNE'!$Q$2:$Q$707,'Faturamento NNE'!$E$2:$E$707,'Infos Relatório'!$B$326,'Faturamento NNE'!$F$2:$F$707,'Infos Relatório'!$B352,'Faturamento NNE'!$AA$2:$AA$707,'Infos Relatório'!AA$1,'Faturamento NNE'!$U$2:$U$707,"Sim")</f>
        <v>0</v>
      </c>
      <c r="AE352" s="227" t="e">
        <f t="shared" si="112"/>
        <v>#DIV/0!</v>
      </c>
      <c r="AF352" s="545">
        <f>SUMIFS('Faturamento NNE'!$I$2:$I$707,'Faturamento NNE'!$E$2:$E$707,'Infos Relatório'!$B$326,'Faturamento NNE'!$F$2:$F$707,'Infos Relatório'!$B352,'Faturamento NNE'!$AA$2:$AA$707,'Infos Relatório'!AA$1)</f>
        <v>0</v>
      </c>
      <c r="AG352" s="541">
        <f>COUNTIFS('Faturamento NNE'!$E$2:$E$707,'Infos Relatório'!$B$326,'Faturamento NNE'!$F$2:$F$707,'Infos Relatório'!$B352,'Faturamento NNE'!$AA$2:$AA$707,'Infos Relatório'!AG$1)</f>
        <v>0</v>
      </c>
      <c r="AH352" s="542">
        <f>SUMIFS('Faturamento NNE'!$H$2:$H$707,'Faturamento NNE'!$E$2:$E$707,'Infos Relatório'!$B$326,'Faturamento NNE'!$F$2:$F$707,'Infos Relatório'!$B352,'Faturamento NNE'!$AA$2:$AA$707,'Infos Relatório'!AG$1)</f>
        <v>0</v>
      </c>
      <c r="AI352" s="542">
        <f>SUMIFS('Faturamento NNE'!$K$2:$K$707,'Faturamento NNE'!$E$2:$E$707,'Infos Relatório'!$B$326,'Faturamento NNE'!$F$2:$F$707,'Infos Relatório'!$B352,'Faturamento NNE'!$AA$2:$AA$707,'Infos Relatório'!AG$1)</f>
        <v>0</v>
      </c>
      <c r="AJ352" s="546">
        <f>SUMIFS('Faturamento NNE'!$P$2:$P$707,'Faturamento NNE'!$E$2:$E$707,'Infos Relatório'!$B$326,'Faturamento NNE'!$F$2:$F$707,'Infos Relatório'!$B352,'Faturamento NNE'!$AA$2:$AA$707,'Infos Relatório'!AG$1,'Faturamento NNE'!$U$2:$U$707,"Sim")+SUMIFS('Faturamento NNE'!$Q$2:$Q$707,'Faturamento NNE'!$E$2:$E$707,'Infos Relatório'!$B$326,'Faturamento NNE'!$F$2:$F$707,'Infos Relatório'!$B352,'Faturamento NNE'!$AA$2:$AA$707,'Infos Relatório'!AG$1,'Faturamento NNE'!$U$2:$U$707,"Sim")</f>
        <v>0</v>
      </c>
      <c r="AK352" s="227" t="e">
        <f t="shared" si="113"/>
        <v>#DIV/0!</v>
      </c>
      <c r="AL352" s="545">
        <f>SUMIFS('Faturamento NNE'!$I$2:$I$707,'Faturamento NNE'!$E$2:$E$707,'Infos Relatório'!$B$326,'Faturamento NNE'!$F$2:$F$707,'Infos Relatório'!$B352,'Faturamento NNE'!$AA$2:$AA$707,'Infos Relatório'!AG$1)</f>
        <v>0</v>
      </c>
      <c r="AM352" s="541">
        <f>COUNTIFS('Faturamento NNE'!$E$2:$E$707,'Infos Relatório'!$B$326,'Faturamento NNE'!$F$2:$F$707,'Infos Relatório'!$B352,'Faturamento NNE'!$AA$2:$AA$707,'Infos Relatório'!AM$1)</f>
        <v>0</v>
      </c>
      <c r="AN352" s="542">
        <f>SUMIFS('Faturamento NNE'!$H$2:$H$707,'Faturamento NNE'!$E$2:$E$707,'Infos Relatório'!$B$326,'Faturamento NNE'!$F$2:$F$707,'Infos Relatório'!$B352,'Faturamento NNE'!$AA$2:$AA$707,'Infos Relatório'!AM$1)</f>
        <v>0</v>
      </c>
      <c r="AO352" s="542">
        <f>SUMIFS('Faturamento NNE'!$K$2:$K$707,'Faturamento NNE'!$E$2:$E$707,'Infos Relatório'!$B$326,'Faturamento NNE'!$F$2:$F$707,'Infos Relatório'!$B352,'Faturamento NNE'!$AA$2:$AA$707,'Infos Relatório'!AM$1)</f>
        <v>0</v>
      </c>
      <c r="AP352" s="546">
        <f>SUMIFS('Faturamento NNE'!$P$2:$P$707,'Faturamento NNE'!$E$2:$E$707,'Infos Relatório'!$B$326,'Faturamento NNE'!$F$2:$F$707,'Infos Relatório'!$B352,'Faturamento NNE'!$AA$2:$AA$707,'Infos Relatório'!AM$1,'Faturamento NNE'!$U$2:$U$707,"Sim")+SUMIFS('Faturamento NNE'!$Q$2:$Q$707,'Faturamento NNE'!$E$2:$E$707,'Infos Relatório'!$B$326,'Faturamento NNE'!$F$2:$F$707,'Infos Relatório'!$B352,'Faturamento NNE'!$AA$2:$AA$707,'Infos Relatório'!AM$1,'Faturamento NNE'!$U$2:$U$707,"Sim")</f>
        <v>0</v>
      </c>
      <c r="AQ352" s="227" t="e">
        <f t="shared" si="114"/>
        <v>#DIV/0!</v>
      </c>
      <c r="AR352" s="545">
        <f>SUMIFS('Faturamento NNE'!$I$2:$I$707,'Faturamento NNE'!$E$2:$E$707,'Infos Relatório'!$B$326,'Faturamento NNE'!$F$2:$F$707,'Infos Relatório'!$B352,'Faturamento NNE'!$AA$2:$AA$707,'Infos Relatório'!AM$1)</f>
        <v>0</v>
      </c>
      <c r="AS352" s="541">
        <f>COUNTIFS('Faturamento NNE'!$E$2:$E$707,'Infos Relatório'!$B$326,'Faturamento NNE'!$F$2:$F$707,'Infos Relatório'!$B352,'Faturamento NNE'!$AA$2:$AA$707,'Infos Relatório'!AS$1)</f>
        <v>0</v>
      </c>
      <c r="AT352" s="542">
        <f>SUMIFS('Faturamento NNE'!$H$2:$H$707,'Faturamento NNE'!$E$2:$E$707,'Infos Relatório'!$B$326,'Faturamento NNE'!$F$2:$F$707,'Infos Relatório'!$B352,'Faturamento NNE'!$AA$2:$AA$707,'Infos Relatório'!AS$1)</f>
        <v>0</v>
      </c>
      <c r="AU352" s="542">
        <f>SUMIFS('Faturamento NNE'!$K$2:$K$707,'Faturamento NNE'!$E$2:$E$707,'Infos Relatório'!$B$326,'Faturamento NNE'!$F$2:$F$707,'Infos Relatório'!$B352,'Faturamento NNE'!$AA$2:$AA$707,'Infos Relatório'!AS$1)</f>
        <v>0</v>
      </c>
      <c r="AV352" s="546">
        <f>SUMIFS('Faturamento NNE'!$P$2:$P$707,'Faturamento NNE'!$E$2:$E$707,'Infos Relatório'!$B$326,'Faturamento NNE'!$F$2:$F$707,'Infos Relatório'!$B352,'Faturamento NNE'!$AA$2:$AA$707,'Infos Relatório'!AS$1,'Faturamento NNE'!$U$2:$U$707,"Sim")+SUMIFS('Faturamento NNE'!$Q$2:$Q$707,'Faturamento NNE'!$E$2:$E$707,'Infos Relatório'!$B$326,'Faturamento NNE'!$F$2:$F$707,'Infos Relatório'!$B352,'Faturamento NNE'!$AA$2:$AA$707,'Infos Relatório'!AS$1,'Faturamento NNE'!$U$2:$U$707,"Sim")</f>
        <v>0</v>
      </c>
      <c r="AW352" s="227" t="e">
        <f t="shared" si="115"/>
        <v>#DIV/0!</v>
      </c>
      <c r="AX352" s="545">
        <f>SUMIFS('Faturamento NNE'!$I$2:$I$707,'Faturamento NNE'!$E$2:$E$707,'Infos Relatório'!$B$326,'Faturamento NNE'!$F$2:$F$707,'Infos Relatório'!$B352,'Faturamento NNE'!$AA$2:$AA$707,'Infos Relatório'!AS$1)</f>
        <v>0</v>
      </c>
      <c r="AY352" s="541">
        <f>COUNTIFS('Faturamento NNE'!$E$2:$E$707,'Infos Relatório'!$B$326,'Faturamento NNE'!$F$2:$F$707,'Infos Relatório'!$B352,'Faturamento NNE'!$AA$2:$AA$707,'Infos Relatório'!AY$1)</f>
        <v>0</v>
      </c>
      <c r="AZ352" s="542">
        <f>SUMIFS('Faturamento NNE'!$H$2:$H$707,'Faturamento NNE'!$E$2:$E$707,'Infos Relatório'!$B$326,'Faturamento NNE'!$F$2:$F$707,'Infos Relatório'!$B352,'Faturamento NNE'!$AA$2:$AA$707,'Infos Relatório'!AY$1)</f>
        <v>0</v>
      </c>
      <c r="BA352" s="542">
        <f>SUMIFS('Faturamento NNE'!$K$2:$K$707,'Faturamento NNE'!$E$2:$E$707,'Infos Relatório'!$B$326,'Faturamento NNE'!$F$2:$F$707,'Infos Relatório'!$B352,'Faturamento NNE'!$AA$2:$AA$707,'Infos Relatório'!AY$1)</f>
        <v>0</v>
      </c>
      <c r="BB352" s="546">
        <f>SUMIFS('Faturamento NNE'!$P$2:$P$707,'Faturamento NNE'!$E$2:$E$707,'Infos Relatório'!$B$326,'Faturamento NNE'!$F$2:$F$707,'Infos Relatório'!$B352,'Faturamento NNE'!$AA$2:$AA$707,'Infos Relatório'!AY$1,'Faturamento NNE'!$U$2:$U$707,"Sim")+SUMIFS('Faturamento NNE'!$Q$2:$Q$707,'Faturamento NNE'!$E$2:$E$707,'Infos Relatório'!$B$326,'Faturamento NNE'!$F$2:$F$707,'Infos Relatório'!$B352,'Faturamento NNE'!$AA$2:$AA$707,'Infos Relatório'!AY$1,'Faturamento NNE'!$U$2:$U$707,"Sim")</f>
        <v>0</v>
      </c>
      <c r="BC352" s="227" t="e">
        <f t="shared" si="116"/>
        <v>#DIV/0!</v>
      </c>
      <c r="BD352" s="545">
        <f>SUMIFS('Faturamento NNE'!$I$2:$I$707,'Faturamento NNE'!$E$2:$E$707,'Infos Relatório'!$B$326,'Faturamento NNE'!$F$2:$F$707,'Infos Relatório'!$B352,'Faturamento NNE'!$AA$2:$AA$707,'Infos Relatório'!AY$1)</f>
        <v>0</v>
      </c>
      <c r="BE352" s="541">
        <f>COUNTIFS('Faturamento NNE'!$E$2:$E$707,'Infos Relatório'!$B$326,'Faturamento NNE'!$F$2:$F$707,'Infos Relatório'!$B352,'Faturamento NNE'!$AA$2:$AA$707,'Infos Relatório'!BE$1)</f>
        <v>0</v>
      </c>
      <c r="BF352" s="542">
        <f>SUMIFS('Faturamento NNE'!$H$2:$H$707,'Faturamento NNE'!$E$2:$E$707,'Infos Relatório'!$B$326,'Faturamento NNE'!$F$2:$F$707,'Infos Relatório'!$B352,'Faturamento NNE'!$AA$2:$AA$707,'Infos Relatório'!BE$1)</f>
        <v>0</v>
      </c>
      <c r="BG352" s="542">
        <f>SUMIFS('Faturamento NNE'!$K$2:$K$707,'Faturamento NNE'!$E$2:$E$707,'Infos Relatório'!$B$326,'Faturamento NNE'!$F$2:$F$707,'Infos Relatório'!$B352,'Faturamento NNE'!$AA$2:$AA$707,'Infos Relatório'!BE$1)</f>
        <v>0</v>
      </c>
      <c r="BH352" s="546">
        <f>SUMIFS('Faturamento NNE'!$P$2:$P$707,'Faturamento NNE'!$E$2:$E$707,'Infos Relatório'!$B$326,'Faturamento NNE'!$F$2:$F$707,'Infos Relatório'!$B352,'Faturamento NNE'!$AA$2:$AA$707,'Infos Relatório'!BE$1,'Faturamento NNE'!$U$2:$U$707,"Sim")+SUMIFS('Faturamento NNE'!$Q$2:$Q$707,'Faturamento NNE'!$E$2:$E$707,'Infos Relatório'!$B$326,'Faturamento NNE'!$F$2:$F$707,'Infos Relatório'!$B352,'Faturamento NNE'!$AA$2:$AA$707,'Infos Relatório'!BE$1,'Faturamento NNE'!$U$2:$U$707,"Sim")</f>
        <v>0</v>
      </c>
      <c r="BI352" s="227" t="e">
        <f t="shared" si="117"/>
        <v>#DIV/0!</v>
      </c>
      <c r="BJ352" s="545">
        <f>SUMIFS('Faturamento NNE'!$I$2:$I$707,'Faturamento NNE'!$E$2:$E$707,'Infos Relatório'!$B$326,'Faturamento NNE'!$F$2:$F$707,'Infos Relatório'!$B352,'Faturamento NNE'!$AA$2:$AA$707,'Infos Relatório'!BE$1)</f>
        <v>0</v>
      </c>
      <c r="BK352" s="541">
        <f>COUNTIFS('Faturamento NNE'!$E$2:$E$707,'Infos Relatório'!$B$326,'Faturamento NNE'!$F$2:$F$707,'Infos Relatório'!$B352,'Faturamento NNE'!$AA$2:$AA$707,'Infos Relatório'!BK$1)</f>
        <v>0</v>
      </c>
      <c r="BL352" s="542">
        <f>SUMIFS('Faturamento NNE'!$H$2:$H$707,'Faturamento NNE'!$E$2:$E$707,'Infos Relatório'!$B$326,'Faturamento NNE'!$F$2:$F$707,'Infos Relatório'!$B352,'Faturamento NNE'!$AA$2:$AA$707,'Infos Relatório'!BK$1)</f>
        <v>0</v>
      </c>
      <c r="BM352" s="542">
        <f>SUMIFS('Faturamento NNE'!$K$2:$K$707,'Faturamento NNE'!$E$2:$E$707,'Infos Relatório'!$B$326,'Faturamento NNE'!$F$2:$F$707,'Infos Relatório'!$B352,'Faturamento NNE'!$AA$2:$AA$707,'Infos Relatório'!BK$1)</f>
        <v>0</v>
      </c>
      <c r="BN352" s="546">
        <f>SUMIFS('Faturamento NNE'!$P$2:$P$707,'Faturamento NNE'!$E$2:$E$707,'Infos Relatório'!$B$326,'Faturamento NNE'!$F$2:$F$707,'Infos Relatório'!$B352,'Faturamento NNE'!$AA$2:$AA$707,'Infos Relatório'!BK$1,'Faturamento NNE'!$U$2:$U$707,"Sim")+SUMIFS('Faturamento NNE'!$Q$2:$Q$707,'Faturamento NNE'!$E$2:$E$707,'Infos Relatório'!$B$326,'Faturamento NNE'!$F$2:$F$707,'Infos Relatório'!$B352,'Faturamento NNE'!$AA$2:$AA$707,'Infos Relatório'!BK$1,'Faturamento NNE'!$U$2:$U$707,"Sim")</f>
        <v>0</v>
      </c>
      <c r="BO352" s="227" t="e">
        <f t="shared" si="118"/>
        <v>#DIV/0!</v>
      </c>
      <c r="BP352" s="545">
        <f>SUMIFS('Faturamento NNE'!$I$2:$I$707,'Faturamento NNE'!$E$2:$E$707,'Infos Relatório'!$B$326,'Faturamento NNE'!$F$2:$F$707,'Infos Relatório'!$B352,'Faturamento NNE'!$AA$2:$AA$707,'Infos Relatório'!BK$1)</f>
        <v>0</v>
      </c>
      <c r="BQ352" s="541">
        <f>COUNTIFS('Faturamento NNE'!$E$2:$E$707,'Infos Relatório'!$B$326,'Faturamento NNE'!$F$2:$F$707,'Infos Relatório'!$B352,'Faturamento NNE'!$AA$2:$AA$707,'Infos Relatório'!BQ$1)</f>
        <v>0</v>
      </c>
      <c r="BR352" s="542">
        <f>SUMIFS('Faturamento NNE'!$H$2:$H$707,'Faturamento NNE'!$E$2:$E$707,'Infos Relatório'!$B$326,'Faturamento NNE'!$F$2:$F$707,'Infos Relatório'!$B352,'Faturamento NNE'!$AA$2:$AA$707,'Infos Relatório'!BQ$1)</f>
        <v>0</v>
      </c>
      <c r="BS352" s="542">
        <f>SUMIFS('Faturamento NNE'!$K$2:$K$707,'Faturamento NNE'!$E$2:$E$707,'Infos Relatório'!$B$326,'Faturamento NNE'!$F$2:$F$707,'Infos Relatório'!$B352,'Faturamento NNE'!$AA$2:$AA$707,'Infos Relatório'!BQ$1)</f>
        <v>0</v>
      </c>
      <c r="BT352" s="546">
        <f>SUMIFS('Faturamento NNE'!$P$2:$P$707,'Faturamento NNE'!$E$2:$E$707,'Infos Relatório'!$B$326,'Faturamento NNE'!$F$2:$F$707,'Infos Relatório'!$B352,'Faturamento NNE'!$AA$2:$AA$707,'Infos Relatório'!BQ$1,'Faturamento NNE'!$U$2:$U$707,"Sim")+SUMIFS('Faturamento NNE'!$Q$2:$Q$707,'Faturamento NNE'!$E$2:$E$707,'Infos Relatório'!$B$326,'Faturamento NNE'!$F$2:$F$707,'Infos Relatório'!$B352,'Faturamento NNE'!$AA$2:$AA$707,'Infos Relatório'!BQ$1,'Faturamento NNE'!$U$2:$U$707,"Sim")</f>
        <v>0</v>
      </c>
      <c r="BU352" s="227" t="e">
        <f t="shared" si="119"/>
        <v>#DIV/0!</v>
      </c>
      <c r="BV352" s="545">
        <f>SUMIFS('Faturamento NNE'!$I$2:$I$707,'Faturamento NNE'!$E$2:$E$707,'Infos Relatório'!$B$326,'Faturamento NNE'!$F$2:$F$707,'Infos Relatório'!$B352,'Faturamento NNE'!$AA$2:$AA$707,'Infos Relatório'!BQ$1)</f>
        <v>0</v>
      </c>
    </row>
    <row r="353" spans="2:74">
      <c r="B353" s="217" t="s">
        <v>156</v>
      </c>
      <c r="C353" s="541">
        <f>COUNTIFS('Faturamento NNE'!$E$2:$E$707,'Infos Relatório'!$B$326,'Faturamento NNE'!$F$2:$F$707,'Infos Relatório'!$B353,'Faturamento NNE'!$AA$2:$AA$707,'Infos Relatório'!C$1)</f>
        <v>0</v>
      </c>
      <c r="D353" s="542">
        <f>SUMIFS('Faturamento NNE'!$H$2:$H$707,'Faturamento NNE'!$E$2:$E$707,'Infos Relatório'!$B$326,'Faturamento NNE'!$F$2:$F$707,'Infos Relatório'!$B353,'Faturamento NNE'!$AA$2:$AA$707,'Infos Relatório'!C$1)</f>
        <v>0</v>
      </c>
      <c r="E353" s="543">
        <f>SUMIFS('Faturamento NNE'!$K$2:$K$707,'Faturamento NNE'!$E$2:$E$707,'Infos Relatório'!$B$326,'Faturamento NNE'!$F$2:$F$707,'Infos Relatório'!$B353,'Faturamento NNE'!$AA$2:$AA$707,'Infos Relatório'!C$1)</f>
        <v>0</v>
      </c>
      <c r="F353" s="544">
        <f>SUMIFS('Faturamento NNE'!$P$2:$P$707,'Faturamento NNE'!$E$2:$E$707,'Infos Relatório'!$B$326,'Faturamento NNE'!$F$2:$F$707,'Infos Relatório'!$B353,'Faturamento NNE'!$AA$2:$AA$707,'Infos Relatório'!C$1,'Faturamento NNE'!$U$2:$U$707,"Sim")+SUMIFS('Faturamento NNE'!$Q$2:$Q$707,'Faturamento NNE'!$E$2:$E$707,'Infos Relatório'!$B$326,'Faturamento NNE'!$F$2:$F$707,'Infos Relatório'!$B353,'Faturamento NNE'!$AA$2:$AA$707,'Infos Relatório'!C$1,'Faturamento NNE'!$U$2:$U$707,"Sim")</f>
        <v>0</v>
      </c>
      <c r="G353" s="283" t="e">
        <f t="shared" si="108"/>
        <v>#DIV/0!</v>
      </c>
      <c r="H353" s="545">
        <f>SUMIFS('Faturamento NNE'!$I$2:$I$707,'Faturamento NNE'!$E$2:$E$707,'Infos Relatório'!$B$326,'Faturamento NNE'!$F$2:$F$707,'Infos Relatório'!$B353,'Faturamento NNE'!$AA$2:$AA$707,'Infos Relatório'!C$1)</f>
        <v>0</v>
      </c>
      <c r="I353" s="541">
        <f>COUNTIFS('Faturamento NNE'!$E$2:$E$707,'Infos Relatório'!$B$326,'Faturamento NNE'!$F$2:$F$707,'Infos Relatório'!$B353,'Faturamento NNE'!$AA$2:$AA$707,'Infos Relatório'!I$1)</f>
        <v>0</v>
      </c>
      <c r="J353" s="542">
        <f>SUMIFS('Faturamento NNE'!$H$2:$H$707,'Faturamento NNE'!$E$2:$E$707,'Infos Relatório'!$B$326,'Faturamento NNE'!$F$2:$F$707,'Infos Relatório'!$B353,'Faturamento NNE'!$AA$2:$AA$707,'Infos Relatório'!I$1)</f>
        <v>0</v>
      </c>
      <c r="K353" s="543">
        <f>SUMIFS('Faturamento NNE'!$K$2:$K$707,'Faturamento NNE'!$E$2:$E$707,'Infos Relatório'!$B$326,'Faturamento NNE'!$F$2:$F$707,'Infos Relatório'!$B353,'Faturamento NNE'!$AA$2:$AA$707,'Infos Relatório'!I$1)</f>
        <v>0</v>
      </c>
      <c r="L353" s="544">
        <f>SUMIFS('Faturamento NNE'!$P$2:$P$707,'Faturamento NNE'!$E$2:$E$707,'Infos Relatório'!$B$326,'Faturamento NNE'!$F$2:$F$707,'Infos Relatório'!$B353,'Faturamento NNE'!$AA$2:$AA$707,'Infos Relatório'!I$1,'Faturamento NNE'!$U$2:$U$707,"Sim")+SUMIFS('Faturamento NNE'!$Q$2:$Q$707,'Faturamento NNE'!$E$2:$E$707,'Infos Relatório'!$B$326,'Faturamento NNE'!$F$2:$F$707,'Infos Relatório'!$B353,'Faturamento NNE'!$AA$2:$AA$707,'Infos Relatório'!I$1,'Faturamento NNE'!$U$2:$U$707,"Sim")</f>
        <v>0</v>
      </c>
      <c r="M353" s="283" t="e">
        <f t="shared" si="109"/>
        <v>#DIV/0!</v>
      </c>
      <c r="N353" s="545">
        <f>SUMIFS('Faturamento NNE'!$I$2:$I$707,'Faturamento NNE'!$E$2:$E$707,'Infos Relatório'!$B$326,'Faturamento NNE'!$F$2:$F$707,'Infos Relatório'!$B353,'Faturamento NNE'!$AA$2:$AA$707,'Infos Relatório'!I$1)</f>
        <v>0</v>
      </c>
      <c r="O353" s="541">
        <f>COUNTIFS('Faturamento NNE'!$E$2:$E$707,'Infos Relatório'!$B$326,'Faturamento NNE'!$F$2:$F$707,'Infos Relatório'!$B353,'Faturamento NNE'!$AA$2:$AA$707,'Infos Relatório'!O$1)</f>
        <v>0</v>
      </c>
      <c r="P353" s="542">
        <f>SUMIFS('Faturamento NNE'!$H$2:$H$707,'Faturamento NNE'!$E$2:$E$707,'Infos Relatório'!$B$326,'Faturamento NNE'!$F$2:$F$707,'Infos Relatório'!$B353,'Faturamento NNE'!$AA$2:$AA$707,'Infos Relatório'!O$1)</f>
        <v>0</v>
      </c>
      <c r="Q353" s="542">
        <f>SUMIFS('Faturamento NNE'!$K$2:$K$707,'Faturamento NNE'!$E$2:$E$707,'Infos Relatório'!$B$326,'Faturamento NNE'!$F$2:$F$707,'Infos Relatório'!$B353,'Faturamento NNE'!$AA$2:$AA$707,'Infos Relatório'!O$1)</f>
        <v>0</v>
      </c>
      <c r="R353" s="546">
        <f>SUMIFS('Faturamento NNE'!$P$2:$P$707,'Faturamento NNE'!$E$2:$E$707,'Infos Relatório'!$B$326,'Faturamento NNE'!$F$2:$F$707,'Infos Relatório'!$B353,'Faturamento NNE'!$AA$2:$AA$707,'Infos Relatório'!O$1,'Faturamento NNE'!$U$2:$U$707,"Sim")+SUMIFS('Faturamento NNE'!$Q$2:$Q$707,'Faturamento NNE'!$E$2:$E$707,'Infos Relatório'!$B$326,'Faturamento NNE'!$F$2:$F$707,'Infos Relatório'!$B353,'Faturamento NNE'!$AA$2:$AA$707,'Infos Relatório'!O$1,'Faturamento NNE'!$U$2:$U$707,"Sim")</f>
        <v>0</v>
      </c>
      <c r="S353" s="227" t="e">
        <f t="shared" si="110"/>
        <v>#DIV/0!</v>
      </c>
      <c r="T353" s="545">
        <f>SUMIFS('Faturamento NNE'!$I$2:$I$707,'Faturamento NNE'!$E$2:$E$707,'Infos Relatório'!$B$326,'Faturamento NNE'!$F$2:$F$707,'Infos Relatório'!$B353,'Faturamento NNE'!$AA$2:$AA$707,'Infos Relatório'!O$1)</f>
        <v>0</v>
      </c>
      <c r="U353" s="541">
        <f>COUNTIFS('Faturamento NNE'!$E$2:$E$707,'Infos Relatório'!$B$326,'Faturamento NNE'!$F$2:$F$707,'Infos Relatório'!$B353,'Faturamento NNE'!$AA$2:$AA$707,'Infos Relatório'!U$1)</f>
        <v>0</v>
      </c>
      <c r="V353" s="542">
        <f>SUMIFS('Faturamento NNE'!$H$2:$H$707,'Faturamento NNE'!$E$2:$E$707,'Infos Relatório'!$B$326,'Faturamento NNE'!$F$2:$F$707,'Infos Relatório'!$B353,'Faturamento NNE'!$AA$2:$AA$707,'Infos Relatório'!U$1)</f>
        <v>0</v>
      </c>
      <c r="W353" s="542">
        <f>SUMIFS('Faturamento NNE'!$K$2:$K$707,'Faturamento NNE'!$E$2:$E$707,'Infos Relatório'!$B$326,'Faturamento NNE'!$F$2:$F$707,'Infos Relatório'!$B353,'Faturamento NNE'!$AA$2:$AA$707,'Infos Relatório'!U$1)</f>
        <v>0</v>
      </c>
      <c r="X353" s="546">
        <f>SUMIFS('Faturamento NNE'!$P$2:$P$707,'Faturamento NNE'!$E$2:$E$707,'Infos Relatório'!$B$326,'Faturamento NNE'!$F$2:$F$707,'Infos Relatório'!$B353,'Faturamento NNE'!$AA$2:$AA$707,'Infos Relatório'!U$1,'Faturamento NNE'!$U$2:$U$707,"Sim")+SUMIFS('Faturamento NNE'!$Q$2:$Q$707,'Faturamento NNE'!$E$2:$E$707,'Infos Relatório'!$B$326,'Faturamento NNE'!$F$2:$F$707,'Infos Relatório'!$B353,'Faturamento NNE'!$AA$2:$AA$707,'Infos Relatório'!U$1,'Faturamento NNE'!$U$2:$U$707,"Sim")</f>
        <v>0</v>
      </c>
      <c r="Y353" s="227" t="e">
        <f t="shared" si="111"/>
        <v>#DIV/0!</v>
      </c>
      <c r="Z353" s="545">
        <f>SUMIFS('Faturamento NNE'!$I$2:$I$707,'Faturamento NNE'!$E$2:$E$707,'Infos Relatório'!$B$326,'Faturamento NNE'!$F$2:$F$707,'Infos Relatório'!$B353,'Faturamento NNE'!$AA$2:$AA$707,'Infos Relatório'!U$1)</f>
        <v>0</v>
      </c>
      <c r="AA353" s="541">
        <f>COUNTIFS('Faturamento NNE'!$E$2:$E$707,'Infos Relatório'!$B$326,'Faturamento NNE'!$F$2:$F$707,'Infos Relatório'!$B353,'Faturamento NNE'!$AA$2:$AA$707,'Infos Relatório'!AA$1)</f>
        <v>0</v>
      </c>
      <c r="AB353" s="542">
        <f>SUMIFS('Faturamento NNE'!$H$2:$H$707,'Faturamento NNE'!$E$2:$E$707,'Infos Relatório'!$B$326,'Faturamento NNE'!$F$2:$F$707,'Infos Relatório'!$B353,'Faturamento NNE'!$AA$2:$AA$707,'Infos Relatório'!AA$1)</f>
        <v>0</v>
      </c>
      <c r="AC353" s="542">
        <f>SUMIFS('Faturamento NNE'!$K$2:$K$707,'Faturamento NNE'!$E$2:$E$707,'Infos Relatório'!$B$326,'Faturamento NNE'!$F$2:$F$707,'Infos Relatório'!$B353,'Faturamento NNE'!$AA$2:$AA$707,'Infos Relatório'!AA$1)</f>
        <v>0</v>
      </c>
      <c r="AD353" s="546">
        <f>SUMIFS('Faturamento NNE'!$P$2:$P$707,'Faturamento NNE'!$E$2:$E$707,'Infos Relatório'!$B$326,'Faturamento NNE'!$F$2:$F$707,'Infos Relatório'!$B353,'Faturamento NNE'!$AA$2:$AA$707,'Infos Relatório'!AA$1,'Faturamento NNE'!$U$2:$U$707,"Sim")+SUMIFS('Faturamento NNE'!$Q$2:$Q$707,'Faturamento NNE'!$E$2:$E$707,'Infos Relatório'!$B$326,'Faturamento NNE'!$F$2:$F$707,'Infos Relatório'!$B353,'Faturamento NNE'!$AA$2:$AA$707,'Infos Relatório'!AA$1,'Faturamento NNE'!$U$2:$U$707,"Sim")</f>
        <v>0</v>
      </c>
      <c r="AE353" s="227" t="e">
        <f t="shared" si="112"/>
        <v>#DIV/0!</v>
      </c>
      <c r="AF353" s="545">
        <f>SUMIFS('Faturamento NNE'!$I$2:$I$707,'Faturamento NNE'!$E$2:$E$707,'Infos Relatório'!$B$326,'Faturamento NNE'!$F$2:$F$707,'Infos Relatório'!$B353,'Faturamento NNE'!$AA$2:$AA$707,'Infos Relatório'!AA$1)</f>
        <v>0</v>
      </c>
      <c r="AG353" s="541">
        <f>COUNTIFS('Faturamento NNE'!$E$2:$E$707,'Infos Relatório'!$B$326,'Faturamento NNE'!$F$2:$F$707,'Infos Relatório'!$B353,'Faturamento NNE'!$AA$2:$AA$707,'Infos Relatório'!AG$1)</f>
        <v>0</v>
      </c>
      <c r="AH353" s="542">
        <f>SUMIFS('Faturamento NNE'!$H$2:$H$707,'Faturamento NNE'!$E$2:$E$707,'Infos Relatório'!$B$326,'Faturamento NNE'!$F$2:$F$707,'Infos Relatório'!$B353,'Faturamento NNE'!$AA$2:$AA$707,'Infos Relatório'!AG$1)</f>
        <v>0</v>
      </c>
      <c r="AI353" s="542">
        <f>SUMIFS('Faturamento NNE'!$K$2:$K$707,'Faturamento NNE'!$E$2:$E$707,'Infos Relatório'!$B$326,'Faturamento NNE'!$F$2:$F$707,'Infos Relatório'!$B353,'Faturamento NNE'!$AA$2:$AA$707,'Infos Relatório'!AG$1)</f>
        <v>0</v>
      </c>
      <c r="AJ353" s="546">
        <f>SUMIFS('Faturamento NNE'!$P$2:$P$707,'Faturamento NNE'!$E$2:$E$707,'Infos Relatório'!$B$326,'Faturamento NNE'!$F$2:$F$707,'Infos Relatório'!$B353,'Faturamento NNE'!$AA$2:$AA$707,'Infos Relatório'!AG$1,'Faturamento NNE'!$U$2:$U$707,"Sim")+SUMIFS('Faturamento NNE'!$Q$2:$Q$707,'Faturamento NNE'!$E$2:$E$707,'Infos Relatório'!$B$326,'Faturamento NNE'!$F$2:$F$707,'Infos Relatório'!$B353,'Faturamento NNE'!$AA$2:$AA$707,'Infos Relatório'!AG$1,'Faturamento NNE'!$U$2:$U$707,"Sim")</f>
        <v>0</v>
      </c>
      <c r="AK353" s="227" t="e">
        <f t="shared" si="113"/>
        <v>#DIV/0!</v>
      </c>
      <c r="AL353" s="545">
        <f>SUMIFS('Faturamento NNE'!$I$2:$I$707,'Faturamento NNE'!$E$2:$E$707,'Infos Relatório'!$B$326,'Faturamento NNE'!$F$2:$F$707,'Infos Relatório'!$B353,'Faturamento NNE'!$AA$2:$AA$707,'Infos Relatório'!AG$1)</f>
        <v>0</v>
      </c>
      <c r="AM353" s="541">
        <f>COUNTIFS('Faturamento NNE'!$E$2:$E$707,'Infos Relatório'!$B$326,'Faturamento NNE'!$F$2:$F$707,'Infos Relatório'!$B353,'Faturamento NNE'!$AA$2:$AA$707,'Infos Relatório'!AM$1)</f>
        <v>0</v>
      </c>
      <c r="AN353" s="542">
        <f>SUMIFS('Faturamento NNE'!$H$2:$H$707,'Faturamento NNE'!$E$2:$E$707,'Infos Relatório'!$B$326,'Faturamento NNE'!$F$2:$F$707,'Infos Relatório'!$B353,'Faturamento NNE'!$AA$2:$AA$707,'Infos Relatório'!AM$1)</f>
        <v>0</v>
      </c>
      <c r="AO353" s="542">
        <f>SUMIFS('Faturamento NNE'!$K$2:$K$707,'Faturamento NNE'!$E$2:$E$707,'Infos Relatório'!$B$326,'Faturamento NNE'!$F$2:$F$707,'Infos Relatório'!$B353,'Faturamento NNE'!$AA$2:$AA$707,'Infos Relatório'!AM$1)</f>
        <v>0</v>
      </c>
      <c r="AP353" s="546">
        <f>SUMIFS('Faturamento NNE'!$P$2:$P$707,'Faturamento NNE'!$E$2:$E$707,'Infos Relatório'!$B$326,'Faturamento NNE'!$F$2:$F$707,'Infos Relatório'!$B353,'Faturamento NNE'!$AA$2:$AA$707,'Infos Relatório'!AM$1,'Faturamento NNE'!$U$2:$U$707,"Sim")+SUMIFS('Faturamento NNE'!$Q$2:$Q$707,'Faturamento NNE'!$E$2:$E$707,'Infos Relatório'!$B$326,'Faturamento NNE'!$F$2:$F$707,'Infos Relatório'!$B353,'Faturamento NNE'!$AA$2:$AA$707,'Infos Relatório'!AM$1,'Faturamento NNE'!$U$2:$U$707,"Sim")</f>
        <v>0</v>
      </c>
      <c r="AQ353" s="227" t="e">
        <f t="shared" si="114"/>
        <v>#DIV/0!</v>
      </c>
      <c r="AR353" s="545">
        <f>SUMIFS('Faturamento NNE'!$I$2:$I$707,'Faturamento NNE'!$E$2:$E$707,'Infos Relatório'!$B$326,'Faturamento NNE'!$F$2:$F$707,'Infos Relatório'!$B353,'Faturamento NNE'!$AA$2:$AA$707,'Infos Relatório'!AM$1)</f>
        <v>0</v>
      </c>
      <c r="AS353" s="541">
        <f>COUNTIFS('Faturamento NNE'!$E$2:$E$707,'Infos Relatório'!$B$326,'Faturamento NNE'!$F$2:$F$707,'Infos Relatório'!$B353,'Faturamento NNE'!$AA$2:$AA$707,'Infos Relatório'!AS$1)</f>
        <v>0</v>
      </c>
      <c r="AT353" s="542">
        <f>SUMIFS('Faturamento NNE'!$H$2:$H$707,'Faturamento NNE'!$E$2:$E$707,'Infos Relatório'!$B$326,'Faturamento NNE'!$F$2:$F$707,'Infos Relatório'!$B353,'Faturamento NNE'!$AA$2:$AA$707,'Infos Relatório'!AS$1)</f>
        <v>0</v>
      </c>
      <c r="AU353" s="542">
        <f>SUMIFS('Faturamento NNE'!$K$2:$K$707,'Faturamento NNE'!$E$2:$E$707,'Infos Relatório'!$B$326,'Faturamento NNE'!$F$2:$F$707,'Infos Relatório'!$B353,'Faturamento NNE'!$AA$2:$AA$707,'Infos Relatório'!AS$1)</f>
        <v>0</v>
      </c>
      <c r="AV353" s="546">
        <f>SUMIFS('Faturamento NNE'!$P$2:$P$707,'Faturamento NNE'!$E$2:$E$707,'Infos Relatório'!$B$326,'Faturamento NNE'!$F$2:$F$707,'Infos Relatório'!$B353,'Faturamento NNE'!$AA$2:$AA$707,'Infos Relatório'!AS$1,'Faturamento NNE'!$U$2:$U$707,"Sim")+SUMIFS('Faturamento NNE'!$Q$2:$Q$707,'Faturamento NNE'!$E$2:$E$707,'Infos Relatório'!$B$326,'Faturamento NNE'!$F$2:$F$707,'Infos Relatório'!$B353,'Faturamento NNE'!$AA$2:$AA$707,'Infos Relatório'!AS$1,'Faturamento NNE'!$U$2:$U$707,"Sim")</f>
        <v>0</v>
      </c>
      <c r="AW353" s="227" t="e">
        <f t="shared" si="115"/>
        <v>#DIV/0!</v>
      </c>
      <c r="AX353" s="545">
        <f>SUMIFS('Faturamento NNE'!$I$2:$I$707,'Faturamento NNE'!$E$2:$E$707,'Infos Relatório'!$B$326,'Faturamento NNE'!$F$2:$F$707,'Infos Relatório'!$B353,'Faturamento NNE'!$AA$2:$AA$707,'Infos Relatório'!AS$1)</f>
        <v>0</v>
      </c>
      <c r="AY353" s="541">
        <f>COUNTIFS('Faturamento NNE'!$E$2:$E$707,'Infos Relatório'!$B$326,'Faturamento NNE'!$F$2:$F$707,'Infos Relatório'!$B353,'Faturamento NNE'!$AA$2:$AA$707,'Infos Relatório'!AY$1)</f>
        <v>0</v>
      </c>
      <c r="AZ353" s="542">
        <f>SUMIFS('Faturamento NNE'!$H$2:$H$707,'Faturamento NNE'!$E$2:$E$707,'Infos Relatório'!$B$326,'Faturamento NNE'!$F$2:$F$707,'Infos Relatório'!$B353,'Faturamento NNE'!$AA$2:$AA$707,'Infos Relatório'!AY$1)</f>
        <v>0</v>
      </c>
      <c r="BA353" s="542">
        <f>SUMIFS('Faturamento NNE'!$K$2:$K$707,'Faturamento NNE'!$E$2:$E$707,'Infos Relatório'!$B$326,'Faturamento NNE'!$F$2:$F$707,'Infos Relatório'!$B353,'Faturamento NNE'!$AA$2:$AA$707,'Infos Relatório'!AY$1)</f>
        <v>0</v>
      </c>
      <c r="BB353" s="546">
        <f>SUMIFS('Faturamento NNE'!$P$2:$P$707,'Faturamento NNE'!$E$2:$E$707,'Infos Relatório'!$B$326,'Faturamento NNE'!$F$2:$F$707,'Infos Relatório'!$B353,'Faturamento NNE'!$AA$2:$AA$707,'Infos Relatório'!AY$1,'Faturamento NNE'!$U$2:$U$707,"Sim")+SUMIFS('Faturamento NNE'!$Q$2:$Q$707,'Faturamento NNE'!$E$2:$E$707,'Infos Relatório'!$B$326,'Faturamento NNE'!$F$2:$F$707,'Infos Relatório'!$B353,'Faturamento NNE'!$AA$2:$AA$707,'Infos Relatório'!AY$1,'Faturamento NNE'!$U$2:$U$707,"Sim")</f>
        <v>0</v>
      </c>
      <c r="BC353" s="227" t="e">
        <f t="shared" si="116"/>
        <v>#DIV/0!</v>
      </c>
      <c r="BD353" s="545">
        <f>SUMIFS('Faturamento NNE'!$I$2:$I$707,'Faturamento NNE'!$E$2:$E$707,'Infos Relatório'!$B$326,'Faturamento NNE'!$F$2:$F$707,'Infos Relatório'!$B353,'Faturamento NNE'!$AA$2:$AA$707,'Infos Relatório'!AY$1)</f>
        <v>0</v>
      </c>
      <c r="BE353" s="541">
        <f>COUNTIFS('Faturamento NNE'!$E$2:$E$707,'Infos Relatório'!$B$326,'Faturamento NNE'!$F$2:$F$707,'Infos Relatório'!$B353,'Faturamento NNE'!$AA$2:$AA$707,'Infos Relatório'!BE$1)</f>
        <v>0</v>
      </c>
      <c r="BF353" s="542">
        <f>SUMIFS('Faturamento NNE'!$H$2:$H$707,'Faturamento NNE'!$E$2:$E$707,'Infos Relatório'!$B$326,'Faturamento NNE'!$F$2:$F$707,'Infos Relatório'!$B353,'Faturamento NNE'!$AA$2:$AA$707,'Infos Relatório'!BE$1)</f>
        <v>0</v>
      </c>
      <c r="BG353" s="542">
        <f>SUMIFS('Faturamento NNE'!$K$2:$K$707,'Faturamento NNE'!$E$2:$E$707,'Infos Relatório'!$B$326,'Faturamento NNE'!$F$2:$F$707,'Infos Relatório'!$B353,'Faturamento NNE'!$AA$2:$AA$707,'Infos Relatório'!BE$1)</f>
        <v>0</v>
      </c>
      <c r="BH353" s="546">
        <f>SUMIFS('Faturamento NNE'!$P$2:$P$707,'Faturamento NNE'!$E$2:$E$707,'Infos Relatório'!$B$326,'Faturamento NNE'!$F$2:$F$707,'Infos Relatório'!$B353,'Faturamento NNE'!$AA$2:$AA$707,'Infos Relatório'!BE$1,'Faturamento NNE'!$U$2:$U$707,"Sim")+SUMIFS('Faturamento NNE'!$Q$2:$Q$707,'Faturamento NNE'!$E$2:$E$707,'Infos Relatório'!$B$326,'Faturamento NNE'!$F$2:$F$707,'Infos Relatório'!$B353,'Faturamento NNE'!$AA$2:$AA$707,'Infos Relatório'!BE$1,'Faturamento NNE'!$U$2:$U$707,"Sim")</f>
        <v>0</v>
      </c>
      <c r="BI353" s="227" t="e">
        <f t="shared" si="117"/>
        <v>#DIV/0!</v>
      </c>
      <c r="BJ353" s="545">
        <f>SUMIFS('Faturamento NNE'!$I$2:$I$707,'Faturamento NNE'!$E$2:$E$707,'Infos Relatório'!$B$326,'Faturamento NNE'!$F$2:$F$707,'Infos Relatório'!$B353,'Faturamento NNE'!$AA$2:$AA$707,'Infos Relatório'!BE$1)</f>
        <v>0</v>
      </c>
      <c r="BK353" s="541">
        <f>COUNTIFS('Faturamento NNE'!$E$2:$E$707,'Infos Relatório'!$B$326,'Faturamento NNE'!$F$2:$F$707,'Infos Relatório'!$B353,'Faturamento NNE'!$AA$2:$AA$707,'Infos Relatório'!BK$1)</f>
        <v>0</v>
      </c>
      <c r="BL353" s="542">
        <f>SUMIFS('Faturamento NNE'!$H$2:$H$707,'Faturamento NNE'!$E$2:$E$707,'Infos Relatório'!$B$326,'Faturamento NNE'!$F$2:$F$707,'Infos Relatório'!$B353,'Faturamento NNE'!$AA$2:$AA$707,'Infos Relatório'!BK$1)</f>
        <v>0</v>
      </c>
      <c r="BM353" s="542">
        <f>SUMIFS('Faturamento NNE'!$K$2:$K$707,'Faturamento NNE'!$E$2:$E$707,'Infos Relatório'!$B$326,'Faturamento NNE'!$F$2:$F$707,'Infos Relatório'!$B353,'Faturamento NNE'!$AA$2:$AA$707,'Infos Relatório'!BK$1)</f>
        <v>0</v>
      </c>
      <c r="BN353" s="546">
        <f>SUMIFS('Faturamento NNE'!$P$2:$P$707,'Faturamento NNE'!$E$2:$E$707,'Infos Relatório'!$B$326,'Faturamento NNE'!$F$2:$F$707,'Infos Relatório'!$B353,'Faturamento NNE'!$AA$2:$AA$707,'Infos Relatório'!BK$1,'Faturamento NNE'!$U$2:$U$707,"Sim")+SUMIFS('Faturamento NNE'!$Q$2:$Q$707,'Faturamento NNE'!$E$2:$E$707,'Infos Relatório'!$B$326,'Faturamento NNE'!$F$2:$F$707,'Infos Relatório'!$B353,'Faturamento NNE'!$AA$2:$AA$707,'Infos Relatório'!BK$1,'Faturamento NNE'!$U$2:$U$707,"Sim")</f>
        <v>0</v>
      </c>
      <c r="BO353" s="227" t="e">
        <f t="shared" si="118"/>
        <v>#DIV/0!</v>
      </c>
      <c r="BP353" s="545">
        <f>SUMIFS('Faturamento NNE'!$I$2:$I$707,'Faturamento NNE'!$E$2:$E$707,'Infos Relatório'!$B$326,'Faturamento NNE'!$F$2:$F$707,'Infos Relatório'!$B353,'Faturamento NNE'!$AA$2:$AA$707,'Infos Relatório'!BK$1)</f>
        <v>0</v>
      </c>
      <c r="BQ353" s="541">
        <f>COUNTIFS('Faturamento NNE'!$E$2:$E$707,'Infos Relatório'!$B$326,'Faturamento NNE'!$F$2:$F$707,'Infos Relatório'!$B353,'Faturamento NNE'!$AA$2:$AA$707,'Infos Relatório'!BQ$1)</f>
        <v>0</v>
      </c>
      <c r="BR353" s="542">
        <f>SUMIFS('Faturamento NNE'!$H$2:$H$707,'Faturamento NNE'!$E$2:$E$707,'Infos Relatório'!$B$326,'Faturamento NNE'!$F$2:$F$707,'Infos Relatório'!$B353,'Faturamento NNE'!$AA$2:$AA$707,'Infos Relatório'!BQ$1)</f>
        <v>0</v>
      </c>
      <c r="BS353" s="542">
        <f>SUMIFS('Faturamento NNE'!$K$2:$K$707,'Faturamento NNE'!$E$2:$E$707,'Infos Relatório'!$B$326,'Faturamento NNE'!$F$2:$F$707,'Infos Relatório'!$B353,'Faturamento NNE'!$AA$2:$AA$707,'Infos Relatório'!BQ$1)</f>
        <v>0</v>
      </c>
      <c r="BT353" s="546">
        <f>SUMIFS('Faturamento NNE'!$P$2:$P$707,'Faturamento NNE'!$E$2:$E$707,'Infos Relatório'!$B$326,'Faturamento NNE'!$F$2:$F$707,'Infos Relatório'!$B353,'Faturamento NNE'!$AA$2:$AA$707,'Infos Relatório'!BQ$1,'Faturamento NNE'!$U$2:$U$707,"Sim")+SUMIFS('Faturamento NNE'!$Q$2:$Q$707,'Faturamento NNE'!$E$2:$E$707,'Infos Relatório'!$B$326,'Faturamento NNE'!$F$2:$F$707,'Infos Relatório'!$B353,'Faturamento NNE'!$AA$2:$AA$707,'Infos Relatório'!BQ$1,'Faturamento NNE'!$U$2:$U$707,"Sim")</f>
        <v>0</v>
      </c>
      <c r="BU353" s="227" t="e">
        <f t="shared" si="119"/>
        <v>#DIV/0!</v>
      </c>
      <c r="BV353" s="545">
        <f>SUMIFS('Faturamento NNE'!$I$2:$I$707,'Faturamento NNE'!$E$2:$E$707,'Infos Relatório'!$B$326,'Faturamento NNE'!$F$2:$F$707,'Infos Relatório'!$B353,'Faturamento NNE'!$AA$2:$AA$707,'Infos Relatório'!BQ$1)</f>
        <v>0</v>
      </c>
    </row>
    <row r="354" spans="2:74">
      <c r="B354" s="217" t="s">
        <v>157</v>
      </c>
      <c r="C354" s="541">
        <f>COUNTIFS('Faturamento NNE'!$E$2:$E$707,'Infos Relatório'!$B$326,'Faturamento NNE'!$F$2:$F$707,'Infos Relatório'!$B354,'Faturamento NNE'!$AA$2:$AA$707,'Infos Relatório'!C$1)</f>
        <v>0</v>
      </c>
      <c r="D354" s="542">
        <f>SUMIFS('Faturamento NNE'!$H$2:$H$707,'Faturamento NNE'!$E$2:$E$707,'Infos Relatório'!$B$326,'Faturamento NNE'!$F$2:$F$707,'Infos Relatório'!$B354,'Faturamento NNE'!$AA$2:$AA$707,'Infos Relatório'!C$1)</f>
        <v>0</v>
      </c>
      <c r="E354" s="543">
        <f>SUMIFS('Faturamento NNE'!$K$2:$K$707,'Faturamento NNE'!$E$2:$E$707,'Infos Relatório'!$B$326,'Faturamento NNE'!$F$2:$F$707,'Infos Relatório'!$B354,'Faturamento NNE'!$AA$2:$AA$707,'Infos Relatório'!C$1)</f>
        <v>0</v>
      </c>
      <c r="F354" s="544">
        <f>SUMIFS('Faturamento NNE'!$P$2:$P$707,'Faturamento NNE'!$E$2:$E$707,'Infos Relatório'!$B$326,'Faturamento NNE'!$F$2:$F$707,'Infos Relatório'!$B354,'Faturamento NNE'!$AA$2:$AA$707,'Infos Relatório'!C$1,'Faturamento NNE'!$U$2:$U$707,"Sim")+SUMIFS('Faturamento NNE'!$Q$2:$Q$707,'Faturamento NNE'!$E$2:$E$707,'Infos Relatório'!$B$326,'Faturamento NNE'!$F$2:$F$707,'Infos Relatório'!$B354,'Faturamento NNE'!$AA$2:$AA$707,'Infos Relatório'!C$1,'Faturamento NNE'!$U$2:$U$707,"Sim")</f>
        <v>0</v>
      </c>
      <c r="G354" s="283" t="e">
        <f t="shared" si="108"/>
        <v>#DIV/0!</v>
      </c>
      <c r="H354" s="545">
        <f>SUMIFS('Faturamento NNE'!$I$2:$I$707,'Faturamento NNE'!$E$2:$E$707,'Infos Relatório'!$B$326,'Faturamento NNE'!$F$2:$F$707,'Infos Relatório'!$B354,'Faturamento NNE'!$AA$2:$AA$707,'Infos Relatório'!C$1)</f>
        <v>0</v>
      </c>
      <c r="I354" s="541">
        <f>COUNTIFS('Faturamento NNE'!$E$2:$E$707,'Infos Relatório'!$B$326,'Faturamento NNE'!$F$2:$F$707,'Infos Relatório'!$B354,'Faturamento NNE'!$AA$2:$AA$707,'Infos Relatório'!I$1)</f>
        <v>0</v>
      </c>
      <c r="J354" s="542">
        <f>SUMIFS('Faturamento NNE'!$H$2:$H$707,'Faturamento NNE'!$E$2:$E$707,'Infos Relatório'!$B$326,'Faturamento NNE'!$F$2:$F$707,'Infos Relatório'!$B354,'Faturamento NNE'!$AA$2:$AA$707,'Infos Relatório'!I$1)</f>
        <v>0</v>
      </c>
      <c r="K354" s="543">
        <f>SUMIFS('Faturamento NNE'!$K$2:$K$707,'Faturamento NNE'!$E$2:$E$707,'Infos Relatório'!$B$326,'Faturamento NNE'!$F$2:$F$707,'Infos Relatório'!$B354,'Faturamento NNE'!$AA$2:$AA$707,'Infos Relatório'!I$1)</f>
        <v>0</v>
      </c>
      <c r="L354" s="544">
        <f>SUMIFS('Faturamento NNE'!$P$2:$P$707,'Faturamento NNE'!$E$2:$E$707,'Infos Relatório'!$B$326,'Faturamento NNE'!$F$2:$F$707,'Infos Relatório'!$B354,'Faturamento NNE'!$AA$2:$AA$707,'Infos Relatório'!I$1,'Faturamento NNE'!$U$2:$U$707,"Sim")+SUMIFS('Faturamento NNE'!$Q$2:$Q$707,'Faturamento NNE'!$E$2:$E$707,'Infos Relatório'!$B$326,'Faturamento NNE'!$F$2:$F$707,'Infos Relatório'!$B354,'Faturamento NNE'!$AA$2:$AA$707,'Infos Relatório'!I$1,'Faturamento NNE'!$U$2:$U$707,"Sim")</f>
        <v>0</v>
      </c>
      <c r="M354" s="283" t="e">
        <f t="shared" si="109"/>
        <v>#DIV/0!</v>
      </c>
      <c r="N354" s="545">
        <f>SUMIFS('Faturamento NNE'!$I$2:$I$707,'Faturamento NNE'!$E$2:$E$707,'Infos Relatório'!$B$326,'Faturamento NNE'!$F$2:$F$707,'Infos Relatório'!$B354,'Faturamento NNE'!$AA$2:$AA$707,'Infos Relatório'!I$1)</f>
        <v>0</v>
      </c>
      <c r="O354" s="541">
        <f>COUNTIFS('Faturamento NNE'!$E$2:$E$707,'Infos Relatório'!$B$326,'Faturamento NNE'!$F$2:$F$707,'Infos Relatório'!$B354,'Faturamento NNE'!$AA$2:$AA$707,'Infos Relatório'!O$1)</f>
        <v>0</v>
      </c>
      <c r="P354" s="542">
        <f>SUMIFS('Faturamento NNE'!$H$2:$H$707,'Faturamento NNE'!$E$2:$E$707,'Infos Relatório'!$B$326,'Faturamento NNE'!$F$2:$F$707,'Infos Relatório'!$B354,'Faturamento NNE'!$AA$2:$AA$707,'Infos Relatório'!O$1)</f>
        <v>0</v>
      </c>
      <c r="Q354" s="542">
        <f>SUMIFS('Faturamento NNE'!$K$2:$K$707,'Faturamento NNE'!$E$2:$E$707,'Infos Relatório'!$B$326,'Faturamento NNE'!$F$2:$F$707,'Infos Relatório'!$B354,'Faturamento NNE'!$AA$2:$AA$707,'Infos Relatório'!O$1)</f>
        <v>0</v>
      </c>
      <c r="R354" s="546">
        <f>SUMIFS('Faturamento NNE'!$P$2:$P$707,'Faturamento NNE'!$E$2:$E$707,'Infos Relatório'!$B$326,'Faturamento NNE'!$F$2:$F$707,'Infos Relatório'!$B354,'Faturamento NNE'!$AA$2:$AA$707,'Infos Relatório'!O$1,'Faturamento NNE'!$U$2:$U$707,"Sim")+SUMIFS('Faturamento NNE'!$Q$2:$Q$707,'Faturamento NNE'!$E$2:$E$707,'Infos Relatório'!$B$326,'Faturamento NNE'!$F$2:$F$707,'Infos Relatório'!$B354,'Faturamento NNE'!$AA$2:$AA$707,'Infos Relatório'!O$1,'Faturamento NNE'!$U$2:$U$707,"Sim")</f>
        <v>0</v>
      </c>
      <c r="S354" s="227" t="e">
        <f t="shared" si="110"/>
        <v>#DIV/0!</v>
      </c>
      <c r="T354" s="545">
        <f>SUMIFS('Faturamento NNE'!$I$2:$I$707,'Faturamento NNE'!$E$2:$E$707,'Infos Relatório'!$B$326,'Faturamento NNE'!$F$2:$F$707,'Infos Relatório'!$B354,'Faturamento NNE'!$AA$2:$AA$707,'Infos Relatório'!O$1)</f>
        <v>0</v>
      </c>
      <c r="U354" s="541">
        <f>COUNTIFS('Faturamento NNE'!$E$2:$E$707,'Infos Relatório'!$B$326,'Faturamento NNE'!$F$2:$F$707,'Infos Relatório'!$B354,'Faturamento NNE'!$AA$2:$AA$707,'Infos Relatório'!U$1)</f>
        <v>0</v>
      </c>
      <c r="V354" s="542">
        <f>SUMIFS('Faturamento NNE'!$H$2:$H$707,'Faturamento NNE'!$E$2:$E$707,'Infos Relatório'!$B$326,'Faturamento NNE'!$F$2:$F$707,'Infos Relatório'!$B354,'Faturamento NNE'!$AA$2:$AA$707,'Infos Relatório'!U$1)</f>
        <v>0</v>
      </c>
      <c r="W354" s="542">
        <f>SUMIFS('Faturamento NNE'!$K$2:$K$707,'Faturamento NNE'!$E$2:$E$707,'Infos Relatório'!$B$326,'Faturamento NNE'!$F$2:$F$707,'Infos Relatório'!$B354,'Faturamento NNE'!$AA$2:$AA$707,'Infos Relatório'!U$1)</f>
        <v>0</v>
      </c>
      <c r="X354" s="546">
        <f>SUMIFS('Faturamento NNE'!$P$2:$P$707,'Faturamento NNE'!$E$2:$E$707,'Infos Relatório'!$B$326,'Faturamento NNE'!$F$2:$F$707,'Infos Relatório'!$B354,'Faturamento NNE'!$AA$2:$AA$707,'Infos Relatório'!U$1,'Faturamento NNE'!$U$2:$U$707,"Sim")+SUMIFS('Faturamento NNE'!$Q$2:$Q$707,'Faturamento NNE'!$E$2:$E$707,'Infos Relatório'!$B$326,'Faturamento NNE'!$F$2:$F$707,'Infos Relatório'!$B354,'Faturamento NNE'!$AA$2:$AA$707,'Infos Relatório'!U$1,'Faturamento NNE'!$U$2:$U$707,"Sim")</f>
        <v>0</v>
      </c>
      <c r="Y354" s="227" t="e">
        <f t="shared" si="111"/>
        <v>#DIV/0!</v>
      </c>
      <c r="Z354" s="545">
        <f>SUMIFS('Faturamento NNE'!$I$2:$I$707,'Faturamento NNE'!$E$2:$E$707,'Infos Relatório'!$B$326,'Faturamento NNE'!$F$2:$F$707,'Infos Relatório'!$B354,'Faturamento NNE'!$AA$2:$AA$707,'Infos Relatório'!U$1)</f>
        <v>0</v>
      </c>
      <c r="AA354" s="541">
        <f>COUNTIFS('Faturamento NNE'!$E$2:$E$707,'Infos Relatório'!$B$326,'Faturamento NNE'!$F$2:$F$707,'Infos Relatório'!$B354,'Faturamento NNE'!$AA$2:$AA$707,'Infos Relatório'!AA$1)</f>
        <v>0</v>
      </c>
      <c r="AB354" s="542">
        <f>SUMIFS('Faturamento NNE'!$H$2:$H$707,'Faturamento NNE'!$E$2:$E$707,'Infos Relatório'!$B$326,'Faturamento NNE'!$F$2:$F$707,'Infos Relatório'!$B354,'Faturamento NNE'!$AA$2:$AA$707,'Infos Relatório'!AA$1)</f>
        <v>0</v>
      </c>
      <c r="AC354" s="542">
        <f>SUMIFS('Faturamento NNE'!$K$2:$K$707,'Faturamento NNE'!$E$2:$E$707,'Infos Relatório'!$B$326,'Faturamento NNE'!$F$2:$F$707,'Infos Relatório'!$B354,'Faturamento NNE'!$AA$2:$AA$707,'Infos Relatório'!AA$1)</f>
        <v>0</v>
      </c>
      <c r="AD354" s="546">
        <f>SUMIFS('Faturamento NNE'!$P$2:$P$707,'Faturamento NNE'!$E$2:$E$707,'Infos Relatório'!$B$326,'Faturamento NNE'!$F$2:$F$707,'Infos Relatório'!$B354,'Faturamento NNE'!$AA$2:$AA$707,'Infos Relatório'!AA$1,'Faturamento NNE'!$U$2:$U$707,"Sim")+SUMIFS('Faturamento NNE'!$Q$2:$Q$707,'Faturamento NNE'!$E$2:$E$707,'Infos Relatório'!$B$326,'Faturamento NNE'!$F$2:$F$707,'Infos Relatório'!$B354,'Faturamento NNE'!$AA$2:$AA$707,'Infos Relatório'!AA$1,'Faturamento NNE'!$U$2:$U$707,"Sim")</f>
        <v>0</v>
      </c>
      <c r="AE354" s="227" t="e">
        <f t="shared" si="112"/>
        <v>#DIV/0!</v>
      </c>
      <c r="AF354" s="545">
        <f>SUMIFS('Faturamento NNE'!$I$2:$I$707,'Faturamento NNE'!$E$2:$E$707,'Infos Relatório'!$B$326,'Faturamento NNE'!$F$2:$F$707,'Infos Relatório'!$B354,'Faturamento NNE'!$AA$2:$AA$707,'Infos Relatório'!AA$1)</f>
        <v>0</v>
      </c>
      <c r="AG354" s="541">
        <f>COUNTIFS('Faturamento NNE'!$E$2:$E$707,'Infos Relatório'!$B$326,'Faturamento NNE'!$F$2:$F$707,'Infos Relatório'!$B354,'Faturamento NNE'!$AA$2:$AA$707,'Infos Relatório'!AG$1)</f>
        <v>0</v>
      </c>
      <c r="AH354" s="542">
        <f>SUMIFS('Faturamento NNE'!$H$2:$H$707,'Faturamento NNE'!$E$2:$E$707,'Infos Relatório'!$B$326,'Faturamento NNE'!$F$2:$F$707,'Infos Relatório'!$B354,'Faturamento NNE'!$AA$2:$AA$707,'Infos Relatório'!AG$1)</f>
        <v>0</v>
      </c>
      <c r="AI354" s="542">
        <f>SUMIFS('Faturamento NNE'!$K$2:$K$707,'Faturamento NNE'!$E$2:$E$707,'Infos Relatório'!$B$326,'Faturamento NNE'!$F$2:$F$707,'Infos Relatório'!$B354,'Faturamento NNE'!$AA$2:$AA$707,'Infos Relatório'!AG$1)</f>
        <v>0</v>
      </c>
      <c r="AJ354" s="546">
        <f>SUMIFS('Faturamento NNE'!$P$2:$P$707,'Faturamento NNE'!$E$2:$E$707,'Infos Relatório'!$B$326,'Faturamento NNE'!$F$2:$F$707,'Infos Relatório'!$B354,'Faturamento NNE'!$AA$2:$AA$707,'Infos Relatório'!AG$1,'Faturamento NNE'!$U$2:$U$707,"Sim")+SUMIFS('Faturamento NNE'!$Q$2:$Q$707,'Faturamento NNE'!$E$2:$E$707,'Infos Relatório'!$B$326,'Faturamento NNE'!$F$2:$F$707,'Infos Relatório'!$B354,'Faturamento NNE'!$AA$2:$AA$707,'Infos Relatório'!AG$1,'Faturamento NNE'!$U$2:$U$707,"Sim")</f>
        <v>0</v>
      </c>
      <c r="AK354" s="227" t="e">
        <f t="shared" si="113"/>
        <v>#DIV/0!</v>
      </c>
      <c r="AL354" s="545">
        <f>SUMIFS('Faturamento NNE'!$I$2:$I$707,'Faturamento NNE'!$E$2:$E$707,'Infos Relatório'!$B$326,'Faturamento NNE'!$F$2:$F$707,'Infos Relatório'!$B354,'Faturamento NNE'!$AA$2:$AA$707,'Infos Relatório'!AG$1)</f>
        <v>0</v>
      </c>
      <c r="AM354" s="541">
        <f>COUNTIFS('Faturamento NNE'!$E$2:$E$707,'Infos Relatório'!$B$326,'Faturamento NNE'!$F$2:$F$707,'Infos Relatório'!$B354,'Faturamento NNE'!$AA$2:$AA$707,'Infos Relatório'!AM$1)</f>
        <v>0</v>
      </c>
      <c r="AN354" s="542">
        <f>SUMIFS('Faturamento NNE'!$H$2:$H$707,'Faturamento NNE'!$E$2:$E$707,'Infos Relatório'!$B$326,'Faturamento NNE'!$F$2:$F$707,'Infos Relatório'!$B354,'Faturamento NNE'!$AA$2:$AA$707,'Infos Relatório'!AM$1)</f>
        <v>0</v>
      </c>
      <c r="AO354" s="542">
        <f>SUMIFS('Faturamento NNE'!$K$2:$K$707,'Faturamento NNE'!$E$2:$E$707,'Infos Relatório'!$B$326,'Faturamento NNE'!$F$2:$F$707,'Infos Relatório'!$B354,'Faturamento NNE'!$AA$2:$AA$707,'Infos Relatório'!AM$1)</f>
        <v>0</v>
      </c>
      <c r="AP354" s="546">
        <f>SUMIFS('Faturamento NNE'!$P$2:$P$707,'Faturamento NNE'!$E$2:$E$707,'Infos Relatório'!$B$326,'Faturamento NNE'!$F$2:$F$707,'Infos Relatório'!$B354,'Faturamento NNE'!$AA$2:$AA$707,'Infos Relatório'!AM$1,'Faturamento NNE'!$U$2:$U$707,"Sim")+SUMIFS('Faturamento NNE'!$Q$2:$Q$707,'Faturamento NNE'!$E$2:$E$707,'Infos Relatório'!$B$326,'Faturamento NNE'!$F$2:$F$707,'Infos Relatório'!$B354,'Faturamento NNE'!$AA$2:$AA$707,'Infos Relatório'!AM$1,'Faturamento NNE'!$U$2:$U$707,"Sim")</f>
        <v>0</v>
      </c>
      <c r="AQ354" s="227" t="e">
        <f t="shared" si="114"/>
        <v>#DIV/0!</v>
      </c>
      <c r="AR354" s="545">
        <f>SUMIFS('Faturamento NNE'!$I$2:$I$707,'Faturamento NNE'!$E$2:$E$707,'Infos Relatório'!$B$326,'Faturamento NNE'!$F$2:$F$707,'Infos Relatório'!$B354,'Faturamento NNE'!$AA$2:$AA$707,'Infos Relatório'!AM$1)</f>
        <v>0</v>
      </c>
      <c r="AS354" s="541">
        <f>COUNTIFS('Faturamento NNE'!$E$2:$E$707,'Infos Relatório'!$B$326,'Faturamento NNE'!$F$2:$F$707,'Infos Relatório'!$B354,'Faturamento NNE'!$AA$2:$AA$707,'Infos Relatório'!AS$1)</f>
        <v>0</v>
      </c>
      <c r="AT354" s="542">
        <f>SUMIFS('Faturamento NNE'!$H$2:$H$707,'Faturamento NNE'!$E$2:$E$707,'Infos Relatório'!$B$326,'Faturamento NNE'!$F$2:$F$707,'Infos Relatório'!$B354,'Faturamento NNE'!$AA$2:$AA$707,'Infos Relatório'!AS$1)</f>
        <v>0</v>
      </c>
      <c r="AU354" s="542">
        <f>SUMIFS('Faturamento NNE'!$K$2:$K$707,'Faturamento NNE'!$E$2:$E$707,'Infos Relatório'!$B$326,'Faturamento NNE'!$F$2:$F$707,'Infos Relatório'!$B354,'Faturamento NNE'!$AA$2:$AA$707,'Infos Relatório'!AS$1)</f>
        <v>0</v>
      </c>
      <c r="AV354" s="546">
        <f>SUMIFS('Faturamento NNE'!$P$2:$P$707,'Faturamento NNE'!$E$2:$E$707,'Infos Relatório'!$B$326,'Faturamento NNE'!$F$2:$F$707,'Infos Relatório'!$B354,'Faturamento NNE'!$AA$2:$AA$707,'Infos Relatório'!AS$1,'Faturamento NNE'!$U$2:$U$707,"Sim")+SUMIFS('Faturamento NNE'!$Q$2:$Q$707,'Faturamento NNE'!$E$2:$E$707,'Infos Relatório'!$B$326,'Faturamento NNE'!$F$2:$F$707,'Infos Relatório'!$B354,'Faturamento NNE'!$AA$2:$AA$707,'Infos Relatório'!AS$1,'Faturamento NNE'!$U$2:$U$707,"Sim")</f>
        <v>0</v>
      </c>
      <c r="AW354" s="227" t="e">
        <f t="shared" si="115"/>
        <v>#DIV/0!</v>
      </c>
      <c r="AX354" s="545">
        <f>SUMIFS('Faturamento NNE'!$I$2:$I$707,'Faturamento NNE'!$E$2:$E$707,'Infos Relatório'!$B$326,'Faturamento NNE'!$F$2:$F$707,'Infos Relatório'!$B354,'Faturamento NNE'!$AA$2:$AA$707,'Infos Relatório'!AS$1)</f>
        <v>0</v>
      </c>
      <c r="AY354" s="541">
        <f>COUNTIFS('Faturamento NNE'!$E$2:$E$707,'Infos Relatório'!$B$326,'Faturamento NNE'!$F$2:$F$707,'Infos Relatório'!$B354,'Faturamento NNE'!$AA$2:$AA$707,'Infos Relatório'!AY$1)</f>
        <v>0</v>
      </c>
      <c r="AZ354" s="542">
        <f>SUMIFS('Faturamento NNE'!$H$2:$H$707,'Faturamento NNE'!$E$2:$E$707,'Infos Relatório'!$B$326,'Faturamento NNE'!$F$2:$F$707,'Infos Relatório'!$B354,'Faturamento NNE'!$AA$2:$AA$707,'Infos Relatório'!AY$1)</f>
        <v>0</v>
      </c>
      <c r="BA354" s="542">
        <f>SUMIFS('Faturamento NNE'!$K$2:$K$707,'Faturamento NNE'!$E$2:$E$707,'Infos Relatório'!$B$326,'Faturamento NNE'!$F$2:$F$707,'Infos Relatório'!$B354,'Faturamento NNE'!$AA$2:$AA$707,'Infos Relatório'!AY$1)</f>
        <v>0</v>
      </c>
      <c r="BB354" s="546">
        <f>SUMIFS('Faturamento NNE'!$P$2:$P$707,'Faturamento NNE'!$E$2:$E$707,'Infos Relatório'!$B$326,'Faturamento NNE'!$F$2:$F$707,'Infos Relatório'!$B354,'Faturamento NNE'!$AA$2:$AA$707,'Infos Relatório'!AY$1,'Faturamento NNE'!$U$2:$U$707,"Sim")+SUMIFS('Faturamento NNE'!$Q$2:$Q$707,'Faturamento NNE'!$E$2:$E$707,'Infos Relatório'!$B$326,'Faturamento NNE'!$F$2:$F$707,'Infos Relatório'!$B354,'Faturamento NNE'!$AA$2:$AA$707,'Infos Relatório'!AY$1,'Faturamento NNE'!$U$2:$U$707,"Sim")</f>
        <v>0</v>
      </c>
      <c r="BC354" s="227" t="e">
        <f t="shared" si="116"/>
        <v>#DIV/0!</v>
      </c>
      <c r="BD354" s="545">
        <f>SUMIFS('Faturamento NNE'!$I$2:$I$707,'Faturamento NNE'!$E$2:$E$707,'Infos Relatório'!$B$326,'Faturamento NNE'!$F$2:$F$707,'Infos Relatório'!$B354,'Faturamento NNE'!$AA$2:$AA$707,'Infos Relatório'!AY$1)</f>
        <v>0</v>
      </c>
      <c r="BE354" s="541">
        <f>COUNTIFS('Faturamento NNE'!$E$2:$E$707,'Infos Relatório'!$B$326,'Faturamento NNE'!$F$2:$F$707,'Infos Relatório'!$B354,'Faturamento NNE'!$AA$2:$AA$707,'Infos Relatório'!BE$1)</f>
        <v>0</v>
      </c>
      <c r="BF354" s="542">
        <f>SUMIFS('Faturamento NNE'!$H$2:$H$707,'Faturamento NNE'!$E$2:$E$707,'Infos Relatório'!$B$326,'Faturamento NNE'!$F$2:$F$707,'Infos Relatório'!$B354,'Faturamento NNE'!$AA$2:$AA$707,'Infos Relatório'!BE$1)</f>
        <v>0</v>
      </c>
      <c r="BG354" s="542">
        <f>SUMIFS('Faturamento NNE'!$K$2:$K$707,'Faturamento NNE'!$E$2:$E$707,'Infos Relatório'!$B$326,'Faturamento NNE'!$F$2:$F$707,'Infos Relatório'!$B354,'Faturamento NNE'!$AA$2:$AA$707,'Infos Relatório'!BE$1)</f>
        <v>0</v>
      </c>
      <c r="BH354" s="546">
        <f>SUMIFS('Faturamento NNE'!$P$2:$P$707,'Faturamento NNE'!$E$2:$E$707,'Infos Relatório'!$B$326,'Faturamento NNE'!$F$2:$F$707,'Infos Relatório'!$B354,'Faturamento NNE'!$AA$2:$AA$707,'Infos Relatório'!BE$1,'Faturamento NNE'!$U$2:$U$707,"Sim")+SUMIFS('Faturamento NNE'!$Q$2:$Q$707,'Faturamento NNE'!$E$2:$E$707,'Infos Relatório'!$B$326,'Faturamento NNE'!$F$2:$F$707,'Infos Relatório'!$B354,'Faturamento NNE'!$AA$2:$AA$707,'Infos Relatório'!BE$1,'Faturamento NNE'!$U$2:$U$707,"Sim")</f>
        <v>0</v>
      </c>
      <c r="BI354" s="227" t="e">
        <f t="shared" si="117"/>
        <v>#DIV/0!</v>
      </c>
      <c r="BJ354" s="545">
        <f>SUMIFS('Faturamento NNE'!$I$2:$I$707,'Faturamento NNE'!$E$2:$E$707,'Infos Relatório'!$B$326,'Faturamento NNE'!$F$2:$F$707,'Infos Relatório'!$B354,'Faturamento NNE'!$AA$2:$AA$707,'Infos Relatório'!BE$1)</f>
        <v>0</v>
      </c>
      <c r="BK354" s="541">
        <f>COUNTIFS('Faturamento NNE'!$E$2:$E$707,'Infos Relatório'!$B$326,'Faturamento NNE'!$F$2:$F$707,'Infos Relatório'!$B354,'Faturamento NNE'!$AA$2:$AA$707,'Infos Relatório'!BK$1)</f>
        <v>0</v>
      </c>
      <c r="BL354" s="542">
        <f>SUMIFS('Faturamento NNE'!$H$2:$H$707,'Faturamento NNE'!$E$2:$E$707,'Infos Relatório'!$B$326,'Faturamento NNE'!$F$2:$F$707,'Infos Relatório'!$B354,'Faturamento NNE'!$AA$2:$AA$707,'Infos Relatório'!BK$1)</f>
        <v>0</v>
      </c>
      <c r="BM354" s="542">
        <f>SUMIFS('Faturamento NNE'!$K$2:$K$707,'Faturamento NNE'!$E$2:$E$707,'Infos Relatório'!$B$326,'Faturamento NNE'!$F$2:$F$707,'Infos Relatório'!$B354,'Faturamento NNE'!$AA$2:$AA$707,'Infos Relatório'!BK$1)</f>
        <v>0</v>
      </c>
      <c r="BN354" s="546">
        <f>SUMIFS('Faturamento NNE'!$P$2:$P$707,'Faturamento NNE'!$E$2:$E$707,'Infos Relatório'!$B$326,'Faturamento NNE'!$F$2:$F$707,'Infos Relatório'!$B354,'Faturamento NNE'!$AA$2:$AA$707,'Infos Relatório'!BK$1,'Faturamento NNE'!$U$2:$U$707,"Sim")+SUMIFS('Faturamento NNE'!$Q$2:$Q$707,'Faturamento NNE'!$E$2:$E$707,'Infos Relatório'!$B$326,'Faturamento NNE'!$F$2:$F$707,'Infos Relatório'!$B354,'Faturamento NNE'!$AA$2:$AA$707,'Infos Relatório'!BK$1,'Faturamento NNE'!$U$2:$U$707,"Sim")</f>
        <v>0</v>
      </c>
      <c r="BO354" s="227" t="e">
        <f t="shared" si="118"/>
        <v>#DIV/0!</v>
      </c>
      <c r="BP354" s="545">
        <f>SUMIFS('Faturamento NNE'!$I$2:$I$707,'Faturamento NNE'!$E$2:$E$707,'Infos Relatório'!$B$326,'Faturamento NNE'!$F$2:$F$707,'Infos Relatório'!$B354,'Faturamento NNE'!$AA$2:$AA$707,'Infos Relatório'!BK$1)</f>
        <v>0</v>
      </c>
      <c r="BQ354" s="541">
        <f>COUNTIFS('Faturamento NNE'!$E$2:$E$707,'Infos Relatório'!$B$326,'Faturamento NNE'!$F$2:$F$707,'Infos Relatório'!$B354,'Faturamento NNE'!$AA$2:$AA$707,'Infos Relatório'!BQ$1)</f>
        <v>0</v>
      </c>
      <c r="BR354" s="542">
        <f>SUMIFS('Faturamento NNE'!$H$2:$H$707,'Faturamento NNE'!$E$2:$E$707,'Infos Relatório'!$B$326,'Faturamento NNE'!$F$2:$F$707,'Infos Relatório'!$B354,'Faturamento NNE'!$AA$2:$AA$707,'Infos Relatório'!BQ$1)</f>
        <v>0</v>
      </c>
      <c r="BS354" s="542">
        <f>SUMIFS('Faturamento NNE'!$K$2:$K$707,'Faturamento NNE'!$E$2:$E$707,'Infos Relatório'!$B$326,'Faturamento NNE'!$F$2:$F$707,'Infos Relatório'!$B354,'Faturamento NNE'!$AA$2:$AA$707,'Infos Relatório'!BQ$1)</f>
        <v>0</v>
      </c>
      <c r="BT354" s="546">
        <f>SUMIFS('Faturamento NNE'!$P$2:$P$707,'Faturamento NNE'!$E$2:$E$707,'Infos Relatório'!$B$326,'Faturamento NNE'!$F$2:$F$707,'Infos Relatório'!$B354,'Faturamento NNE'!$AA$2:$AA$707,'Infos Relatório'!BQ$1,'Faturamento NNE'!$U$2:$U$707,"Sim")+SUMIFS('Faturamento NNE'!$Q$2:$Q$707,'Faturamento NNE'!$E$2:$E$707,'Infos Relatório'!$B$326,'Faturamento NNE'!$F$2:$F$707,'Infos Relatório'!$B354,'Faturamento NNE'!$AA$2:$AA$707,'Infos Relatório'!BQ$1,'Faturamento NNE'!$U$2:$U$707,"Sim")</f>
        <v>0</v>
      </c>
      <c r="BU354" s="227" t="e">
        <f t="shared" si="119"/>
        <v>#DIV/0!</v>
      </c>
      <c r="BV354" s="545">
        <f>SUMIFS('Faturamento NNE'!$I$2:$I$707,'Faturamento NNE'!$E$2:$E$707,'Infos Relatório'!$B$326,'Faturamento NNE'!$F$2:$F$707,'Infos Relatório'!$B354,'Faturamento NNE'!$AA$2:$AA$707,'Infos Relatório'!BQ$1)</f>
        <v>0</v>
      </c>
    </row>
    <row r="355" spans="2:74">
      <c r="B355" s="217" t="s">
        <v>158</v>
      </c>
      <c r="C355" s="541">
        <f>COUNTIFS('Faturamento NNE'!$E$2:$E$707,'Infos Relatório'!$B$326,'Faturamento NNE'!$F$2:$F$707,'Infos Relatório'!$B355,'Faturamento NNE'!$AA$2:$AA$707,'Infos Relatório'!C$1)</f>
        <v>0</v>
      </c>
      <c r="D355" s="542">
        <f>SUMIFS('Faturamento NNE'!$H$2:$H$707,'Faturamento NNE'!$E$2:$E$707,'Infos Relatório'!$B$326,'Faturamento NNE'!$F$2:$F$707,'Infos Relatório'!$B355,'Faturamento NNE'!$AA$2:$AA$707,'Infos Relatório'!C$1)</f>
        <v>0</v>
      </c>
      <c r="E355" s="543">
        <f>SUMIFS('Faturamento NNE'!$K$2:$K$707,'Faturamento NNE'!$E$2:$E$707,'Infos Relatório'!$B$326,'Faturamento NNE'!$F$2:$F$707,'Infos Relatório'!$B355,'Faturamento NNE'!$AA$2:$AA$707,'Infos Relatório'!C$1)</f>
        <v>0</v>
      </c>
      <c r="F355" s="544">
        <f>SUMIFS('Faturamento NNE'!$P$2:$P$707,'Faturamento NNE'!$E$2:$E$707,'Infos Relatório'!$B$326,'Faturamento NNE'!$F$2:$F$707,'Infos Relatório'!$B355,'Faturamento NNE'!$AA$2:$AA$707,'Infos Relatório'!C$1,'Faturamento NNE'!$U$2:$U$707,"Sim")+SUMIFS('Faturamento NNE'!$Q$2:$Q$707,'Faturamento NNE'!$E$2:$E$707,'Infos Relatório'!$B$326,'Faturamento NNE'!$F$2:$F$707,'Infos Relatório'!$B355,'Faturamento NNE'!$AA$2:$AA$707,'Infos Relatório'!C$1,'Faturamento NNE'!$U$2:$U$707,"Sim")</f>
        <v>0</v>
      </c>
      <c r="G355" s="283" t="e">
        <f t="shared" si="108"/>
        <v>#DIV/0!</v>
      </c>
      <c r="H355" s="545">
        <f>SUMIFS('Faturamento NNE'!$I$2:$I$707,'Faturamento NNE'!$E$2:$E$707,'Infos Relatório'!$B$326,'Faturamento NNE'!$F$2:$F$707,'Infos Relatório'!$B355,'Faturamento NNE'!$AA$2:$AA$707,'Infos Relatório'!C$1)</f>
        <v>0</v>
      </c>
      <c r="I355" s="541">
        <f>COUNTIFS('Faturamento NNE'!$E$2:$E$707,'Infos Relatório'!$B$326,'Faturamento NNE'!$F$2:$F$707,'Infos Relatório'!$B355,'Faturamento NNE'!$AA$2:$AA$707,'Infos Relatório'!I$1)</f>
        <v>0</v>
      </c>
      <c r="J355" s="542">
        <f>SUMIFS('Faturamento NNE'!$H$2:$H$707,'Faturamento NNE'!$E$2:$E$707,'Infos Relatório'!$B$326,'Faturamento NNE'!$F$2:$F$707,'Infos Relatório'!$B355,'Faturamento NNE'!$AA$2:$AA$707,'Infos Relatório'!I$1)</f>
        <v>0</v>
      </c>
      <c r="K355" s="543">
        <f>SUMIFS('Faturamento NNE'!$K$2:$K$707,'Faturamento NNE'!$E$2:$E$707,'Infos Relatório'!$B$326,'Faturamento NNE'!$F$2:$F$707,'Infos Relatório'!$B355,'Faturamento NNE'!$AA$2:$AA$707,'Infos Relatório'!I$1)</f>
        <v>0</v>
      </c>
      <c r="L355" s="544">
        <f>SUMIFS('Faturamento NNE'!$P$2:$P$707,'Faturamento NNE'!$E$2:$E$707,'Infos Relatório'!$B$326,'Faturamento NNE'!$F$2:$F$707,'Infos Relatório'!$B355,'Faturamento NNE'!$AA$2:$AA$707,'Infos Relatório'!I$1,'Faturamento NNE'!$U$2:$U$707,"Sim")+SUMIFS('Faturamento NNE'!$Q$2:$Q$707,'Faturamento NNE'!$E$2:$E$707,'Infos Relatório'!$B$326,'Faturamento NNE'!$F$2:$F$707,'Infos Relatório'!$B355,'Faturamento NNE'!$AA$2:$AA$707,'Infos Relatório'!I$1,'Faturamento NNE'!$U$2:$U$707,"Sim")</f>
        <v>0</v>
      </c>
      <c r="M355" s="283" t="e">
        <f t="shared" si="109"/>
        <v>#DIV/0!</v>
      </c>
      <c r="N355" s="545">
        <f>SUMIFS('Faturamento NNE'!$I$2:$I$707,'Faturamento NNE'!$E$2:$E$707,'Infos Relatório'!$B$326,'Faturamento NNE'!$F$2:$F$707,'Infos Relatório'!$B355,'Faturamento NNE'!$AA$2:$AA$707,'Infos Relatório'!I$1)</f>
        <v>0</v>
      </c>
      <c r="O355" s="541">
        <f>COUNTIFS('Faturamento NNE'!$E$2:$E$707,'Infos Relatório'!$B$326,'Faturamento NNE'!$F$2:$F$707,'Infos Relatório'!$B355,'Faturamento NNE'!$AA$2:$AA$707,'Infos Relatório'!O$1)</f>
        <v>0</v>
      </c>
      <c r="P355" s="542">
        <f>SUMIFS('Faturamento NNE'!$H$2:$H$707,'Faturamento NNE'!$E$2:$E$707,'Infos Relatório'!$B$326,'Faturamento NNE'!$F$2:$F$707,'Infos Relatório'!$B355,'Faturamento NNE'!$AA$2:$AA$707,'Infos Relatório'!O$1)</f>
        <v>0</v>
      </c>
      <c r="Q355" s="542">
        <f>SUMIFS('Faturamento NNE'!$K$2:$K$707,'Faturamento NNE'!$E$2:$E$707,'Infos Relatório'!$B$326,'Faturamento NNE'!$F$2:$F$707,'Infos Relatório'!$B355,'Faturamento NNE'!$AA$2:$AA$707,'Infos Relatório'!O$1)</f>
        <v>0</v>
      </c>
      <c r="R355" s="546">
        <f>SUMIFS('Faturamento NNE'!$P$2:$P$707,'Faturamento NNE'!$E$2:$E$707,'Infos Relatório'!$B$326,'Faturamento NNE'!$F$2:$F$707,'Infos Relatório'!$B355,'Faturamento NNE'!$AA$2:$AA$707,'Infos Relatório'!O$1,'Faturamento NNE'!$U$2:$U$707,"Sim")+SUMIFS('Faturamento NNE'!$Q$2:$Q$707,'Faturamento NNE'!$E$2:$E$707,'Infos Relatório'!$B$326,'Faturamento NNE'!$F$2:$F$707,'Infos Relatório'!$B355,'Faturamento NNE'!$AA$2:$AA$707,'Infos Relatório'!O$1,'Faturamento NNE'!$U$2:$U$707,"Sim")</f>
        <v>0</v>
      </c>
      <c r="S355" s="227" t="e">
        <f t="shared" si="110"/>
        <v>#DIV/0!</v>
      </c>
      <c r="T355" s="545">
        <f>SUMIFS('Faturamento NNE'!$I$2:$I$707,'Faturamento NNE'!$E$2:$E$707,'Infos Relatório'!$B$326,'Faturamento NNE'!$F$2:$F$707,'Infos Relatório'!$B355,'Faturamento NNE'!$AA$2:$AA$707,'Infos Relatório'!O$1)</f>
        <v>0</v>
      </c>
      <c r="U355" s="541">
        <f>COUNTIFS('Faturamento NNE'!$E$2:$E$707,'Infos Relatório'!$B$326,'Faturamento NNE'!$F$2:$F$707,'Infos Relatório'!$B355,'Faturamento NNE'!$AA$2:$AA$707,'Infos Relatório'!U$1)</f>
        <v>0</v>
      </c>
      <c r="V355" s="542">
        <f>SUMIFS('Faturamento NNE'!$H$2:$H$707,'Faturamento NNE'!$E$2:$E$707,'Infos Relatório'!$B$326,'Faturamento NNE'!$F$2:$F$707,'Infos Relatório'!$B355,'Faturamento NNE'!$AA$2:$AA$707,'Infos Relatório'!U$1)</f>
        <v>0</v>
      </c>
      <c r="W355" s="542">
        <f>SUMIFS('Faturamento NNE'!$K$2:$K$707,'Faturamento NNE'!$E$2:$E$707,'Infos Relatório'!$B$326,'Faturamento NNE'!$F$2:$F$707,'Infos Relatório'!$B355,'Faturamento NNE'!$AA$2:$AA$707,'Infos Relatório'!U$1)</f>
        <v>0</v>
      </c>
      <c r="X355" s="546">
        <f>SUMIFS('Faturamento NNE'!$P$2:$P$707,'Faturamento NNE'!$E$2:$E$707,'Infos Relatório'!$B$326,'Faturamento NNE'!$F$2:$F$707,'Infos Relatório'!$B355,'Faturamento NNE'!$AA$2:$AA$707,'Infos Relatório'!U$1,'Faturamento NNE'!$U$2:$U$707,"Sim")+SUMIFS('Faturamento NNE'!$Q$2:$Q$707,'Faturamento NNE'!$E$2:$E$707,'Infos Relatório'!$B$326,'Faturamento NNE'!$F$2:$F$707,'Infos Relatório'!$B355,'Faturamento NNE'!$AA$2:$AA$707,'Infos Relatório'!U$1,'Faturamento NNE'!$U$2:$U$707,"Sim")</f>
        <v>0</v>
      </c>
      <c r="Y355" s="227" t="e">
        <f t="shared" si="111"/>
        <v>#DIV/0!</v>
      </c>
      <c r="Z355" s="545">
        <f>SUMIFS('Faturamento NNE'!$I$2:$I$707,'Faturamento NNE'!$E$2:$E$707,'Infos Relatório'!$B$326,'Faturamento NNE'!$F$2:$F$707,'Infos Relatório'!$B355,'Faturamento NNE'!$AA$2:$AA$707,'Infos Relatório'!U$1)</f>
        <v>0</v>
      </c>
      <c r="AA355" s="541">
        <f>COUNTIFS('Faturamento NNE'!$E$2:$E$707,'Infos Relatório'!$B$326,'Faturamento NNE'!$F$2:$F$707,'Infos Relatório'!$B355,'Faturamento NNE'!$AA$2:$AA$707,'Infos Relatório'!AA$1)</f>
        <v>0</v>
      </c>
      <c r="AB355" s="542">
        <f>SUMIFS('Faturamento NNE'!$H$2:$H$707,'Faturamento NNE'!$E$2:$E$707,'Infos Relatório'!$B$326,'Faturamento NNE'!$F$2:$F$707,'Infos Relatório'!$B355,'Faturamento NNE'!$AA$2:$AA$707,'Infos Relatório'!AA$1)</f>
        <v>0</v>
      </c>
      <c r="AC355" s="542">
        <f>SUMIFS('Faturamento NNE'!$K$2:$K$707,'Faturamento NNE'!$E$2:$E$707,'Infos Relatório'!$B$326,'Faturamento NNE'!$F$2:$F$707,'Infos Relatório'!$B355,'Faturamento NNE'!$AA$2:$AA$707,'Infos Relatório'!AA$1)</f>
        <v>0</v>
      </c>
      <c r="AD355" s="546">
        <f>SUMIFS('Faturamento NNE'!$P$2:$P$707,'Faturamento NNE'!$E$2:$E$707,'Infos Relatório'!$B$326,'Faturamento NNE'!$F$2:$F$707,'Infos Relatório'!$B355,'Faturamento NNE'!$AA$2:$AA$707,'Infos Relatório'!AA$1,'Faturamento NNE'!$U$2:$U$707,"Sim")+SUMIFS('Faturamento NNE'!$Q$2:$Q$707,'Faturamento NNE'!$E$2:$E$707,'Infos Relatório'!$B$326,'Faturamento NNE'!$F$2:$F$707,'Infos Relatório'!$B355,'Faturamento NNE'!$AA$2:$AA$707,'Infos Relatório'!AA$1,'Faturamento NNE'!$U$2:$U$707,"Sim")</f>
        <v>0</v>
      </c>
      <c r="AE355" s="227" t="e">
        <f t="shared" si="112"/>
        <v>#DIV/0!</v>
      </c>
      <c r="AF355" s="545">
        <f>SUMIFS('Faturamento NNE'!$I$2:$I$707,'Faturamento NNE'!$E$2:$E$707,'Infos Relatório'!$B$326,'Faturamento NNE'!$F$2:$F$707,'Infos Relatório'!$B355,'Faturamento NNE'!$AA$2:$AA$707,'Infos Relatório'!AA$1)</f>
        <v>0</v>
      </c>
      <c r="AG355" s="541">
        <f>COUNTIFS('Faturamento NNE'!$E$2:$E$707,'Infos Relatório'!$B$326,'Faturamento NNE'!$F$2:$F$707,'Infos Relatório'!$B355,'Faturamento NNE'!$AA$2:$AA$707,'Infos Relatório'!AG$1)</f>
        <v>0</v>
      </c>
      <c r="AH355" s="542">
        <f>SUMIFS('Faturamento NNE'!$H$2:$H$707,'Faturamento NNE'!$E$2:$E$707,'Infos Relatório'!$B$326,'Faturamento NNE'!$F$2:$F$707,'Infos Relatório'!$B355,'Faturamento NNE'!$AA$2:$AA$707,'Infos Relatório'!AG$1)</f>
        <v>0</v>
      </c>
      <c r="AI355" s="542">
        <f>SUMIFS('Faturamento NNE'!$K$2:$K$707,'Faturamento NNE'!$E$2:$E$707,'Infos Relatório'!$B$326,'Faturamento NNE'!$F$2:$F$707,'Infos Relatório'!$B355,'Faturamento NNE'!$AA$2:$AA$707,'Infos Relatório'!AG$1)</f>
        <v>0</v>
      </c>
      <c r="AJ355" s="546">
        <f>SUMIFS('Faturamento NNE'!$P$2:$P$707,'Faturamento NNE'!$E$2:$E$707,'Infos Relatório'!$B$326,'Faturamento NNE'!$F$2:$F$707,'Infos Relatório'!$B355,'Faturamento NNE'!$AA$2:$AA$707,'Infos Relatório'!AG$1,'Faturamento NNE'!$U$2:$U$707,"Sim")+SUMIFS('Faturamento NNE'!$Q$2:$Q$707,'Faturamento NNE'!$E$2:$E$707,'Infos Relatório'!$B$326,'Faturamento NNE'!$F$2:$F$707,'Infos Relatório'!$B355,'Faturamento NNE'!$AA$2:$AA$707,'Infos Relatório'!AG$1,'Faturamento NNE'!$U$2:$U$707,"Sim")</f>
        <v>0</v>
      </c>
      <c r="AK355" s="227" t="e">
        <f t="shared" si="113"/>
        <v>#DIV/0!</v>
      </c>
      <c r="AL355" s="545">
        <f>SUMIFS('Faturamento NNE'!$I$2:$I$707,'Faturamento NNE'!$E$2:$E$707,'Infos Relatório'!$B$326,'Faturamento NNE'!$F$2:$F$707,'Infos Relatório'!$B355,'Faturamento NNE'!$AA$2:$AA$707,'Infos Relatório'!AG$1)</f>
        <v>0</v>
      </c>
      <c r="AM355" s="541">
        <f>COUNTIFS('Faturamento NNE'!$E$2:$E$707,'Infos Relatório'!$B$326,'Faturamento NNE'!$F$2:$F$707,'Infos Relatório'!$B355,'Faturamento NNE'!$AA$2:$AA$707,'Infos Relatório'!AM$1)</f>
        <v>0</v>
      </c>
      <c r="AN355" s="542">
        <f>SUMIFS('Faturamento NNE'!$H$2:$H$707,'Faturamento NNE'!$E$2:$E$707,'Infos Relatório'!$B$326,'Faturamento NNE'!$F$2:$F$707,'Infos Relatório'!$B355,'Faturamento NNE'!$AA$2:$AA$707,'Infos Relatório'!AM$1)</f>
        <v>0</v>
      </c>
      <c r="AO355" s="542">
        <f>SUMIFS('Faturamento NNE'!$K$2:$K$707,'Faturamento NNE'!$E$2:$E$707,'Infos Relatório'!$B$326,'Faturamento NNE'!$F$2:$F$707,'Infos Relatório'!$B355,'Faturamento NNE'!$AA$2:$AA$707,'Infos Relatório'!AM$1)</f>
        <v>0</v>
      </c>
      <c r="AP355" s="546">
        <f>SUMIFS('Faturamento NNE'!$P$2:$P$707,'Faturamento NNE'!$E$2:$E$707,'Infos Relatório'!$B$326,'Faturamento NNE'!$F$2:$F$707,'Infos Relatório'!$B355,'Faturamento NNE'!$AA$2:$AA$707,'Infos Relatório'!AM$1,'Faturamento NNE'!$U$2:$U$707,"Sim")+SUMIFS('Faturamento NNE'!$Q$2:$Q$707,'Faturamento NNE'!$E$2:$E$707,'Infos Relatório'!$B$326,'Faturamento NNE'!$F$2:$F$707,'Infos Relatório'!$B355,'Faturamento NNE'!$AA$2:$AA$707,'Infos Relatório'!AM$1,'Faturamento NNE'!$U$2:$U$707,"Sim")</f>
        <v>0</v>
      </c>
      <c r="AQ355" s="227" t="e">
        <f t="shared" si="114"/>
        <v>#DIV/0!</v>
      </c>
      <c r="AR355" s="545">
        <f>SUMIFS('Faturamento NNE'!$I$2:$I$707,'Faturamento NNE'!$E$2:$E$707,'Infos Relatório'!$B$326,'Faturamento NNE'!$F$2:$F$707,'Infos Relatório'!$B355,'Faturamento NNE'!$AA$2:$AA$707,'Infos Relatório'!AM$1)</f>
        <v>0</v>
      </c>
      <c r="AS355" s="541">
        <f>COUNTIFS('Faturamento NNE'!$E$2:$E$707,'Infos Relatório'!$B$326,'Faturamento NNE'!$F$2:$F$707,'Infos Relatório'!$B355,'Faturamento NNE'!$AA$2:$AA$707,'Infos Relatório'!AS$1)</f>
        <v>0</v>
      </c>
      <c r="AT355" s="542">
        <f>SUMIFS('Faturamento NNE'!$H$2:$H$707,'Faturamento NNE'!$E$2:$E$707,'Infos Relatório'!$B$326,'Faturamento NNE'!$F$2:$F$707,'Infos Relatório'!$B355,'Faturamento NNE'!$AA$2:$AA$707,'Infos Relatório'!AS$1)</f>
        <v>0</v>
      </c>
      <c r="AU355" s="542">
        <f>SUMIFS('Faturamento NNE'!$K$2:$K$707,'Faturamento NNE'!$E$2:$E$707,'Infos Relatório'!$B$326,'Faturamento NNE'!$F$2:$F$707,'Infos Relatório'!$B355,'Faturamento NNE'!$AA$2:$AA$707,'Infos Relatório'!AS$1)</f>
        <v>0</v>
      </c>
      <c r="AV355" s="546">
        <f>SUMIFS('Faturamento NNE'!$P$2:$P$707,'Faturamento NNE'!$E$2:$E$707,'Infos Relatório'!$B$326,'Faturamento NNE'!$F$2:$F$707,'Infos Relatório'!$B355,'Faturamento NNE'!$AA$2:$AA$707,'Infos Relatório'!AS$1,'Faturamento NNE'!$U$2:$U$707,"Sim")+SUMIFS('Faturamento NNE'!$Q$2:$Q$707,'Faturamento NNE'!$E$2:$E$707,'Infos Relatório'!$B$326,'Faturamento NNE'!$F$2:$F$707,'Infos Relatório'!$B355,'Faturamento NNE'!$AA$2:$AA$707,'Infos Relatório'!AS$1,'Faturamento NNE'!$U$2:$U$707,"Sim")</f>
        <v>0</v>
      </c>
      <c r="AW355" s="227" t="e">
        <f t="shared" si="115"/>
        <v>#DIV/0!</v>
      </c>
      <c r="AX355" s="545">
        <f>SUMIFS('Faturamento NNE'!$I$2:$I$707,'Faturamento NNE'!$E$2:$E$707,'Infos Relatório'!$B$326,'Faturamento NNE'!$F$2:$F$707,'Infos Relatório'!$B355,'Faturamento NNE'!$AA$2:$AA$707,'Infos Relatório'!AS$1)</f>
        <v>0</v>
      </c>
      <c r="AY355" s="541">
        <f>COUNTIFS('Faturamento NNE'!$E$2:$E$707,'Infos Relatório'!$B$326,'Faturamento NNE'!$F$2:$F$707,'Infos Relatório'!$B355,'Faturamento NNE'!$AA$2:$AA$707,'Infos Relatório'!AY$1)</f>
        <v>0</v>
      </c>
      <c r="AZ355" s="542">
        <f>SUMIFS('Faturamento NNE'!$H$2:$H$707,'Faturamento NNE'!$E$2:$E$707,'Infos Relatório'!$B$326,'Faturamento NNE'!$F$2:$F$707,'Infos Relatório'!$B355,'Faturamento NNE'!$AA$2:$AA$707,'Infos Relatório'!AY$1)</f>
        <v>0</v>
      </c>
      <c r="BA355" s="542">
        <f>SUMIFS('Faturamento NNE'!$K$2:$K$707,'Faturamento NNE'!$E$2:$E$707,'Infos Relatório'!$B$326,'Faturamento NNE'!$F$2:$F$707,'Infos Relatório'!$B355,'Faturamento NNE'!$AA$2:$AA$707,'Infos Relatório'!AY$1)</f>
        <v>0</v>
      </c>
      <c r="BB355" s="546">
        <f>SUMIFS('Faturamento NNE'!$P$2:$P$707,'Faturamento NNE'!$E$2:$E$707,'Infos Relatório'!$B$326,'Faturamento NNE'!$F$2:$F$707,'Infos Relatório'!$B355,'Faturamento NNE'!$AA$2:$AA$707,'Infos Relatório'!AY$1,'Faturamento NNE'!$U$2:$U$707,"Sim")+SUMIFS('Faturamento NNE'!$Q$2:$Q$707,'Faturamento NNE'!$E$2:$E$707,'Infos Relatório'!$B$326,'Faturamento NNE'!$F$2:$F$707,'Infos Relatório'!$B355,'Faturamento NNE'!$AA$2:$AA$707,'Infos Relatório'!AY$1,'Faturamento NNE'!$U$2:$U$707,"Sim")</f>
        <v>0</v>
      </c>
      <c r="BC355" s="227" t="e">
        <f t="shared" si="116"/>
        <v>#DIV/0!</v>
      </c>
      <c r="BD355" s="545">
        <f>SUMIFS('Faturamento NNE'!$I$2:$I$707,'Faturamento NNE'!$E$2:$E$707,'Infos Relatório'!$B$326,'Faturamento NNE'!$F$2:$F$707,'Infos Relatório'!$B355,'Faturamento NNE'!$AA$2:$AA$707,'Infos Relatório'!AY$1)</f>
        <v>0</v>
      </c>
      <c r="BE355" s="541">
        <f>COUNTIFS('Faturamento NNE'!$E$2:$E$707,'Infos Relatório'!$B$326,'Faturamento NNE'!$F$2:$F$707,'Infos Relatório'!$B355,'Faturamento NNE'!$AA$2:$AA$707,'Infos Relatório'!BE$1)</f>
        <v>0</v>
      </c>
      <c r="BF355" s="542">
        <f>SUMIFS('Faturamento NNE'!$H$2:$H$707,'Faturamento NNE'!$E$2:$E$707,'Infos Relatório'!$B$326,'Faturamento NNE'!$F$2:$F$707,'Infos Relatório'!$B355,'Faturamento NNE'!$AA$2:$AA$707,'Infos Relatório'!BE$1)</f>
        <v>0</v>
      </c>
      <c r="BG355" s="542">
        <f>SUMIFS('Faturamento NNE'!$K$2:$K$707,'Faturamento NNE'!$E$2:$E$707,'Infos Relatório'!$B$326,'Faturamento NNE'!$F$2:$F$707,'Infos Relatório'!$B355,'Faturamento NNE'!$AA$2:$AA$707,'Infos Relatório'!BE$1)</f>
        <v>0</v>
      </c>
      <c r="BH355" s="546">
        <f>SUMIFS('Faturamento NNE'!$P$2:$P$707,'Faturamento NNE'!$E$2:$E$707,'Infos Relatório'!$B$326,'Faturamento NNE'!$F$2:$F$707,'Infos Relatório'!$B355,'Faturamento NNE'!$AA$2:$AA$707,'Infos Relatório'!BE$1,'Faturamento NNE'!$U$2:$U$707,"Sim")+SUMIFS('Faturamento NNE'!$Q$2:$Q$707,'Faturamento NNE'!$E$2:$E$707,'Infos Relatório'!$B$326,'Faturamento NNE'!$F$2:$F$707,'Infos Relatório'!$B355,'Faturamento NNE'!$AA$2:$AA$707,'Infos Relatório'!BE$1,'Faturamento NNE'!$U$2:$U$707,"Sim")</f>
        <v>0</v>
      </c>
      <c r="BI355" s="227" t="e">
        <f t="shared" si="117"/>
        <v>#DIV/0!</v>
      </c>
      <c r="BJ355" s="545">
        <f>SUMIFS('Faturamento NNE'!$I$2:$I$707,'Faturamento NNE'!$E$2:$E$707,'Infos Relatório'!$B$326,'Faturamento NNE'!$F$2:$F$707,'Infos Relatório'!$B355,'Faturamento NNE'!$AA$2:$AA$707,'Infos Relatório'!BE$1)</f>
        <v>0</v>
      </c>
      <c r="BK355" s="541">
        <f>COUNTIFS('Faturamento NNE'!$E$2:$E$707,'Infos Relatório'!$B$326,'Faturamento NNE'!$F$2:$F$707,'Infos Relatório'!$B355,'Faturamento NNE'!$AA$2:$AA$707,'Infos Relatório'!BK$1)</f>
        <v>0</v>
      </c>
      <c r="BL355" s="542">
        <f>SUMIFS('Faturamento NNE'!$H$2:$H$707,'Faturamento NNE'!$E$2:$E$707,'Infos Relatório'!$B$326,'Faturamento NNE'!$F$2:$F$707,'Infos Relatório'!$B355,'Faturamento NNE'!$AA$2:$AA$707,'Infos Relatório'!BK$1)</f>
        <v>0</v>
      </c>
      <c r="BM355" s="542">
        <f>SUMIFS('Faturamento NNE'!$K$2:$K$707,'Faturamento NNE'!$E$2:$E$707,'Infos Relatório'!$B$326,'Faturamento NNE'!$F$2:$F$707,'Infos Relatório'!$B355,'Faturamento NNE'!$AA$2:$AA$707,'Infos Relatório'!BK$1)</f>
        <v>0</v>
      </c>
      <c r="BN355" s="546">
        <f>SUMIFS('Faturamento NNE'!$P$2:$P$707,'Faturamento NNE'!$E$2:$E$707,'Infos Relatório'!$B$326,'Faturamento NNE'!$F$2:$F$707,'Infos Relatório'!$B355,'Faturamento NNE'!$AA$2:$AA$707,'Infos Relatório'!BK$1,'Faturamento NNE'!$U$2:$U$707,"Sim")+SUMIFS('Faturamento NNE'!$Q$2:$Q$707,'Faturamento NNE'!$E$2:$E$707,'Infos Relatório'!$B$326,'Faturamento NNE'!$F$2:$F$707,'Infos Relatório'!$B355,'Faturamento NNE'!$AA$2:$AA$707,'Infos Relatório'!BK$1,'Faturamento NNE'!$U$2:$U$707,"Sim")</f>
        <v>0</v>
      </c>
      <c r="BO355" s="227" t="e">
        <f t="shared" si="118"/>
        <v>#DIV/0!</v>
      </c>
      <c r="BP355" s="545">
        <f>SUMIFS('Faturamento NNE'!$I$2:$I$707,'Faturamento NNE'!$E$2:$E$707,'Infos Relatório'!$B$326,'Faturamento NNE'!$F$2:$F$707,'Infos Relatório'!$B355,'Faturamento NNE'!$AA$2:$AA$707,'Infos Relatório'!BK$1)</f>
        <v>0</v>
      </c>
      <c r="BQ355" s="541">
        <f>COUNTIFS('Faturamento NNE'!$E$2:$E$707,'Infos Relatório'!$B$326,'Faturamento NNE'!$F$2:$F$707,'Infos Relatório'!$B355,'Faturamento NNE'!$AA$2:$AA$707,'Infos Relatório'!BQ$1)</f>
        <v>0</v>
      </c>
      <c r="BR355" s="542">
        <f>SUMIFS('Faturamento NNE'!$H$2:$H$707,'Faturamento NNE'!$E$2:$E$707,'Infos Relatório'!$B$326,'Faturamento NNE'!$F$2:$F$707,'Infos Relatório'!$B355,'Faturamento NNE'!$AA$2:$AA$707,'Infos Relatório'!BQ$1)</f>
        <v>0</v>
      </c>
      <c r="BS355" s="542">
        <f>SUMIFS('Faturamento NNE'!$K$2:$K$707,'Faturamento NNE'!$E$2:$E$707,'Infos Relatório'!$B$326,'Faturamento NNE'!$F$2:$F$707,'Infos Relatório'!$B355,'Faturamento NNE'!$AA$2:$AA$707,'Infos Relatório'!BQ$1)</f>
        <v>0</v>
      </c>
      <c r="BT355" s="546">
        <f>SUMIFS('Faturamento NNE'!$P$2:$P$707,'Faturamento NNE'!$E$2:$E$707,'Infos Relatório'!$B$326,'Faturamento NNE'!$F$2:$F$707,'Infos Relatório'!$B355,'Faturamento NNE'!$AA$2:$AA$707,'Infos Relatório'!BQ$1,'Faturamento NNE'!$U$2:$U$707,"Sim")+SUMIFS('Faturamento NNE'!$Q$2:$Q$707,'Faturamento NNE'!$E$2:$E$707,'Infos Relatório'!$B$326,'Faturamento NNE'!$F$2:$F$707,'Infos Relatório'!$B355,'Faturamento NNE'!$AA$2:$AA$707,'Infos Relatório'!BQ$1,'Faturamento NNE'!$U$2:$U$707,"Sim")</f>
        <v>0</v>
      </c>
      <c r="BU355" s="227" t="e">
        <f t="shared" si="119"/>
        <v>#DIV/0!</v>
      </c>
      <c r="BV355" s="545">
        <f>SUMIFS('Faturamento NNE'!$I$2:$I$707,'Faturamento NNE'!$E$2:$E$707,'Infos Relatório'!$B$326,'Faturamento NNE'!$F$2:$F$707,'Infos Relatório'!$B355,'Faturamento NNE'!$AA$2:$AA$707,'Infos Relatório'!BQ$1)</f>
        <v>0</v>
      </c>
    </row>
    <row r="356" spans="2:74">
      <c r="B356" s="217" t="s">
        <v>159</v>
      </c>
      <c r="C356" s="541">
        <f>COUNTIFS('Faturamento NNE'!$E$2:$E$707,'Infos Relatório'!$B$326,'Faturamento NNE'!$F$2:$F$707,'Infos Relatório'!$B356,'Faturamento NNE'!$AA$2:$AA$707,'Infos Relatório'!C$1)</f>
        <v>0</v>
      </c>
      <c r="D356" s="542">
        <f>SUMIFS('Faturamento NNE'!$H$2:$H$707,'Faturamento NNE'!$E$2:$E$707,'Infos Relatório'!$B$326,'Faturamento NNE'!$F$2:$F$707,'Infos Relatório'!$B356,'Faturamento NNE'!$AA$2:$AA$707,'Infos Relatório'!C$1)</f>
        <v>0</v>
      </c>
      <c r="E356" s="543">
        <f>SUMIFS('Faturamento NNE'!$K$2:$K$707,'Faturamento NNE'!$E$2:$E$707,'Infos Relatório'!$B$326,'Faturamento NNE'!$F$2:$F$707,'Infos Relatório'!$B356,'Faturamento NNE'!$AA$2:$AA$707,'Infos Relatório'!C$1)</f>
        <v>0</v>
      </c>
      <c r="F356" s="544">
        <f>SUMIFS('Faturamento NNE'!$P$2:$P$707,'Faturamento NNE'!$E$2:$E$707,'Infos Relatório'!$B$326,'Faturamento NNE'!$F$2:$F$707,'Infos Relatório'!$B356,'Faturamento NNE'!$AA$2:$AA$707,'Infos Relatório'!C$1,'Faturamento NNE'!$U$2:$U$707,"Sim")+SUMIFS('Faturamento NNE'!$Q$2:$Q$707,'Faturamento NNE'!$E$2:$E$707,'Infos Relatório'!$B$326,'Faturamento NNE'!$F$2:$F$707,'Infos Relatório'!$B356,'Faturamento NNE'!$AA$2:$AA$707,'Infos Relatório'!C$1,'Faturamento NNE'!$U$2:$U$707,"Sim")</f>
        <v>0</v>
      </c>
      <c r="G356" s="283" t="e">
        <f t="shared" si="108"/>
        <v>#DIV/0!</v>
      </c>
      <c r="H356" s="545">
        <f>SUMIFS('Faturamento NNE'!$I$2:$I$707,'Faturamento NNE'!$E$2:$E$707,'Infos Relatório'!$B$326,'Faturamento NNE'!$F$2:$F$707,'Infos Relatório'!$B356,'Faturamento NNE'!$AA$2:$AA$707,'Infos Relatório'!C$1)</f>
        <v>0</v>
      </c>
      <c r="I356" s="541">
        <f>COUNTIFS('Faturamento NNE'!$E$2:$E$707,'Infos Relatório'!$B$326,'Faturamento NNE'!$F$2:$F$707,'Infos Relatório'!$B356,'Faturamento NNE'!$AA$2:$AA$707,'Infos Relatório'!I$1)</f>
        <v>0</v>
      </c>
      <c r="J356" s="542">
        <f>SUMIFS('Faturamento NNE'!$H$2:$H$707,'Faturamento NNE'!$E$2:$E$707,'Infos Relatório'!$B$326,'Faturamento NNE'!$F$2:$F$707,'Infos Relatório'!$B356,'Faturamento NNE'!$AA$2:$AA$707,'Infos Relatório'!I$1)</f>
        <v>0</v>
      </c>
      <c r="K356" s="543">
        <f>SUMIFS('Faturamento NNE'!$K$2:$K$707,'Faturamento NNE'!$E$2:$E$707,'Infos Relatório'!$B$326,'Faturamento NNE'!$F$2:$F$707,'Infos Relatório'!$B356,'Faturamento NNE'!$AA$2:$AA$707,'Infos Relatório'!I$1)</f>
        <v>0</v>
      </c>
      <c r="L356" s="544">
        <f>SUMIFS('Faturamento NNE'!$P$2:$P$707,'Faturamento NNE'!$E$2:$E$707,'Infos Relatório'!$B$326,'Faturamento NNE'!$F$2:$F$707,'Infos Relatório'!$B356,'Faturamento NNE'!$AA$2:$AA$707,'Infos Relatório'!I$1,'Faturamento NNE'!$U$2:$U$707,"Sim")+SUMIFS('Faturamento NNE'!$Q$2:$Q$707,'Faturamento NNE'!$E$2:$E$707,'Infos Relatório'!$B$326,'Faturamento NNE'!$F$2:$F$707,'Infos Relatório'!$B356,'Faturamento NNE'!$AA$2:$AA$707,'Infos Relatório'!I$1,'Faturamento NNE'!$U$2:$U$707,"Sim")</f>
        <v>0</v>
      </c>
      <c r="M356" s="283" t="e">
        <f t="shared" si="109"/>
        <v>#DIV/0!</v>
      </c>
      <c r="N356" s="545">
        <f>SUMIFS('Faturamento NNE'!$I$2:$I$707,'Faturamento NNE'!$E$2:$E$707,'Infos Relatório'!$B$326,'Faturamento NNE'!$F$2:$F$707,'Infos Relatório'!$B356,'Faturamento NNE'!$AA$2:$AA$707,'Infos Relatório'!I$1)</f>
        <v>0</v>
      </c>
      <c r="O356" s="541">
        <f>COUNTIFS('Faturamento NNE'!$E$2:$E$707,'Infos Relatório'!$B$326,'Faturamento NNE'!$F$2:$F$707,'Infos Relatório'!$B356,'Faturamento NNE'!$AA$2:$AA$707,'Infos Relatório'!O$1)</f>
        <v>0</v>
      </c>
      <c r="P356" s="542">
        <f>SUMIFS('Faturamento NNE'!$H$2:$H$707,'Faturamento NNE'!$E$2:$E$707,'Infos Relatório'!$B$326,'Faturamento NNE'!$F$2:$F$707,'Infos Relatório'!$B356,'Faturamento NNE'!$AA$2:$AA$707,'Infos Relatório'!O$1)</f>
        <v>0</v>
      </c>
      <c r="Q356" s="542">
        <f>SUMIFS('Faturamento NNE'!$K$2:$K$707,'Faturamento NNE'!$E$2:$E$707,'Infos Relatório'!$B$326,'Faturamento NNE'!$F$2:$F$707,'Infos Relatório'!$B356,'Faturamento NNE'!$AA$2:$AA$707,'Infos Relatório'!O$1)</f>
        <v>0</v>
      </c>
      <c r="R356" s="546">
        <f>SUMIFS('Faturamento NNE'!$P$2:$P$707,'Faturamento NNE'!$E$2:$E$707,'Infos Relatório'!$B$326,'Faturamento NNE'!$F$2:$F$707,'Infos Relatório'!$B356,'Faturamento NNE'!$AA$2:$AA$707,'Infos Relatório'!O$1,'Faturamento NNE'!$U$2:$U$707,"Sim")+SUMIFS('Faturamento NNE'!$Q$2:$Q$707,'Faturamento NNE'!$E$2:$E$707,'Infos Relatório'!$B$326,'Faturamento NNE'!$F$2:$F$707,'Infos Relatório'!$B356,'Faturamento NNE'!$AA$2:$AA$707,'Infos Relatório'!O$1,'Faturamento NNE'!$U$2:$U$707,"Sim")</f>
        <v>0</v>
      </c>
      <c r="S356" s="227" t="e">
        <f t="shared" si="110"/>
        <v>#DIV/0!</v>
      </c>
      <c r="T356" s="545">
        <f>SUMIFS('Faturamento NNE'!$I$2:$I$707,'Faturamento NNE'!$E$2:$E$707,'Infos Relatório'!$B$326,'Faturamento NNE'!$F$2:$F$707,'Infos Relatório'!$B356,'Faturamento NNE'!$AA$2:$AA$707,'Infos Relatório'!O$1)</f>
        <v>0</v>
      </c>
      <c r="U356" s="541">
        <f>COUNTIFS('Faturamento NNE'!$E$2:$E$707,'Infos Relatório'!$B$326,'Faturamento NNE'!$F$2:$F$707,'Infos Relatório'!$B356,'Faturamento NNE'!$AA$2:$AA$707,'Infos Relatório'!U$1)</f>
        <v>0</v>
      </c>
      <c r="V356" s="542">
        <f>SUMIFS('Faturamento NNE'!$H$2:$H$707,'Faturamento NNE'!$E$2:$E$707,'Infos Relatório'!$B$326,'Faturamento NNE'!$F$2:$F$707,'Infos Relatório'!$B356,'Faturamento NNE'!$AA$2:$AA$707,'Infos Relatório'!U$1)</f>
        <v>0</v>
      </c>
      <c r="W356" s="542">
        <f>SUMIFS('Faturamento NNE'!$K$2:$K$707,'Faturamento NNE'!$E$2:$E$707,'Infos Relatório'!$B$326,'Faturamento NNE'!$F$2:$F$707,'Infos Relatório'!$B356,'Faturamento NNE'!$AA$2:$AA$707,'Infos Relatório'!U$1)</f>
        <v>0</v>
      </c>
      <c r="X356" s="546">
        <f>SUMIFS('Faturamento NNE'!$P$2:$P$707,'Faturamento NNE'!$E$2:$E$707,'Infos Relatório'!$B$326,'Faturamento NNE'!$F$2:$F$707,'Infos Relatório'!$B356,'Faturamento NNE'!$AA$2:$AA$707,'Infos Relatório'!U$1,'Faturamento NNE'!$U$2:$U$707,"Sim")+SUMIFS('Faturamento NNE'!$Q$2:$Q$707,'Faturamento NNE'!$E$2:$E$707,'Infos Relatório'!$B$326,'Faturamento NNE'!$F$2:$F$707,'Infos Relatório'!$B356,'Faturamento NNE'!$AA$2:$AA$707,'Infos Relatório'!U$1,'Faturamento NNE'!$U$2:$U$707,"Sim")</f>
        <v>0</v>
      </c>
      <c r="Y356" s="227" t="e">
        <f t="shared" si="111"/>
        <v>#DIV/0!</v>
      </c>
      <c r="Z356" s="545">
        <f>SUMIFS('Faturamento NNE'!$I$2:$I$707,'Faturamento NNE'!$E$2:$E$707,'Infos Relatório'!$B$326,'Faturamento NNE'!$F$2:$F$707,'Infos Relatório'!$B356,'Faturamento NNE'!$AA$2:$AA$707,'Infos Relatório'!U$1)</f>
        <v>0</v>
      </c>
      <c r="AA356" s="541">
        <f>COUNTIFS('Faturamento NNE'!$E$2:$E$707,'Infos Relatório'!$B$326,'Faturamento NNE'!$F$2:$F$707,'Infos Relatório'!$B356,'Faturamento NNE'!$AA$2:$AA$707,'Infos Relatório'!AA$1)</f>
        <v>0</v>
      </c>
      <c r="AB356" s="542">
        <f>SUMIFS('Faturamento NNE'!$H$2:$H$707,'Faturamento NNE'!$E$2:$E$707,'Infos Relatório'!$B$326,'Faturamento NNE'!$F$2:$F$707,'Infos Relatório'!$B356,'Faturamento NNE'!$AA$2:$AA$707,'Infos Relatório'!AA$1)</f>
        <v>0</v>
      </c>
      <c r="AC356" s="542">
        <f>SUMIFS('Faturamento NNE'!$K$2:$K$707,'Faturamento NNE'!$E$2:$E$707,'Infos Relatório'!$B$326,'Faturamento NNE'!$F$2:$F$707,'Infos Relatório'!$B356,'Faturamento NNE'!$AA$2:$AA$707,'Infos Relatório'!AA$1)</f>
        <v>0</v>
      </c>
      <c r="AD356" s="546">
        <f>SUMIFS('Faturamento NNE'!$P$2:$P$707,'Faturamento NNE'!$E$2:$E$707,'Infos Relatório'!$B$326,'Faturamento NNE'!$F$2:$F$707,'Infos Relatório'!$B356,'Faturamento NNE'!$AA$2:$AA$707,'Infos Relatório'!AA$1,'Faturamento NNE'!$U$2:$U$707,"Sim")+SUMIFS('Faturamento NNE'!$Q$2:$Q$707,'Faturamento NNE'!$E$2:$E$707,'Infos Relatório'!$B$326,'Faturamento NNE'!$F$2:$F$707,'Infos Relatório'!$B356,'Faturamento NNE'!$AA$2:$AA$707,'Infos Relatório'!AA$1,'Faturamento NNE'!$U$2:$U$707,"Sim")</f>
        <v>0</v>
      </c>
      <c r="AE356" s="227" t="e">
        <f t="shared" si="112"/>
        <v>#DIV/0!</v>
      </c>
      <c r="AF356" s="545">
        <f>SUMIFS('Faturamento NNE'!$I$2:$I$707,'Faturamento NNE'!$E$2:$E$707,'Infos Relatório'!$B$326,'Faturamento NNE'!$F$2:$F$707,'Infos Relatório'!$B356,'Faturamento NNE'!$AA$2:$AA$707,'Infos Relatório'!AA$1)</f>
        <v>0</v>
      </c>
      <c r="AG356" s="541">
        <f>COUNTIFS('Faturamento NNE'!$E$2:$E$707,'Infos Relatório'!$B$326,'Faturamento NNE'!$F$2:$F$707,'Infos Relatório'!$B356,'Faturamento NNE'!$AA$2:$AA$707,'Infos Relatório'!AG$1)</f>
        <v>0</v>
      </c>
      <c r="AH356" s="542">
        <f>SUMIFS('Faturamento NNE'!$H$2:$H$707,'Faturamento NNE'!$E$2:$E$707,'Infos Relatório'!$B$326,'Faturamento NNE'!$F$2:$F$707,'Infos Relatório'!$B356,'Faturamento NNE'!$AA$2:$AA$707,'Infos Relatório'!AG$1)</f>
        <v>0</v>
      </c>
      <c r="AI356" s="542">
        <f>SUMIFS('Faturamento NNE'!$K$2:$K$707,'Faturamento NNE'!$E$2:$E$707,'Infos Relatório'!$B$326,'Faturamento NNE'!$F$2:$F$707,'Infos Relatório'!$B356,'Faturamento NNE'!$AA$2:$AA$707,'Infos Relatório'!AG$1)</f>
        <v>0</v>
      </c>
      <c r="AJ356" s="546">
        <f>SUMIFS('Faturamento NNE'!$P$2:$P$707,'Faturamento NNE'!$E$2:$E$707,'Infos Relatório'!$B$326,'Faturamento NNE'!$F$2:$F$707,'Infos Relatório'!$B356,'Faturamento NNE'!$AA$2:$AA$707,'Infos Relatório'!AG$1,'Faturamento NNE'!$U$2:$U$707,"Sim")+SUMIFS('Faturamento NNE'!$Q$2:$Q$707,'Faturamento NNE'!$E$2:$E$707,'Infos Relatório'!$B$326,'Faturamento NNE'!$F$2:$F$707,'Infos Relatório'!$B356,'Faturamento NNE'!$AA$2:$AA$707,'Infos Relatório'!AG$1,'Faturamento NNE'!$U$2:$U$707,"Sim")</f>
        <v>0</v>
      </c>
      <c r="AK356" s="227" t="e">
        <f t="shared" si="113"/>
        <v>#DIV/0!</v>
      </c>
      <c r="AL356" s="545">
        <f>SUMIFS('Faturamento NNE'!$I$2:$I$707,'Faturamento NNE'!$E$2:$E$707,'Infos Relatório'!$B$326,'Faturamento NNE'!$F$2:$F$707,'Infos Relatório'!$B356,'Faturamento NNE'!$AA$2:$AA$707,'Infos Relatório'!AG$1)</f>
        <v>0</v>
      </c>
      <c r="AM356" s="541">
        <f>COUNTIFS('Faturamento NNE'!$E$2:$E$707,'Infos Relatório'!$B$326,'Faturamento NNE'!$F$2:$F$707,'Infos Relatório'!$B356,'Faturamento NNE'!$AA$2:$AA$707,'Infos Relatório'!AM$1)</f>
        <v>0</v>
      </c>
      <c r="AN356" s="542">
        <f>SUMIFS('Faturamento NNE'!$H$2:$H$707,'Faturamento NNE'!$E$2:$E$707,'Infos Relatório'!$B$326,'Faturamento NNE'!$F$2:$F$707,'Infos Relatório'!$B356,'Faturamento NNE'!$AA$2:$AA$707,'Infos Relatório'!AM$1)</f>
        <v>0</v>
      </c>
      <c r="AO356" s="542">
        <f>SUMIFS('Faturamento NNE'!$K$2:$K$707,'Faturamento NNE'!$E$2:$E$707,'Infos Relatório'!$B$326,'Faturamento NNE'!$F$2:$F$707,'Infos Relatório'!$B356,'Faturamento NNE'!$AA$2:$AA$707,'Infos Relatório'!AM$1)</f>
        <v>0</v>
      </c>
      <c r="AP356" s="546">
        <f>SUMIFS('Faturamento NNE'!$P$2:$P$707,'Faturamento NNE'!$E$2:$E$707,'Infos Relatório'!$B$326,'Faturamento NNE'!$F$2:$F$707,'Infos Relatório'!$B356,'Faturamento NNE'!$AA$2:$AA$707,'Infos Relatório'!AM$1,'Faturamento NNE'!$U$2:$U$707,"Sim")+SUMIFS('Faturamento NNE'!$Q$2:$Q$707,'Faturamento NNE'!$E$2:$E$707,'Infos Relatório'!$B$326,'Faturamento NNE'!$F$2:$F$707,'Infos Relatório'!$B356,'Faturamento NNE'!$AA$2:$AA$707,'Infos Relatório'!AM$1,'Faturamento NNE'!$U$2:$U$707,"Sim")</f>
        <v>0</v>
      </c>
      <c r="AQ356" s="227" t="e">
        <f t="shared" si="114"/>
        <v>#DIV/0!</v>
      </c>
      <c r="AR356" s="545">
        <f>SUMIFS('Faturamento NNE'!$I$2:$I$707,'Faturamento NNE'!$E$2:$E$707,'Infos Relatório'!$B$326,'Faturamento NNE'!$F$2:$F$707,'Infos Relatório'!$B356,'Faturamento NNE'!$AA$2:$AA$707,'Infos Relatório'!AM$1)</f>
        <v>0</v>
      </c>
      <c r="AS356" s="541">
        <f>COUNTIFS('Faturamento NNE'!$E$2:$E$707,'Infos Relatório'!$B$326,'Faturamento NNE'!$F$2:$F$707,'Infos Relatório'!$B356,'Faturamento NNE'!$AA$2:$AA$707,'Infos Relatório'!AS$1)</f>
        <v>0</v>
      </c>
      <c r="AT356" s="542">
        <f>SUMIFS('Faturamento NNE'!$H$2:$H$707,'Faturamento NNE'!$E$2:$E$707,'Infos Relatório'!$B$326,'Faturamento NNE'!$F$2:$F$707,'Infos Relatório'!$B356,'Faturamento NNE'!$AA$2:$AA$707,'Infos Relatório'!AS$1)</f>
        <v>0</v>
      </c>
      <c r="AU356" s="542">
        <f>SUMIFS('Faturamento NNE'!$K$2:$K$707,'Faturamento NNE'!$E$2:$E$707,'Infos Relatório'!$B$326,'Faturamento NNE'!$F$2:$F$707,'Infos Relatório'!$B356,'Faturamento NNE'!$AA$2:$AA$707,'Infos Relatório'!AS$1)</f>
        <v>0</v>
      </c>
      <c r="AV356" s="546">
        <f>SUMIFS('Faturamento NNE'!$P$2:$P$707,'Faturamento NNE'!$E$2:$E$707,'Infos Relatório'!$B$326,'Faturamento NNE'!$F$2:$F$707,'Infos Relatório'!$B356,'Faturamento NNE'!$AA$2:$AA$707,'Infos Relatório'!AS$1,'Faturamento NNE'!$U$2:$U$707,"Sim")+SUMIFS('Faturamento NNE'!$Q$2:$Q$707,'Faturamento NNE'!$E$2:$E$707,'Infos Relatório'!$B$326,'Faturamento NNE'!$F$2:$F$707,'Infos Relatório'!$B356,'Faturamento NNE'!$AA$2:$AA$707,'Infos Relatório'!AS$1,'Faturamento NNE'!$U$2:$U$707,"Sim")</f>
        <v>0</v>
      </c>
      <c r="AW356" s="227" t="e">
        <f t="shared" si="115"/>
        <v>#DIV/0!</v>
      </c>
      <c r="AX356" s="545">
        <f>SUMIFS('Faturamento NNE'!$I$2:$I$707,'Faturamento NNE'!$E$2:$E$707,'Infos Relatório'!$B$326,'Faturamento NNE'!$F$2:$F$707,'Infos Relatório'!$B356,'Faturamento NNE'!$AA$2:$AA$707,'Infos Relatório'!AS$1)</f>
        <v>0</v>
      </c>
      <c r="AY356" s="541">
        <f>COUNTIFS('Faturamento NNE'!$E$2:$E$707,'Infos Relatório'!$B$326,'Faturamento NNE'!$F$2:$F$707,'Infos Relatório'!$B356,'Faturamento NNE'!$AA$2:$AA$707,'Infos Relatório'!AY$1)</f>
        <v>0</v>
      </c>
      <c r="AZ356" s="542">
        <f>SUMIFS('Faturamento NNE'!$H$2:$H$707,'Faturamento NNE'!$E$2:$E$707,'Infos Relatório'!$B$326,'Faturamento NNE'!$F$2:$F$707,'Infos Relatório'!$B356,'Faturamento NNE'!$AA$2:$AA$707,'Infos Relatório'!AY$1)</f>
        <v>0</v>
      </c>
      <c r="BA356" s="542">
        <f>SUMIFS('Faturamento NNE'!$K$2:$K$707,'Faturamento NNE'!$E$2:$E$707,'Infos Relatório'!$B$326,'Faturamento NNE'!$F$2:$F$707,'Infos Relatório'!$B356,'Faturamento NNE'!$AA$2:$AA$707,'Infos Relatório'!AY$1)</f>
        <v>0</v>
      </c>
      <c r="BB356" s="546">
        <f>SUMIFS('Faturamento NNE'!$P$2:$P$707,'Faturamento NNE'!$E$2:$E$707,'Infos Relatório'!$B$326,'Faturamento NNE'!$F$2:$F$707,'Infos Relatório'!$B356,'Faturamento NNE'!$AA$2:$AA$707,'Infos Relatório'!AY$1,'Faturamento NNE'!$U$2:$U$707,"Sim")+SUMIFS('Faturamento NNE'!$Q$2:$Q$707,'Faturamento NNE'!$E$2:$E$707,'Infos Relatório'!$B$326,'Faturamento NNE'!$F$2:$F$707,'Infos Relatório'!$B356,'Faturamento NNE'!$AA$2:$AA$707,'Infos Relatório'!AY$1,'Faturamento NNE'!$U$2:$U$707,"Sim")</f>
        <v>0</v>
      </c>
      <c r="BC356" s="227" t="e">
        <f t="shared" si="116"/>
        <v>#DIV/0!</v>
      </c>
      <c r="BD356" s="545">
        <f>SUMIFS('Faturamento NNE'!$I$2:$I$707,'Faturamento NNE'!$E$2:$E$707,'Infos Relatório'!$B$326,'Faturamento NNE'!$F$2:$F$707,'Infos Relatório'!$B356,'Faturamento NNE'!$AA$2:$AA$707,'Infos Relatório'!AY$1)</f>
        <v>0</v>
      </c>
      <c r="BE356" s="541">
        <f>COUNTIFS('Faturamento NNE'!$E$2:$E$707,'Infos Relatório'!$B$326,'Faturamento NNE'!$F$2:$F$707,'Infos Relatório'!$B356,'Faturamento NNE'!$AA$2:$AA$707,'Infos Relatório'!BE$1)</f>
        <v>0</v>
      </c>
      <c r="BF356" s="542">
        <f>SUMIFS('Faturamento NNE'!$H$2:$H$707,'Faturamento NNE'!$E$2:$E$707,'Infos Relatório'!$B$326,'Faturamento NNE'!$F$2:$F$707,'Infos Relatório'!$B356,'Faturamento NNE'!$AA$2:$AA$707,'Infos Relatório'!BE$1)</f>
        <v>0</v>
      </c>
      <c r="BG356" s="542">
        <f>SUMIFS('Faturamento NNE'!$K$2:$K$707,'Faturamento NNE'!$E$2:$E$707,'Infos Relatório'!$B$326,'Faturamento NNE'!$F$2:$F$707,'Infos Relatório'!$B356,'Faturamento NNE'!$AA$2:$AA$707,'Infos Relatório'!BE$1)</f>
        <v>0</v>
      </c>
      <c r="BH356" s="546">
        <f>SUMIFS('Faturamento NNE'!$P$2:$P$707,'Faturamento NNE'!$E$2:$E$707,'Infos Relatório'!$B$326,'Faturamento NNE'!$F$2:$F$707,'Infos Relatório'!$B356,'Faturamento NNE'!$AA$2:$AA$707,'Infos Relatório'!BE$1,'Faturamento NNE'!$U$2:$U$707,"Sim")+SUMIFS('Faturamento NNE'!$Q$2:$Q$707,'Faturamento NNE'!$E$2:$E$707,'Infos Relatório'!$B$326,'Faturamento NNE'!$F$2:$F$707,'Infos Relatório'!$B356,'Faturamento NNE'!$AA$2:$AA$707,'Infos Relatório'!BE$1,'Faturamento NNE'!$U$2:$U$707,"Sim")</f>
        <v>0</v>
      </c>
      <c r="BI356" s="227" t="e">
        <f t="shared" si="117"/>
        <v>#DIV/0!</v>
      </c>
      <c r="BJ356" s="545">
        <f>SUMIFS('Faturamento NNE'!$I$2:$I$707,'Faturamento NNE'!$E$2:$E$707,'Infos Relatório'!$B$326,'Faturamento NNE'!$F$2:$F$707,'Infos Relatório'!$B356,'Faturamento NNE'!$AA$2:$AA$707,'Infos Relatório'!BE$1)</f>
        <v>0</v>
      </c>
      <c r="BK356" s="541">
        <f>COUNTIFS('Faturamento NNE'!$E$2:$E$707,'Infos Relatório'!$B$326,'Faturamento NNE'!$F$2:$F$707,'Infos Relatório'!$B356,'Faturamento NNE'!$AA$2:$AA$707,'Infos Relatório'!BK$1)</f>
        <v>0</v>
      </c>
      <c r="BL356" s="542">
        <f>SUMIFS('Faturamento NNE'!$H$2:$H$707,'Faturamento NNE'!$E$2:$E$707,'Infos Relatório'!$B$326,'Faturamento NNE'!$F$2:$F$707,'Infos Relatório'!$B356,'Faturamento NNE'!$AA$2:$AA$707,'Infos Relatório'!BK$1)</f>
        <v>0</v>
      </c>
      <c r="BM356" s="542">
        <f>SUMIFS('Faturamento NNE'!$K$2:$K$707,'Faturamento NNE'!$E$2:$E$707,'Infos Relatório'!$B$326,'Faturamento NNE'!$F$2:$F$707,'Infos Relatório'!$B356,'Faturamento NNE'!$AA$2:$AA$707,'Infos Relatório'!BK$1)</f>
        <v>0</v>
      </c>
      <c r="BN356" s="546">
        <f>SUMIFS('Faturamento NNE'!$P$2:$P$707,'Faturamento NNE'!$E$2:$E$707,'Infos Relatório'!$B$326,'Faturamento NNE'!$F$2:$F$707,'Infos Relatório'!$B356,'Faturamento NNE'!$AA$2:$AA$707,'Infos Relatório'!BK$1,'Faturamento NNE'!$U$2:$U$707,"Sim")+SUMIFS('Faturamento NNE'!$Q$2:$Q$707,'Faturamento NNE'!$E$2:$E$707,'Infos Relatório'!$B$326,'Faturamento NNE'!$F$2:$F$707,'Infos Relatório'!$B356,'Faturamento NNE'!$AA$2:$AA$707,'Infos Relatório'!BK$1,'Faturamento NNE'!$U$2:$U$707,"Sim")</f>
        <v>0</v>
      </c>
      <c r="BO356" s="227" t="e">
        <f t="shared" si="118"/>
        <v>#DIV/0!</v>
      </c>
      <c r="BP356" s="545">
        <f>SUMIFS('Faturamento NNE'!$I$2:$I$707,'Faturamento NNE'!$E$2:$E$707,'Infos Relatório'!$B$326,'Faturamento NNE'!$F$2:$F$707,'Infos Relatório'!$B356,'Faturamento NNE'!$AA$2:$AA$707,'Infos Relatório'!BK$1)</f>
        <v>0</v>
      </c>
      <c r="BQ356" s="541">
        <f>COUNTIFS('Faturamento NNE'!$E$2:$E$707,'Infos Relatório'!$B$326,'Faturamento NNE'!$F$2:$F$707,'Infos Relatório'!$B356,'Faturamento NNE'!$AA$2:$AA$707,'Infos Relatório'!BQ$1)</f>
        <v>0</v>
      </c>
      <c r="BR356" s="542">
        <f>SUMIFS('Faturamento NNE'!$H$2:$H$707,'Faturamento NNE'!$E$2:$E$707,'Infos Relatório'!$B$326,'Faturamento NNE'!$F$2:$F$707,'Infos Relatório'!$B356,'Faturamento NNE'!$AA$2:$AA$707,'Infos Relatório'!BQ$1)</f>
        <v>0</v>
      </c>
      <c r="BS356" s="542">
        <f>SUMIFS('Faturamento NNE'!$K$2:$K$707,'Faturamento NNE'!$E$2:$E$707,'Infos Relatório'!$B$326,'Faturamento NNE'!$F$2:$F$707,'Infos Relatório'!$B356,'Faturamento NNE'!$AA$2:$AA$707,'Infos Relatório'!BQ$1)</f>
        <v>0</v>
      </c>
      <c r="BT356" s="546">
        <f>SUMIFS('Faturamento NNE'!$P$2:$P$707,'Faturamento NNE'!$E$2:$E$707,'Infos Relatório'!$B$326,'Faturamento NNE'!$F$2:$F$707,'Infos Relatório'!$B356,'Faturamento NNE'!$AA$2:$AA$707,'Infos Relatório'!BQ$1,'Faturamento NNE'!$U$2:$U$707,"Sim")+SUMIFS('Faturamento NNE'!$Q$2:$Q$707,'Faturamento NNE'!$E$2:$E$707,'Infos Relatório'!$B$326,'Faturamento NNE'!$F$2:$F$707,'Infos Relatório'!$B356,'Faturamento NNE'!$AA$2:$AA$707,'Infos Relatório'!BQ$1,'Faturamento NNE'!$U$2:$U$707,"Sim")</f>
        <v>0</v>
      </c>
      <c r="BU356" s="227" t="e">
        <f t="shared" si="119"/>
        <v>#DIV/0!</v>
      </c>
      <c r="BV356" s="545">
        <f>SUMIFS('Faturamento NNE'!$I$2:$I$707,'Faturamento NNE'!$E$2:$E$707,'Infos Relatório'!$B$326,'Faturamento NNE'!$F$2:$F$707,'Infos Relatório'!$B356,'Faturamento NNE'!$AA$2:$AA$707,'Infos Relatório'!BQ$1)</f>
        <v>0</v>
      </c>
    </row>
    <row r="357" spans="2:74">
      <c r="B357" s="217" t="s">
        <v>160</v>
      </c>
      <c r="C357" s="541">
        <f>COUNTIFS('Faturamento NNE'!$E$2:$E$707,'Infos Relatório'!$B$326,'Faturamento NNE'!$F$2:$F$707,'Infos Relatório'!$B357,'Faturamento NNE'!$AA$2:$AA$707,'Infos Relatório'!C$1)</f>
        <v>0</v>
      </c>
      <c r="D357" s="542">
        <f>SUMIFS('Faturamento NNE'!$H$2:$H$707,'Faturamento NNE'!$E$2:$E$707,'Infos Relatório'!$B$326,'Faturamento NNE'!$F$2:$F$707,'Infos Relatório'!$B357,'Faturamento NNE'!$AA$2:$AA$707,'Infos Relatório'!C$1)</f>
        <v>0</v>
      </c>
      <c r="E357" s="543">
        <f>SUMIFS('Faturamento NNE'!$K$2:$K$707,'Faturamento NNE'!$E$2:$E$707,'Infos Relatório'!$B$326,'Faturamento NNE'!$F$2:$F$707,'Infos Relatório'!$B357,'Faturamento NNE'!$AA$2:$AA$707,'Infos Relatório'!C$1)</f>
        <v>0</v>
      </c>
      <c r="F357" s="544">
        <f>SUMIFS('Faturamento NNE'!$P$2:$P$707,'Faturamento NNE'!$E$2:$E$707,'Infos Relatório'!$B$326,'Faturamento NNE'!$F$2:$F$707,'Infos Relatório'!$B357,'Faturamento NNE'!$AA$2:$AA$707,'Infos Relatório'!C$1,'Faturamento NNE'!$U$2:$U$707,"Sim")+SUMIFS('Faturamento NNE'!$Q$2:$Q$707,'Faturamento NNE'!$E$2:$E$707,'Infos Relatório'!$B$326,'Faturamento NNE'!$F$2:$F$707,'Infos Relatório'!$B357,'Faturamento NNE'!$AA$2:$AA$707,'Infos Relatório'!C$1,'Faturamento NNE'!$U$2:$U$707,"Sim")</f>
        <v>0</v>
      </c>
      <c r="G357" s="283" t="e">
        <f t="shared" si="108"/>
        <v>#DIV/0!</v>
      </c>
      <c r="H357" s="545">
        <f>SUMIFS('Faturamento NNE'!$I$2:$I$707,'Faturamento NNE'!$E$2:$E$707,'Infos Relatório'!$B$326,'Faturamento NNE'!$F$2:$F$707,'Infos Relatório'!$B357,'Faturamento NNE'!$AA$2:$AA$707,'Infos Relatório'!C$1)</f>
        <v>0</v>
      </c>
      <c r="I357" s="541">
        <f>COUNTIFS('Faturamento NNE'!$E$2:$E$707,'Infos Relatório'!$B$326,'Faturamento NNE'!$F$2:$F$707,'Infos Relatório'!$B357,'Faturamento NNE'!$AA$2:$AA$707,'Infos Relatório'!I$1)</f>
        <v>0</v>
      </c>
      <c r="J357" s="542">
        <f>SUMIFS('Faturamento NNE'!$H$2:$H$707,'Faturamento NNE'!$E$2:$E$707,'Infos Relatório'!$B$326,'Faturamento NNE'!$F$2:$F$707,'Infos Relatório'!$B357,'Faturamento NNE'!$AA$2:$AA$707,'Infos Relatório'!I$1)</f>
        <v>0</v>
      </c>
      <c r="K357" s="543">
        <f>SUMIFS('Faturamento NNE'!$K$2:$K$707,'Faturamento NNE'!$E$2:$E$707,'Infos Relatório'!$B$326,'Faturamento NNE'!$F$2:$F$707,'Infos Relatório'!$B357,'Faturamento NNE'!$AA$2:$AA$707,'Infos Relatório'!I$1)</f>
        <v>0</v>
      </c>
      <c r="L357" s="544">
        <f>SUMIFS('Faturamento NNE'!$P$2:$P$707,'Faturamento NNE'!$E$2:$E$707,'Infos Relatório'!$B$326,'Faturamento NNE'!$F$2:$F$707,'Infos Relatório'!$B357,'Faturamento NNE'!$AA$2:$AA$707,'Infos Relatório'!I$1,'Faturamento NNE'!$U$2:$U$707,"Sim")+SUMIFS('Faturamento NNE'!$Q$2:$Q$707,'Faturamento NNE'!$E$2:$E$707,'Infos Relatório'!$B$326,'Faturamento NNE'!$F$2:$F$707,'Infos Relatório'!$B357,'Faturamento NNE'!$AA$2:$AA$707,'Infos Relatório'!I$1,'Faturamento NNE'!$U$2:$U$707,"Sim")</f>
        <v>0</v>
      </c>
      <c r="M357" s="283" t="e">
        <f t="shared" si="109"/>
        <v>#DIV/0!</v>
      </c>
      <c r="N357" s="545">
        <f>SUMIFS('Faturamento NNE'!$I$2:$I$707,'Faturamento NNE'!$E$2:$E$707,'Infos Relatório'!$B$326,'Faturamento NNE'!$F$2:$F$707,'Infos Relatório'!$B357,'Faturamento NNE'!$AA$2:$AA$707,'Infos Relatório'!I$1)</f>
        <v>0</v>
      </c>
      <c r="O357" s="541">
        <f>COUNTIFS('Faturamento NNE'!$E$2:$E$707,'Infos Relatório'!$B$326,'Faturamento NNE'!$F$2:$F$707,'Infos Relatório'!$B357,'Faturamento NNE'!$AA$2:$AA$707,'Infos Relatório'!O$1)</f>
        <v>0</v>
      </c>
      <c r="P357" s="542">
        <f>SUMIFS('Faturamento NNE'!$H$2:$H$707,'Faturamento NNE'!$E$2:$E$707,'Infos Relatório'!$B$326,'Faturamento NNE'!$F$2:$F$707,'Infos Relatório'!$B357,'Faturamento NNE'!$AA$2:$AA$707,'Infos Relatório'!O$1)</f>
        <v>0</v>
      </c>
      <c r="Q357" s="542">
        <f>SUMIFS('Faturamento NNE'!$K$2:$K$707,'Faturamento NNE'!$E$2:$E$707,'Infos Relatório'!$B$326,'Faturamento NNE'!$F$2:$F$707,'Infos Relatório'!$B357,'Faturamento NNE'!$AA$2:$AA$707,'Infos Relatório'!O$1)</f>
        <v>0</v>
      </c>
      <c r="R357" s="546">
        <f>SUMIFS('Faturamento NNE'!$P$2:$P$707,'Faturamento NNE'!$E$2:$E$707,'Infos Relatório'!$B$326,'Faturamento NNE'!$F$2:$F$707,'Infos Relatório'!$B357,'Faturamento NNE'!$AA$2:$AA$707,'Infos Relatório'!O$1,'Faturamento NNE'!$U$2:$U$707,"Sim")+SUMIFS('Faturamento NNE'!$Q$2:$Q$707,'Faturamento NNE'!$E$2:$E$707,'Infos Relatório'!$B$326,'Faturamento NNE'!$F$2:$F$707,'Infos Relatório'!$B357,'Faturamento NNE'!$AA$2:$AA$707,'Infos Relatório'!O$1,'Faturamento NNE'!$U$2:$U$707,"Sim")</f>
        <v>0</v>
      </c>
      <c r="S357" s="227" t="e">
        <f t="shared" si="110"/>
        <v>#DIV/0!</v>
      </c>
      <c r="T357" s="545">
        <f>SUMIFS('Faturamento NNE'!$I$2:$I$707,'Faturamento NNE'!$E$2:$E$707,'Infos Relatório'!$B$326,'Faturamento NNE'!$F$2:$F$707,'Infos Relatório'!$B357,'Faturamento NNE'!$AA$2:$AA$707,'Infos Relatório'!O$1)</f>
        <v>0</v>
      </c>
      <c r="U357" s="541">
        <f>COUNTIFS('Faturamento NNE'!$E$2:$E$707,'Infos Relatório'!$B$326,'Faturamento NNE'!$F$2:$F$707,'Infos Relatório'!$B357,'Faturamento NNE'!$AA$2:$AA$707,'Infos Relatório'!U$1)</f>
        <v>0</v>
      </c>
      <c r="V357" s="542">
        <f>SUMIFS('Faturamento NNE'!$H$2:$H$707,'Faturamento NNE'!$E$2:$E$707,'Infos Relatório'!$B$326,'Faturamento NNE'!$F$2:$F$707,'Infos Relatório'!$B357,'Faturamento NNE'!$AA$2:$AA$707,'Infos Relatório'!U$1)</f>
        <v>0</v>
      </c>
      <c r="W357" s="542">
        <f>SUMIFS('Faturamento NNE'!$K$2:$K$707,'Faturamento NNE'!$E$2:$E$707,'Infos Relatório'!$B$326,'Faturamento NNE'!$F$2:$F$707,'Infos Relatório'!$B357,'Faturamento NNE'!$AA$2:$AA$707,'Infos Relatório'!U$1)</f>
        <v>0</v>
      </c>
      <c r="X357" s="546">
        <f>SUMIFS('Faturamento NNE'!$P$2:$P$707,'Faturamento NNE'!$E$2:$E$707,'Infos Relatório'!$B$326,'Faturamento NNE'!$F$2:$F$707,'Infos Relatório'!$B357,'Faturamento NNE'!$AA$2:$AA$707,'Infos Relatório'!U$1,'Faturamento NNE'!$U$2:$U$707,"Sim")+SUMIFS('Faturamento NNE'!$Q$2:$Q$707,'Faturamento NNE'!$E$2:$E$707,'Infos Relatório'!$B$326,'Faturamento NNE'!$F$2:$F$707,'Infos Relatório'!$B357,'Faturamento NNE'!$AA$2:$AA$707,'Infos Relatório'!U$1,'Faturamento NNE'!$U$2:$U$707,"Sim")</f>
        <v>0</v>
      </c>
      <c r="Y357" s="227" t="e">
        <f t="shared" si="111"/>
        <v>#DIV/0!</v>
      </c>
      <c r="Z357" s="545">
        <f>SUMIFS('Faturamento NNE'!$I$2:$I$707,'Faturamento NNE'!$E$2:$E$707,'Infos Relatório'!$B$326,'Faturamento NNE'!$F$2:$F$707,'Infos Relatório'!$B357,'Faturamento NNE'!$AA$2:$AA$707,'Infos Relatório'!U$1)</f>
        <v>0</v>
      </c>
      <c r="AA357" s="541">
        <f>COUNTIFS('Faturamento NNE'!$E$2:$E$707,'Infos Relatório'!$B$326,'Faturamento NNE'!$F$2:$F$707,'Infos Relatório'!$B357,'Faturamento NNE'!$AA$2:$AA$707,'Infos Relatório'!AA$1)</f>
        <v>0</v>
      </c>
      <c r="AB357" s="542">
        <f>SUMIFS('Faturamento NNE'!$H$2:$H$707,'Faturamento NNE'!$E$2:$E$707,'Infos Relatório'!$B$326,'Faturamento NNE'!$F$2:$F$707,'Infos Relatório'!$B357,'Faturamento NNE'!$AA$2:$AA$707,'Infos Relatório'!AA$1)</f>
        <v>0</v>
      </c>
      <c r="AC357" s="542">
        <f>SUMIFS('Faturamento NNE'!$K$2:$K$707,'Faturamento NNE'!$E$2:$E$707,'Infos Relatório'!$B$326,'Faturamento NNE'!$F$2:$F$707,'Infos Relatório'!$B357,'Faturamento NNE'!$AA$2:$AA$707,'Infos Relatório'!AA$1)</f>
        <v>0</v>
      </c>
      <c r="AD357" s="546">
        <f>SUMIFS('Faturamento NNE'!$P$2:$P$707,'Faturamento NNE'!$E$2:$E$707,'Infos Relatório'!$B$326,'Faturamento NNE'!$F$2:$F$707,'Infos Relatório'!$B357,'Faturamento NNE'!$AA$2:$AA$707,'Infos Relatório'!AA$1,'Faturamento NNE'!$U$2:$U$707,"Sim")+SUMIFS('Faturamento NNE'!$Q$2:$Q$707,'Faturamento NNE'!$E$2:$E$707,'Infos Relatório'!$B$326,'Faturamento NNE'!$F$2:$F$707,'Infos Relatório'!$B357,'Faturamento NNE'!$AA$2:$AA$707,'Infos Relatório'!AA$1,'Faturamento NNE'!$U$2:$U$707,"Sim")</f>
        <v>0</v>
      </c>
      <c r="AE357" s="227" t="e">
        <f t="shared" si="112"/>
        <v>#DIV/0!</v>
      </c>
      <c r="AF357" s="545">
        <f>SUMIFS('Faturamento NNE'!$I$2:$I$707,'Faturamento NNE'!$E$2:$E$707,'Infos Relatório'!$B$326,'Faturamento NNE'!$F$2:$F$707,'Infos Relatório'!$B357,'Faturamento NNE'!$AA$2:$AA$707,'Infos Relatório'!AA$1)</f>
        <v>0</v>
      </c>
      <c r="AG357" s="541">
        <f>COUNTIFS('Faturamento NNE'!$E$2:$E$707,'Infos Relatório'!$B$326,'Faturamento NNE'!$F$2:$F$707,'Infos Relatório'!$B357,'Faturamento NNE'!$AA$2:$AA$707,'Infos Relatório'!AG$1)</f>
        <v>0</v>
      </c>
      <c r="AH357" s="542">
        <f>SUMIFS('Faturamento NNE'!$H$2:$H$707,'Faturamento NNE'!$E$2:$E$707,'Infos Relatório'!$B$326,'Faturamento NNE'!$F$2:$F$707,'Infos Relatório'!$B357,'Faturamento NNE'!$AA$2:$AA$707,'Infos Relatório'!AG$1)</f>
        <v>0</v>
      </c>
      <c r="AI357" s="542">
        <f>SUMIFS('Faturamento NNE'!$K$2:$K$707,'Faturamento NNE'!$E$2:$E$707,'Infos Relatório'!$B$326,'Faturamento NNE'!$F$2:$F$707,'Infos Relatório'!$B357,'Faturamento NNE'!$AA$2:$AA$707,'Infos Relatório'!AG$1)</f>
        <v>0</v>
      </c>
      <c r="AJ357" s="546">
        <f>SUMIFS('Faturamento NNE'!$P$2:$P$707,'Faturamento NNE'!$E$2:$E$707,'Infos Relatório'!$B$326,'Faturamento NNE'!$F$2:$F$707,'Infos Relatório'!$B357,'Faturamento NNE'!$AA$2:$AA$707,'Infos Relatório'!AG$1,'Faturamento NNE'!$U$2:$U$707,"Sim")+SUMIFS('Faturamento NNE'!$Q$2:$Q$707,'Faturamento NNE'!$E$2:$E$707,'Infos Relatório'!$B$326,'Faturamento NNE'!$F$2:$F$707,'Infos Relatório'!$B357,'Faturamento NNE'!$AA$2:$AA$707,'Infos Relatório'!AG$1,'Faturamento NNE'!$U$2:$U$707,"Sim")</f>
        <v>0</v>
      </c>
      <c r="AK357" s="227" t="e">
        <f t="shared" si="113"/>
        <v>#DIV/0!</v>
      </c>
      <c r="AL357" s="545">
        <f>SUMIFS('Faturamento NNE'!$I$2:$I$707,'Faturamento NNE'!$E$2:$E$707,'Infos Relatório'!$B$326,'Faturamento NNE'!$F$2:$F$707,'Infos Relatório'!$B357,'Faturamento NNE'!$AA$2:$AA$707,'Infos Relatório'!AG$1)</f>
        <v>0</v>
      </c>
      <c r="AM357" s="541">
        <f>COUNTIFS('Faturamento NNE'!$E$2:$E$707,'Infos Relatório'!$B$326,'Faturamento NNE'!$F$2:$F$707,'Infos Relatório'!$B357,'Faturamento NNE'!$AA$2:$AA$707,'Infos Relatório'!AM$1)</f>
        <v>0</v>
      </c>
      <c r="AN357" s="542">
        <f>SUMIFS('Faturamento NNE'!$H$2:$H$707,'Faturamento NNE'!$E$2:$E$707,'Infos Relatório'!$B$326,'Faturamento NNE'!$F$2:$F$707,'Infos Relatório'!$B357,'Faturamento NNE'!$AA$2:$AA$707,'Infos Relatório'!AM$1)</f>
        <v>0</v>
      </c>
      <c r="AO357" s="542">
        <f>SUMIFS('Faturamento NNE'!$K$2:$K$707,'Faturamento NNE'!$E$2:$E$707,'Infos Relatório'!$B$326,'Faturamento NNE'!$F$2:$F$707,'Infos Relatório'!$B357,'Faturamento NNE'!$AA$2:$AA$707,'Infos Relatório'!AM$1)</f>
        <v>0</v>
      </c>
      <c r="AP357" s="546">
        <f>SUMIFS('Faturamento NNE'!$P$2:$P$707,'Faturamento NNE'!$E$2:$E$707,'Infos Relatório'!$B$326,'Faturamento NNE'!$F$2:$F$707,'Infos Relatório'!$B357,'Faturamento NNE'!$AA$2:$AA$707,'Infos Relatório'!AM$1,'Faturamento NNE'!$U$2:$U$707,"Sim")+SUMIFS('Faturamento NNE'!$Q$2:$Q$707,'Faturamento NNE'!$E$2:$E$707,'Infos Relatório'!$B$326,'Faturamento NNE'!$F$2:$F$707,'Infos Relatório'!$B357,'Faturamento NNE'!$AA$2:$AA$707,'Infos Relatório'!AM$1,'Faturamento NNE'!$U$2:$U$707,"Sim")</f>
        <v>0</v>
      </c>
      <c r="AQ357" s="227" t="e">
        <f t="shared" si="114"/>
        <v>#DIV/0!</v>
      </c>
      <c r="AR357" s="545">
        <f>SUMIFS('Faturamento NNE'!$I$2:$I$707,'Faturamento NNE'!$E$2:$E$707,'Infos Relatório'!$B$326,'Faturamento NNE'!$F$2:$F$707,'Infos Relatório'!$B357,'Faturamento NNE'!$AA$2:$AA$707,'Infos Relatório'!AM$1)</f>
        <v>0</v>
      </c>
      <c r="AS357" s="541">
        <f>COUNTIFS('Faturamento NNE'!$E$2:$E$707,'Infos Relatório'!$B$326,'Faturamento NNE'!$F$2:$F$707,'Infos Relatório'!$B357,'Faturamento NNE'!$AA$2:$AA$707,'Infos Relatório'!AS$1)</f>
        <v>0</v>
      </c>
      <c r="AT357" s="542">
        <f>SUMIFS('Faturamento NNE'!$H$2:$H$707,'Faturamento NNE'!$E$2:$E$707,'Infos Relatório'!$B$326,'Faturamento NNE'!$F$2:$F$707,'Infos Relatório'!$B357,'Faturamento NNE'!$AA$2:$AA$707,'Infos Relatório'!AS$1)</f>
        <v>0</v>
      </c>
      <c r="AU357" s="542">
        <f>SUMIFS('Faturamento NNE'!$K$2:$K$707,'Faturamento NNE'!$E$2:$E$707,'Infos Relatório'!$B$326,'Faturamento NNE'!$F$2:$F$707,'Infos Relatório'!$B357,'Faturamento NNE'!$AA$2:$AA$707,'Infos Relatório'!AS$1)</f>
        <v>0</v>
      </c>
      <c r="AV357" s="546">
        <f>SUMIFS('Faturamento NNE'!$P$2:$P$707,'Faturamento NNE'!$E$2:$E$707,'Infos Relatório'!$B$326,'Faturamento NNE'!$F$2:$F$707,'Infos Relatório'!$B357,'Faturamento NNE'!$AA$2:$AA$707,'Infos Relatório'!AS$1,'Faturamento NNE'!$U$2:$U$707,"Sim")+SUMIFS('Faturamento NNE'!$Q$2:$Q$707,'Faturamento NNE'!$E$2:$E$707,'Infos Relatório'!$B$326,'Faturamento NNE'!$F$2:$F$707,'Infos Relatório'!$B357,'Faturamento NNE'!$AA$2:$AA$707,'Infos Relatório'!AS$1,'Faturamento NNE'!$U$2:$U$707,"Sim")</f>
        <v>0</v>
      </c>
      <c r="AW357" s="227" t="e">
        <f t="shared" si="115"/>
        <v>#DIV/0!</v>
      </c>
      <c r="AX357" s="545">
        <f>SUMIFS('Faturamento NNE'!$I$2:$I$707,'Faturamento NNE'!$E$2:$E$707,'Infos Relatório'!$B$326,'Faturamento NNE'!$F$2:$F$707,'Infos Relatório'!$B357,'Faturamento NNE'!$AA$2:$AA$707,'Infos Relatório'!AS$1)</f>
        <v>0</v>
      </c>
      <c r="AY357" s="541">
        <f>COUNTIFS('Faturamento NNE'!$E$2:$E$707,'Infos Relatório'!$B$326,'Faturamento NNE'!$F$2:$F$707,'Infos Relatório'!$B357,'Faturamento NNE'!$AA$2:$AA$707,'Infos Relatório'!AY$1)</f>
        <v>0</v>
      </c>
      <c r="AZ357" s="542">
        <f>SUMIFS('Faturamento NNE'!$H$2:$H$707,'Faturamento NNE'!$E$2:$E$707,'Infos Relatório'!$B$326,'Faturamento NNE'!$F$2:$F$707,'Infos Relatório'!$B357,'Faturamento NNE'!$AA$2:$AA$707,'Infos Relatório'!AY$1)</f>
        <v>0</v>
      </c>
      <c r="BA357" s="542">
        <f>SUMIFS('Faturamento NNE'!$K$2:$K$707,'Faturamento NNE'!$E$2:$E$707,'Infos Relatório'!$B$326,'Faturamento NNE'!$F$2:$F$707,'Infos Relatório'!$B357,'Faturamento NNE'!$AA$2:$AA$707,'Infos Relatório'!AY$1)</f>
        <v>0</v>
      </c>
      <c r="BB357" s="546">
        <f>SUMIFS('Faturamento NNE'!$P$2:$P$707,'Faturamento NNE'!$E$2:$E$707,'Infos Relatório'!$B$326,'Faturamento NNE'!$F$2:$F$707,'Infos Relatório'!$B357,'Faturamento NNE'!$AA$2:$AA$707,'Infos Relatório'!AY$1,'Faturamento NNE'!$U$2:$U$707,"Sim")+SUMIFS('Faturamento NNE'!$Q$2:$Q$707,'Faturamento NNE'!$E$2:$E$707,'Infos Relatório'!$B$326,'Faturamento NNE'!$F$2:$F$707,'Infos Relatório'!$B357,'Faturamento NNE'!$AA$2:$AA$707,'Infos Relatório'!AY$1,'Faturamento NNE'!$U$2:$U$707,"Sim")</f>
        <v>0</v>
      </c>
      <c r="BC357" s="227" t="e">
        <f t="shared" si="116"/>
        <v>#DIV/0!</v>
      </c>
      <c r="BD357" s="545">
        <f>SUMIFS('Faturamento NNE'!$I$2:$I$707,'Faturamento NNE'!$E$2:$E$707,'Infos Relatório'!$B$326,'Faturamento NNE'!$F$2:$F$707,'Infos Relatório'!$B357,'Faturamento NNE'!$AA$2:$AA$707,'Infos Relatório'!AY$1)</f>
        <v>0</v>
      </c>
      <c r="BE357" s="541">
        <f>COUNTIFS('Faturamento NNE'!$E$2:$E$707,'Infos Relatório'!$B$326,'Faturamento NNE'!$F$2:$F$707,'Infos Relatório'!$B357,'Faturamento NNE'!$AA$2:$AA$707,'Infos Relatório'!BE$1)</f>
        <v>0</v>
      </c>
      <c r="BF357" s="542">
        <f>SUMIFS('Faturamento NNE'!$H$2:$H$707,'Faturamento NNE'!$E$2:$E$707,'Infos Relatório'!$B$326,'Faturamento NNE'!$F$2:$F$707,'Infos Relatório'!$B357,'Faturamento NNE'!$AA$2:$AA$707,'Infos Relatório'!BE$1)</f>
        <v>0</v>
      </c>
      <c r="BG357" s="542">
        <f>SUMIFS('Faturamento NNE'!$K$2:$K$707,'Faturamento NNE'!$E$2:$E$707,'Infos Relatório'!$B$326,'Faturamento NNE'!$F$2:$F$707,'Infos Relatório'!$B357,'Faturamento NNE'!$AA$2:$AA$707,'Infos Relatório'!BE$1)</f>
        <v>0</v>
      </c>
      <c r="BH357" s="546">
        <f>SUMIFS('Faturamento NNE'!$P$2:$P$707,'Faturamento NNE'!$E$2:$E$707,'Infos Relatório'!$B$326,'Faturamento NNE'!$F$2:$F$707,'Infos Relatório'!$B357,'Faturamento NNE'!$AA$2:$AA$707,'Infos Relatório'!BE$1,'Faturamento NNE'!$U$2:$U$707,"Sim")+SUMIFS('Faturamento NNE'!$Q$2:$Q$707,'Faturamento NNE'!$E$2:$E$707,'Infos Relatório'!$B$326,'Faturamento NNE'!$F$2:$F$707,'Infos Relatório'!$B357,'Faturamento NNE'!$AA$2:$AA$707,'Infos Relatório'!BE$1,'Faturamento NNE'!$U$2:$U$707,"Sim")</f>
        <v>0</v>
      </c>
      <c r="BI357" s="227" t="e">
        <f t="shared" si="117"/>
        <v>#DIV/0!</v>
      </c>
      <c r="BJ357" s="545">
        <f>SUMIFS('Faturamento NNE'!$I$2:$I$707,'Faturamento NNE'!$E$2:$E$707,'Infos Relatório'!$B$326,'Faturamento NNE'!$F$2:$F$707,'Infos Relatório'!$B357,'Faturamento NNE'!$AA$2:$AA$707,'Infos Relatório'!BE$1)</f>
        <v>0</v>
      </c>
      <c r="BK357" s="541">
        <f>COUNTIFS('Faturamento NNE'!$E$2:$E$707,'Infos Relatório'!$B$326,'Faturamento NNE'!$F$2:$F$707,'Infos Relatório'!$B357,'Faturamento NNE'!$AA$2:$AA$707,'Infos Relatório'!BK$1)</f>
        <v>0</v>
      </c>
      <c r="BL357" s="542">
        <f>SUMIFS('Faturamento NNE'!$H$2:$H$707,'Faturamento NNE'!$E$2:$E$707,'Infos Relatório'!$B$326,'Faturamento NNE'!$F$2:$F$707,'Infos Relatório'!$B357,'Faturamento NNE'!$AA$2:$AA$707,'Infos Relatório'!BK$1)</f>
        <v>0</v>
      </c>
      <c r="BM357" s="542">
        <f>SUMIFS('Faturamento NNE'!$K$2:$K$707,'Faturamento NNE'!$E$2:$E$707,'Infos Relatório'!$B$326,'Faturamento NNE'!$F$2:$F$707,'Infos Relatório'!$B357,'Faturamento NNE'!$AA$2:$AA$707,'Infos Relatório'!BK$1)</f>
        <v>0</v>
      </c>
      <c r="BN357" s="546">
        <f>SUMIFS('Faturamento NNE'!$P$2:$P$707,'Faturamento NNE'!$E$2:$E$707,'Infos Relatório'!$B$326,'Faturamento NNE'!$F$2:$F$707,'Infos Relatório'!$B357,'Faturamento NNE'!$AA$2:$AA$707,'Infos Relatório'!BK$1,'Faturamento NNE'!$U$2:$U$707,"Sim")+SUMIFS('Faturamento NNE'!$Q$2:$Q$707,'Faturamento NNE'!$E$2:$E$707,'Infos Relatório'!$B$326,'Faturamento NNE'!$F$2:$F$707,'Infos Relatório'!$B357,'Faturamento NNE'!$AA$2:$AA$707,'Infos Relatório'!BK$1,'Faturamento NNE'!$U$2:$U$707,"Sim")</f>
        <v>0</v>
      </c>
      <c r="BO357" s="227" t="e">
        <f t="shared" si="118"/>
        <v>#DIV/0!</v>
      </c>
      <c r="BP357" s="545">
        <f>SUMIFS('Faturamento NNE'!$I$2:$I$707,'Faturamento NNE'!$E$2:$E$707,'Infos Relatório'!$B$326,'Faturamento NNE'!$F$2:$F$707,'Infos Relatório'!$B357,'Faturamento NNE'!$AA$2:$AA$707,'Infos Relatório'!BK$1)</f>
        <v>0</v>
      </c>
      <c r="BQ357" s="541">
        <f>COUNTIFS('Faturamento NNE'!$E$2:$E$707,'Infos Relatório'!$B$326,'Faturamento NNE'!$F$2:$F$707,'Infos Relatório'!$B357,'Faturamento NNE'!$AA$2:$AA$707,'Infos Relatório'!BQ$1)</f>
        <v>0</v>
      </c>
      <c r="BR357" s="542">
        <f>SUMIFS('Faturamento NNE'!$H$2:$H$707,'Faturamento NNE'!$E$2:$E$707,'Infos Relatório'!$B$326,'Faturamento NNE'!$F$2:$F$707,'Infos Relatório'!$B357,'Faturamento NNE'!$AA$2:$AA$707,'Infos Relatório'!BQ$1)</f>
        <v>0</v>
      </c>
      <c r="BS357" s="542">
        <f>SUMIFS('Faturamento NNE'!$K$2:$K$707,'Faturamento NNE'!$E$2:$E$707,'Infos Relatório'!$B$326,'Faturamento NNE'!$F$2:$F$707,'Infos Relatório'!$B357,'Faturamento NNE'!$AA$2:$AA$707,'Infos Relatório'!BQ$1)</f>
        <v>0</v>
      </c>
      <c r="BT357" s="546">
        <f>SUMIFS('Faturamento NNE'!$P$2:$P$707,'Faturamento NNE'!$E$2:$E$707,'Infos Relatório'!$B$326,'Faturamento NNE'!$F$2:$F$707,'Infos Relatório'!$B357,'Faturamento NNE'!$AA$2:$AA$707,'Infos Relatório'!BQ$1,'Faturamento NNE'!$U$2:$U$707,"Sim")+SUMIFS('Faturamento NNE'!$Q$2:$Q$707,'Faturamento NNE'!$E$2:$E$707,'Infos Relatório'!$B$326,'Faturamento NNE'!$F$2:$F$707,'Infos Relatório'!$B357,'Faturamento NNE'!$AA$2:$AA$707,'Infos Relatório'!BQ$1,'Faturamento NNE'!$U$2:$U$707,"Sim")</f>
        <v>0</v>
      </c>
      <c r="BU357" s="227" t="e">
        <f t="shared" si="119"/>
        <v>#DIV/0!</v>
      </c>
      <c r="BV357" s="545">
        <f>SUMIFS('Faturamento NNE'!$I$2:$I$707,'Faturamento NNE'!$E$2:$E$707,'Infos Relatório'!$B$326,'Faturamento NNE'!$F$2:$F$707,'Infos Relatório'!$B357,'Faturamento NNE'!$AA$2:$AA$707,'Infos Relatório'!BQ$1)</f>
        <v>0</v>
      </c>
    </row>
    <row r="358" spans="2:74">
      <c r="B358" s="217" t="s">
        <v>161</v>
      </c>
      <c r="C358" s="541">
        <f>COUNTIFS('Faturamento NNE'!$E$2:$E$707,'Infos Relatório'!$B$326,'Faturamento NNE'!$F$2:$F$707,'Infos Relatório'!$B358,'Faturamento NNE'!$AA$2:$AA$707,'Infos Relatório'!C$1)</f>
        <v>0</v>
      </c>
      <c r="D358" s="542">
        <f>SUMIFS('Faturamento NNE'!$H$2:$H$707,'Faturamento NNE'!$E$2:$E$707,'Infos Relatório'!$B$326,'Faturamento NNE'!$F$2:$F$707,'Infos Relatório'!$B358,'Faturamento NNE'!$AA$2:$AA$707,'Infos Relatório'!C$1)</f>
        <v>0</v>
      </c>
      <c r="E358" s="543">
        <f>SUMIFS('Faturamento NNE'!$K$2:$K$707,'Faturamento NNE'!$E$2:$E$707,'Infos Relatório'!$B$326,'Faturamento NNE'!$F$2:$F$707,'Infos Relatório'!$B358,'Faturamento NNE'!$AA$2:$AA$707,'Infos Relatório'!C$1)</f>
        <v>0</v>
      </c>
      <c r="F358" s="544">
        <f>SUMIFS('Faturamento NNE'!$P$2:$P$707,'Faturamento NNE'!$E$2:$E$707,'Infos Relatório'!$B$326,'Faturamento NNE'!$F$2:$F$707,'Infos Relatório'!$B358,'Faturamento NNE'!$AA$2:$AA$707,'Infos Relatório'!C$1,'Faturamento NNE'!$U$2:$U$707,"Sim")+SUMIFS('Faturamento NNE'!$Q$2:$Q$707,'Faturamento NNE'!$E$2:$E$707,'Infos Relatório'!$B$326,'Faturamento NNE'!$F$2:$F$707,'Infos Relatório'!$B358,'Faturamento NNE'!$AA$2:$AA$707,'Infos Relatório'!C$1,'Faturamento NNE'!$U$2:$U$707,"Sim")</f>
        <v>0</v>
      </c>
      <c r="G358" s="283" t="e">
        <f t="shared" si="108"/>
        <v>#DIV/0!</v>
      </c>
      <c r="H358" s="545">
        <f>SUMIFS('Faturamento NNE'!$I$2:$I$707,'Faturamento NNE'!$E$2:$E$707,'Infos Relatório'!$B$326,'Faturamento NNE'!$F$2:$F$707,'Infos Relatório'!$B358,'Faturamento NNE'!$AA$2:$AA$707,'Infos Relatório'!C$1)</f>
        <v>0</v>
      </c>
      <c r="I358" s="541">
        <f>COUNTIFS('Faturamento NNE'!$E$2:$E$707,'Infos Relatório'!$B$326,'Faturamento NNE'!$F$2:$F$707,'Infos Relatório'!$B358,'Faturamento NNE'!$AA$2:$AA$707,'Infos Relatório'!I$1)</f>
        <v>0</v>
      </c>
      <c r="J358" s="542">
        <f>SUMIFS('Faturamento NNE'!$H$2:$H$707,'Faturamento NNE'!$E$2:$E$707,'Infos Relatório'!$B$326,'Faturamento NNE'!$F$2:$F$707,'Infos Relatório'!$B358,'Faturamento NNE'!$AA$2:$AA$707,'Infos Relatório'!I$1)</f>
        <v>0</v>
      </c>
      <c r="K358" s="543">
        <f>SUMIFS('Faturamento NNE'!$K$2:$K$707,'Faturamento NNE'!$E$2:$E$707,'Infos Relatório'!$B$326,'Faturamento NNE'!$F$2:$F$707,'Infos Relatório'!$B358,'Faturamento NNE'!$AA$2:$AA$707,'Infos Relatório'!I$1)</f>
        <v>0</v>
      </c>
      <c r="L358" s="544">
        <f>SUMIFS('Faturamento NNE'!$P$2:$P$707,'Faturamento NNE'!$E$2:$E$707,'Infos Relatório'!$B$326,'Faturamento NNE'!$F$2:$F$707,'Infos Relatório'!$B358,'Faturamento NNE'!$AA$2:$AA$707,'Infos Relatório'!I$1,'Faturamento NNE'!$U$2:$U$707,"Sim")+SUMIFS('Faturamento NNE'!$Q$2:$Q$707,'Faturamento NNE'!$E$2:$E$707,'Infos Relatório'!$B$326,'Faturamento NNE'!$F$2:$F$707,'Infos Relatório'!$B358,'Faturamento NNE'!$AA$2:$AA$707,'Infos Relatório'!I$1,'Faturamento NNE'!$U$2:$U$707,"Sim")</f>
        <v>0</v>
      </c>
      <c r="M358" s="283" t="e">
        <f t="shared" si="109"/>
        <v>#DIV/0!</v>
      </c>
      <c r="N358" s="545">
        <f>SUMIFS('Faturamento NNE'!$I$2:$I$707,'Faturamento NNE'!$E$2:$E$707,'Infos Relatório'!$B$326,'Faturamento NNE'!$F$2:$F$707,'Infos Relatório'!$B358,'Faturamento NNE'!$AA$2:$AA$707,'Infos Relatório'!I$1)</f>
        <v>0</v>
      </c>
      <c r="O358" s="541">
        <f>COUNTIFS('Faturamento NNE'!$E$2:$E$707,'Infos Relatório'!$B$326,'Faturamento NNE'!$F$2:$F$707,'Infos Relatório'!$B358,'Faturamento NNE'!$AA$2:$AA$707,'Infos Relatório'!O$1)</f>
        <v>0</v>
      </c>
      <c r="P358" s="542">
        <f>SUMIFS('Faturamento NNE'!$H$2:$H$707,'Faturamento NNE'!$E$2:$E$707,'Infos Relatório'!$B$326,'Faturamento NNE'!$F$2:$F$707,'Infos Relatório'!$B358,'Faturamento NNE'!$AA$2:$AA$707,'Infos Relatório'!O$1)</f>
        <v>0</v>
      </c>
      <c r="Q358" s="542">
        <f>SUMIFS('Faturamento NNE'!$K$2:$K$707,'Faturamento NNE'!$E$2:$E$707,'Infos Relatório'!$B$326,'Faturamento NNE'!$F$2:$F$707,'Infos Relatório'!$B358,'Faturamento NNE'!$AA$2:$AA$707,'Infos Relatório'!O$1)</f>
        <v>0</v>
      </c>
      <c r="R358" s="546">
        <f>SUMIFS('Faturamento NNE'!$P$2:$P$707,'Faturamento NNE'!$E$2:$E$707,'Infos Relatório'!$B$326,'Faturamento NNE'!$F$2:$F$707,'Infos Relatório'!$B358,'Faturamento NNE'!$AA$2:$AA$707,'Infos Relatório'!O$1,'Faturamento NNE'!$U$2:$U$707,"Sim")+SUMIFS('Faturamento NNE'!$Q$2:$Q$707,'Faturamento NNE'!$E$2:$E$707,'Infos Relatório'!$B$326,'Faturamento NNE'!$F$2:$F$707,'Infos Relatório'!$B358,'Faturamento NNE'!$AA$2:$AA$707,'Infos Relatório'!O$1,'Faturamento NNE'!$U$2:$U$707,"Sim")</f>
        <v>0</v>
      </c>
      <c r="S358" s="227" t="e">
        <f t="shared" si="110"/>
        <v>#DIV/0!</v>
      </c>
      <c r="T358" s="545">
        <f>SUMIFS('Faturamento NNE'!$I$2:$I$707,'Faturamento NNE'!$E$2:$E$707,'Infos Relatório'!$B$326,'Faturamento NNE'!$F$2:$F$707,'Infos Relatório'!$B358,'Faturamento NNE'!$AA$2:$AA$707,'Infos Relatório'!O$1)</f>
        <v>0</v>
      </c>
      <c r="U358" s="541">
        <f>COUNTIFS('Faturamento NNE'!$E$2:$E$707,'Infos Relatório'!$B$326,'Faturamento NNE'!$F$2:$F$707,'Infos Relatório'!$B358,'Faturamento NNE'!$AA$2:$AA$707,'Infos Relatório'!U$1)</f>
        <v>0</v>
      </c>
      <c r="V358" s="542">
        <f>SUMIFS('Faturamento NNE'!$H$2:$H$707,'Faturamento NNE'!$E$2:$E$707,'Infos Relatório'!$B$326,'Faturamento NNE'!$F$2:$F$707,'Infos Relatório'!$B358,'Faturamento NNE'!$AA$2:$AA$707,'Infos Relatório'!U$1)</f>
        <v>0</v>
      </c>
      <c r="W358" s="542">
        <f>SUMIFS('Faturamento NNE'!$K$2:$K$707,'Faturamento NNE'!$E$2:$E$707,'Infos Relatório'!$B$326,'Faturamento NNE'!$F$2:$F$707,'Infos Relatório'!$B358,'Faturamento NNE'!$AA$2:$AA$707,'Infos Relatório'!U$1)</f>
        <v>0</v>
      </c>
      <c r="X358" s="546">
        <f>SUMIFS('Faturamento NNE'!$P$2:$P$707,'Faturamento NNE'!$E$2:$E$707,'Infos Relatório'!$B$326,'Faturamento NNE'!$F$2:$F$707,'Infos Relatório'!$B358,'Faturamento NNE'!$AA$2:$AA$707,'Infos Relatório'!U$1,'Faturamento NNE'!$U$2:$U$707,"Sim")+SUMIFS('Faturamento NNE'!$Q$2:$Q$707,'Faturamento NNE'!$E$2:$E$707,'Infos Relatório'!$B$326,'Faturamento NNE'!$F$2:$F$707,'Infos Relatório'!$B358,'Faturamento NNE'!$AA$2:$AA$707,'Infos Relatório'!U$1,'Faturamento NNE'!$U$2:$U$707,"Sim")</f>
        <v>0</v>
      </c>
      <c r="Y358" s="227" t="e">
        <f t="shared" si="111"/>
        <v>#DIV/0!</v>
      </c>
      <c r="Z358" s="545">
        <f>SUMIFS('Faturamento NNE'!$I$2:$I$707,'Faturamento NNE'!$E$2:$E$707,'Infos Relatório'!$B$326,'Faturamento NNE'!$F$2:$F$707,'Infos Relatório'!$B358,'Faturamento NNE'!$AA$2:$AA$707,'Infos Relatório'!U$1)</f>
        <v>0</v>
      </c>
      <c r="AA358" s="541">
        <f>COUNTIFS('Faturamento NNE'!$E$2:$E$707,'Infos Relatório'!$B$326,'Faturamento NNE'!$F$2:$F$707,'Infos Relatório'!$B358,'Faturamento NNE'!$AA$2:$AA$707,'Infos Relatório'!AA$1)</f>
        <v>0</v>
      </c>
      <c r="AB358" s="542">
        <f>SUMIFS('Faturamento NNE'!$H$2:$H$707,'Faturamento NNE'!$E$2:$E$707,'Infos Relatório'!$B$326,'Faturamento NNE'!$F$2:$F$707,'Infos Relatório'!$B358,'Faturamento NNE'!$AA$2:$AA$707,'Infos Relatório'!AA$1)</f>
        <v>0</v>
      </c>
      <c r="AC358" s="542">
        <f>SUMIFS('Faturamento NNE'!$K$2:$K$707,'Faturamento NNE'!$E$2:$E$707,'Infos Relatório'!$B$326,'Faturamento NNE'!$F$2:$F$707,'Infos Relatório'!$B358,'Faturamento NNE'!$AA$2:$AA$707,'Infos Relatório'!AA$1)</f>
        <v>0</v>
      </c>
      <c r="AD358" s="546">
        <f>SUMIFS('Faturamento NNE'!$P$2:$P$707,'Faturamento NNE'!$E$2:$E$707,'Infos Relatório'!$B$326,'Faturamento NNE'!$F$2:$F$707,'Infos Relatório'!$B358,'Faturamento NNE'!$AA$2:$AA$707,'Infos Relatório'!AA$1,'Faturamento NNE'!$U$2:$U$707,"Sim")+SUMIFS('Faturamento NNE'!$Q$2:$Q$707,'Faturamento NNE'!$E$2:$E$707,'Infos Relatório'!$B$326,'Faturamento NNE'!$F$2:$F$707,'Infos Relatório'!$B358,'Faturamento NNE'!$AA$2:$AA$707,'Infos Relatório'!AA$1,'Faturamento NNE'!$U$2:$U$707,"Sim")</f>
        <v>0</v>
      </c>
      <c r="AE358" s="227" t="e">
        <f t="shared" si="112"/>
        <v>#DIV/0!</v>
      </c>
      <c r="AF358" s="545">
        <f>SUMIFS('Faturamento NNE'!$I$2:$I$707,'Faturamento NNE'!$E$2:$E$707,'Infos Relatório'!$B$326,'Faturamento NNE'!$F$2:$F$707,'Infos Relatório'!$B358,'Faturamento NNE'!$AA$2:$AA$707,'Infos Relatório'!AA$1)</f>
        <v>0</v>
      </c>
      <c r="AG358" s="541">
        <f>COUNTIFS('Faturamento NNE'!$E$2:$E$707,'Infos Relatório'!$B$326,'Faturamento NNE'!$F$2:$F$707,'Infos Relatório'!$B358,'Faturamento NNE'!$AA$2:$AA$707,'Infos Relatório'!AG$1)</f>
        <v>0</v>
      </c>
      <c r="AH358" s="542">
        <f>SUMIFS('Faturamento NNE'!$H$2:$H$707,'Faturamento NNE'!$E$2:$E$707,'Infos Relatório'!$B$326,'Faturamento NNE'!$F$2:$F$707,'Infos Relatório'!$B358,'Faturamento NNE'!$AA$2:$AA$707,'Infos Relatório'!AG$1)</f>
        <v>0</v>
      </c>
      <c r="AI358" s="542">
        <f>SUMIFS('Faturamento NNE'!$K$2:$K$707,'Faturamento NNE'!$E$2:$E$707,'Infos Relatório'!$B$326,'Faturamento NNE'!$F$2:$F$707,'Infos Relatório'!$B358,'Faturamento NNE'!$AA$2:$AA$707,'Infos Relatório'!AG$1)</f>
        <v>0</v>
      </c>
      <c r="AJ358" s="546">
        <f>SUMIFS('Faturamento NNE'!$P$2:$P$707,'Faturamento NNE'!$E$2:$E$707,'Infos Relatório'!$B$326,'Faturamento NNE'!$F$2:$F$707,'Infos Relatório'!$B358,'Faturamento NNE'!$AA$2:$AA$707,'Infos Relatório'!AG$1,'Faturamento NNE'!$U$2:$U$707,"Sim")+SUMIFS('Faturamento NNE'!$Q$2:$Q$707,'Faturamento NNE'!$E$2:$E$707,'Infos Relatório'!$B$326,'Faturamento NNE'!$F$2:$F$707,'Infos Relatório'!$B358,'Faturamento NNE'!$AA$2:$AA$707,'Infos Relatório'!AG$1,'Faturamento NNE'!$U$2:$U$707,"Sim")</f>
        <v>0</v>
      </c>
      <c r="AK358" s="227" t="e">
        <f t="shared" si="113"/>
        <v>#DIV/0!</v>
      </c>
      <c r="AL358" s="545">
        <f>SUMIFS('Faturamento NNE'!$I$2:$I$707,'Faturamento NNE'!$E$2:$E$707,'Infos Relatório'!$B$326,'Faturamento NNE'!$F$2:$F$707,'Infos Relatório'!$B358,'Faturamento NNE'!$AA$2:$AA$707,'Infos Relatório'!AG$1)</f>
        <v>0</v>
      </c>
      <c r="AM358" s="541">
        <f>COUNTIFS('Faturamento NNE'!$E$2:$E$707,'Infos Relatório'!$B$326,'Faturamento NNE'!$F$2:$F$707,'Infos Relatório'!$B358,'Faturamento NNE'!$AA$2:$AA$707,'Infos Relatório'!AM$1)</f>
        <v>0</v>
      </c>
      <c r="AN358" s="542">
        <f>SUMIFS('Faturamento NNE'!$H$2:$H$707,'Faturamento NNE'!$E$2:$E$707,'Infos Relatório'!$B$326,'Faturamento NNE'!$F$2:$F$707,'Infos Relatório'!$B358,'Faturamento NNE'!$AA$2:$AA$707,'Infos Relatório'!AM$1)</f>
        <v>0</v>
      </c>
      <c r="AO358" s="542">
        <f>SUMIFS('Faturamento NNE'!$K$2:$K$707,'Faturamento NNE'!$E$2:$E$707,'Infos Relatório'!$B$326,'Faturamento NNE'!$F$2:$F$707,'Infos Relatório'!$B358,'Faturamento NNE'!$AA$2:$AA$707,'Infos Relatório'!AM$1)</f>
        <v>0</v>
      </c>
      <c r="AP358" s="546">
        <f>SUMIFS('Faturamento NNE'!$P$2:$P$707,'Faturamento NNE'!$E$2:$E$707,'Infos Relatório'!$B$326,'Faturamento NNE'!$F$2:$F$707,'Infos Relatório'!$B358,'Faturamento NNE'!$AA$2:$AA$707,'Infos Relatório'!AM$1,'Faturamento NNE'!$U$2:$U$707,"Sim")+SUMIFS('Faturamento NNE'!$Q$2:$Q$707,'Faturamento NNE'!$E$2:$E$707,'Infos Relatório'!$B$326,'Faturamento NNE'!$F$2:$F$707,'Infos Relatório'!$B358,'Faturamento NNE'!$AA$2:$AA$707,'Infos Relatório'!AM$1,'Faturamento NNE'!$U$2:$U$707,"Sim")</f>
        <v>0</v>
      </c>
      <c r="AQ358" s="227" t="e">
        <f t="shared" si="114"/>
        <v>#DIV/0!</v>
      </c>
      <c r="AR358" s="545">
        <f>SUMIFS('Faturamento NNE'!$I$2:$I$707,'Faturamento NNE'!$E$2:$E$707,'Infos Relatório'!$B$326,'Faturamento NNE'!$F$2:$F$707,'Infos Relatório'!$B358,'Faturamento NNE'!$AA$2:$AA$707,'Infos Relatório'!AM$1)</f>
        <v>0</v>
      </c>
      <c r="AS358" s="541">
        <f>COUNTIFS('Faturamento NNE'!$E$2:$E$707,'Infos Relatório'!$B$326,'Faturamento NNE'!$F$2:$F$707,'Infos Relatório'!$B358,'Faturamento NNE'!$AA$2:$AA$707,'Infos Relatório'!AS$1)</f>
        <v>0</v>
      </c>
      <c r="AT358" s="542">
        <f>SUMIFS('Faturamento NNE'!$H$2:$H$707,'Faturamento NNE'!$E$2:$E$707,'Infos Relatório'!$B$326,'Faturamento NNE'!$F$2:$F$707,'Infos Relatório'!$B358,'Faturamento NNE'!$AA$2:$AA$707,'Infos Relatório'!AS$1)</f>
        <v>0</v>
      </c>
      <c r="AU358" s="542">
        <f>SUMIFS('Faturamento NNE'!$K$2:$K$707,'Faturamento NNE'!$E$2:$E$707,'Infos Relatório'!$B$326,'Faturamento NNE'!$F$2:$F$707,'Infos Relatório'!$B358,'Faturamento NNE'!$AA$2:$AA$707,'Infos Relatório'!AS$1)</f>
        <v>0</v>
      </c>
      <c r="AV358" s="546">
        <f>SUMIFS('Faturamento NNE'!$P$2:$P$707,'Faturamento NNE'!$E$2:$E$707,'Infos Relatório'!$B$326,'Faturamento NNE'!$F$2:$F$707,'Infos Relatório'!$B358,'Faturamento NNE'!$AA$2:$AA$707,'Infos Relatório'!AS$1,'Faturamento NNE'!$U$2:$U$707,"Sim")+SUMIFS('Faturamento NNE'!$Q$2:$Q$707,'Faturamento NNE'!$E$2:$E$707,'Infos Relatório'!$B$326,'Faturamento NNE'!$F$2:$F$707,'Infos Relatório'!$B358,'Faturamento NNE'!$AA$2:$AA$707,'Infos Relatório'!AS$1,'Faturamento NNE'!$U$2:$U$707,"Sim")</f>
        <v>0</v>
      </c>
      <c r="AW358" s="227" t="e">
        <f t="shared" si="115"/>
        <v>#DIV/0!</v>
      </c>
      <c r="AX358" s="545">
        <f>SUMIFS('Faturamento NNE'!$I$2:$I$707,'Faturamento NNE'!$E$2:$E$707,'Infos Relatório'!$B$326,'Faturamento NNE'!$F$2:$F$707,'Infos Relatório'!$B358,'Faturamento NNE'!$AA$2:$AA$707,'Infos Relatório'!AS$1)</f>
        <v>0</v>
      </c>
      <c r="AY358" s="541">
        <f>COUNTIFS('Faturamento NNE'!$E$2:$E$707,'Infos Relatório'!$B$326,'Faturamento NNE'!$F$2:$F$707,'Infos Relatório'!$B358,'Faturamento NNE'!$AA$2:$AA$707,'Infos Relatório'!AY$1)</f>
        <v>0</v>
      </c>
      <c r="AZ358" s="542">
        <f>SUMIFS('Faturamento NNE'!$H$2:$H$707,'Faturamento NNE'!$E$2:$E$707,'Infos Relatório'!$B$326,'Faturamento NNE'!$F$2:$F$707,'Infos Relatório'!$B358,'Faturamento NNE'!$AA$2:$AA$707,'Infos Relatório'!AY$1)</f>
        <v>0</v>
      </c>
      <c r="BA358" s="542">
        <f>SUMIFS('Faturamento NNE'!$K$2:$K$707,'Faturamento NNE'!$E$2:$E$707,'Infos Relatório'!$B$326,'Faturamento NNE'!$F$2:$F$707,'Infos Relatório'!$B358,'Faturamento NNE'!$AA$2:$AA$707,'Infos Relatório'!AY$1)</f>
        <v>0</v>
      </c>
      <c r="BB358" s="546">
        <f>SUMIFS('Faturamento NNE'!$P$2:$P$707,'Faturamento NNE'!$E$2:$E$707,'Infos Relatório'!$B$326,'Faturamento NNE'!$F$2:$F$707,'Infos Relatório'!$B358,'Faturamento NNE'!$AA$2:$AA$707,'Infos Relatório'!AY$1,'Faturamento NNE'!$U$2:$U$707,"Sim")+SUMIFS('Faturamento NNE'!$Q$2:$Q$707,'Faturamento NNE'!$E$2:$E$707,'Infos Relatório'!$B$326,'Faturamento NNE'!$F$2:$F$707,'Infos Relatório'!$B358,'Faturamento NNE'!$AA$2:$AA$707,'Infos Relatório'!AY$1,'Faturamento NNE'!$U$2:$U$707,"Sim")</f>
        <v>0</v>
      </c>
      <c r="BC358" s="227" t="e">
        <f t="shared" si="116"/>
        <v>#DIV/0!</v>
      </c>
      <c r="BD358" s="545">
        <f>SUMIFS('Faturamento NNE'!$I$2:$I$707,'Faturamento NNE'!$E$2:$E$707,'Infos Relatório'!$B$326,'Faturamento NNE'!$F$2:$F$707,'Infos Relatório'!$B358,'Faturamento NNE'!$AA$2:$AA$707,'Infos Relatório'!AY$1)</f>
        <v>0</v>
      </c>
      <c r="BE358" s="541">
        <f>COUNTIFS('Faturamento NNE'!$E$2:$E$707,'Infos Relatório'!$B$326,'Faturamento NNE'!$F$2:$F$707,'Infos Relatório'!$B358,'Faturamento NNE'!$AA$2:$AA$707,'Infos Relatório'!BE$1)</f>
        <v>0</v>
      </c>
      <c r="BF358" s="542">
        <f>SUMIFS('Faturamento NNE'!$H$2:$H$707,'Faturamento NNE'!$E$2:$E$707,'Infos Relatório'!$B$326,'Faturamento NNE'!$F$2:$F$707,'Infos Relatório'!$B358,'Faturamento NNE'!$AA$2:$AA$707,'Infos Relatório'!BE$1)</f>
        <v>0</v>
      </c>
      <c r="BG358" s="542">
        <f>SUMIFS('Faturamento NNE'!$K$2:$K$707,'Faturamento NNE'!$E$2:$E$707,'Infos Relatório'!$B$326,'Faturamento NNE'!$F$2:$F$707,'Infos Relatório'!$B358,'Faturamento NNE'!$AA$2:$AA$707,'Infos Relatório'!BE$1)</f>
        <v>0</v>
      </c>
      <c r="BH358" s="546">
        <f>SUMIFS('Faturamento NNE'!$P$2:$P$707,'Faturamento NNE'!$E$2:$E$707,'Infos Relatório'!$B$326,'Faturamento NNE'!$F$2:$F$707,'Infos Relatório'!$B358,'Faturamento NNE'!$AA$2:$AA$707,'Infos Relatório'!BE$1,'Faturamento NNE'!$U$2:$U$707,"Sim")+SUMIFS('Faturamento NNE'!$Q$2:$Q$707,'Faturamento NNE'!$E$2:$E$707,'Infos Relatório'!$B$326,'Faturamento NNE'!$F$2:$F$707,'Infos Relatório'!$B358,'Faturamento NNE'!$AA$2:$AA$707,'Infos Relatório'!BE$1,'Faturamento NNE'!$U$2:$U$707,"Sim")</f>
        <v>0</v>
      </c>
      <c r="BI358" s="227" t="e">
        <f t="shared" si="117"/>
        <v>#DIV/0!</v>
      </c>
      <c r="BJ358" s="545">
        <f>SUMIFS('Faturamento NNE'!$I$2:$I$707,'Faturamento NNE'!$E$2:$E$707,'Infos Relatório'!$B$326,'Faturamento NNE'!$F$2:$F$707,'Infos Relatório'!$B358,'Faturamento NNE'!$AA$2:$AA$707,'Infos Relatório'!BE$1)</f>
        <v>0</v>
      </c>
      <c r="BK358" s="541">
        <f>COUNTIFS('Faturamento NNE'!$E$2:$E$707,'Infos Relatório'!$B$326,'Faturamento NNE'!$F$2:$F$707,'Infos Relatório'!$B358,'Faturamento NNE'!$AA$2:$AA$707,'Infos Relatório'!BK$1)</f>
        <v>0</v>
      </c>
      <c r="BL358" s="542">
        <f>SUMIFS('Faturamento NNE'!$H$2:$H$707,'Faturamento NNE'!$E$2:$E$707,'Infos Relatório'!$B$326,'Faturamento NNE'!$F$2:$F$707,'Infos Relatório'!$B358,'Faturamento NNE'!$AA$2:$AA$707,'Infos Relatório'!BK$1)</f>
        <v>0</v>
      </c>
      <c r="BM358" s="542">
        <f>SUMIFS('Faturamento NNE'!$K$2:$K$707,'Faturamento NNE'!$E$2:$E$707,'Infos Relatório'!$B$326,'Faturamento NNE'!$F$2:$F$707,'Infos Relatório'!$B358,'Faturamento NNE'!$AA$2:$AA$707,'Infos Relatório'!BK$1)</f>
        <v>0</v>
      </c>
      <c r="BN358" s="546">
        <f>SUMIFS('Faturamento NNE'!$P$2:$P$707,'Faturamento NNE'!$E$2:$E$707,'Infos Relatório'!$B$326,'Faturamento NNE'!$F$2:$F$707,'Infos Relatório'!$B358,'Faturamento NNE'!$AA$2:$AA$707,'Infos Relatório'!BK$1,'Faturamento NNE'!$U$2:$U$707,"Sim")+SUMIFS('Faturamento NNE'!$Q$2:$Q$707,'Faturamento NNE'!$E$2:$E$707,'Infos Relatório'!$B$326,'Faturamento NNE'!$F$2:$F$707,'Infos Relatório'!$B358,'Faturamento NNE'!$AA$2:$AA$707,'Infos Relatório'!BK$1,'Faturamento NNE'!$U$2:$U$707,"Sim")</f>
        <v>0</v>
      </c>
      <c r="BO358" s="227" t="e">
        <f t="shared" si="118"/>
        <v>#DIV/0!</v>
      </c>
      <c r="BP358" s="545">
        <f>SUMIFS('Faturamento NNE'!$I$2:$I$707,'Faturamento NNE'!$E$2:$E$707,'Infos Relatório'!$B$326,'Faturamento NNE'!$F$2:$F$707,'Infos Relatório'!$B358,'Faturamento NNE'!$AA$2:$AA$707,'Infos Relatório'!BK$1)</f>
        <v>0</v>
      </c>
      <c r="BQ358" s="541">
        <f>COUNTIFS('Faturamento NNE'!$E$2:$E$707,'Infos Relatório'!$B$326,'Faturamento NNE'!$F$2:$F$707,'Infos Relatório'!$B358,'Faturamento NNE'!$AA$2:$AA$707,'Infos Relatório'!BQ$1)</f>
        <v>0</v>
      </c>
      <c r="BR358" s="542">
        <f>SUMIFS('Faturamento NNE'!$H$2:$H$707,'Faturamento NNE'!$E$2:$E$707,'Infos Relatório'!$B$326,'Faturamento NNE'!$F$2:$F$707,'Infos Relatório'!$B358,'Faturamento NNE'!$AA$2:$AA$707,'Infos Relatório'!BQ$1)</f>
        <v>0</v>
      </c>
      <c r="BS358" s="542">
        <f>SUMIFS('Faturamento NNE'!$K$2:$K$707,'Faturamento NNE'!$E$2:$E$707,'Infos Relatório'!$B$326,'Faturamento NNE'!$F$2:$F$707,'Infos Relatório'!$B358,'Faturamento NNE'!$AA$2:$AA$707,'Infos Relatório'!BQ$1)</f>
        <v>0</v>
      </c>
      <c r="BT358" s="546">
        <f>SUMIFS('Faturamento NNE'!$P$2:$P$707,'Faturamento NNE'!$E$2:$E$707,'Infos Relatório'!$B$326,'Faturamento NNE'!$F$2:$F$707,'Infos Relatório'!$B358,'Faturamento NNE'!$AA$2:$AA$707,'Infos Relatório'!BQ$1,'Faturamento NNE'!$U$2:$U$707,"Sim")+SUMIFS('Faturamento NNE'!$Q$2:$Q$707,'Faturamento NNE'!$E$2:$E$707,'Infos Relatório'!$B$326,'Faturamento NNE'!$F$2:$F$707,'Infos Relatório'!$B358,'Faturamento NNE'!$AA$2:$AA$707,'Infos Relatório'!BQ$1,'Faturamento NNE'!$U$2:$U$707,"Sim")</f>
        <v>0</v>
      </c>
      <c r="BU358" s="227" t="e">
        <f t="shared" si="119"/>
        <v>#DIV/0!</v>
      </c>
      <c r="BV358" s="545">
        <f>SUMIFS('Faturamento NNE'!$I$2:$I$707,'Faturamento NNE'!$E$2:$E$707,'Infos Relatório'!$B$326,'Faturamento NNE'!$F$2:$F$707,'Infos Relatório'!$B358,'Faturamento NNE'!$AA$2:$AA$707,'Infos Relatório'!BQ$1)</f>
        <v>0</v>
      </c>
    </row>
    <row r="359" spans="2:74">
      <c r="B359" s="217" t="s">
        <v>162</v>
      </c>
      <c r="C359" s="541">
        <f>COUNTIFS('Faturamento NNE'!$E$2:$E$707,'Infos Relatório'!$B$326,'Faturamento NNE'!$F$2:$F$707,'Infos Relatório'!$B359,'Faturamento NNE'!$AA$2:$AA$707,'Infos Relatório'!C$1)</f>
        <v>0</v>
      </c>
      <c r="D359" s="542">
        <f>SUMIFS('Faturamento NNE'!$H$2:$H$707,'Faturamento NNE'!$E$2:$E$707,'Infos Relatório'!$B$326,'Faturamento NNE'!$F$2:$F$707,'Infos Relatório'!$B359,'Faturamento NNE'!$AA$2:$AA$707,'Infos Relatório'!C$1)</f>
        <v>0</v>
      </c>
      <c r="E359" s="543">
        <f>SUMIFS('Faturamento NNE'!$K$2:$K$707,'Faturamento NNE'!$E$2:$E$707,'Infos Relatório'!$B$326,'Faturamento NNE'!$F$2:$F$707,'Infos Relatório'!$B359,'Faturamento NNE'!$AA$2:$AA$707,'Infos Relatório'!C$1)</f>
        <v>0</v>
      </c>
      <c r="F359" s="544">
        <f>SUMIFS('Faturamento NNE'!$P$2:$P$707,'Faturamento NNE'!$E$2:$E$707,'Infos Relatório'!$B$326,'Faturamento NNE'!$F$2:$F$707,'Infos Relatório'!$B359,'Faturamento NNE'!$AA$2:$AA$707,'Infos Relatório'!C$1,'Faturamento NNE'!$U$2:$U$707,"Sim")+SUMIFS('Faturamento NNE'!$Q$2:$Q$707,'Faturamento NNE'!$E$2:$E$707,'Infos Relatório'!$B$326,'Faturamento NNE'!$F$2:$F$707,'Infos Relatório'!$B359,'Faturamento NNE'!$AA$2:$AA$707,'Infos Relatório'!C$1,'Faturamento NNE'!$U$2:$U$707,"Sim")</f>
        <v>0</v>
      </c>
      <c r="G359" s="283" t="e">
        <f t="shared" si="108"/>
        <v>#DIV/0!</v>
      </c>
      <c r="H359" s="545">
        <f>SUMIFS('Faturamento NNE'!$I$2:$I$707,'Faturamento NNE'!$E$2:$E$707,'Infos Relatório'!$B$326,'Faturamento NNE'!$F$2:$F$707,'Infos Relatório'!$B359,'Faturamento NNE'!$AA$2:$AA$707,'Infos Relatório'!C$1)</f>
        <v>0</v>
      </c>
      <c r="I359" s="541">
        <f>COUNTIFS('Faturamento NNE'!$E$2:$E$707,'Infos Relatório'!$B$326,'Faturamento NNE'!$F$2:$F$707,'Infos Relatório'!$B359,'Faturamento NNE'!$AA$2:$AA$707,'Infos Relatório'!I$1)</f>
        <v>0</v>
      </c>
      <c r="J359" s="542">
        <f>SUMIFS('Faturamento NNE'!$H$2:$H$707,'Faturamento NNE'!$E$2:$E$707,'Infos Relatório'!$B$326,'Faturamento NNE'!$F$2:$F$707,'Infos Relatório'!$B359,'Faturamento NNE'!$AA$2:$AA$707,'Infos Relatório'!I$1)</f>
        <v>0</v>
      </c>
      <c r="K359" s="543">
        <f>SUMIFS('Faturamento NNE'!$K$2:$K$707,'Faturamento NNE'!$E$2:$E$707,'Infos Relatório'!$B$326,'Faturamento NNE'!$F$2:$F$707,'Infos Relatório'!$B359,'Faturamento NNE'!$AA$2:$AA$707,'Infos Relatório'!I$1)</f>
        <v>0</v>
      </c>
      <c r="L359" s="544">
        <f>SUMIFS('Faturamento NNE'!$P$2:$P$707,'Faturamento NNE'!$E$2:$E$707,'Infos Relatório'!$B$326,'Faturamento NNE'!$F$2:$F$707,'Infos Relatório'!$B359,'Faturamento NNE'!$AA$2:$AA$707,'Infos Relatório'!I$1,'Faturamento NNE'!$U$2:$U$707,"Sim")+SUMIFS('Faturamento NNE'!$Q$2:$Q$707,'Faturamento NNE'!$E$2:$E$707,'Infos Relatório'!$B$326,'Faturamento NNE'!$F$2:$F$707,'Infos Relatório'!$B359,'Faturamento NNE'!$AA$2:$AA$707,'Infos Relatório'!I$1,'Faturamento NNE'!$U$2:$U$707,"Sim")</f>
        <v>0</v>
      </c>
      <c r="M359" s="283" t="e">
        <f t="shared" si="109"/>
        <v>#DIV/0!</v>
      </c>
      <c r="N359" s="545">
        <f>SUMIFS('Faturamento NNE'!$I$2:$I$707,'Faturamento NNE'!$E$2:$E$707,'Infos Relatório'!$B$326,'Faturamento NNE'!$F$2:$F$707,'Infos Relatório'!$B359,'Faturamento NNE'!$AA$2:$AA$707,'Infos Relatório'!I$1)</f>
        <v>0</v>
      </c>
      <c r="O359" s="541">
        <f>COUNTIFS('Faturamento NNE'!$E$2:$E$707,'Infos Relatório'!$B$326,'Faturamento NNE'!$F$2:$F$707,'Infos Relatório'!$B359,'Faturamento NNE'!$AA$2:$AA$707,'Infos Relatório'!O$1)</f>
        <v>0</v>
      </c>
      <c r="P359" s="542">
        <f>SUMIFS('Faturamento NNE'!$H$2:$H$707,'Faturamento NNE'!$E$2:$E$707,'Infos Relatório'!$B$326,'Faturamento NNE'!$F$2:$F$707,'Infos Relatório'!$B359,'Faturamento NNE'!$AA$2:$AA$707,'Infos Relatório'!O$1)</f>
        <v>0</v>
      </c>
      <c r="Q359" s="542">
        <f>SUMIFS('Faturamento NNE'!$K$2:$K$707,'Faturamento NNE'!$E$2:$E$707,'Infos Relatório'!$B$326,'Faturamento NNE'!$F$2:$F$707,'Infos Relatório'!$B359,'Faturamento NNE'!$AA$2:$AA$707,'Infos Relatório'!O$1)</f>
        <v>0</v>
      </c>
      <c r="R359" s="546">
        <f>SUMIFS('Faturamento NNE'!$P$2:$P$707,'Faturamento NNE'!$E$2:$E$707,'Infos Relatório'!$B$326,'Faturamento NNE'!$F$2:$F$707,'Infos Relatório'!$B359,'Faturamento NNE'!$AA$2:$AA$707,'Infos Relatório'!O$1,'Faturamento NNE'!$U$2:$U$707,"Sim")+SUMIFS('Faturamento NNE'!$Q$2:$Q$707,'Faturamento NNE'!$E$2:$E$707,'Infos Relatório'!$B$326,'Faturamento NNE'!$F$2:$F$707,'Infos Relatório'!$B359,'Faturamento NNE'!$AA$2:$AA$707,'Infos Relatório'!O$1,'Faturamento NNE'!$U$2:$U$707,"Sim")</f>
        <v>0</v>
      </c>
      <c r="S359" s="227" t="e">
        <f t="shared" si="110"/>
        <v>#DIV/0!</v>
      </c>
      <c r="T359" s="545">
        <f>SUMIFS('Faturamento NNE'!$I$2:$I$707,'Faturamento NNE'!$E$2:$E$707,'Infos Relatório'!$B$326,'Faturamento NNE'!$F$2:$F$707,'Infos Relatório'!$B359,'Faturamento NNE'!$AA$2:$AA$707,'Infos Relatório'!O$1)</f>
        <v>0</v>
      </c>
      <c r="U359" s="541">
        <f>COUNTIFS('Faturamento NNE'!$E$2:$E$707,'Infos Relatório'!$B$326,'Faturamento NNE'!$F$2:$F$707,'Infos Relatório'!$B359,'Faturamento NNE'!$AA$2:$AA$707,'Infos Relatório'!U$1)</f>
        <v>0</v>
      </c>
      <c r="V359" s="542">
        <f>SUMIFS('Faturamento NNE'!$H$2:$H$707,'Faturamento NNE'!$E$2:$E$707,'Infos Relatório'!$B$326,'Faturamento NNE'!$F$2:$F$707,'Infos Relatório'!$B359,'Faturamento NNE'!$AA$2:$AA$707,'Infos Relatório'!U$1)</f>
        <v>0</v>
      </c>
      <c r="W359" s="542">
        <f>SUMIFS('Faturamento NNE'!$K$2:$K$707,'Faturamento NNE'!$E$2:$E$707,'Infos Relatório'!$B$326,'Faturamento NNE'!$F$2:$F$707,'Infos Relatório'!$B359,'Faturamento NNE'!$AA$2:$AA$707,'Infos Relatório'!U$1)</f>
        <v>0</v>
      </c>
      <c r="X359" s="546">
        <f>SUMIFS('Faturamento NNE'!$P$2:$P$707,'Faturamento NNE'!$E$2:$E$707,'Infos Relatório'!$B$326,'Faturamento NNE'!$F$2:$F$707,'Infos Relatório'!$B359,'Faturamento NNE'!$AA$2:$AA$707,'Infos Relatório'!U$1,'Faturamento NNE'!$U$2:$U$707,"Sim")+SUMIFS('Faturamento NNE'!$Q$2:$Q$707,'Faturamento NNE'!$E$2:$E$707,'Infos Relatório'!$B$326,'Faturamento NNE'!$F$2:$F$707,'Infos Relatório'!$B359,'Faturamento NNE'!$AA$2:$AA$707,'Infos Relatório'!U$1,'Faturamento NNE'!$U$2:$U$707,"Sim")</f>
        <v>0</v>
      </c>
      <c r="Y359" s="227" t="e">
        <f t="shared" si="111"/>
        <v>#DIV/0!</v>
      </c>
      <c r="Z359" s="545">
        <f>SUMIFS('Faturamento NNE'!$I$2:$I$707,'Faturamento NNE'!$E$2:$E$707,'Infos Relatório'!$B$326,'Faturamento NNE'!$F$2:$F$707,'Infos Relatório'!$B359,'Faturamento NNE'!$AA$2:$AA$707,'Infos Relatório'!U$1)</f>
        <v>0</v>
      </c>
      <c r="AA359" s="541">
        <f>COUNTIFS('Faturamento NNE'!$E$2:$E$707,'Infos Relatório'!$B$326,'Faturamento NNE'!$F$2:$F$707,'Infos Relatório'!$B359,'Faturamento NNE'!$AA$2:$AA$707,'Infos Relatório'!AA$1)</f>
        <v>0</v>
      </c>
      <c r="AB359" s="542">
        <f>SUMIFS('Faturamento NNE'!$H$2:$H$707,'Faturamento NNE'!$E$2:$E$707,'Infos Relatório'!$B$326,'Faturamento NNE'!$F$2:$F$707,'Infos Relatório'!$B359,'Faturamento NNE'!$AA$2:$AA$707,'Infos Relatório'!AA$1)</f>
        <v>0</v>
      </c>
      <c r="AC359" s="542">
        <f>SUMIFS('Faturamento NNE'!$K$2:$K$707,'Faturamento NNE'!$E$2:$E$707,'Infos Relatório'!$B$326,'Faturamento NNE'!$F$2:$F$707,'Infos Relatório'!$B359,'Faturamento NNE'!$AA$2:$AA$707,'Infos Relatório'!AA$1)</f>
        <v>0</v>
      </c>
      <c r="AD359" s="546">
        <f>SUMIFS('Faturamento NNE'!$P$2:$P$707,'Faturamento NNE'!$E$2:$E$707,'Infos Relatório'!$B$326,'Faturamento NNE'!$F$2:$F$707,'Infos Relatório'!$B359,'Faturamento NNE'!$AA$2:$AA$707,'Infos Relatório'!AA$1,'Faturamento NNE'!$U$2:$U$707,"Sim")+SUMIFS('Faturamento NNE'!$Q$2:$Q$707,'Faturamento NNE'!$E$2:$E$707,'Infos Relatório'!$B$326,'Faturamento NNE'!$F$2:$F$707,'Infos Relatório'!$B359,'Faturamento NNE'!$AA$2:$AA$707,'Infos Relatório'!AA$1,'Faturamento NNE'!$U$2:$U$707,"Sim")</f>
        <v>0</v>
      </c>
      <c r="AE359" s="227" t="e">
        <f t="shared" si="112"/>
        <v>#DIV/0!</v>
      </c>
      <c r="AF359" s="545">
        <f>SUMIFS('Faturamento NNE'!$I$2:$I$707,'Faturamento NNE'!$E$2:$E$707,'Infos Relatório'!$B$326,'Faturamento NNE'!$F$2:$F$707,'Infos Relatório'!$B359,'Faturamento NNE'!$AA$2:$AA$707,'Infos Relatório'!AA$1)</f>
        <v>0</v>
      </c>
      <c r="AG359" s="541">
        <f>COUNTIFS('Faturamento NNE'!$E$2:$E$707,'Infos Relatório'!$B$326,'Faturamento NNE'!$F$2:$F$707,'Infos Relatório'!$B359,'Faturamento NNE'!$AA$2:$AA$707,'Infos Relatório'!AG$1)</f>
        <v>0</v>
      </c>
      <c r="AH359" s="542">
        <f>SUMIFS('Faturamento NNE'!$H$2:$H$707,'Faturamento NNE'!$E$2:$E$707,'Infos Relatório'!$B$326,'Faturamento NNE'!$F$2:$F$707,'Infos Relatório'!$B359,'Faturamento NNE'!$AA$2:$AA$707,'Infos Relatório'!AG$1)</f>
        <v>0</v>
      </c>
      <c r="AI359" s="542">
        <f>SUMIFS('Faturamento NNE'!$K$2:$K$707,'Faturamento NNE'!$E$2:$E$707,'Infos Relatório'!$B$326,'Faturamento NNE'!$F$2:$F$707,'Infos Relatório'!$B359,'Faturamento NNE'!$AA$2:$AA$707,'Infos Relatório'!AG$1)</f>
        <v>0</v>
      </c>
      <c r="AJ359" s="546">
        <f>SUMIFS('Faturamento NNE'!$P$2:$P$707,'Faturamento NNE'!$E$2:$E$707,'Infos Relatório'!$B$326,'Faturamento NNE'!$F$2:$F$707,'Infos Relatório'!$B359,'Faturamento NNE'!$AA$2:$AA$707,'Infos Relatório'!AG$1,'Faturamento NNE'!$U$2:$U$707,"Sim")+SUMIFS('Faturamento NNE'!$Q$2:$Q$707,'Faturamento NNE'!$E$2:$E$707,'Infos Relatório'!$B$326,'Faturamento NNE'!$F$2:$F$707,'Infos Relatório'!$B359,'Faturamento NNE'!$AA$2:$AA$707,'Infos Relatório'!AG$1,'Faturamento NNE'!$U$2:$U$707,"Sim")</f>
        <v>0</v>
      </c>
      <c r="AK359" s="227" t="e">
        <f t="shared" si="113"/>
        <v>#DIV/0!</v>
      </c>
      <c r="AL359" s="545">
        <f>SUMIFS('Faturamento NNE'!$I$2:$I$707,'Faturamento NNE'!$E$2:$E$707,'Infos Relatório'!$B$326,'Faturamento NNE'!$F$2:$F$707,'Infos Relatório'!$B359,'Faturamento NNE'!$AA$2:$AA$707,'Infos Relatório'!AG$1)</f>
        <v>0</v>
      </c>
      <c r="AM359" s="541">
        <f>COUNTIFS('Faturamento NNE'!$E$2:$E$707,'Infos Relatório'!$B$326,'Faturamento NNE'!$F$2:$F$707,'Infos Relatório'!$B359,'Faturamento NNE'!$AA$2:$AA$707,'Infos Relatório'!AM$1)</f>
        <v>0</v>
      </c>
      <c r="AN359" s="542">
        <f>SUMIFS('Faturamento NNE'!$H$2:$H$707,'Faturamento NNE'!$E$2:$E$707,'Infos Relatório'!$B$326,'Faturamento NNE'!$F$2:$F$707,'Infos Relatório'!$B359,'Faturamento NNE'!$AA$2:$AA$707,'Infos Relatório'!AM$1)</f>
        <v>0</v>
      </c>
      <c r="AO359" s="542">
        <f>SUMIFS('Faturamento NNE'!$K$2:$K$707,'Faturamento NNE'!$E$2:$E$707,'Infos Relatório'!$B$326,'Faturamento NNE'!$F$2:$F$707,'Infos Relatório'!$B359,'Faturamento NNE'!$AA$2:$AA$707,'Infos Relatório'!AM$1)</f>
        <v>0</v>
      </c>
      <c r="AP359" s="546">
        <f>SUMIFS('Faturamento NNE'!$P$2:$P$707,'Faturamento NNE'!$E$2:$E$707,'Infos Relatório'!$B$326,'Faturamento NNE'!$F$2:$F$707,'Infos Relatório'!$B359,'Faturamento NNE'!$AA$2:$AA$707,'Infos Relatório'!AM$1,'Faturamento NNE'!$U$2:$U$707,"Sim")+SUMIFS('Faturamento NNE'!$Q$2:$Q$707,'Faturamento NNE'!$E$2:$E$707,'Infos Relatório'!$B$326,'Faturamento NNE'!$F$2:$F$707,'Infos Relatório'!$B359,'Faturamento NNE'!$AA$2:$AA$707,'Infos Relatório'!AM$1,'Faturamento NNE'!$U$2:$U$707,"Sim")</f>
        <v>0</v>
      </c>
      <c r="AQ359" s="227" t="e">
        <f t="shared" si="114"/>
        <v>#DIV/0!</v>
      </c>
      <c r="AR359" s="545">
        <f>SUMIFS('Faturamento NNE'!$I$2:$I$707,'Faturamento NNE'!$E$2:$E$707,'Infos Relatório'!$B$326,'Faturamento NNE'!$F$2:$F$707,'Infos Relatório'!$B359,'Faturamento NNE'!$AA$2:$AA$707,'Infos Relatório'!AM$1)</f>
        <v>0</v>
      </c>
      <c r="AS359" s="541">
        <f>COUNTIFS('Faturamento NNE'!$E$2:$E$707,'Infos Relatório'!$B$326,'Faturamento NNE'!$F$2:$F$707,'Infos Relatório'!$B359,'Faturamento NNE'!$AA$2:$AA$707,'Infos Relatório'!AS$1)</f>
        <v>0</v>
      </c>
      <c r="AT359" s="542">
        <f>SUMIFS('Faturamento NNE'!$H$2:$H$707,'Faturamento NNE'!$E$2:$E$707,'Infos Relatório'!$B$326,'Faturamento NNE'!$F$2:$F$707,'Infos Relatório'!$B359,'Faturamento NNE'!$AA$2:$AA$707,'Infos Relatório'!AS$1)</f>
        <v>0</v>
      </c>
      <c r="AU359" s="542">
        <f>SUMIFS('Faturamento NNE'!$K$2:$K$707,'Faturamento NNE'!$E$2:$E$707,'Infos Relatório'!$B$326,'Faturamento NNE'!$F$2:$F$707,'Infos Relatório'!$B359,'Faturamento NNE'!$AA$2:$AA$707,'Infos Relatório'!AS$1)</f>
        <v>0</v>
      </c>
      <c r="AV359" s="546">
        <f>SUMIFS('Faturamento NNE'!$P$2:$P$707,'Faturamento NNE'!$E$2:$E$707,'Infos Relatório'!$B$326,'Faturamento NNE'!$F$2:$F$707,'Infos Relatório'!$B359,'Faturamento NNE'!$AA$2:$AA$707,'Infos Relatório'!AS$1,'Faturamento NNE'!$U$2:$U$707,"Sim")+SUMIFS('Faturamento NNE'!$Q$2:$Q$707,'Faturamento NNE'!$E$2:$E$707,'Infos Relatório'!$B$326,'Faturamento NNE'!$F$2:$F$707,'Infos Relatório'!$B359,'Faturamento NNE'!$AA$2:$AA$707,'Infos Relatório'!AS$1,'Faturamento NNE'!$U$2:$U$707,"Sim")</f>
        <v>0</v>
      </c>
      <c r="AW359" s="227" t="e">
        <f t="shared" si="115"/>
        <v>#DIV/0!</v>
      </c>
      <c r="AX359" s="545">
        <f>SUMIFS('Faturamento NNE'!$I$2:$I$707,'Faturamento NNE'!$E$2:$E$707,'Infos Relatório'!$B$326,'Faturamento NNE'!$F$2:$F$707,'Infos Relatório'!$B359,'Faturamento NNE'!$AA$2:$AA$707,'Infos Relatório'!AS$1)</f>
        <v>0</v>
      </c>
      <c r="AY359" s="541">
        <f>COUNTIFS('Faturamento NNE'!$E$2:$E$707,'Infos Relatório'!$B$326,'Faturamento NNE'!$F$2:$F$707,'Infos Relatório'!$B359,'Faturamento NNE'!$AA$2:$AA$707,'Infos Relatório'!AY$1)</f>
        <v>0</v>
      </c>
      <c r="AZ359" s="542">
        <f>SUMIFS('Faturamento NNE'!$H$2:$H$707,'Faturamento NNE'!$E$2:$E$707,'Infos Relatório'!$B$326,'Faturamento NNE'!$F$2:$F$707,'Infos Relatório'!$B359,'Faturamento NNE'!$AA$2:$AA$707,'Infos Relatório'!AY$1)</f>
        <v>0</v>
      </c>
      <c r="BA359" s="542">
        <f>SUMIFS('Faturamento NNE'!$K$2:$K$707,'Faturamento NNE'!$E$2:$E$707,'Infos Relatório'!$B$326,'Faturamento NNE'!$F$2:$F$707,'Infos Relatório'!$B359,'Faturamento NNE'!$AA$2:$AA$707,'Infos Relatório'!AY$1)</f>
        <v>0</v>
      </c>
      <c r="BB359" s="546">
        <f>SUMIFS('Faturamento NNE'!$P$2:$P$707,'Faturamento NNE'!$E$2:$E$707,'Infos Relatório'!$B$326,'Faturamento NNE'!$F$2:$F$707,'Infos Relatório'!$B359,'Faturamento NNE'!$AA$2:$AA$707,'Infos Relatório'!AY$1,'Faturamento NNE'!$U$2:$U$707,"Sim")+SUMIFS('Faturamento NNE'!$Q$2:$Q$707,'Faturamento NNE'!$E$2:$E$707,'Infos Relatório'!$B$326,'Faturamento NNE'!$F$2:$F$707,'Infos Relatório'!$B359,'Faturamento NNE'!$AA$2:$AA$707,'Infos Relatório'!AY$1,'Faturamento NNE'!$U$2:$U$707,"Sim")</f>
        <v>0</v>
      </c>
      <c r="BC359" s="227" t="e">
        <f t="shared" si="116"/>
        <v>#DIV/0!</v>
      </c>
      <c r="BD359" s="545">
        <f>SUMIFS('Faturamento NNE'!$I$2:$I$707,'Faturamento NNE'!$E$2:$E$707,'Infos Relatório'!$B$326,'Faturamento NNE'!$F$2:$F$707,'Infos Relatório'!$B359,'Faturamento NNE'!$AA$2:$AA$707,'Infos Relatório'!AY$1)</f>
        <v>0</v>
      </c>
      <c r="BE359" s="541">
        <f>COUNTIFS('Faturamento NNE'!$E$2:$E$707,'Infos Relatório'!$B$326,'Faturamento NNE'!$F$2:$F$707,'Infos Relatório'!$B359,'Faturamento NNE'!$AA$2:$AA$707,'Infos Relatório'!BE$1)</f>
        <v>0</v>
      </c>
      <c r="BF359" s="542">
        <f>SUMIFS('Faturamento NNE'!$H$2:$H$707,'Faturamento NNE'!$E$2:$E$707,'Infos Relatório'!$B$326,'Faturamento NNE'!$F$2:$F$707,'Infos Relatório'!$B359,'Faturamento NNE'!$AA$2:$AA$707,'Infos Relatório'!BE$1)</f>
        <v>0</v>
      </c>
      <c r="BG359" s="542">
        <f>SUMIFS('Faturamento NNE'!$K$2:$K$707,'Faturamento NNE'!$E$2:$E$707,'Infos Relatório'!$B$326,'Faturamento NNE'!$F$2:$F$707,'Infos Relatório'!$B359,'Faturamento NNE'!$AA$2:$AA$707,'Infos Relatório'!BE$1)</f>
        <v>0</v>
      </c>
      <c r="BH359" s="546">
        <f>SUMIFS('Faturamento NNE'!$P$2:$P$707,'Faturamento NNE'!$E$2:$E$707,'Infos Relatório'!$B$326,'Faturamento NNE'!$F$2:$F$707,'Infos Relatório'!$B359,'Faturamento NNE'!$AA$2:$AA$707,'Infos Relatório'!BE$1,'Faturamento NNE'!$U$2:$U$707,"Sim")+SUMIFS('Faturamento NNE'!$Q$2:$Q$707,'Faturamento NNE'!$E$2:$E$707,'Infos Relatório'!$B$326,'Faturamento NNE'!$F$2:$F$707,'Infos Relatório'!$B359,'Faturamento NNE'!$AA$2:$AA$707,'Infos Relatório'!BE$1,'Faturamento NNE'!$U$2:$U$707,"Sim")</f>
        <v>0</v>
      </c>
      <c r="BI359" s="227" t="e">
        <f t="shared" si="117"/>
        <v>#DIV/0!</v>
      </c>
      <c r="BJ359" s="545">
        <f>SUMIFS('Faturamento NNE'!$I$2:$I$707,'Faturamento NNE'!$E$2:$E$707,'Infos Relatório'!$B$326,'Faturamento NNE'!$F$2:$F$707,'Infos Relatório'!$B359,'Faturamento NNE'!$AA$2:$AA$707,'Infos Relatório'!BE$1)</f>
        <v>0</v>
      </c>
      <c r="BK359" s="541">
        <f>COUNTIFS('Faturamento NNE'!$E$2:$E$707,'Infos Relatório'!$B$326,'Faturamento NNE'!$F$2:$F$707,'Infos Relatório'!$B359,'Faturamento NNE'!$AA$2:$AA$707,'Infos Relatório'!BK$1)</f>
        <v>0</v>
      </c>
      <c r="BL359" s="542">
        <f>SUMIFS('Faturamento NNE'!$H$2:$H$707,'Faturamento NNE'!$E$2:$E$707,'Infos Relatório'!$B$326,'Faturamento NNE'!$F$2:$F$707,'Infos Relatório'!$B359,'Faturamento NNE'!$AA$2:$AA$707,'Infos Relatório'!BK$1)</f>
        <v>0</v>
      </c>
      <c r="BM359" s="542">
        <f>SUMIFS('Faturamento NNE'!$K$2:$K$707,'Faturamento NNE'!$E$2:$E$707,'Infos Relatório'!$B$326,'Faturamento NNE'!$F$2:$F$707,'Infos Relatório'!$B359,'Faturamento NNE'!$AA$2:$AA$707,'Infos Relatório'!BK$1)</f>
        <v>0</v>
      </c>
      <c r="BN359" s="546">
        <f>SUMIFS('Faturamento NNE'!$P$2:$P$707,'Faturamento NNE'!$E$2:$E$707,'Infos Relatório'!$B$326,'Faturamento NNE'!$F$2:$F$707,'Infos Relatório'!$B359,'Faturamento NNE'!$AA$2:$AA$707,'Infos Relatório'!BK$1,'Faturamento NNE'!$U$2:$U$707,"Sim")+SUMIFS('Faturamento NNE'!$Q$2:$Q$707,'Faturamento NNE'!$E$2:$E$707,'Infos Relatório'!$B$326,'Faturamento NNE'!$F$2:$F$707,'Infos Relatório'!$B359,'Faturamento NNE'!$AA$2:$AA$707,'Infos Relatório'!BK$1,'Faturamento NNE'!$U$2:$U$707,"Sim")</f>
        <v>0</v>
      </c>
      <c r="BO359" s="227" t="e">
        <f t="shared" si="118"/>
        <v>#DIV/0!</v>
      </c>
      <c r="BP359" s="545">
        <f>SUMIFS('Faturamento NNE'!$I$2:$I$707,'Faturamento NNE'!$E$2:$E$707,'Infos Relatório'!$B$326,'Faturamento NNE'!$F$2:$F$707,'Infos Relatório'!$B359,'Faturamento NNE'!$AA$2:$AA$707,'Infos Relatório'!BK$1)</f>
        <v>0</v>
      </c>
      <c r="BQ359" s="541">
        <f>COUNTIFS('Faturamento NNE'!$E$2:$E$707,'Infos Relatório'!$B$326,'Faturamento NNE'!$F$2:$F$707,'Infos Relatório'!$B359,'Faturamento NNE'!$AA$2:$AA$707,'Infos Relatório'!BQ$1)</f>
        <v>0</v>
      </c>
      <c r="BR359" s="542">
        <f>SUMIFS('Faturamento NNE'!$H$2:$H$707,'Faturamento NNE'!$E$2:$E$707,'Infos Relatório'!$B$326,'Faturamento NNE'!$F$2:$F$707,'Infos Relatório'!$B359,'Faturamento NNE'!$AA$2:$AA$707,'Infos Relatório'!BQ$1)</f>
        <v>0</v>
      </c>
      <c r="BS359" s="542">
        <f>SUMIFS('Faturamento NNE'!$K$2:$K$707,'Faturamento NNE'!$E$2:$E$707,'Infos Relatório'!$B$326,'Faturamento NNE'!$F$2:$F$707,'Infos Relatório'!$B359,'Faturamento NNE'!$AA$2:$AA$707,'Infos Relatório'!BQ$1)</f>
        <v>0</v>
      </c>
      <c r="BT359" s="546">
        <f>SUMIFS('Faturamento NNE'!$P$2:$P$707,'Faturamento NNE'!$E$2:$E$707,'Infos Relatório'!$B$326,'Faturamento NNE'!$F$2:$F$707,'Infos Relatório'!$B359,'Faturamento NNE'!$AA$2:$AA$707,'Infos Relatório'!BQ$1,'Faturamento NNE'!$U$2:$U$707,"Sim")+SUMIFS('Faturamento NNE'!$Q$2:$Q$707,'Faturamento NNE'!$E$2:$E$707,'Infos Relatório'!$B$326,'Faturamento NNE'!$F$2:$F$707,'Infos Relatório'!$B359,'Faturamento NNE'!$AA$2:$AA$707,'Infos Relatório'!BQ$1,'Faturamento NNE'!$U$2:$U$707,"Sim")</f>
        <v>0</v>
      </c>
      <c r="BU359" s="227" t="e">
        <f t="shared" si="119"/>
        <v>#DIV/0!</v>
      </c>
      <c r="BV359" s="545">
        <f>SUMIFS('Faturamento NNE'!$I$2:$I$707,'Faturamento NNE'!$E$2:$E$707,'Infos Relatório'!$B$326,'Faturamento NNE'!$F$2:$F$707,'Infos Relatório'!$B359,'Faturamento NNE'!$AA$2:$AA$707,'Infos Relatório'!BQ$1)</f>
        <v>0</v>
      </c>
    </row>
    <row r="360" spans="2:74">
      <c r="B360" s="217" t="s">
        <v>163</v>
      </c>
      <c r="C360" s="541">
        <f>COUNTIFS('Faturamento NNE'!$E$2:$E$707,'Infos Relatório'!$B$326,'Faturamento NNE'!$F$2:$F$707,'Infos Relatório'!$B360,'Faturamento NNE'!$AA$2:$AA$707,'Infos Relatório'!C$1)</f>
        <v>0</v>
      </c>
      <c r="D360" s="542">
        <f>SUMIFS('Faturamento NNE'!$H$2:$H$707,'Faturamento NNE'!$E$2:$E$707,'Infos Relatório'!$B$326,'Faturamento NNE'!$F$2:$F$707,'Infos Relatório'!$B360,'Faturamento NNE'!$AA$2:$AA$707,'Infos Relatório'!C$1)</f>
        <v>0</v>
      </c>
      <c r="E360" s="543">
        <f>SUMIFS('Faturamento NNE'!$K$2:$K$707,'Faturamento NNE'!$E$2:$E$707,'Infos Relatório'!$B$326,'Faturamento NNE'!$F$2:$F$707,'Infos Relatório'!$B360,'Faturamento NNE'!$AA$2:$AA$707,'Infos Relatório'!C$1)</f>
        <v>0</v>
      </c>
      <c r="F360" s="544">
        <f>SUMIFS('Faturamento NNE'!$P$2:$P$707,'Faturamento NNE'!$E$2:$E$707,'Infos Relatório'!$B$326,'Faturamento NNE'!$F$2:$F$707,'Infos Relatório'!$B360,'Faturamento NNE'!$AA$2:$AA$707,'Infos Relatório'!C$1,'Faturamento NNE'!$U$2:$U$707,"Sim")+SUMIFS('Faturamento NNE'!$Q$2:$Q$707,'Faturamento NNE'!$E$2:$E$707,'Infos Relatório'!$B$326,'Faturamento NNE'!$F$2:$F$707,'Infos Relatório'!$B360,'Faturamento NNE'!$AA$2:$AA$707,'Infos Relatório'!C$1,'Faturamento NNE'!$U$2:$U$707,"Sim")</f>
        <v>0</v>
      </c>
      <c r="G360" s="283" t="e">
        <f t="shared" si="108"/>
        <v>#DIV/0!</v>
      </c>
      <c r="H360" s="545">
        <f>SUMIFS('Faturamento NNE'!$I$2:$I$707,'Faturamento NNE'!$E$2:$E$707,'Infos Relatório'!$B$326,'Faturamento NNE'!$F$2:$F$707,'Infos Relatório'!$B360,'Faturamento NNE'!$AA$2:$AA$707,'Infos Relatório'!C$1)</f>
        <v>0</v>
      </c>
      <c r="I360" s="541">
        <f>COUNTIFS('Faturamento NNE'!$E$2:$E$707,'Infos Relatório'!$B$326,'Faturamento NNE'!$F$2:$F$707,'Infos Relatório'!$B360,'Faturamento NNE'!$AA$2:$AA$707,'Infos Relatório'!I$1)</f>
        <v>0</v>
      </c>
      <c r="J360" s="542">
        <f>SUMIFS('Faturamento NNE'!$H$2:$H$707,'Faturamento NNE'!$E$2:$E$707,'Infos Relatório'!$B$326,'Faturamento NNE'!$F$2:$F$707,'Infos Relatório'!$B360,'Faturamento NNE'!$AA$2:$AA$707,'Infos Relatório'!I$1)</f>
        <v>0</v>
      </c>
      <c r="K360" s="543">
        <f>SUMIFS('Faturamento NNE'!$K$2:$K$707,'Faturamento NNE'!$E$2:$E$707,'Infos Relatório'!$B$326,'Faturamento NNE'!$F$2:$F$707,'Infos Relatório'!$B360,'Faturamento NNE'!$AA$2:$AA$707,'Infos Relatório'!I$1)</f>
        <v>0</v>
      </c>
      <c r="L360" s="544">
        <f>SUMIFS('Faturamento NNE'!$P$2:$P$707,'Faturamento NNE'!$E$2:$E$707,'Infos Relatório'!$B$326,'Faturamento NNE'!$F$2:$F$707,'Infos Relatório'!$B360,'Faturamento NNE'!$AA$2:$AA$707,'Infos Relatório'!I$1,'Faturamento NNE'!$U$2:$U$707,"Sim")+SUMIFS('Faturamento NNE'!$Q$2:$Q$707,'Faturamento NNE'!$E$2:$E$707,'Infos Relatório'!$B$326,'Faturamento NNE'!$F$2:$F$707,'Infos Relatório'!$B360,'Faturamento NNE'!$AA$2:$AA$707,'Infos Relatório'!I$1,'Faturamento NNE'!$U$2:$U$707,"Sim")</f>
        <v>0</v>
      </c>
      <c r="M360" s="283" t="e">
        <f t="shared" si="109"/>
        <v>#DIV/0!</v>
      </c>
      <c r="N360" s="545">
        <f>SUMIFS('Faturamento NNE'!$I$2:$I$707,'Faturamento NNE'!$E$2:$E$707,'Infos Relatório'!$B$326,'Faturamento NNE'!$F$2:$F$707,'Infos Relatório'!$B360,'Faturamento NNE'!$AA$2:$AA$707,'Infos Relatório'!I$1)</f>
        <v>0</v>
      </c>
      <c r="O360" s="541">
        <f>COUNTIFS('Faturamento NNE'!$E$2:$E$707,'Infos Relatório'!$B$326,'Faturamento NNE'!$F$2:$F$707,'Infos Relatório'!$B360,'Faturamento NNE'!$AA$2:$AA$707,'Infos Relatório'!O$1)</f>
        <v>0</v>
      </c>
      <c r="P360" s="542">
        <f>SUMIFS('Faturamento NNE'!$H$2:$H$707,'Faturamento NNE'!$E$2:$E$707,'Infos Relatório'!$B$326,'Faturamento NNE'!$F$2:$F$707,'Infos Relatório'!$B360,'Faturamento NNE'!$AA$2:$AA$707,'Infos Relatório'!O$1)</f>
        <v>0</v>
      </c>
      <c r="Q360" s="542">
        <f>SUMIFS('Faturamento NNE'!$K$2:$K$707,'Faturamento NNE'!$E$2:$E$707,'Infos Relatório'!$B$326,'Faturamento NNE'!$F$2:$F$707,'Infos Relatório'!$B360,'Faturamento NNE'!$AA$2:$AA$707,'Infos Relatório'!O$1)</f>
        <v>0</v>
      </c>
      <c r="R360" s="546">
        <f>SUMIFS('Faturamento NNE'!$P$2:$P$707,'Faturamento NNE'!$E$2:$E$707,'Infos Relatório'!$B$326,'Faturamento NNE'!$F$2:$F$707,'Infos Relatório'!$B360,'Faturamento NNE'!$AA$2:$AA$707,'Infos Relatório'!O$1,'Faturamento NNE'!$U$2:$U$707,"Sim")+SUMIFS('Faturamento NNE'!$Q$2:$Q$707,'Faturamento NNE'!$E$2:$E$707,'Infos Relatório'!$B$326,'Faturamento NNE'!$F$2:$F$707,'Infos Relatório'!$B360,'Faturamento NNE'!$AA$2:$AA$707,'Infos Relatório'!O$1,'Faturamento NNE'!$U$2:$U$707,"Sim")</f>
        <v>0</v>
      </c>
      <c r="S360" s="227" t="e">
        <f t="shared" si="110"/>
        <v>#DIV/0!</v>
      </c>
      <c r="T360" s="545">
        <f>SUMIFS('Faturamento NNE'!$I$2:$I$707,'Faturamento NNE'!$E$2:$E$707,'Infos Relatório'!$B$326,'Faturamento NNE'!$F$2:$F$707,'Infos Relatório'!$B360,'Faturamento NNE'!$AA$2:$AA$707,'Infos Relatório'!O$1)</f>
        <v>0</v>
      </c>
      <c r="U360" s="541">
        <f>COUNTIFS('Faturamento NNE'!$E$2:$E$707,'Infos Relatório'!$B$326,'Faturamento NNE'!$F$2:$F$707,'Infos Relatório'!$B360,'Faturamento NNE'!$AA$2:$AA$707,'Infos Relatório'!U$1)</f>
        <v>0</v>
      </c>
      <c r="V360" s="542">
        <f>SUMIFS('Faturamento NNE'!$H$2:$H$707,'Faturamento NNE'!$E$2:$E$707,'Infos Relatório'!$B$326,'Faturamento NNE'!$F$2:$F$707,'Infos Relatório'!$B360,'Faturamento NNE'!$AA$2:$AA$707,'Infos Relatório'!U$1)</f>
        <v>0</v>
      </c>
      <c r="W360" s="542">
        <f>SUMIFS('Faturamento NNE'!$K$2:$K$707,'Faturamento NNE'!$E$2:$E$707,'Infos Relatório'!$B$326,'Faturamento NNE'!$F$2:$F$707,'Infos Relatório'!$B360,'Faturamento NNE'!$AA$2:$AA$707,'Infos Relatório'!U$1)</f>
        <v>0</v>
      </c>
      <c r="X360" s="546">
        <f>SUMIFS('Faturamento NNE'!$P$2:$P$707,'Faturamento NNE'!$E$2:$E$707,'Infos Relatório'!$B$326,'Faturamento NNE'!$F$2:$F$707,'Infos Relatório'!$B360,'Faturamento NNE'!$AA$2:$AA$707,'Infos Relatório'!U$1,'Faturamento NNE'!$U$2:$U$707,"Sim")+SUMIFS('Faturamento NNE'!$Q$2:$Q$707,'Faturamento NNE'!$E$2:$E$707,'Infos Relatório'!$B$326,'Faturamento NNE'!$F$2:$F$707,'Infos Relatório'!$B360,'Faturamento NNE'!$AA$2:$AA$707,'Infos Relatório'!U$1,'Faturamento NNE'!$U$2:$U$707,"Sim")</f>
        <v>0</v>
      </c>
      <c r="Y360" s="227" t="e">
        <f t="shared" si="111"/>
        <v>#DIV/0!</v>
      </c>
      <c r="Z360" s="545">
        <f>SUMIFS('Faturamento NNE'!$I$2:$I$707,'Faturamento NNE'!$E$2:$E$707,'Infos Relatório'!$B$326,'Faturamento NNE'!$F$2:$F$707,'Infos Relatório'!$B360,'Faturamento NNE'!$AA$2:$AA$707,'Infos Relatório'!U$1)</f>
        <v>0</v>
      </c>
      <c r="AA360" s="541">
        <f>COUNTIFS('Faturamento NNE'!$E$2:$E$707,'Infos Relatório'!$B$326,'Faturamento NNE'!$F$2:$F$707,'Infos Relatório'!$B360,'Faturamento NNE'!$AA$2:$AA$707,'Infos Relatório'!AA$1)</f>
        <v>0</v>
      </c>
      <c r="AB360" s="542">
        <f>SUMIFS('Faturamento NNE'!$H$2:$H$707,'Faturamento NNE'!$E$2:$E$707,'Infos Relatório'!$B$326,'Faturamento NNE'!$F$2:$F$707,'Infos Relatório'!$B360,'Faturamento NNE'!$AA$2:$AA$707,'Infos Relatório'!AA$1)</f>
        <v>0</v>
      </c>
      <c r="AC360" s="542">
        <f>SUMIFS('Faturamento NNE'!$K$2:$K$707,'Faturamento NNE'!$E$2:$E$707,'Infos Relatório'!$B$326,'Faturamento NNE'!$F$2:$F$707,'Infos Relatório'!$B360,'Faturamento NNE'!$AA$2:$AA$707,'Infos Relatório'!AA$1)</f>
        <v>0</v>
      </c>
      <c r="AD360" s="546">
        <f>SUMIFS('Faturamento NNE'!$P$2:$P$707,'Faturamento NNE'!$E$2:$E$707,'Infos Relatório'!$B$326,'Faturamento NNE'!$F$2:$F$707,'Infos Relatório'!$B360,'Faturamento NNE'!$AA$2:$AA$707,'Infos Relatório'!AA$1,'Faturamento NNE'!$U$2:$U$707,"Sim")+SUMIFS('Faturamento NNE'!$Q$2:$Q$707,'Faturamento NNE'!$E$2:$E$707,'Infos Relatório'!$B$326,'Faturamento NNE'!$F$2:$F$707,'Infos Relatório'!$B360,'Faturamento NNE'!$AA$2:$AA$707,'Infos Relatório'!AA$1,'Faturamento NNE'!$U$2:$U$707,"Sim")</f>
        <v>0</v>
      </c>
      <c r="AE360" s="227" t="e">
        <f t="shared" si="112"/>
        <v>#DIV/0!</v>
      </c>
      <c r="AF360" s="545">
        <f>SUMIFS('Faturamento NNE'!$I$2:$I$707,'Faturamento NNE'!$E$2:$E$707,'Infos Relatório'!$B$326,'Faturamento NNE'!$F$2:$F$707,'Infos Relatório'!$B360,'Faturamento NNE'!$AA$2:$AA$707,'Infos Relatório'!AA$1)</f>
        <v>0</v>
      </c>
      <c r="AG360" s="541">
        <f>COUNTIFS('Faturamento NNE'!$E$2:$E$707,'Infos Relatório'!$B$326,'Faturamento NNE'!$F$2:$F$707,'Infos Relatório'!$B360,'Faturamento NNE'!$AA$2:$AA$707,'Infos Relatório'!AG$1)</f>
        <v>0</v>
      </c>
      <c r="AH360" s="542">
        <f>SUMIFS('Faturamento NNE'!$H$2:$H$707,'Faturamento NNE'!$E$2:$E$707,'Infos Relatório'!$B$326,'Faturamento NNE'!$F$2:$F$707,'Infos Relatório'!$B360,'Faturamento NNE'!$AA$2:$AA$707,'Infos Relatório'!AG$1)</f>
        <v>0</v>
      </c>
      <c r="AI360" s="542">
        <f>SUMIFS('Faturamento NNE'!$K$2:$K$707,'Faturamento NNE'!$E$2:$E$707,'Infos Relatório'!$B$326,'Faturamento NNE'!$F$2:$F$707,'Infos Relatório'!$B360,'Faturamento NNE'!$AA$2:$AA$707,'Infos Relatório'!AG$1)</f>
        <v>0</v>
      </c>
      <c r="AJ360" s="546">
        <f>SUMIFS('Faturamento NNE'!$P$2:$P$707,'Faturamento NNE'!$E$2:$E$707,'Infos Relatório'!$B$326,'Faturamento NNE'!$F$2:$F$707,'Infos Relatório'!$B360,'Faturamento NNE'!$AA$2:$AA$707,'Infos Relatório'!AG$1,'Faturamento NNE'!$U$2:$U$707,"Sim")+SUMIFS('Faturamento NNE'!$Q$2:$Q$707,'Faturamento NNE'!$E$2:$E$707,'Infos Relatório'!$B$326,'Faturamento NNE'!$F$2:$F$707,'Infos Relatório'!$B360,'Faturamento NNE'!$AA$2:$AA$707,'Infos Relatório'!AG$1,'Faturamento NNE'!$U$2:$U$707,"Sim")</f>
        <v>0</v>
      </c>
      <c r="AK360" s="227" t="e">
        <f t="shared" si="113"/>
        <v>#DIV/0!</v>
      </c>
      <c r="AL360" s="545">
        <f>SUMIFS('Faturamento NNE'!$I$2:$I$707,'Faturamento NNE'!$E$2:$E$707,'Infos Relatório'!$B$326,'Faturamento NNE'!$F$2:$F$707,'Infos Relatório'!$B360,'Faturamento NNE'!$AA$2:$AA$707,'Infos Relatório'!AG$1)</f>
        <v>0</v>
      </c>
      <c r="AM360" s="541">
        <f>COUNTIFS('Faturamento NNE'!$E$2:$E$707,'Infos Relatório'!$B$326,'Faturamento NNE'!$F$2:$F$707,'Infos Relatório'!$B360,'Faturamento NNE'!$AA$2:$AA$707,'Infos Relatório'!AM$1)</f>
        <v>0</v>
      </c>
      <c r="AN360" s="542">
        <f>SUMIFS('Faturamento NNE'!$H$2:$H$707,'Faturamento NNE'!$E$2:$E$707,'Infos Relatório'!$B$326,'Faturamento NNE'!$F$2:$F$707,'Infos Relatório'!$B360,'Faturamento NNE'!$AA$2:$AA$707,'Infos Relatório'!AM$1)</f>
        <v>0</v>
      </c>
      <c r="AO360" s="542">
        <f>SUMIFS('Faturamento NNE'!$K$2:$K$707,'Faturamento NNE'!$E$2:$E$707,'Infos Relatório'!$B$326,'Faturamento NNE'!$F$2:$F$707,'Infos Relatório'!$B360,'Faturamento NNE'!$AA$2:$AA$707,'Infos Relatório'!AM$1)</f>
        <v>0</v>
      </c>
      <c r="AP360" s="546">
        <f>SUMIFS('Faturamento NNE'!$P$2:$P$707,'Faturamento NNE'!$E$2:$E$707,'Infos Relatório'!$B$326,'Faturamento NNE'!$F$2:$F$707,'Infos Relatório'!$B360,'Faturamento NNE'!$AA$2:$AA$707,'Infos Relatório'!AM$1,'Faturamento NNE'!$U$2:$U$707,"Sim")+SUMIFS('Faturamento NNE'!$Q$2:$Q$707,'Faturamento NNE'!$E$2:$E$707,'Infos Relatório'!$B$326,'Faturamento NNE'!$F$2:$F$707,'Infos Relatório'!$B360,'Faturamento NNE'!$AA$2:$AA$707,'Infos Relatório'!AM$1,'Faturamento NNE'!$U$2:$U$707,"Sim")</f>
        <v>0</v>
      </c>
      <c r="AQ360" s="227" t="e">
        <f t="shared" si="114"/>
        <v>#DIV/0!</v>
      </c>
      <c r="AR360" s="545">
        <f>SUMIFS('Faturamento NNE'!$I$2:$I$707,'Faturamento NNE'!$E$2:$E$707,'Infos Relatório'!$B$326,'Faturamento NNE'!$F$2:$F$707,'Infos Relatório'!$B360,'Faturamento NNE'!$AA$2:$AA$707,'Infos Relatório'!AM$1)</f>
        <v>0</v>
      </c>
      <c r="AS360" s="541">
        <f>COUNTIFS('Faturamento NNE'!$E$2:$E$707,'Infos Relatório'!$B$326,'Faturamento NNE'!$F$2:$F$707,'Infos Relatório'!$B360,'Faturamento NNE'!$AA$2:$AA$707,'Infos Relatório'!AS$1)</f>
        <v>0</v>
      </c>
      <c r="AT360" s="542">
        <f>SUMIFS('Faturamento NNE'!$H$2:$H$707,'Faturamento NNE'!$E$2:$E$707,'Infos Relatório'!$B$326,'Faturamento NNE'!$F$2:$F$707,'Infos Relatório'!$B360,'Faturamento NNE'!$AA$2:$AA$707,'Infos Relatório'!AS$1)</f>
        <v>0</v>
      </c>
      <c r="AU360" s="542">
        <f>SUMIFS('Faturamento NNE'!$K$2:$K$707,'Faturamento NNE'!$E$2:$E$707,'Infos Relatório'!$B$326,'Faturamento NNE'!$F$2:$F$707,'Infos Relatório'!$B360,'Faturamento NNE'!$AA$2:$AA$707,'Infos Relatório'!AS$1)</f>
        <v>0</v>
      </c>
      <c r="AV360" s="546">
        <f>SUMIFS('Faturamento NNE'!$P$2:$P$707,'Faturamento NNE'!$E$2:$E$707,'Infos Relatório'!$B$326,'Faturamento NNE'!$F$2:$F$707,'Infos Relatório'!$B360,'Faturamento NNE'!$AA$2:$AA$707,'Infos Relatório'!AS$1,'Faturamento NNE'!$U$2:$U$707,"Sim")+SUMIFS('Faturamento NNE'!$Q$2:$Q$707,'Faturamento NNE'!$E$2:$E$707,'Infos Relatório'!$B$326,'Faturamento NNE'!$F$2:$F$707,'Infos Relatório'!$B360,'Faturamento NNE'!$AA$2:$AA$707,'Infos Relatório'!AS$1,'Faturamento NNE'!$U$2:$U$707,"Sim")</f>
        <v>0</v>
      </c>
      <c r="AW360" s="227" t="e">
        <f t="shared" si="115"/>
        <v>#DIV/0!</v>
      </c>
      <c r="AX360" s="545">
        <f>SUMIFS('Faturamento NNE'!$I$2:$I$707,'Faturamento NNE'!$E$2:$E$707,'Infos Relatório'!$B$326,'Faturamento NNE'!$F$2:$F$707,'Infos Relatório'!$B360,'Faturamento NNE'!$AA$2:$AA$707,'Infos Relatório'!AS$1)</f>
        <v>0</v>
      </c>
      <c r="AY360" s="541">
        <f>COUNTIFS('Faturamento NNE'!$E$2:$E$707,'Infos Relatório'!$B$326,'Faturamento NNE'!$F$2:$F$707,'Infos Relatório'!$B360,'Faturamento NNE'!$AA$2:$AA$707,'Infos Relatório'!AY$1)</f>
        <v>0</v>
      </c>
      <c r="AZ360" s="542">
        <f>SUMIFS('Faturamento NNE'!$H$2:$H$707,'Faturamento NNE'!$E$2:$E$707,'Infos Relatório'!$B$326,'Faturamento NNE'!$F$2:$F$707,'Infos Relatório'!$B360,'Faturamento NNE'!$AA$2:$AA$707,'Infos Relatório'!AY$1)</f>
        <v>0</v>
      </c>
      <c r="BA360" s="542">
        <f>SUMIFS('Faturamento NNE'!$K$2:$K$707,'Faturamento NNE'!$E$2:$E$707,'Infos Relatório'!$B$326,'Faturamento NNE'!$F$2:$F$707,'Infos Relatório'!$B360,'Faturamento NNE'!$AA$2:$AA$707,'Infos Relatório'!AY$1)</f>
        <v>0</v>
      </c>
      <c r="BB360" s="546">
        <f>SUMIFS('Faturamento NNE'!$P$2:$P$707,'Faturamento NNE'!$E$2:$E$707,'Infos Relatório'!$B$326,'Faturamento NNE'!$F$2:$F$707,'Infos Relatório'!$B360,'Faturamento NNE'!$AA$2:$AA$707,'Infos Relatório'!AY$1,'Faturamento NNE'!$U$2:$U$707,"Sim")+SUMIFS('Faturamento NNE'!$Q$2:$Q$707,'Faturamento NNE'!$E$2:$E$707,'Infos Relatório'!$B$326,'Faturamento NNE'!$F$2:$F$707,'Infos Relatório'!$B360,'Faturamento NNE'!$AA$2:$AA$707,'Infos Relatório'!AY$1,'Faturamento NNE'!$U$2:$U$707,"Sim")</f>
        <v>0</v>
      </c>
      <c r="BC360" s="227" t="e">
        <f t="shared" si="116"/>
        <v>#DIV/0!</v>
      </c>
      <c r="BD360" s="545">
        <f>SUMIFS('Faturamento NNE'!$I$2:$I$707,'Faturamento NNE'!$E$2:$E$707,'Infos Relatório'!$B$326,'Faturamento NNE'!$F$2:$F$707,'Infos Relatório'!$B360,'Faturamento NNE'!$AA$2:$AA$707,'Infos Relatório'!AY$1)</f>
        <v>0</v>
      </c>
      <c r="BE360" s="541">
        <f>COUNTIFS('Faturamento NNE'!$E$2:$E$707,'Infos Relatório'!$B$326,'Faturamento NNE'!$F$2:$F$707,'Infos Relatório'!$B360,'Faturamento NNE'!$AA$2:$AA$707,'Infos Relatório'!BE$1)</f>
        <v>0</v>
      </c>
      <c r="BF360" s="542">
        <f>SUMIFS('Faturamento NNE'!$H$2:$H$707,'Faturamento NNE'!$E$2:$E$707,'Infos Relatório'!$B$326,'Faturamento NNE'!$F$2:$F$707,'Infos Relatório'!$B360,'Faturamento NNE'!$AA$2:$AA$707,'Infos Relatório'!BE$1)</f>
        <v>0</v>
      </c>
      <c r="BG360" s="542">
        <f>SUMIFS('Faturamento NNE'!$K$2:$K$707,'Faturamento NNE'!$E$2:$E$707,'Infos Relatório'!$B$326,'Faturamento NNE'!$F$2:$F$707,'Infos Relatório'!$B360,'Faturamento NNE'!$AA$2:$AA$707,'Infos Relatório'!BE$1)</f>
        <v>0</v>
      </c>
      <c r="BH360" s="546">
        <f>SUMIFS('Faturamento NNE'!$P$2:$P$707,'Faturamento NNE'!$E$2:$E$707,'Infos Relatório'!$B$326,'Faturamento NNE'!$F$2:$F$707,'Infos Relatório'!$B360,'Faturamento NNE'!$AA$2:$AA$707,'Infos Relatório'!BE$1,'Faturamento NNE'!$U$2:$U$707,"Sim")+SUMIFS('Faturamento NNE'!$Q$2:$Q$707,'Faturamento NNE'!$E$2:$E$707,'Infos Relatório'!$B$326,'Faturamento NNE'!$F$2:$F$707,'Infos Relatório'!$B360,'Faturamento NNE'!$AA$2:$AA$707,'Infos Relatório'!BE$1,'Faturamento NNE'!$U$2:$U$707,"Sim")</f>
        <v>0</v>
      </c>
      <c r="BI360" s="227" t="e">
        <f t="shared" si="117"/>
        <v>#DIV/0!</v>
      </c>
      <c r="BJ360" s="545">
        <f>SUMIFS('Faturamento NNE'!$I$2:$I$707,'Faturamento NNE'!$E$2:$E$707,'Infos Relatório'!$B$326,'Faturamento NNE'!$F$2:$F$707,'Infos Relatório'!$B360,'Faturamento NNE'!$AA$2:$AA$707,'Infos Relatório'!BE$1)</f>
        <v>0</v>
      </c>
      <c r="BK360" s="541">
        <f>COUNTIFS('Faturamento NNE'!$E$2:$E$707,'Infos Relatório'!$B$326,'Faturamento NNE'!$F$2:$F$707,'Infos Relatório'!$B360,'Faturamento NNE'!$AA$2:$AA$707,'Infos Relatório'!BK$1)</f>
        <v>0</v>
      </c>
      <c r="BL360" s="542">
        <f>SUMIFS('Faturamento NNE'!$H$2:$H$707,'Faturamento NNE'!$E$2:$E$707,'Infos Relatório'!$B$326,'Faturamento NNE'!$F$2:$F$707,'Infos Relatório'!$B360,'Faturamento NNE'!$AA$2:$AA$707,'Infos Relatório'!BK$1)</f>
        <v>0</v>
      </c>
      <c r="BM360" s="542">
        <f>SUMIFS('Faturamento NNE'!$K$2:$K$707,'Faturamento NNE'!$E$2:$E$707,'Infos Relatório'!$B$326,'Faturamento NNE'!$F$2:$F$707,'Infos Relatório'!$B360,'Faturamento NNE'!$AA$2:$AA$707,'Infos Relatório'!BK$1)</f>
        <v>0</v>
      </c>
      <c r="BN360" s="546">
        <f>SUMIFS('Faturamento NNE'!$P$2:$P$707,'Faturamento NNE'!$E$2:$E$707,'Infos Relatório'!$B$326,'Faturamento NNE'!$F$2:$F$707,'Infos Relatório'!$B360,'Faturamento NNE'!$AA$2:$AA$707,'Infos Relatório'!BK$1,'Faturamento NNE'!$U$2:$U$707,"Sim")+SUMIFS('Faturamento NNE'!$Q$2:$Q$707,'Faturamento NNE'!$E$2:$E$707,'Infos Relatório'!$B$326,'Faturamento NNE'!$F$2:$F$707,'Infos Relatório'!$B360,'Faturamento NNE'!$AA$2:$AA$707,'Infos Relatório'!BK$1,'Faturamento NNE'!$U$2:$U$707,"Sim")</f>
        <v>0</v>
      </c>
      <c r="BO360" s="227" t="e">
        <f t="shared" si="118"/>
        <v>#DIV/0!</v>
      </c>
      <c r="BP360" s="545">
        <f>SUMIFS('Faturamento NNE'!$I$2:$I$707,'Faturamento NNE'!$E$2:$E$707,'Infos Relatório'!$B$326,'Faturamento NNE'!$F$2:$F$707,'Infos Relatório'!$B360,'Faturamento NNE'!$AA$2:$AA$707,'Infos Relatório'!BK$1)</f>
        <v>0</v>
      </c>
      <c r="BQ360" s="541">
        <f>COUNTIFS('Faturamento NNE'!$E$2:$E$707,'Infos Relatório'!$B$326,'Faturamento NNE'!$F$2:$F$707,'Infos Relatório'!$B360,'Faturamento NNE'!$AA$2:$AA$707,'Infos Relatório'!BQ$1)</f>
        <v>0</v>
      </c>
      <c r="BR360" s="542">
        <f>SUMIFS('Faturamento NNE'!$H$2:$H$707,'Faturamento NNE'!$E$2:$E$707,'Infos Relatório'!$B$326,'Faturamento NNE'!$F$2:$F$707,'Infos Relatório'!$B360,'Faturamento NNE'!$AA$2:$AA$707,'Infos Relatório'!BQ$1)</f>
        <v>0</v>
      </c>
      <c r="BS360" s="542">
        <f>SUMIFS('Faturamento NNE'!$K$2:$K$707,'Faturamento NNE'!$E$2:$E$707,'Infos Relatório'!$B$326,'Faturamento NNE'!$F$2:$F$707,'Infos Relatório'!$B360,'Faturamento NNE'!$AA$2:$AA$707,'Infos Relatório'!BQ$1)</f>
        <v>0</v>
      </c>
      <c r="BT360" s="546">
        <f>SUMIFS('Faturamento NNE'!$P$2:$P$707,'Faturamento NNE'!$E$2:$E$707,'Infos Relatório'!$B$326,'Faturamento NNE'!$F$2:$F$707,'Infos Relatório'!$B360,'Faturamento NNE'!$AA$2:$AA$707,'Infos Relatório'!BQ$1,'Faturamento NNE'!$U$2:$U$707,"Sim")+SUMIFS('Faturamento NNE'!$Q$2:$Q$707,'Faturamento NNE'!$E$2:$E$707,'Infos Relatório'!$B$326,'Faturamento NNE'!$F$2:$F$707,'Infos Relatório'!$B360,'Faturamento NNE'!$AA$2:$AA$707,'Infos Relatório'!BQ$1,'Faturamento NNE'!$U$2:$U$707,"Sim")</f>
        <v>0</v>
      </c>
      <c r="BU360" s="227" t="e">
        <f t="shared" si="119"/>
        <v>#DIV/0!</v>
      </c>
      <c r="BV360" s="545">
        <f>SUMIFS('Faturamento NNE'!$I$2:$I$707,'Faturamento NNE'!$E$2:$E$707,'Infos Relatório'!$B$326,'Faturamento NNE'!$F$2:$F$707,'Infos Relatório'!$B360,'Faturamento NNE'!$AA$2:$AA$707,'Infos Relatório'!BQ$1)</f>
        <v>0</v>
      </c>
    </row>
    <row r="361" spans="2:74">
      <c r="B361" s="217" t="s">
        <v>164</v>
      </c>
      <c r="C361" s="541">
        <f>COUNTIFS('Faturamento NNE'!$E$2:$E$707,'Infos Relatório'!$B$326,'Faturamento NNE'!$F$2:$F$707,'Infos Relatório'!$B361,'Faturamento NNE'!$AA$2:$AA$707,'Infos Relatório'!C$1)</f>
        <v>0</v>
      </c>
      <c r="D361" s="542">
        <f>SUMIFS('Faturamento NNE'!$H$2:$H$707,'Faturamento NNE'!$E$2:$E$707,'Infos Relatório'!$B$326,'Faturamento NNE'!$F$2:$F$707,'Infos Relatório'!$B361,'Faturamento NNE'!$AA$2:$AA$707,'Infos Relatório'!C$1)</f>
        <v>0</v>
      </c>
      <c r="E361" s="543">
        <f>SUMIFS('Faturamento NNE'!$K$2:$K$707,'Faturamento NNE'!$E$2:$E$707,'Infos Relatório'!$B$326,'Faturamento NNE'!$F$2:$F$707,'Infos Relatório'!$B361,'Faturamento NNE'!$AA$2:$AA$707,'Infos Relatório'!C$1)</f>
        <v>0</v>
      </c>
      <c r="F361" s="544">
        <f>SUMIFS('Faturamento NNE'!$P$2:$P$707,'Faturamento NNE'!$E$2:$E$707,'Infos Relatório'!$B$326,'Faturamento NNE'!$F$2:$F$707,'Infos Relatório'!$B361,'Faturamento NNE'!$AA$2:$AA$707,'Infos Relatório'!C$1,'Faturamento NNE'!$U$2:$U$707,"Sim")+SUMIFS('Faturamento NNE'!$Q$2:$Q$707,'Faturamento NNE'!$E$2:$E$707,'Infos Relatório'!$B$326,'Faturamento NNE'!$F$2:$F$707,'Infos Relatório'!$B361,'Faturamento NNE'!$AA$2:$AA$707,'Infos Relatório'!C$1,'Faturamento NNE'!$U$2:$U$707,"Sim")</f>
        <v>0</v>
      </c>
      <c r="G361" s="283" t="e">
        <f t="shared" si="108"/>
        <v>#DIV/0!</v>
      </c>
      <c r="H361" s="545">
        <f>SUMIFS('Faturamento NNE'!$I$2:$I$707,'Faturamento NNE'!$E$2:$E$707,'Infos Relatório'!$B$326,'Faturamento NNE'!$F$2:$F$707,'Infos Relatório'!$B361,'Faturamento NNE'!$AA$2:$AA$707,'Infos Relatório'!C$1)</f>
        <v>0</v>
      </c>
      <c r="I361" s="541">
        <f>COUNTIFS('Faturamento NNE'!$E$2:$E$707,'Infos Relatório'!$B$326,'Faturamento NNE'!$F$2:$F$707,'Infos Relatório'!$B361,'Faturamento NNE'!$AA$2:$AA$707,'Infos Relatório'!I$1)</f>
        <v>0</v>
      </c>
      <c r="J361" s="542">
        <f>SUMIFS('Faturamento NNE'!$H$2:$H$707,'Faturamento NNE'!$E$2:$E$707,'Infos Relatório'!$B$326,'Faturamento NNE'!$F$2:$F$707,'Infos Relatório'!$B361,'Faturamento NNE'!$AA$2:$AA$707,'Infos Relatório'!I$1)</f>
        <v>0</v>
      </c>
      <c r="K361" s="543">
        <f>SUMIFS('Faturamento NNE'!$K$2:$K$707,'Faturamento NNE'!$E$2:$E$707,'Infos Relatório'!$B$326,'Faturamento NNE'!$F$2:$F$707,'Infos Relatório'!$B361,'Faturamento NNE'!$AA$2:$AA$707,'Infos Relatório'!I$1)</f>
        <v>0</v>
      </c>
      <c r="L361" s="544">
        <f>SUMIFS('Faturamento NNE'!$P$2:$P$707,'Faturamento NNE'!$E$2:$E$707,'Infos Relatório'!$B$326,'Faturamento NNE'!$F$2:$F$707,'Infos Relatório'!$B361,'Faturamento NNE'!$AA$2:$AA$707,'Infos Relatório'!I$1,'Faturamento NNE'!$U$2:$U$707,"Sim")+SUMIFS('Faturamento NNE'!$Q$2:$Q$707,'Faturamento NNE'!$E$2:$E$707,'Infos Relatório'!$B$326,'Faturamento NNE'!$F$2:$F$707,'Infos Relatório'!$B361,'Faturamento NNE'!$AA$2:$AA$707,'Infos Relatório'!I$1,'Faturamento NNE'!$U$2:$U$707,"Sim")</f>
        <v>0</v>
      </c>
      <c r="M361" s="283" t="e">
        <f t="shared" si="109"/>
        <v>#DIV/0!</v>
      </c>
      <c r="N361" s="545">
        <f>SUMIFS('Faturamento NNE'!$I$2:$I$707,'Faturamento NNE'!$E$2:$E$707,'Infos Relatório'!$B$326,'Faturamento NNE'!$F$2:$F$707,'Infos Relatório'!$B361,'Faturamento NNE'!$AA$2:$AA$707,'Infos Relatório'!I$1)</f>
        <v>0</v>
      </c>
      <c r="O361" s="541">
        <f>COUNTIFS('Faturamento NNE'!$E$2:$E$707,'Infos Relatório'!$B$326,'Faturamento NNE'!$F$2:$F$707,'Infos Relatório'!$B361,'Faturamento NNE'!$AA$2:$AA$707,'Infos Relatório'!O$1)</f>
        <v>0</v>
      </c>
      <c r="P361" s="542">
        <f>SUMIFS('Faturamento NNE'!$H$2:$H$707,'Faturamento NNE'!$E$2:$E$707,'Infos Relatório'!$B$326,'Faturamento NNE'!$F$2:$F$707,'Infos Relatório'!$B361,'Faturamento NNE'!$AA$2:$AA$707,'Infos Relatório'!O$1)</f>
        <v>0</v>
      </c>
      <c r="Q361" s="542">
        <f>SUMIFS('Faturamento NNE'!$K$2:$K$707,'Faturamento NNE'!$E$2:$E$707,'Infos Relatório'!$B$326,'Faturamento NNE'!$F$2:$F$707,'Infos Relatório'!$B361,'Faturamento NNE'!$AA$2:$AA$707,'Infos Relatório'!O$1)</f>
        <v>0</v>
      </c>
      <c r="R361" s="546">
        <f>SUMIFS('Faturamento NNE'!$P$2:$P$707,'Faturamento NNE'!$E$2:$E$707,'Infos Relatório'!$B$326,'Faturamento NNE'!$F$2:$F$707,'Infos Relatório'!$B361,'Faturamento NNE'!$AA$2:$AA$707,'Infos Relatório'!O$1,'Faturamento NNE'!$U$2:$U$707,"Sim")+SUMIFS('Faturamento NNE'!$Q$2:$Q$707,'Faturamento NNE'!$E$2:$E$707,'Infos Relatório'!$B$326,'Faturamento NNE'!$F$2:$F$707,'Infos Relatório'!$B361,'Faturamento NNE'!$AA$2:$AA$707,'Infos Relatório'!O$1,'Faturamento NNE'!$U$2:$U$707,"Sim")</f>
        <v>0</v>
      </c>
      <c r="S361" s="227" t="e">
        <f t="shared" si="110"/>
        <v>#DIV/0!</v>
      </c>
      <c r="T361" s="545">
        <f>SUMIFS('Faturamento NNE'!$I$2:$I$707,'Faturamento NNE'!$E$2:$E$707,'Infos Relatório'!$B$326,'Faturamento NNE'!$F$2:$F$707,'Infos Relatório'!$B361,'Faturamento NNE'!$AA$2:$AA$707,'Infos Relatório'!O$1)</f>
        <v>0</v>
      </c>
      <c r="U361" s="541">
        <f>COUNTIFS('Faturamento NNE'!$E$2:$E$707,'Infos Relatório'!$B$326,'Faturamento NNE'!$F$2:$F$707,'Infos Relatório'!$B361,'Faturamento NNE'!$AA$2:$AA$707,'Infos Relatório'!U$1)</f>
        <v>0</v>
      </c>
      <c r="V361" s="542">
        <f>SUMIFS('Faturamento NNE'!$H$2:$H$707,'Faturamento NNE'!$E$2:$E$707,'Infos Relatório'!$B$326,'Faturamento NNE'!$F$2:$F$707,'Infos Relatório'!$B361,'Faturamento NNE'!$AA$2:$AA$707,'Infos Relatório'!U$1)</f>
        <v>0</v>
      </c>
      <c r="W361" s="542">
        <f>SUMIFS('Faturamento NNE'!$K$2:$K$707,'Faturamento NNE'!$E$2:$E$707,'Infos Relatório'!$B$326,'Faturamento NNE'!$F$2:$F$707,'Infos Relatório'!$B361,'Faturamento NNE'!$AA$2:$AA$707,'Infos Relatório'!U$1)</f>
        <v>0</v>
      </c>
      <c r="X361" s="546">
        <f>SUMIFS('Faturamento NNE'!$P$2:$P$707,'Faturamento NNE'!$E$2:$E$707,'Infos Relatório'!$B$326,'Faturamento NNE'!$F$2:$F$707,'Infos Relatório'!$B361,'Faturamento NNE'!$AA$2:$AA$707,'Infos Relatório'!U$1,'Faturamento NNE'!$U$2:$U$707,"Sim")+SUMIFS('Faturamento NNE'!$Q$2:$Q$707,'Faturamento NNE'!$E$2:$E$707,'Infos Relatório'!$B$326,'Faturamento NNE'!$F$2:$F$707,'Infos Relatório'!$B361,'Faturamento NNE'!$AA$2:$AA$707,'Infos Relatório'!U$1,'Faturamento NNE'!$U$2:$U$707,"Sim")</f>
        <v>0</v>
      </c>
      <c r="Y361" s="227" t="e">
        <f t="shared" si="111"/>
        <v>#DIV/0!</v>
      </c>
      <c r="Z361" s="545">
        <f>SUMIFS('Faturamento NNE'!$I$2:$I$707,'Faturamento NNE'!$E$2:$E$707,'Infos Relatório'!$B$326,'Faturamento NNE'!$F$2:$F$707,'Infos Relatório'!$B361,'Faturamento NNE'!$AA$2:$AA$707,'Infos Relatório'!U$1)</f>
        <v>0</v>
      </c>
      <c r="AA361" s="541">
        <f>COUNTIFS('Faturamento NNE'!$E$2:$E$707,'Infos Relatório'!$B$326,'Faturamento NNE'!$F$2:$F$707,'Infos Relatório'!$B361,'Faturamento NNE'!$AA$2:$AA$707,'Infos Relatório'!AA$1)</f>
        <v>0</v>
      </c>
      <c r="AB361" s="542">
        <f>SUMIFS('Faturamento NNE'!$H$2:$H$707,'Faturamento NNE'!$E$2:$E$707,'Infos Relatório'!$B$326,'Faturamento NNE'!$F$2:$F$707,'Infos Relatório'!$B361,'Faturamento NNE'!$AA$2:$AA$707,'Infos Relatório'!AA$1)</f>
        <v>0</v>
      </c>
      <c r="AC361" s="542">
        <f>SUMIFS('Faturamento NNE'!$K$2:$K$707,'Faturamento NNE'!$E$2:$E$707,'Infos Relatório'!$B$326,'Faturamento NNE'!$F$2:$F$707,'Infos Relatório'!$B361,'Faturamento NNE'!$AA$2:$AA$707,'Infos Relatório'!AA$1)</f>
        <v>0</v>
      </c>
      <c r="AD361" s="546">
        <f>SUMIFS('Faturamento NNE'!$P$2:$P$707,'Faturamento NNE'!$E$2:$E$707,'Infos Relatório'!$B$326,'Faturamento NNE'!$F$2:$F$707,'Infos Relatório'!$B361,'Faturamento NNE'!$AA$2:$AA$707,'Infos Relatório'!AA$1,'Faturamento NNE'!$U$2:$U$707,"Sim")+SUMIFS('Faturamento NNE'!$Q$2:$Q$707,'Faturamento NNE'!$E$2:$E$707,'Infos Relatório'!$B$326,'Faturamento NNE'!$F$2:$F$707,'Infos Relatório'!$B361,'Faturamento NNE'!$AA$2:$AA$707,'Infos Relatório'!AA$1,'Faturamento NNE'!$U$2:$U$707,"Sim")</f>
        <v>0</v>
      </c>
      <c r="AE361" s="227" t="e">
        <f t="shared" si="112"/>
        <v>#DIV/0!</v>
      </c>
      <c r="AF361" s="545">
        <f>SUMIFS('Faturamento NNE'!$I$2:$I$707,'Faturamento NNE'!$E$2:$E$707,'Infos Relatório'!$B$326,'Faturamento NNE'!$F$2:$F$707,'Infos Relatório'!$B361,'Faturamento NNE'!$AA$2:$AA$707,'Infos Relatório'!AA$1)</f>
        <v>0</v>
      </c>
      <c r="AG361" s="541">
        <f>COUNTIFS('Faturamento NNE'!$E$2:$E$707,'Infos Relatório'!$B$326,'Faturamento NNE'!$F$2:$F$707,'Infos Relatório'!$B361,'Faturamento NNE'!$AA$2:$AA$707,'Infos Relatório'!AG$1)</f>
        <v>0</v>
      </c>
      <c r="AH361" s="542">
        <f>SUMIFS('Faturamento NNE'!$H$2:$H$707,'Faturamento NNE'!$E$2:$E$707,'Infos Relatório'!$B$326,'Faturamento NNE'!$F$2:$F$707,'Infos Relatório'!$B361,'Faturamento NNE'!$AA$2:$AA$707,'Infos Relatório'!AG$1)</f>
        <v>0</v>
      </c>
      <c r="AI361" s="542">
        <f>SUMIFS('Faturamento NNE'!$K$2:$K$707,'Faturamento NNE'!$E$2:$E$707,'Infos Relatório'!$B$326,'Faturamento NNE'!$F$2:$F$707,'Infos Relatório'!$B361,'Faturamento NNE'!$AA$2:$AA$707,'Infos Relatório'!AG$1)</f>
        <v>0</v>
      </c>
      <c r="AJ361" s="546">
        <f>SUMIFS('Faturamento NNE'!$P$2:$P$707,'Faturamento NNE'!$E$2:$E$707,'Infos Relatório'!$B$326,'Faturamento NNE'!$F$2:$F$707,'Infos Relatório'!$B361,'Faturamento NNE'!$AA$2:$AA$707,'Infos Relatório'!AG$1,'Faturamento NNE'!$U$2:$U$707,"Sim")+SUMIFS('Faturamento NNE'!$Q$2:$Q$707,'Faturamento NNE'!$E$2:$E$707,'Infos Relatório'!$B$326,'Faturamento NNE'!$F$2:$F$707,'Infos Relatório'!$B361,'Faturamento NNE'!$AA$2:$AA$707,'Infos Relatório'!AG$1,'Faturamento NNE'!$U$2:$U$707,"Sim")</f>
        <v>0</v>
      </c>
      <c r="AK361" s="227" t="e">
        <f t="shared" si="113"/>
        <v>#DIV/0!</v>
      </c>
      <c r="AL361" s="545">
        <f>SUMIFS('Faturamento NNE'!$I$2:$I$707,'Faturamento NNE'!$E$2:$E$707,'Infos Relatório'!$B$326,'Faturamento NNE'!$F$2:$F$707,'Infos Relatório'!$B361,'Faturamento NNE'!$AA$2:$AA$707,'Infos Relatório'!AG$1)</f>
        <v>0</v>
      </c>
      <c r="AM361" s="541">
        <f>COUNTIFS('Faturamento NNE'!$E$2:$E$707,'Infos Relatório'!$B$326,'Faturamento NNE'!$F$2:$F$707,'Infos Relatório'!$B361,'Faturamento NNE'!$AA$2:$AA$707,'Infos Relatório'!AM$1)</f>
        <v>0</v>
      </c>
      <c r="AN361" s="542">
        <f>SUMIFS('Faturamento NNE'!$H$2:$H$707,'Faturamento NNE'!$E$2:$E$707,'Infos Relatório'!$B$326,'Faturamento NNE'!$F$2:$F$707,'Infos Relatório'!$B361,'Faturamento NNE'!$AA$2:$AA$707,'Infos Relatório'!AM$1)</f>
        <v>0</v>
      </c>
      <c r="AO361" s="542">
        <f>SUMIFS('Faturamento NNE'!$K$2:$K$707,'Faturamento NNE'!$E$2:$E$707,'Infos Relatório'!$B$326,'Faturamento NNE'!$F$2:$F$707,'Infos Relatório'!$B361,'Faturamento NNE'!$AA$2:$AA$707,'Infos Relatório'!AM$1)</f>
        <v>0</v>
      </c>
      <c r="AP361" s="546">
        <f>SUMIFS('Faturamento NNE'!$P$2:$P$707,'Faturamento NNE'!$E$2:$E$707,'Infos Relatório'!$B$326,'Faturamento NNE'!$F$2:$F$707,'Infos Relatório'!$B361,'Faturamento NNE'!$AA$2:$AA$707,'Infos Relatório'!AM$1,'Faturamento NNE'!$U$2:$U$707,"Sim")+SUMIFS('Faturamento NNE'!$Q$2:$Q$707,'Faturamento NNE'!$E$2:$E$707,'Infos Relatório'!$B$326,'Faturamento NNE'!$F$2:$F$707,'Infos Relatório'!$B361,'Faturamento NNE'!$AA$2:$AA$707,'Infos Relatório'!AM$1,'Faturamento NNE'!$U$2:$U$707,"Sim")</f>
        <v>0</v>
      </c>
      <c r="AQ361" s="227" t="e">
        <f t="shared" si="114"/>
        <v>#DIV/0!</v>
      </c>
      <c r="AR361" s="545">
        <f>SUMIFS('Faturamento NNE'!$I$2:$I$707,'Faturamento NNE'!$E$2:$E$707,'Infos Relatório'!$B$326,'Faturamento NNE'!$F$2:$F$707,'Infos Relatório'!$B361,'Faturamento NNE'!$AA$2:$AA$707,'Infos Relatório'!AM$1)</f>
        <v>0</v>
      </c>
      <c r="AS361" s="541">
        <f>COUNTIFS('Faturamento NNE'!$E$2:$E$707,'Infos Relatório'!$B$326,'Faturamento NNE'!$F$2:$F$707,'Infos Relatório'!$B361,'Faturamento NNE'!$AA$2:$AA$707,'Infos Relatório'!AS$1)</f>
        <v>0</v>
      </c>
      <c r="AT361" s="542">
        <f>SUMIFS('Faturamento NNE'!$H$2:$H$707,'Faturamento NNE'!$E$2:$E$707,'Infos Relatório'!$B$326,'Faturamento NNE'!$F$2:$F$707,'Infos Relatório'!$B361,'Faturamento NNE'!$AA$2:$AA$707,'Infos Relatório'!AS$1)</f>
        <v>0</v>
      </c>
      <c r="AU361" s="542">
        <f>SUMIFS('Faturamento NNE'!$K$2:$K$707,'Faturamento NNE'!$E$2:$E$707,'Infos Relatório'!$B$326,'Faturamento NNE'!$F$2:$F$707,'Infos Relatório'!$B361,'Faturamento NNE'!$AA$2:$AA$707,'Infos Relatório'!AS$1)</f>
        <v>0</v>
      </c>
      <c r="AV361" s="546">
        <f>SUMIFS('Faturamento NNE'!$P$2:$P$707,'Faturamento NNE'!$E$2:$E$707,'Infos Relatório'!$B$326,'Faturamento NNE'!$F$2:$F$707,'Infos Relatório'!$B361,'Faturamento NNE'!$AA$2:$AA$707,'Infos Relatório'!AS$1,'Faturamento NNE'!$U$2:$U$707,"Sim")+SUMIFS('Faturamento NNE'!$Q$2:$Q$707,'Faturamento NNE'!$E$2:$E$707,'Infos Relatório'!$B$326,'Faturamento NNE'!$F$2:$F$707,'Infos Relatório'!$B361,'Faturamento NNE'!$AA$2:$AA$707,'Infos Relatório'!AS$1,'Faturamento NNE'!$U$2:$U$707,"Sim")</f>
        <v>0</v>
      </c>
      <c r="AW361" s="227" t="e">
        <f t="shared" si="115"/>
        <v>#DIV/0!</v>
      </c>
      <c r="AX361" s="545">
        <f>SUMIFS('Faturamento NNE'!$I$2:$I$707,'Faturamento NNE'!$E$2:$E$707,'Infos Relatório'!$B$326,'Faturamento NNE'!$F$2:$F$707,'Infos Relatório'!$B361,'Faturamento NNE'!$AA$2:$AA$707,'Infos Relatório'!AS$1)</f>
        <v>0</v>
      </c>
      <c r="AY361" s="541">
        <f>COUNTIFS('Faturamento NNE'!$E$2:$E$707,'Infos Relatório'!$B$326,'Faturamento NNE'!$F$2:$F$707,'Infos Relatório'!$B361,'Faturamento NNE'!$AA$2:$AA$707,'Infos Relatório'!AY$1)</f>
        <v>0</v>
      </c>
      <c r="AZ361" s="542">
        <f>SUMIFS('Faturamento NNE'!$H$2:$H$707,'Faturamento NNE'!$E$2:$E$707,'Infos Relatório'!$B$326,'Faturamento NNE'!$F$2:$F$707,'Infos Relatório'!$B361,'Faturamento NNE'!$AA$2:$AA$707,'Infos Relatório'!AY$1)</f>
        <v>0</v>
      </c>
      <c r="BA361" s="542">
        <f>SUMIFS('Faturamento NNE'!$K$2:$K$707,'Faturamento NNE'!$E$2:$E$707,'Infos Relatório'!$B$326,'Faturamento NNE'!$F$2:$F$707,'Infos Relatório'!$B361,'Faturamento NNE'!$AA$2:$AA$707,'Infos Relatório'!AY$1)</f>
        <v>0</v>
      </c>
      <c r="BB361" s="546">
        <f>SUMIFS('Faturamento NNE'!$P$2:$P$707,'Faturamento NNE'!$E$2:$E$707,'Infos Relatório'!$B$326,'Faturamento NNE'!$F$2:$F$707,'Infos Relatório'!$B361,'Faturamento NNE'!$AA$2:$AA$707,'Infos Relatório'!AY$1,'Faturamento NNE'!$U$2:$U$707,"Sim")+SUMIFS('Faturamento NNE'!$Q$2:$Q$707,'Faturamento NNE'!$E$2:$E$707,'Infos Relatório'!$B$326,'Faturamento NNE'!$F$2:$F$707,'Infos Relatório'!$B361,'Faturamento NNE'!$AA$2:$AA$707,'Infos Relatório'!AY$1,'Faturamento NNE'!$U$2:$U$707,"Sim")</f>
        <v>0</v>
      </c>
      <c r="BC361" s="227" t="e">
        <f t="shared" si="116"/>
        <v>#DIV/0!</v>
      </c>
      <c r="BD361" s="545">
        <f>SUMIFS('Faturamento NNE'!$I$2:$I$707,'Faturamento NNE'!$E$2:$E$707,'Infos Relatório'!$B$326,'Faturamento NNE'!$F$2:$F$707,'Infos Relatório'!$B361,'Faturamento NNE'!$AA$2:$AA$707,'Infos Relatório'!AY$1)</f>
        <v>0</v>
      </c>
      <c r="BE361" s="541">
        <f>COUNTIFS('Faturamento NNE'!$E$2:$E$707,'Infos Relatório'!$B$326,'Faturamento NNE'!$F$2:$F$707,'Infos Relatório'!$B361,'Faturamento NNE'!$AA$2:$AA$707,'Infos Relatório'!BE$1)</f>
        <v>0</v>
      </c>
      <c r="BF361" s="542">
        <f>SUMIFS('Faturamento NNE'!$H$2:$H$707,'Faturamento NNE'!$E$2:$E$707,'Infos Relatório'!$B$326,'Faturamento NNE'!$F$2:$F$707,'Infos Relatório'!$B361,'Faturamento NNE'!$AA$2:$AA$707,'Infos Relatório'!BE$1)</f>
        <v>0</v>
      </c>
      <c r="BG361" s="542">
        <f>SUMIFS('Faturamento NNE'!$K$2:$K$707,'Faturamento NNE'!$E$2:$E$707,'Infos Relatório'!$B$326,'Faturamento NNE'!$F$2:$F$707,'Infos Relatório'!$B361,'Faturamento NNE'!$AA$2:$AA$707,'Infos Relatório'!BE$1)</f>
        <v>0</v>
      </c>
      <c r="BH361" s="546">
        <f>SUMIFS('Faturamento NNE'!$P$2:$P$707,'Faturamento NNE'!$E$2:$E$707,'Infos Relatório'!$B$326,'Faturamento NNE'!$F$2:$F$707,'Infos Relatório'!$B361,'Faturamento NNE'!$AA$2:$AA$707,'Infos Relatório'!BE$1,'Faturamento NNE'!$U$2:$U$707,"Sim")+SUMIFS('Faturamento NNE'!$Q$2:$Q$707,'Faturamento NNE'!$E$2:$E$707,'Infos Relatório'!$B$326,'Faturamento NNE'!$F$2:$F$707,'Infos Relatório'!$B361,'Faturamento NNE'!$AA$2:$AA$707,'Infos Relatório'!BE$1,'Faturamento NNE'!$U$2:$U$707,"Sim")</f>
        <v>0</v>
      </c>
      <c r="BI361" s="227" t="e">
        <f t="shared" si="117"/>
        <v>#DIV/0!</v>
      </c>
      <c r="BJ361" s="545">
        <f>SUMIFS('Faturamento NNE'!$I$2:$I$707,'Faturamento NNE'!$E$2:$E$707,'Infos Relatório'!$B$326,'Faturamento NNE'!$F$2:$F$707,'Infos Relatório'!$B361,'Faturamento NNE'!$AA$2:$AA$707,'Infos Relatório'!BE$1)</f>
        <v>0</v>
      </c>
      <c r="BK361" s="541">
        <f>COUNTIFS('Faturamento NNE'!$E$2:$E$707,'Infos Relatório'!$B$326,'Faturamento NNE'!$F$2:$F$707,'Infos Relatório'!$B361,'Faturamento NNE'!$AA$2:$AA$707,'Infos Relatório'!BK$1)</f>
        <v>0</v>
      </c>
      <c r="BL361" s="542">
        <f>SUMIFS('Faturamento NNE'!$H$2:$H$707,'Faturamento NNE'!$E$2:$E$707,'Infos Relatório'!$B$326,'Faturamento NNE'!$F$2:$F$707,'Infos Relatório'!$B361,'Faturamento NNE'!$AA$2:$AA$707,'Infos Relatório'!BK$1)</f>
        <v>0</v>
      </c>
      <c r="BM361" s="542">
        <f>SUMIFS('Faturamento NNE'!$K$2:$K$707,'Faturamento NNE'!$E$2:$E$707,'Infos Relatório'!$B$326,'Faturamento NNE'!$F$2:$F$707,'Infos Relatório'!$B361,'Faturamento NNE'!$AA$2:$AA$707,'Infos Relatório'!BK$1)</f>
        <v>0</v>
      </c>
      <c r="BN361" s="546">
        <f>SUMIFS('Faturamento NNE'!$P$2:$P$707,'Faturamento NNE'!$E$2:$E$707,'Infos Relatório'!$B$326,'Faturamento NNE'!$F$2:$F$707,'Infos Relatório'!$B361,'Faturamento NNE'!$AA$2:$AA$707,'Infos Relatório'!BK$1,'Faturamento NNE'!$U$2:$U$707,"Sim")+SUMIFS('Faturamento NNE'!$Q$2:$Q$707,'Faturamento NNE'!$E$2:$E$707,'Infos Relatório'!$B$326,'Faturamento NNE'!$F$2:$F$707,'Infos Relatório'!$B361,'Faturamento NNE'!$AA$2:$AA$707,'Infos Relatório'!BK$1,'Faturamento NNE'!$U$2:$U$707,"Sim")</f>
        <v>0</v>
      </c>
      <c r="BO361" s="227" t="e">
        <f t="shared" si="118"/>
        <v>#DIV/0!</v>
      </c>
      <c r="BP361" s="545">
        <f>SUMIFS('Faturamento NNE'!$I$2:$I$707,'Faturamento NNE'!$E$2:$E$707,'Infos Relatório'!$B$326,'Faturamento NNE'!$F$2:$F$707,'Infos Relatório'!$B361,'Faturamento NNE'!$AA$2:$AA$707,'Infos Relatório'!BK$1)</f>
        <v>0</v>
      </c>
      <c r="BQ361" s="541">
        <f>COUNTIFS('Faturamento NNE'!$E$2:$E$707,'Infos Relatório'!$B$326,'Faturamento NNE'!$F$2:$F$707,'Infos Relatório'!$B361,'Faturamento NNE'!$AA$2:$AA$707,'Infos Relatório'!BQ$1)</f>
        <v>0</v>
      </c>
      <c r="BR361" s="542">
        <f>SUMIFS('Faturamento NNE'!$H$2:$H$707,'Faturamento NNE'!$E$2:$E$707,'Infos Relatório'!$B$326,'Faturamento NNE'!$F$2:$F$707,'Infos Relatório'!$B361,'Faturamento NNE'!$AA$2:$AA$707,'Infos Relatório'!BQ$1)</f>
        <v>0</v>
      </c>
      <c r="BS361" s="542">
        <f>SUMIFS('Faturamento NNE'!$K$2:$K$707,'Faturamento NNE'!$E$2:$E$707,'Infos Relatório'!$B$326,'Faturamento NNE'!$F$2:$F$707,'Infos Relatório'!$B361,'Faturamento NNE'!$AA$2:$AA$707,'Infos Relatório'!BQ$1)</f>
        <v>0</v>
      </c>
      <c r="BT361" s="546">
        <f>SUMIFS('Faturamento NNE'!$P$2:$P$707,'Faturamento NNE'!$E$2:$E$707,'Infos Relatório'!$B$326,'Faturamento NNE'!$F$2:$F$707,'Infos Relatório'!$B361,'Faturamento NNE'!$AA$2:$AA$707,'Infos Relatório'!BQ$1,'Faturamento NNE'!$U$2:$U$707,"Sim")+SUMIFS('Faturamento NNE'!$Q$2:$Q$707,'Faturamento NNE'!$E$2:$E$707,'Infos Relatório'!$B$326,'Faturamento NNE'!$F$2:$F$707,'Infos Relatório'!$B361,'Faturamento NNE'!$AA$2:$AA$707,'Infos Relatório'!BQ$1,'Faturamento NNE'!$U$2:$U$707,"Sim")</f>
        <v>0</v>
      </c>
      <c r="BU361" s="227" t="e">
        <f t="shared" si="119"/>
        <v>#DIV/0!</v>
      </c>
      <c r="BV361" s="545">
        <f>SUMIFS('Faturamento NNE'!$I$2:$I$707,'Faturamento NNE'!$E$2:$E$707,'Infos Relatório'!$B$326,'Faturamento NNE'!$F$2:$F$707,'Infos Relatório'!$B361,'Faturamento NNE'!$AA$2:$AA$707,'Infos Relatório'!BQ$1)</f>
        <v>0</v>
      </c>
    </row>
    <row r="362" spans="2:74">
      <c r="B362" s="217" t="s">
        <v>165</v>
      </c>
      <c r="C362" s="541">
        <f>COUNTIFS('Faturamento NNE'!$E$2:$E$707,'Infos Relatório'!$B$326,'Faturamento NNE'!$F$2:$F$707,'Infos Relatório'!$B362,'Faturamento NNE'!$AA$2:$AA$707,'Infos Relatório'!C$1)</f>
        <v>0</v>
      </c>
      <c r="D362" s="542">
        <f>SUMIFS('Faturamento NNE'!$H$2:$H$707,'Faturamento NNE'!$E$2:$E$707,'Infos Relatório'!$B$326,'Faturamento NNE'!$F$2:$F$707,'Infos Relatório'!$B362,'Faturamento NNE'!$AA$2:$AA$707,'Infos Relatório'!C$1)</f>
        <v>0</v>
      </c>
      <c r="E362" s="543">
        <f>SUMIFS('Faturamento NNE'!$K$2:$K$707,'Faturamento NNE'!$E$2:$E$707,'Infos Relatório'!$B$326,'Faturamento NNE'!$F$2:$F$707,'Infos Relatório'!$B362,'Faturamento NNE'!$AA$2:$AA$707,'Infos Relatório'!C$1)</f>
        <v>0</v>
      </c>
      <c r="F362" s="544">
        <f>SUMIFS('Faturamento NNE'!$P$2:$P$707,'Faturamento NNE'!$E$2:$E$707,'Infos Relatório'!$B$326,'Faturamento NNE'!$F$2:$F$707,'Infos Relatório'!$B362,'Faturamento NNE'!$AA$2:$AA$707,'Infos Relatório'!C$1,'Faturamento NNE'!$U$2:$U$707,"Sim")+SUMIFS('Faturamento NNE'!$Q$2:$Q$707,'Faturamento NNE'!$E$2:$E$707,'Infos Relatório'!$B$326,'Faturamento NNE'!$F$2:$F$707,'Infos Relatório'!$B362,'Faturamento NNE'!$AA$2:$AA$707,'Infos Relatório'!C$1,'Faturamento NNE'!$U$2:$U$707,"Sim")</f>
        <v>0</v>
      </c>
      <c r="G362" s="283" t="e">
        <f t="shared" si="108"/>
        <v>#DIV/0!</v>
      </c>
      <c r="H362" s="545">
        <f>SUMIFS('Faturamento NNE'!$I$2:$I$707,'Faturamento NNE'!$E$2:$E$707,'Infos Relatório'!$B$326,'Faturamento NNE'!$F$2:$F$707,'Infos Relatório'!$B362,'Faturamento NNE'!$AA$2:$AA$707,'Infos Relatório'!C$1)</f>
        <v>0</v>
      </c>
      <c r="I362" s="541">
        <f>COUNTIFS('Faturamento NNE'!$E$2:$E$707,'Infos Relatório'!$B$326,'Faturamento NNE'!$F$2:$F$707,'Infos Relatório'!$B362,'Faturamento NNE'!$AA$2:$AA$707,'Infos Relatório'!I$1)</f>
        <v>0</v>
      </c>
      <c r="J362" s="542">
        <f>SUMIFS('Faturamento NNE'!$H$2:$H$707,'Faturamento NNE'!$E$2:$E$707,'Infos Relatório'!$B$326,'Faturamento NNE'!$F$2:$F$707,'Infos Relatório'!$B362,'Faturamento NNE'!$AA$2:$AA$707,'Infos Relatório'!I$1)</f>
        <v>0</v>
      </c>
      <c r="K362" s="543">
        <f>SUMIFS('Faturamento NNE'!$K$2:$K$707,'Faturamento NNE'!$E$2:$E$707,'Infos Relatório'!$B$326,'Faturamento NNE'!$F$2:$F$707,'Infos Relatório'!$B362,'Faturamento NNE'!$AA$2:$AA$707,'Infos Relatório'!I$1)</f>
        <v>0</v>
      </c>
      <c r="L362" s="544">
        <f>SUMIFS('Faturamento NNE'!$P$2:$P$707,'Faturamento NNE'!$E$2:$E$707,'Infos Relatório'!$B$326,'Faturamento NNE'!$F$2:$F$707,'Infos Relatório'!$B362,'Faturamento NNE'!$AA$2:$AA$707,'Infos Relatório'!I$1,'Faturamento NNE'!$U$2:$U$707,"Sim")+SUMIFS('Faturamento NNE'!$Q$2:$Q$707,'Faturamento NNE'!$E$2:$E$707,'Infos Relatório'!$B$326,'Faturamento NNE'!$F$2:$F$707,'Infos Relatório'!$B362,'Faturamento NNE'!$AA$2:$AA$707,'Infos Relatório'!I$1,'Faturamento NNE'!$U$2:$U$707,"Sim")</f>
        <v>0</v>
      </c>
      <c r="M362" s="283" t="e">
        <f t="shared" si="109"/>
        <v>#DIV/0!</v>
      </c>
      <c r="N362" s="545">
        <f>SUMIFS('Faturamento NNE'!$I$2:$I$707,'Faturamento NNE'!$E$2:$E$707,'Infos Relatório'!$B$326,'Faturamento NNE'!$F$2:$F$707,'Infos Relatório'!$B362,'Faturamento NNE'!$AA$2:$AA$707,'Infos Relatório'!I$1)</f>
        <v>0</v>
      </c>
      <c r="O362" s="541">
        <f>COUNTIFS('Faturamento NNE'!$E$2:$E$707,'Infos Relatório'!$B$326,'Faturamento NNE'!$F$2:$F$707,'Infos Relatório'!$B362,'Faturamento NNE'!$AA$2:$AA$707,'Infos Relatório'!O$1)</f>
        <v>0</v>
      </c>
      <c r="P362" s="542">
        <f>SUMIFS('Faturamento NNE'!$H$2:$H$707,'Faturamento NNE'!$E$2:$E$707,'Infos Relatório'!$B$326,'Faturamento NNE'!$F$2:$F$707,'Infos Relatório'!$B362,'Faturamento NNE'!$AA$2:$AA$707,'Infos Relatório'!O$1)</f>
        <v>0</v>
      </c>
      <c r="Q362" s="542">
        <f>SUMIFS('Faturamento NNE'!$K$2:$K$707,'Faturamento NNE'!$E$2:$E$707,'Infos Relatório'!$B$326,'Faturamento NNE'!$F$2:$F$707,'Infos Relatório'!$B362,'Faturamento NNE'!$AA$2:$AA$707,'Infos Relatório'!O$1)</f>
        <v>0</v>
      </c>
      <c r="R362" s="546">
        <f>SUMIFS('Faturamento NNE'!$P$2:$P$707,'Faturamento NNE'!$E$2:$E$707,'Infos Relatório'!$B$326,'Faturamento NNE'!$F$2:$F$707,'Infos Relatório'!$B362,'Faturamento NNE'!$AA$2:$AA$707,'Infos Relatório'!O$1,'Faturamento NNE'!$U$2:$U$707,"Sim")+SUMIFS('Faturamento NNE'!$Q$2:$Q$707,'Faturamento NNE'!$E$2:$E$707,'Infos Relatório'!$B$326,'Faturamento NNE'!$F$2:$F$707,'Infos Relatório'!$B362,'Faturamento NNE'!$AA$2:$AA$707,'Infos Relatório'!O$1,'Faturamento NNE'!$U$2:$U$707,"Sim")</f>
        <v>0</v>
      </c>
      <c r="S362" s="227" t="e">
        <f t="shared" si="110"/>
        <v>#DIV/0!</v>
      </c>
      <c r="T362" s="545">
        <f>SUMIFS('Faturamento NNE'!$I$2:$I$707,'Faturamento NNE'!$E$2:$E$707,'Infos Relatório'!$B$326,'Faturamento NNE'!$F$2:$F$707,'Infos Relatório'!$B362,'Faturamento NNE'!$AA$2:$AA$707,'Infos Relatório'!O$1)</f>
        <v>0</v>
      </c>
      <c r="U362" s="541">
        <f>COUNTIFS('Faturamento NNE'!$E$2:$E$707,'Infos Relatório'!$B$326,'Faturamento NNE'!$F$2:$F$707,'Infos Relatório'!$B362,'Faturamento NNE'!$AA$2:$AA$707,'Infos Relatório'!U$1)</f>
        <v>0</v>
      </c>
      <c r="V362" s="542">
        <f>SUMIFS('Faturamento NNE'!$H$2:$H$707,'Faturamento NNE'!$E$2:$E$707,'Infos Relatório'!$B$326,'Faturamento NNE'!$F$2:$F$707,'Infos Relatório'!$B362,'Faturamento NNE'!$AA$2:$AA$707,'Infos Relatório'!U$1)</f>
        <v>0</v>
      </c>
      <c r="W362" s="542">
        <f>SUMIFS('Faturamento NNE'!$K$2:$K$707,'Faturamento NNE'!$E$2:$E$707,'Infos Relatório'!$B$326,'Faturamento NNE'!$F$2:$F$707,'Infos Relatório'!$B362,'Faturamento NNE'!$AA$2:$AA$707,'Infos Relatório'!U$1)</f>
        <v>0</v>
      </c>
      <c r="X362" s="546">
        <f>SUMIFS('Faturamento NNE'!$P$2:$P$707,'Faturamento NNE'!$E$2:$E$707,'Infos Relatório'!$B$326,'Faturamento NNE'!$F$2:$F$707,'Infos Relatório'!$B362,'Faturamento NNE'!$AA$2:$AA$707,'Infos Relatório'!U$1,'Faturamento NNE'!$U$2:$U$707,"Sim")+SUMIFS('Faturamento NNE'!$Q$2:$Q$707,'Faturamento NNE'!$E$2:$E$707,'Infos Relatório'!$B$326,'Faturamento NNE'!$F$2:$F$707,'Infos Relatório'!$B362,'Faturamento NNE'!$AA$2:$AA$707,'Infos Relatório'!U$1,'Faturamento NNE'!$U$2:$U$707,"Sim")</f>
        <v>0</v>
      </c>
      <c r="Y362" s="227" t="e">
        <f t="shared" si="111"/>
        <v>#DIV/0!</v>
      </c>
      <c r="Z362" s="545">
        <f>SUMIFS('Faturamento NNE'!$I$2:$I$707,'Faturamento NNE'!$E$2:$E$707,'Infos Relatório'!$B$326,'Faturamento NNE'!$F$2:$F$707,'Infos Relatório'!$B362,'Faturamento NNE'!$AA$2:$AA$707,'Infos Relatório'!U$1)</f>
        <v>0</v>
      </c>
      <c r="AA362" s="541">
        <f>COUNTIFS('Faturamento NNE'!$E$2:$E$707,'Infos Relatório'!$B$326,'Faturamento NNE'!$F$2:$F$707,'Infos Relatório'!$B362,'Faturamento NNE'!$AA$2:$AA$707,'Infos Relatório'!AA$1)</f>
        <v>0</v>
      </c>
      <c r="AB362" s="542">
        <f>SUMIFS('Faturamento NNE'!$H$2:$H$707,'Faturamento NNE'!$E$2:$E$707,'Infos Relatório'!$B$326,'Faturamento NNE'!$F$2:$F$707,'Infos Relatório'!$B362,'Faturamento NNE'!$AA$2:$AA$707,'Infos Relatório'!AA$1)</f>
        <v>0</v>
      </c>
      <c r="AC362" s="542">
        <f>SUMIFS('Faturamento NNE'!$K$2:$K$707,'Faturamento NNE'!$E$2:$E$707,'Infos Relatório'!$B$326,'Faturamento NNE'!$F$2:$F$707,'Infos Relatório'!$B362,'Faturamento NNE'!$AA$2:$AA$707,'Infos Relatório'!AA$1)</f>
        <v>0</v>
      </c>
      <c r="AD362" s="546">
        <f>SUMIFS('Faturamento NNE'!$P$2:$P$707,'Faturamento NNE'!$E$2:$E$707,'Infos Relatório'!$B$326,'Faturamento NNE'!$F$2:$F$707,'Infos Relatório'!$B362,'Faturamento NNE'!$AA$2:$AA$707,'Infos Relatório'!AA$1,'Faturamento NNE'!$U$2:$U$707,"Sim")+SUMIFS('Faturamento NNE'!$Q$2:$Q$707,'Faturamento NNE'!$E$2:$E$707,'Infos Relatório'!$B$326,'Faturamento NNE'!$F$2:$F$707,'Infos Relatório'!$B362,'Faturamento NNE'!$AA$2:$AA$707,'Infos Relatório'!AA$1,'Faturamento NNE'!$U$2:$U$707,"Sim")</f>
        <v>0</v>
      </c>
      <c r="AE362" s="227" t="e">
        <f t="shared" si="112"/>
        <v>#DIV/0!</v>
      </c>
      <c r="AF362" s="545">
        <f>SUMIFS('Faturamento NNE'!$I$2:$I$707,'Faturamento NNE'!$E$2:$E$707,'Infos Relatório'!$B$326,'Faturamento NNE'!$F$2:$F$707,'Infos Relatório'!$B362,'Faturamento NNE'!$AA$2:$AA$707,'Infos Relatório'!AA$1)</f>
        <v>0</v>
      </c>
      <c r="AG362" s="541">
        <f>COUNTIFS('Faturamento NNE'!$E$2:$E$707,'Infos Relatório'!$B$326,'Faturamento NNE'!$F$2:$F$707,'Infos Relatório'!$B362,'Faturamento NNE'!$AA$2:$AA$707,'Infos Relatório'!AG$1)</f>
        <v>0</v>
      </c>
      <c r="AH362" s="542">
        <f>SUMIFS('Faturamento NNE'!$H$2:$H$707,'Faturamento NNE'!$E$2:$E$707,'Infos Relatório'!$B$326,'Faturamento NNE'!$F$2:$F$707,'Infos Relatório'!$B362,'Faturamento NNE'!$AA$2:$AA$707,'Infos Relatório'!AG$1)</f>
        <v>0</v>
      </c>
      <c r="AI362" s="542">
        <f>SUMIFS('Faturamento NNE'!$K$2:$K$707,'Faturamento NNE'!$E$2:$E$707,'Infos Relatório'!$B$326,'Faturamento NNE'!$F$2:$F$707,'Infos Relatório'!$B362,'Faturamento NNE'!$AA$2:$AA$707,'Infos Relatório'!AG$1)</f>
        <v>0</v>
      </c>
      <c r="AJ362" s="546">
        <f>SUMIFS('Faturamento NNE'!$P$2:$P$707,'Faturamento NNE'!$E$2:$E$707,'Infos Relatório'!$B$326,'Faturamento NNE'!$F$2:$F$707,'Infos Relatório'!$B362,'Faturamento NNE'!$AA$2:$AA$707,'Infos Relatório'!AG$1,'Faturamento NNE'!$U$2:$U$707,"Sim")+SUMIFS('Faturamento NNE'!$Q$2:$Q$707,'Faturamento NNE'!$E$2:$E$707,'Infos Relatório'!$B$326,'Faturamento NNE'!$F$2:$F$707,'Infos Relatório'!$B362,'Faturamento NNE'!$AA$2:$AA$707,'Infos Relatório'!AG$1,'Faturamento NNE'!$U$2:$U$707,"Sim")</f>
        <v>0</v>
      </c>
      <c r="AK362" s="227" t="e">
        <f t="shared" si="113"/>
        <v>#DIV/0!</v>
      </c>
      <c r="AL362" s="545">
        <f>SUMIFS('Faturamento NNE'!$I$2:$I$707,'Faturamento NNE'!$E$2:$E$707,'Infos Relatório'!$B$326,'Faturamento NNE'!$F$2:$F$707,'Infos Relatório'!$B362,'Faturamento NNE'!$AA$2:$AA$707,'Infos Relatório'!AG$1)</f>
        <v>0</v>
      </c>
      <c r="AM362" s="541">
        <f>COUNTIFS('Faturamento NNE'!$E$2:$E$707,'Infos Relatório'!$B$326,'Faturamento NNE'!$F$2:$F$707,'Infos Relatório'!$B362,'Faturamento NNE'!$AA$2:$AA$707,'Infos Relatório'!AM$1)</f>
        <v>0</v>
      </c>
      <c r="AN362" s="542">
        <f>SUMIFS('Faturamento NNE'!$H$2:$H$707,'Faturamento NNE'!$E$2:$E$707,'Infos Relatório'!$B$326,'Faturamento NNE'!$F$2:$F$707,'Infos Relatório'!$B362,'Faturamento NNE'!$AA$2:$AA$707,'Infos Relatório'!AM$1)</f>
        <v>0</v>
      </c>
      <c r="AO362" s="542">
        <f>SUMIFS('Faturamento NNE'!$K$2:$K$707,'Faturamento NNE'!$E$2:$E$707,'Infos Relatório'!$B$326,'Faturamento NNE'!$F$2:$F$707,'Infos Relatório'!$B362,'Faturamento NNE'!$AA$2:$AA$707,'Infos Relatório'!AM$1)</f>
        <v>0</v>
      </c>
      <c r="AP362" s="546">
        <f>SUMIFS('Faturamento NNE'!$P$2:$P$707,'Faturamento NNE'!$E$2:$E$707,'Infos Relatório'!$B$326,'Faturamento NNE'!$F$2:$F$707,'Infos Relatório'!$B362,'Faturamento NNE'!$AA$2:$AA$707,'Infos Relatório'!AM$1,'Faturamento NNE'!$U$2:$U$707,"Sim")+SUMIFS('Faturamento NNE'!$Q$2:$Q$707,'Faturamento NNE'!$E$2:$E$707,'Infos Relatório'!$B$326,'Faturamento NNE'!$F$2:$F$707,'Infos Relatório'!$B362,'Faturamento NNE'!$AA$2:$AA$707,'Infos Relatório'!AM$1,'Faturamento NNE'!$U$2:$U$707,"Sim")</f>
        <v>0</v>
      </c>
      <c r="AQ362" s="227" t="e">
        <f t="shared" si="114"/>
        <v>#DIV/0!</v>
      </c>
      <c r="AR362" s="545">
        <f>SUMIFS('Faturamento NNE'!$I$2:$I$707,'Faturamento NNE'!$E$2:$E$707,'Infos Relatório'!$B$326,'Faturamento NNE'!$F$2:$F$707,'Infos Relatório'!$B362,'Faturamento NNE'!$AA$2:$AA$707,'Infos Relatório'!AM$1)</f>
        <v>0</v>
      </c>
      <c r="AS362" s="541">
        <f>COUNTIFS('Faturamento NNE'!$E$2:$E$707,'Infos Relatório'!$B$326,'Faturamento NNE'!$F$2:$F$707,'Infos Relatório'!$B362,'Faturamento NNE'!$AA$2:$AA$707,'Infos Relatório'!AS$1)</f>
        <v>0</v>
      </c>
      <c r="AT362" s="542">
        <f>SUMIFS('Faturamento NNE'!$H$2:$H$707,'Faturamento NNE'!$E$2:$E$707,'Infos Relatório'!$B$326,'Faturamento NNE'!$F$2:$F$707,'Infos Relatório'!$B362,'Faturamento NNE'!$AA$2:$AA$707,'Infos Relatório'!AS$1)</f>
        <v>0</v>
      </c>
      <c r="AU362" s="542">
        <f>SUMIFS('Faturamento NNE'!$K$2:$K$707,'Faturamento NNE'!$E$2:$E$707,'Infos Relatório'!$B$326,'Faturamento NNE'!$F$2:$F$707,'Infos Relatório'!$B362,'Faturamento NNE'!$AA$2:$AA$707,'Infos Relatório'!AS$1)</f>
        <v>0</v>
      </c>
      <c r="AV362" s="546">
        <f>SUMIFS('Faturamento NNE'!$P$2:$P$707,'Faturamento NNE'!$E$2:$E$707,'Infos Relatório'!$B$326,'Faturamento NNE'!$F$2:$F$707,'Infos Relatório'!$B362,'Faturamento NNE'!$AA$2:$AA$707,'Infos Relatório'!AS$1,'Faturamento NNE'!$U$2:$U$707,"Sim")+SUMIFS('Faturamento NNE'!$Q$2:$Q$707,'Faturamento NNE'!$E$2:$E$707,'Infos Relatório'!$B$326,'Faturamento NNE'!$F$2:$F$707,'Infos Relatório'!$B362,'Faturamento NNE'!$AA$2:$AA$707,'Infos Relatório'!AS$1,'Faturamento NNE'!$U$2:$U$707,"Sim")</f>
        <v>0</v>
      </c>
      <c r="AW362" s="227" t="e">
        <f t="shared" si="115"/>
        <v>#DIV/0!</v>
      </c>
      <c r="AX362" s="545">
        <f>SUMIFS('Faturamento NNE'!$I$2:$I$707,'Faturamento NNE'!$E$2:$E$707,'Infos Relatório'!$B$326,'Faturamento NNE'!$F$2:$F$707,'Infos Relatório'!$B362,'Faturamento NNE'!$AA$2:$AA$707,'Infos Relatório'!AS$1)</f>
        <v>0</v>
      </c>
      <c r="AY362" s="541">
        <f>COUNTIFS('Faturamento NNE'!$E$2:$E$707,'Infos Relatório'!$B$326,'Faturamento NNE'!$F$2:$F$707,'Infos Relatório'!$B362,'Faturamento NNE'!$AA$2:$AA$707,'Infos Relatório'!AY$1)</f>
        <v>0</v>
      </c>
      <c r="AZ362" s="542">
        <f>SUMIFS('Faturamento NNE'!$H$2:$H$707,'Faturamento NNE'!$E$2:$E$707,'Infos Relatório'!$B$326,'Faturamento NNE'!$F$2:$F$707,'Infos Relatório'!$B362,'Faturamento NNE'!$AA$2:$AA$707,'Infos Relatório'!AY$1)</f>
        <v>0</v>
      </c>
      <c r="BA362" s="542">
        <f>SUMIFS('Faturamento NNE'!$K$2:$K$707,'Faturamento NNE'!$E$2:$E$707,'Infos Relatório'!$B$326,'Faturamento NNE'!$F$2:$F$707,'Infos Relatório'!$B362,'Faturamento NNE'!$AA$2:$AA$707,'Infos Relatório'!AY$1)</f>
        <v>0</v>
      </c>
      <c r="BB362" s="546">
        <f>SUMIFS('Faturamento NNE'!$P$2:$P$707,'Faturamento NNE'!$E$2:$E$707,'Infos Relatório'!$B$326,'Faturamento NNE'!$F$2:$F$707,'Infos Relatório'!$B362,'Faturamento NNE'!$AA$2:$AA$707,'Infos Relatório'!AY$1,'Faturamento NNE'!$U$2:$U$707,"Sim")+SUMIFS('Faturamento NNE'!$Q$2:$Q$707,'Faturamento NNE'!$E$2:$E$707,'Infos Relatório'!$B$326,'Faturamento NNE'!$F$2:$F$707,'Infos Relatório'!$B362,'Faturamento NNE'!$AA$2:$AA$707,'Infos Relatório'!AY$1,'Faturamento NNE'!$U$2:$U$707,"Sim")</f>
        <v>0</v>
      </c>
      <c r="BC362" s="227" t="e">
        <f t="shared" si="116"/>
        <v>#DIV/0!</v>
      </c>
      <c r="BD362" s="545">
        <f>SUMIFS('Faturamento NNE'!$I$2:$I$707,'Faturamento NNE'!$E$2:$E$707,'Infos Relatório'!$B$326,'Faturamento NNE'!$F$2:$F$707,'Infos Relatório'!$B362,'Faturamento NNE'!$AA$2:$AA$707,'Infos Relatório'!AY$1)</f>
        <v>0</v>
      </c>
      <c r="BE362" s="541">
        <f>COUNTIFS('Faturamento NNE'!$E$2:$E$707,'Infos Relatório'!$B$326,'Faturamento NNE'!$F$2:$F$707,'Infos Relatório'!$B362,'Faturamento NNE'!$AA$2:$AA$707,'Infos Relatório'!BE$1)</f>
        <v>0</v>
      </c>
      <c r="BF362" s="542">
        <f>SUMIFS('Faturamento NNE'!$H$2:$H$707,'Faturamento NNE'!$E$2:$E$707,'Infos Relatório'!$B$326,'Faturamento NNE'!$F$2:$F$707,'Infos Relatório'!$B362,'Faturamento NNE'!$AA$2:$AA$707,'Infos Relatório'!BE$1)</f>
        <v>0</v>
      </c>
      <c r="BG362" s="542">
        <f>SUMIFS('Faturamento NNE'!$K$2:$K$707,'Faturamento NNE'!$E$2:$E$707,'Infos Relatório'!$B$326,'Faturamento NNE'!$F$2:$F$707,'Infos Relatório'!$B362,'Faturamento NNE'!$AA$2:$AA$707,'Infos Relatório'!BE$1)</f>
        <v>0</v>
      </c>
      <c r="BH362" s="546">
        <f>SUMIFS('Faturamento NNE'!$P$2:$P$707,'Faturamento NNE'!$E$2:$E$707,'Infos Relatório'!$B$326,'Faturamento NNE'!$F$2:$F$707,'Infos Relatório'!$B362,'Faturamento NNE'!$AA$2:$AA$707,'Infos Relatório'!BE$1,'Faturamento NNE'!$U$2:$U$707,"Sim")+SUMIFS('Faturamento NNE'!$Q$2:$Q$707,'Faturamento NNE'!$E$2:$E$707,'Infos Relatório'!$B$326,'Faturamento NNE'!$F$2:$F$707,'Infos Relatório'!$B362,'Faturamento NNE'!$AA$2:$AA$707,'Infos Relatório'!BE$1,'Faturamento NNE'!$U$2:$U$707,"Sim")</f>
        <v>0</v>
      </c>
      <c r="BI362" s="227" t="e">
        <f t="shared" si="117"/>
        <v>#DIV/0!</v>
      </c>
      <c r="BJ362" s="545">
        <f>SUMIFS('Faturamento NNE'!$I$2:$I$707,'Faturamento NNE'!$E$2:$E$707,'Infos Relatório'!$B$326,'Faturamento NNE'!$F$2:$F$707,'Infos Relatório'!$B362,'Faturamento NNE'!$AA$2:$AA$707,'Infos Relatório'!BE$1)</f>
        <v>0</v>
      </c>
      <c r="BK362" s="541">
        <f>COUNTIFS('Faturamento NNE'!$E$2:$E$707,'Infos Relatório'!$B$326,'Faturamento NNE'!$F$2:$F$707,'Infos Relatório'!$B362,'Faturamento NNE'!$AA$2:$AA$707,'Infos Relatório'!BK$1)</f>
        <v>0</v>
      </c>
      <c r="BL362" s="542">
        <f>SUMIFS('Faturamento NNE'!$H$2:$H$707,'Faturamento NNE'!$E$2:$E$707,'Infos Relatório'!$B$326,'Faturamento NNE'!$F$2:$F$707,'Infos Relatório'!$B362,'Faturamento NNE'!$AA$2:$AA$707,'Infos Relatório'!BK$1)</f>
        <v>0</v>
      </c>
      <c r="BM362" s="542">
        <f>SUMIFS('Faturamento NNE'!$K$2:$K$707,'Faturamento NNE'!$E$2:$E$707,'Infos Relatório'!$B$326,'Faturamento NNE'!$F$2:$F$707,'Infos Relatório'!$B362,'Faturamento NNE'!$AA$2:$AA$707,'Infos Relatório'!BK$1)</f>
        <v>0</v>
      </c>
      <c r="BN362" s="546">
        <f>SUMIFS('Faturamento NNE'!$P$2:$P$707,'Faturamento NNE'!$E$2:$E$707,'Infos Relatório'!$B$326,'Faturamento NNE'!$F$2:$F$707,'Infos Relatório'!$B362,'Faturamento NNE'!$AA$2:$AA$707,'Infos Relatório'!BK$1,'Faturamento NNE'!$U$2:$U$707,"Sim")+SUMIFS('Faturamento NNE'!$Q$2:$Q$707,'Faturamento NNE'!$E$2:$E$707,'Infos Relatório'!$B$326,'Faturamento NNE'!$F$2:$F$707,'Infos Relatório'!$B362,'Faturamento NNE'!$AA$2:$AA$707,'Infos Relatório'!BK$1,'Faturamento NNE'!$U$2:$U$707,"Sim")</f>
        <v>0</v>
      </c>
      <c r="BO362" s="227" t="e">
        <f t="shared" si="118"/>
        <v>#DIV/0!</v>
      </c>
      <c r="BP362" s="545">
        <f>SUMIFS('Faturamento NNE'!$I$2:$I$707,'Faturamento NNE'!$E$2:$E$707,'Infos Relatório'!$B$326,'Faturamento NNE'!$F$2:$F$707,'Infos Relatório'!$B362,'Faturamento NNE'!$AA$2:$AA$707,'Infos Relatório'!BK$1)</f>
        <v>0</v>
      </c>
      <c r="BQ362" s="541">
        <f>COUNTIFS('Faturamento NNE'!$E$2:$E$707,'Infos Relatório'!$B$326,'Faturamento NNE'!$F$2:$F$707,'Infos Relatório'!$B362,'Faturamento NNE'!$AA$2:$AA$707,'Infos Relatório'!BQ$1)</f>
        <v>0</v>
      </c>
      <c r="BR362" s="542">
        <f>SUMIFS('Faturamento NNE'!$H$2:$H$707,'Faturamento NNE'!$E$2:$E$707,'Infos Relatório'!$B$326,'Faturamento NNE'!$F$2:$F$707,'Infos Relatório'!$B362,'Faturamento NNE'!$AA$2:$AA$707,'Infos Relatório'!BQ$1)</f>
        <v>0</v>
      </c>
      <c r="BS362" s="542">
        <f>SUMIFS('Faturamento NNE'!$K$2:$K$707,'Faturamento NNE'!$E$2:$E$707,'Infos Relatório'!$B$326,'Faturamento NNE'!$F$2:$F$707,'Infos Relatório'!$B362,'Faturamento NNE'!$AA$2:$AA$707,'Infos Relatório'!BQ$1)</f>
        <v>0</v>
      </c>
      <c r="BT362" s="546">
        <f>SUMIFS('Faturamento NNE'!$P$2:$P$707,'Faturamento NNE'!$E$2:$E$707,'Infos Relatório'!$B$326,'Faturamento NNE'!$F$2:$F$707,'Infos Relatório'!$B362,'Faturamento NNE'!$AA$2:$AA$707,'Infos Relatório'!BQ$1,'Faturamento NNE'!$U$2:$U$707,"Sim")+SUMIFS('Faturamento NNE'!$Q$2:$Q$707,'Faturamento NNE'!$E$2:$E$707,'Infos Relatório'!$B$326,'Faturamento NNE'!$F$2:$F$707,'Infos Relatório'!$B362,'Faturamento NNE'!$AA$2:$AA$707,'Infos Relatório'!BQ$1,'Faturamento NNE'!$U$2:$U$707,"Sim")</f>
        <v>0</v>
      </c>
      <c r="BU362" s="227" t="e">
        <f t="shared" si="119"/>
        <v>#DIV/0!</v>
      </c>
      <c r="BV362" s="545">
        <f>SUMIFS('Faturamento NNE'!$I$2:$I$707,'Faturamento NNE'!$E$2:$E$707,'Infos Relatório'!$B$326,'Faturamento NNE'!$F$2:$F$707,'Infos Relatório'!$B362,'Faturamento NNE'!$AA$2:$AA$707,'Infos Relatório'!BQ$1)</f>
        <v>0</v>
      </c>
    </row>
    <row r="363" spans="2:74">
      <c r="B363" s="217" t="s">
        <v>166</v>
      </c>
      <c r="C363" s="541">
        <f>COUNTIFS('Faturamento NNE'!$E$2:$E$707,'Infos Relatório'!$B$326,'Faturamento NNE'!$F$2:$F$707,'Infos Relatório'!$B363,'Faturamento NNE'!$AA$2:$AA$707,'Infos Relatório'!C$1)</f>
        <v>0</v>
      </c>
      <c r="D363" s="542">
        <f>SUMIFS('Faturamento NNE'!$H$2:$H$707,'Faturamento NNE'!$E$2:$E$707,'Infos Relatório'!$B$326,'Faturamento NNE'!$F$2:$F$707,'Infos Relatório'!$B363,'Faturamento NNE'!$AA$2:$AA$707,'Infos Relatório'!C$1)</f>
        <v>0</v>
      </c>
      <c r="E363" s="543">
        <f>SUMIFS('Faturamento NNE'!$K$2:$K$707,'Faturamento NNE'!$E$2:$E$707,'Infos Relatório'!$B$326,'Faturamento NNE'!$F$2:$F$707,'Infos Relatório'!$B363,'Faturamento NNE'!$AA$2:$AA$707,'Infos Relatório'!C$1)</f>
        <v>0</v>
      </c>
      <c r="F363" s="544">
        <f>SUMIFS('Faturamento NNE'!$P$2:$P$707,'Faturamento NNE'!$E$2:$E$707,'Infos Relatório'!$B$326,'Faturamento NNE'!$F$2:$F$707,'Infos Relatório'!$B363,'Faturamento NNE'!$AA$2:$AA$707,'Infos Relatório'!C$1,'Faturamento NNE'!$U$2:$U$707,"Sim")+SUMIFS('Faturamento NNE'!$Q$2:$Q$707,'Faturamento NNE'!$E$2:$E$707,'Infos Relatório'!$B$326,'Faturamento NNE'!$F$2:$F$707,'Infos Relatório'!$B363,'Faturamento NNE'!$AA$2:$AA$707,'Infos Relatório'!C$1,'Faturamento NNE'!$U$2:$U$707,"Sim")</f>
        <v>0</v>
      </c>
      <c r="G363" s="283" t="e">
        <f t="shared" si="108"/>
        <v>#DIV/0!</v>
      </c>
      <c r="H363" s="545">
        <f>SUMIFS('Faturamento NNE'!$I$2:$I$707,'Faturamento NNE'!$E$2:$E$707,'Infos Relatório'!$B$326,'Faturamento NNE'!$F$2:$F$707,'Infos Relatório'!$B363,'Faturamento NNE'!$AA$2:$AA$707,'Infos Relatório'!C$1)</f>
        <v>0</v>
      </c>
      <c r="I363" s="541">
        <f>COUNTIFS('Faturamento NNE'!$E$2:$E$707,'Infos Relatório'!$B$326,'Faturamento NNE'!$F$2:$F$707,'Infos Relatório'!$B363,'Faturamento NNE'!$AA$2:$AA$707,'Infos Relatório'!I$1)</f>
        <v>0</v>
      </c>
      <c r="J363" s="542">
        <f>SUMIFS('Faturamento NNE'!$H$2:$H$707,'Faturamento NNE'!$E$2:$E$707,'Infos Relatório'!$B$326,'Faturamento NNE'!$F$2:$F$707,'Infos Relatório'!$B363,'Faturamento NNE'!$AA$2:$AA$707,'Infos Relatório'!I$1)</f>
        <v>0</v>
      </c>
      <c r="K363" s="543">
        <f>SUMIFS('Faturamento NNE'!$K$2:$K$707,'Faturamento NNE'!$E$2:$E$707,'Infos Relatório'!$B$326,'Faturamento NNE'!$F$2:$F$707,'Infos Relatório'!$B363,'Faturamento NNE'!$AA$2:$AA$707,'Infos Relatório'!I$1)</f>
        <v>0</v>
      </c>
      <c r="L363" s="544">
        <f>SUMIFS('Faturamento NNE'!$P$2:$P$707,'Faturamento NNE'!$E$2:$E$707,'Infos Relatório'!$B$326,'Faturamento NNE'!$F$2:$F$707,'Infos Relatório'!$B363,'Faturamento NNE'!$AA$2:$AA$707,'Infos Relatório'!I$1,'Faturamento NNE'!$U$2:$U$707,"Sim")+SUMIFS('Faturamento NNE'!$Q$2:$Q$707,'Faturamento NNE'!$E$2:$E$707,'Infos Relatório'!$B$326,'Faturamento NNE'!$F$2:$F$707,'Infos Relatório'!$B363,'Faturamento NNE'!$AA$2:$AA$707,'Infos Relatório'!I$1,'Faturamento NNE'!$U$2:$U$707,"Sim")</f>
        <v>0</v>
      </c>
      <c r="M363" s="283" t="e">
        <f t="shared" si="109"/>
        <v>#DIV/0!</v>
      </c>
      <c r="N363" s="545">
        <f>SUMIFS('Faturamento NNE'!$I$2:$I$707,'Faturamento NNE'!$E$2:$E$707,'Infos Relatório'!$B$326,'Faturamento NNE'!$F$2:$F$707,'Infos Relatório'!$B363,'Faturamento NNE'!$AA$2:$AA$707,'Infos Relatório'!I$1)</f>
        <v>0</v>
      </c>
      <c r="O363" s="541">
        <f>COUNTIFS('Faturamento NNE'!$E$2:$E$707,'Infos Relatório'!$B$326,'Faturamento NNE'!$F$2:$F$707,'Infos Relatório'!$B363,'Faturamento NNE'!$AA$2:$AA$707,'Infos Relatório'!O$1)</f>
        <v>0</v>
      </c>
      <c r="P363" s="542">
        <f>SUMIFS('Faturamento NNE'!$H$2:$H$707,'Faturamento NNE'!$E$2:$E$707,'Infos Relatório'!$B$326,'Faturamento NNE'!$F$2:$F$707,'Infos Relatório'!$B363,'Faturamento NNE'!$AA$2:$AA$707,'Infos Relatório'!O$1)</f>
        <v>0</v>
      </c>
      <c r="Q363" s="542">
        <f>SUMIFS('Faturamento NNE'!$K$2:$K$707,'Faturamento NNE'!$E$2:$E$707,'Infos Relatório'!$B$326,'Faturamento NNE'!$F$2:$F$707,'Infos Relatório'!$B363,'Faturamento NNE'!$AA$2:$AA$707,'Infos Relatório'!O$1)</f>
        <v>0</v>
      </c>
      <c r="R363" s="546">
        <f>SUMIFS('Faturamento NNE'!$P$2:$P$707,'Faturamento NNE'!$E$2:$E$707,'Infos Relatório'!$B$326,'Faturamento NNE'!$F$2:$F$707,'Infos Relatório'!$B363,'Faturamento NNE'!$AA$2:$AA$707,'Infos Relatório'!O$1,'Faturamento NNE'!$U$2:$U$707,"Sim")+SUMIFS('Faturamento NNE'!$Q$2:$Q$707,'Faturamento NNE'!$E$2:$E$707,'Infos Relatório'!$B$326,'Faturamento NNE'!$F$2:$F$707,'Infos Relatório'!$B363,'Faturamento NNE'!$AA$2:$AA$707,'Infos Relatório'!O$1,'Faturamento NNE'!$U$2:$U$707,"Sim")</f>
        <v>0</v>
      </c>
      <c r="S363" s="227" t="e">
        <f t="shared" si="110"/>
        <v>#DIV/0!</v>
      </c>
      <c r="T363" s="545">
        <f>SUMIFS('Faturamento NNE'!$I$2:$I$707,'Faturamento NNE'!$E$2:$E$707,'Infos Relatório'!$B$326,'Faturamento NNE'!$F$2:$F$707,'Infos Relatório'!$B363,'Faturamento NNE'!$AA$2:$AA$707,'Infos Relatório'!O$1)</f>
        <v>0</v>
      </c>
      <c r="U363" s="541">
        <f>COUNTIFS('Faturamento NNE'!$E$2:$E$707,'Infos Relatório'!$B$326,'Faturamento NNE'!$F$2:$F$707,'Infos Relatório'!$B363,'Faturamento NNE'!$AA$2:$AA$707,'Infos Relatório'!U$1)</f>
        <v>0</v>
      </c>
      <c r="V363" s="542">
        <f>SUMIFS('Faturamento NNE'!$H$2:$H$707,'Faturamento NNE'!$E$2:$E$707,'Infos Relatório'!$B$326,'Faturamento NNE'!$F$2:$F$707,'Infos Relatório'!$B363,'Faturamento NNE'!$AA$2:$AA$707,'Infos Relatório'!U$1)</f>
        <v>0</v>
      </c>
      <c r="W363" s="542">
        <f>SUMIFS('Faturamento NNE'!$K$2:$K$707,'Faturamento NNE'!$E$2:$E$707,'Infos Relatório'!$B$326,'Faturamento NNE'!$F$2:$F$707,'Infos Relatório'!$B363,'Faturamento NNE'!$AA$2:$AA$707,'Infos Relatório'!U$1)</f>
        <v>0</v>
      </c>
      <c r="X363" s="546">
        <f>SUMIFS('Faturamento NNE'!$P$2:$P$707,'Faturamento NNE'!$E$2:$E$707,'Infos Relatório'!$B$326,'Faturamento NNE'!$F$2:$F$707,'Infos Relatório'!$B363,'Faturamento NNE'!$AA$2:$AA$707,'Infos Relatório'!U$1,'Faturamento NNE'!$U$2:$U$707,"Sim")+SUMIFS('Faturamento NNE'!$Q$2:$Q$707,'Faturamento NNE'!$E$2:$E$707,'Infos Relatório'!$B$326,'Faturamento NNE'!$F$2:$F$707,'Infos Relatório'!$B363,'Faturamento NNE'!$AA$2:$AA$707,'Infos Relatório'!U$1,'Faturamento NNE'!$U$2:$U$707,"Sim")</f>
        <v>0</v>
      </c>
      <c r="Y363" s="227" t="e">
        <f t="shared" si="111"/>
        <v>#DIV/0!</v>
      </c>
      <c r="Z363" s="545">
        <f>SUMIFS('Faturamento NNE'!$I$2:$I$707,'Faturamento NNE'!$E$2:$E$707,'Infos Relatório'!$B$326,'Faturamento NNE'!$F$2:$F$707,'Infos Relatório'!$B363,'Faturamento NNE'!$AA$2:$AA$707,'Infos Relatório'!U$1)</f>
        <v>0</v>
      </c>
      <c r="AA363" s="541">
        <f>COUNTIFS('Faturamento NNE'!$E$2:$E$707,'Infos Relatório'!$B$326,'Faturamento NNE'!$F$2:$F$707,'Infos Relatório'!$B363,'Faturamento NNE'!$AA$2:$AA$707,'Infos Relatório'!AA$1)</f>
        <v>0</v>
      </c>
      <c r="AB363" s="542">
        <f>SUMIFS('Faturamento NNE'!$H$2:$H$707,'Faturamento NNE'!$E$2:$E$707,'Infos Relatório'!$B$326,'Faturamento NNE'!$F$2:$F$707,'Infos Relatório'!$B363,'Faturamento NNE'!$AA$2:$AA$707,'Infos Relatório'!AA$1)</f>
        <v>0</v>
      </c>
      <c r="AC363" s="542">
        <f>SUMIFS('Faturamento NNE'!$K$2:$K$707,'Faturamento NNE'!$E$2:$E$707,'Infos Relatório'!$B$326,'Faturamento NNE'!$F$2:$F$707,'Infos Relatório'!$B363,'Faturamento NNE'!$AA$2:$AA$707,'Infos Relatório'!AA$1)</f>
        <v>0</v>
      </c>
      <c r="AD363" s="546">
        <f>SUMIFS('Faturamento NNE'!$P$2:$P$707,'Faturamento NNE'!$E$2:$E$707,'Infos Relatório'!$B$326,'Faturamento NNE'!$F$2:$F$707,'Infos Relatório'!$B363,'Faturamento NNE'!$AA$2:$AA$707,'Infos Relatório'!AA$1,'Faturamento NNE'!$U$2:$U$707,"Sim")+SUMIFS('Faturamento NNE'!$Q$2:$Q$707,'Faturamento NNE'!$E$2:$E$707,'Infos Relatório'!$B$326,'Faturamento NNE'!$F$2:$F$707,'Infos Relatório'!$B363,'Faturamento NNE'!$AA$2:$AA$707,'Infos Relatório'!AA$1,'Faturamento NNE'!$U$2:$U$707,"Sim")</f>
        <v>0</v>
      </c>
      <c r="AE363" s="227" t="e">
        <f t="shared" si="112"/>
        <v>#DIV/0!</v>
      </c>
      <c r="AF363" s="545">
        <f>SUMIFS('Faturamento NNE'!$I$2:$I$707,'Faturamento NNE'!$E$2:$E$707,'Infos Relatório'!$B$326,'Faturamento NNE'!$F$2:$F$707,'Infos Relatório'!$B363,'Faturamento NNE'!$AA$2:$AA$707,'Infos Relatório'!AA$1)</f>
        <v>0</v>
      </c>
      <c r="AG363" s="541">
        <f>COUNTIFS('Faturamento NNE'!$E$2:$E$707,'Infos Relatório'!$B$326,'Faturamento NNE'!$F$2:$F$707,'Infos Relatório'!$B363,'Faturamento NNE'!$AA$2:$AA$707,'Infos Relatório'!AG$1)</f>
        <v>0</v>
      </c>
      <c r="AH363" s="542">
        <f>SUMIFS('Faturamento NNE'!$H$2:$H$707,'Faturamento NNE'!$E$2:$E$707,'Infos Relatório'!$B$326,'Faturamento NNE'!$F$2:$F$707,'Infos Relatório'!$B363,'Faturamento NNE'!$AA$2:$AA$707,'Infos Relatório'!AG$1)</f>
        <v>0</v>
      </c>
      <c r="AI363" s="542">
        <f>SUMIFS('Faturamento NNE'!$K$2:$K$707,'Faturamento NNE'!$E$2:$E$707,'Infos Relatório'!$B$326,'Faturamento NNE'!$F$2:$F$707,'Infos Relatório'!$B363,'Faturamento NNE'!$AA$2:$AA$707,'Infos Relatório'!AG$1)</f>
        <v>0</v>
      </c>
      <c r="AJ363" s="546">
        <f>SUMIFS('Faturamento NNE'!$P$2:$P$707,'Faturamento NNE'!$E$2:$E$707,'Infos Relatório'!$B$326,'Faturamento NNE'!$F$2:$F$707,'Infos Relatório'!$B363,'Faturamento NNE'!$AA$2:$AA$707,'Infos Relatório'!AG$1,'Faturamento NNE'!$U$2:$U$707,"Sim")+SUMIFS('Faturamento NNE'!$Q$2:$Q$707,'Faturamento NNE'!$E$2:$E$707,'Infos Relatório'!$B$326,'Faturamento NNE'!$F$2:$F$707,'Infos Relatório'!$B363,'Faturamento NNE'!$AA$2:$AA$707,'Infos Relatório'!AG$1,'Faturamento NNE'!$U$2:$U$707,"Sim")</f>
        <v>0</v>
      </c>
      <c r="AK363" s="227" t="e">
        <f t="shared" si="113"/>
        <v>#DIV/0!</v>
      </c>
      <c r="AL363" s="545">
        <f>SUMIFS('Faturamento NNE'!$I$2:$I$707,'Faturamento NNE'!$E$2:$E$707,'Infos Relatório'!$B$326,'Faturamento NNE'!$F$2:$F$707,'Infos Relatório'!$B363,'Faturamento NNE'!$AA$2:$AA$707,'Infos Relatório'!AG$1)</f>
        <v>0</v>
      </c>
      <c r="AM363" s="541">
        <f>COUNTIFS('Faturamento NNE'!$E$2:$E$707,'Infos Relatório'!$B$326,'Faturamento NNE'!$F$2:$F$707,'Infos Relatório'!$B363,'Faturamento NNE'!$AA$2:$AA$707,'Infos Relatório'!AM$1)</f>
        <v>0</v>
      </c>
      <c r="AN363" s="542">
        <f>SUMIFS('Faturamento NNE'!$H$2:$H$707,'Faturamento NNE'!$E$2:$E$707,'Infos Relatório'!$B$326,'Faturamento NNE'!$F$2:$F$707,'Infos Relatório'!$B363,'Faturamento NNE'!$AA$2:$AA$707,'Infos Relatório'!AM$1)</f>
        <v>0</v>
      </c>
      <c r="AO363" s="542">
        <f>SUMIFS('Faturamento NNE'!$K$2:$K$707,'Faturamento NNE'!$E$2:$E$707,'Infos Relatório'!$B$326,'Faturamento NNE'!$F$2:$F$707,'Infos Relatório'!$B363,'Faturamento NNE'!$AA$2:$AA$707,'Infos Relatório'!AM$1)</f>
        <v>0</v>
      </c>
      <c r="AP363" s="546">
        <f>SUMIFS('Faturamento NNE'!$P$2:$P$707,'Faturamento NNE'!$E$2:$E$707,'Infos Relatório'!$B$326,'Faturamento NNE'!$F$2:$F$707,'Infos Relatório'!$B363,'Faturamento NNE'!$AA$2:$AA$707,'Infos Relatório'!AM$1,'Faturamento NNE'!$U$2:$U$707,"Sim")+SUMIFS('Faturamento NNE'!$Q$2:$Q$707,'Faturamento NNE'!$E$2:$E$707,'Infos Relatório'!$B$326,'Faturamento NNE'!$F$2:$F$707,'Infos Relatório'!$B363,'Faturamento NNE'!$AA$2:$AA$707,'Infos Relatório'!AM$1,'Faturamento NNE'!$U$2:$U$707,"Sim")</f>
        <v>0</v>
      </c>
      <c r="AQ363" s="227" t="e">
        <f t="shared" si="114"/>
        <v>#DIV/0!</v>
      </c>
      <c r="AR363" s="545">
        <f>SUMIFS('Faturamento NNE'!$I$2:$I$707,'Faturamento NNE'!$E$2:$E$707,'Infos Relatório'!$B$326,'Faturamento NNE'!$F$2:$F$707,'Infos Relatório'!$B363,'Faturamento NNE'!$AA$2:$AA$707,'Infos Relatório'!AM$1)</f>
        <v>0</v>
      </c>
      <c r="AS363" s="541">
        <f>COUNTIFS('Faturamento NNE'!$E$2:$E$707,'Infos Relatório'!$B$326,'Faturamento NNE'!$F$2:$F$707,'Infos Relatório'!$B363,'Faturamento NNE'!$AA$2:$AA$707,'Infos Relatório'!AS$1)</f>
        <v>0</v>
      </c>
      <c r="AT363" s="542">
        <f>SUMIFS('Faturamento NNE'!$H$2:$H$707,'Faturamento NNE'!$E$2:$E$707,'Infos Relatório'!$B$326,'Faturamento NNE'!$F$2:$F$707,'Infos Relatório'!$B363,'Faturamento NNE'!$AA$2:$AA$707,'Infos Relatório'!AS$1)</f>
        <v>0</v>
      </c>
      <c r="AU363" s="542">
        <f>SUMIFS('Faturamento NNE'!$K$2:$K$707,'Faturamento NNE'!$E$2:$E$707,'Infos Relatório'!$B$326,'Faturamento NNE'!$F$2:$F$707,'Infos Relatório'!$B363,'Faturamento NNE'!$AA$2:$AA$707,'Infos Relatório'!AS$1)</f>
        <v>0</v>
      </c>
      <c r="AV363" s="546">
        <f>SUMIFS('Faturamento NNE'!$P$2:$P$707,'Faturamento NNE'!$E$2:$E$707,'Infos Relatório'!$B$326,'Faturamento NNE'!$F$2:$F$707,'Infos Relatório'!$B363,'Faturamento NNE'!$AA$2:$AA$707,'Infos Relatório'!AS$1,'Faturamento NNE'!$U$2:$U$707,"Sim")+SUMIFS('Faturamento NNE'!$Q$2:$Q$707,'Faturamento NNE'!$E$2:$E$707,'Infos Relatório'!$B$326,'Faturamento NNE'!$F$2:$F$707,'Infos Relatório'!$B363,'Faturamento NNE'!$AA$2:$AA$707,'Infos Relatório'!AS$1,'Faturamento NNE'!$U$2:$U$707,"Sim")</f>
        <v>0</v>
      </c>
      <c r="AW363" s="227" t="e">
        <f t="shared" si="115"/>
        <v>#DIV/0!</v>
      </c>
      <c r="AX363" s="545">
        <f>SUMIFS('Faturamento NNE'!$I$2:$I$707,'Faturamento NNE'!$E$2:$E$707,'Infos Relatório'!$B$326,'Faturamento NNE'!$F$2:$F$707,'Infos Relatório'!$B363,'Faturamento NNE'!$AA$2:$AA$707,'Infos Relatório'!AS$1)</f>
        <v>0</v>
      </c>
      <c r="AY363" s="541">
        <f>COUNTIFS('Faturamento NNE'!$E$2:$E$707,'Infos Relatório'!$B$326,'Faturamento NNE'!$F$2:$F$707,'Infos Relatório'!$B363,'Faturamento NNE'!$AA$2:$AA$707,'Infos Relatório'!AY$1)</f>
        <v>0</v>
      </c>
      <c r="AZ363" s="542">
        <f>SUMIFS('Faturamento NNE'!$H$2:$H$707,'Faturamento NNE'!$E$2:$E$707,'Infos Relatório'!$B$326,'Faturamento NNE'!$F$2:$F$707,'Infos Relatório'!$B363,'Faturamento NNE'!$AA$2:$AA$707,'Infos Relatório'!AY$1)</f>
        <v>0</v>
      </c>
      <c r="BA363" s="542">
        <f>SUMIFS('Faturamento NNE'!$K$2:$K$707,'Faturamento NNE'!$E$2:$E$707,'Infos Relatório'!$B$326,'Faturamento NNE'!$F$2:$F$707,'Infos Relatório'!$B363,'Faturamento NNE'!$AA$2:$AA$707,'Infos Relatório'!AY$1)</f>
        <v>0</v>
      </c>
      <c r="BB363" s="546">
        <f>SUMIFS('Faturamento NNE'!$P$2:$P$707,'Faturamento NNE'!$E$2:$E$707,'Infos Relatório'!$B$326,'Faturamento NNE'!$F$2:$F$707,'Infos Relatório'!$B363,'Faturamento NNE'!$AA$2:$AA$707,'Infos Relatório'!AY$1,'Faturamento NNE'!$U$2:$U$707,"Sim")+SUMIFS('Faturamento NNE'!$Q$2:$Q$707,'Faturamento NNE'!$E$2:$E$707,'Infos Relatório'!$B$326,'Faturamento NNE'!$F$2:$F$707,'Infos Relatório'!$B363,'Faturamento NNE'!$AA$2:$AA$707,'Infos Relatório'!AY$1,'Faturamento NNE'!$U$2:$U$707,"Sim")</f>
        <v>0</v>
      </c>
      <c r="BC363" s="227" t="e">
        <f t="shared" si="116"/>
        <v>#DIV/0!</v>
      </c>
      <c r="BD363" s="545">
        <f>SUMIFS('Faturamento NNE'!$I$2:$I$707,'Faturamento NNE'!$E$2:$E$707,'Infos Relatório'!$B$326,'Faturamento NNE'!$F$2:$F$707,'Infos Relatório'!$B363,'Faturamento NNE'!$AA$2:$AA$707,'Infos Relatório'!AY$1)</f>
        <v>0</v>
      </c>
      <c r="BE363" s="541">
        <f>COUNTIFS('Faturamento NNE'!$E$2:$E$707,'Infos Relatório'!$B$326,'Faturamento NNE'!$F$2:$F$707,'Infos Relatório'!$B363,'Faturamento NNE'!$AA$2:$AA$707,'Infos Relatório'!BE$1)</f>
        <v>0</v>
      </c>
      <c r="BF363" s="542">
        <f>SUMIFS('Faturamento NNE'!$H$2:$H$707,'Faturamento NNE'!$E$2:$E$707,'Infos Relatório'!$B$326,'Faturamento NNE'!$F$2:$F$707,'Infos Relatório'!$B363,'Faturamento NNE'!$AA$2:$AA$707,'Infos Relatório'!BE$1)</f>
        <v>0</v>
      </c>
      <c r="BG363" s="542">
        <f>SUMIFS('Faturamento NNE'!$K$2:$K$707,'Faturamento NNE'!$E$2:$E$707,'Infos Relatório'!$B$326,'Faturamento NNE'!$F$2:$F$707,'Infos Relatório'!$B363,'Faturamento NNE'!$AA$2:$AA$707,'Infos Relatório'!BE$1)</f>
        <v>0</v>
      </c>
      <c r="BH363" s="546">
        <f>SUMIFS('Faturamento NNE'!$P$2:$P$707,'Faturamento NNE'!$E$2:$E$707,'Infos Relatório'!$B$326,'Faturamento NNE'!$F$2:$F$707,'Infos Relatório'!$B363,'Faturamento NNE'!$AA$2:$AA$707,'Infos Relatório'!BE$1,'Faturamento NNE'!$U$2:$U$707,"Sim")+SUMIFS('Faturamento NNE'!$Q$2:$Q$707,'Faturamento NNE'!$E$2:$E$707,'Infos Relatório'!$B$326,'Faturamento NNE'!$F$2:$F$707,'Infos Relatório'!$B363,'Faturamento NNE'!$AA$2:$AA$707,'Infos Relatório'!BE$1,'Faturamento NNE'!$U$2:$U$707,"Sim")</f>
        <v>0</v>
      </c>
      <c r="BI363" s="227" t="e">
        <f t="shared" si="117"/>
        <v>#DIV/0!</v>
      </c>
      <c r="BJ363" s="545">
        <f>SUMIFS('Faturamento NNE'!$I$2:$I$707,'Faturamento NNE'!$E$2:$E$707,'Infos Relatório'!$B$326,'Faturamento NNE'!$F$2:$F$707,'Infos Relatório'!$B363,'Faturamento NNE'!$AA$2:$AA$707,'Infos Relatório'!BE$1)</f>
        <v>0</v>
      </c>
      <c r="BK363" s="541">
        <f>COUNTIFS('Faturamento NNE'!$E$2:$E$707,'Infos Relatório'!$B$326,'Faturamento NNE'!$F$2:$F$707,'Infos Relatório'!$B363,'Faturamento NNE'!$AA$2:$AA$707,'Infos Relatório'!BK$1)</f>
        <v>0</v>
      </c>
      <c r="BL363" s="542">
        <f>SUMIFS('Faturamento NNE'!$H$2:$H$707,'Faturamento NNE'!$E$2:$E$707,'Infos Relatório'!$B$326,'Faturamento NNE'!$F$2:$F$707,'Infos Relatório'!$B363,'Faturamento NNE'!$AA$2:$AA$707,'Infos Relatório'!BK$1)</f>
        <v>0</v>
      </c>
      <c r="BM363" s="542">
        <f>SUMIFS('Faturamento NNE'!$K$2:$K$707,'Faturamento NNE'!$E$2:$E$707,'Infos Relatório'!$B$326,'Faturamento NNE'!$F$2:$F$707,'Infos Relatório'!$B363,'Faturamento NNE'!$AA$2:$AA$707,'Infos Relatório'!BK$1)</f>
        <v>0</v>
      </c>
      <c r="BN363" s="546">
        <f>SUMIFS('Faturamento NNE'!$P$2:$P$707,'Faturamento NNE'!$E$2:$E$707,'Infos Relatório'!$B$326,'Faturamento NNE'!$F$2:$F$707,'Infos Relatório'!$B363,'Faturamento NNE'!$AA$2:$AA$707,'Infos Relatório'!BK$1,'Faturamento NNE'!$U$2:$U$707,"Sim")+SUMIFS('Faturamento NNE'!$Q$2:$Q$707,'Faturamento NNE'!$E$2:$E$707,'Infos Relatório'!$B$326,'Faturamento NNE'!$F$2:$F$707,'Infos Relatório'!$B363,'Faturamento NNE'!$AA$2:$AA$707,'Infos Relatório'!BK$1,'Faturamento NNE'!$U$2:$U$707,"Sim")</f>
        <v>0</v>
      </c>
      <c r="BO363" s="227" t="e">
        <f t="shared" si="118"/>
        <v>#DIV/0!</v>
      </c>
      <c r="BP363" s="545">
        <f>SUMIFS('Faturamento NNE'!$I$2:$I$707,'Faturamento NNE'!$E$2:$E$707,'Infos Relatório'!$B$326,'Faturamento NNE'!$F$2:$F$707,'Infos Relatório'!$B363,'Faturamento NNE'!$AA$2:$AA$707,'Infos Relatório'!BK$1)</f>
        <v>0</v>
      </c>
      <c r="BQ363" s="541">
        <f>COUNTIFS('Faturamento NNE'!$E$2:$E$707,'Infos Relatório'!$B$326,'Faturamento NNE'!$F$2:$F$707,'Infos Relatório'!$B363,'Faturamento NNE'!$AA$2:$AA$707,'Infos Relatório'!BQ$1)</f>
        <v>0</v>
      </c>
      <c r="BR363" s="542">
        <f>SUMIFS('Faturamento NNE'!$H$2:$H$707,'Faturamento NNE'!$E$2:$E$707,'Infos Relatório'!$B$326,'Faturamento NNE'!$F$2:$F$707,'Infos Relatório'!$B363,'Faturamento NNE'!$AA$2:$AA$707,'Infos Relatório'!BQ$1)</f>
        <v>0</v>
      </c>
      <c r="BS363" s="542">
        <f>SUMIFS('Faturamento NNE'!$K$2:$K$707,'Faturamento NNE'!$E$2:$E$707,'Infos Relatório'!$B$326,'Faturamento NNE'!$F$2:$F$707,'Infos Relatório'!$B363,'Faturamento NNE'!$AA$2:$AA$707,'Infos Relatório'!BQ$1)</f>
        <v>0</v>
      </c>
      <c r="BT363" s="546">
        <f>SUMIFS('Faturamento NNE'!$P$2:$P$707,'Faturamento NNE'!$E$2:$E$707,'Infos Relatório'!$B$326,'Faturamento NNE'!$F$2:$F$707,'Infos Relatório'!$B363,'Faturamento NNE'!$AA$2:$AA$707,'Infos Relatório'!BQ$1,'Faturamento NNE'!$U$2:$U$707,"Sim")+SUMIFS('Faturamento NNE'!$Q$2:$Q$707,'Faturamento NNE'!$E$2:$E$707,'Infos Relatório'!$B$326,'Faturamento NNE'!$F$2:$F$707,'Infos Relatório'!$B363,'Faturamento NNE'!$AA$2:$AA$707,'Infos Relatório'!BQ$1,'Faturamento NNE'!$U$2:$U$707,"Sim")</f>
        <v>0</v>
      </c>
      <c r="BU363" s="227" t="e">
        <f t="shared" si="119"/>
        <v>#DIV/0!</v>
      </c>
      <c r="BV363" s="545">
        <f>SUMIFS('Faturamento NNE'!$I$2:$I$707,'Faturamento NNE'!$E$2:$E$707,'Infos Relatório'!$B$326,'Faturamento NNE'!$F$2:$F$707,'Infos Relatório'!$B363,'Faturamento NNE'!$AA$2:$AA$707,'Infos Relatório'!BQ$1)</f>
        <v>0</v>
      </c>
    </row>
    <row r="364" spans="2:74">
      <c r="B364" s="217" t="s">
        <v>167</v>
      </c>
      <c r="C364" s="541">
        <f>COUNTIFS('Faturamento NNE'!$E$2:$E$707,'Infos Relatório'!$B$326,'Faturamento NNE'!$F$2:$F$707,'Infos Relatório'!$B364,'Faturamento NNE'!$AA$2:$AA$707,'Infos Relatório'!C$1)</f>
        <v>0</v>
      </c>
      <c r="D364" s="542">
        <f>SUMIFS('Faturamento NNE'!$H$2:$H$707,'Faturamento NNE'!$E$2:$E$707,'Infos Relatório'!$B$326,'Faturamento NNE'!$F$2:$F$707,'Infos Relatório'!$B364,'Faturamento NNE'!$AA$2:$AA$707,'Infos Relatório'!C$1)</f>
        <v>0</v>
      </c>
      <c r="E364" s="543">
        <f>SUMIFS('Faturamento NNE'!$K$2:$K$707,'Faturamento NNE'!$E$2:$E$707,'Infos Relatório'!$B$326,'Faturamento NNE'!$F$2:$F$707,'Infos Relatório'!$B364,'Faturamento NNE'!$AA$2:$AA$707,'Infos Relatório'!C$1)</f>
        <v>0</v>
      </c>
      <c r="F364" s="544">
        <f>SUMIFS('Faturamento NNE'!$P$2:$P$707,'Faturamento NNE'!$E$2:$E$707,'Infos Relatório'!$B$326,'Faturamento NNE'!$F$2:$F$707,'Infos Relatório'!$B364,'Faturamento NNE'!$AA$2:$AA$707,'Infos Relatório'!C$1,'Faturamento NNE'!$U$2:$U$707,"Sim")+SUMIFS('Faturamento NNE'!$Q$2:$Q$707,'Faturamento NNE'!$E$2:$E$707,'Infos Relatório'!$B$326,'Faturamento NNE'!$F$2:$F$707,'Infos Relatório'!$B364,'Faturamento NNE'!$AA$2:$AA$707,'Infos Relatório'!C$1,'Faturamento NNE'!$U$2:$U$707,"Sim")</f>
        <v>0</v>
      </c>
      <c r="G364" s="283" t="e">
        <f t="shared" si="108"/>
        <v>#DIV/0!</v>
      </c>
      <c r="H364" s="545">
        <f>SUMIFS('Faturamento NNE'!$I$2:$I$707,'Faturamento NNE'!$E$2:$E$707,'Infos Relatório'!$B$326,'Faturamento NNE'!$F$2:$F$707,'Infos Relatório'!$B364,'Faturamento NNE'!$AA$2:$AA$707,'Infos Relatório'!C$1)</f>
        <v>0</v>
      </c>
      <c r="I364" s="541">
        <f>COUNTIFS('Faturamento NNE'!$E$2:$E$707,'Infos Relatório'!$B$326,'Faturamento NNE'!$F$2:$F$707,'Infos Relatório'!$B364,'Faturamento NNE'!$AA$2:$AA$707,'Infos Relatório'!I$1)</f>
        <v>0</v>
      </c>
      <c r="J364" s="542">
        <f>SUMIFS('Faturamento NNE'!$H$2:$H$707,'Faturamento NNE'!$E$2:$E$707,'Infos Relatório'!$B$326,'Faturamento NNE'!$F$2:$F$707,'Infos Relatório'!$B364,'Faturamento NNE'!$AA$2:$AA$707,'Infos Relatório'!I$1)</f>
        <v>0</v>
      </c>
      <c r="K364" s="543">
        <f>SUMIFS('Faturamento NNE'!$K$2:$K$707,'Faturamento NNE'!$E$2:$E$707,'Infos Relatório'!$B$326,'Faturamento NNE'!$F$2:$F$707,'Infos Relatório'!$B364,'Faturamento NNE'!$AA$2:$AA$707,'Infos Relatório'!I$1)</f>
        <v>0</v>
      </c>
      <c r="L364" s="544">
        <f>SUMIFS('Faturamento NNE'!$P$2:$P$707,'Faturamento NNE'!$E$2:$E$707,'Infos Relatório'!$B$326,'Faturamento NNE'!$F$2:$F$707,'Infos Relatório'!$B364,'Faturamento NNE'!$AA$2:$AA$707,'Infos Relatório'!I$1,'Faturamento NNE'!$U$2:$U$707,"Sim")+SUMIFS('Faturamento NNE'!$Q$2:$Q$707,'Faturamento NNE'!$E$2:$E$707,'Infos Relatório'!$B$326,'Faturamento NNE'!$F$2:$F$707,'Infos Relatório'!$B364,'Faturamento NNE'!$AA$2:$AA$707,'Infos Relatório'!I$1,'Faturamento NNE'!$U$2:$U$707,"Sim")</f>
        <v>0</v>
      </c>
      <c r="M364" s="283" t="e">
        <f t="shared" si="109"/>
        <v>#DIV/0!</v>
      </c>
      <c r="N364" s="545">
        <f>SUMIFS('Faturamento NNE'!$I$2:$I$707,'Faturamento NNE'!$E$2:$E$707,'Infos Relatório'!$B$326,'Faturamento NNE'!$F$2:$F$707,'Infos Relatório'!$B364,'Faturamento NNE'!$AA$2:$AA$707,'Infos Relatório'!I$1)</f>
        <v>0</v>
      </c>
      <c r="O364" s="541">
        <f>COUNTIFS('Faturamento NNE'!$E$2:$E$707,'Infos Relatório'!$B$326,'Faturamento NNE'!$F$2:$F$707,'Infos Relatório'!$B364,'Faturamento NNE'!$AA$2:$AA$707,'Infos Relatório'!O$1)</f>
        <v>0</v>
      </c>
      <c r="P364" s="542">
        <f>SUMIFS('Faturamento NNE'!$H$2:$H$707,'Faturamento NNE'!$E$2:$E$707,'Infos Relatório'!$B$326,'Faturamento NNE'!$F$2:$F$707,'Infos Relatório'!$B364,'Faturamento NNE'!$AA$2:$AA$707,'Infos Relatório'!O$1)</f>
        <v>0</v>
      </c>
      <c r="Q364" s="542">
        <f>SUMIFS('Faturamento NNE'!$K$2:$K$707,'Faturamento NNE'!$E$2:$E$707,'Infos Relatório'!$B$326,'Faturamento NNE'!$F$2:$F$707,'Infos Relatório'!$B364,'Faturamento NNE'!$AA$2:$AA$707,'Infos Relatório'!O$1)</f>
        <v>0</v>
      </c>
      <c r="R364" s="546">
        <f>SUMIFS('Faturamento NNE'!$P$2:$P$707,'Faturamento NNE'!$E$2:$E$707,'Infos Relatório'!$B$326,'Faturamento NNE'!$F$2:$F$707,'Infos Relatório'!$B364,'Faturamento NNE'!$AA$2:$AA$707,'Infos Relatório'!O$1,'Faturamento NNE'!$U$2:$U$707,"Sim")+SUMIFS('Faturamento NNE'!$Q$2:$Q$707,'Faturamento NNE'!$E$2:$E$707,'Infos Relatório'!$B$326,'Faturamento NNE'!$F$2:$F$707,'Infos Relatório'!$B364,'Faturamento NNE'!$AA$2:$AA$707,'Infos Relatório'!O$1,'Faturamento NNE'!$U$2:$U$707,"Sim")</f>
        <v>0</v>
      </c>
      <c r="S364" s="227" t="e">
        <f t="shared" si="110"/>
        <v>#DIV/0!</v>
      </c>
      <c r="T364" s="545">
        <f>SUMIFS('Faturamento NNE'!$I$2:$I$707,'Faturamento NNE'!$E$2:$E$707,'Infos Relatório'!$B$326,'Faturamento NNE'!$F$2:$F$707,'Infos Relatório'!$B364,'Faturamento NNE'!$AA$2:$AA$707,'Infos Relatório'!O$1)</f>
        <v>0</v>
      </c>
      <c r="U364" s="541">
        <f>COUNTIFS('Faturamento NNE'!$E$2:$E$707,'Infos Relatório'!$B$326,'Faturamento NNE'!$F$2:$F$707,'Infos Relatório'!$B364,'Faturamento NNE'!$AA$2:$AA$707,'Infos Relatório'!U$1)</f>
        <v>0</v>
      </c>
      <c r="V364" s="542">
        <f>SUMIFS('Faturamento NNE'!$H$2:$H$707,'Faturamento NNE'!$E$2:$E$707,'Infos Relatório'!$B$326,'Faturamento NNE'!$F$2:$F$707,'Infos Relatório'!$B364,'Faturamento NNE'!$AA$2:$AA$707,'Infos Relatório'!U$1)</f>
        <v>0</v>
      </c>
      <c r="W364" s="542">
        <f>SUMIFS('Faturamento NNE'!$K$2:$K$707,'Faturamento NNE'!$E$2:$E$707,'Infos Relatório'!$B$326,'Faturamento NNE'!$F$2:$F$707,'Infos Relatório'!$B364,'Faturamento NNE'!$AA$2:$AA$707,'Infos Relatório'!U$1)</f>
        <v>0</v>
      </c>
      <c r="X364" s="546">
        <f>SUMIFS('Faturamento NNE'!$P$2:$P$707,'Faturamento NNE'!$E$2:$E$707,'Infos Relatório'!$B$326,'Faturamento NNE'!$F$2:$F$707,'Infos Relatório'!$B364,'Faturamento NNE'!$AA$2:$AA$707,'Infos Relatório'!U$1,'Faturamento NNE'!$U$2:$U$707,"Sim")+SUMIFS('Faturamento NNE'!$Q$2:$Q$707,'Faturamento NNE'!$E$2:$E$707,'Infos Relatório'!$B$326,'Faturamento NNE'!$F$2:$F$707,'Infos Relatório'!$B364,'Faturamento NNE'!$AA$2:$AA$707,'Infos Relatório'!U$1,'Faturamento NNE'!$U$2:$U$707,"Sim")</f>
        <v>0</v>
      </c>
      <c r="Y364" s="227" t="e">
        <f t="shared" si="111"/>
        <v>#DIV/0!</v>
      </c>
      <c r="Z364" s="545">
        <f>SUMIFS('Faturamento NNE'!$I$2:$I$707,'Faturamento NNE'!$E$2:$E$707,'Infos Relatório'!$B$326,'Faturamento NNE'!$F$2:$F$707,'Infos Relatório'!$B364,'Faturamento NNE'!$AA$2:$AA$707,'Infos Relatório'!U$1)</f>
        <v>0</v>
      </c>
      <c r="AA364" s="541">
        <f>COUNTIFS('Faturamento NNE'!$E$2:$E$707,'Infos Relatório'!$B$326,'Faturamento NNE'!$F$2:$F$707,'Infos Relatório'!$B364,'Faturamento NNE'!$AA$2:$AA$707,'Infos Relatório'!AA$1)</f>
        <v>0</v>
      </c>
      <c r="AB364" s="542">
        <f>SUMIFS('Faturamento NNE'!$H$2:$H$707,'Faturamento NNE'!$E$2:$E$707,'Infos Relatório'!$B$326,'Faturamento NNE'!$F$2:$F$707,'Infos Relatório'!$B364,'Faturamento NNE'!$AA$2:$AA$707,'Infos Relatório'!AA$1)</f>
        <v>0</v>
      </c>
      <c r="AC364" s="542">
        <f>SUMIFS('Faturamento NNE'!$K$2:$K$707,'Faturamento NNE'!$E$2:$E$707,'Infos Relatório'!$B$326,'Faturamento NNE'!$F$2:$F$707,'Infos Relatório'!$B364,'Faturamento NNE'!$AA$2:$AA$707,'Infos Relatório'!AA$1)</f>
        <v>0</v>
      </c>
      <c r="AD364" s="546">
        <f>SUMIFS('Faturamento NNE'!$P$2:$P$707,'Faturamento NNE'!$E$2:$E$707,'Infos Relatório'!$B$326,'Faturamento NNE'!$F$2:$F$707,'Infos Relatório'!$B364,'Faturamento NNE'!$AA$2:$AA$707,'Infos Relatório'!AA$1,'Faturamento NNE'!$U$2:$U$707,"Sim")+SUMIFS('Faturamento NNE'!$Q$2:$Q$707,'Faturamento NNE'!$E$2:$E$707,'Infos Relatório'!$B$326,'Faturamento NNE'!$F$2:$F$707,'Infos Relatório'!$B364,'Faturamento NNE'!$AA$2:$AA$707,'Infos Relatório'!AA$1,'Faturamento NNE'!$U$2:$U$707,"Sim")</f>
        <v>0</v>
      </c>
      <c r="AE364" s="227" t="e">
        <f t="shared" si="112"/>
        <v>#DIV/0!</v>
      </c>
      <c r="AF364" s="545">
        <f>SUMIFS('Faturamento NNE'!$I$2:$I$707,'Faturamento NNE'!$E$2:$E$707,'Infos Relatório'!$B$326,'Faturamento NNE'!$F$2:$F$707,'Infos Relatório'!$B364,'Faturamento NNE'!$AA$2:$AA$707,'Infos Relatório'!AA$1)</f>
        <v>0</v>
      </c>
      <c r="AG364" s="541">
        <f>COUNTIFS('Faturamento NNE'!$E$2:$E$707,'Infos Relatório'!$B$326,'Faturamento NNE'!$F$2:$F$707,'Infos Relatório'!$B364,'Faturamento NNE'!$AA$2:$AA$707,'Infos Relatório'!AG$1)</f>
        <v>0</v>
      </c>
      <c r="AH364" s="542">
        <f>SUMIFS('Faturamento NNE'!$H$2:$H$707,'Faturamento NNE'!$E$2:$E$707,'Infos Relatório'!$B$326,'Faturamento NNE'!$F$2:$F$707,'Infos Relatório'!$B364,'Faturamento NNE'!$AA$2:$AA$707,'Infos Relatório'!AG$1)</f>
        <v>0</v>
      </c>
      <c r="AI364" s="542">
        <f>SUMIFS('Faturamento NNE'!$K$2:$K$707,'Faturamento NNE'!$E$2:$E$707,'Infos Relatório'!$B$326,'Faturamento NNE'!$F$2:$F$707,'Infos Relatório'!$B364,'Faturamento NNE'!$AA$2:$AA$707,'Infos Relatório'!AG$1)</f>
        <v>0</v>
      </c>
      <c r="AJ364" s="546">
        <f>SUMIFS('Faturamento NNE'!$P$2:$P$707,'Faturamento NNE'!$E$2:$E$707,'Infos Relatório'!$B$326,'Faturamento NNE'!$F$2:$F$707,'Infos Relatório'!$B364,'Faturamento NNE'!$AA$2:$AA$707,'Infos Relatório'!AG$1,'Faturamento NNE'!$U$2:$U$707,"Sim")+SUMIFS('Faturamento NNE'!$Q$2:$Q$707,'Faturamento NNE'!$E$2:$E$707,'Infos Relatório'!$B$326,'Faturamento NNE'!$F$2:$F$707,'Infos Relatório'!$B364,'Faturamento NNE'!$AA$2:$AA$707,'Infos Relatório'!AG$1,'Faturamento NNE'!$U$2:$U$707,"Sim")</f>
        <v>0</v>
      </c>
      <c r="AK364" s="227" t="e">
        <f t="shared" si="113"/>
        <v>#DIV/0!</v>
      </c>
      <c r="AL364" s="545">
        <f>SUMIFS('Faturamento NNE'!$I$2:$I$707,'Faturamento NNE'!$E$2:$E$707,'Infos Relatório'!$B$326,'Faturamento NNE'!$F$2:$F$707,'Infos Relatório'!$B364,'Faturamento NNE'!$AA$2:$AA$707,'Infos Relatório'!AG$1)</f>
        <v>0</v>
      </c>
      <c r="AM364" s="541">
        <f>COUNTIFS('Faturamento NNE'!$E$2:$E$707,'Infos Relatório'!$B$326,'Faturamento NNE'!$F$2:$F$707,'Infos Relatório'!$B364,'Faturamento NNE'!$AA$2:$AA$707,'Infos Relatório'!AM$1)</f>
        <v>0</v>
      </c>
      <c r="AN364" s="542">
        <f>SUMIFS('Faturamento NNE'!$H$2:$H$707,'Faturamento NNE'!$E$2:$E$707,'Infos Relatório'!$B$326,'Faturamento NNE'!$F$2:$F$707,'Infos Relatório'!$B364,'Faturamento NNE'!$AA$2:$AA$707,'Infos Relatório'!AM$1)</f>
        <v>0</v>
      </c>
      <c r="AO364" s="542">
        <f>SUMIFS('Faturamento NNE'!$K$2:$K$707,'Faturamento NNE'!$E$2:$E$707,'Infos Relatório'!$B$326,'Faturamento NNE'!$F$2:$F$707,'Infos Relatório'!$B364,'Faturamento NNE'!$AA$2:$AA$707,'Infos Relatório'!AM$1)</f>
        <v>0</v>
      </c>
      <c r="AP364" s="546">
        <f>SUMIFS('Faturamento NNE'!$P$2:$P$707,'Faturamento NNE'!$E$2:$E$707,'Infos Relatório'!$B$326,'Faturamento NNE'!$F$2:$F$707,'Infos Relatório'!$B364,'Faturamento NNE'!$AA$2:$AA$707,'Infos Relatório'!AM$1,'Faturamento NNE'!$U$2:$U$707,"Sim")+SUMIFS('Faturamento NNE'!$Q$2:$Q$707,'Faturamento NNE'!$E$2:$E$707,'Infos Relatório'!$B$326,'Faturamento NNE'!$F$2:$F$707,'Infos Relatório'!$B364,'Faturamento NNE'!$AA$2:$AA$707,'Infos Relatório'!AM$1,'Faturamento NNE'!$U$2:$U$707,"Sim")</f>
        <v>0</v>
      </c>
      <c r="AQ364" s="227" t="e">
        <f t="shared" si="114"/>
        <v>#DIV/0!</v>
      </c>
      <c r="AR364" s="545">
        <f>SUMIFS('Faturamento NNE'!$I$2:$I$707,'Faturamento NNE'!$E$2:$E$707,'Infos Relatório'!$B$326,'Faturamento NNE'!$F$2:$F$707,'Infos Relatório'!$B364,'Faturamento NNE'!$AA$2:$AA$707,'Infos Relatório'!AM$1)</f>
        <v>0</v>
      </c>
      <c r="AS364" s="541">
        <f>COUNTIFS('Faturamento NNE'!$E$2:$E$707,'Infos Relatório'!$B$326,'Faturamento NNE'!$F$2:$F$707,'Infos Relatório'!$B364,'Faturamento NNE'!$AA$2:$AA$707,'Infos Relatório'!AS$1)</f>
        <v>0</v>
      </c>
      <c r="AT364" s="542">
        <f>SUMIFS('Faturamento NNE'!$H$2:$H$707,'Faturamento NNE'!$E$2:$E$707,'Infos Relatório'!$B$326,'Faturamento NNE'!$F$2:$F$707,'Infos Relatório'!$B364,'Faturamento NNE'!$AA$2:$AA$707,'Infos Relatório'!AS$1)</f>
        <v>0</v>
      </c>
      <c r="AU364" s="542">
        <f>SUMIFS('Faturamento NNE'!$K$2:$K$707,'Faturamento NNE'!$E$2:$E$707,'Infos Relatório'!$B$326,'Faturamento NNE'!$F$2:$F$707,'Infos Relatório'!$B364,'Faturamento NNE'!$AA$2:$AA$707,'Infos Relatório'!AS$1)</f>
        <v>0</v>
      </c>
      <c r="AV364" s="546">
        <f>SUMIFS('Faturamento NNE'!$P$2:$P$707,'Faturamento NNE'!$E$2:$E$707,'Infos Relatório'!$B$326,'Faturamento NNE'!$F$2:$F$707,'Infos Relatório'!$B364,'Faturamento NNE'!$AA$2:$AA$707,'Infos Relatório'!AS$1,'Faturamento NNE'!$U$2:$U$707,"Sim")+SUMIFS('Faturamento NNE'!$Q$2:$Q$707,'Faturamento NNE'!$E$2:$E$707,'Infos Relatório'!$B$326,'Faturamento NNE'!$F$2:$F$707,'Infos Relatório'!$B364,'Faturamento NNE'!$AA$2:$AA$707,'Infos Relatório'!AS$1,'Faturamento NNE'!$U$2:$U$707,"Sim")</f>
        <v>0</v>
      </c>
      <c r="AW364" s="227" t="e">
        <f t="shared" si="115"/>
        <v>#DIV/0!</v>
      </c>
      <c r="AX364" s="545">
        <f>SUMIFS('Faturamento NNE'!$I$2:$I$707,'Faturamento NNE'!$E$2:$E$707,'Infos Relatório'!$B$326,'Faturamento NNE'!$F$2:$F$707,'Infos Relatório'!$B364,'Faturamento NNE'!$AA$2:$AA$707,'Infos Relatório'!AS$1)</f>
        <v>0</v>
      </c>
      <c r="AY364" s="541">
        <f>COUNTIFS('Faturamento NNE'!$E$2:$E$707,'Infos Relatório'!$B$326,'Faturamento NNE'!$F$2:$F$707,'Infos Relatório'!$B364,'Faturamento NNE'!$AA$2:$AA$707,'Infos Relatório'!AY$1)</f>
        <v>0</v>
      </c>
      <c r="AZ364" s="542">
        <f>SUMIFS('Faturamento NNE'!$H$2:$H$707,'Faturamento NNE'!$E$2:$E$707,'Infos Relatório'!$B$326,'Faturamento NNE'!$F$2:$F$707,'Infos Relatório'!$B364,'Faturamento NNE'!$AA$2:$AA$707,'Infos Relatório'!AY$1)</f>
        <v>0</v>
      </c>
      <c r="BA364" s="542">
        <f>SUMIFS('Faturamento NNE'!$K$2:$K$707,'Faturamento NNE'!$E$2:$E$707,'Infos Relatório'!$B$326,'Faturamento NNE'!$F$2:$F$707,'Infos Relatório'!$B364,'Faturamento NNE'!$AA$2:$AA$707,'Infos Relatório'!AY$1)</f>
        <v>0</v>
      </c>
      <c r="BB364" s="546">
        <f>SUMIFS('Faturamento NNE'!$P$2:$P$707,'Faturamento NNE'!$E$2:$E$707,'Infos Relatório'!$B$326,'Faturamento NNE'!$F$2:$F$707,'Infos Relatório'!$B364,'Faturamento NNE'!$AA$2:$AA$707,'Infos Relatório'!AY$1,'Faturamento NNE'!$U$2:$U$707,"Sim")+SUMIFS('Faturamento NNE'!$Q$2:$Q$707,'Faturamento NNE'!$E$2:$E$707,'Infos Relatório'!$B$326,'Faturamento NNE'!$F$2:$F$707,'Infos Relatório'!$B364,'Faturamento NNE'!$AA$2:$AA$707,'Infos Relatório'!AY$1,'Faturamento NNE'!$U$2:$U$707,"Sim")</f>
        <v>0</v>
      </c>
      <c r="BC364" s="227" t="e">
        <f t="shared" si="116"/>
        <v>#DIV/0!</v>
      </c>
      <c r="BD364" s="545">
        <f>SUMIFS('Faturamento NNE'!$I$2:$I$707,'Faturamento NNE'!$E$2:$E$707,'Infos Relatório'!$B$326,'Faturamento NNE'!$F$2:$F$707,'Infos Relatório'!$B364,'Faturamento NNE'!$AA$2:$AA$707,'Infos Relatório'!AY$1)</f>
        <v>0</v>
      </c>
      <c r="BE364" s="541">
        <f>COUNTIFS('Faturamento NNE'!$E$2:$E$707,'Infos Relatório'!$B$326,'Faturamento NNE'!$F$2:$F$707,'Infos Relatório'!$B364,'Faturamento NNE'!$AA$2:$AA$707,'Infos Relatório'!BE$1)</f>
        <v>0</v>
      </c>
      <c r="BF364" s="542">
        <f>SUMIFS('Faturamento NNE'!$H$2:$H$707,'Faturamento NNE'!$E$2:$E$707,'Infos Relatório'!$B$326,'Faturamento NNE'!$F$2:$F$707,'Infos Relatório'!$B364,'Faturamento NNE'!$AA$2:$AA$707,'Infos Relatório'!BE$1)</f>
        <v>0</v>
      </c>
      <c r="BG364" s="542">
        <f>SUMIFS('Faturamento NNE'!$K$2:$K$707,'Faturamento NNE'!$E$2:$E$707,'Infos Relatório'!$B$326,'Faturamento NNE'!$F$2:$F$707,'Infos Relatório'!$B364,'Faturamento NNE'!$AA$2:$AA$707,'Infos Relatório'!BE$1)</f>
        <v>0</v>
      </c>
      <c r="BH364" s="546">
        <f>SUMIFS('Faturamento NNE'!$P$2:$P$707,'Faturamento NNE'!$E$2:$E$707,'Infos Relatório'!$B$326,'Faturamento NNE'!$F$2:$F$707,'Infos Relatório'!$B364,'Faturamento NNE'!$AA$2:$AA$707,'Infos Relatório'!BE$1,'Faturamento NNE'!$U$2:$U$707,"Sim")+SUMIFS('Faturamento NNE'!$Q$2:$Q$707,'Faturamento NNE'!$E$2:$E$707,'Infos Relatório'!$B$326,'Faturamento NNE'!$F$2:$F$707,'Infos Relatório'!$B364,'Faturamento NNE'!$AA$2:$AA$707,'Infos Relatório'!BE$1,'Faturamento NNE'!$U$2:$U$707,"Sim")</f>
        <v>0</v>
      </c>
      <c r="BI364" s="227" t="e">
        <f t="shared" si="117"/>
        <v>#DIV/0!</v>
      </c>
      <c r="BJ364" s="545">
        <f>SUMIFS('Faturamento NNE'!$I$2:$I$707,'Faturamento NNE'!$E$2:$E$707,'Infos Relatório'!$B$326,'Faturamento NNE'!$F$2:$F$707,'Infos Relatório'!$B364,'Faturamento NNE'!$AA$2:$AA$707,'Infos Relatório'!BE$1)</f>
        <v>0</v>
      </c>
      <c r="BK364" s="541">
        <f>COUNTIFS('Faturamento NNE'!$E$2:$E$707,'Infos Relatório'!$B$326,'Faturamento NNE'!$F$2:$F$707,'Infos Relatório'!$B364,'Faturamento NNE'!$AA$2:$AA$707,'Infos Relatório'!BK$1)</f>
        <v>0</v>
      </c>
      <c r="BL364" s="542">
        <f>SUMIFS('Faturamento NNE'!$H$2:$H$707,'Faturamento NNE'!$E$2:$E$707,'Infos Relatório'!$B$326,'Faturamento NNE'!$F$2:$F$707,'Infos Relatório'!$B364,'Faturamento NNE'!$AA$2:$AA$707,'Infos Relatório'!BK$1)</f>
        <v>0</v>
      </c>
      <c r="BM364" s="542">
        <f>SUMIFS('Faturamento NNE'!$K$2:$K$707,'Faturamento NNE'!$E$2:$E$707,'Infos Relatório'!$B$326,'Faturamento NNE'!$F$2:$F$707,'Infos Relatório'!$B364,'Faturamento NNE'!$AA$2:$AA$707,'Infos Relatório'!BK$1)</f>
        <v>0</v>
      </c>
      <c r="BN364" s="546">
        <f>SUMIFS('Faturamento NNE'!$P$2:$P$707,'Faturamento NNE'!$E$2:$E$707,'Infos Relatório'!$B$326,'Faturamento NNE'!$F$2:$F$707,'Infos Relatório'!$B364,'Faturamento NNE'!$AA$2:$AA$707,'Infos Relatório'!BK$1,'Faturamento NNE'!$U$2:$U$707,"Sim")+SUMIFS('Faturamento NNE'!$Q$2:$Q$707,'Faturamento NNE'!$E$2:$E$707,'Infos Relatório'!$B$326,'Faturamento NNE'!$F$2:$F$707,'Infos Relatório'!$B364,'Faturamento NNE'!$AA$2:$AA$707,'Infos Relatório'!BK$1,'Faturamento NNE'!$U$2:$U$707,"Sim")</f>
        <v>0</v>
      </c>
      <c r="BO364" s="227" t="e">
        <f t="shared" si="118"/>
        <v>#DIV/0!</v>
      </c>
      <c r="BP364" s="545">
        <f>SUMIFS('Faturamento NNE'!$I$2:$I$707,'Faturamento NNE'!$E$2:$E$707,'Infos Relatório'!$B$326,'Faturamento NNE'!$F$2:$F$707,'Infos Relatório'!$B364,'Faturamento NNE'!$AA$2:$AA$707,'Infos Relatório'!BK$1)</f>
        <v>0</v>
      </c>
      <c r="BQ364" s="541">
        <f>COUNTIFS('Faturamento NNE'!$E$2:$E$707,'Infos Relatório'!$B$326,'Faturamento NNE'!$F$2:$F$707,'Infos Relatório'!$B364,'Faturamento NNE'!$AA$2:$AA$707,'Infos Relatório'!BQ$1)</f>
        <v>0</v>
      </c>
      <c r="BR364" s="542">
        <f>SUMIFS('Faturamento NNE'!$H$2:$H$707,'Faturamento NNE'!$E$2:$E$707,'Infos Relatório'!$B$326,'Faturamento NNE'!$F$2:$F$707,'Infos Relatório'!$B364,'Faturamento NNE'!$AA$2:$AA$707,'Infos Relatório'!BQ$1)</f>
        <v>0</v>
      </c>
      <c r="BS364" s="542">
        <f>SUMIFS('Faturamento NNE'!$K$2:$K$707,'Faturamento NNE'!$E$2:$E$707,'Infos Relatório'!$B$326,'Faturamento NNE'!$F$2:$F$707,'Infos Relatório'!$B364,'Faturamento NNE'!$AA$2:$AA$707,'Infos Relatório'!BQ$1)</f>
        <v>0</v>
      </c>
      <c r="BT364" s="546">
        <f>SUMIFS('Faturamento NNE'!$P$2:$P$707,'Faturamento NNE'!$E$2:$E$707,'Infos Relatório'!$B$326,'Faturamento NNE'!$F$2:$F$707,'Infos Relatório'!$B364,'Faturamento NNE'!$AA$2:$AA$707,'Infos Relatório'!BQ$1,'Faturamento NNE'!$U$2:$U$707,"Sim")+SUMIFS('Faturamento NNE'!$Q$2:$Q$707,'Faturamento NNE'!$E$2:$E$707,'Infos Relatório'!$B$326,'Faturamento NNE'!$F$2:$F$707,'Infos Relatório'!$B364,'Faturamento NNE'!$AA$2:$AA$707,'Infos Relatório'!BQ$1,'Faturamento NNE'!$U$2:$U$707,"Sim")</f>
        <v>0</v>
      </c>
      <c r="BU364" s="227" t="e">
        <f t="shared" si="119"/>
        <v>#DIV/0!</v>
      </c>
      <c r="BV364" s="545">
        <f>SUMIFS('Faturamento NNE'!$I$2:$I$707,'Faturamento NNE'!$E$2:$E$707,'Infos Relatório'!$B$326,'Faturamento NNE'!$F$2:$F$707,'Infos Relatório'!$B364,'Faturamento NNE'!$AA$2:$AA$707,'Infos Relatório'!BQ$1)</f>
        <v>0</v>
      </c>
    </row>
    <row r="365" spans="2:74">
      <c r="B365" s="217" t="s">
        <v>168</v>
      </c>
      <c r="C365" s="541">
        <f>COUNTIFS('Faturamento NNE'!$E$2:$E$707,'Infos Relatório'!$B$326,'Faturamento NNE'!$F$2:$F$707,'Infos Relatório'!$B365,'Faturamento NNE'!$AA$2:$AA$707,'Infos Relatório'!C$1)</f>
        <v>0</v>
      </c>
      <c r="D365" s="542">
        <f>SUMIFS('Faturamento NNE'!$H$2:$H$707,'Faturamento NNE'!$E$2:$E$707,'Infos Relatório'!$B$326,'Faturamento NNE'!$F$2:$F$707,'Infos Relatório'!$B365,'Faturamento NNE'!$AA$2:$AA$707,'Infos Relatório'!C$1)</f>
        <v>0</v>
      </c>
      <c r="E365" s="543">
        <f>SUMIFS('Faturamento NNE'!$K$2:$K$707,'Faturamento NNE'!$E$2:$E$707,'Infos Relatório'!$B$326,'Faturamento NNE'!$F$2:$F$707,'Infos Relatório'!$B365,'Faturamento NNE'!$AA$2:$AA$707,'Infos Relatório'!C$1)</f>
        <v>0</v>
      </c>
      <c r="F365" s="544">
        <f>SUMIFS('Faturamento NNE'!$P$2:$P$707,'Faturamento NNE'!$E$2:$E$707,'Infos Relatório'!$B$326,'Faturamento NNE'!$F$2:$F$707,'Infos Relatório'!$B365,'Faturamento NNE'!$AA$2:$AA$707,'Infos Relatório'!C$1,'Faturamento NNE'!$U$2:$U$707,"Sim")+SUMIFS('Faturamento NNE'!$Q$2:$Q$707,'Faturamento NNE'!$E$2:$E$707,'Infos Relatório'!$B$326,'Faturamento NNE'!$F$2:$F$707,'Infos Relatório'!$B365,'Faturamento NNE'!$AA$2:$AA$707,'Infos Relatório'!C$1,'Faturamento NNE'!$U$2:$U$707,"Sim")</f>
        <v>0</v>
      </c>
      <c r="G365" s="283" t="e">
        <f t="shared" si="108"/>
        <v>#DIV/0!</v>
      </c>
      <c r="H365" s="545">
        <f>SUMIFS('Faturamento NNE'!$I$2:$I$707,'Faturamento NNE'!$E$2:$E$707,'Infos Relatório'!$B$326,'Faturamento NNE'!$F$2:$F$707,'Infos Relatório'!$B365,'Faturamento NNE'!$AA$2:$AA$707,'Infos Relatório'!C$1)</f>
        <v>0</v>
      </c>
      <c r="I365" s="541">
        <f>COUNTIFS('Faturamento NNE'!$E$2:$E$707,'Infos Relatório'!$B$326,'Faturamento NNE'!$F$2:$F$707,'Infos Relatório'!$B365,'Faturamento NNE'!$AA$2:$AA$707,'Infos Relatório'!I$1)</f>
        <v>0</v>
      </c>
      <c r="J365" s="542">
        <f>SUMIFS('Faturamento NNE'!$H$2:$H$707,'Faturamento NNE'!$E$2:$E$707,'Infos Relatório'!$B$326,'Faturamento NNE'!$F$2:$F$707,'Infos Relatório'!$B365,'Faturamento NNE'!$AA$2:$AA$707,'Infos Relatório'!I$1)</f>
        <v>0</v>
      </c>
      <c r="K365" s="543">
        <f>SUMIFS('Faturamento NNE'!$K$2:$K$707,'Faturamento NNE'!$E$2:$E$707,'Infos Relatório'!$B$326,'Faturamento NNE'!$F$2:$F$707,'Infos Relatório'!$B365,'Faturamento NNE'!$AA$2:$AA$707,'Infos Relatório'!I$1)</f>
        <v>0</v>
      </c>
      <c r="L365" s="544">
        <f>SUMIFS('Faturamento NNE'!$P$2:$P$707,'Faturamento NNE'!$E$2:$E$707,'Infos Relatório'!$B$326,'Faturamento NNE'!$F$2:$F$707,'Infos Relatório'!$B365,'Faturamento NNE'!$AA$2:$AA$707,'Infos Relatório'!I$1,'Faturamento NNE'!$U$2:$U$707,"Sim")+SUMIFS('Faturamento NNE'!$Q$2:$Q$707,'Faturamento NNE'!$E$2:$E$707,'Infos Relatório'!$B$326,'Faturamento NNE'!$F$2:$F$707,'Infos Relatório'!$B365,'Faturamento NNE'!$AA$2:$AA$707,'Infos Relatório'!I$1,'Faturamento NNE'!$U$2:$U$707,"Sim")</f>
        <v>0</v>
      </c>
      <c r="M365" s="283" t="e">
        <f t="shared" si="109"/>
        <v>#DIV/0!</v>
      </c>
      <c r="N365" s="545">
        <f>SUMIFS('Faturamento NNE'!$I$2:$I$707,'Faturamento NNE'!$E$2:$E$707,'Infos Relatório'!$B$326,'Faturamento NNE'!$F$2:$F$707,'Infos Relatório'!$B365,'Faturamento NNE'!$AA$2:$AA$707,'Infos Relatório'!I$1)</f>
        <v>0</v>
      </c>
      <c r="O365" s="541">
        <f>COUNTIFS('Faturamento NNE'!$E$2:$E$707,'Infos Relatório'!$B$326,'Faturamento NNE'!$F$2:$F$707,'Infos Relatório'!$B365,'Faturamento NNE'!$AA$2:$AA$707,'Infos Relatório'!O$1)</f>
        <v>0</v>
      </c>
      <c r="P365" s="542">
        <f>SUMIFS('Faturamento NNE'!$H$2:$H$707,'Faturamento NNE'!$E$2:$E$707,'Infos Relatório'!$B$326,'Faturamento NNE'!$F$2:$F$707,'Infos Relatório'!$B365,'Faturamento NNE'!$AA$2:$AA$707,'Infos Relatório'!O$1)</f>
        <v>0</v>
      </c>
      <c r="Q365" s="542">
        <f>SUMIFS('Faturamento NNE'!$K$2:$K$707,'Faturamento NNE'!$E$2:$E$707,'Infos Relatório'!$B$326,'Faturamento NNE'!$F$2:$F$707,'Infos Relatório'!$B365,'Faturamento NNE'!$AA$2:$AA$707,'Infos Relatório'!O$1)</f>
        <v>0</v>
      </c>
      <c r="R365" s="546">
        <f>SUMIFS('Faturamento NNE'!$P$2:$P$707,'Faturamento NNE'!$E$2:$E$707,'Infos Relatório'!$B$326,'Faturamento NNE'!$F$2:$F$707,'Infos Relatório'!$B365,'Faturamento NNE'!$AA$2:$AA$707,'Infos Relatório'!O$1,'Faturamento NNE'!$U$2:$U$707,"Sim")+SUMIFS('Faturamento NNE'!$Q$2:$Q$707,'Faturamento NNE'!$E$2:$E$707,'Infos Relatório'!$B$326,'Faturamento NNE'!$F$2:$F$707,'Infos Relatório'!$B365,'Faturamento NNE'!$AA$2:$AA$707,'Infos Relatório'!O$1,'Faturamento NNE'!$U$2:$U$707,"Sim")</f>
        <v>0</v>
      </c>
      <c r="S365" s="227" t="e">
        <f t="shared" si="110"/>
        <v>#DIV/0!</v>
      </c>
      <c r="T365" s="545">
        <f>SUMIFS('Faturamento NNE'!$I$2:$I$707,'Faturamento NNE'!$E$2:$E$707,'Infos Relatório'!$B$326,'Faturamento NNE'!$F$2:$F$707,'Infos Relatório'!$B365,'Faturamento NNE'!$AA$2:$AA$707,'Infos Relatório'!O$1)</f>
        <v>0</v>
      </c>
      <c r="U365" s="541">
        <f>COUNTIFS('Faturamento NNE'!$E$2:$E$707,'Infos Relatório'!$B$326,'Faturamento NNE'!$F$2:$F$707,'Infos Relatório'!$B365,'Faturamento NNE'!$AA$2:$AA$707,'Infos Relatório'!U$1)</f>
        <v>0</v>
      </c>
      <c r="V365" s="542">
        <f>SUMIFS('Faturamento NNE'!$H$2:$H$707,'Faturamento NNE'!$E$2:$E$707,'Infos Relatório'!$B$326,'Faturamento NNE'!$F$2:$F$707,'Infos Relatório'!$B365,'Faturamento NNE'!$AA$2:$AA$707,'Infos Relatório'!U$1)</f>
        <v>0</v>
      </c>
      <c r="W365" s="542">
        <f>SUMIFS('Faturamento NNE'!$K$2:$K$707,'Faturamento NNE'!$E$2:$E$707,'Infos Relatório'!$B$326,'Faturamento NNE'!$F$2:$F$707,'Infos Relatório'!$B365,'Faturamento NNE'!$AA$2:$AA$707,'Infos Relatório'!U$1)</f>
        <v>0</v>
      </c>
      <c r="X365" s="546">
        <f>SUMIFS('Faturamento NNE'!$P$2:$P$707,'Faturamento NNE'!$E$2:$E$707,'Infos Relatório'!$B$326,'Faturamento NNE'!$F$2:$F$707,'Infos Relatório'!$B365,'Faturamento NNE'!$AA$2:$AA$707,'Infos Relatório'!U$1,'Faturamento NNE'!$U$2:$U$707,"Sim")+SUMIFS('Faturamento NNE'!$Q$2:$Q$707,'Faturamento NNE'!$E$2:$E$707,'Infos Relatório'!$B$326,'Faturamento NNE'!$F$2:$F$707,'Infos Relatório'!$B365,'Faturamento NNE'!$AA$2:$AA$707,'Infos Relatório'!U$1,'Faturamento NNE'!$U$2:$U$707,"Sim")</f>
        <v>0</v>
      </c>
      <c r="Y365" s="227" t="e">
        <f t="shared" si="111"/>
        <v>#DIV/0!</v>
      </c>
      <c r="Z365" s="545">
        <f>SUMIFS('Faturamento NNE'!$I$2:$I$707,'Faturamento NNE'!$E$2:$E$707,'Infos Relatório'!$B$326,'Faturamento NNE'!$F$2:$F$707,'Infos Relatório'!$B365,'Faturamento NNE'!$AA$2:$AA$707,'Infos Relatório'!U$1)</f>
        <v>0</v>
      </c>
      <c r="AA365" s="541">
        <f>COUNTIFS('Faturamento NNE'!$E$2:$E$707,'Infos Relatório'!$B$326,'Faturamento NNE'!$F$2:$F$707,'Infos Relatório'!$B365,'Faturamento NNE'!$AA$2:$AA$707,'Infos Relatório'!AA$1)</f>
        <v>0</v>
      </c>
      <c r="AB365" s="542">
        <f>SUMIFS('Faturamento NNE'!$H$2:$H$707,'Faturamento NNE'!$E$2:$E$707,'Infos Relatório'!$B$326,'Faturamento NNE'!$F$2:$F$707,'Infos Relatório'!$B365,'Faturamento NNE'!$AA$2:$AA$707,'Infos Relatório'!AA$1)</f>
        <v>0</v>
      </c>
      <c r="AC365" s="542">
        <f>SUMIFS('Faturamento NNE'!$K$2:$K$707,'Faturamento NNE'!$E$2:$E$707,'Infos Relatório'!$B$326,'Faturamento NNE'!$F$2:$F$707,'Infos Relatório'!$B365,'Faturamento NNE'!$AA$2:$AA$707,'Infos Relatório'!AA$1)</f>
        <v>0</v>
      </c>
      <c r="AD365" s="546">
        <f>SUMIFS('Faturamento NNE'!$P$2:$P$707,'Faturamento NNE'!$E$2:$E$707,'Infos Relatório'!$B$326,'Faturamento NNE'!$F$2:$F$707,'Infos Relatório'!$B365,'Faturamento NNE'!$AA$2:$AA$707,'Infos Relatório'!AA$1,'Faturamento NNE'!$U$2:$U$707,"Sim")+SUMIFS('Faturamento NNE'!$Q$2:$Q$707,'Faturamento NNE'!$E$2:$E$707,'Infos Relatório'!$B$326,'Faturamento NNE'!$F$2:$F$707,'Infos Relatório'!$B365,'Faturamento NNE'!$AA$2:$AA$707,'Infos Relatório'!AA$1,'Faturamento NNE'!$U$2:$U$707,"Sim")</f>
        <v>0</v>
      </c>
      <c r="AE365" s="227" t="e">
        <f t="shared" si="112"/>
        <v>#DIV/0!</v>
      </c>
      <c r="AF365" s="545">
        <f>SUMIFS('Faturamento NNE'!$I$2:$I$707,'Faturamento NNE'!$E$2:$E$707,'Infos Relatório'!$B$326,'Faturamento NNE'!$F$2:$F$707,'Infos Relatório'!$B365,'Faturamento NNE'!$AA$2:$AA$707,'Infos Relatório'!AA$1)</f>
        <v>0</v>
      </c>
      <c r="AG365" s="541">
        <f>COUNTIFS('Faturamento NNE'!$E$2:$E$707,'Infos Relatório'!$B$326,'Faturamento NNE'!$F$2:$F$707,'Infos Relatório'!$B365,'Faturamento NNE'!$AA$2:$AA$707,'Infos Relatório'!AG$1)</f>
        <v>0</v>
      </c>
      <c r="AH365" s="542">
        <f>SUMIFS('Faturamento NNE'!$H$2:$H$707,'Faturamento NNE'!$E$2:$E$707,'Infos Relatório'!$B$326,'Faturamento NNE'!$F$2:$F$707,'Infos Relatório'!$B365,'Faturamento NNE'!$AA$2:$AA$707,'Infos Relatório'!AG$1)</f>
        <v>0</v>
      </c>
      <c r="AI365" s="542">
        <f>SUMIFS('Faturamento NNE'!$K$2:$K$707,'Faturamento NNE'!$E$2:$E$707,'Infos Relatório'!$B$326,'Faturamento NNE'!$F$2:$F$707,'Infos Relatório'!$B365,'Faturamento NNE'!$AA$2:$AA$707,'Infos Relatório'!AG$1)</f>
        <v>0</v>
      </c>
      <c r="AJ365" s="546">
        <f>SUMIFS('Faturamento NNE'!$P$2:$P$707,'Faturamento NNE'!$E$2:$E$707,'Infos Relatório'!$B$326,'Faturamento NNE'!$F$2:$F$707,'Infos Relatório'!$B365,'Faturamento NNE'!$AA$2:$AA$707,'Infos Relatório'!AG$1,'Faturamento NNE'!$U$2:$U$707,"Sim")+SUMIFS('Faturamento NNE'!$Q$2:$Q$707,'Faturamento NNE'!$E$2:$E$707,'Infos Relatório'!$B$326,'Faturamento NNE'!$F$2:$F$707,'Infos Relatório'!$B365,'Faturamento NNE'!$AA$2:$AA$707,'Infos Relatório'!AG$1,'Faturamento NNE'!$U$2:$U$707,"Sim")</f>
        <v>0</v>
      </c>
      <c r="AK365" s="227" t="e">
        <f t="shared" si="113"/>
        <v>#DIV/0!</v>
      </c>
      <c r="AL365" s="545">
        <f>SUMIFS('Faturamento NNE'!$I$2:$I$707,'Faturamento NNE'!$E$2:$E$707,'Infos Relatório'!$B$326,'Faturamento NNE'!$F$2:$F$707,'Infos Relatório'!$B365,'Faturamento NNE'!$AA$2:$AA$707,'Infos Relatório'!AG$1)</f>
        <v>0</v>
      </c>
      <c r="AM365" s="541">
        <f>COUNTIFS('Faturamento NNE'!$E$2:$E$707,'Infos Relatório'!$B$326,'Faturamento NNE'!$F$2:$F$707,'Infos Relatório'!$B365,'Faturamento NNE'!$AA$2:$AA$707,'Infos Relatório'!AM$1)</f>
        <v>0</v>
      </c>
      <c r="AN365" s="542">
        <f>SUMIFS('Faturamento NNE'!$H$2:$H$707,'Faturamento NNE'!$E$2:$E$707,'Infos Relatório'!$B$326,'Faturamento NNE'!$F$2:$F$707,'Infos Relatório'!$B365,'Faturamento NNE'!$AA$2:$AA$707,'Infos Relatório'!AM$1)</f>
        <v>0</v>
      </c>
      <c r="AO365" s="542">
        <f>SUMIFS('Faturamento NNE'!$K$2:$K$707,'Faturamento NNE'!$E$2:$E$707,'Infos Relatório'!$B$326,'Faturamento NNE'!$F$2:$F$707,'Infos Relatório'!$B365,'Faturamento NNE'!$AA$2:$AA$707,'Infos Relatório'!AM$1)</f>
        <v>0</v>
      </c>
      <c r="AP365" s="546">
        <f>SUMIFS('Faturamento NNE'!$P$2:$P$707,'Faturamento NNE'!$E$2:$E$707,'Infos Relatório'!$B$326,'Faturamento NNE'!$F$2:$F$707,'Infos Relatório'!$B365,'Faturamento NNE'!$AA$2:$AA$707,'Infos Relatório'!AM$1,'Faturamento NNE'!$U$2:$U$707,"Sim")+SUMIFS('Faturamento NNE'!$Q$2:$Q$707,'Faturamento NNE'!$E$2:$E$707,'Infos Relatório'!$B$326,'Faturamento NNE'!$F$2:$F$707,'Infos Relatório'!$B365,'Faturamento NNE'!$AA$2:$AA$707,'Infos Relatório'!AM$1,'Faturamento NNE'!$U$2:$U$707,"Sim")</f>
        <v>0</v>
      </c>
      <c r="AQ365" s="227" t="e">
        <f t="shared" si="114"/>
        <v>#DIV/0!</v>
      </c>
      <c r="AR365" s="545">
        <f>SUMIFS('Faturamento NNE'!$I$2:$I$707,'Faturamento NNE'!$E$2:$E$707,'Infos Relatório'!$B$326,'Faturamento NNE'!$F$2:$F$707,'Infos Relatório'!$B365,'Faturamento NNE'!$AA$2:$AA$707,'Infos Relatório'!AM$1)</f>
        <v>0</v>
      </c>
      <c r="AS365" s="541">
        <f>COUNTIFS('Faturamento NNE'!$E$2:$E$707,'Infos Relatório'!$B$326,'Faturamento NNE'!$F$2:$F$707,'Infos Relatório'!$B365,'Faturamento NNE'!$AA$2:$AA$707,'Infos Relatório'!AS$1)</f>
        <v>0</v>
      </c>
      <c r="AT365" s="542">
        <f>SUMIFS('Faturamento NNE'!$H$2:$H$707,'Faturamento NNE'!$E$2:$E$707,'Infos Relatório'!$B$326,'Faturamento NNE'!$F$2:$F$707,'Infos Relatório'!$B365,'Faturamento NNE'!$AA$2:$AA$707,'Infos Relatório'!AS$1)</f>
        <v>0</v>
      </c>
      <c r="AU365" s="542">
        <f>SUMIFS('Faturamento NNE'!$K$2:$K$707,'Faturamento NNE'!$E$2:$E$707,'Infos Relatório'!$B$326,'Faturamento NNE'!$F$2:$F$707,'Infos Relatório'!$B365,'Faturamento NNE'!$AA$2:$AA$707,'Infos Relatório'!AS$1)</f>
        <v>0</v>
      </c>
      <c r="AV365" s="546">
        <f>SUMIFS('Faturamento NNE'!$P$2:$P$707,'Faturamento NNE'!$E$2:$E$707,'Infos Relatório'!$B$326,'Faturamento NNE'!$F$2:$F$707,'Infos Relatório'!$B365,'Faturamento NNE'!$AA$2:$AA$707,'Infos Relatório'!AS$1,'Faturamento NNE'!$U$2:$U$707,"Sim")+SUMIFS('Faturamento NNE'!$Q$2:$Q$707,'Faturamento NNE'!$E$2:$E$707,'Infos Relatório'!$B$326,'Faturamento NNE'!$F$2:$F$707,'Infos Relatório'!$B365,'Faturamento NNE'!$AA$2:$AA$707,'Infos Relatório'!AS$1,'Faturamento NNE'!$U$2:$U$707,"Sim")</f>
        <v>0</v>
      </c>
      <c r="AW365" s="227" t="e">
        <f t="shared" si="115"/>
        <v>#DIV/0!</v>
      </c>
      <c r="AX365" s="545">
        <f>SUMIFS('Faturamento NNE'!$I$2:$I$707,'Faturamento NNE'!$E$2:$E$707,'Infos Relatório'!$B$326,'Faturamento NNE'!$F$2:$F$707,'Infos Relatório'!$B365,'Faturamento NNE'!$AA$2:$AA$707,'Infos Relatório'!AS$1)</f>
        <v>0</v>
      </c>
      <c r="AY365" s="541">
        <f>COUNTIFS('Faturamento NNE'!$E$2:$E$707,'Infos Relatório'!$B$326,'Faturamento NNE'!$F$2:$F$707,'Infos Relatório'!$B365,'Faturamento NNE'!$AA$2:$AA$707,'Infos Relatório'!AY$1)</f>
        <v>0</v>
      </c>
      <c r="AZ365" s="542">
        <f>SUMIFS('Faturamento NNE'!$H$2:$H$707,'Faturamento NNE'!$E$2:$E$707,'Infos Relatório'!$B$326,'Faturamento NNE'!$F$2:$F$707,'Infos Relatório'!$B365,'Faturamento NNE'!$AA$2:$AA$707,'Infos Relatório'!AY$1)</f>
        <v>0</v>
      </c>
      <c r="BA365" s="542">
        <f>SUMIFS('Faturamento NNE'!$K$2:$K$707,'Faturamento NNE'!$E$2:$E$707,'Infos Relatório'!$B$326,'Faturamento NNE'!$F$2:$F$707,'Infos Relatório'!$B365,'Faturamento NNE'!$AA$2:$AA$707,'Infos Relatório'!AY$1)</f>
        <v>0</v>
      </c>
      <c r="BB365" s="546">
        <f>SUMIFS('Faturamento NNE'!$P$2:$P$707,'Faturamento NNE'!$E$2:$E$707,'Infos Relatório'!$B$326,'Faturamento NNE'!$F$2:$F$707,'Infos Relatório'!$B365,'Faturamento NNE'!$AA$2:$AA$707,'Infos Relatório'!AY$1,'Faturamento NNE'!$U$2:$U$707,"Sim")+SUMIFS('Faturamento NNE'!$Q$2:$Q$707,'Faturamento NNE'!$E$2:$E$707,'Infos Relatório'!$B$326,'Faturamento NNE'!$F$2:$F$707,'Infos Relatório'!$B365,'Faturamento NNE'!$AA$2:$AA$707,'Infos Relatório'!AY$1,'Faturamento NNE'!$U$2:$U$707,"Sim")</f>
        <v>0</v>
      </c>
      <c r="BC365" s="227" t="e">
        <f t="shared" si="116"/>
        <v>#DIV/0!</v>
      </c>
      <c r="BD365" s="545">
        <f>SUMIFS('Faturamento NNE'!$I$2:$I$707,'Faturamento NNE'!$E$2:$E$707,'Infos Relatório'!$B$326,'Faturamento NNE'!$F$2:$F$707,'Infos Relatório'!$B365,'Faturamento NNE'!$AA$2:$AA$707,'Infos Relatório'!AY$1)</f>
        <v>0</v>
      </c>
      <c r="BE365" s="541">
        <f>COUNTIFS('Faturamento NNE'!$E$2:$E$707,'Infos Relatório'!$B$326,'Faturamento NNE'!$F$2:$F$707,'Infos Relatório'!$B365,'Faturamento NNE'!$AA$2:$AA$707,'Infos Relatório'!BE$1)</f>
        <v>0</v>
      </c>
      <c r="BF365" s="542">
        <f>SUMIFS('Faturamento NNE'!$H$2:$H$707,'Faturamento NNE'!$E$2:$E$707,'Infos Relatório'!$B$326,'Faturamento NNE'!$F$2:$F$707,'Infos Relatório'!$B365,'Faturamento NNE'!$AA$2:$AA$707,'Infos Relatório'!BE$1)</f>
        <v>0</v>
      </c>
      <c r="BG365" s="542">
        <f>SUMIFS('Faturamento NNE'!$K$2:$K$707,'Faturamento NNE'!$E$2:$E$707,'Infos Relatório'!$B$326,'Faturamento NNE'!$F$2:$F$707,'Infos Relatório'!$B365,'Faturamento NNE'!$AA$2:$AA$707,'Infos Relatório'!BE$1)</f>
        <v>0</v>
      </c>
      <c r="BH365" s="546">
        <f>SUMIFS('Faturamento NNE'!$P$2:$P$707,'Faturamento NNE'!$E$2:$E$707,'Infos Relatório'!$B$326,'Faturamento NNE'!$F$2:$F$707,'Infos Relatório'!$B365,'Faturamento NNE'!$AA$2:$AA$707,'Infos Relatório'!BE$1,'Faturamento NNE'!$U$2:$U$707,"Sim")+SUMIFS('Faturamento NNE'!$Q$2:$Q$707,'Faturamento NNE'!$E$2:$E$707,'Infos Relatório'!$B$326,'Faturamento NNE'!$F$2:$F$707,'Infos Relatório'!$B365,'Faturamento NNE'!$AA$2:$AA$707,'Infos Relatório'!BE$1,'Faturamento NNE'!$U$2:$U$707,"Sim")</f>
        <v>0</v>
      </c>
      <c r="BI365" s="227" t="e">
        <f t="shared" si="117"/>
        <v>#DIV/0!</v>
      </c>
      <c r="BJ365" s="545">
        <f>SUMIFS('Faturamento NNE'!$I$2:$I$707,'Faturamento NNE'!$E$2:$E$707,'Infos Relatório'!$B$326,'Faturamento NNE'!$F$2:$F$707,'Infos Relatório'!$B365,'Faturamento NNE'!$AA$2:$AA$707,'Infos Relatório'!BE$1)</f>
        <v>0</v>
      </c>
      <c r="BK365" s="541">
        <f>COUNTIFS('Faturamento NNE'!$E$2:$E$707,'Infos Relatório'!$B$326,'Faturamento NNE'!$F$2:$F$707,'Infos Relatório'!$B365,'Faturamento NNE'!$AA$2:$AA$707,'Infos Relatório'!BK$1)</f>
        <v>0</v>
      </c>
      <c r="BL365" s="542">
        <f>SUMIFS('Faturamento NNE'!$H$2:$H$707,'Faturamento NNE'!$E$2:$E$707,'Infos Relatório'!$B$326,'Faturamento NNE'!$F$2:$F$707,'Infos Relatório'!$B365,'Faturamento NNE'!$AA$2:$AA$707,'Infos Relatório'!BK$1)</f>
        <v>0</v>
      </c>
      <c r="BM365" s="542">
        <f>SUMIFS('Faturamento NNE'!$K$2:$K$707,'Faturamento NNE'!$E$2:$E$707,'Infos Relatório'!$B$326,'Faturamento NNE'!$F$2:$F$707,'Infos Relatório'!$B365,'Faturamento NNE'!$AA$2:$AA$707,'Infos Relatório'!BK$1)</f>
        <v>0</v>
      </c>
      <c r="BN365" s="546">
        <f>SUMIFS('Faturamento NNE'!$P$2:$P$707,'Faturamento NNE'!$E$2:$E$707,'Infos Relatório'!$B$326,'Faturamento NNE'!$F$2:$F$707,'Infos Relatório'!$B365,'Faturamento NNE'!$AA$2:$AA$707,'Infos Relatório'!BK$1,'Faturamento NNE'!$U$2:$U$707,"Sim")+SUMIFS('Faturamento NNE'!$Q$2:$Q$707,'Faturamento NNE'!$E$2:$E$707,'Infos Relatório'!$B$326,'Faturamento NNE'!$F$2:$F$707,'Infos Relatório'!$B365,'Faturamento NNE'!$AA$2:$AA$707,'Infos Relatório'!BK$1,'Faturamento NNE'!$U$2:$U$707,"Sim")</f>
        <v>0</v>
      </c>
      <c r="BO365" s="227" t="e">
        <f t="shared" si="118"/>
        <v>#DIV/0!</v>
      </c>
      <c r="BP365" s="545">
        <f>SUMIFS('Faturamento NNE'!$I$2:$I$707,'Faturamento NNE'!$E$2:$E$707,'Infos Relatório'!$B$326,'Faturamento NNE'!$F$2:$F$707,'Infos Relatório'!$B365,'Faturamento NNE'!$AA$2:$AA$707,'Infos Relatório'!BK$1)</f>
        <v>0</v>
      </c>
      <c r="BQ365" s="541">
        <f>COUNTIFS('Faturamento NNE'!$E$2:$E$707,'Infos Relatório'!$B$326,'Faturamento NNE'!$F$2:$F$707,'Infos Relatório'!$B365,'Faturamento NNE'!$AA$2:$AA$707,'Infos Relatório'!BQ$1)</f>
        <v>0</v>
      </c>
      <c r="BR365" s="542">
        <f>SUMIFS('Faturamento NNE'!$H$2:$H$707,'Faturamento NNE'!$E$2:$E$707,'Infos Relatório'!$B$326,'Faturamento NNE'!$F$2:$F$707,'Infos Relatório'!$B365,'Faturamento NNE'!$AA$2:$AA$707,'Infos Relatório'!BQ$1)</f>
        <v>0</v>
      </c>
      <c r="BS365" s="542">
        <f>SUMIFS('Faturamento NNE'!$K$2:$K$707,'Faturamento NNE'!$E$2:$E$707,'Infos Relatório'!$B$326,'Faturamento NNE'!$F$2:$F$707,'Infos Relatório'!$B365,'Faturamento NNE'!$AA$2:$AA$707,'Infos Relatório'!BQ$1)</f>
        <v>0</v>
      </c>
      <c r="BT365" s="546">
        <f>SUMIFS('Faturamento NNE'!$P$2:$P$707,'Faturamento NNE'!$E$2:$E$707,'Infos Relatório'!$B$326,'Faturamento NNE'!$F$2:$F$707,'Infos Relatório'!$B365,'Faturamento NNE'!$AA$2:$AA$707,'Infos Relatório'!BQ$1,'Faturamento NNE'!$U$2:$U$707,"Sim")+SUMIFS('Faturamento NNE'!$Q$2:$Q$707,'Faturamento NNE'!$E$2:$E$707,'Infos Relatório'!$B$326,'Faturamento NNE'!$F$2:$F$707,'Infos Relatório'!$B365,'Faturamento NNE'!$AA$2:$AA$707,'Infos Relatório'!BQ$1,'Faturamento NNE'!$U$2:$U$707,"Sim")</f>
        <v>0</v>
      </c>
      <c r="BU365" s="227" t="e">
        <f t="shared" si="119"/>
        <v>#DIV/0!</v>
      </c>
      <c r="BV365" s="545">
        <f>SUMIFS('Faturamento NNE'!$I$2:$I$707,'Faturamento NNE'!$E$2:$E$707,'Infos Relatório'!$B$326,'Faturamento NNE'!$F$2:$F$707,'Infos Relatório'!$B365,'Faturamento NNE'!$AA$2:$AA$707,'Infos Relatório'!BQ$1)</f>
        <v>0</v>
      </c>
    </row>
    <row r="366" spans="2:74">
      <c r="B366" s="217" t="s">
        <v>169</v>
      </c>
      <c r="C366" s="541">
        <f>COUNTIFS('Faturamento NNE'!$E$2:$E$707,'Infos Relatório'!$B$326,'Faturamento NNE'!$F$2:$F$707,'Infos Relatório'!$B366,'Faturamento NNE'!$AA$2:$AA$707,'Infos Relatório'!C$1)</f>
        <v>0</v>
      </c>
      <c r="D366" s="542">
        <f>SUMIFS('Faturamento NNE'!$H$2:$H$707,'Faturamento NNE'!$E$2:$E$707,'Infos Relatório'!$B$326,'Faturamento NNE'!$F$2:$F$707,'Infos Relatório'!$B366,'Faturamento NNE'!$AA$2:$AA$707,'Infos Relatório'!C$1)</f>
        <v>0</v>
      </c>
      <c r="E366" s="543">
        <f>SUMIFS('Faturamento NNE'!$K$2:$K$707,'Faturamento NNE'!$E$2:$E$707,'Infos Relatório'!$B$326,'Faturamento NNE'!$F$2:$F$707,'Infos Relatório'!$B366,'Faturamento NNE'!$AA$2:$AA$707,'Infos Relatório'!C$1)</f>
        <v>0</v>
      </c>
      <c r="F366" s="544">
        <f>SUMIFS('Faturamento NNE'!$P$2:$P$707,'Faturamento NNE'!$E$2:$E$707,'Infos Relatório'!$B$326,'Faturamento NNE'!$F$2:$F$707,'Infos Relatório'!$B366,'Faturamento NNE'!$AA$2:$AA$707,'Infos Relatório'!C$1,'Faturamento NNE'!$U$2:$U$707,"Sim")+SUMIFS('Faturamento NNE'!$Q$2:$Q$707,'Faturamento NNE'!$E$2:$E$707,'Infos Relatório'!$B$326,'Faturamento NNE'!$F$2:$F$707,'Infos Relatório'!$B366,'Faturamento NNE'!$AA$2:$AA$707,'Infos Relatório'!C$1,'Faturamento NNE'!$U$2:$U$707,"Sim")</f>
        <v>0</v>
      </c>
      <c r="G366" s="283" t="e">
        <f t="shared" si="108"/>
        <v>#DIV/0!</v>
      </c>
      <c r="H366" s="545">
        <f>SUMIFS('Faturamento NNE'!$I$2:$I$707,'Faturamento NNE'!$E$2:$E$707,'Infos Relatório'!$B$326,'Faturamento NNE'!$F$2:$F$707,'Infos Relatório'!$B366,'Faturamento NNE'!$AA$2:$AA$707,'Infos Relatório'!C$1)</f>
        <v>0</v>
      </c>
      <c r="I366" s="541">
        <f>COUNTIFS('Faturamento NNE'!$E$2:$E$707,'Infos Relatório'!$B$326,'Faturamento NNE'!$F$2:$F$707,'Infos Relatório'!$B366,'Faturamento NNE'!$AA$2:$AA$707,'Infos Relatório'!I$1)</f>
        <v>0</v>
      </c>
      <c r="J366" s="542">
        <f>SUMIFS('Faturamento NNE'!$H$2:$H$707,'Faturamento NNE'!$E$2:$E$707,'Infos Relatório'!$B$326,'Faturamento NNE'!$F$2:$F$707,'Infos Relatório'!$B366,'Faturamento NNE'!$AA$2:$AA$707,'Infos Relatório'!I$1)</f>
        <v>0</v>
      </c>
      <c r="K366" s="543">
        <f>SUMIFS('Faturamento NNE'!$K$2:$K$707,'Faturamento NNE'!$E$2:$E$707,'Infos Relatório'!$B$326,'Faturamento NNE'!$F$2:$F$707,'Infos Relatório'!$B366,'Faturamento NNE'!$AA$2:$AA$707,'Infos Relatório'!I$1)</f>
        <v>0</v>
      </c>
      <c r="L366" s="544">
        <f>SUMIFS('Faturamento NNE'!$P$2:$P$707,'Faturamento NNE'!$E$2:$E$707,'Infos Relatório'!$B$326,'Faturamento NNE'!$F$2:$F$707,'Infos Relatório'!$B366,'Faturamento NNE'!$AA$2:$AA$707,'Infos Relatório'!I$1,'Faturamento NNE'!$U$2:$U$707,"Sim")+SUMIFS('Faturamento NNE'!$Q$2:$Q$707,'Faturamento NNE'!$E$2:$E$707,'Infos Relatório'!$B$326,'Faturamento NNE'!$F$2:$F$707,'Infos Relatório'!$B366,'Faturamento NNE'!$AA$2:$AA$707,'Infos Relatório'!I$1,'Faturamento NNE'!$U$2:$U$707,"Sim")</f>
        <v>0</v>
      </c>
      <c r="M366" s="283" t="e">
        <f t="shared" si="109"/>
        <v>#DIV/0!</v>
      </c>
      <c r="N366" s="545">
        <f>SUMIFS('Faturamento NNE'!$I$2:$I$707,'Faturamento NNE'!$E$2:$E$707,'Infos Relatório'!$B$326,'Faturamento NNE'!$F$2:$F$707,'Infos Relatório'!$B366,'Faturamento NNE'!$AA$2:$AA$707,'Infos Relatório'!I$1)</f>
        <v>0</v>
      </c>
      <c r="O366" s="541">
        <f>COUNTIFS('Faturamento NNE'!$E$2:$E$707,'Infos Relatório'!$B$326,'Faturamento NNE'!$F$2:$F$707,'Infos Relatório'!$B366,'Faturamento NNE'!$AA$2:$AA$707,'Infos Relatório'!O$1)</f>
        <v>0</v>
      </c>
      <c r="P366" s="542">
        <f>SUMIFS('Faturamento NNE'!$H$2:$H$707,'Faturamento NNE'!$E$2:$E$707,'Infos Relatório'!$B$326,'Faturamento NNE'!$F$2:$F$707,'Infos Relatório'!$B366,'Faturamento NNE'!$AA$2:$AA$707,'Infos Relatório'!O$1)</f>
        <v>0</v>
      </c>
      <c r="Q366" s="542">
        <f>SUMIFS('Faturamento NNE'!$K$2:$K$707,'Faturamento NNE'!$E$2:$E$707,'Infos Relatório'!$B$326,'Faturamento NNE'!$F$2:$F$707,'Infos Relatório'!$B366,'Faturamento NNE'!$AA$2:$AA$707,'Infos Relatório'!O$1)</f>
        <v>0</v>
      </c>
      <c r="R366" s="546">
        <f>SUMIFS('Faturamento NNE'!$P$2:$P$707,'Faturamento NNE'!$E$2:$E$707,'Infos Relatório'!$B$326,'Faturamento NNE'!$F$2:$F$707,'Infos Relatório'!$B366,'Faturamento NNE'!$AA$2:$AA$707,'Infos Relatório'!O$1,'Faturamento NNE'!$U$2:$U$707,"Sim")+SUMIFS('Faturamento NNE'!$Q$2:$Q$707,'Faturamento NNE'!$E$2:$E$707,'Infos Relatório'!$B$326,'Faturamento NNE'!$F$2:$F$707,'Infos Relatório'!$B366,'Faturamento NNE'!$AA$2:$AA$707,'Infos Relatório'!O$1,'Faturamento NNE'!$U$2:$U$707,"Sim")</f>
        <v>0</v>
      </c>
      <c r="S366" s="227" t="e">
        <f t="shared" si="110"/>
        <v>#DIV/0!</v>
      </c>
      <c r="T366" s="545">
        <f>SUMIFS('Faturamento NNE'!$I$2:$I$707,'Faturamento NNE'!$E$2:$E$707,'Infos Relatório'!$B$326,'Faturamento NNE'!$F$2:$F$707,'Infos Relatório'!$B366,'Faturamento NNE'!$AA$2:$AA$707,'Infos Relatório'!O$1)</f>
        <v>0</v>
      </c>
      <c r="U366" s="541">
        <f>COUNTIFS('Faturamento NNE'!$E$2:$E$707,'Infos Relatório'!$B$326,'Faturamento NNE'!$F$2:$F$707,'Infos Relatório'!$B366,'Faturamento NNE'!$AA$2:$AA$707,'Infos Relatório'!U$1)</f>
        <v>0</v>
      </c>
      <c r="V366" s="542">
        <f>SUMIFS('Faturamento NNE'!$H$2:$H$707,'Faturamento NNE'!$E$2:$E$707,'Infos Relatório'!$B$326,'Faturamento NNE'!$F$2:$F$707,'Infos Relatório'!$B366,'Faturamento NNE'!$AA$2:$AA$707,'Infos Relatório'!U$1)</f>
        <v>0</v>
      </c>
      <c r="W366" s="542">
        <f>SUMIFS('Faturamento NNE'!$K$2:$K$707,'Faturamento NNE'!$E$2:$E$707,'Infos Relatório'!$B$326,'Faturamento NNE'!$F$2:$F$707,'Infos Relatório'!$B366,'Faturamento NNE'!$AA$2:$AA$707,'Infos Relatório'!U$1)</f>
        <v>0</v>
      </c>
      <c r="X366" s="546">
        <f>SUMIFS('Faturamento NNE'!$P$2:$P$707,'Faturamento NNE'!$E$2:$E$707,'Infos Relatório'!$B$326,'Faturamento NNE'!$F$2:$F$707,'Infos Relatório'!$B366,'Faturamento NNE'!$AA$2:$AA$707,'Infos Relatório'!U$1,'Faturamento NNE'!$U$2:$U$707,"Sim")+SUMIFS('Faturamento NNE'!$Q$2:$Q$707,'Faturamento NNE'!$E$2:$E$707,'Infos Relatório'!$B$326,'Faturamento NNE'!$F$2:$F$707,'Infos Relatório'!$B366,'Faturamento NNE'!$AA$2:$AA$707,'Infos Relatório'!U$1,'Faturamento NNE'!$U$2:$U$707,"Sim")</f>
        <v>0</v>
      </c>
      <c r="Y366" s="227" t="e">
        <f t="shared" si="111"/>
        <v>#DIV/0!</v>
      </c>
      <c r="Z366" s="545">
        <f>SUMIFS('Faturamento NNE'!$I$2:$I$707,'Faturamento NNE'!$E$2:$E$707,'Infos Relatório'!$B$326,'Faturamento NNE'!$F$2:$F$707,'Infos Relatório'!$B366,'Faturamento NNE'!$AA$2:$AA$707,'Infos Relatório'!U$1)</f>
        <v>0</v>
      </c>
      <c r="AA366" s="541">
        <f>COUNTIFS('Faturamento NNE'!$E$2:$E$707,'Infos Relatório'!$B$326,'Faturamento NNE'!$F$2:$F$707,'Infos Relatório'!$B366,'Faturamento NNE'!$AA$2:$AA$707,'Infos Relatório'!AA$1)</f>
        <v>0</v>
      </c>
      <c r="AB366" s="542">
        <f>SUMIFS('Faturamento NNE'!$H$2:$H$707,'Faturamento NNE'!$E$2:$E$707,'Infos Relatório'!$B$326,'Faturamento NNE'!$F$2:$F$707,'Infos Relatório'!$B366,'Faturamento NNE'!$AA$2:$AA$707,'Infos Relatório'!AA$1)</f>
        <v>0</v>
      </c>
      <c r="AC366" s="542">
        <f>SUMIFS('Faturamento NNE'!$K$2:$K$707,'Faturamento NNE'!$E$2:$E$707,'Infos Relatório'!$B$326,'Faturamento NNE'!$F$2:$F$707,'Infos Relatório'!$B366,'Faturamento NNE'!$AA$2:$AA$707,'Infos Relatório'!AA$1)</f>
        <v>0</v>
      </c>
      <c r="AD366" s="546">
        <f>SUMIFS('Faturamento NNE'!$P$2:$P$707,'Faturamento NNE'!$E$2:$E$707,'Infos Relatório'!$B$326,'Faturamento NNE'!$F$2:$F$707,'Infos Relatório'!$B366,'Faturamento NNE'!$AA$2:$AA$707,'Infos Relatório'!AA$1,'Faturamento NNE'!$U$2:$U$707,"Sim")+SUMIFS('Faturamento NNE'!$Q$2:$Q$707,'Faturamento NNE'!$E$2:$E$707,'Infos Relatório'!$B$326,'Faturamento NNE'!$F$2:$F$707,'Infos Relatório'!$B366,'Faturamento NNE'!$AA$2:$AA$707,'Infos Relatório'!AA$1,'Faturamento NNE'!$U$2:$U$707,"Sim")</f>
        <v>0</v>
      </c>
      <c r="AE366" s="227" t="e">
        <f t="shared" si="112"/>
        <v>#DIV/0!</v>
      </c>
      <c r="AF366" s="545">
        <f>SUMIFS('Faturamento NNE'!$I$2:$I$707,'Faturamento NNE'!$E$2:$E$707,'Infos Relatório'!$B$326,'Faturamento NNE'!$F$2:$F$707,'Infos Relatório'!$B366,'Faturamento NNE'!$AA$2:$AA$707,'Infos Relatório'!AA$1)</f>
        <v>0</v>
      </c>
      <c r="AG366" s="541">
        <f>COUNTIFS('Faturamento NNE'!$E$2:$E$707,'Infos Relatório'!$B$326,'Faturamento NNE'!$F$2:$F$707,'Infos Relatório'!$B366,'Faturamento NNE'!$AA$2:$AA$707,'Infos Relatório'!AG$1)</f>
        <v>0</v>
      </c>
      <c r="AH366" s="542">
        <f>SUMIFS('Faturamento NNE'!$H$2:$H$707,'Faturamento NNE'!$E$2:$E$707,'Infos Relatório'!$B$326,'Faturamento NNE'!$F$2:$F$707,'Infos Relatório'!$B366,'Faturamento NNE'!$AA$2:$AA$707,'Infos Relatório'!AG$1)</f>
        <v>0</v>
      </c>
      <c r="AI366" s="542">
        <f>SUMIFS('Faturamento NNE'!$K$2:$K$707,'Faturamento NNE'!$E$2:$E$707,'Infos Relatório'!$B$326,'Faturamento NNE'!$F$2:$F$707,'Infos Relatório'!$B366,'Faturamento NNE'!$AA$2:$AA$707,'Infos Relatório'!AG$1)</f>
        <v>0</v>
      </c>
      <c r="AJ366" s="546">
        <f>SUMIFS('Faturamento NNE'!$P$2:$P$707,'Faturamento NNE'!$E$2:$E$707,'Infos Relatório'!$B$326,'Faturamento NNE'!$F$2:$F$707,'Infos Relatório'!$B366,'Faturamento NNE'!$AA$2:$AA$707,'Infos Relatório'!AG$1,'Faturamento NNE'!$U$2:$U$707,"Sim")+SUMIFS('Faturamento NNE'!$Q$2:$Q$707,'Faturamento NNE'!$E$2:$E$707,'Infos Relatório'!$B$326,'Faturamento NNE'!$F$2:$F$707,'Infos Relatório'!$B366,'Faturamento NNE'!$AA$2:$AA$707,'Infos Relatório'!AG$1,'Faturamento NNE'!$U$2:$U$707,"Sim")</f>
        <v>0</v>
      </c>
      <c r="AK366" s="227" t="e">
        <f t="shared" si="113"/>
        <v>#DIV/0!</v>
      </c>
      <c r="AL366" s="545">
        <f>SUMIFS('Faturamento NNE'!$I$2:$I$707,'Faturamento NNE'!$E$2:$E$707,'Infos Relatório'!$B$326,'Faturamento NNE'!$F$2:$F$707,'Infos Relatório'!$B366,'Faturamento NNE'!$AA$2:$AA$707,'Infos Relatório'!AG$1)</f>
        <v>0</v>
      </c>
      <c r="AM366" s="541">
        <f>COUNTIFS('Faturamento NNE'!$E$2:$E$707,'Infos Relatório'!$B$326,'Faturamento NNE'!$F$2:$F$707,'Infos Relatório'!$B366,'Faturamento NNE'!$AA$2:$AA$707,'Infos Relatório'!AM$1)</f>
        <v>0</v>
      </c>
      <c r="AN366" s="542">
        <f>SUMIFS('Faturamento NNE'!$H$2:$H$707,'Faturamento NNE'!$E$2:$E$707,'Infos Relatório'!$B$326,'Faturamento NNE'!$F$2:$F$707,'Infos Relatório'!$B366,'Faturamento NNE'!$AA$2:$AA$707,'Infos Relatório'!AM$1)</f>
        <v>0</v>
      </c>
      <c r="AO366" s="542">
        <f>SUMIFS('Faturamento NNE'!$K$2:$K$707,'Faturamento NNE'!$E$2:$E$707,'Infos Relatório'!$B$326,'Faturamento NNE'!$F$2:$F$707,'Infos Relatório'!$B366,'Faturamento NNE'!$AA$2:$AA$707,'Infos Relatório'!AM$1)</f>
        <v>0</v>
      </c>
      <c r="AP366" s="546">
        <f>SUMIFS('Faturamento NNE'!$P$2:$P$707,'Faturamento NNE'!$E$2:$E$707,'Infos Relatório'!$B$326,'Faturamento NNE'!$F$2:$F$707,'Infos Relatório'!$B366,'Faturamento NNE'!$AA$2:$AA$707,'Infos Relatório'!AM$1,'Faturamento NNE'!$U$2:$U$707,"Sim")+SUMIFS('Faturamento NNE'!$Q$2:$Q$707,'Faturamento NNE'!$E$2:$E$707,'Infos Relatório'!$B$326,'Faturamento NNE'!$F$2:$F$707,'Infos Relatório'!$B366,'Faturamento NNE'!$AA$2:$AA$707,'Infos Relatório'!AM$1,'Faturamento NNE'!$U$2:$U$707,"Sim")</f>
        <v>0</v>
      </c>
      <c r="AQ366" s="227" t="e">
        <f t="shared" si="114"/>
        <v>#DIV/0!</v>
      </c>
      <c r="AR366" s="545">
        <f>SUMIFS('Faturamento NNE'!$I$2:$I$707,'Faturamento NNE'!$E$2:$E$707,'Infos Relatório'!$B$326,'Faturamento NNE'!$F$2:$F$707,'Infos Relatório'!$B366,'Faturamento NNE'!$AA$2:$AA$707,'Infos Relatório'!AM$1)</f>
        <v>0</v>
      </c>
      <c r="AS366" s="541">
        <f>COUNTIFS('Faturamento NNE'!$E$2:$E$707,'Infos Relatório'!$B$326,'Faturamento NNE'!$F$2:$F$707,'Infos Relatório'!$B366,'Faturamento NNE'!$AA$2:$AA$707,'Infos Relatório'!AS$1)</f>
        <v>0</v>
      </c>
      <c r="AT366" s="542">
        <f>SUMIFS('Faturamento NNE'!$H$2:$H$707,'Faturamento NNE'!$E$2:$E$707,'Infos Relatório'!$B$326,'Faturamento NNE'!$F$2:$F$707,'Infos Relatório'!$B366,'Faturamento NNE'!$AA$2:$AA$707,'Infos Relatório'!AS$1)</f>
        <v>0</v>
      </c>
      <c r="AU366" s="542">
        <f>SUMIFS('Faturamento NNE'!$K$2:$K$707,'Faturamento NNE'!$E$2:$E$707,'Infos Relatório'!$B$326,'Faturamento NNE'!$F$2:$F$707,'Infos Relatório'!$B366,'Faturamento NNE'!$AA$2:$AA$707,'Infos Relatório'!AS$1)</f>
        <v>0</v>
      </c>
      <c r="AV366" s="546">
        <f>SUMIFS('Faturamento NNE'!$P$2:$P$707,'Faturamento NNE'!$E$2:$E$707,'Infos Relatório'!$B$326,'Faturamento NNE'!$F$2:$F$707,'Infos Relatório'!$B366,'Faturamento NNE'!$AA$2:$AA$707,'Infos Relatório'!AS$1,'Faturamento NNE'!$U$2:$U$707,"Sim")+SUMIFS('Faturamento NNE'!$Q$2:$Q$707,'Faturamento NNE'!$E$2:$E$707,'Infos Relatório'!$B$326,'Faturamento NNE'!$F$2:$F$707,'Infos Relatório'!$B366,'Faturamento NNE'!$AA$2:$AA$707,'Infos Relatório'!AS$1,'Faturamento NNE'!$U$2:$U$707,"Sim")</f>
        <v>0</v>
      </c>
      <c r="AW366" s="227" t="e">
        <f t="shared" si="115"/>
        <v>#DIV/0!</v>
      </c>
      <c r="AX366" s="545">
        <f>SUMIFS('Faturamento NNE'!$I$2:$I$707,'Faturamento NNE'!$E$2:$E$707,'Infos Relatório'!$B$326,'Faturamento NNE'!$F$2:$F$707,'Infos Relatório'!$B366,'Faturamento NNE'!$AA$2:$AA$707,'Infos Relatório'!AS$1)</f>
        <v>0</v>
      </c>
      <c r="AY366" s="541">
        <f>COUNTIFS('Faturamento NNE'!$E$2:$E$707,'Infos Relatório'!$B$326,'Faturamento NNE'!$F$2:$F$707,'Infos Relatório'!$B366,'Faturamento NNE'!$AA$2:$AA$707,'Infos Relatório'!AY$1)</f>
        <v>0</v>
      </c>
      <c r="AZ366" s="542">
        <f>SUMIFS('Faturamento NNE'!$H$2:$H$707,'Faturamento NNE'!$E$2:$E$707,'Infos Relatório'!$B$326,'Faturamento NNE'!$F$2:$F$707,'Infos Relatório'!$B366,'Faturamento NNE'!$AA$2:$AA$707,'Infos Relatório'!AY$1)</f>
        <v>0</v>
      </c>
      <c r="BA366" s="542">
        <f>SUMIFS('Faturamento NNE'!$K$2:$K$707,'Faturamento NNE'!$E$2:$E$707,'Infos Relatório'!$B$326,'Faturamento NNE'!$F$2:$F$707,'Infos Relatório'!$B366,'Faturamento NNE'!$AA$2:$AA$707,'Infos Relatório'!AY$1)</f>
        <v>0</v>
      </c>
      <c r="BB366" s="546">
        <f>SUMIFS('Faturamento NNE'!$P$2:$P$707,'Faturamento NNE'!$E$2:$E$707,'Infos Relatório'!$B$326,'Faturamento NNE'!$F$2:$F$707,'Infos Relatório'!$B366,'Faturamento NNE'!$AA$2:$AA$707,'Infos Relatório'!AY$1,'Faturamento NNE'!$U$2:$U$707,"Sim")+SUMIFS('Faturamento NNE'!$Q$2:$Q$707,'Faturamento NNE'!$E$2:$E$707,'Infos Relatório'!$B$326,'Faturamento NNE'!$F$2:$F$707,'Infos Relatório'!$B366,'Faturamento NNE'!$AA$2:$AA$707,'Infos Relatório'!AY$1,'Faturamento NNE'!$U$2:$U$707,"Sim")</f>
        <v>0</v>
      </c>
      <c r="BC366" s="227" t="e">
        <f t="shared" si="116"/>
        <v>#DIV/0!</v>
      </c>
      <c r="BD366" s="545">
        <f>SUMIFS('Faturamento NNE'!$I$2:$I$707,'Faturamento NNE'!$E$2:$E$707,'Infos Relatório'!$B$326,'Faturamento NNE'!$F$2:$F$707,'Infos Relatório'!$B366,'Faturamento NNE'!$AA$2:$AA$707,'Infos Relatório'!AY$1)</f>
        <v>0</v>
      </c>
      <c r="BE366" s="541">
        <f>COUNTIFS('Faturamento NNE'!$E$2:$E$707,'Infos Relatório'!$B$326,'Faturamento NNE'!$F$2:$F$707,'Infos Relatório'!$B366,'Faturamento NNE'!$AA$2:$AA$707,'Infos Relatório'!BE$1)</f>
        <v>0</v>
      </c>
      <c r="BF366" s="542">
        <f>SUMIFS('Faturamento NNE'!$H$2:$H$707,'Faturamento NNE'!$E$2:$E$707,'Infos Relatório'!$B$326,'Faturamento NNE'!$F$2:$F$707,'Infos Relatório'!$B366,'Faturamento NNE'!$AA$2:$AA$707,'Infos Relatório'!BE$1)</f>
        <v>0</v>
      </c>
      <c r="BG366" s="542">
        <f>SUMIFS('Faturamento NNE'!$K$2:$K$707,'Faturamento NNE'!$E$2:$E$707,'Infos Relatório'!$B$326,'Faturamento NNE'!$F$2:$F$707,'Infos Relatório'!$B366,'Faturamento NNE'!$AA$2:$AA$707,'Infos Relatório'!BE$1)</f>
        <v>0</v>
      </c>
      <c r="BH366" s="546">
        <f>SUMIFS('Faturamento NNE'!$P$2:$P$707,'Faturamento NNE'!$E$2:$E$707,'Infos Relatório'!$B$326,'Faturamento NNE'!$F$2:$F$707,'Infos Relatório'!$B366,'Faturamento NNE'!$AA$2:$AA$707,'Infos Relatório'!BE$1,'Faturamento NNE'!$U$2:$U$707,"Sim")+SUMIFS('Faturamento NNE'!$Q$2:$Q$707,'Faturamento NNE'!$E$2:$E$707,'Infos Relatório'!$B$326,'Faturamento NNE'!$F$2:$F$707,'Infos Relatório'!$B366,'Faturamento NNE'!$AA$2:$AA$707,'Infos Relatório'!BE$1,'Faturamento NNE'!$U$2:$U$707,"Sim")</f>
        <v>0</v>
      </c>
      <c r="BI366" s="227" t="e">
        <f t="shared" si="117"/>
        <v>#DIV/0!</v>
      </c>
      <c r="BJ366" s="545">
        <f>SUMIFS('Faturamento NNE'!$I$2:$I$707,'Faturamento NNE'!$E$2:$E$707,'Infos Relatório'!$B$326,'Faturamento NNE'!$F$2:$F$707,'Infos Relatório'!$B366,'Faturamento NNE'!$AA$2:$AA$707,'Infos Relatório'!BE$1)</f>
        <v>0</v>
      </c>
      <c r="BK366" s="541">
        <f>COUNTIFS('Faturamento NNE'!$E$2:$E$707,'Infos Relatório'!$B$326,'Faturamento NNE'!$F$2:$F$707,'Infos Relatório'!$B366,'Faturamento NNE'!$AA$2:$AA$707,'Infos Relatório'!BK$1)</f>
        <v>0</v>
      </c>
      <c r="BL366" s="542">
        <f>SUMIFS('Faturamento NNE'!$H$2:$H$707,'Faturamento NNE'!$E$2:$E$707,'Infos Relatório'!$B$326,'Faturamento NNE'!$F$2:$F$707,'Infos Relatório'!$B366,'Faturamento NNE'!$AA$2:$AA$707,'Infos Relatório'!BK$1)</f>
        <v>0</v>
      </c>
      <c r="BM366" s="542">
        <f>SUMIFS('Faturamento NNE'!$K$2:$K$707,'Faturamento NNE'!$E$2:$E$707,'Infos Relatório'!$B$326,'Faturamento NNE'!$F$2:$F$707,'Infos Relatório'!$B366,'Faturamento NNE'!$AA$2:$AA$707,'Infos Relatório'!BK$1)</f>
        <v>0</v>
      </c>
      <c r="BN366" s="546">
        <f>SUMIFS('Faturamento NNE'!$P$2:$P$707,'Faturamento NNE'!$E$2:$E$707,'Infos Relatório'!$B$326,'Faturamento NNE'!$F$2:$F$707,'Infos Relatório'!$B366,'Faturamento NNE'!$AA$2:$AA$707,'Infos Relatório'!BK$1,'Faturamento NNE'!$U$2:$U$707,"Sim")+SUMIFS('Faturamento NNE'!$Q$2:$Q$707,'Faturamento NNE'!$E$2:$E$707,'Infos Relatório'!$B$326,'Faturamento NNE'!$F$2:$F$707,'Infos Relatório'!$B366,'Faturamento NNE'!$AA$2:$AA$707,'Infos Relatório'!BK$1,'Faturamento NNE'!$U$2:$U$707,"Sim")</f>
        <v>0</v>
      </c>
      <c r="BO366" s="227" t="e">
        <f t="shared" si="118"/>
        <v>#DIV/0!</v>
      </c>
      <c r="BP366" s="545">
        <f>SUMIFS('Faturamento NNE'!$I$2:$I$707,'Faturamento NNE'!$E$2:$E$707,'Infos Relatório'!$B$326,'Faturamento NNE'!$F$2:$F$707,'Infos Relatório'!$B366,'Faturamento NNE'!$AA$2:$AA$707,'Infos Relatório'!BK$1)</f>
        <v>0</v>
      </c>
      <c r="BQ366" s="541">
        <f>COUNTIFS('Faturamento NNE'!$E$2:$E$707,'Infos Relatório'!$B$326,'Faturamento NNE'!$F$2:$F$707,'Infos Relatório'!$B366,'Faturamento NNE'!$AA$2:$AA$707,'Infos Relatório'!BQ$1)</f>
        <v>0</v>
      </c>
      <c r="BR366" s="542">
        <f>SUMIFS('Faturamento NNE'!$H$2:$H$707,'Faturamento NNE'!$E$2:$E$707,'Infos Relatório'!$B$326,'Faturamento NNE'!$F$2:$F$707,'Infos Relatório'!$B366,'Faturamento NNE'!$AA$2:$AA$707,'Infos Relatório'!BQ$1)</f>
        <v>0</v>
      </c>
      <c r="BS366" s="542">
        <f>SUMIFS('Faturamento NNE'!$K$2:$K$707,'Faturamento NNE'!$E$2:$E$707,'Infos Relatório'!$B$326,'Faturamento NNE'!$F$2:$F$707,'Infos Relatório'!$B366,'Faturamento NNE'!$AA$2:$AA$707,'Infos Relatório'!BQ$1)</f>
        <v>0</v>
      </c>
      <c r="BT366" s="546">
        <f>SUMIFS('Faturamento NNE'!$P$2:$P$707,'Faturamento NNE'!$E$2:$E$707,'Infos Relatório'!$B$326,'Faturamento NNE'!$F$2:$F$707,'Infos Relatório'!$B366,'Faturamento NNE'!$AA$2:$AA$707,'Infos Relatório'!BQ$1,'Faturamento NNE'!$U$2:$U$707,"Sim")+SUMIFS('Faturamento NNE'!$Q$2:$Q$707,'Faturamento NNE'!$E$2:$E$707,'Infos Relatório'!$B$326,'Faturamento NNE'!$F$2:$F$707,'Infos Relatório'!$B366,'Faturamento NNE'!$AA$2:$AA$707,'Infos Relatório'!BQ$1,'Faturamento NNE'!$U$2:$U$707,"Sim")</f>
        <v>0</v>
      </c>
      <c r="BU366" s="227" t="e">
        <f t="shared" si="119"/>
        <v>#DIV/0!</v>
      </c>
      <c r="BV366" s="545">
        <f>SUMIFS('Faturamento NNE'!$I$2:$I$707,'Faturamento NNE'!$E$2:$E$707,'Infos Relatório'!$B$326,'Faturamento NNE'!$F$2:$F$707,'Infos Relatório'!$B366,'Faturamento NNE'!$AA$2:$AA$707,'Infos Relatório'!BQ$1)</f>
        <v>0</v>
      </c>
    </row>
    <row r="367" spans="2:74">
      <c r="B367" s="217" t="s">
        <v>170</v>
      </c>
      <c r="C367" s="541">
        <f>COUNTIFS('Faturamento NNE'!$E$2:$E$707,'Infos Relatório'!$B$326,'Faturamento NNE'!$F$2:$F$707,'Infos Relatório'!$B367,'Faturamento NNE'!$AA$2:$AA$707,'Infos Relatório'!C$1)</f>
        <v>0</v>
      </c>
      <c r="D367" s="542">
        <f>SUMIFS('Faturamento NNE'!$H$2:$H$707,'Faturamento NNE'!$E$2:$E$707,'Infos Relatório'!$B$326,'Faturamento NNE'!$F$2:$F$707,'Infos Relatório'!$B367,'Faturamento NNE'!$AA$2:$AA$707,'Infos Relatório'!C$1)</f>
        <v>0</v>
      </c>
      <c r="E367" s="543">
        <f>SUMIFS('Faturamento NNE'!$K$2:$K$707,'Faturamento NNE'!$E$2:$E$707,'Infos Relatório'!$B$326,'Faturamento NNE'!$F$2:$F$707,'Infos Relatório'!$B367,'Faturamento NNE'!$AA$2:$AA$707,'Infos Relatório'!C$1)</f>
        <v>0</v>
      </c>
      <c r="F367" s="544">
        <f>SUMIFS('Faturamento NNE'!$P$2:$P$707,'Faturamento NNE'!$E$2:$E$707,'Infos Relatório'!$B$326,'Faturamento NNE'!$F$2:$F$707,'Infos Relatório'!$B367,'Faturamento NNE'!$AA$2:$AA$707,'Infos Relatório'!C$1,'Faturamento NNE'!$U$2:$U$707,"Sim")+SUMIFS('Faturamento NNE'!$Q$2:$Q$707,'Faturamento NNE'!$E$2:$E$707,'Infos Relatório'!$B$326,'Faturamento NNE'!$F$2:$F$707,'Infos Relatório'!$B367,'Faturamento NNE'!$AA$2:$AA$707,'Infos Relatório'!C$1,'Faturamento NNE'!$U$2:$U$707,"Sim")</f>
        <v>0</v>
      </c>
      <c r="G367" s="283" t="e">
        <f t="shared" si="108"/>
        <v>#DIV/0!</v>
      </c>
      <c r="H367" s="545">
        <f>SUMIFS('Faturamento NNE'!$I$2:$I$707,'Faturamento NNE'!$E$2:$E$707,'Infos Relatório'!$B$326,'Faturamento NNE'!$F$2:$F$707,'Infos Relatório'!$B367,'Faturamento NNE'!$AA$2:$AA$707,'Infos Relatório'!C$1)</f>
        <v>0</v>
      </c>
      <c r="I367" s="541">
        <f>COUNTIFS('Faturamento NNE'!$E$2:$E$707,'Infos Relatório'!$B$326,'Faturamento NNE'!$F$2:$F$707,'Infos Relatório'!$B367,'Faturamento NNE'!$AA$2:$AA$707,'Infos Relatório'!I$1)</f>
        <v>0</v>
      </c>
      <c r="J367" s="542">
        <f>SUMIFS('Faturamento NNE'!$H$2:$H$707,'Faturamento NNE'!$E$2:$E$707,'Infos Relatório'!$B$326,'Faturamento NNE'!$F$2:$F$707,'Infos Relatório'!$B367,'Faturamento NNE'!$AA$2:$AA$707,'Infos Relatório'!I$1)</f>
        <v>0</v>
      </c>
      <c r="K367" s="543">
        <f>SUMIFS('Faturamento NNE'!$K$2:$K$707,'Faturamento NNE'!$E$2:$E$707,'Infos Relatório'!$B$326,'Faturamento NNE'!$F$2:$F$707,'Infos Relatório'!$B367,'Faturamento NNE'!$AA$2:$AA$707,'Infos Relatório'!I$1)</f>
        <v>0</v>
      </c>
      <c r="L367" s="544">
        <f>SUMIFS('Faturamento NNE'!$P$2:$P$707,'Faturamento NNE'!$E$2:$E$707,'Infos Relatório'!$B$326,'Faturamento NNE'!$F$2:$F$707,'Infos Relatório'!$B367,'Faturamento NNE'!$AA$2:$AA$707,'Infos Relatório'!I$1,'Faturamento NNE'!$U$2:$U$707,"Sim")+SUMIFS('Faturamento NNE'!$Q$2:$Q$707,'Faturamento NNE'!$E$2:$E$707,'Infos Relatório'!$B$326,'Faturamento NNE'!$F$2:$F$707,'Infos Relatório'!$B367,'Faturamento NNE'!$AA$2:$AA$707,'Infos Relatório'!I$1,'Faturamento NNE'!$U$2:$U$707,"Sim")</f>
        <v>0</v>
      </c>
      <c r="M367" s="283" t="e">
        <f t="shared" si="109"/>
        <v>#DIV/0!</v>
      </c>
      <c r="N367" s="545">
        <f>SUMIFS('Faturamento NNE'!$I$2:$I$707,'Faturamento NNE'!$E$2:$E$707,'Infos Relatório'!$B$326,'Faturamento NNE'!$F$2:$F$707,'Infos Relatório'!$B367,'Faturamento NNE'!$AA$2:$AA$707,'Infos Relatório'!I$1)</f>
        <v>0</v>
      </c>
      <c r="O367" s="541">
        <f>COUNTIFS('Faturamento NNE'!$E$2:$E$707,'Infos Relatório'!$B$326,'Faturamento NNE'!$F$2:$F$707,'Infos Relatório'!$B367,'Faturamento NNE'!$AA$2:$AA$707,'Infos Relatório'!O$1)</f>
        <v>0</v>
      </c>
      <c r="P367" s="542">
        <f>SUMIFS('Faturamento NNE'!$H$2:$H$707,'Faturamento NNE'!$E$2:$E$707,'Infos Relatório'!$B$326,'Faturamento NNE'!$F$2:$F$707,'Infos Relatório'!$B367,'Faturamento NNE'!$AA$2:$AA$707,'Infos Relatório'!O$1)</f>
        <v>0</v>
      </c>
      <c r="Q367" s="542">
        <f>SUMIFS('Faturamento NNE'!$K$2:$K$707,'Faturamento NNE'!$E$2:$E$707,'Infos Relatório'!$B$326,'Faturamento NNE'!$F$2:$F$707,'Infos Relatório'!$B367,'Faturamento NNE'!$AA$2:$AA$707,'Infos Relatório'!O$1)</f>
        <v>0</v>
      </c>
      <c r="R367" s="546">
        <f>SUMIFS('Faturamento NNE'!$P$2:$P$707,'Faturamento NNE'!$E$2:$E$707,'Infos Relatório'!$B$326,'Faturamento NNE'!$F$2:$F$707,'Infos Relatório'!$B367,'Faturamento NNE'!$AA$2:$AA$707,'Infos Relatório'!O$1,'Faturamento NNE'!$U$2:$U$707,"Sim")+SUMIFS('Faturamento NNE'!$Q$2:$Q$707,'Faturamento NNE'!$E$2:$E$707,'Infos Relatório'!$B$326,'Faturamento NNE'!$F$2:$F$707,'Infos Relatório'!$B367,'Faturamento NNE'!$AA$2:$AA$707,'Infos Relatório'!O$1,'Faturamento NNE'!$U$2:$U$707,"Sim")</f>
        <v>0</v>
      </c>
      <c r="S367" s="227" t="e">
        <f t="shared" si="110"/>
        <v>#DIV/0!</v>
      </c>
      <c r="T367" s="545">
        <f>SUMIFS('Faturamento NNE'!$I$2:$I$707,'Faturamento NNE'!$E$2:$E$707,'Infos Relatório'!$B$326,'Faturamento NNE'!$F$2:$F$707,'Infos Relatório'!$B367,'Faturamento NNE'!$AA$2:$AA$707,'Infos Relatório'!O$1)</f>
        <v>0</v>
      </c>
      <c r="U367" s="541">
        <f>COUNTIFS('Faturamento NNE'!$E$2:$E$707,'Infos Relatório'!$B$326,'Faturamento NNE'!$F$2:$F$707,'Infos Relatório'!$B367,'Faturamento NNE'!$AA$2:$AA$707,'Infos Relatório'!U$1)</f>
        <v>0</v>
      </c>
      <c r="V367" s="542">
        <f>SUMIFS('Faturamento NNE'!$H$2:$H$707,'Faturamento NNE'!$E$2:$E$707,'Infos Relatório'!$B$326,'Faturamento NNE'!$F$2:$F$707,'Infos Relatório'!$B367,'Faturamento NNE'!$AA$2:$AA$707,'Infos Relatório'!U$1)</f>
        <v>0</v>
      </c>
      <c r="W367" s="542">
        <f>SUMIFS('Faturamento NNE'!$K$2:$K$707,'Faturamento NNE'!$E$2:$E$707,'Infos Relatório'!$B$326,'Faturamento NNE'!$F$2:$F$707,'Infos Relatório'!$B367,'Faturamento NNE'!$AA$2:$AA$707,'Infos Relatório'!U$1)</f>
        <v>0</v>
      </c>
      <c r="X367" s="546">
        <f>SUMIFS('Faturamento NNE'!$P$2:$P$707,'Faturamento NNE'!$E$2:$E$707,'Infos Relatório'!$B$326,'Faturamento NNE'!$F$2:$F$707,'Infos Relatório'!$B367,'Faturamento NNE'!$AA$2:$AA$707,'Infos Relatório'!U$1,'Faturamento NNE'!$U$2:$U$707,"Sim")+SUMIFS('Faturamento NNE'!$Q$2:$Q$707,'Faturamento NNE'!$E$2:$E$707,'Infos Relatório'!$B$326,'Faturamento NNE'!$F$2:$F$707,'Infos Relatório'!$B367,'Faturamento NNE'!$AA$2:$AA$707,'Infos Relatório'!U$1,'Faturamento NNE'!$U$2:$U$707,"Sim")</f>
        <v>0</v>
      </c>
      <c r="Y367" s="227" t="e">
        <f t="shared" si="111"/>
        <v>#DIV/0!</v>
      </c>
      <c r="Z367" s="545">
        <f>SUMIFS('Faturamento NNE'!$I$2:$I$707,'Faturamento NNE'!$E$2:$E$707,'Infos Relatório'!$B$326,'Faturamento NNE'!$F$2:$F$707,'Infos Relatório'!$B367,'Faturamento NNE'!$AA$2:$AA$707,'Infos Relatório'!U$1)</f>
        <v>0</v>
      </c>
      <c r="AA367" s="541">
        <f>COUNTIFS('Faturamento NNE'!$E$2:$E$707,'Infos Relatório'!$B$326,'Faturamento NNE'!$F$2:$F$707,'Infos Relatório'!$B367,'Faturamento NNE'!$AA$2:$AA$707,'Infos Relatório'!AA$1)</f>
        <v>0</v>
      </c>
      <c r="AB367" s="542">
        <f>SUMIFS('Faturamento NNE'!$H$2:$H$707,'Faturamento NNE'!$E$2:$E$707,'Infos Relatório'!$B$326,'Faturamento NNE'!$F$2:$F$707,'Infos Relatório'!$B367,'Faturamento NNE'!$AA$2:$AA$707,'Infos Relatório'!AA$1)</f>
        <v>0</v>
      </c>
      <c r="AC367" s="542">
        <f>SUMIFS('Faturamento NNE'!$K$2:$K$707,'Faturamento NNE'!$E$2:$E$707,'Infos Relatório'!$B$326,'Faturamento NNE'!$F$2:$F$707,'Infos Relatório'!$B367,'Faturamento NNE'!$AA$2:$AA$707,'Infos Relatório'!AA$1)</f>
        <v>0</v>
      </c>
      <c r="AD367" s="546">
        <f>SUMIFS('Faturamento NNE'!$P$2:$P$707,'Faturamento NNE'!$E$2:$E$707,'Infos Relatório'!$B$326,'Faturamento NNE'!$F$2:$F$707,'Infos Relatório'!$B367,'Faturamento NNE'!$AA$2:$AA$707,'Infos Relatório'!AA$1,'Faturamento NNE'!$U$2:$U$707,"Sim")+SUMIFS('Faturamento NNE'!$Q$2:$Q$707,'Faturamento NNE'!$E$2:$E$707,'Infos Relatório'!$B$326,'Faturamento NNE'!$F$2:$F$707,'Infos Relatório'!$B367,'Faturamento NNE'!$AA$2:$AA$707,'Infos Relatório'!AA$1,'Faturamento NNE'!$U$2:$U$707,"Sim")</f>
        <v>0</v>
      </c>
      <c r="AE367" s="227" t="e">
        <f t="shared" si="112"/>
        <v>#DIV/0!</v>
      </c>
      <c r="AF367" s="545">
        <f>SUMIFS('Faturamento NNE'!$I$2:$I$707,'Faturamento NNE'!$E$2:$E$707,'Infos Relatório'!$B$326,'Faturamento NNE'!$F$2:$F$707,'Infos Relatório'!$B367,'Faturamento NNE'!$AA$2:$AA$707,'Infos Relatório'!AA$1)</f>
        <v>0</v>
      </c>
      <c r="AG367" s="541">
        <f>COUNTIFS('Faturamento NNE'!$E$2:$E$707,'Infos Relatório'!$B$326,'Faturamento NNE'!$F$2:$F$707,'Infos Relatório'!$B367,'Faturamento NNE'!$AA$2:$AA$707,'Infos Relatório'!AG$1)</f>
        <v>0</v>
      </c>
      <c r="AH367" s="542">
        <f>SUMIFS('Faturamento NNE'!$H$2:$H$707,'Faturamento NNE'!$E$2:$E$707,'Infos Relatório'!$B$326,'Faturamento NNE'!$F$2:$F$707,'Infos Relatório'!$B367,'Faturamento NNE'!$AA$2:$AA$707,'Infos Relatório'!AG$1)</f>
        <v>0</v>
      </c>
      <c r="AI367" s="542">
        <f>SUMIFS('Faturamento NNE'!$K$2:$K$707,'Faturamento NNE'!$E$2:$E$707,'Infos Relatório'!$B$326,'Faturamento NNE'!$F$2:$F$707,'Infos Relatório'!$B367,'Faturamento NNE'!$AA$2:$AA$707,'Infos Relatório'!AG$1)</f>
        <v>0</v>
      </c>
      <c r="AJ367" s="546">
        <f>SUMIFS('Faturamento NNE'!$P$2:$P$707,'Faturamento NNE'!$E$2:$E$707,'Infos Relatório'!$B$326,'Faturamento NNE'!$F$2:$F$707,'Infos Relatório'!$B367,'Faturamento NNE'!$AA$2:$AA$707,'Infos Relatório'!AG$1,'Faturamento NNE'!$U$2:$U$707,"Sim")+SUMIFS('Faturamento NNE'!$Q$2:$Q$707,'Faturamento NNE'!$E$2:$E$707,'Infos Relatório'!$B$326,'Faturamento NNE'!$F$2:$F$707,'Infos Relatório'!$B367,'Faturamento NNE'!$AA$2:$AA$707,'Infos Relatório'!AG$1,'Faturamento NNE'!$U$2:$U$707,"Sim")</f>
        <v>0</v>
      </c>
      <c r="AK367" s="227" t="e">
        <f t="shared" si="113"/>
        <v>#DIV/0!</v>
      </c>
      <c r="AL367" s="545">
        <f>SUMIFS('Faturamento NNE'!$I$2:$I$707,'Faturamento NNE'!$E$2:$E$707,'Infos Relatório'!$B$326,'Faturamento NNE'!$F$2:$F$707,'Infos Relatório'!$B367,'Faturamento NNE'!$AA$2:$AA$707,'Infos Relatório'!AG$1)</f>
        <v>0</v>
      </c>
      <c r="AM367" s="541">
        <f>COUNTIFS('Faturamento NNE'!$E$2:$E$707,'Infos Relatório'!$B$326,'Faturamento NNE'!$F$2:$F$707,'Infos Relatório'!$B367,'Faturamento NNE'!$AA$2:$AA$707,'Infos Relatório'!AM$1)</f>
        <v>0</v>
      </c>
      <c r="AN367" s="542">
        <f>SUMIFS('Faturamento NNE'!$H$2:$H$707,'Faturamento NNE'!$E$2:$E$707,'Infos Relatório'!$B$326,'Faturamento NNE'!$F$2:$F$707,'Infos Relatório'!$B367,'Faturamento NNE'!$AA$2:$AA$707,'Infos Relatório'!AM$1)</f>
        <v>0</v>
      </c>
      <c r="AO367" s="542">
        <f>SUMIFS('Faturamento NNE'!$K$2:$K$707,'Faturamento NNE'!$E$2:$E$707,'Infos Relatório'!$B$326,'Faturamento NNE'!$F$2:$F$707,'Infos Relatório'!$B367,'Faturamento NNE'!$AA$2:$AA$707,'Infos Relatório'!AM$1)</f>
        <v>0</v>
      </c>
      <c r="AP367" s="546">
        <f>SUMIFS('Faturamento NNE'!$P$2:$P$707,'Faturamento NNE'!$E$2:$E$707,'Infos Relatório'!$B$326,'Faturamento NNE'!$F$2:$F$707,'Infos Relatório'!$B367,'Faturamento NNE'!$AA$2:$AA$707,'Infos Relatório'!AM$1,'Faturamento NNE'!$U$2:$U$707,"Sim")+SUMIFS('Faturamento NNE'!$Q$2:$Q$707,'Faturamento NNE'!$E$2:$E$707,'Infos Relatório'!$B$326,'Faturamento NNE'!$F$2:$F$707,'Infos Relatório'!$B367,'Faturamento NNE'!$AA$2:$AA$707,'Infos Relatório'!AM$1,'Faturamento NNE'!$U$2:$U$707,"Sim")</f>
        <v>0</v>
      </c>
      <c r="AQ367" s="227" t="e">
        <f t="shared" si="114"/>
        <v>#DIV/0!</v>
      </c>
      <c r="AR367" s="545">
        <f>SUMIFS('Faturamento NNE'!$I$2:$I$707,'Faturamento NNE'!$E$2:$E$707,'Infos Relatório'!$B$326,'Faturamento NNE'!$F$2:$F$707,'Infos Relatório'!$B367,'Faturamento NNE'!$AA$2:$AA$707,'Infos Relatório'!AM$1)</f>
        <v>0</v>
      </c>
      <c r="AS367" s="541">
        <f>COUNTIFS('Faturamento NNE'!$E$2:$E$707,'Infos Relatório'!$B$326,'Faturamento NNE'!$F$2:$F$707,'Infos Relatório'!$B367,'Faturamento NNE'!$AA$2:$AA$707,'Infos Relatório'!AS$1)</f>
        <v>0</v>
      </c>
      <c r="AT367" s="542">
        <f>SUMIFS('Faturamento NNE'!$H$2:$H$707,'Faturamento NNE'!$E$2:$E$707,'Infos Relatório'!$B$326,'Faturamento NNE'!$F$2:$F$707,'Infos Relatório'!$B367,'Faturamento NNE'!$AA$2:$AA$707,'Infos Relatório'!AS$1)</f>
        <v>0</v>
      </c>
      <c r="AU367" s="542">
        <f>SUMIFS('Faturamento NNE'!$K$2:$K$707,'Faturamento NNE'!$E$2:$E$707,'Infos Relatório'!$B$326,'Faturamento NNE'!$F$2:$F$707,'Infos Relatório'!$B367,'Faturamento NNE'!$AA$2:$AA$707,'Infos Relatório'!AS$1)</f>
        <v>0</v>
      </c>
      <c r="AV367" s="546">
        <f>SUMIFS('Faturamento NNE'!$P$2:$P$707,'Faturamento NNE'!$E$2:$E$707,'Infos Relatório'!$B$326,'Faturamento NNE'!$F$2:$F$707,'Infos Relatório'!$B367,'Faturamento NNE'!$AA$2:$AA$707,'Infos Relatório'!AS$1,'Faturamento NNE'!$U$2:$U$707,"Sim")+SUMIFS('Faturamento NNE'!$Q$2:$Q$707,'Faturamento NNE'!$E$2:$E$707,'Infos Relatório'!$B$326,'Faturamento NNE'!$F$2:$F$707,'Infos Relatório'!$B367,'Faturamento NNE'!$AA$2:$AA$707,'Infos Relatório'!AS$1,'Faturamento NNE'!$U$2:$U$707,"Sim")</f>
        <v>0</v>
      </c>
      <c r="AW367" s="227" t="e">
        <f t="shared" si="115"/>
        <v>#DIV/0!</v>
      </c>
      <c r="AX367" s="545">
        <f>SUMIFS('Faturamento NNE'!$I$2:$I$707,'Faturamento NNE'!$E$2:$E$707,'Infos Relatório'!$B$326,'Faturamento NNE'!$F$2:$F$707,'Infos Relatório'!$B367,'Faturamento NNE'!$AA$2:$AA$707,'Infos Relatório'!AS$1)</f>
        <v>0</v>
      </c>
      <c r="AY367" s="541">
        <f>COUNTIFS('Faturamento NNE'!$E$2:$E$707,'Infos Relatório'!$B$326,'Faturamento NNE'!$F$2:$F$707,'Infos Relatório'!$B367,'Faturamento NNE'!$AA$2:$AA$707,'Infos Relatório'!AY$1)</f>
        <v>0</v>
      </c>
      <c r="AZ367" s="542">
        <f>SUMIFS('Faturamento NNE'!$H$2:$H$707,'Faturamento NNE'!$E$2:$E$707,'Infos Relatório'!$B$326,'Faturamento NNE'!$F$2:$F$707,'Infos Relatório'!$B367,'Faturamento NNE'!$AA$2:$AA$707,'Infos Relatório'!AY$1)</f>
        <v>0</v>
      </c>
      <c r="BA367" s="542">
        <f>SUMIFS('Faturamento NNE'!$K$2:$K$707,'Faturamento NNE'!$E$2:$E$707,'Infos Relatório'!$B$326,'Faturamento NNE'!$F$2:$F$707,'Infos Relatório'!$B367,'Faturamento NNE'!$AA$2:$AA$707,'Infos Relatório'!AY$1)</f>
        <v>0</v>
      </c>
      <c r="BB367" s="546">
        <f>SUMIFS('Faturamento NNE'!$P$2:$P$707,'Faturamento NNE'!$E$2:$E$707,'Infos Relatório'!$B$326,'Faturamento NNE'!$F$2:$F$707,'Infos Relatório'!$B367,'Faturamento NNE'!$AA$2:$AA$707,'Infos Relatório'!AY$1,'Faturamento NNE'!$U$2:$U$707,"Sim")+SUMIFS('Faturamento NNE'!$Q$2:$Q$707,'Faturamento NNE'!$E$2:$E$707,'Infos Relatório'!$B$326,'Faturamento NNE'!$F$2:$F$707,'Infos Relatório'!$B367,'Faturamento NNE'!$AA$2:$AA$707,'Infos Relatório'!AY$1,'Faturamento NNE'!$U$2:$U$707,"Sim")</f>
        <v>0</v>
      </c>
      <c r="BC367" s="227" t="e">
        <f t="shared" si="116"/>
        <v>#DIV/0!</v>
      </c>
      <c r="BD367" s="545">
        <f>SUMIFS('Faturamento NNE'!$I$2:$I$707,'Faturamento NNE'!$E$2:$E$707,'Infos Relatório'!$B$326,'Faturamento NNE'!$F$2:$F$707,'Infos Relatório'!$B367,'Faturamento NNE'!$AA$2:$AA$707,'Infos Relatório'!AY$1)</f>
        <v>0</v>
      </c>
      <c r="BE367" s="541">
        <f>COUNTIFS('Faturamento NNE'!$E$2:$E$707,'Infos Relatório'!$B$326,'Faturamento NNE'!$F$2:$F$707,'Infos Relatório'!$B367,'Faturamento NNE'!$AA$2:$AA$707,'Infos Relatório'!BE$1)</f>
        <v>0</v>
      </c>
      <c r="BF367" s="542">
        <f>SUMIFS('Faturamento NNE'!$H$2:$H$707,'Faturamento NNE'!$E$2:$E$707,'Infos Relatório'!$B$326,'Faturamento NNE'!$F$2:$F$707,'Infos Relatório'!$B367,'Faturamento NNE'!$AA$2:$AA$707,'Infos Relatório'!BE$1)</f>
        <v>0</v>
      </c>
      <c r="BG367" s="542">
        <f>SUMIFS('Faturamento NNE'!$K$2:$K$707,'Faturamento NNE'!$E$2:$E$707,'Infos Relatório'!$B$326,'Faturamento NNE'!$F$2:$F$707,'Infos Relatório'!$B367,'Faturamento NNE'!$AA$2:$AA$707,'Infos Relatório'!BE$1)</f>
        <v>0</v>
      </c>
      <c r="BH367" s="546">
        <f>SUMIFS('Faturamento NNE'!$P$2:$P$707,'Faturamento NNE'!$E$2:$E$707,'Infos Relatório'!$B$326,'Faturamento NNE'!$F$2:$F$707,'Infos Relatório'!$B367,'Faturamento NNE'!$AA$2:$AA$707,'Infos Relatório'!BE$1,'Faturamento NNE'!$U$2:$U$707,"Sim")+SUMIFS('Faturamento NNE'!$Q$2:$Q$707,'Faturamento NNE'!$E$2:$E$707,'Infos Relatório'!$B$326,'Faturamento NNE'!$F$2:$F$707,'Infos Relatório'!$B367,'Faturamento NNE'!$AA$2:$AA$707,'Infos Relatório'!BE$1,'Faturamento NNE'!$U$2:$U$707,"Sim")</f>
        <v>0</v>
      </c>
      <c r="BI367" s="227" t="e">
        <f t="shared" si="117"/>
        <v>#DIV/0!</v>
      </c>
      <c r="BJ367" s="545">
        <f>SUMIFS('Faturamento NNE'!$I$2:$I$707,'Faturamento NNE'!$E$2:$E$707,'Infos Relatório'!$B$326,'Faturamento NNE'!$F$2:$F$707,'Infos Relatório'!$B367,'Faturamento NNE'!$AA$2:$AA$707,'Infos Relatório'!BE$1)</f>
        <v>0</v>
      </c>
      <c r="BK367" s="541">
        <f>COUNTIFS('Faturamento NNE'!$E$2:$E$707,'Infos Relatório'!$B$326,'Faturamento NNE'!$F$2:$F$707,'Infos Relatório'!$B367,'Faturamento NNE'!$AA$2:$AA$707,'Infos Relatório'!BK$1)</f>
        <v>0</v>
      </c>
      <c r="BL367" s="542">
        <f>SUMIFS('Faturamento NNE'!$H$2:$H$707,'Faturamento NNE'!$E$2:$E$707,'Infos Relatório'!$B$326,'Faturamento NNE'!$F$2:$F$707,'Infos Relatório'!$B367,'Faturamento NNE'!$AA$2:$AA$707,'Infos Relatório'!BK$1)</f>
        <v>0</v>
      </c>
      <c r="BM367" s="542">
        <f>SUMIFS('Faturamento NNE'!$K$2:$K$707,'Faturamento NNE'!$E$2:$E$707,'Infos Relatório'!$B$326,'Faturamento NNE'!$F$2:$F$707,'Infos Relatório'!$B367,'Faturamento NNE'!$AA$2:$AA$707,'Infos Relatório'!BK$1)</f>
        <v>0</v>
      </c>
      <c r="BN367" s="546">
        <f>SUMIFS('Faturamento NNE'!$P$2:$P$707,'Faturamento NNE'!$E$2:$E$707,'Infos Relatório'!$B$326,'Faturamento NNE'!$F$2:$F$707,'Infos Relatório'!$B367,'Faturamento NNE'!$AA$2:$AA$707,'Infos Relatório'!BK$1,'Faturamento NNE'!$U$2:$U$707,"Sim")+SUMIFS('Faturamento NNE'!$Q$2:$Q$707,'Faturamento NNE'!$E$2:$E$707,'Infos Relatório'!$B$326,'Faturamento NNE'!$F$2:$F$707,'Infos Relatório'!$B367,'Faturamento NNE'!$AA$2:$AA$707,'Infos Relatório'!BK$1,'Faturamento NNE'!$U$2:$U$707,"Sim")</f>
        <v>0</v>
      </c>
      <c r="BO367" s="227" t="e">
        <f t="shared" si="118"/>
        <v>#DIV/0!</v>
      </c>
      <c r="BP367" s="545">
        <f>SUMIFS('Faturamento NNE'!$I$2:$I$707,'Faturamento NNE'!$E$2:$E$707,'Infos Relatório'!$B$326,'Faturamento NNE'!$F$2:$F$707,'Infos Relatório'!$B367,'Faturamento NNE'!$AA$2:$AA$707,'Infos Relatório'!BK$1)</f>
        <v>0</v>
      </c>
      <c r="BQ367" s="541">
        <f>COUNTIFS('Faturamento NNE'!$E$2:$E$707,'Infos Relatório'!$B$326,'Faturamento NNE'!$F$2:$F$707,'Infos Relatório'!$B367,'Faturamento NNE'!$AA$2:$AA$707,'Infos Relatório'!BQ$1)</f>
        <v>0</v>
      </c>
      <c r="BR367" s="542">
        <f>SUMIFS('Faturamento NNE'!$H$2:$H$707,'Faturamento NNE'!$E$2:$E$707,'Infos Relatório'!$B$326,'Faturamento NNE'!$F$2:$F$707,'Infos Relatório'!$B367,'Faturamento NNE'!$AA$2:$AA$707,'Infos Relatório'!BQ$1)</f>
        <v>0</v>
      </c>
      <c r="BS367" s="542">
        <f>SUMIFS('Faturamento NNE'!$K$2:$K$707,'Faturamento NNE'!$E$2:$E$707,'Infos Relatório'!$B$326,'Faturamento NNE'!$F$2:$F$707,'Infos Relatório'!$B367,'Faturamento NNE'!$AA$2:$AA$707,'Infos Relatório'!BQ$1)</f>
        <v>0</v>
      </c>
      <c r="BT367" s="546">
        <f>SUMIFS('Faturamento NNE'!$P$2:$P$707,'Faturamento NNE'!$E$2:$E$707,'Infos Relatório'!$B$326,'Faturamento NNE'!$F$2:$F$707,'Infos Relatório'!$B367,'Faturamento NNE'!$AA$2:$AA$707,'Infos Relatório'!BQ$1,'Faturamento NNE'!$U$2:$U$707,"Sim")+SUMIFS('Faturamento NNE'!$Q$2:$Q$707,'Faturamento NNE'!$E$2:$E$707,'Infos Relatório'!$B$326,'Faturamento NNE'!$F$2:$F$707,'Infos Relatório'!$B367,'Faturamento NNE'!$AA$2:$AA$707,'Infos Relatório'!BQ$1,'Faturamento NNE'!$U$2:$U$707,"Sim")</f>
        <v>0</v>
      </c>
      <c r="BU367" s="227" t="e">
        <f t="shared" si="119"/>
        <v>#DIV/0!</v>
      </c>
      <c r="BV367" s="545">
        <f>SUMIFS('Faturamento NNE'!$I$2:$I$707,'Faturamento NNE'!$E$2:$E$707,'Infos Relatório'!$B$326,'Faturamento NNE'!$F$2:$F$707,'Infos Relatório'!$B367,'Faturamento NNE'!$AA$2:$AA$707,'Infos Relatório'!BQ$1)</f>
        <v>0</v>
      </c>
    </row>
    <row r="368" spans="2:74">
      <c r="B368" s="217" t="s">
        <v>171</v>
      </c>
      <c r="C368" s="541">
        <f>COUNTIFS('Faturamento NNE'!$E$2:$E$707,'Infos Relatório'!$B$326,'Faturamento NNE'!$F$2:$F$707,'Infos Relatório'!$B368,'Faturamento NNE'!$AA$2:$AA$707,'Infos Relatório'!C$1)</f>
        <v>0</v>
      </c>
      <c r="D368" s="542">
        <f>SUMIFS('Faturamento NNE'!$H$2:$H$707,'Faturamento NNE'!$E$2:$E$707,'Infos Relatório'!$B$326,'Faturamento NNE'!$F$2:$F$707,'Infos Relatório'!$B368,'Faturamento NNE'!$AA$2:$AA$707,'Infos Relatório'!C$1)</f>
        <v>0</v>
      </c>
      <c r="E368" s="543">
        <f>SUMIFS('Faturamento NNE'!$K$2:$K$707,'Faturamento NNE'!$E$2:$E$707,'Infos Relatório'!$B$326,'Faturamento NNE'!$F$2:$F$707,'Infos Relatório'!$B368,'Faturamento NNE'!$AA$2:$AA$707,'Infos Relatório'!C$1)</f>
        <v>0</v>
      </c>
      <c r="F368" s="544">
        <f>SUMIFS('Faturamento NNE'!$P$2:$P$707,'Faturamento NNE'!$E$2:$E$707,'Infos Relatório'!$B$326,'Faturamento NNE'!$F$2:$F$707,'Infos Relatório'!$B368,'Faturamento NNE'!$AA$2:$AA$707,'Infos Relatório'!C$1,'Faturamento NNE'!$U$2:$U$707,"Sim")+SUMIFS('Faturamento NNE'!$Q$2:$Q$707,'Faturamento NNE'!$E$2:$E$707,'Infos Relatório'!$B$326,'Faturamento NNE'!$F$2:$F$707,'Infos Relatório'!$B368,'Faturamento NNE'!$AA$2:$AA$707,'Infos Relatório'!C$1,'Faturamento NNE'!$U$2:$U$707,"Sim")</f>
        <v>0</v>
      </c>
      <c r="G368" s="283" t="e">
        <f t="shared" si="108"/>
        <v>#DIV/0!</v>
      </c>
      <c r="H368" s="545">
        <f>SUMIFS('Faturamento NNE'!$I$2:$I$707,'Faturamento NNE'!$E$2:$E$707,'Infos Relatório'!$B$326,'Faturamento NNE'!$F$2:$F$707,'Infos Relatório'!$B368,'Faturamento NNE'!$AA$2:$AA$707,'Infos Relatório'!C$1)</f>
        <v>0</v>
      </c>
      <c r="I368" s="541">
        <f>COUNTIFS('Faturamento NNE'!$E$2:$E$707,'Infos Relatório'!$B$326,'Faturamento NNE'!$F$2:$F$707,'Infos Relatório'!$B368,'Faturamento NNE'!$AA$2:$AA$707,'Infos Relatório'!I$1)</f>
        <v>0</v>
      </c>
      <c r="J368" s="542">
        <f>SUMIFS('Faturamento NNE'!$H$2:$H$707,'Faturamento NNE'!$E$2:$E$707,'Infos Relatório'!$B$326,'Faturamento NNE'!$F$2:$F$707,'Infos Relatório'!$B368,'Faturamento NNE'!$AA$2:$AA$707,'Infos Relatório'!I$1)</f>
        <v>0</v>
      </c>
      <c r="K368" s="543">
        <f>SUMIFS('Faturamento NNE'!$K$2:$K$707,'Faturamento NNE'!$E$2:$E$707,'Infos Relatório'!$B$326,'Faturamento NNE'!$F$2:$F$707,'Infos Relatório'!$B368,'Faturamento NNE'!$AA$2:$AA$707,'Infos Relatório'!I$1)</f>
        <v>0</v>
      </c>
      <c r="L368" s="544">
        <f>SUMIFS('Faturamento NNE'!$P$2:$P$707,'Faturamento NNE'!$E$2:$E$707,'Infos Relatório'!$B$326,'Faturamento NNE'!$F$2:$F$707,'Infos Relatório'!$B368,'Faturamento NNE'!$AA$2:$AA$707,'Infos Relatório'!I$1,'Faturamento NNE'!$U$2:$U$707,"Sim")+SUMIFS('Faturamento NNE'!$Q$2:$Q$707,'Faturamento NNE'!$E$2:$E$707,'Infos Relatório'!$B$326,'Faturamento NNE'!$F$2:$F$707,'Infos Relatório'!$B368,'Faturamento NNE'!$AA$2:$AA$707,'Infos Relatório'!I$1,'Faturamento NNE'!$U$2:$U$707,"Sim")</f>
        <v>0</v>
      </c>
      <c r="M368" s="283" t="e">
        <f t="shared" si="109"/>
        <v>#DIV/0!</v>
      </c>
      <c r="N368" s="545">
        <f>SUMIFS('Faturamento NNE'!$I$2:$I$707,'Faturamento NNE'!$E$2:$E$707,'Infos Relatório'!$B$326,'Faturamento NNE'!$F$2:$F$707,'Infos Relatório'!$B368,'Faturamento NNE'!$AA$2:$AA$707,'Infos Relatório'!I$1)</f>
        <v>0</v>
      </c>
      <c r="O368" s="541">
        <f>COUNTIFS('Faturamento NNE'!$E$2:$E$707,'Infos Relatório'!$B$326,'Faturamento NNE'!$F$2:$F$707,'Infos Relatório'!$B368,'Faturamento NNE'!$AA$2:$AA$707,'Infos Relatório'!O$1)</f>
        <v>0</v>
      </c>
      <c r="P368" s="542">
        <f>SUMIFS('Faturamento NNE'!$H$2:$H$707,'Faturamento NNE'!$E$2:$E$707,'Infos Relatório'!$B$326,'Faturamento NNE'!$F$2:$F$707,'Infos Relatório'!$B368,'Faturamento NNE'!$AA$2:$AA$707,'Infos Relatório'!O$1)</f>
        <v>0</v>
      </c>
      <c r="Q368" s="542">
        <f>SUMIFS('Faturamento NNE'!$K$2:$K$707,'Faturamento NNE'!$E$2:$E$707,'Infos Relatório'!$B$326,'Faturamento NNE'!$F$2:$F$707,'Infos Relatório'!$B368,'Faturamento NNE'!$AA$2:$AA$707,'Infos Relatório'!O$1)</f>
        <v>0</v>
      </c>
      <c r="R368" s="546">
        <f>SUMIFS('Faturamento NNE'!$P$2:$P$707,'Faturamento NNE'!$E$2:$E$707,'Infos Relatório'!$B$326,'Faturamento NNE'!$F$2:$F$707,'Infos Relatório'!$B368,'Faturamento NNE'!$AA$2:$AA$707,'Infos Relatório'!O$1,'Faturamento NNE'!$U$2:$U$707,"Sim")+SUMIFS('Faturamento NNE'!$Q$2:$Q$707,'Faturamento NNE'!$E$2:$E$707,'Infos Relatório'!$B$326,'Faturamento NNE'!$F$2:$F$707,'Infos Relatório'!$B368,'Faturamento NNE'!$AA$2:$AA$707,'Infos Relatório'!O$1,'Faturamento NNE'!$U$2:$U$707,"Sim")</f>
        <v>0</v>
      </c>
      <c r="S368" s="227" t="e">
        <f t="shared" si="110"/>
        <v>#DIV/0!</v>
      </c>
      <c r="T368" s="545">
        <f>SUMIFS('Faturamento NNE'!$I$2:$I$707,'Faturamento NNE'!$E$2:$E$707,'Infos Relatório'!$B$326,'Faturamento NNE'!$F$2:$F$707,'Infos Relatório'!$B368,'Faturamento NNE'!$AA$2:$AA$707,'Infos Relatório'!O$1)</f>
        <v>0</v>
      </c>
      <c r="U368" s="541">
        <f>COUNTIFS('Faturamento NNE'!$E$2:$E$707,'Infos Relatório'!$B$326,'Faturamento NNE'!$F$2:$F$707,'Infos Relatório'!$B368,'Faturamento NNE'!$AA$2:$AA$707,'Infos Relatório'!U$1)</f>
        <v>0</v>
      </c>
      <c r="V368" s="542">
        <f>SUMIFS('Faturamento NNE'!$H$2:$H$707,'Faturamento NNE'!$E$2:$E$707,'Infos Relatório'!$B$326,'Faturamento NNE'!$F$2:$F$707,'Infos Relatório'!$B368,'Faturamento NNE'!$AA$2:$AA$707,'Infos Relatório'!U$1)</f>
        <v>0</v>
      </c>
      <c r="W368" s="542">
        <f>SUMIFS('Faturamento NNE'!$K$2:$K$707,'Faturamento NNE'!$E$2:$E$707,'Infos Relatório'!$B$326,'Faturamento NNE'!$F$2:$F$707,'Infos Relatório'!$B368,'Faturamento NNE'!$AA$2:$AA$707,'Infos Relatório'!U$1)</f>
        <v>0</v>
      </c>
      <c r="X368" s="546">
        <f>SUMIFS('Faturamento NNE'!$P$2:$P$707,'Faturamento NNE'!$E$2:$E$707,'Infos Relatório'!$B$326,'Faturamento NNE'!$F$2:$F$707,'Infos Relatório'!$B368,'Faturamento NNE'!$AA$2:$AA$707,'Infos Relatório'!U$1,'Faturamento NNE'!$U$2:$U$707,"Sim")+SUMIFS('Faturamento NNE'!$Q$2:$Q$707,'Faturamento NNE'!$E$2:$E$707,'Infos Relatório'!$B$326,'Faturamento NNE'!$F$2:$F$707,'Infos Relatório'!$B368,'Faturamento NNE'!$AA$2:$AA$707,'Infos Relatório'!U$1,'Faturamento NNE'!$U$2:$U$707,"Sim")</f>
        <v>0</v>
      </c>
      <c r="Y368" s="227" t="e">
        <f t="shared" si="111"/>
        <v>#DIV/0!</v>
      </c>
      <c r="Z368" s="545">
        <f>SUMIFS('Faturamento NNE'!$I$2:$I$707,'Faturamento NNE'!$E$2:$E$707,'Infos Relatório'!$B$326,'Faturamento NNE'!$F$2:$F$707,'Infos Relatório'!$B368,'Faturamento NNE'!$AA$2:$AA$707,'Infos Relatório'!U$1)</f>
        <v>0</v>
      </c>
      <c r="AA368" s="541">
        <f>COUNTIFS('Faturamento NNE'!$E$2:$E$707,'Infos Relatório'!$B$326,'Faturamento NNE'!$F$2:$F$707,'Infos Relatório'!$B368,'Faturamento NNE'!$AA$2:$AA$707,'Infos Relatório'!AA$1)</f>
        <v>0</v>
      </c>
      <c r="AB368" s="542">
        <f>SUMIFS('Faturamento NNE'!$H$2:$H$707,'Faturamento NNE'!$E$2:$E$707,'Infos Relatório'!$B$326,'Faturamento NNE'!$F$2:$F$707,'Infos Relatório'!$B368,'Faturamento NNE'!$AA$2:$AA$707,'Infos Relatório'!AA$1)</f>
        <v>0</v>
      </c>
      <c r="AC368" s="542">
        <f>SUMIFS('Faturamento NNE'!$K$2:$K$707,'Faturamento NNE'!$E$2:$E$707,'Infos Relatório'!$B$326,'Faturamento NNE'!$F$2:$F$707,'Infos Relatório'!$B368,'Faturamento NNE'!$AA$2:$AA$707,'Infos Relatório'!AA$1)</f>
        <v>0</v>
      </c>
      <c r="AD368" s="546">
        <f>SUMIFS('Faturamento NNE'!$P$2:$P$707,'Faturamento NNE'!$E$2:$E$707,'Infos Relatório'!$B$326,'Faturamento NNE'!$F$2:$F$707,'Infos Relatório'!$B368,'Faturamento NNE'!$AA$2:$AA$707,'Infos Relatório'!AA$1,'Faturamento NNE'!$U$2:$U$707,"Sim")+SUMIFS('Faturamento NNE'!$Q$2:$Q$707,'Faturamento NNE'!$E$2:$E$707,'Infos Relatório'!$B$326,'Faturamento NNE'!$F$2:$F$707,'Infos Relatório'!$B368,'Faturamento NNE'!$AA$2:$AA$707,'Infos Relatório'!AA$1,'Faturamento NNE'!$U$2:$U$707,"Sim")</f>
        <v>0</v>
      </c>
      <c r="AE368" s="227" t="e">
        <f t="shared" si="112"/>
        <v>#DIV/0!</v>
      </c>
      <c r="AF368" s="545">
        <f>SUMIFS('Faturamento NNE'!$I$2:$I$707,'Faturamento NNE'!$E$2:$E$707,'Infos Relatório'!$B$326,'Faturamento NNE'!$F$2:$F$707,'Infos Relatório'!$B368,'Faturamento NNE'!$AA$2:$AA$707,'Infos Relatório'!AA$1)</f>
        <v>0</v>
      </c>
      <c r="AG368" s="541">
        <f>COUNTIFS('Faturamento NNE'!$E$2:$E$707,'Infos Relatório'!$B$326,'Faturamento NNE'!$F$2:$F$707,'Infos Relatório'!$B368,'Faturamento NNE'!$AA$2:$AA$707,'Infos Relatório'!AG$1)</f>
        <v>0</v>
      </c>
      <c r="AH368" s="542">
        <f>SUMIFS('Faturamento NNE'!$H$2:$H$707,'Faturamento NNE'!$E$2:$E$707,'Infos Relatório'!$B$326,'Faturamento NNE'!$F$2:$F$707,'Infos Relatório'!$B368,'Faturamento NNE'!$AA$2:$AA$707,'Infos Relatório'!AG$1)</f>
        <v>0</v>
      </c>
      <c r="AI368" s="542">
        <f>SUMIFS('Faturamento NNE'!$K$2:$K$707,'Faturamento NNE'!$E$2:$E$707,'Infos Relatório'!$B$326,'Faturamento NNE'!$F$2:$F$707,'Infos Relatório'!$B368,'Faturamento NNE'!$AA$2:$AA$707,'Infos Relatório'!AG$1)</f>
        <v>0</v>
      </c>
      <c r="AJ368" s="546">
        <f>SUMIFS('Faturamento NNE'!$P$2:$P$707,'Faturamento NNE'!$E$2:$E$707,'Infos Relatório'!$B$326,'Faturamento NNE'!$F$2:$F$707,'Infos Relatório'!$B368,'Faturamento NNE'!$AA$2:$AA$707,'Infos Relatório'!AG$1,'Faturamento NNE'!$U$2:$U$707,"Sim")+SUMIFS('Faturamento NNE'!$Q$2:$Q$707,'Faturamento NNE'!$E$2:$E$707,'Infos Relatório'!$B$326,'Faturamento NNE'!$F$2:$F$707,'Infos Relatório'!$B368,'Faturamento NNE'!$AA$2:$AA$707,'Infos Relatório'!AG$1,'Faturamento NNE'!$U$2:$U$707,"Sim")</f>
        <v>0</v>
      </c>
      <c r="AK368" s="227" t="e">
        <f t="shared" si="113"/>
        <v>#DIV/0!</v>
      </c>
      <c r="AL368" s="545">
        <f>SUMIFS('Faturamento NNE'!$I$2:$I$707,'Faturamento NNE'!$E$2:$E$707,'Infos Relatório'!$B$326,'Faturamento NNE'!$F$2:$F$707,'Infos Relatório'!$B368,'Faturamento NNE'!$AA$2:$AA$707,'Infos Relatório'!AG$1)</f>
        <v>0</v>
      </c>
      <c r="AM368" s="541">
        <f>COUNTIFS('Faturamento NNE'!$E$2:$E$707,'Infos Relatório'!$B$326,'Faturamento NNE'!$F$2:$F$707,'Infos Relatório'!$B368,'Faturamento NNE'!$AA$2:$AA$707,'Infos Relatório'!AM$1)</f>
        <v>0</v>
      </c>
      <c r="AN368" s="542">
        <f>SUMIFS('Faturamento NNE'!$H$2:$H$707,'Faturamento NNE'!$E$2:$E$707,'Infos Relatório'!$B$326,'Faturamento NNE'!$F$2:$F$707,'Infos Relatório'!$B368,'Faturamento NNE'!$AA$2:$AA$707,'Infos Relatório'!AM$1)</f>
        <v>0</v>
      </c>
      <c r="AO368" s="542">
        <f>SUMIFS('Faturamento NNE'!$K$2:$K$707,'Faturamento NNE'!$E$2:$E$707,'Infos Relatório'!$B$326,'Faturamento NNE'!$F$2:$F$707,'Infos Relatório'!$B368,'Faturamento NNE'!$AA$2:$AA$707,'Infos Relatório'!AM$1)</f>
        <v>0</v>
      </c>
      <c r="AP368" s="546">
        <f>SUMIFS('Faturamento NNE'!$P$2:$P$707,'Faturamento NNE'!$E$2:$E$707,'Infos Relatório'!$B$326,'Faturamento NNE'!$F$2:$F$707,'Infos Relatório'!$B368,'Faturamento NNE'!$AA$2:$AA$707,'Infos Relatório'!AM$1,'Faturamento NNE'!$U$2:$U$707,"Sim")+SUMIFS('Faturamento NNE'!$Q$2:$Q$707,'Faturamento NNE'!$E$2:$E$707,'Infos Relatório'!$B$326,'Faturamento NNE'!$F$2:$F$707,'Infos Relatório'!$B368,'Faturamento NNE'!$AA$2:$AA$707,'Infos Relatório'!AM$1,'Faturamento NNE'!$U$2:$U$707,"Sim")</f>
        <v>0</v>
      </c>
      <c r="AQ368" s="227" t="e">
        <f t="shared" si="114"/>
        <v>#DIV/0!</v>
      </c>
      <c r="AR368" s="545">
        <f>SUMIFS('Faturamento NNE'!$I$2:$I$707,'Faturamento NNE'!$E$2:$E$707,'Infos Relatório'!$B$326,'Faturamento NNE'!$F$2:$F$707,'Infos Relatório'!$B368,'Faturamento NNE'!$AA$2:$AA$707,'Infos Relatório'!AM$1)</f>
        <v>0</v>
      </c>
      <c r="AS368" s="541">
        <f>COUNTIFS('Faturamento NNE'!$E$2:$E$707,'Infos Relatório'!$B$326,'Faturamento NNE'!$F$2:$F$707,'Infos Relatório'!$B368,'Faturamento NNE'!$AA$2:$AA$707,'Infos Relatório'!AS$1)</f>
        <v>0</v>
      </c>
      <c r="AT368" s="542">
        <f>SUMIFS('Faturamento NNE'!$H$2:$H$707,'Faturamento NNE'!$E$2:$E$707,'Infos Relatório'!$B$326,'Faturamento NNE'!$F$2:$F$707,'Infos Relatório'!$B368,'Faturamento NNE'!$AA$2:$AA$707,'Infos Relatório'!AS$1)</f>
        <v>0</v>
      </c>
      <c r="AU368" s="542">
        <f>SUMIFS('Faturamento NNE'!$K$2:$K$707,'Faturamento NNE'!$E$2:$E$707,'Infos Relatório'!$B$326,'Faturamento NNE'!$F$2:$F$707,'Infos Relatório'!$B368,'Faturamento NNE'!$AA$2:$AA$707,'Infos Relatório'!AS$1)</f>
        <v>0</v>
      </c>
      <c r="AV368" s="546">
        <f>SUMIFS('Faturamento NNE'!$P$2:$P$707,'Faturamento NNE'!$E$2:$E$707,'Infos Relatório'!$B$326,'Faturamento NNE'!$F$2:$F$707,'Infos Relatório'!$B368,'Faturamento NNE'!$AA$2:$AA$707,'Infos Relatório'!AS$1,'Faturamento NNE'!$U$2:$U$707,"Sim")+SUMIFS('Faturamento NNE'!$Q$2:$Q$707,'Faturamento NNE'!$E$2:$E$707,'Infos Relatório'!$B$326,'Faturamento NNE'!$F$2:$F$707,'Infos Relatório'!$B368,'Faturamento NNE'!$AA$2:$AA$707,'Infos Relatório'!AS$1,'Faturamento NNE'!$U$2:$U$707,"Sim")</f>
        <v>0</v>
      </c>
      <c r="AW368" s="227" t="e">
        <f t="shared" si="115"/>
        <v>#DIV/0!</v>
      </c>
      <c r="AX368" s="545">
        <f>SUMIFS('Faturamento NNE'!$I$2:$I$707,'Faturamento NNE'!$E$2:$E$707,'Infos Relatório'!$B$326,'Faturamento NNE'!$F$2:$F$707,'Infos Relatório'!$B368,'Faturamento NNE'!$AA$2:$AA$707,'Infos Relatório'!AS$1)</f>
        <v>0</v>
      </c>
      <c r="AY368" s="541">
        <f>COUNTIFS('Faturamento NNE'!$E$2:$E$707,'Infos Relatório'!$B$326,'Faturamento NNE'!$F$2:$F$707,'Infos Relatório'!$B368,'Faturamento NNE'!$AA$2:$AA$707,'Infos Relatório'!AY$1)</f>
        <v>0</v>
      </c>
      <c r="AZ368" s="542">
        <f>SUMIFS('Faturamento NNE'!$H$2:$H$707,'Faturamento NNE'!$E$2:$E$707,'Infos Relatório'!$B$326,'Faturamento NNE'!$F$2:$F$707,'Infos Relatório'!$B368,'Faturamento NNE'!$AA$2:$AA$707,'Infos Relatório'!AY$1)</f>
        <v>0</v>
      </c>
      <c r="BA368" s="542">
        <f>SUMIFS('Faturamento NNE'!$K$2:$K$707,'Faturamento NNE'!$E$2:$E$707,'Infos Relatório'!$B$326,'Faturamento NNE'!$F$2:$F$707,'Infos Relatório'!$B368,'Faturamento NNE'!$AA$2:$AA$707,'Infos Relatório'!AY$1)</f>
        <v>0</v>
      </c>
      <c r="BB368" s="546">
        <f>SUMIFS('Faturamento NNE'!$P$2:$P$707,'Faturamento NNE'!$E$2:$E$707,'Infos Relatório'!$B$326,'Faturamento NNE'!$F$2:$F$707,'Infos Relatório'!$B368,'Faturamento NNE'!$AA$2:$AA$707,'Infos Relatório'!AY$1,'Faturamento NNE'!$U$2:$U$707,"Sim")+SUMIFS('Faturamento NNE'!$Q$2:$Q$707,'Faturamento NNE'!$E$2:$E$707,'Infos Relatório'!$B$326,'Faturamento NNE'!$F$2:$F$707,'Infos Relatório'!$B368,'Faturamento NNE'!$AA$2:$AA$707,'Infos Relatório'!AY$1,'Faturamento NNE'!$U$2:$U$707,"Sim")</f>
        <v>0</v>
      </c>
      <c r="BC368" s="227" t="e">
        <f t="shared" si="116"/>
        <v>#DIV/0!</v>
      </c>
      <c r="BD368" s="545">
        <f>SUMIFS('Faturamento NNE'!$I$2:$I$707,'Faturamento NNE'!$E$2:$E$707,'Infos Relatório'!$B$326,'Faturamento NNE'!$F$2:$F$707,'Infos Relatório'!$B368,'Faturamento NNE'!$AA$2:$AA$707,'Infos Relatório'!AY$1)</f>
        <v>0</v>
      </c>
      <c r="BE368" s="541">
        <f>COUNTIFS('Faturamento NNE'!$E$2:$E$707,'Infos Relatório'!$B$326,'Faturamento NNE'!$F$2:$F$707,'Infos Relatório'!$B368,'Faturamento NNE'!$AA$2:$AA$707,'Infos Relatório'!BE$1)</f>
        <v>0</v>
      </c>
      <c r="BF368" s="542">
        <f>SUMIFS('Faturamento NNE'!$H$2:$H$707,'Faturamento NNE'!$E$2:$E$707,'Infos Relatório'!$B$326,'Faturamento NNE'!$F$2:$F$707,'Infos Relatório'!$B368,'Faturamento NNE'!$AA$2:$AA$707,'Infos Relatório'!BE$1)</f>
        <v>0</v>
      </c>
      <c r="BG368" s="542">
        <f>SUMIFS('Faturamento NNE'!$K$2:$K$707,'Faturamento NNE'!$E$2:$E$707,'Infos Relatório'!$B$326,'Faturamento NNE'!$F$2:$F$707,'Infos Relatório'!$B368,'Faturamento NNE'!$AA$2:$AA$707,'Infos Relatório'!BE$1)</f>
        <v>0</v>
      </c>
      <c r="BH368" s="546">
        <f>SUMIFS('Faturamento NNE'!$P$2:$P$707,'Faturamento NNE'!$E$2:$E$707,'Infos Relatório'!$B$326,'Faturamento NNE'!$F$2:$F$707,'Infos Relatório'!$B368,'Faturamento NNE'!$AA$2:$AA$707,'Infos Relatório'!BE$1,'Faturamento NNE'!$U$2:$U$707,"Sim")+SUMIFS('Faturamento NNE'!$Q$2:$Q$707,'Faturamento NNE'!$E$2:$E$707,'Infos Relatório'!$B$326,'Faturamento NNE'!$F$2:$F$707,'Infos Relatório'!$B368,'Faturamento NNE'!$AA$2:$AA$707,'Infos Relatório'!BE$1,'Faturamento NNE'!$U$2:$U$707,"Sim")</f>
        <v>0</v>
      </c>
      <c r="BI368" s="227" t="e">
        <f t="shared" si="117"/>
        <v>#DIV/0!</v>
      </c>
      <c r="BJ368" s="545">
        <f>SUMIFS('Faturamento NNE'!$I$2:$I$707,'Faturamento NNE'!$E$2:$E$707,'Infos Relatório'!$B$326,'Faturamento NNE'!$F$2:$F$707,'Infos Relatório'!$B368,'Faturamento NNE'!$AA$2:$AA$707,'Infos Relatório'!BE$1)</f>
        <v>0</v>
      </c>
      <c r="BK368" s="541">
        <f>COUNTIFS('Faturamento NNE'!$E$2:$E$707,'Infos Relatório'!$B$326,'Faturamento NNE'!$F$2:$F$707,'Infos Relatório'!$B368,'Faturamento NNE'!$AA$2:$AA$707,'Infos Relatório'!BK$1)</f>
        <v>0</v>
      </c>
      <c r="BL368" s="542">
        <f>SUMIFS('Faturamento NNE'!$H$2:$H$707,'Faturamento NNE'!$E$2:$E$707,'Infos Relatório'!$B$326,'Faturamento NNE'!$F$2:$F$707,'Infos Relatório'!$B368,'Faturamento NNE'!$AA$2:$AA$707,'Infos Relatório'!BK$1)</f>
        <v>0</v>
      </c>
      <c r="BM368" s="542">
        <f>SUMIFS('Faturamento NNE'!$K$2:$K$707,'Faturamento NNE'!$E$2:$E$707,'Infos Relatório'!$B$326,'Faturamento NNE'!$F$2:$F$707,'Infos Relatório'!$B368,'Faturamento NNE'!$AA$2:$AA$707,'Infos Relatório'!BK$1)</f>
        <v>0</v>
      </c>
      <c r="BN368" s="546">
        <f>SUMIFS('Faturamento NNE'!$P$2:$P$707,'Faturamento NNE'!$E$2:$E$707,'Infos Relatório'!$B$326,'Faturamento NNE'!$F$2:$F$707,'Infos Relatório'!$B368,'Faturamento NNE'!$AA$2:$AA$707,'Infos Relatório'!BK$1,'Faturamento NNE'!$U$2:$U$707,"Sim")+SUMIFS('Faturamento NNE'!$Q$2:$Q$707,'Faturamento NNE'!$E$2:$E$707,'Infos Relatório'!$B$326,'Faturamento NNE'!$F$2:$F$707,'Infos Relatório'!$B368,'Faturamento NNE'!$AA$2:$AA$707,'Infos Relatório'!BK$1,'Faturamento NNE'!$U$2:$U$707,"Sim")</f>
        <v>0</v>
      </c>
      <c r="BO368" s="227" t="e">
        <f t="shared" si="118"/>
        <v>#DIV/0!</v>
      </c>
      <c r="BP368" s="545">
        <f>SUMIFS('Faturamento NNE'!$I$2:$I$707,'Faturamento NNE'!$E$2:$E$707,'Infos Relatório'!$B$326,'Faturamento NNE'!$F$2:$F$707,'Infos Relatório'!$B368,'Faturamento NNE'!$AA$2:$AA$707,'Infos Relatório'!BK$1)</f>
        <v>0</v>
      </c>
      <c r="BQ368" s="541">
        <f>COUNTIFS('Faturamento NNE'!$E$2:$E$707,'Infos Relatório'!$B$326,'Faturamento NNE'!$F$2:$F$707,'Infos Relatório'!$B368,'Faturamento NNE'!$AA$2:$AA$707,'Infos Relatório'!BQ$1)</f>
        <v>0</v>
      </c>
      <c r="BR368" s="542">
        <f>SUMIFS('Faturamento NNE'!$H$2:$H$707,'Faturamento NNE'!$E$2:$E$707,'Infos Relatório'!$B$326,'Faturamento NNE'!$F$2:$F$707,'Infos Relatório'!$B368,'Faturamento NNE'!$AA$2:$AA$707,'Infos Relatório'!BQ$1)</f>
        <v>0</v>
      </c>
      <c r="BS368" s="542">
        <f>SUMIFS('Faturamento NNE'!$K$2:$K$707,'Faturamento NNE'!$E$2:$E$707,'Infos Relatório'!$B$326,'Faturamento NNE'!$F$2:$F$707,'Infos Relatório'!$B368,'Faturamento NNE'!$AA$2:$AA$707,'Infos Relatório'!BQ$1)</f>
        <v>0</v>
      </c>
      <c r="BT368" s="546">
        <f>SUMIFS('Faturamento NNE'!$P$2:$P$707,'Faturamento NNE'!$E$2:$E$707,'Infos Relatório'!$B$326,'Faturamento NNE'!$F$2:$F$707,'Infos Relatório'!$B368,'Faturamento NNE'!$AA$2:$AA$707,'Infos Relatório'!BQ$1,'Faturamento NNE'!$U$2:$U$707,"Sim")+SUMIFS('Faturamento NNE'!$Q$2:$Q$707,'Faturamento NNE'!$E$2:$E$707,'Infos Relatório'!$B$326,'Faturamento NNE'!$F$2:$F$707,'Infos Relatório'!$B368,'Faturamento NNE'!$AA$2:$AA$707,'Infos Relatório'!BQ$1,'Faturamento NNE'!$U$2:$U$707,"Sim")</f>
        <v>0</v>
      </c>
      <c r="BU368" s="227" t="e">
        <f t="shared" si="119"/>
        <v>#DIV/0!</v>
      </c>
      <c r="BV368" s="545">
        <f>SUMIFS('Faturamento NNE'!$I$2:$I$707,'Faturamento NNE'!$E$2:$E$707,'Infos Relatório'!$B$326,'Faturamento NNE'!$F$2:$F$707,'Infos Relatório'!$B368,'Faturamento NNE'!$AA$2:$AA$707,'Infos Relatório'!BQ$1)</f>
        <v>0</v>
      </c>
    </row>
    <row r="369" spans="2:74">
      <c r="B369" s="217" t="s">
        <v>172</v>
      </c>
      <c r="C369" s="541">
        <f>COUNTIFS('Faturamento NNE'!$E$2:$E$707,'Infos Relatório'!$B$326,'Faturamento NNE'!$F$2:$F$707,'Infos Relatório'!$B369,'Faturamento NNE'!$AA$2:$AA$707,'Infos Relatório'!C$1)</f>
        <v>0</v>
      </c>
      <c r="D369" s="542">
        <f>SUMIFS('Faturamento NNE'!$H$2:$H$707,'Faturamento NNE'!$E$2:$E$707,'Infos Relatório'!$B$326,'Faturamento NNE'!$F$2:$F$707,'Infos Relatório'!$B369,'Faturamento NNE'!$AA$2:$AA$707,'Infos Relatório'!C$1)</f>
        <v>0</v>
      </c>
      <c r="E369" s="543">
        <f>SUMIFS('Faturamento NNE'!$K$2:$K$707,'Faturamento NNE'!$E$2:$E$707,'Infos Relatório'!$B$326,'Faturamento NNE'!$F$2:$F$707,'Infos Relatório'!$B369,'Faturamento NNE'!$AA$2:$AA$707,'Infos Relatório'!C$1)</f>
        <v>0</v>
      </c>
      <c r="F369" s="544">
        <f>SUMIFS('Faturamento NNE'!$P$2:$P$707,'Faturamento NNE'!$E$2:$E$707,'Infos Relatório'!$B$326,'Faturamento NNE'!$F$2:$F$707,'Infos Relatório'!$B369,'Faturamento NNE'!$AA$2:$AA$707,'Infos Relatório'!C$1,'Faturamento NNE'!$U$2:$U$707,"Sim")+SUMIFS('Faturamento NNE'!$Q$2:$Q$707,'Faturamento NNE'!$E$2:$E$707,'Infos Relatório'!$B$326,'Faturamento NNE'!$F$2:$F$707,'Infos Relatório'!$B369,'Faturamento NNE'!$AA$2:$AA$707,'Infos Relatório'!C$1,'Faturamento NNE'!$U$2:$U$707,"Sim")</f>
        <v>0</v>
      </c>
      <c r="G369" s="283" t="e">
        <f t="shared" si="108"/>
        <v>#DIV/0!</v>
      </c>
      <c r="H369" s="545">
        <f>SUMIFS('Faturamento NNE'!$I$2:$I$707,'Faturamento NNE'!$E$2:$E$707,'Infos Relatório'!$B$326,'Faturamento NNE'!$F$2:$F$707,'Infos Relatório'!$B369,'Faturamento NNE'!$AA$2:$AA$707,'Infos Relatório'!C$1)</f>
        <v>0</v>
      </c>
      <c r="I369" s="541">
        <f>COUNTIFS('Faturamento NNE'!$E$2:$E$707,'Infos Relatório'!$B$326,'Faturamento NNE'!$F$2:$F$707,'Infos Relatório'!$B369,'Faturamento NNE'!$AA$2:$AA$707,'Infos Relatório'!I$1)</f>
        <v>0</v>
      </c>
      <c r="J369" s="542">
        <f>SUMIFS('Faturamento NNE'!$H$2:$H$707,'Faturamento NNE'!$E$2:$E$707,'Infos Relatório'!$B$326,'Faturamento NNE'!$F$2:$F$707,'Infos Relatório'!$B369,'Faturamento NNE'!$AA$2:$AA$707,'Infos Relatório'!I$1)</f>
        <v>0</v>
      </c>
      <c r="K369" s="543">
        <f>SUMIFS('Faturamento NNE'!$K$2:$K$707,'Faturamento NNE'!$E$2:$E$707,'Infos Relatório'!$B$326,'Faturamento NNE'!$F$2:$F$707,'Infos Relatório'!$B369,'Faturamento NNE'!$AA$2:$AA$707,'Infos Relatório'!I$1)</f>
        <v>0</v>
      </c>
      <c r="L369" s="544">
        <f>SUMIFS('Faturamento NNE'!$P$2:$P$707,'Faturamento NNE'!$E$2:$E$707,'Infos Relatório'!$B$326,'Faturamento NNE'!$F$2:$F$707,'Infos Relatório'!$B369,'Faturamento NNE'!$AA$2:$AA$707,'Infos Relatório'!I$1,'Faturamento NNE'!$U$2:$U$707,"Sim")+SUMIFS('Faturamento NNE'!$Q$2:$Q$707,'Faturamento NNE'!$E$2:$E$707,'Infos Relatório'!$B$326,'Faturamento NNE'!$F$2:$F$707,'Infos Relatório'!$B369,'Faturamento NNE'!$AA$2:$AA$707,'Infos Relatório'!I$1,'Faturamento NNE'!$U$2:$U$707,"Sim")</f>
        <v>0</v>
      </c>
      <c r="M369" s="283" t="e">
        <f t="shared" si="109"/>
        <v>#DIV/0!</v>
      </c>
      <c r="N369" s="545">
        <f>SUMIFS('Faturamento NNE'!$I$2:$I$707,'Faturamento NNE'!$E$2:$E$707,'Infos Relatório'!$B$326,'Faturamento NNE'!$F$2:$F$707,'Infos Relatório'!$B369,'Faturamento NNE'!$AA$2:$AA$707,'Infos Relatório'!I$1)</f>
        <v>0</v>
      </c>
      <c r="O369" s="541">
        <f>COUNTIFS('Faturamento NNE'!$E$2:$E$707,'Infos Relatório'!$B$326,'Faturamento NNE'!$F$2:$F$707,'Infos Relatório'!$B369,'Faturamento NNE'!$AA$2:$AA$707,'Infos Relatório'!O$1)</f>
        <v>0</v>
      </c>
      <c r="P369" s="542">
        <f>SUMIFS('Faturamento NNE'!$H$2:$H$707,'Faturamento NNE'!$E$2:$E$707,'Infos Relatório'!$B$326,'Faturamento NNE'!$F$2:$F$707,'Infos Relatório'!$B369,'Faturamento NNE'!$AA$2:$AA$707,'Infos Relatório'!O$1)</f>
        <v>0</v>
      </c>
      <c r="Q369" s="542">
        <f>SUMIFS('Faturamento NNE'!$K$2:$K$707,'Faturamento NNE'!$E$2:$E$707,'Infos Relatório'!$B$326,'Faturamento NNE'!$F$2:$F$707,'Infos Relatório'!$B369,'Faturamento NNE'!$AA$2:$AA$707,'Infos Relatório'!O$1)</f>
        <v>0</v>
      </c>
      <c r="R369" s="546">
        <f>SUMIFS('Faturamento NNE'!$P$2:$P$707,'Faturamento NNE'!$E$2:$E$707,'Infos Relatório'!$B$326,'Faturamento NNE'!$F$2:$F$707,'Infos Relatório'!$B369,'Faturamento NNE'!$AA$2:$AA$707,'Infos Relatório'!O$1,'Faturamento NNE'!$U$2:$U$707,"Sim")+SUMIFS('Faturamento NNE'!$Q$2:$Q$707,'Faturamento NNE'!$E$2:$E$707,'Infos Relatório'!$B$326,'Faturamento NNE'!$F$2:$F$707,'Infos Relatório'!$B369,'Faturamento NNE'!$AA$2:$AA$707,'Infos Relatório'!O$1,'Faturamento NNE'!$U$2:$U$707,"Sim")</f>
        <v>0</v>
      </c>
      <c r="S369" s="227" t="e">
        <f t="shared" si="110"/>
        <v>#DIV/0!</v>
      </c>
      <c r="T369" s="545">
        <f>SUMIFS('Faturamento NNE'!$I$2:$I$707,'Faturamento NNE'!$E$2:$E$707,'Infos Relatório'!$B$326,'Faturamento NNE'!$F$2:$F$707,'Infos Relatório'!$B369,'Faturamento NNE'!$AA$2:$AA$707,'Infos Relatório'!O$1)</f>
        <v>0</v>
      </c>
      <c r="U369" s="541">
        <f>COUNTIFS('Faturamento NNE'!$E$2:$E$707,'Infos Relatório'!$B$326,'Faturamento NNE'!$F$2:$F$707,'Infos Relatório'!$B369,'Faturamento NNE'!$AA$2:$AA$707,'Infos Relatório'!U$1)</f>
        <v>0</v>
      </c>
      <c r="V369" s="542">
        <f>SUMIFS('Faturamento NNE'!$H$2:$H$707,'Faturamento NNE'!$E$2:$E$707,'Infos Relatório'!$B$326,'Faturamento NNE'!$F$2:$F$707,'Infos Relatório'!$B369,'Faturamento NNE'!$AA$2:$AA$707,'Infos Relatório'!U$1)</f>
        <v>0</v>
      </c>
      <c r="W369" s="542">
        <f>SUMIFS('Faturamento NNE'!$K$2:$K$707,'Faturamento NNE'!$E$2:$E$707,'Infos Relatório'!$B$326,'Faturamento NNE'!$F$2:$F$707,'Infos Relatório'!$B369,'Faturamento NNE'!$AA$2:$AA$707,'Infos Relatório'!U$1)</f>
        <v>0</v>
      </c>
      <c r="X369" s="546">
        <f>SUMIFS('Faturamento NNE'!$P$2:$P$707,'Faturamento NNE'!$E$2:$E$707,'Infos Relatório'!$B$326,'Faturamento NNE'!$F$2:$F$707,'Infos Relatório'!$B369,'Faturamento NNE'!$AA$2:$AA$707,'Infos Relatório'!U$1,'Faturamento NNE'!$U$2:$U$707,"Sim")+SUMIFS('Faturamento NNE'!$Q$2:$Q$707,'Faturamento NNE'!$E$2:$E$707,'Infos Relatório'!$B$326,'Faturamento NNE'!$F$2:$F$707,'Infos Relatório'!$B369,'Faturamento NNE'!$AA$2:$AA$707,'Infos Relatório'!U$1,'Faturamento NNE'!$U$2:$U$707,"Sim")</f>
        <v>0</v>
      </c>
      <c r="Y369" s="227" t="e">
        <f t="shared" si="111"/>
        <v>#DIV/0!</v>
      </c>
      <c r="Z369" s="545">
        <f>SUMIFS('Faturamento NNE'!$I$2:$I$707,'Faturamento NNE'!$E$2:$E$707,'Infos Relatório'!$B$326,'Faturamento NNE'!$F$2:$F$707,'Infos Relatório'!$B369,'Faturamento NNE'!$AA$2:$AA$707,'Infos Relatório'!U$1)</f>
        <v>0</v>
      </c>
      <c r="AA369" s="541">
        <f>COUNTIFS('Faturamento NNE'!$E$2:$E$707,'Infos Relatório'!$B$326,'Faturamento NNE'!$F$2:$F$707,'Infos Relatório'!$B369,'Faturamento NNE'!$AA$2:$AA$707,'Infos Relatório'!AA$1)</f>
        <v>0</v>
      </c>
      <c r="AB369" s="542">
        <f>SUMIFS('Faturamento NNE'!$H$2:$H$707,'Faturamento NNE'!$E$2:$E$707,'Infos Relatório'!$B$326,'Faturamento NNE'!$F$2:$F$707,'Infos Relatório'!$B369,'Faturamento NNE'!$AA$2:$AA$707,'Infos Relatório'!AA$1)</f>
        <v>0</v>
      </c>
      <c r="AC369" s="542">
        <f>SUMIFS('Faturamento NNE'!$K$2:$K$707,'Faturamento NNE'!$E$2:$E$707,'Infos Relatório'!$B$326,'Faturamento NNE'!$F$2:$F$707,'Infos Relatório'!$B369,'Faturamento NNE'!$AA$2:$AA$707,'Infos Relatório'!AA$1)</f>
        <v>0</v>
      </c>
      <c r="AD369" s="546">
        <f>SUMIFS('Faturamento NNE'!$P$2:$P$707,'Faturamento NNE'!$E$2:$E$707,'Infos Relatório'!$B$326,'Faturamento NNE'!$F$2:$F$707,'Infos Relatório'!$B369,'Faturamento NNE'!$AA$2:$AA$707,'Infos Relatório'!AA$1,'Faturamento NNE'!$U$2:$U$707,"Sim")+SUMIFS('Faturamento NNE'!$Q$2:$Q$707,'Faturamento NNE'!$E$2:$E$707,'Infos Relatório'!$B$326,'Faturamento NNE'!$F$2:$F$707,'Infos Relatório'!$B369,'Faturamento NNE'!$AA$2:$AA$707,'Infos Relatório'!AA$1,'Faturamento NNE'!$U$2:$U$707,"Sim")</f>
        <v>0</v>
      </c>
      <c r="AE369" s="227" t="e">
        <f t="shared" si="112"/>
        <v>#DIV/0!</v>
      </c>
      <c r="AF369" s="545">
        <f>SUMIFS('Faturamento NNE'!$I$2:$I$707,'Faturamento NNE'!$E$2:$E$707,'Infos Relatório'!$B$326,'Faturamento NNE'!$F$2:$F$707,'Infos Relatório'!$B369,'Faturamento NNE'!$AA$2:$AA$707,'Infos Relatório'!AA$1)</f>
        <v>0</v>
      </c>
      <c r="AG369" s="541">
        <f>COUNTIFS('Faturamento NNE'!$E$2:$E$707,'Infos Relatório'!$B$326,'Faturamento NNE'!$F$2:$F$707,'Infos Relatório'!$B369,'Faturamento NNE'!$AA$2:$AA$707,'Infos Relatório'!AG$1)</f>
        <v>0</v>
      </c>
      <c r="AH369" s="542">
        <f>SUMIFS('Faturamento NNE'!$H$2:$H$707,'Faturamento NNE'!$E$2:$E$707,'Infos Relatório'!$B$326,'Faturamento NNE'!$F$2:$F$707,'Infos Relatório'!$B369,'Faturamento NNE'!$AA$2:$AA$707,'Infos Relatório'!AG$1)</f>
        <v>0</v>
      </c>
      <c r="AI369" s="542">
        <f>SUMIFS('Faturamento NNE'!$K$2:$K$707,'Faturamento NNE'!$E$2:$E$707,'Infos Relatório'!$B$326,'Faturamento NNE'!$F$2:$F$707,'Infos Relatório'!$B369,'Faturamento NNE'!$AA$2:$AA$707,'Infos Relatório'!AG$1)</f>
        <v>0</v>
      </c>
      <c r="AJ369" s="546">
        <f>SUMIFS('Faturamento NNE'!$P$2:$P$707,'Faturamento NNE'!$E$2:$E$707,'Infos Relatório'!$B$326,'Faturamento NNE'!$F$2:$F$707,'Infos Relatório'!$B369,'Faturamento NNE'!$AA$2:$AA$707,'Infos Relatório'!AG$1,'Faturamento NNE'!$U$2:$U$707,"Sim")+SUMIFS('Faturamento NNE'!$Q$2:$Q$707,'Faturamento NNE'!$E$2:$E$707,'Infos Relatório'!$B$326,'Faturamento NNE'!$F$2:$F$707,'Infos Relatório'!$B369,'Faturamento NNE'!$AA$2:$AA$707,'Infos Relatório'!AG$1,'Faturamento NNE'!$U$2:$U$707,"Sim")</f>
        <v>0</v>
      </c>
      <c r="AK369" s="227" t="e">
        <f t="shared" si="113"/>
        <v>#DIV/0!</v>
      </c>
      <c r="AL369" s="545">
        <f>SUMIFS('Faturamento NNE'!$I$2:$I$707,'Faturamento NNE'!$E$2:$E$707,'Infos Relatório'!$B$326,'Faturamento NNE'!$F$2:$F$707,'Infos Relatório'!$B369,'Faturamento NNE'!$AA$2:$AA$707,'Infos Relatório'!AG$1)</f>
        <v>0</v>
      </c>
      <c r="AM369" s="541">
        <f>COUNTIFS('Faturamento NNE'!$E$2:$E$707,'Infos Relatório'!$B$326,'Faturamento NNE'!$F$2:$F$707,'Infos Relatório'!$B369,'Faturamento NNE'!$AA$2:$AA$707,'Infos Relatório'!AM$1)</f>
        <v>0</v>
      </c>
      <c r="AN369" s="542">
        <f>SUMIFS('Faturamento NNE'!$H$2:$H$707,'Faturamento NNE'!$E$2:$E$707,'Infos Relatório'!$B$326,'Faturamento NNE'!$F$2:$F$707,'Infos Relatório'!$B369,'Faturamento NNE'!$AA$2:$AA$707,'Infos Relatório'!AM$1)</f>
        <v>0</v>
      </c>
      <c r="AO369" s="542">
        <f>SUMIFS('Faturamento NNE'!$K$2:$K$707,'Faturamento NNE'!$E$2:$E$707,'Infos Relatório'!$B$326,'Faturamento NNE'!$F$2:$F$707,'Infos Relatório'!$B369,'Faturamento NNE'!$AA$2:$AA$707,'Infos Relatório'!AM$1)</f>
        <v>0</v>
      </c>
      <c r="AP369" s="546">
        <f>SUMIFS('Faturamento NNE'!$P$2:$P$707,'Faturamento NNE'!$E$2:$E$707,'Infos Relatório'!$B$326,'Faturamento NNE'!$F$2:$F$707,'Infos Relatório'!$B369,'Faturamento NNE'!$AA$2:$AA$707,'Infos Relatório'!AM$1,'Faturamento NNE'!$U$2:$U$707,"Sim")+SUMIFS('Faturamento NNE'!$Q$2:$Q$707,'Faturamento NNE'!$E$2:$E$707,'Infos Relatório'!$B$326,'Faturamento NNE'!$F$2:$F$707,'Infos Relatório'!$B369,'Faturamento NNE'!$AA$2:$AA$707,'Infos Relatório'!AM$1,'Faturamento NNE'!$U$2:$U$707,"Sim")</f>
        <v>0</v>
      </c>
      <c r="AQ369" s="227" t="e">
        <f t="shared" si="114"/>
        <v>#DIV/0!</v>
      </c>
      <c r="AR369" s="545">
        <f>SUMIFS('Faturamento NNE'!$I$2:$I$707,'Faturamento NNE'!$E$2:$E$707,'Infos Relatório'!$B$326,'Faturamento NNE'!$F$2:$F$707,'Infos Relatório'!$B369,'Faturamento NNE'!$AA$2:$AA$707,'Infos Relatório'!AM$1)</f>
        <v>0</v>
      </c>
      <c r="AS369" s="541">
        <f>COUNTIFS('Faturamento NNE'!$E$2:$E$707,'Infos Relatório'!$B$326,'Faturamento NNE'!$F$2:$F$707,'Infos Relatório'!$B369,'Faturamento NNE'!$AA$2:$AA$707,'Infos Relatório'!AS$1)</f>
        <v>0</v>
      </c>
      <c r="AT369" s="542">
        <f>SUMIFS('Faturamento NNE'!$H$2:$H$707,'Faturamento NNE'!$E$2:$E$707,'Infos Relatório'!$B$326,'Faturamento NNE'!$F$2:$F$707,'Infos Relatório'!$B369,'Faturamento NNE'!$AA$2:$AA$707,'Infos Relatório'!AS$1)</f>
        <v>0</v>
      </c>
      <c r="AU369" s="542">
        <f>SUMIFS('Faturamento NNE'!$K$2:$K$707,'Faturamento NNE'!$E$2:$E$707,'Infos Relatório'!$B$326,'Faturamento NNE'!$F$2:$F$707,'Infos Relatório'!$B369,'Faturamento NNE'!$AA$2:$AA$707,'Infos Relatório'!AS$1)</f>
        <v>0</v>
      </c>
      <c r="AV369" s="546">
        <f>SUMIFS('Faturamento NNE'!$P$2:$P$707,'Faturamento NNE'!$E$2:$E$707,'Infos Relatório'!$B$326,'Faturamento NNE'!$F$2:$F$707,'Infos Relatório'!$B369,'Faturamento NNE'!$AA$2:$AA$707,'Infos Relatório'!AS$1,'Faturamento NNE'!$U$2:$U$707,"Sim")+SUMIFS('Faturamento NNE'!$Q$2:$Q$707,'Faturamento NNE'!$E$2:$E$707,'Infos Relatório'!$B$326,'Faturamento NNE'!$F$2:$F$707,'Infos Relatório'!$B369,'Faturamento NNE'!$AA$2:$AA$707,'Infos Relatório'!AS$1,'Faturamento NNE'!$U$2:$U$707,"Sim")</f>
        <v>0</v>
      </c>
      <c r="AW369" s="227" t="e">
        <f t="shared" si="115"/>
        <v>#DIV/0!</v>
      </c>
      <c r="AX369" s="545">
        <f>SUMIFS('Faturamento NNE'!$I$2:$I$707,'Faturamento NNE'!$E$2:$E$707,'Infos Relatório'!$B$326,'Faturamento NNE'!$F$2:$F$707,'Infos Relatório'!$B369,'Faturamento NNE'!$AA$2:$AA$707,'Infos Relatório'!AS$1)</f>
        <v>0</v>
      </c>
      <c r="AY369" s="541">
        <f>COUNTIFS('Faturamento NNE'!$E$2:$E$707,'Infos Relatório'!$B$326,'Faturamento NNE'!$F$2:$F$707,'Infos Relatório'!$B369,'Faturamento NNE'!$AA$2:$AA$707,'Infos Relatório'!AY$1)</f>
        <v>0</v>
      </c>
      <c r="AZ369" s="542">
        <f>SUMIFS('Faturamento NNE'!$H$2:$H$707,'Faturamento NNE'!$E$2:$E$707,'Infos Relatório'!$B$326,'Faturamento NNE'!$F$2:$F$707,'Infos Relatório'!$B369,'Faturamento NNE'!$AA$2:$AA$707,'Infos Relatório'!AY$1)</f>
        <v>0</v>
      </c>
      <c r="BA369" s="542">
        <f>SUMIFS('Faturamento NNE'!$K$2:$K$707,'Faturamento NNE'!$E$2:$E$707,'Infos Relatório'!$B$326,'Faturamento NNE'!$F$2:$F$707,'Infos Relatório'!$B369,'Faturamento NNE'!$AA$2:$AA$707,'Infos Relatório'!AY$1)</f>
        <v>0</v>
      </c>
      <c r="BB369" s="546">
        <f>SUMIFS('Faturamento NNE'!$P$2:$P$707,'Faturamento NNE'!$E$2:$E$707,'Infos Relatório'!$B$326,'Faturamento NNE'!$F$2:$F$707,'Infos Relatório'!$B369,'Faturamento NNE'!$AA$2:$AA$707,'Infos Relatório'!AY$1,'Faturamento NNE'!$U$2:$U$707,"Sim")+SUMIFS('Faturamento NNE'!$Q$2:$Q$707,'Faturamento NNE'!$E$2:$E$707,'Infos Relatório'!$B$326,'Faturamento NNE'!$F$2:$F$707,'Infos Relatório'!$B369,'Faturamento NNE'!$AA$2:$AA$707,'Infos Relatório'!AY$1,'Faturamento NNE'!$U$2:$U$707,"Sim")</f>
        <v>0</v>
      </c>
      <c r="BC369" s="227" t="e">
        <f t="shared" si="116"/>
        <v>#DIV/0!</v>
      </c>
      <c r="BD369" s="545">
        <f>SUMIFS('Faturamento NNE'!$I$2:$I$707,'Faturamento NNE'!$E$2:$E$707,'Infos Relatório'!$B$326,'Faturamento NNE'!$F$2:$F$707,'Infos Relatório'!$B369,'Faturamento NNE'!$AA$2:$AA$707,'Infos Relatório'!AY$1)</f>
        <v>0</v>
      </c>
      <c r="BE369" s="541">
        <f>COUNTIFS('Faturamento NNE'!$E$2:$E$707,'Infos Relatório'!$B$326,'Faturamento NNE'!$F$2:$F$707,'Infos Relatório'!$B369,'Faturamento NNE'!$AA$2:$AA$707,'Infos Relatório'!BE$1)</f>
        <v>0</v>
      </c>
      <c r="BF369" s="542">
        <f>SUMIFS('Faturamento NNE'!$H$2:$H$707,'Faturamento NNE'!$E$2:$E$707,'Infos Relatório'!$B$326,'Faturamento NNE'!$F$2:$F$707,'Infos Relatório'!$B369,'Faturamento NNE'!$AA$2:$AA$707,'Infos Relatório'!BE$1)</f>
        <v>0</v>
      </c>
      <c r="BG369" s="542">
        <f>SUMIFS('Faturamento NNE'!$K$2:$K$707,'Faturamento NNE'!$E$2:$E$707,'Infos Relatório'!$B$326,'Faturamento NNE'!$F$2:$F$707,'Infos Relatório'!$B369,'Faturamento NNE'!$AA$2:$AA$707,'Infos Relatório'!BE$1)</f>
        <v>0</v>
      </c>
      <c r="BH369" s="546">
        <f>SUMIFS('Faturamento NNE'!$P$2:$P$707,'Faturamento NNE'!$E$2:$E$707,'Infos Relatório'!$B$326,'Faturamento NNE'!$F$2:$F$707,'Infos Relatório'!$B369,'Faturamento NNE'!$AA$2:$AA$707,'Infos Relatório'!BE$1,'Faturamento NNE'!$U$2:$U$707,"Sim")+SUMIFS('Faturamento NNE'!$Q$2:$Q$707,'Faturamento NNE'!$E$2:$E$707,'Infos Relatório'!$B$326,'Faturamento NNE'!$F$2:$F$707,'Infos Relatório'!$B369,'Faturamento NNE'!$AA$2:$AA$707,'Infos Relatório'!BE$1,'Faturamento NNE'!$U$2:$U$707,"Sim")</f>
        <v>0</v>
      </c>
      <c r="BI369" s="227" t="e">
        <f t="shared" si="117"/>
        <v>#DIV/0!</v>
      </c>
      <c r="BJ369" s="545">
        <f>SUMIFS('Faturamento NNE'!$I$2:$I$707,'Faturamento NNE'!$E$2:$E$707,'Infos Relatório'!$B$326,'Faturamento NNE'!$F$2:$F$707,'Infos Relatório'!$B369,'Faturamento NNE'!$AA$2:$AA$707,'Infos Relatório'!BE$1)</f>
        <v>0</v>
      </c>
      <c r="BK369" s="541">
        <f>COUNTIFS('Faturamento NNE'!$E$2:$E$707,'Infos Relatório'!$B$326,'Faturamento NNE'!$F$2:$F$707,'Infos Relatório'!$B369,'Faturamento NNE'!$AA$2:$AA$707,'Infos Relatório'!BK$1)</f>
        <v>0</v>
      </c>
      <c r="BL369" s="542">
        <f>SUMIFS('Faturamento NNE'!$H$2:$H$707,'Faturamento NNE'!$E$2:$E$707,'Infos Relatório'!$B$326,'Faturamento NNE'!$F$2:$F$707,'Infos Relatório'!$B369,'Faturamento NNE'!$AA$2:$AA$707,'Infos Relatório'!BK$1)</f>
        <v>0</v>
      </c>
      <c r="BM369" s="542">
        <f>SUMIFS('Faturamento NNE'!$K$2:$K$707,'Faturamento NNE'!$E$2:$E$707,'Infos Relatório'!$B$326,'Faturamento NNE'!$F$2:$F$707,'Infos Relatório'!$B369,'Faturamento NNE'!$AA$2:$AA$707,'Infos Relatório'!BK$1)</f>
        <v>0</v>
      </c>
      <c r="BN369" s="546">
        <f>SUMIFS('Faturamento NNE'!$P$2:$P$707,'Faturamento NNE'!$E$2:$E$707,'Infos Relatório'!$B$326,'Faturamento NNE'!$F$2:$F$707,'Infos Relatório'!$B369,'Faturamento NNE'!$AA$2:$AA$707,'Infos Relatório'!BK$1,'Faturamento NNE'!$U$2:$U$707,"Sim")+SUMIFS('Faturamento NNE'!$Q$2:$Q$707,'Faturamento NNE'!$E$2:$E$707,'Infos Relatório'!$B$326,'Faturamento NNE'!$F$2:$F$707,'Infos Relatório'!$B369,'Faturamento NNE'!$AA$2:$AA$707,'Infos Relatório'!BK$1,'Faturamento NNE'!$U$2:$U$707,"Sim")</f>
        <v>0</v>
      </c>
      <c r="BO369" s="227" t="e">
        <f t="shared" si="118"/>
        <v>#DIV/0!</v>
      </c>
      <c r="BP369" s="545">
        <f>SUMIFS('Faturamento NNE'!$I$2:$I$707,'Faturamento NNE'!$E$2:$E$707,'Infos Relatório'!$B$326,'Faturamento NNE'!$F$2:$F$707,'Infos Relatório'!$B369,'Faturamento NNE'!$AA$2:$AA$707,'Infos Relatório'!BK$1)</f>
        <v>0</v>
      </c>
      <c r="BQ369" s="541">
        <f>COUNTIFS('Faturamento NNE'!$E$2:$E$707,'Infos Relatório'!$B$326,'Faturamento NNE'!$F$2:$F$707,'Infos Relatório'!$B369,'Faturamento NNE'!$AA$2:$AA$707,'Infos Relatório'!BQ$1)</f>
        <v>0</v>
      </c>
      <c r="BR369" s="542">
        <f>SUMIFS('Faturamento NNE'!$H$2:$H$707,'Faturamento NNE'!$E$2:$E$707,'Infos Relatório'!$B$326,'Faturamento NNE'!$F$2:$F$707,'Infos Relatório'!$B369,'Faturamento NNE'!$AA$2:$AA$707,'Infos Relatório'!BQ$1)</f>
        <v>0</v>
      </c>
      <c r="BS369" s="542">
        <f>SUMIFS('Faturamento NNE'!$K$2:$K$707,'Faturamento NNE'!$E$2:$E$707,'Infos Relatório'!$B$326,'Faturamento NNE'!$F$2:$F$707,'Infos Relatório'!$B369,'Faturamento NNE'!$AA$2:$AA$707,'Infos Relatório'!BQ$1)</f>
        <v>0</v>
      </c>
      <c r="BT369" s="546">
        <f>SUMIFS('Faturamento NNE'!$P$2:$P$707,'Faturamento NNE'!$E$2:$E$707,'Infos Relatório'!$B$326,'Faturamento NNE'!$F$2:$F$707,'Infos Relatório'!$B369,'Faturamento NNE'!$AA$2:$AA$707,'Infos Relatório'!BQ$1,'Faturamento NNE'!$U$2:$U$707,"Sim")+SUMIFS('Faturamento NNE'!$Q$2:$Q$707,'Faturamento NNE'!$E$2:$E$707,'Infos Relatório'!$B$326,'Faturamento NNE'!$F$2:$F$707,'Infos Relatório'!$B369,'Faturamento NNE'!$AA$2:$AA$707,'Infos Relatório'!BQ$1,'Faturamento NNE'!$U$2:$U$707,"Sim")</f>
        <v>0</v>
      </c>
      <c r="BU369" s="227" t="e">
        <f t="shared" si="119"/>
        <v>#DIV/0!</v>
      </c>
      <c r="BV369" s="545">
        <f>SUMIFS('Faturamento NNE'!$I$2:$I$707,'Faturamento NNE'!$E$2:$E$707,'Infos Relatório'!$B$326,'Faturamento NNE'!$F$2:$F$707,'Infos Relatório'!$B369,'Faturamento NNE'!$AA$2:$AA$707,'Infos Relatório'!BQ$1)</f>
        <v>0</v>
      </c>
    </row>
    <row r="370" spans="2:74">
      <c r="B370" s="217" t="s">
        <v>173</v>
      </c>
      <c r="C370" s="541">
        <f>COUNTIFS('Faturamento NNE'!$E$2:$E$707,'Infos Relatório'!$B$326,'Faturamento NNE'!$F$2:$F$707,'Infos Relatório'!$B370,'Faturamento NNE'!$AA$2:$AA$707,'Infos Relatório'!C$1)</f>
        <v>0</v>
      </c>
      <c r="D370" s="542">
        <f>SUMIFS('Faturamento NNE'!$H$2:$H$707,'Faturamento NNE'!$E$2:$E$707,'Infos Relatório'!$B$326,'Faturamento NNE'!$F$2:$F$707,'Infos Relatório'!$B370,'Faturamento NNE'!$AA$2:$AA$707,'Infos Relatório'!C$1)</f>
        <v>0</v>
      </c>
      <c r="E370" s="543">
        <f>SUMIFS('Faturamento NNE'!$K$2:$K$707,'Faturamento NNE'!$E$2:$E$707,'Infos Relatório'!$B$326,'Faturamento NNE'!$F$2:$F$707,'Infos Relatório'!$B370,'Faturamento NNE'!$AA$2:$AA$707,'Infos Relatório'!C$1)</f>
        <v>0</v>
      </c>
      <c r="F370" s="544">
        <f>SUMIFS('Faturamento NNE'!$P$2:$P$707,'Faturamento NNE'!$E$2:$E$707,'Infos Relatório'!$B$326,'Faturamento NNE'!$F$2:$F$707,'Infos Relatório'!$B370,'Faturamento NNE'!$AA$2:$AA$707,'Infos Relatório'!C$1,'Faturamento NNE'!$U$2:$U$707,"Sim")+SUMIFS('Faturamento NNE'!$Q$2:$Q$707,'Faturamento NNE'!$E$2:$E$707,'Infos Relatório'!$B$326,'Faturamento NNE'!$F$2:$F$707,'Infos Relatório'!$B370,'Faturamento NNE'!$AA$2:$AA$707,'Infos Relatório'!C$1,'Faturamento NNE'!$U$2:$U$707,"Sim")</f>
        <v>0</v>
      </c>
      <c r="G370" s="283" t="e">
        <f t="shared" si="108"/>
        <v>#DIV/0!</v>
      </c>
      <c r="H370" s="545">
        <f>SUMIFS('Faturamento NNE'!$I$2:$I$707,'Faturamento NNE'!$E$2:$E$707,'Infos Relatório'!$B$326,'Faturamento NNE'!$F$2:$F$707,'Infos Relatório'!$B370,'Faturamento NNE'!$AA$2:$AA$707,'Infos Relatório'!C$1)</f>
        <v>0</v>
      </c>
      <c r="I370" s="541">
        <f>COUNTIFS('Faturamento NNE'!$E$2:$E$707,'Infos Relatório'!$B$326,'Faturamento NNE'!$F$2:$F$707,'Infos Relatório'!$B370,'Faturamento NNE'!$AA$2:$AA$707,'Infos Relatório'!I$1)</f>
        <v>0</v>
      </c>
      <c r="J370" s="542">
        <f>SUMIFS('Faturamento NNE'!$H$2:$H$707,'Faturamento NNE'!$E$2:$E$707,'Infos Relatório'!$B$326,'Faturamento NNE'!$F$2:$F$707,'Infos Relatório'!$B370,'Faturamento NNE'!$AA$2:$AA$707,'Infos Relatório'!I$1)</f>
        <v>0</v>
      </c>
      <c r="K370" s="543">
        <f>SUMIFS('Faturamento NNE'!$K$2:$K$707,'Faturamento NNE'!$E$2:$E$707,'Infos Relatório'!$B$326,'Faturamento NNE'!$F$2:$F$707,'Infos Relatório'!$B370,'Faturamento NNE'!$AA$2:$AA$707,'Infos Relatório'!I$1)</f>
        <v>0</v>
      </c>
      <c r="L370" s="544">
        <f>SUMIFS('Faturamento NNE'!$P$2:$P$707,'Faturamento NNE'!$E$2:$E$707,'Infos Relatório'!$B$326,'Faturamento NNE'!$F$2:$F$707,'Infos Relatório'!$B370,'Faturamento NNE'!$AA$2:$AA$707,'Infos Relatório'!I$1,'Faturamento NNE'!$U$2:$U$707,"Sim")+SUMIFS('Faturamento NNE'!$Q$2:$Q$707,'Faturamento NNE'!$E$2:$E$707,'Infos Relatório'!$B$326,'Faturamento NNE'!$F$2:$F$707,'Infos Relatório'!$B370,'Faturamento NNE'!$AA$2:$AA$707,'Infos Relatório'!I$1,'Faturamento NNE'!$U$2:$U$707,"Sim")</f>
        <v>0</v>
      </c>
      <c r="M370" s="283" t="e">
        <f t="shared" si="109"/>
        <v>#DIV/0!</v>
      </c>
      <c r="N370" s="545">
        <f>SUMIFS('Faturamento NNE'!$I$2:$I$707,'Faturamento NNE'!$E$2:$E$707,'Infos Relatório'!$B$326,'Faturamento NNE'!$F$2:$F$707,'Infos Relatório'!$B370,'Faturamento NNE'!$AA$2:$AA$707,'Infos Relatório'!I$1)</f>
        <v>0</v>
      </c>
      <c r="O370" s="541">
        <f>COUNTIFS('Faturamento NNE'!$E$2:$E$707,'Infos Relatório'!$B$326,'Faturamento NNE'!$F$2:$F$707,'Infos Relatório'!$B370,'Faturamento NNE'!$AA$2:$AA$707,'Infos Relatório'!O$1)</f>
        <v>0</v>
      </c>
      <c r="P370" s="542">
        <f>SUMIFS('Faturamento NNE'!$H$2:$H$707,'Faturamento NNE'!$E$2:$E$707,'Infos Relatório'!$B$326,'Faturamento NNE'!$F$2:$F$707,'Infos Relatório'!$B370,'Faturamento NNE'!$AA$2:$AA$707,'Infos Relatório'!O$1)</f>
        <v>0</v>
      </c>
      <c r="Q370" s="542">
        <f>SUMIFS('Faturamento NNE'!$K$2:$K$707,'Faturamento NNE'!$E$2:$E$707,'Infos Relatório'!$B$326,'Faturamento NNE'!$F$2:$F$707,'Infos Relatório'!$B370,'Faturamento NNE'!$AA$2:$AA$707,'Infos Relatório'!O$1)</f>
        <v>0</v>
      </c>
      <c r="R370" s="546">
        <f>SUMIFS('Faturamento NNE'!$P$2:$P$707,'Faturamento NNE'!$E$2:$E$707,'Infos Relatório'!$B$326,'Faturamento NNE'!$F$2:$F$707,'Infos Relatório'!$B370,'Faturamento NNE'!$AA$2:$AA$707,'Infos Relatório'!O$1,'Faturamento NNE'!$U$2:$U$707,"Sim")+SUMIFS('Faturamento NNE'!$Q$2:$Q$707,'Faturamento NNE'!$E$2:$E$707,'Infos Relatório'!$B$326,'Faturamento NNE'!$F$2:$F$707,'Infos Relatório'!$B370,'Faturamento NNE'!$AA$2:$AA$707,'Infos Relatório'!O$1,'Faturamento NNE'!$U$2:$U$707,"Sim")</f>
        <v>0</v>
      </c>
      <c r="S370" s="227" t="e">
        <f t="shared" si="110"/>
        <v>#DIV/0!</v>
      </c>
      <c r="T370" s="545">
        <f>SUMIFS('Faturamento NNE'!$I$2:$I$707,'Faturamento NNE'!$E$2:$E$707,'Infos Relatório'!$B$326,'Faturamento NNE'!$F$2:$F$707,'Infos Relatório'!$B370,'Faturamento NNE'!$AA$2:$AA$707,'Infos Relatório'!O$1)</f>
        <v>0</v>
      </c>
      <c r="U370" s="541">
        <f>COUNTIFS('Faturamento NNE'!$E$2:$E$707,'Infos Relatório'!$B$326,'Faturamento NNE'!$F$2:$F$707,'Infos Relatório'!$B370,'Faturamento NNE'!$AA$2:$AA$707,'Infos Relatório'!U$1)</f>
        <v>0</v>
      </c>
      <c r="V370" s="542">
        <f>SUMIFS('Faturamento NNE'!$H$2:$H$707,'Faturamento NNE'!$E$2:$E$707,'Infos Relatório'!$B$326,'Faturamento NNE'!$F$2:$F$707,'Infos Relatório'!$B370,'Faturamento NNE'!$AA$2:$AA$707,'Infos Relatório'!U$1)</f>
        <v>0</v>
      </c>
      <c r="W370" s="542">
        <f>SUMIFS('Faturamento NNE'!$K$2:$K$707,'Faturamento NNE'!$E$2:$E$707,'Infos Relatório'!$B$326,'Faturamento NNE'!$F$2:$F$707,'Infos Relatório'!$B370,'Faturamento NNE'!$AA$2:$AA$707,'Infos Relatório'!U$1)</f>
        <v>0</v>
      </c>
      <c r="X370" s="546">
        <f>SUMIFS('Faturamento NNE'!$P$2:$P$707,'Faturamento NNE'!$E$2:$E$707,'Infos Relatório'!$B$326,'Faturamento NNE'!$F$2:$F$707,'Infos Relatório'!$B370,'Faturamento NNE'!$AA$2:$AA$707,'Infos Relatório'!U$1,'Faturamento NNE'!$U$2:$U$707,"Sim")+SUMIFS('Faturamento NNE'!$Q$2:$Q$707,'Faturamento NNE'!$E$2:$E$707,'Infos Relatório'!$B$326,'Faturamento NNE'!$F$2:$F$707,'Infos Relatório'!$B370,'Faturamento NNE'!$AA$2:$AA$707,'Infos Relatório'!U$1,'Faturamento NNE'!$U$2:$U$707,"Sim")</f>
        <v>0</v>
      </c>
      <c r="Y370" s="227" t="e">
        <f t="shared" si="111"/>
        <v>#DIV/0!</v>
      </c>
      <c r="Z370" s="545">
        <f>SUMIFS('Faturamento NNE'!$I$2:$I$707,'Faturamento NNE'!$E$2:$E$707,'Infos Relatório'!$B$326,'Faturamento NNE'!$F$2:$F$707,'Infos Relatório'!$B370,'Faturamento NNE'!$AA$2:$AA$707,'Infos Relatório'!U$1)</f>
        <v>0</v>
      </c>
      <c r="AA370" s="541">
        <f>COUNTIFS('Faturamento NNE'!$E$2:$E$707,'Infos Relatório'!$B$326,'Faturamento NNE'!$F$2:$F$707,'Infos Relatório'!$B370,'Faturamento NNE'!$AA$2:$AA$707,'Infos Relatório'!AA$1)</f>
        <v>0</v>
      </c>
      <c r="AB370" s="542">
        <f>SUMIFS('Faturamento NNE'!$H$2:$H$707,'Faturamento NNE'!$E$2:$E$707,'Infos Relatório'!$B$326,'Faturamento NNE'!$F$2:$F$707,'Infos Relatório'!$B370,'Faturamento NNE'!$AA$2:$AA$707,'Infos Relatório'!AA$1)</f>
        <v>0</v>
      </c>
      <c r="AC370" s="542">
        <f>SUMIFS('Faturamento NNE'!$K$2:$K$707,'Faturamento NNE'!$E$2:$E$707,'Infos Relatório'!$B$326,'Faturamento NNE'!$F$2:$F$707,'Infos Relatório'!$B370,'Faturamento NNE'!$AA$2:$AA$707,'Infos Relatório'!AA$1)</f>
        <v>0</v>
      </c>
      <c r="AD370" s="546">
        <f>SUMIFS('Faturamento NNE'!$P$2:$P$707,'Faturamento NNE'!$E$2:$E$707,'Infos Relatório'!$B$326,'Faturamento NNE'!$F$2:$F$707,'Infos Relatório'!$B370,'Faturamento NNE'!$AA$2:$AA$707,'Infos Relatório'!AA$1,'Faturamento NNE'!$U$2:$U$707,"Sim")+SUMIFS('Faturamento NNE'!$Q$2:$Q$707,'Faturamento NNE'!$E$2:$E$707,'Infos Relatório'!$B$326,'Faturamento NNE'!$F$2:$F$707,'Infos Relatório'!$B370,'Faturamento NNE'!$AA$2:$AA$707,'Infos Relatório'!AA$1,'Faturamento NNE'!$U$2:$U$707,"Sim")</f>
        <v>0</v>
      </c>
      <c r="AE370" s="227" t="e">
        <f t="shared" si="112"/>
        <v>#DIV/0!</v>
      </c>
      <c r="AF370" s="545">
        <f>SUMIFS('Faturamento NNE'!$I$2:$I$707,'Faturamento NNE'!$E$2:$E$707,'Infos Relatório'!$B$326,'Faturamento NNE'!$F$2:$F$707,'Infos Relatório'!$B370,'Faturamento NNE'!$AA$2:$AA$707,'Infos Relatório'!AA$1)</f>
        <v>0</v>
      </c>
      <c r="AG370" s="541">
        <f>COUNTIFS('Faturamento NNE'!$E$2:$E$707,'Infos Relatório'!$B$326,'Faturamento NNE'!$F$2:$F$707,'Infos Relatório'!$B370,'Faturamento NNE'!$AA$2:$AA$707,'Infos Relatório'!AG$1)</f>
        <v>0</v>
      </c>
      <c r="AH370" s="542">
        <f>SUMIFS('Faturamento NNE'!$H$2:$H$707,'Faturamento NNE'!$E$2:$E$707,'Infos Relatório'!$B$326,'Faturamento NNE'!$F$2:$F$707,'Infos Relatório'!$B370,'Faturamento NNE'!$AA$2:$AA$707,'Infos Relatório'!AG$1)</f>
        <v>0</v>
      </c>
      <c r="AI370" s="542">
        <f>SUMIFS('Faturamento NNE'!$K$2:$K$707,'Faturamento NNE'!$E$2:$E$707,'Infos Relatório'!$B$326,'Faturamento NNE'!$F$2:$F$707,'Infos Relatório'!$B370,'Faturamento NNE'!$AA$2:$AA$707,'Infos Relatório'!AG$1)</f>
        <v>0</v>
      </c>
      <c r="AJ370" s="546">
        <f>SUMIFS('Faturamento NNE'!$P$2:$P$707,'Faturamento NNE'!$E$2:$E$707,'Infos Relatório'!$B$326,'Faturamento NNE'!$F$2:$F$707,'Infos Relatório'!$B370,'Faturamento NNE'!$AA$2:$AA$707,'Infos Relatório'!AG$1,'Faturamento NNE'!$U$2:$U$707,"Sim")+SUMIFS('Faturamento NNE'!$Q$2:$Q$707,'Faturamento NNE'!$E$2:$E$707,'Infos Relatório'!$B$326,'Faturamento NNE'!$F$2:$F$707,'Infos Relatório'!$B370,'Faturamento NNE'!$AA$2:$AA$707,'Infos Relatório'!AG$1,'Faturamento NNE'!$U$2:$U$707,"Sim")</f>
        <v>0</v>
      </c>
      <c r="AK370" s="227" t="e">
        <f t="shared" si="113"/>
        <v>#DIV/0!</v>
      </c>
      <c r="AL370" s="545">
        <f>SUMIFS('Faturamento NNE'!$I$2:$I$707,'Faturamento NNE'!$E$2:$E$707,'Infos Relatório'!$B$326,'Faturamento NNE'!$F$2:$F$707,'Infos Relatório'!$B370,'Faturamento NNE'!$AA$2:$AA$707,'Infos Relatório'!AG$1)</f>
        <v>0</v>
      </c>
      <c r="AM370" s="541">
        <f>COUNTIFS('Faturamento NNE'!$E$2:$E$707,'Infos Relatório'!$B$326,'Faturamento NNE'!$F$2:$F$707,'Infos Relatório'!$B370,'Faturamento NNE'!$AA$2:$AA$707,'Infos Relatório'!AM$1)</f>
        <v>0</v>
      </c>
      <c r="AN370" s="542">
        <f>SUMIFS('Faturamento NNE'!$H$2:$H$707,'Faturamento NNE'!$E$2:$E$707,'Infos Relatório'!$B$326,'Faturamento NNE'!$F$2:$F$707,'Infos Relatório'!$B370,'Faturamento NNE'!$AA$2:$AA$707,'Infos Relatório'!AM$1)</f>
        <v>0</v>
      </c>
      <c r="AO370" s="542">
        <f>SUMIFS('Faturamento NNE'!$K$2:$K$707,'Faturamento NNE'!$E$2:$E$707,'Infos Relatório'!$B$326,'Faturamento NNE'!$F$2:$F$707,'Infos Relatório'!$B370,'Faturamento NNE'!$AA$2:$AA$707,'Infos Relatório'!AM$1)</f>
        <v>0</v>
      </c>
      <c r="AP370" s="546">
        <f>SUMIFS('Faturamento NNE'!$P$2:$P$707,'Faturamento NNE'!$E$2:$E$707,'Infos Relatório'!$B$326,'Faturamento NNE'!$F$2:$F$707,'Infos Relatório'!$B370,'Faturamento NNE'!$AA$2:$AA$707,'Infos Relatório'!AM$1,'Faturamento NNE'!$U$2:$U$707,"Sim")+SUMIFS('Faturamento NNE'!$Q$2:$Q$707,'Faturamento NNE'!$E$2:$E$707,'Infos Relatório'!$B$326,'Faturamento NNE'!$F$2:$F$707,'Infos Relatório'!$B370,'Faturamento NNE'!$AA$2:$AA$707,'Infos Relatório'!AM$1,'Faturamento NNE'!$U$2:$U$707,"Sim")</f>
        <v>0</v>
      </c>
      <c r="AQ370" s="227" t="e">
        <f t="shared" si="114"/>
        <v>#DIV/0!</v>
      </c>
      <c r="AR370" s="545">
        <f>SUMIFS('Faturamento NNE'!$I$2:$I$707,'Faturamento NNE'!$E$2:$E$707,'Infos Relatório'!$B$326,'Faturamento NNE'!$F$2:$F$707,'Infos Relatório'!$B370,'Faturamento NNE'!$AA$2:$AA$707,'Infos Relatório'!AM$1)</f>
        <v>0</v>
      </c>
      <c r="AS370" s="541">
        <f>COUNTIFS('Faturamento NNE'!$E$2:$E$707,'Infos Relatório'!$B$326,'Faturamento NNE'!$F$2:$F$707,'Infos Relatório'!$B370,'Faturamento NNE'!$AA$2:$AA$707,'Infos Relatório'!AS$1)</f>
        <v>0</v>
      </c>
      <c r="AT370" s="542">
        <f>SUMIFS('Faturamento NNE'!$H$2:$H$707,'Faturamento NNE'!$E$2:$E$707,'Infos Relatório'!$B$326,'Faturamento NNE'!$F$2:$F$707,'Infos Relatório'!$B370,'Faturamento NNE'!$AA$2:$AA$707,'Infos Relatório'!AS$1)</f>
        <v>0</v>
      </c>
      <c r="AU370" s="542">
        <f>SUMIFS('Faturamento NNE'!$K$2:$K$707,'Faturamento NNE'!$E$2:$E$707,'Infos Relatório'!$B$326,'Faturamento NNE'!$F$2:$F$707,'Infos Relatório'!$B370,'Faturamento NNE'!$AA$2:$AA$707,'Infos Relatório'!AS$1)</f>
        <v>0</v>
      </c>
      <c r="AV370" s="546">
        <f>SUMIFS('Faturamento NNE'!$P$2:$P$707,'Faturamento NNE'!$E$2:$E$707,'Infos Relatório'!$B$326,'Faturamento NNE'!$F$2:$F$707,'Infos Relatório'!$B370,'Faturamento NNE'!$AA$2:$AA$707,'Infos Relatório'!AS$1,'Faturamento NNE'!$U$2:$U$707,"Sim")+SUMIFS('Faturamento NNE'!$Q$2:$Q$707,'Faturamento NNE'!$E$2:$E$707,'Infos Relatório'!$B$326,'Faturamento NNE'!$F$2:$F$707,'Infos Relatório'!$B370,'Faturamento NNE'!$AA$2:$AA$707,'Infos Relatório'!AS$1,'Faturamento NNE'!$U$2:$U$707,"Sim")</f>
        <v>0</v>
      </c>
      <c r="AW370" s="227" t="e">
        <f t="shared" si="115"/>
        <v>#DIV/0!</v>
      </c>
      <c r="AX370" s="545">
        <f>SUMIFS('Faturamento NNE'!$I$2:$I$707,'Faturamento NNE'!$E$2:$E$707,'Infos Relatório'!$B$326,'Faturamento NNE'!$F$2:$F$707,'Infos Relatório'!$B370,'Faturamento NNE'!$AA$2:$AA$707,'Infos Relatório'!AS$1)</f>
        <v>0</v>
      </c>
      <c r="AY370" s="541">
        <f>COUNTIFS('Faturamento NNE'!$E$2:$E$707,'Infos Relatório'!$B$326,'Faturamento NNE'!$F$2:$F$707,'Infos Relatório'!$B370,'Faturamento NNE'!$AA$2:$AA$707,'Infos Relatório'!AY$1)</f>
        <v>0</v>
      </c>
      <c r="AZ370" s="542">
        <f>SUMIFS('Faturamento NNE'!$H$2:$H$707,'Faturamento NNE'!$E$2:$E$707,'Infos Relatório'!$B$326,'Faturamento NNE'!$F$2:$F$707,'Infos Relatório'!$B370,'Faturamento NNE'!$AA$2:$AA$707,'Infos Relatório'!AY$1)</f>
        <v>0</v>
      </c>
      <c r="BA370" s="542">
        <f>SUMIFS('Faturamento NNE'!$K$2:$K$707,'Faturamento NNE'!$E$2:$E$707,'Infos Relatório'!$B$326,'Faturamento NNE'!$F$2:$F$707,'Infos Relatório'!$B370,'Faturamento NNE'!$AA$2:$AA$707,'Infos Relatório'!AY$1)</f>
        <v>0</v>
      </c>
      <c r="BB370" s="546">
        <f>SUMIFS('Faturamento NNE'!$P$2:$P$707,'Faturamento NNE'!$E$2:$E$707,'Infos Relatório'!$B$326,'Faturamento NNE'!$F$2:$F$707,'Infos Relatório'!$B370,'Faturamento NNE'!$AA$2:$AA$707,'Infos Relatório'!AY$1,'Faturamento NNE'!$U$2:$U$707,"Sim")+SUMIFS('Faturamento NNE'!$Q$2:$Q$707,'Faturamento NNE'!$E$2:$E$707,'Infos Relatório'!$B$326,'Faturamento NNE'!$F$2:$F$707,'Infos Relatório'!$B370,'Faturamento NNE'!$AA$2:$AA$707,'Infos Relatório'!AY$1,'Faturamento NNE'!$U$2:$U$707,"Sim")</f>
        <v>0</v>
      </c>
      <c r="BC370" s="227" t="e">
        <f t="shared" si="116"/>
        <v>#DIV/0!</v>
      </c>
      <c r="BD370" s="545">
        <f>SUMIFS('Faturamento NNE'!$I$2:$I$707,'Faturamento NNE'!$E$2:$E$707,'Infos Relatório'!$B$326,'Faturamento NNE'!$F$2:$F$707,'Infos Relatório'!$B370,'Faturamento NNE'!$AA$2:$AA$707,'Infos Relatório'!AY$1)</f>
        <v>0</v>
      </c>
      <c r="BE370" s="541">
        <f>COUNTIFS('Faturamento NNE'!$E$2:$E$707,'Infos Relatório'!$B$326,'Faturamento NNE'!$F$2:$F$707,'Infos Relatório'!$B370,'Faturamento NNE'!$AA$2:$AA$707,'Infos Relatório'!BE$1)</f>
        <v>0</v>
      </c>
      <c r="BF370" s="542">
        <f>SUMIFS('Faturamento NNE'!$H$2:$H$707,'Faturamento NNE'!$E$2:$E$707,'Infos Relatório'!$B$326,'Faturamento NNE'!$F$2:$F$707,'Infos Relatório'!$B370,'Faturamento NNE'!$AA$2:$AA$707,'Infos Relatório'!BE$1)</f>
        <v>0</v>
      </c>
      <c r="BG370" s="542">
        <f>SUMIFS('Faturamento NNE'!$K$2:$K$707,'Faturamento NNE'!$E$2:$E$707,'Infos Relatório'!$B$326,'Faturamento NNE'!$F$2:$F$707,'Infos Relatório'!$B370,'Faturamento NNE'!$AA$2:$AA$707,'Infos Relatório'!BE$1)</f>
        <v>0</v>
      </c>
      <c r="BH370" s="546">
        <f>SUMIFS('Faturamento NNE'!$P$2:$P$707,'Faturamento NNE'!$E$2:$E$707,'Infos Relatório'!$B$326,'Faturamento NNE'!$F$2:$F$707,'Infos Relatório'!$B370,'Faturamento NNE'!$AA$2:$AA$707,'Infos Relatório'!BE$1,'Faturamento NNE'!$U$2:$U$707,"Sim")+SUMIFS('Faturamento NNE'!$Q$2:$Q$707,'Faturamento NNE'!$E$2:$E$707,'Infos Relatório'!$B$326,'Faturamento NNE'!$F$2:$F$707,'Infos Relatório'!$B370,'Faturamento NNE'!$AA$2:$AA$707,'Infos Relatório'!BE$1,'Faturamento NNE'!$U$2:$U$707,"Sim")</f>
        <v>0</v>
      </c>
      <c r="BI370" s="227" t="e">
        <f t="shared" si="117"/>
        <v>#DIV/0!</v>
      </c>
      <c r="BJ370" s="545">
        <f>SUMIFS('Faturamento NNE'!$I$2:$I$707,'Faturamento NNE'!$E$2:$E$707,'Infos Relatório'!$B$326,'Faturamento NNE'!$F$2:$F$707,'Infos Relatório'!$B370,'Faturamento NNE'!$AA$2:$AA$707,'Infos Relatório'!BE$1)</f>
        <v>0</v>
      </c>
      <c r="BK370" s="541">
        <f>COUNTIFS('Faturamento NNE'!$E$2:$E$707,'Infos Relatório'!$B$326,'Faturamento NNE'!$F$2:$F$707,'Infos Relatório'!$B370,'Faturamento NNE'!$AA$2:$AA$707,'Infos Relatório'!BK$1)</f>
        <v>0</v>
      </c>
      <c r="BL370" s="542">
        <f>SUMIFS('Faturamento NNE'!$H$2:$H$707,'Faturamento NNE'!$E$2:$E$707,'Infos Relatório'!$B$326,'Faturamento NNE'!$F$2:$F$707,'Infos Relatório'!$B370,'Faturamento NNE'!$AA$2:$AA$707,'Infos Relatório'!BK$1)</f>
        <v>0</v>
      </c>
      <c r="BM370" s="542">
        <f>SUMIFS('Faturamento NNE'!$K$2:$K$707,'Faturamento NNE'!$E$2:$E$707,'Infos Relatório'!$B$326,'Faturamento NNE'!$F$2:$F$707,'Infos Relatório'!$B370,'Faturamento NNE'!$AA$2:$AA$707,'Infos Relatório'!BK$1)</f>
        <v>0</v>
      </c>
      <c r="BN370" s="546">
        <f>SUMIFS('Faturamento NNE'!$P$2:$P$707,'Faturamento NNE'!$E$2:$E$707,'Infos Relatório'!$B$326,'Faturamento NNE'!$F$2:$F$707,'Infos Relatório'!$B370,'Faturamento NNE'!$AA$2:$AA$707,'Infos Relatório'!BK$1,'Faturamento NNE'!$U$2:$U$707,"Sim")+SUMIFS('Faturamento NNE'!$Q$2:$Q$707,'Faturamento NNE'!$E$2:$E$707,'Infos Relatório'!$B$326,'Faturamento NNE'!$F$2:$F$707,'Infos Relatório'!$B370,'Faturamento NNE'!$AA$2:$AA$707,'Infos Relatório'!BK$1,'Faturamento NNE'!$U$2:$U$707,"Sim")</f>
        <v>0</v>
      </c>
      <c r="BO370" s="227" t="e">
        <f t="shared" si="118"/>
        <v>#DIV/0!</v>
      </c>
      <c r="BP370" s="545">
        <f>SUMIFS('Faturamento NNE'!$I$2:$I$707,'Faturamento NNE'!$E$2:$E$707,'Infos Relatório'!$B$326,'Faturamento NNE'!$F$2:$F$707,'Infos Relatório'!$B370,'Faturamento NNE'!$AA$2:$AA$707,'Infos Relatório'!BK$1)</f>
        <v>0</v>
      </c>
      <c r="BQ370" s="541">
        <f>COUNTIFS('Faturamento NNE'!$E$2:$E$707,'Infos Relatório'!$B$326,'Faturamento NNE'!$F$2:$F$707,'Infos Relatório'!$B370,'Faturamento NNE'!$AA$2:$AA$707,'Infos Relatório'!BQ$1)</f>
        <v>0</v>
      </c>
      <c r="BR370" s="542">
        <f>SUMIFS('Faturamento NNE'!$H$2:$H$707,'Faturamento NNE'!$E$2:$E$707,'Infos Relatório'!$B$326,'Faturamento NNE'!$F$2:$F$707,'Infos Relatório'!$B370,'Faturamento NNE'!$AA$2:$AA$707,'Infos Relatório'!BQ$1)</f>
        <v>0</v>
      </c>
      <c r="BS370" s="542">
        <f>SUMIFS('Faturamento NNE'!$K$2:$K$707,'Faturamento NNE'!$E$2:$E$707,'Infos Relatório'!$B$326,'Faturamento NNE'!$F$2:$F$707,'Infos Relatório'!$B370,'Faturamento NNE'!$AA$2:$AA$707,'Infos Relatório'!BQ$1)</f>
        <v>0</v>
      </c>
      <c r="BT370" s="546">
        <f>SUMIFS('Faturamento NNE'!$P$2:$P$707,'Faturamento NNE'!$E$2:$E$707,'Infos Relatório'!$B$326,'Faturamento NNE'!$F$2:$F$707,'Infos Relatório'!$B370,'Faturamento NNE'!$AA$2:$AA$707,'Infos Relatório'!BQ$1,'Faturamento NNE'!$U$2:$U$707,"Sim")+SUMIFS('Faturamento NNE'!$Q$2:$Q$707,'Faturamento NNE'!$E$2:$E$707,'Infos Relatório'!$B$326,'Faturamento NNE'!$F$2:$F$707,'Infos Relatório'!$B370,'Faturamento NNE'!$AA$2:$AA$707,'Infos Relatório'!BQ$1,'Faturamento NNE'!$U$2:$U$707,"Sim")</f>
        <v>0</v>
      </c>
      <c r="BU370" s="227" t="e">
        <f t="shared" si="119"/>
        <v>#DIV/0!</v>
      </c>
      <c r="BV370" s="545">
        <f>SUMIFS('Faturamento NNE'!$I$2:$I$707,'Faturamento NNE'!$E$2:$E$707,'Infos Relatório'!$B$326,'Faturamento NNE'!$F$2:$F$707,'Infos Relatório'!$B370,'Faturamento NNE'!$AA$2:$AA$707,'Infos Relatório'!BQ$1)</f>
        <v>0</v>
      </c>
    </row>
    <row r="371" spans="2:74">
      <c r="B371" s="217" t="s">
        <v>174</v>
      </c>
      <c r="C371" s="541">
        <f>COUNTIFS('Faturamento NNE'!$E$2:$E$707,'Infos Relatório'!$B$326,'Faturamento NNE'!$F$2:$F$707,'Infos Relatório'!$B371,'Faturamento NNE'!$AA$2:$AA$707,'Infos Relatório'!C$1)</f>
        <v>0</v>
      </c>
      <c r="D371" s="542">
        <f>SUMIFS('Faturamento NNE'!$H$2:$H$707,'Faturamento NNE'!$E$2:$E$707,'Infos Relatório'!$B$326,'Faturamento NNE'!$F$2:$F$707,'Infos Relatório'!$B371,'Faturamento NNE'!$AA$2:$AA$707,'Infos Relatório'!C$1)</f>
        <v>0</v>
      </c>
      <c r="E371" s="543">
        <f>SUMIFS('Faturamento NNE'!$K$2:$K$707,'Faturamento NNE'!$E$2:$E$707,'Infos Relatório'!$B$326,'Faturamento NNE'!$F$2:$F$707,'Infos Relatório'!$B371,'Faturamento NNE'!$AA$2:$AA$707,'Infos Relatório'!C$1)</f>
        <v>0</v>
      </c>
      <c r="F371" s="544">
        <f>SUMIFS('Faturamento NNE'!$P$2:$P$707,'Faturamento NNE'!$E$2:$E$707,'Infos Relatório'!$B$326,'Faturamento NNE'!$F$2:$F$707,'Infos Relatório'!$B371,'Faturamento NNE'!$AA$2:$AA$707,'Infos Relatório'!C$1,'Faturamento NNE'!$U$2:$U$707,"Sim")+SUMIFS('Faturamento NNE'!$Q$2:$Q$707,'Faturamento NNE'!$E$2:$E$707,'Infos Relatório'!$B$326,'Faturamento NNE'!$F$2:$F$707,'Infos Relatório'!$B371,'Faturamento NNE'!$AA$2:$AA$707,'Infos Relatório'!C$1,'Faturamento NNE'!$U$2:$U$707,"Sim")</f>
        <v>0</v>
      </c>
      <c r="G371" s="283" t="e">
        <f t="shared" si="108"/>
        <v>#DIV/0!</v>
      </c>
      <c r="H371" s="545">
        <f>SUMIFS('Faturamento NNE'!$I$2:$I$707,'Faturamento NNE'!$E$2:$E$707,'Infos Relatório'!$B$326,'Faturamento NNE'!$F$2:$F$707,'Infos Relatório'!$B371,'Faturamento NNE'!$AA$2:$AA$707,'Infos Relatório'!C$1)</f>
        <v>0</v>
      </c>
      <c r="I371" s="541">
        <f>COUNTIFS('Faturamento NNE'!$E$2:$E$707,'Infos Relatório'!$B$326,'Faturamento NNE'!$F$2:$F$707,'Infos Relatório'!$B371,'Faturamento NNE'!$AA$2:$AA$707,'Infos Relatório'!I$1)</f>
        <v>0</v>
      </c>
      <c r="J371" s="542">
        <f>SUMIFS('Faturamento NNE'!$H$2:$H$707,'Faturamento NNE'!$E$2:$E$707,'Infos Relatório'!$B$326,'Faturamento NNE'!$F$2:$F$707,'Infos Relatório'!$B371,'Faturamento NNE'!$AA$2:$AA$707,'Infos Relatório'!I$1)</f>
        <v>0</v>
      </c>
      <c r="K371" s="543">
        <f>SUMIFS('Faturamento NNE'!$K$2:$K$707,'Faturamento NNE'!$E$2:$E$707,'Infos Relatório'!$B$326,'Faturamento NNE'!$F$2:$F$707,'Infos Relatório'!$B371,'Faturamento NNE'!$AA$2:$AA$707,'Infos Relatório'!I$1)</f>
        <v>0</v>
      </c>
      <c r="L371" s="544">
        <f>SUMIFS('Faturamento NNE'!$P$2:$P$707,'Faturamento NNE'!$E$2:$E$707,'Infos Relatório'!$B$326,'Faturamento NNE'!$F$2:$F$707,'Infos Relatório'!$B371,'Faturamento NNE'!$AA$2:$AA$707,'Infos Relatório'!I$1,'Faturamento NNE'!$U$2:$U$707,"Sim")+SUMIFS('Faturamento NNE'!$Q$2:$Q$707,'Faturamento NNE'!$E$2:$E$707,'Infos Relatório'!$B$326,'Faturamento NNE'!$F$2:$F$707,'Infos Relatório'!$B371,'Faturamento NNE'!$AA$2:$AA$707,'Infos Relatório'!I$1,'Faturamento NNE'!$U$2:$U$707,"Sim")</f>
        <v>0</v>
      </c>
      <c r="M371" s="283" t="e">
        <f t="shared" si="109"/>
        <v>#DIV/0!</v>
      </c>
      <c r="N371" s="545">
        <f>SUMIFS('Faturamento NNE'!$I$2:$I$707,'Faturamento NNE'!$E$2:$E$707,'Infos Relatório'!$B$326,'Faturamento NNE'!$F$2:$F$707,'Infos Relatório'!$B371,'Faturamento NNE'!$AA$2:$AA$707,'Infos Relatório'!I$1)</f>
        <v>0</v>
      </c>
      <c r="O371" s="541">
        <f>COUNTIFS('Faturamento NNE'!$E$2:$E$707,'Infos Relatório'!$B$326,'Faturamento NNE'!$F$2:$F$707,'Infos Relatório'!$B371,'Faturamento NNE'!$AA$2:$AA$707,'Infos Relatório'!O$1)</f>
        <v>0</v>
      </c>
      <c r="P371" s="542">
        <f>SUMIFS('Faturamento NNE'!$H$2:$H$707,'Faturamento NNE'!$E$2:$E$707,'Infos Relatório'!$B$326,'Faturamento NNE'!$F$2:$F$707,'Infos Relatório'!$B371,'Faturamento NNE'!$AA$2:$AA$707,'Infos Relatório'!O$1)</f>
        <v>0</v>
      </c>
      <c r="Q371" s="542">
        <f>SUMIFS('Faturamento NNE'!$K$2:$K$707,'Faturamento NNE'!$E$2:$E$707,'Infos Relatório'!$B$326,'Faturamento NNE'!$F$2:$F$707,'Infos Relatório'!$B371,'Faturamento NNE'!$AA$2:$AA$707,'Infos Relatório'!O$1)</f>
        <v>0</v>
      </c>
      <c r="R371" s="546">
        <f>SUMIFS('Faturamento NNE'!$P$2:$P$707,'Faturamento NNE'!$E$2:$E$707,'Infos Relatório'!$B$326,'Faturamento NNE'!$F$2:$F$707,'Infos Relatório'!$B371,'Faturamento NNE'!$AA$2:$AA$707,'Infos Relatório'!O$1,'Faturamento NNE'!$U$2:$U$707,"Sim")+SUMIFS('Faturamento NNE'!$Q$2:$Q$707,'Faturamento NNE'!$E$2:$E$707,'Infos Relatório'!$B$326,'Faturamento NNE'!$F$2:$F$707,'Infos Relatório'!$B371,'Faturamento NNE'!$AA$2:$AA$707,'Infos Relatório'!O$1,'Faturamento NNE'!$U$2:$U$707,"Sim")</f>
        <v>0</v>
      </c>
      <c r="S371" s="227" t="e">
        <f t="shared" si="110"/>
        <v>#DIV/0!</v>
      </c>
      <c r="T371" s="545">
        <f>SUMIFS('Faturamento NNE'!$I$2:$I$707,'Faturamento NNE'!$E$2:$E$707,'Infos Relatório'!$B$326,'Faturamento NNE'!$F$2:$F$707,'Infos Relatório'!$B371,'Faturamento NNE'!$AA$2:$AA$707,'Infos Relatório'!O$1)</f>
        <v>0</v>
      </c>
      <c r="U371" s="541">
        <f>COUNTIFS('Faturamento NNE'!$E$2:$E$707,'Infos Relatório'!$B$326,'Faturamento NNE'!$F$2:$F$707,'Infos Relatório'!$B371,'Faturamento NNE'!$AA$2:$AA$707,'Infos Relatório'!U$1)</f>
        <v>0</v>
      </c>
      <c r="V371" s="542">
        <f>SUMIFS('Faturamento NNE'!$H$2:$H$707,'Faturamento NNE'!$E$2:$E$707,'Infos Relatório'!$B$326,'Faturamento NNE'!$F$2:$F$707,'Infos Relatório'!$B371,'Faturamento NNE'!$AA$2:$AA$707,'Infos Relatório'!U$1)</f>
        <v>0</v>
      </c>
      <c r="W371" s="542">
        <f>SUMIFS('Faturamento NNE'!$K$2:$K$707,'Faturamento NNE'!$E$2:$E$707,'Infos Relatório'!$B$326,'Faturamento NNE'!$F$2:$F$707,'Infos Relatório'!$B371,'Faturamento NNE'!$AA$2:$AA$707,'Infos Relatório'!U$1)</f>
        <v>0</v>
      </c>
      <c r="X371" s="546">
        <f>SUMIFS('Faturamento NNE'!$P$2:$P$707,'Faturamento NNE'!$E$2:$E$707,'Infos Relatório'!$B$326,'Faturamento NNE'!$F$2:$F$707,'Infos Relatório'!$B371,'Faturamento NNE'!$AA$2:$AA$707,'Infos Relatório'!U$1,'Faturamento NNE'!$U$2:$U$707,"Sim")+SUMIFS('Faturamento NNE'!$Q$2:$Q$707,'Faturamento NNE'!$E$2:$E$707,'Infos Relatório'!$B$326,'Faturamento NNE'!$F$2:$F$707,'Infos Relatório'!$B371,'Faturamento NNE'!$AA$2:$AA$707,'Infos Relatório'!U$1,'Faturamento NNE'!$U$2:$U$707,"Sim")</f>
        <v>0</v>
      </c>
      <c r="Y371" s="227" t="e">
        <f t="shared" si="111"/>
        <v>#DIV/0!</v>
      </c>
      <c r="Z371" s="545">
        <f>SUMIFS('Faturamento NNE'!$I$2:$I$707,'Faturamento NNE'!$E$2:$E$707,'Infos Relatório'!$B$326,'Faturamento NNE'!$F$2:$F$707,'Infos Relatório'!$B371,'Faturamento NNE'!$AA$2:$AA$707,'Infos Relatório'!U$1)</f>
        <v>0</v>
      </c>
      <c r="AA371" s="541">
        <f>COUNTIFS('Faturamento NNE'!$E$2:$E$707,'Infos Relatório'!$B$326,'Faturamento NNE'!$F$2:$F$707,'Infos Relatório'!$B371,'Faturamento NNE'!$AA$2:$AA$707,'Infos Relatório'!AA$1)</f>
        <v>0</v>
      </c>
      <c r="AB371" s="542">
        <f>SUMIFS('Faturamento NNE'!$H$2:$H$707,'Faturamento NNE'!$E$2:$E$707,'Infos Relatório'!$B$326,'Faturamento NNE'!$F$2:$F$707,'Infos Relatório'!$B371,'Faturamento NNE'!$AA$2:$AA$707,'Infos Relatório'!AA$1)</f>
        <v>0</v>
      </c>
      <c r="AC371" s="542">
        <f>SUMIFS('Faturamento NNE'!$K$2:$K$707,'Faturamento NNE'!$E$2:$E$707,'Infos Relatório'!$B$326,'Faturamento NNE'!$F$2:$F$707,'Infos Relatório'!$B371,'Faturamento NNE'!$AA$2:$AA$707,'Infos Relatório'!AA$1)</f>
        <v>0</v>
      </c>
      <c r="AD371" s="546">
        <f>SUMIFS('Faturamento NNE'!$P$2:$P$707,'Faturamento NNE'!$E$2:$E$707,'Infos Relatório'!$B$326,'Faturamento NNE'!$F$2:$F$707,'Infos Relatório'!$B371,'Faturamento NNE'!$AA$2:$AA$707,'Infos Relatório'!AA$1,'Faturamento NNE'!$U$2:$U$707,"Sim")+SUMIFS('Faturamento NNE'!$Q$2:$Q$707,'Faturamento NNE'!$E$2:$E$707,'Infos Relatório'!$B$326,'Faturamento NNE'!$F$2:$F$707,'Infos Relatório'!$B371,'Faturamento NNE'!$AA$2:$AA$707,'Infos Relatório'!AA$1,'Faturamento NNE'!$U$2:$U$707,"Sim")</f>
        <v>0</v>
      </c>
      <c r="AE371" s="227" t="e">
        <f t="shared" si="112"/>
        <v>#DIV/0!</v>
      </c>
      <c r="AF371" s="545">
        <f>SUMIFS('Faturamento NNE'!$I$2:$I$707,'Faturamento NNE'!$E$2:$E$707,'Infos Relatório'!$B$326,'Faturamento NNE'!$F$2:$F$707,'Infos Relatório'!$B371,'Faturamento NNE'!$AA$2:$AA$707,'Infos Relatório'!AA$1)</f>
        <v>0</v>
      </c>
      <c r="AG371" s="541">
        <f>COUNTIFS('Faturamento NNE'!$E$2:$E$707,'Infos Relatório'!$B$326,'Faturamento NNE'!$F$2:$F$707,'Infos Relatório'!$B371,'Faturamento NNE'!$AA$2:$AA$707,'Infos Relatório'!AG$1)</f>
        <v>0</v>
      </c>
      <c r="AH371" s="542">
        <f>SUMIFS('Faturamento NNE'!$H$2:$H$707,'Faturamento NNE'!$E$2:$E$707,'Infos Relatório'!$B$326,'Faturamento NNE'!$F$2:$F$707,'Infos Relatório'!$B371,'Faturamento NNE'!$AA$2:$AA$707,'Infos Relatório'!AG$1)</f>
        <v>0</v>
      </c>
      <c r="AI371" s="542">
        <f>SUMIFS('Faturamento NNE'!$K$2:$K$707,'Faturamento NNE'!$E$2:$E$707,'Infos Relatório'!$B$326,'Faturamento NNE'!$F$2:$F$707,'Infos Relatório'!$B371,'Faturamento NNE'!$AA$2:$AA$707,'Infos Relatório'!AG$1)</f>
        <v>0</v>
      </c>
      <c r="AJ371" s="546">
        <f>SUMIFS('Faturamento NNE'!$P$2:$P$707,'Faturamento NNE'!$E$2:$E$707,'Infos Relatório'!$B$326,'Faturamento NNE'!$F$2:$F$707,'Infos Relatório'!$B371,'Faturamento NNE'!$AA$2:$AA$707,'Infos Relatório'!AG$1,'Faturamento NNE'!$U$2:$U$707,"Sim")+SUMIFS('Faturamento NNE'!$Q$2:$Q$707,'Faturamento NNE'!$E$2:$E$707,'Infos Relatório'!$B$326,'Faturamento NNE'!$F$2:$F$707,'Infos Relatório'!$B371,'Faturamento NNE'!$AA$2:$AA$707,'Infos Relatório'!AG$1,'Faturamento NNE'!$U$2:$U$707,"Sim")</f>
        <v>0</v>
      </c>
      <c r="AK371" s="227" t="e">
        <f t="shared" si="113"/>
        <v>#DIV/0!</v>
      </c>
      <c r="AL371" s="545">
        <f>SUMIFS('Faturamento NNE'!$I$2:$I$707,'Faturamento NNE'!$E$2:$E$707,'Infos Relatório'!$B$326,'Faturamento NNE'!$F$2:$F$707,'Infos Relatório'!$B371,'Faturamento NNE'!$AA$2:$AA$707,'Infos Relatório'!AG$1)</f>
        <v>0</v>
      </c>
      <c r="AM371" s="541">
        <f>COUNTIFS('Faturamento NNE'!$E$2:$E$707,'Infos Relatório'!$B$326,'Faturamento NNE'!$F$2:$F$707,'Infos Relatório'!$B371,'Faturamento NNE'!$AA$2:$AA$707,'Infos Relatório'!AM$1)</f>
        <v>0</v>
      </c>
      <c r="AN371" s="542">
        <f>SUMIFS('Faturamento NNE'!$H$2:$H$707,'Faturamento NNE'!$E$2:$E$707,'Infos Relatório'!$B$326,'Faturamento NNE'!$F$2:$F$707,'Infos Relatório'!$B371,'Faturamento NNE'!$AA$2:$AA$707,'Infos Relatório'!AM$1)</f>
        <v>0</v>
      </c>
      <c r="AO371" s="542">
        <f>SUMIFS('Faturamento NNE'!$K$2:$K$707,'Faturamento NNE'!$E$2:$E$707,'Infos Relatório'!$B$326,'Faturamento NNE'!$F$2:$F$707,'Infos Relatório'!$B371,'Faturamento NNE'!$AA$2:$AA$707,'Infos Relatório'!AM$1)</f>
        <v>0</v>
      </c>
      <c r="AP371" s="546">
        <f>SUMIFS('Faturamento NNE'!$P$2:$P$707,'Faturamento NNE'!$E$2:$E$707,'Infos Relatório'!$B$326,'Faturamento NNE'!$F$2:$F$707,'Infos Relatório'!$B371,'Faturamento NNE'!$AA$2:$AA$707,'Infos Relatório'!AM$1,'Faturamento NNE'!$U$2:$U$707,"Sim")+SUMIFS('Faturamento NNE'!$Q$2:$Q$707,'Faturamento NNE'!$E$2:$E$707,'Infos Relatório'!$B$326,'Faturamento NNE'!$F$2:$F$707,'Infos Relatório'!$B371,'Faturamento NNE'!$AA$2:$AA$707,'Infos Relatório'!AM$1,'Faturamento NNE'!$U$2:$U$707,"Sim")</f>
        <v>0</v>
      </c>
      <c r="AQ371" s="227" t="e">
        <f t="shared" si="114"/>
        <v>#DIV/0!</v>
      </c>
      <c r="AR371" s="545">
        <f>SUMIFS('Faturamento NNE'!$I$2:$I$707,'Faturamento NNE'!$E$2:$E$707,'Infos Relatório'!$B$326,'Faturamento NNE'!$F$2:$F$707,'Infos Relatório'!$B371,'Faturamento NNE'!$AA$2:$AA$707,'Infos Relatório'!AM$1)</f>
        <v>0</v>
      </c>
      <c r="AS371" s="541">
        <f>COUNTIFS('Faturamento NNE'!$E$2:$E$707,'Infos Relatório'!$B$326,'Faturamento NNE'!$F$2:$F$707,'Infos Relatório'!$B371,'Faturamento NNE'!$AA$2:$AA$707,'Infos Relatório'!AS$1)</f>
        <v>0</v>
      </c>
      <c r="AT371" s="542">
        <f>SUMIFS('Faturamento NNE'!$H$2:$H$707,'Faturamento NNE'!$E$2:$E$707,'Infos Relatório'!$B$326,'Faturamento NNE'!$F$2:$F$707,'Infos Relatório'!$B371,'Faturamento NNE'!$AA$2:$AA$707,'Infos Relatório'!AS$1)</f>
        <v>0</v>
      </c>
      <c r="AU371" s="542">
        <f>SUMIFS('Faturamento NNE'!$K$2:$K$707,'Faturamento NNE'!$E$2:$E$707,'Infos Relatório'!$B$326,'Faturamento NNE'!$F$2:$F$707,'Infos Relatório'!$B371,'Faturamento NNE'!$AA$2:$AA$707,'Infos Relatório'!AS$1)</f>
        <v>0</v>
      </c>
      <c r="AV371" s="546">
        <f>SUMIFS('Faturamento NNE'!$P$2:$P$707,'Faturamento NNE'!$E$2:$E$707,'Infos Relatório'!$B$326,'Faturamento NNE'!$F$2:$F$707,'Infos Relatório'!$B371,'Faturamento NNE'!$AA$2:$AA$707,'Infos Relatório'!AS$1,'Faturamento NNE'!$U$2:$U$707,"Sim")+SUMIFS('Faturamento NNE'!$Q$2:$Q$707,'Faturamento NNE'!$E$2:$E$707,'Infos Relatório'!$B$326,'Faturamento NNE'!$F$2:$F$707,'Infos Relatório'!$B371,'Faturamento NNE'!$AA$2:$AA$707,'Infos Relatório'!AS$1,'Faturamento NNE'!$U$2:$U$707,"Sim")</f>
        <v>0</v>
      </c>
      <c r="AW371" s="227" t="e">
        <f t="shared" si="115"/>
        <v>#DIV/0!</v>
      </c>
      <c r="AX371" s="545">
        <f>SUMIFS('Faturamento NNE'!$I$2:$I$707,'Faturamento NNE'!$E$2:$E$707,'Infos Relatório'!$B$326,'Faturamento NNE'!$F$2:$F$707,'Infos Relatório'!$B371,'Faturamento NNE'!$AA$2:$AA$707,'Infos Relatório'!AS$1)</f>
        <v>0</v>
      </c>
      <c r="AY371" s="541">
        <f>COUNTIFS('Faturamento NNE'!$E$2:$E$707,'Infos Relatório'!$B$326,'Faturamento NNE'!$F$2:$F$707,'Infos Relatório'!$B371,'Faturamento NNE'!$AA$2:$AA$707,'Infos Relatório'!AY$1)</f>
        <v>0</v>
      </c>
      <c r="AZ371" s="542">
        <f>SUMIFS('Faturamento NNE'!$H$2:$H$707,'Faturamento NNE'!$E$2:$E$707,'Infos Relatório'!$B$326,'Faturamento NNE'!$F$2:$F$707,'Infos Relatório'!$B371,'Faturamento NNE'!$AA$2:$AA$707,'Infos Relatório'!AY$1)</f>
        <v>0</v>
      </c>
      <c r="BA371" s="542">
        <f>SUMIFS('Faturamento NNE'!$K$2:$K$707,'Faturamento NNE'!$E$2:$E$707,'Infos Relatório'!$B$326,'Faturamento NNE'!$F$2:$F$707,'Infos Relatório'!$B371,'Faturamento NNE'!$AA$2:$AA$707,'Infos Relatório'!AY$1)</f>
        <v>0</v>
      </c>
      <c r="BB371" s="546">
        <f>SUMIFS('Faturamento NNE'!$P$2:$P$707,'Faturamento NNE'!$E$2:$E$707,'Infos Relatório'!$B$326,'Faturamento NNE'!$F$2:$F$707,'Infos Relatório'!$B371,'Faturamento NNE'!$AA$2:$AA$707,'Infos Relatório'!AY$1,'Faturamento NNE'!$U$2:$U$707,"Sim")+SUMIFS('Faturamento NNE'!$Q$2:$Q$707,'Faturamento NNE'!$E$2:$E$707,'Infos Relatório'!$B$326,'Faturamento NNE'!$F$2:$F$707,'Infos Relatório'!$B371,'Faturamento NNE'!$AA$2:$AA$707,'Infos Relatório'!AY$1,'Faturamento NNE'!$U$2:$U$707,"Sim")</f>
        <v>0</v>
      </c>
      <c r="BC371" s="227" t="e">
        <f t="shared" si="116"/>
        <v>#DIV/0!</v>
      </c>
      <c r="BD371" s="545">
        <f>SUMIFS('Faturamento NNE'!$I$2:$I$707,'Faturamento NNE'!$E$2:$E$707,'Infos Relatório'!$B$326,'Faturamento NNE'!$F$2:$F$707,'Infos Relatório'!$B371,'Faturamento NNE'!$AA$2:$AA$707,'Infos Relatório'!AY$1)</f>
        <v>0</v>
      </c>
      <c r="BE371" s="541">
        <f>COUNTIFS('Faturamento NNE'!$E$2:$E$707,'Infos Relatório'!$B$326,'Faturamento NNE'!$F$2:$F$707,'Infos Relatório'!$B371,'Faturamento NNE'!$AA$2:$AA$707,'Infos Relatório'!BE$1)</f>
        <v>0</v>
      </c>
      <c r="BF371" s="542">
        <f>SUMIFS('Faturamento NNE'!$H$2:$H$707,'Faturamento NNE'!$E$2:$E$707,'Infos Relatório'!$B$326,'Faturamento NNE'!$F$2:$F$707,'Infos Relatório'!$B371,'Faturamento NNE'!$AA$2:$AA$707,'Infos Relatório'!BE$1)</f>
        <v>0</v>
      </c>
      <c r="BG371" s="542">
        <f>SUMIFS('Faturamento NNE'!$K$2:$K$707,'Faturamento NNE'!$E$2:$E$707,'Infos Relatório'!$B$326,'Faturamento NNE'!$F$2:$F$707,'Infos Relatório'!$B371,'Faturamento NNE'!$AA$2:$AA$707,'Infos Relatório'!BE$1)</f>
        <v>0</v>
      </c>
      <c r="BH371" s="546">
        <f>SUMIFS('Faturamento NNE'!$P$2:$P$707,'Faturamento NNE'!$E$2:$E$707,'Infos Relatório'!$B$326,'Faturamento NNE'!$F$2:$F$707,'Infos Relatório'!$B371,'Faturamento NNE'!$AA$2:$AA$707,'Infos Relatório'!BE$1,'Faturamento NNE'!$U$2:$U$707,"Sim")+SUMIFS('Faturamento NNE'!$Q$2:$Q$707,'Faturamento NNE'!$E$2:$E$707,'Infos Relatório'!$B$326,'Faturamento NNE'!$F$2:$F$707,'Infos Relatório'!$B371,'Faturamento NNE'!$AA$2:$AA$707,'Infos Relatório'!BE$1,'Faturamento NNE'!$U$2:$U$707,"Sim")</f>
        <v>0</v>
      </c>
      <c r="BI371" s="227" t="e">
        <f t="shared" si="117"/>
        <v>#DIV/0!</v>
      </c>
      <c r="BJ371" s="545">
        <f>SUMIFS('Faturamento NNE'!$I$2:$I$707,'Faturamento NNE'!$E$2:$E$707,'Infos Relatório'!$B$326,'Faturamento NNE'!$F$2:$F$707,'Infos Relatório'!$B371,'Faturamento NNE'!$AA$2:$AA$707,'Infos Relatório'!BE$1)</f>
        <v>0</v>
      </c>
      <c r="BK371" s="541">
        <f>COUNTIFS('Faturamento NNE'!$E$2:$E$707,'Infos Relatório'!$B$326,'Faturamento NNE'!$F$2:$F$707,'Infos Relatório'!$B371,'Faturamento NNE'!$AA$2:$AA$707,'Infos Relatório'!BK$1)</f>
        <v>0</v>
      </c>
      <c r="BL371" s="542">
        <f>SUMIFS('Faturamento NNE'!$H$2:$H$707,'Faturamento NNE'!$E$2:$E$707,'Infos Relatório'!$B$326,'Faturamento NNE'!$F$2:$F$707,'Infos Relatório'!$B371,'Faturamento NNE'!$AA$2:$AA$707,'Infos Relatório'!BK$1)</f>
        <v>0</v>
      </c>
      <c r="BM371" s="542">
        <f>SUMIFS('Faturamento NNE'!$K$2:$K$707,'Faturamento NNE'!$E$2:$E$707,'Infos Relatório'!$B$326,'Faturamento NNE'!$F$2:$F$707,'Infos Relatório'!$B371,'Faturamento NNE'!$AA$2:$AA$707,'Infos Relatório'!BK$1)</f>
        <v>0</v>
      </c>
      <c r="BN371" s="546">
        <f>SUMIFS('Faturamento NNE'!$P$2:$P$707,'Faturamento NNE'!$E$2:$E$707,'Infos Relatório'!$B$326,'Faturamento NNE'!$F$2:$F$707,'Infos Relatório'!$B371,'Faturamento NNE'!$AA$2:$AA$707,'Infos Relatório'!BK$1,'Faturamento NNE'!$U$2:$U$707,"Sim")+SUMIFS('Faturamento NNE'!$Q$2:$Q$707,'Faturamento NNE'!$E$2:$E$707,'Infos Relatório'!$B$326,'Faturamento NNE'!$F$2:$F$707,'Infos Relatório'!$B371,'Faturamento NNE'!$AA$2:$AA$707,'Infos Relatório'!BK$1,'Faturamento NNE'!$U$2:$U$707,"Sim")</f>
        <v>0</v>
      </c>
      <c r="BO371" s="227" t="e">
        <f t="shared" si="118"/>
        <v>#DIV/0!</v>
      </c>
      <c r="BP371" s="545">
        <f>SUMIFS('Faturamento NNE'!$I$2:$I$707,'Faturamento NNE'!$E$2:$E$707,'Infos Relatório'!$B$326,'Faturamento NNE'!$F$2:$F$707,'Infos Relatório'!$B371,'Faturamento NNE'!$AA$2:$AA$707,'Infos Relatório'!BK$1)</f>
        <v>0</v>
      </c>
      <c r="BQ371" s="541">
        <f>COUNTIFS('Faturamento NNE'!$E$2:$E$707,'Infos Relatório'!$B$326,'Faturamento NNE'!$F$2:$F$707,'Infos Relatório'!$B371,'Faturamento NNE'!$AA$2:$AA$707,'Infos Relatório'!BQ$1)</f>
        <v>0</v>
      </c>
      <c r="BR371" s="542">
        <f>SUMIFS('Faturamento NNE'!$H$2:$H$707,'Faturamento NNE'!$E$2:$E$707,'Infos Relatório'!$B$326,'Faturamento NNE'!$F$2:$F$707,'Infos Relatório'!$B371,'Faturamento NNE'!$AA$2:$AA$707,'Infos Relatório'!BQ$1)</f>
        <v>0</v>
      </c>
      <c r="BS371" s="542">
        <f>SUMIFS('Faturamento NNE'!$K$2:$K$707,'Faturamento NNE'!$E$2:$E$707,'Infos Relatório'!$B$326,'Faturamento NNE'!$F$2:$F$707,'Infos Relatório'!$B371,'Faturamento NNE'!$AA$2:$AA$707,'Infos Relatório'!BQ$1)</f>
        <v>0</v>
      </c>
      <c r="BT371" s="546">
        <f>SUMIFS('Faturamento NNE'!$P$2:$P$707,'Faturamento NNE'!$E$2:$E$707,'Infos Relatório'!$B$326,'Faturamento NNE'!$F$2:$F$707,'Infos Relatório'!$B371,'Faturamento NNE'!$AA$2:$AA$707,'Infos Relatório'!BQ$1,'Faturamento NNE'!$U$2:$U$707,"Sim")+SUMIFS('Faturamento NNE'!$Q$2:$Q$707,'Faturamento NNE'!$E$2:$E$707,'Infos Relatório'!$B$326,'Faturamento NNE'!$F$2:$F$707,'Infos Relatório'!$B371,'Faturamento NNE'!$AA$2:$AA$707,'Infos Relatório'!BQ$1,'Faturamento NNE'!$U$2:$U$707,"Sim")</f>
        <v>0</v>
      </c>
      <c r="BU371" s="227" t="e">
        <f t="shared" si="119"/>
        <v>#DIV/0!</v>
      </c>
      <c r="BV371" s="545">
        <f>SUMIFS('Faturamento NNE'!$I$2:$I$707,'Faturamento NNE'!$E$2:$E$707,'Infos Relatório'!$B$326,'Faturamento NNE'!$F$2:$F$707,'Infos Relatório'!$B371,'Faturamento NNE'!$AA$2:$AA$707,'Infos Relatório'!BQ$1)</f>
        <v>0</v>
      </c>
    </row>
    <row r="372" spans="2:74">
      <c r="B372" s="217" t="s">
        <v>175</v>
      </c>
      <c r="C372" s="541">
        <f>COUNTIFS('Faturamento NNE'!$E$2:$E$707,'Infos Relatório'!$B$326,'Faturamento NNE'!$F$2:$F$707,'Infos Relatório'!$B372,'Faturamento NNE'!$AA$2:$AA$707,'Infos Relatório'!C$1)</f>
        <v>0</v>
      </c>
      <c r="D372" s="542">
        <f>SUMIFS('Faturamento NNE'!$H$2:$H$707,'Faturamento NNE'!$E$2:$E$707,'Infos Relatório'!$B$326,'Faturamento NNE'!$F$2:$F$707,'Infos Relatório'!$B372,'Faturamento NNE'!$AA$2:$AA$707,'Infos Relatório'!C$1)</f>
        <v>0</v>
      </c>
      <c r="E372" s="543">
        <f>SUMIFS('Faturamento NNE'!$K$2:$K$707,'Faturamento NNE'!$E$2:$E$707,'Infos Relatório'!$B$326,'Faturamento NNE'!$F$2:$F$707,'Infos Relatório'!$B372,'Faturamento NNE'!$AA$2:$AA$707,'Infos Relatório'!C$1)</f>
        <v>0</v>
      </c>
      <c r="F372" s="544">
        <f>SUMIFS('Faturamento NNE'!$P$2:$P$707,'Faturamento NNE'!$E$2:$E$707,'Infos Relatório'!$B$326,'Faturamento NNE'!$F$2:$F$707,'Infos Relatório'!$B372,'Faturamento NNE'!$AA$2:$AA$707,'Infos Relatório'!C$1,'Faturamento NNE'!$U$2:$U$707,"Sim")+SUMIFS('Faturamento NNE'!$Q$2:$Q$707,'Faturamento NNE'!$E$2:$E$707,'Infos Relatório'!$B$326,'Faturamento NNE'!$F$2:$F$707,'Infos Relatório'!$B372,'Faturamento NNE'!$AA$2:$AA$707,'Infos Relatório'!C$1,'Faturamento NNE'!$U$2:$U$707,"Sim")</f>
        <v>0</v>
      </c>
      <c r="G372" s="283" t="e">
        <f t="shared" si="108"/>
        <v>#DIV/0!</v>
      </c>
      <c r="H372" s="545">
        <f>SUMIFS('Faturamento NNE'!$I$2:$I$707,'Faturamento NNE'!$E$2:$E$707,'Infos Relatório'!$B$326,'Faturamento NNE'!$F$2:$F$707,'Infos Relatório'!$B372,'Faturamento NNE'!$AA$2:$AA$707,'Infos Relatório'!C$1)</f>
        <v>0</v>
      </c>
      <c r="I372" s="541">
        <f>COUNTIFS('Faturamento NNE'!$E$2:$E$707,'Infos Relatório'!$B$326,'Faturamento NNE'!$F$2:$F$707,'Infos Relatório'!$B372,'Faturamento NNE'!$AA$2:$AA$707,'Infos Relatório'!I$1)</f>
        <v>0</v>
      </c>
      <c r="J372" s="542">
        <f>SUMIFS('Faturamento NNE'!$H$2:$H$707,'Faturamento NNE'!$E$2:$E$707,'Infos Relatório'!$B$326,'Faturamento NNE'!$F$2:$F$707,'Infos Relatório'!$B372,'Faturamento NNE'!$AA$2:$AA$707,'Infos Relatório'!I$1)</f>
        <v>0</v>
      </c>
      <c r="K372" s="543">
        <f>SUMIFS('Faturamento NNE'!$K$2:$K$707,'Faturamento NNE'!$E$2:$E$707,'Infos Relatório'!$B$326,'Faturamento NNE'!$F$2:$F$707,'Infos Relatório'!$B372,'Faturamento NNE'!$AA$2:$AA$707,'Infos Relatório'!I$1)</f>
        <v>0</v>
      </c>
      <c r="L372" s="544">
        <f>SUMIFS('Faturamento NNE'!$P$2:$P$707,'Faturamento NNE'!$E$2:$E$707,'Infos Relatório'!$B$326,'Faturamento NNE'!$F$2:$F$707,'Infos Relatório'!$B372,'Faturamento NNE'!$AA$2:$AA$707,'Infos Relatório'!I$1,'Faturamento NNE'!$U$2:$U$707,"Sim")+SUMIFS('Faturamento NNE'!$Q$2:$Q$707,'Faturamento NNE'!$E$2:$E$707,'Infos Relatório'!$B$326,'Faturamento NNE'!$F$2:$F$707,'Infos Relatório'!$B372,'Faturamento NNE'!$AA$2:$AA$707,'Infos Relatório'!I$1,'Faturamento NNE'!$U$2:$U$707,"Sim")</f>
        <v>0</v>
      </c>
      <c r="M372" s="283" t="e">
        <f t="shared" si="109"/>
        <v>#DIV/0!</v>
      </c>
      <c r="N372" s="545">
        <f>SUMIFS('Faturamento NNE'!$I$2:$I$707,'Faturamento NNE'!$E$2:$E$707,'Infos Relatório'!$B$326,'Faturamento NNE'!$F$2:$F$707,'Infos Relatório'!$B372,'Faturamento NNE'!$AA$2:$AA$707,'Infos Relatório'!I$1)</f>
        <v>0</v>
      </c>
      <c r="O372" s="541">
        <f>COUNTIFS('Faturamento NNE'!$E$2:$E$707,'Infos Relatório'!$B$326,'Faturamento NNE'!$F$2:$F$707,'Infos Relatório'!$B372,'Faturamento NNE'!$AA$2:$AA$707,'Infos Relatório'!O$1)</f>
        <v>0</v>
      </c>
      <c r="P372" s="542">
        <f>SUMIFS('Faturamento NNE'!$H$2:$H$707,'Faturamento NNE'!$E$2:$E$707,'Infos Relatório'!$B$326,'Faturamento NNE'!$F$2:$F$707,'Infos Relatório'!$B372,'Faturamento NNE'!$AA$2:$AA$707,'Infos Relatório'!O$1)</f>
        <v>0</v>
      </c>
      <c r="Q372" s="542">
        <f>SUMIFS('Faturamento NNE'!$K$2:$K$707,'Faturamento NNE'!$E$2:$E$707,'Infos Relatório'!$B$326,'Faturamento NNE'!$F$2:$F$707,'Infos Relatório'!$B372,'Faturamento NNE'!$AA$2:$AA$707,'Infos Relatório'!O$1)</f>
        <v>0</v>
      </c>
      <c r="R372" s="546">
        <f>SUMIFS('Faturamento NNE'!$P$2:$P$707,'Faturamento NNE'!$E$2:$E$707,'Infos Relatório'!$B$326,'Faturamento NNE'!$F$2:$F$707,'Infos Relatório'!$B372,'Faturamento NNE'!$AA$2:$AA$707,'Infos Relatório'!O$1,'Faturamento NNE'!$U$2:$U$707,"Sim")+SUMIFS('Faturamento NNE'!$Q$2:$Q$707,'Faturamento NNE'!$E$2:$E$707,'Infos Relatório'!$B$326,'Faturamento NNE'!$F$2:$F$707,'Infos Relatório'!$B372,'Faturamento NNE'!$AA$2:$AA$707,'Infos Relatório'!O$1,'Faturamento NNE'!$U$2:$U$707,"Sim")</f>
        <v>0</v>
      </c>
      <c r="S372" s="227" t="e">
        <f t="shared" si="110"/>
        <v>#DIV/0!</v>
      </c>
      <c r="T372" s="545">
        <f>SUMIFS('Faturamento NNE'!$I$2:$I$707,'Faturamento NNE'!$E$2:$E$707,'Infos Relatório'!$B$326,'Faturamento NNE'!$F$2:$F$707,'Infos Relatório'!$B372,'Faturamento NNE'!$AA$2:$AA$707,'Infos Relatório'!O$1)</f>
        <v>0</v>
      </c>
      <c r="U372" s="541">
        <f>COUNTIFS('Faturamento NNE'!$E$2:$E$707,'Infos Relatório'!$B$326,'Faturamento NNE'!$F$2:$F$707,'Infos Relatório'!$B372,'Faturamento NNE'!$AA$2:$AA$707,'Infos Relatório'!U$1)</f>
        <v>0</v>
      </c>
      <c r="V372" s="542">
        <f>SUMIFS('Faturamento NNE'!$H$2:$H$707,'Faturamento NNE'!$E$2:$E$707,'Infos Relatório'!$B$326,'Faturamento NNE'!$F$2:$F$707,'Infos Relatório'!$B372,'Faturamento NNE'!$AA$2:$AA$707,'Infos Relatório'!U$1)</f>
        <v>0</v>
      </c>
      <c r="W372" s="542">
        <f>SUMIFS('Faturamento NNE'!$K$2:$K$707,'Faturamento NNE'!$E$2:$E$707,'Infos Relatório'!$B$326,'Faturamento NNE'!$F$2:$F$707,'Infos Relatório'!$B372,'Faturamento NNE'!$AA$2:$AA$707,'Infos Relatório'!U$1)</f>
        <v>0</v>
      </c>
      <c r="X372" s="546">
        <f>SUMIFS('Faturamento NNE'!$P$2:$P$707,'Faturamento NNE'!$E$2:$E$707,'Infos Relatório'!$B$326,'Faturamento NNE'!$F$2:$F$707,'Infos Relatório'!$B372,'Faturamento NNE'!$AA$2:$AA$707,'Infos Relatório'!U$1,'Faturamento NNE'!$U$2:$U$707,"Sim")+SUMIFS('Faturamento NNE'!$Q$2:$Q$707,'Faturamento NNE'!$E$2:$E$707,'Infos Relatório'!$B$326,'Faturamento NNE'!$F$2:$F$707,'Infos Relatório'!$B372,'Faturamento NNE'!$AA$2:$AA$707,'Infos Relatório'!U$1,'Faturamento NNE'!$U$2:$U$707,"Sim")</f>
        <v>0</v>
      </c>
      <c r="Y372" s="227" t="e">
        <f t="shared" si="111"/>
        <v>#DIV/0!</v>
      </c>
      <c r="Z372" s="545">
        <f>SUMIFS('Faturamento NNE'!$I$2:$I$707,'Faturamento NNE'!$E$2:$E$707,'Infos Relatório'!$B$326,'Faturamento NNE'!$F$2:$F$707,'Infos Relatório'!$B372,'Faturamento NNE'!$AA$2:$AA$707,'Infos Relatório'!U$1)</f>
        <v>0</v>
      </c>
      <c r="AA372" s="541">
        <f>COUNTIFS('Faturamento NNE'!$E$2:$E$707,'Infos Relatório'!$B$326,'Faturamento NNE'!$F$2:$F$707,'Infos Relatório'!$B372,'Faturamento NNE'!$AA$2:$AA$707,'Infos Relatório'!AA$1)</f>
        <v>0</v>
      </c>
      <c r="AB372" s="542">
        <f>SUMIFS('Faturamento NNE'!$H$2:$H$707,'Faturamento NNE'!$E$2:$E$707,'Infos Relatório'!$B$326,'Faturamento NNE'!$F$2:$F$707,'Infos Relatório'!$B372,'Faturamento NNE'!$AA$2:$AA$707,'Infos Relatório'!AA$1)</f>
        <v>0</v>
      </c>
      <c r="AC372" s="542">
        <f>SUMIFS('Faturamento NNE'!$K$2:$K$707,'Faturamento NNE'!$E$2:$E$707,'Infos Relatório'!$B$326,'Faturamento NNE'!$F$2:$F$707,'Infos Relatório'!$B372,'Faturamento NNE'!$AA$2:$AA$707,'Infos Relatório'!AA$1)</f>
        <v>0</v>
      </c>
      <c r="AD372" s="546">
        <f>SUMIFS('Faturamento NNE'!$P$2:$P$707,'Faturamento NNE'!$E$2:$E$707,'Infos Relatório'!$B$326,'Faturamento NNE'!$F$2:$F$707,'Infos Relatório'!$B372,'Faturamento NNE'!$AA$2:$AA$707,'Infos Relatório'!AA$1,'Faturamento NNE'!$U$2:$U$707,"Sim")+SUMIFS('Faturamento NNE'!$Q$2:$Q$707,'Faturamento NNE'!$E$2:$E$707,'Infos Relatório'!$B$326,'Faturamento NNE'!$F$2:$F$707,'Infos Relatório'!$B372,'Faturamento NNE'!$AA$2:$AA$707,'Infos Relatório'!AA$1,'Faturamento NNE'!$U$2:$U$707,"Sim")</f>
        <v>0</v>
      </c>
      <c r="AE372" s="227" t="e">
        <f t="shared" si="112"/>
        <v>#DIV/0!</v>
      </c>
      <c r="AF372" s="545">
        <f>SUMIFS('Faturamento NNE'!$I$2:$I$707,'Faturamento NNE'!$E$2:$E$707,'Infos Relatório'!$B$326,'Faturamento NNE'!$F$2:$F$707,'Infos Relatório'!$B372,'Faturamento NNE'!$AA$2:$AA$707,'Infos Relatório'!AA$1)</f>
        <v>0</v>
      </c>
      <c r="AG372" s="541">
        <f>COUNTIFS('Faturamento NNE'!$E$2:$E$707,'Infos Relatório'!$B$326,'Faturamento NNE'!$F$2:$F$707,'Infos Relatório'!$B372,'Faturamento NNE'!$AA$2:$AA$707,'Infos Relatório'!AG$1)</f>
        <v>0</v>
      </c>
      <c r="AH372" s="542">
        <f>SUMIFS('Faturamento NNE'!$H$2:$H$707,'Faturamento NNE'!$E$2:$E$707,'Infos Relatório'!$B$326,'Faturamento NNE'!$F$2:$F$707,'Infos Relatório'!$B372,'Faturamento NNE'!$AA$2:$AA$707,'Infos Relatório'!AG$1)</f>
        <v>0</v>
      </c>
      <c r="AI372" s="542">
        <f>SUMIFS('Faturamento NNE'!$K$2:$K$707,'Faturamento NNE'!$E$2:$E$707,'Infos Relatório'!$B$326,'Faturamento NNE'!$F$2:$F$707,'Infos Relatório'!$B372,'Faturamento NNE'!$AA$2:$AA$707,'Infos Relatório'!AG$1)</f>
        <v>0</v>
      </c>
      <c r="AJ372" s="546">
        <f>SUMIFS('Faturamento NNE'!$P$2:$P$707,'Faturamento NNE'!$E$2:$E$707,'Infos Relatório'!$B$326,'Faturamento NNE'!$F$2:$F$707,'Infos Relatório'!$B372,'Faturamento NNE'!$AA$2:$AA$707,'Infos Relatório'!AG$1,'Faturamento NNE'!$U$2:$U$707,"Sim")+SUMIFS('Faturamento NNE'!$Q$2:$Q$707,'Faturamento NNE'!$E$2:$E$707,'Infos Relatório'!$B$326,'Faturamento NNE'!$F$2:$F$707,'Infos Relatório'!$B372,'Faturamento NNE'!$AA$2:$AA$707,'Infos Relatório'!AG$1,'Faturamento NNE'!$U$2:$U$707,"Sim")</f>
        <v>0</v>
      </c>
      <c r="AK372" s="227" t="e">
        <f t="shared" si="113"/>
        <v>#DIV/0!</v>
      </c>
      <c r="AL372" s="545">
        <f>SUMIFS('Faturamento NNE'!$I$2:$I$707,'Faturamento NNE'!$E$2:$E$707,'Infos Relatório'!$B$326,'Faturamento NNE'!$F$2:$F$707,'Infos Relatório'!$B372,'Faturamento NNE'!$AA$2:$AA$707,'Infos Relatório'!AG$1)</f>
        <v>0</v>
      </c>
      <c r="AM372" s="541">
        <f>COUNTIFS('Faturamento NNE'!$E$2:$E$707,'Infos Relatório'!$B$326,'Faturamento NNE'!$F$2:$F$707,'Infos Relatório'!$B372,'Faturamento NNE'!$AA$2:$AA$707,'Infos Relatório'!AM$1)</f>
        <v>0</v>
      </c>
      <c r="AN372" s="542">
        <f>SUMIFS('Faturamento NNE'!$H$2:$H$707,'Faturamento NNE'!$E$2:$E$707,'Infos Relatório'!$B$326,'Faturamento NNE'!$F$2:$F$707,'Infos Relatório'!$B372,'Faturamento NNE'!$AA$2:$AA$707,'Infos Relatório'!AM$1)</f>
        <v>0</v>
      </c>
      <c r="AO372" s="542">
        <f>SUMIFS('Faturamento NNE'!$K$2:$K$707,'Faturamento NNE'!$E$2:$E$707,'Infos Relatório'!$B$326,'Faturamento NNE'!$F$2:$F$707,'Infos Relatório'!$B372,'Faturamento NNE'!$AA$2:$AA$707,'Infos Relatório'!AM$1)</f>
        <v>0</v>
      </c>
      <c r="AP372" s="546">
        <f>SUMIFS('Faturamento NNE'!$P$2:$P$707,'Faturamento NNE'!$E$2:$E$707,'Infos Relatório'!$B$326,'Faturamento NNE'!$F$2:$F$707,'Infos Relatório'!$B372,'Faturamento NNE'!$AA$2:$AA$707,'Infos Relatório'!AM$1,'Faturamento NNE'!$U$2:$U$707,"Sim")+SUMIFS('Faturamento NNE'!$Q$2:$Q$707,'Faturamento NNE'!$E$2:$E$707,'Infos Relatório'!$B$326,'Faturamento NNE'!$F$2:$F$707,'Infos Relatório'!$B372,'Faturamento NNE'!$AA$2:$AA$707,'Infos Relatório'!AM$1,'Faturamento NNE'!$U$2:$U$707,"Sim")</f>
        <v>0</v>
      </c>
      <c r="AQ372" s="227" t="e">
        <f t="shared" si="114"/>
        <v>#DIV/0!</v>
      </c>
      <c r="AR372" s="545">
        <f>SUMIFS('Faturamento NNE'!$I$2:$I$707,'Faturamento NNE'!$E$2:$E$707,'Infos Relatório'!$B$326,'Faturamento NNE'!$F$2:$F$707,'Infos Relatório'!$B372,'Faturamento NNE'!$AA$2:$AA$707,'Infos Relatório'!AM$1)</f>
        <v>0</v>
      </c>
      <c r="AS372" s="541">
        <f>COUNTIFS('Faturamento NNE'!$E$2:$E$707,'Infos Relatório'!$B$326,'Faturamento NNE'!$F$2:$F$707,'Infos Relatório'!$B372,'Faturamento NNE'!$AA$2:$AA$707,'Infos Relatório'!AS$1)</f>
        <v>0</v>
      </c>
      <c r="AT372" s="542">
        <f>SUMIFS('Faturamento NNE'!$H$2:$H$707,'Faturamento NNE'!$E$2:$E$707,'Infos Relatório'!$B$326,'Faturamento NNE'!$F$2:$F$707,'Infos Relatório'!$B372,'Faturamento NNE'!$AA$2:$AA$707,'Infos Relatório'!AS$1)</f>
        <v>0</v>
      </c>
      <c r="AU372" s="542">
        <f>SUMIFS('Faturamento NNE'!$K$2:$K$707,'Faturamento NNE'!$E$2:$E$707,'Infos Relatório'!$B$326,'Faturamento NNE'!$F$2:$F$707,'Infos Relatório'!$B372,'Faturamento NNE'!$AA$2:$AA$707,'Infos Relatório'!AS$1)</f>
        <v>0</v>
      </c>
      <c r="AV372" s="546">
        <f>SUMIFS('Faturamento NNE'!$P$2:$P$707,'Faturamento NNE'!$E$2:$E$707,'Infos Relatório'!$B$326,'Faturamento NNE'!$F$2:$F$707,'Infos Relatório'!$B372,'Faturamento NNE'!$AA$2:$AA$707,'Infos Relatório'!AS$1,'Faturamento NNE'!$U$2:$U$707,"Sim")+SUMIFS('Faturamento NNE'!$Q$2:$Q$707,'Faturamento NNE'!$E$2:$E$707,'Infos Relatório'!$B$326,'Faturamento NNE'!$F$2:$F$707,'Infos Relatório'!$B372,'Faturamento NNE'!$AA$2:$AA$707,'Infos Relatório'!AS$1,'Faturamento NNE'!$U$2:$U$707,"Sim")</f>
        <v>0</v>
      </c>
      <c r="AW372" s="227" t="e">
        <f t="shared" si="115"/>
        <v>#DIV/0!</v>
      </c>
      <c r="AX372" s="545">
        <f>SUMIFS('Faturamento NNE'!$I$2:$I$707,'Faturamento NNE'!$E$2:$E$707,'Infos Relatório'!$B$326,'Faturamento NNE'!$F$2:$F$707,'Infos Relatório'!$B372,'Faturamento NNE'!$AA$2:$AA$707,'Infos Relatório'!AS$1)</f>
        <v>0</v>
      </c>
      <c r="AY372" s="541">
        <f>COUNTIFS('Faturamento NNE'!$E$2:$E$707,'Infos Relatório'!$B$326,'Faturamento NNE'!$F$2:$F$707,'Infos Relatório'!$B372,'Faturamento NNE'!$AA$2:$AA$707,'Infos Relatório'!AY$1)</f>
        <v>0</v>
      </c>
      <c r="AZ372" s="542">
        <f>SUMIFS('Faturamento NNE'!$H$2:$H$707,'Faturamento NNE'!$E$2:$E$707,'Infos Relatório'!$B$326,'Faturamento NNE'!$F$2:$F$707,'Infos Relatório'!$B372,'Faturamento NNE'!$AA$2:$AA$707,'Infos Relatório'!AY$1)</f>
        <v>0</v>
      </c>
      <c r="BA372" s="542">
        <f>SUMIFS('Faturamento NNE'!$K$2:$K$707,'Faturamento NNE'!$E$2:$E$707,'Infos Relatório'!$B$326,'Faturamento NNE'!$F$2:$F$707,'Infos Relatório'!$B372,'Faturamento NNE'!$AA$2:$AA$707,'Infos Relatório'!AY$1)</f>
        <v>0</v>
      </c>
      <c r="BB372" s="546">
        <f>SUMIFS('Faturamento NNE'!$P$2:$P$707,'Faturamento NNE'!$E$2:$E$707,'Infos Relatório'!$B$326,'Faturamento NNE'!$F$2:$F$707,'Infos Relatório'!$B372,'Faturamento NNE'!$AA$2:$AA$707,'Infos Relatório'!AY$1,'Faturamento NNE'!$U$2:$U$707,"Sim")+SUMIFS('Faturamento NNE'!$Q$2:$Q$707,'Faturamento NNE'!$E$2:$E$707,'Infos Relatório'!$B$326,'Faturamento NNE'!$F$2:$F$707,'Infos Relatório'!$B372,'Faturamento NNE'!$AA$2:$AA$707,'Infos Relatório'!AY$1,'Faturamento NNE'!$U$2:$U$707,"Sim")</f>
        <v>0</v>
      </c>
      <c r="BC372" s="227" t="e">
        <f t="shared" si="116"/>
        <v>#DIV/0!</v>
      </c>
      <c r="BD372" s="545">
        <f>SUMIFS('Faturamento NNE'!$I$2:$I$707,'Faturamento NNE'!$E$2:$E$707,'Infos Relatório'!$B$326,'Faturamento NNE'!$F$2:$F$707,'Infos Relatório'!$B372,'Faturamento NNE'!$AA$2:$AA$707,'Infos Relatório'!AY$1)</f>
        <v>0</v>
      </c>
      <c r="BE372" s="541">
        <f>COUNTIFS('Faturamento NNE'!$E$2:$E$707,'Infos Relatório'!$B$326,'Faturamento NNE'!$F$2:$F$707,'Infos Relatório'!$B372,'Faturamento NNE'!$AA$2:$AA$707,'Infos Relatório'!BE$1)</f>
        <v>0</v>
      </c>
      <c r="BF372" s="542">
        <f>SUMIFS('Faturamento NNE'!$H$2:$H$707,'Faturamento NNE'!$E$2:$E$707,'Infos Relatório'!$B$326,'Faturamento NNE'!$F$2:$F$707,'Infos Relatório'!$B372,'Faturamento NNE'!$AA$2:$AA$707,'Infos Relatório'!BE$1)</f>
        <v>0</v>
      </c>
      <c r="BG372" s="542">
        <f>SUMIFS('Faturamento NNE'!$K$2:$K$707,'Faturamento NNE'!$E$2:$E$707,'Infos Relatório'!$B$326,'Faturamento NNE'!$F$2:$F$707,'Infos Relatório'!$B372,'Faturamento NNE'!$AA$2:$AA$707,'Infos Relatório'!BE$1)</f>
        <v>0</v>
      </c>
      <c r="BH372" s="546">
        <f>SUMIFS('Faturamento NNE'!$P$2:$P$707,'Faturamento NNE'!$E$2:$E$707,'Infos Relatório'!$B$326,'Faturamento NNE'!$F$2:$F$707,'Infos Relatório'!$B372,'Faturamento NNE'!$AA$2:$AA$707,'Infos Relatório'!BE$1,'Faturamento NNE'!$U$2:$U$707,"Sim")+SUMIFS('Faturamento NNE'!$Q$2:$Q$707,'Faturamento NNE'!$E$2:$E$707,'Infos Relatório'!$B$326,'Faturamento NNE'!$F$2:$F$707,'Infos Relatório'!$B372,'Faturamento NNE'!$AA$2:$AA$707,'Infos Relatório'!BE$1,'Faturamento NNE'!$U$2:$U$707,"Sim")</f>
        <v>0</v>
      </c>
      <c r="BI372" s="227" t="e">
        <f t="shared" si="117"/>
        <v>#DIV/0!</v>
      </c>
      <c r="BJ372" s="545">
        <f>SUMIFS('Faturamento NNE'!$I$2:$I$707,'Faturamento NNE'!$E$2:$E$707,'Infos Relatório'!$B$326,'Faturamento NNE'!$F$2:$F$707,'Infos Relatório'!$B372,'Faturamento NNE'!$AA$2:$AA$707,'Infos Relatório'!BE$1)</f>
        <v>0</v>
      </c>
      <c r="BK372" s="541">
        <f>COUNTIFS('Faturamento NNE'!$E$2:$E$707,'Infos Relatório'!$B$326,'Faturamento NNE'!$F$2:$F$707,'Infos Relatório'!$B372,'Faturamento NNE'!$AA$2:$AA$707,'Infos Relatório'!BK$1)</f>
        <v>0</v>
      </c>
      <c r="BL372" s="542">
        <f>SUMIFS('Faturamento NNE'!$H$2:$H$707,'Faturamento NNE'!$E$2:$E$707,'Infos Relatório'!$B$326,'Faturamento NNE'!$F$2:$F$707,'Infos Relatório'!$B372,'Faturamento NNE'!$AA$2:$AA$707,'Infos Relatório'!BK$1)</f>
        <v>0</v>
      </c>
      <c r="BM372" s="542">
        <f>SUMIFS('Faturamento NNE'!$K$2:$K$707,'Faturamento NNE'!$E$2:$E$707,'Infos Relatório'!$B$326,'Faturamento NNE'!$F$2:$F$707,'Infos Relatório'!$B372,'Faturamento NNE'!$AA$2:$AA$707,'Infos Relatório'!BK$1)</f>
        <v>0</v>
      </c>
      <c r="BN372" s="546">
        <f>SUMIFS('Faturamento NNE'!$P$2:$P$707,'Faturamento NNE'!$E$2:$E$707,'Infos Relatório'!$B$326,'Faturamento NNE'!$F$2:$F$707,'Infos Relatório'!$B372,'Faturamento NNE'!$AA$2:$AA$707,'Infos Relatório'!BK$1,'Faturamento NNE'!$U$2:$U$707,"Sim")+SUMIFS('Faturamento NNE'!$Q$2:$Q$707,'Faturamento NNE'!$E$2:$E$707,'Infos Relatório'!$B$326,'Faturamento NNE'!$F$2:$F$707,'Infos Relatório'!$B372,'Faturamento NNE'!$AA$2:$AA$707,'Infos Relatório'!BK$1,'Faturamento NNE'!$U$2:$U$707,"Sim")</f>
        <v>0</v>
      </c>
      <c r="BO372" s="227" t="e">
        <f t="shared" si="118"/>
        <v>#DIV/0!</v>
      </c>
      <c r="BP372" s="545">
        <f>SUMIFS('Faturamento NNE'!$I$2:$I$707,'Faturamento NNE'!$E$2:$E$707,'Infos Relatório'!$B$326,'Faturamento NNE'!$F$2:$F$707,'Infos Relatório'!$B372,'Faturamento NNE'!$AA$2:$AA$707,'Infos Relatório'!BK$1)</f>
        <v>0</v>
      </c>
      <c r="BQ372" s="541">
        <f>COUNTIFS('Faturamento NNE'!$E$2:$E$707,'Infos Relatório'!$B$326,'Faturamento NNE'!$F$2:$F$707,'Infos Relatório'!$B372,'Faturamento NNE'!$AA$2:$AA$707,'Infos Relatório'!BQ$1)</f>
        <v>0</v>
      </c>
      <c r="BR372" s="542">
        <f>SUMIFS('Faturamento NNE'!$H$2:$H$707,'Faturamento NNE'!$E$2:$E$707,'Infos Relatório'!$B$326,'Faturamento NNE'!$F$2:$F$707,'Infos Relatório'!$B372,'Faturamento NNE'!$AA$2:$AA$707,'Infos Relatório'!BQ$1)</f>
        <v>0</v>
      </c>
      <c r="BS372" s="542">
        <f>SUMIFS('Faturamento NNE'!$K$2:$K$707,'Faturamento NNE'!$E$2:$E$707,'Infos Relatório'!$B$326,'Faturamento NNE'!$F$2:$F$707,'Infos Relatório'!$B372,'Faturamento NNE'!$AA$2:$AA$707,'Infos Relatório'!BQ$1)</f>
        <v>0</v>
      </c>
      <c r="BT372" s="546">
        <f>SUMIFS('Faturamento NNE'!$P$2:$P$707,'Faturamento NNE'!$E$2:$E$707,'Infos Relatório'!$B$326,'Faturamento NNE'!$F$2:$F$707,'Infos Relatório'!$B372,'Faturamento NNE'!$AA$2:$AA$707,'Infos Relatório'!BQ$1,'Faturamento NNE'!$U$2:$U$707,"Sim")+SUMIFS('Faturamento NNE'!$Q$2:$Q$707,'Faturamento NNE'!$E$2:$E$707,'Infos Relatório'!$B$326,'Faturamento NNE'!$F$2:$F$707,'Infos Relatório'!$B372,'Faturamento NNE'!$AA$2:$AA$707,'Infos Relatório'!BQ$1,'Faturamento NNE'!$U$2:$U$707,"Sim")</f>
        <v>0</v>
      </c>
      <c r="BU372" s="227" t="e">
        <f t="shared" si="119"/>
        <v>#DIV/0!</v>
      </c>
      <c r="BV372" s="545">
        <f>SUMIFS('Faturamento NNE'!$I$2:$I$707,'Faturamento NNE'!$E$2:$E$707,'Infos Relatório'!$B$326,'Faturamento NNE'!$F$2:$F$707,'Infos Relatório'!$B372,'Faturamento NNE'!$AA$2:$AA$707,'Infos Relatório'!BQ$1)</f>
        <v>0</v>
      </c>
    </row>
    <row r="373" spans="2:74">
      <c r="B373" s="217" t="s">
        <v>176</v>
      </c>
      <c r="C373" s="541">
        <f>COUNTIFS('Faturamento NNE'!$E$2:$E$707,'Infos Relatório'!$B$326,'Faturamento NNE'!$F$2:$F$707,'Infos Relatório'!$B373,'Faturamento NNE'!$AA$2:$AA$707,'Infos Relatório'!C$1)</f>
        <v>0</v>
      </c>
      <c r="D373" s="542">
        <f>SUMIFS('Faturamento NNE'!$H$2:$H$707,'Faturamento NNE'!$E$2:$E$707,'Infos Relatório'!$B$326,'Faturamento NNE'!$F$2:$F$707,'Infos Relatório'!$B373,'Faturamento NNE'!$AA$2:$AA$707,'Infos Relatório'!C$1)</f>
        <v>0</v>
      </c>
      <c r="E373" s="543">
        <f>SUMIFS('Faturamento NNE'!$K$2:$K$707,'Faturamento NNE'!$E$2:$E$707,'Infos Relatório'!$B$326,'Faturamento NNE'!$F$2:$F$707,'Infos Relatório'!$B373,'Faturamento NNE'!$AA$2:$AA$707,'Infos Relatório'!C$1)</f>
        <v>0</v>
      </c>
      <c r="F373" s="544">
        <f>SUMIFS('Faturamento NNE'!$P$2:$P$707,'Faturamento NNE'!$E$2:$E$707,'Infos Relatório'!$B$326,'Faturamento NNE'!$F$2:$F$707,'Infos Relatório'!$B373,'Faturamento NNE'!$AA$2:$AA$707,'Infos Relatório'!C$1,'Faturamento NNE'!$U$2:$U$707,"Sim")+SUMIFS('Faturamento NNE'!$Q$2:$Q$707,'Faturamento NNE'!$E$2:$E$707,'Infos Relatório'!$B$326,'Faturamento NNE'!$F$2:$F$707,'Infos Relatório'!$B373,'Faturamento NNE'!$AA$2:$AA$707,'Infos Relatório'!C$1,'Faturamento NNE'!$U$2:$U$707,"Sim")</f>
        <v>0</v>
      </c>
      <c r="G373" s="283" t="e">
        <f t="shared" si="108"/>
        <v>#DIV/0!</v>
      </c>
      <c r="H373" s="545">
        <f>SUMIFS('Faturamento NNE'!$I$2:$I$707,'Faturamento NNE'!$E$2:$E$707,'Infos Relatório'!$B$326,'Faturamento NNE'!$F$2:$F$707,'Infos Relatório'!$B373,'Faturamento NNE'!$AA$2:$AA$707,'Infos Relatório'!C$1)</f>
        <v>0</v>
      </c>
      <c r="I373" s="541">
        <f>COUNTIFS('Faturamento NNE'!$E$2:$E$707,'Infos Relatório'!$B$326,'Faturamento NNE'!$F$2:$F$707,'Infos Relatório'!$B373,'Faturamento NNE'!$AA$2:$AA$707,'Infos Relatório'!I$1)</f>
        <v>0</v>
      </c>
      <c r="J373" s="542">
        <f>SUMIFS('Faturamento NNE'!$H$2:$H$707,'Faturamento NNE'!$E$2:$E$707,'Infos Relatório'!$B$326,'Faturamento NNE'!$F$2:$F$707,'Infos Relatório'!$B373,'Faturamento NNE'!$AA$2:$AA$707,'Infos Relatório'!I$1)</f>
        <v>0</v>
      </c>
      <c r="K373" s="543">
        <f>SUMIFS('Faturamento NNE'!$K$2:$K$707,'Faturamento NNE'!$E$2:$E$707,'Infos Relatório'!$B$326,'Faturamento NNE'!$F$2:$F$707,'Infos Relatório'!$B373,'Faturamento NNE'!$AA$2:$AA$707,'Infos Relatório'!I$1)</f>
        <v>0</v>
      </c>
      <c r="L373" s="544">
        <f>SUMIFS('Faturamento NNE'!$P$2:$P$707,'Faturamento NNE'!$E$2:$E$707,'Infos Relatório'!$B$326,'Faturamento NNE'!$F$2:$F$707,'Infos Relatório'!$B373,'Faturamento NNE'!$AA$2:$AA$707,'Infos Relatório'!I$1,'Faturamento NNE'!$U$2:$U$707,"Sim")+SUMIFS('Faturamento NNE'!$Q$2:$Q$707,'Faturamento NNE'!$E$2:$E$707,'Infos Relatório'!$B$326,'Faturamento NNE'!$F$2:$F$707,'Infos Relatório'!$B373,'Faturamento NNE'!$AA$2:$AA$707,'Infos Relatório'!I$1,'Faturamento NNE'!$U$2:$U$707,"Sim")</f>
        <v>0</v>
      </c>
      <c r="M373" s="283" t="e">
        <f t="shared" si="109"/>
        <v>#DIV/0!</v>
      </c>
      <c r="N373" s="545">
        <f>SUMIFS('Faturamento NNE'!$I$2:$I$707,'Faturamento NNE'!$E$2:$E$707,'Infos Relatório'!$B$326,'Faturamento NNE'!$F$2:$F$707,'Infos Relatório'!$B373,'Faturamento NNE'!$AA$2:$AA$707,'Infos Relatório'!I$1)</f>
        <v>0</v>
      </c>
      <c r="O373" s="541">
        <f>COUNTIFS('Faturamento NNE'!$E$2:$E$707,'Infos Relatório'!$B$326,'Faturamento NNE'!$F$2:$F$707,'Infos Relatório'!$B373,'Faturamento NNE'!$AA$2:$AA$707,'Infos Relatório'!O$1)</f>
        <v>0</v>
      </c>
      <c r="P373" s="542">
        <f>SUMIFS('Faturamento NNE'!$H$2:$H$707,'Faturamento NNE'!$E$2:$E$707,'Infos Relatório'!$B$326,'Faturamento NNE'!$F$2:$F$707,'Infos Relatório'!$B373,'Faturamento NNE'!$AA$2:$AA$707,'Infos Relatório'!O$1)</f>
        <v>0</v>
      </c>
      <c r="Q373" s="542">
        <f>SUMIFS('Faturamento NNE'!$K$2:$K$707,'Faturamento NNE'!$E$2:$E$707,'Infos Relatório'!$B$326,'Faturamento NNE'!$F$2:$F$707,'Infos Relatório'!$B373,'Faturamento NNE'!$AA$2:$AA$707,'Infos Relatório'!O$1)</f>
        <v>0</v>
      </c>
      <c r="R373" s="546">
        <f>SUMIFS('Faturamento NNE'!$P$2:$P$707,'Faturamento NNE'!$E$2:$E$707,'Infos Relatório'!$B$326,'Faturamento NNE'!$F$2:$F$707,'Infos Relatório'!$B373,'Faturamento NNE'!$AA$2:$AA$707,'Infos Relatório'!O$1,'Faturamento NNE'!$U$2:$U$707,"Sim")+SUMIFS('Faturamento NNE'!$Q$2:$Q$707,'Faturamento NNE'!$E$2:$E$707,'Infos Relatório'!$B$326,'Faturamento NNE'!$F$2:$F$707,'Infos Relatório'!$B373,'Faturamento NNE'!$AA$2:$AA$707,'Infos Relatório'!O$1,'Faturamento NNE'!$U$2:$U$707,"Sim")</f>
        <v>0</v>
      </c>
      <c r="S373" s="227" t="e">
        <f t="shared" si="110"/>
        <v>#DIV/0!</v>
      </c>
      <c r="T373" s="545">
        <f>SUMIFS('Faturamento NNE'!$I$2:$I$707,'Faturamento NNE'!$E$2:$E$707,'Infos Relatório'!$B$326,'Faturamento NNE'!$F$2:$F$707,'Infos Relatório'!$B373,'Faturamento NNE'!$AA$2:$AA$707,'Infos Relatório'!O$1)</f>
        <v>0</v>
      </c>
      <c r="U373" s="541">
        <f>COUNTIFS('Faturamento NNE'!$E$2:$E$707,'Infos Relatório'!$B$326,'Faturamento NNE'!$F$2:$F$707,'Infos Relatório'!$B373,'Faturamento NNE'!$AA$2:$AA$707,'Infos Relatório'!U$1)</f>
        <v>0</v>
      </c>
      <c r="V373" s="542">
        <f>SUMIFS('Faturamento NNE'!$H$2:$H$707,'Faturamento NNE'!$E$2:$E$707,'Infos Relatório'!$B$326,'Faturamento NNE'!$F$2:$F$707,'Infos Relatório'!$B373,'Faturamento NNE'!$AA$2:$AA$707,'Infos Relatório'!U$1)</f>
        <v>0</v>
      </c>
      <c r="W373" s="542">
        <f>SUMIFS('Faturamento NNE'!$K$2:$K$707,'Faturamento NNE'!$E$2:$E$707,'Infos Relatório'!$B$326,'Faturamento NNE'!$F$2:$F$707,'Infos Relatório'!$B373,'Faturamento NNE'!$AA$2:$AA$707,'Infos Relatório'!U$1)</f>
        <v>0</v>
      </c>
      <c r="X373" s="546">
        <f>SUMIFS('Faturamento NNE'!$P$2:$P$707,'Faturamento NNE'!$E$2:$E$707,'Infos Relatório'!$B$326,'Faturamento NNE'!$F$2:$F$707,'Infos Relatório'!$B373,'Faturamento NNE'!$AA$2:$AA$707,'Infos Relatório'!U$1,'Faturamento NNE'!$U$2:$U$707,"Sim")+SUMIFS('Faturamento NNE'!$Q$2:$Q$707,'Faturamento NNE'!$E$2:$E$707,'Infos Relatório'!$B$326,'Faturamento NNE'!$F$2:$F$707,'Infos Relatório'!$B373,'Faturamento NNE'!$AA$2:$AA$707,'Infos Relatório'!U$1,'Faturamento NNE'!$U$2:$U$707,"Sim")</f>
        <v>0</v>
      </c>
      <c r="Y373" s="227" t="e">
        <f t="shared" si="111"/>
        <v>#DIV/0!</v>
      </c>
      <c r="Z373" s="545">
        <f>SUMIFS('Faturamento NNE'!$I$2:$I$707,'Faturamento NNE'!$E$2:$E$707,'Infos Relatório'!$B$326,'Faturamento NNE'!$F$2:$F$707,'Infos Relatório'!$B373,'Faturamento NNE'!$AA$2:$AA$707,'Infos Relatório'!U$1)</f>
        <v>0</v>
      </c>
      <c r="AA373" s="541">
        <f>COUNTIFS('Faturamento NNE'!$E$2:$E$707,'Infos Relatório'!$B$326,'Faturamento NNE'!$F$2:$F$707,'Infos Relatório'!$B373,'Faturamento NNE'!$AA$2:$AA$707,'Infos Relatório'!AA$1)</f>
        <v>0</v>
      </c>
      <c r="AB373" s="542">
        <f>SUMIFS('Faturamento NNE'!$H$2:$H$707,'Faturamento NNE'!$E$2:$E$707,'Infos Relatório'!$B$326,'Faturamento NNE'!$F$2:$F$707,'Infos Relatório'!$B373,'Faturamento NNE'!$AA$2:$AA$707,'Infos Relatório'!AA$1)</f>
        <v>0</v>
      </c>
      <c r="AC373" s="542">
        <f>SUMIFS('Faturamento NNE'!$K$2:$K$707,'Faturamento NNE'!$E$2:$E$707,'Infos Relatório'!$B$326,'Faturamento NNE'!$F$2:$F$707,'Infos Relatório'!$B373,'Faturamento NNE'!$AA$2:$AA$707,'Infos Relatório'!AA$1)</f>
        <v>0</v>
      </c>
      <c r="AD373" s="546">
        <f>SUMIFS('Faturamento NNE'!$P$2:$P$707,'Faturamento NNE'!$E$2:$E$707,'Infos Relatório'!$B$326,'Faturamento NNE'!$F$2:$F$707,'Infos Relatório'!$B373,'Faturamento NNE'!$AA$2:$AA$707,'Infos Relatório'!AA$1,'Faturamento NNE'!$U$2:$U$707,"Sim")+SUMIFS('Faturamento NNE'!$Q$2:$Q$707,'Faturamento NNE'!$E$2:$E$707,'Infos Relatório'!$B$326,'Faturamento NNE'!$F$2:$F$707,'Infos Relatório'!$B373,'Faturamento NNE'!$AA$2:$AA$707,'Infos Relatório'!AA$1,'Faturamento NNE'!$U$2:$U$707,"Sim")</f>
        <v>0</v>
      </c>
      <c r="AE373" s="227" t="e">
        <f t="shared" si="112"/>
        <v>#DIV/0!</v>
      </c>
      <c r="AF373" s="545">
        <f>SUMIFS('Faturamento NNE'!$I$2:$I$707,'Faturamento NNE'!$E$2:$E$707,'Infos Relatório'!$B$326,'Faturamento NNE'!$F$2:$F$707,'Infos Relatório'!$B373,'Faturamento NNE'!$AA$2:$AA$707,'Infos Relatório'!AA$1)</f>
        <v>0</v>
      </c>
      <c r="AG373" s="541">
        <f>COUNTIFS('Faturamento NNE'!$E$2:$E$707,'Infos Relatório'!$B$326,'Faturamento NNE'!$F$2:$F$707,'Infos Relatório'!$B373,'Faturamento NNE'!$AA$2:$AA$707,'Infos Relatório'!AG$1)</f>
        <v>0</v>
      </c>
      <c r="AH373" s="542">
        <f>SUMIFS('Faturamento NNE'!$H$2:$H$707,'Faturamento NNE'!$E$2:$E$707,'Infos Relatório'!$B$326,'Faturamento NNE'!$F$2:$F$707,'Infos Relatório'!$B373,'Faturamento NNE'!$AA$2:$AA$707,'Infos Relatório'!AG$1)</f>
        <v>0</v>
      </c>
      <c r="AI373" s="542">
        <f>SUMIFS('Faturamento NNE'!$K$2:$K$707,'Faturamento NNE'!$E$2:$E$707,'Infos Relatório'!$B$326,'Faturamento NNE'!$F$2:$F$707,'Infos Relatório'!$B373,'Faturamento NNE'!$AA$2:$AA$707,'Infos Relatório'!AG$1)</f>
        <v>0</v>
      </c>
      <c r="AJ373" s="546">
        <f>SUMIFS('Faturamento NNE'!$P$2:$P$707,'Faturamento NNE'!$E$2:$E$707,'Infos Relatório'!$B$326,'Faturamento NNE'!$F$2:$F$707,'Infos Relatório'!$B373,'Faturamento NNE'!$AA$2:$AA$707,'Infos Relatório'!AG$1,'Faturamento NNE'!$U$2:$U$707,"Sim")+SUMIFS('Faturamento NNE'!$Q$2:$Q$707,'Faturamento NNE'!$E$2:$E$707,'Infos Relatório'!$B$326,'Faturamento NNE'!$F$2:$F$707,'Infos Relatório'!$B373,'Faturamento NNE'!$AA$2:$AA$707,'Infos Relatório'!AG$1,'Faturamento NNE'!$U$2:$U$707,"Sim")</f>
        <v>0</v>
      </c>
      <c r="AK373" s="227" t="e">
        <f t="shared" si="113"/>
        <v>#DIV/0!</v>
      </c>
      <c r="AL373" s="545">
        <f>SUMIFS('Faturamento NNE'!$I$2:$I$707,'Faturamento NNE'!$E$2:$E$707,'Infos Relatório'!$B$326,'Faturamento NNE'!$F$2:$F$707,'Infos Relatório'!$B373,'Faturamento NNE'!$AA$2:$AA$707,'Infos Relatório'!AG$1)</f>
        <v>0</v>
      </c>
      <c r="AM373" s="541">
        <f>COUNTIFS('Faturamento NNE'!$E$2:$E$707,'Infos Relatório'!$B$326,'Faturamento NNE'!$F$2:$F$707,'Infos Relatório'!$B373,'Faturamento NNE'!$AA$2:$AA$707,'Infos Relatório'!AM$1)</f>
        <v>0</v>
      </c>
      <c r="AN373" s="542">
        <f>SUMIFS('Faturamento NNE'!$H$2:$H$707,'Faturamento NNE'!$E$2:$E$707,'Infos Relatório'!$B$326,'Faturamento NNE'!$F$2:$F$707,'Infos Relatório'!$B373,'Faturamento NNE'!$AA$2:$AA$707,'Infos Relatório'!AM$1)</f>
        <v>0</v>
      </c>
      <c r="AO373" s="542">
        <f>SUMIFS('Faturamento NNE'!$K$2:$K$707,'Faturamento NNE'!$E$2:$E$707,'Infos Relatório'!$B$326,'Faturamento NNE'!$F$2:$F$707,'Infos Relatório'!$B373,'Faturamento NNE'!$AA$2:$AA$707,'Infos Relatório'!AM$1)</f>
        <v>0</v>
      </c>
      <c r="AP373" s="546">
        <f>SUMIFS('Faturamento NNE'!$P$2:$P$707,'Faturamento NNE'!$E$2:$E$707,'Infos Relatório'!$B$326,'Faturamento NNE'!$F$2:$F$707,'Infos Relatório'!$B373,'Faturamento NNE'!$AA$2:$AA$707,'Infos Relatório'!AM$1,'Faturamento NNE'!$U$2:$U$707,"Sim")+SUMIFS('Faturamento NNE'!$Q$2:$Q$707,'Faturamento NNE'!$E$2:$E$707,'Infos Relatório'!$B$326,'Faturamento NNE'!$F$2:$F$707,'Infos Relatório'!$B373,'Faturamento NNE'!$AA$2:$AA$707,'Infos Relatório'!AM$1,'Faturamento NNE'!$U$2:$U$707,"Sim")</f>
        <v>0</v>
      </c>
      <c r="AQ373" s="227" t="e">
        <f t="shared" si="114"/>
        <v>#DIV/0!</v>
      </c>
      <c r="AR373" s="545">
        <f>SUMIFS('Faturamento NNE'!$I$2:$I$707,'Faturamento NNE'!$E$2:$E$707,'Infos Relatório'!$B$326,'Faturamento NNE'!$F$2:$F$707,'Infos Relatório'!$B373,'Faturamento NNE'!$AA$2:$AA$707,'Infos Relatório'!AM$1)</f>
        <v>0</v>
      </c>
      <c r="AS373" s="541">
        <f>COUNTIFS('Faturamento NNE'!$E$2:$E$707,'Infos Relatório'!$B$326,'Faturamento NNE'!$F$2:$F$707,'Infos Relatório'!$B373,'Faturamento NNE'!$AA$2:$AA$707,'Infos Relatório'!AS$1)</f>
        <v>0</v>
      </c>
      <c r="AT373" s="542">
        <f>SUMIFS('Faturamento NNE'!$H$2:$H$707,'Faturamento NNE'!$E$2:$E$707,'Infos Relatório'!$B$326,'Faturamento NNE'!$F$2:$F$707,'Infos Relatório'!$B373,'Faturamento NNE'!$AA$2:$AA$707,'Infos Relatório'!AS$1)</f>
        <v>0</v>
      </c>
      <c r="AU373" s="542">
        <f>SUMIFS('Faturamento NNE'!$K$2:$K$707,'Faturamento NNE'!$E$2:$E$707,'Infos Relatório'!$B$326,'Faturamento NNE'!$F$2:$F$707,'Infos Relatório'!$B373,'Faturamento NNE'!$AA$2:$AA$707,'Infos Relatório'!AS$1)</f>
        <v>0</v>
      </c>
      <c r="AV373" s="546">
        <f>SUMIFS('Faturamento NNE'!$P$2:$P$707,'Faturamento NNE'!$E$2:$E$707,'Infos Relatório'!$B$326,'Faturamento NNE'!$F$2:$F$707,'Infos Relatório'!$B373,'Faturamento NNE'!$AA$2:$AA$707,'Infos Relatório'!AS$1,'Faturamento NNE'!$U$2:$U$707,"Sim")+SUMIFS('Faturamento NNE'!$Q$2:$Q$707,'Faturamento NNE'!$E$2:$E$707,'Infos Relatório'!$B$326,'Faturamento NNE'!$F$2:$F$707,'Infos Relatório'!$B373,'Faturamento NNE'!$AA$2:$AA$707,'Infos Relatório'!AS$1,'Faturamento NNE'!$U$2:$U$707,"Sim")</f>
        <v>0</v>
      </c>
      <c r="AW373" s="227" t="e">
        <f t="shared" si="115"/>
        <v>#DIV/0!</v>
      </c>
      <c r="AX373" s="545">
        <f>SUMIFS('Faturamento NNE'!$I$2:$I$707,'Faturamento NNE'!$E$2:$E$707,'Infos Relatório'!$B$326,'Faturamento NNE'!$F$2:$F$707,'Infos Relatório'!$B373,'Faturamento NNE'!$AA$2:$AA$707,'Infos Relatório'!AS$1)</f>
        <v>0</v>
      </c>
      <c r="AY373" s="541">
        <f>COUNTIFS('Faturamento NNE'!$E$2:$E$707,'Infos Relatório'!$B$326,'Faturamento NNE'!$F$2:$F$707,'Infos Relatório'!$B373,'Faturamento NNE'!$AA$2:$AA$707,'Infos Relatório'!AY$1)</f>
        <v>0</v>
      </c>
      <c r="AZ373" s="542">
        <f>SUMIFS('Faturamento NNE'!$H$2:$H$707,'Faturamento NNE'!$E$2:$E$707,'Infos Relatório'!$B$326,'Faturamento NNE'!$F$2:$F$707,'Infos Relatório'!$B373,'Faturamento NNE'!$AA$2:$AA$707,'Infos Relatório'!AY$1)</f>
        <v>0</v>
      </c>
      <c r="BA373" s="542">
        <f>SUMIFS('Faturamento NNE'!$K$2:$K$707,'Faturamento NNE'!$E$2:$E$707,'Infos Relatório'!$B$326,'Faturamento NNE'!$F$2:$F$707,'Infos Relatório'!$B373,'Faturamento NNE'!$AA$2:$AA$707,'Infos Relatório'!AY$1)</f>
        <v>0</v>
      </c>
      <c r="BB373" s="546">
        <f>SUMIFS('Faturamento NNE'!$P$2:$P$707,'Faturamento NNE'!$E$2:$E$707,'Infos Relatório'!$B$326,'Faturamento NNE'!$F$2:$F$707,'Infos Relatório'!$B373,'Faturamento NNE'!$AA$2:$AA$707,'Infos Relatório'!AY$1,'Faturamento NNE'!$U$2:$U$707,"Sim")+SUMIFS('Faturamento NNE'!$Q$2:$Q$707,'Faturamento NNE'!$E$2:$E$707,'Infos Relatório'!$B$326,'Faturamento NNE'!$F$2:$F$707,'Infos Relatório'!$B373,'Faturamento NNE'!$AA$2:$AA$707,'Infos Relatório'!AY$1,'Faturamento NNE'!$U$2:$U$707,"Sim")</f>
        <v>0</v>
      </c>
      <c r="BC373" s="227" t="e">
        <f t="shared" si="116"/>
        <v>#DIV/0!</v>
      </c>
      <c r="BD373" s="545">
        <f>SUMIFS('Faturamento NNE'!$I$2:$I$707,'Faturamento NNE'!$E$2:$E$707,'Infos Relatório'!$B$326,'Faturamento NNE'!$F$2:$F$707,'Infos Relatório'!$B373,'Faturamento NNE'!$AA$2:$AA$707,'Infos Relatório'!AY$1)</f>
        <v>0</v>
      </c>
      <c r="BE373" s="541">
        <f>COUNTIFS('Faturamento NNE'!$E$2:$E$707,'Infos Relatório'!$B$326,'Faturamento NNE'!$F$2:$F$707,'Infos Relatório'!$B373,'Faturamento NNE'!$AA$2:$AA$707,'Infos Relatório'!BE$1)</f>
        <v>0</v>
      </c>
      <c r="BF373" s="542">
        <f>SUMIFS('Faturamento NNE'!$H$2:$H$707,'Faturamento NNE'!$E$2:$E$707,'Infos Relatório'!$B$326,'Faturamento NNE'!$F$2:$F$707,'Infos Relatório'!$B373,'Faturamento NNE'!$AA$2:$AA$707,'Infos Relatório'!BE$1)</f>
        <v>0</v>
      </c>
      <c r="BG373" s="542">
        <f>SUMIFS('Faturamento NNE'!$K$2:$K$707,'Faturamento NNE'!$E$2:$E$707,'Infos Relatório'!$B$326,'Faturamento NNE'!$F$2:$F$707,'Infos Relatório'!$B373,'Faturamento NNE'!$AA$2:$AA$707,'Infos Relatório'!BE$1)</f>
        <v>0</v>
      </c>
      <c r="BH373" s="546">
        <f>SUMIFS('Faturamento NNE'!$P$2:$P$707,'Faturamento NNE'!$E$2:$E$707,'Infos Relatório'!$B$326,'Faturamento NNE'!$F$2:$F$707,'Infos Relatório'!$B373,'Faturamento NNE'!$AA$2:$AA$707,'Infos Relatório'!BE$1,'Faturamento NNE'!$U$2:$U$707,"Sim")+SUMIFS('Faturamento NNE'!$Q$2:$Q$707,'Faturamento NNE'!$E$2:$E$707,'Infos Relatório'!$B$326,'Faturamento NNE'!$F$2:$F$707,'Infos Relatório'!$B373,'Faturamento NNE'!$AA$2:$AA$707,'Infos Relatório'!BE$1,'Faturamento NNE'!$U$2:$U$707,"Sim")</f>
        <v>0</v>
      </c>
      <c r="BI373" s="227" t="e">
        <f t="shared" si="117"/>
        <v>#DIV/0!</v>
      </c>
      <c r="BJ373" s="545">
        <f>SUMIFS('Faturamento NNE'!$I$2:$I$707,'Faturamento NNE'!$E$2:$E$707,'Infos Relatório'!$B$326,'Faturamento NNE'!$F$2:$F$707,'Infos Relatório'!$B373,'Faturamento NNE'!$AA$2:$AA$707,'Infos Relatório'!BE$1)</f>
        <v>0</v>
      </c>
      <c r="BK373" s="541">
        <f>COUNTIFS('Faturamento NNE'!$E$2:$E$707,'Infos Relatório'!$B$326,'Faturamento NNE'!$F$2:$F$707,'Infos Relatório'!$B373,'Faturamento NNE'!$AA$2:$AA$707,'Infos Relatório'!BK$1)</f>
        <v>0</v>
      </c>
      <c r="BL373" s="542">
        <f>SUMIFS('Faturamento NNE'!$H$2:$H$707,'Faturamento NNE'!$E$2:$E$707,'Infos Relatório'!$B$326,'Faturamento NNE'!$F$2:$F$707,'Infos Relatório'!$B373,'Faturamento NNE'!$AA$2:$AA$707,'Infos Relatório'!BK$1)</f>
        <v>0</v>
      </c>
      <c r="BM373" s="542">
        <f>SUMIFS('Faturamento NNE'!$K$2:$K$707,'Faturamento NNE'!$E$2:$E$707,'Infos Relatório'!$B$326,'Faturamento NNE'!$F$2:$F$707,'Infos Relatório'!$B373,'Faturamento NNE'!$AA$2:$AA$707,'Infos Relatório'!BK$1)</f>
        <v>0</v>
      </c>
      <c r="BN373" s="546">
        <f>SUMIFS('Faturamento NNE'!$P$2:$P$707,'Faturamento NNE'!$E$2:$E$707,'Infos Relatório'!$B$326,'Faturamento NNE'!$F$2:$F$707,'Infos Relatório'!$B373,'Faturamento NNE'!$AA$2:$AA$707,'Infos Relatório'!BK$1,'Faturamento NNE'!$U$2:$U$707,"Sim")+SUMIFS('Faturamento NNE'!$Q$2:$Q$707,'Faturamento NNE'!$E$2:$E$707,'Infos Relatório'!$B$326,'Faturamento NNE'!$F$2:$F$707,'Infos Relatório'!$B373,'Faturamento NNE'!$AA$2:$AA$707,'Infos Relatório'!BK$1,'Faturamento NNE'!$U$2:$U$707,"Sim")</f>
        <v>0</v>
      </c>
      <c r="BO373" s="227" t="e">
        <f t="shared" si="118"/>
        <v>#DIV/0!</v>
      </c>
      <c r="BP373" s="545">
        <f>SUMIFS('Faturamento NNE'!$I$2:$I$707,'Faturamento NNE'!$E$2:$E$707,'Infos Relatório'!$B$326,'Faturamento NNE'!$F$2:$F$707,'Infos Relatório'!$B373,'Faturamento NNE'!$AA$2:$AA$707,'Infos Relatório'!BK$1)</f>
        <v>0</v>
      </c>
      <c r="BQ373" s="541">
        <f>COUNTIFS('Faturamento NNE'!$E$2:$E$707,'Infos Relatório'!$B$326,'Faturamento NNE'!$F$2:$F$707,'Infos Relatório'!$B373,'Faturamento NNE'!$AA$2:$AA$707,'Infos Relatório'!BQ$1)</f>
        <v>0</v>
      </c>
      <c r="BR373" s="542">
        <f>SUMIFS('Faturamento NNE'!$H$2:$H$707,'Faturamento NNE'!$E$2:$E$707,'Infos Relatório'!$B$326,'Faturamento NNE'!$F$2:$F$707,'Infos Relatório'!$B373,'Faturamento NNE'!$AA$2:$AA$707,'Infos Relatório'!BQ$1)</f>
        <v>0</v>
      </c>
      <c r="BS373" s="542">
        <f>SUMIFS('Faturamento NNE'!$K$2:$K$707,'Faturamento NNE'!$E$2:$E$707,'Infos Relatório'!$B$326,'Faturamento NNE'!$F$2:$F$707,'Infos Relatório'!$B373,'Faturamento NNE'!$AA$2:$AA$707,'Infos Relatório'!BQ$1)</f>
        <v>0</v>
      </c>
      <c r="BT373" s="546">
        <f>SUMIFS('Faturamento NNE'!$P$2:$P$707,'Faturamento NNE'!$E$2:$E$707,'Infos Relatório'!$B$326,'Faturamento NNE'!$F$2:$F$707,'Infos Relatório'!$B373,'Faturamento NNE'!$AA$2:$AA$707,'Infos Relatório'!BQ$1,'Faturamento NNE'!$U$2:$U$707,"Sim")+SUMIFS('Faturamento NNE'!$Q$2:$Q$707,'Faturamento NNE'!$E$2:$E$707,'Infos Relatório'!$B$326,'Faturamento NNE'!$F$2:$F$707,'Infos Relatório'!$B373,'Faturamento NNE'!$AA$2:$AA$707,'Infos Relatório'!BQ$1,'Faturamento NNE'!$U$2:$U$707,"Sim")</f>
        <v>0</v>
      </c>
      <c r="BU373" s="227" t="e">
        <f t="shared" si="119"/>
        <v>#DIV/0!</v>
      </c>
      <c r="BV373" s="545">
        <f>SUMIFS('Faturamento NNE'!$I$2:$I$707,'Faturamento NNE'!$E$2:$E$707,'Infos Relatório'!$B$326,'Faturamento NNE'!$F$2:$F$707,'Infos Relatório'!$B373,'Faturamento NNE'!$AA$2:$AA$707,'Infos Relatório'!BQ$1)</f>
        <v>0</v>
      </c>
    </row>
    <row r="374" spans="2:74">
      <c r="B374" s="217" t="s">
        <v>177</v>
      </c>
      <c r="C374" s="541">
        <f>COUNTIFS('Faturamento NNE'!$E$2:$E$707,'Infos Relatório'!$B$326,'Faturamento NNE'!$F$2:$F$707,'Infos Relatório'!$B374,'Faturamento NNE'!$AA$2:$AA$707,'Infos Relatório'!C$1)</f>
        <v>0</v>
      </c>
      <c r="D374" s="542">
        <f>SUMIFS('Faturamento NNE'!$H$2:$H$707,'Faturamento NNE'!$E$2:$E$707,'Infos Relatório'!$B$326,'Faturamento NNE'!$F$2:$F$707,'Infos Relatório'!$B374,'Faturamento NNE'!$AA$2:$AA$707,'Infos Relatório'!C$1)</f>
        <v>0</v>
      </c>
      <c r="E374" s="543">
        <f>SUMIFS('Faturamento NNE'!$K$2:$K$707,'Faturamento NNE'!$E$2:$E$707,'Infos Relatório'!$B$326,'Faturamento NNE'!$F$2:$F$707,'Infos Relatório'!$B374,'Faturamento NNE'!$AA$2:$AA$707,'Infos Relatório'!C$1)</f>
        <v>0</v>
      </c>
      <c r="F374" s="544">
        <f>SUMIFS('Faturamento NNE'!$P$2:$P$707,'Faturamento NNE'!$E$2:$E$707,'Infos Relatório'!$B$326,'Faturamento NNE'!$F$2:$F$707,'Infos Relatório'!$B374,'Faturamento NNE'!$AA$2:$AA$707,'Infos Relatório'!C$1,'Faturamento NNE'!$U$2:$U$707,"Sim")+SUMIFS('Faturamento NNE'!$Q$2:$Q$707,'Faturamento NNE'!$E$2:$E$707,'Infos Relatório'!$B$326,'Faturamento NNE'!$F$2:$F$707,'Infos Relatório'!$B374,'Faturamento NNE'!$AA$2:$AA$707,'Infos Relatório'!C$1,'Faturamento NNE'!$U$2:$U$707,"Sim")</f>
        <v>0</v>
      </c>
      <c r="G374" s="283" t="e">
        <f t="shared" si="108"/>
        <v>#DIV/0!</v>
      </c>
      <c r="H374" s="545">
        <f>SUMIFS('Faturamento NNE'!$I$2:$I$707,'Faturamento NNE'!$E$2:$E$707,'Infos Relatório'!$B$326,'Faturamento NNE'!$F$2:$F$707,'Infos Relatório'!$B374,'Faturamento NNE'!$AA$2:$AA$707,'Infos Relatório'!C$1)</f>
        <v>0</v>
      </c>
      <c r="I374" s="541">
        <f>COUNTIFS('Faturamento NNE'!$E$2:$E$707,'Infos Relatório'!$B$326,'Faturamento NNE'!$F$2:$F$707,'Infos Relatório'!$B374,'Faturamento NNE'!$AA$2:$AA$707,'Infos Relatório'!I$1)</f>
        <v>0</v>
      </c>
      <c r="J374" s="542">
        <f>SUMIFS('Faturamento NNE'!$H$2:$H$707,'Faturamento NNE'!$E$2:$E$707,'Infos Relatório'!$B$326,'Faturamento NNE'!$F$2:$F$707,'Infos Relatório'!$B374,'Faturamento NNE'!$AA$2:$AA$707,'Infos Relatório'!I$1)</f>
        <v>0</v>
      </c>
      <c r="K374" s="543">
        <f>SUMIFS('Faturamento NNE'!$K$2:$K$707,'Faturamento NNE'!$E$2:$E$707,'Infos Relatório'!$B$326,'Faturamento NNE'!$F$2:$F$707,'Infos Relatório'!$B374,'Faturamento NNE'!$AA$2:$AA$707,'Infos Relatório'!I$1)</f>
        <v>0</v>
      </c>
      <c r="L374" s="544">
        <f>SUMIFS('Faturamento NNE'!$P$2:$P$707,'Faturamento NNE'!$E$2:$E$707,'Infos Relatório'!$B$326,'Faturamento NNE'!$F$2:$F$707,'Infos Relatório'!$B374,'Faturamento NNE'!$AA$2:$AA$707,'Infos Relatório'!I$1,'Faturamento NNE'!$U$2:$U$707,"Sim")+SUMIFS('Faturamento NNE'!$Q$2:$Q$707,'Faturamento NNE'!$E$2:$E$707,'Infos Relatório'!$B$326,'Faturamento NNE'!$F$2:$F$707,'Infos Relatório'!$B374,'Faturamento NNE'!$AA$2:$AA$707,'Infos Relatório'!I$1,'Faturamento NNE'!$U$2:$U$707,"Sim")</f>
        <v>0</v>
      </c>
      <c r="M374" s="283" t="e">
        <f t="shared" si="109"/>
        <v>#DIV/0!</v>
      </c>
      <c r="N374" s="545">
        <f>SUMIFS('Faturamento NNE'!$I$2:$I$707,'Faturamento NNE'!$E$2:$E$707,'Infos Relatório'!$B$326,'Faturamento NNE'!$F$2:$F$707,'Infos Relatório'!$B374,'Faturamento NNE'!$AA$2:$AA$707,'Infos Relatório'!I$1)</f>
        <v>0</v>
      </c>
      <c r="O374" s="541">
        <f>COUNTIFS('Faturamento NNE'!$E$2:$E$707,'Infos Relatório'!$B$326,'Faturamento NNE'!$F$2:$F$707,'Infos Relatório'!$B374,'Faturamento NNE'!$AA$2:$AA$707,'Infos Relatório'!O$1)</f>
        <v>0</v>
      </c>
      <c r="P374" s="542">
        <f>SUMIFS('Faturamento NNE'!$H$2:$H$707,'Faturamento NNE'!$E$2:$E$707,'Infos Relatório'!$B$326,'Faturamento NNE'!$F$2:$F$707,'Infos Relatório'!$B374,'Faturamento NNE'!$AA$2:$AA$707,'Infos Relatório'!O$1)</f>
        <v>0</v>
      </c>
      <c r="Q374" s="542">
        <f>SUMIFS('Faturamento NNE'!$K$2:$K$707,'Faturamento NNE'!$E$2:$E$707,'Infos Relatório'!$B$326,'Faturamento NNE'!$F$2:$F$707,'Infos Relatório'!$B374,'Faturamento NNE'!$AA$2:$AA$707,'Infos Relatório'!O$1)</f>
        <v>0</v>
      </c>
      <c r="R374" s="546">
        <f>SUMIFS('Faturamento NNE'!$P$2:$P$707,'Faturamento NNE'!$E$2:$E$707,'Infos Relatório'!$B$326,'Faturamento NNE'!$F$2:$F$707,'Infos Relatório'!$B374,'Faturamento NNE'!$AA$2:$AA$707,'Infos Relatório'!O$1,'Faturamento NNE'!$U$2:$U$707,"Sim")+SUMIFS('Faturamento NNE'!$Q$2:$Q$707,'Faturamento NNE'!$E$2:$E$707,'Infos Relatório'!$B$326,'Faturamento NNE'!$F$2:$F$707,'Infos Relatório'!$B374,'Faturamento NNE'!$AA$2:$AA$707,'Infos Relatório'!O$1,'Faturamento NNE'!$U$2:$U$707,"Sim")</f>
        <v>0</v>
      </c>
      <c r="S374" s="227" t="e">
        <f t="shared" si="110"/>
        <v>#DIV/0!</v>
      </c>
      <c r="T374" s="545">
        <f>SUMIFS('Faturamento NNE'!$I$2:$I$707,'Faturamento NNE'!$E$2:$E$707,'Infos Relatório'!$B$326,'Faturamento NNE'!$F$2:$F$707,'Infos Relatório'!$B374,'Faturamento NNE'!$AA$2:$AA$707,'Infos Relatório'!O$1)</f>
        <v>0</v>
      </c>
      <c r="U374" s="541">
        <f>COUNTIFS('Faturamento NNE'!$E$2:$E$707,'Infos Relatório'!$B$326,'Faturamento NNE'!$F$2:$F$707,'Infos Relatório'!$B374,'Faturamento NNE'!$AA$2:$AA$707,'Infos Relatório'!U$1)</f>
        <v>0</v>
      </c>
      <c r="V374" s="542">
        <f>SUMIFS('Faturamento NNE'!$H$2:$H$707,'Faturamento NNE'!$E$2:$E$707,'Infos Relatório'!$B$326,'Faturamento NNE'!$F$2:$F$707,'Infos Relatório'!$B374,'Faturamento NNE'!$AA$2:$AA$707,'Infos Relatório'!U$1)</f>
        <v>0</v>
      </c>
      <c r="W374" s="542">
        <f>SUMIFS('Faturamento NNE'!$K$2:$K$707,'Faturamento NNE'!$E$2:$E$707,'Infos Relatório'!$B$326,'Faturamento NNE'!$F$2:$F$707,'Infos Relatório'!$B374,'Faturamento NNE'!$AA$2:$AA$707,'Infos Relatório'!U$1)</f>
        <v>0</v>
      </c>
      <c r="X374" s="546">
        <f>SUMIFS('Faturamento NNE'!$P$2:$P$707,'Faturamento NNE'!$E$2:$E$707,'Infos Relatório'!$B$326,'Faturamento NNE'!$F$2:$F$707,'Infos Relatório'!$B374,'Faturamento NNE'!$AA$2:$AA$707,'Infos Relatório'!U$1,'Faturamento NNE'!$U$2:$U$707,"Sim")+SUMIFS('Faturamento NNE'!$Q$2:$Q$707,'Faturamento NNE'!$E$2:$E$707,'Infos Relatório'!$B$326,'Faturamento NNE'!$F$2:$F$707,'Infos Relatório'!$B374,'Faturamento NNE'!$AA$2:$AA$707,'Infos Relatório'!U$1,'Faturamento NNE'!$U$2:$U$707,"Sim")</f>
        <v>0</v>
      </c>
      <c r="Y374" s="227" t="e">
        <f t="shared" si="111"/>
        <v>#DIV/0!</v>
      </c>
      <c r="Z374" s="545">
        <f>SUMIFS('Faturamento NNE'!$I$2:$I$707,'Faturamento NNE'!$E$2:$E$707,'Infos Relatório'!$B$326,'Faturamento NNE'!$F$2:$F$707,'Infos Relatório'!$B374,'Faturamento NNE'!$AA$2:$AA$707,'Infos Relatório'!U$1)</f>
        <v>0</v>
      </c>
      <c r="AA374" s="541">
        <f>COUNTIFS('Faturamento NNE'!$E$2:$E$707,'Infos Relatório'!$B$326,'Faturamento NNE'!$F$2:$F$707,'Infos Relatório'!$B374,'Faturamento NNE'!$AA$2:$AA$707,'Infos Relatório'!AA$1)</f>
        <v>0</v>
      </c>
      <c r="AB374" s="542">
        <f>SUMIFS('Faturamento NNE'!$H$2:$H$707,'Faturamento NNE'!$E$2:$E$707,'Infos Relatório'!$B$326,'Faturamento NNE'!$F$2:$F$707,'Infos Relatório'!$B374,'Faturamento NNE'!$AA$2:$AA$707,'Infos Relatório'!AA$1)</f>
        <v>0</v>
      </c>
      <c r="AC374" s="542">
        <f>SUMIFS('Faturamento NNE'!$K$2:$K$707,'Faturamento NNE'!$E$2:$E$707,'Infos Relatório'!$B$326,'Faturamento NNE'!$F$2:$F$707,'Infos Relatório'!$B374,'Faturamento NNE'!$AA$2:$AA$707,'Infos Relatório'!AA$1)</f>
        <v>0</v>
      </c>
      <c r="AD374" s="546">
        <f>SUMIFS('Faturamento NNE'!$P$2:$P$707,'Faturamento NNE'!$E$2:$E$707,'Infos Relatório'!$B$326,'Faturamento NNE'!$F$2:$F$707,'Infos Relatório'!$B374,'Faturamento NNE'!$AA$2:$AA$707,'Infos Relatório'!AA$1,'Faturamento NNE'!$U$2:$U$707,"Sim")+SUMIFS('Faturamento NNE'!$Q$2:$Q$707,'Faturamento NNE'!$E$2:$E$707,'Infos Relatório'!$B$326,'Faturamento NNE'!$F$2:$F$707,'Infos Relatório'!$B374,'Faturamento NNE'!$AA$2:$AA$707,'Infos Relatório'!AA$1,'Faturamento NNE'!$U$2:$U$707,"Sim")</f>
        <v>0</v>
      </c>
      <c r="AE374" s="227" t="e">
        <f t="shared" si="112"/>
        <v>#DIV/0!</v>
      </c>
      <c r="AF374" s="545">
        <f>SUMIFS('Faturamento NNE'!$I$2:$I$707,'Faturamento NNE'!$E$2:$E$707,'Infos Relatório'!$B$326,'Faturamento NNE'!$F$2:$F$707,'Infos Relatório'!$B374,'Faturamento NNE'!$AA$2:$AA$707,'Infos Relatório'!AA$1)</f>
        <v>0</v>
      </c>
      <c r="AG374" s="541">
        <f>COUNTIFS('Faturamento NNE'!$E$2:$E$707,'Infos Relatório'!$B$326,'Faturamento NNE'!$F$2:$F$707,'Infos Relatório'!$B374,'Faturamento NNE'!$AA$2:$AA$707,'Infos Relatório'!AG$1)</f>
        <v>0</v>
      </c>
      <c r="AH374" s="542">
        <f>SUMIFS('Faturamento NNE'!$H$2:$H$707,'Faturamento NNE'!$E$2:$E$707,'Infos Relatório'!$B$326,'Faturamento NNE'!$F$2:$F$707,'Infos Relatório'!$B374,'Faturamento NNE'!$AA$2:$AA$707,'Infos Relatório'!AG$1)</f>
        <v>0</v>
      </c>
      <c r="AI374" s="542">
        <f>SUMIFS('Faturamento NNE'!$K$2:$K$707,'Faturamento NNE'!$E$2:$E$707,'Infos Relatório'!$B$326,'Faturamento NNE'!$F$2:$F$707,'Infos Relatório'!$B374,'Faturamento NNE'!$AA$2:$AA$707,'Infos Relatório'!AG$1)</f>
        <v>0</v>
      </c>
      <c r="AJ374" s="546">
        <f>SUMIFS('Faturamento NNE'!$P$2:$P$707,'Faturamento NNE'!$E$2:$E$707,'Infos Relatório'!$B$326,'Faturamento NNE'!$F$2:$F$707,'Infos Relatório'!$B374,'Faturamento NNE'!$AA$2:$AA$707,'Infos Relatório'!AG$1,'Faturamento NNE'!$U$2:$U$707,"Sim")+SUMIFS('Faturamento NNE'!$Q$2:$Q$707,'Faturamento NNE'!$E$2:$E$707,'Infos Relatório'!$B$326,'Faturamento NNE'!$F$2:$F$707,'Infos Relatório'!$B374,'Faturamento NNE'!$AA$2:$AA$707,'Infos Relatório'!AG$1,'Faturamento NNE'!$U$2:$U$707,"Sim")</f>
        <v>0</v>
      </c>
      <c r="AK374" s="227" t="e">
        <f t="shared" si="113"/>
        <v>#DIV/0!</v>
      </c>
      <c r="AL374" s="545">
        <f>SUMIFS('Faturamento NNE'!$I$2:$I$707,'Faturamento NNE'!$E$2:$E$707,'Infos Relatório'!$B$326,'Faturamento NNE'!$F$2:$F$707,'Infos Relatório'!$B374,'Faturamento NNE'!$AA$2:$AA$707,'Infos Relatório'!AG$1)</f>
        <v>0</v>
      </c>
      <c r="AM374" s="541">
        <f>COUNTIFS('Faturamento NNE'!$E$2:$E$707,'Infos Relatório'!$B$326,'Faturamento NNE'!$F$2:$F$707,'Infos Relatório'!$B374,'Faturamento NNE'!$AA$2:$AA$707,'Infos Relatório'!AM$1)</f>
        <v>0</v>
      </c>
      <c r="AN374" s="542">
        <f>SUMIFS('Faturamento NNE'!$H$2:$H$707,'Faturamento NNE'!$E$2:$E$707,'Infos Relatório'!$B$326,'Faturamento NNE'!$F$2:$F$707,'Infos Relatório'!$B374,'Faturamento NNE'!$AA$2:$AA$707,'Infos Relatório'!AM$1)</f>
        <v>0</v>
      </c>
      <c r="AO374" s="542">
        <f>SUMIFS('Faturamento NNE'!$K$2:$K$707,'Faturamento NNE'!$E$2:$E$707,'Infos Relatório'!$B$326,'Faturamento NNE'!$F$2:$F$707,'Infos Relatório'!$B374,'Faturamento NNE'!$AA$2:$AA$707,'Infos Relatório'!AM$1)</f>
        <v>0</v>
      </c>
      <c r="AP374" s="546">
        <f>SUMIFS('Faturamento NNE'!$P$2:$P$707,'Faturamento NNE'!$E$2:$E$707,'Infos Relatório'!$B$326,'Faturamento NNE'!$F$2:$F$707,'Infos Relatório'!$B374,'Faturamento NNE'!$AA$2:$AA$707,'Infos Relatório'!AM$1,'Faturamento NNE'!$U$2:$U$707,"Sim")+SUMIFS('Faturamento NNE'!$Q$2:$Q$707,'Faturamento NNE'!$E$2:$E$707,'Infos Relatório'!$B$326,'Faturamento NNE'!$F$2:$F$707,'Infos Relatório'!$B374,'Faturamento NNE'!$AA$2:$AA$707,'Infos Relatório'!AM$1,'Faturamento NNE'!$U$2:$U$707,"Sim")</f>
        <v>0</v>
      </c>
      <c r="AQ374" s="227" t="e">
        <f t="shared" si="114"/>
        <v>#DIV/0!</v>
      </c>
      <c r="AR374" s="545">
        <f>SUMIFS('Faturamento NNE'!$I$2:$I$707,'Faturamento NNE'!$E$2:$E$707,'Infos Relatório'!$B$326,'Faturamento NNE'!$F$2:$F$707,'Infos Relatório'!$B374,'Faturamento NNE'!$AA$2:$AA$707,'Infos Relatório'!AM$1)</f>
        <v>0</v>
      </c>
      <c r="AS374" s="541">
        <f>COUNTIFS('Faturamento NNE'!$E$2:$E$707,'Infos Relatório'!$B$326,'Faturamento NNE'!$F$2:$F$707,'Infos Relatório'!$B374,'Faturamento NNE'!$AA$2:$AA$707,'Infos Relatório'!AS$1)</f>
        <v>0</v>
      </c>
      <c r="AT374" s="542">
        <f>SUMIFS('Faturamento NNE'!$H$2:$H$707,'Faturamento NNE'!$E$2:$E$707,'Infos Relatório'!$B$326,'Faturamento NNE'!$F$2:$F$707,'Infos Relatório'!$B374,'Faturamento NNE'!$AA$2:$AA$707,'Infos Relatório'!AS$1)</f>
        <v>0</v>
      </c>
      <c r="AU374" s="542">
        <f>SUMIFS('Faturamento NNE'!$K$2:$K$707,'Faturamento NNE'!$E$2:$E$707,'Infos Relatório'!$B$326,'Faturamento NNE'!$F$2:$F$707,'Infos Relatório'!$B374,'Faturamento NNE'!$AA$2:$AA$707,'Infos Relatório'!AS$1)</f>
        <v>0</v>
      </c>
      <c r="AV374" s="546">
        <f>SUMIFS('Faturamento NNE'!$P$2:$P$707,'Faturamento NNE'!$E$2:$E$707,'Infos Relatório'!$B$326,'Faturamento NNE'!$F$2:$F$707,'Infos Relatório'!$B374,'Faturamento NNE'!$AA$2:$AA$707,'Infos Relatório'!AS$1,'Faturamento NNE'!$U$2:$U$707,"Sim")+SUMIFS('Faturamento NNE'!$Q$2:$Q$707,'Faturamento NNE'!$E$2:$E$707,'Infos Relatório'!$B$326,'Faturamento NNE'!$F$2:$F$707,'Infos Relatório'!$B374,'Faturamento NNE'!$AA$2:$AA$707,'Infos Relatório'!AS$1,'Faturamento NNE'!$U$2:$U$707,"Sim")</f>
        <v>0</v>
      </c>
      <c r="AW374" s="227" t="e">
        <f t="shared" si="115"/>
        <v>#DIV/0!</v>
      </c>
      <c r="AX374" s="545">
        <f>SUMIFS('Faturamento NNE'!$I$2:$I$707,'Faturamento NNE'!$E$2:$E$707,'Infos Relatório'!$B$326,'Faturamento NNE'!$F$2:$F$707,'Infos Relatório'!$B374,'Faturamento NNE'!$AA$2:$AA$707,'Infos Relatório'!AS$1)</f>
        <v>0</v>
      </c>
      <c r="AY374" s="541">
        <f>COUNTIFS('Faturamento NNE'!$E$2:$E$707,'Infos Relatório'!$B$326,'Faturamento NNE'!$F$2:$F$707,'Infos Relatório'!$B374,'Faturamento NNE'!$AA$2:$AA$707,'Infos Relatório'!AY$1)</f>
        <v>0</v>
      </c>
      <c r="AZ374" s="542">
        <f>SUMIFS('Faturamento NNE'!$H$2:$H$707,'Faturamento NNE'!$E$2:$E$707,'Infos Relatório'!$B$326,'Faturamento NNE'!$F$2:$F$707,'Infos Relatório'!$B374,'Faturamento NNE'!$AA$2:$AA$707,'Infos Relatório'!AY$1)</f>
        <v>0</v>
      </c>
      <c r="BA374" s="542">
        <f>SUMIFS('Faturamento NNE'!$K$2:$K$707,'Faturamento NNE'!$E$2:$E$707,'Infos Relatório'!$B$326,'Faturamento NNE'!$F$2:$F$707,'Infos Relatório'!$B374,'Faturamento NNE'!$AA$2:$AA$707,'Infos Relatório'!AY$1)</f>
        <v>0</v>
      </c>
      <c r="BB374" s="546">
        <f>SUMIFS('Faturamento NNE'!$P$2:$P$707,'Faturamento NNE'!$E$2:$E$707,'Infos Relatório'!$B$326,'Faturamento NNE'!$F$2:$F$707,'Infos Relatório'!$B374,'Faturamento NNE'!$AA$2:$AA$707,'Infos Relatório'!AY$1,'Faturamento NNE'!$U$2:$U$707,"Sim")+SUMIFS('Faturamento NNE'!$Q$2:$Q$707,'Faturamento NNE'!$E$2:$E$707,'Infos Relatório'!$B$326,'Faturamento NNE'!$F$2:$F$707,'Infos Relatório'!$B374,'Faturamento NNE'!$AA$2:$AA$707,'Infos Relatório'!AY$1,'Faturamento NNE'!$U$2:$U$707,"Sim")</f>
        <v>0</v>
      </c>
      <c r="BC374" s="227" t="e">
        <f t="shared" si="116"/>
        <v>#DIV/0!</v>
      </c>
      <c r="BD374" s="545">
        <f>SUMIFS('Faturamento NNE'!$I$2:$I$707,'Faturamento NNE'!$E$2:$E$707,'Infos Relatório'!$B$326,'Faturamento NNE'!$F$2:$F$707,'Infos Relatório'!$B374,'Faturamento NNE'!$AA$2:$AA$707,'Infos Relatório'!AY$1)</f>
        <v>0</v>
      </c>
      <c r="BE374" s="541">
        <f>COUNTIFS('Faturamento NNE'!$E$2:$E$707,'Infos Relatório'!$B$326,'Faturamento NNE'!$F$2:$F$707,'Infos Relatório'!$B374,'Faturamento NNE'!$AA$2:$AA$707,'Infos Relatório'!BE$1)</f>
        <v>0</v>
      </c>
      <c r="BF374" s="542">
        <f>SUMIFS('Faturamento NNE'!$H$2:$H$707,'Faturamento NNE'!$E$2:$E$707,'Infos Relatório'!$B$326,'Faturamento NNE'!$F$2:$F$707,'Infos Relatório'!$B374,'Faturamento NNE'!$AA$2:$AA$707,'Infos Relatório'!BE$1)</f>
        <v>0</v>
      </c>
      <c r="BG374" s="542">
        <f>SUMIFS('Faturamento NNE'!$K$2:$K$707,'Faturamento NNE'!$E$2:$E$707,'Infos Relatório'!$B$326,'Faturamento NNE'!$F$2:$F$707,'Infos Relatório'!$B374,'Faturamento NNE'!$AA$2:$AA$707,'Infos Relatório'!BE$1)</f>
        <v>0</v>
      </c>
      <c r="BH374" s="546">
        <f>SUMIFS('Faturamento NNE'!$P$2:$P$707,'Faturamento NNE'!$E$2:$E$707,'Infos Relatório'!$B$326,'Faturamento NNE'!$F$2:$F$707,'Infos Relatório'!$B374,'Faturamento NNE'!$AA$2:$AA$707,'Infos Relatório'!BE$1,'Faturamento NNE'!$U$2:$U$707,"Sim")+SUMIFS('Faturamento NNE'!$Q$2:$Q$707,'Faturamento NNE'!$E$2:$E$707,'Infos Relatório'!$B$326,'Faturamento NNE'!$F$2:$F$707,'Infos Relatório'!$B374,'Faturamento NNE'!$AA$2:$AA$707,'Infos Relatório'!BE$1,'Faturamento NNE'!$U$2:$U$707,"Sim")</f>
        <v>0</v>
      </c>
      <c r="BI374" s="227" t="e">
        <f t="shared" si="117"/>
        <v>#DIV/0!</v>
      </c>
      <c r="BJ374" s="545">
        <f>SUMIFS('Faturamento NNE'!$I$2:$I$707,'Faturamento NNE'!$E$2:$E$707,'Infos Relatório'!$B$326,'Faturamento NNE'!$F$2:$F$707,'Infos Relatório'!$B374,'Faturamento NNE'!$AA$2:$AA$707,'Infos Relatório'!BE$1)</f>
        <v>0</v>
      </c>
      <c r="BK374" s="541">
        <f>COUNTIFS('Faturamento NNE'!$E$2:$E$707,'Infos Relatório'!$B$326,'Faturamento NNE'!$F$2:$F$707,'Infos Relatório'!$B374,'Faturamento NNE'!$AA$2:$AA$707,'Infos Relatório'!BK$1)</f>
        <v>0</v>
      </c>
      <c r="BL374" s="542">
        <f>SUMIFS('Faturamento NNE'!$H$2:$H$707,'Faturamento NNE'!$E$2:$E$707,'Infos Relatório'!$B$326,'Faturamento NNE'!$F$2:$F$707,'Infos Relatório'!$B374,'Faturamento NNE'!$AA$2:$AA$707,'Infos Relatório'!BK$1)</f>
        <v>0</v>
      </c>
      <c r="BM374" s="542">
        <f>SUMIFS('Faturamento NNE'!$K$2:$K$707,'Faturamento NNE'!$E$2:$E$707,'Infos Relatório'!$B$326,'Faturamento NNE'!$F$2:$F$707,'Infos Relatório'!$B374,'Faturamento NNE'!$AA$2:$AA$707,'Infos Relatório'!BK$1)</f>
        <v>0</v>
      </c>
      <c r="BN374" s="546">
        <f>SUMIFS('Faturamento NNE'!$P$2:$P$707,'Faturamento NNE'!$E$2:$E$707,'Infos Relatório'!$B$326,'Faturamento NNE'!$F$2:$F$707,'Infos Relatório'!$B374,'Faturamento NNE'!$AA$2:$AA$707,'Infos Relatório'!BK$1,'Faturamento NNE'!$U$2:$U$707,"Sim")+SUMIFS('Faturamento NNE'!$Q$2:$Q$707,'Faturamento NNE'!$E$2:$E$707,'Infos Relatório'!$B$326,'Faturamento NNE'!$F$2:$F$707,'Infos Relatório'!$B374,'Faturamento NNE'!$AA$2:$AA$707,'Infos Relatório'!BK$1,'Faturamento NNE'!$U$2:$U$707,"Sim")</f>
        <v>0</v>
      </c>
      <c r="BO374" s="227" t="e">
        <f t="shared" si="118"/>
        <v>#DIV/0!</v>
      </c>
      <c r="BP374" s="545">
        <f>SUMIFS('Faturamento NNE'!$I$2:$I$707,'Faturamento NNE'!$E$2:$E$707,'Infos Relatório'!$B$326,'Faturamento NNE'!$F$2:$F$707,'Infos Relatório'!$B374,'Faturamento NNE'!$AA$2:$AA$707,'Infos Relatório'!BK$1)</f>
        <v>0</v>
      </c>
      <c r="BQ374" s="541">
        <f>COUNTIFS('Faturamento NNE'!$E$2:$E$707,'Infos Relatório'!$B$326,'Faturamento NNE'!$F$2:$F$707,'Infos Relatório'!$B374,'Faturamento NNE'!$AA$2:$AA$707,'Infos Relatório'!BQ$1)</f>
        <v>0</v>
      </c>
      <c r="BR374" s="542">
        <f>SUMIFS('Faturamento NNE'!$H$2:$H$707,'Faturamento NNE'!$E$2:$E$707,'Infos Relatório'!$B$326,'Faturamento NNE'!$F$2:$F$707,'Infos Relatório'!$B374,'Faturamento NNE'!$AA$2:$AA$707,'Infos Relatório'!BQ$1)</f>
        <v>0</v>
      </c>
      <c r="BS374" s="542">
        <f>SUMIFS('Faturamento NNE'!$K$2:$K$707,'Faturamento NNE'!$E$2:$E$707,'Infos Relatório'!$B$326,'Faturamento NNE'!$F$2:$F$707,'Infos Relatório'!$B374,'Faturamento NNE'!$AA$2:$AA$707,'Infos Relatório'!BQ$1)</f>
        <v>0</v>
      </c>
      <c r="BT374" s="546">
        <f>SUMIFS('Faturamento NNE'!$P$2:$P$707,'Faturamento NNE'!$E$2:$E$707,'Infos Relatório'!$B$326,'Faturamento NNE'!$F$2:$F$707,'Infos Relatório'!$B374,'Faturamento NNE'!$AA$2:$AA$707,'Infos Relatório'!BQ$1,'Faturamento NNE'!$U$2:$U$707,"Sim")+SUMIFS('Faturamento NNE'!$Q$2:$Q$707,'Faturamento NNE'!$E$2:$E$707,'Infos Relatório'!$B$326,'Faturamento NNE'!$F$2:$F$707,'Infos Relatório'!$B374,'Faturamento NNE'!$AA$2:$AA$707,'Infos Relatório'!BQ$1,'Faturamento NNE'!$U$2:$U$707,"Sim")</f>
        <v>0</v>
      </c>
      <c r="BU374" s="227" t="e">
        <f t="shared" si="119"/>
        <v>#DIV/0!</v>
      </c>
      <c r="BV374" s="545">
        <f>SUMIFS('Faturamento NNE'!$I$2:$I$707,'Faturamento NNE'!$E$2:$E$707,'Infos Relatório'!$B$326,'Faturamento NNE'!$F$2:$F$707,'Infos Relatório'!$B374,'Faturamento NNE'!$AA$2:$AA$707,'Infos Relatório'!BQ$1)</f>
        <v>0</v>
      </c>
    </row>
    <row r="375" spans="2:74">
      <c r="B375" s="217" t="s">
        <v>178</v>
      </c>
      <c r="C375" s="541">
        <f>COUNTIFS('Faturamento NNE'!$E$2:$E$707,'Infos Relatório'!$B$326,'Faturamento NNE'!$F$2:$F$707,'Infos Relatório'!$B375,'Faturamento NNE'!$AA$2:$AA$707,'Infos Relatório'!C$1)</f>
        <v>0</v>
      </c>
      <c r="D375" s="542">
        <f>SUMIFS('Faturamento NNE'!$H$2:$H$707,'Faturamento NNE'!$E$2:$E$707,'Infos Relatório'!$B$326,'Faturamento NNE'!$F$2:$F$707,'Infos Relatório'!$B375,'Faturamento NNE'!$AA$2:$AA$707,'Infos Relatório'!C$1)</f>
        <v>0</v>
      </c>
      <c r="E375" s="543">
        <f>SUMIFS('Faturamento NNE'!$K$2:$K$707,'Faturamento NNE'!$E$2:$E$707,'Infos Relatório'!$B$326,'Faturamento NNE'!$F$2:$F$707,'Infos Relatório'!$B375,'Faturamento NNE'!$AA$2:$AA$707,'Infos Relatório'!C$1)</f>
        <v>0</v>
      </c>
      <c r="F375" s="544">
        <f>SUMIFS('Faturamento NNE'!$P$2:$P$707,'Faturamento NNE'!$E$2:$E$707,'Infos Relatório'!$B$326,'Faturamento NNE'!$F$2:$F$707,'Infos Relatório'!$B375,'Faturamento NNE'!$AA$2:$AA$707,'Infos Relatório'!C$1,'Faturamento NNE'!$U$2:$U$707,"Sim")+SUMIFS('Faturamento NNE'!$Q$2:$Q$707,'Faturamento NNE'!$E$2:$E$707,'Infos Relatório'!$B$326,'Faturamento NNE'!$F$2:$F$707,'Infos Relatório'!$B375,'Faturamento NNE'!$AA$2:$AA$707,'Infos Relatório'!C$1,'Faturamento NNE'!$U$2:$U$707,"Sim")</f>
        <v>0</v>
      </c>
      <c r="G375" s="283" t="e">
        <f t="shared" si="108"/>
        <v>#DIV/0!</v>
      </c>
      <c r="H375" s="545">
        <f>SUMIFS('Faturamento NNE'!$I$2:$I$707,'Faturamento NNE'!$E$2:$E$707,'Infos Relatório'!$B$326,'Faturamento NNE'!$F$2:$F$707,'Infos Relatório'!$B375,'Faturamento NNE'!$AA$2:$AA$707,'Infos Relatório'!C$1)</f>
        <v>0</v>
      </c>
      <c r="I375" s="541">
        <f>COUNTIFS('Faturamento NNE'!$E$2:$E$707,'Infos Relatório'!$B$326,'Faturamento NNE'!$F$2:$F$707,'Infos Relatório'!$B375,'Faturamento NNE'!$AA$2:$AA$707,'Infos Relatório'!I$1)</f>
        <v>0</v>
      </c>
      <c r="J375" s="542">
        <f>SUMIFS('Faturamento NNE'!$H$2:$H$707,'Faturamento NNE'!$E$2:$E$707,'Infos Relatório'!$B$326,'Faturamento NNE'!$F$2:$F$707,'Infos Relatório'!$B375,'Faturamento NNE'!$AA$2:$AA$707,'Infos Relatório'!I$1)</f>
        <v>0</v>
      </c>
      <c r="K375" s="543">
        <f>SUMIFS('Faturamento NNE'!$K$2:$K$707,'Faturamento NNE'!$E$2:$E$707,'Infos Relatório'!$B$326,'Faturamento NNE'!$F$2:$F$707,'Infos Relatório'!$B375,'Faturamento NNE'!$AA$2:$AA$707,'Infos Relatório'!I$1)</f>
        <v>0</v>
      </c>
      <c r="L375" s="544">
        <f>SUMIFS('Faturamento NNE'!$P$2:$P$707,'Faturamento NNE'!$E$2:$E$707,'Infos Relatório'!$B$326,'Faturamento NNE'!$F$2:$F$707,'Infos Relatório'!$B375,'Faturamento NNE'!$AA$2:$AA$707,'Infos Relatório'!I$1,'Faturamento NNE'!$U$2:$U$707,"Sim")+SUMIFS('Faturamento NNE'!$Q$2:$Q$707,'Faturamento NNE'!$E$2:$E$707,'Infos Relatório'!$B$326,'Faturamento NNE'!$F$2:$F$707,'Infos Relatório'!$B375,'Faturamento NNE'!$AA$2:$AA$707,'Infos Relatório'!I$1,'Faturamento NNE'!$U$2:$U$707,"Sim")</f>
        <v>0</v>
      </c>
      <c r="M375" s="283" t="e">
        <f t="shared" si="109"/>
        <v>#DIV/0!</v>
      </c>
      <c r="N375" s="545">
        <f>SUMIFS('Faturamento NNE'!$I$2:$I$707,'Faturamento NNE'!$E$2:$E$707,'Infos Relatório'!$B$326,'Faturamento NNE'!$F$2:$F$707,'Infos Relatório'!$B375,'Faturamento NNE'!$AA$2:$AA$707,'Infos Relatório'!I$1)</f>
        <v>0</v>
      </c>
      <c r="O375" s="541">
        <f>COUNTIFS('Faturamento NNE'!$E$2:$E$707,'Infos Relatório'!$B$326,'Faturamento NNE'!$F$2:$F$707,'Infos Relatório'!$B375,'Faturamento NNE'!$AA$2:$AA$707,'Infos Relatório'!O$1)</f>
        <v>0</v>
      </c>
      <c r="P375" s="542">
        <f>SUMIFS('Faturamento NNE'!$H$2:$H$707,'Faturamento NNE'!$E$2:$E$707,'Infos Relatório'!$B$326,'Faturamento NNE'!$F$2:$F$707,'Infos Relatório'!$B375,'Faturamento NNE'!$AA$2:$AA$707,'Infos Relatório'!O$1)</f>
        <v>0</v>
      </c>
      <c r="Q375" s="542">
        <f>SUMIFS('Faturamento NNE'!$K$2:$K$707,'Faturamento NNE'!$E$2:$E$707,'Infos Relatório'!$B$326,'Faturamento NNE'!$F$2:$F$707,'Infos Relatório'!$B375,'Faturamento NNE'!$AA$2:$AA$707,'Infos Relatório'!O$1)</f>
        <v>0</v>
      </c>
      <c r="R375" s="546">
        <f>SUMIFS('Faturamento NNE'!$P$2:$P$707,'Faturamento NNE'!$E$2:$E$707,'Infos Relatório'!$B$326,'Faturamento NNE'!$F$2:$F$707,'Infos Relatório'!$B375,'Faturamento NNE'!$AA$2:$AA$707,'Infos Relatório'!O$1,'Faturamento NNE'!$U$2:$U$707,"Sim")+SUMIFS('Faturamento NNE'!$Q$2:$Q$707,'Faturamento NNE'!$E$2:$E$707,'Infos Relatório'!$B$326,'Faturamento NNE'!$F$2:$F$707,'Infos Relatório'!$B375,'Faturamento NNE'!$AA$2:$AA$707,'Infos Relatório'!O$1,'Faturamento NNE'!$U$2:$U$707,"Sim")</f>
        <v>0</v>
      </c>
      <c r="S375" s="227" t="e">
        <f t="shared" si="110"/>
        <v>#DIV/0!</v>
      </c>
      <c r="T375" s="545">
        <f>SUMIFS('Faturamento NNE'!$I$2:$I$707,'Faturamento NNE'!$E$2:$E$707,'Infos Relatório'!$B$326,'Faturamento NNE'!$F$2:$F$707,'Infos Relatório'!$B375,'Faturamento NNE'!$AA$2:$AA$707,'Infos Relatório'!O$1)</f>
        <v>0</v>
      </c>
      <c r="U375" s="541">
        <f>COUNTIFS('Faturamento NNE'!$E$2:$E$707,'Infos Relatório'!$B$326,'Faturamento NNE'!$F$2:$F$707,'Infos Relatório'!$B375,'Faturamento NNE'!$AA$2:$AA$707,'Infos Relatório'!U$1)</f>
        <v>0</v>
      </c>
      <c r="V375" s="542">
        <f>SUMIFS('Faturamento NNE'!$H$2:$H$707,'Faturamento NNE'!$E$2:$E$707,'Infos Relatório'!$B$326,'Faturamento NNE'!$F$2:$F$707,'Infos Relatório'!$B375,'Faturamento NNE'!$AA$2:$AA$707,'Infos Relatório'!U$1)</f>
        <v>0</v>
      </c>
      <c r="W375" s="542">
        <f>SUMIFS('Faturamento NNE'!$K$2:$K$707,'Faturamento NNE'!$E$2:$E$707,'Infos Relatório'!$B$326,'Faturamento NNE'!$F$2:$F$707,'Infos Relatório'!$B375,'Faturamento NNE'!$AA$2:$AA$707,'Infos Relatório'!U$1)</f>
        <v>0</v>
      </c>
      <c r="X375" s="546">
        <f>SUMIFS('Faturamento NNE'!$P$2:$P$707,'Faturamento NNE'!$E$2:$E$707,'Infos Relatório'!$B$326,'Faturamento NNE'!$F$2:$F$707,'Infos Relatório'!$B375,'Faturamento NNE'!$AA$2:$AA$707,'Infos Relatório'!U$1,'Faturamento NNE'!$U$2:$U$707,"Sim")+SUMIFS('Faturamento NNE'!$Q$2:$Q$707,'Faturamento NNE'!$E$2:$E$707,'Infos Relatório'!$B$326,'Faturamento NNE'!$F$2:$F$707,'Infos Relatório'!$B375,'Faturamento NNE'!$AA$2:$AA$707,'Infos Relatório'!U$1,'Faturamento NNE'!$U$2:$U$707,"Sim")</f>
        <v>0</v>
      </c>
      <c r="Y375" s="227" t="e">
        <f t="shared" si="111"/>
        <v>#DIV/0!</v>
      </c>
      <c r="Z375" s="545">
        <f>SUMIFS('Faturamento NNE'!$I$2:$I$707,'Faturamento NNE'!$E$2:$E$707,'Infos Relatório'!$B$326,'Faturamento NNE'!$F$2:$F$707,'Infos Relatório'!$B375,'Faturamento NNE'!$AA$2:$AA$707,'Infos Relatório'!U$1)</f>
        <v>0</v>
      </c>
      <c r="AA375" s="541">
        <f>COUNTIFS('Faturamento NNE'!$E$2:$E$707,'Infos Relatório'!$B$326,'Faturamento NNE'!$F$2:$F$707,'Infos Relatório'!$B375,'Faturamento NNE'!$AA$2:$AA$707,'Infos Relatório'!AA$1)</f>
        <v>0</v>
      </c>
      <c r="AB375" s="542">
        <f>SUMIFS('Faturamento NNE'!$H$2:$H$707,'Faturamento NNE'!$E$2:$E$707,'Infos Relatório'!$B$326,'Faturamento NNE'!$F$2:$F$707,'Infos Relatório'!$B375,'Faturamento NNE'!$AA$2:$AA$707,'Infos Relatório'!AA$1)</f>
        <v>0</v>
      </c>
      <c r="AC375" s="542">
        <f>SUMIFS('Faturamento NNE'!$K$2:$K$707,'Faturamento NNE'!$E$2:$E$707,'Infos Relatório'!$B$326,'Faturamento NNE'!$F$2:$F$707,'Infos Relatório'!$B375,'Faturamento NNE'!$AA$2:$AA$707,'Infos Relatório'!AA$1)</f>
        <v>0</v>
      </c>
      <c r="AD375" s="546">
        <f>SUMIFS('Faturamento NNE'!$P$2:$P$707,'Faturamento NNE'!$E$2:$E$707,'Infos Relatório'!$B$326,'Faturamento NNE'!$F$2:$F$707,'Infos Relatório'!$B375,'Faturamento NNE'!$AA$2:$AA$707,'Infos Relatório'!AA$1,'Faturamento NNE'!$U$2:$U$707,"Sim")+SUMIFS('Faturamento NNE'!$Q$2:$Q$707,'Faturamento NNE'!$E$2:$E$707,'Infos Relatório'!$B$326,'Faturamento NNE'!$F$2:$F$707,'Infos Relatório'!$B375,'Faturamento NNE'!$AA$2:$AA$707,'Infos Relatório'!AA$1,'Faturamento NNE'!$U$2:$U$707,"Sim")</f>
        <v>0</v>
      </c>
      <c r="AE375" s="227" t="e">
        <f t="shared" si="112"/>
        <v>#DIV/0!</v>
      </c>
      <c r="AF375" s="545">
        <f>SUMIFS('Faturamento NNE'!$I$2:$I$707,'Faturamento NNE'!$E$2:$E$707,'Infos Relatório'!$B$326,'Faturamento NNE'!$F$2:$F$707,'Infos Relatório'!$B375,'Faturamento NNE'!$AA$2:$AA$707,'Infos Relatório'!AA$1)</f>
        <v>0</v>
      </c>
      <c r="AG375" s="541">
        <f>COUNTIFS('Faturamento NNE'!$E$2:$E$707,'Infos Relatório'!$B$326,'Faturamento NNE'!$F$2:$F$707,'Infos Relatório'!$B375,'Faturamento NNE'!$AA$2:$AA$707,'Infos Relatório'!AG$1)</f>
        <v>0</v>
      </c>
      <c r="AH375" s="542">
        <f>SUMIFS('Faturamento NNE'!$H$2:$H$707,'Faturamento NNE'!$E$2:$E$707,'Infos Relatório'!$B$326,'Faturamento NNE'!$F$2:$F$707,'Infos Relatório'!$B375,'Faturamento NNE'!$AA$2:$AA$707,'Infos Relatório'!AG$1)</f>
        <v>0</v>
      </c>
      <c r="AI375" s="542">
        <f>SUMIFS('Faturamento NNE'!$K$2:$K$707,'Faturamento NNE'!$E$2:$E$707,'Infos Relatório'!$B$326,'Faturamento NNE'!$F$2:$F$707,'Infos Relatório'!$B375,'Faturamento NNE'!$AA$2:$AA$707,'Infos Relatório'!AG$1)</f>
        <v>0</v>
      </c>
      <c r="AJ375" s="546">
        <f>SUMIFS('Faturamento NNE'!$P$2:$P$707,'Faturamento NNE'!$E$2:$E$707,'Infos Relatório'!$B$326,'Faturamento NNE'!$F$2:$F$707,'Infos Relatório'!$B375,'Faturamento NNE'!$AA$2:$AA$707,'Infos Relatório'!AG$1,'Faturamento NNE'!$U$2:$U$707,"Sim")+SUMIFS('Faturamento NNE'!$Q$2:$Q$707,'Faturamento NNE'!$E$2:$E$707,'Infos Relatório'!$B$326,'Faturamento NNE'!$F$2:$F$707,'Infos Relatório'!$B375,'Faturamento NNE'!$AA$2:$AA$707,'Infos Relatório'!AG$1,'Faturamento NNE'!$U$2:$U$707,"Sim")</f>
        <v>0</v>
      </c>
      <c r="AK375" s="227" t="e">
        <f t="shared" si="113"/>
        <v>#DIV/0!</v>
      </c>
      <c r="AL375" s="545">
        <f>SUMIFS('Faturamento NNE'!$I$2:$I$707,'Faturamento NNE'!$E$2:$E$707,'Infos Relatório'!$B$326,'Faturamento NNE'!$F$2:$F$707,'Infos Relatório'!$B375,'Faturamento NNE'!$AA$2:$AA$707,'Infos Relatório'!AG$1)</f>
        <v>0</v>
      </c>
      <c r="AM375" s="541">
        <f>COUNTIFS('Faturamento NNE'!$E$2:$E$707,'Infos Relatório'!$B$326,'Faturamento NNE'!$F$2:$F$707,'Infos Relatório'!$B375,'Faturamento NNE'!$AA$2:$AA$707,'Infos Relatório'!AM$1)</f>
        <v>0</v>
      </c>
      <c r="AN375" s="542">
        <f>SUMIFS('Faturamento NNE'!$H$2:$H$707,'Faturamento NNE'!$E$2:$E$707,'Infos Relatório'!$B$326,'Faturamento NNE'!$F$2:$F$707,'Infos Relatório'!$B375,'Faturamento NNE'!$AA$2:$AA$707,'Infos Relatório'!AM$1)</f>
        <v>0</v>
      </c>
      <c r="AO375" s="542">
        <f>SUMIFS('Faturamento NNE'!$K$2:$K$707,'Faturamento NNE'!$E$2:$E$707,'Infos Relatório'!$B$326,'Faturamento NNE'!$F$2:$F$707,'Infos Relatório'!$B375,'Faturamento NNE'!$AA$2:$AA$707,'Infos Relatório'!AM$1)</f>
        <v>0</v>
      </c>
      <c r="AP375" s="546">
        <f>SUMIFS('Faturamento NNE'!$P$2:$P$707,'Faturamento NNE'!$E$2:$E$707,'Infos Relatório'!$B$326,'Faturamento NNE'!$F$2:$F$707,'Infos Relatório'!$B375,'Faturamento NNE'!$AA$2:$AA$707,'Infos Relatório'!AM$1,'Faturamento NNE'!$U$2:$U$707,"Sim")+SUMIFS('Faturamento NNE'!$Q$2:$Q$707,'Faturamento NNE'!$E$2:$E$707,'Infos Relatório'!$B$326,'Faturamento NNE'!$F$2:$F$707,'Infos Relatório'!$B375,'Faturamento NNE'!$AA$2:$AA$707,'Infos Relatório'!AM$1,'Faturamento NNE'!$U$2:$U$707,"Sim")</f>
        <v>0</v>
      </c>
      <c r="AQ375" s="227" t="e">
        <f t="shared" si="114"/>
        <v>#DIV/0!</v>
      </c>
      <c r="AR375" s="545">
        <f>SUMIFS('Faturamento NNE'!$I$2:$I$707,'Faturamento NNE'!$E$2:$E$707,'Infos Relatório'!$B$326,'Faturamento NNE'!$F$2:$F$707,'Infos Relatório'!$B375,'Faturamento NNE'!$AA$2:$AA$707,'Infos Relatório'!AM$1)</f>
        <v>0</v>
      </c>
      <c r="AS375" s="541">
        <f>COUNTIFS('Faturamento NNE'!$E$2:$E$707,'Infos Relatório'!$B$326,'Faturamento NNE'!$F$2:$F$707,'Infos Relatório'!$B375,'Faturamento NNE'!$AA$2:$AA$707,'Infos Relatório'!AS$1)</f>
        <v>0</v>
      </c>
      <c r="AT375" s="542">
        <f>SUMIFS('Faturamento NNE'!$H$2:$H$707,'Faturamento NNE'!$E$2:$E$707,'Infos Relatório'!$B$326,'Faturamento NNE'!$F$2:$F$707,'Infos Relatório'!$B375,'Faturamento NNE'!$AA$2:$AA$707,'Infos Relatório'!AS$1)</f>
        <v>0</v>
      </c>
      <c r="AU375" s="542">
        <f>SUMIFS('Faturamento NNE'!$K$2:$K$707,'Faturamento NNE'!$E$2:$E$707,'Infos Relatório'!$B$326,'Faturamento NNE'!$F$2:$F$707,'Infos Relatório'!$B375,'Faturamento NNE'!$AA$2:$AA$707,'Infos Relatório'!AS$1)</f>
        <v>0</v>
      </c>
      <c r="AV375" s="546">
        <f>SUMIFS('Faturamento NNE'!$P$2:$P$707,'Faturamento NNE'!$E$2:$E$707,'Infos Relatório'!$B$326,'Faturamento NNE'!$F$2:$F$707,'Infos Relatório'!$B375,'Faturamento NNE'!$AA$2:$AA$707,'Infos Relatório'!AS$1,'Faturamento NNE'!$U$2:$U$707,"Sim")+SUMIFS('Faturamento NNE'!$Q$2:$Q$707,'Faturamento NNE'!$E$2:$E$707,'Infos Relatório'!$B$326,'Faturamento NNE'!$F$2:$F$707,'Infos Relatório'!$B375,'Faturamento NNE'!$AA$2:$AA$707,'Infos Relatório'!AS$1,'Faturamento NNE'!$U$2:$U$707,"Sim")</f>
        <v>0</v>
      </c>
      <c r="AW375" s="227" t="e">
        <f t="shared" si="115"/>
        <v>#DIV/0!</v>
      </c>
      <c r="AX375" s="545">
        <f>SUMIFS('Faturamento NNE'!$I$2:$I$707,'Faturamento NNE'!$E$2:$E$707,'Infos Relatório'!$B$326,'Faturamento NNE'!$F$2:$F$707,'Infos Relatório'!$B375,'Faturamento NNE'!$AA$2:$AA$707,'Infos Relatório'!AS$1)</f>
        <v>0</v>
      </c>
      <c r="AY375" s="541">
        <f>COUNTIFS('Faturamento NNE'!$E$2:$E$707,'Infos Relatório'!$B$326,'Faturamento NNE'!$F$2:$F$707,'Infos Relatório'!$B375,'Faturamento NNE'!$AA$2:$AA$707,'Infos Relatório'!AY$1)</f>
        <v>0</v>
      </c>
      <c r="AZ375" s="542">
        <f>SUMIFS('Faturamento NNE'!$H$2:$H$707,'Faturamento NNE'!$E$2:$E$707,'Infos Relatório'!$B$326,'Faturamento NNE'!$F$2:$F$707,'Infos Relatório'!$B375,'Faturamento NNE'!$AA$2:$AA$707,'Infos Relatório'!AY$1)</f>
        <v>0</v>
      </c>
      <c r="BA375" s="542">
        <f>SUMIFS('Faturamento NNE'!$K$2:$K$707,'Faturamento NNE'!$E$2:$E$707,'Infos Relatório'!$B$326,'Faturamento NNE'!$F$2:$F$707,'Infos Relatório'!$B375,'Faturamento NNE'!$AA$2:$AA$707,'Infos Relatório'!AY$1)</f>
        <v>0</v>
      </c>
      <c r="BB375" s="546">
        <f>SUMIFS('Faturamento NNE'!$P$2:$P$707,'Faturamento NNE'!$E$2:$E$707,'Infos Relatório'!$B$326,'Faturamento NNE'!$F$2:$F$707,'Infos Relatório'!$B375,'Faturamento NNE'!$AA$2:$AA$707,'Infos Relatório'!AY$1,'Faturamento NNE'!$U$2:$U$707,"Sim")+SUMIFS('Faturamento NNE'!$Q$2:$Q$707,'Faturamento NNE'!$E$2:$E$707,'Infos Relatório'!$B$326,'Faturamento NNE'!$F$2:$F$707,'Infos Relatório'!$B375,'Faturamento NNE'!$AA$2:$AA$707,'Infos Relatório'!AY$1,'Faturamento NNE'!$U$2:$U$707,"Sim")</f>
        <v>0</v>
      </c>
      <c r="BC375" s="227" t="e">
        <f t="shared" si="116"/>
        <v>#DIV/0!</v>
      </c>
      <c r="BD375" s="545">
        <f>SUMIFS('Faturamento NNE'!$I$2:$I$707,'Faturamento NNE'!$E$2:$E$707,'Infos Relatório'!$B$326,'Faturamento NNE'!$F$2:$F$707,'Infos Relatório'!$B375,'Faturamento NNE'!$AA$2:$AA$707,'Infos Relatório'!AY$1)</f>
        <v>0</v>
      </c>
      <c r="BE375" s="541">
        <f>COUNTIFS('Faturamento NNE'!$E$2:$E$707,'Infos Relatório'!$B$326,'Faturamento NNE'!$F$2:$F$707,'Infos Relatório'!$B375,'Faturamento NNE'!$AA$2:$AA$707,'Infos Relatório'!BE$1)</f>
        <v>0</v>
      </c>
      <c r="BF375" s="542">
        <f>SUMIFS('Faturamento NNE'!$H$2:$H$707,'Faturamento NNE'!$E$2:$E$707,'Infos Relatório'!$B$326,'Faturamento NNE'!$F$2:$F$707,'Infos Relatório'!$B375,'Faturamento NNE'!$AA$2:$AA$707,'Infos Relatório'!BE$1)</f>
        <v>0</v>
      </c>
      <c r="BG375" s="542">
        <f>SUMIFS('Faturamento NNE'!$K$2:$K$707,'Faturamento NNE'!$E$2:$E$707,'Infos Relatório'!$B$326,'Faturamento NNE'!$F$2:$F$707,'Infos Relatório'!$B375,'Faturamento NNE'!$AA$2:$AA$707,'Infos Relatório'!BE$1)</f>
        <v>0</v>
      </c>
      <c r="BH375" s="546">
        <f>SUMIFS('Faturamento NNE'!$P$2:$P$707,'Faturamento NNE'!$E$2:$E$707,'Infos Relatório'!$B$326,'Faturamento NNE'!$F$2:$F$707,'Infos Relatório'!$B375,'Faturamento NNE'!$AA$2:$AA$707,'Infos Relatório'!BE$1,'Faturamento NNE'!$U$2:$U$707,"Sim")+SUMIFS('Faturamento NNE'!$Q$2:$Q$707,'Faturamento NNE'!$E$2:$E$707,'Infos Relatório'!$B$326,'Faturamento NNE'!$F$2:$F$707,'Infos Relatório'!$B375,'Faturamento NNE'!$AA$2:$AA$707,'Infos Relatório'!BE$1,'Faturamento NNE'!$U$2:$U$707,"Sim")</f>
        <v>0</v>
      </c>
      <c r="BI375" s="227" t="e">
        <f t="shared" si="117"/>
        <v>#DIV/0!</v>
      </c>
      <c r="BJ375" s="545">
        <f>SUMIFS('Faturamento NNE'!$I$2:$I$707,'Faturamento NNE'!$E$2:$E$707,'Infos Relatório'!$B$326,'Faturamento NNE'!$F$2:$F$707,'Infos Relatório'!$B375,'Faturamento NNE'!$AA$2:$AA$707,'Infos Relatório'!BE$1)</f>
        <v>0</v>
      </c>
      <c r="BK375" s="541">
        <f>COUNTIFS('Faturamento NNE'!$E$2:$E$707,'Infos Relatório'!$B$326,'Faturamento NNE'!$F$2:$F$707,'Infos Relatório'!$B375,'Faturamento NNE'!$AA$2:$AA$707,'Infos Relatório'!BK$1)</f>
        <v>0</v>
      </c>
      <c r="BL375" s="542">
        <f>SUMIFS('Faturamento NNE'!$H$2:$H$707,'Faturamento NNE'!$E$2:$E$707,'Infos Relatório'!$B$326,'Faturamento NNE'!$F$2:$F$707,'Infos Relatório'!$B375,'Faturamento NNE'!$AA$2:$AA$707,'Infos Relatório'!BK$1)</f>
        <v>0</v>
      </c>
      <c r="BM375" s="542">
        <f>SUMIFS('Faturamento NNE'!$K$2:$K$707,'Faturamento NNE'!$E$2:$E$707,'Infos Relatório'!$B$326,'Faturamento NNE'!$F$2:$F$707,'Infos Relatório'!$B375,'Faturamento NNE'!$AA$2:$AA$707,'Infos Relatório'!BK$1)</f>
        <v>0</v>
      </c>
      <c r="BN375" s="546">
        <f>SUMIFS('Faturamento NNE'!$P$2:$P$707,'Faturamento NNE'!$E$2:$E$707,'Infos Relatório'!$B$326,'Faturamento NNE'!$F$2:$F$707,'Infos Relatório'!$B375,'Faturamento NNE'!$AA$2:$AA$707,'Infos Relatório'!BK$1,'Faturamento NNE'!$U$2:$U$707,"Sim")+SUMIFS('Faturamento NNE'!$Q$2:$Q$707,'Faturamento NNE'!$E$2:$E$707,'Infos Relatório'!$B$326,'Faturamento NNE'!$F$2:$F$707,'Infos Relatório'!$B375,'Faturamento NNE'!$AA$2:$AA$707,'Infos Relatório'!BK$1,'Faturamento NNE'!$U$2:$U$707,"Sim")</f>
        <v>0</v>
      </c>
      <c r="BO375" s="227" t="e">
        <f t="shared" si="118"/>
        <v>#DIV/0!</v>
      </c>
      <c r="BP375" s="545">
        <f>SUMIFS('Faturamento NNE'!$I$2:$I$707,'Faturamento NNE'!$E$2:$E$707,'Infos Relatório'!$B$326,'Faturamento NNE'!$F$2:$F$707,'Infos Relatório'!$B375,'Faturamento NNE'!$AA$2:$AA$707,'Infos Relatório'!BK$1)</f>
        <v>0</v>
      </c>
      <c r="BQ375" s="541">
        <f>COUNTIFS('Faturamento NNE'!$E$2:$E$707,'Infos Relatório'!$B$326,'Faturamento NNE'!$F$2:$F$707,'Infos Relatório'!$B375,'Faturamento NNE'!$AA$2:$AA$707,'Infos Relatório'!BQ$1)</f>
        <v>0</v>
      </c>
      <c r="BR375" s="542">
        <f>SUMIFS('Faturamento NNE'!$H$2:$H$707,'Faturamento NNE'!$E$2:$E$707,'Infos Relatório'!$B$326,'Faturamento NNE'!$F$2:$F$707,'Infos Relatório'!$B375,'Faturamento NNE'!$AA$2:$AA$707,'Infos Relatório'!BQ$1)</f>
        <v>0</v>
      </c>
      <c r="BS375" s="542">
        <f>SUMIFS('Faturamento NNE'!$K$2:$K$707,'Faturamento NNE'!$E$2:$E$707,'Infos Relatório'!$B$326,'Faturamento NNE'!$F$2:$F$707,'Infos Relatório'!$B375,'Faturamento NNE'!$AA$2:$AA$707,'Infos Relatório'!BQ$1)</f>
        <v>0</v>
      </c>
      <c r="BT375" s="546">
        <f>SUMIFS('Faturamento NNE'!$P$2:$P$707,'Faturamento NNE'!$E$2:$E$707,'Infos Relatório'!$B$326,'Faturamento NNE'!$F$2:$F$707,'Infos Relatório'!$B375,'Faturamento NNE'!$AA$2:$AA$707,'Infos Relatório'!BQ$1,'Faturamento NNE'!$U$2:$U$707,"Sim")+SUMIFS('Faturamento NNE'!$Q$2:$Q$707,'Faturamento NNE'!$E$2:$E$707,'Infos Relatório'!$B$326,'Faturamento NNE'!$F$2:$F$707,'Infos Relatório'!$B375,'Faturamento NNE'!$AA$2:$AA$707,'Infos Relatório'!BQ$1,'Faturamento NNE'!$U$2:$U$707,"Sim")</f>
        <v>0</v>
      </c>
      <c r="BU375" s="227" t="e">
        <f t="shared" si="119"/>
        <v>#DIV/0!</v>
      </c>
      <c r="BV375" s="545">
        <f>SUMIFS('Faturamento NNE'!$I$2:$I$707,'Faturamento NNE'!$E$2:$E$707,'Infos Relatório'!$B$326,'Faturamento NNE'!$F$2:$F$707,'Infos Relatório'!$B375,'Faturamento NNE'!$AA$2:$AA$707,'Infos Relatório'!BQ$1)</f>
        <v>0</v>
      </c>
    </row>
    <row r="376" spans="2:74">
      <c r="B376" s="217" t="s">
        <v>179</v>
      </c>
      <c r="C376" s="541">
        <f>COUNTIFS('Faturamento NNE'!$E$2:$E$707,'Infos Relatório'!$B$326,'Faturamento NNE'!$F$2:$F$707,'Infos Relatório'!$B376,'Faturamento NNE'!$AA$2:$AA$707,'Infos Relatório'!C$1)</f>
        <v>0</v>
      </c>
      <c r="D376" s="542">
        <f>SUMIFS('Faturamento NNE'!$H$2:$H$707,'Faturamento NNE'!$E$2:$E$707,'Infos Relatório'!$B$326,'Faturamento NNE'!$F$2:$F$707,'Infos Relatório'!$B376,'Faturamento NNE'!$AA$2:$AA$707,'Infos Relatório'!C$1)</f>
        <v>0</v>
      </c>
      <c r="E376" s="543">
        <f>SUMIFS('Faturamento NNE'!$K$2:$K$707,'Faturamento NNE'!$E$2:$E$707,'Infos Relatório'!$B$326,'Faturamento NNE'!$F$2:$F$707,'Infos Relatório'!$B376,'Faturamento NNE'!$AA$2:$AA$707,'Infos Relatório'!C$1)</f>
        <v>0</v>
      </c>
      <c r="F376" s="544">
        <f>SUMIFS('Faturamento NNE'!$P$2:$P$707,'Faturamento NNE'!$E$2:$E$707,'Infos Relatório'!$B$326,'Faturamento NNE'!$F$2:$F$707,'Infos Relatório'!$B376,'Faturamento NNE'!$AA$2:$AA$707,'Infos Relatório'!C$1,'Faturamento NNE'!$U$2:$U$707,"Sim")+SUMIFS('Faturamento NNE'!$Q$2:$Q$707,'Faturamento NNE'!$E$2:$E$707,'Infos Relatório'!$B$326,'Faturamento NNE'!$F$2:$F$707,'Infos Relatório'!$B376,'Faturamento NNE'!$AA$2:$AA$707,'Infos Relatório'!C$1,'Faturamento NNE'!$U$2:$U$707,"Sim")</f>
        <v>0</v>
      </c>
      <c r="G376" s="283" t="e">
        <f t="shared" si="108"/>
        <v>#DIV/0!</v>
      </c>
      <c r="H376" s="545">
        <f>SUMIFS('Faturamento NNE'!$I$2:$I$707,'Faturamento NNE'!$E$2:$E$707,'Infos Relatório'!$B$326,'Faturamento NNE'!$F$2:$F$707,'Infos Relatório'!$B376,'Faturamento NNE'!$AA$2:$AA$707,'Infos Relatório'!C$1)</f>
        <v>0</v>
      </c>
      <c r="I376" s="541">
        <f>COUNTIFS('Faturamento NNE'!$E$2:$E$707,'Infos Relatório'!$B$326,'Faturamento NNE'!$F$2:$F$707,'Infos Relatório'!$B376,'Faturamento NNE'!$AA$2:$AA$707,'Infos Relatório'!I$1)</f>
        <v>0</v>
      </c>
      <c r="J376" s="542">
        <f>SUMIFS('Faturamento NNE'!$H$2:$H$707,'Faturamento NNE'!$E$2:$E$707,'Infos Relatório'!$B$326,'Faturamento NNE'!$F$2:$F$707,'Infos Relatório'!$B376,'Faturamento NNE'!$AA$2:$AA$707,'Infos Relatório'!I$1)</f>
        <v>0</v>
      </c>
      <c r="K376" s="543">
        <f>SUMIFS('Faturamento NNE'!$K$2:$K$707,'Faturamento NNE'!$E$2:$E$707,'Infos Relatório'!$B$326,'Faturamento NNE'!$F$2:$F$707,'Infos Relatório'!$B376,'Faturamento NNE'!$AA$2:$AA$707,'Infos Relatório'!I$1)</f>
        <v>0</v>
      </c>
      <c r="L376" s="544">
        <f>SUMIFS('Faturamento NNE'!$P$2:$P$707,'Faturamento NNE'!$E$2:$E$707,'Infos Relatório'!$B$326,'Faturamento NNE'!$F$2:$F$707,'Infos Relatório'!$B376,'Faturamento NNE'!$AA$2:$AA$707,'Infos Relatório'!I$1,'Faturamento NNE'!$U$2:$U$707,"Sim")+SUMIFS('Faturamento NNE'!$Q$2:$Q$707,'Faturamento NNE'!$E$2:$E$707,'Infos Relatório'!$B$326,'Faturamento NNE'!$F$2:$F$707,'Infos Relatório'!$B376,'Faturamento NNE'!$AA$2:$AA$707,'Infos Relatório'!I$1,'Faturamento NNE'!$U$2:$U$707,"Sim")</f>
        <v>0</v>
      </c>
      <c r="M376" s="283" t="e">
        <f t="shared" si="109"/>
        <v>#DIV/0!</v>
      </c>
      <c r="N376" s="545">
        <f>SUMIFS('Faturamento NNE'!$I$2:$I$707,'Faturamento NNE'!$E$2:$E$707,'Infos Relatório'!$B$326,'Faturamento NNE'!$F$2:$F$707,'Infos Relatório'!$B376,'Faturamento NNE'!$AA$2:$AA$707,'Infos Relatório'!I$1)</f>
        <v>0</v>
      </c>
      <c r="O376" s="541">
        <f>COUNTIFS('Faturamento NNE'!$E$2:$E$707,'Infos Relatório'!$B$326,'Faturamento NNE'!$F$2:$F$707,'Infos Relatório'!$B376,'Faturamento NNE'!$AA$2:$AA$707,'Infos Relatório'!O$1)</f>
        <v>0</v>
      </c>
      <c r="P376" s="542">
        <f>SUMIFS('Faturamento NNE'!$H$2:$H$707,'Faturamento NNE'!$E$2:$E$707,'Infos Relatório'!$B$326,'Faturamento NNE'!$F$2:$F$707,'Infos Relatório'!$B376,'Faturamento NNE'!$AA$2:$AA$707,'Infos Relatório'!O$1)</f>
        <v>0</v>
      </c>
      <c r="Q376" s="542">
        <f>SUMIFS('Faturamento NNE'!$K$2:$K$707,'Faturamento NNE'!$E$2:$E$707,'Infos Relatório'!$B$326,'Faturamento NNE'!$F$2:$F$707,'Infos Relatório'!$B376,'Faturamento NNE'!$AA$2:$AA$707,'Infos Relatório'!O$1)</f>
        <v>0</v>
      </c>
      <c r="R376" s="546">
        <f>SUMIFS('Faturamento NNE'!$P$2:$P$707,'Faturamento NNE'!$E$2:$E$707,'Infos Relatório'!$B$326,'Faturamento NNE'!$F$2:$F$707,'Infos Relatório'!$B376,'Faturamento NNE'!$AA$2:$AA$707,'Infos Relatório'!O$1,'Faturamento NNE'!$U$2:$U$707,"Sim")+SUMIFS('Faturamento NNE'!$Q$2:$Q$707,'Faturamento NNE'!$E$2:$E$707,'Infos Relatório'!$B$326,'Faturamento NNE'!$F$2:$F$707,'Infos Relatório'!$B376,'Faturamento NNE'!$AA$2:$AA$707,'Infos Relatório'!O$1,'Faturamento NNE'!$U$2:$U$707,"Sim")</f>
        <v>0</v>
      </c>
      <c r="S376" s="227" t="e">
        <f t="shared" si="110"/>
        <v>#DIV/0!</v>
      </c>
      <c r="T376" s="545">
        <f>SUMIFS('Faturamento NNE'!$I$2:$I$707,'Faturamento NNE'!$E$2:$E$707,'Infos Relatório'!$B$326,'Faturamento NNE'!$F$2:$F$707,'Infos Relatório'!$B376,'Faturamento NNE'!$AA$2:$AA$707,'Infos Relatório'!O$1)</f>
        <v>0</v>
      </c>
      <c r="U376" s="541">
        <f>COUNTIFS('Faturamento NNE'!$E$2:$E$707,'Infos Relatório'!$B$326,'Faturamento NNE'!$F$2:$F$707,'Infos Relatório'!$B376,'Faturamento NNE'!$AA$2:$AA$707,'Infos Relatório'!U$1)</f>
        <v>0</v>
      </c>
      <c r="V376" s="542">
        <f>SUMIFS('Faturamento NNE'!$H$2:$H$707,'Faturamento NNE'!$E$2:$E$707,'Infos Relatório'!$B$326,'Faturamento NNE'!$F$2:$F$707,'Infos Relatório'!$B376,'Faturamento NNE'!$AA$2:$AA$707,'Infos Relatório'!U$1)</f>
        <v>0</v>
      </c>
      <c r="W376" s="542">
        <f>SUMIFS('Faturamento NNE'!$K$2:$K$707,'Faturamento NNE'!$E$2:$E$707,'Infos Relatório'!$B$326,'Faturamento NNE'!$F$2:$F$707,'Infos Relatório'!$B376,'Faturamento NNE'!$AA$2:$AA$707,'Infos Relatório'!U$1)</f>
        <v>0</v>
      </c>
      <c r="X376" s="546">
        <f>SUMIFS('Faturamento NNE'!$P$2:$P$707,'Faturamento NNE'!$E$2:$E$707,'Infos Relatório'!$B$326,'Faturamento NNE'!$F$2:$F$707,'Infos Relatório'!$B376,'Faturamento NNE'!$AA$2:$AA$707,'Infos Relatório'!U$1,'Faturamento NNE'!$U$2:$U$707,"Sim")+SUMIFS('Faturamento NNE'!$Q$2:$Q$707,'Faturamento NNE'!$E$2:$E$707,'Infos Relatório'!$B$326,'Faturamento NNE'!$F$2:$F$707,'Infos Relatório'!$B376,'Faturamento NNE'!$AA$2:$AA$707,'Infos Relatório'!U$1,'Faturamento NNE'!$U$2:$U$707,"Sim")</f>
        <v>0</v>
      </c>
      <c r="Y376" s="227" t="e">
        <f t="shared" si="111"/>
        <v>#DIV/0!</v>
      </c>
      <c r="Z376" s="545">
        <f>SUMIFS('Faturamento NNE'!$I$2:$I$707,'Faturamento NNE'!$E$2:$E$707,'Infos Relatório'!$B$326,'Faturamento NNE'!$F$2:$F$707,'Infos Relatório'!$B376,'Faturamento NNE'!$AA$2:$AA$707,'Infos Relatório'!U$1)</f>
        <v>0</v>
      </c>
      <c r="AA376" s="541">
        <f>COUNTIFS('Faturamento NNE'!$E$2:$E$707,'Infos Relatório'!$B$326,'Faturamento NNE'!$F$2:$F$707,'Infos Relatório'!$B376,'Faturamento NNE'!$AA$2:$AA$707,'Infos Relatório'!AA$1)</f>
        <v>0</v>
      </c>
      <c r="AB376" s="542">
        <f>SUMIFS('Faturamento NNE'!$H$2:$H$707,'Faturamento NNE'!$E$2:$E$707,'Infos Relatório'!$B$326,'Faturamento NNE'!$F$2:$F$707,'Infos Relatório'!$B376,'Faturamento NNE'!$AA$2:$AA$707,'Infos Relatório'!AA$1)</f>
        <v>0</v>
      </c>
      <c r="AC376" s="542">
        <f>SUMIFS('Faturamento NNE'!$K$2:$K$707,'Faturamento NNE'!$E$2:$E$707,'Infos Relatório'!$B$326,'Faturamento NNE'!$F$2:$F$707,'Infos Relatório'!$B376,'Faturamento NNE'!$AA$2:$AA$707,'Infos Relatório'!AA$1)</f>
        <v>0</v>
      </c>
      <c r="AD376" s="546">
        <f>SUMIFS('Faturamento NNE'!$P$2:$P$707,'Faturamento NNE'!$E$2:$E$707,'Infos Relatório'!$B$326,'Faturamento NNE'!$F$2:$F$707,'Infos Relatório'!$B376,'Faturamento NNE'!$AA$2:$AA$707,'Infos Relatório'!AA$1,'Faturamento NNE'!$U$2:$U$707,"Sim")+SUMIFS('Faturamento NNE'!$Q$2:$Q$707,'Faturamento NNE'!$E$2:$E$707,'Infos Relatório'!$B$326,'Faturamento NNE'!$F$2:$F$707,'Infos Relatório'!$B376,'Faturamento NNE'!$AA$2:$AA$707,'Infos Relatório'!AA$1,'Faturamento NNE'!$U$2:$U$707,"Sim")</f>
        <v>0</v>
      </c>
      <c r="AE376" s="227" t="e">
        <f t="shared" si="112"/>
        <v>#DIV/0!</v>
      </c>
      <c r="AF376" s="545">
        <f>SUMIFS('Faturamento NNE'!$I$2:$I$707,'Faturamento NNE'!$E$2:$E$707,'Infos Relatório'!$B$326,'Faturamento NNE'!$F$2:$F$707,'Infos Relatório'!$B376,'Faturamento NNE'!$AA$2:$AA$707,'Infos Relatório'!AA$1)</f>
        <v>0</v>
      </c>
      <c r="AG376" s="541">
        <f>COUNTIFS('Faturamento NNE'!$E$2:$E$707,'Infos Relatório'!$B$326,'Faturamento NNE'!$F$2:$F$707,'Infos Relatório'!$B376,'Faturamento NNE'!$AA$2:$AA$707,'Infos Relatório'!AG$1)</f>
        <v>0</v>
      </c>
      <c r="AH376" s="542">
        <f>SUMIFS('Faturamento NNE'!$H$2:$H$707,'Faturamento NNE'!$E$2:$E$707,'Infos Relatório'!$B$326,'Faturamento NNE'!$F$2:$F$707,'Infos Relatório'!$B376,'Faturamento NNE'!$AA$2:$AA$707,'Infos Relatório'!AG$1)</f>
        <v>0</v>
      </c>
      <c r="AI376" s="542">
        <f>SUMIFS('Faturamento NNE'!$K$2:$K$707,'Faturamento NNE'!$E$2:$E$707,'Infos Relatório'!$B$326,'Faturamento NNE'!$F$2:$F$707,'Infos Relatório'!$B376,'Faturamento NNE'!$AA$2:$AA$707,'Infos Relatório'!AG$1)</f>
        <v>0</v>
      </c>
      <c r="AJ376" s="546">
        <f>SUMIFS('Faturamento NNE'!$P$2:$P$707,'Faturamento NNE'!$E$2:$E$707,'Infos Relatório'!$B$326,'Faturamento NNE'!$F$2:$F$707,'Infos Relatório'!$B376,'Faturamento NNE'!$AA$2:$AA$707,'Infos Relatório'!AG$1,'Faturamento NNE'!$U$2:$U$707,"Sim")+SUMIFS('Faturamento NNE'!$Q$2:$Q$707,'Faturamento NNE'!$E$2:$E$707,'Infos Relatório'!$B$326,'Faturamento NNE'!$F$2:$F$707,'Infos Relatório'!$B376,'Faturamento NNE'!$AA$2:$AA$707,'Infos Relatório'!AG$1,'Faturamento NNE'!$U$2:$U$707,"Sim")</f>
        <v>0</v>
      </c>
      <c r="AK376" s="227" t="e">
        <f t="shared" si="113"/>
        <v>#DIV/0!</v>
      </c>
      <c r="AL376" s="545">
        <f>SUMIFS('Faturamento NNE'!$I$2:$I$707,'Faturamento NNE'!$E$2:$E$707,'Infos Relatório'!$B$326,'Faturamento NNE'!$F$2:$F$707,'Infos Relatório'!$B376,'Faturamento NNE'!$AA$2:$AA$707,'Infos Relatório'!AG$1)</f>
        <v>0</v>
      </c>
      <c r="AM376" s="541">
        <f>COUNTIFS('Faturamento NNE'!$E$2:$E$707,'Infos Relatório'!$B$326,'Faturamento NNE'!$F$2:$F$707,'Infos Relatório'!$B376,'Faturamento NNE'!$AA$2:$AA$707,'Infos Relatório'!AM$1)</f>
        <v>0</v>
      </c>
      <c r="AN376" s="542">
        <f>SUMIFS('Faturamento NNE'!$H$2:$H$707,'Faturamento NNE'!$E$2:$E$707,'Infos Relatório'!$B$326,'Faturamento NNE'!$F$2:$F$707,'Infos Relatório'!$B376,'Faturamento NNE'!$AA$2:$AA$707,'Infos Relatório'!AM$1)</f>
        <v>0</v>
      </c>
      <c r="AO376" s="542">
        <f>SUMIFS('Faturamento NNE'!$K$2:$K$707,'Faturamento NNE'!$E$2:$E$707,'Infos Relatório'!$B$326,'Faturamento NNE'!$F$2:$F$707,'Infos Relatório'!$B376,'Faturamento NNE'!$AA$2:$AA$707,'Infos Relatório'!AM$1)</f>
        <v>0</v>
      </c>
      <c r="AP376" s="546">
        <f>SUMIFS('Faturamento NNE'!$P$2:$P$707,'Faturamento NNE'!$E$2:$E$707,'Infos Relatório'!$B$326,'Faturamento NNE'!$F$2:$F$707,'Infos Relatório'!$B376,'Faturamento NNE'!$AA$2:$AA$707,'Infos Relatório'!AM$1,'Faturamento NNE'!$U$2:$U$707,"Sim")+SUMIFS('Faturamento NNE'!$Q$2:$Q$707,'Faturamento NNE'!$E$2:$E$707,'Infos Relatório'!$B$326,'Faturamento NNE'!$F$2:$F$707,'Infos Relatório'!$B376,'Faturamento NNE'!$AA$2:$AA$707,'Infos Relatório'!AM$1,'Faturamento NNE'!$U$2:$U$707,"Sim")</f>
        <v>0</v>
      </c>
      <c r="AQ376" s="227" t="e">
        <f t="shared" si="114"/>
        <v>#DIV/0!</v>
      </c>
      <c r="AR376" s="545">
        <f>SUMIFS('Faturamento NNE'!$I$2:$I$707,'Faturamento NNE'!$E$2:$E$707,'Infos Relatório'!$B$326,'Faturamento NNE'!$F$2:$F$707,'Infos Relatório'!$B376,'Faturamento NNE'!$AA$2:$AA$707,'Infos Relatório'!AM$1)</f>
        <v>0</v>
      </c>
      <c r="AS376" s="541">
        <f>COUNTIFS('Faturamento NNE'!$E$2:$E$707,'Infos Relatório'!$B$326,'Faturamento NNE'!$F$2:$F$707,'Infos Relatório'!$B376,'Faturamento NNE'!$AA$2:$AA$707,'Infos Relatório'!AS$1)</f>
        <v>0</v>
      </c>
      <c r="AT376" s="542">
        <f>SUMIFS('Faturamento NNE'!$H$2:$H$707,'Faturamento NNE'!$E$2:$E$707,'Infos Relatório'!$B$326,'Faturamento NNE'!$F$2:$F$707,'Infos Relatório'!$B376,'Faturamento NNE'!$AA$2:$AA$707,'Infos Relatório'!AS$1)</f>
        <v>0</v>
      </c>
      <c r="AU376" s="542">
        <f>SUMIFS('Faturamento NNE'!$K$2:$K$707,'Faturamento NNE'!$E$2:$E$707,'Infos Relatório'!$B$326,'Faturamento NNE'!$F$2:$F$707,'Infos Relatório'!$B376,'Faturamento NNE'!$AA$2:$AA$707,'Infos Relatório'!AS$1)</f>
        <v>0</v>
      </c>
      <c r="AV376" s="546">
        <f>SUMIFS('Faturamento NNE'!$P$2:$P$707,'Faturamento NNE'!$E$2:$E$707,'Infos Relatório'!$B$326,'Faturamento NNE'!$F$2:$F$707,'Infos Relatório'!$B376,'Faturamento NNE'!$AA$2:$AA$707,'Infos Relatório'!AS$1,'Faturamento NNE'!$U$2:$U$707,"Sim")+SUMIFS('Faturamento NNE'!$Q$2:$Q$707,'Faturamento NNE'!$E$2:$E$707,'Infos Relatório'!$B$326,'Faturamento NNE'!$F$2:$F$707,'Infos Relatório'!$B376,'Faturamento NNE'!$AA$2:$AA$707,'Infos Relatório'!AS$1,'Faturamento NNE'!$U$2:$U$707,"Sim")</f>
        <v>0</v>
      </c>
      <c r="AW376" s="227" t="e">
        <f t="shared" si="115"/>
        <v>#DIV/0!</v>
      </c>
      <c r="AX376" s="545">
        <f>SUMIFS('Faturamento NNE'!$I$2:$I$707,'Faturamento NNE'!$E$2:$E$707,'Infos Relatório'!$B$326,'Faturamento NNE'!$F$2:$F$707,'Infos Relatório'!$B376,'Faturamento NNE'!$AA$2:$AA$707,'Infos Relatório'!AS$1)</f>
        <v>0</v>
      </c>
      <c r="AY376" s="541">
        <f>COUNTIFS('Faturamento NNE'!$E$2:$E$707,'Infos Relatório'!$B$326,'Faturamento NNE'!$F$2:$F$707,'Infos Relatório'!$B376,'Faturamento NNE'!$AA$2:$AA$707,'Infos Relatório'!AY$1)</f>
        <v>0</v>
      </c>
      <c r="AZ376" s="542">
        <f>SUMIFS('Faturamento NNE'!$H$2:$H$707,'Faturamento NNE'!$E$2:$E$707,'Infos Relatório'!$B$326,'Faturamento NNE'!$F$2:$F$707,'Infos Relatório'!$B376,'Faturamento NNE'!$AA$2:$AA$707,'Infos Relatório'!AY$1)</f>
        <v>0</v>
      </c>
      <c r="BA376" s="542">
        <f>SUMIFS('Faturamento NNE'!$K$2:$K$707,'Faturamento NNE'!$E$2:$E$707,'Infos Relatório'!$B$326,'Faturamento NNE'!$F$2:$F$707,'Infos Relatório'!$B376,'Faturamento NNE'!$AA$2:$AA$707,'Infos Relatório'!AY$1)</f>
        <v>0</v>
      </c>
      <c r="BB376" s="546">
        <f>SUMIFS('Faturamento NNE'!$P$2:$P$707,'Faturamento NNE'!$E$2:$E$707,'Infos Relatório'!$B$326,'Faturamento NNE'!$F$2:$F$707,'Infos Relatório'!$B376,'Faturamento NNE'!$AA$2:$AA$707,'Infos Relatório'!AY$1,'Faturamento NNE'!$U$2:$U$707,"Sim")+SUMIFS('Faturamento NNE'!$Q$2:$Q$707,'Faturamento NNE'!$E$2:$E$707,'Infos Relatório'!$B$326,'Faturamento NNE'!$F$2:$F$707,'Infos Relatório'!$B376,'Faturamento NNE'!$AA$2:$AA$707,'Infos Relatório'!AY$1,'Faturamento NNE'!$U$2:$U$707,"Sim")</f>
        <v>0</v>
      </c>
      <c r="BC376" s="227" t="e">
        <f t="shared" si="116"/>
        <v>#DIV/0!</v>
      </c>
      <c r="BD376" s="545">
        <f>SUMIFS('Faturamento NNE'!$I$2:$I$707,'Faturamento NNE'!$E$2:$E$707,'Infos Relatório'!$B$326,'Faturamento NNE'!$F$2:$F$707,'Infos Relatório'!$B376,'Faturamento NNE'!$AA$2:$AA$707,'Infos Relatório'!AY$1)</f>
        <v>0</v>
      </c>
      <c r="BE376" s="541">
        <f>COUNTIFS('Faturamento NNE'!$E$2:$E$707,'Infos Relatório'!$B$326,'Faturamento NNE'!$F$2:$F$707,'Infos Relatório'!$B376,'Faturamento NNE'!$AA$2:$AA$707,'Infos Relatório'!BE$1)</f>
        <v>0</v>
      </c>
      <c r="BF376" s="542">
        <f>SUMIFS('Faturamento NNE'!$H$2:$H$707,'Faturamento NNE'!$E$2:$E$707,'Infos Relatório'!$B$326,'Faturamento NNE'!$F$2:$F$707,'Infos Relatório'!$B376,'Faturamento NNE'!$AA$2:$AA$707,'Infos Relatório'!BE$1)</f>
        <v>0</v>
      </c>
      <c r="BG376" s="542">
        <f>SUMIFS('Faturamento NNE'!$K$2:$K$707,'Faturamento NNE'!$E$2:$E$707,'Infos Relatório'!$B$326,'Faturamento NNE'!$F$2:$F$707,'Infos Relatório'!$B376,'Faturamento NNE'!$AA$2:$AA$707,'Infos Relatório'!BE$1)</f>
        <v>0</v>
      </c>
      <c r="BH376" s="546">
        <f>SUMIFS('Faturamento NNE'!$P$2:$P$707,'Faturamento NNE'!$E$2:$E$707,'Infos Relatório'!$B$326,'Faturamento NNE'!$F$2:$F$707,'Infos Relatório'!$B376,'Faturamento NNE'!$AA$2:$AA$707,'Infos Relatório'!BE$1,'Faturamento NNE'!$U$2:$U$707,"Sim")+SUMIFS('Faturamento NNE'!$Q$2:$Q$707,'Faturamento NNE'!$E$2:$E$707,'Infos Relatório'!$B$326,'Faturamento NNE'!$F$2:$F$707,'Infos Relatório'!$B376,'Faturamento NNE'!$AA$2:$AA$707,'Infos Relatório'!BE$1,'Faturamento NNE'!$U$2:$U$707,"Sim")</f>
        <v>0</v>
      </c>
      <c r="BI376" s="227" t="e">
        <f t="shared" si="117"/>
        <v>#DIV/0!</v>
      </c>
      <c r="BJ376" s="545">
        <f>SUMIFS('Faturamento NNE'!$I$2:$I$707,'Faturamento NNE'!$E$2:$E$707,'Infos Relatório'!$B$326,'Faturamento NNE'!$F$2:$F$707,'Infos Relatório'!$B376,'Faturamento NNE'!$AA$2:$AA$707,'Infos Relatório'!BE$1)</f>
        <v>0</v>
      </c>
      <c r="BK376" s="541">
        <f>COUNTIFS('Faturamento NNE'!$E$2:$E$707,'Infos Relatório'!$B$326,'Faturamento NNE'!$F$2:$F$707,'Infos Relatório'!$B376,'Faturamento NNE'!$AA$2:$AA$707,'Infos Relatório'!BK$1)</f>
        <v>0</v>
      </c>
      <c r="BL376" s="542">
        <f>SUMIFS('Faturamento NNE'!$H$2:$H$707,'Faturamento NNE'!$E$2:$E$707,'Infos Relatório'!$B$326,'Faturamento NNE'!$F$2:$F$707,'Infos Relatório'!$B376,'Faturamento NNE'!$AA$2:$AA$707,'Infos Relatório'!BK$1)</f>
        <v>0</v>
      </c>
      <c r="BM376" s="542">
        <f>SUMIFS('Faturamento NNE'!$K$2:$K$707,'Faturamento NNE'!$E$2:$E$707,'Infos Relatório'!$B$326,'Faturamento NNE'!$F$2:$F$707,'Infos Relatório'!$B376,'Faturamento NNE'!$AA$2:$AA$707,'Infos Relatório'!BK$1)</f>
        <v>0</v>
      </c>
      <c r="BN376" s="546">
        <f>SUMIFS('Faturamento NNE'!$P$2:$P$707,'Faturamento NNE'!$E$2:$E$707,'Infos Relatório'!$B$326,'Faturamento NNE'!$F$2:$F$707,'Infos Relatório'!$B376,'Faturamento NNE'!$AA$2:$AA$707,'Infos Relatório'!BK$1,'Faturamento NNE'!$U$2:$U$707,"Sim")+SUMIFS('Faturamento NNE'!$Q$2:$Q$707,'Faturamento NNE'!$E$2:$E$707,'Infos Relatório'!$B$326,'Faturamento NNE'!$F$2:$F$707,'Infos Relatório'!$B376,'Faturamento NNE'!$AA$2:$AA$707,'Infos Relatório'!BK$1,'Faturamento NNE'!$U$2:$U$707,"Sim")</f>
        <v>0</v>
      </c>
      <c r="BO376" s="227" t="e">
        <f t="shared" si="118"/>
        <v>#DIV/0!</v>
      </c>
      <c r="BP376" s="545">
        <f>SUMIFS('Faturamento NNE'!$I$2:$I$707,'Faturamento NNE'!$E$2:$E$707,'Infos Relatório'!$B$326,'Faturamento NNE'!$F$2:$F$707,'Infos Relatório'!$B376,'Faturamento NNE'!$AA$2:$AA$707,'Infos Relatório'!BK$1)</f>
        <v>0</v>
      </c>
      <c r="BQ376" s="541">
        <f>COUNTIFS('Faturamento NNE'!$E$2:$E$707,'Infos Relatório'!$B$326,'Faturamento NNE'!$F$2:$F$707,'Infos Relatório'!$B376,'Faturamento NNE'!$AA$2:$AA$707,'Infos Relatório'!BQ$1)</f>
        <v>0</v>
      </c>
      <c r="BR376" s="542">
        <f>SUMIFS('Faturamento NNE'!$H$2:$H$707,'Faturamento NNE'!$E$2:$E$707,'Infos Relatório'!$B$326,'Faturamento NNE'!$F$2:$F$707,'Infos Relatório'!$B376,'Faturamento NNE'!$AA$2:$AA$707,'Infos Relatório'!BQ$1)</f>
        <v>0</v>
      </c>
      <c r="BS376" s="542">
        <f>SUMIFS('Faturamento NNE'!$K$2:$K$707,'Faturamento NNE'!$E$2:$E$707,'Infos Relatório'!$B$326,'Faturamento NNE'!$F$2:$F$707,'Infos Relatório'!$B376,'Faturamento NNE'!$AA$2:$AA$707,'Infos Relatório'!BQ$1)</f>
        <v>0</v>
      </c>
      <c r="BT376" s="546">
        <f>SUMIFS('Faturamento NNE'!$P$2:$P$707,'Faturamento NNE'!$E$2:$E$707,'Infos Relatório'!$B$326,'Faturamento NNE'!$F$2:$F$707,'Infos Relatório'!$B376,'Faturamento NNE'!$AA$2:$AA$707,'Infos Relatório'!BQ$1,'Faturamento NNE'!$U$2:$U$707,"Sim")+SUMIFS('Faturamento NNE'!$Q$2:$Q$707,'Faturamento NNE'!$E$2:$E$707,'Infos Relatório'!$B$326,'Faturamento NNE'!$F$2:$F$707,'Infos Relatório'!$B376,'Faturamento NNE'!$AA$2:$AA$707,'Infos Relatório'!BQ$1,'Faturamento NNE'!$U$2:$U$707,"Sim")</f>
        <v>0</v>
      </c>
      <c r="BU376" s="227" t="e">
        <f t="shared" si="119"/>
        <v>#DIV/0!</v>
      </c>
      <c r="BV376" s="545">
        <f>SUMIFS('Faturamento NNE'!$I$2:$I$707,'Faturamento NNE'!$E$2:$E$707,'Infos Relatório'!$B$326,'Faturamento NNE'!$F$2:$F$707,'Infos Relatório'!$B376,'Faturamento NNE'!$AA$2:$AA$707,'Infos Relatório'!BQ$1)</f>
        <v>0</v>
      </c>
    </row>
    <row r="377" spans="2:74">
      <c r="B377" s="217" t="s">
        <v>180</v>
      </c>
      <c r="C377" s="541">
        <f>COUNTIFS('Faturamento NNE'!$E$2:$E$707,'Infos Relatório'!$B$326,'Faturamento NNE'!$F$2:$F$707,'Infos Relatório'!$B377,'Faturamento NNE'!$AA$2:$AA$707,'Infos Relatório'!C$1)</f>
        <v>0</v>
      </c>
      <c r="D377" s="542">
        <f>SUMIFS('Faturamento NNE'!$H$2:$H$707,'Faturamento NNE'!$E$2:$E$707,'Infos Relatório'!$B$326,'Faturamento NNE'!$F$2:$F$707,'Infos Relatório'!$B377,'Faturamento NNE'!$AA$2:$AA$707,'Infos Relatório'!C$1)</f>
        <v>0</v>
      </c>
      <c r="E377" s="543">
        <f>SUMIFS('Faturamento NNE'!$K$2:$K$707,'Faturamento NNE'!$E$2:$E$707,'Infos Relatório'!$B$326,'Faturamento NNE'!$F$2:$F$707,'Infos Relatório'!$B377,'Faturamento NNE'!$AA$2:$AA$707,'Infos Relatório'!C$1)</f>
        <v>0</v>
      </c>
      <c r="F377" s="544">
        <f>SUMIFS('Faturamento NNE'!$P$2:$P$707,'Faturamento NNE'!$E$2:$E$707,'Infos Relatório'!$B$326,'Faturamento NNE'!$F$2:$F$707,'Infos Relatório'!$B377,'Faturamento NNE'!$AA$2:$AA$707,'Infos Relatório'!C$1,'Faturamento NNE'!$U$2:$U$707,"Sim")+SUMIFS('Faturamento NNE'!$Q$2:$Q$707,'Faturamento NNE'!$E$2:$E$707,'Infos Relatório'!$B$326,'Faturamento NNE'!$F$2:$F$707,'Infos Relatório'!$B377,'Faturamento NNE'!$AA$2:$AA$707,'Infos Relatório'!C$1,'Faturamento NNE'!$U$2:$U$707,"Sim")</f>
        <v>0</v>
      </c>
      <c r="G377" s="283" t="e">
        <f t="shared" si="108"/>
        <v>#DIV/0!</v>
      </c>
      <c r="H377" s="545">
        <f>SUMIFS('Faturamento NNE'!$I$2:$I$707,'Faturamento NNE'!$E$2:$E$707,'Infos Relatório'!$B$326,'Faturamento NNE'!$F$2:$F$707,'Infos Relatório'!$B377,'Faturamento NNE'!$AA$2:$AA$707,'Infos Relatório'!C$1)</f>
        <v>0</v>
      </c>
      <c r="I377" s="541">
        <f>COUNTIFS('Faturamento NNE'!$E$2:$E$707,'Infos Relatório'!$B$326,'Faturamento NNE'!$F$2:$F$707,'Infos Relatório'!$B377,'Faturamento NNE'!$AA$2:$AA$707,'Infos Relatório'!I$1)</f>
        <v>0</v>
      </c>
      <c r="J377" s="542">
        <f>SUMIFS('Faturamento NNE'!$H$2:$H$707,'Faturamento NNE'!$E$2:$E$707,'Infos Relatório'!$B$326,'Faturamento NNE'!$F$2:$F$707,'Infos Relatório'!$B377,'Faturamento NNE'!$AA$2:$AA$707,'Infos Relatório'!I$1)</f>
        <v>0</v>
      </c>
      <c r="K377" s="543">
        <f>SUMIFS('Faturamento NNE'!$K$2:$K$707,'Faturamento NNE'!$E$2:$E$707,'Infos Relatório'!$B$326,'Faturamento NNE'!$F$2:$F$707,'Infos Relatório'!$B377,'Faturamento NNE'!$AA$2:$AA$707,'Infos Relatório'!I$1)</f>
        <v>0</v>
      </c>
      <c r="L377" s="544">
        <f>SUMIFS('Faturamento NNE'!$P$2:$P$707,'Faturamento NNE'!$E$2:$E$707,'Infos Relatório'!$B$326,'Faturamento NNE'!$F$2:$F$707,'Infos Relatório'!$B377,'Faturamento NNE'!$AA$2:$AA$707,'Infos Relatório'!I$1,'Faturamento NNE'!$U$2:$U$707,"Sim")+SUMIFS('Faturamento NNE'!$Q$2:$Q$707,'Faturamento NNE'!$E$2:$E$707,'Infos Relatório'!$B$326,'Faturamento NNE'!$F$2:$F$707,'Infos Relatório'!$B377,'Faturamento NNE'!$AA$2:$AA$707,'Infos Relatório'!I$1,'Faturamento NNE'!$U$2:$U$707,"Sim")</f>
        <v>0</v>
      </c>
      <c r="M377" s="283" t="e">
        <f t="shared" si="109"/>
        <v>#DIV/0!</v>
      </c>
      <c r="N377" s="545">
        <f>SUMIFS('Faturamento NNE'!$I$2:$I$707,'Faturamento NNE'!$E$2:$E$707,'Infos Relatório'!$B$326,'Faturamento NNE'!$F$2:$F$707,'Infos Relatório'!$B377,'Faturamento NNE'!$AA$2:$AA$707,'Infos Relatório'!I$1)</f>
        <v>0</v>
      </c>
      <c r="O377" s="541">
        <f>COUNTIFS('Faturamento NNE'!$E$2:$E$707,'Infos Relatório'!$B$326,'Faturamento NNE'!$F$2:$F$707,'Infos Relatório'!$B377,'Faturamento NNE'!$AA$2:$AA$707,'Infos Relatório'!O$1)</f>
        <v>0</v>
      </c>
      <c r="P377" s="542">
        <f>SUMIFS('Faturamento NNE'!$H$2:$H$707,'Faturamento NNE'!$E$2:$E$707,'Infos Relatório'!$B$326,'Faturamento NNE'!$F$2:$F$707,'Infos Relatório'!$B377,'Faturamento NNE'!$AA$2:$AA$707,'Infos Relatório'!O$1)</f>
        <v>0</v>
      </c>
      <c r="Q377" s="542">
        <f>SUMIFS('Faturamento NNE'!$K$2:$K$707,'Faturamento NNE'!$E$2:$E$707,'Infos Relatório'!$B$326,'Faturamento NNE'!$F$2:$F$707,'Infos Relatório'!$B377,'Faturamento NNE'!$AA$2:$AA$707,'Infos Relatório'!O$1)</f>
        <v>0</v>
      </c>
      <c r="R377" s="546">
        <f>SUMIFS('Faturamento NNE'!$P$2:$P$707,'Faturamento NNE'!$E$2:$E$707,'Infos Relatório'!$B$326,'Faturamento NNE'!$F$2:$F$707,'Infos Relatório'!$B377,'Faturamento NNE'!$AA$2:$AA$707,'Infos Relatório'!O$1,'Faturamento NNE'!$U$2:$U$707,"Sim")+SUMIFS('Faturamento NNE'!$Q$2:$Q$707,'Faturamento NNE'!$E$2:$E$707,'Infos Relatório'!$B$326,'Faturamento NNE'!$F$2:$F$707,'Infos Relatório'!$B377,'Faturamento NNE'!$AA$2:$AA$707,'Infos Relatório'!O$1,'Faturamento NNE'!$U$2:$U$707,"Sim")</f>
        <v>0</v>
      </c>
      <c r="S377" s="227" t="e">
        <f t="shared" si="110"/>
        <v>#DIV/0!</v>
      </c>
      <c r="T377" s="545">
        <f>SUMIFS('Faturamento NNE'!$I$2:$I$707,'Faturamento NNE'!$E$2:$E$707,'Infos Relatório'!$B$326,'Faturamento NNE'!$F$2:$F$707,'Infos Relatório'!$B377,'Faturamento NNE'!$AA$2:$AA$707,'Infos Relatório'!O$1)</f>
        <v>0</v>
      </c>
      <c r="U377" s="541">
        <f>COUNTIFS('Faturamento NNE'!$E$2:$E$707,'Infos Relatório'!$B$326,'Faturamento NNE'!$F$2:$F$707,'Infos Relatório'!$B377,'Faturamento NNE'!$AA$2:$AA$707,'Infos Relatório'!U$1)</f>
        <v>0</v>
      </c>
      <c r="V377" s="542">
        <f>SUMIFS('Faturamento NNE'!$H$2:$H$707,'Faturamento NNE'!$E$2:$E$707,'Infos Relatório'!$B$326,'Faturamento NNE'!$F$2:$F$707,'Infos Relatório'!$B377,'Faturamento NNE'!$AA$2:$AA$707,'Infos Relatório'!U$1)</f>
        <v>0</v>
      </c>
      <c r="W377" s="542">
        <f>SUMIFS('Faturamento NNE'!$K$2:$K$707,'Faturamento NNE'!$E$2:$E$707,'Infos Relatório'!$B$326,'Faturamento NNE'!$F$2:$F$707,'Infos Relatório'!$B377,'Faturamento NNE'!$AA$2:$AA$707,'Infos Relatório'!U$1)</f>
        <v>0</v>
      </c>
      <c r="X377" s="546">
        <f>SUMIFS('Faturamento NNE'!$P$2:$P$707,'Faturamento NNE'!$E$2:$E$707,'Infos Relatório'!$B$326,'Faturamento NNE'!$F$2:$F$707,'Infos Relatório'!$B377,'Faturamento NNE'!$AA$2:$AA$707,'Infos Relatório'!U$1,'Faturamento NNE'!$U$2:$U$707,"Sim")+SUMIFS('Faturamento NNE'!$Q$2:$Q$707,'Faturamento NNE'!$E$2:$E$707,'Infos Relatório'!$B$326,'Faturamento NNE'!$F$2:$F$707,'Infos Relatório'!$B377,'Faturamento NNE'!$AA$2:$AA$707,'Infos Relatório'!U$1,'Faturamento NNE'!$U$2:$U$707,"Sim")</f>
        <v>0</v>
      </c>
      <c r="Y377" s="227" t="e">
        <f t="shared" si="111"/>
        <v>#DIV/0!</v>
      </c>
      <c r="Z377" s="545">
        <f>SUMIFS('Faturamento NNE'!$I$2:$I$707,'Faturamento NNE'!$E$2:$E$707,'Infos Relatório'!$B$326,'Faturamento NNE'!$F$2:$F$707,'Infos Relatório'!$B377,'Faturamento NNE'!$AA$2:$AA$707,'Infos Relatório'!U$1)</f>
        <v>0</v>
      </c>
      <c r="AA377" s="541">
        <f>COUNTIFS('Faturamento NNE'!$E$2:$E$707,'Infos Relatório'!$B$326,'Faturamento NNE'!$F$2:$F$707,'Infos Relatório'!$B377,'Faturamento NNE'!$AA$2:$AA$707,'Infos Relatório'!AA$1)</f>
        <v>0</v>
      </c>
      <c r="AB377" s="542">
        <f>SUMIFS('Faturamento NNE'!$H$2:$H$707,'Faturamento NNE'!$E$2:$E$707,'Infos Relatório'!$B$326,'Faturamento NNE'!$F$2:$F$707,'Infos Relatório'!$B377,'Faturamento NNE'!$AA$2:$AA$707,'Infos Relatório'!AA$1)</f>
        <v>0</v>
      </c>
      <c r="AC377" s="542">
        <f>SUMIFS('Faturamento NNE'!$K$2:$K$707,'Faturamento NNE'!$E$2:$E$707,'Infos Relatório'!$B$326,'Faturamento NNE'!$F$2:$F$707,'Infos Relatório'!$B377,'Faturamento NNE'!$AA$2:$AA$707,'Infos Relatório'!AA$1)</f>
        <v>0</v>
      </c>
      <c r="AD377" s="546">
        <f>SUMIFS('Faturamento NNE'!$P$2:$P$707,'Faturamento NNE'!$E$2:$E$707,'Infos Relatório'!$B$326,'Faturamento NNE'!$F$2:$F$707,'Infos Relatório'!$B377,'Faturamento NNE'!$AA$2:$AA$707,'Infos Relatório'!AA$1,'Faturamento NNE'!$U$2:$U$707,"Sim")+SUMIFS('Faturamento NNE'!$Q$2:$Q$707,'Faturamento NNE'!$E$2:$E$707,'Infos Relatório'!$B$326,'Faturamento NNE'!$F$2:$F$707,'Infos Relatório'!$B377,'Faturamento NNE'!$AA$2:$AA$707,'Infos Relatório'!AA$1,'Faturamento NNE'!$U$2:$U$707,"Sim")</f>
        <v>0</v>
      </c>
      <c r="AE377" s="227" t="e">
        <f t="shared" si="112"/>
        <v>#DIV/0!</v>
      </c>
      <c r="AF377" s="545">
        <f>SUMIFS('Faturamento NNE'!$I$2:$I$707,'Faturamento NNE'!$E$2:$E$707,'Infos Relatório'!$B$326,'Faturamento NNE'!$F$2:$F$707,'Infos Relatório'!$B377,'Faturamento NNE'!$AA$2:$AA$707,'Infos Relatório'!AA$1)</f>
        <v>0</v>
      </c>
      <c r="AG377" s="541">
        <f>COUNTIFS('Faturamento NNE'!$E$2:$E$707,'Infos Relatório'!$B$326,'Faturamento NNE'!$F$2:$F$707,'Infos Relatório'!$B377,'Faturamento NNE'!$AA$2:$AA$707,'Infos Relatório'!AG$1)</f>
        <v>0</v>
      </c>
      <c r="AH377" s="542">
        <f>SUMIFS('Faturamento NNE'!$H$2:$H$707,'Faturamento NNE'!$E$2:$E$707,'Infos Relatório'!$B$326,'Faturamento NNE'!$F$2:$F$707,'Infos Relatório'!$B377,'Faturamento NNE'!$AA$2:$AA$707,'Infos Relatório'!AG$1)</f>
        <v>0</v>
      </c>
      <c r="AI377" s="542">
        <f>SUMIFS('Faturamento NNE'!$K$2:$K$707,'Faturamento NNE'!$E$2:$E$707,'Infos Relatório'!$B$326,'Faturamento NNE'!$F$2:$F$707,'Infos Relatório'!$B377,'Faturamento NNE'!$AA$2:$AA$707,'Infos Relatório'!AG$1)</f>
        <v>0</v>
      </c>
      <c r="AJ377" s="546">
        <f>SUMIFS('Faturamento NNE'!$P$2:$P$707,'Faturamento NNE'!$E$2:$E$707,'Infos Relatório'!$B$326,'Faturamento NNE'!$F$2:$F$707,'Infos Relatório'!$B377,'Faturamento NNE'!$AA$2:$AA$707,'Infos Relatório'!AG$1,'Faturamento NNE'!$U$2:$U$707,"Sim")+SUMIFS('Faturamento NNE'!$Q$2:$Q$707,'Faturamento NNE'!$E$2:$E$707,'Infos Relatório'!$B$326,'Faturamento NNE'!$F$2:$F$707,'Infos Relatório'!$B377,'Faturamento NNE'!$AA$2:$AA$707,'Infos Relatório'!AG$1,'Faturamento NNE'!$U$2:$U$707,"Sim")</f>
        <v>0</v>
      </c>
      <c r="AK377" s="227" t="e">
        <f t="shared" si="113"/>
        <v>#DIV/0!</v>
      </c>
      <c r="AL377" s="545">
        <f>SUMIFS('Faturamento NNE'!$I$2:$I$707,'Faturamento NNE'!$E$2:$E$707,'Infos Relatório'!$B$326,'Faturamento NNE'!$F$2:$F$707,'Infos Relatório'!$B377,'Faturamento NNE'!$AA$2:$AA$707,'Infos Relatório'!AG$1)</f>
        <v>0</v>
      </c>
      <c r="AM377" s="541">
        <f>COUNTIFS('Faturamento NNE'!$E$2:$E$707,'Infos Relatório'!$B$326,'Faturamento NNE'!$F$2:$F$707,'Infos Relatório'!$B377,'Faturamento NNE'!$AA$2:$AA$707,'Infos Relatório'!AM$1)</f>
        <v>0</v>
      </c>
      <c r="AN377" s="542">
        <f>SUMIFS('Faturamento NNE'!$H$2:$H$707,'Faturamento NNE'!$E$2:$E$707,'Infos Relatório'!$B$326,'Faturamento NNE'!$F$2:$F$707,'Infos Relatório'!$B377,'Faturamento NNE'!$AA$2:$AA$707,'Infos Relatório'!AM$1)</f>
        <v>0</v>
      </c>
      <c r="AO377" s="542">
        <f>SUMIFS('Faturamento NNE'!$K$2:$K$707,'Faturamento NNE'!$E$2:$E$707,'Infos Relatório'!$B$326,'Faturamento NNE'!$F$2:$F$707,'Infos Relatório'!$B377,'Faturamento NNE'!$AA$2:$AA$707,'Infos Relatório'!AM$1)</f>
        <v>0</v>
      </c>
      <c r="AP377" s="546">
        <f>SUMIFS('Faturamento NNE'!$P$2:$P$707,'Faturamento NNE'!$E$2:$E$707,'Infos Relatório'!$B$326,'Faturamento NNE'!$F$2:$F$707,'Infos Relatório'!$B377,'Faturamento NNE'!$AA$2:$AA$707,'Infos Relatório'!AM$1,'Faturamento NNE'!$U$2:$U$707,"Sim")+SUMIFS('Faturamento NNE'!$Q$2:$Q$707,'Faturamento NNE'!$E$2:$E$707,'Infos Relatório'!$B$326,'Faturamento NNE'!$F$2:$F$707,'Infos Relatório'!$B377,'Faturamento NNE'!$AA$2:$AA$707,'Infos Relatório'!AM$1,'Faturamento NNE'!$U$2:$U$707,"Sim")</f>
        <v>0</v>
      </c>
      <c r="AQ377" s="227" t="e">
        <f t="shared" si="114"/>
        <v>#DIV/0!</v>
      </c>
      <c r="AR377" s="545">
        <f>SUMIFS('Faturamento NNE'!$I$2:$I$707,'Faturamento NNE'!$E$2:$E$707,'Infos Relatório'!$B$326,'Faturamento NNE'!$F$2:$F$707,'Infos Relatório'!$B377,'Faturamento NNE'!$AA$2:$AA$707,'Infos Relatório'!AM$1)</f>
        <v>0</v>
      </c>
      <c r="AS377" s="541">
        <f>COUNTIFS('Faturamento NNE'!$E$2:$E$707,'Infos Relatório'!$B$326,'Faturamento NNE'!$F$2:$F$707,'Infos Relatório'!$B377,'Faturamento NNE'!$AA$2:$AA$707,'Infos Relatório'!AS$1)</f>
        <v>0</v>
      </c>
      <c r="AT377" s="542">
        <f>SUMIFS('Faturamento NNE'!$H$2:$H$707,'Faturamento NNE'!$E$2:$E$707,'Infos Relatório'!$B$326,'Faturamento NNE'!$F$2:$F$707,'Infos Relatório'!$B377,'Faturamento NNE'!$AA$2:$AA$707,'Infos Relatório'!AS$1)</f>
        <v>0</v>
      </c>
      <c r="AU377" s="542">
        <f>SUMIFS('Faturamento NNE'!$K$2:$K$707,'Faturamento NNE'!$E$2:$E$707,'Infos Relatório'!$B$326,'Faturamento NNE'!$F$2:$F$707,'Infos Relatório'!$B377,'Faturamento NNE'!$AA$2:$AA$707,'Infos Relatório'!AS$1)</f>
        <v>0</v>
      </c>
      <c r="AV377" s="546">
        <f>SUMIFS('Faturamento NNE'!$P$2:$P$707,'Faturamento NNE'!$E$2:$E$707,'Infos Relatório'!$B$326,'Faturamento NNE'!$F$2:$F$707,'Infos Relatório'!$B377,'Faturamento NNE'!$AA$2:$AA$707,'Infos Relatório'!AS$1,'Faturamento NNE'!$U$2:$U$707,"Sim")+SUMIFS('Faturamento NNE'!$Q$2:$Q$707,'Faturamento NNE'!$E$2:$E$707,'Infos Relatório'!$B$326,'Faturamento NNE'!$F$2:$F$707,'Infos Relatório'!$B377,'Faturamento NNE'!$AA$2:$AA$707,'Infos Relatório'!AS$1,'Faturamento NNE'!$U$2:$U$707,"Sim")</f>
        <v>0</v>
      </c>
      <c r="AW377" s="227" t="e">
        <f t="shared" si="115"/>
        <v>#DIV/0!</v>
      </c>
      <c r="AX377" s="545">
        <f>SUMIFS('Faturamento NNE'!$I$2:$I$707,'Faturamento NNE'!$E$2:$E$707,'Infos Relatório'!$B$326,'Faturamento NNE'!$F$2:$F$707,'Infos Relatório'!$B377,'Faturamento NNE'!$AA$2:$AA$707,'Infos Relatório'!AS$1)</f>
        <v>0</v>
      </c>
      <c r="AY377" s="541">
        <f>COUNTIFS('Faturamento NNE'!$E$2:$E$707,'Infos Relatório'!$B$326,'Faturamento NNE'!$F$2:$F$707,'Infos Relatório'!$B377,'Faturamento NNE'!$AA$2:$AA$707,'Infos Relatório'!AY$1)</f>
        <v>0</v>
      </c>
      <c r="AZ377" s="542">
        <f>SUMIFS('Faturamento NNE'!$H$2:$H$707,'Faturamento NNE'!$E$2:$E$707,'Infos Relatório'!$B$326,'Faturamento NNE'!$F$2:$F$707,'Infos Relatório'!$B377,'Faturamento NNE'!$AA$2:$AA$707,'Infos Relatório'!AY$1)</f>
        <v>0</v>
      </c>
      <c r="BA377" s="542">
        <f>SUMIFS('Faturamento NNE'!$K$2:$K$707,'Faturamento NNE'!$E$2:$E$707,'Infos Relatório'!$B$326,'Faturamento NNE'!$F$2:$F$707,'Infos Relatório'!$B377,'Faturamento NNE'!$AA$2:$AA$707,'Infos Relatório'!AY$1)</f>
        <v>0</v>
      </c>
      <c r="BB377" s="546">
        <f>SUMIFS('Faturamento NNE'!$P$2:$P$707,'Faturamento NNE'!$E$2:$E$707,'Infos Relatório'!$B$326,'Faturamento NNE'!$F$2:$F$707,'Infos Relatório'!$B377,'Faturamento NNE'!$AA$2:$AA$707,'Infos Relatório'!AY$1,'Faturamento NNE'!$U$2:$U$707,"Sim")+SUMIFS('Faturamento NNE'!$Q$2:$Q$707,'Faturamento NNE'!$E$2:$E$707,'Infos Relatório'!$B$326,'Faturamento NNE'!$F$2:$F$707,'Infos Relatório'!$B377,'Faturamento NNE'!$AA$2:$AA$707,'Infos Relatório'!AY$1,'Faturamento NNE'!$U$2:$U$707,"Sim")</f>
        <v>0</v>
      </c>
      <c r="BC377" s="227" t="e">
        <f t="shared" si="116"/>
        <v>#DIV/0!</v>
      </c>
      <c r="BD377" s="545">
        <f>SUMIFS('Faturamento NNE'!$I$2:$I$707,'Faturamento NNE'!$E$2:$E$707,'Infos Relatório'!$B$326,'Faturamento NNE'!$F$2:$F$707,'Infos Relatório'!$B377,'Faturamento NNE'!$AA$2:$AA$707,'Infos Relatório'!AY$1)</f>
        <v>0</v>
      </c>
      <c r="BE377" s="541">
        <f>COUNTIFS('Faturamento NNE'!$E$2:$E$707,'Infos Relatório'!$B$326,'Faturamento NNE'!$F$2:$F$707,'Infos Relatório'!$B377,'Faturamento NNE'!$AA$2:$AA$707,'Infos Relatório'!BE$1)</f>
        <v>0</v>
      </c>
      <c r="BF377" s="542">
        <f>SUMIFS('Faturamento NNE'!$H$2:$H$707,'Faturamento NNE'!$E$2:$E$707,'Infos Relatório'!$B$326,'Faturamento NNE'!$F$2:$F$707,'Infos Relatório'!$B377,'Faturamento NNE'!$AA$2:$AA$707,'Infos Relatório'!BE$1)</f>
        <v>0</v>
      </c>
      <c r="BG377" s="542">
        <f>SUMIFS('Faturamento NNE'!$K$2:$K$707,'Faturamento NNE'!$E$2:$E$707,'Infos Relatório'!$B$326,'Faturamento NNE'!$F$2:$F$707,'Infos Relatório'!$B377,'Faturamento NNE'!$AA$2:$AA$707,'Infos Relatório'!BE$1)</f>
        <v>0</v>
      </c>
      <c r="BH377" s="546">
        <f>SUMIFS('Faturamento NNE'!$P$2:$P$707,'Faturamento NNE'!$E$2:$E$707,'Infos Relatório'!$B$326,'Faturamento NNE'!$F$2:$F$707,'Infos Relatório'!$B377,'Faturamento NNE'!$AA$2:$AA$707,'Infos Relatório'!BE$1,'Faturamento NNE'!$U$2:$U$707,"Sim")+SUMIFS('Faturamento NNE'!$Q$2:$Q$707,'Faturamento NNE'!$E$2:$E$707,'Infos Relatório'!$B$326,'Faturamento NNE'!$F$2:$F$707,'Infos Relatório'!$B377,'Faturamento NNE'!$AA$2:$AA$707,'Infos Relatório'!BE$1,'Faturamento NNE'!$U$2:$U$707,"Sim")</f>
        <v>0</v>
      </c>
      <c r="BI377" s="227" t="e">
        <f t="shared" si="117"/>
        <v>#DIV/0!</v>
      </c>
      <c r="BJ377" s="545">
        <f>SUMIFS('Faturamento NNE'!$I$2:$I$707,'Faturamento NNE'!$E$2:$E$707,'Infos Relatório'!$B$326,'Faturamento NNE'!$F$2:$F$707,'Infos Relatório'!$B377,'Faturamento NNE'!$AA$2:$AA$707,'Infos Relatório'!BE$1)</f>
        <v>0</v>
      </c>
      <c r="BK377" s="541">
        <f>COUNTIFS('Faturamento NNE'!$E$2:$E$707,'Infos Relatório'!$B$326,'Faturamento NNE'!$F$2:$F$707,'Infos Relatório'!$B377,'Faturamento NNE'!$AA$2:$AA$707,'Infos Relatório'!BK$1)</f>
        <v>0</v>
      </c>
      <c r="BL377" s="542">
        <f>SUMIFS('Faturamento NNE'!$H$2:$H$707,'Faturamento NNE'!$E$2:$E$707,'Infos Relatório'!$B$326,'Faturamento NNE'!$F$2:$F$707,'Infos Relatório'!$B377,'Faturamento NNE'!$AA$2:$AA$707,'Infos Relatório'!BK$1)</f>
        <v>0</v>
      </c>
      <c r="BM377" s="542">
        <f>SUMIFS('Faturamento NNE'!$K$2:$K$707,'Faturamento NNE'!$E$2:$E$707,'Infos Relatório'!$B$326,'Faturamento NNE'!$F$2:$F$707,'Infos Relatório'!$B377,'Faturamento NNE'!$AA$2:$AA$707,'Infos Relatório'!BK$1)</f>
        <v>0</v>
      </c>
      <c r="BN377" s="546">
        <f>SUMIFS('Faturamento NNE'!$P$2:$P$707,'Faturamento NNE'!$E$2:$E$707,'Infos Relatório'!$B$326,'Faturamento NNE'!$F$2:$F$707,'Infos Relatório'!$B377,'Faturamento NNE'!$AA$2:$AA$707,'Infos Relatório'!BK$1,'Faturamento NNE'!$U$2:$U$707,"Sim")+SUMIFS('Faturamento NNE'!$Q$2:$Q$707,'Faturamento NNE'!$E$2:$E$707,'Infos Relatório'!$B$326,'Faturamento NNE'!$F$2:$F$707,'Infos Relatório'!$B377,'Faturamento NNE'!$AA$2:$AA$707,'Infos Relatório'!BK$1,'Faturamento NNE'!$U$2:$U$707,"Sim")</f>
        <v>0</v>
      </c>
      <c r="BO377" s="227" t="e">
        <f t="shared" si="118"/>
        <v>#DIV/0!</v>
      </c>
      <c r="BP377" s="545">
        <f>SUMIFS('Faturamento NNE'!$I$2:$I$707,'Faturamento NNE'!$E$2:$E$707,'Infos Relatório'!$B$326,'Faturamento NNE'!$F$2:$F$707,'Infos Relatório'!$B377,'Faturamento NNE'!$AA$2:$AA$707,'Infos Relatório'!BK$1)</f>
        <v>0</v>
      </c>
      <c r="BQ377" s="541">
        <f>COUNTIFS('Faturamento NNE'!$E$2:$E$707,'Infos Relatório'!$B$326,'Faturamento NNE'!$F$2:$F$707,'Infos Relatório'!$B377,'Faturamento NNE'!$AA$2:$AA$707,'Infos Relatório'!BQ$1)</f>
        <v>0</v>
      </c>
      <c r="BR377" s="542">
        <f>SUMIFS('Faturamento NNE'!$H$2:$H$707,'Faturamento NNE'!$E$2:$E$707,'Infos Relatório'!$B$326,'Faturamento NNE'!$F$2:$F$707,'Infos Relatório'!$B377,'Faturamento NNE'!$AA$2:$AA$707,'Infos Relatório'!BQ$1)</f>
        <v>0</v>
      </c>
      <c r="BS377" s="542">
        <f>SUMIFS('Faturamento NNE'!$K$2:$K$707,'Faturamento NNE'!$E$2:$E$707,'Infos Relatório'!$B$326,'Faturamento NNE'!$F$2:$F$707,'Infos Relatório'!$B377,'Faturamento NNE'!$AA$2:$AA$707,'Infos Relatório'!BQ$1)</f>
        <v>0</v>
      </c>
      <c r="BT377" s="546">
        <f>SUMIFS('Faturamento NNE'!$P$2:$P$707,'Faturamento NNE'!$E$2:$E$707,'Infos Relatório'!$B$326,'Faturamento NNE'!$F$2:$F$707,'Infos Relatório'!$B377,'Faturamento NNE'!$AA$2:$AA$707,'Infos Relatório'!BQ$1,'Faturamento NNE'!$U$2:$U$707,"Sim")+SUMIFS('Faturamento NNE'!$Q$2:$Q$707,'Faturamento NNE'!$E$2:$E$707,'Infos Relatório'!$B$326,'Faturamento NNE'!$F$2:$F$707,'Infos Relatório'!$B377,'Faturamento NNE'!$AA$2:$AA$707,'Infos Relatório'!BQ$1,'Faturamento NNE'!$U$2:$U$707,"Sim")</f>
        <v>0</v>
      </c>
      <c r="BU377" s="227" t="e">
        <f t="shared" si="119"/>
        <v>#DIV/0!</v>
      </c>
      <c r="BV377" s="545">
        <f>SUMIFS('Faturamento NNE'!$I$2:$I$707,'Faturamento NNE'!$E$2:$E$707,'Infos Relatório'!$B$326,'Faturamento NNE'!$F$2:$F$707,'Infos Relatório'!$B377,'Faturamento NNE'!$AA$2:$AA$707,'Infos Relatório'!BQ$1)</f>
        <v>0</v>
      </c>
    </row>
    <row r="378" spans="2:74">
      <c r="B378" s="217" t="s">
        <v>181</v>
      </c>
      <c r="C378" s="541">
        <f>COUNTIFS('Faturamento NNE'!$E$2:$E$707,'Infos Relatório'!$B$326,'Faturamento NNE'!$F$2:$F$707,'Infos Relatório'!$B378,'Faturamento NNE'!$AA$2:$AA$707,'Infos Relatório'!C$1)</f>
        <v>0</v>
      </c>
      <c r="D378" s="542">
        <f>SUMIFS('Faturamento NNE'!$H$2:$H$707,'Faturamento NNE'!$E$2:$E$707,'Infos Relatório'!$B$326,'Faturamento NNE'!$F$2:$F$707,'Infos Relatório'!$B378,'Faturamento NNE'!$AA$2:$AA$707,'Infos Relatório'!C$1)</f>
        <v>0</v>
      </c>
      <c r="E378" s="543">
        <f>SUMIFS('Faturamento NNE'!$K$2:$K$707,'Faturamento NNE'!$E$2:$E$707,'Infos Relatório'!$B$326,'Faturamento NNE'!$F$2:$F$707,'Infos Relatório'!$B378,'Faturamento NNE'!$AA$2:$AA$707,'Infos Relatório'!C$1)</f>
        <v>0</v>
      </c>
      <c r="F378" s="544">
        <f>SUMIFS('Faturamento NNE'!$P$2:$P$707,'Faturamento NNE'!$E$2:$E$707,'Infos Relatório'!$B$326,'Faturamento NNE'!$F$2:$F$707,'Infos Relatório'!$B378,'Faturamento NNE'!$AA$2:$AA$707,'Infos Relatório'!C$1,'Faturamento NNE'!$U$2:$U$707,"Sim")+SUMIFS('Faturamento NNE'!$Q$2:$Q$707,'Faturamento NNE'!$E$2:$E$707,'Infos Relatório'!$B$326,'Faturamento NNE'!$F$2:$F$707,'Infos Relatório'!$B378,'Faturamento NNE'!$AA$2:$AA$707,'Infos Relatório'!C$1,'Faturamento NNE'!$U$2:$U$707,"Sim")</f>
        <v>0</v>
      </c>
      <c r="G378" s="283" t="e">
        <f t="shared" si="108"/>
        <v>#DIV/0!</v>
      </c>
      <c r="H378" s="545">
        <f>SUMIFS('Faturamento NNE'!$I$2:$I$707,'Faturamento NNE'!$E$2:$E$707,'Infos Relatório'!$B$326,'Faturamento NNE'!$F$2:$F$707,'Infos Relatório'!$B378,'Faturamento NNE'!$AA$2:$AA$707,'Infos Relatório'!C$1)</f>
        <v>0</v>
      </c>
      <c r="I378" s="541">
        <f>COUNTIFS('Faturamento NNE'!$E$2:$E$707,'Infos Relatório'!$B$326,'Faturamento NNE'!$F$2:$F$707,'Infos Relatório'!$B378,'Faturamento NNE'!$AA$2:$AA$707,'Infos Relatório'!I$1)</f>
        <v>0</v>
      </c>
      <c r="J378" s="542">
        <f>SUMIFS('Faturamento NNE'!$H$2:$H$707,'Faturamento NNE'!$E$2:$E$707,'Infos Relatório'!$B$326,'Faturamento NNE'!$F$2:$F$707,'Infos Relatório'!$B378,'Faturamento NNE'!$AA$2:$AA$707,'Infos Relatório'!I$1)</f>
        <v>0</v>
      </c>
      <c r="K378" s="543">
        <f>SUMIFS('Faturamento NNE'!$K$2:$K$707,'Faturamento NNE'!$E$2:$E$707,'Infos Relatório'!$B$326,'Faturamento NNE'!$F$2:$F$707,'Infos Relatório'!$B378,'Faturamento NNE'!$AA$2:$AA$707,'Infos Relatório'!I$1)</f>
        <v>0</v>
      </c>
      <c r="L378" s="544">
        <f>SUMIFS('Faturamento NNE'!$P$2:$P$707,'Faturamento NNE'!$E$2:$E$707,'Infos Relatório'!$B$326,'Faturamento NNE'!$F$2:$F$707,'Infos Relatório'!$B378,'Faturamento NNE'!$AA$2:$AA$707,'Infos Relatório'!I$1,'Faturamento NNE'!$U$2:$U$707,"Sim")+SUMIFS('Faturamento NNE'!$Q$2:$Q$707,'Faturamento NNE'!$E$2:$E$707,'Infos Relatório'!$B$326,'Faturamento NNE'!$F$2:$F$707,'Infos Relatório'!$B378,'Faturamento NNE'!$AA$2:$AA$707,'Infos Relatório'!I$1,'Faturamento NNE'!$U$2:$U$707,"Sim")</f>
        <v>0</v>
      </c>
      <c r="M378" s="283" t="e">
        <f t="shared" si="109"/>
        <v>#DIV/0!</v>
      </c>
      <c r="N378" s="545">
        <f>SUMIFS('Faturamento NNE'!$I$2:$I$707,'Faturamento NNE'!$E$2:$E$707,'Infos Relatório'!$B$326,'Faturamento NNE'!$F$2:$F$707,'Infos Relatório'!$B378,'Faturamento NNE'!$AA$2:$AA$707,'Infos Relatório'!I$1)</f>
        <v>0</v>
      </c>
      <c r="O378" s="541">
        <f>COUNTIFS('Faturamento NNE'!$E$2:$E$707,'Infos Relatório'!$B$326,'Faturamento NNE'!$F$2:$F$707,'Infos Relatório'!$B378,'Faturamento NNE'!$AA$2:$AA$707,'Infos Relatório'!O$1)</f>
        <v>0</v>
      </c>
      <c r="P378" s="542">
        <f>SUMIFS('Faturamento NNE'!$H$2:$H$707,'Faturamento NNE'!$E$2:$E$707,'Infos Relatório'!$B$326,'Faturamento NNE'!$F$2:$F$707,'Infos Relatório'!$B378,'Faturamento NNE'!$AA$2:$AA$707,'Infos Relatório'!O$1)</f>
        <v>0</v>
      </c>
      <c r="Q378" s="542">
        <f>SUMIFS('Faturamento NNE'!$K$2:$K$707,'Faturamento NNE'!$E$2:$E$707,'Infos Relatório'!$B$326,'Faturamento NNE'!$F$2:$F$707,'Infos Relatório'!$B378,'Faturamento NNE'!$AA$2:$AA$707,'Infos Relatório'!O$1)</f>
        <v>0</v>
      </c>
      <c r="R378" s="546">
        <f>SUMIFS('Faturamento NNE'!$P$2:$P$707,'Faturamento NNE'!$E$2:$E$707,'Infos Relatório'!$B$326,'Faturamento NNE'!$F$2:$F$707,'Infos Relatório'!$B378,'Faturamento NNE'!$AA$2:$AA$707,'Infos Relatório'!O$1,'Faturamento NNE'!$U$2:$U$707,"Sim")+SUMIFS('Faturamento NNE'!$Q$2:$Q$707,'Faturamento NNE'!$E$2:$E$707,'Infos Relatório'!$B$326,'Faturamento NNE'!$F$2:$F$707,'Infos Relatório'!$B378,'Faturamento NNE'!$AA$2:$AA$707,'Infos Relatório'!O$1,'Faturamento NNE'!$U$2:$U$707,"Sim")</f>
        <v>0</v>
      </c>
      <c r="S378" s="227" t="e">
        <f t="shared" si="110"/>
        <v>#DIV/0!</v>
      </c>
      <c r="T378" s="545">
        <f>SUMIFS('Faturamento NNE'!$I$2:$I$707,'Faturamento NNE'!$E$2:$E$707,'Infos Relatório'!$B$326,'Faturamento NNE'!$F$2:$F$707,'Infos Relatório'!$B378,'Faturamento NNE'!$AA$2:$AA$707,'Infos Relatório'!O$1)</f>
        <v>0</v>
      </c>
      <c r="U378" s="541">
        <f>COUNTIFS('Faturamento NNE'!$E$2:$E$707,'Infos Relatório'!$B$326,'Faturamento NNE'!$F$2:$F$707,'Infos Relatório'!$B378,'Faturamento NNE'!$AA$2:$AA$707,'Infos Relatório'!U$1)</f>
        <v>0</v>
      </c>
      <c r="V378" s="542">
        <f>SUMIFS('Faturamento NNE'!$H$2:$H$707,'Faturamento NNE'!$E$2:$E$707,'Infos Relatório'!$B$326,'Faturamento NNE'!$F$2:$F$707,'Infos Relatório'!$B378,'Faturamento NNE'!$AA$2:$AA$707,'Infos Relatório'!U$1)</f>
        <v>0</v>
      </c>
      <c r="W378" s="542">
        <f>SUMIFS('Faturamento NNE'!$K$2:$K$707,'Faturamento NNE'!$E$2:$E$707,'Infos Relatório'!$B$326,'Faturamento NNE'!$F$2:$F$707,'Infos Relatório'!$B378,'Faturamento NNE'!$AA$2:$AA$707,'Infos Relatório'!U$1)</f>
        <v>0</v>
      </c>
      <c r="X378" s="546">
        <f>SUMIFS('Faturamento NNE'!$P$2:$P$707,'Faturamento NNE'!$E$2:$E$707,'Infos Relatório'!$B$326,'Faturamento NNE'!$F$2:$F$707,'Infos Relatório'!$B378,'Faturamento NNE'!$AA$2:$AA$707,'Infos Relatório'!U$1,'Faturamento NNE'!$U$2:$U$707,"Sim")+SUMIFS('Faturamento NNE'!$Q$2:$Q$707,'Faturamento NNE'!$E$2:$E$707,'Infos Relatório'!$B$326,'Faturamento NNE'!$F$2:$F$707,'Infos Relatório'!$B378,'Faturamento NNE'!$AA$2:$AA$707,'Infos Relatório'!U$1,'Faturamento NNE'!$U$2:$U$707,"Sim")</f>
        <v>0</v>
      </c>
      <c r="Y378" s="227" t="e">
        <f t="shared" si="111"/>
        <v>#DIV/0!</v>
      </c>
      <c r="Z378" s="545">
        <f>SUMIFS('Faturamento NNE'!$I$2:$I$707,'Faturamento NNE'!$E$2:$E$707,'Infos Relatório'!$B$326,'Faturamento NNE'!$F$2:$F$707,'Infos Relatório'!$B378,'Faturamento NNE'!$AA$2:$AA$707,'Infos Relatório'!U$1)</f>
        <v>0</v>
      </c>
      <c r="AA378" s="541">
        <f>COUNTIFS('Faturamento NNE'!$E$2:$E$707,'Infos Relatório'!$B$326,'Faturamento NNE'!$F$2:$F$707,'Infos Relatório'!$B378,'Faturamento NNE'!$AA$2:$AA$707,'Infos Relatório'!AA$1)</f>
        <v>0</v>
      </c>
      <c r="AB378" s="542">
        <f>SUMIFS('Faturamento NNE'!$H$2:$H$707,'Faturamento NNE'!$E$2:$E$707,'Infos Relatório'!$B$326,'Faturamento NNE'!$F$2:$F$707,'Infos Relatório'!$B378,'Faturamento NNE'!$AA$2:$AA$707,'Infos Relatório'!AA$1)</f>
        <v>0</v>
      </c>
      <c r="AC378" s="542">
        <f>SUMIFS('Faturamento NNE'!$K$2:$K$707,'Faturamento NNE'!$E$2:$E$707,'Infos Relatório'!$B$326,'Faturamento NNE'!$F$2:$F$707,'Infos Relatório'!$B378,'Faturamento NNE'!$AA$2:$AA$707,'Infos Relatório'!AA$1)</f>
        <v>0</v>
      </c>
      <c r="AD378" s="546">
        <f>SUMIFS('Faturamento NNE'!$P$2:$P$707,'Faturamento NNE'!$E$2:$E$707,'Infos Relatório'!$B$326,'Faturamento NNE'!$F$2:$F$707,'Infos Relatório'!$B378,'Faturamento NNE'!$AA$2:$AA$707,'Infos Relatório'!AA$1,'Faturamento NNE'!$U$2:$U$707,"Sim")+SUMIFS('Faturamento NNE'!$Q$2:$Q$707,'Faturamento NNE'!$E$2:$E$707,'Infos Relatório'!$B$326,'Faturamento NNE'!$F$2:$F$707,'Infos Relatório'!$B378,'Faturamento NNE'!$AA$2:$AA$707,'Infos Relatório'!AA$1,'Faturamento NNE'!$U$2:$U$707,"Sim")</f>
        <v>0</v>
      </c>
      <c r="AE378" s="227" t="e">
        <f t="shared" si="112"/>
        <v>#DIV/0!</v>
      </c>
      <c r="AF378" s="545">
        <f>SUMIFS('Faturamento NNE'!$I$2:$I$707,'Faturamento NNE'!$E$2:$E$707,'Infos Relatório'!$B$326,'Faturamento NNE'!$F$2:$F$707,'Infos Relatório'!$B378,'Faturamento NNE'!$AA$2:$AA$707,'Infos Relatório'!AA$1)</f>
        <v>0</v>
      </c>
      <c r="AG378" s="541">
        <f>COUNTIFS('Faturamento NNE'!$E$2:$E$707,'Infos Relatório'!$B$326,'Faturamento NNE'!$F$2:$F$707,'Infos Relatório'!$B378,'Faturamento NNE'!$AA$2:$AA$707,'Infos Relatório'!AG$1)</f>
        <v>0</v>
      </c>
      <c r="AH378" s="542">
        <f>SUMIFS('Faturamento NNE'!$H$2:$H$707,'Faturamento NNE'!$E$2:$E$707,'Infos Relatório'!$B$326,'Faturamento NNE'!$F$2:$F$707,'Infos Relatório'!$B378,'Faturamento NNE'!$AA$2:$AA$707,'Infos Relatório'!AG$1)</f>
        <v>0</v>
      </c>
      <c r="AI378" s="542">
        <f>SUMIFS('Faturamento NNE'!$K$2:$K$707,'Faturamento NNE'!$E$2:$E$707,'Infos Relatório'!$B$326,'Faturamento NNE'!$F$2:$F$707,'Infos Relatório'!$B378,'Faturamento NNE'!$AA$2:$AA$707,'Infos Relatório'!AG$1)</f>
        <v>0</v>
      </c>
      <c r="AJ378" s="546">
        <f>SUMIFS('Faturamento NNE'!$P$2:$P$707,'Faturamento NNE'!$E$2:$E$707,'Infos Relatório'!$B$326,'Faturamento NNE'!$F$2:$F$707,'Infos Relatório'!$B378,'Faturamento NNE'!$AA$2:$AA$707,'Infos Relatório'!AG$1,'Faturamento NNE'!$U$2:$U$707,"Sim")+SUMIFS('Faturamento NNE'!$Q$2:$Q$707,'Faturamento NNE'!$E$2:$E$707,'Infos Relatório'!$B$326,'Faturamento NNE'!$F$2:$F$707,'Infos Relatório'!$B378,'Faturamento NNE'!$AA$2:$AA$707,'Infos Relatório'!AG$1,'Faturamento NNE'!$U$2:$U$707,"Sim")</f>
        <v>0</v>
      </c>
      <c r="AK378" s="227" t="e">
        <f t="shared" si="113"/>
        <v>#DIV/0!</v>
      </c>
      <c r="AL378" s="545">
        <f>SUMIFS('Faturamento NNE'!$I$2:$I$707,'Faturamento NNE'!$E$2:$E$707,'Infos Relatório'!$B$326,'Faturamento NNE'!$F$2:$F$707,'Infos Relatório'!$B378,'Faturamento NNE'!$AA$2:$AA$707,'Infos Relatório'!AG$1)</f>
        <v>0</v>
      </c>
      <c r="AM378" s="541">
        <f>COUNTIFS('Faturamento NNE'!$E$2:$E$707,'Infos Relatório'!$B$326,'Faturamento NNE'!$F$2:$F$707,'Infos Relatório'!$B378,'Faturamento NNE'!$AA$2:$AA$707,'Infos Relatório'!AM$1)</f>
        <v>0</v>
      </c>
      <c r="AN378" s="542">
        <f>SUMIFS('Faturamento NNE'!$H$2:$H$707,'Faturamento NNE'!$E$2:$E$707,'Infos Relatório'!$B$326,'Faturamento NNE'!$F$2:$F$707,'Infos Relatório'!$B378,'Faturamento NNE'!$AA$2:$AA$707,'Infos Relatório'!AM$1)</f>
        <v>0</v>
      </c>
      <c r="AO378" s="542">
        <f>SUMIFS('Faturamento NNE'!$K$2:$K$707,'Faturamento NNE'!$E$2:$E$707,'Infos Relatório'!$B$326,'Faturamento NNE'!$F$2:$F$707,'Infos Relatório'!$B378,'Faturamento NNE'!$AA$2:$AA$707,'Infos Relatório'!AM$1)</f>
        <v>0</v>
      </c>
      <c r="AP378" s="546">
        <f>SUMIFS('Faturamento NNE'!$P$2:$P$707,'Faturamento NNE'!$E$2:$E$707,'Infos Relatório'!$B$326,'Faturamento NNE'!$F$2:$F$707,'Infos Relatório'!$B378,'Faturamento NNE'!$AA$2:$AA$707,'Infos Relatório'!AM$1,'Faturamento NNE'!$U$2:$U$707,"Sim")+SUMIFS('Faturamento NNE'!$Q$2:$Q$707,'Faturamento NNE'!$E$2:$E$707,'Infos Relatório'!$B$326,'Faturamento NNE'!$F$2:$F$707,'Infos Relatório'!$B378,'Faturamento NNE'!$AA$2:$AA$707,'Infos Relatório'!AM$1,'Faturamento NNE'!$U$2:$U$707,"Sim")</f>
        <v>0</v>
      </c>
      <c r="AQ378" s="227" t="e">
        <f t="shared" si="114"/>
        <v>#DIV/0!</v>
      </c>
      <c r="AR378" s="545">
        <f>SUMIFS('Faturamento NNE'!$I$2:$I$707,'Faturamento NNE'!$E$2:$E$707,'Infos Relatório'!$B$326,'Faturamento NNE'!$F$2:$F$707,'Infos Relatório'!$B378,'Faturamento NNE'!$AA$2:$AA$707,'Infos Relatório'!AM$1)</f>
        <v>0</v>
      </c>
      <c r="AS378" s="541">
        <f>COUNTIFS('Faturamento NNE'!$E$2:$E$707,'Infos Relatório'!$B$326,'Faturamento NNE'!$F$2:$F$707,'Infos Relatório'!$B378,'Faturamento NNE'!$AA$2:$AA$707,'Infos Relatório'!AS$1)</f>
        <v>0</v>
      </c>
      <c r="AT378" s="542">
        <f>SUMIFS('Faturamento NNE'!$H$2:$H$707,'Faturamento NNE'!$E$2:$E$707,'Infos Relatório'!$B$326,'Faturamento NNE'!$F$2:$F$707,'Infos Relatório'!$B378,'Faturamento NNE'!$AA$2:$AA$707,'Infos Relatório'!AS$1)</f>
        <v>0</v>
      </c>
      <c r="AU378" s="542">
        <f>SUMIFS('Faturamento NNE'!$K$2:$K$707,'Faturamento NNE'!$E$2:$E$707,'Infos Relatório'!$B$326,'Faturamento NNE'!$F$2:$F$707,'Infos Relatório'!$B378,'Faturamento NNE'!$AA$2:$AA$707,'Infos Relatório'!AS$1)</f>
        <v>0</v>
      </c>
      <c r="AV378" s="546">
        <f>SUMIFS('Faturamento NNE'!$P$2:$P$707,'Faturamento NNE'!$E$2:$E$707,'Infos Relatório'!$B$326,'Faturamento NNE'!$F$2:$F$707,'Infos Relatório'!$B378,'Faturamento NNE'!$AA$2:$AA$707,'Infos Relatório'!AS$1,'Faturamento NNE'!$U$2:$U$707,"Sim")+SUMIFS('Faturamento NNE'!$Q$2:$Q$707,'Faturamento NNE'!$E$2:$E$707,'Infos Relatório'!$B$326,'Faturamento NNE'!$F$2:$F$707,'Infos Relatório'!$B378,'Faturamento NNE'!$AA$2:$AA$707,'Infos Relatório'!AS$1,'Faturamento NNE'!$U$2:$U$707,"Sim")</f>
        <v>0</v>
      </c>
      <c r="AW378" s="227" t="e">
        <f t="shared" si="115"/>
        <v>#DIV/0!</v>
      </c>
      <c r="AX378" s="545">
        <f>SUMIFS('Faturamento NNE'!$I$2:$I$707,'Faturamento NNE'!$E$2:$E$707,'Infos Relatório'!$B$326,'Faturamento NNE'!$F$2:$F$707,'Infos Relatório'!$B378,'Faturamento NNE'!$AA$2:$AA$707,'Infos Relatório'!AS$1)</f>
        <v>0</v>
      </c>
      <c r="AY378" s="541">
        <f>COUNTIFS('Faturamento NNE'!$E$2:$E$707,'Infos Relatório'!$B$326,'Faturamento NNE'!$F$2:$F$707,'Infos Relatório'!$B378,'Faturamento NNE'!$AA$2:$AA$707,'Infos Relatório'!AY$1)</f>
        <v>0</v>
      </c>
      <c r="AZ378" s="542">
        <f>SUMIFS('Faturamento NNE'!$H$2:$H$707,'Faturamento NNE'!$E$2:$E$707,'Infos Relatório'!$B$326,'Faturamento NNE'!$F$2:$F$707,'Infos Relatório'!$B378,'Faturamento NNE'!$AA$2:$AA$707,'Infos Relatório'!AY$1)</f>
        <v>0</v>
      </c>
      <c r="BA378" s="542">
        <f>SUMIFS('Faturamento NNE'!$K$2:$K$707,'Faturamento NNE'!$E$2:$E$707,'Infos Relatório'!$B$326,'Faturamento NNE'!$F$2:$F$707,'Infos Relatório'!$B378,'Faturamento NNE'!$AA$2:$AA$707,'Infos Relatório'!AY$1)</f>
        <v>0</v>
      </c>
      <c r="BB378" s="546">
        <f>SUMIFS('Faturamento NNE'!$P$2:$P$707,'Faturamento NNE'!$E$2:$E$707,'Infos Relatório'!$B$326,'Faturamento NNE'!$F$2:$F$707,'Infos Relatório'!$B378,'Faturamento NNE'!$AA$2:$AA$707,'Infos Relatório'!AY$1,'Faturamento NNE'!$U$2:$U$707,"Sim")+SUMIFS('Faturamento NNE'!$Q$2:$Q$707,'Faturamento NNE'!$E$2:$E$707,'Infos Relatório'!$B$326,'Faturamento NNE'!$F$2:$F$707,'Infos Relatório'!$B378,'Faturamento NNE'!$AA$2:$AA$707,'Infos Relatório'!AY$1,'Faturamento NNE'!$U$2:$U$707,"Sim")</f>
        <v>0</v>
      </c>
      <c r="BC378" s="227" t="e">
        <f t="shared" si="116"/>
        <v>#DIV/0!</v>
      </c>
      <c r="BD378" s="545">
        <f>SUMIFS('Faturamento NNE'!$I$2:$I$707,'Faturamento NNE'!$E$2:$E$707,'Infos Relatório'!$B$326,'Faturamento NNE'!$F$2:$F$707,'Infos Relatório'!$B378,'Faturamento NNE'!$AA$2:$AA$707,'Infos Relatório'!AY$1)</f>
        <v>0</v>
      </c>
      <c r="BE378" s="541">
        <f>COUNTIFS('Faturamento NNE'!$E$2:$E$707,'Infos Relatório'!$B$326,'Faturamento NNE'!$F$2:$F$707,'Infos Relatório'!$B378,'Faturamento NNE'!$AA$2:$AA$707,'Infos Relatório'!BE$1)</f>
        <v>0</v>
      </c>
      <c r="BF378" s="542">
        <f>SUMIFS('Faturamento NNE'!$H$2:$H$707,'Faturamento NNE'!$E$2:$E$707,'Infos Relatório'!$B$326,'Faturamento NNE'!$F$2:$F$707,'Infos Relatório'!$B378,'Faturamento NNE'!$AA$2:$AA$707,'Infos Relatório'!BE$1)</f>
        <v>0</v>
      </c>
      <c r="BG378" s="542">
        <f>SUMIFS('Faturamento NNE'!$K$2:$K$707,'Faturamento NNE'!$E$2:$E$707,'Infos Relatório'!$B$326,'Faturamento NNE'!$F$2:$F$707,'Infos Relatório'!$B378,'Faturamento NNE'!$AA$2:$AA$707,'Infos Relatório'!BE$1)</f>
        <v>0</v>
      </c>
      <c r="BH378" s="546">
        <f>SUMIFS('Faturamento NNE'!$P$2:$P$707,'Faturamento NNE'!$E$2:$E$707,'Infos Relatório'!$B$326,'Faturamento NNE'!$F$2:$F$707,'Infos Relatório'!$B378,'Faturamento NNE'!$AA$2:$AA$707,'Infos Relatório'!BE$1,'Faturamento NNE'!$U$2:$U$707,"Sim")+SUMIFS('Faturamento NNE'!$Q$2:$Q$707,'Faturamento NNE'!$E$2:$E$707,'Infos Relatório'!$B$326,'Faturamento NNE'!$F$2:$F$707,'Infos Relatório'!$B378,'Faturamento NNE'!$AA$2:$AA$707,'Infos Relatório'!BE$1,'Faturamento NNE'!$U$2:$U$707,"Sim")</f>
        <v>0</v>
      </c>
      <c r="BI378" s="227" t="e">
        <f t="shared" si="117"/>
        <v>#DIV/0!</v>
      </c>
      <c r="BJ378" s="545">
        <f>SUMIFS('Faturamento NNE'!$I$2:$I$707,'Faturamento NNE'!$E$2:$E$707,'Infos Relatório'!$B$326,'Faturamento NNE'!$F$2:$F$707,'Infos Relatório'!$B378,'Faturamento NNE'!$AA$2:$AA$707,'Infos Relatório'!BE$1)</f>
        <v>0</v>
      </c>
      <c r="BK378" s="541">
        <f>COUNTIFS('Faturamento NNE'!$E$2:$E$707,'Infos Relatório'!$B$326,'Faturamento NNE'!$F$2:$F$707,'Infos Relatório'!$B378,'Faturamento NNE'!$AA$2:$AA$707,'Infos Relatório'!BK$1)</f>
        <v>0</v>
      </c>
      <c r="BL378" s="542">
        <f>SUMIFS('Faturamento NNE'!$H$2:$H$707,'Faturamento NNE'!$E$2:$E$707,'Infos Relatório'!$B$326,'Faturamento NNE'!$F$2:$F$707,'Infos Relatório'!$B378,'Faturamento NNE'!$AA$2:$AA$707,'Infos Relatório'!BK$1)</f>
        <v>0</v>
      </c>
      <c r="BM378" s="542">
        <f>SUMIFS('Faturamento NNE'!$K$2:$K$707,'Faturamento NNE'!$E$2:$E$707,'Infos Relatório'!$B$326,'Faturamento NNE'!$F$2:$F$707,'Infos Relatório'!$B378,'Faturamento NNE'!$AA$2:$AA$707,'Infos Relatório'!BK$1)</f>
        <v>0</v>
      </c>
      <c r="BN378" s="546">
        <f>SUMIFS('Faturamento NNE'!$P$2:$P$707,'Faturamento NNE'!$E$2:$E$707,'Infos Relatório'!$B$326,'Faturamento NNE'!$F$2:$F$707,'Infos Relatório'!$B378,'Faturamento NNE'!$AA$2:$AA$707,'Infos Relatório'!BK$1,'Faturamento NNE'!$U$2:$U$707,"Sim")+SUMIFS('Faturamento NNE'!$Q$2:$Q$707,'Faturamento NNE'!$E$2:$E$707,'Infos Relatório'!$B$326,'Faturamento NNE'!$F$2:$F$707,'Infos Relatório'!$B378,'Faturamento NNE'!$AA$2:$AA$707,'Infos Relatório'!BK$1,'Faturamento NNE'!$U$2:$U$707,"Sim")</f>
        <v>0</v>
      </c>
      <c r="BO378" s="227" t="e">
        <f t="shared" si="118"/>
        <v>#DIV/0!</v>
      </c>
      <c r="BP378" s="545">
        <f>SUMIFS('Faturamento NNE'!$I$2:$I$707,'Faturamento NNE'!$E$2:$E$707,'Infos Relatório'!$B$326,'Faturamento NNE'!$F$2:$F$707,'Infos Relatório'!$B378,'Faturamento NNE'!$AA$2:$AA$707,'Infos Relatório'!BK$1)</f>
        <v>0</v>
      </c>
      <c r="BQ378" s="541">
        <f>COUNTIFS('Faturamento NNE'!$E$2:$E$707,'Infos Relatório'!$B$326,'Faturamento NNE'!$F$2:$F$707,'Infos Relatório'!$B378,'Faturamento NNE'!$AA$2:$AA$707,'Infos Relatório'!BQ$1)</f>
        <v>0</v>
      </c>
      <c r="BR378" s="542">
        <f>SUMIFS('Faturamento NNE'!$H$2:$H$707,'Faturamento NNE'!$E$2:$E$707,'Infos Relatório'!$B$326,'Faturamento NNE'!$F$2:$F$707,'Infos Relatório'!$B378,'Faturamento NNE'!$AA$2:$AA$707,'Infos Relatório'!BQ$1)</f>
        <v>0</v>
      </c>
      <c r="BS378" s="542">
        <f>SUMIFS('Faturamento NNE'!$K$2:$K$707,'Faturamento NNE'!$E$2:$E$707,'Infos Relatório'!$B$326,'Faturamento NNE'!$F$2:$F$707,'Infos Relatório'!$B378,'Faturamento NNE'!$AA$2:$AA$707,'Infos Relatório'!BQ$1)</f>
        <v>0</v>
      </c>
      <c r="BT378" s="546">
        <f>SUMIFS('Faturamento NNE'!$P$2:$P$707,'Faturamento NNE'!$E$2:$E$707,'Infos Relatório'!$B$326,'Faturamento NNE'!$F$2:$F$707,'Infos Relatório'!$B378,'Faturamento NNE'!$AA$2:$AA$707,'Infos Relatório'!BQ$1,'Faturamento NNE'!$U$2:$U$707,"Sim")+SUMIFS('Faturamento NNE'!$Q$2:$Q$707,'Faturamento NNE'!$E$2:$E$707,'Infos Relatório'!$B$326,'Faturamento NNE'!$F$2:$F$707,'Infos Relatório'!$B378,'Faturamento NNE'!$AA$2:$AA$707,'Infos Relatório'!BQ$1,'Faturamento NNE'!$U$2:$U$707,"Sim")</f>
        <v>0</v>
      </c>
      <c r="BU378" s="227" t="e">
        <f t="shared" si="119"/>
        <v>#DIV/0!</v>
      </c>
      <c r="BV378" s="545">
        <f>SUMIFS('Faturamento NNE'!$I$2:$I$707,'Faturamento NNE'!$E$2:$E$707,'Infos Relatório'!$B$326,'Faturamento NNE'!$F$2:$F$707,'Infos Relatório'!$B378,'Faturamento NNE'!$AA$2:$AA$707,'Infos Relatório'!BQ$1)</f>
        <v>0</v>
      </c>
    </row>
    <row r="379" spans="2:74">
      <c r="B379" s="217" t="s">
        <v>182</v>
      </c>
      <c r="C379" s="541">
        <f>COUNTIFS('Faturamento NNE'!$E$2:$E$707,'Infos Relatório'!$B$326,'Faturamento NNE'!$F$2:$F$707,'Infos Relatório'!$B379,'Faturamento NNE'!$AA$2:$AA$707,'Infos Relatório'!C$1)</f>
        <v>0</v>
      </c>
      <c r="D379" s="542">
        <f>SUMIFS('Faturamento NNE'!$H$2:$H$707,'Faturamento NNE'!$E$2:$E$707,'Infos Relatório'!$B$326,'Faturamento NNE'!$F$2:$F$707,'Infos Relatório'!$B379,'Faturamento NNE'!$AA$2:$AA$707,'Infos Relatório'!C$1)</f>
        <v>0</v>
      </c>
      <c r="E379" s="543">
        <f>SUMIFS('Faturamento NNE'!$K$2:$K$707,'Faturamento NNE'!$E$2:$E$707,'Infos Relatório'!$B$326,'Faturamento NNE'!$F$2:$F$707,'Infos Relatório'!$B379,'Faturamento NNE'!$AA$2:$AA$707,'Infos Relatório'!C$1)</f>
        <v>0</v>
      </c>
      <c r="F379" s="544">
        <f>SUMIFS('Faturamento NNE'!$P$2:$P$707,'Faturamento NNE'!$E$2:$E$707,'Infos Relatório'!$B$326,'Faturamento NNE'!$F$2:$F$707,'Infos Relatório'!$B379,'Faturamento NNE'!$AA$2:$AA$707,'Infos Relatório'!C$1,'Faturamento NNE'!$U$2:$U$707,"Sim")+SUMIFS('Faturamento NNE'!$Q$2:$Q$707,'Faturamento NNE'!$E$2:$E$707,'Infos Relatório'!$B$326,'Faturamento NNE'!$F$2:$F$707,'Infos Relatório'!$B379,'Faturamento NNE'!$AA$2:$AA$707,'Infos Relatório'!C$1,'Faturamento NNE'!$U$2:$U$707,"Sim")</f>
        <v>0</v>
      </c>
      <c r="G379" s="283" t="e">
        <f t="shared" si="108"/>
        <v>#DIV/0!</v>
      </c>
      <c r="H379" s="545">
        <f>SUMIFS('Faturamento NNE'!$I$2:$I$707,'Faturamento NNE'!$E$2:$E$707,'Infos Relatório'!$B$326,'Faturamento NNE'!$F$2:$F$707,'Infos Relatório'!$B379,'Faturamento NNE'!$AA$2:$AA$707,'Infos Relatório'!C$1)</f>
        <v>0</v>
      </c>
      <c r="I379" s="541">
        <f>COUNTIFS('Faturamento NNE'!$E$2:$E$707,'Infos Relatório'!$B$326,'Faturamento NNE'!$F$2:$F$707,'Infos Relatório'!$B379,'Faturamento NNE'!$AA$2:$AA$707,'Infos Relatório'!I$1)</f>
        <v>0</v>
      </c>
      <c r="J379" s="542">
        <f>SUMIFS('Faturamento NNE'!$H$2:$H$707,'Faturamento NNE'!$E$2:$E$707,'Infos Relatório'!$B$326,'Faturamento NNE'!$F$2:$F$707,'Infos Relatório'!$B379,'Faturamento NNE'!$AA$2:$AA$707,'Infos Relatório'!I$1)</f>
        <v>0</v>
      </c>
      <c r="K379" s="543">
        <f>SUMIFS('Faturamento NNE'!$K$2:$K$707,'Faturamento NNE'!$E$2:$E$707,'Infos Relatório'!$B$326,'Faturamento NNE'!$F$2:$F$707,'Infos Relatório'!$B379,'Faturamento NNE'!$AA$2:$AA$707,'Infos Relatório'!I$1)</f>
        <v>0</v>
      </c>
      <c r="L379" s="544">
        <f>SUMIFS('Faturamento NNE'!$P$2:$P$707,'Faturamento NNE'!$E$2:$E$707,'Infos Relatório'!$B$326,'Faturamento NNE'!$F$2:$F$707,'Infos Relatório'!$B379,'Faturamento NNE'!$AA$2:$AA$707,'Infos Relatório'!I$1,'Faturamento NNE'!$U$2:$U$707,"Sim")+SUMIFS('Faturamento NNE'!$Q$2:$Q$707,'Faturamento NNE'!$E$2:$E$707,'Infos Relatório'!$B$326,'Faturamento NNE'!$F$2:$F$707,'Infos Relatório'!$B379,'Faturamento NNE'!$AA$2:$AA$707,'Infos Relatório'!I$1,'Faturamento NNE'!$U$2:$U$707,"Sim")</f>
        <v>0</v>
      </c>
      <c r="M379" s="283" t="e">
        <f t="shared" si="109"/>
        <v>#DIV/0!</v>
      </c>
      <c r="N379" s="545">
        <f>SUMIFS('Faturamento NNE'!$I$2:$I$707,'Faturamento NNE'!$E$2:$E$707,'Infos Relatório'!$B$326,'Faturamento NNE'!$F$2:$F$707,'Infos Relatório'!$B379,'Faturamento NNE'!$AA$2:$AA$707,'Infos Relatório'!I$1)</f>
        <v>0</v>
      </c>
      <c r="O379" s="541">
        <f>COUNTIFS('Faturamento NNE'!$E$2:$E$707,'Infos Relatório'!$B$326,'Faturamento NNE'!$F$2:$F$707,'Infos Relatório'!$B379,'Faturamento NNE'!$AA$2:$AA$707,'Infos Relatório'!O$1)</f>
        <v>0</v>
      </c>
      <c r="P379" s="542">
        <f>SUMIFS('Faturamento NNE'!$H$2:$H$707,'Faturamento NNE'!$E$2:$E$707,'Infos Relatório'!$B$326,'Faturamento NNE'!$F$2:$F$707,'Infos Relatório'!$B379,'Faturamento NNE'!$AA$2:$AA$707,'Infos Relatório'!O$1)</f>
        <v>0</v>
      </c>
      <c r="Q379" s="542">
        <f>SUMIFS('Faturamento NNE'!$K$2:$K$707,'Faturamento NNE'!$E$2:$E$707,'Infos Relatório'!$B$326,'Faturamento NNE'!$F$2:$F$707,'Infos Relatório'!$B379,'Faturamento NNE'!$AA$2:$AA$707,'Infos Relatório'!O$1)</f>
        <v>0</v>
      </c>
      <c r="R379" s="546">
        <f>SUMIFS('Faturamento NNE'!$P$2:$P$707,'Faturamento NNE'!$E$2:$E$707,'Infos Relatório'!$B$326,'Faturamento NNE'!$F$2:$F$707,'Infos Relatório'!$B379,'Faturamento NNE'!$AA$2:$AA$707,'Infos Relatório'!O$1,'Faturamento NNE'!$U$2:$U$707,"Sim")+SUMIFS('Faturamento NNE'!$Q$2:$Q$707,'Faturamento NNE'!$E$2:$E$707,'Infos Relatório'!$B$326,'Faturamento NNE'!$F$2:$F$707,'Infos Relatório'!$B379,'Faturamento NNE'!$AA$2:$AA$707,'Infos Relatório'!O$1,'Faturamento NNE'!$U$2:$U$707,"Sim")</f>
        <v>0</v>
      </c>
      <c r="S379" s="227" t="e">
        <f t="shared" si="110"/>
        <v>#DIV/0!</v>
      </c>
      <c r="T379" s="545">
        <f>SUMIFS('Faturamento NNE'!$I$2:$I$707,'Faturamento NNE'!$E$2:$E$707,'Infos Relatório'!$B$326,'Faturamento NNE'!$F$2:$F$707,'Infos Relatório'!$B379,'Faturamento NNE'!$AA$2:$AA$707,'Infos Relatório'!O$1)</f>
        <v>0</v>
      </c>
      <c r="U379" s="541">
        <f>COUNTIFS('Faturamento NNE'!$E$2:$E$707,'Infos Relatório'!$B$326,'Faturamento NNE'!$F$2:$F$707,'Infos Relatório'!$B379,'Faturamento NNE'!$AA$2:$AA$707,'Infos Relatório'!U$1)</f>
        <v>0</v>
      </c>
      <c r="V379" s="542">
        <f>SUMIFS('Faturamento NNE'!$H$2:$H$707,'Faturamento NNE'!$E$2:$E$707,'Infos Relatório'!$B$326,'Faturamento NNE'!$F$2:$F$707,'Infos Relatório'!$B379,'Faturamento NNE'!$AA$2:$AA$707,'Infos Relatório'!U$1)</f>
        <v>0</v>
      </c>
      <c r="W379" s="542">
        <f>SUMIFS('Faturamento NNE'!$K$2:$K$707,'Faturamento NNE'!$E$2:$E$707,'Infos Relatório'!$B$326,'Faturamento NNE'!$F$2:$F$707,'Infos Relatório'!$B379,'Faturamento NNE'!$AA$2:$AA$707,'Infos Relatório'!U$1)</f>
        <v>0</v>
      </c>
      <c r="X379" s="546">
        <f>SUMIFS('Faturamento NNE'!$P$2:$P$707,'Faturamento NNE'!$E$2:$E$707,'Infos Relatório'!$B$326,'Faturamento NNE'!$F$2:$F$707,'Infos Relatório'!$B379,'Faturamento NNE'!$AA$2:$AA$707,'Infos Relatório'!U$1,'Faturamento NNE'!$U$2:$U$707,"Sim")+SUMIFS('Faturamento NNE'!$Q$2:$Q$707,'Faturamento NNE'!$E$2:$E$707,'Infos Relatório'!$B$326,'Faturamento NNE'!$F$2:$F$707,'Infos Relatório'!$B379,'Faturamento NNE'!$AA$2:$AA$707,'Infos Relatório'!U$1,'Faturamento NNE'!$U$2:$U$707,"Sim")</f>
        <v>0</v>
      </c>
      <c r="Y379" s="227" t="e">
        <f t="shared" si="111"/>
        <v>#DIV/0!</v>
      </c>
      <c r="Z379" s="545">
        <f>SUMIFS('Faturamento NNE'!$I$2:$I$707,'Faturamento NNE'!$E$2:$E$707,'Infos Relatório'!$B$326,'Faturamento NNE'!$F$2:$F$707,'Infos Relatório'!$B379,'Faturamento NNE'!$AA$2:$AA$707,'Infos Relatório'!U$1)</f>
        <v>0</v>
      </c>
      <c r="AA379" s="541">
        <f>COUNTIFS('Faturamento NNE'!$E$2:$E$707,'Infos Relatório'!$B$326,'Faturamento NNE'!$F$2:$F$707,'Infos Relatório'!$B379,'Faturamento NNE'!$AA$2:$AA$707,'Infos Relatório'!AA$1)</f>
        <v>0</v>
      </c>
      <c r="AB379" s="542">
        <f>SUMIFS('Faturamento NNE'!$H$2:$H$707,'Faturamento NNE'!$E$2:$E$707,'Infos Relatório'!$B$326,'Faturamento NNE'!$F$2:$F$707,'Infos Relatório'!$B379,'Faturamento NNE'!$AA$2:$AA$707,'Infos Relatório'!AA$1)</f>
        <v>0</v>
      </c>
      <c r="AC379" s="542">
        <f>SUMIFS('Faturamento NNE'!$K$2:$K$707,'Faturamento NNE'!$E$2:$E$707,'Infos Relatório'!$B$326,'Faturamento NNE'!$F$2:$F$707,'Infos Relatório'!$B379,'Faturamento NNE'!$AA$2:$AA$707,'Infos Relatório'!AA$1)</f>
        <v>0</v>
      </c>
      <c r="AD379" s="546">
        <f>SUMIFS('Faturamento NNE'!$P$2:$P$707,'Faturamento NNE'!$E$2:$E$707,'Infos Relatório'!$B$326,'Faturamento NNE'!$F$2:$F$707,'Infos Relatório'!$B379,'Faturamento NNE'!$AA$2:$AA$707,'Infos Relatório'!AA$1,'Faturamento NNE'!$U$2:$U$707,"Sim")+SUMIFS('Faturamento NNE'!$Q$2:$Q$707,'Faturamento NNE'!$E$2:$E$707,'Infos Relatório'!$B$326,'Faturamento NNE'!$F$2:$F$707,'Infos Relatório'!$B379,'Faturamento NNE'!$AA$2:$AA$707,'Infos Relatório'!AA$1,'Faturamento NNE'!$U$2:$U$707,"Sim")</f>
        <v>0</v>
      </c>
      <c r="AE379" s="227" t="e">
        <f t="shared" si="112"/>
        <v>#DIV/0!</v>
      </c>
      <c r="AF379" s="545">
        <f>SUMIFS('Faturamento NNE'!$I$2:$I$707,'Faturamento NNE'!$E$2:$E$707,'Infos Relatório'!$B$326,'Faturamento NNE'!$F$2:$F$707,'Infos Relatório'!$B379,'Faturamento NNE'!$AA$2:$AA$707,'Infos Relatório'!AA$1)</f>
        <v>0</v>
      </c>
      <c r="AG379" s="541">
        <f>COUNTIFS('Faturamento NNE'!$E$2:$E$707,'Infos Relatório'!$B$326,'Faturamento NNE'!$F$2:$F$707,'Infos Relatório'!$B379,'Faturamento NNE'!$AA$2:$AA$707,'Infos Relatório'!AG$1)</f>
        <v>0</v>
      </c>
      <c r="AH379" s="542">
        <f>SUMIFS('Faturamento NNE'!$H$2:$H$707,'Faturamento NNE'!$E$2:$E$707,'Infos Relatório'!$B$326,'Faturamento NNE'!$F$2:$F$707,'Infos Relatório'!$B379,'Faturamento NNE'!$AA$2:$AA$707,'Infos Relatório'!AG$1)</f>
        <v>0</v>
      </c>
      <c r="AI379" s="542">
        <f>SUMIFS('Faturamento NNE'!$K$2:$K$707,'Faturamento NNE'!$E$2:$E$707,'Infos Relatório'!$B$326,'Faturamento NNE'!$F$2:$F$707,'Infos Relatório'!$B379,'Faturamento NNE'!$AA$2:$AA$707,'Infos Relatório'!AG$1)</f>
        <v>0</v>
      </c>
      <c r="AJ379" s="546">
        <f>SUMIFS('Faturamento NNE'!$P$2:$P$707,'Faturamento NNE'!$E$2:$E$707,'Infos Relatório'!$B$326,'Faturamento NNE'!$F$2:$F$707,'Infos Relatório'!$B379,'Faturamento NNE'!$AA$2:$AA$707,'Infos Relatório'!AG$1,'Faturamento NNE'!$U$2:$U$707,"Sim")+SUMIFS('Faturamento NNE'!$Q$2:$Q$707,'Faturamento NNE'!$E$2:$E$707,'Infos Relatório'!$B$326,'Faturamento NNE'!$F$2:$F$707,'Infos Relatório'!$B379,'Faturamento NNE'!$AA$2:$AA$707,'Infos Relatório'!AG$1,'Faturamento NNE'!$U$2:$U$707,"Sim")</f>
        <v>0</v>
      </c>
      <c r="AK379" s="227" t="e">
        <f t="shared" si="113"/>
        <v>#DIV/0!</v>
      </c>
      <c r="AL379" s="545">
        <f>SUMIFS('Faturamento NNE'!$I$2:$I$707,'Faturamento NNE'!$E$2:$E$707,'Infos Relatório'!$B$326,'Faturamento NNE'!$F$2:$F$707,'Infos Relatório'!$B379,'Faturamento NNE'!$AA$2:$AA$707,'Infos Relatório'!AG$1)</f>
        <v>0</v>
      </c>
      <c r="AM379" s="541">
        <f>COUNTIFS('Faturamento NNE'!$E$2:$E$707,'Infos Relatório'!$B$326,'Faturamento NNE'!$F$2:$F$707,'Infos Relatório'!$B379,'Faturamento NNE'!$AA$2:$AA$707,'Infos Relatório'!AM$1)</f>
        <v>0</v>
      </c>
      <c r="AN379" s="542">
        <f>SUMIFS('Faturamento NNE'!$H$2:$H$707,'Faturamento NNE'!$E$2:$E$707,'Infos Relatório'!$B$326,'Faturamento NNE'!$F$2:$F$707,'Infos Relatório'!$B379,'Faturamento NNE'!$AA$2:$AA$707,'Infos Relatório'!AM$1)</f>
        <v>0</v>
      </c>
      <c r="AO379" s="542">
        <f>SUMIFS('Faturamento NNE'!$K$2:$K$707,'Faturamento NNE'!$E$2:$E$707,'Infos Relatório'!$B$326,'Faturamento NNE'!$F$2:$F$707,'Infos Relatório'!$B379,'Faturamento NNE'!$AA$2:$AA$707,'Infos Relatório'!AM$1)</f>
        <v>0</v>
      </c>
      <c r="AP379" s="546">
        <f>SUMIFS('Faturamento NNE'!$P$2:$P$707,'Faturamento NNE'!$E$2:$E$707,'Infos Relatório'!$B$326,'Faturamento NNE'!$F$2:$F$707,'Infos Relatório'!$B379,'Faturamento NNE'!$AA$2:$AA$707,'Infos Relatório'!AM$1,'Faturamento NNE'!$U$2:$U$707,"Sim")+SUMIFS('Faturamento NNE'!$Q$2:$Q$707,'Faturamento NNE'!$E$2:$E$707,'Infos Relatório'!$B$326,'Faturamento NNE'!$F$2:$F$707,'Infos Relatório'!$B379,'Faturamento NNE'!$AA$2:$AA$707,'Infos Relatório'!AM$1,'Faturamento NNE'!$U$2:$U$707,"Sim")</f>
        <v>0</v>
      </c>
      <c r="AQ379" s="227" t="e">
        <f t="shared" si="114"/>
        <v>#DIV/0!</v>
      </c>
      <c r="AR379" s="545">
        <f>SUMIFS('Faturamento NNE'!$I$2:$I$707,'Faturamento NNE'!$E$2:$E$707,'Infos Relatório'!$B$326,'Faturamento NNE'!$F$2:$F$707,'Infos Relatório'!$B379,'Faturamento NNE'!$AA$2:$AA$707,'Infos Relatório'!AM$1)</f>
        <v>0</v>
      </c>
      <c r="AS379" s="541">
        <f>COUNTIFS('Faturamento NNE'!$E$2:$E$707,'Infos Relatório'!$B$326,'Faturamento NNE'!$F$2:$F$707,'Infos Relatório'!$B379,'Faturamento NNE'!$AA$2:$AA$707,'Infos Relatório'!AS$1)</f>
        <v>0</v>
      </c>
      <c r="AT379" s="542">
        <f>SUMIFS('Faturamento NNE'!$H$2:$H$707,'Faturamento NNE'!$E$2:$E$707,'Infos Relatório'!$B$326,'Faturamento NNE'!$F$2:$F$707,'Infos Relatório'!$B379,'Faturamento NNE'!$AA$2:$AA$707,'Infos Relatório'!AS$1)</f>
        <v>0</v>
      </c>
      <c r="AU379" s="542">
        <f>SUMIFS('Faturamento NNE'!$K$2:$K$707,'Faturamento NNE'!$E$2:$E$707,'Infos Relatório'!$B$326,'Faturamento NNE'!$F$2:$F$707,'Infos Relatório'!$B379,'Faturamento NNE'!$AA$2:$AA$707,'Infos Relatório'!AS$1)</f>
        <v>0</v>
      </c>
      <c r="AV379" s="546">
        <f>SUMIFS('Faturamento NNE'!$P$2:$P$707,'Faturamento NNE'!$E$2:$E$707,'Infos Relatório'!$B$326,'Faturamento NNE'!$F$2:$F$707,'Infos Relatório'!$B379,'Faturamento NNE'!$AA$2:$AA$707,'Infos Relatório'!AS$1,'Faturamento NNE'!$U$2:$U$707,"Sim")+SUMIFS('Faturamento NNE'!$Q$2:$Q$707,'Faturamento NNE'!$E$2:$E$707,'Infos Relatório'!$B$326,'Faturamento NNE'!$F$2:$F$707,'Infos Relatório'!$B379,'Faturamento NNE'!$AA$2:$AA$707,'Infos Relatório'!AS$1,'Faturamento NNE'!$U$2:$U$707,"Sim")</f>
        <v>0</v>
      </c>
      <c r="AW379" s="227" t="e">
        <f t="shared" si="115"/>
        <v>#DIV/0!</v>
      </c>
      <c r="AX379" s="545">
        <f>SUMIFS('Faturamento NNE'!$I$2:$I$707,'Faturamento NNE'!$E$2:$E$707,'Infos Relatório'!$B$326,'Faturamento NNE'!$F$2:$F$707,'Infos Relatório'!$B379,'Faturamento NNE'!$AA$2:$AA$707,'Infos Relatório'!AS$1)</f>
        <v>0</v>
      </c>
      <c r="AY379" s="541">
        <f>COUNTIFS('Faturamento NNE'!$E$2:$E$707,'Infos Relatório'!$B$326,'Faturamento NNE'!$F$2:$F$707,'Infos Relatório'!$B379,'Faturamento NNE'!$AA$2:$AA$707,'Infos Relatório'!AY$1)</f>
        <v>0</v>
      </c>
      <c r="AZ379" s="542">
        <f>SUMIFS('Faturamento NNE'!$H$2:$H$707,'Faturamento NNE'!$E$2:$E$707,'Infos Relatório'!$B$326,'Faturamento NNE'!$F$2:$F$707,'Infos Relatório'!$B379,'Faturamento NNE'!$AA$2:$AA$707,'Infos Relatório'!AY$1)</f>
        <v>0</v>
      </c>
      <c r="BA379" s="542">
        <f>SUMIFS('Faturamento NNE'!$K$2:$K$707,'Faturamento NNE'!$E$2:$E$707,'Infos Relatório'!$B$326,'Faturamento NNE'!$F$2:$F$707,'Infos Relatório'!$B379,'Faturamento NNE'!$AA$2:$AA$707,'Infos Relatório'!AY$1)</f>
        <v>0</v>
      </c>
      <c r="BB379" s="546">
        <f>SUMIFS('Faturamento NNE'!$P$2:$P$707,'Faturamento NNE'!$E$2:$E$707,'Infos Relatório'!$B$326,'Faturamento NNE'!$F$2:$F$707,'Infos Relatório'!$B379,'Faturamento NNE'!$AA$2:$AA$707,'Infos Relatório'!AY$1,'Faturamento NNE'!$U$2:$U$707,"Sim")+SUMIFS('Faturamento NNE'!$Q$2:$Q$707,'Faturamento NNE'!$E$2:$E$707,'Infos Relatório'!$B$326,'Faturamento NNE'!$F$2:$F$707,'Infos Relatório'!$B379,'Faturamento NNE'!$AA$2:$AA$707,'Infos Relatório'!AY$1,'Faturamento NNE'!$U$2:$U$707,"Sim")</f>
        <v>0</v>
      </c>
      <c r="BC379" s="227" t="e">
        <f t="shared" si="116"/>
        <v>#DIV/0!</v>
      </c>
      <c r="BD379" s="545">
        <f>SUMIFS('Faturamento NNE'!$I$2:$I$707,'Faturamento NNE'!$E$2:$E$707,'Infos Relatório'!$B$326,'Faturamento NNE'!$F$2:$F$707,'Infos Relatório'!$B379,'Faturamento NNE'!$AA$2:$AA$707,'Infos Relatório'!AY$1)</f>
        <v>0</v>
      </c>
      <c r="BE379" s="541">
        <f>COUNTIFS('Faturamento NNE'!$E$2:$E$707,'Infos Relatório'!$B$326,'Faturamento NNE'!$F$2:$F$707,'Infos Relatório'!$B379,'Faturamento NNE'!$AA$2:$AA$707,'Infos Relatório'!BE$1)</f>
        <v>0</v>
      </c>
      <c r="BF379" s="542">
        <f>SUMIFS('Faturamento NNE'!$H$2:$H$707,'Faturamento NNE'!$E$2:$E$707,'Infos Relatório'!$B$326,'Faturamento NNE'!$F$2:$F$707,'Infos Relatório'!$B379,'Faturamento NNE'!$AA$2:$AA$707,'Infos Relatório'!BE$1)</f>
        <v>0</v>
      </c>
      <c r="BG379" s="542">
        <f>SUMIFS('Faturamento NNE'!$K$2:$K$707,'Faturamento NNE'!$E$2:$E$707,'Infos Relatório'!$B$326,'Faturamento NNE'!$F$2:$F$707,'Infos Relatório'!$B379,'Faturamento NNE'!$AA$2:$AA$707,'Infos Relatório'!BE$1)</f>
        <v>0</v>
      </c>
      <c r="BH379" s="546">
        <f>SUMIFS('Faturamento NNE'!$P$2:$P$707,'Faturamento NNE'!$E$2:$E$707,'Infos Relatório'!$B$326,'Faturamento NNE'!$F$2:$F$707,'Infos Relatório'!$B379,'Faturamento NNE'!$AA$2:$AA$707,'Infos Relatório'!BE$1,'Faturamento NNE'!$U$2:$U$707,"Sim")+SUMIFS('Faturamento NNE'!$Q$2:$Q$707,'Faturamento NNE'!$E$2:$E$707,'Infos Relatório'!$B$326,'Faturamento NNE'!$F$2:$F$707,'Infos Relatório'!$B379,'Faturamento NNE'!$AA$2:$AA$707,'Infos Relatório'!BE$1,'Faturamento NNE'!$U$2:$U$707,"Sim")</f>
        <v>0</v>
      </c>
      <c r="BI379" s="227" t="e">
        <f t="shared" si="117"/>
        <v>#DIV/0!</v>
      </c>
      <c r="BJ379" s="545">
        <f>SUMIFS('Faturamento NNE'!$I$2:$I$707,'Faturamento NNE'!$E$2:$E$707,'Infos Relatório'!$B$326,'Faturamento NNE'!$F$2:$F$707,'Infos Relatório'!$B379,'Faturamento NNE'!$AA$2:$AA$707,'Infos Relatório'!BE$1)</f>
        <v>0</v>
      </c>
      <c r="BK379" s="541">
        <f>COUNTIFS('Faturamento NNE'!$E$2:$E$707,'Infos Relatório'!$B$326,'Faturamento NNE'!$F$2:$F$707,'Infos Relatório'!$B379,'Faturamento NNE'!$AA$2:$AA$707,'Infos Relatório'!BK$1)</f>
        <v>0</v>
      </c>
      <c r="BL379" s="542">
        <f>SUMIFS('Faturamento NNE'!$H$2:$H$707,'Faturamento NNE'!$E$2:$E$707,'Infos Relatório'!$B$326,'Faturamento NNE'!$F$2:$F$707,'Infos Relatório'!$B379,'Faturamento NNE'!$AA$2:$AA$707,'Infos Relatório'!BK$1)</f>
        <v>0</v>
      </c>
      <c r="BM379" s="542">
        <f>SUMIFS('Faturamento NNE'!$K$2:$K$707,'Faturamento NNE'!$E$2:$E$707,'Infos Relatório'!$B$326,'Faturamento NNE'!$F$2:$F$707,'Infos Relatório'!$B379,'Faturamento NNE'!$AA$2:$AA$707,'Infos Relatório'!BK$1)</f>
        <v>0</v>
      </c>
      <c r="BN379" s="546">
        <f>SUMIFS('Faturamento NNE'!$P$2:$P$707,'Faturamento NNE'!$E$2:$E$707,'Infos Relatório'!$B$326,'Faturamento NNE'!$F$2:$F$707,'Infos Relatório'!$B379,'Faturamento NNE'!$AA$2:$AA$707,'Infos Relatório'!BK$1,'Faturamento NNE'!$U$2:$U$707,"Sim")+SUMIFS('Faturamento NNE'!$Q$2:$Q$707,'Faturamento NNE'!$E$2:$E$707,'Infos Relatório'!$B$326,'Faturamento NNE'!$F$2:$F$707,'Infos Relatório'!$B379,'Faturamento NNE'!$AA$2:$AA$707,'Infos Relatório'!BK$1,'Faturamento NNE'!$U$2:$U$707,"Sim")</f>
        <v>0</v>
      </c>
      <c r="BO379" s="227" t="e">
        <f t="shared" si="118"/>
        <v>#DIV/0!</v>
      </c>
      <c r="BP379" s="545">
        <f>SUMIFS('Faturamento NNE'!$I$2:$I$707,'Faturamento NNE'!$E$2:$E$707,'Infos Relatório'!$B$326,'Faturamento NNE'!$F$2:$F$707,'Infos Relatório'!$B379,'Faturamento NNE'!$AA$2:$AA$707,'Infos Relatório'!BK$1)</f>
        <v>0</v>
      </c>
      <c r="BQ379" s="541">
        <f>COUNTIFS('Faturamento NNE'!$E$2:$E$707,'Infos Relatório'!$B$326,'Faturamento NNE'!$F$2:$F$707,'Infos Relatório'!$B379,'Faturamento NNE'!$AA$2:$AA$707,'Infos Relatório'!BQ$1)</f>
        <v>0</v>
      </c>
      <c r="BR379" s="542">
        <f>SUMIFS('Faturamento NNE'!$H$2:$H$707,'Faturamento NNE'!$E$2:$E$707,'Infos Relatório'!$B$326,'Faturamento NNE'!$F$2:$F$707,'Infos Relatório'!$B379,'Faturamento NNE'!$AA$2:$AA$707,'Infos Relatório'!BQ$1)</f>
        <v>0</v>
      </c>
      <c r="BS379" s="542">
        <f>SUMIFS('Faturamento NNE'!$K$2:$K$707,'Faturamento NNE'!$E$2:$E$707,'Infos Relatório'!$B$326,'Faturamento NNE'!$F$2:$F$707,'Infos Relatório'!$B379,'Faturamento NNE'!$AA$2:$AA$707,'Infos Relatório'!BQ$1)</f>
        <v>0</v>
      </c>
      <c r="BT379" s="546">
        <f>SUMIFS('Faturamento NNE'!$P$2:$P$707,'Faturamento NNE'!$E$2:$E$707,'Infos Relatório'!$B$326,'Faturamento NNE'!$F$2:$F$707,'Infos Relatório'!$B379,'Faturamento NNE'!$AA$2:$AA$707,'Infos Relatório'!BQ$1,'Faturamento NNE'!$U$2:$U$707,"Sim")+SUMIFS('Faturamento NNE'!$Q$2:$Q$707,'Faturamento NNE'!$E$2:$E$707,'Infos Relatório'!$B$326,'Faturamento NNE'!$F$2:$F$707,'Infos Relatório'!$B379,'Faturamento NNE'!$AA$2:$AA$707,'Infos Relatório'!BQ$1,'Faturamento NNE'!$U$2:$U$707,"Sim")</f>
        <v>0</v>
      </c>
      <c r="BU379" s="227" t="e">
        <f t="shared" si="119"/>
        <v>#DIV/0!</v>
      </c>
      <c r="BV379" s="545">
        <f>SUMIFS('Faturamento NNE'!$I$2:$I$707,'Faturamento NNE'!$E$2:$E$707,'Infos Relatório'!$B$326,'Faturamento NNE'!$F$2:$F$707,'Infos Relatório'!$B379,'Faturamento NNE'!$AA$2:$AA$707,'Infos Relatório'!BQ$1)</f>
        <v>0</v>
      </c>
    </row>
    <row r="380" spans="2:74">
      <c r="B380" s="217" t="s">
        <v>183</v>
      </c>
      <c r="C380" s="541">
        <f>COUNTIFS('Faturamento NNE'!$E$2:$E$707,'Infos Relatório'!$B$326,'Faturamento NNE'!$F$2:$F$707,'Infos Relatório'!$B380,'Faturamento NNE'!$AA$2:$AA$707,'Infos Relatório'!C$1)</f>
        <v>0</v>
      </c>
      <c r="D380" s="542">
        <f>SUMIFS('Faturamento NNE'!$H$2:$H$707,'Faturamento NNE'!$E$2:$E$707,'Infos Relatório'!$B$326,'Faturamento NNE'!$F$2:$F$707,'Infos Relatório'!$B380,'Faturamento NNE'!$AA$2:$AA$707,'Infos Relatório'!C$1)</f>
        <v>0</v>
      </c>
      <c r="E380" s="543">
        <f>SUMIFS('Faturamento NNE'!$K$2:$K$707,'Faturamento NNE'!$E$2:$E$707,'Infos Relatório'!$B$326,'Faturamento NNE'!$F$2:$F$707,'Infos Relatório'!$B380,'Faturamento NNE'!$AA$2:$AA$707,'Infos Relatório'!C$1)</f>
        <v>0</v>
      </c>
      <c r="F380" s="544">
        <f>SUMIFS('Faturamento NNE'!$P$2:$P$707,'Faturamento NNE'!$E$2:$E$707,'Infos Relatório'!$B$326,'Faturamento NNE'!$F$2:$F$707,'Infos Relatório'!$B380,'Faturamento NNE'!$AA$2:$AA$707,'Infos Relatório'!C$1,'Faturamento NNE'!$U$2:$U$707,"Sim")+SUMIFS('Faturamento NNE'!$Q$2:$Q$707,'Faturamento NNE'!$E$2:$E$707,'Infos Relatório'!$B$326,'Faturamento NNE'!$F$2:$F$707,'Infos Relatório'!$B380,'Faturamento NNE'!$AA$2:$AA$707,'Infos Relatório'!C$1,'Faturamento NNE'!$U$2:$U$707,"Sim")</f>
        <v>0</v>
      </c>
      <c r="G380" s="283" t="e">
        <f t="shared" si="108"/>
        <v>#DIV/0!</v>
      </c>
      <c r="H380" s="545">
        <f>SUMIFS('Faturamento NNE'!$I$2:$I$707,'Faturamento NNE'!$E$2:$E$707,'Infos Relatório'!$B$326,'Faturamento NNE'!$F$2:$F$707,'Infos Relatório'!$B380,'Faturamento NNE'!$AA$2:$AA$707,'Infos Relatório'!C$1)</f>
        <v>0</v>
      </c>
      <c r="I380" s="541">
        <f>COUNTIFS('Faturamento NNE'!$E$2:$E$707,'Infos Relatório'!$B$326,'Faturamento NNE'!$F$2:$F$707,'Infos Relatório'!$B380,'Faturamento NNE'!$AA$2:$AA$707,'Infos Relatório'!I$1)</f>
        <v>0</v>
      </c>
      <c r="J380" s="542">
        <f>SUMIFS('Faturamento NNE'!$H$2:$H$707,'Faturamento NNE'!$E$2:$E$707,'Infos Relatório'!$B$326,'Faturamento NNE'!$F$2:$F$707,'Infos Relatório'!$B380,'Faturamento NNE'!$AA$2:$AA$707,'Infos Relatório'!I$1)</f>
        <v>0</v>
      </c>
      <c r="K380" s="543">
        <f>SUMIFS('Faturamento NNE'!$K$2:$K$707,'Faturamento NNE'!$E$2:$E$707,'Infos Relatório'!$B$326,'Faturamento NNE'!$F$2:$F$707,'Infos Relatório'!$B380,'Faturamento NNE'!$AA$2:$AA$707,'Infos Relatório'!I$1)</f>
        <v>0</v>
      </c>
      <c r="L380" s="544">
        <f>SUMIFS('Faturamento NNE'!$P$2:$P$707,'Faturamento NNE'!$E$2:$E$707,'Infos Relatório'!$B$326,'Faturamento NNE'!$F$2:$F$707,'Infos Relatório'!$B380,'Faturamento NNE'!$AA$2:$AA$707,'Infos Relatório'!I$1,'Faturamento NNE'!$U$2:$U$707,"Sim")+SUMIFS('Faturamento NNE'!$Q$2:$Q$707,'Faturamento NNE'!$E$2:$E$707,'Infos Relatório'!$B$326,'Faturamento NNE'!$F$2:$F$707,'Infos Relatório'!$B380,'Faturamento NNE'!$AA$2:$AA$707,'Infos Relatório'!I$1,'Faturamento NNE'!$U$2:$U$707,"Sim")</f>
        <v>0</v>
      </c>
      <c r="M380" s="283" t="e">
        <f t="shared" si="109"/>
        <v>#DIV/0!</v>
      </c>
      <c r="N380" s="545">
        <f>SUMIFS('Faturamento NNE'!$I$2:$I$707,'Faturamento NNE'!$E$2:$E$707,'Infos Relatório'!$B$326,'Faturamento NNE'!$F$2:$F$707,'Infos Relatório'!$B380,'Faturamento NNE'!$AA$2:$AA$707,'Infos Relatório'!I$1)</f>
        <v>0</v>
      </c>
      <c r="O380" s="541">
        <f>COUNTIFS('Faturamento NNE'!$E$2:$E$707,'Infos Relatório'!$B$326,'Faturamento NNE'!$F$2:$F$707,'Infos Relatório'!$B380,'Faturamento NNE'!$AA$2:$AA$707,'Infos Relatório'!O$1)</f>
        <v>0</v>
      </c>
      <c r="P380" s="542">
        <f>SUMIFS('Faturamento NNE'!$H$2:$H$707,'Faturamento NNE'!$E$2:$E$707,'Infos Relatório'!$B$326,'Faturamento NNE'!$F$2:$F$707,'Infos Relatório'!$B380,'Faturamento NNE'!$AA$2:$AA$707,'Infos Relatório'!O$1)</f>
        <v>0</v>
      </c>
      <c r="Q380" s="542">
        <f>SUMIFS('Faturamento NNE'!$K$2:$K$707,'Faturamento NNE'!$E$2:$E$707,'Infos Relatório'!$B$326,'Faturamento NNE'!$F$2:$F$707,'Infos Relatório'!$B380,'Faturamento NNE'!$AA$2:$AA$707,'Infos Relatório'!O$1)</f>
        <v>0</v>
      </c>
      <c r="R380" s="546">
        <f>SUMIFS('Faturamento NNE'!$P$2:$P$707,'Faturamento NNE'!$E$2:$E$707,'Infos Relatório'!$B$326,'Faturamento NNE'!$F$2:$F$707,'Infos Relatório'!$B380,'Faturamento NNE'!$AA$2:$AA$707,'Infos Relatório'!O$1,'Faturamento NNE'!$U$2:$U$707,"Sim")+SUMIFS('Faturamento NNE'!$Q$2:$Q$707,'Faturamento NNE'!$E$2:$E$707,'Infos Relatório'!$B$326,'Faturamento NNE'!$F$2:$F$707,'Infos Relatório'!$B380,'Faturamento NNE'!$AA$2:$AA$707,'Infos Relatório'!O$1,'Faturamento NNE'!$U$2:$U$707,"Sim")</f>
        <v>0</v>
      </c>
      <c r="S380" s="227" t="e">
        <f t="shared" si="110"/>
        <v>#DIV/0!</v>
      </c>
      <c r="T380" s="545">
        <f>SUMIFS('Faturamento NNE'!$I$2:$I$707,'Faturamento NNE'!$E$2:$E$707,'Infos Relatório'!$B$326,'Faturamento NNE'!$F$2:$F$707,'Infos Relatório'!$B380,'Faturamento NNE'!$AA$2:$AA$707,'Infos Relatório'!O$1)</f>
        <v>0</v>
      </c>
      <c r="U380" s="541">
        <f>COUNTIFS('Faturamento NNE'!$E$2:$E$707,'Infos Relatório'!$B$326,'Faturamento NNE'!$F$2:$F$707,'Infos Relatório'!$B380,'Faturamento NNE'!$AA$2:$AA$707,'Infos Relatório'!U$1)</f>
        <v>0</v>
      </c>
      <c r="V380" s="542">
        <f>SUMIFS('Faturamento NNE'!$H$2:$H$707,'Faturamento NNE'!$E$2:$E$707,'Infos Relatório'!$B$326,'Faturamento NNE'!$F$2:$F$707,'Infos Relatório'!$B380,'Faturamento NNE'!$AA$2:$AA$707,'Infos Relatório'!U$1)</f>
        <v>0</v>
      </c>
      <c r="W380" s="542">
        <f>SUMIFS('Faturamento NNE'!$K$2:$K$707,'Faturamento NNE'!$E$2:$E$707,'Infos Relatório'!$B$326,'Faturamento NNE'!$F$2:$F$707,'Infos Relatório'!$B380,'Faturamento NNE'!$AA$2:$AA$707,'Infos Relatório'!U$1)</f>
        <v>0</v>
      </c>
      <c r="X380" s="546">
        <f>SUMIFS('Faturamento NNE'!$P$2:$P$707,'Faturamento NNE'!$E$2:$E$707,'Infos Relatório'!$B$326,'Faturamento NNE'!$F$2:$F$707,'Infos Relatório'!$B380,'Faturamento NNE'!$AA$2:$AA$707,'Infos Relatório'!U$1,'Faturamento NNE'!$U$2:$U$707,"Sim")+SUMIFS('Faturamento NNE'!$Q$2:$Q$707,'Faturamento NNE'!$E$2:$E$707,'Infos Relatório'!$B$326,'Faturamento NNE'!$F$2:$F$707,'Infos Relatório'!$B380,'Faturamento NNE'!$AA$2:$AA$707,'Infos Relatório'!U$1,'Faturamento NNE'!$U$2:$U$707,"Sim")</f>
        <v>0</v>
      </c>
      <c r="Y380" s="227" t="e">
        <f t="shared" si="111"/>
        <v>#DIV/0!</v>
      </c>
      <c r="Z380" s="545">
        <f>SUMIFS('Faturamento NNE'!$I$2:$I$707,'Faturamento NNE'!$E$2:$E$707,'Infos Relatório'!$B$326,'Faturamento NNE'!$F$2:$F$707,'Infos Relatório'!$B380,'Faturamento NNE'!$AA$2:$AA$707,'Infos Relatório'!U$1)</f>
        <v>0</v>
      </c>
      <c r="AA380" s="541">
        <f>COUNTIFS('Faturamento NNE'!$E$2:$E$707,'Infos Relatório'!$B$326,'Faturamento NNE'!$F$2:$F$707,'Infos Relatório'!$B380,'Faturamento NNE'!$AA$2:$AA$707,'Infos Relatório'!AA$1)</f>
        <v>0</v>
      </c>
      <c r="AB380" s="542">
        <f>SUMIFS('Faturamento NNE'!$H$2:$H$707,'Faturamento NNE'!$E$2:$E$707,'Infos Relatório'!$B$326,'Faturamento NNE'!$F$2:$F$707,'Infos Relatório'!$B380,'Faturamento NNE'!$AA$2:$AA$707,'Infos Relatório'!AA$1)</f>
        <v>0</v>
      </c>
      <c r="AC380" s="542">
        <f>SUMIFS('Faturamento NNE'!$K$2:$K$707,'Faturamento NNE'!$E$2:$E$707,'Infos Relatório'!$B$326,'Faturamento NNE'!$F$2:$F$707,'Infos Relatório'!$B380,'Faturamento NNE'!$AA$2:$AA$707,'Infos Relatório'!AA$1)</f>
        <v>0</v>
      </c>
      <c r="AD380" s="546">
        <f>SUMIFS('Faturamento NNE'!$P$2:$P$707,'Faturamento NNE'!$E$2:$E$707,'Infos Relatório'!$B$326,'Faturamento NNE'!$F$2:$F$707,'Infos Relatório'!$B380,'Faturamento NNE'!$AA$2:$AA$707,'Infos Relatório'!AA$1,'Faturamento NNE'!$U$2:$U$707,"Sim")+SUMIFS('Faturamento NNE'!$Q$2:$Q$707,'Faturamento NNE'!$E$2:$E$707,'Infos Relatório'!$B$326,'Faturamento NNE'!$F$2:$F$707,'Infos Relatório'!$B380,'Faturamento NNE'!$AA$2:$AA$707,'Infos Relatório'!AA$1,'Faturamento NNE'!$U$2:$U$707,"Sim")</f>
        <v>0</v>
      </c>
      <c r="AE380" s="227" t="e">
        <f t="shared" si="112"/>
        <v>#DIV/0!</v>
      </c>
      <c r="AF380" s="545">
        <f>SUMIFS('Faturamento NNE'!$I$2:$I$707,'Faturamento NNE'!$E$2:$E$707,'Infos Relatório'!$B$326,'Faturamento NNE'!$F$2:$F$707,'Infos Relatório'!$B380,'Faturamento NNE'!$AA$2:$AA$707,'Infos Relatório'!AA$1)</f>
        <v>0</v>
      </c>
      <c r="AG380" s="541">
        <f>COUNTIFS('Faturamento NNE'!$E$2:$E$707,'Infos Relatório'!$B$326,'Faturamento NNE'!$F$2:$F$707,'Infos Relatório'!$B380,'Faturamento NNE'!$AA$2:$AA$707,'Infos Relatório'!AG$1)</f>
        <v>0</v>
      </c>
      <c r="AH380" s="542">
        <f>SUMIFS('Faturamento NNE'!$H$2:$H$707,'Faturamento NNE'!$E$2:$E$707,'Infos Relatório'!$B$326,'Faturamento NNE'!$F$2:$F$707,'Infos Relatório'!$B380,'Faturamento NNE'!$AA$2:$AA$707,'Infos Relatório'!AG$1)</f>
        <v>0</v>
      </c>
      <c r="AI380" s="542">
        <f>SUMIFS('Faturamento NNE'!$K$2:$K$707,'Faturamento NNE'!$E$2:$E$707,'Infos Relatório'!$B$326,'Faturamento NNE'!$F$2:$F$707,'Infos Relatório'!$B380,'Faturamento NNE'!$AA$2:$AA$707,'Infos Relatório'!AG$1)</f>
        <v>0</v>
      </c>
      <c r="AJ380" s="546">
        <f>SUMIFS('Faturamento NNE'!$P$2:$P$707,'Faturamento NNE'!$E$2:$E$707,'Infos Relatório'!$B$326,'Faturamento NNE'!$F$2:$F$707,'Infos Relatório'!$B380,'Faturamento NNE'!$AA$2:$AA$707,'Infos Relatório'!AG$1,'Faturamento NNE'!$U$2:$U$707,"Sim")+SUMIFS('Faturamento NNE'!$Q$2:$Q$707,'Faturamento NNE'!$E$2:$E$707,'Infos Relatório'!$B$326,'Faturamento NNE'!$F$2:$F$707,'Infos Relatório'!$B380,'Faturamento NNE'!$AA$2:$AA$707,'Infos Relatório'!AG$1,'Faturamento NNE'!$U$2:$U$707,"Sim")</f>
        <v>0</v>
      </c>
      <c r="AK380" s="227" t="e">
        <f t="shared" si="113"/>
        <v>#DIV/0!</v>
      </c>
      <c r="AL380" s="545">
        <f>SUMIFS('Faturamento NNE'!$I$2:$I$707,'Faturamento NNE'!$E$2:$E$707,'Infos Relatório'!$B$326,'Faturamento NNE'!$F$2:$F$707,'Infos Relatório'!$B380,'Faturamento NNE'!$AA$2:$AA$707,'Infos Relatório'!AG$1)</f>
        <v>0</v>
      </c>
      <c r="AM380" s="541">
        <f>COUNTIFS('Faturamento NNE'!$E$2:$E$707,'Infos Relatório'!$B$326,'Faturamento NNE'!$F$2:$F$707,'Infos Relatório'!$B380,'Faturamento NNE'!$AA$2:$AA$707,'Infos Relatório'!AM$1)</f>
        <v>0</v>
      </c>
      <c r="AN380" s="542">
        <f>SUMIFS('Faturamento NNE'!$H$2:$H$707,'Faturamento NNE'!$E$2:$E$707,'Infos Relatório'!$B$326,'Faturamento NNE'!$F$2:$F$707,'Infos Relatório'!$B380,'Faturamento NNE'!$AA$2:$AA$707,'Infos Relatório'!AM$1)</f>
        <v>0</v>
      </c>
      <c r="AO380" s="542">
        <f>SUMIFS('Faturamento NNE'!$K$2:$K$707,'Faturamento NNE'!$E$2:$E$707,'Infos Relatório'!$B$326,'Faturamento NNE'!$F$2:$F$707,'Infos Relatório'!$B380,'Faturamento NNE'!$AA$2:$AA$707,'Infos Relatório'!AM$1)</f>
        <v>0</v>
      </c>
      <c r="AP380" s="546">
        <f>SUMIFS('Faturamento NNE'!$P$2:$P$707,'Faturamento NNE'!$E$2:$E$707,'Infos Relatório'!$B$326,'Faturamento NNE'!$F$2:$F$707,'Infos Relatório'!$B380,'Faturamento NNE'!$AA$2:$AA$707,'Infos Relatório'!AM$1,'Faturamento NNE'!$U$2:$U$707,"Sim")+SUMIFS('Faturamento NNE'!$Q$2:$Q$707,'Faturamento NNE'!$E$2:$E$707,'Infos Relatório'!$B$326,'Faturamento NNE'!$F$2:$F$707,'Infos Relatório'!$B380,'Faturamento NNE'!$AA$2:$AA$707,'Infos Relatório'!AM$1,'Faturamento NNE'!$U$2:$U$707,"Sim")</f>
        <v>0</v>
      </c>
      <c r="AQ380" s="227" t="e">
        <f t="shared" si="114"/>
        <v>#DIV/0!</v>
      </c>
      <c r="AR380" s="545">
        <f>SUMIFS('Faturamento NNE'!$I$2:$I$707,'Faturamento NNE'!$E$2:$E$707,'Infos Relatório'!$B$326,'Faturamento NNE'!$F$2:$F$707,'Infos Relatório'!$B380,'Faturamento NNE'!$AA$2:$AA$707,'Infos Relatório'!AM$1)</f>
        <v>0</v>
      </c>
      <c r="AS380" s="541">
        <f>COUNTIFS('Faturamento NNE'!$E$2:$E$707,'Infos Relatório'!$B$326,'Faturamento NNE'!$F$2:$F$707,'Infos Relatório'!$B380,'Faturamento NNE'!$AA$2:$AA$707,'Infos Relatório'!AS$1)</f>
        <v>0</v>
      </c>
      <c r="AT380" s="542">
        <f>SUMIFS('Faturamento NNE'!$H$2:$H$707,'Faturamento NNE'!$E$2:$E$707,'Infos Relatório'!$B$326,'Faturamento NNE'!$F$2:$F$707,'Infos Relatório'!$B380,'Faturamento NNE'!$AA$2:$AA$707,'Infos Relatório'!AS$1)</f>
        <v>0</v>
      </c>
      <c r="AU380" s="542">
        <f>SUMIFS('Faturamento NNE'!$K$2:$K$707,'Faturamento NNE'!$E$2:$E$707,'Infos Relatório'!$B$326,'Faturamento NNE'!$F$2:$F$707,'Infos Relatório'!$B380,'Faturamento NNE'!$AA$2:$AA$707,'Infos Relatório'!AS$1)</f>
        <v>0</v>
      </c>
      <c r="AV380" s="546">
        <f>SUMIFS('Faturamento NNE'!$P$2:$P$707,'Faturamento NNE'!$E$2:$E$707,'Infos Relatório'!$B$326,'Faturamento NNE'!$F$2:$F$707,'Infos Relatório'!$B380,'Faturamento NNE'!$AA$2:$AA$707,'Infos Relatório'!AS$1,'Faturamento NNE'!$U$2:$U$707,"Sim")+SUMIFS('Faturamento NNE'!$Q$2:$Q$707,'Faturamento NNE'!$E$2:$E$707,'Infos Relatório'!$B$326,'Faturamento NNE'!$F$2:$F$707,'Infos Relatório'!$B380,'Faturamento NNE'!$AA$2:$AA$707,'Infos Relatório'!AS$1,'Faturamento NNE'!$U$2:$U$707,"Sim")</f>
        <v>0</v>
      </c>
      <c r="AW380" s="227" t="e">
        <f t="shared" si="115"/>
        <v>#DIV/0!</v>
      </c>
      <c r="AX380" s="545">
        <f>SUMIFS('Faturamento NNE'!$I$2:$I$707,'Faturamento NNE'!$E$2:$E$707,'Infos Relatório'!$B$326,'Faturamento NNE'!$F$2:$F$707,'Infos Relatório'!$B380,'Faturamento NNE'!$AA$2:$AA$707,'Infos Relatório'!AS$1)</f>
        <v>0</v>
      </c>
      <c r="AY380" s="541">
        <f>COUNTIFS('Faturamento NNE'!$E$2:$E$707,'Infos Relatório'!$B$326,'Faturamento NNE'!$F$2:$F$707,'Infos Relatório'!$B380,'Faturamento NNE'!$AA$2:$AA$707,'Infos Relatório'!AY$1)</f>
        <v>0</v>
      </c>
      <c r="AZ380" s="542">
        <f>SUMIFS('Faturamento NNE'!$H$2:$H$707,'Faturamento NNE'!$E$2:$E$707,'Infos Relatório'!$B$326,'Faturamento NNE'!$F$2:$F$707,'Infos Relatório'!$B380,'Faturamento NNE'!$AA$2:$AA$707,'Infos Relatório'!AY$1)</f>
        <v>0</v>
      </c>
      <c r="BA380" s="542">
        <f>SUMIFS('Faturamento NNE'!$K$2:$K$707,'Faturamento NNE'!$E$2:$E$707,'Infos Relatório'!$B$326,'Faturamento NNE'!$F$2:$F$707,'Infos Relatório'!$B380,'Faturamento NNE'!$AA$2:$AA$707,'Infos Relatório'!AY$1)</f>
        <v>0</v>
      </c>
      <c r="BB380" s="546">
        <f>SUMIFS('Faturamento NNE'!$P$2:$P$707,'Faturamento NNE'!$E$2:$E$707,'Infos Relatório'!$B$326,'Faturamento NNE'!$F$2:$F$707,'Infos Relatório'!$B380,'Faturamento NNE'!$AA$2:$AA$707,'Infos Relatório'!AY$1,'Faturamento NNE'!$U$2:$U$707,"Sim")+SUMIFS('Faturamento NNE'!$Q$2:$Q$707,'Faturamento NNE'!$E$2:$E$707,'Infos Relatório'!$B$326,'Faturamento NNE'!$F$2:$F$707,'Infos Relatório'!$B380,'Faturamento NNE'!$AA$2:$AA$707,'Infos Relatório'!AY$1,'Faturamento NNE'!$U$2:$U$707,"Sim")</f>
        <v>0</v>
      </c>
      <c r="BC380" s="227" t="e">
        <f t="shared" si="116"/>
        <v>#DIV/0!</v>
      </c>
      <c r="BD380" s="545">
        <f>SUMIFS('Faturamento NNE'!$I$2:$I$707,'Faturamento NNE'!$E$2:$E$707,'Infos Relatório'!$B$326,'Faturamento NNE'!$F$2:$F$707,'Infos Relatório'!$B380,'Faturamento NNE'!$AA$2:$AA$707,'Infos Relatório'!AY$1)</f>
        <v>0</v>
      </c>
      <c r="BE380" s="541">
        <f>COUNTIFS('Faturamento NNE'!$E$2:$E$707,'Infos Relatório'!$B$326,'Faturamento NNE'!$F$2:$F$707,'Infos Relatório'!$B380,'Faturamento NNE'!$AA$2:$AA$707,'Infos Relatório'!BE$1)</f>
        <v>0</v>
      </c>
      <c r="BF380" s="542">
        <f>SUMIFS('Faturamento NNE'!$H$2:$H$707,'Faturamento NNE'!$E$2:$E$707,'Infos Relatório'!$B$326,'Faturamento NNE'!$F$2:$F$707,'Infos Relatório'!$B380,'Faturamento NNE'!$AA$2:$AA$707,'Infos Relatório'!BE$1)</f>
        <v>0</v>
      </c>
      <c r="BG380" s="542">
        <f>SUMIFS('Faturamento NNE'!$K$2:$K$707,'Faturamento NNE'!$E$2:$E$707,'Infos Relatório'!$B$326,'Faturamento NNE'!$F$2:$F$707,'Infos Relatório'!$B380,'Faturamento NNE'!$AA$2:$AA$707,'Infos Relatório'!BE$1)</f>
        <v>0</v>
      </c>
      <c r="BH380" s="546">
        <f>SUMIFS('Faturamento NNE'!$P$2:$P$707,'Faturamento NNE'!$E$2:$E$707,'Infos Relatório'!$B$326,'Faturamento NNE'!$F$2:$F$707,'Infos Relatório'!$B380,'Faturamento NNE'!$AA$2:$AA$707,'Infos Relatório'!BE$1,'Faturamento NNE'!$U$2:$U$707,"Sim")+SUMIFS('Faturamento NNE'!$Q$2:$Q$707,'Faturamento NNE'!$E$2:$E$707,'Infos Relatório'!$B$326,'Faturamento NNE'!$F$2:$F$707,'Infos Relatório'!$B380,'Faturamento NNE'!$AA$2:$AA$707,'Infos Relatório'!BE$1,'Faturamento NNE'!$U$2:$U$707,"Sim")</f>
        <v>0</v>
      </c>
      <c r="BI380" s="227" t="e">
        <f t="shared" si="117"/>
        <v>#DIV/0!</v>
      </c>
      <c r="BJ380" s="545">
        <f>SUMIFS('Faturamento NNE'!$I$2:$I$707,'Faturamento NNE'!$E$2:$E$707,'Infos Relatório'!$B$326,'Faturamento NNE'!$F$2:$F$707,'Infos Relatório'!$B380,'Faturamento NNE'!$AA$2:$AA$707,'Infos Relatório'!BE$1)</f>
        <v>0</v>
      </c>
      <c r="BK380" s="541">
        <f>COUNTIFS('Faturamento NNE'!$E$2:$E$707,'Infos Relatório'!$B$326,'Faturamento NNE'!$F$2:$F$707,'Infos Relatório'!$B380,'Faturamento NNE'!$AA$2:$AA$707,'Infos Relatório'!BK$1)</f>
        <v>0</v>
      </c>
      <c r="BL380" s="542">
        <f>SUMIFS('Faturamento NNE'!$H$2:$H$707,'Faturamento NNE'!$E$2:$E$707,'Infos Relatório'!$B$326,'Faturamento NNE'!$F$2:$F$707,'Infos Relatório'!$B380,'Faturamento NNE'!$AA$2:$AA$707,'Infos Relatório'!BK$1)</f>
        <v>0</v>
      </c>
      <c r="BM380" s="542">
        <f>SUMIFS('Faturamento NNE'!$K$2:$K$707,'Faturamento NNE'!$E$2:$E$707,'Infos Relatório'!$B$326,'Faturamento NNE'!$F$2:$F$707,'Infos Relatório'!$B380,'Faturamento NNE'!$AA$2:$AA$707,'Infos Relatório'!BK$1)</f>
        <v>0</v>
      </c>
      <c r="BN380" s="546">
        <f>SUMIFS('Faturamento NNE'!$P$2:$P$707,'Faturamento NNE'!$E$2:$E$707,'Infos Relatório'!$B$326,'Faturamento NNE'!$F$2:$F$707,'Infos Relatório'!$B380,'Faturamento NNE'!$AA$2:$AA$707,'Infos Relatório'!BK$1,'Faturamento NNE'!$U$2:$U$707,"Sim")+SUMIFS('Faturamento NNE'!$Q$2:$Q$707,'Faturamento NNE'!$E$2:$E$707,'Infos Relatório'!$B$326,'Faturamento NNE'!$F$2:$F$707,'Infos Relatório'!$B380,'Faturamento NNE'!$AA$2:$AA$707,'Infos Relatório'!BK$1,'Faturamento NNE'!$U$2:$U$707,"Sim")</f>
        <v>0</v>
      </c>
      <c r="BO380" s="227" t="e">
        <f t="shared" si="118"/>
        <v>#DIV/0!</v>
      </c>
      <c r="BP380" s="545">
        <f>SUMIFS('Faturamento NNE'!$I$2:$I$707,'Faturamento NNE'!$E$2:$E$707,'Infos Relatório'!$B$326,'Faturamento NNE'!$F$2:$F$707,'Infos Relatório'!$B380,'Faturamento NNE'!$AA$2:$AA$707,'Infos Relatório'!BK$1)</f>
        <v>0</v>
      </c>
      <c r="BQ380" s="541">
        <f>COUNTIFS('Faturamento NNE'!$E$2:$E$707,'Infos Relatório'!$B$326,'Faturamento NNE'!$F$2:$F$707,'Infos Relatório'!$B380,'Faturamento NNE'!$AA$2:$AA$707,'Infos Relatório'!BQ$1)</f>
        <v>0</v>
      </c>
      <c r="BR380" s="542">
        <f>SUMIFS('Faturamento NNE'!$H$2:$H$707,'Faturamento NNE'!$E$2:$E$707,'Infos Relatório'!$B$326,'Faturamento NNE'!$F$2:$F$707,'Infos Relatório'!$B380,'Faturamento NNE'!$AA$2:$AA$707,'Infos Relatório'!BQ$1)</f>
        <v>0</v>
      </c>
      <c r="BS380" s="542">
        <f>SUMIFS('Faturamento NNE'!$K$2:$K$707,'Faturamento NNE'!$E$2:$E$707,'Infos Relatório'!$B$326,'Faturamento NNE'!$F$2:$F$707,'Infos Relatório'!$B380,'Faturamento NNE'!$AA$2:$AA$707,'Infos Relatório'!BQ$1)</f>
        <v>0</v>
      </c>
      <c r="BT380" s="546">
        <f>SUMIFS('Faturamento NNE'!$P$2:$P$707,'Faturamento NNE'!$E$2:$E$707,'Infos Relatório'!$B$326,'Faturamento NNE'!$F$2:$F$707,'Infos Relatório'!$B380,'Faturamento NNE'!$AA$2:$AA$707,'Infos Relatório'!BQ$1,'Faturamento NNE'!$U$2:$U$707,"Sim")+SUMIFS('Faturamento NNE'!$Q$2:$Q$707,'Faturamento NNE'!$E$2:$E$707,'Infos Relatório'!$B$326,'Faturamento NNE'!$F$2:$F$707,'Infos Relatório'!$B380,'Faturamento NNE'!$AA$2:$AA$707,'Infos Relatório'!BQ$1,'Faturamento NNE'!$U$2:$U$707,"Sim")</f>
        <v>0</v>
      </c>
      <c r="BU380" s="227" t="e">
        <f t="shared" si="119"/>
        <v>#DIV/0!</v>
      </c>
      <c r="BV380" s="545">
        <f>SUMIFS('Faturamento NNE'!$I$2:$I$707,'Faturamento NNE'!$E$2:$E$707,'Infos Relatório'!$B$326,'Faturamento NNE'!$F$2:$F$707,'Infos Relatório'!$B380,'Faturamento NNE'!$AA$2:$AA$707,'Infos Relatório'!BQ$1)</f>
        <v>0</v>
      </c>
    </row>
    <row r="381" spans="2:74">
      <c r="B381" s="217" t="s">
        <v>184</v>
      </c>
      <c r="C381" s="541">
        <f>COUNTIFS('Faturamento NNE'!$E$2:$E$707,'Infos Relatório'!$B$326,'Faturamento NNE'!$F$2:$F$707,'Infos Relatório'!$B381,'Faturamento NNE'!$AA$2:$AA$707,'Infos Relatório'!C$1)</f>
        <v>0</v>
      </c>
      <c r="D381" s="542">
        <f>SUMIFS('Faturamento NNE'!$H$2:$H$707,'Faturamento NNE'!$E$2:$E$707,'Infos Relatório'!$B$326,'Faturamento NNE'!$F$2:$F$707,'Infos Relatório'!$B381,'Faturamento NNE'!$AA$2:$AA$707,'Infos Relatório'!C$1)</f>
        <v>0</v>
      </c>
      <c r="E381" s="543">
        <f>SUMIFS('Faturamento NNE'!$K$2:$K$707,'Faturamento NNE'!$E$2:$E$707,'Infos Relatório'!$B$326,'Faturamento NNE'!$F$2:$F$707,'Infos Relatório'!$B381,'Faturamento NNE'!$AA$2:$AA$707,'Infos Relatório'!C$1)</f>
        <v>0</v>
      </c>
      <c r="F381" s="544">
        <f>SUMIFS('Faturamento NNE'!$P$2:$P$707,'Faturamento NNE'!$E$2:$E$707,'Infos Relatório'!$B$326,'Faturamento NNE'!$F$2:$F$707,'Infos Relatório'!$B381,'Faturamento NNE'!$AA$2:$AA$707,'Infos Relatório'!C$1,'Faturamento NNE'!$U$2:$U$707,"Sim")+SUMIFS('Faturamento NNE'!$Q$2:$Q$707,'Faturamento NNE'!$E$2:$E$707,'Infos Relatório'!$B$326,'Faturamento NNE'!$F$2:$F$707,'Infos Relatório'!$B381,'Faturamento NNE'!$AA$2:$AA$707,'Infos Relatório'!C$1,'Faturamento NNE'!$U$2:$U$707,"Sim")</f>
        <v>0</v>
      </c>
      <c r="G381" s="283" t="e">
        <f t="shared" si="108"/>
        <v>#DIV/0!</v>
      </c>
      <c r="H381" s="545">
        <f>SUMIFS('Faturamento NNE'!$I$2:$I$707,'Faturamento NNE'!$E$2:$E$707,'Infos Relatório'!$B$326,'Faturamento NNE'!$F$2:$F$707,'Infos Relatório'!$B381,'Faturamento NNE'!$AA$2:$AA$707,'Infos Relatório'!C$1)</f>
        <v>0</v>
      </c>
      <c r="I381" s="541">
        <f>COUNTIFS('Faturamento NNE'!$E$2:$E$707,'Infos Relatório'!$B$326,'Faturamento NNE'!$F$2:$F$707,'Infos Relatório'!$B381,'Faturamento NNE'!$AA$2:$AA$707,'Infos Relatório'!I$1)</f>
        <v>0</v>
      </c>
      <c r="J381" s="542">
        <f>SUMIFS('Faturamento NNE'!$H$2:$H$707,'Faturamento NNE'!$E$2:$E$707,'Infos Relatório'!$B$326,'Faturamento NNE'!$F$2:$F$707,'Infos Relatório'!$B381,'Faturamento NNE'!$AA$2:$AA$707,'Infos Relatório'!I$1)</f>
        <v>0</v>
      </c>
      <c r="K381" s="543">
        <f>SUMIFS('Faturamento NNE'!$K$2:$K$707,'Faturamento NNE'!$E$2:$E$707,'Infos Relatório'!$B$326,'Faturamento NNE'!$F$2:$F$707,'Infos Relatório'!$B381,'Faturamento NNE'!$AA$2:$AA$707,'Infos Relatório'!I$1)</f>
        <v>0</v>
      </c>
      <c r="L381" s="544">
        <f>SUMIFS('Faturamento NNE'!$P$2:$P$707,'Faturamento NNE'!$E$2:$E$707,'Infos Relatório'!$B$326,'Faturamento NNE'!$F$2:$F$707,'Infos Relatório'!$B381,'Faturamento NNE'!$AA$2:$AA$707,'Infos Relatório'!I$1,'Faturamento NNE'!$U$2:$U$707,"Sim")+SUMIFS('Faturamento NNE'!$Q$2:$Q$707,'Faturamento NNE'!$E$2:$E$707,'Infos Relatório'!$B$326,'Faturamento NNE'!$F$2:$F$707,'Infos Relatório'!$B381,'Faturamento NNE'!$AA$2:$AA$707,'Infos Relatório'!I$1,'Faturamento NNE'!$U$2:$U$707,"Sim")</f>
        <v>0</v>
      </c>
      <c r="M381" s="283" t="e">
        <f t="shared" si="109"/>
        <v>#DIV/0!</v>
      </c>
      <c r="N381" s="545">
        <f>SUMIFS('Faturamento NNE'!$I$2:$I$707,'Faturamento NNE'!$E$2:$E$707,'Infos Relatório'!$B$326,'Faturamento NNE'!$F$2:$F$707,'Infos Relatório'!$B381,'Faturamento NNE'!$AA$2:$AA$707,'Infos Relatório'!I$1)</f>
        <v>0</v>
      </c>
      <c r="O381" s="541">
        <f>COUNTIFS('Faturamento NNE'!$E$2:$E$707,'Infos Relatório'!$B$326,'Faturamento NNE'!$F$2:$F$707,'Infos Relatório'!$B381,'Faturamento NNE'!$AA$2:$AA$707,'Infos Relatório'!O$1)</f>
        <v>0</v>
      </c>
      <c r="P381" s="542">
        <f>SUMIFS('Faturamento NNE'!$H$2:$H$707,'Faturamento NNE'!$E$2:$E$707,'Infos Relatório'!$B$326,'Faturamento NNE'!$F$2:$F$707,'Infos Relatório'!$B381,'Faturamento NNE'!$AA$2:$AA$707,'Infos Relatório'!O$1)</f>
        <v>0</v>
      </c>
      <c r="Q381" s="542">
        <f>SUMIFS('Faturamento NNE'!$K$2:$K$707,'Faturamento NNE'!$E$2:$E$707,'Infos Relatório'!$B$326,'Faturamento NNE'!$F$2:$F$707,'Infos Relatório'!$B381,'Faturamento NNE'!$AA$2:$AA$707,'Infos Relatório'!O$1)</f>
        <v>0</v>
      </c>
      <c r="R381" s="546">
        <f>SUMIFS('Faturamento NNE'!$P$2:$P$707,'Faturamento NNE'!$E$2:$E$707,'Infos Relatório'!$B$326,'Faturamento NNE'!$F$2:$F$707,'Infos Relatório'!$B381,'Faturamento NNE'!$AA$2:$AA$707,'Infos Relatório'!O$1,'Faturamento NNE'!$U$2:$U$707,"Sim")+SUMIFS('Faturamento NNE'!$Q$2:$Q$707,'Faturamento NNE'!$E$2:$E$707,'Infos Relatório'!$B$326,'Faturamento NNE'!$F$2:$F$707,'Infos Relatório'!$B381,'Faturamento NNE'!$AA$2:$AA$707,'Infos Relatório'!O$1,'Faturamento NNE'!$U$2:$U$707,"Sim")</f>
        <v>0</v>
      </c>
      <c r="S381" s="227" t="e">
        <f t="shared" si="110"/>
        <v>#DIV/0!</v>
      </c>
      <c r="T381" s="545">
        <f>SUMIFS('Faturamento NNE'!$I$2:$I$707,'Faturamento NNE'!$E$2:$E$707,'Infos Relatório'!$B$326,'Faturamento NNE'!$F$2:$F$707,'Infos Relatório'!$B381,'Faturamento NNE'!$AA$2:$AA$707,'Infos Relatório'!O$1)</f>
        <v>0</v>
      </c>
      <c r="U381" s="541">
        <f>COUNTIFS('Faturamento NNE'!$E$2:$E$707,'Infos Relatório'!$B$326,'Faturamento NNE'!$F$2:$F$707,'Infos Relatório'!$B381,'Faturamento NNE'!$AA$2:$AA$707,'Infos Relatório'!U$1)</f>
        <v>0</v>
      </c>
      <c r="V381" s="542">
        <f>SUMIFS('Faturamento NNE'!$H$2:$H$707,'Faturamento NNE'!$E$2:$E$707,'Infos Relatório'!$B$326,'Faturamento NNE'!$F$2:$F$707,'Infos Relatório'!$B381,'Faturamento NNE'!$AA$2:$AA$707,'Infos Relatório'!U$1)</f>
        <v>0</v>
      </c>
      <c r="W381" s="542">
        <f>SUMIFS('Faturamento NNE'!$K$2:$K$707,'Faturamento NNE'!$E$2:$E$707,'Infos Relatório'!$B$326,'Faturamento NNE'!$F$2:$F$707,'Infos Relatório'!$B381,'Faturamento NNE'!$AA$2:$AA$707,'Infos Relatório'!U$1)</f>
        <v>0</v>
      </c>
      <c r="X381" s="546">
        <f>SUMIFS('Faturamento NNE'!$P$2:$P$707,'Faturamento NNE'!$E$2:$E$707,'Infos Relatório'!$B$326,'Faturamento NNE'!$F$2:$F$707,'Infos Relatório'!$B381,'Faturamento NNE'!$AA$2:$AA$707,'Infos Relatório'!U$1,'Faturamento NNE'!$U$2:$U$707,"Sim")+SUMIFS('Faturamento NNE'!$Q$2:$Q$707,'Faturamento NNE'!$E$2:$E$707,'Infos Relatório'!$B$326,'Faturamento NNE'!$F$2:$F$707,'Infos Relatório'!$B381,'Faturamento NNE'!$AA$2:$AA$707,'Infos Relatório'!U$1,'Faturamento NNE'!$U$2:$U$707,"Sim")</f>
        <v>0</v>
      </c>
      <c r="Y381" s="227" t="e">
        <f t="shared" si="111"/>
        <v>#DIV/0!</v>
      </c>
      <c r="Z381" s="545">
        <f>SUMIFS('Faturamento NNE'!$I$2:$I$707,'Faturamento NNE'!$E$2:$E$707,'Infos Relatório'!$B$326,'Faturamento NNE'!$F$2:$F$707,'Infos Relatório'!$B381,'Faturamento NNE'!$AA$2:$AA$707,'Infos Relatório'!U$1)</f>
        <v>0</v>
      </c>
      <c r="AA381" s="541">
        <f>COUNTIFS('Faturamento NNE'!$E$2:$E$707,'Infos Relatório'!$B$326,'Faturamento NNE'!$F$2:$F$707,'Infos Relatório'!$B381,'Faturamento NNE'!$AA$2:$AA$707,'Infos Relatório'!AA$1)</f>
        <v>0</v>
      </c>
      <c r="AB381" s="542">
        <f>SUMIFS('Faturamento NNE'!$H$2:$H$707,'Faturamento NNE'!$E$2:$E$707,'Infos Relatório'!$B$326,'Faturamento NNE'!$F$2:$F$707,'Infos Relatório'!$B381,'Faturamento NNE'!$AA$2:$AA$707,'Infos Relatório'!AA$1)</f>
        <v>0</v>
      </c>
      <c r="AC381" s="542">
        <f>SUMIFS('Faturamento NNE'!$K$2:$K$707,'Faturamento NNE'!$E$2:$E$707,'Infos Relatório'!$B$326,'Faturamento NNE'!$F$2:$F$707,'Infos Relatório'!$B381,'Faturamento NNE'!$AA$2:$AA$707,'Infos Relatório'!AA$1)</f>
        <v>0</v>
      </c>
      <c r="AD381" s="546">
        <f>SUMIFS('Faturamento NNE'!$P$2:$P$707,'Faturamento NNE'!$E$2:$E$707,'Infos Relatório'!$B$326,'Faturamento NNE'!$F$2:$F$707,'Infos Relatório'!$B381,'Faturamento NNE'!$AA$2:$AA$707,'Infos Relatório'!AA$1,'Faturamento NNE'!$U$2:$U$707,"Sim")+SUMIFS('Faturamento NNE'!$Q$2:$Q$707,'Faturamento NNE'!$E$2:$E$707,'Infos Relatório'!$B$326,'Faturamento NNE'!$F$2:$F$707,'Infos Relatório'!$B381,'Faturamento NNE'!$AA$2:$AA$707,'Infos Relatório'!AA$1,'Faturamento NNE'!$U$2:$U$707,"Sim")</f>
        <v>0</v>
      </c>
      <c r="AE381" s="227" t="e">
        <f t="shared" si="112"/>
        <v>#DIV/0!</v>
      </c>
      <c r="AF381" s="545">
        <f>SUMIFS('Faturamento NNE'!$I$2:$I$707,'Faturamento NNE'!$E$2:$E$707,'Infos Relatório'!$B$326,'Faturamento NNE'!$F$2:$F$707,'Infos Relatório'!$B381,'Faturamento NNE'!$AA$2:$AA$707,'Infos Relatório'!AA$1)</f>
        <v>0</v>
      </c>
      <c r="AG381" s="541">
        <f>COUNTIFS('Faturamento NNE'!$E$2:$E$707,'Infos Relatório'!$B$326,'Faturamento NNE'!$F$2:$F$707,'Infos Relatório'!$B381,'Faturamento NNE'!$AA$2:$AA$707,'Infos Relatório'!AG$1)</f>
        <v>0</v>
      </c>
      <c r="AH381" s="542">
        <f>SUMIFS('Faturamento NNE'!$H$2:$H$707,'Faturamento NNE'!$E$2:$E$707,'Infos Relatório'!$B$326,'Faturamento NNE'!$F$2:$F$707,'Infos Relatório'!$B381,'Faturamento NNE'!$AA$2:$AA$707,'Infos Relatório'!AG$1)</f>
        <v>0</v>
      </c>
      <c r="AI381" s="542">
        <f>SUMIFS('Faturamento NNE'!$K$2:$K$707,'Faturamento NNE'!$E$2:$E$707,'Infos Relatório'!$B$326,'Faturamento NNE'!$F$2:$F$707,'Infos Relatório'!$B381,'Faturamento NNE'!$AA$2:$AA$707,'Infos Relatório'!AG$1)</f>
        <v>0</v>
      </c>
      <c r="AJ381" s="546">
        <f>SUMIFS('Faturamento NNE'!$P$2:$P$707,'Faturamento NNE'!$E$2:$E$707,'Infos Relatório'!$B$326,'Faturamento NNE'!$F$2:$F$707,'Infos Relatório'!$B381,'Faturamento NNE'!$AA$2:$AA$707,'Infos Relatório'!AG$1,'Faturamento NNE'!$U$2:$U$707,"Sim")+SUMIFS('Faturamento NNE'!$Q$2:$Q$707,'Faturamento NNE'!$E$2:$E$707,'Infos Relatório'!$B$326,'Faturamento NNE'!$F$2:$F$707,'Infos Relatório'!$B381,'Faturamento NNE'!$AA$2:$AA$707,'Infos Relatório'!AG$1,'Faturamento NNE'!$U$2:$U$707,"Sim")</f>
        <v>0</v>
      </c>
      <c r="AK381" s="227" t="e">
        <f t="shared" si="113"/>
        <v>#DIV/0!</v>
      </c>
      <c r="AL381" s="545">
        <f>SUMIFS('Faturamento NNE'!$I$2:$I$707,'Faturamento NNE'!$E$2:$E$707,'Infos Relatório'!$B$326,'Faturamento NNE'!$F$2:$F$707,'Infos Relatório'!$B381,'Faturamento NNE'!$AA$2:$AA$707,'Infos Relatório'!AG$1)</f>
        <v>0</v>
      </c>
      <c r="AM381" s="541">
        <f>COUNTIFS('Faturamento NNE'!$E$2:$E$707,'Infos Relatório'!$B$326,'Faturamento NNE'!$F$2:$F$707,'Infos Relatório'!$B381,'Faturamento NNE'!$AA$2:$AA$707,'Infos Relatório'!AM$1)</f>
        <v>0</v>
      </c>
      <c r="AN381" s="542">
        <f>SUMIFS('Faturamento NNE'!$H$2:$H$707,'Faturamento NNE'!$E$2:$E$707,'Infos Relatório'!$B$326,'Faturamento NNE'!$F$2:$F$707,'Infos Relatório'!$B381,'Faturamento NNE'!$AA$2:$AA$707,'Infos Relatório'!AM$1)</f>
        <v>0</v>
      </c>
      <c r="AO381" s="542">
        <f>SUMIFS('Faturamento NNE'!$K$2:$K$707,'Faturamento NNE'!$E$2:$E$707,'Infos Relatório'!$B$326,'Faturamento NNE'!$F$2:$F$707,'Infos Relatório'!$B381,'Faturamento NNE'!$AA$2:$AA$707,'Infos Relatório'!AM$1)</f>
        <v>0</v>
      </c>
      <c r="AP381" s="546">
        <f>SUMIFS('Faturamento NNE'!$P$2:$P$707,'Faturamento NNE'!$E$2:$E$707,'Infos Relatório'!$B$326,'Faturamento NNE'!$F$2:$F$707,'Infos Relatório'!$B381,'Faturamento NNE'!$AA$2:$AA$707,'Infos Relatório'!AM$1,'Faturamento NNE'!$U$2:$U$707,"Sim")+SUMIFS('Faturamento NNE'!$Q$2:$Q$707,'Faturamento NNE'!$E$2:$E$707,'Infos Relatório'!$B$326,'Faturamento NNE'!$F$2:$F$707,'Infos Relatório'!$B381,'Faturamento NNE'!$AA$2:$AA$707,'Infos Relatório'!AM$1,'Faturamento NNE'!$U$2:$U$707,"Sim")</f>
        <v>0</v>
      </c>
      <c r="AQ381" s="227" t="e">
        <f t="shared" si="114"/>
        <v>#DIV/0!</v>
      </c>
      <c r="AR381" s="545">
        <f>SUMIFS('Faturamento NNE'!$I$2:$I$707,'Faturamento NNE'!$E$2:$E$707,'Infos Relatório'!$B$326,'Faturamento NNE'!$F$2:$F$707,'Infos Relatório'!$B381,'Faturamento NNE'!$AA$2:$AA$707,'Infos Relatório'!AM$1)</f>
        <v>0</v>
      </c>
      <c r="AS381" s="541">
        <f>COUNTIFS('Faturamento NNE'!$E$2:$E$707,'Infos Relatório'!$B$326,'Faturamento NNE'!$F$2:$F$707,'Infos Relatório'!$B381,'Faturamento NNE'!$AA$2:$AA$707,'Infos Relatório'!AS$1)</f>
        <v>0</v>
      </c>
      <c r="AT381" s="542">
        <f>SUMIFS('Faturamento NNE'!$H$2:$H$707,'Faturamento NNE'!$E$2:$E$707,'Infos Relatório'!$B$326,'Faturamento NNE'!$F$2:$F$707,'Infos Relatório'!$B381,'Faturamento NNE'!$AA$2:$AA$707,'Infos Relatório'!AS$1)</f>
        <v>0</v>
      </c>
      <c r="AU381" s="542">
        <f>SUMIFS('Faturamento NNE'!$K$2:$K$707,'Faturamento NNE'!$E$2:$E$707,'Infos Relatório'!$B$326,'Faturamento NNE'!$F$2:$F$707,'Infos Relatório'!$B381,'Faturamento NNE'!$AA$2:$AA$707,'Infos Relatório'!AS$1)</f>
        <v>0</v>
      </c>
      <c r="AV381" s="546">
        <f>SUMIFS('Faturamento NNE'!$P$2:$P$707,'Faturamento NNE'!$E$2:$E$707,'Infos Relatório'!$B$326,'Faturamento NNE'!$F$2:$F$707,'Infos Relatório'!$B381,'Faturamento NNE'!$AA$2:$AA$707,'Infos Relatório'!AS$1,'Faturamento NNE'!$U$2:$U$707,"Sim")+SUMIFS('Faturamento NNE'!$Q$2:$Q$707,'Faturamento NNE'!$E$2:$E$707,'Infos Relatório'!$B$326,'Faturamento NNE'!$F$2:$F$707,'Infos Relatório'!$B381,'Faturamento NNE'!$AA$2:$AA$707,'Infos Relatório'!AS$1,'Faturamento NNE'!$U$2:$U$707,"Sim")</f>
        <v>0</v>
      </c>
      <c r="AW381" s="227" t="e">
        <f t="shared" si="115"/>
        <v>#DIV/0!</v>
      </c>
      <c r="AX381" s="545">
        <f>SUMIFS('Faturamento NNE'!$I$2:$I$707,'Faturamento NNE'!$E$2:$E$707,'Infos Relatório'!$B$326,'Faturamento NNE'!$F$2:$F$707,'Infos Relatório'!$B381,'Faturamento NNE'!$AA$2:$AA$707,'Infos Relatório'!AS$1)</f>
        <v>0</v>
      </c>
      <c r="AY381" s="541">
        <f>COUNTIFS('Faturamento NNE'!$E$2:$E$707,'Infos Relatório'!$B$326,'Faturamento NNE'!$F$2:$F$707,'Infos Relatório'!$B381,'Faturamento NNE'!$AA$2:$AA$707,'Infos Relatório'!AY$1)</f>
        <v>0</v>
      </c>
      <c r="AZ381" s="542">
        <f>SUMIFS('Faturamento NNE'!$H$2:$H$707,'Faturamento NNE'!$E$2:$E$707,'Infos Relatório'!$B$326,'Faturamento NNE'!$F$2:$F$707,'Infos Relatório'!$B381,'Faturamento NNE'!$AA$2:$AA$707,'Infos Relatório'!AY$1)</f>
        <v>0</v>
      </c>
      <c r="BA381" s="542">
        <f>SUMIFS('Faturamento NNE'!$K$2:$K$707,'Faturamento NNE'!$E$2:$E$707,'Infos Relatório'!$B$326,'Faturamento NNE'!$F$2:$F$707,'Infos Relatório'!$B381,'Faturamento NNE'!$AA$2:$AA$707,'Infos Relatório'!AY$1)</f>
        <v>0</v>
      </c>
      <c r="BB381" s="546">
        <f>SUMIFS('Faturamento NNE'!$P$2:$P$707,'Faturamento NNE'!$E$2:$E$707,'Infos Relatório'!$B$326,'Faturamento NNE'!$F$2:$F$707,'Infos Relatório'!$B381,'Faturamento NNE'!$AA$2:$AA$707,'Infos Relatório'!AY$1,'Faturamento NNE'!$U$2:$U$707,"Sim")+SUMIFS('Faturamento NNE'!$Q$2:$Q$707,'Faturamento NNE'!$E$2:$E$707,'Infos Relatório'!$B$326,'Faturamento NNE'!$F$2:$F$707,'Infos Relatório'!$B381,'Faturamento NNE'!$AA$2:$AA$707,'Infos Relatório'!AY$1,'Faturamento NNE'!$U$2:$U$707,"Sim")</f>
        <v>0</v>
      </c>
      <c r="BC381" s="227" t="e">
        <f t="shared" si="116"/>
        <v>#DIV/0!</v>
      </c>
      <c r="BD381" s="545">
        <f>SUMIFS('Faturamento NNE'!$I$2:$I$707,'Faturamento NNE'!$E$2:$E$707,'Infos Relatório'!$B$326,'Faturamento NNE'!$F$2:$F$707,'Infos Relatório'!$B381,'Faturamento NNE'!$AA$2:$AA$707,'Infos Relatório'!AY$1)</f>
        <v>0</v>
      </c>
      <c r="BE381" s="541">
        <f>COUNTIFS('Faturamento NNE'!$E$2:$E$707,'Infos Relatório'!$B$326,'Faturamento NNE'!$F$2:$F$707,'Infos Relatório'!$B381,'Faturamento NNE'!$AA$2:$AA$707,'Infos Relatório'!BE$1)</f>
        <v>0</v>
      </c>
      <c r="BF381" s="542">
        <f>SUMIFS('Faturamento NNE'!$H$2:$H$707,'Faturamento NNE'!$E$2:$E$707,'Infos Relatório'!$B$326,'Faturamento NNE'!$F$2:$F$707,'Infos Relatório'!$B381,'Faturamento NNE'!$AA$2:$AA$707,'Infos Relatório'!BE$1)</f>
        <v>0</v>
      </c>
      <c r="BG381" s="542">
        <f>SUMIFS('Faturamento NNE'!$K$2:$K$707,'Faturamento NNE'!$E$2:$E$707,'Infos Relatório'!$B$326,'Faturamento NNE'!$F$2:$F$707,'Infos Relatório'!$B381,'Faturamento NNE'!$AA$2:$AA$707,'Infos Relatório'!BE$1)</f>
        <v>0</v>
      </c>
      <c r="BH381" s="546">
        <f>SUMIFS('Faturamento NNE'!$P$2:$P$707,'Faturamento NNE'!$E$2:$E$707,'Infos Relatório'!$B$326,'Faturamento NNE'!$F$2:$F$707,'Infos Relatório'!$B381,'Faturamento NNE'!$AA$2:$AA$707,'Infos Relatório'!BE$1,'Faturamento NNE'!$U$2:$U$707,"Sim")+SUMIFS('Faturamento NNE'!$Q$2:$Q$707,'Faturamento NNE'!$E$2:$E$707,'Infos Relatório'!$B$326,'Faturamento NNE'!$F$2:$F$707,'Infos Relatório'!$B381,'Faturamento NNE'!$AA$2:$AA$707,'Infos Relatório'!BE$1,'Faturamento NNE'!$U$2:$U$707,"Sim")</f>
        <v>0</v>
      </c>
      <c r="BI381" s="227" t="e">
        <f t="shared" si="117"/>
        <v>#DIV/0!</v>
      </c>
      <c r="BJ381" s="545">
        <f>SUMIFS('Faturamento NNE'!$I$2:$I$707,'Faturamento NNE'!$E$2:$E$707,'Infos Relatório'!$B$326,'Faturamento NNE'!$F$2:$F$707,'Infos Relatório'!$B381,'Faturamento NNE'!$AA$2:$AA$707,'Infos Relatório'!BE$1)</f>
        <v>0</v>
      </c>
      <c r="BK381" s="541">
        <f>COUNTIFS('Faturamento NNE'!$E$2:$E$707,'Infos Relatório'!$B$326,'Faturamento NNE'!$F$2:$F$707,'Infos Relatório'!$B381,'Faturamento NNE'!$AA$2:$AA$707,'Infos Relatório'!BK$1)</f>
        <v>0</v>
      </c>
      <c r="BL381" s="542">
        <f>SUMIFS('Faturamento NNE'!$H$2:$H$707,'Faturamento NNE'!$E$2:$E$707,'Infos Relatório'!$B$326,'Faturamento NNE'!$F$2:$F$707,'Infos Relatório'!$B381,'Faturamento NNE'!$AA$2:$AA$707,'Infos Relatório'!BK$1)</f>
        <v>0</v>
      </c>
      <c r="BM381" s="542">
        <f>SUMIFS('Faturamento NNE'!$K$2:$K$707,'Faturamento NNE'!$E$2:$E$707,'Infos Relatório'!$B$326,'Faturamento NNE'!$F$2:$F$707,'Infos Relatório'!$B381,'Faturamento NNE'!$AA$2:$AA$707,'Infos Relatório'!BK$1)</f>
        <v>0</v>
      </c>
      <c r="BN381" s="546">
        <f>SUMIFS('Faturamento NNE'!$P$2:$P$707,'Faturamento NNE'!$E$2:$E$707,'Infos Relatório'!$B$326,'Faturamento NNE'!$F$2:$F$707,'Infos Relatório'!$B381,'Faturamento NNE'!$AA$2:$AA$707,'Infos Relatório'!BK$1,'Faturamento NNE'!$U$2:$U$707,"Sim")+SUMIFS('Faturamento NNE'!$Q$2:$Q$707,'Faturamento NNE'!$E$2:$E$707,'Infos Relatório'!$B$326,'Faturamento NNE'!$F$2:$F$707,'Infos Relatório'!$B381,'Faturamento NNE'!$AA$2:$AA$707,'Infos Relatório'!BK$1,'Faturamento NNE'!$U$2:$U$707,"Sim")</f>
        <v>0</v>
      </c>
      <c r="BO381" s="227" t="e">
        <f t="shared" si="118"/>
        <v>#DIV/0!</v>
      </c>
      <c r="BP381" s="545">
        <f>SUMIFS('Faturamento NNE'!$I$2:$I$707,'Faturamento NNE'!$E$2:$E$707,'Infos Relatório'!$B$326,'Faturamento NNE'!$F$2:$F$707,'Infos Relatório'!$B381,'Faturamento NNE'!$AA$2:$AA$707,'Infos Relatório'!BK$1)</f>
        <v>0</v>
      </c>
      <c r="BQ381" s="541">
        <f>COUNTIFS('Faturamento NNE'!$E$2:$E$707,'Infos Relatório'!$B$326,'Faturamento NNE'!$F$2:$F$707,'Infos Relatório'!$B381,'Faturamento NNE'!$AA$2:$AA$707,'Infos Relatório'!BQ$1)</f>
        <v>0</v>
      </c>
      <c r="BR381" s="542">
        <f>SUMIFS('Faturamento NNE'!$H$2:$H$707,'Faturamento NNE'!$E$2:$E$707,'Infos Relatório'!$B$326,'Faturamento NNE'!$F$2:$F$707,'Infos Relatório'!$B381,'Faturamento NNE'!$AA$2:$AA$707,'Infos Relatório'!BQ$1)</f>
        <v>0</v>
      </c>
      <c r="BS381" s="542">
        <f>SUMIFS('Faturamento NNE'!$K$2:$K$707,'Faturamento NNE'!$E$2:$E$707,'Infos Relatório'!$B$326,'Faturamento NNE'!$F$2:$F$707,'Infos Relatório'!$B381,'Faturamento NNE'!$AA$2:$AA$707,'Infos Relatório'!BQ$1)</f>
        <v>0</v>
      </c>
      <c r="BT381" s="546">
        <f>SUMIFS('Faturamento NNE'!$P$2:$P$707,'Faturamento NNE'!$E$2:$E$707,'Infos Relatório'!$B$326,'Faturamento NNE'!$F$2:$F$707,'Infos Relatório'!$B381,'Faturamento NNE'!$AA$2:$AA$707,'Infos Relatório'!BQ$1,'Faturamento NNE'!$U$2:$U$707,"Sim")+SUMIFS('Faturamento NNE'!$Q$2:$Q$707,'Faturamento NNE'!$E$2:$E$707,'Infos Relatório'!$B$326,'Faturamento NNE'!$F$2:$F$707,'Infos Relatório'!$B381,'Faturamento NNE'!$AA$2:$AA$707,'Infos Relatório'!BQ$1,'Faturamento NNE'!$U$2:$U$707,"Sim")</f>
        <v>0</v>
      </c>
      <c r="BU381" s="227" t="e">
        <f t="shared" si="119"/>
        <v>#DIV/0!</v>
      </c>
      <c r="BV381" s="545">
        <f>SUMIFS('Faturamento NNE'!$I$2:$I$707,'Faturamento NNE'!$E$2:$E$707,'Infos Relatório'!$B$326,'Faturamento NNE'!$F$2:$F$707,'Infos Relatório'!$B381,'Faturamento NNE'!$AA$2:$AA$707,'Infos Relatório'!BQ$1)</f>
        <v>0</v>
      </c>
    </row>
    <row r="382" spans="2:74">
      <c r="B382" s="217" t="s">
        <v>185</v>
      </c>
      <c r="C382" s="541">
        <f>COUNTIFS('Faturamento NNE'!$E$2:$E$707,'Infos Relatório'!$B$326,'Faturamento NNE'!$F$2:$F$707,'Infos Relatório'!$B382,'Faturamento NNE'!$AA$2:$AA$707,'Infos Relatório'!C$1)</f>
        <v>0</v>
      </c>
      <c r="D382" s="542">
        <f>SUMIFS('Faturamento NNE'!$H$2:$H$707,'Faturamento NNE'!$E$2:$E$707,'Infos Relatório'!$B$326,'Faturamento NNE'!$F$2:$F$707,'Infos Relatório'!$B382,'Faturamento NNE'!$AA$2:$AA$707,'Infos Relatório'!C$1)</f>
        <v>0</v>
      </c>
      <c r="E382" s="543">
        <f>SUMIFS('Faturamento NNE'!$K$2:$K$707,'Faturamento NNE'!$E$2:$E$707,'Infos Relatório'!$B$326,'Faturamento NNE'!$F$2:$F$707,'Infos Relatório'!$B382,'Faturamento NNE'!$AA$2:$AA$707,'Infos Relatório'!C$1)</f>
        <v>0</v>
      </c>
      <c r="F382" s="544">
        <f>SUMIFS('Faturamento NNE'!$P$2:$P$707,'Faturamento NNE'!$E$2:$E$707,'Infos Relatório'!$B$326,'Faturamento NNE'!$F$2:$F$707,'Infos Relatório'!$B382,'Faturamento NNE'!$AA$2:$AA$707,'Infos Relatório'!C$1,'Faturamento NNE'!$U$2:$U$707,"Sim")+SUMIFS('Faturamento NNE'!$Q$2:$Q$707,'Faturamento NNE'!$E$2:$E$707,'Infos Relatório'!$B$326,'Faturamento NNE'!$F$2:$F$707,'Infos Relatório'!$B382,'Faturamento NNE'!$AA$2:$AA$707,'Infos Relatório'!C$1,'Faturamento NNE'!$U$2:$U$707,"Sim")</f>
        <v>0</v>
      </c>
      <c r="G382" s="283" t="e">
        <f t="shared" si="108"/>
        <v>#DIV/0!</v>
      </c>
      <c r="H382" s="545">
        <f>SUMIFS('Faturamento NNE'!$I$2:$I$707,'Faturamento NNE'!$E$2:$E$707,'Infos Relatório'!$B$326,'Faturamento NNE'!$F$2:$F$707,'Infos Relatório'!$B382,'Faturamento NNE'!$AA$2:$AA$707,'Infos Relatório'!C$1)</f>
        <v>0</v>
      </c>
      <c r="I382" s="541">
        <f>COUNTIFS('Faturamento NNE'!$E$2:$E$707,'Infos Relatório'!$B$326,'Faturamento NNE'!$F$2:$F$707,'Infos Relatório'!$B382,'Faturamento NNE'!$AA$2:$AA$707,'Infos Relatório'!I$1)</f>
        <v>0</v>
      </c>
      <c r="J382" s="542">
        <f>SUMIFS('Faturamento NNE'!$H$2:$H$707,'Faturamento NNE'!$E$2:$E$707,'Infos Relatório'!$B$326,'Faturamento NNE'!$F$2:$F$707,'Infos Relatório'!$B382,'Faturamento NNE'!$AA$2:$AA$707,'Infos Relatório'!I$1)</f>
        <v>0</v>
      </c>
      <c r="K382" s="543">
        <f>SUMIFS('Faturamento NNE'!$K$2:$K$707,'Faturamento NNE'!$E$2:$E$707,'Infos Relatório'!$B$326,'Faturamento NNE'!$F$2:$F$707,'Infos Relatório'!$B382,'Faturamento NNE'!$AA$2:$AA$707,'Infos Relatório'!I$1)</f>
        <v>0</v>
      </c>
      <c r="L382" s="544">
        <f>SUMIFS('Faturamento NNE'!$P$2:$P$707,'Faturamento NNE'!$E$2:$E$707,'Infos Relatório'!$B$326,'Faturamento NNE'!$F$2:$F$707,'Infos Relatório'!$B382,'Faturamento NNE'!$AA$2:$AA$707,'Infos Relatório'!I$1,'Faturamento NNE'!$U$2:$U$707,"Sim")+SUMIFS('Faturamento NNE'!$Q$2:$Q$707,'Faturamento NNE'!$E$2:$E$707,'Infos Relatório'!$B$326,'Faturamento NNE'!$F$2:$F$707,'Infos Relatório'!$B382,'Faturamento NNE'!$AA$2:$AA$707,'Infos Relatório'!I$1,'Faturamento NNE'!$U$2:$U$707,"Sim")</f>
        <v>0</v>
      </c>
      <c r="M382" s="283" t="e">
        <f t="shared" si="109"/>
        <v>#DIV/0!</v>
      </c>
      <c r="N382" s="545">
        <f>SUMIFS('Faturamento NNE'!$I$2:$I$707,'Faturamento NNE'!$E$2:$E$707,'Infos Relatório'!$B$326,'Faturamento NNE'!$F$2:$F$707,'Infos Relatório'!$B382,'Faturamento NNE'!$AA$2:$AA$707,'Infos Relatório'!I$1)</f>
        <v>0</v>
      </c>
      <c r="O382" s="541">
        <f>COUNTIFS('Faturamento NNE'!$E$2:$E$707,'Infos Relatório'!$B$326,'Faturamento NNE'!$F$2:$F$707,'Infos Relatório'!$B382,'Faturamento NNE'!$AA$2:$AA$707,'Infos Relatório'!O$1)</f>
        <v>0</v>
      </c>
      <c r="P382" s="542">
        <f>SUMIFS('Faturamento NNE'!$H$2:$H$707,'Faturamento NNE'!$E$2:$E$707,'Infos Relatório'!$B$326,'Faturamento NNE'!$F$2:$F$707,'Infos Relatório'!$B382,'Faturamento NNE'!$AA$2:$AA$707,'Infos Relatório'!O$1)</f>
        <v>0</v>
      </c>
      <c r="Q382" s="542">
        <f>SUMIFS('Faturamento NNE'!$K$2:$K$707,'Faturamento NNE'!$E$2:$E$707,'Infos Relatório'!$B$326,'Faturamento NNE'!$F$2:$F$707,'Infos Relatório'!$B382,'Faturamento NNE'!$AA$2:$AA$707,'Infos Relatório'!O$1)</f>
        <v>0</v>
      </c>
      <c r="R382" s="546">
        <f>SUMIFS('Faturamento NNE'!$P$2:$P$707,'Faturamento NNE'!$E$2:$E$707,'Infos Relatório'!$B$326,'Faturamento NNE'!$F$2:$F$707,'Infos Relatório'!$B382,'Faturamento NNE'!$AA$2:$AA$707,'Infos Relatório'!O$1,'Faturamento NNE'!$U$2:$U$707,"Sim")+SUMIFS('Faturamento NNE'!$Q$2:$Q$707,'Faturamento NNE'!$E$2:$E$707,'Infos Relatório'!$B$326,'Faturamento NNE'!$F$2:$F$707,'Infos Relatório'!$B382,'Faturamento NNE'!$AA$2:$AA$707,'Infos Relatório'!O$1,'Faturamento NNE'!$U$2:$U$707,"Sim")</f>
        <v>0</v>
      </c>
      <c r="S382" s="227" t="e">
        <f t="shared" si="110"/>
        <v>#DIV/0!</v>
      </c>
      <c r="T382" s="545">
        <f>SUMIFS('Faturamento NNE'!$I$2:$I$707,'Faturamento NNE'!$E$2:$E$707,'Infos Relatório'!$B$326,'Faturamento NNE'!$F$2:$F$707,'Infos Relatório'!$B382,'Faturamento NNE'!$AA$2:$AA$707,'Infos Relatório'!O$1)</f>
        <v>0</v>
      </c>
      <c r="U382" s="541">
        <f>COUNTIFS('Faturamento NNE'!$E$2:$E$707,'Infos Relatório'!$B$326,'Faturamento NNE'!$F$2:$F$707,'Infos Relatório'!$B382,'Faturamento NNE'!$AA$2:$AA$707,'Infos Relatório'!U$1)</f>
        <v>0</v>
      </c>
      <c r="V382" s="542">
        <f>SUMIFS('Faturamento NNE'!$H$2:$H$707,'Faturamento NNE'!$E$2:$E$707,'Infos Relatório'!$B$326,'Faturamento NNE'!$F$2:$F$707,'Infos Relatório'!$B382,'Faturamento NNE'!$AA$2:$AA$707,'Infos Relatório'!U$1)</f>
        <v>0</v>
      </c>
      <c r="W382" s="542">
        <f>SUMIFS('Faturamento NNE'!$K$2:$K$707,'Faturamento NNE'!$E$2:$E$707,'Infos Relatório'!$B$326,'Faturamento NNE'!$F$2:$F$707,'Infos Relatório'!$B382,'Faturamento NNE'!$AA$2:$AA$707,'Infos Relatório'!U$1)</f>
        <v>0</v>
      </c>
      <c r="X382" s="546">
        <f>SUMIFS('Faturamento NNE'!$P$2:$P$707,'Faturamento NNE'!$E$2:$E$707,'Infos Relatório'!$B$326,'Faturamento NNE'!$F$2:$F$707,'Infos Relatório'!$B382,'Faturamento NNE'!$AA$2:$AA$707,'Infos Relatório'!U$1,'Faturamento NNE'!$U$2:$U$707,"Sim")+SUMIFS('Faturamento NNE'!$Q$2:$Q$707,'Faturamento NNE'!$E$2:$E$707,'Infos Relatório'!$B$326,'Faturamento NNE'!$F$2:$F$707,'Infos Relatório'!$B382,'Faturamento NNE'!$AA$2:$AA$707,'Infos Relatório'!U$1,'Faturamento NNE'!$U$2:$U$707,"Sim")</f>
        <v>0</v>
      </c>
      <c r="Y382" s="227" t="e">
        <f t="shared" si="111"/>
        <v>#DIV/0!</v>
      </c>
      <c r="Z382" s="545">
        <f>SUMIFS('Faturamento NNE'!$I$2:$I$707,'Faturamento NNE'!$E$2:$E$707,'Infos Relatório'!$B$326,'Faturamento NNE'!$F$2:$F$707,'Infos Relatório'!$B382,'Faturamento NNE'!$AA$2:$AA$707,'Infos Relatório'!U$1)</f>
        <v>0</v>
      </c>
      <c r="AA382" s="541">
        <f>COUNTIFS('Faturamento NNE'!$E$2:$E$707,'Infos Relatório'!$B$326,'Faturamento NNE'!$F$2:$F$707,'Infos Relatório'!$B382,'Faturamento NNE'!$AA$2:$AA$707,'Infos Relatório'!AA$1)</f>
        <v>0</v>
      </c>
      <c r="AB382" s="542">
        <f>SUMIFS('Faturamento NNE'!$H$2:$H$707,'Faturamento NNE'!$E$2:$E$707,'Infos Relatório'!$B$326,'Faturamento NNE'!$F$2:$F$707,'Infos Relatório'!$B382,'Faturamento NNE'!$AA$2:$AA$707,'Infos Relatório'!AA$1)</f>
        <v>0</v>
      </c>
      <c r="AC382" s="542">
        <f>SUMIFS('Faturamento NNE'!$K$2:$K$707,'Faturamento NNE'!$E$2:$E$707,'Infos Relatório'!$B$326,'Faturamento NNE'!$F$2:$F$707,'Infos Relatório'!$B382,'Faturamento NNE'!$AA$2:$AA$707,'Infos Relatório'!AA$1)</f>
        <v>0</v>
      </c>
      <c r="AD382" s="546">
        <f>SUMIFS('Faturamento NNE'!$P$2:$P$707,'Faturamento NNE'!$E$2:$E$707,'Infos Relatório'!$B$326,'Faturamento NNE'!$F$2:$F$707,'Infos Relatório'!$B382,'Faturamento NNE'!$AA$2:$AA$707,'Infos Relatório'!AA$1,'Faturamento NNE'!$U$2:$U$707,"Sim")+SUMIFS('Faturamento NNE'!$Q$2:$Q$707,'Faturamento NNE'!$E$2:$E$707,'Infos Relatório'!$B$326,'Faturamento NNE'!$F$2:$F$707,'Infos Relatório'!$B382,'Faturamento NNE'!$AA$2:$AA$707,'Infos Relatório'!AA$1,'Faturamento NNE'!$U$2:$U$707,"Sim")</f>
        <v>0</v>
      </c>
      <c r="AE382" s="227" t="e">
        <f t="shared" si="112"/>
        <v>#DIV/0!</v>
      </c>
      <c r="AF382" s="545">
        <f>SUMIFS('Faturamento NNE'!$I$2:$I$707,'Faturamento NNE'!$E$2:$E$707,'Infos Relatório'!$B$326,'Faturamento NNE'!$F$2:$F$707,'Infos Relatório'!$B382,'Faturamento NNE'!$AA$2:$AA$707,'Infos Relatório'!AA$1)</f>
        <v>0</v>
      </c>
      <c r="AG382" s="541">
        <f>COUNTIFS('Faturamento NNE'!$E$2:$E$707,'Infos Relatório'!$B$326,'Faturamento NNE'!$F$2:$F$707,'Infos Relatório'!$B382,'Faturamento NNE'!$AA$2:$AA$707,'Infos Relatório'!AG$1)</f>
        <v>0</v>
      </c>
      <c r="AH382" s="542">
        <f>SUMIFS('Faturamento NNE'!$H$2:$H$707,'Faturamento NNE'!$E$2:$E$707,'Infos Relatório'!$B$326,'Faturamento NNE'!$F$2:$F$707,'Infos Relatório'!$B382,'Faturamento NNE'!$AA$2:$AA$707,'Infos Relatório'!AG$1)</f>
        <v>0</v>
      </c>
      <c r="AI382" s="542">
        <f>SUMIFS('Faturamento NNE'!$K$2:$K$707,'Faturamento NNE'!$E$2:$E$707,'Infos Relatório'!$B$326,'Faturamento NNE'!$F$2:$F$707,'Infos Relatório'!$B382,'Faturamento NNE'!$AA$2:$AA$707,'Infos Relatório'!AG$1)</f>
        <v>0</v>
      </c>
      <c r="AJ382" s="546">
        <f>SUMIFS('Faturamento NNE'!$P$2:$P$707,'Faturamento NNE'!$E$2:$E$707,'Infos Relatório'!$B$326,'Faturamento NNE'!$F$2:$F$707,'Infos Relatório'!$B382,'Faturamento NNE'!$AA$2:$AA$707,'Infos Relatório'!AG$1,'Faturamento NNE'!$U$2:$U$707,"Sim")+SUMIFS('Faturamento NNE'!$Q$2:$Q$707,'Faturamento NNE'!$E$2:$E$707,'Infos Relatório'!$B$326,'Faturamento NNE'!$F$2:$F$707,'Infos Relatório'!$B382,'Faturamento NNE'!$AA$2:$AA$707,'Infos Relatório'!AG$1,'Faturamento NNE'!$U$2:$U$707,"Sim")</f>
        <v>0</v>
      </c>
      <c r="AK382" s="227" t="e">
        <f t="shared" si="113"/>
        <v>#DIV/0!</v>
      </c>
      <c r="AL382" s="545">
        <f>SUMIFS('Faturamento NNE'!$I$2:$I$707,'Faturamento NNE'!$E$2:$E$707,'Infos Relatório'!$B$326,'Faturamento NNE'!$F$2:$F$707,'Infos Relatório'!$B382,'Faturamento NNE'!$AA$2:$AA$707,'Infos Relatório'!AG$1)</f>
        <v>0</v>
      </c>
      <c r="AM382" s="541">
        <f>COUNTIFS('Faturamento NNE'!$E$2:$E$707,'Infos Relatório'!$B$326,'Faturamento NNE'!$F$2:$F$707,'Infos Relatório'!$B382,'Faturamento NNE'!$AA$2:$AA$707,'Infos Relatório'!AM$1)</f>
        <v>0</v>
      </c>
      <c r="AN382" s="542">
        <f>SUMIFS('Faturamento NNE'!$H$2:$H$707,'Faturamento NNE'!$E$2:$E$707,'Infos Relatório'!$B$326,'Faturamento NNE'!$F$2:$F$707,'Infos Relatório'!$B382,'Faturamento NNE'!$AA$2:$AA$707,'Infos Relatório'!AM$1)</f>
        <v>0</v>
      </c>
      <c r="AO382" s="542">
        <f>SUMIFS('Faturamento NNE'!$K$2:$K$707,'Faturamento NNE'!$E$2:$E$707,'Infos Relatório'!$B$326,'Faturamento NNE'!$F$2:$F$707,'Infos Relatório'!$B382,'Faturamento NNE'!$AA$2:$AA$707,'Infos Relatório'!AM$1)</f>
        <v>0</v>
      </c>
      <c r="AP382" s="546">
        <f>SUMIFS('Faturamento NNE'!$P$2:$P$707,'Faturamento NNE'!$E$2:$E$707,'Infos Relatório'!$B$326,'Faturamento NNE'!$F$2:$F$707,'Infos Relatório'!$B382,'Faturamento NNE'!$AA$2:$AA$707,'Infos Relatório'!AM$1,'Faturamento NNE'!$U$2:$U$707,"Sim")+SUMIFS('Faturamento NNE'!$Q$2:$Q$707,'Faturamento NNE'!$E$2:$E$707,'Infos Relatório'!$B$326,'Faturamento NNE'!$F$2:$F$707,'Infos Relatório'!$B382,'Faturamento NNE'!$AA$2:$AA$707,'Infos Relatório'!AM$1,'Faturamento NNE'!$U$2:$U$707,"Sim")</f>
        <v>0</v>
      </c>
      <c r="AQ382" s="227" t="e">
        <f t="shared" si="114"/>
        <v>#DIV/0!</v>
      </c>
      <c r="AR382" s="545">
        <f>SUMIFS('Faturamento NNE'!$I$2:$I$707,'Faturamento NNE'!$E$2:$E$707,'Infos Relatório'!$B$326,'Faturamento NNE'!$F$2:$F$707,'Infos Relatório'!$B382,'Faturamento NNE'!$AA$2:$AA$707,'Infos Relatório'!AM$1)</f>
        <v>0</v>
      </c>
      <c r="AS382" s="541">
        <f>COUNTIFS('Faturamento NNE'!$E$2:$E$707,'Infos Relatório'!$B$326,'Faturamento NNE'!$F$2:$F$707,'Infos Relatório'!$B382,'Faturamento NNE'!$AA$2:$AA$707,'Infos Relatório'!AS$1)</f>
        <v>0</v>
      </c>
      <c r="AT382" s="542">
        <f>SUMIFS('Faturamento NNE'!$H$2:$H$707,'Faturamento NNE'!$E$2:$E$707,'Infos Relatório'!$B$326,'Faturamento NNE'!$F$2:$F$707,'Infos Relatório'!$B382,'Faturamento NNE'!$AA$2:$AA$707,'Infos Relatório'!AS$1)</f>
        <v>0</v>
      </c>
      <c r="AU382" s="542">
        <f>SUMIFS('Faturamento NNE'!$K$2:$K$707,'Faturamento NNE'!$E$2:$E$707,'Infos Relatório'!$B$326,'Faturamento NNE'!$F$2:$F$707,'Infos Relatório'!$B382,'Faturamento NNE'!$AA$2:$AA$707,'Infos Relatório'!AS$1)</f>
        <v>0</v>
      </c>
      <c r="AV382" s="546">
        <f>SUMIFS('Faturamento NNE'!$P$2:$P$707,'Faturamento NNE'!$E$2:$E$707,'Infos Relatório'!$B$326,'Faturamento NNE'!$F$2:$F$707,'Infos Relatório'!$B382,'Faturamento NNE'!$AA$2:$AA$707,'Infos Relatório'!AS$1,'Faturamento NNE'!$U$2:$U$707,"Sim")+SUMIFS('Faturamento NNE'!$Q$2:$Q$707,'Faturamento NNE'!$E$2:$E$707,'Infos Relatório'!$B$326,'Faturamento NNE'!$F$2:$F$707,'Infos Relatório'!$B382,'Faturamento NNE'!$AA$2:$AA$707,'Infos Relatório'!AS$1,'Faturamento NNE'!$U$2:$U$707,"Sim")</f>
        <v>0</v>
      </c>
      <c r="AW382" s="227" t="e">
        <f t="shared" si="115"/>
        <v>#DIV/0!</v>
      </c>
      <c r="AX382" s="545">
        <f>SUMIFS('Faturamento NNE'!$I$2:$I$707,'Faturamento NNE'!$E$2:$E$707,'Infos Relatório'!$B$326,'Faturamento NNE'!$F$2:$F$707,'Infos Relatório'!$B382,'Faturamento NNE'!$AA$2:$AA$707,'Infos Relatório'!AS$1)</f>
        <v>0</v>
      </c>
      <c r="AY382" s="541">
        <f>COUNTIFS('Faturamento NNE'!$E$2:$E$707,'Infos Relatório'!$B$326,'Faturamento NNE'!$F$2:$F$707,'Infos Relatório'!$B382,'Faturamento NNE'!$AA$2:$AA$707,'Infos Relatório'!AY$1)</f>
        <v>0</v>
      </c>
      <c r="AZ382" s="542">
        <f>SUMIFS('Faturamento NNE'!$H$2:$H$707,'Faturamento NNE'!$E$2:$E$707,'Infos Relatório'!$B$326,'Faturamento NNE'!$F$2:$F$707,'Infos Relatório'!$B382,'Faturamento NNE'!$AA$2:$AA$707,'Infos Relatório'!AY$1)</f>
        <v>0</v>
      </c>
      <c r="BA382" s="542">
        <f>SUMIFS('Faturamento NNE'!$K$2:$K$707,'Faturamento NNE'!$E$2:$E$707,'Infos Relatório'!$B$326,'Faturamento NNE'!$F$2:$F$707,'Infos Relatório'!$B382,'Faturamento NNE'!$AA$2:$AA$707,'Infos Relatório'!AY$1)</f>
        <v>0</v>
      </c>
      <c r="BB382" s="546">
        <f>SUMIFS('Faturamento NNE'!$P$2:$P$707,'Faturamento NNE'!$E$2:$E$707,'Infos Relatório'!$B$326,'Faturamento NNE'!$F$2:$F$707,'Infos Relatório'!$B382,'Faturamento NNE'!$AA$2:$AA$707,'Infos Relatório'!AY$1,'Faturamento NNE'!$U$2:$U$707,"Sim")+SUMIFS('Faturamento NNE'!$Q$2:$Q$707,'Faturamento NNE'!$E$2:$E$707,'Infos Relatório'!$B$326,'Faturamento NNE'!$F$2:$F$707,'Infos Relatório'!$B382,'Faturamento NNE'!$AA$2:$AA$707,'Infos Relatório'!AY$1,'Faturamento NNE'!$U$2:$U$707,"Sim")</f>
        <v>0</v>
      </c>
      <c r="BC382" s="227" t="e">
        <f t="shared" si="116"/>
        <v>#DIV/0!</v>
      </c>
      <c r="BD382" s="545">
        <f>SUMIFS('Faturamento NNE'!$I$2:$I$707,'Faturamento NNE'!$E$2:$E$707,'Infos Relatório'!$B$326,'Faturamento NNE'!$F$2:$F$707,'Infos Relatório'!$B382,'Faturamento NNE'!$AA$2:$AA$707,'Infos Relatório'!AY$1)</f>
        <v>0</v>
      </c>
      <c r="BE382" s="541">
        <f>COUNTIFS('Faturamento NNE'!$E$2:$E$707,'Infos Relatório'!$B$326,'Faturamento NNE'!$F$2:$F$707,'Infos Relatório'!$B382,'Faturamento NNE'!$AA$2:$AA$707,'Infos Relatório'!BE$1)</f>
        <v>0</v>
      </c>
      <c r="BF382" s="542">
        <f>SUMIFS('Faturamento NNE'!$H$2:$H$707,'Faturamento NNE'!$E$2:$E$707,'Infos Relatório'!$B$326,'Faturamento NNE'!$F$2:$F$707,'Infos Relatório'!$B382,'Faturamento NNE'!$AA$2:$AA$707,'Infos Relatório'!BE$1)</f>
        <v>0</v>
      </c>
      <c r="BG382" s="542">
        <f>SUMIFS('Faturamento NNE'!$K$2:$K$707,'Faturamento NNE'!$E$2:$E$707,'Infos Relatório'!$B$326,'Faturamento NNE'!$F$2:$F$707,'Infos Relatório'!$B382,'Faturamento NNE'!$AA$2:$AA$707,'Infos Relatório'!BE$1)</f>
        <v>0</v>
      </c>
      <c r="BH382" s="546">
        <f>SUMIFS('Faturamento NNE'!$P$2:$P$707,'Faturamento NNE'!$E$2:$E$707,'Infos Relatório'!$B$326,'Faturamento NNE'!$F$2:$F$707,'Infos Relatório'!$B382,'Faturamento NNE'!$AA$2:$AA$707,'Infos Relatório'!BE$1,'Faturamento NNE'!$U$2:$U$707,"Sim")+SUMIFS('Faturamento NNE'!$Q$2:$Q$707,'Faturamento NNE'!$E$2:$E$707,'Infos Relatório'!$B$326,'Faturamento NNE'!$F$2:$F$707,'Infos Relatório'!$B382,'Faturamento NNE'!$AA$2:$AA$707,'Infos Relatório'!BE$1,'Faturamento NNE'!$U$2:$U$707,"Sim")</f>
        <v>0</v>
      </c>
      <c r="BI382" s="227" t="e">
        <f t="shared" si="117"/>
        <v>#DIV/0!</v>
      </c>
      <c r="BJ382" s="545">
        <f>SUMIFS('Faturamento NNE'!$I$2:$I$707,'Faturamento NNE'!$E$2:$E$707,'Infos Relatório'!$B$326,'Faturamento NNE'!$F$2:$F$707,'Infos Relatório'!$B382,'Faturamento NNE'!$AA$2:$AA$707,'Infos Relatório'!BE$1)</f>
        <v>0</v>
      </c>
      <c r="BK382" s="541">
        <f>COUNTIFS('Faturamento NNE'!$E$2:$E$707,'Infos Relatório'!$B$326,'Faturamento NNE'!$F$2:$F$707,'Infos Relatório'!$B382,'Faturamento NNE'!$AA$2:$AA$707,'Infos Relatório'!BK$1)</f>
        <v>0</v>
      </c>
      <c r="BL382" s="542">
        <f>SUMIFS('Faturamento NNE'!$H$2:$H$707,'Faturamento NNE'!$E$2:$E$707,'Infos Relatório'!$B$326,'Faturamento NNE'!$F$2:$F$707,'Infos Relatório'!$B382,'Faturamento NNE'!$AA$2:$AA$707,'Infos Relatório'!BK$1)</f>
        <v>0</v>
      </c>
      <c r="BM382" s="542">
        <f>SUMIFS('Faturamento NNE'!$K$2:$K$707,'Faturamento NNE'!$E$2:$E$707,'Infos Relatório'!$B$326,'Faturamento NNE'!$F$2:$F$707,'Infos Relatório'!$B382,'Faturamento NNE'!$AA$2:$AA$707,'Infos Relatório'!BK$1)</f>
        <v>0</v>
      </c>
      <c r="BN382" s="546">
        <f>SUMIFS('Faturamento NNE'!$P$2:$P$707,'Faturamento NNE'!$E$2:$E$707,'Infos Relatório'!$B$326,'Faturamento NNE'!$F$2:$F$707,'Infos Relatório'!$B382,'Faturamento NNE'!$AA$2:$AA$707,'Infos Relatório'!BK$1,'Faturamento NNE'!$U$2:$U$707,"Sim")+SUMIFS('Faturamento NNE'!$Q$2:$Q$707,'Faturamento NNE'!$E$2:$E$707,'Infos Relatório'!$B$326,'Faturamento NNE'!$F$2:$F$707,'Infos Relatório'!$B382,'Faturamento NNE'!$AA$2:$AA$707,'Infos Relatório'!BK$1,'Faturamento NNE'!$U$2:$U$707,"Sim")</f>
        <v>0</v>
      </c>
      <c r="BO382" s="227" t="e">
        <f t="shared" si="118"/>
        <v>#DIV/0!</v>
      </c>
      <c r="BP382" s="545">
        <f>SUMIFS('Faturamento NNE'!$I$2:$I$707,'Faturamento NNE'!$E$2:$E$707,'Infos Relatório'!$B$326,'Faturamento NNE'!$F$2:$F$707,'Infos Relatório'!$B382,'Faturamento NNE'!$AA$2:$AA$707,'Infos Relatório'!BK$1)</f>
        <v>0</v>
      </c>
      <c r="BQ382" s="541">
        <f>COUNTIFS('Faturamento NNE'!$E$2:$E$707,'Infos Relatório'!$B$326,'Faturamento NNE'!$F$2:$F$707,'Infos Relatório'!$B382,'Faturamento NNE'!$AA$2:$AA$707,'Infos Relatório'!BQ$1)</f>
        <v>0</v>
      </c>
      <c r="BR382" s="542">
        <f>SUMIFS('Faturamento NNE'!$H$2:$H$707,'Faturamento NNE'!$E$2:$E$707,'Infos Relatório'!$B$326,'Faturamento NNE'!$F$2:$F$707,'Infos Relatório'!$B382,'Faturamento NNE'!$AA$2:$AA$707,'Infos Relatório'!BQ$1)</f>
        <v>0</v>
      </c>
      <c r="BS382" s="542">
        <f>SUMIFS('Faturamento NNE'!$K$2:$K$707,'Faturamento NNE'!$E$2:$E$707,'Infos Relatório'!$B$326,'Faturamento NNE'!$F$2:$F$707,'Infos Relatório'!$B382,'Faturamento NNE'!$AA$2:$AA$707,'Infos Relatório'!BQ$1)</f>
        <v>0</v>
      </c>
      <c r="BT382" s="546">
        <f>SUMIFS('Faturamento NNE'!$P$2:$P$707,'Faturamento NNE'!$E$2:$E$707,'Infos Relatório'!$B$326,'Faturamento NNE'!$F$2:$F$707,'Infos Relatório'!$B382,'Faturamento NNE'!$AA$2:$AA$707,'Infos Relatório'!BQ$1,'Faturamento NNE'!$U$2:$U$707,"Sim")+SUMIFS('Faturamento NNE'!$Q$2:$Q$707,'Faturamento NNE'!$E$2:$E$707,'Infos Relatório'!$B$326,'Faturamento NNE'!$F$2:$F$707,'Infos Relatório'!$B382,'Faturamento NNE'!$AA$2:$AA$707,'Infos Relatório'!BQ$1,'Faturamento NNE'!$U$2:$U$707,"Sim")</f>
        <v>0</v>
      </c>
      <c r="BU382" s="227" t="e">
        <f t="shared" si="119"/>
        <v>#DIV/0!</v>
      </c>
      <c r="BV382" s="545">
        <f>SUMIFS('Faturamento NNE'!$I$2:$I$707,'Faturamento NNE'!$E$2:$E$707,'Infos Relatório'!$B$326,'Faturamento NNE'!$F$2:$F$707,'Infos Relatório'!$B382,'Faturamento NNE'!$AA$2:$AA$707,'Infos Relatório'!BQ$1)</f>
        <v>0</v>
      </c>
    </row>
    <row r="383" spans="2:74">
      <c r="B383" s="217" t="s">
        <v>186</v>
      </c>
      <c r="C383" s="541">
        <f>COUNTIFS('Faturamento NNE'!$E$2:$E$707,'Infos Relatório'!$B$326,'Faturamento NNE'!$F$2:$F$707,'Infos Relatório'!$B383,'Faturamento NNE'!$AA$2:$AA$707,'Infos Relatório'!C$1)</f>
        <v>0</v>
      </c>
      <c r="D383" s="542">
        <f>SUMIFS('Faturamento NNE'!$H$2:$H$707,'Faturamento NNE'!$E$2:$E$707,'Infos Relatório'!$B$326,'Faturamento NNE'!$F$2:$F$707,'Infos Relatório'!$B383,'Faturamento NNE'!$AA$2:$AA$707,'Infos Relatório'!C$1)</f>
        <v>0</v>
      </c>
      <c r="E383" s="543">
        <f>SUMIFS('Faturamento NNE'!$K$2:$K$707,'Faturamento NNE'!$E$2:$E$707,'Infos Relatório'!$B$326,'Faturamento NNE'!$F$2:$F$707,'Infos Relatório'!$B383,'Faturamento NNE'!$AA$2:$AA$707,'Infos Relatório'!C$1)</f>
        <v>0</v>
      </c>
      <c r="F383" s="544">
        <f>SUMIFS('Faturamento NNE'!$P$2:$P$707,'Faturamento NNE'!$E$2:$E$707,'Infos Relatório'!$B$326,'Faturamento NNE'!$F$2:$F$707,'Infos Relatório'!$B383,'Faturamento NNE'!$AA$2:$AA$707,'Infos Relatório'!C$1,'Faturamento NNE'!$U$2:$U$707,"Sim")+SUMIFS('Faturamento NNE'!$Q$2:$Q$707,'Faturamento NNE'!$E$2:$E$707,'Infos Relatório'!$B$326,'Faturamento NNE'!$F$2:$F$707,'Infos Relatório'!$B383,'Faturamento NNE'!$AA$2:$AA$707,'Infos Relatório'!C$1,'Faturamento NNE'!$U$2:$U$707,"Sim")</f>
        <v>0</v>
      </c>
      <c r="G383" s="283" t="e">
        <f t="shared" si="108"/>
        <v>#DIV/0!</v>
      </c>
      <c r="H383" s="545">
        <f>SUMIFS('Faturamento NNE'!$I$2:$I$707,'Faturamento NNE'!$E$2:$E$707,'Infos Relatório'!$B$326,'Faturamento NNE'!$F$2:$F$707,'Infos Relatório'!$B383,'Faturamento NNE'!$AA$2:$AA$707,'Infos Relatório'!C$1)</f>
        <v>0</v>
      </c>
      <c r="I383" s="541">
        <f>COUNTIFS('Faturamento NNE'!$E$2:$E$707,'Infos Relatório'!$B$326,'Faturamento NNE'!$F$2:$F$707,'Infos Relatório'!$B383,'Faturamento NNE'!$AA$2:$AA$707,'Infos Relatório'!I$1)</f>
        <v>0</v>
      </c>
      <c r="J383" s="542">
        <f>SUMIFS('Faturamento NNE'!$H$2:$H$707,'Faturamento NNE'!$E$2:$E$707,'Infos Relatório'!$B$326,'Faturamento NNE'!$F$2:$F$707,'Infos Relatório'!$B383,'Faturamento NNE'!$AA$2:$AA$707,'Infos Relatório'!I$1)</f>
        <v>0</v>
      </c>
      <c r="K383" s="543">
        <f>SUMIFS('Faturamento NNE'!$K$2:$K$707,'Faturamento NNE'!$E$2:$E$707,'Infos Relatório'!$B$326,'Faturamento NNE'!$F$2:$F$707,'Infos Relatório'!$B383,'Faturamento NNE'!$AA$2:$AA$707,'Infos Relatório'!I$1)</f>
        <v>0</v>
      </c>
      <c r="L383" s="544">
        <f>SUMIFS('Faturamento NNE'!$P$2:$P$707,'Faturamento NNE'!$E$2:$E$707,'Infos Relatório'!$B$326,'Faturamento NNE'!$F$2:$F$707,'Infos Relatório'!$B383,'Faturamento NNE'!$AA$2:$AA$707,'Infos Relatório'!I$1,'Faturamento NNE'!$U$2:$U$707,"Sim")+SUMIFS('Faturamento NNE'!$Q$2:$Q$707,'Faturamento NNE'!$E$2:$E$707,'Infos Relatório'!$B$326,'Faturamento NNE'!$F$2:$F$707,'Infos Relatório'!$B383,'Faturamento NNE'!$AA$2:$AA$707,'Infos Relatório'!I$1,'Faturamento NNE'!$U$2:$U$707,"Sim")</f>
        <v>0</v>
      </c>
      <c r="M383" s="283" t="e">
        <f t="shared" si="109"/>
        <v>#DIV/0!</v>
      </c>
      <c r="N383" s="545">
        <f>SUMIFS('Faturamento NNE'!$I$2:$I$707,'Faturamento NNE'!$E$2:$E$707,'Infos Relatório'!$B$326,'Faturamento NNE'!$F$2:$F$707,'Infos Relatório'!$B383,'Faturamento NNE'!$AA$2:$AA$707,'Infos Relatório'!I$1)</f>
        <v>0</v>
      </c>
      <c r="O383" s="541">
        <f>COUNTIFS('Faturamento NNE'!$E$2:$E$707,'Infos Relatório'!$B$326,'Faturamento NNE'!$F$2:$F$707,'Infos Relatório'!$B383,'Faturamento NNE'!$AA$2:$AA$707,'Infos Relatório'!O$1)</f>
        <v>0</v>
      </c>
      <c r="P383" s="542">
        <f>SUMIFS('Faturamento NNE'!$H$2:$H$707,'Faturamento NNE'!$E$2:$E$707,'Infos Relatório'!$B$326,'Faturamento NNE'!$F$2:$F$707,'Infos Relatório'!$B383,'Faturamento NNE'!$AA$2:$AA$707,'Infos Relatório'!O$1)</f>
        <v>0</v>
      </c>
      <c r="Q383" s="542">
        <f>SUMIFS('Faturamento NNE'!$K$2:$K$707,'Faturamento NNE'!$E$2:$E$707,'Infos Relatório'!$B$326,'Faturamento NNE'!$F$2:$F$707,'Infos Relatório'!$B383,'Faturamento NNE'!$AA$2:$AA$707,'Infos Relatório'!O$1)</f>
        <v>0</v>
      </c>
      <c r="R383" s="546">
        <f>SUMIFS('Faturamento NNE'!$P$2:$P$707,'Faturamento NNE'!$E$2:$E$707,'Infos Relatório'!$B$326,'Faturamento NNE'!$F$2:$F$707,'Infos Relatório'!$B383,'Faturamento NNE'!$AA$2:$AA$707,'Infos Relatório'!O$1,'Faturamento NNE'!$U$2:$U$707,"Sim")+SUMIFS('Faturamento NNE'!$Q$2:$Q$707,'Faturamento NNE'!$E$2:$E$707,'Infos Relatório'!$B$326,'Faturamento NNE'!$F$2:$F$707,'Infos Relatório'!$B383,'Faturamento NNE'!$AA$2:$AA$707,'Infos Relatório'!O$1,'Faturamento NNE'!$U$2:$U$707,"Sim")</f>
        <v>0</v>
      </c>
      <c r="S383" s="227" t="e">
        <f t="shared" si="110"/>
        <v>#DIV/0!</v>
      </c>
      <c r="T383" s="545">
        <f>SUMIFS('Faturamento NNE'!$I$2:$I$707,'Faturamento NNE'!$E$2:$E$707,'Infos Relatório'!$B$326,'Faturamento NNE'!$F$2:$F$707,'Infos Relatório'!$B383,'Faturamento NNE'!$AA$2:$AA$707,'Infos Relatório'!O$1)</f>
        <v>0</v>
      </c>
      <c r="U383" s="541">
        <f>COUNTIFS('Faturamento NNE'!$E$2:$E$707,'Infos Relatório'!$B$326,'Faturamento NNE'!$F$2:$F$707,'Infos Relatório'!$B383,'Faturamento NNE'!$AA$2:$AA$707,'Infos Relatório'!U$1)</f>
        <v>0</v>
      </c>
      <c r="V383" s="542">
        <f>SUMIFS('Faturamento NNE'!$H$2:$H$707,'Faturamento NNE'!$E$2:$E$707,'Infos Relatório'!$B$326,'Faturamento NNE'!$F$2:$F$707,'Infos Relatório'!$B383,'Faturamento NNE'!$AA$2:$AA$707,'Infos Relatório'!U$1)</f>
        <v>0</v>
      </c>
      <c r="W383" s="542">
        <f>SUMIFS('Faturamento NNE'!$K$2:$K$707,'Faturamento NNE'!$E$2:$E$707,'Infos Relatório'!$B$326,'Faturamento NNE'!$F$2:$F$707,'Infos Relatório'!$B383,'Faturamento NNE'!$AA$2:$AA$707,'Infos Relatório'!U$1)</f>
        <v>0</v>
      </c>
      <c r="X383" s="546">
        <f>SUMIFS('Faturamento NNE'!$P$2:$P$707,'Faturamento NNE'!$E$2:$E$707,'Infos Relatório'!$B$326,'Faturamento NNE'!$F$2:$F$707,'Infos Relatório'!$B383,'Faturamento NNE'!$AA$2:$AA$707,'Infos Relatório'!U$1,'Faturamento NNE'!$U$2:$U$707,"Sim")+SUMIFS('Faturamento NNE'!$Q$2:$Q$707,'Faturamento NNE'!$E$2:$E$707,'Infos Relatório'!$B$326,'Faturamento NNE'!$F$2:$F$707,'Infos Relatório'!$B383,'Faturamento NNE'!$AA$2:$AA$707,'Infos Relatório'!U$1,'Faturamento NNE'!$U$2:$U$707,"Sim")</f>
        <v>0</v>
      </c>
      <c r="Y383" s="227" t="e">
        <f t="shared" si="111"/>
        <v>#DIV/0!</v>
      </c>
      <c r="Z383" s="545">
        <f>SUMIFS('Faturamento NNE'!$I$2:$I$707,'Faturamento NNE'!$E$2:$E$707,'Infos Relatório'!$B$326,'Faturamento NNE'!$F$2:$F$707,'Infos Relatório'!$B383,'Faturamento NNE'!$AA$2:$AA$707,'Infos Relatório'!U$1)</f>
        <v>0</v>
      </c>
      <c r="AA383" s="541">
        <f>COUNTIFS('Faturamento NNE'!$E$2:$E$707,'Infos Relatório'!$B$326,'Faturamento NNE'!$F$2:$F$707,'Infos Relatório'!$B383,'Faturamento NNE'!$AA$2:$AA$707,'Infos Relatório'!AA$1)</f>
        <v>0</v>
      </c>
      <c r="AB383" s="542">
        <f>SUMIFS('Faturamento NNE'!$H$2:$H$707,'Faturamento NNE'!$E$2:$E$707,'Infos Relatório'!$B$326,'Faturamento NNE'!$F$2:$F$707,'Infos Relatório'!$B383,'Faturamento NNE'!$AA$2:$AA$707,'Infos Relatório'!AA$1)</f>
        <v>0</v>
      </c>
      <c r="AC383" s="542">
        <f>SUMIFS('Faturamento NNE'!$K$2:$K$707,'Faturamento NNE'!$E$2:$E$707,'Infos Relatório'!$B$326,'Faturamento NNE'!$F$2:$F$707,'Infos Relatório'!$B383,'Faturamento NNE'!$AA$2:$AA$707,'Infos Relatório'!AA$1)</f>
        <v>0</v>
      </c>
      <c r="AD383" s="546">
        <f>SUMIFS('Faturamento NNE'!$P$2:$P$707,'Faturamento NNE'!$E$2:$E$707,'Infos Relatório'!$B$326,'Faturamento NNE'!$F$2:$F$707,'Infos Relatório'!$B383,'Faturamento NNE'!$AA$2:$AA$707,'Infos Relatório'!AA$1,'Faturamento NNE'!$U$2:$U$707,"Sim")+SUMIFS('Faturamento NNE'!$Q$2:$Q$707,'Faturamento NNE'!$E$2:$E$707,'Infos Relatório'!$B$326,'Faturamento NNE'!$F$2:$F$707,'Infos Relatório'!$B383,'Faturamento NNE'!$AA$2:$AA$707,'Infos Relatório'!AA$1,'Faturamento NNE'!$U$2:$U$707,"Sim")</f>
        <v>0</v>
      </c>
      <c r="AE383" s="227" t="e">
        <f t="shared" si="112"/>
        <v>#DIV/0!</v>
      </c>
      <c r="AF383" s="545">
        <f>SUMIFS('Faturamento NNE'!$I$2:$I$707,'Faturamento NNE'!$E$2:$E$707,'Infos Relatório'!$B$326,'Faturamento NNE'!$F$2:$F$707,'Infos Relatório'!$B383,'Faturamento NNE'!$AA$2:$AA$707,'Infos Relatório'!AA$1)</f>
        <v>0</v>
      </c>
      <c r="AG383" s="541">
        <f>COUNTIFS('Faturamento NNE'!$E$2:$E$707,'Infos Relatório'!$B$326,'Faturamento NNE'!$F$2:$F$707,'Infos Relatório'!$B383,'Faturamento NNE'!$AA$2:$AA$707,'Infos Relatório'!AG$1)</f>
        <v>0</v>
      </c>
      <c r="AH383" s="542">
        <f>SUMIFS('Faturamento NNE'!$H$2:$H$707,'Faturamento NNE'!$E$2:$E$707,'Infos Relatório'!$B$326,'Faturamento NNE'!$F$2:$F$707,'Infos Relatório'!$B383,'Faturamento NNE'!$AA$2:$AA$707,'Infos Relatório'!AG$1)</f>
        <v>0</v>
      </c>
      <c r="AI383" s="542">
        <f>SUMIFS('Faturamento NNE'!$K$2:$K$707,'Faturamento NNE'!$E$2:$E$707,'Infos Relatório'!$B$326,'Faturamento NNE'!$F$2:$F$707,'Infos Relatório'!$B383,'Faturamento NNE'!$AA$2:$AA$707,'Infos Relatório'!AG$1)</f>
        <v>0</v>
      </c>
      <c r="AJ383" s="546">
        <f>SUMIFS('Faturamento NNE'!$P$2:$P$707,'Faturamento NNE'!$E$2:$E$707,'Infos Relatório'!$B$326,'Faturamento NNE'!$F$2:$F$707,'Infos Relatório'!$B383,'Faturamento NNE'!$AA$2:$AA$707,'Infos Relatório'!AG$1,'Faturamento NNE'!$U$2:$U$707,"Sim")+SUMIFS('Faturamento NNE'!$Q$2:$Q$707,'Faturamento NNE'!$E$2:$E$707,'Infos Relatório'!$B$326,'Faturamento NNE'!$F$2:$F$707,'Infos Relatório'!$B383,'Faturamento NNE'!$AA$2:$AA$707,'Infos Relatório'!AG$1,'Faturamento NNE'!$U$2:$U$707,"Sim")</f>
        <v>0</v>
      </c>
      <c r="AK383" s="227" t="e">
        <f t="shared" si="113"/>
        <v>#DIV/0!</v>
      </c>
      <c r="AL383" s="545">
        <f>SUMIFS('Faturamento NNE'!$I$2:$I$707,'Faturamento NNE'!$E$2:$E$707,'Infos Relatório'!$B$326,'Faturamento NNE'!$F$2:$F$707,'Infos Relatório'!$B383,'Faturamento NNE'!$AA$2:$AA$707,'Infos Relatório'!AG$1)</f>
        <v>0</v>
      </c>
      <c r="AM383" s="541">
        <f>COUNTIFS('Faturamento NNE'!$E$2:$E$707,'Infos Relatório'!$B$326,'Faturamento NNE'!$F$2:$F$707,'Infos Relatório'!$B383,'Faturamento NNE'!$AA$2:$AA$707,'Infos Relatório'!AM$1)</f>
        <v>0</v>
      </c>
      <c r="AN383" s="542">
        <f>SUMIFS('Faturamento NNE'!$H$2:$H$707,'Faturamento NNE'!$E$2:$E$707,'Infos Relatório'!$B$326,'Faturamento NNE'!$F$2:$F$707,'Infos Relatório'!$B383,'Faturamento NNE'!$AA$2:$AA$707,'Infos Relatório'!AM$1)</f>
        <v>0</v>
      </c>
      <c r="AO383" s="542">
        <f>SUMIFS('Faturamento NNE'!$K$2:$K$707,'Faturamento NNE'!$E$2:$E$707,'Infos Relatório'!$B$326,'Faturamento NNE'!$F$2:$F$707,'Infos Relatório'!$B383,'Faturamento NNE'!$AA$2:$AA$707,'Infos Relatório'!AM$1)</f>
        <v>0</v>
      </c>
      <c r="AP383" s="546">
        <f>SUMIFS('Faturamento NNE'!$P$2:$P$707,'Faturamento NNE'!$E$2:$E$707,'Infos Relatório'!$B$326,'Faturamento NNE'!$F$2:$F$707,'Infos Relatório'!$B383,'Faturamento NNE'!$AA$2:$AA$707,'Infos Relatório'!AM$1,'Faturamento NNE'!$U$2:$U$707,"Sim")+SUMIFS('Faturamento NNE'!$Q$2:$Q$707,'Faturamento NNE'!$E$2:$E$707,'Infos Relatório'!$B$326,'Faturamento NNE'!$F$2:$F$707,'Infos Relatório'!$B383,'Faturamento NNE'!$AA$2:$AA$707,'Infos Relatório'!AM$1,'Faturamento NNE'!$U$2:$U$707,"Sim")</f>
        <v>0</v>
      </c>
      <c r="AQ383" s="227" t="e">
        <f t="shared" si="114"/>
        <v>#DIV/0!</v>
      </c>
      <c r="AR383" s="545">
        <f>SUMIFS('Faturamento NNE'!$I$2:$I$707,'Faturamento NNE'!$E$2:$E$707,'Infos Relatório'!$B$326,'Faturamento NNE'!$F$2:$F$707,'Infos Relatório'!$B383,'Faturamento NNE'!$AA$2:$AA$707,'Infos Relatório'!AM$1)</f>
        <v>0</v>
      </c>
      <c r="AS383" s="541">
        <f>COUNTIFS('Faturamento NNE'!$E$2:$E$707,'Infos Relatório'!$B$326,'Faturamento NNE'!$F$2:$F$707,'Infos Relatório'!$B383,'Faturamento NNE'!$AA$2:$AA$707,'Infos Relatório'!AS$1)</f>
        <v>0</v>
      </c>
      <c r="AT383" s="542">
        <f>SUMIFS('Faturamento NNE'!$H$2:$H$707,'Faturamento NNE'!$E$2:$E$707,'Infos Relatório'!$B$326,'Faturamento NNE'!$F$2:$F$707,'Infos Relatório'!$B383,'Faturamento NNE'!$AA$2:$AA$707,'Infos Relatório'!AS$1)</f>
        <v>0</v>
      </c>
      <c r="AU383" s="542">
        <f>SUMIFS('Faturamento NNE'!$K$2:$K$707,'Faturamento NNE'!$E$2:$E$707,'Infos Relatório'!$B$326,'Faturamento NNE'!$F$2:$F$707,'Infos Relatório'!$B383,'Faturamento NNE'!$AA$2:$AA$707,'Infos Relatório'!AS$1)</f>
        <v>0</v>
      </c>
      <c r="AV383" s="546">
        <f>SUMIFS('Faturamento NNE'!$P$2:$P$707,'Faturamento NNE'!$E$2:$E$707,'Infos Relatório'!$B$326,'Faturamento NNE'!$F$2:$F$707,'Infos Relatório'!$B383,'Faturamento NNE'!$AA$2:$AA$707,'Infos Relatório'!AS$1,'Faturamento NNE'!$U$2:$U$707,"Sim")+SUMIFS('Faturamento NNE'!$Q$2:$Q$707,'Faturamento NNE'!$E$2:$E$707,'Infos Relatório'!$B$326,'Faturamento NNE'!$F$2:$F$707,'Infos Relatório'!$B383,'Faturamento NNE'!$AA$2:$AA$707,'Infos Relatório'!AS$1,'Faturamento NNE'!$U$2:$U$707,"Sim")</f>
        <v>0</v>
      </c>
      <c r="AW383" s="227" t="e">
        <f t="shared" si="115"/>
        <v>#DIV/0!</v>
      </c>
      <c r="AX383" s="545">
        <f>SUMIFS('Faturamento NNE'!$I$2:$I$707,'Faturamento NNE'!$E$2:$E$707,'Infos Relatório'!$B$326,'Faturamento NNE'!$F$2:$F$707,'Infos Relatório'!$B383,'Faturamento NNE'!$AA$2:$AA$707,'Infos Relatório'!AS$1)</f>
        <v>0</v>
      </c>
      <c r="AY383" s="541">
        <f>COUNTIFS('Faturamento NNE'!$E$2:$E$707,'Infos Relatório'!$B$326,'Faturamento NNE'!$F$2:$F$707,'Infos Relatório'!$B383,'Faturamento NNE'!$AA$2:$AA$707,'Infos Relatório'!AY$1)</f>
        <v>0</v>
      </c>
      <c r="AZ383" s="542">
        <f>SUMIFS('Faturamento NNE'!$H$2:$H$707,'Faturamento NNE'!$E$2:$E$707,'Infos Relatório'!$B$326,'Faturamento NNE'!$F$2:$F$707,'Infos Relatório'!$B383,'Faturamento NNE'!$AA$2:$AA$707,'Infos Relatório'!AY$1)</f>
        <v>0</v>
      </c>
      <c r="BA383" s="542">
        <f>SUMIFS('Faturamento NNE'!$K$2:$K$707,'Faturamento NNE'!$E$2:$E$707,'Infos Relatório'!$B$326,'Faturamento NNE'!$F$2:$F$707,'Infos Relatório'!$B383,'Faturamento NNE'!$AA$2:$AA$707,'Infos Relatório'!AY$1)</f>
        <v>0</v>
      </c>
      <c r="BB383" s="546">
        <f>SUMIFS('Faturamento NNE'!$P$2:$P$707,'Faturamento NNE'!$E$2:$E$707,'Infos Relatório'!$B$326,'Faturamento NNE'!$F$2:$F$707,'Infos Relatório'!$B383,'Faturamento NNE'!$AA$2:$AA$707,'Infos Relatório'!AY$1,'Faturamento NNE'!$U$2:$U$707,"Sim")+SUMIFS('Faturamento NNE'!$Q$2:$Q$707,'Faturamento NNE'!$E$2:$E$707,'Infos Relatório'!$B$326,'Faturamento NNE'!$F$2:$F$707,'Infos Relatório'!$B383,'Faturamento NNE'!$AA$2:$AA$707,'Infos Relatório'!AY$1,'Faturamento NNE'!$U$2:$U$707,"Sim")</f>
        <v>0</v>
      </c>
      <c r="BC383" s="227" t="e">
        <f t="shared" si="116"/>
        <v>#DIV/0!</v>
      </c>
      <c r="BD383" s="545">
        <f>SUMIFS('Faturamento NNE'!$I$2:$I$707,'Faturamento NNE'!$E$2:$E$707,'Infos Relatório'!$B$326,'Faturamento NNE'!$F$2:$F$707,'Infos Relatório'!$B383,'Faturamento NNE'!$AA$2:$AA$707,'Infos Relatório'!AY$1)</f>
        <v>0</v>
      </c>
      <c r="BE383" s="541">
        <f>COUNTIFS('Faturamento NNE'!$E$2:$E$707,'Infos Relatório'!$B$326,'Faturamento NNE'!$F$2:$F$707,'Infos Relatório'!$B383,'Faturamento NNE'!$AA$2:$AA$707,'Infos Relatório'!BE$1)</f>
        <v>0</v>
      </c>
      <c r="BF383" s="542">
        <f>SUMIFS('Faturamento NNE'!$H$2:$H$707,'Faturamento NNE'!$E$2:$E$707,'Infos Relatório'!$B$326,'Faturamento NNE'!$F$2:$F$707,'Infos Relatório'!$B383,'Faturamento NNE'!$AA$2:$AA$707,'Infos Relatório'!BE$1)</f>
        <v>0</v>
      </c>
      <c r="BG383" s="542">
        <f>SUMIFS('Faturamento NNE'!$K$2:$K$707,'Faturamento NNE'!$E$2:$E$707,'Infos Relatório'!$B$326,'Faturamento NNE'!$F$2:$F$707,'Infos Relatório'!$B383,'Faturamento NNE'!$AA$2:$AA$707,'Infos Relatório'!BE$1)</f>
        <v>0</v>
      </c>
      <c r="BH383" s="546">
        <f>SUMIFS('Faturamento NNE'!$P$2:$P$707,'Faturamento NNE'!$E$2:$E$707,'Infos Relatório'!$B$326,'Faturamento NNE'!$F$2:$F$707,'Infos Relatório'!$B383,'Faturamento NNE'!$AA$2:$AA$707,'Infos Relatório'!BE$1,'Faturamento NNE'!$U$2:$U$707,"Sim")+SUMIFS('Faturamento NNE'!$Q$2:$Q$707,'Faturamento NNE'!$E$2:$E$707,'Infos Relatório'!$B$326,'Faturamento NNE'!$F$2:$F$707,'Infos Relatório'!$B383,'Faturamento NNE'!$AA$2:$AA$707,'Infos Relatório'!BE$1,'Faturamento NNE'!$U$2:$U$707,"Sim")</f>
        <v>0</v>
      </c>
      <c r="BI383" s="227" t="e">
        <f t="shared" si="117"/>
        <v>#DIV/0!</v>
      </c>
      <c r="BJ383" s="545">
        <f>SUMIFS('Faturamento NNE'!$I$2:$I$707,'Faturamento NNE'!$E$2:$E$707,'Infos Relatório'!$B$326,'Faturamento NNE'!$F$2:$F$707,'Infos Relatório'!$B383,'Faturamento NNE'!$AA$2:$AA$707,'Infos Relatório'!BE$1)</f>
        <v>0</v>
      </c>
      <c r="BK383" s="541">
        <f>COUNTIFS('Faturamento NNE'!$E$2:$E$707,'Infos Relatório'!$B$326,'Faturamento NNE'!$F$2:$F$707,'Infos Relatório'!$B383,'Faturamento NNE'!$AA$2:$AA$707,'Infos Relatório'!BK$1)</f>
        <v>0</v>
      </c>
      <c r="BL383" s="542">
        <f>SUMIFS('Faturamento NNE'!$H$2:$H$707,'Faturamento NNE'!$E$2:$E$707,'Infos Relatório'!$B$326,'Faturamento NNE'!$F$2:$F$707,'Infos Relatório'!$B383,'Faturamento NNE'!$AA$2:$AA$707,'Infos Relatório'!BK$1)</f>
        <v>0</v>
      </c>
      <c r="BM383" s="542">
        <f>SUMIFS('Faturamento NNE'!$K$2:$K$707,'Faturamento NNE'!$E$2:$E$707,'Infos Relatório'!$B$326,'Faturamento NNE'!$F$2:$F$707,'Infos Relatório'!$B383,'Faturamento NNE'!$AA$2:$AA$707,'Infos Relatório'!BK$1)</f>
        <v>0</v>
      </c>
      <c r="BN383" s="546">
        <f>SUMIFS('Faturamento NNE'!$P$2:$P$707,'Faturamento NNE'!$E$2:$E$707,'Infos Relatório'!$B$326,'Faturamento NNE'!$F$2:$F$707,'Infos Relatório'!$B383,'Faturamento NNE'!$AA$2:$AA$707,'Infos Relatório'!BK$1,'Faturamento NNE'!$U$2:$U$707,"Sim")+SUMIFS('Faturamento NNE'!$Q$2:$Q$707,'Faturamento NNE'!$E$2:$E$707,'Infos Relatório'!$B$326,'Faturamento NNE'!$F$2:$F$707,'Infos Relatório'!$B383,'Faturamento NNE'!$AA$2:$AA$707,'Infos Relatório'!BK$1,'Faturamento NNE'!$U$2:$U$707,"Sim")</f>
        <v>0</v>
      </c>
      <c r="BO383" s="227" t="e">
        <f t="shared" si="118"/>
        <v>#DIV/0!</v>
      </c>
      <c r="BP383" s="545">
        <f>SUMIFS('Faturamento NNE'!$I$2:$I$707,'Faturamento NNE'!$E$2:$E$707,'Infos Relatório'!$B$326,'Faturamento NNE'!$F$2:$F$707,'Infos Relatório'!$B383,'Faturamento NNE'!$AA$2:$AA$707,'Infos Relatório'!BK$1)</f>
        <v>0</v>
      </c>
      <c r="BQ383" s="541">
        <f>COUNTIFS('Faturamento NNE'!$E$2:$E$707,'Infos Relatório'!$B$326,'Faturamento NNE'!$F$2:$F$707,'Infos Relatório'!$B383,'Faturamento NNE'!$AA$2:$AA$707,'Infos Relatório'!BQ$1)</f>
        <v>0</v>
      </c>
      <c r="BR383" s="542">
        <f>SUMIFS('Faturamento NNE'!$H$2:$H$707,'Faturamento NNE'!$E$2:$E$707,'Infos Relatório'!$B$326,'Faturamento NNE'!$F$2:$F$707,'Infos Relatório'!$B383,'Faturamento NNE'!$AA$2:$AA$707,'Infos Relatório'!BQ$1)</f>
        <v>0</v>
      </c>
      <c r="BS383" s="542">
        <f>SUMIFS('Faturamento NNE'!$K$2:$K$707,'Faturamento NNE'!$E$2:$E$707,'Infos Relatório'!$B$326,'Faturamento NNE'!$F$2:$F$707,'Infos Relatório'!$B383,'Faturamento NNE'!$AA$2:$AA$707,'Infos Relatório'!BQ$1)</f>
        <v>0</v>
      </c>
      <c r="BT383" s="546">
        <f>SUMIFS('Faturamento NNE'!$P$2:$P$707,'Faturamento NNE'!$E$2:$E$707,'Infos Relatório'!$B$326,'Faturamento NNE'!$F$2:$F$707,'Infos Relatório'!$B383,'Faturamento NNE'!$AA$2:$AA$707,'Infos Relatório'!BQ$1,'Faturamento NNE'!$U$2:$U$707,"Sim")+SUMIFS('Faturamento NNE'!$Q$2:$Q$707,'Faturamento NNE'!$E$2:$E$707,'Infos Relatório'!$B$326,'Faturamento NNE'!$F$2:$F$707,'Infos Relatório'!$B383,'Faturamento NNE'!$AA$2:$AA$707,'Infos Relatório'!BQ$1,'Faturamento NNE'!$U$2:$U$707,"Sim")</f>
        <v>0</v>
      </c>
      <c r="BU383" s="227" t="e">
        <f t="shared" si="119"/>
        <v>#DIV/0!</v>
      </c>
      <c r="BV383" s="545">
        <f>SUMIFS('Faturamento NNE'!$I$2:$I$707,'Faturamento NNE'!$E$2:$E$707,'Infos Relatório'!$B$326,'Faturamento NNE'!$F$2:$F$707,'Infos Relatório'!$B383,'Faturamento NNE'!$AA$2:$AA$707,'Infos Relatório'!BQ$1)</f>
        <v>0</v>
      </c>
    </row>
    <row r="384" spans="2:74">
      <c r="B384" s="217" t="s">
        <v>187</v>
      </c>
      <c r="C384" s="541">
        <f>COUNTIFS('Faturamento NNE'!$E$2:$E$707,'Infos Relatório'!$B$326,'Faturamento NNE'!$F$2:$F$707,'Infos Relatório'!$B384,'Faturamento NNE'!$AA$2:$AA$707,'Infos Relatório'!C$1)</f>
        <v>0</v>
      </c>
      <c r="D384" s="542">
        <f>SUMIFS('Faturamento NNE'!$H$2:$H$707,'Faturamento NNE'!$E$2:$E$707,'Infos Relatório'!$B$326,'Faturamento NNE'!$F$2:$F$707,'Infos Relatório'!$B384,'Faturamento NNE'!$AA$2:$AA$707,'Infos Relatório'!C$1)</f>
        <v>0</v>
      </c>
      <c r="E384" s="543">
        <f>SUMIFS('Faturamento NNE'!$K$2:$K$707,'Faturamento NNE'!$E$2:$E$707,'Infos Relatório'!$B$326,'Faturamento NNE'!$F$2:$F$707,'Infos Relatório'!$B384,'Faturamento NNE'!$AA$2:$AA$707,'Infos Relatório'!C$1)</f>
        <v>0</v>
      </c>
      <c r="F384" s="544">
        <f>SUMIFS('Faturamento NNE'!$P$2:$P$707,'Faturamento NNE'!$E$2:$E$707,'Infos Relatório'!$B$326,'Faturamento NNE'!$F$2:$F$707,'Infos Relatório'!$B384,'Faturamento NNE'!$AA$2:$AA$707,'Infos Relatório'!C$1,'Faturamento NNE'!$U$2:$U$707,"Sim")+SUMIFS('Faturamento NNE'!$Q$2:$Q$707,'Faturamento NNE'!$E$2:$E$707,'Infos Relatório'!$B$326,'Faturamento NNE'!$F$2:$F$707,'Infos Relatório'!$B384,'Faturamento NNE'!$AA$2:$AA$707,'Infos Relatório'!C$1,'Faturamento NNE'!$U$2:$U$707,"Sim")</f>
        <v>0</v>
      </c>
      <c r="G384" s="283" t="e">
        <f t="shared" si="108"/>
        <v>#DIV/0!</v>
      </c>
      <c r="H384" s="545">
        <f>SUMIFS('Faturamento NNE'!$I$2:$I$707,'Faturamento NNE'!$E$2:$E$707,'Infos Relatório'!$B$326,'Faturamento NNE'!$F$2:$F$707,'Infos Relatório'!$B384,'Faturamento NNE'!$AA$2:$AA$707,'Infos Relatório'!C$1)</f>
        <v>0</v>
      </c>
      <c r="I384" s="541">
        <f>COUNTIFS('Faturamento NNE'!$E$2:$E$707,'Infos Relatório'!$B$326,'Faturamento NNE'!$F$2:$F$707,'Infos Relatório'!$B384,'Faturamento NNE'!$AA$2:$AA$707,'Infos Relatório'!I$1)</f>
        <v>0</v>
      </c>
      <c r="J384" s="542">
        <f>SUMIFS('Faturamento NNE'!$H$2:$H$707,'Faturamento NNE'!$E$2:$E$707,'Infos Relatório'!$B$326,'Faturamento NNE'!$F$2:$F$707,'Infos Relatório'!$B384,'Faturamento NNE'!$AA$2:$AA$707,'Infos Relatório'!I$1)</f>
        <v>0</v>
      </c>
      <c r="K384" s="543">
        <f>SUMIFS('Faturamento NNE'!$K$2:$K$707,'Faturamento NNE'!$E$2:$E$707,'Infos Relatório'!$B$326,'Faturamento NNE'!$F$2:$F$707,'Infos Relatório'!$B384,'Faturamento NNE'!$AA$2:$AA$707,'Infos Relatório'!I$1)</f>
        <v>0</v>
      </c>
      <c r="L384" s="544">
        <f>SUMIFS('Faturamento NNE'!$P$2:$P$707,'Faturamento NNE'!$E$2:$E$707,'Infos Relatório'!$B$326,'Faturamento NNE'!$F$2:$F$707,'Infos Relatório'!$B384,'Faturamento NNE'!$AA$2:$AA$707,'Infos Relatório'!I$1,'Faturamento NNE'!$U$2:$U$707,"Sim")+SUMIFS('Faturamento NNE'!$Q$2:$Q$707,'Faturamento NNE'!$E$2:$E$707,'Infos Relatório'!$B$326,'Faturamento NNE'!$F$2:$F$707,'Infos Relatório'!$B384,'Faturamento NNE'!$AA$2:$AA$707,'Infos Relatório'!I$1,'Faturamento NNE'!$U$2:$U$707,"Sim")</f>
        <v>0</v>
      </c>
      <c r="M384" s="283" t="e">
        <f t="shared" si="109"/>
        <v>#DIV/0!</v>
      </c>
      <c r="N384" s="545">
        <f>SUMIFS('Faturamento NNE'!$I$2:$I$707,'Faturamento NNE'!$E$2:$E$707,'Infos Relatório'!$B$326,'Faturamento NNE'!$F$2:$F$707,'Infos Relatório'!$B384,'Faturamento NNE'!$AA$2:$AA$707,'Infos Relatório'!I$1)</f>
        <v>0</v>
      </c>
      <c r="O384" s="541">
        <f>COUNTIFS('Faturamento NNE'!$E$2:$E$707,'Infos Relatório'!$B$326,'Faturamento NNE'!$F$2:$F$707,'Infos Relatório'!$B384,'Faturamento NNE'!$AA$2:$AA$707,'Infos Relatório'!O$1)</f>
        <v>0</v>
      </c>
      <c r="P384" s="542">
        <f>SUMIFS('Faturamento NNE'!$H$2:$H$707,'Faturamento NNE'!$E$2:$E$707,'Infos Relatório'!$B$326,'Faturamento NNE'!$F$2:$F$707,'Infos Relatório'!$B384,'Faturamento NNE'!$AA$2:$AA$707,'Infos Relatório'!O$1)</f>
        <v>0</v>
      </c>
      <c r="Q384" s="542">
        <f>SUMIFS('Faturamento NNE'!$K$2:$K$707,'Faturamento NNE'!$E$2:$E$707,'Infos Relatório'!$B$326,'Faturamento NNE'!$F$2:$F$707,'Infos Relatório'!$B384,'Faturamento NNE'!$AA$2:$AA$707,'Infos Relatório'!O$1)</f>
        <v>0</v>
      </c>
      <c r="R384" s="546">
        <f>SUMIFS('Faturamento NNE'!$P$2:$P$707,'Faturamento NNE'!$E$2:$E$707,'Infos Relatório'!$B$326,'Faturamento NNE'!$F$2:$F$707,'Infos Relatório'!$B384,'Faturamento NNE'!$AA$2:$AA$707,'Infos Relatório'!O$1,'Faturamento NNE'!$U$2:$U$707,"Sim")+SUMIFS('Faturamento NNE'!$Q$2:$Q$707,'Faturamento NNE'!$E$2:$E$707,'Infos Relatório'!$B$326,'Faturamento NNE'!$F$2:$F$707,'Infos Relatório'!$B384,'Faturamento NNE'!$AA$2:$AA$707,'Infos Relatório'!O$1,'Faturamento NNE'!$U$2:$U$707,"Sim")</f>
        <v>0</v>
      </c>
      <c r="S384" s="227" t="e">
        <f t="shared" si="110"/>
        <v>#DIV/0!</v>
      </c>
      <c r="T384" s="545">
        <f>SUMIFS('Faturamento NNE'!$I$2:$I$707,'Faturamento NNE'!$E$2:$E$707,'Infos Relatório'!$B$326,'Faturamento NNE'!$F$2:$F$707,'Infos Relatório'!$B384,'Faturamento NNE'!$AA$2:$AA$707,'Infos Relatório'!O$1)</f>
        <v>0</v>
      </c>
      <c r="U384" s="541">
        <f>COUNTIFS('Faturamento NNE'!$E$2:$E$707,'Infos Relatório'!$B$326,'Faturamento NNE'!$F$2:$F$707,'Infos Relatório'!$B384,'Faturamento NNE'!$AA$2:$AA$707,'Infos Relatório'!U$1)</f>
        <v>0</v>
      </c>
      <c r="V384" s="542">
        <f>SUMIFS('Faturamento NNE'!$H$2:$H$707,'Faturamento NNE'!$E$2:$E$707,'Infos Relatório'!$B$326,'Faturamento NNE'!$F$2:$F$707,'Infos Relatório'!$B384,'Faturamento NNE'!$AA$2:$AA$707,'Infos Relatório'!U$1)</f>
        <v>0</v>
      </c>
      <c r="W384" s="542">
        <f>SUMIFS('Faturamento NNE'!$K$2:$K$707,'Faturamento NNE'!$E$2:$E$707,'Infos Relatório'!$B$326,'Faturamento NNE'!$F$2:$F$707,'Infos Relatório'!$B384,'Faturamento NNE'!$AA$2:$AA$707,'Infos Relatório'!U$1)</f>
        <v>0</v>
      </c>
      <c r="X384" s="546">
        <f>SUMIFS('Faturamento NNE'!$P$2:$P$707,'Faturamento NNE'!$E$2:$E$707,'Infos Relatório'!$B$326,'Faturamento NNE'!$F$2:$F$707,'Infos Relatório'!$B384,'Faturamento NNE'!$AA$2:$AA$707,'Infos Relatório'!U$1,'Faturamento NNE'!$U$2:$U$707,"Sim")+SUMIFS('Faturamento NNE'!$Q$2:$Q$707,'Faturamento NNE'!$E$2:$E$707,'Infos Relatório'!$B$326,'Faturamento NNE'!$F$2:$F$707,'Infos Relatório'!$B384,'Faturamento NNE'!$AA$2:$AA$707,'Infos Relatório'!U$1,'Faturamento NNE'!$U$2:$U$707,"Sim")</f>
        <v>0</v>
      </c>
      <c r="Y384" s="227" t="e">
        <f t="shared" si="111"/>
        <v>#DIV/0!</v>
      </c>
      <c r="Z384" s="545">
        <f>SUMIFS('Faturamento NNE'!$I$2:$I$707,'Faturamento NNE'!$E$2:$E$707,'Infos Relatório'!$B$326,'Faturamento NNE'!$F$2:$F$707,'Infos Relatório'!$B384,'Faturamento NNE'!$AA$2:$AA$707,'Infos Relatório'!U$1)</f>
        <v>0</v>
      </c>
      <c r="AA384" s="541">
        <f>COUNTIFS('Faturamento NNE'!$E$2:$E$707,'Infos Relatório'!$B$326,'Faturamento NNE'!$F$2:$F$707,'Infos Relatório'!$B384,'Faturamento NNE'!$AA$2:$AA$707,'Infos Relatório'!AA$1)</f>
        <v>0</v>
      </c>
      <c r="AB384" s="542">
        <f>SUMIFS('Faturamento NNE'!$H$2:$H$707,'Faturamento NNE'!$E$2:$E$707,'Infos Relatório'!$B$326,'Faturamento NNE'!$F$2:$F$707,'Infos Relatório'!$B384,'Faturamento NNE'!$AA$2:$AA$707,'Infos Relatório'!AA$1)</f>
        <v>0</v>
      </c>
      <c r="AC384" s="542">
        <f>SUMIFS('Faturamento NNE'!$K$2:$K$707,'Faturamento NNE'!$E$2:$E$707,'Infos Relatório'!$B$326,'Faturamento NNE'!$F$2:$F$707,'Infos Relatório'!$B384,'Faturamento NNE'!$AA$2:$AA$707,'Infos Relatório'!AA$1)</f>
        <v>0</v>
      </c>
      <c r="AD384" s="546">
        <f>SUMIFS('Faturamento NNE'!$P$2:$P$707,'Faturamento NNE'!$E$2:$E$707,'Infos Relatório'!$B$326,'Faturamento NNE'!$F$2:$F$707,'Infos Relatório'!$B384,'Faturamento NNE'!$AA$2:$AA$707,'Infos Relatório'!AA$1,'Faturamento NNE'!$U$2:$U$707,"Sim")+SUMIFS('Faturamento NNE'!$Q$2:$Q$707,'Faturamento NNE'!$E$2:$E$707,'Infos Relatório'!$B$326,'Faturamento NNE'!$F$2:$F$707,'Infos Relatório'!$B384,'Faturamento NNE'!$AA$2:$AA$707,'Infos Relatório'!AA$1,'Faturamento NNE'!$U$2:$U$707,"Sim")</f>
        <v>0</v>
      </c>
      <c r="AE384" s="227" t="e">
        <f t="shared" si="112"/>
        <v>#DIV/0!</v>
      </c>
      <c r="AF384" s="545">
        <f>SUMIFS('Faturamento NNE'!$I$2:$I$707,'Faturamento NNE'!$E$2:$E$707,'Infos Relatório'!$B$326,'Faturamento NNE'!$F$2:$F$707,'Infos Relatório'!$B384,'Faturamento NNE'!$AA$2:$AA$707,'Infos Relatório'!AA$1)</f>
        <v>0</v>
      </c>
      <c r="AG384" s="541">
        <f>COUNTIFS('Faturamento NNE'!$E$2:$E$707,'Infos Relatório'!$B$326,'Faturamento NNE'!$F$2:$F$707,'Infos Relatório'!$B384,'Faturamento NNE'!$AA$2:$AA$707,'Infos Relatório'!AG$1)</f>
        <v>0</v>
      </c>
      <c r="AH384" s="542">
        <f>SUMIFS('Faturamento NNE'!$H$2:$H$707,'Faturamento NNE'!$E$2:$E$707,'Infos Relatório'!$B$326,'Faturamento NNE'!$F$2:$F$707,'Infos Relatório'!$B384,'Faturamento NNE'!$AA$2:$AA$707,'Infos Relatório'!AG$1)</f>
        <v>0</v>
      </c>
      <c r="AI384" s="542">
        <f>SUMIFS('Faturamento NNE'!$K$2:$K$707,'Faturamento NNE'!$E$2:$E$707,'Infos Relatório'!$B$326,'Faturamento NNE'!$F$2:$F$707,'Infos Relatório'!$B384,'Faturamento NNE'!$AA$2:$AA$707,'Infos Relatório'!AG$1)</f>
        <v>0</v>
      </c>
      <c r="AJ384" s="546">
        <f>SUMIFS('Faturamento NNE'!$P$2:$P$707,'Faturamento NNE'!$E$2:$E$707,'Infos Relatório'!$B$326,'Faturamento NNE'!$F$2:$F$707,'Infos Relatório'!$B384,'Faturamento NNE'!$AA$2:$AA$707,'Infos Relatório'!AG$1,'Faturamento NNE'!$U$2:$U$707,"Sim")+SUMIFS('Faturamento NNE'!$Q$2:$Q$707,'Faturamento NNE'!$E$2:$E$707,'Infos Relatório'!$B$326,'Faturamento NNE'!$F$2:$F$707,'Infos Relatório'!$B384,'Faturamento NNE'!$AA$2:$AA$707,'Infos Relatório'!AG$1,'Faturamento NNE'!$U$2:$U$707,"Sim")</f>
        <v>0</v>
      </c>
      <c r="AK384" s="227" t="e">
        <f t="shared" si="113"/>
        <v>#DIV/0!</v>
      </c>
      <c r="AL384" s="545">
        <f>SUMIFS('Faturamento NNE'!$I$2:$I$707,'Faturamento NNE'!$E$2:$E$707,'Infos Relatório'!$B$326,'Faturamento NNE'!$F$2:$F$707,'Infos Relatório'!$B384,'Faturamento NNE'!$AA$2:$AA$707,'Infos Relatório'!AG$1)</f>
        <v>0</v>
      </c>
      <c r="AM384" s="541">
        <f>COUNTIFS('Faturamento NNE'!$E$2:$E$707,'Infos Relatório'!$B$326,'Faturamento NNE'!$F$2:$F$707,'Infos Relatório'!$B384,'Faturamento NNE'!$AA$2:$AA$707,'Infos Relatório'!AM$1)</f>
        <v>0</v>
      </c>
      <c r="AN384" s="542">
        <f>SUMIFS('Faturamento NNE'!$H$2:$H$707,'Faturamento NNE'!$E$2:$E$707,'Infos Relatório'!$B$326,'Faturamento NNE'!$F$2:$F$707,'Infos Relatório'!$B384,'Faturamento NNE'!$AA$2:$AA$707,'Infos Relatório'!AM$1)</f>
        <v>0</v>
      </c>
      <c r="AO384" s="542">
        <f>SUMIFS('Faturamento NNE'!$K$2:$K$707,'Faturamento NNE'!$E$2:$E$707,'Infos Relatório'!$B$326,'Faturamento NNE'!$F$2:$F$707,'Infos Relatório'!$B384,'Faturamento NNE'!$AA$2:$AA$707,'Infos Relatório'!AM$1)</f>
        <v>0</v>
      </c>
      <c r="AP384" s="546">
        <f>SUMIFS('Faturamento NNE'!$P$2:$P$707,'Faturamento NNE'!$E$2:$E$707,'Infos Relatório'!$B$326,'Faturamento NNE'!$F$2:$F$707,'Infos Relatório'!$B384,'Faturamento NNE'!$AA$2:$AA$707,'Infos Relatório'!AM$1,'Faturamento NNE'!$U$2:$U$707,"Sim")+SUMIFS('Faturamento NNE'!$Q$2:$Q$707,'Faturamento NNE'!$E$2:$E$707,'Infos Relatório'!$B$326,'Faturamento NNE'!$F$2:$F$707,'Infos Relatório'!$B384,'Faturamento NNE'!$AA$2:$AA$707,'Infos Relatório'!AM$1,'Faturamento NNE'!$U$2:$U$707,"Sim")</f>
        <v>0</v>
      </c>
      <c r="AQ384" s="227" t="e">
        <f t="shared" si="114"/>
        <v>#DIV/0!</v>
      </c>
      <c r="AR384" s="545">
        <f>SUMIFS('Faturamento NNE'!$I$2:$I$707,'Faturamento NNE'!$E$2:$E$707,'Infos Relatório'!$B$326,'Faturamento NNE'!$F$2:$F$707,'Infos Relatório'!$B384,'Faturamento NNE'!$AA$2:$AA$707,'Infos Relatório'!AM$1)</f>
        <v>0</v>
      </c>
      <c r="AS384" s="541">
        <f>COUNTIFS('Faturamento NNE'!$E$2:$E$707,'Infos Relatório'!$B$326,'Faturamento NNE'!$F$2:$F$707,'Infos Relatório'!$B384,'Faturamento NNE'!$AA$2:$AA$707,'Infos Relatório'!AS$1)</f>
        <v>0</v>
      </c>
      <c r="AT384" s="542">
        <f>SUMIFS('Faturamento NNE'!$H$2:$H$707,'Faturamento NNE'!$E$2:$E$707,'Infos Relatório'!$B$326,'Faturamento NNE'!$F$2:$F$707,'Infos Relatório'!$B384,'Faturamento NNE'!$AA$2:$AA$707,'Infos Relatório'!AS$1)</f>
        <v>0</v>
      </c>
      <c r="AU384" s="542">
        <f>SUMIFS('Faturamento NNE'!$K$2:$K$707,'Faturamento NNE'!$E$2:$E$707,'Infos Relatório'!$B$326,'Faturamento NNE'!$F$2:$F$707,'Infos Relatório'!$B384,'Faturamento NNE'!$AA$2:$AA$707,'Infos Relatório'!AS$1)</f>
        <v>0</v>
      </c>
      <c r="AV384" s="546">
        <f>SUMIFS('Faturamento NNE'!$P$2:$P$707,'Faturamento NNE'!$E$2:$E$707,'Infos Relatório'!$B$326,'Faturamento NNE'!$F$2:$F$707,'Infos Relatório'!$B384,'Faturamento NNE'!$AA$2:$AA$707,'Infos Relatório'!AS$1,'Faturamento NNE'!$U$2:$U$707,"Sim")+SUMIFS('Faturamento NNE'!$Q$2:$Q$707,'Faturamento NNE'!$E$2:$E$707,'Infos Relatório'!$B$326,'Faturamento NNE'!$F$2:$F$707,'Infos Relatório'!$B384,'Faturamento NNE'!$AA$2:$AA$707,'Infos Relatório'!AS$1,'Faturamento NNE'!$U$2:$U$707,"Sim")</f>
        <v>0</v>
      </c>
      <c r="AW384" s="227" t="e">
        <f t="shared" si="115"/>
        <v>#DIV/0!</v>
      </c>
      <c r="AX384" s="545">
        <f>SUMIFS('Faturamento NNE'!$I$2:$I$707,'Faturamento NNE'!$E$2:$E$707,'Infos Relatório'!$B$326,'Faturamento NNE'!$F$2:$F$707,'Infos Relatório'!$B384,'Faturamento NNE'!$AA$2:$AA$707,'Infos Relatório'!AS$1)</f>
        <v>0</v>
      </c>
      <c r="AY384" s="541">
        <f>COUNTIFS('Faturamento NNE'!$E$2:$E$707,'Infos Relatório'!$B$326,'Faturamento NNE'!$F$2:$F$707,'Infos Relatório'!$B384,'Faturamento NNE'!$AA$2:$AA$707,'Infos Relatório'!AY$1)</f>
        <v>0</v>
      </c>
      <c r="AZ384" s="542">
        <f>SUMIFS('Faturamento NNE'!$H$2:$H$707,'Faturamento NNE'!$E$2:$E$707,'Infos Relatório'!$B$326,'Faturamento NNE'!$F$2:$F$707,'Infos Relatório'!$B384,'Faturamento NNE'!$AA$2:$AA$707,'Infos Relatório'!AY$1)</f>
        <v>0</v>
      </c>
      <c r="BA384" s="542">
        <f>SUMIFS('Faturamento NNE'!$K$2:$K$707,'Faturamento NNE'!$E$2:$E$707,'Infos Relatório'!$B$326,'Faturamento NNE'!$F$2:$F$707,'Infos Relatório'!$B384,'Faturamento NNE'!$AA$2:$AA$707,'Infos Relatório'!AY$1)</f>
        <v>0</v>
      </c>
      <c r="BB384" s="546">
        <f>SUMIFS('Faturamento NNE'!$P$2:$P$707,'Faturamento NNE'!$E$2:$E$707,'Infos Relatório'!$B$326,'Faturamento NNE'!$F$2:$F$707,'Infos Relatório'!$B384,'Faturamento NNE'!$AA$2:$AA$707,'Infos Relatório'!AY$1,'Faturamento NNE'!$U$2:$U$707,"Sim")+SUMIFS('Faturamento NNE'!$Q$2:$Q$707,'Faturamento NNE'!$E$2:$E$707,'Infos Relatório'!$B$326,'Faturamento NNE'!$F$2:$F$707,'Infos Relatório'!$B384,'Faturamento NNE'!$AA$2:$AA$707,'Infos Relatório'!AY$1,'Faturamento NNE'!$U$2:$U$707,"Sim")</f>
        <v>0</v>
      </c>
      <c r="BC384" s="227" t="e">
        <f t="shared" si="116"/>
        <v>#DIV/0!</v>
      </c>
      <c r="BD384" s="545">
        <f>SUMIFS('Faturamento NNE'!$I$2:$I$707,'Faturamento NNE'!$E$2:$E$707,'Infos Relatório'!$B$326,'Faturamento NNE'!$F$2:$F$707,'Infos Relatório'!$B384,'Faturamento NNE'!$AA$2:$AA$707,'Infos Relatório'!AY$1)</f>
        <v>0</v>
      </c>
      <c r="BE384" s="541">
        <f>COUNTIFS('Faturamento NNE'!$E$2:$E$707,'Infos Relatório'!$B$326,'Faturamento NNE'!$F$2:$F$707,'Infos Relatório'!$B384,'Faturamento NNE'!$AA$2:$AA$707,'Infos Relatório'!BE$1)</f>
        <v>0</v>
      </c>
      <c r="BF384" s="542">
        <f>SUMIFS('Faturamento NNE'!$H$2:$H$707,'Faturamento NNE'!$E$2:$E$707,'Infos Relatório'!$B$326,'Faturamento NNE'!$F$2:$F$707,'Infos Relatório'!$B384,'Faturamento NNE'!$AA$2:$AA$707,'Infos Relatório'!BE$1)</f>
        <v>0</v>
      </c>
      <c r="BG384" s="542">
        <f>SUMIFS('Faturamento NNE'!$K$2:$K$707,'Faturamento NNE'!$E$2:$E$707,'Infos Relatório'!$B$326,'Faturamento NNE'!$F$2:$F$707,'Infos Relatório'!$B384,'Faturamento NNE'!$AA$2:$AA$707,'Infos Relatório'!BE$1)</f>
        <v>0</v>
      </c>
      <c r="BH384" s="546">
        <f>SUMIFS('Faturamento NNE'!$P$2:$P$707,'Faturamento NNE'!$E$2:$E$707,'Infos Relatório'!$B$326,'Faturamento NNE'!$F$2:$F$707,'Infos Relatório'!$B384,'Faturamento NNE'!$AA$2:$AA$707,'Infos Relatório'!BE$1,'Faturamento NNE'!$U$2:$U$707,"Sim")+SUMIFS('Faturamento NNE'!$Q$2:$Q$707,'Faturamento NNE'!$E$2:$E$707,'Infos Relatório'!$B$326,'Faturamento NNE'!$F$2:$F$707,'Infos Relatório'!$B384,'Faturamento NNE'!$AA$2:$AA$707,'Infos Relatório'!BE$1,'Faturamento NNE'!$U$2:$U$707,"Sim")</f>
        <v>0</v>
      </c>
      <c r="BI384" s="227" t="e">
        <f t="shared" si="117"/>
        <v>#DIV/0!</v>
      </c>
      <c r="BJ384" s="545">
        <f>SUMIFS('Faturamento NNE'!$I$2:$I$707,'Faturamento NNE'!$E$2:$E$707,'Infos Relatório'!$B$326,'Faturamento NNE'!$F$2:$F$707,'Infos Relatório'!$B384,'Faturamento NNE'!$AA$2:$AA$707,'Infos Relatório'!BE$1)</f>
        <v>0</v>
      </c>
      <c r="BK384" s="541">
        <f>COUNTIFS('Faturamento NNE'!$E$2:$E$707,'Infos Relatório'!$B$326,'Faturamento NNE'!$F$2:$F$707,'Infos Relatório'!$B384,'Faturamento NNE'!$AA$2:$AA$707,'Infos Relatório'!BK$1)</f>
        <v>0</v>
      </c>
      <c r="BL384" s="542">
        <f>SUMIFS('Faturamento NNE'!$H$2:$H$707,'Faturamento NNE'!$E$2:$E$707,'Infos Relatório'!$B$326,'Faturamento NNE'!$F$2:$F$707,'Infos Relatório'!$B384,'Faturamento NNE'!$AA$2:$AA$707,'Infos Relatório'!BK$1)</f>
        <v>0</v>
      </c>
      <c r="BM384" s="542">
        <f>SUMIFS('Faturamento NNE'!$K$2:$K$707,'Faturamento NNE'!$E$2:$E$707,'Infos Relatório'!$B$326,'Faturamento NNE'!$F$2:$F$707,'Infos Relatório'!$B384,'Faturamento NNE'!$AA$2:$AA$707,'Infos Relatório'!BK$1)</f>
        <v>0</v>
      </c>
      <c r="BN384" s="546">
        <f>SUMIFS('Faturamento NNE'!$P$2:$P$707,'Faturamento NNE'!$E$2:$E$707,'Infos Relatório'!$B$326,'Faturamento NNE'!$F$2:$F$707,'Infos Relatório'!$B384,'Faturamento NNE'!$AA$2:$AA$707,'Infos Relatório'!BK$1,'Faturamento NNE'!$U$2:$U$707,"Sim")+SUMIFS('Faturamento NNE'!$Q$2:$Q$707,'Faturamento NNE'!$E$2:$E$707,'Infos Relatório'!$B$326,'Faturamento NNE'!$F$2:$F$707,'Infos Relatório'!$B384,'Faturamento NNE'!$AA$2:$AA$707,'Infos Relatório'!BK$1,'Faturamento NNE'!$U$2:$U$707,"Sim")</f>
        <v>0</v>
      </c>
      <c r="BO384" s="227" t="e">
        <f t="shared" si="118"/>
        <v>#DIV/0!</v>
      </c>
      <c r="BP384" s="545">
        <f>SUMIFS('Faturamento NNE'!$I$2:$I$707,'Faturamento NNE'!$E$2:$E$707,'Infos Relatório'!$B$326,'Faturamento NNE'!$F$2:$F$707,'Infos Relatório'!$B384,'Faturamento NNE'!$AA$2:$AA$707,'Infos Relatório'!BK$1)</f>
        <v>0</v>
      </c>
      <c r="BQ384" s="541">
        <f>COUNTIFS('Faturamento NNE'!$E$2:$E$707,'Infos Relatório'!$B$326,'Faturamento NNE'!$F$2:$F$707,'Infos Relatório'!$B384,'Faturamento NNE'!$AA$2:$AA$707,'Infos Relatório'!BQ$1)</f>
        <v>0</v>
      </c>
      <c r="BR384" s="542">
        <f>SUMIFS('Faturamento NNE'!$H$2:$H$707,'Faturamento NNE'!$E$2:$E$707,'Infos Relatório'!$B$326,'Faturamento NNE'!$F$2:$F$707,'Infos Relatório'!$B384,'Faturamento NNE'!$AA$2:$AA$707,'Infos Relatório'!BQ$1)</f>
        <v>0</v>
      </c>
      <c r="BS384" s="542">
        <f>SUMIFS('Faturamento NNE'!$K$2:$K$707,'Faturamento NNE'!$E$2:$E$707,'Infos Relatório'!$B$326,'Faturamento NNE'!$F$2:$F$707,'Infos Relatório'!$B384,'Faturamento NNE'!$AA$2:$AA$707,'Infos Relatório'!BQ$1)</f>
        <v>0</v>
      </c>
      <c r="BT384" s="546">
        <f>SUMIFS('Faturamento NNE'!$P$2:$P$707,'Faturamento NNE'!$E$2:$E$707,'Infos Relatório'!$B$326,'Faturamento NNE'!$F$2:$F$707,'Infos Relatório'!$B384,'Faturamento NNE'!$AA$2:$AA$707,'Infos Relatório'!BQ$1,'Faturamento NNE'!$U$2:$U$707,"Sim")+SUMIFS('Faturamento NNE'!$Q$2:$Q$707,'Faturamento NNE'!$E$2:$E$707,'Infos Relatório'!$B$326,'Faturamento NNE'!$F$2:$F$707,'Infos Relatório'!$B384,'Faturamento NNE'!$AA$2:$AA$707,'Infos Relatório'!BQ$1,'Faturamento NNE'!$U$2:$U$707,"Sim")</f>
        <v>0</v>
      </c>
      <c r="BU384" s="227" t="e">
        <f t="shared" si="119"/>
        <v>#DIV/0!</v>
      </c>
      <c r="BV384" s="545">
        <f>SUMIFS('Faturamento NNE'!$I$2:$I$707,'Faturamento NNE'!$E$2:$E$707,'Infos Relatório'!$B$326,'Faturamento NNE'!$F$2:$F$707,'Infos Relatório'!$B384,'Faturamento NNE'!$AA$2:$AA$707,'Infos Relatório'!BQ$1)</f>
        <v>0</v>
      </c>
    </row>
    <row r="385" spans="2:74">
      <c r="B385" s="217" t="s">
        <v>188</v>
      </c>
      <c r="C385" s="541">
        <f>COUNTIFS('Faturamento NNE'!$E$2:$E$707,'Infos Relatório'!$B$326,'Faturamento NNE'!$F$2:$F$707,'Infos Relatório'!$B385,'Faturamento NNE'!$AA$2:$AA$707,'Infos Relatório'!C$1)</f>
        <v>0</v>
      </c>
      <c r="D385" s="542">
        <f>SUMIFS('Faturamento NNE'!$H$2:$H$707,'Faturamento NNE'!$E$2:$E$707,'Infos Relatório'!$B$326,'Faturamento NNE'!$F$2:$F$707,'Infos Relatório'!$B385,'Faturamento NNE'!$AA$2:$AA$707,'Infos Relatório'!C$1)</f>
        <v>0</v>
      </c>
      <c r="E385" s="543">
        <f>SUMIFS('Faturamento NNE'!$K$2:$K$707,'Faturamento NNE'!$E$2:$E$707,'Infos Relatório'!$B$326,'Faturamento NNE'!$F$2:$F$707,'Infos Relatório'!$B385,'Faturamento NNE'!$AA$2:$AA$707,'Infos Relatório'!C$1)</f>
        <v>0</v>
      </c>
      <c r="F385" s="544">
        <f>SUMIFS('Faturamento NNE'!$P$2:$P$707,'Faturamento NNE'!$E$2:$E$707,'Infos Relatório'!$B$326,'Faturamento NNE'!$F$2:$F$707,'Infos Relatório'!$B385,'Faturamento NNE'!$AA$2:$AA$707,'Infos Relatório'!C$1,'Faturamento NNE'!$U$2:$U$707,"Sim")+SUMIFS('Faturamento NNE'!$Q$2:$Q$707,'Faturamento NNE'!$E$2:$E$707,'Infos Relatório'!$B$326,'Faturamento NNE'!$F$2:$F$707,'Infos Relatório'!$B385,'Faturamento NNE'!$AA$2:$AA$707,'Infos Relatório'!C$1,'Faturamento NNE'!$U$2:$U$707,"Sim")</f>
        <v>0</v>
      </c>
      <c r="G385" s="283" t="e">
        <f t="shared" si="108"/>
        <v>#DIV/0!</v>
      </c>
      <c r="H385" s="545">
        <f>SUMIFS('Faturamento NNE'!$I$2:$I$707,'Faturamento NNE'!$E$2:$E$707,'Infos Relatório'!$B$326,'Faturamento NNE'!$F$2:$F$707,'Infos Relatório'!$B385,'Faturamento NNE'!$AA$2:$AA$707,'Infos Relatório'!C$1)</f>
        <v>0</v>
      </c>
      <c r="I385" s="541">
        <f>COUNTIFS('Faturamento NNE'!$E$2:$E$707,'Infos Relatório'!$B$326,'Faturamento NNE'!$F$2:$F$707,'Infos Relatório'!$B385,'Faturamento NNE'!$AA$2:$AA$707,'Infos Relatório'!I$1)</f>
        <v>0</v>
      </c>
      <c r="J385" s="542">
        <f>SUMIFS('Faturamento NNE'!$H$2:$H$707,'Faturamento NNE'!$E$2:$E$707,'Infos Relatório'!$B$326,'Faturamento NNE'!$F$2:$F$707,'Infos Relatório'!$B385,'Faturamento NNE'!$AA$2:$AA$707,'Infos Relatório'!I$1)</f>
        <v>0</v>
      </c>
      <c r="K385" s="543">
        <f>SUMIFS('Faturamento NNE'!$K$2:$K$707,'Faturamento NNE'!$E$2:$E$707,'Infos Relatório'!$B$326,'Faturamento NNE'!$F$2:$F$707,'Infos Relatório'!$B385,'Faturamento NNE'!$AA$2:$AA$707,'Infos Relatório'!I$1)</f>
        <v>0</v>
      </c>
      <c r="L385" s="544">
        <f>SUMIFS('Faturamento NNE'!$P$2:$P$707,'Faturamento NNE'!$E$2:$E$707,'Infos Relatório'!$B$326,'Faturamento NNE'!$F$2:$F$707,'Infos Relatório'!$B385,'Faturamento NNE'!$AA$2:$AA$707,'Infos Relatório'!I$1,'Faturamento NNE'!$U$2:$U$707,"Sim")+SUMIFS('Faturamento NNE'!$Q$2:$Q$707,'Faturamento NNE'!$E$2:$E$707,'Infos Relatório'!$B$326,'Faturamento NNE'!$F$2:$F$707,'Infos Relatório'!$B385,'Faturamento NNE'!$AA$2:$AA$707,'Infos Relatório'!I$1,'Faturamento NNE'!$U$2:$U$707,"Sim")</f>
        <v>0</v>
      </c>
      <c r="M385" s="283" t="e">
        <f t="shared" si="109"/>
        <v>#DIV/0!</v>
      </c>
      <c r="N385" s="545">
        <f>SUMIFS('Faturamento NNE'!$I$2:$I$707,'Faturamento NNE'!$E$2:$E$707,'Infos Relatório'!$B$326,'Faturamento NNE'!$F$2:$F$707,'Infos Relatório'!$B385,'Faturamento NNE'!$AA$2:$AA$707,'Infos Relatório'!I$1)</f>
        <v>0</v>
      </c>
      <c r="O385" s="541">
        <f>COUNTIFS('Faturamento NNE'!$E$2:$E$707,'Infos Relatório'!$B$326,'Faturamento NNE'!$F$2:$F$707,'Infos Relatório'!$B385,'Faturamento NNE'!$AA$2:$AA$707,'Infos Relatório'!O$1)</f>
        <v>0</v>
      </c>
      <c r="P385" s="542">
        <f>SUMIFS('Faturamento NNE'!$H$2:$H$707,'Faturamento NNE'!$E$2:$E$707,'Infos Relatório'!$B$326,'Faturamento NNE'!$F$2:$F$707,'Infos Relatório'!$B385,'Faturamento NNE'!$AA$2:$AA$707,'Infos Relatório'!O$1)</f>
        <v>0</v>
      </c>
      <c r="Q385" s="542">
        <f>SUMIFS('Faturamento NNE'!$K$2:$K$707,'Faturamento NNE'!$E$2:$E$707,'Infos Relatório'!$B$326,'Faturamento NNE'!$F$2:$F$707,'Infos Relatório'!$B385,'Faturamento NNE'!$AA$2:$AA$707,'Infos Relatório'!O$1)</f>
        <v>0</v>
      </c>
      <c r="R385" s="546">
        <f>SUMIFS('Faturamento NNE'!$P$2:$P$707,'Faturamento NNE'!$E$2:$E$707,'Infos Relatório'!$B$326,'Faturamento NNE'!$F$2:$F$707,'Infos Relatório'!$B385,'Faturamento NNE'!$AA$2:$AA$707,'Infos Relatório'!O$1,'Faturamento NNE'!$U$2:$U$707,"Sim")+SUMIFS('Faturamento NNE'!$Q$2:$Q$707,'Faturamento NNE'!$E$2:$E$707,'Infos Relatório'!$B$326,'Faturamento NNE'!$F$2:$F$707,'Infos Relatório'!$B385,'Faturamento NNE'!$AA$2:$AA$707,'Infos Relatório'!O$1,'Faturamento NNE'!$U$2:$U$707,"Sim")</f>
        <v>0</v>
      </c>
      <c r="S385" s="227" t="e">
        <f t="shared" si="110"/>
        <v>#DIV/0!</v>
      </c>
      <c r="T385" s="545">
        <f>SUMIFS('Faturamento NNE'!$I$2:$I$707,'Faturamento NNE'!$E$2:$E$707,'Infos Relatório'!$B$326,'Faturamento NNE'!$F$2:$F$707,'Infos Relatório'!$B385,'Faturamento NNE'!$AA$2:$AA$707,'Infos Relatório'!O$1)</f>
        <v>0</v>
      </c>
      <c r="U385" s="541">
        <f>COUNTIFS('Faturamento NNE'!$E$2:$E$707,'Infos Relatório'!$B$326,'Faturamento NNE'!$F$2:$F$707,'Infos Relatório'!$B385,'Faturamento NNE'!$AA$2:$AA$707,'Infos Relatório'!U$1)</f>
        <v>0</v>
      </c>
      <c r="V385" s="542">
        <f>SUMIFS('Faturamento NNE'!$H$2:$H$707,'Faturamento NNE'!$E$2:$E$707,'Infos Relatório'!$B$326,'Faturamento NNE'!$F$2:$F$707,'Infos Relatório'!$B385,'Faturamento NNE'!$AA$2:$AA$707,'Infos Relatório'!U$1)</f>
        <v>0</v>
      </c>
      <c r="W385" s="542">
        <f>SUMIFS('Faturamento NNE'!$K$2:$K$707,'Faturamento NNE'!$E$2:$E$707,'Infos Relatório'!$B$326,'Faturamento NNE'!$F$2:$F$707,'Infos Relatório'!$B385,'Faturamento NNE'!$AA$2:$AA$707,'Infos Relatório'!U$1)</f>
        <v>0</v>
      </c>
      <c r="X385" s="546">
        <f>SUMIFS('Faturamento NNE'!$P$2:$P$707,'Faturamento NNE'!$E$2:$E$707,'Infos Relatório'!$B$326,'Faturamento NNE'!$F$2:$F$707,'Infos Relatório'!$B385,'Faturamento NNE'!$AA$2:$AA$707,'Infos Relatório'!U$1,'Faturamento NNE'!$U$2:$U$707,"Sim")+SUMIFS('Faturamento NNE'!$Q$2:$Q$707,'Faturamento NNE'!$E$2:$E$707,'Infos Relatório'!$B$326,'Faturamento NNE'!$F$2:$F$707,'Infos Relatório'!$B385,'Faturamento NNE'!$AA$2:$AA$707,'Infos Relatório'!U$1,'Faturamento NNE'!$U$2:$U$707,"Sim")</f>
        <v>0</v>
      </c>
      <c r="Y385" s="227" t="e">
        <f t="shared" si="111"/>
        <v>#DIV/0!</v>
      </c>
      <c r="Z385" s="545">
        <f>SUMIFS('Faturamento NNE'!$I$2:$I$707,'Faturamento NNE'!$E$2:$E$707,'Infos Relatório'!$B$326,'Faturamento NNE'!$F$2:$F$707,'Infos Relatório'!$B385,'Faturamento NNE'!$AA$2:$AA$707,'Infos Relatório'!U$1)</f>
        <v>0</v>
      </c>
      <c r="AA385" s="541">
        <f>COUNTIFS('Faturamento NNE'!$E$2:$E$707,'Infos Relatório'!$B$326,'Faturamento NNE'!$F$2:$F$707,'Infos Relatório'!$B385,'Faturamento NNE'!$AA$2:$AA$707,'Infos Relatório'!AA$1)</f>
        <v>0</v>
      </c>
      <c r="AB385" s="542">
        <f>SUMIFS('Faturamento NNE'!$H$2:$H$707,'Faturamento NNE'!$E$2:$E$707,'Infos Relatório'!$B$326,'Faturamento NNE'!$F$2:$F$707,'Infos Relatório'!$B385,'Faturamento NNE'!$AA$2:$AA$707,'Infos Relatório'!AA$1)</f>
        <v>0</v>
      </c>
      <c r="AC385" s="542">
        <f>SUMIFS('Faturamento NNE'!$K$2:$K$707,'Faturamento NNE'!$E$2:$E$707,'Infos Relatório'!$B$326,'Faturamento NNE'!$F$2:$F$707,'Infos Relatório'!$B385,'Faturamento NNE'!$AA$2:$AA$707,'Infos Relatório'!AA$1)</f>
        <v>0</v>
      </c>
      <c r="AD385" s="546">
        <f>SUMIFS('Faturamento NNE'!$P$2:$P$707,'Faturamento NNE'!$E$2:$E$707,'Infos Relatório'!$B$326,'Faturamento NNE'!$F$2:$F$707,'Infos Relatório'!$B385,'Faturamento NNE'!$AA$2:$AA$707,'Infos Relatório'!AA$1,'Faturamento NNE'!$U$2:$U$707,"Sim")+SUMIFS('Faturamento NNE'!$Q$2:$Q$707,'Faturamento NNE'!$E$2:$E$707,'Infos Relatório'!$B$326,'Faturamento NNE'!$F$2:$F$707,'Infos Relatório'!$B385,'Faturamento NNE'!$AA$2:$AA$707,'Infos Relatório'!AA$1,'Faturamento NNE'!$U$2:$U$707,"Sim")</f>
        <v>0</v>
      </c>
      <c r="AE385" s="227" t="e">
        <f t="shared" si="112"/>
        <v>#DIV/0!</v>
      </c>
      <c r="AF385" s="545">
        <f>SUMIFS('Faturamento NNE'!$I$2:$I$707,'Faturamento NNE'!$E$2:$E$707,'Infos Relatório'!$B$326,'Faturamento NNE'!$F$2:$F$707,'Infos Relatório'!$B385,'Faturamento NNE'!$AA$2:$AA$707,'Infos Relatório'!AA$1)</f>
        <v>0</v>
      </c>
      <c r="AG385" s="541">
        <f>COUNTIFS('Faturamento NNE'!$E$2:$E$707,'Infos Relatório'!$B$326,'Faturamento NNE'!$F$2:$F$707,'Infos Relatório'!$B385,'Faturamento NNE'!$AA$2:$AA$707,'Infos Relatório'!AG$1)</f>
        <v>0</v>
      </c>
      <c r="AH385" s="542">
        <f>SUMIFS('Faturamento NNE'!$H$2:$H$707,'Faturamento NNE'!$E$2:$E$707,'Infos Relatório'!$B$326,'Faturamento NNE'!$F$2:$F$707,'Infos Relatório'!$B385,'Faturamento NNE'!$AA$2:$AA$707,'Infos Relatório'!AG$1)</f>
        <v>0</v>
      </c>
      <c r="AI385" s="542">
        <f>SUMIFS('Faturamento NNE'!$K$2:$K$707,'Faturamento NNE'!$E$2:$E$707,'Infos Relatório'!$B$326,'Faturamento NNE'!$F$2:$F$707,'Infos Relatório'!$B385,'Faturamento NNE'!$AA$2:$AA$707,'Infos Relatório'!AG$1)</f>
        <v>0</v>
      </c>
      <c r="AJ385" s="546">
        <f>SUMIFS('Faturamento NNE'!$P$2:$P$707,'Faturamento NNE'!$E$2:$E$707,'Infos Relatório'!$B$326,'Faturamento NNE'!$F$2:$F$707,'Infos Relatório'!$B385,'Faturamento NNE'!$AA$2:$AA$707,'Infos Relatório'!AG$1,'Faturamento NNE'!$U$2:$U$707,"Sim")+SUMIFS('Faturamento NNE'!$Q$2:$Q$707,'Faturamento NNE'!$E$2:$E$707,'Infos Relatório'!$B$326,'Faturamento NNE'!$F$2:$F$707,'Infos Relatório'!$B385,'Faturamento NNE'!$AA$2:$AA$707,'Infos Relatório'!AG$1,'Faturamento NNE'!$U$2:$U$707,"Sim")</f>
        <v>0</v>
      </c>
      <c r="AK385" s="227" t="e">
        <f t="shared" si="113"/>
        <v>#DIV/0!</v>
      </c>
      <c r="AL385" s="545">
        <f>SUMIFS('Faturamento NNE'!$I$2:$I$707,'Faturamento NNE'!$E$2:$E$707,'Infos Relatório'!$B$326,'Faturamento NNE'!$F$2:$F$707,'Infos Relatório'!$B385,'Faturamento NNE'!$AA$2:$AA$707,'Infos Relatório'!AG$1)</f>
        <v>0</v>
      </c>
      <c r="AM385" s="541">
        <f>COUNTIFS('Faturamento NNE'!$E$2:$E$707,'Infos Relatório'!$B$326,'Faturamento NNE'!$F$2:$F$707,'Infos Relatório'!$B385,'Faturamento NNE'!$AA$2:$AA$707,'Infos Relatório'!AM$1)</f>
        <v>0</v>
      </c>
      <c r="AN385" s="542">
        <f>SUMIFS('Faturamento NNE'!$H$2:$H$707,'Faturamento NNE'!$E$2:$E$707,'Infos Relatório'!$B$326,'Faturamento NNE'!$F$2:$F$707,'Infos Relatório'!$B385,'Faturamento NNE'!$AA$2:$AA$707,'Infos Relatório'!AM$1)</f>
        <v>0</v>
      </c>
      <c r="AO385" s="542">
        <f>SUMIFS('Faturamento NNE'!$K$2:$K$707,'Faturamento NNE'!$E$2:$E$707,'Infos Relatório'!$B$326,'Faturamento NNE'!$F$2:$F$707,'Infos Relatório'!$B385,'Faturamento NNE'!$AA$2:$AA$707,'Infos Relatório'!AM$1)</f>
        <v>0</v>
      </c>
      <c r="AP385" s="546">
        <f>SUMIFS('Faturamento NNE'!$P$2:$P$707,'Faturamento NNE'!$E$2:$E$707,'Infos Relatório'!$B$326,'Faturamento NNE'!$F$2:$F$707,'Infos Relatório'!$B385,'Faturamento NNE'!$AA$2:$AA$707,'Infos Relatório'!AM$1,'Faturamento NNE'!$U$2:$U$707,"Sim")+SUMIFS('Faturamento NNE'!$Q$2:$Q$707,'Faturamento NNE'!$E$2:$E$707,'Infos Relatório'!$B$326,'Faturamento NNE'!$F$2:$F$707,'Infos Relatório'!$B385,'Faturamento NNE'!$AA$2:$AA$707,'Infos Relatório'!AM$1,'Faturamento NNE'!$U$2:$U$707,"Sim")</f>
        <v>0</v>
      </c>
      <c r="AQ385" s="227" t="e">
        <f t="shared" si="114"/>
        <v>#DIV/0!</v>
      </c>
      <c r="AR385" s="545">
        <f>SUMIFS('Faturamento NNE'!$I$2:$I$707,'Faturamento NNE'!$E$2:$E$707,'Infos Relatório'!$B$326,'Faturamento NNE'!$F$2:$F$707,'Infos Relatório'!$B385,'Faturamento NNE'!$AA$2:$AA$707,'Infos Relatório'!AM$1)</f>
        <v>0</v>
      </c>
      <c r="AS385" s="541">
        <f>COUNTIFS('Faturamento NNE'!$E$2:$E$707,'Infos Relatório'!$B$326,'Faturamento NNE'!$F$2:$F$707,'Infos Relatório'!$B385,'Faturamento NNE'!$AA$2:$AA$707,'Infos Relatório'!AS$1)</f>
        <v>0</v>
      </c>
      <c r="AT385" s="542">
        <f>SUMIFS('Faturamento NNE'!$H$2:$H$707,'Faturamento NNE'!$E$2:$E$707,'Infos Relatório'!$B$326,'Faturamento NNE'!$F$2:$F$707,'Infos Relatório'!$B385,'Faturamento NNE'!$AA$2:$AA$707,'Infos Relatório'!AS$1)</f>
        <v>0</v>
      </c>
      <c r="AU385" s="542">
        <f>SUMIFS('Faturamento NNE'!$K$2:$K$707,'Faturamento NNE'!$E$2:$E$707,'Infos Relatório'!$B$326,'Faturamento NNE'!$F$2:$F$707,'Infos Relatório'!$B385,'Faturamento NNE'!$AA$2:$AA$707,'Infos Relatório'!AS$1)</f>
        <v>0</v>
      </c>
      <c r="AV385" s="546">
        <f>SUMIFS('Faturamento NNE'!$P$2:$P$707,'Faturamento NNE'!$E$2:$E$707,'Infos Relatório'!$B$326,'Faturamento NNE'!$F$2:$F$707,'Infos Relatório'!$B385,'Faturamento NNE'!$AA$2:$AA$707,'Infos Relatório'!AS$1,'Faturamento NNE'!$U$2:$U$707,"Sim")+SUMIFS('Faturamento NNE'!$Q$2:$Q$707,'Faturamento NNE'!$E$2:$E$707,'Infos Relatório'!$B$326,'Faturamento NNE'!$F$2:$F$707,'Infos Relatório'!$B385,'Faturamento NNE'!$AA$2:$AA$707,'Infos Relatório'!AS$1,'Faturamento NNE'!$U$2:$U$707,"Sim")</f>
        <v>0</v>
      </c>
      <c r="AW385" s="227" t="e">
        <f t="shared" si="115"/>
        <v>#DIV/0!</v>
      </c>
      <c r="AX385" s="545">
        <f>SUMIFS('Faturamento NNE'!$I$2:$I$707,'Faturamento NNE'!$E$2:$E$707,'Infos Relatório'!$B$326,'Faturamento NNE'!$F$2:$F$707,'Infos Relatório'!$B385,'Faturamento NNE'!$AA$2:$AA$707,'Infos Relatório'!AS$1)</f>
        <v>0</v>
      </c>
      <c r="AY385" s="541">
        <f>COUNTIFS('Faturamento NNE'!$E$2:$E$707,'Infos Relatório'!$B$326,'Faturamento NNE'!$F$2:$F$707,'Infos Relatório'!$B385,'Faturamento NNE'!$AA$2:$AA$707,'Infos Relatório'!AY$1)</f>
        <v>0</v>
      </c>
      <c r="AZ385" s="542">
        <f>SUMIFS('Faturamento NNE'!$H$2:$H$707,'Faturamento NNE'!$E$2:$E$707,'Infos Relatório'!$B$326,'Faturamento NNE'!$F$2:$F$707,'Infos Relatório'!$B385,'Faturamento NNE'!$AA$2:$AA$707,'Infos Relatório'!AY$1)</f>
        <v>0</v>
      </c>
      <c r="BA385" s="542">
        <f>SUMIFS('Faturamento NNE'!$K$2:$K$707,'Faturamento NNE'!$E$2:$E$707,'Infos Relatório'!$B$326,'Faturamento NNE'!$F$2:$F$707,'Infos Relatório'!$B385,'Faturamento NNE'!$AA$2:$AA$707,'Infos Relatório'!AY$1)</f>
        <v>0</v>
      </c>
      <c r="BB385" s="546">
        <f>SUMIFS('Faturamento NNE'!$P$2:$P$707,'Faturamento NNE'!$E$2:$E$707,'Infos Relatório'!$B$326,'Faturamento NNE'!$F$2:$F$707,'Infos Relatório'!$B385,'Faturamento NNE'!$AA$2:$AA$707,'Infos Relatório'!AY$1,'Faturamento NNE'!$U$2:$U$707,"Sim")+SUMIFS('Faturamento NNE'!$Q$2:$Q$707,'Faturamento NNE'!$E$2:$E$707,'Infos Relatório'!$B$326,'Faturamento NNE'!$F$2:$F$707,'Infos Relatório'!$B385,'Faturamento NNE'!$AA$2:$AA$707,'Infos Relatório'!AY$1,'Faturamento NNE'!$U$2:$U$707,"Sim")</f>
        <v>0</v>
      </c>
      <c r="BC385" s="227" t="e">
        <f t="shared" si="116"/>
        <v>#DIV/0!</v>
      </c>
      <c r="BD385" s="545">
        <f>SUMIFS('Faturamento NNE'!$I$2:$I$707,'Faturamento NNE'!$E$2:$E$707,'Infos Relatório'!$B$326,'Faturamento NNE'!$F$2:$F$707,'Infos Relatório'!$B385,'Faturamento NNE'!$AA$2:$AA$707,'Infos Relatório'!AY$1)</f>
        <v>0</v>
      </c>
      <c r="BE385" s="541">
        <f>COUNTIFS('Faturamento NNE'!$E$2:$E$707,'Infos Relatório'!$B$326,'Faturamento NNE'!$F$2:$F$707,'Infos Relatório'!$B385,'Faturamento NNE'!$AA$2:$AA$707,'Infos Relatório'!BE$1)</f>
        <v>0</v>
      </c>
      <c r="BF385" s="542">
        <f>SUMIFS('Faturamento NNE'!$H$2:$H$707,'Faturamento NNE'!$E$2:$E$707,'Infos Relatório'!$B$326,'Faturamento NNE'!$F$2:$F$707,'Infos Relatório'!$B385,'Faturamento NNE'!$AA$2:$AA$707,'Infos Relatório'!BE$1)</f>
        <v>0</v>
      </c>
      <c r="BG385" s="542">
        <f>SUMIFS('Faturamento NNE'!$K$2:$K$707,'Faturamento NNE'!$E$2:$E$707,'Infos Relatório'!$B$326,'Faturamento NNE'!$F$2:$F$707,'Infos Relatório'!$B385,'Faturamento NNE'!$AA$2:$AA$707,'Infos Relatório'!BE$1)</f>
        <v>0</v>
      </c>
      <c r="BH385" s="546">
        <f>SUMIFS('Faturamento NNE'!$P$2:$P$707,'Faturamento NNE'!$E$2:$E$707,'Infos Relatório'!$B$326,'Faturamento NNE'!$F$2:$F$707,'Infos Relatório'!$B385,'Faturamento NNE'!$AA$2:$AA$707,'Infos Relatório'!BE$1,'Faturamento NNE'!$U$2:$U$707,"Sim")+SUMIFS('Faturamento NNE'!$Q$2:$Q$707,'Faturamento NNE'!$E$2:$E$707,'Infos Relatório'!$B$326,'Faturamento NNE'!$F$2:$F$707,'Infos Relatório'!$B385,'Faturamento NNE'!$AA$2:$AA$707,'Infos Relatório'!BE$1,'Faturamento NNE'!$U$2:$U$707,"Sim")</f>
        <v>0</v>
      </c>
      <c r="BI385" s="227" t="e">
        <f t="shared" si="117"/>
        <v>#DIV/0!</v>
      </c>
      <c r="BJ385" s="545">
        <f>SUMIFS('Faturamento NNE'!$I$2:$I$707,'Faturamento NNE'!$E$2:$E$707,'Infos Relatório'!$B$326,'Faturamento NNE'!$F$2:$F$707,'Infos Relatório'!$B385,'Faturamento NNE'!$AA$2:$AA$707,'Infos Relatório'!BE$1)</f>
        <v>0</v>
      </c>
      <c r="BK385" s="541">
        <f>COUNTIFS('Faturamento NNE'!$E$2:$E$707,'Infos Relatório'!$B$326,'Faturamento NNE'!$F$2:$F$707,'Infos Relatório'!$B385,'Faturamento NNE'!$AA$2:$AA$707,'Infos Relatório'!BK$1)</f>
        <v>0</v>
      </c>
      <c r="BL385" s="542">
        <f>SUMIFS('Faturamento NNE'!$H$2:$H$707,'Faturamento NNE'!$E$2:$E$707,'Infos Relatório'!$B$326,'Faturamento NNE'!$F$2:$F$707,'Infos Relatório'!$B385,'Faturamento NNE'!$AA$2:$AA$707,'Infos Relatório'!BK$1)</f>
        <v>0</v>
      </c>
      <c r="BM385" s="542">
        <f>SUMIFS('Faturamento NNE'!$K$2:$K$707,'Faturamento NNE'!$E$2:$E$707,'Infos Relatório'!$B$326,'Faturamento NNE'!$F$2:$F$707,'Infos Relatório'!$B385,'Faturamento NNE'!$AA$2:$AA$707,'Infos Relatório'!BK$1)</f>
        <v>0</v>
      </c>
      <c r="BN385" s="546">
        <f>SUMIFS('Faturamento NNE'!$P$2:$P$707,'Faturamento NNE'!$E$2:$E$707,'Infos Relatório'!$B$326,'Faturamento NNE'!$F$2:$F$707,'Infos Relatório'!$B385,'Faturamento NNE'!$AA$2:$AA$707,'Infos Relatório'!BK$1,'Faturamento NNE'!$U$2:$U$707,"Sim")+SUMIFS('Faturamento NNE'!$Q$2:$Q$707,'Faturamento NNE'!$E$2:$E$707,'Infos Relatório'!$B$326,'Faturamento NNE'!$F$2:$F$707,'Infos Relatório'!$B385,'Faturamento NNE'!$AA$2:$AA$707,'Infos Relatório'!BK$1,'Faturamento NNE'!$U$2:$U$707,"Sim")</f>
        <v>0</v>
      </c>
      <c r="BO385" s="227" t="e">
        <f t="shared" si="118"/>
        <v>#DIV/0!</v>
      </c>
      <c r="BP385" s="545">
        <f>SUMIFS('Faturamento NNE'!$I$2:$I$707,'Faturamento NNE'!$E$2:$E$707,'Infos Relatório'!$B$326,'Faturamento NNE'!$F$2:$F$707,'Infos Relatório'!$B385,'Faturamento NNE'!$AA$2:$AA$707,'Infos Relatório'!BK$1)</f>
        <v>0</v>
      </c>
      <c r="BQ385" s="541">
        <f>COUNTIFS('Faturamento NNE'!$E$2:$E$707,'Infos Relatório'!$B$326,'Faturamento NNE'!$F$2:$F$707,'Infos Relatório'!$B385,'Faturamento NNE'!$AA$2:$AA$707,'Infos Relatório'!BQ$1)</f>
        <v>0</v>
      </c>
      <c r="BR385" s="542">
        <f>SUMIFS('Faturamento NNE'!$H$2:$H$707,'Faturamento NNE'!$E$2:$E$707,'Infos Relatório'!$B$326,'Faturamento NNE'!$F$2:$F$707,'Infos Relatório'!$B385,'Faturamento NNE'!$AA$2:$AA$707,'Infos Relatório'!BQ$1)</f>
        <v>0</v>
      </c>
      <c r="BS385" s="542">
        <f>SUMIFS('Faturamento NNE'!$K$2:$K$707,'Faturamento NNE'!$E$2:$E$707,'Infos Relatório'!$B$326,'Faturamento NNE'!$F$2:$F$707,'Infos Relatório'!$B385,'Faturamento NNE'!$AA$2:$AA$707,'Infos Relatório'!BQ$1)</f>
        <v>0</v>
      </c>
      <c r="BT385" s="546">
        <f>SUMIFS('Faturamento NNE'!$P$2:$P$707,'Faturamento NNE'!$E$2:$E$707,'Infos Relatório'!$B$326,'Faturamento NNE'!$F$2:$F$707,'Infos Relatório'!$B385,'Faturamento NNE'!$AA$2:$AA$707,'Infos Relatório'!BQ$1,'Faturamento NNE'!$U$2:$U$707,"Sim")+SUMIFS('Faturamento NNE'!$Q$2:$Q$707,'Faturamento NNE'!$E$2:$E$707,'Infos Relatório'!$B$326,'Faturamento NNE'!$F$2:$F$707,'Infos Relatório'!$B385,'Faturamento NNE'!$AA$2:$AA$707,'Infos Relatório'!BQ$1,'Faturamento NNE'!$U$2:$U$707,"Sim")</f>
        <v>0</v>
      </c>
      <c r="BU385" s="227" t="e">
        <f t="shared" si="119"/>
        <v>#DIV/0!</v>
      </c>
      <c r="BV385" s="545">
        <f>SUMIFS('Faturamento NNE'!$I$2:$I$707,'Faturamento NNE'!$E$2:$E$707,'Infos Relatório'!$B$326,'Faturamento NNE'!$F$2:$F$707,'Infos Relatório'!$B385,'Faturamento NNE'!$AA$2:$AA$707,'Infos Relatório'!BQ$1)</f>
        <v>0</v>
      </c>
    </row>
    <row r="386" spans="2:74">
      <c r="B386" s="217" t="s">
        <v>189</v>
      </c>
      <c r="C386" s="541">
        <f>COUNTIFS('Faturamento NNE'!$E$2:$E$707,'Infos Relatório'!$B$326,'Faturamento NNE'!$F$2:$F$707,'Infos Relatório'!$B386,'Faturamento NNE'!$AA$2:$AA$707,'Infos Relatório'!C$1)</f>
        <v>0</v>
      </c>
      <c r="D386" s="542">
        <f>SUMIFS('Faturamento NNE'!$H$2:$H$707,'Faturamento NNE'!$E$2:$E$707,'Infos Relatório'!$B$326,'Faturamento NNE'!$F$2:$F$707,'Infos Relatório'!$B386,'Faturamento NNE'!$AA$2:$AA$707,'Infos Relatório'!C$1)</f>
        <v>0</v>
      </c>
      <c r="E386" s="543">
        <f>SUMIFS('Faturamento NNE'!$K$2:$K$707,'Faturamento NNE'!$E$2:$E$707,'Infos Relatório'!$B$326,'Faturamento NNE'!$F$2:$F$707,'Infos Relatório'!$B386,'Faturamento NNE'!$AA$2:$AA$707,'Infos Relatório'!C$1)</f>
        <v>0</v>
      </c>
      <c r="F386" s="544">
        <f>SUMIFS('Faturamento NNE'!$P$2:$P$707,'Faturamento NNE'!$E$2:$E$707,'Infos Relatório'!$B$326,'Faturamento NNE'!$F$2:$F$707,'Infos Relatório'!$B386,'Faturamento NNE'!$AA$2:$AA$707,'Infos Relatório'!C$1,'Faturamento NNE'!$U$2:$U$707,"Sim")+SUMIFS('Faturamento NNE'!$Q$2:$Q$707,'Faturamento NNE'!$E$2:$E$707,'Infos Relatório'!$B$326,'Faturamento NNE'!$F$2:$F$707,'Infos Relatório'!$B386,'Faturamento NNE'!$AA$2:$AA$707,'Infos Relatório'!C$1,'Faturamento NNE'!$U$2:$U$707,"Sim")</f>
        <v>0</v>
      </c>
      <c r="G386" s="283" t="e">
        <f t="shared" si="108"/>
        <v>#DIV/0!</v>
      </c>
      <c r="H386" s="545">
        <f>SUMIFS('Faturamento NNE'!$I$2:$I$707,'Faturamento NNE'!$E$2:$E$707,'Infos Relatório'!$B$326,'Faturamento NNE'!$F$2:$F$707,'Infos Relatório'!$B386,'Faturamento NNE'!$AA$2:$AA$707,'Infos Relatório'!C$1)</f>
        <v>0</v>
      </c>
      <c r="I386" s="541">
        <f>COUNTIFS('Faturamento NNE'!$E$2:$E$707,'Infos Relatório'!$B$326,'Faturamento NNE'!$F$2:$F$707,'Infos Relatório'!$B386,'Faturamento NNE'!$AA$2:$AA$707,'Infos Relatório'!I$1)</f>
        <v>0</v>
      </c>
      <c r="J386" s="542">
        <f>SUMIFS('Faturamento NNE'!$H$2:$H$707,'Faturamento NNE'!$E$2:$E$707,'Infos Relatório'!$B$326,'Faturamento NNE'!$F$2:$F$707,'Infos Relatório'!$B386,'Faturamento NNE'!$AA$2:$AA$707,'Infos Relatório'!I$1)</f>
        <v>0</v>
      </c>
      <c r="K386" s="543">
        <f>SUMIFS('Faturamento NNE'!$K$2:$K$707,'Faturamento NNE'!$E$2:$E$707,'Infos Relatório'!$B$326,'Faturamento NNE'!$F$2:$F$707,'Infos Relatório'!$B386,'Faturamento NNE'!$AA$2:$AA$707,'Infos Relatório'!I$1)</f>
        <v>0</v>
      </c>
      <c r="L386" s="544">
        <f>SUMIFS('Faturamento NNE'!$P$2:$P$707,'Faturamento NNE'!$E$2:$E$707,'Infos Relatório'!$B$326,'Faturamento NNE'!$F$2:$F$707,'Infos Relatório'!$B386,'Faturamento NNE'!$AA$2:$AA$707,'Infos Relatório'!I$1,'Faturamento NNE'!$U$2:$U$707,"Sim")+SUMIFS('Faturamento NNE'!$Q$2:$Q$707,'Faturamento NNE'!$E$2:$E$707,'Infos Relatório'!$B$326,'Faturamento NNE'!$F$2:$F$707,'Infos Relatório'!$B386,'Faturamento NNE'!$AA$2:$AA$707,'Infos Relatório'!I$1,'Faturamento NNE'!$U$2:$U$707,"Sim")</f>
        <v>0</v>
      </c>
      <c r="M386" s="283" t="e">
        <f t="shared" si="109"/>
        <v>#DIV/0!</v>
      </c>
      <c r="N386" s="545">
        <f>SUMIFS('Faturamento NNE'!$I$2:$I$707,'Faturamento NNE'!$E$2:$E$707,'Infos Relatório'!$B$326,'Faturamento NNE'!$F$2:$F$707,'Infos Relatório'!$B386,'Faturamento NNE'!$AA$2:$AA$707,'Infos Relatório'!I$1)</f>
        <v>0</v>
      </c>
      <c r="O386" s="541">
        <f>COUNTIFS('Faturamento NNE'!$E$2:$E$707,'Infos Relatório'!$B$326,'Faturamento NNE'!$F$2:$F$707,'Infos Relatório'!$B386,'Faturamento NNE'!$AA$2:$AA$707,'Infos Relatório'!O$1)</f>
        <v>0</v>
      </c>
      <c r="P386" s="542">
        <f>SUMIFS('Faturamento NNE'!$H$2:$H$707,'Faturamento NNE'!$E$2:$E$707,'Infos Relatório'!$B$326,'Faturamento NNE'!$F$2:$F$707,'Infos Relatório'!$B386,'Faturamento NNE'!$AA$2:$AA$707,'Infos Relatório'!O$1)</f>
        <v>0</v>
      </c>
      <c r="Q386" s="542">
        <f>SUMIFS('Faturamento NNE'!$K$2:$K$707,'Faturamento NNE'!$E$2:$E$707,'Infos Relatório'!$B$326,'Faturamento NNE'!$F$2:$F$707,'Infos Relatório'!$B386,'Faturamento NNE'!$AA$2:$AA$707,'Infos Relatório'!O$1)</f>
        <v>0</v>
      </c>
      <c r="R386" s="546">
        <f>SUMIFS('Faturamento NNE'!$P$2:$P$707,'Faturamento NNE'!$E$2:$E$707,'Infos Relatório'!$B$326,'Faturamento NNE'!$F$2:$F$707,'Infos Relatório'!$B386,'Faturamento NNE'!$AA$2:$AA$707,'Infos Relatório'!O$1,'Faturamento NNE'!$U$2:$U$707,"Sim")+SUMIFS('Faturamento NNE'!$Q$2:$Q$707,'Faturamento NNE'!$E$2:$E$707,'Infos Relatório'!$B$326,'Faturamento NNE'!$F$2:$F$707,'Infos Relatório'!$B386,'Faturamento NNE'!$AA$2:$AA$707,'Infos Relatório'!O$1,'Faturamento NNE'!$U$2:$U$707,"Sim")</f>
        <v>0</v>
      </c>
      <c r="S386" s="227" t="e">
        <f t="shared" si="110"/>
        <v>#DIV/0!</v>
      </c>
      <c r="T386" s="545">
        <f>SUMIFS('Faturamento NNE'!$I$2:$I$707,'Faturamento NNE'!$E$2:$E$707,'Infos Relatório'!$B$326,'Faturamento NNE'!$F$2:$F$707,'Infos Relatório'!$B386,'Faturamento NNE'!$AA$2:$AA$707,'Infos Relatório'!O$1)</f>
        <v>0</v>
      </c>
      <c r="U386" s="541">
        <f>COUNTIFS('Faturamento NNE'!$E$2:$E$707,'Infos Relatório'!$B$326,'Faturamento NNE'!$F$2:$F$707,'Infos Relatório'!$B386,'Faturamento NNE'!$AA$2:$AA$707,'Infos Relatório'!U$1)</f>
        <v>0</v>
      </c>
      <c r="V386" s="542">
        <f>SUMIFS('Faturamento NNE'!$H$2:$H$707,'Faturamento NNE'!$E$2:$E$707,'Infos Relatório'!$B$326,'Faturamento NNE'!$F$2:$F$707,'Infos Relatório'!$B386,'Faturamento NNE'!$AA$2:$AA$707,'Infos Relatório'!U$1)</f>
        <v>0</v>
      </c>
      <c r="W386" s="542">
        <f>SUMIFS('Faturamento NNE'!$K$2:$K$707,'Faturamento NNE'!$E$2:$E$707,'Infos Relatório'!$B$326,'Faturamento NNE'!$F$2:$F$707,'Infos Relatório'!$B386,'Faturamento NNE'!$AA$2:$AA$707,'Infos Relatório'!U$1)</f>
        <v>0</v>
      </c>
      <c r="X386" s="546">
        <f>SUMIFS('Faturamento NNE'!$P$2:$P$707,'Faturamento NNE'!$E$2:$E$707,'Infos Relatório'!$B$326,'Faturamento NNE'!$F$2:$F$707,'Infos Relatório'!$B386,'Faturamento NNE'!$AA$2:$AA$707,'Infos Relatório'!U$1,'Faturamento NNE'!$U$2:$U$707,"Sim")+SUMIFS('Faturamento NNE'!$Q$2:$Q$707,'Faturamento NNE'!$E$2:$E$707,'Infos Relatório'!$B$326,'Faturamento NNE'!$F$2:$F$707,'Infos Relatório'!$B386,'Faturamento NNE'!$AA$2:$AA$707,'Infos Relatório'!U$1,'Faturamento NNE'!$U$2:$U$707,"Sim")</f>
        <v>0</v>
      </c>
      <c r="Y386" s="227" t="e">
        <f t="shared" si="111"/>
        <v>#DIV/0!</v>
      </c>
      <c r="Z386" s="545">
        <f>SUMIFS('Faturamento NNE'!$I$2:$I$707,'Faturamento NNE'!$E$2:$E$707,'Infos Relatório'!$B$326,'Faturamento NNE'!$F$2:$F$707,'Infos Relatório'!$B386,'Faturamento NNE'!$AA$2:$AA$707,'Infos Relatório'!U$1)</f>
        <v>0</v>
      </c>
      <c r="AA386" s="541">
        <f>COUNTIFS('Faturamento NNE'!$E$2:$E$707,'Infos Relatório'!$B$326,'Faturamento NNE'!$F$2:$F$707,'Infos Relatório'!$B386,'Faturamento NNE'!$AA$2:$AA$707,'Infos Relatório'!AA$1)</f>
        <v>0</v>
      </c>
      <c r="AB386" s="542">
        <f>SUMIFS('Faturamento NNE'!$H$2:$H$707,'Faturamento NNE'!$E$2:$E$707,'Infos Relatório'!$B$326,'Faturamento NNE'!$F$2:$F$707,'Infos Relatório'!$B386,'Faturamento NNE'!$AA$2:$AA$707,'Infos Relatório'!AA$1)</f>
        <v>0</v>
      </c>
      <c r="AC386" s="542">
        <f>SUMIFS('Faturamento NNE'!$K$2:$K$707,'Faturamento NNE'!$E$2:$E$707,'Infos Relatório'!$B$326,'Faturamento NNE'!$F$2:$F$707,'Infos Relatório'!$B386,'Faturamento NNE'!$AA$2:$AA$707,'Infos Relatório'!AA$1)</f>
        <v>0</v>
      </c>
      <c r="AD386" s="546">
        <f>SUMIFS('Faturamento NNE'!$P$2:$P$707,'Faturamento NNE'!$E$2:$E$707,'Infos Relatório'!$B$326,'Faturamento NNE'!$F$2:$F$707,'Infos Relatório'!$B386,'Faturamento NNE'!$AA$2:$AA$707,'Infos Relatório'!AA$1,'Faturamento NNE'!$U$2:$U$707,"Sim")+SUMIFS('Faturamento NNE'!$Q$2:$Q$707,'Faturamento NNE'!$E$2:$E$707,'Infos Relatório'!$B$326,'Faturamento NNE'!$F$2:$F$707,'Infos Relatório'!$B386,'Faturamento NNE'!$AA$2:$AA$707,'Infos Relatório'!AA$1,'Faturamento NNE'!$U$2:$U$707,"Sim")</f>
        <v>0</v>
      </c>
      <c r="AE386" s="227" t="e">
        <f t="shared" si="112"/>
        <v>#DIV/0!</v>
      </c>
      <c r="AF386" s="545">
        <f>SUMIFS('Faturamento NNE'!$I$2:$I$707,'Faturamento NNE'!$E$2:$E$707,'Infos Relatório'!$B$326,'Faturamento NNE'!$F$2:$F$707,'Infos Relatório'!$B386,'Faturamento NNE'!$AA$2:$AA$707,'Infos Relatório'!AA$1)</f>
        <v>0</v>
      </c>
      <c r="AG386" s="541">
        <f>COUNTIFS('Faturamento NNE'!$E$2:$E$707,'Infos Relatório'!$B$326,'Faturamento NNE'!$F$2:$F$707,'Infos Relatório'!$B386,'Faturamento NNE'!$AA$2:$AA$707,'Infos Relatório'!AG$1)</f>
        <v>0</v>
      </c>
      <c r="AH386" s="542">
        <f>SUMIFS('Faturamento NNE'!$H$2:$H$707,'Faturamento NNE'!$E$2:$E$707,'Infos Relatório'!$B$326,'Faturamento NNE'!$F$2:$F$707,'Infos Relatório'!$B386,'Faturamento NNE'!$AA$2:$AA$707,'Infos Relatório'!AG$1)</f>
        <v>0</v>
      </c>
      <c r="AI386" s="542">
        <f>SUMIFS('Faturamento NNE'!$K$2:$K$707,'Faturamento NNE'!$E$2:$E$707,'Infos Relatório'!$B$326,'Faturamento NNE'!$F$2:$F$707,'Infos Relatório'!$B386,'Faturamento NNE'!$AA$2:$AA$707,'Infos Relatório'!AG$1)</f>
        <v>0</v>
      </c>
      <c r="AJ386" s="546">
        <f>SUMIFS('Faturamento NNE'!$P$2:$P$707,'Faturamento NNE'!$E$2:$E$707,'Infos Relatório'!$B$326,'Faturamento NNE'!$F$2:$F$707,'Infos Relatório'!$B386,'Faturamento NNE'!$AA$2:$AA$707,'Infos Relatório'!AG$1,'Faturamento NNE'!$U$2:$U$707,"Sim")+SUMIFS('Faturamento NNE'!$Q$2:$Q$707,'Faturamento NNE'!$E$2:$E$707,'Infos Relatório'!$B$326,'Faturamento NNE'!$F$2:$F$707,'Infos Relatório'!$B386,'Faturamento NNE'!$AA$2:$AA$707,'Infos Relatório'!AG$1,'Faturamento NNE'!$U$2:$U$707,"Sim")</f>
        <v>0</v>
      </c>
      <c r="AK386" s="227" t="e">
        <f t="shared" si="113"/>
        <v>#DIV/0!</v>
      </c>
      <c r="AL386" s="545">
        <f>SUMIFS('Faturamento NNE'!$I$2:$I$707,'Faturamento NNE'!$E$2:$E$707,'Infos Relatório'!$B$326,'Faturamento NNE'!$F$2:$F$707,'Infos Relatório'!$B386,'Faturamento NNE'!$AA$2:$AA$707,'Infos Relatório'!AG$1)</f>
        <v>0</v>
      </c>
      <c r="AM386" s="541">
        <f>COUNTIFS('Faturamento NNE'!$E$2:$E$707,'Infos Relatório'!$B$326,'Faturamento NNE'!$F$2:$F$707,'Infos Relatório'!$B386,'Faturamento NNE'!$AA$2:$AA$707,'Infos Relatório'!AM$1)</f>
        <v>0</v>
      </c>
      <c r="AN386" s="542">
        <f>SUMIFS('Faturamento NNE'!$H$2:$H$707,'Faturamento NNE'!$E$2:$E$707,'Infos Relatório'!$B$326,'Faturamento NNE'!$F$2:$F$707,'Infos Relatório'!$B386,'Faturamento NNE'!$AA$2:$AA$707,'Infos Relatório'!AM$1)</f>
        <v>0</v>
      </c>
      <c r="AO386" s="542">
        <f>SUMIFS('Faturamento NNE'!$K$2:$K$707,'Faturamento NNE'!$E$2:$E$707,'Infos Relatório'!$B$326,'Faturamento NNE'!$F$2:$F$707,'Infos Relatório'!$B386,'Faturamento NNE'!$AA$2:$AA$707,'Infos Relatório'!AM$1)</f>
        <v>0</v>
      </c>
      <c r="AP386" s="546">
        <f>SUMIFS('Faturamento NNE'!$P$2:$P$707,'Faturamento NNE'!$E$2:$E$707,'Infos Relatório'!$B$326,'Faturamento NNE'!$F$2:$F$707,'Infos Relatório'!$B386,'Faturamento NNE'!$AA$2:$AA$707,'Infos Relatório'!AM$1,'Faturamento NNE'!$U$2:$U$707,"Sim")+SUMIFS('Faturamento NNE'!$Q$2:$Q$707,'Faturamento NNE'!$E$2:$E$707,'Infos Relatório'!$B$326,'Faturamento NNE'!$F$2:$F$707,'Infos Relatório'!$B386,'Faturamento NNE'!$AA$2:$AA$707,'Infos Relatório'!AM$1,'Faturamento NNE'!$U$2:$U$707,"Sim")</f>
        <v>0</v>
      </c>
      <c r="AQ386" s="227" t="e">
        <f t="shared" si="114"/>
        <v>#DIV/0!</v>
      </c>
      <c r="AR386" s="545">
        <f>SUMIFS('Faturamento NNE'!$I$2:$I$707,'Faturamento NNE'!$E$2:$E$707,'Infos Relatório'!$B$326,'Faturamento NNE'!$F$2:$F$707,'Infos Relatório'!$B386,'Faturamento NNE'!$AA$2:$AA$707,'Infos Relatório'!AM$1)</f>
        <v>0</v>
      </c>
      <c r="AS386" s="541">
        <f>COUNTIFS('Faturamento NNE'!$E$2:$E$707,'Infos Relatório'!$B$326,'Faturamento NNE'!$F$2:$F$707,'Infos Relatório'!$B386,'Faturamento NNE'!$AA$2:$AA$707,'Infos Relatório'!AS$1)</f>
        <v>0</v>
      </c>
      <c r="AT386" s="542">
        <f>SUMIFS('Faturamento NNE'!$H$2:$H$707,'Faturamento NNE'!$E$2:$E$707,'Infos Relatório'!$B$326,'Faturamento NNE'!$F$2:$F$707,'Infos Relatório'!$B386,'Faturamento NNE'!$AA$2:$AA$707,'Infos Relatório'!AS$1)</f>
        <v>0</v>
      </c>
      <c r="AU386" s="542">
        <f>SUMIFS('Faturamento NNE'!$K$2:$K$707,'Faturamento NNE'!$E$2:$E$707,'Infos Relatório'!$B$326,'Faturamento NNE'!$F$2:$F$707,'Infos Relatório'!$B386,'Faturamento NNE'!$AA$2:$AA$707,'Infos Relatório'!AS$1)</f>
        <v>0</v>
      </c>
      <c r="AV386" s="546">
        <f>SUMIFS('Faturamento NNE'!$P$2:$P$707,'Faturamento NNE'!$E$2:$E$707,'Infos Relatório'!$B$326,'Faturamento NNE'!$F$2:$F$707,'Infos Relatório'!$B386,'Faturamento NNE'!$AA$2:$AA$707,'Infos Relatório'!AS$1,'Faturamento NNE'!$U$2:$U$707,"Sim")+SUMIFS('Faturamento NNE'!$Q$2:$Q$707,'Faturamento NNE'!$E$2:$E$707,'Infos Relatório'!$B$326,'Faturamento NNE'!$F$2:$F$707,'Infos Relatório'!$B386,'Faturamento NNE'!$AA$2:$AA$707,'Infos Relatório'!AS$1,'Faturamento NNE'!$U$2:$U$707,"Sim")</f>
        <v>0</v>
      </c>
      <c r="AW386" s="227" t="e">
        <f t="shared" si="115"/>
        <v>#DIV/0!</v>
      </c>
      <c r="AX386" s="545">
        <f>SUMIFS('Faturamento NNE'!$I$2:$I$707,'Faturamento NNE'!$E$2:$E$707,'Infos Relatório'!$B$326,'Faturamento NNE'!$F$2:$F$707,'Infos Relatório'!$B386,'Faturamento NNE'!$AA$2:$AA$707,'Infos Relatório'!AS$1)</f>
        <v>0</v>
      </c>
      <c r="AY386" s="541">
        <f>COUNTIFS('Faturamento NNE'!$E$2:$E$707,'Infos Relatório'!$B$326,'Faturamento NNE'!$F$2:$F$707,'Infos Relatório'!$B386,'Faturamento NNE'!$AA$2:$AA$707,'Infos Relatório'!AY$1)</f>
        <v>0</v>
      </c>
      <c r="AZ386" s="542">
        <f>SUMIFS('Faturamento NNE'!$H$2:$H$707,'Faturamento NNE'!$E$2:$E$707,'Infos Relatório'!$B$326,'Faturamento NNE'!$F$2:$F$707,'Infos Relatório'!$B386,'Faturamento NNE'!$AA$2:$AA$707,'Infos Relatório'!AY$1)</f>
        <v>0</v>
      </c>
      <c r="BA386" s="542">
        <f>SUMIFS('Faturamento NNE'!$K$2:$K$707,'Faturamento NNE'!$E$2:$E$707,'Infos Relatório'!$B$326,'Faturamento NNE'!$F$2:$F$707,'Infos Relatório'!$B386,'Faturamento NNE'!$AA$2:$AA$707,'Infos Relatório'!AY$1)</f>
        <v>0</v>
      </c>
      <c r="BB386" s="546">
        <f>SUMIFS('Faturamento NNE'!$P$2:$P$707,'Faturamento NNE'!$E$2:$E$707,'Infos Relatório'!$B$326,'Faturamento NNE'!$F$2:$F$707,'Infos Relatório'!$B386,'Faturamento NNE'!$AA$2:$AA$707,'Infos Relatório'!AY$1,'Faturamento NNE'!$U$2:$U$707,"Sim")+SUMIFS('Faturamento NNE'!$Q$2:$Q$707,'Faturamento NNE'!$E$2:$E$707,'Infos Relatório'!$B$326,'Faturamento NNE'!$F$2:$F$707,'Infos Relatório'!$B386,'Faturamento NNE'!$AA$2:$AA$707,'Infos Relatório'!AY$1,'Faturamento NNE'!$U$2:$U$707,"Sim")</f>
        <v>0</v>
      </c>
      <c r="BC386" s="227" t="e">
        <f t="shared" si="116"/>
        <v>#DIV/0!</v>
      </c>
      <c r="BD386" s="545">
        <f>SUMIFS('Faturamento NNE'!$I$2:$I$707,'Faturamento NNE'!$E$2:$E$707,'Infos Relatório'!$B$326,'Faturamento NNE'!$F$2:$F$707,'Infos Relatório'!$B386,'Faturamento NNE'!$AA$2:$AA$707,'Infos Relatório'!AY$1)</f>
        <v>0</v>
      </c>
      <c r="BE386" s="541">
        <f>COUNTIFS('Faturamento NNE'!$E$2:$E$707,'Infos Relatório'!$B$326,'Faturamento NNE'!$F$2:$F$707,'Infos Relatório'!$B386,'Faturamento NNE'!$AA$2:$AA$707,'Infos Relatório'!BE$1)</f>
        <v>0</v>
      </c>
      <c r="BF386" s="542">
        <f>SUMIFS('Faturamento NNE'!$H$2:$H$707,'Faturamento NNE'!$E$2:$E$707,'Infos Relatório'!$B$326,'Faturamento NNE'!$F$2:$F$707,'Infos Relatório'!$B386,'Faturamento NNE'!$AA$2:$AA$707,'Infos Relatório'!BE$1)</f>
        <v>0</v>
      </c>
      <c r="BG386" s="542">
        <f>SUMIFS('Faturamento NNE'!$K$2:$K$707,'Faturamento NNE'!$E$2:$E$707,'Infos Relatório'!$B$326,'Faturamento NNE'!$F$2:$F$707,'Infos Relatório'!$B386,'Faturamento NNE'!$AA$2:$AA$707,'Infos Relatório'!BE$1)</f>
        <v>0</v>
      </c>
      <c r="BH386" s="546">
        <f>SUMIFS('Faturamento NNE'!$P$2:$P$707,'Faturamento NNE'!$E$2:$E$707,'Infos Relatório'!$B$326,'Faturamento NNE'!$F$2:$F$707,'Infos Relatório'!$B386,'Faturamento NNE'!$AA$2:$AA$707,'Infos Relatório'!BE$1,'Faturamento NNE'!$U$2:$U$707,"Sim")+SUMIFS('Faturamento NNE'!$Q$2:$Q$707,'Faturamento NNE'!$E$2:$E$707,'Infos Relatório'!$B$326,'Faturamento NNE'!$F$2:$F$707,'Infos Relatório'!$B386,'Faturamento NNE'!$AA$2:$AA$707,'Infos Relatório'!BE$1,'Faturamento NNE'!$U$2:$U$707,"Sim")</f>
        <v>0</v>
      </c>
      <c r="BI386" s="227" t="e">
        <f t="shared" si="117"/>
        <v>#DIV/0!</v>
      </c>
      <c r="BJ386" s="545">
        <f>SUMIFS('Faturamento NNE'!$I$2:$I$707,'Faturamento NNE'!$E$2:$E$707,'Infos Relatório'!$B$326,'Faturamento NNE'!$F$2:$F$707,'Infos Relatório'!$B386,'Faturamento NNE'!$AA$2:$AA$707,'Infos Relatório'!BE$1)</f>
        <v>0</v>
      </c>
      <c r="BK386" s="541">
        <f>COUNTIFS('Faturamento NNE'!$E$2:$E$707,'Infos Relatório'!$B$326,'Faturamento NNE'!$F$2:$F$707,'Infos Relatório'!$B386,'Faturamento NNE'!$AA$2:$AA$707,'Infos Relatório'!BK$1)</f>
        <v>0</v>
      </c>
      <c r="BL386" s="542">
        <f>SUMIFS('Faturamento NNE'!$H$2:$H$707,'Faturamento NNE'!$E$2:$E$707,'Infos Relatório'!$B$326,'Faturamento NNE'!$F$2:$F$707,'Infos Relatório'!$B386,'Faturamento NNE'!$AA$2:$AA$707,'Infos Relatório'!BK$1)</f>
        <v>0</v>
      </c>
      <c r="BM386" s="542">
        <f>SUMIFS('Faturamento NNE'!$K$2:$K$707,'Faturamento NNE'!$E$2:$E$707,'Infos Relatório'!$B$326,'Faturamento NNE'!$F$2:$F$707,'Infos Relatório'!$B386,'Faturamento NNE'!$AA$2:$AA$707,'Infos Relatório'!BK$1)</f>
        <v>0</v>
      </c>
      <c r="BN386" s="546">
        <f>SUMIFS('Faturamento NNE'!$P$2:$P$707,'Faturamento NNE'!$E$2:$E$707,'Infos Relatório'!$B$326,'Faturamento NNE'!$F$2:$F$707,'Infos Relatório'!$B386,'Faturamento NNE'!$AA$2:$AA$707,'Infos Relatório'!BK$1,'Faturamento NNE'!$U$2:$U$707,"Sim")+SUMIFS('Faturamento NNE'!$Q$2:$Q$707,'Faturamento NNE'!$E$2:$E$707,'Infos Relatório'!$B$326,'Faturamento NNE'!$F$2:$F$707,'Infos Relatório'!$B386,'Faturamento NNE'!$AA$2:$AA$707,'Infos Relatório'!BK$1,'Faturamento NNE'!$U$2:$U$707,"Sim")</f>
        <v>0</v>
      </c>
      <c r="BO386" s="227" t="e">
        <f t="shared" si="118"/>
        <v>#DIV/0!</v>
      </c>
      <c r="BP386" s="545">
        <f>SUMIFS('Faturamento NNE'!$I$2:$I$707,'Faturamento NNE'!$E$2:$E$707,'Infos Relatório'!$B$326,'Faturamento NNE'!$F$2:$F$707,'Infos Relatório'!$B386,'Faturamento NNE'!$AA$2:$AA$707,'Infos Relatório'!BK$1)</f>
        <v>0</v>
      </c>
      <c r="BQ386" s="541">
        <f>COUNTIFS('Faturamento NNE'!$E$2:$E$707,'Infos Relatório'!$B$326,'Faturamento NNE'!$F$2:$F$707,'Infos Relatório'!$B386,'Faturamento NNE'!$AA$2:$AA$707,'Infos Relatório'!BQ$1)</f>
        <v>0</v>
      </c>
      <c r="BR386" s="542">
        <f>SUMIFS('Faturamento NNE'!$H$2:$H$707,'Faturamento NNE'!$E$2:$E$707,'Infos Relatório'!$B$326,'Faturamento NNE'!$F$2:$F$707,'Infos Relatório'!$B386,'Faturamento NNE'!$AA$2:$AA$707,'Infos Relatório'!BQ$1)</f>
        <v>0</v>
      </c>
      <c r="BS386" s="542">
        <f>SUMIFS('Faturamento NNE'!$K$2:$K$707,'Faturamento NNE'!$E$2:$E$707,'Infos Relatório'!$B$326,'Faturamento NNE'!$F$2:$F$707,'Infos Relatório'!$B386,'Faturamento NNE'!$AA$2:$AA$707,'Infos Relatório'!BQ$1)</f>
        <v>0</v>
      </c>
      <c r="BT386" s="546">
        <f>SUMIFS('Faturamento NNE'!$P$2:$P$707,'Faturamento NNE'!$E$2:$E$707,'Infos Relatório'!$B$326,'Faturamento NNE'!$F$2:$F$707,'Infos Relatório'!$B386,'Faturamento NNE'!$AA$2:$AA$707,'Infos Relatório'!BQ$1,'Faturamento NNE'!$U$2:$U$707,"Sim")+SUMIFS('Faturamento NNE'!$Q$2:$Q$707,'Faturamento NNE'!$E$2:$E$707,'Infos Relatório'!$B$326,'Faturamento NNE'!$F$2:$F$707,'Infos Relatório'!$B386,'Faturamento NNE'!$AA$2:$AA$707,'Infos Relatório'!BQ$1,'Faturamento NNE'!$U$2:$U$707,"Sim")</f>
        <v>0</v>
      </c>
      <c r="BU386" s="227" t="e">
        <f t="shared" si="119"/>
        <v>#DIV/0!</v>
      </c>
      <c r="BV386" s="545">
        <f>SUMIFS('Faturamento NNE'!$I$2:$I$707,'Faturamento NNE'!$E$2:$E$707,'Infos Relatório'!$B$326,'Faturamento NNE'!$F$2:$F$707,'Infos Relatório'!$B386,'Faturamento NNE'!$AA$2:$AA$707,'Infos Relatório'!BQ$1)</f>
        <v>0</v>
      </c>
    </row>
    <row r="387" spans="2:74">
      <c r="B387" s="217" t="s">
        <v>190</v>
      </c>
      <c r="C387" s="541">
        <f>COUNTIFS('Faturamento NNE'!$E$2:$E$707,'Infos Relatório'!$B$326,'Faturamento NNE'!$F$2:$F$707,'Infos Relatório'!$B387,'Faturamento NNE'!$AA$2:$AA$707,'Infos Relatório'!C$1)</f>
        <v>0</v>
      </c>
      <c r="D387" s="542">
        <f>SUMIFS('Faturamento NNE'!$H$2:$H$707,'Faturamento NNE'!$E$2:$E$707,'Infos Relatório'!$B$326,'Faturamento NNE'!$F$2:$F$707,'Infos Relatório'!$B387,'Faturamento NNE'!$AA$2:$AA$707,'Infos Relatório'!C$1)</f>
        <v>0</v>
      </c>
      <c r="E387" s="543">
        <f>SUMIFS('Faturamento NNE'!$K$2:$K$707,'Faturamento NNE'!$E$2:$E$707,'Infos Relatório'!$B$326,'Faturamento NNE'!$F$2:$F$707,'Infos Relatório'!$B387,'Faturamento NNE'!$AA$2:$AA$707,'Infos Relatório'!C$1)</f>
        <v>0</v>
      </c>
      <c r="F387" s="544">
        <f>SUMIFS('Faturamento NNE'!$P$2:$P$707,'Faturamento NNE'!$E$2:$E$707,'Infos Relatório'!$B$326,'Faturamento NNE'!$F$2:$F$707,'Infos Relatório'!$B387,'Faturamento NNE'!$AA$2:$AA$707,'Infos Relatório'!C$1,'Faturamento NNE'!$U$2:$U$707,"Sim")+SUMIFS('Faturamento NNE'!$Q$2:$Q$707,'Faturamento NNE'!$E$2:$E$707,'Infos Relatório'!$B$326,'Faturamento NNE'!$F$2:$F$707,'Infos Relatório'!$B387,'Faturamento NNE'!$AA$2:$AA$707,'Infos Relatório'!C$1,'Faturamento NNE'!$U$2:$U$707,"Sim")</f>
        <v>0</v>
      </c>
      <c r="G387" s="283" t="e">
        <f t="shared" si="108"/>
        <v>#DIV/0!</v>
      </c>
      <c r="H387" s="545">
        <f>SUMIFS('Faturamento NNE'!$I$2:$I$707,'Faturamento NNE'!$E$2:$E$707,'Infos Relatório'!$B$326,'Faturamento NNE'!$F$2:$F$707,'Infos Relatório'!$B387,'Faturamento NNE'!$AA$2:$AA$707,'Infos Relatório'!C$1)</f>
        <v>0</v>
      </c>
      <c r="I387" s="541">
        <f>COUNTIFS('Faturamento NNE'!$E$2:$E$707,'Infos Relatório'!$B$326,'Faturamento NNE'!$F$2:$F$707,'Infos Relatório'!$B387,'Faturamento NNE'!$AA$2:$AA$707,'Infos Relatório'!I$1)</f>
        <v>0</v>
      </c>
      <c r="J387" s="542">
        <f>SUMIFS('Faturamento NNE'!$H$2:$H$707,'Faturamento NNE'!$E$2:$E$707,'Infos Relatório'!$B$326,'Faturamento NNE'!$F$2:$F$707,'Infos Relatório'!$B387,'Faturamento NNE'!$AA$2:$AA$707,'Infos Relatório'!I$1)</f>
        <v>0</v>
      </c>
      <c r="K387" s="543">
        <f>SUMIFS('Faturamento NNE'!$K$2:$K$707,'Faturamento NNE'!$E$2:$E$707,'Infos Relatório'!$B$326,'Faturamento NNE'!$F$2:$F$707,'Infos Relatório'!$B387,'Faturamento NNE'!$AA$2:$AA$707,'Infos Relatório'!I$1)</f>
        <v>0</v>
      </c>
      <c r="L387" s="544">
        <f>SUMIFS('Faturamento NNE'!$P$2:$P$707,'Faturamento NNE'!$E$2:$E$707,'Infos Relatório'!$B$326,'Faturamento NNE'!$F$2:$F$707,'Infos Relatório'!$B387,'Faturamento NNE'!$AA$2:$AA$707,'Infos Relatório'!I$1,'Faturamento NNE'!$U$2:$U$707,"Sim")+SUMIFS('Faturamento NNE'!$Q$2:$Q$707,'Faturamento NNE'!$E$2:$E$707,'Infos Relatório'!$B$326,'Faturamento NNE'!$F$2:$F$707,'Infos Relatório'!$B387,'Faturamento NNE'!$AA$2:$AA$707,'Infos Relatório'!I$1,'Faturamento NNE'!$U$2:$U$707,"Sim")</f>
        <v>0</v>
      </c>
      <c r="M387" s="283" t="e">
        <f t="shared" si="109"/>
        <v>#DIV/0!</v>
      </c>
      <c r="N387" s="545">
        <f>SUMIFS('Faturamento NNE'!$I$2:$I$707,'Faturamento NNE'!$E$2:$E$707,'Infos Relatório'!$B$326,'Faturamento NNE'!$F$2:$F$707,'Infos Relatório'!$B387,'Faturamento NNE'!$AA$2:$AA$707,'Infos Relatório'!I$1)</f>
        <v>0</v>
      </c>
      <c r="O387" s="541">
        <f>COUNTIFS('Faturamento NNE'!$E$2:$E$707,'Infos Relatório'!$B$326,'Faturamento NNE'!$F$2:$F$707,'Infos Relatório'!$B387,'Faturamento NNE'!$AA$2:$AA$707,'Infos Relatório'!O$1)</f>
        <v>0</v>
      </c>
      <c r="P387" s="542">
        <f>SUMIFS('Faturamento NNE'!$H$2:$H$707,'Faturamento NNE'!$E$2:$E$707,'Infos Relatório'!$B$326,'Faturamento NNE'!$F$2:$F$707,'Infos Relatório'!$B387,'Faturamento NNE'!$AA$2:$AA$707,'Infos Relatório'!O$1)</f>
        <v>0</v>
      </c>
      <c r="Q387" s="542">
        <f>SUMIFS('Faturamento NNE'!$K$2:$K$707,'Faturamento NNE'!$E$2:$E$707,'Infos Relatório'!$B$326,'Faturamento NNE'!$F$2:$F$707,'Infos Relatório'!$B387,'Faturamento NNE'!$AA$2:$AA$707,'Infos Relatório'!O$1)</f>
        <v>0</v>
      </c>
      <c r="R387" s="546">
        <f>SUMIFS('Faturamento NNE'!$P$2:$P$707,'Faturamento NNE'!$E$2:$E$707,'Infos Relatório'!$B$326,'Faturamento NNE'!$F$2:$F$707,'Infos Relatório'!$B387,'Faturamento NNE'!$AA$2:$AA$707,'Infos Relatório'!O$1,'Faturamento NNE'!$U$2:$U$707,"Sim")+SUMIFS('Faturamento NNE'!$Q$2:$Q$707,'Faturamento NNE'!$E$2:$E$707,'Infos Relatório'!$B$326,'Faturamento NNE'!$F$2:$F$707,'Infos Relatório'!$B387,'Faturamento NNE'!$AA$2:$AA$707,'Infos Relatório'!O$1,'Faturamento NNE'!$U$2:$U$707,"Sim")</f>
        <v>0</v>
      </c>
      <c r="S387" s="227" t="e">
        <f t="shared" si="110"/>
        <v>#DIV/0!</v>
      </c>
      <c r="T387" s="545">
        <f>SUMIFS('Faturamento NNE'!$I$2:$I$707,'Faturamento NNE'!$E$2:$E$707,'Infos Relatório'!$B$326,'Faturamento NNE'!$F$2:$F$707,'Infos Relatório'!$B387,'Faturamento NNE'!$AA$2:$AA$707,'Infos Relatório'!O$1)</f>
        <v>0</v>
      </c>
      <c r="U387" s="541">
        <f>COUNTIFS('Faturamento NNE'!$E$2:$E$707,'Infos Relatório'!$B$326,'Faturamento NNE'!$F$2:$F$707,'Infos Relatório'!$B387,'Faturamento NNE'!$AA$2:$AA$707,'Infos Relatório'!U$1)</f>
        <v>0</v>
      </c>
      <c r="V387" s="542">
        <f>SUMIFS('Faturamento NNE'!$H$2:$H$707,'Faturamento NNE'!$E$2:$E$707,'Infos Relatório'!$B$326,'Faturamento NNE'!$F$2:$F$707,'Infos Relatório'!$B387,'Faturamento NNE'!$AA$2:$AA$707,'Infos Relatório'!U$1)</f>
        <v>0</v>
      </c>
      <c r="W387" s="542">
        <f>SUMIFS('Faturamento NNE'!$K$2:$K$707,'Faturamento NNE'!$E$2:$E$707,'Infos Relatório'!$B$326,'Faturamento NNE'!$F$2:$F$707,'Infos Relatório'!$B387,'Faturamento NNE'!$AA$2:$AA$707,'Infos Relatório'!U$1)</f>
        <v>0</v>
      </c>
      <c r="X387" s="546">
        <f>SUMIFS('Faturamento NNE'!$P$2:$P$707,'Faturamento NNE'!$E$2:$E$707,'Infos Relatório'!$B$326,'Faturamento NNE'!$F$2:$F$707,'Infos Relatório'!$B387,'Faturamento NNE'!$AA$2:$AA$707,'Infos Relatório'!U$1,'Faturamento NNE'!$U$2:$U$707,"Sim")+SUMIFS('Faturamento NNE'!$Q$2:$Q$707,'Faturamento NNE'!$E$2:$E$707,'Infos Relatório'!$B$326,'Faturamento NNE'!$F$2:$F$707,'Infos Relatório'!$B387,'Faturamento NNE'!$AA$2:$AA$707,'Infos Relatório'!U$1,'Faturamento NNE'!$U$2:$U$707,"Sim")</f>
        <v>0</v>
      </c>
      <c r="Y387" s="227" t="e">
        <f t="shared" si="111"/>
        <v>#DIV/0!</v>
      </c>
      <c r="Z387" s="545">
        <f>SUMIFS('Faturamento NNE'!$I$2:$I$707,'Faturamento NNE'!$E$2:$E$707,'Infos Relatório'!$B$326,'Faturamento NNE'!$F$2:$F$707,'Infos Relatório'!$B387,'Faturamento NNE'!$AA$2:$AA$707,'Infos Relatório'!U$1)</f>
        <v>0</v>
      </c>
      <c r="AA387" s="541">
        <f>COUNTIFS('Faturamento NNE'!$E$2:$E$707,'Infos Relatório'!$B$326,'Faturamento NNE'!$F$2:$F$707,'Infos Relatório'!$B387,'Faturamento NNE'!$AA$2:$AA$707,'Infos Relatório'!AA$1)</f>
        <v>0</v>
      </c>
      <c r="AB387" s="542">
        <f>SUMIFS('Faturamento NNE'!$H$2:$H$707,'Faturamento NNE'!$E$2:$E$707,'Infos Relatório'!$B$326,'Faturamento NNE'!$F$2:$F$707,'Infos Relatório'!$B387,'Faturamento NNE'!$AA$2:$AA$707,'Infos Relatório'!AA$1)</f>
        <v>0</v>
      </c>
      <c r="AC387" s="542">
        <f>SUMIFS('Faturamento NNE'!$K$2:$K$707,'Faturamento NNE'!$E$2:$E$707,'Infos Relatório'!$B$326,'Faturamento NNE'!$F$2:$F$707,'Infos Relatório'!$B387,'Faturamento NNE'!$AA$2:$AA$707,'Infos Relatório'!AA$1)</f>
        <v>0</v>
      </c>
      <c r="AD387" s="546">
        <f>SUMIFS('Faturamento NNE'!$P$2:$P$707,'Faturamento NNE'!$E$2:$E$707,'Infos Relatório'!$B$326,'Faturamento NNE'!$F$2:$F$707,'Infos Relatório'!$B387,'Faturamento NNE'!$AA$2:$AA$707,'Infos Relatório'!AA$1,'Faturamento NNE'!$U$2:$U$707,"Sim")+SUMIFS('Faturamento NNE'!$Q$2:$Q$707,'Faturamento NNE'!$E$2:$E$707,'Infos Relatório'!$B$326,'Faturamento NNE'!$F$2:$F$707,'Infos Relatório'!$B387,'Faturamento NNE'!$AA$2:$AA$707,'Infos Relatório'!AA$1,'Faturamento NNE'!$U$2:$U$707,"Sim")</f>
        <v>0</v>
      </c>
      <c r="AE387" s="227" t="e">
        <f t="shared" si="112"/>
        <v>#DIV/0!</v>
      </c>
      <c r="AF387" s="545">
        <f>SUMIFS('Faturamento NNE'!$I$2:$I$707,'Faturamento NNE'!$E$2:$E$707,'Infos Relatório'!$B$326,'Faturamento NNE'!$F$2:$F$707,'Infos Relatório'!$B387,'Faturamento NNE'!$AA$2:$AA$707,'Infos Relatório'!AA$1)</f>
        <v>0</v>
      </c>
      <c r="AG387" s="541">
        <f>COUNTIFS('Faturamento NNE'!$E$2:$E$707,'Infos Relatório'!$B$326,'Faturamento NNE'!$F$2:$F$707,'Infos Relatório'!$B387,'Faturamento NNE'!$AA$2:$AA$707,'Infos Relatório'!AG$1)</f>
        <v>0</v>
      </c>
      <c r="AH387" s="542">
        <f>SUMIFS('Faturamento NNE'!$H$2:$H$707,'Faturamento NNE'!$E$2:$E$707,'Infos Relatório'!$B$326,'Faturamento NNE'!$F$2:$F$707,'Infos Relatório'!$B387,'Faturamento NNE'!$AA$2:$AA$707,'Infos Relatório'!AG$1)</f>
        <v>0</v>
      </c>
      <c r="AI387" s="542">
        <f>SUMIFS('Faturamento NNE'!$K$2:$K$707,'Faturamento NNE'!$E$2:$E$707,'Infos Relatório'!$B$326,'Faturamento NNE'!$F$2:$F$707,'Infos Relatório'!$B387,'Faturamento NNE'!$AA$2:$AA$707,'Infos Relatório'!AG$1)</f>
        <v>0</v>
      </c>
      <c r="AJ387" s="546">
        <f>SUMIFS('Faturamento NNE'!$P$2:$P$707,'Faturamento NNE'!$E$2:$E$707,'Infos Relatório'!$B$326,'Faturamento NNE'!$F$2:$F$707,'Infos Relatório'!$B387,'Faturamento NNE'!$AA$2:$AA$707,'Infos Relatório'!AG$1,'Faturamento NNE'!$U$2:$U$707,"Sim")+SUMIFS('Faturamento NNE'!$Q$2:$Q$707,'Faturamento NNE'!$E$2:$E$707,'Infos Relatório'!$B$326,'Faturamento NNE'!$F$2:$F$707,'Infos Relatório'!$B387,'Faturamento NNE'!$AA$2:$AA$707,'Infos Relatório'!AG$1,'Faturamento NNE'!$U$2:$U$707,"Sim")</f>
        <v>0</v>
      </c>
      <c r="AK387" s="227" t="e">
        <f t="shared" si="113"/>
        <v>#DIV/0!</v>
      </c>
      <c r="AL387" s="545">
        <f>SUMIFS('Faturamento NNE'!$I$2:$I$707,'Faturamento NNE'!$E$2:$E$707,'Infos Relatório'!$B$326,'Faturamento NNE'!$F$2:$F$707,'Infos Relatório'!$B387,'Faturamento NNE'!$AA$2:$AA$707,'Infos Relatório'!AG$1)</f>
        <v>0</v>
      </c>
      <c r="AM387" s="541">
        <f>COUNTIFS('Faturamento NNE'!$E$2:$E$707,'Infos Relatório'!$B$326,'Faturamento NNE'!$F$2:$F$707,'Infos Relatório'!$B387,'Faturamento NNE'!$AA$2:$AA$707,'Infos Relatório'!AM$1)</f>
        <v>0</v>
      </c>
      <c r="AN387" s="542">
        <f>SUMIFS('Faturamento NNE'!$H$2:$H$707,'Faturamento NNE'!$E$2:$E$707,'Infos Relatório'!$B$326,'Faturamento NNE'!$F$2:$F$707,'Infos Relatório'!$B387,'Faturamento NNE'!$AA$2:$AA$707,'Infos Relatório'!AM$1)</f>
        <v>0</v>
      </c>
      <c r="AO387" s="542">
        <f>SUMIFS('Faturamento NNE'!$K$2:$K$707,'Faturamento NNE'!$E$2:$E$707,'Infos Relatório'!$B$326,'Faturamento NNE'!$F$2:$F$707,'Infos Relatório'!$B387,'Faturamento NNE'!$AA$2:$AA$707,'Infos Relatório'!AM$1)</f>
        <v>0</v>
      </c>
      <c r="AP387" s="546">
        <f>SUMIFS('Faturamento NNE'!$P$2:$P$707,'Faturamento NNE'!$E$2:$E$707,'Infos Relatório'!$B$326,'Faturamento NNE'!$F$2:$F$707,'Infos Relatório'!$B387,'Faturamento NNE'!$AA$2:$AA$707,'Infos Relatório'!AM$1,'Faturamento NNE'!$U$2:$U$707,"Sim")+SUMIFS('Faturamento NNE'!$Q$2:$Q$707,'Faturamento NNE'!$E$2:$E$707,'Infos Relatório'!$B$326,'Faturamento NNE'!$F$2:$F$707,'Infos Relatório'!$B387,'Faturamento NNE'!$AA$2:$AA$707,'Infos Relatório'!AM$1,'Faturamento NNE'!$U$2:$U$707,"Sim")</f>
        <v>0</v>
      </c>
      <c r="AQ387" s="227" t="e">
        <f t="shared" si="114"/>
        <v>#DIV/0!</v>
      </c>
      <c r="AR387" s="545">
        <f>SUMIFS('Faturamento NNE'!$I$2:$I$707,'Faturamento NNE'!$E$2:$E$707,'Infos Relatório'!$B$326,'Faturamento NNE'!$F$2:$F$707,'Infos Relatório'!$B387,'Faturamento NNE'!$AA$2:$AA$707,'Infos Relatório'!AM$1)</f>
        <v>0</v>
      </c>
      <c r="AS387" s="541">
        <f>COUNTIFS('Faturamento NNE'!$E$2:$E$707,'Infos Relatório'!$B$326,'Faturamento NNE'!$F$2:$F$707,'Infos Relatório'!$B387,'Faturamento NNE'!$AA$2:$AA$707,'Infos Relatório'!AS$1)</f>
        <v>0</v>
      </c>
      <c r="AT387" s="542">
        <f>SUMIFS('Faturamento NNE'!$H$2:$H$707,'Faturamento NNE'!$E$2:$E$707,'Infos Relatório'!$B$326,'Faturamento NNE'!$F$2:$F$707,'Infos Relatório'!$B387,'Faturamento NNE'!$AA$2:$AA$707,'Infos Relatório'!AS$1)</f>
        <v>0</v>
      </c>
      <c r="AU387" s="542">
        <f>SUMIFS('Faturamento NNE'!$K$2:$K$707,'Faturamento NNE'!$E$2:$E$707,'Infos Relatório'!$B$326,'Faturamento NNE'!$F$2:$F$707,'Infos Relatório'!$B387,'Faturamento NNE'!$AA$2:$AA$707,'Infos Relatório'!AS$1)</f>
        <v>0</v>
      </c>
      <c r="AV387" s="546">
        <f>SUMIFS('Faturamento NNE'!$P$2:$P$707,'Faturamento NNE'!$E$2:$E$707,'Infos Relatório'!$B$326,'Faturamento NNE'!$F$2:$F$707,'Infos Relatório'!$B387,'Faturamento NNE'!$AA$2:$AA$707,'Infos Relatório'!AS$1,'Faturamento NNE'!$U$2:$U$707,"Sim")+SUMIFS('Faturamento NNE'!$Q$2:$Q$707,'Faturamento NNE'!$E$2:$E$707,'Infos Relatório'!$B$326,'Faturamento NNE'!$F$2:$F$707,'Infos Relatório'!$B387,'Faturamento NNE'!$AA$2:$AA$707,'Infos Relatório'!AS$1,'Faturamento NNE'!$U$2:$U$707,"Sim")</f>
        <v>0</v>
      </c>
      <c r="AW387" s="227" t="e">
        <f t="shared" si="115"/>
        <v>#DIV/0!</v>
      </c>
      <c r="AX387" s="545">
        <f>SUMIFS('Faturamento NNE'!$I$2:$I$707,'Faturamento NNE'!$E$2:$E$707,'Infos Relatório'!$B$326,'Faturamento NNE'!$F$2:$F$707,'Infos Relatório'!$B387,'Faturamento NNE'!$AA$2:$AA$707,'Infos Relatório'!AS$1)</f>
        <v>0</v>
      </c>
      <c r="AY387" s="541">
        <f>COUNTIFS('Faturamento NNE'!$E$2:$E$707,'Infos Relatório'!$B$326,'Faturamento NNE'!$F$2:$F$707,'Infos Relatório'!$B387,'Faturamento NNE'!$AA$2:$AA$707,'Infos Relatório'!AY$1)</f>
        <v>0</v>
      </c>
      <c r="AZ387" s="542">
        <f>SUMIFS('Faturamento NNE'!$H$2:$H$707,'Faturamento NNE'!$E$2:$E$707,'Infos Relatório'!$B$326,'Faturamento NNE'!$F$2:$F$707,'Infos Relatório'!$B387,'Faturamento NNE'!$AA$2:$AA$707,'Infos Relatório'!AY$1)</f>
        <v>0</v>
      </c>
      <c r="BA387" s="542">
        <f>SUMIFS('Faturamento NNE'!$K$2:$K$707,'Faturamento NNE'!$E$2:$E$707,'Infos Relatório'!$B$326,'Faturamento NNE'!$F$2:$F$707,'Infos Relatório'!$B387,'Faturamento NNE'!$AA$2:$AA$707,'Infos Relatório'!AY$1)</f>
        <v>0</v>
      </c>
      <c r="BB387" s="546">
        <f>SUMIFS('Faturamento NNE'!$P$2:$P$707,'Faturamento NNE'!$E$2:$E$707,'Infos Relatório'!$B$326,'Faturamento NNE'!$F$2:$F$707,'Infos Relatório'!$B387,'Faturamento NNE'!$AA$2:$AA$707,'Infos Relatório'!AY$1,'Faturamento NNE'!$U$2:$U$707,"Sim")+SUMIFS('Faturamento NNE'!$Q$2:$Q$707,'Faturamento NNE'!$E$2:$E$707,'Infos Relatório'!$B$326,'Faturamento NNE'!$F$2:$F$707,'Infos Relatório'!$B387,'Faturamento NNE'!$AA$2:$AA$707,'Infos Relatório'!AY$1,'Faturamento NNE'!$U$2:$U$707,"Sim")</f>
        <v>0</v>
      </c>
      <c r="BC387" s="227" t="e">
        <f t="shared" si="116"/>
        <v>#DIV/0!</v>
      </c>
      <c r="BD387" s="545">
        <f>SUMIFS('Faturamento NNE'!$I$2:$I$707,'Faturamento NNE'!$E$2:$E$707,'Infos Relatório'!$B$326,'Faturamento NNE'!$F$2:$F$707,'Infos Relatório'!$B387,'Faturamento NNE'!$AA$2:$AA$707,'Infos Relatório'!AY$1)</f>
        <v>0</v>
      </c>
      <c r="BE387" s="541">
        <f>COUNTIFS('Faturamento NNE'!$E$2:$E$707,'Infos Relatório'!$B$326,'Faturamento NNE'!$F$2:$F$707,'Infos Relatório'!$B387,'Faturamento NNE'!$AA$2:$AA$707,'Infos Relatório'!BE$1)</f>
        <v>0</v>
      </c>
      <c r="BF387" s="542">
        <f>SUMIFS('Faturamento NNE'!$H$2:$H$707,'Faturamento NNE'!$E$2:$E$707,'Infos Relatório'!$B$326,'Faturamento NNE'!$F$2:$F$707,'Infos Relatório'!$B387,'Faturamento NNE'!$AA$2:$AA$707,'Infos Relatório'!BE$1)</f>
        <v>0</v>
      </c>
      <c r="BG387" s="542">
        <f>SUMIFS('Faturamento NNE'!$K$2:$K$707,'Faturamento NNE'!$E$2:$E$707,'Infos Relatório'!$B$326,'Faturamento NNE'!$F$2:$F$707,'Infos Relatório'!$B387,'Faturamento NNE'!$AA$2:$AA$707,'Infos Relatório'!BE$1)</f>
        <v>0</v>
      </c>
      <c r="BH387" s="546">
        <f>SUMIFS('Faturamento NNE'!$P$2:$P$707,'Faturamento NNE'!$E$2:$E$707,'Infos Relatório'!$B$326,'Faturamento NNE'!$F$2:$F$707,'Infos Relatório'!$B387,'Faturamento NNE'!$AA$2:$AA$707,'Infos Relatório'!BE$1,'Faturamento NNE'!$U$2:$U$707,"Sim")+SUMIFS('Faturamento NNE'!$Q$2:$Q$707,'Faturamento NNE'!$E$2:$E$707,'Infos Relatório'!$B$326,'Faturamento NNE'!$F$2:$F$707,'Infos Relatório'!$B387,'Faturamento NNE'!$AA$2:$AA$707,'Infos Relatório'!BE$1,'Faturamento NNE'!$U$2:$U$707,"Sim")</f>
        <v>0</v>
      </c>
      <c r="BI387" s="227" t="e">
        <f t="shared" si="117"/>
        <v>#DIV/0!</v>
      </c>
      <c r="BJ387" s="545">
        <f>SUMIFS('Faturamento NNE'!$I$2:$I$707,'Faturamento NNE'!$E$2:$E$707,'Infos Relatório'!$B$326,'Faturamento NNE'!$F$2:$F$707,'Infos Relatório'!$B387,'Faturamento NNE'!$AA$2:$AA$707,'Infos Relatório'!BE$1)</f>
        <v>0</v>
      </c>
      <c r="BK387" s="541">
        <f>COUNTIFS('Faturamento NNE'!$E$2:$E$707,'Infos Relatório'!$B$326,'Faturamento NNE'!$F$2:$F$707,'Infos Relatório'!$B387,'Faturamento NNE'!$AA$2:$AA$707,'Infos Relatório'!BK$1)</f>
        <v>0</v>
      </c>
      <c r="BL387" s="542">
        <f>SUMIFS('Faturamento NNE'!$H$2:$H$707,'Faturamento NNE'!$E$2:$E$707,'Infos Relatório'!$B$326,'Faturamento NNE'!$F$2:$F$707,'Infos Relatório'!$B387,'Faturamento NNE'!$AA$2:$AA$707,'Infos Relatório'!BK$1)</f>
        <v>0</v>
      </c>
      <c r="BM387" s="542">
        <f>SUMIFS('Faturamento NNE'!$K$2:$K$707,'Faturamento NNE'!$E$2:$E$707,'Infos Relatório'!$B$326,'Faturamento NNE'!$F$2:$F$707,'Infos Relatório'!$B387,'Faturamento NNE'!$AA$2:$AA$707,'Infos Relatório'!BK$1)</f>
        <v>0</v>
      </c>
      <c r="BN387" s="546">
        <f>SUMIFS('Faturamento NNE'!$P$2:$P$707,'Faturamento NNE'!$E$2:$E$707,'Infos Relatório'!$B$326,'Faturamento NNE'!$F$2:$F$707,'Infos Relatório'!$B387,'Faturamento NNE'!$AA$2:$AA$707,'Infos Relatório'!BK$1,'Faturamento NNE'!$U$2:$U$707,"Sim")+SUMIFS('Faturamento NNE'!$Q$2:$Q$707,'Faturamento NNE'!$E$2:$E$707,'Infos Relatório'!$B$326,'Faturamento NNE'!$F$2:$F$707,'Infos Relatório'!$B387,'Faturamento NNE'!$AA$2:$AA$707,'Infos Relatório'!BK$1,'Faturamento NNE'!$U$2:$U$707,"Sim")</f>
        <v>0</v>
      </c>
      <c r="BO387" s="227" t="e">
        <f t="shared" si="118"/>
        <v>#DIV/0!</v>
      </c>
      <c r="BP387" s="545">
        <f>SUMIFS('Faturamento NNE'!$I$2:$I$707,'Faturamento NNE'!$E$2:$E$707,'Infos Relatório'!$B$326,'Faturamento NNE'!$F$2:$F$707,'Infos Relatório'!$B387,'Faturamento NNE'!$AA$2:$AA$707,'Infos Relatório'!BK$1)</f>
        <v>0</v>
      </c>
      <c r="BQ387" s="541">
        <f>COUNTIFS('Faturamento NNE'!$E$2:$E$707,'Infos Relatório'!$B$326,'Faturamento NNE'!$F$2:$F$707,'Infos Relatório'!$B387,'Faturamento NNE'!$AA$2:$AA$707,'Infos Relatório'!BQ$1)</f>
        <v>0</v>
      </c>
      <c r="BR387" s="542">
        <f>SUMIFS('Faturamento NNE'!$H$2:$H$707,'Faturamento NNE'!$E$2:$E$707,'Infos Relatório'!$B$326,'Faturamento NNE'!$F$2:$F$707,'Infos Relatório'!$B387,'Faturamento NNE'!$AA$2:$AA$707,'Infos Relatório'!BQ$1)</f>
        <v>0</v>
      </c>
      <c r="BS387" s="542">
        <f>SUMIFS('Faturamento NNE'!$K$2:$K$707,'Faturamento NNE'!$E$2:$E$707,'Infos Relatório'!$B$326,'Faturamento NNE'!$F$2:$F$707,'Infos Relatório'!$B387,'Faturamento NNE'!$AA$2:$AA$707,'Infos Relatório'!BQ$1)</f>
        <v>0</v>
      </c>
      <c r="BT387" s="546">
        <f>SUMIFS('Faturamento NNE'!$P$2:$P$707,'Faturamento NNE'!$E$2:$E$707,'Infos Relatório'!$B$326,'Faturamento NNE'!$F$2:$F$707,'Infos Relatório'!$B387,'Faturamento NNE'!$AA$2:$AA$707,'Infos Relatório'!BQ$1,'Faturamento NNE'!$U$2:$U$707,"Sim")+SUMIFS('Faturamento NNE'!$Q$2:$Q$707,'Faturamento NNE'!$E$2:$E$707,'Infos Relatório'!$B$326,'Faturamento NNE'!$F$2:$F$707,'Infos Relatório'!$B387,'Faturamento NNE'!$AA$2:$AA$707,'Infos Relatório'!BQ$1,'Faturamento NNE'!$U$2:$U$707,"Sim")</f>
        <v>0</v>
      </c>
      <c r="BU387" s="227" t="e">
        <f t="shared" si="119"/>
        <v>#DIV/0!</v>
      </c>
      <c r="BV387" s="545">
        <f>SUMIFS('Faturamento NNE'!$I$2:$I$707,'Faturamento NNE'!$E$2:$E$707,'Infos Relatório'!$B$326,'Faturamento NNE'!$F$2:$F$707,'Infos Relatório'!$B387,'Faturamento NNE'!$AA$2:$AA$707,'Infos Relatório'!BQ$1)</f>
        <v>0</v>
      </c>
    </row>
    <row r="388" spans="2:74">
      <c r="B388" s="217" t="s">
        <v>191</v>
      </c>
      <c r="C388" s="541">
        <f>COUNTIFS('Faturamento NNE'!$E$2:$E$707,'Infos Relatório'!$B$326,'Faturamento NNE'!$F$2:$F$707,'Infos Relatório'!$B388,'Faturamento NNE'!$AA$2:$AA$707,'Infos Relatório'!C$1)</f>
        <v>0</v>
      </c>
      <c r="D388" s="542">
        <f>SUMIFS('Faturamento NNE'!$H$2:$H$707,'Faturamento NNE'!$E$2:$E$707,'Infos Relatório'!$B$326,'Faturamento NNE'!$F$2:$F$707,'Infos Relatório'!$B388,'Faturamento NNE'!$AA$2:$AA$707,'Infos Relatório'!C$1)</f>
        <v>0</v>
      </c>
      <c r="E388" s="543">
        <f>SUMIFS('Faturamento NNE'!$K$2:$K$707,'Faturamento NNE'!$E$2:$E$707,'Infos Relatório'!$B$326,'Faturamento NNE'!$F$2:$F$707,'Infos Relatório'!$B388,'Faturamento NNE'!$AA$2:$AA$707,'Infos Relatório'!C$1)</f>
        <v>0</v>
      </c>
      <c r="F388" s="544">
        <f>SUMIFS('Faturamento NNE'!$P$2:$P$707,'Faturamento NNE'!$E$2:$E$707,'Infos Relatório'!$B$326,'Faturamento NNE'!$F$2:$F$707,'Infos Relatório'!$B388,'Faturamento NNE'!$AA$2:$AA$707,'Infos Relatório'!C$1,'Faturamento NNE'!$U$2:$U$707,"Sim")+SUMIFS('Faturamento NNE'!$Q$2:$Q$707,'Faturamento NNE'!$E$2:$E$707,'Infos Relatório'!$B$326,'Faturamento NNE'!$F$2:$F$707,'Infos Relatório'!$B388,'Faturamento NNE'!$AA$2:$AA$707,'Infos Relatório'!C$1,'Faturamento NNE'!$U$2:$U$707,"Sim")</f>
        <v>0</v>
      </c>
      <c r="G388" s="283" t="e">
        <f t="shared" si="108"/>
        <v>#DIV/0!</v>
      </c>
      <c r="H388" s="545">
        <f>SUMIFS('Faturamento NNE'!$I$2:$I$707,'Faturamento NNE'!$E$2:$E$707,'Infos Relatório'!$B$326,'Faturamento NNE'!$F$2:$F$707,'Infos Relatório'!$B388,'Faturamento NNE'!$AA$2:$AA$707,'Infos Relatório'!C$1)</f>
        <v>0</v>
      </c>
      <c r="I388" s="541">
        <f>COUNTIFS('Faturamento NNE'!$E$2:$E$707,'Infos Relatório'!$B$326,'Faturamento NNE'!$F$2:$F$707,'Infos Relatório'!$B388,'Faturamento NNE'!$AA$2:$AA$707,'Infos Relatório'!I$1)</f>
        <v>0</v>
      </c>
      <c r="J388" s="542">
        <f>SUMIFS('Faturamento NNE'!$H$2:$H$707,'Faturamento NNE'!$E$2:$E$707,'Infos Relatório'!$B$326,'Faturamento NNE'!$F$2:$F$707,'Infos Relatório'!$B388,'Faturamento NNE'!$AA$2:$AA$707,'Infos Relatório'!I$1)</f>
        <v>0</v>
      </c>
      <c r="K388" s="543">
        <f>SUMIFS('Faturamento NNE'!$K$2:$K$707,'Faturamento NNE'!$E$2:$E$707,'Infos Relatório'!$B$326,'Faturamento NNE'!$F$2:$F$707,'Infos Relatório'!$B388,'Faturamento NNE'!$AA$2:$AA$707,'Infos Relatório'!I$1)</f>
        <v>0</v>
      </c>
      <c r="L388" s="544">
        <f>SUMIFS('Faturamento NNE'!$P$2:$P$707,'Faturamento NNE'!$E$2:$E$707,'Infos Relatório'!$B$326,'Faturamento NNE'!$F$2:$F$707,'Infos Relatório'!$B388,'Faturamento NNE'!$AA$2:$AA$707,'Infos Relatório'!I$1,'Faturamento NNE'!$U$2:$U$707,"Sim")+SUMIFS('Faturamento NNE'!$Q$2:$Q$707,'Faturamento NNE'!$E$2:$E$707,'Infos Relatório'!$B$326,'Faturamento NNE'!$F$2:$F$707,'Infos Relatório'!$B388,'Faturamento NNE'!$AA$2:$AA$707,'Infos Relatório'!I$1,'Faturamento NNE'!$U$2:$U$707,"Sim")</f>
        <v>0</v>
      </c>
      <c r="M388" s="283" t="e">
        <f t="shared" si="109"/>
        <v>#DIV/0!</v>
      </c>
      <c r="N388" s="545">
        <f>SUMIFS('Faturamento NNE'!$I$2:$I$707,'Faturamento NNE'!$E$2:$E$707,'Infos Relatório'!$B$326,'Faturamento NNE'!$F$2:$F$707,'Infos Relatório'!$B388,'Faturamento NNE'!$AA$2:$AA$707,'Infos Relatório'!I$1)</f>
        <v>0</v>
      </c>
      <c r="O388" s="541">
        <f>COUNTIFS('Faturamento NNE'!$E$2:$E$707,'Infos Relatório'!$B$326,'Faturamento NNE'!$F$2:$F$707,'Infos Relatório'!$B388,'Faturamento NNE'!$AA$2:$AA$707,'Infos Relatório'!O$1)</f>
        <v>0</v>
      </c>
      <c r="P388" s="542">
        <f>SUMIFS('Faturamento NNE'!$H$2:$H$707,'Faturamento NNE'!$E$2:$E$707,'Infos Relatório'!$B$326,'Faturamento NNE'!$F$2:$F$707,'Infos Relatório'!$B388,'Faturamento NNE'!$AA$2:$AA$707,'Infos Relatório'!O$1)</f>
        <v>0</v>
      </c>
      <c r="Q388" s="542">
        <f>SUMIFS('Faturamento NNE'!$K$2:$K$707,'Faturamento NNE'!$E$2:$E$707,'Infos Relatório'!$B$326,'Faturamento NNE'!$F$2:$F$707,'Infos Relatório'!$B388,'Faturamento NNE'!$AA$2:$AA$707,'Infos Relatório'!O$1)</f>
        <v>0</v>
      </c>
      <c r="R388" s="546">
        <f>SUMIFS('Faturamento NNE'!$P$2:$P$707,'Faturamento NNE'!$E$2:$E$707,'Infos Relatório'!$B$326,'Faturamento NNE'!$F$2:$F$707,'Infos Relatório'!$B388,'Faturamento NNE'!$AA$2:$AA$707,'Infos Relatório'!O$1,'Faturamento NNE'!$U$2:$U$707,"Sim")+SUMIFS('Faturamento NNE'!$Q$2:$Q$707,'Faturamento NNE'!$E$2:$E$707,'Infos Relatório'!$B$326,'Faturamento NNE'!$F$2:$F$707,'Infos Relatório'!$B388,'Faturamento NNE'!$AA$2:$AA$707,'Infos Relatório'!O$1,'Faturamento NNE'!$U$2:$U$707,"Sim")</f>
        <v>0</v>
      </c>
      <c r="S388" s="227" t="e">
        <f t="shared" si="110"/>
        <v>#DIV/0!</v>
      </c>
      <c r="T388" s="545">
        <f>SUMIFS('Faturamento NNE'!$I$2:$I$707,'Faturamento NNE'!$E$2:$E$707,'Infos Relatório'!$B$326,'Faturamento NNE'!$F$2:$F$707,'Infos Relatório'!$B388,'Faturamento NNE'!$AA$2:$AA$707,'Infos Relatório'!O$1)</f>
        <v>0</v>
      </c>
      <c r="U388" s="541">
        <f>COUNTIFS('Faturamento NNE'!$E$2:$E$707,'Infos Relatório'!$B$326,'Faturamento NNE'!$F$2:$F$707,'Infos Relatório'!$B388,'Faturamento NNE'!$AA$2:$AA$707,'Infos Relatório'!U$1)</f>
        <v>0</v>
      </c>
      <c r="V388" s="542">
        <f>SUMIFS('Faturamento NNE'!$H$2:$H$707,'Faturamento NNE'!$E$2:$E$707,'Infos Relatório'!$B$326,'Faturamento NNE'!$F$2:$F$707,'Infos Relatório'!$B388,'Faturamento NNE'!$AA$2:$AA$707,'Infos Relatório'!U$1)</f>
        <v>0</v>
      </c>
      <c r="W388" s="542">
        <f>SUMIFS('Faturamento NNE'!$K$2:$K$707,'Faturamento NNE'!$E$2:$E$707,'Infos Relatório'!$B$326,'Faturamento NNE'!$F$2:$F$707,'Infos Relatório'!$B388,'Faturamento NNE'!$AA$2:$AA$707,'Infos Relatório'!U$1)</f>
        <v>0</v>
      </c>
      <c r="X388" s="546">
        <f>SUMIFS('Faturamento NNE'!$P$2:$P$707,'Faturamento NNE'!$E$2:$E$707,'Infos Relatório'!$B$326,'Faturamento NNE'!$F$2:$F$707,'Infos Relatório'!$B388,'Faturamento NNE'!$AA$2:$AA$707,'Infos Relatório'!U$1,'Faturamento NNE'!$U$2:$U$707,"Sim")+SUMIFS('Faturamento NNE'!$Q$2:$Q$707,'Faturamento NNE'!$E$2:$E$707,'Infos Relatório'!$B$326,'Faturamento NNE'!$F$2:$F$707,'Infos Relatório'!$B388,'Faturamento NNE'!$AA$2:$AA$707,'Infos Relatório'!U$1,'Faturamento NNE'!$U$2:$U$707,"Sim")</f>
        <v>0</v>
      </c>
      <c r="Y388" s="227" t="e">
        <f t="shared" si="111"/>
        <v>#DIV/0!</v>
      </c>
      <c r="Z388" s="545">
        <f>SUMIFS('Faturamento NNE'!$I$2:$I$707,'Faturamento NNE'!$E$2:$E$707,'Infos Relatório'!$B$326,'Faturamento NNE'!$F$2:$F$707,'Infos Relatório'!$B388,'Faturamento NNE'!$AA$2:$AA$707,'Infos Relatório'!U$1)</f>
        <v>0</v>
      </c>
      <c r="AA388" s="541">
        <f>COUNTIFS('Faturamento NNE'!$E$2:$E$707,'Infos Relatório'!$B$326,'Faturamento NNE'!$F$2:$F$707,'Infos Relatório'!$B388,'Faturamento NNE'!$AA$2:$AA$707,'Infos Relatório'!AA$1)</f>
        <v>0</v>
      </c>
      <c r="AB388" s="542">
        <f>SUMIFS('Faturamento NNE'!$H$2:$H$707,'Faturamento NNE'!$E$2:$E$707,'Infos Relatório'!$B$326,'Faturamento NNE'!$F$2:$F$707,'Infos Relatório'!$B388,'Faturamento NNE'!$AA$2:$AA$707,'Infos Relatório'!AA$1)</f>
        <v>0</v>
      </c>
      <c r="AC388" s="542">
        <f>SUMIFS('Faturamento NNE'!$K$2:$K$707,'Faturamento NNE'!$E$2:$E$707,'Infos Relatório'!$B$326,'Faturamento NNE'!$F$2:$F$707,'Infos Relatório'!$B388,'Faturamento NNE'!$AA$2:$AA$707,'Infos Relatório'!AA$1)</f>
        <v>0</v>
      </c>
      <c r="AD388" s="546">
        <f>SUMIFS('Faturamento NNE'!$P$2:$P$707,'Faturamento NNE'!$E$2:$E$707,'Infos Relatório'!$B$326,'Faturamento NNE'!$F$2:$F$707,'Infos Relatório'!$B388,'Faturamento NNE'!$AA$2:$AA$707,'Infos Relatório'!AA$1,'Faturamento NNE'!$U$2:$U$707,"Sim")+SUMIFS('Faturamento NNE'!$Q$2:$Q$707,'Faturamento NNE'!$E$2:$E$707,'Infos Relatório'!$B$326,'Faturamento NNE'!$F$2:$F$707,'Infos Relatório'!$B388,'Faturamento NNE'!$AA$2:$AA$707,'Infos Relatório'!AA$1,'Faturamento NNE'!$U$2:$U$707,"Sim")</f>
        <v>0</v>
      </c>
      <c r="AE388" s="227" t="e">
        <f t="shared" si="112"/>
        <v>#DIV/0!</v>
      </c>
      <c r="AF388" s="545">
        <f>SUMIFS('Faturamento NNE'!$I$2:$I$707,'Faturamento NNE'!$E$2:$E$707,'Infos Relatório'!$B$326,'Faturamento NNE'!$F$2:$F$707,'Infos Relatório'!$B388,'Faturamento NNE'!$AA$2:$AA$707,'Infos Relatório'!AA$1)</f>
        <v>0</v>
      </c>
      <c r="AG388" s="541">
        <f>COUNTIFS('Faturamento NNE'!$E$2:$E$707,'Infos Relatório'!$B$326,'Faturamento NNE'!$F$2:$F$707,'Infos Relatório'!$B388,'Faturamento NNE'!$AA$2:$AA$707,'Infos Relatório'!AG$1)</f>
        <v>0</v>
      </c>
      <c r="AH388" s="542">
        <f>SUMIFS('Faturamento NNE'!$H$2:$H$707,'Faturamento NNE'!$E$2:$E$707,'Infos Relatório'!$B$326,'Faturamento NNE'!$F$2:$F$707,'Infos Relatório'!$B388,'Faturamento NNE'!$AA$2:$AA$707,'Infos Relatório'!AG$1)</f>
        <v>0</v>
      </c>
      <c r="AI388" s="542">
        <f>SUMIFS('Faturamento NNE'!$K$2:$K$707,'Faturamento NNE'!$E$2:$E$707,'Infos Relatório'!$B$326,'Faturamento NNE'!$F$2:$F$707,'Infos Relatório'!$B388,'Faturamento NNE'!$AA$2:$AA$707,'Infos Relatório'!AG$1)</f>
        <v>0</v>
      </c>
      <c r="AJ388" s="546">
        <f>SUMIFS('Faturamento NNE'!$P$2:$P$707,'Faturamento NNE'!$E$2:$E$707,'Infos Relatório'!$B$326,'Faturamento NNE'!$F$2:$F$707,'Infos Relatório'!$B388,'Faturamento NNE'!$AA$2:$AA$707,'Infos Relatório'!AG$1,'Faturamento NNE'!$U$2:$U$707,"Sim")+SUMIFS('Faturamento NNE'!$Q$2:$Q$707,'Faturamento NNE'!$E$2:$E$707,'Infos Relatório'!$B$326,'Faturamento NNE'!$F$2:$F$707,'Infos Relatório'!$B388,'Faturamento NNE'!$AA$2:$AA$707,'Infos Relatório'!AG$1,'Faturamento NNE'!$U$2:$U$707,"Sim")</f>
        <v>0</v>
      </c>
      <c r="AK388" s="227" t="e">
        <f t="shared" si="113"/>
        <v>#DIV/0!</v>
      </c>
      <c r="AL388" s="545">
        <f>SUMIFS('Faturamento NNE'!$I$2:$I$707,'Faturamento NNE'!$E$2:$E$707,'Infos Relatório'!$B$326,'Faturamento NNE'!$F$2:$F$707,'Infos Relatório'!$B388,'Faturamento NNE'!$AA$2:$AA$707,'Infos Relatório'!AG$1)</f>
        <v>0</v>
      </c>
      <c r="AM388" s="541">
        <f>COUNTIFS('Faturamento NNE'!$E$2:$E$707,'Infos Relatório'!$B$326,'Faturamento NNE'!$F$2:$F$707,'Infos Relatório'!$B388,'Faturamento NNE'!$AA$2:$AA$707,'Infos Relatório'!AM$1)</f>
        <v>0</v>
      </c>
      <c r="AN388" s="542">
        <f>SUMIFS('Faturamento NNE'!$H$2:$H$707,'Faturamento NNE'!$E$2:$E$707,'Infos Relatório'!$B$326,'Faturamento NNE'!$F$2:$F$707,'Infos Relatório'!$B388,'Faturamento NNE'!$AA$2:$AA$707,'Infos Relatório'!AM$1)</f>
        <v>0</v>
      </c>
      <c r="AO388" s="542">
        <f>SUMIFS('Faturamento NNE'!$K$2:$K$707,'Faturamento NNE'!$E$2:$E$707,'Infos Relatório'!$B$326,'Faturamento NNE'!$F$2:$F$707,'Infos Relatório'!$B388,'Faturamento NNE'!$AA$2:$AA$707,'Infos Relatório'!AM$1)</f>
        <v>0</v>
      </c>
      <c r="AP388" s="546">
        <f>SUMIFS('Faturamento NNE'!$P$2:$P$707,'Faturamento NNE'!$E$2:$E$707,'Infos Relatório'!$B$326,'Faturamento NNE'!$F$2:$F$707,'Infos Relatório'!$B388,'Faturamento NNE'!$AA$2:$AA$707,'Infos Relatório'!AM$1,'Faturamento NNE'!$U$2:$U$707,"Sim")+SUMIFS('Faturamento NNE'!$Q$2:$Q$707,'Faturamento NNE'!$E$2:$E$707,'Infos Relatório'!$B$326,'Faturamento NNE'!$F$2:$F$707,'Infos Relatório'!$B388,'Faturamento NNE'!$AA$2:$AA$707,'Infos Relatório'!AM$1,'Faturamento NNE'!$U$2:$U$707,"Sim")</f>
        <v>0</v>
      </c>
      <c r="AQ388" s="227" t="e">
        <f t="shared" si="114"/>
        <v>#DIV/0!</v>
      </c>
      <c r="AR388" s="545">
        <f>SUMIFS('Faturamento NNE'!$I$2:$I$707,'Faturamento NNE'!$E$2:$E$707,'Infos Relatório'!$B$326,'Faturamento NNE'!$F$2:$F$707,'Infos Relatório'!$B388,'Faturamento NNE'!$AA$2:$AA$707,'Infos Relatório'!AM$1)</f>
        <v>0</v>
      </c>
      <c r="AS388" s="541">
        <f>COUNTIFS('Faturamento NNE'!$E$2:$E$707,'Infos Relatório'!$B$326,'Faturamento NNE'!$F$2:$F$707,'Infos Relatório'!$B388,'Faturamento NNE'!$AA$2:$AA$707,'Infos Relatório'!AS$1)</f>
        <v>0</v>
      </c>
      <c r="AT388" s="542">
        <f>SUMIFS('Faturamento NNE'!$H$2:$H$707,'Faturamento NNE'!$E$2:$E$707,'Infos Relatório'!$B$326,'Faturamento NNE'!$F$2:$F$707,'Infos Relatório'!$B388,'Faturamento NNE'!$AA$2:$AA$707,'Infos Relatório'!AS$1)</f>
        <v>0</v>
      </c>
      <c r="AU388" s="542">
        <f>SUMIFS('Faturamento NNE'!$K$2:$K$707,'Faturamento NNE'!$E$2:$E$707,'Infos Relatório'!$B$326,'Faturamento NNE'!$F$2:$F$707,'Infos Relatório'!$B388,'Faturamento NNE'!$AA$2:$AA$707,'Infos Relatório'!AS$1)</f>
        <v>0</v>
      </c>
      <c r="AV388" s="546">
        <f>SUMIFS('Faturamento NNE'!$P$2:$P$707,'Faturamento NNE'!$E$2:$E$707,'Infos Relatório'!$B$326,'Faturamento NNE'!$F$2:$F$707,'Infos Relatório'!$B388,'Faturamento NNE'!$AA$2:$AA$707,'Infos Relatório'!AS$1,'Faturamento NNE'!$U$2:$U$707,"Sim")+SUMIFS('Faturamento NNE'!$Q$2:$Q$707,'Faturamento NNE'!$E$2:$E$707,'Infos Relatório'!$B$326,'Faturamento NNE'!$F$2:$F$707,'Infos Relatório'!$B388,'Faturamento NNE'!$AA$2:$AA$707,'Infos Relatório'!AS$1,'Faturamento NNE'!$U$2:$U$707,"Sim")</f>
        <v>0</v>
      </c>
      <c r="AW388" s="227" t="e">
        <f t="shared" si="115"/>
        <v>#DIV/0!</v>
      </c>
      <c r="AX388" s="545">
        <f>SUMIFS('Faturamento NNE'!$I$2:$I$707,'Faturamento NNE'!$E$2:$E$707,'Infos Relatório'!$B$326,'Faturamento NNE'!$F$2:$F$707,'Infos Relatório'!$B388,'Faturamento NNE'!$AA$2:$AA$707,'Infos Relatório'!AS$1)</f>
        <v>0</v>
      </c>
      <c r="AY388" s="541">
        <f>COUNTIFS('Faturamento NNE'!$E$2:$E$707,'Infos Relatório'!$B$326,'Faturamento NNE'!$F$2:$F$707,'Infos Relatório'!$B388,'Faturamento NNE'!$AA$2:$AA$707,'Infos Relatório'!AY$1)</f>
        <v>0</v>
      </c>
      <c r="AZ388" s="542">
        <f>SUMIFS('Faturamento NNE'!$H$2:$H$707,'Faturamento NNE'!$E$2:$E$707,'Infos Relatório'!$B$326,'Faturamento NNE'!$F$2:$F$707,'Infos Relatório'!$B388,'Faturamento NNE'!$AA$2:$AA$707,'Infos Relatório'!AY$1)</f>
        <v>0</v>
      </c>
      <c r="BA388" s="542">
        <f>SUMIFS('Faturamento NNE'!$K$2:$K$707,'Faturamento NNE'!$E$2:$E$707,'Infos Relatório'!$B$326,'Faturamento NNE'!$F$2:$F$707,'Infos Relatório'!$B388,'Faturamento NNE'!$AA$2:$AA$707,'Infos Relatório'!AY$1)</f>
        <v>0</v>
      </c>
      <c r="BB388" s="546">
        <f>SUMIFS('Faturamento NNE'!$P$2:$P$707,'Faturamento NNE'!$E$2:$E$707,'Infos Relatório'!$B$326,'Faturamento NNE'!$F$2:$F$707,'Infos Relatório'!$B388,'Faturamento NNE'!$AA$2:$AA$707,'Infos Relatório'!AY$1,'Faturamento NNE'!$U$2:$U$707,"Sim")+SUMIFS('Faturamento NNE'!$Q$2:$Q$707,'Faturamento NNE'!$E$2:$E$707,'Infos Relatório'!$B$326,'Faturamento NNE'!$F$2:$F$707,'Infos Relatório'!$B388,'Faturamento NNE'!$AA$2:$AA$707,'Infos Relatório'!AY$1,'Faturamento NNE'!$U$2:$U$707,"Sim")</f>
        <v>0</v>
      </c>
      <c r="BC388" s="227" t="e">
        <f t="shared" si="116"/>
        <v>#DIV/0!</v>
      </c>
      <c r="BD388" s="545">
        <f>SUMIFS('Faturamento NNE'!$I$2:$I$707,'Faturamento NNE'!$E$2:$E$707,'Infos Relatório'!$B$326,'Faturamento NNE'!$F$2:$F$707,'Infos Relatório'!$B388,'Faturamento NNE'!$AA$2:$AA$707,'Infos Relatório'!AY$1)</f>
        <v>0</v>
      </c>
      <c r="BE388" s="541">
        <f>COUNTIFS('Faturamento NNE'!$E$2:$E$707,'Infos Relatório'!$B$326,'Faturamento NNE'!$F$2:$F$707,'Infos Relatório'!$B388,'Faturamento NNE'!$AA$2:$AA$707,'Infos Relatório'!BE$1)</f>
        <v>0</v>
      </c>
      <c r="BF388" s="542">
        <f>SUMIFS('Faturamento NNE'!$H$2:$H$707,'Faturamento NNE'!$E$2:$E$707,'Infos Relatório'!$B$326,'Faturamento NNE'!$F$2:$F$707,'Infos Relatório'!$B388,'Faturamento NNE'!$AA$2:$AA$707,'Infos Relatório'!BE$1)</f>
        <v>0</v>
      </c>
      <c r="BG388" s="542">
        <f>SUMIFS('Faturamento NNE'!$K$2:$K$707,'Faturamento NNE'!$E$2:$E$707,'Infos Relatório'!$B$326,'Faturamento NNE'!$F$2:$F$707,'Infos Relatório'!$B388,'Faturamento NNE'!$AA$2:$AA$707,'Infos Relatório'!BE$1)</f>
        <v>0</v>
      </c>
      <c r="BH388" s="546">
        <f>SUMIFS('Faturamento NNE'!$P$2:$P$707,'Faturamento NNE'!$E$2:$E$707,'Infos Relatório'!$B$326,'Faturamento NNE'!$F$2:$F$707,'Infos Relatório'!$B388,'Faturamento NNE'!$AA$2:$AA$707,'Infos Relatório'!BE$1,'Faturamento NNE'!$U$2:$U$707,"Sim")+SUMIFS('Faturamento NNE'!$Q$2:$Q$707,'Faturamento NNE'!$E$2:$E$707,'Infos Relatório'!$B$326,'Faturamento NNE'!$F$2:$F$707,'Infos Relatório'!$B388,'Faturamento NNE'!$AA$2:$AA$707,'Infos Relatório'!BE$1,'Faturamento NNE'!$U$2:$U$707,"Sim")</f>
        <v>0</v>
      </c>
      <c r="BI388" s="227" t="e">
        <f t="shared" si="117"/>
        <v>#DIV/0!</v>
      </c>
      <c r="BJ388" s="545">
        <f>SUMIFS('Faturamento NNE'!$I$2:$I$707,'Faturamento NNE'!$E$2:$E$707,'Infos Relatório'!$B$326,'Faturamento NNE'!$F$2:$F$707,'Infos Relatório'!$B388,'Faturamento NNE'!$AA$2:$AA$707,'Infos Relatório'!BE$1)</f>
        <v>0</v>
      </c>
      <c r="BK388" s="541">
        <f>COUNTIFS('Faturamento NNE'!$E$2:$E$707,'Infos Relatório'!$B$326,'Faturamento NNE'!$F$2:$F$707,'Infos Relatório'!$B388,'Faturamento NNE'!$AA$2:$AA$707,'Infos Relatório'!BK$1)</f>
        <v>0</v>
      </c>
      <c r="BL388" s="542">
        <f>SUMIFS('Faturamento NNE'!$H$2:$H$707,'Faturamento NNE'!$E$2:$E$707,'Infos Relatório'!$B$326,'Faturamento NNE'!$F$2:$F$707,'Infos Relatório'!$B388,'Faturamento NNE'!$AA$2:$AA$707,'Infos Relatório'!BK$1)</f>
        <v>0</v>
      </c>
      <c r="BM388" s="542">
        <f>SUMIFS('Faturamento NNE'!$K$2:$K$707,'Faturamento NNE'!$E$2:$E$707,'Infos Relatório'!$B$326,'Faturamento NNE'!$F$2:$F$707,'Infos Relatório'!$B388,'Faturamento NNE'!$AA$2:$AA$707,'Infos Relatório'!BK$1)</f>
        <v>0</v>
      </c>
      <c r="BN388" s="546">
        <f>SUMIFS('Faturamento NNE'!$P$2:$P$707,'Faturamento NNE'!$E$2:$E$707,'Infos Relatório'!$B$326,'Faturamento NNE'!$F$2:$F$707,'Infos Relatório'!$B388,'Faturamento NNE'!$AA$2:$AA$707,'Infos Relatório'!BK$1,'Faturamento NNE'!$U$2:$U$707,"Sim")+SUMIFS('Faturamento NNE'!$Q$2:$Q$707,'Faturamento NNE'!$E$2:$E$707,'Infos Relatório'!$B$326,'Faturamento NNE'!$F$2:$F$707,'Infos Relatório'!$B388,'Faturamento NNE'!$AA$2:$AA$707,'Infos Relatório'!BK$1,'Faturamento NNE'!$U$2:$U$707,"Sim")</f>
        <v>0</v>
      </c>
      <c r="BO388" s="227" t="e">
        <f t="shared" si="118"/>
        <v>#DIV/0!</v>
      </c>
      <c r="BP388" s="545">
        <f>SUMIFS('Faturamento NNE'!$I$2:$I$707,'Faturamento NNE'!$E$2:$E$707,'Infos Relatório'!$B$326,'Faturamento NNE'!$F$2:$F$707,'Infos Relatório'!$B388,'Faturamento NNE'!$AA$2:$AA$707,'Infos Relatório'!BK$1)</f>
        <v>0</v>
      </c>
      <c r="BQ388" s="541">
        <f>COUNTIFS('Faturamento NNE'!$E$2:$E$707,'Infos Relatório'!$B$326,'Faturamento NNE'!$F$2:$F$707,'Infos Relatório'!$B388,'Faturamento NNE'!$AA$2:$AA$707,'Infos Relatório'!BQ$1)</f>
        <v>0</v>
      </c>
      <c r="BR388" s="542">
        <f>SUMIFS('Faturamento NNE'!$H$2:$H$707,'Faturamento NNE'!$E$2:$E$707,'Infos Relatório'!$B$326,'Faturamento NNE'!$F$2:$F$707,'Infos Relatório'!$B388,'Faturamento NNE'!$AA$2:$AA$707,'Infos Relatório'!BQ$1)</f>
        <v>0</v>
      </c>
      <c r="BS388" s="542">
        <f>SUMIFS('Faturamento NNE'!$K$2:$K$707,'Faturamento NNE'!$E$2:$E$707,'Infos Relatório'!$B$326,'Faturamento NNE'!$F$2:$F$707,'Infos Relatório'!$B388,'Faturamento NNE'!$AA$2:$AA$707,'Infos Relatório'!BQ$1)</f>
        <v>0</v>
      </c>
      <c r="BT388" s="546">
        <f>SUMIFS('Faturamento NNE'!$P$2:$P$707,'Faturamento NNE'!$E$2:$E$707,'Infos Relatório'!$B$326,'Faturamento NNE'!$F$2:$F$707,'Infos Relatório'!$B388,'Faturamento NNE'!$AA$2:$AA$707,'Infos Relatório'!BQ$1,'Faturamento NNE'!$U$2:$U$707,"Sim")+SUMIFS('Faturamento NNE'!$Q$2:$Q$707,'Faturamento NNE'!$E$2:$E$707,'Infos Relatório'!$B$326,'Faturamento NNE'!$F$2:$F$707,'Infos Relatório'!$B388,'Faturamento NNE'!$AA$2:$AA$707,'Infos Relatório'!BQ$1,'Faturamento NNE'!$U$2:$U$707,"Sim")</f>
        <v>0</v>
      </c>
      <c r="BU388" s="227" t="e">
        <f t="shared" si="119"/>
        <v>#DIV/0!</v>
      </c>
      <c r="BV388" s="545">
        <f>SUMIFS('Faturamento NNE'!$I$2:$I$707,'Faturamento NNE'!$E$2:$E$707,'Infos Relatório'!$B$326,'Faturamento NNE'!$F$2:$F$707,'Infos Relatório'!$B388,'Faturamento NNE'!$AA$2:$AA$707,'Infos Relatório'!BQ$1)</f>
        <v>0</v>
      </c>
    </row>
    <row r="389" spans="2:74">
      <c r="B389" s="217" t="s">
        <v>192</v>
      </c>
      <c r="C389" s="541">
        <f>COUNTIFS('Faturamento NNE'!$E$2:$E$707,'Infos Relatório'!$B$326,'Faturamento NNE'!$F$2:$F$707,'Infos Relatório'!$B389,'Faturamento NNE'!$AA$2:$AA$707,'Infos Relatório'!C$1)</f>
        <v>0</v>
      </c>
      <c r="D389" s="542">
        <f>SUMIFS('Faturamento NNE'!$H$2:$H$707,'Faturamento NNE'!$E$2:$E$707,'Infos Relatório'!$B$326,'Faturamento NNE'!$F$2:$F$707,'Infos Relatório'!$B389,'Faturamento NNE'!$AA$2:$AA$707,'Infos Relatório'!C$1)</f>
        <v>0</v>
      </c>
      <c r="E389" s="543">
        <f>SUMIFS('Faturamento NNE'!$K$2:$K$707,'Faturamento NNE'!$E$2:$E$707,'Infos Relatório'!$B$326,'Faturamento NNE'!$F$2:$F$707,'Infos Relatório'!$B389,'Faturamento NNE'!$AA$2:$AA$707,'Infos Relatório'!C$1)</f>
        <v>0</v>
      </c>
      <c r="F389" s="544">
        <f>SUMIFS('Faturamento NNE'!$P$2:$P$707,'Faturamento NNE'!$E$2:$E$707,'Infos Relatório'!$B$326,'Faturamento NNE'!$F$2:$F$707,'Infos Relatório'!$B389,'Faturamento NNE'!$AA$2:$AA$707,'Infos Relatório'!C$1,'Faturamento NNE'!$U$2:$U$707,"Sim")+SUMIFS('Faturamento NNE'!$Q$2:$Q$707,'Faturamento NNE'!$E$2:$E$707,'Infos Relatório'!$B$326,'Faturamento NNE'!$F$2:$F$707,'Infos Relatório'!$B389,'Faturamento NNE'!$AA$2:$AA$707,'Infos Relatório'!C$1,'Faturamento NNE'!$U$2:$U$707,"Sim")</f>
        <v>0</v>
      </c>
      <c r="G389" s="283" t="e">
        <f t="shared" si="108"/>
        <v>#DIV/0!</v>
      </c>
      <c r="H389" s="545">
        <f>SUMIFS('Faturamento NNE'!$I$2:$I$707,'Faturamento NNE'!$E$2:$E$707,'Infos Relatório'!$B$326,'Faturamento NNE'!$F$2:$F$707,'Infos Relatório'!$B389,'Faturamento NNE'!$AA$2:$AA$707,'Infos Relatório'!C$1)</f>
        <v>0</v>
      </c>
      <c r="I389" s="541">
        <f>COUNTIFS('Faturamento NNE'!$E$2:$E$707,'Infos Relatório'!$B$326,'Faturamento NNE'!$F$2:$F$707,'Infos Relatório'!$B389,'Faturamento NNE'!$AA$2:$AA$707,'Infos Relatório'!I$1)</f>
        <v>0</v>
      </c>
      <c r="J389" s="542">
        <f>SUMIFS('Faturamento NNE'!$H$2:$H$707,'Faturamento NNE'!$E$2:$E$707,'Infos Relatório'!$B$326,'Faturamento NNE'!$F$2:$F$707,'Infos Relatório'!$B389,'Faturamento NNE'!$AA$2:$AA$707,'Infos Relatório'!I$1)</f>
        <v>0</v>
      </c>
      <c r="K389" s="543">
        <f>SUMIFS('Faturamento NNE'!$K$2:$K$707,'Faturamento NNE'!$E$2:$E$707,'Infos Relatório'!$B$326,'Faturamento NNE'!$F$2:$F$707,'Infos Relatório'!$B389,'Faturamento NNE'!$AA$2:$AA$707,'Infos Relatório'!I$1)</f>
        <v>0</v>
      </c>
      <c r="L389" s="544">
        <f>SUMIFS('Faturamento NNE'!$P$2:$P$707,'Faturamento NNE'!$E$2:$E$707,'Infos Relatório'!$B$326,'Faturamento NNE'!$F$2:$F$707,'Infos Relatório'!$B389,'Faturamento NNE'!$AA$2:$AA$707,'Infos Relatório'!I$1,'Faturamento NNE'!$U$2:$U$707,"Sim")+SUMIFS('Faturamento NNE'!$Q$2:$Q$707,'Faturamento NNE'!$E$2:$E$707,'Infos Relatório'!$B$326,'Faturamento NNE'!$F$2:$F$707,'Infos Relatório'!$B389,'Faturamento NNE'!$AA$2:$AA$707,'Infos Relatório'!I$1,'Faturamento NNE'!$U$2:$U$707,"Sim")</f>
        <v>0</v>
      </c>
      <c r="M389" s="283" t="e">
        <f t="shared" si="109"/>
        <v>#DIV/0!</v>
      </c>
      <c r="N389" s="545">
        <f>SUMIFS('Faturamento NNE'!$I$2:$I$707,'Faturamento NNE'!$E$2:$E$707,'Infos Relatório'!$B$326,'Faturamento NNE'!$F$2:$F$707,'Infos Relatório'!$B389,'Faturamento NNE'!$AA$2:$AA$707,'Infos Relatório'!I$1)</f>
        <v>0</v>
      </c>
      <c r="O389" s="541">
        <f>COUNTIFS('Faturamento NNE'!$E$2:$E$707,'Infos Relatório'!$B$326,'Faturamento NNE'!$F$2:$F$707,'Infos Relatório'!$B389,'Faturamento NNE'!$AA$2:$AA$707,'Infos Relatório'!O$1)</f>
        <v>0</v>
      </c>
      <c r="P389" s="542">
        <f>SUMIFS('Faturamento NNE'!$H$2:$H$707,'Faturamento NNE'!$E$2:$E$707,'Infos Relatório'!$B$326,'Faturamento NNE'!$F$2:$F$707,'Infos Relatório'!$B389,'Faturamento NNE'!$AA$2:$AA$707,'Infos Relatório'!O$1)</f>
        <v>0</v>
      </c>
      <c r="Q389" s="542">
        <f>SUMIFS('Faturamento NNE'!$K$2:$K$707,'Faturamento NNE'!$E$2:$E$707,'Infos Relatório'!$B$326,'Faturamento NNE'!$F$2:$F$707,'Infos Relatório'!$B389,'Faturamento NNE'!$AA$2:$AA$707,'Infos Relatório'!O$1)</f>
        <v>0</v>
      </c>
      <c r="R389" s="546">
        <f>SUMIFS('Faturamento NNE'!$P$2:$P$707,'Faturamento NNE'!$E$2:$E$707,'Infos Relatório'!$B$326,'Faturamento NNE'!$F$2:$F$707,'Infos Relatório'!$B389,'Faturamento NNE'!$AA$2:$AA$707,'Infos Relatório'!O$1,'Faturamento NNE'!$U$2:$U$707,"Sim")+SUMIFS('Faturamento NNE'!$Q$2:$Q$707,'Faturamento NNE'!$E$2:$E$707,'Infos Relatório'!$B$326,'Faturamento NNE'!$F$2:$F$707,'Infos Relatório'!$B389,'Faturamento NNE'!$AA$2:$AA$707,'Infos Relatório'!O$1,'Faturamento NNE'!$U$2:$U$707,"Sim")</f>
        <v>0</v>
      </c>
      <c r="S389" s="227" t="e">
        <f t="shared" si="110"/>
        <v>#DIV/0!</v>
      </c>
      <c r="T389" s="545">
        <f>SUMIFS('Faturamento NNE'!$I$2:$I$707,'Faturamento NNE'!$E$2:$E$707,'Infos Relatório'!$B$326,'Faturamento NNE'!$F$2:$F$707,'Infos Relatório'!$B389,'Faturamento NNE'!$AA$2:$AA$707,'Infos Relatório'!O$1)</f>
        <v>0</v>
      </c>
      <c r="U389" s="541">
        <f>COUNTIFS('Faturamento NNE'!$E$2:$E$707,'Infos Relatório'!$B$326,'Faturamento NNE'!$F$2:$F$707,'Infos Relatório'!$B389,'Faturamento NNE'!$AA$2:$AA$707,'Infos Relatório'!U$1)</f>
        <v>0</v>
      </c>
      <c r="V389" s="542">
        <f>SUMIFS('Faturamento NNE'!$H$2:$H$707,'Faturamento NNE'!$E$2:$E$707,'Infos Relatório'!$B$326,'Faturamento NNE'!$F$2:$F$707,'Infos Relatório'!$B389,'Faturamento NNE'!$AA$2:$AA$707,'Infos Relatório'!U$1)</f>
        <v>0</v>
      </c>
      <c r="W389" s="542">
        <f>SUMIFS('Faturamento NNE'!$K$2:$K$707,'Faturamento NNE'!$E$2:$E$707,'Infos Relatório'!$B$326,'Faturamento NNE'!$F$2:$F$707,'Infos Relatório'!$B389,'Faturamento NNE'!$AA$2:$AA$707,'Infos Relatório'!U$1)</f>
        <v>0</v>
      </c>
      <c r="X389" s="546">
        <f>SUMIFS('Faturamento NNE'!$P$2:$P$707,'Faturamento NNE'!$E$2:$E$707,'Infos Relatório'!$B$326,'Faturamento NNE'!$F$2:$F$707,'Infos Relatório'!$B389,'Faturamento NNE'!$AA$2:$AA$707,'Infos Relatório'!U$1,'Faturamento NNE'!$U$2:$U$707,"Sim")+SUMIFS('Faturamento NNE'!$Q$2:$Q$707,'Faturamento NNE'!$E$2:$E$707,'Infos Relatório'!$B$326,'Faturamento NNE'!$F$2:$F$707,'Infos Relatório'!$B389,'Faturamento NNE'!$AA$2:$AA$707,'Infos Relatório'!U$1,'Faturamento NNE'!$U$2:$U$707,"Sim")</f>
        <v>0</v>
      </c>
      <c r="Y389" s="227" t="e">
        <f t="shared" si="111"/>
        <v>#DIV/0!</v>
      </c>
      <c r="Z389" s="545">
        <f>SUMIFS('Faturamento NNE'!$I$2:$I$707,'Faturamento NNE'!$E$2:$E$707,'Infos Relatório'!$B$326,'Faturamento NNE'!$F$2:$F$707,'Infos Relatório'!$B389,'Faturamento NNE'!$AA$2:$AA$707,'Infos Relatório'!U$1)</f>
        <v>0</v>
      </c>
      <c r="AA389" s="541">
        <f>COUNTIFS('Faturamento NNE'!$E$2:$E$707,'Infos Relatório'!$B$326,'Faturamento NNE'!$F$2:$F$707,'Infos Relatório'!$B389,'Faturamento NNE'!$AA$2:$AA$707,'Infos Relatório'!AA$1)</f>
        <v>0</v>
      </c>
      <c r="AB389" s="542">
        <f>SUMIFS('Faturamento NNE'!$H$2:$H$707,'Faturamento NNE'!$E$2:$E$707,'Infos Relatório'!$B$326,'Faturamento NNE'!$F$2:$F$707,'Infos Relatório'!$B389,'Faturamento NNE'!$AA$2:$AA$707,'Infos Relatório'!AA$1)</f>
        <v>0</v>
      </c>
      <c r="AC389" s="542">
        <f>SUMIFS('Faturamento NNE'!$K$2:$K$707,'Faturamento NNE'!$E$2:$E$707,'Infos Relatório'!$B$326,'Faturamento NNE'!$F$2:$F$707,'Infos Relatório'!$B389,'Faturamento NNE'!$AA$2:$AA$707,'Infos Relatório'!AA$1)</f>
        <v>0</v>
      </c>
      <c r="AD389" s="546">
        <f>SUMIFS('Faturamento NNE'!$P$2:$P$707,'Faturamento NNE'!$E$2:$E$707,'Infos Relatório'!$B$326,'Faturamento NNE'!$F$2:$F$707,'Infos Relatório'!$B389,'Faturamento NNE'!$AA$2:$AA$707,'Infos Relatório'!AA$1,'Faturamento NNE'!$U$2:$U$707,"Sim")+SUMIFS('Faturamento NNE'!$Q$2:$Q$707,'Faturamento NNE'!$E$2:$E$707,'Infos Relatório'!$B$326,'Faturamento NNE'!$F$2:$F$707,'Infos Relatório'!$B389,'Faturamento NNE'!$AA$2:$AA$707,'Infos Relatório'!AA$1,'Faturamento NNE'!$U$2:$U$707,"Sim")</f>
        <v>0</v>
      </c>
      <c r="AE389" s="227" t="e">
        <f t="shared" si="112"/>
        <v>#DIV/0!</v>
      </c>
      <c r="AF389" s="545">
        <f>SUMIFS('Faturamento NNE'!$I$2:$I$707,'Faturamento NNE'!$E$2:$E$707,'Infos Relatório'!$B$326,'Faturamento NNE'!$F$2:$F$707,'Infos Relatório'!$B389,'Faturamento NNE'!$AA$2:$AA$707,'Infos Relatório'!AA$1)</f>
        <v>0</v>
      </c>
      <c r="AG389" s="541">
        <f>COUNTIFS('Faturamento NNE'!$E$2:$E$707,'Infos Relatório'!$B$326,'Faturamento NNE'!$F$2:$F$707,'Infos Relatório'!$B389,'Faturamento NNE'!$AA$2:$AA$707,'Infos Relatório'!AG$1)</f>
        <v>0</v>
      </c>
      <c r="AH389" s="542">
        <f>SUMIFS('Faturamento NNE'!$H$2:$H$707,'Faturamento NNE'!$E$2:$E$707,'Infos Relatório'!$B$326,'Faturamento NNE'!$F$2:$F$707,'Infos Relatório'!$B389,'Faturamento NNE'!$AA$2:$AA$707,'Infos Relatório'!AG$1)</f>
        <v>0</v>
      </c>
      <c r="AI389" s="542">
        <f>SUMIFS('Faturamento NNE'!$K$2:$K$707,'Faturamento NNE'!$E$2:$E$707,'Infos Relatório'!$B$326,'Faturamento NNE'!$F$2:$F$707,'Infos Relatório'!$B389,'Faturamento NNE'!$AA$2:$AA$707,'Infos Relatório'!AG$1)</f>
        <v>0</v>
      </c>
      <c r="AJ389" s="546">
        <f>SUMIFS('Faturamento NNE'!$P$2:$P$707,'Faturamento NNE'!$E$2:$E$707,'Infos Relatório'!$B$326,'Faturamento NNE'!$F$2:$F$707,'Infos Relatório'!$B389,'Faturamento NNE'!$AA$2:$AA$707,'Infos Relatório'!AG$1,'Faturamento NNE'!$U$2:$U$707,"Sim")+SUMIFS('Faturamento NNE'!$Q$2:$Q$707,'Faturamento NNE'!$E$2:$E$707,'Infos Relatório'!$B$326,'Faturamento NNE'!$F$2:$F$707,'Infos Relatório'!$B389,'Faturamento NNE'!$AA$2:$AA$707,'Infos Relatório'!AG$1,'Faturamento NNE'!$U$2:$U$707,"Sim")</f>
        <v>0</v>
      </c>
      <c r="AK389" s="227" t="e">
        <f t="shared" si="113"/>
        <v>#DIV/0!</v>
      </c>
      <c r="AL389" s="545">
        <f>SUMIFS('Faturamento NNE'!$I$2:$I$707,'Faturamento NNE'!$E$2:$E$707,'Infos Relatório'!$B$326,'Faturamento NNE'!$F$2:$F$707,'Infos Relatório'!$B389,'Faturamento NNE'!$AA$2:$AA$707,'Infos Relatório'!AG$1)</f>
        <v>0</v>
      </c>
      <c r="AM389" s="541">
        <f>COUNTIFS('Faturamento NNE'!$E$2:$E$707,'Infos Relatório'!$B$326,'Faturamento NNE'!$F$2:$F$707,'Infos Relatório'!$B389,'Faturamento NNE'!$AA$2:$AA$707,'Infos Relatório'!AM$1)</f>
        <v>0</v>
      </c>
      <c r="AN389" s="542">
        <f>SUMIFS('Faturamento NNE'!$H$2:$H$707,'Faturamento NNE'!$E$2:$E$707,'Infos Relatório'!$B$326,'Faturamento NNE'!$F$2:$F$707,'Infos Relatório'!$B389,'Faturamento NNE'!$AA$2:$AA$707,'Infos Relatório'!AM$1)</f>
        <v>0</v>
      </c>
      <c r="AO389" s="542">
        <f>SUMIFS('Faturamento NNE'!$K$2:$K$707,'Faturamento NNE'!$E$2:$E$707,'Infos Relatório'!$B$326,'Faturamento NNE'!$F$2:$F$707,'Infos Relatório'!$B389,'Faturamento NNE'!$AA$2:$AA$707,'Infos Relatório'!AM$1)</f>
        <v>0</v>
      </c>
      <c r="AP389" s="546">
        <f>SUMIFS('Faturamento NNE'!$P$2:$P$707,'Faturamento NNE'!$E$2:$E$707,'Infos Relatório'!$B$326,'Faturamento NNE'!$F$2:$F$707,'Infos Relatório'!$B389,'Faturamento NNE'!$AA$2:$AA$707,'Infos Relatório'!AM$1,'Faturamento NNE'!$U$2:$U$707,"Sim")+SUMIFS('Faturamento NNE'!$Q$2:$Q$707,'Faturamento NNE'!$E$2:$E$707,'Infos Relatório'!$B$326,'Faturamento NNE'!$F$2:$F$707,'Infos Relatório'!$B389,'Faturamento NNE'!$AA$2:$AA$707,'Infos Relatório'!AM$1,'Faturamento NNE'!$U$2:$U$707,"Sim")</f>
        <v>0</v>
      </c>
      <c r="AQ389" s="227" t="e">
        <f t="shared" si="114"/>
        <v>#DIV/0!</v>
      </c>
      <c r="AR389" s="545">
        <f>SUMIFS('Faturamento NNE'!$I$2:$I$707,'Faturamento NNE'!$E$2:$E$707,'Infos Relatório'!$B$326,'Faturamento NNE'!$F$2:$F$707,'Infos Relatório'!$B389,'Faturamento NNE'!$AA$2:$AA$707,'Infos Relatório'!AM$1)</f>
        <v>0</v>
      </c>
      <c r="AS389" s="541">
        <f>COUNTIFS('Faturamento NNE'!$E$2:$E$707,'Infos Relatório'!$B$326,'Faturamento NNE'!$F$2:$F$707,'Infos Relatório'!$B389,'Faturamento NNE'!$AA$2:$AA$707,'Infos Relatório'!AS$1)</f>
        <v>0</v>
      </c>
      <c r="AT389" s="542">
        <f>SUMIFS('Faturamento NNE'!$H$2:$H$707,'Faturamento NNE'!$E$2:$E$707,'Infos Relatório'!$B$326,'Faturamento NNE'!$F$2:$F$707,'Infos Relatório'!$B389,'Faturamento NNE'!$AA$2:$AA$707,'Infos Relatório'!AS$1)</f>
        <v>0</v>
      </c>
      <c r="AU389" s="542">
        <f>SUMIFS('Faturamento NNE'!$K$2:$K$707,'Faturamento NNE'!$E$2:$E$707,'Infos Relatório'!$B$326,'Faturamento NNE'!$F$2:$F$707,'Infos Relatório'!$B389,'Faturamento NNE'!$AA$2:$AA$707,'Infos Relatório'!AS$1)</f>
        <v>0</v>
      </c>
      <c r="AV389" s="546">
        <f>SUMIFS('Faturamento NNE'!$P$2:$P$707,'Faturamento NNE'!$E$2:$E$707,'Infos Relatório'!$B$326,'Faturamento NNE'!$F$2:$F$707,'Infos Relatório'!$B389,'Faturamento NNE'!$AA$2:$AA$707,'Infos Relatório'!AS$1,'Faturamento NNE'!$U$2:$U$707,"Sim")+SUMIFS('Faturamento NNE'!$Q$2:$Q$707,'Faturamento NNE'!$E$2:$E$707,'Infos Relatório'!$B$326,'Faturamento NNE'!$F$2:$F$707,'Infos Relatório'!$B389,'Faturamento NNE'!$AA$2:$AA$707,'Infos Relatório'!AS$1,'Faturamento NNE'!$U$2:$U$707,"Sim")</f>
        <v>0</v>
      </c>
      <c r="AW389" s="227" t="e">
        <f t="shared" si="115"/>
        <v>#DIV/0!</v>
      </c>
      <c r="AX389" s="545">
        <f>SUMIFS('Faturamento NNE'!$I$2:$I$707,'Faturamento NNE'!$E$2:$E$707,'Infos Relatório'!$B$326,'Faturamento NNE'!$F$2:$F$707,'Infos Relatório'!$B389,'Faturamento NNE'!$AA$2:$AA$707,'Infos Relatório'!AS$1)</f>
        <v>0</v>
      </c>
      <c r="AY389" s="541">
        <f>COUNTIFS('Faturamento NNE'!$E$2:$E$707,'Infos Relatório'!$B$326,'Faturamento NNE'!$F$2:$F$707,'Infos Relatório'!$B389,'Faturamento NNE'!$AA$2:$AA$707,'Infos Relatório'!AY$1)</f>
        <v>0</v>
      </c>
      <c r="AZ389" s="542">
        <f>SUMIFS('Faturamento NNE'!$H$2:$H$707,'Faturamento NNE'!$E$2:$E$707,'Infos Relatório'!$B$326,'Faturamento NNE'!$F$2:$F$707,'Infos Relatório'!$B389,'Faturamento NNE'!$AA$2:$AA$707,'Infos Relatório'!AY$1)</f>
        <v>0</v>
      </c>
      <c r="BA389" s="542">
        <f>SUMIFS('Faturamento NNE'!$K$2:$K$707,'Faturamento NNE'!$E$2:$E$707,'Infos Relatório'!$B$326,'Faturamento NNE'!$F$2:$F$707,'Infos Relatório'!$B389,'Faturamento NNE'!$AA$2:$AA$707,'Infos Relatório'!AY$1)</f>
        <v>0</v>
      </c>
      <c r="BB389" s="546">
        <f>SUMIFS('Faturamento NNE'!$P$2:$P$707,'Faturamento NNE'!$E$2:$E$707,'Infos Relatório'!$B$326,'Faturamento NNE'!$F$2:$F$707,'Infos Relatório'!$B389,'Faturamento NNE'!$AA$2:$AA$707,'Infos Relatório'!AY$1,'Faturamento NNE'!$U$2:$U$707,"Sim")+SUMIFS('Faturamento NNE'!$Q$2:$Q$707,'Faturamento NNE'!$E$2:$E$707,'Infos Relatório'!$B$326,'Faturamento NNE'!$F$2:$F$707,'Infos Relatório'!$B389,'Faturamento NNE'!$AA$2:$AA$707,'Infos Relatório'!AY$1,'Faturamento NNE'!$U$2:$U$707,"Sim")</f>
        <v>0</v>
      </c>
      <c r="BC389" s="227" t="e">
        <f t="shared" si="116"/>
        <v>#DIV/0!</v>
      </c>
      <c r="BD389" s="545">
        <f>SUMIFS('Faturamento NNE'!$I$2:$I$707,'Faturamento NNE'!$E$2:$E$707,'Infos Relatório'!$B$326,'Faturamento NNE'!$F$2:$F$707,'Infos Relatório'!$B389,'Faturamento NNE'!$AA$2:$AA$707,'Infos Relatório'!AY$1)</f>
        <v>0</v>
      </c>
      <c r="BE389" s="541">
        <f>COUNTIFS('Faturamento NNE'!$E$2:$E$707,'Infos Relatório'!$B$326,'Faturamento NNE'!$F$2:$F$707,'Infos Relatório'!$B389,'Faturamento NNE'!$AA$2:$AA$707,'Infos Relatório'!BE$1)</f>
        <v>0</v>
      </c>
      <c r="BF389" s="542">
        <f>SUMIFS('Faturamento NNE'!$H$2:$H$707,'Faturamento NNE'!$E$2:$E$707,'Infos Relatório'!$B$326,'Faturamento NNE'!$F$2:$F$707,'Infos Relatório'!$B389,'Faturamento NNE'!$AA$2:$AA$707,'Infos Relatório'!BE$1)</f>
        <v>0</v>
      </c>
      <c r="BG389" s="542">
        <f>SUMIFS('Faturamento NNE'!$K$2:$K$707,'Faturamento NNE'!$E$2:$E$707,'Infos Relatório'!$B$326,'Faturamento NNE'!$F$2:$F$707,'Infos Relatório'!$B389,'Faturamento NNE'!$AA$2:$AA$707,'Infos Relatório'!BE$1)</f>
        <v>0</v>
      </c>
      <c r="BH389" s="546">
        <f>SUMIFS('Faturamento NNE'!$P$2:$P$707,'Faturamento NNE'!$E$2:$E$707,'Infos Relatório'!$B$326,'Faturamento NNE'!$F$2:$F$707,'Infos Relatório'!$B389,'Faturamento NNE'!$AA$2:$AA$707,'Infos Relatório'!BE$1,'Faturamento NNE'!$U$2:$U$707,"Sim")+SUMIFS('Faturamento NNE'!$Q$2:$Q$707,'Faturamento NNE'!$E$2:$E$707,'Infos Relatório'!$B$326,'Faturamento NNE'!$F$2:$F$707,'Infos Relatório'!$B389,'Faturamento NNE'!$AA$2:$AA$707,'Infos Relatório'!BE$1,'Faturamento NNE'!$U$2:$U$707,"Sim")</f>
        <v>0</v>
      </c>
      <c r="BI389" s="227" t="e">
        <f t="shared" si="117"/>
        <v>#DIV/0!</v>
      </c>
      <c r="BJ389" s="545">
        <f>SUMIFS('Faturamento NNE'!$I$2:$I$707,'Faturamento NNE'!$E$2:$E$707,'Infos Relatório'!$B$326,'Faturamento NNE'!$F$2:$F$707,'Infos Relatório'!$B389,'Faturamento NNE'!$AA$2:$AA$707,'Infos Relatório'!BE$1)</f>
        <v>0</v>
      </c>
      <c r="BK389" s="541">
        <f>COUNTIFS('Faturamento NNE'!$E$2:$E$707,'Infos Relatório'!$B$326,'Faturamento NNE'!$F$2:$F$707,'Infos Relatório'!$B389,'Faturamento NNE'!$AA$2:$AA$707,'Infos Relatório'!BK$1)</f>
        <v>0</v>
      </c>
      <c r="BL389" s="542">
        <f>SUMIFS('Faturamento NNE'!$H$2:$H$707,'Faturamento NNE'!$E$2:$E$707,'Infos Relatório'!$B$326,'Faturamento NNE'!$F$2:$F$707,'Infos Relatório'!$B389,'Faturamento NNE'!$AA$2:$AA$707,'Infos Relatório'!BK$1)</f>
        <v>0</v>
      </c>
      <c r="BM389" s="542">
        <f>SUMIFS('Faturamento NNE'!$K$2:$K$707,'Faturamento NNE'!$E$2:$E$707,'Infos Relatório'!$B$326,'Faturamento NNE'!$F$2:$F$707,'Infos Relatório'!$B389,'Faturamento NNE'!$AA$2:$AA$707,'Infos Relatório'!BK$1)</f>
        <v>0</v>
      </c>
      <c r="BN389" s="546">
        <f>SUMIFS('Faturamento NNE'!$P$2:$P$707,'Faturamento NNE'!$E$2:$E$707,'Infos Relatório'!$B$326,'Faturamento NNE'!$F$2:$F$707,'Infos Relatório'!$B389,'Faturamento NNE'!$AA$2:$AA$707,'Infos Relatório'!BK$1,'Faturamento NNE'!$U$2:$U$707,"Sim")+SUMIFS('Faturamento NNE'!$Q$2:$Q$707,'Faturamento NNE'!$E$2:$E$707,'Infos Relatório'!$B$326,'Faturamento NNE'!$F$2:$F$707,'Infos Relatório'!$B389,'Faturamento NNE'!$AA$2:$AA$707,'Infos Relatório'!BK$1,'Faturamento NNE'!$U$2:$U$707,"Sim")</f>
        <v>0</v>
      </c>
      <c r="BO389" s="227" t="e">
        <f t="shared" si="118"/>
        <v>#DIV/0!</v>
      </c>
      <c r="BP389" s="545">
        <f>SUMIFS('Faturamento NNE'!$I$2:$I$707,'Faturamento NNE'!$E$2:$E$707,'Infos Relatório'!$B$326,'Faturamento NNE'!$F$2:$F$707,'Infos Relatório'!$B389,'Faturamento NNE'!$AA$2:$AA$707,'Infos Relatório'!BK$1)</f>
        <v>0</v>
      </c>
      <c r="BQ389" s="541">
        <f>COUNTIFS('Faturamento NNE'!$E$2:$E$707,'Infos Relatório'!$B$326,'Faturamento NNE'!$F$2:$F$707,'Infos Relatório'!$B389,'Faturamento NNE'!$AA$2:$AA$707,'Infos Relatório'!BQ$1)</f>
        <v>0</v>
      </c>
      <c r="BR389" s="542">
        <f>SUMIFS('Faturamento NNE'!$H$2:$H$707,'Faturamento NNE'!$E$2:$E$707,'Infos Relatório'!$B$326,'Faturamento NNE'!$F$2:$F$707,'Infos Relatório'!$B389,'Faturamento NNE'!$AA$2:$AA$707,'Infos Relatório'!BQ$1)</f>
        <v>0</v>
      </c>
      <c r="BS389" s="542">
        <f>SUMIFS('Faturamento NNE'!$K$2:$K$707,'Faturamento NNE'!$E$2:$E$707,'Infos Relatório'!$B$326,'Faturamento NNE'!$F$2:$F$707,'Infos Relatório'!$B389,'Faturamento NNE'!$AA$2:$AA$707,'Infos Relatório'!BQ$1)</f>
        <v>0</v>
      </c>
      <c r="BT389" s="546">
        <f>SUMIFS('Faturamento NNE'!$P$2:$P$707,'Faturamento NNE'!$E$2:$E$707,'Infos Relatório'!$B$326,'Faturamento NNE'!$F$2:$F$707,'Infos Relatório'!$B389,'Faturamento NNE'!$AA$2:$AA$707,'Infos Relatório'!BQ$1,'Faturamento NNE'!$U$2:$U$707,"Sim")+SUMIFS('Faturamento NNE'!$Q$2:$Q$707,'Faturamento NNE'!$E$2:$E$707,'Infos Relatório'!$B$326,'Faturamento NNE'!$F$2:$F$707,'Infos Relatório'!$B389,'Faturamento NNE'!$AA$2:$AA$707,'Infos Relatório'!BQ$1,'Faturamento NNE'!$U$2:$U$707,"Sim")</f>
        <v>0</v>
      </c>
      <c r="BU389" s="227" t="e">
        <f t="shared" si="119"/>
        <v>#DIV/0!</v>
      </c>
      <c r="BV389" s="545">
        <f>SUMIFS('Faturamento NNE'!$I$2:$I$707,'Faturamento NNE'!$E$2:$E$707,'Infos Relatório'!$B$326,'Faturamento NNE'!$F$2:$F$707,'Infos Relatório'!$B389,'Faturamento NNE'!$AA$2:$AA$707,'Infos Relatório'!BQ$1)</f>
        <v>0</v>
      </c>
    </row>
    <row r="390" spans="2:74">
      <c r="B390" s="217" t="s">
        <v>193</v>
      </c>
      <c r="C390" s="541">
        <f>COUNTIFS('Faturamento NNE'!$E$2:$E$707,'Infos Relatório'!$B$326,'Faturamento NNE'!$F$2:$F$707,'Infos Relatório'!$B390,'Faturamento NNE'!$AA$2:$AA$707,'Infos Relatório'!C$1)</f>
        <v>0</v>
      </c>
      <c r="D390" s="542">
        <f>SUMIFS('Faturamento NNE'!$H$2:$H$707,'Faturamento NNE'!$E$2:$E$707,'Infos Relatório'!$B$326,'Faturamento NNE'!$F$2:$F$707,'Infos Relatório'!$B390,'Faturamento NNE'!$AA$2:$AA$707,'Infos Relatório'!C$1)</f>
        <v>0</v>
      </c>
      <c r="E390" s="543">
        <f>SUMIFS('Faturamento NNE'!$K$2:$K$707,'Faturamento NNE'!$E$2:$E$707,'Infos Relatório'!$B$326,'Faturamento NNE'!$F$2:$F$707,'Infos Relatório'!$B390,'Faturamento NNE'!$AA$2:$AA$707,'Infos Relatório'!C$1)</f>
        <v>0</v>
      </c>
      <c r="F390" s="544">
        <f>SUMIFS('Faturamento NNE'!$P$2:$P$707,'Faturamento NNE'!$E$2:$E$707,'Infos Relatório'!$B$326,'Faturamento NNE'!$F$2:$F$707,'Infos Relatório'!$B390,'Faturamento NNE'!$AA$2:$AA$707,'Infos Relatório'!C$1,'Faturamento NNE'!$U$2:$U$707,"Sim")+SUMIFS('Faturamento NNE'!$Q$2:$Q$707,'Faturamento NNE'!$E$2:$E$707,'Infos Relatório'!$B$326,'Faturamento NNE'!$F$2:$F$707,'Infos Relatório'!$B390,'Faturamento NNE'!$AA$2:$AA$707,'Infos Relatório'!C$1,'Faturamento NNE'!$U$2:$U$707,"Sim")</f>
        <v>0</v>
      </c>
      <c r="G390" s="283" t="e">
        <f t="shared" si="108"/>
        <v>#DIV/0!</v>
      </c>
      <c r="H390" s="545">
        <f>SUMIFS('Faturamento NNE'!$I$2:$I$707,'Faturamento NNE'!$E$2:$E$707,'Infos Relatório'!$B$326,'Faturamento NNE'!$F$2:$F$707,'Infos Relatório'!$B390,'Faturamento NNE'!$AA$2:$AA$707,'Infos Relatório'!C$1)</f>
        <v>0</v>
      </c>
      <c r="I390" s="541">
        <f>COUNTIFS('Faturamento NNE'!$E$2:$E$707,'Infos Relatório'!$B$326,'Faturamento NNE'!$F$2:$F$707,'Infos Relatório'!$B390,'Faturamento NNE'!$AA$2:$AA$707,'Infos Relatório'!I$1)</f>
        <v>0</v>
      </c>
      <c r="J390" s="542">
        <f>SUMIFS('Faturamento NNE'!$H$2:$H$707,'Faturamento NNE'!$E$2:$E$707,'Infos Relatório'!$B$326,'Faturamento NNE'!$F$2:$F$707,'Infos Relatório'!$B390,'Faturamento NNE'!$AA$2:$AA$707,'Infos Relatório'!I$1)</f>
        <v>0</v>
      </c>
      <c r="K390" s="543">
        <f>SUMIFS('Faturamento NNE'!$K$2:$K$707,'Faturamento NNE'!$E$2:$E$707,'Infos Relatório'!$B$326,'Faturamento NNE'!$F$2:$F$707,'Infos Relatório'!$B390,'Faturamento NNE'!$AA$2:$AA$707,'Infos Relatório'!I$1)</f>
        <v>0</v>
      </c>
      <c r="L390" s="544">
        <f>SUMIFS('Faturamento NNE'!$P$2:$P$707,'Faturamento NNE'!$E$2:$E$707,'Infos Relatório'!$B$326,'Faturamento NNE'!$F$2:$F$707,'Infos Relatório'!$B390,'Faturamento NNE'!$AA$2:$AA$707,'Infos Relatório'!I$1,'Faturamento NNE'!$U$2:$U$707,"Sim")+SUMIFS('Faturamento NNE'!$Q$2:$Q$707,'Faturamento NNE'!$E$2:$E$707,'Infos Relatório'!$B$326,'Faturamento NNE'!$F$2:$F$707,'Infos Relatório'!$B390,'Faturamento NNE'!$AA$2:$AA$707,'Infos Relatório'!I$1,'Faturamento NNE'!$U$2:$U$707,"Sim")</f>
        <v>0</v>
      </c>
      <c r="M390" s="283" t="e">
        <f t="shared" si="109"/>
        <v>#DIV/0!</v>
      </c>
      <c r="N390" s="545">
        <f>SUMIFS('Faturamento NNE'!$I$2:$I$707,'Faturamento NNE'!$E$2:$E$707,'Infos Relatório'!$B$326,'Faturamento NNE'!$F$2:$F$707,'Infos Relatório'!$B390,'Faturamento NNE'!$AA$2:$AA$707,'Infos Relatório'!I$1)</f>
        <v>0</v>
      </c>
      <c r="O390" s="541">
        <f>COUNTIFS('Faturamento NNE'!$E$2:$E$707,'Infos Relatório'!$B$326,'Faturamento NNE'!$F$2:$F$707,'Infos Relatório'!$B390,'Faturamento NNE'!$AA$2:$AA$707,'Infos Relatório'!O$1)</f>
        <v>0</v>
      </c>
      <c r="P390" s="542">
        <f>SUMIFS('Faturamento NNE'!$H$2:$H$707,'Faturamento NNE'!$E$2:$E$707,'Infos Relatório'!$B$326,'Faturamento NNE'!$F$2:$F$707,'Infos Relatório'!$B390,'Faturamento NNE'!$AA$2:$AA$707,'Infos Relatório'!O$1)</f>
        <v>0</v>
      </c>
      <c r="Q390" s="542">
        <f>SUMIFS('Faturamento NNE'!$K$2:$K$707,'Faturamento NNE'!$E$2:$E$707,'Infos Relatório'!$B$326,'Faturamento NNE'!$F$2:$F$707,'Infos Relatório'!$B390,'Faturamento NNE'!$AA$2:$AA$707,'Infos Relatório'!O$1)</f>
        <v>0</v>
      </c>
      <c r="R390" s="546">
        <f>SUMIFS('Faturamento NNE'!$P$2:$P$707,'Faturamento NNE'!$E$2:$E$707,'Infos Relatório'!$B$326,'Faturamento NNE'!$F$2:$F$707,'Infos Relatório'!$B390,'Faturamento NNE'!$AA$2:$AA$707,'Infos Relatório'!O$1,'Faturamento NNE'!$U$2:$U$707,"Sim")+SUMIFS('Faturamento NNE'!$Q$2:$Q$707,'Faturamento NNE'!$E$2:$E$707,'Infos Relatório'!$B$326,'Faturamento NNE'!$F$2:$F$707,'Infos Relatório'!$B390,'Faturamento NNE'!$AA$2:$AA$707,'Infos Relatório'!O$1,'Faturamento NNE'!$U$2:$U$707,"Sim")</f>
        <v>0</v>
      </c>
      <c r="S390" s="227" t="e">
        <f t="shared" si="110"/>
        <v>#DIV/0!</v>
      </c>
      <c r="T390" s="545">
        <f>SUMIFS('Faturamento NNE'!$I$2:$I$707,'Faturamento NNE'!$E$2:$E$707,'Infos Relatório'!$B$326,'Faturamento NNE'!$F$2:$F$707,'Infos Relatório'!$B390,'Faturamento NNE'!$AA$2:$AA$707,'Infos Relatório'!O$1)</f>
        <v>0</v>
      </c>
      <c r="U390" s="541">
        <f>COUNTIFS('Faturamento NNE'!$E$2:$E$707,'Infos Relatório'!$B$326,'Faturamento NNE'!$F$2:$F$707,'Infos Relatório'!$B390,'Faturamento NNE'!$AA$2:$AA$707,'Infos Relatório'!U$1)</f>
        <v>0</v>
      </c>
      <c r="V390" s="542">
        <f>SUMIFS('Faturamento NNE'!$H$2:$H$707,'Faturamento NNE'!$E$2:$E$707,'Infos Relatório'!$B$326,'Faturamento NNE'!$F$2:$F$707,'Infos Relatório'!$B390,'Faturamento NNE'!$AA$2:$AA$707,'Infos Relatório'!U$1)</f>
        <v>0</v>
      </c>
      <c r="W390" s="542">
        <f>SUMIFS('Faturamento NNE'!$K$2:$K$707,'Faturamento NNE'!$E$2:$E$707,'Infos Relatório'!$B$326,'Faturamento NNE'!$F$2:$F$707,'Infos Relatório'!$B390,'Faturamento NNE'!$AA$2:$AA$707,'Infos Relatório'!U$1)</f>
        <v>0</v>
      </c>
      <c r="X390" s="546">
        <f>SUMIFS('Faturamento NNE'!$P$2:$P$707,'Faturamento NNE'!$E$2:$E$707,'Infos Relatório'!$B$326,'Faturamento NNE'!$F$2:$F$707,'Infos Relatório'!$B390,'Faturamento NNE'!$AA$2:$AA$707,'Infos Relatório'!U$1,'Faturamento NNE'!$U$2:$U$707,"Sim")+SUMIFS('Faturamento NNE'!$Q$2:$Q$707,'Faturamento NNE'!$E$2:$E$707,'Infos Relatório'!$B$326,'Faturamento NNE'!$F$2:$F$707,'Infos Relatório'!$B390,'Faturamento NNE'!$AA$2:$AA$707,'Infos Relatório'!U$1,'Faturamento NNE'!$U$2:$U$707,"Sim")</f>
        <v>0</v>
      </c>
      <c r="Y390" s="227" t="e">
        <f t="shared" si="111"/>
        <v>#DIV/0!</v>
      </c>
      <c r="Z390" s="545">
        <f>SUMIFS('Faturamento NNE'!$I$2:$I$707,'Faturamento NNE'!$E$2:$E$707,'Infos Relatório'!$B$326,'Faturamento NNE'!$F$2:$F$707,'Infos Relatório'!$B390,'Faturamento NNE'!$AA$2:$AA$707,'Infos Relatório'!U$1)</f>
        <v>0</v>
      </c>
      <c r="AA390" s="541">
        <f>COUNTIFS('Faturamento NNE'!$E$2:$E$707,'Infos Relatório'!$B$326,'Faturamento NNE'!$F$2:$F$707,'Infos Relatório'!$B390,'Faturamento NNE'!$AA$2:$AA$707,'Infos Relatório'!AA$1)</f>
        <v>0</v>
      </c>
      <c r="AB390" s="542">
        <f>SUMIFS('Faturamento NNE'!$H$2:$H$707,'Faturamento NNE'!$E$2:$E$707,'Infos Relatório'!$B$326,'Faturamento NNE'!$F$2:$F$707,'Infos Relatório'!$B390,'Faturamento NNE'!$AA$2:$AA$707,'Infos Relatório'!AA$1)</f>
        <v>0</v>
      </c>
      <c r="AC390" s="542">
        <f>SUMIFS('Faturamento NNE'!$K$2:$K$707,'Faturamento NNE'!$E$2:$E$707,'Infos Relatório'!$B$326,'Faturamento NNE'!$F$2:$F$707,'Infos Relatório'!$B390,'Faturamento NNE'!$AA$2:$AA$707,'Infos Relatório'!AA$1)</f>
        <v>0</v>
      </c>
      <c r="AD390" s="546">
        <f>SUMIFS('Faturamento NNE'!$P$2:$P$707,'Faturamento NNE'!$E$2:$E$707,'Infos Relatório'!$B$326,'Faturamento NNE'!$F$2:$F$707,'Infos Relatório'!$B390,'Faturamento NNE'!$AA$2:$AA$707,'Infos Relatório'!AA$1,'Faturamento NNE'!$U$2:$U$707,"Sim")+SUMIFS('Faturamento NNE'!$Q$2:$Q$707,'Faturamento NNE'!$E$2:$E$707,'Infos Relatório'!$B$326,'Faturamento NNE'!$F$2:$F$707,'Infos Relatório'!$B390,'Faturamento NNE'!$AA$2:$AA$707,'Infos Relatório'!AA$1,'Faturamento NNE'!$U$2:$U$707,"Sim")</f>
        <v>0</v>
      </c>
      <c r="AE390" s="227" t="e">
        <f t="shared" si="112"/>
        <v>#DIV/0!</v>
      </c>
      <c r="AF390" s="545">
        <f>SUMIFS('Faturamento NNE'!$I$2:$I$707,'Faturamento NNE'!$E$2:$E$707,'Infos Relatório'!$B$326,'Faturamento NNE'!$F$2:$F$707,'Infos Relatório'!$B390,'Faturamento NNE'!$AA$2:$AA$707,'Infos Relatório'!AA$1)</f>
        <v>0</v>
      </c>
      <c r="AG390" s="541">
        <f>COUNTIFS('Faturamento NNE'!$E$2:$E$707,'Infos Relatório'!$B$326,'Faturamento NNE'!$F$2:$F$707,'Infos Relatório'!$B390,'Faturamento NNE'!$AA$2:$AA$707,'Infos Relatório'!AG$1)</f>
        <v>0</v>
      </c>
      <c r="AH390" s="542">
        <f>SUMIFS('Faturamento NNE'!$H$2:$H$707,'Faturamento NNE'!$E$2:$E$707,'Infos Relatório'!$B$326,'Faturamento NNE'!$F$2:$F$707,'Infos Relatório'!$B390,'Faturamento NNE'!$AA$2:$AA$707,'Infos Relatório'!AG$1)</f>
        <v>0</v>
      </c>
      <c r="AI390" s="542">
        <f>SUMIFS('Faturamento NNE'!$K$2:$K$707,'Faturamento NNE'!$E$2:$E$707,'Infos Relatório'!$B$326,'Faturamento NNE'!$F$2:$F$707,'Infos Relatório'!$B390,'Faturamento NNE'!$AA$2:$AA$707,'Infos Relatório'!AG$1)</f>
        <v>0</v>
      </c>
      <c r="AJ390" s="546">
        <f>SUMIFS('Faturamento NNE'!$P$2:$P$707,'Faturamento NNE'!$E$2:$E$707,'Infos Relatório'!$B$326,'Faturamento NNE'!$F$2:$F$707,'Infos Relatório'!$B390,'Faturamento NNE'!$AA$2:$AA$707,'Infos Relatório'!AG$1,'Faturamento NNE'!$U$2:$U$707,"Sim")+SUMIFS('Faturamento NNE'!$Q$2:$Q$707,'Faturamento NNE'!$E$2:$E$707,'Infos Relatório'!$B$326,'Faturamento NNE'!$F$2:$F$707,'Infos Relatório'!$B390,'Faturamento NNE'!$AA$2:$AA$707,'Infos Relatório'!AG$1,'Faturamento NNE'!$U$2:$U$707,"Sim")</f>
        <v>0</v>
      </c>
      <c r="AK390" s="227" t="e">
        <f t="shared" si="113"/>
        <v>#DIV/0!</v>
      </c>
      <c r="AL390" s="545">
        <f>SUMIFS('Faturamento NNE'!$I$2:$I$707,'Faturamento NNE'!$E$2:$E$707,'Infos Relatório'!$B$326,'Faturamento NNE'!$F$2:$F$707,'Infos Relatório'!$B390,'Faturamento NNE'!$AA$2:$AA$707,'Infos Relatório'!AG$1)</f>
        <v>0</v>
      </c>
      <c r="AM390" s="541">
        <f>COUNTIFS('Faturamento NNE'!$E$2:$E$707,'Infos Relatório'!$B$326,'Faturamento NNE'!$F$2:$F$707,'Infos Relatório'!$B390,'Faturamento NNE'!$AA$2:$AA$707,'Infos Relatório'!AM$1)</f>
        <v>0</v>
      </c>
      <c r="AN390" s="542">
        <f>SUMIFS('Faturamento NNE'!$H$2:$H$707,'Faturamento NNE'!$E$2:$E$707,'Infos Relatório'!$B$326,'Faturamento NNE'!$F$2:$F$707,'Infos Relatório'!$B390,'Faturamento NNE'!$AA$2:$AA$707,'Infos Relatório'!AM$1)</f>
        <v>0</v>
      </c>
      <c r="AO390" s="542">
        <f>SUMIFS('Faturamento NNE'!$K$2:$K$707,'Faturamento NNE'!$E$2:$E$707,'Infos Relatório'!$B$326,'Faturamento NNE'!$F$2:$F$707,'Infos Relatório'!$B390,'Faturamento NNE'!$AA$2:$AA$707,'Infos Relatório'!AM$1)</f>
        <v>0</v>
      </c>
      <c r="AP390" s="546">
        <f>SUMIFS('Faturamento NNE'!$P$2:$P$707,'Faturamento NNE'!$E$2:$E$707,'Infos Relatório'!$B$326,'Faturamento NNE'!$F$2:$F$707,'Infos Relatório'!$B390,'Faturamento NNE'!$AA$2:$AA$707,'Infos Relatório'!AM$1,'Faturamento NNE'!$U$2:$U$707,"Sim")+SUMIFS('Faturamento NNE'!$Q$2:$Q$707,'Faturamento NNE'!$E$2:$E$707,'Infos Relatório'!$B$326,'Faturamento NNE'!$F$2:$F$707,'Infos Relatório'!$B390,'Faturamento NNE'!$AA$2:$AA$707,'Infos Relatório'!AM$1,'Faturamento NNE'!$U$2:$U$707,"Sim")</f>
        <v>0</v>
      </c>
      <c r="AQ390" s="227" t="e">
        <f t="shared" si="114"/>
        <v>#DIV/0!</v>
      </c>
      <c r="AR390" s="545">
        <f>SUMIFS('Faturamento NNE'!$I$2:$I$707,'Faturamento NNE'!$E$2:$E$707,'Infos Relatório'!$B$326,'Faturamento NNE'!$F$2:$F$707,'Infos Relatório'!$B390,'Faturamento NNE'!$AA$2:$AA$707,'Infos Relatório'!AM$1)</f>
        <v>0</v>
      </c>
      <c r="AS390" s="541">
        <f>COUNTIFS('Faturamento NNE'!$E$2:$E$707,'Infos Relatório'!$B$326,'Faturamento NNE'!$F$2:$F$707,'Infos Relatório'!$B390,'Faturamento NNE'!$AA$2:$AA$707,'Infos Relatório'!AS$1)</f>
        <v>0</v>
      </c>
      <c r="AT390" s="542">
        <f>SUMIFS('Faturamento NNE'!$H$2:$H$707,'Faturamento NNE'!$E$2:$E$707,'Infos Relatório'!$B$326,'Faturamento NNE'!$F$2:$F$707,'Infos Relatório'!$B390,'Faturamento NNE'!$AA$2:$AA$707,'Infos Relatório'!AS$1)</f>
        <v>0</v>
      </c>
      <c r="AU390" s="542">
        <f>SUMIFS('Faturamento NNE'!$K$2:$K$707,'Faturamento NNE'!$E$2:$E$707,'Infos Relatório'!$B$326,'Faturamento NNE'!$F$2:$F$707,'Infos Relatório'!$B390,'Faturamento NNE'!$AA$2:$AA$707,'Infos Relatório'!AS$1)</f>
        <v>0</v>
      </c>
      <c r="AV390" s="546">
        <f>SUMIFS('Faturamento NNE'!$P$2:$P$707,'Faturamento NNE'!$E$2:$E$707,'Infos Relatório'!$B$326,'Faturamento NNE'!$F$2:$F$707,'Infos Relatório'!$B390,'Faturamento NNE'!$AA$2:$AA$707,'Infos Relatório'!AS$1,'Faturamento NNE'!$U$2:$U$707,"Sim")+SUMIFS('Faturamento NNE'!$Q$2:$Q$707,'Faturamento NNE'!$E$2:$E$707,'Infos Relatório'!$B$326,'Faturamento NNE'!$F$2:$F$707,'Infos Relatório'!$B390,'Faturamento NNE'!$AA$2:$AA$707,'Infos Relatório'!AS$1,'Faturamento NNE'!$U$2:$U$707,"Sim")</f>
        <v>0</v>
      </c>
      <c r="AW390" s="227" t="e">
        <f t="shared" si="115"/>
        <v>#DIV/0!</v>
      </c>
      <c r="AX390" s="545">
        <f>SUMIFS('Faturamento NNE'!$I$2:$I$707,'Faturamento NNE'!$E$2:$E$707,'Infos Relatório'!$B$326,'Faturamento NNE'!$F$2:$F$707,'Infos Relatório'!$B390,'Faturamento NNE'!$AA$2:$AA$707,'Infos Relatório'!AS$1)</f>
        <v>0</v>
      </c>
      <c r="AY390" s="541">
        <f>COUNTIFS('Faturamento NNE'!$E$2:$E$707,'Infos Relatório'!$B$326,'Faturamento NNE'!$F$2:$F$707,'Infos Relatório'!$B390,'Faturamento NNE'!$AA$2:$AA$707,'Infos Relatório'!AY$1)</f>
        <v>0</v>
      </c>
      <c r="AZ390" s="542">
        <f>SUMIFS('Faturamento NNE'!$H$2:$H$707,'Faturamento NNE'!$E$2:$E$707,'Infos Relatório'!$B$326,'Faturamento NNE'!$F$2:$F$707,'Infos Relatório'!$B390,'Faturamento NNE'!$AA$2:$AA$707,'Infos Relatório'!AY$1)</f>
        <v>0</v>
      </c>
      <c r="BA390" s="542">
        <f>SUMIFS('Faturamento NNE'!$K$2:$K$707,'Faturamento NNE'!$E$2:$E$707,'Infos Relatório'!$B$326,'Faturamento NNE'!$F$2:$F$707,'Infos Relatório'!$B390,'Faturamento NNE'!$AA$2:$AA$707,'Infos Relatório'!AY$1)</f>
        <v>0</v>
      </c>
      <c r="BB390" s="546">
        <f>SUMIFS('Faturamento NNE'!$P$2:$P$707,'Faturamento NNE'!$E$2:$E$707,'Infos Relatório'!$B$326,'Faturamento NNE'!$F$2:$F$707,'Infos Relatório'!$B390,'Faturamento NNE'!$AA$2:$AA$707,'Infos Relatório'!AY$1,'Faturamento NNE'!$U$2:$U$707,"Sim")+SUMIFS('Faturamento NNE'!$Q$2:$Q$707,'Faturamento NNE'!$E$2:$E$707,'Infos Relatório'!$B$326,'Faturamento NNE'!$F$2:$F$707,'Infos Relatório'!$B390,'Faturamento NNE'!$AA$2:$AA$707,'Infos Relatório'!AY$1,'Faturamento NNE'!$U$2:$U$707,"Sim")</f>
        <v>0</v>
      </c>
      <c r="BC390" s="227" t="e">
        <f t="shared" si="116"/>
        <v>#DIV/0!</v>
      </c>
      <c r="BD390" s="545">
        <f>SUMIFS('Faturamento NNE'!$I$2:$I$707,'Faturamento NNE'!$E$2:$E$707,'Infos Relatório'!$B$326,'Faturamento NNE'!$F$2:$F$707,'Infos Relatório'!$B390,'Faturamento NNE'!$AA$2:$AA$707,'Infos Relatório'!AY$1)</f>
        <v>0</v>
      </c>
      <c r="BE390" s="541">
        <f>COUNTIFS('Faturamento NNE'!$E$2:$E$707,'Infos Relatório'!$B$326,'Faturamento NNE'!$F$2:$F$707,'Infos Relatório'!$B390,'Faturamento NNE'!$AA$2:$AA$707,'Infos Relatório'!BE$1)</f>
        <v>0</v>
      </c>
      <c r="BF390" s="542">
        <f>SUMIFS('Faturamento NNE'!$H$2:$H$707,'Faturamento NNE'!$E$2:$E$707,'Infos Relatório'!$B$326,'Faturamento NNE'!$F$2:$F$707,'Infos Relatório'!$B390,'Faturamento NNE'!$AA$2:$AA$707,'Infos Relatório'!BE$1)</f>
        <v>0</v>
      </c>
      <c r="BG390" s="542">
        <f>SUMIFS('Faturamento NNE'!$K$2:$K$707,'Faturamento NNE'!$E$2:$E$707,'Infos Relatório'!$B$326,'Faturamento NNE'!$F$2:$F$707,'Infos Relatório'!$B390,'Faturamento NNE'!$AA$2:$AA$707,'Infos Relatório'!BE$1)</f>
        <v>0</v>
      </c>
      <c r="BH390" s="546">
        <f>SUMIFS('Faturamento NNE'!$P$2:$P$707,'Faturamento NNE'!$E$2:$E$707,'Infos Relatório'!$B$326,'Faturamento NNE'!$F$2:$F$707,'Infos Relatório'!$B390,'Faturamento NNE'!$AA$2:$AA$707,'Infos Relatório'!BE$1,'Faturamento NNE'!$U$2:$U$707,"Sim")+SUMIFS('Faturamento NNE'!$Q$2:$Q$707,'Faturamento NNE'!$E$2:$E$707,'Infos Relatório'!$B$326,'Faturamento NNE'!$F$2:$F$707,'Infos Relatório'!$B390,'Faturamento NNE'!$AA$2:$AA$707,'Infos Relatório'!BE$1,'Faturamento NNE'!$U$2:$U$707,"Sim")</f>
        <v>0</v>
      </c>
      <c r="BI390" s="227" t="e">
        <f t="shared" si="117"/>
        <v>#DIV/0!</v>
      </c>
      <c r="BJ390" s="545">
        <f>SUMIFS('Faturamento NNE'!$I$2:$I$707,'Faturamento NNE'!$E$2:$E$707,'Infos Relatório'!$B$326,'Faturamento NNE'!$F$2:$F$707,'Infos Relatório'!$B390,'Faturamento NNE'!$AA$2:$AA$707,'Infos Relatório'!BE$1)</f>
        <v>0</v>
      </c>
      <c r="BK390" s="541">
        <f>COUNTIFS('Faturamento NNE'!$E$2:$E$707,'Infos Relatório'!$B$326,'Faturamento NNE'!$F$2:$F$707,'Infos Relatório'!$B390,'Faturamento NNE'!$AA$2:$AA$707,'Infos Relatório'!BK$1)</f>
        <v>0</v>
      </c>
      <c r="BL390" s="542">
        <f>SUMIFS('Faturamento NNE'!$H$2:$H$707,'Faturamento NNE'!$E$2:$E$707,'Infos Relatório'!$B$326,'Faturamento NNE'!$F$2:$F$707,'Infos Relatório'!$B390,'Faturamento NNE'!$AA$2:$AA$707,'Infos Relatório'!BK$1)</f>
        <v>0</v>
      </c>
      <c r="BM390" s="542">
        <f>SUMIFS('Faturamento NNE'!$K$2:$K$707,'Faturamento NNE'!$E$2:$E$707,'Infos Relatório'!$B$326,'Faturamento NNE'!$F$2:$F$707,'Infos Relatório'!$B390,'Faturamento NNE'!$AA$2:$AA$707,'Infos Relatório'!BK$1)</f>
        <v>0</v>
      </c>
      <c r="BN390" s="546">
        <f>SUMIFS('Faturamento NNE'!$P$2:$P$707,'Faturamento NNE'!$E$2:$E$707,'Infos Relatório'!$B$326,'Faturamento NNE'!$F$2:$F$707,'Infos Relatório'!$B390,'Faturamento NNE'!$AA$2:$AA$707,'Infos Relatório'!BK$1,'Faturamento NNE'!$U$2:$U$707,"Sim")+SUMIFS('Faturamento NNE'!$Q$2:$Q$707,'Faturamento NNE'!$E$2:$E$707,'Infos Relatório'!$B$326,'Faturamento NNE'!$F$2:$F$707,'Infos Relatório'!$B390,'Faturamento NNE'!$AA$2:$AA$707,'Infos Relatório'!BK$1,'Faturamento NNE'!$U$2:$U$707,"Sim")</f>
        <v>0</v>
      </c>
      <c r="BO390" s="227" t="e">
        <f t="shared" si="118"/>
        <v>#DIV/0!</v>
      </c>
      <c r="BP390" s="545">
        <f>SUMIFS('Faturamento NNE'!$I$2:$I$707,'Faturamento NNE'!$E$2:$E$707,'Infos Relatório'!$B$326,'Faturamento NNE'!$F$2:$F$707,'Infos Relatório'!$B390,'Faturamento NNE'!$AA$2:$AA$707,'Infos Relatório'!BK$1)</f>
        <v>0</v>
      </c>
      <c r="BQ390" s="541">
        <f>COUNTIFS('Faturamento NNE'!$E$2:$E$707,'Infos Relatório'!$B$326,'Faturamento NNE'!$F$2:$F$707,'Infos Relatório'!$B390,'Faturamento NNE'!$AA$2:$AA$707,'Infos Relatório'!BQ$1)</f>
        <v>0</v>
      </c>
      <c r="BR390" s="542">
        <f>SUMIFS('Faturamento NNE'!$H$2:$H$707,'Faturamento NNE'!$E$2:$E$707,'Infos Relatório'!$B$326,'Faturamento NNE'!$F$2:$F$707,'Infos Relatório'!$B390,'Faturamento NNE'!$AA$2:$AA$707,'Infos Relatório'!BQ$1)</f>
        <v>0</v>
      </c>
      <c r="BS390" s="542">
        <f>SUMIFS('Faturamento NNE'!$K$2:$K$707,'Faturamento NNE'!$E$2:$E$707,'Infos Relatório'!$B$326,'Faturamento NNE'!$F$2:$F$707,'Infos Relatório'!$B390,'Faturamento NNE'!$AA$2:$AA$707,'Infos Relatório'!BQ$1)</f>
        <v>0</v>
      </c>
      <c r="BT390" s="546">
        <f>SUMIFS('Faturamento NNE'!$P$2:$P$707,'Faturamento NNE'!$E$2:$E$707,'Infos Relatório'!$B$326,'Faturamento NNE'!$F$2:$F$707,'Infos Relatório'!$B390,'Faturamento NNE'!$AA$2:$AA$707,'Infos Relatório'!BQ$1,'Faturamento NNE'!$U$2:$U$707,"Sim")+SUMIFS('Faturamento NNE'!$Q$2:$Q$707,'Faturamento NNE'!$E$2:$E$707,'Infos Relatório'!$B$326,'Faturamento NNE'!$F$2:$F$707,'Infos Relatório'!$B390,'Faturamento NNE'!$AA$2:$AA$707,'Infos Relatório'!BQ$1,'Faturamento NNE'!$U$2:$U$707,"Sim")</f>
        <v>0</v>
      </c>
      <c r="BU390" s="227" t="e">
        <f t="shared" si="119"/>
        <v>#DIV/0!</v>
      </c>
      <c r="BV390" s="545">
        <f>SUMIFS('Faturamento NNE'!$I$2:$I$707,'Faturamento NNE'!$E$2:$E$707,'Infos Relatório'!$B$326,'Faturamento NNE'!$F$2:$F$707,'Infos Relatório'!$B390,'Faturamento NNE'!$AA$2:$AA$707,'Infos Relatório'!BQ$1)</f>
        <v>0</v>
      </c>
    </row>
    <row r="391" spans="2:74">
      <c r="B391" s="217" t="s">
        <v>194</v>
      </c>
      <c r="C391" s="541">
        <f>COUNTIFS('Faturamento NNE'!$E$2:$E$707,'Infos Relatório'!$B$326,'Faturamento NNE'!$F$2:$F$707,'Infos Relatório'!$B391,'Faturamento NNE'!$AA$2:$AA$707,'Infos Relatório'!C$1)</f>
        <v>0</v>
      </c>
      <c r="D391" s="542">
        <f>SUMIFS('Faturamento NNE'!$H$2:$H$707,'Faturamento NNE'!$E$2:$E$707,'Infos Relatório'!$B$326,'Faturamento NNE'!$F$2:$F$707,'Infos Relatório'!$B391,'Faturamento NNE'!$AA$2:$AA$707,'Infos Relatório'!C$1)</f>
        <v>0</v>
      </c>
      <c r="E391" s="543">
        <f>SUMIFS('Faturamento NNE'!$K$2:$K$707,'Faturamento NNE'!$E$2:$E$707,'Infos Relatório'!$B$326,'Faturamento NNE'!$F$2:$F$707,'Infos Relatório'!$B391,'Faturamento NNE'!$AA$2:$AA$707,'Infos Relatório'!C$1)</f>
        <v>0</v>
      </c>
      <c r="F391" s="544">
        <f>SUMIFS('Faturamento NNE'!$P$2:$P$707,'Faturamento NNE'!$E$2:$E$707,'Infos Relatório'!$B$326,'Faturamento NNE'!$F$2:$F$707,'Infos Relatório'!$B391,'Faturamento NNE'!$AA$2:$AA$707,'Infos Relatório'!C$1,'Faturamento NNE'!$U$2:$U$707,"Sim")+SUMIFS('Faturamento NNE'!$Q$2:$Q$707,'Faturamento NNE'!$E$2:$E$707,'Infos Relatório'!$B$326,'Faturamento NNE'!$F$2:$F$707,'Infos Relatório'!$B391,'Faturamento NNE'!$AA$2:$AA$707,'Infos Relatório'!C$1,'Faturamento NNE'!$U$2:$U$707,"Sim")</f>
        <v>0</v>
      </c>
      <c r="G391" s="283" t="e">
        <f t="shared" si="108"/>
        <v>#DIV/0!</v>
      </c>
      <c r="H391" s="545">
        <f>SUMIFS('Faturamento NNE'!$I$2:$I$707,'Faturamento NNE'!$E$2:$E$707,'Infos Relatório'!$B$326,'Faturamento NNE'!$F$2:$F$707,'Infos Relatório'!$B391,'Faturamento NNE'!$AA$2:$AA$707,'Infos Relatório'!C$1)</f>
        <v>0</v>
      </c>
      <c r="I391" s="541">
        <f>COUNTIFS('Faturamento NNE'!$E$2:$E$707,'Infos Relatório'!$B$326,'Faturamento NNE'!$F$2:$F$707,'Infos Relatório'!$B391,'Faturamento NNE'!$AA$2:$AA$707,'Infos Relatório'!I$1)</f>
        <v>0</v>
      </c>
      <c r="J391" s="542">
        <f>SUMIFS('Faturamento NNE'!$H$2:$H$707,'Faturamento NNE'!$E$2:$E$707,'Infos Relatório'!$B$326,'Faturamento NNE'!$F$2:$F$707,'Infos Relatório'!$B391,'Faturamento NNE'!$AA$2:$AA$707,'Infos Relatório'!I$1)</f>
        <v>0</v>
      </c>
      <c r="K391" s="543">
        <f>SUMIFS('Faturamento NNE'!$K$2:$K$707,'Faturamento NNE'!$E$2:$E$707,'Infos Relatório'!$B$326,'Faturamento NNE'!$F$2:$F$707,'Infos Relatório'!$B391,'Faturamento NNE'!$AA$2:$AA$707,'Infos Relatório'!I$1)</f>
        <v>0</v>
      </c>
      <c r="L391" s="544">
        <f>SUMIFS('Faturamento NNE'!$P$2:$P$707,'Faturamento NNE'!$E$2:$E$707,'Infos Relatório'!$B$326,'Faturamento NNE'!$F$2:$F$707,'Infos Relatório'!$B391,'Faturamento NNE'!$AA$2:$AA$707,'Infos Relatório'!I$1,'Faturamento NNE'!$U$2:$U$707,"Sim")+SUMIFS('Faturamento NNE'!$Q$2:$Q$707,'Faturamento NNE'!$E$2:$E$707,'Infos Relatório'!$B$326,'Faturamento NNE'!$F$2:$F$707,'Infos Relatório'!$B391,'Faturamento NNE'!$AA$2:$AA$707,'Infos Relatório'!I$1,'Faturamento NNE'!$U$2:$U$707,"Sim")</f>
        <v>0</v>
      </c>
      <c r="M391" s="283" t="e">
        <f t="shared" si="109"/>
        <v>#DIV/0!</v>
      </c>
      <c r="N391" s="545">
        <f>SUMIFS('Faturamento NNE'!$I$2:$I$707,'Faturamento NNE'!$E$2:$E$707,'Infos Relatório'!$B$326,'Faturamento NNE'!$F$2:$F$707,'Infos Relatório'!$B391,'Faturamento NNE'!$AA$2:$AA$707,'Infos Relatório'!I$1)</f>
        <v>0</v>
      </c>
      <c r="O391" s="541">
        <f>COUNTIFS('Faturamento NNE'!$E$2:$E$707,'Infos Relatório'!$B$326,'Faturamento NNE'!$F$2:$F$707,'Infos Relatório'!$B391,'Faturamento NNE'!$AA$2:$AA$707,'Infos Relatório'!O$1)</f>
        <v>0</v>
      </c>
      <c r="P391" s="542">
        <f>SUMIFS('Faturamento NNE'!$H$2:$H$707,'Faturamento NNE'!$E$2:$E$707,'Infos Relatório'!$B$326,'Faturamento NNE'!$F$2:$F$707,'Infos Relatório'!$B391,'Faturamento NNE'!$AA$2:$AA$707,'Infos Relatório'!O$1)</f>
        <v>0</v>
      </c>
      <c r="Q391" s="542">
        <f>SUMIFS('Faturamento NNE'!$K$2:$K$707,'Faturamento NNE'!$E$2:$E$707,'Infos Relatório'!$B$326,'Faturamento NNE'!$F$2:$F$707,'Infos Relatório'!$B391,'Faturamento NNE'!$AA$2:$AA$707,'Infos Relatório'!O$1)</f>
        <v>0</v>
      </c>
      <c r="R391" s="546">
        <f>SUMIFS('Faturamento NNE'!$P$2:$P$707,'Faturamento NNE'!$E$2:$E$707,'Infos Relatório'!$B$326,'Faturamento NNE'!$F$2:$F$707,'Infos Relatório'!$B391,'Faturamento NNE'!$AA$2:$AA$707,'Infos Relatório'!O$1,'Faturamento NNE'!$U$2:$U$707,"Sim")+SUMIFS('Faturamento NNE'!$Q$2:$Q$707,'Faturamento NNE'!$E$2:$E$707,'Infos Relatório'!$B$326,'Faturamento NNE'!$F$2:$F$707,'Infos Relatório'!$B391,'Faturamento NNE'!$AA$2:$AA$707,'Infos Relatório'!O$1,'Faturamento NNE'!$U$2:$U$707,"Sim")</f>
        <v>0</v>
      </c>
      <c r="S391" s="227" t="e">
        <f t="shared" si="110"/>
        <v>#DIV/0!</v>
      </c>
      <c r="T391" s="545">
        <f>SUMIFS('Faturamento NNE'!$I$2:$I$707,'Faturamento NNE'!$E$2:$E$707,'Infos Relatório'!$B$326,'Faturamento NNE'!$F$2:$F$707,'Infos Relatório'!$B391,'Faturamento NNE'!$AA$2:$AA$707,'Infos Relatório'!O$1)</f>
        <v>0</v>
      </c>
      <c r="U391" s="541">
        <f>COUNTIFS('Faturamento NNE'!$E$2:$E$707,'Infos Relatório'!$B$326,'Faturamento NNE'!$F$2:$F$707,'Infos Relatório'!$B391,'Faturamento NNE'!$AA$2:$AA$707,'Infos Relatório'!U$1)</f>
        <v>0</v>
      </c>
      <c r="V391" s="542">
        <f>SUMIFS('Faturamento NNE'!$H$2:$H$707,'Faturamento NNE'!$E$2:$E$707,'Infos Relatório'!$B$326,'Faturamento NNE'!$F$2:$F$707,'Infos Relatório'!$B391,'Faturamento NNE'!$AA$2:$AA$707,'Infos Relatório'!U$1)</f>
        <v>0</v>
      </c>
      <c r="W391" s="542">
        <f>SUMIFS('Faturamento NNE'!$K$2:$K$707,'Faturamento NNE'!$E$2:$E$707,'Infos Relatório'!$B$326,'Faturamento NNE'!$F$2:$F$707,'Infos Relatório'!$B391,'Faturamento NNE'!$AA$2:$AA$707,'Infos Relatório'!U$1)</f>
        <v>0</v>
      </c>
      <c r="X391" s="546">
        <f>SUMIFS('Faturamento NNE'!$P$2:$P$707,'Faturamento NNE'!$E$2:$E$707,'Infos Relatório'!$B$326,'Faturamento NNE'!$F$2:$F$707,'Infos Relatório'!$B391,'Faturamento NNE'!$AA$2:$AA$707,'Infos Relatório'!U$1,'Faturamento NNE'!$U$2:$U$707,"Sim")+SUMIFS('Faturamento NNE'!$Q$2:$Q$707,'Faturamento NNE'!$E$2:$E$707,'Infos Relatório'!$B$326,'Faturamento NNE'!$F$2:$F$707,'Infos Relatório'!$B391,'Faturamento NNE'!$AA$2:$AA$707,'Infos Relatório'!U$1,'Faturamento NNE'!$U$2:$U$707,"Sim")</f>
        <v>0</v>
      </c>
      <c r="Y391" s="227" t="e">
        <f t="shared" si="111"/>
        <v>#DIV/0!</v>
      </c>
      <c r="Z391" s="545">
        <f>SUMIFS('Faturamento NNE'!$I$2:$I$707,'Faturamento NNE'!$E$2:$E$707,'Infos Relatório'!$B$326,'Faturamento NNE'!$F$2:$F$707,'Infos Relatório'!$B391,'Faturamento NNE'!$AA$2:$AA$707,'Infos Relatório'!U$1)</f>
        <v>0</v>
      </c>
      <c r="AA391" s="541">
        <f>COUNTIFS('Faturamento NNE'!$E$2:$E$707,'Infos Relatório'!$B$326,'Faturamento NNE'!$F$2:$F$707,'Infos Relatório'!$B391,'Faturamento NNE'!$AA$2:$AA$707,'Infos Relatório'!AA$1)</f>
        <v>0</v>
      </c>
      <c r="AB391" s="542">
        <f>SUMIFS('Faturamento NNE'!$H$2:$H$707,'Faturamento NNE'!$E$2:$E$707,'Infos Relatório'!$B$326,'Faturamento NNE'!$F$2:$F$707,'Infos Relatório'!$B391,'Faturamento NNE'!$AA$2:$AA$707,'Infos Relatório'!AA$1)</f>
        <v>0</v>
      </c>
      <c r="AC391" s="542">
        <f>SUMIFS('Faturamento NNE'!$K$2:$K$707,'Faturamento NNE'!$E$2:$E$707,'Infos Relatório'!$B$326,'Faturamento NNE'!$F$2:$F$707,'Infos Relatório'!$B391,'Faturamento NNE'!$AA$2:$AA$707,'Infos Relatório'!AA$1)</f>
        <v>0</v>
      </c>
      <c r="AD391" s="546">
        <f>SUMIFS('Faturamento NNE'!$P$2:$P$707,'Faturamento NNE'!$E$2:$E$707,'Infos Relatório'!$B$326,'Faturamento NNE'!$F$2:$F$707,'Infos Relatório'!$B391,'Faturamento NNE'!$AA$2:$AA$707,'Infos Relatório'!AA$1,'Faturamento NNE'!$U$2:$U$707,"Sim")+SUMIFS('Faturamento NNE'!$Q$2:$Q$707,'Faturamento NNE'!$E$2:$E$707,'Infos Relatório'!$B$326,'Faturamento NNE'!$F$2:$F$707,'Infos Relatório'!$B391,'Faturamento NNE'!$AA$2:$AA$707,'Infos Relatório'!AA$1,'Faturamento NNE'!$U$2:$U$707,"Sim")</f>
        <v>0</v>
      </c>
      <c r="AE391" s="227" t="e">
        <f t="shared" si="112"/>
        <v>#DIV/0!</v>
      </c>
      <c r="AF391" s="545">
        <f>SUMIFS('Faturamento NNE'!$I$2:$I$707,'Faturamento NNE'!$E$2:$E$707,'Infos Relatório'!$B$326,'Faturamento NNE'!$F$2:$F$707,'Infos Relatório'!$B391,'Faturamento NNE'!$AA$2:$AA$707,'Infos Relatório'!AA$1)</f>
        <v>0</v>
      </c>
      <c r="AG391" s="541">
        <f>COUNTIFS('Faturamento NNE'!$E$2:$E$707,'Infos Relatório'!$B$326,'Faturamento NNE'!$F$2:$F$707,'Infos Relatório'!$B391,'Faturamento NNE'!$AA$2:$AA$707,'Infos Relatório'!AG$1)</f>
        <v>0</v>
      </c>
      <c r="AH391" s="542">
        <f>SUMIFS('Faturamento NNE'!$H$2:$H$707,'Faturamento NNE'!$E$2:$E$707,'Infos Relatório'!$B$326,'Faturamento NNE'!$F$2:$F$707,'Infos Relatório'!$B391,'Faturamento NNE'!$AA$2:$AA$707,'Infos Relatório'!AG$1)</f>
        <v>0</v>
      </c>
      <c r="AI391" s="542">
        <f>SUMIFS('Faturamento NNE'!$K$2:$K$707,'Faturamento NNE'!$E$2:$E$707,'Infos Relatório'!$B$326,'Faturamento NNE'!$F$2:$F$707,'Infos Relatório'!$B391,'Faturamento NNE'!$AA$2:$AA$707,'Infos Relatório'!AG$1)</f>
        <v>0</v>
      </c>
      <c r="AJ391" s="546">
        <f>SUMIFS('Faturamento NNE'!$P$2:$P$707,'Faturamento NNE'!$E$2:$E$707,'Infos Relatório'!$B$326,'Faturamento NNE'!$F$2:$F$707,'Infos Relatório'!$B391,'Faturamento NNE'!$AA$2:$AA$707,'Infos Relatório'!AG$1,'Faturamento NNE'!$U$2:$U$707,"Sim")+SUMIFS('Faturamento NNE'!$Q$2:$Q$707,'Faturamento NNE'!$E$2:$E$707,'Infos Relatório'!$B$326,'Faturamento NNE'!$F$2:$F$707,'Infos Relatório'!$B391,'Faturamento NNE'!$AA$2:$AA$707,'Infos Relatório'!AG$1,'Faturamento NNE'!$U$2:$U$707,"Sim")</f>
        <v>0</v>
      </c>
      <c r="AK391" s="227" t="e">
        <f t="shared" si="113"/>
        <v>#DIV/0!</v>
      </c>
      <c r="AL391" s="545">
        <f>SUMIFS('Faturamento NNE'!$I$2:$I$707,'Faturamento NNE'!$E$2:$E$707,'Infos Relatório'!$B$326,'Faturamento NNE'!$F$2:$F$707,'Infos Relatório'!$B391,'Faturamento NNE'!$AA$2:$AA$707,'Infos Relatório'!AG$1)</f>
        <v>0</v>
      </c>
      <c r="AM391" s="541">
        <f>COUNTIFS('Faturamento NNE'!$E$2:$E$707,'Infos Relatório'!$B$326,'Faturamento NNE'!$F$2:$F$707,'Infos Relatório'!$B391,'Faturamento NNE'!$AA$2:$AA$707,'Infos Relatório'!AM$1)</f>
        <v>0</v>
      </c>
      <c r="AN391" s="542">
        <f>SUMIFS('Faturamento NNE'!$H$2:$H$707,'Faturamento NNE'!$E$2:$E$707,'Infos Relatório'!$B$326,'Faturamento NNE'!$F$2:$F$707,'Infos Relatório'!$B391,'Faturamento NNE'!$AA$2:$AA$707,'Infos Relatório'!AM$1)</f>
        <v>0</v>
      </c>
      <c r="AO391" s="542">
        <f>SUMIFS('Faturamento NNE'!$K$2:$K$707,'Faturamento NNE'!$E$2:$E$707,'Infos Relatório'!$B$326,'Faturamento NNE'!$F$2:$F$707,'Infos Relatório'!$B391,'Faturamento NNE'!$AA$2:$AA$707,'Infos Relatório'!AM$1)</f>
        <v>0</v>
      </c>
      <c r="AP391" s="546">
        <f>SUMIFS('Faturamento NNE'!$P$2:$P$707,'Faturamento NNE'!$E$2:$E$707,'Infos Relatório'!$B$326,'Faturamento NNE'!$F$2:$F$707,'Infos Relatório'!$B391,'Faturamento NNE'!$AA$2:$AA$707,'Infos Relatório'!AM$1,'Faturamento NNE'!$U$2:$U$707,"Sim")+SUMIFS('Faturamento NNE'!$Q$2:$Q$707,'Faturamento NNE'!$E$2:$E$707,'Infos Relatório'!$B$326,'Faturamento NNE'!$F$2:$F$707,'Infos Relatório'!$B391,'Faturamento NNE'!$AA$2:$AA$707,'Infos Relatório'!AM$1,'Faturamento NNE'!$U$2:$U$707,"Sim")</f>
        <v>0</v>
      </c>
      <c r="AQ391" s="227" t="e">
        <f t="shared" si="114"/>
        <v>#DIV/0!</v>
      </c>
      <c r="AR391" s="545">
        <f>SUMIFS('Faturamento NNE'!$I$2:$I$707,'Faturamento NNE'!$E$2:$E$707,'Infos Relatório'!$B$326,'Faturamento NNE'!$F$2:$F$707,'Infos Relatório'!$B391,'Faturamento NNE'!$AA$2:$AA$707,'Infos Relatório'!AM$1)</f>
        <v>0</v>
      </c>
      <c r="AS391" s="541">
        <f>COUNTIFS('Faturamento NNE'!$E$2:$E$707,'Infos Relatório'!$B$326,'Faturamento NNE'!$F$2:$F$707,'Infos Relatório'!$B391,'Faturamento NNE'!$AA$2:$AA$707,'Infos Relatório'!AS$1)</f>
        <v>0</v>
      </c>
      <c r="AT391" s="542">
        <f>SUMIFS('Faturamento NNE'!$H$2:$H$707,'Faturamento NNE'!$E$2:$E$707,'Infos Relatório'!$B$326,'Faturamento NNE'!$F$2:$F$707,'Infos Relatório'!$B391,'Faturamento NNE'!$AA$2:$AA$707,'Infos Relatório'!AS$1)</f>
        <v>0</v>
      </c>
      <c r="AU391" s="542">
        <f>SUMIFS('Faturamento NNE'!$K$2:$K$707,'Faturamento NNE'!$E$2:$E$707,'Infos Relatório'!$B$326,'Faturamento NNE'!$F$2:$F$707,'Infos Relatório'!$B391,'Faturamento NNE'!$AA$2:$AA$707,'Infos Relatório'!AS$1)</f>
        <v>0</v>
      </c>
      <c r="AV391" s="546">
        <f>SUMIFS('Faturamento NNE'!$P$2:$P$707,'Faturamento NNE'!$E$2:$E$707,'Infos Relatório'!$B$326,'Faturamento NNE'!$F$2:$F$707,'Infos Relatório'!$B391,'Faturamento NNE'!$AA$2:$AA$707,'Infos Relatório'!AS$1,'Faturamento NNE'!$U$2:$U$707,"Sim")+SUMIFS('Faturamento NNE'!$Q$2:$Q$707,'Faturamento NNE'!$E$2:$E$707,'Infos Relatório'!$B$326,'Faturamento NNE'!$F$2:$F$707,'Infos Relatório'!$B391,'Faturamento NNE'!$AA$2:$AA$707,'Infos Relatório'!AS$1,'Faturamento NNE'!$U$2:$U$707,"Sim")</f>
        <v>0</v>
      </c>
      <c r="AW391" s="227" t="e">
        <f t="shared" si="115"/>
        <v>#DIV/0!</v>
      </c>
      <c r="AX391" s="545">
        <f>SUMIFS('Faturamento NNE'!$I$2:$I$707,'Faturamento NNE'!$E$2:$E$707,'Infos Relatório'!$B$326,'Faturamento NNE'!$F$2:$F$707,'Infos Relatório'!$B391,'Faturamento NNE'!$AA$2:$AA$707,'Infos Relatório'!AS$1)</f>
        <v>0</v>
      </c>
      <c r="AY391" s="541">
        <f>COUNTIFS('Faturamento NNE'!$E$2:$E$707,'Infos Relatório'!$B$326,'Faturamento NNE'!$F$2:$F$707,'Infos Relatório'!$B391,'Faturamento NNE'!$AA$2:$AA$707,'Infos Relatório'!AY$1)</f>
        <v>0</v>
      </c>
      <c r="AZ391" s="542">
        <f>SUMIFS('Faturamento NNE'!$H$2:$H$707,'Faturamento NNE'!$E$2:$E$707,'Infos Relatório'!$B$326,'Faturamento NNE'!$F$2:$F$707,'Infos Relatório'!$B391,'Faturamento NNE'!$AA$2:$AA$707,'Infos Relatório'!AY$1)</f>
        <v>0</v>
      </c>
      <c r="BA391" s="542">
        <f>SUMIFS('Faturamento NNE'!$K$2:$K$707,'Faturamento NNE'!$E$2:$E$707,'Infos Relatório'!$B$326,'Faturamento NNE'!$F$2:$F$707,'Infos Relatório'!$B391,'Faturamento NNE'!$AA$2:$AA$707,'Infos Relatório'!AY$1)</f>
        <v>0</v>
      </c>
      <c r="BB391" s="546">
        <f>SUMIFS('Faturamento NNE'!$P$2:$P$707,'Faturamento NNE'!$E$2:$E$707,'Infos Relatório'!$B$326,'Faturamento NNE'!$F$2:$F$707,'Infos Relatório'!$B391,'Faturamento NNE'!$AA$2:$AA$707,'Infos Relatório'!AY$1,'Faturamento NNE'!$U$2:$U$707,"Sim")+SUMIFS('Faturamento NNE'!$Q$2:$Q$707,'Faturamento NNE'!$E$2:$E$707,'Infos Relatório'!$B$326,'Faturamento NNE'!$F$2:$F$707,'Infos Relatório'!$B391,'Faturamento NNE'!$AA$2:$AA$707,'Infos Relatório'!AY$1,'Faturamento NNE'!$U$2:$U$707,"Sim")</f>
        <v>0</v>
      </c>
      <c r="BC391" s="227" t="e">
        <f t="shared" si="116"/>
        <v>#DIV/0!</v>
      </c>
      <c r="BD391" s="545">
        <f>SUMIFS('Faturamento NNE'!$I$2:$I$707,'Faturamento NNE'!$E$2:$E$707,'Infos Relatório'!$B$326,'Faturamento NNE'!$F$2:$F$707,'Infos Relatório'!$B391,'Faturamento NNE'!$AA$2:$AA$707,'Infos Relatório'!AY$1)</f>
        <v>0</v>
      </c>
      <c r="BE391" s="541">
        <f>COUNTIFS('Faturamento NNE'!$E$2:$E$707,'Infos Relatório'!$B$326,'Faturamento NNE'!$F$2:$F$707,'Infos Relatório'!$B391,'Faturamento NNE'!$AA$2:$AA$707,'Infos Relatório'!BE$1)</f>
        <v>0</v>
      </c>
      <c r="BF391" s="542">
        <f>SUMIFS('Faturamento NNE'!$H$2:$H$707,'Faturamento NNE'!$E$2:$E$707,'Infos Relatório'!$B$326,'Faturamento NNE'!$F$2:$F$707,'Infos Relatório'!$B391,'Faturamento NNE'!$AA$2:$AA$707,'Infos Relatório'!BE$1)</f>
        <v>0</v>
      </c>
      <c r="BG391" s="542">
        <f>SUMIFS('Faturamento NNE'!$K$2:$K$707,'Faturamento NNE'!$E$2:$E$707,'Infos Relatório'!$B$326,'Faturamento NNE'!$F$2:$F$707,'Infos Relatório'!$B391,'Faturamento NNE'!$AA$2:$AA$707,'Infos Relatório'!BE$1)</f>
        <v>0</v>
      </c>
      <c r="BH391" s="546">
        <f>SUMIFS('Faturamento NNE'!$P$2:$P$707,'Faturamento NNE'!$E$2:$E$707,'Infos Relatório'!$B$326,'Faturamento NNE'!$F$2:$F$707,'Infos Relatório'!$B391,'Faturamento NNE'!$AA$2:$AA$707,'Infos Relatório'!BE$1,'Faturamento NNE'!$U$2:$U$707,"Sim")+SUMIFS('Faturamento NNE'!$Q$2:$Q$707,'Faturamento NNE'!$E$2:$E$707,'Infos Relatório'!$B$326,'Faturamento NNE'!$F$2:$F$707,'Infos Relatório'!$B391,'Faturamento NNE'!$AA$2:$AA$707,'Infos Relatório'!BE$1,'Faturamento NNE'!$U$2:$U$707,"Sim")</f>
        <v>0</v>
      </c>
      <c r="BI391" s="227" t="e">
        <f t="shared" si="117"/>
        <v>#DIV/0!</v>
      </c>
      <c r="BJ391" s="545">
        <f>SUMIFS('Faturamento NNE'!$I$2:$I$707,'Faturamento NNE'!$E$2:$E$707,'Infos Relatório'!$B$326,'Faturamento NNE'!$F$2:$F$707,'Infos Relatório'!$B391,'Faturamento NNE'!$AA$2:$AA$707,'Infos Relatório'!BE$1)</f>
        <v>0</v>
      </c>
      <c r="BK391" s="541">
        <f>COUNTIFS('Faturamento NNE'!$E$2:$E$707,'Infos Relatório'!$B$326,'Faturamento NNE'!$F$2:$F$707,'Infos Relatório'!$B391,'Faturamento NNE'!$AA$2:$AA$707,'Infos Relatório'!BK$1)</f>
        <v>0</v>
      </c>
      <c r="BL391" s="542">
        <f>SUMIFS('Faturamento NNE'!$H$2:$H$707,'Faturamento NNE'!$E$2:$E$707,'Infos Relatório'!$B$326,'Faturamento NNE'!$F$2:$F$707,'Infos Relatório'!$B391,'Faturamento NNE'!$AA$2:$AA$707,'Infos Relatório'!BK$1)</f>
        <v>0</v>
      </c>
      <c r="BM391" s="542">
        <f>SUMIFS('Faturamento NNE'!$K$2:$K$707,'Faturamento NNE'!$E$2:$E$707,'Infos Relatório'!$B$326,'Faturamento NNE'!$F$2:$F$707,'Infos Relatório'!$B391,'Faturamento NNE'!$AA$2:$AA$707,'Infos Relatório'!BK$1)</f>
        <v>0</v>
      </c>
      <c r="BN391" s="546">
        <f>SUMIFS('Faturamento NNE'!$P$2:$P$707,'Faturamento NNE'!$E$2:$E$707,'Infos Relatório'!$B$326,'Faturamento NNE'!$F$2:$F$707,'Infos Relatório'!$B391,'Faturamento NNE'!$AA$2:$AA$707,'Infos Relatório'!BK$1,'Faturamento NNE'!$U$2:$U$707,"Sim")+SUMIFS('Faturamento NNE'!$Q$2:$Q$707,'Faturamento NNE'!$E$2:$E$707,'Infos Relatório'!$B$326,'Faturamento NNE'!$F$2:$F$707,'Infos Relatório'!$B391,'Faturamento NNE'!$AA$2:$AA$707,'Infos Relatório'!BK$1,'Faturamento NNE'!$U$2:$U$707,"Sim")</f>
        <v>0</v>
      </c>
      <c r="BO391" s="227" t="e">
        <f t="shared" si="118"/>
        <v>#DIV/0!</v>
      </c>
      <c r="BP391" s="545">
        <f>SUMIFS('Faturamento NNE'!$I$2:$I$707,'Faturamento NNE'!$E$2:$E$707,'Infos Relatório'!$B$326,'Faturamento NNE'!$F$2:$F$707,'Infos Relatório'!$B391,'Faturamento NNE'!$AA$2:$AA$707,'Infos Relatório'!BK$1)</f>
        <v>0</v>
      </c>
      <c r="BQ391" s="541">
        <f>COUNTIFS('Faturamento NNE'!$E$2:$E$707,'Infos Relatório'!$B$326,'Faturamento NNE'!$F$2:$F$707,'Infos Relatório'!$B391,'Faturamento NNE'!$AA$2:$AA$707,'Infos Relatório'!BQ$1)</f>
        <v>0</v>
      </c>
      <c r="BR391" s="542">
        <f>SUMIFS('Faturamento NNE'!$H$2:$H$707,'Faturamento NNE'!$E$2:$E$707,'Infos Relatório'!$B$326,'Faturamento NNE'!$F$2:$F$707,'Infos Relatório'!$B391,'Faturamento NNE'!$AA$2:$AA$707,'Infos Relatório'!BQ$1)</f>
        <v>0</v>
      </c>
      <c r="BS391" s="542">
        <f>SUMIFS('Faturamento NNE'!$K$2:$K$707,'Faturamento NNE'!$E$2:$E$707,'Infos Relatório'!$B$326,'Faturamento NNE'!$F$2:$F$707,'Infos Relatório'!$B391,'Faturamento NNE'!$AA$2:$AA$707,'Infos Relatório'!BQ$1)</f>
        <v>0</v>
      </c>
      <c r="BT391" s="546">
        <f>SUMIFS('Faturamento NNE'!$P$2:$P$707,'Faturamento NNE'!$E$2:$E$707,'Infos Relatório'!$B$326,'Faturamento NNE'!$F$2:$F$707,'Infos Relatório'!$B391,'Faturamento NNE'!$AA$2:$AA$707,'Infos Relatório'!BQ$1,'Faturamento NNE'!$U$2:$U$707,"Sim")+SUMIFS('Faturamento NNE'!$Q$2:$Q$707,'Faturamento NNE'!$E$2:$E$707,'Infos Relatório'!$B$326,'Faturamento NNE'!$F$2:$F$707,'Infos Relatório'!$B391,'Faturamento NNE'!$AA$2:$AA$707,'Infos Relatório'!BQ$1,'Faturamento NNE'!$U$2:$U$707,"Sim")</f>
        <v>0</v>
      </c>
      <c r="BU391" s="227" t="e">
        <f t="shared" si="119"/>
        <v>#DIV/0!</v>
      </c>
      <c r="BV391" s="545">
        <f>SUMIFS('Faturamento NNE'!$I$2:$I$707,'Faturamento NNE'!$E$2:$E$707,'Infos Relatório'!$B$326,'Faturamento NNE'!$F$2:$F$707,'Infos Relatório'!$B391,'Faturamento NNE'!$AA$2:$AA$707,'Infos Relatório'!BQ$1)</f>
        <v>0</v>
      </c>
    </row>
    <row r="392" spans="2:74">
      <c r="B392" s="217" t="s">
        <v>195</v>
      </c>
      <c r="C392" s="541">
        <f>COUNTIFS('Faturamento NNE'!$E$2:$E$707,'Infos Relatório'!$B$326,'Faturamento NNE'!$F$2:$F$707,'Infos Relatório'!$B392,'Faturamento NNE'!$AA$2:$AA$707,'Infos Relatório'!C$1)</f>
        <v>0</v>
      </c>
      <c r="D392" s="542">
        <f>SUMIFS('Faturamento NNE'!$H$2:$H$707,'Faturamento NNE'!$E$2:$E$707,'Infos Relatório'!$B$326,'Faturamento NNE'!$F$2:$F$707,'Infos Relatório'!$B392,'Faturamento NNE'!$AA$2:$AA$707,'Infos Relatório'!C$1)</f>
        <v>0</v>
      </c>
      <c r="E392" s="543">
        <f>SUMIFS('Faturamento NNE'!$K$2:$K$707,'Faturamento NNE'!$E$2:$E$707,'Infos Relatório'!$B$326,'Faturamento NNE'!$F$2:$F$707,'Infos Relatório'!$B392,'Faturamento NNE'!$AA$2:$AA$707,'Infos Relatório'!C$1)</f>
        <v>0</v>
      </c>
      <c r="F392" s="544">
        <f>SUMIFS('Faturamento NNE'!$P$2:$P$707,'Faturamento NNE'!$E$2:$E$707,'Infos Relatório'!$B$326,'Faturamento NNE'!$F$2:$F$707,'Infos Relatório'!$B392,'Faturamento NNE'!$AA$2:$AA$707,'Infos Relatório'!C$1,'Faturamento NNE'!$U$2:$U$707,"Sim")+SUMIFS('Faturamento NNE'!$Q$2:$Q$707,'Faturamento NNE'!$E$2:$E$707,'Infos Relatório'!$B$326,'Faturamento NNE'!$F$2:$F$707,'Infos Relatório'!$B392,'Faturamento NNE'!$AA$2:$AA$707,'Infos Relatório'!C$1,'Faturamento NNE'!$U$2:$U$707,"Sim")</f>
        <v>0</v>
      </c>
      <c r="G392" s="283" t="e">
        <f t="shared" si="108"/>
        <v>#DIV/0!</v>
      </c>
      <c r="H392" s="545">
        <f>SUMIFS('Faturamento NNE'!$I$2:$I$707,'Faturamento NNE'!$E$2:$E$707,'Infos Relatório'!$B$326,'Faturamento NNE'!$F$2:$F$707,'Infos Relatório'!$B392,'Faturamento NNE'!$AA$2:$AA$707,'Infos Relatório'!C$1)</f>
        <v>0</v>
      </c>
      <c r="I392" s="541">
        <f>COUNTIFS('Faturamento NNE'!$E$2:$E$707,'Infos Relatório'!$B$326,'Faturamento NNE'!$F$2:$F$707,'Infos Relatório'!$B392,'Faturamento NNE'!$AA$2:$AA$707,'Infos Relatório'!I$1)</f>
        <v>0</v>
      </c>
      <c r="J392" s="542">
        <f>SUMIFS('Faturamento NNE'!$H$2:$H$707,'Faturamento NNE'!$E$2:$E$707,'Infos Relatório'!$B$326,'Faturamento NNE'!$F$2:$F$707,'Infos Relatório'!$B392,'Faturamento NNE'!$AA$2:$AA$707,'Infos Relatório'!I$1)</f>
        <v>0</v>
      </c>
      <c r="K392" s="543">
        <f>SUMIFS('Faturamento NNE'!$K$2:$K$707,'Faturamento NNE'!$E$2:$E$707,'Infos Relatório'!$B$326,'Faturamento NNE'!$F$2:$F$707,'Infos Relatório'!$B392,'Faturamento NNE'!$AA$2:$AA$707,'Infos Relatório'!I$1)</f>
        <v>0</v>
      </c>
      <c r="L392" s="544">
        <f>SUMIFS('Faturamento NNE'!$P$2:$P$707,'Faturamento NNE'!$E$2:$E$707,'Infos Relatório'!$B$326,'Faturamento NNE'!$F$2:$F$707,'Infos Relatório'!$B392,'Faturamento NNE'!$AA$2:$AA$707,'Infos Relatório'!I$1,'Faturamento NNE'!$U$2:$U$707,"Sim")+SUMIFS('Faturamento NNE'!$Q$2:$Q$707,'Faturamento NNE'!$E$2:$E$707,'Infos Relatório'!$B$326,'Faturamento NNE'!$F$2:$F$707,'Infos Relatório'!$B392,'Faturamento NNE'!$AA$2:$AA$707,'Infos Relatório'!I$1,'Faturamento NNE'!$U$2:$U$707,"Sim")</f>
        <v>0</v>
      </c>
      <c r="M392" s="283" t="e">
        <f t="shared" si="109"/>
        <v>#DIV/0!</v>
      </c>
      <c r="N392" s="545">
        <f>SUMIFS('Faturamento NNE'!$I$2:$I$707,'Faturamento NNE'!$E$2:$E$707,'Infos Relatório'!$B$326,'Faturamento NNE'!$F$2:$F$707,'Infos Relatório'!$B392,'Faturamento NNE'!$AA$2:$AA$707,'Infos Relatório'!I$1)</f>
        <v>0</v>
      </c>
      <c r="O392" s="541">
        <f>COUNTIFS('Faturamento NNE'!$E$2:$E$707,'Infos Relatório'!$B$326,'Faturamento NNE'!$F$2:$F$707,'Infos Relatório'!$B392,'Faturamento NNE'!$AA$2:$AA$707,'Infos Relatório'!O$1)</f>
        <v>0</v>
      </c>
      <c r="P392" s="542">
        <f>SUMIFS('Faturamento NNE'!$H$2:$H$707,'Faturamento NNE'!$E$2:$E$707,'Infos Relatório'!$B$326,'Faturamento NNE'!$F$2:$F$707,'Infos Relatório'!$B392,'Faturamento NNE'!$AA$2:$AA$707,'Infos Relatório'!O$1)</f>
        <v>0</v>
      </c>
      <c r="Q392" s="542">
        <f>SUMIFS('Faturamento NNE'!$K$2:$K$707,'Faturamento NNE'!$E$2:$E$707,'Infos Relatório'!$B$326,'Faturamento NNE'!$F$2:$F$707,'Infos Relatório'!$B392,'Faturamento NNE'!$AA$2:$AA$707,'Infos Relatório'!O$1)</f>
        <v>0</v>
      </c>
      <c r="R392" s="546">
        <f>SUMIFS('Faturamento NNE'!$P$2:$P$707,'Faturamento NNE'!$E$2:$E$707,'Infos Relatório'!$B$326,'Faturamento NNE'!$F$2:$F$707,'Infos Relatório'!$B392,'Faturamento NNE'!$AA$2:$AA$707,'Infos Relatório'!O$1,'Faturamento NNE'!$U$2:$U$707,"Sim")+SUMIFS('Faturamento NNE'!$Q$2:$Q$707,'Faturamento NNE'!$E$2:$E$707,'Infos Relatório'!$B$326,'Faturamento NNE'!$F$2:$F$707,'Infos Relatório'!$B392,'Faturamento NNE'!$AA$2:$AA$707,'Infos Relatório'!O$1,'Faturamento NNE'!$U$2:$U$707,"Sim")</f>
        <v>0</v>
      </c>
      <c r="S392" s="227" t="e">
        <f t="shared" si="110"/>
        <v>#DIV/0!</v>
      </c>
      <c r="T392" s="545">
        <f>SUMIFS('Faturamento NNE'!$I$2:$I$707,'Faturamento NNE'!$E$2:$E$707,'Infos Relatório'!$B$326,'Faturamento NNE'!$F$2:$F$707,'Infos Relatório'!$B392,'Faturamento NNE'!$AA$2:$AA$707,'Infos Relatório'!O$1)</f>
        <v>0</v>
      </c>
      <c r="U392" s="541">
        <f>COUNTIFS('Faturamento NNE'!$E$2:$E$707,'Infos Relatório'!$B$326,'Faturamento NNE'!$F$2:$F$707,'Infos Relatório'!$B392,'Faturamento NNE'!$AA$2:$AA$707,'Infos Relatório'!U$1)</f>
        <v>0</v>
      </c>
      <c r="V392" s="542">
        <f>SUMIFS('Faturamento NNE'!$H$2:$H$707,'Faturamento NNE'!$E$2:$E$707,'Infos Relatório'!$B$326,'Faturamento NNE'!$F$2:$F$707,'Infos Relatório'!$B392,'Faturamento NNE'!$AA$2:$AA$707,'Infos Relatório'!U$1)</f>
        <v>0</v>
      </c>
      <c r="W392" s="542">
        <f>SUMIFS('Faturamento NNE'!$K$2:$K$707,'Faturamento NNE'!$E$2:$E$707,'Infos Relatório'!$B$326,'Faturamento NNE'!$F$2:$F$707,'Infos Relatório'!$B392,'Faturamento NNE'!$AA$2:$AA$707,'Infos Relatório'!U$1)</f>
        <v>0</v>
      </c>
      <c r="X392" s="546">
        <f>SUMIFS('Faturamento NNE'!$P$2:$P$707,'Faturamento NNE'!$E$2:$E$707,'Infos Relatório'!$B$326,'Faturamento NNE'!$F$2:$F$707,'Infos Relatório'!$B392,'Faturamento NNE'!$AA$2:$AA$707,'Infos Relatório'!U$1,'Faturamento NNE'!$U$2:$U$707,"Sim")+SUMIFS('Faturamento NNE'!$Q$2:$Q$707,'Faturamento NNE'!$E$2:$E$707,'Infos Relatório'!$B$326,'Faturamento NNE'!$F$2:$F$707,'Infos Relatório'!$B392,'Faturamento NNE'!$AA$2:$AA$707,'Infos Relatório'!U$1,'Faturamento NNE'!$U$2:$U$707,"Sim")</f>
        <v>0</v>
      </c>
      <c r="Y392" s="227" t="e">
        <f t="shared" si="111"/>
        <v>#DIV/0!</v>
      </c>
      <c r="Z392" s="545">
        <f>SUMIFS('Faturamento NNE'!$I$2:$I$707,'Faturamento NNE'!$E$2:$E$707,'Infos Relatório'!$B$326,'Faturamento NNE'!$F$2:$F$707,'Infos Relatório'!$B392,'Faturamento NNE'!$AA$2:$AA$707,'Infos Relatório'!U$1)</f>
        <v>0</v>
      </c>
      <c r="AA392" s="541">
        <f>COUNTIFS('Faturamento NNE'!$E$2:$E$707,'Infos Relatório'!$B$326,'Faturamento NNE'!$F$2:$F$707,'Infos Relatório'!$B392,'Faturamento NNE'!$AA$2:$AA$707,'Infos Relatório'!AA$1)</f>
        <v>0</v>
      </c>
      <c r="AB392" s="542">
        <f>SUMIFS('Faturamento NNE'!$H$2:$H$707,'Faturamento NNE'!$E$2:$E$707,'Infos Relatório'!$B$326,'Faturamento NNE'!$F$2:$F$707,'Infos Relatório'!$B392,'Faturamento NNE'!$AA$2:$AA$707,'Infos Relatório'!AA$1)</f>
        <v>0</v>
      </c>
      <c r="AC392" s="542">
        <f>SUMIFS('Faturamento NNE'!$K$2:$K$707,'Faturamento NNE'!$E$2:$E$707,'Infos Relatório'!$B$326,'Faturamento NNE'!$F$2:$F$707,'Infos Relatório'!$B392,'Faturamento NNE'!$AA$2:$AA$707,'Infos Relatório'!AA$1)</f>
        <v>0</v>
      </c>
      <c r="AD392" s="546">
        <f>SUMIFS('Faturamento NNE'!$P$2:$P$707,'Faturamento NNE'!$E$2:$E$707,'Infos Relatório'!$B$326,'Faturamento NNE'!$F$2:$F$707,'Infos Relatório'!$B392,'Faturamento NNE'!$AA$2:$AA$707,'Infos Relatório'!AA$1,'Faturamento NNE'!$U$2:$U$707,"Sim")+SUMIFS('Faturamento NNE'!$Q$2:$Q$707,'Faturamento NNE'!$E$2:$E$707,'Infos Relatório'!$B$326,'Faturamento NNE'!$F$2:$F$707,'Infos Relatório'!$B392,'Faturamento NNE'!$AA$2:$AA$707,'Infos Relatório'!AA$1,'Faturamento NNE'!$U$2:$U$707,"Sim")</f>
        <v>0</v>
      </c>
      <c r="AE392" s="227" t="e">
        <f t="shared" si="112"/>
        <v>#DIV/0!</v>
      </c>
      <c r="AF392" s="545">
        <f>SUMIFS('Faturamento NNE'!$I$2:$I$707,'Faturamento NNE'!$E$2:$E$707,'Infos Relatório'!$B$326,'Faturamento NNE'!$F$2:$F$707,'Infos Relatório'!$B392,'Faturamento NNE'!$AA$2:$AA$707,'Infos Relatório'!AA$1)</f>
        <v>0</v>
      </c>
      <c r="AG392" s="541">
        <f>COUNTIFS('Faturamento NNE'!$E$2:$E$707,'Infos Relatório'!$B$326,'Faturamento NNE'!$F$2:$F$707,'Infos Relatório'!$B392,'Faturamento NNE'!$AA$2:$AA$707,'Infos Relatório'!AG$1)</f>
        <v>0</v>
      </c>
      <c r="AH392" s="542">
        <f>SUMIFS('Faturamento NNE'!$H$2:$H$707,'Faturamento NNE'!$E$2:$E$707,'Infos Relatório'!$B$326,'Faturamento NNE'!$F$2:$F$707,'Infos Relatório'!$B392,'Faturamento NNE'!$AA$2:$AA$707,'Infos Relatório'!AG$1)</f>
        <v>0</v>
      </c>
      <c r="AI392" s="542">
        <f>SUMIFS('Faturamento NNE'!$K$2:$K$707,'Faturamento NNE'!$E$2:$E$707,'Infos Relatório'!$B$326,'Faturamento NNE'!$F$2:$F$707,'Infos Relatório'!$B392,'Faturamento NNE'!$AA$2:$AA$707,'Infos Relatório'!AG$1)</f>
        <v>0</v>
      </c>
      <c r="AJ392" s="546">
        <f>SUMIFS('Faturamento NNE'!$P$2:$P$707,'Faturamento NNE'!$E$2:$E$707,'Infos Relatório'!$B$326,'Faturamento NNE'!$F$2:$F$707,'Infos Relatório'!$B392,'Faturamento NNE'!$AA$2:$AA$707,'Infos Relatório'!AG$1,'Faturamento NNE'!$U$2:$U$707,"Sim")+SUMIFS('Faturamento NNE'!$Q$2:$Q$707,'Faturamento NNE'!$E$2:$E$707,'Infos Relatório'!$B$326,'Faturamento NNE'!$F$2:$F$707,'Infos Relatório'!$B392,'Faturamento NNE'!$AA$2:$AA$707,'Infos Relatório'!AG$1,'Faturamento NNE'!$U$2:$U$707,"Sim")</f>
        <v>0</v>
      </c>
      <c r="AK392" s="227" t="e">
        <f t="shared" si="113"/>
        <v>#DIV/0!</v>
      </c>
      <c r="AL392" s="545">
        <f>SUMIFS('Faturamento NNE'!$I$2:$I$707,'Faturamento NNE'!$E$2:$E$707,'Infos Relatório'!$B$326,'Faturamento NNE'!$F$2:$F$707,'Infos Relatório'!$B392,'Faturamento NNE'!$AA$2:$AA$707,'Infos Relatório'!AG$1)</f>
        <v>0</v>
      </c>
      <c r="AM392" s="541">
        <f>COUNTIFS('Faturamento NNE'!$E$2:$E$707,'Infos Relatório'!$B$326,'Faturamento NNE'!$F$2:$F$707,'Infos Relatório'!$B392,'Faturamento NNE'!$AA$2:$AA$707,'Infos Relatório'!AM$1)</f>
        <v>0</v>
      </c>
      <c r="AN392" s="542">
        <f>SUMIFS('Faturamento NNE'!$H$2:$H$707,'Faturamento NNE'!$E$2:$E$707,'Infos Relatório'!$B$326,'Faturamento NNE'!$F$2:$F$707,'Infos Relatório'!$B392,'Faturamento NNE'!$AA$2:$AA$707,'Infos Relatório'!AM$1)</f>
        <v>0</v>
      </c>
      <c r="AO392" s="542">
        <f>SUMIFS('Faturamento NNE'!$K$2:$K$707,'Faturamento NNE'!$E$2:$E$707,'Infos Relatório'!$B$326,'Faturamento NNE'!$F$2:$F$707,'Infos Relatório'!$B392,'Faturamento NNE'!$AA$2:$AA$707,'Infos Relatório'!AM$1)</f>
        <v>0</v>
      </c>
      <c r="AP392" s="546">
        <f>SUMIFS('Faturamento NNE'!$P$2:$P$707,'Faturamento NNE'!$E$2:$E$707,'Infos Relatório'!$B$326,'Faturamento NNE'!$F$2:$F$707,'Infos Relatório'!$B392,'Faturamento NNE'!$AA$2:$AA$707,'Infos Relatório'!AM$1,'Faturamento NNE'!$U$2:$U$707,"Sim")+SUMIFS('Faturamento NNE'!$Q$2:$Q$707,'Faturamento NNE'!$E$2:$E$707,'Infos Relatório'!$B$326,'Faturamento NNE'!$F$2:$F$707,'Infos Relatório'!$B392,'Faturamento NNE'!$AA$2:$AA$707,'Infos Relatório'!AM$1,'Faturamento NNE'!$U$2:$U$707,"Sim")</f>
        <v>0</v>
      </c>
      <c r="AQ392" s="227" t="e">
        <f t="shared" si="114"/>
        <v>#DIV/0!</v>
      </c>
      <c r="AR392" s="545">
        <f>SUMIFS('Faturamento NNE'!$I$2:$I$707,'Faturamento NNE'!$E$2:$E$707,'Infos Relatório'!$B$326,'Faturamento NNE'!$F$2:$F$707,'Infos Relatório'!$B392,'Faturamento NNE'!$AA$2:$AA$707,'Infos Relatório'!AM$1)</f>
        <v>0</v>
      </c>
      <c r="AS392" s="541">
        <f>COUNTIFS('Faturamento NNE'!$E$2:$E$707,'Infos Relatório'!$B$326,'Faturamento NNE'!$F$2:$F$707,'Infos Relatório'!$B392,'Faturamento NNE'!$AA$2:$AA$707,'Infos Relatório'!AS$1)</f>
        <v>0</v>
      </c>
      <c r="AT392" s="542">
        <f>SUMIFS('Faturamento NNE'!$H$2:$H$707,'Faturamento NNE'!$E$2:$E$707,'Infos Relatório'!$B$326,'Faturamento NNE'!$F$2:$F$707,'Infos Relatório'!$B392,'Faturamento NNE'!$AA$2:$AA$707,'Infos Relatório'!AS$1)</f>
        <v>0</v>
      </c>
      <c r="AU392" s="542">
        <f>SUMIFS('Faturamento NNE'!$K$2:$K$707,'Faturamento NNE'!$E$2:$E$707,'Infos Relatório'!$B$326,'Faturamento NNE'!$F$2:$F$707,'Infos Relatório'!$B392,'Faturamento NNE'!$AA$2:$AA$707,'Infos Relatório'!AS$1)</f>
        <v>0</v>
      </c>
      <c r="AV392" s="546">
        <f>SUMIFS('Faturamento NNE'!$P$2:$P$707,'Faturamento NNE'!$E$2:$E$707,'Infos Relatório'!$B$326,'Faturamento NNE'!$F$2:$F$707,'Infos Relatório'!$B392,'Faturamento NNE'!$AA$2:$AA$707,'Infos Relatório'!AS$1,'Faturamento NNE'!$U$2:$U$707,"Sim")+SUMIFS('Faturamento NNE'!$Q$2:$Q$707,'Faturamento NNE'!$E$2:$E$707,'Infos Relatório'!$B$326,'Faturamento NNE'!$F$2:$F$707,'Infos Relatório'!$B392,'Faturamento NNE'!$AA$2:$AA$707,'Infos Relatório'!AS$1,'Faturamento NNE'!$U$2:$U$707,"Sim")</f>
        <v>0</v>
      </c>
      <c r="AW392" s="227" t="e">
        <f t="shared" si="115"/>
        <v>#DIV/0!</v>
      </c>
      <c r="AX392" s="545">
        <f>SUMIFS('Faturamento NNE'!$I$2:$I$707,'Faturamento NNE'!$E$2:$E$707,'Infos Relatório'!$B$326,'Faturamento NNE'!$F$2:$F$707,'Infos Relatório'!$B392,'Faturamento NNE'!$AA$2:$AA$707,'Infos Relatório'!AS$1)</f>
        <v>0</v>
      </c>
      <c r="AY392" s="541">
        <f>COUNTIFS('Faturamento NNE'!$E$2:$E$707,'Infos Relatório'!$B$326,'Faturamento NNE'!$F$2:$F$707,'Infos Relatório'!$B392,'Faturamento NNE'!$AA$2:$AA$707,'Infos Relatório'!AY$1)</f>
        <v>0</v>
      </c>
      <c r="AZ392" s="542">
        <f>SUMIFS('Faturamento NNE'!$H$2:$H$707,'Faturamento NNE'!$E$2:$E$707,'Infos Relatório'!$B$326,'Faturamento NNE'!$F$2:$F$707,'Infos Relatório'!$B392,'Faturamento NNE'!$AA$2:$AA$707,'Infos Relatório'!AY$1)</f>
        <v>0</v>
      </c>
      <c r="BA392" s="542">
        <f>SUMIFS('Faturamento NNE'!$K$2:$K$707,'Faturamento NNE'!$E$2:$E$707,'Infos Relatório'!$B$326,'Faturamento NNE'!$F$2:$F$707,'Infos Relatório'!$B392,'Faturamento NNE'!$AA$2:$AA$707,'Infos Relatório'!AY$1)</f>
        <v>0</v>
      </c>
      <c r="BB392" s="546">
        <f>SUMIFS('Faturamento NNE'!$P$2:$P$707,'Faturamento NNE'!$E$2:$E$707,'Infos Relatório'!$B$326,'Faturamento NNE'!$F$2:$F$707,'Infos Relatório'!$B392,'Faturamento NNE'!$AA$2:$AA$707,'Infos Relatório'!AY$1,'Faturamento NNE'!$U$2:$U$707,"Sim")+SUMIFS('Faturamento NNE'!$Q$2:$Q$707,'Faturamento NNE'!$E$2:$E$707,'Infos Relatório'!$B$326,'Faturamento NNE'!$F$2:$F$707,'Infos Relatório'!$B392,'Faturamento NNE'!$AA$2:$AA$707,'Infos Relatório'!AY$1,'Faturamento NNE'!$U$2:$U$707,"Sim")</f>
        <v>0</v>
      </c>
      <c r="BC392" s="227" t="e">
        <f t="shared" si="116"/>
        <v>#DIV/0!</v>
      </c>
      <c r="BD392" s="545">
        <f>SUMIFS('Faturamento NNE'!$I$2:$I$707,'Faturamento NNE'!$E$2:$E$707,'Infos Relatório'!$B$326,'Faturamento NNE'!$F$2:$F$707,'Infos Relatório'!$B392,'Faturamento NNE'!$AA$2:$AA$707,'Infos Relatório'!AY$1)</f>
        <v>0</v>
      </c>
      <c r="BE392" s="541">
        <f>COUNTIFS('Faturamento NNE'!$E$2:$E$707,'Infos Relatório'!$B$326,'Faturamento NNE'!$F$2:$F$707,'Infos Relatório'!$B392,'Faturamento NNE'!$AA$2:$AA$707,'Infos Relatório'!BE$1)</f>
        <v>0</v>
      </c>
      <c r="BF392" s="542">
        <f>SUMIFS('Faturamento NNE'!$H$2:$H$707,'Faturamento NNE'!$E$2:$E$707,'Infos Relatório'!$B$326,'Faturamento NNE'!$F$2:$F$707,'Infos Relatório'!$B392,'Faturamento NNE'!$AA$2:$AA$707,'Infos Relatório'!BE$1)</f>
        <v>0</v>
      </c>
      <c r="BG392" s="542">
        <f>SUMIFS('Faturamento NNE'!$K$2:$K$707,'Faturamento NNE'!$E$2:$E$707,'Infos Relatório'!$B$326,'Faturamento NNE'!$F$2:$F$707,'Infos Relatório'!$B392,'Faturamento NNE'!$AA$2:$AA$707,'Infos Relatório'!BE$1)</f>
        <v>0</v>
      </c>
      <c r="BH392" s="546">
        <f>SUMIFS('Faturamento NNE'!$P$2:$P$707,'Faturamento NNE'!$E$2:$E$707,'Infos Relatório'!$B$326,'Faturamento NNE'!$F$2:$F$707,'Infos Relatório'!$B392,'Faturamento NNE'!$AA$2:$AA$707,'Infos Relatório'!BE$1,'Faturamento NNE'!$U$2:$U$707,"Sim")+SUMIFS('Faturamento NNE'!$Q$2:$Q$707,'Faturamento NNE'!$E$2:$E$707,'Infos Relatório'!$B$326,'Faturamento NNE'!$F$2:$F$707,'Infos Relatório'!$B392,'Faturamento NNE'!$AA$2:$AA$707,'Infos Relatório'!BE$1,'Faturamento NNE'!$U$2:$U$707,"Sim")</f>
        <v>0</v>
      </c>
      <c r="BI392" s="227" t="e">
        <f t="shared" si="117"/>
        <v>#DIV/0!</v>
      </c>
      <c r="BJ392" s="545">
        <f>SUMIFS('Faturamento NNE'!$I$2:$I$707,'Faturamento NNE'!$E$2:$E$707,'Infos Relatório'!$B$326,'Faturamento NNE'!$F$2:$F$707,'Infos Relatório'!$B392,'Faturamento NNE'!$AA$2:$AA$707,'Infos Relatório'!BE$1)</f>
        <v>0</v>
      </c>
      <c r="BK392" s="541">
        <f>COUNTIFS('Faturamento NNE'!$E$2:$E$707,'Infos Relatório'!$B$326,'Faturamento NNE'!$F$2:$F$707,'Infos Relatório'!$B392,'Faturamento NNE'!$AA$2:$AA$707,'Infos Relatório'!BK$1)</f>
        <v>0</v>
      </c>
      <c r="BL392" s="542">
        <f>SUMIFS('Faturamento NNE'!$H$2:$H$707,'Faturamento NNE'!$E$2:$E$707,'Infos Relatório'!$B$326,'Faturamento NNE'!$F$2:$F$707,'Infos Relatório'!$B392,'Faturamento NNE'!$AA$2:$AA$707,'Infos Relatório'!BK$1)</f>
        <v>0</v>
      </c>
      <c r="BM392" s="542">
        <f>SUMIFS('Faturamento NNE'!$K$2:$K$707,'Faturamento NNE'!$E$2:$E$707,'Infos Relatório'!$B$326,'Faturamento NNE'!$F$2:$F$707,'Infos Relatório'!$B392,'Faturamento NNE'!$AA$2:$AA$707,'Infos Relatório'!BK$1)</f>
        <v>0</v>
      </c>
      <c r="BN392" s="546">
        <f>SUMIFS('Faturamento NNE'!$P$2:$P$707,'Faturamento NNE'!$E$2:$E$707,'Infos Relatório'!$B$326,'Faturamento NNE'!$F$2:$F$707,'Infos Relatório'!$B392,'Faturamento NNE'!$AA$2:$AA$707,'Infos Relatório'!BK$1,'Faturamento NNE'!$U$2:$U$707,"Sim")+SUMIFS('Faturamento NNE'!$Q$2:$Q$707,'Faturamento NNE'!$E$2:$E$707,'Infos Relatório'!$B$326,'Faturamento NNE'!$F$2:$F$707,'Infos Relatório'!$B392,'Faturamento NNE'!$AA$2:$AA$707,'Infos Relatório'!BK$1,'Faturamento NNE'!$U$2:$U$707,"Sim")</f>
        <v>0</v>
      </c>
      <c r="BO392" s="227" t="e">
        <f t="shared" si="118"/>
        <v>#DIV/0!</v>
      </c>
      <c r="BP392" s="545">
        <f>SUMIFS('Faturamento NNE'!$I$2:$I$707,'Faturamento NNE'!$E$2:$E$707,'Infos Relatório'!$B$326,'Faturamento NNE'!$F$2:$F$707,'Infos Relatório'!$B392,'Faturamento NNE'!$AA$2:$AA$707,'Infos Relatório'!BK$1)</f>
        <v>0</v>
      </c>
      <c r="BQ392" s="541">
        <f>COUNTIFS('Faturamento NNE'!$E$2:$E$707,'Infos Relatório'!$B$326,'Faturamento NNE'!$F$2:$F$707,'Infos Relatório'!$B392,'Faturamento NNE'!$AA$2:$AA$707,'Infos Relatório'!BQ$1)</f>
        <v>0</v>
      </c>
      <c r="BR392" s="542">
        <f>SUMIFS('Faturamento NNE'!$H$2:$H$707,'Faturamento NNE'!$E$2:$E$707,'Infos Relatório'!$B$326,'Faturamento NNE'!$F$2:$F$707,'Infos Relatório'!$B392,'Faturamento NNE'!$AA$2:$AA$707,'Infos Relatório'!BQ$1)</f>
        <v>0</v>
      </c>
      <c r="BS392" s="542">
        <f>SUMIFS('Faturamento NNE'!$K$2:$K$707,'Faturamento NNE'!$E$2:$E$707,'Infos Relatório'!$B$326,'Faturamento NNE'!$F$2:$F$707,'Infos Relatório'!$B392,'Faturamento NNE'!$AA$2:$AA$707,'Infos Relatório'!BQ$1)</f>
        <v>0</v>
      </c>
      <c r="BT392" s="546">
        <f>SUMIFS('Faturamento NNE'!$P$2:$P$707,'Faturamento NNE'!$E$2:$E$707,'Infos Relatório'!$B$326,'Faturamento NNE'!$F$2:$F$707,'Infos Relatório'!$B392,'Faturamento NNE'!$AA$2:$AA$707,'Infos Relatório'!BQ$1,'Faturamento NNE'!$U$2:$U$707,"Sim")+SUMIFS('Faturamento NNE'!$Q$2:$Q$707,'Faturamento NNE'!$E$2:$E$707,'Infos Relatório'!$B$326,'Faturamento NNE'!$F$2:$F$707,'Infos Relatório'!$B392,'Faturamento NNE'!$AA$2:$AA$707,'Infos Relatório'!BQ$1,'Faturamento NNE'!$U$2:$U$707,"Sim")</f>
        <v>0</v>
      </c>
      <c r="BU392" s="227" t="e">
        <f t="shared" si="119"/>
        <v>#DIV/0!</v>
      </c>
      <c r="BV392" s="545">
        <f>SUMIFS('Faturamento NNE'!$I$2:$I$707,'Faturamento NNE'!$E$2:$E$707,'Infos Relatório'!$B$326,'Faturamento NNE'!$F$2:$F$707,'Infos Relatório'!$B392,'Faturamento NNE'!$AA$2:$AA$707,'Infos Relatório'!BQ$1)</f>
        <v>0</v>
      </c>
    </row>
    <row r="393" spans="2:74">
      <c r="B393" s="217" t="s">
        <v>196</v>
      </c>
      <c r="C393" s="541">
        <f>COUNTIFS('Faturamento NNE'!$E$2:$E$707,'Infos Relatório'!$B$326,'Faturamento NNE'!$F$2:$F$707,'Infos Relatório'!$B393,'Faturamento NNE'!$AA$2:$AA$707,'Infos Relatório'!C$1)</f>
        <v>0</v>
      </c>
      <c r="D393" s="542">
        <f>SUMIFS('Faturamento NNE'!$H$2:$H$707,'Faturamento NNE'!$E$2:$E$707,'Infos Relatório'!$B$326,'Faturamento NNE'!$F$2:$F$707,'Infos Relatório'!$B393,'Faturamento NNE'!$AA$2:$AA$707,'Infos Relatório'!C$1)</f>
        <v>0</v>
      </c>
      <c r="E393" s="543">
        <f>SUMIFS('Faturamento NNE'!$K$2:$K$707,'Faturamento NNE'!$E$2:$E$707,'Infos Relatório'!$B$326,'Faturamento NNE'!$F$2:$F$707,'Infos Relatório'!$B393,'Faturamento NNE'!$AA$2:$AA$707,'Infos Relatório'!C$1)</f>
        <v>0</v>
      </c>
      <c r="F393" s="544">
        <f>SUMIFS('Faturamento NNE'!$P$2:$P$707,'Faturamento NNE'!$E$2:$E$707,'Infos Relatório'!$B$326,'Faturamento NNE'!$F$2:$F$707,'Infos Relatório'!$B393,'Faturamento NNE'!$AA$2:$AA$707,'Infos Relatório'!C$1,'Faturamento NNE'!$U$2:$U$707,"Sim")+SUMIFS('Faturamento NNE'!$Q$2:$Q$707,'Faturamento NNE'!$E$2:$E$707,'Infos Relatório'!$B$326,'Faturamento NNE'!$F$2:$F$707,'Infos Relatório'!$B393,'Faturamento NNE'!$AA$2:$AA$707,'Infos Relatório'!C$1,'Faturamento NNE'!$U$2:$U$707,"Sim")</f>
        <v>0</v>
      </c>
      <c r="G393" s="283" t="e">
        <f t="shared" ref="G393:G403" si="120">F393/E393</f>
        <v>#DIV/0!</v>
      </c>
      <c r="H393" s="545">
        <f>SUMIFS('Faturamento NNE'!$I$2:$I$707,'Faturamento NNE'!$E$2:$E$707,'Infos Relatório'!$B$326,'Faturamento NNE'!$F$2:$F$707,'Infos Relatório'!$B393,'Faturamento NNE'!$AA$2:$AA$707,'Infos Relatório'!C$1)</f>
        <v>0</v>
      </c>
      <c r="I393" s="541">
        <f>COUNTIFS('Faturamento NNE'!$E$2:$E$707,'Infos Relatório'!$B$326,'Faturamento NNE'!$F$2:$F$707,'Infos Relatório'!$B393,'Faturamento NNE'!$AA$2:$AA$707,'Infos Relatório'!I$1)</f>
        <v>0</v>
      </c>
      <c r="J393" s="542">
        <f>SUMIFS('Faturamento NNE'!$H$2:$H$707,'Faturamento NNE'!$E$2:$E$707,'Infos Relatório'!$B$326,'Faturamento NNE'!$F$2:$F$707,'Infos Relatório'!$B393,'Faturamento NNE'!$AA$2:$AA$707,'Infos Relatório'!I$1)</f>
        <v>0</v>
      </c>
      <c r="K393" s="543">
        <f>SUMIFS('Faturamento NNE'!$K$2:$K$707,'Faturamento NNE'!$E$2:$E$707,'Infos Relatório'!$B$326,'Faturamento NNE'!$F$2:$F$707,'Infos Relatório'!$B393,'Faturamento NNE'!$AA$2:$AA$707,'Infos Relatório'!I$1)</f>
        <v>0</v>
      </c>
      <c r="L393" s="544">
        <f>SUMIFS('Faturamento NNE'!$P$2:$P$707,'Faturamento NNE'!$E$2:$E$707,'Infos Relatório'!$B$326,'Faturamento NNE'!$F$2:$F$707,'Infos Relatório'!$B393,'Faturamento NNE'!$AA$2:$AA$707,'Infos Relatório'!I$1,'Faturamento NNE'!$U$2:$U$707,"Sim")+SUMIFS('Faturamento NNE'!$Q$2:$Q$707,'Faturamento NNE'!$E$2:$E$707,'Infos Relatório'!$B$326,'Faturamento NNE'!$F$2:$F$707,'Infos Relatório'!$B393,'Faturamento NNE'!$AA$2:$AA$707,'Infos Relatório'!I$1,'Faturamento NNE'!$U$2:$U$707,"Sim")</f>
        <v>0</v>
      </c>
      <c r="M393" s="283" t="e">
        <f t="shared" ref="M393:M403" si="121">L393/K393</f>
        <v>#DIV/0!</v>
      </c>
      <c r="N393" s="545">
        <f>SUMIFS('Faturamento NNE'!$I$2:$I$707,'Faturamento NNE'!$E$2:$E$707,'Infos Relatório'!$B$326,'Faturamento NNE'!$F$2:$F$707,'Infos Relatório'!$B393,'Faturamento NNE'!$AA$2:$AA$707,'Infos Relatório'!I$1)</f>
        <v>0</v>
      </c>
      <c r="O393" s="541">
        <f>COUNTIFS('Faturamento NNE'!$E$2:$E$707,'Infos Relatório'!$B$326,'Faturamento NNE'!$F$2:$F$707,'Infos Relatório'!$B393,'Faturamento NNE'!$AA$2:$AA$707,'Infos Relatório'!O$1)</f>
        <v>0</v>
      </c>
      <c r="P393" s="542">
        <f>SUMIFS('Faturamento NNE'!$H$2:$H$707,'Faturamento NNE'!$E$2:$E$707,'Infos Relatório'!$B$326,'Faturamento NNE'!$F$2:$F$707,'Infos Relatório'!$B393,'Faturamento NNE'!$AA$2:$AA$707,'Infos Relatório'!O$1)</f>
        <v>0</v>
      </c>
      <c r="Q393" s="542">
        <f>SUMIFS('Faturamento NNE'!$K$2:$K$707,'Faturamento NNE'!$E$2:$E$707,'Infos Relatório'!$B$326,'Faturamento NNE'!$F$2:$F$707,'Infos Relatório'!$B393,'Faturamento NNE'!$AA$2:$AA$707,'Infos Relatório'!O$1)</f>
        <v>0</v>
      </c>
      <c r="R393" s="546">
        <f>SUMIFS('Faturamento NNE'!$P$2:$P$707,'Faturamento NNE'!$E$2:$E$707,'Infos Relatório'!$B$326,'Faturamento NNE'!$F$2:$F$707,'Infos Relatório'!$B393,'Faturamento NNE'!$AA$2:$AA$707,'Infos Relatório'!O$1,'Faturamento NNE'!$U$2:$U$707,"Sim")+SUMIFS('Faturamento NNE'!$Q$2:$Q$707,'Faturamento NNE'!$E$2:$E$707,'Infos Relatório'!$B$326,'Faturamento NNE'!$F$2:$F$707,'Infos Relatório'!$B393,'Faturamento NNE'!$AA$2:$AA$707,'Infos Relatório'!O$1,'Faturamento NNE'!$U$2:$U$707,"Sim")</f>
        <v>0</v>
      </c>
      <c r="S393" s="227" t="e">
        <f t="shared" ref="S393:S403" si="122">R393/Q393</f>
        <v>#DIV/0!</v>
      </c>
      <c r="T393" s="545">
        <f>SUMIFS('Faturamento NNE'!$I$2:$I$707,'Faturamento NNE'!$E$2:$E$707,'Infos Relatório'!$B$326,'Faturamento NNE'!$F$2:$F$707,'Infos Relatório'!$B393,'Faturamento NNE'!$AA$2:$AA$707,'Infos Relatório'!O$1)</f>
        <v>0</v>
      </c>
      <c r="U393" s="541">
        <f>COUNTIFS('Faturamento NNE'!$E$2:$E$707,'Infos Relatório'!$B$326,'Faturamento NNE'!$F$2:$F$707,'Infos Relatório'!$B393,'Faturamento NNE'!$AA$2:$AA$707,'Infos Relatório'!U$1)</f>
        <v>0</v>
      </c>
      <c r="V393" s="542">
        <f>SUMIFS('Faturamento NNE'!$H$2:$H$707,'Faturamento NNE'!$E$2:$E$707,'Infos Relatório'!$B$326,'Faturamento NNE'!$F$2:$F$707,'Infos Relatório'!$B393,'Faturamento NNE'!$AA$2:$AA$707,'Infos Relatório'!U$1)</f>
        <v>0</v>
      </c>
      <c r="W393" s="542">
        <f>SUMIFS('Faturamento NNE'!$K$2:$K$707,'Faturamento NNE'!$E$2:$E$707,'Infos Relatório'!$B$326,'Faturamento NNE'!$F$2:$F$707,'Infos Relatório'!$B393,'Faturamento NNE'!$AA$2:$AA$707,'Infos Relatório'!U$1)</f>
        <v>0</v>
      </c>
      <c r="X393" s="546">
        <f>SUMIFS('Faturamento NNE'!$P$2:$P$707,'Faturamento NNE'!$E$2:$E$707,'Infos Relatório'!$B$326,'Faturamento NNE'!$F$2:$F$707,'Infos Relatório'!$B393,'Faturamento NNE'!$AA$2:$AA$707,'Infos Relatório'!U$1,'Faturamento NNE'!$U$2:$U$707,"Sim")+SUMIFS('Faturamento NNE'!$Q$2:$Q$707,'Faturamento NNE'!$E$2:$E$707,'Infos Relatório'!$B$326,'Faturamento NNE'!$F$2:$F$707,'Infos Relatório'!$B393,'Faturamento NNE'!$AA$2:$AA$707,'Infos Relatório'!U$1,'Faturamento NNE'!$U$2:$U$707,"Sim")</f>
        <v>0</v>
      </c>
      <c r="Y393" s="227" t="e">
        <f t="shared" ref="Y393:Y403" si="123">X393/W393</f>
        <v>#DIV/0!</v>
      </c>
      <c r="Z393" s="545">
        <f>SUMIFS('Faturamento NNE'!$I$2:$I$707,'Faturamento NNE'!$E$2:$E$707,'Infos Relatório'!$B$326,'Faturamento NNE'!$F$2:$F$707,'Infos Relatório'!$B393,'Faturamento NNE'!$AA$2:$AA$707,'Infos Relatório'!U$1)</f>
        <v>0</v>
      </c>
      <c r="AA393" s="541">
        <f>COUNTIFS('Faturamento NNE'!$E$2:$E$707,'Infos Relatório'!$B$326,'Faturamento NNE'!$F$2:$F$707,'Infos Relatório'!$B393,'Faturamento NNE'!$AA$2:$AA$707,'Infos Relatório'!AA$1)</f>
        <v>0</v>
      </c>
      <c r="AB393" s="542">
        <f>SUMIFS('Faturamento NNE'!$H$2:$H$707,'Faturamento NNE'!$E$2:$E$707,'Infos Relatório'!$B$326,'Faturamento NNE'!$F$2:$F$707,'Infos Relatório'!$B393,'Faturamento NNE'!$AA$2:$AA$707,'Infos Relatório'!AA$1)</f>
        <v>0</v>
      </c>
      <c r="AC393" s="542">
        <f>SUMIFS('Faturamento NNE'!$K$2:$K$707,'Faturamento NNE'!$E$2:$E$707,'Infos Relatório'!$B$326,'Faturamento NNE'!$F$2:$F$707,'Infos Relatório'!$B393,'Faturamento NNE'!$AA$2:$AA$707,'Infos Relatório'!AA$1)</f>
        <v>0</v>
      </c>
      <c r="AD393" s="546">
        <f>SUMIFS('Faturamento NNE'!$P$2:$P$707,'Faturamento NNE'!$E$2:$E$707,'Infos Relatório'!$B$326,'Faturamento NNE'!$F$2:$F$707,'Infos Relatório'!$B393,'Faturamento NNE'!$AA$2:$AA$707,'Infos Relatório'!AA$1,'Faturamento NNE'!$U$2:$U$707,"Sim")+SUMIFS('Faturamento NNE'!$Q$2:$Q$707,'Faturamento NNE'!$E$2:$E$707,'Infos Relatório'!$B$326,'Faturamento NNE'!$F$2:$F$707,'Infos Relatório'!$B393,'Faturamento NNE'!$AA$2:$AA$707,'Infos Relatório'!AA$1,'Faturamento NNE'!$U$2:$U$707,"Sim")</f>
        <v>0</v>
      </c>
      <c r="AE393" s="227" t="e">
        <f t="shared" ref="AE393:AE403" si="124">AD393/AC393</f>
        <v>#DIV/0!</v>
      </c>
      <c r="AF393" s="545">
        <f>SUMIFS('Faturamento NNE'!$I$2:$I$707,'Faturamento NNE'!$E$2:$E$707,'Infos Relatório'!$B$326,'Faturamento NNE'!$F$2:$F$707,'Infos Relatório'!$B393,'Faturamento NNE'!$AA$2:$AA$707,'Infos Relatório'!AA$1)</f>
        <v>0</v>
      </c>
      <c r="AG393" s="541">
        <f>COUNTIFS('Faturamento NNE'!$E$2:$E$707,'Infos Relatório'!$B$326,'Faturamento NNE'!$F$2:$F$707,'Infos Relatório'!$B393,'Faturamento NNE'!$AA$2:$AA$707,'Infos Relatório'!AG$1)</f>
        <v>0</v>
      </c>
      <c r="AH393" s="542">
        <f>SUMIFS('Faturamento NNE'!$H$2:$H$707,'Faturamento NNE'!$E$2:$E$707,'Infos Relatório'!$B$326,'Faturamento NNE'!$F$2:$F$707,'Infos Relatório'!$B393,'Faturamento NNE'!$AA$2:$AA$707,'Infos Relatório'!AG$1)</f>
        <v>0</v>
      </c>
      <c r="AI393" s="542">
        <f>SUMIFS('Faturamento NNE'!$K$2:$K$707,'Faturamento NNE'!$E$2:$E$707,'Infos Relatório'!$B$326,'Faturamento NNE'!$F$2:$F$707,'Infos Relatório'!$B393,'Faturamento NNE'!$AA$2:$AA$707,'Infos Relatório'!AG$1)</f>
        <v>0</v>
      </c>
      <c r="AJ393" s="546">
        <f>SUMIFS('Faturamento NNE'!$P$2:$P$707,'Faturamento NNE'!$E$2:$E$707,'Infos Relatório'!$B$326,'Faturamento NNE'!$F$2:$F$707,'Infos Relatório'!$B393,'Faturamento NNE'!$AA$2:$AA$707,'Infos Relatório'!AG$1,'Faturamento NNE'!$U$2:$U$707,"Sim")+SUMIFS('Faturamento NNE'!$Q$2:$Q$707,'Faturamento NNE'!$E$2:$E$707,'Infos Relatório'!$B$326,'Faturamento NNE'!$F$2:$F$707,'Infos Relatório'!$B393,'Faturamento NNE'!$AA$2:$AA$707,'Infos Relatório'!AG$1,'Faturamento NNE'!$U$2:$U$707,"Sim")</f>
        <v>0</v>
      </c>
      <c r="AK393" s="227" t="e">
        <f t="shared" ref="AK393:AK403" si="125">AJ393/AI393</f>
        <v>#DIV/0!</v>
      </c>
      <c r="AL393" s="545">
        <f>SUMIFS('Faturamento NNE'!$I$2:$I$707,'Faturamento NNE'!$E$2:$E$707,'Infos Relatório'!$B$326,'Faturamento NNE'!$F$2:$F$707,'Infos Relatório'!$B393,'Faturamento NNE'!$AA$2:$AA$707,'Infos Relatório'!AG$1)</f>
        <v>0</v>
      </c>
      <c r="AM393" s="541">
        <f>COUNTIFS('Faturamento NNE'!$E$2:$E$707,'Infos Relatório'!$B$326,'Faturamento NNE'!$F$2:$F$707,'Infos Relatório'!$B393,'Faturamento NNE'!$AA$2:$AA$707,'Infos Relatório'!AM$1)</f>
        <v>0</v>
      </c>
      <c r="AN393" s="542">
        <f>SUMIFS('Faturamento NNE'!$H$2:$H$707,'Faturamento NNE'!$E$2:$E$707,'Infos Relatório'!$B$326,'Faturamento NNE'!$F$2:$F$707,'Infos Relatório'!$B393,'Faturamento NNE'!$AA$2:$AA$707,'Infos Relatório'!AM$1)</f>
        <v>0</v>
      </c>
      <c r="AO393" s="542">
        <f>SUMIFS('Faturamento NNE'!$K$2:$K$707,'Faturamento NNE'!$E$2:$E$707,'Infos Relatório'!$B$326,'Faturamento NNE'!$F$2:$F$707,'Infos Relatório'!$B393,'Faturamento NNE'!$AA$2:$AA$707,'Infos Relatório'!AM$1)</f>
        <v>0</v>
      </c>
      <c r="AP393" s="546">
        <f>SUMIFS('Faturamento NNE'!$P$2:$P$707,'Faturamento NNE'!$E$2:$E$707,'Infos Relatório'!$B$326,'Faturamento NNE'!$F$2:$F$707,'Infos Relatório'!$B393,'Faturamento NNE'!$AA$2:$AA$707,'Infos Relatório'!AM$1,'Faturamento NNE'!$U$2:$U$707,"Sim")+SUMIFS('Faturamento NNE'!$Q$2:$Q$707,'Faturamento NNE'!$E$2:$E$707,'Infos Relatório'!$B$326,'Faturamento NNE'!$F$2:$F$707,'Infos Relatório'!$B393,'Faturamento NNE'!$AA$2:$AA$707,'Infos Relatório'!AM$1,'Faturamento NNE'!$U$2:$U$707,"Sim")</f>
        <v>0</v>
      </c>
      <c r="AQ393" s="227" t="e">
        <f t="shared" ref="AQ393:AQ403" si="126">AP393/AO393</f>
        <v>#DIV/0!</v>
      </c>
      <c r="AR393" s="545">
        <f>SUMIFS('Faturamento NNE'!$I$2:$I$707,'Faturamento NNE'!$E$2:$E$707,'Infos Relatório'!$B$326,'Faturamento NNE'!$F$2:$F$707,'Infos Relatório'!$B393,'Faturamento NNE'!$AA$2:$AA$707,'Infos Relatório'!AM$1)</f>
        <v>0</v>
      </c>
      <c r="AS393" s="541">
        <f>COUNTIFS('Faturamento NNE'!$E$2:$E$707,'Infos Relatório'!$B$326,'Faturamento NNE'!$F$2:$F$707,'Infos Relatório'!$B393,'Faturamento NNE'!$AA$2:$AA$707,'Infos Relatório'!AS$1)</f>
        <v>0</v>
      </c>
      <c r="AT393" s="542">
        <f>SUMIFS('Faturamento NNE'!$H$2:$H$707,'Faturamento NNE'!$E$2:$E$707,'Infos Relatório'!$B$326,'Faturamento NNE'!$F$2:$F$707,'Infos Relatório'!$B393,'Faturamento NNE'!$AA$2:$AA$707,'Infos Relatório'!AS$1)</f>
        <v>0</v>
      </c>
      <c r="AU393" s="542">
        <f>SUMIFS('Faturamento NNE'!$K$2:$K$707,'Faturamento NNE'!$E$2:$E$707,'Infos Relatório'!$B$326,'Faturamento NNE'!$F$2:$F$707,'Infos Relatório'!$B393,'Faturamento NNE'!$AA$2:$AA$707,'Infos Relatório'!AS$1)</f>
        <v>0</v>
      </c>
      <c r="AV393" s="546">
        <f>SUMIFS('Faturamento NNE'!$P$2:$P$707,'Faturamento NNE'!$E$2:$E$707,'Infos Relatório'!$B$326,'Faturamento NNE'!$F$2:$F$707,'Infos Relatório'!$B393,'Faturamento NNE'!$AA$2:$AA$707,'Infos Relatório'!AS$1,'Faturamento NNE'!$U$2:$U$707,"Sim")+SUMIFS('Faturamento NNE'!$Q$2:$Q$707,'Faturamento NNE'!$E$2:$E$707,'Infos Relatório'!$B$326,'Faturamento NNE'!$F$2:$F$707,'Infos Relatório'!$B393,'Faturamento NNE'!$AA$2:$AA$707,'Infos Relatório'!AS$1,'Faturamento NNE'!$U$2:$U$707,"Sim")</f>
        <v>0</v>
      </c>
      <c r="AW393" s="227" t="e">
        <f t="shared" ref="AW393:AW403" si="127">AV393/AU393</f>
        <v>#DIV/0!</v>
      </c>
      <c r="AX393" s="545">
        <f>SUMIFS('Faturamento NNE'!$I$2:$I$707,'Faturamento NNE'!$E$2:$E$707,'Infos Relatório'!$B$326,'Faturamento NNE'!$F$2:$F$707,'Infos Relatório'!$B393,'Faturamento NNE'!$AA$2:$AA$707,'Infos Relatório'!AS$1)</f>
        <v>0</v>
      </c>
      <c r="AY393" s="541">
        <f>COUNTIFS('Faturamento NNE'!$E$2:$E$707,'Infos Relatório'!$B$326,'Faturamento NNE'!$F$2:$F$707,'Infos Relatório'!$B393,'Faturamento NNE'!$AA$2:$AA$707,'Infos Relatório'!AY$1)</f>
        <v>0</v>
      </c>
      <c r="AZ393" s="542">
        <f>SUMIFS('Faturamento NNE'!$H$2:$H$707,'Faturamento NNE'!$E$2:$E$707,'Infos Relatório'!$B$326,'Faturamento NNE'!$F$2:$F$707,'Infos Relatório'!$B393,'Faturamento NNE'!$AA$2:$AA$707,'Infos Relatório'!AY$1)</f>
        <v>0</v>
      </c>
      <c r="BA393" s="542">
        <f>SUMIFS('Faturamento NNE'!$K$2:$K$707,'Faturamento NNE'!$E$2:$E$707,'Infos Relatório'!$B$326,'Faturamento NNE'!$F$2:$F$707,'Infos Relatório'!$B393,'Faturamento NNE'!$AA$2:$AA$707,'Infos Relatório'!AY$1)</f>
        <v>0</v>
      </c>
      <c r="BB393" s="546">
        <f>SUMIFS('Faturamento NNE'!$P$2:$P$707,'Faturamento NNE'!$E$2:$E$707,'Infos Relatório'!$B$326,'Faturamento NNE'!$F$2:$F$707,'Infos Relatório'!$B393,'Faturamento NNE'!$AA$2:$AA$707,'Infos Relatório'!AY$1,'Faturamento NNE'!$U$2:$U$707,"Sim")+SUMIFS('Faturamento NNE'!$Q$2:$Q$707,'Faturamento NNE'!$E$2:$E$707,'Infos Relatório'!$B$326,'Faturamento NNE'!$F$2:$F$707,'Infos Relatório'!$B393,'Faturamento NNE'!$AA$2:$AA$707,'Infos Relatório'!AY$1,'Faturamento NNE'!$U$2:$U$707,"Sim")</f>
        <v>0</v>
      </c>
      <c r="BC393" s="227" t="e">
        <f t="shared" ref="BC393:BC403" si="128">BB393/BA393</f>
        <v>#DIV/0!</v>
      </c>
      <c r="BD393" s="545">
        <f>SUMIFS('Faturamento NNE'!$I$2:$I$707,'Faturamento NNE'!$E$2:$E$707,'Infos Relatório'!$B$326,'Faturamento NNE'!$F$2:$F$707,'Infos Relatório'!$B393,'Faturamento NNE'!$AA$2:$AA$707,'Infos Relatório'!AY$1)</f>
        <v>0</v>
      </c>
      <c r="BE393" s="541">
        <f>COUNTIFS('Faturamento NNE'!$E$2:$E$707,'Infos Relatório'!$B$326,'Faturamento NNE'!$F$2:$F$707,'Infos Relatório'!$B393,'Faturamento NNE'!$AA$2:$AA$707,'Infos Relatório'!BE$1)</f>
        <v>0</v>
      </c>
      <c r="BF393" s="542">
        <f>SUMIFS('Faturamento NNE'!$H$2:$H$707,'Faturamento NNE'!$E$2:$E$707,'Infos Relatório'!$B$326,'Faturamento NNE'!$F$2:$F$707,'Infos Relatório'!$B393,'Faturamento NNE'!$AA$2:$AA$707,'Infos Relatório'!BE$1)</f>
        <v>0</v>
      </c>
      <c r="BG393" s="542">
        <f>SUMIFS('Faturamento NNE'!$K$2:$K$707,'Faturamento NNE'!$E$2:$E$707,'Infos Relatório'!$B$326,'Faturamento NNE'!$F$2:$F$707,'Infos Relatório'!$B393,'Faturamento NNE'!$AA$2:$AA$707,'Infos Relatório'!BE$1)</f>
        <v>0</v>
      </c>
      <c r="BH393" s="546">
        <f>SUMIFS('Faturamento NNE'!$P$2:$P$707,'Faturamento NNE'!$E$2:$E$707,'Infos Relatório'!$B$326,'Faturamento NNE'!$F$2:$F$707,'Infos Relatório'!$B393,'Faturamento NNE'!$AA$2:$AA$707,'Infos Relatório'!BE$1,'Faturamento NNE'!$U$2:$U$707,"Sim")+SUMIFS('Faturamento NNE'!$Q$2:$Q$707,'Faturamento NNE'!$E$2:$E$707,'Infos Relatório'!$B$326,'Faturamento NNE'!$F$2:$F$707,'Infos Relatório'!$B393,'Faturamento NNE'!$AA$2:$AA$707,'Infos Relatório'!BE$1,'Faturamento NNE'!$U$2:$U$707,"Sim")</f>
        <v>0</v>
      </c>
      <c r="BI393" s="227" t="e">
        <f t="shared" ref="BI393:BI403" si="129">BH393/BG393</f>
        <v>#DIV/0!</v>
      </c>
      <c r="BJ393" s="545">
        <f>SUMIFS('Faturamento NNE'!$I$2:$I$707,'Faturamento NNE'!$E$2:$E$707,'Infos Relatório'!$B$326,'Faturamento NNE'!$F$2:$F$707,'Infos Relatório'!$B393,'Faturamento NNE'!$AA$2:$AA$707,'Infos Relatório'!BE$1)</f>
        <v>0</v>
      </c>
      <c r="BK393" s="541">
        <f>COUNTIFS('Faturamento NNE'!$E$2:$E$707,'Infos Relatório'!$B$326,'Faturamento NNE'!$F$2:$F$707,'Infos Relatório'!$B393,'Faturamento NNE'!$AA$2:$AA$707,'Infos Relatório'!BK$1)</f>
        <v>0</v>
      </c>
      <c r="BL393" s="542">
        <f>SUMIFS('Faturamento NNE'!$H$2:$H$707,'Faturamento NNE'!$E$2:$E$707,'Infos Relatório'!$B$326,'Faturamento NNE'!$F$2:$F$707,'Infos Relatório'!$B393,'Faturamento NNE'!$AA$2:$AA$707,'Infos Relatório'!BK$1)</f>
        <v>0</v>
      </c>
      <c r="BM393" s="542">
        <f>SUMIFS('Faturamento NNE'!$K$2:$K$707,'Faturamento NNE'!$E$2:$E$707,'Infos Relatório'!$B$326,'Faturamento NNE'!$F$2:$F$707,'Infos Relatório'!$B393,'Faturamento NNE'!$AA$2:$AA$707,'Infos Relatório'!BK$1)</f>
        <v>0</v>
      </c>
      <c r="BN393" s="546">
        <f>SUMIFS('Faturamento NNE'!$P$2:$P$707,'Faturamento NNE'!$E$2:$E$707,'Infos Relatório'!$B$326,'Faturamento NNE'!$F$2:$F$707,'Infos Relatório'!$B393,'Faturamento NNE'!$AA$2:$AA$707,'Infos Relatório'!BK$1,'Faturamento NNE'!$U$2:$U$707,"Sim")+SUMIFS('Faturamento NNE'!$Q$2:$Q$707,'Faturamento NNE'!$E$2:$E$707,'Infos Relatório'!$B$326,'Faturamento NNE'!$F$2:$F$707,'Infos Relatório'!$B393,'Faturamento NNE'!$AA$2:$AA$707,'Infos Relatório'!BK$1,'Faturamento NNE'!$U$2:$U$707,"Sim")</f>
        <v>0</v>
      </c>
      <c r="BO393" s="227" t="e">
        <f t="shared" ref="BO393:BO403" si="130">BN393/BM393</f>
        <v>#DIV/0!</v>
      </c>
      <c r="BP393" s="545">
        <f>SUMIFS('Faturamento NNE'!$I$2:$I$707,'Faturamento NNE'!$E$2:$E$707,'Infos Relatório'!$B$326,'Faturamento NNE'!$F$2:$F$707,'Infos Relatório'!$B393,'Faturamento NNE'!$AA$2:$AA$707,'Infos Relatório'!BK$1)</f>
        <v>0</v>
      </c>
      <c r="BQ393" s="541">
        <f>COUNTIFS('Faturamento NNE'!$E$2:$E$707,'Infos Relatório'!$B$326,'Faturamento NNE'!$F$2:$F$707,'Infos Relatório'!$B393,'Faturamento NNE'!$AA$2:$AA$707,'Infos Relatório'!BQ$1)</f>
        <v>0</v>
      </c>
      <c r="BR393" s="542">
        <f>SUMIFS('Faturamento NNE'!$H$2:$H$707,'Faturamento NNE'!$E$2:$E$707,'Infos Relatório'!$B$326,'Faturamento NNE'!$F$2:$F$707,'Infos Relatório'!$B393,'Faturamento NNE'!$AA$2:$AA$707,'Infos Relatório'!BQ$1)</f>
        <v>0</v>
      </c>
      <c r="BS393" s="542">
        <f>SUMIFS('Faturamento NNE'!$K$2:$K$707,'Faturamento NNE'!$E$2:$E$707,'Infos Relatório'!$B$326,'Faturamento NNE'!$F$2:$F$707,'Infos Relatório'!$B393,'Faturamento NNE'!$AA$2:$AA$707,'Infos Relatório'!BQ$1)</f>
        <v>0</v>
      </c>
      <c r="BT393" s="546">
        <f>SUMIFS('Faturamento NNE'!$P$2:$P$707,'Faturamento NNE'!$E$2:$E$707,'Infos Relatório'!$B$326,'Faturamento NNE'!$F$2:$F$707,'Infos Relatório'!$B393,'Faturamento NNE'!$AA$2:$AA$707,'Infos Relatório'!BQ$1,'Faturamento NNE'!$U$2:$U$707,"Sim")+SUMIFS('Faturamento NNE'!$Q$2:$Q$707,'Faturamento NNE'!$E$2:$E$707,'Infos Relatório'!$B$326,'Faturamento NNE'!$F$2:$F$707,'Infos Relatório'!$B393,'Faturamento NNE'!$AA$2:$AA$707,'Infos Relatório'!BQ$1,'Faturamento NNE'!$U$2:$U$707,"Sim")</f>
        <v>0</v>
      </c>
      <c r="BU393" s="227" t="e">
        <f t="shared" ref="BU393:BU403" si="131">BT393/BS393</f>
        <v>#DIV/0!</v>
      </c>
      <c r="BV393" s="545">
        <f>SUMIFS('Faturamento NNE'!$I$2:$I$707,'Faturamento NNE'!$E$2:$E$707,'Infos Relatório'!$B$326,'Faturamento NNE'!$F$2:$F$707,'Infos Relatório'!$B393,'Faturamento NNE'!$AA$2:$AA$707,'Infos Relatório'!BQ$1)</f>
        <v>0</v>
      </c>
    </row>
    <row r="394" spans="2:74">
      <c r="B394" s="217" t="s">
        <v>197</v>
      </c>
      <c r="C394" s="541">
        <f>COUNTIFS('Faturamento NNE'!$E$2:$E$707,'Infos Relatório'!$B$326,'Faturamento NNE'!$F$2:$F$707,'Infos Relatório'!$B394,'Faturamento NNE'!$AA$2:$AA$707,'Infos Relatório'!C$1)</f>
        <v>0</v>
      </c>
      <c r="D394" s="542">
        <f>SUMIFS('Faturamento NNE'!$H$2:$H$707,'Faturamento NNE'!$E$2:$E$707,'Infos Relatório'!$B$326,'Faturamento NNE'!$F$2:$F$707,'Infos Relatório'!$B394,'Faturamento NNE'!$AA$2:$AA$707,'Infos Relatório'!C$1)</f>
        <v>0</v>
      </c>
      <c r="E394" s="543">
        <f>SUMIFS('Faturamento NNE'!$K$2:$K$707,'Faturamento NNE'!$E$2:$E$707,'Infos Relatório'!$B$326,'Faturamento NNE'!$F$2:$F$707,'Infos Relatório'!$B394,'Faturamento NNE'!$AA$2:$AA$707,'Infos Relatório'!C$1)</f>
        <v>0</v>
      </c>
      <c r="F394" s="544">
        <f>SUMIFS('Faturamento NNE'!$P$2:$P$707,'Faturamento NNE'!$E$2:$E$707,'Infos Relatório'!$B$326,'Faturamento NNE'!$F$2:$F$707,'Infos Relatório'!$B394,'Faturamento NNE'!$AA$2:$AA$707,'Infos Relatório'!C$1,'Faturamento NNE'!$U$2:$U$707,"Sim")+SUMIFS('Faturamento NNE'!$Q$2:$Q$707,'Faturamento NNE'!$E$2:$E$707,'Infos Relatório'!$B$326,'Faturamento NNE'!$F$2:$F$707,'Infos Relatório'!$B394,'Faturamento NNE'!$AA$2:$AA$707,'Infos Relatório'!C$1,'Faturamento NNE'!$U$2:$U$707,"Sim")</f>
        <v>0</v>
      </c>
      <c r="G394" s="283" t="e">
        <f t="shared" si="120"/>
        <v>#DIV/0!</v>
      </c>
      <c r="H394" s="545">
        <f>SUMIFS('Faturamento NNE'!$I$2:$I$707,'Faturamento NNE'!$E$2:$E$707,'Infos Relatório'!$B$326,'Faturamento NNE'!$F$2:$F$707,'Infos Relatório'!$B394,'Faturamento NNE'!$AA$2:$AA$707,'Infos Relatório'!C$1)</f>
        <v>0</v>
      </c>
      <c r="I394" s="541">
        <f>COUNTIFS('Faturamento NNE'!$E$2:$E$707,'Infos Relatório'!$B$326,'Faturamento NNE'!$F$2:$F$707,'Infos Relatório'!$B394,'Faturamento NNE'!$AA$2:$AA$707,'Infos Relatório'!I$1)</f>
        <v>0</v>
      </c>
      <c r="J394" s="542">
        <f>SUMIFS('Faturamento NNE'!$H$2:$H$707,'Faturamento NNE'!$E$2:$E$707,'Infos Relatório'!$B$326,'Faturamento NNE'!$F$2:$F$707,'Infos Relatório'!$B394,'Faturamento NNE'!$AA$2:$AA$707,'Infos Relatório'!I$1)</f>
        <v>0</v>
      </c>
      <c r="K394" s="543">
        <f>SUMIFS('Faturamento NNE'!$K$2:$K$707,'Faturamento NNE'!$E$2:$E$707,'Infos Relatório'!$B$326,'Faturamento NNE'!$F$2:$F$707,'Infos Relatório'!$B394,'Faturamento NNE'!$AA$2:$AA$707,'Infos Relatório'!I$1)</f>
        <v>0</v>
      </c>
      <c r="L394" s="544">
        <f>SUMIFS('Faturamento NNE'!$P$2:$P$707,'Faturamento NNE'!$E$2:$E$707,'Infos Relatório'!$B$326,'Faturamento NNE'!$F$2:$F$707,'Infos Relatório'!$B394,'Faturamento NNE'!$AA$2:$AA$707,'Infos Relatório'!I$1,'Faturamento NNE'!$U$2:$U$707,"Sim")+SUMIFS('Faturamento NNE'!$Q$2:$Q$707,'Faturamento NNE'!$E$2:$E$707,'Infos Relatório'!$B$326,'Faturamento NNE'!$F$2:$F$707,'Infos Relatório'!$B394,'Faturamento NNE'!$AA$2:$AA$707,'Infos Relatório'!I$1,'Faturamento NNE'!$U$2:$U$707,"Sim")</f>
        <v>0</v>
      </c>
      <c r="M394" s="283" t="e">
        <f t="shared" si="121"/>
        <v>#DIV/0!</v>
      </c>
      <c r="N394" s="545">
        <f>SUMIFS('Faturamento NNE'!$I$2:$I$707,'Faturamento NNE'!$E$2:$E$707,'Infos Relatório'!$B$326,'Faturamento NNE'!$F$2:$F$707,'Infos Relatório'!$B394,'Faturamento NNE'!$AA$2:$AA$707,'Infos Relatório'!I$1)</f>
        <v>0</v>
      </c>
      <c r="O394" s="541">
        <f>COUNTIFS('Faturamento NNE'!$E$2:$E$707,'Infos Relatório'!$B$326,'Faturamento NNE'!$F$2:$F$707,'Infos Relatório'!$B394,'Faturamento NNE'!$AA$2:$AA$707,'Infos Relatório'!O$1)</f>
        <v>0</v>
      </c>
      <c r="P394" s="542">
        <f>SUMIFS('Faturamento NNE'!$H$2:$H$707,'Faturamento NNE'!$E$2:$E$707,'Infos Relatório'!$B$326,'Faturamento NNE'!$F$2:$F$707,'Infos Relatório'!$B394,'Faturamento NNE'!$AA$2:$AA$707,'Infos Relatório'!O$1)</f>
        <v>0</v>
      </c>
      <c r="Q394" s="542">
        <f>SUMIFS('Faturamento NNE'!$K$2:$K$707,'Faturamento NNE'!$E$2:$E$707,'Infos Relatório'!$B$326,'Faturamento NNE'!$F$2:$F$707,'Infos Relatório'!$B394,'Faturamento NNE'!$AA$2:$AA$707,'Infos Relatório'!O$1)</f>
        <v>0</v>
      </c>
      <c r="R394" s="546">
        <f>SUMIFS('Faturamento NNE'!$P$2:$P$707,'Faturamento NNE'!$E$2:$E$707,'Infos Relatório'!$B$326,'Faturamento NNE'!$F$2:$F$707,'Infos Relatório'!$B394,'Faturamento NNE'!$AA$2:$AA$707,'Infos Relatório'!O$1,'Faturamento NNE'!$U$2:$U$707,"Sim")+SUMIFS('Faturamento NNE'!$Q$2:$Q$707,'Faturamento NNE'!$E$2:$E$707,'Infos Relatório'!$B$326,'Faturamento NNE'!$F$2:$F$707,'Infos Relatório'!$B394,'Faturamento NNE'!$AA$2:$AA$707,'Infos Relatório'!O$1,'Faturamento NNE'!$U$2:$U$707,"Sim")</f>
        <v>0</v>
      </c>
      <c r="S394" s="227" t="e">
        <f t="shared" si="122"/>
        <v>#DIV/0!</v>
      </c>
      <c r="T394" s="545">
        <f>SUMIFS('Faturamento NNE'!$I$2:$I$707,'Faturamento NNE'!$E$2:$E$707,'Infos Relatório'!$B$326,'Faturamento NNE'!$F$2:$F$707,'Infos Relatório'!$B394,'Faturamento NNE'!$AA$2:$AA$707,'Infos Relatório'!O$1)</f>
        <v>0</v>
      </c>
      <c r="U394" s="541">
        <f>COUNTIFS('Faturamento NNE'!$E$2:$E$707,'Infos Relatório'!$B$326,'Faturamento NNE'!$F$2:$F$707,'Infos Relatório'!$B394,'Faturamento NNE'!$AA$2:$AA$707,'Infos Relatório'!U$1)</f>
        <v>0</v>
      </c>
      <c r="V394" s="542">
        <f>SUMIFS('Faturamento NNE'!$H$2:$H$707,'Faturamento NNE'!$E$2:$E$707,'Infos Relatório'!$B$326,'Faturamento NNE'!$F$2:$F$707,'Infos Relatório'!$B394,'Faturamento NNE'!$AA$2:$AA$707,'Infos Relatório'!U$1)</f>
        <v>0</v>
      </c>
      <c r="W394" s="542">
        <f>SUMIFS('Faturamento NNE'!$K$2:$K$707,'Faturamento NNE'!$E$2:$E$707,'Infos Relatório'!$B$326,'Faturamento NNE'!$F$2:$F$707,'Infos Relatório'!$B394,'Faturamento NNE'!$AA$2:$AA$707,'Infos Relatório'!U$1)</f>
        <v>0</v>
      </c>
      <c r="X394" s="546">
        <f>SUMIFS('Faturamento NNE'!$P$2:$P$707,'Faturamento NNE'!$E$2:$E$707,'Infos Relatório'!$B$326,'Faturamento NNE'!$F$2:$F$707,'Infos Relatório'!$B394,'Faturamento NNE'!$AA$2:$AA$707,'Infos Relatório'!U$1,'Faturamento NNE'!$U$2:$U$707,"Sim")+SUMIFS('Faturamento NNE'!$Q$2:$Q$707,'Faturamento NNE'!$E$2:$E$707,'Infos Relatório'!$B$326,'Faturamento NNE'!$F$2:$F$707,'Infos Relatório'!$B394,'Faturamento NNE'!$AA$2:$AA$707,'Infos Relatório'!U$1,'Faturamento NNE'!$U$2:$U$707,"Sim")</f>
        <v>0</v>
      </c>
      <c r="Y394" s="227" t="e">
        <f t="shared" si="123"/>
        <v>#DIV/0!</v>
      </c>
      <c r="Z394" s="545">
        <f>SUMIFS('Faturamento NNE'!$I$2:$I$707,'Faturamento NNE'!$E$2:$E$707,'Infos Relatório'!$B$326,'Faturamento NNE'!$F$2:$F$707,'Infos Relatório'!$B394,'Faturamento NNE'!$AA$2:$AA$707,'Infos Relatório'!U$1)</f>
        <v>0</v>
      </c>
      <c r="AA394" s="541">
        <f>COUNTIFS('Faturamento NNE'!$E$2:$E$707,'Infos Relatório'!$B$326,'Faturamento NNE'!$F$2:$F$707,'Infos Relatório'!$B394,'Faturamento NNE'!$AA$2:$AA$707,'Infos Relatório'!AA$1)</f>
        <v>0</v>
      </c>
      <c r="AB394" s="542">
        <f>SUMIFS('Faturamento NNE'!$H$2:$H$707,'Faturamento NNE'!$E$2:$E$707,'Infos Relatório'!$B$326,'Faturamento NNE'!$F$2:$F$707,'Infos Relatório'!$B394,'Faturamento NNE'!$AA$2:$AA$707,'Infos Relatório'!AA$1)</f>
        <v>0</v>
      </c>
      <c r="AC394" s="542">
        <f>SUMIFS('Faturamento NNE'!$K$2:$K$707,'Faturamento NNE'!$E$2:$E$707,'Infos Relatório'!$B$326,'Faturamento NNE'!$F$2:$F$707,'Infos Relatório'!$B394,'Faturamento NNE'!$AA$2:$AA$707,'Infos Relatório'!AA$1)</f>
        <v>0</v>
      </c>
      <c r="AD394" s="546">
        <f>SUMIFS('Faturamento NNE'!$P$2:$P$707,'Faturamento NNE'!$E$2:$E$707,'Infos Relatório'!$B$326,'Faturamento NNE'!$F$2:$F$707,'Infos Relatório'!$B394,'Faturamento NNE'!$AA$2:$AA$707,'Infos Relatório'!AA$1,'Faturamento NNE'!$U$2:$U$707,"Sim")+SUMIFS('Faturamento NNE'!$Q$2:$Q$707,'Faturamento NNE'!$E$2:$E$707,'Infos Relatório'!$B$326,'Faturamento NNE'!$F$2:$F$707,'Infos Relatório'!$B394,'Faturamento NNE'!$AA$2:$AA$707,'Infos Relatório'!AA$1,'Faturamento NNE'!$U$2:$U$707,"Sim")</f>
        <v>0</v>
      </c>
      <c r="AE394" s="227" t="e">
        <f t="shared" si="124"/>
        <v>#DIV/0!</v>
      </c>
      <c r="AF394" s="545">
        <f>SUMIFS('Faturamento NNE'!$I$2:$I$707,'Faturamento NNE'!$E$2:$E$707,'Infos Relatório'!$B$326,'Faturamento NNE'!$F$2:$F$707,'Infos Relatório'!$B394,'Faturamento NNE'!$AA$2:$AA$707,'Infos Relatório'!AA$1)</f>
        <v>0</v>
      </c>
      <c r="AG394" s="541">
        <f>COUNTIFS('Faturamento NNE'!$E$2:$E$707,'Infos Relatório'!$B$326,'Faturamento NNE'!$F$2:$F$707,'Infos Relatório'!$B394,'Faturamento NNE'!$AA$2:$AA$707,'Infos Relatório'!AG$1)</f>
        <v>0</v>
      </c>
      <c r="AH394" s="542">
        <f>SUMIFS('Faturamento NNE'!$H$2:$H$707,'Faturamento NNE'!$E$2:$E$707,'Infos Relatório'!$B$326,'Faturamento NNE'!$F$2:$F$707,'Infos Relatório'!$B394,'Faturamento NNE'!$AA$2:$AA$707,'Infos Relatório'!AG$1)</f>
        <v>0</v>
      </c>
      <c r="AI394" s="542">
        <f>SUMIFS('Faturamento NNE'!$K$2:$K$707,'Faturamento NNE'!$E$2:$E$707,'Infos Relatório'!$B$326,'Faturamento NNE'!$F$2:$F$707,'Infos Relatório'!$B394,'Faturamento NNE'!$AA$2:$AA$707,'Infos Relatório'!AG$1)</f>
        <v>0</v>
      </c>
      <c r="AJ394" s="546">
        <f>SUMIFS('Faturamento NNE'!$P$2:$P$707,'Faturamento NNE'!$E$2:$E$707,'Infos Relatório'!$B$326,'Faturamento NNE'!$F$2:$F$707,'Infos Relatório'!$B394,'Faturamento NNE'!$AA$2:$AA$707,'Infos Relatório'!AG$1,'Faturamento NNE'!$U$2:$U$707,"Sim")+SUMIFS('Faturamento NNE'!$Q$2:$Q$707,'Faturamento NNE'!$E$2:$E$707,'Infos Relatório'!$B$326,'Faturamento NNE'!$F$2:$F$707,'Infos Relatório'!$B394,'Faturamento NNE'!$AA$2:$AA$707,'Infos Relatório'!AG$1,'Faturamento NNE'!$U$2:$U$707,"Sim")</f>
        <v>0</v>
      </c>
      <c r="AK394" s="227" t="e">
        <f t="shared" si="125"/>
        <v>#DIV/0!</v>
      </c>
      <c r="AL394" s="545">
        <f>SUMIFS('Faturamento NNE'!$I$2:$I$707,'Faturamento NNE'!$E$2:$E$707,'Infos Relatório'!$B$326,'Faturamento NNE'!$F$2:$F$707,'Infos Relatório'!$B394,'Faturamento NNE'!$AA$2:$AA$707,'Infos Relatório'!AG$1)</f>
        <v>0</v>
      </c>
      <c r="AM394" s="541">
        <f>COUNTIFS('Faturamento NNE'!$E$2:$E$707,'Infos Relatório'!$B$326,'Faturamento NNE'!$F$2:$F$707,'Infos Relatório'!$B394,'Faturamento NNE'!$AA$2:$AA$707,'Infos Relatório'!AM$1)</f>
        <v>0</v>
      </c>
      <c r="AN394" s="542">
        <f>SUMIFS('Faturamento NNE'!$H$2:$H$707,'Faturamento NNE'!$E$2:$E$707,'Infos Relatório'!$B$326,'Faturamento NNE'!$F$2:$F$707,'Infos Relatório'!$B394,'Faturamento NNE'!$AA$2:$AA$707,'Infos Relatório'!AM$1)</f>
        <v>0</v>
      </c>
      <c r="AO394" s="542">
        <f>SUMIFS('Faturamento NNE'!$K$2:$K$707,'Faturamento NNE'!$E$2:$E$707,'Infos Relatório'!$B$326,'Faturamento NNE'!$F$2:$F$707,'Infos Relatório'!$B394,'Faturamento NNE'!$AA$2:$AA$707,'Infos Relatório'!AM$1)</f>
        <v>0</v>
      </c>
      <c r="AP394" s="546">
        <f>SUMIFS('Faturamento NNE'!$P$2:$P$707,'Faturamento NNE'!$E$2:$E$707,'Infos Relatório'!$B$326,'Faturamento NNE'!$F$2:$F$707,'Infos Relatório'!$B394,'Faturamento NNE'!$AA$2:$AA$707,'Infos Relatório'!AM$1,'Faturamento NNE'!$U$2:$U$707,"Sim")+SUMIFS('Faturamento NNE'!$Q$2:$Q$707,'Faturamento NNE'!$E$2:$E$707,'Infos Relatório'!$B$326,'Faturamento NNE'!$F$2:$F$707,'Infos Relatório'!$B394,'Faturamento NNE'!$AA$2:$AA$707,'Infos Relatório'!AM$1,'Faturamento NNE'!$U$2:$U$707,"Sim")</f>
        <v>0</v>
      </c>
      <c r="AQ394" s="227" t="e">
        <f t="shared" si="126"/>
        <v>#DIV/0!</v>
      </c>
      <c r="AR394" s="545">
        <f>SUMIFS('Faturamento NNE'!$I$2:$I$707,'Faturamento NNE'!$E$2:$E$707,'Infos Relatório'!$B$326,'Faturamento NNE'!$F$2:$F$707,'Infos Relatório'!$B394,'Faturamento NNE'!$AA$2:$AA$707,'Infos Relatório'!AM$1)</f>
        <v>0</v>
      </c>
      <c r="AS394" s="541">
        <f>COUNTIFS('Faturamento NNE'!$E$2:$E$707,'Infos Relatório'!$B$326,'Faturamento NNE'!$F$2:$F$707,'Infos Relatório'!$B394,'Faturamento NNE'!$AA$2:$AA$707,'Infos Relatório'!AS$1)</f>
        <v>0</v>
      </c>
      <c r="AT394" s="542">
        <f>SUMIFS('Faturamento NNE'!$H$2:$H$707,'Faturamento NNE'!$E$2:$E$707,'Infos Relatório'!$B$326,'Faturamento NNE'!$F$2:$F$707,'Infos Relatório'!$B394,'Faturamento NNE'!$AA$2:$AA$707,'Infos Relatório'!AS$1)</f>
        <v>0</v>
      </c>
      <c r="AU394" s="542">
        <f>SUMIFS('Faturamento NNE'!$K$2:$K$707,'Faturamento NNE'!$E$2:$E$707,'Infos Relatório'!$B$326,'Faturamento NNE'!$F$2:$F$707,'Infos Relatório'!$B394,'Faturamento NNE'!$AA$2:$AA$707,'Infos Relatório'!AS$1)</f>
        <v>0</v>
      </c>
      <c r="AV394" s="546">
        <f>SUMIFS('Faturamento NNE'!$P$2:$P$707,'Faturamento NNE'!$E$2:$E$707,'Infos Relatório'!$B$326,'Faturamento NNE'!$F$2:$F$707,'Infos Relatório'!$B394,'Faturamento NNE'!$AA$2:$AA$707,'Infos Relatório'!AS$1,'Faturamento NNE'!$U$2:$U$707,"Sim")+SUMIFS('Faturamento NNE'!$Q$2:$Q$707,'Faturamento NNE'!$E$2:$E$707,'Infos Relatório'!$B$326,'Faturamento NNE'!$F$2:$F$707,'Infos Relatório'!$B394,'Faturamento NNE'!$AA$2:$AA$707,'Infos Relatório'!AS$1,'Faturamento NNE'!$U$2:$U$707,"Sim")</f>
        <v>0</v>
      </c>
      <c r="AW394" s="227" t="e">
        <f t="shared" si="127"/>
        <v>#DIV/0!</v>
      </c>
      <c r="AX394" s="545">
        <f>SUMIFS('Faturamento NNE'!$I$2:$I$707,'Faturamento NNE'!$E$2:$E$707,'Infos Relatório'!$B$326,'Faturamento NNE'!$F$2:$F$707,'Infos Relatório'!$B394,'Faturamento NNE'!$AA$2:$AA$707,'Infos Relatório'!AS$1)</f>
        <v>0</v>
      </c>
      <c r="AY394" s="541">
        <f>COUNTIFS('Faturamento NNE'!$E$2:$E$707,'Infos Relatório'!$B$326,'Faturamento NNE'!$F$2:$F$707,'Infos Relatório'!$B394,'Faturamento NNE'!$AA$2:$AA$707,'Infos Relatório'!AY$1)</f>
        <v>0</v>
      </c>
      <c r="AZ394" s="542">
        <f>SUMIFS('Faturamento NNE'!$H$2:$H$707,'Faturamento NNE'!$E$2:$E$707,'Infos Relatório'!$B$326,'Faturamento NNE'!$F$2:$F$707,'Infos Relatório'!$B394,'Faturamento NNE'!$AA$2:$AA$707,'Infos Relatório'!AY$1)</f>
        <v>0</v>
      </c>
      <c r="BA394" s="542">
        <f>SUMIFS('Faturamento NNE'!$K$2:$K$707,'Faturamento NNE'!$E$2:$E$707,'Infos Relatório'!$B$326,'Faturamento NNE'!$F$2:$F$707,'Infos Relatório'!$B394,'Faturamento NNE'!$AA$2:$AA$707,'Infos Relatório'!AY$1)</f>
        <v>0</v>
      </c>
      <c r="BB394" s="546">
        <f>SUMIFS('Faturamento NNE'!$P$2:$P$707,'Faturamento NNE'!$E$2:$E$707,'Infos Relatório'!$B$326,'Faturamento NNE'!$F$2:$F$707,'Infos Relatório'!$B394,'Faturamento NNE'!$AA$2:$AA$707,'Infos Relatório'!AY$1,'Faturamento NNE'!$U$2:$U$707,"Sim")+SUMIFS('Faturamento NNE'!$Q$2:$Q$707,'Faturamento NNE'!$E$2:$E$707,'Infos Relatório'!$B$326,'Faturamento NNE'!$F$2:$F$707,'Infos Relatório'!$B394,'Faturamento NNE'!$AA$2:$AA$707,'Infos Relatório'!AY$1,'Faturamento NNE'!$U$2:$U$707,"Sim")</f>
        <v>0</v>
      </c>
      <c r="BC394" s="227" t="e">
        <f t="shared" si="128"/>
        <v>#DIV/0!</v>
      </c>
      <c r="BD394" s="545">
        <f>SUMIFS('Faturamento NNE'!$I$2:$I$707,'Faturamento NNE'!$E$2:$E$707,'Infos Relatório'!$B$326,'Faturamento NNE'!$F$2:$F$707,'Infos Relatório'!$B394,'Faturamento NNE'!$AA$2:$AA$707,'Infos Relatório'!AY$1)</f>
        <v>0</v>
      </c>
      <c r="BE394" s="541">
        <f>COUNTIFS('Faturamento NNE'!$E$2:$E$707,'Infos Relatório'!$B$326,'Faturamento NNE'!$F$2:$F$707,'Infos Relatório'!$B394,'Faturamento NNE'!$AA$2:$AA$707,'Infos Relatório'!BE$1)</f>
        <v>0</v>
      </c>
      <c r="BF394" s="542">
        <f>SUMIFS('Faturamento NNE'!$H$2:$H$707,'Faturamento NNE'!$E$2:$E$707,'Infos Relatório'!$B$326,'Faturamento NNE'!$F$2:$F$707,'Infos Relatório'!$B394,'Faturamento NNE'!$AA$2:$AA$707,'Infos Relatório'!BE$1)</f>
        <v>0</v>
      </c>
      <c r="BG394" s="542">
        <f>SUMIFS('Faturamento NNE'!$K$2:$K$707,'Faturamento NNE'!$E$2:$E$707,'Infos Relatório'!$B$326,'Faturamento NNE'!$F$2:$F$707,'Infos Relatório'!$B394,'Faturamento NNE'!$AA$2:$AA$707,'Infos Relatório'!BE$1)</f>
        <v>0</v>
      </c>
      <c r="BH394" s="546">
        <f>SUMIFS('Faturamento NNE'!$P$2:$P$707,'Faturamento NNE'!$E$2:$E$707,'Infos Relatório'!$B$326,'Faturamento NNE'!$F$2:$F$707,'Infos Relatório'!$B394,'Faturamento NNE'!$AA$2:$AA$707,'Infos Relatório'!BE$1,'Faturamento NNE'!$U$2:$U$707,"Sim")+SUMIFS('Faturamento NNE'!$Q$2:$Q$707,'Faturamento NNE'!$E$2:$E$707,'Infos Relatório'!$B$326,'Faturamento NNE'!$F$2:$F$707,'Infos Relatório'!$B394,'Faturamento NNE'!$AA$2:$AA$707,'Infos Relatório'!BE$1,'Faturamento NNE'!$U$2:$U$707,"Sim")</f>
        <v>0</v>
      </c>
      <c r="BI394" s="227" t="e">
        <f t="shared" si="129"/>
        <v>#DIV/0!</v>
      </c>
      <c r="BJ394" s="545">
        <f>SUMIFS('Faturamento NNE'!$I$2:$I$707,'Faturamento NNE'!$E$2:$E$707,'Infos Relatório'!$B$326,'Faturamento NNE'!$F$2:$F$707,'Infos Relatório'!$B394,'Faturamento NNE'!$AA$2:$AA$707,'Infos Relatório'!BE$1)</f>
        <v>0</v>
      </c>
      <c r="BK394" s="541">
        <f>COUNTIFS('Faturamento NNE'!$E$2:$E$707,'Infos Relatório'!$B$326,'Faturamento NNE'!$F$2:$F$707,'Infos Relatório'!$B394,'Faturamento NNE'!$AA$2:$AA$707,'Infos Relatório'!BK$1)</f>
        <v>0</v>
      </c>
      <c r="BL394" s="542">
        <f>SUMIFS('Faturamento NNE'!$H$2:$H$707,'Faturamento NNE'!$E$2:$E$707,'Infos Relatório'!$B$326,'Faturamento NNE'!$F$2:$F$707,'Infos Relatório'!$B394,'Faturamento NNE'!$AA$2:$AA$707,'Infos Relatório'!BK$1)</f>
        <v>0</v>
      </c>
      <c r="BM394" s="542">
        <f>SUMIFS('Faturamento NNE'!$K$2:$K$707,'Faturamento NNE'!$E$2:$E$707,'Infos Relatório'!$B$326,'Faturamento NNE'!$F$2:$F$707,'Infos Relatório'!$B394,'Faturamento NNE'!$AA$2:$AA$707,'Infos Relatório'!BK$1)</f>
        <v>0</v>
      </c>
      <c r="BN394" s="546">
        <f>SUMIFS('Faturamento NNE'!$P$2:$P$707,'Faturamento NNE'!$E$2:$E$707,'Infos Relatório'!$B$326,'Faturamento NNE'!$F$2:$F$707,'Infos Relatório'!$B394,'Faturamento NNE'!$AA$2:$AA$707,'Infos Relatório'!BK$1,'Faturamento NNE'!$U$2:$U$707,"Sim")+SUMIFS('Faturamento NNE'!$Q$2:$Q$707,'Faturamento NNE'!$E$2:$E$707,'Infos Relatório'!$B$326,'Faturamento NNE'!$F$2:$F$707,'Infos Relatório'!$B394,'Faturamento NNE'!$AA$2:$AA$707,'Infos Relatório'!BK$1,'Faturamento NNE'!$U$2:$U$707,"Sim")</f>
        <v>0</v>
      </c>
      <c r="BO394" s="227" t="e">
        <f t="shared" si="130"/>
        <v>#DIV/0!</v>
      </c>
      <c r="BP394" s="545">
        <f>SUMIFS('Faturamento NNE'!$I$2:$I$707,'Faturamento NNE'!$E$2:$E$707,'Infos Relatório'!$B$326,'Faturamento NNE'!$F$2:$F$707,'Infos Relatório'!$B394,'Faturamento NNE'!$AA$2:$AA$707,'Infos Relatório'!BK$1)</f>
        <v>0</v>
      </c>
      <c r="BQ394" s="541">
        <f>COUNTIFS('Faturamento NNE'!$E$2:$E$707,'Infos Relatório'!$B$326,'Faturamento NNE'!$F$2:$F$707,'Infos Relatório'!$B394,'Faturamento NNE'!$AA$2:$AA$707,'Infos Relatório'!BQ$1)</f>
        <v>0</v>
      </c>
      <c r="BR394" s="542">
        <f>SUMIFS('Faturamento NNE'!$H$2:$H$707,'Faturamento NNE'!$E$2:$E$707,'Infos Relatório'!$B$326,'Faturamento NNE'!$F$2:$F$707,'Infos Relatório'!$B394,'Faturamento NNE'!$AA$2:$AA$707,'Infos Relatório'!BQ$1)</f>
        <v>0</v>
      </c>
      <c r="BS394" s="542">
        <f>SUMIFS('Faturamento NNE'!$K$2:$K$707,'Faturamento NNE'!$E$2:$E$707,'Infos Relatório'!$B$326,'Faturamento NNE'!$F$2:$F$707,'Infos Relatório'!$B394,'Faturamento NNE'!$AA$2:$AA$707,'Infos Relatório'!BQ$1)</f>
        <v>0</v>
      </c>
      <c r="BT394" s="546">
        <f>SUMIFS('Faturamento NNE'!$P$2:$P$707,'Faturamento NNE'!$E$2:$E$707,'Infos Relatório'!$B$326,'Faturamento NNE'!$F$2:$F$707,'Infos Relatório'!$B394,'Faturamento NNE'!$AA$2:$AA$707,'Infos Relatório'!BQ$1,'Faturamento NNE'!$U$2:$U$707,"Sim")+SUMIFS('Faturamento NNE'!$Q$2:$Q$707,'Faturamento NNE'!$E$2:$E$707,'Infos Relatório'!$B$326,'Faturamento NNE'!$F$2:$F$707,'Infos Relatório'!$B394,'Faturamento NNE'!$AA$2:$AA$707,'Infos Relatório'!BQ$1,'Faturamento NNE'!$U$2:$U$707,"Sim")</f>
        <v>0</v>
      </c>
      <c r="BU394" s="227" t="e">
        <f t="shared" si="131"/>
        <v>#DIV/0!</v>
      </c>
      <c r="BV394" s="545">
        <f>SUMIFS('Faturamento NNE'!$I$2:$I$707,'Faturamento NNE'!$E$2:$E$707,'Infos Relatório'!$B$326,'Faturamento NNE'!$F$2:$F$707,'Infos Relatório'!$B394,'Faturamento NNE'!$AA$2:$AA$707,'Infos Relatório'!BQ$1)</f>
        <v>0</v>
      </c>
    </row>
    <row r="395" spans="2:74">
      <c r="B395" s="217" t="s">
        <v>198</v>
      </c>
      <c r="C395" s="541">
        <f>COUNTIFS('Faturamento NNE'!$E$2:$E$707,'Infos Relatório'!$B$326,'Faturamento NNE'!$F$2:$F$707,'Infos Relatório'!$B395,'Faturamento NNE'!$AA$2:$AA$707,'Infos Relatório'!C$1)</f>
        <v>0</v>
      </c>
      <c r="D395" s="542">
        <f>SUMIFS('Faturamento NNE'!$H$2:$H$707,'Faturamento NNE'!$E$2:$E$707,'Infos Relatório'!$B$326,'Faturamento NNE'!$F$2:$F$707,'Infos Relatório'!$B395,'Faturamento NNE'!$AA$2:$AA$707,'Infos Relatório'!C$1)</f>
        <v>0</v>
      </c>
      <c r="E395" s="543">
        <f>SUMIFS('Faturamento NNE'!$K$2:$K$707,'Faturamento NNE'!$E$2:$E$707,'Infos Relatório'!$B$326,'Faturamento NNE'!$F$2:$F$707,'Infos Relatório'!$B395,'Faturamento NNE'!$AA$2:$AA$707,'Infos Relatório'!C$1)</f>
        <v>0</v>
      </c>
      <c r="F395" s="544">
        <f>SUMIFS('Faturamento NNE'!$P$2:$P$707,'Faturamento NNE'!$E$2:$E$707,'Infos Relatório'!$B$326,'Faturamento NNE'!$F$2:$F$707,'Infos Relatório'!$B395,'Faturamento NNE'!$AA$2:$AA$707,'Infos Relatório'!C$1,'Faturamento NNE'!$U$2:$U$707,"Sim")+SUMIFS('Faturamento NNE'!$Q$2:$Q$707,'Faturamento NNE'!$E$2:$E$707,'Infos Relatório'!$B$326,'Faturamento NNE'!$F$2:$F$707,'Infos Relatório'!$B395,'Faturamento NNE'!$AA$2:$AA$707,'Infos Relatório'!C$1,'Faturamento NNE'!$U$2:$U$707,"Sim")</f>
        <v>0</v>
      </c>
      <c r="G395" s="283" t="e">
        <f t="shared" si="120"/>
        <v>#DIV/0!</v>
      </c>
      <c r="H395" s="545">
        <f>SUMIFS('Faturamento NNE'!$I$2:$I$707,'Faturamento NNE'!$E$2:$E$707,'Infos Relatório'!$B$326,'Faturamento NNE'!$F$2:$F$707,'Infos Relatório'!$B395,'Faturamento NNE'!$AA$2:$AA$707,'Infos Relatório'!C$1)</f>
        <v>0</v>
      </c>
      <c r="I395" s="541">
        <f>COUNTIFS('Faturamento NNE'!$E$2:$E$707,'Infos Relatório'!$B$326,'Faturamento NNE'!$F$2:$F$707,'Infos Relatório'!$B395,'Faturamento NNE'!$AA$2:$AA$707,'Infos Relatório'!I$1)</f>
        <v>0</v>
      </c>
      <c r="J395" s="542">
        <f>SUMIFS('Faturamento NNE'!$H$2:$H$707,'Faturamento NNE'!$E$2:$E$707,'Infos Relatório'!$B$326,'Faturamento NNE'!$F$2:$F$707,'Infos Relatório'!$B395,'Faturamento NNE'!$AA$2:$AA$707,'Infos Relatório'!I$1)</f>
        <v>0</v>
      </c>
      <c r="K395" s="543">
        <f>SUMIFS('Faturamento NNE'!$K$2:$K$707,'Faturamento NNE'!$E$2:$E$707,'Infos Relatório'!$B$326,'Faturamento NNE'!$F$2:$F$707,'Infos Relatório'!$B395,'Faturamento NNE'!$AA$2:$AA$707,'Infos Relatório'!I$1)</f>
        <v>0</v>
      </c>
      <c r="L395" s="544">
        <f>SUMIFS('Faturamento NNE'!$P$2:$P$707,'Faturamento NNE'!$E$2:$E$707,'Infos Relatório'!$B$326,'Faturamento NNE'!$F$2:$F$707,'Infos Relatório'!$B395,'Faturamento NNE'!$AA$2:$AA$707,'Infos Relatório'!I$1,'Faturamento NNE'!$U$2:$U$707,"Sim")+SUMIFS('Faturamento NNE'!$Q$2:$Q$707,'Faturamento NNE'!$E$2:$E$707,'Infos Relatório'!$B$326,'Faturamento NNE'!$F$2:$F$707,'Infos Relatório'!$B395,'Faturamento NNE'!$AA$2:$AA$707,'Infos Relatório'!I$1,'Faturamento NNE'!$U$2:$U$707,"Sim")</f>
        <v>0</v>
      </c>
      <c r="M395" s="283" t="e">
        <f t="shared" si="121"/>
        <v>#DIV/0!</v>
      </c>
      <c r="N395" s="545">
        <f>SUMIFS('Faturamento NNE'!$I$2:$I$707,'Faturamento NNE'!$E$2:$E$707,'Infos Relatório'!$B$326,'Faturamento NNE'!$F$2:$F$707,'Infos Relatório'!$B395,'Faturamento NNE'!$AA$2:$AA$707,'Infos Relatório'!I$1)</f>
        <v>0</v>
      </c>
      <c r="O395" s="541">
        <f>COUNTIFS('Faturamento NNE'!$E$2:$E$707,'Infos Relatório'!$B$326,'Faturamento NNE'!$F$2:$F$707,'Infos Relatório'!$B395,'Faturamento NNE'!$AA$2:$AA$707,'Infos Relatório'!O$1)</f>
        <v>0</v>
      </c>
      <c r="P395" s="542">
        <f>SUMIFS('Faturamento NNE'!$H$2:$H$707,'Faturamento NNE'!$E$2:$E$707,'Infos Relatório'!$B$326,'Faturamento NNE'!$F$2:$F$707,'Infos Relatório'!$B395,'Faturamento NNE'!$AA$2:$AA$707,'Infos Relatório'!O$1)</f>
        <v>0</v>
      </c>
      <c r="Q395" s="542">
        <f>SUMIFS('Faturamento NNE'!$K$2:$K$707,'Faturamento NNE'!$E$2:$E$707,'Infos Relatório'!$B$326,'Faturamento NNE'!$F$2:$F$707,'Infos Relatório'!$B395,'Faturamento NNE'!$AA$2:$AA$707,'Infos Relatório'!O$1)</f>
        <v>0</v>
      </c>
      <c r="R395" s="546">
        <f>SUMIFS('Faturamento NNE'!$P$2:$P$707,'Faturamento NNE'!$E$2:$E$707,'Infos Relatório'!$B$326,'Faturamento NNE'!$F$2:$F$707,'Infos Relatório'!$B395,'Faturamento NNE'!$AA$2:$AA$707,'Infos Relatório'!O$1,'Faturamento NNE'!$U$2:$U$707,"Sim")+SUMIFS('Faturamento NNE'!$Q$2:$Q$707,'Faturamento NNE'!$E$2:$E$707,'Infos Relatório'!$B$326,'Faturamento NNE'!$F$2:$F$707,'Infos Relatório'!$B395,'Faturamento NNE'!$AA$2:$AA$707,'Infos Relatório'!O$1,'Faturamento NNE'!$U$2:$U$707,"Sim")</f>
        <v>0</v>
      </c>
      <c r="S395" s="227" t="e">
        <f t="shared" si="122"/>
        <v>#DIV/0!</v>
      </c>
      <c r="T395" s="545">
        <f>SUMIFS('Faturamento NNE'!$I$2:$I$707,'Faturamento NNE'!$E$2:$E$707,'Infos Relatório'!$B$326,'Faturamento NNE'!$F$2:$F$707,'Infos Relatório'!$B395,'Faturamento NNE'!$AA$2:$AA$707,'Infos Relatório'!O$1)</f>
        <v>0</v>
      </c>
      <c r="U395" s="541">
        <f>COUNTIFS('Faturamento NNE'!$E$2:$E$707,'Infos Relatório'!$B$326,'Faturamento NNE'!$F$2:$F$707,'Infos Relatório'!$B395,'Faturamento NNE'!$AA$2:$AA$707,'Infos Relatório'!U$1)</f>
        <v>0</v>
      </c>
      <c r="V395" s="542">
        <f>SUMIFS('Faturamento NNE'!$H$2:$H$707,'Faturamento NNE'!$E$2:$E$707,'Infos Relatório'!$B$326,'Faturamento NNE'!$F$2:$F$707,'Infos Relatório'!$B395,'Faturamento NNE'!$AA$2:$AA$707,'Infos Relatório'!U$1)</f>
        <v>0</v>
      </c>
      <c r="W395" s="542">
        <f>SUMIFS('Faturamento NNE'!$K$2:$K$707,'Faturamento NNE'!$E$2:$E$707,'Infos Relatório'!$B$326,'Faturamento NNE'!$F$2:$F$707,'Infos Relatório'!$B395,'Faturamento NNE'!$AA$2:$AA$707,'Infos Relatório'!U$1)</f>
        <v>0</v>
      </c>
      <c r="X395" s="546">
        <f>SUMIFS('Faturamento NNE'!$P$2:$P$707,'Faturamento NNE'!$E$2:$E$707,'Infos Relatório'!$B$326,'Faturamento NNE'!$F$2:$F$707,'Infos Relatório'!$B395,'Faturamento NNE'!$AA$2:$AA$707,'Infos Relatório'!U$1,'Faturamento NNE'!$U$2:$U$707,"Sim")+SUMIFS('Faturamento NNE'!$Q$2:$Q$707,'Faturamento NNE'!$E$2:$E$707,'Infos Relatório'!$B$326,'Faturamento NNE'!$F$2:$F$707,'Infos Relatório'!$B395,'Faturamento NNE'!$AA$2:$AA$707,'Infos Relatório'!U$1,'Faturamento NNE'!$U$2:$U$707,"Sim")</f>
        <v>0</v>
      </c>
      <c r="Y395" s="227" t="e">
        <f t="shared" si="123"/>
        <v>#DIV/0!</v>
      </c>
      <c r="Z395" s="545">
        <f>SUMIFS('Faturamento NNE'!$I$2:$I$707,'Faturamento NNE'!$E$2:$E$707,'Infos Relatório'!$B$326,'Faturamento NNE'!$F$2:$F$707,'Infos Relatório'!$B395,'Faturamento NNE'!$AA$2:$AA$707,'Infos Relatório'!U$1)</f>
        <v>0</v>
      </c>
      <c r="AA395" s="541">
        <f>COUNTIFS('Faturamento NNE'!$E$2:$E$707,'Infos Relatório'!$B$326,'Faturamento NNE'!$F$2:$F$707,'Infos Relatório'!$B395,'Faturamento NNE'!$AA$2:$AA$707,'Infos Relatório'!AA$1)</f>
        <v>0</v>
      </c>
      <c r="AB395" s="542">
        <f>SUMIFS('Faturamento NNE'!$H$2:$H$707,'Faturamento NNE'!$E$2:$E$707,'Infos Relatório'!$B$326,'Faturamento NNE'!$F$2:$F$707,'Infos Relatório'!$B395,'Faturamento NNE'!$AA$2:$AA$707,'Infos Relatório'!AA$1)</f>
        <v>0</v>
      </c>
      <c r="AC395" s="542">
        <f>SUMIFS('Faturamento NNE'!$K$2:$K$707,'Faturamento NNE'!$E$2:$E$707,'Infos Relatório'!$B$326,'Faturamento NNE'!$F$2:$F$707,'Infos Relatório'!$B395,'Faturamento NNE'!$AA$2:$AA$707,'Infos Relatório'!AA$1)</f>
        <v>0</v>
      </c>
      <c r="AD395" s="546">
        <f>SUMIFS('Faturamento NNE'!$P$2:$P$707,'Faturamento NNE'!$E$2:$E$707,'Infos Relatório'!$B$326,'Faturamento NNE'!$F$2:$F$707,'Infos Relatório'!$B395,'Faturamento NNE'!$AA$2:$AA$707,'Infos Relatório'!AA$1,'Faturamento NNE'!$U$2:$U$707,"Sim")+SUMIFS('Faturamento NNE'!$Q$2:$Q$707,'Faturamento NNE'!$E$2:$E$707,'Infos Relatório'!$B$326,'Faturamento NNE'!$F$2:$F$707,'Infos Relatório'!$B395,'Faturamento NNE'!$AA$2:$AA$707,'Infos Relatório'!AA$1,'Faturamento NNE'!$U$2:$U$707,"Sim")</f>
        <v>0</v>
      </c>
      <c r="AE395" s="227" t="e">
        <f t="shared" si="124"/>
        <v>#DIV/0!</v>
      </c>
      <c r="AF395" s="545">
        <f>SUMIFS('Faturamento NNE'!$I$2:$I$707,'Faturamento NNE'!$E$2:$E$707,'Infos Relatório'!$B$326,'Faturamento NNE'!$F$2:$F$707,'Infos Relatório'!$B395,'Faturamento NNE'!$AA$2:$AA$707,'Infos Relatório'!AA$1)</f>
        <v>0</v>
      </c>
      <c r="AG395" s="541">
        <f>COUNTIFS('Faturamento NNE'!$E$2:$E$707,'Infos Relatório'!$B$326,'Faturamento NNE'!$F$2:$F$707,'Infos Relatório'!$B395,'Faturamento NNE'!$AA$2:$AA$707,'Infos Relatório'!AG$1)</f>
        <v>0</v>
      </c>
      <c r="AH395" s="542">
        <f>SUMIFS('Faturamento NNE'!$H$2:$H$707,'Faturamento NNE'!$E$2:$E$707,'Infos Relatório'!$B$326,'Faturamento NNE'!$F$2:$F$707,'Infos Relatório'!$B395,'Faturamento NNE'!$AA$2:$AA$707,'Infos Relatório'!AG$1)</f>
        <v>0</v>
      </c>
      <c r="AI395" s="542">
        <f>SUMIFS('Faturamento NNE'!$K$2:$K$707,'Faturamento NNE'!$E$2:$E$707,'Infos Relatório'!$B$326,'Faturamento NNE'!$F$2:$F$707,'Infos Relatório'!$B395,'Faturamento NNE'!$AA$2:$AA$707,'Infos Relatório'!AG$1)</f>
        <v>0</v>
      </c>
      <c r="AJ395" s="546">
        <f>SUMIFS('Faturamento NNE'!$P$2:$P$707,'Faturamento NNE'!$E$2:$E$707,'Infos Relatório'!$B$326,'Faturamento NNE'!$F$2:$F$707,'Infos Relatório'!$B395,'Faturamento NNE'!$AA$2:$AA$707,'Infos Relatório'!AG$1,'Faturamento NNE'!$U$2:$U$707,"Sim")+SUMIFS('Faturamento NNE'!$Q$2:$Q$707,'Faturamento NNE'!$E$2:$E$707,'Infos Relatório'!$B$326,'Faturamento NNE'!$F$2:$F$707,'Infos Relatório'!$B395,'Faturamento NNE'!$AA$2:$AA$707,'Infos Relatório'!AG$1,'Faturamento NNE'!$U$2:$U$707,"Sim")</f>
        <v>0</v>
      </c>
      <c r="AK395" s="227" t="e">
        <f t="shared" si="125"/>
        <v>#DIV/0!</v>
      </c>
      <c r="AL395" s="545">
        <f>SUMIFS('Faturamento NNE'!$I$2:$I$707,'Faturamento NNE'!$E$2:$E$707,'Infos Relatório'!$B$326,'Faturamento NNE'!$F$2:$F$707,'Infos Relatório'!$B395,'Faturamento NNE'!$AA$2:$AA$707,'Infos Relatório'!AG$1)</f>
        <v>0</v>
      </c>
      <c r="AM395" s="541">
        <f>COUNTIFS('Faturamento NNE'!$E$2:$E$707,'Infos Relatório'!$B$326,'Faturamento NNE'!$F$2:$F$707,'Infos Relatório'!$B395,'Faturamento NNE'!$AA$2:$AA$707,'Infos Relatório'!AM$1)</f>
        <v>0</v>
      </c>
      <c r="AN395" s="542">
        <f>SUMIFS('Faturamento NNE'!$H$2:$H$707,'Faturamento NNE'!$E$2:$E$707,'Infos Relatório'!$B$326,'Faturamento NNE'!$F$2:$F$707,'Infos Relatório'!$B395,'Faturamento NNE'!$AA$2:$AA$707,'Infos Relatório'!AM$1)</f>
        <v>0</v>
      </c>
      <c r="AO395" s="542">
        <f>SUMIFS('Faturamento NNE'!$K$2:$K$707,'Faturamento NNE'!$E$2:$E$707,'Infos Relatório'!$B$326,'Faturamento NNE'!$F$2:$F$707,'Infos Relatório'!$B395,'Faturamento NNE'!$AA$2:$AA$707,'Infos Relatório'!AM$1)</f>
        <v>0</v>
      </c>
      <c r="AP395" s="546">
        <f>SUMIFS('Faturamento NNE'!$P$2:$P$707,'Faturamento NNE'!$E$2:$E$707,'Infos Relatório'!$B$326,'Faturamento NNE'!$F$2:$F$707,'Infos Relatório'!$B395,'Faturamento NNE'!$AA$2:$AA$707,'Infos Relatório'!AM$1,'Faturamento NNE'!$U$2:$U$707,"Sim")+SUMIFS('Faturamento NNE'!$Q$2:$Q$707,'Faturamento NNE'!$E$2:$E$707,'Infos Relatório'!$B$326,'Faturamento NNE'!$F$2:$F$707,'Infos Relatório'!$B395,'Faturamento NNE'!$AA$2:$AA$707,'Infos Relatório'!AM$1,'Faturamento NNE'!$U$2:$U$707,"Sim")</f>
        <v>0</v>
      </c>
      <c r="AQ395" s="227" t="e">
        <f t="shared" si="126"/>
        <v>#DIV/0!</v>
      </c>
      <c r="AR395" s="545">
        <f>SUMIFS('Faturamento NNE'!$I$2:$I$707,'Faturamento NNE'!$E$2:$E$707,'Infos Relatório'!$B$326,'Faturamento NNE'!$F$2:$F$707,'Infos Relatório'!$B395,'Faturamento NNE'!$AA$2:$AA$707,'Infos Relatório'!AM$1)</f>
        <v>0</v>
      </c>
      <c r="AS395" s="541">
        <f>COUNTIFS('Faturamento NNE'!$E$2:$E$707,'Infos Relatório'!$B$326,'Faturamento NNE'!$F$2:$F$707,'Infos Relatório'!$B395,'Faturamento NNE'!$AA$2:$AA$707,'Infos Relatório'!AS$1)</f>
        <v>0</v>
      </c>
      <c r="AT395" s="542">
        <f>SUMIFS('Faturamento NNE'!$H$2:$H$707,'Faturamento NNE'!$E$2:$E$707,'Infos Relatório'!$B$326,'Faturamento NNE'!$F$2:$F$707,'Infos Relatório'!$B395,'Faturamento NNE'!$AA$2:$AA$707,'Infos Relatório'!AS$1)</f>
        <v>0</v>
      </c>
      <c r="AU395" s="542">
        <f>SUMIFS('Faturamento NNE'!$K$2:$K$707,'Faturamento NNE'!$E$2:$E$707,'Infos Relatório'!$B$326,'Faturamento NNE'!$F$2:$F$707,'Infos Relatório'!$B395,'Faturamento NNE'!$AA$2:$AA$707,'Infos Relatório'!AS$1)</f>
        <v>0</v>
      </c>
      <c r="AV395" s="546">
        <f>SUMIFS('Faturamento NNE'!$P$2:$P$707,'Faturamento NNE'!$E$2:$E$707,'Infos Relatório'!$B$326,'Faturamento NNE'!$F$2:$F$707,'Infos Relatório'!$B395,'Faturamento NNE'!$AA$2:$AA$707,'Infos Relatório'!AS$1,'Faturamento NNE'!$U$2:$U$707,"Sim")+SUMIFS('Faturamento NNE'!$Q$2:$Q$707,'Faturamento NNE'!$E$2:$E$707,'Infos Relatório'!$B$326,'Faturamento NNE'!$F$2:$F$707,'Infos Relatório'!$B395,'Faturamento NNE'!$AA$2:$AA$707,'Infos Relatório'!AS$1,'Faturamento NNE'!$U$2:$U$707,"Sim")</f>
        <v>0</v>
      </c>
      <c r="AW395" s="227" t="e">
        <f t="shared" si="127"/>
        <v>#DIV/0!</v>
      </c>
      <c r="AX395" s="545">
        <f>SUMIFS('Faturamento NNE'!$I$2:$I$707,'Faturamento NNE'!$E$2:$E$707,'Infos Relatório'!$B$326,'Faturamento NNE'!$F$2:$F$707,'Infos Relatório'!$B395,'Faturamento NNE'!$AA$2:$AA$707,'Infos Relatório'!AS$1)</f>
        <v>0</v>
      </c>
      <c r="AY395" s="541">
        <f>COUNTIFS('Faturamento NNE'!$E$2:$E$707,'Infos Relatório'!$B$326,'Faturamento NNE'!$F$2:$F$707,'Infos Relatório'!$B395,'Faturamento NNE'!$AA$2:$AA$707,'Infos Relatório'!AY$1)</f>
        <v>0</v>
      </c>
      <c r="AZ395" s="542">
        <f>SUMIFS('Faturamento NNE'!$H$2:$H$707,'Faturamento NNE'!$E$2:$E$707,'Infos Relatório'!$B$326,'Faturamento NNE'!$F$2:$F$707,'Infos Relatório'!$B395,'Faturamento NNE'!$AA$2:$AA$707,'Infos Relatório'!AY$1)</f>
        <v>0</v>
      </c>
      <c r="BA395" s="542">
        <f>SUMIFS('Faturamento NNE'!$K$2:$K$707,'Faturamento NNE'!$E$2:$E$707,'Infos Relatório'!$B$326,'Faturamento NNE'!$F$2:$F$707,'Infos Relatório'!$B395,'Faturamento NNE'!$AA$2:$AA$707,'Infos Relatório'!AY$1)</f>
        <v>0</v>
      </c>
      <c r="BB395" s="546">
        <f>SUMIFS('Faturamento NNE'!$P$2:$P$707,'Faturamento NNE'!$E$2:$E$707,'Infos Relatório'!$B$326,'Faturamento NNE'!$F$2:$F$707,'Infos Relatório'!$B395,'Faturamento NNE'!$AA$2:$AA$707,'Infos Relatório'!AY$1,'Faturamento NNE'!$U$2:$U$707,"Sim")+SUMIFS('Faturamento NNE'!$Q$2:$Q$707,'Faturamento NNE'!$E$2:$E$707,'Infos Relatório'!$B$326,'Faturamento NNE'!$F$2:$F$707,'Infos Relatório'!$B395,'Faturamento NNE'!$AA$2:$AA$707,'Infos Relatório'!AY$1,'Faturamento NNE'!$U$2:$U$707,"Sim")</f>
        <v>0</v>
      </c>
      <c r="BC395" s="227" t="e">
        <f t="shared" si="128"/>
        <v>#DIV/0!</v>
      </c>
      <c r="BD395" s="545">
        <f>SUMIFS('Faturamento NNE'!$I$2:$I$707,'Faturamento NNE'!$E$2:$E$707,'Infos Relatório'!$B$326,'Faturamento NNE'!$F$2:$F$707,'Infos Relatório'!$B395,'Faturamento NNE'!$AA$2:$AA$707,'Infos Relatório'!AY$1)</f>
        <v>0</v>
      </c>
      <c r="BE395" s="541">
        <f>COUNTIFS('Faturamento NNE'!$E$2:$E$707,'Infos Relatório'!$B$326,'Faturamento NNE'!$F$2:$F$707,'Infos Relatório'!$B395,'Faturamento NNE'!$AA$2:$AA$707,'Infos Relatório'!BE$1)</f>
        <v>0</v>
      </c>
      <c r="BF395" s="542">
        <f>SUMIFS('Faturamento NNE'!$H$2:$H$707,'Faturamento NNE'!$E$2:$E$707,'Infos Relatório'!$B$326,'Faturamento NNE'!$F$2:$F$707,'Infos Relatório'!$B395,'Faturamento NNE'!$AA$2:$AA$707,'Infos Relatório'!BE$1)</f>
        <v>0</v>
      </c>
      <c r="BG395" s="542">
        <f>SUMIFS('Faturamento NNE'!$K$2:$K$707,'Faturamento NNE'!$E$2:$E$707,'Infos Relatório'!$B$326,'Faturamento NNE'!$F$2:$F$707,'Infos Relatório'!$B395,'Faturamento NNE'!$AA$2:$AA$707,'Infos Relatório'!BE$1)</f>
        <v>0</v>
      </c>
      <c r="BH395" s="546">
        <f>SUMIFS('Faturamento NNE'!$P$2:$P$707,'Faturamento NNE'!$E$2:$E$707,'Infos Relatório'!$B$326,'Faturamento NNE'!$F$2:$F$707,'Infos Relatório'!$B395,'Faturamento NNE'!$AA$2:$AA$707,'Infos Relatório'!BE$1,'Faturamento NNE'!$U$2:$U$707,"Sim")+SUMIFS('Faturamento NNE'!$Q$2:$Q$707,'Faturamento NNE'!$E$2:$E$707,'Infos Relatório'!$B$326,'Faturamento NNE'!$F$2:$F$707,'Infos Relatório'!$B395,'Faturamento NNE'!$AA$2:$AA$707,'Infos Relatório'!BE$1,'Faturamento NNE'!$U$2:$U$707,"Sim")</f>
        <v>0</v>
      </c>
      <c r="BI395" s="227" t="e">
        <f t="shared" si="129"/>
        <v>#DIV/0!</v>
      </c>
      <c r="BJ395" s="545">
        <f>SUMIFS('Faturamento NNE'!$I$2:$I$707,'Faturamento NNE'!$E$2:$E$707,'Infos Relatório'!$B$326,'Faturamento NNE'!$F$2:$F$707,'Infos Relatório'!$B395,'Faturamento NNE'!$AA$2:$AA$707,'Infos Relatório'!BE$1)</f>
        <v>0</v>
      </c>
      <c r="BK395" s="541">
        <f>COUNTIFS('Faturamento NNE'!$E$2:$E$707,'Infos Relatório'!$B$326,'Faturamento NNE'!$F$2:$F$707,'Infos Relatório'!$B395,'Faturamento NNE'!$AA$2:$AA$707,'Infos Relatório'!BK$1)</f>
        <v>0</v>
      </c>
      <c r="BL395" s="542">
        <f>SUMIFS('Faturamento NNE'!$H$2:$H$707,'Faturamento NNE'!$E$2:$E$707,'Infos Relatório'!$B$326,'Faturamento NNE'!$F$2:$F$707,'Infos Relatório'!$B395,'Faturamento NNE'!$AA$2:$AA$707,'Infos Relatório'!BK$1)</f>
        <v>0</v>
      </c>
      <c r="BM395" s="542">
        <f>SUMIFS('Faturamento NNE'!$K$2:$K$707,'Faturamento NNE'!$E$2:$E$707,'Infos Relatório'!$B$326,'Faturamento NNE'!$F$2:$F$707,'Infos Relatório'!$B395,'Faturamento NNE'!$AA$2:$AA$707,'Infos Relatório'!BK$1)</f>
        <v>0</v>
      </c>
      <c r="BN395" s="546">
        <f>SUMIFS('Faturamento NNE'!$P$2:$P$707,'Faturamento NNE'!$E$2:$E$707,'Infos Relatório'!$B$326,'Faturamento NNE'!$F$2:$F$707,'Infos Relatório'!$B395,'Faturamento NNE'!$AA$2:$AA$707,'Infos Relatório'!BK$1,'Faturamento NNE'!$U$2:$U$707,"Sim")+SUMIFS('Faturamento NNE'!$Q$2:$Q$707,'Faturamento NNE'!$E$2:$E$707,'Infos Relatório'!$B$326,'Faturamento NNE'!$F$2:$F$707,'Infos Relatório'!$B395,'Faturamento NNE'!$AA$2:$AA$707,'Infos Relatório'!BK$1,'Faturamento NNE'!$U$2:$U$707,"Sim")</f>
        <v>0</v>
      </c>
      <c r="BO395" s="227" t="e">
        <f t="shared" si="130"/>
        <v>#DIV/0!</v>
      </c>
      <c r="BP395" s="545">
        <f>SUMIFS('Faturamento NNE'!$I$2:$I$707,'Faturamento NNE'!$E$2:$E$707,'Infos Relatório'!$B$326,'Faturamento NNE'!$F$2:$F$707,'Infos Relatório'!$B395,'Faturamento NNE'!$AA$2:$AA$707,'Infos Relatório'!BK$1)</f>
        <v>0</v>
      </c>
      <c r="BQ395" s="541">
        <f>COUNTIFS('Faturamento NNE'!$E$2:$E$707,'Infos Relatório'!$B$326,'Faturamento NNE'!$F$2:$F$707,'Infos Relatório'!$B395,'Faturamento NNE'!$AA$2:$AA$707,'Infos Relatório'!BQ$1)</f>
        <v>0</v>
      </c>
      <c r="BR395" s="542">
        <f>SUMIFS('Faturamento NNE'!$H$2:$H$707,'Faturamento NNE'!$E$2:$E$707,'Infos Relatório'!$B$326,'Faturamento NNE'!$F$2:$F$707,'Infos Relatório'!$B395,'Faturamento NNE'!$AA$2:$AA$707,'Infos Relatório'!BQ$1)</f>
        <v>0</v>
      </c>
      <c r="BS395" s="542">
        <f>SUMIFS('Faturamento NNE'!$K$2:$K$707,'Faturamento NNE'!$E$2:$E$707,'Infos Relatório'!$B$326,'Faturamento NNE'!$F$2:$F$707,'Infos Relatório'!$B395,'Faturamento NNE'!$AA$2:$AA$707,'Infos Relatório'!BQ$1)</f>
        <v>0</v>
      </c>
      <c r="BT395" s="546">
        <f>SUMIFS('Faturamento NNE'!$P$2:$P$707,'Faturamento NNE'!$E$2:$E$707,'Infos Relatório'!$B$326,'Faturamento NNE'!$F$2:$F$707,'Infos Relatório'!$B395,'Faturamento NNE'!$AA$2:$AA$707,'Infos Relatório'!BQ$1,'Faturamento NNE'!$U$2:$U$707,"Sim")+SUMIFS('Faturamento NNE'!$Q$2:$Q$707,'Faturamento NNE'!$E$2:$E$707,'Infos Relatório'!$B$326,'Faturamento NNE'!$F$2:$F$707,'Infos Relatório'!$B395,'Faturamento NNE'!$AA$2:$AA$707,'Infos Relatório'!BQ$1,'Faturamento NNE'!$U$2:$U$707,"Sim")</f>
        <v>0</v>
      </c>
      <c r="BU395" s="227" t="e">
        <f t="shared" si="131"/>
        <v>#DIV/0!</v>
      </c>
      <c r="BV395" s="545">
        <f>SUMIFS('Faturamento NNE'!$I$2:$I$707,'Faturamento NNE'!$E$2:$E$707,'Infos Relatório'!$B$326,'Faturamento NNE'!$F$2:$F$707,'Infos Relatório'!$B395,'Faturamento NNE'!$AA$2:$AA$707,'Infos Relatório'!BQ$1)</f>
        <v>0</v>
      </c>
    </row>
    <row r="396" spans="2:74">
      <c r="B396" s="217" t="s">
        <v>199</v>
      </c>
      <c r="C396" s="541">
        <f>COUNTIFS('Faturamento NNE'!$E$2:$E$707,'Infos Relatório'!$B$326,'Faturamento NNE'!$F$2:$F$707,'Infos Relatório'!$B396,'Faturamento NNE'!$AA$2:$AA$707,'Infos Relatório'!C$1)</f>
        <v>0</v>
      </c>
      <c r="D396" s="542">
        <f>SUMIFS('Faturamento NNE'!$H$2:$H$707,'Faturamento NNE'!$E$2:$E$707,'Infos Relatório'!$B$326,'Faturamento NNE'!$F$2:$F$707,'Infos Relatório'!$B396,'Faturamento NNE'!$AA$2:$AA$707,'Infos Relatório'!C$1)</f>
        <v>0</v>
      </c>
      <c r="E396" s="543">
        <f>SUMIFS('Faturamento NNE'!$K$2:$K$707,'Faturamento NNE'!$E$2:$E$707,'Infos Relatório'!$B$326,'Faturamento NNE'!$F$2:$F$707,'Infos Relatório'!$B396,'Faturamento NNE'!$AA$2:$AA$707,'Infos Relatório'!C$1)</f>
        <v>0</v>
      </c>
      <c r="F396" s="544">
        <f>SUMIFS('Faturamento NNE'!$P$2:$P$707,'Faturamento NNE'!$E$2:$E$707,'Infos Relatório'!$B$326,'Faturamento NNE'!$F$2:$F$707,'Infos Relatório'!$B396,'Faturamento NNE'!$AA$2:$AA$707,'Infos Relatório'!C$1,'Faturamento NNE'!$U$2:$U$707,"Sim")+SUMIFS('Faturamento NNE'!$Q$2:$Q$707,'Faturamento NNE'!$E$2:$E$707,'Infos Relatório'!$B$326,'Faturamento NNE'!$F$2:$F$707,'Infos Relatório'!$B396,'Faturamento NNE'!$AA$2:$AA$707,'Infos Relatório'!C$1,'Faturamento NNE'!$U$2:$U$707,"Sim")</f>
        <v>0</v>
      </c>
      <c r="G396" s="283" t="e">
        <f t="shared" si="120"/>
        <v>#DIV/0!</v>
      </c>
      <c r="H396" s="545">
        <f>SUMIFS('Faturamento NNE'!$I$2:$I$707,'Faturamento NNE'!$E$2:$E$707,'Infos Relatório'!$B$326,'Faturamento NNE'!$F$2:$F$707,'Infos Relatório'!$B396,'Faturamento NNE'!$AA$2:$AA$707,'Infos Relatório'!C$1)</f>
        <v>0</v>
      </c>
      <c r="I396" s="541">
        <f>COUNTIFS('Faturamento NNE'!$E$2:$E$707,'Infos Relatório'!$B$326,'Faturamento NNE'!$F$2:$F$707,'Infos Relatório'!$B396,'Faturamento NNE'!$AA$2:$AA$707,'Infos Relatório'!I$1)</f>
        <v>0</v>
      </c>
      <c r="J396" s="542">
        <f>SUMIFS('Faturamento NNE'!$H$2:$H$707,'Faturamento NNE'!$E$2:$E$707,'Infos Relatório'!$B$326,'Faturamento NNE'!$F$2:$F$707,'Infos Relatório'!$B396,'Faturamento NNE'!$AA$2:$AA$707,'Infos Relatório'!I$1)</f>
        <v>0</v>
      </c>
      <c r="K396" s="543">
        <f>SUMIFS('Faturamento NNE'!$K$2:$K$707,'Faturamento NNE'!$E$2:$E$707,'Infos Relatório'!$B$326,'Faturamento NNE'!$F$2:$F$707,'Infos Relatório'!$B396,'Faturamento NNE'!$AA$2:$AA$707,'Infos Relatório'!I$1)</f>
        <v>0</v>
      </c>
      <c r="L396" s="544">
        <f>SUMIFS('Faturamento NNE'!$P$2:$P$707,'Faturamento NNE'!$E$2:$E$707,'Infos Relatório'!$B$326,'Faturamento NNE'!$F$2:$F$707,'Infos Relatório'!$B396,'Faturamento NNE'!$AA$2:$AA$707,'Infos Relatório'!I$1,'Faturamento NNE'!$U$2:$U$707,"Sim")+SUMIFS('Faturamento NNE'!$Q$2:$Q$707,'Faturamento NNE'!$E$2:$E$707,'Infos Relatório'!$B$326,'Faturamento NNE'!$F$2:$F$707,'Infos Relatório'!$B396,'Faturamento NNE'!$AA$2:$AA$707,'Infos Relatório'!I$1,'Faturamento NNE'!$U$2:$U$707,"Sim")</f>
        <v>0</v>
      </c>
      <c r="M396" s="283" t="e">
        <f t="shared" si="121"/>
        <v>#DIV/0!</v>
      </c>
      <c r="N396" s="545">
        <f>SUMIFS('Faturamento NNE'!$I$2:$I$707,'Faturamento NNE'!$E$2:$E$707,'Infos Relatório'!$B$326,'Faturamento NNE'!$F$2:$F$707,'Infos Relatório'!$B396,'Faturamento NNE'!$AA$2:$AA$707,'Infos Relatório'!I$1)</f>
        <v>0</v>
      </c>
      <c r="O396" s="541">
        <f>COUNTIFS('Faturamento NNE'!$E$2:$E$707,'Infos Relatório'!$B$326,'Faturamento NNE'!$F$2:$F$707,'Infos Relatório'!$B396,'Faturamento NNE'!$AA$2:$AA$707,'Infos Relatório'!O$1)</f>
        <v>0</v>
      </c>
      <c r="P396" s="542">
        <f>SUMIFS('Faturamento NNE'!$H$2:$H$707,'Faturamento NNE'!$E$2:$E$707,'Infos Relatório'!$B$326,'Faturamento NNE'!$F$2:$F$707,'Infos Relatório'!$B396,'Faturamento NNE'!$AA$2:$AA$707,'Infos Relatório'!O$1)</f>
        <v>0</v>
      </c>
      <c r="Q396" s="542">
        <f>SUMIFS('Faturamento NNE'!$K$2:$K$707,'Faturamento NNE'!$E$2:$E$707,'Infos Relatório'!$B$326,'Faturamento NNE'!$F$2:$F$707,'Infos Relatório'!$B396,'Faturamento NNE'!$AA$2:$AA$707,'Infos Relatório'!O$1)</f>
        <v>0</v>
      </c>
      <c r="R396" s="546">
        <f>SUMIFS('Faturamento NNE'!$P$2:$P$707,'Faturamento NNE'!$E$2:$E$707,'Infos Relatório'!$B$326,'Faturamento NNE'!$F$2:$F$707,'Infos Relatório'!$B396,'Faturamento NNE'!$AA$2:$AA$707,'Infos Relatório'!O$1,'Faturamento NNE'!$U$2:$U$707,"Sim")+SUMIFS('Faturamento NNE'!$Q$2:$Q$707,'Faturamento NNE'!$E$2:$E$707,'Infos Relatório'!$B$326,'Faturamento NNE'!$F$2:$F$707,'Infos Relatório'!$B396,'Faturamento NNE'!$AA$2:$AA$707,'Infos Relatório'!O$1,'Faturamento NNE'!$U$2:$U$707,"Sim")</f>
        <v>0</v>
      </c>
      <c r="S396" s="227" t="e">
        <f t="shared" si="122"/>
        <v>#DIV/0!</v>
      </c>
      <c r="T396" s="545">
        <f>SUMIFS('Faturamento NNE'!$I$2:$I$707,'Faturamento NNE'!$E$2:$E$707,'Infos Relatório'!$B$326,'Faturamento NNE'!$F$2:$F$707,'Infos Relatório'!$B396,'Faturamento NNE'!$AA$2:$AA$707,'Infos Relatório'!O$1)</f>
        <v>0</v>
      </c>
      <c r="U396" s="541">
        <f>COUNTIFS('Faturamento NNE'!$E$2:$E$707,'Infos Relatório'!$B$326,'Faturamento NNE'!$F$2:$F$707,'Infos Relatório'!$B396,'Faturamento NNE'!$AA$2:$AA$707,'Infos Relatório'!U$1)</f>
        <v>0</v>
      </c>
      <c r="V396" s="542">
        <f>SUMIFS('Faturamento NNE'!$H$2:$H$707,'Faturamento NNE'!$E$2:$E$707,'Infos Relatório'!$B$326,'Faturamento NNE'!$F$2:$F$707,'Infos Relatório'!$B396,'Faturamento NNE'!$AA$2:$AA$707,'Infos Relatório'!U$1)</f>
        <v>0</v>
      </c>
      <c r="W396" s="542">
        <f>SUMIFS('Faturamento NNE'!$K$2:$K$707,'Faturamento NNE'!$E$2:$E$707,'Infos Relatório'!$B$326,'Faturamento NNE'!$F$2:$F$707,'Infos Relatório'!$B396,'Faturamento NNE'!$AA$2:$AA$707,'Infos Relatório'!U$1)</f>
        <v>0</v>
      </c>
      <c r="X396" s="546">
        <f>SUMIFS('Faturamento NNE'!$P$2:$P$707,'Faturamento NNE'!$E$2:$E$707,'Infos Relatório'!$B$326,'Faturamento NNE'!$F$2:$F$707,'Infos Relatório'!$B396,'Faturamento NNE'!$AA$2:$AA$707,'Infos Relatório'!U$1,'Faturamento NNE'!$U$2:$U$707,"Sim")+SUMIFS('Faturamento NNE'!$Q$2:$Q$707,'Faturamento NNE'!$E$2:$E$707,'Infos Relatório'!$B$326,'Faturamento NNE'!$F$2:$F$707,'Infos Relatório'!$B396,'Faturamento NNE'!$AA$2:$AA$707,'Infos Relatório'!U$1,'Faturamento NNE'!$U$2:$U$707,"Sim")</f>
        <v>0</v>
      </c>
      <c r="Y396" s="227" t="e">
        <f t="shared" si="123"/>
        <v>#DIV/0!</v>
      </c>
      <c r="Z396" s="545">
        <f>SUMIFS('Faturamento NNE'!$I$2:$I$707,'Faturamento NNE'!$E$2:$E$707,'Infos Relatório'!$B$326,'Faturamento NNE'!$F$2:$F$707,'Infos Relatório'!$B396,'Faturamento NNE'!$AA$2:$AA$707,'Infos Relatório'!U$1)</f>
        <v>0</v>
      </c>
      <c r="AA396" s="541">
        <f>COUNTIFS('Faturamento NNE'!$E$2:$E$707,'Infos Relatório'!$B$326,'Faturamento NNE'!$F$2:$F$707,'Infos Relatório'!$B396,'Faturamento NNE'!$AA$2:$AA$707,'Infos Relatório'!AA$1)</f>
        <v>0</v>
      </c>
      <c r="AB396" s="542">
        <f>SUMIFS('Faturamento NNE'!$H$2:$H$707,'Faturamento NNE'!$E$2:$E$707,'Infos Relatório'!$B$326,'Faturamento NNE'!$F$2:$F$707,'Infos Relatório'!$B396,'Faturamento NNE'!$AA$2:$AA$707,'Infos Relatório'!AA$1)</f>
        <v>0</v>
      </c>
      <c r="AC396" s="542">
        <f>SUMIFS('Faturamento NNE'!$K$2:$K$707,'Faturamento NNE'!$E$2:$E$707,'Infos Relatório'!$B$326,'Faturamento NNE'!$F$2:$F$707,'Infos Relatório'!$B396,'Faturamento NNE'!$AA$2:$AA$707,'Infos Relatório'!AA$1)</f>
        <v>0</v>
      </c>
      <c r="AD396" s="546">
        <f>SUMIFS('Faturamento NNE'!$P$2:$P$707,'Faturamento NNE'!$E$2:$E$707,'Infos Relatório'!$B$326,'Faturamento NNE'!$F$2:$F$707,'Infos Relatório'!$B396,'Faturamento NNE'!$AA$2:$AA$707,'Infos Relatório'!AA$1,'Faturamento NNE'!$U$2:$U$707,"Sim")+SUMIFS('Faturamento NNE'!$Q$2:$Q$707,'Faturamento NNE'!$E$2:$E$707,'Infos Relatório'!$B$326,'Faturamento NNE'!$F$2:$F$707,'Infos Relatório'!$B396,'Faturamento NNE'!$AA$2:$AA$707,'Infos Relatório'!AA$1,'Faturamento NNE'!$U$2:$U$707,"Sim")</f>
        <v>0</v>
      </c>
      <c r="AE396" s="227" t="e">
        <f t="shared" si="124"/>
        <v>#DIV/0!</v>
      </c>
      <c r="AF396" s="545">
        <f>SUMIFS('Faturamento NNE'!$I$2:$I$707,'Faturamento NNE'!$E$2:$E$707,'Infos Relatório'!$B$326,'Faturamento NNE'!$F$2:$F$707,'Infos Relatório'!$B396,'Faturamento NNE'!$AA$2:$AA$707,'Infos Relatório'!AA$1)</f>
        <v>0</v>
      </c>
      <c r="AG396" s="541">
        <f>COUNTIFS('Faturamento NNE'!$E$2:$E$707,'Infos Relatório'!$B$326,'Faturamento NNE'!$F$2:$F$707,'Infos Relatório'!$B396,'Faturamento NNE'!$AA$2:$AA$707,'Infos Relatório'!AG$1)</f>
        <v>0</v>
      </c>
      <c r="AH396" s="542">
        <f>SUMIFS('Faturamento NNE'!$H$2:$H$707,'Faturamento NNE'!$E$2:$E$707,'Infos Relatório'!$B$326,'Faturamento NNE'!$F$2:$F$707,'Infos Relatório'!$B396,'Faturamento NNE'!$AA$2:$AA$707,'Infos Relatório'!AG$1)</f>
        <v>0</v>
      </c>
      <c r="AI396" s="542">
        <f>SUMIFS('Faturamento NNE'!$K$2:$K$707,'Faturamento NNE'!$E$2:$E$707,'Infos Relatório'!$B$326,'Faturamento NNE'!$F$2:$F$707,'Infos Relatório'!$B396,'Faturamento NNE'!$AA$2:$AA$707,'Infos Relatório'!AG$1)</f>
        <v>0</v>
      </c>
      <c r="AJ396" s="546">
        <f>SUMIFS('Faturamento NNE'!$P$2:$P$707,'Faturamento NNE'!$E$2:$E$707,'Infos Relatório'!$B$326,'Faturamento NNE'!$F$2:$F$707,'Infos Relatório'!$B396,'Faturamento NNE'!$AA$2:$AA$707,'Infos Relatório'!AG$1,'Faturamento NNE'!$U$2:$U$707,"Sim")+SUMIFS('Faturamento NNE'!$Q$2:$Q$707,'Faturamento NNE'!$E$2:$E$707,'Infos Relatório'!$B$326,'Faturamento NNE'!$F$2:$F$707,'Infos Relatório'!$B396,'Faturamento NNE'!$AA$2:$AA$707,'Infos Relatório'!AG$1,'Faturamento NNE'!$U$2:$U$707,"Sim")</f>
        <v>0</v>
      </c>
      <c r="AK396" s="227" t="e">
        <f t="shared" si="125"/>
        <v>#DIV/0!</v>
      </c>
      <c r="AL396" s="545">
        <f>SUMIFS('Faturamento NNE'!$I$2:$I$707,'Faturamento NNE'!$E$2:$E$707,'Infos Relatório'!$B$326,'Faturamento NNE'!$F$2:$F$707,'Infos Relatório'!$B396,'Faturamento NNE'!$AA$2:$AA$707,'Infos Relatório'!AG$1)</f>
        <v>0</v>
      </c>
      <c r="AM396" s="541">
        <f>COUNTIFS('Faturamento NNE'!$E$2:$E$707,'Infos Relatório'!$B$326,'Faturamento NNE'!$F$2:$F$707,'Infos Relatório'!$B396,'Faturamento NNE'!$AA$2:$AA$707,'Infos Relatório'!AM$1)</f>
        <v>0</v>
      </c>
      <c r="AN396" s="542">
        <f>SUMIFS('Faturamento NNE'!$H$2:$H$707,'Faturamento NNE'!$E$2:$E$707,'Infos Relatório'!$B$326,'Faturamento NNE'!$F$2:$F$707,'Infos Relatório'!$B396,'Faturamento NNE'!$AA$2:$AA$707,'Infos Relatório'!AM$1)</f>
        <v>0</v>
      </c>
      <c r="AO396" s="542">
        <f>SUMIFS('Faturamento NNE'!$K$2:$K$707,'Faturamento NNE'!$E$2:$E$707,'Infos Relatório'!$B$326,'Faturamento NNE'!$F$2:$F$707,'Infos Relatório'!$B396,'Faturamento NNE'!$AA$2:$AA$707,'Infos Relatório'!AM$1)</f>
        <v>0</v>
      </c>
      <c r="AP396" s="546">
        <f>SUMIFS('Faturamento NNE'!$P$2:$P$707,'Faturamento NNE'!$E$2:$E$707,'Infos Relatório'!$B$326,'Faturamento NNE'!$F$2:$F$707,'Infos Relatório'!$B396,'Faturamento NNE'!$AA$2:$AA$707,'Infos Relatório'!AM$1,'Faturamento NNE'!$U$2:$U$707,"Sim")+SUMIFS('Faturamento NNE'!$Q$2:$Q$707,'Faturamento NNE'!$E$2:$E$707,'Infos Relatório'!$B$326,'Faturamento NNE'!$F$2:$F$707,'Infos Relatório'!$B396,'Faturamento NNE'!$AA$2:$AA$707,'Infos Relatório'!AM$1,'Faturamento NNE'!$U$2:$U$707,"Sim")</f>
        <v>0</v>
      </c>
      <c r="AQ396" s="227" t="e">
        <f t="shared" si="126"/>
        <v>#DIV/0!</v>
      </c>
      <c r="AR396" s="545">
        <f>SUMIFS('Faturamento NNE'!$I$2:$I$707,'Faturamento NNE'!$E$2:$E$707,'Infos Relatório'!$B$326,'Faturamento NNE'!$F$2:$F$707,'Infos Relatório'!$B396,'Faturamento NNE'!$AA$2:$AA$707,'Infos Relatório'!AM$1)</f>
        <v>0</v>
      </c>
      <c r="AS396" s="541">
        <f>COUNTIFS('Faturamento NNE'!$E$2:$E$707,'Infos Relatório'!$B$326,'Faturamento NNE'!$F$2:$F$707,'Infos Relatório'!$B396,'Faturamento NNE'!$AA$2:$AA$707,'Infos Relatório'!AS$1)</f>
        <v>0</v>
      </c>
      <c r="AT396" s="542">
        <f>SUMIFS('Faturamento NNE'!$H$2:$H$707,'Faturamento NNE'!$E$2:$E$707,'Infos Relatório'!$B$326,'Faturamento NNE'!$F$2:$F$707,'Infos Relatório'!$B396,'Faturamento NNE'!$AA$2:$AA$707,'Infos Relatório'!AS$1)</f>
        <v>0</v>
      </c>
      <c r="AU396" s="542">
        <f>SUMIFS('Faturamento NNE'!$K$2:$K$707,'Faturamento NNE'!$E$2:$E$707,'Infos Relatório'!$B$326,'Faturamento NNE'!$F$2:$F$707,'Infos Relatório'!$B396,'Faturamento NNE'!$AA$2:$AA$707,'Infos Relatório'!AS$1)</f>
        <v>0</v>
      </c>
      <c r="AV396" s="546">
        <f>SUMIFS('Faturamento NNE'!$P$2:$P$707,'Faturamento NNE'!$E$2:$E$707,'Infos Relatório'!$B$326,'Faturamento NNE'!$F$2:$F$707,'Infos Relatório'!$B396,'Faturamento NNE'!$AA$2:$AA$707,'Infos Relatório'!AS$1,'Faturamento NNE'!$U$2:$U$707,"Sim")+SUMIFS('Faturamento NNE'!$Q$2:$Q$707,'Faturamento NNE'!$E$2:$E$707,'Infos Relatório'!$B$326,'Faturamento NNE'!$F$2:$F$707,'Infos Relatório'!$B396,'Faturamento NNE'!$AA$2:$AA$707,'Infos Relatório'!AS$1,'Faturamento NNE'!$U$2:$U$707,"Sim")</f>
        <v>0</v>
      </c>
      <c r="AW396" s="227" t="e">
        <f t="shared" si="127"/>
        <v>#DIV/0!</v>
      </c>
      <c r="AX396" s="545">
        <f>SUMIFS('Faturamento NNE'!$I$2:$I$707,'Faturamento NNE'!$E$2:$E$707,'Infos Relatório'!$B$326,'Faturamento NNE'!$F$2:$F$707,'Infos Relatório'!$B396,'Faturamento NNE'!$AA$2:$AA$707,'Infos Relatório'!AS$1)</f>
        <v>0</v>
      </c>
      <c r="AY396" s="541">
        <f>COUNTIFS('Faturamento NNE'!$E$2:$E$707,'Infos Relatório'!$B$326,'Faturamento NNE'!$F$2:$F$707,'Infos Relatório'!$B396,'Faturamento NNE'!$AA$2:$AA$707,'Infos Relatório'!AY$1)</f>
        <v>0</v>
      </c>
      <c r="AZ396" s="542">
        <f>SUMIFS('Faturamento NNE'!$H$2:$H$707,'Faturamento NNE'!$E$2:$E$707,'Infos Relatório'!$B$326,'Faturamento NNE'!$F$2:$F$707,'Infos Relatório'!$B396,'Faturamento NNE'!$AA$2:$AA$707,'Infos Relatório'!AY$1)</f>
        <v>0</v>
      </c>
      <c r="BA396" s="542">
        <f>SUMIFS('Faturamento NNE'!$K$2:$K$707,'Faturamento NNE'!$E$2:$E$707,'Infos Relatório'!$B$326,'Faturamento NNE'!$F$2:$F$707,'Infos Relatório'!$B396,'Faturamento NNE'!$AA$2:$AA$707,'Infos Relatório'!AY$1)</f>
        <v>0</v>
      </c>
      <c r="BB396" s="546">
        <f>SUMIFS('Faturamento NNE'!$P$2:$P$707,'Faturamento NNE'!$E$2:$E$707,'Infos Relatório'!$B$326,'Faturamento NNE'!$F$2:$F$707,'Infos Relatório'!$B396,'Faturamento NNE'!$AA$2:$AA$707,'Infos Relatório'!AY$1,'Faturamento NNE'!$U$2:$U$707,"Sim")+SUMIFS('Faturamento NNE'!$Q$2:$Q$707,'Faturamento NNE'!$E$2:$E$707,'Infos Relatório'!$B$326,'Faturamento NNE'!$F$2:$F$707,'Infos Relatório'!$B396,'Faturamento NNE'!$AA$2:$AA$707,'Infos Relatório'!AY$1,'Faturamento NNE'!$U$2:$U$707,"Sim")</f>
        <v>0</v>
      </c>
      <c r="BC396" s="227" t="e">
        <f t="shared" si="128"/>
        <v>#DIV/0!</v>
      </c>
      <c r="BD396" s="545">
        <f>SUMIFS('Faturamento NNE'!$I$2:$I$707,'Faturamento NNE'!$E$2:$E$707,'Infos Relatório'!$B$326,'Faturamento NNE'!$F$2:$F$707,'Infos Relatório'!$B396,'Faturamento NNE'!$AA$2:$AA$707,'Infos Relatório'!AY$1)</f>
        <v>0</v>
      </c>
      <c r="BE396" s="541">
        <f>COUNTIFS('Faturamento NNE'!$E$2:$E$707,'Infos Relatório'!$B$326,'Faturamento NNE'!$F$2:$F$707,'Infos Relatório'!$B396,'Faturamento NNE'!$AA$2:$AA$707,'Infos Relatório'!BE$1)</f>
        <v>0</v>
      </c>
      <c r="BF396" s="542">
        <f>SUMIFS('Faturamento NNE'!$H$2:$H$707,'Faturamento NNE'!$E$2:$E$707,'Infos Relatório'!$B$326,'Faturamento NNE'!$F$2:$F$707,'Infos Relatório'!$B396,'Faturamento NNE'!$AA$2:$AA$707,'Infos Relatório'!BE$1)</f>
        <v>0</v>
      </c>
      <c r="BG396" s="542">
        <f>SUMIFS('Faturamento NNE'!$K$2:$K$707,'Faturamento NNE'!$E$2:$E$707,'Infos Relatório'!$B$326,'Faturamento NNE'!$F$2:$F$707,'Infos Relatório'!$B396,'Faturamento NNE'!$AA$2:$AA$707,'Infos Relatório'!BE$1)</f>
        <v>0</v>
      </c>
      <c r="BH396" s="546">
        <f>SUMIFS('Faturamento NNE'!$P$2:$P$707,'Faturamento NNE'!$E$2:$E$707,'Infos Relatório'!$B$326,'Faturamento NNE'!$F$2:$F$707,'Infos Relatório'!$B396,'Faturamento NNE'!$AA$2:$AA$707,'Infos Relatório'!BE$1,'Faturamento NNE'!$U$2:$U$707,"Sim")+SUMIFS('Faturamento NNE'!$Q$2:$Q$707,'Faturamento NNE'!$E$2:$E$707,'Infos Relatório'!$B$326,'Faturamento NNE'!$F$2:$F$707,'Infos Relatório'!$B396,'Faturamento NNE'!$AA$2:$AA$707,'Infos Relatório'!BE$1,'Faturamento NNE'!$U$2:$U$707,"Sim")</f>
        <v>0</v>
      </c>
      <c r="BI396" s="227" t="e">
        <f t="shared" si="129"/>
        <v>#DIV/0!</v>
      </c>
      <c r="BJ396" s="545">
        <f>SUMIFS('Faturamento NNE'!$I$2:$I$707,'Faturamento NNE'!$E$2:$E$707,'Infos Relatório'!$B$326,'Faturamento NNE'!$F$2:$F$707,'Infos Relatório'!$B396,'Faturamento NNE'!$AA$2:$AA$707,'Infos Relatório'!BE$1)</f>
        <v>0</v>
      </c>
      <c r="BK396" s="541">
        <f>COUNTIFS('Faturamento NNE'!$E$2:$E$707,'Infos Relatório'!$B$326,'Faturamento NNE'!$F$2:$F$707,'Infos Relatório'!$B396,'Faturamento NNE'!$AA$2:$AA$707,'Infos Relatório'!BK$1)</f>
        <v>0</v>
      </c>
      <c r="BL396" s="542">
        <f>SUMIFS('Faturamento NNE'!$H$2:$H$707,'Faturamento NNE'!$E$2:$E$707,'Infos Relatório'!$B$326,'Faturamento NNE'!$F$2:$F$707,'Infos Relatório'!$B396,'Faturamento NNE'!$AA$2:$AA$707,'Infos Relatório'!BK$1)</f>
        <v>0</v>
      </c>
      <c r="BM396" s="542">
        <f>SUMIFS('Faturamento NNE'!$K$2:$K$707,'Faturamento NNE'!$E$2:$E$707,'Infos Relatório'!$B$326,'Faturamento NNE'!$F$2:$F$707,'Infos Relatório'!$B396,'Faturamento NNE'!$AA$2:$AA$707,'Infos Relatório'!BK$1)</f>
        <v>0</v>
      </c>
      <c r="BN396" s="546">
        <f>SUMIFS('Faturamento NNE'!$P$2:$P$707,'Faturamento NNE'!$E$2:$E$707,'Infos Relatório'!$B$326,'Faturamento NNE'!$F$2:$F$707,'Infos Relatório'!$B396,'Faturamento NNE'!$AA$2:$AA$707,'Infos Relatório'!BK$1,'Faturamento NNE'!$U$2:$U$707,"Sim")+SUMIFS('Faturamento NNE'!$Q$2:$Q$707,'Faturamento NNE'!$E$2:$E$707,'Infos Relatório'!$B$326,'Faturamento NNE'!$F$2:$F$707,'Infos Relatório'!$B396,'Faturamento NNE'!$AA$2:$AA$707,'Infos Relatório'!BK$1,'Faturamento NNE'!$U$2:$U$707,"Sim")</f>
        <v>0</v>
      </c>
      <c r="BO396" s="227" t="e">
        <f t="shared" si="130"/>
        <v>#DIV/0!</v>
      </c>
      <c r="BP396" s="545">
        <f>SUMIFS('Faturamento NNE'!$I$2:$I$707,'Faturamento NNE'!$E$2:$E$707,'Infos Relatório'!$B$326,'Faturamento NNE'!$F$2:$F$707,'Infos Relatório'!$B396,'Faturamento NNE'!$AA$2:$AA$707,'Infos Relatório'!BK$1)</f>
        <v>0</v>
      </c>
      <c r="BQ396" s="541">
        <f>COUNTIFS('Faturamento NNE'!$E$2:$E$707,'Infos Relatório'!$B$326,'Faturamento NNE'!$F$2:$F$707,'Infos Relatório'!$B396,'Faturamento NNE'!$AA$2:$AA$707,'Infos Relatório'!BQ$1)</f>
        <v>0</v>
      </c>
      <c r="BR396" s="542">
        <f>SUMIFS('Faturamento NNE'!$H$2:$H$707,'Faturamento NNE'!$E$2:$E$707,'Infos Relatório'!$B$326,'Faturamento NNE'!$F$2:$F$707,'Infos Relatório'!$B396,'Faturamento NNE'!$AA$2:$AA$707,'Infos Relatório'!BQ$1)</f>
        <v>0</v>
      </c>
      <c r="BS396" s="542">
        <f>SUMIFS('Faturamento NNE'!$K$2:$K$707,'Faturamento NNE'!$E$2:$E$707,'Infos Relatório'!$B$326,'Faturamento NNE'!$F$2:$F$707,'Infos Relatório'!$B396,'Faturamento NNE'!$AA$2:$AA$707,'Infos Relatório'!BQ$1)</f>
        <v>0</v>
      </c>
      <c r="BT396" s="546">
        <f>SUMIFS('Faturamento NNE'!$P$2:$P$707,'Faturamento NNE'!$E$2:$E$707,'Infos Relatório'!$B$326,'Faturamento NNE'!$F$2:$F$707,'Infos Relatório'!$B396,'Faturamento NNE'!$AA$2:$AA$707,'Infos Relatório'!BQ$1,'Faturamento NNE'!$U$2:$U$707,"Sim")+SUMIFS('Faturamento NNE'!$Q$2:$Q$707,'Faturamento NNE'!$E$2:$E$707,'Infos Relatório'!$B$326,'Faturamento NNE'!$F$2:$F$707,'Infos Relatório'!$B396,'Faturamento NNE'!$AA$2:$AA$707,'Infos Relatório'!BQ$1,'Faturamento NNE'!$U$2:$U$707,"Sim")</f>
        <v>0</v>
      </c>
      <c r="BU396" s="227" t="e">
        <f t="shared" si="131"/>
        <v>#DIV/0!</v>
      </c>
      <c r="BV396" s="545">
        <f>SUMIFS('Faturamento NNE'!$I$2:$I$707,'Faturamento NNE'!$E$2:$E$707,'Infos Relatório'!$B$326,'Faturamento NNE'!$F$2:$F$707,'Infos Relatório'!$B396,'Faturamento NNE'!$AA$2:$AA$707,'Infos Relatório'!BQ$1)</f>
        <v>0</v>
      </c>
    </row>
    <row r="397" spans="2:74">
      <c r="B397" s="217" t="s">
        <v>200</v>
      </c>
      <c r="C397" s="541">
        <f>COUNTIFS('Faturamento NNE'!$E$2:$E$707,'Infos Relatório'!$B$326,'Faturamento NNE'!$F$2:$F$707,'Infos Relatório'!$B397,'Faturamento NNE'!$AA$2:$AA$707,'Infos Relatório'!C$1)</f>
        <v>0</v>
      </c>
      <c r="D397" s="542">
        <f>SUMIFS('Faturamento NNE'!$H$2:$H$707,'Faturamento NNE'!$E$2:$E$707,'Infos Relatório'!$B$326,'Faturamento NNE'!$F$2:$F$707,'Infos Relatório'!$B397,'Faturamento NNE'!$AA$2:$AA$707,'Infos Relatório'!C$1)</f>
        <v>0</v>
      </c>
      <c r="E397" s="543">
        <f>SUMIFS('Faturamento NNE'!$K$2:$K$707,'Faturamento NNE'!$E$2:$E$707,'Infos Relatório'!$B$326,'Faturamento NNE'!$F$2:$F$707,'Infos Relatório'!$B397,'Faturamento NNE'!$AA$2:$AA$707,'Infos Relatório'!C$1)</f>
        <v>0</v>
      </c>
      <c r="F397" s="544">
        <f>SUMIFS('Faturamento NNE'!$P$2:$P$707,'Faturamento NNE'!$E$2:$E$707,'Infos Relatório'!$B$326,'Faturamento NNE'!$F$2:$F$707,'Infos Relatório'!$B397,'Faturamento NNE'!$AA$2:$AA$707,'Infos Relatório'!C$1,'Faturamento NNE'!$U$2:$U$707,"Sim")+SUMIFS('Faturamento NNE'!$Q$2:$Q$707,'Faturamento NNE'!$E$2:$E$707,'Infos Relatório'!$B$326,'Faturamento NNE'!$F$2:$F$707,'Infos Relatório'!$B397,'Faturamento NNE'!$AA$2:$AA$707,'Infos Relatório'!C$1,'Faturamento NNE'!$U$2:$U$707,"Sim")</f>
        <v>0</v>
      </c>
      <c r="G397" s="283" t="e">
        <f t="shared" si="120"/>
        <v>#DIV/0!</v>
      </c>
      <c r="H397" s="545">
        <f>SUMIFS('Faturamento NNE'!$I$2:$I$707,'Faturamento NNE'!$E$2:$E$707,'Infos Relatório'!$B$326,'Faturamento NNE'!$F$2:$F$707,'Infos Relatório'!$B397,'Faturamento NNE'!$AA$2:$AA$707,'Infos Relatório'!C$1)</f>
        <v>0</v>
      </c>
      <c r="I397" s="541">
        <f>COUNTIFS('Faturamento NNE'!$E$2:$E$707,'Infos Relatório'!$B$326,'Faturamento NNE'!$F$2:$F$707,'Infos Relatório'!$B397,'Faturamento NNE'!$AA$2:$AA$707,'Infos Relatório'!I$1)</f>
        <v>0</v>
      </c>
      <c r="J397" s="542">
        <f>SUMIFS('Faturamento NNE'!$H$2:$H$707,'Faturamento NNE'!$E$2:$E$707,'Infos Relatório'!$B$326,'Faturamento NNE'!$F$2:$F$707,'Infos Relatório'!$B397,'Faturamento NNE'!$AA$2:$AA$707,'Infos Relatório'!I$1)</f>
        <v>0</v>
      </c>
      <c r="K397" s="543">
        <f>SUMIFS('Faturamento NNE'!$K$2:$K$707,'Faturamento NNE'!$E$2:$E$707,'Infos Relatório'!$B$326,'Faturamento NNE'!$F$2:$F$707,'Infos Relatório'!$B397,'Faturamento NNE'!$AA$2:$AA$707,'Infos Relatório'!I$1)</f>
        <v>0</v>
      </c>
      <c r="L397" s="544">
        <f>SUMIFS('Faturamento NNE'!$P$2:$P$707,'Faturamento NNE'!$E$2:$E$707,'Infos Relatório'!$B$326,'Faturamento NNE'!$F$2:$F$707,'Infos Relatório'!$B397,'Faturamento NNE'!$AA$2:$AA$707,'Infos Relatório'!I$1,'Faturamento NNE'!$U$2:$U$707,"Sim")+SUMIFS('Faturamento NNE'!$Q$2:$Q$707,'Faturamento NNE'!$E$2:$E$707,'Infos Relatório'!$B$326,'Faturamento NNE'!$F$2:$F$707,'Infos Relatório'!$B397,'Faturamento NNE'!$AA$2:$AA$707,'Infos Relatório'!I$1,'Faturamento NNE'!$U$2:$U$707,"Sim")</f>
        <v>0</v>
      </c>
      <c r="M397" s="283" t="e">
        <f t="shared" si="121"/>
        <v>#DIV/0!</v>
      </c>
      <c r="N397" s="545">
        <f>SUMIFS('Faturamento NNE'!$I$2:$I$707,'Faturamento NNE'!$E$2:$E$707,'Infos Relatório'!$B$326,'Faturamento NNE'!$F$2:$F$707,'Infos Relatório'!$B397,'Faturamento NNE'!$AA$2:$AA$707,'Infos Relatório'!I$1)</f>
        <v>0</v>
      </c>
      <c r="O397" s="541">
        <f>COUNTIFS('Faturamento NNE'!$E$2:$E$707,'Infos Relatório'!$B$326,'Faturamento NNE'!$F$2:$F$707,'Infos Relatório'!$B397,'Faturamento NNE'!$AA$2:$AA$707,'Infos Relatório'!O$1)</f>
        <v>0</v>
      </c>
      <c r="P397" s="542">
        <f>SUMIFS('Faturamento NNE'!$H$2:$H$707,'Faturamento NNE'!$E$2:$E$707,'Infos Relatório'!$B$326,'Faturamento NNE'!$F$2:$F$707,'Infos Relatório'!$B397,'Faturamento NNE'!$AA$2:$AA$707,'Infos Relatório'!O$1)</f>
        <v>0</v>
      </c>
      <c r="Q397" s="542">
        <f>SUMIFS('Faturamento NNE'!$K$2:$K$707,'Faturamento NNE'!$E$2:$E$707,'Infos Relatório'!$B$326,'Faturamento NNE'!$F$2:$F$707,'Infos Relatório'!$B397,'Faturamento NNE'!$AA$2:$AA$707,'Infos Relatório'!O$1)</f>
        <v>0</v>
      </c>
      <c r="R397" s="546">
        <f>SUMIFS('Faturamento NNE'!$P$2:$P$707,'Faturamento NNE'!$E$2:$E$707,'Infos Relatório'!$B$326,'Faturamento NNE'!$F$2:$F$707,'Infos Relatório'!$B397,'Faturamento NNE'!$AA$2:$AA$707,'Infos Relatório'!O$1,'Faturamento NNE'!$U$2:$U$707,"Sim")+SUMIFS('Faturamento NNE'!$Q$2:$Q$707,'Faturamento NNE'!$E$2:$E$707,'Infos Relatório'!$B$326,'Faturamento NNE'!$F$2:$F$707,'Infos Relatório'!$B397,'Faturamento NNE'!$AA$2:$AA$707,'Infos Relatório'!O$1,'Faturamento NNE'!$U$2:$U$707,"Sim")</f>
        <v>0</v>
      </c>
      <c r="S397" s="227" t="e">
        <f t="shared" si="122"/>
        <v>#DIV/0!</v>
      </c>
      <c r="T397" s="545">
        <f>SUMIFS('Faturamento NNE'!$I$2:$I$707,'Faturamento NNE'!$E$2:$E$707,'Infos Relatório'!$B$326,'Faturamento NNE'!$F$2:$F$707,'Infos Relatório'!$B397,'Faturamento NNE'!$AA$2:$AA$707,'Infos Relatório'!O$1)</f>
        <v>0</v>
      </c>
      <c r="U397" s="541">
        <f>COUNTIFS('Faturamento NNE'!$E$2:$E$707,'Infos Relatório'!$B$326,'Faturamento NNE'!$F$2:$F$707,'Infos Relatório'!$B397,'Faturamento NNE'!$AA$2:$AA$707,'Infos Relatório'!U$1)</f>
        <v>0</v>
      </c>
      <c r="V397" s="542">
        <f>SUMIFS('Faturamento NNE'!$H$2:$H$707,'Faturamento NNE'!$E$2:$E$707,'Infos Relatório'!$B$326,'Faturamento NNE'!$F$2:$F$707,'Infos Relatório'!$B397,'Faturamento NNE'!$AA$2:$AA$707,'Infos Relatório'!U$1)</f>
        <v>0</v>
      </c>
      <c r="W397" s="542">
        <f>SUMIFS('Faturamento NNE'!$K$2:$K$707,'Faturamento NNE'!$E$2:$E$707,'Infos Relatório'!$B$326,'Faturamento NNE'!$F$2:$F$707,'Infos Relatório'!$B397,'Faturamento NNE'!$AA$2:$AA$707,'Infos Relatório'!U$1)</f>
        <v>0</v>
      </c>
      <c r="X397" s="546">
        <f>SUMIFS('Faturamento NNE'!$P$2:$P$707,'Faturamento NNE'!$E$2:$E$707,'Infos Relatório'!$B$326,'Faturamento NNE'!$F$2:$F$707,'Infos Relatório'!$B397,'Faturamento NNE'!$AA$2:$AA$707,'Infos Relatório'!U$1,'Faturamento NNE'!$U$2:$U$707,"Sim")+SUMIFS('Faturamento NNE'!$Q$2:$Q$707,'Faturamento NNE'!$E$2:$E$707,'Infos Relatório'!$B$326,'Faturamento NNE'!$F$2:$F$707,'Infos Relatório'!$B397,'Faturamento NNE'!$AA$2:$AA$707,'Infos Relatório'!U$1,'Faturamento NNE'!$U$2:$U$707,"Sim")</f>
        <v>0</v>
      </c>
      <c r="Y397" s="227" t="e">
        <f t="shared" si="123"/>
        <v>#DIV/0!</v>
      </c>
      <c r="Z397" s="545">
        <f>SUMIFS('Faturamento NNE'!$I$2:$I$707,'Faturamento NNE'!$E$2:$E$707,'Infos Relatório'!$B$326,'Faturamento NNE'!$F$2:$F$707,'Infos Relatório'!$B397,'Faturamento NNE'!$AA$2:$AA$707,'Infos Relatório'!U$1)</f>
        <v>0</v>
      </c>
      <c r="AA397" s="541">
        <f>COUNTIFS('Faturamento NNE'!$E$2:$E$707,'Infos Relatório'!$B$326,'Faturamento NNE'!$F$2:$F$707,'Infos Relatório'!$B397,'Faturamento NNE'!$AA$2:$AA$707,'Infos Relatório'!AA$1)</f>
        <v>0</v>
      </c>
      <c r="AB397" s="542">
        <f>SUMIFS('Faturamento NNE'!$H$2:$H$707,'Faturamento NNE'!$E$2:$E$707,'Infos Relatório'!$B$326,'Faturamento NNE'!$F$2:$F$707,'Infos Relatório'!$B397,'Faturamento NNE'!$AA$2:$AA$707,'Infos Relatório'!AA$1)</f>
        <v>0</v>
      </c>
      <c r="AC397" s="542">
        <f>SUMIFS('Faturamento NNE'!$K$2:$K$707,'Faturamento NNE'!$E$2:$E$707,'Infos Relatório'!$B$326,'Faturamento NNE'!$F$2:$F$707,'Infos Relatório'!$B397,'Faturamento NNE'!$AA$2:$AA$707,'Infos Relatório'!AA$1)</f>
        <v>0</v>
      </c>
      <c r="AD397" s="546">
        <f>SUMIFS('Faturamento NNE'!$P$2:$P$707,'Faturamento NNE'!$E$2:$E$707,'Infos Relatório'!$B$326,'Faturamento NNE'!$F$2:$F$707,'Infos Relatório'!$B397,'Faturamento NNE'!$AA$2:$AA$707,'Infos Relatório'!AA$1,'Faturamento NNE'!$U$2:$U$707,"Sim")+SUMIFS('Faturamento NNE'!$Q$2:$Q$707,'Faturamento NNE'!$E$2:$E$707,'Infos Relatório'!$B$326,'Faturamento NNE'!$F$2:$F$707,'Infos Relatório'!$B397,'Faturamento NNE'!$AA$2:$AA$707,'Infos Relatório'!AA$1,'Faturamento NNE'!$U$2:$U$707,"Sim")</f>
        <v>0</v>
      </c>
      <c r="AE397" s="227" t="e">
        <f t="shared" si="124"/>
        <v>#DIV/0!</v>
      </c>
      <c r="AF397" s="545">
        <f>SUMIFS('Faturamento NNE'!$I$2:$I$707,'Faturamento NNE'!$E$2:$E$707,'Infos Relatório'!$B$326,'Faturamento NNE'!$F$2:$F$707,'Infos Relatório'!$B397,'Faturamento NNE'!$AA$2:$AA$707,'Infos Relatório'!AA$1)</f>
        <v>0</v>
      </c>
      <c r="AG397" s="541">
        <f>COUNTIFS('Faturamento NNE'!$E$2:$E$707,'Infos Relatório'!$B$326,'Faturamento NNE'!$F$2:$F$707,'Infos Relatório'!$B397,'Faturamento NNE'!$AA$2:$AA$707,'Infos Relatório'!AG$1)</f>
        <v>0</v>
      </c>
      <c r="AH397" s="542">
        <f>SUMIFS('Faturamento NNE'!$H$2:$H$707,'Faturamento NNE'!$E$2:$E$707,'Infos Relatório'!$B$326,'Faturamento NNE'!$F$2:$F$707,'Infos Relatório'!$B397,'Faturamento NNE'!$AA$2:$AA$707,'Infos Relatório'!AG$1)</f>
        <v>0</v>
      </c>
      <c r="AI397" s="542">
        <f>SUMIFS('Faturamento NNE'!$K$2:$K$707,'Faturamento NNE'!$E$2:$E$707,'Infos Relatório'!$B$326,'Faturamento NNE'!$F$2:$F$707,'Infos Relatório'!$B397,'Faturamento NNE'!$AA$2:$AA$707,'Infos Relatório'!AG$1)</f>
        <v>0</v>
      </c>
      <c r="AJ397" s="546">
        <f>SUMIFS('Faturamento NNE'!$P$2:$P$707,'Faturamento NNE'!$E$2:$E$707,'Infos Relatório'!$B$326,'Faturamento NNE'!$F$2:$F$707,'Infos Relatório'!$B397,'Faturamento NNE'!$AA$2:$AA$707,'Infos Relatório'!AG$1,'Faturamento NNE'!$U$2:$U$707,"Sim")+SUMIFS('Faturamento NNE'!$Q$2:$Q$707,'Faturamento NNE'!$E$2:$E$707,'Infos Relatório'!$B$326,'Faturamento NNE'!$F$2:$F$707,'Infos Relatório'!$B397,'Faturamento NNE'!$AA$2:$AA$707,'Infos Relatório'!AG$1,'Faturamento NNE'!$U$2:$U$707,"Sim")</f>
        <v>0</v>
      </c>
      <c r="AK397" s="227" t="e">
        <f t="shared" si="125"/>
        <v>#DIV/0!</v>
      </c>
      <c r="AL397" s="545">
        <f>SUMIFS('Faturamento NNE'!$I$2:$I$707,'Faturamento NNE'!$E$2:$E$707,'Infos Relatório'!$B$326,'Faturamento NNE'!$F$2:$F$707,'Infos Relatório'!$B397,'Faturamento NNE'!$AA$2:$AA$707,'Infos Relatório'!AG$1)</f>
        <v>0</v>
      </c>
      <c r="AM397" s="541">
        <f>COUNTIFS('Faturamento NNE'!$E$2:$E$707,'Infos Relatório'!$B$326,'Faturamento NNE'!$F$2:$F$707,'Infos Relatório'!$B397,'Faturamento NNE'!$AA$2:$AA$707,'Infos Relatório'!AM$1)</f>
        <v>0</v>
      </c>
      <c r="AN397" s="542">
        <f>SUMIFS('Faturamento NNE'!$H$2:$H$707,'Faturamento NNE'!$E$2:$E$707,'Infos Relatório'!$B$326,'Faturamento NNE'!$F$2:$F$707,'Infos Relatório'!$B397,'Faturamento NNE'!$AA$2:$AA$707,'Infos Relatório'!AM$1)</f>
        <v>0</v>
      </c>
      <c r="AO397" s="542">
        <f>SUMIFS('Faturamento NNE'!$K$2:$K$707,'Faturamento NNE'!$E$2:$E$707,'Infos Relatório'!$B$326,'Faturamento NNE'!$F$2:$F$707,'Infos Relatório'!$B397,'Faturamento NNE'!$AA$2:$AA$707,'Infos Relatório'!AM$1)</f>
        <v>0</v>
      </c>
      <c r="AP397" s="546">
        <f>SUMIFS('Faturamento NNE'!$P$2:$P$707,'Faturamento NNE'!$E$2:$E$707,'Infos Relatório'!$B$326,'Faturamento NNE'!$F$2:$F$707,'Infos Relatório'!$B397,'Faturamento NNE'!$AA$2:$AA$707,'Infos Relatório'!AM$1,'Faturamento NNE'!$U$2:$U$707,"Sim")+SUMIFS('Faturamento NNE'!$Q$2:$Q$707,'Faturamento NNE'!$E$2:$E$707,'Infos Relatório'!$B$326,'Faturamento NNE'!$F$2:$F$707,'Infos Relatório'!$B397,'Faturamento NNE'!$AA$2:$AA$707,'Infos Relatório'!AM$1,'Faturamento NNE'!$U$2:$U$707,"Sim")</f>
        <v>0</v>
      </c>
      <c r="AQ397" s="227" t="e">
        <f t="shared" si="126"/>
        <v>#DIV/0!</v>
      </c>
      <c r="AR397" s="545">
        <f>SUMIFS('Faturamento NNE'!$I$2:$I$707,'Faturamento NNE'!$E$2:$E$707,'Infos Relatório'!$B$326,'Faturamento NNE'!$F$2:$F$707,'Infos Relatório'!$B397,'Faturamento NNE'!$AA$2:$AA$707,'Infos Relatório'!AM$1)</f>
        <v>0</v>
      </c>
      <c r="AS397" s="541">
        <f>COUNTIFS('Faturamento NNE'!$E$2:$E$707,'Infos Relatório'!$B$326,'Faturamento NNE'!$F$2:$F$707,'Infos Relatório'!$B397,'Faturamento NNE'!$AA$2:$AA$707,'Infos Relatório'!AS$1)</f>
        <v>0</v>
      </c>
      <c r="AT397" s="542">
        <f>SUMIFS('Faturamento NNE'!$H$2:$H$707,'Faturamento NNE'!$E$2:$E$707,'Infos Relatório'!$B$326,'Faturamento NNE'!$F$2:$F$707,'Infos Relatório'!$B397,'Faturamento NNE'!$AA$2:$AA$707,'Infos Relatório'!AS$1)</f>
        <v>0</v>
      </c>
      <c r="AU397" s="542">
        <f>SUMIFS('Faturamento NNE'!$K$2:$K$707,'Faturamento NNE'!$E$2:$E$707,'Infos Relatório'!$B$326,'Faturamento NNE'!$F$2:$F$707,'Infos Relatório'!$B397,'Faturamento NNE'!$AA$2:$AA$707,'Infos Relatório'!AS$1)</f>
        <v>0</v>
      </c>
      <c r="AV397" s="546">
        <f>SUMIFS('Faturamento NNE'!$P$2:$P$707,'Faturamento NNE'!$E$2:$E$707,'Infos Relatório'!$B$326,'Faturamento NNE'!$F$2:$F$707,'Infos Relatório'!$B397,'Faturamento NNE'!$AA$2:$AA$707,'Infos Relatório'!AS$1,'Faturamento NNE'!$U$2:$U$707,"Sim")+SUMIFS('Faturamento NNE'!$Q$2:$Q$707,'Faturamento NNE'!$E$2:$E$707,'Infos Relatório'!$B$326,'Faturamento NNE'!$F$2:$F$707,'Infos Relatório'!$B397,'Faturamento NNE'!$AA$2:$AA$707,'Infos Relatório'!AS$1,'Faturamento NNE'!$U$2:$U$707,"Sim")</f>
        <v>0</v>
      </c>
      <c r="AW397" s="227" t="e">
        <f t="shared" si="127"/>
        <v>#DIV/0!</v>
      </c>
      <c r="AX397" s="545">
        <f>SUMIFS('Faturamento NNE'!$I$2:$I$707,'Faturamento NNE'!$E$2:$E$707,'Infos Relatório'!$B$326,'Faturamento NNE'!$F$2:$F$707,'Infos Relatório'!$B397,'Faturamento NNE'!$AA$2:$AA$707,'Infos Relatório'!AS$1)</f>
        <v>0</v>
      </c>
      <c r="AY397" s="541">
        <f>COUNTIFS('Faturamento NNE'!$E$2:$E$707,'Infos Relatório'!$B$326,'Faturamento NNE'!$F$2:$F$707,'Infos Relatório'!$B397,'Faturamento NNE'!$AA$2:$AA$707,'Infos Relatório'!AY$1)</f>
        <v>0</v>
      </c>
      <c r="AZ397" s="542">
        <f>SUMIFS('Faturamento NNE'!$H$2:$H$707,'Faturamento NNE'!$E$2:$E$707,'Infos Relatório'!$B$326,'Faturamento NNE'!$F$2:$F$707,'Infos Relatório'!$B397,'Faturamento NNE'!$AA$2:$AA$707,'Infos Relatório'!AY$1)</f>
        <v>0</v>
      </c>
      <c r="BA397" s="542">
        <f>SUMIFS('Faturamento NNE'!$K$2:$K$707,'Faturamento NNE'!$E$2:$E$707,'Infos Relatório'!$B$326,'Faturamento NNE'!$F$2:$F$707,'Infos Relatório'!$B397,'Faturamento NNE'!$AA$2:$AA$707,'Infos Relatório'!AY$1)</f>
        <v>0</v>
      </c>
      <c r="BB397" s="546">
        <f>SUMIFS('Faturamento NNE'!$P$2:$P$707,'Faturamento NNE'!$E$2:$E$707,'Infos Relatório'!$B$326,'Faturamento NNE'!$F$2:$F$707,'Infos Relatório'!$B397,'Faturamento NNE'!$AA$2:$AA$707,'Infos Relatório'!AY$1,'Faturamento NNE'!$U$2:$U$707,"Sim")+SUMIFS('Faturamento NNE'!$Q$2:$Q$707,'Faturamento NNE'!$E$2:$E$707,'Infos Relatório'!$B$326,'Faturamento NNE'!$F$2:$F$707,'Infos Relatório'!$B397,'Faturamento NNE'!$AA$2:$AA$707,'Infos Relatório'!AY$1,'Faturamento NNE'!$U$2:$U$707,"Sim")</f>
        <v>0</v>
      </c>
      <c r="BC397" s="227" t="e">
        <f t="shared" si="128"/>
        <v>#DIV/0!</v>
      </c>
      <c r="BD397" s="545">
        <f>SUMIFS('Faturamento NNE'!$I$2:$I$707,'Faturamento NNE'!$E$2:$E$707,'Infos Relatório'!$B$326,'Faturamento NNE'!$F$2:$F$707,'Infos Relatório'!$B397,'Faturamento NNE'!$AA$2:$AA$707,'Infos Relatório'!AY$1)</f>
        <v>0</v>
      </c>
      <c r="BE397" s="541">
        <f>COUNTIFS('Faturamento NNE'!$E$2:$E$707,'Infos Relatório'!$B$326,'Faturamento NNE'!$F$2:$F$707,'Infos Relatório'!$B397,'Faturamento NNE'!$AA$2:$AA$707,'Infos Relatório'!BE$1)</f>
        <v>0</v>
      </c>
      <c r="BF397" s="542">
        <f>SUMIFS('Faturamento NNE'!$H$2:$H$707,'Faturamento NNE'!$E$2:$E$707,'Infos Relatório'!$B$326,'Faturamento NNE'!$F$2:$F$707,'Infos Relatório'!$B397,'Faturamento NNE'!$AA$2:$AA$707,'Infos Relatório'!BE$1)</f>
        <v>0</v>
      </c>
      <c r="BG397" s="542">
        <f>SUMIFS('Faturamento NNE'!$K$2:$K$707,'Faturamento NNE'!$E$2:$E$707,'Infos Relatório'!$B$326,'Faturamento NNE'!$F$2:$F$707,'Infos Relatório'!$B397,'Faturamento NNE'!$AA$2:$AA$707,'Infos Relatório'!BE$1)</f>
        <v>0</v>
      </c>
      <c r="BH397" s="546">
        <f>SUMIFS('Faturamento NNE'!$P$2:$P$707,'Faturamento NNE'!$E$2:$E$707,'Infos Relatório'!$B$326,'Faturamento NNE'!$F$2:$F$707,'Infos Relatório'!$B397,'Faturamento NNE'!$AA$2:$AA$707,'Infos Relatório'!BE$1,'Faturamento NNE'!$U$2:$U$707,"Sim")+SUMIFS('Faturamento NNE'!$Q$2:$Q$707,'Faturamento NNE'!$E$2:$E$707,'Infos Relatório'!$B$326,'Faturamento NNE'!$F$2:$F$707,'Infos Relatório'!$B397,'Faturamento NNE'!$AA$2:$AA$707,'Infos Relatório'!BE$1,'Faturamento NNE'!$U$2:$U$707,"Sim")</f>
        <v>0</v>
      </c>
      <c r="BI397" s="227" t="e">
        <f t="shared" si="129"/>
        <v>#DIV/0!</v>
      </c>
      <c r="BJ397" s="545">
        <f>SUMIFS('Faturamento NNE'!$I$2:$I$707,'Faturamento NNE'!$E$2:$E$707,'Infos Relatório'!$B$326,'Faturamento NNE'!$F$2:$F$707,'Infos Relatório'!$B397,'Faturamento NNE'!$AA$2:$AA$707,'Infos Relatório'!BE$1)</f>
        <v>0</v>
      </c>
      <c r="BK397" s="541">
        <f>COUNTIFS('Faturamento NNE'!$E$2:$E$707,'Infos Relatório'!$B$326,'Faturamento NNE'!$F$2:$F$707,'Infos Relatório'!$B397,'Faturamento NNE'!$AA$2:$AA$707,'Infos Relatório'!BK$1)</f>
        <v>0</v>
      </c>
      <c r="BL397" s="542">
        <f>SUMIFS('Faturamento NNE'!$H$2:$H$707,'Faturamento NNE'!$E$2:$E$707,'Infos Relatório'!$B$326,'Faturamento NNE'!$F$2:$F$707,'Infos Relatório'!$B397,'Faturamento NNE'!$AA$2:$AA$707,'Infos Relatório'!BK$1)</f>
        <v>0</v>
      </c>
      <c r="BM397" s="542">
        <f>SUMIFS('Faturamento NNE'!$K$2:$K$707,'Faturamento NNE'!$E$2:$E$707,'Infos Relatório'!$B$326,'Faturamento NNE'!$F$2:$F$707,'Infos Relatório'!$B397,'Faturamento NNE'!$AA$2:$AA$707,'Infos Relatório'!BK$1)</f>
        <v>0</v>
      </c>
      <c r="BN397" s="546">
        <f>SUMIFS('Faturamento NNE'!$P$2:$P$707,'Faturamento NNE'!$E$2:$E$707,'Infos Relatório'!$B$326,'Faturamento NNE'!$F$2:$F$707,'Infos Relatório'!$B397,'Faturamento NNE'!$AA$2:$AA$707,'Infos Relatório'!BK$1,'Faturamento NNE'!$U$2:$U$707,"Sim")+SUMIFS('Faturamento NNE'!$Q$2:$Q$707,'Faturamento NNE'!$E$2:$E$707,'Infos Relatório'!$B$326,'Faturamento NNE'!$F$2:$F$707,'Infos Relatório'!$B397,'Faturamento NNE'!$AA$2:$AA$707,'Infos Relatório'!BK$1,'Faturamento NNE'!$U$2:$U$707,"Sim")</f>
        <v>0</v>
      </c>
      <c r="BO397" s="227" t="e">
        <f t="shared" si="130"/>
        <v>#DIV/0!</v>
      </c>
      <c r="BP397" s="545">
        <f>SUMIFS('Faturamento NNE'!$I$2:$I$707,'Faturamento NNE'!$E$2:$E$707,'Infos Relatório'!$B$326,'Faturamento NNE'!$F$2:$F$707,'Infos Relatório'!$B397,'Faturamento NNE'!$AA$2:$AA$707,'Infos Relatório'!BK$1)</f>
        <v>0</v>
      </c>
      <c r="BQ397" s="541">
        <f>COUNTIFS('Faturamento NNE'!$E$2:$E$707,'Infos Relatório'!$B$326,'Faturamento NNE'!$F$2:$F$707,'Infos Relatório'!$B397,'Faturamento NNE'!$AA$2:$AA$707,'Infos Relatório'!BQ$1)</f>
        <v>0</v>
      </c>
      <c r="BR397" s="542">
        <f>SUMIFS('Faturamento NNE'!$H$2:$H$707,'Faturamento NNE'!$E$2:$E$707,'Infos Relatório'!$B$326,'Faturamento NNE'!$F$2:$F$707,'Infos Relatório'!$B397,'Faturamento NNE'!$AA$2:$AA$707,'Infos Relatório'!BQ$1)</f>
        <v>0</v>
      </c>
      <c r="BS397" s="542">
        <f>SUMIFS('Faturamento NNE'!$K$2:$K$707,'Faturamento NNE'!$E$2:$E$707,'Infos Relatório'!$B$326,'Faturamento NNE'!$F$2:$F$707,'Infos Relatório'!$B397,'Faturamento NNE'!$AA$2:$AA$707,'Infos Relatório'!BQ$1)</f>
        <v>0</v>
      </c>
      <c r="BT397" s="546">
        <f>SUMIFS('Faturamento NNE'!$P$2:$P$707,'Faturamento NNE'!$E$2:$E$707,'Infos Relatório'!$B$326,'Faturamento NNE'!$F$2:$F$707,'Infos Relatório'!$B397,'Faturamento NNE'!$AA$2:$AA$707,'Infos Relatório'!BQ$1,'Faturamento NNE'!$U$2:$U$707,"Sim")+SUMIFS('Faturamento NNE'!$Q$2:$Q$707,'Faturamento NNE'!$E$2:$E$707,'Infos Relatório'!$B$326,'Faturamento NNE'!$F$2:$F$707,'Infos Relatório'!$B397,'Faturamento NNE'!$AA$2:$AA$707,'Infos Relatório'!BQ$1,'Faturamento NNE'!$U$2:$U$707,"Sim")</f>
        <v>0</v>
      </c>
      <c r="BU397" s="227" t="e">
        <f t="shared" si="131"/>
        <v>#DIV/0!</v>
      </c>
      <c r="BV397" s="545">
        <f>SUMIFS('Faturamento NNE'!$I$2:$I$707,'Faturamento NNE'!$E$2:$E$707,'Infos Relatório'!$B$326,'Faturamento NNE'!$F$2:$F$707,'Infos Relatório'!$B397,'Faturamento NNE'!$AA$2:$AA$707,'Infos Relatório'!BQ$1)</f>
        <v>0</v>
      </c>
    </row>
    <row r="398" spans="2:74">
      <c r="B398" s="217" t="s">
        <v>201</v>
      </c>
      <c r="C398" s="541">
        <f>COUNTIFS('Faturamento NNE'!$E$2:$E$707,'Infos Relatório'!$B$326,'Faturamento NNE'!$F$2:$F$707,'Infos Relatório'!$B398,'Faturamento NNE'!$AA$2:$AA$707,'Infos Relatório'!C$1)</f>
        <v>0</v>
      </c>
      <c r="D398" s="542">
        <f>SUMIFS('Faturamento NNE'!$H$2:$H$707,'Faturamento NNE'!$E$2:$E$707,'Infos Relatório'!$B$326,'Faturamento NNE'!$F$2:$F$707,'Infos Relatório'!$B398,'Faturamento NNE'!$AA$2:$AA$707,'Infos Relatório'!C$1)</f>
        <v>0</v>
      </c>
      <c r="E398" s="543">
        <f>SUMIFS('Faturamento NNE'!$K$2:$K$707,'Faturamento NNE'!$E$2:$E$707,'Infos Relatório'!$B$326,'Faturamento NNE'!$F$2:$F$707,'Infos Relatório'!$B398,'Faturamento NNE'!$AA$2:$AA$707,'Infos Relatório'!C$1)</f>
        <v>0</v>
      </c>
      <c r="F398" s="544">
        <f>SUMIFS('Faturamento NNE'!$P$2:$P$707,'Faturamento NNE'!$E$2:$E$707,'Infos Relatório'!$B$326,'Faturamento NNE'!$F$2:$F$707,'Infos Relatório'!$B398,'Faturamento NNE'!$AA$2:$AA$707,'Infos Relatório'!C$1,'Faturamento NNE'!$U$2:$U$707,"Sim")+SUMIFS('Faturamento NNE'!$Q$2:$Q$707,'Faturamento NNE'!$E$2:$E$707,'Infos Relatório'!$B$326,'Faturamento NNE'!$F$2:$F$707,'Infos Relatório'!$B398,'Faturamento NNE'!$AA$2:$AA$707,'Infos Relatório'!C$1,'Faturamento NNE'!$U$2:$U$707,"Sim")</f>
        <v>0</v>
      </c>
      <c r="G398" s="283" t="e">
        <f t="shared" ref="G398" si="132">F398/E398</f>
        <v>#DIV/0!</v>
      </c>
      <c r="H398" s="545">
        <f>SUMIFS('Faturamento NNE'!$I$2:$I$707,'Faturamento NNE'!$E$2:$E$707,'Infos Relatório'!$B$326,'Faturamento NNE'!$F$2:$F$707,'Infos Relatório'!$B398,'Faturamento NNE'!$AA$2:$AA$707,'Infos Relatório'!C$1)</f>
        <v>0</v>
      </c>
      <c r="I398" s="541">
        <f>COUNTIFS('Faturamento NNE'!$E$2:$E$707,'Infos Relatório'!$B$326,'Faturamento NNE'!$F$2:$F$707,'Infos Relatório'!$B398,'Faturamento NNE'!$AA$2:$AA$707,'Infos Relatório'!I$1)</f>
        <v>0</v>
      </c>
      <c r="J398" s="542">
        <f>SUMIFS('Faturamento NNE'!$H$2:$H$707,'Faturamento NNE'!$E$2:$E$707,'Infos Relatório'!$B$326,'Faturamento NNE'!$F$2:$F$707,'Infos Relatório'!$B398,'Faturamento NNE'!$AA$2:$AA$707,'Infos Relatório'!I$1)</f>
        <v>0</v>
      </c>
      <c r="K398" s="543">
        <f>SUMIFS('Faturamento NNE'!$K$2:$K$707,'Faturamento NNE'!$E$2:$E$707,'Infos Relatório'!$B$326,'Faturamento NNE'!$F$2:$F$707,'Infos Relatório'!$B398,'Faturamento NNE'!$AA$2:$AA$707,'Infos Relatório'!I$1)</f>
        <v>0</v>
      </c>
      <c r="L398" s="544">
        <f>SUMIFS('Faturamento NNE'!$P$2:$P$707,'Faturamento NNE'!$E$2:$E$707,'Infos Relatório'!$B$326,'Faturamento NNE'!$F$2:$F$707,'Infos Relatório'!$B398,'Faturamento NNE'!$AA$2:$AA$707,'Infos Relatório'!I$1,'Faturamento NNE'!$U$2:$U$707,"Sim")+SUMIFS('Faturamento NNE'!$Q$2:$Q$707,'Faturamento NNE'!$E$2:$E$707,'Infos Relatório'!$B$326,'Faturamento NNE'!$F$2:$F$707,'Infos Relatório'!$B398,'Faturamento NNE'!$AA$2:$AA$707,'Infos Relatório'!I$1,'Faturamento NNE'!$U$2:$U$707,"Sim")</f>
        <v>0</v>
      </c>
      <c r="M398" s="283" t="e">
        <f t="shared" ref="M398" si="133">L398/K398</f>
        <v>#DIV/0!</v>
      </c>
      <c r="N398" s="545">
        <f>SUMIFS('Faturamento NNE'!$I$2:$I$707,'Faturamento NNE'!$E$2:$E$707,'Infos Relatório'!$B$326,'Faturamento NNE'!$F$2:$F$707,'Infos Relatório'!$B398,'Faturamento NNE'!$AA$2:$AA$707,'Infos Relatório'!I$1)</f>
        <v>0</v>
      </c>
      <c r="O398" s="541">
        <f>COUNTIFS('Faturamento NNE'!$E$2:$E$707,'Infos Relatório'!$B$326,'Faturamento NNE'!$F$2:$F$707,'Infos Relatório'!$B398,'Faturamento NNE'!$AA$2:$AA$707,'Infos Relatório'!O$1)</f>
        <v>0</v>
      </c>
      <c r="P398" s="542">
        <f>SUMIFS('Faturamento NNE'!$H$2:$H$707,'Faturamento NNE'!$E$2:$E$707,'Infos Relatório'!$B$326,'Faturamento NNE'!$F$2:$F$707,'Infos Relatório'!$B398,'Faturamento NNE'!$AA$2:$AA$707,'Infos Relatório'!O$1)</f>
        <v>0</v>
      </c>
      <c r="Q398" s="542">
        <f>SUMIFS('Faturamento NNE'!$K$2:$K$707,'Faturamento NNE'!$E$2:$E$707,'Infos Relatório'!$B$326,'Faturamento NNE'!$F$2:$F$707,'Infos Relatório'!$B398,'Faturamento NNE'!$AA$2:$AA$707,'Infos Relatório'!O$1)</f>
        <v>0</v>
      </c>
      <c r="R398" s="546">
        <f>SUMIFS('Faturamento NNE'!$P$2:$P$707,'Faturamento NNE'!$E$2:$E$707,'Infos Relatório'!$B$326,'Faturamento NNE'!$F$2:$F$707,'Infos Relatório'!$B398,'Faturamento NNE'!$AA$2:$AA$707,'Infos Relatório'!O$1,'Faturamento NNE'!$U$2:$U$707,"Sim")+SUMIFS('Faturamento NNE'!$Q$2:$Q$707,'Faturamento NNE'!$E$2:$E$707,'Infos Relatório'!$B$326,'Faturamento NNE'!$F$2:$F$707,'Infos Relatório'!$B398,'Faturamento NNE'!$AA$2:$AA$707,'Infos Relatório'!O$1,'Faturamento NNE'!$U$2:$U$707,"Sim")</f>
        <v>0</v>
      </c>
      <c r="S398" s="227" t="e">
        <f t="shared" ref="S398" si="134">R398/Q398</f>
        <v>#DIV/0!</v>
      </c>
      <c r="T398" s="545">
        <f>SUMIFS('Faturamento NNE'!$I$2:$I$707,'Faturamento NNE'!$E$2:$E$707,'Infos Relatório'!$B$326,'Faturamento NNE'!$F$2:$F$707,'Infos Relatório'!$B398,'Faturamento NNE'!$AA$2:$AA$707,'Infos Relatório'!O$1)</f>
        <v>0</v>
      </c>
      <c r="U398" s="541">
        <f>COUNTIFS('Faturamento NNE'!$E$2:$E$707,'Infos Relatório'!$B$326,'Faturamento NNE'!$F$2:$F$707,'Infos Relatório'!$B398,'Faturamento NNE'!$AA$2:$AA$707,'Infos Relatório'!U$1)</f>
        <v>0</v>
      </c>
      <c r="V398" s="542">
        <f>SUMIFS('Faturamento NNE'!$H$2:$H$707,'Faturamento NNE'!$E$2:$E$707,'Infos Relatório'!$B$326,'Faturamento NNE'!$F$2:$F$707,'Infos Relatório'!$B398,'Faturamento NNE'!$AA$2:$AA$707,'Infos Relatório'!U$1)</f>
        <v>0</v>
      </c>
      <c r="W398" s="542">
        <f>SUMIFS('Faturamento NNE'!$K$2:$K$707,'Faturamento NNE'!$E$2:$E$707,'Infos Relatório'!$B$326,'Faturamento NNE'!$F$2:$F$707,'Infos Relatório'!$B398,'Faturamento NNE'!$AA$2:$AA$707,'Infos Relatório'!U$1)</f>
        <v>0</v>
      </c>
      <c r="X398" s="546">
        <f>SUMIFS('Faturamento NNE'!$P$2:$P$707,'Faturamento NNE'!$E$2:$E$707,'Infos Relatório'!$B$326,'Faturamento NNE'!$F$2:$F$707,'Infos Relatório'!$B398,'Faturamento NNE'!$AA$2:$AA$707,'Infos Relatório'!U$1,'Faturamento NNE'!$U$2:$U$707,"Sim")+SUMIFS('Faturamento NNE'!$Q$2:$Q$707,'Faturamento NNE'!$E$2:$E$707,'Infos Relatório'!$B$326,'Faturamento NNE'!$F$2:$F$707,'Infos Relatório'!$B398,'Faturamento NNE'!$AA$2:$AA$707,'Infos Relatório'!U$1,'Faturamento NNE'!$U$2:$U$707,"Sim")</f>
        <v>0</v>
      </c>
      <c r="Y398" s="227" t="e">
        <f t="shared" ref="Y398" si="135">X398/W398</f>
        <v>#DIV/0!</v>
      </c>
      <c r="Z398" s="545">
        <f>SUMIFS('Faturamento NNE'!$I$2:$I$707,'Faturamento NNE'!$E$2:$E$707,'Infos Relatório'!$B$326,'Faturamento NNE'!$F$2:$F$707,'Infos Relatório'!$B398,'Faturamento NNE'!$AA$2:$AA$707,'Infos Relatório'!U$1)</f>
        <v>0</v>
      </c>
      <c r="AA398" s="541">
        <f>COUNTIFS('Faturamento NNE'!$E$2:$E$707,'Infos Relatório'!$B$326,'Faturamento NNE'!$F$2:$F$707,'Infos Relatório'!$B398,'Faturamento NNE'!$AA$2:$AA$707,'Infos Relatório'!AA$1)</f>
        <v>0</v>
      </c>
      <c r="AB398" s="542">
        <f>SUMIFS('Faturamento NNE'!$H$2:$H$707,'Faturamento NNE'!$E$2:$E$707,'Infos Relatório'!$B$326,'Faturamento NNE'!$F$2:$F$707,'Infos Relatório'!$B398,'Faturamento NNE'!$AA$2:$AA$707,'Infos Relatório'!AA$1)</f>
        <v>0</v>
      </c>
      <c r="AC398" s="542">
        <f>SUMIFS('Faturamento NNE'!$K$2:$K$707,'Faturamento NNE'!$E$2:$E$707,'Infos Relatório'!$B$326,'Faturamento NNE'!$F$2:$F$707,'Infos Relatório'!$B398,'Faturamento NNE'!$AA$2:$AA$707,'Infos Relatório'!AA$1)</f>
        <v>0</v>
      </c>
      <c r="AD398" s="546">
        <f>SUMIFS('Faturamento NNE'!$P$2:$P$707,'Faturamento NNE'!$E$2:$E$707,'Infos Relatório'!$B$326,'Faturamento NNE'!$F$2:$F$707,'Infos Relatório'!$B398,'Faturamento NNE'!$AA$2:$AA$707,'Infos Relatório'!AA$1,'Faturamento NNE'!$U$2:$U$707,"Sim")+SUMIFS('Faturamento NNE'!$Q$2:$Q$707,'Faturamento NNE'!$E$2:$E$707,'Infos Relatório'!$B$326,'Faturamento NNE'!$F$2:$F$707,'Infos Relatório'!$B398,'Faturamento NNE'!$AA$2:$AA$707,'Infos Relatório'!AA$1,'Faturamento NNE'!$U$2:$U$707,"Sim")</f>
        <v>0</v>
      </c>
      <c r="AE398" s="227" t="e">
        <f t="shared" ref="AE398" si="136">AD398/AC398</f>
        <v>#DIV/0!</v>
      </c>
      <c r="AF398" s="545">
        <f>SUMIFS('Faturamento NNE'!$I$2:$I$707,'Faturamento NNE'!$E$2:$E$707,'Infos Relatório'!$B$326,'Faturamento NNE'!$F$2:$F$707,'Infos Relatório'!$B398,'Faturamento NNE'!$AA$2:$AA$707,'Infos Relatório'!AA$1)</f>
        <v>0</v>
      </c>
      <c r="AG398" s="541">
        <f>COUNTIFS('Faturamento NNE'!$E$2:$E$707,'Infos Relatório'!$B$326,'Faturamento NNE'!$F$2:$F$707,'Infos Relatório'!$B398,'Faturamento NNE'!$AA$2:$AA$707,'Infos Relatório'!AG$1)</f>
        <v>0</v>
      </c>
      <c r="AH398" s="542">
        <f>SUMIFS('Faturamento NNE'!$H$2:$H$707,'Faturamento NNE'!$E$2:$E$707,'Infos Relatório'!$B$326,'Faturamento NNE'!$F$2:$F$707,'Infos Relatório'!$B398,'Faturamento NNE'!$AA$2:$AA$707,'Infos Relatório'!AG$1)</f>
        <v>0</v>
      </c>
      <c r="AI398" s="542">
        <f>SUMIFS('Faturamento NNE'!$K$2:$K$707,'Faturamento NNE'!$E$2:$E$707,'Infos Relatório'!$B$326,'Faturamento NNE'!$F$2:$F$707,'Infos Relatório'!$B398,'Faturamento NNE'!$AA$2:$AA$707,'Infos Relatório'!AG$1)</f>
        <v>0</v>
      </c>
      <c r="AJ398" s="546">
        <f>SUMIFS('Faturamento NNE'!$P$2:$P$707,'Faturamento NNE'!$E$2:$E$707,'Infos Relatório'!$B$326,'Faturamento NNE'!$F$2:$F$707,'Infos Relatório'!$B398,'Faturamento NNE'!$AA$2:$AA$707,'Infos Relatório'!AG$1,'Faturamento NNE'!$U$2:$U$707,"Sim")+SUMIFS('Faturamento NNE'!$Q$2:$Q$707,'Faturamento NNE'!$E$2:$E$707,'Infos Relatório'!$B$326,'Faturamento NNE'!$F$2:$F$707,'Infos Relatório'!$B398,'Faturamento NNE'!$AA$2:$AA$707,'Infos Relatório'!AG$1,'Faturamento NNE'!$U$2:$U$707,"Sim")</f>
        <v>0</v>
      </c>
      <c r="AK398" s="227" t="e">
        <f t="shared" ref="AK398" si="137">AJ398/AI398</f>
        <v>#DIV/0!</v>
      </c>
      <c r="AL398" s="545">
        <f>SUMIFS('Faturamento NNE'!$I$2:$I$707,'Faturamento NNE'!$E$2:$E$707,'Infos Relatório'!$B$326,'Faturamento NNE'!$F$2:$F$707,'Infos Relatório'!$B398,'Faturamento NNE'!$AA$2:$AA$707,'Infos Relatório'!AG$1)</f>
        <v>0</v>
      </c>
      <c r="AM398" s="541">
        <f>COUNTIFS('Faturamento NNE'!$E$2:$E$707,'Infos Relatório'!$B$326,'Faturamento NNE'!$F$2:$F$707,'Infos Relatório'!$B398,'Faturamento NNE'!$AA$2:$AA$707,'Infos Relatório'!AM$1)</f>
        <v>0</v>
      </c>
      <c r="AN398" s="542">
        <f>SUMIFS('Faturamento NNE'!$H$2:$H$707,'Faturamento NNE'!$E$2:$E$707,'Infos Relatório'!$B$326,'Faturamento NNE'!$F$2:$F$707,'Infos Relatório'!$B398,'Faturamento NNE'!$AA$2:$AA$707,'Infos Relatório'!AM$1)</f>
        <v>0</v>
      </c>
      <c r="AO398" s="542">
        <f>SUMIFS('Faturamento NNE'!$K$2:$K$707,'Faturamento NNE'!$E$2:$E$707,'Infos Relatório'!$B$326,'Faturamento NNE'!$F$2:$F$707,'Infos Relatório'!$B398,'Faturamento NNE'!$AA$2:$AA$707,'Infos Relatório'!AM$1)</f>
        <v>0</v>
      </c>
      <c r="AP398" s="546">
        <f>SUMIFS('Faturamento NNE'!$P$2:$P$707,'Faturamento NNE'!$E$2:$E$707,'Infos Relatório'!$B$326,'Faturamento NNE'!$F$2:$F$707,'Infos Relatório'!$B398,'Faturamento NNE'!$AA$2:$AA$707,'Infos Relatório'!AM$1,'Faturamento NNE'!$U$2:$U$707,"Sim")+SUMIFS('Faturamento NNE'!$Q$2:$Q$707,'Faturamento NNE'!$E$2:$E$707,'Infos Relatório'!$B$326,'Faturamento NNE'!$F$2:$F$707,'Infos Relatório'!$B398,'Faturamento NNE'!$AA$2:$AA$707,'Infos Relatório'!AM$1,'Faturamento NNE'!$U$2:$U$707,"Sim")</f>
        <v>0</v>
      </c>
      <c r="AQ398" s="227" t="e">
        <f t="shared" ref="AQ398" si="138">AP398/AO398</f>
        <v>#DIV/0!</v>
      </c>
      <c r="AR398" s="545">
        <f>SUMIFS('Faturamento NNE'!$I$2:$I$707,'Faturamento NNE'!$E$2:$E$707,'Infos Relatório'!$B$326,'Faturamento NNE'!$F$2:$F$707,'Infos Relatório'!$B398,'Faturamento NNE'!$AA$2:$AA$707,'Infos Relatório'!AM$1)</f>
        <v>0</v>
      </c>
      <c r="AS398" s="541">
        <f>COUNTIFS('Faturamento NNE'!$E$2:$E$707,'Infos Relatório'!$B$326,'Faturamento NNE'!$F$2:$F$707,'Infos Relatório'!$B398,'Faturamento NNE'!$AA$2:$AA$707,'Infos Relatório'!AS$1)</f>
        <v>0</v>
      </c>
      <c r="AT398" s="542">
        <f>SUMIFS('Faturamento NNE'!$H$2:$H$707,'Faturamento NNE'!$E$2:$E$707,'Infos Relatório'!$B$326,'Faturamento NNE'!$F$2:$F$707,'Infos Relatório'!$B398,'Faturamento NNE'!$AA$2:$AA$707,'Infos Relatório'!AS$1)</f>
        <v>0</v>
      </c>
      <c r="AU398" s="542">
        <f>SUMIFS('Faturamento NNE'!$K$2:$K$707,'Faturamento NNE'!$E$2:$E$707,'Infos Relatório'!$B$326,'Faturamento NNE'!$F$2:$F$707,'Infos Relatório'!$B398,'Faturamento NNE'!$AA$2:$AA$707,'Infos Relatório'!AS$1)</f>
        <v>0</v>
      </c>
      <c r="AV398" s="546">
        <f>SUMIFS('Faturamento NNE'!$P$2:$P$707,'Faturamento NNE'!$E$2:$E$707,'Infos Relatório'!$B$326,'Faturamento NNE'!$F$2:$F$707,'Infos Relatório'!$B398,'Faturamento NNE'!$AA$2:$AA$707,'Infos Relatório'!AS$1,'Faturamento NNE'!$U$2:$U$707,"Sim")+SUMIFS('Faturamento NNE'!$Q$2:$Q$707,'Faturamento NNE'!$E$2:$E$707,'Infos Relatório'!$B$326,'Faturamento NNE'!$F$2:$F$707,'Infos Relatório'!$B398,'Faturamento NNE'!$AA$2:$AA$707,'Infos Relatório'!AS$1,'Faturamento NNE'!$U$2:$U$707,"Sim")</f>
        <v>0</v>
      </c>
      <c r="AW398" s="227" t="e">
        <f t="shared" ref="AW398" si="139">AV398/AU398</f>
        <v>#DIV/0!</v>
      </c>
      <c r="AX398" s="545">
        <f>SUMIFS('Faturamento NNE'!$I$2:$I$707,'Faturamento NNE'!$E$2:$E$707,'Infos Relatório'!$B$326,'Faturamento NNE'!$F$2:$F$707,'Infos Relatório'!$B398,'Faturamento NNE'!$AA$2:$AA$707,'Infos Relatório'!AS$1)</f>
        <v>0</v>
      </c>
      <c r="AY398" s="541">
        <f>COUNTIFS('Faturamento NNE'!$E$2:$E$707,'Infos Relatório'!$B$326,'Faturamento NNE'!$F$2:$F$707,'Infos Relatório'!$B398,'Faturamento NNE'!$AA$2:$AA$707,'Infos Relatório'!AY$1)</f>
        <v>0</v>
      </c>
      <c r="AZ398" s="542">
        <f>SUMIFS('Faturamento NNE'!$H$2:$H$707,'Faturamento NNE'!$E$2:$E$707,'Infos Relatório'!$B$326,'Faturamento NNE'!$F$2:$F$707,'Infos Relatório'!$B398,'Faturamento NNE'!$AA$2:$AA$707,'Infos Relatório'!AY$1)</f>
        <v>0</v>
      </c>
      <c r="BA398" s="542">
        <f>SUMIFS('Faturamento NNE'!$K$2:$K$707,'Faturamento NNE'!$E$2:$E$707,'Infos Relatório'!$B$326,'Faturamento NNE'!$F$2:$F$707,'Infos Relatório'!$B398,'Faturamento NNE'!$AA$2:$AA$707,'Infos Relatório'!AY$1)</f>
        <v>0</v>
      </c>
      <c r="BB398" s="546">
        <f>SUMIFS('Faturamento NNE'!$P$2:$P$707,'Faturamento NNE'!$E$2:$E$707,'Infos Relatório'!$B$326,'Faturamento NNE'!$F$2:$F$707,'Infos Relatório'!$B398,'Faturamento NNE'!$AA$2:$AA$707,'Infos Relatório'!AY$1,'Faturamento NNE'!$U$2:$U$707,"Sim")+SUMIFS('Faturamento NNE'!$Q$2:$Q$707,'Faturamento NNE'!$E$2:$E$707,'Infos Relatório'!$B$326,'Faturamento NNE'!$F$2:$F$707,'Infos Relatório'!$B398,'Faturamento NNE'!$AA$2:$AA$707,'Infos Relatório'!AY$1,'Faturamento NNE'!$U$2:$U$707,"Sim")</f>
        <v>0</v>
      </c>
      <c r="BC398" s="227" t="e">
        <f t="shared" ref="BC398" si="140">BB398/BA398</f>
        <v>#DIV/0!</v>
      </c>
      <c r="BD398" s="545">
        <f>SUMIFS('Faturamento NNE'!$I$2:$I$707,'Faturamento NNE'!$E$2:$E$707,'Infos Relatório'!$B$326,'Faturamento NNE'!$F$2:$F$707,'Infos Relatório'!$B398,'Faturamento NNE'!$AA$2:$AA$707,'Infos Relatório'!AY$1)</f>
        <v>0</v>
      </c>
      <c r="BE398" s="541">
        <f>COUNTIFS('Faturamento NNE'!$E$2:$E$707,'Infos Relatório'!$B$326,'Faturamento NNE'!$F$2:$F$707,'Infos Relatório'!$B398,'Faturamento NNE'!$AA$2:$AA$707,'Infos Relatório'!BE$1)</f>
        <v>0</v>
      </c>
      <c r="BF398" s="542">
        <f>SUMIFS('Faturamento NNE'!$H$2:$H$707,'Faturamento NNE'!$E$2:$E$707,'Infos Relatório'!$B$326,'Faturamento NNE'!$F$2:$F$707,'Infos Relatório'!$B398,'Faturamento NNE'!$AA$2:$AA$707,'Infos Relatório'!BE$1)</f>
        <v>0</v>
      </c>
      <c r="BG398" s="542">
        <f>SUMIFS('Faturamento NNE'!$K$2:$K$707,'Faturamento NNE'!$E$2:$E$707,'Infos Relatório'!$B$326,'Faturamento NNE'!$F$2:$F$707,'Infos Relatório'!$B398,'Faturamento NNE'!$AA$2:$AA$707,'Infos Relatório'!BE$1)</f>
        <v>0</v>
      </c>
      <c r="BH398" s="546">
        <f>SUMIFS('Faturamento NNE'!$P$2:$P$707,'Faturamento NNE'!$E$2:$E$707,'Infos Relatório'!$B$326,'Faturamento NNE'!$F$2:$F$707,'Infos Relatório'!$B398,'Faturamento NNE'!$AA$2:$AA$707,'Infos Relatório'!BE$1,'Faturamento NNE'!$U$2:$U$707,"Sim")+SUMIFS('Faturamento NNE'!$Q$2:$Q$707,'Faturamento NNE'!$E$2:$E$707,'Infos Relatório'!$B$326,'Faturamento NNE'!$F$2:$F$707,'Infos Relatório'!$B398,'Faturamento NNE'!$AA$2:$AA$707,'Infos Relatório'!BE$1,'Faturamento NNE'!$U$2:$U$707,"Sim")</f>
        <v>0</v>
      </c>
      <c r="BI398" s="227" t="e">
        <f t="shared" ref="BI398" si="141">BH398/BG398</f>
        <v>#DIV/0!</v>
      </c>
      <c r="BJ398" s="545">
        <f>SUMIFS('Faturamento NNE'!$I$2:$I$707,'Faturamento NNE'!$E$2:$E$707,'Infos Relatório'!$B$326,'Faturamento NNE'!$F$2:$F$707,'Infos Relatório'!$B398,'Faturamento NNE'!$AA$2:$AA$707,'Infos Relatório'!BE$1)</f>
        <v>0</v>
      </c>
      <c r="BK398" s="541">
        <f>COUNTIFS('Faturamento NNE'!$E$2:$E$707,'Infos Relatório'!$B$326,'Faturamento NNE'!$F$2:$F$707,'Infos Relatório'!$B398,'Faturamento NNE'!$AA$2:$AA$707,'Infos Relatório'!BK$1)</f>
        <v>0</v>
      </c>
      <c r="BL398" s="542">
        <f>SUMIFS('Faturamento NNE'!$H$2:$H$707,'Faturamento NNE'!$E$2:$E$707,'Infos Relatório'!$B$326,'Faturamento NNE'!$F$2:$F$707,'Infos Relatório'!$B398,'Faturamento NNE'!$AA$2:$AA$707,'Infos Relatório'!BK$1)</f>
        <v>0</v>
      </c>
      <c r="BM398" s="542">
        <f>SUMIFS('Faturamento NNE'!$K$2:$K$707,'Faturamento NNE'!$E$2:$E$707,'Infos Relatório'!$B$326,'Faturamento NNE'!$F$2:$F$707,'Infos Relatório'!$B398,'Faturamento NNE'!$AA$2:$AA$707,'Infos Relatório'!BK$1)</f>
        <v>0</v>
      </c>
      <c r="BN398" s="546">
        <f>SUMIFS('Faturamento NNE'!$P$2:$P$707,'Faturamento NNE'!$E$2:$E$707,'Infos Relatório'!$B$326,'Faturamento NNE'!$F$2:$F$707,'Infos Relatório'!$B398,'Faturamento NNE'!$AA$2:$AA$707,'Infos Relatório'!BK$1,'Faturamento NNE'!$U$2:$U$707,"Sim")+SUMIFS('Faturamento NNE'!$Q$2:$Q$707,'Faturamento NNE'!$E$2:$E$707,'Infos Relatório'!$B$326,'Faturamento NNE'!$F$2:$F$707,'Infos Relatório'!$B398,'Faturamento NNE'!$AA$2:$AA$707,'Infos Relatório'!BK$1,'Faturamento NNE'!$U$2:$U$707,"Sim")</f>
        <v>0</v>
      </c>
      <c r="BO398" s="227" t="e">
        <f t="shared" ref="BO398" si="142">BN398/BM398</f>
        <v>#DIV/0!</v>
      </c>
      <c r="BP398" s="545">
        <f>SUMIFS('Faturamento NNE'!$I$2:$I$707,'Faturamento NNE'!$E$2:$E$707,'Infos Relatório'!$B$326,'Faturamento NNE'!$F$2:$F$707,'Infos Relatório'!$B398,'Faturamento NNE'!$AA$2:$AA$707,'Infos Relatório'!BK$1)</f>
        <v>0</v>
      </c>
      <c r="BQ398" s="541">
        <f>COUNTIFS('Faturamento NNE'!$E$2:$E$707,'Infos Relatório'!$B$326,'Faturamento NNE'!$F$2:$F$707,'Infos Relatório'!$B398,'Faturamento NNE'!$AA$2:$AA$707,'Infos Relatório'!BQ$1)</f>
        <v>0</v>
      </c>
      <c r="BR398" s="542">
        <f>SUMIFS('Faturamento NNE'!$H$2:$H$707,'Faturamento NNE'!$E$2:$E$707,'Infos Relatório'!$B$326,'Faturamento NNE'!$F$2:$F$707,'Infos Relatório'!$B398,'Faturamento NNE'!$AA$2:$AA$707,'Infos Relatório'!BQ$1)</f>
        <v>0</v>
      </c>
      <c r="BS398" s="542">
        <f>SUMIFS('Faturamento NNE'!$K$2:$K$707,'Faturamento NNE'!$E$2:$E$707,'Infos Relatório'!$B$326,'Faturamento NNE'!$F$2:$F$707,'Infos Relatório'!$B398,'Faturamento NNE'!$AA$2:$AA$707,'Infos Relatório'!BQ$1)</f>
        <v>0</v>
      </c>
      <c r="BT398" s="546">
        <f>SUMIFS('Faturamento NNE'!$P$2:$P$707,'Faturamento NNE'!$E$2:$E$707,'Infos Relatório'!$B$326,'Faturamento NNE'!$F$2:$F$707,'Infos Relatório'!$B398,'Faturamento NNE'!$AA$2:$AA$707,'Infos Relatório'!BQ$1,'Faturamento NNE'!$U$2:$U$707,"Sim")+SUMIFS('Faturamento NNE'!$Q$2:$Q$707,'Faturamento NNE'!$E$2:$E$707,'Infos Relatório'!$B$326,'Faturamento NNE'!$F$2:$F$707,'Infos Relatório'!$B398,'Faturamento NNE'!$AA$2:$AA$707,'Infos Relatório'!BQ$1,'Faturamento NNE'!$U$2:$U$707,"Sim")</f>
        <v>0</v>
      </c>
      <c r="BU398" s="227" t="e">
        <f t="shared" ref="BU398" si="143">BT398/BS398</f>
        <v>#DIV/0!</v>
      </c>
      <c r="BV398" s="545">
        <f>SUMIFS('Faturamento NNE'!$I$2:$I$707,'Faturamento NNE'!$E$2:$E$707,'Infos Relatório'!$B$326,'Faturamento NNE'!$F$2:$F$707,'Infos Relatório'!$B398,'Faturamento NNE'!$AA$2:$AA$707,'Infos Relatório'!BQ$1)</f>
        <v>0</v>
      </c>
    </row>
    <row r="399" spans="2:74">
      <c r="B399" s="217" t="s">
        <v>202</v>
      </c>
      <c r="C399" s="541">
        <f>COUNTIFS('Faturamento NNE'!$E$2:$E$707,'Infos Relatório'!$B$326,'Faturamento NNE'!$F$2:$F$707,'Infos Relatório'!$B399,'Faturamento NNE'!$AA$2:$AA$707,'Infos Relatório'!C$1)</f>
        <v>0</v>
      </c>
      <c r="D399" s="542">
        <f>SUMIFS('Faturamento NNE'!$H$2:$H$707,'Faturamento NNE'!$E$2:$E$707,'Infos Relatório'!$B$326,'Faturamento NNE'!$F$2:$F$707,'Infos Relatório'!$B399,'Faturamento NNE'!$AA$2:$AA$707,'Infos Relatório'!C$1)</f>
        <v>0</v>
      </c>
      <c r="E399" s="543">
        <f>SUMIFS('Faturamento NNE'!$K$2:$K$707,'Faturamento NNE'!$E$2:$E$707,'Infos Relatório'!$B$326,'Faturamento NNE'!$F$2:$F$707,'Infos Relatório'!$B399,'Faturamento NNE'!$AA$2:$AA$707,'Infos Relatório'!C$1)</f>
        <v>0</v>
      </c>
      <c r="F399" s="544">
        <f>SUMIFS('Faturamento NNE'!$P$2:$P$707,'Faturamento NNE'!$E$2:$E$707,'Infos Relatório'!$B$326,'Faturamento NNE'!$F$2:$F$707,'Infos Relatório'!$B399,'Faturamento NNE'!$AA$2:$AA$707,'Infos Relatório'!C$1,'Faturamento NNE'!$U$2:$U$707,"Sim")+SUMIFS('Faturamento NNE'!$Q$2:$Q$707,'Faturamento NNE'!$E$2:$E$707,'Infos Relatório'!$B$326,'Faturamento NNE'!$F$2:$F$707,'Infos Relatório'!$B399,'Faturamento NNE'!$AA$2:$AA$707,'Infos Relatório'!C$1,'Faturamento NNE'!$U$2:$U$707,"Sim")</f>
        <v>0</v>
      </c>
      <c r="G399" s="283" t="e">
        <f t="shared" si="120"/>
        <v>#DIV/0!</v>
      </c>
      <c r="H399" s="545">
        <f>SUMIFS('Faturamento NNE'!$I$2:$I$707,'Faturamento NNE'!$E$2:$E$707,'Infos Relatório'!$B$326,'Faturamento NNE'!$F$2:$F$707,'Infos Relatório'!$B399,'Faturamento NNE'!$AA$2:$AA$707,'Infos Relatório'!C$1)</f>
        <v>0</v>
      </c>
      <c r="I399" s="541">
        <f>COUNTIFS('Faturamento NNE'!$E$2:$E$707,'Infos Relatório'!$B$326,'Faturamento NNE'!$F$2:$F$707,'Infos Relatório'!$B399,'Faturamento NNE'!$AA$2:$AA$707,'Infos Relatório'!I$1)</f>
        <v>0</v>
      </c>
      <c r="J399" s="542">
        <f>SUMIFS('Faturamento NNE'!$H$2:$H$707,'Faturamento NNE'!$E$2:$E$707,'Infos Relatório'!$B$326,'Faturamento NNE'!$F$2:$F$707,'Infos Relatório'!$B399,'Faturamento NNE'!$AA$2:$AA$707,'Infos Relatório'!I$1)</f>
        <v>0</v>
      </c>
      <c r="K399" s="543">
        <f>SUMIFS('Faturamento NNE'!$K$2:$K$707,'Faturamento NNE'!$E$2:$E$707,'Infos Relatório'!$B$326,'Faturamento NNE'!$F$2:$F$707,'Infos Relatório'!$B399,'Faturamento NNE'!$AA$2:$AA$707,'Infos Relatório'!I$1)</f>
        <v>0</v>
      </c>
      <c r="L399" s="544">
        <f>SUMIFS('Faturamento NNE'!$P$2:$P$707,'Faturamento NNE'!$E$2:$E$707,'Infos Relatório'!$B$326,'Faturamento NNE'!$F$2:$F$707,'Infos Relatório'!$B399,'Faturamento NNE'!$AA$2:$AA$707,'Infos Relatório'!I$1,'Faturamento NNE'!$U$2:$U$707,"Sim")+SUMIFS('Faturamento NNE'!$Q$2:$Q$707,'Faturamento NNE'!$E$2:$E$707,'Infos Relatório'!$B$326,'Faturamento NNE'!$F$2:$F$707,'Infos Relatório'!$B399,'Faturamento NNE'!$AA$2:$AA$707,'Infos Relatório'!I$1,'Faturamento NNE'!$U$2:$U$707,"Sim")</f>
        <v>0</v>
      </c>
      <c r="M399" s="283" t="e">
        <f t="shared" si="121"/>
        <v>#DIV/0!</v>
      </c>
      <c r="N399" s="545">
        <f>SUMIFS('Faturamento NNE'!$I$2:$I$707,'Faturamento NNE'!$E$2:$E$707,'Infos Relatório'!$B$326,'Faturamento NNE'!$F$2:$F$707,'Infos Relatório'!$B399,'Faturamento NNE'!$AA$2:$AA$707,'Infos Relatório'!I$1)</f>
        <v>0</v>
      </c>
      <c r="O399" s="541">
        <f>COUNTIFS('Faturamento NNE'!$E$2:$E$707,'Infos Relatório'!$B$326,'Faturamento NNE'!$F$2:$F$707,'Infos Relatório'!$B399,'Faturamento NNE'!$AA$2:$AA$707,'Infos Relatório'!O$1)</f>
        <v>0</v>
      </c>
      <c r="P399" s="542">
        <f>SUMIFS('Faturamento NNE'!$H$2:$H$707,'Faturamento NNE'!$E$2:$E$707,'Infos Relatório'!$B$326,'Faturamento NNE'!$F$2:$F$707,'Infos Relatório'!$B399,'Faturamento NNE'!$AA$2:$AA$707,'Infos Relatório'!O$1)</f>
        <v>0</v>
      </c>
      <c r="Q399" s="542">
        <f>SUMIFS('Faturamento NNE'!$K$2:$K$707,'Faturamento NNE'!$E$2:$E$707,'Infos Relatório'!$B$326,'Faturamento NNE'!$F$2:$F$707,'Infos Relatório'!$B399,'Faturamento NNE'!$AA$2:$AA$707,'Infos Relatório'!O$1)</f>
        <v>0</v>
      </c>
      <c r="R399" s="546">
        <f>SUMIFS('Faturamento NNE'!$P$2:$P$707,'Faturamento NNE'!$E$2:$E$707,'Infos Relatório'!$B$326,'Faturamento NNE'!$F$2:$F$707,'Infos Relatório'!$B399,'Faturamento NNE'!$AA$2:$AA$707,'Infos Relatório'!O$1,'Faturamento NNE'!$U$2:$U$707,"Sim")+SUMIFS('Faturamento NNE'!$Q$2:$Q$707,'Faturamento NNE'!$E$2:$E$707,'Infos Relatório'!$B$326,'Faturamento NNE'!$F$2:$F$707,'Infos Relatório'!$B399,'Faturamento NNE'!$AA$2:$AA$707,'Infos Relatório'!O$1,'Faturamento NNE'!$U$2:$U$707,"Sim")</f>
        <v>0</v>
      </c>
      <c r="S399" s="227" t="e">
        <f t="shared" si="122"/>
        <v>#DIV/0!</v>
      </c>
      <c r="T399" s="545">
        <f>SUMIFS('Faturamento NNE'!$I$2:$I$707,'Faturamento NNE'!$E$2:$E$707,'Infos Relatório'!$B$326,'Faturamento NNE'!$F$2:$F$707,'Infos Relatório'!$B399,'Faturamento NNE'!$AA$2:$AA$707,'Infos Relatório'!O$1)</f>
        <v>0</v>
      </c>
      <c r="U399" s="541">
        <f>COUNTIFS('Faturamento NNE'!$E$2:$E$707,'Infos Relatório'!$B$326,'Faturamento NNE'!$F$2:$F$707,'Infos Relatório'!$B399,'Faturamento NNE'!$AA$2:$AA$707,'Infos Relatório'!U$1)</f>
        <v>0</v>
      </c>
      <c r="V399" s="542">
        <f>SUMIFS('Faturamento NNE'!$H$2:$H$707,'Faturamento NNE'!$E$2:$E$707,'Infos Relatório'!$B$326,'Faturamento NNE'!$F$2:$F$707,'Infos Relatório'!$B399,'Faturamento NNE'!$AA$2:$AA$707,'Infos Relatório'!U$1)</f>
        <v>0</v>
      </c>
      <c r="W399" s="542">
        <f>SUMIFS('Faturamento NNE'!$K$2:$K$707,'Faturamento NNE'!$E$2:$E$707,'Infos Relatório'!$B$326,'Faturamento NNE'!$F$2:$F$707,'Infos Relatório'!$B399,'Faturamento NNE'!$AA$2:$AA$707,'Infos Relatório'!U$1)</f>
        <v>0</v>
      </c>
      <c r="X399" s="546">
        <f>SUMIFS('Faturamento NNE'!$P$2:$P$707,'Faturamento NNE'!$E$2:$E$707,'Infos Relatório'!$B$326,'Faturamento NNE'!$F$2:$F$707,'Infos Relatório'!$B399,'Faturamento NNE'!$AA$2:$AA$707,'Infos Relatório'!U$1,'Faturamento NNE'!$U$2:$U$707,"Sim")+SUMIFS('Faturamento NNE'!$Q$2:$Q$707,'Faturamento NNE'!$E$2:$E$707,'Infos Relatório'!$B$326,'Faturamento NNE'!$F$2:$F$707,'Infos Relatório'!$B399,'Faturamento NNE'!$AA$2:$AA$707,'Infos Relatório'!U$1,'Faturamento NNE'!$U$2:$U$707,"Sim")</f>
        <v>0</v>
      </c>
      <c r="Y399" s="227" t="e">
        <f t="shared" si="123"/>
        <v>#DIV/0!</v>
      </c>
      <c r="Z399" s="545">
        <f>SUMIFS('Faturamento NNE'!$I$2:$I$707,'Faturamento NNE'!$E$2:$E$707,'Infos Relatório'!$B$326,'Faturamento NNE'!$F$2:$F$707,'Infos Relatório'!$B399,'Faturamento NNE'!$AA$2:$AA$707,'Infos Relatório'!U$1)</f>
        <v>0</v>
      </c>
      <c r="AA399" s="541">
        <f>COUNTIFS('Faturamento NNE'!$E$2:$E$707,'Infos Relatório'!$B$326,'Faturamento NNE'!$F$2:$F$707,'Infos Relatório'!$B399,'Faturamento NNE'!$AA$2:$AA$707,'Infos Relatório'!AA$1)</f>
        <v>0</v>
      </c>
      <c r="AB399" s="542">
        <f>SUMIFS('Faturamento NNE'!$H$2:$H$707,'Faturamento NNE'!$E$2:$E$707,'Infos Relatório'!$B$326,'Faturamento NNE'!$F$2:$F$707,'Infos Relatório'!$B399,'Faturamento NNE'!$AA$2:$AA$707,'Infos Relatório'!AA$1)</f>
        <v>0</v>
      </c>
      <c r="AC399" s="542">
        <f>SUMIFS('Faturamento NNE'!$K$2:$K$707,'Faturamento NNE'!$E$2:$E$707,'Infos Relatório'!$B$326,'Faturamento NNE'!$F$2:$F$707,'Infos Relatório'!$B399,'Faturamento NNE'!$AA$2:$AA$707,'Infos Relatório'!AA$1)</f>
        <v>0</v>
      </c>
      <c r="AD399" s="546">
        <f>SUMIFS('Faturamento NNE'!$P$2:$P$707,'Faturamento NNE'!$E$2:$E$707,'Infos Relatório'!$B$326,'Faturamento NNE'!$F$2:$F$707,'Infos Relatório'!$B399,'Faturamento NNE'!$AA$2:$AA$707,'Infos Relatório'!AA$1,'Faturamento NNE'!$U$2:$U$707,"Sim")+SUMIFS('Faturamento NNE'!$Q$2:$Q$707,'Faturamento NNE'!$E$2:$E$707,'Infos Relatório'!$B$326,'Faturamento NNE'!$F$2:$F$707,'Infos Relatório'!$B399,'Faturamento NNE'!$AA$2:$AA$707,'Infos Relatório'!AA$1,'Faturamento NNE'!$U$2:$U$707,"Sim")</f>
        <v>0</v>
      </c>
      <c r="AE399" s="227" t="e">
        <f t="shared" si="124"/>
        <v>#DIV/0!</v>
      </c>
      <c r="AF399" s="545">
        <f>SUMIFS('Faturamento NNE'!$I$2:$I$707,'Faturamento NNE'!$E$2:$E$707,'Infos Relatório'!$B$326,'Faturamento NNE'!$F$2:$F$707,'Infos Relatório'!$B399,'Faturamento NNE'!$AA$2:$AA$707,'Infos Relatório'!AA$1)</f>
        <v>0</v>
      </c>
      <c r="AG399" s="541">
        <f>COUNTIFS('Faturamento NNE'!$E$2:$E$707,'Infos Relatório'!$B$326,'Faturamento NNE'!$F$2:$F$707,'Infos Relatório'!$B399,'Faturamento NNE'!$AA$2:$AA$707,'Infos Relatório'!AG$1)</f>
        <v>0</v>
      </c>
      <c r="AH399" s="542">
        <f>SUMIFS('Faturamento NNE'!$H$2:$H$707,'Faturamento NNE'!$E$2:$E$707,'Infos Relatório'!$B$326,'Faturamento NNE'!$F$2:$F$707,'Infos Relatório'!$B399,'Faturamento NNE'!$AA$2:$AA$707,'Infos Relatório'!AG$1)</f>
        <v>0</v>
      </c>
      <c r="AI399" s="542">
        <f>SUMIFS('Faturamento NNE'!$K$2:$K$707,'Faturamento NNE'!$E$2:$E$707,'Infos Relatório'!$B$326,'Faturamento NNE'!$F$2:$F$707,'Infos Relatório'!$B399,'Faturamento NNE'!$AA$2:$AA$707,'Infos Relatório'!AG$1)</f>
        <v>0</v>
      </c>
      <c r="AJ399" s="546">
        <f>SUMIFS('Faturamento NNE'!$P$2:$P$707,'Faturamento NNE'!$E$2:$E$707,'Infos Relatório'!$B$326,'Faturamento NNE'!$F$2:$F$707,'Infos Relatório'!$B399,'Faturamento NNE'!$AA$2:$AA$707,'Infos Relatório'!AG$1,'Faturamento NNE'!$U$2:$U$707,"Sim")+SUMIFS('Faturamento NNE'!$Q$2:$Q$707,'Faturamento NNE'!$E$2:$E$707,'Infos Relatório'!$B$326,'Faturamento NNE'!$F$2:$F$707,'Infos Relatório'!$B399,'Faturamento NNE'!$AA$2:$AA$707,'Infos Relatório'!AG$1,'Faturamento NNE'!$U$2:$U$707,"Sim")</f>
        <v>0</v>
      </c>
      <c r="AK399" s="227" t="e">
        <f t="shared" si="125"/>
        <v>#DIV/0!</v>
      </c>
      <c r="AL399" s="545">
        <f>SUMIFS('Faturamento NNE'!$I$2:$I$707,'Faturamento NNE'!$E$2:$E$707,'Infos Relatório'!$B$326,'Faturamento NNE'!$F$2:$F$707,'Infos Relatório'!$B399,'Faturamento NNE'!$AA$2:$AA$707,'Infos Relatório'!AG$1)</f>
        <v>0</v>
      </c>
      <c r="AM399" s="541">
        <f>COUNTIFS('Faturamento NNE'!$E$2:$E$707,'Infos Relatório'!$B$326,'Faturamento NNE'!$F$2:$F$707,'Infos Relatório'!$B399,'Faturamento NNE'!$AA$2:$AA$707,'Infos Relatório'!AM$1)</f>
        <v>0</v>
      </c>
      <c r="AN399" s="542">
        <f>SUMIFS('Faturamento NNE'!$H$2:$H$707,'Faturamento NNE'!$E$2:$E$707,'Infos Relatório'!$B$326,'Faturamento NNE'!$F$2:$F$707,'Infos Relatório'!$B399,'Faturamento NNE'!$AA$2:$AA$707,'Infos Relatório'!AM$1)</f>
        <v>0</v>
      </c>
      <c r="AO399" s="542">
        <f>SUMIFS('Faturamento NNE'!$K$2:$K$707,'Faturamento NNE'!$E$2:$E$707,'Infos Relatório'!$B$326,'Faturamento NNE'!$F$2:$F$707,'Infos Relatório'!$B399,'Faturamento NNE'!$AA$2:$AA$707,'Infos Relatório'!AM$1)</f>
        <v>0</v>
      </c>
      <c r="AP399" s="546">
        <f>SUMIFS('Faturamento NNE'!$P$2:$P$707,'Faturamento NNE'!$E$2:$E$707,'Infos Relatório'!$B$326,'Faturamento NNE'!$F$2:$F$707,'Infos Relatório'!$B399,'Faturamento NNE'!$AA$2:$AA$707,'Infos Relatório'!AM$1,'Faturamento NNE'!$U$2:$U$707,"Sim")+SUMIFS('Faturamento NNE'!$Q$2:$Q$707,'Faturamento NNE'!$E$2:$E$707,'Infos Relatório'!$B$326,'Faturamento NNE'!$F$2:$F$707,'Infos Relatório'!$B399,'Faturamento NNE'!$AA$2:$AA$707,'Infos Relatório'!AM$1,'Faturamento NNE'!$U$2:$U$707,"Sim")</f>
        <v>0</v>
      </c>
      <c r="AQ399" s="227" t="e">
        <f t="shared" si="126"/>
        <v>#DIV/0!</v>
      </c>
      <c r="AR399" s="545">
        <f>SUMIFS('Faturamento NNE'!$I$2:$I$707,'Faturamento NNE'!$E$2:$E$707,'Infos Relatório'!$B$326,'Faturamento NNE'!$F$2:$F$707,'Infos Relatório'!$B399,'Faturamento NNE'!$AA$2:$AA$707,'Infos Relatório'!AM$1)</f>
        <v>0</v>
      </c>
      <c r="AS399" s="541">
        <f>COUNTIFS('Faturamento NNE'!$E$2:$E$707,'Infos Relatório'!$B$326,'Faturamento NNE'!$F$2:$F$707,'Infos Relatório'!$B399,'Faturamento NNE'!$AA$2:$AA$707,'Infos Relatório'!AS$1)</f>
        <v>0</v>
      </c>
      <c r="AT399" s="542">
        <f>SUMIFS('Faturamento NNE'!$H$2:$H$707,'Faturamento NNE'!$E$2:$E$707,'Infos Relatório'!$B$326,'Faturamento NNE'!$F$2:$F$707,'Infos Relatório'!$B399,'Faturamento NNE'!$AA$2:$AA$707,'Infos Relatório'!AS$1)</f>
        <v>0</v>
      </c>
      <c r="AU399" s="542">
        <f>SUMIFS('Faturamento NNE'!$K$2:$K$707,'Faturamento NNE'!$E$2:$E$707,'Infos Relatório'!$B$326,'Faturamento NNE'!$F$2:$F$707,'Infos Relatório'!$B399,'Faturamento NNE'!$AA$2:$AA$707,'Infos Relatório'!AS$1)</f>
        <v>0</v>
      </c>
      <c r="AV399" s="546">
        <f>SUMIFS('Faturamento NNE'!$P$2:$P$707,'Faturamento NNE'!$E$2:$E$707,'Infos Relatório'!$B$326,'Faturamento NNE'!$F$2:$F$707,'Infos Relatório'!$B399,'Faturamento NNE'!$AA$2:$AA$707,'Infos Relatório'!AS$1,'Faturamento NNE'!$U$2:$U$707,"Sim")+SUMIFS('Faturamento NNE'!$Q$2:$Q$707,'Faturamento NNE'!$E$2:$E$707,'Infos Relatório'!$B$326,'Faturamento NNE'!$F$2:$F$707,'Infos Relatório'!$B399,'Faturamento NNE'!$AA$2:$AA$707,'Infos Relatório'!AS$1,'Faturamento NNE'!$U$2:$U$707,"Sim")</f>
        <v>0</v>
      </c>
      <c r="AW399" s="227" t="e">
        <f t="shared" si="127"/>
        <v>#DIV/0!</v>
      </c>
      <c r="AX399" s="545">
        <f>SUMIFS('Faturamento NNE'!$I$2:$I$707,'Faturamento NNE'!$E$2:$E$707,'Infos Relatório'!$B$326,'Faturamento NNE'!$F$2:$F$707,'Infos Relatório'!$B399,'Faturamento NNE'!$AA$2:$AA$707,'Infos Relatório'!AS$1)</f>
        <v>0</v>
      </c>
      <c r="AY399" s="541">
        <f>COUNTIFS('Faturamento NNE'!$E$2:$E$707,'Infos Relatório'!$B$326,'Faturamento NNE'!$F$2:$F$707,'Infos Relatório'!$B399,'Faturamento NNE'!$AA$2:$AA$707,'Infos Relatório'!AY$1)</f>
        <v>0</v>
      </c>
      <c r="AZ399" s="542">
        <f>SUMIFS('Faturamento NNE'!$H$2:$H$707,'Faturamento NNE'!$E$2:$E$707,'Infos Relatório'!$B$326,'Faturamento NNE'!$F$2:$F$707,'Infos Relatório'!$B399,'Faturamento NNE'!$AA$2:$AA$707,'Infos Relatório'!AY$1)</f>
        <v>0</v>
      </c>
      <c r="BA399" s="542">
        <f>SUMIFS('Faturamento NNE'!$K$2:$K$707,'Faturamento NNE'!$E$2:$E$707,'Infos Relatório'!$B$326,'Faturamento NNE'!$F$2:$F$707,'Infos Relatório'!$B399,'Faturamento NNE'!$AA$2:$AA$707,'Infos Relatório'!AY$1)</f>
        <v>0</v>
      </c>
      <c r="BB399" s="546">
        <f>SUMIFS('Faturamento NNE'!$P$2:$P$707,'Faturamento NNE'!$E$2:$E$707,'Infos Relatório'!$B$326,'Faturamento NNE'!$F$2:$F$707,'Infos Relatório'!$B399,'Faturamento NNE'!$AA$2:$AA$707,'Infos Relatório'!AY$1,'Faturamento NNE'!$U$2:$U$707,"Sim")+SUMIFS('Faturamento NNE'!$Q$2:$Q$707,'Faturamento NNE'!$E$2:$E$707,'Infos Relatório'!$B$326,'Faturamento NNE'!$F$2:$F$707,'Infos Relatório'!$B399,'Faturamento NNE'!$AA$2:$AA$707,'Infos Relatório'!AY$1,'Faturamento NNE'!$U$2:$U$707,"Sim")</f>
        <v>0</v>
      </c>
      <c r="BC399" s="227" t="e">
        <f t="shared" si="128"/>
        <v>#DIV/0!</v>
      </c>
      <c r="BD399" s="545">
        <f>SUMIFS('Faturamento NNE'!$I$2:$I$707,'Faturamento NNE'!$E$2:$E$707,'Infos Relatório'!$B$326,'Faturamento NNE'!$F$2:$F$707,'Infos Relatório'!$B399,'Faturamento NNE'!$AA$2:$AA$707,'Infos Relatório'!AY$1)</f>
        <v>0</v>
      </c>
      <c r="BE399" s="541">
        <f>COUNTIFS('Faturamento NNE'!$E$2:$E$707,'Infos Relatório'!$B$326,'Faturamento NNE'!$F$2:$F$707,'Infos Relatório'!$B399,'Faturamento NNE'!$AA$2:$AA$707,'Infos Relatório'!BE$1)</f>
        <v>0</v>
      </c>
      <c r="BF399" s="542">
        <f>SUMIFS('Faturamento NNE'!$H$2:$H$707,'Faturamento NNE'!$E$2:$E$707,'Infos Relatório'!$B$326,'Faturamento NNE'!$F$2:$F$707,'Infos Relatório'!$B399,'Faturamento NNE'!$AA$2:$AA$707,'Infos Relatório'!BE$1)</f>
        <v>0</v>
      </c>
      <c r="BG399" s="542">
        <f>SUMIFS('Faturamento NNE'!$K$2:$K$707,'Faturamento NNE'!$E$2:$E$707,'Infos Relatório'!$B$326,'Faturamento NNE'!$F$2:$F$707,'Infos Relatório'!$B399,'Faturamento NNE'!$AA$2:$AA$707,'Infos Relatório'!BE$1)</f>
        <v>0</v>
      </c>
      <c r="BH399" s="546">
        <f>SUMIFS('Faturamento NNE'!$P$2:$P$707,'Faturamento NNE'!$E$2:$E$707,'Infos Relatório'!$B$326,'Faturamento NNE'!$F$2:$F$707,'Infos Relatório'!$B399,'Faturamento NNE'!$AA$2:$AA$707,'Infos Relatório'!BE$1,'Faturamento NNE'!$U$2:$U$707,"Sim")+SUMIFS('Faturamento NNE'!$Q$2:$Q$707,'Faturamento NNE'!$E$2:$E$707,'Infos Relatório'!$B$326,'Faturamento NNE'!$F$2:$F$707,'Infos Relatório'!$B399,'Faturamento NNE'!$AA$2:$AA$707,'Infos Relatório'!BE$1,'Faturamento NNE'!$U$2:$U$707,"Sim")</f>
        <v>0</v>
      </c>
      <c r="BI399" s="227" t="e">
        <f t="shared" si="129"/>
        <v>#DIV/0!</v>
      </c>
      <c r="BJ399" s="545">
        <f>SUMIFS('Faturamento NNE'!$I$2:$I$707,'Faturamento NNE'!$E$2:$E$707,'Infos Relatório'!$B$326,'Faturamento NNE'!$F$2:$F$707,'Infos Relatório'!$B399,'Faturamento NNE'!$AA$2:$AA$707,'Infos Relatório'!BE$1)</f>
        <v>0</v>
      </c>
      <c r="BK399" s="541">
        <f>COUNTIFS('Faturamento NNE'!$E$2:$E$707,'Infos Relatório'!$B$326,'Faturamento NNE'!$F$2:$F$707,'Infos Relatório'!$B399,'Faturamento NNE'!$AA$2:$AA$707,'Infos Relatório'!BK$1)</f>
        <v>0</v>
      </c>
      <c r="BL399" s="542">
        <f>SUMIFS('Faturamento NNE'!$H$2:$H$707,'Faturamento NNE'!$E$2:$E$707,'Infos Relatório'!$B$326,'Faturamento NNE'!$F$2:$F$707,'Infos Relatório'!$B399,'Faturamento NNE'!$AA$2:$AA$707,'Infos Relatório'!BK$1)</f>
        <v>0</v>
      </c>
      <c r="BM399" s="542">
        <f>SUMIFS('Faturamento NNE'!$K$2:$K$707,'Faturamento NNE'!$E$2:$E$707,'Infos Relatório'!$B$326,'Faturamento NNE'!$F$2:$F$707,'Infos Relatório'!$B399,'Faturamento NNE'!$AA$2:$AA$707,'Infos Relatório'!BK$1)</f>
        <v>0</v>
      </c>
      <c r="BN399" s="546">
        <f>SUMIFS('Faturamento NNE'!$P$2:$P$707,'Faturamento NNE'!$E$2:$E$707,'Infos Relatório'!$B$326,'Faturamento NNE'!$F$2:$F$707,'Infos Relatório'!$B399,'Faturamento NNE'!$AA$2:$AA$707,'Infos Relatório'!BK$1,'Faturamento NNE'!$U$2:$U$707,"Sim")+SUMIFS('Faturamento NNE'!$Q$2:$Q$707,'Faturamento NNE'!$E$2:$E$707,'Infos Relatório'!$B$326,'Faturamento NNE'!$F$2:$F$707,'Infos Relatório'!$B399,'Faturamento NNE'!$AA$2:$AA$707,'Infos Relatório'!BK$1,'Faturamento NNE'!$U$2:$U$707,"Sim")</f>
        <v>0</v>
      </c>
      <c r="BO399" s="227" t="e">
        <f t="shared" si="130"/>
        <v>#DIV/0!</v>
      </c>
      <c r="BP399" s="545">
        <f>SUMIFS('Faturamento NNE'!$I$2:$I$707,'Faturamento NNE'!$E$2:$E$707,'Infos Relatório'!$B$326,'Faturamento NNE'!$F$2:$F$707,'Infos Relatório'!$B399,'Faturamento NNE'!$AA$2:$AA$707,'Infos Relatório'!BK$1)</f>
        <v>0</v>
      </c>
      <c r="BQ399" s="541">
        <f>COUNTIFS('Faturamento NNE'!$E$2:$E$707,'Infos Relatório'!$B$326,'Faturamento NNE'!$F$2:$F$707,'Infos Relatório'!$B399,'Faturamento NNE'!$AA$2:$AA$707,'Infos Relatório'!BQ$1)</f>
        <v>0</v>
      </c>
      <c r="BR399" s="542">
        <f>SUMIFS('Faturamento NNE'!$H$2:$H$707,'Faturamento NNE'!$E$2:$E$707,'Infos Relatório'!$B$326,'Faturamento NNE'!$F$2:$F$707,'Infos Relatório'!$B399,'Faturamento NNE'!$AA$2:$AA$707,'Infos Relatório'!BQ$1)</f>
        <v>0</v>
      </c>
      <c r="BS399" s="542">
        <f>SUMIFS('Faturamento NNE'!$K$2:$K$707,'Faturamento NNE'!$E$2:$E$707,'Infos Relatório'!$B$326,'Faturamento NNE'!$F$2:$F$707,'Infos Relatório'!$B399,'Faturamento NNE'!$AA$2:$AA$707,'Infos Relatório'!BQ$1)</f>
        <v>0</v>
      </c>
      <c r="BT399" s="546">
        <f>SUMIFS('Faturamento NNE'!$P$2:$P$707,'Faturamento NNE'!$E$2:$E$707,'Infos Relatório'!$B$326,'Faturamento NNE'!$F$2:$F$707,'Infos Relatório'!$B399,'Faturamento NNE'!$AA$2:$AA$707,'Infos Relatório'!BQ$1,'Faturamento NNE'!$U$2:$U$707,"Sim")+SUMIFS('Faturamento NNE'!$Q$2:$Q$707,'Faturamento NNE'!$E$2:$E$707,'Infos Relatório'!$B$326,'Faturamento NNE'!$F$2:$F$707,'Infos Relatório'!$B399,'Faturamento NNE'!$AA$2:$AA$707,'Infos Relatório'!BQ$1,'Faturamento NNE'!$U$2:$U$707,"Sim")</f>
        <v>0</v>
      </c>
      <c r="BU399" s="227" t="e">
        <f t="shared" si="131"/>
        <v>#DIV/0!</v>
      </c>
      <c r="BV399" s="545">
        <f>SUMIFS('Faturamento NNE'!$I$2:$I$707,'Faturamento NNE'!$E$2:$E$707,'Infos Relatório'!$B$326,'Faturamento NNE'!$F$2:$F$707,'Infos Relatório'!$B399,'Faturamento NNE'!$AA$2:$AA$707,'Infos Relatório'!BQ$1)</f>
        <v>0</v>
      </c>
    </row>
    <row r="400" spans="2:74">
      <c r="B400" s="217" t="s">
        <v>203</v>
      </c>
      <c r="C400" s="541">
        <f>COUNTIFS('Faturamento NNE'!$E$2:$E$707,'Infos Relatório'!$B$326,'Faturamento NNE'!$F$2:$F$707,'Infos Relatório'!$B400,'Faturamento NNE'!$AA$2:$AA$707,'Infos Relatório'!C$1)</f>
        <v>0</v>
      </c>
      <c r="D400" s="542">
        <f>SUMIFS('Faturamento NNE'!$H$2:$H$707,'Faturamento NNE'!$E$2:$E$707,'Infos Relatório'!$B$326,'Faturamento NNE'!$F$2:$F$707,'Infos Relatório'!$B400,'Faturamento NNE'!$AA$2:$AA$707,'Infos Relatório'!C$1)</f>
        <v>0</v>
      </c>
      <c r="E400" s="543">
        <f>SUMIFS('Faturamento NNE'!$K$2:$K$707,'Faturamento NNE'!$E$2:$E$707,'Infos Relatório'!$B$326,'Faturamento NNE'!$F$2:$F$707,'Infos Relatório'!$B400,'Faturamento NNE'!$AA$2:$AA$707,'Infos Relatório'!C$1)</f>
        <v>0</v>
      </c>
      <c r="F400" s="544">
        <f>SUMIFS('Faturamento NNE'!$P$2:$P$707,'Faturamento NNE'!$E$2:$E$707,'Infos Relatório'!$B$326,'Faturamento NNE'!$F$2:$F$707,'Infos Relatório'!$B400,'Faturamento NNE'!$AA$2:$AA$707,'Infos Relatório'!C$1,'Faturamento NNE'!$U$2:$U$707,"Sim")+SUMIFS('Faturamento NNE'!$Q$2:$Q$707,'Faturamento NNE'!$E$2:$E$707,'Infos Relatório'!$B$326,'Faturamento NNE'!$F$2:$F$707,'Infos Relatório'!$B400,'Faturamento NNE'!$AA$2:$AA$707,'Infos Relatório'!C$1,'Faturamento NNE'!$U$2:$U$707,"Sim")</f>
        <v>0</v>
      </c>
      <c r="G400" s="283" t="e">
        <f t="shared" si="120"/>
        <v>#DIV/0!</v>
      </c>
      <c r="H400" s="545">
        <f>SUMIFS('Faturamento NNE'!$I$2:$I$707,'Faturamento NNE'!$E$2:$E$707,'Infos Relatório'!$B$326,'Faturamento NNE'!$F$2:$F$707,'Infos Relatório'!$B400,'Faturamento NNE'!$AA$2:$AA$707,'Infos Relatório'!C$1)</f>
        <v>0</v>
      </c>
      <c r="I400" s="541">
        <f>COUNTIFS('Faturamento NNE'!$E$2:$E$707,'Infos Relatório'!$B$326,'Faturamento NNE'!$F$2:$F$707,'Infos Relatório'!$B400,'Faturamento NNE'!$AA$2:$AA$707,'Infos Relatório'!I$1)</f>
        <v>0</v>
      </c>
      <c r="J400" s="542">
        <f>SUMIFS('Faturamento NNE'!$H$2:$H$707,'Faturamento NNE'!$E$2:$E$707,'Infos Relatório'!$B$326,'Faturamento NNE'!$F$2:$F$707,'Infos Relatório'!$B400,'Faturamento NNE'!$AA$2:$AA$707,'Infos Relatório'!I$1)</f>
        <v>0</v>
      </c>
      <c r="K400" s="543">
        <f>SUMIFS('Faturamento NNE'!$K$2:$K$707,'Faturamento NNE'!$E$2:$E$707,'Infos Relatório'!$B$326,'Faturamento NNE'!$F$2:$F$707,'Infos Relatório'!$B400,'Faturamento NNE'!$AA$2:$AA$707,'Infos Relatório'!I$1)</f>
        <v>0</v>
      </c>
      <c r="L400" s="544">
        <f>SUMIFS('Faturamento NNE'!$P$2:$P$707,'Faturamento NNE'!$E$2:$E$707,'Infos Relatório'!$B$326,'Faturamento NNE'!$F$2:$F$707,'Infos Relatório'!$B400,'Faturamento NNE'!$AA$2:$AA$707,'Infos Relatório'!I$1,'Faturamento NNE'!$U$2:$U$707,"Sim")+SUMIFS('Faturamento NNE'!$Q$2:$Q$707,'Faturamento NNE'!$E$2:$E$707,'Infos Relatório'!$B$326,'Faturamento NNE'!$F$2:$F$707,'Infos Relatório'!$B400,'Faturamento NNE'!$AA$2:$AA$707,'Infos Relatório'!I$1,'Faturamento NNE'!$U$2:$U$707,"Sim")</f>
        <v>0</v>
      </c>
      <c r="M400" s="283" t="e">
        <f t="shared" si="121"/>
        <v>#DIV/0!</v>
      </c>
      <c r="N400" s="545">
        <f>SUMIFS('Faturamento NNE'!$I$2:$I$707,'Faturamento NNE'!$E$2:$E$707,'Infos Relatório'!$B$326,'Faturamento NNE'!$F$2:$F$707,'Infos Relatório'!$B400,'Faturamento NNE'!$AA$2:$AA$707,'Infos Relatório'!I$1)</f>
        <v>0</v>
      </c>
      <c r="O400" s="541">
        <f>COUNTIFS('Faturamento NNE'!$E$2:$E$707,'Infos Relatório'!$B$326,'Faturamento NNE'!$F$2:$F$707,'Infos Relatório'!$B400,'Faturamento NNE'!$AA$2:$AA$707,'Infos Relatório'!O$1)</f>
        <v>0</v>
      </c>
      <c r="P400" s="542">
        <f>SUMIFS('Faturamento NNE'!$H$2:$H$707,'Faturamento NNE'!$E$2:$E$707,'Infos Relatório'!$B$326,'Faturamento NNE'!$F$2:$F$707,'Infos Relatório'!$B400,'Faturamento NNE'!$AA$2:$AA$707,'Infos Relatório'!O$1)</f>
        <v>0</v>
      </c>
      <c r="Q400" s="542">
        <f>SUMIFS('Faturamento NNE'!$K$2:$K$707,'Faturamento NNE'!$E$2:$E$707,'Infos Relatório'!$B$326,'Faturamento NNE'!$F$2:$F$707,'Infos Relatório'!$B400,'Faturamento NNE'!$AA$2:$AA$707,'Infos Relatório'!O$1)</f>
        <v>0</v>
      </c>
      <c r="R400" s="546">
        <f>SUMIFS('Faturamento NNE'!$P$2:$P$707,'Faturamento NNE'!$E$2:$E$707,'Infos Relatório'!$B$326,'Faturamento NNE'!$F$2:$F$707,'Infos Relatório'!$B400,'Faturamento NNE'!$AA$2:$AA$707,'Infos Relatório'!O$1,'Faturamento NNE'!$U$2:$U$707,"Sim")+SUMIFS('Faturamento NNE'!$Q$2:$Q$707,'Faturamento NNE'!$E$2:$E$707,'Infos Relatório'!$B$326,'Faturamento NNE'!$F$2:$F$707,'Infos Relatório'!$B400,'Faturamento NNE'!$AA$2:$AA$707,'Infos Relatório'!O$1,'Faturamento NNE'!$U$2:$U$707,"Sim")</f>
        <v>0</v>
      </c>
      <c r="S400" s="227" t="e">
        <f t="shared" si="122"/>
        <v>#DIV/0!</v>
      </c>
      <c r="T400" s="545">
        <f>SUMIFS('Faturamento NNE'!$I$2:$I$707,'Faturamento NNE'!$E$2:$E$707,'Infos Relatório'!$B$326,'Faturamento NNE'!$F$2:$F$707,'Infos Relatório'!$B400,'Faturamento NNE'!$AA$2:$AA$707,'Infos Relatório'!O$1)</f>
        <v>0</v>
      </c>
      <c r="U400" s="541">
        <f>COUNTIFS('Faturamento NNE'!$E$2:$E$707,'Infos Relatório'!$B$326,'Faturamento NNE'!$F$2:$F$707,'Infos Relatório'!$B400,'Faturamento NNE'!$AA$2:$AA$707,'Infos Relatório'!U$1)</f>
        <v>0</v>
      </c>
      <c r="V400" s="542">
        <f>SUMIFS('Faturamento NNE'!$H$2:$H$707,'Faturamento NNE'!$E$2:$E$707,'Infos Relatório'!$B$326,'Faturamento NNE'!$F$2:$F$707,'Infos Relatório'!$B400,'Faturamento NNE'!$AA$2:$AA$707,'Infos Relatório'!U$1)</f>
        <v>0</v>
      </c>
      <c r="W400" s="542">
        <f>SUMIFS('Faturamento NNE'!$K$2:$K$707,'Faturamento NNE'!$E$2:$E$707,'Infos Relatório'!$B$326,'Faturamento NNE'!$F$2:$F$707,'Infos Relatório'!$B400,'Faturamento NNE'!$AA$2:$AA$707,'Infos Relatório'!U$1)</f>
        <v>0</v>
      </c>
      <c r="X400" s="546">
        <f>SUMIFS('Faturamento NNE'!$P$2:$P$707,'Faturamento NNE'!$E$2:$E$707,'Infos Relatório'!$B$326,'Faturamento NNE'!$F$2:$F$707,'Infos Relatório'!$B400,'Faturamento NNE'!$AA$2:$AA$707,'Infos Relatório'!U$1,'Faturamento NNE'!$U$2:$U$707,"Sim")+SUMIFS('Faturamento NNE'!$Q$2:$Q$707,'Faturamento NNE'!$E$2:$E$707,'Infos Relatório'!$B$326,'Faturamento NNE'!$F$2:$F$707,'Infos Relatório'!$B400,'Faturamento NNE'!$AA$2:$AA$707,'Infos Relatório'!U$1,'Faturamento NNE'!$U$2:$U$707,"Sim")</f>
        <v>0</v>
      </c>
      <c r="Y400" s="227" t="e">
        <f t="shared" si="123"/>
        <v>#DIV/0!</v>
      </c>
      <c r="Z400" s="545">
        <f>SUMIFS('Faturamento NNE'!$I$2:$I$707,'Faturamento NNE'!$E$2:$E$707,'Infos Relatório'!$B$326,'Faturamento NNE'!$F$2:$F$707,'Infos Relatório'!$B400,'Faturamento NNE'!$AA$2:$AA$707,'Infos Relatório'!U$1)</f>
        <v>0</v>
      </c>
      <c r="AA400" s="541">
        <f>COUNTIFS('Faturamento NNE'!$E$2:$E$707,'Infos Relatório'!$B$326,'Faturamento NNE'!$F$2:$F$707,'Infos Relatório'!$B400,'Faturamento NNE'!$AA$2:$AA$707,'Infos Relatório'!AA$1)</f>
        <v>0</v>
      </c>
      <c r="AB400" s="542">
        <f>SUMIFS('Faturamento NNE'!$H$2:$H$707,'Faturamento NNE'!$E$2:$E$707,'Infos Relatório'!$B$326,'Faturamento NNE'!$F$2:$F$707,'Infos Relatório'!$B400,'Faturamento NNE'!$AA$2:$AA$707,'Infos Relatório'!AA$1)</f>
        <v>0</v>
      </c>
      <c r="AC400" s="542">
        <f>SUMIFS('Faturamento NNE'!$K$2:$K$707,'Faturamento NNE'!$E$2:$E$707,'Infos Relatório'!$B$326,'Faturamento NNE'!$F$2:$F$707,'Infos Relatório'!$B400,'Faturamento NNE'!$AA$2:$AA$707,'Infos Relatório'!AA$1)</f>
        <v>0</v>
      </c>
      <c r="AD400" s="546">
        <f>SUMIFS('Faturamento NNE'!$P$2:$P$707,'Faturamento NNE'!$E$2:$E$707,'Infos Relatório'!$B$326,'Faturamento NNE'!$F$2:$F$707,'Infos Relatório'!$B400,'Faturamento NNE'!$AA$2:$AA$707,'Infos Relatório'!AA$1,'Faturamento NNE'!$U$2:$U$707,"Sim")+SUMIFS('Faturamento NNE'!$Q$2:$Q$707,'Faturamento NNE'!$E$2:$E$707,'Infos Relatório'!$B$326,'Faturamento NNE'!$F$2:$F$707,'Infos Relatório'!$B400,'Faturamento NNE'!$AA$2:$AA$707,'Infos Relatório'!AA$1,'Faturamento NNE'!$U$2:$U$707,"Sim")</f>
        <v>0</v>
      </c>
      <c r="AE400" s="227" t="e">
        <f t="shared" si="124"/>
        <v>#DIV/0!</v>
      </c>
      <c r="AF400" s="545">
        <f>SUMIFS('Faturamento NNE'!$I$2:$I$707,'Faturamento NNE'!$E$2:$E$707,'Infos Relatório'!$B$326,'Faturamento NNE'!$F$2:$F$707,'Infos Relatório'!$B400,'Faturamento NNE'!$AA$2:$AA$707,'Infos Relatório'!AA$1)</f>
        <v>0</v>
      </c>
      <c r="AG400" s="541">
        <f>COUNTIFS('Faturamento NNE'!$E$2:$E$707,'Infos Relatório'!$B$326,'Faturamento NNE'!$F$2:$F$707,'Infos Relatório'!$B400,'Faturamento NNE'!$AA$2:$AA$707,'Infos Relatório'!AG$1)</f>
        <v>0</v>
      </c>
      <c r="AH400" s="542">
        <f>SUMIFS('Faturamento NNE'!$H$2:$H$707,'Faturamento NNE'!$E$2:$E$707,'Infos Relatório'!$B$326,'Faturamento NNE'!$F$2:$F$707,'Infos Relatório'!$B400,'Faturamento NNE'!$AA$2:$AA$707,'Infos Relatório'!AG$1)</f>
        <v>0</v>
      </c>
      <c r="AI400" s="542">
        <f>SUMIFS('Faturamento NNE'!$K$2:$K$707,'Faturamento NNE'!$E$2:$E$707,'Infos Relatório'!$B$326,'Faturamento NNE'!$F$2:$F$707,'Infos Relatório'!$B400,'Faturamento NNE'!$AA$2:$AA$707,'Infos Relatório'!AG$1)</f>
        <v>0</v>
      </c>
      <c r="AJ400" s="546">
        <f>SUMIFS('Faturamento NNE'!$P$2:$P$707,'Faturamento NNE'!$E$2:$E$707,'Infos Relatório'!$B$326,'Faturamento NNE'!$F$2:$F$707,'Infos Relatório'!$B400,'Faturamento NNE'!$AA$2:$AA$707,'Infos Relatório'!AG$1,'Faturamento NNE'!$U$2:$U$707,"Sim")+SUMIFS('Faturamento NNE'!$Q$2:$Q$707,'Faturamento NNE'!$E$2:$E$707,'Infos Relatório'!$B$326,'Faturamento NNE'!$F$2:$F$707,'Infos Relatório'!$B400,'Faturamento NNE'!$AA$2:$AA$707,'Infos Relatório'!AG$1,'Faturamento NNE'!$U$2:$U$707,"Sim")</f>
        <v>0</v>
      </c>
      <c r="AK400" s="227" t="e">
        <f t="shared" si="125"/>
        <v>#DIV/0!</v>
      </c>
      <c r="AL400" s="545">
        <f>SUMIFS('Faturamento NNE'!$I$2:$I$707,'Faturamento NNE'!$E$2:$E$707,'Infos Relatório'!$B$326,'Faturamento NNE'!$F$2:$F$707,'Infos Relatório'!$B400,'Faturamento NNE'!$AA$2:$AA$707,'Infos Relatório'!AG$1)</f>
        <v>0</v>
      </c>
      <c r="AM400" s="541">
        <f>COUNTIFS('Faturamento NNE'!$E$2:$E$707,'Infos Relatório'!$B$326,'Faturamento NNE'!$F$2:$F$707,'Infos Relatório'!$B400,'Faturamento NNE'!$AA$2:$AA$707,'Infos Relatório'!AM$1)</f>
        <v>0</v>
      </c>
      <c r="AN400" s="542">
        <f>SUMIFS('Faturamento NNE'!$H$2:$H$707,'Faturamento NNE'!$E$2:$E$707,'Infos Relatório'!$B$326,'Faturamento NNE'!$F$2:$F$707,'Infos Relatório'!$B400,'Faturamento NNE'!$AA$2:$AA$707,'Infos Relatório'!AM$1)</f>
        <v>0</v>
      </c>
      <c r="AO400" s="542">
        <f>SUMIFS('Faturamento NNE'!$K$2:$K$707,'Faturamento NNE'!$E$2:$E$707,'Infos Relatório'!$B$326,'Faturamento NNE'!$F$2:$F$707,'Infos Relatório'!$B400,'Faturamento NNE'!$AA$2:$AA$707,'Infos Relatório'!AM$1)</f>
        <v>0</v>
      </c>
      <c r="AP400" s="546">
        <f>SUMIFS('Faturamento NNE'!$P$2:$P$707,'Faturamento NNE'!$E$2:$E$707,'Infos Relatório'!$B$326,'Faturamento NNE'!$F$2:$F$707,'Infos Relatório'!$B400,'Faturamento NNE'!$AA$2:$AA$707,'Infos Relatório'!AM$1,'Faturamento NNE'!$U$2:$U$707,"Sim")+SUMIFS('Faturamento NNE'!$Q$2:$Q$707,'Faturamento NNE'!$E$2:$E$707,'Infos Relatório'!$B$326,'Faturamento NNE'!$F$2:$F$707,'Infos Relatório'!$B400,'Faturamento NNE'!$AA$2:$AA$707,'Infos Relatório'!AM$1,'Faturamento NNE'!$U$2:$U$707,"Sim")</f>
        <v>0</v>
      </c>
      <c r="AQ400" s="227" t="e">
        <f t="shared" si="126"/>
        <v>#DIV/0!</v>
      </c>
      <c r="AR400" s="545">
        <f>SUMIFS('Faturamento NNE'!$I$2:$I$707,'Faturamento NNE'!$E$2:$E$707,'Infos Relatório'!$B$326,'Faturamento NNE'!$F$2:$F$707,'Infos Relatório'!$B400,'Faturamento NNE'!$AA$2:$AA$707,'Infos Relatório'!AM$1)</f>
        <v>0</v>
      </c>
      <c r="AS400" s="541">
        <f>COUNTIFS('Faturamento NNE'!$E$2:$E$707,'Infos Relatório'!$B$326,'Faturamento NNE'!$F$2:$F$707,'Infos Relatório'!$B400,'Faturamento NNE'!$AA$2:$AA$707,'Infos Relatório'!AS$1)</f>
        <v>0</v>
      </c>
      <c r="AT400" s="542">
        <f>SUMIFS('Faturamento NNE'!$H$2:$H$707,'Faturamento NNE'!$E$2:$E$707,'Infos Relatório'!$B$326,'Faturamento NNE'!$F$2:$F$707,'Infos Relatório'!$B400,'Faturamento NNE'!$AA$2:$AA$707,'Infos Relatório'!AS$1)</f>
        <v>0</v>
      </c>
      <c r="AU400" s="542">
        <f>SUMIFS('Faturamento NNE'!$K$2:$K$707,'Faturamento NNE'!$E$2:$E$707,'Infos Relatório'!$B$326,'Faturamento NNE'!$F$2:$F$707,'Infos Relatório'!$B400,'Faturamento NNE'!$AA$2:$AA$707,'Infos Relatório'!AS$1)</f>
        <v>0</v>
      </c>
      <c r="AV400" s="546">
        <f>SUMIFS('Faturamento NNE'!$P$2:$P$707,'Faturamento NNE'!$E$2:$E$707,'Infos Relatório'!$B$326,'Faturamento NNE'!$F$2:$F$707,'Infos Relatório'!$B400,'Faturamento NNE'!$AA$2:$AA$707,'Infos Relatório'!AS$1,'Faturamento NNE'!$U$2:$U$707,"Sim")+SUMIFS('Faturamento NNE'!$Q$2:$Q$707,'Faturamento NNE'!$E$2:$E$707,'Infos Relatório'!$B$326,'Faturamento NNE'!$F$2:$F$707,'Infos Relatório'!$B400,'Faturamento NNE'!$AA$2:$AA$707,'Infos Relatório'!AS$1,'Faturamento NNE'!$U$2:$U$707,"Sim")</f>
        <v>0</v>
      </c>
      <c r="AW400" s="227" t="e">
        <f t="shared" si="127"/>
        <v>#DIV/0!</v>
      </c>
      <c r="AX400" s="545">
        <f>SUMIFS('Faturamento NNE'!$I$2:$I$707,'Faturamento NNE'!$E$2:$E$707,'Infos Relatório'!$B$326,'Faturamento NNE'!$F$2:$F$707,'Infos Relatório'!$B400,'Faturamento NNE'!$AA$2:$AA$707,'Infos Relatório'!AS$1)</f>
        <v>0</v>
      </c>
      <c r="AY400" s="541">
        <f>COUNTIFS('Faturamento NNE'!$E$2:$E$707,'Infos Relatório'!$B$326,'Faturamento NNE'!$F$2:$F$707,'Infos Relatório'!$B400,'Faturamento NNE'!$AA$2:$AA$707,'Infos Relatório'!AY$1)</f>
        <v>0</v>
      </c>
      <c r="AZ400" s="542">
        <f>SUMIFS('Faturamento NNE'!$H$2:$H$707,'Faturamento NNE'!$E$2:$E$707,'Infos Relatório'!$B$326,'Faturamento NNE'!$F$2:$F$707,'Infos Relatório'!$B400,'Faturamento NNE'!$AA$2:$AA$707,'Infos Relatório'!AY$1)</f>
        <v>0</v>
      </c>
      <c r="BA400" s="542">
        <f>SUMIFS('Faturamento NNE'!$K$2:$K$707,'Faturamento NNE'!$E$2:$E$707,'Infos Relatório'!$B$326,'Faturamento NNE'!$F$2:$F$707,'Infos Relatório'!$B400,'Faturamento NNE'!$AA$2:$AA$707,'Infos Relatório'!AY$1)</f>
        <v>0</v>
      </c>
      <c r="BB400" s="546">
        <f>SUMIFS('Faturamento NNE'!$P$2:$P$707,'Faturamento NNE'!$E$2:$E$707,'Infos Relatório'!$B$326,'Faturamento NNE'!$F$2:$F$707,'Infos Relatório'!$B400,'Faturamento NNE'!$AA$2:$AA$707,'Infos Relatório'!AY$1,'Faturamento NNE'!$U$2:$U$707,"Sim")+SUMIFS('Faturamento NNE'!$Q$2:$Q$707,'Faturamento NNE'!$E$2:$E$707,'Infos Relatório'!$B$326,'Faturamento NNE'!$F$2:$F$707,'Infos Relatório'!$B400,'Faturamento NNE'!$AA$2:$AA$707,'Infos Relatório'!AY$1,'Faturamento NNE'!$U$2:$U$707,"Sim")</f>
        <v>0</v>
      </c>
      <c r="BC400" s="227" t="e">
        <f t="shared" si="128"/>
        <v>#DIV/0!</v>
      </c>
      <c r="BD400" s="545">
        <f>SUMIFS('Faturamento NNE'!$I$2:$I$707,'Faturamento NNE'!$E$2:$E$707,'Infos Relatório'!$B$326,'Faturamento NNE'!$F$2:$F$707,'Infos Relatório'!$B400,'Faturamento NNE'!$AA$2:$AA$707,'Infos Relatório'!AY$1)</f>
        <v>0</v>
      </c>
      <c r="BE400" s="541">
        <f>COUNTIFS('Faturamento NNE'!$E$2:$E$707,'Infos Relatório'!$B$326,'Faturamento NNE'!$F$2:$F$707,'Infos Relatório'!$B400,'Faturamento NNE'!$AA$2:$AA$707,'Infos Relatório'!BE$1)</f>
        <v>0</v>
      </c>
      <c r="BF400" s="542">
        <f>SUMIFS('Faturamento NNE'!$H$2:$H$707,'Faturamento NNE'!$E$2:$E$707,'Infos Relatório'!$B$326,'Faturamento NNE'!$F$2:$F$707,'Infos Relatório'!$B400,'Faturamento NNE'!$AA$2:$AA$707,'Infos Relatório'!BE$1)</f>
        <v>0</v>
      </c>
      <c r="BG400" s="542">
        <f>SUMIFS('Faturamento NNE'!$K$2:$K$707,'Faturamento NNE'!$E$2:$E$707,'Infos Relatório'!$B$326,'Faturamento NNE'!$F$2:$F$707,'Infos Relatório'!$B400,'Faturamento NNE'!$AA$2:$AA$707,'Infos Relatório'!BE$1)</f>
        <v>0</v>
      </c>
      <c r="BH400" s="546">
        <f>SUMIFS('Faturamento NNE'!$P$2:$P$707,'Faturamento NNE'!$E$2:$E$707,'Infos Relatório'!$B$326,'Faturamento NNE'!$F$2:$F$707,'Infos Relatório'!$B400,'Faturamento NNE'!$AA$2:$AA$707,'Infos Relatório'!BE$1,'Faturamento NNE'!$U$2:$U$707,"Sim")+SUMIFS('Faturamento NNE'!$Q$2:$Q$707,'Faturamento NNE'!$E$2:$E$707,'Infos Relatório'!$B$326,'Faturamento NNE'!$F$2:$F$707,'Infos Relatório'!$B400,'Faturamento NNE'!$AA$2:$AA$707,'Infos Relatório'!BE$1,'Faturamento NNE'!$U$2:$U$707,"Sim")</f>
        <v>0</v>
      </c>
      <c r="BI400" s="227" t="e">
        <f t="shared" si="129"/>
        <v>#DIV/0!</v>
      </c>
      <c r="BJ400" s="545">
        <f>SUMIFS('Faturamento NNE'!$I$2:$I$707,'Faturamento NNE'!$E$2:$E$707,'Infos Relatório'!$B$326,'Faturamento NNE'!$F$2:$F$707,'Infos Relatório'!$B400,'Faturamento NNE'!$AA$2:$AA$707,'Infos Relatório'!BE$1)</f>
        <v>0</v>
      </c>
      <c r="BK400" s="541">
        <f>COUNTIFS('Faturamento NNE'!$E$2:$E$707,'Infos Relatório'!$B$326,'Faturamento NNE'!$F$2:$F$707,'Infos Relatório'!$B400,'Faturamento NNE'!$AA$2:$AA$707,'Infos Relatório'!BK$1)</f>
        <v>0</v>
      </c>
      <c r="BL400" s="542">
        <f>SUMIFS('Faturamento NNE'!$H$2:$H$707,'Faturamento NNE'!$E$2:$E$707,'Infos Relatório'!$B$326,'Faturamento NNE'!$F$2:$F$707,'Infos Relatório'!$B400,'Faturamento NNE'!$AA$2:$AA$707,'Infos Relatório'!BK$1)</f>
        <v>0</v>
      </c>
      <c r="BM400" s="542">
        <f>SUMIFS('Faturamento NNE'!$K$2:$K$707,'Faturamento NNE'!$E$2:$E$707,'Infos Relatório'!$B$326,'Faturamento NNE'!$F$2:$F$707,'Infos Relatório'!$B400,'Faturamento NNE'!$AA$2:$AA$707,'Infos Relatório'!BK$1)</f>
        <v>0</v>
      </c>
      <c r="BN400" s="546">
        <f>SUMIFS('Faturamento NNE'!$P$2:$P$707,'Faturamento NNE'!$E$2:$E$707,'Infos Relatório'!$B$326,'Faturamento NNE'!$F$2:$F$707,'Infos Relatório'!$B400,'Faturamento NNE'!$AA$2:$AA$707,'Infos Relatório'!BK$1,'Faturamento NNE'!$U$2:$U$707,"Sim")+SUMIFS('Faturamento NNE'!$Q$2:$Q$707,'Faturamento NNE'!$E$2:$E$707,'Infos Relatório'!$B$326,'Faturamento NNE'!$F$2:$F$707,'Infos Relatório'!$B400,'Faturamento NNE'!$AA$2:$AA$707,'Infos Relatório'!BK$1,'Faturamento NNE'!$U$2:$U$707,"Sim")</f>
        <v>0</v>
      </c>
      <c r="BO400" s="227" t="e">
        <f t="shared" si="130"/>
        <v>#DIV/0!</v>
      </c>
      <c r="BP400" s="545">
        <f>SUMIFS('Faturamento NNE'!$I$2:$I$707,'Faturamento NNE'!$E$2:$E$707,'Infos Relatório'!$B$326,'Faturamento NNE'!$F$2:$F$707,'Infos Relatório'!$B400,'Faturamento NNE'!$AA$2:$AA$707,'Infos Relatório'!BK$1)</f>
        <v>0</v>
      </c>
      <c r="BQ400" s="541">
        <f>COUNTIFS('Faturamento NNE'!$E$2:$E$707,'Infos Relatório'!$B$326,'Faturamento NNE'!$F$2:$F$707,'Infos Relatório'!$B400,'Faturamento NNE'!$AA$2:$AA$707,'Infos Relatório'!BQ$1)</f>
        <v>0</v>
      </c>
      <c r="BR400" s="542">
        <f>SUMIFS('Faturamento NNE'!$H$2:$H$707,'Faturamento NNE'!$E$2:$E$707,'Infos Relatório'!$B$326,'Faturamento NNE'!$F$2:$F$707,'Infos Relatório'!$B400,'Faturamento NNE'!$AA$2:$AA$707,'Infos Relatório'!BQ$1)</f>
        <v>0</v>
      </c>
      <c r="BS400" s="542">
        <f>SUMIFS('Faturamento NNE'!$K$2:$K$707,'Faturamento NNE'!$E$2:$E$707,'Infos Relatório'!$B$326,'Faturamento NNE'!$F$2:$F$707,'Infos Relatório'!$B400,'Faturamento NNE'!$AA$2:$AA$707,'Infos Relatório'!BQ$1)</f>
        <v>0</v>
      </c>
      <c r="BT400" s="546">
        <f>SUMIFS('Faturamento NNE'!$P$2:$P$707,'Faturamento NNE'!$E$2:$E$707,'Infos Relatório'!$B$326,'Faturamento NNE'!$F$2:$F$707,'Infos Relatório'!$B400,'Faturamento NNE'!$AA$2:$AA$707,'Infos Relatório'!BQ$1,'Faturamento NNE'!$U$2:$U$707,"Sim")+SUMIFS('Faturamento NNE'!$Q$2:$Q$707,'Faturamento NNE'!$E$2:$E$707,'Infos Relatório'!$B$326,'Faturamento NNE'!$F$2:$F$707,'Infos Relatório'!$B400,'Faturamento NNE'!$AA$2:$AA$707,'Infos Relatório'!BQ$1,'Faturamento NNE'!$U$2:$U$707,"Sim")</f>
        <v>0</v>
      </c>
      <c r="BU400" s="227" t="e">
        <f t="shared" si="131"/>
        <v>#DIV/0!</v>
      </c>
      <c r="BV400" s="545">
        <f>SUMIFS('Faturamento NNE'!$I$2:$I$707,'Faturamento NNE'!$E$2:$E$707,'Infos Relatório'!$B$326,'Faturamento NNE'!$F$2:$F$707,'Infos Relatório'!$B400,'Faturamento NNE'!$AA$2:$AA$707,'Infos Relatório'!BQ$1)</f>
        <v>0</v>
      </c>
    </row>
    <row r="401" spans="2:74">
      <c r="B401" s="217" t="s">
        <v>204</v>
      </c>
      <c r="C401" s="541">
        <f>COUNTIFS('Faturamento NNE'!$E$2:$E$707,'Infos Relatório'!$B$326,'Faturamento NNE'!$F$2:$F$707,'Infos Relatório'!$B401,'Faturamento NNE'!$AA$2:$AA$707,'Infos Relatório'!C$1)</f>
        <v>0</v>
      </c>
      <c r="D401" s="542">
        <f>SUMIFS('Faturamento NNE'!$H$2:$H$707,'Faturamento NNE'!$E$2:$E$707,'Infos Relatório'!$B$326,'Faturamento NNE'!$F$2:$F$707,'Infos Relatório'!$B401,'Faturamento NNE'!$AA$2:$AA$707,'Infos Relatório'!C$1)</f>
        <v>0</v>
      </c>
      <c r="E401" s="543">
        <f>SUMIFS('Faturamento NNE'!$K$2:$K$707,'Faturamento NNE'!$E$2:$E$707,'Infos Relatório'!$B$326,'Faturamento NNE'!$F$2:$F$707,'Infos Relatório'!$B401,'Faturamento NNE'!$AA$2:$AA$707,'Infos Relatório'!C$1)</f>
        <v>0</v>
      </c>
      <c r="F401" s="544">
        <f>SUMIFS('Faturamento NNE'!$P$2:$P$707,'Faturamento NNE'!$E$2:$E$707,'Infos Relatório'!$B$326,'Faturamento NNE'!$F$2:$F$707,'Infos Relatório'!$B401,'Faturamento NNE'!$AA$2:$AA$707,'Infos Relatório'!C$1,'Faturamento NNE'!$U$2:$U$707,"Sim")+SUMIFS('Faturamento NNE'!$Q$2:$Q$707,'Faturamento NNE'!$E$2:$E$707,'Infos Relatório'!$B$326,'Faturamento NNE'!$F$2:$F$707,'Infos Relatório'!$B401,'Faturamento NNE'!$AA$2:$AA$707,'Infos Relatório'!C$1,'Faturamento NNE'!$U$2:$U$707,"Sim")</f>
        <v>0</v>
      </c>
      <c r="G401" s="283" t="e">
        <f t="shared" si="120"/>
        <v>#DIV/0!</v>
      </c>
      <c r="H401" s="545">
        <f>SUMIFS('Faturamento NNE'!$I$2:$I$707,'Faturamento NNE'!$E$2:$E$707,'Infos Relatório'!$B$326,'Faturamento NNE'!$F$2:$F$707,'Infos Relatório'!$B401,'Faturamento NNE'!$AA$2:$AA$707,'Infos Relatório'!C$1)</f>
        <v>0</v>
      </c>
      <c r="I401" s="541">
        <f>COUNTIFS('Faturamento NNE'!$E$2:$E$707,'Infos Relatório'!$B$326,'Faturamento NNE'!$F$2:$F$707,'Infos Relatório'!$B401,'Faturamento NNE'!$AA$2:$AA$707,'Infos Relatório'!I$1)</f>
        <v>0</v>
      </c>
      <c r="J401" s="542">
        <f>SUMIFS('Faturamento NNE'!$H$2:$H$707,'Faturamento NNE'!$E$2:$E$707,'Infos Relatório'!$B$326,'Faturamento NNE'!$F$2:$F$707,'Infos Relatório'!$B401,'Faturamento NNE'!$AA$2:$AA$707,'Infos Relatório'!I$1)</f>
        <v>0</v>
      </c>
      <c r="K401" s="543">
        <f>SUMIFS('Faturamento NNE'!$K$2:$K$707,'Faturamento NNE'!$E$2:$E$707,'Infos Relatório'!$B$326,'Faturamento NNE'!$F$2:$F$707,'Infos Relatório'!$B401,'Faturamento NNE'!$AA$2:$AA$707,'Infos Relatório'!I$1)</f>
        <v>0</v>
      </c>
      <c r="L401" s="544">
        <f>SUMIFS('Faturamento NNE'!$P$2:$P$707,'Faturamento NNE'!$E$2:$E$707,'Infos Relatório'!$B$326,'Faturamento NNE'!$F$2:$F$707,'Infos Relatório'!$B401,'Faturamento NNE'!$AA$2:$AA$707,'Infos Relatório'!I$1,'Faturamento NNE'!$U$2:$U$707,"Sim")+SUMIFS('Faturamento NNE'!$Q$2:$Q$707,'Faturamento NNE'!$E$2:$E$707,'Infos Relatório'!$B$326,'Faturamento NNE'!$F$2:$F$707,'Infos Relatório'!$B401,'Faturamento NNE'!$AA$2:$AA$707,'Infos Relatório'!I$1,'Faturamento NNE'!$U$2:$U$707,"Sim")</f>
        <v>0</v>
      </c>
      <c r="M401" s="283" t="e">
        <f t="shared" si="121"/>
        <v>#DIV/0!</v>
      </c>
      <c r="N401" s="545">
        <f>SUMIFS('Faturamento NNE'!$I$2:$I$707,'Faturamento NNE'!$E$2:$E$707,'Infos Relatório'!$B$326,'Faturamento NNE'!$F$2:$F$707,'Infos Relatório'!$B401,'Faturamento NNE'!$AA$2:$AA$707,'Infos Relatório'!I$1)</f>
        <v>0</v>
      </c>
      <c r="O401" s="541">
        <f>COUNTIFS('Faturamento NNE'!$E$2:$E$707,'Infos Relatório'!$B$326,'Faturamento NNE'!$F$2:$F$707,'Infos Relatório'!$B401,'Faturamento NNE'!$AA$2:$AA$707,'Infos Relatório'!O$1)</f>
        <v>0</v>
      </c>
      <c r="P401" s="542">
        <f>SUMIFS('Faturamento NNE'!$H$2:$H$707,'Faturamento NNE'!$E$2:$E$707,'Infos Relatório'!$B$326,'Faturamento NNE'!$F$2:$F$707,'Infos Relatório'!$B401,'Faturamento NNE'!$AA$2:$AA$707,'Infos Relatório'!O$1)</f>
        <v>0</v>
      </c>
      <c r="Q401" s="542">
        <f>SUMIFS('Faturamento NNE'!$K$2:$K$707,'Faturamento NNE'!$E$2:$E$707,'Infos Relatório'!$B$326,'Faturamento NNE'!$F$2:$F$707,'Infos Relatório'!$B401,'Faturamento NNE'!$AA$2:$AA$707,'Infos Relatório'!O$1)</f>
        <v>0</v>
      </c>
      <c r="R401" s="546">
        <f>SUMIFS('Faturamento NNE'!$P$2:$P$707,'Faturamento NNE'!$E$2:$E$707,'Infos Relatório'!$B$326,'Faturamento NNE'!$F$2:$F$707,'Infos Relatório'!$B401,'Faturamento NNE'!$AA$2:$AA$707,'Infos Relatório'!O$1,'Faturamento NNE'!$U$2:$U$707,"Sim")+SUMIFS('Faturamento NNE'!$Q$2:$Q$707,'Faturamento NNE'!$E$2:$E$707,'Infos Relatório'!$B$326,'Faturamento NNE'!$F$2:$F$707,'Infos Relatório'!$B401,'Faturamento NNE'!$AA$2:$AA$707,'Infos Relatório'!O$1,'Faturamento NNE'!$U$2:$U$707,"Sim")</f>
        <v>0</v>
      </c>
      <c r="S401" s="227" t="e">
        <f t="shared" si="122"/>
        <v>#DIV/0!</v>
      </c>
      <c r="T401" s="545">
        <f>SUMIFS('Faturamento NNE'!$I$2:$I$707,'Faturamento NNE'!$E$2:$E$707,'Infos Relatório'!$B$326,'Faturamento NNE'!$F$2:$F$707,'Infos Relatório'!$B401,'Faturamento NNE'!$AA$2:$AA$707,'Infos Relatório'!O$1)</f>
        <v>0</v>
      </c>
      <c r="U401" s="541">
        <f>COUNTIFS('Faturamento NNE'!$E$2:$E$707,'Infos Relatório'!$B$326,'Faturamento NNE'!$F$2:$F$707,'Infos Relatório'!$B401,'Faturamento NNE'!$AA$2:$AA$707,'Infos Relatório'!U$1)</f>
        <v>0</v>
      </c>
      <c r="V401" s="542">
        <f>SUMIFS('Faturamento NNE'!$H$2:$H$707,'Faturamento NNE'!$E$2:$E$707,'Infos Relatório'!$B$326,'Faturamento NNE'!$F$2:$F$707,'Infos Relatório'!$B401,'Faturamento NNE'!$AA$2:$AA$707,'Infos Relatório'!U$1)</f>
        <v>0</v>
      </c>
      <c r="W401" s="542">
        <f>SUMIFS('Faturamento NNE'!$K$2:$K$707,'Faturamento NNE'!$E$2:$E$707,'Infos Relatório'!$B$326,'Faturamento NNE'!$F$2:$F$707,'Infos Relatório'!$B401,'Faturamento NNE'!$AA$2:$AA$707,'Infos Relatório'!U$1)</f>
        <v>0</v>
      </c>
      <c r="X401" s="546">
        <f>SUMIFS('Faturamento NNE'!$P$2:$P$707,'Faturamento NNE'!$E$2:$E$707,'Infos Relatório'!$B$326,'Faturamento NNE'!$F$2:$F$707,'Infos Relatório'!$B401,'Faturamento NNE'!$AA$2:$AA$707,'Infos Relatório'!U$1,'Faturamento NNE'!$U$2:$U$707,"Sim")+SUMIFS('Faturamento NNE'!$Q$2:$Q$707,'Faturamento NNE'!$E$2:$E$707,'Infos Relatório'!$B$326,'Faturamento NNE'!$F$2:$F$707,'Infos Relatório'!$B401,'Faturamento NNE'!$AA$2:$AA$707,'Infos Relatório'!U$1,'Faturamento NNE'!$U$2:$U$707,"Sim")</f>
        <v>0</v>
      </c>
      <c r="Y401" s="227" t="e">
        <f t="shared" si="123"/>
        <v>#DIV/0!</v>
      </c>
      <c r="Z401" s="545">
        <f>SUMIFS('Faturamento NNE'!$I$2:$I$707,'Faturamento NNE'!$E$2:$E$707,'Infos Relatório'!$B$326,'Faturamento NNE'!$F$2:$F$707,'Infos Relatório'!$B401,'Faturamento NNE'!$AA$2:$AA$707,'Infos Relatório'!U$1)</f>
        <v>0</v>
      </c>
      <c r="AA401" s="541">
        <f>COUNTIFS('Faturamento NNE'!$E$2:$E$707,'Infos Relatório'!$B$326,'Faturamento NNE'!$F$2:$F$707,'Infos Relatório'!$B401,'Faturamento NNE'!$AA$2:$AA$707,'Infos Relatório'!AA$1)</f>
        <v>0</v>
      </c>
      <c r="AB401" s="542">
        <f>SUMIFS('Faturamento NNE'!$H$2:$H$707,'Faturamento NNE'!$E$2:$E$707,'Infos Relatório'!$B$326,'Faturamento NNE'!$F$2:$F$707,'Infos Relatório'!$B401,'Faturamento NNE'!$AA$2:$AA$707,'Infos Relatório'!AA$1)</f>
        <v>0</v>
      </c>
      <c r="AC401" s="542">
        <f>SUMIFS('Faturamento NNE'!$K$2:$K$707,'Faturamento NNE'!$E$2:$E$707,'Infos Relatório'!$B$326,'Faturamento NNE'!$F$2:$F$707,'Infos Relatório'!$B401,'Faturamento NNE'!$AA$2:$AA$707,'Infos Relatório'!AA$1)</f>
        <v>0</v>
      </c>
      <c r="AD401" s="546">
        <f>SUMIFS('Faturamento NNE'!$P$2:$P$707,'Faturamento NNE'!$E$2:$E$707,'Infos Relatório'!$B$326,'Faturamento NNE'!$F$2:$F$707,'Infos Relatório'!$B401,'Faturamento NNE'!$AA$2:$AA$707,'Infos Relatório'!AA$1,'Faturamento NNE'!$U$2:$U$707,"Sim")+SUMIFS('Faturamento NNE'!$Q$2:$Q$707,'Faturamento NNE'!$E$2:$E$707,'Infos Relatório'!$B$326,'Faturamento NNE'!$F$2:$F$707,'Infos Relatório'!$B401,'Faturamento NNE'!$AA$2:$AA$707,'Infos Relatório'!AA$1,'Faturamento NNE'!$U$2:$U$707,"Sim")</f>
        <v>0</v>
      </c>
      <c r="AE401" s="227" t="e">
        <f t="shared" si="124"/>
        <v>#DIV/0!</v>
      </c>
      <c r="AF401" s="545">
        <f>SUMIFS('Faturamento NNE'!$I$2:$I$707,'Faturamento NNE'!$E$2:$E$707,'Infos Relatório'!$B$326,'Faturamento NNE'!$F$2:$F$707,'Infos Relatório'!$B401,'Faturamento NNE'!$AA$2:$AA$707,'Infos Relatório'!AA$1)</f>
        <v>0</v>
      </c>
      <c r="AG401" s="541">
        <f>COUNTIFS('Faturamento NNE'!$E$2:$E$707,'Infos Relatório'!$B$326,'Faturamento NNE'!$F$2:$F$707,'Infos Relatório'!$B401,'Faturamento NNE'!$AA$2:$AA$707,'Infos Relatório'!AG$1)</f>
        <v>0</v>
      </c>
      <c r="AH401" s="542">
        <f>SUMIFS('Faturamento NNE'!$H$2:$H$707,'Faturamento NNE'!$E$2:$E$707,'Infos Relatório'!$B$326,'Faturamento NNE'!$F$2:$F$707,'Infos Relatório'!$B401,'Faturamento NNE'!$AA$2:$AA$707,'Infos Relatório'!AG$1)</f>
        <v>0</v>
      </c>
      <c r="AI401" s="542">
        <f>SUMIFS('Faturamento NNE'!$K$2:$K$707,'Faturamento NNE'!$E$2:$E$707,'Infos Relatório'!$B$326,'Faturamento NNE'!$F$2:$F$707,'Infos Relatório'!$B401,'Faturamento NNE'!$AA$2:$AA$707,'Infos Relatório'!AG$1)</f>
        <v>0</v>
      </c>
      <c r="AJ401" s="546">
        <f>SUMIFS('Faturamento NNE'!$P$2:$P$707,'Faturamento NNE'!$E$2:$E$707,'Infos Relatório'!$B$326,'Faturamento NNE'!$F$2:$F$707,'Infos Relatório'!$B401,'Faturamento NNE'!$AA$2:$AA$707,'Infos Relatório'!AG$1,'Faturamento NNE'!$U$2:$U$707,"Sim")+SUMIFS('Faturamento NNE'!$Q$2:$Q$707,'Faturamento NNE'!$E$2:$E$707,'Infos Relatório'!$B$326,'Faturamento NNE'!$F$2:$F$707,'Infos Relatório'!$B401,'Faturamento NNE'!$AA$2:$AA$707,'Infos Relatório'!AG$1,'Faturamento NNE'!$U$2:$U$707,"Sim")</f>
        <v>0</v>
      </c>
      <c r="AK401" s="227" t="e">
        <f t="shared" si="125"/>
        <v>#DIV/0!</v>
      </c>
      <c r="AL401" s="545">
        <f>SUMIFS('Faturamento NNE'!$I$2:$I$707,'Faturamento NNE'!$E$2:$E$707,'Infos Relatório'!$B$326,'Faturamento NNE'!$F$2:$F$707,'Infos Relatório'!$B401,'Faturamento NNE'!$AA$2:$AA$707,'Infos Relatório'!AG$1)</f>
        <v>0</v>
      </c>
      <c r="AM401" s="541">
        <f>COUNTIFS('Faturamento NNE'!$E$2:$E$707,'Infos Relatório'!$B$326,'Faturamento NNE'!$F$2:$F$707,'Infos Relatório'!$B401,'Faturamento NNE'!$AA$2:$AA$707,'Infos Relatório'!AM$1)</f>
        <v>0</v>
      </c>
      <c r="AN401" s="542">
        <f>SUMIFS('Faturamento NNE'!$H$2:$H$707,'Faturamento NNE'!$E$2:$E$707,'Infos Relatório'!$B$326,'Faturamento NNE'!$F$2:$F$707,'Infos Relatório'!$B401,'Faturamento NNE'!$AA$2:$AA$707,'Infos Relatório'!AM$1)</f>
        <v>0</v>
      </c>
      <c r="AO401" s="542">
        <f>SUMIFS('Faturamento NNE'!$K$2:$K$707,'Faturamento NNE'!$E$2:$E$707,'Infos Relatório'!$B$326,'Faturamento NNE'!$F$2:$F$707,'Infos Relatório'!$B401,'Faturamento NNE'!$AA$2:$AA$707,'Infos Relatório'!AM$1)</f>
        <v>0</v>
      </c>
      <c r="AP401" s="546">
        <f>SUMIFS('Faturamento NNE'!$P$2:$P$707,'Faturamento NNE'!$E$2:$E$707,'Infos Relatório'!$B$326,'Faturamento NNE'!$F$2:$F$707,'Infos Relatório'!$B401,'Faturamento NNE'!$AA$2:$AA$707,'Infos Relatório'!AM$1,'Faturamento NNE'!$U$2:$U$707,"Sim")+SUMIFS('Faturamento NNE'!$Q$2:$Q$707,'Faturamento NNE'!$E$2:$E$707,'Infos Relatório'!$B$326,'Faturamento NNE'!$F$2:$F$707,'Infos Relatório'!$B401,'Faturamento NNE'!$AA$2:$AA$707,'Infos Relatório'!AM$1,'Faturamento NNE'!$U$2:$U$707,"Sim")</f>
        <v>0</v>
      </c>
      <c r="AQ401" s="227" t="e">
        <f t="shared" si="126"/>
        <v>#DIV/0!</v>
      </c>
      <c r="AR401" s="545">
        <f>SUMIFS('Faturamento NNE'!$I$2:$I$707,'Faturamento NNE'!$E$2:$E$707,'Infos Relatório'!$B$326,'Faturamento NNE'!$F$2:$F$707,'Infos Relatório'!$B401,'Faturamento NNE'!$AA$2:$AA$707,'Infos Relatório'!AM$1)</f>
        <v>0</v>
      </c>
      <c r="AS401" s="541">
        <f>COUNTIFS('Faturamento NNE'!$E$2:$E$707,'Infos Relatório'!$B$326,'Faturamento NNE'!$F$2:$F$707,'Infos Relatório'!$B401,'Faturamento NNE'!$AA$2:$AA$707,'Infos Relatório'!AS$1)</f>
        <v>0</v>
      </c>
      <c r="AT401" s="542">
        <f>SUMIFS('Faturamento NNE'!$H$2:$H$707,'Faturamento NNE'!$E$2:$E$707,'Infos Relatório'!$B$326,'Faturamento NNE'!$F$2:$F$707,'Infos Relatório'!$B401,'Faturamento NNE'!$AA$2:$AA$707,'Infos Relatório'!AS$1)</f>
        <v>0</v>
      </c>
      <c r="AU401" s="542">
        <f>SUMIFS('Faturamento NNE'!$K$2:$K$707,'Faturamento NNE'!$E$2:$E$707,'Infos Relatório'!$B$326,'Faturamento NNE'!$F$2:$F$707,'Infos Relatório'!$B401,'Faturamento NNE'!$AA$2:$AA$707,'Infos Relatório'!AS$1)</f>
        <v>0</v>
      </c>
      <c r="AV401" s="546">
        <f>SUMIFS('Faturamento NNE'!$P$2:$P$707,'Faturamento NNE'!$E$2:$E$707,'Infos Relatório'!$B$326,'Faturamento NNE'!$F$2:$F$707,'Infos Relatório'!$B401,'Faturamento NNE'!$AA$2:$AA$707,'Infos Relatório'!AS$1,'Faturamento NNE'!$U$2:$U$707,"Sim")+SUMIFS('Faturamento NNE'!$Q$2:$Q$707,'Faturamento NNE'!$E$2:$E$707,'Infos Relatório'!$B$326,'Faturamento NNE'!$F$2:$F$707,'Infos Relatório'!$B401,'Faturamento NNE'!$AA$2:$AA$707,'Infos Relatório'!AS$1,'Faturamento NNE'!$U$2:$U$707,"Sim")</f>
        <v>0</v>
      </c>
      <c r="AW401" s="227" t="e">
        <f t="shared" si="127"/>
        <v>#DIV/0!</v>
      </c>
      <c r="AX401" s="545">
        <f>SUMIFS('Faturamento NNE'!$I$2:$I$707,'Faturamento NNE'!$E$2:$E$707,'Infos Relatório'!$B$326,'Faturamento NNE'!$F$2:$F$707,'Infos Relatório'!$B401,'Faturamento NNE'!$AA$2:$AA$707,'Infos Relatório'!AS$1)</f>
        <v>0</v>
      </c>
      <c r="AY401" s="541">
        <f>COUNTIFS('Faturamento NNE'!$E$2:$E$707,'Infos Relatório'!$B$326,'Faturamento NNE'!$F$2:$F$707,'Infos Relatório'!$B401,'Faturamento NNE'!$AA$2:$AA$707,'Infos Relatório'!AY$1)</f>
        <v>0</v>
      </c>
      <c r="AZ401" s="542">
        <f>SUMIFS('Faturamento NNE'!$H$2:$H$707,'Faturamento NNE'!$E$2:$E$707,'Infos Relatório'!$B$326,'Faturamento NNE'!$F$2:$F$707,'Infos Relatório'!$B401,'Faturamento NNE'!$AA$2:$AA$707,'Infos Relatório'!AY$1)</f>
        <v>0</v>
      </c>
      <c r="BA401" s="542">
        <f>SUMIFS('Faturamento NNE'!$K$2:$K$707,'Faturamento NNE'!$E$2:$E$707,'Infos Relatório'!$B$326,'Faturamento NNE'!$F$2:$F$707,'Infos Relatório'!$B401,'Faturamento NNE'!$AA$2:$AA$707,'Infos Relatório'!AY$1)</f>
        <v>0</v>
      </c>
      <c r="BB401" s="546">
        <f>SUMIFS('Faturamento NNE'!$P$2:$P$707,'Faturamento NNE'!$E$2:$E$707,'Infos Relatório'!$B$326,'Faturamento NNE'!$F$2:$F$707,'Infos Relatório'!$B401,'Faturamento NNE'!$AA$2:$AA$707,'Infos Relatório'!AY$1,'Faturamento NNE'!$U$2:$U$707,"Sim")+SUMIFS('Faturamento NNE'!$Q$2:$Q$707,'Faturamento NNE'!$E$2:$E$707,'Infos Relatório'!$B$326,'Faturamento NNE'!$F$2:$F$707,'Infos Relatório'!$B401,'Faturamento NNE'!$AA$2:$AA$707,'Infos Relatório'!AY$1,'Faturamento NNE'!$U$2:$U$707,"Sim")</f>
        <v>0</v>
      </c>
      <c r="BC401" s="227" t="e">
        <f t="shared" si="128"/>
        <v>#DIV/0!</v>
      </c>
      <c r="BD401" s="545">
        <f>SUMIFS('Faturamento NNE'!$I$2:$I$707,'Faturamento NNE'!$E$2:$E$707,'Infos Relatório'!$B$326,'Faturamento NNE'!$F$2:$F$707,'Infos Relatório'!$B401,'Faturamento NNE'!$AA$2:$AA$707,'Infos Relatório'!AY$1)</f>
        <v>0</v>
      </c>
      <c r="BE401" s="541">
        <f>COUNTIFS('Faturamento NNE'!$E$2:$E$707,'Infos Relatório'!$B$326,'Faturamento NNE'!$F$2:$F$707,'Infos Relatório'!$B401,'Faturamento NNE'!$AA$2:$AA$707,'Infos Relatório'!BE$1)</f>
        <v>0</v>
      </c>
      <c r="BF401" s="542">
        <f>SUMIFS('Faturamento NNE'!$H$2:$H$707,'Faturamento NNE'!$E$2:$E$707,'Infos Relatório'!$B$326,'Faturamento NNE'!$F$2:$F$707,'Infos Relatório'!$B401,'Faturamento NNE'!$AA$2:$AA$707,'Infos Relatório'!BE$1)</f>
        <v>0</v>
      </c>
      <c r="BG401" s="542">
        <f>SUMIFS('Faturamento NNE'!$K$2:$K$707,'Faturamento NNE'!$E$2:$E$707,'Infos Relatório'!$B$326,'Faturamento NNE'!$F$2:$F$707,'Infos Relatório'!$B401,'Faturamento NNE'!$AA$2:$AA$707,'Infos Relatório'!BE$1)</f>
        <v>0</v>
      </c>
      <c r="BH401" s="546">
        <f>SUMIFS('Faturamento NNE'!$P$2:$P$707,'Faturamento NNE'!$E$2:$E$707,'Infos Relatório'!$B$326,'Faturamento NNE'!$F$2:$F$707,'Infos Relatório'!$B401,'Faturamento NNE'!$AA$2:$AA$707,'Infos Relatório'!BE$1,'Faturamento NNE'!$U$2:$U$707,"Sim")+SUMIFS('Faturamento NNE'!$Q$2:$Q$707,'Faturamento NNE'!$E$2:$E$707,'Infos Relatório'!$B$326,'Faturamento NNE'!$F$2:$F$707,'Infos Relatório'!$B401,'Faturamento NNE'!$AA$2:$AA$707,'Infos Relatório'!BE$1,'Faturamento NNE'!$U$2:$U$707,"Sim")</f>
        <v>0</v>
      </c>
      <c r="BI401" s="227" t="e">
        <f t="shared" si="129"/>
        <v>#DIV/0!</v>
      </c>
      <c r="BJ401" s="545">
        <f>SUMIFS('Faturamento NNE'!$I$2:$I$707,'Faturamento NNE'!$E$2:$E$707,'Infos Relatório'!$B$326,'Faturamento NNE'!$F$2:$F$707,'Infos Relatório'!$B401,'Faturamento NNE'!$AA$2:$AA$707,'Infos Relatório'!BE$1)</f>
        <v>0</v>
      </c>
      <c r="BK401" s="541">
        <f>COUNTIFS('Faturamento NNE'!$E$2:$E$707,'Infos Relatório'!$B$326,'Faturamento NNE'!$F$2:$F$707,'Infos Relatório'!$B401,'Faturamento NNE'!$AA$2:$AA$707,'Infos Relatório'!BK$1)</f>
        <v>0</v>
      </c>
      <c r="BL401" s="542">
        <f>SUMIFS('Faturamento NNE'!$H$2:$H$707,'Faturamento NNE'!$E$2:$E$707,'Infos Relatório'!$B$326,'Faturamento NNE'!$F$2:$F$707,'Infos Relatório'!$B401,'Faturamento NNE'!$AA$2:$AA$707,'Infos Relatório'!BK$1)</f>
        <v>0</v>
      </c>
      <c r="BM401" s="542">
        <f>SUMIFS('Faturamento NNE'!$K$2:$K$707,'Faturamento NNE'!$E$2:$E$707,'Infos Relatório'!$B$326,'Faturamento NNE'!$F$2:$F$707,'Infos Relatório'!$B401,'Faturamento NNE'!$AA$2:$AA$707,'Infos Relatório'!BK$1)</f>
        <v>0</v>
      </c>
      <c r="BN401" s="546">
        <f>SUMIFS('Faturamento NNE'!$P$2:$P$707,'Faturamento NNE'!$E$2:$E$707,'Infos Relatório'!$B$326,'Faturamento NNE'!$F$2:$F$707,'Infos Relatório'!$B401,'Faturamento NNE'!$AA$2:$AA$707,'Infos Relatório'!BK$1,'Faturamento NNE'!$U$2:$U$707,"Sim")+SUMIFS('Faturamento NNE'!$Q$2:$Q$707,'Faturamento NNE'!$E$2:$E$707,'Infos Relatório'!$B$326,'Faturamento NNE'!$F$2:$F$707,'Infos Relatório'!$B401,'Faturamento NNE'!$AA$2:$AA$707,'Infos Relatório'!BK$1,'Faturamento NNE'!$U$2:$U$707,"Sim")</f>
        <v>0</v>
      </c>
      <c r="BO401" s="227" t="e">
        <f t="shared" si="130"/>
        <v>#DIV/0!</v>
      </c>
      <c r="BP401" s="545">
        <f>SUMIFS('Faturamento NNE'!$I$2:$I$707,'Faturamento NNE'!$E$2:$E$707,'Infos Relatório'!$B$326,'Faturamento NNE'!$F$2:$F$707,'Infos Relatório'!$B401,'Faturamento NNE'!$AA$2:$AA$707,'Infos Relatório'!BK$1)</f>
        <v>0</v>
      </c>
      <c r="BQ401" s="541">
        <f>COUNTIFS('Faturamento NNE'!$E$2:$E$707,'Infos Relatório'!$B$326,'Faturamento NNE'!$F$2:$F$707,'Infos Relatório'!$B401,'Faturamento NNE'!$AA$2:$AA$707,'Infos Relatório'!BQ$1)</f>
        <v>0</v>
      </c>
      <c r="BR401" s="542">
        <f>SUMIFS('Faturamento NNE'!$H$2:$H$707,'Faturamento NNE'!$E$2:$E$707,'Infos Relatório'!$B$326,'Faturamento NNE'!$F$2:$F$707,'Infos Relatório'!$B401,'Faturamento NNE'!$AA$2:$AA$707,'Infos Relatório'!BQ$1)</f>
        <v>0</v>
      </c>
      <c r="BS401" s="542">
        <f>SUMIFS('Faturamento NNE'!$K$2:$K$707,'Faturamento NNE'!$E$2:$E$707,'Infos Relatório'!$B$326,'Faturamento NNE'!$F$2:$F$707,'Infos Relatório'!$B401,'Faturamento NNE'!$AA$2:$AA$707,'Infos Relatório'!BQ$1)</f>
        <v>0</v>
      </c>
      <c r="BT401" s="546">
        <f>SUMIFS('Faturamento NNE'!$P$2:$P$707,'Faturamento NNE'!$E$2:$E$707,'Infos Relatório'!$B$326,'Faturamento NNE'!$F$2:$F$707,'Infos Relatório'!$B401,'Faturamento NNE'!$AA$2:$AA$707,'Infos Relatório'!BQ$1,'Faturamento NNE'!$U$2:$U$707,"Sim")+SUMIFS('Faturamento NNE'!$Q$2:$Q$707,'Faturamento NNE'!$E$2:$E$707,'Infos Relatório'!$B$326,'Faturamento NNE'!$F$2:$F$707,'Infos Relatório'!$B401,'Faturamento NNE'!$AA$2:$AA$707,'Infos Relatório'!BQ$1,'Faturamento NNE'!$U$2:$U$707,"Sim")</f>
        <v>0</v>
      </c>
      <c r="BU401" s="227" t="e">
        <f t="shared" si="131"/>
        <v>#DIV/0!</v>
      </c>
      <c r="BV401" s="545">
        <f>SUMIFS('Faturamento NNE'!$I$2:$I$707,'Faturamento NNE'!$E$2:$E$707,'Infos Relatório'!$B$326,'Faturamento NNE'!$F$2:$F$707,'Infos Relatório'!$B401,'Faturamento NNE'!$AA$2:$AA$707,'Infos Relatório'!BQ$1)</f>
        <v>0</v>
      </c>
    </row>
    <row r="402" spans="2:74">
      <c r="B402" s="217" t="s">
        <v>205</v>
      </c>
      <c r="C402" s="541">
        <f>COUNTIFS('Faturamento NNE'!$E$2:$E$707,'Infos Relatório'!$B$326,'Faturamento NNE'!$F$2:$F$707,'Infos Relatório'!$B402,'Faturamento NNE'!$AA$2:$AA$707,'Infos Relatório'!C$1)</f>
        <v>0</v>
      </c>
      <c r="D402" s="542">
        <f>SUMIFS('Faturamento NNE'!$H$2:$H$707,'Faturamento NNE'!$E$2:$E$707,'Infos Relatório'!$B$326,'Faturamento NNE'!$F$2:$F$707,'Infos Relatório'!$B402,'Faturamento NNE'!$AA$2:$AA$707,'Infos Relatório'!C$1)</f>
        <v>0</v>
      </c>
      <c r="E402" s="543">
        <f>SUMIFS('Faturamento NNE'!$K$2:$K$707,'Faturamento NNE'!$E$2:$E$707,'Infos Relatório'!$B$326,'Faturamento NNE'!$F$2:$F$707,'Infos Relatório'!$B402,'Faturamento NNE'!$AA$2:$AA$707,'Infos Relatório'!C$1)</f>
        <v>0</v>
      </c>
      <c r="F402" s="544">
        <f>SUMIFS('Faturamento NNE'!$P$2:$P$707,'Faturamento NNE'!$E$2:$E$707,'Infos Relatório'!$B$326,'Faturamento NNE'!$F$2:$F$707,'Infos Relatório'!$B402,'Faturamento NNE'!$AA$2:$AA$707,'Infos Relatório'!C$1,'Faturamento NNE'!$U$2:$U$707,"Sim")+SUMIFS('Faturamento NNE'!$Q$2:$Q$707,'Faturamento NNE'!$E$2:$E$707,'Infos Relatório'!$B$326,'Faturamento NNE'!$F$2:$F$707,'Infos Relatório'!$B402,'Faturamento NNE'!$AA$2:$AA$707,'Infos Relatório'!C$1,'Faturamento NNE'!$U$2:$U$707,"Sim")</f>
        <v>0</v>
      </c>
      <c r="G402" s="283" t="e">
        <f t="shared" si="120"/>
        <v>#DIV/0!</v>
      </c>
      <c r="H402" s="545">
        <f>SUMIFS('Faturamento NNE'!$I$2:$I$707,'Faturamento NNE'!$E$2:$E$707,'Infos Relatório'!$B$326,'Faturamento NNE'!$F$2:$F$707,'Infos Relatório'!$B402,'Faturamento NNE'!$AA$2:$AA$707,'Infos Relatório'!C$1)</f>
        <v>0</v>
      </c>
      <c r="I402" s="541">
        <f>COUNTIFS('Faturamento NNE'!$E$2:$E$707,'Infos Relatório'!$B$326,'Faturamento NNE'!$F$2:$F$707,'Infos Relatório'!$B402,'Faturamento NNE'!$AA$2:$AA$707,'Infos Relatório'!I$1)</f>
        <v>0</v>
      </c>
      <c r="J402" s="542">
        <f>SUMIFS('Faturamento NNE'!$H$2:$H$707,'Faturamento NNE'!$E$2:$E$707,'Infos Relatório'!$B$326,'Faturamento NNE'!$F$2:$F$707,'Infos Relatório'!$B402,'Faturamento NNE'!$AA$2:$AA$707,'Infos Relatório'!I$1)</f>
        <v>0</v>
      </c>
      <c r="K402" s="543">
        <f>SUMIFS('Faturamento NNE'!$K$2:$K$707,'Faturamento NNE'!$E$2:$E$707,'Infos Relatório'!$B$326,'Faturamento NNE'!$F$2:$F$707,'Infos Relatório'!$B402,'Faturamento NNE'!$AA$2:$AA$707,'Infos Relatório'!I$1)</f>
        <v>0</v>
      </c>
      <c r="L402" s="544">
        <f>SUMIFS('Faturamento NNE'!$P$2:$P$707,'Faturamento NNE'!$E$2:$E$707,'Infos Relatório'!$B$326,'Faturamento NNE'!$F$2:$F$707,'Infos Relatório'!$B402,'Faturamento NNE'!$AA$2:$AA$707,'Infos Relatório'!I$1,'Faturamento NNE'!$U$2:$U$707,"Sim")+SUMIFS('Faturamento NNE'!$Q$2:$Q$707,'Faturamento NNE'!$E$2:$E$707,'Infos Relatório'!$B$326,'Faturamento NNE'!$F$2:$F$707,'Infos Relatório'!$B402,'Faturamento NNE'!$AA$2:$AA$707,'Infos Relatório'!I$1,'Faturamento NNE'!$U$2:$U$707,"Sim")</f>
        <v>0</v>
      </c>
      <c r="M402" s="283" t="e">
        <f t="shared" si="121"/>
        <v>#DIV/0!</v>
      </c>
      <c r="N402" s="545">
        <f>SUMIFS('Faturamento NNE'!$I$2:$I$707,'Faturamento NNE'!$E$2:$E$707,'Infos Relatório'!$B$326,'Faturamento NNE'!$F$2:$F$707,'Infos Relatório'!$B402,'Faturamento NNE'!$AA$2:$AA$707,'Infos Relatório'!I$1)</f>
        <v>0</v>
      </c>
      <c r="O402" s="541">
        <f>COUNTIFS('Faturamento NNE'!$E$2:$E$707,'Infos Relatório'!$B$326,'Faturamento NNE'!$F$2:$F$707,'Infos Relatório'!$B402,'Faturamento NNE'!$AA$2:$AA$707,'Infos Relatório'!O$1)</f>
        <v>0</v>
      </c>
      <c r="P402" s="542">
        <f>SUMIFS('Faturamento NNE'!$H$2:$H$707,'Faturamento NNE'!$E$2:$E$707,'Infos Relatório'!$B$326,'Faturamento NNE'!$F$2:$F$707,'Infos Relatório'!$B402,'Faturamento NNE'!$AA$2:$AA$707,'Infos Relatório'!O$1)</f>
        <v>0</v>
      </c>
      <c r="Q402" s="542">
        <f>SUMIFS('Faturamento NNE'!$K$2:$K$707,'Faturamento NNE'!$E$2:$E$707,'Infos Relatório'!$B$326,'Faturamento NNE'!$F$2:$F$707,'Infos Relatório'!$B402,'Faturamento NNE'!$AA$2:$AA$707,'Infos Relatório'!O$1)</f>
        <v>0</v>
      </c>
      <c r="R402" s="546">
        <f>SUMIFS('Faturamento NNE'!$P$2:$P$707,'Faturamento NNE'!$E$2:$E$707,'Infos Relatório'!$B$326,'Faturamento NNE'!$F$2:$F$707,'Infos Relatório'!$B402,'Faturamento NNE'!$AA$2:$AA$707,'Infos Relatório'!O$1,'Faturamento NNE'!$U$2:$U$707,"Sim")+SUMIFS('Faturamento NNE'!$Q$2:$Q$707,'Faturamento NNE'!$E$2:$E$707,'Infos Relatório'!$B$326,'Faturamento NNE'!$F$2:$F$707,'Infos Relatório'!$B402,'Faturamento NNE'!$AA$2:$AA$707,'Infos Relatório'!O$1,'Faturamento NNE'!$U$2:$U$707,"Sim")</f>
        <v>0</v>
      </c>
      <c r="S402" s="227" t="e">
        <f t="shared" si="122"/>
        <v>#DIV/0!</v>
      </c>
      <c r="T402" s="545">
        <f>SUMIFS('Faturamento NNE'!$I$2:$I$707,'Faturamento NNE'!$E$2:$E$707,'Infos Relatório'!$B$326,'Faturamento NNE'!$F$2:$F$707,'Infos Relatório'!$B402,'Faturamento NNE'!$AA$2:$AA$707,'Infos Relatório'!O$1)</f>
        <v>0</v>
      </c>
      <c r="U402" s="541">
        <f>COUNTIFS('Faturamento NNE'!$E$2:$E$707,'Infos Relatório'!$B$326,'Faturamento NNE'!$F$2:$F$707,'Infos Relatório'!$B402,'Faturamento NNE'!$AA$2:$AA$707,'Infos Relatório'!U$1)</f>
        <v>0</v>
      </c>
      <c r="V402" s="542">
        <f>SUMIFS('Faturamento NNE'!$H$2:$H$707,'Faturamento NNE'!$E$2:$E$707,'Infos Relatório'!$B$326,'Faturamento NNE'!$F$2:$F$707,'Infos Relatório'!$B402,'Faturamento NNE'!$AA$2:$AA$707,'Infos Relatório'!U$1)</f>
        <v>0</v>
      </c>
      <c r="W402" s="542">
        <f>SUMIFS('Faturamento NNE'!$K$2:$K$707,'Faturamento NNE'!$E$2:$E$707,'Infos Relatório'!$B$326,'Faturamento NNE'!$F$2:$F$707,'Infos Relatório'!$B402,'Faturamento NNE'!$AA$2:$AA$707,'Infos Relatório'!U$1)</f>
        <v>0</v>
      </c>
      <c r="X402" s="546">
        <f>SUMIFS('Faturamento NNE'!$P$2:$P$707,'Faturamento NNE'!$E$2:$E$707,'Infos Relatório'!$B$326,'Faturamento NNE'!$F$2:$F$707,'Infos Relatório'!$B402,'Faturamento NNE'!$AA$2:$AA$707,'Infos Relatório'!U$1,'Faturamento NNE'!$U$2:$U$707,"Sim")+SUMIFS('Faturamento NNE'!$Q$2:$Q$707,'Faturamento NNE'!$E$2:$E$707,'Infos Relatório'!$B$326,'Faturamento NNE'!$F$2:$F$707,'Infos Relatório'!$B402,'Faturamento NNE'!$AA$2:$AA$707,'Infos Relatório'!U$1,'Faturamento NNE'!$U$2:$U$707,"Sim")</f>
        <v>0</v>
      </c>
      <c r="Y402" s="227" t="e">
        <f t="shared" si="123"/>
        <v>#DIV/0!</v>
      </c>
      <c r="Z402" s="545">
        <f>SUMIFS('Faturamento NNE'!$I$2:$I$707,'Faturamento NNE'!$E$2:$E$707,'Infos Relatório'!$B$326,'Faturamento NNE'!$F$2:$F$707,'Infos Relatório'!$B402,'Faturamento NNE'!$AA$2:$AA$707,'Infos Relatório'!U$1)</f>
        <v>0</v>
      </c>
      <c r="AA402" s="541">
        <f>COUNTIFS('Faturamento NNE'!$E$2:$E$707,'Infos Relatório'!$B$326,'Faturamento NNE'!$F$2:$F$707,'Infos Relatório'!$B402,'Faturamento NNE'!$AA$2:$AA$707,'Infos Relatório'!AA$1)</f>
        <v>0</v>
      </c>
      <c r="AB402" s="542">
        <f>SUMIFS('Faturamento NNE'!$H$2:$H$707,'Faturamento NNE'!$E$2:$E$707,'Infos Relatório'!$B$326,'Faturamento NNE'!$F$2:$F$707,'Infos Relatório'!$B402,'Faturamento NNE'!$AA$2:$AA$707,'Infos Relatório'!AA$1)</f>
        <v>0</v>
      </c>
      <c r="AC402" s="542">
        <f>SUMIFS('Faturamento NNE'!$K$2:$K$707,'Faturamento NNE'!$E$2:$E$707,'Infos Relatório'!$B$326,'Faturamento NNE'!$F$2:$F$707,'Infos Relatório'!$B402,'Faturamento NNE'!$AA$2:$AA$707,'Infos Relatório'!AA$1)</f>
        <v>0</v>
      </c>
      <c r="AD402" s="546">
        <f>SUMIFS('Faturamento NNE'!$P$2:$P$707,'Faturamento NNE'!$E$2:$E$707,'Infos Relatório'!$B$326,'Faturamento NNE'!$F$2:$F$707,'Infos Relatório'!$B402,'Faturamento NNE'!$AA$2:$AA$707,'Infos Relatório'!AA$1,'Faturamento NNE'!$U$2:$U$707,"Sim")+SUMIFS('Faturamento NNE'!$Q$2:$Q$707,'Faturamento NNE'!$E$2:$E$707,'Infos Relatório'!$B$326,'Faturamento NNE'!$F$2:$F$707,'Infos Relatório'!$B402,'Faturamento NNE'!$AA$2:$AA$707,'Infos Relatório'!AA$1,'Faturamento NNE'!$U$2:$U$707,"Sim")</f>
        <v>0</v>
      </c>
      <c r="AE402" s="227" t="e">
        <f t="shared" si="124"/>
        <v>#DIV/0!</v>
      </c>
      <c r="AF402" s="545">
        <f>SUMIFS('Faturamento NNE'!$I$2:$I$707,'Faturamento NNE'!$E$2:$E$707,'Infos Relatório'!$B$326,'Faturamento NNE'!$F$2:$F$707,'Infos Relatório'!$B402,'Faturamento NNE'!$AA$2:$AA$707,'Infos Relatório'!AA$1)</f>
        <v>0</v>
      </c>
      <c r="AG402" s="541">
        <f>COUNTIFS('Faturamento NNE'!$E$2:$E$707,'Infos Relatório'!$B$326,'Faturamento NNE'!$F$2:$F$707,'Infos Relatório'!$B402,'Faturamento NNE'!$AA$2:$AA$707,'Infos Relatório'!AG$1)</f>
        <v>0</v>
      </c>
      <c r="AH402" s="542">
        <f>SUMIFS('Faturamento NNE'!$H$2:$H$707,'Faturamento NNE'!$E$2:$E$707,'Infos Relatório'!$B$326,'Faturamento NNE'!$F$2:$F$707,'Infos Relatório'!$B402,'Faturamento NNE'!$AA$2:$AA$707,'Infos Relatório'!AG$1)</f>
        <v>0</v>
      </c>
      <c r="AI402" s="542">
        <f>SUMIFS('Faturamento NNE'!$K$2:$K$707,'Faturamento NNE'!$E$2:$E$707,'Infos Relatório'!$B$326,'Faturamento NNE'!$F$2:$F$707,'Infos Relatório'!$B402,'Faturamento NNE'!$AA$2:$AA$707,'Infos Relatório'!AG$1)</f>
        <v>0</v>
      </c>
      <c r="AJ402" s="546">
        <f>SUMIFS('Faturamento NNE'!$P$2:$P$707,'Faturamento NNE'!$E$2:$E$707,'Infos Relatório'!$B$326,'Faturamento NNE'!$F$2:$F$707,'Infos Relatório'!$B402,'Faturamento NNE'!$AA$2:$AA$707,'Infos Relatório'!AG$1,'Faturamento NNE'!$U$2:$U$707,"Sim")+SUMIFS('Faturamento NNE'!$Q$2:$Q$707,'Faturamento NNE'!$E$2:$E$707,'Infos Relatório'!$B$326,'Faturamento NNE'!$F$2:$F$707,'Infos Relatório'!$B402,'Faturamento NNE'!$AA$2:$AA$707,'Infos Relatório'!AG$1,'Faturamento NNE'!$U$2:$U$707,"Sim")</f>
        <v>0</v>
      </c>
      <c r="AK402" s="227" t="e">
        <f t="shared" si="125"/>
        <v>#DIV/0!</v>
      </c>
      <c r="AL402" s="545">
        <f>SUMIFS('Faturamento NNE'!$I$2:$I$707,'Faturamento NNE'!$E$2:$E$707,'Infos Relatório'!$B$326,'Faturamento NNE'!$F$2:$F$707,'Infos Relatório'!$B402,'Faturamento NNE'!$AA$2:$AA$707,'Infos Relatório'!AG$1)</f>
        <v>0</v>
      </c>
      <c r="AM402" s="541">
        <f>COUNTIFS('Faturamento NNE'!$E$2:$E$707,'Infos Relatório'!$B$326,'Faturamento NNE'!$F$2:$F$707,'Infos Relatório'!$B402,'Faturamento NNE'!$AA$2:$AA$707,'Infos Relatório'!AM$1)</f>
        <v>0</v>
      </c>
      <c r="AN402" s="542">
        <f>SUMIFS('Faturamento NNE'!$H$2:$H$707,'Faturamento NNE'!$E$2:$E$707,'Infos Relatório'!$B$326,'Faturamento NNE'!$F$2:$F$707,'Infos Relatório'!$B402,'Faturamento NNE'!$AA$2:$AA$707,'Infos Relatório'!AM$1)</f>
        <v>0</v>
      </c>
      <c r="AO402" s="542">
        <f>SUMIFS('Faturamento NNE'!$K$2:$K$707,'Faturamento NNE'!$E$2:$E$707,'Infos Relatório'!$B$326,'Faturamento NNE'!$F$2:$F$707,'Infos Relatório'!$B402,'Faturamento NNE'!$AA$2:$AA$707,'Infos Relatório'!AM$1)</f>
        <v>0</v>
      </c>
      <c r="AP402" s="546">
        <f>SUMIFS('Faturamento NNE'!$P$2:$P$707,'Faturamento NNE'!$E$2:$E$707,'Infos Relatório'!$B$326,'Faturamento NNE'!$F$2:$F$707,'Infos Relatório'!$B402,'Faturamento NNE'!$AA$2:$AA$707,'Infos Relatório'!AM$1,'Faturamento NNE'!$U$2:$U$707,"Sim")+SUMIFS('Faturamento NNE'!$Q$2:$Q$707,'Faturamento NNE'!$E$2:$E$707,'Infos Relatório'!$B$326,'Faturamento NNE'!$F$2:$F$707,'Infos Relatório'!$B402,'Faturamento NNE'!$AA$2:$AA$707,'Infos Relatório'!AM$1,'Faturamento NNE'!$U$2:$U$707,"Sim")</f>
        <v>0</v>
      </c>
      <c r="AQ402" s="227" t="e">
        <f t="shared" si="126"/>
        <v>#DIV/0!</v>
      </c>
      <c r="AR402" s="545">
        <f>SUMIFS('Faturamento NNE'!$I$2:$I$707,'Faturamento NNE'!$E$2:$E$707,'Infos Relatório'!$B$326,'Faturamento NNE'!$F$2:$F$707,'Infos Relatório'!$B402,'Faturamento NNE'!$AA$2:$AA$707,'Infos Relatório'!AM$1)</f>
        <v>0</v>
      </c>
      <c r="AS402" s="541">
        <f>COUNTIFS('Faturamento NNE'!$E$2:$E$707,'Infos Relatório'!$B$326,'Faturamento NNE'!$F$2:$F$707,'Infos Relatório'!$B402,'Faturamento NNE'!$AA$2:$AA$707,'Infos Relatório'!AS$1)</f>
        <v>0</v>
      </c>
      <c r="AT402" s="542">
        <f>SUMIFS('Faturamento NNE'!$H$2:$H$707,'Faturamento NNE'!$E$2:$E$707,'Infos Relatório'!$B$326,'Faturamento NNE'!$F$2:$F$707,'Infos Relatório'!$B402,'Faturamento NNE'!$AA$2:$AA$707,'Infos Relatório'!AS$1)</f>
        <v>0</v>
      </c>
      <c r="AU402" s="542">
        <f>SUMIFS('Faturamento NNE'!$K$2:$K$707,'Faturamento NNE'!$E$2:$E$707,'Infos Relatório'!$B$326,'Faturamento NNE'!$F$2:$F$707,'Infos Relatório'!$B402,'Faturamento NNE'!$AA$2:$AA$707,'Infos Relatório'!AS$1)</f>
        <v>0</v>
      </c>
      <c r="AV402" s="546">
        <f>SUMIFS('Faturamento NNE'!$P$2:$P$707,'Faturamento NNE'!$E$2:$E$707,'Infos Relatório'!$B$326,'Faturamento NNE'!$F$2:$F$707,'Infos Relatório'!$B402,'Faturamento NNE'!$AA$2:$AA$707,'Infos Relatório'!AS$1,'Faturamento NNE'!$U$2:$U$707,"Sim")+SUMIFS('Faturamento NNE'!$Q$2:$Q$707,'Faturamento NNE'!$E$2:$E$707,'Infos Relatório'!$B$326,'Faturamento NNE'!$F$2:$F$707,'Infos Relatório'!$B402,'Faturamento NNE'!$AA$2:$AA$707,'Infos Relatório'!AS$1,'Faturamento NNE'!$U$2:$U$707,"Sim")</f>
        <v>0</v>
      </c>
      <c r="AW402" s="227" t="e">
        <f t="shared" si="127"/>
        <v>#DIV/0!</v>
      </c>
      <c r="AX402" s="545">
        <f>SUMIFS('Faturamento NNE'!$I$2:$I$707,'Faturamento NNE'!$E$2:$E$707,'Infos Relatório'!$B$326,'Faturamento NNE'!$F$2:$F$707,'Infos Relatório'!$B402,'Faturamento NNE'!$AA$2:$AA$707,'Infos Relatório'!AS$1)</f>
        <v>0</v>
      </c>
      <c r="AY402" s="541">
        <f>COUNTIFS('Faturamento NNE'!$E$2:$E$707,'Infos Relatório'!$B$326,'Faturamento NNE'!$F$2:$F$707,'Infos Relatório'!$B402,'Faturamento NNE'!$AA$2:$AA$707,'Infos Relatório'!AY$1)</f>
        <v>0</v>
      </c>
      <c r="AZ402" s="542">
        <f>SUMIFS('Faturamento NNE'!$H$2:$H$707,'Faturamento NNE'!$E$2:$E$707,'Infos Relatório'!$B$326,'Faturamento NNE'!$F$2:$F$707,'Infos Relatório'!$B402,'Faturamento NNE'!$AA$2:$AA$707,'Infos Relatório'!AY$1)</f>
        <v>0</v>
      </c>
      <c r="BA402" s="542">
        <f>SUMIFS('Faturamento NNE'!$K$2:$K$707,'Faturamento NNE'!$E$2:$E$707,'Infos Relatório'!$B$326,'Faturamento NNE'!$F$2:$F$707,'Infos Relatório'!$B402,'Faturamento NNE'!$AA$2:$AA$707,'Infos Relatório'!AY$1)</f>
        <v>0</v>
      </c>
      <c r="BB402" s="546">
        <f>SUMIFS('Faturamento NNE'!$P$2:$P$707,'Faturamento NNE'!$E$2:$E$707,'Infos Relatório'!$B$326,'Faturamento NNE'!$F$2:$F$707,'Infos Relatório'!$B402,'Faturamento NNE'!$AA$2:$AA$707,'Infos Relatório'!AY$1,'Faturamento NNE'!$U$2:$U$707,"Sim")+SUMIFS('Faturamento NNE'!$Q$2:$Q$707,'Faturamento NNE'!$E$2:$E$707,'Infos Relatório'!$B$326,'Faturamento NNE'!$F$2:$F$707,'Infos Relatório'!$B402,'Faturamento NNE'!$AA$2:$AA$707,'Infos Relatório'!AY$1,'Faturamento NNE'!$U$2:$U$707,"Sim")</f>
        <v>0</v>
      </c>
      <c r="BC402" s="227" t="e">
        <f t="shared" si="128"/>
        <v>#DIV/0!</v>
      </c>
      <c r="BD402" s="545">
        <f>SUMIFS('Faturamento NNE'!$I$2:$I$707,'Faturamento NNE'!$E$2:$E$707,'Infos Relatório'!$B$326,'Faturamento NNE'!$F$2:$F$707,'Infos Relatório'!$B402,'Faturamento NNE'!$AA$2:$AA$707,'Infos Relatório'!AY$1)</f>
        <v>0</v>
      </c>
      <c r="BE402" s="541">
        <f>COUNTIFS('Faturamento NNE'!$E$2:$E$707,'Infos Relatório'!$B$326,'Faturamento NNE'!$F$2:$F$707,'Infos Relatório'!$B402,'Faturamento NNE'!$AA$2:$AA$707,'Infos Relatório'!BE$1)</f>
        <v>0</v>
      </c>
      <c r="BF402" s="542">
        <f>SUMIFS('Faturamento NNE'!$H$2:$H$707,'Faturamento NNE'!$E$2:$E$707,'Infos Relatório'!$B$326,'Faturamento NNE'!$F$2:$F$707,'Infos Relatório'!$B402,'Faturamento NNE'!$AA$2:$AA$707,'Infos Relatório'!BE$1)</f>
        <v>0</v>
      </c>
      <c r="BG402" s="542">
        <f>SUMIFS('Faturamento NNE'!$K$2:$K$707,'Faturamento NNE'!$E$2:$E$707,'Infos Relatório'!$B$326,'Faturamento NNE'!$F$2:$F$707,'Infos Relatório'!$B402,'Faturamento NNE'!$AA$2:$AA$707,'Infos Relatório'!BE$1)</f>
        <v>0</v>
      </c>
      <c r="BH402" s="546">
        <f>SUMIFS('Faturamento NNE'!$P$2:$P$707,'Faturamento NNE'!$E$2:$E$707,'Infos Relatório'!$B$326,'Faturamento NNE'!$F$2:$F$707,'Infos Relatório'!$B402,'Faturamento NNE'!$AA$2:$AA$707,'Infos Relatório'!BE$1,'Faturamento NNE'!$U$2:$U$707,"Sim")+SUMIFS('Faturamento NNE'!$Q$2:$Q$707,'Faturamento NNE'!$E$2:$E$707,'Infos Relatório'!$B$326,'Faturamento NNE'!$F$2:$F$707,'Infos Relatório'!$B402,'Faturamento NNE'!$AA$2:$AA$707,'Infos Relatório'!BE$1,'Faturamento NNE'!$U$2:$U$707,"Sim")</f>
        <v>0</v>
      </c>
      <c r="BI402" s="227" t="e">
        <f t="shared" si="129"/>
        <v>#DIV/0!</v>
      </c>
      <c r="BJ402" s="545">
        <f>SUMIFS('Faturamento NNE'!$I$2:$I$707,'Faturamento NNE'!$E$2:$E$707,'Infos Relatório'!$B$326,'Faturamento NNE'!$F$2:$F$707,'Infos Relatório'!$B402,'Faturamento NNE'!$AA$2:$AA$707,'Infos Relatório'!BE$1)</f>
        <v>0</v>
      </c>
      <c r="BK402" s="541">
        <f>COUNTIFS('Faturamento NNE'!$E$2:$E$707,'Infos Relatório'!$B$326,'Faturamento NNE'!$F$2:$F$707,'Infos Relatório'!$B402,'Faturamento NNE'!$AA$2:$AA$707,'Infos Relatório'!BK$1)</f>
        <v>0</v>
      </c>
      <c r="BL402" s="542">
        <f>SUMIFS('Faturamento NNE'!$H$2:$H$707,'Faturamento NNE'!$E$2:$E$707,'Infos Relatório'!$B$326,'Faturamento NNE'!$F$2:$F$707,'Infos Relatório'!$B402,'Faturamento NNE'!$AA$2:$AA$707,'Infos Relatório'!BK$1)</f>
        <v>0</v>
      </c>
      <c r="BM402" s="542">
        <f>SUMIFS('Faturamento NNE'!$K$2:$K$707,'Faturamento NNE'!$E$2:$E$707,'Infos Relatório'!$B$326,'Faturamento NNE'!$F$2:$F$707,'Infos Relatório'!$B402,'Faturamento NNE'!$AA$2:$AA$707,'Infos Relatório'!BK$1)</f>
        <v>0</v>
      </c>
      <c r="BN402" s="546">
        <f>SUMIFS('Faturamento NNE'!$P$2:$P$707,'Faturamento NNE'!$E$2:$E$707,'Infos Relatório'!$B$326,'Faturamento NNE'!$F$2:$F$707,'Infos Relatório'!$B402,'Faturamento NNE'!$AA$2:$AA$707,'Infos Relatório'!BK$1,'Faturamento NNE'!$U$2:$U$707,"Sim")+SUMIFS('Faturamento NNE'!$Q$2:$Q$707,'Faturamento NNE'!$E$2:$E$707,'Infos Relatório'!$B$326,'Faturamento NNE'!$F$2:$F$707,'Infos Relatório'!$B402,'Faturamento NNE'!$AA$2:$AA$707,'Infos Relatório'!BK$1,'Faturamento NNE'!$U$2:$U$707,"Sim")</f>
        <v>0</v>
      </c>
      <c r="BO402" s="227" t="e">
        <f t="shared" si="130"/>
        <v>#DIV/0!</v>
      </c>
      <c r="BP402" s="545">
        <f>SUMIFS('Faturamento NNE'!$I$2:$I$707,'Faturamento NNE'!$E$2:$E$707,'Infos Relatório'!$B$326,'Faturamento NNE'!$F$2:$F$707,'Infos Relatório'!$B402,'Faturamento NNE'!$AA$2:$AA$707,'Infos Relatório'!BK$1)</f>
        <v>0</v>
      </c>
      <c r="BQ402" s="541">
        <f>COUNTIFS('Faturamento NNE'!$E$2:$E$707,'Infos Relatório'!$B$326,'Faturamento NNE'!$F$2:$F$707,'Infos Relatório'!$B402,'Faturamento NNE'!$AA$2:$AA$707,'Infos Relatório'!BQ$1)</f>
        <v>0</v>
      </c>
      <c r="BR402" s="542">
        <f>SUMIFS('Faturamento NNE'!$H$2:$H$707,'Faturamento NNE'!$E$2:$E$707,'Infos Relatório'!$B$326,'Faturamento NNE'!$F$2:$F$707,'Infos Relatório'!$B402,'Faturamento NNE'!$AA$2:$AA$707,'Infos Relatório'!BQ$1)</f>
        <v>0</v>
      </c>
      <c r="BS402" s="542">
        <f>SUMIFS('Faturamento NNE'!$K$2:$K$707,'Faturamento NNE'!$E$2:$E$707,'Infos Relatório'!$B$326,'Faturamento NNE'!$F$2:$F$707,'Infos Relatório'!$B402,'Faturamento NNE'!$AA$2:$AA$707,'Infos Relatório'!BQ$1)</f>
        <v>0</v>
      </c>
      <c r="BT402" s="546">
        <f>SUMIFS('Faturamento NNE'!$P$2:$P$707,'Faturamento NNE'!$E$2:$E$707,'Infos Relatório'!$B$326,'Faturamento NNE'!$F$2:$F$707,'Infos Relatório'!$B402,'Faturamento NNE'!$AA$2:$AA$707,'Infos Relatório'!BQ$1,'Faturamento NNE'!$U$2:$U$707,"Sim")+SUMIFS('Faturamento NNE'!$Q$2:$Q$707,'Faturamento NNE'!$E$2:$E$707,'Infos Relatório'!$B$326,'Faturamento NNE'!$F$2:$F$707,'Infos Relatório'!$B402,'Faturamento NNE'!$AA$2:$AA$707,'Infos Relatório'!BQ$1,'Faturamento NNE'!$U$2:$U$707,"Sim")</f>
        <v>0</v>
      </c>
      <c r="BU402" s="227" t="e">
        <f t="shared" si="131"/>
        <v>#DIV/0!</v>
      </c>
      <c r="BV402" s="545">
        <f>SUMIFS('Faturamento NNE'!$I$2:$I$707,'Faturamento NNE'!$E$2:$E$707,'Infos Relatório'!$B$326,'Faturamento NNE'!$F$2:$F$707,'Infos Relatório'!$B402,'Faturamento NNE'!$AA$2:$AA$707,'Infos Relatório'!BQ$1)</f>
        <v>0</v>
      </c>
    </row>
    <row r="403" spans="2:74">
      <c r="B403" s="217" t="s">
        <v>206</v>
      </c>
      <c r="C403" s="541">
        <f>COUNTIFS('Faturamento NNE'!$E$2:$E$707,'Infos Relatório'!$B$326,'Faturamento NNE'!$F$2:$F$707,'Infos Relatório'!$B403,'Faturamento NNE'!$AA$2:$AA$707,'Infos Relatório'!C$1)</f>
        <v>0</v>
      </c>
      <c r="D403" s="542">
        <f>SUMIFS('Faturamento NNE'!$H$2:$H$707,'Faturamento NNE'!$E$2:$E$707,'Infos Relatório'!$B$326,'Faturamento NNE'!$F$2:$F$707,'Infos Relatório'!$B403,'Faturamento NNE'!$AA$2:$AA$707,'Infos Relatório'!C$1)</f>
        <v>0</v>
      </c>
      <c r="E403" s="543">
        <f>SUMIFS('Faturamento NNE'!$K$2:$K$707,'Faturamento NNE'!$E$2:$E$707,'Infos Relatório'!$B$326,'Faturamento NNE'!$F$2:$F$707,'Infos Relatório'!$B403,'Faturamento NNE'!$AA$2:$AA$707,'Infos Relatório'!C$1)</f>
        <v>0</v>
      </c>
      <c r="F403" s="544">
        <f>SUMIFS('Faturamento NNE'!$P$2:$P$707,'Faturamento NNE'!$E$2:$E$707,'Infos Relatório'!$B$326,'Faturamento NNE'!$F$2:$F$707,'Infos Relatório'!$B403,'Faturamento NNE'!$AA$2:$AA$707,'Infos Relatório'!C$1,'Faturamento NNE'!$U$2:$U$707,"Sim")+SUMIFS('Faturamento NNE'!$Q$2:$Q$707,'Faturamento NNE'!$E$2:$E$707,'Infos Relatório'!$B$326,'Faturamento NNE'!$F$2:$F$707,'Infos Relatório'!$B403,'Faturamento NNE'!$AA$2:$AA$707,'Infos Relatório'!C$1,'Faturamento NNE'!$U$2:$U$707,"Sim")</f>
        <v>0</v>
      </c>
      <c r="G403" s="283" t="e">
        <f t="shared" si="120"/>
        <v>#DIV/0!</v>
      </c>
      <c r="H403" s="545">
        <f>SUMIFS('Faturamento NNE'!$I$2:$I$707,'Faturamento NNE'!$E$2:$E$707,'Infos Relatório'!$B$326,'Faturamento NNE'!$F$2:$F$707,'Infos Relatório'!$B403,'Faturamento NNE'!$AA$2:$AA$707,'Infos Relatório'!C$1)</f>
        <v>0</v>
      </c>
      <c r="I403" s="541">
        <f>COUNTIFS('Faturamento NNE'!$E$2:$E$707,'Infos Relatório'!$B$326,'Faturamento NNE'!$F$2:$F$707,'Infos Relatório'!$B403,'Faturamento NNE'!$AA$2:$AA$707,'Infos Relatório'!I$1)</f>
        <v>0</v>
      </c>
      <c r="J403" s="542">
        <f>SUMIFS('Faturamento NNE'!$H$2:$H$707,'Faturamento NNE'!$E$2:$E$707,'Infos Relatório'!$B$326,'Faturamento NNE'!$F$2:$F$707,'Infos Relatório'!$B403,'Faturamento NNE'!$AA$2:$AA$707,'Infos Relatório'!I$1)</f>
        <v>0</v>
      </c>
      <c r="K403" s="543">
        <f>SUMIFS('Faturamento NNE'!$K$2:$K$707,'Faturamento NNE'!$E$2:$E$707,'Infos Relatório'!$B$326,'Faturamento NNE'!$F$2:$F$707,'Infos Relatório'!$B403,'Faturamento NNE'!$AA$2:$AA$707,'Infos Relatório'!I$1)</f>
        <v>0</v>
      </c>
      <c r="L403" s="544">
        <f>SUMIFS('Faturamento NNE'!$P$2:$P$707,'Faturamento NNE'!$E$2:$E$707,'Infos Relatório'!$B$326,'Faturamento NNE'!$F$2:$F$707,'Infos Relatório'!$B403,'Faturamento NNE'!$AA$2:$AA$707,'Infos Relatório'!I$1,'Faturamento NNE'!$U$2:$U$707,"Sim")+SUMIFS('Faturamento NNE'!$Q$2:$Q$707,'Faturamento NNE'!$E$2:$E$707,'Infos Relatório'!$B$326,'Faturamento NNE'!$F$2:$F$707,'Infos Relatório'!$B403,'Faturamento NNE'!$AA$2:$AA$707,'Infos Relatório'!I$1,'Faturamento NNE'!$U$2:$U$707,"Sim")</f>
        <v>0</v>
      </c>
      <c r="M403" s="283" t="e">
        <f t="shared" si="121"/>
        <v>#DIV/0!</v>
      </c>
      <c r="N403" s="545">
        <f>SUMIFS('Faturamento NNE'!$I$2:$I$707,'Faturamento NNE'!$E$2:$E$707,'Infos Relatório'!$B$326,'Faturamento NNE'!$F$2:$F$707,'Infos Relatório'!$B403,'Faturamento NNE'!$AA$2:$AA$707,'Infos Relatório'!I$1)</f>
        <v>0</v>
      </c>
      <c r="O403" s="541">
        <f>COUNTIFS('Faturamento NNE'!$E$2:$E$707,'Infos Relatório'!$B$326,'Faturamento NNE'!$F$2:$F$707,'Infos Relatório'!$B403,'Faturamento NNE'!$AA$2:$AA$707,'Infos Relatório'!O$1)</f>
        <v>0</v>
      </c>
      <c r="P403" s="542">
        <f>SUMIFS('Faturamento NNE'!$H$2:$H$707,'Faturamento NNE'!$E$2:$E$707,'Infos Relatório'!$B$326,'Faturamento NNE'!$F$2:$F$707,'Infos Relatório'!$B403,'Faturamento NNE'!$AA$2:$AA$707,'Infos Relatório'!O$1)</f>
        <v>0</v>
      </c>
      <c r="Q403" s="542">
        <f>SUMIFS('Faturamento NNE'!$K$2:$K$707,'Faturamento NNE'!$E$2:$E$707,'Infos Relatório'!$B$326,'Faturamento NNE'!$F$2:$F$707,'Infos Relatório'!$B403,'Faturamento NNE'!$AA$2:$AA$707,'Infos Relatório'!O$1)</f>
        <v>0</v>
      </c>
      <c r="R403" s="546">
        <f>SUMIFS('Faturamento NNE'!$P$2:$P$707,'Faturamento NNE'!$E$2:$E$707,'Infos Relatório'!$B$326,'Faturamento NNE'!$F$2:$F$707,'Infos Relatório'!$B403,'Faturamento NNE'!$AA$2:$AA$707,'Infos Relatório'!O$1,'Faturamento NNE'!$U$2:$U$707,"Sim")+SUMIFS('Faturamento NNE'!$Q$2:$Q$707,'Faturamento NNE'!$E$2:$E$707,'Infos Relatório'!$B$326,'Faturamento NNE'!$F$2:$F$707,'Infos Relatório'!$B403,'Faturamento NNE'!$AA$2:$AA$707,'Infos Relatório'!O$1,'Faturamento NNE'!$U$2:$U$707,"Sim")</f>
        <v>0</v>
      </c>
      <c r="S403" s="227" t="e">
        <f t="shared" si="122"/>
        <v>#DIV/0!</v>
      </c>
      <c r="T403" s="545">
        <f>SUMIFS('Faturamento NNE'!$I$2:$I$707,'Faturamento NNE'!$E$2:$E$707,'Infos Relatório'!$B$326,'Faturamento NNE'!$F$2:$F$707,'Infos Relatório'!$B403,'Faturamento NNE'!$AA$2:$AA$707,'Infos Relatório'!O$1)</f>
        <v>0</v>
      </c>
      <c r="U403" s="541">
        <f>COUNTIFS('Faturamento NNE'!$E$2:$E$707,'Infos Relatório'!$B$326,'Faturamento NNE'!$F$2:$F$707,'Infos Relatório'!$B403,'Faturamento NNE'!$AA$2:$AA$707,'Infos Relatório'!U$1)</f>
        <v>0</v>
      </c>
      <c r="V403" s="542">
        <f>SUMIFS('Faturamento NNE'!$H$2:$H$707,'Faturamento NNE'!$E$2:$E$707,'Infos Relatório'!$B$326,'Faturamento NNE'!$F$2:$F$707,'Infos Relatório'!$B403,'Faturamento NNE'!$AA$2:$AA$707,'Infos Relatório'!U$1)</f>
        <v>0</v>
      </c>
      <c r="W403" s="542">
        <f>SUMIFS('Faturamento NNE'!$K$2:$K$707,'Faturamento NNE'!$E$2:$E$707,'Infos Relatório'!$B$326,'Faturamento NNE'!$F$2:$F$707,'Infos Relatório'!$B403,'Faturamento NNE'!$AA$2:$AA$707,'Infos Relatório'!U$1)</f>
        <v>0</v>
      </c>
      <c r="X403" s="546">
        <f>SUMIFS('Faturamento NNE'!$P$2:$P$707,'Faturamento NNE'!$E$2:$E$707,'Infos Relatório'!$B$326,'Faturamento NNE'!$F$2:$F$707,'Infos Relatório'!$B403,'Faturamento NNE'!$AA$2:$AA$707,'Infos Relatório'!U$1,'Faturamento NNE'!$U$2:$U$707,"Sim")+SUMIFS('Faturamento NNE'!$Q$2:$Q$707,'Faturamento NNE'!$E$2:$E$707,'Infos Relatório'!$B$326,'Faturamento NNE'!$F$2:$F$707,'Infos Relatório'!$B403,'Faturamento NNE'!$AA$2:$AA$707,'Infos Relatório'!U$1,'Faturamento NNE'!$U$2:$U$707,"Sim")</f>
        <v>0</v>
      </c>
      <c r="Y403" s="227" t="e">
        <f t="shared" si="123"/>
        <v>#DIV/0!</v>
      </c>
      <c r="Z403" s="545">
        <f>SUMIFS('Faturamento NNE'!$I$2:$I$707,'Faturamento NNE'!$E$2:$E$707,'Infos Relatório'!$B$326,'Faturamento NNE'!$F$2:$F$707,'Infos Relatório'!$B403,'Faturamento NNE'!$AA$2:$AA$707,'Infos Relatório'!U$1)</f>
        <v>0</v>
      </c>
      <c r="AA403" s="541">
        <f>COUNTIFS('Faturamento NNE'!$E$2:$E$707,'Infos Relatório'!$B$326,'Faturamento NNE'!$F$2:$F$707,'Infos Relatório'!$B403,'Faturamento NNE'!$AA$2:$AA$707,'Infos Relatório'!AA$1)</f>
        <v>0</v>
      </c>
      <c r="AB403" s="542">
        <f>SUMIFS('Faturamento NNE'!$H$2:$H$707,'Faturamento NNE'!$E$2:$E$707,'Infos Relatório'!$B$326,'Faturamento NNE'!$F$2:$F$707,'Infos Relatório'!$B403,'Faturamento NNE'!$AA$2:$AA$707,'Infos Relatório'!AA$1)</f>
        <v>0</v>
      </c>
      <c r="AC403" s="542">
        <f>SUMIFS('Faturamento NNE'!$K$2:$K$707,'Faturamento NNE'!$E$2:$E$707,'Infos Relatório'!$B$326,'Faturamento NNE'!$F$2:$F$707,'Infos Relatório'!$B403,'Faturamento NNE'!$AA$2:$AA$707,'Infos Relatório'!AA$1)</f>
        <v>0</v>
      </c>
      <c r="AD403" s="546">
        <f>SUMIFS('Faturamento NNE'!$P$2:$P$707,'Faturamento NNE'!$E$2:$E$707,'Infos Relatório'!$B$326,'Faturamento NNE'!$F$2:$F$707,'Infos Relatório'!$B403,'Faturamento NNE'!$AA$2:$AA$707,'Infos Relatório'!AA$1,'Faturamento NNE'!$U$2:$U$707,"Sim")+SUMIFS('Faturamento NNE'!$Q$2:$Q$707,'Faturamento NNE'!$E$2:$E$707,'Infos Relatório'!$B$326,'Faturamento NNE'!$F$2:$F$707,'Infos Relatório'!$B403,'Faturamento NNE'!$AA$2:$AA$707,'Infos Relatório'!AA$1,'Faturamento NNE'!$U$2:$U$707,"Sim")</f>
        <v>0</v>
      </c>
      <c r="AE403" s="227" t="e">
        <f t="shared" si="124"/>
        <v>#DIV/0!</v>
      </c>
      <c r="AF403" s="545">
        <f>SUMIFS('Faturamento NNE'!$I$2:$I$707,'Faturamento NNE'!$E$2:$E$707,'Infos Relatório'!$B$326,'Faturamento NNE'!$F$2:$F$707,'Infos Relatório'!$B403,'Faturamento NNE'!$AA$2:$AA$707,'Infos Relatório'!AA$1)</f>
        <v>0</v>
      </c>
      <c r="AG403" s="541">
        <f>COUNTIFS('Faturamento NNE'!$E$2:$E$707,'Infos Relatório'!$B$326,'Faturamento NNE'!$F$2:$F$707,'Infos Relatório'!$B403,'Faturamento NNE'!$AA$2:$AA$707,'Infos Relatório'!AG$1)</f>
        <v>0</v>
      </c>
      <c r="AH403" s="542">
        <f>SUMIFS('Faturamento NNE'!$H$2:$H$707,'Faturamento NNE'!$E$2:$E$707,'Infos Relatório'!$B$326,'Faturamento NNE'!$F$2:$F$707,'Infos Relatório'!$B403,'Faturamento NNE'!$AA$2:$AA$707,'Infos Relatório'!AG$1)</f>
        <v>0</v>
      </c>
      <c r="AI403" s="542">
        <f>SUMIFS('Faturamento NNE'!$K$2:$K$707,'Faturamento NNE'!$E$2:$E$707,'Infos Relatório'!$B$326,'Faturamento NNE'!$F$2:$F$707,'Infos Relatório'!$B403,'Faturamento NNE'!$AA$2:$AA$707,'Infos Relatório'!AG$1)</f>
        <v>0</v>
      </c>
      <c r="AJ403" s="546">
        <f>SUMIFS('Faturamento NNE'!$P$2:$P$707,'Faturamento NNE'!$E$2:$E$707,'Infos Relatório'!$B$326,'Faturamento NNE'!$F$2:$F$707,'Infos Relatório'!$B403,'Faturamento NNE'!$AA$2:$AA$707,'Infos Relatório'!AG$1,'Faturamento NNE'!$U$2:$U$707,"Sim")+SUMIFS('Faturamento NNE'!$Q$2:$Q$707,'Faturamento NNE'!$E$2:$E$707,'Infos Relatório'!$B$326,'Faturamento NNE'!$F$2:$F$707,'Infos Relatório'!$B403,'Faturamento NNE'!$AA$2:$AA$707,'Infos Relatório'!AG$1,'Faturamento NNE'!$U$2:$U$707,"Sim")</f>
        <v>0</v>
      </c>
      <c r="AK403" s="227" t="e">
        <f t="shared" si="125"/>
        <v>#DIV/0!</v>
      </c>
      <c r="AL403" s="545">
        <f>SUMIFS('Faturamento NNE'!$I$2:$I$707,'Faturamento NNE'!$E$2:$E$707,'Infos Relatório'!$B$326,'Faturamento NNE'!$F$2:$F$707,'Infos Relatório'!$B403,'Faturamento NNE'!$AA$2:$AA$707,'Infos Relatório'!AG$1)</f>
        <v>0</v>
      </c>
      <c r="AM403" s="541">
        <f>COUNTIFS('Faturamento NNE'!$E$2:$E$707,'Infos Relatório'!$B$326,'Faturamento NNE'!$F$2:$F$707,'Infos Relatório'!$B403,'Faturamento NNE'!$AA$2:$AA$707,'Infos Relatório'!AM$1)</f>
        <v>0</v>
      </c>
      <c r="AN403" s="542">
        <f>SUMIFS('Faturamento NNE'!$H$2:$H$707,'Faturamento NNE'!$E$2:$E$707,'Infos Relatório'!$B$326,'Faturamento NNE'!$F$2:$F$707,'Infos Relatório'!$B403,'Faturamento NNE'!$AA$2:$AA$707,'Infos Relatório'!AM$1)</f>
        <v>0</v>
      </c>
      <c r="AO403" s="542">
        <f>SUMIFS('Faturamento NNE'!$K$2:$K$707,'Faturamento NNE'!$E$2:$E$707,'Infos Relatório'!$B$326,'Faturamento NNE'!$F$2:$F$707,'Infos Relatório'!$B403,'Faturamento NNE'!$AA$2:$AA$707,'Infos Relatório'!AM$1)</f>
        <v>0</v>
      </c>
      <c r="AP403" s="546">
        <f>SUMIFS('Faturamento NNE'!$P$2:$P$707,'Faturamento NNE'!$E$2:$E$707,'Infos Relatório'!$B$326,'Faturamento NNE'!$F$2:$F$707,'Infos Relatório'!$B403,'Faturamento NNE'!$AA$2:$AA$707,'Infos Relatório'!AM$1,'Faturamento NNE'!$U$2:$U$707,"Sim")+SUMIFS('Faturamento NNE'!$Q$2:$Q$707,'Faturamento NNE'!$E$2:$E$707,'Infos Relatório'!$B$326,'Faturamento NNE'!$F$2:$F$707,'Infos Relatório'!$B403,'Faturamento NNE'!$AA$2:$AA$707,'Infos Relatório'!AM$1,'Faturamento NNE'!$U$2:$U$707,"Sim")</f>
        <v>0</v>
      </c>
      <c r="AQ403" s="227" t="e">
        <f t="shared" si="126"/>
        <v>#DIV/0!</v>
      </c>
      <c r="AR403" s="545">
        <f>SUMIFS('Faturamento NNE'!$I$2:$I$707,'Faturamento NNE'!$E$2:$E$707,'Infos Relatório'!$B$326,'Faturamento NNE'!$F$2:$F$707,'Infos Relatório'!$B403,'Faturamento NNE'!$AA$2:$AA$707,'Infos Relatório'!AM$1)</f>
        <v>0</v>
      </c>
      <c r="AS403" s="541">
        <f>COUNTIFS('Faturamento NNE'!$E$2:$E$707,'Infos Relatório'!$B$326,'Faturamento NNE'!$F$2:$F$707,'Infos Relatório'!$B403,'Faturamento NNE'!$AA$2:$AA$707,'Infos Relatório'!AS$1)</f>
        <v>0</v>
      </c>
      <c r="AT403" s="542">
        <f>SUMIFS('Faturamento NNE'!$H$2:$H$707,'Faturamento NNE'!$E$2:$E$707,'Infos Relatório'!$B$326,'Faturamento NNE'!$F$2:$F$707,'Infos Relatório'!$B403,'Faturamento NNE'!$AA$2:$AA$707,'Infos Relatório'!AS$1)</f>
        <v>0</v>
      </c>
      <c r="AU403" s="542">
        <f>SUMIFS('Faturamento NNE'!$K$2:$K$707,'Faturamento NNE'!$E$2:$E$707,'Infos Relatório'!$B$326,'Faturamento NNE'!$F$2:$F$707,'Infos Relatório'!$B403,'Faturamento NNE'!$AA$2:$AA$707,'Infos Relatório'!AS$1)</f>
        <v>0</v>
      </c>
      <c r="AV403" s="546">
        <f>SUMIFS('Faturamento NNE'!$P$2:$P$707,'Faturamento NNE'!$E$2:$E$707,'Infos Relatório'!$B$326,'Faturamento NNE'!$F$2:$F$707,'Infos Relatório'!$B403,'Faturamento NNE'!$AA$2:$AA$707,'Infos Relatório'!AS$1,'Faturamento NNE'!$U$2:$U$707,"Sim")+SUMIFS('Faturamento NNE'!$Q$2:$Q$707,'Faturamento NNE'!$E$2:$E$707,'Infos Relatório'!$B$326,'Faturamento NNE'!$F$2:$F$707,'Infos Relatório'!$B403,'Faturamento NNE'!$AA$2:$AA$707,'Infos Relatório'!AS$1,'Faturamento NNE'!$U$2:$U$707,"Sim")</f>
        <v>0</v>
      </c>
      <c r="AW403" s="227" t="e">
        <f t="shared" si="127"/>
        <v>#DIV/0!</v>
      </c>
      <c r="AX403" s="545">
        <f>SUMIFS('Faturamento NNE'!$I$2:$I$707,'Faturamento NNE'!$E$2:$E$707,'Infos Relatório'!$B$326,'Faturamento NNE'!$F$2:$F$707,'Infos Relatório'!$B403,'Faturamento NNE'!$AA$2:$AA$707,'Infos Relatório'!AS$1)</f>
        <v>0</v>
      </c>
      <c r="AY403" s="541">
        <f>COUNTIFS('Faturamento NNE'!$E$2:$E$707,'Infos Relatório'!$B$326,'Faturamento NNE'!$F$2:$F$707,'Infos Relatório'!$B403,'Faturamento NNE'!$AA$2:$AA$707,'Infos Relatório'!AY$1)</f>
        <v>0</v>
      </c>
      <c r="AZ403" s="542">
        <f>SUMIFS('Faturamento NNE'!$H$2:$H$707,'Faturamento NNE'!$E$2:$E$707,'Infos Relatório'!$B$326,'Faturamento NNE'!$F$2:$F$707,'Infos Relatório'!$B403,'Faturamento NNE'!$AA$2:$AA$707,'Infos Relatório'!AY$1)</f>
        <v>0</v>
      </c>
      <c r="BA403" s="542">
        <f>SUMIFS('Faturamento NNE'!$K$2:$K$707,'Faturamento NNE'!$E$2:$E$707,'Infos Relatório'!$B$326,'Faturamento NNE'!$F$2:$F$707,'Infos Relatório'!$B403,'Faturamento NNE'!$AA$2:$AA$707,'Infos Relatório'!AY$1)</f>
        <v>0</v>
      </c>
      <c r="BB403" s="546">
        <f>SUMIFS('Faturamento NNE'!$P$2:$P$707,'Faturamento NNE'!$E$2:$E$707,'Infos Relatório'!$B$326,'Faturamento NNE'!$F$2:$F$707,'Infos Relatório'!$B403,'Faturamento NNE'!$AA$2:$AA$707,'Infos Relatório'!AY$1,'Faturamento NNE'!$U$2:$U$707,"Sim")+SUMIFS('Faturamento NNE'!$Q$2:$Q$707,'Faturamento NNE'!$E$2:$E$707,'Infos Relatório'!$B$326,'Faturamento NNE'!$F$2:$F$707,'Infos Relatório'!$B403,'Faturamento NNE'!$AA$2:$AA$707,'Infos Relatório'!AY$1,'Faturamento NNE'!$U$2:$U$707,"Sim")</f>
        <v>0</v>
      </c>
      <c r="BC403" s="227" t="e">
        <f t="shared" si="128"/>
        <v>#DIV/0!</v>
      </c>
      <c r="BD403" s="545">
        <f>SUMIFS('Faturamento NNE'!$I$2:$I$707,'Faturamento NNE'!$E$2:$E$707,'Infos Relatório'!$B$326,'Faturamento NNE'!$F$2:$F$707,'Infos Relatório'!$B403,'Faturamento NNE'!$AA$2:$AA$707,'Infos Relatório'!AY$1)</f>
        <v>0</v>
      </c>
      <c r="BE403" s="541">
        <f>COUNTIFS('Faturamento NNE'!$E$2:$E$707,'Infos Relatório'!$B$326,'Faturamento NNE'!$F$2:$F$707,'Infos Relatório'!$B403,'Faturamento NNE'!$AA$2:$AA$707,'Infos Relatório'!BE$1)</f>
        <v>0</v>
      </c>
      <c r="BF403" s="542">
        <f>SUMIFS('Faturamento NNE'!$H$2:$H$707,'Faturamento NNE'!$E$2:$E$707,'Infos Relatório'!$B$326,'Faturamento NNE'!$F$2:$F$707,'Infos Relatório'!$B403,'Faturamento NNE'!$AA$2:$AA$707,'Infos Relatório'!BE$1)</f>
        <v>0</v>
      </c>
      <c r="BG403" s="542">
        <f>SUMIFS('Faturamento NNE'!$K$2:$K$707,'Faturamento NNE'!$E$2:$E$707,'Infos Relatório'!$B$326,'Faturamento NNE'!$F$2:$F$707,'Infos Relatório'!$B403,'Faturamento NNE'!$AA$2:$AA$707,'Infos Relatório'!BE$1)</f>
        <v>0</v>
      </c>
      <c r="BH403" s="546">
        <f>SUMIFS('Faturamento NNE'!$P$2:$P$707,'Faturamento NNE'!$E$2:$E$707,'Infos Relatório'!$B$326,'Faturamento NNE'!$F$2:$F$707,'Infos Relatório'!$B403,'Faturamento NNE'!$AA$2:$AA$707,'Infos Relatório'!BE$1,'Faturamento NNE'!$U$2:$U$707,"Sim")+SUMIFS('Faturamento NNE'!$Q$2:$Q$707,'Faturamento NNE'!$E$2:$E$707,'Infos Relatório'!$B$326,'Faturamento NNE'!$F$2:$F$707,'Infos Relatório'!$B403,'Faturamento NNE'!$AA$2:$AA$707,'Infos Relatório'!BE$1,'Faturamento NNE'!$U$2:$U$707,"Sim")</f>
        <v>0</v>
      </c>
      <c r="BI403" s="227" t="e">
        <f t="shared" si="129"/>
        <v>#DIV/0!</v>
      </c>
      <c r="BJ403" s="545">
        <f>SUMIFS('Faturamento NNE'!$I$2:$I$707,'Faturamento NNE'!$E$2:$E$707,'Infos Relatório'!$B$326,'Faturamento NNE'!$F$2:$F$707,'Infos Relatório'!$B403,'Faturamento NNE'!$AA$2:$AA$707,'Infos Relatório'!BE$1)</f>
        <v>0</v>
      </c>
      <c r="BK403" s="541">
        <f>COUNTIFS('Faturamento NNE'!$E$2:$E$707,'Infos Relatório'!$B$326,'Faturamento NNE'!$F$2:$F$707,'Infos Relatório'!$B403,'Faturamento NNE'!$AA$2:$AA$707,'Infos Relatório'!BK$1)</f>
        <v>0</v>
      </c>
      <c r="BL403" s="542">
        <f>SUMIFS('Faturamento NNE'!$H$2:$H$707,'Faturamento NNE'!$E$2:$E$707,'Infos Relatório'!$B$326,'Faturamento NNE'!$F$2:$F$707,'Infos Relatório'!$B403,'Faturamento NNE'!$AA$2:$AA$707,'Infos Relatório'!BK$1)</f>
        <v>0</v>
      </c>
      <c r="BM403" s="542">
        <f>SUMIFS('Faturamento NNE'!$K$2:$K$707,'Faturamento NNE'!$E$2:$E$707,'Infos Relatório'!$B$326,'Faturamento NNE'!$F$2:$F$707,'Infos Relatório'!$B403,'Faturamento NNE'!$AA$2:$AA$707,'Infos Relatório'!BK$1)</f>
        <v>0</v>
      </c>
      <c r="BN403" s="546">
        <f>SUMIFS('Faturamento NNE'!$P$2:$P$707,'Faturamento NNE'!$E$2:$E$707,'Infos Relatório'!$B$326,'Faturamento NNE'!$F$2:$F$707,'Infos Relatório'!$B403,'Faturamento NNE'!$AA$2:$AA$707,'Infos Relatório'!BK$1,'Faturamento NNE'!$U$2:$U$707,"Sim")+SUMIFS('Faturamento NNE'!$Q$2:$Q$707,'Faturamento NNE'!$E$2:$E$707,'Infos Relatório'!$B$326,'Faturamento NNE'!$F$2:$F$707,'Infos Relatório'!$B403,'Faturamento NNE'!$AA$2:$AA$707,'Infos Relatório'!BK$1,'Faturamento NNE'!$U$2:$U$707,"Sim")</f>
        <v>0</v>
      </c>
      <c r="BO403" s="227" t="e">
        <f t="shared" si="130"/>
        <v>#DIV/0!</v>
      </c>
      <c r="BP403" s="545">
        <f>SUMIFS('Faturamento NNE'!$I$2:$I$707,'Faturamento NNE'!$E$2:$E$707,'Infos Relatório'!$B$326,'Faturamento NNE'!$F$2:$F$707,'Infos Relatório'!$B403,'Faturamento NNE'!$AA$2:$AA$707,'Infos Relatório'!BK$1)</f>
        <v>0</v>
      </c>
      <c r="BQ403" s="541">
        <f>COUNTIFS('Faturamento NNE'!$E$2:$E$707,'Infos Relatório'!$B$326,'Faturamento NNE'!$F$2:$F$707,'Infos Relatório'!$B403,'Faturamento NNE'!$AA$2:$AA$707,'Infos Relatório'!BQ$1)</f>
        <v>0</v>
      </c>
      <c r="BR403" s="542">
        <f>SUMIFS('Faturamento NNE'!$H$2:$H$707,'Faturamento NNE'!$E$2:$E$707,'Infos Relatório'!$B$326,'Faturamento NNE'!$F$2:$F$707,'Infos Relatório'!$B403,'Faturamento NNE'!$AA$2:$AA$707,'Infos Relatório'!BQ$1)</f>
        <v>0</v>
      </c>
      <c r="BS403" s="542">
        <f>SUMIFS('Faturamento NNE'!$K$2:$K$707,'Faturamento NNE'!$E$2:$E$707,'Infos Relatório'!$B$326,'Faturamento NNE'!$F$2:$F$707,'Infos Relatório'!$B403,'Faturamento NNE'!$AA$2:$AA$707,'Infos Relatório'!BQ$1)</f>
        <v>0</v>
      </c>
      <c r="BT403" s="546">
        <f>SUMIFS('Faturamento NNE'!$P$2:$P$707,'Faturamento NNE'!$E$2:$E$707,'Infos Relatório'!$B$326,'Faturamento NNE'!$F$2:$F$707,'Infos Relatório'!$B403,'Faturamento NNE'!$AA$2:$AA$707,'Infos Relatório'!BQ$1,'Faturamento NNE'!$U$2:$U$707,"Sim")+SUMIFS('Faturamento NNE'!$Q$2:$Q$707,'Faturamento NNE'!$E$2:$E$707,'Infos Relatório'!$B$326,'Faturamento NNE'!$F$2:$F$707,'Infos Relatório'!$B403,'Faturamento NNE'!$AA$2:$AA$707,'Infos Relatório'!BQ$1,'Faturamento NNE'!$U$2:$U$707,"Sim")</f>
        <v>0</v>
      </c>
      <c r="BU403" s="227" t="e">
        <f t="shared" si="131"/>
        <v>#DIV/0!</v>
      </c>
      <c r="BV403" s="545">
        <f>SUMIFS('Faturamento NNE'!$I$2:$I$707,'Faturamento NNE'!$E$2:$E$707,'Infos Relatório'!$B$326,'Faturamento NNE'!$F$2:$F$707,'Infos Relatório'!$B403,'Faturamento NNE'!$AA$2:$AA$707,'Infos Relatório'!BQ$1)</f>
        <v>0</v>
      </c>
    </row>
    <row r="404" spans="2:74">
      <c r="C404" s="225"/>
      <c r="H404" s="226"/>
      <c r="I404" s="225"/>
      <c r="N404" s="226"/>
      <c r="O404" s="225"/>
      <c r="T404" s="226"/>
      <c r="U404" s="225"/>
      <c r="Z404" s="226"/>
      <c r="AA404" s="225"/>
      <c r="AF404" s="226"/>
      <c r="AG404" s="225"/>
      <c r="AL404" s="226"/>
      <c r="AM404" s="225"/>
      <c r="AR404" s="226"/>
      <c r="AS404" s="225"/>
      <c r="AX404" s="226"/>
      <c r="AY404" s="225"/>
      <c r="BD404" s="226"/>
      <c r="BE404" s="225"/>
      <c r="BJ404" s="226"/>
      <c r="BK404" s="225"/>
      <c r="BP404" s="226"/>
      <c r="BQ404" s="225"/>
      <c r="BV404" s="226"/>
    </row>
    <row r="405" spans="2:74">
      <c r="C405" s="225"/>
      <c r="H405" s="226"/>
      <c r="I405" s="225"/>
      <c r="N405" s="226"/>
      <c r="O405" s="225"/>
      <c r="T405" s="226"/>
      <c r="U405" s="225"/>
      <c r="Z405" s="226"/>
      <c r="AA405" s="225"/>
      <c r="AF405" s="226"/>
      <c r="AG405" s="225"/>
      <c r="AL405" s="226"/>
      <c r="AM405" s="225"/>
      <c r="AR405" s="226"/>
      <c r="AS405" s="225"/>
      <c r="AX405" s="226"/>
      <c r="AY405" s="225"/>
      <c r="BD405" s="226"/>
      <c r="BE405" s="225"/>
      <c r="BJ405" s="226"/>
      <c r="BK405" s="225"/>
      <c r="BP405" s="226"/>
      <c r="BQ405" s="225"/>
      <c r="BV405" s="226"/>
    </row>
    <row r="406" spans="2:74">
      <c r="B406" t="s">
        <v>212</v>
      </c>
      <c r="C406" s="801">
        <v>45292</v>
      </c>
      <c r="D406" s="802"/>
      <c r="E406" s="802"/>
      <c r="F406" s="802"/>
      <c r="G406" s="802"/>
      <c r="H406" s="803"/>
      <c r="I406" s="801">
        <v>45323</v>
      </c>
      <c r="J406" s="802"/>
      <c r="K406" s="802"/>
      <c r="L406" s="802"/>
      <c r="M406" s="802"/>
      <c r="N406" s="803"/>
      <c r="O406" s="801">
        <v>45352</v>
      </c>
      <c r="P406" s="802"/>
      <c r="Q406" s="802"/>
      <c r="R406" s="802"/>
      <c r="S406" s="802"/>
      <c r="T406" s="803"/>
      <c r="U406" s="801">
        <v>45383</v>
      </c>
      <c r="V406" s="802"/>
      <c r="W406" s="802"/>
      <c r="X406" s="802"/>
      <c r="Y406" s="802"/>
      <c r="Z406" s="803"/>
      <c r="AA406" s="801">
        <v>45413</v>
      </c>
      <c r="AB406" s="802"/>
      <c r="AC406" s="802"/>
      <c r="AD406" s="802"/>
      <c r="AE406" s="802"/>
      <c r="AF406" s="803"/>
      <c r="AG406" s="801">
        <v>45444</v>
      </c>
      <c r="AH406" s="802"/>
      <c r="AI406" s="802"/>
      <c r="AJ406" s="802"/>
      <c r="AK406" s="802"/>
      <c r="AL406" s="803"/>
      <c r="AM406" s="801">
        <v>45474</v>
      </c>
      <c r="AN406" s="802"/>
      <c r="AO406" s="802"/>
      <c r="AP406" s="802"/>
      <c r="AQ406" s="802"/>
      <c r="AR406" s="803"/>
      <c r="AS406" s="801">
        <v>45505</v>
      </c>
      <c r="AT406" s="802"/>
      <c r="AU406" s="802"/>
      <c r="AV406" s="802"/>
      <c r="AW406" s="802"/>
      <c r="AX406" s="803"/>
      <c r="AY406" s="801">
        <v>45536</v>
      </c>
      <c r="AZ406" s="802"/>
      <c r="BA406" s="802"/>
      <c r="BB406" s="802"/>
      <c r="BC406" s="802"/>
      <c r="BD406" s="803"/>
      <c r="BE406" s="801">
        <v>45566</v>
      </c>
      <c r="BF406" s="802"/>
      <c r="BG406" s="802"/>
      <c r="BH406" s="802"/>
      <c r="BI406" s="802"/>
      <c r="BJ406" s="803"/>
      <c r="BK406" s="801">
        <v>45597</v>
      </c>
      <c r="BL406" s="802"/>
      <c r="BM406" s="802"/>
      <c r="BN406" s="802"/>
      <c r="BO406" s="802"/>
      <c r="BP406" s="803"/>
      <c r="BQ406" s="801">
        <v>45627</v>
      </c>
      <c r="BR406" s="802"/>
      <c r="BS406" s="802"/>
      <c r="BT406" s="802"/>
      <c r="BU406" s="802"/>
      <c r="BV406" s="803"/>
    </row>
    <row r="407" spans="2:74" ht="42">
      <c r="B407" s="216" t="s">
        <v>124</v>
      </c>
      <c r="C407" s="221" t="s">
        <v>125</v>
      </c>
      <c r="D407" s="212" t="s">
        <v>126</v>
      </c>
      <c r="E407" s="270" t="s">
        <v>127</v>
      </c>
      <c r="F407" s="270" t="s">
        <v>209</v>
      </c>
      <c r="G407" s="282" t="s">
        <v>129</v>
      </c>
      <c r="H407" s="222" t="s">
        <v>130</v>
      </c>
      <c r="I407" s="221" t="s">
        <v>125</v>
      </c>
      <c r="J407" s="212" t="s">
        <v>126</v>
      </c>
      <c r="K407" s="270" t="s">
        <v>127</v>
      </c>
      <c r="L407" s="270" t="s">
        <v>209</v>
      </c>
      <c r="M407" s="282" t="s">
        <v>129</v>
      </c>
      <c r="N407" s="222" t="s">
        <v>130</v>
      </c>
      <c r="O407" s="221" t="s">
        <v>125</v>
      </c>
      <c r="P407" s="212" t="s">
        <v>126</v>
      </c>
      <c r="Q407" s="212" t="s">
        <v>127</v>
      </c>
      <c r="R407" s="212" t="s">
        <v>209</v>
      </c>
      <c r="S407" s="212" t="s">
        <v>129</v>
      </c>
      <c r="T407" s="222" t="s">
        <v>130</v>
      </c>
      <c r="U407" s="221" t="s">
        <v>125</v>
      </c>
      <c r="V407" s="212" t="s">
        <v>126</v>
      </c>
      <c r="W407" s="212" t="s">
        <v>127</v>
      </c>
      <c r="X407" s="212" t="s">
        <v>209</v>
      </c>
      <c r="Y407" s="212" t="s">
        <v>129</v>
      </c>
      <c r="Z407" s="222" t="s">
        <v>130</v>
      </c>
      <c r="AA407" s="221" t="s">
        <v>125</v>
      </c>
      <c r="AB407" s="212" t="s">
        <v>126</v>
      </c>
      <c r="AC407" s="212" t="s">
        <v>127</v>
      </c>
      <c r="AD407" s="212" t="s">
        <v>209</v>
      </c>
      <c r="AE407" s="212" t="s">
        <v>129</v>
      </c>
      <c r="AF407" s="222" t="s">
        <v>130</v>
      </c>
      <c r="AG407" s="221" t="s">
        <v>125</v>
      </c>
      <c r="AH407" s="212" t="s">
        <v>126</v>
      </c>
      <c r="AI407" s="212" t="s">
        <v>127</v>
      </c>
      <c r="AJ407" s="212" t="s">
        <v>209</v>
      </c>
      <c r="AK407" s="212" t="s">
        <v>129</v>
      </c>
      <c r="AL407" s="222" t="s">
        <v>130</v>
      </c>
      <c r="AM407" s="221" t="s">
        <v>125</v>
      </c>
      <c r="AN407" s="212" t="s">
        <v>126</v>
      </c>
      <c r="AO407" s="212" t="s">
        <v>127</v>
      </c>
      <c r="AP407" s="212" t="s">
        <v>209</v>
      </c>
      <c r="AQ407" s="212" t="s">
        <v>129</v>
      </c>
      <c r="AR407" s="222" t="s">
        <v>130</v>
      </c>
      <c r="AS407" s="221" t="s">
        <v>125</v>
      </c>
      <c r="AT407" s="212" t="s">
        <v>126</v>
      </c>
      <c r="AU407" s="212" t="s">
        <v>127</v>
      </c>
      <c r="AV407" s="212" t="s">
        <v>209</v>
      </c>
      <c r="AW407" s="212" t="s">
        <v>129</v>
      </c>
      <c r="AX407" s="222" t="s">
        <v>130</v>
      </c>
      <c r="AY407" s="221" t="s">
        <v>125</v>
      </c>
      <c r="AZ407" s="212" t="s">
        <v>126</v>
      </c>
      <c r="BA407" s="212" t="s">
        <v>127</v>
      </c>
      <c r="BB407" s="212" t="s">
        <v>209</v>
      </c>
      <c r="BC407" s="212" t="s">
        <v>129</v>
      </c>
      <c r="BD407" s="222" t="s">
        <v>130</v>
      </c>
      <c r="BE407" s="221" t="s">
        <v>125</v>
      </c>
      <c r="BF407" s="212" t="s">
        <v>126</v>
      </c>
      <c r="BG407" s="212" t="s">
        <v>127</v>
      </c>
      <c r="BH407" s="212" t="s">
        <v>209</v>
      </c>
      <c r="BI407" s="212" t="s">
        <v>129</v>
      </c>
      <c r="BJ407" s="222" t="s">
        <v>130</v>
      </c>
      <c r="BK407" s="221" t="s">
        <v>125</v>
      </c>
      <c r="BL407" s="212" t="s">
        <v>126</v>
      </c>
      <c r="BM407" s="212" t="s">
        <v>127</v>
      </c>
      <c r="BN407" s="212" t="s">
        <v>209</v>
      </c>
      <c r="BO407" s="212" t="s">
        <v>129</v>
      </c>
      <c r="BP407" s="222" t="s">
        <v>130</v>
      </c>
      <c r="BQ407" s="221" t="s">
        <v>125</v>
      </c>
      <c r="BR407" s="212" t="s">
        <v>126</v>
      </c>
      <c r="BS407" s="212" t="s">
        <v>127</v>
      </c>
      <c r="BT407" s="212" t="s">
        <v>209</v>
      </c>
      <c r="BU407" s="212" t="s">
        <v>129</v>
      </c>
      <c r="BV407" s="222" t="s">
        <v>130</v>
      </c>
    </row>
    <row r="408" spans="2:74">
      <c r="B408" s="217" t="s">
        <v>131</v>
      </c>
      <c r="C408" s="541">
        <f>COUNTIFS('Faturamento NNE'!$E$2:$E$707,'Infos Relatório'!$B$406,'Faturamento NNE'!$F$2:$F$707,'Infos Relatório'!$B408,'Faturamento NNE'!$AA$2:$AA$707,'Infos Relatório'!C$1)</f>
        <v>0</v>
      </c>
      <c r="D408" s="542">
        <f>SUMIFS('Faturamento NNE'!$H$2:$H$707,'Faturamento NNE'!$E$2:$E$707,'Infos Relatório'!$B$406,'Faturamento NNE'!$F$2:$F$707,'Infos Relatório'!$B408,'Faturamento NNE'!$AA$2:$AA$707,'Infos Relatório'!C$1)</f>
        <v>0</v>
      </c>
      <c r="E408" s="543">
        <f>SUMIFS('Faturamento NNE'!$K$2:$K$707,'Faturamento NNE'!$E$2:$E$707,'Infos Relatório'!$B$406,'Faturamento NNE'!$F$2:$F$707,'Infos Relatório'!$B408,'Faturamento NNE'!$AA$2:$AA$707,'Infos Relatório'!C$1)</f>
        <v>0</v>
      </c>
      <c r="F408" s="544">
        <f>SUMIFS('Faturamento NNE'!$P$2:$P$707,'Faturamento NNE'!$E$2:$E$707,'Infos Relatório'!$B$406,'Faturamento NNE'!$F$2:$F$707,'Infos Relatório'!$B408,'Faturamento NNE'!$AA$2:$AA$707,'Infos Relatório'!C$1,'Faturamento NNE'!$U$2:$U$707,"Sim")+SUMIFS('Faturamento NNE'!$Q$2:$Q$707,'Faturamento NNE'!$E$2:$E$707,'Infos Relatório'!$B$406,'Faturamento NNE'!$F$2:$F$707,'Infos Relatório'!$B408,'Faturamento NNE'!$AA$2:$AA$707,'Infos Relatório'!C$1,'Faturamento NNE'!$U$2:$U$707,"Sim")</f>
        <v>0</v>
      </c>
      <c r="G408" s="283" t="e">
        <f>F408/E408</f>
        <v>#DIV/0!</v>
      </c>
      <c r="H408" s="545">
        <f>SUMIFS('Faturamento NNE'!$I$2:$I$707,'Faturamento NNE'!$E$2:$E$707,'Infos Relatório'!$B$406,'Faturamento NNE'!$F$2:$F$707,'Infos Relatório'!$B408,'Faturamento NNE'!$AA$2:$AA$707,'Infos Relatório'!C$1)</f>
        <v>0</v>
      </c>
      <c r="I408" s="541">
        <f>COUNTIFS('Faturamento NNE'!$E$2:$E$707,'Infos Relatório'!$B$406,'Faturamento NNE'!$F$2:$F$707,'Infos Relatório'!$B408,'Faturamento NNE'!$AA$2:$AA$707,'Infos Relatório'!I$1)</f>
        <v>0</v>
      </c>
      <c r="J408" s="542">
        <f>SUMIFS('Faturamento NNE'!$H$2:$H$707,'Faturamento NNE'!$E$2:$E$707,'Infos Relatório'!$B$406,'Faturamento NNE'!$F$2:$F$707,'Infos Relatório'!$B408,'Faturamento NNE'!$AA$2:$AA$707,'Infos Relatório'!I$1)</f>
        <v>0</v>
      </c>
      <c r="K408" s="543">
        <f>SUMIFS('Faturamento NNE'!$K$2:$K$707,'Faturamento NNE'!$E$2:$E$707,'Infos Relatório'!$B$406,'Faturamento NNE'!$F$2:$F$707,'Infos Relatório'!$B408,'Faturamento NNE'!$AA$2:$AA$707,'Infos Relatório'!I$1)</f>
        <v>0</v>
      </c>
      <c r="L408" s="544">
        <f>SUMIFS('Faturamento NNE'!$P$2:$P$707,'Faturamento NNE'!$E$2:$E$707,'Infos Relatório'!$B$406,'Faturamento NNE'!$F$2:$F$707,'Infos Relatório'!$B408,'Faturamento NNE'!$AA$2:$AA$707,'Infos Relatório'!I$1,'Faturamento NNE'!$U$2:$U$707,"Sim")+SUMIFS('Faturamento NNE'!$Q$2:$Q$707,'Faturamento NNE'!$E$2:$E$707,'Infos Relatório'!$B$406,'Faturamento NNE'!$F$2:$F$707,'Infos Relatório'!$B408,'Faturamento NNE'!$AA$2:$AA$707,'Infos Relatório'!I$1,'Faturamento NNE'!$U$2:$U$707,"Sim")</f>
        <v>0</v>
      </c>
      <c r="M408" s="283" t="e">
        <f>L408/K408</f>
        <v>#DIV/0!</v>
      </c>
      <c r="N408" s="545">
        <f>SUMIFS('Faturamento NNE'!$I$2:$I$707,'Faturamento NNE'!$E$2:$E$707,'Infos Relatório'!$B$406,'Faturamento NNE'!$F$2:$F$707,'Infos Relatório'!$B408,'Faturamento NNE'!$AA$2:$AA$707,'Infos Relatório'!I$1)</f>
        <v>0</v>
      </c>
      <c r="O408" s="541">
        <f>COUNTIFS('Faturamento NNE'!$E$2:$E$707,'Infos Relatório'!$B$406,'Faturamento NNE'!$F$2:$F$707,'Infos Relatório'!$B408,'Faturamento NNE'!$AA$2:$AA$707,'Infos Relatório'!O$1)</f>
        <v>0</v>
      </c>
      <c r="P408" s="542">
        <f>SUMIFS('Faturamento NNE'!$H$2:$H$707,'Faturamento NNE'!$E$2:$E$707,'Infos Relatório'!$B$406,'Faturamento NNE'!$F$2:$F$707,'Infos Relatório'!$B408,'Faturamento NNE'!$AA$2:$AA$707,'Infos Relatório'!O$1)</f>
        <v>0</v>
      </c>
      <c r="Q408" s="542">
        <f>SUMIFS('Faturamento NNE'!$K$2:$K$707,'Faturamento NNE'!$E$2:$E$707,'Infos Relatório'!$B$406,'Faturamento NNE'!$F$2:$F$707,'Infos Relatório'!$B408,'Faturamento NNE'!$AA$2:$AA$707,'Infos Relatório'!O$1)</f>
        <v>0</v>
      </c>
      <c r="R408" s="546">
        <f>SUMIFS('Faturamento NNE'!$P$2:$P$707,'Faturamento NNE'!$E$2:$E$707,'Infos Relatório'!$B$406,'Faturamento NNE'!$F$2:$F$707,'Infos Relatório'!$B408,'Faturamento NNE'!$AA$2:$AA$707,'Infos Relatório'!O$1,'Faturamento NNE'!$U$2:$U$707,"Sim")+SUMIFS('Faturamento NNE'!$Q$2:$Q$707,'Faturamento NNE'!$E$2:$E$707,'Infos Relatório'!$B$406,'Faturamento NNE'!$F$2:$F$707,'Infos Relatório'!$B408,'Faturamento NNE'!$AA$2:$AA$707,'Infos Relatório'!O$1,'Faturamento NNE'!$U$2:$U$707,"Sim")</f>
        <v>0</v>
      </c>
      <c r="S408" s="227" t="e">
        <f>R408/Q408</f>
        <v>#DIV/0!</v>
      </c>
      <c r="T408" s="545">
        <f>SUMIFS('Faturamento NNE'!$I$2:$I$707,'Faturamento NNE'!$E$2:$E$707,'Infos Relatório'!$B$406,'Faturamento NNE'!$F$2:$F$707,'Infos Relatório'!$B408,'Faturamento NNE'!$AA$2:$AA$707,'Infos Relatório'!O$1)</f>
        <v>0</v>
      </c>
      <c r="U408" s="541">
        <f>COUNTIFS('Faturamento NNE'!$E$2:$E$707,'Infos Relatório'!$B$406,'Faturamento NNE'!$F$2:$F$707,'Infos Relatório'!$B408,'Faturamento NNE'!$AA$2:$AA$707,'Infos Relatório'!U$1)</f>
        <v>0</v>
      </c>
      <c r="V408" s="542">
        <f>SUMIFS('Faturamento NNE'!$H$2:$H$707,'Faturamento NNE'!$E$2:$E$707,'Infos Relatório'!$B$406,'Faturamento NNE'!$F$2:$F$707,'Infos Relatório'!$B408,'Faturamento NNE'!$AA$2:$AA$707,'Infos Relatório'!U$1)</f>
        <v>0</v>
      </c>
      <c r="W408" s="542">
        <f>SUMIFS('Faturamento NNE'!$K$2:$K$707,'Faturamento NNE'!$E$2:$E$707,'Infos Relatório'!$B$406,'Faturamento NNE'!$F$2:$F$707,'Infos Relatório'!$B408,'Faturamento NNE'!$AA$2:$AA$707,'Infos Relatório'!U$1)</f>
        <v>0</v>
      </c>
      <c r="X408" s="546">
        <f>SUMIFS('Faturamento NNE'!$P$2:$P$707,'Faturamento NNE'!$E$2:$E$707,'Infos Relatório'!$B$406,'Faturamento NNE'!$F$2:$F$707,'Infos Relatório'!$B408,'Faturamento NNE'!$AA$2:$AA$707,'Infos Relatório'!U$1,'Faturamento NNE'!$U$2:$U$707,"Sim")+SUMIFS('Faturamento NNE'!$Q$2:$Q$707,'Faturamento NNE'!$E$2:$E$707,'Infos Relatório'!$B$406,'Faturamento NNE'!$F$2:$F$707,'Infos Relatório'!$B408,'Faturamento NNE'!$AA$2:$AA$707,'Infos Relatório'!U$1,'Faturamento NNE'!$U$2:$U$707,"Sim")</f>
        <v>0</v>
      </c>
      <c r="Y408" s="227" t="e">
        <f>X408/W408</f>
        <v>#DIV/0!</v>
      </c>
      <c r="Z408" s="545">
        <f>SUMIFS('Faturamento NNE'!$I$2:$I$707,'Faturamento NNE'!$E$2:$E$707,'Infos Relatório'!$B$406,'Faturamento NNE'!$F$2:$F$707,'Infos Relatório'!$B408,'Faturamento NNE'!$AA$2:$AA$707,'Infos Relatório'!U$1)</f>
        <v>0</v>
      </c>
      <c r="AA408" s="541">
        <f>COUNTIFS('Faturamento NNE'!$E$2:$E$707,'Infos Relatório'!$B$406,'Faturamento NNE'!$F$2:$F$707,'Infos Relatório'!$B408,'Faturamento NNE'!$AA$2:$AA$707,'Infos Relatório'!AA$1)</f>
        <v>0</v>
      </c>
      <c r="AB408" s="542">
        <f>SUMIFS('Faturamento NNE'!$H$2:$H$707,'Faturamento NNE'!$E$2:$E$707,'Infos Relatório'!$B$406,'Faturamento NNE'!$F$2:$F$707,'Infos Relatório'!$B408,'Faturamento NNE'!$AA$2:$AA$707,'Infos Relatório'!AA$1)</f>
        <v>0</v>
      </c>
      <c r="AC408" s="542">
        <f>SUMIFS('Faturamento NNE'!$K$2:$K$707,'Faturamento NNE'!$E$2:$E$707,'Infos Relatório'!$B$406,'Faturamento NNE'!$F$2:$F$707,'Infos Relatório'!$B408,'Faturamento NNE'!$AA$2:$AA$707,'Infos Relatório'!AA$1)</f>
        <v>0</v>
      </c>
      <c r="AD408" s="546">
        <f>SUMIFS('Faturamento NNE'!$P$2:$P$707,'Faturamento NNE'!$E$2:$E$707,'Infos Relatório'!$B$406,'Faturamento NNE'!$F$2:$F$707,'Infos Relatório'!$B408,'Faturamento NNE'!$AA$2:$AA$707,'Infos Relatório'!AA$1,'Faturamento NNE'!$U$2:$U$707,"Sim")+SUMIFS('Faturamento NNE'!$Q$2:$Q$707,'Faturamento NNE'!$E$2:$E$707,'Infos Relatório'!$B$406,'Faturamento NNE'!$F$2:$F$707,'Infos Relatório'!$B408,'Faturamento NNE'!$AA$2:$AA$707,'Infos Relatório'!AA$1,'Faturamento NNE'!$U$2:$U$707,"Sim")</f>
        <v>0</v>
      </c>
      <c r="AE408" s="227" t="e">
        <f>AD408/AC408</f>
        <v>#DIV/0!</v>
      </c>
      <c r="AF408" s="545">
        <f>SUMIFS('Faturamento NNE'!$I$2:$I$707,'Faturamento NNE'!$E$2:$E$707,'Infos Relatório'!$B$406,'Faturamento NNE'!$F$2:$F$707,'Infos Relatório'!$B408,'Faturamento NNE'!$AA$2:$AA$707,'Infos Relatório'!AA$1)</f>
        <v>0</v>
      </c>
      <c r="AG408" s="541">
        <f>COUNTIFS('Faturamento NNE'!$E$2:$E$707,'Infos Relatório'!$B$406,'Faturamento NNE'!$F$2:$F$707,'Infos Relatório'!$B408,'Faturamento NNE'!$AA$2:$AA$707,'Infos Relatório'!AG$1)</f>
        <v>0</v>
      </c>
      <c r="AH408" s="542">
        <f>SUMIFS('Faturamento NNE'!$H$2:$H$707,'Faturamento NNE'!$E$2:$E$707,'Infos Relatório'!$B$406,'Faturamento NNE'!$F$2:$F$707,'Infos Relatório'!$B408,'Faturamento NNE'!$AA$2:$AA$707,'Infos Relatório'!AG$1)</f>
        <v>0</v>
      </c>
      <c r="AI408" s="542">
        <f>SUMIFS('Faturamento NNE'!$K$2:$K$707,'Faturamento NNE'!$E$2:$E$707,'Infos Relatório'!$B$406,'Faturamento NNE'!$F$2:$F$707,'Infos Relatório'!$B408,'Faturamento NNE'!$AA$2:$AA$707,'Infos Relatório'!AG$1)</f>
        <v>0</v>
      </c>
      <c r="AJ408" s="546">
        <f>SUMIFS('Faturamento NNE'!$P$2:$P$707,'Faturamento NNE'!$E$2:$E$707,'Infos Relatório'!$B$406,'Faturamento NNE'!$F$2:$F$707,'Infos Relatório'!$B408,'Faturamento NNE'!$AA$2:$AA$707,'Infos Relatório'!AG$1,'Faturamento NNE'!$U$2:$U$707,"Sim")+SUMIFS('Faturamento NNE'!$Q$2:$Q$707,'Faturamento NNE'!$E$2:$E$707,'Infos Relatório'!$B$406,'Faturamento NNE'!$F$2:$F$707,'Infos Relatório'!$B408,'Faturamento NNE'!$AA$2:$AA$707,'Infos Relatório'!AG$1,'Faturamento NNE'!$U$2:$U$707,"Sim")</f>
        <v>0</v>
      </c>
      <c r="AK408" s="227" t="e">
        <f>AJ408/AI408</f>
        <v>#DIV/0!</v>
      </c>
      <c r="AL408" s="545">
        <f>SUMIFS('Faturamento NNE'!$I$2:$I$707,'Faturamento NNE'!$E$2:$E$707,'Infos Relatório'!$B$406,'Faturamento NNE'!$F$2:$F$707,'Infos Relatório'!$B408,'Faturamento NNE'!$AA$2:$AA$707,'Infos Relatório'!AG$1)</f>
        <v>0</v>
      </c>
      <c r="AM408" s="541">
        <f>COUNTIFS('Faturamento NNE'!$E$2:$E$707,'Infos Relatório'!$B$406,'Faturamento NNE'!$F$2:$F$707,'Infos Relatório'!$B408,'Faturamento NNE'!$AA$2:$AA$707,'Infos Relatório'!AM$1)</f>
        <v>0</v>
      </c>
      <c r="AN408" s="542">
        <f>SUMIFS('Faturamento NNE'!$H$2:$H$707,'Faturamento NNE'!$E$2:$E$707,'Infos Relatório'!$B$406,'Faturamento NNE'!$F$2:$F$707,'Infos Relatório'!$B408,'Faturamento NNE'!$AA$2:$AA$707,'Infos Relatório'!AM$1)</f>
        <v>0</v>
      </c>
      <c r="AO408" s="542">
        <f>SUMIFS('Faturamento NNE'!$K$2:$K$707,'Faturamento NNE'!$E$2:$E$707,'Infos Relatório'!$B$406,'Faturamento NNE'!$F$2:$F$707,'Infos Relatório'!$B408,'Faturamento NNE'!$AA$2:$AA$707,'Infos Relatório'!AM$1)</f>
        <v>0</v>
      </c>
      <c r="AP408" s="546">
        <f>SUMIFS('Faturamento NNE'!$P$2:$P$707,'Faturamento NNE'!$E$2:$E$707,'Infos Relatório'!$B$406,'Faturamento NNE'!$F$2:$F$707,'Infos Relatório'!$B408,'Faturamento NNE'!$AA$2:$AA$707,'Infos Relatório'!AM$1,'Faturamento NNE'!$U$2:$U$707,"Sim")+SUMIFS('Faturamento NNE'!$Q$2:$Q$707,'Faturamento NNE'!$E$2:$E$707,'Infos Relatório'!$B$406,'Faturamento NNE'!$F$2:$F$707,'Infos Relatório'!$B408,'Faturamento NNE'!$AA$2:$AA$707,'Infos Relatório'!AM$1,'Faturamento NNE'!$U$2:$U$707,"Sim")</f>
        <v>0</v>
      </c>
      <c r="AQ408" s="227" t="e">
        <f>AP408/AO408</f>
        <v>#DIV/0!</v>
      </c>
      <c r="AR408" s="545">
        <f>SUMIFS('Faturamento NNE'!$I$2:$I$707,'Faturamento NNE'!$E$2:$E$707,'Infos Relatório'!$B$406,'Faturamento NNE'!$F$2:$F$707,'Infos Relatório'!$B408,'Faturamento NNE'!$AA$2:$AA$707,'Infos Relatório'!AM$1)</f>
        <v>0</v>
      </c>
      <c r="AS408" s="541">
        <f>COUNTIFS('Faturamento NNE'!$E$2:$E$707,'Infos Relatório'!$B$406,'Faturamento NNE'!$F$2:$F$707,'Infos Relatório'!$B408,'Faturamento NNE'!$AA$2:$AA$707,'Infos Relatório'!AS$1)</f>
        <v>0</v>
      </c>
      <c r="AT408" s="542">
        <f>SUMIFS('Faturamento NNE'!$H$2:$H$707,'Faturamento NNE'!$E$2:$E$707,'Infos Relatório'!$B$406,'Faturamento NNE'!$F$2:$F$707,'Infos Relatório'!$B408,'Faturamento NNE'!$AA$2:$AA$707,'Infos Relatório'!AS$1)</f>
        <v>0</v>
      </c>
      <c r="AU408" s="542">
        <f>SUMIFS('Faturamento NNE'!$K$2:$K$707,'Faturamento NNE'!$E$2:$E$707,'Infos Relatório'!$B$406,'Faturamento NNE'!$F$2:$F$707,'Infos Relatório'!$B408,'Faturamento NNE'!$AA$2:$AA$707,'Infos Relatório'!AS$1)</f>
        <v>0</v>
      </c>
      <c r="AV408" s="546">
        <f>SUMIFS('Faturamento NNE'!$P$2:$P$707,'Faturamento NNE'!$E$2:$E$707,'Infos Relatório'!$B$406,'Faturamento NNE'!$F$2:$F$707,'Infos Relatório'!$B408,'Faturamento NNE'!$AA$2:$AA$707,'Infos Relatório'!AS$1,'Faturamento NNE'!$U$2:$U$707,"Sim")+SUMIFS('Faturamento NNE'!$Q$2:$Q$707,'Faturamento NNE'!$E$2:$E$707,'Infos Relatório'!$B$406,'Faturamento NNE'!$F$2:$F$707,'Infos Relatório'!$B408,'Faturamento NNE'!$AA$2:$AA$707,'Infos Relatório'!AS$1,'Faturamento NNE'!$U$2:$U$707,"Sim")</f>
        <v>0</v>
      </c>
      <c r="AW408" s="227" t="e">
        <f>AV408/AU408</f>
        <v>#DIV/0!</v>
      </c>
      <c r="AX408" s="545">
        <f>SUMIFS('Faturamento NNE'!$I$2:$I$707,'Faturamento NNE'!$E$2:$E$707,'Infos Relatório'!$B$406,'Faturamento NNE'!$F$2:$F$707,'Infos Relatório'!$B408,'Faturamento NNE'!$AA$2:$AA$707,'Infos Relatório'!AS$1)</f>
        <v>0</v>
      </c>
      <c r="AY408" s="541">
        <f>COUNTIFS('Faturamento NNE'!$E$2:$E$707,'Infos Relatório'!$B$406,'Faturamento NNE'!$F$2:$F$707,'Infos Relatório'!$B408,'Faturamento NNE'!$AA$2:$AA$707,'Infos Relatório'!AY$1)</f>
        <v>0</v>
      </c>
      <c r="AZ408" s="542">
        <f>SUMIFS('Faturamento NNE'!$H$2:$H$707,'Faturamento NNE'!$E$2:$E$707,'Infos Relatório'!$B$406,'Faturamento NNE'!$F$2:$F$707,'Infos Relatório'!$B408,'Faturamento NNE'!$AA$2:$AA$707,'Infos Relatório'!AY$1)</f>
        <v>0</v>
      </c>
      <c r="BA408" s="542">
        <f>SUMIFS('Faturamento NNE'!$K$2:$K$707,'Faturamento NNE'!$E$2:$E$707,'Infos Relatório'!$B$406,'Faturamento NNE'!$F$2:$F$707,'Infos Relatório'!$B408,'Faturamento NNE'!$AA$2:$AA$707,'Infos Relatório'!AY$1)</f>
        <v>0</v>
      </c>
      <c r="BB408" s="546">
        <f>SUMIFS('Faturamento NNE'!$P$2:$P$707,'Faturamento NNE'!$E$2:$E$707,'Infos Relatório'!$B$406,'Faturamento NNE'!$F$2:$F$707,'Infos Relatório'!$B408,'Faturamento NNE'!$AA$2:$AA$707,'Infos Relatório'!AY$1,'Faturamento NNE'!$U$2:$U$707,"Sim")+SUMIFS('Faturamento NNE'!$Q$2:$Q$707,'Faturamento NNE'!$E$2:$E$707,'Infos Relatório'!$B$406,'Faturamento NNE'!$F$2:$F$707,'Infos Relatório'!$B408,'Faturamento NNE'!$AA$2:$AA$707,'Infos Relatório'!AY$1,'Faturamento NNE'!$U$2:$U$707,"Sim")</f>
        <v>0</v>
      </c>
      <c r="BC408" s="227" t="e">
        <f>BB408/BA408</f>
        <v>#DIV/0!</v>
      </c>
      <c r="BD408" s="545">
        <f>SUMIFS('Faturamento NNE'!$I$2:$I$707,'Faturamento NNE'!$E$2:$E$707,'Infos Relatório'!$B$406,'Faturamento NNE'!$F$2:$F$707,'Infos Relatório'!$B408,'Faturamento NNE'!$AA$2:$AA$707,'Infos Relatório'!AY$1)</f>
        <v>0</v>
      </c>
      <c r="BE408" s="541">
        <f>COUNTIFS('Faturamento NNE'!$E$2:$E$707,'Infos Relatório'!$B$406,'Faturamento NNE'!$F$2:$F$707,'Infos Relatório'!$B408,'Faturamento NNE'!$AA$2:$AA$707,'Infos Relatório'!BE$1)</f>
        <v>0</v>
      </c>
      <c r="BF408" s="542">
        <f>SUMIFS('Faturamento NNE'!$H$2:$H$707,'Faturamento NNE'!$E$2:$E$707,'Infos Relatório'!$B$406,'Faturamento NNE'!$F$2:$F$707,'Infos Relatório'!$B408,'Faturamento NNE'!$AA$2:$AA$707,'Infos Relatório'!BE$1)</f>
        <v>0</v>
      </c>
      <c r="BG408" s="542">
        <f>SUMIFS('Faturamento NNE'!$K$2:$K$707,'Faturamento NNE'!$E$2:$E$707,'Infos Relatório'!$B$406,'Faturamento NNE'!$F$2:$F$707,'Infos Relatório'!$B408,'Faturamento NNE'!$AA$2:$AA$707,'Infos Relatório'!BE$1)</f>
        <v>0</v>
      </c>
      <c r="BH408" s="546">
        <f>SUMIFS('Faturamento NNE'!$P$2:$P$707,'Faturamento NNE'!$E$2:$E$707,'Infos Relatório'!$B$406,'Faturamento NNE'!$F$2:$F$707,'Infos Relatório'!$B408,'Faturamento NNE'!$AA$2:$AA$707,'Infos Relatório'!BE$1,'Faturamento NNE'!$U$2:$U$707,"Sim")+SUMIFS('Faturamento NNE'!$Q$2:$Q$707,'Faturamento NNE'!$E$2:$E$707,'Infos Relatório'!$B$406,'Faturamento NNE'!$F$2:$F$707,'Infos Relatório'!$B408,'Faturamento NNE'!$AA$2:$AA$707,'Infos Relatório'!BE$1,'Faturamento NNE'!$U$2:$U$707,"Sim")</f>
        <v>0</v>
      </c>
      <c r="BI408" s="227" t="e">
        <f>BH408/BG408</f>
        <v>#DIV/0!</v>
      </c>
      <c r="BJ408" s="545">
        <f>SUMIFS('Faturamento NNE'!$I$2:$I$707,'Faturamento NNE'!$E$2:$E$707,'Infos Relatório'!$B$406,'Faturamento NNE'!$F$2:$F$707,'Infos Relatório'!$B408,'Faturamento NNE'!$AA$2:$AA$707,'Infos Relatório'!BE$1)</f>
        <v>0</v>
      </c>
      <c r="BK408" s="541">
        <f>COUNTIFS('Faturamento NNE'!$E$2:$E$707,'Infos Relatório'!$B$406,'Faturamento NNE'!$F$2:$F$707,'Infos Relatório'!$B408,'Faturamento NNE'!$AA$2:$AA$707,'Infos Relatório'!BK$1)</f>
        <v>0</v>
      </c>
      <c r="BL408" s="542">
        <f>SUMIFS('Faturamento NNE'!$H$2:$H$707,'Faturamento NNE'!$E$2:$E$707,'Infos Relatório'!$B$406,'Faturamento NNE'!$F$2:$F$707,'Infos Relatório'!$B408,'Faturamento NNE'!$AA$2:$AA$707,'Infos Relatório'!BK$1)</f>
        <v>0</v>
      </c>
      <c r="BM408" s="542">
        <f>SUMIFS('Faturamento NNE'!$K$2:$K$707,'Faturamento NNE'!$E$2:$E$707,'Infos Relatório'!$B$406,'Faturamento NNE'!$F$2:$F$707,'Infos Relatório'!$B408,'Faturamento NNE'!$AA$2:$AA$707,'Infos Relatório'!BK$1)</f>
        <v>0</v>
      </c>
      <c r="BN408" s="546">
        <f>SUMIFS('Faturamento NNE'!$P$2:$P$707,'Faturamento NNE'!$E$2:$E$707,'Infos Relatório'!$B$406,'Faturamento NNE'!$F$2:$F$707,'Infos Relatório'!$B408,'Faturamento NNE'!$AA$2:$AA$707,'Infos Relatório'!BK$1,'Faturamento NNE'!$U$2:$U$707,"Sim")+SUMIFS('Faturamento NNE'!$Q$2:$Q$707,'Faturamento NNE'!$E$2:$E$707,'Infos Relatório'!$B$406,'Faturamento NNE'!$F$2:$F$707,'Infos Relatório'!$B408,'Faturamento NNE'!$AA$2:$AA$707,'Infos Relatório'!BK$1,'Faturamento NNE'!$U$2:$U$707,"Sim")</f>
        <v>0</v>
      </c>
      <c r="BO408" s="227" t="e">
        <f>BN408/BM408</f>
        <v>#DIV/0!</v>
      </c>
      <c r="BP408" s="545">
        <f>SUMIFS('Faturamento NNE'!$I$2:$I$707,'Faturamento NNE'!$E$2:$E$707,'Infos Relatório'!$B$406,'Faturamento NNE'!$F$2:$F$707,'Infos Relatório'!$B408,'Faturamento NNE'!$AA$2:$AA$707,'Infos Relatório'!BK$1)</f>
        <v>0</v>
      </c>
      <c r="BQ408" s="541">
        <f>COUNTIFS('Faturamento NNE'!$E$2:$E$707,'Infos Relatório'!$B$406,'Faturamento NNE'!$F$2:$F$707,'Infos Relatório'!$B408,'Faturamento NNE'!$AA$2:$AA$707,'Infos Relatório'!BQ$1)</f>
        <v>0</v>
      </c>
      <c r="BR408" s="542">
        <f>SUMIFS('Faturamento NNE'!$H$2:$H$707,'Faturamento NNE'!$E$2:$E$707,'Infos Relatório'!$B$406,'Faturamento NNE'!$F$2:$F$707,'Infos Relatório'!$B408,'Faturamento NNE'!$AA$2:$AA$707,'Infos Relatório'!BQ$1)</f>
        <v>0</v>
      </c>
      <c r="BS408" s="542">
        <f>SUMIFS('Faturamento NNE'!$K$2:$K$707,'Faturamento NNE'!$E$2:$E$707,'Infos Relatório'!$B$406,'Faturamento NNE'!$F$2:$F$707,'Infos Relatório'!$B408,'Faturamento NNE'!$AA$2:$AA$707,'Infos Relatório'!BQ$1)</f>
        <v>0</v>
      </c>
      <c r="BT408" s="546">
        <f>SUMIFS('Faturamento NNE'!$P$2:$P$707,'Faturamento NNE'!$E$2:$E$707,'Infos Relatório'!$B$406,'Faturamento NNE'!$F$2:$F$707,'Infos Relatório'!$B408,'Faturamento NNE'!$AA$2:$AA$707,'Infos Relatório'!BQ$1,'Faturamento NNE'!$U$2:$U$707,"Sim")+SUMIFS('Faturamento NNE'!$Q$2:$Q$707,'Faturamento NNE'!$E$2:$E$707,'Infos Relatório'!$B$406,'Faturamento NNE'!$F$2:$F$707,'Infos Relatório'!$B408,'Faturamento NNE'!$AA$2:$AA$707,'Infos Relatório'!BQ$1,'Faturamento NNE'!$U$2:$U$707,"Sim")</f>
        <v>0</v>
      </c>
      <c r="BU408" s="227" t="e">
        <f>BT408/BS408</f>
        <v>#DIV/0!</v>
      </c>
      <c r="BV408" s="545">
        <f>SUMIFS('Faturamento NNE'!$I$2:$I$707,'Faturamento NNE'!$E$2:$E$707,'Infos Relatório'!$B$406,'Faturamento NNE'!$F$2:$F$707,'Infos Relatório'!$B408,'Faturamento NNE'!$AA$2:$AA$707,'Infos Relatório'!BQ$1)</f>
        <v>0</v>
      </c>
    </row>
    <row r="409" spans="2:74">
      <c r="B409" s="217" t="s">
        <v>132</v>
      </c>
      <c r="C409" s="541">
        <f>COUNTIFS('Faturamento NNE'!$E$2:$E$707,'Infos Relatório'!$B$406,'Faturamento NNE'!$F$2:$F$707,'Infos Relatório'!$B409,'Faturamento NNE'!$AA$2:$AA$707,'Infos Relatório'!C$1)</f>
        <v>0</v>
      </c>
      <c r="D409" s="542">
        <f>SUMIFS('Faturamento NNE'!$H$2:$H$707,'Faturamento NNE'!$E$2:$E$707,'Infos Relatório'!$B$406,'Faturamento NNE'!$F$2:$F$707,'Infos Relatório'!$B409,'Faturamento NNE'!$AA$2:$AA$707,'Infos Relatório'!C$1)</f>
        <v>0</v>
      </c>
      <c r="E409" s="543">
        <f>SUMIFS('Faturamento NNE'!$K$2:$K$707,'Faturamento NNE'!$E$2:$E$707,'Infos Relatório'!$B$406,'Faturamento NNE'!$F$2:$F$707,'Infos Relatório'!$B409,'Faturamento NNE'!$AA$2:$AA$707,'Infos Relatório'!C$1)</f>
        <v>0</v>
      </c>
      <c r="F409" s="544">
        <f>SUMIFS('Faturamento NNE'!$P$2:$P$707,'Faturamento NNE'!$E$2:$E$707,'Infos Relatório'!$B$406,'Faturamento NNE'!$F$2:$F$707,'Infos Relatório'!$B409,'Faturamento NNE'!$AA$2:$AA$707,'Infos Relatório'!C$1,'Faturamento NNE'!$U$2:$U$707,"Sim")+SUMIFS('Faturamento NNE'!$Q$2:$Q$707,'Faturamento NNE'!$E$2:$E$707,'Infos Relatório'!$B$406,'Faturamento NNE'!$F$2:$F$707,'Infos Relatório'!$B409,'Faturamento NNE'!$AA$2:$AA$707,'Infos Relatório'!C$1,'Faturamento NNE'!$U$2:$U$707,"Sim")</f>
        <v>0</v>
      </c>
      <c r="G409" s="283" t="e">
        <f t="shared" ref="G409:G472" si="144">F409/E409</f>
        <v>#DIV/0!</v>
      </c>
      <c r="H409" s="545">
        <f>SUMIFS('Faturamento NNE'!$I$2:$I$707,'Faturamento NNE'!$E$2:$E$707,'Infos Relatório'!$B$406,'Faturamento NNE'!$F$2:$F$707,'Infos Relatório'!$B409,'Faturamento NNE'!$AA$2:$AA$707,'Infos Relatório'!C$1)</f>
        <v>0</v>
      </c>
      <c r="I409" s="541">
        <f>COUNTIFS('Faturamento NNE'!$E$2:$E$707,'Infos Relatório'!$B$406,'Faturamento NNE'!$F$2:$F$707,'Infos Relatório'!$B409,'Faturamento NNE'!$AA$2:$AA$707,'Infos Relatório'!I$1)</f>
        <v>0</v>
      </c>
      <c r="J409" s="542">
        <f>SUMIFS('Faturamento NNE'!$H$2:$H$707,'Faturamento NNE'!$E$2:$E$707,'Infos Relatório'!$B$406,'Faturamento NNE'!$F$2:$F$707,'Infos Relatório'!$B409,'Faturamento NNE'!$AA$2:$AA$707,'Infos Relatório'!I$1)</f>
        <v>0</v>
      </c>
      <c r="K409" s="543">
        <f>SUMIFS('Faturamento NNE'!$K$2:$K$707,'Faturamento NNE'!$E$2:$E$707,'Infos Relatório'!$B$406,'Faturamento NNE'!$F$2:$F$707,'Infos Relatório'!$B409,'Faturamento NNE'!$AA$2:$AA$707,'Infos Relatório'!I$1)</f>
        <v>0</v>
      </c>
      <c r="L409" s="544">
        <f>SUMIFS('Faturamento NNE'!$P$2:$P$707,'Faturamento NNE'!$E$2:$E$707,'Infos Relatório'!$B$406,'Faturamento NNE'!$F$2:$F$707,'Infos Relatório'!$B409,'Faturamento NNE'!$AA$2:$AA$707,'Infos Relatório'!I$1,'Faturamento NNE'!$U$2:$U$707,"Sim")+SUMIFS('Faturamento NNE'!$Q$2:$Q$707,'Faturamento NNE'!$E$2:$E$707,'Infos Relatório'!$B$406,'Faturamento NNE'!$F$2:$F$707,'Infos Relatório'!$B409,'Faturamento NNE'!$AA$2:$AA$707,'Infos Relatório'!I$1,'Faturamento NNE'!$U$2:$U$707,"Sim")</f>
        <v>0</v>
      </c>
      <c r="M409" s="283" t="e">
        <f t="shared" ref="M409:M472" si="145">L409/K409</f>
        <v>#DIV/0!</v>
      </c>
      <c r="N409" s="545">
        <f>SUMIFS('Faturamento NNE'!$I$2:$I$707,'Faturamento NNE'!$E$2:$E$707,'Infos Relatório'!$B$406,'Faturamento NNE'!$F$2:$F$707,'Infos Relatório'!$B409,'Faturamento NNE'!$AA$2:$AA$707,'Infos Relatório'!I$1)</f>
        <v>0</v>
      </c>
      <c r="O409" s="541">
        <f>COUNTIFS('Faturamento NNE'!$E$2:$E$707,'Infos Relatório'!$B$406,'Faturamento NNE'!$F$2:$F$707,'Infos Relatório'!$B409,'Faturamento NNE'!$AA$2:$AA$707,'Infos Relatório'!O$1)</f>
        <v>0</v>
      </c>
      <c r="P409" s="542">
        <f>SUMIFS('Faturamento NNE'!$H$2:$H$707,'Faturamento NNE'!$E$2:$E$707,'Infos Relatório'!$B$406,'Faturamento NNE'!$F$2:$F$707,'Infos Relatório'!$B409,'Faturamento NNE'!$AA$2:$AA$707,'Infos Relatório'!O$1)</f>
        <v>0</v>
      </c>
      <c r="Q409" s="542">
        <f>SUMIFS('Faturamento NNE'!$K$2:$K$707,'Faturamento NNE'!$E$2:$E$707,'Infos Relatório'!$B$406,'Faturamento NNE'!$F$2:$F$707,'Infos Relatório'!$B409,'Faturamento NNE'!$AA$2:$AA$707,'Infos Relatório'!O$1)</f>
        <v>0</v>
      </c>
      <c r="R409" s="546">
        <f>SUMIFS('Faturamento NNE'!$P$2:$P$707,'Faturamento NNE'!$E$2:$E$707,'Infos Relatório'!$B$406,'Faturamento NNE'!$F$2:$F$707,'Infos Relatório'!$B409,'Faturamento NNE'!$AA$2:$AA$707,'Infos Relatório'!O$1,'Faturamento NNE'!$U$2:$U$707,"Sim")+SUMIFS('Faturamento NNE'!$Q$2:$Q$707,'Faturamento NNE'!$E$2:$E$707,'Infos Relatório'!$B$406,'Faturamento NNE'!$F$2:$F$707,'Infos Relatório'!$B409,'Faturamento NNE'!$AA$2:$AA$707,'Infos Relatório'!O$1,'Faturamento NNE'!$U$2:$U$707,"Sim")</f>
        <v>0</v>
      </c>
      <c r="S409" s="227" t="e">
        <f t="shared" ref="S409:S472" si="146">R409/Q409</f>
        <v>#DIV/0!</v>
      </c>
      <c r="T409" s="545">
        <f>SUMIFS('Faturamento NNE'!$I$2:$I$707,'Faturamento NNE'!$E$2:$E$707,'Infos Relatório'!$B$406,'Faturamento NNE'!$F$2:$F$707,'Infos Relatório'!$B409,'Faturamento NNE'!$AA$2:$AA$707,'Infos Relatório'!O$1)</f>
        <v>0</v>
      </c>
      <c r="U409" s="541">
        <f>COUNTIFS('Faturamento NNE'!$E$2:$E$707,'Infos Relatório'!$B$406,'Faturamento NNE'!$F$2:$F$707,'Infos Relatório'!$B409,'Faturamento NNE'!$AA$2:$AA$707,'Infos Relatório'!U$1)</f>
        <v>0</v>
      </c>
      <c r="V409" s="542">
        <f>SUMIFS('Faturamento NNE'!$H$2:$H$707,'Faturamento NNE'!$E$2:$E$707,'Infos Relatório'!$B$406,'Faturamento NNE'!$F$2:$F$707,'Infos Relatório'!$B409,'Faturamento NNE'!$AA$2:$AA$707,'Infos Relatório'!U$1)</f>
        <v>0</v>
      </c>
      <c r="W409" s="542">
        <f>SUMIFS('Faturamento NNE'!$K$2:$K$707,'Faturamento NNE'!$E$2:$E$707,'Infos Relatório'!$B$406,'Faturamento NNE'!$F$2:$F$707,'Infos Relatório'!$B409,'Faturamento NNE'!$AA$2:$AA$707,'Infos Relatório'!U$1)</f>
        <v>0</v>
      </c>
      <c r="X409" s="546">
        <f>SUMIFS('Faturamento NNE'!$P$2:$P$707,'Faturamento NNE'!$E$2:$E$707,'Infos Relatório'!$B$406,'Faturamento NNE'!$F$2:$F$707,'Infos Relatório'!$B409,'Faturamento NNE'!$AA$2:$AA$707,'Infos Relatório'!U$1,'Faturamento NNE'!$U$2:$U$707,"Sim")+SUMIFS('Faturamento NNE'!$Q$2:$Q$707,'Faturamento NNE'!$E$2:$E$707,'Infos Relatório'!$B$406,'Faturamento NNE'!$F$2:$F$707,'Infos Relatório'!$B409,'Faturamento NNE'!$AA$2:$AA$707,'Infos Relatório'!U$1,'Faturamento NNE'!$U$2:$U$707,"Sim")</f>
        <v>0</v>
      </c>
      <c r="Y409" s="227" t="e">
        <f t="shared" ref="Y409:Y472" si="147">X409/W409</f>
        <v>#DIV/0!</v>
      </c>
      <c r="Z409" s="545">
        <f>SUMIFS('Faturamento NNE'!$I$2:$I$707,'Faturamento NNE'!$E$2:$E$707,'Infos Relatório'!$B$406,'Faturamento NNE'!$F$2:$F$707,'Infos Relatório'!$B409,'Faturamento NNE'!$AA$2:$AA$707,'Infos Relatório'!U$1)</f>
        <v>0</v>
      </c>
      <c r="AA409" s="541">
        <f>COUNTIFS('Faturamento NNE'!$E$2:$E$707,'Infos Relatório'!$B$406,'Faturamento NNE'!$F$2:$F$707,'Infos Relatório'!$B409,'Faturamento NNE'!$AA$2:$AA$707,'Infos Relatório'!AA$1)</f>
        <v>0</v>
      </c>
      <c r="AB409" s="542">
        <f>SUMIFS('Faturamento NNE'!$H$2:$H$707,'Faturamento NNE'!$E$2:$E$707,'Infos Relatório'!$B$406,'Faturamento NNE'!$F$2:$F$707,'Infos Relatório'!$B409,'Faturamento NNE'!$AA$2:$AA$707,'Infos Relatório'!AA$1)</f>
        <v>0</v>
      </c>
      <c r="AC409" s="542">
        <f>SUMIFS('Faturamento NNE'!$K$2:$K$707,'Faturamento NNE'!$E$2:$E$707,'Infos Relatório'!$B$406,'Faturamento NNE'!$F$2:$F$707,'Infos Relatório'!$B409,'Faturamento NNE'!$AA$2:$AA$707,'Infos Relatório'!AA$1)</f>
        <v>0</v>
      </c>
      <c r="AD409" s="546">
        <f>SUMIFS('Faturamento NNE'!$P$2:$P$707,'Faturamento NNE'!$E$2:$E$707,'Infos Relatório'!$B$406,'Faturamento NNE'!$F$2:$F$707,'Infos Relatório'!$B409,'Faturamento NNE'!$AA$2:$AA$707,'Infos Relatório'!AA$1,'Faturamento NNE'!$U$2:$U$707,"Sim")+SUMIFS('Faturamento NNE'!$Q$2:$Q$707,'Faturamento NNE'!$E$2:$E$707,'Infos Relatório'!$B$406,'Faturamento NNE'!$F$2:$F$707,'Infos Relatório'!$B409,'Faturamento NNE'!$AA$2:$AA$707,'Infos Relatório'!AA$1,'Faturamento NNE'!$U$2:$U$707,"Sim")</f>
        <v>0</v>
      </c>
      <c r="AE409" s="227" t="e">
        <f t="shared" ref="AE409:AE472" si="148">AD409/AC409</f>
        <v>#DIV/0!</v>
      </c>
      <c r="AF409" s="545">
        <f>SUMIFS('Faturamento NNE'!$I$2:$I$707,'Faturamento NNE'!$E$2:$E$707,'Infos Relatório'!$B$406,'Faturamento NNE'!$F$2:$F$707,'Infos Relatório'!$B409,'Faturamento NNE'!$AA$2:$AA$707,'Infos Relatório'!AA$1)</f>
        <v>0</v>
      </c>
      <c r="AG409" s="541">
        <f>COUNTIFS('Faturamento NNE'!$E$2:$E$707,'Infos Relatório'!$B$406,'Faturamento NNE'!$F$2:$F$707,'Infos Relatório'!$B409,'Faturamento NNE'!$AA$2:$AA$707,'Infos Relatório'!AG$1)</f>
        <v>0</v>
      </c>
      <c r="AH409" s="542">
        <f>SUMIFS('Faturamento NNE'!$H$2:$H$707,'Faturamento NNE'!$E$2:$E$707,'Infos Relatório'!$B$406,'Faturamento NNE'!$F$2:$F$707,'Infos Relatório'!$B409,'Faturamento NNE'!$AA$2:$AA$707,'Infos Relatório'!AG$1)</f>
        <v>0</v>
      </c>
      <c r="AI409" s="542">
        <f>SUMIFS('Faturamento NNE'!$K$2:$K$707,'Faturamento NNE'!$E$2:$E$707,'Infos Relatório'!$B$406,'Faturamento NNE'!$F$2:$F$707,'Infos Relatório'!$B409,'Faturamento NNE'!$AA$2:$AA$707,'Infos Relatório'!AG$1)</f>
        <v>0</v>
      </c>
      <c r="AJ409" s="546">
        <f>SUMIFS('Faturamento NNE'!$P$2:$P$707,'Faturamento NNE'!$E$2:$E$707,'Infos Relatório'!$B$406,'Faturamento NNE'!$F$2:$F$707,'Infos Relatório'!$B409,'Faturamento NNE'!$AA$2:$AA$707,'Infos Relatório'!AG$1,'Faturamento NNE'!$U$2:$U$707,"Sim")+SUMIFS('Faturamento NNE'!$Q$2:$Q$707,'Faturamento NNE'!$E$2:$E$707,'Infos Relatório'!$B$406,'Faturamento NNE'!$F$2:$F$707,'Infos Relatório'!$B409,'Faturamento NNE'!$AA$2:$AA$707,'Infos Relatório'!AG$1,'Faturamento NNE'!$U$2:$U$707,"Sim")</f>
        <v>0</v>
      </c>
      <c r="AK409" s="227" t="e">
        <f t="shared" ref="AK409:AK472" si="149">AJ409/AI409</f>
        <v>#DIV/0!</v>
      </c>
      <c r="AL409" s="545">
        <f>SUMIFS('Faturamento NNE'!$I$2:$I$707,'Faturamento NNE'!$E$2:$E$707,'Infos Relatório'!$B$406,'Faturamento NNE'!$F$2:$F$707,'Infos Relatório'!$B409,'Faturamento NNE'!$AA$2:$AA$707,'Infos Relatório'!AG$1)</f>
        <v>0</v>
      </c>
      <c r="AM409" s="541">
        <f>COUNTIFS('Faturamento NNE'!$E$2:$E$707,'Infos Relatório'!$B$406,'Faturamento NNE'!$F$2:$F$707,'Infos Relatório'!$B409,'Faturamento NNE'!$AA$2:$AA$707,'Infos Relatório'!AM$1)</f>
        <v>0</v>
      </c>
      <c r="AN409" s="542">
        <f>SUMIFS('Faturamento NNE'!$H$2:$H$707,'Faturamento NNE'!$E$2:$E$707,'Infos Relatório'!$B$406,'Faturamento NNE'!$F$2:$F$707,'Infos Relatório'!$B409,'Faturamento NNE'!$AA$2:$AA$707,'Infos Relatório'!AM$1)</f>
        <v>0</v>
      </c>
      <c r="AO409" s="542">
        <f>SUMIFS('Faturamento NNE'!$K$2:$K$707,'Faturamento NNE'!$E$2:$E$707,'Infos Relatório'!$B$406,'Faturamento NNE'!$F$2:$F$707,'Infos Relatório'!$B409,'Faturamento NNE'!$AA$2:$AA$707,'Infos Relatório'!AM$1)</f>
        <v>0</v>
      </c>
      <c r="AP409" s="546">
        <f>SUMIFS('Faturamento NNE'!$P$2:$P$707,'Faturamento NNE'!$E$2:$E$707,'Infos Relatório'!$B$406,'Faturamento NNE'!$F$2:$F$707,'Infos Relatório'!$B409,'Faturamento NNE'!$AA$2:$AA$707,'Infos Relatório'!AM$1,'Faturamento NNE'!$U$2:$U$707,"Sim")+SUMIFS('Faturamento NNE'!$Q$2:$Q$707,'Faturamento NNE'!$E$2:$E$707,'Infos Relatório'!$B$406,'Faturamento NNE'!$F$2:$F$707,'Infos Relatório'!$B409,'Faturamento NNE'!$AA$2:$AA$707,'Infos Relatório'!AM$1,'Faturamento NNE'!$U$2:$U$707,"Sim")</f>
        <v>0</v>
      </c>
      <c r="AQ409" s="227" t="e">
        <f t="shared" ref="AQ409:AQ472" si="150">AP409/AO409</f>
        <v>#DIV/0!</v>
      </c>
      <c r="AR409" s="545">
        <f>SUMIFS('Faturamento NNE'!$I$2:$I$707,'Faturamento NNE'!$E$2:$E$707,'Infos Relatório'!$B$406,'Faturamento NNE'!$F$2:$F$707,'Infos Relatório'!$B409,'Faturamento NNE'!$AA$2:$AA$707,'Infos Relatório'!AM$1)</f>
        <v>0</v>
      </c>
      <c r="AS409" s="541">
        <f>COUNTIFS('Faturamento NNE'!$E$2:$E$707,'Infos Relatório'!$B$406,'Faturamento NNE'!$F$2:$F$707,'Infos Relatório'!$B409,'Faturamento NNE'!$AA$2:$AA$707,'Infos Relatório'!AS$1)</f>
        <v>0</v>
      </c>
      <c r="AT409" s="542">
        <f>SUMIFS('Faturamento NNE'!$H$2:$H$707,'Faturamento NNE'!$E$2:$E$707,'Infos Relatório'!$B$406,'Faturamento NNE'!$F$2:$F$707,'Infos Relatório'!$B409,'Faturamento NNE'!$AA$2:$AA$707,'Infos Relatório'!AS$1)</f>
        <v>0</v>
      </c>
      <c r="AU409" s="542">
        <f>SUMIFS('Faturamento NNE'!$K$2:$K$707,'Faturamento NNE'!$E$2:$E$707,'Infos Relatório'!$B$406,'Faturamento NNE'!$F$2:$F$707,'Infos Relatório'!$B409,'Faturamento NNE'!$AA$2:$AA$707,'Infos Relatório'!AS$1)</f>
        <v>0</v>
      </c>
      <c r="AV409" s="546">
        <f>SUMIFS('Faturamento NNE'!$P$2:$P$707,'Faturamento NNE'!$E$2:$E$707,'Infos Relatório'!$B$406,'Faturamento NNE'!$F$2:$F$707,'Infos Relatório'!$B409,'Faturamento NNE'!$AA$2:$AA$707,'Infos Relatório'!AS$1,'Faturamento NNE'!$U$2:$U$707,"Sim")+SUMIFS('Faturamento NNE'!$Q$2:$Q$707,'Faturamento NNE'!$E$2:$E$707,'Infos Relatório'!$B$406,'Faturamento NNE'!$F$2:$F$707,'Infos Relatório'!$B409,'Faturamento NNE'!$AA$2:$AA$707,'Infos Relatório'!AS$1,'Faturamento NNE'!$U$2:$U$707,"Sim")</f>
        <v>0</v>
      </c>
      <c r="AW409" s="227" t="e">
        <f t="shared" ref="AW409:AW472" si="151">AV409/AU409</f>
        <v>#DIV/0!</v>
      </c>
      <c r="AX409" s="545">
        <f>SUMIFS('Faturamento NNE'!$I$2:$I$707,'Faturamento NNE'!$E$2:$E$707,'Infos Relatório'!$B$406,'Faturamento NNE'!$F$2:$F$707,'Infos Relatório'!$B409,'Faturamento NNE'!$AA$2:$AA$707,'Infos Relatório'!AS$1)</f>
        <v>0</v>
      </c>
      <c r="AY409" s="541">
        <f>COUNTIFS('Faturamento NNE'!$E$2:$E$707,'Infos Relatório'!$B$406,'Faturamento NNE'!$F$2:$F$707,'Infos Relatório'!$B409,'Faturamento NNE'!$AA$2:$AA$707,'Infos Relatório'!AY$1)</f>
        <v>0</v>
      </c>
      <c r="AZ409" s="542">
        <f>SUMIFS('Faturamento NNE'!$H$2:$H$707,'Faturamento NNE'!$E$2:$E$707,'Infos Relatório'!$B$406,'Faturamento NNE'!$F$2:$F$707,'Infos Relatório'!$B409,'Faturamento NNE'!$AA$2:$AA$707,'Infos Relatório'!AY$1)</f>
        <v>0</v>
      </c>
      <c r="BA409" s="542">
        <f>SUMIFS('Faturamento NNE'!$K$2:$K$707,'Faturamento NNE'!$E$2:$E$707,'Infos Relatório'!$B$406,'Faturamento NNE'!$F$2:$F$707,'Infos Relatório'!$B409,'Faturamento NNE'!$AA$2:$AA$707,'Infos Relatório'!AY$1)</f>
        <v>0</v>
      </c>
      <c r="BB409" s="546">
        <f>SUMIFS('Faturamento NNE'!$P$2:$P$707,'Faturamento NNE'!$E$2:$E$707,'Infos Relatório'!$B$406,'Faturamento NNE'!$F$2:$F$707,'Infos Relatório'!$B409,'Faturamento NNE'!$AA$2:$AA$707,'Infos Relatório'!AY$1,'Faturamento NNE'!$U$2:$U$707,"Sim")+SUMIFS('Faturamento NNE'!$Q$2:$Q$707,'Faturamento NNE'!$E$2:$E$707,'Infos Relatório'!$B$406,'Faturamento NNE'!$F$2:$F$707,'Infos Relatório'!$B409,'Faturamento NNE'!$AA$2:$AA$707,'Infos Relatório'!AY$1,'Faturamento NNE'!$U$2:$U$707,"Sim")</f>
        <v>0</v>
      </c>
      <c r="BC409" s="227" t="e">
        <f t="shared" ref="BC409:BC472" si="152">BB409/BA409</f>
        <v>#DIV/0!</v>
      </c>
      <c r="BD409" s="545">
        <f>SUMIFS('Faturamento NNE'!$I$2:$I$707,'Faturamento NNE'!$E$2:$E$707,'Infos Relatório'!$B$406,'Faturamento NNE'!$F$2:$F$707,'Infos Relatório'!$B409,'Faturamento NNE'!$AA$2:$AA$707,'Infos Relatório'!AY$1)</f>
        <v>0</v>
      </c>
      <c r="BE409" s="541">
        <f>COUNTIFS('Faturamento NNE'!$E$2:$E$707,'Infos Relatório'!$B$406,'Faturamento NNE'!$F$2:$F$707,'Infos Relatório'!$B409,'Faturamento NNE'!$AA$2:$AA$707,'Infos Relatório'!BE$1)</f>
        <v>0</v>
      </c>
      <c r="BF409" s="542">
        <f>SUMIFS('Faturamento NNE'!$H$2:$H$707,'Faturamento NNE'!$E$2:$E$707,'Infos Relatório'!$B$406,'Faturamento NNE'!$F$2:$F$707,'Infos Relatório'!$B409,'Faturamento NNE'!$AA$2:$AA$707,'Infos Relatório'!BE$1)</f>
        <v>0</v>
      </c>
      <c r="BG409" s="542">
        <f>SUMIFS('Faturamento NNE'!$K$2:$K$707,'Faturamento NNE'!$E$2:$E$707,'Infos Relatório'!$B$406,'Faturamento NNE'!$F$2:$F$707,'Infos Relatório'!$B409,'Faturamento NNE'!$AA$2:$AA$707,'Infos Relatório'!BE$1)</f>
        <v>0</v>
      </c>
      <c r="BH409" s="546">
        <f>SUMIFS('Faturamento NNE'!$P$2:$P$707,'Faturamento NNE'!$E$2:$E$707,'Infos Relatório'!$B$406,'Faturamento NNE'!$F$2:$F$707,'Infos Relatório'!$B409,'Faturamento NNE'!$AA$2:$AA$707,'Infos Relatório'!BE$1,'Faturamento NNE'!$U$2:$U$707,"Sim")+SUMIFS('Faturamento NNE'!$Q$2:$Q$707,'Faturamento NNE'!$E$2:$E$707,'Infos Relatório'!$B$406,'Faturamento NNE'!$F$2:$F$707,'Infos Relatório'!$B409,'Faturamento NNE'!$AA$2:$AA$707,'Infos Relatório'!BE$1,'Faturamento NNE'!$U$2:$U$707,"Sim")</f>
        <v>0</v>
      </c>
      <c r="BI409" s="227" t="e">
        <f t="shared" ref="BI409:BI472" si="153">BH409/BG409</f>
        <v>#DIV/0!</v>
      </c>
      <c r="BJ409" s="545">
        <f>SUMIFS('Faturamento NNE'!$I$2:$I$707,'Faturamento NNE'!$E$2:$E$707,'Infos Relatório'!$B$406,'Faturamento NNE'!$F$2:$F$707,'Infos Relatório'!$B409,'Faturamento NNE'!$AA$2:$AA$707,'Infos Relatório'!BE$1)</f>
        <v>0</v>
      </c>
      <c r="BK409" s="541">
        <f>COUNTIFS('Faturamento NNE'!$E$2:$E$707,'Infos Relatório'!$B$406,'Faturamento NNE'!$F$2:$F$707,'Infos Relatório'!$B409,'Faturamento NNE'!$AA$2:$AA$707,'Infos Relatório'!BK$1)</f>
        <v>0</v>
      </c>
      <c r="BL409" s="542">
        <f>SUMIFS('Faturamento NNE'!$H$2:$H$707,'Faturamento NNE'!$E$2:$E$707,'Infos Relatório'!$B$406,'Faturamento NNE'!$F$2:$F$707,'Infos Relatório'!$B409,'Faturamento NNE'!$AA$2:$AA$707,'Infos Relatório'!BK$1)</f>
        <v>0</v>
      </c>
      <c r="BM409" s="542">
        <f>SUMIFS('Faturamento NNE'!$K$2:$K$707,'Faturamento NNE'!$E$2:$E$707,'Infos Relatório'!$B$406,'Faturamento NNE'!$F$2:$F$707,'Infos Relatório'!$B409,'Faturamento NNE'!$AA$2:$AA$707,'Infos Relatório'!BK$1)</f>
        <v>0</v>
      </c>
      <c r="BN409" s="546">
        <f>SUMIFS('Faturamento NNE'!$P$2:$P$707,'Faturamento NNE'!$E$2:$E$707,'Infos Relatório'!$B$406,'Faturamento NNE'!$F$2:$F$707,'Infos Relatório'!$B409,'Faturamento NNE'!$AA$2:$AA$707,'Infos Relatório'!BK$1,'Faturamento NNE'!$U$2:$U$707,"Sim")+SUMIFS('Faturamento NNE'!$Q$2:$Q$707,'Faturamento NNE'!$E$2:$E$707,'Infos Relatório'!$B$406,'Faturamento NNE'!$F$2:$F$707,'Infos Relatório'!$B409,'Faturamento NNE'!$AA$2:$AA$707,'Infos Relatório'!BK$1,'Faturamento NNE'!$U$2:$U$707,"Sim")</f>
        <v>0</v>
      </c>
      <c r="BO409" s="227" t="e">
        <f t="shared" ref="BO409:BO472" si="154">BN409/BM409</f>
        <v>#DIV/0!</v>
      </c>
      <c r="BP409" s="545">
        <f>SUMIFS('Faturamento NNE'!$I$2:$I$707,'Faturamento NNE'!$E$2:$E$707,'Infos Relatório'!$B$406,'Faturamento NNE'!$F$2:$F$707,'Infos Relatório'!$B409,'Faturamento NNE'!$AA$2:$AA$707,'Infos Relatório'!BK$1)</f>
        <v>0</v>
      </c>
      <c r="BQ409" s="541">
        <f>COUNTIFS('Faturamento NNE'!$E$2:$E$707,'Infos Relatório'!$B$406,'Faturamento NNE'!$F$2:$F$707,'Infos Relatório'!$B409,'Faturamento NNE'!$AA$2:$AA$707,'Infos Relatório'!BQ$1)</f>
        <v>0</v>
      </c>
      <c r="BR409" s="542">
        <f>SUMIFS('Faturamento NNE'!$H$2:$H$707,'Faturamento NNE'!$E$2:$E$707,'Infos Relatório'!$B$406,'Faturamento NNE'!$F$2:$F$707,'Infos Relatório'!$B409,'Faturamento NNE'!$AA$2:$AA$707,'Infos Relatório'!BQ$1)</f>
        <v>0</v>
      </c>
      <c r="BS409" s="542">
        <f>SUMIFS('Faturamento NNE'!$K$2:$K$707,'Faturamento NNE'!$E$2:$E$707,'Infos Relatório'!$B$406,'Faturamento NNE'!$F$2:$F$707,'Infos Relatório'!$B409,'Faturamento NNE'!$AA$2:$AA$707,'Infos Relatório'!BQ$1)</f>
        <v>0</v>
      </c>
      <c r="BT409" s="546">
        <f>SUMIFS('Faturamento NNE'!$P$2:$P$707,'Faturamento NNE'!$E$2:$E$707,'Infos Relatório'!$B$406,'Faturamento NNE'!$F$2:$F$707,'Infos Relatório'!$B409,'Faturamento NNE'!$AA$2:$AA$707,'Infos Relatório'!BQ$1,'Faturamento NNE'!$U$2:$U$707,"Sim")+SUMIFS('Faturamento NNE'!$Q$2:$Q$707,'Faturamento NNE'!$E$2:$E$707,'Infos Relatório'!$B$406,'Faturamento NNE'!$F$2:$F$707,'Infos Relatório'!$B409,'Faturamento NNE'!$AA$2:$AA$707,'Infos Relatório'!BQ$1,'Faturamento NNE'!$U$2:$U$707,"Sim")</f>
        <v>0</v>
      </c>
      <c r="BU409" s="227" t="e">
        <f t="shared" ref="BU409:BU472" si="155">BT409/BS409</f>
        <v>#DIV/0!</v>
      </c>
      <c r="BV409" s="545">
        <f>SUMIFS('Faturamento NNE'!$I$2:$I$707,'Faturamento NNE'!$E$2:$E$707,'Infos Relatório'!$B$406,'Faturamento NNE'!$F$2:$F$707,'Infos Relatório'!$B409,'Faturamento NNE'!$AA$2:$AA$707,'Infos Relatório'!BQ$1)</f>
        <v>0</v>
      </c>
    </row>
    <row r="410" spans="2:74">
      <c r="B410" s="217" t="s">
        <v>133</v>
      </c>
      <c r="C410" s="541">
        <f>COUNTIFS('Faturamento NNE'!$E$2:$E$707,'Infos Relatório'!$B$406,'Faturamento NNE'!$F$2:$F$707,'Infos Relatório'!$B410,'Faturamento NNE'!$AA$2:$AA$707,'Infos Relatório'!C$1)</f>
        <v>0</v>
      </c>
      <c r="D410" s="542">
        <f>SUMIFS('Faturamento NNE'!$H$2:$H$707,'Faturamento NNE'!$E$2:$E$707,'Infos Relatório'!$B$406,'Faturamento NNE'!$F$2:$F$707,'Infos Relatório'!$B410,'Faturamento NNE'!$AA$2:$AA$707,'Infos Relatório'!C$1)</f>
        <v>0</v>
      </c>
      <c r="E410" s="543">
        <f>SUMIFS('Faturamento NNE'!$K$2:$K$707,'Faturamento NNE'!$E$2:$E$707,'Infos Relatório'!$B$406,'Faturamento NNE'!$F$2:$F$707,'Infos Relatório'!$B410,'Faturamento NNE'!$AA$2:$AA$707,'Infos Relatório'!C$1)</f>
        <v>0</v>
      </c>
      <c r="F410" s="544">
        <f>SUMIFS('Faturamento NNE'!$P$2:$P$707,'Faturamento NNE'!$E$2:$E$707,'Infos Relatório'!$B$406,'Faturamento NNE'!$F$2:$F$707,'Infos Relatório'!$B410,'Faturamento NNE'!$AA$2:$AA$707,'Infos Relatório'!C$1,'Faturamento NNE'!$U$2:$U$707,"Sim")+SUMIFS('Faturamento NNE'!$Q$2:$Q$707,'Faturamento NNE'!$E$2:$E$707,'Infos Relatório'!$B$406,'Faturamento NNE'!$F$2:$F$707,'Infos Relatório'!$B410,'Faturamento NNE'!$AA$2:$AA$707,'Infos Relatório'!C$1,'Faturamento NNE'!$U$2:$U$707,"Sim")</f>
        <v>0</v>
      </c>
      <c r="G410" s="283" t="e">
        <f t="shared" si="144"/>
        <v>#DIV/0!</v>
      </c>
      <c r="H410" s="545">
        <f>SUMIFS('Faturamento NNE'!$I$2:$I$707,'Faturamento NNE'!$E$2:$E$707,'Infos Relatório'!$B$406,'Faturamento NNE'!$F$2:$F$707,'Infos Relatório'!$B410,'Faturamento NNE'!$AA$2:$AA$707,'Infos Relatório'!C$1)</f>
        <v>0</v>
      </c>
      <c r="I410" s="541">
        <f>COUNTIFS('Faturamento NNE'!$E$2:$E$707,'Infos Relatório'!$B$406,'Faturamento NNE'!$F$2:$F$707,'Infos Relatório'!$B410,'Faturamento NNE'!$AA$2:$AA$707,'Infos Relatório'!I$1)</f>
        <v>0</v>
      </c>
      <c r="J410" s="542">
        <f>SUMIFS('Faturamento NNE'!$H$2:$H$707,'Faturamento NNE'!$E$2:$E$707,'Infos Relatório'!$B$406,'Faturamento NNE'!$F$2:$F$707,'Infos Relatório'!$B410,'Faturamento NNE'!$AA$2:$AA$707,'Infos Relatório'!I$1)</f>
        <v>0</v>
      </c>
      <c r="K410" s="543">
        <f>SUMIFS('Faturamento NNE'!$K$2:$K$707,'Faturamento NNE'!$E$2:$E$707,'Infos Relatório'!$B$406,'Faturamento NNE'!$F$2:$F$707,'Infos Relatório'!$B410,'Faturamento NNE'!$AA$2:$AA$707,'Infos Relatório'!I$1)</f>
        <v>0</v>
      </c>
      <c r="L410" s="544">
        <f>SUMIFS('Faturamento NNE'!$P$2:$P$707,'Faturamento NNE'!$E$2:$E$707,'Infos Relatório'!$B$406,'Faturamento NNE'!$F$2:$F$707,'Infos Relatório'!$B410,'Faturamento NNE'!$AA$2:$AA$707,'Infos Relatório'!I$1,'Faturamento NNE'!$U$2:$U$707,"Sim")+SUMIFS('Faturamento NNE'!$Q$2:$Q$707,'Faturamento NNE'!$E$2:$E$707,'Infos Relatório'!$B$406,'Faturamento NNE'!$F$2:$F$707,'Infos Relatório'!$B410,'Faturamento NNE'!$AA$2:$AA$707,'Infos Relatório'!I$1,'Faturamento NNE'!$U$2:$U$707,"Sim")</f>
        <v>0</v>
      </c>
      <c r="M410" s="283" t="e">
        <f t="shared" si="145"/>
        <v>#DIV/0!</v>
      </c>
      <c r="N410" s="545">
        <f>SUMIFS('Faturamento NNE'!$I$2:$I$707,'Faturamento NNE'!$E$2:$E$707,'Infos Relatório'!$B$406,'Faturamento NNE'!$F$2:$F$707,'Infos Relatório'!$B410,'Faturamento NNE'!$AA$2:$AA$707,'Infos Relatório'!I$1)</f>
        <v>0</v>
      </c>
      <c r="O410" s="541">
        <f>COUNTIFS('Faturamento NNE'!$E$2:$E$707,'Infos Relatório'!$B$406,'Faturamento NNE'!$F$2:$F$707,'Infos Relatório'!$B410,'Faturamento NNE'!$AA$2:$AA$707,'Infos Relatório'!O$1)</f>
        <v>0</v>
      </c>
      <c r="P410" s="542">
        <f>SUMIFS('Faturamento NNE'!$H$2:$H$707,'Faturamento NNE'!$E$2:$E$707,'Infos Relatório'!$B$406,'Faturamento NNE'!$F$2:$F$707,'Infos Relatório'!$B410,'Faturamento NNE'!$AA$2:$AA$707,'Infos Relatório'!O$1)</f>
        <v>0</v>
      </c>
      <c r="Q410" s="542">
        <f>SUMIFS('Faturamento NNE'!$K$2:$K$707,'Faturamento NNE'!$E$2:$E$707,'Infos Relatório'!$B$406,'Faturamento NNE'!$F$2:$F$707,'Infos Relatório'!$B410,'Faturamento NNE'!$AA$2:$AA$707,'Infos Relatório'!O$1)</f>
        <v>0</v>
      </c>
      <c r="R410" s="546">
        <f>SUMIFS('Faturamento NNE'!$P$2:$P$707,'Faturamento NNE'!$E$2:$E$707,'Infos Relatório'!$B$406,'Faturamento NNE'!$F$2:$F$707,'Infos Relatório'!$B410,'Faturamento NNE'!$AA$2:$AA$707,'Infos Relatório'!O$1,'Faturamento NNE'!$U$2:$U$707,"Sim")+SUMIFS('Faturamento NNE'!$Q$2:$Q$707,'Faturamento NNE'!$E$2:$E$707,'Infos Relatório'!$B$406,'Faturamento NNE'!$F$2:$F$707,'Infos Relatório'!$B410,'Faturamento NNE'!$AA$2:$AA$707,'Infos Relatório'!O$1,'Faturamento NNE'!$U$2:$U$707,"Sim")</f>
        <v>0</v>
      </c>
      <c r="S410" s="227" t="e">
        <f t="shared" si="146"/>
        <v>#DIV/0!</v>
      </c>
      <c r="T410" s="545">
        <f>SUMIFS('Faturamento NNE'!$I$2:$I$707,'Faturamento NNE'!$E$2:$E$707,'Infos Relatório'!$B$406,'Faturamento NNE'!$F$2:$F$707,'Infos Relatório'!$B410,'Faturamento NNE'!$AA$2:$AA$707,'Infos Relatório'!O$1)</f>
        <v>0</v>
      </c>
      <c r="U410" s="541">
        <f>COUNTIFS('Faturamento NNE'!$E$2:$E$707,'Infos Relatório'!$B$406,'Faturamento NNE'!$F$2:$F$707,'Infos Relatório'!$B410,'Faturamento NNE'!$AA$2:$AA$707,'Infos Relatório'!U$1)</f>
        <v>0</v>
      </c>
      <c r="V410" s="542">
        <f>SUMIFS('Faturamento NNE'!$H$2:$H$707,'Faturamento NNE'!$E$2:$E$707,'Infos Relatório'!$B$406,'Faturamento NNE'!$F$2:$F$707,'Infos Relatório'!$B410,'Faturamento NNE'!$AA$2:$AA$707,'Infos Relatório'!U$1)</f>
        <v>0</v>
      </c>
      <c r="W410" s="542">
        <f>SUMIFS('Faturamento NNE'!$K$2:$K$707,'Faturamento NNE'!$E$2:$E$707,'Infos Relatório'!$B$406,'Faturamento NNE'!$F$2:$F$707,'Infos Relatório'!$B410,'Faturamento NNE'!$AA$2:$AA$707,'Infos Relatório'!U$1)</f>
        <v>0</v>
      </c>
      <c r="X410" s="546">
        <f>SUMIFS('Faturamento NNE'!$P$2:$P$707,'Faturamento NNE'!$E$2:$E$707,'Infos Relatório'!$B$406,'Faturamento NNE'!$F$2:$F$707,'Infos Relatório'!$B410,'Faturamento NNE'!$AA$2:$AA$707,'Infos Relatório'!U$1,'Faturamento NNE'!$U$2:$U$707,"Sim")+SUMIFS('Faturamento NNE'!$Q$2:$Q$707,'Faturamento NNE'!$E$2:$E$707,'Infos Relatório'!$B$406,'Faturamento NNE'!$F$2:$F$707,'Infos Relatório'!$B410,'Faturamento NNE'!$AA$2:$AA$707,'Infos Relatório'!U$1,'Faturamento NNE'!$U$2:$U$707,"Sim")</f>
        <v>0</v>
      </c>
      <c r="Y410" s="227" t="e">
        <f t="shared" si="147"/>
        <v>#DIV/0!</v>
      </c>
      <c r="Z410" s="545">
        <f>SUMIFS('Faturamento NNE'!$I$2:$I$707,'Faturamento NNE'!$E$2:$E$707,'Infos Relatório'!$B$406,'Faturamento NNE'!$F$2:$F$707,'Infos Relatório'!$B410,'Faturamento NNE'!$AA$2:$AA$707,'Infos Relatório'!U$1)</f>
        <v>0</v>
      </c>
      <c r="AA410" s="541">
        <f>COUNTIFS('Faturamento NNE'!$E$2:$E$707,'Infos Relatório'!$B$406,'Faturamento NNE'!$F$2:$F$707,'Infos Relatório'!$B410,'Faturamento NNE'!$AA$2:$AA$707,'Infos Relatório'!AA$1)</f>
        <v>0</v>
      </c>
      <c r="AB410" s="542">
        <f>SUMIFS('Faturamento NNE'!$H$2:$H$707,'Faturamento NNE'!$E$2:$E$707,'Infos Relatório'!$B$406,'Faturamento NNE'!$F$2:$F$707,'Infos Relatório'!$B410,'Faturamento NNE'!$AA$2:$AA$707,'Infos Relatório'!AA$1)</f>
        <v>0</v>
      </c>
      <c r="AC410" s="542">
        <f>SUMIFS('Faturamento NNE'!$K$2:$K$707,'Faturamento NNE'!$E$2:$E$707,'Infos Relatório'!$B$406,'Faturamento NNE'!$F$2:$F$707,'Infos Relatório'!$B410,'Faturamento NNE'!$AA$2:$AA$707,'Infos Relatório'!AA$1)</f>
        <v>0</v>
      </c>
      <c r="AD410" s="546">
        <f>SUMIFS('Faturamento NNE'!$P$2:$P$707,'Faturamento NNE'!$E$2:$E$707,'Infos Relatório'!$B$406,'Faturamento NNE'!$F$2:$F$707,'Infos Relatório'!$B410,'Faturamento NNE'!$AA$2:$AA$707,'Infos Relatório'!AA$1,'Faturamento NNE'!$U$2:$U$707,"Sim")+SUMIFS('Faturamento NNE'!$Q$2:$Q$707,'Faturamento NNE'!$E$2:$E$707,'Infos Relatório'!$B$406,'Faturamento NNE'!$F$2:$F$707,'Infos Relatório'!$B410,'Faturamento NNE'!$AA$2:$AA$707,'Infos Relatório'!AA$1,'Faturamento NNE'!$U$2:$U$707,"Sim")</f>
        <v>0</v>
      </c>
      <c r="AE410" s="227" t="e">
        <f t="shared" si="148"/>
        <v>#DIV/0!</v>
      </c>
      <c r="AF410" s="545">
        <f>SUMIFS('Faturamento NNE'!$I$2:$I$707,'Faturamento NNE'!$E$2:$E$707,'Infos Relatório'!$B$406,'Faturamento NNE'!$F$2:$F$707,'Infos Relatório'!$B410,'Faturamento NNE'!$AA$2:$AA$707,'Infos Relatório'!AA$1)</f>
        <v>0</v>
      </c>
      <c r="AG410" s="541">
        <f>COUNTIFS('Faturamento NNE'!$E$2:$E$707,'Infos Relatório'!$B$406,'Faturamento NNE'!$F$2:$F$707,'Infos Relatório'!$B410,'Faturamento NNE'!$AA$2:$AA$707,'Infos Relatório'!AG$1)</f>
        <v>0</v>
      </c>
      <c r="AH410" s="542">
        <f>SUMIFS('Faturamento NNE'!$H$2:$H$707,'Faturamento NNE'!$E$2:$E$707,'Infos Relatório'!$B$406,'Faturamento NNE'!$F$2:$F$707,'Infos Relatório'!$B410,'Faturamento NNE'!$AA$2:$AA$707,'Infos Relatório'!AG$1)</f>
        <v>0</v>
      </c>
      <c r="AI410" s="542">
        <f>SUMIFS('Faturamento NNE'!$K$2:$K$707,'Faturamento NNE'!$E$2:$E$707,'Infos Relatório'!$B$406,'Faturamento NNE'!$F$2:$F$707,'Infos Relatório'!$B410,'Faturamento NNE'!$AA$2:$AA$707,'Infos Relatório'!AG$1)</f>
        <v>0</v>
      </c>
      <c r="AJ410" s="546">
        <f>SUMIFS('Faturamento NNE'!$P$2:$P$707,'Faturamento NNE'!$E$2:$E$707,'Infos Relatório'!$B$406,'Faturamento NNE'!$F$2:$F$707,'Infos Relatório'!$B410,'Faturamento NNE'!$AA$2:$AA$707,'Infos Relatório'!AG$1,'Faturamento NNE'!$U$2:$U$707,"Sim")+SUMIFS('Faturamento NNE'!$Q$2:$Q$707,'Faturamento NNE'!$E$2:$E$707,'Infos Relatório'!$B$406,'Faturamento NNE'!$F$2:$F$707,'Infos Relatório'!$B410,'Faturamento NNE'!$AA$2:$AA$707,'Infos Relatório'!AG$1,'Faturamento NNE'!$U$2:$U$707,"Sim")</f>
        <v>0</v>
      </c>
      <c r="AK410" s="227" t="e">
        <f t="shared" si="149"/>
        <v>#DIV/0!</v>
      </c>
      <c r="AL410" s="545">
        <f>SUMIFS('Faturamento NNE'!$I$2:$I$707,'Faturamento NNE'!$E$2:$E$707,'Infos Relatório'!$B$406,'Faturamento NNE'!$F$2:$F$707,'Infos Relatório'!$B410,'Faturamento NNE'!$AA$2:$AA$707,'Infos Relatório'!AG$1)</f>
        <v>0</v>
      </c>
      <c r="AM410" s="541">
        <f>COUNTIFS('Faturamento NNE'!$E$2:$E$707,'Infos Relatório'!$B$406,'Faturamento NNE'!$F$2:$F$707,'Infos Relatório'!$B410,'Faturamento NNE'!$AA$2:$AA$707,'Infos Relatório'!AM$1)</f>
        <v>0</v>
      </c>
      <c r="AN410" s="542">
        <f>SUMIFS('Faturamento NNE'!$H$2:$H$707,'Faturamento NNE'!$E$2:$E$707,'Infos Relatório'!$B$406,'Faturamento NNE'!$F$2:$F$707,'Infos Relatório'!$B410,'Faturamento NNE'!$AA$2:$AA$707,'Infos Relatório'!AM$1)</f>
        <v>0</v>
      </c>
      <c r="AO410" s="542">
        <f>SUMIFS('Faturamento NNE'!$K$2:$K$707,'Faturamento NNE'!$E$2:$E$707,'Infos Relatório'!$B$406,'Faturamento NNE'!$F$2:$F$707,'Infos Relatório'!$B410,'Faturamento NNE'!$AA$2:$AA$707,'Infos Relatório'!AM$1)</f>
        <v>0</v>
      </c>
      <c r="AP410" s="546">
        <f>SUMIFS('Faturamento NNE'!$P$2:$P$707,'Faturamento NNE'!$E$2:$E$707,'Infos Relatório'!$B$406,'Faturamento NNE'!$F$2:$F$707,'Infos Relatório'!$B410,'Faturamento NNE'!$AA$2:$AA$707,'Infos Relatório'!AM$1,'Faturamento NNE'!$U$2:$U$707,"Sim")+SUMIFS('Faturamento NNE'!$Q$2:$Q$707,'Faturamento NNE'!$E$2:$E$707,'Infos Relatório'!$B$406,'Faturamento NNE'!$F$2:$F$707,'Infos Relatório'!$B410,'Faturamento NNE'!$AA$2:$AA$707,'Infos Relatório'!AM$1,'Faturamento NNE'!$U$2:$U$707,"Sim")</f>
        <v>0</v>
      </c>
      <c r="AQ410" s="227" t="e">
        <f t="shared" si="150"/>
        <v>#DIV/0!</v>
      </c>
      <c r="AR410" s="545">
        <f>SUMIFS('Faturamento NNE'!$I$2:$I$707,'Faturamento NNE'!$E$2:$E$707,'Infos Relatório'!$B$406,'Faturamento NNE'!$F$2:$F$707,'Infos Relatório'!$B410,'Faturamento NNE'!$AA$2:$AA$707,'Infos Relatório'!AM$1)</f>
        <v>0</v>
      </c>
      <c r="AS410" s="541">
        <f>COUNTIFS('Faturamento NNE'!$E$2:$E$707,'Infos Relatório'!$B$406,'Faturamento NNE'!$F$2:$F$707,'Infos Relatório'!$B410,'Faturamento NNE'!$AA$2:$AA$707,'Infos Relatório'!AS$1)</f>
        <v>0</v>
      </c>
      <c r="AT410" s="542">
        <f>SUMIFS('Faturamento NNE'!$H$2:$H$707,'Faturamento NNE'!$E$2:$E$707,'Infos Relatório'!$B$406,'Faturamento NNE'!$F$2:$F$707,'Infos Relatório'!$B410,'Faturamento NNE'!$AA$2:$AA$707,'Infos Relatório'!AS$1)</f>
        <v>0</v>
      </c>
      <c r="AU410" s="542">
        <f>SUMIFS('Faturamento NNE'!$K$2:$K$707,'Faturamento NNE'!$E$2:$E$707,'Infos Relatório'!$B$406,'Faturamento NNE'!$F$2:$F$707,'Infos Relatório'!$B410,'Faturamento NNE'!$AA$2:$AA$707,'Infos Relatório'!AS$1)</f>
        <v>0</v>
      </c>
      <c r="AV410" s="546">
        <f>SUMIFS('Faturamento NNE'!$P$2:$P$707,'Faturamento NNE'!$E$2:$E$707,'Infos Relatório'!$B$406,'Faturamento NNE'!$F$2:$F$707,'Infos Relatório'!$B410,'Faturamento NNE'!$AA$2:$AA$707,'Infos Relatório'!AS$1,'Faturamento NNE'!$U$2:$U$707,"Sim")+SUMIFS('Faturamento NNE'!$Q$2:$Q$707,'Faturamento NNE'!$E$2:$E$707,'Infos Relatório'!$B$406,'Faturamento NNE'!$F$2:$F$707,'Infos Relatório'!$B410,'Faturamento NNE'!$AA$2:$AA$707,'Infos Relatório'!AS$1,'Faturamento NNE'!$U$2:$U$707,"Sim")</f>
        <v>0</v>
      </c>
      <c r="AW410" s="227" t="e">
        <f t="shared" si="151"/>
        <v>#DIV/0!</v>
      </c>
      <c r="AX410" s="545">
        <f>SUMIFS('Faturamento NNE'!$I$2:$I$707,'Faturamento NNE'!$E$2:$E$707,'Infos Relatório'!$B$406,'Faturamento NNE'!$F$2:$F$707,'Infos Relatório'!$B410,'Faturamento NNE'!$AA$2:$AA$707,'Infos Relatório'!AS$1)</f>
        <v>0</v>
      </c>
      <c r="AY410" s="541">
        <f>COUNTIFS('Faturamento NNE'!$E$2:$E$707,'Infos Relatório'!$B$406,'Faturamento NNE'!$F$2:$F$707,'Infos Relatório'!$B410,'Faturamento NNE'!$AA$2:$AA$707,'Infos Relatório'!AY$1)</f>
        <v>0</v>
      </c>
      <c r="AZ410" s="542">
        <f>SUMIFS('Faturamento NNE'!$H$2:$H$707,'Faturamento NNE'!$E$2:$E$707,'Infos Relatório'!$B$406,'Faturamento NNE'!$F$2:$F$707,'Infos Relatório'!$B410,'Faturamento NNE'!$AA$2:$AA$707,'Infos Relatório'!AY$1)</f>
        <v>0</v>
      </c>
      <c r="BA410" s="542">
        <f>SUMIFS('Faturamento NNE'!$K$2:$K$707,'Faturamento NNE'!$E$2:$E$707,'Infos Relatório'!$B$406,'Faturamento NNE'!$F$2:$F$707,'Infos Relatório'!$B410,'Faturamento NNE'!$AA$2:$AA$707,'Infos Relatório'!AY$1)</f>
        <v>0</v>
      </c>
      <c r="BB410" s="546">
        <f>SUMIFS('Faturamento NNE'!$P$2:$P$707,'Faturamento NNE'!$E$2:$E$707,'Infos Relatório'!$B$406,'Faturamento NNE'!$F$2:$F$707,'Infos Relatório'!$B410,'Faturamento NNE'!$AA$2:$AA$707,'Infos Relatório'!AY$1,'Faturamento NNE'!$U$2:$U$707,"Sim")+SUMIFS('Faturamento NNE'!$Q$2:$Q$707,'Faturamento NNE'!$E$2:$E$707,'Infos Relatório'!$B$406,'Faturamento NNE'!$F$2:$F$707,'Infos Relatório'!$B410,'Faturamento NNE'!$AA$2:$AA$707,'Infos Relatório'!AY$1,'Faturamento NNE'!$U$2:$U$707,"Sim")</f>
        <v>0</v>
      </c>
      <c r="BC410" s="227" t="e">
        <f t="shared" si="152"/>
        <v>#DIV/0!</v>
      </c>
      <c r="BD410" s="545">
        <f>SUMIFS('Faturamento NNE'!$I$2:$I$707,'Faturamento NNE'!$E$2:$E$707,'Infos Relatório'!$B$406,'Faturamento NNE'!$F$2:$F$707,'Infos Relatório'!$B410,'Faturamento NNE'!$AA$2:$AA$707,'Infos Relatório'!AY$1)</f>
        <v>0</v>
      </c>
      <c r="BE410" s="541">
        <f>COUNTIFS('Faturamento NNE'!$E$2:$E$707,'Infos Relatório'!$B$406,'Faturamento NNE'!$F$2:$F$707,'Infos Relatório'!$B410,'Faturamento NNE'!$AA$2:$AA$707,'Infos Relatório'!BE$1)</f>
        <v>0</v>
      </c>
      <c r="BF410" s="542">
        <f>SUMIFS('Faturamento NNE'!$H$2:$H$707,'Faturamento NNE'!$E$2:$E$707,'Infos Relatório'!$B$406,'Faturamento NNE'!$F$2:$F$707,'Infos Relatório'!$B410,'Faturamento NNE'!$AA$2:$AA$707,'Infos Relatório'!BE$1)</f>
        <v>0</v>
      </c>
      <c r="BG410" s="542">
        <f>SUMIFS('Faturamento NNE'!$K$2:$K$707,'Faturamento NNE'!$E$2:$E$707,'Infos Relatório'!$B$406,'Faturamento NNE'!$F$2:$F$707,'Infos Relatório'!$B410,'Faturamento NNE'!$AA$2:$AA$707,'Infos Relatório'!BE$1)</f>
        <v>0</v>
      </c>
      <c r="BH410" s="546">
        <f>SUMIFS('Faturamento NNE'!$P$2:$P$707,'Faturamento NNE'!$E$2:$E$707,'Infos Relatório'!$B$406,'Faturamento NNE'!$F$2:$F$707,'Infos Relatório'!$B410,'Faturamento NNE'!$AA$2:$AA$707,'Infos Relatório'!BE$1,'Faturamento NNE'!$U$2:$U$707,"Sim")+SUMIFS('Faturamento NNE'!$Q$2:$Q$707,'Faturamento NNE'!$E$2:$E$707,'Infos Relatório'!$B$406,'Faturamento NNE'!$F$2:$F$707,'Infos Relatório'!$B410,'Faturamento NNE'!$AA$2:$AA$707,'Infos Relatório'!BE$1,'Faturamento NNE'!$U$2:$U$707,"Sim")</f>
        <v>0</v>
      </c>
      <c r="BI410" s="227" t="e">
        <f t="shared" si="153"/>
        <v>#DIV/0!</v>
      </c>
      <c r="BJ410" s="545">
        <f>SUMIFS('Faturamento NNE'!$I$2:$I$707,'Faturamento NNE'!$E$2:$E$707,'Infos Relatório'!$B$406,'Faturamento NNE'!$F$2:$F$707,'Infos Relatório'!$B410,'Faturamento NNE'!$AA$2:$AA$707,'Infos Relatório'!BE$1)</f>
        <v>0</v>
      </c>
      <c r="BK410" s="541">
        <f>COUNTIFS('Faturamento NNE'!$E$2:$E$707,'Infos Relatório'!$B$406,'Faturamento NNE'!$F$2:$F$707,'Infos Relatório'!$B410,'Faturamento NNE'!$AA$2:$AA$707,'Infos Relatório'!BK$1)</f>
        <v>0</v>
      </c>
      <c r="BL410" s="542">
        <f>SUMIFS('Faturamento NNE'!$H$2:$H$707,'Faturamento NNE'!$E$2:$E$707,'Infos Relatório'!$B$406,'Faturamento NNE'!$F$2:$F$707,'Infos Relatório'!$B410,'Faturamento NNE'!$AA$2:$AA$707,'Infos Relatório'!BK$1)</f>
        <v>0</v>
      </c>
      <c r="BM410" s="542">
        <f>SUMIFS('Faturamento NNE'!$K$2:$K$707,'Faturamento NNE'!$E$2:$E$707,'Infos Relatório'!$B$406,'Faturamento NNE'!$F$2:$F$707,'Infos Relatório'!$B410,'Faturamento NNE'!$AA$2:$AA$707,'Infos Relatório'!BK$1)</f>
        <v>0</v>
      </c>
      <c r="BN410" s="546">
        <f>SUMIFS('Faturamento NNE'!$P$2:$P$707,'Faturamento NNE'!$E$2:$E$707,'Infos Relatório'!$B$406,'Faturamento NNE'!$F$2:$F$707,'Infos Relatório'!$B410,'Faturamento NNE'!$AA$2:$AA$707,'Infos Relatório'!BK$1,'Faturamento NNE'!$U$2:$U$707,"Sim")+SUMIFS('Faturamento NNE'!$Q$2:$Q$707,'Faturamento NNE'!$E$2:$E$707,'Infos Relatório'!$B$406,'Faturamento NNE'!$F$2:$F$707,'Infos Relatório'!$B410,'Faturamento NNE'!$AA$2:$AA$707,'Infos Relatório'!BK$1,'Faturamento NNE'!$U$2:$U$707,"Sim")</f>
        <v>0</v>
      </c>
      <c r="BO410" s="227" t="e">
        <f t="shared" si="154"/>
        <v>#DIV/0!</v>
      </c>
      <c r="BP410" s="545">
        <f>SUMIFS('Faturamento NNE'!$I$2:$I$707,'Faturamento NNE'!$E$2:$E$707,'Infos Relatório'!$B$406,'Faturamento NNE'!$F$2:$F$707,'Infos Relatório'!$B410,'Faturamento NNE'!$AA$2:$AA$707,'Infos Relatório'!BK$1)</f>
        <v>0</v>
      </c>
      <c r="BQ410" s="541">
        <f>COUNTIFS('Faturamento NNE'!$E$2:$E$707,'Infos Relatório'!$B$406,'Faturamento NNE'!$F$2:$F$707,'Infos Relatório'!$B410,'Faturamento NNE'!$AA$2:$AA$707,'Infos Relatório'!BQ$1)</f>
        <v>0</v>
      </c>
      <c r="BR410" s="542">
        <f>SUMIFS('Faturamento NNE'!$H$2:$H$707,'Faturamento NNE'!$E$2:$E$707,'Infos Relatório'!$B$406,'Faturamento NNE'!$F$2:$F$707,'Infos Relatório'!$B410,'Faturamento NNE'!$AA$2:$AA$707,'Infos Relatório'!BQ$1)</f>
        <v>0</v>
      </c>
      <c r="BS410" s="542">
        <f>SUMIFS('Faturamento NNE'!$K$2:$K$707,'Faturamento NNE'!$E$2:$E$707,'Infos Relatório'!$B$406,'Faturamento NNE'!$F$2:$F$707,'Infos Relatório'!$B410,'Faturamento NNE'!$AA$2:$AA$707,'Infos Relatório'!BQ$1)</f>
        <v>0</v>
      </c>
      <c r="BT410" s="546">
        <f>SUMIFS('Faturamento NNE'!$P$2:$P$707,'Faturamento NNE'!$E$2:$E$707,'Infos Relatório'!$B$406,'Faturamento NNE'!$F$2:$F$707,'Infos Relatório'!$B410,'Faturamento NNE'!$AA$2:$AA$707,'Infos Relatório'!BQ$1,'Faturamento NNE'!$U$2:$U$707,"Sim")+SUMIFS('Faturamento NNE'!$Q$2:$Q$707,'Faturamento NNE'!$E$2:$E$707,'Infos Relatório'!$B$406,'Faturamento NNE'!$F$2:$F$707,'Infos Relatório'!$B410,'Faturamento NNE'!$AA$2:$AA$707,'Infos Relatório'!BQ$1,'Faturamento NNE'!$U$2:$U$707,"Sim")</f>
        <v>0</v>
      </c>
      <c r="BU410" s="227" t="e">
        <f t="shared" si="155"/>
        <v>#DIV/0!</v>
      </c>
      <c r="BV410" s="545">
        <f>SUMIFS('Faturamento NNE'!$I$2:$I$707,'Faturamento NNE'!$E$2:$E$707,'Infos Relatório'!$B$406,'Faturamento NNE'!$F$2:$F$707,'Infos Relatório'!$B410,'Faturamento NNE'!$AA$2:$AA$707,'Infos Relatório'!BQ$1)</f>
        <v>0</v>
      </c>
    </row>
    <row r="411" spans="2:74">
      <c r="B411" s="217" t="s">
        <v>134</v>
      </c>
      <c r="C411" s="541">
        <f>COUNTIFS('Faturamento NNE'!$E$2:$E$707,'Infos Relatório'!$B$406,'Faturamento NNE'!$F$2:$F$707,'Infos Relatório'!$B411,'Faturamento NNE'!$AA$2:$AA$707,'Infos Relatório'!C$1)</f>
        <v>0</v>
      </c>
      <c r="D411" s="542">
        <f>SUMIFS('Faturamento NNE'!$H$2:$H$707,'Faturamento NNE'!$E$2:$E$707,'Infos Relatório'!$B$406,'Faturamento NNE'!$F$2:$F$707,'Infos Relatório'!$B411,'Faturamento NNE'!$AA$2:$AA$707,'Infos Relatório'!C$1)</f>
        <v>0</v>
      </c>
      <c r="E411" s="543">
        <f>SUMIFS('Faturamento NNE'!$K$2:$K$707,'Faturamento NNE'!$E$2:$E$707,'Infos Relatório'!$B$406,'Faturamento NNE'!$F$2:$F$707,'Infos Relatório'!$B411,'Faturamento NNE'!$AA$2:$AA$707,'Infos Relatório'!C$1)</f>
        <v>0</v>
      </c>
      <c r="F411" s="544">
        <f>SUMIFS('Faturamento NNE'!$P$2:$P$707,'Faturamento NNE'!$E$2:$E$707,'Infos Relatório'!$B$406,'Faturamento NNE'!$F$2:$F$707,'Infos Relatório'!$B411,'Faturamento NNE'!$AA$2:$AA$707,'Infos Relatório'!C$1,'Faturamento NNE'!$U$2:$U$707,"Sim")+SUMIFS('Faturamento NNE'!$Q$2:$Q$707,'Faturamento NNE'!$E$2:$E$707,'Infos Relatório'!$B$406,'Faturamento NNE'!$F$2:$F$707,'Infos Relatório'!$B411,'Faturamento NNE'!$AA$2:$AA$707,'Infos Relatório'!C$1,'Faturamento NNE'!$U$2:$U$707,"Sim")</f>
        <v>0</v>
      </c>
      <c r="G411" s="283" t="e">
        <f t="shared" si="144"/>
        <v>#DIV/0!</v>
      </c>
      <c r="H411" s="545">
        <f>SUMIFS('Faturamento NNE'!$I$2:$I$707,'Faturamento NNE'!$E$2:$E$707,'Infos Relatório'!$B$406,'Faturamento NNE'!$F$2:$F$707,'Infos Relatório'!$B411,'Faturamento NNE'!$AA$2:$AA$707,'Infos Relatório'!C$1)</f>
        <v>0</v>
      </c>
      <c r="I411" s="541">
        <f>COUNTIFS('Faturamento NNE'!$E$2:$E$707,'Infos Relatório'!$B$406,'Faturamento NNE'!$F$2:$F$707,'Infos Relatório'!$B411,'Faturamento NNE'!$AA$2:$AA$707,'Infos Relatório'!I$1)</f>
        <v>0</v>
      </c>
      <c r="J411" s="542">
        <f>SUMIFS('Faturamento NNE'!$H$2:$H$707,'Faturamento NNE'!$E$2:$E$707,'Infos Relatório'!$B$406,'Faturamento NNE'!$F$2:$F$707,'Infos Relatório'!$B411,'Faturamento NNE'!$AA$2:$AA$707,'Infos Relatório'!I$1)</f>
        <v>0</v>
      </c>
      <c r="K411" s="543">
        <f>SUMIFS('Faturamento NNE'!$K$2:$K$707,'Faturamento NNE'!$E$2:$E$707,'Infos Relatório'!$B$406,'Faturamento NNE'!$F$2:$F$707,'Infos Relatório'!$B411,'Faturamento NNE'!$AA$2:$AA$707,'Infos Relatório'!I$1)</f>
        <v>0</v>
      </c>
      <c r="L411" s="544">
        <f>SUMIFS('Faturamento NNE'!$P$2:$P$707,'Faturamento NNE'!$E$2:$E$707,'Infos Relatório'!$B$406,'Faturamento NNE'!$F$2:$F$707,'Infos Relatório'!$B411,'Faturamento NNE'!$AA$2:$AA$707,'Infos Relatório'!I$1,'Faturamento NNE'!$U$2:$U$707,"Sim")+SUMIFS('Faturamento NNE'!$Q$2:$Q$707,'Faturamento NNE'!$E$2:$E$707,'Infos Relatório'!$B$406,'Faturamento NNE'!$F$2:$F$707,'Infos Relatório'!$B411,'Faturamento NNE'!$AA$2:$AA$707,'Infos Relatório'!I$1,'Faturamento NNE'!$U$2:$U$707,"Sim")</f>
        <v>0</v>
      </c>
      <c r="M411" s="283" t="e">
        <f t="shared" si="145"/>
        <v>#DIV/0!</v>
      </c>
      <c r="N411" s="545">
        <f>SUMIFS('Faturamento NNE'!$I$2:$I$707,'Faturamento NNE'!$E$2:$E$707,'Infos Relatório'!$B$406,'Faturamento NNE'!$F$2:$F$707,'Infos Relatório'!$B411,'Faturamento NNE'!$AA$2:$AA$707,'Infos Relatório'!I$1)</f>
        <v>0</v>
      </c>
      <c r="O411" s="541">
        <f>COUNTIFS('Faturamento NNE'!$E$2:$E$707,'Infos Relatório'!$B$406,'Faturamento NNE'!$F$2:$F$707,'Infos Relatório'!$B411,'Faturamento NNE'!$AA$2:$AA$707,'Infos Relatório'!O$1)</f>
        <v>0</v>
      </c>
      <c r="P411" s="542">
        <f>SUMIFS('Faturamento NNE'!$H$2:$H$707,'Faturamento NNE'!$E$2:$E$707,'Infos Relatório'!$B$406,'Faturamento NNE'!$F$2:$F$707,'Infos Relatório'!$B411,'Faturamento NNE'!$AA$2:$AA$707,'Infos Relatório'!O$1)</f>
        <v>0</v>
      </c>
      <c r="Q411" s="542">
        <f>SUMIFS('Faturamento NNE'!$K$2:$K$707,'Faturamento NNE'!$E$2:$E$707,'Infos Relatório'!$B$406,'Faturamento NNE'!$F$2:$F$707,'Infos Relatório'!$B411,'Faturamento NNE'!$AA$2:$AA$707,'Infos Relatório'!O$1)</f>
        <v>0</v>
      </c>
      <c r="R411" s="546">
        <f>SUMIFS('Faturamento NNE'!$P$2:$P$707,'Faturamento NNE'!$E$2:$E$707,'Infos Relatório'!$B$406,'Faturamento NNE'!$F$2:$F$707,'Infos Relatório'!$B411,'Faturamento NNE'!$AA$2:$AA$707,'Infos Relatório'!O$1,'Faturamento NNE'!$U$2:$U$707,"Sim")+SUMIFS('Faturamento NNE'!$Q$2:$Q$707,'Faturamento NNE'!$E$2:$E$707,'Infos Relatório'!$B$406,'Faturamento NNE'!$F$2:$F$707,'Infos Relatório'!$B411,'Faturamento NNE'!$AA$2:$AA$707,'Infos Relatório'!O$1,'Faturamento NNE'!$U$2:$U$707,"Sim")</f>
        <v>0</v>
      </c>
      <c r="S411" s="227" t="e">
        <f t="shared" si="146"/>
        <v>#DIV/0!</v>
      </c>
      <c r="T411" s="545">
        <f>SUMIFS('Faturamento NNE'!$I$2:$I$707,'Faturamento NNE'!$E$2:$E$707,'Infos Relatório'!$B$406,'Faturamento NNE'!$F$2:$F$707,'Infos Relatório'!$B411,'Faturamento NNE'!$AA$2:$AA$707,'Infos Relatório'!O$1)</f>
        <v>0</v>
      </c>
      <c r="U411" s="541">
        <f>COUNTIFS('Faturamento NNE'!$E$2:$E$707,'Infos Relatório'!$B$406,'Faturamento NNE'!$F$2:$F$707,'Infos Relatório'!$B411,'Faturamento NNE'!$AA$2:$AA$707,'Infos Relatório'!U$1)</f>
        <v>0</v>
      </c>
      <c r="V411" s="542">
        <f>SUMIFS('Faturamento NNE'!$H$2:$H$707,'Faturamento NNE'!$E$2:$E$707,'Infos Relatório'!$B$406,'Faturamento NNE'!$F$2:$F$707,'Infos Relatório'!$B411,'Faturamento NNE'!$AA$2:$AA$707,'Infos Relatório'!U$1)</f>
        <v>0</v>
      </c>
      <c r="W411" s="542">
        <f>SUMIFS('Faturamento NNE'!$K$2:$K$707,'Faturamento NNE'!$E$2:$E$707,'Infos Relatório'!$B$406,'Faturamento NNE'!$F$2:$F$707,'Infos Relatório'!$B411,'Faturamento NNE'!$AA$2:$AA$707,'Infos Relatório'!U$1)</f>
        <v>0</v>
      </c>
      <c r="X411" s="546">
        <f>SUMIFS('Faturamento NNE'!$P$2:$P$707,'Faturamento NNE'!$E$2:$E$707,'Infos Relatório'!$B$406,'Faturamento NNE'!$F$2:$F$707,'Infos Relatório'!$B411,'Faturamento NNE'!$AA$2:$AA$707,'Infos Relatório'!U$1,'Faturamento NNE'!$U$2:$U$707,"Sim")+SUMIFS('Faturamento NNE'!$Q$2:$Q$707,'Faturamento NNE'!$E$2:$E$707,'Infos Relatório'!$B$406,'Faturamento NNE'!$F$2:$F$707,'Infos Relatório'!$B411,'Faturamento NNE'!$AA$2:$AA$707,'Infos Relatório'!U$1,'Faturamento NNE'!$U$2:$U$707,"Sim")</f>
        <v>0</v>
      </c>
      <c r="Y411" s="227" t="e">
        <f t="shared" si="147"/>
        <v>#DIV/0!</v>
      </c>
      <c r="Z411" s="545">
        <f>SUMIFS('Faturamento NNE'!$I$2:$I$707,'Faturamento NNE'!$E$2:$E$707,'Infos Relatório'!$B$406,'Faturamento NNE'!$F$2:$F$707,'Infos Relatório'!$B411,'Faturamento NNE'!$AA$2:$AA$707,'Infos Relatório'!U$1)</f>
        <v>0</v>
      </c>
      <c r="AA411" s="541">
        <f>COUNTIFS('Faturamento NNE'!$E$2:$E$707,'Infos Relatório'!$B$406,'Faturamento NNE'!$F$2:$F$707,'Infos Relatório'!$B411,'Faturamento NNE'!$AA$2:$AA$707,'Infos Relatório'!AA$1)</f>
        <v>0</v>
      </c>
      <c r="AB411" s="542">
        <f>SUMIFS('Faturamento NNE'!$H$2:$H$707,'Faturamento NNE'!$E$2:$E$707,'Infos Relatório'!$B$406,'Faturamento NNE'!$F$2:$F$707,'Infos Relatório'!$B411,'Faturamento NNE'!$AA$2:$AA$707,'Infos Relatório'!AA$1)</f>
        <v>0</v>
      </c>
      <c r="AC411" s="542">
        <f>SUMIFS('Faturamento NNE'!$K$2:$K$707,'Faturamento NNE'!$E$2:$E$707,'Infos Relatório'!$B$406,'Faturamento NNE'!$F$2:$F$707,'Infos Relatório'!$B411,'Faturamento NNE'!$AA$2:$AA$707,'Infos Relatório'!AA$1)</f>
        <v>0</v>
      </c>
      <c r="AD411" s="546">
        <f>SUMIFS('Faturamento NNE'!$P$2:$P$707,'Faturamento NNE'!$E$2:$E$707,'Infos Relatório'!$B$406,'Faturamento NNE'!$F$2:$F$707,'Infos Relatório'!$B411,'Faturamento NNE'!$AA$2:$AA$707,'Infos Relatório'!AA$1,'Faturamento NNE'!$U$2:$U$707,"Sim")+SUMIFS('Faturamento NNE'!$Q$2:$Q$707,'Faturamento NNE'!$E$2:$E$707,'Infos Relatório'!$B$406,'Faturamento NNE'!$F$2:$F$707,'Infos Relatório'!$B411,'Faturamento NNE'!$AA$2:$AA$707,'Infos Relatório'!AA$1,'Faturamento NNE'!$U$2:$U$707,"Sim")</f>
        <v>0</v>
      </c>
      <c r="AE411" s="227" t="e">
        <f t="shared" si="148"/>
        <v>#DIV/0!</v>
      </c>
      <c r="AF411" s="545">
        <f>SUMIFS('Faturamento NNE'!$I$2:$I$707,'Faturamento NNE'!$E$2:$E$707,'Infos Relatório'!$B$406,'Faturamento NNE'!$F$2:$F$707,'Infos Relatório'!$B411,'Faturamento NNE'!$AA$2:$AA$707,'Infos Relatório'!AA$1)</f>
        <v>0</v>
      </c>
      <c r="AG411" s="541">
        <f>COUNTIFS('Faturamento NNE'!$E$2:$E$707,'Infos Relatório'!$B$406,'Faturamento NNE'!$F$2:$F$707,'Infos Relatório'!$B411,'Faturamento NNE'!$AA$2:$AA$707,'Infos Relatório'!AG$1)</f>
        <v>0</v>
      </c>
      <c r="AH411" s="542">
        <f>SUMIFS('Faturamento NNE'!$H$2:$H$707,'Faturamento NNE'!$E$2:$E$707,'Infos Relatório'!$B$406,'Faturamento NNE'!$F$2:$F$707,'Infos Relatório'!$B411,'Faturamento NNE'!$AA$2:$AA$707,'Infos Relatório'!AG$1)</f>
        <v>0</v>
      </c>
      <c r="AI411" s="542">
        <f>SUMIFS('Faturamento NNE'!$K$2:$K$707,'Faturamento NNE'!$E$2:$E$707,'Infos Relatório'!$B$406,'Faturamento NNE'!$F$2:$F$707,'Infos Relatório'!$B411,'Faturamento NNE'!$AA$2:$AA$707,'Infos Relatório'!AG$1)</f>
        <v>0</v>
      </c>
      <c r="AJ411" s="546">
        <f>SUMIFS('Faturamento NNE'!$P$2:$P$707,'Faturamento NNE'!$E$2:$E$707,'Infos Relatório'!$B$406,'Faturamento NNE'!$F$2:$F$707,'Infos Relatório'!$B411,'Faturamento NNE'!$AA$2:$AA$707,'Infos Relatório'!AG$1,'Faturamento NNE'!$U$2:$U$707,"Sim")+SUMIFS('Faturamento NNE'!$Q$2:$Q$707,'Faturamento NNE'!$E$2:$E$707,'Infos Relatório'!$B$406,'Faturamento NNE'!$F$2:$F$707,'Infos Relatório'!$B411,'Faturamento NNE'!$AA$2:$AA$707,'Infos Relatório'!AG$1,'Faturamento NNE'!$U$2:$U$707,"Sim")</f>
        <v>0</v>
      </c>
      <c r="AK411" s="227" t="e">
        <f t="shared" si="149"/>
        <v>#DIV/0!</v>
      </c>
      <c r="AL411" s="545">
        <f>SUMIFS('Faturamento NNE'!$I$2:$I$707,'Faturamento NNE'!$E$2:$E$707,'Infos Relatório'!$B$406,'Faturamento NNE'!$F$2:$F$707,'Infos Relatório'!$B411,'Faturamento NNE'!$AA$2:$AA$707,'Infos Relatório'!AG$1)</f>
        <v>0</v>
      </c>
      <c r="AM411" s="541">
        <f>COUNTIFS('Faturamento NNE'!$E$2:$E$707,'Infos Relatório'!$B$406,'Faturamento NNE'!$F$2:$F$707,'Infos Relatório'!$B411,'Faturamento NNE'!$AA$2:$AA$707,'Infos Relatório'!AM$1)</f>
        <v>0</v>
      </c>
      <c r="AN411" s="542">
        <f>SUMIFS('Faturamento NNE'!$H$2:$H$707,'Faturamento NNE'!$E$2:$E$707,'Infos Relatório'!$B$406,'Faturamento NNE'!$F$2:$F$707,'Infos Relatório'!$B411,'Faturamento NNE'!$AA$2:$AA$707,'Infos Relatório'!AM$1)</f>
        <v>0</v>
      </c>
      <c r="AO411" s="542">
        <f>SUMIFS('Faturamento NNE'!$K$2:$K$707,'Faturamento NNE'!$E$2:$E$707,'Infos Relatório'!$B$406,'Faturamento NNE'!$F$2:$F$707,'Infos Relatório'!$B411,'Faturamento NNE'!$AA$2:$AA$707,'Infos Relatório'!AM$1)</f>
        <v>0</v>
      </c>
      <c r="AP411" s="546">
        <f>SUMIFS('Faturamento NNE'!$P$2:$P$707,'Faturamento NNE'!$E$2:$E$707,'Infos Relatório'!$B$406,'Faturamento NNE'!$F$2:$F$707,'Infos Relatório'!$B411,'Faturamento NNE'!$AA$2:$AA$707,'Infos Relatório'!AM$1,'Faturamento NNE'!$U$2:$U$707,"Sim")+SUMIFS('Faturamento NNE'!$Q$2:$Q$707,'Faturamento NNE'!$E$2:$E$707,'Infos Relatório'!$B$406,'Faturamento NNE'!$F$2:$F$707,'Infos Relatório'!$B411,'Faturamento NNE'!$AA$2:$AA$707,'Infos Relatório'!AM$1,'Faturamento NNE'!$U$2:$U$707,"Sim")</f>
        <v>0</v>
      </c>
      <c r="AQ411" s="227" t="e">
        <f t="shared" si="150"/>
        <v>#DIV/0!</v>
      </c>
      <c r="AR411" s="545">
        <f>SUMIFS('Faturamento NNE'!$I$2:$I$707,'Faturamento NNE'!$E$2:$E$707,'Infos Relatório'!$B$406,'Faturamento NNE'!$F$2:$F$707,'Infos Relatório'!$B411,'Faturamento NNE'!$AA$2:$AA$707,'Infos Relatório'!AM$1)</f>
        <v>0</v>
      </c>
      <c r="AS411" s="541">
        <f>COUNTIFS('Faturamento NNE'!$E$2:$E$707,'Infos Relatório'!$B$406,'Faturamento NNE'!$F$2:$F$707,'Infos Relatório'!$B411,'Faturamento NNE'!$AA$2:$AA$707,'Infos Relatório'!AS$1)</f>
        <v>0</v>
      </c>
      <c r="AT411" s="542">
        <f>SUMIFS('Faturamento NNE'!$H$2:$H$707,'Faturamento NNE'!$E$2:$E$707,'Infos Relatório'!$B$406,'Faturamento NNE'!$F$2:$F$707,'Infos Relatório'!$B411,'Faturamento NNE'!$AA$2:$AA$707,'Infos Relatório'!AS$1)</f>
        <v>0</v>
      </c>
      <c r="AU411" s="542">
        <f>SUMIFS('Faturamento NNE'!$K$2:$K$707,'Faturamento NNE'!$E$2:$E$707,'Infos Relatório'!$B$406,'Faturamento NNE'!$F$2:$F$707,'Infos Relatório'!$B411,'Faturamento NNE'!$AA$2:$AA$707,'Infos Relatório'!AS$1)</f>
        <v>0</v>
      </c>
      <c r="AV411" s="546">
        <f>SUMIFS('Faturamento NNE'!$P$2:$P$707,'Faturamento NNE'!$E$2:$E$707,'Infos Relatório'!$B$406,'Faturamento NNE'!$F$2:$F$707,'Infos Relatório'!$B411,'Faturamento NNE'!$AA$2:$AA$707,'Infos Relatório'!AS$1,'Faturamento NNE'!$U$2:$U$707,"Sim")+SUMIFS('Faturamento NNE'!$Q$2:$Q$707,'Faturamento NNE'!$E$2:$E$707,'Infos Relatório'!$B$406,'Faturamento NNE'!$F$2:$F$707,'Infos Relatório'!$B411,'Faturamento NNE'!$AA$2:$AA$707,'Infos Relatório'!AS$1,'Faturamento NNE'!$U$2:$U$707,"Sim")</f>
        <v>0</v>
      </c>
      <c r="AW411" s="227" t="e">
        <f t="shared" si="151"/>
        <v>#DIV/0!</v>
      </c>
      <c r="AX411" s="545">
        <f>SUMIFS('Faturamento NNE'!$I$2:$I$707,'Faturamento NNE'!$E$2:$E$707,'Infos Relatório'!$B$406,'Faturamento NNE'!$F$2:$F$707,'Infos Relatório'!$B411,'Faturamento NNE'!$AA$2:$AA$707,'Infos Relatório'!AS$1)</f>
        <v>0</v>
      </c>
      <c r="AY411" s="541">
        <f>COUNTIFS('Faturamento NNE'!$E$2:$E$707,'Infos Relatório'!$B$406,'Faturamento NNE'!$F$2:$F$707,'Infos Relatório'!$B411,'Faturamento NNE'!$AA$2:$AA$707,'Infos Relatório'!AY$1)</f>
        <v>0</v>
      </c>
      <c r="AZ411" s="542">
        <f>SUMIFS('Faturamento NNE'!$H$2:$H$707,'Faturamento NNE'!$E$2:$E$707,'Infos Relatório'!$B$406,'Faturamento NNE'!$F$2:$F$707,'Infos Relatório'!$B411,'Faturamento NNE'!$AA$2:$AA$707,'Infos Relatório'!AY$1)</f>
        <v>0</v>
      </c>
      <c r="BA411" s="542">
        <f>SUMIFS('Faturamento NNE'!$K$2:$K$707,'Faturamento NNE'!$E$2:$E$707,'Infos Relatório'!$B$406,'Faturamento NNE'!$F$2:$F$707,'Infos Relatório'!$B411,'Faturamento NNE'!$AA$2:$AA$707,'Infos Relatório'!AY$1)</f>
        <v>0</v>
      </c>
      <c r="BB411" s="546">
        <f>SUMIFS('Faturamento NNE'!$P$2:$P$707,'Faturamento NNE'!$E$2:$E$707,'Infos Relatório'!$B$406,'Faturamento NNE'!$F$2:$F$707,'Infos Relatório'!$B411,'Faturamento NNE'!$AA$2:$AA$707,'Infos Relatório'!AY$1,'Faturamento NNE'!$U$2:$U$707,"Sim")+SUMIFS('Faturamento NNE'!$Q$2:$Q$707,'Faturamento NNE'!$E$2:$E$707,'Infos Relatório'!$B$406,'Faturamento NNE'!$F$2:$F$707,'Infos Relatório'!$B411,'Faturamento NNE'!$AA$2:$AA$707,'Infos Relatório'!AY$1,'Faturamento NNE'!$U$2:$U$707,"Sim")</f>
        <v>0</v>
      </c>
      <c r="BC411" s="227" t="e">
        <f t="shared" si="152"/>
        <v>#DIV/0!</v>
      </c>
      <c r="BD411" s="545">
        <f>SUMIFS('Faturamento NNE'!$I$2:$I$707,'Faturamento NNE'!$E$2:$E$707,'Infos Relatório'!$B$406,'Faturamento NNE'!$F$2:$F$707,'Infos Relatório'!$B411,'Faturamento NNE'!$AA$2:$AA$707,'Infos Relatório'!AY$1)</f>
        <v>0</v>
      </c>
      <c r="BE411" s="541">
        <f>COUNTIFS('Faturamento NNE'!$E$2:$E$707,'Infos Relatório'!$B$406,'Faturamento NNE'!$F$2:$F$707,'Infos Relatório'!$B411,'Faturamento NNE'!$AA$2:$AA$707,'Infos Relatório'!BE$1)</f>
        <v>0</v>
      </c>
      <c r="BF411" s="542">
        <f>SUMIFS('Faturamento NNE'!$H$2:$H$707,'Faturamento NNE'!$E$2:$E$707,'Infos Relatório'!$B$406,'Faturamento NNE'!$F$2:$F$707,'Infos Relatório'!$B411,'Faturamento NNE'!$AA$2:$AA$707,'Infos Relatório'!BE$1)</f>
        <v>0</v>
      </c>
      <c r="BG411" s="542">
        <f>SUMIFS('Faturamento NNE'!$K$2:$K$707,'Faturamento NNE'!$E$2:$E$707,'Infos Relatório'!$B$406,'Faturamento NNE'!$F$2:$F$707,'Infos Relatório'!$B411,'Faturamento NNE'!$AA$2:$AA$707,'Infos Relatório'!BE$1)</f>
        <v>0</v>
      </c>
      <c r="BH411" s="546">
        <f>SUMIFS('Faturamento NNE'!$P$2:$P$707,'Faturamento NNE'!$E$2:$E$707,'Infos Relatório'!$B$406,'Faturamento NNE'!$F$2:$F$707,'Infos Relatório'!$B411,'Faturamento NNE'!$AA$2:$AA$707,'Infos Relatório'!BE$1,'Faturamento NNE'!$U$2:$U$707,"Sim")+SUMIFS('Faturamento NNE'!$Q$2:$Q$707,'Faturamento NNE'!$E$2:$E$707,'Infos Relatório'!$B$406,'Faturamento NNE'!$F$2:$F$707,'Infos Relatório'!$B411,'Faturamento NNE'!$AA$2:$AA$707,'Infos Relatório'!BE$1,'Faturamento NNE'!$U$2:$U$707,"Sim")</f>
        <v>0</v>
      </c>
      <c r="BI411" s="227" t="e">
        <f t="shared" si="153"/>
        <v>#DIV/0!</v>
      </c>
      <c r="BJ411" s="545">
        <f>SUMIFS('Faturamento NNE'!$I$2:$I$707,'Faturamento NNE'!$E$2:$E$707,'Infos Relatório'!$B$406,'Faturamento NNE'!$F$2:$F$707,'Infos Relatório'!$B411,'Faturamento NNE'!$AA$2:$AA$707,'Infos Relatório'!BE$1)</f>
        <v>0</v>
      </c>
      <c r="BK411" s="541">
        <f>COUNTIFS('Faturamento NNE'!$E$2:$E$707,'Infos Relatório'!$B$406,'Faturamento NNE'!$F$2:$F$707,'Infos Relatório'!$B411,'Faturamento NNE'!$AA$2:$AA$707,'Infos Relatório'!BK$1)</f>
        <v>0</v>
      </c>
      <c r="BL411" s="542">
        <f>SUMIFS('Faturamento NNE'!$H$2:$H$707,'Faturamento NNE'!$E$2:$E$707,'Infos Relatório'!$B$406,'Faturamento NNE'!$F$2:$F$707,'Infos Relatório'!$B411,'Faturamento NNE'!$AA$2:$AA$707,'Infos Relatório'!BK$1)</f>
        <v>0</v>
      </c>
      <c r="BM411" s="542">
        <f>SUMIFS('Faturamento NNE'!$K$2:$K$707,'Faturamento NNE'!$E$2:$E$707,'Infos Relatório'!$B$406,'Faturamento NNE'!$F$2:$F$707,'Infos Relatório'!$B411,'Faturamento NNE'!$AA$2:$AA$707,'Infos Relatório'!BK$1)</f>
        <v>0</v>
      </c>
      <c r="BN411" s="546">
        <f>SUMIFS('Faturamento NNE'!$P$2:$P$707,'Faturamento NNE'!$E$2:$E$707,'Infos Relatório'!$B$406,'Faturamento NNE'!$F$2:$F$707,'Infos Relatório'!$B411,'Faturamento NNE'!$AA$2:$AA$707,'Infos Relatório'!BK$1,'Faturamento NNE'!$U$2:$U$707,"Sim")+SUMIFS('Faturamento NNE'!$Q$2:$Q$707,'Faturamento NNE'!$E$2:$E$707,'Infos Relatório'!$B$406,'Faturamento NNE'!$F$2:$F$707,'Infos Relatório'!$B411,'Faturamento NNE'!$AA$2:$AA$707,'Infos Relatório'!BK$1,'Faturamento NNE'!$U$2:$U$707,"Sim")</f>
        <v>0</v>
      </c>
      <c r="BO411" s="227" t="e">
        <f t="shared" si="154"/>
        <v>#DIV/0!</v>
      </c>
      <c r="BP411" s="545">
        <f>SUMIFS('Faturamento NNE'!$I$2:$I$707,'Faturamento NNE'!$E$2:$E$707,'Infos Relatório'!$B$406,'Faturamento NNE'!$F$2:$F$707,'Infos Relatório'!$B411,'Faturamento NNE'!$AA$2:$AA$707,'Infos Relatório'!BK$1)</f>
        <v>0</v>
      </c>
      <c r="BQ411" s="541">
        <f>COUNTIFS('Faturamento NNE'!$E$2:$E$707,'Infos Relatório'!$B$406,'Faturamento NNE'!$F$2:$F$707,'Infos Relatório'!$B411,'Faturamento NNE'!$AA$2:$AA$707,'Infos Relatório'!BQ$1)</f>
        <v>0</v>
      </c>
      <c r="BR411" s="542">
        <f>SUMIFS('Faturamento NNE'!$H$2:$H$707,'Faturamento NNE'!$E$2:$E$707,'Infos Relatório'!$B$406,'Faturamento NNE'!$F$2:$F$707,'Infos Relatório'!$B411,'Faturamento NNE'!$AA$2:$AA$707,'Infos Relatório'!BQ$1)</f>
        <v>0</v>
      </c>
      <c r="BS411" s="542">
        <f>SUMIFS('Faturamento NNE'!$K$2:$K$707,'Faturamento NNE'!$E$2:$E$707,'Infos Relatório'!$B$406,'Faturamento NNE'!$F$2:$F$707,'Infos Relatório'!$B411,'Faturamento NNE'!$AA$2:$AA$707,'Infos Relatório'!BQ$1)</f>
        <v>0</v>
      </c>
      <c r="BT411" s="546">
        <f>SUMIFS('Faturamento NNE'!$P$2:$P$707,'Faturamento NNE'!$E$2:$E$707,'Infos Relatório'!$B$406,'Faturamento NNE'!$F$2:$F$707,'Infos Relatório'!$B411,'Faturamento NNE'!$AA$2:$AA$707,'Infos Relatório'!BQ$1,'Faturamento NNE'!$U$2:$U$707,"Sim")+SUMIFS('Faturamento NNE'!$Q$2:$Q$707,'Faturamento NNE'!$E$2:$E$707,'Infos Relatório'!$B$406,'Faturamento NNE'!$F$2:$F$707,'Infos Relatório'!$B411,'Faturamento NNE'!$AA$2:$AA$707,'Infos Relatório'!BQ$1,'Faturamento NNE'!$U$2:$U$707,"Sim")</f>
        <v>0</v>
      </c>
      <c r="BU411" s="227" t="e">
        <f t="shared" si="155"/>
        <v>#DIV/0!</v>
      </c>
      <c r="BV411" s="545">
        <f>SUMIFS('Faturamento NNE'!$I$2:$I$707,'Faturamento NNE'!$E$2:$E$707,'Infos Relatório'!$B$406,'Faturamento NNE'!$F$2:$F$707,'Infos Relatório'!$B411,'Faturamento NNE'!$AA$2:$AA$707,'Infos Relatório'!BQ$1)</f>
        <v>0</v>
      </c>
    </row>
    <row r="412" spans="2:74">
      <c r="B412" s="217" t="s">
        <v>135</v>
      </c>
      <c r="C412" s="541">
        <f>COUNTIFS('Faturamento NNE'!$E$2:$E$707,'Infos Relatório'!$B$406,'Faturamento NNE'!$F$2:$F$707,'Infos Relatório'!$B412,'Faturamento NNE'!$AA$2:$AA$707,'Infos Relatório'!C$1)</f>
        <v>0</v>
      </c>
      <c r="D412" s="542">
        <f>SUMIFS('Faturamento NNE'!$H$2:$H$707,'Faturamento NNE'!$E$2:$E$707,'Infos Relatório'!$B$406,'Faturamento NNE'!$F$2:$F$707,'Infos Relatório'!$B412,'Faturamento NNE'!$AA$2:$AA$707,'Infos Relatório'!C$1)</f>
        <v>0</v>
      </c>
      <c r="E412" s="543">
        <f>SUMIFS('Faturamento NNE'!$K$2:$K$707,'Faturamento NNE'!$E$2:$E$707,'Infos Relatório'!$B$406,'Faturamento NNE'!$F$2:$F$707,'Infos Relatório'!$B412,'Faturamento NNE'!$AA$2:$AA$707,'Infos Relatório'!C$1)</f>
        <v>0</v>
      </c>
      <c r="F412" s="544">
        <f>SUMIFS('Faturamento NNE'!$P$2:$P$707,'Faturamento NNE'!$E$2:$E$707,'Infos Relatório'!$B$406,'Faturamento NNE'!$F$2:$F$707,'Infos Relatório'!$B412,'Faturamento NNE'!$AA$2:$AA$707,'Infos Relatório'!C$1,'Faturamento NNE'!$U$2:$U$707,"Sim")+SUMIFS('Faturamento NNE'!$Q$2:$Q$707,'Faturamento NNE'!$E$2:$E$707,'Infos Relatório'!$B$406,'Faturamento NNE'!$F$2:$F$707,'Infos Relatório'!$B412,'Faturamento NNE'!$AA$2:$AA$707,'Infos Relatório'!C$1,'Faturamento NNE'!$U$2:$U$707,"Sim")</f>
        <v>0</v>
      </c>
      <c r="G412" s="283" t="e">
        <f t="shared" si="144"/>
        <v>#DIV/0!</v>
      </c>
      <c r="H412" s="545">
        <f>SUMIFS('Faturamento NNE'!$I$2:$I$707,'Faturamento NNE'!$E$2:$E$707,'Infos Relatório'!$B$406,'Faturamento NNE'!$F$2:$F$707,'Infos Relatório'!$B412,'Faturamento NNE'!$AA$2:$AA$707,'Infos Relatório'!C$1)</f>
        <v>0</v>
      </c>
      <c r="I412" s="541">
        <f>COUNTIFS('Faturamento NNE'!$E$2:$E$707,'Infos Relatório'!$B$406,'Faturamento NNE'!$F$2:$F$707,'Infos Relatório'!$B412,'Faturamento NNE'!$AA$2:$AA$707,'Infos Relatório'!I$1)</f>
        <v>0</v>
      </c>
      <c r="J412" s="542">
        <f>SUMIFS('Faturamento NNE'!$H$2:$H$707,'Faturamento NNE'!$E$2:$E$707,'Infos Relatório'!$B$406,'Faturamento NNE'!$F$2:$F$707,'Infos Relatório'!$B412,'Faturamento NNE'!$AA$2:$AA$707,'Infos Relatório'!I$1)</f>
        <v>0</v>
      </c>
      <c r="K412" s="543">
        <f>SUMIFS('Faturamento NNE'!$K$2:$K$707,'Faturamento NNE'!$E$2:$E$707,'Infos Relatório'!$B$406,'Faturamento NNE'!$F$2:$F$707,'Infos Relatório'!$B412,'Faturamento NNE'!$AA$2:$AA$707,'Infos Relatório'!I$1)</f>
        <v>0</v>
      </c>
      <c r="L412" s="544">
        <f>SUMIFS('Faturamento NNE'!$P$2:$P$707,'Faturamento NNE'!$E$2:$E$707,'Infos Relatório'!$B$406,'Faturamento NNE'!$F$2:$F$707,'Infos Relatório'!$B412,'Faturamento NNE'!$AA$2:$AA$707,'Infos Relatório'!I$1,'Faturamento NNE'!$U$2:$U$707,"Sim")+SUMIFS('Faturamento NNE'!$Q$2:$Q$707,'Faturamento NNE'!$E$2:$E$707,'Infos Relatório'!$B$406,'Faturamento NNE'!$F$2:$F$707,'Infos Relatório'!$B412,'Faturamento NNE'!$AA$2:$AA$707,'Infos Relatório'!I$1,'Faturamento NNE'!$U$2:$U$707,"Sim")</f>
        <v>0</v>
      </c>
      <c r="M412" s="283" t="e">
        <f t="shared" si="145"/>
        <v>#DIV/0!</v>
      </c>
      <c r="N412" s="545">
        <f>SUMIFS('Faturamento NNE'!$I$2:$I$707,'Faturamento NNE'!$E$2:$E$707,'Infos Relatório'!$B$406,'Faturamento NNE'!$F$2:$F$707,'Infos Relatório'!$B412,'Faturamento NNE'!$AA$2:$AA$707,'Infos Relatório'!I$1)</f>
        <v>0</v>
      </c>
      <c r="O412" s="541">
        <f>COUNTIFS('Faturamento NNE'!$E$2:$E$707,'Infos Relatório'!$B$406,'Faturamento NNE'!$F$2:$F$707,'Infos Relatório'!$B412,'Faturamento NNE'!$AA$2:$AA$707,'Infos Relatório'!O$1)</f>
        <v>0</v>
      </c>
      <c r="P412" s="542">
        <f>SUMIFS('Faturamento NNE'!$H$2:$H$707,'Faturamento NNE'!$E$2:$E$707,'Infos Relatório'!$B$406,'Faturamento NNE'!$F$2:$F$707,'Infos Relatório'!$B412,'Faturamento NNE'!$AA$2:$AA$707,'Infos Relatório'!O$1)</f>
        <v>0</v>
      </c>
      <c r="Q412" s="542">
        <f>SUMIFS('Faturamento NNE'!$K$2:$K$707,'Faturamento NNE'!$E$2:$E$707,'Infos Relatório'!$B$406,'Faturamento NNE'!$F$2:$F$707,'Infos Relatório'!$B412,'Faturamento NNE'!$AA$2:$AA$707,'Infos Relatório'!O$1)</f>
        <v>0</v>
      </c>
      <c r="R412" s="546">
        <f>SUMIFS('Faturamento NNE'!$P$2:$P$707,'Faturamento NNE'!$E$2:$E$707,'Infos Relatório'!$B$406,'Faturamento NNE'!$F$2:$F$707,'Infos Relatório'!$B412,'Faturamento NNE'!$AA$2:$AA$707,'Infos Relatório'!O$1,'Faturamento NNE'!$U$2:$U$707,"Sim")+SUMIFS('Faturamento NNE'!$Q$2:$Q$707,'Faturamento NNE'!$E$2:$E$707,'Infos Relatório'!$B$406,'Faturamento NNE'!$F$2:$F$707,'Infos Relatório'!$B412,'Faturamento NNE'!$AA$2:$AA$707,'Infos Relatório'!O$1,'Faturamento NNE'!$U$2:$U$707,"Sim")</f>
        <v>0</v>
      </c>
      <c r="S412" s="227" t="e">
        <f t="shared" si="146"/>
        <v>#DIV/0!</v>
      </c>
      <c r="T412" s="545">
        <f>SUMIFS('Faturamento NNE'!$I$2:$I$707,'Faturamento NNE'!$E$2:$E$707,'Infos Relatório'!$B$406,'Faturamento NNE'!$F$2:$F$707,'Infos Relatório'!$B412,'Faturamento NNE'!$AA$2:$AA$707,'Infos Relatório'!O$1)</f>
        <v>0</v>
      </c>
      <c r="U412" s="541">
        <f>COUNTIFS('Faturamento NNE'!$E$2:$E$707,'Infos Relatório'!$B$406,'Faturamento NNE'!$F$2:$F$707,'Infos Relatório'!$B412,'Faturamento NNE'!$AA$2:$AA$707,'Infos Relatório'!U$1)</f>
        <v>0</v>
      </c>
      <c r="V412" s="542">
        <f>SUMIFS('Faturamento NNE'!$H$2:$H$707,'Faturamento NNE'!$E$2:$E$707,'Infos Relatório'!$B$406,'Faturamento NNE'!$F$2:$F$707,'Infos Relatório'!$B412,'Faturamento NNE'!$AA$2:$AA$707,'Infos Relatório'!U$1)</f>
        <v>0</v>
      </c>
      <c r="W412" s="542">
        <f>SUMIFS('Faturamento NNE'!$K$2:$K$707,'Faturamento NNE'!$E$2:$E$707,'Infos Relatório'!$B$406,'Faturamento NNE'!$F$2:$F$707,'Infos Relatório'!$B412,'Faturamento NNE'!$AA$2:$AA$707,'Infos Relatório'!U$1)</f>
        <v>0</v>
      </c>
      <c r="X412" s="546">
        <f>SUMIFS('Faturamento NNE'!$P$2:$P$707,'Faturamento NNE'!$E$2:$E$707,'Infos Relatório'!$B$406,'Faturamento NNE'!$F$2:$F$707,'Infos Relatório'!$B412,'Faturamento NNE'!$AA$2:$AA$707,'Infos Relatório'!U$1,'Faturamento NNE'!$U$2:$U$707,"Sim")+SUMIFS('Faturamento NNE'!$Q$2:$Q$707,'Faturamento NNE'!$E$2:$E$707,'Infos Relatório'!$B$406,'Faturamento NNE'!$F$2:$F$707,'Infos Relatório'!$B412,'Faturamento NNE'!$AA$2:$AA$707,'Infos Relatório'!U$1,'Faturamento NNE'!$U$2:$U$707,"Sim")</f>
        <v>0</v>
      </c>
      <c r="Y412" s="227" t="e">
        <f t="shared" si="147"/>
        <v>#DIV/0!</v>
      </c>
      <c r="Z412" s="545">
        <f>SUMIFS('Faturamento NNE'!$I$2:$I$707,'Faturamento NNE'!$E$2:$E$707,'Infos Relatório'!$B$406,'Faturamento NNE'!$F$2:$F$707,'Infos Relatório'!$B412,'Faturamento NNE'!$AA$2:$AA$707,'Infos Relatório'!U$1)</f>
        <v>0</v>
      </c>
      <c r="AA412" s="541">
        <f>COUNTIFS('Faturamento NNE'!$E$2:$E$707,'Infos Relatório'!$B$406,'Faturamento NNE'!$F$2:$F$707,'Infos Relatório'!$B412,'Faturamento NNE'!$AA$2:$AA$707,'Infos Relatório'!AA$1)</f>
        <v>0</v>
      </c>
      <c r="AB412" s="542">
        <f>SUMIFS('Faturamento NNE'!$H$2:$H$707,'Faturamento NNE'!$E$2:$E$707,'Infos Relatório'!$B$406,'Faturamento NNE'!$F$2:$F$707,'Infos Relatório'!$B412,'Faturamento NNE'!$AA$2:$AA$707,'Infos Relatório'!AA$1)</f>
        <v>0</v>
      </c>
      <c r="AC412" s="542">
        <f>SUMIFS('Faturamento NNE'!$K$2:$K$707,'Faturamento NNE'!$E$2:$E$707,'Infos Relatório'!$B$406,'Faturamento NNE'!$F$2:$F$707,'Infos Relatório'!$B412,'Faturamento NNE'!$AA$2:$AA$707,'Infos Relatório'!AA$1)</f>
        <v>0</v>
      </c>
      <c r="AD412" s="546">
        <f>SUMIFS('Faturamento NNE'!$P$2:$P$707,'Faturamento NNE'!$E$2:$E$707,'Infos Relatório'!$B$406,'Faturamento NNE'!$F$2:$F$707,'Infos Relatório'!$B412,'Faturamento NNE'!$AA$2:$AA$707,'Infos Relatório'!AA$1,'Faturamento NNE'!$U$2:$U$707,"Sim")+SUMIFS('Faturamento NNE'!$Q$2:$Q$707,'Faturamento NNE'!$E$2:$E$707,'Infos Relatório'!$B$406,'Faturamento NNE'!$F$2:$F$707,'Infos Relatório'!$B412,'Faturamento NNE'!$AA$2:$AA$707,'Infos Relatório'!AA$1,'Faturamento NNE'!$U$2:$U$707,"Sim")</f>
        <v>0</v>
      </c>
      <c r="AE412" s="227" t="e">
        <f t="shared" si="148"/>
        <v>#DIV/0!</v>
      </c>
      <c r="AF412" s="545">
        <f>SUMIFS('Faturamento NNE'!$I$2:$I$707,'Faturamento NNE'!$E$2:$E$707,'Infos Relatório'!$B$406,'Faturamento NNE'!$F$2:$F$707,'Infos Relatório'!$B412,'Faturamento NNE'!$AA$2:$AA$707,'Infos Relatório'!AA$1)</f>
        <v>0</v>
      </c>
      <c r="AG412" s="541">
        <f>COUNTIFS('Faturamento NNE'!$E$2:$E$707,'Infos Relatório'!$B$406,'Faturamento NNE'!$F$2:$F$707,'Infos Relatório'!$B412,'Faturamento NNE'!$AA$2:$AA$707,'Infos Relatório'!AG$1)</f>
        <v>0</v>
      </c>
      <c r="AH412" s="542">
        <f>SUMIFS('Faturamento NNE'!$H$2:$H$707,'Faturamento NNE'!$E$2:$E$707,'Infos Relatório'!$B$406,'Faturamento NNE'!$F$2:$F$707,'Infos Relatório'!$B412,'Faturamento NNE'!$AA$2:$AA$707,'Infos Relatório'!AG$1)</f>
        <v>0</v>
      </c>
      <c r="AI412" s="542">
        <f>SUMIFS('Faturamento NNE'!$K$2:$K$707,'Faturamento NNE'!$E$2:$E$707,'Infos Relatório'!$B$406,'Faturamento NNE'!$F$2:$F$707,'Infos Relatório'!$B412,'Faturamento NNE'!$AA$2:$AA$707,'Infos Relatório'!AG$1)</f>
        <v>0</v>
      </c>
      <c r="AJ412" s="546">
        <f>SUMIFS('Faturamento NNE'!$P$2:$P$707,'Faturamento NNE'!$E$2:$E$707,'Infos Relatório'!$B$406,'Faturamento NNE'!$F$2:$F$707,'Infos Relatório'!$B412,'Faturamento NNE'!$AA$2:$AA$707,'Infos Relatório'!AG$1,'Faturamento NNE'!$U$2:$U$707,"Sim")+SUMIFS('Faturamento NNE'!$Q$2:$Q$707,'Faturamento NNE'!$E$2:$E$707,'Infos Relatório'!$B$406,'Faturamento NNE'!$F$2:$F$707,'Infos Relatório'!$B412,'Faturamento NNE'!$AA$2:$AA$707,'Infos Relatório'!AG$1,'Faturamento NNE'!$U$2:$U$707,"Sim")</f>
        <v>0</v>
      </c>
      <c r="AK412" s="227" t="e">
        <f t="shared" si="149"/>
        <v>#DIV/0!</v>
      </c>
      <c r="AL412" s="545">
        <f>SUMIFS('Faturamento NNE'!$I$2:$I$707,'Faturamento NNE'!$E$2:$E$707,'Infos Relatório'!$B$406,'Faturamento NNE'!$F$2:$F$707,'Infos Relatório'!$B412,'Faturamento NNE'!$AA$2:$AA$707,'Infos Relatório'!AG$1)</f>
        <v>0</v>
      </c>
      <c r="AM412" s="541">
        <f>COUNTIFS('Faturamento NNE'!$E$2:$E$707,'Infos Relatório'!$B$406,'Faturamento NNE'!$F$2:$F$707,'Infos Relatório'!$B412,'Faturamento NNE'!$AA$2:$AA$707,'Infos Relatório'!AM$1)</f>
        <v>0</v>
      </c>
      <c r="AN412" s="542">
        <f>SUMIFS('Faturamento NNE'!$H$2:$H$707,'Faturamento NNE'!$E$2:$E$707,'Infos Relatório'!$B$406,'Faturamento NNE'!$F$2:$F$707,'Infos Relatório'!$B412,'Faturamento NNE'!$AA$2:$AA$707,'Infos Relatório'!AM$1)</f>
        <v>0</v>
      </c>
      <c r="AO412" s="542">
        <f>SUMIFS('Faturamento NNE'!$K$2:$K$707,'Faturamento NNE'!$E$2:$E$707,'Infos Relatório'!$B$406,'Faturamento NNE'!$F$2:$F$707,'Infos Relatório'!$B412,'Faturamento NNE'!$AA$2:$AA$707,'Infos Relatório'!AM$1)</f>
        <v>0</v>
      </c>
      <c r="AP412" s="546">
        <f>SUMIFS('Faturamento NNE'!$P$2:$P$707,'Faturamento NNE'!$E$2:$E$707,'Infos Relatório'!$B$406,'Faturamento NNE'!$F$2:$F$707,'Infos Relatório'!$B412,'Faturamento NNE'!$AA$2:$AA$707,'Infos Relatório'!AM$1,'Faturamento NNE'!$U$2:$U$707,"Sim")+SUMIFS('Faturamento NNE'!$Q$2:$Q$707,'Faturamento NNE'!$E$2:$E$707,'Infos Relatório'!$B$406,'Faturamento NNE'!$F$2:$F$707,'Infos Relatório'!$B412,'Faturamento NNE'!$AA$2:$AA$707,'Infos Relatório'!AM$1,'Faturamento NNE'!$U$2:$U$707,"Sim")</f>
        <v>0</v>
      </c>
      <c r="AQ412" s="227" t="e">
        <f t="shared" si="150"/>
        <v>#DIV/0!</v>
      </c>
      <c r="AR412" s="545">
        <f>SUMIFS('Faturamento NNE'!$I$2:$I$707,'Faturamento NNE'!$E$2:$E$707,'Infos Relatório'!$B$406,'Faturamento NNE'!$F$2:$F$707,'Infos Relatório'!$B412,'Faturamento NNE'!$AA$2:$AA$707,'Infos Relatório'!AM$1)</f>
        <v>0</v>
      </c>
      <c r="AS412" s="541">
        <f>COUNTIFS('Faturamento NNE'!$E$2:$E$707,'Infos Relatório'!$B$406,'Faturamento NNE'!$F$2:$F$707,'Infos Relatório'!$B412,'Faturamento NNE'!$AA$2:$AA$707,'Infos Relatório'!AS$1)</f>
        <v>0</v>
      </c>
      <c r="AT412" s="542">
        <f>SUMIFS('Faturamento NNE'!$H$2:$H$707,'Faturamento NNE'!$E$2:$E$707,'Infos Relatório'!$B$406,'Faturamento NNE'!$F$2:$F$707,'Infos Relatório'!$B412,'Faturamento NNE'!$AA$2:$AA$707,'Infos Relatório'!AS$1)</f>
        <v>0</v>
      </c>
      <c r="AU412" s="542">
        <f>SUMIFS('Faturamento NNE'!$K$2:$K$707,'Faturamento NNE'!$E$2:$E$707,'Infos Relatório'!$B$406,'Faturamento NNE'!$F$2:$F$707,'Infos Relatório'!$B412,'Faturamento NNE'!$AA$2:$AA$707,'Infos Relatório'!AS$1)</f>
        <v>0</v>
      </c>
      <c r="AV412" s="546">
        <f>SUMIFS('Faturamento NNE'!$P$2:$P$707,'Faturamento NNE'!$E$2:$E$707,'Infos Relatório'!$B$406,'Faturamento NNE'!$F$2:$F$707,'Infos Relatório'!$B412,'Faturamento NNE'!$AA$2:$AA$707,'Infos Relatório'!AS$1,'Faturamento NNE'!$U$2:$U$707,"Sim")+SUMIFS('Faturamento NNE'!$Q$2:$Q$707,'Faturamento NNE'!$E$2:$E$707,'Infos Relatório'!$B$406,'Faturamento NNE'!$F$2:$F$707,'Infos Relatório'!$B412,'Faturamento NNE'!$AA$2:$AA$707,'Infos Relatório'!AS$1,'Faturamento NNE'!$U$2:$U$707,"Sim")</f>
        <v>0</v>
      </c>
      <c r="AW412" s="227" t="e">
        <f t="shared" si="151"/>
        <v>#DIV/0!</v>
      </c>
      <c r="AX412" s="545">
        <f>SUMIFS('Faturamento NNE'!$I$2:$I$707,'Faturamento NNE'!$E$2:$E$707,'Infos Relatório'!$B$406,'Faturamento NNE'!$F$2:$F$707,'Infos Relatório'!$B412,'Faturamento NNE'!$AA$2:$AA$707,'Infos Relatório'!AS$1)</f>
        <v>0</v>
      </c>
      <c r="AY412" s="541">
        <f>COUNTIFS('Faturamento NNE'!$E$2:$E$707,'Infos Relatório'!$B$406,'Faturamento NNE'!$F$2:$F$707,'Infos Relatório'!$B412,'Faturamento NNE'!$AA$2:$AA$707,'Infos Relatório'!AY$1)</f>
        <v>0</v>
      </c>
      <c r="AZ412" s="542">
        <f>SUMIFS('Faturamento NNE'!$H$2:$H$707,'Faturamento NNE'!$E$2:$E$707,'Infos Relatório'!$B$406,'Faturamento NNE'!$F$2:$F$707,'Infos Relatório'!$B412,'Faturamento NNE'!$AA$2:$AA$707,'Infos Relatório'!AY$1)</f>
        <v>0</v>
      </c>
      <c r="BA412" s="542">
        <f>SUMIFS('Faturamento NNE'!$K$2:$K$707,'Faturamento NNE'!$E$2:$E$707,'Infos Relatório'!$B$406,'Faturamento NNE'!$F$2:$F$707,'Infos Relatório'!$B412,'Faturamento NNE'!$AA$2:$AA$707,'Infos Relatório'!AY$1)</f>
        <v>0</v>
      </c>
      <c r="BB412" s="546">
        <f>SUMIFS('Faturamento NNE'!$P$2:$P$707,'Faturamento NNE'!$E$2:$E$707,'Infos Relatório'!$B$406,'Faturamento NNE'!$F$2:$F$707,'Infos Relatório'!$B412,'Faturamento NNE'!$AA$2:$AA$707,'Infos Relatório'!AY$1,'Faturamento NNE'!$U$2:$U$707,"Sim")+SUMIFS('Faturamento NNE'!$Q$2:$Q$707,'Faturamento NNE'!$E$2:$E$707,'Infos Relatório'!$B$406,'Faturamento NNE'!$F$2:$F$707,'Infos Relatório'!$B412,'Faturamento NNE'!$AA$2:$AA$707,'Infos Relatório'!AY$1,'Faturamento NNE'!$U$2:$U$707,"Sim")</f>
        <v>0</v>
      </c>
      <c r="BC412" s="227" t="e">
        <f t="shared" si="152"/>
        <v>#DIV/0!</v>
      </c>
      <c r="BD412" s="545">
        <f>SUMIFS('Faturamento NNE'!$I$2:$I$707,'Faturamento NNE'!$E$2:$E$707,'Infos Relatório'!$B$406,'Faturamento NNE'!$F$2:$F$707,'Infos Relatório'!$B412,'Faturamento NNE'!$AA$2:$AA$707,'Infos Relatório'!AY$1)</f>
        <v>0</v>
      </c>
      <c r="BE412" s="541">
        <f>COUNTIFS('Faturamento NNE'!$E$2:$E$707,'Infos Relatório'!$B$406,'Faturamento NNE'!$F$2:$F$707,'Infos Relatório'!$B412,'Faturamento NNE'!$AA$2:$AA$707,'Infos Relatório'!BE$1)</f>
        <v>0</v>
      </c>
      <c r="BF412" s="542">
        <f>SUMIFS('Faturamento NNE'!$H$2:$H$707,'Faturamento NNE'!$E$2:$E$707,'Infos Relatório'!$B$406,'Faturamento NNE'!$F$2:$F$707,'Infos Relatório'!$B412,'Faturamento NNE'!$AA$2:$AA$707,'Infos Relatório'!BE$1)</f>
        <v>0</v>
      </c>
      <c r="BG412" s="542">
        <f>SUMIFS('Faturamento NNE'!$K$2:$K$707,'Faturamento NNE'!$E$2:$E$707,'Infos Relatório'!$B$406,'Faturamento NNE'!$F$2:$F$707,'Infos Relatório'!$B412,'Faturamento NNE'!$AA$2:$AA$707,'Infos Relatório'!BE$1)</f>
        <v>0</v>
      </c>
      <c r="BH412" s="546">
        <f>SUMIFS('Faturamento NNE'!$P$2:$P$707,'Faturamento NNE'!$E$2:$E$707,'Infos Relatório'!$B$406,'Faturamento NNE'!$F$2:$F$707,'Infos Relatório'!$B412,'Faturamento NNE'!$AA$2:$AA$707,'Infos Relatório'!BE$1,'Faturamento NNE'!$U$2:$U$707,"Sim")+SUMIFS('Faturamento NNE'!$Q$2:$Q$707,'Faturamento NNE'!$E$2:$E$707,'Infos Relatório'!$B$406,'Faturamento NNE'!$F$2:$F$707,'Infos Relatório'!$B412,'Faturamento NNE'!$AA$2:$AA$707,'Infos Relatório'!BE$1,'Faturamento NNE'!$U$2:$U$707,"Sim")</f>
        <v>0</v>
      </c>
      <c r="BI412" s="227" t="e">
        <f t="shared" si="153"/>
        <v>#DIV/0!</v>
      </c>
      <c r="BJ412" s="545">
        <f>SUMIFS('Faturamento NNE'!$I$2:$I$707,'Faturamento NNE'!$E$2:$E$707,'Infos Relatório'!$B$406,'Faturamento NNE'!$F$2:$F$707,'Infos Relatório'!$B412,'Faturamento NNE'!$AA$2:$AA$707,'Infos Relatório'!BE$1)</f>
        <v>0</v>
      </c>
      <c r="BK412" s="541">
        <f>COUNTIFS('Faturamento NNE'!$E$2:$E$707,'Infos Relatório'!$B$406,'Faturamento NNE'!$F$2:$F$707,'Infos Relatório'!$B412,'Faturamento NNE'!$AA$2:$AA$707,'Infos Relatório'!BK$1)</f>
        <v>0</v>
      </c>
      <c r="BL412" s="542">
        <f>SUMIFS('Faturamento NNE'!$H$2:$H$707,'Faturamento NNE'!$E$2:$E$707,'Infos Relatório'!$B$406,'Faturamento NNE'!$F$2:$F$707,'Infos Relatório'!$B412,'Faturamento NNE'!$AA$2:$AA$707,'Infos Relatório'!BK$1)</f>
        <v>0</v>
      </c>
      <c r="BM412" s="542">
        <f>SUMIFS('Faturamento NNE'!$K$2:$K$707,'Faturamento NNE'!$E$2:$E$707,'Infos Relatório'!$B$406,'Faturamento NNE'!$F$2:$F$707,'Infos Relatório'!$B412,'Faturamento NNE'!$AA$2:$AA$707,'Infos Relatório'!BK$1)</f>
        <v>0</v>
      </c>
      <c r="BN412" s="546">
        <f>SUMIFS('Faturamento NNE'!$P$2:$P$707,'Faturamento NNE'!$E$2:$E$707,'Infos Relatório'!$B$406,'Faturamento NNE'!$F$2:$F$707,'Infos Relatório'!$B412,'Faturamento NNE'!$AA$2:$AA$707,'Infos Relatório'!BK$1,'Faturamento NNE'!$U$2:$U$707,"Sim")+SUMIFS('Faturamento NNE'!$Q$2:$Q$707,'Faturamento NNE'!$E$2:$E$707,'Infos Relatório'!$B$406,'Faturamento NNE'!$F$2:$F$707,'Infos Relatório'!$B412,'Faturamento NNE'!$AA$2:$AA$707,'Infos Relatório'!BK$1,'Faturamento NNE'!$U$2:$U$707,"Sim")</f>
        <v>0</v>
      </c>
      <c r="BO412" s="227" t="e">
        <f t="shared" si="154"/>
        <v>#DIV/0!</v>
      </c>
      <c r="BP412" s="545">
        <f>SUMIFS('Faturamento NNE'!$I$2:$I$707,'Faturamento NNE'!$E$2:$E$707,'Infos Relatório'!$B$406,'Faturamento NNE'!$F$2:$F$707,'Infos Relatório'!$B412,'Faturamento NNE'!$AA$2:$AA$707,'Infos Relatório'!BK$1)</f>
        <v>0</v>
      </c>
      <c r="BQ412" s="541">
        <f>COUNTIFS('Faturamento NNE'!$E$2:$E$707,'Infos Relatório'!$B$406,'Faturamento NNE'!$F$2:$F$707,'Infos Relatório'!$B412,'Faturamento NNE'!$AA$2:$AA$707,'Infos Relatório'!BQ$1)</f>
        <v>0</v>
      </c>
      <c r="BR412" s="542">
        <f>SUMIFS('Faturamento NNE'!$H$2:$H$707,'Faturamento NNE'!$E$2:$E$707,'Infos Relatório'!$B$406,'Faturamento NNE'!$F$2:$F$707,'Infos Relatório'!$B412,'Faturamento NNE'!$AA$2:$AA$707,'Infos Relatório'!BQ$1)</f>
        <v>0</v>
      </c>
      <c r="BS412" s="542">
        <f>SUMIFS('Faturamento NNE'!$K$2:$K$707,'Faturamento NNE'!$E$2:$E$707,'Infos Relatório'!$B$406,'Faturamento NNE'!$F$2:$F$707,'Infos Relatório'!$B412,'Faturamento NNE'!$AA$2:$AA$707,'Infos Relatório'!BQ$1)</f>
        <v>0</v>
      </c>
      <c r="BT412" s="546">
        <f>SUMIFS('Faturamento NNE'!$P$2:$P$707,'Faturamento NNE'!$E$2:$E$707,'Infos Relatório'!$B$406,'Faturamento NNE'!$F$2:$F$707,'Infos Relatório'!$B412,'Faturamento NNE'!$AA$2:$AA$707,'Infos Relatório'!BQ$1,'Faturamento NNE'!$U$2:$U$707,"Sim")+SUMIFS('Faturamento NNE'!$Q$2:$Q$707,'Faturamento NNE'!$E$2:$E$707,'Infos Relatório'!$B$406,'Faturamento NNE'!$F$2:$F$707,'Infos Relatório'!$B412,'Faturamento NNE'!$AA$2:$AA$707,'Infos Relatório'!BQ$1,'Faturamento NNE'!$U$2:$U$707,"Sim")</f>
        <v>0</v>
      </c>
      <c r="BU412" s="227" t="e">
        <f t="shared" si="155"/>
        <v>#DIV/0!</v>
      </c>
      <c r="BV412" s="545">
        <f>SUMIFS('Faturamento NNE'!$I$2:$I$707,'Faturamento NNE'!$E$2:$E$707,'Infos Relatório'!$B$406,'Faturamento NNE'!$F$2:$F$707,'Infos Relatório'!$B412,'Faturamento NNE'!$AA$2:$AA$707,'Infos Relatório'!BQ$1)</f>
        <v>0</v>
      </c>
    </row>
    <row r="413" spans="2:74">
      <c r="B413" s="217" t="s">
        <v>136</v>
      </c>
      <c r="C413" s="541">
        <f>COUNTIFS('Faturamento NNE'!$E$2:$E$707,'Infos Relatório'!$B$406,'Faturamento NNE'!$F$2:$F$707,'Infos Relatório'!$B413,'Faturamento NNE'!$AA$2:$AA$707,'Infos Relatório'!C$1)</f>
        <v>0</v>
      </c>
      <c r="D413" s="542">
        <f>SUMIFS('Faturamento NNE'!$H$2:$H$707,'Faturamento NNE'!$E$2:$E$707,'Infos Relatório'!$B$406,'Faturamento NNE'!$F$2:$F$707,'Infos Relatório'!$B413,'Faturamento NNE'!$AA$2:$AA$707,'Infos Relatório'!C$1)</f>
        <v>0</v>
      </c>
      <c r="E413" s="543">
        <f>SUMIFS('Faturamento NNE'!$K$2:$K$707,'Faturamento NNE'!$E$2:$E$707,'Infos Relatório'!$B$406,'Faturamento NNE'!$F$2:$F$707,'Infos Relatório'!$B413,'Faturamento NNE'!$AA$2:$AA$707,'Infos Relatório'!C$1)</f>
        <v>0</v>
      </c>
      <c r="F413" s="544">
        <f>SUMIFS('Faturamento NNE'!$P$2:$P$707,'Faturamento NNE'!$E$2:$E$707,'Infos Relatório'!$B$406,'Faturamento NNE'!$F$2:$F$707,'Infos Relatório'!$B413,'Faturamento NNE'!$AA$2:$AA$707,'Infos Relatório'!C$1,'Faturamento NNE'!$U$2:$U$707,"Sim")+SUMIFS('Faturamento NNE'!$Q$2:$Q$707,'Faturamento NNE'!$E$2:$E$707,'Infos Relatório'!$B$406,'Faturamento NNE'!$F$2:$F$707,'Infos Relatório'!$B413,'Faturamento NNE'!$AA$2:$AA$707,'Infos Relatório'!C$1,'Faturamento NNE'!$U$2:$U$707,"Sim")</f>
        <v>0</v>
      </c>
      <c r="G413" s="283" t="e">
        <f t="shared" si="144"/>
        <v>#DIV/0!</v>
      </c>
      <c r="H413" s="545">
        <f>SUMIFS('Faturamento NNE'!$I$2:$I$707,'Faturamento NNE'!$E$2:$E$707,'Infos Relatório'!$B$406,'Faturamento NNE'!$F$2:$F$707,'Infos Relatório'!$B413,'Faturamento NNE'!$AA$2:$AA$707,'Infos Relatório'!C$1)</f>
        <v>0</v>
      </c>
      <c r="I413" s="541">
        <f>COUNTIFS('Faturamento NNE'!$E$2:$E$707,'Infos Relatório'!$B$406,'Faturamento NNE'!$F$2:$F$707,'Infos Relatório'!$B413,'Faturamento NNE'!$AA$2:$AA$707,'Infos Relatório'!I$1)</f>
        <v>0</v>
      </c>
      <c r="J413" s="542">
        <f>SUMIFS('Faturamento NNE'!$H$2:$H$707,'Faturamento NNE'!$E$2:$E$707,'Infos Relatório'!$B$406,'Faturamento NNE'!$F$2:$F$707,'Infos Relatório'!$B413,'Faturamento NNE'!$AA$2:$AA$707,'Infos Relatório'!I$1)</f>
        <v>0</v>
      </c>
      <c r="K413" s="543">
        <f>SUMIFS('Faturamento NNE'!$K$2:$K$707,'Faturamento NNE'!$E$2:$E$707,'Infos Relatório'!$B$406,'Faturamento NNE'!$F$2:$F$707,'Infos Relatório'!$B413,'Faturamento NNE'!$AA$2:$AA$707,'Infos Relatório'!I$1)</f>
        <v>0</v>
      </c>
      <c r="L413" s="544">
        <f>SUMIFS('Faturamento NNE'!$P$2:$P$707,'Faturamento NNE'!$E$2:$E$707,'Infos Relatório'!$B$406,'Faturamento NNE'!$F$2:$F$707,'Infos Relatório'!$B413,'Faturamento NNE'!$AA$2:$AA$707,'Infos Relatório'!I$1,'Faturamento NNE'!$U$2:$U$707,"Sim")+SUMIFS('Faturamento NNE'!$Q$2:$Q$707,'Faturamento NNE'!$E$2:$E$707,'Infos Relatório'!$B$406,'Faturamento NNE'!$F$2:$F$707,'Infos Relatório'!$B413,'Faturamento NNE'!$AA$2:$AA$707,'Infos Relatório'!I$1,'Faturamento NNE'!$U$2:$U$707,"Sim")</f>
        <v>0</v>
      </c>
      <c r="M413" s="283" t="e">
        <f t="shared" si="145"/>
        <v>#DIV/0!</v>
      </c>
      <c r="N413" s="545">
        <f>SUMIFS('Faturamento NNE'!$I$2:$I$707,'Faturamento NNE'!$E$2:$E$707,'Infos Relatório'!$B$406,'Faturamento NNE'!$F$2:$F$707,'Infos Relatório'!$B413,'Faturamento NNE'!$AA$2:$AA$707,'Infos Relatório'!I$1)</f>
        <v>0</v>
      </c>
      <c r="O413" s="541">
        <f>COUNTIFS('Faturamento NNE'!$E$2:$E$707,'Infos Relatório'!$B$406,'Faturamento NNE'!$F$2:$F$707,'Infos Relatório'!$B413,'Faturamento NNE'!$AA$2:$AA$707,'Infos Relatório'!O$1)</f>
        <v>0</v>
      </c>
      <c r="P413" s="542">
        <f>SUMIFS('Faturamento NNE'!$H$2:$H$707,'Faturamento NNE'!$E$2:$E$707,'Infos Relatório'!$B$406,'Faturamento NNE'!$F$2:$F$707,'Infos Relatório'!$B413,'Faturamento NNE'!$AA$2:$AA$707,'Infos Relatório'!O$1)</f>
        <v>0</v>
      </c>
      <c r="Q413" s="542">
        <f>SUMIFS('Faturamento NNE'!$K$2:$K$707,'Faturamento NNE'!$E$2:$E$707,'Infos Relatório'!$B$406,'Faturamento NNE'!$F$2:$F$707,'Infos Relatório'!$B413,'Faturamento NNE'!$AA$2:$AA$707,'Infos Relatório'!O$1)</f>
        <v>0</v>
      </c>
      <c r="R413" s="546">
        <f>SUMIFS('Faturamento NNE'!$P$2:$P$707,'Faturamento NNE'!$E$2:$E$707,'Infos Relatório'!$B$406,'Faturamento NNE'!$F$2:$F$707,'Infos Relatório'!$B413,'Faturamento NNE'!$AA$2:$AA$707,'Infos Relatório'!O$1,'Faturamento NNE'!$U$2:$U$707,"Sim")+SUMIFS('Faturamento NNE'!$Q$2:$Q$707,'Faturamento NNE'!$E$2:$E$707,'Infos Relatório'!$B$406,'Faturamento NNE'!$F$2:$F$707,'Infos Relatório'!$B413,'Faturamento NNE'!$AA$2:$AA$707,'Infos Relatório'!O$1,'Faturamento NNE'!$U$2:$U$707,"Sim")</f>
        <v>0</v>
      </c>
      <c r="S413" s="227" t="e">
        <f t="shared" si="146"/>
        <v>#DIV/0!</v>
      </c>
      <c r="T413" s="545">
        <f>SUMIFS('Faturamento NNE'!$I$2:$I$707,'Faturamento NNE'!$E$2:$E$707,'Infos Relatório'!$B$406,'Faturamento NNE'!$F$2:$F$707,'Infos Relatório'!$B413,'Faturamento NNE'!$AA$2:$AA$707,'Infos Relatório'!O$1)</f>
        <v>0</v>
      </c>
      <c r="U413" s="541">
        <f>COUNTIFS('Faturamento NNE'!$E$2:$E$707,'Infos Relatório'!$B$406,'Faturamento NNE'!$F$2:$F$707,'Infos Relatório'!$B413,'Faturamento NNE'!$AA$2:$AA$707,'Infos Relatório'!U$1)</f>
        <v>0</v>
      </c>
      <c r="V413" s="542">
        <f>SUMIFS('Faturamento NNE'!$H$2:$H$707,'Faturamento NNE'!$E$2:$E$707,'Infos Relatório'!$B$406,'Faturamento NNE'!$F$2:$F$707,'Infos Relatório'!$B413,'Faturamento NNE'!$AA$2:$AA$707,'Infos Relatório'!U$1)</f>
        <v>0</v>
      </c>
      <c r="W413" s="542">
        <f>SUMIFS('Faturamento NNE'!$K$2:$K$707,'Faturamento NNE'!$E$2:$E$707,'Infos Relatório'!$B$406,'Faturamento NNE'!$F$2:$F$707,'Infos Relatório'!$B413,'Faturamento NNE'!$AA$2:$AA$707,'Infos Relatório'!U$1)</f>
        <v>0</v>
      </c>
      <c r="X413" s="546">
        <f>SUMIFS('Faturamento NNE'!$P$2:$P$707,'Faturamento NNE'!$E$2:$E$707,'Infos Relatório'!$B$406,'Faturamento NNE'!$F$2:$F$707,'Infos Relatório'!$B413,'Faturamento NNE'!$AA$2:$AA$707,'Infos Relatório'!U$1,'Faturamento NNE'!$U$2:$U$707,"Sim")+SUMIFS('Faturamento NNE'!$Q$2:$Q$707,'Faturamento NNE'!$E$2:$E$707,'Infos Relatório'!$B$406,'Faturamento NNE'!$F$2:$F$707,'Infos Relatório'!$B413,'Faturamento NNE'!$AA$2:$AA$707,'Infos Relatório'!U$1,'Faturamento NNE'!$U$2:$U$707,"Sim")</f>
        <v>0</v>
      </c>
      <c r="Y413" s="227" t="e">
        <f t="shared" si="147"/>
        <v>#DIV/0!</v>
      </c>
      <c r="Z413" s="545">
        <f>SUMIFS('Faturamento NNE'!$I$2:$I$707,'Faturamento NNE'!$E$2:$E$707,'Infos Relatório'!$B$406,'Faturamento NNE'!$F$2:$F$707,'Infos Relatório'!$B413,'Faturamento NNE'!$AA$2:$AA$707,'Infos Relatório'!U$1)</f>
        <v>0</v>
      </c>
      <c r="AA413" s="541">
        <f>COUNTIFS('Faturamento NNE'!$E$2:$E$707,'Infos Relatório'!$B$406,'Faturamento NNE'!$F$2:$F$707,'Infos Relatório'!$B413,'Faturamento NNE'!$AA$2:$AA$707,'Infos Relatório'!AA$1)</f>
        <v>0</v>
      </c>
      <c r="AB413" s="542">
        <f>SUMIFS('Faturamento NNE'!$H$2:$H$707,'Faturamento NNE'!$E$2:$E$707,'Infos Relatório'!$B$406,'Faturamento NNE'!$F$2:$F$707,'Infos Relatório'!$B413,'Faturamento NNE'!$AA$2:$AA$707,'Infos Relatório'!AA$1)</f>
        <v>0</v>
      </c>
      <c r="AC413" s="542">
        <f>SUMIFS('Faturamento NNE'!$K$2:$K$707,'Faturamento NNE'!$E$2:$E$707,'Infos Relatório'!$B$406,'Faturamento NNE'!$F$2:$F$707,'Infos Relatório'!$B413,'Faturamento NNE'!$AA$2:$AA$707,'Infos Relatório'!AA$1)</f>
        <v>0</v>
      </c>
      <c r="AD413" s="546">
        <f>SUMIFS('Faturamento NNE'!$P$2:$P$707,'Faturamento NNE'!$E$2:$E$707,'Infos Relatório'!$B$406,'Faturamento NNE'!$F$2:$F$707,'Infos Relatório'!$B413,'Faturamento NNE'!$AA$2:$AA$707,'Infos Relatório'!AA$1,'Faturamento NNE'!$U$2:$U$707,"Sim")+SUMIFS('Faturamento NNE'!$Q$2:$Q$707,'Faturamento NNE'!$E$2:$E$707,'Infos Relatório'!$B$406,'Faturamento NNE'!$F$2:$F$707,'Infos Relatório'!$B413,'Faturamento NNE'!$AA$2:$AA$707,'Infos Relatório'!AA$1,'Faturamento NNE'!$U$2:$U$707,"Sim")</f>
        <v>0</v>
      </c>
      <c r="AE413" s="227" t="e">
        <f t="shared" si="148"/>
        <v>#DIV/0!</v>
      </c>
      <c r="AF413" s="545">
        <f>SUMIFS('Faturamento NNE'!$I$2:$I$707,'Faturamento NNE'!$E$2:$E$707,'Infos Relatório'!$B$406,'Faturamento NNE'!$F$2:$F$707,'Infos Relatório'!$B413,'Faturamento NNE'!$AA$2:$AA$707,'Infos Relatório'!AA$1)</f>
        <v>0</v>
      </c>
      <c r="AG413" s="541">
        <f>COUNTIFS('Faturamento NNE'!$E$2:$E$707,'Infos Relatório'!$B$406,'Faturamento NNE'!$F$2:$F$707,'Infos Relatório'!$B413,'Faturamento NNE'!$AA$2:$AA$707,'Infos Relatório'!AG$1)</f>
        <v>0</v>
      </c>
      <c r="AH413" s="542">
        <f>SUMIFS('Faturamento NNE'!$H$2:$H$707,'Faturamento NNE'!$E$2:$E$707,'Infos Relatório'!$B$406,'Faturamento NNE'!$F$2:$F$707,'Infos Relatório'!$B413,'Faturamento NNE'!$AA$2:$AA$707,'Infos Relatório'!AG$1)</f>
        <v>0</v>
      </c>
      <c r="AI413" s="542">
        <f>SUMIFS('Faturamento NNE'!$K$2:$K$707,'Faturamento NNE'!$E$2:$E$707,'Infos Relatório'!$B$406,'Faturamento NNE'!$F$2:$F$707,'Infos Relatório'!$B413,'Faturamento NNE'!$AA$2:$AA$707,'Infos Relatório'!AG$1)</f>
        <v>0</v>
      </c>
      <c r="AJ413" s="546">
        <f>SUMIFS('Faturamento NNE'!$P$2:$P$707,'Faturamento NNE'!$E$2:$E$707,'Infos Relatório'!$B$406,'Faturamento NNE'!$F$2:$F$707,'Infos Relatório'!$B413,'Faturamento NNE'!$AA$2:$AA$707,'Infos Relatório'!AG$1,'Faturamento NNE'!$U$2:$U$707,"Sim")+SUMIFS('Faturamento NNE'!$Q$2:$Q$707,'Faturamento NNE'!$E$2:$E$707,'Infos Relatório'!$B$406,'Faturamento NNE'!$F$2:$F$707,'Infos Relatório'!$B413,'Faturamento NNE'!$AA$2:$AA$707,'Infos Relatório'!AG$1,'Faturamento NNE'!$U$2:$U$707,"Sim")</f>
        <v>0</v>
      </c>
      <c r="AK413" s="227" t="e">
        <f t="shared" si="149"/>
        <v>#DIV/0!</v>
      </c>
      <c r="AL413" s="545">
        <f>SUMIFS('Faturamento NNE'!$I$2:$I$707,'Faturamento NNE'!$E$2:$E$707,'Infos Relatório'!$B$406,'Faturamento NNE'!$F$2:$F$707,'Infos Relatório'!$B413,'Faturamento NNE'!$AA$2:$AA$707,'Infos Relatório'!AG$1)</f>
        <v>0</v>
      </c>
      <c r="AM413" s="541">
        <f>COUNTIFS('Faturamento NNE'!$E$2:$E$707,'Infos Relatório'!$B$406,'Faturamento NNE'!$F$2:$F$707,'Infos Relatório'!$B413,'Faturamento NNE'!$AA$2:$AA$707,'Infos Relatório'!AM$1)</f>
        <v>0</v>
      </c>
      <c r="AN413" s="542">
        <f>SUMIFS('Faturamento NNE'!$H$2:$H$707,'Faturamento NNE'!$E$2:$E$707,'Infos Relatório'!$B$406,'Faturamento NNE'!$F$2:$F$707,'Infos Relatório'!$B413,'Faturamento NNE'!$AA$2:$AA$707,'Infos Relatório'!AM$1)</f>
        <v>0</v>
      </c>
      <c r="AO413" s="542">
        <f>SUMIFS('Faturamento NNE'!$K$2:$K$707,'Faturamento NNE'!$E$2:$E$707,'Infos Relatório'!$B$406,'Faturamento NNE'!$F$2:$F$707,'Infos Relatório'!$B413,'Faturamento NNE'!$AA$2:$AA$707,'Infos Relatório'!AM$1)</f>
        <v>0</v>
      </c>
      <c r="AP413" s="546">
        <f>SUMIFS('Faturamento NNE'!$P$2:$P$707,'Faturamento NNE'!$E$2:$E$707,'Infos Relatório'!$B$406,'Faturamento NNE'!$F$2:$F$707,'Infos Relatório'!$B413,'Faturamento NNE'!$AA$2:$AA$707,'Infos Relatório'!AM$1,'Faturamento NNE'!$U$2:$U$707,"Sim")+SUMIFS('Faturamento NNE'!$Q$2:$Q$707,'Faturamento NNE'!$E$2:$E$707,'Infos Relatório'!$B$406,'Faturamento NNE'!$F$2:$F$707,'Infos Relatório'!$B413,'Faturamento NNE'!$AA$2:$AA$707,'Infos Relatório'!AM$1,'Faturamento NNE'!$U$2:$U$707,"Sim")</f>
        <v>0</v>
      </c>
      <c r="AQ413" s="227" t="e">
        <f t="shared" si="150"/>
        <v>#DIV/0!</v>
      </c>
      <c r="AR413" s="545">
        <f>SUMIFS('Faturamento NNE'!$I$2:$I$707,'Faturamento NNE'!$E$2:$E$707,'Infos Relatório'!$B$406,'Faturamento NNE'!$F$2:$F$707,'Infos Relatório'!$B413,'Faturamento NNE'!$AA$2:$AA$707,'Infos Relatório'!AM$1)</f>
        <v>0</v>
      </c>
      <c r="AS413" s="541">
        <f>COUNTIFS('Faturamento NNE'!$E$2:$E$707,'Infos Relatório'!$B$406,'Faturamento NNE'!$F$2:$F$707,'Infos Relatório'!$B413,'Faturamento NNE'!$AA$2:$AA$707,'Infos Relatório'!AS$1)</f>
        <v>0</v>
      </c>
      <c r="AT413" s="542">
        <f>SUMIFS('Faturamento NNE'!$H$2:$H$707,'Faturamento NNE'!$E$2:$E$707,'Infos Relatório'!$B$406,'Faturamento NNE'!$F$2:$F$707,'Infos Relatório'!$B413,'Faturamento NNE'!$AA$2:$AA$707,'Infos Relatório'!AS$1)</f>
        <v>0</v>
      </c>
      <c r="AU413" s="542">
        <f>SUMIFS('Faturamento NNE'!$K$2:$K$707,'Faturamento NNE'!$E$2:$E$707,'Infos Relatório'!$B$406,'Faturamento NNE'!$F$2:$F$707,'Infos Relatório'!$B413,'Faturamento NNE'!$AA$2:$AA$707,'Infos Relatório'!AS$1)</f>
        <v>0</v>
      </c>
      <c r="AV413" s="546">
        <f>SUMIFS('Faturamento NNE'!$P$2:$P$707,'Faturamento NNE'!$E$2:$E$707,'Infos Relatório'!$B$406,'Faturamento NNE'!$F$2:$F$707,'Infos Relatório'!$B413,'Faturamento NNE'!$AA$2:$AA$707,'Infos Relatório'!AS$1,'Faturamento NNE'!$U$2:$U$707,"Sim")+SUMIFS('Faturamento NNE'!$Q$2:$Q$707,'Faturamento NNE'!$E$2:$E$707,'Infos Relatório'!$B$406,'Faturamento NNE'!$F$2:$F$707,'Infos Relatório'!$B413,'Faturamento NNE'!$AA$2:$AA$707,'Infos Relatório'!AS$1,'Faturamento NNE'!$U$2:$U$707,"Sim")</f>
        <v>0</v>
      </c>
      <c r="AW413" s="227" t="e">
        <f t="shared" si="151"/>
        <v>#DIV/0!</v>
      </c>
      <c r="AX413" s="545">
        <f>SUMIFS('Faturamento NNE'!$I$2:$I$707,'Faturamento NNE'!$E$2:$E$707,'Infos Relatório'!$B$406,'Faturamento NNE'!$F$2:$F$707,'Infos Relatório'!$B413,'Faturamento NNE'!$AA$2:$AA$707,'Infos Relatório'!AS$1)</f>
        <v>0</v>
      </c>
      <c r="AY413" s="541">
        <f>COUNTIFS('Faturamento NNE'!$E$2:$E$707,'Infos Relatório'!$B$406,'Faturamento NNE'!$F$2:$F$707,'Infos Relatório'!$B413,'Faturamento NNE'!$AA$2:$AA$707,'Infos Relatório'!AY$1)</f>
        <v>0</v>
      </c>
      <c r="AZ413" s="542">
        <f>SUMIFS('Faturamento NNE'!$H$2:$H$707,'Faturamento NNE'!$E$2:$E$707,'Infos Relatório'!$B$406,'Faturamento NNE'!$F$2:$F$707,'Infos Relatório'!$B413,'Faturamento NNE'!$AA$2:$AA$707,'Infos Relatório'!AY$1)</f>
        <v>0</v>
      </c>
      <c r="BA413" s="542">
        <f>SUMIFS('Faturamento NNE'!$K$2:$K$707,'Faturamento NNE'!$E$2:$E$707,'Infos Relatório'!$B$406,'Faturamento NNE'!$F$2:$F$707,'Infos Relatório'!$B413,'Faturamento NNE'!$AA$2:$AA$707,'Infos Relatório'!AY$1)</f>
        <v>0</v>
      </c>
      <c r="BB413" s="546">
        <f>SUMIFS('Faturamento NNE'!$P$2:$P$707,'Faturamento NNE'!$E$2:$E$707,'Infos Relatório'!$B$406,'Faturamento NNE'!$F$2:$F$707,'Infos Relatório'!$B413,'Faturamento NNE'!$AA$2:$AA$707,'Infos Relatório'!AY$1,'Faturamento NNE'!$U$2:$U$707,"Sim")+SUMIFS('Faturamento NNE'!$Q$2:$Q$707,'Faturamento NNE'!$E$2:$E$707,'Infos Relatório'!$B$406,'Faturamento NNE'!$F$2:$F$707,'Infos Relatório'!$B413,'Faturamento NNE'!$AA$2:$AA$707,'Infos Relatório'!AY$1,'Faturamento NNE'!$U$2:$U$707,"Sim")</f>
        <v>0</v>
      </c>
      <c r="BC413" s="227" t="e">
        <f t="shared" si="152"/>
        <v>#DIV/0!</v>
      </c>
      <c r="BD413" s="545">
        <f>SUMIFS('Faturamento NNE'!$I$2:$I$707,'Faturamento NNE'!$E$2:$E$707,'Infos Relatório'!$B$406,'Faturamento NNE'!$F$2:$F$707,'Infos Relatório'!$B413,'Faturamento NNE'!$AA$2:$AA$707,'Infos Relatório'!AY$1)</f>
        <v>0</v>
      </c>
      <c r="BE413" s="541">
        <f>COUNTIFS('Faturamento NNE'!$E$2:$E$707,'Infos Relatório'!$B$406,'Faturamento NNE'!$F$2:$F$707,'Infos Relatório'!$B413,'Faturamento NNE'!$AA$2:$AA$707,'Infos Relatório'!BE$1)</f>
        <v>0</v>
      </c>
      <c r="BF413" s="542">
        <f>SUMIFS('Faturamento NNE'!$H$2:$H$707,'Faturamento NNE'!$E$2:$E$707,'Infos Relatório'!$B$406,'Faturamento NNE'!$F$2:$F$707,'Infos Relatório'!$B413,'Faturamento NNE'!$AA$2:$AA$707,'Infos Relatório'!BE$1)</f>
        <v>0</v>
      </c>
      <c r="BG413" s="542">
        <f>SUMIFS('Faturamento NNE'!$K$2:$K$707,'Faturamento NNE'!$E$2:$E$707,'Infos Relatório'!$B$406,'Faturamento NNE'!$F$2:$F$707,'Infos Relatório'!$B413,'Faturamento NNE'!$AA$2:$AA$707,'Infos Relatório'!BE$1)</f>
        <v>0</v>
      </c>
      <c r="BH413" s="546">
        <f>SUMIFS('Faturamento NNE'!$P$2:$P$707,'Faturamento NNE'!$E$2:$E$707,'Infos Relatório'!$B$406,'Faturamento NNE'!$F$2:$F$707,'Infos Relatório'!$B413,'Faturamento NNE'!$AA$2:$AA$707,'Infos Relatório'!BE$1,'Faturamento NNE'!$U$2:$U$707,"Sim")+SUMIFS('Faturamento NNE'!$Q$2:$Q$707,'Faturamento NNE'!$E$2:$E$707,'Infos Relatório'!$B$406,'Faturamento NNE'!$F$2:$F$707,'Infos Relatório'!$B413,'Faturamento NNE'!$AA$2:$AA$707,'Infos Relatório'!BE$1,'Faturamento NNE'!$U$2:$U$707,"Sim")</f>
        <v>0</v>
      </c>
      <c r="BI413" s="227" t="e">
        <f t="shared" si="153"/>
        <v>#DIV/0!</v>
      </c>
      <c r="BJ413" s="545">
        <f>SUMIFS('Faturamento NNE'!$I$2:$I$707,'Faturamento NNE'!$E$2:$E$707,'Infos Relatório'!$B$406,'Faturamento NNE'!$F$2:$F$707,'Infos Relatório'!$B413,'Faturamento NNE'!$AA$2:$AA$707,'Infos Relatório'!BE$1)</f>
        <v>0</v>
      </c>
      <c r="BK413" s="541">
        <f>COUNTIFS('Faturamento NNE'!$E$2:$E$707,'Infos Relatório'!$B$406,'Faturamento NNE'!$F$2:$F$707,'Infos Relatório'!$B413,'Faturamento NNE'!$AA$2:$AA$707,'Infos Relatório'!BK$1)</f>
        <v>0</v>
      </c>
      <c r="BL413" s="542">
        <f>SUMIFS('Faturamento NNE'!$H$2:$H$707,'Faturamento NNE'!$E$2:$E$707,'Infos Relatório'!$B$406,'Faturamento NNE'!$F$2:$F$707,'Infos Relatório'!$B413,'Faturamento NNE'!$AA$2:$AA$707,'Infos Relatório'!BK$1)</f>
        <v>0</v>
      </c>
      <c r="BM413" s="542">
        <f>SUMIFS('Faturamento NNE'!$K$2:$K$707,'Faturamento NNE'!$E$2:$E$707,'Infos Relatório'!$B$406,'Faturamento NNE'!$F$2:$F$707,'Infos Relatório'!$B413,'Faturamento NNE'!$AA$2:$AA$707,'Infos Relatório'!BK$1)</f>
        <v>0</v>
      </c>
      <c r="BN413" s="546">
        <f>SUMIFS('Faturamento NNE'!$P$2:$P$707,'Faturamento NNE'!$E$2:$E$707,'Infos Relatório'!$B$406,'Faturamento NNE'!$F$2:$F$707,'Infos Relatório'!$B413,'Faturamento NNE'!$AA$2:$AA$707,'Infos Relatório'!BK$1,'Faturamento NNE'!$U$2:$U$707,"Sim")+SUMIFS('Faturamento NNE'!$Q$2:$Q$707,'Faturamento NNE'!$E$2:$E$707,'Infos Relatório'!$B$406,'Faturamento NNE'!$F$2:$F$707,'Infos Relatório'!$B413,'Faturamento NNE'!$AA$2:$AA$707,'Infos Relatório'!BK$1,'Faturamento NNE'!$U$2:$U$707,"Sim")</f>
        <v>0</v>
      </c>
      <c r="BO413" s="227" t="e">
        <f t="shared" si="154"/>
        <v>#DIV/0!</v>
      </c>
      <c r="BP413" s="545">
        <f>SUMIFS('Faturamento NNE'!$I$2:$I$707,'Faturamento NNE'!$E$2:$E$707,'Infos Relatório'!$B$406,'Faturamento NNE'!$F$2:$F$707,'Infos Relatório'!$B413,'Faturamento NNE'!$AA$2:$AA$707,'Infos Relatório'!BK$1)</f>
        <v>0</v>
      </c>
      <c r="BQ413" s="541">
        <f>COUNTIFS('Faturamento NNE'!$E$2:$E$707,'Infos Relatório'!$B$406,'Faturamento NNE'!$F$2:$F$707,'Infos Relatório'!$B413,'Faturamento NNE'!$AA$2:$AA$707,'Infos Relatório'!BQ$1)</f>
        <v>0</v>
      </c>
      <c r="BR413" s="542">
        <f>SUMIFS('Faturamento NNE'!$H$2:$H$707,'Faturamento NNE'!$E$2:$E$707,'Infos Relatório'!$B$406,'Faturamento NNE'!$F$2:$F$707,'Infos Relatório'!$B413,'Faturamento NNE'!$AA$2:$AA$707,'Infos Relatório'!BQ$1)</f>
        <v>0</v>
      </c>
      <c r="BS413" s="542">
        <f>SUMIFS('Faturamento NNE'!$K$2:$K$707,'Faturamento NNE'!$E$2:$E$707,'Infos Relatório'!$B$406,'Faturamento NNE'!$F$2:$F$707,'Infos Relatório'!$B413,'Faturamento NNE'!$AA$2:$AA$707,'Infos Relatório'!BQ$1)</f>
        <v>0</v>
      </c>
      <c r="BT413" s="546">
        <f>SUMIFS('Faturamento NNE'!$P$2:$P$707,'Faturamento NNE'!$E$2:$E$707,'Infos Relatório'!$B$406,'Faturamento NNE'!$F$2:$F$707,'Infos Relatório'!$B413,'Faturamento NNE'!$AA$2:$AA$707,'Infos Relatório'!BQ$1,'Faturamento NNE'!$U$2:$U$707,"Sim")+SUMIFS('Faturamento NNE'!$Q$2:$Q$707,'Faturamento NNE'!$E$2:$E$707,'Infos Relatório'!$B$406,'Faturamento NNE'!$F$2:$F$707,'Infos Relatório'!$B413,'Faturamento NNE'!$AA$2:$AA$707,'Infos Relatório'!BQ$1,'Faturamento NNE'!$U$2:$U$707,"Sim")</f>
        <v>0</v>
      </c>
      <c r="BU413" s="227" t="e">
        <f t="shared" si="155"/>
        <v>#DIV/0!</v>
      </c>
      <c r="BV413" s="545">
        <f>SUMIFS('Faturamento NNE'!$I$2:$I$707,'Faturamento NNE'!$E$2:$E$707,'Infos Relatório'!$B$406,'Faturamento NNE'!$F$2:$F$707,'Infos Relatório'!$B413,'Faturamento NNE'!$AA$2:$AA$707,'Infos Relatório'!BQ$1)</f>
        <v>0</v>
      </c>
    </row>
    <row r="414" spans="2:74">
      <c r="B414" s="217" t="s">
        <v>137</v>
      </c>
      <c r="C414" s="541">
        <f>COUNTIFS('Faturamento NNE'!$E$2:$E$707,'Infos Relatório'!$B$406,'Faturamento NNE'!$F$2:$F$707,'Infos Relatório'!$B414,'Faturamento NNE'!$AA$2:$AA$707,'Infos Relatório'!C$1)</f>
        <v>0</v>
      </c>
      <c r="D414" s="542">
        <f>SUMIFS('Faturamento NNE'!$H$2:$H$707,'Faturamento NNE'!$E$2:$E$707,'Infos Relatório'!$B$406,'Faturamento NNE'!$F$2:$F$707,'Infos Relatório'!$B414,'Faturamento NNE'!$AA$2:$AA$707,'Infos Relatório'!C$1)</f>
        <v>0</v>
      </c>
      <c r="E414" s="543">
        <f>SUMIFS('Faturamento NNE'!$K$2:$K$707,'Faturamento NNE'!$E$2:$E$707,'Infos Relatório'!$B$406,'Faturamento NNE'!$F$2:$F$707,'Infos Relatório'!$B414,'Faturamento NNE'!$AA$2:$AA$707,'Infos Relatório'!C$1)</f>
        <v>0</v>
      </c>
      <c r="F414" s="544">
        <f>SUMIFS('Faturamento NNE'!$P$2:$P$707,'Faturamento NNE'!$E$2:$E$707,'Infos Relatório'!$B$406,'Faturamento NNE'!$F$2:$F$707,'Infos Relatório'!$B414,'Faturamento NNE'!$AA$2:$AA$707,'Infos Relatório'!C$1,'Faturamento NNE'!$U$2:$U$707,"Sim")+SUMIFS('Faturamento NNE'!$Q$2:$Q$707,'Faturamento NNE'!$E$2:$E$707,'Infos Relatório'!$B$406,'Faturamento NNE'!$F$2:$F$707,'Infos Relatório'!$B414,'Faturamento NNE'!$AA$2:$AA$707,'Infos Relatório'!C$1,'Faturamento NNE'!$U$2:$U$707,"Sim")</f>
        <v>0</v>
      </c>
      <c r="G414" s="283" t="e">
        <f t="shared" si="144"/>
        <v>#DIV/0!</v>
      </c>
      <c r="H414" s="545">
        <f>SUMIFS('Faturamento NNE'!$I$2:$I$707,'Faturamento NNE'!$E$2:$E$707,'Infos Relatório'!$B$406,'Faturamento NNE'!$F$2:$F$707,'Infos Relatório'!$B414,'Faturamento NNE'!$AA$2:$AA$707,'Infos Relatório'!C$1)</f>
        <v>0</v>
      </c>
      <c r="I414" s="541">
        <f>COUNTIFS('Faturamento NNE'!$E$2:$E$707,'Infos Relatório'!$B$406,'Faturamento NNE'!$F$2:$F$707,'Infos Relatório'!$B414,'Faturamento NNE'!$AA$2:$AA$707,'Infos Relatório'!I$1)</f>
        <v>0</v>
      </c>
      <c r="J414" s="542">
        <f>SUMIFS('Faturamento NNE'!$H$2:$H$707,'Faturamento NNE'!$E$2:$E$707,'Infos Relatório'!$B$406,'Faturamento NNE'!$F$2:$F$707,'Infos Relatório'!$B414,'Faturamento NNE'!$AA$2:$AA$707,'Infos Relatório'!I$1)</f>
        <v>0</v>
      </c>
      <c r="K414" s="543">
        <f>SUMIFS('Faturamento NNE'!$K$2:$K$707,'Faturamento NNE'!$E$2:$E$707,'Infos Relatório'!$B$406,'Faturamento NNE'!$F$2:$F$707,'Infos Relatório'!$B414,'Faturamento NNE'!$AA$2:$AA$707,'Infos Relatório'!I$1)</f>
        <v>0</v>
      </c>
      <c r="L414" s="544">
        <f>SUMIFS('Faturamento NNE'!$P$2:$P$707,'Faturamento NNE'!$E$2:$E$707,'Infos Relatório'!$B$406,'Faturamento NNE'!$F$2:$F$707,'Infos Relatório'!$B414,'Faturamento NNE'!$AA$2:$AA$707,'Infos Relatório'!I$1,'Faturamento NNE'!$U$2:$U$707,"Sim")+SUMIFS('Faturamento NNE'!$Q$2:$Q$707,'Faturamento NNE'!$E$2:$E$707,'Infos Relatório'!$B$406,'Faturamento NNE'!$F$2:$F$707,'Infos Relatório'!$B414,'Faturamento NNE'!$AA$2:$AA$707,'Infos Relatório'!I$1,'Faturamento NNE'!$U$2:$U$707,"Sim")</f>
        <v>0</v>
      </c>
      <c r="M414" s="283" t="e">
        <f t="shared" si="145"/>
        <v>#DIV/0!</v>
      </c>
      <c r="N414" s="545">
        <f>SUMIFS('Faturamento NNE'!$I$2:$I$707,'Faturamento NNE'!$E$2:$E$707,'Infos Relatório'!$B$406,'Faturamento NNE'!$F$2:$F$707,'Infos Relatório'!$B414,'Faturamento NNE'!$AA$2:$AA$707,'Infos Relatório'!I$1)</f>
        <v>0</v>
      </c>
      <c r="O414" s="541">
        <f>COUNTIFS('Faturamento NNE'!$E$2:$E$707,'Infos Relatório'!$B$406,'Faturamento NNE'!$F$2:$F$707,'Infos Relatório'!$B414,'Faturamento NNE'!$AA$2:$AA$707,'Infos Relatório'!O$1)</f>
        <v>0</v>
      </c>
      <c r="P414" s="542">
        <f>SUMIFS('Faturamento NNE'!$H$2:$H$707,'Faturamento NNE'!$E$2:$E$707,'Infos Relatório'!$B$406,'Faturamento NNE'!$F$2:$F$707,'Infos Relatório'!$B414,'Faturamento NNE'!$AA$2:$AA$707,'Infos Relatório'!O$1)</f>
        <v>0</v>
      </c>
      <c r="Q414" s="542">
        <f>SUMIFS('Faturamento NNE'!$K$2:$K$707,'Faturamento NNE'!$E$2:$E$707,'Infos Relatório'!$B$406,'Faturamento NNE'!$F$2:$F$707,'Infos Relatório'!$B414,'Faturamento NNE'!$AA$2:$AA$707,'Infos Relatório'!O$1)</f>
        <v>0</v>
      </c>
      <c r="R414" s="546">
        <f>SUMIFS('Faturamento NNE'!$P$2:$P$707,'Faturamento NNE'!$E$2:$E$707,'Infos Relatório'!$B$406,'Faturamento NNE'!$F$2:$F$707,'Infos Relatório'!$B414,'Faturamento NNE'!$AA$2:$AA$707,'Infos Relatório'!O$1,'Faturamento NNE'!$U$2:$U$707,"Sim")+SUMIFS('Faturamento NNE'!$Q$2:$Q$707,'Faturamento NNE'!$E$2:$E$707,'Infos Relatório'!$B$406,'Faturamento NNE'!$F$2:$F$707,'Infos Relatório'!$B414,'Faturamento NNE'!$AA$2:$AA$707,'Infos Relatório'!O$1,'Faturamento NNE'!$U$2:$U$707,"Sim")</f>
        <v>0</v>
      </c>
      <c r="S414" s="227" t="e">
        <f t="shared" si="146"/>
        <v>#DIV/0!</v>
      </c>
      <c r="T414" s="545">
        <f>SUMIFS('Faturamento NNE'!$I$2:$I$707,'Faturamento NNE'!$E$2:$E$707,'Infos Relatório'!$B$406,'Faturamento NNE'!$F$2:$F$707,'Infos Relatório'!$B414,'Faturamento NNE'!$AA$2:$AA$707,'Infos Relatório'!O$1)</f>
        <v>0</v>
      </c>
      <c r="U414" s="541">
        <f>COUNTIFS('Faturamento NNE'!$E$2:$E$707,'Infos Relatório'!$B$406,'Faturamento NNE'!$F$2:$F$707,'Infos Relatório'!$B414,'Faturamento NNE'!$AA$2:$AA$707,'Infos Relatório'!U$1)</f>
        <v>0</v>
      </c>
      <c r="V414" s="542">
        <f>SUMIFS('Faturamento NNE'!$H$2:$H$707,'Faturamento NNE'!$E$2:$E$707,'Infos Relatório'!$B$406,'Faturamento NNE'!$F$2:$F$707,'Infos Relatório'!$B414,'Faturamento NNE'!$AA$2:$AA$707,'Infos Relatório'!U$1)</f>
        <v>0</v>
      </c>
      <c r="W414" s="542">
        <f>SUMIFS('Faturamento NNE'!$K$2:$K$707,'Faturamento NNE'!$E$2:$E$707,'Infos Relatório'!$B$406,'Faturamento NNE'!$F$2:$F$707,'Infos Relatório'!$B414,'Faturamento NNE'!$AA$2:$AA$707,'Infos Relatório'!U$1)</f>
        <v>0</v>
      </c>
      <c r="X414" s="546">
        <f>SUMIFS('Faturamento NNE'!$P$2:$P$707,'Faturamento NNE'!$E$2:$E$707,'Infos Relatório'!$B$406,'Faturamento NNE'!$F$2:$F$707,'Infos Relatório'!$B414,'Faturamento NNE'!$AA$2:$AA$707,'Infos Relatório'!U$1,'Faturamento NNE'!$U$2:$U$707,"Sim")+SUMIFS('Faturamento NNE'!$Q$2:$Q$707,'Faturamento NNE'!$E$2:$E$707,'Infos Relatório'!$B$406,'Faturamento NNE'!$F$2:$F$707,'Infos Relatório'!$B414,'Faturamento NNE'!$AA$2:$AA$707,'Infos Relatório'!U$1,'Faturamento NNE'!$U$2:$U$707,"Sim")</f>
        <v>0</v>
      </c>
      <c r="Y414" s="227" t="e">
        <f t="shared" si="147"/>
        <v>#DIV/0!</v>
      </c>
      <c r="Z414" s="545">
        <f>SUMIFS('Faturamento NNE'!$I$2:$I$707,'Faturamento NNE'!$E$2:$E$707,'Infos Relatório'!$B$406,'Faturamento NNE'!$F$2:$F$707,'Infos Relatório'!$B414,'Faturamento NNE'!$AA$2:$AA$707,'Infos Relatório'!U$1)</f>
        <v>0</v>
      </c>
      <c r="AA414" s="541">
        <f>COUNTIFS('Faturamento NNE'!$E$2:$E$707,'Infos Relatório'!$B$406,'Faturamento NNE'!$F$2:$F$707,'Infos Relatório'!$B414,'Faturamento NNE'!$AA$2:$AA$707,'Infos Relatório'!AA$1)</f>
        <v>0</v>
      </c>
      <c r="AB414" s="542">
        <f>SUMIFS('Faturamento NNE'!$H$2:$H$707,'Faturamento NNE'!$E$2:$E$707,'Infos Relatório'!$B$406,'Faturamento NNE'!$F$2:$F$707,'Infos Relatório'!$B414,'Faturamento NNE'!$AA$2:$AA$707,'Infos Relatório'!AA$1)</f>
        <v>0</v>
      </c>
      <c r="AC414" s="542">
        <f>SUMIFS('Faturamento NNE'!$K$2:$K$707,'Faturamento NNE'!$E$2:$E$707,'Infos Relatório'!$B$406,'Faturamento NNE'!$F$2:$F$707,'Infos Relatório'!$B414,'Faturamento NNE'!$AA$2:$AA$707,'Infos Relatório'!AA$1)</f>
        <v>0</v>
      </c>
      <c r="AD414" s="546">
        <f>SUMIFS('Faturamento NNE'!$P$2:$P$707,'Faturamento NNE'!$E$2:$E$707,'Infos Relatório'!$B$406,'Faturamento NNE'!$F$2:$F$707,'Infos Relatório'!$B414,'Faturamento NNE'!$AA$2:$AA$707,'Infos Relatório'!AA$1,'Faturamento NNE'!$U$2:$U$707,"Sim")+SUMIFS('Faturamento NNE'!$Q$2:$Q$707,'Faturamento NNE'!$E$2:$E$707,'Infos Relatório'!$B$406,'Faturamento NNE'!$F$2:$F$707,'Infos Relatório'!$B414,'Faturamento NNE'!$AA$2:$AA$707,'Infos Relatório'!AA$1,'Faturamento NNE'!$U$2:$U$707,"Sim")</f>
        <v>0</v>
      </c>
      <c r="AE414" s="227" t="e">
        <f t="shared" si="148"/>
        <v>#DIV/0!</v>
      </c>
      <c r="AF414" s="545">
        <f>SUMIFS('Faturamento NNE'!$I$2:$I$707,'Faturamento NNE'!$E$2:$E$707,'Infos Relatório'!$B$406,'Faturamento NNE'!$F$2:$F$707,'Infos Relatório'!$B414,'Faturamento NNE'!$AA$2:$AA$707,'Infos Relatório'!AA$1)</f>
        <v>0</v>
      </c>
      <c r="AG414" s="541">
        <f>COUNTIFS('Faturamento NNE'!$E$2:$E$707,'Infos Relatório'!$B$406,'Faturamento NNE'!$F$2:$F$707,'Infos Relatório'!$B414,'Faturamento NNE'!$AA$2:$AA$707,'Infos Relatório'!AG$1)</f>
        <v>0</v>
      </c>
      <c r="AH414" s="542">
        <f>SUMIFS('Faturamento NNE'!$H$2:$H$707,'Faturamento NNE'!$E$2:$E$707,'Infos Relatório'!$B$406,'Faturamento NNE'!$F$2:$F$707,'Infos Relatório'!$B414,'Faturamento NNE'!$AA$2:$AA$707,'Infos Relatório'!AG$1)</f>
        <v>0</v>
      </c>
      <c r="AI414" s="542">
        <f>SUMIFS('Faturamento NNE'!$K$2:$K$707,'Faturamento NNE'!$E$2:$E$707,'Infos Relatório'!$B$406,'Faturamento NNE'!$F$2:$F$707,'Infos Relatório'!$B414,'Faturamento NNE'!$AA$2:$AA$707,'Infos Relatório'!AG$1)</f>
        <v>0</v>
      </c>
      <c r="AJ414" s="546">
        <f>SUMIFS('Faturamento NNE'!$P$2:$P$707,'Faturamento NNE'!$E$2:$E$707,'Infos Relatório'!$B$406,'Faturamento NNE'!$F$2:$F$707,'Infos Relatório'!$B414,'Faturamento NNE'!$AA$2:$AA$707,'Infos Relatório'!AG$1,'Faturamento NNE'!$U$2:$U$707,"Sim")+SUMIFS('Faturamento NNE'!$Q$2:$Q$707,'Faturamento NNE'!$E$2:$E$707,'Infos Relatório'!$B$406,'Faturamento NNE'!$F$2:$F$707,'Infos Relatório'!$B414,'Faturamento NNE'!$AA$2:$AA$707,'Infos Relatório'!AG$1,'Faturamento NNE'!$U$2:$U$707,"Sim")</f>
        <v>0</v>
      </c>
      <c r="AK414" s="227" t="e">
        <f t="shared" si="149"/>
        <v>#DIV/0!</v>
      </c>
      <c r="AL414" s="545">
        <f>SUMIFS('Faturamento NNE'!$I$2:$I$707,'Faturamento NNE'!$E$2:$E$707,'Infos Relatório'!$B$406,'Faturamento NNE'!$F$2:$F$707,'Infos Relatório'!$B414,'Faturamento NNE'!$AA$2:$AA$707,'Infos Relatório'!AG$1)</f>
        <v>0</v>
      </c>
      <c r="AM414" s="541">
        <f>COUNTIFS('Faturamento NNE'!$E$2:$E$707,'Infos Relatório'!$B$406,'Faturamento NNE'!$F$2:$F$707,'Infos Relatório'!$B414,'Faturamento NNE'!$AA$2:$AA$707,'Infos Relatório'!AM$1)</f>
        <v>0</v>
      </c>
      <c r="AN414" s="542">
        <f>SUMIFS('Faturamento NNE'!$H$2:$H$707,'Faturamento NNE'!$E$2:$E$707,'Infos Relatório'!$B$406,'Faturamento NNE'!$F$2:$F$707,'Infos Relatório'!$B414,'Faturamento NNE'!$AA$2:$AA$707,'Infos Relatório'!AM$1)</f>
        <v>0</v>
      </c>
      <c r="AO414" s="542">
        <f>SUMIFS('Faturamento NNE'!$K$2:$K$707,'Faturamento NNE'!$E$2:$E$707,'Infos Relatório'!$B$406,'Faturamento NNE'!$F$2:$F$707,'Infos Relatório'!$B414,'Faturamento NNE'!$AA$2:$AA$707,'Infos Relatório'!AM$1)</f>
        <v>0</v>
      </c>
      <c r="AP414" s="546">
        <f>SUMIFS('Faturamento NNE'!$P$2:$P$707,'Faturamento NNE'!$E$2:$E$707,'Infos Relatório'!$B$406,'Faturamento NNE'!$F$2:$F$707,'Infos Relatório'!$B414,'Faturamento NNE'!$AA$2:$AA$707,'Infos Relatório'!AM$1,'Faturamento NNE'!$U$2:$U$707,"Sim")+SUMIFS('Faturamento NNE'!$Q$2:$Q$707,'Faturamento NNE'!$E$2:$E$707,'Infos Relatório'!$B$406,'Faturamento NNE'!$F$2:$F$707,'Infos Relatório'!$B414,'Faturamento NNE'!$AA$2:$AA$707,'Infos Relatório'!AM$1,'Faturamento NNE'!$U$2:$U$707,"Sim")</f>
        <v>0</v>
      </c>
      <c r="AQ414" s="227" t="e">
        <f t="shared" si="150"/>
        <v>#DIV/0!</v>
      </c>
      <c r="AR414" s="545">
        <f>SUMIFS('Faturamento NNE'!$I$2:$I$707,'Faturamento NNE'!$E$2:$E$707,'Infos Relatório'!$B$406,'Faturamento NNE'!$F$2:$F$707,'Infos Relatório'!$B414,'Faturamento NNE'!$AA$2:$AA$707,'Infos Relatório'!AM$1)</f>
        <v>0</v>
      </c>
      <c r="AS414" s="541">
        <f>COUNTIFS('Faturamento NNE'!$E$2:$E$707,'Infos Relatório'!$B$406,'Faturamento NNE'!$F$2:$F$707,'Infos Relatório'!$B414,'Faturamento NNE'!$AA$2:$AA$707,'Infos Relatório'!AS$1)</f>
        <v>0</v>
      </c>
      <c r="AT414" s="542">
        <f>SUMIFS('Faturamento NNE'!$H$2:$H$707,'Faturamento NNE'!$E$2:$E$707,'Infos Relatório'!$B$406,'Faturamento NNE'!$F$2:$F$707,'Infos Relatório'!$B414,'Faturamento NNE'!$AA$2:$AA$707,'Infos Relatório'!AS$1)</f>
        <v>0</v>
      </c>
      <c r="AU414" s="542">
        <f>SUMIFS('Faturamento NNE'!$K$2:$K$707,'Faturamento NNE'!$E$2:$E$707,'Infos Relatório'!$B$406,'Faturamento NNE'!$F$2:$F$707,'Infos Relatório'!$B414,'Faturamento NNE'!$AA$2:$AA$707,'Infos Relatório'!AS$1)</f>
        <v>0</v>
      </c>
      <c r="AV414" s="546">
        <f>SUMIFS('Faturamento NNE'!$P$2:$P$707,'Faturamento NNE'!$E$2:$E$707,'Infos Relatório'!$B$406,'Faturamento NNE'!$F$2:$F$707,'Infos Relatório'!$B414,'Faturamento NNE'!$AA$2:$AA$707,'Infos Relatório'!AS$1,'Faturamento NNE'!$U$2:$U$707,"Sim")+SUMIFS('Faturamento NNE'!$Q$2:$Q$707,'Faturamento NNE'!$E$2:$E$707,'Infos Relatório'!$B$406,'Faturamento NNE'!$F$2:$F$707,'Infos Relatório'!$B414,'Faturamento NNE'!$AA$2:$AA$707,'Infos Relatório'!AS$1,'Faturamento NNE'!$U$2:$U$707,"Sim")</f>
        <v>0</v>
      </c>
      <c r="AW414" s="227" t="e">
        <f t="shared" si="151"/>
        <v>#DIV/0!</v>
      </c>
      <c r="AX414" s="545">
        <f>SUMIFS('Faturamento NNE'!$I$2:$I$707,'Faturamento NNE'!$E$2:$E$707,'Infos Relatório'!$B$406,'Faturamento NNE'!$F$2:$F$707,'Infos Relatório'!$B414,'Faturamento NNE'!$AA$2:$AA$707,'Infos Relatório'!AS$1)</f>
        <v>0</v>
      </c>
      <c r="AY414" s="541">
        <f>COUNTIFS('Faturamento NNE'!$E$2:$E$707,'Infos Relatório'!$B$406,'Faturamento NNE'!$F$2:$F$707,'Infos Relatório'!$B414,'Faturamento NNE'!$AA$2:$AA$707,'Infos Relatório'!AY$1)</f>
        <v>0</v>
      </c>
      <c r="AZ414" s="542">
        <f>SUMIFS('Faturamento NNE'!$H$2:$H$707,'Faturamento NNE'!$E$2:$E$707,'Infos Relatório'!$B$406,'Faturamento NNE'!$F$2:$F$707,'Infos Relatório'!$B414,'Faturamento NNE'!$AA$2:$AA$707,'Infos Relatório'!AY$1)</f>
        <v>0</v>
      </c>
      <c r="BA414" s="542">
        <f>SUMIFS('Faturamento NNE'!$K$2:$K$707,'Faturamento NNE'!$E$2:$E$707,'Infos Relatório'!$B$406,'Faturamento NNE'!$F$2:$F$707,'Infos Relatório'!$B414,'Faturamento NNE'!$AA$2:$AA$707,'Infos Relatório'!AY$1)</f>
        <v>0</v>
      </c>
      <c r="BB414" s="546">
        <f>SUMIFS('Faturamento NNE'!$P$2:$P$707,'Faturamento NNE'!$E$2:$E$707,'Infos Relatório'!$B$406,'Faturamento NNE'!$F$2:$F$707,'Infos Relatório'!$B414,'Faturamento NNE'!$AA$2:$AA$707,'Infos Relatório'!AY$1,'Faturamento NNE'!$U$2:$U$707,"Sim")+SUMIFS('Faturamento NNE'!$Q$2:$Q$707,'Faturamento NNE'!$E$2:$E$707,'Infos Relatório'!$B$406,'Faturamento NNE'!$F$2:$F$707,'Infos Relatório'!$B414,'Faturamento NNE'!$AA$2:$AA$707,'Infos Relatório'!AY$1,'Faturamento NNE'!$U$2:$U$707,"Sim")</f>
        <v>0</v>
      </c>
      <c r="BC414" s="227" t="e">
        <f t="shared" si="152"/>
        <v>#DIV/0!</v>
      </c>
      <c r="BD414" s="545">
        <f>SUMIFS('Faturamento NNE'!$I$2:$I$707,'Faturamento NNE'!$E$2:$E$707,'Infos Relatório'!$B$406,'Faturamento NNE'!$F$2:$F$707,'Infos Relatório'!$B414,'Faturamento NNE'!$AA$2:$AA$707,'Infos Relatório'!AY$1)</f>
        <v>0</v>
      </c>
      <c r="BE414" s="541">
        <f>COUNTIFS('Faturamento NNE'!$E$2:$E$707,'Infos Relatório'!$B$406,'Faturamento NNE'!$F$2:$F$707,'Infos Relatório'!$B414,'Faturamento NNE'!$AA$2:$AA$707,'Infos Relatório'!BE$1)</f>
        <v>0</v>
      </c>
      <c r="BF414" s="542">
        <f>SUMIFS('Faturamento NNE'!$H$2:$H$707,'Faturamento NNE'!$E$2:$E$707,'Infos Relatório'!$B$406,'Faturamento NNE'!$F$2:$F$707,'Infos Relatório'!$B414,'Faturamento NNE'!$AA$2:$AA$707,'Infos Relatório'!BE$1)</f>
        <v>0</v>
      </c>
      <c r="BG414" s="542">
        <f>SUMIFS('Faturamento NNE'!$K$2:$K$707,'Faturamento NNE'!$E$2:$E$707,'Infos Relatório'!$B$406,'Faturamento NNE'!$F$2:$F$707,'Infos Relatório'!$B414,'Faturamento NNE'!$AA$2:$AA$707,'Infos Relatório'!BE$1)</f>
        <v>0</v>
      </c>
      <c r="BH414" s="546">
        <f>SUMIFS('Faturamento NNE'!$P$2:$P$707,'Faturamento NNE'!$E$2:$E$707,'Infos Relatório'!$B$406,'Faturamento NNE'!$F$2:$F$707,'Infos Relatório'!$B414,'Faturamento NNE'!$AA$2:$AA$707,'Infos Relatório'!BE$1,'Faturamento NNE'!$U$2:$U$707,"Sim")+SUMIFS('Faturamento NNE'!$Q$2:$Q$707,'Faturamento NNE'!$E$2:$E$707,'Infos Relatório'!$B$406,'Faturamento NNE'!$F$2:$F$707,'Infos Relatório'!$B414,'Faturamento NNE'!$AA$2:$AA$707,'Infos Relatório'!BE$1,'Faturamento NNE'!$U$2:$U$707,"Sim")</f>
        <v>0</v>
      </c>
      <c r="BI414" s="227" t="e">
        <f t="shared" si="153"/>
        <v>#DIV/0!</v>
      </c>
      <c r="BJ414" s="545">
        <f>SUMIFS('Faturamento NNE'!$I$2:$I$707,'Faturamento NNE'!$E$2:$E$707,'Infos Relatório'!$B$406,'Faturamento NNE'!$F$2:$F$707,'Infos Relatório'!$B414,'Faturamento NNE'!$AA$2:$AA$707,'Infos Relatório'!BE$1)</f>
        <v>0</v>
      </c>
      <c r="BK414" s="541">
        <f>COUNTIFS('Faturamento NNE'!$E$2:$E$707,'Infos Relatório'!$B$406,'Faturamento NNE'!$F$2:$F$707,'Infos Relatório'!$B414,'Faturamento NNE'!$AA$2:$AA$707,'Infos Relatório'!BK$1)</f>
        <v>0</v>
      </c>
      <c r="BL414" s="542">
        <f>SUMIFS('Faturamento NNE'!$H$2:$H$707,'Faturamento NNE'!$E$2:$E$707,'Infos Relatório'!$B$406,'Faturamento NNE'!$F$2:$F$707,'Infos Relatório'!$B414,'Faturamento NNE'!$AA$2:$AA$707,'Infos Relatório'!BK$1)</f>
        <v>0</v>
      </c>
      <c r="BM414" s="542">
        <f>SUMIFS('Faturamento NNE'!$K$2:$K$707,'Faturamento NNE'!$E$2:$E$707,'Infos Relatório'!$B$406,'Faturamento NNE'!$F$2:$F$707,'Infos Relatório'!$B414,'Faturamento NNE'!$AA$2:$AA$707,'Infos Relatório'!BK$1)</f>
        <v>0</v>
      </c>
      <c r="BN414" s="546">
        <f>SUMIFS('Faturamento NNE'!$P$2:$P$707,'Faturamento NNE'!$E$2:$E$707,'Infos Relatório'!$B$406,'Faturamento NNE'!$F$2:$F$707,'Infos Relatório'!$B414,'Faturamento NNE'!$AA$2:$AA$707,'Infos Relatório'!BK$1,'Faturamento NNE'!$U$2:$U$707,"Sim")+SUMIFS('Faturamento NNE'!$Q$2:$Q$707,'Faturamento NNE'!$E$2:$E$707,'Infos Relatório'!$B$406,'Faturamento NNE'!$F$2:$F$707,'Infos Relatório'!$B414,'Faturamento NNE'!$AA$2:$AA$707,'Infos Relatório'!BK$1,'Faturamento NNE'!$U$2:$U$707,"Sim")</f>
        <v>0</v>
      </c>
      <c r="BO414" s="227" t="e">
        <f t="shared" si="154"/>
        <v>#DIV/0!</v>
      </c>
      <c r="BP414" s="545">
        <f>SUMIFS('Faturamento NNE'!$I$2:$I$707,'Faturamento NNE'!$E$2:$E$707,'Infos Relatório'!$B$406,'Faturamento NNE'!$F$2:$F$707,'Infos Relatório'!$B414,'Faturamento NNE'!$AA$2:$AA$707,'Infos Relatório'!BK$1)</f>
        <v>0</v>
      </c>
      <c r="BQ414" s="541">
        <f>COUNTIFS('Faturamento NNE'!$E$2:$E$707,'Infos Relatório'!$B$406,'Faturamento NNE'!$F$2:$F$707,'Infos Relatório'!$B414,'Faturamento NNE'!$AA$2:$AA$707,'Infos Relatório'!BQ$1)</f>
        <v>0</v>
      </c>
      <c r="BR414" s="542">
        <f>SUMIFS('Faturamento NNE'!$H$2:$H$707,'Faturamento NNE'!$E$2:$E$707,'Infos Relatório'!$B$406,'Faturamento NNE'!$F$2:$F$707,'Infos Relatório'!$B414,'Faturamento NNE'!$AA$2:$AA$707,'Infos Relatório'!BQ$1)</f>
        <v>0</v>
      </c>
      <c r="BS414" s="542">
        <f>SUMIFS('Faturamento NNE'!$K$2:$K$707,'Faturamento NNE'!$E$2:$E$707,'Infos Relatório'!$B$406,'Faturamento NNE'!$F$2:$F$707,'Infos Relatório'!$B414,'Faturamento NNE'!$AA$2:$AA$707,'Infos Relatório'!BQ$1)</f>
        <v>0</v>
      </c>
      <c r="BT414" s="546">
        <f>SUMIFS('Faturamento NNE'!$P$2:$P$707,'Faturamento NNE'!$E$2:$E$707,'Infos Relatório'!$B$406,'Faturamento NNE'!$F$2:$F$707,'Infos Relatório'!$B414,'Faturamento NNE'!$AA$2:$AA$707,'Infos Relatório'!BQ$1,'Faturamento NNE'!$U$2:$U$707,"Sim")+SUMIFS('Faturamento NNE'!$Q$2:$Q$707,'Faturamento NNE'!$E$2:$E$707,'Infos Relatório'!$B$406,'Faturamento NNE'!$F$2:$F$707,'Infos Relatório'!$B414,'Faturamento NNE'!$AA$2:$AA$707,'Infos Relatório'!BQ$1,'Faturamento NNE'!$U$2:$U$707,"Sim")</f>
        <v>0</v>
      </c>
      <c r="BU414" s="227" t="e">
        <f t="shared" si="155"/>
        <v>#DIV/0!</v>
      </c>
      <c r="BV414" s="545">
        <f>SUMIFS('Faturamento NNE'!$I$2:$I$707,'Faturamento NNE'!$E$2:$E$707,'Infos Relatório'!$B$406,'Faturamento NNE'!$F$2:$F$707,'Infos Relatório'!$B414,'Faturamento NNE'!$AA$2:$AA$707,'Infos Relatório'!BQ$1)</f>
        <v>0</v>
      </c>
    </row>
    <row r="415" spans="2:74">
      <c r="B415" s="217" t="s">
        <v>138</v>
      </c>
      <c r="C415" s="541">
        <f>COUNTIFS('Faturamento NNE'!$E$2:$E$707,'Infos Relatório'!$B$406,'Faturamento NNE'!$F$2:$F$707,'Infos Relatório'!$B415,'Faturamento NNE'!$AA$2:$AA$707,'Infos Relatório'!C$1)</f>
        <v>0</v>
      </c>
      <c r="D415" s="542">
        <f>SUMIFS('Faturamento NNE'!$H$2:$H$707,'Faturamento NNE'!$E$2:$E$707,'Infos Relatório'!$B$406,'Faturamento NNE'!$F$2:$F$707,'Infos Relatório'!$B415,'Faturamento NNE'!$AA$2:$AA$707,'Infos Relatório'!C$1)</f>
        <v>0</v>
      </c>
      <c r="E415" s="543">
        <f>SUMIFS('Faturamento NNE'!$K$2:$K$707,'Faturamento NNE'!$E$2:$E$707,'Infos Relatório'!$B$406,'Faturamento NNE'!$F$2:$F$707,'Infos Relatório'!$B415,'Faturamento NNE'!$AA$2:$AA$707,'Infos Relatório'!C$1)</f>
        <v>0</v>
      </c>
      <c r="F415" s="544">
        <f>SUMIFS('Faturamento NNE'!$P$2:$P$707,'Faturamento NNE'!$E$2:$E$707,'Infos Relatório'!$B$406,'Faturamento NNE'!$F$2:$F$707,'Infos Relatório'!$B415,'Faturamento NNE'!$AA$2:$AA$707,'Infos Relatório'!C$1,'Faturamento NNE'!$U$2:$U$707,"Sim")+SUMIFS('Faturamento NNE'!$Q$2:$Q$707,'Faturamento NNE'!$E$2:$E$707,'Infos Relatório'!$B$406,'Faturamento NNE'!$F$2:$F$707,'Infos Relatório'!$B415,'Faturamento NNE'!$AA$2:$AA$707,'Infos Relatório'!C$1,'Faturamento NNE'!$U$2:$U$707,"Sim")</f>
        <v>0</v>
      </c>
      <c r="G415" s="283" t="e">
        <f t="shared" si="144"/>
        <v>#DIV/0!</v>
      </c>
      <c r="H415" s="545">
        <f>SUMIFS('Faturamento NNE'!$I$2:$I$707,'Faturamento NNE'!$E$2:$E$707,'Infos Relatório'!$B$406,'Faturamento NNE'!$F$2:$F$707,'Infos Relatório'!$B415,'Faturamento NNE'!$AA$2:$AA$707,'Infos Relatório'!C$1)</f>
        <v>0</v>
      </c>
      <c r="I415" s="541">
        <f>COUNTIFS('Faturamento NNE'!$E$2:$E$707,'Infos Relatório'!$B$406,'Faturamento NNE'!$F$2:$F$707,'Infos Relatório'!$B415,'Faturamento NNE'!$AA$2:$AA$707,'Infos Relatório'!I$1)</f>
        <v>0</v>
      </c>
      <c r="J415" s="542">
        <f>SUMIFS('Faturamento NNE'!$H$2:$H$707,'Faturamento NNE'!$E$2:$E$707,'Infos Relatório'!$B$406,'Faturamento NNE'!$F$2:$F$707,'Infos Relatório'!$B415,'Faturamento NNE'!$AA$2:$AA$707,'Infos Relatório'!I$1)</f>
        <v>0</v>
      </c>
      <c r="K415" s="543">
        <f>SUMIFS('Faturamento NNE'!$K$2:$K$707,'Faturamento NNE'!$E$2:$E$707,'Infos Relatório'!$B$406,'Faturamento NNE'!$F$2:$F$707,'Infos Relatório'!$B415,'Faturamento NNE'!$AA$2:$AA$707,'Infos Relatório'!I$1)</f>
        <v>0</v>
      </c>
      <c r="L415" s="544">
        <f>SUMIFS('Faturamento NNE'!$P$2:$P$707,'Faturamento NNE'!$E$2:$E$707,'Infos Relatório'!$B$406,'Faturamento NNE'!$F$2:$F$707,'Infos Relatório'!$B415,'Faturamento NNE'!$AA$2:$AA$707,'Infos Relatório'!I$1,'Faturamento NNE'!$U$2:$U$707,"Sim")+SUMIFS('Faturamento NNE'!$Q$2:$Q$707,'Faturamento NNE'!$E$2:$E$707,'Infos Relatório'!$B$406,'Faturamento NNE'!$F$2:$F$707,'Infos Relatório'!$B415,'Faturamento NNE'!$AA$2:$AA$707,'Infos Relatório'!I$1,'Faturamento NNE'!$U$2:$U$707,"Sim")</f>
        <v>0</v>
      </c>
      <c r="M415" s="283" t="e">
        <f t="shared" si="145"/>
        <v>#DIV/0!</v>
      </c>
      <c r="N415" s="545">
        <f>SUMIFS('Faturamento NNE'!$I$2:$I$707,'Faturamento NNE'!$E$2:$E$707,'Infos Relatório'!$B$406,'Faturamento NNE'!$F$2:$F$707,'Infos Relatório'!$B415,'Faturamento NNE'!$AA$2:$AA$707,'Infos Relatório'!I$1)</f>
        <v>0</v>
      </c>
      <c r="O415" s="541">
        <f>COUNTIFS('Faturamento NNE'!$E$2:$E$707,'Infos Relatório'!$B$406,'Faturamento NNE'!$F$2:$F$707,'Infos Relatório'!$B415,'Faturamento NNE'!$AA$2:$AA$707,'Infos Relatório'!O$1)</f>
        <v>0</v>
      </c>
      <c r="P415" s="542">
        <f>SUMIFS('Faturamento NNE'!$H$2:$H$707,'Faturamento NNE'!$E$2:$E$707,'Infos Relatório'!$B$406,'Faturamento NNE'!$F$2:$F$707,'Infos Relatório'!$B415,'Faturamento NNE'!$AA$2:$AA$707,'Infos Relatório'!O$1)</f>
        <v>0</v>
      </c>
      <c r="Q415" s="542">
        <f>SUMIFS('Faturamento NNE'!$K$2:$K$707,'Faturamento NNE'!$E$2:$E$707,'Infos Relatório'!$B$406,'Faturamento NNE'!$F$2:$F$707,'Infos Relatório'!$B415,'Faturamento NNE'!$AA$2:$AA$707,'Infos Relatório'!O$1)</f>
        <v>0</v>
      </c>
      <c r="R415" s="546">
        <f>SUMIFS('Faturamento NNE'!$P$2:$P$707,'Faturamento NNE'!$E$2:$E$707,'Infos Relatório'!$B$406,'Faturamento NNE'!$F$2:$F$707,'Infos Relatório'!$B415,'Faturamento NNE'!$AA$2:$AA$707,'Infos Relatório'!O$1,'Faturamento NNE'!$U$2:$U$707,"Sim")+SUMIFS('Faturamento NNE'!$Q$2:$Q$707,'Faturamento NNE'!$E$2:$E$707,'Infos Relatório'!$B$406,'Faturamento NNE'!$F$2:$F$707,'Infos Relatório'!$B415,'Faturamento NNE'!$AA$2:$AA$707,'Infos Relatório'!O$1,'Faturamento NNE'!$U$2:$U$707,"Sim")</f>
        <v>0</v>
      </c>
      <c r="S415" s="227" t="e">
        <f t="shared" si="146"/>
        <v>#DIV/0!</v>
      </c>
      <c r="T415" s="545">
        <f>SUMIFS('Faturamento NNE'!$I$2:$I$707,'Faturamento NNE'!$E$2:$E$707,'Infos Relatório'!$B$406,'Faturamento NNE'!$F$2:$F$707,'Infos Relatório'!$B415,'Faturamento NNE'!$AA$2:$AA$707,'Infos Relatório'!O$1)</f>
        <v>0</v>
      </c>
      <c r="U415" s="541">
        <f>COUNTIFS('Faturamento NNE'!$E$2:$E$707,'Infos Relatório'!$B$406,'Faturamento NNE'!$F$2:$F$707,'Infos Relatório'!$B415,'Faturamento NNE'!$AA$2:$AA$707,'Infos Relatório'!U$1)</f>
        <v>0</v>
      </c>
      <c r="V415" s="542">
        <f>SUMIFS('Faturamento NNE'!$H$2:$H$707,'Faturamento NNE'!$E$2:$E$707,'Infos Relatório'!$B$406,'Faturamento NNE'!$F$2:$F$707,'Infos Relatório'!$B415,'Faturamento NNE'!$AA$2:$AA$707,'Infos Relatório'!U$1)</f>
        <v>0</v>
      </c>
      <c r="W415" s="542">
        <f>SUMIFS('Faturamento NNE'!$K$2:$K$707,'Faturamento NNE'!$E$2:$E$707,'Infos Relatório'!$B$406,'Faturamento NNE'!$F$2:$F$707,'Infos Relatório'!$B415,'Faturamento NNE'!$AA$2:$AA$707,'Infos Relatório'!U$1)</f>
        <v>0</v>
      </c>
      <c r="X415" s="546">
        <f>SUMIFS('Faturamento NNE'!$P$2:$P$707,'Faturamento NNE'!$E$2:$E$707,'Infos Relatório'!$B$406,'Faturamento NNE'!$F$2:$F$707,'Infos Relatório'!$B415,'Faturamento NNE'!$AA$2:$AA$707,'Infos Relatório'!U$1,'Faturamento NNE'!$U$2:$U$707,"Sim")+SUMIFS('Faturamento NNE'!$Q$2:$Q$707,'Faturamento NNE'!$E$2:$E$707,'Infos Relatório'!$B$406,'Faturamento NNE'!$F$2:$F$707,'Infos Relatório'!$B415,'Faturamento NNE'!$AA$2:$AA$707,'Infos Relatório'!U$1,'Faturamento NNE'!$U$2:$U$707,"Sim")</f>
        <v>0</v>
      </c>
      <c r="Y415" s="227" t="e">
        <f t="shared" si="147"/>
        <v>#DIV/0!</v>
      </c>
      <c r="Z415" s="545">
        <f>SUMIFS('Faturamento NNE'!$I$2:$I$707,'Faturamento NNE'!$E$2:$E$707,'Infos Relatório'!$B$406,'Faturamento NNE'!$F$2:$F$707,'Infos Relatório'!$B415,'Faturamento NNE'!$AA$2:$AA$707,'Infos Relatório'!U$1)</f>
        <v>0</v>
      </c>
      <c r="AA415" s="541">
        <f>COUNTIFS('Faturamento NNE'!$E$2:$E$707,'Infos Relatório'!$B$406,'Faturamento NNE'!$F$2:$F$707,'Infos Relatório'!$B415,'Faturamento NNE'!$AA$2:$AA$707,'Infos Relatório'!AA$1)</f>
        <v>0</v>
      </c>
      <c r="AB415" s="542">
        <f>SUMIFS('Faturamento NNE'!$H$2:$H$707,'Faturamento NNE'!$E$2:$E$707,'Infos Relatório'!$B$406,'Faturamento NNE'!$F$2:$F$707,'Infos Relatório'!$B415,'Faturamento NNE'!$AA$2:$AA$707,'Infos Relatório'!AA$1)</f>
        <v>0</v>
      </c>
      <c r="AC415" s="542">
        <f>SUMIFS('Faturamento NNE'!$K$2:$K$707,'Faturamento NNE'!$E$2:$E$707,'Infos Relatório'!$B$406,'Faturamento NNE'!$F$2:$F$707,'Infos Relatório'!$B415,'Faturamento NNE'!$AA$2:$AA$707,'Infos Relatório'!AA$1)</f>
        <v>0</v>
      </c>
      <c r="AD415" s="546">
        <f>SUMIFS('Faturamento NNE'!$P$2:$P$707,'Faturamento NNE'!$E$2:$E$707,'Infos Relatório'!$B$406,'Faturamento NNE'!$F$2:$F$707,'Infos Relatório'!$B415,'Faturamento NNE'!$AA$2:$AA$707,'Infos Relatório'!AA$1,'Faturamento NNE'!$U$2:$U$707,"Sim")+SUMIFS('Faturamento NNE'!$Q$2:$Q$707,'Faturamento NNE'!$E$2:$E$707,'Infos Relatório'!$B$406,'Faturamento NNE'!$F$2:$F$707,'Infos Relatório'!$B415,'Faturamento NNE'!$AA$2:$AA$707,'Infos Relatório'!AA$1,'Faturamento NNE'!$U$2:$U$707,"Sim")</f>
        <v>0</v>
      </c>
      <c r="AE415" s="227" t="e">
        <f t="shared" si="148"/>
        <v>#DIV/0!</v>
      </c>
      <c r="AF415" s="545">
        <f>SUMIFS('Faturamento NNE'!$I$2:$I$707,'Faturamento NNE'!$E$2:$E$707,'Infos Relatório'!$B$406,'Faturamento NNE'!$F$2:$F$707,'Infos Relatório'!$B415,'Faturamento NNE'!$AA$2:$AA$707,'Infos Relatório'!AA$1)</f>
        <v>0</v>
      </c>
      <c r="AG415" s="541">
        <f>COUNTIFS('Faturamento NNE'!$E$2:$E$707,'Infos Relatório'!$B$406,'Faturamento NNE'!$F$2:$F$707,'Infos Relatório'!$B415,'Faturamento NNE'!$AA$2:$AA$707,'Infos Relatório'!AG$1)</f>
        <v>0</v>
      </c>
      <c r="AH415" s="542">
        <f>SUMIFS('Faturamento NNE'!$H$2:$H$707,'Faturamento NNE'!$E$2:$E$707,'Infos Relatório'!$B$406,'Faturamento NNE'!$F$2:$F$707,'Infos Relatório'!$B415,'Faturamento NNE'!$AA$2:$AA$707,'Infos Relatório'!AG$1)</f>
        <v>0</v>
      </c>
      <c r="AI415" s="542">
        <f>SUMIFS('Faturamento NNE'!$K$2:$K$707,'Faturamento NNE'!$E$2:$E$707,'Infos Relatório'!$B$406,'Faturamento NNE'!$F$2:$F$707,'Infos Relatório'!$B415,'Faturamento NNE'!$AA$2:$AA$707,'Infos Relatório'!AG$1)</f>
        <v>0</v>
      </c>
      <c r="AJ415" s="546">
        <f>SUMIFS('Faturamento NNE'!$P$2:$P$707,'Faturamento NNE'!$E$2:$E$707,'Infos Relatório'!$B$406,'Faturamento NNE'!$F$2:$F$707,'Infos Relatório'!$B415,'Faturamento NNE'!$AA$2:$AA$707,'Infos Relatório'!AG$1,'Faturamento NNE'!$U$2:$U$707,"Sim")+SUMIFS('Faturamento NNE'!$Q$2:$Q$707,'Faturamento NNE'!$E$2:$E$707,'Infos Relatório'!$B$406,'Faturamento NNE'!$F$2:$F$707,'Infos Relatório'!$B415,'Faturamento NNE'!$AA$2:$AA$707,'Infos Relatório'!AG$1,'Faturamento NNE'!$U$2:$U$707,"Sim")</f>
        <v>0</v>
      </c>
      <c r="AK415" s="227" t="e">
        <f t="shared" si="149"/>
        <v>#DIV/0!</v>
      </c>
      <c r="AL415" s="545">
        <f>SUMIFS('Faturamento NNE'!$I$2:$I$707,'Faturamento NNE'!$E$2:$E$707,'Infos Relatório'!$B$406,'Faturamento NNE'!$F$2:$F$707,'Infos Relatório'!$B415,'Faturamento NNE'!$AA$2:$AA$707,'Infos Relatório'!AG$1)</f>
        <v>0</v>
      </c>
      <c r="AM415" s="541">
        <f>COUNTIFS('Faturamento NNE'!$E$2:$E$707,'Infos Relatório'!$B$406,'Faturamento NNE'!$F$2:$F$707,'Infos Relatório'!$B415,'Faturamento NNE'!$AA$2:$AA$707,'Infos Relatório'!AM$1)</f>
        <v>0</v>
      </c>
      <c r="AN415" s="542">
        <f>SUMIFS('Faturamento NNE'!$H$2:$H$707,'Faturamento NNE'!$E$2:$E$707,'Infos Relatório'!$B$406,'Faturamento NNE'!$F$2:$F$707,'Infos Relatório'!$B415,'Faturamento NNE'!$AA$2:$AA$707,'Infos Relatório'!AM$1)</f>
        <v>0</v>
      </c>
      <c r="AO415" s="542">
        <f>SUMIFS('Faturamento NNE'!$K$2:$K$707,'Faturamento NNE'!$E$2:$E$707,'Infos Relatório'!$B$406,'Faturamento NNE'!$F$2:$F$707,'Infos Relatório'!$B415,'Faturamento NNE'!$AA$2:$AA$707,'Infos Relatório'!AM$1)</f>
        <v>0</v>
      </c>
      <c r="AP415" s="546">
        <f>SUMIFS('Faturamento NNE'!$P$2:$P$707,'Faturamento NNE'!$E$2:$E$707,'Infos Relatório'!$B$406,'Faturamento NNE'!$F$2:$F$707,'Infos Relatório'!$B415,'Faturamento NNE'!$AA$2:$AA$707,'Infos Relatório'!AM$1,'Faturamento NNE'!$U$2:$U$707,"Sim")+SUMIFS('Faturamento NNE'!$Q$2:$Q$707,'Faturamento NNE'!$E$2:$E$707,'Infos Relatório'!$B$406,'Faturamento NNE'!$F$2:$F$707,'Infos Relatório'!$B415,'Faturamento NNE'!$AA$2:$AA$707,'Infos Relatório'!AM$1,'Faturamento NNE'!$U$2:$U$707,"Sim")</f>
        <v>0</v>
      </c>
      <c r="AQ415" s="227" t="e">
        <f t="shared" si="150"/>
        <v>#DIV/0!</v>
      </c>
      <c r="AR415" s="545">
        <f>SUMIFS('Faturamento NNE'!$I$2:$I$707,'Faturamento NNE'!$E$2:$E$707,'Infos Relatório'!$B$406,'Faturamento NNE'!$F$2:$F$707,'Infos Relatório'!$B415,'Faturamento NNE'!$AA$2:$AA$707,'Infos Relatório'!AM$1)</f>
        <v>0</v>
      </c>
      <c r="AS415" s="541">
        <f>COUNTIFS('Faturamento NNE'!$E$2:$E$707,'Infos Relatório'!$B$406,'Faturamento NNE'!$F$2:$F$707,'Infos Relatório'!$B415,'Faturamento NNE'!$AA$2:$AA$707,'Infos Relatório'!AS$1)</f>
        <v>0</v>
      </c>
      <c r="AT415" s="542">
        <f>SUMIFS('Faturamento NNE'!$H$2:$H$707,'Faturamento NNE'!$E$2:$E$707,'Infos Relatório'!$B$406,'Faturamento NNE'!$F$2:$F$707,'Infos Relatório'!$B415,'Faturamento NNE'!$AA$2:$AA$707,'Infos Relatório'!AS$1)</f>
        <v>0</v>
      </c>
      <c r="AU415" s="542">
        <f>SUMIFS('Faturamento NNE'!$K$2:$K$707,'Faturamento NNE'!$E$2:$E$707,'Infos Relatório'!$B$406,'Faturamento NNE'!$F$2:$F$707,'Infos Relatório'!$B415,'Faturamento NNE'!$AA$2:$AA$707,'Infos Relatório'!AS$1)</f>
        <v>0</v>
      </c>
      <c r="AV415" s="546">
        <f>SUMIFS('Faturamento NNE'!$P$2:$P$707,'Faturamento NNE'!$E$2:$E$707,'Infos Relatório'!$B$406,'Faturamento NNE'!$F$2:$F$707,'Infos Relatório'!$B415,'Faturamento NNE'!$AA$2:$AA$707,'Infos Relatório'!AS$1,'Faturamento NNE'!$U$2:$U$707,"Sim")+SUMIFS('Faturamento NNE'!$Q$2:$Q$707,'Faturamento NNE'!$E$2:$E$707,'Infos Relatório'!$B$406,'Faturamento NNE'!$F$2:$F$707,'Infos Relatório'!$B415,'Faturamento NNE'!$AA$2:$AA$707,'Infos Relatório'!AS$1,'Faturamento NNE'!$U$2:$U$707,"Sim")</f>
        <v>0</v>
      </c>
      <c r="AW415" s="227" t="e">
        <f t="shared" si="151"/>
        <v>#DIV/0!</v>
      </c>
      <c r="AX415" s="545">
        <f>SUMIFS('Faturamento NNE'!$I$2:$I$707,'Faturamento NNE'!$E$2:$E$707,'Infos Relatório'!$B$406,'Faturamento NNE'!$F$2:$F$707,'Infos Relatório'!$B415,'Faturamento NNE'!$AA$2:$AA$707,'Infos Relatório'!AS$1)</f>
        <v>0</v>
      </c>
      <c r="AY415" s="541">
        <f>COUNTIFS('Faturamento NNE'!$E$2:$E$707,'Infos Relatório'!$B$406,'Faturamento NNE'!$F$2:$F$707,'Infos Relatório'!$B415,'Faturamento NNE'!$AA$2:$AA$707,'Infos Relatório'!AY$1)</f>
        <v>0</v>
      </c>
      <c r="AZ415" s="542">
        <f>SUMIFS('Faturamento NNE'!$H$2:$H$707,'Faturamento NNE'!$E$2:$E$707,'Infos Relatório'!$B$406,'Faturamento NNE'!$F$2:$F$707,'Infos Relatório'!$B415,'Faturamento NNE'!$AA$2:$AA$707,'Infos Relatório'!AY$1)</f>
        <v>0</v>
      </c>
      <c r="BA415" s="542">
        <f>SUMIFS('Faturamento NNE'!$K$2:$K$707,'Faturamento NNE'!$E$2:$E$707,'Infos Relatório'!$B$406,'Faturamento NNE'!$F$2:$F$707,'Infos Relatório'!$B415,'Faturamento NNE'!$AA$2:$AA$707,'Infos Relatório'!AY$1)</f>
        <v>0</v>
      </c>
      <c r="BB415" s="546">
        <f>SUMIFS('Faturamento NNE'!$P$2:$P$707,'Faturamento NNE'!$E$2:$E$707,'Infos Relatório'!$B$406,'Faturamento NNE'!$F$2:$F$707,'Infos Relatório'!$B415,'Faturamento NNE'!$AA$2:$AA$707,'Infos Relatório'!AY$1,'Faturamento NNE'!$U$2:$U$707,"Sim")+SUMIFS('Faturamento NNE'!$Q$2:$Q$707,'Faturamento NNE'!$E$2:$E$707,'Infos Relatório'!$B$406,'Faturamento NNE'!$F$2:$F$707,'Infos Relatório'!$B415,'Faturamento NNE'!$AA$2:$AA$707,'Infos Relatório'!AY$1,'Faturamento NNE'!$U$2:$U$707,"Sim")</f>
        <v>0</v>
      </c>
      <c r="BC415" s="227" t="e">
        <f t="shared" si="152"/>
        <v>#DIV/0!</v>
      </c>
      <c r="BD415" s="545">
        <f>SUMIFS('Faturamento NNE'!$I$2:$I$707,'Faturamento NNE'!$E$2:$E$707,'Infos Relatório'!$B$406,'Faturamento NNE'!$F$2:$F$707,'Infos Relatório'!$B415,'Faturamento NNE'!$AA$2:$AA$707,'Infos Relatório'!AY$1)</f>
        <v>0</v>
      </c>
      <c r="BE415" s="541">
        <f>COUNTIFS('Faturamento NNE'!$E$2:$E$707,'Infos Relatório'!$B$406,'Faturamento NNE'!$F$2:$F$707,'Infos Relatório'!$B415,'Faturamento NNE'!$AA$2:$AA$707,'Infos Relatório'!BE$1)</f>
        <v>0</v>
      </c>
      <c r="BF415" s="542">
        <f>SUMIFS('Faturamento NNE'!$H$2:$H$707,'Faturamento NNE'!$E$2:$E$707,'Infos Relatório'!$B$406,'Faturamento NNE'!$F$2:$F$707,'Infos Relatório'!$B415,'Faturamento NNE'!$AA$2:$AA$707,'Infos Relatório'!BE$1)</f>
        <v>0</v>
      </c>
      <c r="BG415" s="542">
        <f>SUMIFS('Faturamento NNE'!$K$2:$K$707,'Faturamento NNE'!$E$2:$E$707,'Infos Relatório'!$B$406,'Faturamento NNE'!$F$2:$F$707,'Infos Relatório'!$B415,'Faturamento NNE'!$AA$2:$AA$707,'Infos Relatório'!BE$1)</f>
        <v>0</v>
      </c>
      <c r="BH415" s="546">
        <f>SUMIFS('Faturamento NNE'!$P$2:$P$707,'Faturamento NNE'!$E$2:$E$707,'Infos Relatório'!$B$406,'Faturamento NNE'!$F$2:$F$707,'Infos Relatório'!$B415,'Faturamento NNE'!$AA$2:$AA$707,'Infos Relatório'!BE$1,'Faturamento NNE'!$U$2:$U$707,"Sim")+SUMIFS('Faturamento NNE'!$Q$2:$Q$707,'Faturamento NNE'!$E$2:$E$707,'Infos Relatório'!$B$406,'Faturamento NNE'!$F$2:$F$707,'Infos Relatório'!$B415,'Faturamento NNE'!$AA$2:$AA$707,'Infos Relatório'!BE$1,'Faturamento NNE'!$U$2:$U$707,"Sim")</f>
        <v>0</v>
      </c>
      <c r="BI415" s="227" t="e">
        <f t="shared" si="153"/>
        <v>#DIV/0!</v>
      </c>
      <c r="BJ415" s="545">
        <f>SUMIFS('Faturamento NNE'!$I$2:$I$707,'Faturamento NNE'!$E$2:$E$707,'Infos Relatório'!$B$406,'Faturamento NNE'!$F$2:$F$707,'Infos Relatório'!$B415,'Faturamento NNE'!$AA$2:$AA$707,'Infos Relatório'!BE$1)</f>
        <v>0</v>
      </c>
      <c r="BK415" s="541">
        <f>COUNTIFS('Faturamento NNE'!$E$2:$E$707,'Infos Relatório'!$B$406,'Faturamento NNE'!$F$2:$F$707,'Infos Relatório'!$B415,'Faturamento NNE'!$AA$2:$AA$707,'Infos Relatório'!BK$1)</f>
        <v>0</v>
      </c>
      <c r="BL415" s="542">
        <f>SUMIFS('Faturamento NNE'!$H$2:$H$707,'Faturamento NNE'!$E$2:$E$707,'Infos Relatório'!$B$406,'Faturamento NNE'!$F$2:$F$707,'Infos Relatório'!$B415,'Faturamento NNE'!$AA$2:$AA$707,'Infos Relatório'!BK$1)</f>
        <v>0</v>
      </c>
      <c r="BM415" s="542">
        <f>SUMIFS('Faturamento NNE'!$K$2:$K$707,'Faturamento NNE'!$E$2:$E$707,'Infos Relatório'!$B$406,'Faturamento NNE'!$F$2:$F$707,'Infos Relatório'!$B415,'Faturamento NNE'!$AA$2:$AA$707,'Infos Relatório'!BK$1)</f>
        <v>0</v>
      </c>
      <c r="BN415" s="546">
        <f>SUMIFS('Faturamento NNE'!$P$2:$P$707,'Faturamento NNE'!$E$2:$E$707,'Infos Relatório'!$B$406,'Faturamento NNE'!$F$2:$F$707,'Infos Relatório'!$B415,'Faturamento NNE'!$AA$2:$AA$707,'Infos Relatório'!BK$1,'Faturamento NNE'!$U$2:$U$707,"Sim")+SUMIFS('Faturamento NNE'!$Q$2:$Q$707,'Faturamento NNE'!$E$2:$E$707,'Infos Relatório'!$B$406,'Faturamento NNE'!$F$2:$F$707,'Infos Relatório'!$B415,'Faturamento NNE'!$AA$2:$AA$707,'Infos Relatório'!BK$1,'Faturamento NNE'!$U$2:$U$707,"Sim")</f>
        <v>0</v>
      </c>
      <c r="BO415" s="227" t="e">
        <f t="shared" si="154"/>
        <v>#DIV/0!</v>
      </c>
      <c r="BP415" s="545">
        <f>SUMIFS('Faturamento NNE'!$I$2:$I$707,'Faturamento NNE'!$E$2:$E$707,'Infos Relatório'!$B$406,'Faturamento NNE'!$F$2:$F$707,'Infos Relatório'!$B415,'Faturamento NNE'!$AA$2:$AA$707,'Infos Relatório'!BK$1)</f>
        <v>0</v>
      </c>
      <c r="BQ415" s="541">
        <f>COUNTIFS('Faturamento NNE'!$E$2:$E$707,'Infos Relatório'!$B$406,'Faturamento NNE'!$F$2:$F$707,'Infos Relatório'!$B415,'Faturamento NNE'!$AA$2:$AA$707,'Infos Relatório'!BQ$1)</f>
        <v>0</v>
      </c>
      <c r="BR415" s="542">
        <f>SUMIFS('Faturamento NNE'!$H$2:$H$707,'Faturamento NNE'!$E$2:$E$707,'Infos Relatório'!$B$406,'Faturamento NNE'!$F$2:$F$707,'Infos Relatório'!$B415,'Faturamento NNE'!$AA$2:$AA$707,'Infos Relatório'!BQ$1)</f>
        <v>0</v>
      </c>
      <c r="BS415" s="542">
        <f>SUMIFS('Faturamento NNE'!$K$2:$K$707,'Faturamento NNE'!$E$2:$E$707,'Infos Relatório'!$B$406,'Faturamento NNE'!$F$2:$F$707,'Infos Relatório'!$B415,'Faturamento NNE'!$AA$2:$AA$707,'Infos Relatório'!BQ$1)</f>
        <v>0</v>
      </c>
      <c r="BT415" s="546">
        <f>SUMIFS('Faturamento NNE'!$P$2:$P$707,'Faturamento NNE'!$E$2:$E$707,'Infos Relatório'!$B$406,'Faturamento NNE'!$F$2:$F$707,'Infos Relatório'!$B415,'Faturamento NNE'!$AA$2:$AA$707,'Infos Relatório'!BQ$1,'Faturamento NNE'!$U$2:$U$707,"Sim")+SUMIFS('Faturamento NNE'!$Q$2:$Q$707,'Faturamento NNE'!$E$2:$E$707,'Infos Relatório'!$B$406,'Faturamento NNE'!$F$2:$F$707,'Infos Relatório'!$B415,'Faturamento NNE'!$AA$2:$AA$707,'Infos Relatório'!BQ$1,'Faturamento NNE'!$U$2:$U$707,"Sim")</f>
        <v>0</v>
      </c>
      <c r="BU415" s="227" t="e">
        <f t="shared" si="155"/>
        <v>#DIV/0!</v>
      </c>
      <c r="BV415" s="545">
        <f>SUMIFS('Faturamento NNE'!$I$2:$I$707,'Faturamento NNE'!$E$2:$E$707,'Infos Relatório'!$B$406,'Faturamento NNE'!$F$2:$F$707,'Infos Relatório'!$B415,'Faturamento NNE'!$AA$2:$AA$707,'Infos Relatório'!BQ$1)</f>
        <v>0</v>
      </c>
    </row>
    <row r="416" spans="2:74">
      <c r="B416" s="217" t="s">
        <v>139</v>
      </c>
      <c r="C416" s="541">
        <f>COUNTIFS('Faturamento NNE'!$E$2:$E$707,'Infos Relatório'!$B$406,'Faturamento NNE'!$F$2:$F$707,'Infos Relatório'!$B416,'Faturamento NNE'!$AA$2:$AA$707,'Infos Relatório'!C$1)</f>
        <v>0</v>
      </c>
      <c r="D416" s="542">
        <f>SUMIFS('Faturamento NNE'!$H$2:$H$707,'Faturamento NNE'!$E$2:$E$707,'Infos Relatório'!$B$406,'Faturamento NNE'!$F$2:$F$707,'Infos Relatório'!$B416,'Faturamento NNE'!$AA$2:$AA$707,'Infos Relatório'!C$1)</f>
        <v>0</v>
      </c>
      <c r="E416" s="543">
        <f>SUMIFS('Faturamento NNE'!$K$2:$K$707,'Faturamento NNE'!$E$2:$E$707,'Infos Relatório'!$B$406,'Faturamento NNE'!$F$2:$F$707,'Infos Relatório'!$B416,'Faturamento NNE'!$AA$2:$AA$707,'Infos Relatório'!C$1)</f>
        <v>0</v>
      </c>
      <c r="F416" s="544">
        <f>SUMIFS('Faturamento NNE'!$P$2:$P$707,'Faturamento NNE'!$E$2:$E$707,'Infos Relatório'!$B$406,'Faturamento NNE'!$F$2:$F$707,'Infos Relatório'!$B416,'Faturamento NNE'!$AA$2:$AA$707,'Infos Relatório'!C$1,'Faturamento NNE'!$U$2:$U$707,"Sim")+SUMIFS('Faturamento NNE'!$Q$2:$Q$707,'Faturamento NNE'!$E$2:$E$707,'Infos Relatório'!$B$406,'Faturamento NNE'!$F$2:$F$707,'Infos Relatório'!$B416,'Faturamento NNE'!$AA$2:$AA$707,'Infos Relatório'!C$1,'Faturamento NNE'!$U$2:$U$707,"Sim")</f>
        <v>0</v>
      </c>
      <c r="G416" s="283" t="e">
        <f t="shared" si="144"/>
        <v>#DIV/0!</v>
      </c>
      <c r="H416" s="545">
        <f>SUMIFS('Faturamento NNE'!$I$2:$I$707,'Faturamento NNE'!$E$2:$E$707,'Infos Relatório'!$B$406,'Faturamento NNE'!$F$2:$F$707,'Infos Relatório'!$B416,'Faturamento NNE'!$AA$2:$AA$707,'Infos Relatório'!C$1)</f>
        <v>0</v>
      </c>
      <c r="I416" s="541">
        <f>COUNTIFS('Faturamento NNE'!$E$2:$E$707,'Infos Relatório'!$B$406,'Faturamento NNE'!$F$2:$F$707,'Infos Relatório'!$B416,'Faturamento NNE'!$AA$2:$AA$707,'Infos Relatório'!I$1)</f>
        <v>0</v>
      </c>
      <c r="J416" s="542">
        <f>SUMIFS('Faturamento NNE'!$H$2:$H$707,'Faturamento NNE'!$E$2:$E$707,'Infos Relatório'!$B$406,'Faturamento NNE'!$F$2:$F$707,'Infos Relatório'!$B416,'Faturamento NNE'!$AA$2:$AA$707,'Infos Relatório'!I$1)</f>
        <v>0</v>
      </c>
      <c r="K416" s="543">
        <f>SUMIFS('Faturamento NNE'!$K$2:$K$707,'Faturamento NNE'!$E$2:$E$707,'Infos Relatório'!$B$406,'Faturamento NNE'!$F$2:$F$707,'Infos Relatório'!$B416,'Faturamento NNE'!$AA$2:$AA$707,'Infos Relatório'!I$1)</f>
        <v>0</v>
      </c>
      <c r="L416" s="544">
        <f>SUMIFS('Faturamento NNE'!$P$2:$P$707,'Faturamento NNE'!$E$2:$E$707,'Infos Relatório'!$B$406,'Faturamento NNE'!$F$2:$F$707,'Infos Relatório'!$B416,'Faturamento NNE'!$AA$2:$AA$707,'Infos Relatório'!I$1,'Faturamento NNE'!$U$2:$U$707,"Sim")+SUMIFS('Faturamento NNE'!$Q$2:$Q$707,'Faturamento NNE'!$E$2:$E$707,'Infos Relatório'!$B$406,'Faturamento NNE'!$F$2:$F$707,'Infos Relatório'!$B416,'Faturamento NNE'!$AA$2:$AA$707,'Infos Relatório'!I$1,'Faturamento NNE'!$U$2:$U$707,"Sim")</f>
        <v>0</v>
      </c>
      <c r="M416" s="283" t="e">
        <f t="shared" si="145"/>
        <v>#DIV/0!</v>
      </c>
      <c r="N416" s="545">
        <f>SUMIFS('Faturamento NNE'!$I$2:$I$707,'Faturamento NNE'!$E$2:$E$707,'Infos Relatório'!$B$406,'Faturamento NNE'!$F$2:$F$707,'Infos Relatório'!$B416,'Faturamento NNE'!$AA$2:$AA$707,'Infos Relatório'!I$1)</f>
        <v>0</v>
      </c>
      <c r="O416" s="541">
        <f>COUNTIFS('Faturamento NNE'!$E$2:$E$707,'Infos Relatório'!$B$406,'Faturamento NNE'!$F$2:$F$707,'Infos Relatório'!$B416,'Faturamento NNE'!$AA$2:$AA$707,'Infos Relatório'!O$1)</f>
        <v>0</v>
      </c>
      <c r="P416" s="542">
        <f>SUMIFS('Faturamento NNE'!$H$2:$H$707,'Faturamento NNE'!$E$2:$E$707,'Infos Relatório'!$B$406,'Faturamento NNE'!$F$2:$F$707,'Infos Relatório'!$B416,'Faturamento NNE'!$AA$2:$AA$707,'Infos Relatório'!O$1)</f>
        <v>0</v>
      </c>
      <c r="Q416" s="542">
        <f>SUMIFS('Faturamento NNE'!$K$2:$K$707,'Faturamento NNE'!$E$2:$E$707,'Infos Relatório'!$B$406,'Faturamento NNE'!$F$2:$F$707,'Infos Relatório'!$B416,'Faturamento NNE'!$AA$2:$AA$707,'Infos Relatório'!O$1)</f>
        <v>0</v>
      </c>
      <c r="R416" s="546">
        <f>SUMIFS('Faturamento NNE'!$P$2:$P$707,'Faturamento NNE'!$E$2:$E$707,'Infos Relatório'!$B$406,'Faturamento NNE'!$F$2:$F$707,'Infos Relatório'!$B416,'Faturamento NNE'!$AA$2:$AA$707,'Infos Relatório'!O$1,'Faturamento NNE'!$U$2:$U$707,"Sim")+SUMIFS('Faturamento NNE'!$Q$2:$Q$707,'Faturamento NNE'!$E$2:$E$707,'Infos Relatório'!$B$406,'Faturamento NNE'!$F$2:$F$707,'Infos Relatório'!$B416,'Faturamento NNE'!$AA$2:$AA$707,'Infos Relatório'!O$1,'Faturamento NNE'!$U$2:$U$707,"Sim")</f>
        <v>0</v>
      </c>
      <c r="S416" s="227" t="e">
        <f t="shared" si="146"/>
        <v>#DIV/0!</v>
      </c>
      <c r="T416" s="545">
        <f>SUMIFS('Faturamento NNE'!$I$2:$I$707,'Faturamento NNE'!$E$2:$E$707,'Infos Relatório'!$B$406,'Faturamento NNE'!$F$2:$F$707,'Infos Relatório'!$B416,'Faturamento NNE'!$AA$2:$AA$707,'Infos Relatório'!O$1)</f>
        <v>0</v>
      </c>
      <c r="U416" s="541">
        <f>COUNTIFS('Faturamento NNE'!$E$2:$E$707,'Infos Relatório'!$B$406,'Faturamento NNE'!$F$2:$F$707,'Infos Relatório'!$B416,'Faturamento NNE'!$AA$2:$AA$707,'Infos Relatório'!U$1)</f>
        <v>0</v>
      </c>
      <c r="V416" s="542">
        <f>SUMIFS('Faturamento NNE'!$H$2:$H$707,'Faturamento NNE'!$E$2:$E$707,'Infos Relatório'!$B$406,'Faturamento NNE'!$F$2:$F$707,'Infos Relatório'!$B416,'Faturamento NNE'!$AA$2:$AA$707,'Infos Relatório'!U$1)</f>
        <v>0</v>
      </c>
      <c r="W416" s="542">
        <f>SUMIFS('Faturamento NNE'!$K$2:$K$707,'Faturamento NNE'!$E$2:$E$707,'Infos Relatório'!$B$406,'Faturamento NNE'!$F$2:$F$707,'Infos Relatório'!$B416,'Faturamento NNE'!$AA$2:$AA$707,'Infos Relatório'!U$1)</f>
        <v>0</v>
      </c>
      <c r="X416" s="546">
        <f>SUMIFS('Faturamento NNE'!$P$2:$P$707,'Faturamento NNE'!$E$2:$E$707,'Infos Relatório'!$B$406,'Faturamento NNE'!$F$2:$F$707,'Infos Relatório'!$B416,'Faturamento NNE'!$AA$2:$AA$707,'Infos Relatório'!U$1,'Faturamento NNE'!$U$2:$U$707,"Sim")+SUMIFS('Faturamento NNE'!$Q$2:$Q$707,'Faturamento NNE'!$E$2:$E$707,'Infos Relatório'!$B$406,'Faturamento NNE'!$F$2:$F$707,'Infos Relatório'!$B416,'Faturamento NNE'!$AA$2:$AA$707,'Infos Relatório'!U$1,'Faturamento NNE'!$U$2:$U$707,"Sim")</f>
        <v>0</v>
      </c>
      <c r="Y416" s="227" t="e">
        <f t="shared" si="147"/>
        <v>#DIV/0!</v>
      </c>
      <c r="Z416" s="545">
        <f>SUMIFS('Faturamento NNE'!$I$2:$I$707,'Faturamento NNE'!$E$2:$E$707,'Infos Relatório'!$B$406,'Faturamento NNE'!$F$2:$F$707,'Infos Relatório'!$B416,'Faturamento NNE'!$AA$2:$AA$707,'Infos Relatório'!U$1)</f>
        <v>0</v>
      </c>
      <c r="AA416" s="541">
        <f>COUNTIFS('Faturamento NNE'!$E$2:$E$707,'Infos Relatório'!$B$406,'Faturamento NNE'!$F$2:$F$707,'Infos Relatório'!$B416,'Faturamento NNE'!$AA$2:$AA$707,'Infos Relatório'!AA$1)</f>
        <v>0</v>
      </c>
      <c r="AB416" s="542">
        <f>SUMIFS('Faturamento NNE'!$H$2:$H$707,'Faturamento NNE'!$E$2:$E$707,'Infos Relatório'!$B$406,'Faturamento NNE'!$F$2:$F$707,'Infos Relatório'!$B416,'Faturamento NNE'!$AA$2:$AA$707,'Infos Relatório'!AA$1)</f>
        <v>0</v>
      </c>
      <c r="AC416" s="542">
        <f>SUMIFS('Faturamento NNE'!$K$2:$K$707,'Faturamento NNE'!$E$2:$E$707,'Infos Relatório'!$B$406,'Faturamento NNE'!$F$2:$F$707,'Infos Relatório'!$B416,'Faturamento NNE'!$AA$2:$AA$707,'Infos Relatório'!AA$1)</f>
        <v>0</v>
      </c>
      <c r="AD416" s="546">
        <f>SUMIFS('Faturamento NNE'!$P$2:$P$707,'Faturamento NNE'!$E$2:$E$707,'Infos Relatório'!$B$406,'Faturamento NNE'!$F$2:$F$707,'Infos Relatório'!$B416,'Faturamento NNE'!$AA$2:$AA$707,'Infos Relatório'!AA$1,'Faturamento NNE'!$U$2:$U$707,"Sim")+SUMIFS('Faturamento NNE'!$Q$2:$Q$707,'Faturamento NNE'!$E$2:$E$707,'Infos Relatório'!$B$406,'Faturamento NNE'!$F$2:$F$707,'Infos Relatório'!$B416,'Faturamento NNE'!$AA$2:$AA$707,'Infos Relatório'!AA$1,'Faturamento NNE'!$U$2:$U$707,"Sim")</f>
        <v>0</v>
      </c>
      <c r="AE416" s="227" t="e">
        <f t="shared" si="148"/>
        <v>#DIV/0!</v>
      </c>
      <c r="AF416" s="545">
        <f>SUMIFS('Faturamento NNE'!$I$2:$I$707,'Faturamento NNE'!$E$2:$E$707,'Infos Relatório'!$B$406,'Faturamento NNE'!$F$2:$F$707,'Infos Relatório'!$B416,'Faturamento NNE'!$AA$2:$AA$707,'Infos Relatório'!AA$1)</f>
        <v>0</v>
      </c>
      <c r="AG416" s="541">
        <f>COUNTIFS('Faturamento NNE'!$E$2:$E$707,'Infos Relatório'!$B$406,'Faturamento NNE'!$F$2:$F$707,'Infos Relatório'!$B416,'Faturamento NNE'!$AA$2:$AA$707,'Infos Relatório'!AG$1)</f>
        <v>0</v>
      </c>
      <c r="AH416" s="542">
        <f>SUMIFS('Faturamento NNE'!$H$2:$H$707,'Faturamento NNE'!$E$2:$E$707,'Infos Relatório'!$B$406,'Faturamento NNE'!$F$2:$F$707,'Infos Relatório'!$B416,'Faturamento NNE'!$AA$2:$AA$707,'Infos Relatório'!AG$1)</f>
        <v>0</v>
      </c>
      <c r="AI416" s="542">
        <f>SUMIFS('Faturamento NNE'!$K$2:$K$707,'Faturamento NNE'!$E$2:$E$707,'Infos Relatório'!$B$406,'Faturamento NNE'!$F$2:$F$707,'Infos Relatório'!$B416,'Faturamento NNE'!$AA$2:$AA$707,'Infos Relatório'!AG$1)</f>
        <v>0</v>
      </c>
      <c r="AJ416" s="546">
        <f>SUMIFS('Faturamento NNE'!$P$2:$P$707,'Faturamento NNE'!$E$2:$E$707,'Infos Relatório'!$B$406,'Faturamento NNE'!$F$2:$F$707,'Infos Relatório'!$B416,'Faturamento NNE'!$AA$2:$AA$707,'Infos Relatório'!AG$1,'Faturamento NNE'!$U$2:$U$707,"Sim")+SUMIFS('Faturamento NNE'!$Q$2:$Q$707,'Faturamento NNE'!$E$2:$E$707,'Infos Relatório'!$B$406,'Faturamento NNE'!$F$2:$F$707,'Infos Relatório'!$B416,'Faturamento NNE'!$AA$2:$AA$707,'Infos Relatório'!AG$1,'Faturamento NNE'!$U$2:$U$707,"Sim")</f>
        <v>0</v>
      </c>
      <c r="AK416" s="227" t="e">
        <f t="shared" si="149"/>
        <v>#DIV/0!</v>
      </c>
      <c r="AL416" s="545">
        <f>SUMIFS('Faturamento NNE'!$I$2:$I$707,'Faturamento NNE'!$E$2:$E$707,'Infos Relatório'!$B$406,'Faturamento NNE'!$F$2:$F$707,'Infos Relatório'!$B416,'Faturamento NNE'!$AA$2:$AA$707,'Infos Relatório'!AG$1)</f>
        <v>0</v>
      </c>
      <c r="AM416" s="541">
        <f>COUNTIFS('Faturamento NNE'!$E$2:$E$707,'Infos Relatório'!$B$406,'Faturamento NNE'!$F$2:$F$707,'Infos Relatório'!$B416,'Faturamento NNE'!$AA$2:$AA$707,'Infos Relatório'!AM$1)</f>
        <v>0</v>
      </c>
      <c r="AN416" s="542">
        <f>SUMIFS('Faturamento NNE'!$H$2:$H$707,'Faturamento NNE'!$E$2:$E$707,'Infos Relatório'!$B$406,'Faturamento NNE'!$F$2:$F$707,'Infos Relatório'!$B416,'Faturamento NNE'!$AA$2:$AA$707,'Infos Relatório'!AM$1)</f>
        <v>0</v>
      </c>
      <c r="AO416" s="542">
        <f>SUMIFS('Faturamento NNE'!$K$2:$K$707,'Faturamento NNE'!$E$2:$E$707,'Infos Relatório'!$B$406,'Faturamento NNE'!$F$2:$F$707,'Infos Relatório'!$B416,'Faturamento NNE'!$AA$2:$AA$707,'Infos Relatório'!AM$1)</f>
        <v>0</v>
      </c>
      <c r="AP416" s="546">
        <f>SUMIFS('Faturamento NNE'!$P$2:$P$707,'Faturamento NNE'!$E$2:$E$707,'Infos Relatório'!$B$406,'Faturamento NNE'!$F$2:$F$707,'Infos Relatório'!$B416,'Faturamento NNE'!$AA$2:$AA$707,'Infos Relatório'!AM$1,'Faturamento NNE'!$U$2:$U$707,"Sim")+SUMIFS('Faturamento NNE'!$Q$2:$Q$707,'Faturamento NNE'!$E$2:$E$707,'Infos Relatório'!$B$406,'Faturamento NNE'!$F$2:$F$707,'Infos Relatório'!$B416,'Faturamento NNE'!$AA$2:$AA$707,'Infos Relatório'!AM$1,'Faturamento NNE'!$U$2:$U$707,"Sim")</f>
        <v>0</v>
      </c>
      <c r="AQ416" s="227" t="e">
        <f t="shared" si="150"/>
        <v>#DIV/0!</v>
      </c>
      <c r="AR416" s="545">
        <f>SUMIFS('Faturamento NNE'!$I$2:$I$707,'Faturamento NNE'!$E$2:$E$707,'Infos Relatório'!$B$406,'Faturamento NNE'!$F$2:$F$707,'Infos Relatório'!$B416,'Faturamento NNE'!$AA$2:$AA$707,'Infos Relatório'!AM$1)</f>
        <v>0</v>
      </c>
      <c r="AS416" s="541">
        <f>COUNTIFS('Faturamento NNE'!$E$2:$E$707,'Infos Relatório'!$B$406,'Faturamento NNE'!$F$2:$F$707,'Infos Relatório'!$B416,'Faturamento NNE'!$AA$2:$AA$707,'Infos Relatório'!AS$1)</f>
        <v>0</v>
      </c>
      <c r="AT416" s="542">
        <f>SUMIFS('Faturamento NNE'!$H$2:$H$707,'Faturamento NNE'!$E$2:$E$707,'Infos Relatório'!$B$406,'Faturamento NNE'!$F$2:$F$707,'Infos Relatório'!$B416,'Faturamento NNE'!$AA$2:$AA$707,'Infos Relatório'!AS$1)</f>
        <v>0</v>
      </c>
      <c r="AU416" s="542">
        <f>SUMIFS('Faturamento NNE'!$K$2:$K$707,'Faturamento NNE'!$E$2:$E$707,'Infos Relatório'!$B$406,'Faturamento NNE'!$F$2:$F$707,'Infos Relatório'!$B416,'Faturamento NNE'!$AA$2:$AA$707,'Infos Relatório'!AS$1)</f>
        <v>0</v>
      </c>
      <c r="AV416" s="546">
        <f>SUMIFS('Faturamento NNE'!$P$2:$P$707,'Faturamento NNE'!$E$2:$E$707,'Infos Relatório'!$B$406,'Faturamento NNE'!$F$2:$F$707,'Infos Relatório'!$B416,'Faturamento NNE'!$AA$2:$AA$707,'Infos Relatório'!AS$1,'Faturamento NNE'!$U$2:$U$707,"Sim")+SUMIFS('Faturamento NNE'!$Q$2:$Q$707,'Faturamento NNE'!$E$2:$E$707,'Infos Relatório'!$B$406,'Faturamento NNE'!$F$2:$F$707,'Infos Relatório'!$B416,'Faturamento NNE'!$AA$2:$AA$707,'Infos Relatório'!AS$1,'Faturamento NNE'!$U$2:$U$707,"Sim")</f>
        <v>0</v>
      </c>
      <c r="AW416" s="227" t="e">
        <f t="shared" si="151"/>
        <v>#DIV/0!</v>
      </c>
      <c r="AX416" s="545">
        <f>SUMIFS('Faturamento NNE'!$I$2:$I$707,'Faturamento NNE'!$E$2:$E$707,'Infos Relatório'!$B$406,'Faturamento NNE'!$F$2:$F$707,'Infos Relatório'!$B416,'Faturamento NNE'!$AA$2:$AA$707,'Infos Relatório'!AS$1)</f>
        <v>0</v>
      </c>
      <c r="AY416" s="541">
        <f>COUNTIFS('Faturamento NNE'!$E$2:$E$707,'Infos Relatório'!$B$406,'Faturamento NNE'!$F$2:$F$707,'Infos Relatório'!$B416,'Faturamento NNE'!$AA$2:$AA$707,'Infos Relatório'!AY$1)</f>
        <v>0</v>
      </c>
      <c r="AZ416" s="542">
        <f>SUMIFS('Faturamento NNE'!$H$2:$H$707,'Faturamento NNE'!$E$2:$E$707,'Infos Relatório'!$B$406,'Faturamento NNE'!$F$2:$F$707,'Infos Relatório'!$B416,'Faturamento NNE'!$AA$2:$AA$707,'Infos Relatório'!AY$1)</f>
        <v>0</v>
      </c>
      <c r="BA416" s="542">
        <f>SUMIFS('Faturamento NNE'!$K$2:$K$707,'Faturamento NNE'!$E$2:$E$707,'Infos Relatório'!$B$406,'Faturamento NNE'!$F$2:$F$707,'Infos Relatório'!$B416,'Faturamento NNE'!$AA$2:$AA$707,'Infos Relatório'!AY$1)</f>
        <v>0</v>
      </c>
      <c r="BB416" s="546">
        <f>SUMIFS('Faturamento NNE'!$P$2:$P$707,'Faturamento NNE'!$E$2:$E$707,'Infos Relatório'!$B$406,'Faturamento NNE'!$F$2:$F$707,'Infos Relatório'!$B416,'Faturamento NNE'!$AA$2:$AA$707,'Infos Relatório'!AY$1,'Faturamento NNE'!$U$2:$U$707,"Sim")+SUMIFS('Faturamento NNE'!$Q$2:$Q$707,'Faturamento NNE'!$E$2:$E$707,'Infos Relatório'!$B$406,'Faturamento NNE'!$F$2:$F$707,'Infos Relatório'!$B416,'Faturamento NNE'!$AA$2:$AA$707,'Infos Relatório'!AY$1,'Faturamento NNE'!$U$2:$U$707,"Sim")</f>
        <v>0</v>
      </c>
      <c r="BC416" s="227" t="e">
        <f t="shared" si="152"/>
        <v>#DIV/0!</v>
      </c>
      <c r="BD416" s="545">
        <f>SUMIFS('Faturamento NNE'!$I$2:$I$707,'Faturamento NNE'!$E$2:$E$707,'Infos Relatório'!$B$406,'Faturamento NNE'!$F$2:$F$707,'Infos Relatório'!$B416,'Faturamento NNE'!$AA$2:$AA$707,'Infos Relatório'!AY$1)</f>
        <v>0</v>
      </c>
      <c r="BE416" s="541">
        <f>COUNTIFS('Faturamento NNE'!$E$2:$E$707,'Infos Relatório'!$B$406,'Faturamento NNE'!$F$2:$F$707,'Infos Relatório'!$B416,'Faturamento NNE'!$AA$2:$AA$707,'Infos Relatório'!BE$1)</f>
        <v>0</v>
      </c>
      <c r="BF416" s="542">
        <f>SUMIFS('Faturamento NNE'!$H$2:$H$707,'Faturamento NNE'!$E$2:$E$707,'Infos Relatório'!$B$406,'Faturamento NNE'!$F$2:$F$707,'Infos Relatório'!$B416,'Faturamento NNE'!$AA$2:$AA$707,'Infos Relatório'!BE$1)</f>
        <v>0</v>
      </c>
      <c r="BG416" s="542">
        <f>SUMIFS('Faturamento NNE'!$K$2:$K$707,'Faturamento NNE'!$E$2:$E$707,'Infos Relatório'!$B$406,'Faturamento NNE'!$F$2:$F$707,'Infos Relatório'!$B416,'Faturamento NNE'!$AA$2:$AA$707,'Infos Relatório'!BE$1)</f>
        <v>0</v>
      </c>
      <c r="BH416" s="546">
        <f>SUMIFS('Faturamento NNE'!$P$2:$P$707,'Faturamento NNE'!$E$2:$E$707,'Infos Relatório'!$B$406,'Faturamento NNE'!$F$2:$F$707,'Infos Relatório'!$B416,'Faturamento NNE'!$AA$2:$AA$707,'Infos Relatório'!BE$1,'Faturamento NNE'!$U$2:$U$707,"Sim")+SUMIFS('Faturamento NNE'!$Q$2:$Q$707,'Faturamento NNE'!$E$2:$E$707,'Infos Relatório'!$B$406,'Faturamento NNE'!$F$2:$F$707,'Infos Relatório'!$B416,'Faturamento NNE'!$AA$2:$AA$707,'Infos Relatório'!BE$1,'Faturamento NNE'!$U$2:$U$707,"Sim")</f>
        <v>0</v>
      </c>
      <c r="BI416" s="227" t="e">
        <f t="shared" si="153"/>
        <v>#DIV/0!</v>
      </c>
      <c r="BJ416" s="545">
        <f>SUMIFS('Faturamento NNE'!$I$2:$I$707,'Faturamento NNE'!$E$2:$E$707,'Infos Relatório'!$B$406,'Faturamento NNE'!$F$2:$F$707,'Infos Relatório'!$B416,'Faturamento NNE'!$AA$2:$AA$707,'Infos Relatório'!BE$1)</f>
        <v>0</v>
      </c>
      <c r="BK416" s="541">
        <f>COUNTIFS('Faturamento NNE'!$E$2:$E$707,'Infos Relatório'!$B$406,'Faturamento NNE'!$F$2:$F$707,'Infos Relatório'!$B416,'Faturamento NNE'!$AA$2:$AA$707,'Infos Relatório'!BK$1)</f>
        <v>0</v>
      </c>
      <c r="BL416" s="542">
        <f>SUMIFS('Faturamento NNE'!$H$2:$H$707,'Faturamento NNE'!$E$2:$E$707,'Infos Relatório'!$B$406,'Faturamento NNE'!$F$2:$F$707,'Infos Relatório'!$B416,'Faturamento NNE'!$AA$2:$AA$707,'Infos Relatório'!BK$1)</f>
        <v>0</v>
      </c>
      <c r="BM416" s="542">
        <f>SUMIFS('Faturamento NNE'!$K$2:$K$707,'Faturamento NNE'!$E$2:$E$707,'Infos Relatório'!$B$406,'Faturamento NNE'!$F$2:$F$707,'Infos Relatório'!$B416,'Faturamento NNE'!$AA$2:$AA$707,'Infos Relatório'!BK$1)</f>
        <v>0</v>
      </c>
      <c r="BN416" s="546">
        <f>SUMIFS('Faturamento NNE'!$P$2:$P$707,'Faturamento NNE'!$E$2:$E$707,'Infos Relatório'!$B$406,'Faturamento NNE'!$F$2:$F$707,'Infos Relatório'!$B416,'Faturamento NNE'!$AA$2:$AA$707,'Infos Relatório'!BK$1,'Faturamento NNE'!$U$2:$U$707,"Sim")+SUMIFS('Faturamento NNE'!$Q$2:$Q$707,'Faturamento NNE'!$E$2:$E$707,'Infos Relatório'!$B$406,'Faturamento NNE'!$F$2:$F$707,'Infos Relatório'!$B416,'Faturamento NNE'!$AA$2:$AA$707,'Infos Relatório'!BK$1,'Faturamento NNE'!$U$2:$U$707,"Sim")</f>
        <v>0</v>
      </c>
      <c r="BO416" s="227" t="e">
        <f t="shared" si="154"/>
        <v>#DIV/0!</v>
      </c>
      <c r="BP416" s="545">
        <f>SUMIFS('Faturamento NNE'!$I$2:$I$707,'Faturamento NNE'!$E$2:$E$707,'Infos Relatório'!$B$406,'Faturamento NNE'!$F$2:$F$707,'Infos Relatório'!$B416,'Faturamento NNE'!$AA$2:$AA$707,'Infos Relatório'!BK$1)</f>
        <v>0</v>
      </c>
      <c r="BQ416" s="541">
        <f>COUNTIFS('Faturamento NNE'!$E$2:$E$707,'Infos Relatório'!$B$406,'Faturamento NNE'!$F$2:$F$707,'Infos Relatório'!$B416,'Faturamento NNE'!$AA$2:$AA$707,'Infos Relatório'!BQ$1)</f>
        <v>0</v>
      </c>
      <c r="BR416" s="542">
        <f>SUMIFS('Faturamento NNE'!$H$2:$H$707,'Faturamento NNE'!$E$2:$E$707,'Infos Relatório'!$B$406,'Faturamento NNE'!$F$2:$F$707,'Infos Relatório'!$B416,'Faturamento NNE'!$AA$2:$AA$707,'Infos Relatório'!BQ$1)</f>
        <v>0</v>
      </c>
      <c r="BS416" s="542">
        <f>SUMIFS('Faturamento NNE'!$K$2:$K$707,'Faturamento NNE'!$E$2:$E$707,'Infos Relatório'!$B$406,'Faturamento NNE'!$F$2:$F$707,'Infos Relatório'!$B416,'Faturamento NNE'!$AA$2:$AA$707,'Infos Relatório'!BQ$1)</f>
        <v>0</v>
      </c>
      <c r="BT416" s="546">
        <f>SUMIFS('Faturamento NNE'!$P$2:$P$707,'Faturamento NNE'!$E$2:$E$707,'Infos Relatório'!$B$406,'Faturamento NNE'!$F$2:$F$707,'Infos Relatório'!$B416,'Faturamento NNE'!$AA$2:$AA$707,'Infos Relatório'!BQ$1,'Faturamento NNE'!$U$2:$U$707,"Sim")+SUMIFS('Faturamento NNE'!$Q$2:$Q$707,'Faturamento NNE'!$E$2:$E$707,'Infos Relatório'!$B$406,'Faturamento NNE'!$F$2:$F$707,'Infos Relatório'!$B416,'Faturamento NNE'!$AA$2:$AA$707,'Infos Relatório'!BQ$1,'Faturamento NNE'!$U$2:$U$707,"Sim")</f>
        <v>0</v>
      </c>
      <c r="BU416" s="227" t="e">
        <f t="shared" si="155"/>
        <v>#DIV/0!</v>
      </c>
      <c r="BV416" s="545">
        <f>SUMIFS('Faturamento NNE'!$I$2:$I$707,'Faturamento NNE'!$E$2:$E$707,'Infos Relatório'!$B$406,'Faturamento NNE'!$F$2:$F$707,'Infos Relatório'!$B416,'Faturamento NNE'!$AA$2:$AA$707,'Infos Relatório'!BQ$1)</f>
        <v>0</v>
      </c>
    </row>
    <row r="417" spans="2:74">
      <c r="B417" s="217" t="s">
        <v>140</v>
      </c>
      <c r="C417" s="541">
        <f>COUNTIFS('Faturamento NNE'!$E$2:$E$707,'Infos Relatório'!$B$406,'Faturamento NNE'!$F$2:$F$707,'Infos Relatório'!$B417,'Faturamento NNE'!$AA$2:$AA$707,'Infos Relatório'!C$1)</f>
        <v>0</v>
      </c>
      <c r="D417" s="542">
        <f>SUMIFS('Faturamento NNE'!$H$2:$H$707,'Faturamento NNE'!$E$2:$E$707,'Infos Relatório'!$B$406,'Faturamento NNE'!$F$2:$F$707,'Infos Relatório'!$B417,'Faturamento NNE'!$AA$2:$AA$707,'Infos Relatório'!C$1)</f>
        <v>0</v>
      </c>
      <c r="E417" s="543">
        <f>SUMIFS('Faturamento NNE'!$K$2:$K$707,'Faturamento NNE'!$E$2:$E$707,'Infos Relatório'!$B$406,'Faturamento NNE'!$F$2:$F$707,'Infos Relatório'!$B417,'Faturamento NNE'!$AA$2:$AA$707,'Infos Relatório'!C$1)</f>
        <v>0</v>
      </c>
      <c r="F417" s="544">
        <f>SUMIFS('Faturamento NNE'!$P$2:$P$707,'Faturamento NNE'!$E$2:$E$707,'Infos Relatório'!$B$406,'Faturamento NNE'!$F$2:$F$707,'Infos Relatório'!$B417,'Faturamento NNE'!$AA$2:$AA$707,'Infos Relatório'!C$1,'Faturamento NNE'!$U$2:$U$707,"Sim")+SUMIFS('Faturamento NNE'!$Q$2:$Q$707,'Faturamento NNE'!$E$2:$E$707,'Infos Relatório'!$B$406,'Faturamento NNE'!$F$2:$F$707,'Infos Relatório'!$B417,'Faturamento NNE'!$AA$2:$AA$707,'Infos Relatório'!C$1,'Faturamento NNE'!$U$2:$U$707,"Sim")</f>
        <v>0</v>
      </c>
      <c r="G417" s="283" t="e">
        <f t="shared" si="144"/>
        <v>#DIV/0!</v>
      </c>
      <c r="H417" s="545">
        <f>SUMIFS('Faturamento NNE'!$I$2:$I$707,'Faturamento NNE'!$E$2:$E$707,'Infos Relatório'!$B$406,'Faturamento NNE'!$F$2:$F$707,'Infos Relatório'!$B417,'Faturamento NNE'!$AA$2:$AA$707,'Infos Relatório'!C$1)</f>
        <v>0</v>
      </c>
      <c r="I417" s="541">
        <f>COUNTIFS('Faturamento NNE'!$E$2:$E$707,'Infos Relatório'!$B$406,'Faturamento NNE'!$F$2:$F$707,'Infos Relatório'!$B417,'Faturamento NNE'!$AA$2:$AA$707,'Infos Relatório'!I$1)</f>
        <v>0</v>
      </c>
      <c r="J417" s="542">
        <f>SUMIFS('Faturamento NNE'!$H$2:$H$707,'Faturamento NNE'!$E$2:$E$707,'Infos Relatório'!$B$406,'Faturamento NNE'!$F$2:$F$707,'Infos Relatório'!$B417,'Faturamento NNE'!$AA$2:$AA$707,'Infos Relatório'!I$1)</f>
        <v>0</v>
      </c>
      <c r="K417" s="543">
        <f>SUMIFS('Faturamento NNE'!$K$2:$K$707,'Faturamento NNE'!$E$2:$E$707,'Infos Relatório'!$B$406,'Faturamento NNE'!$F$2:$F$707,'Infos Relatório'!$B417,'Faturamento NNE'!$AA$2:$AA$707,'Infos Relatório'!I$1)</f>
        <v>0</v>
      </c>
      <c r="L417" s="544">
        <f>SUMIFS('Faturamento NNE'!$P$2:$P$707,'Faturamento NNE'!$E$2:$E$707,'Infos Relatório'!$B$406,'Faturamento NNE'!$F$2:$F$707,'Infos Relatório'!$B417,'Faturamento NNE'!$AA$2:$AA$707,'Infos Relatório'!I$1,'Faturamento NNE'!$U$2:$U$707,"Sim")+SUMIFS('Faturamento NNE'!$Q$2:$Q$707,'Faturamento NNE'!$E$2:$E$707,'Infos Relatório'!$B$406,'Faturamento NNE'!$F$2:$F$707,'Infos Relatório'!$B417,'Faturamento NNE'!$AA$2:$AA$707,'Infos Relatório'!I$1,'Faturamento NNE'!$U$2:$U$707,"Sim")</f>
        <v>0</v>
      </c>
      <c r="M417" s="283" t="e">
        <f t="shared" si="145"/>
        <v>#DIV/0!</v>
      </c>
      <c r="N417" s="545">
        <f>SUMIFS('Faturamento NNE'!$I$2:$I$707,'Faturamento NNE'!$E$2:$E$707,'Infos Relatório'!$B$406,'Faturamento NNE'!$F$2:$F$707,'Infos Relatório'!$B417,'Faturamento NNE'!$AA$2:$AA$707,'Infos Relatório'!I$1)</f>
        <v>0</v>
      </c>
      <c r="O417" s="541">
        <f>COUNTIFS('Faturamento NNE'!$E$2:$E$707,'Infos Relatório'!$B$406,'Faturamento NNE'!$F$2:$F$707,'Infos Relatório'!$B417,'Faturamento NNE'!$AA$2:$AA$707,'Infos Relatório'!O$1)</f>
        <v>0</v>
      </c>
      <c r="P417" s="542">
        <f>SUMIFS('Faturamento NNE'!$H$2:$H$707,'Faturamento NNE'!$E$2:$E$707,'Infos Relatório'!$B$406,'Faturamento NNE'!$F$2:$F$707,'Infos Relatório'!$B417,'Faturamento NNE'!$AA$2:$AA$707,'Infos Relatório'!O$1)</f>
        <v>0</v>
      </c>
      <c r="Q417" s="542">
        <f>SUMIFS('Faturamento NNE'!$K$2:$K$707,'Faturamento NNE'!$E$2:$E$707,'Infos Relatório'!$B$406,'Faturamento NNE'!$F$2:$F$707,'Infos Relatório'!$B417,'Faturamento NNE'!$AA$2:$AA$707,'Infos Relatório'!O$1)</f>
        <v>0</v>
      </c>
      <c r="R417" s="546">
        <f>SUMIFS('Faturamento NNE'!$P$2:$P$707,'Faturamento NNE'!$E$2:$E$707,'Infos Relatório'!$B$406,'Faturamento NNE'!$F$2:$F$707,'Infos Relatório'!$B417,'Faturamento NNE'!$AA$2:$AA$707,'Infos Relatório'!O$1,'Faturamento NNE'!$U$2:$U$707,"Sim")+SUMIFS('Faturamento NNE'!$Q$2:$Q$707,'Faturamento NNE'!$E$2:$E$707,'Infos Relatório'!$B$406,'Faturamento NNE'!$F$2:$F$707,'Infos Relatório'!$B417,'Faturamento NNE'!$AA$2:$AA$707,'Infos Relatório'!O$1,'Faturamento NNE'!$U$2:$U$707,"Sim")</f>
        <v>0</v>
      </c>
      <c r="S417" s="227" t="e">
        <f t="shared" si="146"/>
        <v>#DIV/0!</v>
      </c>
      <c r="T417" s="545">
        <f>SUMIFS('Faturamento NNE'!$I$2:$I$707,'Faturamento NNE'!$E$2:$E$707,'Infos Relatório'!$B$406,'Faturamento NNE'!$F$2:$F$707,'Infos Relatório'!$B417,'Faturamento NNE'!$AA$2:$AA$707,'Infos Relatório'!O$1)</f>
        <v>0</v>
      </c>
      <c r="U417" s="541">
        <f>COUNTIFS('Faturamento NNE'!$E$2:$E$707,'Infos Relatório'!$B$406,'Faturamento NNE'!$F$2:$F$707,'Infos Relatório'!$B417,'Faturamento NNE'!$AA$2:$AA$707,'Infos Relatório'!U$1)</f>
        <v>0</v>
      </c>
      <c r="V417" s="542">
        <f>SUMIFS('Faturamento NNE'!$H$2:$H$707,'Faturamento NNE'!$E$2:$E$707,'Infos Relatório'!$B$406,'Faturamento NNE'!$F$2:$F$707,'Infos Relatório'!$B417,'Faturamento NNE'!$AA$2:$AA$707,'Infos Relatório'!U$1)</f>
        <v>0</v>
      </c>
      <c r="W417" s="542">
        <f>SUMIFS('Faturamento NNE'!$K$2:$K$707,'Faturamento NNE'!$E$2:$E$707,'Infos Relatório'!$B$406,'Faturamento NNE'!$F$2:$F$707,'Infos Relatório'!$B417,'Faturamento NNE'!$AA$2:$AA$707,'Infos Relatório'!U$1)</f>
        <v>0</v>
      </c>
      <c r="X417" s="546">
        <f>SUMIFS('Faturamento NNE'!$P$2:$P$707,'Faturamento NNE'!$E$2:$E$707,'Infos Relatório'!$B$406,'Faturamento NNE'!$F$2:$F$707,'Infos Relatório'!$B417,'Faturamento NNE'!$AA$2:$AA$707,'Infos Relatório'!U$1,'Faturamento NNE'!$U$2:$U$707,"Sim")+SUMIFS('Faturamento NNE'!$Q$2:$Q$707,'Faturamento NNE'!$E$2:$E$707,'Infos Relatório'!$B$406,'Faturamento NNE'!$F$2:$F$707,'Infos Relatório'!$B417,'Faturamento NNE'!$AA$2:$AA$707,'Infos Relatório'!U$1,'Faturamento NNE'!$U$2:$U$707,"Sim")</f>
        <v>0</v>
      </c>
      <c r="Y417" s="227" t="e">
        <f t="shared" si="147"/>
        <v>#DIV/0!</v>
      </c>
      <c r="Z417" s="545">
        <f>SUMIFS('Faturamento NNE'!$I$2:$I$707,'Faturamento NNE'!$E$2:$E$707,'Infos Relatório'!$B$406,'Faturamento NNE'!$F$2:$F$707,'Infos Relatório'!$B417,'Faturamento NNE'!$AA$2:$AA$707,'Infos Relatório'!U$1)</f>
        <v>0</v>
      </c>
      <c r="AA417" s="541">
        <f>COUNTIFS('Faturamento NNE'!$E$2:$E$707,'Infos Relatório'!$B$406,'Faturamento NNE'!$F$2:$F$707,'Infos Relatório'!$B417,'Faturamento NNE'!$AA$2:$AA$707,'Infos Relatório'!AA$1)</f>
        <v>0</v>
      </c>
      <c r="AB417" s="542">
        <f>SUMIFS('Faturamento NNE'!$H$2:$H$707,'Faturamento NNE'!$E$2:$E$707,'Infos Relatório'!$B$406,'Faturamento NNE'!$F$2:$F$707,'Infos Relatório'!$B417,'Faturamento NNE'!$AA$2:$AA$707,'Infos Relatório'!AA$1)</f>
        <v>0</v>
      </c>
      <c r="AC417" s="542">
        <f>SUMIFS('Faturamento NNE'!$K$2:$K$707,'Faturamento NNE'!$E$2:$E$707,'Infos Relatório'!$B$406,'Faturamento NNE'!$F$2:$F$707,'Infos Relatório'!$B417,'Faturamento NNE'!$AA$2:$AA$707,'Infos Relatório'!AA$1)</f>
        <v>0</v>
      </c>
      <c r="AD417" s="546">
        <f>SUMIFS('Faturamento NNE'!$P$2:$P$707,'Faturamento NNE'!$E$2:$E$707,'Infos Relatório'!$B$406,'Faturamento NNE'!$F$2:$F$707,'Infos Relatório'!$B417,'Faturamento NNE'!$AA$2:$AA$707,'Infos Relatório'!AA$1,'Faturamento NNE'!$U$2:$U$707,"Sim")+SUMIFS('Faturamento NNE'!$Q$2:$Q$707,'Faturamento NNE'!$E$2:$E$707,'Infos Relatório'!$B$406,'Faturamento NNE'!$F$2:$F$707,'Infos Relatório'!$B417,'Faturamento NNE'!$AA$2:$AA$707,'Infos Relatório'!AA$1,'Faturamento NNE'!$U$2:$U$707,"Sim")</f>
        <v>0</v>
      </c>
      <c r="AE417" s="227" t="e">
        <f t="shared" si="148"/>
        <v>#DIV/0!</v>
      </c>
      <c r="AF417" s="545">
        <f>SUMIFS('Faturamento NNE'!$I$2:$I$707,'Faturamento NNE'!$E$2:$E$707,'Infos Relatório'!$B$406,'Faturamento NNE'!$F$2:$F$707,'Infos Relatório'!$B417,'Faturamento NNE'!$AA$2:$AA$707,'Infos Relatório'!AA$1)</f>
        <v>0</v>
      </c>
      <c r="AG417" s="541">
        <f>COUNTIFS('Faturamento NNE'!$E$2:$E$707,'Infos Relatório'!$B$406,'Faturamento NNE'!$F$2:$F$707,'Infos Relatório'!$B417,'Faturamento NNE'!$AA$2:$AA$707,'Infos Relatório'!AG$1)</f>
        <v>0</v>
      </c>
      <c r="AH417" s="542">
        <f>SUMIFS('Faturamento NNE'!$H$2:$H$707,'Faturamento NNE'!$E$2:$E$707,'Infos Relatório'!$B$406,'Faturamento NNE'!$F$2:$F$707,'Infos Relatório'!$B417,'Faturamento NNE'!$AA$2:$AA$707,'Infos Relatório'!AG$1)</f>
        <v>0</v>
      </c>
      <c r="AI417" s="542">
        <f>SUMIFS('Faturamento NNE'!$K$2:$K$707,'Faturamento NNE'!$E$2:$E$707,'Infos Relatório'!$B$406,'Faturamento NNE'!$F$2:$F$707,'Infos Relatório'!$B417,'Faturamento NNE'!$AA$2:$AA$707,'Infos Relatório'!AG$1)</f>
        <v>0</v>
      </c>
      <c r="AJ417" s="546">
        <f>SUMIFS('Faturamento NNE'!$P$2:$P$707,'Faturamento NNE'!$E$2:$E$707,'Infos Relatório'!$B$406,'Faturamento NNE'!$F$2:$F$707,'Infos Relatório'!$B417,'Faturamento NNE'!$AA$2:$AA$707,'Infos Relatório'!AG$1,'Faturamento NNE'!$U$2:$U$707,"Sim")+SUMIFS('Faturamento NNE'!$Q$2:$Q$707,'Faturamento NNE'!$E$2:$E$707,'Infos Relatório'!$B$406,'Faturamento NNE'!$F$2:$F$707,'Infos Relatório'!$B417,'Faturamento NNE'!$AA$2:$AA$707,'Infos Relatório'!AG$1,'Faturamento NNE'!$U$2:$U$707,"Sim")</f>
        <v>0</v>
      </c>
      <c r="AK417" s="227" t="e">
        <f t="shared" si="149"/>
        <v>#DIV/0!</v>
      </c>
      <c r="AL417" s="545">
        <f>SUMIFS('Faturamento NNE'!$I$2:$I$707,'Faturamento NNE'!$E$2:$E$707,'Infos Relatório'!$B$406,'Faturamento NNE'!$F$2:$F$707,'Infos Relatório'!$B417,'Faturamento NNE'!$AA$2:$AA$707,'Infos Relatório'!AG$1)</f>
        <v>0</v>
      </c>
      <c r="AM417" s="541">
        <f>COUNTIFS('Faturamento NNE'!$E$2:$E$707,'Infos Relatório'!$B$406,'Faturamento NNE'!$F$2:$F$707,'Infos Relatório'!$B417,'Faturamento NNE'!$AA$2:$AA$707,'Infos Relatório'!AM$1)</f>
        <v>0</v>
      </c>
      <c r="AN417" s="542">
        <f>SUMIFS('Faturamento NNE'!$H$2:$H$707,'Faturamento NNE'!$E$2:$E$707,'Infos Relatório'!$B$406,'Faturamento NNE'!$F$2:$F$707,'Infos Relatório'!$B417,'Faturamento NNE'!$AA$2:$AA$707,'Infos Relatório'!AM$1)</f>
        <v>0</v>
      </c>
      <c r="AO417" s="542">
        <f>SUMIFS('Faturamento NNE'!$K$2:$K$707,'Faturamento NNE'!$E$2:$E$707,'Infos Relatório'!$B$406,'Faturamento NNE'!$F$2:$F$707,'Infos Relatório'!$B417,'Faturamento NNE'!$AA$2:$AA$707,'Infos Relatório'!AM$1)</f>
        <v>0</v>
      </c>
      <c r="AP417" s="546">
        <f>SUMIFS('Faturamento NNE'!$P$2:$P$707,'Faturamento NNE'!$E$2:$E$707,'Infos Relatório'!$B$406,'Faturamento NNE'!$F$2:$F$707,'Infos Relatório'!$B417,'Faturamento NNE'!$AA$2:$AA$707,'Infos Relatório'!AM$1,'Faturamento NNE'!$U$2:$U$707,"Sim")+SUMIFS('Faturamento NNE'!$Q$2:$Q$707,'Faturamento NNE'!$E$2:$E$707,'Infos Relatório'!$B$406,'Faturamento NNE'!$F$2:$F$707,'Infos Relatório'!$B417,'Faturamento NNE'!$AA$2:$AA$707,'Infos Relatório'!AM$1,'Faturamento NNE'!$U$2:$U$707,"Sim")</f>
        <v>0</v>
      </c>
      <c r="AQ417" s="227" t="e">
        <f t="shared" si="150"/>
        <v>#DIV/0!</v>
      </c>
      <c r="AR417" s="545">
        <f>SUMIFS('Faturamento NNE'!$I$2:$I$707,'Faturamento NNE'!$E$2:$E$707,'Infos Relatório'!$B$406,'Faturamento NNE'!$F$2:$F$707,'Infos Relatório'!$B417,'Faturamento NNE'!$AA$2:$AA$707,'Infos Relatório'!AM$1)</f>
        <v>0</v>
      </c>
      <c r="AS417" s="541">
        <f>COUNTIFS('Faturamento NNE'!$E$2:$E$707,'Infos Relatório'!$B$406,'Faturamento NNE'!$F$2:$F$707,'Infos Relatório'!$B417,'Faturamento NNE'!$AA$2:$AA$707,'Infos Relatório'!AS$1)</f>
        <v>0</v>
      </c>
      <c r="AT417" s="542">
        <f>SUMIFS('Faturamento NNE'!$H$2:$H$707,'Faturamento NNE'!$E$2:$E$707,'Infos Relatório'!$B$406,'Faturamento NNE'!$F$2:$F$707,'Infos Relatório'!$B417,'Faturamento NNE'!$AA$2:$AA$707,'Infos Relatório'!AS$1)</f>
        <v>0</v>
      </c>
      <c r="AU417" s="542">
        <f>SUMIFS('Faturamento NNE'!$K$2:$K$707,'Faturamento NNE'!$E$2:$E$707,'Infos Relatório'!$B$406,'Faturamento NNE'!$F$2:$F$707,'Infos Relatório'!$B417,'Faturamento NNE'!$AA$2:$AA$707,'Infos Relatório'!AS$1)</f>
        <v>0</v>
      </c>
      <c r="AV417" s="546">
        <f>SUMIFS('Faturamento NNE'!$P$2:$P$707,'Faturamento NNE'!$E$2:$E$707,'Infos Relatório'!$B$406,'Faturamento NNE'!$F$2:$F$707,'Infos Relatório'!$B417,'Faturamento NNE'!$AA$2:$AA$707,'Infos Relatório'!AS$1,'Faturamento NNE'!$U$2:$U$707,"Sim")+SUMIFS('Faturamento NNE'!$Q$2:$Q$707,'Faturamento NNE'!$E$2:$E$707,'Infos Relatório'!$B$406,'Faturamento NNE'!$F$2:$F$707,'Infos Relatório'!$B417,'Faturamento NNE'!$AA$2:$AA$707,'Infos Relatório'!AS$1,'Faturamento NNE'!$U$2:$U$707,"Sim")</f>
        <v>0</v>
      </c>
      <c r="AW417" s="227" t="e">
        <f t="shared" si="151"/>
        <v>#DIV/0!</v>
      </c>
      <c r="AX417" s="545">
        <f>SUMIFS('Faturamento NNE'!$I$2:$I$707,'Faturamento NNE'!$E$2:$E$707,'Infos Relatório'!$B$406,'Faturamento NNE'!$F$2:$F$707,'Infos Relatório'!$B417,'Faturamento NNE'!$AA$2:$AA$707,'Infos Relatório'!AS$1)</f>
        <v>0</v>
      </c>
      <c r="AY417" s="541">
        <f>COUNTIFS('Faturamento NNE'!$E$2:$E$707,'Infos Relatório'!$B$406,'Faturamento NNE'!$F$2:$F$707,'Infos Relatório'!$B417,'Faturamento NNE'!$AA$2:$AA$707,'Infos Relatório'!AY$1)</f>
        <v>0</v>
      </c>
      <c r="AZ417" s="542">
        <f>SUMIFS('Faturamento NNE'!$H$2:$H$707,'Faturamento NNE'!$E$2:$E$707,'Infos Relatório'!$B$406,'Faturamento NNE'!$F$2:$F$707,'Infos Relatório'!$B417,'Faturamento NNE'!$AA$2:$AA$707,'Infos Relatório'!AY$1)</f>
        <v>0</v>
      </c>
      <c r="BA417" s="542">
        <f>SUMIFS('Faturamento NNE'!$K$2:$K$707,'Faturamento NNE'!$E$2:$E$707,'Infos Relatório'!$B$406,'Faturamento NNE'!$F$2:$F$707,'Infos Relatório'!$B417,'Faturamento NNE'!$AA$2:$AA$707,'Infos Relatório'!AY$1)</f>
        <v>0</v>
      </c>
      <c r="BB417" s="546">
        <f>SUMIFS('Faturamento NNE'!$P$2:$P$707,'Faturamento NNE'!$E$2:$E$707,'Infos Relatório'!$B$406,'Faturamento NNE'!$F$2:$F$707,'Infos Relatório'!$B417,'Faturamento NNE'!$AA$2:$AA$707,'Infos Relatório'!AY$1,'Faturamento NNE'!$U$2:$U$707,"Sim")+SUMIFS('Faturamento NNE'!$Q$2:$Q$707,'Faturamento NNE'!$E$2:$E$707,'Infos Relatório'!$B$406,'Faturamento NNE'!$F$2:$F$707,'Infos Relatório'!$B417,'Faturamento NNE'!$AA$2:$AA$707,'Infos Relatório'!AY$1,'Faturamento NNE'!$U$2:$U$707,"Sim")</f>
        <v>0</v>
      </c>
      <c r="BC417" s="227" t="e">
        <f t="shared" si="152"/>
        <v>#DIV/0!</v>
      </c>
      <c r="BD417" s="545">
        <f>SUMIFS('Faturamento NNE'!$I$2:$I$707,'Faturamento NNE'!$E$2:$E$707,'Infos Relatório'!$B$406,'Faturamento NNE'!$F$2:$F$707,'Infos Relatório'!$B417,'Faturamento NNE'!$AA$2:$AA$707,'Infos Relatório'!AY$1)</f>
        <v>0</v>
      </c>
      <c r="BE417" s="541">
        <f>COUNTIFS('Faturamento NNE'!$E$2:$E$707,'Infos Relatório'!$B$406,'Faturamento NNE'!$F$2:$F$707,'Infos Relatório'!$B417,'Faturamento NNE'!$AA$2:$AA$707,'Infos Relatório'!BE$1)</f>
        <v>0</v>
      </c>
      <c r="BF417" s="542">
        <f>SUMIFS('Faturamento NNE'!$H$2:$H$707,'Faturamento NNE'!$E$2:$E$707,'Infos Relatório'!$B$406,'Faturamento NNE'!$F$2:$F$707,'Infos Relatório'!$B417,'Faturamento NNE'!$AA$2:$AA$707,'Infos Relatório'!BE$1)</f>
        <v>0</v>
      </c>
      <c r="BG417" s="542">
        <f>SUMIFS('Faturamento NNE'!$K$2:$K$707,'Faturamento NNE'!$E$2:$E$707,'Infos Relatório'!$B$406,'Faturamento NNE'!$F$2:$F$707,'Infos Relatório'!$B417,'Faturamento NNE'!$AA$2:$AA$707,'Infos Relatório'!BE$1)</f>
        <v>0</v>
      </c>
      <c r="BH417" s="546">
        <f>SUMIFS('Faturamento NNE'!$P$2:$P$707,'Faturamento NNE'!$E$2:$E$707,'Infos Relatório'!$B$406,'Faturamento NNE'!$F$2:$F$707,'Infos Relatório'!$B417,'Faturamento NNE'!$AA$2:$AA$707,'Infos Relatório'!BE$1,'Faturamento NNE'!$U$2:$U$707,"Sim")+SUMIFS('Faturamento NNE'!$Q$2:$Q$707,'Faturamento NNE'!$E$2:$E$707,'Infos Relatório'!$B$406,'Faturamento NNE'!$F$2:$F$707,'Infos Relatório'!$B417,'Faturamento NNE'!$AA$2:$AA$707,'Infos Relatório'!BE$1,'Faturamento NNE'!$U$2:$U$707,"Sim")</f>
        <v>0</v>
      </c>
      <c r="BI417" s="227" t="e">
        <f t="shared" si="153"/>
        <v>#DIV/0!</v>
      </c>
      <c r="BJ417" s="545">
        <f>SUMIFS('Faturamento NNE'!$I$2:$I$707,'Faturamento NNE'!$E$2:$E$707,'Infos Relatório'!$B$406,'Faturamento NNE'!$F$2:$F$707,'Infos Relatório'!$B417,'Faturamento NNE'!$AA$2:$AA$707,'Infos Relatório'!BE$1)</f>
        <v>0</v>
      </c>
      <c r="BK417" s="541">
        <f>COUNTIFS('Faturamento NNE'!$E$2:$E$707,'Infos Relatório'!$B$406,'Faturamento NNE'!$F$2:$F$707,'Infos Relatório'!$B417,'Faturamento NNE'!$AA$2:$AA$707,'Infos Relatório'!BK$1)</f>
        <v>0</v>
      </c>
      <c r="BL417" s="542">
        <f>SUMIFS('Faturamento NNE'!$H$2:$H$707,'Faturamento NNE'!$E$2:$E$707,'Infos Relatório'!$B$406,'Faturamento NNE'!$F$2:$F$707,'Infos Relatório'!$B417,'Faturamento NNE'!$AA$2:$AA$707,'Infos Relatório'!BK$1)</f>
        <v>0</v>
      </c>
      <c r="BM417" s="542">
        <f>SUMIFS('Faturamento NNE'!$K$2:$K$707,'Faturamento NNE'!$E$2:$E$707,'Infos Relatório'!$B$406,'Faturamento NNE'!$F$2:$F$707,'Infos Relatório'!$B417,'Faturamento NNE'!$AA$2:$AA$707,'Infos Relatório'!BK$1)</f>
        <v>0</v>
      </c>
      <c r="BN417" s="546">
        <f>SUMIFS('Faturamento NNE'!$P$2:$P$707,'Faturamento NNE'!$E$2:$E$707,'Infos Relatório'!$B$406,'Faturamento NNE'!$F$2:$F$707,'Infos Relatório'!$B417,'Faturamento NNE'!$AA$2:$AA$707,'Infos Relatório'!BK$1,'Faturamento NNE'!$U$2:$U$707,"Sim")+SUMIFS('Faturamento NNE'!$Q$2:$Q$707,'Faturamento NNE'!$E$2:$E$707,'Infos Relatório'!$B$406,'Faturamento NNE'!$F$2:$F$707,'Infos Relatório'!$B417,'Faturamento NNE'!$AA$2:$AA$707,'Infos Relatório'!BK$1,'Faturamento NNE'!$U$2:$U$707,"Sim")</f>
        <v>0</v>
      </c>
      <c r="BO417" s="227" t="e">
        <f t="shared" si="154"/>
        <v>#DIV/0!</v>
      </c>
      <c r="BP417" s="545">
        <f>SUMIFS('Faturamento NNE'!$I$2:$I$707,'Faturamento NNE'!$E$2:$E$707,'Infos Relatório'!$B$406,'Faturamento NNE'!$F$2:$F$707,'Infos Relatório'!$B417,'Faturamento NNE'!$AA$2:$AA$707,'Infos Relatório'!BK$1)</f>
        <v>0</v>
      </c>
      <c r="BQ417" s="541">
        <f>COUNTIFS('Faturamento NNE'!$E$2:$E$707,'Infos Relatório'!$B$406,'Faturamento NNE'!$F$2:$F$707,'Infos Relatório'!$B417,'Faturamento NNE'!$AA$2:$AA$707,'Infos Relatório'!BQ$1)</f>
        <v>0</v>
      </c>
      <c r="BR417" s="542">
        <f>SUMIFS('Faturamento NNE'!$H$2:$H$707,'Faturamento NNE'!$E$2:$E$707,'Infos Relatório'!$B$406,'Faturamento NNE'!$F$2:$F$707,'Infos Relatório'!$B417,'Faturamento NNE'!$AA$2:$AA$707,'Infos Relatório'!BQ$1)</f>
        <v>0</v>
      </c>
      <c r="BS417" s="542">
        <f>SUMIFS('Faturamento NNE'!$K$2:$K$707,'Faturamento NNE'!$E$2:$E$707,'Infos Relatório'!$B$406,'Faturamento NNE'!$F$2:$F$707,'Infos Relatório'!$B417,'Faturamento NNE'!$AA$2:$AA$707,'Infos Relatório'!BQ$1)</f>
        <v>0</v>
      </c>
      <c r="BT417" s="546">
        <f>SUMIFS('Faturamento NNE'!$P$2:$P$707,'Faturamento NNE'!$E$2:$E$707,'Infos Relatório'!$B$406,'Faturamento NNE'!$F$2:$F$707,'Infos Relatório'!$B417,'Faturamento NNE'!$AA$2:$AA$707,'Infos Relatório'!BQ$1,'Faturamento NNE'!$U$2:$U$707,"Sim")+SUMIFS('Faturamento NNE'!$Q$2:$Q$707,'Faturamento NNE'!$E$2:$E$707,'Infos Relatório'!$B$406,'Faturamento NNE'!$F$2:$F$707,'Infos Relatório'!$B417,'Faturamento NNE'!$AA$2:$AA$707,'Infos Relatório'!BQ$1,'Faturamento NNE'!$U$2:$U$707,"Sim")</f>
        <v>0</v>
      </c>
      <c r="BU417" s="227" t="e">
        <f t="shared" si="155"/>
        <v>#DIV/0!</v>
      </c>
      <c r="BV417" s="545">
        <f>SUMIFS('Faturamento NNE'!$I$2:$I$707,'Faturamento NNE'!$E$2:$E$707,'Infos Relatório'!$B$406,'Faturamento NNE'!$F$2:$F$707,'Infos Relatório'!$B417,'Faturamento NNE'!$AA$2:$AA$707,'Infos Relatório'!BQ$1)</f>
        <v>0</v>
      </c>
    </row>
    <row r="418" spans="2:74">
      <c r="B418" s="217" t="s">
        <v>141</v>
      </c>
      <c r="C418" s="541">
        <f>COUNTIFS('Faturamento NNE'!$E$2:$E$707,'Infos Relatório'!$B$406,'Faturamento NNE'!$F$2:$F$707,'Infos Relatório'!$B418,'Faturamento NNE'!$AA$2:$AA$707,'Infos Relatório'!C$1)</f>
        <v>0</v>
      </c>
      <c r="D418" s="542">
        <f>SUMIFS('Faturamento NNE'!$H$2:$H$707,'Faturamento NNE'!$E$2:$E$707,'Infos Relatório'!$B$406,'Faturamento NNE'!$F$2:$F$707,'Infos Relatório'!$B418,'Faturamento NNE'!$AA$2:$AA$707,'Infos Relatório'!C$1)</f>
        <v>0</v>
      </c>
      <c r="E418" s="543">
        <f>SUMIFS('Faturamento NNE'!$K$2:$K$707,'Faturamento NNE'!$E$2:$E$707,'Infos Relatório'!$B$406,'Faturamento NNE'!$F$2:$F$707,'Infos Relatório'!$B418,'Faturamento NNE'!$AA$2:$AA$707,'Infos Relatório'!C$1)</f>
        <v>0</v>
      </c>
      <c r="F418" s="544">
        <f>SUMIFS('Faturamento NNE'!$P$2:$P$707,'Faturamento NNE'!$E$2:$E$707,'Infos Relatório'!$B$406,'Faturamento NNE'!$F$2:$F$707,'Infos Relatório'!$B418,'Faturamento NNE'!$AA$2:$AA$707,'Infos Relatório'!C$1,'Faturamento NNE'!$U$2:$U$707,"Sim")+SUMIFS('Faturamento NNE'!$Q$2:$Q$707,'Faturamento NNE'!$E$2:$E$707,'Infos Relatório'!$B$406,'Faturamento NNE'!$F$2:$F$707,'Infos Relatório'!$B418,'Faturamento NNE'!$AA$2:$AA$707,'Infos Relatório'!C$1,'Faturamento NNE'!$U$2:$U$707,"Sim")</f>
        <v>0</v>
      </c>
      <c r="G418" s="283" t="e">
        <f t="shared" si="144"/>
        <v>#DIV/0!</v>
      </c>
      <c r="H418" s="545">
        <f>SUMIFS('Faturamento NNE'!$I$2:$I$707,'Faturamento NNE'!$E$2:$E$707,'Infos Relatório'!$B$406,'Faturamento NNE'!$F$2:$F$707,'Infos Relatório'!$B418,'Faturamento NNE'!$AA$2:$AA$707,'Infos Relatório'!C$1)</f>
        <v>0</v>
      </c>
      <c r="I418" s="541">
        <f>COUNTIFS('Faturamento NNE'!$E$2:$E$707,'Infos Relatório'!$B$406,'Faturamento NNE'!$F$2:$F$707,'Infos Relatório'!$B418,'Faturamento NNE'!$AA$2:$AA$707,'Infos Relatório'!I$1)</f>
        <v>0</v>
      </c>
      <c r="J418" s="542">
        <f>SUMIFS('Faturamento NNE'!$H$2:$H$707,'Faturamento NNE'!$E$2:$E$707,'Infos Relatório'!$B$406,'Faturamento NNE'!$F$2:$F$707,'Infos Relatório'!$B418,'Faturamento NNE'!$AA$2:$AA$707,'Infos Relatório'!I$1)</f>
        <v>0</v>
      </c>
      <c r="K418" s="543">
        <f>SUMIFS('Faturamento NNE'!$K$2:$K$707,'Faturamento NNE'!$E$2:$E$707,'Infos Relatório'!$B$406,'Faturamento NNE'!$F$2:$F$707,'Infos Relatório'!$B418,'Faturamento NNE'!$AA$2:$AA$707,'Infos Relatório'!I$1)</f>
        <v>0</v>
      </c>
      <c r="L418" s="544">
        <f>SUMIFS('Faturamento NNE'!$P$2:$P$707,'Faturamento NNE'!$E$2:$E$707,'Infos Relatório'!$B$406,'Faturamento NNE'!$F$2:$F$707,'Infos Relatório'!$B418,'Faturamento NNE'!$AA$2:$AA$707,'Infos Relatório'!I$1,'Faturamento NNE'!$U$2:$U$707,"Sim")+SUMIFS('Faturamento NNE'!$Q$2:$Q$707,'Faturamento NNE'!$E$2:$E$707,'Infos Relatório'!$B$406,'Faturamento NNE'!$F$2:$F$707,'Infos Relatório'!$B418,'Faturamento NNE'!$AA$2:$AA$707,'Infos Relatório'!I$1,'Faturamento NNE'!$U$2:$U$707,"Sim")</f>
        <v>0</v>
      </c>
      <c r="M418" s="283" t="e">
        <f t="shared" si="145"/>
        <v>#DIV/0!</v>
      </c>
      <c r="N418" s="545">
        <f>SUMIFS('Faturamento NNE'!$I$2:$I$707,'Faturamento NNE'!$E$2:$E$707,'Infos Relatório'!$B$406,'Faturamento NNE'!$F$2:$F$707,'Infos Relatório'!$B418,'Faturamento NNE'!$AA$2:$AA$707,'Infos Relatório'!I$1)</f>
        <v>0</v>
      </c>
      <c r="O418" s="541">
        <f>COUNTIFS('Faturamento NNE'!$E$2:$E$707,'Infos Relatório'!$B$406,'Faturamento NNE'!$F$2:$F$707,'Infos Relatório'!$B418,'Faturamento NNE'!$AA$2:$AA$707,'Infos Relatório'!O$1)</f>
        <v>0</v>
      </c>
      <c r="P418" s="542">
        <f>SUMIFS('Faturamento NNE'!$H$2:$H$707,'Faturamento NNE'!$E$2:$E$707,'Infos Relatório'!$B$406,'Faturamento NNE'!$F$2:$F$707,'Infos Relatório'!$B418,'Faturamento NNE'!$AA$2:$AA$707,'Infos Relatório'!O$1)</f>
        <v>0</v>
      </c>
      <c r="Q418" s="542">
        <f>SUMIFS('Faturamento NNE'!$K$2:$K$707,'Faturamento NNE'!$E$2:$E$707,'Infos Relatório'!$B$406,'Faturamento NNE'!$F$2:$F$707,'Infos Relatório'!$B418,'Faturamento NNE'!$AA$2:$AA$707,'Infos Relatório'!O$1)</f>
        <v>0</v>
      </c>
      <c r="R418" s="546">
        <f>SUMIFS('Faturamento NNE'!$P$2:$P$707,'Faturamento NNE'!$E$2:$E$707,'Infos Relatório'!$B$406,'Faturamento NNE'!$F$2:$F$707,'Infos Relatório'!$B418,'Faturamento NNE'!$AA$2:$AA$707,'Infos Relatório'!O$1,'Faturamento NNE'!$U$2:$U$707,"Sim")+SUMIFS('Faturamento NNE'!$Q$2:$Q$707,'Faturamento NNE'!$E$2:$E$707,'Infos Relatório'!$B$406,'Faturamento NNE'!$F$2:$F$707,'Infos Relatório'!$B418,'Faturamento NNE'!$AA$2:$AA$707,'Infos Relatório'!O$1,'Faturamento NNE'!$U$2:$U$707,"Sim")</f>
        <v>0</v>
      </c>
      <c r="S418" s="227" t="e">
        <f t="shared" si="146"/>
        <v>#DIV/0!</v>
      </c>
      <c r="T418" s="545">
        <f>SUMIFS('Faturamento NNE'!$I$2:$I$707,'Faturamento NNE'!$E$2:$E$707,'Infos Relatório'!$B$406,'Faturamento NNE'!$F$2:$F$707,'Infos Relatório'!$B418,'Faturamento NNE'!$AA$2:$AA$707,'Infos Relatório'!O$1)</f>
        <v>0</v>
      </c>
      <c r="U418" s="541">
        <f>COUNTIFS('Faturamento NNE'!$E$2:$E$707,'Infos Relatório'!$B$406,'Faturamento NNE'!$F$2:$F$707,'Infos Relatório'!$B418,'Faturamento NNE'!$AA$2:$AA$707,'Infos Relatório'!U$1)</f>
        <v>0</v>
      </c>
      <c r="V418" s="542">
        <f>SUMIFS('Faturamento NNE'!$H$2:$H$707,'Faturamento NNE'!$E$2:$E$707,'Infos Relatório'!$B$406,'Faturamento NNE'!$F$2:$F$707,'Infos Relatório'!$B418,'Faturamento NNE'!$AA$2:$AA$707,'Infos Relatório'!U$1)</f>
        <v>0</v>
      </c>
      <c r="W418" s="542">
        <f>SUMIFS('Faturamento NNE'!$K$2:$K$707,'Faturamento NNE'!$E$2:$E$707,'Infos Relatório'!$B$406,'Faturamento NNE'!$F$2:$F$707,'Infos Relatório'!$B418,'Faturamento NNE'!$AA$2:$AA$707,'Infos Relatório'!U$1)</f>
        <v>0</v>
      </c>
      <c r="X418" s="546">
        <f>SUMIFS('Faturamento NNE'!$P$2:$P$707,'Faturamento NNE'!$E$2:$E$707,'Infos Relatório'!$B$406,'Faturamento NNE'!$F$2:$F$707,'Infos Relatório'!$B418,'Faturamento NNE'!$AA$2:$AA$707,'Infos Relatório'!U$1,'Faturamento NNE'!$U$2:$U$707,"Sim")+SUMIFS('Faturamento NNE'!$Q$2:$Q$707,'Faturamento NNE'!$E$2:$E$707,'Infos Relatório'!$B$406,'Faturamento NNE'!$F$2:$F$707,'Infos Relatório'!$B418,'Faturamento NNE'!$AA$2:$AA$707,'Infos Relatório'!U$1,'Faturamento NNE'!$U$2:$U$707,"Sim")</f>
        <v>0</v>
      </c>
      <c r="Y418" s="227" t="e">
        <f t="shared" si="147"/>
        <v>#DIV/0!</v>
      </c>
      <c r="Z418" s="545">
        <f>SUMIFS('Faturamento NNE'!$I$2:$I$707,'Faturamento NNE'!$E$2:$E$707,'Infos Relatório'!$B$406,'Faturamento NNE'!$F$2:$F$707,'Infos Relatório'!$B418,'Faturamento NNE'!$AA$2:$AA$707,'Infos Relatório'!U$1)</f>
        <v>0</v>
      </c>
      <c r="AA418" s="541">
        <f>COUNTIFS('Faturamento NNE'!$E$2:$E$707,'Infos Relatório'!$B$406,'Faturamento NNE'!$F$2:$F$707,'Infos Relatório'!$B418,'Faturamento NNE'!$AA$2:$AA$707,'Infos Relatório'!AA$1)</f>
        <v>0</v>
      </c>
      <c r="AB418" s="542">
        <f>SUMIFS('Faturamento NNE'!$H$2:$H$707,'Faturamento NNE'!$E$2:$E$707,'Infos Relatório'!$B$406,'Faturamento NNE'!$F$2:$F$707,'Infos Relatório'!$B418,'Faturamento NNE'!$AA$2:$AA$707,'Infos Relatório'!AA$1)</f>
        <v>0</v>
      </c>
      <c r="AC418" s="542">
        <f>SUMIFS('Faturamento NNE'!$K$2:$K$707,'Faturamento NNE'!$E$2:$E$707,'Infos Relatório'!$B$406,'Faturamento NNE'!$F$2:$F$707,'Infos Relatório'!$B418,'Faturamento NNE'!$AA$2:$AA$707,'Infos Relatório'!AA$1)</f>
        <v>0</v>
      </c>
      <c r="AD418" s="546">
        <f>SUMIFS('Faturamento NNE'!$P$2:$P$707,'Faturamento NNE'!$E$2:$E$707,'Infos Relatório'!$B$406,'Faturamento NNE'!$F$2:$F$707,'Infos Relatório'!$B418,'Faturamento NNE'!$AA$2:$AA$707,'Infos Relatório'!AA$1,'Faturamento NNE'!$U$2:$U$707,"Sim")+SUMIFS('Faturamento NNE'!$Q$2:$Q$707,'Faturamento NNE'!$E$2:$E$707,'Infos Relatório'!$B$406,'Faturamento NNE'!$F$2:$F$707,'Infos Relatório'!$B418,'Faturamento NNE'!$AA$2:$AA$707,'Infos Relatório'!AA$1,'Faturamento NNE'!$U$2:$U$707,"Sim")</f>
        <v>0</v>
      </c>
      <c r="AE418" s="227" t="e">
        <f t="shared" si="148"/>
        <v>#DIV/0!</v>
      </c>
      <c r="AF418" s="545">
        <f>SUMIFS('Faturamento NNE'!$I$2:$I$707,'Faturamento NNE'!$E$2:$E$707,'Infos Relatório'!$B$406,'Faturamento NNE'!$F$2:$F$707,'Infos Relatório'!$B418,'Faturamento NNE'!$AA$2:$AA$707,'Infos Relatório'!AA$1)</f>
        <v>0</v>
      </c>
      <c r="AG418" s="541">
        <f>COUNTIFS('Faturamento NNE'!$E$2:$E$707,'Infos Relatório'!$B$406,'Faturamento NNE'!$F$2:$F$707,'Infos Relatório'!$B418,'Faturamento NNE'!$AA$2:$AA$707,'Infos Relatório'!AG$1)</f>
        <v>0</v>
      </c>
      <c r="AH418" s="542">
        <f>SUMIFS('Faturamento NNE'!$H$2:$H$707,'Faturamento NNE'!$E$2:$E$707,'Infos Relatório'!$B$406,'Faturamento NNE'!$F$2:$F$707,'Infos Relatório'!$B418,'Faturamento NNE'!$AA$2:$AA$707,'Infos Relatório'!AG$1)</f>
        <v>0</v>
      </c>
      <c r="AI418" s="542">
        <f>SUMIFS('Faturamento NNE'!$K$2:$K$707,'Faturamento NNE'!$E$2:$E$707,'Infos Relatório'!$B$406,'Faturamento NNE'!$F$2:$F$707,'Infos Relatório'!$B418,'Faturamento NNE'!$AA$2:$AA$707,'Infos Relatório'!AG$1)</f>
        <v>0</v>
      </c>
      <c r="AJ418" s="546">
        <f>SUMIFS('Faturamento NNE'!$P$2:$P$707,'Faturamento NNE'!$E$2:$E$707,'Infos Relatório'!$B$406,'Faturamento NNE'!$F$2:$F$707,'Infos Relatório'!$B418,'Faturamento NNE'!$AA$2:$AA$707,'Infos Relatório'!AG$1,'Faturamento NNE'!$U$2:$U$707,"Sim")+SUMIFS('Faturamento NNE'!$Q$2:$Q$707,'Faturamento NNE'!$E$2:$E$707,'Infos Relatório'!$B$406,'Faturamento NNE'!$F$2:$F$707,'Infos Relatório'!$B418,'Faturamento NNE'!$AA$2:$AA$707,'Infos Relatório'!AG$1,'Faturamento NNE'!$U$2:$U$707,"Sim")</f>
        <v>0</v>
      </c>
      <c r="AK418" s="227" t="e">
        <f t="shared" si="149"/>
        <v>#DIV/0!</v>
      </c>
      <c r="AL418" s="545">
        <f>SUMIFS('Faturamento NNE'!$I$2:$I$707,'Faturamento NNE'!$E$2:$E$707,'Infos Relatório'!$B$406,'Faturamento NNE'!$F$2:$F$707,'Infos Relatório'!$B418,'Faturamento NNE'!$AA$2:$AA$707,'Infos Relatório'!AG$1)</f>
        <v>0</v>
      </c>
      <c r="AM418" s="541">
        <f>COUNTIFS('Faturamento NNE'!$E$2:$E$707,'Infos Relatório'!$B$406,'Faturamento NNE'!$F$2:$F$707,'Infos Relatório'!$B418,'Faturamento NNE'!$AA$2:$AA$707,'Infos Relatório'!AM$1)</f>
        <v>0</v>
      </c>
      <c r="AN418" s="542">
        <f>SUMIFS('Faturamento NNE'!$H$2:$H$707,'Faturamento NNE'!$E$2:$E$707,'Infos Relatório'!$B$406,'Faturamento NNE'!$F$2:$F$707,'Infos Relatório'!$B418,'Faturamento NNE'!$AA$2:$AA$707,'Infos Relatório'!AM$1)</f>
        <v>0</v>
      </c>
      <c r="AO418" s="542">
        <f>SUMIFS('Faturamento NNE'!$K$2:$K$707,'Faturamento NNE'!$E$2:$E$707,'Infos Relatório'!$B$406,'Faturamento NNE'!$F$2:$F$707,'Infos Relatório'!$B418,'Faturamento NNE'!$AA$2:$AA$707,'Infos Relatório'!AM$1)</f>
        <v>0</v>
      </c>
      <c r="AP418" s="546">
        <f>SUMIFS('Faturamento NNE'!$P$2:$P$707,'Faturamento NNE'!$E$2:$E$707,'Infos Relatório'!$B$406,'Faturamento NNE'!$F$2:$F$707,'Infos Relatório'!$B418,'Faturamento NNE'!$AA$2:$AA$707,'Infos Relatório'!AM$1,'Faturamento NNE'!$U$2:$U$707,"Sim")+SUMIFS('Faturamento NNE'!$Q$2:$Q$707,'Faturamento NNE'!$E$2:$E$707,'Infos Relatório'!$B$406,'Faturamento NNE'!$F$2:$F$707,'Infos Relatório'!$B418,'Faturamento NNE'!$AA$2:$AA$707,'Infos Relatório'!AM$1,'Faturamento NNE'!$U$2:$U$707,"Sim")</f>
        <v>0</v>
      </c>
      <c r="AQ418" s="227" t="e">
        <f t="shared" si="150"/>
        <v>#DIV/0!</v>
      </c>
      <c r="AR418" s="545">
        <f>SUMIFS('Faturamento NNE'!$I$2:$I$707,'Faturamento NNE'!$E$2:$E$707,'Infos Relatório'!$B$406,'Faturamento NNE'!$F$2:$F$707,'Infos Relatório'!$B418,'Faturamento NNE'!$AA$2:$AA$707,'Infos Relatório'!AM$1)</f>
        <v>0</v>
      </c>
      <c r="AS418" s="541">
        <f>COUNTIFS('Faturamento NNE'!$E$2:$E$707,'Infos Relatório'!$B$406,'Faturamento NNE'!$F$2:$F$707,'Infos Relatório'!$B418,'Faturamento NNE'!$AA$2:$AA$707,'Infos Relatório'!AS$1)</f>
        <v>0</v>
      </c>
      <c r="AT418" s="542">
        <f>SUMIFS('Faturamento NNE'!$H$2:$H$707,'Faturamento NNE'!$E$2:$E$707,'Infos Relatório'!$B$406,'Faturamento NNE'!$F$2:$F$707,'Infos Relatório'!$B418,'Faturamento NNE'!$AA$2:$AA$707,'Infos Relatório'!AS$1)</f>
        <v>0</v>
      </c>
      <c r="AU418" s="542">
        <f>SUMIFS('Faturamento NNE'!$K$2:$K$707,'Faturamento NNE'!$E$2:$E$707,'Infos Relatório'!$B$406,'Faturamento NNE'!$F$2:$F$707,'Infos Relatório'!$B418,'Faturamento NNE'!$AA$2:$AA$707,'Infos Relatório'!AS$1)</f>
        <v>0</v>
      </c>
      <c r="AV418" s="546">
        <f>SUMIFS('Faturamento NNE'!$P$2:$P$707,'Faturamento NNE'!$E$2:$E$707,'Infos Relatório'!$B$406,'Faturamento NNE'!$F$2:$F$707,'Infos Relatório'!$B418,'Faturamento NNE'!$AA$2:$AA$707,'Infos Relatório'!AS$1,'Faturamento NNE'!$U$2:$U$707,"Sim")+SUMIFS('Faturamento NNE'!$Q$2:$Q$707,'Faturamento NNE'!$E$2:$E$707,'Infos Relatório'!$B$406,'Faturamento NNE'!$F$2:$F$707,'Infos Relatório'!$B418,'Faturamento NNE'!$AA$2:$AA$707,'Infos Relatório'!AS$1,'Faturamento NNE'!$U$2:$U$707,"Sim")</f>
        <v>0</v>
      </c>
      <c r="AW418" s="227" t="e">
        <f t="shared" si="151"/>
        <v>#DIV/0!</v>
      </c>
      <c r="AX418" s="545">
        <f>SUMIFS('Faturamento NNE'!$I$2:$I$707,'Faturamento NNE'!$E$2:$E$707,'Infos Relatório'!$B$406,'Faturamento NNE'!$F$2:$F$707,'Infos Relatório'!$B418,'Faturamento NNE'!$AA$2:$AA$707,'Infos Relatório'!AS$1)</f>
        <v>0</v>
      </c>
      <c r="AY418" s="541">
        <f>COUNTIFS('Faturamento NNE'!$E$2:$E$707,'Infos Relatório'!$B$406,'Faturamento NNE'!$F$2:$F$707,'Infos Relatório'!$B418,'Faturamento NNE'!$AA$2:$AA$707,'Infos Relatório'!AY$1)</f>
        <v>0</v>
      </c>
      <c r="AZ418" s="542">
        <f>SUMIFS('Faturamento NNE'!$H$2:$H$707,'Faturamento NNE'!$E$2:$E$707,'Infos Relatório'!$B$406,'Faturamento NNE'!$F$2:$F$707,'Infos Relatório'!$B418,'Faturamento NNE'!$AA$2:$AA$707,'Infos Relatório'!AY$1)</f>
        <v>0</v>
      </c>
      <c r="BA418" s="542">
        <f>SUMIFS('Faturamento NNE'!$K$2:$K$707,'Faturamento NNE'!$E$2:$E$707,'Infos Relatório'!$B$406,'Faturamento NNE'!$F$2:$F$707,'Infos Relatório'!$B418,'Faturamento NNE'!$AA$2:$AA$707,'Infos Relatório'!AY$1)</f>
        <v>0</v>
      </c>
      <c r="BB418" s="546">
        <f>SUMIFS('Faturamento NNE'!$P$2:$P$707,'Faturamento NNE'!$E$2:$E$707,'Infos Relatório'!$B$406,'Faturamento NNE'!$F$2:$F$707,'Infos Relatório'!$B418,'Faturamento NNE'!$AA$2:$AA$707,'Infos Relatório'!AY$1,'Faturamento NNE'!$U$2:$U$707,"Sim")+SUMIFS('Faturamento NNE'!$Q$2:$Q$707,'Faturamento NNE'!$E$2:$E$707,'Infos Relatório'!$B$406,'Faturamento NNE'!$F$2:$F$707,'Infos Relatório'!$B418,'Faturamento NNE'!$AA$2:$AA$707,'Infos Relatório'!AY$1,'Faturamento NNE'!$U$2:$U$707,"Sim")</f>
        <v>0</v>
      </c>
      <c r="BC418" s="227" t="e">
        <f t="shared" si="152"/>
        <v>#DIV/0!</v>
      </c>
      <c r="BD418" s="545">
        <f>SUMIFS('Faturamento NNE'!$I$2:$I$707,'Faturamento NNE'!$E$2:$E$707,'Infos Relatório'!$B$406,'Faturamento NNE'!$F$2:$F$707,'Infos Relatório'!$B418,'Faturamento NNE'!$AA$2:$AA$707,'Infos Relatório'!AY$1)</f>
        <v>0</v>
      </c>
      <c r="BE418" s="541">
        <f>COUNTIFS('Faturamento NNE'!$E$2:$E$707,'Infos Relatório'!$B$406,'Faturamento NNE'!$F$2:$F$707,'Infos Relatório'!$B418,'Faturamento NNE'!$AA$2:$AA$707,'Infos Relatório'!BE$1)</f>
        <v>0</v>
      </c>
      <c r="BF418" s="542">
        <f>SUMIFS('Faturamento NNE'!$H$2:$H$707,'Faturamento NNE'!$E$2:$E$707,'Infos Relatório'!$B$406,'Faturamento NNE'!$F$2:$F$707,'Infos Relatório'!$B418,'Faturamento NNE'!$AA$2:$AA$707,'Infos Relatório'!BE$1)</f>
        <v>0</v>
      </c>
      <c r="BG418" s="542">
        <f>SUMIFS('Faturamento NNE'!$K$2:$K$707,'Faturamento NNE'!$E$2:$E$707,'Infos Relatório'!$B$406,'Faturamento NNE'!$F$2:$F$707,'Infos Relatório'!$B418,'Faturamento NNE'!$AA$2:$AA$707,'Infos Relatório'!BE$1)</f>
        <v>0</v>
      </c>
      <c r="BH418" s="546">
        <f>SUMIFS('Faturamento NNE'!$P$2:$P$707,'Faturamento NNE'!$E$2:$E$707,'Infos Relatório'!$B$406,'Faturamento NNE'!$F$2:$F$707,'Infos Relatório'!$B418,'Faturamento NNE'!$AA$2:$AA$707,'Infos Relatório'!BE$1,'Faturamento NNE'!$U$2:$U$707,"Sim")+SUMIFS('Faturamento NNE'!$Q$2:$Q$707,'Faturamento NNE'!$E$2:$E$707,'Infos Relatório'!$B$406,'Faturamento NNE'!$F$2:$F$707,'Infos Relatório'!$B418,'Faturamento NNE'!$AA$2:$AA$707,'Infos Relatório'!BE$1,'Faturamento NNE'!$U$2:$U$707,"Sim")</f>
        <v>0</v>
      </c>
      <c r="BI418" s="227" t="e">
        <f t="shared" si="153"/>
        <v>#DIV/0!</v>
      </c>
      <c r="BJ418" s="545">
        <f>SUMIFS('Faturamento NNE'!$I$2:$I$707,'Faturamento NNE'!$E$2:$E$707,'Infos Relatório'!$B$406,'Faturamento NNE'!$F$2:$F$707,'Infos Relatório'!$B418,'Faturamento NNE'!$AA$2:$AA$707,'Infos Relatório'!BE$1)</f>
        <v>0</v>
      </c>
      <c r="BK418" s="541">
        <f>COUNTIFS('Faturamento NNE'!$E$2:$E$707,'Infos Relatório'!$B$406,'Faturamento NNE'!$F$2:$F$707,'Infos Relatório'!$B418,'Faturamento NNE'!$AA$2:$AA$707,'Infos Relatório'!BK$1)</f>
        <v>0</v>
      </c>
      <c r="BL418" s="542">
        <f>SUMIFS('Faturamento NNE'!$H$2:$H$707,'Faturamento NNE'!$E$2:$E$707,'Infos Relatório'!$B$406,'Faturamento NNE'!$F$2:$F$707,'Infos Relatório'!$B418,'Faturamento NNE'!$AA$2:$AA$707,'Infos Relatório'!BK$1)</f>
        <v>0</v>
      </c>
      <c r="BM418" s="542">
        <f>SUMIFS('Faturamento NNE'!$K$2:$K$707,'Faturamento NNE'!$E$2:$E$707,'Infos Relatório'!$B$406,'Faturamento NNE'!$F$2:$F$707,'Infos Relatório'!$B418,'Faturamento NNE'!$AA$2:$AA$707,'Infos Relatório'!BK$1)</f>
        <v>0</v>
      </c>
      <c r="BN418" s="546">
        <f>SUMIFS('Faturamento NNE'!$P$2:$P$707,'Faturamento NNE'!$E$2:$E$707,'Infos Relatório'!$B$406,'Faturamento NNE'!$F$2:$F$707,'Infos Relatório'!$B418,'Faturamento NNE'!$AA$2:$AA$707,'Infos Relatório'!BK$1,'Faturamento NNE'!$U$2:$U$707,"Sim")+SUMIFS('Faturamento NNE'!$Q$2:$Q$707,'Faturamento NNE'!$E$2:$E$707,'Infos Relatório'!$B$406,'Faturamento NNE'!$F$2:$F$707,'Infos Relatório'!$B418,'Faturamento NNE'!$AA$2:$AA$707,'Infos Relatório'!BK$1,'Faturamento NNE'!$U$2:$U$707,"Sim")</f>
        <v>0</v>
      </c>
      <c r="BO418" s="227" t="e">
        <f t="shared" si="154"/>
        <v>#DIV/0!</v>
      </c>
      <c r="BP418" s="545">
        <f>SUMIFS('Faturamento NNE'!$I$2:$I$707,'Faturamento NNE'!$E$2:$E$707,'Infos Relatório'!$B$406,'Faturamento NNE'!$F$2:$F$707,'Infos Relatório'!$B418,'Faturamento NNE'!$AA$2:$AA$707,'Infos Relatório'!BK$1)</f>
        <v>0</v>
      </c>
      <c r="BQ418" s="541">
        <f>COUNTIFS('Faturamento NNE'!$E$2:$E$707,'Infos Relatório'!$B$406,'Faturamento NNE'!$F$2:$F$707,'Infos Relatório'!$B418,'Faturamento NNE'!$AA$2:$AA$707,'Infos Relatório'!BQ$1)</f>
        <v>0</v>
      </c>
      <c r="BR418" s="542">
        <f>SUMIFS('Faturamento NNE'!$H$2:$H$707,'Faturamento NNE'!$E$2:$E$707,'Infos Relatório'!$B$406,'Faturamento NNE'!$F$2:$F$707,'Infos Relatório'!$B418,'Faturamento NNE'!$AA$2:$AA$707,'Infos Relatório'!BQ$1)</f>
        <v>0</v>
      </c>
      <c r="BS418" s="542">
        <f>SUMIFS('Faturamento NNE'!$K$2:$K$707,'Faturamento NNE'!$E$2:$E$707,'Infos Relatório'!$B$406,'Faturamento NNE'!$F$2:$F$707,'Infos Relatório'!$B418,'Faturamento NNE'!$AA$2:$AA$707,'Infos Relatório'!BQ$1)</f>
        <v>0</v>
      </c>
      <c r="BT418" s="546">
        <f>SUMIFS('Faturamento NNE'!$P$2:$P$707,'Faturamento NNE'!$E$2:$E$707,'Infos Relatório'!$B$406,'Faturamento NNE'!$F$2:$F$707,'Infos Relatório'!$B418,'Faturamento NNE'!$AA$2:$AA$707,'Infos Relatório'!BQ$1,'Faturamento NNE'!$U$2:$U$707,"Sim")+SUMIFS('Faturamento NNE'!$Q$2:$Q$707,'Faturamento NNE'!$E$2:$E$707,'Infos Relatório'!$B$406,'Faturamento NNE'!$F$2:$F$707,'Infos Relatório'!$B418,'Faturamento NNE'!$AA$2:$AA$707,'Infos Relatório'!BQ$1,'Faturamento NNE'!$U$2:$U$707,"Sim")</f>
        <v>0</v>
      </c>
      <c r="BU418" s="227" t="e">
        <f t="shared" si="155"/>
        <v>#DIV/0!</v>
      </c>
      <c r="BV418" s="545">
        <f>SUMIFS('Faturamento NNE'!$I$2:$I$707,'Faturamento NNE'!$E$2:$E$707,'Infos Relatório'!$B$406,'Faturamento NNE'!$F$2:$F$707,'Infos Relatório'!$B418,'Faturamento NNE'!$AA$2:$AA$707,'Infos Relatório'!BQ$1)</f>
        <v>0</v>
      </c>
    </row>
    <row r="419" spans="2:74">
      <c r="B419" s="217" t="s">
        <v>142</v>
      </c>
      <c r="C419" s="541">
        <f>COUNTIFS('Faturamento NNE'!$E$2:$E$707,'Infos Relatório'!$B$406,'Faturamento NNE'!$F$2:$F$707,'Infos Relatório'!$B419,'Faturamento NNE'!$AA$2:$AA$707,'Infos Relatório'!C$1)</f>
        <v>0</v>
      </c>
      <c r="D419" s="542">
        <f>SUMIFS('Faturamento NNE'!$H$2:$H$707,'Faturamento NNE'!$E$2:$E$707,'Infos Relatório'!$B$406,'Faturamento NNE'!$F$2:$F$707,'Infos Relatório'!$B419,'Faturamento NNE'!$AA$2:$AA$707,'Infos Relatório'!C$1)</f>
        <v>0</v>
      </c>
      <c r="E419" s="543">
        <f>SUMIFS('Faturamento NNE'!$K$2:$K$707,'Faturamento NNE'!$E$2:$E$707,'Infos Relatório'!$B$406,'Faturamento NNE'!$F$2:$F$707,'Infos Relatório'!$B419,'Faturamento NNE'!$AA$2:$AA$707,'Infos Relatório'!C$1)</f>
        <v>0</v>
      </c>
      <c r="F419" s="544">
        <f>SUMIFS('Faturamento NNE'!$P$2:$P$707,'Faturamento NNE'!$E$2:$E$707,'Infos Relatório'!$B$406,'Faturamento NNE'!$F$2:$F$707,'Infos Relatório'!$B419,'Faturamento NNE'!$AA$2:$AA$707,'Infos Relatório'!C$1,'Faturamento NNE'!$U$2:$U$707,"Sim")+SUMIFS('Faturamento NNE'!$Q$2:$Q$707,'Faturamento NNE'!$E$2:$E$707,'Infos Relatório'!$B$406,'Faturamento NNE'!$F$2:$F$707,'Infos Relatório'!$B419,'Faturamento NNE'!$AA$2:$AA$707,'Infos Relatório'!C$1,'Faturamento NNE'!$U$2:$U$707,"Sim")</f>
        <v>0</v>
      </c>
      <c r="G419" s="283" t="e">
        <f t="shared" si="144"/>
        <v>#DIV/0!</v>
      </c>
      <c r="H419" s="545">
        <f>SUMIFS('Faturamento NNE'!$I$2:$I$707,'Faturamento NNE'!$E$2:$E$707,'Infos Relatório'!$B$406,'Faturamento NNE'!$F$2:$F$707,'Infos Relatório'!$B419,'Faturamento NNE'!$AA$2:$AA$707,'Infos Relatório'!C$1)</f>
        <v>0</v>
      </c>
      <c r="I419" s="541">
        <f>COUNTIFS('Faturamento NNE'!$E$2:$E$707,'Infos Relatório'!$B$406,'Faturamento NNE'!$F$2:$F$707,'Infos Relatório'!$B419,'Faturamento NNE'!$AA$2:$AA$707,'Infos Relatório'!I$1)</f>
        <v>0</v>
      </c>
      <c r="J419" s="542">
        <f>SUMIFS('Faturamento NNE'!$H$2:$H$707,'Faturamento NNE'!$E$2:$E$707,'Infos Relatório'!$B$406,'Faturamento NNE'!$F$2:$F$707,'Infos Relatório'!$B419,'Faturamento NNE'!$AA$2:$AA$707,'Infos Relatório'!I$1)</f>
        <v>0</v>
      </c>
      <c r="K419" s="543">
        <f>SUMIFS('Faturamento NNE'!$K$2:$K$707,'Faturamento NNE'!$E$2:$E$707,'Infos Relatório'!$B$406,'Faturamento NNE'!$F$2:$F$707,'Infos Relatório'!$B419,'Faturamento NNE'!$AA$2:$AA$707,'Infos Relatório'!I$1)</f>
        <v>0</v>
      </c>
      <c r="L419" s="544">
        <f>SUMIFS('Faturamento NNE'!$P$2:$P$707,'Faturamento NNE'!$E$2:$E$707,'Infos Relatório'!$B$406,'Faturamento NNE'!$F$2:$F$707,'Infos Relatório'!$B419,'Faturamento NNE'!$AA$2:$AA$707,'Infos Relatório'!I$1,'Faturamento NNE'!$U$2:$U$707,"Sim")+SUMIFS('Faturamento NNE'!$Q$2:$Q$707,'Faturamento NNE'!$E$2:$E$707,'Infos Relatório'!$B$406,'Faturamento NNE'!$F$2:$F$707,'Infos Relatório'!$B419,'Faturamento NNE'!$AA$2:$AA$707,'Infos Relatório'!I$1,'Faturamento NNE'!$U$2:$U$707,"Sim")</f>
        <v>0</v>
      </c>
      <c r="M419" s="283" t="e">
        <f t="shared" si="145"/>
        <v>#DIV/0!</v>
      </c>
      <c r="N419" s="545">
        <f>SUMIFS('Faturamento NNE'!$I$2:$I$707,'Faturamento NNE'!$E$2:$E$707,'Infos Relatório'!$B$406,'Faturamento NNE'!$F$2:$F$707,'Infos Relatório'!$B419,'Faturamento NNE'!$AA$2:$AA$707,'Infos Relatório'!I$1)</f>
        <v>0</v>
      </c>
      <c r="O419" s="541">
        <f>COUNTIFS('Faturamento NNE'!$E$2:$E$707,'Infos Relatório'!$B$406,'Faturamento NNE'!$F$2:$F$707,'Infos Relatório'!$B419,'Faturamento NNE'!$AA$2:$AA$707,'Infos Relatório'!O$1)</f>
        <v>0</v>
      </c>
      <c r="P419" s="542">
        <f>SUMIFS('Faturamento NNE'!$H$2:$H$707,'Faturamento NNE'!$E$2:$E$707,'Infos Relatório'!$B$406,'Faturamento NNE'!$F$2:$F$707,'Infos Relatório'!$B419,'Faturamento NNE'!$AA$2:$AA$707,'Infos Relatório'!O$1)</f>
        <v>0</v>
      </c>
      <c r="Q419" s="542">
        <f>SUMIFS('Faturamento NNE'!$K$2:$K$707,'Faturamento NNE'!$E$2:$E$707,'Infos Relatório'!$B$406,'Faturamento NNE'!$F$2:$F$707,'Infos Relatório'!$B419,'Faturamento NNE'!$AA$2:$AA$707,'Infos Relatório'!O$1)</f>
        <v>0</v>
      </c>
      <c r="R419" s="546">
        <f>SUMIFS('Faturamento NNE'!$P$2:$P$707,'Faturamento NNE'!$E$2:$E$707,'Infos Relatório'!$B$406,'Faturamento NNE'!$F$2:$F$707,'Infos Relatório'!$B419,'Faturamento NNE'!$AA$2:$AA$707,'Infos Relatório'!O$1,'Faturamento NNE'!$U$2:$U$707,"Sim")+SUMIFS('Faturamento NNE'!$Q$2:$Q$707,'Faturamento NNE'!$E$2:$E$707,'Infos Relatório'!$B$406,'Faturamento NNE'!$F$2:$F$707,'Infos Relatório'!$B419,'Faturamento NNE'!$AA$2:$AA$707,'Infos Relatório'!O$1,'Faturamento NNE'!$U$2:$U$707,"Sim")</f>
        <v>0</v>
      </c>
      <c r="S419" s="227" t="e">
        <f t="shared" si="146"/>
        <v>#DIV/0!</v>
      </c>
      <c r="T419" s="545">
        <f>SUMIFS('Faturamento NNE'!$I$2:$I$707,'Faturamento NNE'!$E$2:$E$707,'Infos Relatório'!$B$406,'Faturamento NNE'!$F$2:$F$707,'Infos Relatório'!$B419,'Faturamento NNE'!$AA$2:$AA$707,'Infos Relatório'!O$1)</f>
        <v>0</v>
      </c>
      <c r="U419" s="541">
        <f>COUNTIFS('Faturamento NNE'!$E$2:$E$707,'Infos Relatório'!$B$406,'Faturamento NNE'!$F$2:$F$707,'Infos Relatório'!$B419,'Faturamento NNE'!$AA$2:$AA$707,'Infos Relatório'!U$1)</f>
        <v>0</v>
      </c>
      <c r="V419" s="542">
        <f>SUMIFS('Faturamento NNE'!$H$2:$H$707,'Faturamento NNE'!$E$2:$E$707,'Infos Relatório'!$B$406,'Faturamento NNE'!$F$2:$F$707,'Infos Relatório'!$B419,'Faturamento NNE'!$AA$2:$AA$707,'Infos Relatório'!U$1)</f>
        <v>0</v>
      </c>
      <c r="W419" s="542">
        <f>SUMIFS('Faturamento NNE'!$K$2:$K$707,'Faturamento NNE'!$E$2:$E$707,'Infos Relatório'!$B$406,'Faturamento NNE'!$F$2:$F$707,'Infos Relatório'!$B419,'Faturamento NNE'!$AA$2:$AA$707,'Infos Relatório'!U$1)</f>
        <v>0</v>
      </c>
      <c r="X419" s="546">
        <f>SUMIFS('Faturamento NNE'!$P$2:$P$707,'Faturamento NNE'!$E$2:$E$707,'Infos Relatório'!$B$406,'Faturamento NNE'!$F$2:$F$707,'Infos Relatório'!$B419,'Faturamento NNE'!$AA$2:$AA$707,'Infos Relatório'!U$1,'Faturamento NNE'!$U$2:$U$707,"Sim")+SUMIFS('Faturamento NNE'!$Q$2:$Q$707,'Faturamento NNE'!$E$2:$E$707,'Infos Relatório'!$B$406,'Faturamento NNE'!$F$2:$F$707,'Infos Relatório'!$B419,'Faturamento NNE'!$AA$2:$AA$707,'Infos Relatório'!U$1,'Faturamento NNE'!$U$2:$U$707,"Sim")</f>
        <v>0</v>
      </c>
      <c r="Y419" s="227" t="e">
        <f t="shared" si="147"/>
        <v>#DIV/0!</v>
      </c>
      <c r="Z419" s="545">
        <f>SUMIFS('Faturamento NNE'!$I$2:$I$707,'Faturamento NNE'!$E$2:$E$707,'Infos Relatório'!$B$406,'Faturamento NNE'!$F$2:$F$707,'Infos Relatório'!$B419,'Faturamento NNE'!$AA$2:$AA$707,'Infos Relatório'!U$1)</f>
        <v>0</v>
      </c>
      <c r="AA419" s="541">
        <f>COUNTIFS('Faturamento NNE'!$E$2:$E$707,'Infos Relatório'!$B$406,'Faturamento NNE'!$F$2:$F$707,'Infos Relatório'!$B419,'Faturamento NNE'!$AA$2:$AA$707,'Infos Relatório'!AA$1)</f>
        <v>0</v>
      </c>
      <c r="AB419" s="542">
        <f>SUMIFS('Faturamento NNE'!$H$2:$H$707,'Faturamento NNE'!$E$2:$E$707,'Infos Relatório'!$B$406,'Faturamento NNE'!$F$2:$F$707,'Infos Relatório'!$B419,'Faturamento NNE'!$AA$2:$AA$707,'Infos Relatório'!AA$1)</f>
        <v>0</v>
      </c>
      <c r="AC419" s="542">
        <f>SUMIFS('Faturamento NNE'!$K$2:$K$707,'Faturamento NNE'!$E$2:$E$707,'Infos Relatório'!$B$406,'Faturamento NNE'!$F$2:$F$707,'Infos Relatório'!$B419,'Faturamento NNE'!$AA$2:$AA$707,'Infos Relatório'!AA$1)</f>
        <v>0</v>
      </c>
      <c r="AD419" s="546">
        <f>SUMIFS('Faturamento NNE'!$P$2:$P$707,'Faturamento NNE'!$E$2:$E$707,'Infos Relatório'!$B$406,'Faturamento NNE'!$F$2:$F$707,'Infos Relatório'!$B419,'Faturamento NNE'!$AA$2:$AA$707,'Infos Relatório'!AA$1,'Faturamento NNE'!$U$2:$U$707,"Sim")+SUMIFS('Faturamento NNE'!$Q$2:$Q$707,'Faturamento NNE'!$E$2:$E$707,'Infos Relatório'!$B$406,'Faturamento NNE'!$F$2:$F$707,'Infos Relatório'!$B419,'Faturamento NNE'!$AA$2:$AA$707,'Infos Relatório'!AA$1,'Faturamento NNE'!$U$2:$U$707,"Sim")</f>
        <v>0</v>
      </c>
      <c r="AE419" s="227" t="e">
        <f t="shared" si="148"/>
        <v>#DIV/0!</v>
      </c>
      <c r="AF419" s="545">
        <f>SUMIFS('Faturamento NNE'!$I$2:$I$707,'Faturamento NNE'!$E$2:$E$707,'Infos Relatório'!$B$406,'Faturamento NNE'!$F$2:$F$707,'Infos Relatório'!$B419,'Faturamento NNE'!$AA$2:$AA$707,'Infos Relatório'!AA$1)</f>
        <v>0</v>
      </c>
      <c r="AG419" s="541">
        <f>COUNTIFS('Faturamento NNE'!$E$2:$E$707,'Infos Relatório'!$B$406,'Faturamento NNE'!$F$2:$F$707,'Infos Relatório'!$B419,'Faturamento NNE'!$AA$2:$AA$707,'Infos Relatório'!AG$1)</f>
        <v>0</v>
      </c>
      <c r="AH419" s="542">
        <f>SUMIFS('Faturamento NNE'!$H$2:$H$707,'Faturamento NNE'!$E$2:$E$707,'Infos Relatório'!$B$406,'Faturamento NNE'!$F$2:$F$707,'Infos Relatório'!$B419,'Faturamento NNE'!$AA$2:$AA$707,'Infos Relatório'!AG$1)</f>
        <v>0</v>
      </c>
      <c r="AI419" s="542">
        <f>SUMIFS('Faturamento NNE'!$K$2:$K$707,'Faturamento NNE'!$E$2:$E$707,'Infos Relatório'!$B$406,'Faturamento NNE'!$F$2:$F$707,'Infos Relatório'!$B419,'Faturamento NNE'!$AA$2:$AA$707,'Infos Relatório'!AG$1)</f>
        <v>0</v>
      </c>
      <c r="AJ419" s="546">
        <f>SUMIFS('Faturamento NNE'!$P$2:$P$707,'Faturamento NNE'!$E$2:$E$707,'Infos Relatório'!$B$406,'Faturamento NNE'!$F$2:$F$707,'Infos Relatório'!$B419,'Faturamento NNE'!$AA$2:$AA$707,'Infos Relatório'!AG$1,'Faturamento NNE'!$U$2:$U$707,"Sim")+SUMIFS('Faturamento NNE'!$Q$2:$Q$707,'Faturamento NNE'!$E$2:$E$707,'Infos Relatório'!$B$406,'Faturamento NNE'!$F$2:$F$707,'Infos Relatório'!$B419,'Faturamento NNE'!$AA$2:$AA$707,'Infos Relatório'!AG$1,'Faturamento NNE'!$U$2:$U$707,"Sim")</f>
        <v>0</v>
      </c>
      <c r="AK419" s="227" t="e">
        <f t="shared" si="149"/>
        <v>#DIV/0!</v>
      </c>
      <c r="AL419" s="545">
        <f>SUMIFS('Faturamento NNE'!$I$2:$I$707,'Faturamento NNE'!$E$2:$E$707,'Infos Relatório'!$B$406,'Faturamento NNE'!$F$2:$F$707,'Infos Relatório'!$B419,'Faturamento NNE'!$AA$2:$AA$707,'Infos Relatório'!AG$1)</f>
        <v>0</v>
      </c>
      <c r="AM419" s="541">
        <f>COUNTIFS('Faturamento NNE'!$E$2:$E$707,'Infos Relatório'!$B$406,'Faturamento NNE'!$F$2:$F$707,'Infos Relatório'!$B419,'Faturamento NNE'!$AA$2:$AA$707,'Infos Relatório'!AM$1)</f>
        <v>0</v>
      </c>
      <c r="AN419" s="542">
        <f>SUMIFS('Faturamento NNE'!$H$2:$H$707,'Faturamento NNE'!$E$2:$E$707,'Infos Relatório'!$B$406,'Faturamento NNE'!$F$2:$F$707,'Infos Relatório'!$B419,'Faturamento NNE'!$AA$2:$AA$707,'Infos Relatório'!AM$1)</f>
        <v>0</v>
      </c>
      <c r="AO419" s="542">
        <f>SUMIFS('Faturamento NNE'!$K$2:$K$707,'Faturamento NNE'!$E$2:$E$707,'Infos Relatório'!$B$406,'Faturamento NNE'!$F$2:$F$707,'Infos Relatório'!$B419,'Faturamento NNE'!$AA$2:$AA$707,'Infos Relatório'!AM$1)</f>
        <v>0</v>
      </c>
      <c r="AP419" s="546">
        <f>SUMIFS('Faturamento NNE'!$P$2:$P$707,'Faturamento NNE'!$E$2:$E$707,'Infos Relatório'!$B$406,'Faturamento NNE'!$F$2:$F$707,'Infos Relatório'!$B419,'Faturamento NNE'!$AA$2:$AA$707,'Infos Relatório'!AM$1,'Faturamento NNE'!$U$2:$U$707,"Sim")+SUMIFS('Faturamento NNE'!$Q$2:$Q$707,'Faturamento NNE'!$E$2:$E$707,'Infos Relatório'!$B$406,'Faturamento NNE'!$F$2:$F$707,'Infos Relatório'!$B419,'Faturamento NNE'!$AA$2:$AA$707,'Infos Relatório'!AM$1,'Faturamento NNE'!$U$2:$U$707,"Sim")</f>
        <v>0</v>
      </c>
      <c r="AQ419" s="227" t="e">
        <f t="shared" si="150"/>
        <v>#DIV/0!</v>
      </c>
      <c r="AR419" s="545">
        <f>SUMIFS('Faturamento NNE'!$I$2:$I$707,'Faturamento NNE'!$E$2:$E$707,'Infos Relatório'!$B$406,'Faturamento NNE'!$F$2:$F$707,'Infos Relatório'!$B419,'Faturamento NNE'!$AA$2:$AA$707,'Infos Relatório'!AM$1)</f>
        <v>0</v>
      </c>
      <c r="AS419" s="541">
        <f>COUNTIFS('Faturamento NNE'!$E$2:$E$707,'Infos Relatório'!$B$406,'Faturamento NNE'!$F$2:$F$707,'Infos Relatório'!$B419,'Faturamento NNE'!$AA$2:$AA$707,'Infos Relatório'!AS$1)</f>
        <v>0</v>
      </c>
      <c r="AT419" s="542">
        <f>SUMIFS('Faturamento NNE'!$H$2:$H$707,'Faturamento NNE'!$E$2:$E$707,'Infos Relatório'!$B$406,'Faturamento NNE'!$F$2:$F$707,'Infos Relatório'!$B419,'Faturamento NNE'!$AA$2:$AA$707,'Infos Relatório'!AS$1)</f>
        <v>0</v>
      </c>
      <c r="AU419" s="542">
        <f>SUMIFS('Faturamento NNE'!$K$2:$K$707,'Faturamento NNE'!$E$2:$E$707,'Infos Relatório'!$B$406,'Faturamento NNE'!$F$2:$F$707,'Infos Relatório'!$B419,'Faturamento NNE'!$AA$2:$AA$707,'Infos Relatório'!AS$1)</f>
        <v>0</v>
      </c>
      <c r="AV419" s="546">
        <f>SUMIFS('Faturamento NNE'!$P$2:$P$707,'Faturamento NNE'!$E$2:$E$707,'Infos Relatório'!$B$406,'Faturamento NNE'!$F$2:$F$707,'Infos Relatório'!$B419,'Faturamento NNE'!$AA$2:$AA$707,'Infos Relatório'!AS$1,'Faturamento NNE'!$U$2:$U$707,"Sim")+SUMIFS('Faturamento NNE'!$Q$2:$Q$707,'Faturamento NNE'!$E$2:$E$707,'Infos Relatório'!$B$406,'Faturamento NNE'!$F$2:$F$707,'Infos Relatório'!$B419,'Faturamento NNE'!$AA$2:$AA$707,'Infos Relatório'!AS$1,'Faturamento NNE'!$U$2:$U$707,"Sim")</f>
        <v>0</v>
      </c>
      <c r="AW419" s="227" t="e">
        <f t="shared" si="151"/>
        <v>#DIV/0!</v>
      </c>
      <c r="AX419" s="545">
        <f>SUMIFS('Faturamento NNE'!$I$2:$I$707,'Faturamento NNE'!$E$2:$E$707,'Infos Relatório'!$B$406,'Faturamento NNE'!$F$2:$F$707,'Infos Relatório'!$B419,'Faturamento NNE'!$AA$2:$AA$707,'Infos Relatório'!AS$1)</f>
        <v>0</v>
      </c>
      <c r="AY419" s="541">
        <f>COUNTIFS('Faturamento NNE'!$E$2:$E$707,'Infos Relatório'!$B$406,'Faturamento NNE'!$F$2:$F$707,'Infos Relatório'!$B419,'Faturamento NNE'!$AA$2:$AA$707,'Infos Relatório'!AY$1)</f>
        <v>0</v>
      </c>
      <c r="AZ419" s="542">
        <f>SUMIFS('Faturamento NNE'!$H$2:$H$707,'Faturamento NNE'!$E$2:$E$707,'Infos Relatório'!$B$406,'Faturamento NNE'!$F$2:$F$707,'Infos Relatório'!$B419,'Faturamento NNE'!$AA$2:$AA$707,'Infos Relatório'!AY$1)</f>
        <v>0</v>
      </c>
      <c r="BA419" s="542">
        <f>SUMIFS('Faturamento NNE'!$K$2:$K$707,'Faturamento NNE'!$E$2:$E$707,'Infos Relatório'!$B$406,'Faturamento NNE'!$F$2:$F$707,'Infos Relatório'!$B419,'Faturamento NNE'!$AA$2:$AA$707,'Infos Relatório'!AY$1)</f>
        <v>0</v>
      </c>
      <c r="BB419" s="546">
        <f>SUMIFS('Faturamento NNE'!$P$2:$P$707,'Faturamento NNE'!$E$2:$E$707,'Infos Relatório'!$B$406,'Faturamento NNE'!$F$2:$F$707,'Infos Relatório'!$B419,'Faturamento NNE'!$AA$2:$AA$707,'Infos Relatório'!AY$1,'Faturamento NNE'!$U$2:$U$707,"Sim")+SUMIFS('Faturamento NNE'!$Q$2:$Q$707,'Faturamento NNE'!$E$2:$E$707,'Infos Relatório'!$B$406,'Faturamento NNE'!$F$2:$F$707,'Infos Relatório'!$B419,'Faturamento NNE'!$AA$2:$AA$707,'Infos Relatório'!AY$1,'Faturamento NNE'!$U$2:$U$707,"Sim")</f>
        <v>0</v>
      </c>
      <c r="BC419" s="227" t="e">
        <f t="shared" si="152"/>
        <v>#DIV/0!</v>
      </c>
      <c r="BD419" s="545">
        <f>SUMIFS('Faturamento NNE'!$I$2:$I$707,'Faturamento NNE'!$E$2:$E$707,'Infos Relatório'!$B$406,'Faturamento NNE'!$F$2:$F$707,'Infos Relatório'!$B419,'Faturamento NNE'!$AA$2:$AA$707,'Infos Relatório'!AY$1)</f>
        <v>0</v>
      </c>
      <c r="BE419" s="541">
        <f>COUNTIFS('Faturamento NNE'!$E$2:$E$707,'Infos Relatório'!$B$406,'Faturamento NNE'!$F$2:$F$707,'Infos Relatório'!$B419,'Faturamento NNE'!$AA$2:$AA$707,'Infos Relatório'!BE$1)</f>
        <v>0</v>
      </c>
      <c r="BF419" s="542">
        <f>SUMIFS('Faturamento NNE'!$H$2:$H$707,'Faturamento NNE'!$E$2:$E$707,'Infos Relatório'!$B$406,'Faturamento NNE'!$F$2:$F$707,'Infos Relatório'!$B419,'Faturamento NNE'!$AA$2:$AA$707,'Infos Relatório'!BE$1)</f>
        <v>0</v>
      </c>
      <c r="BG419" s="542">
        <f>SUMIFS('Faturamento NNE'!$K$2:$K$707,'Faturamento NNE'!$E$2:$E$707,'Infos Relatório'!$B$406,'Faturamento NNE'!$F$2:$F$707,'Infos Relatório'!$B419,'Faturamento NNE'!$AA$2:$AA$707,'Infos Relatório'!BE$1)</f>
        <v>0</v>
      </c>
      <c r="BH419" s="546">
        <f>SUMIFS('Faturamento NNE'!$P$2:$P$707,'Faturamento NNE'!$E$2:$E$707,'Infos Relatório'!$B$406,'Faturamento NNE'!$F$2:$F$707,'Infos Relatório'!$B419,'Faturamento NNE'!$AA$2:$AA$707,'Infos Relatório'!BE$1,'Faturamento NNE'!$U$2:$U$707,"Sim")+SUMIFS('Faturamento NNE'!$Q$2:$Q$707,'Faturamento NNE'!$E$2:$E$707,'Infos Relatório'!$B$406,'Faturamento NNE'!$F$2:$F$707,'Infos Relatório'!$B419,'Faturamento NNE'!$AA$2:$AA$707,'Infos Relatório'!BE$1,'Faturamento NNE'!$U$2:$U$707,"Sim")</f>
        <v>0</v>
      </c>
      <c r="BI419" s="227" t="e">
        <f t="shared" si="153"/>
        <v>#DIV/0!</v>
      </c>
      <c r="BJ419" s="545">
        <f>SUMIFS('Faturamento NNE'!$I$2:$I$707,'Faturamento NNE'!$E$2:$E$707,'Infos Relatório'!$B$406,'Faturamento NNE'!$F$2:$F$707,'Infos Relatório'!$B419,'Faturamento NNE'!$AA$2:$AA$707,'Infos Relatório'!BE$1)</f>
        <v>0</v>
      </c>
      <c r="BK419" s="541">
        <f>COUNTIFS('Faturamento NNE'!$E$2:$E$707,'Infos Relatório'!$B$406,'Faturamento NNE'!$F$2:$F$707,'Infos Relatório'!$B419,'Faturamento NNE'!$AA$2:$AA$707,'Infos Relatório'!BK$1)</f>
        <v>0</v>
      </c>
      <c r="BL419" s="542">
        <f>SUMIFS('Faturamento NNE'!$H$2:$H$707,'Faturamento NNE'!$E$2:$E$707,'Infos Relatório'!$B$406,'Faturamento NNE'!$F$2:$F$707,'Infos Relatório'!$B419,'Faturamento NNE'!$AA$2:$AA$707,'Infos Relatório'!BK$1)</f>
        <v>0</v>
      </c>
      <c r="BM419" s="542">
        <f>SUMIFS('Faturamento NNE'!$K$2:$K$707,'Faturamento NNE'!$E$2:$E$707,'Infos Relatório'!$B$406,'Faturamento NNE'!$F$2:$F$707,'Infos Relatório'!$B419,'Faturamento NNE'!$AA$2:$AA$707,'Infos Relatório'!BK$1)</f>
        <v>0</v>
      </c>
      <c r="BN419" s="546">
        <f>SUMIFS('Faturamento NNE'!$P$2:$P$707,'Faturamento NNE'!$E$2:$E$707,'Infos Relatório'!$B$406,'Faturamento NNE'!$F$2:$F$707,'Infos Relatório'!$B419,'Faturamento NNE'!$AA$2:$AA$707,'Infos Relatório'!BK$1,'Faturamento NNE'!$U$2:$U$707,"Sim")+SUMIFS('Faturamento NNE'!$Q$2:$Q$707,'Faturamento NNE'!$E$2:$E$707,'Infos Relatório'!$B$406,'Faturamento NNE'!$F$2:$F$707,'Infos Relatório'!$B419,'Faturamento NNE'!$AA$2:$AA$707,'Infos Relatório'!BK$1,'Faturamento NNE'!$U$2:$U$707,"Sim")</f>
        <v>0</v>
      </c>
      <c r="BO419" s="227" t="e">
        <f t="shared" si="154"/>
        <v>#DIV/0!</v>
      </c>
      <c r="BP419" s="545">
        <f>SUMIFS('Faturamento NNE'!$I$2:$I$707,'Faturamento NNE'!$E$2:$E$707,'Infos Relatório'!$B$406,'Faturamento NNE'!$F$2:$F$707,'Infos Relatório'!$B419,'Faturamento NNE'!$AA$2:$AA$707,'Infos Relatório'!BK$1)</f>
        <v>0</v>
      </c>
      <c r="BQ419" s="541">
        <f>COUNTIFS('Faturamento NNE'!$E$2:$E$707,'Infos Relatório'!$B$406,'Faturamento NNE'!$F$2:$F$707,'Infos Relatório'!$B419,'Faturamento NNE'!$AA$2:$AA$707,'Infos Relatório'!BQ$1)</f>
        <v>0</v>
      </c>
      <c r="BR419" s="542">
        <f>SUMIFS('Faturamento NNE'!$H$2:$H$707,'Faturamento NNE'!$E$2:$E$707,'Infos Relatório'!$B$406,'Faturamento NNE'!$F$2:$F$707,'Infos Relatório'!$B419,'Faturamento NNE'!$AA$2:$AA$707,'Infos Relatório'!BQ$1)</f>
        <v>0</v>
      </c>
      <c r="BS419" s="542">
        <f>SUMIFS('Faturamento NNE'!$K$2:$K$707,'Faturamento NNE'!$E$2:$E$707,'Infos Relatório'!$B$406,'Faturamento NNE'!$F$2:$F$707,'Infos Relatório'!$B419,'Faturamento NNE'!$AA$2:$AA$707,'Infos Relatório'!BQ$1)</f>
        <v>0</v>
      </c>
      <c r="BT419" s="546">
        <f>SUMIFS('Faturamento NNE'!$P$2:$P$707,'Faturamento NNE'!$E$2:$E$707,'Infos Relatório'!$B$406,'Faturamento NNE'!$F$2:$F$707,'Infos Relatório'!$B419,'Faturamento NNE'!$AA$2:$AA$707,'Infos Relatório'!BQ$1,'Faturamento NNE'!$U$2:$U$707,"Sim")+SUMIFS('Faturamento NNE'!$Q$2:$Q$707,'Faturamento NNE'!$E$2:$E$707,'Infos Relatório'!$B$406,'Faturamento NNE'!$F$2:$F$707,'Infos Relatório'!$B419,'Faturamento NNE'!$AA$2:$AA$707,'Infos Relatório'!BQ$1,'Faturamento NNE'!$U$2:$U$707,"Sim")</f>
        <v>0</v>
      </c>
      <c r="BU419" s="227" t="e">
        <f t="shared" si="155"/>
        <v>#DIV/0!</v>
      </c>
      <c r="BV419" s="545">
        <f>SUMIFS('Faturamento NNE'!$I$2:$I$707,'Faturamento NNE'!$E$2:$E$707,'Infos Relatório'!$B$406,'Faturamento NNE'!$F$2:$F$707,'Infos Relatório'!$B419,'Faturamento NNE'!$AA$2:$AA$707,'Infos Relatório'!BQ$1)</f>
        <v>0</v>
      </c>
    </row>
    <row r="420" spans="2:74">
      <c r="B420" s="217" t="s">
        <v>143</v>
      </c>
      <c r="C420" s="541">
        <f>COUNTIFS('Faturamento NNE'!$E$2:$E$707,'Infos Relatório'!$B$406,'Faturamento NNE'!$F$2:$F$707,'Infos Relatório'!$B420,'Faturamento NNE'!$AA$2:$AA$707,'Infos Relatório'!C$1)</f>
        <v>0</v>
      </c>
      <c r="D420" s="542">
        <f>SUMIFS('Faturamento NNE'!$H$2:$H$707,'Faturamento NNE'!$E$2:$E$707,'Infos Relatório'!$B$406,'Faturamento NNE'!$F$2:$F$707,'Infos Relatório'!$B420,'Faturamento NNE'!$AA$2:$AA$707,'Infos Relatório'!C$1)</f>
        <v>0</v>
      </c>
      <c r="E420" s="543">
        <f>SUMIFS('Faturamento NNE'!$K$2:$K$707,'Faturamento NNE'!$E$2:$E$707,'Infos Relatório'!$B$406,'Faturamento NNE'!$F$2:$F$707,'Infos Relatório'!$B420,'Faturamento NNE'!$AA$2:$AA$707,'Infos Relatório'!C$1)</f>
        <v>0</v>
      </c>
      <c r="F420" s="544">
        <f>SUMIFS('Faturamento NNE'!$P$2:$P$707,'Faturamento NNE'!$E$2:$E$707,'Infos Relatório'!$B$406,'Faturamento NNE'!$F$2:$F$707,'Infos Relatório'!$B420,'Faturamento NNE'!$AA$2:$AA$707,'Infos Relatório'!C$1,'Faturamento NNE'!$U$2:$U$707,"Sim")+SUMIFS('Faturamento NNE'!$Q$2:$Q$707,'Faturamento NNE'!$E$2:$E$707,'Infos Relatório'!$B$406,'Faturamento NNE'!$F$2:$F$707,'Infos Relatório'!$B420,'Faturamento NNE'!$AA$2:$AA$707,'Infos Relatório'!C$1,'Faturamento NNE'!$U$2:$U$707,"Sim")</f>
        <v>0</v>
      </c>
      <c r="G420" s="283" t="e">
        <f t="shared" si="144"/>
        <v>#DIV/0!</v>
      </c>
      <c r="H420" s="545">
        <f>SUMIFS('Faturamento NNE'!$I$2:$I$707,'Faturamento NNE'!$E$2:$E$707,'Infos Relatório'!$B$406,'Faturamento NNE'!$F$2:$F$707,'Infos Relatório'!$B420,'Faturamento NNE'!$AA$2:$AA$707,'Infos Relatório'!C$1)</f>
        <v>0</v>
      </c>
      <c r="I420" s="541">
        <f>COUNTIFS('Faturamento NNE'!$E$2:$E$707,'Infos Relatório'!$B$406,'Faturamento NNE'!$F$2:$F$707,'Infos Relatório'!$B420,'Faturamento NNE'!$AA$2:$AA$707,'Infos Relatório'!I$1)</f>
        <v>0</v>
      </c>
      <c r="J420" s="542">
        <f>SUMIFS('Faturamento NNE'!$H$2:$H$707,'Faturamento NNE'!$E$2:$E$707,'Infos Relatório'!$B$406,'Faturamento NNE'!$F$2:$F$707,'Infos Relatório'!$B420,'Faturamento NNE'!$AA$2:$AA$707,'Infos Relatório'!I$1)</f>
        <v>0</v>
      </c>
      <c r="K420" s="543">
        <f>SUMIFS('Faturamento NNE'!$K$2:$K$707,'Faturamento NNE'!$E$2:$E$707,'Infos Relatório'!$B$406,'Faturamento NNE'!$F$2:$F$707,'Infos Relatório'!$B420,'Faturamento NNE'!$AA$2:$AA$707,'Infos Relatório'!I$1)</f>
        <v>0</v>
      </c>
      <c r="L420" s="544">
        <f>SUMIFS('Faturamento NNE'!$P$2:$P$707,'Faturamento NNE'!$E$2:$E$707,'Infos Relatório'!$B$406,'Faturamento NNE'!$F$2:$F$707,'Infos Relatório'!$B420,'Faturamento NNE'!$AA$2:$AA$707,'Infos Relatório'!I$1,'Faturamento NNE'!$U$2:$U$707,"Sim")+SUMIFS('Faturamento NNE'!$Q$2:$Q$707,'Faturamento NNE'!$E$2:$E$707,'Infos Relatório'!$B$406,'Faturamento NNE'!$F$2:$F$707,'Infos Relatório'!$B420,'Faturamento NNE'!$AA$2:$AA$707,'Infos Relatório'!I$1,'Faturamento NNE'!$U$2:$U$707,"Sim")</f>
        <v>0</v>
      </c>
      <c r="M420" s="283" t="e">
        <f t="shared" si="145"/>
        <v>#DIV/0!</v>
      </c>
      <c r="N420" s="545">
        <f>SUMIFS('Faturamento NNE'!$I$2:$I$707,'Faturamento NNE'!$E$2:$E$707,'Infos Relatório'!$B$406,'Faturamento NNE'!$F$2:$F$707,'Infos Relatório'!$B420,'Faturamento NNE'!$AA$2:$AA$707,'Infos Relatório'!I$1)</f>
        <v>0</v>
      </c>
      <c r="O420" s="541">
        <f>COUNTIFS('Faturamento NNE'!$E$2:$E$707,'Infos Relatório'!$B$406,'Faturamento NNE'!$F$2:$F$707,'Infos Relatório'!$B420,'Faturamento NNE'!$AA$2:$AA$707,'Infos Relatório'!O$1)</f>
        <v>0</v>
      </c>
      <c r="P420" s="542">
        <f>SUMIFS('Faturamento NNE'!$H$2:$H$707,'Faturamento NNE'!$E$2:$E$707,'Infos Relatório'!$B$406,'Faturamento NNE'!$F$2:$F$707,'Infos Relatório'!$B420,'Faturamento NNE'!$AA$2:$AA$707,'Infos Relatório'!O$1)</f>
        <v>0</v>
      </c>
      <c r="Q420" s="542">
        <f>SUMIFS('Faturamento NNE'!$K$2:$K$707,'Faturamento NNE'!$E$2:$E$707,'Infos Relatório'!$B$406,'Faturamento NNE'!$F$2:$F$707,'Infos Relatório'!$B420,'Faturamento NNE'!$AA$2:$AA$707,'Infos Relatório'!O$1)</f>
        <v>0</v>
      </c>
      <c r="R420" s="546">
        <f>SUMIFS('Faturamento NNE'!$P$2:$P$707,'Faturamento NNE'!$E$2:$E$707,'Infos Relatório'!$B$406,'Faturamento NNE'!$F$2:$F$707,'Infos Relatório'!$B420,'Faturamento NNE'!$AA$2:$AA$707,'Infos Relatório'!O$1,'Faturamento NNE'!$U$2:$U$707,"Sim")+SUMIFS('Faturamento NNE'!$Q$2:$Q$707,'Faturamento NNE'!$E$2:$E$707,'Infos Relatório'!$B$406,'Faturamento NNE'!$F$2:$F$707,'Infos Relatório'!$B420,'Faturamento NNE'!$AA$2:$AA$707,'Infos Relatório'!O$1,'Faturamento NNE'!$U$2:$U$707,"Sim")</f>
        <v>0</v>
      </c>
      <c r="S420" s="227" t="e">
        <f t="shared" si="146"/>
        <v>#DIV/0!</v>
      </c>
      <c r="T420" s="545">
        <f>SUMIFS('Faturamento NNE'!$I$2:$I$707,'Faturamento NNE'!$E$2:$E$707,'Infos Relatório'!$B$406,'Faturamento NNE'!$F$2:$F$707,'Infos Relatório'!$B420,'Faturamento NNE'!$AA$2:$AA$707,'Infos Relatório'!O$1)</f>
        <v>0</v>
      </c>
      <c r="U420" s="541">
        <f>COUNTIFS('Faturamento NNE'!$E$2:$E$707,'Infos Relatório'!$B$406,'Faturamento NNE'!$F$2:$F$707,'Infos Relatório'!$B420,'Faturamento NNE'!$AA$2:$AA$707,'Infos Relatório'!U$1)</f>
        <v>0</v>
      </c>
      <c r="V420" s="542">
        <f>SUMIFS('Faturamento NNE'!$H$2:$H$707,'Faturamento NNE'!$E$2:$E$707,'Infos Relatório'!$B$406,'Faturamento NNE'!$F$2:$F$707,'Infos Relatório'!$B420,'Faturamento NNE'!$AA$2:$AA$707,'Infos Relatório'!U$1)</f>
        <v>0</v>
      </c>
      <c r="W420" s="542">
        <f>SUMIFS('Faturamento NNE'!$K$2:$K$707,'Faturamento NNE'!$E$2:$E$707,'Infos Relatório'!$B$406,'Faturamento NNE'!$F$2:$F$707,'Infos Relatório'!$B420,'Faturamento NNE'!$AA$2:$AA$707,'Infos Relatório'!U$1)</f>
        <v>0</v>
      </c>
      <c r="X420" s="546">
        <f>SUMIFS('Faturamento NNE'!$P$2:$P$707,'Faturamento NNE'!$E$2:$E$707,'Infos Relatório'!$B$406,'Faturamento NNE'!$F$2:$F$707,'Infos Relatório'!$B420,'Faturamento NNE'!$AA$2:$AA$707,'Infos Relatório'!U$1,'Faturamento NNE'!$U$2:$U$707,"Sim")+SUMIFS('Faturamento NNE'!$Q$2:$Q$707,'Faturamento NNE'!$E$2:$E$707,'Infos Relatório'!$B$406,'Faturamento NNE'!$F$2:$F$707,'Infos Relatório'!$B420,'Faturamento NNE'!$AA$2:$AA$707,'Infos Relatório'!U$1,'Faturamento NNE'!$U$2:$U$707,"Sim")</f>
        <v>0</v>
      </c>
      <c r="Y420" s="227" t="e">
        <f t="shared" si="147"/>
        <v>#DIV/0!</v>
      </c>
      <c r="Z420" s="545">
        <f>SUMIFS('Faturamento NNE'!$I$2:$I$707,'Faturamento NNE'!$E$2:$E$707,'Infos Relatório'!$B$406,'Faturamento NNE'!$F$2:$F$707,'Infos Relatório'!$B420,'Faturamento NNE'!$AA$2:$AA$707,'Infos Relatório'!U$1)</f>
        <v>0</v>
      </c>
      <c r="AA420" s="541">
        <f>COUNTIFS('Faturamento NNE'!$E$2:$E$707,'Infos Relatório'!$B$406,'Faturamento NNE'!$F$2:$F$707,'Infos Relatório'!$B420,'Faturamento NNE'!$AA$2:$AA$707,'Infos Relatório'!AA$1)</f>
        <v>0</v>
      </c>
      <c r="AB420" s="542">
        <f>SUMIFS('Faturamento NNE'!$H$2:$H$707,'Faturamento NNE'!$E$2:$E$707,'Infos Relatório'!$B$406,'Faturamento NNE'!$F$2:$F$707,'Infos Relatório'!$B420,'Faturamento NNE'!$AA$2:$AA$707,'Infos Relatório'!AA$1)</f>
        <v>0</v>
      </c>
      <c r="AC420" s="542">
        <f>SUMIFS('Faturamento NNE'!$K$2:$K$707,'Faturamento NNE'!$E$2:$E$707,'Infos Relatório'!$B$406,'Faturamento NNE'!$F$2:$F$707,'Infos Relatório'!$B420,'Faturamento NNE'!$AA$2:$AA$707,'Infos Relatório'!AA$1)</f>
        <v>0</v>
      </c>
      <c r="AD420" s="546">
        <f>SUMIFS('Faturamento NNE'!$P$2:$P$707,'Faturamento NNE'!$E$2:$E$707,'Infos Relatório'!$B$406,'Faturamento NNE'!$F$2:$F$707,'Infos Relatório'!$B420,'Faturamento NNE'!$AA$2:$AA$707,'Infos Relatório'!AA$1,'Faturamento NNE'!$U$2:$U$707,"Sim")+SUMIFS('Faturamento NNE'!$Q$2:$Q$707,'Faturamento NNE'!$E$2:$E$707,'Infos Relatório'!$B$406,'Faturamento NNE'!$F$2:$F$707,'Infos Relatório'!$B420,'Faturamento NNE'!$AA$2:$AA$707,'Infos Relatório'!AA$1,'Faturamento NNE'!$U$2:$U$707,"Sim")</f>
        <v>0</v>
      </c>
      <c r="AE420" s="227" t="e">
        <f t="shared" si="148"/>
        <v>#DIV/0!</v>
      </c>
      <c r="AF420" s="545">
        <f>SUMIFS('Faturamento NNE'!$I$2:$I$707,'Faturamento NNE'!$E$2:$E$707,'Infos Relatório'!$B$406,'Faturamento NNE'!$F$2:$F$707,'Infos Relatório'!$B420,'Faturamento NNE'!$AA$2:$AA$707,'Infos Relatório'!AA$1)</f>
        <v>0</v>
      </c>
      <c r="AG420" s="541">
        <f>COUNTIFS('Faturamento NNE'!$E$2:$E$707,'Infos Relatório'!$B$406,'Faturamento NNE'!$F$2:$F$707,'Infos Relatório'!$B420,'Faturamento NNE'!$AA$2:$AA$707,'Infos Relatório'!AG$1)</f>
        <v>0</v>
      </c>
      <c r="AH420" s="542">
        <f>SUMIFS('Faturamento NNE'!$H$2:$H$707,'Faturamento NNE'!$E$2:$E$707,'Infos Relatório'!$B$406,'Faturamento NNE'!$F$2:$F$707,'Infos Relatório'!$B420,'Faturamento NNE'!$AA$2:$AA$707,'Infos Relatório'!AG$1)</f>
        <v>0</v>
      </c>
      <c r="AI420" s="542">
        <f>SUMIFS('Faturamento NNE'!$K$2:$K$707,'Faturamento NNE'!$E$2:$E$707,'Infos Relatório'!$B$406,'Faturamento NNE'!$F$2:$F$707,'Infos Relatório'!$B420,'Faturamento NNE'!$AA$2:$AA$707,'Infos Relatório'!AG$1)</f>
        <v>0</v>
      </c>
      <c r="AJ420" s="546">
        <f>SUMIFS('Faturamento NNE'!$P$2:$P$707,'Faturamento NNE'!$E$2:$E$707,'Infos Relatório'!$B$406,'Faturamento NNE'!$F$2:$F$707,'Infos Relatório'!$B420,'Faturamento NNE'!$AA$2:$AA$707,'Infos Relatório'!AG$1,'Faturamento NNE'!$U$2:$U$707,"Sim")+SUMIFS('Faturamento NNE'!$Q$2:$Q$707,'Faturamento NNE'!$E$2:$E$707,'Infos Relatório'!$B$406,'Faturamento NNE'!$F$2:$F$707,'Infos Relatório'!$B420,'Faturamento NNE'!$AA$2:$AA$707,'Infos Relatório'!AG$1,'Faturamento NNE'!$U$2:$U$707,"Sim")</f>
        <v>0</v>
      </c>
      <c r="AK420" s="227" t="e">
        <f t="shared" si="149"/>
        <v>#DIV/0!</v>
      </c>
      <c r="AL420" s="545">
        <f>SUMIFS('Faturamento NNE'!$I$2:$I$707,'Faturamento NNE'!$E$2:$E$707,'Infos Relatório'!$B$406,'Faturamento NNE'!$F$2:$F$707,'Infos Relatório'!$B420,'Faturamento NNE'!$AA$2:$AA$707,'Infos Relatório'!AG$1)</f>
        <v>0</v>
      </c>
      <c r="AM420" s="541">
        <f>COUNTIFS('Faturamento NNE'!$E$2:$E$707,'Infos Relatório'!$B$406,'Faturamento NNE'!$F$2:$F$707,'Infos Relatório'!$B420,'Faturamento NNE'!$AA$2:$AA$707,'Infos Relatório'!AM$1)</f>
        <v>0</v>
      </c>
      <c r="AN420" s="542">
        <f>SUMIFS('Faturamento NNE'!$H$2:$H$707,'Faturamento NNE'!$E$2:$E$707,'Infos Relatório'!$B$406,'Faturamento NNE'!$F$2:$F$707,'Infos Relatório'!$B420,'Faturamento NNE'!$AA$2:$AA$707,'Infos Relatório'!AM$1)</f>
        <v>0</v>
      </c>
      <c r="AO420" s="542">
        <f>SUMIFS('Faturamento NNE'!$K$2:$K$707,'Faturamento NNE'!$E$2:$E$707,'Infos Relatório'!$B$406,'Faturamento NNE'!$F$2:$F$707,'Infos Relatório'!$B420,'Faturamento NNE'!$AA$2:$AA$707,'Infos Relatório'!AM$1)</f>
        <v>0</v>
      </c>
      <c r="AP420" s="546">
        <f>SUMIFS('Faturamento NNE'!$P$2:$P$707,'Faturamento NNE'!$E$2:$E$707,'Infos Relatório'!$B$406,'Faturamento NNE'!$F$2:$F$707,'Infos Relatório'!$B420,'Faturamento NNE'!$AA$2:$AA$707,'Infos Relatório'!AM$1,'Faturamento NNE'!$U$2:$U$707,"Sim")+SUMIFS('Faturamento NNE'!$Q$2:$Q$707,'Faturamento NNE'!$E$2:$E$707,'Infos Relatório'!$B$406,'Faturamento NNE'!$F$2:$F$707,'Infos Relatório'!$B420,'Faturamento NNE'!$AA$2:$AA$707,'Infos Relatório'!AM$1,'Faturamento NNE'!$U$2:$U$707,"Sim")</f>
        <v>0</v>
      </c>
      <c r="AQ420" s="227" t="e">
        <f t="shared" si="150"/>
        <v>#DIV/0!</v>
      </c>
      <c r="AR420" s="545">
        <f>SUMIFS('Faturamento NNE'!$I$2:$I$707,'Faturamento NNE'!$E$2:$E$707,'Infos Relatório'!$B$406,'Faturamento NNE'!$F$2:$F$707,'Infos Relatório'!$B420,'Faturamento NNE'!$AA$2:$AA$707,'Infos Relatório'!AM$1)</f>
        <v>0</v>
      </c>
      <c r="AS420" s="541">
        <f>COUNTIFS('Faturamento NNE'!$E$2:$E$707,'Infos Relatório'!$B$406,'Faturamento NNE'!$F$2:$F$707,'Infos Relatório'!$B420,'Faturamento NNE'!$AA$2:$AA$707,'Infos Relatório'!AS$1)</f>
        <v>0</v>
      </c>
      <c r="AT420" s="542">
        <f>SUMIFS('Faturamento NNE'!$H$2:$H$707,'Faturamento NNE'!$E$2:$E$707,'Infos Relatório'!$B$406,'Faturamento NNE'!$F$2:$F$707,'Infos Relatório'!$B420,'Faturamento NNE'!$AA$2:$AA$707,'Infos Relatório'!AS$1)</f>
        <v>0</v>
      </c>
      <c r="AU420" s="542">
        <f>SUMIFS('Faturamento NNE'!$K$2:$K$707,'Faturamento NNE'!$E$2:$E$707,'Infos Relatório'!$B$406,'Faturamento NNE'!$F$2:$F$707,'Infos Relatório'!$B420,'Faturamento NNE'!$AA$2:$AA$707,'Infos Relatório'!AS$1)</f>
        <v>0</v>
      </c>
      <c r="AV420" s="546">
        <f>SUMIFS('Faturamento NNE'!$P$2:$P$707,'Faturamento NNE'!$E$2:$E$707,'Infos Relatório'!$B$406,'Faturamento NNE'!$F$2:$F$707,'Infos Relatório'!$B420,'Faturamento NNE'!$AA$2:$AA$707,'Infos Relatório'!AS$1,'Faturamento NNE'!$U$2:$U$707,"Sim")+SUMIFS('Faturamento NNE'!$Q$2:$Q$707,'Faturamento NNE'!$E$2:$E$707,'Infos Relatório'!$B$406,'Faturamento NNE'!$F$2:$F$707,'Infos Relatório'!$B420,'Faturamento NNE'!$AA$2:$AA$707,'Infos Relatório'!AS$1,'Faturamento NNE'!$U$2:$U$707,"Sim")</f>
        <v>0</v>
      </c>
      <c r="AW420" s="227" t="e">
        <f t="shared" si="151"/>
        <v>#DIV/0!</v>
      </c>
      <c r="AX420" s="545">
        <f>SUMIFS('Faturamento NNE'!$I$2:$I$707,'Faturamento NNE'!$E$2:$E$707,'Infos Relatório'!$B$406,'Faturamento NNE'!$F$2:$F$707,'Infos Relatório'!$B420,'Faturamento NNE'!$AA$2:$AA$707,'Infos Relatório'!AS$1)</f>
        <v>0</v>
      </c>
      <c r="AY420" s="541">
        <f>COUNTIFS('Faturamento NNE'!$E$2:$E$707,'Infos Relatório'!$B$406,'Faturamento NNE'!$F$2:$F$707,'Infos Relatório'!$B420,'Faturamento NNE'!$AA$2:$AA$707,'Infos Relatório'!AY$1)</f>
        <v>0</v>
      </c>
      <c r="AZ420" s="542">
        <f>SUMIFS('Faturamento NNE'!$H$2:$H$707,'Faturamento NNE'!$E$2:$E$707,'Infos Relatório'!$B$406,'Faturamento NNE'!$F$2:$F$707,'Infos Relatório'!$B420,'Faturamento NNE'!$AA$2:$AA$707,'Infos Relatório'!AY$1)</f>
        <v>0</v>
      </c>
      <c r="BA420" s="542">
        <f>SUMIFS('Faturamento NNE'!$K$2:$K$707,'Faturamento NNE'!$E$2:$E$707,'Infos Relatório'!$B$406,'Faturamento NNE'!$F$2:$F$707,'Infos Relatório'!$B420,'Faturamento NNE'!$AA$2:$AA$707,'Infos Relatório'!AY$1)</f>
        <v>0</v>
      </c>
      <c r="BB420" s="546">
        <f>SUMIFS('Faturamento NNE'!$P$2:$P$707,'Faturamento NNE'!$E$2:$E$707,'Infos Relatório'!$B$406,'Faturamento NNE'!$F$2:$F$707,'Infos Relatório'!$B420,'Faturamento NNE'!$AA$2:$AA$707,'Infos Relatório'!AY$1,'Faturamento NNE'!$U$2:$U$707,"Sim")+SUMIFS('Faturamento NNE'!$Q$2:$Q$707,'Faturamento NNE'!$E$2:$E$707,'Infos Relatório'!$B$406,'Faturamento NNE'!$F$2:$F$707,'Infos Relatório'!$B420,'Faturamento NNE'!$AA$2:$AA$707,'Infos Relatório'!AY$1,'Faturamento NNE'!$U$2:$U$707,"Sim")</f>
        <v>0</v>
      </c>
      <c r="BC420" s="227" t="e">
        <f t="shared" si="152"/>
        <v>#DIV/0!</v>
      </c>
      <c r="BD420" s="545">
        <f>SUMIFS('Faturamento NNE'!$I$2:$I$707,'Faturamento NNE'!$E$2:$E$707,'Infos Relatório'!$B$406,'Faturamento NNE'!$F$2:$F$707,'Infos Relatório'!$B420,'Faturamento NNE'!$AA$2:$AA$707,'Infos Relatório'!AY$1)</f>
        <v>0</v>
      </c>
      <c r="BE420" s="541">
        <f>COUNTIFS('Faturamento NNE'!$E$2:$E$707,'Infos Relatório'!$B$406,'Faturamento NNE'!$F$2:$F$707,'Infos Relatório'!$B420,'Faturamento NNE'!$AA$2:$AA$707,'Infos Relatório'!BE$1)</f>
        <v>0</v>
      </c>
      <c r="BF420" s="542">
        <f>SUMIFS('Faturamento NNE'!$H$2:$H$707,'Faturamento NNE'!$E$2:$E$707,'Infos Relatório'!$B$406,'Faturamento NNE'!$F$2:$F$707,'Infos Relatório'!$B420,'Faturamento NNE'!$AA$2:$AA$707,'Infos Relatório'!BE$1)</f>
        <v>0</v>
      </c>
      <c r="BG420" s="542">
        <f>SUMIFS('Faturamento NNE'!$K$2:$K$707,'Faturamento NNE'!$E$2:$E$707,'Infos Relatório'!$B$406,'Faturamento NNE'!$F$2:$F$707,'Infos Relatório'!$B420,'Faturamento NNE'!$AA$2:$AA$707,'Infos Relatório'!BE$1)</f>
        <v>0</v>
      </c>
      <c r="BH420" s="546">
        <f>SUMIFS('Faturamento NNE'!$P$2:$P$707,'Faturamento NNE'!$E$2:$E$707,'Infos Relatório'!$B$406,'Faturamento NNE'!$F$2:$F$707,'Infos Relatório'!$B420,'Faturamento NNE'!$AA$2:$AA$707,'Infos Relatório'!BE$1,'Faturamento NNE'!$U$2:$U$707,"Sim")+SUMIFS('Faturamento NNE'!$Q$2:$Q$707,'Faturamento NNE'!$E$2:$E$707,'Infos Relatório'!$B$406,'Faturamento NNE'!$F$2:$F$707,'Infos Relatório'!$B420,'Faturamento NNE'!$AA$2:$AA$707,'Infos Relatório'!BE$1,'Faturamento NNE'!$U$2:$U$707,"Sim")</f>
        <v>0</v>
      </c>
      <c r="BI420" s="227" t="e">
        <f t="shared" si="153"/>
        <v>#DIV/0!</v>
      </c>
      <c r="BJ420" s="545">
        <f>SUMIFS('Faturamento NNE'!$I$2:$I$707,'Faturamento NNE'!$E$2:$E$707,'Infos Relatório'!$B$406,'Faturamento NNE'!$F$2:$F$707,'Infos Relatório'!$B420,'Faturamento NNE'!$AA$2:$AA$707,'Infos Relatório'!BE$1)</f>
        <v>0</v>
      </c>
      <c r="BK420" s="541">
        <f>COUNTIFS('Faturamento NNE'!$E$2:$E$707,'Infos Relatório'!$B$406,'Faturamento NNE'!$F$2:$F$707,'Infos Relatório'!$B420,'Faturamento NNE'!$AA$2:$AA$707,'Infos Relatório'!BK$1)</f>
        <v>0</v>
      </c>
      <c r="BL420" s="542">
        <f>SUMIFS('Faturamento NNE'!$H$2:$H$707,'Faturamento NNE'!$E$2:$E$707,'Infos Relatório'!$B$406,'Faturamento NNE'!$F$2:$F$707,'Infos Relatório'!$B420,'Faturamento NNE'!$AA$2:$AA$707,'Infos Relatório'!BK$1)</f>
        <v>0</v>
      </c>
      <c r="BM420" s="542">
        <f>SUMIFS('Faturamento NNE'!$K$2:$K$707,'Faturamento NNE'!$E$2:$E$707,'Infos Relatório'!$B$406,'Faturamento NNE'!$F$2:$F$707,'Infos Relatório'!$B420,'Faturamento NNE'!$AA$2:$AA$707,'Infos Relatório'!BK$1)</f>
        <v>0</v>
      </c>
      <c r="BN420" s="546">
        <f>SUMIFS('Faturamento NNE'!$P$2:$P$707,'Faturamento NNE'!$E$2:$E$707,'Infos Relatório'!$B$406,'Faturamento NNE'!$F$2:$F$707,'Infos Relatório'!$B420,'Faturamento NNE'!$AA$2:$AA$707,'Infos Relatório'!BK$1,'Faturamento NNE'!$U$2:$U$707,"Sim")+SUMIFS('Faturamento NNE'!$Q$2:$Q$707,'Faturamento NNE'!$E$2:$E$707,'Infos Relatório'!$B$406,'Faturamento NNE'!$F$2:$F$707,'Infos Relatório'!$B420,'Faturamento NNE'!$AA$2:$AA$707,'Infos Relatório'!BK$1,'Faturamento NNE'!$U$2:$U$707,"Sim")</f>
        <v>0</v>
      </c>
      <c r="BO420" s="227" t="e">
        <f t="shared" si="154"/>
        <v>#DIV/0!</v>
      </c>
      <c r="BP420" s="545">
        <f>SUMIFS('Faturamento NNE'!$I$2:$I$707,'Faturamento NNE'!$E$2:$E$707,'Infos Relatório'!$B$406,'Faturamento NNE'!$F$2:$F$707,'Infos Relatório'!$B420,'Faturamento NNE'!$AA$2:$AA$707,'Infos Relatório'!BK$1)</f>
        <v>0</v>
      </c>
      <c r="BQ420" s="541">
        <f>COUNTIFS('Faturamento NNE'!$E$2:$E$707,'Infos Relatório'!$B$406,'Faturamento NNE'!$F$2:$F$707,'Infos Relatório'!$B420,'Faturamento NNE'!$AA$2:$AA$707,'Infos Relatório'!BQ$1)</f>
        <v>0</v>
      </c>
      <c r="BR420" s="542">
        <f>SUMIFS('Faturamento NNE'!$H$2:$H$707,'Faturamento NNE'!$E$2:$E$707,'Infos Relatório'!$B$406,'Faturamento NNE'!$F$2:$F$707,'Infos Relatório'!$B420,'Faturamento NNE'!$AA$2:$AA$707,'Infos Relatório'!BQ$1)</f>
        <v>0</v>
      </c>
      <c r="BS420" s="542">
        <f>SUMIFS('Faturamento NNE'!$K$2:$K$707,'Faturamento NNE'!$E$2:$E$707,'Infos Relatório'!$B$406,'Faturamento NNE'!$F$2:$F$707,'Infos Relatório'!$B420,'Faturamento NNE'!$AA$2:$AA$707,'Infos Relatório'!BQ$1)</f>
        <v>0</v>
      </c>
      <c r="BT420" s="546">
        <f>SUMIFS('Faturamento NNE'!$P$2:$P$707,'Faturamento NNE'!$E$2:$E$707,'Infos Relatório'!$B$406,'Faturamento NNE'!$F$2:$F$707,'Infos Relatório'!$B420,'Faturamento NNE'!$AA$2:$AA$707,'Infos Relatório'!BQ$1,'Faturamento NNE'!$U$2:$U$707,"Sim")+SUMIFS('Faturamento NNE'!$Q$2:$Q$707,'Faturamento NNE'!$E$2:$E$707,'Infos Relatório'!$B$406,'Faturamento NNE'!$F$2:$F$707,'Infos Relatório'!$B420,'Faturamento NNE'!$AA$2:$AA$707,'Infos Relatório'!BQ$1,'Faturamento NNE'!$U$2:$U$707,"Sim")</f>
        <v>0</v>
      </c>
      <c r="BU420" s="227" t="e">
        <f t="shared" si="155"/>
        <v>#DIV/0!</v>
      </c>
      <c r="BV420" s="545">
        <f>SUMIFS('Faturamento NNE'!$I$2:$I$707,'Faturamento NNE'!$E$2:$E$707,'Infos Relatório'!$B$406,'Faturamento NNE'!$F$2:$F$707,'Infos Relatório'!$B420,'Faturamento NNE'!$AA$2:$AA$707,'Infos Relatório'!BQ$1)</f>
        <v>0</v>
      </c>
    </row>
    <row r="421" spans="2:74">
      <c r="B421" s="217" t="s">
        <v>144</v>
      </c>
      <c r="C421" s="541">
        <f>COUNTIFS('Faturamento NNE'!$E$2:$E$707,'Infos Relatório'!$B$406,'Faturamento NNE'!$F$2:$F$707,'Infos Relatório'!$B421,'Faturamento NNE'!$AA$2:$AA$707,'Infos Relatório'!C$1)</f>
        <v>0</v>
      </c>
      <c r="D421" s="542">
        <f>SUMIFS('Faturamento NNE'!$H$2:$H$707,'Faturamento NNE'!$E$2:$E$707,'Infos Relatório'!$B$406,'Faturamento NNE'!$F$2:$F$707,'Infos Relatório'!$B421,'Faturamento NNE'!$AA$2:$AA$707,'Infos Relatório'!C$1)</f>
        <v>0</v>
      </c>
      <c r="E421" s="543">
        <f>SUMIFS('Faturamento NNE'!$K$2:$K$707,'Faturamento NNE'!$E$2:$E$707,'Infos Relatório'!$B$406,'Faturamento NNE'!$F$2:$F$707,'Infos Relatório'!$B421,'Faturamento NNE'!$AA$2:$AA$707,'Infos Relatório'!C$1)</f>
        <v>0</v>
      </c>
      <c r="F421" s="544">
        <f>SUMIFS('Faturamento NNE'!$P$2:$P$707,'Faturamento NNE'!$E$2:$E$707,'Infos Relatório'!$B$406,'Faturamento NNE'!$F$2:$F$707,'Infos Relatório'!$B421,'Faturamento NNE'!$AA$2:$AA$707,'Infos Relatório'!C$1,'Faturamento NNE'!$U$2:$U$707,"Sim")+SUMIFS('Faturamento NNE'!$Q$2:$Q$707,'Faturamento NNE'!$E$2:$E$707,'Infos Relatório'!$B$406,'Faturamento NNE'!$F$2:$F$707,'Infos Relatório'!$B421,'Faturamento NNE'!$AA$2:$AA$707,'Infos Relatório'!C$1,'Faturamento NNE'!$U$2:$U$707,"Sim")</f>
        <v>0</v>
      </c>
      <c r="G421" s="283" t="e">
        <f t="shared" si="144"/>
        <v>#DIV/0!</v>
      </c>
      <c r="H421" s="545">
        <f>SUMIFS('Faturamento NNE'!$I$2:$I$707,'Faturamento NNE'!$E$2:$E$707,'Infos Relatório'!$B$406,'Faturamento NNE'!$F$2:$F$707,'Infos Relatório'!$B421,'Faturamento NNE'!$AA$2:$AA$707,'Infos Relatório'!C$1)</f>
        <v>0</v>
      </c>
      <c r="I421" s="541">
        <f>COUNTIFS('Faturamento NNE'!$E$2:$E$707,'Infos Relatório'!$B$406,'Faturamento NNE'!$F$2:$F$707,'Infos Relatório'!$B421,'Faturamento NNE'!$AA$2:$AA$707,'Infos Relatório'!I$1)</f>
        <v>0</v>
      </c>
      <c r="J421" s="542">
        <f>SUMIFS('Faturamento NNE'!$H$2:$H$707,'Faturamento NNE'!$E$2:$E$707,'Infos Relatório'!$B$406,'Faturamento NNE'!$F$2:$F$707,'Infos Relatório'!$B421,'Faturamento NNE'!$AA$2:$AA$707,'Infos Relatório'!I$1)</f>
        <v>0</v>
      </c>
      <c r="K421" s="543">
        <f>SUMIFS('Faturamento NNE'!$K$2:$K$707,'Faturamento NNE'!$E$2:$E$707,'Infos Relatório'!$B$406,'Faturamento NNE'!$F$2:$F$707,'Infos Relatório'!$B421,'Faturamento NNE'!$AA$2:$AA$707,'Infos Relatório'!I$1)</f>
        <v>0</v>
      </c>
      <c r="L421" s="544">
        <f>SUMIFS('Faturamento NNE'!$P$2:$P$707,'Faturamento NNE'!$E$2:$E$707,'Infos Relatório'!$B$406,'Faturamento NNE'!$F$2:$F$707,'Infos Relatório'!$B421,'Faturamento NNE'!$AA$2:$AA$707,'Infos Relatório'!I$1,'Faturamento NNE'!$U$2:$U$707,"Sim")+SUMIFS('Faturamento NNE'!$Q$2:$Q$707,'Faturamento NNE'!$E$2:$E$707,'Infos Relatório'!$B$406,'Faturamento NNE'!$F$2:$F$707,'Infos Relatório'!$B421,'Faturamento NNE'!$AA$2:$AA$707,'Infos Relatório'!I$1,'Faturamento NNE'!$U$2:$U$707,"Sim")</f>
        <v>0</v>
      </c>
      <c r="M421" s="283" t="e">
        <f t="shared" si="145"/>
        <v>#DIV/0!</v>
      </c>
      <c r="N421" s="545">
        <f>SUMIFS('Faturamento NNE'!$I$2:$I$707,'Faturamento NNE'!$E$2:$E$707,'Infos Relatório'!$B$406,'Faturamento NNE'!$F$2:$F$707,'Infos Relatório'!$B421,'Faturamento NNE'!$AA$2:$AA$707,'Infos Relatório'!I$1)</f>
        <v>0</v>
      </c>
      <c r="O421" s="541">
        <f>COUNTIFS('Faturamento NNE'!$E$2:$E$707,'Infos Relatório'!$B$406,'Faturamento NNE'!$F$2:$F$707,'Infos Relatório'!$B421,'Faturamento NNE'!$AA$2:$AA$707,'Infos Relatório'!O$1)</f>
        <v>0</v>
      </c>
      <c r="P421" s="542">
        <f>SUMIFS('Faturamento NNE'!$H$2:$H$707,'Faturamento NNE'!$E$2:$E$707,'Infos Relatório'!$B$406,'Faturamento NNE'!$F$2:$F$707,'Infos Relatório'!$B421,'Faturamento NNE'!$AA$2:$AA$707,'Infos Relatório'!O$1)</f>
        <v>0</v>
      </c>
      <c r="Q421" s="542">
        <f>SUMIFS('Faturamento NNE'!$K$2:$K$707,'Faturamento NNE'!$E$2:$E$707,'Infos Relatório'!$B$406,'Faturamento NNE'!$F$2:$F$707,'Infos Relatório'!$B421,'Faturamento NNE'!$AA$2:$AA$707,'Infos Relatório'!O$1)</f>
        <v>0</v>
      </c>
      <c r="R421" s="546">
        <f>SUMIFS('Faturamento NNE'!$P$2:$P$707,'Faturamento NNE'!$E$2:$E$707,'Infos Relatório'!$B$406,'Faturamento NNE'!$F$2:$F$707,'Infos Relatório'!$B421,'Faturamento NNE'!$AA$2:$AA$707,'Infos Relatório'!O$1,'Faturamento NNE'!$U$2:$U$707,"Sim")+SUMIFS('Faturamento NNE'!$Q$2:$Q$707,'Faturamento NNE'!$E$2:$E$707,'Infos Relatório'!$B$406,'Faturamento NNE'!$F$2:$F$707,'Infos Relatório'!$B421,'Faturamento NNE'!$AA$2:$AA$707,'Infos Relatório'!O$1,'Faturamento NNE'!$U$2:$U$707,"Sim")</f>
        <v>0</v>
      </c>
      <c r="S421" s="227" t="e">
        <f t="shared" si="146"/>
        <v>#DIV/0!</v>
      </c>
      <c r="T421" s="545">
        <f>SUMIFS('Faturamento NNE'!$I$2:$I$707,'Faturamento NNE'!$E$2:$E$707,'Infos Relatório'!$B$406,'Faturamento NNE'!$F$2:$F$707,'Infos Relatório'!$B421,'Faturamento NNE'!$AA$2:$AA$707,'Infos Relatório'!O$1)</f>
        <v>0</v>
      </c>
      <c r="U421" s="541">
        <f>COUNTIFS('Faturamento NNE'!$E$2:$E$707,'Infos Relatório'!$B$406,'Faturamento NNE'!$F$2:$F$707,'Infos Relatório'!$B421,'Faturamento NNE'!$AA$2:$AA$707,'Infos Relatório'!U$1)</f>
        <v>0</v>
      </c>
      <c r="V421" s="542">
        <f>SUMIFS('Faturamento NNE'!$H$2:$H$707,'Faturamento NNE'!$E$2:$E$707,'Infos Relatório'!$B$406,'Faturamento NNE'!$F$2:$F$707,'Infos Relatório'!$B421,'Faturamento NNE'!$AA$2:$AA$707,'Infos Relatório'!U$1)</f>
        <v>0</v>
      </c>
      <c r="W421" s="542">
        <f>SUMIFS('Faturamento NNE'!$K$2:$K$707,'Faturamento NNE'!$E$2:$E$707,'Infos Relatório'!$B$406,'Faturamento NNE'!$F$2:$F$707,'Infos Relatório'!$B421,'Faturamento NNE'!$AA$2:$AA$707,'Infos Relatório'!U$1)</f>
        <v>0</v>
      </c>
      <c r="X421" s="546">
        <f>SUMIFS('Faturamento NNE'!$P$2:$P$707,'Faturamento NNE'!$E$2:$E$707,'Infos Relatório'!$B$406,'Faturamento NNE'!$F$2:$F$707,'Infos Relatório'!$B421,'Faturamento NNE'!$AA$2:$AA$707,'Infos Relatório'!U$1,'Faturamento NNE'!$U$2:$U$707,"Sim")+SUMIFS('Faturamento NNE'!$Q$2:$Q$707,'Faturamento NNE'!$E$2:$E$707,'Infos Relatório'!$B$406,'Faturamento NNE'!$F$2:$F$707,'Infos Relatório'!$B421,'Faturamento NNE'!$AA$2:$AA$707,'Infos Relatório'!U$1,'Faturamento NNE'!$U$2:$U$707,"Sim")</f>
        <v>0</v>
      </c>
      <c r="Y421" s="227" t="e">
        <f t="shared" si="147"/>
        <v>#DIV/0!</v>
      </c>
      <c r="Z421" s="545">
        <f>SUMIFS('Faturamento NNE'!$I$2:$I$707,'Faturamento NNE'!$E$2:$E$707,'Infos Relatório'!$B$406,'Faturamento NNE'!$F$2:$F$707,'Infos Relatório'!$B421,'Faturamento NNE'!$AA$2:$AA$707,'Infos Relatório'!U$1)</f>
        <v>0</v>
      </c>
      <c r="AA421" s="541">
        <f>COUNTIFS('Faturamento NNE'!$E$2:$E$707,'Infos Relatório'!$B$406,'Faturamento NNE'!$F$2:$F$707,'Infos Relatório'!$B421,'Faturamento NNE'!$AA$2:$AA$707,'Infos Relatório'!AA$1)</f>
        <v>0</v>
      </c>
      <c r="AB421" s="542">
        <f>SUMIFS('Faturamento NNE'!$H$2:$H$707,'Faturamento NNE'!$E$2:$E$707,'Infos Relatório'!$B$406,'Faturamento NNE'!$F$2:$F$707,'Infos Relatório'!$B421,'Faturamento NNE'!$AA$2:$AA$707,'Infos Relatório'!AA$1)</f>
        <v>0</v>
      </c>
      <c r="AC421" s="542">
        <f>SUMIFS('Faturamento NNE'!$K$2:$K$707,'Faturamento NNE'!$E$2:$E$707,'Infos Relatório'!$B$406,'Faturamento NNE'!$F$2:$F$707,'Infos Relatório'!$B421,'Faturamento NNE'!$AA$2:$AA$707,'Infos Relatório'!AA$1)</f>
        <v>0</v>
      </c>
      <c r="AD421" s="546">
        <f>SUMIFS('Faturamento NNE'!$P$2:$P$707,'Faturamento NNE'!$E$2:$E$707,'Infos Relatório'!$B$406,'Faturamento NNE'!$F$2:$F$707,'Infos Relatório'!$B421,'Faturamento NNE'!$AA$2:$AA$707,'Infos Relatório'!AA$1,'Faturamento NNE'!$U$2:$U$707,"Sim")+SUMIFS('Faturamento NNE'!$Q$2:$Q$707,'Faturamento NNE'!$E$2:$E$707,'Infos Relatório'!$B$406,'Faturamento NNE'!$F$2:$F$707,'Infos Relatório'!$B421,'Faturamento NNE'!$AA$2:$AA$707,'Infos Relatório'!AA$1,'Faturamento NNE'!$U$2:$U$707,"Sim")</f>
        <v>0</v>
      </c>
      <c r="AE421" s="227" t="e">
        <f t="shared" si="148"/>
        <v>#DIV/0!</v>
      </c>
      <c r="AF421" s="545">
        <f>SUMIFS('Faturamento NNE'!$I$2:$I$707,'Faturamento NNE'!$E$2:$E$707,'Infos Relatório'!$B$406,'Faturamento NNE'!$F$2:$F$707,'Infos Relatório'!$B421,'Faturamento NNE'!$AA$2:$AA$707,'Infos Relatório'!AA$1)</f>
        <v>0</v>
      </c>
      <c r="AG421" s="541">
        <f>COUNTIFS('Faturamento NNE'!$E$2:$E$707,'Infos Relatório'!$B$406,'Faturamento NNE'!$F$2:$F$707,'Infos Relatório'!$B421,'Faturamento NNE'!$AA$2:$AA$707,'Infos Relatório'!AG$1)</f>
        <v>0</v>
      </c>
      <c r="AH421" s="542">
        <f>SUMIFS('Faturamento NNE'!$H$2:$H$707,'Faturamento NNE'!$E$2:$E$707,'Infos Relatório'!$B$406,'Faturamento NNE'!$F$2:$F$707,'Infos Relatório'!$B421,'Faturamento NNE'!$AA$2:$AA$707,'Infos Relatório'!AG$1)</f>
        <v>0</v>
      </c>
      <c r="AI421" s="542">
        <f>SUMIFS('Faturamento NNE'!$K$2:$K$707,'Faturamento NNE'!$E$2:$E$707,'Infos Relatório'!$B$406,'Faturamento NNE'!$F$2:$F$707,'Infos Relatório'!$B421,'Faturamento NNE'!$AA$2:$AA$707,'Infos Relatório'!AG$1)</f>
        <v>0</v>
      </c>
      <c r="AJ421" s="546">
        <f>SUMIFS('Faturamento NNE'!$P$2:$P$707,'Faturamento NNE'!$E$2:$E$707,'Infos Relatório'!$B$406,'Faturamento NNE'!$F$2:$F$707,'Infos Relatório'!$B421,'Faturamento NNE'!$AA$2:$AA$707,'Infos Relatório'!AG$1,'Faturamento NNE'!$U$2:$U$707,"Sim")+SUMIFS('Faturamento NNE'!$Q$2:$Q$707,'Faturamento NNE'!$E$2:$E$707,'Infos Relatório'!$B$406,'Faturamento NNE'!$F$2:$F$707,'Infos Relatório'!$B421,'Faturamento NNE'!$AA$2:$AA$707,'Infos Relatório'!AG$1,'Faturamento NNE'!$U$2:$U$707,"Sim")</f>
        <v>0</v>
      </c>
      <c r="AK421" s="227" t="e">
        <f t="shared" si="149"/>
        <v>#DIV/0!</v>
      </c>
      <c r="AL421" s="545">
        <f>SUMIFS('Faturamento NNE'!$I$2:$I$707,'Faturamento NNE'!$E$2:$E$707,'Infos Relatório'!$B$406,'Faturamento NNE'!$F$2:$F$707,'Infos Relatório'!$B421,'Faturamento NNE'!$AA$2:$AA$707,'Infos Relatório'!AG$1)</f>
        <v>0</v>
      </c>
      <c r="AM421" s="541">
        <f>COUNTIFS('Faturamento NNE'!$E$2:$E$707,'Infos Relatório'!$B$406,'Faturamento NNE'!$F$2:$F$707,'Infos Relatório'!$B421,'Faturamento NNE'!$AA$2:$AA$707,'Infos Relatório'!AM$1)</f>
        <v>0</v>
      </c>
      <c r="AN421" s="542">
        <f>SUMIFS('Faturamento NNE'!$H$2:$H$707,'Faturamento NNE'!$E$2:$E$707,'Infos Relatório'!$B$406,'Faturamento NNE'!$F$2:$F$707,'Infos Relatório'!$B421,'Faturamento NNE'!$AA$2:$AA$707,'Infos Relatório'!AM$1)</f>
        <v>0</v>
      </c>
      <c r="AO421" s="542">
        <f>SUMIFS('Faturamento NNE'!$K$2:$K$707,'Faturamento NNE'!$E$2:$E$707,'Infos Relatório'!$B$406,'Faturamento NNE'!$F$2:$F$707,'Infos Relatório'!$B421,'Faturamento NNE'!$AA$2:$AA$707,'Infos Relatório'!AM$1)</f>
        <v>0</v>
      </c>
      <c r="AP421" s="546">
        <f>SUMIFS('Faturamento NNE'!$P$2:$P$707,'Faturamento NNE'!$E$2:$E$707,'Infos Relatório'!$B$406,'Faturamento NNE'!$F$2:$F$707,'Infos Relatório'!$B421,'Faturamento NNE'!$AA$2:$AA$707,'Infos Relatório'!AM$1,'Faturamento NNE'!$U$2:$U$707,"Sim")+SUMIFS('Faturamento NNE'!$Q$2:$Q$707,'Faturamento NNE'!$E$2:$E$707,'Infos Relatório'!$B$406,'Faturamento NNE'!$F$2:$F$707,'Infos Relatório'!$B421,'Faturamento NNE'!$AA$2:$AA$707,'Infos Relatório'!AM$1,'Faturamento NNE'!$U$2:$U$707,"Sim")</f>
        <v>0</v>
      </c>
      <c r="AQ421" s="227" t="e">
        <f t="shared" si="150"/>
        <v>#DIV/0!</v>
      </c>
      <c r="AR421" s="545">
        <f>SUMIFS('Faturamento NNE'!$I$2:$I$707,'Faturamento NNE'!$E$2:$E$707,'Infos Relatório'!$B$406,'Faturamento NNE'!$F$2:$F$707,'Infos Relatório'!$B421,'Faturamento NNE'!$AA$2:$AA$707,'Infos Relatório'!AM$1)</f>
        <v>0</v>
      </c>
      <c r="AS421" s="541">
        <f>COUNTIFS('Faturamento NNE'!$E$2:$E$707,'Infos Relatório'!$B$406,'Faturamento NNE'!$F$2:$F$707,'Infos Relatório'!$B421,'Faturamento NNE'!$AA$2:$AA$707,'Infos Relatório'!AS$1)</f>
        <v>0</v>
      </c>
      <c r="AT421" s="542">
        <f>SUMIFS('Faturamento NNE'!$H$2:$H$707,'Faturamento NNE'!$E$2:$E$707,'Infos Relatório'!$B$406,'Faturamento NNE'!$F$2:$F$707,'Infos Relatório'!$B421,'Faturamento NNE'!$AA$2:$AA$707,'Infos Relatório'!AS$1)</f>
        <v>0</v>
      </c>
      <c r="AU421" s="542">
        <f>SUMIFS('Faturamento NNE'!$K$2:$K$707,'Faturamento NNE'!$E$2:$E$707,'Infos Relatório'!$B$406,'Faturamento NNE'!$F$2:$F$707,'Infos Relatório'!$B421,'Faturamento NNE'!$AA$2:$AA$707,'Infos Relatório'!AS$1)</f>
        <v>0</v>
      </c>
      <c r="AV421" s="546">
        <f>SUMIFS('Faturamento NNE'!$P$2:$P$707,'Faturamento NNE'!$E$2:$E$707,'Infos Relatório'!$B$406,'Faturamento NNE'!$F$2:$F$707,'Infos Relatório'!$B421,'Faturamento NNE'!$AA$2:$AA$707,'Infos Relatório'!AS$1,'Faturamento NNE'!$U$2:$U$707,"Sim")+SUMIFS('Faturamento NNE'!$Q$2:$Q$707,'Faturamento NNE'!$E$2:$E$707,'Infos Relatório'!$B$406,'Faturamento NNE'!$F$2:$F$707,'Infos Relatório'!$B421,'Faturamento NNE'!$AA$2:$AA$707,'Infos Relatório'!AS$1,'Faturamento NNE'!$U$2:$U$707,"Sim")</f>
        <v>0</v>
      </c>
      <c r="AW421" s="227" t="e">
        <f t="shared" si="151"/>
        <v>#DIV/0!</v>
      </c>
      <c r="AX421" s="545">
        <f>SUMIFS('Faturamento NNE'!$I$2:$I$707,'Faturamento NNE'!$E$2:$E$707,'Infos Relatório'!$B$406,'Faturamento NNE'!$F$2:$F$707,'Infos Relatório'!$B421,'Faturamento NNE'!$AA$2:$AA$707,'Infos Relatório'!AS$1)</f>
        <v>0</v>
      </c>
      <c r="AY421" s="541">
        <f>COUNTIFS('Faturamento NNE'!$E$2:$E$707,'Infos Relatório'!$B$406,'Faturamento NNE'!$F$2:$F$707,'Infos Relatório'!$B421,'Faturamento NNE'!$AA$2:$AA$707,'Infos Relatório'!AY$1)</f>
        <v>0</v>
      </c>
      <c r="AZ421" s="542">
        <f>SUMIFS('Faturamento NNE'!$H$2:$H$707,'Faturamento NNE'!$E$2:$E$707,'Infos Relatório'!$B$406,'Faturamento NNE'!$F$2:$F$707,'Infos Relatório'!$B421,'Faturamento NNE'!$AA$2:$AA$707,'Infos Relatório'!AY$1)</f>
        <v>0</v>
      </c>
      <c r="BA421" s="542">
        <f>SUMIFS('Faturamento NNE'!$K$2:$K$707,'Faturamento NNE'!$E$2:$E$707,'Infos Relatório'!$B$406,'Faturamento NNE'!$F$2:$F$707,'Infos Relatório'!$B421,'Faturamento NNE'!$AA$2:$AA$707,'Infos Relatório'!AY$1)</f>
        <v>0</v>
      </c>
      <c r="BB421" s="546">
        <f>SUMIFS('Faturamento NNE'!$P$2:$P$707,'Faturamento NNE'!$E$2:$E$707,'Infos Relatório'!$B$406,'Faturamento NNE'!$F$2:$F$707,'Infos Relatório'!$B421,'Faturamento NNE'!$AA$2:$AA$707,'Infos Relatório'!AY$1,'Faturamento NNE'!$U$2:$U$707,"Sim")+SUMIFS('Faturamento NNE'!$Q$2:$Q$707,'Faturamento NNE'!$E$2:$E$707,'Infos Relatório'!$B$406,'Faturamento NNE'!$F$2:$F$707,'Infos Relatório'!$B421,'Faturamento NNE'!$AA$2:$AA$707,'Infos Relatório'!AY$1,'Faturamento NNE'!$U$2:$U$707,"Sim")</f>
        <v>0</v>
      </c>
      <c r="BC421" s="227" t="e">
        <f t="shared" si="152"/>
        <v>#DIV/0!</v>
      </c>
      <c r="BD421" s="545">
        <f>SUMIFS('Faturamento NNE'!$I$2:$I$707,'Faturamento NNE'!$E$2:$E$707,'Infos Relatório'!$B$406,'Faturamento NNE'!$F$2:$F$707,'Infos Relatório'!$B421,'Faturamento NNE'!$AA$2:$AA$707,'Infos Relatório'!AY$1)</f>
        <v>0</v>
      </c>
      <c r="BE421" s="541">
        <f>COUNTIFS('Faturamento NNE'!$E$2:$E$707,'Infos Relatório'!$B$406,'Faturamento NNE'!$F$2:$F$707,'Infos Relatório'!$B421,'Faturamento NNE'!$AA$2:$AA$707,'Infos Relatório'!BE$1)</f>
        <v>0</v>
      </c>
      <c r="BF421" s="542">
        <f>SUMIFS('Faturamento NNE'!$H$2:$H$707,'Faturamento NNE'!$E$2:$E$707,'Infos Relatório'!$B$406,'Faturamento NNE'!$F$2:$F$707,'Infos Relatório'!$B421,'Faturamento NNE'!$AA$2:$AA$707,'Infos Relatório'!BE$1)</f>
        <v>0</v>
      </c>
      <c r="BG421" s="542">
        <f>SUMIFS('Faturamento NNE'!$K$2:$K$707,'Faturamento NNE'!$E$2:$E$707,'Infos Relatório'!$B$406,'Faturamento NNE'!$F$2:$F$707,'Infos Relatório'!$B421,'Faturamento NNE'!$AA$2:$AA$707,'Infos Relatório'!BE$1)</f>
        <v>0</v>
      </c>
      <c r="BH421" s="546">
        <f>SUMIFS('Faturamento NNE'!$P$2:$P$707,'Faturamento NNE'!$E$2:$E$707,'Infos Relatório'!$B$406,'Faturamento NNE'!$F$2:$F$707,'Infos Relatório'!$B421,'Faturamento NNE'!$AA$2:$AA$707,'Infos Relatório'!BE$1,'Faturamento NNE'!$U$2:$U$707,"Sim")+SUMIFS('Faturamento NNE'!$Q$2:$Q$707,'Faturamento NNE'!$E$2:$E$707,'Infos Relatório'!$B$406,'Faturamento NNE'!$F$2:$F$707,'Infos Relatório'!$B421,'Faturamento NNE'!$AA$2:$AA$707,'Infos Relatório'!BE$1,'Faturamento NNE'!$U$2:$U$707,"Sim")</f>
        <v>0</v>
      </c>
      <c r="BI421" s="227" t="e">
        <f t="shared" si="153"/>
        <v>#DIV/0!</v>
      </c>
      <c r="BJ421" s="545">
        <f>SUMIFS('Faturamento NNE'!$I$2:$I$707,'Faturamento NNE'!$E$2:$E$707,'Infos Relatório'!$B$406,'Faturamento NNE'!$F$2:$F$707,'Infos Relatório'!$B421,'Faturamento NNE'!$AA$2:$AA$707,'Infos Relatório'!BE$1)</f>
        <v>0</v>
      </c>
      <c r="BK421" s="541">
        <f>COUNTIFS('Faturamento NNE'!$E$2:$E$707,'Infos Relatório'!$B$406,'Faturamento NNE'!$F$2:$F$707,'Infos Relatório'!$B421,'Faturamento NNE'!$AA$2:$AA$707,'Infos Relatório'!BK$1)</f>
        <v>0</v>
      </c>
      <c r="BL421" s="542">
        <f>SUMIFS('Faturamento NNE'!$H$2:$H$707,'Faturamento NNE'!$E$2:$E$707,'Infos Relatório'!$B$406,'Faturamento NNE'!$F$2:$F$707,'Infos Relatório'!$B421,'Faturamento NNE'!$AA$2:$AA$707,'Infos Relatório'!BK$1)</f>
        <v>0</v>
      </c>
      <c r="BM421" s="542">
        <f>SUMIFS('Faturamento NNE'!$K$2:$K$707,'Faturamento NNE'!$E$2:$E$707,'Infos Relatório'!$B$406,'Faturamento NNE'!$F$2:$F$707,'Infos Relatório'!$B421,'Faturamento NNE'!$AA$2:$AA$707,'Infos Relatório'!BK$1)</f>
        <v>0</v>
      </c>
      <c r="BN421" s="546">
        <f>SUMIFS('Faturamento NNE'!$P$2:$P$707,'Faturamento NNE'!$E$2:$E$707,'Infos Relatório'!$B$406,'Faturamento NNE'!$F$2:$F$707,'Infos Relatório'!$B421,'Faturamento NNE'!$AA$2:$AA$707,'Infos Relatório'!BK$1,'Faturamento NNE'!$U$2:$U$707,"Sim")+SUMIFS('Faturamento NNE'!$Q$2:$Q$707,'Faturamento NNE'!$E$2:$E$707,'Infos Relatório'!$B$406,'Faturamento NNE'!$F$2:$F$707,'Infos Relatório'!$B421,'Faturamento NNE'!$AA$2:$AA$707,'Infos Relatório'!BK$1,'Faturamento NNE'!$U$2:$U$707,"Sim")</f>
        <v>0</v>
      </c>
      <c r="BO421" s="227" t="e">
        <f t="shared" si="154"/>
        <v>#DIV/0!</v>
      </c>
      <c r="BP421" s="545">
        <f>SUMIFS('Faturamento NNE'!$I$2:$I$707,'Faturamento NNE'!$E$2:$E$707,'Infos Relatório'!$B$406,'Faturamento NNE'!$F$2:$F$707,'Infos Relatório'!$B421,'Faturamento NNE'!$AA$2:$AA$707,'Infos Relatório'!BK$1)</f>
        <v>0</v>
      </c>
      <c r="BQ421" s="541">
        <f>COUNTIFS('Faturamento NNE'!$E$2:$E$707,'Infos Relatório'!$B$406,'Faturamento NNE'!$F$2:$F$707,'Infos Relatório'!$B421,'Faturamento NNE'!$AA$2:$AA$707,'Infos Relatório'!BQ$1)</f>
        <v>0</v>
      </c>
      <c r="BR421" s="542">
        <f>SUMIFS('Faturamento NNE'!$H$2:$H$707,'Faturamento NNE'!$E$2:$E$707,'Infos Relatório'!$B$406,'Faturamento NNE'!$F$2:$F$707,'Infos Relatório'!$B421,'Faturamento NNE'!$AA$2:$AA$707,'Infos Relatório'!BQ$1)</f>
        <v>0</v>
      </c>
      <c r="BS421" s="542">
        <f>SUMIFS('Faturamento NNE'!$K$2:$K$707,'Faturamento NNE'!$E$2:$E$707,'Infos Relatório'!$B$406,'Faturamento NNE'!$F$2:$F$707,'Infos Relatório'!$B421,'Faturamento NNE'!$AA$2:$AA$707,'Infos Relatório'!BQ$1)</f>
        <v>0</v>
      </c>
      <c r="BT421" s="546">
        <f>SUMIFS('Faturamento NNE'!$P$2:$P$707,'Faturamento NNE'!$E$2:$E$707,'Infos Relatório'!$B$406,'Faturamento NNE'!$F$2:$F$707,'Infos Relatório'!$B421,'Faturamento NNE'!$AA$2:$AA$707,'Infos Relatório'!BQ$1,'Faturamento NNE'!$U$2:$U$707,"Sim")+SUMIFS('Faturamento NNE'!$Q$2:$Q$707,'Faturamento NNE'!$E$2:$E$707,'Infos Relatório'!$B$406,'Faturamento NNE'!$F$2:$F$707,'Infos Relatório'!$B421,'Faturamento NNE'!$AA$2:$AA$707,'Infos Relatório'!BQ$1,'Faturamento NNE'!$U$2:$U$707,"Sim")</f>
        <v>0</v>
      </c>
      <c r="BU421" s="227" t="e">
        <f t="shared" si="155"/>
        <v>#DIV/0!</v>
      </c>
      <c r="BV421" s="545">
        <f>SUMIFS('Faturamento NNE'!$I$2:$I$707,'Faturamento NNE'!$E$2:$E$707,'Infos Relatório'!$B$406,'Faturamento NNE'!$F$2:$F$707,'Infos Relatório'!$B421,'Faturamento NNE'!$AA$2:$AA$707,'Infos Relatório'!BQ$1)</f>
        <v>0</v>
      </c>
    </row>
    <row r="422" spans="2:74">
      <c r="B422" s="217" t="s">
        <v>145</v>
      </c>
      <c r="C422" s="541">
        <f>COUNTIFS('Faturamento NNE'!$E$2:$E$707,'Infos Relatório'!$B$406,'Faturamento NNE'!$F$2:$F$707,'Infos Relatório'!$B422,'Faturamento NNE'!$AA$2:$AA$707,'Infos Relatório'!C$1)</f>
        <v>0</v>
      </c>
      <c r="D422" s="542">
        <f>SUMIFS('Faturamento NNE'!$H$2:$H$707,'Faturamento NNE'!$E$2:$E$707,'Infos Relatório'!$B$406,'Faturamento NNE'!$F$2:$F$707,'Infos Relatório'!$B422,'Faturamento NNE'!$AA$2:$AA$707,'Infos Relatório'!C$1)</f>
        <v>0</v>
      </c>
      <c r="E422" s="543">
        <f>SUMIFS('Faturamento NNE'!$K$2:$K$707,'Faturamento NNE'!$E$2:$E$707,'Infos Relatório'!$B$406,'Faturamento NNE'!$F$2:$F$707,'Infos Relatório'!$B422,'Faturamento NNE'!$AA$2:$AA$707,'Infos Relatório'!C$1)</f>
        <v>0</v>
      </c>
      <c r="F422" s="544">
        <f>SUMIFS('Faturamento NNE'!$P$2:$P$707,'Faturamento NNE'!$E$2:$E$707,'Infos Relatório'!$B$406,'Faturamento NNE'!$F$2:$F$707,'Infos Relatório'!$B422,'Faturamento NNE'!$AA$2:$AA$707,'Infos Relatório'!C$1,'Faturamento NNE'!$U$2:$U$707,"Sim")+SUMIFS('Faturamento NNE'!$Q$2:$Q$707,'Faturamento NNE'!$E$2:$E$707,'Infos Relatório'!$B$406,'Faturamento NNE'!$F$2:$F$707,'Infos Relatório'!$B422,'Faturamento NNE'!$AA$2:$AA$707,'Infos Relatório'!C$1,'Faturamento NNE'!$U$2:$U$707,"Sim")</f>
        <v>0</v>
      </c>
      <c r="G422" s="283" t="e">
        <f t="shared" si="144"/>
        <v>#DIV/0!</v>
      </c>
      <c r="H422" s="545">
        <f>SUMIFS('Faturamento NNE'!$I$2:$I$707,'Faturamento NNE'!$E$2:$E$707,'Infos Relatório'!$B$406,'Faturamento NNE'!$F$2:$F$707,'Infos Relatório'!$B422,'Faturamento NNE'!$AA$2:$AA$707,'Infos Relatório'!C$1)</f>
        <v>0</v>
      </c>
      <c r="I422" s="541">
        <f>COUNTIFS('Faturamento NNE'!$E$2:$E$707,'Infos Relatório'!$B$406,'Faturamento NNE'!$F$2:$F$707,'Infos Relatório'!$B422,'Faturamento NNE'!$AA$2:$AA$707,'Infos Relatório'!I$1)</f>
        <v>0</v>
      </c>
      <c r="J422" s="542">
        <f>SUMIFS('Faturamento NNE'!$H$2:$H$707,'Faturamento NNE'!$E$2:$E$707,'Infos Relatório'!$B$406,'Faturamento NNE'!$F$2:$F$707,'Infos Relatório'!$B422,'Faturamento NNE'!$AA$2:$AA$707,'Infos Relatório'!I$1)</f>
        <v>0</v>
      </c>
      <c r="K422" s="543">
        <f>SUMIFS('Faturamento NNE'!$K$2:$K$707,'Faturamento NNE'!$E$2:$E$707,'Infos Relatório'!$B$406,'Faturamento NNE'!$F$2:$F$707,'Infos Relatório'!$B422,'Faturamento NNE'!$AA$2:$AA$707,'Infos Relatório'!I$1)</f>
        <v>0</v>
      </c>
      <c r="L422" s="544">
        <f>SUMIFS('Faturamento NNE'!$P$2:$P$707,'Faturamento NNE'!$E$2:$E$707,'Infos Relatório'!$B$406,'Faturamento NNE'!$F$2:$F$707,'Infos Relatório'!$B422,'Faturamento NNE'!$AA$2:$AA$707,'Infos Relatório'!I$1,'Faturamento NNE'!$U$2:$U$707,"Sim")+SUMIFS('Faturamento NNE'!$Q$2:$Q$707,'Faturamento NNE'!$E$2:$E$707,'Infos Relatório'!$B$406,'Faturamento NNE'!$F$2:$F$707,'Infos Relatório'!$B422,'Faturamento NNE'!$AA$2:$AA$707,'Infos Relatório'!I$1,'Faturamento NNE'!$U$2:$U$707,"Sim")</f>
        <v>0</v>
      </c>
      <c r="M422" s="283" t="e">
        <f t="shared" si="145"/>
        <v>#DIV/0!</v>
      </c>
      <c r="N422" s="545">
        <f>SUMIFS('Faturamento NNE'!$I$2:$I$707,'Faturamento NNE'!$E$2:$E$707,'Infos Relatório'!$B$406,'Faturamento NNE'!$F$2:$F$707,'Infos Relatório'!$B422,'Faturamento NNE'!$AA$2:$AA$707,'Infos Relatório'!I$1)</f>
        <v>0</v>
      </c>
      <c r="O422" s="541">
        <f>COUNTIFS('Faturamento NNE'!$E$2:$E$707,'Infos Relatório'!$B$406,'Faturamento NNE'!$F$2:$F$707,'Infos Relatório'!$B422,'Faturamento NNE'!$AA$2:$AA$707,'Infos Relatório'!O$1)</f>
        <v>0</v>
      </c>
      <c r="P422" s="542">
        <f>SUMIFS('Faturamento NNE'!$H$2:$H$707,'Faturamento NNE'!$E$2:$E$707,'Infos Relatório'!$B$406,'Faturamento NNE'!$F$2:$F$707,'Infos Relatório'!$B422,'Faturamento NNE'!$AA$2:$AA$707,'Infos Relatório'!O$1)</f>
        <v>0</v>
      </c>
      <c r="Q422" s="542">
        <f>SUMIFS('Faturamento NNE'!$K$2:$K$707,'Faturamento NNE'!$E$2:$E$707,'Infos Relatório'!$B$406,'Faturamento NNE'!$F$2:$F$707,'Infos Relatório'!$B422,'Faturamento NNE'!$AA$2:$AA$707,'Infos Relatório'!O$1)</f>
        <v>0</v>
      </c>
      <c r="R422" s="546">
        <f>SUMIFS('Faturamento NNE'!$P$2:$P$707,'Faturamento NNE'!$E$2:$E$707,'Infos Relatório'!$B$406,'Faturamento NNE'!$F$2:$F$707,'Infos Relatório'!$B422,'Faturamento NNE'!$AA$2:$AA$707,'Infos Relatório'!O$1,'Faturamento NNE'!$U$2:$U$707,"Sim")+SUMIFS('Faturamento NNE'!$Q$2:$Q$707,'Faturamento NNE'!$E$2:$E$707,'Infos Relatório'!$B$406,'Faturamento NNE'!$F$2:$F$707,'Infos Relatório'!$B422,'Faturamento NNE'!$AA$2:$AA$707,'Infos Relatório'!O$1,'Faturamento NNE'!$U$2:$U$707,"Sim")</f>
        <v>0</v>
      </c>
      <c r="S422" s="227" t="e">
        <f t="shared" si="146"/>
        <v>#DIV/0!</v>
      </c>
      <c r="T422" s="545">
        <f>SUMIFS('Faturamento NNE'!$I$2:$I$707,'Faturamento NNE'!$E$2:$E$707,'Infos Relatório'!$B$406,'Faturamento NNE'!$F$2:$F$707,'Infos Relatório'!$B422,'Faturamento NNE'!$AA$2:$AA$707,'Infos Relatório'!O$1)</f>
        <v>0</v>
      </c>
      <c r="U422" s="541">
        <f>COUNTIFS('Faturamento NNE'!$E$2:$E$707,'Infos Relatório'!$B$406,'Faturamento NNE'!$F$2:$F$707,'Infos Relatório'!$B422,'Faturamento NNE'!$AA$2:$AA$707,'Infos Relatório'!U$1)</f>
        <v>0</v>
      </c>
      <c r="V422" s="542">
        <f>SUMIFS('Faturamento NNE'!$H$2:$H$707,'Faturamento NNE'!$E$2:$E$707,'Infos Relatório'!$B$406,'Faturamento NNE'!$F$2:$F$707,'Infos Relatório'!$B422,'Faturamento NNE'!$AA$2:$AA$707,'Infos Relatório'!U$1)</f>
        <v>0</v>
      </c>
      <c r="W422" s="542">
        <f>SUMIFS('Faturamento NNE'!$K$2:$K$707,'Faturamento NNE'!$E$2:$E$707,'Infos Relatório'!$B$406,'Faturamento NNE'!$F$2:$F$707,'Infos Relatório'!$B422,'Faturamento NNE'!$AA$2:$AA$707,'Infos Relatório'!U$1)</f>
        <v>0</v>
      </c>
      <c r="X422" s="546">
        <f>SUMIFS('Faturamento NNE'!$P$2:$P$707,'Faturamento NNE'!$E$2:$E$707,'Infos Relatório'!$B$406,'Faturamento NNE'!$F$2:$F$707,'Infos Relatório'!$B422,'Faturamento NNE'!$AA$2:$AA$707,'Infos Relatório'!U$1,'Faturamento NNE'!$U$2:$U$707,"Sim")+SUMIFS('Faturamento NNE'!$Q$2:$Q$707,'Faturamento NNE'!$E$2:$E$707,'Infos Relatório'!$B$406,'Faturamento NNE'!$F$2:$F$707,'Infos Relatório'!$B422,'Faturamento NNE'!$AA$2:$AA$707,'Infos Relatório'!U$1,'Faturamento NNE'!$U$2:$U$707,"Sim")</f>
        <v>0</v>
      </c>
      <c r="Y422" s="227" t="e">
        <f t="shared" si="147"/>
        <v>#DIV/0!</v>
      </c>
      <c r="Z422" s="545">
        <f>SUMIFS('Faturamento NNE'!$I$2:$I$707,'Faturamento NNE'!$E$2:$E$707,'Infos Relatório'!$B$406,'Faturamento NNE'!$F$2:$F$707,'Infos Relatório'!$B422,'Faturamento NNE'!$AA$2:$AA$707,'Infos Relatório'!U$1)</f>
        <v>0</v>
      </c>
      <c r="AA422" s="541">
        <f>COUNTIFS('Faturamento NNE'!$E$2:$E$707,'Infos Relatório'!$B$406,'Faturamento NNE'!$F$2:$F$707,'Infos Relatório'!$B422,'Faturamento NNE'!$AA$2:$AA$707,'Infos Relatório'!AA$1)</f>
        <v>0</v>
      </c>
      <c r="AB422" s="542">
        <f>SUMIFS('Faturamento NNE'!$H$2:$H$707,'Faturamento NNE'!$E$2:$E$707,'Infos Relatório'!$B$406,'Faturamento NNE'!$F$2:$F$707,'Infos Relatório'!$B422,'Faturamento NNE'!$AA$2:$AA$707,'Infos Relatório'!AA$1)</f>
        <v>0</v>
      </c>
      <c r="AC422" s="542">
        <f>SUMIFS('Faturamento NNE'!$K$2:$K$707,'Faturamento NNE'!$E$2:$E$707,'Infos Relatório'!$B$406,'Faturamento NNE'!$F$2:$F$707,'Infos Relatório'!$B422,'Faturamento NNE'!$AA$2:$AA$707,'Infos Relatório'!AA$1)</f>
        <v>0</v>
      </c>
      <c r="AD422" s="546">
        <f>SUMIFS('Faturamento NNE'!$P$2:$P$707,'Faturamento NNE'!$E$2:$E$707,'Infos Relatório'!$B$406,'Faturamento NNE'!$F$2:$F$707,'Infos Relatório'!$B422,'Faturamento NNE'!$AA$2:$AA$707,'Infos Relatório'!AA$1,'Faturamento NNE'!$U$2:$U$707,"Sim")+SUMIFS('Faturamento NNE'!$Q$2:$Q$707,'Faturamento NNE'!$E$2:$E$707,'Infos Relatório'!$B$406,'Faturamento NNE'!$F$2:$F$707,'Infos Relatório'!$B422,'Faturamento NNE'!$AA$2:$AA$707,'Infos Relatório'!AA$1,'Faturamento NNE'!$U$2:$U$707,"Sim")</f>
        <v>0</v>
      </c>
      <c r="AE422" s="227" t="e">
        <f t="shared" si="148"/>
        <v>#DIV/0!</v>
      </c>
      <c r="AF422" s="545">
        <f>SUMIFS('Faturamento NNE'!$I$2:$I$707,'Faturamento NNE'!$E$2:$E$707,'Infos Relatório'!$B$406,'Faturamento NNE'!$F$2:$F$707,'Infos Relatório'!$B422,'Faturamento NNE'!$AA$2:$AA$707,'Infos Relatório'!AA$1)</f>
        <v>0</v>
      </c>
      <c r="AG422" s="541">
        <f>COUNTIFS('Faturamento NNE'!$E$2:$E$707,'Infos Relatório'!$B$406,'Faturamento NNE'!$F$2:$F$707,'Infos Relatório'!$B422,'Faturamento NNE'!$AA$2:$AA$707,'Infos Relatório'!AG$1)</f>
        <v>0</v>
      </c>
      <c r="AH422" s="542">
        <f>SUMIFS('Faturamento NNE'!$H$2:$H$707,'Faturamento NNE'!$E$2:$E$707,'Infos Relatório'!$B$406,'Faturamento NNE'!$F$2:$F$707,'Infos Relatório'!$B422,'Faturamento NNE'!$AA$2:$AA$707,'Infos Relatório'!AG$1)</f>
        <v>0</v>
      </c>
      <c r="AI422" s="542">
        <f>SUMIFS('Faturamento NNE'!$K$2:$K$707,'Faturamento NNE'!$E$2:$E$707,'Infos Relatório'!$B$406,'Faturamento NNE'!$F$2:$F$707,'Infos Relatório'!$B422,'Faturamento NNE'!$AA$2:$AA$707,'Infos Relatório'!AG$1)</f>
        <v>0</v>
      </c>
      <c r="AJ422" s="546">
        <f>SUMIFS('Faturamento NNE'!$P$2:$P$707,'Faturamento NNE'!$E$2:$E$707,'Infos Relatório'!$B$406,'Faturamento NNE'!$F$2:$F$707,'Infos Relatório'!$B422,'Faturamento NNE'!$AA$2:$AA$707,'Infos Relatório'!AG$1,'Faturamento NNE'!$U$2:$U$707,"Sim")+SUMIFS('Faturamento NNE'!$Q$2:$Q$707,'Faturamento NNE'!$E$2:$E$707,'Infos Relatório'!$B$406,'Faturamento NNE'!$F$2:$F$707,'Infos Relatório'!$B422,'Faturamento NNE'!$AA$2:$AA$707,'Infos Relatório'!AG$1,'Faturamento NNE'!$U$2:$U$707,"Sim")</f>
        <v>0</v>
      </c>
      <c r="AK422" s="227" t="e">
        <f t="shared" si="149"/>
        <v>#DIV/0!</v>
      </c>
      <c r="AL422" s="545">
        <f>SUMIFS('Faturamento NNE'!$I$2:$I$707,'Faturamento NNE'!$E$2:$E$707,'Infos Relatório'!$B$406,'Faturamento NNE'!$F$2:$F$707,'Infos Relatório'!$B422,'Faturamento NNE'!$AA$2:$AA$707,'Infos Relatório'!AG$1)</f>
        <v>0</v>
      </c>
      <c r="AM422" s="541">
        <f>COUNTIFS('Faturamento NNE'!$E$2:$E$707,'Infos Relatório'!$B$406,'Faturamento NNE'!$F$2:$F$707,'Infos Relatório'!$B422,'Faturamento NNE'!$AA$2:$AA$707,'Infos Relatório'!AM$1)</f>
        <v>0</v>
      </c>
      <c r="AN422" s="542">
        <f>SUMIFS('Faturamento NNE'!$H$2:$H$707,'Faturamento NNE'!$E$2:$E$707,'Infos Relatório'!$B$406,'Faturamento NNE'!$F$2:$F$707,'Infos Relatório'!$B422,'Faturamento NNE'!$AA$2:$AA$707,'Infos Relatório'!AM$1)</f>
        <v>0</v>
      </c>
      <c r="AO422" s="542">
        <f>SUMIFS('Faturamento NNE'!$K$2:$K$707,'Faturamento NNE'!$E$2:$E$707,'Infos Relatório'!$B$406,'Faturamento NNE'!$F$2:$F$707,'Infos Relatório'!$B422,'Faturamento NNE'!$AA$2:$AA$707,'Infos Relatório'!AM$1)</f>
        <v>0</v>
      </c>
      <c r="AP422" s="546">
        <f>SUMIFS('Faturamento NNE'!$P$2:$P$707,'Faturamento NNE'!$E$2:$E$707,'Infos Relatório'!$B$406,'Faturamento NNE'!$F$2:$F$707,'Infos Relatório'!$B422,'Faturamento NNE'!$AA$2:$AA$707,'Infos Relatório'!AM$1,'Faturamento NNE'!$U$2:$U$707,"Sim")+SUMIFS('Faturamento NNE'!$Q$2:$Q$707,'Faturamento NNE'!$E$2:$E$707,'Infos Relatório'!$B$406,'Faturamento NNE'!$F$2:$F$707,'Infos Relatório'!$B422,'Faturamento NNE'!$AA$2:$AA$707,'Infos Relatório'!AM$1,'Faturamento NNE'!$U$2:$U$707,"Sim")</f>
        <v>0</v>
      </c>
      <c r="AQ422" s="227" t="e">
        <f t="shared" si="150"/>
        <v>#DIV/0!</v>
      </c>
      <c r="AR422" s="545">
        <f>SUMIFS('Faturamento NNE'!$I$2:$I$707,'Faturamento NNE'!$E$2:$E$707,'Infos Relatório'!$B$406,'Faturamento NNE'!$F$2:$F$707,'Infos Relatório'!$B422,'Faturamento NNE'!$AA$2:$AA$707,'Infos Relatório'!AM$1)</f>
        <v>0</v>
      </c>
      <c r="AS422" s="541">
        <f>COUNTIFS('Faturamento NNE'!$E$2:$E$707,'Infos Relatório'!$B$406,'Faturamento NNE'!$F$2:$F$707,'Infos Relatório'!$B422,'Faturamento NNE'!$AA$2:$AA$707,'Infos Relatório'!AS$1)</f>
        <v>0</v>
      </c>
      <c r="AT422" s="542">
        <f>SUMIFS('Faturamento NNE'!$H$2:$H$707,'Faturamento NNE'!$E$2:$E$707,'Infos Relatório'!$B$406,'Faturamento NNE'!$F$2:$F$707,'Infos Relatório'!$B422,'Faturamento NNE'!$AA$2:$AA$707,'Infos Relatório'!AS$1)</f>
        <v>0</v>
      </c>
      <c r="AU422" s="542">
        <f>SUMIFS('Faturamento NNE'!$K$2:$K$707,'Faturamento NNE'!$E$2:$E$707,'Infos Relatório'!$B$406,'Faturamento NNE'!$F$2:$F$707,'Infos Relatório'!$B422,'Faturamento NNE'!$AA$2:$AA$707,'Infos Relatório'!AS$1)</f>
        <v>0</v>
      </c>
      <c r="AV422" s="546">
        <f>SUMIFS('Faturamento NNE'!$P$2:$P$707,'Faturamento NNE'!$E$2:$E$707,'Infos Relatório'!$B$406,'Faturamento NNE'!$F$2:$F$707,'Infos Relatório'!$B422,'Faturamento NNE'!$AA$2:$AA$707,'Infos Relatório'!AS$1,'Faturamento NNE'!$U$2:$U$707,"Sim")+SUMIFS('Faturamento NNE'!$Q$2:$Q$707,'Faturamento NNE'!$E$2:$E$707,'Infos Relatório'!$B$406,'Faturamento NNE'!$F$2:$F$707,'Infos Relatório'!$B422,'Faturamento NNE'!$AA$2:$AA$707,'Infos Relatório'!AS$1,'Faturamento NNE'!$U$2:$U$707,"Sim")</f>
        <v>0</v>
      </c>
      <c r="AW422" s="227" t="e">
        <f t="shared" si="151"/>
        <v>#DIV/0!</v>
      </c>
      <c r="AX422" s="545">
        <f>SUMIFS('Faturamento NNE'!$I$2:$I$707,'Faturamento NNE'!$E$2:$E$707,'Infos Relatório'!$B$406,'Faturamento NNE'!$F$2:$F$707,'Infos Relatório'!$B422,'Faturamento NNE'!$AA$2:$AA$707,'Infos Relatório'!AS$1)</f>
        <v>0</v>
      </c>
      <c r="AY422" s="541">
        <f>COUNTIFS('Faturamento NNE'!$E$2:$E$707,'Infos Relatório'!$B$406,'Faturamento NNE'!$F$2:$F$707,'Infos Relatório'!$B422,'Faturamento NNE'!$AA$2:$AA$707,'Infos Relatório'!AY$1)</f>
        <v>0</v>
      </c>
      <c r="AZ422" s="542">
        <f>SUMIFS('Faturamento NNE'!$H$2:$H$707,'Faturamento NNE'!$E$2:$E$707,'Infos Relatório'!$B$406,'Faturamento NNE'!$F$2:$F$707,'Infos Relatório'!$B422,'Faturamento NNE'!$AA$2:$AA$707,'Infos Relatório'!AY$1)</f>
        <v>0</v>
      </c>
      <c r="BA422" s="542">
        <f>SUMIFS('Faturamento NNE'!$K$2:$K$707,'Faturamento NNE'!$E$2:$E$707,'Infos Relatório'!$B$406,'Faturamento NNE'!$F$2:$F$707,'Infos Relatório'!$B422,'Faturamento NNE'!$AA$2:$AA$707,'Infos Relatório'!AY$1)</f>
        <v>0</v>
      </c>
      <c r="BB422" s="546">
        <f>SUMIFS('Faturamento NNE'!$P$2:$P$707,'Faturamento NNE'!$E$2:$E$707,'Infos Relatório'!$B$406,'Faturamento NNE'!$F$2:$F$707,'Infos Relatório'!$B422,'Faturamento NNE'!$AA$2:$AA$707,'Infos Relatório'!AY$1,'Faturamento NNE'!$U$2:$U$707,"Sim")+SUMIFS('Faturamento NNE'!$Q$2:$Q$707,'Faturamento NNE'!$E$2:$E$707,'Infos Relatório'!$B$406,'Faturamento NNE'!$F$2:$F$707,'Infos Relatório'!$B422,'Faturamento NNE'!$AA$2:$AA$707,'Infos Relatório'!AY$1,'Faturamento NNE'!$U$2:$U$707,"Sim")</f>
        <v>0</v>
      </c>
      <c r="BC422" s="227" t="e">
        <f t="shared" si="152"/>
        <v>#DIV/0!</v>
      </c>
      <c r="BD422" s="545">
        <f>SUMIFS('Faturamento NNE'!$I$2:$I$707,'Faturamento NNE'!$E$2:$E$707,'Infos Relatório'!$B$406,'Faturamento NNE'!$F$2:$F$707,'Infos Relatório'!$B422,'Faturamento NNE'!$AA$2:$AA$707,'Infos Relatório'!AY$1)</f>
        <v>0</v>
      </c>
      <c r="BE422" s="541">
        <f>COUNTIFS('Faturamento NNE'!$E$2:$E$707,'Infos Relatório'!$B$406,'Faturamento NNE'!$F$2:$F$707,'Infos Relatório'!$B422,'Faturamento NNE'!$AA$2:$AA$707,'Infos Relatório'!BE$1)</f>
        <v>0</v>
      </c>
      <c r="BF422" s="542">
        <f>SUMIFS('Faturamento NNE'!$H$2:$H$707,'Faturamento NNE'!$E$2:$E$707,'Infos Relatório'!$B$406,'Faturamento NNE'!$F$2:$F$707,'Infos Relatório'!$B422,'Faturamento NNE'!$AA$2:$AA$707,'Infos Relatório'!BE$1)</f>
        <v>0</v>
      </c>
      <c r="BG422" s="542">
        <f>SUMIFS('Faturamento NNE'!$K$2:$K$707,'Faturamento NNE'!$E$2:$E$707,'Infos Relatório'!$B$406,'Faturamento NNE'!$F$2:$F$707,'Infos Relatório'!$B422,'Faturamento NNE'!$AA$2:$AA$707,'Infos Relatório'!BE$1)</f>
        <v>0</v>
      </c>
      <c r="BH422" s="546">
        <f>SUMIFS('Faturamento NNE'!$P$2:$P$707,'Faturamento NNE'!$E$2:$E$707,'Infos Relatório'!$B$406,'Faturamento NNE'!$F$2:$F$707,'Infos Relatório'!$B422,'Faturamento NNE'!$AA$2:$AA$707,'Infos Relatório'!BE$1,'Faturamento NNE'!$U$2:$U$707,"Sim")+SUMIFS('Faturamento NNE'!$Q$2:$Q$707,'Faturamento NNE'!$E$2:$E$707,'Infos Relatório'!$B$406,'Faturamento NNE'!$F$2:$F$707,'Infos Relatório'!$B422,'Faturamento NNE'!$AA$2:$AA$707,'Infos Relatório'!BE$1,'Faturamento NNE'!$U$2:$U$707,"Sim")</f>
        <v>0</v>
      </c>
      <c r="BI422" s="227" t="e">
        <f t="shared" si="153"/>
        <v>#DIV/0!</v>
      </c>
      <c r="BJ422" s="545">
        <f>SUMIFS('Faturamento NNE'!$I$2:$I$707,'Faturamento NNE'!$E$2:$E$707,'Infos Relatório'!$B$406,'Faturamento NNE'!$F$2:$F$707,'Infos Relatório'!$B422,'Faturamento NNE'!$AA$2:$AA$707,'Infos Relatório'!BE$1)</f>
        <v>0</v>
      </c>
      <c r="BK422" s="541">
        <f>COUNTIFS('Faturamento NNE'!$E$2:$E$707,'Infos Relatório'!$B$406,'Faturamento NNE'!$F$2:$F$707,'Infos Relatório'!$B422,'Faturamento NNE'!$AA$2:$AA$707,'Infos Relatório'!BK$1)</f>
        <v>0</v>
      </c>
      <c r="BL422" s="542">
        <f>SUMIFS('Faturamento NNE'!$H$2:$H$707,'Faturamento NNE'!$E$2:$E$707,'Infos Relatório'!$B$406,'Faturamento NNE'!$F$2:$F$707,'Infos Relatório'!$B422,'Faturamento NNE'!$AA$2:$AA$707,'Infos Relatório'!BK$1)</f>
        <v>0</v>
      </c>
      <c r="BM422" s="542">
        <f>SUMIFS('Faturamento NNE'!$K$2:$K$707,'Faturamento NNE'!$E$2:$E$707,'Infos Relatório'!$B$406,'Faturamento NNE'!$F$2:$F$707,'Infos Relatório'!$B422,'Faturamento NNE'!$AA$2:$AA$707,'Infos Relatório'!BK$1)</f>
        <v>0</v>
      </c>
      <c r="BN422" s="546">
        <f>SUMIFS('Faturamento NNE'!$P$2:$P$707,'Faturamento NNE'!$E$2:$E$707,'Infos Relatório'!$B$406,'Faturamento NNE'!$F$2:$F$707,'Infos Relatório'!$B422,'Faturamento NNE'!$AA$2:$AA$707,'Infos Relatório'!BK$1,'Faturamento NNE'!$U$2:$U$707,"Sim")+SUMIFS('Faturamento NNE'!$Q$2:$Q$707,'Faturamento NNE'!$E$2:$E$707,'Infos Relatório'!$B$406,'Faturamento NNE'!$F$2:$F$707,'Infos Relatório'!$B422,'Faturamento NNE'!$AA$2:$AA$707,'Infos Relatório'!BK$1,'Faturamento NNE'!$U$2:$U$707,"Sim")</f>
        <v>0</v>
      </c>
      <c r="BO422" s="227" t="e">
        <f t="shared" si="154"/>
        <v>#DIV/0!</v>
      </c>
      <c r="BP422" s="545">
        <f>SUMIFS('Faturamento NNE'!$I$2:$I$707,'Faturamento NNE'!$E$2:$E$707,'Infos Relatório'!$B$406,'Faturamento NNE'!$F$2:$F$707,'Infos Relatório'!$B422,'Faturamento NNE'!$AA$2:$AA$707,'Infos Relatório'!BK$1)</f>
        <v>0</v>
      </c>
      <c r="BQ422" s="541">
        <f>COUNTIFS('Faturamento NNE'!$E$2:$E$707,'Infos Relatório'!$B$406,'Faturamento NNE'!$F$2:$F$707,'Infos Relatório'!$B422,'Faturamento NNE'!$AA$2:$AA$707,'Infos Relatório'!BQ$1)</f>
        <v>0</v>
      </c>
      <c r="BR422" s="542">
        <f>SUMIFS('Faturamento NNE'!$H$2:$H$707,'Faturamento NNE'!$E$2:$E$707,'Infos Relatório'!$B$406,'Faturamento NNE'!$F$2:$F$707,'Infos Relatório'!$B422,'Faturamento NNE'!$AA$2:$AA$707,'Infos Relatório'!BQ$1)</f>
        <v>0</v>
      </c>
      <c r="BS422" s="542">
        <f>SUMIFS('Faturamento NNE'!$K$2:$K$707,'Faturamento NNE'!$E$2:$E$707,'Infos Relatório'!$B$406,'Faturamento NNE'!$F$2:$F$707,'Infos Relatório'!$B422,'Faturamento NNE'!$AA$2:$AA$707,'Infos Relatório'!BQ$1)</f>
        <v>0</v>
      </c>
      <c r="BT422" s="546">
        <f>SUMIFS('Faturamento NNE'!$P$2:$P$707,'Faturamento NNE'!$E$2:$E$707,'Infos Relatório'!$B$406,'Faturamento NNE'!$F$2:$F$707,'Infos Relatório'!$B422,'Faturamento NNE'!$AA$2:$AA$707,'Infos Relatório'!BQ$1,'Faturamento NNE'!$U$2:$U$707,"Sim")+SUMIFS('Faturamento NNE'!$Q$2:$Q$707,'Faturamento NNE'!$E$2:$E$707,'Infos Relatório'!$B$406,'Faturamento NNE'!$F$2:$F$707,'Infos Relatório'!$B422,'Faturamento NNE'!$AA$2:$AA$707,'Infos Relatório'!BQ$1,'Faturamento NNE'!$U$2:$U$707,"Sim")</f>
        <v>0</v>
      </c>
      <c r="BU422" s="227" t="e">
        <f t="shared" si="155"/>
        <v>#DIV/0!</v>
      </c>
      <c r="BV422" s="545">
        <f>SUMIFS('Faturamento NNE'!$I$2:$I$707,'Faturamento NNE'!$E$2:$E$707,'Infos Relatório'!$B$406,'Faturamento NNE'!$F$2:$F$707,'Infos Relatório'!$B422,'Faturamento NNE'!$AA$2:$AA$707,'Infos Relatório'!BQ$1)</f>
        <v>0</v>
      </c>
    </row>
    <row r="423" spans="2:74">
      <c r="B423" s="217" t="s">
        <v>146</v>
      </c>
      <c r="C423" s="541">
        <f>COUNTIFS('Faturamento NNE'!$E$2:$E$707,'Infos Relatório'!$B$406,'Faturamento NNE'!$F$2:$F$707,'Infos Relatório'!$B423,'Faturamento NNE'!$AA$2:$AA$707,'Infos Relatório'!C$1)</f>
        <v>0</v>
      </c>
      <c r="D423" s="542">
        <f>SUMIFS('Faturamento NNE'!$H$2:$H$707,'Faturamento NNE'!$E$2:$E$707,'Infos Relatório'!$B$406,'Faturamento NNE'!$F$2:$F$707,'Infos Relatório'!$B423,'Faturamento NNE'!$AA$2:$AA$707,'Infos Relatório'!C$1)</f>
        <v>0</v>
      </c>
      <c r="E423" s="543">
        <f>SUMIFS('Faturamento NNE'!$K$2:$K$707,'Faturamento NNE'!$E$2:$E$707,'Infos Relatório'!$B$406,'Faturamento NNE'!$F$2:$F$707,'Infos Relatório'!$B423,'Faturamento NNE'!$AA$2:$AA$707,'Infos Relatório'!C$1)</f>
        <v>0</v>
      </c>
      <c r="F423" s="544">
        <f>SUMIFS('Faturamento NNE'!$P$2:$P$707,'Faturamento NNE'!$E$2:$E$707,'Infos Relatório'!$B$406,'Faturamento NNE'!$F$2:$F$707,'Infos Relatório'!$B423,'Faturamento NNE'!$AA$2:$AA$707,'Infos Relatório'!C$1,'Faturamento NNE'!$U$2:$U$707,"Sim")+SUMIFS('Faturamento NNE'!$Q$2:$Q$707,'Faturamento NNE'!$E$2:$E$707,'Infos Relatório'!$B$406,'Faturamento NNE'!$F$2:$F$707,'Infos Relatório'!$B423,'Faturamento NNE'!$AA$2:$AA$707,'Infos Relatório'!C$1,'Faturamento NNE'!$U$2:$U$707,"Sim")</f>
        <v>0</v>
      </c>
      <c r="G423" s="283" t="e">
        <f t="shared" si="144"/>
        <v>#DIV/0!</v>
      </c>
      <c r="H423" s="545">
        <f>SUMIFS('Faturamento NNE'!$I$2:$I$707,'Faturamento NNE'!$E$2:$E$707,'Infos Relatório'!$B$406,'Faturamento NNE'!$F$2:$F$707,'Infos Relatório'!$B423,'Faturamento NNE'!$AA$2:$AA$707,'Infos Relatório'!C$1)</f>
        <v>0</v>
      </c>
      <c r="I423" s="541">
        <f>COUNTIFS('Faturamento NNE'!$E$2:$E$707,'Infos Relatório'!$B$406,'Faturamento NNE'!$F$2:$F$707,'Infos Relatório'!$B423,'Faturamento NNE'!$AA$2:$AA$707,'Infos Relatório'!I$1)</f>
        <v>0</v>
      </c>
      <c r="J423" s="542">
        <f>SUMIFS('Faturamento NNE'!$H$2:$H$707,'Faturamento NNE'!$E$2:$E$707,'Infos Relatório'!$B$406,'Faturamento NNE'!$F$2:$F$707,'Infos Relatório'!$B423,'Faturamento NNE'!$AA$2:$AA$707,'Infos Relatório'!I$1)</f>
        <v>0</v>
      </c>
      <c r="K423" s="543">
        <f>SUMIFS('Faturamento NNE'!$K$2:$K$707,'Faturamento NNE'!$E$2:$E$707,'Infos Relatório'!$B$406,'Faturamento NNE'!$F$2:$F$707,'Infos Relatório'!$B423,'Faturamento NNE'!$AA$2:$AA$707,'Infos Relatório'!I$1)</f>
        <v>0</v>
      </c>
      <c r="L423" s="544">
        <f>SUMIFS('Faturamento NNE'!$P$2:$P$707,'Faturamento NNE'!$E$2:$E$707,'Infos Relatório'!$B$406,'Faturamento NNE'!$F$2:$F$707,'Infos Relatório'!$B423,'Faturamento NNE'!$AA$2:$AA$707,'Infos Relatório'!I$1,'Faturamento NNE'!$U$2:$U$707,"Sim")+SUMIFS('Faturamento NNE'!$Q$2:$Q$707,'Faturamento NNE'!$E$2:$E$707,'Infos Relatório'!$B$406,'Faturamento NNE'!$F$2:$F$707,'Infos Relatório'!$B423,'Faturamento NNE'!$AA$2:$AA$707,'Infos Relatório'!I$1,'Faturamento NNE'!$U$2:$U$707,"Sim")</f>
        <v>0</v>
      </c>
      <c r="M423" s="283" t="e">
        <f t="shared" si="145"/>
        <v>#DIV/0!</v>
      </c>
      <c r="N423" s="545">
        <f>SUMIFS('Faturamento NNE'!$I$2:$I$707,'Faturamento NNE'!$E$2:$E$707,'Infos Relatório'!$B$406,'Faturamento NNE'!$F$2:$F$707,'Infos Relatório'!$B423,'Faturamento NNE'!$AA$2:$AA$707,'Infos Relatório'!I$1)</f>
        <v>0</v>
      </c>
      <c r="O423" s="541">
        <f>COUNTIFS('Faturamento NNE'!$E$2:$E$707,'Infos Relatório'!$B$406,'Faturamento NNE'!$F$2:$F$707,'Infos Relatório'!$B423,'Faturamento NNE'!$AA$2:$AA$707,'Infos Relatório'!O$1)</f>
        <v>0</v>
      </c>
      <c r="P423" s="542">
        <f>SUMIFS('Faturamento NNE'!$H$2:$H$707,'Faturamento NNE'!$E$2:$E$707,'Infos Relatório'!$B$406,'Faturamento NNE'!$F$2:$F$707,'Infos Relatório'!$B423,'Faturamento NNE'!$AA$2:$AA$707,'Infos Relatório'!O$1)</f>
        <v>0</v>
      </c>
      <c r="Q423" s="542">
        <f>SUMIFS('Faturamento NNE'!$K$2:$K$707,'Faturamento NNE'!$E$2:$E$707,'Infos Relatório'!$B$406,'Faturamento NNE'!$F$2:$F$707,'Infos Relatório'!$B423,'Faturamento NNE'!$AA$2:$AA$707,'Infos Relatório'!O$1)</f>
        <v>0</v>
      </c>
      <c r="R423" s="546">
        <f>SUMIFS('Faturamento NNE'!$P$2:$P$707,'Faturamento NNE'!$E$2:$E$707,'Infos Relatório'!$B$406,'Faturamento NNE'!$F$2:$F$707,'Infos Relatório'!$B423,'Faturamento NNE'!$AA$2:$AA$707,'Infos Relatório'!O$1,'Faturamento NNE'!$U$2:$U$707,"Sim")+SUMIFS('Faturamento NNE'!$Q$2:$Q$707,'Faturamento NNE'!$E$2:$E$707,'Infos Relatório'!$B$406,'Faturamento NNE'!$F$2:$F$707,'Infos Relatório'!$B423,'Faturamento NNE'!$AA$2:$AA$707,'Infos Relatório'!O$1,'Faturamento NNE'!$U$2:$U$707,"Sim")</f>
        <v>0</v>
      </c>
      <c r="S423" s="227" t="e">
        <f t="shared" si="146"/>
        <v>#DIV/0!</v>
      </c>
      <c r="T423" s="545">
        <f>SUMIFS('Faturamento NNE'!$I$2:$I$707,'Faturamento NNE'!$E$2:$E$707,'Infos Relatório'!$B$406,'Faturamento NNE'!$F$2:$F$707,'Infos Relatório'!$B423,'Faturamento NNE'!$AA$2:$AA$707,'Infos Relatório'!O$1)</f>
        <v>0</v>
      </c>
      <c r="U423" s="541">
        <f>COUNTIFS('Faturamento NNE'!$E$2:$E$707,'Infos Relatório'!$B$406,'Faturamento NNE'!$F$2:$F$707,'Infos Relatório'!$B423,'Faturamento NNE'!$AA$2:$AA$707,'Infos Relatório'!U$1)</f>
        <v>0</v>
      </c>
      <c r="V423" s="542">
        <f>SUMIFS('Faturamento NNE'!$H$2:$H$707,'Faturamento NNE'!$E$2:$E$707,'Infos Relatório'!$B$406,'Faturamento NNE'!$F$2:$F$707,'Infos Relatório'!$B423,'Faturamento NNE'!$AA$2:$AA$707,'Infos Relatório'!U$1)</f>
        <v>0</v>
      </c>
      <c r="W423" s="542">
        <f>SUMIFS('Faturamento NNE'!$K$2:$K$707,'Faturamento NNE'!$E$2:$E$707,'Infos Relatório'!$B$406,'Faturamento NNE'!$F$2:$F$707,'Infos Relatório'!$B423,'Faturamento NNE'!$AA$2:$AA$707,'Infos Relatório'!U$1)</f>
        <v>0</v>
      </c>
      <c r="X423" s="546">
        <f>SUMIFS('Faturamento NNE'!$P$2:$P$707,'Faturamento NNE'!$E$2:$E$707,'Infos Relatório'!$B$406,'Faturamento NNE'!$F$2:$F$707,'Infos Relatório'!$B423,'Faturamento NNE'!$AA$2:$AA$707,'Infos Relatório'!U$1,'Faturamento NNE'!$U$2:$U$707,"Sim")+SUMIFS('Faturamento NNE'!$Q$2:$Q$707,'Faturamento NNE'!$E$2:$E$707,'Infos Relatório'!$B$406,'Faturamento NNE'!$F$2:$F$707,'Infos Relatório'!$B423,'Faturamento NNE'!$AA$2:$AA$707,'Infos Relatório'!U$1,'Faturamento NNE'!$U$2:$U$707,"Sim")</f>
        <v>0</v>
      </c>
      <c r="Y423" s="227" t="e">
        <f t="shared" si="147"/>
        <v>#DIV/0!</v>
      </c>
      <c r="Z423" s="545">
        <f>SUMIFS('Faturamento NNE'!$I$2:$I$707,'Faturamento NNE'!$E$2:$E$707,'Infos Relatório'!$B$406,'Faturamento NNE'!$F$2:$F$707,'Infos Relatório'!$B423,'Faturamento NNE'!$AA$2:$AA$707,'Infos Relatório'!U$1)</f>
        <v>0</v>
      </c>
      <c r="AA423" s="541">
        <f>COUNTIFS('Faturamento NNE'!$E$2:$E$707,'Infos Relatório'!$B$406,'Faturamento NNE'!$F$2:$F$707,'Infos Relatório'!$B423,'Faturamento NNE'!$AA$2:$AA$707,'Infos Relatório'!AA$1)</f>
        <v>0</v>
      </c>
      <c r="AB423" s="542">
        <f>SUMIFS('Faturamento NNE'!$H$2:$H$707,'Faturamento NNE'!$E$2:$E$707,'Infos Relatório'!$B$406,'Faturamento NNE'!$F$2:$F$707,'Infos Relatório'!$B423,'Faturamento NNE'!$AA$2:$AA$707,'Infos Relatório'!AA$1)</f>
        <v>0</v>
      </c>
      <c r="AC423" s="542">
        <f>SUMIFS('Faturamento NNE'!$K$2:$K$707,'Faturamento NNE'!$E$2:$E$707,'Infos Relatório'!$B$406,'Faturamento NNE'!$F$2:$F$707,'Infos Relatório'!$B423,'Faturamento NNE'!$AA$2:$AA$707,'Infos Relatório'!AA$1)</f>
        <v>0</v>
      </c>
      <c r="AD423" s="546">
        <f>SUMIFS('Faturamento NNE'!$P$2:$P$707,'Faturamento NNE'!$E$2:$E$707,'Infos Relatório'!$B$406,'Faturamento NNE'!$F$2:$F$707,'Infos Relatório'!$B423,'Faturamento NNE'!$AA$2:$AA$707,'Infos Relatório'!AA$1,'Faturamento NNE'!$U$2:$U$707,"Sim")+SUMIFS('Faturamento NNE'!$Q$2:$Q$707,'Faturamento NNE'!$E$2:$E$707,'Infos Relatório'!$B$406,'Faturamento NNE'!$F$2:$F$707,'Infos Relatório'!$B423,'Faturamento NNE'!$AA$2:$AA$707,'Infos Relatório'!AA$1,'Faturamento NNE'!$U$2:$U$707,"Sim")</f>
        <v>0</v>
      </c>
      <c r="AE423" s="227" t="e">
        <f t="shared" si="148"/>
        <v>#DIV/0!</v>
      </c>
      <c r="AF423" s="545">
        <f>SUMIFS('Faturamento NNE'!$I$2:$I$707,'Faturamento NNE'!$E$2:$E$707,'Infos Relatório'!$B$406,'Faturamento NNE'!$F$2:$F$707,'Infos Relatório'!$B423,'Faturamento NNE'!$AA$2:$AA$707,'Infos Relatório'!AA$1)</f>
        <v>0</v>
      </c>
      <c r="AG423" s="541">
        <f>COUNTIFS('Faturamento NNE'!$E$2:$E$707,'Infos Relatório'!$B$406,'Faturamento NNE'!$F$2:$F$707,'Infos Relatório'!$B423,'Faturamento NNE'!$AA$2:$AA$707,'Infos Relatório'!AG$1)</f>
        <v>0</v>
      </c>
      <c r="AH423" s="542">
        <f>SUMIFS('Faturamento NNE'!$H$2:$H$707,'Faturamento NNE'!$E$2:$E$707,'Infos Relatório'!$B$406,'Faturamento NNE'!$F$2:$F$707,'Infos Relatório'!$B423,'Faturamento NNE'!$AA$2:$AA$707,'Infos Relatório'!AG$1)</f>
        <v>0</v>
      </c>
      <c r="AI423" s="542">
        <f>SUMIFS('Faturamento NNE'!$K$2:$K$707,'Faturamento NNE'!$E$2:$E$707,'Infos Relatório'!$B$406,'Faturamento NNE'!$F$2:$F$707,'Infos Relatório'!$B423,'Faturamento NNE'!$AA$2:$AA$707,'Infos Relatório'!AG$1)</f>
        <v>0</v>
      </c>
      <c r="AJ423" s="546">
        <f>SUMIFS('Faturamento NNE'!$P$2:$P$707,'Faturamento NNE'!$E$2:$E$707,'Infos Relatório'!$B$406,'Faturamento NNE'!$F$2:$F$707,'Infos Relatório'!$B423,'Faturamento NNE'!$AA$2:$AA$707,'Infos Relatório'!AG$1,'Faturamento NNE'!$U$2:$U$707,"Sim")+SUMIFS('Faturamento NNE'!$Q$2:$Q$707,'Faturamento NNE'!$E$2:$E$707,'Infos Relatório'!$B$406,'Faturamento NNE'!$F$2:$F$707,'Infos Relatório'!$B423,'Faturamento NNE'!$AA$2:$AA$707,'Infos Relatório'!AG$1,'Faturamento NNE'!$U$2:$U$707,"Sim")</f>
        <v>0</v>
      </c>
      <c r="AK423" s="227" t="e">
        <f t="shared" si="149"/>
        <v>#DIV/0!</v>
      </c>
      <c r="AL423" s="545">
        <f>SUMIFS('Faturamento NNE'!$I$2:$I$707,'Faturamento NNE'!$E$2:$E$707,'Infos Relatório'!$B$406,'Faturamento NNE'!$F$2:$F$707,'Infos Relatório'!$B423,'Faturamento NNE'!$AA$2:$AA$707,'Infos Relatório'!AG$1)</f>
        <v>0</v>
      </c>
      <c r="AM423" s="541">
        <f>COUNTIFS('Faturamento NNE'!$E$2:$E$707,'Infos Relatório'!$B$406,'Faturamento NNE'!$F$2:$F$707,'Infos Relatório'!$B423,'Faturamento NNE'!$AA$2:$AA$707,'Infos Relatório'!AM$1)</f>
        <v>0</v>
      </c>
      <c r="AN423" s="542">
        <f>SUMIFS('Faturamento NNE'!$H$2:$H$707,'Faturamento NNE'!$E$2:$E$707,'Infos Relatório'!$B$406,'Faturamento NNE'!$F$2:$F$707,'Infos Relatório'!$B423,'Faturamento NNE'!$AA$2:$AA$707,'Infos Relatório'!AM$1)</f>
        <v>0</v>
      </c>
      <c r="AO423" s="542">
        <f>SUMIFS('Faturamento NNE'!$K$2:$K$707,'Faturamento NNE'!$E$2:$E$707,'Infos Relatório'!$B$406,'Faturamento NNE'!$F$2:$F$707,'Infos Relatório'!$B423,'Faturamento NNE'!$AA$2:$AA$707,'Infos Relatório'!AM$1)</f>
        <v>0</v>
      </c>
      <c r="AP423" s="546">
        <f>SUMIFS('Faturamento NNE'!$P$2:$P$707,'Faturamento NNE'!$E$2:$E$707,'Infos Relatório'!$B$406,'Faturamento NNE'!$F$2:$F$707,'Infos Relatório'!$B423,'Faturamento NNE'!$AA$2:$AA$707,'Infos Relatório'!AM$1,'Faturamento NNE'!$U$2:$U$707,"Sim")+SUMIFS('Faturamento NNE'!$Q$2:$Q$707,'Faturamento NNE'!$E$2:$E$707,'Infos Relatório'!$B$406,'Faturamento NNE'!$F$2:$F$707,'Infos Relatório'!$B423,'Faturamento NNE'!$AA$2:$AA$707,'Infos Relatório'!AM$1,'Faturamento NNE'!$U$2:$U$707,"Sim")</f>
        <v>0</v>
      </c>
      <c r="AQ423" s="227" t="e">
        <f t="shared" si="150"/>
        <v>#DIV/0!</v>
      </c>
      <c r="AR423" s="545">
        <f>SUMIFS('Faturamento NNE'!$I$2:$I$707,'Faturamento NNE'!$E$2:$E$707,'Infos Relatório'!$B$406,'Faturamento NNE'!$F$2:$F$707,'Infos Relatório'!$B423,'Faturamento NNE'!$AA$2:$AA$707,'Infos Relatório'!AM$1)</f>
        <v>0</v>
      </c>
      <c r="AS423" s="541">
        <f>COUNTIFS('Faturamento NNE'!$E$2:$E$707,'Infos Relatório'!$B$406,'Faturamento NNE'!$F$2:$F$707,'Infos Relatório'!$B423,'Faturamento NNE'!$AA$2:$AA$707,'Infos Relatório'!AS$1)</f>
        <v>0</v>
      </c>
      <c r="AT423" s="542">
        <f>SUMIFS('Faturamento NNE'!$H$2:$H$707,'Faturamento NNE'!$E$2:$E$707,'Infos Relatório'!$B$406,'Faturamento NNE'!$F$2:$F$707,'Infos Relatório'!$B423,'Faturamento NNE'!$AA$2:$AA$707,'Infos Relatório'!AS$1)</f>
        <v>0</v>
      </c>
      <c r="AU423" s="542">
        <f>SUMIFS('Faturamento NNE'!$K$2:$K$707,'Faturamento NNE'!$E$2:$E$707,'Infos Relatório'!$B$406,'Faturamento NNE'!$F$2:$F$707,'Infos Relatório'!$B423,'Faturamento NNE'!$AA$2:$AA$707,'Infos Relatório'!AS$1)</f>
        <v>0</v>
      </c>
      <c r="AV423" s="546">
        <f>SUMIFS('Faturamento NNE'!$P$2:$P$707,'Faturamento NNE'!$E$2:$E$707,'Infos Relatório'!$B$406,'Faturamento NNE'!$F$2:$F$707,'Infos Relatório'!$B423,'Faturamento NNE'!$AA$2:$AA$707,'Infos Relatório'!AS$1,'Faturamento NNE'!$U$2:$U$707,"Sim")+SUMIFS('Faturamento NNE'!$Q$2:$Q$707,'Faturamento NNE'!$E$2:$E$707,'Infos Relatório'!$B$406,'Faturamento NNE'!$F$2:$F$707,'Infos Relatório'!$B423,'Faturamento NNE'!$AA$2:$AA$707,'Infos Relatório'!AS$1,'Faturamento NNE'!$U$2:$U$707,"Sim")</f>
        <v>0</v>
      </c>
      <c r="AW423" s="227" t="e">
        <f t="shared" si="151"/>
        <v>#DIV/0!</v>
      </c>
      <c r="AX423" s="545">
        <f>SUMIFS('Faturamento NNE'!$I$2:$I$707,'Faturamento NNE'!$E$2:$E$707,'Infos Relatório'!$B$406,'Faturamento NNE'!$F$2:$F$707,'Infos Relatório'!$B423,'Faturamento NNE'!$AA$2:$AA$707,'Infos Relatório'!AS$1)</f>
        <v>0</v>
      </c>
      <c r="AY423" s="541">
        <f>COUNTIFS('Faturamento NNE'!$E$2:$E$707,'Infos Relatório'!$B$406,'Faturamento NNE'!$F$2:$F$707,'Infos Relatório'!$B423,'Faturamento NNE'!$AA$2:$AA$707,'Infos Relatório'!AY$1)</f>
        <v>0</v>
      </c>
      <c r="AZ423" s="542">
        <f>SUMIFS('Faturamento NNE'!$H$2:$H$707,'Faturamento NNE'!$E$2:$E$707,'Infos Relatório'!$B$406,'Faturamento NNE'!$F$2:$F$707,'Infos Relatório'!$B423,'Faturamento NNE'!$AA$2:$AA$707,'Infos Relatório'!AY$1)</f>
        <v>0</v>
      </c>
      <c r="BA423" s="542">
        <f>SUMIFS('Faturamento NNE'!$K$2:$K$707,'Faturamento NNE'!$E$2:$E$707,'Infos Relatório'!$B$406,'Faturamento NNE'!$F$2:$F$707,'Infos Relatório'!$B423,'Faturamento NNE'!$AA$2:$AA$707,'Infos Relatório'!AY$1)</f>
        <v>0</v>
      </c>
      <c r="BB423" s="546">
        <f>SUMIFS('Faturamento NNE'!$P$2:$P$707,'Faturamento NNE'!$E$2:$E$707,'Infos Relatório'!$B$406,'Faturamento NNE'!$F$2:$F$707,'Infos Relatório'!$B423,'Faturamento NNE'!$AA$2:$AA$707,'Infos Relatório'!AY$1,'Faturamento NNE'!$U$2:$U$707,"Sim")+SUMIFS('Faturamento NNE'!$Q$2:$Q$707,'Faturamento NNE'!$E$2:$E$707,'Infos Relatório'!$B$406,'Faturamento NNE'!$F$2:$F$707,'Infos Relatório'!$B423,'Faturamento NNE'!$AA$2:$AA$707,'Infos Relatório'!AY$1,'Faturamento NNE'!$U$2:$U$707,"Sim")</f>
        <v>0</v>
      </c>
      <c r="BC423" s="227" t="e">
        <f t="shared" si="152"/>
        <v>#DIV/0!</v>
      </c>
      <c r="BD423" s="545">
        <f>SUMIFS('Faturamento NNE'!$I$2:$I$707,'Faturamento NNE'!$E$2:$E$707,'Infos Relatório'!$B$406,'Faturamento NNE'!$F$2:$F$707,'Infos Relatório'!$B423,'Faturamento NNE'!$AA$2:$AA$707,'Infos Relatório'!AY$1)</f>
        <v>0</v>
      </c>
      <c r="BE423" s="541">
        <f>COUNTIFS('Faturamento NNE'!$E$2:$E$707,'Infos Relatório'!$B$406,'Faturamento NNE'!$F$2:$F$707,'Infos Relatório'!$B423,'Faturamento NNE'!$AA$2:$AA$707,'Infos Relatório'!BE$1)</f>
        <v>0</v>
      </c>
      <c r="BF423" s="542">
        <f>SUMIFS('Faturamento NNE'!$H$2:$H$707,'Faturamento NNE'!$E$2:$E$707,'Infos Relatório'!$B$406,'Faturamento NNE'!$F$2:$F$707,'Infos Relatório'!$B423,'Faturamento NNE'!$AA$2:$AA$707,'Infos Relatório'!BE$1)</f>
        <v>0</v>
      </c>
      <c r="BG423" s="542">
        <f>SUMIFS('Faturamento NNE'!$K$2:$K$707,'Faturamento NNE'!$E$2:$E$707,'Infos Relatório'!$B$406,'Faturamento NNE'!$F$2:$F$707,'Infos Relatório'!$B423,'Faturamento NNE'!$AA$2:$AA$707,'Infos Relatório'!BE$1)</f>
        <v>0</v>
      </c>
      <c r="BH423" s="546">
        <f>SUMIFS('Faturamento NNE'!$P$2:$P$707,'Faturamento NNE'!$E$2:$E$707,'Infos Relatório'!$B$406,'Faturamento NNE'!$F$2:$F$707,'Infos Relatório'!$B423,'Faturamento NNE'!$AA$2:$AA$707,'Infos Relatório'!BE$1,'Faturamento NNE'!$U$2:$U$707,"Sim")+SUMIFS('Faturamento NNE'!$Q$2:$Q$707,'Faturamento NNE'!$E$2:$E$707,'Infos Relatório'!$B$406,'Faturamento NNE'!$F$2:$F$707,'Infos Relatório'!$B423,'Faturamento NNE'!$AA$2:$AA$707,'Infos Relatório'!BE$1,'Faturamento NNE'!$U$2:$U$707,"Sim")</f>
        <v>0</v>
      </c>
      <c r="BI423" s="227" t="e">
        <f t="shared" si="153"/>
        <v>#DIV/0!</v>
      </c>
      <c r="BJ423" s="545">
        <f>SUMIFS('Faturamento NNE'!$I$2:$I$707,'Faturamento NNE'!$E$2:$E$707,'Infos Relatório'!$B$406,'Faturamento NNE'!$F$2:$F$707,'Infos Relatório'!$B423,'Faturamento NNE'!$AA$2:$AA$707,'Infos Relatório'!BE$1)</f>
        <v>0</v>
      </c>
      <c r="BK423" s="541">
        <f>COUNTIFS('Faturamento NNE'!$E$2:$E$707,'Infos Relatório'!$B$406,'Faturamento NNE'!$F$2:$F$707,'Infos Relatório'!$B423,'Faturamento NNE'!$AA$2:$AA$707,'Infos Relatório'!BK$1)</f>
        <v>0</v>
      </c>
      <c r="BL423" s="542">
        <f>SUMIFS('Faturamento NNE'!$H$2:$H$707,'Faturamento NNE'!$E$2:$E$707,'Infos Relatório'!$B$406,'Faturamento NNE'!$F$2:$F$707,'Infos Relatório'!$B423,'Faturamento NNE'!$AA$2:$AA$707,'Infos Relatório'!BK$1)</f>
        <v>0</v>
      </c>
      <c r="BM423" s="542">
        <f>SUMIFS('Faturamento NNE'!$K$2:$K$707,'Faturamento NNE'!$E$2:$E$707,'Infos Relatório'!$B$406,'Faturamento NNE'!$F$2:$F$707,'Infos Relatório'!$B423,'Faturamento NNE'!$AA$2:$AA$707,'Infos Relatório'!BK$1)</f>
        <v>0</v>
      </c>
      <c r="BN423" s="546">
        <f>SUMIFS('Faturamento NNE'!$P$2:$P$707,'Faturamento NNE'!$E$2:$E$707,'Infos Relatório'!$B$406,'Faturamento NNE'!$F$2:$F$707,'Infos Relatório'!$B423,'Faturamento NNE'!$AA$2:$AA$707,'Infos Relatório'!BK$1,'Faturamento NNE'!$U$2:$U$707,"Sim")+SUMIFS('Faturamento NNE'!$Q$2:$Q$707,'Faturamento NNE'!$E$2:$E$707,'Infos Relatório'!$B$406,'Faturamento NNE'!$F$2:$F$707,'Infos Relatório'!$B423,'Faturamento NNE'!$AA$2:$AA$707,'Infos Relatório'!BK$1,'Faturamento NNE'!$U$2:$U$707,"Sim")</f>
        <v>0</v>
      </c>
      <c r="BO423" s="227" t="e">
        <f t="shared" si="154"/>
        <v>#DIV/0!</v>
      </c>
      <c r="BP423" s="545">
        <f>SUMIFS('Faturamento NNE'!$I$2:$I$707,'Faturamento NNE'!$E$2:$E$707,'Infos Relatório'!$B$406,'Faturamento NNE'!$F$2:$F$707,'Infos Relatório'!$B423,'Faturamento NNE'!$AA$2:$AA$707,'Infos Relatório'!BK$1)</f>
        <v>0</v>
      </c>
      <c r="BQ423" s="541">
        <f>COUNTIFS('Faturamento NNE'!$E$2:$E$707,'Infos Relatório'!$B$406,'Faturamento NNE'!$F$2:$F$707,'Infos Relatório'!$B423,'Faturamento NNE'!$AA$2:$AA$707,'Infos Relatório'!BQ$1)</f>
        <v>0</v>
      </c>
      <c r="BR423" s="542">
        <f>SUMIFS('Faturamento NNE'!$H$2:$H$707,'Faturamento NNE'!$E$2:$E$707,'Infos Relatório'!$B$406,'Faturamento NNE'!$F$2:$F$707,'Infos Relatório'!$B423,'Faturamento NNE'!$AA$2:$AA$707,'Infos Relatório'!BQ$1)</f>
        <v>0</v>
      </c>
      <c r="BS423" s="542">
        <f>SUMIFS('Faturamento NNE'!$K$2:$K$707,'Faturamento NNE'!$E$2:$E$707,'Infos Relatório'!$B$406,'Faturamento NNE'!$F$2:$F$707,'Infos Relatório'!$B423,'Faturamento NNE'!$AA$2:$AA$707,'Infos Relatório'!BQ$1)</f>
        <v>0</v>
      </c>
      <c r="BT423" s="546">
        <f>SUMIFS('Faturamento NNE'!$P$2:$P$707,'Faturamento NNE'!$E$2:$E$707,'Infos Relatório'!$B$406,'Faturamento NNE'!$F$2:$F$707,'Infos Relatório'!$B423,'Faturamento NNE'!$AA$2:$AA$707,'Infos Relatório'!BQ$1,'Faturamento NNE'!$U$2:$U$707,"Sim")+SUMIFS('Faturamento NNE'!$Q$2:$Q$707,'Faturamento NNE'!$E$2:$E$707,'Infos Relatório'!$B$406,'Faturamento NNE'!$F$2:$F$707,'Infos Relatório'!$B423,'Faturamento NNE'!$AA$2:$AA$707,'Infos Relatório'!BQ$1,'Faturamento NNE'!$U$2:$U$707,"Sim")</f>
        <v>0</v>
      </c>
      <c r="BU423" s="227" t="e">
        <f t="shared" si="155"/>
        <v>#DIV/0!</v>
      </c>
      <c r="BV423" s="545">
        <f>SUMIFS('Faturamento NNE'!$I$2:$I$707,'Faturamento NNE'!$E$2:$E$707,'Infos Relatório'!$B$406,'Faturamento NNE'!$F$2:$F$707,'Infos Relatório'!$B423,'Faturamento NNE'!$AA$2:$AA$707,'Infos Relatório'!BQ$1)</f>
        <v>0</v>
      </c>
    </row>
    <row r="424" spans="2:74">
      <c r="B424" s="217" t="s">
        <v>147</v>
      </c>
      <c r="C424" s="541">
        <f>COUNTIFS('Faturamento NNE'!$E$2:$E$707,'Infos Relatório'!$B$406,'Faturamento NNE'!$F$2:$F$707,'Infos Relatório'!$B424,'Faturamento NNE'!$AA$2:$AA$707,'Infos Relatório'!C$1)</f>
        <v>0</v>
      </c>
      <c r="D424" s="542">
        <f>SUMIFS('Faturamento NNE'!$H$2:$H$707,'Faturamento NNE'!$E$2:$E$707,'Infos Relatório'!$B$406,'Faturamento NNE'!$F$2:$F$707,'Infos Relatório'!$B424,'Faturamento NNE'!$AA$2:$AA$707,'Infos Relatório'!C$1)</f>
        <v>0</v>
      </c>
      <c r="E424" s="543">
        <f>SUMIFS('Faturamento NNE'!$K$2:$K$707,'Faturamento NNE'!$E$2:$E$707,'Infos Relatório'!$B$406,'Faturamento NNE'!$F$2:$F$707,'Infos Relatório'!$B424,'Faturamento NNE'!$AA$2:$AA$707,'Infos Relatório'!C$1)</f>
        <v>0</v>
      </c>
      <c r="F424" s="544">
        <f>SUMIFS('Faturamento NNE'!$P$2:$P$707,'Faturamento NNE'!$E$2:$E$707,'Infos Relatório'!$B$406,'Faturamento NNE'!$F$2:$F$707,'Infos Relatório'!$B424,'Faturamento NNE'!$AA$2:$AA$707,'Infos Relatório'!C$1,'Faturamento NNE'!$U$2:$U$707,"Sim")+SUMIFS('Faturamento NNE'!$Q$2:$Q$707,'Faturamento NNE'!$E$2:$E$707,'Infos Relatório'!$B$406,'Faturamento NNE'!$F$2:$F$707,'Infos Relatório'!$B424,'Faturamento NNE'!$AA$2:$AA$707,'Infos Relatório'!C$1,'Faturamento NNE'!$U$2:$U$707,"Sim")</f>
        <v>0</v>
      </c>
      <c r="G424" s="283" t="e">
        <f t="shared" si="144"/>
        <v>#DIV/0!</v>
      </c>
      <c r="H424" s="545">
        <f>SUMIFS('Faturamento NNE'!$I$2:$I$707,'Faturamento NNE'!$E$2:$E$707,'Infos Relatório'!$B$406,'Faturamento NNE'!$F$2:$F$707,'Infos Relatório'!$B424,'Faturamento NNE'!$AA$2:$AA$707,'Infos Relatório'!C$1)</f>
        <v>0</v>
      </c>
      <c r="I424" s="541">
        <f>COUNTIFS('Faturamento NNE'!$E$2:$E$707,'Infos Relatório'!$B$406,'Faturamento NNE'!$F$2:$F$707,'Infos Relatório'!$B424,'Faturamento NNE'!$AA$2:$AA$707,'Infos Relatório'!I$1)</f>
        <v>0</v>
      </c>
      <c r="J424" s="542">
        <f>SUMIFS('Faturamento NNE'!$H$2:$H$707,'Faturamento NNE'!$E$2:$E$707,'Infos Relatório'!$B$406,'Faturamento NNE'!$F$2:$F$707,'Infos Relatório'!$B424,'Faturamento NNE'!$AA$2:$AA$707,'Infos Relatório'!I$1)</f>
        <v>0</v>
      </c>
      <c r="K424" s="543">
        <f>SUMIFS('Faturamento NNE'!$K$2:$K$707,'Faturamento NNE'!$E$2:$E$707,'Infos Relatório'!$B$406,'Faturamento NNE'!$F$2:$F$707,'Infos Relatório'!$B424,'Faturamento NNE'!$AA$2:$AA$707,'Infos Relatório'!I$1)</f>
        <v>0</v>
      </c>
      <c r="L424" s="544">
        <f>SUMIFS('Faturamento NNE'!$P$2:$P$707,'Faturamento NNE'!$E$2:$E$707,'Infos Relatório'!$B$406,'Faturamento NNE'!$F$2:$F$707,'Infos Relatório'!$B424,'Faturamento NNE'!$AA$2:$AA$707,'Infos Relatório'!I$1,'Faturamento NNE'!$U$2:$U$707,"Sim")+SUMIFS('Faturamento NNE'!$Q$2:$Q$707,'Faturamento NNE'!$E$2:$E$707,'Infos Relatório'!$B$406,'Faturamento NNE'!$F$2:$F$707,'Infos Relatório'!$B424,'Faturamento NNE'!$AA$2:$AA$707,'Infos Relatório'!I$1,'Faturamento NNE'!$U$2:$U$707,"Sim")</f>
        <v>0</v>
      </c>
      <c r="M424" s="283" t="e">
        <f t="shared" si="145"/>
        <v>#DIV/0!</v>
      </c>
      <c r="N424" s="545">
        <f>SUMIFS('Faturamento NNE'!$I$2:$I$707,'Faturamento NNE'!$E$2:$E$707,'Infos Relatório'!$B$406,'Faturamento NNE'!$F$2:$F$707,'Infos Relatório'!$B424,'Faturamento NNE'!$AA$2:$AA$707,'Infos Relatório'!I$1)</f>
        <v>0</v>
      </c>
      <c r="O424" s="541">
        <f>COUNTIFS('Faturamento NNE'!$E$2:$E$707,'Infos Relatório'!$B$406,'Faturamento NNE'!$F$2:$F$707,'Infos Relatório'!$B424,'Faturamento NNE'!$AA$2:$AA$707,'Infos Relatório'!O$1)</f>
        <v>0</v>
      </c>
      <c r="P424" s="542">
        <f>SUMIFS('Faturamento NNE'!$H$2:$H$707,'Faturamento NNE'!$E$2:$E$707,'Infos Relatório'!$B$406,'Faturamento NNE'!$F$2:$F$707,'Infos Relatório'!$B424,'Faturamento NNE'!$AA$2:$AA$707,'Infos Relatório'!O$1)</f>
        <v>0</v>
      </c>
      <c r="Q424" s="542">
        <f>SUMIFS('Faturamento NNE'!$K$2:$K$707,'Faturamento NNE'!$E$2:$E$707,'Infos Relatório'!$B$406,'Faturamento NNE'!$F$2:$F$707,'Infos Relatório'!$B424,'Faturamento NNE'!$AA$2:$AA$707,'Infos Relatório'!O$1)</f>
        <v>0</v>
      </c>
      <c r="R424" s="546">
        <f>SUMIFS('Faturamento NNE'!$P$2:$P$707,'Faturamento NNE'!$E$2:$E$707,'Infos Relatório'!$B$406,'Faturamento NNE'!$F$2:$F$707,'Infos Relatório'!$B424,'Faturamento NNE'!$AA$2:$AA$707,'Infos Relatório'!O$1,'Faturamento NNE'!$U$2:$U$707,"Sim")+SUMIFS('Faturamento NNE'!$Q$2:$Q$707,'Faturamento NNE'!$E$2:$E$707,'Infos Relatório'!$B$406,'Faturamento NNE'!$F$2:$F$707,'Infos Relatório'!$B424,'Faturamento NNE'!$AA$2:$AA$707,'Infos Relatório'!O$1,'Faturamento NNE'!$U$2:$U$707,"Sim")</f>
        <v>0</v>
      </c>
      <c r="S424" s="227" t="e">
        <f t="shared" si="146"/>
        <v>#DIV/0!</v>
      </c>
      <c r="T424" s="545">
        <f>SUMIFS('Faturamento NNE'!$I$2:$I$707,'Faturamento NNE'!$E$2:$E$707,'Infos Relatório'!$B$406,'Faturamento NNE'!$F$2:$F$707,'Infos Relatório'!$B424,'Faturamento NNE'!$AA$2:$AA$707,'Infos Relatório'!O$1)</f>
        <v>0</v>
      </c>
      <c r="U424" s="541">
        <f>COUNTIFS('Faturamento NNE'!$E$2:$E$707,'Infos Relatório'!$B$406,'Faturamento NNE'!$F$2:$F$707,'Infos Relatório'!$B424,'Faturamento NNE'!$AA$2:$AA$707,'Infos Relatório'!U$1)</f>
        <v>0</v>
      </c>
      <c r="V424" s="542">
        <f>SUMIFS('Faturamento NNE'!$H$2:$H$707,'Faturamento NNE'!$E$2:$E$707,'Infos Relatório'!$B$406,'Faturamento NNE'!$F$2:$F$707,'Infos Relatório'!$B424,'Faturamento NNE'!$AA$2:$AA$707,'Infos Relatório'!U$1)</f>
        <v>0</v>
      </c>
      <c r="W424" s="542">
        <f>SUMIFS('Faturamento NNE'!$K$2:$K$707,'Faturamento NNE'!$E$2:$E$707,'Infos Relatório'!$B$406,'Faturamento NNE'!$F$2:$F$707,'Infos Relatório'!$B424,'Faturamento NNE'!$AA$2:$AA$707,'Infos Relatório'!U$1)</f>
        <v>0</v>
      </c>
      <c r="X424" s="546">
        <f>SUMIFS('Faturamento NNE'!$P$2:$P$707,'Faturamento NNE'!$E$2:$E$707,'Infos Relatório'!$B$406,'Faturamento NNE'!$F$2:$F$707,'Infos Relatório'!$B424,'Faturamento NNE'!$AA$2:$AA$707,'Infos Relatório'!U$1,'Faturamento NNE'!$U$2:$U$707,"Sim")+SUMIFS('Faturamento NNE'!$Q$2:$Q$707,'Faturamento NNE'!$E$2:$E$707,'Infos Relatório'!$B$406,'Faturamento NNE'!$F$2:$F$707,'Infos Relatório'!$B424,'Faturamento NNE'!$AA$2:$AA$707,'Infos Relatório'!U$1,'Faturamento NNE'!$U$2:$U$707,"Sim")</f>
        <v>0</v>
      </c>
      <c r="Y424" s="227" t="e">
        <f t="shared" si="147"/>
        <v>#DIV/0!</v>
      </c>
      <c r="Z424" s="545">
        <f>SUMIFS('Faturamento NNE'!$I$2:$I$707,'Faturamento NNE'!$E$2:$E$707,'Infos Relatório'!$B$406,'Faturamento NNE'!$F$2:$F$707,'Infos Relatório'!$B424,'Faturamento NNE'!$AA$2:$AA$707,'Infos Relatório'!U$1)</f>
        <v>0</v>
      </c>
      <c r="AA424" s="541">
        <f>COUNTIFS('Faturamento NNE'!$E$2:$E$707,'Infos Relatório'!$B$406,'Faturamento NNE'!$F$2:$F$707,'Infos Relatório'!$B424,'Faturamento NNE'!$AA$2:$AA$707,'Infos Relatório'!AA$1)</f>
        <v>0</v>
      </c>
      <c r="AB424" s="542">
        <f>SUMIFS('Faturamento NNE'!$H$2:$H$707,'Faturamento NNE'!$E$2:$E$707,'Infos Relatório'!$B$406,'Faturamento NNE'!$F$2:$F$707,'Infos Relatório'!$B424,'Faturamento NNE'!$AA$2:$AA$707,'Infos Relatório'!AA$1)</f>
        <v>0</v>
      </c>
      <c r="AC424" s="542">
        <f>SUMIFS('Faturamento NNE'!$K$2:$K$707,'Faturamento NNE'!$E$2:$E$707,'Infos Relatório'!$B$406,'Faturamento NNE'!$F$2:$F$707,'Infos Relatório'!$B424,'Faturamento NNE'!$AA$2:$AA$707,'Infos Relatório'!AA$1)</f>
        <v>0</v>
      </c>
      <c r="AD424" s="546">
        <f>SUMIFS('Faturamento NNE'!$P$2:$P$707,'Faturamento NNE'!$E$2:$E$707,'Infos Relatório'!$B$406,'Faturamento NNE'!$F$2:$F$707,'Infos Relatório'!$B424,'Faturamento NNE'!$AA$2:$AA$707,'Infos Relatório'!AA$1,'Faturamento NNE'!$U$2:$U$707,"Sim")+SUMIFS('Faturamento NNE'!$Q$2:$Q$707,'Faturamento NNE'!$E$2:$E$707,'Infos Relatório'!$B$406,'Faturamento NNE'!$F$2:$F$707,'Infos Relatório'!$B424,'Faturamento NNE'!$AA$2:$AA$707,'Infos Relatório'!AA$1,'Faturamento NNE'!$U$2:$U$707,"Sim")</f>
        <v>0</v>
      </c>
      <c r="AE424" s="227" t="e">
        <f t="shared" si="148"/>
        <v>#DIV/0!</v>
      </c>
      <c r="AF424" s="545">
        <f>SUMIFS('Faturamento NNE'!$I$2:$I$707,'Faturamento NNE'!$E$2:$E$707,'Infos Relatório'!$B$406,'Faturamento NNE'!$F$2:$F$707,'Infos Relatório'!$B424,'Faturamento NNE'!$AA$2:$AA$707,'Infos Relatório'!AA$1)</f>
        <v>0</v>
      </c>
      <c r="AG424" s="541">
        <f>COUNTIFS('Faturamento NNE'!$E$2:$E$707,'Infos Relatório'!$B$406,'Faturamento NNE'!$F$2:$F$707,'Infos Relatório'!$B424,'Faturamento NNE'!$AA$2:$AA$707,'Infos Relatório'!AG$1)</f>
        <v>0</v>
      </c>
      <c r="AH424" s="542">
        <f>SUMIFS('Faturamento NNE'!$H$2:$H$707,'Faturamento NNE'!$E$2:$E$707,'Infos Relatório'!$B$406,'Faturamento NNE'!$F$2:$F$707,'Infos Relatório'!$B424,'Faturamento NNE'!$AA$2:$AA$707,'Infos Relatório'!AG$1)</f>
        <v>0</v>
      </c>
      <c r="AI424" s="542">
        <f>SUMIFS('Faturamento NNE'!$K$2:$K$707,'Faturamento NNE'!$E$2:$E$707,'Infos Relatório'!$B$406,'Faturamento NNE'!$F$2:$F$707,'Infos Relatório'!$B424,'Faturamento NNE'!$AA$2:$AA$707,'Infos Relatório'!AG$1)</f>
        <v>0</v>
      </c>
      <c r="AJ424" s="546">
        <f>SUMIFS('Faturamento NNE'!$P$2:$P$707,'Faturamento NNE'!$E$2:$E$707,'Infos Relatório'!$B$406,'Faturamento NNE'!$F$2:$F$707,'Infos Relatório'!$B424,'Faturamento NNE'!$AA$2:$AA$707,'Infos Relatório'!AG$1,'Faturamento NNE'!$U$2:$U$707,"Sim")+SUMIFS('Faturamento NNE'!$Q$2:$Q$707,'Faturamento NNE'!$E$2:$E$707,'Infos Relatório'!$B$406,'Faturamento NNE'!$F$2:$F$707,'Infos Relatório'!$B424,'Faturamento NNE'!$AA$2:$AA$707,'Infos Relatório'!AG$1,'Faturamento NNE'!$U$2:$U$707,"Sim")</f>
        <v>0</v>
      </c>
      <c r="AK424" s="227" t="e">
        <f t="shared" si="149"/>
        <v>#DIV/0!</v>
      </c>
      <c r="AL424" s="545">
        <f>SUMIFS('Faturamento NNE'!$I$2:$I$707,'Faturamento NNE'!$E$2:$E$707,'Infos Relatório'!$B$406,'Faturamento NNE'!$F$2:$F$707,'Infos Relatório'!$B424,'Faturamento NNE'!$AA$2:$AA$707,'Infos Relatório'!AG$1)</f>
        <v>0</v>
      </c>
      <c r="AM424" s="541">
        <f>COUNTIFS('Faturamento NNE'!$E$2:$E$707,'Infos Relatório'!$B$406,'Faturamento NNE'!$F$2:$F$707,'Infos Relatório'!$B424,'Faturamento NNE'!$AA$2:$AA$707,'Infos Relatório'!AM$1)</f>
        <v>0</v>
      </c>
      <c r="AN424" s="542">
        <f>SUMIFS('Faturamento NNE'!$H$2:$H$707,'Faturamento NNE'!$E$2:$E$707,'Infos Relatório'!$B$406,'Faturamento NNE'!$F$2:$F$707,'Infos Relatório'!$B424,'Faturamento NNE'!$AA$2:$AA$707,'Infos Relatório'!AM$1)</f>
        <v>0</v>
      </c>
      <c r="AO424" s="542">
        <f>SUMIFS('Faturamento NNE'!$K$2:$K$707,'Faturamento NNE'!$E$2:$E$707,'Infos Relatório'!$B$406,'Faturamento NNE'!$F$2:$F$707,'Infos Relatório'!$B424,'Faturamento NNE'!$AA$2:$AA$707,'Infos Relatório'!AM$1)</f>
        <v>0</v>
      </c>
      <c r="AP424" s="546">
        <f>SUMIFS('Faturamento NNE'!$P$2:$P$707,'Faturamento NNE'!$E$2:$E$707,'Infos Relatório'!$B$406,'Faturamento NNE'!$F$2:$F$707,'Infos Relatório'!$B424,'Faturamento NNE'!$AA$2:$AA$707,'Infos Relatório'!AM$1,'Faturamento NNE'!$U$2:$U$707,"Sim")+SUMIFS('Faturamento NNE'!$Q$2:$Q$707,'Faturamento NNE'!$E$2:$E$707,'Infos Relatório'!$B$406,'Faturamento NNE'!$F$2:$F$707,'Infos Relatório'!$B424,'Faturamento NNE'!$AA$2:$AA$707,'Infos Relatório'!AM$1,'Faturamento NNE'!$U$2:$U$707,"Sim")</f>
        <v>0</v>
      </c>
      <c r="AQ424" s="227" t="e">
        <f t="shared" si="150"/>
        <v>#DIV/0!</v>
      </c>
      <c r="AR424" s="545">
        <f>SUMIFS('Faturamento NNE'!$I$2:$I$707,'Faturamento NNE'!$E$2:$E$707,'Infos Relatório'!$B$406,'Faturamento NNE'!$F$2:$F$707,'Infos Relatório'!$B424,'Faturamento NNE'!$AA$2:$AA$707,'Infos Relatório'!AM$1)</f>
        <v>0</v>
      </c>
      <c r="AS424" s="541">
        <f>COUNTIFS('Faturamento NNE'!$E$2:$E$707,'Infos Relatório'!$B$406,'Faturamento NNE'!$F$2:$F$707,'Infos Relatório'!$B424,'Faturamento NNE'!$AA$2:$AA$707,'Infos Relatório'!AS$1)</f>
        <v>0</v>
      </c>
      <c r="AT424" s="542">
        <f>SUMIFS('Faturamento NNE'!$H$2:$H$707,'Faturamento NNE'!$E$2:$E$707,'Infos Relatório'!$B$406,'Faturamento NNE'!$F$2:$F$707,'Infos Relatório'!$B424,'Faturamento NNE'!$AA$2:$AA$707,'Infos Relatório'!AS$1)</f>
        <v>0</v>
      </c>
      <c r="AU424" s="542">
        <f>SUMIFS('Faturamento NNE'!$K$2:$K$707,'Faturamento NNE'!$E$2:$E$707,'Infos Relatório'!$B$406,'Faturamento NNE'!$F$2:$F$707,'Infos Relatório'!$B424,'Faturamento NNE'!$AA$2:$AA$707,'Infos Relatório'!AS$1)</f>
        <v>0</v>
      </c>
      <c r="AV424" s="546">
        <f>SUMIFS('Faturamento NNE'!$P$2:$P$707,'Faturamento NNE'!$E$2:$E$707,'Infos Relatório'!$B$406,'Faturamento NNE'!$F$2:$F$707,'Infos Relatório'!$B424,'Faturamento NNE'!$AA$2:$AA$707,'Infos Relatório'!AS$1,'Faturamento NNE'!$U$2:$U$707,"Sim")+SUMIFS('Faturamento NNE'!$Q$2:$Q$707,'Faturamento NNE'!$E$2:$E$707,'Infos Relatório'!$B$406,'Faturamento NNE'!$F$2:$F$707,'Infos Relatório'!$B424,'Faturamento NNE'!$AA$2:$AA$707,'Infos Relatório'!AS$1,'Faturamento NNE'!$U$2:$U$707,"Sim")</f>
        <v>0</v>
      </c>
      <c r="AW424" s="227" t="e">
        <f t="shared" si="151"/>
        <v>#DIV/0!</v>
      </c>
      <c r="AX424" s="545">
        <f>SUMIFS('Faturamento NNE'!$I$2:$I$707,'Faturamento NNE'!$E$2:$E$707,'Infos Relatório'!$B$406,'Faturamento NNE'!$F$2:$F$707,'Infos Relatório'!$B424,'Faturamento NNE'!$AA$2:$AA$707,'Infos Relatório'!AS$1)</f>
        <v>0</v>
      </c>
      <c r="AY424" s="541">
        <f>COUNTIFS('Faturamento NNE'!$E$2:$E$707,'Infos Relatório'!$B$406,'Faturamento NNE'!$F$2:$F$707,'Infos Relatório'!$B424,'Faturamento NNE'!$AA$2:$AA$707,'Infos Relatório'!AY$1)</f>
        <v>0</v>
      </c>
      <c r="AZ424" s="542">
        <f>SUMIFS('Faturamento NNE'!$H$2:$H$707,'Faturamento NNE'!$E$2:$E$707,'Infos Relatório'!$B$406,'Faturamento NNE'!$F$2:$F$707,'Infos Relatório'!$B424,'Faturamento NNE'!$AA$2:$AA$707,'Infos Relatório'!AY$1)</f>
        <v>0</v>
      </c>
      <c r="BA424" s="542">
        <f>SUMIFS('Faturamento NNE'!$K$2:$K$707,'Faturamento NNE'!$E$2:$E$707,'Infos Relatório'!$B$406,'Faturamento NNE'!$F$2:$F$707,'Infos Relatório'!$B424,'Faturamento NNE'!$AA$2:$AA$707,'Infos Relatório'!AY$1)</f>
        <v>0</v>
      </c>
      <c r="BB424" s="546">
        <f>SUMIFS('Faturamento NNE'!$P$2:$P$707,'Faturamento NNE'!$E$2:$E$707,'Infos Relatório'!$B$406,'Faturamento NNE'!$F$2:$F$707,'Infos Relatório'!$B424,'Faturamento NNE'!$AA$2:$AA$707,'Infos Relatório'!AY$1,'Faturamento NNE'!$U$2:$U$707,"Sim")+SUMIFS('Faturamento NNE'!$Q$2:$Q$707,'Faturamento NNE'!$E$2:$E$707,'Infos Relatório'!$B$406,'Faturamento NNE'!$F$2:$F$707,'Infos Relatório'!$B424,'Faturamento NNE'!$AA$2:$AA$707,'Infos Relatório'!AY$1,'Faturamento NNE'!$U$2:$U$707,"Sim")</f>
        <v>0</v>
      </c>
      <c r="BC424" s="227" t="e">
        <f t="shared" si="152"/>
        <v>#DIV/0!</v>
      </c>
      <c r="BD424" s="545">
        <f>SUMIFS('Faturamento NNE'!$I$2:$I$707,'Faturamento NNE'!$E$2:$E$707,'Infos Relatório'!$B$406,'Faturamento NNE'!$F$2:$F$707,'Infos Relatório'!$B424,'Faturamento NNE'!$AA$2:$AA$707,'Infos Relatório'!AY$1)</f>
        <v>0</v>
      </c>
      <c r="BE424" s="541">
        <f>COUNTIFS('Faturamento NNE'!$E$2:$E$707,'Infos Relatório'!$B$406,'Faturamento NNE'!$F$2:$F$707,'Infos Relatório'!$B424,'Faturamento NNE'!$AA$2:$AA$707,'Infos Relatório'!BE$1)</f>
        <v>0</v>
      </c>
      <c r="BF424" s="542">
        <f>SUMIFS('Faturamento NNE'!$H$2:$H$707,'Faturamento NNE'!$E$2:$E$707,'Infos Relatório'!$B$406,'Faturamento NNE'!$F$2:$F$707,'Infos Relatório'!$B424,'Faturamento NNE'!$AA$2:$AA$707,'Infos Relatório'!BE$1)</f>
        <v>0</v>
      </c>
      <c r="BG424" s="542">
        <f>SUMIFS('Faturamento NNE'!$K$2:$K$707,'Faturamento NNE'!$E$2:$E$707,'Infos Relatório'!$B$406,'Faturamento NNE'!$F$2:$F$707,'Infos Relatório'!$B424,'Faturamento NNE'!$AA$2:$AA$707,'Infos Relatório'!BE$1)</f>
        <v>0</v>
      </c>
      <c r="BH424" s="546">
        <f>SUMIFS('Faturamento NNE'!$P$2:$P$707,'Faturamento NNE'!$E$2:$E$707,'Infos Relatório'!$B$406,'Faturamento NNE'!$F$2:$F$707,'Infos Relatório'!$B424,'Faturamento NNE'!$AA$2:$AA$707,'Infos Relatório'!BE$1,'Faturamento NNE'!$U$2:$U$707,"Sim")+SUMIFS('Faturamento NNE'!$Q$2:$Q$707,'Faturamento NNE'!$E$2:$E$707,'Infos Relatório'!$B$406,'Faturamento NNE'!$F$2:$F$707,'Infos Relatório'!$B424,'Faturamento NNE'!$AA$2:$AA$707,'Infos Relatório'!BE$1,'Faturamento NNE'!$U$2:$U$707,"Sim")</f>
        <v>0</v>
      </c>
      <c r="BI424" s="227" t="e">
        <f t="shared" si="153"/>
        <v>#DIV/0!</v>
      </c>
      <c r="BJ424" s="545">
        <f>SUMIFS('Faturamento NNE'!$I$2:$I$707,'Faturamento NNE'!$E$2:$E$707,'Infos Relatório'!$B$406,'Faturamento NNE'!$F$2:$F$707,'Infos Relatório'!$B424,'Faturamento NNE'!$AA$2:$AA$707,'Infos Relatório'!BE$1)</f>
        <v>0</v>
      </c>
      <c r="BK424" s="541">
        <f>COUNTIFS('Faturamento NNE'!$E$2:$E$707,'Infos Relatório'!$B$406,'Faturamento NNE'!$F$2:$F$707,'Infos Relatório'!$B424,'Faturamento NNE'!$AA$2:$AA$707,'Infos Relatório'!BK$1)</f>
        <v>0</v>
      </c>
      <c r="BL424" s="542">
        <f>SUMIFS('Faturamento NNE'!$H$2:$H$707,'Faturamento NNE'!$E$2:$E$707,'Infos Relatório'!$B$406,'Faturamento NNE'!$F$2:$F$707,'Infos Relatório'!$B424,'Faturamento NNE'!$AA$2:$AA$707,'Infos Relatório'!BK$1)</f>
        <v>0</v>
      </c>
      <c r="BM424" s="542">
        <f>SUMIFS('Faturamento NNE'!$K$2:$K$707,'Faturamento NNE'!$E$2:$E$707,'Infos Relatório'!$B$406,'Faturamento NNE'!$F$2:$F$707,'Infos Relatório'!$B424,'Faturamento NNE'!$AA$2:$AA$707,'Infos Relatório'!BK$1)</f>
        <v>0</v>
      </c>
      <c r="BN424" s="546">
        <f>SUMIFS('Faturamento NNE'!$P$2:$P$707,'Faturamento NNE'!$E$2:$E$707,'Infos Relatório'!$B$406,'Faturamento NNE'!$F$2:$F$707,'Infos Relatório'!$B424,'Faturamento NNE'!$AA$2:$AA$707,'Infos Relatório'!BK$1,'Faturamento NNE'!$U$2:$U$707,"Sim")+SUMIFS('Faturamento NNE'!$Q$2:$Q$707,'Faturamento NNE'!$E$2:$E$707,'Infos Relatório'!$B$406,'Faturamento NNE'!$F$2:$F$707,'Infos Relatório'!$B424,'Faturamento NNE'!$AA$2:$AA$707,'Infos Relatório'!BK$1,'Faturamento NNE'!$U$2:$U$707,"Sim")</f>
        <v>0</v>
      </c>
      <c r="BO424" s="227" t="e">
        <f t="shared" si="154"/>
        <v>#DIV/0!</v>
      </c>
      <c r="BP424" s="545">
        <f>SUMIFS('Faturamento NNE'!$I$2:$I$707,'Faturamento NNE'!$E$2:$E$707,'Infos Relatório'!$B$406,'Faturamento NNE'!$F$2:$F$707,'Infos Relatório'!$B424,'Faturamento NNE'!$AA$2:$AA$707,'Infos Relatório'!BK$1)</f>
        <v>0</v>
      </c>
      <c r="BQ424" s="541">
        <f>COUNTIFS('Faturamento NNE'!$E$2:$E$707,'Infos Relatório'!$B$406,'Faturamento NNE'!$F$2:$F$707,'Infos Relatório'!$B424,'Faturamento NNE'!$AA$2:$AA$707,'Infos Relatório'!BQ$1)</f>
        <v>0</v>
      </c>
      <c r="BR424" s="542">
        <f>SUMIFS('Faturamento NNE'!$H$2:$H$707,'Faturamento NNE'!$E$2:$E$707,'Infos Relatório'!$B$406,'Faturamento NNE'!$F$2:$F$707,'Infos Relatório'!$B424,'Faturamento NNE'!$AA$2:$AA$707,'Infos Relatório'!BQ$1)</f>
        <v>0</v>
      </c>
      <c r="BS424" s="542">
        <f>SUMIFS('Faturamento NNE'!$K$2:$K$707,'Faturamento NNE'!$E$2:$E$707,'Infos Relatório'!$B$406,'Faturamento NNE'!$F$2:$F$707,'Infos Relatório'!$B424,'Faturamento NNE'!$AA$2:$AA$707,'Infos Relatório'!BQ$1)</f>
        <v>0</v>
      </c>
      <c r="BT424" s="546">
        <f>SUMIFS('Faturamento NNE'!$P$2:$P$707,'Faturamento NNE'!$E$2:$E$707,'Infos Relatório'!$B$406,'Faturamento NNE'!$F$2:$F$707,'Infos Relatório'!$B424,'Faturamento NNE'!$AA$2:$AA$707,'Infos Relatório'!BQ$1,'Faturamento NNE'!$U$2:$U$707,"Sim")+SUMIFS('Faturamento NNE'!$Q$2:$Q$707,'Faturamento NNE'!$E$2:$E$707,'Infos Relatório'!$B$406,'Faturamento NNE'!$F$2:$F$707,'Infos Relatório'!$B424,'Faturamento NNE'!$AA$2:$AA$707,'Infos Relatório'!BQ$1,'Faturamento NNE'!$U$2:$U$707,"Sim")</f>
        <v>0</v>
      </c>
      <c r="BU424" s="227" t="e">
        <f t="shared" si="155"/>
        <v>#DIV/0!</v>
      </c>
      <c r="BV424" s="545">
        <f>SUMIFS('Faturamento NNE'!$I$2:$I$707,'Faturamento NNE'!$E$2:$E$707,'Infos Relatório'!$B$406,'Faturamento NNE'!$F$2:$F$707,'Infos Relatório'!$B424,'Faturamento NNE'!$AA$2:$AA$707,'Infos Relatório'!BQ$1)</f>
        <v>0</v>
      </c>
    </row>
    <row r="425" spans="2:74">
      <c r="B425" s="217" t="s">
        <v>148</v>
      </c>
      <c r="C425" s="541">
        <f>COUNTIFS('Faturamento NNE'!$E$2:$E$707,'Infos Relatório'!$B$406,'Faturamento NNE'!$F$2:$F$707,'Infos Relatório'!$B425,'Faturamento NNE'!$AA$2:$AA$707,'Infos Relatório'!C$1)</f>
        <v>0</v>
      </c>
      <c r="D425" s="542">
        <f>SUMIFS('Faturamento NNE'!$H$2:$H$707,'Faturamento NNE'!$E$2:$E$707,'Infos Relatório'!$B$406,'Faturamento NNE'!$F$2:$F$707,'Infos Relatório'!$B425,'Faturamento NNE'!$AA$2:$AA$707,'Infos Relatório'!C$1)</f>
        <v>0</v>
      </c>
      <c r="E425" s="543">
        <f>SUMIFS('Faturamento NNE'!$K$2:$K$707,'Faturamento NNE'!$E$2:$E$707,'Infos Relatório'!$B$406,'Faturamento NNE'!$F$2:$F$707,'Infos Relatório'!$B425,'Faturamento NNE'!$AA$2:$AA$707,'Infos Relatório'!C$1)</f>
        <v>0</v>
      </c>
      <c r="F425" s="544">
        <f>SUMIFS('Faturamento NNE'!$P$2:$P$707,'Faturamento NNE'!$E$2:$E$707,'Infos Relatório'!$B$406,'Faturamento NNE'!$F$2:$F$707,'Infos Relatório'!$B425,'Faturamento NNE'!$AA$2:$AA$707,'Infos Relatório'!C$1,'Faturamento NNE'!$U$2:$U$707,"Sim")+SUMIFS('Faturamento NNE'!$Q$2:$Q$707,'Faturamento NNE'!$E$2:$E$707,'Infos Relatório'!$B$406,'Faturamento NNE'!$F$2:$F$707,'Infos Relatório'!$B425,'Faturamento NNE'!$AA$2:$AA$707,'Infos Relatório'!C$1,'Faturamento NNE'!$U$2:$U$707,"Sim")</f>
        <v>0</v>
      </c>
      <c r="G425" s="283" t="e">
        <f t="shared" si="144"/>
        <v>#DIV/0!</v>
      </c>
      <c r="H425" s="545">
        <f>SUMIFS('Faturamento NNE'!$I$2:$I$707,'Faturamento NNE'!$E$2:$E$707,'Infos Relatório'!$B$406,'Faturamento NNE'!$F$2:$F$707,'Infos Relatório'!$B425,'Faturamento NNE'!$AA$2:$AA$707,'Infos Relatório'!C$1)</f>
        <v>0</v>
      </c>
      <c r="I425" s="541">
        <f>COUNTIFS('Faturamento NNE'!$E$2:$E$707,'Infos Relatório'!$B$406,'Faturamento NNE'!$F$2:$F$707,'Infos Relatório'!$B425,'Faturamento NNE'!$AA$2:$AA$707,'Infos Relatório'!I$1)</f>
        <v>0</v>
      </c>
      <c r="J425" s="542">
        <f>SUMIFS('Faturamento NNE'!$H$2:$H$707,'Faturamento NNE'!$E$2:$E$707,'Infos Relatório'!$B$406,'Faturamento NNE'!$F$2:$F$707,'Infos Relatório'!$B425,'Faturamento NNE'!$AA$2:$AA$707,'Infos Relatório'!I$1)</f>
        <v>0</v>
      </c>
      <c r="K425" s="543">
        <f>SUMIFS('Faturamento NNE'!$K$2:$K$707,'Faturamento NNE'!$E$2:$E$707,'Infos Relatório'!$B$406,'Faturamento NNE'!$F$2:$F$707,'Infos Relatório'!$B425,'Faturamento NNE'!$AA$2:$AA$707,'Infos Relatório'!I$1)</f>
        <v>0</v>
      </c>
      <c r="L425" s="544">
        <f>SUMIFS('Faturamento NNE'!$P$2:$P$707,'Faturamento NNE'!$E$2:$E$707,'Infos Relatório'!$B$406,'Faturamento NNE'!$F$2:$F$707,'Infos Relatório'!$B425,'Faturamento NNE'!$AA$2:$AA$707,'Infos Relatório'!I$1,'Faturamento NNE'!$U$2:$U$707,"Sim")+SUMIFS('Faturamento NNE'!$Q$2:$Q$707,'Faturamento NNE'!$E$2:$E$707,'Infos Relatório'!$B$406,'Faturamento NNE'!$F$2:$F$707,'Infos Relatório'!$B425,'Faturamento NNE'!$AA$2:$AA$707,'Infos Relatório'!I$1,'Faturamento NNE'!$U$2:$U$707,"Sim")</f>
        <v>0</v>
      </c>
      <c r="M425" s="283" t="e">
        <f t="shared" si="145"/>
        <v>#DIV/0!</v>
      </c>
      <c r="N425" s="545">
        <f>SUMIFS('Faturamento NNE'!$I$2:$I$707,'Faturamento NNE'!$E$2:$E$707,'Infos Relatório'!$B$406,'Faturamento NNE'!$F$2:$F$707,'Infos Relatório'!$B425,'Faturamento NNE'!$AA$2:$AA$707,'Infos Relatório'!I$1)</f>
        <v>0</v>
      </c>
      <c r="O425" s="541">
        <f>COUNTIFS('Faturamento NNE'!$E$2:$E$707,'Infos Relatório'!$B$406,'Faturamento NNE'!$F$2:$F$707,'Infos Relatório'!$B425,'Faturamento NNE'!$AA$2:$AA$707,'Infos Relatório'!O$1)</f>
        <v>0</v>
      </c>
      <c r="P425" s="542">
        <f>SUMIFS('Faturamento NNE'!$H$2:$H$707,'Faturamento NNE'!$E$2:$E$707,'Infos Relatório'!$B$406,'Faturamento NNE'!$F$2:$F$707,'Infos Relatório'!$B425,'Faturamento NNE'!$AA$2:$AA$707,'Infos Relatório'!O$1)</f>
        <v>0</v>
      </c>
      <c r="Q425" s="542">
        <f>SUMIFS('Faturamento NNE'!$K$2:$K$707,'Faturamento NNE'!$E$2:$E$707,'Infos Relatório'!$B$406,'Faturamento NNE'!$F$2:$F$707,'Infos Relatório'!$B425,'Faturamento NNE'!$AA$2:$AA$707,'Infos Relatório'!O$1)</f>
        <v>0</v>
      </c>
      <c r="R425" s="546">
        <f>SUMIFS('Faturamento NNE'!$P$2:$P$707,'Faturamento NNE'!$E$2:$E$707,'Infos Relatório'!$B$406,'Faturamento NNE'!$F$2:$F$707,'Infos Relatório'!$B425,'Faturamento NNE'!$AA$2:$AA$707,'Infos Relatório'!O$1,'Faturamento NNE'!$U$2:$U$707,"Sim")+SUMIFS('Faturamento NNE'!$Q$2:$Q$707,'Faturamento NNE'!$E$2:$E$707,'Infos Relatório'!$B$406,'Faturamento NNE'!$F$2:$F$707,'Infos Relatório'!$B425,'Faturamento NNE'!$AA$2:$AA$707,'Infos Relatório'!O$1,'Faturamento NNE'!$U$2:$U$707,"Sim")</f>
        <v>0</v>
      </c>
      <c r="S425" s="227" t="e">
        <f t="shared" si="146"/>
        <v>#DIV/0!</v>
      </c>
      <c r="T425" s="545">
        <f>SUMIFS('Faturamento NNE'!$I$2:$I$707,'Faturamento NNE'!$E$2:$E$707,'Infos Relatório'!$B$406,'Faturamento NNE'!$F$2:$F$707,'Infos Relatório'!$B425,'Faturamento NNE'!$AA$2:$AA$707,'Infos Relatório'!O$1)</f>
        <v>0</v>
      </c>
      <c r="U425" s="541">
        <f>COUNTIFS('Faturamento NNE'!$E$2:$E$707,'Infos Relatório'!$B$406,'Faturamento NNE'!$F$2:$F$707,'Infos Relatório'!$B425,'Faturamento NNE'!$AA$2:$AA$707,'Infos Relatório'!U$1)</f>
        <v>0</v>
      </c>
      <c r="V425" s="542">
        <f>SUMIFS('Faturamento NNE'!$H$2:$H$707,'Faturamento NNE'!$E$2:$E$707,'Infos Relatório'!$B$406,'Faturamento NNE'!$F$2:$F$707,'Infos Relatório'!$B425,'Faturamento NNE'!$AA$2:$AA$707,'Infos Relatório'!U$1)</f>
        <v>0</v>
      </c>
      <c r="W425" s="542">
        <f>SUMIFS('Faturamento NNE'!$K$2:$K$707,'Faturamento NNE'!$E$2:$E$707,'Infos Relatório'!$B$406,'Faturamento NNE'!$F$2:$F$707,'Infos Relatório'!$B425,'Faturamento NNE'!$AA$2:$AA$707,'Infos Relatório'!U$1)</f>
        <v>0</v>
      </c>
      <c r="X425" s="546">
        <f>SUMIFS('Faturamento NNE'!$P$2:$P$707,'Faturamento NNE'!$E$2:$E$707,'Infos Relatório'!$B$406,'Faturamento NNE'!$F$2:$F$707,'Infos Relatório'!$B425,'Faturamento NNE'!$AA$2:$AA$707,'Infos Relatório'!U$1,'Faturamento NNE'!$U$2:$U$707,"Sim")+SUMIFS('Faturamento NNE'!$Q$2:$Q$707,'Faturamento NNE'!$E$2:$E$707,'Infos Relatório'!$B$406,'Faturamento NNE'!$F$2:$F$707,'Infos Relatório'!$B425,'Faturamento NNE'!$AA$2:$AA$707,'Infos Relatório'!U$1,'Faturamento NNE'!$U$2:$U$707,"Sim")</f>
        <v>0</v>
      </c>
      <c r="Y425" s="227" t="e">
        <f t="shared" si="147"/>
        <v>#DIV/0!</v>
      </c>
      <c r="Z425" s="545">
        <f>SUMIFS('Faturamento NNE'!$I$2:$I$707,'Faturamento NNE'!$E$2:$E$707,'Infos Relatório'!$B$406,'Faturamento NNE'!$F$2:$F$707,'Infos Relatório'!$B425,'Faturamento NNE'!$AA$2:$AA$707,'Infos Relatório'!U$1)</f>
        <v>0</v>
      </c>
      <c r="AA425" s="541">
        <f>COUNTIFS('Faturamento NNE'!$E$2:$E$707,'Infos Relatório'!$B$406,'Faturamento NNE'!$F$2:$F$707,'Infos Relatório'!$B425,'Faturamento NNE'!$AA$2:$AA$707,'Infos Relatório'!AA$1)</f>
        <v>0</v>
      </c>
      <c r="AB425" s="542">
        <f>SUMIFS('Faturamento NNE'!$H$2:$H$707,'Faturamento NNE'!$E$2:$E$707,'Infos Relatório'!$B$406,'Faturamento NNE'!$F$2:$F$707,'Infos Relatório'!$B425,'Faturamento NNE'!$AA$2:$AA$707,'Infos Relatório'!AA$1)</f>
        <v>0</v>
      </c>
      <c r="AC425" s="542">
        <f>SUMIFS('Faturamento NNE'!$K$2:$K$707,'Faturamento NNE'!$E$2:$E$707,'Infos Relatório'!$B$406,'Faturamento NNE'!$F$2:$F$707,'Infos Relatório'!$B425,'Faturamento NNE'!$AA$2:$AA$707,'Infos Relatório'!AA$1)</f>
        <v>0</v>
      </c>
      <c r="AD425" s="546">
        <f>SUMIFS('Faturamento NNE'!$P$2:$P$707,'Faturamento NNE'!$E$2:$E$707,'Infos Relatório'!$B$406,'Faturamento NNE'!$F$2:$F$707,'Infos Relatório'!$B425,'Faturamento NNE'!$AA$2:$AA$707,'Infos Relatório'!AA$1,'Faturamento NNE'!$U$2:$U$707,"Sim")+SUMIFS('Faturamento NNE'!$Q$2:$Q$707,'Faturamento NNE'!$E$2:$E$707,'Infos Relatório'!$B$406,'Faturamento NNE'!$F$2:$F$707,'Infos Relatório'!$B425,'Faturamento NNE'!$AA$2:$AA$707,'Infos Relatório'!AA$1,'Faturamento NNE'!$U$2:$U$707,"Sim")</f>
        <v>0</v>
      </c>
      <c r="AE425" s="227" t="e">
        <f t="shared" si="148"/>
        <v>#DIV/0!</v>
      </c>
      <c r="AF425" s="545">
        <f>SUMIFS('Faturamento NNE'!$I$2:$I$707,'Faturamento NNE'!$E$2:$E$707,'Infos Relatório'!$B$406,'Faturamento NNE'!$F$2:$F$707,'Infos Relatório'!$B425,'Faturamento NNE'!$AA$2:$AA$707,'Infos Relatório'!AA$1)</f>
        <v>0</v>
      </c>
      <c r="AG425" s="541">
        <f>COUNTIFS('Faturamento NNE'!$E$2:$E$707,'Infos Relatório'!$B$406,'Faturamento NNE'!$F$2:$F$707,'Infos Relatório'!$B425,'Faturamento NNE'!$AA$2:$AA$707,'Infos Relatório'!AG$1)</f>
        <v>0</v>
      </c>
      <c r="AH425" s="542">
        <f>SUMIFS('Faturamento NNE'!$H$2:$H$707,'Faturamento NNE'!$E$2:$E$707,'Infos Relatório'!$B$406,'Faturamento NNE'!$F$2:$F$707,'Infos Relatório'!$B425,'Faturamento NNE'!$AA$2:$AA$707,'Infos Relatório'!AG$1)</f>
        <v>0</v>
      </c>
      <c r="AI425" s="542">
        <f>SUMIFS('Faturamento NNE'!$K$2:$K$707,'Faturamento NNE'!$E$2:$E$707,'Infos Relatório'!$B$406,'Faturamento NNE'!$F$2:$F$707,'Infos Relatório'!$B425,'Faturamento NNE'!$AA$2:$AA$707,'Infos Relatório'!AG$1)</f>
        <v>0</v>
      </c>
      <c r="AJ425" s="546">
        <f>SUMIFS('Faturamento NNE'!$P$2:$P$707,'Faturamento NNE'!$E$2:$E$707,'Infos Relatório'!$B$406,'Faturamento NNE'!$F$2:$F$707,'Infos Relatório'!$B425,'Faturamento NNE'!$AA$2:$AA$707,'Infos Relatório'!AG$1,'Faturamento NNE'!$U$2:$U$707,"Sim")+SUMIFS('Faturamento NNE'!$Q$2:$Q$707,'Faturamento NNE'!$E$2:$E$707,'Infos Relatório'!$B$406,'Faturamento NNE'!$F$2:$F$707,'Infos Relatório'!$B425,'Faturamento NNE'!$AA$2:$AA$707,'Infos Relatório'!AG$1,'Faturamento NNE'!$U$2:$U$707,"Sim")</f>
        <v>0</v>
      </c>
      <c r="AK425" s="227" t="e">
        <f t="shared" si="149"/>
        <v>#DIV/0!</v>
      </c>
      <c r="AL425" s="545">
        <f>SUMIFS('Faturamento NNE'!$I$2:$I$707,'Faturamento NNE'!$E$2:$E$707,'Infos Relatório'!$B$406,'Faturamento NNE'!$F$2:$F$707,'Infos Relatório'!$B425,'Faturamento NNE'!$AA$2:$AA$707,'Infos Relatório'!AG$1)</f>
        <v>0</v>
      </c>
      <c r="AM425" s="541">
        <f>COUNTIFS('Faturamento NNE'!$E$2:$E$707,'Infos Relatório'!$B$406,'Faturamento NNE'!$F$2:$F$707,'Infos Relatório'!$B425,'Faturamento NNE'!$AA$2:$AA$707,'Infos Relatório'!AM$1)</f>
        <v>0</v>
      </c>
      <c r="AN425" s="542">
        <f>SUMIFS('Faturamento NNE'!$H$2:$H$707,'Faturamento NNE'!$E$2:$E$707,'Infos Relatório'!$B$406,'Faturamento NNE'!$F$2:$F$707,'Infos Relatório'!$B425,'Faturamento NNE'!$AA$2:$AA$707,'Infos Relatório'!AM$1)</f>
        <v>0</v>
      </c>
      <c r="AO425" s="542">
        <f>SUMIFS('Faturamento NNE'!$K$2:$K$707,'Faturamento NNE'!$E$2:$E$707,'Infos Relatório'!$B$406,'Faturamento NNE'!$F$2:$F$707,'Infos Relatório'!$B425,'Faturamento NNE'!$AA$2:$AA$707,'Infos Relatório'!AM$1)</f>
        <v>0</v>
      </c>
      <c r="AP425" s="546">
        <f>SUMIFS('Faturamento NNE'!$P$2:$P$707,'Faturamento NNE'!$E$2:$E$707,'Infos Relatório'!$B$406,'Faturamento NNE'!$F$2:$F$707,'Infos Relatório'!$B425,'Faturamento NNE'!$AA$2:$AA$707,'Infos Relatório'!AM$1,'Faturamento NNE'!$U$2:$U$707,"Sim")+SUMIFS('Faturamento NNE'!$Q$2:$Q$707,'Faturamento NNE'!$E$2:$E$707,'Infos Relatório'!$B$406,'Faturamento NNE'!$F$2:$F$707,'Infos Relatório'!$B425,'Faturamento NNE'!$AA$2:$AA$707,'Infos Relatório'!AM$1,'Faturamento NNE'!$U$2:$U$707,"Sim")</f>
        <v>0</v>
      </c>
      <c r="AQ425" s="227" t="e">
        <f t="shared" si="150"/>
        <v>#DIV/0!</v>
      </c>
      <c r="AR425" s="545">
        <f>SUMIFS('Faturamento NNE'!$I$2:$I$707,'Faturamento NNE'!$E$2:$E$707,'Infos Relatório'!$B$406,'Faturamento NNE'!$F$2:$F$707,'Infos Relatório'!$B425,'Faturamento NNE'!$AA$2:$AA$707,'Infos Relatório'!AM$1)</f>
        <v>0</v>
      </c>
      <c r="AS425" s="541">
        <f>COUNTIFS('Faturamento NNE'!$E$2:$E$707,'Infos Relatório'!$B$406,'Faturamento NNE'!$F$2:$F$707,'Infos Relatório'!$B425,'Faturamento NNE'!$AA$2:$AA$707,'Infos Relatório'!AS$1)</f>
        <v>0</v>
      </c>
      <c r="AT425" s="542">
        <f>SUMIFS('Faturamento NNE'!$H$2:$H$707,'Faturamento NNE'!$E$2:$E$707,'Infos Relatório'!$B$406,'Faturamento NNE'!$F$2:$F$707,'Infos Relatório'!$B425,'Faturamento NNE'!$AA$2:$AA$707,'Infos Relatório'!AS$1)</f>
        <v>0</v>
      </c>
      <c r="AU425" s="542">
        <f>SUMIFS('Faturamento NNE'!$K$2:$K$707,'Faturamento NNE'!$E$2:$E$707,'Infos Relatório'!$B$406,'Faturamento NNE'!$F$2:$F$707,'Infos Relatório'!$B425,'Faturamento NNE'!$AA$2:$AA$707,'Infos Relatório'!AS$1)</f>
        <v>0</v>
      </c>
      <c r="AV425" s="546">
        <f>SUMIFS('Faturamento NNE'!$P$2:$P$707,'Faturamento NNE'!$E$2:$E$707,'Infos Relatório'!$B$406,'Faturamento NNE'!$F$2:$F$707,'Infos Relatório'!$B425,'Faturamento NNE'!$AA$2:$AA$707,'Infos Relatório'!AS$1,'Faturamento NNE'!$U$2:$U$707,"Sim")+SUMIFS('Faturamento NNE'!$Q$2:$Q$707,'Faturamento NNE'!$E$2:$E$707,'Infos Relatório'!$B$406,'Faturamento NNE'!$F$2:$F$707,'Infos Relatório'!$B425,'Faturamento NNE'!$AA$2:$AA$707,'Infos Relatório'!AS$1,'Faturamento NNE'!$U$2:$U$707,"Sim")</f>
        <v>0</v>
      </c>
      <c r="AW425" s="227" t="e">
        <f t="shared" si="151"/>
        <v>#DIV/0!</v>
      </c>
      <c r="AX425" s="545">
        <f>SUMIFS('Faturamento NNE'!$I$2:$I$707,'Faturamento NNE'!$E$2:$E$707,'Infos Relatório'!$B$406,'Faturamento NNE'!$F$2:$F$707,'Infos Relatório'!$B425,'Faturamento NNE'!$AA$2:$AA$707,'Infos Relatório'!AS$1)</f>
        <v>0</v>
      </c>
      <c r="AY425" s="541">
        <f>COUNTIFS('Faturamento NNE'!$E$2:$E$707,'Infos Relatório'!$B$406,'Faturamento NNE'!$F$2:$F$707,'Infos Relatório'!$B425,'Faturamento NNE'!$AA$2:$AA$707,'Infos Relatório'!AY$1)</f>
        <v>0</v>
      </c>
      <c r="AZ425" s="542">
        <f>SUMIFS('Faturamento NNE'!$H$2:$H$707,'Faturamento NNE'!$E$2:$E$707,'Infos Relatório'!$B$406,'Faturamento NNE'!$F$2:$F$707,'Infos Relatório'!$B425,'Faturamento NNE'!$AA$2:$AA$707,'Infos Relatório'!AY$1)</f>
        <v>0</v>
      </c>
      <c r="BA425" s="542">
        <f>SUMIFS('Faturamento NNE'!$K$2:$K$707,'Faturamento NNE'!$E$2:$E$707,'Infos Relatório'!$B$406,'Faturamento NNE'!$F$2:$F$707,'Infos Relatório'!$B425,'Faturamento NNE'!$AA$2:$AA$707,'Infos Relatório'!AY$1)</f>
        <v>0</v>
      </c>
      <c r="BB425" s="546">
        <f>SUMIFS('Faturamento NNE'!$P$2:$P$707,'Faturamento NNE'!$E$2:$E$707,'Infos Relatório'!$B$406,'Faturamento NNE'!$F$2:$F$707,'Infos Relatório'!$B425,'Faturamento NNE'!$AA$2:$AA$707,'Infos Relatório'!AY$1,'Faturamento NNE'!$U$2:$U$707,"Sim")+SUMIFS('Faturamento NNE'!$Q$2:$Q$707,'Faturamento NNE'!$E$2:$E$707,'Infos Relatório'!$B$406,'Faturamento NNE'!$F$2:$F$707,'Infos Relatório'!$B425,'Faturamento NNE'!$AA$2:$AA$707,'Infos Relatório'!AY$1,'Faturamento NNE'!$U$2:$U$707,"Sim")</f>
        <v>0</v>
      </c>
      <c r="BC425" s="227" t="e">
        <f t="shared" si="152"/>
        <v>#DIV/0!</v>
      </c>
      <c r="BD425" s="545">
        <f>SUMIFS('Faturamento NNE'!$I$2:$I$707,'Faturamento NNE'!$E$2:$E$707,'Infos Relatório'!$B$406,'Faturamento NNE'!$F$2:$F$707,'Infos Relatório'!$B425,'Faturamento NNE'!$AA$2:$AA$707,'Infos Relatório'!AY$1)</f>
        <v>0</v>
      </c>
      <c r="BE425" s="541">
        <f>COUNTIFS('Faturamento NNE'!$E$2:$E$707,'Infos Relatório'!$B$406,'Faturamento NNE'!$F$2:$F$707,'Infos Relatório'!$B425,'Faturamento NNE'!$AA$2:$AA$707,'Infos Relatório'!BE$1)</f>
        <v>0</v>
      </c>
      <c r="BF425" s="542">
        <f>SUMIFS('Faturamento NNE'!$H$2:$H$707,'Faturamento NNE'!$E$2:$E$707,'Infos Relatório'!$B$406,'Faturamento NNE'!$F$2:$F$707,'Infos Relatório'!$B425,'Faturamento NNE'!$AA$2:$AA$707,'Infos Relatório'!BE$1)</f>
        <v>0</v>
      </c>
      <c r="BG425" s="542">
        <f>SUMIFS('Faturamento NNE'!$K$2:$K$707,'Faturamento NNE'!$E$2:$E$707,'Infos Relatório'!$B$406,'Faturamento NNE'!$F$2:$F$707,'Infos Relatório'!$B425,'Faturamento NNE'!$AA$2:$AA$707,'Infos Relatório'!BE$1)</f>
        <v>0</v>
      </c>
      <c r="BH425" s="546">
        <f>SUMIFS('Faturamento NNE'!$P$2:$P$707,'Faturamento NNE'!$E$2:$E$707,'Infos Relatório'!$B$406,'Faturamento NNE'!$F$2:$F$707,'Infos Relatório'!$B425,'Faturamento NNE'!$AA$2:$AA$707,'Infos Relatório'!BE$1,'Faturamento NNE'!$U$2:$U$707,"Sim")+SUMIFS('Faturamento NNE'!$Q$2:$Q$707,'Faturamento NNE'!$E$2:$E$707,'Infos Relatório'!$B$406,'Faturamento NNE'!$F$2:$F$707,'Infos Relatório'!$B425,'Faturamento NNE'!$AA$2:$AA$707,'Infos Relatório'!BE$1,'Faturamento NNE'!$U$2:$U$707,"Sim")</f>
        <v>0</v>
      </c>
      <c r="BI425" s="227" t="e">
        <f t="shared" si="153"/>
        <v>#DIV/0!</v>
      </c>
      <c r="BJ425" s="545">
        <f>SUMIFS('Faturamento NNE'!$I$2:$I$707,'Faturamento NNE'!$E$2:$E$707,'Infos Relatório'!$B$406,'Faturamento NNE'!$F$2:$F$707,'Infos Relatório'!$B425,'Faturamento NNE'!$AA$2:$AA$707,'Infos Relatório'!BE$1)</f>
        <v>0</v>
      </c>
      <c r="BK425" s="541">
        <f>COUNTIFS('Faturamento NNE'!$E$2:$E$707,'Infos Relatório'!$B$406,'Faturamento NNE'!$F$2:$F$707,'Infos Relatório'!$B425,'Faturamento NNE'!$AA$2:$AA$707,'Infos Relatório'!BK$1)</f>
        <v>0</v>
      </c>
      <c r="BL425" s="542">
        <f>SUMIFS('Faturamento NNE'!$H$2:$H$707,'Faturamento NNE'!$E$2:$E$707,'Infos Relatório'!$B$406,'Faturamento NNE'!$F$2:$F$707,'Infos Relatório'!$B425,'Faturamento NNE'!$AA$2:$AA$707,'Infos Relatório'!BK$1)</f>
        <v>0</v>
      </c>
      <c r="BM425" s="542">
        <f>SUMIFS('Faturamento NNE'!$K$2:$K$707,'Faturamento NNE'!$E$2:$E$707,'Infos Relatório'!$B$406,'Faturamento NNE'!$F$2:$F$707,'Infos Relatório'!$B425,'Faturamento NNE'!$AA$2:$AA$707,'Infos Relatório'!BK$1)</f>
        <v>0</v>
      </c>
      <c r="BN425" s="546">
        <f>SUMIFS('Faturamento NNE'!$P$2:$P$707,'Faturamento NNE'!$E$2:$E$707,'Infos Relatório'!$B$406,'Faturamento NNE'!$F$2:$F$707,'Infos Relatório'!$B425,'Faturamento NNE'!$AA$2:$AA$707,'Infos Relatório'!BK$1,'Faturamento NNE'!$U$2:$U$707,"Sim")+SUMIFS('Faturamento NNE'!$Q$2:$Q$707,'Faturamento NNE'!$E$2:$E$707,'Infos Relatório'!$B$406,'Faturamento NNE'!$F$2:$F$707,'Infos Relatório'!$B425,'Faturamento NNE'!$AA$2:$AA$707,'Infos Relatório'!BK$1,'Faturamento NNE'!$U$2:$U$707,"Sim")</f>
        <v>0</v>
      </c>
      <c r="BO425" s="227" t="e">
        <f t="shared" si="154"/>
        <v>#DIV/0!</v>
      </c>
      <c r="BP425" s="545">
        <f>SUMIFS('Faturamento NNE'!$I$2:$I$707,'Faturamento NNE'!$E$2:$E$707,'Infos Relatório'!$B$406,'Faturamento NNE'!$F$2:$F$707,'Infos Relatório'!$B425,'Faturamento NNE'!$AA$2:$AA$707,'Infos Relatório'!BK$1)</f>
        <v>0</v>
      </c>
      <c r="BQ425" s="541">
        <f>COUNTIFS('Faturamento NNE'!$E$2:$E$707,'Infos Relatório'!$B$406,'Faturamento NNE'!$F$2:$F$707,'Infos Relatório'!$B425,'Faturamento NNE'!$AA$2:$AA$707,'Infos Relatório'!BQ$1)</f>
        <v>0</v>
      </c>
      <c r="BR425" s="542">
        <f>SUMIFS('Faturamento NNE'!$H$2:$H$707,'Faturamento NNE'!$E$2:$E$707,'Infos Relatório'!$B$406,'Faturamento NNE'!$F$2:$F$707,'Infos Relatório'!$B425,'Faturamento NNE'!$AA$2:$AA$707,'Infos Relatório'!BQ$1)</f>
        <v>0</v>
      </c>
      <c r="BS425" s="542">
        <f>SUMIFS('Faturamento NNE'!$K$2:$K$707,'Faturamento NNE'!$E$2:$E$707,'Infos Relatório'!$B$406,'Faturamento NNE'!$F$2:$F$707,'Infos Relatório'!$B425,'Faturamento NNE'!$AA$2:$AA$707,'Infos Relatório'!BQ$1)</f>
        <v>0</v>
      </c>
      <c r="BT425" s="546">
        <f>SUMIFS('Faturamento NNE'!$P$2:$P$707,'Faturamento NNE'!$E$2:$E$707,'Infos Relatório'!$B$406,'Faturamento NNE'!$F$2:$F$707,'Infos Relatório'!$B425,'Faturamento NNE'!$AA$2:$AA$707,'Infos Relatório'!BQ$1,'Faturamento NNE'!$U$2:$U$707,"Sim")+SUMIFS('Faturamento NNE'!$Q$2:$Q$707,'Faturamento NNE'!$E$2:$E$707,'Infos Relatório'!$B$406,'Faturamento NNE'!$F$2:$F$707,'Infos Relatório'!$B425,'Faturamento NNE'!$AA$2:$AA$707,'Infos Relatório'!BQ$1,'Faturamento NNE'!$U$2:$U$707,"Sim")</f>
        <v>0</v>
      </c>
      <c r="BU425" s="227" t="e">
        <f t="shared" si="155"/>
        <v>#DIV/0!</v>
      </c>
      <c r="BV425" s="545">
        <f>SUMIFS('Faturamento NNE'!$I$2:$I$707,'Faturamento NNE'!$E$2:$E$707,'Infos Relatório'!$B$406,'Faturamento NNE'!$F$2:$F$707,'Infos Relatório'!$B425,'Faturamento NNE'!$AA$2:$AA$707,'Infos Relatório'!BQ$1)</f>
        <v>0</v>
      </c>
    </row>
    <row r="426" spans="2:74">
      <c r="B426" s="217" t="s">
        <v>149</v>
      </c>
      <c r="C426" s="541">
        <f>COUNTIFS('Faturamento NNE'!$E$2:$E$707,'Infos Relatório'!$B$406,'Faturamento NNE'!$F$2:$F$707,'Infos Relatório'!$B426,'Faturamento NNE'!$AA$2:$AA$707,'Infos Relatório'!C$1)</f>
        <v>0</v>
      </c>
      <c r="D426" s="542">
        <f>SUMIFS('Faturamento NNE'!$H$2:$H$707,'Faturamento NNE'!$E$2:$E$707,'Infos Relatório'!$B$406,'Faturamento NNE'!$F$2:$F$707,'Infos Relatório'!$B426,'Faturamento NNE'!$AA$2:$AA$707,'Infos Relatório'!C$1)</f>
        <v>0</v>
      </c>
      <c r="E426" s="543">
        <f>SUMIFS('Faturamento NNE'!$K$2:$K$707,'Faturamento NNE'!$E$2:$E$707,'Infos Relatório'!$B$406,'Faturamento NNE'!$F$2:$F$707,'Infos Relatório'!$B426,'Faturamento NNE'!$AA$2:$AA$707,'Infos Relatório'!C$1)</f>
        <v>0</v>
      </c>
      <c r="F426" s="544">
        <f>SUMIFS('Faturamento NNE'!$P$2:$P$707,'Faturamento NNE'!$E$2:$E$707,'Infos Relatório'!$B$406,'Faturamento NNE'!$F$2:$F$707,'Infos Relatório'!$B426,'Faturamento NNE'!$AA$2:$AA$707,'Infos Relatório'!C$1,'Faturamento NNE'!$U$2:$U$707,"Sim")+SUMIFS('Faturamento NNE'!$Q$2:$Q$707,'Faturamento NNE'!$E$2:$E$707,'Infos Relatório'!$B$406,'Faturamento NNE'!$F$2:$F$707,'Infos Relatório'!$B426,'Faturamento NNE'!$AA$2:$AA$707,'Infos Relatório'!C$1,'Faturamento NNE'!$U$2:$U$707,"Sim")</f>
        <v>0</v>
      </c>
      <c r="G426" s="283" t="e">
        <f t="shared" si="144"/>
        <v>#DIV/0!</v>
      </c>
      <c r="H426" s="545">
        <f>SUMIFS('Faturamento NNE'!$I$2:$I$707,'Faturamento NNE'!$E$2:$E$707,'Infos Relatório'!$B$406,'Faturamento NNE'!$F$2:$F$707,'Infos Relatório'!$B426,'Faturamento NNE'!$AA$2:$AA$707,'Infos Relatório'!C$1)</f>
        <v>0</v>
      </c>
      <c r="I426" s="541">
        <f>COUNTIFS('Faturamento NNE'!$E$2:$E$707,'Infos Relatório'!$B$406,'Faturamento NNE'!$F$2:$F$707,'Infos Relatório'!$B426,'Faturamento NNE'!$AA$2:$AA$707,'Infos Relatório'!I$1)</f>
        <v>0</v>
      </c>
      <c r="J426" s="542">
        <f>SUMIFS('Faturamento NNE'!$H$2:$H$707,'Faturamento NNE'!$E$2:$E$707,'Infos Relatório'!$B$406,'Faturamento NNE'!$F$2:$F$707,'Infos Relatório'!$B426,'Faturamento NNE'!$AA$2:$AA$707,'Infos Relatório'!I$1)</f>
        <v>0</v>
      </c>
      <c r="K426" s="543">
        <f>SUMIFS('Faturamento NNE'!$K$2:$K$707,'Faturamento NNE'!$E$2:$E$707,'Infos Relatório'!$B$406,'Faturamento NNE'!$F$2:$F$707,'Infos Relatório'!$B426,'Faturamento NNE'!$AA$2:$AA$707,'Infos Relatório'!I$1)</f>
        <v>0</v>
      </c>
      <c r="L426" s="544">
        <f>SUMIFS('Faturamento NNE'!$P$2:$P$707,'Faturamento NNE'!$E$2:$E$707,'Infos Relatório'!$B$406,'Faturamento NNE'!$F$2:$F$707,'Infos Relatório'!$B426,'Faturamento NNE'!$AA$2:$AA$707,'Infos Relatório'!I$1,'Faturamento NNE'!$U$2:$U$707,"Sim")+SUMIFS('Faturamento NNE'!$Q$2:$Q$707,'Faturamento NNE'!$E$2:$E$707,'Infos Relatório'!$B$406,'Faturamento NNE'!$F$2:$F$707,'Infos Relatório'!$B426,'Faturamento NNE'!$AA$2:$AA$707,'Infos Relatório'!I$1,'Faturamento NNE'!$U$2:$U$707,"Sim")</f>
        <v>0</v>
      </c>
      <c r="M426" s="283" t="e">
        <f t="shared" si="145"/>
        <v>#DIV/0!</v>
      </c>
      <c r="N426" s="545">
        <f>SUMIFS('Faturamento NNE'!$I$2:$I$707,'Faturamento NNE'!$E$2:$E$707,'Infos Relatório'!$B$406,'Faturamento NNE'!$F$2:$F$707,'Infos Relatório'!$B426,'Faturamento NNE'!$AA$2:$AA$707,'Infos Relatório'!I$1)</f>
        <v>0</v>
      </c>
      <c r="O426" s="541">
        <f>COUNTIFS('Faturamento NNE'!$E$2:$E$707,'Infos Relatório'!$B$406,'Faturamento NNE'!$F$2:$F$707,'Infos Relatório'!$B426,'Faturamento NNE'!$AA$2:$AA$707,'Infos Relatório'!O$1)</f>
        <v>0</v>
      </c>
      <c r="P426" s="542">
        <f>SUMIFS('Faturamento NNE'!$H$2:$H$707,'Faturamento NNE'!$E$2:$E$707,'Infos Relatório'!$B$406,'Faturamento NNE'!$F$2:$F$707,'Infos Relatório'!$B426,'Faturamento NNE'!$AA$2:$AA$707,'Infos Relatório'!O$1)</f>
        <v>0</v>
      </c>
      <c r="Q426" s="542">
        <f>SUMIFS('Faturamento NNE'!$K$2:$K$707,'Faturamento NNE'!$E$2:$E$707,'Infos Relatório'!$B$406,'Faturamento NNE'!$F$2:$F$707,'Infos Relatório'!$B426,'Faturamento NNE'!$AA$2:$AA$707,'Infos Relatório'!O$1)</f>
        <v>0</v>
      </c>
      <c r="R426" s="546">
        <f>SUMIFS('Faturamento NNE'!$P$2:$P$707,'Faturamento NNE'!$E$2:$E$707,'Infos Relatório'!$B$406,'Faturamento NNE'!$F$2:$F$707,'Infos Relatório'!$B426,'Faturamento NNE'!$AA$2:$AA$707,'Infos Relatório'!O$1,'Faturamento NNE'!$U$2:$U$707,"Sim")+SUMIFS('Faturamento NNE'!$Q$2:$Q$707,'Faturamento NNE'!$E$2:$E$707,'Infos Relatório'!$B$406,'Faturamento NNE'!$F$2:$F$707,'Infos Relatório'!$B426,'Faturamento NNE'!$AA$2:$AA$707,'Infos Relatório'!O$1,'Faturamento NNE'!$U$2:$U$707,"Sim")</f>
        <v>0</v>
      </c>
      <c r="S426" s="227" t="e">
        <f t="shared" si="146"/>
        <v>#DIV/0!</v>
      </c>
      <c r="T426" s="545">
        <f>SUMIFS('Faturamento NNE'!$I$2:$I$707,'Faturamento NNE'!$E$2:$E$707,'Infos Relatório'!$B$406,'Faturamento NNE'!$F$2:$F$707,'Infos Relatório'!$B426,'Faturamento NNE'!$AA$2:$AA$707,'Infos Relatório'!O$1)</f>
        <v>0</v>
      </c>
      <c r="U426" s="541">
        <f>COUNTIFS('Faturamento NNE'!$E$2:$E$707,'Infos Relatório'!$B$406,'Faturamento NNE'!$F$2:$F$707,'Infos Relatório'!$B426,'Faturamento NNE'!$AA$2:$AA$707,'Infos Relatório'!U$1)</f>
        <v>0</v>
      </c>
      <c r="V426" s="542">
        <f>SUMIFS('Faturamento NNE'!$H$2:$H$707,'Faturamento NNE'!$E$2:$E$707,'Infos Relatório'!$B$406,'Faturamento NNE'!$F$2:$F$707,'Infos Relatório'!$B426,'Faturamento NNE'!$AA$2:$AA$707,'Infos Relatório'!U$1)</f>
        <v>0</v>
      </c>
      <c r="W426" s="542">
        <f>SUMIFS('Faturamento NNE'!$K$2:$K$707,'Faturamento NNE'!$E$2:$E$707,'Infos Relatório'!$B$406,'Faturamento NNE'!$F$2:$F$707,'Infos Relatório'!$B426,'Faturamento NNE'!$AA$2:$AA$707,'Infos Relatório'!U$1)</f>
        <v>0</v>
      </c>
      <c r="X426" s="546">
        <f>SUMIFS('Faturamento NNE'!$P$2:$P$707,'Faturamento NNE'!$E$2:$E$707,'Infos Relatório'!$B$406,'Faturamento NNE'!$F$2:$F$707,'Infos Relatório'!$B426,'Faturamento NNE'!$AA$2:$AA$707,'Infos Relatório'!U$1,'Faturamento NNE'!$U$2:$U$707,"Sim")+SUMIFS('Faturamento NNE'!$Q$2:$Q$707,'Faturamento NNE'!$E$2:$E$707,'Infos Relatório'!$B$406,'Faturamento NNE'!$F$2:$F$707,'Infos Relatório'!$B426,'Faturamento NNE'!$AA$2:$AA$707,'Infos Relatório'!U$1,'Faturamento NNE'!$U$2:$U$707,"Sim")</f>
        <v>0</v>
      </c>
      <c r="Y426" s="227" t="e">
        <f t="shared" si="147"/>
        <v>#DIV/0!</v>
      </c>
      <c r="Z426" s="545">
        <f>SUMIFS('Faturamento NNE'!$I$2:$I$707,'Faturamento NNE'!$E$2:$E$707,'Infos Relatório'!$B$406,'Faturamento NNE'!$F$2:$F$707,'Infos Relatório'!$B426,'Faturamento NNE'!$AA$2:$AA$707,'Infos Relatório'!U$1)</f>
        <v>0</v>
      </c>
      <c r="AA426" s="541">
        <f>COUNTIFS('Faturamento NNE'!$E$2:$E$707,'Infos Relatório'!$B$406,'Faturamento NNE'!$F$2:$F$707,'Infos Relatório'!$B426,'Faturamento NNE'!$AA$2:$AA$707,'Infos Relatório'!AA$1)</f>
        <v>0</v>
      </c>
      <c r="AB426" s="542">
        <f>SUMIFS('Faturamento NNE'!$H$2:$H$707,'Faturamento NNE'!$E$2:$E$707,'Infos Relatório'!$B$406,'Faturamento NNE'!$F$2:$F$707,'Infos Relatório'!$B426,'Faturamento NNE'!$AA$2:$AA$707,'Infos Relatório'!AA$1)</f>
        <v>0</v>
      </c>
      <c r="AC426" s="542">
        <f>SUMIFS('Faturamento NNE'!$K$2:$K$707,'Faturamento NNE'!$E$2:$E$707,'Infos Relatório'!$B$406,'Faturamento NNE'!$F$2:$F$707,'Infos Relatório'!$B426,'Faturamento NNE'!$AA$2:$AA$707,'Infos Relatório'!AA$1)</f>
        <v>0</v>
      </c>
      <c r="AD426" s="546">
        <f>SUMIFS('Faturamento NNE'!$P$2:$P$707,'Faturamento NNE'!$E$2:$E$707,'Infos Relatório'!$B$406,'Faturamento NNE'!$F$2:$F$707,'Infos Relatório'!$B426,'Faturamento NNE'!$AA$2:$AA$707,'Infos Relatório'!AA$1,'Faturamento NNE'!$U$2:$U$707,"Sim")+SUMIFS('Faturamento NNE'!$Q$2:$Q$707,'Faturamento NNE'!$E$2:$E$707,'Infos Relatório'!$B$406,'Faturamento NNE'!$F$2:$F$707,'Infos Relatório'!$B426,'Faturamento NNE'!$AA$2:$AA$707,'Infos Relatório'!AA$1,'Faturamento NNE'!$U$2:$U$707,"Sim")</f>
        <v>0</v>
      </c>
      <c r="AE426" s="227" t="e">
        <f t="shared" si="148"/>
        <v>#DIV/0!</v>
      </c>
      <c r="AF426" s="545">
        <f>SUMIFS('Faturamento NNE'!$I$2:$I$707,'Faturamento NNE'!$E$2:$E$707,'Infos Relatório'!$B$406,'Faturamento NNE'!$F$2:$F$707,'Infos Relatório'!$B426,'Faturamento NNE'!$AA$2:$AA$707,'Infos Relatório'!AA$1)</f>
        <v>0</v>
      </c>
      <c r="AG426" s="541">
        <f>COUNTIFS('Faturamento NNE'!$E$2:$E$707,'Infos Relatório'!$B$406,'Faturamento NNE'!$F$2:$F$707,'Infos Relatório'!$B426,'Faturamento NNE'!$AA$2:$AA$707,'Infos Relatório'!AG$1)</f>
        <v>0</v>
      </c>
      <c r="AH426" s="542">
        <f>SUMIFS('Faturamento NNE'!$H$2:$H$707,'Faturamento NNE'!$E$2:$E$707,'Infos Relatório'!$B$406,'Faturamento NNE'!$F$2:$F$707,'Infos Relatório'!$B426,'Faturamento NNE'!$AA$2:$AA$707,'Infos Relatório'!AG$1)</f>
        <v>0</v>
      </c>
      <c r="AI426" s="542">
        <f>SUMIFS('Faturamento NNE'!$K$2:$K$707,'Faturamento NNE'!$E$2:$E$707,'Infos Relatório'!$B$406,'Faturamento NNE'!$F$2:$F$707,'Infos Relatório'!$B426,'Faturamento NNE'!$AA$2:$AA$707,'Infos Relatório'!AG$1)</f>
        <v>0</v>
      </c>
      <c r="AJ426" s="546">
        <f>SUMIFS('Faturamento NNE'!$P$2:$P$707,'Faturamento NNE'!$E$2:$E$707,'Infos Relatório'!$B$406,'Faturamento NNE'!$F$2:$F$707,'Infos Relatório'!$B426,'Faturamento NNE'!$AA$2:$AA$707,'Infos Relatório'!AG$1,'Faturamento NNE'!$U$2:$U$707,"Sim")+SUMIFS('Faturamento NNE'!$Q$2:$Q$707,'Faturamento NNE'!$E$2:$E$707,'Infos Relatório'!$B$406,'Faturamento NNE'!$F$2:$F$707,'Infos Relatório'!$B426,'Faturamento NNE'!$AA$2:$AA$707,'Infos Relatório'!AG$1,'Faturamento NNE'!$U$2:$U$707,"Sim")</f>
        <v>0</v>
      </c>
      <c r="AK426" s="227" t="e">
        <f t="shared" si="149"/>
        <v>#DIV/0!</v>
      </c>
      <c r="AL426" s="545">
        <f>SUMIFS('Faturamento NNE'!$I$2:$I$707,'Faturamento NNE'!$E$2:$E$707,'Infos Relatório'!$B$406,'Faturamento NNE'!$F$2:$F$707,'Infos Relatório'!$B426,'Faturamento NNE'!$AA$2:$AA$707,'Infos Relatório'!AG$1)</f>
        <v>0</v>
      </c>
      <c r="AM426" s="541">
        <f>COUNTIFS('Faturamento NNE'!$E$2:$E$707,'Infos Relatório'!$B$406,'Faturamento NNE'!$F$2:$F$707,'Infos Relatório'!$B426,'Faturamento NNE'!$AA$2:$AA$707,'Infos Relatório'!AM$1)</f>
        <v>0</v>
      </c>
      <c r="AN426" s="542">
        <f>SUMIFS('Faturamento NNE'!$H$2:$H$707,'Faturamento NNE'!$E$2:$E$707,'Infos Relatório'!$B$406,'Faturamento NNE'!$F$2:$F$707,'Infos Relatório'!$B426,'Faturamento NNE'!$AA$2:$AA$707,'Infos Relatório'!AM$1)</f>
        <v>0</v>
      </c>
      <c r="AO426" s="542">
        <f>SUMIFS('Faturamento NNE'!$K$2:$K$707,'Faturamento NNE'!$E$2:$E$707,'Infos Relatório'!$B$406,'Faturamento NNE'!$F$2:$F$707,'Infos Relatório'!$B426,'Faturamento NNE'!$AA$2:$AA$707,'Infos Relatório'!AM$1)</f>
        <v>0</v>
      </c>
      <c r="AP426" s="546">
        <f>SUMIFS('Faturamento NNE'!$P$2:$P$707,'Faturamento NNE'!$E$2:$E$707,'Infos Relatório'!$B$406,'Faturamento NNE'!$F$2:$F$707,'Infos Relatório'!$B426,'Faturamento NNE'!$AA$2:$AA$707,'Infos Relatório'!AM$1,'Faturamento NNE'!$U$2:$U$707,"Sim")+SUMIFS('Faturamento NNE'!$Q$2:$Q$707,'Faturamento NNE'!$E$2:$E$707,'Infos Relatório'!$B$406,'Faturamento NNE'!$F$2:$F$707,'Infos Relatório'!$B426,'Faturamento NNE'!$AA$2:$AA$707,'Infos Relatório'!AM$1,'Faturamento NNE'!$U$2:$U$707,"Sim")</f>
        <v>0</v>
      </c>
      <c r="AQ426" s="227" t="e">
        <f t="shared" si="150"/>
        <v>#DIV/0!</v>
      </c>
      <c r="AR426" s="545">
        <f>SUMIFS('Faturamento NNE'!$I$2:$I$707,'Faturamento NNE'!$E$2:$E$707,'Infos Relatório'!$B$406,'Faturamento NNE'!$F$2:$F$707,'Infos Relatório'!$B426,'Faturamento NNE'!$AA$2:$AA$707,'Infos Relatório'!AM$1)</f>
        <v>0</v>
      </c>
      <c r="AS426" s="541">
        <f>COUNTIFS('Faturamento NNE'!$E$2:$E$707,'Infos Relatório'!$B$406,'Faturamento NNE'!$F$2:$F$707,'Infos Relatório'!$B426,'Faturamento NNE'!$AA$2:$AA$707,'Infos Relatório'!AS$1)</f>
        <v>0</v>
      </c>
      <c r="AT426" s="542">
        <f>SUMIFS('Faturamento NNE'!$H$2:$H$707,'Faturamento NNE'!$E$2:$E$707,'Infos Relatório'!$B$406,'Faturamento NNE'!$F$2:$F$707,'Infos Relatório'!$B426,'Faturamento NNE'!$AA$2:$AA$707,'Infos Relatório'!AS$1)</f>
        <v>0</v>
      </c>
      <c r="AU426" s="542">
        <f>SUMIFS('Faturamento NNE'!$K$2:$K$707,'Faturamento NNE'!$E$2:$E$707,'Infos Relatório'!$B$406,'Faturamento NNE'!$F$2:$F$707,'Infos Relatório'!$B426,'Faturamento NNE'!$AA$2:$AA$707,'Infos Relatório'!AS$1)</f>
        <v>0</v>
      </c>
      <c r="AV426" s="546">
        <f>SUMIFS('Faturamento NNE'!$P$2:$P$707,'Faturamento NNE'!$E$2:$E$707,'Infos Relatório'!$B$406,'Faturamento NNE'!$F$2:$F$707,'Infos Relatório'!$B426,'Faturamento NNE'!$AA$2:$AA$707,'Infos Relatório'!AS$1,'Faturamento NNE'!$U$2:$U$707,"Sim")+SUMIFS('Faturamento NNE'!$Q$2:$Q$707,'Faturamento NNE'!$E$2:$E$707,'Infos Relatório'!$B$406,'Faturamento NNE'!$F$2:$F$707,'Infos Relatório'!$B426,'Faturamento NNE'!$AA$2:$AA$707,'Infos Relatório'!AS$1,'Faturamento NNE'!$U$2:$U$707,"Sim")</f>
        <v>0</v>
      </c>
      <c r="AW426" s="227" t="e">
        <f t="shared" si="151"/>
        <v>#DIV/0!</v>
      </c>
      <c r="AX426" s="545">
        <f>SUMIFS('Faturamento NNE'!$I$2:$I$707,'Faturamento NNE'!$E$2:$E$707,'Infos Relatório'!$B$406,'Faturamento NNE'!$F$2:$F$707,'Infos Relatório'!$B426,'Faturamento NNE'!$AA$2:$AA$707,'Infos Relatório'!AS$1)</f>
        <v>0</v>
      </c>
      <c r="AY426" s="541">
        <f>COUNTIFS('Faturamento NNE'!$E$2:$E$707,'Infos Relatório'!$B$406,'Faturamento NNE'!$F$2:$F$707,'Infos Relatório'!$B426,'Faturamento NNE'!$AA$2:$AA$707,'Infos Relatório'!AY$1)</f>
        <v>0</v>
      </c>
      <c r="AZ426" s="542">
        <f>SUMIFS('Faturamento NNE'!$H$2:$H$707,'Faturamento NNE'!$E$2:$E$707,'Infos Relatório'!$B$406,'Faturamento NNE'!$F$2:$F$707,'Infos Relatório'!$B426,'Faturamento NNE'!$AA$2:$AA$707,'Infos Relatório'!AY$1)</f>
        <v>0</v>
      </c>
      <c r="BA426" s="542">
        <f>SUMIFS('Faturamento NNE'!$K$2:$K$707,'Faturamento NNE'!$E$2:$E$707,'Infos Relatório'!$B$406,'Faturamento NNE'!$F$2:$F$707,'Infos Relatório'!$B426,'Faturamento NNE'!$AA$2:$AA$707,'Infos Relatório'!AY$1)</f>
        <v>0</v>
      </c>
      <c r="BB426" s="546">
        <f>SUMIFS('Faturamento NNE'!$P$2:$P$707,'Faturamento NNE'!$E$2:$E$707,'Infos Relatório'!$B$406,'Faturamento NNE'!$F$2:$F$707,'Infos Relatório'!$B426,'Faturamento NNE'!$AA$2:$AA$707,'Infos Relatório'!AY$1,'Faturamento NNE'!$U$2:$U$707,"Sim")+SUMIFS('Faturamento NNE'!$Q$2:$Q$707,'Faturamento NNE'!$E$2:$E$707,'Infos Relatório'!$B$406,'Faturamento NNE'!$F$2:$F$707,'Infos Relatório'!$B426,'Faturamento NNE'!$AA$2:$AA$707,'Infos Relatório'!AY$1,'Faturamento NNE'!$U$2:$U$707,"Sim")</f>
        <v>0</v>
      </c>
      <c r="BC426" s="227" t="e">
        <f t="shared" si="152"/>
        <v>#DIV/0!</v>
      </c>
      <c r="BD426" s="545">
        <f>SUMIFS('Faturamento NNE'!$I$2:$I$707,'Faturamento NNE'!$E$2:$E$707,'Infos Relatório'!$B$406,'Faturamento NNE'!$F$2:$F$707,'Infos Relatório'!$B426,'Faturamento NNE'!$AA$2:$AA$707,'Infos Relatório'!AY$1)</f>
        <v>0</v>
      </c>
      <c r="BE426" s="541">
        <f>COUNTIFS('Faturamento NNE'!$E$2:$E$707,'Infos Relatório'!$B$406,'Faturamento NNE'!$F$2:$F$707,'Infos Relatório'!$B426,'Faturamento NNE'!$AA$2:$AA$707,'Infos Relatório'!BE$1)</f>
        <v>0</v>
      </c>
      <c r="BF426" s="542">
        <f>SUMIFS('Faturamento NNE'!$H$2:$H$707,'Faturamento NNE'!$E$2:$E$707,'Infos Relatório'!$B$406,'Faturamento NNE'!$F$2:$F$707,'Infos Relatório'!$B426,'Faturamento NNE'!$AA$2:$AA$707,'Infos Relatório'!BE$1)</f>
        <v>0</v>
      </c>
      <c r="BG426" s="542">
        <f>SUMIFS('Faturamento NNE'!$K$2:$K$707,'Faturamento NNE'!$E$2:$E$707,'Infos Relatório'!$B$406,'Faturamento NNE'!$F$2:$F$707,'Infos Relatório'!$B426,'Faturamento NNE'!$AA$2:$AA$707,'Infos Relatório'!BE$1)</f>
        <v>0</v>
      </c>
      <c r="BH426" s="546">
        <f>SUMIFS('Faturamento NNE'!$P$2:$P$707,'Faturamento NNE'!$E$2:$E$707,'Infos Relatório'!$B$406,'Faturamento NNE'!$F$2:$F$707,'Infos Relatório'!$B426,'Faturamento NNE'!$AA$2:$AA$707,'Infos Relatório'!BE$1,'Faturamento NNE'!$U$2:$U$707,"Sim")+SUMIFS('Faturamento NNE'!$Q$2:$Q$707,'Faturamento NNE'!$E$2:$E$707,'Infos Relatório'!$B$406,'Faturamento NNE'!$F$2:$F$707,'Infos Relatório'!$B426,'Faturamento NNE'!$AA$2:$AA$707,'Infos Relatório'!BE$1,'Faturamento NNE'!$U$2:$U$707,"Sim")</f>
        <v>0</v>
      </c>
      <c r="BI426" s="227" t="e">
        <f t="shared" si="153"/>
        <v>#DIV/0!</v>
      </c>
      <c r="BJ426" s="545">
        <f>SUMIFS('Faturamento NNE'!$I$2:$I$707,'Faturamento NNE'!$E$2:$E$707,'Infos Relatório'!$B$406,'Faturamento NNE'!$F$2:$F$707,'Infos Relatório'!$B426,'Faturamento NNE'!$AA$2:$AA$707,'Infos Relatório'!BE$1)</f>
        <v>0</v>
      </c>
      <c r="BK426" s="541">
        <f>COUNTIFS('Faturamento NNE'!$E$2:$E$707,'Infos Relatório'!$B$406,'Faturamento NNE'!$F$2:$F$707,'Infos Relatório'!$B426,'Faturamento NNE'!$AA$2:$AA$707,'Infos Relatório'!BK$1)</f>
        <v>0</v>
      </c>
      <c r="BL426" s="542">
        <f>SUMIFS('Faturamento NNE'!$H$2:$H$707,'Faturamento NNE'!$E$2:$E$707,'Infos Relatório'!$B$406,'Faturamento NNE'!$F$2:$F$707,'Infos Relatório'!$B426,'Faturamento NNE'!$AA$2:$AA$707,'Infos Relatório'!BK$1)</f>
        <v>0</v>
      </c>
      <c r="BM426" s="542">
        <f>SUMIFS('Faturamento NNE'!$K$2:$K$707,'Faturamento NNE'!$E$2:$E$707,'Infos Relatório'!$B$406,'Faturamento NNE'!$F$2:$F$707,'Infos Relatório'!$B426,'Faturamento NNE'!$AA$2:$AA$707,'Infos Relatório'!BK$1)</f>
        <v>0</v>
      </c>
      <c r="BN426" s="546">
        <f>SUMIFS('Faturamento NNE'!$P$2:$P$707,'Faturamento NNE'!$E$2:$E$707,'Infos Relatório'!$B$406,'Faturamento NNE'!$F$2:$F$707,'Infos Relatório'!$B426,'Faturamento NNE'!$AA$2:$AA$707,'Infos Relatório'!BK$1,'Faturamento NNE'!$U$2:$U$707,"Sim")+SUMIFS('Faturamento NNE'!$Q$2:$Q$707,'Faturamento NNE'!$E$2:$E$707,'Infos Relatório'!$B$406,'Faturamento NNE'!$F$2:$F$707,'Infos Relatório'!$B426,'Faturamento NNE'!$AA$2:$AA$707,'Infos Relatório'!BK$1,'Faturamento NNE'!$U$2:$U$707,"Sim")</f>
        <v>0</v>
      </c>
      <c r="BO426" s="227" t="e">
        <f t="shared" si="154"/>
        <v>#DIV/0!</v>
      </c>
      <c r="BP426" s="545">
        <f>SUMIFS('Faturamento NNE'!$I$2:$I$707,'Faturamento NNE'!$E$2:$E$707,'Infos Relatório'!$B$406,'Faturamento NNE'!$F$2:$F$707,'Infos Relatório'!$B426,'Faturamento NNE'!$AA$2:$AA$707,'Infos Relatório'!BK$1)</f>
        <v>0</v>
      </c>
      <c r="BQ426" s="541">
        <f>COUNTIFS('Faturamento NNE'!$E$2:$E$707,'Infos Relatório'!$B$406,'Faturamento NNE'!$F$2:$F$707,'Infos Relatório'!$B426,'Faturamento NNE'!$AA$2:$AA$707,'Infos Relatório'!BQ$1)</f>
        <v>0</v>
      </c>
      <c r="BR426" s="542">
        <f>SUMIFS('Faturamento NNE'!$H$2:$H$707,'Faturamento NNE'!$E$2:$E$707,'Infos Relatório'!$B$406,'Faturamento NNE'!$F$2:$F$707,'Infos Relatório'!$B426,'Faturamento NNE'!$AA$2:$AA$707,'Infos Relatório'!BQ$1)</f>
        <v>0</v>
      </c>
      <c r="BS426" s="542">
        <f>SUMIFS('Faturamento NNE'!$K$2:$K$707,'Faturamento NNE'!$E$2:$E$707,'Infos Relatório'!$B$406,'Faturamento NNE'!$F$2:$F$707,'Infos Relatório'!$B426,'Faturamento NNE'!$AA$2:$AA$707,'Infos Relatório'!BQ$1)</f>
        <v>0</v>
      </c>
      <c r="BT426" s="546">
        <f>SUMIFS('Faturamento NNE'!$P$2:$P$707,'Faturamento NNE'!$E$2:$E$707,'Infos Relatório'!$B$406,'Faturamento NNE'!$F$2:$F$707,'Infos Relatório'!$B426,'Faturamento NNE'!$AA$2:$AA$707,'Infos Relatório'!BQ$1,'Faturamento NNE'!$U$2:$U$707,"Sim")+SUMIFS('Faturamento NNE'!$Q$2:$Q$707,'Faturamento NNE'!$E$2:$E$707,'Infos Relatório'!$B$406,'Faturamento NNE'!$F$2:$F$707,'Infos Relatório'!$B426,'Faturamento NNE'!$AA$2:$AA$707,'Infos Relatório'!BQ$1,'Faturamento NNE'!$U$2:$U$707,"Sim")</f>
        <v>0</v>
      </c>
      <c r="BU426" s="227" t="e">
        <f t="shared" si="155"/>
        <v>#DIV/0!</v>
      </c>
      <c r="BV426" s="545">
        <f>SUMIFS('Faturamento NNE'!$I$2:$I$707,'Faturamento NNE'!$E$2:$E$707,'Infos Relatório'!$B$406,'Faturamento NNE'!$F$2:$F$707,'Infos Relatório'!$B426,'Faturamento NNE'!$AA$2:$AA$707,'Infos Relatório'!BQ$1)</f>
        <v>0</v>
      </c>
    </row>
    <row r="427" spans="2:74">
      <c r="B427" s="217" t="s">
        <v>150</v>
      </c>
      <c r="C427" s="541">
        <f>COUNTIFS('Faturamento NNE'!$E$2:$E$707,'Infos Relatório'!$B$406,'Faturamento NNE'!$F$2:$F$707,'Infos Relatório'!$B427,'Faturamento NNE'!$AA$2:$AA$707,'Infos Relatório'!C$1)</f>
        <v>0</v>
      </c>
      <c r="D427" s="542">
        <f>SUMIFS('Faturamento NNE'!$H$2:$H$707,'Faturamento NNE'!$E$2:$E$707,'Infos Relatório'!$B$406,'Faturamento NNE'!$F$2:$F$707,'Infos Relatório'!$B427,'Faturamento NNE'!$AA$2:$AA$707,'Infos Relatório'!C$1)</f>
        <v>0</v>
      </c>
      <c r="E427" s="543">
        <f>SUMIFS('Faturamento NNE'!$K$2:$K$707,'Faturamento NNE'!$E$2:$E$707,'Infos Relatório'!$B$406,'Faturamento NNE'!$F$2:$F$707,'Infos Relatório'!$B427,'Faturamento NNE'!$AA$2:$AA$707,'Infos Relatório'!C$1)</f>
        <v>0</v>
      </c>
      <c r="F427" s="544">
        <f>SUMIFS('Faturamento NNE'!$P$2:$P$707,'Faturamento NNE'!$E$2:$E$707,'Infos Relatório'!$B$406,'Faturamento NNE'!$F$2:$F$707,'Infos Relatório'!$B427,'Faturamento NNE'!$AA$2:$AA$707,'Infos Relatório'!C$1,'Faturamento NNE'!$U$2:$U$707,"Sim")+SUMIFS('Faturamento NNE'!$Q$2:$Q$707,'Faturamento NNE'!$E$2:$E$707,'Infos Relatório'!$B$406,'Faturamento NNE'!$F$2:$F$707,'Infos Relatório'!$B427,'Faturamento NNE'!$AA$2:$AA$707,'Infos Relatório'!C$1,'Faturamento NNE'!$U$2:$U$707,"Sim")</f>
        <v>0</v>
      </c>
      <c r="G427" s="283" t="e">
        <f t="shared" si="144"/>
        <v>#DIV/0!</v>
      </c>
      <c r="H427" s="545">
        <f>SUMIFS('Faturamento NNE'!$I$2:$I$707,'Faturamento NNE'!$E$2:$E$707,'Infos Relatório'!$B$406,'Faturamento NNE'!$F$2:$F$707,'Infos Relatório'!$B427,'Faturamento NNE'!$AA$2:$AA$707,'Infos Relatório'!C$1)</f>
        <v>0</v>
      </c>
      <c r="I427" s="541">
        <f>COUNTIFS('Faturamento NNE'!$E$2:$E$707,'Infos Relatório'!$B$406,'Faturamento NNE'!$F$2:$F$707,'Infos Relatório'!$B427,'Faturamento NNE'!$AA$2:$AA$707,'Infos Relatório'!I$1)</f>
        <v>0</v>
      </c>
      <c r="J427" s="542">
        <f>SUMIFS('Faturamento NNE'!$H$2:$H$707,'Faturamento NNE'!$E$2:$E$707,'Infos Relatório'!$B$406,'Faturamento NNE'!$F$2:$F$707,'Infos Relatório'!$B427,'Faturamento NNE'!$AA$2:$AA$707,'Infos Relatório'!I$1)</f>
        <v>0</v>
      </c>
      <c r="K427" s="543">
        <f>SUMIFS('Faturamento NNE'!$K$2:$K$707,'Faturamento NNE'!$E$2:$E$707,'Infos Relatório'!$B$406,'Faturamento NNE'!$F$2:$F$707,'Infos Relatório'!$B427,'Faturamento NNE'!$AA$2:$AA$707,'Infos Relatório'!I$1)</f>
        <v>0</v>
      </c>
      <c r="L427" s="544">
        <f>SUMIFS('Faturamento NNE'!$P$2:$P$707,'Faturamento NNE'!$E$2:$E$707,'Infos Relatório'!$B$406,'Faturamento NNE'!$F$2:$F$707,'Infos Relatório'!$B427,'Faturamento NNE'!$AA$2:$AA$707,'Infos Relatório'!I$1,'Faturamento NNE'!$U$2:$U$707,"Sim")+SUMIFS('Faturamento NNE'!$Q$2:$Q$707,'Faturamento NNE'!$E$2:$E$707,'Infos Relatório'!$B$406,'Faturamento NNE'!$F$2:$F$707,'Infos Relatório'!$B427,'Faturamento NNE'!$AA$2:$AA$707,'Infos Relatório'!I$1,'Faturamento NNE'!$U$2:$U$707,"Sim")</f>
        <v>0</v>
      </c>
      <c r="M427" s="283" t="e">
        <f t="shared" si="145"/>
        <v>#DIV/0!</v>
      </c>
      <c r="N427" s="545">
        <f>SUMIFS('Faturamento NNE'!$I$2:$I$707,'Faturamento NNE'!$E$2:$E$707,'Infos Relatório'!$B$406,'Faturamento NNE'!$F$2:$F$707,'Infos Relatório'!$B427,'Faturamento NNE'!$AA$2:$AA$707,'Infos Relatório'!I$1)</f>
        <v>0</v>
      </c>
      <c r="O427" s="541">
        <f>COUNTIFS('Faturamento NNE'!$E$2:$E$707,'Infos Relatório'!$B$406,'Faturamento NNE'!$F$2:$F$707,'Infos Relatório'!$B427,'Faturamento NNE'!$AA$2:$AA$707,'Infos Relatório'!O$1)</f>
        <v>0</v>
      </c>
      <c r="P427" s="542">
        <f>SUMIFS('Faturamento NNE'!$H$2:$H$707,'Faturamento NNE'!$E$2:$E$707,'Infos Relatório'!$B$406,'Faturamento NNE'!$F$2:$F$707,'Infos Relatório'!$B427,'Faturamento NNE'!$AA$2:$AA$707,'Infos Relatório'!O$1)</f>
        <v>0</v>
      </c>
      <c r="Q427" s="542">
        <f>SUMIFS('Faturamento NNE'!$K$2:$K$707,'Faturamento NNE'!$E$2:$E$707,'Infos Relatório'!$B$406,'Faturamento NNE'!$F$2:$F$707,'Infos Relatório'!$B427,'Faturamento NNE'!$AA$2:$AA$707,'Infos Relatório'!O$1)</f>
        <v>0</v>
      </c>
      <c r="R427" s="546">
        <f>SUMIFS('Faturamento NNE'!$P$2:$P$707,'Faturamento NNE'!$E$2:$E$707,'Infos Relatório'!$B$406,'Faturamento NNE'!$F$2:$F$707,'Infos Relatório'!$B427,'Faturamento NNE'!$AA$2:$AA$707,'Infos Relatório'!O$1,'Faturamento NNE'!$U$2:$U$707,"Sim")+SUMIFS('Faturamento NNE'!$Q$2:$Q$707,'Faturamento NNE'!$E$2:$E$707,'Infos Relatório'!$B$406,'Faturamento NNE'!$F$2:$F$707,'Infos Relatório'!$B427,'Faturamento NNE'!$AA$2:$AA$707,'Infos Relatório'!O$1,'Faturamento NNE'!$U$2:$U$707,"Sim")</f>
        <v>0</v>
      </c>
      <c r="S427" s="227" t="e">
        <f t="shared" si="146"/>
        <v>#DIV/0!</v>
      </c>
      <c r="T427" s="545">
        <f>SUMIFS('Faturamento NNE'!$I$2:$I$707,'Faturamento NNE'!$E$2:$E$707,'Infos Relatório'!$B$406,'Faturamento NNE'!$F$2:$F$707,'Infos Relatório'!$B427,'Faturamento NNE'!$AA$2:$AA$707,'Infos Relatório'!O$1)</f>
        <v>0</v>
      </c>
      <c r="U427" s="541">
        <f>COUNTIFS('Faturamento NNE'!$E$2:$E$707,'Infos Relatório'!$B$406,'Faturamento NNE'!$F$2:$F$707,'Infos Relatório'!$B427,'Faturamento NNE'!$AA$2:$AA$707,'Infos Relatório'!U$1)</f>
        <v>0</v>
      </c>
      <c r="V427" s="542">
        <f>SUMIFS('Faturamento NNE'!$H$2:$H$707,'Faturamento NNE'!$E$2:$E$707,'Infos Relatório'!$B$406,'Faturamento NNE'!$F$2:$F$707,'Infos Relatório'!$B427,'Faturamento NNE'!$AA$2:$AA$707,'Infos Relatório'!U$1)</f>
        <v>0</v>
      </c>
      <c r="W427" s="542">
        <f>SUMIFS('Faturamento NNE'!$K$2:$K$707,'Faturamento NNE'!$E$2:$E$707,'Infos Relatório'!$B$406,'Faturamento NNE'!$F$2:$F$707,'Infos Relatório'!$B427,'Faturamento NNE'!$AA$2:$AA$707,'Infos Relatório'!U$1)</f>
        <v>0</v>
      </c>
      <c r="X427" s="546">
        <f>SUMIFS('Faturamento NNE'!$P$2:$P$707,'Faturamento NNE'!$E$2:$E$707,'Infos Relatório'!$B$406,'Faturamento NNE'!$F$2:$F$707,'Infos Relatório'!$B427,'Faturamento NNE'!$AA$2:$AA$707,'Infos Relatório'!U$1,'Faturamento NNE'!$U$2:$U$707,"Sim")+SUMIFS('Faturamento NNE'!$Q$2:$Q$707,'Faturamento NNE'!$E$2:$E$707,'Infos Relatório'!$B$406,'Faturamento NNE'!$F$2:$F$707,'Infos Relatório'!$B427,'Faturamento NNE'!$AA$2:$AA$707,'Infos Relatório'!U$1,'Faturamento NNE'!$U$2:$U$707,"Sim")</f>
        <v>0</v>
      </c>
      <c r="Y427" s="227" t="e">
        <f t="shared" si="147"/>
        <v>#DIV/0!</v>
      </c>
      <c r="Z427" s="545">
        <f>SUMIFS('Faturamento NNE'!$I$2:$I$707,'Faturamento NNE'!$E$2:$E$707,'Infos Relatório'!$B$406,'Faturamento NNE'!$F$2:$F$707,'Infos Relatório'!$B427,'Faturamento NNE'!$AA$2:$AA$707,'Infos Relatório'!U$1)</f>
        <v>0</v>
      </c>
      <c r="AA427" s="541">
        <f>COUNTIFS('Faturamento NNE'!$E$2:$E$707,'Infos Relatório'!$B$406,'Faturamento NNE'!$F$2:$F$707,'Infos Relatório'!$B427,'Faturamento NNE'!$AA$2:$AA$707,'Infos Relatório'!AA$1)</f>
        <v>0</v>
      </c>
      <c r="AB427" s="542">
        <f>SUMIFS('Faturamento NNE'!$H$2:$H$707,'Faturamento NNE'!$E$2:$E$707,'Infos Relatório'!$B$406,'Faturamento NNE'!$F$2:$F$707,'Infos Relatório'!$B427,'Faturamento NNE'!$AA$2:$AA$707,'Infos Relatório'!AA$1)</f>
        <v>0</v>
      </c>
      <c r="AC427" s="542">
        <f>SUMIFS('Faturamento NNE'!$K$2:$K$707,'Faturamento NNE'!$E$2:$E$707,'Infos Relatório'!$B$406,'Faturamento NNE'!$F$2:$F$707,'Infos Relatório'!$B427,'Faturamento NNE'!$AA$2:$AA$707,'Infos Relatório'!AA$1)</f>
        <v>0</v>
      </c>
      <c r="AD427" s="546">
        <f>SUMIFS('Faturamento NNE'!$P$2:$P$707,'Faturamento NNE'!$E$2:$E$707,'Infos Relatório'!$B$406,'Faturamento NNE'!$F$2:$F$707,'Infos Relatório'!$B427,'Faturamento NNE'!$AA$2:$AA$707,'Infos Relatório'!AA$1,'Faturamento NNE'!$U$2:$U$707,"Sim")+SUMIFS('Faturamento NNE'!$Q$2:$Q$707,'Faturamento NNE'!$E$2:$E$707,'Infos Relatório'!$B$406,'Faturamento NNE'!$F$2:$F$707,'Infos Relatório'!$B427,'Faturamento NNE'!$AA$2:$AA$707,'Infos Relatório'!AA$1,'Faturamento NNE'!$U$2:$U$707,"Sim")</f>
        <v>0</v>
      </c>
      <c r="AE427" s="227" t="e">
        <f t="shared" si="148"/>
        <v>#DIV/0!</v>
      </c>
      <c r="AF427" s="545">
        <f>SUMIFS('Faturamento NNE'!$I$2:$I$707,'Faturamento NNE'!$E$2:$E$707,'Infos Relatório'!$B$406,'Faturamento NNE'!$F$2:$F$707,'Infos Relatório'!$B427,'Faturamento NNE'!$AA$2:$AA$707,'Infos Relatório'!AA$1)</f>
        <v>0</v>
      </c>
      <c r="AG427" s="541">
        <f>COUNTIFS('Faturamento NNE'!$E$2:$E$707,'Infos Relatório'!$B$406,'Faturamento NNE'!$F$2:$F$707,'Infos Relatório'!$B427,'Faturamento NNE'!$AA$2:$AA$707,'Infos Relatório'!AG$1)</f>
        <v>0</v>
      </c>
      <c r="AH427" s="542">
        <f>SUMIFS('Faturamento NNE'!$H$2:$H$707,'Faturamento NNE'!$E$2:$E$707,'Infos Relatório'!$B$406,'Faturamento NNE'!$F$2:$F$707,'Infos Relatório'!$B427,'Faturamento NNE'!$AA$2:$AA$707,'Infos Relatório'!AG$1)</f>
        <v>0</v>
      </c>
      <c r="AI427" s="542">
        <f>SUMIFS('Faturamento NNE'!$K$2:$K$707,'Faturamento NNE'!$E$2:$E$707,'Infos Relatório'!$B$406,'Faturamento NNE'!$F$2:$F$707,'Infos Relatório'!$B427,'Faturamento NNE'!$AA$2:$AA$707,'Infos Relatório'!AG$1)</f>
        <v>0</v>
      </c>
      <c r="AJ427" s="546">
        <f>SUMIFS('Faturamento NNE'!$P$2:$P$707,'Faturamento NNE'!$E$2:$E$707,'Infos Relatório'!$B$406,'Faturamento NNE'!$F$2:$F$707,'Infos Relatório'!$B427,'Faturamento NNE'!$AA$2:$AA$707,'Infos Relatório'!AG$1,'Faturamento NNE'!$U$2:$U$707,"Sim")+SUMIFS('Faturamento NNE'!$Q$2:$Q$707,'Faturamento NNE'!$E$2:$E$707,'Infos Relatório'!$B$406,'Faturamento NNE'!$F$2:$F$707,'Infos Relatório'!$B427,'Faturamento NNE'!$AA$2:$AA$707,'Infos Relatório'!AG$1,'Faturamento NNE'!$U$2:$U$707,"Sim")</f>
        <v>0</v>
      </c>
      <c r="AK427" s="227" t="e">
        <f t="shared" si="149"/>
        <v>#DIV/0!</v>
      </c>
      <c r="AL427" s="545">
        <f>SUMIFS('Faturamento NNE'!$I$2:$I$707,'Faturamento NNE'!$E$2:$E$707,'Infos Relatório'!$B$406,'Faturamento NNE'!$F$2:$F$707,'Infos Relatório'!$B427,'Faturamento NNE'!$AA$2:$AA$707,'Infos Relatório'!AG$1)</f>
        <v>0</v>
      </c>
      <c r="AM427" s="541">
        <f>COUNTIFS('Faturamento NNE'!$E$2:$E$707,'Infos Relatório'!$B$406,'Faturamento NNE'!$F$2:$F$707,'Infos Relatório'!$B427,'Faturamento NNE'!$AA$2:$AA$707,'Infos Relatório'!AM$1)</f>
        <v>0</v>
      </c>
      <c r="AN427" s="542">
        <f>SUMIFS('Faturamento NNE'!$H$2:$H$707,'Faturamento NNE'!$E$2:$E$707,'Infos Relatório'!$B$406,'Faturamento NNE'!$F$2:$F$707,'Infos Relatório'!$B427,'Faturamento NNE'!$AA$2:$AA$707,'Infos Relatório'!AM$1)</f>
        <v>0</v>
      </c>
      <c r="AO427" s="542">
        <f>SUMIFS('Faturamento NNE'!$K$2:$K$707,'Faturamento NNE'!$E$2:$E$707,'Infos Relatório'!$B$406,'Faturamento NNE'!$F$2:$F$707,'Infos Relatório'!$B427,'Faturamento NNE'!$AA$2:$AA$707,'Infos Relatório'!AM$1)</f>
        <v>0</v>
      </c>
      <c r="AP427" s="546">
        <f>SUMIFS('Faturamento NNE'!$P$2:$P$707,'Faturamento NNE'!$E$2:$E$707,'Infos Relatório'!$B$406,'Faturamento NNE'!$F$2:$F$707,'Infos Relatório'!$B427,'Faturamento NNE'!$AA$2:$AA$707,'Infos Relatório'!AM$1,'Faturamento NNE'!$U$2:$U$707,"Sim")+SUMIFS('Faturamento NNE'!$Q$2:$Q$707,'Faturamento NNE'!$E$2:$E$707,'Infos Relatório'!$B$406,'Faturamento NNE'!$F$2:$F$707,'Infos Relatório'!$B427,'Faturamento NNE'!$AA$2:$AA$707,'Infos Relatório'!AM$1,'Faturamento NNE'!$U$2:$U$707,"Sim")</f>
        <v>0</v>
      </c>
      <c r="AQ427" s="227" t="e">
        <f t="shared" si="150"/>
        <v>#DIV/0!</v>
      </c>
      <c r="AR427" s="545">
        <f>SUMIFS('Faturamento NNE'!$I$2:$I$707,'Faturamento NNE'!$E$2:$E$707,'Infos Relatório'!$B$406,'Faturamento NNE'!$F$2:$F$707,'Infos Relatório'!$B427,'Faturamento NNE'!$AA$2:$AA$707,'Infos Relatório'!AM$1)</f>
        <v>0</v>
      </c>
      <c r="AS427" s="541">
        <f>COUNTIFS('Faturamento NNE'!$E$2:$E$707,'Infos Relatório'!$B$406,'Faturamento NNE'!$F$2:$F$707,'Infos Relatório'!$B427,'Faturamento NNE'!$AA$2:$AA$707,'Infos Relatório'!AS$1)</f>
        <v>0</v>
      </c>
      <c r="AT427" s="542">
        <f>SUMIFS('Faturamento NNE'!$H$2:$H$707,'Faturamento NNE'!$E$2:$E$707,'Infos Relatório'!$B$406,'Faturamento NNE'!$F$2:$F$707,'Infos Relatório'!$B427,'Faturamento NNE'!$AA$2:$AA$707,'Infos Relatório'!AS$1)</f>
        <v>0</v>
      </c>
      <c r="AU427" s="542">
        <f>SUMIFS('Faturamento NNE'!$K$2:$K$707,'Faturamento NNE'!$E$2:$E$707,'Infos Relatório'!$B$406,'Faturamento NNE'!$F$2:$F$707,'Infos Relatório'!$B427,'Faturamento NNE'!$AA$2:$AA$707,'Infos Relatório'!AS$1)</f>
        <v>0</v>
      </c>
      <c r="AV427" s="546">
        <f>SUMIFS('Faturamento NNE'!$P$2:$P$707,'Faturamento NNE'!$E$2:$E$707,'Infos Relatório'!$B$406,'Faturamento NNE'!$F$2:$F$707,'Infos Relatório'!$B427,'Faturamento NNE'!$AA$2:$AA$707,'Infos Relatório'!AS$1,'Faturamento NNE'!$U$2:$U$707,"Sim")+SUMIFS('Faturamento NNE'!$Q$2:$Q$707,'Faturamento NNE'!$E$2:$E$707,'Infos Relatório'!$B$406,'Faturamento NNE'!$F$2:$F$707,'Infos Relatório'!$B427,'Faturamento NNE'!$AA$2:$AA$707,'Infos Relatório'!AS$1,'Faturamento NNE'!$U$2:$U$707,"Sim")</f>
        <v>0</v>
      </c>
      <c r="AW427" s="227" t="e">
        <f t="shared" si="151"/>
        <v>#DIV/0!</v>
      </c>
      <c r="AX427" s="545">
        <f>SUMIFS('Faturamento NNE'!$I$2:$I$707,'Faturamento NNE'!$E$2:$E$707,'Infos Relatório'!$B$406,'Faturamento NNE'!$F$2:$F$707,'Infos Relatório'!$B427,'Faturamento NNE'!$AA$2:$AA$707,'Infos Relatório'!AS$1)</f>
        <v>0</v>
      </c>
      <c r="AY427" s="541">
        <f>COUNTIFS('Faturamento NNE'!$E$2:$E$707,'Infos Relatório'!$B$406,'Faturamento NNE'!$F$2:$F$707,'Infos Relatório'!$B427,'Faturamento NNE'!$AA$2:$AA$707,'Infos Relatório'!AY$1)</f>
        <v>0</v>
      </c>
      <c r="AZ427" s="542">
        <f>SUMIFS('Faturamento NNE'!$H$2:$H$707,'Faturamento NNE'!$E$2:$E$707,'Infos Relatório'!$B$406,'Faturamento NNE'!$F$2:$F$707,'Infos Relatório'!$B427,'Faturamento NNE'!$AA$2:$AA$707,'Infos Relatório'!AY$1)</f>
        <v>0</v>
      </c>
      <c r="BA427" s="542">
        <f>SUMIFS('Faturamento NNE'!$K$2:$K$707,'Faturamento NNE'!$E$2:$E$707,'Infos Relatório'!$B$406,'Faturamento NNE'!$F$2:$F$707,'Infos Relatório'!$B427,'Faturamento NNE'!$AA$2:$AA$707,'Infos Relatório'!AY$1)</f>
        <v>0</v>
      </c>
      <c r="BB427" s="546">
        <f>SUMIFS('Faturamento NNE'!$P$2:$P$707,'Faturamento NNE'!$E$2:$E$707,'Infos Relatório'!$B$406,'Faturamento NNE'!$F$2:$F$707,'Infos Relatório'!$B427,'Faturamento NNE'!$AA$2:$AA$707,'Infos Relatório'!AY$1,'Faturamento NNE'!$U$2:$U$707,"Sim")+SUMIFS('Faturamento NNE'!$Q$2:$Q$707,'Faturamento NNE'!$E$2:$E$707,'Infos Relatório'!$B$406,'Faturamento NNE'!$F$2:$F$707,'Infos Relatório'!$B427,'Faturamento NNE'!$AA$2:$AA$707,'Infos Relatório'!AY$1,'Faturamento NNE'!$U$2:$U$707,"Sim")</f>
        <v>0</v>
      </c>
      <c r="BC427" s="227" t="e">
        <f t="shared" si="152"/>
        <v>#DIV/0!</v>
      </c>
      <c r="BD427" s="545">
        <f>SUMIFS('Faturamento NNE'!$I$2:$I$707,'Faturamento NNE'!$E$2:$E$707,'Infos Relatório'!$B$406,'Faturamento NNE'!$F$2:$F$707,'Infos Relatório'!$B427,'Faturamento NNE'!$AA$2:$AA$707,'Infos Relatório'!AY$1)</f>
        <v>0</v>
      </c>
      <c r="BE427" s="541">
        <f>COUNTIFS('Faturamento NNE'!$E$2:$E$707,'Infos Relatório'!$B$406,'Faturamento NNE'!$F$2:$F$707,'Infos Relatório'!$B427,'Faturamento NNE'!$AA$2:$AA$707,'Infos Relatório'!BE$1)</f>
        <v>0</v>
      </c>
      <c r="BF427" s="542">
        <f>SUMIFS('Faturamento NNE'!$H$2:$H$707,'Faturamento NNE'!$E$2:$E$707,'Infos Relatório'!$B$406,'Faturamento NNE'!$F$2:$F$707,'Infos Relatório'!$B427,'Faturamento NNE'!$AA$2:$AA$707,'Infos Relatório'!BE$1)</f>
        <v>0</v>
      </c>
      <c r="BG427" s="542">
        <f>SUMIFS('Faturamento NNE'!$K$2:$K$707,'Faturamento NNE'!$E$2:$E$707,'Infos Relatório'!$B$406,'Faturamento NNE'!$F$2:$F$707,'Infos Relatório'!$B427,'Faturamento NNE'!$AA$2:$AA$707,'Infos Relatório'!BE$1)</f>
        <v>0</v>
      </c>
      <c r="BH427" s="546">
        <f>SUMIFS('Faturamento NNE'!$P$2:$P$707,'Faturamento NNE'!$E$2:$E$707,'Infos Relatório'!$B$406,'Faturamento NNE'!$F$2:$F$707,'Infos Relatório'!$B427,'Faturamento NNE'!$AA$2:$AA$707,'Infos Relatório'!BE$1,'Faturamento NNE'!$U$2:$U$707,"Sim")+SUMIFS('Faturamento NNE'!$Q$2:$Q$707,'Faturamento NNE'!$E$2:$E$707,'Infos Relatório'!$B$406,'Faturamento NNE'!$F$2:$F$707,'Infos Relatório'!$B427,'Faturamento NNE'!$AA$2:$AA$707,'Infos Relatório'!BE$1,'Faturamento NNE'!$U$2:$U$707,"Sim")</f>
        <v>0</v>
      </c>
      <c r="BI427" s="227" t="e">
        <f t="shared" si="153"/>
        <v>#DIV/0!</v>
      </c>
      <c r="BJ427" s="545">
        <f>SUMIFS('Faturamento NNE'!$I$2:$I$707,'Faturamento NNE'!$E$2:$E$707,'Infos Relatório'!$B$406,'Faturamento NNE'!$F$2:$F$707,'Infos Relatório'!$B427,'Faturamento NNE'!$AA$2:$AA$707,'Infos Relatório'!BE$1)</f>
        <v>0</v>
      </c>
      <c r="BK427" s="541">
        <f>COUNTIFS('Faturamento NNE'!$E$2:$E$707,'Infos Relatório'!$B$406,'Faturamento NNE'!$F$2:$F$707,'Infos Relatório'!$B427,'Faturamento NNE'!$AA$2:$AA$707,'Infos Relatório'!BK$1)</f>
        <v>0</v>
      </c>
      <c r="BL427" s="542">
        <f>SUMIFS('Faturamento NNE'!$H$2:$H$707,'Faturamento NNE'!$E$2:$E$707,'Infos Relatório'!$B$406,'Faturamento NNE'!$F$2:$F$707,'Infos Relatório'!$B427,'Faturamento NNE'!$AA$2:$AA$707,'Infos Relatório'!BK$1)</f>
        <v>0</v>
      </c>
      <c r="BM427" s="542">
        <f>SUMIFS('Faturamento NNE'!$K$2:$K$707,'Faturamento NNE'!$E$2:$E$707,'Infos Relatório'!$B$406,'Faturamento NNE'!$F$2:$F$707,'Infos Relatório'!$B427,'Faturamento NNE'!$AA$2:$AA$707,'Infos Relatório'!BK$1)</f>
        <v>0</v>
      </c>
      <c r="BN427" s="546">
        <f>SUMIFS('Faturamento NNE'!$P$2:$P$707,'Faturamento NNE'!$E$2:$E$707,'Infos Relatório'!$B$406,'Faturamento NNE'!$F$2:$F$707,'Infos Relatório'!$B427,'Faturamento NNE'!$AA$2:$AA$707,'Infos Relatório'!BK$1,'Faturamento NNE'!$U$2:$U$707,"Sim")+SUMIFS('Faturamento NNE'!$Q$2:$Q$707,'Faturamento NNE'!$E$2:$E$707,'Infos Relatório'!$B$406,'Faturamento NNE'!$F$2:$F$707,'Infos Relatório'!$B427,'Faturamento NNE'!$AA$2:$AA$707,'Infos Relatório'!BK$1,'Faturamento NNE'!$U$2:$U$707,"Sim")</f>
        <v>0</v>
      </c>
      <c r="BO427" s="227" t="e">
        <f t="shared" si="154"/>
        <v>#DIV/0!</v>
      </c>
      <c r="BP427" s="545">
        <f>SUMIFS('Faturamento NNE'!$I$2:$I$707,'Faturamento NNE'!$E$2:$E$707,'Infos Relatório'!$B$406,'Faturamento NNE'!$F$2:$F$707,'Infos Relatório'!$B427,'Faturamento NNE'!$AA$2:$AA$707,'Infos Relatório'!BK$1)</f>
        <v>0</v>
      </c>
      <c r="BQ427" s="541">
        <f>COUNTIFS('Faturamento NNE'!$E$2:$E$707,'Infos Relatório'!$B$406,'Faturamento NNE'!$F$2:$F$707,'Infos Relatório'!$B427,'Faturamento NNE'!$AA$2:$AA$707,'Infos Relatório'!BQ$1)</f>
        <v>0</v>
      </c>
      <c r="BR427" s="542">
        <f>SUMIFS('Faturamento NNE'!$H$2:$H$707,'Faturamento NNE'!$E$2:$E$707,'Infos Relatório'!$B$406,'Faturamento NNE'!$F$2:$F$707,'Infos Relatório'!$B427,'Faturamento NNE'!$AA$2:$AA$707,'Infos Relatório'!BQ$1)</f>
        <v>0</v>
      </c>
      <c r="BS427" s="542">
        <f>SUMIFS('Faturamento NNE'!$K$2:$K$707,'Faturamento NNE'!$E$2:$E$707,'Infos Relatório'!$B$406,'Faturamento NNE'!$F$2:$F$707,'Infos Relatório'!$B427,'Faturamento NNE'!$AA$2:$AA$707,'Infos Relatório'!BQ$1)</f>
        <v>0</v>
      </c>
      <c r="BT427" s="546">
        <f>SUMIFS('Faturamento NNE'!$P$2:$P$707,'Faturamento NNE'!$E$2:$E$707,'Infos Relatório'!$B$406,'Faturamento NNE'!$F$2:$F$707,'Infos Relatório'!$B427,'Faturamento NNE'!$AA$2:$AA$707,'Infos Relatório'!BQ$1,'Faturamento NNE'!$U$2:$U$707,"Sim")+SUMIFS('Faturamento NNE'!$Q$2:$Q$707,'Faturamento NNE'!$E$2:$E$707,'Infos Relatório'!$B$406,'Faturamento NNE'!$F$2:$F$707,'Infos Relatório'!$B427,'Faturamento NNE'!$AA$2:$AA$707,'Infos Relatório'!BQ$1,'Faturamento NNE'!$U$2:$U$707,"Sim")</f>
        <v>0</v>
      </c>
      <c r="BU427" s="227" t="e">
        <f t="shared" si="155"/>
        <v>#DIV/0!</v>
      </c>
      <c r="BV427" s="545">
        <f>SUMIFS('Faturamento NNE'!$I$2:$I$707,'Faturamento NNE'!$E$2:$E$707,'Infos Relatório'!$B$406,'Faturamento NNE'!$F$2:$F$707,'Infos Relatório'!$B427,'Faturamento NNE'!$AA$2:$AA$707,'Infos Relatório'!BQ$1)</f>
        <v>0</v>
      </c>
    </row>
    <row r="428" spans="2:74">
      <c r="B428" s="217" t="s">
        <v>151</v>
      </c>
      <c r="C428" s="541">
        <f>COUNTIFS('Faturamento NNE'!$E$2:$E$707,'Infos Relatório'!$B$406,'Faturamento NNE'!$F$2:$F$707,'Infos Relatório'!$B428,'Faturamento NNE'!$AA$2:$AA$707,'Infos Relatório'!C$1)</f>
        <v>0</v>
      </c>
      <c r="D428" s="542">
        <f>SUMIFS('Faturamento NNE'!$H$2:$H$707,'Faturamento NNE'!$E$2:$E$707,'Infos Relatório'!$B$406,'Faturamento NNE'!$F$2:$F$707,'Infos Relatório'!$B428,'Faturamento NNE'!$AA$2:$AA$707,'Infos Relatório'!C$1)</f>
        <v>0</v>
      </c>
      <c r="E428" s="543">
        <f>SUMIFS('Faturamento NNE'!$K$2:$K$707,'Faturamento NNE'!$E$2:$E$707,'Infos Relatório'!$B$406,'Faturamento NNE'!$F$2:$F$707,'Infos Relatório'!$B428,'Faturamento NNE'!$AA$2:$AA$707,'Infos Relatório'!C$1)</f>
        <v>0</v>
      </c>
      <c r="F428" s="544">
        <f>SUMIFS('Faturamento NNE'!$P$2:$P$707,'Faturamento NNE'!$E$2:$E$707,'Infos Relatório'!$B$406,'Faturamento NNE'!$F$2:$F$707,'Infos Relatório'!$B428,'Faturamento NNE'!$AA$2:$AA$707,'Infos Relatório'!C$1,'Faturamento NNE'!$U$2:$U$707,"Sim")+SUMIFS('Faturamento NNE'!$Q$2:$Q$707,'Faturamento NNE'!$E$2:$E$707,'Infos Relatório'!$B$406,'Faturamento NNE'!$F$2:$F$707,'Infos Relatório'!$B428,'Faturamento NNE'!$AA$2:$AA$707,'Infos Relatório'!C$1,'Faturamento NNE'!$U$2:$U$707,"Sim")</f>
        <v>0</v>
      </c>
      <c r="G428" s="283" t="e">
        <f t="shared" si="144"/>
        <v>#DIV/0!</v>
      </c>
      <c r="H428" s="545">
        <f>SUMIFS('Faturamento NNE'!$I$2:$I$707,'Faturamento NNE'!$E$2:$E$707,'Infos Relatório'!$B$406,'Faturamento NNE'!$F$2:$F$707,'Infos Relatório'!$B428,'Faturamento NNE'!$AA$2:$AA$707,'Infos Relatório'!C$1)</f>
        <v>0</v>
      </c>
      <c r="I428" s="541">
        <f>COUNTIFS('Faturamento NNE'!$E$2:$E$707,'Infos Relatório'!$B$406,'Faturamento NNE'!$F$2:$F$707,'Infos Relatório'!$B428,'Faturamento NNE'!$AA$2:$AA$707,'Infos Relatório'!I$1)</f>
        <v>0</v>
      </c>
      <c r="J428" s="542">
        <f>SUMIFS('Faturamento NNE'!$H$2:$H$707,'Faturamento NNE'!$E$2:$E$707,'Infos Relatório'!$B$406,'Faturamento NNE'!$F$2:$F$707,'Infos Relatório'!$B428,'Faturamento NNE'!$AA$2:$AA$707,'Infos Relatório'!I$1)</f>
        <v>0</v>
      </c>
      <c r="K428" s="543">
        <f>SUMIFS('Faturamento NNE'!$K$2:$K$707,'Faturamento NNE'!$E$2:$E$707,'Infos Relatório'!$B$406,'Faturamento NNE'!$F$2:$F$707,'Infos Relatório'!$B428,'Faturamento NNE'!$AA$2:$AA$707,'Infos Relatório'!I$1)</f>
        <v>0</v>
      </c>
      <c r="L428" s="544">
        <f>SUMIFS('Faturamento NNE'!$P$2:$P$707,'Faturamento NNE'!$E$2:$E$707,'Infos Relatório'!$B$406,'Faturamento NNE'!$F$2:$F$707,'Infos Relatório'!$B428,'Faturamento NNE'!$AA$2:$AA$707,'Infos Relatório'!I$1,'Faturamento NNE'!$U$2:$U$707,"Sim")+SUMIFS('Faturamento NNE'!$Q$2:$Q$707,'Faturamento NNE'!$E$2:$E$707,'Infos Relatório'!$B$406,'Faturamento NNE'!$F$2:$F$707,'Infos Relatório'!$B428,'Faturamento NNE'!$AA$2:$AA$707,'Infos Relatório'!I$1,'Faturamento NNE'!$U$2:$U$707,"Sim")</f>
        <v>0</v>
      </c>
      <c r="M428" s="283" t="e">
        <f t="shared" si="145"/>
        <v>#DIV/0!</v>
      </c>
      <c r="N428" s="545">
        <f>SUMIFS('Faturamento NNE'!$I$2:$I$707,'Faturamento NNE'!$E$2:$E$707,'Infos Relatório'!$B$406,'Faturamento NNE'!$F$2:$F$707,'Infos Relatório'!$B428,'Faturamento NNE'!$AA$2:$AA$707,'Infos Relatório'!I$1)</f>
        <v>0</v>
      </c>
      <c r="O428" s="541">
        <f>COUNTIFS('Faturamento NNE'!$E$2:$E$707,'Infos Relatório'!$B$406,'Faturamento NNE'!$F$2:$F$707,'Infos Relatório'!$B428,'Faturamento NNE'!$AA$2:$AA$707,'Infos Relatório'!O$1)</f>
        <v>0</v>
      </c>
      <c r="P428" s="542">
        <f>SUMIFS('Faturamento NNE'!$H$2:$H$707,'Faturamento NNE'!$E$2:$E$707,'Infos Relatório'!$B$406,'Faturamento NNE'!$F$2:$F$707,'Infos Relatório'!$B428,'Faturamento NNE'!$AA$2:$AA$707,'Infos Relatório'!O$1)</f>
        <v>0</v>
      </c>
      <c r="Q428" s="542">
        <f>SUMIFS('Faturamento NNE'!$K$2:$K$707,'Faturamento NNE'!$E$2:$E$707,'Infos Relatório'!$B$406,'Faturamento NNE'!$F$2:$F$707,'Infos Relatório'!$B428,'Faturamento NNE'!$AA$2:$AA$707,'Infos Relatório'!O$1)</f>
        <v>0</v>
      </c>
      <c r="R428" s="546">
        <f>SUMIFS('Faturamento NNE'!$P$2:$P$707,'Faturamento NNE'!$E$2:$E$707,'Infos Relatório'!$B$406,'Faturamento NNE'!$F$2:$F$707,'Infos Relatório'!$B428,'Faturamento NNE'!$AA$2:$AA$707,'Infos Relatório'!O$1,'Faturamento NNE'!$U$2:$U$707,"Sim")+SUMIFS('Faturamento NNE'!$Q$2:$Q$707,'Faturamento NNE'!$E$2:$E$707,'Infos Relatório'!$B$406,'Faturamento NNE'!$F$2:$F$707,'Infos Relatório'!$B428,'Faturamento NNE'!$AA$2:$AA$707,'Infos Relatório'!O$1,'Faturamento NNE'!$U$2:$U$707,"Sim")</f>
        <v>0</v>
      </c>
      <c r="S428" s="227" t="e">
        <f t="shared" si="146"/>
        <v>#DIV/0!</v>
      </c>
      <c r="T428" s="545">
        <f>SUMIFS('Faturamento NNE'!$I$2:$I$707,'Faturamento NNE'!$E$2:$E$707,'Infos Relatório'!$B$406,'Faturamento NNE'!$F$2:$F$707,'Infos Relatório'!$B428,'Faturamento NNE'!$AA$2:$AA$707,'Infos Relatório'!O$1)</f>
        <v>0</v>
      </c>
      <c r="U428" s="541">
        <f>COUNTIFS('Faturamento NNE'!$E$2:$E$707,'Infos Relatório'!$B$406,'Faturamento NNE'!$F$2:$F$707,'Infos Relatório'!$B428,'Faturamento NNE'!$AA$2:$AA$707,'Infos Relatório'!U$1)</f>
        <v>0</v>
      </c>
      <c r="V428" s="542">
        <f>SUMIFS('Faturamento NNE'!$H$2:$H$707,'Faturamento NNE'!$E$2:$E$707,'Infos Relatório'!$B$406,'Faturamento NNE'!$F$2:$F$707,'Infos Relatório'!$B428,'Faturamento NNE'!$AA$2:$AA$707,'Infos Relatório'!U$1)</f>
        <v>0</v>
      </c>
      <c r="W428" s="542">
        <f>SUMIFS('Faturamento NNE'!$K$2:$K$707,'Faturamento NNE'!$E$2:$E$707,'Infos Relatório'!$B$406,'Faturamento NNE'!$F$2:$F$707,'Infos Relatório'!$B428,'Faturamento NNE'!$AA$2:$AA$707,'Infos Relatório'!U$1)</f>
        <v>0</v>
      </c>
      <c r="X428" s="546">
        <f>SUMIFS('Faturamento NNE'!$P$2:$P$707,'Faturamento NNE'!$E$2:$E$707,'Infos Relatório'!$B$406,'Faturamento NNE'!$F$2:$F$707,'Infos Relatório'!$B428,'Faturamento NNE'!$AA$2:$AA$707,'Infos Relatório'!U$1,'Faturamento NNE'!$U$2:$U$707,"Sim")+SUMIFS('Faturamento NNE'!$Q$2:$Q$707,'Faturamento NNE'!$E$2:$E$707,'Infos Relatório'!$B$406,'Faturamento NNE'!$F$2:$F$707,'Infos Relatório'!$B428,'Faturamento NNE'!$AA$2:$AA$707,'Infos Relatório'!U$1,'Faturamento NNE'!$U$2:$U$707,"Sim")</f>
        <v>0</v>
      </c>
      <c r="Y428" s="227" t="e">
        <f t="shared" si="147"/>
        <v>#DIV/0!</v>
      </c>
      <c r="Z428" s="545">
        <f>SUMIFS('Faturamento NNE'!$I$2:$I$707,'Faturamento NNE'!$E$2:$E$707,'Infos Relatório'!$B$406,'Faturamento NNE'!$F$2:$F$707,'Infos Relatório'!$B428,'Faturamento NNE'!$AA$2:$AA$707,'Infos Relatório'!U$1)</f>
        <v>0</v>
      </c>
      <c r="AA428" s="541">
        <f>COUNTIFS('Faturamento NNE'!$E$2:$E$707,'Infos Relatório'!$B$406,'Faturamento NNE'!$F$2:$F$707,'Infos Relatório'!$B428,'Faturamento NNE'!$AA$2:$AA$707,'Infos Relatório'!AA$1)</f>
        <v>0</v>
      </c>
      <c r="AB428" s="542">
        <f>SUMIFS('Faturamento NNE'!$H$2:$H$707,'Faturamento NNE'!$E$2:$E$707,'Infos Relatório'!$B$406,'Faturamento NNE'!$F$2:$F$707,'Infos Relatório'!$B428,'Faturamento NNE'!$AA$2:$AA$707,'Infos Relatório'!AA$1)</f>
        <v>0</v>
      </c>
      <c r="AC428" s="542">
        <f>SUMIFS('Faturamento NNE'!$K$2:$K$707,'Faturamento NNE'!$E$2:$E$707,'Infos Relatório'!$B$406,'Faturamento NNE'!$F$2:$F$707,'Infos Relatório'!$B428,'Faturamento NNE'!$AA$2:$AA$707,'Infos Relatório'!AA$1)</f>
        <v>0</v>
      </c>
      <c r="AD428" s="546">
        <f>SUMIFS('Faturamento NNE'!$P$2:$P$707,'Faturamento NNE'!$E$2:$E$707,'Infos Relatório'!$B$406,'Faturamento NNE'!$F$2:$F$707,'Infos Relatório'!$B428,'Faturamento NNE'!$AA$2:$AA$707,'Infos Relatório'!AA$1,'Faturamento NNE'!$U$2:$U$707,"Sim")+SUMIFS('Faturamento NNE'!$Q$2:$Q$707,'Faturamento NNE'!$E$2:$E$707,'Infos Relatório'!$B$406,'Faturamento NNE'!$F$2:$F$707,'Infos Relatório'!$B428,'Faturamento NNE'!$AA$2:$AA$707,'Infos Relatório'!AA$1,'Faturamento NNE'!$U$2:$U$707,"Sim")</f>
        <v>0</v>
      </c>
      <c r="AE428" s="227" t="e">
        <f t="shared" si="148"/>
        <v>#DIV/0!</v>
      </c>
      <c r="AF428" s="545">
        <f>SUMIFS('Faturamento NNE'!$I$2:$I$707,'Faturamento NNE'!$E$2:$E$707,'Infos Relatório'!$B$406,'Faturamento NNE'!$F$2:$F$707,'Infos Relatório'!$B428,'Faturamento NNE'!$AA$2:$AA$707,'Infos Relatório'!AA$1)</f>
        <v>0</v>
      </c>
      <c r="AG428" s="541">
        <f>COUNTIFS('Faturamento NNE'!$E$2:$E$707,'Infos Relatório'!$B$406,'Faturamento NNE'!$F$2:$F$707,'Infos Relatório'!$B428,'Faturamento NNE'!$AA$2:$AA$707,'Infos Relatório'!AG$1)</f>
        <v>0</v>
      </c>
      <c r="AH428" s="542">
        <f>SUMIFS('Faturamento NNE'!$H$2:$H$707,'Faturamento NNE'!$E$2:$E$707,'Infos Relatório'!$B$406,'Faturamento NNE'!$F$2:$F$707,'Infos Relatório'!$B428,'Faturamento NNE'!$AA$2:$AA$707,'Infos Relatório'!AG$1)</f>
        <v>0</v>
      </c>
      <c r="AI428" s="542">
        <f>SUMIFS('Faturamento NNE'!$K$2:$K$707,'Faturamento NNE'!$E$2:$E$707,'Infos Relatório'!$B$406,'Faturamento NNE'!$F$2:$F$707,'Infos Relatório'!$B428,'Faturamento NNE'!$AA$2:$AA$707,'Infos Relatório'!AG$1)</f>
        <v>0</v>
      </c>
      <c r="AJ428" s="546">
        <f>SUMIFS('Faturamento NNE'!$P$2:$P$707,'Faturamento NNE'!$E$2:$E$707,'Infos Relatório'!$B$406,'Faturamento NNE'!$F$2:$F$707,'Infos Relatório'!$B428,'Faturamento NNE'!$AA$2:$AA$707,'Infos Relatório'!AG$1,'Faturamento NNE'!$U$2:$U$707,"Sim")+SUMIFS('Faturamento NNE'!$Q$2:$Q$707,'Faturamento NNE'!$E$2:$E$707,'Infos Relatório'!$B$406,'Faturamento NNE'!$F$2:$F$707,'Infos Relatório'!$B428,'Faturamento NNE'!$AA$2:$AA$707,'Infos Relatório'!AG$1,'Faturamento NNE'!$U$2:$U$707,"Sim")</f>
        <v>0</v>
      </c>
      <c r="AK428" s="227" t="e">
        <f t="shared" si="149"/>
        <v>#DIV/0!</v>
      </c>
      <c r="AL428" s="545">
        <f>SUMIFS('Faturamento NNE'!$I$2:$I$707,'Faturamento NNE'!$E$2:$E$707,'Infos Relatório'!$B$406,'Faturamento NNE'!$F$2:$F$707,'Infos Relatório'!$B428,'Faturamento NNE'!$AA$2:$AA$707,'Infos Relatório'!AG$1)</f>
        <v>0</v>
      </c>
      <c r="AM428" s="541">
        <f>COUNTIFS('Faturamento NNE'!$E$2:$E$707,'Infos Relatório'!$B$406,'Faturamento NNE'!$F$2:$F$707,'Infos Relatório'!$B428,'Faturamento NNE'!$AA$2:$AA$707,'Infos Relatório'!AM$1)</f>
        <v>0</v>
      </c>
      <c r="AN428" s="542">
        <f>SUMIFS('Faturamento NNE'!$H$2:$H$707,'Faturamento NNE'!$E$2:$E$707,'Infos Relatório'!$B$406,'Faturamento NNE'!$F$2:$F$707,'Infos Relatório'!$B428,'Faturamento NNE'!$AA$2:$AA$707,'Infos Relatório'!AM$1)</f>
        <v>0</v>
      </c>
      <c r="AO428" s="542">
        <f>SUMIFS('Faturamento NNE'!$K$2:$K$707,'Faturamento NNE'!$E$2:$E$707,'Infos Relatório'!$B$406,'Faturamento NNE'!$F$2:$F$707,'Infos Relatório'!$B428,'Faturamento NNE'!$AA$2:$AA$707,'Infos Relatório'!AM$1)</f>
        <v>0</v>
      </c>
      <c r="AP428" s="546">
        <f>SUMIFS('Faturamento NNE'!$P$2:$P$707,'Faturamento NNE'!$E$2:$E$707,'Infos Relatório'!$B$406,'Faturamento NNE'!$F$2:$F$707,'Infos Relatório'!$B428,'Faturamento NNE'!$AA$2:$AA$707,'Infos Relatório'!AM$1,'Faturamento NNE'!$U$2:$U$707,"Sim")+SUMIFS('Faturamento NNE'!$Q$2:$Q$707,'Faturamento NNE'!$E$2:$E$707,'Infos Relatório'!$B$406,'Faturamento NNE'!$F$2:$F$707,'Infos Relatório'!$B428,'Faturamento NNE'!$AA$2:$AA$707,'Infos Relatório'!AM$1,'Faturamento NNE'!$U$2:$U$707,"Sim")</f>
        <v>0</v>
      </c>
      <c r="AQ428" s="227" t="e">
        <f t="shared" si="150"/>
        <v>#DIV/0!</v>
      </c>
      <c r="AR428" s="545">
        <f>SUMIFS('Faturamento NNE'!$I$2:$I$707,'Faturamento NNE'!$E$2:$E$707,'Infos Relatório'!$B$406,'Faturamento NNE'!$F$2:$F$707,'Infos Relatório'!$B428,'Faturamento NNE'!$AA$2:$AA$707,'Infos Relatório'!AM$1)</f>
        <v>0</v>
      </c>
      <c r="AS428" s="541">
        <f>COUNTIFS('Faturamento NNE'!$E$2:$E$707,'Infos Relatório'!$B$406,'Faturamento NNE'!$F$2:$F$707,'Infos Relatório'!$B428,'Faturamento NNE'!$AA$2:$AA$707,'Infos Relatório'!AS$1)</f>
        <v>0</v>
      </c>
      <c r="AT428" s="542">
        <f>SUMIFS('Faturamento NNE'!$H$2:$H$707,'Faturamento NNE'!$E$2:$E$707,'Infos Relatório'!$B$406,'Faturamento NNE'!$F$2:$F$707,'Infos Relatório'!$B428,'Faturamento NNE'!$AA$2:$AA$707,'Infos Relatório'!AS$1)</f>
        <v>0</v>
      </c>
      <c r="AU428" s="542">
        <f>SUMIFS('Faturamento NNE'!$K$2:$K$707,'Faturamento NNE'!$E$2:$E$707,'Infos Relatório'!$B$406,'Faturamento NNE'!$F$2:$F$707,'Infos Relatório'!$B428,'Faturamento NNE'!$AA$2:$AA$707,'Infos Relatório'!AS$1)</f>
        <v>0</v>
      </c>
      <c r="AV428" s="546">
        <f>SUMIFS('Faturamento NNE'!$P$2:$P$707,'Faturamento NNE'!$E$2:$E$707,'Infos Relatório'!$B$406,'Faturamento NNE'!$F$2:$F$707,'Infos Relatório'!$B428,'Faturamento NNE'!$AA$2:$AA$707,'Infos Relatório'!AS$1,'Faturamento NNE'!$U$2:$U$707,"Sim")+SUMIFS('Faturamento NNE'!$Q$2:$Q$707,'Faturamento NNE'!$E$2:$E$707,'Infos Relatório'!$B$406,'Faturamento NNE'!$F$2:$F$707,'Infos Relatório'!$B428,'Faturamento NNE'!$AA$2:$AA$707,'Infos Relatório'!AS$1,'Faturamento NNE'!$U$2:$U$707,"Sim")</f>
        <v>0</v>
      </c>
      <c r="AW428" s="227" t="e">
        <f t="shared" si="151"/>
        <v>#DIV/0!</v>
      </c>
      <c r="AX428" s="545">
        <f>SUMIFS('Faturamento NNE'!$I$2:$I$707,'Faturamento NNE'!$E$2:$E$707,'Infos Relatório'!$B$406,'Faturamento NNE'!$F$2:$F$707,'Infos Relatório'!$B428,'Faturamento NNE'!$AA$2:$AA$707,'Infos Relatório'!AS$1)</f>
        <v>0</v>
      </c>
      <c r="AY428" s="541">
        <f>COUNTIFS('Faturamento NNE'!$E$2:$E$707,'Infos Relatório'!$B$406,'Faturamento NNE'!$F$2:$F$707,'Infos Relatório'!$B428,'Faturamento NNE'!$AA$2:$AA$707,'Infos Relatório'!AY$1)</f>
        <v>0</v>
      </c>
      <c r="AZ428" s="542">
        <f>SUMIFS('Faturamento NNE'!$H$2:$H$707,'Faturamento NNE'!$E$2:$E$707,'Infos Relatório'!$B$406,'Faturamento NNE'!$F$2:$F$707,'Infos Relatório'!$B428,'Faturamento NNE'!$AA$2:$AA$707,'Infos Relatório'!AY$1)</f>
        <v>0</v>
      </c>
      <c r="BA428" s="542">
        <f>SUMIFS('Faturamento NNE'!$K$2:$K$707,'Faturamento NNE'!$E$2:$E$707,'Infos Relatório'!$B$406,'Faturamento NNE'!$F$2:$F$707,'Infos Relatório'!$B428,'Faturamento NNE'!$AA$2:$AA$707,'Infos Relatório'!AY$1)</f>
        <v>0</v>
      </c>
      <c r="BB428" s="546">
        <f>SUMIFS('Faturamento NNE'!$P$2:$P$707,'Faturamento NNE'!$E$2:$E$707,'Infos Relatório'!$B$406,'Faturamento NNE'!$F$2:$F$707,'Infos Relatório'!$B428,'Faturamento NNE'!$AA$2:$AA$707,'Infos Relatório'!AY$1,'Faturamento NNE'!$U$2:$U$707,"Sim")+SUMIFS('Faturamento NNE'!$Q$2:$Q$707,'Faturamento NNE'!$E$2:$E$707,'Infos Relatório'!$B$406,'Faturamento NNE'!$F$2:$F$707,'Infos Relatório'!$B428,'Faturamento NNE'!$AA$2:$AA$707,'Infos Relatório'!AY$1,'Faturamento NNE'!$U$2:$U$707,"Sim")</f>
        <v>0</v>
      </c>
      <c r="BC428" s="227" t="e">
        <f t="shared" si="152"/>
        <v>#DIV/0!</v>
      </c>
      <c r="BD428" s="545">
        <f>SUMIFS('Faturamento NNE'!$I$2:$I$707,'Faturamento NNE'!$E$2:$E$707,'Infos Relatório'!$B$406,'Faturamento NNE'!$F$2:$F$707,'Infos Relatório'!$B428,'Faturamento NNE'!$AA$2:$AA$707,'Infos Relatório'!AY$1)</f>
        <v>0</v>
      </c>
      <c r="BE428" s="541">
        <f>COUNTIFS('Faturamento NNE'!$E$2:$E$707,'Infos Relatório'!$B$406,'Faturamento NNE'!$F$2:$F$707,'Infos Relatório'!$B428,'Faturamento NNE'!$AA$2:$AA$707,'Infos Relatório'!BE$1)</f>
        <v>0</v>
      </c>
      <c r="BF428" s="542">
        <f>SUMIFS('Faturamento NNE'!$H$2:$H$707,'Faturamento NNE'!$E$2:$E$707,'Infos Relatório'!$B$406,'Faturamento NNE'!$F$2:$F$707,'Infos Relatório'!$B428,'Faturamento NNE'!$AA$2:$AA$707,'Infos Relatório'!BE$1)</f>
        <v>0</v>
      </c>
      <c r="BG428" s="542">
        <f>SUMIFS('Faturamento NNE'!$K$2:$K$707,'Faturamento NNE'!$E$2:$E$707,'Infos Relatório'!$B$406,'Faturamento NNE'!$F$2:$F$707,'Infos Relatório'!$B428,'Faturamento NNE'!$AA$2:$AA$707,'Infos Relatório'!BE$1)</f>
        <v>0</v>
      </c>
      <c r="BH428" s="546">
        <f>SUMIFS('Faturamento NNE'!$P$2:$P$707,'Faturamento NNE'!$E$2:$E$707,'Infos Relatório'!$B$406,'Faturamento NNE'!$F$2:$F$707,'Infos Relatório'!$B428,'Faturamento NNE'!$AA$2:$AA$707,'Infos Relatório'!BE$1,'Faturamento NNE'!$U$2:$U$707,"Sim")+SUMIFS('Faturamento NNE'!$Q$2:$Q$707,'Faturamento NNE'!$E$2:$E$707,'Infos Relatório'!$B$406,'Faturamento NNE'!$F$2:$F$707,'Infos Relatório'!$B428,'Faturamento NNE'!$AA$2:$AA$707,'Infos Relatório'!BE$1,'Faturamento NNE'!$U$2:$U$707,"Sim")</f>
        <v>0</v>
      </c>
      <c r="BI428" s="227" t="e">
        <f t="shared" si="153"/>
        <v>#DIV/0!</v>
      </c>
      <c r="BJ428" s="545">
        <f>SUMIFS('Faturamento NNE'!$I$2:$I$707,'Faturamento NNE'!$E$2:$E$707,'Infos Relatório'!$B$406,'Faturamento NNE'!$F$2:$F$707,'Infos Relatório'!$B428,'Faturamento NNE'!$AA$2:$AA$707,'Infos Relatório'!BE$1)</f>
        <v>0</v>
      </c>
      <c r="BK428" s="541">
        <f>COUNTIFS('Faturamento NNE'!$E$2:$E$707,'Infos Relatório'!$B$406,'Faturamento NNE'!$F$2:$F$707,'Infos Relatório'!$B428,'Faturamento NNE'!$AA$2:$AA$707,'Infos Relatório'!BK$1)</f>
        <v>0</v>
      </c>
      <c r="BL428" s="542">
        <f>SUMIFS('Faturamento NNE'!$H$2:$H$707,'Faturamento NNE'!$E$2:$E$707,'Infos Relatório'!$B$406,'Faturamento NNE'!$F$2:$F$707,'Infos Relatório'!$B428,'Faturamento NNE'!$AA$2:$AA$707,'Infos Relatório'!BK$1)</f>
        <v>0</v>
      </c>
      <c r="BM428" s="542">
        <f>SUMIFS('Faturamento NNE'!$K$2:$K$707,'Faturamento NNE'!$E$2:$E$707,'Infos Relatório'!$B$406,'Faturamento NNE'!$F$2:$F$707,'Infos Relatório'!$B428,'Faturamento NNE'!$AA$2:$AA$707,'Infos Relatório'!BK$1)</f>
        <v>0</v>
      </c>
      <c r="BN428" s="546">
        <f>SUMIFS('Faturamento NNE'!$P$2:$P$707,'Faturamento NNE'!$E$2:$E$707,'Infos Relatório'!$B$406,'Faturamento NNE'!$F$2:$F$707,'Infos Relatório'!$B428,'Faturamento NNE'!$AA$2:$AA$707,'Infos Relatório'!BK$1,'Faturamento NNE'!$U$2:$U$707,"Sim")+SUMIFS('Faturamento NNE'!$Q$2:$Q$707,'Faturamento NNE'!$E$2:$E$707,'Infos Relatório'!$B$406,'Faturamento NNE'!$F$2:$F$707,'Infos Relatório'!$B428,'Faturamento NNE'!$AA$2:$AA$707,'Infos Relatório'!BK$1,'Faturamento NNE'!$U$2:$U$707,"Sim")</f>
        <v>0</v>
      </c>
      <c r="BO428" s="227" t="e">
        <f t="shared" si="154"/>
        <v>#DIV/0!</v>
      </c>
      <c r="BP428" s="545">
        <f>SUMIFS('Faturamento NNE'!$I$2:$I$707,'Faturamento NNE'!$E$2:$E$707,'Infos Relatório'!$B$406,'Faturamento NNE'!$F$2:$F$707,'Infos Relatório'!$B428,'Faturamento NNE'!$AA$2:$AA$707,'Infos Relatório'!BK$1)</f>
        <v>0</v>
      </c>
      <c r="BQ428" s="541">
        <f>COUNTIFS('Faturamento NNE'!$E$2:$E$707,'Infos Relatório'!$B$406,'Faturamento NNE'!$F$2:$F$707,'Infos Relatório'!$B428,'Faturamento NNE'!$AA$2:$AA$707,'Infos Relatório'!BQ$1)</f>
        <v>0</v>
      </c>
      <c r="BR428" s="542">
        <f>SUMIFS('Faturamento NNE'!$H$2:$H$707,'Faturamento NNE'!$E$2:$E$707,'Infos Relatório'!$B$406,'Faturamento NNE'!$F$2:$F$707,'Infos Relatório'!$B428,'Faturamento NNE'!$AA$2:$AA$707,'Infos Relatório'!BQ$1)</f>
        <v>0</v>
      </c>
      <c r="BS428" s="542">
        <f>SUMIFS('Faturamento NNE'!$K$2:$K$707,'Faturamento NNE'!$E$2:$E$707,'Infos Relatório'!$B$406,'Faturamento NNE'!$F$2:$F$707,'Infos Relatório'!$B428,'Faturamento NNE'!$AA$2:$AA$707,'Infos Relatório'!BQ$1)</f>
        <v>0</v>
      </c>
      <c r="BT428" s="546">
        <f>SUMIFS('Faturamento NNE'!$P$2:$P$707,'Faturamento NNE'!$E$2:$E$707,'Infos Relatório'!$B$406,'Faturamento NNE'!$F$2:$F$707,'Infos Relatório'!$B428,'Faturamento NNE'!$AA$2:$AA$707,'Infos Relatório'!BQ$1,'Faturamento NNE'!$U$2:$U$707,"Sim")+SUMIFS('Faturamento NNE'!$Q$2:$Q$707,'Faturamento NNE'!$E$2:$E$707,'Infos Relatório'!$B$406,'Faturamento NNE'!$F$2:$F$707,'Infos Relatório'!$B428,'Faturamento NNE'!$AA$2:$AA$707,'Infos Relatório'!BQ$1,'Faturamento NNE'!$U$2:$U$707,"Sim")</f>
        <v>0</v>
      </c>
      <c r="BU428" s="227" t="e">
        <f t="shared" si="155"/>
        <v>#DIV/0!</v>
      </c>
      <c r="BV428" s="545">
        <f>SUMIFS('Faturamento NNE'!$I$2:$I$707,'Faturamento NNE'!$E$2:$E$707,'Infos Relatório'!$B$406,'Faturamento NNE'!$F$2:$F$707,'Infos Relatório'!$B428,'Faturamento NNE'!$AA$2:$AA$707,'Infos Relatório'!BQ$1)</f>
        <v>0</v>
      </c>
    </row>
    <row r="429" spans="2:74">
      <c r="B429" s="217" t="s">
        <v>152</v>
      </c>
      <c r="C429" s="541">
        <f>COUNTIFS('Faturamento NNE'!$E$2:$E$707,'Infos Relatório'!$B$406,'Faturamento NNE'!$F$2:$F$707,'Infos Relatório'!$B429,'Faturamento NNE'!$AA$2:$AA$707,'Infos Relatório'!C$1)</f>
        <v>0</v>
      </c>
      <c r="D429" s="542">
        <f>SUMIFS('Faturamento NNE'!$H$2:$H$707,'Faturamento NNE'!$E$2:$E$707,'Infos Relatório'!$B$406,'Faturamento NNE'!$F$2:$F$707,'Infos Relatório'!$B429,'Faturamento NNE'!$AA$2:$AA$707,'Infos Relatório'!C$1)</f>
        <v>0</v>
      </c>
      <c r="E429" s="543">
        <f>SUMIFS('Faturamento NNE'!$K$2:$K$707,'Faturamento NNE'!$E$2:$E$707,'Infos Relatório'!$B$406,'Faturamento NNE'!$F$2:$F$707,'Infos Relatório'!$B429,'Faturamento NNE'!$AA$2:$AA$707,'Infos Relatório'!C$1)</f>
        <v>0</v>
      </c>
      <c r="F429" s="544">
        <f>SUMIFS('Faturamento NNE'!$P$2:$P$707,'Faturamento NNE'!$E$2:$E$707,'Infos Relatório'!$B$406,'Faturamento NNE'!$F$2:$F$707,'Infos Relatório'!$B429,'Faturamento NNE'!$AA$2:$AA$707,'Infos Relatório'!C$1,'Faturamento NNE'!$U$2:$U$707,"Sim")+SUMIFS('Faturamento NNE'!$Q$2:$Q$707,'Faturamento NNE'!$E$2:$E$707,'Infos Relatório'!$B$406,'Faturamento NNE'!$F$2:$F$707,'Infos Relatório'!$B429,'Faturamento NNE'!$AA$2:$AA$707,'Infos Relatório'!C$1,'Faturamento NNE'!$U$2:$U$707,"Sim")</f>
        <v>0</v>
      </c>
      <c r="G429" s="283" t="e">
        <f t="shared" si="144"/>
        <v>#DIV/0!</v>
      </c>
      <c r="H429" s="545">
        <f>SUMIFS('Faturamento NNE'!$I$2:$I$707,'Faturamento NNE'!$E$2:$E$707,'Infos Relatório'!$B$406,'Faturamento NNE'!$F$2:$F$707,'Infos Relatório'!$B429,'Faturamento NNE'!$AA$2:$AA$707,'Infos Relatório'!C$1)</f>
        <v>0</v>
      </c>
      <c r="I429" s="541">
        <f>COUNTIFS('Faturamento NNE'!$E$2:$E$707,'Infos Relatório'!$B$406,'Faturamento NNE'!$F$2:$F$707,'Infos Relatório'!$B429,'Faturamento NNE'!$AA$2:$AA$707,'Infos Relatório'!I$1)</f>
        <v>0</v>
      </c>
      <c r="J429" s="542">
        <f>SUMIFS('Faturamento NNE'!$H$2:$H$707,'Faturamento NNE'!$E$2:$E$707,'Infos Relatório'!$B$406,'Faturamento NNE'!$F$2:$F$707,'Infos Relatório'!$B429,'Faturamento NNE'!$AA$2:$AA$707,'Infos Relatório'!I$1)</f>
        <v>0</v>
      </c>
      <c r="K429" s="543">
        <f>SUMIFS('Faturamento NNE'!$K$2:$K$707,'Faturamento NNE'!$E$2:$E$707,'Infos Relatório'!$B$406,'Faturamento NNE'!$F$2:$F$707,'Infos Relatório'!$B429,'Faturamento NNE'!$AA$2:$AA$707,'Infos Relatório'!I$1)</f>
        <v>0</v>
      </c>
      <c r="L429" s="544">
        <f>SUMIFS('Faturamento NNE'!$P$2:$P$707,'Faturamento NNE'!$E$2:$E$707,'Infos Relatório'!$B$406,'Faturamento NNE'!$F$2:$F$707,'Infos Relatório'!$B429,'Faturamento NNE'!$AA$2:$AA$707,'Infos Relatório'!I$1,'Faturamento NNE'!$U$2:$U$707,"Sim")+SUMIFS('Faturamento NNE'!$Q$2:$Q$707,'Faturamento NNE'!$E$2:$E$707,'Infos Relatório'!$B$406,'Faturamento NNE'!$F$2:$F$707,'Infos Relatório'!$B429,'Faturamento NNE'!$AA$2:$AA$707,'Infos Relatório'!I$1,'Faturamento NNE'!$U$2:$U$707,"Sim")</f>
        <v>0</v>
      </c>
      <c r="M429" s="283" t="e">
        <f t="shared" si="145"/>
        <v>#DIV/0!</v>
      </c>
      <c r="N429" s="545">
        <f>SUMIFS('Faturamento NNE'!$I$2:$I$707,'Faturamento NNE'!$E$2:$E$707,'Infos Relatório'!$B$406,'Faturamento NNE'!$F$2:$F$707,'Infos Relatório'!$B429,'Faturamento NNE'!$AA$2:$AA$707,'Infos Relatório'!I$1)</f>
        <v>0</v>
      </c>
      <c r="O429" s="541">
        <f>COUNTIFS('Faturamento NNE'!$E$2:$E$707,'Infos Relatório'!$B$406,'Faturamento NNE'!$F$2:$F$707,'Infos Relatório'!$B429,'Faturamento NNE'!$AA$2:$AA$707,'Infos Relatório'!O$1)</f>
        <v>0</v>
      </c>
      <c r="P429" s="542">
        <f>SUMIFS('Faturamento NNE'!$H$2:$H$707,'Faturamento NNE'!$E$2:$E$707,'Infos Relatório'!$B$406,'Faturamento NNE'!$F$2:$F$707,'Infos Relatório'!$B429,'Faturamento NNE'!$AA$2:$AA$707,'Infos Relatório'!O$1)</f>
        <v>0</v>
      </c>
      <c r="Q429" s="542">
        <f>SUMIFS('Faturamento NNE'!$K$2:$K$707,'Faturamento NNE'!$E$2:$E$707,'Infos Relatório'!$B$406,'Faturamento NNE'!$F$2:$F$707,'Infos Relatório'!$B429,'Faturamento NNE'!$AA$2:$AA$707,'Infos Relatório'!O$1)</f>
        <v>0</v>
      </c>
      <c r="R429" s="546">
        <f>SUMIFS('Faturamento NNE'!$P$2:$P$707,'Faturamento NNE'!$E$2:$E$707,'Infos Relatório'!$B$406,'Faturamento NNE'!$F$2:$F$707,'Infos Relatório'!$B429,'Faturamento NNE'!$AA$2:$AA$707,'Infos Relatório'!O$1,'Faturamento NNE'!$U$2:$U$707,"Sim")+SUMIFS('Faturamento NNE'!$Q$2:$Q$707,'Faturamento NNE'!$E$2:$E$707,'Infos Relatório'!$B$406,'Faturamento NNE'!$F$2:$F$707,'Infos Relatório'!$B429,'Faturamento NNE'!$AA$2:$AA$707,'Infos Relatório'!O$1,'Faturamento NNE'!$U$2:$U$707,"Sim")</f>
        <v>0</v>
      </c>
      <c r="S429" s="227" t="e">
        <f t="shared" si="146"/>
        <v>#DIV/0!</v>
      </c>
      <c r="T429" s="545">
        <f>SUMIFS('Faturamento NNE'!$I$2:$I$707,'Faturamento NNE'!$E$2:$E$707,'Infos Relatório'!$B$406,'Faturamento NNE'!$F$2:$F$707,'Infos Relatório'!$B429,'Faturamento NNE'!$AA$2:$AA$707,'Infos Relatório'!O$1)</f>
        <v>0</v>
      </c>
      <c r="U429" s="541">
        <f>COUNTIFS('Faturamento NNE'!$E$2:$E$707,'Infos Relatório'!$B$406,'Faturamento NNE'!$F$2:$F$707,'Infos Relatório'!$B429,'Faturamento NNE'!$AA$2:$AA$707,'Infos Relatório'!U$1)</f>
        <v>0</v>
      </c>
      <c r="V429" s="542">
        <f>SUMIFS('Faturamento NNE'!$H$2:$H$707,'Faturamento NNE'!$E$2:$E$707,'Infos Relatório'!$B$406,'Faturamento NNE'!$F$2:$F$707,'Infos Relatório'!$B429,'Faturamento NNE'!$AA$2:$AA$707,'Infos Relatório'!U$1)</f>
        <v>0</v>
      </c>
      <c r="W429" s="542">
        <f>SUMIFS('Faturamento NNE'!$K$2:$K$707,'Faturamento NNE'!$E$2:$E$707,'Infos Relatório'!$B$406,'Faturamento NNE'!$F$2:$F$707,'Infos Relatório'!$B429,'Faturamento NNE'!$AA$2:$AA$707,'Infos Relatório'!U$1)</f>
        <v>0</v>
      </c>
      <c r="X429" s="546">
        <f>SUMIFS('Faturamento NNE'!$P$2:$P$707,'Faturamento NNE'!$E$2:$E$707,'Infos Relatório'!$B$406,'Faturamento NNE'!$F$2:$F$707,'Infos Relatório'!$B429,'Faturamento NNE'!$AA$2:$AA$707,'Infos Relatório'!U$1,'Faturamento NNE'!$U$2:$U$707,"Sim")+SUMIFS('Faturamento NNE'!$Q$2:$Q$707,'Faturamento NNE'!$E$2:$E$707,'Infos Relatório'!$B$406,'Faturamento NNE'!$F$2:$F$707,'Infos Relatório'!$B429,'Faturamento NNE'!$AA$2:$AA$707,'Infos Relatório'!U$1,'Faturamento NNE'!$U$2:$U$707,"Sim")</f>
        <v>0</v>
      </c>
      <c r="Y429" s="227" t="e">
        <f t="shared" si="147"/>
        <v>#DIV/0!</v>
      </c>
      <c r="Z429" s="545">
        <f>SUMIFS('Faturamento NNE'!$I$2:$I$707,'Faturamento NNE'!$E$2:$E$707,'Infos Relatório'!$B$406,'Faturamento NNE'!$F$2:$F$707,'Infos Relatório'!$B429,'Faturamento NNE'!$AA$2:$AA$707,'Infos Relatório'!U$1)</f>
        <v>0</v>
      </c>
      <c r="AA429" s="541">
        <f>COUNTIFS('Faturamento NNE'!$E$2:$E$707,'Infos Relatório'!$B$406,'Faturamento NNE'!$F$2:$F$707,'Infos Relatório'!$B429,'Faturamento NNE'!$AA$2:$AA$707,'Infos Relatório'!AA$1)</f>
        <v>0</v>
      </c>
      <c r="AB429" s="542">
        <f>SUMIFS('Faturamento NNE'!$H$2:$H$707,'Faturamento NNE'!$E$2:$E$707,'Infos Relatório'!$B$406,'Faturamento NNE'!$F$2:$F$707,'Infos Relatório'!$B429,'Faturamento NNE'!$AA$2:$AA$707,'Infos Relatório'!AA$1)</f>
        <v>0</v>
      </c>
      <c r="AC429" s="542">
        <f>SUMIFS('Faturamento NNE'!$K$2:$K$707,'Faturamento NNE'!$E$2:$E$707,'Infos Relatório'!$B$406,'Faturamento NNE'!$F$2:$F$707,'Infos Relatório'!$B429,'Faturamento NNE'!$AA$2:$AA$707,'Infos Relatório'!AA$1)</f>
        <v>0</v>
      </c>
      <c r="AD429" s="546">
        <f>SUMIFS('Faturamento NNE'!$P$2:$P$707,'Faturamento NNE'!$E$2:$E$707,'Infos Relatório'!$B$406,'Faturamento NNE'!$F$2:$F$707,'Infos Relatório'!$B429,'Faturamento NNE'!$AA$2:$AA$707,'Infos Relatório'!AA$1,'Faturamento NNE'!$U$2:$U$707,"Sim")+SUMIFS('Faturamento NNE'!$Q$2:$Q$707,'Faturamento NNE'!$E$2:$E$707,'Infos Relatório'!$B$406,'Faturamento NNE'!$F$2:$F$707,'Infos Relatório'!$B429,'Faturamento NNE'!$AA$2:$AA$707,'Infos Relatório'!AA$1,'Faturamento NNE'!$U$2:$U$707,"Sim")</f>
        <v>0</v>
      </c>
      <c r="AE429" s="227" t="e">
        <f t="shared" si="148"/>
        <v>#DIV/0!</v>
      </c>
      <c r="AF429" s="545">
        <f>SUMIFS('Faturamento NNE'!$I$2:$I$707,'Faturamento NNE'!$E$2:$E$707,'Infos Relatório'!$B$406,'Faturamento NNE'!$F$2:$F$707,'Infos Relatório'!$B429,'Faturamento NNE'!$AA$2:$AA$707,'Infos Relatório'!AA$1)</f>
        <v>0</v>
      </c>
      <c r="AG429" s="541">
        <f>COUNTIFS('Faturamento NNE'!$E$2:$E$707,'Infos Relatório'!$B$406,'Faturamento NNE'!$F$2:$F$707,'Infos Relatório'!$B429,'Faturamento NNE'!$AA$2:$AA$707,'Infos Relatório'!AG$1)</f>
        <v>0</v>
      </c>
      <c r="AH429" s="542">
        <f>SUMIFS('Faturamento NNE'!$H$2:$H$707,'Faturamento NNE'!$E$2:$E$707,'Infos Relatório'!$B$406,'Faturamento NNE'!$F$2:$F$707,'Infos Relatório'!$B429,'Faturamento NNE'!$AA$2:$AA$707,'Infos Relatório'!AG$1)</f>
        <v>0</v>
      </c>
      <c r="AI429" s="542">
        <f>SUMIFS('Faturamento NNE'!$K$2:$K$707,'Faturamento NNE'!$E$2:$E$707,'Infos Relatório'!$B$406,'Faturamento NNE'!$F$2:$F$707,'Infos Relatório'!$B429,'Faturamento NNE'!$AA$2:$AA$707,'Infos Relatório'!AG$1)</f>
        <v>0</v>
      </c>
      <c r="AJ429" s="546">
        <f>SUMIFS('Faturamento NNE'!$P$2:$P$707,'Faturamento NNE'!$E$2:$E$707,'Infos Relatório'!$B$406,'Faturamento NNE'!$F$2:$F$707,'Infos Relatório'!$B429,'Faturamento NNE'!$AA$2:$AA$707,'Infos Relatório'!AG$1,'Faturamento NNE'!$U$2:$U$707,"Sim")+SUMIFS('Faturamento NNE'!$Q$2:$Q$707,'Faturamento NNE'!$E$2:$E$707,'Infos Relatório'!$B$406,'Faturamento NNE'!$F$2:$F$707,'Infos Relatório'!$B429,'Faturamento NNE'!$AA$2:$AA$707,'Infos Relatório'!AG$1,'Faturamento NNE'!$U$2:$U$707,"Sim")</f>
        <v>0</v>
      </c>
      <c r="AK429" s="227" t="e">
        <f t="shared" si="149"/>
        <v>#DIV/0!</v>
      </c>
      <c r="AL429" s="545">
        <f>SUMIFS('Faturamento NNE'!$I$2:$I$707,'Faturamento NNE'!$E$2:$E$707,'Infos Relatório'!$B$406,'Faturamento NNE'!$F$2:$F$707,'Infos Relatório'!$B429,'Faturamento NNE'!$AA$2:$AA$707,'Infos Relatório'!AG$1)</f>
        <v>0</v>
      </c>
      <c r="AM429" s="541">
        <f>COUNTIFS('Faturamento NNE'!$E$2:$E$707,'Infos Relatório'!$B$406,'Faturamento NNE'!$F$2:$F$707,'Infos Relatório'!$B429,'Faturamento NNE'!$AA$2:$AA$707,'Infos Relatório'!AM$1)</f>
        <v>0</v>
      </c>
      <c r="AN429" s="542">
        <f>SUMIFS('Faturamento NNE'!$H$2:$H$707,'Faturamento NNE'!$E$2:$E$707,'Infos Relatório'!$B$406,'Faturamento NNE'!$F$2:$F$707,'Infos Relatório'!$B429,'Faturamento NNE'!$AA$2:$AA$707,'Infos Relatório'!AM$1)</f>
        <v>0</v>
      </c>
      <c r="AO429" s="542">
        <f>SUMIFS('Faturamento NNE'!$K$2:$K$707,'Faturamento NNE'!$E$2:$E$707,'Infos Relatório'!$B$406,'Faturamento NNE'!$F$2:$F$707,'Infos Relatório'!$B429,'Faturamento NNE'!$AA$2:$AA$707,'Infos Relatório'!AM$1)</f>
        <v>0</v>
      </c>
      <c r="AP429" s="546">
        <f>SUMIFS('Faturamento NNE'!$P$2:$P$707,'Faturamento NNE'!$E$2:$E$707,'Infos Relatório'!$B$406,'Faturamento NNE'!$F$2:$F$707,'Infos Relatório'!$B429,'Faturamento NNE'!$AA$2:$AA$707,'Infos Relatório'!AM$1,'Faturamento NNE'!$U$2:$U$707,"Sim")+SUMIFS('Faturamento NNE'!$Q$2:$Q$707,'Faturamento NNE'!$E$2:$E$707,'Infos Relatório'!$B$406,'Faturamento NNE'!$F$2:$F$707,'Infos Relatório'!$B429,'Faturamento NNE'!$AA$2:$AA$707,'Infos Relatório'!AM$1,'Faturamento NNE'!$U$2:$U$707,"Sim")</f>
        <v>0</v>
      </c>
      <c r="AQ429" s="227" t="e">
        <f t="shared" si="150"/>
        <v>#DIV/0!</v>
      </c>
      <c r="AR429" s="545">
        <f>SUMIFS('Faturamento NNE'!$I$2:$I$707,'Faturamento NNE'!$E$2:$E$707,'Infos Relatório'!$B$406,'Faturamento NNE'!$F$2:$F$707,'Infos Relatório'!$B429,'Faturamento NNE'!$AA$2:$AA$707,'Infos Relatório'!AM$1)</f>
        <v>0</v>
      </c>
      <c r="AS429" s="541">
        <f>COUNTIFS('Faturamento NNE'!$E$2:$E$707,'Infos Relatório'!$B$406,'Faturamento NNE'!$F$2:$F$707,'Infos Relatório'!$B429,'Faturamento NNE'!$AA$2:$AA$707,'Infos Relatório'!AS$1)</f>
        <v>0</v>
      </c>
      <c r="AT429" s="542">
        <f>SUMIFS('Faturamento NNE'!$H$2:$H$707,'Faturamento NNE'!$E$2:$E$707,'Infos Relatório'!$B$406,'Faturamento NNE'!$F$2:$F$707,'Infos Relatório'!$B429,'Faturamento NNE'!$AA$2:$AA$707,'Infos Relatório'!AS$1)</f>
        <v>0</v>
      </c>
      <c r="AU429" s="542">
        <f>SUMIFS('Faturamento NNE'!$K$2:$K$707,'Faturamento NNE'!$E$2:$E$707,'Infos Relatório'!$B$406,'Faturamento NNE'!$F$2:$F$707,'Infos Relatório'!$B429,'Faturamento NNE'!$AA$2:$AA$707,'Infos Relatório'!AS$1)</f>
        <v>0</v>
      </c>
      <c r="AV429" s="546">
        <f>SUMIFS('Faturamento NNE'!$P$2:$P$707,'Faturamento NNE'!$E$2:$E$707,'Infos Relatório'!$B$406,'Faturamento NNE'!$F$2:$F$707,'Infos Relatório'!$B429,'Faturamento NNE'!$AA$2:$AA$707,'Infos Relatório'!AS$1,'Faturamento NNE'!$U$2:$U$707,"Sim")+SUMIFS('Faturamento NNE'!$Q$2:$Q$707,'Faturamento NNE'!$E$2:$E$707,'Infos Relatório'!$B$406,'Faturamento NNE'!$F$2:$F$707,'Infos Relatório'!$B429,'Faturamento NNE'!$AA$2:$AA$707,'Infos Relatório'!AS$1,'Faturamento NNE'!$U$2:$U$707,"Sim")</f>
        <v>0</v>
      </c>
      <c r="AW429" s="227" t="e">
        <f t="shared" si="151"/>
        <v>#DIV/0!</v>
      </c>
      <c r="AX429" s="545">
        <f>SUMIFS('Faturamento NNE'!$I$2:$I$707,'Faturamento NNE'!$E$2:$E$707,'Infos Relatório'!$B$406,'Faturamento NNE'!$F$2:$F$707,'Infos Relatório'!$B429,'Faturamento NNE'!$AA$2:$AA$707,'Infos Relatório'!AS$1)</f>
        <v>0</v>
      </c>
      <c r="AY429" s="541">
        <f>COUNTIFS('Faturamento NNE'!$E$2:$E$707,'Infos Relatório'!$B$406,'Faturamento NNE'!$F$2:$F$707,'Infos Relatório'!$B429,'Faturamento NNE'!$AA$2:$AA$707,'Infos Relatório'!AY$1)</f>
        <v>0</v>
      </c>
      <c r="AZ429" s="542">
        <f>SUMIFS('Faturamento NNE'!$H$2:$H$707,'Faturamento NNE'!$E$2:$E$707,'Infos Relatório'!$B$406,'Faturamento NNE'!$F$2:$F$707,'Infos Relatório'!$B429,'Faturamento NNE'!$AA$2:$AA$707,'Infos Relatório'!AY$1)</f>
        <v>0</v>
      </c>
      <c r="BA429" s="542">
        <f>SUMIFS('Faturamento NNE'!$K$2:$K$707,'Faturamento NNE'!$E$2:$E$707,'Infos Relatório'!$B$406,'Faturamento NNE'!$F$2:$F$707,'Infos Relatório'!$B429,'Faturamento NNE'!$AA$2:$AA$707,'Infos Relatório'!AY$1)</f>
        <v>0</v>
      </c>
      <c r="BB429" s="546">
        <f>SUMIFS('Faturamento NNE'!$P$2:$P$707,'Faturamento NNE'!$E$2:$E$707,'Infos Relatório'!$B$406,'Faturamento NNE'!$F$2:$F$707,'Infos Relatório'!$B429,'Faturamento NNE'!$AA$2:$AA$707,'Infos Relatório'!AY$1,'Faturamento NNE'!$U$2:$U$707,"Sim")+SUMIFS('Faturamento NNE'!$Q$2:$Q$707,'Faturamento NNE'!$E$2:$E$707,'Infos Relatório'!$B$406,'Faturamento NNE'!$F$2:$F$707,'Infos Relatório'!$B429,'Faturamento NNE'!$AA$2:$AA$707,'Infos Relatório'!AY$1,'Faturamento NNE'!$U$2:$U$707,"Sim")</f>
        <v>0</v>
      </c>
      <c r="BC429" s="227" t="e">
        <f t="shared" si="152"/>
        <v>#DIV/0!</v>
      </c>
      <c r="BD429" s="545">
        <f>SUMIFS('Faturamento NNE'!$I$2:$I$707,'Faturamento NNE'!$E$2:$E$707,'Infos Relatório'!$B$406,'Faturamento NNE'!$F$2:$F$707,'Infos Relatório'!$B429,'Faturamento NNE'!$AA$2:$AA$707,'Infos Relatório'!AY$1)</f>
        <v>0</v>
      </c>
      <c r="BE429" s="541">
        <f>COUNTIFS('Faturamento NNE'!$E$2:$E$707,'Infos Relatório'!$B$406,'Faturamento NNE'!$F$2:$F$707,'Infos Relatório'!$B429,'Faturamento NNE'!$AA$2:$AA$707,'Infos Relatório'!BE$1)</f>
        <v>0</v>
      </c>
      <c r="BF429" s="542">
        <f>SUMIFS('Faturamento NNE'!$H$2:$H$707,'Faturamento NNE'!$E$2:$E$707,'Infos Relatório'!$B$406,'Faturamento NNE'!$F$2:$F$707,'Infos Relatório'!$B429,'Faturamento NNE'!$AA$2:$AA$707,'Infos Relatório'!BE$1)</f>
        <v>0</v>
      </c>
      <c r="BG429" s="542">
        <f>SUMIFS('Faturamento NNE'!$K$2:$K$707,'Faturamento NNE'!$E$2:$E$707,'Infos Relatório'!$B$406,'Faturamento NNE'!$F$2:$F$707,'Infos Relatório'!$B429,'Faturamento NNE'!$AA$2:$AA$707,'Infos Relatório'!BE$1)</f>
        <v>0</v>
      </c>
      <c r="BH429" s="546">
        <f>SUMIFS('Faturamento NNE'!$P$2:$P$707,'Faturamento NNE'!$E$2:$E$707,'Infos Relatório'!$B$406,'Faturamento NNE'!$F$2:$F$707,'Infos Relatório'!$B429,'Faturamento NNE'!$AA$2:$AA$707,'Infos Relatório'!BE$1,'Faturamento NNE'!$U$2:$U$707,"Sim")+SUMIFS('Faturamento NNE'!$Q$2:$Q$707,'Faturamento NNE'!$E$2:$E$707,'Infos Relatório'!$B$406,'Faturamento NNE'!$F$2:$F$707,'Infos Relatório'!$B429,'Faturamento NNE'!$AA$2:$AA$707,'Infos Relatório'!BE$1,'Faturamento NNE'!$U$2:$U$707,"Sim")</f>
        <v>0</v>
      </c>
      <c r="BI429" s="227" t="e">
        <f t="shared" si="153"/>
        <v>#DIV/0!</v>
      </c>
      <c r="BJ429" s="545">
        <f>SUMIFS('Faturamento NNE'!$I$2:$I$707,'Faturamento NNE'!$E$2:$E$707,'Infos Relatório'!$B$406,'Faturamento NNE'!$F$2:$F$707,'Infos Relatório'!$B429,'Faturamento NNE'!$AA$2:$AA$707,'Infos Relatório'!BE$1)</f>
        <v>0</v>
      </c>
      <c r="BK429" s="541">
        <f>COUNTIFS('Faturamento NNE'!$E$2:$E$707,'Infos Relatório'!$B$406,'Faturamento NNE'!$F$2:$F$707,'Infos Relatório'!$B429,'Faturamento NNE'!$AA$2:$AA$707,'Infos Relatório'!BK$1)</f>
        <v>0</v>
      </c>
      <c r="BL429" s="542">
        <f>SUMIFS('Faturamento NNE'!$H$2:$H$707,'Faturamento NNE'!$E$2:$E$707,'Infos Relatório'!$B$406,'Faturamento NNE'!$F$2:$F$707,'Infos Relatório'!$B429,'Faturamento NNE'!$AA$2:$AA$707,'Infos Relatório'!BK$1)</f>
        <v>0</v>
      </c>
      <c r="BM429" s="542">
        <f>SUMIFS('Faturamento NNE'!$K$2:$K$707,'Faturamento NNE'!$E$2:$E$707,'Infos Relatório'!$B$406,'Faturamento NNE'!$F$2:$F$707,'Infos Relatório'!$B429,'Faturamento NNE'!$AA$2:$AA$707,'Infos Relatório'!BK$1)</f>
        <v>0</v>
      </c>
      <c r="BN429" s="546">
        <f>SUMIFS('Faturamento NNE'!$P$2:$P$707,'Faturamento NNE'!$E$2:$E$707,'Infos Relatório'!$B$406,'Faturamento NNE'!$F$2:$F$707,'Infos Relatório'!$B429,'Faturamento NNE'!$AA$2:$AA$707,'Infos Relatório'!BK$1,'Faturamento NNE'!$U$2:$U$707,"Sim")+SUMIFS('Faturamento NNE'!$Q$2:$Q$707,'Faturamento NNE'!$E$2:$E$707,'Infos Relatório'!$B$406,'Faturamento NNE'!$F$2:$F$707,'Infos Relatório'!$B429,'Faturamento NNE'!$AA$2:$AA$707,'Infos Relatório'!BK$1,'Faturamento NNE'!$U$2:$U$707,"Sim")</f>
        <v>0</v>
      </c>
      <c r="BO429" s="227" t="e">
        <f t="shared" si="154"/>
        <v>#DIV/0!</v>
      </c>
      <c r="BP429" s="545">
        <f>SUMIFS('Faturamento NNE'!$I$2:$I$707,'Faturamento NNE'!$E$2:$E$707,'Infos Relatório'!$B$406,'Faturamento NNE'!$F$2:$F$707,'Infos Relatório'!$B429,'Faturamento NNE'!$AA$2:$AA$707,'Infos Relatório'!BK$1)</f>
        <v>0</v>
      </c>
      <c r="BQ429" s="541">
        <f>COUNTIFS('Faturamento NNE'!$E$2:$E$707,'Infos Relatório'!$B$406,'Faturamento NNE'!$F$2:$F$707,'Infos Relatório'!$B429,'Faturamento NNE'!$AA$2:$AA$707,'Infos Relatório'!BQ$1)</f>
        <v>0</v>
      </c>
      <c r="BR429" s="542">
        <f>SUMIFS('Faturamento NNE'!$H$2:$H$707,'Faturamento NNE'!$E$2:$E$707,'Infos Relatório'!$B$406,'Faturamento NNE'!$F$2:$F$707,'Infos Relatório'!$B429,'Faturamento NNE'!$AA$2:$AA$707,'Infos Relatório'!BQ$1)</f>
        <v>0</v>
      </c>
      <c r="BS429" s="542">
        <f>SUMIFS('Faturamento NNE'!$K$2:$K$707,'Faturamento NNE'!$E$2:$E$707,'Infos Relatório'!$B$406,'Faturamento NNE'!$F$2:$F$707,'Infos Relatório'!$B429,'Faturamento NNE'!$AA$2:$AA$707,'Infos Relatório'!BQ$1)</f>
        <v>0</v>
      </c>
      <c r="BT429" s="546">
        <f>SUMIFS('Faturamento NNE'!$P$2:$P$707,'Faturamento NNE'!$E$2:$E$707,'Infos Relatório'!$B$406,'Faturamento NNE'!$F$2:$F$707,'Infos Relatório'!$B429,'Faturamento NNE'!$AA$2:$AA$707,'Infos Relatório'!BQ$1,'Faturamento NNE'!$U$2:$U$707,"Sim")+SUMIFS('Faturamento NNE'!$Q$2:$Q$707,'Faturamento NNE'!$E$2:$E$707,'Infos Relatório'!$B$406,'Faturamento NNE'!$F$2:$F$707,'Infos Relatório'!$B429,'Faturamento NNE'!$AA$2:$AA$707,'Infos Relatório'!BQ$1,'Faturamento NNE'!$U$2:$U$707,"Sim")</f>
        <v>0</v>
      </c>
      <c r="BU429" s="227" t="e">
        <f t="shared" si="155"/>
        <v>#DIV/0!</v>
      </c>
      <c r="BV429" s="545">
        <f>SUMIFS('Faturamento NNE'!$I$2:$I$707,'Faturamento NNE'!$E$2:$E$707,'Infos Relatório'!$B$406,'Faturamento NNE'!$F$2:$F$707,'Infos Relatório'!$B429,'Faturamento NNE'!$AA$2:$AA$707,'Infos Relatório'!BQ$1)</f>
        <v>0</v>
      </c>
    </row>
    <row r="430" spans="2:74">
      <c r="B430" s="217" t="s">
        <v>153</v>
      </c>
      <c r="C430" s="541">
        <f>COUNTIFS('Faturamento NNE'!$E$2:$E$707,'Infos Relatório'!$B$406,'Faturamento NNE'!$F$2:$F$707,'Infos Relatório'!$B430,'Faturamento NNE'!$AA$2:$AA$707,'Infos Relatório'!C$1)</f>
        <v>0</v>
      </c>
      <c r="D430" s="542">
        <f>SUMIFS('Faturamento NNE'!$H$2:$H$707,'Faturamento NNE'!$E$2:$E$707,'Infos Relatório'!$B$406,'Faturamento NNE'!$F$2:$F$707,'Infos Relatório'!$B430,'Faturamento NNE'!$AA$2:$AA$707,'Infos Relatório'!C$1)</f>
        <v>0</v>
      </c>
      <c r="E430" s="543">
        <f>SUMIFS('Faturamento NNE'!$K$2:$K$707,'Faturamento NNE'!$E$2:$E$707,'Infos Relatório'!$B$406,'Faturamento NNE'!$F$2:$F$707,'Infos Relatório'!$B430,'Faturamento NNE'!$AA$2:$AA$707,'Infos Relatório'!C$1)</f>
        <v>0</v>
      </c>
      <c r="F430" s="544">
        <f>SUMIFS('Faturamento NNE'!$P$2:$P$707,'Faturamento NNE'!$E$2:$E$707,'Infos Relatório'!$B$406,'Faturamento NNE'!$F$2:$F$707,'Infos Relatório'!$B430,'Faturamento NNE'!$AA$2:$AA$707,'Infos Relatório'!C$1,'Faturamento NNE'!$U$2:$U$707,"Sim")+SUMIFS('Faturamento NNE'!$Q$2:$Q$707,'Faturamento NNE'!$E$2:$E$707,'Infos Relatório'!$B$406,'Faturamento NNE'!$F$2:$F$707,'Infos Relatório'!$B430,'Faturamento NNE'!$AA$2:$AA$707,'Infos Relatório'!C$1,'Faturamento NNE'!$U$2:$U$707,"Sim")</f>
        <v>0</v>
      </c>
      <c r="G430" s="283" t="e">
        <f t="shared" si="144"/>
        <v>#DIV/0!</v>
      </c>
      <c r="H430" s="545">
        <f>SUMIFS('Faturamento NNE'!$I$2:$I$707,'Faturamento NNE'!$E$2:$E$707,'Infos Relatório'!$B$406,'Faturamento NNE'!$F$2:$F$707,'Infos Relatório'!$B430,'Faturamento NNE'!$AA$2:$AA$707,'Infos Relatório'!C$1)</f>
        <v>0</v>
      </c>
      <c r="I430" s="541">
        <f>COUNTIFS('Faturamento NNE'!$E$2:$E$707,'Infos Relatório'!$B$406,'Faturamento NNE'!$F$2:$F$707,'Infos Relatório'!$B430,'Faturamento NNE'!$AA$2:$AA$707,'Infos Relatório'!I$1)</f>
        <v>0</v>
      </c>
      <c r="J430" s="542">
        <f>SUMIFS('Faturamento NNE'!$H$2:$H$707,'Faturamento NNE'!$E$2:$E$707,'Infos Relatório'!$B$406,'Faturamento NNE'!$F$2:$F$707,'Infos Relatório'!$B430,'Faturamento NNE'!$AA$2:$AA$707,'Infos Relatório'!I$1)</f>
        <v>0</v>
      </c>
      <c r="K430" s="543">
        <f>SUMIFS('Faturamento NNE'!$K$2:$K$707,'Faturamento NNE'!$E$2:$E$707,'Infos Relatório'!$B$406,'Faturamento NNE'!$F$2:$F$707,'Infos Relatório'!$B430,'Faturamento NNE'!$AA$2:$AA$707,'Infos Relatório'!I$1)</f>
        <v>0</v>
      </c>
      <c r="L430" s="544">
        <f>SUMIFS('Faturamento NNE'!$P$2:$P$707,'Faturamento NNE'!$E$2:$E$707,'Infos Relatório'!$B$406,'Faturamento NNE'!$F$2:$F$707,'Infos Relatório'!$B430,'Faturamento NNE'!$AA$2:$AA$707,'Infos Relatório'!I$1,'Faturamento NNE'!$U$2:$U$707,"Sim")+SUMIFS('Faturamento NNE'!$Q$2:$Q$707,'Faturamento NNE'!$E$2:$E$707,'Infos Relatório'!$B$406,'Faturamento NNE'!$F$2:$F$707,'Infos Relatório'!$B430,'Faturamento NNE'!$AA$2:$AA$707,'Infos Relatório'!I$1,'Faturamento NNE'!$U$2:$U$707,"Sim")</f>
        <v>0</v>
      </c>
      <c r="M430" s="283" t="e">
        <f t="shared" si="145"/>
        <v>#DIV/0!</v>
      </c>
      <c r="N430" s="545">
        <f>SUMIFS('Faturamento NNE'!$I$2:$I$707,'Faturamento NNE'!$E$2:$E$707,'Infos Relatório'!$B$406,'Faturamento NNE'!$F$2:$F$707,'Infos Relatório'!$B430,'Faturamento NNE'!$AA$2:$AA$707,'Infos Relatório'!I$1)</f>
        <v>0</v>
      </c>
      <c r="O430" s="541">
        <f>COUNTIFS('Faturamento NNE'!$E$2:$E$707,'Infos Relatório'!$B$406,'Faturamento NNE'!$F$2:$F$707,'Infos Relatório'!$B430,'Faturamento NNE'!$AA$2:$AA$707,'Infos Relatório'!O$1)</f>
        <v>0</v>
      </c>
      <c r="P430" s="542">
        <f>SUMIFS('Faturamento NNE'!$H$2:$H$707,'Faturamento NNE'!$E$2:$E$707,'Infos Relatório'!$B$406,'Faturamento NNE'!$F$2:$F$707,'Infos Relatório'!$B430,'Faturamento NNE'!$AA$2:$AA$707,'Infos Relatório'!O$1)</f>
        <v>0</v>
      </c>
      <c r="Q430" s="542">
        <f>SUMIFS('Faturamento NNE'!$K$2:$K$707,'Faturamento NNE'!$E$2:$E$707,'Infos Relatório'!$B$406,'Faturamento NNE'!$F$2:$F$707,'Infos Relatório'!$B430,'Faturamento NNE'!$AA$2:$AA$707,'Infos Relatório'!O$1)</f>
        <v>0</v>
      </c>
      <c r="R430" s="546">
        <f>SUMIFS('Faturamento NNE'!$P$2:$P$707,'Faturamento NNE'!$E$2:$E$707,'Infos Relatório'!$B$406,'Faturamento NNE'!$F$2:$F$707,'Infos Relatório'!$B430,'Faturamento NNE'!$AA$2:$AA$707,'Infos Relatório'!O$1,'Faturamento NNE'!$U$2:$U$707,"Sim")+SUMIFS('Faturamento NNE'!$Q$2:$Q$707,'Faturamento NNE'!$E$2:$E$707,'Infos Relatório'!$B$406,'Faturamento NNE'!$F$2:$F$707,'Infos Relatório'!$B430,'Faturamento NNE'!$AA$2:$AA$707,'Infos Relatório'!O$1,'Faturamento NNE'!$U$2:$U$707,"Sim")</f>
        <v>0</v>
      </c>
      <c r="S430" s="227" t="e">
        <f t="shared" si="146"/>
        <v>#DIV/0!</v>
      </c>
      <c r="T430" s="545">
        <f>SUMIFS('Faturamento NNE'!$I$2:$I$707,'Faturamento NNE'!$E$2:$E$707,'Infos Relatório'!$B$406,'Faturamento NNE'!$F$2:$F$707,'Infos Relatório'!$B430,'Faturamento NNE'!$AA$2:$AA$707,'Infos Relatório'!O$1)</f>
        <v>0</v>
      </c>
      <c r="U430" s="541">
        <f>COUNTIFS('Faturamento NNE'!$E$2:$E$707,'Infos Relatório'!$B$406,'Faturamento NNE'!$F$2:$F$707,'Infos Relatório'!$B430,'Faturamento NNE'!$AA$2:$AA$707,'Infos Relatório'!U$1)</f>
        <v>0</v>
      </c>
      <c r="V430" s="542">
        <f>SUMIFS('Faturamento NNE'!$H$2:$H$707,'Faturamento NNE'!$E$2:$E$707,'Infos Relatório'!$B$406,'Faturamento NNE'!$F$2:$F$707,'Infos Relatório'!$B430,'Faturamento NNE'!$AA$2:$AA$707,'Infos Relatório'!U$1)</f>
        <v>0</v>
      </c>
      <c r="W430" s="542">
        <f>SUMIFS('Faturamento NNE'!$K$2:$K$707,'Faturamento NNE'!$E$2:$E$707,'Infos Relatório'!$B$406,'Faturamento NNE'!$F$2:$F$707,'Infos Relatório'!$B430,'Faturamento NNE'!$AA$2:$AA$707,'Infos Relatório'!U$1)</f>
        <v>0</v>
      </c>
      <c r="X430" s="546">
        <f>SUMIFS('Faturamento NNE'!$P$2:$P$707,'Faturamento NNE'!$E$2:$E$707,'Infos Relatório'!$B$406,'Faturamento NNE'!$F$2:$F$707,'Infos Relatório'!$B430,'Faturamento NNE'!$AA$2:$AA$707,'Infos Relatório'!U$1,'Faturamento NNE'!$U$2:$U$707,"Sim")+SUMIFS('Faturamento NNE'!$Q$2:$Q$707,'Faturamento NNE'!$E$2:$E$707,'Infos Relatório'!$B$406,'Faturamento NNE'!$F$2:$F$707,'Infos Relatório'!$B430,'Faturamento NNE'!$AA$2:$AA$707,'Infos Relatório'!U$1,'Faturamento NNE'!$U$2:$U$707,"Sim")</f>
        <v>0</v>
      </c>
      <c r="Y430" s="227" t="e">
        <f t="shared" si="147"/>
        <v>#DIV/0!</v>
      </c>
      <c r="Z430" s="545">
        <f>SUMIFS('Faturamento NNE'!$I$2:$I$707,'Faturamento NNE'!$E$2:$E$707,'Infos Relatório'!$B$406,'Faturamento NNE'!$F$2:$F$707,'Infos Relatório'!$B430,'Faturamento NNE'!$AA$2:$AA$707,'Infos Relatório'!U$1)</f>
        <v>0</v>
      </c>
      <c r="AA430" s="541">
        <f>COUNTIFS('Faturamento NNE'!$E$2:$E$707,'Infos Relatório'!$B$406,'Faturamento NNE'!$F$2:$F$707,'Infos Relatório'!$B430,'Faturamento NNE'!$AA$2:$AA$707,'Infos Relatório'!AA$1)</f>
        <v>0</v>
      </c>
      <c r="AB430" s="542">
        <f>SUMIFS('Faturamento NNE'!$H$2:$H$707,'Faturamento NNE'!$E$2:$E$707,'Infos Relatório'!$B$406,'Faturamento NNE'!$F$2:$F$707,'Infos Relatório'!$B430,'Faturamento NNE'!$AA$2:$AA$707,'Infos Relatório'!AA$1)</f>
        <v>0</v>
      </c>
      <c r="AC430" s="542">
        <f>SUMIFS('Faturamento NNE'!$K$2:$K$707,'Faturamento NNE'!$E$2:$E$707,'Infos Relatório'!$B$406,'Faturamento NNE'!$F$2:$F$707,'Infos Relatório'!$B430,'Faturamento NNE'!$AA$2:$AA$707,'Infos Relatório'!AA$1)</f>
        <v>0</v>
      </c>
      <c r="AD430" s="546">
        <f>SUMIFS('Faturamento NNE'!$P$2:$P$707,'Faturamento NNE'!$E$2:$E$707,'Infos Relatório'!$B$406,'Faturamento NNE'!$F$2:$F$707,'Infos Relatório'!$B430,'Faturamento NNE'!$AA$2:$AA$707,'Infos Relatório'!AA$1,'Faturamento NNE'!$U$2:$U$707,"Sim")+SUMIFS('Faturamento NNE'!$Q$2:$Q$707,'Faturamento NNE'!$E$2:$E$707,'Infos Relatório'!$B$406,'Faturamento NNE'!$F$2:$F$707,'Infos Relatório'!$B430,'Faturamento NNE'!$AA$2:$AA$707,'Infos Relatório'!AA$1,'Faturamento NNE'!$U$2:$U$707,"Sim")</f>
        <v>0</v>
      </c>
      <c r="AE430" s="227" t="e">
        <f t="shared" si="148"/>
        <v>#DIV/0!</v>
      </c>
      <c r="AF430" s="545">
        <f>SUMIFS('Faturamento NNE'!$I$2:$I$707,'Faturamento NNE'!$E$2:$E$707,'Infos Relatório'!$B$406,'Faturamento NNE'!$F$2:$F$707,'Infos Relatório'!$B430,'Faturamento NNE'!$AA$2:$AA$707,'Infos Relatório'!AA$1)</f>
        <v>0</v>
      </c>
      <c r="AG430" s="541">
        <f>COUNTIFS('Faturamento NNE'!$E$2:$E$707,'Infos Relatório'!$B$406,'Faturamento NNE'!$F$2:$F$707,'Infos Relatório'!$B430,'Faturamento NNE'!$AA$2:$AA$707,'Infos Relatório'!AG$1)</f>
        <v>0</v>
      </c>
      <c r="AH430" s="542">
        <f>SUMIFS('Faturamento NNE'!$H$2:$H$707,'Faturamento NNE'!$E$2:$E$707,'Infos Relatório'!$B$406,'Faturamento NNE'!$F$2:$F$707,'Infos Relatório'!$B430,'Faturamento NNE'!$AA$2:$AA$707,'Infos Relatório'!AG$1)</f>
        <v>0</v>
      </c>
      <c r="AI430" s="542">
        <f>SUMIFS('Faturamento NNE'!$K$2:$K$707,'Faturamento NNE'!$E$2:$E$707,'Infos Relatório'!$B$406,'Faturamento NNE'!$F$2:$F$707,'Infos Relatório'!$B430,'Faturamento NNE'!$AA$2:$AA$707,'Infos Relatório'!AG$1)</f>
        <v>0</v>
      </c>
      <c r="AJ430" s="546">
        <f>SUMIFS('Faturamento NNE'!$P$2:$P$707,'Faturamento NNE'!$E$2:$E$707,'Infos Relatório'!$B$406,'Faturamento NNE'!$F$2:$F$707,'Infos Relatório'!$B430,'Faturamento NNE'!$AA$2:$AA$707,'Infos Relatório'!AG$1,'Faturamento NNE'!$U$2:$U$707,"Sim")+SUMIFS('Faturamento NNE'!$Q$2:$Q$707,'Faturamento NNE'!$E$2:$E$707,'Infos Relatório'!$B$406,'Faturamento NNE'!$F$2:$F$707,'Infos Relatório'!$B430,'Faturamento NNE'!$AA$2:$AA$707,'Infos Relatório'!AG$1,'Faturamento NNE'!$U$2:$U$707,"Sim")</f>
        <v>0</v>
      </c>
      <c r="AK430" s="227" t="e">
        <f t="shared" si="149"/>
        <v>#DIV/0!</v>
      </c>
      <c r="AL430" s="545">
        <f>SUMIFS('Faturamento NNE'!$I$2:$I$707,'Faturamento NNE'!$E$2:$E$707,'Infos Relatório'!$B$406,'Faturamento NNE'!$F$2:$F$707,'Infos Relatório'!$B430,'Faturamento NNE'!$AA$2:$AA$707,'Infos Relatório'!AG$1)</f>
        <v>0</v>
      </c>
      <c r="AM430" s="541">
        <f>COUNTIFS('Faturamento NNE'!$E$2:$E$707,'Infos Relatório'!$B$406,'Faturamento NNE'!$F$2:$F$707,'Infos Relatório'!$B430,'Faturamento NNE'!$AA$2:$AA$707,'Infos Relatório'!AM$1)</f>
        <v>0</v>
      </c>
      <c r="AN430" s="542">
        <f>SUMIFS('Faturamento NNE'!$H$2:$H$707,'Faturamento NNE'!$E$2:$E$707,'Infos Relatório'!$B$406,'Faturamento NNE'!$F$2:$F$707,'Infos Relatório'!$B430,'Faturamento NNE'!$AA$2:$AA$707,'Infos Relatório'!AM$1)</f>
        <v>0</v>
      </c>
      <c r="AO430" s="542">
        <f>SUMIFS('Faturamento NNE'!$K$2:$K$707,'Faturamento NNE'!$E$2:$E$707,'Infos Relatório'!$B$406,'Faturamento NNE'!$F$2:$F$707,'Infos Relatório'!$B430,'Faturamento NNE'!$AA$2:$AA$707,'Infos Relatório'!AM$1)</f>
        <v>0</v>
      </c>
      <c r="AP430" s="546">
        <f>SUMIFS('Faturamento NNE'!$P$2:$P$707,'Faturamento NNE'!$E$2:$E$707,'Infos Relatório'!$B$406,'Faturamento NNE'!$F$2:$F$707,'Infos Relatório'!$B430,'Faturamento NNE'!$AA$2:$AA$707,'Infos Relatório'!AM$1,'Faturamento NNE'!$U$2:$U$707,"Sim")+SUMIFS('Faturamento NNE'!$Q$2:$Q$707,'Faturamento NNE'!$E$2:$E$707,'Infos Relatório'!$B$406,'Faturamento NNE'!$F$2:$F$707,'Infos Relatório'!$B430,'Faturamento NNE'!$AA$2:$AA$707,'Infos Relatório'!AM$1,'Faturamento NNE'!$U$2:$U$707,"Sim")</f>
        <v>0</v>
      </c>
      <c r="AQ430" s="227" t="e">
        <f t="shared" si="150"/>
        <v>#DIV/0!</v>
      </c>
      <c r="AR430" s="545">
        <f>SUMIFS('Faturamento NNE'!$I$2:$I$707,'Faturamento NNE'!$E$2:$E$707,'Infos Relatório'!$B$406,'Faturamento NNE'!$F$2:$F$707,'Infos Relatório'!$B430,'Faturamento NNE'!$AA$2:$AA$707,'Infos Relatório'!AM$1)</f>
        <v>0</v>
      </c>
      <c r="AS430" s="541">
        <f>COUNTIFS('Faturamento NNE'!$E$2:$E$707,'Infos Relatório'!$B$406,'Faturamento NNE'!$F$2:$F$707,'Infos Relatório'!$B430,'Faturamento NNE'!$AA$2:$AA$707,'Infos Relatório'!AS$1)</f>
        <v>0</v>
      </c>
      <c r="AT430" s="542">
        <f>SUMIFS('Faturamento NNE'!$H$2:$H$707,'Faturamento NNE'!$E$2:$E$707,'Infos Relatório'!$B$406,'Faturamento NNE'!$F$2:$F$707,'Infos Relatório'!$B430,'Faturamento NNE'!$AA$2:$AA$707,'Infos Relatório'!AS$1)</f>
        <v>0</v>
      </c>
      <c r="AU430" s="542">
        <f>SUMIFS('Faturamento NNE'!$K$2:$K$707,'Faturamento NNE'!$E$2:$E$707,'Infos Relatório'!$B$406,'Faturamento NNE'!$F$2:$F$707,'Infos Relatório'!$B430,'Faturamento NNE'!$AA$2:$AA$707,'Infos Relatório'!AS$1)</f>
        <v>0</v>
      </c>
      <c r="AV430" s="546">
        <f>SUMIFS('Faturamento NNE'!$P$2:$P$707,'Faturamento NNE'!$E$2:$E$707,'Infos Relatório'!$B$406,'Faturamento NNE'!$F$2:$F$707,'Infos Relatório'!$B430,'Faturamento NNE'!$AA$2:$AA$707,'Infos Relatório'!AS$1,'Faturamento NNE'!$U$2:$U$707,"Sim")+SUMIFS('Faturamento NNE'!$Q$2:$Q$707,'Faturamento NNE'!$E$2:$E$707,'Infos Relatório'!$B$406,'Faturamento NNE'!$F$2:$F$707,'Infos Relatório'!$B430,'Faturamento NNE'!$AA$2:$AA$707,'Infos Relatório'!AS$1,'Faturamento NNE'!$U$2:$U$707,"Sim")</f>
        <v>0</v>
      </c>
      <c r="AW430" s="227" t="e">
        <f t="shared" si="151"/>
        <v>#DIV/0!</v>
      </c>
      <c r="AX430" s="545">
        <f>SUMIFS('Faturamento NNE'!$I$2:$I$707,'Faturamento NNE'!$E$2:$E$707,'Infos Relatório'!$B$406,'Faturamento NNE'!$F$2:$F$707,'Infos Relatório'!$B430,'Faturamento NNE'!$AA$2:$AA$707,'Infos Relatório'!AS$1)</f>
        <v>0</v>
      </c>
      <c r="AY430" s="541">
        <f>COUNTIFS('Faturamento NNE'!$E$2:$E$707,'Infos Relatório'!$B$406,'Faturamento NNE'!$F$2:$F$707,'Infos Relatório'!$B430,'Faturamento NNE'!$AA$2:$AA$707,'Infos Relatório'!AY$1)</f>
        <v>0</v>
      </c>
      <c r="AZ430" s="542">
        <f>SUMIFS('Faturamento NNE'!$H$2:$H$707,'Faturamento NNE'!$E$2:$E$707,'Infos Relatório'!$B$406,'Faturamento NNE'!$F$2:$F$707,'Infos Relatório'!$B430,'Faturamento NNE'!$AA$2:$AA$707,'Infos Relatório'!AY$1)</f>
        <v>0</v>
      </c>
      <c r="BA430" s="542">
        <f>SUMIFS('Faturamento NNE'!$K$2:$K$707,'Faturamento NNE'!$E$2:$E$707,'Infos Relatório'!$B$406,'Faturamento NNE'!$F$2:$F$707,'Infos Relatório'!$B430,'Faturamento NNE'!$AA$2:$AA$707,'Infos Relatório'!AY$1)</f>
        <v>0</v>
      </c>
      <c r="BB430" s="546">
        <f>SUMIFS('Faturamento NNE'!$P$2:$P$707,'Faturamento NNE'!$E$2:$E$707,'Infos Relatório'!$B$406,'Faturamento NNE'!$F$2:$F$707,'Infos Relatório'!$B430,'Faturamento NNE'!$AA$2:$AA$707,'Infos Relatório'!AY$1,'Faturamento NNE'!$U$2:$U$707,"Sim")+SUMIFS('Faturamento NNE'!$Q$2:$Q$707,'Faturamento NNE'!$E$2:$E$707,'Infos Relatório'!$B$406,'Faturamento NNE'!$F$2:$F$707,'Infos Relatório'!$B430,'Faturamento NNE'!$AA$2:$AA$707,'Infos Relatório'!AY$1,'Faturamento NNE'!$U$2:$U$707,"Sim")</f>
        <v>0</v>
      </c>
      <c r="BC430" s="227" t="e">
        <f t="shared" si="152"/>
        <v>#DIV/0!</v>
      </c>
      <c r="BD430" s="545">
        <f>SUMIFS('Faturamento NNE'!$I$2:$I$707,'Faturamento NNE'!$E$2:$E$707,'Infos Relatório'!$B$406,'Faturamento NNE'!$F$2:$F$707,'Infos Relatório'!$B430,'Faturamento NNE'!$AA$2:$AA$707,'Infos Relatório'!AY$1)</f>
        <v>0</v>
      </c>
      <c r="BE430" s="541">
        <f>COUNTIFS('Faturamento NNE'!$E$2:$E$707,'Infos Relatório'!$B$406,'Faturamento NNE'!$F$2:$F$707,'Infos Relatório'!$B430,'Faturamento NNE'!$AA$2:$AA$707,'Infos Relatório'!BE$1)</f>
        <v>0</v>
      </c>
      <c r="BF430" s="542">
        <f>SUMIFS('Faturamento NNE'!$H$2:$H$707,'Faturamento NNE'!$E$2:$E$707,'Infos Relatório'!$B$406,'Faturamento NNE'!$F$2:$F$707,'Infos Relatório'!$B430,'Faturamento NNE'!$AA$2:$AA$707,'Infos Relatório'!BE$1)</f>
        <v>0</v>
      </c>
      <c r="BG430" s="542">
        <f>SUMIFS('Faturamento NNE'!$K$2:$K$707,'Faturamento NNE'!$E$2:$E$707,'Infos Relatório'!$B$406,'Faturamento NNE'!$F$2:$F$707,'Infos Relatório'!$B430,'Faturamento NNE'!$AA$2:$AA$707,'Infos Relatório'!BE$1)</f>
        <v>0</v>
      </c>
      <c r="BH430" s="546">
        <f>SUMIFS('Faturamento NNE'!$P$2:$P$707,'Faturamento NNE'!$E$2:$E$707,'Infos Relatório'!$B$406,'Faturamento NNE'!$F$2:$F$707,'Infos Relatório'!$B430,'Faturamento NNE'!$AA$2:$AA$707,'Infos Relatório'!BE$1,'Faturamento NNE'!$U$2:$U$707,"Sim")+SUMIFS('Faturamento NNE'!$Q$2:$Q$707,'Faturamento NNE'!$E$2:$E$707,'Infos Relatório'!$B$406,'Faturamento NNE'!$F$2:$F$707,'Infos Relatório'!$B430,'Faturamento NNE'!$AA$2:$AA$707,'Infos Relatório'!BE$1,'Faturamento NNE'!$U$2:$U$707,"Sim")</f>
        <v>0</v>
      </c>
      <c r="BI430" s="227" t="e">
        <f t="shared" si="153"/>
        <v>#DIV/0!</v>
      </c>
      <c r="BJ430" s="545">
        <f>SUMIFS('Faturamento NNE'!$I$2:$I$707,'Faturamento NNE'!$E$2:$E$707,'Infos Relatório'!$B$406,'Faturamento NNE'!$F$2:$F$707,'Infos Relatório'!$B430,'Faturamento NNE'!$AA$2:$AA$707,'Infos Relatório'!BE$1)</f>
        <v>0</v>
      </c>
      <c r="BK430" s="541">
        <f>COUNTIFS('Faturamento NNE'!$E$2:$E$707,'Infos Relatório'!$B$406,'Faturamento NNE'!$F$2:$F$707,'Infos Relatório'!$B430,'Faturamento NNE'!$AA$2:$AA$707,'Infos Relatório'!BK$1)</f>
        <v>0</v>
      </c>
      <c r="BL430" s="542">
        <f>SUMIFS('Faturamento NNE'!$H$2:$H$707,'Faturamento NNE'!$E$2:$E$707,'Infos Relatório'!$B$406,'Faturamento NNE'!$F$2:$F$707,'Infos Relatório'!$B430,'Faturamento NNE'!$AA$2:$AA$707,'Infos Relatório'!BK$1)</f>
        <v>0</v>
      </c>
      <c r="BM430" s="542">
        <f>SUMIFS('Faturamento NNE'!$K$2:$K$707,'Faturamento NNE'!$E$2:$E$707,'Infos Relatório'!$B$406,'Faturamento NNE'!$F$2:$F$707,'Infos Relatório'!$B430,'Faturamento NNE'!$AA$2:$AA$707,'Infos Relatório'!BK$1)</f>
        <v>0</v>
      </c>
      <c r="BN430" s="546">
        <f>SUMIFS('Faturamento NNE'!$P$2:$P$707,'Faturamento NNE'!$E$2:$E$707,'Infos Relatório'!$B$406,'Faturamento NNE'!$F$2:$F$707,'Infos Relatório'!$B430,'Faturamento NNE'!$AA$2:$AA$707,'Infos Relatório'!BK$1,'Faturamento NNE'!$U$2:$U$707,"Sim")+SUMIFS('Faturamento NNE'!$Q$2:$Q$707,'Faturamento NNE'!$E$2:$E$707,'Infos Relatório'!$B$406,'Faturamento NNE'!$F$2:$F$707,'Infos Relatório'!$B430,'Faturamento NNE'!$AA$2:$AA$707,'Infos Relatório'!BK$1,'Faturamento NNE'!$U$2:$U$707,"Sim")</f>
        <v>0</v>
      </c>
      <c r="BO430" s="227" t="e">
        <f t="shared" si="154"/>
        <v>#DIV/0!</v>
      </c>
      <c r="BP430" s="545">
        <f>SUMIFS('Faturamento NNE'!$I$2:$I$707,'Faturamento NNE'!$E$2:$E$707,'Infos Relatório'!$B$406,'Faturamento NNE'!$F$2:$F$707,'Infos Relatório'!$B430,'Faturamento NNE'!$AA$2:$AA$707,'Infos Relatório'!BK$1)</f>
        <v>0</v>
      </c>
      <c r="BQ430" s="541">
        <f>COUNTIFS('Faturamento NNE'!$E$2:$E$707,'Infos Relatório'!$B$406,'Faturamento NNE'!$F$2:$F$707,'Infos Relatório'!$B430,'Faturamento NNE'!$AA$2:$AA$707,'Infos Relatório'!BQ$1)</f>
        <v>0</v>
      </c>
      <c r="BR430" s="542">
        <f>SUMIFS('Faturamento NNE'!$H$2:$H$707,'Faturamento NNE'!$E$2:$E$707,'Infos Relatório'!$B$406,'Faturamento NNE'!$F$2:$F$707,'Infos Relatório'!$B430,'Faturamento NNE'!$AA$2:$AA$707,'Infos Relatório'!BQ$1)</f>
        <v>0</v>
      </c>
      <c r="BS430" s="542">
        <f>SUMIFS('Faturamento NNE'!$K$2:$K$707,'Faturamento NNE'!$E$2:$E$707,'Infos Relatório'!$B$406,'Faturamento NNE'!$F$2:$F$707,'Infos Relatório'!$B430,'Faturamento NNE'!$AA$2:$AA$707,'Infos Relatório'!BQ$1)</f>
        <v>0</v>
      </c>
      <c r="BT430" s="546">
        <f>SUMIFS('Faturamento NNE'!$P$2:$P$707,'Faturamento NNE'!$E$2:$E$707,'Infos Relatório'!$B$406,'Faturamento NNE'!$F$2:$F$707,'Infos Relatório'!$B430,'Faturamento NNE'!$AA$2:$AA$707,'Infos Relatório'!BQ$1,'Faturamento NNE'!$U$2:$U$707,"Sim")+SUMIFS('Faturamento NNE'!$Q$2:$Q$707,'Faturamento NNE'!$E$2:$E$707,'Infos Relatório'!$B$406,'Faturamento NNE'!$F$2:$F$707,'Infos Relatório'!$B430,'Faturamento NNE'!$AA$2:$AA$707,'Infos Relatório'!BQ$1,'Faturamento NNE'!$U$2:$U$707,"Sim")</f>
        <v>0</v>
      </c>
      <c r="BU430" s="227" t="e">
        <f t="shared" si="155"/>
        <v>#DIV/0!</v>
      </c>
      <c r="BV430" s="545">
        <f>SUMIFS('Faturamento NNE'!$I$2:$I$707,'Faturamento NNE'!$E$2:$E$707,'Infos Relatório'!$B$406,'Faturamento NNE'!$F$2:$F$707,'Infos Relatório'!$B430,'Faturamento NNE'!$AA$2:$AA$707,'Infos Relatório'!BQ$1)</f>
        <v>0</v>
      </c>
    </row>
    <row r="431" spans="2:74">
      <c r="B431" s="217" t="s">
        <v>154</v>
      </c>
      <c r="C431" s="541">
        <f>COUNTIFS('Faturamento NNE'!$E$2:$E$707,'Infos Relatório'!$B$406,'Faturamento NNE'!$F$2:$F$707,'Infos Relatório'!$B431,'Faturamento NNE'!$AA$2:$AA$707,'Infos Relatório'!C$1)</f>
        <v>0</v>
      </c>
      <c r="D431" s="542">
        <f>SUMIFS('Faturamento NNE'!$H$2:$H$707,'Faturamento NNE'!$E$2:$E$707,'Infos Relatório'!$B$406,'Faturamento NNE'!$F$2:$F$707,'Infos Relatório'!$B431,'Faturamento NNE'!$AA$2:$AA$707,'Infos Relatório'!C$1)</f>
        <v>0</v>
      </c>
      <c r="E431" s="543">
        <f>SUMIFS('Faturamento NNE'!$K$2:$K$707,'Faturamento NNE'!$E$2:$E$707,'Infos Relatório'!$B$406,'Faturamento NNE'!$F$2:$F$707,'Infos Relatório'!$B431,'Faturamento NNE'!$AA$2:$AA$707,'Infos Relatório'!C$1)</f>
        <v>0</v>
      </c>
      <c r="F431" s="544">
        <f>SUMIFS('Faturamento NNE'!$P$2:$P$707,'Faturamento NNE'!$E$2:$E$707,'Infos Relatório'!$B$406,'Faturamento NNE'!$F$2:$F$707,'Infos Relatório'!$B431,'Faturamento NNE'!$AA$2:$AA$707,'Infos Relatório'!C$1,'Faturamento NNE'!$U$2:$U$707,"Sim")+SUMIFS('Faturamento NNE'!$Q$2:$Q$707,'Faturamento NNE'!$E$2:$E$707,'Infos Relatório'!$B$406,'Faturamento NNE'!$F$2:$F$707,'Infos Relatório'!$B431,'Faturamento NNE'!$AA$2:$AA$707,'Infos Relatório'!C$1,'Faturamento NNE'!$U$2:$U$707,"Sim")</f>
        <v>0</v>
      </c>
      <c r="G431" s="283" t="e">
        <f t="shared" si="144"/>
        <v>#DIV/0!</v>
      </c>
      <c r="H431" s="545">
        <f>SUMIFS('Faturamento NNE'!$I$2:$I$707,'Faturamento NNE'!$E$2:$E$707,'Infos Relatório'!$B$406,'Faturamento NNE'!$F$2:$F$707,'Infos Relatório'!$B431,'Faturamento NNE'!$AA$2:$AA$707,'Infos Relatório'!C$1)</f>
        <v>0</v>
      </c>
      <c r="I431" s="541">
        <f>COUNTIFS('Faturamento NNE'!$E$2:$E$707,'Infos Relatório'!$B$406,'Faturamento NNE'!$F$2:$F$707,'Infos Relatório'!$B431,'Faturamento NNE'!$AA$2:$AA$707,'Infos Relatório'!I$1)</f>
        <v>0</v>
      </c>
      <c r="J431" s="542">
        <f>SUMIFS('Faturamento NNE'!$H$2:$H$707,'Faturamento NNE'!$E$2:$E$707,'Infos Relatório'!$B$406,'Faturamento NNE'!$F$2:$F$707,'Infos Relatório'!$B431,'Faturamento NNE'!$AA$2:$AA$707,'Infos Relatório'!I$1)</f>
        <v>0</v>
      </c>
      <c r="K431" s="543">
        <f>SUMIFS('Faturamento NNE'!$K$2:$K$707,'Faturamento NNE'!$E$2:$E$707,'Infos Relatório'!$B$406,'Faturamento NNE'!$F$2:$F$707,'Infos Relatório'!$B431,'Faturamento NNE'!$AA$2:$AA$707,'Infos Relatório'!I$1)</f>
        <v>0</v>
      </c>
      <c r="L431" s="544">
        <f>SUMIFS('Faturamento NNE'!$P$2:$P$707,'Faturamento NNE'!$E$2:$E$707,'Infos Relatório'!$B$406,'Faturamento NNE'!$F$2:$F$707,'Infos Relatório'!$B431,'Faturamento NNE'!$AA$2:$AA$707,'Infos Relatório'!I$1,'Faturamento NNE'!$U$2:$U$707,"Sim")+SUMIFS('Faturamento NNE'!$Q$2:$Q$707,'Faturamento NNE'!$E$2:$E$707,'Infos Relatório'!$B$406,'Faturamento NNE'!$F$2:$F$707,'Infos Relatório'!$B431,'Faturamento NNE'!$AA$2:$AA$707,'Infos Relatório'!I$1,'Faturamento NNE'!$U$2:$U$707,"Sim")</f>
        <v>0</v>
      </c>
      <c r="M431" s="283" t="e">
        <f t="shared" si="145"/>
        <v>#DIV/0!</v>
      </c>
      <c r="N431" s="545">
        <f>SUMIFS('Faturamento NNE'!$I$2:$I$707,'Faturamento NNE'!$E$2:$E$707,'Infos Relatório'!$B$406,'Faturamento NNE'!$F$2:$F$707,'Infos Relatório'!$B431,'Faturamento NNE'!$AA$2:$AA$707,'Infos Relatório'!I$1)</f>
        <v>0</v>
      </c>
      <c r="O431" s="541">
        <f>COUNTIFS('Faturamento NNE'!$E$2:$E$707,'Infos Relatório'!$B$406,'Faturamento NNE'!$F$2:$F$707,'Infos Relatório'!$B431,'Faturamento NNE'!$AA$2:$AA$707,'Infos Relatório'!O$1)</f>
        <v>0</v>
      </c>
      <c r="P431" s="542">
        <f>SUMIFS('Faturamento NNE'!$H$2:$H$707,'Faturamento NNE'!$E$2:$E$707,'Infos Relatório'!$B$406,'Faturamento NNE'!$F$2:$F$707,'Infos Relatório'!$B431,'Faturamento NNE'!$AA$2:$AA$707,'Infos Relatório'!O$1)</f>
        <v>0</v>
      </c>
      <c r="Q431" s="542">
        <f>SUMIFS('Faturamento NNE'!$K$2:$K$707,'Faturamento NNE'!$E$2:$E$707,'Infos Relatório'!$B$406,'Faturamento NNE'!$F$2:$F$707,'Infos Relatório'!$B431,'Faturamento NNE'!$AA$2:$AA$707,'Infos Relatório'!O$1)</f>
        <v>0</v>
      </c>
      <c r="R431" s="546">
        <f>SUMIFS('Faturamento NNE'!$P$2:$P$707,'Faturamento NNE'!$E$2:$E$707,'Infos Relatório'!$B$406,'Faturamento NNE'!$F$2:$F$707,'Infos Relatório'!$B431,'Faturamento NNE'!$AA$2:$AA$707,'Infos Relatório'!O$1,'Faturamento NNE'!$U$2:$U$707,"Sim")+SUMIFS('Faturamento NNE'!$Q$2:$Q$707,'Faturamento NNE'!$E$2:$E$707,'Infos Relatório'!$B$406,'Faturamento NNE'!$F$2:$F$707,'Infos Relatório'!$B431,'Faturamento NNE'!$AA$2:$AA$707,'Infos Relatório'!O$1,'Faturamento NNE'!$U$2:$U$707,"Sim")</f>
        <v>0</v>
      </c>
      <c r="S431" s="227" t="e">
        <f t="shared" si="146"/>
        <v>#DIV/0!</v>
      </c>
      <c r="T431" s="545">
        <f>SUMIFS('Faturamento NNE'!$I$2:$I$707,'Faturamento NNE'!$E$2:$E$707,'Infos Relatório'!$B$406,'Faturamento NNE'!$F$2:$F$707,'Infos Relatório'!$B431,'Faturamento NNE'!$AA$2:$AA$707,'Infos Relatório'!O$1)</f>
        <v>0</v>
      </c>
      <c r="U431" s="541">
        <f>COUNTIFS('Faturamento NNE'!$E$2:$E$707,'Infos Relatório'!$B$406,'Faturamento NNE'!$F$2:$F$707,'Infos Relatório'!$B431,'Faturamento NNE'!$AA$2:$AA$707,'Infos Relatório'!U$1)</f>
        <v>0</v>
      </c>
      <c r="V431" s="542">
        <f>SUMIFS('Faturamento NNE'!$H$2:$H$707,'Faturamento NNE'!$E$2:$E$707,'Infos Relatório'!$B$406,'Faturamento NNE'!$F$2:$F$707,'Infos Relatório'!$B431,'Faturamento NNE'!$AA$2:$AA$707,'Infos Relatório'!U$1)</f>
        <v>0</v>
      </c>
      <c r="W431" s="542">
        <f>SUMIFS('Faturamento NNE'!$K$2:$K$707,'Faturamento NNE'!$E$2:$E$707,'Infos Relatório'!$B$406,'Faturamento NNE'!$F$2:$F$707,'Infos Relatório'!$B431,'Faturamento NNE'!$AA$2:$AA$707,'Infos Relatório'!U$1)</f>
        <v>0</v>
      </c>
      <c r="X431" s="546">
        <f>SUMIFS('Faturamento NNE'!$P$2:$P$707,'Faturamento NNE'!$E$2:$E$707,'Infos Relatório'!$B$406,'Faturamento NNE'!$F$2:$F$707,'Infos Relatório'!$B431,'Faturamento NNE'!$AA$2:$AA$707,'Infos Relatório'!U$1,'Faturamento NNE'!$U$2:$U$707,"Sim")+SUMIFS('Faturamento NNE'!$Q$2:$Q$707,'Faturamento NNE'!$E$2:$E$707,'Infos Relatório'!$B$406,'Faturamento NNE'!$F$2:$F$707,'Infos Relatório'!$B431,'Faturamento NNE'!$AA$2:$AA$707,'Infos Relatório'!U$1,'Faturamento NNE'!$U$2:$U$707,"Sim")</f>
        <v>0</v>
      </c>
      <c r="Y431" s="227" t="e">
        <f t="shared" si="147"/>
        <v>#DIV/0!</v>
      </c>
      <c r="Z431" s="545">
        <f>SUMIFS('Faturamento NNE'!$I$2:$I$707,'Faturamento NNE'!$E$2:$E$707,'Infos Relatório'!$B$406,'Faturamento NNE'!$F$2:$F$707,'Infos Relatório'!$B431,'Faturamento NNE'!$AA$2:$AA$707,'Infos Relatório'!U$1)</f>
        <v>0</v>
      </c>
      <c r="AA431" s="541">
        <f>COUNTIFS('Faturamento NNE'!$E$2:$E$707,'Infos Relatório'!$B$406,'Faturamento NNE'!$F$2:$F$707,'Infos Relatório'!$B431,'Faturamento NNE'!$AA$2:$AA$707,'Infos Relatório'!AA$1)</f>
        <v>0</v>
      </c>
      <c r="AB431" s="542">
        <f>SUMIFS('Faturamento NNE'!$H$2:$H$707,'Faturamento NNE'!$E$2:$E$707,'Infos Relatório'!$B$406,'Faturamento NNE'!$F$2:$F$707,'Infos Relatório'!$B431,'Faturamento NNE'!$AA$2:$AA$707,'Infos Relatório'!AA$1)</f>
        <v>0</v>
      </c>
      <c r="AC431" s="542">
        <f>SUMIFS('Faturamento NNE'!$K$2:$K$707,'Faturamento NNE'!$E$2:$E$707,'Infos Relatório'!$B$406,'Faturamento NNE'!$F$2:$F$707,'Infos Relatório'!$B431,'Faturamento NNE'!$AA$2:$AA$707,'Infos Relatório'!AA$1)</f>
        <v>0</v>
      </c>
      <c r="AD431" s="546">
        <f>SUMIFS('Faturamento NNE'!$P$2:$P$707,'Faturamento NNE'!$E$2:$E$707,'Infos Relatório'!$B$406,'Faturamento NNE'!$F$2:$F$707,'Infos Relatório'!$B431,'Faturamento NNE'!$AA$2:$AA$707,'Infos Relatório'!AA$1,'Faturamento NNE'!$U$2:$U$707,"Sim")+SUMIFS('Faturamento NNE'!$Q$2:$Q$707,'Faturamento NNE'!$E$2:$E$707,'Infos Relatório'!$B$406,'Faturamento NNE'!$F$2:$F$707,'Infos Relatório'!$B431,'Faturamento NNE'!$AA$2:$AA$707,'Infos Relatório'!AA$1,'Faturamento NNE'!$U$2:$U$707,"Sim")</f>
        <v>0</v>
      </c>
      <c r="AE431" s="227" t="e">
        <f t="shared" si="148"/>
        <v>#DIV/0!</v>
      </c>
      <c r="AF431" s="545">
        <f>SUMIFS('Faturamento NNE'!$I$2:$I$707,'Faturamento NNE'!$E$2:$E$707,'Infos Relatório'!$B$406,'Faturamento NNE'!$F$2:$F$707,'Infos Relatório'!$B431,'Faturamento NNE'!$AA$2:$AA$707,'Infos Relatório'!AA$1)</f>
        <v>0</v>
      </c>
      <c r="AG431" s="541">
        <f>COUNTIFS('Faturamento NNE'!$E$2:$E$707,'Infos Relatório'!$B$406,'Faturamento NNE'!$F$2:$F$707,'Infos Relatório'!$B431,'Faturamento NNE'!$AA$2:$AA$707,'Infos Relatório'!AG$1)</f>
        <v>0</v>
      </c>
      <c r="AH431" s="542">
        <f>SUMIFS('Faturamento NNE'!$H$2:$H$707,'Faturamento NNE'!$E$2:$E$707,'Infos Relatório'!$B$406,'Faturamento NNE'!$F$2:$F$707,'Infos Relatório'!$B431,'Faturamento NNE'!$AA$2:$AA$707,'Infos Relatório'!AG$1)</f>
        <v>0</v>
      </c>
      <c r="AI431" s="542">
        <f>SUMIFS('Faturamento NNE'!$K$2:$K$707,'Faturamento NNE'!$E$2:$E$707,'Infos Relatório'!$B$406,'Faturamento NNE'!$F$2:$F$707,'Infos Relatório'!$B431,'Faturamento NNE'!$AA$2:$AA$707,'Infos Relatório'!AG$1)</f>
        <v>0</v>
      </c>
      <c r="AJ431" s="546">
        <f>SUMIFS('Faturamento NNE'!$P$2:$P$707,'Faturamento NNE'!$E$2:$E$707,'Infos Relatório'!$B$406,'Faturamento NNE'!$F$2:$F$707,'Infos Relatório'!$B431,'Faturamento NNE'!$AA$2:$AA$707,'Infos Relatório'!AG$1,'Faturamento NNE'!$U$2:$U$707,"Sim")+SUMIFS('Faturamento NNE'!$Q$2:$Q$707,'Faturamento NNE'!$E$2:$E$707,'Infos Relatório'!$B$406,'Faturamento NNE'!$F$2:$F$707,'Infos Relatório'!$B431,'Faturamento NNE'!$AA$2:$AA$707,'Infos Relatório'!AG$1,'Faturamento NNE'!$U$2:$U$707,"Sim")</f>
        <v>0</v>
      </c>
      <c r="AK431" s="227" t="e">
        <f t="shared" si="149"/>
        <v>#DIV/0!</v>
      </c>
      <c r="AL431" s="545">
        <f>SUMIFS('Faturamento NNE'!$I$2:$I$707,'Faturamento NNE'!$E$2:$E$707,'Infos Relatório'!$B$406,'Faturamento NNE'!$F$2:$F$707,'Infos Relatório'!$B431,'Faturamento NNE'!$AA$2:$AA$707,'Infos Relatório'!AG$1)</f>
        <v>0</v>
      </c>
      <c r="AM431" s="541">
        <f>COUNTIFS('Faturamento NNE'!$E$2:$E$707,'Infos Relatório'!$B$406,'Faturamento NNE'!$F$2:$F$707,'Infos Relatório'!$B431,'Faturamento NNE'!$AA$2:$AA$707,'Infos Relatório'!AM$1)</f>
        <v>0</v>
      </c>
      <c r="AN431" s="542">
        <f>SUMIFS('Faturamento NNE'!$H$2:$H$707,'Faturamento NNE'!$E$2:$E$707,'Infos Relatório'!$B$406,'Faturamento NNE'!$F$2:$F$707,'Infos Relatório'!$B431,'Faturamento NNE'!$AA$2:$AA$707,'Infos Relatório'!AM$1)</f>
        <v>0</v>
      </c>
      <c r="AO431" s="542">
        <f>SUMIFS('Faturamento NNE'!$K$2:$K$707,'Faturamento NNE'!$E$2:$E$707,'Infos Relatório'!$B$406,'Faturamento NNE'!$F$2:$F$707,'Infos Relatório'!$B431,'Faturamento NNE'!$AA$2:$AA$707,'Infos Relatório'!AM$1)</f>
        <v>0</v>
      </c>
      <c r="AP431" s="546">
        <f>SUMIFS('Faturamento NNE'!$P$2:$P$707,'Faturamento NNE'!$E$2:$E$707,'Infos Relatório'!$B$406,'Faturamento NNE'!$F$2:$F$707,'Infos Relatório'!$B431,'Faturamento NNE'!$AA$2:$AA$707,'Infos Relatório'!AM$1,'Faturamento NNE'!$U$2:$U$707,"Sim")+SUMIFS('Faturamento NNE'!$Q$2:$Q$707,'Faturamento NNE'!$E$2:$E$707,'Infos Relatório'!$B$406,'Faturamento NNE'!$F$2:$F$707,'Infos Relatório'!$B431,'Faturamento NNE'!$AA$2:$AA$707,'Infos Relatório'!AM$1,'Faturamento NNE'!$U$2:$U$707,"Sim")</f>
        <v>0</v>
      </c>
      <c r="AQ431" s="227" t="e">
        <f t="shared" si="150"/>
        <v>#DIV/0!</v>
      </c>
      <c r="AR431" s="545">
        <f>SUMIFS('Faturamento NNE'!$I$2:$I$707,'Faturamento NNE'!$E$2:$E$707,'Infos Relatório'!$B$406,'Faturamento NNE'!$F$2:$F$707,'Infos Relatório'!$B431,'Faturamento NNE'!$AA$2:$AA$707,'Infos Relatório'!AM$1)</f>
        <v>0</v>
      </c>
      <c r="AS431" s="541">
        <f>COUNTIFS('Faturamento NNE'!$E$2:$E$707,'Infos Relatório'!$B$406,'Faturamento NNE'!$F$2:$F$707,'Infos Relatório'!$B431,'Faturamento NNE'!$AA$2:$AA$707,'Infos Relatório'!AS$1)</f>
        <v>0</v>
      </c>
      <c r="AT431" s="542">
        <f>SUMIFS('Faturamento NNE'!$H$2:$H$707,'Faturamento NNE'!$E$2:$E$707,'Infos Relatório'!$B$406,'Faturamento NNE'!$F$2:$F$707,'Infos Relatório'!$B431,'Faturamento NNE'!$AA$2:$AA$707,'Infos Relatório'!AS$1)</f>
        <v>0</v>
      </c>
      <c r="AU431" s="542">
        <f>SUMIFS('Faturamento NNE'!$K$2:$K$707,'Faturamento NNE'!$E$2:$E$707,'Infos Relatório'!$B$406,'Faturamento NNE'!$F$2:$F$707,'Infos Relatório'!$B431,'Faturamento NNE'!$AA$2:$AA$707,'Infos Relatório'!AS$1)</f>
        <v>0</v>
      </c>
      <c r="AV431" s="546">
        <f>SUMIFS('Faturamento NNE'!$P$2:$P$707,'Faturamento NNE'!$E$2:$E$707,'Infos Relatório'!$B$406,'Faturamento NNE'!$F$2:$F$707,'Infos Relatório'!$B431,'Faturamento NNE'!$AA$2:$AA$707,'Infos Relatório'!AS$1,'Faturamento NNE'!$U$2:$U$707,"Sim")+SUMIFS('Faturamento NNE'!$Q$2:$Q$707,'Faturamento NNE'!$E$2:$E$707,'Infos Relatório'!$B$406,'Faturamento NNE'!$F$2:$F$707,'Infos Relatório'!$B431,'Faturamento NNE'!$AA$2:$AA$707,'Infos Relatório'!AS$1,'Faturamento NNE'!$U$2:$U$707,"Sim")</f>
        <v>0</v>
      </c>
      <c r="AW431" s="227" t="e">
        <f t="shared" si="151"/>
        <v>#DIV/0!</v>
      </c>
      <c r="AX431" s="545">
        <f>SUMIFS('Faturamento NNE'!$I$2:$I$707,'Faturamento NNE'!$E$2:$E$707,'Infos Relatório'!$B$406,'Faturamento NNE'!$F$2:$F$707,'Infos Relatório'!$B431,'Faturamento NNE'!$AA$2:$AA$707,'Infos Relatório'!AS$1)</f>
        <v>0</v>
      </c>
      <c r="AY431" s="541">
        <f>COUNTIFS('Faturamento NNE'!$E$2:$E$707,'Infos Relatório'!$B$406,'Faturamento NNE'!$F$2:$F$707,'Infos Relatório'!$B431,'Faturamento NNE'!$AA$2:$AA$707,'Infos Relatório'!AY$1)</f>
        <v>0</v>
      </c>
      <c r="AZ431" s="542">
        <f>SUMIFS('Faturamento NNE'!$H$2:$H$707,'Faturamento NNE'!$E$2:$E$707,'Infos Relatório'!$B$406,'Faturamento NNE'!$F$2:$F$707,'Infos Relatório'!$B431,'Faturamento NNE'!$AA$2:$AA$707,'Infos Relatório'!AY$1)</f>
        <v>0</v>
      </c>
      <c r="BA431" s="542">
        <f>SUMIFS('Faturamento NNE'!$K$2:$K$707,'Faturamento NNE'!$E$2:$E$707,'Infos Relatório'!$B$406,'Faturamento NNE'!$F$2:$F$707,'Infos Relatório'!$B431,'Faturamento NNE'!$AA$2:$AA$707,'Infos Relatório'!AY$1)</f>
        <v>0</v>
      </c>
      <c r="BB431" s="546">
        <f>SUMIFS('Faturamento NNE'!$P$2:$P$707,'Faturamento NNE'!$E$2:$E$707,'Infos Relatório'!$B$406,'Faturamento NNE'!$F$2:$F$707,'Infos Relatório'!$B431,'Faturamento NNE'!$AA$2:$AA$707,'Infos Relatório'!AY$1,'Faturamento NNE'!$U$2:$U$707,"Sim")+SUMIFS('Faturamento NNE'!$Q$2:$Q$707,'Faturamento NNE'!$E$2:$E$707,'Infos Relatório'!$B$406,'Faturamento NNE'!$F$2:$F$707,'Infos Relatório'!$B431,'Faturamento NNE'!$AA$2:$AA$707,'Infos Relatório'!AY$1,'Faturamento NNE'!$U$2:$U$707,"Sim")</f>
        <v>0</v>
      </c>
      <c r="BC431" s="227" t="e">
        <f t="shared" si="152"/>
        <v>#DIV/0!</v>
      </c>
      <c r="BD431" s="545">
        <f>SUMIFS('Faturamento NNE'!$I$2:$I$707,'Faturamento NNE'!$E$2:$E$707,'Infos Relatório'!$B$406,'Faturamento NNE'!$F$2:$F$707,'Infos Relatório'!$B431,'Faturamento NNE'!$AA$2:$AA$707,'Infos Relatório'!AY$1)</f>
        <v>0</v>
      </c>
      <c r="BE431" s="541">
        <f>COUNTIFS('Faturamento NNE'!$E$2:$E$707,'Infos Relatório'!$B$406,'Faturamento NNE'!$F$2:$F$707,'Infos Relatório'!$B431,'Faturamento NNE'!$AA$2:$AA$707,'Infos Relatório'!BE$1)</f>
        <v>0</v>
      </c>
      <c r="BF431" s="542">
        <f>SUMIFS('Faturamento NNE'!$H$2:$H$707,'Faturamento NNE'!$E$2:$E$707,'Infos Relatório'!$B$406,'Faturamento NNE'!$F$2:$F$707,'Infos Relatório'!$B431,'Faturamento NNE'!$AA$2:$AA$707,'Infos Relatório'!BE$1)</f>
        <v>0</v>
      </c>
      <c r="BG431" s="542">
        <f>SUMIFS('Faturamento NNE'!$K$2:$K$707,'Faturamento NNE'!$E$2:$E$707,'Infos Relatório'!$B$406,'Faturamento NNE'!$F$2:$F$707,'Infos Relatório'!$B431,'Faturamento NNE'!$AA$2:$AA$707,'Infos Relatório'!BE$1)</f>
        <v>0</v>
      </c>
      <c r="BH431" s="546">
        <f>SUMIFS('Faturamento NNE'!$P$2:$P$707,'Faturamento NNE'!$E$2:$E$707,'Infos Relatório'!$B$406,'Faturamento NNE'!$F$2:$F$707,'Infos Relatório'!$B431,'Faturamento NNE'!$AA$2:$AA$707,'Infos Relatório'!BE$1,'Faturamento NNE'!$U$2:$U$707,"Sim")+SUMIFS('Faturamento NNE'!$Q$2:$Q$707,'Faturamento NNE'!$E$2:$E$707,'Infos Relatório'!$B$406,'Faturamento NNE'!$F$2:$F$707,'Infos Relatório'!$B431,'Faturamento NNE'!$AA$2:$AA$707,'Infos Relatório'!BE$1,'Faturamento NNE'!$U$2:$U$707,"Sim")</f>
        <v>0</v>
      </c>
      <c r="BI431" s="227" t="e">
        <f t="shared" si="153"/>
        <v>#DIV/0!</v>
      </c>
      <c r="BJ431" s="545">
        <f>SUMIFS('Faturamento NNE'!$I$2:$I$707,'Faturamento NNE'!$E$2:$E$707,'Infos Relatório'!$B$406,'Faturamento NNE'!$F$2:$F$707,'Infos Relatório'!$B431,'Faturamento NNE'!$AA$2:$AA$707,'Infos Relatório'!BE$1)</f>
        <v>0</v>
      </c>
      <c r="BK431" s="541">
        <f>COUNTIFS('Faturamento NNE'!$E$2:$E$707,'Infos Relatório'!$B$406,'Faturamento NNE'!$F$2:$F$707,'Infos Relatório'!$B431,'Faturamento NNE'!$AA$2:$AA$707,'Infos Relatório'!BK$1)</f>
        <v>0</v>
      </c>
      <c r="BL431" s="542">
        <f>SUMIFS('Faturamento NNE'!$H$2:$H$707,'Faturamento NNE'!$E$2:$E$707,'Infos Relatório'!$B$406,'Faturamento NNE'!$F$2:$F$707,'Infos Relatório'!$B431,'Faturamento NNE'!$AA$2:$AA$707,'Infos Relatório'!BK$1)</f>
        <v>0</v>
      </c>
      <c r="BM431" s="542">
        <f>SUMIFS('Faturamento NNE'!$K$2:$K$707,'Faturamento NNE'!$E$2:$E$707,'Infos Relatório'!$B$406,'Faturamento NNE'!$F$2:$F$707,'Infos Relatório'!$B431,'Faturamento NNE'!$AA$2:$AA$707,'Infos Relatório'!BK$1)</f>
        <v>0</v>
      </c>
      <c r="BN431" s="546">
        <f>SUMIFS('Faturamento NNE'!$P$2:$P$707,'Faturamento NNE'!$E$2:$E$707,'Infos Relatório'!$B$406,'Faturamento NNE'!$F$2:$F$707,'Infos Relatório'!$B431,'Faturamento NNE'!$AA$2:$AA$707,'Infos Relatório'!BK$1,'Faturamento NNE'!$U$2:$U$707,"Sim")+SUMIFS('Faturamento NNE'!$Q$2:$Q$707,'Faturamento NNE'!$E$2:$E$707,'Infos Relatório'!$B$406,'Faturamento NNE'!$F$2:$F$707,'Infos Relatório'!$B431,'Faturamento NNE'!$AA$2:$AA$707,'Infos Relatório'!BK$1,'Faturamento NNE'!$U$2:$U$707,"Sim")</f>
        <v>0</v>
      </c>
      <c r="BO431" s="227" t="e">
        <f t="shared" si="154"/>
        <v>#DIV/0!</v>
      </c>
      <c r="BP431" s="545">
        <f>SUMIFS('Faturamento NNE'!$I$2:$I$707,'Faturamento NNE'!$E$2:$E$707,'Infos Relatório'!$B$406,'Faturamento NNE'!$F$2:$F$707,'Infos Relatório'!$B431,'Faturamento NNE'!$AA$2:$AA$707,'Infos Relatório'!BK$1)</f>
        <v>0</v>
      </c>
      <c r="BQ431" s="541">
        <f>COUNTIFS('Faturamento NNE'!$E$2:$E$707,'Infos Relatório'!$B$406,'Faturamento NNE'!$F$2:$F$707,'Infos Relatório'!$B431,'Faturamento NNE'!$AA$2:$AA$707,'Infos Relatório'!BQ$1)</f>
        <v>0</v>
      </c>
      <c r="BR431" s="542">
        <f>SUMIFS('Faturamento NNE'!$H$2:$H$707,'Faturamento NNE'!$E$2:$E$707,'Infos Relatório'!$B$406,'Faturamento NNE'!$F$2:$F$707,'Infos Relatório'!$B431,'Faturamento NNE'!$AA$2:$AA$707,'Infos Relatório'!BQ$1)</f>
        <v>0</v>
      </c>
      <c r="BS431" s="542">
        <f>SUMIFS('Faturamento NNE'!$K$2:$K$707,'Faturamento NNE'!$E$2:$E$707,'Infos Relatório'!$B$406,'Faturamento NNE'!$F$2:$F$707,'Infos Relatório'!$B431,'Faturamento NNE'!$AA$2:$AA$707,'Infos Relatório'!BQ$1)</f>
        <v>0</v>
      </c>
      <c r="BT431" s="546">
        <f>SUMIFS('Faturamento NNE'!$P$2:$P$707,'Faturamento NNE'!$E$2:$E$707,'Infos Relatório'!$B$406,'Faturamento NNE'!$F$2:$F$707,'Infos Relatório'!$B431,'Faturamento NNE'!$AA$2:$AA$707,'Infos Relatório'!BQ$1,'Faturamento NNE'!$U$2:$U$707,"Sim")+SUMIFS('Faturamento NNE'!$Q$2:$Q$707,'Faturamento NNE'!$E$2:$E$707,'Infos Relatório'!$B$406,'Faturamento NNE'!$F$2:$F$707,'Infos Relatório'!$B431,'Faturamento NNE'!$AA$2:$AA$707,'Infos Relatório'!BQ$1,'Faturamento NNE'!$U$2:$U$707,"Sim")</f>
        <v>0</v>
      </c>
      <c r="BU431" s="227" t="e">
        <f t="shared" si="155"/>
        <v>#DIV/0!</v>
      </c>
      <c r="BV431" s="545">
        <f>SUMIFS('Faturamento NNE'!$I$2:$I$707,'Faturamento NNE'!$E$2:$E$707,'Infos Relatório'!$B$406,'Faturamento NNE'!$F$2:$F$707,'Infos Relatório'!$B431,'Faturamento NNE'!$AA$2:$AA$707,'Infos Relatório'!BQ$1)</f>
        <v>0</v>
      </c>
    </row>
    <row r="432" spans="2:74">
      <c r="B432" s="217" t="s">
        <v>155</v>
      </c>
      <c r="C432" s="541">
        <f>COUNTIFS('Faturamento NNE'!$E$2:$E$707,'Infos Relatório'!$B$406,'Faturamento NNE'!$F$2:$F$707,'Infos Relatório'!$B432,'Faturamento NNE'!$AA$2:$AA$707,'Infos Relatório'!C$1)</f>
        <v>0</v>
      </c>
      <c r="D432" s="542">
        <f>SUMIFS('Faturamento NNE'!$H$2:$H$707,'Faturamento NNE'!$E$2:$E$707,'Infos Relatório'!$B$406,'Faturamento NNE'!$F$2:$F$707,'Infos Relatório'!$B432,'Faturamento NNE'!$AA$2:$AA$707,'Infos Relatório'!C$1)</f>
        <v>0</v>
      </c>
      <c r="E432" s="543">
        <f>SUMIFS('Faturamento NNE'!$K$2:$K$707,'Faturamento NNE'!$E$2:$E$707,'Infos Relatório'!$B$406,'Faturamento NNE'!$F$2:$F$707,'Infos Relatório'!$B432,'Faturamento NNE'!$AA$2:$AA$707,'Infos Relatório'!C$1)</f>
        <v>0</v>
      </c>
      <c r="F432" s="544">
        <f>SUMIFS('Faturamento NNE'!$P$2:$P$707,'Faturamento NNE'!$E$2:$E$707,'Infos Relatório'!$B$406,'Faturamento NNE'!$F$2:$F$707,'Infos Relatório'!$B432,'Faturamento NNE'!$AA$2:$AA$707,'Infos Relatório'!C$1,'Faturamento NNE'!$U$2:$U$707,"Sim")+SUMIFS('Faturamento NNE'!$Q$2:$Q$707,'Faturamento NNE'!$E$2:$E$707,'Infos Relatório'!$B$406,'Faturamento NNE'!$F$2:$F$707,'Infos Relatório'!$B432,'Faturamento NNE'!$AA$2:$AA$707,'Infos Relatório'!C$1,'Faturamento NNE'!$U$2:$U$707,"Sim")</f>
        <v>0</v>
      </c>
      <c r="G432" s="283" t="e">
        <f t="shared" si="144"/>
        <v>#DIV/0!</v>
      </c>
      <c r="H432" s="545">
        <f>SUMIFS('Faturamento NNE'!$I$2:$I$707,'Faturamento NNE'!$E$2:$E$707,'Infos Relatório'!$B$406,'Faturamento NNE'!$F$2:$F$707,'Infos Relatório'!$B432,'Faturamento NNE'!$AA$2:$AA$707,'Infos Relatório'!C$1)</f>
        <v>0</v>
      </c>
      <c r="I432" s="541">
        <f>COUNTIFS('Faturamento NNE'!$E$2:$E$707,'Infos Relatório'!$B$406,'Faturamento NNE'!$F$2:$F$707,'Infos Relatório'!$B432,'Faturamento NNE'!$AA$2:$AA$707,'Infos Relatório'!I$1)</f>
        <v>0</v>
      </c>
      <c r="J432" s="542">
        <f>SUMIFS('Faturamento NNE'!$H$2:$H$707,'Faturamento NNE'!$E$2:$E$707,'Infos Relatório'!$B$406,'Faturamento NNE'!$F$2:$F$707,'Infos Relatório'!$B432,'Faturamento NNE'!$AA$2:$AA$707,'Infos Relatório'!I$1)</f>
        <v>0</v>
      </c>
      <c r="K432" s="543">
        <f>SUMIFS('Faturamento NNE'!$K$2:$K$707,'Faturamento NNE'!$E$2:$E$707,'Infos Relatório'!$B$406,'Faturamento NNE'!$F$2:$F$707,'Infos Relatório'!$B432,'Faturamento NNE'!$AA$2:$AA$707,'Infos Relatório'!I$1)</f>
        <v>0</v>
      </c>
      <c r="L432" s="544">
        <f>SUMIFS('Faturamento NNE'!$P$2:$P$707,'Faturamento NNE'!$E$2:$E$707,'Infos Relatório'!$B$406,'Faturamento NNE'!$F$2:$F$707,'Infos Relatório'!$B432,'Faturamento NNE'!$AA$2:$AA$707,'Infos Relatório'!I$1,'Faturamento NNE'!$U$2:$U$707,"Sim")+SUMIFS('Faturamento NNE'!$Q$2:$Q$707,'Faturamento NNE'!$E$2:$E$707,'Infos Relatório'!$B$406,'Faturamento NNE'!$F$2:$F$707,'Infos Relatório'!$B432,'Faturamento NNE'!$AA$2:$AA$707,'Infos Relatório'!I$1,'Faturamento NNE'!$U$2:$U$707,"Sim")</f>
        <v>0</v>
      </c>
      <c r="M432" s="283" t="e">
        <f t="shared" si="145"/>
        <v>#DIV/0!</v>
      </c>
      <c r="N432" s="545">
        <f>SUMIFS('Faturamento NNE'!$I$2:$I$707,'Faturamento NNE'!$E$2:$E$707,'Infos Relatório'!$B$406,'Faturamento NNE'!$F$2:$F$707,'Infos Relatório'!$B432,'Faturamento NNE'!$AA$2:$AA$707,'Infos Relatório'!I$1)</f>
        <v>0</v>
      </c>
      <c r="O432" s="541">
        <f>COUNTIFS('Faturamento NNE'!$E$2:$E$707,'Infos Relatório'!$B$406,'Faturamento NNE'!$F$2:$F$707,'Infos Relatório'!$B432,'Faturamento NNE'!$AA$2:$AA$707,'Infos Relatório'!O$1)</f>
        <v>0</v>
      </c>
      <c r="P432" s="542">
        <f>SUMIFS('Faturamento NNE'!$H$2:$H$707,'Faturamento NNE'!$E$2:$E$707,'Infos Relatório'!$B$406,'Faturamento NNE'!$F$2:$F$707,'Infos Relatório'!$B432,'Faturamento NNE'!$AA$2:$AA$707,'Infos Relatório'!O$1)</f>
        <v>0</v>
      </c>
      <c r="Q432" s="542">
        <f>SUMIFS('Faturamento NNE'!$K$2:$K$707,'Faturamento NNE'!$E$2:$E$707,'Infos Relatório'!$B$406,'Faturamento NNE'!$F$2:$F$707,'Infos Relatório'!$B432,'Faturamento NNE'!$AA$2:$AA$707,'Infos Relatório'!O$1)</f>
        <v>0</v>
      </c>
      <c r="R432" s="546">
        <f>SUMIFS('Faturamento NNE'!$P$2:$P$707,'Faturamento NNE'!$E$2:$E$707,'Infos Relatório'!$B$406,'Faturamento NNE'!$F$2:$F$707,'Infos Relatório'!$B432,'Faturamento NNE'!$AA$2:$AA$707,'Infos Relatório'!O$1,'Faturamento NNE'!$U$2:$U$707,"Sim")+SUMIFS('Faturamento NNE'!$Q$2:$Q$707,'Faturamento NNE'!$E$2:$E$707,'Infos Relatório'!$B$406,'Faturamento NNE'!$F$2:$F$707,'Infos Relatório'!$B432,'Faturamento NNE'!$AA$2:$AA$707,'Infos Relatório'!O$1,'Faturamento NNE'!$U$2:$U$707,"Sim")</f>
        <v>0</v>
      </c>
      <c r="S432" s="227" t="e">
        <f t="shared" si="146"/>
        <v>#DIV/0!</v>
      </c>
      <c r="T432" s="545">
        <f>SUMIFS('Faturamento NNE'!$I$2:$I$707,'Faturamento NNE'!$E$2:$E$707,'Infos Relatório'!$B$406,'Faturamento NNE'!$F$2:$F$707,'Infos Relatório'!$B432,'Faturamento NNE'!$AA$2:$AA$707,'Infos Relatório'!O$1)</f>
        <v>0</v>
      </c>
      <c r="U432" s="541">
        <f>COUNTIFS('Faturamento NNE'!$E$2:$E$707,'Infos Relatório'!$B$406,'Faturamento NNE'!$F$2:$F$707,'Infos Relatório'!$B432,'Faturamento NNE'!$AA$2:$AA$707,'Infos Relatório'!U$1)</f>
        <v>0</v>
      </c>
      <c r="V432" s="542">
        <f>SUMIFS('Faturamento NNE'!$H$2:$H$707,'Faturamento NNE'!$E$2:$E$707,'Infos Relatório'!$B$406,'Faturamento NNE'!$F$2:$F$707,'Infos Relatório'!$B432,'Faturamento NNE'!$AA$2:$AA$707,'Infos Relatório'!U$1)</f>
        <v>0</v>
      </c>
      <c r="W432" s="542">
        <f>SUMIFS('Faturamento NNE'!$K$2:$K$707,'Faturamento NNE'!$E$2:$E$707,'Infos Relatório'!$B$406,'Faturamento NNE'!$F$2:$F$707,'Infos Relatório'!$B432,'Faturamento NNE'!$AA$2:$AA$707,'Infos Relatório'!U$1)</f>
        <v>0</v>
      </c>
      <c r="X432" s="546">
        <f>SUMIFS('Faturamento NNE'!$P$2:$P$707,'Faturamento NNE'!$E$2:$E$707,'Infos Relatório'!$B$406,'Faturamento NNE'!$F$2:$F$707,'Infos Relatório'!$B432,'Faturamento NNE'!$AA$2:$AA$707,'Infos Relatório'!U$1,'Faturamento NNE'!$U$2:$U$707,"Sim")+SUMIFS('Faturamento NNE'!$Q$2:$Q$707,'Faturamento NNE'!$E$2:$E$707,'Infos Relatório'!$B$406,'Faturamento NNE'!$F$2:$F$707,'Infos Relatório'!$B432,'Faturamento NNE'!$AA$2:$AA$707,'Infos Relatório'!U$1,'Faturamento NNE'!$U$2:$U$707,"Sim")</f>
        <v>0</v>
      </c>
      <c r="Y432" s="227" t="e">
        <f t="shared" si="147"/>
        <v>#DIV/0!</v>
      </c>
      <c r="Z432" s="545">
        <f>SUMIFS('Faturamento NNE'!$I$2:$I$707,'Faturamento NNE'!$E$2:$E$707,'Infos Relatório'!$B$406,'Faturamento NNE'!$F$2:$F$707,'Infos Relatório'!$B432,'Faturamento NNE'!$AA$2:$AA$707,'Infos Relatório'!U$1)</f>
        <v>0</v>
      </c>
      <c r="AA432" s="541">
        <f>COUNTIFS('Faturamento NNE'!$E$2:$E$707,'Infos Relatório'!$B$406,'Faturamento NNE'!$F$2:$F$707,'Infos Relatório'!$B432,'Faturamento NNE'!$AA$2:$AA$707,'Infos Relatório'!AA$1)</f>
        <v>0</v>
      </c>
      <c r="AB432" s="542">
        <f>SUMIFS('Faturamento NNE'!$H$2:$H$707,'Faturamento NNE'!$E$2:$E$707,'Infos Relatório'!$B$406,'Faturamento NNE'!$F$2:$F$707,'Infos Relatório'!$B432,'Faturamento NNE'!$AA$2:$AA$707,'Infos Relatório'!AA$1)</f>
        <v>0</v>
      </c>
      <c r="AC432" s="542">
        <f>SUMIFS('Faturamento NNE'!$K$2:$K$707,'Faturamento NNE'!$E$2:$E$707,'Infos Relatório'!$B$406,'Faturamento NNE'!$F$2:$F$707,'Infos Relatório'!$B432,'Faturamento NNE'!$AA$2:$AA$707,'Infos Relatório'!AA$1)</f>
        <v>0</v>
      </c>
      <c r="AD432" s="546">
        <f>SUMIFS('Faturamento NNE'!$P$2:$P$707,'Faturamento NNE'!$E$2:$E$707,'Infos Relatório'!$B$406,'Faturamento NNE'!$F$2:$F$707,'Infos Relatório'!$B432,'Faturamento NNE'!$AA$2:$AA$707,'Infos Relatório'!AA$1,'Faturamento NNE'!$U$2:$U$707,"Sim")+SUMIFS('Faturamento NNE'!$Q$2:$Q$707,'Faturamento NNE'!$E$2:$E$707,'Infos Relatório'!$B$406,'Faturamento NNE'!$F$2:$F$707,'Infos Relatório'!$B432,'Faturamento NNE'!$AA$2:$AA$707,'Infos Relatório'!AA$1,'Faturamento NNE'!$U$2:$U$707,"Sim")</f>
        <v>0</v>
      </c>
      <c r="AE432" s="227" t="e">
        <f t="shared" si="148"/>
        <v>#DIV/0!</v>
      </c>
      <c r="AF432" s="545">
        <f>SUMIFS('Faturamento NNE'!$I$2:$I$707,'Faturamento NNE'!$E$2:$E$707,'Infos Relatório'!$B$406,'Faturamento NNE'!$F$2:$F$707,'Infos Relatório'!$B432,'Faturamento NNE'!$AA$2:$AA$707,'Infos Relatório'!AA$1)</f>
        <v>0</v>
      </c>
      <c r="AG432" s="541">
        <f>COUNTIFS('Faturamento NNE'!$E$2:$E$707,'Infos Relatório'!$B$406,'Faturamento NNE'!$F$2:$F$707,'Infos Relatório'!$B432,'Faturamento NNE'!$AA$2:$AA$707,'Infos Relatório'!AG$1)</f>
        <v>0</v>
      </c>
      <c r="AH432" s="542">
        <f>SUMIFS('Faturamento NNE'!$H$2:$H$707,'Faturamento NNE'!$E$2:$E$707,'Infos Relatório'!$B$406,'Faturamento NNE'!$F$2:$F$707,'Infos Relatório'!$B432,'Faturamento NNE'!$AA$2:$AA$707,'Infos Relatório'!AG$1)</f>
        <v>0</v>
      </c>
      <c r="AI432" s="542">
        <f>SUMIFS('Faturamento NNE'!$K$2:$K$707,'Faturamento NNE'!$E$2:$E$707,'Infos Relatório'!$B$406,'Faturamento NNE'!$F$2:$F$707,'Infos Relatório'!$B432,'Faturamento NNE'!$AA$2:$AA$707,'Infos Relatório'!AG$1)</f>
        <v>0</v>
      </c>
      <c r="AJ432" s="546">
        <f>SUMIFS('Faturamento NNE'!$P$2:$P$707,'Faturamento NNE'!$E$2:$E$707,'Infos Relatório'!$B$406,'Faturamento NNE'!$F$2:$F$707,'Infos Relatório'!$B432,'Faturamento NNE'!$AA$2:$AA$707,'Infos Relatório'!AG$1,'Faturamento NNE'!$U$2:$U$707,"Sim")+SUMIFS('Faturamento NNE'!$Q$2:$Q$707,'Faturamento NNE'!$E$2:$E$707,'Infos Relatório'!$B$406,'Faturamento NNE'!$F$2:$F$707,'Infos Relatório'!$B432,'Faturamento NNE'!$AA$2:$AA$707,'Infos Relatório'!AG$1,'Faturamento NNE'!$U$2:$U$707,"Sim")</f>
        <v>0</v>
      </c>
      <c r="AK432" s="227" t="e">
        <f t="shared" si="149"/>
        <v>#DIV/0!</v>
      </c>
      <c r="AL432" s="545">
        <f>SUMIFS('Faturamento NNE'!$I$2:$I$707,'Faturamento NNE'!$E$2:$E$707,'Infos Relatório'!$B$406,'Faturamento NNE'!$F$2:$F$707,'Infos Relatório'!$B432,'Faturamento NNE'!$AA$2:$AA$707,'Infos Relatório'!AG$1)</f>
        <v>0</v>
      </c>
      <c r="AM432" s="541">
        <f>COUNTIFS('Faturamento NNE'!$E$2:$E$707,'Infos Relatório'!$B$406,'Faturamento NNE'!$F$2:$F$707,'Infos Relatório'!$B432,'Faturamento NNE'!$AA$2:$AA$707,'Infos Relatório'!AM$1)</f>
        <v>0</v>
      </c>
      <c r="AN432" s="542">
        <f>SUMIFS('Faturamento NNE'!$H$2:$H$707,'Faturamento NNE'!$E$2:$E$707,'Infos Relatório'!$B$406,'Faturamento NNE'!$F$2:$F$707,'Infos Relatório'!$B432,'Faturamento NNE'!$AA$2:$AA$707,'Infos Relatório'!AM$1)</f>
        <v>0</v>
      </c>
      <c r="AO432" s="542">
        <f>SUMIFS('Faturamento NNE'!$K$2:$K$707,'Faturamento NNE'!$E$2:$E$707,'Infos Relatório'!$B$406,'Faturamento NNE'!$F$2:$F$707,'Infos Relatório'!$B432,'Faturamento NNE'!$AA$2:$AA$707,'Infos Relatório'!AM$1)</f>
        <v>0</v>
      </c>
      <c r="AP432" s="546">
        <f>SUMIFS('Faturamento NNE'!$P$2:$P$707,'Faturamento NNE'!$E$2:$E$707,'Infos Relatório'!$B$406,'Faturamento NNE'!$F$2:$F$707,'Infos Relatório'!$B432,'Faturamento NNE'!$AA$2:$AA$707,'Infos Relatório'!AM$1,'Faturamento NNE'!$U$2:$U$707,"Sim")+SUMIFS('Faturamento NNE'!$Q$2:$Q$707,'Faturamento NNE'!$E$2:$E$707,'Infos Relatório'!$B$406,'Faturamento NNE'!$F$2:$F$707,'Infos Relatório'!$B432,'Faturamento NNE'!$AA$2:$AA$707,'Infos Relatório'!AM$1,'Faturamento NNE'!$U$2:$U$707,"Sim")</f>
        <v>0</v>
      </c>
      <c r="AQ432" s="227" t="e">
        <f t="shared" si="150"/>
        <v>#DIV/0!</v>
      </c>
      <c r="AR432" s="545">
        <f>SUMIFS('Faturamento NNE'!$I$2:$I$707,'Faturamento NNE'!$E$2:$E$707,'Infos Relatório'!$B$406,'Faturamento NNE'!$F$2:$F$707,'Infos Relatório'!$B432,'Faturamento NNE'!$AA$2:$AA$707,'Infos Relatório'!AM$1)</f>
        <v>0</v>
      </c>
      <c r="AS432" s="541">
        <f>COUNTIFS('Faturamento NNE'!$E$2:$E$707,'Infos Relatório'!$B$406,'Faturamento NNE'!$F$2:$F$707,'Infos Relatório'!$B432,'Faturamento NNE'!$AA$2:$AA$707,'Infos Relatório'!AS$1)</f>
        <v>0</v>
      </c>
      <c r="AT432" s="542">
        <f>SUMIFS('Faturamento NNE'!$H$2:$H$707,'Faturamento NNE'!$E$2:$E$707,'Infos Relatório'!$B$406,'Faturamento NNE'!$F$2:$F$707,'Infos Relatório'!$B432,'Faturamento NNE'!$AA$2:$AA$707,'Infos Relatório'!AS$1)</f>
        <v>0</v>
      </c>
      <c r="AU432" s="542">
        <f>SUMIFS('Faturamento NNE'!$K$2:$K$707,'Faturamento NNE'!$E$2:$E$707,'Infos Relatório'!$B$406,'Faturamento NNE'!$F$2:$F$707,'Infos Relatório'!$B432,'Faturamento NNE'!$AA$2:$AA$707,'Infos Relatório'!AS$1)</f>
        <v>0</v>
      </c>
      <c r="AV432" s="546">
        <f>SUMIFS('Faturamento NNE'!$P$2:$P$707,'Faturamento NNE'!$E$2:$E$707,'Infos Relatório'!$B$406,'Faturamento NNE'!$F$2:$F$707,'Infos Relatório'!$B432,'Faturamento NNE'!$AA$2:$AA$707,'Infos Relatório'!AS$1,'Faturamento NNE'!$U$2:$U$707,"Sim")+SUMIFS('Faturamento NNE'!$Q$2:$Q$707,'Faturamento NNE'!$E$2:$E$707,'Infos Relatório'!$B$406,'Faturamento NNE'!$F$2:$F$707,'Infos Relatório'!$B432,'Faturamento NNE'!$AA$2:$AA$707,'Infos Relatório'!AS$1,'Faturamento NNE'!$U$2:$U$707,"Sim")</f>
        <v>0</v>
      </c>
      <c r="AW432" s="227" t="e">
        <f t="shared" si="151"/>
        <v>#DIV/0!</v>
      </c>
      <c r="AX432" s="545">
        <f>SUMIFS('Faturamento NNE'!$I$2:$I$707,'Faturamento NNE'!$E$2:$E$707,'Infos Relatório'!$B$406,'Faturamento NNE'!$F$2:$F$707,'Infos Relatório'!$B432,'Faturamento NNE'!$AA$2:$AA$707,'Infos Relatório'!AS$1)</f>
        <v>0</v>
      </c>
      <c r="AY432" s="541">
        <f>COUNTIFS('Faturamento NNE'!$E$2:$E$707,'Infos Relatório'!$B$406,'Faturamento NNE'!$F$2:$F$707,'Infos Relatório'!$B432,'Faturamento NNE'!$AA$2:$AA$707,'Infos Relatório'!AY$1)</f>
        <v>0</v>
      </c>
      <c r="AZ432" s="542">
        <f>SUMIFS('Faturamento NNE'!$H$2:$H$707,'Faturamento NNE'!$E$2:$E$707,'Infos Relatório'!$B$406,'Faturamento NNE'!$F$2:$F$707,'Infos Relatório'!$B432,'Faturamento NNE'!$AA$2:$AA$707,'Infos Relatório'!AY$1)</f>
        <v>0</v>
      </c>
      <c r="BA432" s="542">
        <f>SUMIFS('Faturamento NNE'!$K$2:$K$707,'Faturamento NNE'!$E$2:$E$707,'Infos Relatório'!$B$406,'Faturamento NNE'!$F$2:$F$707,'Infos Relatório'!$B432,'Faturamento NNE'!$AA$2:$AA$707,'Infos Relatório'!AY$1)</f>
        <v>0</v>
      </c>
      <c r="BB432" s="546">
        <f>SUMIFS('Faturamento NNE'!$P$2:$P$707,'Faturamento NNE'!$E$2:$E$707,'Infos Relatório'!$B$406,'Faturamento NNE'!$F$2:$F$707,'Infos Relatório'!$B432,'Faturamento NNE'!$AA$2:$AA$707,'Infos Relatório'!AY$1,'Faturamento NNE'!$U$2:$U$707,"Sim")+SUMIFS('Faturamento NNE'!$Q$2:$Q$707,'Faturamento NNE'!$E$2:$E$707,'Infos Relatório'!$B$406,'Faturamento NNE'!$F$2:$F$707,'Infos Relatório'!$B432,'Faturamento NNE'!$AA$2:$AA$707,'Infos Relatório'!AY$1,'Faturamento NNE'!$U$2:$U$707,"Sim")</f>
        <v>0</v>
      </c>
      <c r="BC432" s="227" t="e">
        <f t="shared" si="152"/>
        <v>#DIV/0!</v>
      </c>
      <c r="BD432" s="545">
        <f>SUMIFS('Faturamento NNE'!$I$2:$I$707,'Faturamento NNE'!$E$2:$E$707,'Infos Relatório'!$B$406,'Faturamento NNE'!$F$2:$F$707,'Infos Relatório'!$B432,'Faturamento NNE'!$AA$2:$AA$707,'Infos Relatório'!AY$1)</f>
        <v>0</v>
      </c>
      <c r="BE432" s="541">
        <f>COUNTIFS('Faturamento NNE'!$E$2:$E$707,'Infos Relatório'!$B$406,'Faturamento NNE'!$F$2:$F$707,'Infos Relatório'!$B432,'Faturamento NNE'!$AA$2:$AA$707,'Infos Relatório'!BE$1)</f>
        <v>0</v>
      </c>
      <c r="BF432" s="542">
        <f>SUMIFS('Faturamento NNE'!$H$2:$H$707,'Faturamento NNE'!$E$2:$E$707,'Infos Relatório'!$B$406,'Faturamento NNE'!$F$2:$F$707,'Infos Relatório'!$B432,'Faturamento NNE'!$AA$2:$AA$707,'Infos Relatório'!BE$1)</f>
        <v>0</v>
      </c>
      <c r="BG432" s="542">
        <f>SUMIFS('Faturamento NNE'!$K$2:$K$707,'Faturamento NNE'!$E$2:$E$707,'Infos Relatório'!$B$406,'Faturamento NNE'!$F$2:$F$707,'Infos Relatório'!$B432,'Faturamento NNE'!$AA$2:$AA$707,'Infos Relatório'!BE$1)</f>
        <v>0</v>
      </c>
      <c r="BH432" s="546">
        <f>SUMIFS('Faturamento NNE'!$P$2:$P$707,'Faturamento NNE'!$E$2:$E$707,'Infos Relatório'!$B$406,'Faturamento NNE'!$F$2:$F$707,'Infos Relatório'!$B432,'Faturamento NNE'!$AA$2:$AA$707,'Infos Relatório'!BE$1,'Faturamento NNE'!$U$2:$U$707,"Sim")+SUMIFS('Faturamento NNE'!$Q$2:$Q$707,'Faturamento NNE'!$E$2:$E$707,'Infos Relatório'!$B$406,'Faturamento NNE'!$F$2:$F$707,'Infos Relatório'!$B432,'Faturamento NNE'!$AA$2:$AA$707,'Infos Relatório'!BE$1,'Faturamento NNE'!$U$2:$U$707,"Sim")</f>
        <v>0</v>
      </c>
      <c r="BI432" s="227" t="e">
        <f t="shared" si="153"/>
        <v>#DIV/0!</v>
      </c>
      <c r="BJ432" s="545">
        <f>SUMIFS('Faturamento NNE'!$I$2:$I$707,'Faturamento NNE'!$E$2:$E$707,'Infos Relatório'!$B$406,'Faturamento NNE'!$F$2:$F$707,'Infos Relatório'!$B432,'Faturamento NNE'!$AA$2:$AA$707,'Infos Relatório'!BE$1)</f>
        <v>0</v>
      </c>
      <c r="BK432" s="541">
        <f>COUNTIFS('Faturamento NNE'!$E$2:$E$707,'Infos Relatório'!$B$406,'Faturamento NNE'!$F$2:$F$707,'Infos Relatório'!$B432,'Faturamento NNE'!$AA$2:$AA$707,'Infos Relatório'!BK$1)</f>
        <v>0</v>
      </c>
      <c r="BL432" s="542">
        <f>SUMIFS('Faturamento NNE'!$H$2:$H$707,'Faturamento NNE'!$E$2:$E$707,'Infos Relatório'!$B$406,'Faturamento NNE'!$F$2:$F$707,'Infos Relatório'!$B432,'Faturamento NNE'!$AA$2:$AA$707,'Infos Relatório'!BK$1)</f>
        <v>0</v>
      </c>
      <c r="BM432" s="542">
        <f>SUMIFS('Faturamento NNE'!$K$2:$K$707,'Faturamento NNE'!$E$2:$E$707,'Infos Relatório'!$B$406,'Faturamento NNE'!$F$2:$F$707,'Infos Relatório'!$B432,'Faturamento NNE'!$AA$2:$AA$707,'Infos Relatório'!BK$1)</f>
        <v>0</v>
      </c>
      <c r="BN432" s="546">
        <f>SUMIFS('Faturamento NNE'!$P$2:$P$707,'Faturamento NNE'!$E$2:$E$707,'Infos Relatório'!$B$406,'Faturamento NNE'!$F$2:$F$707,'Infos Relatório'!$B432,'Faturamento NNE'!$AA$2:$AA$707,'Infos Relatório'!BK$1,'Faturamento NNE'!$U$2:$U$707,"Sim")+SUMIFS('Faturamento NNE'!$Q$2:$Q$707,'Faturamento NNE'!$E$2:$E$707,'Infos Relatório'!$B$406,'Faturamento NNE'!$F$2:$F$707,'Infos Relatório'!$B432,'Faturamento NNE'!$AA$2:$AA$707,'Infos Relatório'!BK$1,'Faturamento NNE'!$U$2:$U$707,"Sim")</f>
        <v>0</v>
      </c>
      <c r="BO432" s="227" t="e">
        <f t="shared" si="154"/>
        <v>#DIV/0!</v>
      </c>
      <c r="BP432" s="545">
        <f>SUMIFS('Faturamento NNE'!$I$2:$I$707,'Faturamento NNE'!$E$2:$E$707,'Infos Relatório'!$B$406,'Faturamento NNE'!$F$2:$F$707,'Infos Relatório'!$B432,'Faturamento NNE'!$AA$2:$AA$707,'Infos Relatório'!BK$1)</f>
        <v>0</v>
      </c>
      <c r="BQ432" s="541">
        <f>COUNTIFS('Faturamento NNE'!$E$2:$E$707,'Infos Relatório'!$B$406,'Faturamento NNE'!$F$2:$F$707,'Infos Relatório'!$B432,'Faturamento NNE'!$AA$2:$AA$707,'Infos Relatório'!BQ$1)</f>
        <v>0</v>
      </c>
      <c r="BR432" s="542">
        <f>SUMIFS('Faturamento NNE'!$H$2:$H$707,'Faturamento NNE'!$E$2:$E$707,'Infos Relatório'!$B$406,'Faturamento NNE'!$F$2:$F$707,'Infos Relatório'!$B432,'Faturamento NNE'!$AA$2:$AA$707,'Infos Relatório'!BQ$1)</f>
        <v>0</v>
      </c>
      <c r="BS432" s="542">
        <f>SUMIFS('Faturamento NNE'!$K$2:$K$707,'Faturamento NNE'!$E$2:$E$707,'Infos Relatório'!$B$406,'Faturamento NNE'!$F$2:$F$707,'Infos Relatório'!$B432,'Faturamento NNE'!$AA$2:$AA$707,'Infos Relatório'!BQ$1)</f>
        <v>0</v>
      </c>
      <c r="BT432" s="546">
        <f>SUMIFS('Faturamento NNE'!$P$2:$P$707,'Faturamento NNE'!$E$2:$E$707,'Infos Relatório'!$B$406,'Faturamento NNE'!$F$2:$F$707,'Infos Relatório'!$B432,'Faturamento NNE'!$AA$2:$AA$707,'Infos Relatório'!BQ$1,'Faturamento NNE'!$U$2:$U$707,"Sim")+SUMIFS('Faturamento NNE'!$Q$2:$Q$707,'Faturamento NNE'!$E$2:$E$707,'Infos Relatório'!$B$406,'Faturamento NNE'!$F$2:$F$707,'Infos Relatório'!$B432,'Faturamento NNE'!$AA$2:$AA$707,'Infos Relatório'!BQ$1,'Faturamento NNE'!$U$2:$U$707,"Sim")</f>
        <v>0</v>
      </c>
      <c r="BU432" s="227" t="e">
        <f t="shared" si="155"/>
        <v>#DIV/0!</v>
      </c>
      <c r="BV432" s="545">
        <f>SUMIFS('Faturamento NNE'!$I$2:$I$707,'Faturamento NNE'!$E$2:$E$707,'Infos Relatório'!$B$406,'Faturamento NNE'!$F$2:$F$707,'Infos Relatório'!$B432,'Faturamento NNE'!$AA$2:$AA$707,'Infos Relatório'!BQ$1)</f>
        <v>0</v>
      </c>
    </row>
    <row r="433" spans="2:74">
      <c r="B433" s="217" t="s">
        <v>156</v>
      </c>
      <c r="C433" s="541">
        <f>COUNTIFS('Faturamento NNE'!$E$2:$E$707,'Infos Relatório'!$B$406,'Faturamento NNE'!$F$2:$F$707,'Infos Relatório'!$B433,'Faturamento NNE'!$AA$2:$AA$707,'Infos Relatório'!C$1)</f>
        <v>0</v>
      </c>
      <c r="D433" s="542">
        <f>SUMIFS('Faturamento NNE'!$H$2:$H$707,'Faturamento NNE'!$E$2:$E$707,'Infos Relatório'!$B$406,'Faturamento NNE'!$F$2:$F$707,'Infos Relatório'!$B433,'Faturamento NNE'!$AA$2:$AA$707,'Infos Relatório'!C$1)</f>
        <v>0</v>
      </c>
      <c r="E433" s="543">
        <f>SUMIFS('Faturamento NNE'!$K$2:$K$707,'Faturamento NNE'!$E$2:$E$707,'Infos Relatório'!$B$406,'Faturamento NNE'!$F$2:$F$707,'Infos Relatório'!$B433,'Faturamento NNE'!$AA$2:$AA$707,'Infos Relatório'!C$1)</f>
        <v>0</v>
      </c>
      <c r="F433" s="544">
        <f>SUMIFS('Faturamento NNE'!$P$2:$P$707,'Faturamento NNE'!$E$2:$E$707,'Infos Relatório'!$B$406,'Faturamento NNE'!$F$2:$F$707,'Infos Relatório'!$B433,'Faturamento NNE'!$AA$2:$AA$707,'Infos Relatório'!C$1,'Faturamento NNE'!$U$2:$U$707,"Sim")+SUMIFS('Faturamento NNE'!$Q$2:$Q$707,'Faturamento NNE'!$E$2:$E$707,'Infos Relatório'!$B$406,'Faturamento NNE'!$F$2:$F$707,'Infos Relatório'!$B433,'Faturamento NNE'!$AA$2:$AA$707,'Infos Relatório'!C$1,'Faturamento NNE'!$U$2:$U$707,"Sim")</f>
        <v>0</v>
      </c>
      <c r="G433" s="283" t="e">
        <f t="shared" si="144"/>
        <v>#DIV/0!</v>
      </c>
      <c r="H433" s="545">
        <f>SUMIFS('Faturamento NNE'!$I$2:$I$707,'Faturamento NNE'!$E$2:$E$707,'Infos Relatório'!$B$406,'Faturamento NNE'!$F$2:$F$707,'Infos Relatório'!$B433,'Faturamento NNE'!$AA$2:$AA$707,'Infos Relatório'!C$1)</f>
        <v>0</v>
      </c>
      <c r="I433" s="541">
        <f>COUNTIFS('Faturamento NNE'!$E$2:$E$707,'Infos Relatório'!$B$406,'Faturamento NNE'!$F$2:$F$707,'Infos Relatório'!$B433,'Faturamento NNE'!$AA$2:$AA$707,'Infos Relatório'!I$1)</f>
        <v>0</v>
      </c>
      <c r="J433" s="542">
        <f>SUMIFS('Faturamento NNE'!$H$2:$H$707,'Faturamento NNE'!$E$2:$E$707,'Infos Relatório'!$B$406,'Faturamento NNE'!$F$2:$F$707,'Infos Relatório'!$B433,'Faturamento NNE'!$AA$2:$AA$707,'Infos Relatório'!I$1)</f>
        <v>0</v>
      </c>
      <c r="K433" s="543">
        <f>SUMIFS('Faturamento NNE'!$K$2:$K$707,'Faturamento NNE'!$E$2:$E$707,'Infos Relatório'!$B$406,'Faturamento NNE'!$F$2:$F$707,'Infos Relatório'!$B433,'Faturamento NNE'!$AA$2:$AA$707,'Infos Relatório'!I$1)</f>
        <v>0</v>
      </c>
      <c r="L433" s="544">
        <f>SUMIFS('Faturamento NNE'!$P$2:$P$707,'Faturamento NNE'!$E$2:$E$707,'Infos Relatório'!$B$406,'Faturamento NNE'!$F$2:$F$707,'Infos Relatório'!$B433,'Faturamento NNE'!$AA$2:$AA$707,'Infos Relatório'!I$1,'Faturamento NNE'!$U$2:$U$707,"Sim")+SUMIFS('Faturamento NNE'!$Q$2:$Q$707,'Faturamento NNE'!$E$2:$E$707,'Infos Relatório'!$B$406,'Faturamento NNE'!$F$2:$F$707,'Infos Relatório'!$B433,'Faturamento NNE'!$AA$2:$AA$707,'Infos Relatório'!I$1,'Faturamento NNE'!$U$2:$U$707,"Sim")</f>
        <v>0</v>
      </c>
      <c r="M433" s="283" t="e">
        <f t="shared" si="145"/>
        <v>#DIV/0!</v>
      </c>
      <c r="N433" s="545">
        <f>SUMIFS('Faturamento NNE'!$I$2:$I$707,'Faturamento NNE'!$E$2:$E$707,'Infos Relatório'!$B$406,'Faturamento NNE'!$F$2:$F$707,'Infos Relatório'!$B433,'Faturamento NNE'!$AA$2:$AA$707,'Infos Relatório'!I$1)</f>
        <v>0</v>
      </c>
      <c r="O433" s="541">
        <f>COUNTIFS('Faturamento NNE'!$E$2:$E$707,'Infos Relatório'!$B$406,'Faturamento NNE'!$F$2:$F$707,'Infos Relatório'!$B433,'Faturamento NNE'!$AA$2:$AA$707,'Infos Relatório'!O$1)</f>
        <v>0</v>
      </c>
      <c r="P433" s="542">
        <f>SUMIFS('Faturamento NNE'!$H$2:$H$707,'Faturamento NNE'!$E$2:$E$707,'Infos Relatório'!$B$406,'Faturamento NNE'!$F$2:$F$707,'Infos Relatório'!$B433,'Faturamento NNE'!$AA$2:$AA$707,'Infos Relatório'!O$1)</f>
        <v>0</v>
      </c>
      <c r="Q433" s="542">
        <f>SUMIFS('Faturamento NNE'!$K$2:$K$707,'Faturamento NNE'!$E$2:$E$707,'Infos Relatório'!$B$406,'Faturamento NNE'!$F$2:$F$707,'Infos Relatório'!$B433,'Faturamento NNE'!$AA$2:$AA$707,'Infos Relatório'!O$1)</f>
        <v>0</v>
      </c>
      <c r="R433" s="546">
        <f>SUMIFS('Faturamento NNE'!$P$2:$P$707,'Faturamento NNE'!$E$2:$E$707,'Infos Relatório'!$B$406,'Faturamento NNE'!$F$2:$F$707,'Infos Relatório'!$B433,'Faturamento NNE'!$AA$2:$AA$707,'Infos Relatório'!O$1,'Faturamento NNE'!$U$2:$U$707,"Sim")+SUMIFS('Faturamento NNE'!$Q$2:$Q$707,'Faturamento NNE'!$E$2:$E$707,'Infos Relatório'!$B$406,'Faturamento NNE'!$F$2:$F$707,'Infos Relatório'!$B433,'Faturamento NNE'!$AA$2:$AA$707,'Infos Relatório'!O$1,'Faturamento NNE'!$U$2:$U$707,"Sim")</f>
        <v>0</v>
      </c>
      <c r="S433" s="227" t="e">
        <f t="shared" si="146"/>
        <v>#DIV/0!</v>
      </c>
      <c r="T433" s="545">
        <f>SUMIFS('Faturamento NNE'!$I$2:$I$707,'Faturamento NNE'!$E$2:$E$707,'Infos Relatório'!$B$406,'Faturamento NNE'!$F$2:$F$707,'Infos Relatório'!$B433,'Faturamento NNE'!$AA$2:$AA$707,'Infos Relatório'!O$1)</f>
        <v>0</v>
      </c>
      <c r="U433" s="541">
        <f>COUNTIFS('Faturamento NNE'!$E$2:$E$707,'Infos Relatório'!$B$406,'Faturamento NNE'!$F$2:$F$707,'Infos Relatório'!$B433,'Faturamento NNE'!$AA$2:$AA$707,'Infos Relatório'!U$1)</f>
        <v>0</v>
      </c>
      <c r="V433" s="542">
        <f>SUMIFS('Faturamento NNE'!$H$2:$H$707,'Faturamento NNE'!$E$2:$E$707,'Infos Relatório'!$B$406,'Faturamento NNE'!$F$2:$F$707,'Infos Relatório'!$B433,'Faturamento NNE'!$AA$2:$AA$707,'Infos Relatório'!U$1)</f>
        <v>0</v>
      </c>
      <c r="W433" s="542">
        <f>SUMIFS('Faturamento NNE'!$K$2:$K$707,'Faturamento NNE'!$E$2:$E$707,'Infos Relatório'!$B$406,'Faturamento NNE'!$F$2:$F$707,'Infos Relatório'!$B433,'Faturamento NNE'!$AA$2:$AA$707,'Infos Relatório'!U$1)</f>
        <v>0</v>
      </c>
      <c r="X433" s="546">
        <f>SUMIFS('Faturamento NNE'!$P$2:$P$707,'Faturamento NNE'!$E$2:$E$707,'Infos Relatório'!$B$406,'Faturamento NNE'!$F$2:$F$707,'Infos Relatório'!$B433,'Faturamento NNE'!$AA$2:$AA$707,'Infos Relatório'!U$1,'Faturamento NNE'!$U$2:$U$707,"Sim")+SUMIFS('Faturamento NNE'!$Q$2:$Q$707,'Faturamento NNE'!$E$2:$E$707,'Infos Relatório'!$B$406,'Faturamento NNE'!$F$2:$F$707,'Infos Relatório'!$B433,'Faturamento NNE'!$AA$2:$AA$707,'Infos Relatório'!U$1,'Faturamento NNE'!$U$2:$U$707,"Sim")</f>
        <v>0</v>
      </c>
      <c r="Y433" s="227" t="e">
        <f t="shared" si="147"/>
        <v>#DIV/0!</v>
      </c>
      <c r="Z433" s="545">
        <f>SUMIFS('Faturamento NNE'!$I$2:$I$707,'Faturamento NNE'!$E$2:$E$707,'Infos Relatório'!$B$406,'Faturamento NNE'!$F$2:$F$707,'Infos Relatório'!$B433,'Faturamento NNE'!$AA$2:$AA$707,'Infos Relatório'!U$1)</f>
        <v>0</v>
      </c>
      <c r="AA433" s="541">
        <f>COUNTIFS('Faturamento NNE'!$E$2:$E$707,'Infos Relatório'!$B$406,'Faturamento NNE'!$F$2:$F$707,'Infos Relatório'!$B433,'Faturamento NNE'!$AA$2:$AA$707,'Infos Relatório'!AA$1)</f>
        <v>0</v>
      </c>
      <c r="AB433" s="542">
        <f>SUMIFS('Faturamento NNE'!$H$2:$H$707,'Faturamento NNE'!$E$2:$E$707,'Infos Relatório'!$B$406,'Faturamento NNE'!$F$2:$F$707,'Infos Relatório'!$B433,'Faturamento NNE'!$AA$2:$AA$707,'Infos Relatório'!AA$1)</f>
        <v>0</v>
      </c>
      <c r="AC433" s="542">
        <f>SUMIFS('Faturamento NNE'!$K$2:$K$707,'Faturamento NNE'!$E$2:$E$707,'Infos Relatório'!$B$406,'Faturamento NNE'!$F$2:$F$707,'Infos Relatório'!$B433,'Faturamento NNE'!$AA$2:$AA$707,'Infos Relatório'!AA$1)</f>
        <v>0</v>
      </c>
      <c r="AD433" s="546">
        <f>SUMIFS('Faturamento NNE'!$P$2:$P$707,'Faturamento NNE'!$E$2:$E$707,'Infos Relatório'!$B$406,'Faturamento NNE'!$F$2:$F$707,'Infos Relatório'!$B433,'Faturamento NNE'!$AA$2:$AA$707,'Infos Relatório'!AA$1,'Faturamento NNE'!$U$2:$U$707,"Sim")+SUMIFS('Faturamento NNE'!$Q$2:$Q$707,'Faturamento NNE'!$E$2:$E$707,'Infos Relatório'!$B$406,'Faturamento NNE'!$F$2:$F$707,'Infos Relatório'!$B433,'Faturamento NNE'!$AA$2:$AA$707,'Infos Relatório'!AA$1,'Faturamento NNE'!$U$2:$U$707,"Sim")</f>
        <v>0</v>
      </c>
      <c r="AE433" s="227" t="e">
        <f t="shared" si="148"/>
        <v>#DIV/0!</v>
      </c>
      <c r="AF433" s="545">
        <f>SUMIFS('Faturamento NNE'!$I$2:$I$707,'Faturamento NNE'!$E$2:$E$707,'Infos Relatório'!$B$406,'Faturamento NNE'!$F$2:$F$707,'Infos Relatório'!$B433,'Faturamento NNE'!$AA$2:$AA$707,'Infos Relatório'!AA$1)</f>
        <v>0</v>
      </c>
      <c r="AG433" s="541">
        <f>COUNTIFS('Faturamento NNE'!$E$2:$E$707,'Infos Relatório'!$B$406,'Faturamento NNE'!$F$2:$F$707,'Infos Relatório'!$B433,'Faturamento NNE'!$AA$2:$AA$707,'Infos Relatório'!AG$1)</f>
        <v>0</v>
      </c>
      <c r="AH433" s="542">
        <f>SUMIFS('Faturamento NNE'!$H$2:$H$707,'Faturamento NNE'!$E$2:$E$707,'Infos Relatório'!$B$406,'Faturamento NNE'!$F$2:$F$707,'Infos Relatório'!$B433,'Faturamento NNE'!$AA$2:$AA$707,'Infos Relatório'!AG$1)</f>
        <v>0</v>
      </c>
      <c r="AI433" s="542">
        <f>SUMIFS('Faturamento NNE'!$K$2:$K$707,'Faturamento NNE'!$E$2:$E$707,'Infos Relatório'!$B$406,'Faturamento NNE'!$F$2:$F$707,'Infos Relatório'!$B433,'Faturamento NNE'!$AA$2:$AA$707,'Infos Relatório'!AG$1)</f>
        <v>0</v>
      </c>
      <c r="AJ433" s="546">
        <f>SUMIFS('Faturamento NNE'!$P$2:$P$707,'Faturamento NNE'!$E$2:$E$707,'Infos Relatório'!$B$406,'Faturamento NNE'!$F$2:$F$707,'Infos Relatório'!$B433,'Faturamento NNE'!$AA$2:$AA$707,'Infos Relatório'!AG$1,'Faturamento NNE'!$U$2:$U$707,"Sim")+SUMIFS('Faturamento NNE'!$Q$2:$Q$707,'Faturamento NNE'!$E$2:$E$707,'Infos Relatório'!$B$406,'Faturamento NNE'!$F$2:$F$707,'Infos Relatório'!$B433,'Faturamento NNE'!$AA$2:$AA$707,'Infos Relatório'!AG$1,'Faturamento NNE'!$U$2:$U$707,"Sim")</f>
        <v>0</v>
      </c>
      <c r="AK433" s="227" t="e">
        <f t="shared" si="149"/>
        <v>#DIV/0!</v>
      </c>
      <c r="AL433" s="545">
        <f>SUMIFS('Faturamento NNE'!$I$2:$I$707,'Faturamento NNE'!$E$2:$E$707,'Infos Relatório'!$B$406,'Faturamento NNE'!$F$2:$F$707,'Infos Relatório'!$B433,'Faturamento NNE'!$AA$2:$AA$707,'Infos Relatório'!AG$1)</f>
        <v>0</v>
      </c>
      <c r="AM433" s="541">
        <f>COUNTIFS('Faturamento NNE'!$E$2:$E$707,'Infos Relatório'!$B$406,'Faturamento NNE'!$F$2:$F$707,'Infos Relatório'!$B433,'Faturamento NNE'!$AA$2:$AA$707,'Infos Relatório'!AM$1)</f>
        <v>0</v>
      </c>
      <c r="AN433" s="542">
        <f>SUMIFS('Faturamento NNE'!$H$2:$H$707,'Faturamento NNE'!$E$2:$E$707,'Infos Relatório'!$B$406,'Faturamento NNE'!$F$2:$F$707,'Infos Relatório'!$B433,'Faturamento NNE'!$AA$2:$AA$707,'Infos Relatório'!AM$1)</f>
        <v>0</v>
      </c>
      <c r="AO433" s="542">
        <f>SUMIFS('Faturamento NNE'!$K$2:$K$707,'Faturamento NNE'!$E$2:$E$707,'Infos Relatório'!$B$406,'Faturamento NNE'!$F$2:$F$707,'Infos Relatório'!$B433,'Faturamento NNE'!$AA$2:$AA$707,'Infos Relatório'!AM$1)</f>
        <v>0</v>
      </c>
      <c r="AP433" s="546">
        <f>SUMIFS('Faturamento NNE'!$P$2:$P$707,'Faturamento NNE'!$E$2:$E$707,'Infos Relatório'!$B$406,'Faturamento NNE'!$F$2:$F$707,'Infos Relatório'!$B433,'Faturamento NNE'!$AA$2:$AA$707,'Infos Relatório'!AM$1,'Faturamento NNE'!$U$2:$U$707,"Sim")+SUMIFS('Faturamento NNE'!$Q$2:$Q$707,'Faturamento NNE'!$E$2:$E$707,'Infos Relatório'!$B$406,'Faturamento NNE'!$F$2:$F$707,'Infos Relatório'!$B433,'Faturamento NNE'!$AA$2:$AA$707,'Infos Relatório'!AM$1,'Faturamento NNE'!$U$2:$U$707,"Sim")</f>
        <v>0</v>
      </c>
      <c r="AQ433" s="227" t="e">
        <f t="shared" si="150"/>
        <v>#DIV/0!</v>
      </c>
      <c r="AR433" s="545">
        <f>SUMIFS('Faturamento NNE'!$I$2:$I$707,'Faturamento NNE'!$E$2:$E$707,'Infos Relatório'!$B$406,'Faturamento NNE'!$F$2:$F$707,'Infos Relatório'!$B433,'Faturamento NNE'!$AA$2:$AA$707,'Infos Relatório'!AM$1)</f>
        <v>0</v>
      </c>
      <c r="AS433" s="541">
        <f>COUNTIFS('Faturamento NNE'!$E$2:$E$707,'Infos Relatório'!$B$406,'Faturamento NNE'!$F$2:$F$707,'Infos Relatório'!$B433,'Faturamento NNE'!$AA$2:$AA$707,'Infos Relatório'!AS$1)</f>
        <v>0</v>
      </c>
      <c r="AT433" s="542">
        <f>SUMIFS('Faturamento NNE'!$H$2:$H$707,'Faturamento NNE'!$E$2:$E$707,'Infos Relatório'!$B$406,'Faturamento NNE'!$F$2:$F$707,'Infos Relatório'!$B433,'Faturamento NNE'!$AA$2:$AA$707,'Infos Relatório'!AS$1)</f>
        <v>0</v>
      </c>
      <c r="AU433" s="542">
        <f>SUMIFS('Faturamento NNE'!$K$2:$K$707,'Faturamento NNE'!$E$2:$E$707,'Infos Relatório'!$B$406,'Faturamento NNE'!$F$2:$F$707,'Infos Relatório'!$B433,'Faturamento NNE'!$AA$2:$AA$707,'Infos Relatório'!AS$1)</f>
        <v>0</v>
      </c>
      <c r="AV433" s="546">
        <f>SUMIFS('Faturamento NNE'!$P$2:$P$707,'Faturamento NNE'!$E$2:$E$707,'Infos Relatório'!$B$406,'Faturamento NNE'!$F$2:$F$707,'Infos Relatório'!$B433,'Faturamento NNE'!$AA$2:$AA$707,'Infos Relatório'!AS$1,'Faturamento NNE'!$U$2:$U$707,"Sim")+SUMIFS('Faturamento NNE'!$Q$2:$Q$707,'Faturamento NNE'!$E$2:$E$707,'Infos Relatório'!$B$406,'Faturamento NNE'!$F$2:$F$707,'Infos Relatório'!$B433,'Faturamento NNE'!$AA$2:$AA$707,'Infos Relatório'!AS$1,'Faturamento NNE'!$U$2:$U$707,"Sim")</f>
        <v>0</v>
      </c>
      <c r="AW433" s="227" t="e">
        <f t="shared" si="151"/>
        <v>#DIV/0!</v>
      </c>
      <c r="AX433" s="545">
        <f>SUMIFS('Faturamento NNE'!$I$2:$I$707,'Faturamento NNE'!$E$2:$E$707,'Infos Relatório'!$B$406,'Faturamento NNE'!$F$2:$F$707,'Infos Relatório'!$B433,'Faturamento NNE'!$AA$2:$AA$707,'Infos Relatório'!AS$1)</f>
        <v>0</v>
      </c>
      <c r="AY433" s="541">
        <f>COUNTIFS('Faturamento NNE'!$E$2:$E$707,'Infos Relatório'!$B$406,'Faturamento NNE'!$F$2:$F$707,'Infos Relatório'!$B433,'Faturamento NNE'!$AA$2:$AA$707,'Infos Relatório'!AY$1)</f>
        <v>0</v>
      </c>
      <c r="AZ433" s="542">
        <f>SUMIFS('Faturamento NNE'!$H$2:$H$707,'Faturamento NNE'!$E$2:$E$707,'Infos Relatório'!$B$406,'Faturamento NNE'!$F$2:$F$707,'Infos Relatório'!$B433,'Faturamento NNE'!$AA$2:$AA$707,'Infos Relatório'!AY$1)</f>
        <v>0</v>
      </c>
      <c r="BA433" s="542">
        <f>SUMIFS('Faturamento NNE'!$K$2:$K$707,'Faturamento NNE'!$E$2:$E$707,'Infos Relatório'!$B$406,'Faturamento NNE'!$F$2:$F$707,'Infos Relatório'!$B433,'Faturamento NNE'!$AA$2:$AA$707,'Infos Relatório'!AY$1)</f>
        <v>0</v>
      </c>
      <c r="BB433" s="546">
        <f>SUMIFS('Faturamento NNE'!$P$2:$P$707,'Faturamento NNE'!$E$2:$E$707,'Infos Relatório'!$B$406,'Faturamento NNE'!$F$2:$F$707,'Infos Relatório'!$B433,'Faturamento NNE'!$AA$2:$AA$707,'Infos Relatório'!AY$1,'Faturamento NNE'!$U$2:$U$707,"Sim")+SUMIFS('Faturamento NNE'!$Q$2:$Q$707,'Faturamento NNE'!$E$2:$E$707,'Infos Relatório'!$B$406,'Faturamento NNE'!$F$2:$F$707,'Infos Relatório'!$B433,'Faturamento NNE'!$AA$2:$AA$707,'Infos Relatório'!AY$1,'Faturamento NNE'!$U$2:$U$707,"Sim")</f>
        <v>0</v>
      </c>
      <c r="BC433" s="227" t="e">
        <f t="shared" si="152"/>
        <v>#DIV/0!</v>
      </c>
      <c r="BD433" s="545">
        <f>SUMIFS('Faturamento NNE'!$I$2:$I$707,'Faturamento NNE'!$E$2:$E$707,'Infos Relatório'!$B$406,'Faturamento NNE'!$F$2:$F$707,'Infos Relatório'!$B433,'Faturamento NNE'!$AA$2:$AA$707,'Infos Relatório'!AY$1)</f>
        <v>0</v>
      </c>
      <c r="BE433" s="541">
        <f>COUNTIFS('Faturamento NNE'!$E$2:$E$707,'Infos Relatório'!$B$406,'Faturamento NNE'!$F$2:$F$707,'Infos Relatório'!$B433,'Faturamento NNE'!$AA$2:$AA$707,'Infos Relatório'!BE$1)</f>
        <v>0</v>
      </c>
      <c r="BF433" s="542">
        <f>SUMIFS('Faturamento NNE'!$H$2:$H$707,'Faturamento NNE'!$E$2:$E$707,'Infos Relatório'!$B$406,'Faturamento NNE'!$F$2:$F$707,'Infos Relatório'!$B433,'Faturamento NNE'!$AA$2:$AA$707,'Infos Relatório'!BE$1)</f>
        <v>0</v>
      </c>
      <c r="BG433" s="542">
        <f>SUMIFS('Faturamento NNE'!$K$2:$K$707,'Faturamento NNE'!$E$2:$E$707,'Infos Relatório'!$B$406,'Faturamento NNE'!$F$2:$F$707,'Infos Relatório'!$B433,'Faturamento NNE'!$AA$2:$AA$707,'Infos Relatório'!BE$1)</f>
        <v>0</v>
      </c>
      <c r="BH433" s="546">
        <f>SUMIFS('Faturamento NNE'!$P$2:$P$707,'Faturamento NNE'!$E$2:$E$707,'Infos Relatório'!$B$406,'Faturamento NNE'!$F$2:$F$707,'Infos Relatório'!$B433,'Faturamento NNE'!$AA$2:$AA$707,'Infos Relatório'!BE$1,'Faturamento NNE'!$U$2:$U$707,"Sim")+SUMIFS('Faturamento NNE'!$Q$2:$Q$707,'Faturamento NNE'!$E$2:$E$707,'Infos Relatório'!$B$406,'Faturamento NNE'!$F$2:$F$707,'Infos Relatório'!$B433,'Faturamento NNE'!$AA$2:$AA$707,'Infos Relatório'!BE$1,'Faturamento NNE'!$U$2:$U$707,"Sim")</f>
        <v>0</v>
      </c>
      <c r="BI433" s="227" t="e">
        <f t="shared" si="153"/>
        <v>#DIV/0!</v>
      </c>
      <c r="BJ433" s="545">
        <f>SUMIFS('Faturamento NNE'!$I$2:$I$707,'Faturamento NNE'!$E$2:$E$707,'Infos Relatório'!$B$406,'Faturamento NNE'!$F$2:$F$707,'Infos Relatório'!$B433,'Faturamento NNE'!$AA$2:$AA$707,'Infos Relatório'!BE$1)</f>
        <v>0</v>
      </c>
      <c r="BK433" s="541">
        <f>COUNTIFS('Faturamento NNE'!$E$2:$E$707,'Infos Relatório'!$B$406,'Faturamento NNE'!$F$2:$F$707,'Infos Relatório'!$B433,'Faturamento NNE'!$AA$2:$AA$707,'Infos Relatório'!BK$1)</f>
        <v>0</v>
      </c>
      <c r="BL433" s="542">
        <f>SUMIFS('Faturamento NNE'!$H$2:$H$707,'Faturamento NNE'!$E$2:$E$707,'Infos Relatório'!$B$406,'Faturamento NNE'!$F$2:$F$707,'Infos Relatório'!$B433,'Faturamento NNE'!$AA$2:$AA$707,'Infos Relatório'!BK$1)</f>
        <v>0</v>
      </c>
      <c r="BM433" s="542">
        <f>SUMIFS('Faturamento NNE'!$K$2:$K$707,'Faturamento NNE'!$E$2:$E$707,'Infos Relatório'!$B$406,'Faturamento NNE'!$F$2:$F$707,'Infos Relatório'!$B433,'Faturamento NNE'!$AA$2:$AA$707,'Infos Relatório'!BK$1)</f>
        <v>0</v>
      </c>
      <c r="BN433" s="546">
        <f>SUMIFS('Faturamento NNE'!$P$2:$P$707,'Faturamento NNE'!$E$2:$E$707,'Infos Relatório'!$B$406,'Faturamento NNE'!$F$2:$F$707,'Infos Relatório'!$B433,'Faturamento NNE'!$AA$2:$AA$707,'Infos Relatório'!BK$1,'Faturamento NNE'!$U$2:$U$707,"Sim")+SUMIFS('Faturamento NNE'!$Q$2:$Q$707,'Faturamento NNE'!$E$2:$E$707,'Infos Relatório'!$B$406,'Faturamento NNE'!$F$2:$F$707,'Infos Relatório'!$B433,'Faturamento NNE'!$AA$2:$AA$707,'Infos Relatório'!BK$1,'Faturamento NNE'!$U$2:$U$707,"Sim")</f>
        <v>0</v>
      </c>
      <c r="BO433" s="227" t="e">
        <f t="shared" si="154"/>
        <v>#DIV/0!</v>
      </c>
      <c r="BP433" s="545">
        <f>SUMIFS('Faturamento NNE'!$I$2:$I$707,'Faturamento NNE'!$E$2:$E$707,'Infos Relatório'!$B$406,'Faturamento NNE'!$F$2:$F$707,'Infos Relatório'!$B433,'Faturamento NNE'!$AA$2:$AA$707,'Infos Relatório'!BK$1)</f>
        <v>0</v>
      </c>
      <c r="BQ433" s="541">
        <f>COUNTIFS('Faturamento NNE'!$E$2:$E$707,'Infos Relatório'!$B$406,'Faturamento NNE'!$F$2:$F$707,'Infos Relatório'!$B433,'Faturamento NNE'!$AA$2:$AA$707,'Infos Relatório'!BQ$1)</f>
        <v>0</v>
      </c>
      <c r="BR433" s="542">
        <f>SUMIFS('Faturamento NNE'!$H$2:$H$707,'Faturamento NNE'!$E$2:$E$707,'Infos Relatório'!$B$406,'Faturamento NNE'!$F$2:$F$707,'Infos Relatório'!$B433,'Faturamento NNE'!$AA$2:$AA$707,'Infos Relatório'!BQ$1)</f>
        <v>0</v>
      </c>
      <c r="BS433" s="542">
        <f>SUMIFS('Faturamento NNE'!$K$2:$K$707,'Faturamento NNE'!$E$2:$E$707,'Infos Relatório'!$B$406,'Faturamento NNE'!$F$2:$F$707,'Infos Relatório'!$B433,'Faturamento NNE'!$AA$2:$AA$707,'Infos Relatório'!BQ$1)</f>
        <v>0</v>
      </c>
      <c r="BT433" s="546">
        <f>SUMIFS('Faturamento NNE'!$P$2:$P$707,'Faturamento NNE'!$E$2:$E$707,'Infos Relatório'!$B$406,'Faturamento NNE'!$F$2:$F$707,'Infos Relatório'!$B433,'Faturamento NNE'!$AA$2:$AA$707,'Infos Relatório'!BQ$1,'Faturamento NNE'!$U$2:$U$707,"Sim")+SUMIFS('Faturamento NNE'!$Q$2:$Q$707,'Faturamento NNE'!$E$2:$E$707,'Infos Relatório'!$B$406,'Faturamento NNE'!$F$2:$F$707,'Infos Relatório'!$B433,'Faturamento NNE'!$AA$2:$AA$707,'Infos Relatório'!BQ$1,'Faturamento NNE'!$U$2:$U$707,"Sim")</f>
        <v>0</v>
      </c>
      <c r="BU433" s="227" t="e">
        <f t="shared" si="155"/>
        <v>#DIV/0!</v>
      </c>
      <c r="BV433" s="545">
        <f>SUMIFS('Faturamento NNE'!$I$2:$I$707,'Faturamento NNE'!$E$2:$E$707,'Infos Relatório'!$B$406,'Faturamento NNE'!$F$2:$F$707,'Infos Relatório'!$B433,'Faturamento NNE'!$AA$2:$AA$707,'Infos Relatório'!BQ$1)</f>
        <v>0</v>
      </c>
    </row>
    <row r="434" spans="2:74">
      <c r="B434" s="217" t="s">
        <v>157</v>
      </c>
      <c r="C434" s="541">
        <f>COUNTIFS('Faturamento NNE'!$E$2:$E$707,'Infos Relatório'!$B$406,'Faturamento NNE'!$F$2:$F$707,'Infos Relatório'!$B434,'Faturamento NNE'!$AA$2:$AA$707,'Infos Relatório'!C$1)</f>
        <v>0</v>
      </c>
      <c r="D434" s="542">
        <f>SUMIFS('Faturamento NNE'!$H$2:$H$707,'Faturamento NNE'!$E$2:$E$707,'Infos Relatório'!$B$406,'Faturamento NNE'!$F$2:$F$707,'Infos Relatório'!$B434,'Faturamento NNE'!$AA$2:$AA$707,'Infos Relatório'!C$1)</f>
        <v>0</v>
      </c>
      <c r="E434" s="543">
        <f>SUMIFS('Faturamento NNE'!$K$2:$K$707,'Faturamento NNE'!$E$2:$E$707,'Infos Relatório'!$B$406,'Faturamento NNE'!$F$2:$F$707,'Infos Relatório'!$B434,'Faturamento NNE'!$AA$2:$AA$707,'Infos Relatório'!C$1)</f>
        <v>0</v>
      </c>
      <c r="F434" s="544">
        <f>SUMIFS('Faturamento NNE'!$P$2:$P$707,'Faturamento NNE'!$E$2:$E$707,'Infos Relatório'!$B$406,'Faturamento NNE'!$F$2:$F$707,'Infos Relatório'!$B434,'Faturamento NNE'!$AA$2:$AA$707,'Infos Relatório'!C$1,'Faturamento NNE'!$U$2:$U$707,"Sim")+SUMIFS('Faturamento NNE'!$Q$2:$Q$707,'Faturamento NNE'!$E$2:$E$707,'Infos Relatório'!$B$406,'Faturamento NNE'!$F$2:$F$707,'Infos Relatório'!$B434,'Faturamento NNE'!$AA$2:$AA$707,'Infos Relatório'!C$1,'Faturamento NNE'!$U$2:$U$707,"Sim")</f>
        <v>0</v>
      </c>
      <c r="G434" s="283" t="e">
        <f t="shared" si="144"/>
        <v>#DIV/0!</v>
      </c>
      <c r="H434" s="545">
        <f>SUMIFS('Faturamento NNE'!$I$2:$I$707,'Faturamento NNE'!$E$2:$E$707,'Infos Relatório'!$B$406,'Faturamento NNE'!$F$2:$F$707,'Infos Relatório'!$B434,'Faturamento NNE'!$AA$2:$AA$707,'Infos Relatório'!C$1)</f>
        <v>0</v>
      </c>
      <c r="I434" s="541">
        <f>COUNTIFS('Faturamento NNE'!$E$2:$E$707,'Infos Relatório'!$B$406,'Faturamento NNE'!$F$2:$F$707,'Infos Relatório'!$B434,'Faturamento NNE'!$AA$2:$AA$707,'Infos Relatório'!I$1)</f>
        <v>0</v>
      </c>
      <c r="J434" s="542">
        <f>SUMIFS('Faturamento NNE'!$H$2:$H$707,'Faturamento NNE'!$E$2:$E$707,'Infos Relatório'!$B$406,'Faturamento NNE'!$F$2:$F$707,'Infos Relatório'!$B434,'Faturamento NNE'!$AA$2:$AA$707,'Infos Relatório'!I$1)</f>
        <v>0</v>
      </c>
      <c r="K434" s="543">
        <f>SUMIFS('Faturamento NNE'!$K$2:$K$707,'Faturamento NNE'!$E$2:$E$707,'Infos Relatório'!$B$406,'Faturamento NNE'!$F$2:$F$707,'Infos Relatório'!$B434,'Faturamento NNE'!$AA$2:$AA$707,'Infos Relatório'!I$1)</f>
        <v>0</v>
      </c>
      <c r="L434" s="544">
        <f>SUMIFS('Faturamento NNE'!$P$2:$P$707,'Faturamento NNE'!$E$2:$E$707,'Infos Relatório'!$B$406,'Faturamento NNE'!$F$2:$F$707,'Infos Relatório'!$B434,'Faturamento NNE'!$AA$2:$AA$707,'Infos Relatório'!I$1,'Faturamento NNE'!$U$2:$U$707,"Sim")+SUMIFS('Faturamento NNE'!$Q$2:$Q$707,'Faturamento NNE'!$E$2:$E$707,'Infos Relatório'!$B$406,'Faturamento NNE'!$F$2:$F$707,'Infos Relatório'!$B434,'Faturamento NNE'!$AA$2:$AA$707,'Infos Relatório'!I$1,'Faturamento NNE'!$U$2:$U$707,"Sim")</f>
        <v>0</v>
      </c>
      <c r="M434" s="283" t="e">
        <f t="shared" si="145"/>
        <v>#DIV/0!</v>
      </c>
      <c r="N434" s="545">
        <f>SUMIFS('Faturamento NNE'!$I$2:$I$707,'Faturamento NNE'!$E$2:$E$707,'Infos Relatório'!$B$406,'Faturamento NNE'!$F$2:$F$707,'Infos Relatório'!$B434,'Faturamento NNE'!$AA$2:$AA$707,'Infos Relatório'!I$1)</f>
        <v>0</v>
      </c>
      <c r="O434" s="541">
        <f>COUNTIFS('Faturamento NNE'!$E$2:$E$707,'Infos Relatório'!$B$406,'Faturamento NNE'!$F$2:$F$707,'Infos Relatório'!$B434,'Faturamento NNE'!$AA$2:$AA$707,'Infos Relatório'!O$1)</f>
        <v>0</v>
      </c>
      <c r="P434" s="542">
        <f>SUMIFS('Faturamento NNE'!$H$2:$H$707,'Faturamento NNE'!$E$2:$E$707,'Infos Relatório'!$B$406,'Faturamento NNE'!$F$2:$F$707,'Infos Relatório'!$B434,'Faturamento NNE'!$AA$2:$AA$707,'Infos Relatório'!O$1)</f>
        <v>0</v>
      </c>
      <c r="Q434" s="542">
        <f>SUMIFS('Faturamento NNE'!$K$2:$K$707,'Faturamento NNE'!$E$2:$E$707,'Infos Relatório'!$B$406,'Faturamento NNE'!$F$2:$F$707,'Infos Relatório'!$B434,'Faturamento NNE'!$AA$2:$AA$707,'Infos Relatório'!O$1)</f>
        <v>0</v>
      </c>
      <c r="R434" s="546">
        <f>SUMIFS('Faturamento NNE'!$P$2:$P$707,'Faturamento NNE'!$E$2:$E$707,'Infos Relatório'!$B$406,'Faturamento NNE'!$F$2:$F$707,'Infos Relatório'!$B434,'Faturamento NNE'!$AA$2:$AA$707,'Infos Relatório'!O$1,'Faturamento NNE'!$U$2:$U$707,"Sim")+SUMIFS('Faturamento NNE'!$Q$2:$Q$707,'Faturamento NNE'!$E$2:$E$707,'Infos Relatório'!$B$406,'Faturamento NNE'!$F$2:$F$707,'Infos Relatório'!$B434,'Faturamento NNE'!$AA$2:$AA$707,'Infos Relatório'!O$1,'Faturamento NNE'!$U$2:$U$707,"Sim")</f>
        <v>0</v>
      </c>
      <c r="S434" s="227" t="e">
        <f t="shared" si="146"/>
        <v>#DIV/0!</v>
      </c>
      <c r="T434" s="545">
        <f>SUMIFS('Faturamento NNE'!$I$2:$I$707,'Faturamento NNE'!$E$2:$E$707,'Infos Relatório'!$B$406,'Faturamento NNE'!$F$2:$F$707,'Infos Relatório'!$B434,'Faturamento NNE'!$AA$2:$AA$707,'Infos Relatório'!O$1)</f>
        <v>0</v>
      </c>
      <c r="U434" s="541">
        <f>COUNTIFS('Faturamento NNE'!$E$2:$E$707,'Infos Relatório'!$B$406,'Faturamento NNE'!$F$2:$F$707,'Infos Relatório'!$B434,'Faturamento NNE'!$AA$2:$AA$707,'Infos Relatório'!U$1)</f>
        <v>0</v>
      </c>
      <c r="V434" s="542">
        <f>SUMIFS('Faturamento NNE'!$H$2:$H$707,'Faturamento NNE'!$E$2:$E$707,'Infos Relatório'!$B$406,'Faturamento NNE'!$F$2:$F$707,'Infos Relatório'!$B434,'Faturamento NNE'!$AA$2:$AA$707,'Infos Relatório'!U$1)</f>
        <v>0</v>
      </c>
      <c r="W434" s="542">
        <f>SUMIFS('Faturamento NNE'!$K$2:$K$707,'Faturamento NNE'!$E$2:$E$707,'Infos Relatório'!$B$406,'Faturamento NNE'!$F$2:$F$707,'Infos Relatório'!$B434,'Faturamento NNE'!$AA$2:$AA$707,'Infos Relatório'!U$1)</f>
        <v>0</v>
      </c>
      <c r="X434" s="546">
        <f>SUMIFS('Faturamento NNE'!$P$2:$P$707,'Faturamento NNE'!$E$2:$E$707,'Infos Relatório'!$B$406,'Faturamento NNE'!$F$2:$F$707,'Infos Relatório'!$B434,'Faturamento NNE'!$AA$2:$AA$707,'Infos Relatório'!U$1,'Faturamento NNE'!$U$2:$U$707,"Sim")+SUMIFS('Faturamento NNE'!$Q$2:$Q$707,'Faturamento NNE'!$E$2:$E$707,'Infos Relatório'!$B$406,'Faturamento NNE'!$F$2:$F$707,'Infos Relatório'!$B434,'Faturamento NNE'!$AA$2:$AA$707,'Infos Relatório'!U$1,'Faturamento NNE'!$U$2:$U$707,"Sim")</f>
        <v>0</v>
      </c>
      <c r="Y434" s="227" t="e">
        <f t="shared" si="147"/>
        <v>#DIV/0!</v>
      </c>
      <c r="Z434" s="545">
        <f>SUMIFS('Faturamento NNE'!$I$2:$I$707,'Faturamento NNE'!$E$2:$E$707,'Infos Relatório'!$B$406,'Faturamento NNE'!$F$2:$F$707,'Infos Relatório'!$B434,'Faturamento NNE'!$AA$2:$AA$707,'Infos Relatório'!U$1)</f>
        <v>0</v>
      </c>
      <c r="AA434" s="541">
        <f>COUNTIFS('Faturamento NNE'!$E$2:$E$707,'Infos Relatório'!$B$406,'Faturamento NNE'!$F$2:$F$707,'Infos Relatório'!$B434,'Faturamento NNE'!$AA$2:$AA$707,'Infos Relatório'!AA$1)</f>
        <v>0</v>
      </c>
      <c r="AB434" s="542">
        <f>SUMIFS('Faturamento NNE'!$H$2:$H$707,'Faturamento NNE'!$E$2:$E$707,'Infos Relatório'!$B$406,'Faturamento NNE'!$F$2:$F$707,'Infos Relatório'!$B434,'Faturamento NNE'!$AA$2:$AA$707,'Infos Relatório'!AA$1)</f>
        <v>0</v>
      </c>
      <c r="AC434" s="542">
        <f>SUMIFS('Faturamento NNE'!$K$2:$K$707,'Faturamento NNE'!$E$2:$E$707,'Infos Relatório'!$B$406,'Faturamento NNE'!$F$2:$F$707,'Infos Relatório'!$B434,'Faturamento NNE'!$AA$2:$AA$707,'Infos Relatório'!AA$1)</f>
        <v>0</v>
      </c>
      <c r="AD434" s="546">
        <f>SUMIFS('Faturamento NNE'!$P$2:$P$707,'Faturamento NNE'!$E$2:$E$707,'Infos Relatório'!$B$406,'Faturamento NNE'!$F$2:$F$707,'Infos Relatório'!$B434,'Faturamento NNE'!$AA$2:$AA$707,'Infos Relatório'!AA$1,'Faturamento NNE'!$U$2:$U$707,"Sim")+SUMIFS('Faturamento NNE'!$Q$2:$Q$707,'Faturamento NNE'!$E$2:$E$707,'Infos Relatório'!$B$406,'Faturamento NNE'!$F$2:$F$707,'Infos Relatório'!$B434,'Faturamento NNE'!$AA$2:$AA$707,'Infos Relatório'!AA$1,'Faturamento NNE'!$U$2:$U$707,"Sim")</f>
        <v>0</v>
      </c>
      <c r="AE434" s="227" t="e">
        <f t="shared" si="148"/>
        <v>#DIV/0!</v>
      </c>
      <c r="AF434" s="545">
        <f>SUMIFS('Faturamento NNE'!$I$2:$I$707,'Faturamento NNE'!$E$2:$E$707,'Infos Relatório'!$B$406,'Faturamento NNE'!$F$2:$F$707,'Infos Relatório'!$B434,'Faturamento NNE'!$AA$2:$AA$707,'Infos Relatório'!AA$1)</f>
        <v>0</v>
      </c>
      <c r="AG434" s="541">
        <f>COUNTIFS('Faturamento NNE'!$E$2:$E$707,'Infos Relatório'!$B$406,'Faturamento NNE'!$F$2:$F$707,'Infos Relatório'!$B434,'Faturamento NNE'!$AA$2:$AA$707,'Infos Relatório'!AG$1)</f>
        <v>0</v>
      </c>
      <c r="AH434" s="542">
        <f>SUMIFS('Faturamento NNE'!$H$2:$H$707,'Faturamento NNE'!$E$2:$E$707,'Infos Relatório'!$B$406,'Faturamento NNE'!$F$2:$F$707,'Infos Relatório'!$B434,'Faturamento NNE'!$AA$2:$AA$707,'Infos Relatório'!AG$1)</f>
        <v>0</v>
      </c>
      <c r="AI434" s="542">
        <f>SUMIFS('Faturamento NNE'!$K$2:$K$707,'Faturamento NNE'!$E$2:$E$707,'Infos Relatório'!$B$406,'Faturamento NNE'!$F$2:$F$707,'Infos Relatório'!$B434,'Faturamento NNE'!$AA$2:$AA$707,'Infos Relatório'!AG$1)</f>
        <v>0</v>
      </c>
      <c r="AJ434" s="546">
        <f>SUMIFS('Faturamento NNE'!$P$2:$P$707,'Faturamento NNE'!$E$2:$E$707,'Infos Relatório'!$B$406,'Faturamento NNE'!$F$2:$F$707,'Infos Relatório'!$B434,'Faturamento NNE'!$AA$2:$AA$707,'Infos Relatório'!AG$1,'Faturamento NNE'!$U$2:$U$707,"Sim")+SUMIFS('Faturamento NNE'!$Q$2:$Q$707,'Faturamento NNE'!$E$2:$E$707,'Infos Relatório'!$B$406,'Faturamento NNE'!$F$2:$F$707,'Infos Relatório'!$B434,'Faturamento NNE'!$AA$2:$AA$707,'Infos Relatório'!AG$1,'Faturamento NNE'!$U$2:$U$707,"Sim")</f>
        <v>0</v>
      </c>
      <c r="AK434" s="227" t="e">
        <f t="shared" si="149"/>
        <v>#DIV/0!</v>
      </c>
      <c r="AL434" s="545">
        <f>SUMIFS('Faturamento NNE'!$I$2:$I$707,'Faturamento NNE'!$E$2:$E$707,'Infos Relatório'!$B$406,'Faturamento NNE'!$F$2:$F$707,'Infos Relatório'!$B434,'Faturamento NNE'!$AA$2:$AA$707,'Infos Relatório'!AG$1)</f>
        <v>0</v>
      </c>
      <c r="AM434" s="541">
        <f>COUNTIFS('Faturamento NNE'!$E$2:$E$707,'Infos Relatório'!$B$406,'Faturamento NNE'!$F$2:$F$707,'Infos Relatório'!$B434,'Faturamento NNE'!$AA$2:$AA$707,'Infos Relatório'!AM$1)</f>
        <v>0</v>
      </c>
      <c r="AN434" s="542">
        <f>SUMIFS('Faturamento NNE'!$H$2:$H$707,'Faturamento NNE'!$E$2:$E$707,'Infos Relatório'!$B$406,'Faturamento NNE'!$F$2:$F$707,'Infos Relatório'!$B434,'Faturamento NNE'!$AA$2:$AA$707,'Infos Relatório'!AM$1)</f>
        <v>0</v>
      </c>
      <c r="AO434" s="542">
        <f>SUMIFS('Faturamento NNE'!$K$2:$K$707,'Faturamento NNE'!$E$2:$E$707,'Infos Relatório'!$B$406,'Faturamento NNE'!$F$2:$F$707,'Infos Relatório'!$B434,'Faturamento NNE'!$AA$2:$AA$707,'Infos Relatório'!AM$1)</f>
        <v>0</v>
      </c>
      <c r="AP434" s="546">
        <f>SUMIFS('Faturamento NNE'!$P$2:$P$707,'Faturamento NNE'!$E$2:$E$707,'Infos Relatório'!$B$406,'Faturamento NNE'!$F$2:$F$707,'Infos Relatório'!$B434,'Faturamento NNE'!$AA$2:$AA$707,'Infos Relatório'!AM$1,'Faturamento NNE'!$U$2:$U$707,"Sim")+SUMIFS('Faturamento NNE'!$Q$2:$Q$707,'Faturamento NNE'!$E$2:$E$707,'Infos Relatório'!$B$406,'Faturamento NNE'!$F$2:$F$707,'Infos Relatório'!$B434,'Faturamento NNE'!$AA$2:$AA$707,'Infos Relatório'!AM$1,'Faturamento NNE'!$U$2:$U$707,"Sim")</f>
        <v>0</v>
      </c>
      <c r="AQ434" s="227" t="e">
        <f t="shared" si="150"/>
        <v>#DIV/0!</v>
      </c>
      <c r="AR434" s="545">
        <f>SUMIFS('Faturamento NNE'!$I$2:$I$707,'Faturamento NNE'!$E$2:$E$707,'Infos Relatório'!$B$406,'Faturamento NNE'!$F$2:$F$707,'Infos Relatório'!$B434,'Faturamento NNE'!$AA$2:$AA$707,'Infos Relatório'!AM$1)</f>
        <v>0</v>
      </c>
      <c r="AS434" s="541">
        <f>COUNTIFS('Faturamento NNE'!$E$2:$E$707,'Infos Relatório'!$B$406,'Faturamento NNE'!$F$2:$F$707,'Infos Relatório'!$B434,'Faturamento NNE'!$AA$2:$AA$707,'Infos Relatório'!AS$1)</f>
        <v>0</v>
      </c>
      <c r="AT434" s="542">
        <f>SUMIFS('Faturamento NNE'!$H$2:$H$707,'Faturamento NNE'!$E$2:$E$707,'Infos Relatório'!$B$406,'Faturamento NNE'!$F$2:$F$707,'Infos Relatório'!$B434,'Faturamento NNE'!$AA$2:$AA$707,'Infos Relatório'!AS$1)</f>
        <v>0</v>
      </c>
      <c r="AU434" s="542">
        <f>SUMIFS('Faturamento NNE'!$K$2:$K$707,'Faturamento NNE'!$E$2:$E$707,'Infos Relatório'!$B$406,'Faturamento NNE'!$F$2:$F$707,'Infos Relatório'!$B434,'Faturamento NNE'!$AA$2:$AA$707,'Infos Relatório'!AS$1)</f>
        <v>0</v>
      </c>
      <c r="AV434" s="546">
        <f>SUMIFS('Faturamento NNE'!$P$2:$P$707,'Faturamento NNE'!$E$2:$E$707,'Infos Relatório'!$B$406,'Faturamento NNE'!$F$2:$F$707,'Infos Relatório'!$B434,'Faturamento NNE'!$AA$2:$AA$707,'Infos Relatório'!AS$1,'Faturamento NNE'!$U$2:$U$707,"Sim")+SUMIFS('Faturamento NNE'!$Q$2:$Q$707,'Faturamento NNE'!$E$2:$E$707,'Infos Relatório'!$B$406,'Faturamento NNE'!$F$2:$F$707,'Infos Relatório'!$B434,'Faturamento NNE'!$AA$2:$AA$707,'Infos Relatório'!AS$1,'Faturamento NNE'!$U$2:$U$707,"Sim")</f>
        <v>0</v>
      </c>
      <c r="AW434" s="227" t="e">
        <f t="shared" si="151"/>
        <v>#DIV/0!</v>
      </c>
      <c r="AX434" s="545">
        <f>SUMIFS('Faturamento NNE'!$I$2:$I$707,'Faturamento NNE'!$E$2:$E$707,'Infos Relatório'!$B$406,'Faturamento NNE'!$F$2:$F$707,'Infos Relatório'!$B434,'Faturamento NNE'!$AA$2:$AA$707,'Infos Relatório'!AS$1)</f>
        <v>0</v>
      </c>
      <c r="AY434" s="541">
        <f>COUNTIFS('Faturamento NNE'!$E$2:$E$707,'Infos Relatório'!$B$406,'Faturamento NNE'!$F$2:$F$707,'Infos Relatório'!$B434,'Faturamento NNE'!$AA$2:$AA$707,'Infos Relatório'!AY$1)</f>
        <v>0</v>
      </c>
      <c r="AZ434" s="542">
        <f>SUMIFS('Faturamento NNE'!$H$2:$H$707,'Faturamento NNE'!$E$2:$E$707,'Infos Relatório'!$B$406,'Faturamento NNE'!$F$2:$F$707,'Infos Relatório'!$B434,'Faturamento NNE'!$AA$2:$AA$707,'Infos Relatório'!AY$1)</f>
        <v>0</v>
      </c>
      <c r="BA434" s="542">
        <f>SUMIFS('Faturamento NNE'!$K$2:$K$707,'Faturamento NNE'!$E$2:$E$707,'Infos Relatório'!$B$406,'Faturamento NNE'!$F$2:$F$707,'Infos Relatório'!$B434,'Faturamento NNE'!$AA$2:$AA$707,'Infos Relatório'!AY$1)</f>
        <v>0</v>
      </c>
      <c r="BB434" s="546">
        <f>SUMIFS('Faturamento NNE'!$P$2:$P$707,'Faturamento NNE'!$E$2:$E$707,'Infos Relatório'!$B$406,'Faturamento NNE'!$F$2:$F$707,'Infos Relatório'!$B434,'Faturamento NNE'!$AA$2:$AA$707,'Infos Relatório'!AY$1,'Faturamento NNE'!$U$2:$U$707,"Sim")+SUMIFS('Faturamento NNE'!$Q$2:$Q$707,'Faturamento NNE'!$E$2:$E$707,'Infos Relatório'!$B$406,'Faturamento NNE'!$F$2:$F$707,'Infos Relatório'!$B434,'Faturamento NNE'!$AA$2:$AA$707,'Infos Relatório'!AY$1,'Faturamento NNE'!$U$2:$U$707,"Sim")</f>
        <v>0</v>
      </c>
      <c r="BC434" s="227" t="e">
        <f t="shared" si="152"/>
        <v>#DIV/0!</v>
      </c>
      <c r="BD434" s="545">
        <f>SUMIFS('Faturamento NNE'!$I$2:$I$707,'Faturamento NNE'!$E$2:$E$707,'Infos Relatório'!$B$406,'Faturamento NNE'!$F$2:$F$707,'Infos Relatório'!$B434,'Faturamento NNE'!$AA$2:$AA$707,'Infos Relatório'!AY$1)</f>
        <v>0</v>
      </c>
      <c r="BE434" s="541">
        <f>COUNTIFS('Faturamento NNE'!$E$2:$E$707,'Infos Relatório'!$B$406,'Faturamento NNE'!$F$2:$F$707,'Infos Relatório'!$B434,'Faturamento NNE'!$AA$2:$AA$707,'Infos Relatório'!BE$1)</f>
        <v>0</v>
      </c>
      <c r="BF434" s="542">
        <f>SUMIFS('Faturamento NNE'!$H$2:$H$707,'Faturamento NNE'!$E$2:$E$707,'Infos Relatório'!$B$406,'Faturamento NNE'!$F$2:$F$707,'Infos Relatório'!$B434,'Faturamento NNE'!$AA$2:$AA$707,'Infos Relatório'!BE$1)</f>
        <v>0</v>
      </c>
      <c r="BG434" s="542">
        <f>SUMIFS('Faturamento NNE'!$K$2:$K$707,'Faturamento NNE'!$E$2:$E$707,'Infos Relatório'!$B$406,'Faturamento NNE'!$F$2:$F$707,'Infos Relatório'!$B434,'Faturamento NNE'!$AA$2:$AA$707,'Infos Relatório'!BE$1)</f>
        <v>0</v>
      </c>
      <c r="BH434" s="546">
        <f>SUMIFS('Faturamento NNE'!$P$2:$P$707,'Faturamento NNE'!$E$2:$E$707,'Infos Relatório'!$B$406,'Faturamento NNE'!$F$2:$F$707,'Infos Relatório'!$B434,'Faturamento NNE'!$AA$2:$AA$707,'Infos Relatório'!BE$1,'Faturamento NNE'!$U$2:$U$707,"Sim")+SUMIFS('Faturamento NNE'!$Q$2:$Q$707,'Faturamento NNE'!$E$2:$E$707,'Infos Relatório'!$B$406,'Faturamento NNE'!$F$2:$F$707,'Infos Relatório'!$B434,'Faturamento NNE'!$AA$2:$AA$707,'Infos Relatório'!BE$1,'Faturamento NNE'!$U$2:$U$707,"Sim")</f>
        <v>0</v>
      </c>
      <c r="BI434" s="227" t="e">
        <f t="shared" si="153"/>
        <v>#DIV/0!</v>
      </c>
      <c r="BJ434" s="545">
        <f>SUMIFS('Faturamento NNE'!$I$2:$I$707,'Faturamento NNE'!$E$2:$E$707,'Infos Relatório'!$B$406,'Faturamento NNE'!$F$2:$F$707,'Infos Relatório'!$B434,'Faturamento NNE'!$AA$2:$AA$707,'Infos Relatório'!BE$1)</f>
        <v>0</v>
      </c>
      <c r="BK434" s="541">
        <f>COUNTIFS('Faturamento NNE'!$E$2:$E$707,'Infos Relatório'!$B$406,'Faturamento NNE'!$F$2:$F$707,'Infos Relatório'!$B434,'Faturamento NNE'!$AA$2:$AA$707,'Infos Relatório'!BK$1)</f>
        <v>0</v>
      </c>
      <c r="BL434" s="542">
        <f>SUMIFS('Faturamento NNE'!$H$2:$H$707,'Faturamento NNE'!$E$2:$E$707,'Infos Relatório'!$B$406,'Faturamento NNE'!$F$2:$F$707,'Infos Relatório'!$B434,'Faturamento NNE'!$AA$2:$AA$707,'Infos Relatório'!BK$1)</f>
        <v>0</v>
      </c>
      <c r="BM434" s="542">
        <f>SUMIFS('Faturamento NNE'!$K$2:$K$707,'Faturamento NNE'!$E$2:$E$707,'Infos Relatório'!$B$406,'Faturamento NNE'!$F$2:$F$707,'Infos Relatório'!$B434,'Faturamento NNE'!$AA$2:$AA$707,'Infos Relatório'!BK$1)</f>
        <v>0</v>
      </c>
      <c r="BN434" s="546">
        <f>SUMIFS('Faturamento NNE'!$P$2:$P$707,'Faturamento NNE'!$E$2:$E$707,'Infos Relatório'!$B$406,'Faturamento NNE'!$F$2:$F$707,'Infos Relatório'!$B434,'Faturamento NNE'!$AA$2:$AA$707,'Infos Relatório'!BK$1,'Faturamento NNE'!$U$2:$U$707,"Sim")+SUMIFS('Faturamento NNE'!$Q$2:$Q$707,'Faturamento NNE'!$E$2:$E$707,'Infos Relatório'!$B$406,'Faturamento NNE'!$F$2:$F$707,'Infos Relatório'!$B434,'Faturamento NNE'!$AA$2:$AA$707,'Infos Relatório'!BK$1,'Faturamento NNE'!$U$2:$U$707,"Sim")</f>
        <v>0</v>
      </c>
      <c r="BO434" s="227" t="e">
        <f t="shared" si="154"/>
        <v>#DIV/0!</v>
      </c>
      <c r="BP434" s="545">
        <f>SUMIFS('Faturamento NNE'!$I$2:$I$707,'Faturamento NNE'!$E$2:$E$707,'Infos Relatório'!$B$406,'Faturamento NNE'!$F$2:$F$707,'Infos Relatório'!$B434,'Faturamento NNE'!$AA$2:$AA$707,'Infos Relatório'!BK$1)</f>
        <v>0</v>
      </c>
      <c r="BQ434" s="541">
        <f>COUNTIFS('Faturamento NNE'!$E$2:$E$707,'Infos Relatório'!$B$406,'Faturamento NNE'!$F$2:$F$707,'Infos Relatório'!$B434,'Faturamento NNE'!$AA$2:$AA$707,'Infos Relatório'!BQ$1)</f>
        <v>0</v>
      </c>
      <c r="BR434" s="542">
        <f>SUMIFS('Faturamento NNE'!$H$2:$H$707,'Faturamento NNE'!$E$2:$E$707,'Infos Relatório'!$B$406,'Faturamento NNE'!$F$2:$F$707,'Infos Relatório'!$B434,'Faturamento NNE'!$AA$2:$AA$707,'Infos Relatório'!BQ$1)</f>
        <v>0</v>
      </c>
      <c r="BS434" s="542">
        <f>SUMIFS('Faturamento NNE'!$K$2:$K$707,'Faturamento NNE'!$E$2:$E$707,'Infos Relatório'!$B$406,'Faturamento NNE'!$F$2:$F$707,'Infos Relatório'!$B434,'Faturamento NNE'!$AA$2:$AA$707,'Infos Relatório'!BQ$1)</f>
        <v>0</v>
      </c>
      <c r="BT434" s="546">
        <f>SUMIFS('Faturamento NNE'!$P$2:$P$707,'Faturamento NNE'!$E$2:$E$707,'Infos Relatório'!$B$406,'Faturamento NNE'!$F$2:$F$707,'Infos Relatório'!$B434,'Faturamento NNE'!$AA$2:$AA$707,'Infos Relatório'!BQ$1,'Faturamento NNE'!$U$2:$U$707,"Sim")+SUMIFS('Faturamento NNE'!$Q$2:$Q$707,'Faturamento NNE'!$E$2:$E$707,'Infos Relatório'!$B$406,'Faturamento NNE'!$F$2:$F$707,'Infos Relatório'!$B434,'Faturamento NNE'!$AA$2:$AA$707,'Infos Relatório'!BQ$1,'Faturamento NNE'!$U$2:$U$707,"Sim")</f>
        <v>0</v>
      </c>
      <c r="BU434" s="227" t="e">
        <f t="shared" si="155"/>
        <v>#DIV/0!</v>
      </c>
      <c r="BV434" s="545">
        <f>SUMIFS('Faturamento NNE'!$I$2:$I$707,'Faturamento NNE'!$E$2:$E$707,'Infos Relatório'!$B$406,'Faturamento NNE'!$F$2:$F$707,'Infos Relatório'!$B434,'Faturamento NNE'!$AA$2:$AA$707,'Infos Relatório'!BQ$1)</f>
        <v>0</v>
      </c>
    </row>
    <row r="435" spans="2:74">
      <c r="B435" s="217" t="s">
        <v>158</v>
      </c>
      <c r="C435" s="541">
        <f>COUNTIFS('Faturamento NNE'!$E$2:$E$707,'Infos Relatório'!$B$406,'Faturamento NNE'!$F$2:$F$707,'Infos Relatório'!$B435,'Faturamento NNE'!$AA$2:$AA$707,'Infos Relatório'!C$1)</f>
        <v>0</v>
      </c>
      <c r="D435" s="542">
        <f>SUMIFS('Faturamento NNE'!$H$2:$H$707,'Faturamento NNE'!$E$2:$E$707,'Infos Relatório'!$B$406,'Faturamento NNE'!$F$2:$F$707,'Infos Relatório'!$B435,'Faturamento NNE'!$AA$2:$AA$707,'Infos Relatório'!C$1)</f>
        <v>0</v>
      </c>
      <c r="E435" s="543">
        <f>SUMIFS('Faturamento NNE'!$K$2:$K$707,'Faturamento NNE'!$E$2:$E$707,'Infos Relatório'!$B$406,'Faturamento NNE'!$F$2:$F$707,'Infos Relatório'!$B435,'Faturamento NNE'!$AA$2:$AA$707,'Infos Relatório'!C$1)</f>
        <v>0</v>
      </c>
      <c r="F435" s="544">
        <f>SUMIFS('Faturamento NNE'!$P$2:$P$707,'Faturamento NNE'!$E$2:$E$707,'Infos Relatório'!$B$406,'Faturamento NNE'!$F$2:$F$707,'Infos Relatório'!$B435,'Faturamento NNE'!$AA$2:$AA$707,'Infos Relatório'!C$1,'Faturamento NNE'!$U$2:$U$707,"Sim")+SUMIFS('Faturamento NNE'!$Q$2:$Q$707,'Faturamento NNE'!$E$2:$E$707,'Infos Relatório'!$B$406,'Faturamento NNE'!$F$2:$F$707,'Infos Relatório'!$B435,'Faturamento NNE'!$AA$2:$AA$707,'Infos Relatório'!C$1,'Faturamento NNE'!$U$2:$U$707,"Sim")</f>
        <v>0</v>
      </c>
      <c r="G435" s="283" t="e">
        <f t="shared" si="144"/>
        <v>#DIV/0!</v>
      </c>
      <c r="H435" s="545">
        <f>SUMIFS('Faturamento NNE'!$I$2:$I$707,'Faturamento NNE'!$E$2:$E$707,'Infos Relatório'!$B$406,'Faturamento NNE'!$F$2:$F$707,'Infos Relatório'!$B435,'Faturamento NNE'!$AA$2:$AA$707,'Infos Relatório'!C$1)</f>
        <v>0</v>
      </c>
      <c r="I435" s="541">
        <f>COUNTIFS('Faturamento NNE'!$E$2:$E$707,'Infos Relatório'!$B$406,'Faturamento NNE'!$F$2:$F$707,'Infos Relatório'!$B435,'Faturamento NNE'!$AA$2:$AA$707,'Infos Relatório'!I$1)</f>
        <v>0</v>
      </c>
      <c r="J435" s="542">
        <f>SUMIFS('Faturamento NNE'!$H$2:$H$707,'Faturamento NNE'!$E$2:$E$707,'Infos Relatório'!$B$406,'Faturamento NNE'!$F$2:$F$707,'Infos Relatório'!$B435,'Faturamento NNE'!$AA$2:$AA$707,'Infos Relatório'!I$1)</f>
        <v>0</v>
      </c>
      <c r="K435" s="543">
        <f>SUMIFS('Faturamento NNE'!$K$2:$K$707,'Faturamento NNE'!$E$2:$E$707,'Infos Relatório'!$B$406,'Faturamento NNE'!$F$2:$F$707,'Infos Relatório'!$B435,'Faturamento NNE'!$AA$2:$AA$707,'Infos Relatório'!I$1)</f>
        <v>0</v>
      </c>
      <c r="L435" s="544">
        <f>SUMIFS('Faturamento NNE'!$P$2:$P$707,'Faturamento NNE'!$E$2:$E$707,'Infos Relatório'!$B$406,'Faturamento NNE'!$F$2:$F$707,'Infos Relatório'!$B435,'Faturamento NNE'!$AA$2:$AA$707,'Infos Relatório'!I$1,'Faturamento NNE'!$U$2:$U$707,"Sim")+SUMIFS('Faturamento NNE'!$Q$2:$Q$707,'Faturamento NNE'!$E$2:$E$707,'Infos Relatório'!$B$406,'Faturamento NNE'!$F$2:$F$707,'Infos Relatório'!$B435,'Faturamento NNE'!$AA$2:$AA$707,'Infos Relatório'!I$1,'Faturamento NNE'!$U$2:$U$707,"Sim")</f>
        <v>0</v>
      </c>
      <c r="M435" s="283" t="e">
        <f t="shared" si="145"/>
        <v>#DIV/0!</v>
      </c>
      <c r="N435" s="545">
        <f>SUMIFS('Faturamento NNE'!$I$2:$I$707,'Faturamento NNE'!$E$2:$E$707,'Infos Relatório'!$B$406,'Faturamento NNE'!$F$2:$F$707,'Infos Relatório'!$B435,'Faturamento NNE'!$AA$2:$AA$707,'Infos Relatório'!I$1)</f>
        <v>0</v>
      </c>
      <c r="O435" s="541">
        <f>COUNTIFS('Faturamento NNE'!$E$2:$E$707,'Infos Relatório'!$B$406,'Faturamento NNE'!$F$2:$F$707,'Infos Relatório'!$B435,'Faturamento NNE'!$AA$2:$AA$707,'Infos Relatório'!O$1)</f>
        <v>0</v>
      </c>
      <c r="P435" s="542">
        <f>SUMIFS('Faturamento NNE'!$H$2:$H$707,'Faturamento NNE'!$E$2:$E$707,'Infos Relatório'!$B$406,'Faturamento NNE'!$F$2:$F$707,'Infos Relatório'!$B435,'Faturamento NNE'!$AA$2:$AA$707,'Infos Relatório'!O$1)</f>
        <v>0</v>
      </c>
      <c r="Q435" s="542">
        <f>SUMIFS('Faturamento NNE'!$K$2:$K$707,'Faturamento NNE'!$E$2:$E$707,'Infos Relatório'!$B$406,'Faturamento NNE'!$F$2:$F$707,'Infos Relatório'!$B435,'Faturamento NNE'!$AA$2:$AA$707,'Infos Relatório'!O$1)</f>
        <v>0</v>
      </c>
      <c r="R435" s="546">
        <f>SUMIFS('Faturamento NNE'!$P$2:$P$707,'Faturamento NNE'!$E$2:$E$707,'Infos Relatório'!$B$406,'Faturamento NNE'!$F$2:$F$707,'Infos Relatório'!$B435,'Faturamento NNE'!$AA$2:$AA$707,'Infos Relatório'!O$1,'Faturamento NNE'!$U$2:$U$707,"Sim")+SUMIFS('Faturamento NNE'!$Q$2:$Q$707,'Faturamento NNE'!$E$2:$E$707,'Infos Relatório'!$B$406,'Faturamento NNE'!$F$2:$F$707,'Infos Relatório'!$B435,'Faturamento NNE'!$AA$2:$AA$707,'Infos Relatório'!O$1,'Faturamento NNE'!$U$2:$U$707,"Sim")</f>
        <v>0</v>
      </c>
      <c r="S435" s="227" t="e">
        <f t="shared" si="146"/>
        <v>#DIV/0!</v>
      </c>
      <c r="T435" s="545">
        <f>SUMIFS('Faturamento NNE'!$I$2:$I$707,'Faturamento NNE'!$E$2:$E$707,'Infos Relatório'!$B$406,'Faturamento NNE'!$F$2:$F$707,'Infos Relatório'!$B435,'Faturamento NNE'!$AA$2:$AA$707,'Infos Relatório'!O$1)</f>
        <v>0</v>
      </c>
      <c r="U435" s="541">
        <f>COUNTIFS('Faturamento NNE'!$E$2:$E$707,'Infos Relatório'!$B$406,'Faturamento NNE'!$F$2:$F$707,'Infos Relatório'!$B435,'Faturamento NNE'!$AA$2:$AA$707,'Infos Relatório'!U$1)</f>
        <v>0</v>
      </c>
      <c r="V435" s="542">
        <f>SUMIFS('Faturamento NNE'!$H$2:$H$707,'Faturamento NNE'!$E$2:$E$707,'Infos Relatório'!$B$406,'Faturamento NNE'!$F$2:$F$707,'Infos Relatório'!$B435,'Faturamento NNE'!$AA$2:$AA$707,'Infos Relatório'!U$1)</f>
        <v>0</v>
      </c>
      <c r="W435" s="542">
        <f>SUMIFS('Faturamento NNE'!$K$2:$K$707,'Faturamento NNE'!$E$2:$E$707,'Infos Relatório'!$B$406,'Faturamento NNE'!$F$2:$F$707,'Infos Relatório'!$B435,'Faturamento NNE'!$AA$2:$AA$707,'Infos Relatório'!U$1)</f>
        <v>0</v>
      </c>
      <c r="X435" s="546">
        <f>SUMIFS('Faturamento NNE'!$P$2:$P$707,'Faturamento NNE'!$E$2:$E$707,'Infos Relatório'!$B$406,'Faturamento NNE'!$F$2:$F$707,'Infos Relatório'!$B435,'Faturamento NNE'!$AA$2:$AA$707,'Infos Relatório'!U$1,'Faturamento NNE'!$U$2:$U$707,"Sim")+SUMIFS('Faturamento NNE'!$Q$2:$Q$707,'Faturamento NNE'!$E$2:$E$707,'Infos Relatório'!$B$406,'Faturamento NNE'!$F$2:$F$707,'Infos Relatório'!$B435,'Faturamento NNE'!$AA$2:$AA$707,'Infos Relatório'!U$1,'Faturamento NNE'!$U$2:$U$707,"Sim")</f>
        <v>0</v>
      </c>
      <c r="Y435" s="227" t="e">
        <f t="shared" si="147"/>
        <v>#DIV/0!</v>
      </c>
      <c r="Z435" s="545">
        <f>SUMIFS('Faturamento NNE'!$I$2:$I$707,'Faturamento NNE'!$E$2:$E$707,'Infos Relatório'!$B$406,'Faturamento NNE'!$F$2:$F$707,'Infos Relatório'!$B435,'Faturamento NNE'!$AA$2:$AA$707,'Infos Relatório'!U$1)</f>
        <v>0</v>
      </c>
      <c r="AA435" s="541">
        <f>COUNTIFS('Faturamento NNE'!$E$2:$E$707,'Infos Relatório'!$B$406,'Faturamento NNE'!$F$2:$F$707,'Infos Relatório'!$B435,'Faturamento NNE'!$AA$2:$AA$707,'Infos Relatório'!AA$1)</f>
        <v>0</v>
      </c>
      <c r="AB435" s="542">
        <f>SUMIFS('Faturamento NNE'!$H$2:$H$707,'Faturamento NNE'!$E$2:$E$707,'Infos Relatório'!$B$406,'Faturamento NNE'!$F$2:$F$707,'Infos Relatório'!$B435,'Faturamento NNE'!$AA$2:$AA$707,'Infos Relatório'!AA$1)</f>
        <v>0</v>
      </c>
      <c r="AC435" s="542">
        <f>SUMIFS('Faturamento NNE'!$K$2:$K$707,'Faturamento NNE'!$E$2:$E$707,'Infos Relatório'!$B$406,'Faturamento NNE'!$F$2:$F$707,'Infos Relatório'!$B435,'Faturamento NNE'!$AA$2:$AA$707,'Infos Relatório'!AA$1)</f>
        <v>0</v>
      </c>
      <c r="AD435" s="546">
        <f>SUMIFS('Faturamento NNE'!$P$2:$P$707,'Faturamento NNE'!$E$2:$E$707,'Infos Relatório'!$B$406,'Faturamento NNE'!$F$2:$F$707,'Infos Relatório'!$B435,'Faturamento NNE'!$AA$2:$AA$707,'Infos Relatório'!AA$1,'Faturamento NNE'!$U$2:$U$707,"Sim")+SUMIFS('Faturamento NNE'!$Q$2:$Q$707,'Faturamento NNE'!$E$2:$E$707,'Infos Relatório'!$B$406,'Faturamento NNE'!$F$2:$F$707,'Infos Relatório'!$B435,'Faturamento NNE'!$AA$2:$AA$707,'Infos Relatório'!AA$1,'Faturamento NNE'!$U$2:$U$707,"Sim")</f>
        <v>0</v>
      </c>
      <c r="AE435" s="227" t="e">
        <f t="shared" si="148"/>
        <v>#DIV/0!</v>
      </c>
      <c r="AF435" s="545">
        <f>SUMIFS('Faturamento NNE'!$I$2:$I$707,'Faturamento NNE'!$E$2:$E$707,'Infos Relatório'!$B$406,'Faturamento NNE'!$F$2:$F$707,'Infos Relatório'!$B435,'Faturamento NNE'!$AA$2:$AA$707,'Infos Relatório'!AA$1)</f>
        <v>0</v>
      </c>
      <c r="AG435" s="541">
        <f>COUNTIFS('Faturamento NNE'!$E$2:$E$707,'Infos Relatório'!$B$406,'Faturamento NNE'!$F$2:$F$707,'Infos Relatório'!$B435,'Faturamento NNE'!$AA$2:$AA$707,'Infos Relatório'!AG$1)</f>
        <v>0</v>
      </c>
      <c r="AH435" s="542">
        <f>SUMIFS('Faturamento NNE'!$H$2:$H$707,'Faturamento NNE'!$E$2:$E$707,'Infos Relatório'!$B$406,'Faturamento NNE'!$F$2:$F$707,'Infos Relatório'!$B435,'Faturamento NNE'!$AA$2:$AA$707,'Infos Relatório'!AG$1)</f>
        <v>0</v>
      </c>
      <c r="AI435" s="542">
        <f>SUMIFS('Faturamento NNE'!$K$2:$K$707,'Faturamento NNE'!$E$2:$E$707,'Infos Relatório'!$B$406,'Faturamento NNE'!$F$2:$F$707,'Infos Relatório'!$B435,'Faturamento NNE'!$AA$2:$AA$707,'Infos Relatório'!AG$1)</f>
        <v>0</v>
      </c>
      <c r="AJ435" s="546">
        <f>SUMIFS('Faturamento NNE'!$P$2:$P$707,'Faturamento NNE'!$E$2:$E$707,'Infos Relatório'!$B$406,'Faturamento NNE'!$F$2:$F$707,'Infos Relatório'!$B435,'Faturamento NNE'!$AA$2:$AA$707,'Infos Relatório'!AG$1,'Faturamento NNE'!$U$2:$U$707,"Sim")+SUMIFS('Faturamento NNE'!$Q$2:$Q$707,'Faturamento NNE'!$E$2:$E$707,'Infos Relatório'!$B$406,'Faturamento NNE'!$F$2:$F$707,'Infos Relatório'!$B435,'Faturamento NNE'!$AA$2:$AA$707,'Infos Relatório'!AG$1,'Faturamento NNE'!$U$2:$U$707,"Sim")</f>
        <v>0</v>
      </c>
      <c r="AK435" s="227" t="e">
        <f t="shared" si="149"/>
        <v>#DIV/0!</v>
      </c>
      <c r="AL435" s="545">
        <f>SUMIFS('Faturamento NNE'!$I$2:$I$707,'Faturamento NNE'!$E$2:$E$707,'Infos Relatório'!$B$406,'Faturamento NNE'!$F$2:$F$707,'Infos Relatório'!$B435,'Faturamento NNE'!$AA$2:$AA$707,'Infos Relatório'!AG$1)</f>
        <v>0</v>
      </c>
      <c r="AM435" s="541">
        <f>COUNTIFS('Faturamento NNE'!$E$2:$E$707,'Infos Relatório'!$B$406,'Faturamento NNE'!$F$2:$F$707,'Infos Relatório'!$B435,'Faturamento NNE'!$AA$2:$AA$707,'Infos Relatório'!AM$1)</f>
        <v>0</v>
      </c>
      <c r="AN435" s="542">
        <f>SUMIFS('Faturamento NNE'!$H$2:$H$707,'Faturamento NNE'!$E$2:$E$707,'Infos Relatório'!$B$406,'Faturamento NNE'!$F$2:$F$707,'Infos Relatório'!$B435,'Faturamento NNE'!$AA$2:$AA$707,'Infos Relatório'!AM$1)</f>
        <v>0</v>
      </c>
      <c r="AO435" s="542">
        <f>SUMIFS('Faturamento NNE'!$K$2:$K$707,'Faturamento NNE'!$E$2:$E$707,'Infos Relatório'!$B$406,'Faturamento NNE'!$F$2:$F$707,'Infos Relatório'!$B435,'Faturamento NNE'!$AA$2:$AA$707,'Infos Relatório'!AM$1)</f>
        <v>0</v>
      </c>
      <c r="AP435" s="546">
        <f>SUMIFS('Faturamento NNE'!$P$2:$P$707,'Faturamento NNE'!$E$2:$E$707,'Infos Relatório'!$B$406,'Faturamento NNE'!$F$2:$F$707,'Infos Relatório'!$B435,'Faturamento NNE'!$AA$2:$AA$707,'Infos Relatório'!AM$1,'Faturamento NNE'!$U$2:$U$707,"Sim")+SUMIFS('Faturamento NNE'!$Q$2:$Q$707,'Faturamento NNE'!$E$2:$E$707,'Infos Relatório'!$B$406,'Faturamento NNE'!$F$2:$F$707,'Infos Relatório'!$B435,'Faturamento NNE'!$AA$2:$AA$707,'Infos Relatório'!AM$1,'Faturamento NNE'!$U$2:$U$707,"Sim")</f>
        <v>0</v>
      </c>
      <c r="AQ435" s="227" t="e">
        <f t="shared" si="150"/>
        <v>#DIV/0!</v>
      </c>
      <c r="AR435" s="545">
        <f>SUMIFS('Faturamento NNE'!$I$2:$I$707,'Faturamento NNE'!$E$2:$E$707,'Infos Relatório'!$B$406,'Faturamento NNE'!$F$2:$F$707,'Infos Relatório'!$B435,'Faturamento NNE'!$AA$2:$AA$707,'Infos Relatório'!AM$1)</f>
        <v>0</v>
      </c>
      <c r="AS435" s="541">
        <f>COUNTIFS('Faturamento NNE'!$E$2:$E$707,'Infos Relatório'!$B$406,'Faturamento NNE'!$F$2:$F$707,'Infos Relatório'!$B435,'Faturamento NNE'!$AA$2:$AA$707,'Infos Relatório'!AS$1)</f>
        <v>0</v>
      </c>
      <c r="AT435" s="542">
        <f>SUMIFS('Faturamento NNE'!$H$2:$H$707,'Faturamento NNE'!$E$2:$E$707,'Infos Relatório'!$B$406,'Faturamento NNE'!$F$2:$F$707,'Infos Relatório'!$B435,'Faturamento NNE'!$AA$2:$AA$707,'Infos Relatório'!AS$1)</f>
        <v>0</v>
      </c>
      <c r="AU435" s="542">
        <f>SUMIFS('Faturamento NNE'!$K$2:$K$707,'Faturamento NNE'!$E$2:$E$707,'Infos Relatório'!$B$406,'Faturamento NNE'!$F$2:$F$707,'Infos Relatório'!$B435,'Faturamento NNE'!$AA$2:$AA$707,'Infos Relatório'!AS$1)</f>
        <v>0</v>
      </c>
      <c r="AV435" s="546">
        <f>SUMIFS('Faturamento NNE'!$P$2:$P$707,'Faturamento NNE'!$E$2:$E$707,'Infos Relatório'!$B$406,'Faturamento NNE'!$F$2:$F$707,'Infos Relatório'!$B435,'Faturamento NNE'!$AA$2:$AA$707,'Infos Relatório'!AS$1,'Faturamento NNE'!$U$2:$U$707,"Sim")+SUMIFS('Faturamento NNE'!$Q$2:$Q$707,'Faturamento NNE'!$E$2:$E$707,'Infos Relatório'!$B$406,'Faturamento NNE'!$F$2:$F$707,'Infos Relatório'!$B435,'Faturamento NNE'!$AA$2:$AA$707,'Infos Relatório'!AS$1,'Faturamento NNE'!$U$2:$U$707,"Sim")</f>
        <v>0</v>
      </c>
      <c r="AW435" s="227" t="e">
        <f t="shared" si="151"/>
        <v>#DIV/0!</v>
      </c>
      <c r="AX435" s="545">
        <f>SUMIFS('Faturamento NNE'!$I$2:$I$707,'Faturamento NNE'!$E$2:$E$707,'Infos Relatório'!$B$406,'Faturamento NNE'!$F$2:$F$707,'Infos Relatório'!$B435,'Faturamento NNE'!$AA$2:$AA$707,'Infos Relatório'!AS$1)</f>
        <v>0</v>
      </c>
      <c r="AY435" s="541">
        <f>COUNTIFS('Faturamento NNE'!$E$2:$E$707,'Infos Relatório'!$B$406,'Faturamento NNE'!$F$2:$F$707,'Infos Relatório'!$B435,'Faturamento NNE'!$AA$2:$AA$707,'Infos Relatório'!AY$1)</f>
        <v>0</v>
      </c>
      <c r="AZ435" s="542">
        <f>SUMIFS('Faturamento NNE'!$H$2:$H$707,'Faturamento NNE'!$E$2:$E$707,'Infos Relatório'!$B$406,'Faturamento NNE'!$F$2:$F$707,'Infos Relatório'!$B435,'Faturamento NNE'!$AA$2:$AA$707,'Infos Relatório'!AY$1)</f>
        <v>0</v>
      </c>
      <c r="BA435" s="542">
        <f>SUMIFS('Faturamento NNE'!$K$2:$K$707,'Faturamento NNE'!$E$2:$E$707,'Infos Relatório'!$B$406,'Faturamento NNE'!$F$2:$F$707,'Infos Relatório'!$B435,'Faturamento NNE'!$AA$2:$AA$707,'Infos Relatório'!AY$1)</f>
        <v>0</v>
      </c>
      <c r="BB435" s="546">
        <f>SUMIFS('Faturamento NNE'!$P$2:$P$707,'Faturamento NNE'!$E$2:$E$707,'Infos Relatório'!$B$406,'Faturamento NNE'!$F$2:$F$707,'Infos Relatório'!$B435,'Faturamento NNE'!$AA$2:$AA$707,'Infos Relatório'!AY$1,'Faturamento NNE'!$U$2:$U$707,"Sim")+SUMIFS('Faturamento NNE'!$Q$2:$Q$707,'Faturamento NNE'!$E$2:$E$707,'Infos Relatório'!$B$406,'Faturamento NNE'!$F$2:$F$707,'Infos Relatório'!$B435,'Faturamento NNE'!$AA$2:$AA$707,'Infos Relatório'!AY$1,'Faturamento NNE'!$U$2:$U$707,"Sim")</f>
        <v>0</v>
      </c>
      <c r="BC435" s="227" t="e">
        <f t="shared" si="152"/>
        <v>#DIV/0!</v>
      </c>
      <c r="BD435" s="545">
        <f>SUMIFS('Faturamento NNE'!$I$2:$I$707,'Faturamento NNE'!$E$2:$E$707,'Infos Relatório'!$B$406,'Faturamento NNE'!$F$2:$F$707,'Infos Relatório'!$B435,'Faturamento NNE'!$AA$2:$AA$707,'Infos Relatório'!AY$1)</f>
        <v>0</v>
      </c>
      <c r="BE435" s="541">
        <f>COUNTIFS('Faturamento NNE'!$E$2:$E$707,'Infos Relatório'!$B$406,'Faturamento NNE'!$F$2:$F$707,'Infos Relatório'!$B435,'Faturamento NNE'!$AA$2:$AA$707,'Infos Relatório'!BE$1)</f>
        <v>0</v>
      </c>
      <c r="BF435" s="542">
        <f>SUMIFS('Faturamento NNE'!$H$2:$H$707,'Faturamento NNE'!$E$2:$E$707,'Infos Relatório'!$B$406,'Faturamento NNE'!$F$2:$F$707,'Infos Relatório'!$B435,'Faturamento NNE'!$AA$2:$AA$707,'Infos Relatório'!BE$1)</f>
        <v>0</v>
      </c>
      <c r="BG435" s="542">
        <f>SUMIFS('Faturamento NNE'!$K$2:$K$707,'Faturamento NNE'!$E$2:$E$707,'Infos Relatório'!$B$406,'Faturamento NNE'!$F$2:$F$707,'Infos Relatório'!$B435,'Faturamento NNE'!$AA$2:$AA$707,'Infos Relatório'!BE$1)</f>
        <v>0</v>
      </c>
      <c r="BH435" s="546">
        <f>SUMIFS('Faturamento NNE'!$P$2:$P$707,'Faturamento NNE'!$E$2:$E$707,'Infos Relatório'!$B$406,'Faturamento NNE'!$F$2:$F$707,'Infos Relatório'!$B435,'Faturamento NNE'!$AA$2:$AA$707,'Infos Relatório'!BE$1,'Faturamento NNE'!$U$2:$U$707,"Sim")+SUMIFS('Faturamento NNE'!$Q$2:$Q$707,'Faturamento NNE'!$E$2:$E$707,'Infos Relatório'!$B$406,'Faturamento NNE'!$F$2:$F$707,'Infos Relatório'!$B435,'Faturamento NNE'!$AA$2:$AA$707,'Infos Relatório'!BE$1,'Faturamento NNE'!$U$2:$U$707,"Sim")</f>
        <v>0</v>
      </c>
      <c r="BI435" s="227" t="e">
        <f t="shared" si="153"/>
        <v>#DIV/0!</v>
      </c>
      <c r="BJ435" s="545">
        <f>SUMIFS('Faturamento NNE'!$I$2:$I$707,'Faturamento NNE'!$E$2:$E$707,'Infos Relatório'!$B$406,'Faturamento NNE'!$F$2:$F$707,'Infos Relatório'!$B435,'Faturamento NNE'!$AA$2:$AA$707,'Infos Relatório'!BE$1)</f>
        <v>0</v>
      </c>
      <c r="BK435" s="541">
        <f>COUNTIFS('Faturamento NNE'!$E$2:$E$707,'Infos Relatório'!$B$406,'Faturamento NNE'!$F$2:$F$707,'Infos Relatório'!$B435,'Faturamento NNE'!$AA$2:$AA$707,'Infos Relatório'!BK$1)</f>
        <v>0</v>
      </c>
      <c r="BL435" s="542">
        <f>SUMIFS('Faturamento NNE'!$H$2:$H$707,'Faturamento NNE'!$E$2:$E$707,'Infos Relatório'!$B$406,'Faturamento NNE'!$F$2:$F$707,'Infos Relatório'!$B435,'Faturamento NNE'!$AA$2:$AA$707,'Infos Relatório'!BK$1)</f>
        <v>0</v>
      </c>
      <c r="BM435" s="542">
        <f>SUMIFS('Faturamento NNE'!$K$2:$K$707,'Faturamento NNE'!$E$2:$E$707,'Infos Relatório'!$B$406,'Faturamento NNE'!$F$2:$F$707,'Infos Relatório'!$B435,'Faturamento NNE'!$AA$2:$AA$707,'Infos Relatório'!BK$1)</f>
        <v>0</v>
      </c>
      <c r="BN435" s="546">
        <f>SUMIFS('Faturamento NNE'!$P$2:$P$707,'Faturamento NNE'!$E$2:$E$707,'Infos Relatório'!$B$406,'Faturamento NNE'!$F$2:$F$707,'Infos Relatório'!$B435,'Faturamento NNE'!$AA$2:$AA$707,'Infos Relatório'!BK$1,'Faturamento NNE'!$U$2:$U$707,"Sim")+SUMIFS('Faturamento NNE'!$Q$2:$Q$707,'Faturamento NNE'!$E$2:$E$707,'Infos Relatório'!$B$406,'Faturamento NNE'!$F$2:$F$707,'Infos Relatório'!$B435,'Faturamento NNE'!$AA$2:$AA$707,'Infos Relatório'!BK$1,'Faturamento NNE'!$U$2:$U$707,"Sim")</f>
        <v>0</v>
      </c>
      <c r="BO435" s="227" t="e">
        <f t="shared" si="154"/>
        <v>#DIV/0!</v>
      </c>
      <c r="BP435" s="545">
        <f>SUMIFS('Faturamento NNE'!$I$2:$I$707,'Faturamento NNE'!$E$2:$E$707,'Infos Relatório'!$B$406,'Faturamento NNE'!$F$2:$F$707,'Infos Relatório'!$B435,'Faturamento NNE'!$AA$2:$AA$707,'Infos Relatório'!BK$1)</f>
        <v>0</v>
      </c>
      <c r="BQ435" s="541">
        <f>COUNTIFS('Faturamento NNE'!$E$2:$E$707,'Infos Relatório'!$B$406,'Faturamento NNE'!$F$2:$F$707,'Infos Relatório'!$B435,'Faturamento NNE'!$AA$2:$AA$707,'Infos Relatório'!BQ$1)</f>
        <v>0</v>
      </c>
      <c r="BR435" s="542">
        <f>SUMIFS('Faturamento NNE'!$H$2:$H$707,'Faturamento NNE'!$E$2:$E$707,'Infos Relatório'!$B$406,'Faturamento NNE'!$F$2:$F$707,'Infos Relatório'!$B435,'Faturamento NNE'!$AA$2:$AA$707,'Infos Relatório'!BQ$1)</f>
        <v>0</v>
      </c>
      <c r="BS435" s="542">
        <f>SUMIFS('Faturamento NNE'!$K$2:$K$707,'Faturamento NNE'!$E$2:$E$707,'Infos Relatório'!$B$406,'Faturamento NNE'!$F$2:$F$707,'Infos Relatório'!$B435,'Faturamento NNE'!$AA$2:$AA$707,'Infos Relatório'!BQ$1)</f>
        <v>0</v>
      </c>
      <c r="BT435" s="546">
        <f>SUMIFS('Faturamento NNE'!$P$2:$P$707,'Faturamento NNE'!$E$2:$E$707,'Infos Relatório'!$B$406,'Faturamento NNE'!$F$2:$F$707,'Infos Relatório'!$B435,'Faturamento NNE'!$AA$2:$AA$707,'Infos Relatório'!BQ$1,'Faturamento NNE'!$U$2:$U$707,"Sim")+SUMIFS('Faturamento NNE'!$Q$2:$Q$707,'Faturamento NNE'!$E$2:$E$707,'Infos Relatório'!$B$406,'Faturamento NNE'!$F$2:$F$707,'Infos Relatório'!$B435,'Faturamento NNE'!$AA$2:$AA$707,'Infos Relatório'!BQ$1,'Faturamento NNE'!$U$2:$U$707,"Sim")</f>
        <v>0</v>
      </c>
      <c r="BU435" s="227" t="e">
        <f t="shared" si="155"/>
        <v>#DIV/0!</v>
      </c>
      <c r="BV435" s="545">
        <f>SUMIFS('Faturamento NNE'!$I$2:$I$707,'Faturamento NNE'!$E$2:$E$707,'Infos Relatório'!$B$406,'Faturamento NNE'!$F$2:$F$707,'Infos Relatório'!$B435,'Faturamento NNE'!$AA$2:$AA$707,'Infos Relatório'!BQ$1)</f>
        <v>0</v>
      </c>
    </row>
    <row r="436" spans="2:74">
      <c r="B436" s="217" t="s">
        <v>159</v>
      </c>
      <c r="C436" s="541">
        <f>COUNTIFS('Faturamento NNE'!$E$2:$E$707,'Infos Relatório'!$B$406,'Faturamento NNE'!$F$2:$F$707,'Infos Relatório'!$B436,'Faturamento NNE'!$AA$2:$AA$707,'Infos Relatório'!C$1)</f>
        <v>0</v>
      </c>
      <c r="D436" s="542">
        <f>SUMIFS('Faturamento NNE'!$H$2:$H$707,'Faturamento NNE'!$E$2:$E$707,'Infos Relatório'!$B$406,'Faturamento NNE'!$F$2:$F$707,'Infos Relatório'!$B436,'Faturamento NNE'!$AA$2:$AA$707,'Infos Relatório'!C$1)</f>
        <v>0</v>
      </c>
      <c r="E436" s="543">
        <f>SUMIFS('Faturamento NNE'!$K$2:$K$707,'Faturamento NNE'!$E$2:$E$707,'Infos Relatório'!$B$406,'Faturamento NNE'!$F$2:$F$707,'Infos Relatório'!$B436,'Faturamento NNE'!$AA$2:$AA$707,'Infos Relatório'!C$1)</f>
        <v>0</v>
      </c>
      <c r="F436" s="544">
        <f>SUMIFS('Faturamento NNE'!$P$2:$P$707,'Faturamento NNE'!$E$2:$E$707,'Infos Relatório'!$B$406,'Faturamento NNE'!$F$2:$F$707,'Infos Relatório'!$B436,'Faturamento NNE'!$AA$2:$AA$707,'Infos Relatório'!C$1,'Faturamento NNE'!$U$2:$U$707,"Sim")+SUMIFS('Faturamento NNE'!$Q$2:$Q$707,'Faturamento NNE'!$E$2:$E$707,'Infos Relatório'!$B$406,'Faturamento NNE'!$F$2:$F$707,'Infos Relatório'!$B436,'Faturamento NNE'!$AA$2:$AA$707,'Infos Relatório'!C$1,'Faturamento NNE'!$U$2:$U$707,"Sim")</f>
        <v>0</v>
      </c>
      <c r="G436" s="283" t="e">
        <f t="shared" si="144"/>
        <v>#DIV/0!</v>
      </c>
      <c r="H436" s="545">
        <f>SUMIFS('Faturamento NNE'!$I$2:$I$707,'Faturamento NNE'!$E$2:$E$707,'Infos Relatório'!$B$406,'Faturamento NNE'!$F$2:$F$707,'Infos Relatório'!$B436,'Faturamento NNE'!$AA$2:$AA$707,'Infos Relatório'!C$1)</f>
        <v>0</v>
      </c>
      <c r="I436" s="541">
        <f>COUNTIFS('Faturamento NNE'!$E$2:$E$707,'Infos Relatório'!$B$406,'Faturamento NNE'!$F$2:$F$707,'Infos Relatório'!$B436,'Faturamento NNE'!$AA$2:$AA$707,'Infos Relatório'!I$1)</f>
        <v>0</v>
      </c>
      <c r="J436" s="542">
        <f>SUMIFS('Faturamento NNE'!$H$2:$H$707,'Faturamento NNE'!$E$2:$E$707,'Infos Relatório'!$B$406,'Faturamento NNE'!$F$2:$F$707,'Infos Relatório'!$B436,'Faturamento NNE'!$AA$2:$AA$707,'Infos Relatório'!I$1)</f>
        <v>0</v>
      </c>
      <c r="K436" s="543">
        <f>SUMIFS('Faturamento NNE'!$K$2:$K$707,'Faturamento NNE'!$E$2:$E$707,'Infos Relatório'!$B$406,'Faturamento NNE'!$F$2:$F$707,'Infos Relatório'!$B436,'Faturamento NNE'!$AA$2:$AA$707,'Infos Relatório'!I$1)</f>
        <v>0</v>
      </c>
      <c r="L436" s="544">
        <f>SUMIFS('Faturamento NNE'!$P$2:$P$707,'Faturamento NNE'!$E$2:$E$707,'Infos Relatório'!$B$406,'Faturamento NNE'!$F$2:$F$707,'Infos Relatório'!$B436,'Faturamento NNE'!$AA$2:$AA$707,'Infos Relatório'!I$1,'Faturamento NNE'!$U$2:$U$707,"Sim")+SUMIFS('Faturamento NNE'!$Q$2:$Q$707,'Faturamento NNE'!$E$2:$E$707,'Infos Relatório'!$B$406,'Faturamento NNE'!$F$2:$F$707,'Infos Relatório'!$B436,'Faturamento NNE'!$AA$2:$AA$707,'Infos Relatório'!I$1,'Faturamento NNE'!$U$2:$U$707,"Sim")</f>
        <v>0</v>
      </c>
      <c r="M436" s="283" t="e">
        <f t="shared" si="145"/>
        <v>#DIV/0!</v>
      </c>
      <c r="N436" s="545">
        <f>SUMIFS('Faturamento NNE'!$I$2:$I$707,'Faturamento NNE'!$E$2:$E$707,'Infos Relatório'!$B$406,'Faturamento NNE'!$F$2:$F$707,'Infos Relatório'!$B436,'Faturamento NNE'!$AA$2:$AA$707,'Infos Relatório'!I$1)</f>
        <v>0</v>
      </c>
      <c r="O436" s="541">
        <f>COUNTIFS('Faturamento NNE'!$E$2:$E$707,'Infos Relatório'!$B$406,'Faturamento NNE'!$F$2:$F$707,'Infos Relatório'!$B436,'Faturamento NNE'!$AA$2:$AA$707,'Infos Relatório'!O$1)</f>
        <v>0</v>
      </c>
      <c r="P436" s="542">
        <f>SUMIFS('Faturamento NNE'!$H$2:$H$707,'Faturamento NNE'!$E$2:$E$707,'Infos Relatório'!$B$406,'Faturamento NNE'!$F$2:$F$707,'Infos Relatório'!$B436,'Faturamento NNE'!$AA$2:$AA$707,'Infos Relatório'!O$1)</f>
        <v>0</v>
      </c>
      <c r="Q436" s="542">
        <f>SUMIFS('Faturamento NNE'!$K$2:$K$707,'Faturamento NNE'!$E$2:$E$707,'Infos Relatório'!$B$406,'Faturamento NNE'!$F$2:$F$707,'Infos Relatório'!$B436,'Faturamento NNE'!$AA$2:$AA$707,'Infos Relatório'!O$1)</f>
        <v>0</v>
      </c>
      <c r="R436" s="546">
        <f>SUMIFS('Faturamento NNE'!$P$2:$P$707,'Faturamento NNE'!$E$2:$E$707,'Infos Relatório'!$B$406,'Faturamento NNE'!$F$2:$F$707,'Infos Relatório'!$B436,'Faturamento NNE'!$AA$2:$AA$707,'Infos Relatório'!O$1,'Faturamento NNE'!$U$2:$U$707,"Sim")+SUMIFS('Faturamento NNE'!$Q$2:$Q$707,'Faturamento NNE'!$E$2:$E$707,'Infos Relatório'!$B$406,'Faturamento NNE'!$F$2:$F$707,'Infos Relatório'!$B436,'Faturamento NNE'!$AA$2:$AA$707,'Infos Relatório'!O$1,'Faturamento NNE'!$U$2:$U$707,"Sim")</f>
        <v>0</v>
      </c>
      <c r="S436" s="227" t="e">
        <f t="shared" si="146"/>
        <v>#DIV/0!</v>
      </c>
      <c r="T436" s="545">
        <f>SUMIFS('Faturamento NNE'!$I$2:$I$707,'Faturamento NNE'!$E$2:$E$707,'Infos Relatório'!$B$406,'Faturamento NNE'!$F$2:$F$707,'Infos Relatório'!$B436,'Faturamento NNE'!$AA$2:$AA$707,'Infos Relatório'!O$1)</f>
        <v>0</v>
      </c>
      <c r="U436" s="541">
        <f>COUNTIFS('Faturamento NNE'!$E$2:$E$707,'Infos Relatório'!$B$406,'Faturamento NNE'!$F$2:$F$707,'Infos Relatório'!$B436,'Faturamento NNE'!$AA$2:$AA$707,'Infos Relatório'!U$1)</f>
        <v>0</v>
      </c>
      <c r="V436" s="542">
        <f>SUMIFS('Faturamento NNE'!$H$2:$H$707,'Faturamento NNE'!$E$2:$E$707,'Infos Relatório'!$B$406,'Faturamento NNE'!$F$2:$F$707,'Infos Relatório'!$B436,'Faturamento NNE'!$AA$2:$AA$707,'Infos Relatório'!U$1)</f>
        <v>0</v>
      </c>
      <c r="W436" s="542">
        <f>SUMIFS('Faturamento NNE'!$K$2:$K$707,'Faturamento NNE'!$E$2:$E$707,'Infos Relatório'!$B$406,'Faturamento NNE'!$F$2:$F$707,'Infos Relatório'!$B436,'Faturamento NNE'!$AA$2:$AA$707,'Infos Relatório'!U$1)</f>
        <v>0</v>
      </c>
      <c r="X436" s="546">
        <f>SUMIFS('Faturamento NNE'!$P$2:$P$707,'Faturamento NNE'!$E$2:$E$707,'Infos Relatório'!$B$406,'Faturamento NNE'!$F$2:$F$707,'Infos Relatório'!$B436,'Faturamento NNE'!$AA$2:$AA$707,'Infos Relatório'!U$1,'Faturamento NNE'!$U$2:$U$707,"Sim")+SUMIFS('Faturamento NNE'!$Q$2:$Q$707,'Faturamento NNE'!$E$2:$E$707,'Infos Relatório'!$B$406,'Faturamento NNE'!$F$2:$F$707,'Infos Relatório'!$B436,'Faturamento NNE'!$AA$2:$AA$707,'Infos Relatório'!U$1,'Faturamento NNE'!$U$2:$U$707,"Sim")</f>
        <v>0</v>
      </c>
      <c r="Y436" s="227" t="e">
        <f t="shared" si="147"/>
        <v>#DIV/0!</v>
      </c>
      <c r="Z436" s="545">
        <f>SUMIFS('Faturamento NNE'!$I$2:$I$707,'Faturamento NNE'!$E$2:$E$707,'Infos Relatório'!$B$406,'Faturamento NNE'!$F$2:$F$707,'Infos Relatório'!$B436,'Faturamento NNE'!$AA$2:$AA$707,'Infos Relatório'!U$1)</f>
        <v>0</v>
      </c>
      <c r="AA436" s="541">
        <f>COUNTIFS('Faturamento NNE'!$E$2:$E$707,'Infos Relatório'!$B$406,'Faturamento NNE'!$F$2:$F$707,'Infos Relatório'!$B436,'Faturamento NNE'!$AA$2:$AA$707,'Infos Relatório'!AA$1)</f>
        <v>0</v>
      </c>
      <c r="AB436" s="542">
        <f>SUMIFS('Faturamento NNE'!$H$2:$H$707,'Faturamento NNE'!$E$2:$E$707,'Infos Relatório'!$B$406,'Faturamento NNE'!$F$2:$F$707,'Infos Relatório'!$B436,'Faturamento NNE'!$AA$2:$AA$707,'Infos Relatório'!AA$1)</f>
        <v>0</v>
      </c>
      <c r="AC436" s="542">
        <f>SUMIFS('Faturamento NNE'!$K$2:$K$707,'Faturamento NNE'!$E$2:$E$707,'Infos Relatório'!$B$406,'Faturamento NNE'!$F$2:$F$707,'Infos Relatório'!$B436,'Faturamento NNE'!$AA$2:$AA$707,'Infos Relatório'!AA$1)</f>
        <v>0</v>
      </c>
      <c r="AD436" s="546">
        <f>SUMIFS('Faturamento NNE'!$P$2:$P$707,'Faturamento NNE'!$E$2:$E$707,'Infos Relatório'!$B$406,'Faturamento NNE'!$F$2:$F$707,'Infos Relatório'!$B436,'Faturamento NNE'!$AA$2:$AA$707,'Infos Relatório'!AA$1,'Faturamento NNE'!$U$2:$U$707,"Sim")+SUMIFS('Faturamento NNE'!$Q$2:$Q$707,'Faturamento NNE'!$E$2:$E$707,'Infos Relatório'!$B$406,'Faturamento NNE'!$F$2:$F$707,'Infos Relatório'!$B436,'Faturamento NNE'!$AA$2:$AA$707,'Infos Relatório'!AA$1,'Faturamento NNE'!$U$2:$U$707,"Sim")</f>
        <v>0</v>
      </c>
      <c r="AE436" s="227" t="e">
        <f t="shared" si="148"/>
        <v>#DIV/0!</v>
      </c>
      <c r="AF436" s="545">
        <f>SUMIFS('Faturamento NNE'!$I$2:$I$707,'Faturamento NNE'!$E$2:$E$707,'Infos Relatório'!$B$406,'Faturamento NNE'!$F$2:$F$707,'Infos Relatório'!$B436,'Faturamento NNE'!$AA$2:$AA$707,'Infos Relatório'!AA$1)</f>
        <v>0</v>
      </c>
      <c r="AG436" s="541">
        <f>COUNTIFS('Faturamento NNE'!$E$2:$E$707,'Infos Relatório'!$B$406,'Faturamento NNE'!$F$2:$F$707,'Infos Relatório'!$B436,'Faturamento NNE'!$AA$2:$AA$707,'Infos Relatório'!AG$1)</f>
        <v>0</v>
      </c>
      <c r="AH436" s="542">
        <f>SUMIFS('Faturamento NNE'!$H$2:$H$707,'Faturamento NNE'!$E$2:$E$707,'Infos Relatório'!$B$406,'Faturamento NNE'!$F$2:$F$707,'Infos Relatório'!$B436,'Faturamento NNE'!$AA$2:$AA$707,'Infos Relatório'!AG$1)</f>
        <v>0</v>
      </c>
      <c r="AI436" s="542">
        <f>SUMIFS('Faturamento NNE'!$K$2:$K$707,'Faturamento NNE'!$E$2:$E$707,'Infos Relatório'!$B$406,'Faturamento NNE'!$F$2:$F$707,'Infos Relatório'!$B436,'Faturamento NNE'!$AA$2:$AA$707,'Infos Relatório'!AG$1)</f>
        <v>0</v>
      </c>
      <c r="AJ436" s="546">
        <f>SUMIFS('Faturamento NNE'!$P$2:$P$707,'Faturamento NNE'!$E$2:$E$707,'Infos Relatório'!$B$406,'Faturamento NNE'!$F$2:$F$707,'Infos Relatório'!$B436,'Faturamento NNE'!$AA$2:$AA$707,'Infos Relatório'!AG$1,'Faturamento NNE'!$U$2:$U$707,"Sim")+SUMIFS('Faturamento NNE'!$Q$2:$Q$707,'Faturamento NNE'!$E$2:$E$707,'Infos Relatório'!$B$406,'Faturamento NNE'!$F$2:$F$707,'Infos Relatório'!$B436,'Faturamento NNE'!$AA$2:$AA$707,'Infos Relatório'!AG$1,'Faturamento NNE'!$U$2:$U$707,"Sim")</f>
        <v>0</v>
      </c>
      <c r="AK436" s="227" t="e">
        <f t="shared" si="149"/>
        <v>#DIV/0!</v>
      </c>
      <c r="AL436" s="545">
        <f>SUMIFS('Faturamento NNE'!$I$2:$I$707,'Faturamento NNE'!$E$2:$E$707,'Infos Relatório'!$B$406,'Faturamento NNE'!$F$2:$F$707,'Infos Relatório'!$B436,'Faturamento NNE'!$AA$2:$AA$707,'Infos Relatório'!AG$1)</f>
        <v>0</v>
      </c>
      <c r="AM436" s="541">
        <f>COUNTIFS('Faturamento NNE'!$E$2:$E$707,'Infos Relatório'!$B$406,'Faturamento NNE'!$F$2:$F$707,'Infos Relatório'!$B436,'Faturamento NNE'!$AA$2:$AA$707,'Infos Relatório'!AM$1)</f>
        <v>0</v>
      </c>
      <c r="AN436" s="542">
        <f>SUMIFS('Faturamento NNE'!$H$2:$H$707,'Faturamento NNE'!$E$2:$E$707,'Infos Relatório'!$B$406,'Faturamento NNE'!$F$2:$F$707,'Infos Relatório'!$B436,'Faturamento NNE'!$AA$2:$AA$707,'Infos Relatório'!AM$1)</f>
        <v>0</v>
      </c>
      <c r="AO436" s="542">
        <f>SUMIFS('Faturamento NNE'!$K$2:$K$707,'Faturamento NNE'!$E$2:$E$707,'Infos Relatório'!$B$406,'Faturamento NNE'!$F$2:$F$707,'Infos Relatório'!$B436,'Faturamento NNE'!$AA$2:$AA$707,'Infos Relatório'!AM$1)</f>
        <v>0</v>
      </c>
      <c r="AP436" s="546">
        <f>SUMIFS('Faturamento NNE'!$P$2:$P$707,'Faturamento NNE'!$E$2:$E$707,'Infos Relatório'!$B$406,'Faturamento NNE'!$F$2:$F$707,'Infos Relatório'!$B436,'Faturamento NNE'!$AA$2:$AA$707,'Infos Relatório'!AM$1,'Faturamento NNE'!$U$2:$U$707,"Sim")+SUMIFS('Faturamento NNE'!$Q$2:$Q$707,'Faturamento NNE'!$E$2:$E$707,'Infos Relatório'!$B$406,'Faturamento NNE'!$F$2:$F$707,'Infos Relatório'!$B436,'Faturamento NNE'!$AA$2:$AA$707,'Infos Relatório'!AM$1,'Faturamento NNE'!$U$2:$U$707,"Sim")</f>
        <v>0</v>
      </c>
      <c r="AQ436" s="227" t="e">
        <f t="shared" si="150"/>
        <v>#DIV/0!</v>
      </c>
      <c r="AR436" s="545">
        <f>SUMIFS('Faturamento NNE'!$I$2:$I$707,'Faturamento NNE'!$E$2:$E$707,'Infos Relatório'!$B$406,'Faturamento NNE'!$F$2:$F$707,'Infos Relatório'!$B436,'Faturamento NNE'!$AA$2:$AA$707,'Infos Relatório'!AM$1)</f>
        <v>0</v>
      </c>
      <c r="AS436" s="541">
        <f>COUNTIFS('Faturamento NNE'!$E$2:$E$707,'Infos Relatório'!$B$406,'Faturamento NNE'!$F$2:$F$707,'Infos Relatório'!$B436,'Faturamento NNE'!$AA$2:$AA$707,'Infos Relatório'!AS$1)</f>
        <v>0</v>
      </c>
      <c r="AT436" s="542">
        <f>SUMIFS('Faturamento NNE'!$H$2:$H$707,'Faturamento NNE'!$E$2:$E$707,'Infos Relatório'!$B$406,'Faturamento NNE'!$F$2:$F$707,'Infos Relatório'!$B436,'Faturamento NNE'!$AA$2:$AA$707,'Infos Relatório'!AS$1)</f>
        <v>0</v>
      </c>
      <c r="AU436" s="542">
        <f>SUMIFS('Faturamento NNE'!$K$2:$K$707,'Faturamento NNE'!$E$2:$E$707,'Infos Relatório'!$B$406,'Faturamento NNE'!$F$2:$F$707,'Infos Relatório'!$B436,'Faturamento NNE'!$AA$2:$AA$707,'Infos Relatório'!AS$1)</f>
        <v>0</v>
      </c>
      <c r="AV436" s="546">
        <f>SUMIFS('Faturamento NNE'!$P$2:$P$707,'Faturamento NNE'!$E$2:$E$707,'Infos Relatório'!$B$406,'Faturamento NNE'!$F$2:$F$707,'Infos Relatório'!$B436,'Faturamento NNE'!$AA$2:$AA$707,'Infos Relatório'!AS$1,'Faturamento NNE'!$U$2:$U$707,"Sim")+SUMIFS('Faturamento NNE'!$Q$2:$Q$707,'Faturamento NNE'!$E$2:$E$707,'Infos Relatório'!$B$406,'Faturamento NNE'!$F$2:$F$707,'Infos Relatório'!$B436,'Faturamento NNE'!$AA$2:$AA$707,'Infos Relatório'!AS$1,'Faturamento NNE'!$U$2:$U$707,"Sim")</f>
        <v>0</v>
      </c>
      <c r="AW436" s="227" t="e">
        <f t="shared" si="151"/>
        <v>#DIV/0!</v>
      </c>
      <c r="AX436" s="545">
        <f>SUMIFS('Faturamento NNE'!$I$2:$I$707,'Faturamento NNE'!$E$2:$E$707,'Infos Relatório'!$B$406,'Faturamento NNE'!$F$2:$F$707,'Infos Relatório'!$B436,'Faturamento NNE'!$AA$2:$AA$707,'Infos Relatório'!AS$1)</f>
        <v>0</v>
      </c>
      <c r="AY436" s="541">
        <f>COUNTIFS('Faturamento NNE'!$E$2:$E$707,'Infos Relatório'!$B$406,'Faturamento NNE'!$F$2:$F$707,'Infos Relatório'!$B436,'Faturamento NNE'!$AA$2:$AA$707,'Infos Relatório'!AY$1)</f>
        <v>0</v>
      </c>
      <c r="AZ436" s="542">
        <f>SUMIFS('Faturamento NNE'!$H$2:$H$707,'Faturamento NNE'!$E$2:$E$707,'Infos Relatório'!$B$406,'Faturamento NNE'!$F$2:$F$707,'Infos Relatório'!$B436,'Faturamento NNE'!$AA$2:$AA$707,'Infos Relatório'!AY$1)</f>
        <v>0</v>
      </c>
      <c r="BA436" s="542">
        <f>SUMIFS('Faturamento NNE'!$K$2:$K$707,'Faturamento NNE'!$E$2:$E$707,'Infos Relatório'!$B$406,'Faturamento NNE'!$F$2:$F$707,'Infos Relatório'!$B436,'Faturamento NNE'!$AA$2:$AA$707,'Infos Relatório'!AY$1)</f>
        <v>0</v>
      </c>
      <c r="BB436" s="546">
        <f>SUMIFS('Faturamento NNE'!$P$2:$P$707,'Faturamento NNE'!$E$2:$E$707,'Infos Relatório'!$B$406,'Faturamento NNE'!$F$2:$F$707,'Infos Relatório'!$B436,'Faturamento NNE'!$AA$2:$AA$707,'Infos Relatório'!AY$1,'Faturamento NNE'!$U$2:$U$707,"Sim")+SUMIFS('Faturamento NNE'!$Q$2:$Q$707,'Faturamento NNE'!$E$2:$E$707,'Infos Relatório'!$B$406,'Faturamento NNE'!$F$2:$F$707,'Infos Relatório'!$B436,'Faturamento NNE'!$AA$2:$AA$707,'Infos Relatório'!AY$1,'Faturamento NNE'!$U$2:$U$707,"Sim")</f>
        <v>0</v>
      </c>
      <c r="BC436" s="227" t="e">
        <f t="shared" si="152"/>
        <v>#DIV/0!</v>
      </c>
      <c r="BD436" s="545">
        <f>SUMIFS('Faturamento NNE'!$I$2:$I$707,'Faturamento NNE'!$E$2:$E$707,'Infos Relatório'!$B$406,'Faturamento NNE'!$F$2:$F$707,'Infos Relatório'!$B436,'Faturamento NNE'!$AA$2:$AA$707,'Infos Relatório'!AY$1)</f>
        <v>0</v>
      </c>
      <c r="BE436" s="541">
        <f>COUNTIFS('Faturamento NNE'!$E$2:$E$707,'Infos Relatório'!$B$406,'Faturamento NNE'!$F$2:$F$707,'Infos Relatório'!$B436,'Faturamento NNE'!$AA$2:$AA$707,'Infos Relatório'!BE$1)</f>
        <v>0</v>
      </c>
      <c r="BF436" s="542">
        <f>SUMIFS('Faturamento NNE'!$H$2:$H$707,'Faturamento NNE'!$E$2:$E$707,'Infos Relatório'!$B$406,'Faturamento NNE'!$F$2:$F$707,'Infos Relatório'!$B436,'Faturamento NNE'!$AA$2:$AA$707,'Infos Relatório'!BE$1)</f>
        <v>0</v>
      </c>
      <c r="BG436" s="542">
        <f>SUMIFS('Faturamento NNE'!$K$2:$K$707,'Faturamento NNE'!$E$2:$E$707,'Infos Relatório'!$B$406,'Faturamento NNE'!$F$2:$F$707,'Infos Relatório'!$B436,'Faturamento NNE'!$AA$2:$AA$707,'Infos Relatório'!BE$1)</f>
        <v>0</v>
      </c>
      <c r="BH436" s="546">
        <f>SUMIFS('Faturamento NNE'!$P$2:$P$707,'Faturamento NNE'!$E$2:$E$707,'Infos Relatório'!$B$406,'Faturamento NNE'!$F$2:$F$707,'Infos Relatório'!$B436,'Faturamento NNE'!$AA$2:$AA$707,'Infos Relatório'!BE$1,'Faturamento NNE'!$U$2:$U$707,"Sim")+SUMIFS('Faturamento NNE'!$Q$2:$Q$707,'Faturamento NNE'!$E$2:$E$707,'Infos Relatório'!$B$406,'Faturamento NNE'!$F$2:$F$707,'Infos Relatório'!$B436,'Faturamento NNE'!$AA$2:$AA$707,'Infos Relatório'!BE$1,'Faturamento NNE'!$U$2:$U$707,"Sim")</f>
        <v>0</v>
      </c>
      <c r="BI436" s="227" t="e">
        <f t="shared" si="153"/>
        <v>#DIV/0!</v>
      </c>
      <c r="BJ436" s="545">
        <f>SUMIFS('Faturamento NNE'!$I$2:$I$707,'Faturamento NNE'!$E$2:$E$707,'Infos Relatório'!$B$406,'Faturamento NNE'!$F$2:$F$707,'Infos Relatório'!$B436,'Faturamento NNE'!$AA$2:$AA$707,'Infos Relatório'!BE$1)</f>
        <v>0</v>
      </c>
      <c r="BK436" s="541">
        <f>COUNTIFS('Faturamento NNE'!$E$2:$E$707,'Infos Relatório'!$B$406,'Faturamento NNE'!$F$2:$F$707,'Infos Relatório'!$B436,'Faturamento NNE'!$AA$2:$AA$707,'Infos Relatório'!BK$1)</f>
        <v>0</v>
      </c>
      <c r="BL436" s="542">
        <f>SUMIFS('Faturamento NNE'!$H$2:$H$707,'Faturamento NNE'!$E$2:$E$707,'Infos Relatório'!$B$406,'Faturamento NNE'!$F$2:$F$707,'Infos Relatório'!$B436,'Faturamento NNE'!$AA$2:$AA$707,'Infos Relatório'!BK$1)</f>
        <v>0</v>
      </c>
      <c r="BM436" s="542">
        <f>SUMIFS('Faturamento NNE'!$K$2:$K$707,'Faturamento NNE'!$E$2:$E$707,'Infos Relatório'!$B$406,'Faturamento NNE'!$F$2:$F$707,'Infos Relatório'!$B436,'Faturamento NNE'!$AA$2:$AA$707,'Infos Relatório'!BK$1)</f>
        <v>0</v>
      </c>
      <c r="BN436" s="546">
        <f>SUMIFS('Faturamento NNE'!$P$2:$P$707,'Faturamento NNE'!$E$2:$E$707,'Infos Relatório'!$B$406,'Faturamento NNE'!$F$2:$F$707,'Infos Relatório'!$B436,'Faturamento NNE'!$AA$2:$AA$707,'Infos Relatório'!BK$1,'Faturamento NNE'!$U$2:$U$707,"Sim")+SUMIFS('Faturamento NNE'!$Q$2:$Q$707,'Faturamento NNE'!$E$2:$E$707,'Infos Relatório'!$B$406,'Faturamento NNE'!$F$2:$F$707,'Infos Relatório'!$B436,'Faturamento NNE'!$AA$2:$AA$707,'Infos Relatório'!BK$1,'Faturamento NNE'!$U$2:$U$707,"Sim")</f>
        <v>0</v>
      </c>
      <c r="BO436" s="227" t="e">
        <f t="shared" si="154"/>
        <v>#DIV/0!</v>
      </c>
      <c r="BP436" s="545">
        <f>SUMIFS('Faturamento NNE'!$I$2:$I$707,'Faturamento NNE'!$E$2:$E$707,'Infos Relatório'!$B$406,'Faturamento NNE'!$F$2:$F$707,'Infos Relatório'!$B436,'Faturamento NNE'!$AA$2:$AA$707,'Infos Relatório'!BK$1)</f>
        <v>0</v>
      </c>
      <c r="BQ436" s="541">
        <f>COUNTIFS('Faturamento NNE'!$E$2:$E$707,'Infos Relatório'!$B$406,'Faturamento NNE'!$F$2:$F$707,'Infos Relatório'!$B436,'Faturamento NNE'!$AA$2:$AA$707,'Infos Relatório'!BQ$1)</f>
        <v>0</v>
      </c>
      <c r="BR436" s="542">
        <f>SUMIFS('Faturamento NNE'!$H$2:$H$707,'Faturamento NNE'!$E$2:$E$707,'Infos Relatório'!$B$406,'Faturamento NNE'!$F$2:$F$707,'Infos Relatório'!$B436,'Faturamento NNE'!$AA$2:$AA$707,'Infos Relatório'!BQ$1)</f>
        <v>0</v>
      </c>
      <c r="BS436" s="542">
        <f>SUMIFS('Faturamento NNE'!$K$2:$K$707,'Faturamento NNE'!$E$2:$E$707,'Infos Relatório'!$B$406,'Faturamento NNE'!$F$2:$F$707,'Infos Relatório'!$B436,'Faturamento NNE'!$AA$2:$AA$707,'Infos Relatório'!BQ$1)</f>
        <v>0</v>
      </c>
      <c r="BT436" s="546">
        <f>SUMIFS('Faturamento NNE'!$P$2:$P$707,'Faturamento NNE'!$E$2:$E$707,'Infos Relatório'!$B$406,'Faturamento NNE'!$F$2:$F$707,'Infos Relatório'!$B436,'Faturamento NNE'!$AA$2:$AA$707,'Infos Relatório'!BQ$1,'Faturamento NNE'!$U$2:$U$707,"Sim")+SUMIFS('Faturamento NNE'!$Q$2:$Q$707,'Faturamento NNE'!$E$2:$E$707,'Infos Relatório'!$B$406,'Faturamento NNE'!$F$2:$F$707,'Infos Relatório'!$B436,'Faturamento NNE'!$AA$2:$AA$707,'Infos Relatório'!BQ$1,'Faturamento NNE'!$U$2:$U$707,"Sim")</f>
        <v>0</v>
      </c>
      <c r="BU436" s="227" t="e">
        <f t="shared" si="155"/>
        <v>#DIV/0!</v>
      </c>
      <c r="BV436" s="545">
        <f>SUMIFS('Faturamento NNE'!$I$2:$I$707,'Faturamento NNE'!$E$2:$E$707,'Infos Relatório'!$B$406,'Faturamento NNE'!$F$2:$F$707,'Infos Relatório'!$B436,'Faturamento NNE'!$AA$2:$AA$707,'Infos Relatório'!BQ$1)</f>
        <v>0</v>
      </c>
    </row>
    <row r="437" spans="2:74">
      <c r="B437" s="217" t="s">
        <v>160</v>
      </c>
      <c r="C437" s="541">
        <f>COUNTIFS('Faturamento NNE'!$E$2:$E$707,'Infos Relatório'!$B$406,'Faturamento NNE'!$F$2:$F$707,'Infos Relatório'!$B437,'Faturamento NNE'!$AA$2:$AA$707,'Infos Relatório'!C$1)</f>
        <v>0</v>
      </c>
      <c r="D437" s="542">
        <f>SUMIFS('Faturamento NNE'!$H$2:$H$707,'Faturamento NNE'!$E$2:$E$707,'Infos Relatório'!$B$406,'Faturamento NNE'!$F$2:$F$707,'Infos Relatório'!$B437,'Faturamento NNE'!$AA$2:$AA$707,'Infos Relatório'!C$1)</f>
        <v>0</v>
      </c>
      <c r="E437" s="543">
        <f>SUMIFS('Faturamento NNE'!$K$2:$K$707,'Faturamento NNE'!$E$2:$E$707,'Infos Relatório'!$B$406,'Faturamento NNE'!$F$2:$F$707,'Infos Relatório'!$B437,'Faturamento NNE'!$AA$2:$AA$707,'Infos Relatório'!C$1)</f>
        <v>0</v>
      </c>
      <c r="F437" s="544">
        <f>SUMIFS('Faturamento NNE'!$P$2:$P$707,'Faturamento NNE'!$E$2:$E$707,'Infos Relatório'!$B$406,'Faturamento NNE'!$F$2:$F$707,'Infos Relatório'!$B437,'Faturamento NNE'!$AA$2:$AA$707,'Infos Relatório'!C$1,'Faturamento NNE'!$U$2:$U$707,"Sim")+SUMIFS('Faturamento NNE'!$Q$2:$Q$707,'Faturamento NNE'!$E$2:$E$707,'Infos Relatório'!$B$406,'Faturamento NNE'!$F$2:$F$707,'Infos Relatório'!$B437,'Faturamento NNE'!$AA$2:$AA$707,'Infos Relatório'!C$1,'Faturamento NNE'!$U$2:$U$707,"Sim")</f>
        <v>0</v>
      </c>
      <c r="G437" s="283" t="e">
        <f t="shared" si="144"/>
        <v>#DIV/0!</v>
      </c>
      <c r="H437" s="545">
        <f>SUMIFS('Faturamento NNE'!$I$2:$I$707,'Faturamento NNE'!$E$2:$E$707,'Infos Relatório'!$B$406,'Faturamento NNE'!$F$2:$F$707,'Infos Relatório'!$B437,'Faturamento NNE'!$AA$2:$AA$707,'Infos Relatório'!C$1)</f>
        <v>0</v>
      </c>
      <c r="I437" s="541">
        <f>COUNTIFS('Faturamento NNE'!$E$2:$E$707,'Infos Relatório'!$B$406,'Faturamento NNE'!$F$2:$F$707,'Infos Relatório'!$B437,'Faturamento NNE'!$AA$2:$AA$707,'Infos Relatório'!I$1)</f>
        <v>0</v>
      </c>
      <c r="J437" s="542">
        <f>SUMIFS('Faturamento NNE'!$H$2:$H$707,'Faturamento NNE'!$E$2:$E$707,'Infos Relatório'!$B$406,'Faturamento NNE'!$F$2:$F$707,'Infos Relatório'!$B437,'Faturamento NNE'!$AA$2:$AA$707,'Infos Relatório'!I$1)</f>
        <v>0</v>
      </c>
      <c r="K437" s="543">
        <f>SUMIFS('Faturamento NNE'!$K$2:$K$707,'Faturamento NNE'!$E$2:$E$707,'Infos Relatório'!$B$406,'Faturamento NNE'!$F$2:$F$707,'Infos Relatório'!$B437,'Faturamento NNE'!$AA$2:$AA$707,'Infos Relatório'!I$1)</f>
        <v>0</v>
      </c>
      <c r="L437" s="544">
        <f>SUMIFS('Faturamento NNE'!$P$2:$P$707,'Faturamento NNE'!$E$2:$E$707,'Infos Relatório'!$B$406,'Faturamento NNE'!$F$2:$F$707,'Infos Relatório'!$B437,'Faturamento NNE'!$AA$2:$AA$707,'Infos Relatório'!I$1,'Faturamento NNE'!$U$2:$U$707,"Sim")+SUMIFS('Faturamento NNE'!$Q$2:$Q$707,'Faturamento NNE'!$E$2:$E$707,'Infos Relatório'!$B$406,'Faturamento NNE'!$F$2:$F$707,'Infos Relatório'!$B437,'Faturamento NNE'!$AA$2:$AA$707,'Infos Relatório'!I$1,'Faturamento NNE'!$U$2:$U$707,"Sim")</f>
        <v>0</v>
      </c>
      <c r="M437" s="283" t="e">
        <f t="shared" si="145"/>
        <v>#DIV/0!</v>
      </c>
      <c r="N437" s="545">
        <f>SUMIFS('Faturamento NNE'!$I$2:$I$707,'Faturamento NNE'!$E$2:$E$707,'Infos Relatório'!$B$406,'Faturamento NNE'!$F$2:$F$707,'Infos Relatório'!$B437,'Faturamento NNE'!$AA$2:$AA$707,'Infos Relatório'!I$1)</f>
        <v>0</v>
      </c>
      <c r="O437" s="541">
        <f>COUNTIFS('Faturamento NNE'!$E$2:$E$707,'Infos Relatório'!$B$406,'Faturamento NNE'!$F$2:$F$707,'Infos Relatório'!$B437,'Faturamento NNE'!$AA$2:$AA$707,'Infos Relatório'!O$1)</f>
        <v>0</v>
      </c>
      <c r="P437" s="542">
        <f>SUMIFS('Faturamento NNE'!$H$2:$H$707,'Faturamento NNE'!$E$2:$E$707,'Infos Relatório'!$B$406,'Faturamento NNE'!$F$2:$F$707,'Infos Relatório'!$B437,'Faturamento NNE'!$AA$2:$AA$707,'Infos Relatório'!O$1)</f>
        <v>0</v>
      </c>
      <c r="Q437" s="542">
        <f>SUMIFS('Faturamento NNE'!$K$2:$K$707,'Faturamento NNE'!$E$2:$E$707,'Infos Relatório'!$B$406,'Faturamento NNE'!$F$2:$F$707,'Infos Relatório'!$B437,'Faturamento NNE'!$AA$2:$AA$707,'Infos Relatório'!O$1)</f>
        <v>0</v>
      </c>
      <c r="R437" s="546">
        <f>SUMIFS('Faturamento NNE'!$P$2:$P$707,'Faturamento NNE'!$E$2:$E$707,'Infos Relatório'!$B$406,'Faturamento NNE'!$F$2:$F$707,'Infos Relatório'!$B437,'Faturamento NNE'!$AA$2:$AA$707,'Infos Relatório'!O$1,'Faturamento NNE'!$U$2:$U$707,"Sim")+SUMIFS('Faturamento NNE'!$Q$2:$Q$707,'Faturamento NNE'!$E$2:$E$707,'Infos Relatório'!$B$406,'Faturamento NNE'!$F$2:$F$707,'Infos Relatório'!$B437,'Faturamento NNE'!$AA$2:$AA$707,'Infos Relatório'!O$1,'Faturamento NNE'!$U$2:$U$707,"Sim")</f>
        <v>0</v>
      </c>
      <c r="S437" s="227" t="e">
        <f t="shared" si="146"/>
        <v>#DIV/0!</v>
      </c>
      <c r="T437" s="545">
        <f>SUMIFS('Faturamento NNE'!$I$2:$I$707,'Faturamento NNE'!$E$2:$E$707,'Infos Relatório'!$B$406,'Faturamento NNE'!$F$2:$F$707,'Infos Relatório'!$B437,'Faturamento NNE'!$AA$2:$AA$707,'Infos Relatório'!O$1)</f>
        <v>0</v>
      </c>
      <c r="U437" s="541">
        <f>COUNTIFS('Faturamento NNE'!$E$2:$E$707,'Infos Relatório'!$B$406,'Faturamento NNE'!$F$2:$F$707,'Infos Relatório'!$B437,'Faturamento NNE'!$AA$2:$AA$707,'Infos Relatório'!U$1)</f>
        <v>0</v>
      </c>
      <c r="V437" s="542">
        <f>SUMIFS('Faturamento NNE'!$H$2:$H$707,'Faturamento NNE'!$E$2:$E$707,'Infos Relatório'!$B$406,'Faturamento NNE'!$F$2:$F$707,'Infos Relatório'!$B437,'Faturamento NNE'!$AA$2:$AA$707,'Infos Relatório'!U$1)</f>
        <v>0</v>
      </c>
      <c r="W437" s="542">
        <f>SUMIFS('Faturamento NNE'!$K$2:$K$707,'Faturamento NNE'!$E$2:$E$707,'Infos Relatório'!$B$406,'Faturamento NNE'!$F$2:$F$707,'Infos Relatório'!$B437,'Faturamento NNE'!$AA$2:$AA$707,'Infos Relatório'!U$1)</f>
        <v>0</v>
      </c>
      <c r="X437" s="546">
        <f>SUMIFS('Faturamento NNE'!$P$2:$P$707,'Faturamento NNE'!$E$2:$E$707,'Infos Relatório'!$B$406,'Faturamento NNE'!$F$2:$F$707,'Infos Relatório'!$B437,'Faturamento NNE'!$AA$2:$AA$707,'Infos Relatório'!U$1,'Faturamento NNE'!$U$2:$U$707,"Sim")+SUMIFS('Faturamento NNE'!$Q$2:$Q$707,'Faturamento NNE'!$E$2:$E$707,'Infos Relatório'!$B$406,'Faturamento NNE'!$F$2:$F$707,'Infos Relatório'!$B437,'Faturamento NNE'!$AA$2:$AA$707,'Infos Relatório'!U$1,'Faturamento NNE'!$U$2:$U$707,"Sim")</f>
        <v>0</v>
      </c>
      <c r="Y437" s="227" t="e">
        <f t="shared" si="147"/>
        <v>#DIV/0!</v>
      </c>
      <c r="Z437" s="545">
        <f>SUMIFS('Faturamento NNE'!$I$2:$I$707,'Faturamento NNE'!$E$2:$E$707,'Infos Relatório'!$B$406,'Faturamento NNE'!$F$2:$F$707,'Infos Relatório'!$B437,'Faturamento NNE'!$AA$2:$AA$707,'Infos Relatório'!U$1)</f>
        <v>0</v>
      </c>
      <c r="AA437" s="541">
        <f>COUNTIFS('Faturamento NNE'!$E$2:$E$707,'Infos Relatório'!$B$406,'Faturamento NNE'!$F$2:$F$707,'Infos Relatório'!$B437,'Faturamento NNE'!$AA$2:$AA$707,'Infos Relatório'!AA$1)</f>
        <v>0</v>
      </c>
      <c r="AB437" s="542">
        <f>SUMIFS('Faturamento NNE'!$H$2:$H$707,'Faturamento NNE'!$E$2:$E$707,'Infos Relatório'!$B$406,'Faturamento NNE'!$F$2:$F$707,'Infos Relatório'!$B437,'Faturamento NNE'!$AA$2:$AA$707,'Infos Relatório'!AA$1)</f>
        <v>0</v>
      </c>
      <c r="AC437" s="542">
        <f>SUMIFS('Faturamento NNE'!$K$2:$K$707,'Faturamento NNE'!$E$2:$E$707,'Infos Relatório'!$B$406,'Faturamento NNE'!$F$2:$F$707,'Infos Relatório'!$B437,'Faturamento NNE'!$AA$2:$AA$707,'Infos Relatório'!AA$1)</f>
        <v>0</v>
      </c>
      <c r="AD437" s="546">
        <f>SUMIFS('Faturamento NNE'!$P$2:$P$707,'Faturamento NNE'!$E$2:$E$707,'Infos Relatório'!$B$406,'Faturamento NNE'!$F$2:$F$707,'Infos Relatório'!$B437,'Faturamento NNE'!$AA$2:$AA$707,'Infos Relatório'!AA$1,'Faturamento NNE'!$U$2:$U$707,"Sim")+SUMIFS('Faturamento NNE'!$Q$2:$Q$707,'Faturamento NNE'!$E$2:$E$707,'Infos Relatório'!$B$406,'Faturamento NNE'!$F$2:$F$707,'Infos Relatório'!$B437,'Faturamento NNE'!$AA$2:$AA$707,'Infos Relatório'!AA$1,'Faturamento NNE'!$U$2:$U$707,"Sim")</f>
        <v>0</v>
      </c>
      <c r="AE437" s="227" t="e">
        <f t="shared" si="148"/>
        <v>#DIV/0!</v>
      </c>
      <c r="AF437" s="545">
        <f>SUMIFS('Faturamento NNE'!$I$2:$I$707,'Faturamento NNE'!$E$2:$E$707,'Infos Relatório'!$B$406,'Faturamento NNE'!$F$2:$F$707,'Infos Relatório'!$B437,'Faturamento NNE'!$AA$2:$AA$707,'Infos Relatório'!AA$1)</f>
        <v>0</v>
      </c>
      <c r="AG437" s="541">
        <f>COUNTIFS('Faturamento NNE'!$E$2:$E$707,'Infos Relatório'!$B$406,'Faturamento NNE'!$F$2:$F$707,'Infos Relatório'!$B437,'Faturamento NNE'!$AA$2:$AA$707,'Infos Relatório'!AG$1)</f>
        <v>0</v>
      </c>
      <c r="AH437" s="542">
        <f>SUMIFS('Faturamento NNE'!$H$2:$H$707,'Faturamento NNE'!$E$2:$E$707,'Infos Relatório'!$B$406,'Faturamento NNE'!$F$2:$F$707,'Infos Relatório'!$B437,'Faturamento NNE'!$AA$2:$AA$707,'Infos Relatório'!AG$1)</f>
        <v>0</v>
      </c>
      <c r="AI437" s="542">
        <f>SUMIFS('Faturamento NNE'!$K$2:$K$707,'Faturamento NNE'!$E$2:$E$707,'Infos Relatório'!$B$406,'Faturamento NNE'!$F$2:$F$707,'Infos Relatório'!$B437,'Faturamento NNE'!$AA$2:$AA$707,'Infos Relatório'!AG$1)</f>
        <v>0</v>
      </c>
      <c r="AJ437" s="546">
        <f>SUMIFS('Faturamento NNE'!$P$2:$P$707,'Faturamento NNE'!$E$2:$E$707,'Infos Relatório'!$B$406,'Faturamento NNE'!$F$2:$F$707,'Infos Relatório'!$B437,'Faturamento NNE'!$AA$2:$AA$707,'Infos Relatório'!AG$1,'Faturamento NNE'!$U$2:$U$707,"Sim")+SUMIFS('Faturamento NNE'!$Q$2:$Q$707,'Faturamento NNE'!$E$2:$E$707,'Infos Relatório'!$B$406,'Faturamento NNE'!$F$2:$F$707,'Infos Relatório'!$B437,'Faturamento NNE'!$AA$2:$AA$707,'Infos Relatório'!AG$1,'Faturamento NNE'!$U$2:$U$707,"Sim")</f>
        <v>0</v>
      </c>
      <c r="AK437" s="227" t="e">
        <f t="shared" si="149"/>
        <v>#DIV/0!</v>
      </c>
      <c r="AL437" s="545">
        <f>SUMIFS('Faturamento NNE'!$I$2:$I$707,'Faturamento NNE'!$E$2:$E$707,'Infos Relatório'!$B$406,'Faturamento NNE'!$F$2:$F$707,'Infos Relatório'!$B437,'Faturamento NNE'!$AA$2:$AA$707,'Infos Relatório'!AG$1)</f>
        <v>0</v>
      </c>
      <c r="AM437" s="541">
        <f>COUNTIFS('Faturamento NNE'!$E$2:$E$707,'Infos Relatório'!$B$406,'Faturamento NNE'!$F$2:$F$707,'Infos Relatório'!$B437,'Faturamento NNE'!$AA$2:$AA$707,'Infos Relatório'!AM$1)</f>
        <v>0</v>
      </c>
      <c r="AN437" s="542">
        <f>SUMIFS('Faturamento NNE'!$H$2:$H$707,'Faturamento NNE'!$E$2:$E$707,'Infos Relatório'!$B$406,'Faturamento NNE'!$F$2:$F$707,'Infos Relatório'!$B437,'Faturamento NNE'!$AA$2:$AA$707,'Infos Relatório'!AM$1)</f>
        <v>0</v>
      </c>
      <c r="AO437" s="542">
        <f>SUMIFS('Faturamento NNE'!$K$2:$K$707,'Faturamento NNE'!$E$2:$E$707,'Infos Relatório'!$B$406,'Faturamento NNE'!$F$2:$F$707,'Infos Relatório'!$B437,'Faturamento NNE'!$AA$2:$AA$707,'Infos Relatório'!AM$1)</f>
        <v>0</v>
      </c>
      <c r="AP437" s="546">
        <f>SUMIFS('Faturamento NNE'!$P$2:$P$707,'Faturamento NNE'!$E$2:$E$707,'Infos Relatório'!$B$406,'Faturamento NNE'!$F$2:$F$707,'Infos Relatório'!$B437,'Faturamento NNE'!$AA$2:$AA$707,'Infos Relatório'!AM$1,'Faturamento NNE'!$U$2:$U$707,"Sim")+SUMIFS('Faturamento NNE'!$Q$2:$Q$707,'Faturamento NNE'!$E$2:$E$707,'Infos Relatório'!$B$406,'Faturamento NNE'!$F$2:$F$707,'Infos Relatório'!$B437,'Faturamento NNE'!$AA$2:$AA$707,'Infos Relatório'!AM$1,'Faturamento NNE'!$U$2:$U$707,"Sim")</f>
        <v>0</v>
      </c>
      <c r="AQ437" s="227" t="e">
        <f t="shared" si="150"/>
        <v>#DIV/0!</v>
      </c>
      <c r="AR437" s="545">
        <f>SUMIFS('Faturamento NNE'!$I$2:$I$707,'Faturamento NNE'!$E$2:$E$707,'Infos Relatório'!$B$406,'Faturamento NNE'!$F$2:$F$707,'Infos Relatório'!$B437,'Faturamento NNE'!$AA$2:$AA$707,'Infos Relatório'!AM$1)</f>
        <v>0</v>
      </c>
      <c r="AS437" s="541">
        <f>COUNTIFS('Faturamento NNE'!$E$2:$E$707,'Infos Relatório'!$B$406,'Faturamento NNE'!$F$2:$F$707,'Infos Relatório'!$B437,'Faturamento NNE'!$AA$2:$AA$707,'Infos Relatório'!AS$1)</f>
        <v>0</v>
      </c>
      <c r="AT437" s="542">
        <f>SUMIFS('Faturamento NNE'!$H$2:$H$707,'Faturamento NNE'!$E$2:$E$707,'Infos Relatório'!$B$406,'Faturamento NNE'!$F$2:$F$707,'Infos Relatório'!$B437,'Faturamento NNE'!$AA$2:$AA$707,'Infos Relatório'!AS$1)</f>
        <v>0</v>
      </c>
      <c r="AU437" s="542">
        <f>SUMIFS('Faturamento NNE'!$K$2:$K$707,'Faturamento NNE'!$E$2:$E$707,'Infos Relatório'!$B$406,'Faturamento NNE'!$F$2:$F$707,'Infos Relatório'!$B437,'Faturamento NNE'!$AA$2:$AA$707,'Infos Relatório'!AS$1)</f>
        <v>0</v>
      </c>
      <c r="AV437" s="546">
        <f>SUMIFS('Faturamento NNE'!$P$2:$P$707,'Faturamento NNE'!$E$2:$E$707,'Infos Relatório'!$B$406,'Faturamento NNE'!$F$2:$F$707,'Infos Relatório'!$B437,'Faturamento NNE'!$AA$2:$AA$707,'Infos Relatório'!AS$1,'Faturamento NNE'!$U$2:$U$707,"Sim")+SUMIFS('Faturamento NNE'!$Q$2:$Q$707,'Faturamento NNE'!$E$2:$E$707,'Infos Relatório'!$B$406,'Faturamento NNE'!$F$2:$F$707,'Infos Relatório'!$B437,'Faturamento NNE'!$AA$2:$AA$707,'Infos Relatório'!AS$1,'Faturamento NNE'!$U$2:$U$707,"Sim")</f>
        <v>0</v>
      </c>
      <c r="AW437" s="227" t="e">
        <f t="shared" si="151"/>
        <v>#DIV/0!</v>
      </c>
      <c r="AX437" s="545">
        <f>SUMIFS('Faturamento NNE'!$I$2:$I$707,'Faturamento NNE'!$E$2:$E$707,'Infos Relatório'!$B$406,'Faturamento NNE'!$F$2:$F$707,'Infos Relatório'!$B437,'Faturamento NNE'!$AA$2:$AA$707,'Infos Relatório'!AS$1)</f>
        <v>0</v>
      </c>
      <c r="AY437" s="541">
        <f>COUNTIFS('Faturamento NNE'!$E$2:$E$707,'Infos Relatório'!$B$406,'Faturamento NNE'!$F$2:$F$707,'Infos Relatório'!$B437,'Faturamento NNE'!$AA$2:$AA$707,'Infos Relatório'!AY$1)</f>
        <v>0</v>
      </c>
      <c r="AZ437" s="542">
        <f>SUMIFS('Faturamento NNE'!$H$2:$H$707,'Faturamento NNE'!$E$2:$E$707,'Infos Relatório'!$B$406,'Faturamento NNE'!$F$2:$F$707,'Infos Relatório'!$B437,'Faturamento NNE'!$AA$2:$AA$707,'Infos Relatório'!AY$1)</f>
        <v>0</v>
      </c>
      <c r="BA437" s="542">
        <f>SUMIFS('Faturamento NNE'!$K$2:$K$707,'Faturamento NNE'!$E$2:$E$707,'Infos Relatório'!$B$406,'Faturamento NNE'!$F$2:$F$707,'Infos Relatório'!$B437,'Faturamento NNE'!$AA$2:$AA$707,'Infos Relatório'!AY$1)</f>
        <v>0</v>
      </c>
      <c r="BB437" s="546">
        <f>SUMIFS('Faturamento NNE'!$P$2:$P$707,'Faturamento NNE'!$E$2:$E$707,'Infos Relatório'!$B$406,'Faturamento NNE'!$F$2:$F$707,'Infos Relatório'!$B437,'Faturamento NNE'!$AA$2:$AA$707,'Infos Relatório'!AY$1,'Faturamento NNE'!$U$2:$U$707,"Sim")+SUMIFS('Faturamento NNE'!$Q$2:$Q$707,'Faturamento NNE'!$E$2:$E$707,'Infos Relatório'!$B$406,'Faturamento NNE'!$F$2:$F$707,'Infos Relatório'!$B437,'Faturamento NNE'!$AA$2:$AA$707,'Infos Relatório'!AY$1,'Faturamento NNE'!$U$2:$U$707,"Sim")</f>
        <v>0</v>
      </c>
      <c r="BC437" s="227" t="e">
        <f t="shared" si="152"/>
        <v>#DIV/0!</v>
      </c>
      <c r="BD437" s="545">
        <f>SUMIFS('Faturamento NNE'!$I$2:$I$707,'Faturamento NNE'!$E$2:$E$707,'Infos Relatório'!$B$406,'Faturamento NNE'!$F$2:$F$707,'Infos Relatório'!$B437,'Faturamento NNE'!$AA$2:$AA$707,'Infos Relatório'!AY$1)</f>
        <v>0</v>
      </c>
      <c r="BE437" s="541">
        <f>COUNTIFS('Faturamento NNE'!$E$2:$E$707,'Infos Relatório'!$B$406,'Faturamento NNE'!$F$2:$F$707,'Infos Relatório'!$B437,'Faturamento NNE'!$AA$2:$AA$707,'Infos Relatório'!BE$1)</f>
        <v>0</v>
      </c>
      <c r="BF437" s="542">
        <f>SUMIFS('Faturamento NNE'!$H$2:$H$707,'Faturamento NNE'!$E$2:$E$707,'Infos Relatório'!$B$406,'Faturamento NNE'!$F$2:$F$707,'Infos Relatório'!$B437,'Faturamento NNE'!$AA$2:$AA$707,'Infos Relatório'!BE$1)</f>
        <v>0</v>
      </c>
      <c r="BG437" s="542">
        <f>SUMIFS('Faturamento NNE'!$K$2:$K$707,'Faturamento NNE'!$E$2:$E$707,'Infos Relatório'!$B$406,'Faturamento NNE'!$F$2:$F$707,'Infos Relatório'!$B437,'Faturamento NNE'!$AA$2:$AA$707,'Infos Relatório'!BE$1)</f>
        <v>0</v>
      </c>
      <c r="BH437" s="546">
        <f>SUMIFS('Faturamento NNE'!$P$2:$P$707,'Faturamento NNE'!$E$2:$E$707,'Infos Relatório'!$B$406,'Faturamento NNE'!$F$2:$F$707,'Infos Relatório'!$B437,'Faturamento NNE'!$AA$2:$AA$707,'Infos Relatório'!BE$1,'Faturamento NNE'!$U$2:$U$707,"Sim")+SUMIFS('Faturamento NNE'!$Q$2:$Q$707,'Faturamento NNE'!$E$2:$E$707,'Infos Relatório'!$B$406,'Faturamento NNE'!$F$2:$F$707,'Infos Relatório'!$B437,'Faturamento NNE'!$AA$2:$AA$707,'Infos Relatório'!BE$1,'Faturamento NNE'!$U$2:$U$707,"Sim")</f>
        <v>0</v>
      </c>
      <c r="BI437" s="227" t="e">
        <f t="shared" si="153"/>
        <v>#DIV/0!</v>
      </c>
      <c r="BJ437" s="545">
        <f>SUMIFS('Faturamento NNE'!$I$2:$I$707,'Faturamento NNE'!$E$2:$E$707,'Infos Relatório'!$B$406,'Faturamento NNE'!$F$2:$F$707,'Infos Relatório'!$B437,'Faturamento NNE'!$AA$2:$AA$707,'Infos Relatório'!BE$1)</f>
        <v>0</v>
      </c>
      <c r="BK437" s="541">
        <f>COUNTIFS('Faturamento NNE'!$E$2:$E$707,'Infos Relatório'!$B$406,'Faturamento NNE'!$F$2:$F$707,'Infos Relatório'!$B437,'Faturamento NNE'!$AA$2:$AA$707,'Infos Relatório'!BK$1)</f>
        <v>0</v>
      </c>
      <c r="BL437" s="542">
        <f>SUMIFS('Faturamento NNE'!$H$2:$H$707,'Faturamento NNE'!$E$2:$E$707,'Infos Relatório'!$B$406,'Faturamento NNE'!$F$2:$F$707,'Infos Relatório'!$B437,'Faturamento NNE'!$AA$2:$AA$707,'Infos Relatório'!BK$1)</f>
        <v>0</v>
      </c>
      <c r="BM437" s="542">
        <f>SUMIFS('Faturamento NNE'!$K$2:$K$707,'Faturamento NNE'!$E$2:$E$707,'Infos Relatório'!$B$406,'Faturamento NNE'!$F$2:$F$707,'Infos Relatório'!$B437,'Faturamento NNE'!$AA$2:$AA$707,'Infos Relatório'!BK$1)</f>
        <v>0</v>
      </c>
      <c r="BN437" s="546">
        <f>SUMIFS('Faturamento NNE'!$P$2:$P$707,'Faturamento NNE'!$E$2:$E$707,'Infos Relatório'!$B$406,'Faturamento NNE'!$F$2:$F$707,'Infos Relatório'!$B437,'Faturamento NNE'!$AA$2:$AA$707,'Infos Relatório'!BK$1,'Faturamento NNE'!$U$2:$U$707,"Sim")+SUMIFS('Faturamento NNE'!$Q$2:$Q$707,'Faturamento NNE'!$E$2:$E$707,'Infos Relatório'!$B$406,'Faturamento NNE'!$F$2:$F$707,'Infos Relatório'!$B437,'Faturamento NNE'!$AA$2:$AA$707,'Infos Relatório'!BK$1,'Faturamento NNE'!$U$2:$U$707,"Sim")</f>
        <v>0</v>
      </c>
      <c r="BO437" s="227" t="e">
        <f t="shared" si="154"/>
        <v>#DIV/0!</v>
      </c>
      <c r="BP437" s="545">
        <f>SUMIFS('Faturamento NNE'!$I$2:$I$707,'Faturamento NNE'!$E$2:$E$707,'Infos Relatório'!$B$406,'Faturamento NNE'!$F$2:$F$707,'Infos Relatório'!$B437,'Faturamento NNE'!$AA$2:$AA$707,'Infos Relatório'!BK$1)</f>
        <v>0</v>
      </c>
      <c r="BQ437" s="541">
        <f>COUNTIFS('Faturamento NNE'!$E$2:$E$707,'Infos Relatório'!$B$406,'Faturamento NNE'!$F$2:$F$707,'Infos Relatório'!$B437,'Faturamento NNE'!$AA$2:$AA$707,'Infos Relatório'!BQ$1)</f>
        <v>0</v>
      </c>
      <c r="BR437" s="542">
        <f>SUMIFS('Faturamento NNE'!$H$2:$H$707,'Faturamento NNE'!$E$2:$E$707,'Infos Relatório'!$B$406,'Faturamento NNE'!$F$2:$F$707,'Infos Relatório'!$B437,'Faturamento NNE'!$AA$2:$AA$707,'Infos Relatório'!BQ$1)</f>
        <v>0</v>
      </c>
      <c r="BS437" s="542">
        <f>SUMIFS('Faturamento NNE'!$K$2:$K$707,'Faturamento NNE'!$E$2:$E$707,'Infos Relatório'!$B$406,'Faturamento NNE'!$F$2:$F$707,'Infos Relatório'!$B437,'Faturamento NNE'!$AA$2:$AA$707,'Infos Relatório'!BQ$1)</f>
        <v>0</v>
      </c>
      <c r="BT437" s="546">
        <f>SUMIFS('Faturamento NNE'!$P$2:$P$707,'Faturamento NNE'!$E$2:$E$707,'Infos Relatório'!$B$406,'Faturamento NNE'!$F$2:$F$707,'Infos Relatório'!$B437,'Faturamento NNE'!$AA$2:$AA$707,'Infos Relatório'!BQ$1,'Faturamento NNE'!$U$2:$U$707,"Sim")+SUMIFS('Faturamento NNE'!$Q$2:$Q$707,'Faturamento NNE'!$E$2:$E$707,'Infos Relatório'!$B$406,'Faturamento NNE'!$F$2:$F$707,'Infos Relatório'!$B437,'Faturamento NNE'!$AA$2:$AA$707,'Infos Relatório'!BQ$1,'Faturamento NNE'!$U$2:$U$707,"Sim")</f>
        <v>0</v>
      </c>
      <c r="BU437" s="227" t="e">
        <f t="shared" si="155"/>
        <v>#DIV/0!</v>
      </c>
      <c r="BV437" s="545">
        <f>SUMIFS('Faturamento NNE'!$I$2:$I$707,'Faturamento NNE'!$E$2:$E$707,'Infos Relatório'!$B$406,'Faturamento NNE'!$F$2:$F$707,'Infos Relatório'!$B437,'Faturamento NNE'!$AA$2:$AA$707,'Infos Relatório'!BQ$1)</f>
        <v>0</v>
      </c>
    </row>
    <row r="438" spans="2:74">
      <c r="B438" s="217" t="s">
        <v>161</v>
      </c>
      <c r="C438" s="541">
        <f>COUNTIFS('Faturamento NNE'!$E$2:$E$707,'Infos Relatório'!$B$406,'Faturamento NNE'!$F$2:$F$707,'Infos Relatório'!$B438,'Faturamento NNE'!$AA$2:$AA$707,'Infos Relatório'!C$1)</f>
        <v>0</v>
      </c>
      <c r="D438" s="542">
        <f>SUMIFS('Faturamento NNE'!$H$2:$H$707,'Faturamento NNE'!$E$2:$E$707,'Infos Relatório'!$B$406,'Faturamento NNE'!$F$2:$F$707,'Infos Relatório'!$B438,'Faturamento NNE'!$AA$2:$AA$707,'Infos Relatório'!C$1)</f>
        <v>0</v>
      </c>
      <c r="E438" s="543">
        <f>SUMIFS('Faturamento NNE'!$K$2:$K$707,'Faturamento NNE'!$E$2:$E$707,'Infos Relatório'!$B$406,'Faturamento NNE'!$F$2:$F$707,'Infos Relatório'!$B438,'Faturamento NNE'!$AA$2:$AA$707,'Infos Relatório'!C$1)</f>
        <v>0</v>
      </c>
      <c r="F438" s="544">
        <f>SUMIFS('Faturamento NNE'!$P$2:$P$707,'Faturamento NNE'!$E$2:$E$707,'Infos Relatório'!$B$406,'Faturamento NNE'!$F$2:$F$707,'Infos Relatório'!$B438,'Faturamento NNE'!$AA$2:$AA$707,'Infos Relatório'!C$1,'Faturamento NNE'!$U$2:$U$707,"Sim")+SUMIFS('Faturamento NNE'!$Q$2:$Q$707,'Faturamento NNE'!$E$2:$E$707,'Infos Relatório'!$B$406,'Faturamento NNE'!$F$2:$F$707,'Infos Relatório'!$B438,'Faturamento NNE'!$AA$2:$AA$707,'Infos Relatório'!C$1,'Faturamento NNE'!$U$2:$U$707,"Sim")</f>
        <v>0</v>
      </c>
      <c r="G438" s="283" t="e">
        <f t="shared" si="144"/>
        <v>#DIV/0!</v>
      </c>
      <c r="H438" s="545">
        <f>SUMIFS('Faturamento NNE'!$I$2:$I$707,'Faturamento NNE'!$E$2:$E$707,'Infos Relatório'!$B$406,'Faturamento NNE'!$F$2:$F$707,'Infos Relatório'!$B438,'Faturamento NNE'!$AA$2:$AA$707,'Infos Relatório'!C$1)</f>
        <v>0</v>
      </c>
      <c r="I438" s="541">
        <f>COUNTIFS('Faturamento NNE'!$E$2:$E$707,'Infos Relatório'!$B$406,'Faturamento NNE'!$F$2:$F$707,'Infos Relatório'!$B438,'Faturamento NNE'!$AA$2:$AA$707,'Infos Relatório'!I$1)</f>
        <v>0</v>
      </c>
      <c r="J438" s="542">
        <f>SUMIFS('Faturamento NNE'!$H$2:$H$707,'Faturamento NNE'!$E$2:$E$707,'Infos Relatório'!$B$406,'Faturamento NNE'!$F$2:$F$707,'Infos Relatório'!$B438,'Faturamento NNE'!$AA$2:$AA$707,'Infos Relatório'!I$1)</f>
        <v>0</v>
      </c>
      <c r="K438" s="543">
        <f>SUMIFS('Faturamento NNE'!$K$2:$K$707,'Faturamento NNE'!$E$2:$E$707,'Infos Relatório'!$B$406,'Faturamento NNE'!$F$2:$F$707,'Infos Relatório'!$B438,'Faturamento NNE'!$AA$2:$AA$707,'Infos Relatório'!I$1)</f>
        <v>0</v>
      </c>
      <c r="L438" s="544">
        <f>SUMIFS('Faturamento NNE'!$P$2:$P$707,'Faturamento NNE'!$E$2:$E$707,'Infos Relatório'!$B$406,'Faturamento NNE'!$F$2:$F$707,'Infos Relatório'!$B438,'Faturamento NNE'!$AA$2:$AA$707,'Infos Relatório'!I$1,'Faturamento NNE'!$U$2:$U$707,"Sim")+SUMIFS('Faturamento NNE'!$Q$2:$Q$707,'Faturamento NNE'!$E$2:$E$707,'Infos Relatório'!$B$406,'Faturamento NNE'!$F$2:$F$707,'Infos Relatório'!$B438,'Faturamento NNE'!$AA$2:$AA$707,'Infos Relatório'!I$1,'Faturamento NNE'!$U$2:$U$707,"Sim")</f>
        <v>0</v>
      </c>
      <c r="M438" s="283" t="e">
        <f t="shared" si="145"/>
        <v>#DIV/0!</v>
      </c>
      <c r="N438" s="545">
        <f>SUMIFS('Faturamento NNE'!$I$2:$I$707,'Faturamento NNE'!$E$2:$E$707,'Infos Relatório'!$B$406,'Faturamento NNE'!$F$2:$F$707,'Infos Relatório'!$B438,'Faturamento NNE'!$AA$2:$AA$707,'Infos Relatório'!I$1)</f>
        <v>0</v>
      </c>
      <c r="O438" s="541">
        <f>COUNTIFS('Faturamento NNE'!$E$2:$E$707,'Infos Relatório'!$B$406,'Faturamento NNE'!$F$2:$F$707,'Infos Relatório'!$B438,'Faturamento NNE'!$AA$2:$AA$707,'Infos Relatório'!O$1)</f>
        <v>0</v>
      </c>
      <c r="P438" s="542">
        <f>SUMIFS('Faturamento NNE'!$H$2:$H$707,'Faturamento NNE'!$E$2:$E$707,'Infos Relatório'!$B$406,'Faturamento NNE'!$F$2:$F$707,'Infos Relatório'!$B438,'Faturamento NNE'!$AA$2:$AA$707,'Infos Relatório'!O$1)</f>
        <v>0</v>
      </c>
      <c r="Q438" s="542">
        <f>SUMIFS('Faturamento NNE'!$K$2:$K$707,'Faturamento NNE'!$E$2:$E$707,'Infos Relatório'!$B$406,'Faturamento NNE'!$F$2:$F$707,'Infos Relatório'!$B438,'Faturamento NNE'!$AA$2:$AA$707,'Infos Relatório'!O$1)</f>
        <v>0</v>
      </c>
      <c r="R438" s="546">
        <f>SUMIFS('Faturamento NNE'!$P$2:$P$707,'Faturamento NNE'!$E$2:$E$707,'Infos Relatório'!$B$406,'Faturamento NNE'!$F$2:$F$707,'Infos Relatório'!$B438,'Faturamento NNE'!$AA$2:$AA$707,'Infos Relatório'!O$1,'Faturamento NNE'!$U$2:$U$707,"Sim")+SUMIFS('Faturamento NNE'!$Q$2:$Q$707,'Faturamento NNE'!$E$2:$E$707,'Infos Relatório'!$B$406,'Faturamento NNE'!$F$2:$F$707,'Infos Relatório'!$B438,'Faturamento NNE'!$AA$2:$AA$707,'Infos Relatório'!O$1,'Faturamento NNE'!$U$2:$U$707,"Sim")</f>
        <v>0</v>
      </c>
      <c r="S438" s="227" t="e">
        <f t="shared" si="146"/>
        <v>#DIV/0!</v>
      </c>
      <c r="T438" s="545">
        <f>SUMIFS('Faturamento NNE'!$I$2:$I$707,'Faturamento NNE'!$E$2:$E$707,'Infos Relatório'!$B$406,'Faturamento NNE'!$F$2:$F$707,'Infos Relatório'!$B438,'Faturamento NNE'!$AA$2:$AA$707,'Infos Relatório'!O$1)</f>
        <v>0</v>
      </c>
      <c r="U438" s="541">
        <f>COUNTIFS('Faturamento NNE'!$E$2:$E$707,'Infos Relatório'!$B$406,'Faturamento NNE'!$F$2:$F$707,'Infos Relatório'!$B438,'Faturamento NNE'!$AA$2:$AA$707,'Infos Relatório'!U$1)</f>
        <v>0</v>
      </c>
      <c r="V438" s="542">
        <f>SUMIFS('Faturamento NNE'!$H$2:$H$707,'Faturamento NNE'!$E$2:$E$707,'Infos Relatório'!$B$406,'Faturamento NNE'!$F$2:$F$707,'Infos Relatório'!$B438,'Faturamento NNE'!$AA$2:$AA$707,'Infos Relatório'!U$1)</f>
        <v>0</v>
      </c>
      <c r="W438" s="542">
        <f>SUMIFS('Faturamento NNE'!$K$2:$K$707,'Faturamento NNE'!$E$2:$E$707,'Infos Relatório'!$B$406,'Faturamento NNE'!$F$2:$F$707,'Infos Relatório'!$B438,'Faturamento NNE'!$AA$2:$AA$707,'Infos Relatório'!U$1)</f>
        <v>0</v>
      </c>
      <c r="X438" s="546">
        <f>SUMIFS('Faturamento NNE'!$P$2:$P$707,'Faturamento NNE'!$E$2:$E$707,'Infos Relatório'!$B$406,'Faturamento NNE'!$F$2:$F$707,'Infos Relatório'!$B438,'Faturamento NNE'!$AA$2:$AA$707,'Infos Relatório'!U$1,'Faturamento NNE'!$U$2:$U$707,"Sim")+SUMIFS('Faturamento NNE'!$Q$2:$Q$707,'Faturamento NNE'!$E$2:$E$707,'Infos Relatório'!$B$406,'Faturamento NNE'!$F$2:$F$707,'Infos Relatório'!$B438,'Faturamento NNE'!$AA$2:$AA$707,'Infos Relatório'!U$1,'Faturamento NNE'!$U$2:$U$707,"Sim")</f>
        <v>0</v>
      </c>
      <c r="Y438" s="227" t="e">
        <f t="shared" si="147"/>
        <v>#DIV/0!</v>
      </c>
      <c r="Z438" s="545">
        <f>SUMIFS('Faturamento NNE'!$I$2:$I$707,'Faturamento NNE'!$E$2:$E$707,'Infos Relatório'!$B$406,'Faturamento NNE'!$F$2:$F$707,'Infos Relatório'!$B438,'Faturamento NNE'!$AA$2:$AA$707,'Infos Relatório'!U$1)</f>
        <v>0</v>
      </c>
      <c r="AA438" s="541">
        <f>COUNTIFS('Faturamento NNE'!$E$2:$E$707,'Infos Relatório'!$B$406,'Faturamento NNE'!$F$2:$F$707,'Infos Relatório'!$B438,'Faturamento NNE'!$AA$2:$AA$707,'Infos Relatório'!AA$1)</f>
        <v>0</v>
      </c>
      <c r="AB438" s="542">
        <f>SUMIFS('Faturamento NNE'!$H$2:$H$707,'Faturamento NNE'!$E$2:$E$707,'Infos Relatório'!$B$406,'Faturamento NNE'!$F$2:$F$707,'Infos Relatório'!$B438,'Faturamento NNE'!$AA$2:$AA$707,'Infos Relatório'!AA$1)</f>
        <v>0</v>
      </c>
      <c r="AC438" s="542">
        <f>SUMIFS('Faturamento NNE'!$K$2:$K$707,'Faturamento NNE'!$E$2:$E$707,'Infos Relatório'!$B$406,'Faturamento NNE'!$F$2:$F$707,'Infos Relatório'!$B438,'Faturamento NNE'!$AA$2:$AA$707,'Infos Relatório'!AA$1)</f>
        <v>0</v>
      </c>
      <c r="AD438" s="546">
        <f>SUMIFS('Faturamento NNE'!$P$2:$P$707,'Faturamento NNE'!$E$2:$E$707,'Infos Relatório'!$B$406,'Faturamento NNE'!$F$2:$F$707,'Infos Relatório'!$B438,'Faturamento NNE'!$AA$2:$AA$707,'Infos Relatório'!AA$1,'Faturamento NNE'!$U$2:$U$707,"Sim")+SUMIFS('Faturamento NNE'!$Q$2:$Q$707,'Faturamento NNE'!$E$2:$E$707,'Infos Relatório'!$B$406,'Faturamento NNE'!$F$2:$F$707,'Infos Relatório'!$B438,'Faturamento NNE'!$AA$2:$AA$707,'Infos Relatório'!AA$1,'Faturamento NNE'!$U$2:$U$707,"Sim")</f>
        <v>0</v>
      </c>
      <c r="AE438" s="227" t="e">
        <f t="shared" si="148"/>
        <v>#DIV/0!</v>
      </c>
      <c r="AF438" s="545">
        <f>SUMIFS('Faturamento NNE'!$I$2:$I$707,'Faturamento NNE'!$E$2:$E$707,'Infos Relatório'!$B$406,'Faturamento NNE'!$F$2:$F$707,'Infos Relatório'!$B438,'Faturamento NNE'!$AA$2:$AA$707,'Infos Relatório'!AA$1)</f>
        <v>0</v>
      </c>
      <c r="AG438" s="541">
        <f>COUNTIFS('Faturamento NNE'!$E$2:$E$707,'Infos Relatório'!$B$406,'Faturamento NNE'!$F$2:$F$707,'Infos Relatório'!$B438,'Faturamento NNE'!$AA$2:$AA$707,'Infos Relatório'!AG$1)</f>
        <v>0</v>
      </c>
      <c r="AH438" s="542">
        <f>SUMIFS('Faturamento NNE'!$H$2:$H$707,'Faturamento NNE'!$E$2:$E$707,'Infos Relatório'!$B$406,'Faturamento NNE'!$F$2:$F$707,'Infos Relatório'!$B438,'Faturamento NNE'!$AA$2:$AA$707,'Infos Relatório'!AG$1)</f>
        <v>0</v>
      </c>
      <c r="AI438" s="542">
        <f>SUMIFS('Faturamento NNE'!$K$2:$K$707,'Faturamento NNE'!$E$2:$E$707,'Infos Relatório'!$B$406,'Faturamento NNE'!$F$2:$F$707,'Infos Relatório'!$B438,'Faturamento NNE'!$AA$2:$AA$707,'Infos Relatório'!AG$1)</f>
        <v>0</v>
      </c>
      <c r="AJ438" s="546">
        <f>SUMIFS('Faturamento NNE'!$P$2:$P$707,'Faturamento NNE'!$E$2:$E$707,'Infos Relatório'!$B$406,'Faturamento NNE'!$F$2:$F$707,'Infos Relatório'!$B438,'Faturamento NNE'!$AA$2:$AA$707,'Infos Relatório'!AG$1,'Faturamento NNE'!$U$2:$U$707,"Sim")+SUMIFS('Faturamento NNE'!$Q$2:$Q$707,'Faturamento NNE'!$E$2:$E$707,'Infos Relatório'!$B$406,'Faturamento NNE'!$F$2:$F$707,'Infos Relatório'!$B438,'Faturamento NNE'!$AA$2:$AA$707,'Infos Relatório'!AG$1,'Faturamento NNE'!$U$2:$U$707,"Sim")</f>
        <v>0</v>
      </c>
      <c r="AK438" s="227" t="e">
        <f t="shared" si="149"/>
        <v>#DIV/0!</v>
      </c>
      <c r="AL438" s="545">
        <f>SUMIFS('Faturamento NNE'!$I$2:$I$707,'Faturamento NNE'!$E$2:$E$707,'Infos Relatório'!$B$406,'Faturamento NNE'!$F$2:$F$707,'Infos Relatório'!$B438,'Faturamento NNE'!$AA$2:$AA$707,'Infos Relatório'!AG$1)</f>
        <v>0</v>
      </c>
      <c r="AM438" s="541">
        <f>COUNTIFS('Faturamento NNE'!$E$2:$E$707,'Infos Relatório'!$B$406,'Faturamento NNE'!$F$2:$F$707,'Infos Relatório'!$B438,'Faturamento NNE'!$AA$2:$AA$707,'Infos Relatório'!AM$1)</f>
        <v>0</v>
      </c>
      <c r="AN438" s="542">
        <f>SUMIFS('Faturamento NNE'!$H$2:$H$707,'Faturamento NNE'!$E$2:$E$707,'Infos Relatório'!$B$406,'Faturamento NNE'!$F$2:$F$707,'Infos Relatório'!$B438,'Faturamento NNE'!$AA$2:$AA$707,'Infos Relatório'!AM$1)</f>
        <v>0</v>
      </c>
      <c r="AO438" s="542">
        <f>SUMIFS('Faturamento NNE'!$K$2:$K$707,'Faturamento NNE'!$E$2:$E$707,'Infos Relatório'!$B$406,'Faturamento NNE'!$F$2:$F$707,'Infos Relatório'!$B438,'Faturamento NNE'!$AA$2:$AA$707,'Infos Relatório'!AM$1)</f>
        <v>0</v>
      </c>
      <c r="AP438" s="546">
        <f>SUMIFS('Faturamento NNE'!$P$2:$P$707,'Faturamento NNE'!$E$2:$E$707,'Infos Relatório'!$B$406,'Faturamento NNE'!$F$2:$F$707,'Infos Relatório'!$B438,'Faturamento NNE'!$AA$2:$AA$707,'Infos Relatório'!AM$1,'Faturamento NNE'!$U$2:$U$707,"Sim")+SUMIFS('Faturamento NNE'!$Q$2:$Q$707,'Faturamento NNE'!$E$2:$E$707,'Infos Relatório'!$B$406,'Faturamento NNE'!$F$2:$F$707,'Infos Relatório'!$B438,'Faturamento NNE'!$AA$2:$AA$707,'Infos Relatório'!AM$1,'Faturamento NNE'!$U$2:$U$707,"Sim")</f>
        <v>0</v>
      </c>
      <c r="AQ438" s="227" t="e">
        <f t="shared" si="150"/>
        <v>#DIV/0!</v>
      </c>
      <c r="AR438" s="545">
        <f>SUMIFS('Faturamento NNE'!$I$2:$I$707,'Faturamento NNE'!$E$2:$E$707,'Infos Relatório'!$B$406,'Faturamento NNE'!$F$2:$F$707,'Infos Relatório'!$B438,'Faturamento NNE'!$AA$2:$AA$707,'Infos Relatório'!AM$1)</f>
        <v>0</v>
      </c>
      <c r="AS438" s="541">
        <f>COUNTIFS('Faturamento NNE'!$E$2:$E$707,'Infos Relatório'!$B$406,'Faturamento NNE'!$F$2:$F$707,'Infos Relatório'!$B438,'Faturamento NNE'!$AA$2:$AA$707,'Infos Relatório'!AS$1)</f>
        <v>0</v>
      </c>
      <c r="AT438" s="542">
        <f>SUMIFS('Faturamento NNE'!$H$2:$H$707,'Faturamento NNE'!$E$2:$E$707,'Infos Relatório'!$B$406,'Faturamento NNE'!$F$2:$F$707,'Infos Relatório'!$B438,'Faturamento NNE'!$AA$2:$AA$707,'Infos Relatório'!AS$1)</f>
        <v>0</v>
      </c>
      <c r="AU438" s="542">
        <f>SUMIFS('Faturamento NNE'!$K$2:$K$707,'Faturamento NNE'!$E$2:$E$707,'Infos Relatório'!$B$406,'Faturamento NNE'!$F$2:$F$707,'Infos Relatório'!$B438,'Faturamento NNE'!$AA$2:$AA$707,'Infos Relatório'!AS$1)</f>
        <v>0</v>
      </c>
      <c r="AV438" s="546">
        <f>SUMIFS('Faturamento NNE'!$P$2:$P$707,'Faturamento NNE'!$E$2:$E$707,'Infos Relatório'!$B$406,'Faturamento NNE'!$F$2:$F$707,'Infos Relatório'!$B438,'Faturamento NNE'!$AA$2:$AA$707,'Infos Relatório'!AS$1,'Faturamento NNE'!$U$2:$U$707,"Sim")+SUMIFS('Faturamento NNE'!$Q$2:$Q$707,'Faturamento NNE'!$E$2:$E$707,'Infos Relatório'!$B$406,'Faturamento NNE'!$F$2:$F$707,'Infos Relatório'!$B438,'Faturamento NNE'!$AA$2:$AA$707,'Infos Relatório'!AS$1,'Faturamento NNE'!$U$2:$U$707,"Sim")</f>
        <v>0</v>
      </c>
      <c r="AW438" s="227" t="e">
        <f t="shared" si="151"/>
        <v>#DIV/0!</v>
      </c>
      <c r="AX438" s="545">
        <f>SUMIFS('Faturamento NNE'!$I$2:$I$707,'Faturamento NNE'!$E$2:$E$707,'Infos Relatório'!$B$406,'Faturamento NNE'!$F$2:$F$707,'Infos Relatório'!$B438,'Faturamento NNE'!$AA$2:$AA$707,'Infos Relatório'!AS$1)</f>
        <v>0</v>
      </c>
      <c r="AY438" s="541">
        <f>COUNTIFS('Faturamento NNE'!$E$2:$E$707,'Infos Relatório'!$B$406,'Faturamento NNE'!$F$2:$F$707,'Infos Relatório'!$B438,'Faturamento NNE'!$AA$2:$AA$707,'Infos Relatório'!AY$1)</f>
        <v>0</v>
      </c>
      <c r="AZ438" s="542">
        <f>SUMIFS('Faturamento NNE'!$H$2:$H$707,'Faturamento NNE'!$E$2:$E$707,'Infos Relatório'!$B$406,'Faturamento NNE'!$F$2:$F$707,'Infos Relatório'!$B438,'Faturamento NNE'!$AA$2:$AA$707,'Infos Relatório'!AY$1)</f>
        <v>0</v>
      </c>
      <c r="BA438" s="542">
        <f>SUMIFS('Faturamento NNE'!$K$2:$K$707,'Faturamento NNE'!$E$2:$E$707,'Infos Relatório'!$B$406,'Faturamento NNE'!$F$2:$F$707,'Infos Relatório'!$B438,'Faturamento NNE'!$AA$2:$AA$707,'Infos Relatório'!AY$1)</f>
        <v>0</v>
      </c>
      <c r="BB438" s="546">
        <f>SUMIFS('Faturamento NNE'!$P$2:$P$707,'Faturamento NNE'!$E$2:$E$707,'Infos Relatório'!$B$406,'Faturamento NNE'!$F$2:$F$707,'Infos Relatório'!$B438,'Faturamento NNE'!$AA$2:$AA$707,'Infos Relatório'!AY$1,'Faturamento NNE'!$U$2:$U$707,"Sim")+SUMIFS('Faturamento NNE'!$Q$2:$Q$707,'Faturamento NNE'!$E$2:$E$707,'Infos Relatório'!$B$406,'Faturamento NNE'!$F$2:$F$707,'Infos Relatório'!$B438,'Faturamento NNE'!$AA$2:$AA$707,'Infos Relatório'!AY$1,'Faturamento NNE'!$U$2:$U$707,"Sim")</f>
        <v>0</v>
      </c>
      <c r="BC438" s="227" t="e">
        <f t="shared" si="152"/>
        <v>#DIV/0!</v>
      </c>
      <c r="BD438" s="545">
        <f>SUMIFS('Faturamento NNE'!$I$2:$I$707,'Faturamento NNE'!$E$2:$E$707,'Infos Relatório'!$B$406,'Faturamento NNE'!$F$2:$F$707,'Infos Relatório'!$B438,'Faturamento NNE'!$AA$2:$AA$707,'Infos Relatório'!AY$1)</f>
        <v>0</v>
      </c>
      <c r="BE438" s="541">
        <f>COUNTIFS('Faturamento NNE'!$E$2:$E$707,'Infos Relatório'!$B$406,'Faturamento NNE'!$F$2:$F$707,'Infos Relatório'!$B438,'Faturamento NNE'!$AA$2:$AA$707,'Infos Relatório'!BE$1)</f>
        <v>0</v>
      </c>
      <c r="BF438" s="542">
        <f>SUMIFS('Faturamento NNE'!$H$2:$H$707,'Faturamento NNE'!$E$2:$E$707,'Infos Relatório'!$B$406,'Faturamento NNE'!$F$2:$F$707,'Infos Relatório'!$B438,'Faturamento NNE'!$AA$2:$AA$707,'Infos Relatório'!BE$1)</f>
        <v>0</v>
      </c>
      <c r="BG438" s="542">
        <f>SUMIFS('Faturamento NNE'!$K$2:$K$707,'Faturamento NNE'!$E$2:$E$707,'Infos Relatório'!$B$406,'Faturamento NNE'!$F$2:$F$707,'Infos Relatório'!$B438,'Faturamento NNE'!$AA$2:$AA$707,'Infos Relatório'!BE$1)</f>
        <v>0</v>
      </c>
      <c r="BH438" s="546">
        <f>SUMIFS('Faturamento NNE'!$P$2:$P$707,'Faturamento NNE'!$E$2:$E$707,'Infos Relatório'!$B$406,'Faturamento NNE'!$F$2:$F$707,'Infos Relatório'!$B438,'Faturamento NNE'!$AA$2:$AA$707,'Infos Relatório'!BE$1,'Faturamento NNE'!$U$2:$U$707,"Sim")+SUMIFS('Faturamento NNE'!$Q$2:$Q$707,'Faturamento NNE'!$E$2:$E$707,'Infos Relatório'!$B$406,'Faturamento NNE'!$F$2:$F$707,'Infos Relatório'!$B438,'Faturamento NNE'!$AA$2:$AA$707,'Infos Relatório'!BE$1,'Faturamento NNE'!$U$2:$U$707,"Sim")</f>
        <v>0</v>
      </c>
      <c r="BI438" s="227" t="e">
        <f t="shared" si="153"/>
        <v>#DIV/0!</v>
      </c>
      <c r="BJ438" s="545">
        <f>SUMIFS('Faturamento NNE'!$I$2:$I$707,'Faturamento NNE'!$E$2:$E$707,'Infos Relatório'!$B$406,'Faturamento NNE'!$F$2:$F$707,'Infos Relatório'!$B438,'Faturamento NNE'!$AA$2:$AA$707,'Infos Relatório'!BE$1)</f>
        <v>0</v>
      </c>
      <c r="BK438" s="541">
        <f>COUNTIFS('Faturamento NNE'!$E$2:$E$707,'Infos Relatório'!$B$406,'Faturamento NNE'!$F$2:$F$707,'Infos Relatório'!$B438,'Faturamento NNE'!$AA$2:$AA$707,'Infos Relatório'!BK$1)</f>
        <v>0</v>
      </c>
      <c r="BL438" s="542">
        <f>SUMIFS('Faturamento NNE'!$H$2:$H$707,'Faturamento NNE'!$E$2:$E$707,'Infos Relatório'!$B$406,'Faturamento NNE'!$F$2:$F$707,'Infos Relatório'!$B438,'Faturamento NNE'!$AA$2:$AA$707,'Infos Relatório'!BK$1)</f>
        <v>0</v>
      </c>
      <c r="BM438" s="542">
        <f>SUMIFS('Faturamento NNE'!$K$2:$K$707,'Faturamento NNE'!$E$2:$E$707,'Infos Relatório'!$B$406,'Faturamento NNE'!$F$2:$F$707,'Infos Relatório'!$B438,'Faturamento NNE'!$AA$2:$AA$707,'Infos Relatório'!BK$1)</f>
        <v>0</v>
      </c>
      <c r="BN438" s="546">
        <f>SUMIFS('Faturamento NNE'!$P$2:$P$707,'Faturamento NNE'!$E$2:$E$707,'Infos Relatório'!$B$406,'Faturamento NNE'!$F$2:$F$707,'Infos Relatório'!$B438,'Faturamento NNE'!$AA$2:$AA$707,'Infos Relatório'!BK$1,'Faturamento NNE'!$U$2:$U$707,"Sim")+SUMIFS('Faturamento NNE'!$Q$2:$Q$707,'Faturamento NNE'!$E$2:$E$707,'Infos Relatório'!$B$406,'Faturamento NNE'!$F$2:$F$707,'Infos Relatório'!$B438,'Faturamento NNE'!$AA$2:$AA$707,'Infos Relatório'!BK$1,'Faturamento NNE'!$U$2:$U$707,"Sim")</f>
        <v>0</v>
      </c>
      <c r="BO438" s="227" t="e">
        <f t="shared" si="154"/>
        <v>#DIV/0!</v>
      </c>
      <c r="BP438" s="545">
        <f>SUMIFS('Faturamento NNE'!$I$2:$I$707,'Faturamento NNE'!$E$2:$E$707,'Infos Relatório'!$B$406,'Faturamento NNE'!$F$2:$F$707,'Infos Relatório'!$B438,'Faturamento NNE'!$AA$2:$AA$707,'Infos Relatório'!BK$1)</f>
        <v>0</v>
      </c>
      <c r="BQ438" s="541">
        <f>COUNTIFS('Faturamento NNE'!$E$2:$E$707,'Infos Relatório'!$B$406,'Faturamento NNE'!$F$2:$F$707,'Infos Relatório'!$B438,'Faturamento NNE'!$AA$2:$AA$707,'Infos Relatório'!BQ$1)</f>
        <v>0</v>
      </c>
      <c r="BR438" s="542">
        <f>SUMIFS('Faturamento NNE'!$H$2:$H$707,'Faturamento NNE'!$E$2:$E$707,'Infos Relatório'!$B$406,'Faturamento NNE'!$F$2:$F$707,'Infos Relatório'!$B438,'Faturamento NNE'!$AA$2:$AA$707,'Infos Relatório'!BQ$1)</f>
        <v>0</v>
      </c>
      <c r="BS438" s="542">
        <f>SUMIFS('Faturamento NNE'!$K$2:$K$707,'Faturamento NNE'!$E$2:$E$707,'Infos Relatório'!$B$406,'Faturamento NNE'!$F$2:$F$707,'Infos Relatório'!$B438,'Faturamento NNE'!$AA$2:$AA$707,'Infos Relatório'!BQ$1)</f>
        <v>0</v>
      </c>
      <c r="BT438" s="546">
        <f>SUMIFS('Faturamento NNE'!$P$2:$P$707,'Faturamento NNE'!$E$2:$E$707,'Infos Relatório'!$B$406,'Faturamento NNE'!$F$2:$F$707,'Infos Relatório'!$B438,'Faturamento NNE'!$AA$2:$AA$707,'Infos Relatório'!BQ$1,'Faturamento NNE'!$U$2:$U$707,"Sim")+SUMIFS('Faturamento NNE'!$Q$2:$Q$707,'Faturamento NNE'!$E$2:$E$707,'Infos Relatório'!$B$406,'Faturamento NNE'!$F$2:$F$707,'Infos Relatório'!$B438,'Faturamento NNE'!$AA$2:$AA$707,'Infos Relatório'!BQ$1,'Faturamento NNE'!$U$2:$U$707,"Sim")</f>
        <v>0</v>
      </c>
      <c r="BU438" s="227" t="e">
        <f t="shared" si="155"/>
        <v>#DIV/0!</v>
      </c>
      <c r="BV438" s="545">
        <f>SUMIFS('Faturamento NNE'!$I$2:$I$707,'Faturamento NNE'!$E$2:$E$707,'Infos Relatório'!$B$406,'Faturamento NNE'!$F$2:$F$707,'Infos Relatório'!$B438,'Faturamento NNE'!$AA$2:$AA$707,'Infos Relatório'!BQ$1)</f>
        <v>0</v>
      </c>
    </row>
    <row r="439" spans="2:74">
      <c r="B439" s="217" t="s">
        <v>162</v>
      </c>
      <c r="C439" s="541">
        <f>COUNTIFS('Faturamento NNE'!$E$2:$E$707,'Infos Relatório'!$B$406,'Faturamento NNE'!$F$2:$F$707,'Infos Relatório'!$B439,'Faturamento NNE'!$AA$2:$AA$707,'Infos Relatório'!C$1)</f>
        <v>0</v>
      </c>
      <c r="D439" s="542">
        <f>SUMIFS('Faturamento NNE'!$H$2:$H$707,'Faturamento NNE'!$E$2:$E$707,'Infos Relatório'!$B$406,'Faturamento NNE'!$F$2:$F$707,'Infos Relatório'!$B439,'Faturamento NNE'!$AA$2:$AA$707,'Infos Relatório'!C$1)</f>
        <v>0</v>
      </c>
      <c r="E439" s="543">
        <f>SUMIFS('Faturamento NNE'!$K$2:$K$707,'Faturamento NNE'!$E$2:$E$707,'Infos Relatório'!$B$406,'Faturamento NNE'!$F$2:$F$707,'Infos Relatório'!$B439,'Faturamento NNE'!$AA$2:$AA$707,'Infos Relatório'!C$1)</f>
        <v>0</v>
      </c>
      <c r="F439" s="544">
        <f>SUMIFS('Faturamento NNE'!$P$2:$P$707,'Faturamento NNE'!$E$2:$E$707,'Infos Relatório'!$B$406,'Faturamento NNE'!$F$2:$F$707,'Infos Relatório'!$B439,'Faturamento NNE'!$AA$2:$AA$707,'Infos Relatório'!C$1,'Faturamento NNE'!$U$2:$U$707,"Sim")+SUMIFS('Faturamento NNE'!$Q$2:$Q$707,'Faturamento NNE'!$E$2:$E$707,'Infos Relatório'!$B$406,'Faturamento NNE'!$F$2:$F$707,'Infos Relatório'!$B439,'Faturamento NNE'!$AA$2:$AA$707,'Infos Relatório'!C$1,'Faturamento NNE'!$U$2:$U$707,"Sim")</f>
        <v>0</v>
      </c>
      <c r="G439" s="283" t="e">
        <f t="shared" si="144"/>
        <v>#DIV/0!</v>
      </c>
      <c r="H439" s="545">
        <f>SUMIFS('Faturamento NNE'!$I$2:$I$707,'Faturamento NNE'!$E$2:$E$707,'Infos Relatório'!$B$406,'Faturamento NNE'!$F$2:$F$707,'Infos Relatório'!$B439,'Faturamento NNE'!$AA$2:$AA$707,'Infos Relatório'!C$1)</f>
        <v>0</v>
      </c>
      <c r="I439" s="541">
        <f>COUNTIFS('Faturamento NNE'!$E$2:$E$707,'Infos Relatório'!$B$406,'Faturamento NNE'!$F$2:$F$707,'Infos Relatório'!$B439,'Faturamento NNE'!$AA$2:$AA$707,'Infos Relatório'!I$1)</f>
        <v>0</v>
      </c>
      <c r="J439" s="542">
        <f>SUMIFS('Faturamento NNE'!$H$2:$H$707,'Faturamento NNE'!$E$2:$E$707,'Infos Relatório'!$B$406,'Faturamento NNE'!$F$2:$F$707,'Infos Relatório'!$B439,'Faturamento NNE'!$AA$2:$AA$707,'Infos Relatório'!I$1)</f>
        <v>0</v>
      </c>
      <c r="K439" s="543">
        <f>SUMIFS('Faturamento NNE'!$K$2:$K$707,'Faturamento NNE'!$E$2:$E$707,'Infos Relatório'!$B$406,'Faturamento NNE'!$F$2:$F$707,'Infos Relatório'!$B439,'Faturamento NNE'!$AA$2:$AA$707,'Infos Relatório'!I$1)</f>
        <v>0</v>
      </c>
      <c r="L439" s="544">
        <f>SUMIFS('Faturamento NNE'!$P$2:$P$707,'Faturamento NNE'!$E$2:$E$707,'Infos Relatório'!$B$406,'Faturamento NNE'!$F$2:$F$707,'Infos Relatório'!$B439,'Faturamento NNE'!$AA$2:$AA$707,'Infos Relatório'!I$1,'Faturamento NNE'!$U$2:$U$707,"Sim")+SUMIFS('Faturamento NNE'!$Q$2:$Q$707,'Faturamento NNE'!$E$2:$E$707,'Infos Relatório'!$B$406,'Faturamento NNE'!$F$2:$F$707,'Infos Relatório'!$B439,'Faturamento NNE'!$AA$2:$AA$707,'Infos Relatório'!I$1,'Faturamento NNE'!$U$2:$U$707,"Sim")</f>
        <v>0</v>
      </c>
      <c r="M439" s="283" t="e">
        <f t="shared" si="145"/>
        <v>#DIV/0!</v>
      </c>
      <c r="N439" s="545">
        <f>SUMIFS('Faturamento NNE'!$I$2:$I$707,'Faturamento NNE'!$E$2:$E$707,'Infos Relatório'!$B$406,'Faturamento NNE'!$F$2:$F$707,'Infos Relatório'!$B439,'Faturamento NNE'!$AA$2:$AA$707,'Infos Relatório'!I$1)</f>
        <v>0</v>
      </c>
      <c r="O439" s="541">
        <f>COUNTIFS('Faturamento NNE'!$E$2:$E$707,'Infos Relatório'!$B$406,'Faturamento NNE'!$F$2:$F$707,'Infos Relatório'!$B439,'Faturamento NNE'!$AA$2:$AA$707,'Infos Relatório'!O$1)</f>
        <v>0</v>
      </c>
      <c r="P439" s="542">
        <f>SUMIFS('Faturamento NNE'!$H$2:$H$707,'Faturamento NNE'!$E$2:$E$707,'Infos Relatório'!$B$406,'Faturamento NNE'!$F$2:$F$707,'Infos Relatório'!$B439,'Faturamento NNE'!$AA$2:$AA$707,'Infos Relatório'!O$1)</f>
        <v>0</v>
      </c>
      <c r="Q439" s="542">
        <f>SUMIFS('Faturamento NNE'!$K$2:$K$707,'Faturamento NNE'!$E$2:$E$707,'Infos Relatório'!$B$406,'Faturamento NNE'!$F$2:$F$707,'Infos Relatório'!$B439,'Faturamento NNE'!$AA$2:$AA$707,'Infos Relatório'!O$1)</f>
        <v>0</v>
      </c>
      <c r="R439" s="546">
        <f>SUMIFS('Faturamento NNE'!$P$2:$P$707,'Faturamento NNE'!$E$2:$E$707,'Infos Relatório'!$B$406,'Faturamento NNE'!$F$2:$F$707,'Infos Relatório'!$B439,'Faturamento NNE'!$AA$2:$AA$707,'Infos Relatório'!O$1,'Faturamento NNE'!$U$2:$U$707,"Sim")+SUMIFS('Faturamento NNE'!$Q$2:$Q$707,'Faturamento NNE'!$E$2:$E$707,'Infos Relatório'!$B$406,'Faturamento NNE'!$F$2:$F$707,'Infos Relatório'!$B439,'Faturamento NNE'!$AA$2:$AA$707,'Infos Relatório'!O$1,'Faturamento NNE'!$U$2:$U$707,"Sim")</f>
        <v>0</v>
      </c>
      <c r="S439" s="227" t="e">
        <f t="shared" si="146"/>
        <v>#DIV/0!</v>
      </c>
      <c r="T439" s="545">
        <f>SUMIFS('Faturamento NNE'!$I$2:$I$707,'Faturamento NNE'!$E$2:$E$707,'Infos Relatório'!$B$406,'Faturamento NNE'!$F$2:$F$707,'Infos Relatório'!$B439,'Faturamento NNE'!$AA$2:$AA$707,'Infos Relatório'!O$1)</f>
        <v>0</v>
      </c>
      <c r="U439" s="541">
        <f>COUNTIFS('Faturamento NNE'!$E$2:$E$707,'Infos Relatório'!$B$406,'Faturamento NNE'!$F$2:$F$707,'Infos Relatório'!$B439,'Faturamento NNE'!$AA$2:$AA$707,'Infos Relatório'!U$1)</f>
        <v>0</v>
      </c>
      <c r="V439" s="542">
        <f>SUMIFS('Faturamento NNE'!$H$2:$H$707,'Faturamento NNE'!$E$2:$E$707,'Infos Relatório'!$B$406,'Faturamento NNE'!$F$2:$F$707,'Infos Relatório'!$B439,'Faturamento NNE'!$AA$2:$AA$707,'Infos Relatório'!U$1)</f>
        <v>0</v>
      </c>
      <c r="W439" s="542">
        <f>SUMIFS('Faturamento NNE'!$K$2:$K$707,'Faturamento NNE'!$E$2:$E$707,'Infos Relatório'!$B$406,'Faturamento NNE'!$F$2:$F$707,'Infos Relatório'!$B439,'Faturamento NNE'!$AA$2:$AA$707,'Infos Relatório'!U$1)</f>
        <v>0</v>
      </c>
      <c r="X439" s="546">
        <f>SUMIFS('Faturamento NNE'!$P$2:$P$707,'Faturamento NNE'!$E$2:$E$707,'Infos Relatório'!$B$406,'Faturamento NNE'!$F$2:$F$707,'Infos Relatório'!$B439,'Faturamento NNE'!$AA$2:$AA$707,'Infos Relatório'!U$1,'Faturamento NNE'!$U$2:$U$707,"Sim")+SUMIFS('Faturamento NNE'!$Q$2:$Q$707,'Faturamento NNE'!$E$2:$E$707,'Infos Relatório'!$B$406,'Faturamento NNE'!$F$2:$F$707,'Infos Relatório'!$B439,'Faturamento NNE'!$AA$2:$AA$707,'Infos Relatório'!U$1,'Faturamento NNE'!$U$2:$U$707,"Sim")</f>
        <v>0</v>
      </c>
      <c r="Y439" s="227" t="e">
        <f t="shared" si="147"/>
        <v>#DIV/0!</v>
      </c>
      <c r="Z439" s="545">
        <f>SUMIFS('Faturamento NNE'!$I$2:$I$707,'Faturamento NNE'!$E$2:$E$707,'Infos Relatório'!$B$406,'Faturamento NNE'!$F$2:$F$707,'Infos Relatório'!$B439,'Faturamento NNE'!$AA$2:$AA$707,'Infos Relatório'!U$1)</f>
        <v>0</v>
      </c>
      <c r="AA439" s="541">
        <f>COUNTIFS('Faturamento NNE'!$E$2:$E$707,'Infos Relatório'!$B$406,'Faturamento NNE'!$F$2:$F$707,'Infos Relatório'!$B439,'Faturamento NNE'!$AA$2:$AA$707,'Infos Relatório'!AA$1)</f>
        <v>0</v>
      </c>
      <c r="AB439" s="542">
        <f>SUMIFS('Faturamento NNE'!$H$2:$H$707,'Faturamento NNE'!$E$2:$E$707,'Infos Relatório'!$B$406,'Faturamento NNE'!$F$2:$F$707,'Infos Relatório'!$B439,'Faturamento NNE'!$AA$2:$AA$707,'Infos Relatório'!AA$1)</f>
        <v>0</v>
      </c>
      <c r="AC439" s="542">
        <f>SUMIFS('Faturamento NNE'!$K$2:$K$707,'Faturamento NNE'!$E$2:$E$707,'Infos Relatório'!$B$406,'Faturamento NNE'!$F$2:$F$707,'Infos Relatório'!$B439,'Faturamento NNE'!$AA$2:$AA$707,'Infos Relatório'!AA$1)</f>
        <v>0</v>
      </c>
      <c r="AD439" s="546">
        <f>SUMIFS('Faturamento NNE'!$P$2:$P$707,'Faturamento NNE'!$E$2:$E$707,'Infos Relatório'!$B$406,'Faturamento NNE'!$F$2:$F$707,'Infos Relatório'!$B439,'Faturamento NNE'!$AA$2:$AA$707,'Infos Relatório'!AA$1,'Faturamento NNE'!$U$2:$U$707,"Sim")+SUMIFS('Faturamento NNE'!$Q$2:$Q$707,'Faturamento NNE'!$E$2:$E$707,'Infos Relatório'!$B$406,'Faturamento NNE'!$F$2:$F$707,'Infos Relatório'!$B439,'Faturamento NNE'!$AA$2:$AA$707,'Infos Relatório'!AA$1,'Faturamento NNE'!$U$2:$U$707,"Sim")</f>
        <v>0</v>
      </c>
      <c r="AE439" s="227" t="e">
        <f t="shared" si="148"/>
        <v>#DIV/0!</v>
      </c>
      <c r="AF439" s="545">
        <f>SUMIFS('Faturamento NNE'!$I$2:$I$707,'Faturamento NNE'!$E$2:$E$707,'Infos Relatório'!$B$406,'Faturamento NNE'!$F$2:$F$707,'Infos Relatório'!$B439,'Faturamento NNE'!$AA$2:$AA$707,'Infos Relatório'!AA$1)</f>
        <v>0</v>
      </c>
      <c r="AG439" s="541">
        <f>COUNTIFS('Faturamento NNE'!$E$2:$E$707,'Infos Relatório'!$B$406,'Faturamento NNE'!$F$2:$F$707,'Infos Relatório'!$B439,'Faturamento NNE'!$AA$2:$AA$707,'Infos Relatório'!AG$1)</f>
        <v>0</v>
      </c>
      <c r="AH439" s="542">
        <f>SUMIFS('Faturamento NNE'!$H$2:$H$707,'Faturamento NNE'!$E$2:$E$707,'Infos Relatório'!$B$406,'Faturamento NNE'!$F$2:$F$707,'Infos Relatório'!$B439,'Faturamento NNE'!$AA$2:$AA$707,'Infos Relatório'!AG$1)</f>
        <v>0</v>
      </c>
      <c r="AI439" s="542">
        <f>SUMIFS('Faturamento NNE'!$K$2:$K$707,'Faturamento NNE'!$E$2:$E$707,'Infos Relatório'!$B$406,'Faturamento NNE'!$F$2:$F$707,'Infos Relatório'!$B439,'Faturamento NNE'!$AA$2:$AA$707,'Infos Relatório'!AG$1)</f>
        <v>0</v>
      </c>
      <c r="AJ439" s="546">
        <f>SUMIFS('Faturamento NNE'!$P$2:$P$707,'Faturamento NNE'!$E$2:$E$707,'Infos Relatório'!$B$406,'Faturamento NNE'!$F$2:$F$707,'Infos Relatório'!$B439,'Faturamento NNE'!$AA$2:$AA$707,'Infos Relatório'!AG$1,'Faturamento NNE'!$U$2:$U$707,"Sim")+SUMIFS('Faturamento NNE'!$Q$2:$Q$707,'Faturamento NNE'!$E$2:$E$707,'Infos Relatório'!$B$406,'Faturamento NNE'!$F$2:$F$707,'Infos Relatório'!$B439,'Faturamento NNE'!$AA$2:$AA$707,'Infos Relatório'!AG$1,'Faturamento NNE'!$U$2:$U$707,"Sim")</f>
        <v>0</v>
      </c>
      <c r="AK439" s="227" t="e">
        <f t="shared" si="149"/>
        <v>#DIV/0!</v>
      </c>
      <c r="AL439" s="545">
        <f>SUMIFS('Faturamento NNE'!$I$2:$I$707,'Faturamento NNE'!$E$2:$E$707,'Infos Relatório'!$B$406,'Faturamento NNE'!$F$2:$F$707,'Infos Relatório'!$B439,'Faturamento NNE'!$AA$2:$AA$707,'Infos Relatório'!AG$1)</f>
        <v>0</v>
      </c>
      <c r="AM439" s="541">
        <f>COUNTIFS('Faturamento NNE'!$E$2:$E$707,'Infos Relatório'!$B$406,'Faturamento NNE'!$F$2:$F$707,'Infos Relatório'!$B439,'Faturamento NNE'!$AA$2:$AA$707,'Infos Relatório'!AM$1)</f>
        <v>0</v>
      </c>
      <c r="AN439" s="542">
        <f>SUMIFS('Faturamento NNE'!$H$2:$H$707,'Faturamento NNE'!$E$2:$E$707,'Infos Relatório'!$B$406,'Faturamento NNE'!$F$2:$F$707,'Infos Relatório'!$B439,'Faturamento NNE'!$AA$2:$AA$707,'Infos Relatório'!AM$1)</f>
        <v>0</v>
      </c>
      <c r="AO439" s="542">
        <f>SUMIFS('Faturamento NNE'!$K$2:$K$707,'Faturamento NNE'!$E$2:$E$707,'Infos Relatório'!$B$406,'Faturamento NNE'!$F$2:$F$707,'Infos Relatório'!$B439,'Faturamento NNE'!$AA$2:$AA$707,'Infos Relatório'!AM$1)</f>
        <v>0</v>
      </c>
      <c r="AP439" s="546">
        <f>SUMIFS('Faturamento NNE'!$P$2:$P$707,'Faturamento NNE'!$E$2:$E$707,'Infos Relatório'!$B$406,'Faturamento NNE'!$F$2:$F$707,'Infos Relatório'!$B439,'Faturamento NNE'!$AA$2:$AA$707,'Infos Relatório'!AM$1,'Faturamento NNE'!$U$2:$U$707,"Sim")+SUMIFS('Faturamento NNE'!$Q$2:$Q$707,'Faturamento NNE'!$E$2:$E$707,'Infos Relatório'!$B$406,'Faturamento NNE'!$F$2:$F$707,'Infos Relatório'!$B439,'Faturamento NNE'!$AA$2:$AA$707,'Infos Relatório'!AM$1,'Faturamento NNE'!$U$2:$U$707,"Sim")</f>
        <v>0</v>
      </c>
      <c r="AQ439" s="227" t="e">
        <f t="shared" si="150"/>
        <v>#DIV/0!</v>
      </c>
      <c r="AR439" s="545">
        <f>SUMIFS('Faturamento NNE'!$I$2:$I$707,'Faturamento NNE'!$E$2:$E$707,'Infos Relatório'!$B$406,'Faturamento NNE'!$F$2:$F$707,'Infos Relatório'!$B439,'Faturamento NNE'!$AA$2:$AA$707,'Infos Relatório'!AM$1)</f>
        <v>0</v>
      </c>
      <c r="AS439" s="541">
        <f>COUNTIFS('Faturamento NNE'!$E$2:$E$707,'Infos Relatório'!$B$406,'Faturamento NNE'!$F$2:$F$707,'Infos Relatório'!$B439,'Faturamento NNE'!$AA$2:$AA$707,'Infos Relatório'!AS$1)</f>
        <v>0</v>
      </c>
      <c r="AT439" s="542">
        <f>SUMIFS('Faturamento NNE'!$H$2:$H$707,'Faturamento NNE'!$E$2:$E$707,'Infos Relatório'!$B$406,'Faturamento NNE'!$F$2:$F$707,'Infos Relatório'!$B439,'Faturamento NNE'!$AA$2:$AA$707,'Infos Relatório'!AS$1)</f>
        <v>0</v>
      </c>
      <c r="AU439" s="542">
        <f>SUMIFS('Faturamento NNE'!$K$2:$K$707,'Faturamento NNE'!$E$2:$E$707,'Infos Relatório'!$B$406,'Faturamento NNE'!$F$2:$F$707,'Infos Relatório'!$B439,'Faturamento NNE'!$AA$2:$AA$707,'Infos Relatório'!AS$1)</f>
        <v>0</v>
      </c>
      <c r="AV439" s="546">
        <f>SUMIFS('Faturamento NNE'!$P$2:$P$707,'Faturamento NNE'!$E$2:$E$707,'Infos Relatório'!$B$406,'Faturamento NNE'!$F$2:$F$707,'Infos Relatório'!$B439,'Faturamento NNE'!$AA$2:$AA$707,'Infos Relatório'!AS$1,'Faturamento NNE'!$U$2:$U$707,"Sim")+SUMIFS('Faturamento NNE'!$Q$2:$Q$707,'Faturamento NNE'!$E$2:$E$707,'Infos Relatório'!$B$406,'Faturamento NNE'!$F$2:$F$707,'Infos Relatório'!$B439,'Faturamento NNE'!$AA$2:$AA$707,'Infos Relatório'!AS$1,'Faturamento NNE'!$U$2:$U$707,"Sim")</f>
        <v>0</v>
      </c>
      <c r="AW439" s="227" t="e">
        <f t="shared" si="151"/>
        <v>#DIV/0!</v>
      </c>
      <c r="AX439" s="545">
        <f>SUMIFS('Faturamento NNE'!$I$2:$I$707,'Faturamento NNE'!$E$2:$E$707,'Infos Relatório'!$B$406,'Faturamento NNE'!$F$2:$F$707,'Infos Relatório'!$B439,'Faturamento NNE'!$AA$2:$AA$707,'Infos Relatório'!AS$1)</f>
        <v>0</v>
      </c>
      <c r="AY439" s="541">
        <f>COUNTIFS('Faturamento NNE'!$E$2:$E$707,'Infos Relatório'!$B$406,'Faturamento NNE'!$F$2:$F$707,'Infos Relatório'!$B439,'Faturamento NNE'!$AA$2:$AA$707,'Infos Relatório'!AY$1)</f>
        <v>0</v>
      </c>
      <c r="AZ439" s="542">
        <f>SUMIFS('Faturamento NNE'!$H$2:$H$707,'Faturamento NNE'!$E$2:$E$707,'Infos Relatório'!$B$406,'Faturamento NNE'!$F$2:$F$707,'Infos Relatório'!$B439,'Faturamento NNE'!$AA$2:$AA$707,'Infos Relatório'!AY$1)</f>
        <v>0</v>
      </c>
      <c r="BA439" s="542">
        <f>SUMIFS('Faturamento NNE'!$K$2:$K$707,'Faturamento NNE'!$E$2:$E$707,'Infos Relatório'!$B$406,'Faturamento NNE'!$F$2:$F$707,'Infos Relatório'!$B439,'Faturamento NNE'!$AA$2:$AA$707,'Infos Relatório'!AY$1)</f>
        <v>0</v>
      </c>
      <c r="BB439" s="546">
        <f>SUMIFS('Faturamento NNE'!$P$2:$P$707,'Faturamento NNE'!$E$2:$E$707,'Infos Relatório'!$B$406,'Faturamento NNE'!$F$2:$F$707,'Infos Relatório'!$B439,'Faturamento NNE'!$AA$2:$AA$707,'Infos Relatório'!AY$1,'Faturamento NNE'!$U$2:$U$707,"Sim")+SUMIFS('Faturamento NNE'!$Q$2:$Q$707,'Faturamento NNE'!$E$2:$E$707,'Infos Relatório'!$B$406,'Faturamento NNE'!$F$2:$F$707,'Infos Relatório'!$B439,'Faturamento NNE'!$AA$2:$AA$707,'Infos Relatório'!AY$1,'Faturamento NNE'!$U$2:$U$707,"Sim")</f>
        <v>0</v>
      </c>
      <c r="BC439" s="227" t="e">
        <f t="shared" si="152"/>
        <v>#DIV/0!</v>
      </c>
      <c r="BD439" s="545">
        <f>SUMIFS('Faturamento NNE'!$I$2:$I$707,'Faturamento NNE'!$E$2:$E$707,'Infos Relatório'!$B$406,'Faturamento NNE'!$F$2:$F$707,'Infos Relatório'!$B439,'Faturamento NNE'!$AA$2:$AA$707,'Infos Relatório'!AY$1)</f>
        <v>0</v>
      </c>
      <c r="BE439" s="541">
        <f>COUNTIFS('Faturamento NNE'!$E$2:$E$707,'Infos Relatório'!$B$406,'Faturamento NNE'!$F$2:$F$707,'Infos Relatório'!$B439,'Faturamento NNE'!$AA$2:$AA$707,'Infos Relatório'!BE$1)</f>
        <v>0</v>
      </c>
      <c r="BF439" s="542">
        <f>SUMIFS('Faturamento NNE'!$H$2:$H$707,'Faturamento NNE'!$E$2:$E$707,'Infos Relatório'!$B$406,'Faturamento NNE'!$F$2:$F$707,'Infos Relatório'!$B439,'Faturamento NNE'!$AA$2:$AA$707,'Infos Relatório'!BE$1)</f>
        <v>0</v>
      </c>
      <c r="BG439" s="542">
        <f>SUMIFS('Faturamento NNE'!$K$2:$K$707,'Faturamento NNE'!$E$2:$E$707,'Infos Relatório'!$B$406,'Faturamento NNE'!$F$2:$F$707,'Infos Relatório'!$B439,'Faturamento NNE'!$AA$2:$AA$707,'Infos Relatório'!BE$1)</f>
        <v>0</v>
      </c>
      <c r="BH439" s="546">
        <f>SUMIFS('Faturamento NNE'!$P$2:$P$707,'Faturamento NNE'!$E$2:$E$707,'Infos Relatório'!$B$406,'Faturamento NNE'!$F$2:$F$707,'Infos Relatório'!$B439,'Faturamento NNE'!$AA$2:$AA$707,'Infos Relatório'!BE$1,'Faturamento NNE'!$U$2:$U$707,"Sim")+SUMIFS('Faturamento NNE'!$Q$2:$Q$707,'Faturamento NNE'!$E$2:$E$707,'Infos Relatório'!$B$406,'Faturamento NNE'!$F$2:$F$707,'Infos Relatório'!$B439,'Faturamento NNE'!$AA$2:$AA$707,'Infos Relatório'!BE$1,'Faturamento NNE'!$U$2:$U$707,"Sim")</f>
        <v>0</v>
      </c>
      <c r="BI439" s="227" t="e">
        <f t="shared" si="153"/>
        <v>#DIV/0!</v>
      </c>
      <c r="BJ439" s="545">
        <f>SUMIFS('Faturamento NNE'!$I$2:$I$707,'Faturamento NNE'!$E$2:$E$707,'Infos Relatório'!$B$406,'Faturamento NNE'!$F$2:$F$707,'Infos Relatório'!$B439,'Faturamento NNE'!$AA$2:$AA$707,'Infos Relatório'!BE$1)</f>
        <v>0</v>
      </c>
      <c r="BK439" s="541">
        <f>COUNTIFS('Faturamento NNE'!$E$2:$E$707,'Infos Relatório'!$B$406,'Faturamento NNE'!$F$2:$F$707,'Infos Relatório'!$B439,'Faturamento NNE'!$AA$2:$AA$707,'Infos Relatório'!BK$1)</f>
        <v>0</v>
      </c>
      <c r="BL439" s="542">
        <f>SUMIFS('Faturamento NNE'!$H$2:$H$707,'Faturamento NNE'!$E$2:$E$707,'Infos Relatório'!$B$406,'Faturamento NNE'!$F$2:$F$707,'Infos Relatório'!$B439,'Faturamento NNE'!$AA$2:$AA$707,'Infos Relatório'!BK$1)</f>
        <v>0</v>
      </c>
      <c r="BM439" s="542">
        <f>SUMIFS('Faturamento NNE'!$K$2:$K$707,'Faturamento NNE'!$E$2:$E$707,'Infos Relatório'!$B$406,'Faturamento NNE'!$F$2:$F$707,'Infos Relatório'!$B439,'Faturamento NNE'!$AA$2:$AA$707,'Infos Relatório'!BK$1)</f>
        <v>0</v>
      </c>
      <c r="BN439" s="546">
        <f>SUMIFS('Faturamento NNE'!$P$2:$P$707,'Faturamento NNE'!$E$2:$E$707,'Infos Relatório'!$B$406,'Faturamento NNE'!$F$2:$F$707,'Infos Relatório'!$B439,'Faturamento NNE'!$AA$2:$AA$707,'Infos Relatório'!BK$1,'Faturamento NNE'!$U$2:$U$707,"Sim")+SUMIFS('Faturamento NNE'!$Q$2:$Q$707,'Faturamento NNE'!$E$2:$E$707,'Infos Relatório'!$B$406,'Faturamento NNE'!$F$2:$F$707,'Infos Relatório'!$B439,'Faturamento NNE'!$AA$2:$AA$707,'Infos Relatório'!BK$1,'Faturamento NNE'!$U$2:$U$707,"Sim")</f>
        <v>0</v>
      </c>
      <c r="BO439" s="227" t="e">
        <f t="shared" si="154"/>
        <v>#DIV/0!</v>
      </c>
      <c r="BP439" s="545">
        <f>SUMIFS('Faturamento NNE'!$I$2:$I$707,'Faturamento NNE'!$E$2:$E$707,'Infos Relatório'!$B$406,'Faturamento NNE'!$F$2:$F$707,'Infos Relatório'!$B439,'Faturamento NNE'!$AA$2:$AA$707,'Infos Relatório'!BK$1)</f>
        <v>0</v>
      </c>
      <c r="BQ439" s="541">
        <f>COUNTIFS('Faturamento NNE'!$E$2:$E$707,'Infos Relatório'!$B$406,'Faturamento NNE'!$F$2:$F$707,'Infos Relatório'!$B439,'Faturamento NNE'!$AA$2:$AA$707,'Infos Relatório'!BQ$1)</f>
        <v>0</v>
      </c>
      <c r="BR439" s="542">
        <f>SUMIFS('Faturamento NNE'!$H$2:$H$707,'Faturamento NNE'!$E$2:$E$707,'Infos Relatório'!$B$406,'Faturamento NNE'!$F$2:$F$707,'Infos Relatório'!$B439,'Faturamento NNE'!$AA$2:$AA$707,'Infos Relatório'!BQ$1)</f>
        <v>0</v>
      </c>
      <c r="BS439" s="542">
        <f>SUMIFS('Faturamento NNE'!$K$2:$K$707,'Faturamento NNE'!$E$2:$E$707,'Infos Relatório'!$B$406,'Faturamento NNE'!$F$2:$F$707,'Infos Relatório'!$B439,'Faturamento NNE'!$AA$2:$AA$707,'Infos Relatório'!BQ$1)</f>
        <v>0</v>
      </c>
      <c r="BT439" s="546">
        <f>SUMIFS('Faturamento NNE'!$P$2:$P$707,'Faturamento NNE'!$E$2:$E$707,'Infos Relatório'!$B$406,'Faturamento NNE'!$F$2:$F$707,'Infos Relatório'!$B439,'Faturamento NNE'!$AA$2:$AA$707,'Infos Relatório'!BQ$1,'Faturamento NNE'!$U$2:$U$707,"Sim")+SUMIFS('Faturamento NNE'!$Q$2:$Q$707,'Faturamento NNE'!$E$2:$E$707,'Infos Relatório'!$B$406,'Faturamento NNE'!$F$2:$F$707,'Infos Relatório'!$B439,'Faturamento NNE'!$AA$2:$AA$707,'Infos Relatório'!BQ$1,'Faturamento NNE'!$U$2:$U$707,"Sim")</f>
        <v>0</v>
      </c>
      <c r="BU439" s="227" t="e">
        <f t="shared" si="155"/>
        <v>#DIV/0!</v>
      </c>
      <c r="BV439" s="545">
        <f>SUMIFS('Faturamento NNE'!$I$2:$I$707,'Faturamento NNE'!$E$2:$E$707,'Infos Relatório'!$B$406,'Faturamento NNE'!$F$2:$F$707,'Infos Relatório'!$B439,'Faturamento NNE'!$AA$2:$AA$707,'Infos Relatório'!BQ$1)</f>
        <v>0</v>
      </c>
    </row>
    <row r="440" spans="2:74">
      <c r="B440" s="217" t="s">
        <v>163</v>
      </c>
      <c r="C440" s="541">
        <f>COUNTIFS('Faturamento NNE'!$E$2:$E$707,'Infos Relatório'!$B$406,'Faturamento NNE'!$F$2:$F$707,'Infos Relatório'!$B440,'Faturamento NNE'!$AA$2:$AA$707,'Infos Relatório'!C$1)</f>
        <v>0</v>
      </c>
      <c r="D440" s="542">
        <f>SUMIFS('Faturamento NNE'!$H$2:$H$707,'Faturamento NNE'!$E$2:$E$707,'Infos Relatório'!$B$406,'Faturamento NNE'!$F$2:$F$707,'Infos Relatório'!$B440,'Faturamento NNE'!$AA$2:$AA$707,'Infos Relatório'!C$1)</f>
        <v>0</v>
      </c>
      <c r="E440" s="543">
        <f>SUMIFS('Faturamento NNE'!$K$2:$K$707,'Faturamento NNE'!$E$2:$E$707,'Infos Relatório'!$B$406,'Faturamento NNE'!$F$2:$F$707,'Infos Relatório'!$B440,'Faturamento NNE'!$AA$2:$AA$707,'Infos Relatório'!C$1)</f>
        <v>0</v>
      </c>
      <c r="F440" s="544">
        <f>SUMIFS('Faturamento NNE'!$P$2:$P$707,'Faturamento NNE'!$E$2:$E$707,'Infos Relatório'!$B$406,'Faturamento NNE'!$F$2:$F$707,'Infos Relatório'!$B440,'Faturamento NNE'!$AA$2:$AA$707,'Infos Relatório'!C$1,'Faturamento NNE'!$U$2:$U$707,"Sim")+SUMIFS('Faturamento NNE'!$Q$2:$Q$707,'Faturamento NNE'!$E$2:$E$707,'Infos Relatório'!$B$406,'Faturamento NNE'!$F$2:$F$707,'Infos Relatório'!$B440,'Faturamento NNE'!$AA$2:$AA$707,'Infos Relatório'!C$1,'Faturamento NNE'!$U$2:$U$707,"Sim")</f>
        <v>0</v>
      </c>
      <c r="G440" s="283" t="e">
        <f t="shared" si="144"/>
        <v>#DIV/0!</v>
      </c>
      <c r="H440" s="545">
        <f>SUMIFS('Faturamento NNE'!$I$2:$I$707,'Faturamento NNE'!$E$2:$E$707,'Infos Relatório'!$B$406,'Faturamento NNE'!$F$2:$F$707,'Infos Relatório'!$B440,'Faturamento NNE'!$AA$2:$AA$707,'Infos Relatório'!C$1)</f>
        <v>0</v>
      </c>
      <c r="I440" s="541">
        <f>COUNTIFS('Faturamento NNE'!$E$2:$E$707,'Infos Relatório'!$B$406,'Faturamento NNE'!$F$2:$F$707,'Infos Relatório'!$B440,'Faturamento NNE'!$AA$2:$AA$707,'Infos Relatório'!I$1)</f>
        <v>0</v>
      </c>
      <c r="J440" s="542">
        <f>SUMIFS('Faturamento NNE'!$H$2:$H$707,'Faturamento NNE'!$E$2:$E$707,'Infos Relatório'!$B$406,'Faturamento NNE'!$F$2:$F$707,'Infos Relatório'!$B440,'Faturamento NNE'!$AA$2:$AA$707,'Infos Relatório'!I$1)</f>
        <v>0</v>
      </c>
      <c r="K440" s="543">
        <f>SUMIFS('Faturamento NNE'!$K$2:$K$707,'Faturamento NNE'!$E$2:$E$707,'Infos Relatório'!$B$406,'Faturamento NNE'!$F$2:$F$707,'Infos Relatório'!$B440,'Faturamento NNE'!$AA$2:$AA$707,'Infos Relatório'!I$1)</f>
        <v>0</v>
      </c>
      <c r="L440" s="544">
        <f>SUMIFS('Faturamento NNE'!$P$2:$P$707,'Faturamento NNE'!$E$2:$E$707,'Infos Relatório'!$B$406,'Faturamento NNE'!$F$2:$F$707,'Infos Relatório'!$B440,'Faturamento NNE'!$AA$2:$AA$707,'Infos Relatório'!I$1,'Faturamento NNE'!$U$2:$U$707,"Sim")+SUMIFS('Faturamento NNE'!$Q$2:$Q$707,'Faturamento NNE'!$E$2:$E$707,'Infos Relatório'!$B$406,'Faturamento NNE'!$F$2:$F$707,'Infos Relatório'!$B440,'Faturamento NNE'!$AA$2:$AA$707,'Infos Relatório'!I$1,'Faturamento NNE'!$U$2:$U$707,"Sim")</f>
        <v>0</v>
      </c>
      <c r="M440" s="283" t="e">
        <f t="shared" si="145"/>
        <v>#DIV/0!</v>
      </c>
      <c r="N440" s="545">
        <f>SUMIFS('Faturamento NNE'!$I$2:$I$707,'Faturamento NNE'!$E$2:$E$707,'Infos Relatório'!$B$406,'Faturamento NNE'!$F$2:$F$707,'Infos Relatório'!$B440,'Faturamento NNE'!$AA$2:$AA$707,'Infos Relatório'!I$1)</f>
        <v>0</v>
      </c>
      <c r="O440" s="541">
        <f>COUNTIFS('Faturamento NNE'!$E$2:$E$707,'Infos Relatório'!$B$406,'Faturamento NNE'!$F$2:$F$707,'Infos Relatório'!$B440,'Faturamento NNE'!$AA$2:$AA$707,'Infos Relatório'!O$1)</f>
        <v>0</v>
      </c>
      <c r="P440" s="542">
        <f>SUMIFS('Faturamento NNE'!$H$2:$H$707,'Faturamento NNE'!$E$2:$E$707,'Infos Relatório'!$B$406,'Faturamento NNE'!$F$2:$F$707,'Infos Relatório'!$B440,'Faturamento NNE'!$AA$2:$AA$707,'Infos Relatório'!O$1)</f>
        <v>0</v>
      </c>
      <c r="Q440" s="542">
        <f>SUMIFS('Faturamento NNE'!$K$2:$K$707,'Faturamento NNE'!$E$2:$E$707,'Infos Relatório'!$B$406,'Faturamento NNE'!$F$2:$F$707,'Infos Relatório'!$B440,'Faturamento NNE'!$AA$2:$AA$707,'Infos Relatório'!O$1)</f>
        <v>0</v>
      </c>
      <c r="R440" s="546">
        <f>SUMIFS('Faturamento NNE'!$P$2:$P$707,'Faturamento NNE'!$E$2:$E$707,'Infos Relatório'!$B$406,'Faturamento NNE'!$F$2:$F$707,'Infos Relatório'!$B440,'Faturamento NNE'!$AA$2:$AA$707,'Infos Relatório'!O$1,'Faturamento NNE'!$U$2:$U$707,"Sim")+SUMIFS('Faturamento NNE'!$Q$2:$Q$707,'Faturamento NNE'!$E$2:$E$707,'Infos Relatório'!$B$406,'Faturamento NNE'!$F$2:$F$707,'Infos Relatório'!$B440,'Faturamento NNE'!$AA$2:$AA$707,'Infos Relatório'!O$1,'Faturamento NNE'!$U$2:$U$707,"Sim")</f>
        <v>0</v>
      </c>
      <c r="S440" s="227" t="e">
        <f t="shared" si="146"/>
        <v>#DIV/0!</v>
      </c>
      <c r="T440" s="545">
        <f>SUMIFS('Faturamento NNE'!$I$2:$I$707,'Faturamento NNE'!$E$2:$E$707,'Infos Relatório'!$B$406,'Faturamento NNE'!$F$2:$F$707,'Infos Relatório'!$B440,'Faturamento NNE'!$AA$2:$AA$707,'Infos Relatório'!O$1)</f>
        <v>0</v>
      </c>
      <c r="U440" s="541">
        <f>COUNTIFS('Faturamento NNE'!$E$2:$E$707,'Infos Relatório'!$B$406,'Faturamento NNE'!$F$2:$F$707,'Infos Relatório'!$B440,'Faturamento NNE'!$AA$2:$AA$707,'Infos Relatório'!U$1)</f>
        <v>0</v>
      </c>
      <c r="V440" s="542">
        <f>SUMIFS('Faturamento NNE'!$H$2:$H$707,'Faturamento NNE'!$E$2:$E$707,'Infos Relatório'!$B$406,'Faturamento NNE'!$F$2:$F$707,'Infos Relatório'!$B440,'Faturamento NNE'!$AA$2:$AA$707,'Infos Relatório'!U$1)</f>
        <v>0</v>
      </c>
      <c r="W440" s="542">
        <f>SUMIFS('Faturamento NNE'!$K$2:$K$707,'Faturamento NNE'!$E$2:$E$707,'Infos Relatório'!$B$406,'Faturamento NNE'!$F$2:$F$707,'Infos Relatório'!$B440,'Faturamento NNE'!$AA$2:$AA$707,'Infos Relatório'!U$1)</f>
        <v>0</v>
      </c>
      <c r="X440" s="546">
        <f>SUMIFS('Faturamento NNE'!$P$2:$P$707,'Faturamento NNE'!$E$2:$E$707,'Infos Relatório'!$B$406,'Faturamento NNE'!$F$2:$F$707,'Infos Relatório'!$B440,'Faturamento NNE'!$AA$2:$AA$707,'Infos Relatório'!U$1,'Faturamento NNE'!$U$2:$U$707,"Sim")+SUMIFS('Faturamento NNE'!$Q$2:$Q$707,'Faturamento NNE'!$E$2:$E$707,'Infos Relatório'!$B$406,'Faturamento NNE'!$F$2:$F$707,'Infos Relatório'!$B440,'Faturamento NNE'!$AA$2:$AA$707,'Infos Relatório'!U$1,'Faturamento NNE'!$U$2:$U$707,"Sim")</f>
        <v>0</v>
      </c>
      <c r="Y440" s="227" t="e">
        <f t="shared" si="147"/>
        <v>#DIV/0!</v>
      </c>
      <c r="Z440" s="545">
        <f>SUMIFS('Faturamento NNE'!$I$2:$I$707,'Faturamento NNE'!$E$2:$E$707,'Infos Relatório'!$B$406,'Faturamento NNE'!$F$2:$F$707,'Infos Relatório'!$B440,'Faturamento NNE'!$AA$2:$AA$707,'Infos Relatório'!U$1)</f>
        <v>0</v>
      </c>
      <c r="AA440" s="541">
        <f>COUNTIFS('Faturamento NNE'!$E$2:$E$707,'Infos Relatório'!$B$406,'Faturamento NNE'!$F$2:$F$707,'Infos Relatório'!$B440,'Faturamento NNE'!$AA$2:$AA$707,'Infos Relatório'!AA$1)</f>
        <v>0</v>
      </c>
      <c r="AB440" s="542">
        <f>SUMIFS('Faturamento NNE'!$H$2:$H$707,'Faturamento NNE'!$E$2:$E$707,'Infos Relatório'!$B$406,'Faturamento NNE'!$F$2:$F$707,'Infos Relatório'!$B440,'Faturamento NNE'!$AA$2:$AA$707,'Infos Relatório'!AA$1)</f>
        <v>0</v>
      </c>
      <c r="AC440" s="542">
        <f>SUMIFS('Faturamento NNE'!$K$2:$K$707,'Faturamento NNE'!$E$2:$E$707,'Infos Relatório'!$B$406,'Faturamento NNE'!$F$2:$F$707,'Infos Relatório'!$B440,'Faturamento NNE'!$AA$2:$AA$707,'Infos Relatório'!AA$1)</f>
        <v>0</v>
      </c>
      <c r="AD440" s="546">
        <f>SUMIFS('Faturamento NNE'!$P$2:$P$707,'Faturamento NNE'!$E$2:$E$707,'Infos Relatório'!$B$406,'Faturamento NNE'!$F$2:$F$707,'Infos Relatório'!$B440,'Faturamento NNE'!$AA$2:$AA$707,'Infos Relatório'!AA$1,'Faturamento NNE'!$U$2:$U$707,"Sim")+SUMIFS('Faturamento NNE'!$Q$2:$Q$707,'Faturamento NNE'!$E$2:$E$707,'Infos Relatório'!$B$406,'Faturamento NNE'!$F$2:$F$707,'Infos Relatório'!$B440,'Faturamento NNE'!$AA$2:$AA$707,'Infos Relatório'!AA$1,'Faturamento NNE'!$U$2:$U$707,"Sim")</f>
        <v>0</v>
      </c>
      <c r="AE440" s="227" t="e">
        <f t="shared" si="148"/>
        <v>#DIV/0!</v>
      </c>
      <c r="AF440" s="545">
        <f>SUMIFS('Faturamento NNE'!$I$2:$I$707,'Faturamento NNE'!$E$2:$E$707,'Infos Relatório'!$B$406,'Faturamento NNE'!$F$2:$F$707,'Infos Relatório'!$B440,'Faturamento NNE'!$AA$2:$AA$707,'Infos Relatório'!AA$1)</f>
        <v>0</v>
      </c>
      <c r="AG440" s="541">
        <f>COUNTIFS('Faturamento NNE'!$E$2:$E$707,'Infos Relatório'!$B$406,'Faturamento NNE'!$F$2:$F$707,'Infos Relatório'!$B440,'Faturamento NNE'!$AA$2:$AA$707,'Infos Relatório'!AG$1)</f>
        <v>0</v>
      </c>
      <c r="AH440" s="542">
        <f>SUMIFS('Faturamento NNE'!$H$2:$H$707,'Faturamento NNE'!$E$2:$E$707,'Infos Relatório'!$B$406,'Faturamento NNE'!$F$2:$F$707,'Infos Relatório'!$B440,'Faturamento NNE'!$AA$2:$AA$707,'Infos Relatório'!AG$1)</f>
        <v>0</v>
      </c>
      <c r="AI440" s="542">
        <f>SUMIFS('Faturamento NNE'!$K$2:$K$707,'Faturamento NNE'!$E$2:$E$707,'Infos Relatório'!$B$406,'Faturamento NNE'!$F$2:$F$707,'Infos Relatório'!$B440,'Faturamento NNE'!$AA$2:$AA$707,'Infos Relatório'!AG$1)</f>
        <v>0</v>
      </c>
      <c r="AJ440" s="546">
        <f>SUMIFS('Faturamento NNE'!$P$2:$P$707,'Faturamento NNE'!$E$2:$E$707,'Infos Relatório'!$B$406,'Faturamento NNE'!$F$2:$F$707,'Infos Relatório'!$B440,'Faturamento NNE'!$AA$2:$AA$707,'Infos Relatório'!AG$1,'Faturamento NNE'!$U$2:$U$707,"Sim")+SUMIFS('Faturamento NNE'!$Q$2:$Q$707,'Faturamento NNE'!$E$2:$E$707,'Infos Relatório'!$B$406,'Faturamento NNE'!$F$2:$F$707,'Infos Relatório'!$B440,'Faturamento NNE'!$AA$2:$AA$707,'Infos Relatório'!AG$1,'Faturamento NNE'!$U$2:$U$707,"Sim")</f>
        <v>0</v>
      </c>
      <c r="AK440" s="227" t="e">
        <f t="shared" si="149"/>
        <v>#DIV/0!</v>
      </c>
      <c r="AL440" s="545">
        <f>SUMIFS('Faturamento NNE'!$I$2:$I$707,'Faturamento NNE'!$E$2:$E$707,'Infos Relatório'!$B$406,'Faturamento NNE'!$F$2:$F$707,'Infos Relatório'!$B440,'Faturamento NNE'!$AA$2:$AA$707,'Infos Relatório'!AG$1)</f>
        <v>0</v>
      </c>
      <c r="AM440" s="541">
        <f>COUNTIFS('Faturamento NNE'!$E$2:$E$707,'Infos Relatório'!$B$406,'Faturamento NNE'!$F$2:$F$707,'Infos Relatório'!$B440,'Faturamento NNE'!$AA$2:$AA$707,'Infos Relatório'!AM$1)</f>
        <v>0</v>
      </c>
      <c r="AN440" s="542">
        <f>SUMIFS('Faturamento NNE'!$H$2:$H$707,'Faturamento NNE'!$E$2:$E$707,'Infos Relatório'!$B$406,'Faturamento NNE'!$F$2:$F$707,'Infos Relatório'!$B440,'Faturamento NNE'!$AA$2:$AA$707,'Infos Relatório'!AM$1)</f>
        <v>0</v>
      </c>
      <c r="AO440" s="542">
        <f>SUMIFS('Faturamento NNE'!$K$2:$K$707,'Faturamento NNE'!$E$2:$E$707,'Infos Relatório'!$B$406,'Faturamento NNE'!$F$2:$F$707,'Infos Relatório'!$B440,'Faturamento NNE'!$AA$2:$AA$707,'Infos Relatório'!AM$1)</f>
        <v>0</v>
      </c>
      <c r="AP440" s="546">
        <f>SUMIFS('Faturamento NNE'!$P$2:$P$707,'Faturamento NNE'!$E$2:$E$707,'Infos Relatório'!$B$406,'Faturamento NNE'!$F$2:$F$707,'Infos Relatório'!$B440,'Faturamento NNE'!$AA$2:$AA$707,'Infos Relatório'!AM$1,'Faturamento NNE'!$U$2:$U$707,"Sim")+SUMIFS('Faturamento NNE'!$Q$2:$Q$707,'Faturamento NNE'!$E$2:$E$707,'Infos Relatório'!$B$406,'Faturamento NNE'!$F$2:$F$707,'Infos Relatório'!$B440,'Faturamento NNE'!$AA$2:$AA$707,'Infos Relatório'!AM$1,'Faturamento NNE'!$U$2:$U$707,"Sim")</f>
        <v>0</v>
      </c>
      <c r="AQ440" s="227" t="e">
        <f t="shared" si="150"/>
        <v>#DIV/0!</v>
      </c>
      <c r="AR440" s="545">
        <f>SUMIFS('Faturamento NNE'!$I$2:$I$707,'Faturamento NNE'!$E$2:$E$707,'Infos Relatório'!$B$406,'Faturamento NNE'!$F$2:$F$707,'Infos Relatório'!$B440,'Faturamento NNE'!$AA$2:$AA$707,'Infos Relatório'!AM$1)</f>
        <v>0</v>
      </c>
      <c r="AS440" s="541">
        <f>COUNTIFS('Faturamento NNE'!$E$2:$E$707,'Infos Relatório'!$B$406,'Faturamento NNE'!$F$2:$F$707,'Infos Relatório'!$B440,'Faturamento NNE'!$AA$2:$AA$707,'Infos Relatório'!AS$1)</f>
        <v>0</v>
      </c>
      <c r="AT440" s="542">
        <f>SUMIFS('Faturamento NNE'!$H$2:$H$707,'Faturamento NNE'!$E$2:$E$707,'Infos Relatório'!$B$406,'Faturamento NNE'!$F$2:$F$707,'Infos Relatório'!$B440,'Faturamento NNE'!$AA$2:$AA$707,'Infos Relatório'!AS$1)</f>
        <v>0</v>
      </c>
      <c r="AU440" s="542">
        <f>SUMIFS('Faturamento NNE'!$K$2:$K$707,'Faturamento NNE'!$E$2:$E$707,'Infos Relatório'!$B$406,'Faturamento NNE'!$F$2:$F$707,'Infos Relatório'!$B440,'Faturamento NNE'!$AA$2:$AA$707,'Infos Relatório'!AS$1)</f>
        <v>0</v>
      </c>
      <c r="AV440" s="546">
        <f>SUMIFS('Faturamento NNE'!$P$2:$P$707,'Faturamento NNE'!$E$2:$E$707,'Infos Relatório'!$B$406,'Faturamento NNE'!$F$2:$F$707,'Infos Relatório'!$B440,'Faturamento NNE'!$AA$2:$AA$707,'Infos Relatório'!AS$1,'Faturamento NNE'!$U$2:$U$707,"Sim")+SUMIFS('Faturamento NNE'!$Q$2:$Q$707,'Faturamento NNE'!$E$2:$E$707,'Infos Relatório'!$B$406,'Faturamento NNE'!$F$2:$F$707,'Infos Relatório'!$B440,'Faturamento NNE'!$AA$2:$AA$707,'Infos Relatório'!AS$1,'Faturamento NNE'!$U$2:$U$707,"Sim")</f>
        <v>0</v>
      </c>
      <c r="AW440" s="227" t="e">
        <f t="shared" si="151"/>
        <v>#DIV/0!</v>
      </c>
      <c r="AX440" s="545">
        <f>SUMIFS('Faturamento NNE'!$I$2:$I$707,'Faturamento NNE'!$E$2:$E$707,'Infos Relatório'!$B$406,'Faturamento NNE'!$F$2:$F$707,'Infos Relatório'!$B440,'Faturamento NNE'!$AA$2:$AA$707,'Infos Relatório'!AS$1)</f>
        <v>0</v>
      </c>
      <c r="AY440" s="541">
        <f>COUNTIFS('Faturamento NNE'!$E$2:$E$707,'Infos Relatório'!$B$406,'Faturamento NNE'!$F$2:$F$707,'Infos Relatório'!$B440,'Faturamento NNE'!$AA$2:$AA$707,'Infos Relatório'!AY$1)</f>
        <v>0</v>
      </c>
      <c r="AZ440" s="542">
        <f>SUMIFS('Faturamento NNE'!$H$2:$H$707,'Faturamento NNE'!$E$2:$E$707,'Infos Relatório'!$B$406,'Faturamento NNE'!$F$2:$F$707,'Infos Relatório'!$B440,'Faturamento NNE'!$AA$2:$AA$707,'Infos Relatório'!AY$1)</f>
        <v>0</v>
      </c>
      <c r="BA440" s="542">
        <f>SUMIFS('Faturamento NNE'!$K$2:$K$707,'Faturamento NNE'!$E$2:$E$707,'Infos Relatório'!$B$406,'Faturamento NNE'!$F$2:$F$707,'Infos Relatório'!$B440,'Faturamento NNE'!$AA$2:$AA$707,'Infos Relatório'!AY$1)</f>
        <v>0</v>
      </c>
      <c r="BB440" s="546">
        <f>SUMIFS('Faturamento NNE'!$P$2:$P$707,'Faturamento NNE'!$E$2:$E$707,'Infos Relatório'!$B$406,'Faturamento NNE'!$F$2:$F$707,'Infos Relatório'!$B440,'Faturamento NNE'!$AA$2:$AA$707,'Infos Relatório'!AY$1,'Faturamento NNE'!$U$2:$U$707,"Sim")+SUMIFS('Faturamento NNE'!$Q$2:$Q$707,'Faturamento NNE'!$E$2:$E$707,'Infos Relatório'!$B$406,'Faturamento NNE'!$F$2:$F$707,'Infos Relatório'!$B440,'Faturamento NNE'!$AA$2:$AA$707,'Infos Relatório'!AY$1,'Faturamento NNE'!$U$2:$U$707,"Sim")</f>
        <v>0</v>
      </c>
      <c r="BC440" s="227" t="e">
        <f t="shared" si="152"/>
        <v>#DIV/0!</v>
      </c>
      <c r="BD440" s="545">
        <f>SUMIFS('Faturamento NNE'!$I$2:$I$707,'Faturamento NNE'!$E$2:$E$707,'Infos Relatório'!$B$406,'Faturamento NNE'!$F$2:$F$707,'Infos Relatório'!$B440,'Faturamento NNE'!$AA$2:$AA$707,'Infos Relatório'!AY$1)</f>
        <v>0</v>
      </c>
      <c r="BE440" s="541">
        <f>COUNTIFS('Faturamento NNE'!$E$2:$E$707,'Infos Relatório'!$B$406,'Faturamento NNE'!$F$2:$F$707,'Infos Relatório'!$B440,'Faturamento NNE'!$AA$2:$AA$707,'Infos Relatório'!BE$1)</f>
        <v>0</v>
      </c>
      <c r="BF440" s="542">
        <f>SUMIFS('Faturamento NNE'!$H$2:$H$707,'Faturamento NNE'!$E$2:$E$707,'Infos Relatório'!$B$406,'Faturamento NNE'!$F$2:$F$707,'Infos Relatório'!$B440,'Faturamento NNE'!$AA$2:$AA$707,'Infos Relatório'!BE$1)</f>
        <v>0</v>
      </c>
      <c r="BG440" s="542">
        <f>SUMIFS('Faturamento NNE'!$K$2:$K$707,'Faturamento NNE'!$E$2:$E$707,'Infos Relatório'!$B$406,'Faturamento NNE'!$F$2:$F$707,'Infos Relatório'!$B440,'Faturamento NNE'!$AA$2:$AA$707,'Infos Relatório'!BE$1)</f>
        <v>0</v>
      </c>
      <c r="BH440" s="546">
        <f>SUMIFS('Faturamento NNE'!$P$2:$P$707,'Faturamento NNE'!$E$2:$E$707,'Infos Relatório'!$B$406,'Faturamento NNE'!$F$2:$F$707,'Infos Relatório'!$B440,'Faturamento NNE'!$AA$2:$AA$707,'Infos Relatório'!BE$1,'Faturamento NNE'!$U$2:$U$707,"Sim")+SUMIFS('Faturamento NNE'!$Q$2:$Q$707,'Faturamento NNE'!$E$2:$E$707,'Infos Relatório'!$B$406,'Faturamento NNE'!$F$2:$F$707,'Infos Relatório'!$B440,'Faturamento NNE'!$AA$2:$AA$707,'Infos Relatório'!BE$1,'Faturamento NNE'!$U$2:$U$707,"Sim")</f>
        <v>0</v>
      </c>
      <c r="BI440" s="227" t="e">
        <f t="shared" si="153"/>
        <v>#DIV/0!</v>
      </c>
      <c r="BJ440" s="545">
        <f>SUMIFS('Faturamento NNE'!$I$2:$I$707,'Faturamento NNE'!$E$2:$E$707,'Infos Relatório'!$B$406,'Faturamento NNE'!$F$2:$F$707,'Infos Relatório'!$B440,'Faturamento NNE'!$AA$2:$AA$707,'Infos Relatório'!BE$1)</f>
        <v>0</v>
      </c>
      <c r="BK440" s="541">
        <f>COUNTIFS('Faturamento NNE'!$E$2:$E$707,'Infos Relatório'!$B$406,'Faturamento NNE'!$F$2:$F$707,'Infos Relatório'!$B440,'Faturamento NNE'!$AA$2:$AA$707,'Infos Relatório'!BK$1)</f>
        <v>0</v>
      </c>
      <c r="BL440" s="542">
        <f>SUMIFS('Faturamento NNE'!$H$2:$H$707,'Faturamento NNE'!$E$2:$E$707,'Infos Relatório'!$B$406,'Faturamento NNE'!$F$2:$F$707,'Infos Relatório'!$B440,'Faturamento NNE'!$AA$2:$AA$707,'Infos Relatório'!BK$1)</f>
        <v>0</v>
      </c>
      <c r="BM440" s="542">
        <f>SUMIFS('Faturamento NNE'!$K$2:$K$707,'Faturamento NNE'!$E$2:$E$707,'Infos Relatório'!$B$406,'Faturamento NNE'!$F$2:$F$707,'Infos Relatório'!$B440,'Faturamento NNE'!$AA$2:$AA$707,'Infos Relatório'!BK$1)</f>
        <v>0</v>
      </c>
      <c r="BN440" s="546">
        <f>SUMIFS('Faturamento NNE'!$P$2:$P$707,'Faturamento NNE'!$E$2:$E$707,'Infos Relatório'!$B$406,'Faturamento NNE'!$F$2:$F$707,'Infos Relatório'!$B440,'Faturamento NNE'!$AA$2:$AA$707,'Infos Relatório'!BK$1,'Faturamento NNE'!$U$2:$U$707,"Sim")+SUMIFS('Faturamento NNE'!$Q$2:$Q$707,'Faturamento NNE'!$E$2:$E$707,'Infos Relatório'!$B$406,'Faturamento NNE'!$F$2:$F$707,'Infos Relatório'!$B440,'Faturamento NNE'!$AA$2:$AA$707,'Infos Relatório'!BK$1,'Faturamento NNE'!$U$2:$U$707,"Sim")</f>
        <v>0</v>
      </c>
      <c r="BO440" s="227" t="e">
        <f t="shared" si="154"/>
        <v>#DIV/0!</v>
      </c>
      <c r="BP440" s="545">
        <f>SUMIFS('Faturamento NNE'!$I$2:$I$707,'Faturamento NNE'!$E$2:$E$707,'Infos Relatório'!$B$406,'Faturamento NNE'!$F$2:$F$707,'Infos Relatório'!$B440,'Faturamento NNE'!$AA$2:$AA$707,'Infos Relatório'!BK$1)</f>
        <v>0</v>
      </c>
      <c r="BQ440" s="541">
        <f>COUNTIFS('Faturamento NNE'!$E$2:$E$707,'Infos Relatório'!$B$406,'Faturamento NNE'!$F$2:$F$707,'Infos Relatório'!$B440,'Faturamento NNE'!$AA$2:$AA$707,'Infos Relatório'!BQ$1)</f>
        <v>0</v>
      </c>
      <c r="BR440" s="542">
        <f>SUMIFS('Faturamento NNE'!$H$2:$H$707,'Faturamento NNE'!$E$2:$E$707,'Infos Relatório'!$B$406,'Faturamento NNE'!$F$2:$F$707,'Infos Relatório'!$B440,'Faturamento NNE'!$AA$2:$AA$707,'Infos Relatório'!BQ$1)</f>
        <v>0</v>
      </c>
      <c r="BS440" s="542">
        <f>SUMIFS('Faturamento NNE'!$K$2:$K$707,'Faturamento NNE'!$E$2:$E$707,'Infos Relatório'!$B$406,'Faturamento NNE'!$F$2:$F$707,'Infos Relatório'!$B440,'Faturamento NNE'!$AA$2:$AA$707,'Infos Relatório'!BQ$1)</f>
        <v>0</v>
      </c>
      <c r="BT440" s="546">
        <f>SUMIFS('Faturamento NNE'!$P$2:$P$707,'Faturamento NNE'!$E$2:$E$707,'Infos Relatório'!$B$406,'Faturamento NNE'!$F$2:$F$707,'Infos Relatório'!$B440,'Faturamento NNE'!$AA$2:$AA$707,'Infos Relatório'!BQ$1,'Faturamento NNE'!$U$2:$U$707,"Sim")+SUMIFS('Faturamento NNE'!$Q$2:$Q$707,'Faturamento NNE'!$E$2:$E$707,'Infos Relatório'!$B$406,'Faturamento NNE'!$F$2:$F$707,'Infos Relatório'!$B440,'Faturamento NNE'!$AA$2:$AA$707,'Infos Relatório'!BQ$1,'Faturamento NNE'!$U$2:$U$707,"Sim")</f>
        <v>0</v>
      </c>
      <c r="BU440" s="227" t="e">
        <f t="shared" si="155"/>
        <v>#DIV/0!</v>
      </c>
      <c r="BV440" s="545">
        <f>SUMIFS('Faturamento NNE'!$I$2:$I$707,'Faturamento NNE'!$E$2:$E$707,'Infos Relatório'!$B$406,'Faturamento NNE'!$F$2:$F$707,'Infos Relatório'!$B440,'Faturamento NNE'!$AA$2:$AA$707,'Infos Relatório'!BQ$1)</f>
        <v>0</v>
      </c>
    </row>
    <row r="441" spans="2:74">
      <c r="B441" s="217" t="s">
        <v>164</v>
      </c>
      <c r="C441" s="541">
        <f>COUNTIFS('Faturamento NNE'!$E$2:$E$707,'Infos Relatório'!$B$406,'Faturamento NNE'!$F$2:$F$707,'Infos Relatório'!$B441,'Faturamento NNE'!$AA$2:$AA$707,'Infos Relatório'!C$1)</f>
        <v>0</v>
      </c>
      <c r="D441" s="542">
        <f>SUMIFS('Faturamento NNE'!$H$2:$H$707,'Faturamento NNE'!$E$2:$E$707,'Infos Relatório'!$B$406,'Faturamento NNE'!$F$2:$F$707,'Infos Relatório'!$B441,'Faturamento NNE'!$AA$2:$AA$707,'Infos Relatório'!C$1)</f>
        <v>0</v>
      </c>
      <c r="E441" s="543">
        <f>SUMIFS('Faturamento NNE'!$K$2:$K$707,'Faturamento NNE'!$E$2:$E$707,'Infos Relatório'!$B$406,'Faturamento NNE'!$F$2:$F$707,'Infos Relatório'!$B441,'Faturamento NNE'!$AA$2:$AA$707,'Infos Relatório'!C$1)</f>
        <v>0</v>
      </c>
      <c r="F441" s="544">
        <f>SUMIFS('Faturamento NNE'!$P$2:$P$707,'Faturamento NNE'!$E$2:$E$707,'Infos Relatório'!$B$406,'Faturamento NNE'!$F$2:$F$707,'Infos Relatório'!$B441,'Faturamento NNE'!$AA$2:$AA$707,'Infos Relatório'!C$1,'Faturamento NNE'!$U$2:$U$707,"Sim")+SUMIFS('Faturamento NNE'!$Q$2:$Q$707,'Faturamento NNE'!$E$2:$E$707,'Infos Relatório'!$B$406,'Faturamento NNE'!$F$2:$F$707,'Infos Relatório'!$B441,'Faturamento NNE'!$AA$2:$AA$707,'Infos Relatório'!C$1,'Faturamento NNE'!$U$2:$U$707,"Sim")</f>
        <v>0</v>
      </c>
      <c r="G441" s="283" t="e">
        <f t="shared" si="144"/>
        <v>#DIV/0!</v>
      </c>
      <c r="H441" s="545">
        <f>SUMIFS('Faturamento NNE'!$I$2:$I$707,'Faturamento NNE'!$E$2:$E$707,'Infos Relatório'!$B$406,'Faturamento NNE'!$F$2:$F$707,'Infos Relatório'!$B441,'Faturamento NNE'!$AA$2:$AA$707,'Infos Relatório'!C$1)</f>
        <v>0</v>
      </c>
      <c r="I441" s="541">
        <f>COUNTIFS('Faturamento NNE'!$E$2:$E$707,'Infos Relatório'!$B$406,'Faturamento NNE'!$F$2:$F$707,'Infos Relatório'!$B441,'Faturamento NNE'!$AA$2:$AA$707,'Infos Relatório'!I$1)</f>
        <v>0</v>
      </c>
      <c r="J441" s="542">
        <f>SUMIFS('Faturamento NNE'!$H$2:$H$707,'Faturamento NNE'!$E$2:$E$707,'Infos Relatório'!$B$406,'Faturamento NNE'!$F$2:$F$707,'Infos Relatório'!$B441,'Faturamento NNE'!$AA$2:$AA$707,'Infos Relatório'!I$1)</f>
        <v>0</v>
      </c>
      <c r="K441" s="543">
        <f>SUMIFS('Faturamento NNE'!$K$2:$K$707,'Faturamento NNE'!$E$2:$E$707,'Infos Relatório'!$B$406,'Faturamento NNE'!$F$2:$F$707,'Infos Relatório'!$B441,'Faturamento NNE'!$AA$2:$AA$707,'Infos Relatório'!I$1)</f>
        <v>0</v>
      </c>
      <c r="L441" s="544">
        <f>SUMIFS('Faturamento NNE'!$P$2:$P$707,'Faturamento NNE'!$E$2:$E$707,'Infos Relatório'!$B$406,'Faturamento NNE'!$F$2:$F$707,'Infos Relatório'!$B441,'Faturamento NNE'!$AA$2:$AA$707,'Infos Relatório'!I$1,'Faturamento NNE'!$U$2:$U$707,"Sim")+SUMIFS('Faturamento NNE'!$Q$2:$Q$707,'Faturamento NNE'!$E$2:$E$707,'Infos Relatório'!$B$406,'Faturamento NNE'!$F$2:$F$707,'Infos Relatório'!$B441,'Faturamento NNE'!$AA$2:$AA$707,'Infos Relatório'!I$1,'Faturamento NNE'!$U$2:$U$707,"Sim")</f>
        <v>0</v>
      </c>
      <c r="M441" s="283" t="e">
        <f t="shared" si="145"/>
        <v>#DIV/0!</v>
      </c>
      <c r="N441" s="545">
        <f>SUMIFS('Faturamento NNE'!$I$2:$I$707,'Faturamento NNE'!$E$2:$E$707,'Infos Relatório'!$B$406,'Faturamento NNE'!$F$2:$F$707,'Infos Relatório'!$B441,'Faturamento NNE'!$AA$2:$AA$707,'Infos Relatório'!I$1)</f>
        <v>0</v>
      </c>
      <c r="O441" s="541">
        <f>COUNTIFS('Faturamento NNE'!$E$2:$E$707,'Infos Relatório'!$B$406,'Faturamento NNE'!$F$2:$F$707,'Infos Relatório'!$B441,'Faturamento NNE'!$AA$2:$AA$707,'Infos Relatório'!O$1)</f>
        <v>0</v>
      </c>
      <c r="P441" s="542">
        <f>SUMIFS('Faturamento NNE'!$H$2:$H$707,'Faturamento NNE'!$E$2:$E$707,'Infos Relatório'!$B$406,'Faturamento NNE'!$F$2:$F$707,'Infos Relatório'!$B441,'Faturamento NNE'!$AA$2:$AA$707,'Infos Relatório'!O$1)</f>
        <v>0</v>
      </c>
      <c r="Q441" s="542">
        <f>SUMIFS('Faturamento NNE'!$K$2:$K$707,'Faturamento NNE'!$E$2:$E$707,'Infos Relatório'!$B$406,'Faturamento NNE'!$F$2:$F$707,'Infos Relatório'!$B441,'Faturamento NNE'!$AA$2:$AA$707,'Infos Relatório'!O$1)</f>
        <v>0</v>
      </c>
      <c r="R441" s="546">
        <f>SUMIFS('Faturamento NNE'!$P$2:$P$707,'Faturamento NNE'!$E$2:$E$707,'Infos Relatório'!$B$406,'Faturamento NNE'!$F$2:$F$707,'Infos Relatório'!$B441,'Faturamento NNE'!$AA$2:$AA$707,'Infos Relatório'!O$1,'Faturamento NNE'!$U$2:$U$707,"Sim")+SUMIFS('Faturamento NNE'!$Q$2:$Q$707,'Faturamento NNE'!$E$2:$E$707,'Infos Relatório'!$B$406,'Faturamento NNE'!$F$2:$F$707,'Infos Relatório'!$B441,'Faturamento NNE'!$AA$2:$AA$707,'Infos Relatório'!O$1,'Faturamento NNE'!$U$2:$U$707,"Sim")</f>
        <v>0</v>
      </c>
      <c r="S441" s="227" t="e">
        <f t="shared" si="146"/>
        <v>#DIV/0!</v>
      </c>
      <c r="T441" s="545">
        <f>SUMIFS('Faturamento NNE'!$I$2:$I$707,'Faturamento NNE'!$E$2:$E$707,'Infos Relatório'!$B$406,'Faturamento NNE'!$F$2:$F$707,'Infos Relatório'!$B441,'Faturamento NNE'!$AA$2:$AA$707,'Infos Relatório'!O$1)</f>
        <v>0</v>
      </c>
      <c r="U441" s="541">
        <f>COUNTIFS('Faturamento NNE'!$E$2:$E$707,'Infos Relatório'!$B$406,'Faturamento NNE'!$F$2:$F$707,'Infos Relatório'!$B441,'Faturamento NNE'!$AA$2:$AA$707,'Infos Relatório'!U$1)</f>
        <v>0</v>
      </c>
      <c r="V441" s="542">
        <f>SUMIFS('Faturamento NNE'!$H$2:$H$707,'Faturamento NNE'!$E$2:$E$707,'Infos Relatório'!$B$406,'Faturamento NNE'!$F$2:$F$707,'Infos Relatório'!$B441,'Faturamento NNE'!$AA$2:$AA$707,'Infos Relatório'!U$1)</f>
        <v>0</v>
      </c>
      <c r="W441" s="542">
        <f>SUMIFS('Faturamento NNE'!$K$2:$K$707,'Faturamento NNE'!$E$2:$E$707,'Infos Relatório'!$B$406,'Faturamento NNE'!$F$2:$F$707,'Infos Relatório'!$B441,'Faturamento NNE'!$AA$2:$AA$707,'Infos Relatório'!U$1)</f>
        <v>0</v>
      </c>
      <c r="X441" s="546">
        <f>SUMIFS('Faturamento NNE'!$P$2:$P$707,'Faturamento NNE'!$E$2:$E$707,'Infos Relatório'!$B$406,'Faturamento NNE'!$F$2:$F$707,'Infos Relatório'!$B441,'Faturamento NNE'!$AA$2:$AA$707,'Infos Relatório'!U$1,'Faturamento NNE'!$U$2:$U$707,"Sim")+SUMIFS('Faturamento NNE'!$Q$2:$Q$707,'Faturamento NNE'!$E$2:$E$707,'Infos Relatório'!$B$406,'Faturamento NNE'!$F$2:$F$707,'Infos Relatório'!$B441,'Faturamento NNE'!$AA$2:$AA$707,'Infos Relatório'!U$1,'Faturamento NNE'!$U$2:$U$707,"Sim")</f>
        <v>0</v>
      </c>
      <c r="Y441" s="227" t="e">
        <f t="shared" si="147"/>
        <v>#DIV/0!</v>
      </c>
      <c r="Z441" s="545">
        <f>SUMIFS('Faturamento NNE'!$I$2:$I$707,'Faturamento NNE'!$E$2:$E$707,'Infos Relatório'!$B$406,'Faturamento NNE'!$F$2:$F$707,'Infos Relatório'!$B441,'Faturamento NNE'!$AA$2:$AA$707,'Infos Relatório'!U$1)</f>
        <v>0</v>
      </c>
      <c r="AA441" s="541">
        <f>COUNTIFS('Faturamento NNE'!$E$2:$E$707,'Infos Relatório'!$B$406,'Faturamento NNE'!$F$2:$F$707,'Infos Relatório'!$B441,'Faturamento NNE'!$AA$2:$AA$707,'Infos Relatório'!AA$1)</f>
        <v>0</v>
      </c>
      <c r="AB441" s="542">
        <f>SUMIFS('Faturamento NNE'!$H$2:$H$707,'Faturamento NNE'!$E$2:$E$707,'Infos Relatório'!$B$406,'Faturamento NNE'!$F$2:$F$707,'Infos Relatório'!$B441,'Faturamento NNE'!$AA$2:$AA$707,'Infos Relatório'!AA$1)</f>
        <v>0</v>
      </c>
      <c r="AC441" s="542">
        <f>SUMIFS('Faturamento NNE'!$K$2:$K$707,'Faturamento NNE'!$E$2:$E$707,'Infos Relatório'!$B$406,'Faturamento NNE'!$F$2:$F$707,'Infos Relatório'!$B441,'Faturamento NNE'!$AA$2:$AA$707,'Infos Relatório'!AA$1)</f>
        <v>0</v>
      </c>
      <c r="AD441" s="546">
        <f>SUMIFS('Faturamento NNE'!$P$2:$P$707,'Faturamento NNE'!$E$2:$E$707,'Infos Relatório'!$B$406,'Faturamento NNE'!$F$2:$F$707,'Infos Relatório'!$B441,'Faturamento NNE'!$AA$2:$AA$707,'Infos Relatório'!AA$1,'Faturamento NNE'!$U$2:$U$707,"Sim")+SUMIFS('Faturamento NNE'!$Q$2:$Q$707,'Faturamento NNE'!$E$2:$E$707,'Infos Relatório'!$B$406,'Faturamento NNE'!$F$2:$F$707,'Infos Relatório'!$B441,'Faturamento NNE'!$AA$2:$AA$707,'Infos Relatório'!AA$1,'Faturamento NNE'!$U$2:$U$707,"Sim")</f>
        <v>0</v>
      </c>
      <c r="AE441" s="227" t="e">
        <f t="shared" si="148"/>
        <v>#DIV/0!</v>
      </c>
      <c r="AF441" s="545">
        <f>SUMIFS('Faturamento NNE'!$I$2:$I$707,'Faturamento NNE'!$E$2:$E$707,'Infos Relatório'!$B$406,'Faturamento NNE'!$F$2:$F$707,'Infos Relatório'!$B441,'Faturamento NNE'!$AA$2:$AA$707,'Infos Relatório'!AA$1)</f>
        <v>0</v>
      </c>
      <c r="AG441" s="541">
        <f>COUNTIFS('Faturamento NNE'!$E$2:$E$707,'Infos Relatório'!$B$406,'Faturamento NNE'!$F$2:$F$707,'Infos Relatório'!$B441,'Faturamento NNE'!$AA$2:$AA$707,'Infos Relatório'!AG$1)</f>
        <v>0</v>
      </c>
      <c r="AH441" s="542">
        <f>SUMIFS('Faturamento NNE'!$H$2:$H$707,'Faturamento NNE'!$E$2:$E$707,'Infos Relatório'!$B$406,'Faturamento NNE'!$F$2:$F$707,'Infos Relatório'!$B441,'Faturamento NNE'!$AA$2:$AA$707,'Infos Relatório'!AG$1)</f>
        <v>0</v>
      </c>
      <c r="AI441" s="542">
        <f>SUMIFS('Faturamento NNE'!$K$2:$K$707,'Faturamento NNE'!$E$2:$E$707,'Infos Relatório'!$B$406,'Faturamento NNE'!$F$2:$F$707,'Infos Relatório'!$B441,'Faturamento NNE'!$AA$2:$AA$707,'Infos Relatório'!AG$1)</f>
        <v>0</v>
      </c>
      <c r="AJ441" s="546">
        <f>SUMIFS('Faturamento NNE'!$P$2:$P$707,'Faturamento NNE'!$E$2:$E$707,'Infos Relatório'!$B$406,'Faturamento NNE'!$F$2:$F$707,'Infos Relatório'!$B441,'Faturamento NNE'!$AA$2:$AA$707,'Infos Relatório'!AG$1,'Faturamento NNE'!$U$2:$U$707,"Sim")+SUMIFS('Faturamento NNE'!$Q$2:$Q$707,'Faturamento NNE'!$E$2:$E$707,'Infos Relatório'!$B$406,'Faturamento NNE'!$F$2:$F$707,'Infos Relatório'!$B441,'Faturamento NNE'!$AA$2:$AA$707,'Infos Relatório'!AG$1,'Faturamento NNE'!$U$2:$U$707,"Sim")</f>
        <v>0</v>
      </c>
      <c r="AK441" s="227" t="e">
        <f t="shared" si="149"/>
        <v>#DIV/0!</v>
      </c>
      <c r="AL441" s="545">
        <f>SUMIFS('Faturamento NNE'!$I$2:$I$707,'Faturamento NNE'!$E$2:$E$707,'Infos Relatório'!$B$406,'Faturamento NNE'!$F$2:$F$707,'Infos Relatório'!$B441,'Faturamento NNE'!$AA$2:$AA$707,'Infos Relatório'!AG$1)</f>
        <v>0</v>
      </c>
      <c r="AM441" s="541">
        <f>COUNTIFS('Faturamento NNE'!$E$2:$E$707,'Infos Relatório'!$B$406,'Faturamento NNE'!$F$2:$F$707,'Infos Relatório'!$B441,'Faturamento NNE'!$AA$2:$AA$707,'Infos Relatório'!AM$1)</f>
        <v>0</v>
      </c>
      <c r="AN441" s="542">
        <f>SUMIFS('Faturamento NNE'!$H$2:$H$707,'Faturamento NNE'!$E$2:$E$707,'Infos Relatório'!$B$406,'Faturamento NNE'!$F$2:$F$707,'Infos Relatório'!$B441,'Faturamento NNE'!$AA$2:$AA$707,'Infos Relatório'!AM$1)</f>
        <v>0</v>
      </c>
      <c r="AO441" s="542">
        <f>SUMIFS('Faturamento NNE'!$K$2:$K$707,'Faturamento NNE'!$E$2:$E$707,'Infos Relatório'!$B$406,'Faturamento NNE'!$F$2:$F$707,'Infos Relatório'!$B441,'Faturamento NNE'!$AA$2:$AA$707,'Infos Relatório'!AM$1)</f>
        <v>0</v>
      </c>
      <c r="AP441" s="546">
        <f>SUMIFS('Faturamento NNE'!$P$2:$P$707,'Faturamento NNE'!$E$2:$E$707,'Infos Relatório'!$B$406,'Faturamento NNE'!$F$2:$F$707,'Infos Relatório'!$B441,'Faturamento NNE'!$AA$2:$AA$707,'Infos Relatório'!AM$1,'Faturamento NNE'!$U$2:$U$707,"Sim")+SUMIFS('Faturamento NNE'!$Q$2:$Q$707,'Faturamento NNE'!$E$2:$E$707,'Infos Relatório'!$B$406,'Faturamento NNE'!$F$2:$F$707,'Infos Relatório'!$B441,'Faturamento NNE'!$AA$2:$AA$707,'Infos Relatório'!AM$1,'Faturamento NNE'!$U$2:$U$707,"Sim")</f>
        <v>0</v>
      </c>
      <c r="AQ441" s="227" t="e">
        <f t="shared" si="150"/>
        <v>#DIV/0!</v>
      </c>
      <c r="AR441" s="545">
        <f>SUMIFS('Faturamento NNE'!$I$2:$I$707,'Faturamento NNE'!$E$2:$E$707,'Infos Relatório'!$B$406,'Faturamento NNE'!$F$2:$F$707,'Infos Relatório'!$B441,'Faturamento NNE'!$AA$2:$AA$707,'Infos Relatório'!AM$1)</f>
        <v>0</v>
      </c>
      <c r="AS441" s="541">
        <f>COUNTIFS('Faturamento NNE'!$E$2:$E$707,'Infos Relatório'!$B$406,'Faturamento NNE'!$F$2:$F$707,'Infos Relatório'!$B441,'Faturamento NNE'!$AA$2:$AA$707,'Infos Relatório'!AS$1)</f>
        <v>0</v>
      </c>
      <c r="AT441" s="542">
        <f>SUMIFS('Faturamento NNE'!$H$2:$H$707,'Faturamento NNE'!$E$2:$E$707,'Infos Relatório'!$B$406,'Faturamento NNE'!$F$2:$F$707,'Infos Relatório'!$B441,'Faturamento NNE'!$AA$2:$AA$707,'Infos Relatório'!AS$1)</f>
        <v>0</v>
      </c>
      <c r="AU441" s="542">
        <f>SUMIFS('Faturamento NNE'!$K$2:$K$707,'Faturamento NNE'!$E$2:$E$707,'Infos Relatório'!$B$406,'Faturamento NNE'!$F$2:$F$707,'Infos Relatório'!$B441,'Faturamento NNE'!$AA$2:$AA$707,'Infos Relatório'!AS$1)</f>
        <v>0</v>
      </c>
      <c r="AV441" s="546">
        <f>SUMIFS('Faturamento NNE'!$P$2:$P$707,'Faturamento NNE'!$E$2:$E$707,'Infos Relatório'!$B$406,'Faturamento NNE'!$F$2:$F$707,'Infos Relatório'!$B441,'Faturamento NNE'!$AA$2:$AA$707,'Infos Relatório'!AS$1,'Faturamento NNE'!$U$2:$U$707,"Sim")+SUMIFS('Faturamento NNE'!$Q$2:$Q$707,'Faturamento NNE'!$E$2:$E$707,'Infos Relatório'!$B$406,'Faturamento NNE'!$F$2:$F$707,'Infos Relatório'!$B441,'Faturamento NNE'!$AA$2:$AA$707,'Infos Relatório'!AS$1,'Faturamento NNE'!$U$2:$U$707,"Sim")</f>
        <v>0</v>
      </c>
      <c r="AW441" s="227" t="e">
        <f t="shared" si="151"/>
        <v>#DIV/0!</v>
      </c>
      <c r="AX441" s="545">
        <f>SUMIFS('Faturamento NNE'!$I$2:$I$707,'Faturamento NNE'!$E$2:$E$707,'Infos Relatório'!$B$406,'Faturamento NNE'!$F$2:$F$707,'Infos Relatório'!$B441,'Faturamento NNE'!$AA$2:$AA$707,'Infos Relatório'!AS$1)</f>
        <v>0</v>
      </c>
      <c r="AY441" s="541">
        <f>COUNTIFS('Faturamento NNE'!$E$2:$E$707,'Infos Relatório'!$B$406,'Faturamento NNE'!$F$2:$F$707,'Infos Relatório'!$B441,'Faturamento NNE'!$AA$2:$AA$707,'Infos Relatório'!AY$1)</f>
        <v>0</v>
      </c>
      <c r="AZ441" s="542">
        <f>SUMIFS('Faturamento NNE'!$H$2:$H$707,'Faturamento NNE'!$E$2:$E$707,'Infos Relatório'!$B$406,'Faturamento NNE'!$F$2:$F$707,'Infos Relatório'!$B441,'Faturamento NNE'!$AA$2:$AA$707,'Infos Relatório'!AY$1)</f>
        <v>0</v>
      </c>
      <c r="BA441" s="542">
        <f>SUMIFS('Faturamento NNE'!$K$2:$K$707,'Faturamento NNE'!$E$2:$E$707,'Infos Relatório'!$B$406,'Faturamento NNE'!$F$2:$F$707,'Infos Relatório'!$B441,'Faturamento NNE'!$AA$2:$AA$707,'Infos Relatório'!AY$1)</f>
        <v>0</v>
      </c>
      <c r="BB441" s="546">
        <f>SUMIFS('Faturamento NNE'!$P$2:$P$707,'Faturamento NNE'!$E$2:$E$707,'Infos Relatório'!$B$406,'Faturamento NNE'!$F$2:$F$707,'Infos Relatório'!$B441,'Faturamento NNE'!$AA$2:$AA$707,'Infos Relatório'!AY$1,'Faturamento NNE'!$U$2:$U$707,"Sim")+SUMIFS('Faturamento NNE'!$Q$2:$Q$707,'Faturamento NNE'!$E$2:$E$707,'Infos Relatório'!$B$406,'Faturamento NNE'!$F$2:$F$707,'Infos Relatório'!$B441,'Faturamento NNE'!$AA$2:$AA$707,'Infos Relatório'!AY$1,'Faturamento NNE'!$U$2:$U$707,"Sim")</f>
        <v>0</v>
      </c>
      <c r="BC441" s="227" t="e">
        <f t="shared" si="152"/>
        <v>#DIV/0!</v>
      </c>
      <c r="BD441" s="545">
        <f>SUMIFS('Faturamento NNE'!$I$2:$I$707,'Faturamento NNE'!$E$2:$E$707,'Infos Relatório'!$B$406,'Faturamento NNE'!$F$2:$F$707,'Infos Relatório'!$B441,'Faturamento NNE'!$AA$2:$AA$707,'Infos Relatório'!AY$1)</f>
        <v>0</v>
      </c>
      <c r="BE441" s="541">
        <f>COUNTIFS('Faturamento NNE'!$E$2:$E$707,'Infos Relatório'!$B$406,'Faturamento NNE'!$F$2:$F$707,'Infos Relatório'!$B441,'Faturamento NNE'!$AA$2:$AA$707,'Infos Relatório'!BE$1)</f>
        <v>0</v>
      </c>
      <c r="BF441" s="542">
        <f>SUMIFS('Faturamento NNE'!$H$2:$H$707,'Faturamento NNE'!$E$2:$E$707,'Infos Relatório'!$B$406,'Faturamento NNE'!$F$2:$F$707,'Infos Relatório'!$B441,'Faturamento NNE'!$AA$2:$AA$707,'Infos Relatório'!BE$1)</f>
        <v>0</v>
      </c>
      <c r="BG441" s="542">
        <f>SUMIFS('Faturamento NNE'!$K$2:$K$707,'Faturamento NNE'!$E$2:$E$707,'Infos Relatório'!$B$406,'Faturamento NNE'!$F$2:$F$707,'Infos Relatório'!$B441,'Faturamento NNE'!$AA$2:$AA$707,'Infos Relatório'!BE$1)</f>
        <v>0</v>
      </c>
      <c r="BH441" s="546">
        <f>SUMIFS('Faturamento NNE'!$P$2:$P$707,'Faturamento NNE'!$E$2:$E$707,'Infos Relatório'!$B$406,'Faturamento NNE'!$F$2:$F$707,'Infos Relatório'!$B441,'Faturamento NNE'!$AA$2:$AA$707,'Infos Relatório'!BE$1,'Faturamento NNE'!$U$2:$U$707,"Sim")+SUMIFS('Faturamento NNE'!$Q$2:$Q$707,'Faturamento NNE'!$E$2:$E$707,'Infos Relatório'!$B$406,'Faturamento NNE'!$F$2:$F$707,'Infos Relatório'!$B441,'Faturamento NNE'!$AA$2:$AA$707,'Infos Relatório'!BE$1,'Faturamento NNE'!$U$2:$U$707,"Sim")</f>
        <v>0</v>
      </c>
      <c r="BI441" s="227" t="e">
        <f t="shared" si="153"/>
        <v>#DIV/0!</v>
      </c>
      <c r="BJ441" s="545">
        <f>SUMIFS('Faturamento NNE'!$I$2:$I$707,'Faturamento NNE'!$E$2:$E$707,'Infos Relatório'!$B$406,'Faturamento NNE'!$F$2:$F$707,'Infos Relatório'!$B441,'Faturamento NNE'!$AA$2:$AA$707,'Infos Relatório'!BE$1)</f>
        <v>0</v>
      </c>
      <c r="BK441" s="541">
        <f>COUNTIFS('Faturamento NNE'!$E$2:$E$707,'Infos Relatório'!$B$406,'Faturamento NNE'!$F$2:$F$707,'Infos Relatório'!$B441,'Faturamento NNE'!$AA$2:$AA$707,'Infos Relatório'!BK$1)</f>
        <v>0</v>
      </c>
      <c r="BL441" s="542">
        <f>SUMIFS('Faturamento NNE'!$H$2:$H$707,'Faturamento NNE'!$E$2:$E$707,'Infos Relatório'!$B$406,'Faturamento NNE'!$F$2:$F$707,'Infos Relatório'!$B441,'Faturamento NNE'!$AA$2:$AA$707,'Infos Relatório'!BK$1)</f>
        <v>0</v>
      </c>
      <c r="BM441" s="542">
        <f>SUMIFS('Faturamento NNE'!$K$2:$K$707,'Faturamento NNE'!$E$2:$E$707,'Infos Relatório'!$B$406,'Faturamento NNE'!$F$2:$F$707,'Infos Relatório'!$B441,'Faturamento NNE'!$AA$2:$AA$707,'Infos Relatório'!BK$1)</f>
        <v>0</v>
      </c>
      <c r="BN441" s="546">
        <f>SUMIFS('Faturamento NNE'!$P$2:$P$707,'Faturamento NNE'!$E$2:$E$707,'Infos Relatório'!$B$406,'Faturamento NNE'!$F$2:$F$707,'Infos Relatório'!$B441,'Faturamento NNE'!$AA$2:$AA$707,'Infos Relatório'!BK$1,'Faturamento NNE'!$U$2:$U$707,"Sim")+SUMIFS('Faturamento NNE'!$Q$2:$Q$707,'Faturamento NNE'!$E$2:$E$707,'Infos Relatório'!$B$406,'Faturamento NNE'!$F$2:$F$707,'Infos Relatório'!$B441,'Faturamento NNE'!$AA$2:$AA$707,'Infos Relatório'!BK$1,'Faturamento NNE'!$U$2:$U$707,"Sim")</f>
        <v>0</v>
      </c>
      <c r="BO441" s="227" t="e">
        <f t="shared" si="154"/>
        <v>#DIV/0!</v>
      </c>
      <c r="BP441" s="545">
        <f>SUMIFS('Faturamento NNE'!$I$2:$I$707,'Faturamento NNE'!$E$2:$E$707,'Infos Relatório'!$B$406,'Faturamento NNE'!$F$2:$F$707,'Infos Relatório'!$B441,'Faturamento NNE'!$AA$2:$AA$707,'Infos Relatório'!BK$1)</f>
        <v>0</v>
      </c>
      <c r="BQ441" s="541">
        <f>COUNTIFS('Faturamento NNE'!$E$2:$E$707,'Infos Relatório'!$B$406,'Faturamento NNE'!$F$2:$F$707,'Infos Relatório'!$B441,'Faturamento NNE'!$AA$2:$AA$707,'Infos Relatório'!BQ$1)</f>
        <v>0</v>
      </c>
      <c r="BR441" s="542">
        <f>SUMIFS('Faturamento NNE'!$H$2:$H$707,'Faturamento NNE'!$E$2:$E$707,'Infos Relatório'!$B$406,'Faturamento NNE'!$F$2:$F$707,'Infos Relatório'!$B441,'Faturamento NNE'!$AA$2:$AA$707,'Infos Relatório'!BQ$1)</f>
        <v>0</v>
      </c>
      <c r="BS441" s="542">
        <f>SUMIFS('Faturamento NNE'!$K$2:$K$707,'Faturamento NNE'!$E$2:$E$707,'Infos Relatório'!$B$406,'Faturamento NNE'!$F$2:$F$707,'Infos Relatório'!$B441,'Faturamento NNE'!$AA$2:$AA$707,'Infos Relatório'!BQ$1)</f>
        <v>0</v>
      </c>
      <c r="BT441" s="546">
        <f>SUMIFS('Faturamento NNE'!$P$2:$P$707,'Faturamento NNE'!$E$2:$E$707,'Infos Relatório'!$B$406,'Faturamento NNE'!$F$2:$F$707,'Infos Relatório'!$B441,'Faturamento NNE'!$AA$2:$AA$707,'Infos Relatório'!BQ$1,'Faturamento NNE'!$U$2:$U$707,"Sim")+SUMIFS('Faturamento NNE'!$Q$2:$Q$707,'Faturamento NNE'!$E$2:$E$707,'Infos Relatório'!$B$406,'Faturamento NNE'!$F$2:$F$707,'Infos Relatório'!$B441,'Faturamento NNE'!$AA$2:$AA$707,'Infos Relatório'!BQ$1,'Faturamento NNE'!$U$2:$U$707,"Sim")</f>
        <v>0</v>
      </c>
      <c r="BU441" s="227" t="e">
        <f t="shared" si="155"/>
        <v>#DIV/0!</v>
      </c>
      <c r="BV441" s="545">
        <f>SUMIFS('Faturamento NNE'!$I$2:$I$707,'Faturamento NNE'!$E$2:$E$707,'Infos Relatório'!$B$406,'Faturamento NNE'!$F$2:$F$707,'Infos Relatório'!$B441,'Faturamento NNE'!$AA$2:$AA$707,'Infos Relatório'!BQ$1)</f>
        <v>0</v>
      </c>
    </row>
    <row r="442" spans="2:74">
      <c r="B442" s="217" t="s">
        <v>165</v>
      </c>
      <c r="C442" s="541">
        <f>COUNTIFS('Faturamento NNE'!$E$2:$E$707,'Infos Relatório'!$B$406,'Faturamento NNE'!$F$2:$F$707,'Infos Relatório'!$B442,'Faturamento NNE'!$AA$2:$AA$707,'Infos Relatório'!C$1)</f>
        <v>0</v>
      </c>
      <c r="D442" s="542">
        <f>SUMIFS('Faturamento NNE'!$H$2:$H$707,'Faturamento NNE'!$E$2:$E$707,'Infos Relatório'!$B$406,'Faturamento NNE'!$F$2:$F$707,'Infos Relatório'!$B442,'Faturamento NNE'!$AA$2:$AA$707,'Infos Relatório'!C$1)</f>
        <v>0</v>
      </c>
      <c r="E442" s="543">
        <f>SUMIFS('Faturamento NNE'!$K$2:$K$707,'Faturamento NNE'!$E$2:$E$707,'Infos Relatório'!$B$406,'Faturamento NNE'!$F$2:$F$707,'Infos Relatório'!$B442,'Faturamento NNE'!$AA$2:$AA$707,'Infos Relatório'!C$1)</f>
        <v>0</v>
      </c>
      <c r="F442" s="544">
        <f>SUMIFS('Faturamento NNE'!$P$2:$P$707,'Faturamento NNE'!$E$2:$E$707,'Infos Relatório'!$B$406,'Faturamento NNE'!$F$2:$F$707,'Infos Relatório'!$B442,'Faturamento NNE'!$AA$2:$AA$707,'Infos Relatório'!C$1,'Faturamento NNE'!$U$2:$U$707,"Sim")+SUMIFS('Faturamento NNE'!$Q$2:$Q$707,'Faturamento NNE'!$E$2:$E$707,'Infos Relatório'!$B$406,'Faturamento NNE'!$F$2:$F$707,'Infos Relatório'!$B442,'Faturamento NNE'!$AA$2:$AA$707,'Infos Relatório'!C$1,'Faturamento NNE'!$U$2:$U$707,"Sim")</f>
        <v>0</v>
      </c>
      <c r="G442" s="283" t="e">
        <f t="shared" si="144"/>
        <v>#DIV/0!</v>
      </c>
      <c r="H442" s="545">
        <f>SUMIFS('Faturamento NNE'!$I$2:$I$707,'Faturamento NNE'!$E$2:$E$707,'Infos Relatório'!$B$406,'Faturamento NNE'!$F$2:$F$707,'Infos Relatório'!$B442,'Faturamento NNE'!$AA$2:$AA$707,'Infos Relatório'!C$1)</f>
        <v>0</v>
      </c>
      <c r="I442" s="541">
        <f>COUNTIFS('Faturamento NNE'!$E$2:$E$707,'Infos Relatório'!$B$406,'Faturamento NNE'!$F$2:$F$707,'Infos Relatório'!$B442,'Faturamento NNE'!$AA$2:$AA$707,'Infos Relatório'!I$1)</f>
        <v>0</v>
      </c>
      <c r="J442" s="542">
        <f>SUMIFS('Faturamento NNE'!$H$2:$H$707,'Faturamento NNE'!$E$2:$E$707,'Infos Relatório'!$B$406,'Faturamento NNE'!$F$2:$F$707,'Infos Relatório'!$B442,'Faturamento NNE'!$AA$2:$AA$707,'Infos Relatório'!I$1)</f>
        <v>0</v>
      </c>
      <c r="K442" s="543">
        <f>SUMIFS('Faturamento NNE'!$K$2:$K$707,'Faturamento NNE'!$E$2:$E$707,'Infos Relatório'!$B$406,'Faturamento NNE'!$F$2:$F$707,'Infos Relatório'!$B442,'Faturamento NNE'!$AA$2:$AA$707,'Infos Relatório'!I$1)</f>
        <v>0</v>
      </c>
      <c r="L442" s="544">
        <f>SUMIFS('Faturamento NNE'!$P$2:$P$707,'Faturamento NNE'!$E$2:$E$707,'Infos Relatório'!$B$406,'Faturamento NNE'!$F$2:$F$707,'Infos Relatório'!$B442,'Faturamento NNE'!$AA$2:$AA$707,'Infos Relatório'!I$1,'Faturamento NNE'!$U$2:$U$707,"Sim")+SUMIFS('Faturamento NNE'!$Q$2:$Q$707,'Faturamento NNE'!$E$2:$E$707,'Infos Relatório'!$B$406,'Faturamento NNE'!$F$2:$F$707,'Infos Relatório'!$B442,'Faturamento NNE'!$AA$2:$AA$707,'Infos Relatório'!I$1,'Faturamento NNE'!$U$2:$U$707,"Sim")</f>
        <v>0</v>
      </c>
      <c r="M442" s="283" t="e">
        <f t="shared" si="145"/>
        <v>#DIV/0!</v>
      </c>
      <c r="N442" s="545">
        <f>SUMIFS('Faturamento NNE'!$I$2:$I$707,'Faturamento NNE'!$E$2:$E$707,'Infos Relatório'!$B$406,'Faturamento NNE'!$F$2:$F$707,'Infos Relatório'!$B442,'Faturamento NNE'!$AA$2:$AA$707,'Infos Relatório'!I$1)</f>
        <v>0</v>
      </c>
      <c r="O442" s="541">
        <f>COUNTIFS('Faturamento NNE'!$E$2:$E$707,'Infos Relatório'!$B$406,'Faturamento NNE'!$F$2:$F$707,'Infos Relatório'!$B442,'Faturamento NNE'!$AA$2:$AA$707,'Infos Relatório'!O$1)</f>
        <v>0</v>
      </c>
      <c r="P442" s="542">
        <f>SUMIFS('Faturamento NNE'!$H$2:$H$707,'Faturamento NNE'!$E$2:$E$707,'Infos Relatório'!$B$406,'Faturamento NNE'!$F$2:$F$707,'Infos Relatório'!$B442,'Faturamento NNE'!$AA$2:$AA$707,'Infos Relatório'!O$1)</f>
        <v>0</v>
      </c>
      <c r="Q442" s="542">
        <f>SUMIFS('Faturamento NNE'!$K$2:$K$707,'Faturamento NNE'!$E$2:$E$707,'Infos Relatório'!$B$406,'Faturamento NNE'!$F$2:$F$707,'Infos Relatório'!$B442,'Faturamento NNE'!$AA$2:$AA$707,'Infos Relatório'!O$1)</f>
        <v>0</v>
      </c>
      <c r="R442" s="546">
        <f>SUMIFS('Faturamento NNE'!$P$2:$P$707,'Faturamento NNE'!$E$2:$E$707,'Infos Relatório'!$B$406,'Faturamento NNE'!$F$2:$F$707,'Infos Relatório'!$B442,'Faturamento NNE'!$AA$2:$AA$707,'Infos Relatório'!O$1,'Faturamento NNE'!$U$2:$U$707,"Sim")+SUMIFS('Faturamento NNE'!$Q$2:$Q$707,'Faturamento NNE'!$E$2:$E$707,'Infos Relatório'!$B$406,'Faturamento NNE'!$F$2:$F$707,'Infos Relatório'!$B442,'Faturamento NNE'!$AA$2:$AA$707,'Infos Relatório'!O$1,'Faturamento NNE'!$U$2:$U$707,"Sim")</f>
        <v>0</v>
      </c>
      <c r="S442" s="227" t="e">
        <f t="shared" si="146"/>
        <v>#DIV/0!</v>
      </c>
      <c r="T442" s="545">
        <f>SUMIFS('Faturamento NNE'!$I$2:$I$707,'Faturamento NNE'!$E$2:$E$707,'Infos Relatório'!$B$406,'Faturamento NNE'!$F$2:$F$707,'Infos Relatório'!$B442,'Faturamento NNE'!$AA$2:$AA$707,'Infos Relatório'!O$1)</f>
        <v>0</v>
      </c>
      <c r="U442" s="541">
        <f>COUNTIFS('Faturamento NNE'!$E$2:$E$707,'Infos Relatório'!$B$406,'Faturamento NNE'!$F$2:$F$707,'Infos Relatório'!$B442,'Faturamento NNE'!$AA$2:$AA$707,'Infos Relatório'!U$1)</f>
        <v>0</v>
      </c>
      <c r="V442" s="542">
        <f>SUMIFS('Faturamento NNE'!$H$2:$H$707,'Faturamento NNE'!$E$2:$E$707,'Infos Relatório'!$B$406,'Faturamento NNE'!$F$2:$F$707,'Infos Relatório'!$B442,'Faturamento NNE'!$AA$2:$AA$707,'Infos Relatório'!U$1)</f>
        <v>0</v>
      </c>
      <c r="W442" s="542">
        <f>SUMIFS('Faturamento NNE'!$K$2:$K$707,'Faturamento NNE'!$E$2:$E$707,'Infos Relatório'!$B$406,'Faturamento NNE'!$F$2:$F$707,'Infos Relatório'!$B442,'Faturamento NNE'!$AA$2:$AA$707,'Infos Relatório'!U$1)</f>
        <v>0</v>
      </c>
      <c r="X442" s="546">
        <f>SUMIFS('Faturamento NNE'!$P$2:$P$707,'Faturamento NNE'!$E$2:$E$707,'Infos Relatório'!$B$406,'Faturamento NNE'!$F$2:$F$707,'Infos Relatório'!$B442,'Faturamento NNE'!$AA$2:$AA$707,'Infos Relatório'!U$1,'Faturamento NNE'!$U$2:$U$707,"Sim")+SUMIFS('Faturamento NNE'!$Q$2:$Q$707,'Faturamento NNE'!$E$2:$E$707,'Infos Relatório'!$B$406,'Faturamento NNE'!$F$2:$F$707,'Infos Relatório'!$B442,'Faturamento NNE'!$AA$2:$AA$707,'Infos Relatório'!U$1,'Faturamento NNE'!$U$2:$U$707,"Sim")</f>
        <v>0</v>
      </c>
      <c r="Y442" s="227" t="e">
        <f t="shared" si="147"/>
        <v>#DIV/0!</v>
      </c>
      <c r="Z442" s="545">
        <f>SUMIFS('Faturamento NNE'!$I$2:$I$707,'Faturamento NNE'!$E$2:$E$707,'Infos Relatório'!$B$406,'Faturamento NNE'!$F$2:$F$707,'Infos Relatório'!$B442,'Faturamento NNE'!$AA$2:$AA$707,'Infos Relatório'!U$1)</f>
        <v>0</v>
      </c>
      <c r="AA442" s="541">
        <f>COUNTIFS('Faturamento NNE'!$E$2:$E$707,'Infos Relatório'!$B$406,'Faturamento NNE'!$F$2:$F$707,'Infos Relatório'!$B442,'Faturamento NNE'!$AA$2:$AA$707,'Infos Relatório'!AA$1)</f>
        <v>0</v>
      </c>
      <c r="AB442" s="542">
        <f>SUMIFS('Faturamento NNE'!$H$2:$H$707,'Faturamento NNE'!$E$2:$E$707,'Infos Relatório'!$B$406,'Faturamento NNE'!$F$2:$F$707,'Infos Relatório'!$B442,'Faturamento NNE'!$AA$2:$AA$707,'Infos Relatório'!AA$1)</f>
        <v>0</v>
      </c>
      <c r="AC442" s="542">
        <f>SUMIFS('Faturamento NNE'!$K$2:$K$707,'Faturamento NNE'!$E$2:$E$707,'Infos Relatório'!$B$406,'Faturamento NNE'!$F$2:$F$707,'Infos Relatório'!$B442,'Faturamento NNE'!$AA$2:$AA$707,'Infos Relatório'!AA$1)</f>
        <v>0</v>
      </c>
      <c r="AD442" s="546">
        <f>SUMIFS('Faturamento NNE'!$P$2:$P$707,'Faturamento NNE'!$E$2:$E$707,'Infos Relatório'!$B$406,'Faturamento NNE'!$F$2:$F$707,'Infos Relatório'!$B442,'Faturamento NNE'!$AA$2:$AA$707,'Infos Relatório'!AA$1,'Faturamento NNE'!$U$2:$U$707,"Sim")+SUMIFS('Faturamento NNE'!$Q$2:$Q$707,'Faturamento NNE'!$E$2:$E$707,'Infos Relatório'!$B$406,'Faturamento NNE'!$F$2:$F$707,'Infos Relatório'!$B442,'Faturamento NNE'!$AA$2:$AA$707,'Infos Relatório'!AA$1,'Faturamento NNE'!$U$2:$U$707,"Sim")</f>
        <v>0</v>
      </c>
      <c r="AE442" s="227" t="e">
        <f t="shared" si="148"/>
        <v>#DIV/0!</v>
      </c>
      <c r="AF442" s="545">
        <f>SUMIFS('Faturamento NNE'!$I$2:$I$707,'Faturamento NNE'!$E$2:$E$707,'Infos Relatório'!$B$406,'Faturamento NNE'!$F$2:$F$707,'Infos Relatório'!$B442,'Faturamento NNE'!$AA$2:$AA$707,'Infos Relatório'!AA$1)</f>
        <v>0</v>
      </c>
      <c r="AG442" s="541">
        <f>COUNTIFS('Faturamento NNE'!$E$2:$E$707,'Infos Relatório'!$B$406,'Faturamento NNE'!$F$2:$F$707,'Infos Relatório'!$B442,'Faturamento NNE'!$AA$2:$AA$707,'Infos Relatório'!AG$1)</f>
        <v>0</v>
      </c>
      <c r="AH442" s="542">
        <f>SUMIFS('Faturamento NNE'!$H$2:$H$707,'Faturamento NNE'!$E$2:$E$707,'Infos Relatório'!$B$406,'Faturamento NNE'!$F$2:$F$707,'Infos Relatório'!$B442,'Faturamento NNE'!$AA$2:$AA$707,'Infos Relatório'!AG$1)</f>
        <v>0</v>
      </c>
      <c r="AI442" s="542">
        <f>SUMIFS('Faturamento NNE'!$K$2:$K$707,'Faturamento NNE'!$E$2:$E$707,'Infos Relatório'!$B$406,'Faturamento NNE'!$F$2:$F$707,'Infos Relatório'!$B442,'Faturamento NNE'!$AA$2:$AA$707,'Infos Relatório'!AG$1)</f>
        <v>0</v>
      </c>
      <c r="AJ442" s="546">
        <f>SUMIFS('Faturamento NNE'!$P$2:$P$707,'Faturamento NNE'!$E$2:$E$707,'Infos Relatório'!$B$406,'Faturamento NNE'!$F$2:$F$707,'Infos Relatório'!$B442,'Faturamento NNE'!$AA$2:$AA$707,'Infos Relatório'!AG$1,'Faturamento NNE'!$U$2:$U$707,"Sim")+SUMIFS('Faturamento NNE'!$Q$2:$Q$707,'Faturamento NNE'!$E$2:$E$707,'Infos Relatório'!$B$406,'Faturamento NNE'!$F$2:$F$707,'Infos Relatório'!$B442,'Faturamento NNE'!$AA$2:$AA$707,'Infos Relatório'!AG$1,'Faturamento NNE'!$U$2:$U$707,"Sim")</f>
        <v>0</v>
      </c>
      <c r="AK442" s="227" t="e">
        <f t="shared" si="149"/>
        <v>#DIV/0!</v>
      </c>
      <c r="AL442" s="545">
        <f>SUMIFS('Faturamento NNE'!$I$2:$I$707,'Faturamento NNE'!$E$2:$E$707,'Infos Relatório'!$B$406,'Faturamento NNE'!$F$2:$F$707,'Infos Relatório'!$B442,'Faturamento NNE'!$AA$2:$AA$707,'Infos Relatório'!AG$1)</f>
        <v>0</v>
      </c>
      <c r="AM442" s="541">
        <f>COUNTIFS('Faturamento NNE'!$E$2:$E$707,'Infos Relatório'!$B$406,'Faturamento NNE'!$F$2:$F$707,'Infos Relatório'!$B442,'Faturamento NNE'!$AA$2:$AA$707,'Infos Relatório'!AM$1)</f>
        <v>0</v>
      </c>
      <c r="AN442" s="542">
        <f>SUMIFS('Faturamento NNE'!$H$2:$H$707,'Faturamento NNE'!$E$2:$E$707,'Infos Relatório'!$B$406,'Faturamento NNE'!$F$2:$F$707,'Infos Relatório'!$B442,'Faturamento NNE'!$AA$2:$AA$707,'Infos Relatório'!AM$1)</f>
        <v>0</v>
      </c>
      <c r="AO442" s="542">
        <f>SUMIFS('Faturamento NNE'!$K$2:$K$707,'Faturamento NNE'!$E$2:$E$707,'Infos Relatório'!$B$406,'Faturamento NNE'!$F$2:$F$707,'Infos Relatório'!$B442,'Faturamento NNE'!$AA$2:$AA$707,'Infos Relatório'!AM$1)</f>
        <v>0</v>
      </c>
      <c r="AP442" s="546">
        <f>SUMIFS('Faturamento NNE'!$P$2:$P$707,'Faturamento NNE'!$E$2:$E$707,'Infos Relatório'!$B$406,'Faturamento NNE'!$F$2:$F$707,'Infos Relatório'!$B442,'Faturamento NNE'!$AA$2:$AA$707,'Infos Relatório'!AM$1,'Faturamento NNE'!$U$2:$U$707,"Sim")+SUMIFS('Faturamento NNE'!$Q$2:$Q$707,'Faturamento NNE'!$E$2:$E$707,'Infos Relatório'!$B$406,'Faturamento NNE'!$F$2:$F$707,'Infos Relatório'!$B442,'Faturamento NNE'!$AA$2:$AA$707,'Infos Relatório'!AM$1,'Faturamento NNE'!$U$2:$U$707,"Sim")</f>
        <v>0</v>
      </c>
      <c r="AQ442" s="227" t="e">
        <f t="shared" si="150"/>
        <v>#DIV/0!</v>
      </c>
      <c r="AR442" s="545">
        <f>SUMIFS('Faturamento NNE'!$I$2:$I$707,'Faturamento NNE'!$E$2:$E$707,'Infos Relatório'!$B$406,'Faturamento NNE'!$F$2:$F$707,'Infos Relatório'!$B442,'Faturamento NNE'!$AA$2:$AA$707,'Infos Relatório'!AM$1)</f>
        <v>0</v>
      </c>
      <c r="AS442" s="541">
        <f>COUNTIFS('Faturamento NNE'!$E$2:$E$707,'Infos Relatório'!$B$406,'Faturamento NNE'!$F$2:$F$707,'Infos Relatório'!$B442,'Faturamento NNE'!$AA$2:$AA$707,'Infos Relatório'!AS$1)</f>
        <v>0</v>
      </c>
      <c r="AT442" s="542">
        <f>SUMIFS('Faturamento NNE'!$H$2:$H$707,'Faturamento NNE'!$E$2:$E$707,'Infos Relatório'!$B$406,'Faturamento NNE'!$F$2:$F$707,'Infos Relatório'!$B442,'Faturamento NNE'!$AA$2:$AA$707,'Infos Relatório'!AS$1)</f>
        <v>0</v>
      </c>
      <c r="AU442" s="542">
        <f>SUMIFS('Faturamento NNE'!$K$2:$K$707,'Faturamento NNE'!$E$2:$E$707,'Infos Relatório'!$B$406,'Faturamento NNE'!$F$2:$F$707,'Infos Relatório'!$B442,'Faturamento NNE'!$AA$2:$AA$707,'Infos Relatório'!AS$1)</f>
        <v>0</v>
      </c>
      <c r="AV442" s="546">
        <f>SUMIFS('Faturamento NNE'!$P$2:$P$707,'Faturamento NNE'!$E$2:$E$707,'Infos Relatório'!$B$406,'Faturamento NNE'!$F$2:$F$707,'Infos Relatório'!$B442,'Faturamento NNE'!$AA$2:$AA$707,'Infos Relatório'!AS$1,'Faturamento NNE'!$U$2:$U$707,"Sim")+SUMIFS('Faturamento NNE'!$Q$2:$Q$707,'Faturamento NNE'!$E$2:$E$707,'Infos Relatório'!$B$406,'Faturamento NNE'!$F$2:$F$707,'Infos Relatório'!$B442,'Faturamento NNE'!$AA$2:$AA$707,'Infos Relatório'!AS$1,'Faturamento NNE'!$U$2:$U$707,"Sim")</f>
        <v>0</v>
      </c>
      <c r="AW442" s="227" t="e">
        <f t="shared" si="151"/>
        <v>#DIV/0!</v>
      </c>
      <c r="AX442" s="545">
        <f>SUMIFS('Faturamento NNE'!$I$2:$I$707,'Faturamento NNE'!$E$2:$E$707,'Infos Relatório'!$B$406,'Faturamento NNE'!$F$2:$F$707,'Infos Relatório'!$B442,'Faturamento NNE'!$AA$2:$AA$707,'Infos Relatório'!AS$1)</f>
        <v>0</v>
      </c>
      <c r="AY442" s="541">
        <f>COUNTIFS('Faturamento NNE'!$E$2:$E$707,'Infos Relatório'!$B$406,'Faturamento NNE'!$F$2:$F$707,'Infos Relatório'!$B442,'Faturamento NNE'!$AA$2:$AA$707,'Infos Relatório'!AY$1)</f>
        <v>0</v>
      </c>
      <c r="AZ442" s="542">
        <f>SUMIFS('Faturamento NNE'!$H$2:$H$707,'Faturamento NNE'!$E$2:$E$707,'Infos Relatório'!$B$406,'Faturamento NNE'!$F$2:$F$707,'Infos Relatório'!$B442,'Faturamento NNE'!$AA$2:$AA$707,'Infos Relatório'!AY$1)</f>
        <v>0</v>
      </c>
      <c r="BA442" s="542">
        <f>SUMIFS('Faturamento NNE'!$K$2:$K$707,'Faturamento NNE'!$E$2:$E$707,'Infos Relatório'!$B$406,'Faturamento NNE'!$F$2:$F$707,'Infos Relatório'!$B442,'Faturamento NNE'!$AA$2:$AA$707,'Infos Relatório'!AY$1)</f>
        <v>0</v>
      </c>
      <c r="BB442" s="546">
        <f>SUMIFS('Faturamento NNE'!$P$2:$P$707,'Faturamento NNE'!$E$2:$E$707,'Infos Relatório'!$B$406,'Faturamento NNE'!$F$2:$F$707,'Infos Relatório'!$B442,'Faturamento NNE'!$AA$2:$AA$707,'Infos Relatório'!AY$1,'Faturamento NNE'!$U$2:$U$707,"Sim")+SUMIFS('Faturamento NNE'!$Q$2:$Q$707,'Faturamento NNE'!$E$2:$E$707,'Infos Relatório'!$B$406,'Faturamento NNE'!$F$2:$F$707,'Infos Relatório'!$B442,'Faturamento NNE'!$AA$2:$AA$707,'Infos Relatório'!AY$1,'Faturamento NNE'!$U$2:$U$707,"Sim")</f>
        <v>0</v>
      </c>
      <c r="BC442" s="227" t="e">
        <f t="shared" si="152"/>
        <v>#DIV/0!</v>
      </c>
      <c r="BD442" s="545">
        <f>SUMIFS('Faturamento NNE'!$I$2:$I$707,'Faturamento NNE'!$E$2:$E$707,'Infos Relatório'!$B$406,'Faturamento NNE'!$F$2:$F$707,'Infos Relatório'!$B442,'Faturamento NNE'!$AA$2:$AA$707,'Infos Relatório'!AY$1)</f>
        <v>0</v>
      </c>
      <c r="BE442" s="541">
        <f>COUNTIFS('Faturamento NNE'!$E$2:$E$707,'Infos Relatório'!$B$406,'Faturamento NNE'!$F$2:$F$707,'Infos Relatório'!$B442,'Faturamento NNE'!$AA$2:$AA$707,'Infos Relatório'!BE$1)</f>
        <v>0</v>
      </c>
      <c r="BF442" s="542">
        <f>SUMIFS('Faturamento NNE'!$H$2:$H$707,'Faturamento NNE'!$E$2:$E$707,'Infos Relatório'!$B$406,'Faturamento NNE'!$F$2:$F$707,'Infos Relatório'!$B442,'Faturamento NNE'!$AA$2:$AA$707,'Infos Relatório'!BE$1)</f>
        <v>0</v>
      </c>
      <c r="BG442" s="542">
        <f>SUMIFS('Faturamento NNE'!$K$2:$K$707,'Faturamento NNE'!$E$2:$E$707,'Infos Relatório'!$B$406,'Faturamento NNE'!$F$2:$F$707,'Infos Relatório'!$B442,'Faturamento NNE'!$AA$2:$AA$707,'Infos Relatório'!BE$1)</f>
        <v>0</v>
      </c>
      <c r="BH442" s="546">
        <f>SUMIFS('Faturamento NNE'!$P$2:$P$707,'Faturamento NNE'!$E$2:$E$707,'Infos Relatório'!$B$406,'Faturamento NNE'!$F$2:$F$707,'Infos Relatório'!$B442,'Faturamento NNE'!$AA$2:$AA$707,'Infos Relatório'!BE$1,'Faturamento NNE'!$U$2:$U$707,"Sim")+SUMIFS('Faturamento NNE'!$Q$2:$Q$707,'Faturamento NNE'!$E$2:$E$707,'Infos Relatório'!$B$406,'Faturamento NNE'!$F$2:$F$707,'Infos Relatório'!$B442,'Faturamento NNE'!$AA$2:$AA$707,'Infos Relatório'!BE$1,'Faturamento NNE'!$U$2:$U$707,"Sim")</f>
        <v>0</v>
      </c>
      <c r="BI442" s="227" t="e">
        <f t="shared" si="153"/>
        <v>#DIV/0!</v>
      </c>
      <c r="BJ442" s="545">
        <f>SUMIFS('Faturamento NNE'!$I$2:$I$707,'Faturamento NNE'!$E$2:$E$707,'Infos Relatório'!$B$406,'Faturamento NNE'!$F$2:$F$707,'Infos Relatório'!$B442,'Faturamento NNE'!$AA$2:$AA$707,'Infos Relatório'!BE$1)</f>
        <v>0</v>
      </c>
      <c r="BK442" s="541">
        <f>COUNTIFS('Faturamento NNE'!$E$2:$E$707,'Infos Relatório'!$B$406,'Faturamento NNE'!$F$2:$F$707,'Infos Relatório'!$B442,'Faturamento NNE'!$AA$2:$AA$707,'Infos Relatório'!BK$1)</f>
        <v>0</v>
      </c>
      <c r="BL442" s="542">
        <f>SUMIFS('Faturamento NNE'!$H$2:$H$707,'Faturamento NNE'!$E$2:$E$707,'Infos Relatório'!$B$406,'Faturamento NNE'!$F$2:$F$707,'Infos Relatório'!$B442,'Faturamento NNE'!$AA$2:$AA$707,'Infos Relatório'!BK$1)</f>
        <v>0</v>
      </c>
      <c r="BM442" s="542">
        <f>SUMIFS('Faturamento NNE'!$K$2:$K$707,'Faturamento NNE'!$E$2:$E$707,'Infos Relatório'!$B$406,'Faturamento NNE'!$F$2:$F$707,'Infos Relatório'!$B442,'Faturamento NNE'!$AA$2:$AA$707,'Infos Relatório'!BK$1)</f>
        <v>0</v>
      </c>
      <c r="BN442" s="546">
        <f>SUMIFS('Faturamento NNE'!$P$2:$P$707,'Faturamento NNE'!$E$2:$E$707,'Infos Relatório'!$B$406,'Faturamento NNE'!$F$2:$F$707,'Infos Relatório'!$B442,'Faturamento NNE'!$AA$2:$AA$707,'Infos Relatório'!BK$1,'Faturamento NNE'!$U$2:$U$707,"Sim")+SUMIFS('Faturamento NNE'!$Q$2:$Q$707,'Faturamento NNE'!$E$2:$E$707,'Infos Relatório'!$B$406,'Faturamento NNE'!$F$2:$F$707,'Infos Relatório'!$B442,'Faturamento NNE'!$AA$2:$AA$707,'Infos Relatório'!BK$1,'Faturamento NNE'!$U$2:$U$707,"Sim")</f>
        <v>0</v>
      </c>
      <c r="BO442" s="227" t="e">
        <f t="shared" si="154"/>
        <v>#DIV/0!</v>
      </c>
      <c r="BP442" s="545">
        <f>SUMIFS('Faturamento NNE'!$I$2:$I$707,'Faturamento NNE'!$E$2:$E$707,'Infos Relatório'!$B$406,'Faturamento NNE'!$F$2:$F$707,'Infos Relatório'!$B442,'Faturamento NNE'!$AA$2:$AA$707,'Infos Relatório'!BK$1)</f>
        <v>0</v>
      </c>
      <c r="BQ442" s="541">
        <f>COUNTIFS('Faturamento NNE'!$E$2:$E$707,'Infos Relatório'!$B$406,'Faturamento NNE'!$F$2:$F$707,'Infos Relatório'!$B442,'Faturamento NNE'!$AA$2:$AA$707,'Infos Relatório'!BQ$1)</f>
        <v>0</v>
      </c>
      <c r="BR442" s="542">
        <f>SUMIFS('Faturamento NNE'!$H$2:$H$707,'Faturamento NNE'!$E$2:$E$707,'Infos Relatório'!$B$406,'Faturamento NNE'!$F$2:$F$707,'Infos Relatório'!$B442,'Faturamento NNE'!$AA$2:$AA$707,'Infos Relatório'!BQ$1)</f>
        <v>0</v>
      </c>
      <c r="BS442" s="542">
        <f>SUMIFS('Faturamento NNE'!$K$2:$K$707,'Faturamento NNE'!$E$2:$E$707,'Infos Relatório'!$B$406,'Faturamento NNE'!$F$2:$F$707,'Infos Relatório'!$B442,'Faturamento NNE'!$AA$2:$AA$707,'Infos Relatório'!BQ$1)</f>
        <v>0</v>
      </c>
      <c r="BT442" s="546">
        <f>SUMIFS('Faturamento NNE'!$P$2:$P$707,'Faturamento NNE'!$E$2:$E$707,'Infos Relatório'!$B$406,'Faturamento NNE'!$F$2:$F$707,'Infos Relatório'!$B442,'Faturamento NNE'!$AA$2:$AA$707,'Infos Relatório'!BQ$1,'Faturamento NNE'!$U$2:$U$707,"Sim")+SUMIFS('Faturamento NNE'!$Q$2:$Q$707,'Faturamento NNE'!$E$2:$E$707,'Infos Relatório'!$B$406,'Faturamento NNE'!$F$2:$F$707,'Infos Relatório'!$B442,'Faturamento NNE'!$AA$2:$AA$707,'Infos Relatório'!BQ$1,'Faturamento NNE'!$U$2:$U$707,"Sim")</f>
        <v>0</v>
      </c>
      <c r="BU442" s="227" t="e">
        <f t="shared" si="155"/>
        <v>#DIV/0!</v>
      </c>
      <c r="BV442" s="545">
        <f>SUMIFS('Faturamento NNE'!$I$2:$I$707,'Faturamento NNE'!$E$2:$E$707,'Infos Relatório'!$B$406,'Faturamento NNE'!$F$2:$F$707,'Infos Relatório'!$B442,'Faturamento NNE'!$AA$2:$AA$707,'Infos Relatório'!BQ$1)</f>
        <v>0</v>
      </c>
    </row>
    <row r="443" spans="2:74">
      <c r="B443" s="217" t="s">
        <v>166</v>
      </c>
      <c r="C443" s="541">
        <f>COUNTIFS('Faturamento NNE'!$E$2:$E$707,'Infos Relatório'!$B$406,'Faturamento NNE'!$F$2:$F$707,'Infos Relatório'!$B443,'Faturamento NNE'!$AA$2:$AA$707,'Infos Relatório'!C$1)</f>
        <v>0</v>
      </c>
      <c r="D443" s="542">
        <f>SUMIFS('Faturamento NNE'!$H$2:$H$707,'Faturamento NNE'!$E$2:$E$707,'Infos Relatório'!$B$406,'Faturamento NNE'!$F$2:$F$707,'Infos Relatório'!$B443,'Faturamento NNE'!$AA$2:$AA$707,'Infos Relatório'!C$1)</f>
        <v>0</v>
      </c>
      <c r="E443" s="543">
        <f>SUMIFS('Faturamento NNE'!$K$2:$K$707,'Faturamento NNE'!$E$2:$E$707,'Infos Relatório'!$B$406,'Faturamento NNE'!$F$2:$F$707,'Infos Relatório'!$B443,'Faturamento NNE'!$AA$2:$AA$707,'Infos Relatório'!C$1)</f>
        <v>0</v>
      </c>
      <c r="F443" s="544">
        <f>SUMIFS('Faturamento NNE'!$P$2:$P$707,'Faturamento NNE'!$E$2:$E$707,'Infos Relatório'!$B$406,'Faturamento NNE'!$F$2:$F$707,'Infos Relatório'!$B443,'Faturamento NNE'!$AA$2:$AA$707,'Infos Relatório'!C$1,'Faturamento NNE'!$U$2:$U$707,"Sim")+SUMIFS('Faturamento NNE'!$Q$2:$Q$707,'Faturamento NNE'!$E$2:$E$707,'Infos Relatório'!$B$406,'Faturamento NNE'!$F$2:$F$707,'Infos Relatório'!$B443,'Faturamento NNE'!$AA$2:$AA$707,'Infos Relatório'!C$1,'Faturamento NNE'!$U$2:$U$707,"Sim")</f>
        <v>0</v>
      </c>
      <c r="G443" s="283" t="e">
        <f t="shared" si="144"/>
        <v>#DIV/0!</v>
      </c>
      <c r="H443" s="545">
        <f>SUMIFS('Faturamento NNE'!$I$2:$I$707,'Faturamento NNE'!$E$2:$E$707,'Infos Relatório'!$B$406,'Faturamento NNE'!$F$2:$F$707,'Infos Relatório'!$B443,'Faturamento NNE'!$AA$2:$AA$707,'Infos Relatório'!C$1)</f>
        <v>0</v>
      </c>
      <c r="I443" s="541">
        <f>COUNTIFS('Faturamento NNE'!$E$2:$E$707,'Infos Relatório'!$B$406,'Faturamento NNE'!$F$2:$F$707,'Infos Relatório'!$B443,'Faturamento NNE'!$AA$2:$AA$707,'Infos Relatório'!I$1)</f>
        <v>0</v>
      </c>
      <c r="J443" s="542">
        <f>SUMIFS('Faturamento NNE'!$H$2:$H$707,'Faturamento NNE'!$E$2:$E$707,'Infos Relatório'!$B$406,'Faturamento NNE'!$F$2:$F$707,'Infos Relatório'!$B443,'Faturamento NNE'!$AA$2:$AA$707,'Infos Relatório'!I$1)</f>
        <v>0</v>
      </c>
      <c r="K443" s="543">
        <f>SUMIFS('Faturamento NNE'!$K$2:$K$707,'Faturamento NNE'!$E$2:$E$707,'Infos Relatório'!$B$406,'Faturamento NNE'!$F$2:$F$707,'Infos Relatório'!$B443,'Faturamento NNE'!$AA$2:$AA$707,'Infos Relatório'!I$1)</f>
        <v>0</v>
      </c>
      <c r="L443" s="544">
        <f>SUMIFS('Faturamento NNE'!$P$2:$P$707,'Faturamento NNE'!$E$2:$E$707,'Infos Relatório'!$B$406,'Faturamento NNE'!$F$2:$F$707,'Infos Relatório'!$B443,'Faturamento NNE'!$AA$2:$AA$707,'Infos Relatório'!I$1,'Faturamento NNE'!$U$2:$U$707,"Sim")+SUMIFS('Faturamento NNE'!$Q$2:$Q$707,'Faturamento NNE'!$E$2:$E$707,'Infos Relatório'!$B$406,'Faturamento NNE'!$F$2:$F$707,'Infos Relatório'!$B443,'Faturamento NNE'!$AA$2:$AA$707,'Infos Relatório'!I$1,'Faturamento NNE'!$U$2:$U$707,"Sim")</f>
        <v>0</v>
      </c>
      <c r="M443" s="283" t="e">
        <f t="shared" si="145"/>
        <v>#DIV/0!</v>
      </c>
      <c r="N443" s="545">
        <f>SUMIFS('Faturamento NNE'!$I$2:$I$707,'Faturamento NNE'!$E$2:$E$707,'Infos Relatório'!$B$406,'Faturamento NNE'!$F$2:$F$707,'Infos Relatório'!$B443,'Faturamento NNE'!$AA$2:$AA$707,'Infos Relatório'!I$1)</f>
        <v>0</v>
      </c>
      <c r="O443" s="541">
        <f>COUNTIFS('Faturamento NNE'!$E$2:$E$707,'Infos Relatório'!$B$406,'Faturamento NNE'!$F$2:$F$707,'Infos Relatório'!$B443,'Faturamento NNE'!$AA$2:$AA$707,'Infos Relatório'!O$1)</f>
        <v>0</v>
      </c>
      <c r="P443" s="542">
        <f>SUMIFS('Faturamento NNE'!$H$2:$H$707,'Faturamento NNE'!$E$2:$E$707,'Infos Relatório'!$B$406,'Faturamento NNE'!$F$2:$F$707,'Infos Relatório'!$B443,'Faturamento NNE'!$AA$2:$AA$707,'Infos Relatório'!O$1)</f>
        <v>0</v>
      </c>
      <c r="Q443" s="542">
        <f>SUMIFS('Faturamento NNE'!$K$2:$K$707,'Faturamento NNE'!$E$2:$E$707,'Infos Relatório'!$B$406,'Faturamento NNE'!$F$2:$F$707,'Infos Relatório'!$B443,'Faturamento NNE'!$AA$2:$AA$707,'Infos Relatório'!O$1)</f>
        <v>0</v>
      </c>
      <c r="R443" s="546">
        <f>SUMIFS('Faturamento NNE'!$P$2:$P$707,'Faturamento NNE'!$E$2:$E$707,'Infos Relatório'!$B$406,'Faturamento NNE'!$F$2:$F$707,'Infos Relatório'!$B443,'Faturamento NNE'!$AA$2:$AA$707,'Infos Relatório'!O$1,'Faturamento NNE'!$U$2:$U$707,"Sim")+SUMIFS('Faturamento NNE'!$Q$2:$Q$707,'Faturamento NNE'!$E$2:$E$707,'Infos Relatório'!$B$406,'Faturamento NNE'!$F$2:$F$707,'Infos Relatório'!$B443,'Faturamento NNE'!$AA$2:$AA$707,'Infos Relatório'!O$1,'Faturamento NNE'!$U$2:$U$707,"Sim")</f>
        <v>0</v>
      </c>
      <c r="S443" s="227" t="e">
        <f t="shared" si="146"/>
        <v>#DIV/0!</v>
      </c>
      <c r="T443" s="545">
        <f>SUMIFS('Faturamento NNE'!$I$2:$I$707,'Faturamento NNE'!$E$2:$E$707,'Infos Relatório'!$B$406,'Faturamento NNE'!$F$2:$F$707,'Infos Relatório'!$B443,'Faturamento NNE'!$AA$2:$AA$707,'Infos Relatório'!O$1)</f>
        <v>0</v>
      </c>
      <c r="U443" s="541">
        <f>COUNTIFS('Faturamento NNE'!$E$2:$E$707,'Infos Relatório'!$B$406,'Faturamento NNE'!$F$2:$F$707,'Infos Relatório'!$B443,'Faturamento NNE'!$AA$2:$AA$707,'Infos Relatório'!U$1)</f>
        <v>0</v>
      </c>
      <c r="V443" s="542">
        <f>SUMIFS('Faturamento NNE'!$H$2:$H$707,'Faturamento NNE'!$E$2:$E$707,'Infos Relatório'!$B$406,'Faturamento NNE'!$F$2:$F$707,'Infos Relatório'!$B443,'Faturamento NNE'!$AA$2:$AA$707,'Infos Relatório'!U$1)</f>
        <v>0</v>
      </c>
      <c r="W443" s="542">
        <f>SUMIFS('Faturamento NNE'!$K$2:$K$707,'Faturamento NNE'!$E$2:$E$707,'Infos Relatório'!$B$406,'Faturamento NNE'!$F$2:$F$707,'Infos Relatório'!$B443,'Faturamento NNE'!$AA$2:$AA$707,'Infos Relatório'!U$1)</f>
        <v>0</v>
      </c>
      <c r="X443" s="546">
        <f>SUMIFS('Faturamento NNE'!$P$2:$P$707,'Faturamento NNE'!$E$2:$E$707,'Infos Relatório'!$B$406,'Faturamento NNE'!$F$2:$F$707,'Infos Relatório'!$B443,'Faturamento NNE'!$AA$2:$AA$707,'Infos Relatório'!U$1,'Faturamento NNE'!$U$2:$U$707,"Sim")+SUMIFS('Faturamento NNE'!$Q$2:$Q$707,'Faturamento NNE'!$E$2:$E$707,'Infos Relatório'!$B$406,'Faturamento NNE'!$F$2:$F$707,'Infos Relatório'!$B443,'Faturamento NNE'!$AA$2:$AA$707,'Infos Relatório'!U$1,'Faturamento NNE'!$U$2:$U$707,"Sim")</f>
        <v>0</v>
      </c>
      <c r="Y443" s="227" t="e">
        <f t="shared" si="147"/>
        <v>#DIV/0!</v>
      </c>
      <c r="Z443" s="545">
        <f>SUMIFS('Faturamento NNE'!$I$2:$I$707,'Faturamento NNE'!$E$2:$E$707,'Infos Relatório'!$B$406,'Faturamento NNE'!$F$2:$F$707,'Infos Relatório'!$B443,'Faturamento NNE'!$AA$2:$AA$707,'Infos Relatório'!U$1)</f>
        <v>0</v>
      </c>
      <c r="AA443" s="541">
        <f>COUNTIFS('Faturamento NNE'!$E$2:$E$707,'Infos Relatório'!$B$406,'Faturamento NNE'!$F$2:$F$707,'Infos Relatório'!$B443,'Faturamento NNE'!$AA$2:$AA$707,'Infos Relatório'!AA$1)</f>
        <v>0</v>
      </c>
      <c r="AB443" s="542">
        <f>SUMIFS('Faturamento NNE'!$H$2:$H$707,'Faturamento NNE'!$E$2:$E$707,'Infos Relatório'!$B$406,'Faturamento NNE'!$F$2:$F$707,'Infos Relatório'!$B443,'Faturamento NNE'!$AA$2:$AA$707,'Infos Relatório'!AA$1)</f>
        <v>0</v>
      </c>
      <c r="AC443" s="542">
        <f>SUMIFS('Faturamento NNE'!$K$2:$K$707,'Faturamento NNE'!$E$2:$E$707,'Infos Relatório'!$B$406,'Faturamento NNE'!$F$2:$F$707,'Infos Relatório'!$B443,'Faturamento NNE'!$AA$2:$AA$707,'Infos Relatório'!AA$1)</f>
        <v>0</v>
      </c>
      <c r="AD443" s="546">
        <f>SUMIFS('Faturamento NNE'!$P$2:$P$707,'Faturamento NNE'!$E$2:$E$707,'Infos Relatório'!$B$406,'Faturamento NNE'!$F$2:$F$707,'Infos Relatório'!$B443,'Faturamento NNE'!$AA$2:$AA$707,'Infos Relatório'!AA$1,'Faturamento NNE'!$U$2:$U$707,"Sim")+SUMIFS('Faturamento NNE'!$Q$2:$Q$707,'Faturamento NNE'!$E$2:$E$707,'Infos Relatório'!$B$406,'Faturamento NNE'!$F$2:$F$707,'Infos Relatório'!$B443,'Faturamento NNE'!$AA$2:$AA$707,'Infos Relatório'!AA$1,'Faturamento NNE'!$U$2:$U$707,"Sim")</f>
        <v>0</v>
      </c>
      <c r="AE443" s="227" t="e">
        <f t="shared" si="148"/>
        <v>#DIV/0!</v>
      </c>
      <c r="AF443" s="545">
        <f>SUMIFS('Faturamento NNE'!$I$2:$I$707,'Faturamento NNE'!$E$2:$E$707,'Infos Relatório'!$B$406,'Faturamento NNE'!$F$2:$F$707,'Infos Relatório'!$B443,'Faturamento NNE'!$AA$2:$AA$707,'Infos Relatório'!AA$1)</f>
        <v>0</v>
      </c>
      <c r="AG443" s="541">
        <f>COUNTIFS('Faturamento NNE'!$E$2:$E$707,'Infos Relatório'!$B$406,'Faturamento NNE'!$F$2:$F$707,'Infos Relatório'!$B443,'Faturamento NNE'!$AA$2:$AA$707,'Infos Relatório'!AG$1)</f>
        <v>0</v>
      </c>
      <c r="AH443" s="542">
        <f>SUMIFS('Faturamento NNE'!$H$2:$H$707,'Faturamento NNE'!$E$2:$E$707,'Infos Relatório'!$B$406,'Faturamento NNE'!$F$2:$F$707,'Infos Relatório'!$B443,'Faturamento NNE'!$AA$2:$AA$707,'Infos Relatório'!AG$1)</f>
        <v>0</v>
      </c>
      <c r="AI443" s="542">
        <f>SUMIFS('Faturamento NNE'!$K$2:$K$707,'Faturamento NNE'!$E$2:$E$707,'Infos Relatório'!$B$406,'Faturamento NNE'!$F$2:$F$707,'Infos Relatório'!$B443,'Faturamento NNE'!$AA$2:$AA$707,'Infos Relatório'!AG$1)</f>
        <v>0</v>
      </c>
      <c r="AJ443" s="546">
        <f>SUMIFS('Faturamento NNE'!$P$2:$P$707,'Faturamento NNE'!$E$2:$E$707,'Infos Relatório'!$B$406,'Faturamento NNE'!$F$2:$F$707,'Infos Relatório'!$B443,'Faturamento NNE'!$AA$2:$AA$707,'Infos Relatório'!AG$1,'Faturamento NNE'!$U$2:$U$707,"Sim")+SUMIFS('Faturamento NNE'!$Q$2:$Q$707,'Faturamento NNE'!$E$2:$E$707,'Infos Relatório'!$B$406,'Faturamento NNE'!$F$2:$F$707,'Infos Relatório'!$B443,'Faturamento NNE'!$AA$2:$AA$707,'Infos Relatório'!AG$1,'Faturamento NNE'!$U$2:$U$707,"Sim")</f>
        <v>0</v>
      </c>
      <c r="AK443" s="227" t="e">
        <f t="shared" si="149"/>
        <v>#DIV/0!</v>
      </c>
      <c r="AL443" s="545">
        <f>SUMIFS('Faturamento NNE'!$I$2:$I$707,'Faturamento NNE'!$E$2:$E$707,'Infos Relatório'!$B$406,'Faturamento NNE'!$F$2:$F$707,'Infos Relatório'!$B443,'Faturamento NNE'!$AA$2:$AA$707,'Infos Relatório'!AG$1)</f>
        <v>0</v>
      </c>
      <c r="AM443" s="541">
        <f>COUNTIFS('Faturamento NNE'!$E$2:$E$707,'Infos Relatório'!$B$406,'Faturamento NNE'!$F$2:$F$707,'Infos Relatório'!$B443,'Faturamento NNE'!$AA$2:$AA$707,'Infos Relatório'!AM$1)</f>
        <v>0</v>
      </c>
      <c r="AN443" s="542">
        <f>SUMIFS('Faturamento NNE'!$H$2:$H$707,'Faturamento NNE'!$E$2:$E$707,'Infos Relatório'!$B$406,'Faturamento NNE'!$F$2:$F$707,'Infos Relatório'!$B443,'Faturamento NNE'!$AA$2:$AA$707,'Infos Relatório'!AM$1)</f>
        <v>0</v>
      </c>
      <c r="AO443" s="542">
        <f>SUMIFS('Faturamento NNE'!$K$2:$K$707,'Faturamento NNE'!$E$2:$E$707,'Infos Relatório'!$B$406,'Faturamento NNE'!$F$2:$F$707,'Infos Relatório'!$B443,'Faturamento NNE'!$AA$2:$AA$707,'Infos Relatório'!AM$1)</f>
        <v>0</v>
      </c>
      <c r="AP443" s="546">
        <f>SUMIFS('Faturamento NNE'!$P$2:$P$707,'Faturamento NNE'!$E$2:$E$707,'Infos Relatório'!$B$406,'Faturamento NNE'!$F$2:$F$707,'Infos Relatório'!$B443,'Faturamento NNE'!$AA$2:$AA$707,'Infos Relatório'!AM$1,'Faturamento NNE'!$U$2:$U$707,"Sim")+SUMIFS('Faturamento NNE'!$Q$2:$Q$707,'Faturamento NNE'!$E$2:$E$707,'Infos Relatório'!$B$406,'Faturamento NNE'!$F$2:$F$707,'Infos Relatório'!$B443,'Faturamento NNE'!$AA$2:$AA$707,'Infos Relatório'!AM$1,'Faturamento NNE'!$U$2:$U$707,"Sim")</f>
        <v>0</v>
      </c>
      <c r="AQ443" s="227" t="e">
        <f t="shared" si="150"/>
        <v>#DIV/0!</v>
      </c>
      <c r="AR443" s="545">
        <f>SUMIFS('Faturamento NNE'!$I$2:$I$707,'Faturamento NNE'!$E$2:$E$707,'Infos Relatório'!$B$406,'Faturamento NNE'!$F$2:$F$707,'Infos Relatório'!$B443,'Faturamento NNE'!$AA$2:$AA$707,'Infos Relatório'!AM$1)</f>
        <v>0</v>
      </c>
      <c r="AS443" s="541">
        <f>COUNTIFS('Faturamento NNE'!$E$2:$E$707,'Infos Relatório'!$B$406,'Faturamento NNE'!$F$2:$F$707,'Infos Relatório'!$B443,'Faturamento NNE'!$AA$2:$AA$707,'Infos Relatório'!AS$1)</f>
        <v>0</v>
      </c>
      <c r="AT443" s="542">
        <f>SUMIFS('Faturamento NNE'!$H$2:$H$707,'Faturamento NNE'!$E$2:$E$707,'Infos Relatório'!$B$406,'Faturamento NNE'!$F$2:$F$707,'Infos Relatório'!$B443,'Faturamento NNE'!$AA$2:$AA$707,'Infos Relatório'!AS$1)</f>
        <v>0</v>
      </c>
      <c r="AU443" s="542">
        <f>SUMIFS('Faturamento NNE'!$K$2:$K$707,'Faturamento NNE'!$E$2:$E$707,'Infos Relatório'!$B$406,'Faturamento NNE'!$F$2:$F$707,'Infos Relatório'!$B443,'Faturamento NNE'!$AA$2:$AA$707,'Infos Relatório'!AS$1)</f>
        <v>0</v>
      </c>
      <c r="AV443" s="546">
        <f>SUMIFS('Faturamento NNE'!$P$2:$P$707,'Faturamento NNE'!$E$2:$E$707,'Infos Relatório'!$B$406,'Faturamento NNE'!$F$2:$F$707,'Infos Relatório'!$B443,'Faturamento NNE'!$AA$2:$AA$707,'Infos Relatório'!AS$1,'Faturamento NNE'!$U$2:$U$707,"Sim")+SUMIFS('Faturamento NNE'!$Q$2:$Q$707,'Faturamento NNE'!$E$2:$E$707,'Infos Relatório'!$B$406,'Faturamento NNE'!$F$2:$F$707,'Infos Relatório'!$B443,'Faturamento NNE'!$AA$2:$AA$707,'Infos Relatório'!AS$1,'Faturamento NNE'!$U$2:$U$707,"Sim")</f>
        <v>0</v>
      </c>
      <c r="AW443" s="227" t="e">
        <f t="shared" si="151"/>
        <v>#DIV/0!</v>
      </c>
      <c r="AX443" s="545">
        <f>SUMIFS('Faturamento NNE'!$I$2:$I$707,'Faturamento NNE'!$E$2:$E$707,'Infos Relatório'!$B$406,'Faturamento NNE'!$F$2:$F$707,'Infos Relatório'!$B443,'Faturamento NNE'!$AA$2:$AA$707,'Infos Relatório'!AS$1)</f>
        <v>0</v>
      </c>
      <c r="AY443" s="541">
        <f>COUNTIFS('Faturamento NNE'!$E$2:$E$707,'Infos Relatório'!$B$406,'Faturamento NNE'!$F$2:$F$707,'Infos Relatório'!$B443,'Faturamento NNE'!$AA$2:$AA$707,'Infos Relatório'!AY$1)</f>
        <v>0</v>
      </c>
      <c r="AZ443" s="542">
        <f>SUMIFS('Faturamento NNE'!$H$2:$H$707,'Faturamento NNE'!$E$2:$E$707,'Infos Relatório'!$B$406,'Faturamento NNE'!$F$2:$F$707,'Infos Relatório'!$B443,'Faturamento NNE'!$AA$2:$AA$707,'Infos Relatório'!AY$1)</f>
        <v>0</v>
      </c>
      <c r="BA443" s="542">
        <f>SUMIFS('Faturamento NNE'!$K$2:$K$707,'Faturamento NNE'!$E$2:$E$707,'Infos Relatório'!$B$406,'Faturamento NNE'!$F$2:$F$707,'Infos Relatório'!$B443,'Faturamento NNE'!$AA$2:$AA$707,'Infos Relatório'!AY$1)</f>
        <v>0</v>
      </c>
      <c r="BB443" s="546">
        <f>SUMIFS('Faturamento NNE'!$P$2:$P$707,'Faturamento NNE'!$E$2:$E$707,'Infos Relatório'!$B$406,'Faturamento NNE'!$F$2:$F$707,'Infos Relatório'!$B443,'Faturamento NNE'!$AA$2:$AA$707,'Infos Relatório'!AY$1,'Faturamento NNE'!$U$2:$U$707,"Sim")+SUMIFS('Faturamento NNE'!$Q$2:$Q$707,'Faturamento NNE'!$E$2:$E$707,'Infos Relatório'!$B$406,'Faturamento NNE'!$F$2:$F$707,'Infos Relatório'!$B443,'Faturamento NNE'!$AA$2:$AA$707,'Infos Relatório'!AY$1,'Faturamento NNE'!$U$2:$U$707,"Sim")</f>
        <v>0</v>
      </c>
      <c r="BC443" s="227" t="e">
        <f t="shared" si="152"/>
        <v>#DIV/0!</v>
      </c>
      <c r="BD443" s="545">
        <f>SUMIFS('Faturamento NNE'!$I$2:$I$707,'Faturamento NNE'!$E$2:$E$707,'Infos Relatório'!$B$406,'Faturamento NNE'!$F$2:$F$707,'Infos Relatório'!$B443,'Faturamento NNE'!$AA$2:$AA$707,'Infos Relatório'!AY$1)</f>
        <v>0</v>
      </c>
      <c r="BE443" s="541">
        <f>COUNTIFS('Faturamento NNE'!$E$2:$E$707,'Infos Relatório'!$B$406,'Faturamento NNE'!$F$2:$F$707,'Infos Relatório'!$B443,'Faturamento NNE'!$AA$2:$AA$707,'Infos Relatório'!BE$1)</f>
        <v>0</v>
      </c>
      <c r="BF443" s="542">
        <f>SUMIFS('Faturamento NNE'!$H$2:$H$707,'Faturamento NNE'!$E$2:$E$707,'Infos Relatório'!$B$406,'Faturamento NNE'!$F$2:$F$707,'Infos Relatório'!$B443,'Faturamento NNE'!$AA$2:$AA$707,'Infos Relatório'!BE$1)</f>
        <v>0</v>
      </c>
      <c r="BG443" s="542">
        <f>SUMIFS('Faturamento NNE'!$K$2:$K$707,'Faturamento NNE'!$E$2:$E$707,'Infos Relatório'!$B$406,'Faturamento NNE'!$F$2:$F$707,'Infos Relatório'!$B443,'Faturamento NNE'!$AA$2:$AA$707,'Infos Relatório'!BE$1)</f>
        <v>0</v>
      </c>
      <c r="BH443" s="546">
        <f>SUMIFS('Faturamento NNE'!$P$2:$P$707,'Faturamento NNE'!$E$2:$E$707,'Infos Relatório'!$B$406,'Faturamento NNE'!$F$2:$F$707,'Infos Relatório'!$B443,'Faturamento NNE'!$AA$2:$AA$707,'Infos Relatório'!BE$1,'Faturamento NNE'!$U$2:$U$707,"Sim")+SUMIFS('Faturamento NNE'!$Q$2:$Q$707,'Faturamento NNE'!$E$2:$E$707,'Infos Relatório'!$B$406,'Faturamento NNE'!$F$2:$F$707,'Infos Relatório'!$B443,'Faturamento NNE'!$AA$2:$AA$707,'Infos Relatório'!BE$1,'Faturamento NNE'!$U$2:$U$707,"Sim")</f>
        <v>0</v>
      </c>
      <c r="BI443" s="227" t="e">
        <f t="shared" si="153"/>
        <v>#DIV/0!</v>
      </c>
      <c r="BJ443" s="545">
        <f>SUMIFS('Faturamento NNE'!$I$2:$I$707,'Faturamento NNE'!$E$2:$E$707,'Infos Relatório'!$B$406,'Faturamento NNE'!$F$2:$F$707,'Infos Relatório'!$B443,'Faturamento NNE'!$AA$2:$AA$707,'Infos Relatório'!BE$1)</f>
        <v>0</v>
      </c>
      <c r="BK443" s="541">
        <f>COUNTIFS('Faturamento NNE'!$E$2:$E$707,'Infos Relatório'!$B$406,'Faturamento NNE'!$F$2:$F$707,'Infos Relatório'!$B443,'Faturamento NNE'!$AA$2:$AA$707,'Infos Relatório'!BK$1)</f>
        <v>0</v>
      </c>
      <c r="BL443" s="542">
        <f>SUMIFS('Faturamento NNE'!$H$2:$H$707,'Faturamento NNE'!$E$2:$E$707,'Infos Relatório'!$B$406,'Faturamento NNE'!$F$2:$F$707,'Infos Relatório'!$B443,'Faturamento NNE'!$AA$2:$AA$707,'Infos Relatório'!BK$1)</f>
        <v>0</v>
      </c>
      <c r="BM443" s="542">
        <f>SUMIFS('Faturamento NNE'!$K$2:$K$707,'Faturamento NNE'!$E$2:$E$707,'Infos Relatório'!$B$406,'Faturamento NNE'!$F$2:$F$707,'Infos Relatório'!$B443,'Faturamento NNE'!$AA$2:$AA$707,'Infos Relatório'!BK$1)</f>
        <v>0</v>
      </c>
      <c r="BN443" s="546">
        <f>SUMIFS('Faturamento NNE'!$P$2:$P$707,'Faturamento NNE'!$E$2:$E$707,'Infos Relatório'!$B$406,'Faturamento NNE'!$F$2:$F$707,'Infos Relatório'!$B443,'Faturamento NNE'!$AA$2:$AA$707,'Infos Relatório'!BK$1,'Faturamento NNE'!$U$2:$U$707,"Sim")+SUMIFS('Faturamento NNE'!$Q$2:$Q$707,'Faturamento NNE'!$E$2:$E$707,'Infos Relatório'!$B$406,'Faturamento NNE'!$F$2:$F$707,'Infos Relatório'!$B443,'Faturamento NNE'!$AA$2:$AA$707,'Infos Relatório'!BK$1,'Faturamento NNE'!$U$2:$U$707,"Sim")</f>
        <v>0</v>
      </c>
      <c r="BO443" s="227" t="e">
        <f t="shared" si="154"/>
        <v>#DIV/0!</v>
      </c>
      <c r="BP443" s="545">
        <f>SUMIFS('Faturamento NNE'!$I$2:$I$707,'Faturamento NNE'!$E$2:$E$707,'Infos Relatório'!$B$406,'Faturamento NNE'!$F$2:$F$707,'Infos Relatório'!$B443,'Faturamento NNE'!$AA$2:$AA$707,'Infos Relatório'!BK$1)</f>
        <v>0</v>
      </c>
      <c r="BQ443" s="541">
        <f>COUNTIFS('Faturamento NNE'!$E$2:$E$707,'Infos Relatório'!$B$406,'Faturamento NNE'!$F$2:$F$707,'Infos Relatório'!$B443,'Faturamento NNE'!$AA$2:$AA$707,'Infos Relatório'!BQ$1)</f>
        <v>0</v>
      </c>
      <c r="BR443" s="542">
        <f>SUMIFS('Faturamento NNE'!$H$2:$H$707,'Faturamento NNE'!$E$2:$E$707,'Infos Relatório'!$B$406,'Faturamento NNE'!$F$2:$F$707,'Infos Relatório'!$B443,'Faturamento NNE'!$AA$2:$AA$707,'Infos Relatório'!BQ$1)</f>
        <v>0</v>
      </c>
      <c r="BS443" s="542">
        <f>SUMIFS('Faturamento NNE'!$K$2:$K$707,'Faturamento NNE'!$E$2:$E$707,'Infos Relatório'!$B$406,'Faturamento NNE'!$F$2:$F$707,'Infos Relatório'!$B443,'Faturamento NNE'!$AA$2:$AA$707,'Infos Relatório'!BQ$1)</f>
        <v>0</v>
      </c>
      <c r="BT443" s="546">
        <f>SUMIFS('Faturamento NNE'!$P$2:$P$707,'Faturamento NNE'!$E$2:$E$707,'Infos Relatório'!$B$406,'Faturamento NNE'!$F$2:$F$707,'Infos Relatório'!$B443,'Faturamento NNE'!$AA$2:$AA$707,'Infos Relatório'!BQ$1,'Faturamento NNE'!$U$2:$U$707,"Sim")+SUMIFS('Faturamento NNE'!$Q$2:$Q$707,'Faturamento NNE'!$E$2:$E$707,'Infos Relatório'!$B$406,'Faturamento NNE'!$F$2:$F$707,'Infos Relatório'!$B443,'Faturamento NNE'!$AA$2:$AA$707,'Infos Relatório'!BQ$1,'Faturamento NNE'!$U$2:$U$707,"Sim")</f>
        <v>0</v>
      </c>
      <c r="BU443" s="227" t="e">
        <f t="shared" si="155"/>
        <v>#DIV/0!</v>
      </c>
      <c r="BV443" s="545">
        <f>SUMIFS('Faturamento NNE'!$I$2:$I$707,'Faturamento NNE'!$E$2:$E$707,'Infos Relatório'!$B$406,'Faturamento NNE'!$F$2:$F$707,'Infos Relatório'!$B443,'Faturamento NNE'!$AA$2:$AA$707,'Infos Relatório'!BQ$1)</f>
        <v>0</v>
      </c>
    </row>
    <row r="444" spans="2:74">
      <c r="B444" s="217" t="s">
        <v>167</v>
      </c>
      <c r="C444" s="541">
        <f>COUNTIFS('Faturamento NNE'!$E$2:$E$707,'Infos Relatório'!$B$406,'Faturamento NNE'!$F$2:$F$707,'Infos Relatório'!$B444,'Faturamento NNE'!$AA$2:$AA$707,'Infos Relatório'!C$1)</f>
        <v>0</v>
      </c>
      <c r="D444" s="542">
        <f>SUMIFS('Faturamento NNE'!$H$2:$H$707,'Faturamento NNE'!$E$2:$E$707,'Infos Relatório'!$B$406,'Faturamento NNE'!$F$2:$F$707,'Infos Relatório'!$B444,'Faturamento NNE'!$AA$2:$AA$707,'Infos Relatório'!C$1)</f>
        <v>0</v>
      </c>
      <c r="E444" s="543">
        <f>SUMIFS('Faturamento NNE'!$K$2:$K$707,'Faturamento NNE'!$E$2:$E$707,'Infos Relatório'!$B$406,'Faturamento NNE'!$F$2:$F$707,'Infos Relatório'!$B444,'Faturamento NNE'!$AA$2:$AA$707,'Infos Relatório'!C$1)</f>
        <v>0</v>
      </c>
      <c r="F444" s="544">
        <f>SUMIFS('Faturamento NNE'!$P$2:$P$707,'Faturamento NNE'!$E$2:$E$707,'Infos Relatório'!$B$406,'Faturamento NNE'!$F$2:$F$707,'Infos Relatório'!$B444,'Faturamento NNE'!$AA$2:$AA$707,'Infos Relatório'!C$1,'Faturamento NNE'!$U$2:$U$707,"Sim")+SUMIFS('Faturamento NNE'!$Q$2:$Q$707,'Faturamento NNE'!$E$2:$E$707,'Infos Relatório'!$B$406,'Faturamento NNE'!$F$2:$F$707,'Infos Relatório'!$B444,'Faturamento NNE'!$AA$2:$AA$707,'Infos Relatório'!C$1,'Faturamento NNE'!$U$2:$U$707,"Sim")</f>
        <v>0</v>
      </c>
      <c r="G444" s="283" t="e">
        <f t="shared" si="144"/>
        <v>#DIV/0!</v>
      </c>
      <c r="H444" s="545">
        <f>SUMIFS('Faturamento NNE'!$I$2:$I$707,'Faturamento NNE'!$E$2:$E$707,'Infos Relatório'!$B$406,'Faturamento NNE'!$F$2:$F$707,'Infos Relatório'!$B444,'Faturamento NNE'!$AA$2:$AA$707,'Infos Relatório'!C$1)</f>
        <v>0</v>
      </c>
      <c r="I444" s="541">
        <f>COUNTIFS('Faturamento NNE'!$E$2:$E$707,'Infos Relatório'!$B$406,'Faturamento NNE'!$F$2:$F$707,'Infos Relatório'!$B444,'Faturamento NNE'!$AA$2:$AA$707,'Infos Relatório'!I$1)</f>
        <v>0</v>
      </c>
      <c r="J444" s="542">
        <f>SUMIFS('Faturamento NNE'!$H$2:$H$707,'Faturamento NNE'!$E$2:$E$707,'Infos Relatório'!$B$406,'Faturamento NNE'!$F$2:$F$707,'Infos Relatório'!$B444,'Faturamento NNE'!$AA$2:$AA$707,'Infos Relatório'!I$1)</f>
        <v>0</v>
      </c>
      <c r="K444" s="543">
        <f>SUMIFS('Faturamento NNE'!$K$2:$K$707,'Faturamento NNE'!$E$2:$E$707,'Infos Relatório'!$B$406,'Faturamento NNE'!$F$2:$F$707,'Infos Relatório'!$B444,'Faturamento NNE'!$AA$2:$AA$707,'Infos Relatório'!I$1)</f>
        <v>0</v>
      </c>
      <c r="L444" s="544">
        <f>SUMIFS('Faturamento NNE'!$P$2:$P$707,'Faturamento NNE'!$E$2:$E$707,'Infos Relatório'!$B$406,'Faturamento NNE'!$F$2:$F$707,'Infos Relatório'!$B444,'Faturamento NNE'!$AA$2:$AA$707,'Infos Relatório'!I$1,'Faturamento NNE'!$U$2:$U$707,"Sim")+SUMIFS('Faturamento NNE'!$Q$2:$Q$707,'Faturamento NNE'!$E$2:$E$707,'Infos Relatório'!$B$406,'Faturamento NNE'!$F$2:$F$707,'Infos Relatório'!$B444,'Faturamento NNE'!$AA$2:$AA$707,'Infos Relatório'!I$1,'Faturamento NNE'!$U$2:$U$707,"Sim")</f>
        <v>0</v>
      </c>
      <c r="M444" s="283" t="e">
        <f t="shared" si="145"/>
        <v>#DIV/0!</v>
      </c>
      <c r="N444" s="545">
        <f>SUMIFS('Faturamento NNE'!$I$2:$I$707,'Faturamento NNE'!$E$2:$E$707,'Infos Relatório'!$B$406,'Faturamento NNE'!$F$2:$F$707,'Infos Relatório'!$B444,'Faturamento NNE'!$AA$2:$AA$707,'Infos Relatório'!I$1)</f>
        <v>0</v>
      </c>
      <c r="O444" s="541">
        <f>COUNTIFS('Faturamento NNE'!$E$2:$E$707,'Infos Relatório'!$B$406,'Faturamento NNE'!$F$2:$F$707,'Infos Relatório'!$B444,'Faturamento NNE'!$AA$2:$AA$707,'Infos Relatório'!O$1)</f>
        <v>0</v>
      </c>
      <c r="P444" s="542">
        <f>SUMIFS('Faturamento NNE'!$H$2:$H$707,'Faturamento NNE'!$E$2:$E$707,'Infos Relatório'!$B$406,'Faturamento NNE'!$F$2:$F$707,'Infos Relatório'!$B444,'Faturamento NNE'!$AA$2:$AA$707,'Infos Relatório'!O$1)</f>
        <v>0</v>
      </c>
      <c r="Q444" s="542">
        <f>SUMIFS('Faturamento NNE'!$K$2:$K$707,'Faturamento NNE'!$E$2:$E$707,'Infos Relatório'!$B$406,'Faturamento NNE'!$F$2:$F$707,'Infos Relatório'!$B444,'Faturamento NNE'!$AA$2:$AA$707,'Infos Relatório'!O$1)</f>
        <v>0</v>
      </c>
      <c r="R444" s="546">
        <f>SUMIFS('Faturamento NNE'!$P$2:$P$707,'Faturamento NNE'!$E$2:$E$707,'Infos Relatório'!$B$406,'Faturamento NNE'!$F$2:$F$707,'Infos Relatório'!$B444,'Faturamento NNE'!$AA$2:$AA$707,'Infos Relatório'!O$1,'Faturamento NNE'!$U$2:$U$707,"Sim")+SUMIFS('Faturamento NNE'!$Q$2:$Q$707,'Faturamento NNE'!$E$2:$E$707,'Infos Relatório'!$B$406,'Faturamento NNE'!$F$2:$F$707,'Infos Relatório'!$B444,'Faturamento NNE'!$AA$2:$AA$707,'Infos Relatório'!O$1,'Faturamento NNE'!$U$2:$U$707,"Sim")</f>
        <v>0</v>
      </c>
      <c r="S444" s="227" t="e">
        <f t="shared" si="146"/>
        <v>#DIV/0!</v>
      </c>
      <c r="T444" s="545">
        <f>SUMIFS('Faturamento NNE'!$I$2:$I$707,'Faturamento NNE'!$E$2:$E$707,'Infos Relatório'!$B$406,'Faturamento NNE'!$F$2:$F$707,'Infos Relatório'!$B444,'Faturamento NNE'!$AA$2:$AA$707,'Infos Relatório'!O$1)</f>
        <v>0</v>
      </c>
      <c r="U444" s="541">
        <f>COUNTIFS('Faturamento NNE'!$E$2:$E$707,'Infos Relatório'!$B$406,'Faturamento NNE'!$F$2:$F$707,'Infos Relatório'!$B444,'Faturamento NNE'!$AA$2:$AA$707,'Infos Relatório'!U$1)</f>
        <v>0</v>
      </c>
      <c r="V444" s="542">
        <f>SUMIFS('Faturamento NNE'!$H$2:$H$707,'Faturamento NNE'!$E$2:$E$707,'Infos Relatório'!$B$406,'Faturamento NNE'!$F$2:$F$707,'Infos Relatório'!$B444,'Faturamento NNE'!$AA$2:$AA$707,'Infos Relatório'!U$1)</f>
        <v>0</v>
      </c>
      <c r="W444" s="542">
        <f>SUMIFS('Faturamento NNE'!$K$2:$K$707,'Faturamento NNE'!$E$2:$E$707,'Infos Relatório'!$B$406,'Faturamento NNE'!$F$2:$F$707,'Infos Relatório'!$B444,'Faturamento NNE'!$AA$2:$AA$707,'Infos Relatório'!U$1)</f>
        <v>0</v>
      </c>
      <c r="X444" s="546">
        <f>SUMIFS('Faturamento NNE'!$P$2:$P$707,'Faturamento NNE'!$E$2:$E$707,'Infos Relatório'!$B$406,'Faturamento NNE'!$F$2:$F$707,'Infos Relatório'!$B444,'Faturamento NNE'!$AA$2:$AA$707,'Infos Relatório'!U$1,'Faturamento NNE'!$U$2:$U$707,"Sim")+SUMIFS('Faturamento NNE'!$Q$2:$Q$707,'Faturamento NNE'!$E$2:$E$707,'Infos Relatório'!$B$406,'Faturamento NNE'!$F$2:$F$707,'Infos Relatório'!$B444,'Faturamento NNE'!$AA$2:$AA$707,'Infos Relatório'!U$1,'Faturamento NNE'!$U$2:$U$707,"Sim")</f>
        <v>0</v>
      </c>
      <c r="Y444" s="227" t="e">
        <f t="shared" si="147"/>
        <v>#DIV/0!</v>
      </c>
      <c r="Z444" s="545">
        <f>SUMIFS('Faturamento NNE'!$I$2:$I$707,'Faturamento NNE'!$E$2:$E$707,'Infos Relatório'!$B$406,'Faturamento NNE'!$F$2:$F$707,'Infos Relatório'!$B444,'Faturamento NNE'!$AA$2:$AA$707,'Infos Relatório'!U$1)</f>
        <v>0</v>
      </c>
      <c r="AA444" s="541">
        <f>COUNTIFS('Faturamento NNE'!$E$2:$E$707,'Infos Relatório'!$B$406,'Faturamento NNE'!$F$2:$F$707,'Infos Relatório'!$B444,'Faturamento NNE'!$AA$2:$AA$707,'Infos Relatório'!AA$1)</f>
        <v>0</v>
      </c>
      <c r="AB444" s="542">
        <f>SUMIFS('Faturamento NNE'!$H$2:$H$707,'Faturamento NNE'!$E$2:$E$707,'Infos Relatório'!$B$406,'Faturamento NNE'!$F$2:$F$707,'Infos Relatório'!$B444,'Faturamento NNE'!$AA$2:$AA$707,'Infos Relatório'!AA$1)</f>
        <v>0</v>
      </c>
      <c r="AC444" s="542">
        <f>SUMIFS('Faturamento NNE'!$K$2:$K$707,'Faturamento NNE'!$E$2:$E$707,'Infos Relatório'!$B$406,'Faturamento NNE'!$F$2:$F$707,'Infos Relatório'!$B444,'Faturamento NNE'!$AA$2:$AA$707,'Infos Relatório'!AA$1)</f>
        <v>0</v>
      </c>
      <c r="AD444" s="546">
        <f>SUMIFS('Faturamento NNE'!$P$2:$P$707,'Faturamento NNE'!$E$2:$E$707,'Infos Relatório'!$B$406,'Faturamento NNE'!$F$2:$F$707,'Infos Relatório'!$B444,'Faturamento NNE'!$AA$2:$AA$707,'Infos Relatório'!AA$1,'Faturamento NNE'!$U$2:$U$707,"Sim")+SUMIFS('Faturamento NNE'!$Q$2:$Q$707,'Faturamento NNE'!$E$2:$E$707,'Infos Relatório'!$B$406,'Faturamento NNE'!$F$2:$F$707,'Infos Relatório'!$B444,'Faturamento NNE'!$AA$2:$AA$707,'Infos Relatório'!AA$1,'Faturamento NNE'!$U$2:$U$707,"Sim")</f>
        <v>0</v>
      </c>
      <c r="AE444" s="227" t="e">
        <f t="shared" si="148"/>
        <v>#DIV/0!</v>
      </c>
      <c r="AF444" s="545">
        <f>SUMIFS('Faturamento NNE'!$I$2:$I$707,'Faturamento NNE'!$E$2:$E$707,'Infos Relatório'!$B$406,'Faturamento NNE'!$F$2:$F$707,'Infos Relatório'!$B444,'Faturamento NNE'!$AA$2:$AA$707,'Infos Relatório'!AA$1)</f>
        <v>0</v>
      </c>
      <c r="AG444" s="541">
        <f>COUNTIFS('Faturamento NNE'!$E$2:$E$707,'Infos Relatório'!$B$406,'Faturamento NNE'!$F$2:$F$707,'Infos Relatório'!$B444,'Faturamento NNE'!$AA$2:$AA$707,'Infos Relatório'!AG$1)</f>
        <v>0</v>
      </c>
      <c r="AH444" s="542">
        <f>SUMIFS('Faturamento NNE'!$H$2:$H$707,'Faturamento NNE'!$E$2:$E$707,'Infos Relatório'!$B$406,'Faturamento NNE'!$F$2:$F$707,'Infos Relatório'!$B444,'Faturamento NNE'!$AA$2:$AA$707,'Infos Relatório'!AG$1)</f>
        <v>0</v>
      </c>
      <c r="AI444" s="542">
        <f>SUMIFS('Faturamento NNE'!$K$2:$K$707,'Faturamento NNE'!$E$2:$E$707,'Infos Relatório'!$B$406,'Faturamento NNE'!$F$2:$F$707,'Infos Relatório'!$B444,'Faturamento NNE'!$AA$2:$AA$707,'Infos Relatório'!AG$1)</f>
        <v>0</v>
      </c>
      <c r="AJ444" s="546">
        <f>SUMIFS('Faturamento NNE'!$P$2:$P$707,'Faturamento NNE'!$E$2:$E$707,'Infos Relatório'!$B$406,'Faturamento NNE'!$F$2:$F$707,'Infos Relatório'!$B444,'Faturamento NNE'!$AA$2:$AA$707,'Infos Relatório'!AG$1,'Faturamento NNE'!$U$2:$U$707,"Sim")+SUMIFS('Faturamento NNE'!$Q$2:$Q$707,'Faturamento NNE'!$E$2:$E$707,'Infos Relatório'!$B$406,'Faturamento NNE'!$F$2:$F$707,'Infos Relatório'!$B444,'Faturamento NNE'!$AA$2:$AA$707,'Infos Relatório'!AG$1,'Faturamento NNE'!$U$2:$U$707,"Sim")</f>
        <v>0</v>
      </c>
      <c r="AK444" s="227" t="e">
        <f t="shared" si="149"/>
        <v>#DIV/0!</v>
      </c>
      <c r="AL444" s="545">
        <f>SUMIFS('Faturamento NNE'!$I$2:$I$707,'Faturamento NNE'!$E$2:$E$707,'Infos Relatório'!$B$406,'Faturamento NNE'!$F$2:$F$707,'Infos Relatório'!$B444,'Faturamento NNE'!$AA$2:$AA$707,'Infos Relatório'!AG$1)</f>
        <v>0</v>
      </c>
      <c r="AM444" s="541">
        <f>COUNTIFS('Faturamento NNE'!$E$2:$E$707,'Infos Relatório'!$B$406,'Faturamento NNE'!$F$2:$F$707,'Infos Relatório'!$B444,'Faturamento NNE'!$AA$2:$AA$707,'Infos Relatório'!AM$1)</f>
        <v>0</v>
      </c>
      <c r="AN444" s="542">
        <f>SUMIFS('Faturamento NNE'!$H$2:$H$707,'Faturamento NNE'!$E$2:$E$707,'Infos Relatório'!$B$406,'Faturamento NNE'!$F$2:$F$707,'Infos Relatório'!$B444,'Faturamento NNE'!$AA$2:$AA$707,'Infos Relatório'!AM$1)</f>
        <v>0</v>
      </c>
      <c r="AO444" s="542">
        <f>SUMIFS('Faturamento NNE'!$K$2:$K$707,'Faturamento NNE'!$E$2:$E$707,'Infos Relatório'!$B$406,'Faturamento NNE'!$F$2:$F$707,'Infos Relatório'!$B444,'Faturamento NNE'!$AA$2:$AA$707,'Infos Relatório'!AM$1)</f>
        <v>0</v>
      </c>
      <c r="AP444" s="546">
        <f>SUMIFS('Faturamento NNE'!$P$2:$P$707,'Faturamento NNE'!$E$2:$E$707,'Infos Relatório'!$B$406,'Faturamento NNE'!$F$2:$F$707,'Infos Relatório'!$B444,'Faturamento NNE'!$AA$2:$AA$707,'Infos Relatório'!AM$1,'Faturamento NNE'!$U$2:$U$707,"Sim")+SUMIFS('Faturamento NNE'!$Q$2:$Q$707,'Faturamento NNE'!$E$2:$E$707,'Infos Relatório'!$B$406,'Faturamento NNE'!$F$2:$F$707,'Infos Relatório'!$B444,'Faturamento NNE'!$AA$2:$AA$707,'Infos Relatório'!AM$1,'Faturamento NNE'!$U$2:$U$707,"Sim")</f>
        <v>0</v>
      </c>
      <c r="AQ444" s="227" t="e">
        <f t="shared" si="150"/>
        <v>#DIV/0!</v>
      </c>
      <c r="AR444" s="545">
        <f>SUMIFS('Faturamento NNE'!$I$2:$I$707,'Faturamento NNE'!$E$2:$E$707,'Infos Relatório'!$B$406,'Faturamento NNE'!$F$2:$F$707,'Infos Relatório'!$B444,'Faturamento NNE'!$AA$2:$AA$707,'Infos Relatório'!AM$1)</f>
        <v>0</v>
      </c>
      <c r="AS444" s="541">
        <f>COUNTIFS('Faturamento NNE'!$E$2:$E$707,'Infos Relatório'!$B$406,'Faturamento NNE'!$F$2:$F$707,'Infos Relatório'!$B444,'Faturamento NNE'!$AA$2:$AA$707,'Infos Relatório'!AS$1)</f>
        <v>0</v>
      </c>
      <c r="AT444" s="542">
        <f>SUMIFS('Faturamento NNE'!$H$2:$H$707,'Faturamento NNE'!$E$2:$E$707,'Infos Relatório'!$B$406,'Faturamento NNE'!$F$2:$F$707,'Infos Relatório'!$B444,'Faturamento NNE'!$AA$2:$AA$707,'Infos Relatório'!AS$1)</f>
        <v>0</v>
      </c>
      <c r="AU444" s="542">
        <f>SUMIFS('Faturamento NNE'!$K$2:$K$707,'Faturamento NNE'!$E$2:$E$707,'Infos Relatório'!$B$406,'Faturamento NNE'!$F$2:$F$707,'Infos Relatório'!$B444,'Faturamento NNE'!$AA$2:$AA$707,'Infos Relatório'!AS$1)</f>
        <v>0</v>
      </c>
      <c r="AV444" s="546">
        <f>SUMIFS('Faturamento NNE'!$P$2:$P$707,'Faturamento NNE'!$E$2:$E$707,'Infos Relatório'!$B$406,'Faturamento NNE'!$F$2:$F$707,'Infos Relatório'!$B444,'Faturamento NNE'!$AA$2:$AA$707,'Infos Relatório'!AS$1,'Faturamento NNE'!$U$2:$U$707,"Sim")+SUMIFS('Faturamento NNE'!$Q$2:$Q$707,'Faturamento NNE'!$E$2:$E$707,'Infos Relatório'!$B$406,'Faturamento NNE'!$F$2:$F$707,'Infos Relatório'!$B444,'Faturamento NNE'!$AA$2:$AA$707,'Infos Relatório'!AS$1,'Faturamento NNE'!$U$2:$U$707,"Sim")</f>
        <v>0</v>
      </c>
      <c r="AW444" s="227" t="e">
        <f t="shared" si="151"/>
        <v>#DIV/0!</v>
      </c>
      <c r="AX444" s="545">
        <f>SUMIFS('Faturamento NNE'!$I$2:$I$707,'Faturamento NNE'!$E$2:$E$707,'Infos Relatório'!$B$406,'Faturamento NNE'!$F$2:$F$707,'Infos Relatório'!$B444,'Faturamento NNE'!$AA$2:$AA$707,'Infos Relatório'!AS$1)</f>
        <v>0</v>
      </c>
      <c r="AY444" s="541">
        <f>COUNTIFS('Faturamento NNE'!$E$2:$E$707,'Infos Relatório'!$B$406,'Faturamento NNE'!$F$2:$F$707,'Infos Relatório'!$B444,'Faturamento NNE'!$AA$2:$AA$707,'Infos Relatório'!AY$1)</f>
        <v>0</v>
      </c>
      <c r="AZ444" s="542">
        <f>SUMIFS('Faturamento NNE'!$H$2:$H$707,'Faturamento NNE'!$E$2:$E$707,'Infos Relatório'!$B$406,'Faturamento NNE'!$F$2:$F$707,'Infos Relatório'!$B444,'Faturamento NNE'!$AA$2:$AA$707,'Infos Relatório'!AY$1)</f>
        <v>0</v>
      </c>
      <c r="BA444" s="542">
        <f>SUMIFS('Faturamento NNE'!$K$2:$K$707,'Faturamento NNE'!$E$2:$E$707,'Infos Relatório'!$B$406,'Faturamento NNE'!$F$2:$F$707,'Infos Relatório'!$B444,'Faturamento NNE'!$AA$2:$AA$707,'Infos Relatório'!AY$1)</f>
        <v>0</v>
      </c>
      <c r="BB444" s="546">
        <f>SUMIFS('Faturamento NNE'!$P$2:$P$707,'Faturamento NNE'!$E$2:$E$707,'Infos Relatório'!$B$406,'Faturamento NNE'!$F$2:$F$707,'Infos Relatório'!$B444,'Faturamento NNE'!$AA$2:$AA$707,'Infos Relatório'!AY$1,'Faturamento NNE'!$U$2:$U$707,"Sim")+SUMIFS('Faturamento NNE'!$Q$2:$Q$707,'Faturamento NNE'!$E$2:$E$707,'Infos Relatório'!$B$406,'Faturamento NNE'!$F$2:$F$707,'Infos Relatório'!$B444,'Faturamento NNE'!$AA$2:$AA$707,'Infos Relatório'!AY$1,'Faturamento NNE'!$U$2:$U$707,"Sim")</f>
        <v>0</v>
      </c>
      <c r="BC444" s="227" t="e">
        <f t="shared" si="152"/>
        <v>#DIV/0!</v>
      </c>
      <c r="BD444" s="545">
        <f>SUMIFS('Faturamento NNE'!$I$2:$I$707,'Faturamento NNE'!$E$2:$E$707,'Infos Relatório'!$B$406,'Faturamento NNE'!$F$2:$F$707,'Infos Relatório'!$B444,'Faturamento NNE'!$AA$2:$AA$707,'Infos Relatório'!AY$1)</f>
        <v>0</v>
      </c>
      <c r="BE444" s="541">
        <f>COUNTIFS('Faturamento NNE'!$E$2:$E$707,'Infos Relatório'!$B$406,'Faturamento NNE'!$F$2:$F$707,'Infos Relatório'!$B444,'Faturamento NNE'!$AA$2:$AA$707,'Infos Relatório'!BE$1)</f>
        <v>0</v>
      </c>
      <c r="BF444" s="542">
        <f>SUMIFS('Faturamento NNE'!$H$2:$H$707,'Faturamento NNE'!$E$2:$E$707,'Infos Relatório'!$B$406,'Faturamento NNE'!$F$2:$F$707,'Infos Relatório'!$B444,'Faturamento NNE'!$AA$2:$AA$707,'Infos Relatório'!BE$1)</f>
        <v>0</v>
      </c>
      <c r="BG444" s="542">
        <f>SUMIFS('Faturamento NNE'!$K$2:$K$707,'Faturamento NNE'!$E$2:$E$707,'Infos Relatório'!$B$406,'Faturamento NNE'!$F$2:$F$707,'Infos Relatório'!$B444,'Faturamento NNE'!$AA$2:$AA$707,'Infos Relatório'!BE$1)</f>
        <v>0</v>
      </c>
      <c r="BH444" s="546">
        <f>SUMIFS('Faturamento NNE'!$P$2:$P$707,'Faturamento NNE'!$E$2:$E$707,'Infos Relatório'!$B$406,'Faturamento NNE'!$F$2:$F$707,'Infos Relatório'!$B444,'Faturamento NNE'!$AA$2:$AA$707,'Infos Relatório'!BE$1,'Faturamento NNE'!$U$2:$U$707,"Sim")+SUMIFS('Faturamento NNE'!$Q$2:$Q$707,'Faturamento NNE'!$E$2:$E$707,'Infos Relatório'!$B$406,'Faturamento NNE'!$F$2:$F$707,'Infos Relatório'!$B444,'Faturamento NNE'!$AA$2:$AA$707,'Infos Relatório'!BE$1,'Faturamento NNE'!$U$2:$U$707,"Sim")</f>
        <v>0</v>
      </c>
      <c r="BI444" s="227" t="e">
        <f t="shared" si="153"/>
        <v>#DIV/0!</v>
      </c>
      <c r="BJ444" s="545">
        <f>SUMIFS('Faturamento NNE'!$I$2:$I$707,'Faturamento NNE'!$E$2:$E$707,'Infos Relatório'!$B$406,'Faturamento NNE'!$F$2:$F$707,'Infos Relatório'!$B444,'Faturamento NNE'!$AA$2:$AA$707,'Infos Relatório'!BE$1)</f>
        <v>0</v>
      </c>
      <c r="BK444" s="541">
        <f>COUNTIFS('Faturamento NNE'!$E$2:$E$707,'Infos Relatório'!$B$406,'Faturamento NNE'!$F$2:$F$707,'Infos Relatório'!$B444,'Faturamento NNE'!$AA$2:$AA$707,'Infos Relatório'!BK$1)</f>
        <v>0</v>
      </c>
      <c r="BL444" s="542">
        <f>SUMIFS('Faturamento NNE'!$H$2:$H$707,'Faturamento NNE'!$E$2:$E$707,'Infos Relatório'!$B$406,'Faturamento NNE'!$F$2:$F$707,'Infos Relatório'!$B444,'Faturamento NNE'!$AA$2:$AA$707,'Infos Relatório'!BK$1)</f>
        <v>0</v>
      </c>
      <c r="BM444" s="542">
        <f>SUMIFS('Faturamento NNE'!$K$2:$K$707,'Faturamento NNE'!$E$2:$E$707,'Infos Relatório'!$B$406,'Faturamento NNE'!$F$2:$F$707,'Infos Relatório'!$B444,'Faturamento NNE'!$AA$2:$AA$707,'Infos Relatório'!BK$1)</f>
        <v>0</v>
      </c>
      <c r="BN444" s="546">
        <f>SUMIFS('Faturamento NNE'!$P$2:$P$707,'Faturamento NNE'!$E$2:$E$707,'Infos Relatório'!$B$406,'Faturamento NNE'!$F$2:$F$707,'Infos Relatório'!$B444,'Faturamento NNE'!$AA$2:$AA$707,'Infos Relatório'!BK$1,'Faturamento NNE'!$U$2:$U$707,"Sim")+SUMIFS('Faturamento NNE'!$Q$2:$Q$707,'Faturamento NNE'!$E$2:$E$707,'Infos Relatório'!$B$406,'Faturamento NNE'!$F$2:$F$707,'Infos Relatório'!$B444,'Faturamento NNE'!$AA$2:$AA$707,'Infos Relatório'!BK$1,'Faturamento NNE'!$U$2:$U$707,"Sim")</f>
        <v>0</v>
      </c>
      <c r="BO444" s="227" t="e">
        <f t="shared" si="154"/>
        <v>#DIV/0!</v>
      </c>
      <c r="BP444" s="545">
        <f>SUMIFS('Faturamento NNE'!$I$2:$I$707,'Faturamento NNE'!$E$2:$E$707,'Infos Relatório'!$B$406,'Faturamento NNE'!$F$2:$F$707,'Infos Relatório'!$B444,'Faturamento NNE'!$AA$2:$AA$707,'Infos Relatório'!BK$1)</f>
        <v>0</v>
      </c>
      <c r="BQ444" s="541">
        <f>COUNTIFS('Faturamento NNE'!$E$2:$E$707,'Infos Relatório'!$B$406,'Faturamento NNE'!$F$2:$F$707,'Infos Relatório'!$B444,'Faturamento NNE'!$AA$2:$AA$707,'Infos Relatório'!BQ$1)</f>
        <v>0</v>
      </c>
      <c r="BR444" s="542">
        <f>SUMIFS('Faturamento NNE'!$H$2:$H$707,'Faturamento NNE'!$E$2:$E$707,'Infos Relatório'!$B$406,'Faturamento NNE'!$F$2:$F$707,'Infos Relatório'!$B444,'Faturamento NNE'!$AA$2:$AA$707,'Infos Relatório'!BQ$1)</f>
        <v>0</v>
      </c>
      <c r="BS444" s="542">
        <f>SUMIFS('Faturamento NNE'!$K$2:$K$707,'Faturamento NNE'!$E$2:$E$707,'Infos Relatório'!$B$406,'Faturamento NNE'!$F$2:$F$707,'Infos Relatório'!$B444,'Faturamento NNE'!$AA$2:$AA$707,'Infos Relatório'!BQ$1)</f>
        <v>0</v>
      </c>
      <c r="BT444" s="546">
        <f>SUMIFS('Faturamento NNE'!$P$2:$P$707,'Faturamento NNE'!$E$2:$E$707,'Infos Relatório'!$B$406,'Faturamento NNE'!$F$2:$F$707,'Infos Relatório'!$B444,'Faturamento NNE'!$AA$2:$AA$707,'Infos Relatório'!BQ$1,'Faturamento NNE'!$U$2:$U$707,"Sim")+SUMIFS('Faturamento NNE'!$Q$2:$Q$707,'Faturamento NNE'!$E$2:$E$707,'Infos Relatório'!$B$406,'Faturamento NNE'!$F$2:$F$707,'Infos Relatório'!$B444,'Faturamento NNE'!$AA$2:$AA$707,'Infos Relatório'!BQ$1,'Faturamento NNE'!$U$2:$U$707,"Sim")</f>
        <v>0</v>
      </c>
      <c r="BU444" s="227" t="e">
        <f t="shared" si="155"/>
        <v>#DIV/0!</v>
      </c>
      <c r="BV444" s="545">
        <f>SUMIFS('Faturamento NNE'!$I$2:$I$707,'Faturamento NNE'!$E$2:$E$707,'Infos Relatório'!$B$406,'Faturamento NNE'!$F$2:$F$707,'Infos Relatório'!$B444,'Faturamento NNE'!$AA$2:$AA$707,'Infos Relatório'!BQ$1)</f>
        <v>0</v>
      </c>
    </row>
    <row r="445" spans="2:74">
      <c r="B445" s="217" t="s">
        <v>168</v>
      </c>
      <c r="C445" s="541">
        <f>COUNTIFS('Faturamento NNE'!$E$2:$E$707,'Infos Relatório'!$B$406,'Faturamento NNE'!$F$2:$F$707,'Infos Relatório'!$B445,'Faturamento NNE'!$AA$2:$AA$707,'Infos Relatório'!C$1)</f>
        <v>0</v>
      </c>
      <c r="D445" s="542">
        <f>SUMIFS('Faturamento NNE'!$H$2:$H$707,'Faturamento NNE'!$E$2:$E$707,'Infos Relatório'!$B$406,'Faturamento NNE'!$F$2:$F$707,'Infos Relatório'!$B445,'Faturamento NNE'!$AA$2:$AA$707,'Infos Relatório'!C$1)</f>
        <v>0</v>
      </c>
      <c r="E445" s="543">
        <f>SUMIFS('Faturamento NNE'!$K$2:$K$707,'Faturamento NNE'!$E$2:$E$707,'Infos Relatório'!$B$406,'Faturamento NNE'!$F$2:$F$707,'Infos Relatório'!$B445,'Faturamento NNE'!$AA$2:$AA$707,'Infos Relatório'!C$1)</f>
        <v>0</v>
      </c>
      <c r="F445" s="544">
        <f>SUMIFS('Faturamento NNE'!$P$2:$P$707,'Faturamento NNE'!$E$2:$E$707,'Infos Relatório'!$B$406,'Faturamento NNE'!$F$2:$F$707,'Infos Relatório'!$B445,'Faturamento NNE'!$AA$2:$AA$707,'Infos Relatório'!C$1,'Faturamento NNE'!$U$2:$U$707,"Sim")+SUMIFS('Faturamento NNE'!$Q$2:$Q$707,'Faturamento NNE'!$E$2:$E$707,'Infos Relatório'!$B$406,'Faturamento NNE'!$F$2:$F$707,'Infos Relatório'!$B445,'Faturamento NNE'!$AA$2:$AA$707,'Infos Relatório'!C$1,'Faturamento NNE'!$U$2:$U$707,"Sim")</f>
        <v>0</v>
      </c>
      <c r="G445" s="283" t="e">
        <f t="shared" si="144"/>
        <v>#DIV/0!</v>
      </c>
      <c r="H445" s="545">
        <f>SUMIFS('Faturamento NNE'!$I$2:$I$707,'Faturamento NNE'!$E$2:$E$707,'Infos Relatório'!$B$406,'Faturamento NNE'!$F$2:$F$707,'Infos Relatório'!$B445,'Faturamento NNE'!$AA$2:$AA$707,'Infos Relatório'!C$1)</f>
        <v>0</v>
      </c>
      <c r="I445" s="541">
        <f>COUNTIFS('Faturamento NNE'!$E$2:$E$707,'Infos Relatório'!$B$406,'Faturamento NNE'!$F$2:$F$707,'Infos Relatório'!$B445,'Faturamento NNE'!$AA$2:$AA$707,'Infos Relatório'!I$1)</f>
        <v>0</v>
      </c>
      <c r="J445" s="542">
        <f>SUMIFS('Faturamento NNE'!$H$2:$H$707,'Faturamento NNE'!$E$2:$E$707,'Infos Relatório'!$B$406,'Faturamento NNE'!$F$2:$F$707,'Infos Relatório'!$B445,'Faturamento NNE'!$AA$2:$AA$707,'Infos Relatório'!I$1)</f>
        <v>0</v>
      </c>
      <c r="K445" s="543">
        <f>SUMIFS('Faturamento NNE'!$K$2:$K$707,'Faturamento NNE'!$E$2:$E$707,'Infos Relatório'!$B$406,'Faturamento NNE'!$F$2:$F$707,'Infos Relatório'!$B445,'Faturamento NNE'!$AA$2:$AA$707,'Infos Relatório'!I$1)</f>
        <v>0</v>
      </c>
      <c r="L445" s="544">
        <f>SUMIFS('Faturamento NNE'!$P$2:$P$707,'Faturamento NNE'!$E$2:$E$707,'Infos Relatório'!$B$406,'Faturamento NNE'!$F$2:$F$707,'Infos Relatório'!$B445,'Faturamento NNE'!$AA$2:$AA$707,'Infos Relatório'!I$1,'Faturamento NNE'!$U$2:$U$707,"Sim")+SUMIFS('Faturamento NNE'!$Q$2:$Q$707,'Faturamento NNE'!$E$2:$E$707,'Infos Relatório'!$B$406,'Faturamento NNE'!$F$2:$F$707,'Infos Relatório'!$B445,'Faturamento NNE'!$AA$2:$AA$707,'Infos Relatório'!I$1,'Faturamento NNE'!$U$2:$U$707,"Sim")</f>
        <v>0</v>
      </c>
      <c r="M445" s="283" t="e">
        <f t="shared" si="145"/>
        <v>#DIV/0!</v>
      </c>
      <c r="N445" s="545">
        <f>SUMIFS('Faturamento NNE'!$I$2:$I$707,'Faturamento NNE'!$E$2:$E$707,'Infos Relatório'!$B$406,'Faturamento NNE'!$F$2:$F$707,'Infos Relatório'!$B445,'Faturamento NNE'!$AA$2:$AA$707,'Infos Relatório'!I$1)</f>
        <v>0</v>
      </c>
      <c r="O445" s="541">
        <f>COUNTIFS('Faturamento NNE'!$E$2:$E$707,'Infos Relatório'!$B$406,'Faturamento NNE'!$F$2:$F$707,'Infos Relatório'!$B445,'Faturamento NNE'!$AA$2:$AA$707,'Infos Relatório'!O$1)</f>
        <v>0</v>
      </c>
      <c r="P445" s="542">
        <f>SUMIFS('Faturamento NNE'!$H$2:$H$707,'Faturamento NNE'!$E$2:$E$707,'Infos Relatório'!$B$406,'Faturamento NNE'!$F$2:$F$707,'Infos Relatório'!$B445,'Faturamento NNE'!$AA$2:$AA$707,'Infos Relatório'!O$1)</f>
        <v>0</v>
      </c>
      <c r="Q445" s="542">
        <f>SUMIFS('Faturamento NNE'!$K$2:$K$707,'Faturamento NNE'!$E$2:$E$707,'Infos Relatório'!$B$406,'Faturamento NNE'!$F$2:$F$707,'Infos Relatório'!$B445,'Faturamento NNE'!$AA$2:$AA$707,'Infos Relatório'!O$1)</f>
        <v>0</v>
      </c>
      <c r="R445" s="546">
        <f>SUMIFS('Faturamento NNE'!$P$2:$P$707,'Faturamento NNE'!$E$2:$E$707,'Infos Relatório'!$B$406,'Faturamento NNE'!$F$2:$F$707,'Infos Relatório'!$B445,'Faturamento NNE'!$AA$2:$AA$707,'Infos Relatório'!O$1,'Faturamento NNE'!$U$2:$U$707,"Sim")+SUMIFS('Faturamento NNE'!$Q$2:$Q$707,'Faturamento NNE'!$E$2:$E$707,'Infos Relatório'!$B$406,'Faturamento NNE'!$F$2:$F$707,'Infos Relatório'!$B445,'Faturamento NNE'!$AA$2:$AA$707,'Infos Relatório'!O$1,'Faturamento NNE'!$U$2:$U$707,"Sim")</f>
        <v>0</v>
      </c>
      <c r="S445" s="227" t="e">
        <f t="shared" si="146"/>
        <v>#DIV/0!</v>
      </c>
      <c r="T445" s="545">
        <f>SUMIFS('Faturamento NNE'!$I$2:$I$707,'Faturamento NNE'!$E$2:$E$707,'Infos Relatório'!$B$406,'Faturamento NNE'!$F$2:$F$707,'Infos Relatório'!$B445,'Faturamento NNE'!$AA$2:$AA$707,'Infos Relatório'!O$1)</f>
        <v>0</v>
      </c>
      <c r="U445" s="541">
        <f>COUNTIFS('Faturamento NNE'!$E$2:$E$707,'Infos Relatório'!$B$406,'Faturamento NNE'!$F$2:$F$707,'Infos Relatório'!$B445,'Faturamento NNE'!$AA$2:$AA$707,'Infos Relatório'!U$1)</f>
        <v>0</v>
      </c>
      <c r="V445" s="542">
        <f>SUMIFS('Faturamento NNE'!$H$2:$H$707,'Faturamento NNE'!$E$2:$E$707,'Infos Relatório'!$B$406,'Faturamento NNE'!$F$2:$F$707,'Infos Relatório'!$B445,'Faturamento NNE'!$AA$2:$AA$707,'Infos Relatório'!U$1)</f>
        <v>0</v>
      </c>
      <c r="W445" s="542">
        <f>SUMIFS('Faturamento NNE'!$K$2:$K$707,'Faturamento NNE'!$E$2:$E$707,'Infos Relatório'!$B$406,'Faturamento NNE'!$F$2:$F$707,'Infos Relatório'!$B445,'Faturamento NNE'!$AA$2:$AA$707,'Infos Relatório'!U$1)</f>
        <v>0</v>
      </c>
      <c r="X445" s="546">
        <f>SUMIFS('Faturamento NNE'!$P$2:$P$707,'Faturamento NNE'!$E$2:$E$707,'Infos Relatório'!$B$406,'Faturamento NNE'!$F$2:$F$707,'Infos Relatório'!$B445,'Faturamento NNE'!$AA$2:$AA$707,'Infos Relatório'!U$1,'Faturamento NNE'!$U$2:$U$707,"Sim")+SUMIFS('Faturamento NNE'!$Q$2:$Q$707,'Faturamento NNE'!$E$2:$E$707,'Infos Relatório'!$B$406,'Faturamento NNE'!$F$2:$F$707,'Infos Relatório'!$B445,'Faturamento NNE'!$AA$2:$AA$707,'Infos Relatório'!U$1,'Faturamento NNE'!$U$2:$U$707,"Sim")</f>
        <v>0</v>
      </c>
      <c r="Y445" s="227" t="e">
        <f t="shared" si="147"/>
        <v>#DIV/0!</v>
      </c>
      <c r="Z445" s="545">
        <f>SUMIFS('Faturamento NNE'!$I$2:$I$707,'Faturamento NNE'!$E$2:$E$707,'Infos Relatório'!$B$406,'Faturamento NNE'!$F$2:$F$707,'Infos Relatório'!$B445,'Faturamento NNE'!$AA$2:$AA$707,'Infos Relatório'!U$1)</f>
        <v>0</v>
      </c>
      <c r="AA445" s="541">
        <f>COUNTIFS('Faturamento NNE'!$E$2:$E$707,'Infos Relatório'!$B$406,'Faturamento NNE'!$F$2:$F$707,'Infos Relatório'!$B445,'Faturamento NNE'!$AA$2:$AA$707,'Infos Relatório'!AA$1)</f>
        <v>0</v>
      </c>
      <c r="AB445" s="542">
        <f>SUMIFS('Faturamento NNE'!$H$2:$H$707,'Faturamento NNE'!$E$2:$E$707,'Infos Relatório'!$B$406,'Faturamento NNE'!$F$2:$F$707,'Infos Relatório'!$B445,'Faturamento NNE'!$AA$2:$AA$707,'Infos Relatório'!AA$1)</f>
        <v>0</v>
      </c>
      <c r="AC445" s="542">
        <f>SUMIFS('Faturamento NNE'!$K$2:$K$707,'Faturamento NNE'!$E$2:$E$707,'Infos Relatório'!$B$406,'Faturamento NNE'!$F$2:$F$707,'Infos Relatório'!$B445,'Faturamento NNE'!$AA$2:$AA$707,'Infos Relatório'!AA$1)</f>
        <v>0</v>
      </c>
      <c r="AD445" s="546">
        <f>SUMIFS('Faturamento NNE'!$P$2:$P$707,'Faturamento NNE'!$E$2:$E$707,'Infos Relatório'!$B$406,'Faturamento NNE'!$F$2:$F$707,'Infos Relatório'!$B445,'Faturamento NNE'!$AA$2:$AA$707,'Infos Relatório'!AA$1,'Faturamento NNE'!$U$2:$U$707,"Sim")+SUMIFS('Faturamento NNE'!$Q$2:$Q$707,'Faturamento NNE'!$E$2:$E$707,'Infos Relatório'!$B$406,'Faturamento NNE'!$F$2:$F$707,'Infos Relatório'!$B445,'Faturamento NNE'!$AA$2:$AA$707,'Infos Relatório'!AA$1,'Faturamento NNE'!$U$2:$U$707,"Sim")</f>
        <v>0</v>
      </c>
      <c r="AE445" s="227" t="e">
        <f t="shared" si="148"/>
        <v>#DIV/0!</v>
      </c>
      <c r="AF445" s="545">
        <f>SUMIFS('Faturamento NNE'!$I$2:$I$707,'Faturamento NNE'!$E$2:$E$707,'Infos Relatório'!$B$406,'Faturamento NNE'!$F$2:$F$707,'Infos Relatório'!$B445,'Faturamento NNE'!$AA$2:$AA$707,'Infos Relatório'!AA$1)</f>
        <v>0</v>
      </c>
      <c r="AG445" s="541">
        <f>COUNTIFS('Faturamento NNE'!$E$2:$E$707,'Infos Relatório'!$B$406,'Faturamento NNE'!$F$2:$F$707,'Infos Relatório'!$B445,'Faturamento NNE'!$AA$2:$AA$707,'Infos Relatório'!AG$1)</f>
        <v>0</v>
      </c>
      <c r="AH445" s="542">
        <f>SUMIFS('Faturamento NNE'!$H$2:$H$707,'Faturamento NNE'!$E$2:$E$707,'Infos Relatório'!$B$406,'Faturamento NNE'!$F$2:$F$707,'Infos Relatório'!$B445,'Faturamento NNE'!$AA$2:$AA$707,'Infos Relatório'!AG$1)</f>
        <v>0</v>
      </c>
      <c r="AI445" s="542">
        <f>SUMIFS('Faturamento NNE'!$K$2:$K$707,'Faturamento NNE'!$E$2:$E$707,'Infos Relatório'!$B$406,'Faturamento NNE'!$F$2:$F$707,'Infos Relatório'!$B445,'Faturamento NNE'!$AA$2:$AA$707,'Infos Relatório'!AG$1)</f>
        <v>0</v>
      </c>
      <c r="AJ445" s="546">
        <f>SUMIFS('Faturamento NNE'!$P$2:$P$707,'Faturamento NNE'!$E$2:$E$707,'Infos Relatório'!$B$406,'Faturamento NNE'!$F$2:$F$707,'Infos Relatório'!$B445,'Faturamento NNE'!$AA$2:$AA$707,'Infos Relatório'!AG$1,'Faturamento NNE'!$U$2:$U$707,"Sim")+SUMIFS('Faturamento NNE'!$Q$2:$Q$707,'Faturamento NNE'!$E$2:$E$707,'Infos Relatório'!$B$406,'Faturamento NNE'!$F$2:$F$707,'Infos Relatório'!$B445,'Faturamento NNE'!$AA$2:$AA$707,'Infos Relatório'!AG$1,'Faturamento NNE'!$U$2:$U$707,"Sim")</f>
        <v>0</v>
      </c>
      <c r="AK445" s="227" t="e">
        <f t="shared" si="149"/>
        <v>#DIV/0!</v>
      </c>
      <c r="AL445" s="545">
        <f>SUMIFS('Faturamento NNE'!$I$2:$I$707,'Faturamento NNE'!$E$2:$E$707,'Infos Relatório'!$B$406,'Faturamento NNE'!$F$2:$F$707,'Infos Relatório'!$B445,'Faturamento NNE'!$AA$2:$AA$707,'Infos Relatório'!AG$1)</f>
        <v>0</v>
      </c>
      <c r="AM445" s="541">
        <f>COUNTIFS('Faturamento NNE'!$E$2:$E$707,'Infos Relatório'!$B$406,'Faturamento NNE'!$F$2:$F$707,'Infos Relatório'!$B445,'Faturamento NNE'!$AA$2:$AA$707,'Infos Relatório'!AM$1)</f>
        <v>0</v>
      </c>
      <c r="AN445" s="542">
        <f>SUMIFS('Faturamento NNE'!$H$2:$H$707,'Faturamento NNE'!$E$2:$E$707,'Infos Relatório'!$B$406,'Faturamento NNE'!$F$2:$F$707,'Infos Relatório'!$B445,'Faturamento NNE'!$AA$2:$AA$707,'Infos Relatório'!AM$1)</f>
        <v>0</v>
      </c>
      <c r="AO445" s="542">
        <f>SUMIFS('Faturamento NNE'!$K$2:$K$707,'Faturamento NNE'!$E$2:$E$707,'Infos Relatório'!$B$406,'Faturamento NNE'!$F$2:$F$707,'Infos Relatório'!$B445,'Faturamento NNE'!$AA$2:$AA$707,'Infos Relatório'!AM$1)</f>
        <v>0</v>
      </c>
      <c r="AP445" s="546">
        <f>SUMIFS('Faturamento NNE'!$P$2:$P$707,'Faturamento NNE'!$E$2:$E$707,'Infos Relatório'!$B$406,'Faturamento NNE'!$F$2:$F$707,'Infos Relatório'!$B445,'Faturamento NNE'!$AA$2:$AA$707,'Infos Relatório'!AM$1,'Faturamento NNE'!$U$2:$U$707,"Sim")+SUMIFS('Faturamento NNE'!$Q$2:$Q$707,'Faturamento NNE'!$E$2:$E$707,'Infos Relatório'!$B$406,'Faturamento NNE'!$F$2:$F$707,'Infos Relatório'!$B445,'Faturamento NNE'!$AA$2:$AA$707,'Infos Relatório'!AM$1,'Faturamento NNE'!$U$2:$U$707,"Sim")</f>
        <v>0</v>
      </c>
      <c r="AQ445" s="227" t="e">
        <f t="shared" si="150"/>
        <v>#DIV/0!</v>
      </c>
      <c r="AR445" s="545">
        <f>SUMIFS('Faturamento NNE'!$I$2:$I$707,'Faturamento NNE'!$E$2:$E$707,'Infos Relatório'!$B$406,'Faturamento NNE'!$F$2:$F$707,'Infos Relatório'!$B445,'Faturamento NNE'!$AA$2:$AA$707,'Infos Relatório'!AM$1)</f>
        <v>0</v>
      </c>
      <c r="AS445" s="541">
        <f>COUNTIFS('Faturamento NNE'!$E$2:$E$707,'Infos Relatório'!$B$406,'Faturamento NNE'!$F$2:$F$707,'Infos Relatório'!$B445,'Faturamento NNE'!$AA$2:$AA$707,'Infos Relatório'!AS$1)</f>
        <v>0</v>
      </c>
      <c r="AT445" s="542">
        <f>SUMIFS('Faturamento NNE'!$H$2:$H$707,'Faturamento NNE'!$E$2:$E$707,'Infos Relatório'!$B$406,'Faturamento NNE'!$F$2:$F$707,'Infos Relatório'!$B445,'Faturamento NNE'!$AA$2:$AA$707,'Infos Relatório'!AS$1)</f>
        <v>0</v>
      </c>
      <c r="AU445" s="542">
        <f>SUMIFS('Faturamento NNE'!$K$2:$K$707,'Faturamento NNE'!$E$2:$E$707,'Infos Relatório'!$B$406,'Faturamento NNE'!$F$2:$F$707,'Infos Relatório'!$B445,'Faturamento NNE'!$AA$2:$AA$707,'Infos Relatório'!AS$1)</f>
        <v>0</v>
      </c>
      <c r="AV445" s="546">
        <f>SUMIFS('Faturamento NNE'!$P$2:$P$707,'Faturamento NNE'!$E$2:$E$707,'Infos Relatório'!$B$406,'Faturamento NNE'!$F$2:$F$707,'Infos Relatório'!$B445,'Faturamento NNE'!$AA$2:$AA$707,'Infos Relatório'!AS$1,'Faturamento NNE'!$U$2:$U$707,"Sim")+SUMIFS('Faturamento NNE'!$Q$2:$Q$707,'Faturamento NNE'!$E$2:$E$707,'Infos Relatório'!$B$406,'Faturamento NNE'!$F$2:$F$707,'Infos Relatório'!$B445,'Faturamento NNE'!$AA$2:$AA$707,'Infos Relatório'!AS$1,'Faturamento NNE'!$U$2:$U$707,"Sim")</f>
        <v>0</v>
      </c>
      <c r="AW445" s="227" t="e">
        <f t="shared" si="151"/>
        <v>#DIV/0!</v>
      </c>
      <c r="AX445" s="545">
        <f>SUMIFS('Faturamento NNE'!$I$2:$I$707,'Faturamento NNE'!$E$2:$E$707,'Infos Relatório'!$B$406,'Faturamento NNE'!$F$2:$F$707,'Infos Relatório'!$B445,'Faturamento NNE'!$AA$2:$AA$707,'Infos Relatório'!AS$1)</f>
        <v>0</v>
      </c>
      <c r="AY445" s="541">
        <f>COUNTIFS('Faturamento NNE'!$E$2:$E$707,'Infos Relatório'!$B$406,'Faturamento NNE'!$F$2:$F$707,'Infos Relatório'!$B445,'Faturamento NNE'!$AA$2:$AA$707,'Infos Relatório'!AY$1)</f>
        <v>0</v>
      </c>
      <c r="AZ445" s="542">
        <f>SUMIFS('Faturamento NNE'!$H$2:$H$707,'Faturamento NNE'!$E$2:$E$707,'Infos Relatório'!$B$406,'Faturamento NNE'!$F$2:$F$707,'Infos Relatório'!$B445,'Faturamento NNE'!$AA$2:$AA$707,'Infos Relatório'!AY$1)</f>
        <v>0</v>
      </c>
      <c r="BA445" s="542">
        <f>SUMIFS('Faturamento NNE'!$K$2:$K$707,'Faturamento NNE'!$E$2:$E$707,'Infos Relatório'!$B$406,'Faturamento NNE'!$F$2:$F$707,'Infos Relatório'!$B445,'Faturamento NNE'!$AA$2:$AA$707,'Infos Relatório'!AY$1)</f>
        <v>0</v>
      </c>
      <c r="BB445" s="546">
        <f>SUMIFS('Faturamento NNE'!$P$2:$P$707,'Faturamento NNE'!$E$2:$E$707,'Infos Relatório'!$B$406,'Faturamento NNE'!$F$2:$F$707,'Infos Relatório'!$B445,'Faturamento NNE'!$AA$2:$AA$707,'Infos Relatório'!AY$1,'Faturamento NNE'!$U$2:$U$707,"Sim")+SUMIFS('Faturamento NNE'!$Q$2:$Q$707,'Faturamento NNE'!$E$2:$E$707,'Infos Relatório'!$B$406,'Faturamento NNE'!$F$2:$F$707,'Infos Relatório'!$B445,'Faturamento NNE'!$AA$2:$AA$707,'Infos Relatório'!AY$1,'Faturamento NNE'!$U$2:$U$707,"Sim")</f>
        <v>0</v>
      </c>
      <c r="BC445" s="227" t="e">
        <f t="shared" si="152"/>
        <v>#DIV/0!</v>
      </c>
      <c r="BD445" s="545">
        <f>SUMIFS('Faturamento NNE'!$I$2:$I$707,'Faturamento NNE'!$E$2:$E$707,'Infos Relatório'!$B$406,'Faturamento NNE'!$F$2:$F$707,'Infos Relatório'!$B445,'Faturamento NNE'!$AA$2:$AA$707,'Infos Relatório'!AY$1)</f>
        <v>0</v>
      </c>
      <c r="BE445" s="541">
        <f>COUNTIFS('Faturamento NNE'!$E$2:$E$707,'Infos Relatório'!$B$406,'Faturamento NNE'!$F$2:$F$707,'Infos Relatório'!$B445,'Faturamento NNE'!$AA$2:$AA$707,'Infos Relatório'!BE$1)</f>
        <v>0</v>
      </c>
      <c r="BF445" s="542">
        <f>SUMIFS('Faturamento NNE'!$H$2:$H$707,'Faturamento NNE'!$E$2:$E$707,'Infos Relatório'!$B$406,'Faturamento NNE'!$F$2:$F$707,'Infos Relatório'!$B445,'Faturamento NNE'!$AA$2:$AA$707,'Infos Relatório'!BE$1)</f>
        <v>0</v>
      </c>
      <c r="BG445" s="542">
        <f>SUMIFS('Faturamento NNE'!$K$2:$K$707,'Faturamento NNE'!$E$2:$E$707,'Infos Relatório'!$B$406,'Faturamento NNE'!$F$2:$F$707,'Infos Relatório'!$B445,'Faturamento NNE'!$AA$2:$AA$707,'Infos Relatório'!BE$1)</f>
        <v>0</v>
      </c>
      <c r="BH445" s="546">
        <f>SUMIFS('Faturamento NNE'!$P$2:$P$707,'Faturamento NNE'!$E$2:$E$707,'Infos Relatório'!$B$406,'Faturamento NNE'!$F$2:$F$707,'Infos Relatório'!$B445,'Faturamento NNE'!$AA$2:$AA$707,'Infos Relatório'!BE$1,'Faturamento NNE'!$U$2:$U$707,"Sim")+SUMIFS('Faturamento NNE'!$Q$2:$Q$707,'Faturamento NNE'!$E$2:$E$707,'Infos Relatório'!$B$406,'Faturamento NNE'!$F$2:$F$707,'Infos Relatório'!$B445,'Faturamento NNE'!$AA$2:$AA$707,'Infos Relatório'!BE$1,'Faturamento NNE'!$U$2:$U$707,"Sim")</f>
        <v>0</v>
      </c>
      <c r="BI445" s="227" t="e">
        <f t="shared" si="153"/>
        <v>#DIV/0!</v>
      </c>
      <c r="BJ445" s="545">
        <f>SUMIFS('Faturamento NNE'!$I$2:$I$707,'Faturamento NNE'!$E$2:$E$707,'Infos Relatório'!$B$406,'Faturamento NNE'!$F$2:$F$707,'Infos Relatório'!$B445,'Faturamento NNE'!$AA$2:$AA$707,'Infos Relatório'!BE$1)</f>
        <v>0</v>
      </c>
      <c r="BK445" s="541">
        <f>COUNTIFS('Faturamento NNE'!$E$2:$E$707,'Infos Relatório'!$B$406,'Faturamento NNE'!$F$2:$F$707,'Infos Relatório'!$B445,'Faturamento NNE'!$AA$2:$AA$707,'Infos Relatório'!BK$1)</f>
        <v>0</v>
      </c>
      <c r="BL445" s="542">
        <f>SUMIFS('Faturamento NNE'!$H$2:$H$707,'Faturamento NNE'!$E$2:$E$707,'Infos Relatório'!$B$406,'Faturamento NNE'!$F$2:$F$707,'Infos Relatório'!$B445,'Faturamento NNE'!$AA$2:$AA$707,'Infos Relatório'!BK$1)</f>
        <v>0</v>
      </c>
      <c r="BM445" s="542">
        <f>SUMIFS('Faturamento NNE'!$K$2:$K$707,'Faturamento NNE'!$E$2:$E$707,'Infos Relatório'!$B$406,'Faturamento NNE'!$F$2:$F$707,'Infos Relatório'!$B445,'Faturamento NNE'!$AA$2:$AA$707,'Infos Relatório'!BK$1)</f>
        <v>0</v>
      </c>
      <c r="BN445" s="546">
        <f>SUMIFS('Faturamento NNE'!$P$2:$P$707,'Faturamento NNE'!$E$2:$E$707,'Infos Relatório'!$B$406,'Faturamento NNE'!$F$2:$F$707,'Infos Relatório'!$B445,'Faturamento NNE'!$AA$2:$AA$707,'Infos Relatório'!BK$1,'Faturamento NNE'!$U$2:$U$707,"Sim")+SUMIFS('Faturamento NNE'!$Q$2:$Q$707,'Faturamento NNE'!$E$2:$E$707,'Infos Relatório'!$B$406,'Faturamento NNE'!$F$2:$F$707,'Infos Relatório'!$B445,'Faturamento NNE'!$AA$2:$AA$707,'Infos Relatório'!BK$1,'Faturamento NNE'!$U$2:$U$707,"Sim")</f>
        <v>0</v>
      </c>
      <c r="BO445" s="227" t="e">
        <f t="shared" si="154"/>
        <v>#DIV/0!</v>
      </c>
      <c r="BP445" s="545">
        <f>SUMIFS('Faturamento NNE'!$I$2:$I$707,'Faturamento NNE'!$E$2:$E$707,'Infos Relatório'!$B$406,'Faturamento NNE'!$F$2:$F$707,'Infos Relatório'!$B445,'Faturamento NNE'!$AA$2:$AA$707,'Infos Relatório'!BK$1)</f>
        <v>0</v>
      </c>
      <c r="BQ445" s="541">
        <f>COUNTIFS('Faturamento NNE'!$E$2:$E$707,'Infos Relatório'!$B$406,'Faturamento NNE'!$F$2:$F$707,'Infos Relatório'!$B445,'Faturamento NNE'!$AA$2:$AA$707,'Infos Relatório'!BQ$1)</f>
        <v>0</v>
      </c>
      <c r="BR445" s="542">
        <f>SUMIFS('Faturamento NNE'!$H$2:$H$707,'Faturamento NNE'!$E$2:$E$707,'Infos Relatório'!$B$406,'Faturamento NNE'!$F$2:$F$707,'Infos Relatório'!$B445,'Faturamento NNE'!$AA$2:$AA$707,'Infos Relatório'!BQ$1)</f>
        <v>0</v>
      </c>
      <c r="BS445" s="542">
        <f>SUMIFS('Faturamento NNE'!$K$2:$K$707,'Faturamento NNE'!$E$2:$E$707,'Infos Relatório'!$B$406,'Faturamento NNE'!$F$2:$F$707,'Infos Relatório'!$B445,'Faturamento NNE'!$AA$2:$AA$707,'Infos Relatório'!BQ$1)</f>
        <v>0</v>
      </c>
      <c r="BT445" s="546">
        <f>SUMIFS('Faturamento NNE'!$P$2:$P$707,'Faturamento NNE'!$E$2:$E$707,'Infos Relatório'!$B$406,'Faturamento NNE'!$F$2:$F$707,'Infos Relatório'!$B445,'Faturamento NNE'!$AA$2:$AA$707,'Infos Relatório'!BQ$1,'Faturamento NNE'!$U$2:$U$707,"Sim")+SUMIFS('Faturamento NNE'!$Q$2:$Q$707,'Faturamento NNE'!$E$2:$E$707,'Infos Relatório'!$B$406,'Faturamento NNE'!$F$2:$F$707,'Infos Relatório'!$B445,'Faturamento NNE'!$AA$2:$AA$707,'Infos Relatório'!BQ$1,'Faturamento NNE'!$U$2:$U$707,"Sim")</f>
        <v>0</v>
      </c>
      <c r="BU445" s="227" t="e">
        <f t="shared" si="155"/>
        <v>#DIV/0!</v>
      </c>
      <c r="BV445" s="545">
        <f>SUMIFS('Faturamento NNE'!$I$2:$I$707,'Faturamento NNE'!$E$2:$E$707,'Infos Relatório'!$B$406,'Faturamento NNE'!$F$2:$F$707,'Infos Relatório'!$B445,'Faturamento NNE'!$AA$2:$AA$707,'Infos Relatório'!BQ$1)</f>
        <v>0</v>
      </c>
    </row>
    <row r="446" spans="2:74">
      <c r="B446" s="217" t="s">
        <v>169</v>
      </c>
      <c r="C446" s="541">
        <f>COUNTIFS('Faturamento NNE'!$E$2:$E$707,'Infos Relatório'!$B$406,'Faturamento NNE'!$F$2:$F$707,'Infos Relatório'!$B446,'Faturamento NNE'!$AA$2:$AA$707,'Infos Relatório'!C$1)</f>
        <v>0</v>
      </c>
      <c r="D446" s="542">
        <f>SUMIFS('Faturamento NNE'!$H$2:$H$707,'Faturamento NNE'!$E$2:$E$707,'Infos Relatório'!$B$406,'Faturamento NNE'!$F$2:$F$707,'Infos Relatório'!$B446,'Faturamento NNE'!$AA$2:$AA$707,'Infos Relatório'!C$1)</f>
        <v>0</v>
      </c>
      <c r="E446" s="543">
        <f>SUMIFS('Faturamento NNE'!$K$2:$K$707,'Faturamento NNE'!$E$2:$E$707,'Infos Relatório'!$B$406,'Faturamento NNE'!$F$2:$F$707,'Infos Relatório'!$B446,'Faturamento NNE'!$AA$2:$AA$707,'Infos Relatório'!C$1)</f>
        <v>0</v>
      </c>
      <c r="F446" s="544">
        <f>SUMIFS('Faturamento NNE'!$P$2:$P$707,'Faturamento NNE'!$E$2:$E$707,'Infos Relatório'!$B$406,'Faturamento NNE'!$F$2:$F$707,'Infos Relatório'!$B446,'Faturamento NNE'!$AA$2:$AA$707,'Infos Relatório'!C$1,'Faturamento NNE'!$U$2:$U$707,"Sim")+SUMIFS('Faturamento NNE'!$Q$2:$Q$707,'Faturamento NNE'!$E$2:$E$707,'Infos Relatório'!$B$406,'Faturamento NNE'!$F$2:$F$707,'Infos Relatório'!$B446,'Faturamento NNE'!$AA$2:$AA$707,'Infos Relatório'!C$1,'Faturamento NNE'!$U$2:$U$707,"Sim")</f>
        <v>0</v>
      </c>
      <c r="G446" s="283" t="e">
        <f t="shared" si="144"/>
        <v>#DIV/0!</v>
      </c>
      <c r="H446" s="545">
        <f>SUMIFS('Faturamento NNE'!$I$2:$I$707,'Faturamento NNE'!$E$2:$E$707,'Infos Relatório'!$B$406,'Faturamento NNE'!$F$2:$F$707,'Infos Relatório'!$B446,'Faturamento NNE'!$AA$2:$AA$707,'Infos Relatório'!C$1)</f>
        <v>0</v>
      </c>
      <c r="I446" s="541">
        <f>COUNTIFS('Faturamento NNE'!$E$2:$E$707,'Infos Relatório'!$B$406,'Faturamento NNE'!$F$2:$F$707,'Infos Relatório'!$B446,'Faturamento NNE'!$AA$2:$AA$707,'Infos Relatório'!I$1)</f>
        <v>0</v>
      </c>
      <c r="J446" s="542">
        <f>SUMIFS('Faturamento NNE'!$H$2:$H$707,'Faturamento NNE'!$E$2:$E$707,'Infos Relatório'!$B$406,'Faturamento NNE'!$F$2:$F$707,'Infos Relatório'!$B446,'Faturamento NNE'!$AA$2:$AA$707,'Infos Relatório'!I$1)</f>
        <v>0</v>
      </c>
      <c r="K446" s="543">
        <f>SUMIFS('Faturamento NNE'!$K$2:$K$707,'Faturamento NNE'!$E$2:$E$707,'Infos Relatório'!$B$406,'Faturamento NNE'!$F$2:$F$707,'Infos Relatório'!$B446,'Faturamento NNE'!$AA$2:$AA$707,'Infos Relatório'!I$1)</f>
        <v>0</v>
      </c>
      <c r="L446" s="544">
        <f>SUMIFS('Faturamento NNE'!$P$2:$P$707,'Faturamento NNE'!$E$2:$E$707,'Infos Relatório'!$B$406,'Faturamento NNE'!$F$2:$F$707,'Infos Relatório'!$B446,'Faturamento NNE'!$AA$2:$AA$707,'Infos Relatório'!I$1,'Faturamento NNE'!$U$2:$U$707,"Sim")+SUMIFS('Faturamento NNE'!$Q$2:$Q$707,'Faturamento NNE'!$E$2:$E$707,'Infos Relatório'!$B$406,'Faturamento NNE'!$F$2:$F$707,'Infos Relatório'!$B446,'Faturamento NNE'!$AA$2:$AA$707,'Infos Relatório'!I$1,'Faturamento NNE'!$U$2:$U$707,"Sim")</f>
        <v>0</v>
      </c>
      <c r="M446" s="283" t="e">
        <f t="shared" si="145"/>
        <v>#DIV/0!</v>
      </c>
      <c r="N446" s="545">
        <f>SUMIFS('Faturamento NNE'!$I$2:$I$707,'Faturamento NNE'!$E$2:$E$707,'Infos Relatório'!$B$406,'Faturamento NNE'!$F$2:$F$707,'Infos Relatório'!$B446,'Faturamento NNE'!$AA$2:$AA$707,'Infos Relatório'!I$1)</f>
        <v>0</v>
      </c>
      <c r="O446" s="541">
        <f>COUNTIFS('Faturamento NNE'!$E$2:$E$707,'Infos Relatório'!$B$406,'Faturamento NNE'!$F$2:$F$707,'Infos Relatório'!$B446,'Faturamento NNE'!$AA$2:$AA$707,'Infos Relatório'!O$1)</f>
        <v>0</v>
      </c>
      <c r="P446" s="542">
        <f>SUMIFS('Faturamento NNE'!$H$2:$H$707,'Faturamento NNE'!$E$2:$E$707,'Infos Relatório'!$B$406,'Faturamento NNE'!$F$2:$F$707,'Infos Relatório'!$B446,'Faturamento NNE'!$AA$2:$AA$707,'Infos Relatório'!O$1)</f>
        <v>0</v>
      </c>
      <c r="Q446" s="542">
        <f>SUMIFS('Faturamento NNE'!$K$2:$K$707,'Faturamento NNE'!$E$2:$E$707,'Infos Relatório'!$B$406,'Faturamento NNE'!$F$2:$F$707,'Infos Relatório'!$B446,'Faturamento NNE'!$AA$2:$AA$707,'Infos Relatório'!O$1)</f>
        <v>0</v>
      </c>
      <c r="R446" s="546">
        <f>SUMIFS('Faturamento NNE'!$P$2:$P$707,'Faturamento NNE'!$E$2:$E$707,'Infos Relatório'!$B$406,'Faturamento NNE'!$F$2:$F$707,'Infos Relatório'!$B446,'Faturamento NNE'!$AA$2:$AA$707,'Infos Relatório'!O$1,'Faturamento NNE'!$U$2:$U$707,"Sim")+SUMIFS('Faturamento NNE'!$Q$2:$Q$707,'Faturamento NNE'!$E$2:$E$707,'Infos Relatório'!$B$406,'Faturamento NNE'!$F$2:$F$707,'Infos Relatório'!$B446,'Faturamento NNE'!$AA$2:$AA$707,'Infos Relatório'!O$1,'Faturamento NNE'!$U$2:$U$707,"Sim")</f>
        <v>0</v>
      </c>
      <c r="S446" s="227" t="e">
        <f t="shared" si="146"/>
        <v>#DIV/0!</v>
      </c>
      <c r="T446" s="545">
        <f>SUMIFS('Faturamento NNE'!$I$2:$I$707,'Faturamento NNE'!$E$2:$E$707,'Infos Relatório'!$B$406,'Faturamento NNE'!$F$2:$F$707,'Infos Relatório'!$B446,'Faturamento NNE'!$AA$2:$AA$707,'Infos Relatório'!O$1)</f>
        <v>0</v>
      </c>
      <c r="U446" s="541">
        <f>COUNTIFS('Faturamento NNE'!$E$2:$E$707,'Infos Relatório'!$B$406,'Faturamento NNE'!$F$2:$F$707,'Infos Relatório'!$B446,'Faturamento NNE'!$AA$2:$AA$707,'Infos Relatório'!U$1)</f>
        <v>0</v>
      </c>
      <c r="V446" s="542">
        <f>SUMIFS('Faturamento NNE'!$H$2:$H$707,'Faturamento NNE'!$E$2:$E$707,'Infos Relatório'!$B$406,'Faturamento NNE'!$F$2:$F$707,'Infos Relatório'!$B446,'Faturamento NNE'!$AA$2:$AA$707,'Infos Relatório'!U$1)</f>
        <v>0</v>
      </c>
      <c r="W446" s="542">
        <f>SUMIFS('Faturamento NNE'!$K$2:$K$707,'Faturamento NNE'!$E$2:$E$707,'Infos Relatório'!$B$406,'Faturamento NNE'!$F$2:$F$707,'Infos Relatório'!$B446,'Faturamento NNE'!$AA$2:$AA$707,'Infos Relatório'!U$1)</f>
        <v>0</v>
      </c>
      <c r="X446" s="546">
        <f>SUMIFS('Faturamento NNE'!$P$2:$P$707,'Faturamento NNE'!$E$2:$E$707,'Infos Relatório'!$B$406,'Faturamento NNE'!$F$2:$F$707,'Infos Relatório'!$B446,'Faturamento NNE'!$AA$2:$AA$707,'Infos Relatório'!U$1,'Faturamento NNE'!$U$2:$U$707,"Sim")+SUMIFS('Faturamento NNE'!$Q$2:$Q$707,'Faturamento NNE'!$E$2:$E$707,'Infos Relatório'!$B$406,'Faturamento NNE'!$F$2:$F$707,'Infos Relatório'!$B446,'Faturamento NNE'!$AA$2:$AA$707,'Infos Relatório'!U$1,'Faturamento NNE'!$U$2:$U$707,"Sim")</f>
        <v>0</v>
      </c>
      <c r="Y446" s="227" t="e">
        <f t="shared" si="147"/>
        <v>#DIV/0!</v>
      </c>
      <c r="Z446" s="545">
        <f>SUMIFS('Faturamento NNE'!$I$2:$I$707,'Faturamento NNE'!$E$2:$E$707,'Infos Relatório'!$B$406,'Faturamento NNE'!$F$2:$F$707,'Infos Relatório'!$B446,'Faturamento NNE'!$AA$2:$AA$707,'Infos Relatório'!U$1)</f>
        <v>0</v>
      </c>
      <c r="AA446" s="541">
        <f>COUNTIFS('Faturamento NNE'!$E$2:$E$707,'Infos Relatório'!$B$406,'Faturamento NNE'!$F$2:$F$707,'Infos Relatório'!$B446,'Faturamento NNE'!$AA$2:$AA$707,'Infos Relatório'!AA$1)</f>
        <v>0</v>
      </c>
      <c r="AB446" s="542">
        <f>SUMIFS('Faturamento NNE'!$H$2:$H$707,'Faturamento NNE'!$E$2:$E$707,'Infos Relatório'!$B$406,'Faturamento NNE'!$F$2:$F$707,'Infos Relatório'!$B446,'Faturamento NNE'!$AA$2:$AA$707,'Infos Relatório'!AA$1)</f>
        <v>0</v>
      </c>
      <c r="AC446" s="542">
        <f>SUMIFS('Faturamento NNE'!$K$2:$K$707,'Faturamento NNE'!$E$2:$E$707,'Infos Relatório'!$B$406,'Faturamento NNE'!$F$2:$F$707,'Infos Relatório'!$B446,'Faturamento NNE'!$AA$2:$AA$707,'Infos Relatório'!AA$1)</f>
        <v>0</v>
      </c>
      <c r="AD446" s="546">
        <f>SUMIFS('Faturamento NNE'!$P$2:$P$707,'Faturamento NNE'!$E$2:$E$707,'Infos Relatório'!$B$406,'Faturamento NNE'!$F$2:$F$707,'Infos Relatório'!$B446,'Faturamento NNE'!$AA$2:$AA$707,'Infos Relatório'!AA$1,'Faturamento NNE'!$U$2:$U$707,"Sim")+SUMIFS('Faturamento NNE'!$Q$2:$Q$707,'Faturamento NNE'!$E$2:$E$707,'Infos Relatório'!$B$406,'Faturamento NNE'!$F$2:$F$707,'Infos Relatório'!$B446,'Faturamento NNE'!$AA$2:$AA$707,'Infos Relatório'!AA$1,'Faturamento NNE'!$U$2:$U$707,"Sim")</f>
        <v>0</v>
      </c>
      <c r="AE446" s="227" t="e">
        <f t="shared" si="148"/>
        <v>#DIV/0!</v>
      </c>
      <c r="AF446" s="545">
        <f>SUMIFS('Faturamento NNE'!$I$2:$I$707,'Faturamento NNE'!$E$2:$E$707,'Infos Relatório'!$B$406,'Faturamento NNE'!$F$2:$F$707,'Infos Relatório'!$B446,'Faturamento NNE'!$AA$2:$AA$707,'Infos Relatório'!AA$1)</f>
        <v>0</v>
      </c>
      <c r="AG446" s="541">
        <f>COUNTIFS('Faturamento NNE'!$E$2:$E$707,'Infos Relatório'!$B$406,'Faturamento NNE'!$F$2:$F$707,'Infos Relatório'!$B446,'Faturamento NNE'!$AA$2:$AA$707,'Infos Relatório'!AG$1)</f>
        <v>0</v>
      </c>
      <c r="AH446" s="542">
        <f>SUMIFS('Faturamento NNE'!$H$2:$H$707,'Faturamento NNE'!$E$2:$E$707,'Infos Relatório'!$B$406,'Faturamento NNE'!$F$2:$F$707,'Infos Relatório'!$B446,'Faturamento NNE'!$AA$2:$AA$707,'Infos Relatório'!AG$1)</f>
        <v>0</v>
      </c>
      <c r="AI446" s="542">
        <f>SUMIFS('Faturamento NNE'!$K$2:$K$707,'Faturamento NNE'!$E$2:$E$707,'Infos Relatório'!$B$406,'Faturamento NNE'!$F$2:$F$707,'Infos Relatório'!$B446,'Faturamento NNE'!$AA$2:$AA$707,'Infos Relatório'!AG$1)</f>
        <v>0</v>
      </c>
      <c r="AJ446" s="546">
        <f>SUMIFS('Faturamento NNE'!$P$2:$P$707,'Faturamento NNE'!$E$2:$E$707,'Infos Relatório'!$B$406,'Faturamento NNE'!$F$2:$F$707,'Infos Relatório'!$B446,'Faturamento NNE'!$AA$2:$AA$707,'Infos Relatório'!AG$1,'Faturamento NNE'!$U$2:$U$707,"Sim")+SUMIFS('Faturamento NNE'!$Q$2:$Q$707,'Faturamento NNE'!$E$2:$E$707,'Infos Relatório'!$B$406,'Faturamento NNE'!$F$2:$F$707,'Infos Relatório'!$B446,'Faturamento NNE'!$AA$2:$AA$707,'Infos Relatório'!AG$1,'Faturamento NNE'!$U$2:$U$707,"Sim")</f>
        <v>0</v>
      </c>
      <c r="AK446" s="227" t="e">
        <f t="shared" si="149"/>
        <v>#DIV/0!</v>
      </c>
      <c r="AL446" s="545">
        <f>SUMIFS('Faturamento NNE'!$I$2:$I$707,'Faturamento NNE'!$E$2:$E$707,'Infos Relatório'!$B$406,'Faturamento NNE'!$F$2:$F$707,'Infos Relatório'!$B446,'Faturamento NNE'!$AA$2:$AA$707,'Infos Relatório'!AG$1)</f>
        <v>0</v>
      </c>
      <c r="AM446" s="541">
        <f>COUNTIFS('Faturamento NNE'!$E$2:$E$707,'Infos Relatório'!$B$406,'Faturamento NNE'!$F$2:$F$707,'Infos Relatório'!$B446,'Faturamento NNE'!$AA$2:$AA$707,'Infos Relatório'!AM$1)</f>
        <v>0</v>
      </c>
      <c r="AN446" s="542">
        <f>SUMIFS('Faturamento NNE'!$H$2:$H$707,'Faturamento NNE'!$E$2:$E$707,'Infos Relatório'!$B$406,'Faturamento NNE'!$F$2:$F$707,'Infos Relatório'!$B446,'Faturamento NNE'!$AA$2:$AA$707,'Infos Relatório'!AM$1)</f>
        <v>0</v>
      </c>
      <c r="AO446" s="542">
        <f>SUMIFS('Faturamento NNE'!$K$2:$K$707,'Faturamento NNE'!$E$2:$E$707,'Infos Relatório'!$B$406,'Faturamento NNE'!$F$2:$F$707,'Infos Relatório'!$B446,'Faturamento NNE'!$AA$2:$AA$707,'Infos Relatório'!AM$1)</f>
        <v>0</v>
      </c>
      <c r="AP446" s="546">
        <f>SUMIFS('Faturamento NNE'!$P$2:$P$707,'Faturamento NNE'!$E$2:$E$707,'Infos Relatório'!$B$406,'Faturamento NNE'!$F$2:$F$707,'Infos Relatório'!$B446,'Faturamento NNE'!$AA$2:$AA$707,'Infos Relatório'!AM$1,'Faturamento NNE'!$U$2:$U$707,"Sim")+SUMIFS('Faturamento NNE'!$Q$2:$Q$707,'Faturamento NNE'!$E$2:$E$707,'Infos Relatório'!$B$406,'Faturamento NNE'!$F$2:$F$707,'Infos Relatório'!$B446,'Faturamento NNE'!$AA$2:$AA$707,'Infos Relatório'!AM$1,'Faturamento NNE'!$U$2:$U$707,"Sim")</f>
        <v>0</v>
      </c>
      <c r="AQ446" s="227" t="e">
        <f t="shared" si="150"/>
        <v>#DIV/0!</v>
      </c>
      <c r="AR446" s="545">
        <f>SUMIFS('Faturamento NNE'!$I$2:$I$707,'Faturamento NNE'!$E$2:$E$707,'Infos Relatório'!$B$406,'Faturamento NNE'!$F$2:$F$707,'Infos Relatório'!$B446,'Faturamento NNE'!$AA$2:$AA$707,'Infos Relatório'!AM$1)</f>
        <v>0</v>
      </c>
      <c r="AS446" s="541">
        <f>COUNTIFS('Faturamento NNE'!$E$2:$E$707,'Infos Relatório'!$B$406,'Faturamento NNE'!$F$2:$F$707,'Infos Relatório'!$B446,'Faturamento NNE'!$AA$2:$AA$707,'Infos Relatório'!AS$1)</f>
        <v>0</v>
      </c>
      <c r="AT446" s="542">
        <f>SUMIFS('Faturamento NNE'!$H$2:$H$707,'Faturamento NNE'!$E$2:$E$707,'Infos Relatório'!$B$406,'Faturamento NNE'!$F$2:$F$707,'Infos Relatório'!$B446,'Faturamento NNE'!$AA$2:$AA$707,'Infos Relatório'!AS$1)</f>
        <v>0</v>
      </c>
      <c r="AU446" s="542">
        <f>SUMIFS('Faturamento NNE'!$K$2:$K$707,'Faturamento NNE'!$E$2:$E$707,'Infos Relatório'!$B$406,'Faturamento NNE'!$F$2:$F$707,'Infos Relatório'!$B446,'Faturamento NNE'!$AA$2:$AA$707,'Infos Relatório'!AS$1)</f>
        <v>0</v>
      </c>
      <c r="AV446" s="546">
        <f>SUMIFS('Faturamento NNE'!$P$2:$P$707,'Faturamento NNE'!$E$2:$E$707,'Infos Relatório'!$B$406,'Faturamento NNE'!$F$2:$F$707,'Infos Relatório'!$B446,'Faturamento NNE'!$AA$2:$AA$707,'Infos Relatório'!AS$1,'Faturamento NNE'!$U$2:$U$707,"Sim")+SUMIFS('Faturamento NNE'!$Q$2:$Q$707,'Faturamento NNE'!$E$2:$E$707,'Infos Relatório'!$B$406,'Faturamento NNE'!$F$2:$F$707,'Infos Relatório'!$B446,'Faturamento NNE'!$AA$2:$AA$707,'Infos Relatório'!AS$1,'Faturamento NNE'!$U$2:$U$707,"Sim")</f>
        <v>0</v>
      </c>
      <c r="AW446" s="227" t="e">
        <f t="shared" si="151"/>
        <v>#DIV/0!</v>
      </c>
      <c r="AX446" s="545">
        <f>SUMIFS('Faturamento NNE'!$I$2:$I$707,'Faturamento NNE'!$E$2:$E$707,'Infos Relatório'!$B$406,'Faturamento NNE'!$F$2:$F$707,'Infos Relatório'!$B446,'Faturamento NNE'!$AA$2:$AA$707,'Infos Relatório'!AS$1)</f>
        <v>0</v>
      </c>
      <c r="AY446" s="541">
        <f>COUNTIFS('Faturamento NNE'!$E$2:$E$707,'Infos Relatório'!$B$406,'Faturamento NNE'!$F$2:$F$707,'Infos Relatório'!$B446,'Faturamento NNE'!$AA$2:$AA$707,'Infos Relatório'!AY$1)</f>
        <v>0</v>
      </c>
      <c r="AZ446" s="542">
        <f>SUMIFS('Faturamento NNE'!$H$2:$H$707,'Faturamento NNE'!$E$2:$E$707,'Infos Relatório'!$B$406,'Faturamento NNE'!$F$2:$F$707,'Infos Relatório'!$B446,'Faturamento NNE'!$AA$2:$AA$707,'Infos Relatório'!AY$1)</f>
        <v>0</v>
      </c>
      <c r="BA446" s="542">
        <f>SUMIFS('Faturamento NNE'!$K$2:$K$707,'Faturamento NNE'!$E$2:$E$707,'Infos Relatório'!$B$406,'Faturamento NNE'!$F$2:$F$707,'Infos Relatório'!$B446,'Faturamento NNE'!$AA$2:$AA$707,'Infos Relatório'!AY$1)</f>
        <v>0</v>
      </c>
      <c r="BB446" s="546">
        <f>SUMIFS('Faturamento NNE'!$P$2:$P$707,'Faturamento NNE'!$E$2:$E$707,'Infos Relatório'!$B$406,'Faturamento NNE'!$F$2:$F$707,'Infos Relatório'!$B446,'Faturamento NNE'!$AA$2:$AA$707,'Infos Relatório'!AY$1,'Faturamento NNE'!$U$2:$U$707,"Sim")+SUMIFS('Faturamento NNE'!$Q$2:$Q$707,'Faturamento NNE'!$E$2:$E$707,'Infos Relatório'!$B$406,'Faturamento NNE'!$F$2:$F$707,'Infos Relatório'!$B446,'Faturamento NNE'!$AA$2:$AA$707,'Infos Relatório'!AY$1,'Faturamento NNE'!$U$2:$U$707,"Sim")</f>
        <v>0</v>
      </c>
      <c r="BC446" s="227" t="e">
        <f t="shared" si="152"/>
        <v>#DIV/0!</v>
      </c>
      <c r="BD446" s="545">
        <f>SUMIFS('Faturamento NNE'!$I$2:$I$707,'Faturamento NNE'!$E$2:$E$707,'Infos Relatório'!$B$406,'Faturamento NNE'!$F$2:$F$707,'Infos Relatório'!$B446,'Faturamento NNE'!$AA$2:$AA$707,'Infos Relatório'!AY$1)</f>
        <v>0</v>
      </c>
      <c r="BE446" s="541">
        <f>COUNTIFS('Faturamento NNE'!$E$2:$E$707,'Infos Relatório'!$B$406,'Faturamento NNE'!$F$2:$F$707,'Infos Relatório'!$B446,'Faturamento NNE'!$AA$2:$AA$707,'Infos Relatório'!BE$1)</f>
        <v>0</v>
      </c>
      <c r="BF446" s="542">
        <f>SUMIFS('Faturamento NNE'!$H$2:$H$707,'Faturamento NNE'!$E$2:$E$707,'Infos Relatório'!$B$406,'Faturamento NNE'!$F$2:$F$707,'Infos Relatório'!$B446,'Faturamento NNE'!$AA$2:$AA$707,'Infos Relatório'!BE$1)</f>
        <v>0</v>
      </c>
      <c r="BG446" s="542">
        <f>SUMIFS('Faturamento NNE'!$K$2:$K$707,'Faturamento NNE'!$E$2:$E$707,'Infos Relatório'!$B$406,'Faturamento NNE'!$F$2:$F$707,'Infos Relatório'!$B446,'Faturamento NNE'!$AA$2:$AA$707,'Infos Relatório'!BE$1)</f>
        <v>0</v>
      </c>
      <c r="BH446" s="546">
        <f>SUMIFS('Faturamento NNE'!$P$2:$P$707,'Faturamento NNE'!$E$2:$E$707,'Infos Relatório'!$B$406,'Faturamento NNE'!$F$2:$F$707,'Infos Relatório'!$B446,'Faturamento NNE'!$AA$2:$AA$707,'Infos Relatório'!BE$1,'Faturamento NNE'!$U$2:$U$707,"Sim")+SUMIFS('Faturamento NNE'!$Q$2:$Q$707,'Faturamento NNE'!$E$2:$E$707,'Infos Relatório'!$B$406,'Faturamento NNE'!$F$2:$F$707,'Infos Relatório'!$B446,'Faturamento NNE'!$AA$2:$AA$707,'Infos Relatório'!BE$1,'Faturamento NNE'!$U$2:$U$707,"Sim")</f>
        <v>0</v>
      </c>
      <c r="BI446" s="227" t="e">
        <f t="shared" si="153"/>
        <v>#DIV/0!</v>
      </c>
      <c r="BJ446" s="545">
        <f>SUMIFS('Faturamento NNE'!$I$2:$I$707,'Faturamento NNE'!$E$2:$E$707,'Infos Relatório'!$B$406,'Faturamento NNE'!$F$2:$F$707,'Infos Relatório'!$B446,'Faturamento NNE'!$AA$2:$AA$707,'Infos Relatório'!BE$1)</f>
        <v>0</v>
      </c>
      <c r="BK446" s="541">
        <f>COUNTIFS('Faturamento NNE'!$E$2:$E$707,'Infos Relatório'!$B$406,'Faturamento NNE'!$F$2:$F$707,'Infos Relatório'!$B446,'Faturamento NNE'!$AA$2:$AA$707,'Infos Relatório'!BK$1)</f>
        <v>0</v>
      </c>
      <c r="BL446" s="542">
        <f>SUMIFS('Faturamento NNE'!$H$2:$H$707,'Faturamento NNE'!$E$2:$E$707,'Infos Relatório'!$B$406,'Faturamento NNE'!$F$2:$F$707,'Infos Relatório'!$B446,'Faturamento NNE'!$AA$2:$AA$707,'Infos Relatório'!BK$1)</f>
        <v>0</v>
      </c>
      <c r="BM446" s="542">
        <f>SUMIFS('Faturamento NNE'!$K$2:$K$707,'Faturamento NNE'!$E$2:$E$707,'Infos Relatório'!$B$406,'Faturamento NNE'!$F$2:$F$707,'Infos Relatório'!$B446,'Faturamento NNE'!$AA$2:$AA$707,'Infos Relatório'!BK$1)</f>
        <v>0</v>
      </c>
      <c r="BN446" s="546">
        <f>SUMIFS('Faturamento NNE'!$P$2:$P$707,'Faturamento NNE'!$E$2:$E$707,'Infos Relatório'!$B$406,'Faturamento NNE'!$F$2:$F$707,'Infos Relatório'!$B446,'Faturamento NNE'!$AA$2:$AA$707,'Infos Relatório'!BK$1,'Faturamento NNE'!$U$2:$U$707,"Sim")+SUMIFS('Faturamento NNE'!$Q$2:$Q$707,'Faturamento NNE'!$E$2:$E$707,'Infos Relatório'!$B$406,'Faturamento NNE'!$F$2:$F$707,'Infos Relatório'!$B446,'Faturamento NNE'!$AA$2:$AA$707,'Infos Relatório'!BK$1,'Faturamento NNE'!$U$2:$U$707,"Sim")</f>
        <v>0</v>
      </c>
      <c r="BO446" s="227" t="e">
        <f t="shared" si="154"/>
        <v>#DIV/0!</v>
      </c>
      <c r="BP446" s="545">
        <f>SUMIFS('Faturamento NNE'!$I$2:$I$707,'Faturamento NNE'!$E$2:$E$707,'Infos Relatório'!$B$406,'Faturamento NNE'!$F$2:$F$707,'Infos Relatório'!$B446,'Faturamento NNE'!$AA$2:$AA$707,'Infos Relatório'!BK$1)</f>
        <v>0</v>
      </c>
      <c r="BQ446" s="541">
        <f>COUNTIFS('Faturamento NNE'!$E$2:$E$707,'Infos Relatório'!$B$406,'Faturamento NNE'!$F$2:$F$707,'Infos Relatório'!$B446,'Faturamento NNE'!$AA$2:$AA$707,'Infos Relatório'!BQ$1)</f>
        <v>0</v>
      </c>
      <c r="BR446" s="542">
        <f>SUMIFS('Faturamento NNE'!$H$2:$H$707,'Faturamento NNE'!$E$2:$E$707,'Infos Relatório'!$B$406,'Faturamento NNE'!$F$2:$F$707,'Infos Relatório'!$B446,'Faturamento NNE'!$AA$2:$AA$707,'Infos Relatório'!BQ$1)</f>
        <v>0</v>
      </c>
      <c r="BS446" s="542">
        <f>SUMIFS('Faturamento NNE'!$K$2:$K$707,'Faturamento NNE'!$E$2:$E$707,'Infos Relatório'!$B$406,'Faturamento NNE'!$F$2:$F$707,'Infos Relatório'!$B446,'Faturamento NNE'!$AA$2:$AA$707,'Infos Relatório'!BQ$1)</f>
        <v>0</v>
      </c>
      <c r="BT446" s="546">
        <f>SUMIFS('Faturamento NNE'!$P$2:$P$707,'Faturamento NNE'!$E$2:$E$707,'Infos Relatório'!$B$406,'Faturamento NNE'!$F$2:$F$707,'Infos Relatório'!$B446,'Faturamento NNE'!$AA$2:$AA$707,'Infos Relatório'!BQ$1,'Faturamento NNE'!$U$2:$U$707,"Sim")+SUMIFS('Faturamento NNE'!$Q$2:$Q$707,'Faturamento NNE'!$E$2:$E$707,'Infos Relatório'!$B$406,'Faturamento NNE'!$F$2:$F$707,'Infos Relatório'!$B446,'Faturamento NNE'!$AA$2:$AA$707,'Infos Relatório'!BQ$1,'Faturamento NNE'!$U$2:$U$707,"Sim")</f>
        <v>0</v>
      </c>
      <c r="BU446" s="227" t="e">
        <f t="shared" si="155"/>
        <v>#DIV/0!</v>
      </c>
      <c r="BV446" s="545">
        <f>SUMIFS('Faturamento NNE'!$I$2:$I$707,'Faturamento NNE'!$E$2:$E$707,'Infos Relatório'!$B$406,'Faturamento NNE'!$F$2:$F$707,'Infos Relatório'!$B446,'Faturamento NNE'!$AA$2:$AA$707,'Infos Relatório'!BQ$1)</f>
        <v>0</v>
      </c>
    </row>
    <row r="447" spans="2:74">
      <c r="B447" s="217" t="s">
        <v>170</v>
      </c>
      <c r="C447" s="541">
        <f>COUNTIFS('Faturamento NNE'!$E$2:$E$707,'Infos Relatório'!$B$406,'Faturamento NNE'!$F$2:$F$707,'Infos Relatório'!$B447,'Faturamento NNE'!$AA$2:$AA$707,'Infos Relatório'!C$1)</f>
        <v>0</v>
      </c>
      <c r="D447" s="542">
        <f>SUMIFS('Faturamento NNE'!$H$2:$H$707,'Faturamento NNE'!$E$2:$E$707,'Infos Relatório'!$B$406,'Faturamento NNE'!$F$2:$F$707,'Infos Relatório'!$B447,'Faturamento NNE'!$AA$2:$AA$707,'Infos Relatório'!C$1)</f>
        <v>0</v>
      </c>
      <c r="E447" s="543">
        <f>SUMIFS('Faturamento NNE'!$K$2:$K$707,'Faturamento NNE'!$E$2:$E$707,'Infos Relatório'!$B$406,'Faturamento NNE'!$F$2:$F$707,'Infos Relatório'!$B447,'Faturamento NNE'!$AA$2:$AA$707,'Infos Relatório'!C$1)</f>
        <v>0</v>
      </c>
      <c r="F447" s="544">
        <f>SUMIFS('Faturamento NNE'!$P$2:$P$707,'Faturamento NNE'!$E$2:$E$707,'Infos Relatório'!$B$406,'Faturamento NNE'!$F$2:$F$707,'Infos Relatório'!$B447,'Faturamento NNE'!$AA$2:$AA$707,'Infos Relatório'!C$1,'Faturamento NNE'!$U$2:$U$707,"Sim")+SUMIFS('Faturamento NNE'!$Q$2:$Q$707,'Faturamento NNE'!$E$2:$E$707,'Infos Relatório'!$B$406,'Faturamento NNE'!$F$2:$F$707,'Infos Relatório'!$B447,'Faturamento NNE'!$AA$2:$AA$707,'Infos Relatório'!C$1,'Faturamento NNE'!$U$2:$U$707,"Sim")</f>
        <v>0</v>
      </c>
      <c r="G447" s="283" t="e">
        <f t="shared" si="144"/>
        <v>#DIV/0!</v>
      </c>
      <c r="H447" s="545">
        <f>SUMIFS('Faturamento NNE'!$I$2:$I$707,'Faturamento NNE'!$E$2:$E$707,'Infos Relatório'!$B$406,'Faturamento NNE'!$F$2:$F$707,'Infos Relatório'!$B447,'Faturamento NNE'!$AA$2:$AA$707,'Infos Relatório'!C$1)</f>
        <v>0</v>
      </c>
      <c r="I447" s="541">
        <f>COUNTIFS('Faturamento NNE'!$E$2:$E$707,'Infos Relatório'!$B$406,'Faturamento NNE'!$F$2:$F$707,'Infos Relatório'!$B447,'Faturamento NNE'!$AA$2:$AA$707,'Infos Relatório'!I$1)</f>
        <v>0</v>
      </c>
      <c r="J447" s="542">
        <f>SUMIFS('Faturamento NNE'!$H$2:$H$707,'Faturamento NNE'!$E$2:$E$707,'Infos Relatório'!$B$406,'Faturamento NNE'!$F$2:$F$707,'Infos Relatório'!$B447,'Faturamento NNE'!$AA$2:$AA$707,'Infos Relatório'!I$1)</f>
        <v>0</v>
      </c>
      <c r="K447" s="543">
        <f>SUMIFS('Faturamento NNE'!$K$2:$K$707,'Faturamento NNE'!$E$2:$E$707,'Infos Relatório'!$B$406,'Faturamento NNE'!$F$2:$F$707,'Infos Relatório'!$B447,'Faturamento NNE'!$AA$2:$AA$707,'Infos Relatório'!I$1)</f>
        <v>0</v>
      </c>
      <c r="L447" s="544">
        <f>SUMIFS('Faturamento NNE'!$P$2:$P$707,'Faturamento NNE'!$E$2:$E$707,'Infos Relatório'!$B$406,'Faturamento NNE'!$F$2:$F$707,'Infos Relatório'!$B447,'Faturamento NNE'!$AA$2:$AA$707,'Infos Relatório'!I$1,'Faturamento NNE'!$U$2:$U$707,"Sim")+SUMIFS('Faturamento NNE'!$Q$2:$Q$707,'Faturamento NNE'!$E$2:$E$707,'Infos Relatório'!$B$406,'Faturamento NNE'!$F$2:$F$707,'Infos Relatório'!$B447,'Faturamento NNE'!$AA$2:$AA$707,'Infos Relatório'!I$1,'Faturamento NNE'!$U$2:$U$707,"Sim")</f>
        <v>0</v>
      </c>
      <c r="M447" s="283" t="e">
        <f t="shared" si="145"/>
        <v>#DIV/0!</v>
      </c>
      <c r="N447" s="545">
        <f>SUMIFS('Faturamento NNE'!$I$2:$I$707,'Faturamento NNE'!$E$2:$E$707,'Infos Relatório'!$B$406,'Faturamento NNE'!$F$2:$F$707,'Infos Relatório'!$B447,'Faturamento NNE'!$AA$2:$AA$707,'Infos Relatório'!I$1)</f>
        <v>0</v>
      </c>
      <c r="O447" s="541">
        <f>COUNTIFS('Faturamento NNE'!$E$2:$E$707,'Infos Relatório'!$B$406,'Faturamento NNE'!$F$2:$F$707,'Infos Relatório'!$B447,'Faturamento NNE'!$AA$2:$AA$707,'Infos Relatório'!O$1)</f>
        <v>0</v>
      </c>
      <c r="P447" s="542">
        <f>SUMIFS('Faturamento NNE'!$H$2:$H$707,'Faturamento NNE'!$E$2:$E$707,'Infos Relatório'!$B$406,'Faturamento NNE'!$F$2:$F$707,'Infos Relatório'!$B447,'Faturamento NNE'!$AA$2:$AA$707,'Infos Relatório'!O$1)</f>
        <v>0</v>
      </c>
      <c r="Q447" s="542">
        <f>SUMIFS('Faturamento NNE'!$K$2:$K$707,'Faturamento NNE'!$E$2:$E$707,'Infos Relatório'!$B$406,'Faturamento NNE'!$F$2:$F$707,'Infos Relatório'!$B447,'Faturamento NNE'!$AA$2:$AA$707,'Infos Relatório'!O$1)</f>
        <v>0</v>
      </c>
      <c r="R447" s="546">
        <f>SUMIFS('Faturamento NNE'!$P$2:$P$707,'Faturamento NNE'!$E$2:$E$707,'Infos Relatório'!$B$406,'Faturamento NNE'!$F$2:$F$707,'Infos Relatório'!$B447,'Faturamento NNE'!$AA$2:$AA$707,'Infos Relatório'!O$1,'Faturamento NNE'!$U$2:$U$707,"Sim")+SUMIFS('Faturamento NNE'!$Q$2:$Q$707,'Faturamento NNE'!$E$2:$E$707,'Infos Relatório'!$B$406,'Faturamento NNE'!$F$2:$F$707,'Infos Relatório'!$B447,'Faturamento NNE'!$AA$2:$AA$707,'Infos Relatório'!O$1,'Faturamento NNE'!$U$2:$U$707,"Sim")</f>
        <v>0</v>
      </c>
      <c r="S447" s="227" t="e">
        <f t="shared" si="146"/>
        <v>#DIV/0!</v>
      </c>
      <c r="T447" s="545">
        <f>SUMIFS('Faturamento NNE'!$I$2:$I$707,'Faturamento NNE'!$E$2:$E$707,'Infos Relatório'!$B$406,'Faturamento NNE'!$F$2:$F$707,'Infos Relatório'!$B447,'Faturamento NNE'!$AA$2:$AA$707,'Infos Relatório'!O$1)</f>
        <v>0</v>
      </c>
      <c r="U447" s="541">
        <f>COUNTIFS('Faturamento NNE'!$E$2:$E$707,'Infos Relatório'!$B$406,'Faturamento NNE'!$F$2:$F$707,'Infos Relatório'!$B447,'Faturamento NNE'!$AA$2:$AA$707,'Infos Relatório'!U$1)</f>
        <v>0</v>
      </c>
      <c r="V447" s="542">
        <f>SUMIFS('Faturamento NNE'!$H$2:$H$707,'Faturamento NNE'!$E$2:$E$707,'Infos Relatório'!$B$406,'Faturamento NNE'!$F$2:$F$707,'Infos Relatório'!$B447,'Faturamento NNE'!$AA$2:$AA$707,'Infos Relatório'!U$1)</f>
        <v>0</v>
      </c>
      <c r="W447" s="542">
        <f>SUMIFS('Faturamento NNE'!$K$2:$K$707,'Faturamento NNE'!$E$2:$E$707,'Infos Relatório'!$B$406,'Faturamento NNE'!$F$2:$F$707,'Infos Relatório'!$B447,'Faturamento NNE'!$AA$2:$AA$707,'Infos Relatório'!U$1)</f>
        <v>0</v>
      </c>
      <c r="X447" s="546">
        <f>SUMIFS('Faturamento NNE'!$P$2:$P$707,'Faturamento NNE'!$E$2:$E$707,'Infos Relatório'!$B$406,'Faturamento NNE'!$F$2:$F$707,'Infos Relatório'!$B447,'Faturamento NNE'!$AA$2:$AA$707,'Infos Relatório'!U$1,'Faturamento NNE'!$U$2:$U$707,"Sim")+SUMIFS('Faturamento NNE'!$Q$2:$Q$707,'Faturamento NNE'!$E$2:$E$707,'Infos Relatório'!$B$406,'Faturamento NNE'!$F$2:$F$707,'Infos Relatório'!$B447,'Faturamento NNE'!$AA$2:$AA$707,'Infos Relatório'!U$1,'Faturamento NNE'!$U$2:$U$707,"Sim")</f>
        <v>0</v>
      </c>
      <c r="Y447" s="227" t="e">
        <f t="shared" si="147"/>
        <v>#DIV/0!</v>
      </c>
      <c r="Z447" s="545">
        <f>SUMIFS('Faturamento NNE'!$I$2:$I$707,'Faturamento NNE'!$E$2:$E$707,'Infos Relatório'!$B$406,'Faturamento NNE'!$F$2:$F$707,'Infos Relatório'!$B447,'Faturamento NNE'!$AA$2:$AA$707,'Infos Relatório'!U$1)</f>
        <v>0</v>
      </c>
      <c r="AA447" s="541">
        <f>COUNTIFS('Faturamento NNE'!$E$2:$E$707,'Infos Relatório'!$B$406,'Faturamento NNE'!$F$2:$F$707,'Infos Relatório'!$B447,'Faturamento NNE'!$AA$2:$AA$707,'Infos Relatório'!AA$1)</f>
        <v>0</v>
      </c>
      <c r="AB447" s="542">
        <f>SUMIFS('Faturamento NNE'!$H$2:$H$707,'Faturamento NNE'!$E$2:$E$707,'Infos Relatório'!$B$406,'Faturamento NNE'!$F$2:$F$707,'Infos Relatório'!$B447,'Faturamento NNE'!$AA$2:$AA$707,'Infos Relatório'!AA$1)</f>
        <v>0</v>
      </c>
      <c r="AC447" s="542">
        <f>SUMIFS('Faturamento NNE'!$K$2:$K$707,'Faturamento NNE'!$E$2:$E$707,'Infos Relatório'!$B$406,'Faturamento NNE'!$F$2:$F$707,'Infos Relatório'!$B447,'Faturamento NNE'!$AA$2:$AA$707,'Infos Relatório'!AA$1)</f>
        <v>0</v>
      </c>
      <c r="AD447" s="546">
        <f>SUMIFS('Faturamento NNE'!$P$2:$P$707,'Faturamento NNE'!$E$2:$E$707,'Infos Relatório'!$B$406,'Faturamento NNE'!$F$2:$F$707,'Infos Relatório'!$B447,'Faturamento NNE'!$AA$2:$AA$707,'Infos Relatório'!AA$1,'Faturamento NNE'!$U$2:$U$707,"Sim")+SUMIFS('Faturamento NNE'!$Q$2:$Q$707,'Faturamento NNE'!$E$2:$E$707,'Infos Relatório'!$B$406,'Faturamento NNE'!$F$2:$F$707,'Infos Relatório'!$B447,'Faturamento NNE'!$AA$2:$AA$707,'Infos Relatório'!AA$1,'Faturamento NNE'!$U$2:$U$707,"Sim")</f>
        <v>0</v>
      </c>
      <c r="AE447" s="227" t="e">
        <f t="shared" si="148"/>
        <v>#DIV/0!</v>
      </c>
      <c r="AF447" s="545">
        <f>SUMIFS('Faturamento NNE'!$I$2:$I$707,'Faturamento NNE'!$E$2:$E$707,'Infos Relatório'!$B$406,'Faturamento NNE'!$F$2:$F$707,'Infos Relatório'!$B447,'Faturamento NNE'!$AA$2:$AA$707,'Infos Relatório'!AA$1)</f>
        <v>0</v>
      </c>
      <c r="AG447" s="541">
        <f>COUNTIFS('Faturamento NNE'!$E$2:$E$707,'Infos Relatório'!$B$406,'Faturamento NNE'!$F$2:$F$707,'Infos Relatório'!$B447,'Faturamento NNE'!$AA$2:$AA$707,'Infos Relatório'!AG$1)</f>
        <v>0</v>
      </c>
      <c r="AH447" s="542">
        <f>SUMIFS('Faturamento NNE'!$H$2:$H$707,'Faturamento NNE'!$E$2:$E$707,'Infos Relatório'!$B$406,'Faturamento NNE'!$F$2:$F$707,'Infos Relatório'!$B447,'Faturamento NNE'!$AA$2:$AA$707,'Infos Relatório'!AG$1)</f>
        <v>0</v>
      </c>
      <c r="AI447" s="542">
        <f>SUMIFS('Faturamento NNE'!$K$2:$K$707,'Faturamento NNE'!$E$2:$E$707,'Infos Relatório'!$B$406,'Faturamento NNE'!$F$2:$F$707,'Infos Relatório'!$B447,'Faturamento NNE'!$AA$2:$AA$707,'Infos Relatório'!AG$1)</f>
        <v>0</v>
      </c>
      <c r="AJ447" s="546">
        <f>SUMIFS('Faturamento NNE'!$P$2:$P$707,'Faturamento NNE'!$E$2:$E$707,'Infos Relatório'!$B$406,'Faturamento NNE'!$F$2:$F$707,'Infos Relatório'!$B447,'Faturamento NNE'!$AA$2:$AA$707,'Infos Relatório'!AG$1,'Faturamento NNE'!$U$2:$U$707,"Sim")+SUMIFS('Faturamento NNE'!$Q$2:$Q$707,'Faturamento NNE'!$E$2:$E$707,'Infos Relatório'!$B$406,'Faturamento NNE'!$F$2:$F$707,'Infos Relatório'!$B447,'Faturamento NNE'!$AA$2:$AA$707,'Infos Relatório'!AG$1,'Faturamento NNE'!$U$2:$U$707,"Sim")</f>
        <v>0</v>
      </c>
      <c r="AK447" s="227" t="e">
        <f t="shared" si="149"/>
        <v>#DIV/0!</v>
      </c>
      <c r="AL447" s="545">
        <f>SUMIFS('Faturamento NNE'!$I$2:$I$707,'Faturamento NNE'!$E$2:$E$707,'Infos Relatório'!$B$406,'Faturamento NNE'!$F$2:$F$707,'Infos Relatório'!$B447,'Faturamento NNE'!$AA$2:$AA$707,'Infos Relatório'!AG$1)</f>
        <v>0</v>
      </c>
      <c r="AM447" s="541">
        <f>COUNTIFS('Faturamento NNE'!$E$2:$E$707,'Infos Relatório'!$B$406,'Faturamento NNE'!$F$2:$F$707,'Infos Relatório'!$B447,'Faturamento NNE'!$AA$2:$AA$707,'Infos Relatório'!AM$1)</f>
        <v>0</v>
      </c>
      <c r="AN447" s="542">
        <f>SUMIFS('Faturamento NNE'!$H$2:$H$707,'Faturamento NNE'!$E$2:$E$707,'Infos Relatório'!$B$406,'Faturamento NNE'!$F$2:$F$707,'Infos Relatório'!$B447,'Faturamento NNE'!$AA$2:$AA$707,'Infos Relatório'!AM$1)</f>
        <v>0</v>
      </c>
      <c r="AO447" s="542">
        <f>SUMIFS('Faturamento NNE'!$K$2:$K$707,'Faturamento NNE'!$E$2:$E$707,'Infos Relatório'!$B$406,'Faturamento NNE'!$F$2:$F$707,'Infos Relatório'!$B447,'Faturamento NNE'!$AA$2:$AA$707,'Infos Relatório'!AM$1)</f>
        <v>0</v>
      </c>
      <c r="AP447" s="546">
        <f>SUMIFS('Faturamento NNE'!$P$2:$P$707,'Faturamento NNE'!$E$2:$E$707,'Infos Relatório'!$B$406,'Faturamento NNE'!$F$2:$F$707,'Infos Relatório'!$B447,'Faturamento NNE'!$AA$2:$AA$707,'Infos Relatório'!AM$1,'Faturamento NNE'!$U$2:$U$707,"Sim")+SUMIFS('Faturamento NNE'!$Q$2:$Q$707,'Faturamento NNE'!$E$2:$E$707,'Infos Relatório'!$B$406,'Faturamento NNE'!$F$2:$F$707,'Infos Relatório'!$B447,'Faturamento NNE'!$AA$2:$AA$707,'Infos Relatório'!AM$1,'Faturamento NNE'!$U$2:$U$707,"Sim")</f>
        <v>0</v>
      </c>
      <c r="AQ447" s="227" t="e">
        <f t="shared" si="150"/>
        <v>#DIV/0!</v>
      </c>
      <c r="AR447" s="545">
        <f>SUMIFS('Faturamento NNE'!$I$2:$I$707,'Faturamento NNE'!$E$2:$E$707,'Infos Relatório'!$B$406,'Faturamento NNE'!$F$2:$F$707,'Infos Relatório'!$B447,'Faturamento NNE'!$AA$2:$AA$707,'Infos Relatório'!AM$1)</f>
        <v>0</v>
      </c>
      <c r="AS447" s="541">
        <f>COUNTIFS('Faturamento NNE'!$E$2:$E$707,'Infos Relatório'!$B$406,'Faturamento NNE'!$F$2:$F$707,'Infos Relatório'!$B447,'Faturamento NNE'!$AA$2:$AA$707,'Infos Relatório'!AS$1)</f>
        <v>0</v>
      </c>
      <c r="AT447" s="542">
        <f>SUMIFS('Faturamento NNE'!$H$2:$H$707,'Faturamento NNE'!$E$2:$E$707,'Infos Relatório'!$B$406,'Faturamento NNE'!$F$2:$F$707,'Infos Relatório'!$B447,'Faturamento NNE'!$AA$2:$AA$707,'Infos Relatório'!AS$1)</f>
        <v>0</v>
      </c>
      <c r="AU447" s="542">
        <f>SUMIFS('Faturamento NNE'!$K$2:$K$707,'Faturamento NNE'!$E$2:$E$707,'Infos Relatório'!$B$406,'Faturamento NNE'!$F$2:$F$707,'Infos Relatório'!$B447,'Faturamento NNE'!$AA$2:$AA$707,'Infos Relatório'!AS$1)</f>
        <v>0</v>
      </c>
      <c r="AV447" s="546">
        <f>SUMIFS('Faturamento NNE'!$P$2:$P$707,'Faturamento NNE'!$E$2:$E$707,'Infos Relatório'!$B$406,'Faturamento NNE'!$F$2:$F$707,'Infos Relatório'!$B447,'Faturamento NNE'!$AA$2:$AA$707,'Infos Relatório'!AS$1,'Faturamento NNE'!$U$2:$U$707,"Sim")+SUMIFS('Faturamento NNE'!$Q$2:$Q$707,'Faturamento NNE'!$E$2:$E$707,'Infos Relatório'!$B$406,'Faturamento NNE'!$F$2:$F$707,'Infos Relatório'!$B447,'Faturamento NNE'!$AA$2:$AA$707,'Infos Relatório'!AS$1,'Faturamento NNE'!$U$2:$U$707,"Sim")</f>
        <v>0</v>
      </c>
      <c r="AW447" s="227" t="e">
        <f t="shared" si="151"/>
        <v>#DIV/0!</v>
      </c>
      <c r="AX447" s="545">
        <f>SUMIFS('Faturamento NNE'!$I$2:$I$707,'Faturamento NNE'!$E$2:$E$707,'Infos Relatório'!$B$406,'Faturamento NNE'!$F$2:$F$707,'Infos Relatório'!$B447,'Faturamento NNE'!$AA$2:$AA$707,'Infos Relatório'!AS$1)</f>
        <v>0</v>
      </c>
      <c r="AY447" s="541">
        <f>COUNTIFS('Faturamento NNE'!$E$2:$E$707,'Infos Relatório'!$B$406,'Faturamento NNE'!$F$2:$F$707,'Infos Relatório'!$B447,'Faturamento NNE'!$AA$2:$AA$707,'Infos Relatório'!AY$1)</f>
        <v>0</v>
      </c>
      <c r="AZ447" s="542">
        <f>SUMIFS('Faturamento NNE'!$H$2:$H$707,'Faturamento NNE'!$E$2:$E$707,'Infos Relatório'!$B$406,'Faturamento NNE'!$F$2:$F$707,'Infos Relatório'!$B447,'Faturamento NNE'!$AA$2:$AA$707,'Infos Relatório'!AY$1)</f>
        <v>0</v>
      </c>
      <c r="BA447" s="542">
        <f>SUMIFS('Faturamento NNE'!$K$2:$K$707,'Faturamento NNE'!$E$2:$E$707,'Infos Relatório'!$B$406,'Faturamento NNE'!$F$2:$F$707,'Infos Relatório'!$B447,'Faturamento NNE'!$AA$2:$AA$707,'Infos Relatório'!AY$1)</f>
        <v>0</v>
      </c>
      <c r="BB447" s="546">
        <f>SUMIFS('Faturamento NNE'!$P$2:$P$707,'Faturamento NNE'!$E$2:$E$707,'Infos Relatório'!$B$406,'Faturamento NNE'!$F$2:$F$707,'Infos Relatório'!$B447,'Faturamento NNE'!$AA$2:$AA$707,'Infos Relatório'!AY$1,'Faturamento NNE'!$U$2:$U$707,"Sim")+SUMIFS('Faturamento NNE'!$Q$2:$Q$707,'Faturamento NNE'!$E$2:$E$707,'Infos Relatório'!$B$406,'Faturamento NNE'!$F$2:$F$707,'Infos Relatório'!$B447,'Faturamento NNE'!$AA$2:$AA$707,'Infos Relatório'!AY$1,'Faturamento NNE'!$U$2:$U$707,"Sim")</f>
        <v>0</v>
      </c>
      <c r="BC447" s="227" t="e">
        <f t="shared" si="152"/>
        <v>#DIV/0!</v>
      </c>
      <c r="BD447" s="545">
        <f>SUMIFS('Faturamento NNE'!$I$2:$I$707,'Faturamento NNE'!$E$2:$E$707,'Infos Relatório'!$B$406,'Faturamento NNE'!$F$2:$F$707,'Infos Relatório'!$B447,'Faturamento NNE'!$AA$2:$AA$707,'Infos Relatório'!AY$1)</f>
        <v>0</v>
      </c>
      <c r="BE447" s="541">
        <f>COUNTIFS('Faturamento NNE'!$E$2:$E$707,'Infos Relatório'!$B$406,'Faturamento NNE'!$F$2:$F$707,'Infos Relatório'!$B447,'Faturamento NNE'!$AA$2:$AA$707,'Infos Relatório'!BE$1)</f>
        <v>0</v>
      </c>
      <c r="BF447" s="542">
        <f>SUMIFS('Faturamento NNE'!$H$2:$H$707,'Faturamento NNE'!$E$2:$E$707,'Infos Relatório'!$B$406,'Faturamento NNE'!$F$2:$F$707,'Infos Relatório'!$B447,'Faturamento NNE'!$AA$2:$AA$707,'Infos Relatório'!BE$1)</f>
        <v>0</v>
      </c>
      <c r="BG447" s="542">
        <f>SUMIFS('Faturamento NNE'!$K$2:$K$707,'Faturamento NNE'!$E$2:$E$707,'Infos Relatório'!$B$406,'Faturamento NNE'!$F$2:$F$707,'Infos Relatório'!$B447,'Faturamento NNE'!$AA$2:$AA$707,'Infos Relatório'!BE$1)</f>
        <v>0</v>
      </c>
      <c r="BH447" s="546">
        <f>SUMIFS('Faturamento NNE'!$P$2:$P$707,'Faturamento NNE'!$E$2:$E$707,'Infos Relatório'!$B$406,'Faturamento NNE'!$F$2:$F$707,'Infos Relatório'!$B447,'Faturamento NNE'!$AA$2:$AA$707,'Infos Relatório'!BE$1,'Faturamento NNE'!$U$2:$U$707,"Sim")+SUMIFS('Faturamento NNE'!$Q$2:$Q$707,'Faturamento NNE'!$E$2:$E$707,'Infos Relatório'!$B$406,'Faturamento NNE'!$F$2:$F$707,'Infos Relatório'!$B447,'Faturamento NNE'!$AA$2:$AA$707,'Infos Relatório'!BE$1,'Faturamento NNE'!$U$2:$U$707,"Sim")</f>
        <v>0</v>
      </c>
      <c r="BI447" s="227" t="e">
        <f t="shared" si="153"/>
        <v>#DIV/0!</v>
      </c>
      <c r="BJ447" s="545">
        <f>SUMIFS('Faturamento NNE'!$I$2:$I$707,'Faturamento NNE'!$E$2:$E$707,'Infos Relatório'!$B$406,'Faturamento NNE'!$F$2:$F$707,'Infos Relatório'!$B447,'Faturamento NNE'!$AA$2:$AA$707,'Infos Relatório'!BE$1)</f>
        <v>0</v>
      </c>
      <c r="BK447" s="541">
        <f>COUNTIFS('Faturamento NNE'!$E$2:$E$707,'Infos Relatório'!$B$406,'Faturamento NNE'!$F$2:$F$707,'Infos Relatório'!$B447,'Faturamento NNE'!$AA$2:$AA$707,'Infos Relatório'!BK$1)</f>
        <v>0</v>
      </c>
      <c r="BL447" s="542">
        <f>SUMIFS('Faturamento NNE'!$H$2:$H$707,'Faturamento NNE'!$E$2:$E$707,'Infos Relatório'!$B$406,'Faturamento NNE'!$F$2:$F$707,'Infos Relatório'!$B447,'Faturamento NNE'!$AA$2:$AA$707,'Infos Relatório'!BK$1)</f>
        <v>0</v>
      </c>
      <c r="BM447" s="542">
        <f>SUMIFS('Faturamento NNE'!$K$2:$K$707,'Faturamento NNE'!$E$2:$E$707,'Infos Relatório'!$B$406,'Faturamento NNE'!$F$2:$F$707,'Infos Relatório'!$B447,'Faturamento NNE'!$AA$2:$AA$707,'Infos Relatório'!BK$1)</f>
        <v>0</v>
      </c>
      <c r="BN447" s="546">
        <f>SUMIFS('Faturamento NNE'!$P$2:$P$707,'Faturamento NNE'!$E$2:$E$707,'Infos Relatório'!$B$406,'Faturamento NNE'!$F$2:$F$707,'Infos Relatório'!$B447,'Faturamento NNE'!$AA$2:$AA$707,'Infos Relatório'!BK$1,'Faturamento NNE'!$U$2:$U$707,"Sim")+SUMIFS('Faturamento NNE'!$Q$2:$Q$707,'Faturamento NNE'!$E$2:$E$707,'Infos Relatório'!$B$406,'Faturamento NNE'!$F$2:$F$707,'Infos Relatório'!$B447,'Faturamento NNE'!$AA$2:$AA$707,'Infos Relatório'!BK$1,'Faturamento NNE'!$U$2:$U$707,"Sim")</f>
        <v>0</v>
      </c>
      <c r="BO447" s="227" t="e">
        <f t="shared" si="154"/>
        <v>#DIV/0!</v>
      </c>
      <c r="BP447" s="545">
        <f>SUMIFS('Faturamento NNE'!$I$2:$I$707,'Faturamento NNE'!$E$2:$E$707,'Infos Relatório'!$B$406,'Faturamento NNE'!$F$2:$F$707,'Infos Relatório'!$B447,'Faturamento NNE'!$AA$2:$AA$707,'Infos Relatório'!BK$1)</f>
        <v>0</v>
      </c>
      <c r="BQ447" s="541">
        <f>COUNTIFS('Faturamento NNE'!$E$2:$E$707,'Infos Relatório'!$B$406,'Faturamento NNE'!$F$2:$F$707,'Infos Relatório'!$B447,'Faturamento NNE'!$AA$2:$AA$707,'Infos Relatório'!BQ$1)</f>
        <v>0</v>
      </c>
      <c r="BR447" s="542">
        <f>SUMIFS('Faturamento NNE'!$H$2:$H$707,'Faturamento NNE'!$E$2:$E$707,'Infos Relatório'!$B$406,'Faturamento NNE'!$F$2:$F$707,'Infos Relatório'!$B447,'Faturamento NNE'!$AA$2:$AA$707,'Infos Relatório'!BQ$1)</f>
        <v>0</v>
      </c>
      <c r="BS447" s="542">
        <f>SUMIFS('Faturamento NNE'!$K$2:$K$707,'Faturamento NNE'!$E$2:$E$707,'Infos Relatório'!$B$406,'Faturamento NNE'!$F$2:$F$707,'Infos Relatório'!$B447,'Faturamento NNE'!$AA$2:$AA$707,'Infos Relatório'!BQ$1)</f>
        <v>0</v>
      </c>
      <c r="BT447" s="546">
        <f>SUMIFS('Faturamento NNE'!$P$2:$P$707,'Faturamento NNE'!$E$2:$E$707,'Infos Relatório'!$B$406,'Faturamento NNE'!$F$2:$F$707,'Infos Relatório'!$B447,'Faturamento NNE'!$AA$2:$AA$707,'Infos Relatório'!BQ$1,'Faturamento NNE'!$U$2:$U$707,"Sim")+SUMIFS('Faturamento NNE'!$Q$2:$Q$707,'Faturamento NNE'!$E$2:$E$707,'Infos Relatório'!$B$406,'Faturamento NNE'!$F$2:$F$707,'Infos Relatório'!$B447,'Faturamento NNE'!$AA$2:$AA$707,'Infos Relatório'!BQ$1,'Faturamento NNE'!$U$2:$U$707,"Sim")</f>
        <v>0</v>
      </c>
      <c r="BU447" s="227" t="e">
        <f t="shared" si="155"/>
        <v>#DIV/0!</v>
      </c>
      <c r="BV447" s="545">
        <f>SUMIFS('Faturamento NNE'!$I$2:$I$707,'Faturamento NNE'!$E$2:$E$707,'Infos Relatório'!$B$406,'Faturamento NNE'!$F$2:$F$707,'Infos Relatório'!$B447,'Faturamento NNE'!$AA$2:$AA$707,'Infos Relatório'!BQ$1)</f>
        <v>0</v>
      </c>
    </row>
    <row r="448" spans="2:74">
      <c r="B448" s="217" t="s">
        <v>171</v>
      </c>
      <c r="C448" s="541">
        <f>COUNTIFS('Faturamento NNE'!$E$2:$E$707,'Infos Relatório'!$B$406,'Faturamento NNE'!$F$2:$F$707,'Infos Relatório'!$B448,'Faturamento NNE'!$AA$2:$AA$707,'Infos Relatório'!C$1)</f>
        <v>0</v>
      </c>
      <c r="D448" s="542">
        <f>SUMIFS('Faturamento NNE'!$H$2:$H$707,'Faturamento NNE'!$E$2:$E$707,'Infos Relatório'!$B$406,'Faturamento NNE'!$F$2:$F$707,'Infos Relatório'!$B448,'Faturamento NNE'!$AA$2:$AA$707,'Infos Relatório'!C$1)</f>
        <v>0</v>
      </c>
      <c r="E448" s="543">
        <f>SUMIFS('Faturamento NNE'!$K$2:$K$707,'Faturamento NNE'!$E$2:$E$707,'Infos Relatório'!$B$406,'Faturamento NNE'!$F$2:$F$707,'Infos Relatório'!$B448,'Faturamento NNE'!$AA$2:$AA$707,'Infos Relatório'!C$1)</f>
        <v>0</v>
      </c>
      <c r="F448" s="544">
        <f>SUMIFS('Faturamento NNE'!$P$2:$P$707,'Faturamento NNE'!$E$2:$E$707,'Infos Relatório'!$B$406,'Faturamento NNE'!$F$2:$F$707,'Infos Relatório'!$B448,'Faturamento NNE'!$AA$2:$AA$707,'Infos Relatório'!C$1,'Faturamento NNE'!$U$2:$U$707,"Sim")+SUMIFS('Faturamento NNE'!$Q$2:$Q$707,'Faturamento NNE'!$E$2:$E$707,'Infos Relatório'!$B$406,'Faturamento NNE'!$F$2:$F$707,'Infos Relatório'!$B448,'Faturamento NNE'!$AA$2:$AA$707,'Infos Relatório'!C$1,'Faturamento NNE'!$U$2:$U$707,"Sim")</f>
        <v>0</v>
      </c>
      <c r="G448" s="283" t="e">
        <f t="shared" si="144"/>
        <v>#DIV/0!</v>
      </c>
      <c r="H448" s="545">
        <f>SUMIFS('Faturamento NNE'!$I$2:$I$707,'Faturamento NNE'!$E$2:$E$707,'Infos Relatório'!$B$406,'Faturamento NNE'!$F$2:$F$707,'Infos Relatório'!$B448,'Faturamento NNE'!$AA$2:$AA$707,'Infos Relatório'!C$1)</f>
        <v>0</v>
      </c>
      <c r="I448" s="541">
        <f>COUNTIFS('Faturamento NNE'!$E$2:$E$707,'Infos Relatório'!$B$406,'Faturamento NNE'!$F$2:$F$707,'Infos Relatório'!$B448,'Faturamento NNE'!$AA$2:$AA$707,'Infos Relatório'!I$1)</f>
        <v>0</v>
      </c>
      <c r="J448" s="542">
        <f>SUMIFS('Faturamento NNE'!$H$2:$H$707,'Faturamento NNE'!$E$2:$E$707,'Infos Relatório'!$B$406,'Faturamento NNE'!$F$2:$F$707,'Infos Relatório'!$B448,'Faturamento NNE'!$AA$2:$AA$707,'Infos Relatório'!I$1)</f>
        <v>0</v>
      </c>
      <c r="K448" s="543">
        <f>SUMIFS('Faturamento NNE'!$K$2:$K$707,'Faturamento NNE'!$E$2:$E$707,'Infos Relatório'!$B$406,'Faturamento NNE'!$F$2:$F$707,'Infos Relatório'!$B448,'Faturamento NNE'!$AA$2:$AA$707,'Infos Relatório'!I$1)</f>
        <v>0</v>
      </c>
      <c r="L448" s="544">
        <f>SUMIFS('Faturamento NNE'!$P$2:$P$707,'Faturamento NNE'!$E$2:$E$707,'Infos Relatório'!$B$406,'Faturamento NNE'!$F$2:$F$707,'Infos Relatório'!$B448,'Faturamento NNE'!$AA$2:$AA$707,'Infos Relatório'!I$1,'Faturamento NNE'!$U$2:$U$707,"Sim")+SUMIFS('Faturamento NNE'!$Q$2:$Q$707,'Faturamento NNE'!$E$2:$E$707,'Infos Relatório'!$B$406,'Faturamento NNE'!$F$2:$F$707,'Infos Relatório'!$B448,'Faturamento NNE'!$AA$2:$AA$707,'Infos Relatório'!I$1,'Faturamento NNE'!$U$2:$U$707,"Sim")</f>
        <v>0</v>
      </c>
      <c r="M448" s="283" t="e">
        <f t="shared" si="145"/>
        <v>#DIV/0!</v>
      </c>
      <c r="N448" s="545">
        <f>SUMIFS('Faturamento NNE'!$I$2:$I$707,'Faturamento NNE'!$E$2:$E$707,'Infos Relatório'!$B$406,'Faturamento NNE'!$F$2:$F$707,'Infos Relatório'!$B448,'Faturamento NNE'!$AA$2:$AA$707,'Infos Relatório'!I$1)</f>
        <v>0</v>
      </c>
      <c r="O448" s="541">
        <f>COUNTIFS('Faturamento NNE'!$E$2:$E$707,'Infos Relatório'!$B$406,'Faturamento NNE'!$F$2:$F$707,'Infos Relatório'!$B448,'Faturamento NNE'!$AA$2:$AA$707,'Infos Relatório'!O$1)</f>
        <v>0</v>
      </c>
      <c r="P448" s="542">
        <f>SUMIFS('Faturamento NNE'!$H$2:$H$707,'Faturamento NNE'!$E$2:$E$707,'Infos Relatório'!$B$406,'Faturamento NNE'!$F$2:$F$707,'Infos Relatório'!$B448,'Faturamento NNE'!$AA$2:$AA$707,'Infos Relatório'!O$1)</f>
        <v>0</v>
      </c>
      <c r="Q448" s="542">
        <f>SUMIFS('Faturamento NNE'!$K$2:$K$707,'Faturamento NNE'!$E$2:$E$707,'Infos Relatório'!$B$406,'Faturamento NNE'!$F$2:$F$707,'Infos Relatório'!$B448,'Faturamento NNE'!$AA$2:$AA$707,'Infos Relatório'!O$1)</f>
        <v>0</v>
      </c>
      <c r="R448" s="546">
        <f>SUMIFS('Faturamento NNE'!$P$2:$P$707,'Faturamento NNE'!$E$2:$E$707,'Infos Relatório'!$B$406,'Faturamento NNE'!$F$2:$F$707,'Infos Relatório'!$B448,'Faturamento NNE'!$AA$2:$AA$707,'Infos Relatório'!O$1,'Faturamento NNE'!$U$2:$U$707,"Sim")+SUMIFS('Faturamento NNE'!$Q$2:$Q$707,'Faturamento NNE'!$E$2:$E$707,'Infos Relatório'!$B$406,'Faturamento NNE'!$F$2:$F$707,'Infos Relatório'!$B448,'Faturamento NNE'!$AA$2:$AA$707,'Infos Relatório'!O$1,'Faturamento NNE'!$U$2:$U$707,"Sim")</f>
        <v>0</v>
      </c>
      <c r="S448" s="227" t="e">
        <f t="shared" si="146"/>
        <v>#DIV/0!</v>
      </c>
      <c r="T448" s="545">
        <f>SUMIFS('Faturamento NNE'!$I$2:$I$707,'Faturamento NNE'!$E$2:$E$707,'Infos Relatório'!$B$406,'Faturamento NNE'!$F$2:$F$707,'Infos Relatório'!$B448,'Faturamento NNE'!$AA$2:$AA$707,'Infos Relatório'!O$1)</f>
        <v>0</v>
      </c>
      <c r="U448" s="541">
        <f>COUNTIFS('Faturamento NNE'!$E$2:$E$707,'Infos Relatório'!$B$406,'Faturamento NNE'!$F$2:$F$707,'Infos Relatório'!$B448,'Faturamento NNE'!$AA$2:$AA$707,'Infos Relatório'!U$1)</f>
        <v>0</v>
      </c>
      <c r="V448" s="542">
        <f>SUMIFS('Faturamento NNE'!$H$2:$H$707,'Faturamento NNE'!$E$2:$E$707,'Infos Relatório'!$B$406,'Faturamento NNE'!$F$2:$F$707,'Infos Relatório'!$B448,'Faturamento NNE'!$AA$2:$AA$707,'Infos Relatório'!U$1)</f>
        <v>0</v>
      </c>
      <c r="W448" s="542">
        <f>SUMIFS('Faturamento NNE'!$K$2:$K$707,'Faturamento NNE'!$E$2:$E$707,'Infos Relatório'!$B$406,'Faturamento NNE'!$F$2:$F$707,'Infos Relatório'!$B448,'Faturamento NNE'!$AA$2:$AA$707,'Infos Relatório'!U$1)</f>
        <v>0</v>
      </c>
      <c r="X448" s="546">
        <f>SUMIFS('Faturamento NNE'!$P$2:$P$707,'Faturamento NNE'!$E$2:$E$707,'Infos Relatório'!$B$406,'Faturamento NNE'!$F$2:$F$707,'Infos Relatório'!$B448,'Faturamento NNE'!$AA$2:$AA$707,'Infos Relatório'!U$1,'Faturamento NNE'!$U$2:$U$707,"Sim")+SUMIFS('Faturamento NNE'!$Q$2:$Q$707,'Faturamento NNE'!$E$2:$E$707,'Infos Relatório'!$B$406,'Faturamento NNE'!$F$2:$F$707,'Infos Relatório'!$B448,'Faturamento NNE'!$AA$2:$AA$707,'Infos Relatório'!U$1,'Faturamento NNE'!$U$2:$U$707,"Sim")</f>
        <v>0</v>
      </c>
      <c r="Y448" s="227" t="e">
        <f t="shared" si="147"/>
        <v>#DIV/0!</v>
      </c>
      <c r="Z448" s="545">
        <f>SUMIFS('Faturamento NNE'!$I$2:$I$707,'Faturamento NNE'!$E$2:$E$707,'Infos Relatório'!$B$406,'Faturamento NNE'!$F$2:$F$707,'Infos Relatório'!$B448,'Faturamento NNE'!$AA$2:$AA$707,'Infos Relatório'!U$1)</f>
        <v>0</v>
      </c>
      <c r="AA448" s="541">
        <f>COUNTIFS('Faturamento NNE'!$E$2:$E$707,'Infos Relatório'!$B$406,'Faturamento NNE'!$F$2:$F$707,'Infos Relatório'!$B448,'Faturamento NNE'!$AA$2:$AA$707,'Infos Relatório'!AA$1)</f>
        <v>0</v>
      </c>
      <c r="AB448" s="542">
        <f>SUMIFS('Faturamento NNE'!$H$2:$H$707,'Faturamento NNE'!$E$2:$E$707,'Infos Relatório'!$B$406,'Faturamento NNE'!$F$2:$F$707,'Infos Relatório'!$B448,'Faturamento NNE'!$AA$2:$AA$707,'Infos Relatório'!AA$1)</f>
        <v>0</v>
      </c>
      <c r="AC448" s="542">
        <f>SUMIFS('Faturamento NNE'!$K$2:$K$707,'Faturamento NNE'!$E$2:$E$707,'Infos Relatório'!$B$406,'Faturamento NNE'!$F$2:$F$707,'Infos Relatório'!$B448,'Faturamento NNE'!$AA$2:$AA$707,'Infos Relatório'!AA$1)</f>
        <v>0</v>
      </c>
      <c r="AD448" s="546">
        <f>SUMIFS('Faturamento NNE'!$P$2:$P$707,'Faturamento NNE'!$E$2:$E$707,'Infos Relatório'!$B$406,'Faturamento NNE'!$F$2:$F$707,'Infos Relatório'!$B448,'Faturamento NNE'!$AA$2:$AA$707,'Infos Relatório'!AA$1,'Faturamento NNE'!$U$2:$U$707,"Sim")+SUMIFS('Faturamento NNE'!$Q$2:$Q$707,'Faturamento NNE'!$E$2:$E$707,'Infos Relatório'!$B$406,'Faturamento NNE'!$F$2:$F$707,'Infos Relatório'!$B448,'Faturamento NNE'!$AA$2:$AA$707,'Infos Relatório'!AA$1,'Faturamento NNE'!$U$2:$U$707,"Sim")</f>
        <v>0</v>
      </c>
      <c r="AE448" s="227" t="e">
        <f t="shared" si="148"/>
        <v>#DIV/0!</v>
      </c>
      <c r="AF448" s="545">
        <f>SUMIFS('Faturamento NNE'!$I$2:$I$707,'Faturamento NNE'!$E$2:$E$707,'Infos Relatório'!$B$406,'Faturamento NNE'!$F$2:$F$707,'Infos Relatório'!$B448,'Faturamento NNE'!$AA$2:$AA$707,'Infos Relatório'!AA$1)</f>
        <v>0</v>
      </c>
      <c r="AG448" s="541">
        <f>COUNTIFS('Faturamento NNE'!$E$2:$E$707,'Infos Relatório'!$B$406,'Faturamento NNE'!$F$2:$F$707,'Infos Relatório'!$B448,'Faturamento NNE'!$AA$2:$AA$707,'Infos Relatório'!AG$1)</f>
        <v>0</v>
      </c>
      <c r="AH448" s="542">
        <f>SUMIFS('Faturamento NNE'!$H$2:$H$707,'Faturamento NNE'!$E$2:$E$707,'Infos Relatório'!$B$406,'Faturamento NNE'!$F$2:$F$707,'Infos Relatório'!$B448,'Faturamento NNE'!$AA$2:$AA$707,'Infos Relatório'!AG$1)</f>
        <v>0</v>
      </c>
      <c r="AI448" s="542">
        <f>SUMIFS('Faturamento NNE'!$K$2:$K$707,'Faturamento NNE'!$E$2:$E$707,'Infos Relatório'!$B$406,'Faturamento NNE'!$F$2:$F$707,'Infos Relatório'!$B448,'Faturamento NNE'!$AA$2:$AA$707,'Infos Relatório'!AG$1)</f>
        <v>0</v>
      </c>
      <c r="AJ448" s="546">
        <f>SUMIFS('Faturamento NNE'!$P$2:$P$707,'Faturamento NNE'!$E$2:$E$707,'Infos Relatório'!$B$406,'Faturamento NNE'!$F$2:$F$707,'Infos Relatório'!$B448,'Faturamento NNE'!$AA$2:$AA$707,'Infos Relatório'!AG$1,'Faturamento NNE'!$U$2:$U$707,"Sim")+SUMIFS('Faturamento NNE'!$Q$2:$Q$707,'Faturamento NNE'!$E$2:$E$707,'Infos Relatório'!$B$406,'Faturamento NNE'!$F$2:$F$707,'Infos Relatório'!$B448,'Faturamento NNE'!$AA$2:$AA$707,'Infos Relatório'!AG$1,'Faturamento NNE'!$U$2:$U$707,"Sim")</f>
        <v>0</v>
      </c>
      <c r="AK448" s="227" t="e">
        <f t="shared" si="149"/>
        <v>#DIV/0!</v>
      </c>
      <c r="AL448" s="545">
        <f>SUMIFS('Faturamento NNE'!$I$2:$I$707,'Faturamento NNE'!$E$2:$E$707,'Infos Relatório'!$B$406,'Faturamento NNE'!$F$2:$F$707,'Infos Relatório'!$B448,'Faturamento NNE'!$AA$2:$AA$707,'Infos Relatório'!AG$1)</f>
        <v>0</v>
      </c>
      <c r="AM448" s="541">
        <f>COUNTIFS('Faturamento NNE'!$E$2:$E$707,'Infos Relatório'!$B$406,'Faturamento NNE'!$F$2:$F$707,'Infos Relatório'!$B448,'Faturamento NNE'!$AA$2:$AA$707,'Infos Relatório'!AM$1)</f>
        <v>0</v>
      </c>
      <c r="AN448" s="542">
        <f>SUMIFS('Faturamento NNE'!$H$2:$H$707,'Faturamento NNE'!$E$2:$E$707,'Infos Relatório'!$B$406,'Faturamento NNE'!$F$2:$F$707,'Infos Relatório'!$B448,'Faturamento NNE'!$AA$2:$AA$707,'Infos Relatório'!AM$1)</f>
        <v>0</v>
      </c>
      <c r="AO448" s="542">
        <f>SUMIFS('Faturamento NNE'!$K$2:$K$707,'Faturamento NNE'!$E$2:$E$707,'Infos Relatório'!$B$406,'Faturamento NNE'!$F$2:$F$707,'Infos Relatório'!$B448,'Faturamento NNE'!$AA$2:$AA$707,'Infos Relatório'!AM$1)</f>
        <v>0</v>
      </c>
      <c r="AP448" s="546">
        <f>SUMIFS('Faturamento NNE'!$P$2:$P$707,'Faturamento NNE'!$E$2:$E$707,'Infos Relatório'!$B$406,'Faturamento NNE'!$F$2:$F$707,'Infos Relatório'!$B448,'Faturamento NNE'!$AA$2:$AA$707,'Infos Relatório'!AM$1,'Faturamento NNE'!$U$2:$U$707,"Sim")+SUMIFS('Faturamento NNE'!$Q$2:$Q$707,'Faturamento NNE'!$E$2:$E$707,'Infos Relatório'!$B$406,'Faturamento NNE'!$F$2:$F$707,'Infos Relatório'!$B448,'Faturamento NNE'!$AA$2:$AA$707,'Infos Relatório'!AM$1,'Faturamento NNE'!$U$2:$U$707,"Sim")</f>
        <v>0</v>
      </c>
      <c r="AQ448" s="227" t="e">
        <f t="shared" si="150"/>
        <v>#DIV/0!</v>
      </c>
      <c r="AR448" s="545">
        <f>SUMIFS('Faturamento NNE'!$I$2:$I$707,'Faturamento NNE'!$E$2:$E$707,'Infos Relatório'!$B$406,'Faturamento NNE'!$F$2:$F$707,'Infos Relatório'!$B448,'Faturamento NNE'!$AA$2:$AA$707,'Infos Relatório'!AM$1)</f>
        <v>0</v>
      </c>
      <c r="AS448" s="541">
        <f>COUNTIFS('Faturamento NNE'!$E$2:$E$707,'Infos Relatório'!$B$406,'Faturamento NNE'!$F$2:$F$707,'Infos Relatório'!$B448,'Faturamento NNE'!$AA$2:$AA$707,'Infos Relatório'!AS$1)</f>
        <v>0</v>
      </c>
      <c r="AT448" s="542">
        <f>SUMIFS('Faturamento NNE'!$H$2:$H$707,'Faturamento NNE'!$E$2:$E$707,'Infos Relatório'!$B$406,'Faturamento NNE'!$F$2:$F$707,'Infos Relatório'!$B448,'Faturamento NNE'!$AA$2:$AA$707,'Infos Relatório'!AS$1)</f>
        <v>0</v>
      </c>
      <c r="AU448" s="542">
        <f>SUMIFS('Faturamento NNE'!$K$2:$K$707,'Faturamento NNE'!$E$2:$E$707,'Infos Relatório'!$B$406,'Faturamento NNE'!$F$2:$F$707,'Infos Relatório'!$B448,'Faturamento NNE'!$AA$2:$AA$707,'Infos Relatório'!AS$1)</f>
        <v>0</v>
      </c>
      <c r="AV448" s="546">
        <f>SUMIFS('Faturamento NNE'!$P$2:$P$707,'Faturamento NNE'!$E$2:$E$707,'Infos Relatório'!$B$406,'Faturamento NNE'!$F$2:$F$707,'Infos Relatório'!$B448,'Faturamento NNE'!$AA$2:$AA$707,'Infos Relatório'!AS$1,'Faturamento NNE'!$U$2:$U$707,"Sim")+SUMIFS('Faturamento NNE'!$Q$2:$Q$707,'Faturamento NNE'!$E$2:$E$707,'Infos Relatório'!$B$406,'Faturamento NNE'!$F$2:$F$707,'Infos Relatório'!$B448,'Faturamento NNE'!$AA$2:$AA$707,'Infos Relatório'!AS$1,'Faturamento NNE'!$U$2:$U$707,"Sim")</f>
        <v>0</v>
      </c>
      <c r="AW448" s="227" t="e">
        <f t="shared" si="151"/>
        <v>#DIV/0!</v>
      </c>
      <c r="AX448" s="545">
        <f>SUMIFS('Faturamento NNE'!$I$2:$I$707,'Faturamento NNE'!$E$2:$E$707,'Infos Relatório'!$B$406,'Faturamento NNE'!$F$2:$F$707,'Infos Relatório'!$B448,'Faturamento NNE'!$AA$2:$AA$707,'Infos Relatório'!AS$1)</f>
        <v>0</v>
      </c>
      <c r="AY448" s="541">
        <f>COUNTIFS('Faturamento NNE'!$E$2:$E$707,'Infos Relatório'!$B$406,'Faturamento NNE'!$F$2:$F$707,'Infos Relatório'!$B448,'Faturamento NNE'!$AA$2:$AA$707,'Infos Relatório'!AY$1)</f>
        <v>0</v>
      </c>
      <c r="AZ448" s="542">
        <f>SUMIFS('Faturamento NNE'!$H$2:$H$707,'Faturamento NNE'!$E$2:$E$707,'Infos Relatório'!$B$406,'Faturamento NNE'!$F$2:$F$707,'Infos Relatório'!$B448,'Faturamento NNE'!$AA$2:$AA$707,'Infos Relatório'!AY$1)</f>
        <v>0</v>
      </c>
      <c r="BA448" s="542">
        <f>SUMIFS('Faturamento NNE'!$K$2:$K$707,'Faturamento NNE'!$E$2:$E$707,'Infos Relatório'!$B$406,'Faturamento NNE'!$F$2:$F$707,'Infos Relatório'!$B448,'Faturamento NNE'!$AA$2:$AA$707,'Infos Relatório'!AY$1)</f>
        <v>0</v>
      </c>
      <c r="BB448" s="546">
        <f>SUMIFS('Faturamento NNE'!$P$2:$P$707,'Faturamento NNE'!$E$2:$E$707,'Infos Relatório'!$B$406,'Faturamento NNE'!$F$2:$F$707,'Infos Relatório'!$B448,'Faturamento NNE'!$AA$2:$AA$707,'Infos Relatório'!AY$1,'Faturamento NNE'!$U$2:$U$707,"Sim")+SUMIFS('Faturamento NNE'!$Q$2:$Q$707,'Faturamento NNE'!$E$2:$E$707,'Infos Relatório'!$B$406,'Faturamento NNE'!$F$2:$F$707,'Infos Relatório'!$B448,'Faturamento NNE'!$AA$2:$AA$707,'Infos Relatório'!AY$1,'Faturamento NNE'!$U$2:$U$707,"Sim")</f>
        <v>0</v>
      </c>
      <c r="BC448" s="227" t="e">
        <f t="shared" si="152"/>
        <v>#DIV/0!</v>
      </c>
      <c r="BD448" s="545">
        <f>SUMIFS('Faturamento NNE'!$I$2:$I$707,'Faturamento NNE'!$E$2:$E$707,'Infos Relatório'!$B$406,'Faturamento NNE'!$F$2:$F$707,'Infos Relatório'!$B448,'Faturamento NNE'!$AA$2:$AA$707,'Infos Relatório'!AY$1)</f>
        <v>0</v>
      </c>
      <c r="BE448" s="541">
        <f>COUNTIFS('Faturamento NNE'!$E$2:$E$707,'Infos Relatório'!$B$406,'Faturamento NNE'!$F$2:$F$707,'Infos Relatório'!$B448,'Faturamento NNE'!$AA$2:$AA$707,'Infos Relatório'!BE$1)</f>
        <v>0</v>
      </c>
      <c r="BF448" s="542">
        <f>SUMIFS('Faturamento NNE'!$H$2:$H$707,'Faturamento NNE'!$E$2:$E$707,'Infos Relatório'!$B$406,'Faturamento NNE'!$F$2:$F$707,'Infos Relatório'!$B448,'Faturamento NNE'!$AA$2:$AA$707,'Infos Relatório'!BE$1)</f>
        <v>0</v>
      </c>
      <c r="BG448" s="542">
        <f>SUMIFS('Faturamento NNE'!$K$2:$K$707,'Faturamento NNE'!$E$2:$E$707,'Infos Relatório'!$B$406,'Faturamento NNE'!$F$2:$F$707,'Infos Relatório'!$B448,'Faturamento NNE'!$AA$2:$AA$707,'Infos Relatório'!BE$1)</f>
        <v>0</v>
      </c>
      <c r="BH448" s="546">
        <f>SUMIFS('Faturamento NNE'!$P$2:$P$707,'Faturamento NNE'!$E$2:$E$707,'Infos Relatório'!$B$406,'Faturamento NNE'!$F$2:$F$707,'Infos Relatório'!$B448,'Faturamento NNE'!$AA$2:$AA$707,'Infos Relatório'!BE$1,'Faturamento NNE'!$U$2:$U$707,"Sim")+SUMIFS('Faturamento NNE'!$Q$2:$Q$707,'Faturamento NNE'!$E$2:$E$707,'Infos Relatório'!$B$406,'Faturamento NNE'!$F$2:$F$707,'Infos Relatório'!$B448,'Faturamento NNE'!$AA$2:$AA$707,'Infos Relatório'!BE$1,'Faturamento NNE'!$U$2:$U$707,"Sim")</f>
        <v>0</v>
      </c>
      <c r="BI448" s="227" t="e">
        <f t="shared" si="153"/>
        <v>#DIV/0!</v>
      </c>
      <c r="BJ448" s="545">
        <f>SUMIFS('Faturamento NNE'!$I$2:$I$707,'Faturamento NNE'!$E$2:$E$707,'Infos Relatório'!$B$406,'Faturamento NNE'!$F$2:$F$707,'Infos Relatório'!$B448,'Faturamento NNE'!$AA$2:$AA$707,'Infos Relatório'!BE$1)</f>
        <v>0</v>
      </c>
      <c r="BK448" s="541">
        <f>COUNTIFS('Faturamento NNE'!$E$2:$E$707,'Infos Relatório'!$B$406,'Faturamento NNE'!$F$2:$F$707,'Infos Relatório'!$B448,'Faturamento NNE'!$AA$2:$AA$707,'Infos Relatório'!BK$1)</f>
        <v>0</v>
      </c>
      <c r="BL448" s="542">
        <f>SUMIFS('Faturamento NNE'!$H$2:$H$707,'Faturamento NNE'!$E$2:$E$707,'Infos Relatório'!$B$406,'Faturamento NNE'!$F$2:$F$707,'Infos Relatório'!$B448,'Faturamento NNE'!$AA$2:$AA$707,'Infos Relatório'!BK$1)</f>
        <v>0</v>
      </c>
      <c r="BM448" s="542">
        <f>SUMIFS('Faturamento NNE'!$K$2:$K$707,'Faturamento NNE'!$E$2:$E$707,'Infos Relatório'!$B$406,'Faturamento NNE'!$F$2:$F$707,'Infos Relatório'!$B448,'Faturamento NNE'!$AA$2:$AA$707,'Infos Relatório'!BK$1)</f>
        <v>0</v>
      </c>
      <c r="BN448" s="546">
        <f>SUMIFS('Faturamento NNE'!$P$2:$P$707,'Faturamento NNE'!$E$2:$E$707,'Infos Relatório'!$B$406,'Faturamento NNE'!$F$2:$F$707,'Infos Relatório'!$B448,'Faturamento NNE'!$AA$2:$AA$707,'Infos Relatório'!BK$1,'Faturamento NNE'!$U$2:$U$707,"Sim")+SUMIFS('Faturamento NNE'!$Q$2:$Q$707,'Faturamento NNE'!$E$2:$E$707,'Infos Relatório'!$B$406,'Faturamento NNE'!$F$2:$F$707,'Infos Relatório'!$B448,'Faturamento NNE'!$AA$2:$AA$707,'Infos Relatório'!BK$1,'Faturamento NNE'!$U$2:$U$707,"Sim")</f>
        <v>0</v>
      </c>
      <c r="BO448" s="227" t="e">
        <f t="shared" si="154"/>
        <v>#DIV/0!</v>
      </c>
      <c r="BP448" s="545">
        <f>SUMIFS('Faturamento NNE'!$I$2:$I$707,'Faturamento NNE'!$E$2:$E$707,'Infos Relatório'!$B$406,'Faturamento NNE'!$F$2:$F$707,'Infos Relatório'!$B448,'Faturamento NNE'!$AA$2:$AA$707,'Infos Relatório'!BK$1)</f>
        <v>0</v>
      </c>
      <c r="BQ448" s="541">
        <f>COUNTIFS('Faturamento NNE'!$E$2:$E$707,'Infos Relatório'!$B$406,'Faturamento NNE'!$F$2:$F$707,'Infos Relatório'!$B448,'Faturamento NNE'!$AA$2:$AA$707,'Infos Relatório'!BQ$1)</f>
        <v>0</v>
      </c>
      <c r="BR448" s="542">
        <f>SUMIFS('Faturamento NNE'!$H$2:$H$707,'Faturamento NNE'!$E$2:$E$707,'Infos Relatório'!$B$406,'Faturamento NNE'!$F$2:$F$707,'Infos Relatório'!$B448,'Faturamento NNE'!$AA$2:$AA$707,'Infos Relatório'!BQ$1)</f>
        <v>0</v>
      </c>
      <c r="BS448" s="542">
        <f>SUMIFS('Faturamento NNE'!$K$2:$K$707,'Faturamento NNE'!$E$2:$E$707,'Infos Relatório'!$B$406,'Faturamento NNE'!$F$2:$F$707,'Infos Relatório'!$B448,'Faturamento NNE'!$AA$2:$AA$707,'Infos Relatório'!BQ$1)</f>
        <v>0</v>
      </c>
      <c r="BT448" s="546">
        <f>SUMIFS('Faturamento NNE'!$P$2:$P$707,'Faturamento NNE'!$E$2:$E$707,'Infos Relatório'!$B$406,'Faturamento NNE'!$F$2:$F$707,'Infos Relatório'!$B448,'Faturamento NNE'!$AA$2:$AA$707,'Infos Relatório'!BQ$1,'Faturamento NNE'!$U$2:$U$707,"Sim")+SUMIFS('Faturamento NNE'!$Q$2:$Q$707,'Faturamento NNE'!$E$2:$E$707,'Infos Relatório'!$B$406,'Faturamento NNE'!$F$2:$F$707,'Infos Relatório'!$B448,'Faturamento NNE'!$AA$2:$AA$707,'Infos Relatório'!BQ$1,'Faturamento NNE'!$U$2:$U$707,"Sim")</f>
        <v>0</v>
      </c>
      <c r="BU448" s="227" t="e">
        <f t="shared" si="155"/>
        <v>#DIV/0!</v>
      </c>
      <c r="BV448" s="545">
        <f>SUMIFS('Faturamento NNE'!$I$2:$I$707,'Faturamento NNE'!$E$2:$E$707,'Infos Relatório'!$B$406,'Faturamento NNE'!$F$2:$F$707,'Infos Relatório'!$B448,'Faturamento NNE'!$AA$2:$AA$707,'Infos Relatório'!BQ$1)</f>
        <v>0</v>
      </c>
    </row>
    <row r="449" spans="2:74">
      <c r="B449" s="217" t="s">
        <v>172</v>
      </c>
      <c r="C449" s="541">
        <f>COUNTIFS('Faturamento NNE'!$E$2:$E$707,'Infos Relatório'!$B$406,'Faturamento NNE'!$F$2:$F$707,'Infos Relatório'!$B449,'Faturamento NNE'!$AA$2:$AA$707,'Infos Relatório'!C$1)</f>
        <v>0</v>
      </c>
      <c r="D449" s="542">
        <f>SUMIFS('Faturamento NNE'!$H$2:$H$707,'Faturamento NNE'!$E$2:$E$707,'Infos Relatório'!$B$406,'Faturamento NNE'!$F$2:$F$707,'Infos Relatório'!$B449,'Faturamento NNE'!$AA$2:$AA$707,'Infos Relatório'!C$1)</f>
        <v>0</v>
      </c>
      <c r="E449" s="543">
        <f>SUMIFS('Faturamento NNE'!$K$2:$K$707,'Faturamento NNE'!$E$2:$E$707,'Infos Relatório'!$B$406,'Faturamento NNE'!$F$2:$F$707,'Infos Relatório'!$B449,'Faturamento NNE'!$AA$2:$AA$707,'Infos Relatório'!C$1)</f>
        <v>0</v>
      </c>
      <c r="F449" s="544">
        <f>SUMIFS('Faturamento NNE'!$P$2:$P$707,'Faturamento NNE'!$E$2:$E$707,'Infos Relatório'!$B$406,'Faturamento NNE'!$F$2:$F$707,'Infos Relatório'!$B449,'Faturamento NNE'!$AA$2:$AA$707,'Infos Relatório'!C$1,'Faturamento NNE'!$U$2:$U$707,"Sim")+SUMIFS('Faturamento NNE'!$Q$2:$Q$707,'Faturamento NNE'!$E$2:$E$707,'Infos Relatório'!$B$406,'Faturamento NNE'!$F$2:$F$707,'Infos Relatório'!$B449,'Faturamento NNE'!$AA$2:$AA$707,'Infos Relatório'!C$1,'Faturamento NNE'!$U$2:$U$707,"Sim")</f>
        <v>0</v>
      </c>
      <c r="G449" s="283" t="e">
        <f t="shared" si="144"/>
        <v>#DIV/0!</v>
      </c>
      <c r="H449" s="545">
        <f>SUMIFS('Faturamento NNE'!$I$2:$I$707,'Faturamento NNE'!$E$2:$E$707,'Infos Relatório'!$B$406,'Faturamento NNE'!$F$2:$F$707,'Infos Relatório'!$B449,'Faturamento NNE'!$AA$2:$AA$707,'Infos Relatório'!C$1)</f>
        <v>0</v>
      </c>
      <c r="I449" s="541">
        <f>COUNTIFS('Faturamento NNE'!$E$2:$E$707,'Infos Relatório'!$B$406,'Faturamento NNE'!$F$2:$F$707,'Infos Relatório'!$B449,'Faturamento NNE'!$AA$2:$AA$707,'Infos Relatório'!I$1)</f>
        <v>0</v>
      </c>
      <c r="J449" s="542">
        <f>SUMIFS('Faturamento NNE'!$H$2:$H$707,'Faturamento NNE'!$E$2:$E$707,'Infos Relatório'!$B$406,'Faturamento NNE'!$F$2:$F$707,'Infos Relatório'!$B449,'Faturamento NNE'!$AA$2:$AA$707,'Infos Relatório'!I$1)</f>
        <v>0</v>
      </c>
      <c r="K449" s="543">
        <f>SUMIFS('Faturamento NNE'!$K$2:$K$707,'Faturamento NNE'!$E$2:$E$707,'Infos Relatório'!$B$406,'Faturamento NNE'!$F$2:$F$707,'Infos Relatório'!$B449,'Faturamento NNE'!$AA$2:$AA$707,'Infos Relatório'!I$1)</f>
        <v>0</v>
      </c>
      <c r="L449" s="544">
        <f>SUMIFS('Faturamento NNE'!$P$2:$P$707,'Faturamento NNE'!$E$2:$E$707,'Infos Relatório'!$B$406,'Faturamento NNE'!$F$2:$F$707,'Infos Relatório'!$B449,'Faturamento NNE'!$AA$2:$AA$707,'Infos Relatório'!I$1,'Faturamento NNE'!$U$2:$U$707,"Sim")+SUMIFS('Faturamento NNE'!$Q$2:$Q$707,'Faturamento NNE'!$E$2:$E$707,'Infos Relatório'!$B$406,'Faturamento NNE'!$F$2:$F$707,'Infos Relatório'!$B449,'Faturamento NNE'!$AA$2:$AA$707,'Infos Relatório'!I$1,'Faturamento NNE'!$U$2:$U$707,"Sim")</f>
        <v>0</v>
      </c>
      <c r="M449" s="283" t="e">
        <f t="shared" si="145"/>
        <v>#DIV/0!</v>
      </c>
      <c r="N449" s="545">
        <f>SUMIFS('Faturamento NNE'!$I$2:$I$707,'Faturamento NNE'!$E$2:$E$707,'Infos Relatório'!$B$406,'Faturamento NNE'!$F$2:$F$707,'Infos Relatório'!$B449,'Faturamento NNE'!$AA$2:$AA$707,'Infos Relatório'!I$1)</f>
        <v>0</v>
      </c>
      <c r="O449" s="541">
        <f>COUNTIFS('Faturamento NNE'!$E$2:$E$707,'Infos Relatório'!$B$406,'Faturamento NNE'!$F$2:$F$707,'Infos Relatório'!$B449,'Faturamento NNE'!$AA$2:$AA$707,'Infos Relatório'!O$1)</f>
        <v>0</v>
      </c>
      <c r="P449" s="542">
        <f>SUMIFS('Faturamento NNE'!$H$2:$H$707,'Faturamento NNE'!$E$2:$E$707,'Infos Relatório'!$B$406,'Faturamento NNE'!$F$2:$F$707,'Infos Relatório'!$B449,'Faturamento NNE'!$AA$2:$AA$707,'Infos Relatório'!O$1)</f>
        <v>0</v>
      </c>
      <c r="Q449" s="542">
        <f>SUMIFS('Faturamento NNE'!$K$2:$K$707,'Faturamento NNE'!$E$2:$E$707,'Infos Relatório'!$B$406,'Faturamento NNE'!$F$2:$F$707,'Infos Relatório'!$B449,'Faturamento NNE'!$AA$2:$AA$707,'Infos Relatório'!O$1)</f>
        <v>0</v>
      </c>
      <c r="R449" s="546">
        <f>SUMIFS('Faturamento NNE'!$P$2:$P$707,'Faturamento NNE'!$E$2:$E$707,'Infos Relatório'!$B$406,'Faturamento NNE'!$F$2:$F$707,'Infos Relatório'!$B449,'Faturamento NNE'!$AA$2:$AA$707,'Infos Relatório'!O$1,'Faturamento NNE'!$U$2:$U$707,"Sim")+SUMIFS('Faturamento NNE'!$Q$2:$Q$707,'Faturamento NNE'!$E$2:$E$707,'Infos Relatório'!$B$406,'Faturamento NNE'!$F$2:$F$707,'Infos Relatório'!$B449,'Faturamento NNE'!$AA$2:$AA$707,'Infos Relatório'!O$1,'Faturamento NNE'!$U$2:$U$707,"Sim")</f>
        <v>0</v>
      </c>
      <c r="S449" s="227" t="e">
        <f t="shared" si="146"/>
        <v>#DIV/0!</v>
      </c>
      <c r="T449" s="545">
        <f>SUMIFS('Faturamento NNE'!$I$2:$I$707,'Faturamento NNE'!$E$2:$E$707,'Infos Relatório'!$B$406,'Faturamento NNE'!$F$2:$F$707,'Infos Relatório'!$B449,'Faturamento NNE'!$AA$2:$AA$707,'Infos Relatório'!O$1)</f>
        <v>0</v>
      </c>
      <c r="U449" s="541">
        <f>COUNTIFS('Faturamento NNE'!$E$2:$E$707,'Infos Relatório'!$B$406,'Faturamento NNE'!$F$2:$F$707,'Infos Relatório'!$B449,'Faturamento NNE'!$AA$2:$AA$707,'Infos Relatório'!U$1)</f>
        <v>0</v>
      </c>
      <c r="V449" s="542">
        <f>SUMIFS('Faturamento NNE'!$H$2:$H$707,'Faturamento NNE'!$E$2:$E$707,'Infos Relatório'!$B$406,'Faturamento NNE'!$F$2:$F$707,'Infos Relatório'!$B449,'Faturamento NNE'!$AA$2:$AA$707,'Infos Relatório'!U$1)</f>
        <v>0</v>
      </c>
      <c r="W449" s="542">
        <f>SUMIFS('Faturamento NNE'!$K$2:$K$707,'Faturamento NNE'!$E$2:$E$707,'Infos Relatório'!$B$406,'Faturamento NNE'!$F$2:$F$707,'Infos Relatório'!$B449,'Faturamento NNE'!$AA$2:$AA$707,'Infos Relatório'!U$1)</f>
        <v>0</v>
      </c>
      <c r="X449" s="546">
        <f>SUMIFS('Faturamento NNE'!$P$2:$P$707,'Faturamento NNE'!$E$2:$E$707,'Infos Relatório'!$B$406,'Faturamento NNE'!$F$2:$F$707,'Infos Relatório'!$B449,'Faturamento NNE'!$AA$2:$AA$707,'Infos Relatório'!U$1,'Faturamento NNE'!$U$2:$U$707,"Sim")+SUMIFS('Faturamento NNE'!$Q$2:$Q$707,'Faturamento NNE'!$E$2:$E$707,'Infos Relatório'!$B$406,'Faturamento NNE'!$F$2:$F$707,'Infos Relatório'!$B449,'Faturamento NNE'!$AA$2:$AA$707,'Infos Relatório'!U$1,'Faturamento NNE'!$U$2:$U$707,"Sim")</f>
        <v>0</v>
      </c>
      <c r="Y449" s="227" t="e">
        <f t="shared" si="147"/>
        <v>#DIV/0!</v>
      </c>
      <c r="Z449" s="545">
        <f>SUMIFS('Faturamento NNE'!$I$2:$I$707,'Faturamento NNE'!$E$2:$E$707,'Infos Relatório'!$B$406,'Faturamento NNE'!$F$2:$F$707,'Infos Relatório'!$B449,'Faturamento NNE'!$AA$2:$AA$707,'Infos Relatório'!U$1)</f>
        <v>0</v>
      </c>
      <c r="AA449" s="541">
        <f>COUNTIFS('Faturamento NNE'!$E$2:$E$707,'Infos Relatório'!$B$406,'Faturamento NNE'!$F$2:$F$707,'Infos Relatório'!$B449,'Faturamento NNE'!$AA$2:$AA$707,'Infos Relatório'!AA$1)</f>
        <v>0</v>
      </c>
      <c r="AB449" s="542">
        <f>SUMIFS('Faturamento NNE'!$H$2:$H$707,'Faturamento NNE'!$E$2:$E$707,'Infos Relatório'!$B$406,'Faturamento NNE'!$F$2:$F$707,'Infos Relatório'!$B449,'Faturamento NNE'!$AA$2:$AA$707,'Infos Relatório'!AA$1)</f>
        <v>0</v>
      </c>
      <c r="AC449" s="542">
        <f>SUMIFS('Faturamento NNE'!$K$2:$K$707,'Faturamento NNE'!$E$2:$E$707,'Infos Relatório'!$B$406,'Faturamento NNE'!$F$2:$F$707,'Infos Relatório'!$B449,'Faturamento NNE'!$AA$2:$AA$707,'Infos Relatório'!AA$1)</f>
        <v>0</v>
      </c>
      <c r="AD449" s="546">
        <f>SUMIFS('Faturamento NNE'!$P$2:$P$707,'Faturamento NNE'!$E$2:$E$707,'Infos Relatório'!$B$406,'Faturamento NNE'!$F$2:$F$707,'Infos Relatório'!$B449,'Faturamento NNE'!$AA$2:$AA$707,'Infos Relatório'!AA$1,'Faturamento NNE'!$U$2:$U$707,"Sim")+SUMIFS('Faturamento NNE'!$Q$2:$Q$707,'Faturamento NNE'!$E$2:$E$707,'Infos Relatório'!$B$406,'Faturamento NNE'!$F$2:$F$707,'Infos Relatório'!$B449,'Faturamento NNE'!$AA$2:$AA$707,'Infos Relatório'!AA$1,'Faturamento NNE'!$U$2:$U$707,"Sim")</f>
        <v>0</v>
      </c>
      <c r="AE449" s="227" t="e">
        <f t="shared" si="148"/>
        <v>#DIV/0!</v>
      </c>
      <c r="AF449" s="545">
        <f>SUMIFS('Faturamento NNE'!$I$2:$I$707,'Faturamento NNE'!$E$2:$E$707,'Infos Relatório'!$B$406,'Faturamento NNE'!$F$2:$F$707,'Infos Relatório'!$B449,'Faturamento NNE'!$AA$2:$AA$707,'Infos Relatório'!AA$1)</f>
        <v>0</v>
      </c>
      <c r="AG449" s="541">
        <f>COUNTIFS('Faturamento NNE'!$E$2:$E$707,'Infos Relatório'!$B$406,'Faturamento NNE'!$F$2:$F$707,'Infos Relatório'!$B449,'Faturamento NNE'!$AA$2:$AA$707,'Infos Relatório'!AG$1)</f>
        <v>0</v>
      </c>
      <c r="AH449" s="542">
        <f>SUMIFS('Faturamento NNE'!$H$2:$H$707,'Faturamento NNE'!$E$2:$E$707,'Infos Relatório'!$B$406,'Faturamento NNE'!$F$2:$F$707,'Infos Relatório'!$B449,'Faturamento NNE'!$AA$2:$AA$707,'Infos Relatório'!AG$1)</f>
        <v>0</v>
      </c>
      <c r="AI449" s="542">
        <f>SUMIFS('Faturamento NNE'!$K$2:$K$707,'Faturamento NNE'!$E$2:$E$707,'Infos Relatório'!$B$406,'Faturamento NNE'!$F$2:$F$707,'Infos Relatório'!$B449,'Faturamento NNE'!$AA$2:$AA$707,'Infos Relatório'!AG$1)</f>
        <v>0</v>
      </c>
      <c r="AJ449" s="546">
        <f>SUMIFS('Faturamento NNE'!$P$2:$P$707,'Faturamento NNE'!$E$2:$E$707,'Infos Relatório'!$B$406,'Faturamento NNE'!$F$2:$F$707,'Infos Relatório'!$B449,'Faturamento NNE'!$AA$2:$AA$707,'Infos Relatório'!AG$1,'Faturamento NNE'!$U$2:$U$707,"Sim")+SUMIFS('Faturamento NNE'!$Q$2:$Q$707,'Faturamento NNE'!$E$2:$E$707,'Infos Relatório'!$B$406,'Faturamento NNE'!$F$2:$F$707,'Infos Relatório'!$B449,'Faturamento NNE'!$AA$2:$AA$707,'Infos Relatório'!AG$1,'Faturamento NNE'!$U$2:$U$707,"Sim")</f>
        <v>0</v>
      </c>
      <c r="AK449" s="227" t="e">
        <f t="shared" si="149"/>
        <v>#DIV/0!</v>
      </c>
      <c r="AL449" s="545">
        <f>SUMIFS('Faturamento NNE'!$I$2:$I$707,'Faturamento NNE'!$E$2:$E$707,'Infos Relatório'!$B$406,'Faturamento NNE'!$F$2:$F$707,'Infos Relatório'!$B449,'Faturamento NNE'!$AA$2:$AA$707,'Infos Relatório'!AG$1)</f>
        <v>0</v>
      </c>
      <c r="AM449" s="541">
        <f>COUNTIFS('Faturamento NNE'!$E$2:$E$707,'Infos Relatório'!$B$406,'Faturamento NNE'!$F$2:$F$707,'Infos Relatório'!$B449,'Faturamento NNE'!$AA$2:$AA$707,'Infos Relatório'!AM$1)</f>
        <v>0</v>
      </c>
      <c r="AN449" s="542">
        <f>SUMIFS('Faturamento NNE'!$H$2:$H$707,'Faturamento NNE'!$E$2:$E$707,'Infos Relatório'!$B$406,'Faturamento NNE'!$F$2:$F$707,'Infos Relatório'!$B449,'Faturamento NNE'!$AA$2:$AA$707,'Infos Relatório'!AM$1)</f>
        <v>0</v>
      </c>
      <c r="AO449" s="542">
        <f>SUMIFS('Faturamento NNE'!$K$2:$K$707,'Faturamento NNE'!$E$2:$E$707,'Infos Relatório'!$B$406,'Faturamento NNE'!$F$2:$F$707,'Infos Relatório'!$B449,'Faturamento NNE'!$AA$2:$AA$707,'Infos Relatório'!AM$1)</f>
        <v>0</v>
      </c>
      <c r="AP449" s="546">
        <f>SUMIFS('Faturamento NNE'!$P$2:$P$707,'Faturamento NNE'!$E$2:$E$707,'Infos Relatório'!$B$406,'Faturamento NNE'!$F$2:$F$707,'Infos Relatório'!$B449,'Faturamento NNE'!$AA$2:$AA$707,'Infos Relatório'!AM$1,'Faturamento NNE'!$U$2:$U$707,"Sim")+SUMIFS('Faturamento NNE'!$Q$2:$Q$707,'Faturamento NNE'!$E$2:$E$707,'Infos Relatório'!$B$406,'Faturamento NNE'!$F$2:$F$707,'Infos Relatório'!$B449,'Faturamento NNE'!$AA$2:$AA$707,'Infos Relatório'!AM$1,'Faturamento NNE'!$U$2:$U$707,"Sim")</f>
        <v>0</v>
      </c>
      <c r="AQ449" s="227" t="e">
        <f t="shared" si="150"/>
        <v>#DIV/0!</v>
      </c>
      <c r="AR449" s="545">
        <f>SUMIFS('Faturamento NNE'!$I$2:$I$707,'Faturamento NNE'!$E$2:$E$707,'Infos Relatório'!$B$406,'Faturamento NNE'!$F$2:$F$707,'Infos Relatório'!$B449,'Faturamento NNE'!$AA$2:$AA$707,'Infos Relatório'!AM$1)</f>
        <v>0</v>
      </c>
      <c r="AS449" s="541">
        <f>COUNTIFS('Faturamento NNE'!$E$2:$E$707,'Infos Relatório'!$B$406,'Faturamento NNE'!$F$2:$F$707,'Infos Relatório'!$B449,'Faturamento NNE'!$AA$2:$AA$707,'Infos Relatório'!AS$1)</f>
        <v>0</v>
      </c>
      <c r="AT449" s="542">
        <f>SUMIFS('Faturamento NNE'!$H$2:$H$707,'Faturamento NNE'!$E$2:$E$707,'Infos Relatório'!$B$406,'Faturamento NNE'!$F$2:$F$707,'Infos Relatório'!$B449,'Faturamento NNE'!$AA$2:$AA$707,'Infos Relatório'!AS$1)</f>
        <v>0</v>
      </c>
      <c r="AU449" s="542">
        <f>SUMIFS('Faturamento NNE'!$K$2:$K$707,'Faturamento NNE'!$E$2:$E$707,'Infos Relatório'!$B$406,'Faturamento NNE'!$F$2:$F$707,'Infos Relatório'!$B449,'Faturamento NNE'!$AA$2:$AA$707,'Infos Relatório'!AS$1)</f>
        <v>0</v>
      </c>
      <c r="AV449" s="546">
        <f>SUMIFS('Faturamento NNE'!$P$2:$P$707,'Faturamento NNE'!$E$2:$E$707,'Infos Relatório'!$B$406,'Faturamento NNE'!$F$2:$F$707,'Infos Relatório'!$B449,'Faturamento NNE'!$AA$2:$AA$707,'Infos Relatório'!AS$1,'Faturamento NNE'!$U$2:$U$707,"Sim")+SUMIFS('Faturamento NNE'!$Q$2:$Q$707,'Faturamento NNE'!$E$2:$E$707,'Infos Relatório'!$B$406,'Faturamento NNE'!$F$2:$F$707,'Infos Relatório'!$B449,'Faturamento NNE'!$AA$2:$AA$707,'Infos Relatório'!AS$1,'Faturamento NNE'!$U$2:$U$707,"Sim")</f>
        <v>0</v>
      </c>
      <c r="AW449" s="227" t="e">
        <f t="shared" si="151"/>
        <v>#DIV/0!</v>
      </c>
      <c r="AX449" s="545">
        <f>SUMIFS('Faturamento NNE'!$I$2:$I$707,'Faturamento NNE'!$E$2:$E$707,'Infos Relatório'!$B$406,'Faturamento NNE'!$F$2:$F$707,'Infos Relatório'!$B449,'Faturamento NNE'!$AA$2:$AA$707,'Infos Relatório'!AS$1)</f>
        <v>0</v>
      </c>
      <c r="AY449" s="541">
        <f>COUNTIFS('Faturamento NNE'!$E$2:$E$707,'Infos Relatório'!$B$406,'Faturamento NNE'!$F$2:$F$707,'Infos Relatório'!$B449,'Faturamento NNE'!$AA$2:$AA$707,'Infos Relatório'!AY$1)</f>
        <v>0</v>
      </c>
      <c r="AZ449" s="542">
        <f>SUMIFS('Faturamento NNE'!$H$2:$H$707,'Faturamento NNE'!$E$2:$E$707,'Infos Relatório'!$B$406,'Faturamento NNE'!$F$2:$F$707,'Infos Relatório'!$B449,'Faturamento NNE'!$AA$2:$AA$707,'Infos Relatório'!AY$1)</f>
        <v>0</v>
      </c>
      <c r="BA449" s="542">
        <f>SUMIFS('Faturamento NNE'!$K$2:$K$707,'Faturamento NNE'!$E$2:$E$707,'Infos Relatório'!$B$406,'Faturamento NNE'!$F$2:$F$707,'Infos Relatório'!$B449,'Faturamento NNE'!$AA$2:$AA$707,'Infos Relatório'!AY$1)</f>
        <v>0</v>
      </c>
      <c r="BB449" s="546">
        <f>SUMIFS('Faturamento NNE'!$P$2:$P$707,'Faturamento NNE'!$E$2:$E$707,'Infos Relatório'!$B$406,'Faturamento NNE'!$F$2:$F$707,'Infos Relatório'!$B449,'Faturamento NNE'!$AA$2:$AA$707,'Infos Relatório'!AY$1,'Faturamento NNE'!$U$2:$U$707,"Sim")+SUMIFS('Faturamento NNE'!$Q$2:$Q$707,'Faturamento NNE'!$E$2:$E$707,'Infos Relatório'!$B$406,'Faturamento NNE'!$F$2:$F$707,'Infos Relatório'!$B449,'Faturamento NNE'!$AA$2:$AA$707,'Infos Relatório'!AY$1,'Faturamento NNE'!$U$2:$U$707,"Sim")</f>
        <v>0</v>
      </c>
      <c r="BC449" s="227" t="e">
        <f t="shared" si="152"/>
        <v>#DIV/0!</v>
      </c>
      <c r="BD449" s="545">
        <f>SUMIFS('Faturamento NNE'!$I$2:$I$707,'Faturamento NNE'!$E$2:$E$707,'Infos Relatório'!$B$406,'Faturamento NNE'!$F$2:$F$707,'Infos Relatório'!$B449,'Faturamento NNE'!$AA$2:$AA$707,'Infos Relatório'!AY$1)</f>
        <v>0</v>
      </c>
      <c r="BE449" s="541">
        <f>COUNTIFS('Faturamento NNE'!$E$2:$E$707,'Infos Relatório'!$B$406,'Faturamento NNE'!$F$2:$F$707,'Infos Relatório'!$B449,'Faturamento NNE'!$AA$2:$AA$707,'Infos Relatório'!BE$1)</f>
        <v>0</v>
      </c>
      <c r="BF449" s="542">
        <f>SUMIFS('Faturamento NNE'!$H$2:$H$707,'Faturamento NNE'!$E$2:$E$707,'Infos Relatório'!$B$406,'Faturamento NNE'!$F$2:$F$707,'Infos Relatório'!$B449,'Faturamento NNE'!$AA$2:$AA$707,'Infos Relatório'!BE$1)</f>
        <v>0</v>
      </c>
      <c r="BG449" s="542">
        <f>SUMIFS('Faturamento NNE'!$K$2:$K$707,'Faturamento NNE'!$E$2:$E$707,'Infos Relatório'!$B$406,'Faturamento NNE'!$F$2:$F$707,'Infos Relatório'!$B449,'Faturamento NNE'!$AA$2:$AA$707,'Infos Relatório'!BE$1)</f>
        <v>0</v>
      </c>
      <c r="BH449" s="546">
        <f>SUMIFS('Faturamento NNE'!$P$2:$P$707,'Faturamento NNE'!$E$2:$E$707,'Infos Relatório'!$B$406,'Faturamento NNE'!$F$2:$F$707,'Infos Relatório'!$B449,'Faturamento NNE'!$AA$2:$AA$707,'Infos Relatório'!BE$1,'Faturamento NNE'!$U$2:$U$707,"Sim")+SUMIFS('Faturamento NNE'!$Q$2:$Q$707,'Faturamento NNE'!$E$2:$E$707,'Infos Relatório'!$B$406,'Faturamento NNE'!$F$2:$F$707,'Infos Relatório'!$B449,'Faturamento NNE'!$AA$2:$AA$707,'Infos Relatório'!BE$1,'Faturamento NNE'!$U$2:$U$707,"Sim")</f>
        <v>0</v>
      </c>
      <c r="BI449" s="227" t="e">
        <f t="shared" si="153"/>
        <v>#DIV/0!</v>
      </c>
      <c r="BJ449" s="545">
        <f>SUMIFS('Faturamento NNE'!$I$2:$I$707,'Faturamento NNE'!$E$2:$E$707,'Infos Relatório'!$B$406,'Faturamento NNE'!$F$2:$F$707,'Infos Relatório'!$B449,'Faturamento NNE'!$AA$2:$AA$707,'Infos Relatório'!BE$1)</f>
        <v>0</v>
      </c>
      <c r="BK449" s="541">
        <f>COUNTIFS('Faturamento NNE'!$E$2:$E$707,'Infos Relatório'!$B$406,'Faturamento NNE'!$F$2:$F$707,'Infos Relatório'!$B449,'Faturamento NNE'!$AA$2:$AA$707,'Infos Relatório'!BK$1)</f>
        <v>0</v>
      </c>
      <c r="BL449" s="542">
        <f>SUMIFS('Faturamento NNE'!$H$2:$H$707,'Faturamento NNE'!$E$2:$E$707,'Infos Relatório'!$B$406,'Faturamento NNE'!$F$2:$F$707,'Infos Relatório'!$B449,'Faturamento NNE'!$AA$2:$AA$707,'Infos Relatório'!BK$1)</f>
        <v>0</v>
      </c>
      <c r="BM449" s="542">
        <f>SUMIFS('Faturamento NNE'!$K$2:$K$707,'Faturamento NNE'!$E$2:$E$707,'Infos Relatório'!$B$406,'Faturamento NNE'!$F$2:$F$707,'Infos Relatório'!$B449,'Faturamento NNE'!$AA$2:$AA$707,'Infos Relatório'!BK$1)</f>
        <v>0</v>
      </c>
      <c r="BN449" s="546">
        <f>SUMIFS('Faturamento NNE'!$P$2:$P$707,'Faturamento NNE'!$E$2:$E$707,'Infos Relatório'!$B$406,'Faturamento NNE'!$F$2:$F$707,'Infos Relatório'!$B449,'Faturamento NNE'!$AA$2:$AA$707,'Infos Relatório'!BK$1,'Faturamento NNE'!$U$2:$U$707,"Sim")+SUMIFS('Faturamento NNE'!$Q$2:$Q$707,'Faturamento NNE'!$E$2:$E$707,'Infos Relatório'!$B$406,'Faturamento NNE'!$F$2:$F$707,'Infos Relatório'!$B449,'Faturamento NNE'!$AA$2:$AA$707,'Infos Relatório'!BK$1,'Faturamento NNE'!$U$2:$U$707,"Sim")</f>
        <v>0</v>
      </c>
      <c r="BO449" s="227" t="e">
        <f t="shared" si="154"/>
        <v>#DIV/0!</v>
      </c>
      <c r="BP449" s="545">
        <f>SUMIFS('Faturamento NNE'!$I$2:$I$707,'Faturamento NNE'!$E$2:$E$707,'Infos Relatório'!$B$406,'Faturamento NNE'!$F$2:$F$707,'Infos Relatório'!$B449,'Faturamento NNE'!$AA$2:$AA$707,'Infos Relatório'!BK$1)</f>
        <v>0</v>
      </c>
      <c r="BQ449" s="541">
        <f>COUNTIFS('Faturamento NNE'!$E$2:$E$707,'Infos Relatório'!$B$406,'Faturamento NNE'!$F$2:$F$707,'Infos Relatório'!$B449,'Faturamento NNE'!$AA$2:$AA$707,'Infos Relatório'!BQ$1)</f>
        <v>0</v>
      </c>
      <c r="BR449" s="542">
        <f>SUMIFS('Faturamento NNE'!$H$2:$H$707,'Faturamento NNE'!$E$2:$E$707,'Infos Relatório'!$B$406,'Faturamento NNE'!$F$2:$F$707,'Infos Relatório'!$B449,'Faturamento NNE'!$AA$2:$AA$707,'Infos Relatório'!BQ$1)</f>
        <v>0</v>
      </c>
      <c r="BS449" s="542">
        <f>SUMIFS('Faturamento NNE'!$K$2:$K$707,'Faturamento NNE'!$E$2:$E$707,'Infos Relatório'!$B$406,'Faturamento NNE'!$F$2:$F$707,'Infos Relatório'!$B449,'Faturamento NNE'!$AA$2:$AA$707,'Infos Relatório'!BQ$1)</f>
        <v>0</v>
      </c>
      <c r="BT449" s="546">
        <f>SUMIFS('Faturamento NNE'!$P$2:$P$707,'Faturamento NNE'!$E$2:$E$707,'Infos Relatório'!$B$406,'Faturamento NNE'!$F$2:$F$707,'Infos Relatório'!$B449,'Faturamento NNE'!$AA$2:$AA$707,'Infos Relatório'!BQ$1,'Faturamento NNE'!$U$2:$U$707,"Sim")+SUMIFS('Faturamento NNE'!$Q$2:$Q$707,'Faturamento NNE'!$E$2:$E$707,'Infos Relatório'!$B$406,'Faturamento NNE'!$F$2:$F$707,'Infos Relatório'!$B449,'Faturamento NNE'!$AA$2:$AA$707,'Infos Relatório'!BQ$1,'Faturamento NNE'!$U$2:$U$707,"Sim")</f>
        <v>0</v>
      </c>
      <c r="BU449" s="227" t="e">
        <f t="shared" si="155"/>
        <v>#DIV/0!</v>
      </c>
      <c r="BV449" s="545">
        <f>SUMIFS('Faturamento NNE'!$I$2:$I$707,'Faturamento NNE'!$E$2:$E$707,'Infos Relatório'!$B$406,'Faturamento NNE'!$F$2:$F$707,'Infos Relatório'!$B449,'Faturamento NNE'!$AA$2:$AA$707,'Infos Relatório'!BQ$1)</f>
        <v>0</v>
      </c>
    </row>
    <row r="450" spans="2:74">
      <c r="B450" s="217" t="s">
        <v>173</v>
      </c>
      <c r="C450" s="541">
        <f>COUNTIFS('Faturamento NNE'!$E$2:$E$707,'Infos Relatório'!$B$406,'Faturamento NNE'!$F$2:$F$707,'Infos Relatório'!$B450,'Faturamento NNE'!$AA$2:$AA$707,'Infos Relatório'!C$1)</f>
        <v>0</v>
      </c>
      <c r="D450" s="542">
        <f>SUMIFS('Faturamento NNE'!$H$2:$H$707,'Faturamento NNE'!$E$2:$E$707,'Infos Relatório'!$B$406,'Faturamento NNE'!$F$2:$F$707,'Infos Relatório'!$B450,'Faturamento NNE'!$AA$2:$AA$707,'Infos Relatório'!C$1)</f>
        <v>0</v>
      </c>
      <c r="E450" s="543">
        <f>SUMIFS('Faturamento NNE'!$K$2:$K$707,'Faturamento NNE'!$E$2:$E$707,'Infos Relatório'!$B$406,'Faturamento NNE'!$F$2:$F$707,'Infos Relatório'!$B450,'Faturamento NNE'!$AA$2:$AA$707,'Infos Relatório'!C$1)</f>
        <v>0</v>
      </c>
      <c r="F450" s="544">
        <f>SUMIFS('Faturamento NNE'!$P$2:$P$707,'Faturamento NNE'!$E$2:$E$707,'Infos Relatório'!$B$406,'Faturamento NNE'!$F$2:$F$707,'Infos Relatório'!$B450,'Faturamento NNE'!$AA$2:$AA$707,'Infos Relatório'!C$1,'Faturamento NNE'!$U$2:$U$707,"Sim")+SUMIFS('Faturamento NNE'!$Q$2:$Q$707,'Faturamento NNE'!$E$2:$E$707,'Infos Relatório'!$B$406,'Faturamento NNE'!$F$2:$F$707,'Infos Relatório'!$B450,'Faturamento NNE'!$AA$2:$AA$707,'Infos Relatório'!C$1,'Faturamento NNE'!$U$2:$U$707,"Sim")</f>
        <v>0</v>
      </c>
      <c r="G450" s="283" t="e">
        <f t="shared" si="144"/>
        <v>#DIV/0!</v>
      </c>
      <c r="H450" s="545">
        <f>SUMIFS('Faturamento NNE'!$I$2:$I$707,'Faturamento NNE'!$E$2:$E$707,'Infos Relatório'!$B$406,'Faturamento NNE'!$F$2:$F$707,'Infos Relatório'!$B450,'Faturamento NNE'!$AA$2:$AA$707,'Infos Relatório'!C$1)</f>
        <v>0</v>
      </c>
      <c r="I450" s="541">
        <f>COUNTIFS('Faturamento NNE'!$E$2:$E$707,'Infos Relatório'!$B$406,'Faturamento NNE'!$F$2:$F$707,'Infos Relatório'!$B450,'Faturamento NNE'!$AA$2:$AA$707,'Infos Relatório'!I$1)</f>
        <v>0</v>
      </c>
      <c r="J450" s="542">
        <f>SUMIFS('Faturamento NNE'!$H$2:$H$707,'Faturamento NNE'!$E$2:$E$707,'Infos Relatório'!$B$406,'Faturamento NNE'!$F$2:$F$707,'Infos Relatório'!$B450,'Faturamento NNE'!$AA$2:$AA$707,'Infos Relatório'!I$1)</f>
        <v>0</v>
      </c>
      <c r="K450" s="543">
        <f>SUMIFS('Faturamento NNE'!$K$2:$K$707,'Faturamento NNE'!$E$2:$E$707,'Infos Relatório'!$B$406,'Faturamento NNE'!$F$2:$F$707,'Infos Relatório'!$B450,'Faturamento NNE'!$AA$2:$AA$707,'Infos Relatório'!I$1)</f>
        <v>0</v>
      </c>
      <c r="L450" s="544">
        <f>SUMIFS('Faturamento NNE'!$P$2:$P$707,'Faturamento NNE'!$E$2:$E$707,'Infos Relatório'!$B$406,'Faturamento NNE'!$F$2:$F$707,'Infos Relatório'!$B450,'Faturamento NNE'!$AA$2:$AA$707,'Infos Relatório'!I$1,'Faturamento NNE'!$U$2:$U$707,"Sim")+SUMIFS('Faturamento NNE'!$Q$2:$Q$707,'Faturamento NNE'!$E$2:$E$707,'Infos Relatório'!$B$406,'Faturamento NNE'!$F$2:$F$707,'Infos Relatório'!$B450,'Faturamento NNE'!$AA$2:$AA$707,'Infos Relatório'!I$1,'Faturamento NNE'!$U$2:$U$707,"Sim")</f>
        <v>0</v>
      </c>
      <c r="M450" s="283" t="e">
        <f t="shared" si="145"/>
        <v>#DIV/0!</v>
      </c>
      <c r="N450" s="545">
        <f>SUMIFS('Faturamento NNE'!$I$2:$I$707,'Faturamento NNE'!$E$2:$E$707,'Infos Relatório'!$B$406,'Faturamento NNE'!$F$2:$F$707,'Infos Relatório'!$B450,'Faturamento NNE'!$AA$2:$AA$707,'Infos Relatório'!I$1)</f>
        <v>0</v>
      </c>
      <c r="O450" s="541">
        <f>COUNTIFS('Faturamento NNE'!$E$2:$E$707,'Infos Relatório'!$B$406,'Faturamento NNE'!$F$2:$F$707,'Infos Relatório'!$B450,'Faturamento NNE'!$AA$2:$AA$707,'Infos Relatório'!O$1)</f>
        <v>0</v>
      </c>
      <c r="P450" s="542">
        <f>SUMIFS('Faturamento NNE'!$H$2:$H$707,'Faturamento NNE'!$E$2:$E$707,'Infos Relatório'!$B$406,'Faturamento NNE'!$F$2:$F$707,'Infos Relatório'!$B450,'Faturamento NNE'!$AA$2:$AA$707,'Infos Relatório'!O$1)</f>
        <v>0</v>
      </c>
      <c r="Q450" s="542">
        <f>SUMIFS('Faturamento NNE'!$K$2:$K$707,'Faturamento NNE'!$E$2:$E$707,'Infos Relatório'!$B$406,'Faturamento NNE'!$F$2:$F$707,'Infos Relatório'!$B450,'Faturamento NNE'!$AA$2:$AA$707,'Infos Relatório'!O$1)</f>
        <v>0</v>
      </c>
      <c r="R450" s="546">
        <f>SUMIFS('Faturamento NNE'!$P$2:$P$707,'Faturamento NNE'!$E$2:$E$707,'Infos Relatório'!$B$406,'Faturamento NNE'!$F$2:$F$707,'Infos Relatório'!$B450,'Faturamento NNE'!$AA$2:$AA$707,'Infos Relatório'!O$1,'Faturamento NNE'!$U$2:$U$707,"Sim")+SUMIFS('Faturamento NNE'!$Q$2:$Q$707,'Faturamento NNE'!$E$2:$E$707,'Infos Relatório'!$B$406,'Faturamento NNE'!$F$2:$F$707,'Infos Relatório'!$B450,'Faturamento NNE'!$AA$2:$AA$707,'Infos Relatório'!O$1,'Faturamento NNE'!$U$2:$U$707,"Sim")</f>
        <v>0</v>
      </c>
      <c r="S450" s="227" t="e">
        <f t="shared" si="146"/>
        <v>#DIV/0!</v>
      </c>
      <c r="T450" s="545">
        <f>SUMIFS('Faturamento NNE'!$I$2:$I$707,'Faturamento NNE'!$E$2:$E$707,'Infos Relatório'!$B$406,'Faturamento NNE'!$F$2:$F$707,'Infos Relatório'!$B450,'Faturamento NNE'!$AA$2:$AA$707,'Infos Relatório'!O$1)</f>
        <v>0</v>
      </c>
      <c r="U450" s="541">
        <f>COUNTIFS('Faturamento NNE'!$E$2:$E$707,'Infos Relatório'!$B$406,'Faturamento NNE'!$F$2:$F$707,'Infos Relatório'!$B450,'Faturamento NNE'!$AA$2:$AA$707,'Infos Relatório'!U$1)</f>
        <v>0</v>
      </c>
      <c r="V450" s="542">
        <f>SUMIFS('Faturamento NNE'!$H$2:$H$707,'Faturamento NNE'!$E$2:$E$707,'Infos Relatório'!$B$406,'Faturamento NNE'!$F$2:$F$707,'Infos Relatório'!$B450,'Faturamento NNE'!$AA$2:$AA$707,'Infos Relatório'!U$1)</f>
        <v>0</v>
      </c>
      <c r="W450" s="542">
        <f>SUMIFS('Faturamento NNE'!$K$2:$K$707,'Faturamento NNE'!$E$2:$E$707,'Infos Relatório'!$B$406,'Faturamento NNE'!$F$2:$F$707,'Infos Relatório'!$B450,'Faturamento NNE'!$AA$2:$AA$707,'Infos Relatório'!U$1)</f>
        <v>0</v>
      </c>
      <c r="X450" s="546">
        <f>SUMIFS('Faturamento NNE'!$P$2:$P$707,'Faturamento NNE'!$E$2:$E$707,'Infos Relatório'!$B$406,'Faturamento NNE'!$F$2:$F$707,'Infos Relatório'!$B450,'Faturamento NNE'!$AA$2:$AA$707,'Infos Relatório'!U$1,'Faturamento NNE'!$U$2:$U$707,"Sim")+SUMIFS('Faturamento NNE'!$Q$2:$Q$707,'Faturamento NNE'!$E$2:$E$707,'Infos Relatório'!$B$406,'Faturamento NNE'!$F$2:$F$707,'Infos Relatório'!$B450,'Faturamento NNE'!$AA$2:$AA$707,'Infos Relatório'!U$1,'Faturamento NNE'!$U$2:$U$707,"Sim")</f>
        <v>0</v>
      </c>
      <c r="Y450" s="227" t="e">
        <f t="shared" si="147"/>
        <v>#DIV/0!</v>
      </c>
      <c r="Z450" s="545">
        <f>SUMIFS('Faturamento NNE'!$I$2:$I$707,'Faturamento NNE'!$E$2:$E$707,'Infos Relatório'!$B$406,'Faturamento NNE'!$F$2:$F$707,'Infos Relatório'!$B450,'Faturamento NNE'!$AA$2:$AA$707,'Infos Relatório'!U$1)</f>
        <v>0</v>
      </c>
      <c r="AA450" s="541">
        <f>COUNTIFS('Faturamento NNE'!$E$2:$E$707,'Infos Relatório'!$B$406,'Faturamento NNE'!$F$2:$F$707,'Infos Relatório'!$B450,'Faturamento NNE'!$AA$2:$AA$707,'Infos Relatório'!AA$1)</f>
        <v>0</v>
      </c>
      <c r="AB450" s="542">
        <f>SUMIFS('Faturamento NNE'!$H$2:$H$707,'Faturamento NNE'!$E$2:$E$707,'Infos Relatório'!$B$406,'Faturamento NNE'!$F$2:$F$707,'Infos Relatório'!$B450,'Faturamento NNE'!$AA$2:$AA$707,'Infos Relatório'!AA$1)</f>
        <v>0</v>
      </c>
      <c r="AC450" s="542">
        <f>SUMIFS('Faturamento NNE'!$K$2:$K$707,'Faturamento NNE'!$E$2:$E$707,'Infos Relatório'!$B$406,'Faturamento NNE'!$F$2:$F$707,'Infos Relatório'!$B450,'Faturamento NNE'!$AA$2:$AA$707,'Infos Relatório'!AA$1)</f>
        <v>0</v>
      </c>
      <c r="AD450" s="546">
        <f>SUMIFS('Faturamento NNE'!$P$2:$P$707,'Faturamento NNE'!$E$2:$E$707,'Infos Relatório'!$B$406,'Faturamento NNE'!$F$2:$F$707,'Infos Relatório'!$B450,'Faturamento NNE'!$AA$2:$AA$707,'Infos Relatório'!AA$1,'Faturamento NNE'!$U$2:$U$707,"Sim")+SUMIFS('Faturamento NNE'!$Q$2:$Q$707,'Faturamento NNE'!$E$2:$E$707,'Infos Relatório'!$B$406,'Faturamento NNE'!$F$2:$F$707,'Infos Relatório'!$B450,'Faturamento NNE'!$AA$2:$AA$707,'Infos Relatório'!AA$1,'Faturamento NNE'!$U$2:$U$707,"Sim")</f>
        <v>0</v>
      </c>
      <c r="AE450" s="227" t="e">
        <f t="shared" si="148"/>
        <v>#DIV/0!</v>
      </c>
      <c r="AF450" s="545">
        <f>SUMIFS('Faturamento NNE'!$I$2:$I$707,'Faturamento NNE'!$E$2:$E$707,'Infos Relatório'!$B$406,'Faturamento NNE'!$F$2:$F$707,'Infos Relatório'!$B450,'Faturamento NNE'!$AA$2:$AA$707,'Infos Relatório'!AA$1)</f>
        <v>0</v>
      </c>
      <c r="AG450" s="541">
        <f>COUNTIFS('Faturamento NNE'!$E$2:$E$707,'Infos Relatório'!$B$406,'Faturamento NNE'!$F$2:$F$707,'Infos Relatório'!$B450,'Faturamento NNE'!$AA$2:$AA$707,'Infos Relatório'!AG$1)</f>
        <v>0</v>
      </c>
      <c r="AH450" s="542">
        <f>SUMIFS('Faturamento NNE'!$H$2:$H$707,'Faturamento NNE'!$E$2:$E$707,'Infos Relatório'!$B$406,'Faturamento NNE'!$F$2:$F$707,'Infos Relatório'!$B450,'Faturamento NNE'!$AA$2:$AA$707,'Infos Relatório'!AG$1)</f>
        <v>0</v>
      </c>
      <c r="AI450" s="542">
        <f>SUMIFS('Faturamento NNE'!$K$2:$K$707,'Faturamento NNE'!$E$2:$E$707,'Infos Relatório'!$B$406,'Faturamento NNE'!$F$2:$F$707,'Infos Relatório'!$B450,'Faturamento NNE'!$AA$2:$AA$707,'Infos Relatório'!AG$1)</f>
        <v>0</v>
      </c>
      <c r="AJ450" s="546">
        <f>SUMIFS('Faturamento NNE'!$P$2:$P$707,'Faturamento NNE'!$E$2:$E$707,'Infos Relatório'!$B$406,'Faturamento NNE'!$F$2:$F$707,'Infos Relatório'!$B450,'Faturamento NNE'!$AA$2:$AA$707,'Infos Relatório'!AG$1,'Faturamento NNE'!$U$2:$U$707,"Sim")+SUMIFS('Faturamento NNE'!$Q$2:$Q$707,'Faturamento NNE'!$E$2:$E$707,'Infos Relatório'!$B$406,'Faturamento NNE'!$F$2:$F$707,'Infos Relatório'!$B450,'Faturamento NNE'!$AA$2:$AA$707,'Infos Relatório'!AG$1,'Faturamento NNE'!$U$2:$U$707,"Sim")</f>
        <v>0</v>
      </c>
      <c r="AK450" s="227" t="e">
        <f t="shared" si="149"/>
        <v>#DIV/0!</v>
      </c>
      <c r="AL450" s="545">
        <f>SUMIFS('Faturamento NNE'!$I$2:$I$707,'Faturamento NNE'!$E$2:$E$707,'Infos Relatório'!$B$406,'Faturamento NNE'!$F$2:$F$707,'Infos Relatório'!$B450,'Faturamento NNE'!$AA$2:$AA$707,'Infos Relatório'!AG$1)</f>
        <v>0</v>
      </c>
      <c r="AM450" s="541">
        <f>COUNTIFS('Faturamento NNE'!$E$2:$E$707,'Infos Relatório'!$B$406,'Faturamento NNE'!$F$2:$F$707,'Infos Relatório'!$B450,'Faturamento NNE'!$AA$2:$AA$707,'Infos Relatório'!AM$1)</f>
        <v>0</v>
      </c>
      <c r="AN450" s="542">
        <f>SUMIFS('Faturamento NNE'!$H$2:$H$707,'Faturamento NNE'!$E$2:$E$707,'Infos Relatório'!$B$406,'Faturamento NNE'!$F$2:$F$707,'Infos Relatório'!$B450,'Faturamento NNE'!$AA$2:$AA$707,'Infos Relatório'!AM$1)</f>
        <v>0</v>
      </c>
      <c r="AO450" s="542">
        <f>SUMIFS('Faturamento NNE'!$K$2:$K$707,'Faturamento NNE'!$E$2:$E$707,'Infos Relatório'!$B$406,'Faturamento NNE'!$F$2:$F$707,'Infos Relatório'!$B450,'Faturamento NNE'!$AA$2:$AA$707,'Infos Relatório'!AM$1)</f>
        <v>0</v>
      </c>
      <c r="AP450" s="546">
        <f>SUMIFS('Faturamento NNE'!$P$2:$P$707,'Faturamento NNE'!$E$2:$E$707,'Infos Relatório'!$B$406,'Faturamento NNE'!$F$2:$F$707,'Infos Relatório'!$B450,'Faturamento NNE'!$AA$2:$AA$707,'Infos Relatório'!AM$1,'Faturamento NNE'!$U$2:$U$707,"Sim")+SUMIFS('Faturamento NNE'!$Q$2:$Q$707,'Faturamento NNE'!$E$2:$E$707,'Infos Relatório'!$B$406,'Faturamento NNE'!$F$2:$F$707,'Infos Relatório'!$B450,'Faturamento NNE'!$AA$2:$AA$707,'Infos Relatório'!AM$1,'Faturamento NNE'!$U$2:$U$707,"Sim")</f>
        <v>0</v>
      </c>
      <c r="AQ450" s="227" t="e">
        <f t="shared" si="150"/>
        <v>#DIV/0!</v>
      </c>
      <c r="AR450" s="545">
        <f>SUMIFS('Faturamento NNE'!$I$2:$I$707,'Faturamento NNE'!$E$2:$E$707,'Infos Relatório'!$B$406,'Faturamento NNE'!$F$2:$F$707,'Infos Relatório'!$B450,'Faturamento NNE'!$AA$2:$AA$707,'Infos Relatório'!AM$1)</f>
        <v>0</v>
      </c>
      <c r="AS450" s="541">
        <f>COUNTIFS('Faturamento NNE'!$E$2:$E$707,'Infos Relatório'!$B$406,'Faturamento NNE'!$F$2:$F$707,'Infos Relatório'!$B450,'Faturamento NNE'!$AA$2:$AA$707,'Infos Relatório'!AS$1)</f>
        <v>0</v>
      </c>
      <c r="AT450" s="542">
        <f>SUMIFS('Faturamento NNE'!$H$2:$H$707,'Faturamento NNE'!$E$2:$E$707,'Infos Relatório'!$B$406,'Faturamento NNE'!$F$2:$F$707,'Infos Relatório'!$B450,'Faturamento NNE'!$AA$2:$AA$707,'Infos Relatório'!AS$1)</f>
        <v>0</v>
      </c>
      <c r="AU450" s="542">
        <f>SUMIFS('Faturamento NNE'!$K$2:$K$707,'Faturamento NNE'!$E$2:$E$707,'Infos Relatório'!$B$406,'Faturamento NNE'!$F$2:$F$707,'Infos Relatório'!$B450,'Faturamento NNE'!$AA$2:$AA$707,'Infos Relatório'!AS$1)</f>
        <v>0</v>
      </c>
      <c r="AV450" s="546">
        <f>SUMIFS('Faturamento NNE'!$P$2:$P$707,'Faturamento NNE'!$E$2:$E$707,'Infos Relatório'!$B$406,'Faturamento NNE'!$F$2:$F$707,'Infos Relatório'!$B450,'Faturamento NNE'!$AA$2:$AA$707,'Infos Relatório'!AS$1,'Faturamento NNE'!$U$2:$U$707,"Sim")+SUMIFS('Faturamento NNE'!$Q$2:$Q$707,'Faturamento NNE'!$E$2:$E$707,'Infos Relatório'!$B$406,'Faturamento NNE'!$F$2:$F$707,'Infos Relatório'!$B450,'Faturamento NNE'!$AA$2:$AA$707,'Infos Relatório'!AS$1,'Faturamento NNE'!$U$2:$U$707,"Sim")</f>
        <v>0</v>
      </c>
      <c r="AW450" s="227" t="e">
        <f t="shared" si="151"/>
        <v>#DIV/0!</v>
      </c>
      <c r="AX450" s="545">
        <f>SUMIFS('Faturamento NNE'!$I$2:$I$707,'Faturamento NNE'!$E$2:$E$707,'Infos Relatório'!$B$406,'Faturamento NNE'!$F$2:$F$707,'Infos Relatório'!$B450,'Faturamento NNE'!$AA$2:$AA$707,'Infos Relatório'!AS$1)</f>
        <v>0</v>
      </c>
      <c r="AY450" s="541">
        <f>COUNTIFS('Faturamento NNE'!$E$2:$E$707,'Infos Relatório'!$B$406,'Faturamento NNE'!$F$2:$F$707,'Infos Relatório'!$B450,'Faturamento NNE'!$AA$2:$AA$707,'Infos Relatório'!AY$1)</f>
        <v>0</v>
      </c>
      <c r="AZ450" s="542">
        <f>SUMIFS('Faturamento NNE'!$H$2:$H$707,'Faturamento NNE'!$E$2:$E$707,'Infos Relatório'!$B$406,'Faturamento NNE'!$F$2:$F$707,'Infos Relatório'!$B450,'Faturamento NNE'!$AA$2:$AA$707,'Infos Relatório'!AY$1)</f>
        <v>0</v>
      </c>
      <c r="BA450" s="542">
        <f>SUMIFS('Faturamento NNE'!$K$2:$K$707,'Faturamento NNE'!$E$2:$E$707,'Infos Relatório'!$B$406,'Faturamento NNE'!$F$2:$F$707,'Infos Relatório'!$B450,'Faturamento NNE'!$AA$2:$AA$707,'Infos Relatório'!AY$1)</f>
        <v>0</v>
      </c>
      <c r="BB450" s="546">
        <f>SUMIFS('Faturamento NNE'!$P$2:$P$707,'Faturamento NNE'!$E$2:$E$707,'Infos Relatório'!$B$406,'Faturamento NNE'!$F$2:$F$707,'Infos Relatório'!$B450,'Faturamento NNE'!$AA$2:$AA$707,'Infos Relatório'!AY$1,'Faturamento NNE'!$U$2:$U$707,"Sim")+SUMIFS('Faturamento NNE'!$Q$2:$Q$707,'Faturamento NNE'!$E$2:$E$707,'Infos Relatório'!$B$406,'Faturamento NNE'!$F$2:$F$707,'Infos Relatório'!$B450,'Faturamento NNE'!$AA$2:$AA$707,'Infos Relatório'!AY$1,'Faturamento NNE'!$U$2:$U$707,"Sim")</f>
        <v>0</v>
      </c>
      <c r="BC450" s="227" t="e">
        <f t="shared" si="152"/>
        <v>#DIV/0!</v>
      </c>
      <c r="BD450" s="545">
        <f>SUMIFS('Faturamento NNE'!$I$2:$I$707,'Faturamento NNE'!$E$2:$E$707,'Infos Relatório'!$B$406,'Faturamento NNE'!$F$2:$F$707,'Infos Relatório'!$B450,'Faturamento NNE'!$AA$2:$AA$707,'Infos Relatório'!AY$1)</f>
        <v>0</v>
      </c>
      <c r="BE450" s="541">
        <f>COUNTIFS('Faturamento NNE'!$E$2:$E$707,'Infos Relatório'!$B$406,'Faturamento NNE'!$F$2:$F$707,'Infos Relatório'!$B450,'Faturamento NNE'!$AA$2:$AA$707,'Infos Relatório'!BE$1)</f>
        <v>0</v>
      </c>
      <c r="BF450" s="542">
        <f>SUMIFS('Faturamento NNE'!$H$2:$H$707,'Faturamento NNE'!$E$2:$E$707,'Infos Relatório'!$B$406,'Faturamento NNE'!$F$2:$F$707,'Infos Relatório'!$B450,'Faturamento NNE'!$AA$2:$AA$707,'Infos Relatório'!BE$1)</f>
        <v>0</v>
      </c>
      <c r="BG450" s="542">
        <f>SUMIFS('Faturamento NNE'!$K$2:$K$707,'Faturamento NNE'!$E$2:$E$707,'Infos Relatório'!$B$406,'Faturamento NNE'!$F$2:$F$707,'Infos Relatório'!$B450,'Faturamento NNE'!$AA$2:$AA$707,'Infos Relatório'!BE$1)</f>
        <v>0</v>
      </c>
      <c r="BH450" s="546">
        <f>SUMIFS('Faturamento NNE'!$P$2:$P$707,'Faturamento NNE'!$E$2:$E$707,'Infos Relatório'!$B$406,'Faturamento NNE'!$F$2:$F$707,'Infos Relatório'!$B450,'Faturamento NNE'!$AA$2:$AA$707,'Infos Relatório'!BE$1,'Faturamento NNE'!$U$2:$U$707,"Sim")+SUMIFS('Faturamento NNE'!$Q$2:$Q$707,'Faturamento NNE'!$E$2:$E$707,'Infos Relatório'!$B$406,'Faturamento NNE'!$F$2:$F$707,'Infos Relatório'!$B450,'Faturamento NNE'!$AA$2:$AA$707,'Infos Relatório'!BE$1,'Faturamento NNE'!$U$2:$U$707,"Sim")</f>
        <v>0</v>
      </c>
      <c r="BI450" s="227" t="e">
        <f t="shared" si="153"/>
        <v>#DIV/0!</v>
      </c>
      <c r="BJ450" s="545">
        <f>SUMIFS('Faturamento NNE'!$I$2:$I$707,'Faturamento NNE'!$E$2:$E$707,'Infos Relatório'!$B$406,'Faturamento NNE'!$F$2:$F$707,'Infos Relatório'!$B450,'Faturamento NNE'!$AA$2:$AA$707,'Infos Relatório'!BE$1)</f>
        <v>0</v>
      </c>
      <c r="BK450" s="541">
        <f>COUNTIFS('Faturamento NNE'!$E$2:$E$707,'Infos Relatório'!$B$406,'Faturamento NNE'!$F$2:$F$707,'Infos Relatório'!$B450,'Faturamento NNE'!$AA$2:$AA$707,'Infos Relatório'!BK$1)</f>
        <v>0</v>
      </c>
      <c r="BL450" s="542">
        <f>SUMIFS('Faturamento NNE'!$H$2:$H$707,'Faturamento NNE'!$E$2:$E$707,'Infos Relatório'!$B$406,'Faturamento NNE'!$F$2:$F$707,'Infos Relatório'!$B450,'Faturamento NNE'!$AA$2:$AA$707,'Infos Relatório'!BK$1)</f>
        <v>0</v>
      </c>
      <c r="BM450" s="542">
        <f>SUMIFS('Faturamento NNE'!$K$2:$K$707,'Faturamento NNE'!$E$2:$E$707,'Infos Relatório'!$B$406,'Faturamento NNE'!$F$2:$F$707,'Infos Relatório'!$B450,'Faturamento NNE'!$AA$2:$AA$707,'Infos Relatório'!BK$1)</f>
        <v>0</v>
      </c>
      <c r="BN450" s="546">
        <f>SUMIFS('Faturamento NNE'!$P$2:$P$707,'Faturamento NNE'!$E$2:$E$707,'Infos Relatório'!$B$406,'Faturamento NNE'!$F$2:$F$707,'Infos Relatório'!$B450,'Faturamento NNE'!$AA$2:$AA$707,'Infos Relatório'!BK$1,'Faturamento NNE'!$U$2:$U$707,"Sim")+SUMIFS('Faturamento NNE'!$Q$2:$Q$707,'Faturamento NNE'!$E$2:$E$707,'Infos Relatório'!$B$406,'Faturamento NNE'!$F$2:$F$707,'Infos Relatório'!$B450,'Faturamento NNE'!$AA$2:$AA$707,'Infos Relatório'!BK$1,'Faturamento NNE'!$U$2:$U$707,"Sim")</f>
        <v>0</v>
      </c>
      <c r="BO450" s="227" t="e">
        <f t="shared" si="154"/>
        <v>#DIV/0!</v>
      </c>
      <c r="BP450" s="545">
        <f>SUMIFS('Faturamento NNE'!$I$2:$I$707,'Faturamento NNE'!$E$2:$E$707,'Infos Relatório'!$B$406,'Faturamento NNE'!$F$2:$F$707,'Infos Relatório'!$B450,'Faturamento NNE'!$AA$2:$AA$707,'Infos Relatório'!BK$1)</f>
        <v>0</v>
      </c>
      <c r="BQ450" s="541">
        <f>COUNTIFS('Faturamento NNE'!$E$2:$E$707,'Infos Relatório'!$B$406,'Faturamento NNE'!$F$2:$F$707,'Infos Relatório'!$B450,'Faturamento NNE'!$AA$2:$AA$707,'Infos Relatório'!BQ$1)</f>
        <v>0</v>
      </c>
      <c r="BR450" s="542">
        <f>SUMIFS('Faturamento NNE'!$H$2:$H$707,'Faturamento NNE'!$E$2:$E$707,'Infos Relatório'!$B$406,'Faturamento NNE'!$F$2:$F$707,'Infos Relatório'!$B450,'Faturamento NNE'!$AA$2:$AA$707,'Infos Relatório'!BQ$1)</f>
        <v>0</v>
      </c>
      <c r="BS450" s="542">
        <f>SUMIFS('Faturamento NNE'!$K$2:$K$707,'Faturamento NNE'!$E$2:$E$707,'Infos Relatório'!$B$406,'Faturamento NNE'!$F$2:$F$707,'Infos Relatório'!$B450,'Faturamento NNE'!$AA$2:$AA$707,'Infos Relatório'!BQ$1)</f>
        <v>0</v>
      </c>
      <c r="BT450" s="546">
        <f>SUMIFS('Faturamento NNE'!$P$2:$P$707,'Faturamento NNE'!$E$2:$E$707,'Infos Relatório'!$B$406,'Faturamento NNE'!$F$2:$F$707,'Infos Relatório'!$B450,'Faturamento NNE'!$AA$2:$AA$707,'Infos Relatório'!BQ$1,'Faturamento NNE'!$U$2:$U$707,"Sim")+SUMIFS('Faturamento NNE'!$Q$2:$Q$707,'Faturamento NNE'!$E$2:$E$707,'Infos Relatório'!$B$406,'Faturamento NNE'!$F$2:$F$707,'Infos Relatório'!$B450,'Faturamento NNE'!$AA$2:$AA$707,'Infos Relatório'!BQ$1,'Faturamento NNE'!$U$2:$U$707,"Sim")</f>
        <v>0</v>
      </c>
      <c r="BU450" s="227" t="e">
        <f t="shared" si="155"/>
        <v>#DIV/0!</v>
      </c>
      <c r="BV450" s="545">
        <f>SUMIFS('Faturamento NNE'!$I$2:$I$707,'Faturamento NNE'!$E$2:$E$707,'Infos Relatório'!$B$406,'Faturamento NNE'!$F$2:$F$707,'Infos Relatório'!$B450,'Faturamento NNE'!$AA$2:$AA$707,'Infos Relatório'!BQ$1)</f>
        <v>0</v>
      </c>
    </row>
    <row r="451" spans="2:74">
      <c r="B451" s="217" t="s">
        <v>174</v>
      </c>
      <c r="C451" s="541">
        <f>COUNTIFS('Faturamento NNE'!$E$2:$E$707,'Infos Relatório'!$B$406,'Faturamento NNE'!$F$2:$F$707,'Infos Relatório'!$B451,'Faturamento NNE'!$AA$2:$AA$707,'Infos Relatório'!C$1)</f>
        <v>0</v>
      </c>
      <c r="D451" s="542">
        <f>SUMIFS('Faturamento NNE'!$H$2:$H$707,'Faturamento NNE'!$E$2:$E$707,'Infos Relatório'!$B$406,'Faturamento NNE'!$F$2:$F$707,'Infos Relatório'!$B451,'Faturamento NNE'!$AA$2:$AA$707,'Infos Relatório'!C$1)</f>
        <v>0</v>
      </c>
      <c r="E451" s="543">
        <f>SUMIFS('Faturamento NNE'!$K$2:$K$707,'Faturamento NNE'!$E$2:$E$707,'Infos Relatório'!$B$406,'Faturamento NNE'!$F$2:$F$707,'Infos Relatório'!$B451,'Faturamento NNE'!$AA$2:$AA$707,'Infos Relatório'!C$1)</f>
        <v>0</v>
      </c>
      <c r="F451" s="544">
        <f>SUMIFS('Faturamento NNE'!$P$2:$P$707,'Faturamento NNE'!$E$2:$E$707,'Infos Relatório'!$B$406,'Faturamento NNE'!$F$2:$F$707,'Infos Relatório'!$B451,'Faturamento NNE'!$AA$2:$AA$707,'Infos Relatório'!C$1,'Faturamento NNE'!$U$2:$U$707,"Sim")+SUMIFS('Faturamento NNE'!$Q$2:$Q$707,'Faturamento NNE'!$E$2:$E$707,'Infos Relatório'!$B$406,'Faturamento NNE'!$F$2:$F$707,'Infos Relatório'!$B451,'Faturamento NNE'!$AA$2:$AA$707,'Infos Relatório'!C$1,'Faturamento NNE'!$U$2:$U$707,"Sim")</f>
        <v>0</v>
      </c>
      <c r="G451" s="283" t="e">
        <f t="shared" si="144"/>
        <v>#DIV/0!</v>
      </c>
      <c r="H451" s="545">
        <f>SUMIFS('Faturamento NNE'!$I$2:$I$707,'Faturamento NNE'!$E$2:$E$707,'Infos Relatório'!$B$406,'Faturamento NNE'!$F$2:$F$707,'Infos Relatório'!$B451,'Faturamento NNE'!$AA$2:$AA$707,'Infos Relatório'!C$1)</f>
        <v>0</v>
      </c>
      <c r="I451" s="541">
        <f>COUNTIFS('Faturamento NNE'!$E$2:$E$707,'Infos Relatório'!$B$406,'Faturamento NNE'!$F$2:$F$707,'Infos Relatório'!$B451,'Faturamento NNE'!$AA$2:$AA$707,'Infos Relatório'!I$1)</f>
        <v>0</v>
      </c>
      <c r="J451" s="542">
        <f>SUMIFS('Faturamento NNE'!$H$2:$H$707,'Faturamento NNE'!$E$2:$E$707,'Infos Relatório'!$B$406,'Faturamento NNE'!$F$2:$F$707,'Infos Relatório'!$B451,'Faturamento NNE'!$AA$2:$AA$707,'Infos Relatório'!I$1)</f>
        <v>0</v>
      </c>
      <c r="K451" s="543">
        <f>SUMIFS('Faturamento NNE'!$K$2:$K$707,'Faturamento NNE'!$E$2:$E$707,'Infos Relatório'!$B$406,'Faturamento NNE'!$F$2:$F$707,'Infos Relatório'!$B451,'Faturamento NNE'!$AA$2:$AA$707,'Infos Relatório'!I$1)</f>
        <v>0</v>
      </c>
      <c r="L451" s="544">
        <f>SUMIFS('Faturamento NNE'!$P$2:$P$707,'Faturamento NNE'!$E$2:$E$707,'Infos Relatório'!$B$406,'Faturamento NNE'!$F$2:$F$707,'Infos Relatório'!$B451,'Faturamento NNE'!$AA$2:$AA$707,'Infos Relatório'!I$1,'Faturamento NNE'!$U$2:$U$707,"Sim")+SUMIFS('Faturamento NNE'!$Q$2:$Q$707,'Faturamento NNE'!$E$2:$E$707,'Infos Relatório'!$B$406,'Faturamento NNE'!$F$2:$F$707,'Infos Relatório'!$B451,'Faturamento NNE'!$AA$2:$AA$707,'Infos Relatório'!I$1,'Faturamento NNE'!$U$2:$U$707,"Sim")</f>
        <v>0</v>
      </c>
      <c r="M451" s="283" t="e">
        <f t="shared" si="145"/>
        <v>#DIV/0!</v>
      </c>
      <c r="N451" s="545">
        <f>SUMIFS('Faturamento NNE'!$I$2:$I$707,'Faturamento NNE'!$E$2:$E$707,'Infos Relatório'!$B$406,'Faturamento NNE'!$F$2:$F$707,'Infos Relatório'!$B451,'Faturamento NNE'!$AA$2:$AA$707,'Infos Relatório'!I$1)</f>
        <v>0</v>
      </c>
      <c r="O451" s="541">
        <f>COUNTIFS('Faturamento NNE'!$E$2:$E$707,'Infos Relatório'!$B$406,'Faturamento NNE'!$F$2:$F$707,'Infos Relatório'!$B451,'Faturamento NNE'!$AA$2:$AA$707,'Infos Relatório'!O$1)</f>
        <v>0</v>
      </c>
      <c r="P451" s="542">
        <f>SUMIFS('Faturamento NNE'!$H$2:$H$707,'Faturamento NNE'!$E$2:$E$707,'Infos Relatório'!$B$406,'Faturamento NNE'!$F$2:$F$707,'Infos Relatório'!$B451,'Faturamento NNE'!$AA$2:$AA$707,'Infos Relatório'!O$1)</f>
        <v>0</v>
      </c>
      <c r="Q451" s="542">
        <f>SUMIFS('Faturamento NNE'!$K$2:$K$707,'Faturamento NNE'!$E$2:$E$707,'Infos Relatório'!$B$406,'Faturamento NNE'!$F$2:$F$707,'Infos Relatório'!$B451,'Faturamento NNE'!$AA$2:$AA$707,'Infos Relatório'!O$1)</f>
        <v>0</v>
      </c>
      <c r="R451" s="546">
        <f>SUMIFS('Faturamento NNE'!$P$2:$P$707,'Faturamento NNE'!$E$2:$E$707,'Infos Relatório'!$B$406,'Faturamento NNE'!$F$2:$F$707,'Infos Relatório'!$B451,'Faturamento NNE'!$AA$2:$AA$707,'Infos Relatório'!O$1,'Faturamento NNE'!$U$2:$U$707,"Sim")+SUMIFS('Faturamento NNE'!$Q$2:$Q$707,'Faturamento NNE'!$E$2:$E$707,'Infos Relatório'!$B$406,'Faturamento NNE'!$F$2:$F$707,'Infos Relatório'!$B451,'Faturamento NNE'!$AA$2:$AA$707,'Infos Relatório'!O$1,'Faturamento NNE'!$U$2:$U$707,"Sim")</f>
        <v>0</v>
      </c>
      <c r="S451" s="227" t="e">
        <f t="shared" si="146"/>
        <v>#DIV/0!</v>
      </c>
      <c r="T451" s="545">
        <f>SUMIFS('Faturamento NNE'!$I$2:$I$707,'Faturamento NNE'!$E$2:$E$707,'Infos Relatório'!$B$406,'Faturamento NNE'!$F$2:$F$707,'Infos Relatório'!$B451,'Faturamento NNE'!$AA$2:$AA$707,'Infos Relatório'!O$1)</f>
        <v>0</v>
      </c>
      <c r="U451" s="541">
        <f>COUNTIFS('Faturamento NNE'!$E$2:$E$707,'Infos Relatório'!$B$406,'Faturamento NNE'!$F$2:$F$707,'Infos Relatório'!$B451,'Faturamento NNE'!$AA$2:$AA$707,'Infos Relatório'!U$1)</f>
        <v>0</v>
      </c>
      <c r="V451" s="542">
        <f>SUMIFS('Faturamento NNE'!$H$2:$H$707,'Faturamento NNE'!$E$2:$E$707,'Infos Relatório'!$B$406,'Faturamento NNE'!$F$2:$F$707,'Infos Relatório'!$B451,'Faturamento NNE'!$AA$2:$AA$707,'Infos Relatório'!U$1)</f>
        <v>0</v>
      </c>
      <c r="W451" s="542">
        <f>SUMIFS('Faturamento NNE'!$K$2:$K$707,'Faturamento NNE'!$E$2:$E$707,'Infos Relatório'!$B$406,'Faturamento NNE'!$F$2:$F$707,'Infos Relatório'!$B451,'Faturamento NNE'!$AA$2:$AA$707,'Infos Relatório'!U$1)</f>
        <v>0</v>
      </c>
      <c r="X451" s="546">
        <f>SUMIFS('Faturamento NNE'!$P$2:$P$707,'Faturamento NNE'!$E$2:$E$707,'Infos Relatório'!$B$406,'Faturamento NNE'!$F$2:$F$707,'Infos Relatório'!$B451,'Faturamento NNE'!$AA$2:$AA$707,'Infos Relatório'!U$1,'Faturamento NNE'!$U$2:$U$707,"Sim")+SUMIFS('Faturamento NNE'!$Q$2:$Q$707,'Faturamento NNE'!$E$2:$E$707,'Infos Relatório'!$B$406,'Faturamento NNE'!$F$2:$F$707,'Infos Relatório'!$B451,'Faturamento NNE'!$AA$2:$AA$707,'Infos Relatório'!U$1,'Faturamento NNE'!$U$2:$U$707,"Sim")</f>
        <v>0</v>
      </c>
      <c r="Y451" s="227" t="e">
        <f t="shared" si="147"/>
        <v>#DIV/0!</v>
      </c>
      <c r="Z451" s="545">
        <f>SUMIFS('Faturamento NNE'!$I$2:$I$707,'Faturamento NNE'!$E$2:$E$707,'Infos Relatório'!$B$406,'Faturamento NNE'!$F$2:$F$707,'Infos Relatório'!$B451,'Faturamento NNE'!$AA$2:$AA$707,'Infos Relatório'!U$1)</f>
        <v>0</v>
      </c>
      <c r="AA451" s="541">
        <f>COUNTIFS('Faturamento NNE'!$E$2:$E$707,'Infos Relatório'!$B$406,'Faturamento NNE'!$F$2:$F$707,'Infos Relatório'!$B451,'Faturamento NNE'!$AA$2:$AA$707,'Infos Relatório'!AA$1)</f>
        <v>0</v>
      </c>
      <c r="AB451" s="542">
        <f>SUMIFS('Faturamento NNE'!$H$2:$H$707,'Faturamento NNE'!$E$2:$E$707,'Infos Relatório'!$B$406,'Faturamento NNE'!$F$2:$F$707,'Infos Relatório'!$B451,'Faturamento NNE'!$AA$2:$AA$707,'Infos Relatório'!AA$1)</f>
        <v>0</v>
      </c>
      <c r="AC451" s="542">
        <f>SUMIFS('Faturamento NNE'!$K$2:$K$707,'Faturamento NNE'!$E$2:$E$707,'Infos Relatório'!$B$406,'Faturamento NNE'!$F$2:$F$707,'Infos Relatório'!$B451,'Faturamento NNE'!$AA$2:$AA$707,'Infos Relatório'!AA$1)</f>
        <v>0</v>
      </c>
      <c r="AD451" s="546">
        <f>SUMIFS('Faturamento NNE'!$P$2:$P$707,'Faturamento NNE'!$E$2:$E$707,'Infos Relatório'!$B$406,'Faturamento NNE'!$F$2:$F$707,'Infos Relatório'!$B451,'Faturamento NNE'!$AA$2:$AA$707,'Infos Relatório'!AA$1,'Faturamento NNE'!$U$2:$U$707,"Sim")+SUMIFS('Faturamento NNE'!$Q$2:$Q$707,'Faturamento NNE'!$E$2:$E$707,'Infos Relatório'!$B$406,'Faturamento NNE'!$F$2:$F$707,'Infos Relatório'!$B451,'Faturamento NNE'!$AA$2:$AA$707,'Infos Relatório'!AA$1,'Faturamento NNE'!$U$2:$U$707,"Sim")</f>
        <v>0</v>
      </c>
      <c r="AE451" s="227" t="e">
        <f t="shared" si="148"/>
        <v>#DIV/0!</v>
      </c>
      <c r="AF451" s="545">
        <f>SUMIFS('Faturamento NNE'!$I$2:$I$707,'Faturamento NNE'!$E$2:$E$707,'Infos Relatório'!$B$406,'Faturamento NNE'!$F$2:$F$707,'Infos Relatório'!$B451,'Faturamento NNE'!$AA$2:$AA$707,'Infos Relatório'!AA$1)</f>
        <v>0</v>
      </c>
      <c r="AG451" s="541">
        <f>COUNTIFS('Faturamento NNE'!$E$2:$E$707,'Infos Relatório'!$B$406,'Faturamento NNE'!$F$2:$F$707,'Infos Relatório'!$B451,'Faturamento NNE'!$AA$2:$AA$707,'Infos Relatório'!AG$1)</f>
        <v>0</v>
      </c>
      <c r="AH451" s="542">
        <f>SUMIFS('Faturamento NNE'!$H$2:$H$707,'Faturamento NNE'!$E$2:$E$707,'Infos Relatório'!$B$406,'Faturamento NNE'!$F$2:$F$707,'Infos Relatório'!$B451,'Faturamento NNE'!$AA$2:$AA$707,'Infos Relatório'!AG$1)</f>
        <v>0</v>
      </c>
      <c r="AI451" s="542">
        <f>SUMIFS('Faturamento NNE'!$K$2:$K$707,'Faturamento NNE'!$E$2:$E$707,'Infos Relatório'!$B$406,'Faturamento NNE'!$F$2:$F$707,'Infos Relatório'!$B451,'Faturamento NNE'!$AA$2:$AA$707,'Infos Relatório'!AG$1)</f>
        <v>0</v>
      </c>
      <c r="AJ451" s="546">
        <f>SUMIFS('Faturamento NNE'!$P$2:$P$707,'Faturamento NNE'!$E$2:$E$707,'Infos Relatório'!$B$406,'Faturamento NNE'!$F$2:$F$707,'Infos Relatório'!$B451,'Faturamento NNE'!$AA$2:$AA$707,'Infos Relatório'!AG$1,'Faturamento NNE'!$U$2:$U$707,"Sim")+SUMIFS('Faturamento NNE'!$Q$2:$Q$707,'Faturamento NNE'!$E$2:$E$707,'Infos Relatório'!$B$406,'Faturamento NNE'!$F$2:$F$707,'Infos Relatório'!$B451,'Faturamento NNE'!$AA$2:$AA$707,'Infos Relatório'!AG$1,'Faturamento NNE'!$U$2:$U$707,"Sim")</f>
        <v>0</v>
      </c>
      <c r="AK451" s="227" t="e">
        <f t="shared" si="149"/>
        <v>#DIV/0!</v>
      </c>
      <c r="AL451" s="545">
        <f>SUMIFS('Faturamento NNE'!$I$2:$I$707,'Faturamento NNE'!$E$2:$E$707,'Infos Relatório'!$B$406,'Faturamento NNE'!$F$2:$F$707,'Infos Relatório'!$B451,'Faturamento NNE'!$AA$2:$AA$707,'Infos Relatório'!AG$1)</f>
        <v>0</v>
      </c>
      <c r="AM451" s="541">
        <f>COUNTIFS('Faturamento NNE'!$E$2:$E$707,'Infos Relatório'!$B$406,'Faturamento NNE'!$F$2:$F$707,'Infos Relatório'!$B451,'Faturamento NNE'!$AA$2:$AA$707,'Infos Relatório'!AM$1)</f>
        <v>0</v>
      </c>
      <c r="AN451" s="542">
        <f>SUMIFS('Faturamento NNE'!$H$2:$H$707,'Faturamento NNE'!$E$2:$E$707,'Infos Relatório'!$B$406,'Faturamento NNE'!$F$2:$F$707,'Infos Relatório'!$B451,'Faturamento NNE'!$AA$2:$AA$707,'Infos Relatório'!AM$1)</f>
        <v>0</v>
      </c>
      <c r="AO451" s="542">
        <f>SUMIFS('Faturamento NNE'!$K$2:$K$707,'Faturamento NNE'!$E$2:$E$707,'Infos Relatório'!$B$406,'Faturamento NNE'!$F$2:$F$707,'Infos Relatório'!$B451,'Faturamento NNE'!$AA$2:$AA$707,'Infos Relatório'!AM$1)</f>
        <v>0</v>
      </c>
      <c r="AP451" s="546">
        <f>SUMIFS('Faturamento NNE'!$P$2:$P$707,'Faturamento NNE'!$E$2:$E$707,'Infos Relatório'!$B$406,'Faturamento NNE'!$F$2:$F$707,'Infos Relatório'!$B451,'Faturamento NNE'!$AA$2:$AA$707,'Infos Relatório'!AM$1,'Faturamento NNE'!$U$2:$U$707,"Sim")+SUMIFS('Faturamento NNE'!$Q$2:$Q$707,'Faturamento NNE'!$E$2:$E$707,'Infos Relatório'!$B$406,'Faturamento NNE'!$F$2:$F$707,'Infos Relatório'!$B451,'Faturamento NNE'!$AA$2:$AA$707,'Infos Relatório'!AM$1,'Faturamento NNE'!$U$2:$U$707,"Sim")</f>
        <v>0</v>
      </c>
      <c r="AQ451" s="227" t="e">
        <f t="shared" si="150"/>
        <v>#DIV/0!</v>
      </c>
      <c r="AR451" s="545">
        <f>SUMIFS('Faturamento NNE'!$I$2:$I$707,'Faturamento NNE'!$E$2:$E$707,'Infos Relatório'!$B$406,'Faturamento NNE'!$F$2:$F$707,'Infos Relatório'!$B451,'Faturamento NNE'!$AA$2:$AA$707,'Infos Relatório'!AM$1)</f>
        <v>0</v>
      </c>
      <c r="AS451" s="541">
        <f>COUNTIFS('Faturamento NNE'!$E$2:$E$707,'Infos Relatório'!$B$406,'Faturamento NNE'!$F$2:$F$707,'Infos Relatório'!$B451,'Faturamento NNE'!$AA$2:$AA$707,'Infos Relatório'!AS$1)</f>
        <v>0</v>
      </c>
      <c r="AT451" s="542">
        <f>SUMIFS('Faturamento NNE'!$H$2:$H$707,'Faturamento NNE'!$E$2:$E$707,'Infos Relatório'!$B$406,'Faturamento NNE'!$F$2:$F$707,'Infos Relatório'!$B451,'Faturamento NNE'!$AA$2:$AA$707,'Infos Relatório'!AS$1)</f>
        <v>0</v>
      </c>
      <c r="AU451" s="542">
        <f>SUMIFS('Faturamento NNE'!$K$2:$K$707,'Faturamento NNE'!$E$2:$E$707,'Infos Relatório'!$B$406,'Faturamento NNE'!$F$2:$F$707,'Infos Relatório'!$B451,'Faturamento NNE'!$AA$2:$AA$707,'Infos Relatório'!AS$1)</f>
        <v>0</v>
      </c>
      <c r="AV451" s="546">
        <f>SUMIFS('Faturamento NNE'!$P$2:$P$707,'Faturamento NNE'!$E$2:$E$707,'Infos Relatório'!$B$406,'Faturamento NNE'!$F$2:$F$707,'Infos Relatório'!$B451,'Faturamento NNE'!$AA$2:$AA$707,'Infos Relatório'!AS$1,'Faturamento NNE'!$U$2:$U$707,"Sim")+SUMIFS('Faturamento NNE'!$Q$2:$Q$707,'Faturamento NNE'!$E$2:$E$707,'Infos Relatório'!$B$406,'Faturamento NNE'!$F$2:$F$707,'Infos Relatório'!$B451,'Faturamento NNE'!$AA$2:$AA$707,'Infos Relatório'!AS$1,'Faturamento NNE'!$U$2:$U$707,"Sim")</f>
        <v>0</v>
      </c>
      <c r="AW451" s="227" t="e">
        <f t="shared" si="151"/>
        <v>#DIV/0!</v>
      </c>
      <c r="AX451" s="545">
        <f>SUMIFS('Faturamento NNE'!$I$2:$I$707,'Faturamento NNE'!$E$2:$E$707,'Infos Relatório'!$B$406,'Faturamento NNE'!$F$2:$F$707,'Infos Relatório'!$B451,'Faturamento NNE'!$AA$2:$AA$707,'Infos Relatório'!AS$1)</f>
        <v>0</v>
      </c>
      <c r="AY451" s="541">
        <f>COUNTIFS('Faturamento NNE'!$E$2:$E$707,'Infos Relatório'!$B$406,'Faturamento NNE'!$F$2:$F$707,'Infos Relatório'!$B451,'Faturamento NNE'!$AA$2:$AA$707,'Infos Relatório'!AY$1)</f>
        <v>0</v>
      </c>
      <c r="AZ451" s="542">
        <f>SUMIFS('Faturamento NNE'!$H$2:$H$707,'Faturamento NNE'!$E$2:$E$707,'Infos Relatório'!$B$406,'Faturamento NNE'!$F$2:$F$707,'Infos Relatório'!$B451,'Faturamento NNE'!$AA$2:$AA$707,'Infos Relatório'!AY$1)</f>
        <v>0</v>
      </c>
      <c r="BA451" s="542">
        <f>SUMIFS('Faturamento NNE'!$K$2:$K$707,'Faturamento NNE'!$E$2:$E$707,'Infos Relatório'!$B$406,'Faturamento NNE'!$F$2:$F$707,'Infos Relatório'!$B451,'Faturamento NNE'!$AA$2:$AA$707,'Infos Relatório'!AY$1)</f>
        <v>0</v>
      </c>
      <c r="BB451" s="546">
        <f>SUMIFS('Faturamento NNE'!$P$2:$P$707,'Faturamento NNE'!$E$2:$E$707,'Infos Relatório'!$B$406,'Faturamento NNE'!$F$2:$F$707,'Infos Relatório'!$B451,'Faturamento NNE'!$AA$2:$AA$707,'Infos Relatório'!AY$1,'Faturamento NNE'!$U$2:$U$707,"Sim")+SUMIFS('Faturamento NNE'!$Q$2:$Q$707,'Faturamento NNE'!$E$2:$E$707,'Infos Relatório'!$B$406,'Faturamento NNE'!$F$2:$F$707,'Infos Relatório'!$B451,'Faturamento NNE'!$AA$2:$AA$707,'Infos Relatório'!AY$1,'Faturamento NNE'!$U$2:$U$707,"Sim")</f>
        <v>0</v>
      </c>
      <c r="BC451" s="227" t="e">
        <f t="shared" si="152"/>
        <v>#DIV/0!</v>
      </c>
      <c r="BD451" s="545">
        <f>SUMIFS('Faturamento NNE'!$I$2:$I$707,'Faturamento NNE'!$E$2:$E$707,'Infos Relatório'!$B$406,'Faturamento NNE'!$F$2:$F$707,'Infos Relatório'!$B451,'Faturamento NNE'!$AA$2:$AA$707,'Infos Relatório'!AY$1)</f>
        <v>0</v>
      </c>
      <c r="BE451" s="541">
        <f>COUNTIFS('Faturamento NNE'!$E$2:$E$707,'Infos Relatório'!$B$406,'Faturamento NNE'!$F$2:$F$707,'Infos Relatório'!$B451,'Faturamento NNE'!$AA$2:$AA$707,'Infos Relatório'!BE$1)</f>
        <v>0</v>
      </c>
      <c r="BF451" s="542">
        <f>SUMIFS('Faturamento NNE'!$H$2:$H$707,'Faturamento NNE'!$E$2:$E$707,'Infos Relatório'!$B$406,'Faturamento NNE'!$F$2:$F$707,'Infos Relatório'!$B451,'Faturamento NNE'!$AA$2:$AA$707,'Infos Relatório'!BE$1)</f>
        <v>0</v>
      </c>
      <c r="BG451" s="542">
        <f>SUMIFS('Faturamento NNE'!$K$2:$K$707,'Faturamento NNE'!$E$2:$E$707,'Infos Relatório'!$B$406,'Faturamento NNE'!$F$2:$F$707,'Infos Relatório'!$B451,'Faturamento NNE'!$AA$2:$AA$707,'Infos Relatório'!BE$1)</f>
        <v>0</v>
      </c>
      <c r="BH451" s="546">
        <f>SUMIFS('Faturamento NNE'!$P$2:$P$707,'Faturamento NNE'!$E$2:$E$707,'Infos Relatório'!$B$406,'Faturamento NNE'!$F$2:$F$707,'Infos Relatório'!$B451,'Faturamento NNE'!$AA$2:$AA$707,'Infos Relatório'!BE$1,'Faturamento NNE'!$U$2:$U$707,"Sim")+SUMIFS('Faturamento NNE'!$Q$2:$Q$707,'Faturamento NNE'!$E$2:$E$707,'Infos Relatório'!$B$406,'Faturamento NNE'!$F$2:$F$707,'Infos Relatório'!$B451,'Faturamento NNE'!$AA$2:$AA$707,'Infos Relatório'!BE$1,'Faturamento NNE'!$U$2:$U$707,"Sim")</f>
        <v>0</v>
      </c>
      <c r="BI451" s="227" t="e">
        <f t="shared" si="153"/>
        <v>#DIV/0!</v>
      </c>
      <c r="BJ451" s="545">
        <f>SUMIFS('Faturamento NNE'!$I$2:$I$707,'Faturamento NNE'!$E$2:$E$707,'Infos Relatório'!$B$406,'Faturamento NNE'!$F$2:$F$707,'Infos Relatório'!$B451,'Faturamento NNE'!$AA$2:$AA$707,'Infos Relatório'!BE$1)</f>
        <v>0</v>
      </c>
      <c r="BK451" s="541">
        <f>COUNTIFS('Faturamento NNE'!$E$2:$E$707,'Infos Relatório'!$B$406,'Faturamento NNE'!$F$2:$F$707,'Infos Relatório'!$B451,'Faturamento NNE'!$AA$2:$AA$707,'Infos Relatório'!BK$1)</f>
        <v>0</v>
      </c>
      <c r="BL451" s="542">
        <f>SUMIFS('Faturamento NNE'!$H$2:$H$707,'Faturamento NNE'!$E$2:$E$707,'Infos Relatório'!$B$406,'Faturamento NNE'!$F$2:$F$707,'Infos Relatório'!$B451,'Faturamento NNE'!$AA$2:$AA$707,'Infos Relatório'!BK$1)</f>
        <v>0</v>
      </c>
      <c r="BM451" s="542">
        <f>SUMIFS('Faturamento NNE'!$K$2:$K$707,'Faturamento NNE'!$E$2:$E$707,'Infos Relatório'!$B$406,'Faturamento NNE'!$F$2:$F$707,'Infos Relatório'!$B451,'Faturamento NNE'!$AA$2:$AA$707,'Infos Relatório'!BK$1)</f>
        <v>0</v>
      </c>
      <c r="BN451" s="546">
        <f>SUMIFS('Faturamento NNE'!$P$2:$P$707,'Faturamento NNE'!$E$2:$E$707,'Infos Relatório'!$B$406,'Faturamento NNE'!$F$2:$F$707,'Infos Relatório'!$B451,'Faturamento NNE'!$AA$2:$AA$707,'Infos Relatório'!BK$1,'Faturamento NNE'!$U$2:$U$707,"Sim")+SUMIFS('Faturamento NNE'!$Q$2:$Q$707,'Faturamento NNE'!$E$2:$E$707,'Infos Relatório'!$B$406,'Faturamento NNE'!$F$2:$F$707,'Infos Relatório'!$B451,'Faturamento NNE'!$AA$2:$AA$707,'Infos Relatório'!BK$1,'Faturamento NNE'!$U$2:$U$707,"Sim")</f>
        <v>0</v>
      </c>
      <c r="BO451" s="227" t="e">
        <f t="shared" si="154"/>
        <v>#DIV/0!</v>
      </c>
      <c r="BP451" s="545">
        <f>SUMIFS('Faturamento NNE'!$I$2:$I$707,'Faturamento NNE'!$E$2:$E$707,'Infos Relatório'!$B$406,'Faturamento NNE'!$F$2:$F$707,'Infos Relatório'!$B451,'Faturamento NNE'!$AA$2:$AA$707,'Infos Relatório'!BK$1)</f>
        <v>0</v>
      </c>
      <c r="BQ451" s="541">
        <f>COUNTIFS('Faturamento NNE'!$E$2:$E$707,'Infos Relatório'!$B$406,'Faturamento NNE'!$F$2:$F$707,'Infos Relatório'!$B451,'Faturamento NNE'!$AA$2:$AA$707,'Infos Relatório'!BQ$1)</f>
        <v>0</v>
      </c>
      <c r="BR451" s="542">
        <f>SUMIFS('Faturamento NNE'!$H$2:$H$707,'Faturamento NNE'!$E$2:$E$707,'Infos Relatório'!$B$406,'Faturamento NNE'!$F$2:$F$707,'Infos Relatório'!$B451,'Faturamento NNE'!$AA$2:$AA$707,'Infos Relatório'!BQ$1)</f>
        <v>0</v>
      </c>
      <c r="BS451" s="542">
        <f>SUMIFS('Faturamento NNE'!$K$2:$K$707,'Faturamento NNE'!$E$2:$E$707,'Infos Relatório'!$B$406,'Faturamento NNE'!$F$2:$F$707,'Infos Relatório'!$B451,'Faturamento NNE'!$AA$2:$AA$707,'Infos Relatório'!BQ$1)</f>
        <v>0</v>
      </c>
      <c r="BT451" s="546">
        <f>SUMIFS('Faturamento NNE'!$P$2:$P$707,'Faturamento NNE'!$E$2:$E$707,'Infos Relatório'!$B$406,'Faturamento NNE'!$F$2:$F$707,'Infos Relatório'!$B451,'Faturamento NNE'!$AA$2:$AA$707,'Infos Relatório'!BQ$1,'Faturamento NNE'!$U$2:$U$707,"Sim")+SUMIFS('Faturamento NNE'!$Q$2:$Q$707,'Faturamento NNE'!$E$2:$E$707,'Infos Relatório'!$B$406,'Faturamento NNE'!$F$2:$F$707,'Infos Relatório'!$B451,'Faturamento NNE'!$AA$2:$AA$707,'Infos Relatório'!BQ$1,'Faturamento NNE'!$U$2:$U$707,"Sim")</f>
        <v>0</v>
      </c>
      <c r="BU451" s="227" t="e">
        <f t="shared" si="155"/>
        <v>#DIV/0!</v>
      </c>
      <c r="BV451" s="545">
        <f>SUMIFS('Faturamento NNE'!$I$2:$I$707,'Faturamento NNE'!$E$2:$E$707,'Infos Relatório'!$B$406,'Faturamento NNE'!$F$2:$F$707,'Infos Relatório'!$B451,'Faturamento NNE'!$AA$2:$AA$707,'Infos Relatório'!BQ$1)</f>
        <v>0</v>
      </c>
    </row>
    <row r="452" spans="2:74">
      <c r="B452" s="217" t="s">
        <v>175</v>
      </c>
      <c r="C452" s="541">
        <f>COUNTIFS('Faturamento NNE'!$E$2:$E$707,'Infos Relatório'!$B$406,'Faturamento NNE'!$F$2:$F$707,'Infos Relatório'!$B452,'Faturamento NNE'!$AA$2:$AA$707,'Infos Relatório'!C$1)</f>
        <v>0</v>
      </c>
      <c r="D452" s="542">
        <f>SUMIFS('Faturamento NNE'!$H$2:$H$707,'Faturamento NNE'!$E$2:$E$707,'Infos Relatório'!$B$406,'Faturamento NNE'!$F$2:$F$707,'Infos Relatório'!$B452,'Faturamento NNE'!$AA$2:$AA$707,'Infos Relatório'!C$1)</f>
        <v>0</v>
      </c>
      <c r="E452" s="543">
        <f>SUMIFS('Faturamento NNE'!$K$2:$K$707,'Faturamento NNE'!$E$2:$E$707,'Infos Relatório'!$B$406,'Faturamento NNE'!$F$2:$F$707,'Infos Relatório'!$B452,'Faturamento NNE'!$AA$2:$AA$707,'Infos Relatório'!C$1)</f>
        <v>0</v>
      </c>
      <c r="F452" s="544">
        <f>SUMIFS('Faturamento NNE'!$P$2:$P$707,'Faturamento NNE'!$E$2:$E$707,'Infos Relatório'!$B$406,'Faturamento NNE'!$F$2:$F$707,'Infos Relatório'!$B452,'Faturamento NNE'!$AA$2:$AA$707,'Infos Relatório'!C$1,'Faturamento NNE'!$U$2:$U$707,"Sim")+SUMIFS('Faturamento NNE'!$Q$2:$Q$707,'Faturamento NNE'!$E$2:$E$707,'Infos Relatório'!$B$406,'Faturamento NNE'!$F$2:$F$707,'Infos Relatório'!$B452,'Faturamento NNE'!$AA$2:$AA$707,'Infos Relatório'!C$1,'Faturamento NNE'!$U$2:$U$707,"Sim")</f>
        <v>0</v>
      </c>
      <c r="G452" s="283" t="e">
        <f t="shared" si="144"/>
        <v>#DIV/0!</v>
      </c>
      <c r="H452" s="545">
        <f>SUMIFS('Faturamento NNE'!$I$2:$I$707,'Faturamento NNE'!$E$2:$E$707,'Infos Relatório'!$B$406,'Faturamento NNE'!$F$2:$F$707,'Infos Relatório'!$B452,'Faturamento NNE'!$AA$2:$AA$707,'Infos Relatório'!C$1)</f>
        <v>0</v>
      </c>
      <c r="I452" s="541">
        <f>COUNTIFS('Faturamento NNE'!$E$2:$E$707,'Infos Relatório'!$B$406,'Faturamento NNE'!$F$2:$F$707,'Infos Relatório'!$B452,'Faturamento NNE'!$AA$2:$AA$707,'Infos Relatório'!I$1)</f>
        <v>0</v>
      </c>
      <c r="J452" s="542">
        <f>SUMIFS('Faturamento NNE'!$H$2:$H$707,'Faturamento NNE'!$E$2:$E$707,'Infos Relatório'!$B$406,'Faturamento NNE'!$F$2:$F$707,'Infos Relatório'!$B452,'Faturamento NNE'!$AA$2:$AA$707,'Infos Relatório'!I$1)</f>
        <v>0</v>
      </c>
      <c r="K452" s="543">
        <f>SUMIFS('Faturamento NNE'!$K$2:$K$707,'Faturamento NNE'!$E$2:$E$707,'Infos Relatório'!$B$406,'Faturamento NNE'!$F$2:$F$707,'Infos Relatório'!$B452,'Faturamento NNE'!$AA$2:$AA$707,'Infos Relatório'!I$1)</f>
        <v>0</v>
      </c>
      <c r="L452" s="544">
        <f>SUMIFS('Faturamento NNE'!$P$2:$P$707,'Faturamento NNE'!$E$2:$E$707,'Infos Relatório'!$B$406,'Faturamento NNE'!$F$2:$F$707,'Infos Relatório'!$B452,'Faturamento NNE'!$AA$2:$AA$707,'Infos Relatório'!I$1,'Faturamento NNE'!$U$2:$U$707,"Sim")+SUMIFS('Faturamento NNE'!$Q$2:$Q$707,'Faturamento NNE'!$E$2:$E$707,'Infos Relatório'!$B$406,'Faturamento NNE'!$F$2:$F$707,'Infos Relatório'!$B452,'Faturamento NNE'!$AA$2:$AA$707,'Infos Relatório'!I$1,'Faturamento NNE'!$U$2:$U$707,"Sim")</f>
        <v>0</v>
      </c>
      <c r="M452" s="283" t="e">
        <f t="shared" si="145"/>
        <v>#DIV/0!</v>
      </c>
      <c r="N452" s="545">
        <f>SUMIFS('Faturamento NNE'!$I$2:$I$707,'Faturamento NNE'!$E$2:$E$707,'Infos Relatório'!$B$406,'Faturamento NNE'!$F$2:$F$707,'Infos Relatório'!$B452,'Faturamento NNE'!$AA$2:$AA$707,'Infos Relatório'!I$1)</f>
        <v>0</v>
      </c>
      <c r="O452" s="541">
        <f>COUNTIFS('Faturamento NNE'!$E$2:$E$707,'Infos Relatório'!$B$406,'Faturamento NNE'!$F$2:$F$707,'Infos Relatório'!$B452,'Faturamento NNE'!$AA$2:$AA$707,'Infos Relatório'!O$1)</f>
        <v>0</v>
      </c>
      <c r="P452" s="542">
        <f>SUMIFS('Faturamento NNE'!$H$2:$H$707,'Faturamento NNE'!$E$2:$E$707,'Infos Relatório'!$B$406,'Faturamento NNE'!$F$2:$F$707,'Infos Relatório'!$B452,'Faturamento NNE'!$AA$2:$AA$707,'Infos Relatório'!O$1)</f>
        <v>0</v>
      </c>
      <c r="Q452" s="542">
        <f>SUMIFS('Faturamento NNE'!$K$2:$K$707,'Faturamento NNE'!$E$2:$E$707,'Infos Relatório'!$B$406,'Faturamento NNE'!$F$2:$F$707,'Infos Relatório'!$B452,'Faturamento NNE'!$AA$2:$AA$707,'Infos Relatório'!O$1)</f>
        <v>0</v>
      </c>
      <c r="R452" s="546">
        <f>SUMIFS('Faturamento NNE'!$P$2:$P$707,'Faturamento NNE'!$E$2:$E$707,'Infos Relatório'!$B$406,'Faturamento NNE'!$F$2:$F$707,'Infos Relatório'!$B452,'Faturamento NNE'!$AA$2:$AA$707,'Infos Relatório'!O$1,'Faturamento NNE'!$U$2:$U$707,"Sim")+SUMIFS('Faturamento NNE'!$Q$2:$Q$707,'Faturamento NNE'!$E$2:$E$707,'Infos Relatório'!$B$406,'Faturamento NNE'!$F$2:$F$707,'Infos Relatório'!$B452,'Faturamento NNE'!$AA$2:$AA$707,'Infos Relatório'!O$1,'Faturamento NNE'!$U$2:$U$707,"Sim")</f>
        <v>0</v>
      </c>
      <c r="S452" s="227" t="e">
        <f t="shared" si="146"/>
        <v>#DIV/0!</v>
      </c>
      <c r="T452" s="545">
        <f>SUMIFS('Faturamento NNE'!$I$2:$I$707,'Faturamento NNE'!$E$2:$E$707,'Infos Relatório'!$B$406,'Faturamento NNE'!$F$2:$F$707,'Infos Relatório'!$B452,'Faturamento NNE'!$AA$2:$AA$707,'Infos Relatório'!O$1)</f>
        <v>0</v>
      </c>
      <c r="U452" s="541">
        <f>COUNTIFS('Faturamento NNE'!$E$2:$E$707,'Infos Relatório'!$B$406,'Faturamento NNE'!$F$2:$F$707,'Infos Relatório'!$B452,'Faturamento NNE'!$AA$2:$AA$707,'Infos Relatório'!U$1)</f>
        <v>0</v>
      </c>
      <c r="V452" s="542">
        <f>SUMIFS('Faturamento NNE'!$H$2:$H$707,'Faturamento NNE'!$E$2:$E$707,'Infos Relatório'!$B$406,'Faturamento NNE'!$F$2:$F$707,'Infos Relatório'!$B452,'Faturamento NNE'!$AA$2:$AA$707,'Infos Relatório'!U$1)</f>
        <v>0</v>
      </c>
      <c r="W452" s="542">
        <f>SUMIFS('Faturamento NNE'!$K$2:$K$707,'Faturamento NNE'!$E$2:$E$707,'Infos Relatório'!$B$406,'Faturamento NNE'!$F$2:$F$707,'Infos Relatório'!$B452,'Faturamento NNE'!$AA$2:$AA$707,'Infos Relatório'!U$1)</f>
        <v>0</v>
      </c>
      <c r="X452" s="546">
        <f>SUMIFS('Faturamento NNE'!$P$2:$P$707,'Faturamento NNE'!$E$2:$E$707,'Infos Relatório'!$B$406,'Faturamento NNE'!$F$2:$F$707,'Infos Relatório'!$B452,'Faturamento NNE'!$AA$2:$AA$707,'Infos Relatório'!U$1,'Faturamento NNE'!$U$2:$U$707,"Sim")+SUMIFS('Faturamento NNE'!$Q$2:$Q$707,'Faturamento NNE'!$E$2:$E$707,'Infos Relatório'!$B$406,'Faturamento NNE'!$F$2:$F$707,'Infos Relatório'!$B452,'Faturamento NNE'!$AA$2:$AA$707,'Infos Relatório'!U$1,'Faturamento NNE'!$U$2:$U$707,"Sim")</f>
        <v>0</v>
      </c>
      <c r="Y452" s="227" t="e">
        <f t="shared" si="147"/>
        <v>#DIV/0!</v>
      </c>
      <c r="Z452" s="545">
        <f>SUMIFS('Faturamento NNE'!$I$2:$I$707,'Faturamento NNE'!$E$2:$E$707,'Infos Relatório'!$B$406,'Faturamento NNE'!$F$2:$F$707,'Infos Relatório'!$B452,'Faturamento NNE'!$AA$2:$AA$707,'Infos Relatório'!U$1)</f>
        <v>0</v>
      </c>
      <c r="AA452" s="541">
        <f>COUNTIFS('Faturamento NNE'!$E$2:$E$707,'Infos Relatório'!$B$406,'Faturamento NNE'!$F$2:$F$707,'Infos Relatório'!$B452,'Faturamento NNE'!$AA$2:$AA$707,'Infos Relatório'!AA$1)</f>
        <v>0</v>
      </c>
      <c r="AB452" s="542">
        <f>SUMIFS('Faturamento NNE'!$H$2:$H$707,'Faturamento NNE'!$E$2:$E$707,'Infos Relatório'!$B$406,'Faturamento NNE'!$F$2:$F$707,'Infos Relatório'!$B452,'Faturamento NNE'!$AA$2:$AA$707,'Infos Relatório'!AA$1)</f>
        <v>0</v>
      </c>
      <c r="AC452" s="542">
        <f>SUMIFS('Faturamento NNE'!$K$2:$K$707,'Faturamento NNE'!$E$2:$E$707,'Infos Relatório'!$B$406,'Faturamento NNE'!$F$2:$F$707,'Infos Relatório'!$B452,'Faturamento NNE'!$AA$2:$AA$707,'Infos Relatório'!AA$1)</f>
        <v>0</v>
      </c>
      <c r="AD452" s="546">
        <f>SUMIFS('Faturamento NNE'!$P$2:$P$707,'Faturamento NNE'!$E$2:$E$707,'Infos Relatório'!$B$406,'Faturamento NNE'!$F$2:$F$707,'Infos Relatório'!$B452,'Faturamento NNE'!$AA$2:$AA$707,'Infos Relatório'!AA$1,'Faturamento NNE'!$U$2:$U$707,"Sim")+SUMIFS('Faturamento NNE'!$Q$2:$Q$707,'Faturamento NNE'!$E$2:$E$707,'Infos Relatório'!$B$406,'Faturamento NNE'!$F$2:$F$707,'Infos Relatório'!$B452,'Faturamento NNE'!$AA$2:$AA$707,'Infos Relatório'!AA$1,'Faturamento NNE'!$U$2:$U$707,"Sim")</f>
        <v>0</v>
      </c>
      <c r="AE452" s="227" t="e">
        <f t="shared" si="148"/>
        <v>#DIV/0!</v>
      </c>
      <c r="AF452" s="545">
        <f>SUMIFS('Faturamento NNE'!$I$2:$I$707,'Faturamento NNE'!$E$2:$E$707,'Infos Relatório'!$B$406,'Faturamento NNE'!$F$2:$F$707,'Infos Relatório'!$B452,'Faturamento NNE'!$AA$2:$AA$707,'Infos Relatório'!AA$1)</f>
        <v>0</v>
      </c>
      <c r="AG452" s="541">
        <f>COUNTIFS('Faturamento NNE'!$E$2:$E$707,'Infos Relatório'!$B$406,'Faturamento NNE'!$F$2:$F$707,'Infos Relatório'!$B452,'Faturamento NNE'!$AA$2:$AA$707,'Infos Relatório'!AG$1)</f>
        <v>0</v>
      </c>
      <c r="AH452" s="542">
        <f>SUMIFS('Faturamento NNE'!$H$2:$H$707,'Faturamento NNE'!$E$2:$E$707,'Infos Relatório'!$B$406,'Faturamento NNE'!$F$2:$F$707,'Infos Relatório'!$B452,'Faturamento NNE'!$AA$2:$AA$707,'Infos Relatório'!AG$1)</f>
        <v>0</v>
      </c>
      <c r="AI452" s="542">
        <f>SUMIFS('Faturamento NNE'!$K$2:$K$707,'Faturamento NNE'!$E$2:$E$707,'Infos Relatório'!$B$406,'Faturamento NNE'!$F$2:$F$707,'Infos Relatório'!$B452,'Faturamento NNE'!$AA$2:$AA$707,'Infos Relatório'!AG$1)</f>
        <v>0</v>
      </c>
      <c r="AJ452" s="546">
        <f>SUMIFS('Faturamento NNE'!$P$2:$P$707,'Faturamento NNE'!$E$2:$E$707,'Infos Relatório'!$B$406,'Faturamento NNE'!$F$2:$F$707,'Infos Relatório'!$B452,'Faturamento NNE'!$AA$2:$AA$707,'Infos Relatório'!AG$1,'Faturamento NNE'!$U$2:$U$707,"Sim")+SUMIFS('Faturamento NNE'!$Q$2:$Q$707,'Faturamento NNE'!$E$2:$E$707,'Infos Relatório'!$B$406,'Faturamento NNE'!$F$2:$F$707,'Infos Relatório'!$B452,'Faturamento NNE'!$AA$2:$AA$707,'Infos Relatório'!AG$1,'Faturamento NNE'!$U$2:$U$707,"Sim")</f>
        <v>0</v>
      </c>
      <c r="AK452" s="227" t="e">
        <f t="shared" si="149"/>
        <v>#DIV/0!</v>
      </c>
      <c r="AL452" s="545">
        <f>SUMIFS('Faturamento NNE'!$I$2:$I$707,'Faturamento NNE'!$E$2:$E$707,'Infos Relatório'!$B$406,'Faturamento NNE'!$F$2:$F$707,'Infos Relatório'!$B452,'Faturamento NNE'!$AA$2:$AA$707,'Infos Relatório'!AG$1)</f>
        <v>0</v>
      </c>
      <c r="AM452" s="541">
        <f>COUNTIFS('Faturamento NNE'!$E$2:$E$707,'Infos Relatório'!$B$406,'Faturamento NNE'!$F$2:$F$707,'Infos Relatório'!$B452,'Faturamento NNE'!$AA$2:$AA$707,'Infos Relatório'!AM$1)</f>
        <v>0</v>
      </c>
      <c r="AN452" s="542">
        <f>SUMIFS('Faturamento NNE'!$H$2:$H$707,'Faturamento NNE'!$E$2:$E$707,'Infos Relatório'!$B$406,'Faturamento NNE'!$F$2:$F$707,'Infos Relatório'!$B452,'Faturamento NNE'!$AA$2:$AA$707,'Infos Relatório'!AM$1)</f>
        <v>0</v>
      </c>
      <c r="AO452" s="542">
        <f>SUMIFS('Faturamento NNE'!$K$2:$K$707,'Faturamento NNE'!$E$2:$E$707,'Infos Relatório'!$B$406,'Faturamento NNE'!$F$2:$F$707,'Infos Relatório'!$B452,'Faturamento NNE'!$AA$2:$AA$707,'Infos Relatório'!AM$1)</f>
        <v>0</v>
      </c>
      <c r="AP452" s="546">
        <f>SUMIFS('Faturamento NNE'!$P$2:$P$707,'Faturamento NNE'!$E$2:$E$707,'Infos Relatório'!$B$406,'Faturamento NNE'!$F$2:$F$707,'Infos Relatório'!$B452,'Faturamento NNE'!$AA$2:$AA$707,'Infos Relatório'!AM$1,'Faturamento NNE'!$U$2:$U$707,"Sim")+SUMIFS('Faturamento NNE'!$Q$2:$Q$707,'Faturamento NNE'!$E$2:$E$707,'Infos Relatório'!$B$406,'Faturamento NNE'!$F$2:$F$707,'Infos Relatório'!$B452,'Faturamento NNE'!$AA$2:$AA$707,'Infos Relatório'!AM$1,'Faturamento NNE'!$U$2:$U$707,"Sim")</f>
        <v>0</v>
      </c>
      <c r="AQ452" s="227" t="e">
        <f t="shared" si="150"/>
        <v>#DIV/0!</v>
      </c>
      <c r="AR452" s="545">
        <f>SUMIFS('Faturamento NNE'!$I$2:$I$707,'Faturamento NNE'!$E$2:$E$707,'Infos Relatório'!$B$406,'Faturamento NNE'!$F$2:$F$707,'Infos Relatório'!$B452,'Faturamento NNE'!$AA$2:$AA$707,'Infos Relatório'!AM$1)</f>
        <v>0</v>
      </c>
      <c r="AS452" s="541">
        <f>COUNTIFS('Faturamento NNE'!$E$2:$E$707,'Infos Relatório'!$B$406,'Faturamento NNE'!$F$2:$F$707,'Infos Relatório'!$B452,'Faturamento NNE'!$AA$2:$AA$707,'Infos Relatório'!AS$1)</f>
        <v>0</v>
      </c>
      <c r="AT452" s="542">
        <f>SUMIFS('Faturamento NNE'!$H$2:$H$707,'Faturamento NNE'!$E$2:$E$707,'Infos Relatório'!$B$406,'Faturamento NNE'!$F$2:$F$707,'Infos Relatório'!$B452,'Faturamento NNE'!$AA$2:$AA$707,'Infos Relatório'!AS$1)</f>
        <v>0</v>
      </c>
      <c r="AU452" s="542">
        <f>SUMIFS('Faturamento NNE'!$K$2:$K$707,'Faturamento NNE'!$E$2:$E$707,'Infos Relatório'!$B$406,'Faturamento NNE'!$F$2:$F$707,'Infos Relatório'!$B452,'Faturamento NNE'!$AA$2:$AA$707,'Infos Relatório'!AS$1)</f>
        <v>0</v>
      </c>
      <c r="AV452" s="546">
        <f>SUMIFS('Faturamento NNE'!$P$2:$P$707,'Faturamento NNE'!$E$2:$E$707,'Infos Relatório'!$B$406,'Faturamento NNE'!$F$2:$F$707,'Infos Relatório'!$B452,'Faturamento NNE'!$AA$2:$AA$707,'Infos Relatório'!AS$1,'Faturamento NNE'!$U$2:$U$707,"Sim")+SUMIFS('Faturamento NNE'!$Q$2:$Q$707,'Faturamento NNE'!$E$2:$E$707,'Infos Relatório'!$B$406,'Faturamento NNE'!$F$2:$F$707,'Infos Relatório'!$B452,'Faturamento NNE'!$AA$2:$AA$707,'Infos Relatório'!AS$1,'Faturamento NNE'!$U$2:$U$707,"Sim")</f>
        <v>0</v>
      </c>
      <c r="AW452" s="227" t="e">
        <f t="shared" si="151"/>
        <v>#DIV/0!</v>
      </c>
      <c r="AX452" s="545">
        <f>SUMIFS('Faturamento NNE'!$I$2:$I$707,'Faturamento NNE'!$E$2:$E$707,'Infos Relatório'!$B$406,'Faturamento NNE'!$F$2:$F$707,'Infos Relatório'!$B452,'Faturamento NNE'!$AA$2:$AA$707,'Infos Relatório'!AS$1)</f>
        <v>0</v>
      </c>
      <c r="AY452" s="541">
        <f>COUNTIFS('Faturamento NNE'!$E$2:$E$707,'Infos Relatório'!$B$406,'Faturamento NNE'!$F$2:$F$707,'Infos Relatório'!$B452,'Faturamento NNE'!$AA$2:$AA$707,'Infos Relatório'!AY$1)</f>
        <v>0</v>
      </c>
      <c r="AZ452" s="542">
        <f>SUMIFS('Faturamento NNE'!$H$2:$H$707,'Faturamento NNE'!$E$2:$E$707,'Infos Relatório'!$B$406,'Faturamento NNE'!$F$2:$F$707,'Infos Relatório'!$B452,'Faturamento NNE'!$AA$2:$AA$707,'Infos Relatório'!AY$1)</f>
        <v>0</v>
      </c>
      <c r="BA452" s="542">
        <f>SUMIFS('Faturamento NNE'!$K$2:$K$707,'Faturamento NNE'!$E$2:$E$707,'Infos Relatório'!$B$406,'Faturamento NNE'!$F$2:$F$707,'Infos Relatório'!$B452,'Faturamento NNE'!$AA$2:$AA$707,'Infos Relatório'!AY$1)</f>
        <v>0</v>
      </c>
      <c r="BB452" s="546">
        <f>SUMIFS('Faturamento NNE'!$P$2:$P$707,'Faturamento NNE'!$E$2:$E$707,'Infos Relatório'!$B$406,'Faturamento NNE'!$F$2:$F$707,'Infos Relatório'!$B452,'Faturamento NNE'!$AA$2:$AA$707,'Infos Relatório'!AY$1,'Faturamento NNE'!$U$2:$U$707,"Sim")+SUMIFS('Faturamento NNE'!$Q$2:$Q$707,'Faturamento NNE'!$E$2:$E$707,'Infos Relatório'!$B$406,'Faturamento NNE'!$F$2:$F$707,'Infos Relatório'!$B452,'Faturamento NNE'!$AA$2:$AA$707,'Infos Relatório'!AY$1,'Faturamento NNE'!$U$2:$U$707,"Sim")</f>
        <v>0</v>
      </c>
      <c r="BC452" s="227" t="e">
        <f t="shared" si="152"/>
        <v>#DIV/0!</v>
      </c>
      <c r="BD452" s="545">
        <f>SUMIFS('Faturamento NNE'!$I$2:$I$707,'Faturamento NNE'!$E$2:$E$707,'Infos Relatório'!$B$406,'Faturamento NNE'!$F$2:$F$707,'Infos Relatório'!$B452,'Faturamento NNE'!$AA$2:$AA$707,'Infos Relatório'!AY$1)</f>
        <v>0</v>
      </c>
      <c r="BE452" s="541">
        <f>COUNTIFS('Faturamento NNE'!$E$2:$E$707,'Infos Relatório'!$B$406,'Faturamento NNE'!$F$2:$F$707,'Infos Relatório'!$B452,'Faturamento NNE'!$AA$2:$AA$707,'Infos Relatório'!BE$1)</f>
        <v>0</v>
      </c>
      <c r="BF452" s="542">
        <f>SUMIFS('Faturamento NNE'!$H$2:$H$707,'Faturamento NNE'!$E$2:$E$707,'Infos Relatório'!$B$406,'Faturamento NNE'!$F$2:$F$707,'Infos Relatório'!$B452,'Faturamento NNE'!$AA$2:$AA$707,'Infos Relatório'!BE$1)</f>
        <v>0</v>
      </c>
      <c r="BG452" s="542">
        <f>SUMIFS('Faturamento NNE'!$K$2:$K$707,'Faturamento NNE'!$E$2:$E$707,'Infos Relatório'!$B$406,'Faturamento NNE'!$F$2:$F$707,'Infos Relatório'!$B452,'Faturamento NNE'!$AA$2:$AA$707,'Infos Relatório'!BE$1)</f>
        <v>0</v>
      </c>
      <c r="BH452" s="546">
        <f>SUMIFS('Faturamento NNE'!$P$2:$P$707,'Faturamento NNE'!$E$2:$E$707,'Infos Relatório'!$B$406,'Faturamento NNE'!$F$2:$F$707,'Infos Relatório'!$B452,'Faturamento NNE'!$AA$2:$AA$707,'Infos Relatório'!BE$1,'Faturamento NNE'!$U$2:$U$707,"Sim")+SUMIFS('Faturamento NNE'!$Q$2:$Q$707,'Faturamento NNE'!$E$2:$E$707,'Infos Relatório'!$B$406,'Faturamento NNE'!$F$2:$F$707,'Infos Relatório'!$B452,'Faturamento NNE'!$AA$2:$AA$707,'Infos Relatório'!BE$1,'Faturamento NNE'!$U$2:$U$707,"Sim")</f>
        <v>0</v>
      </c>
      <c r="BI452" s="227" t="e">
        <f t="shared" si="153"/>
        <v>#DIV/0!</v>
      </c>
      <c r="BJ452" s="545">
        <f>SUMIFS('Faturamento NNE'!$I$2:$I$707,'Faturamento NNE'!$E$2:$E$707,'Infos Relatório'!$B$406,'Faturamento NNE'!$F$2:$F$707,'Infos Relatório'!$B452,'Faturamento NNE'!$AA$2:$AA$707,'Infos Relatório'!BE$1)</f>
        <v>0</v>
      </c>
      <c r="BK452" s="541">
        <f>COUNTIFS('Faturamento NNE'!$E$2:$E$707,'Infos Relatório'!$B$406,'Faturamento NNE'!$F$2:$F$707,'Infos Relatório'!$B452,'Faturamento NNE'!$AA$2:$AA$707,'Infos Relatório'!BK$1)</f>
        <v>0</v>
      </c>
      <c r="BL452" s="542">
        <f>SUMIFS('Faturamento NNE'!$H$2:$H$707,'Faturamento NNE'!$E$2:$E$707,'Infos Relatório'!$B$406,'Faturamento NNE'!$F$2:$F$707,'Infos Relatório'!$B452,'Faturamento NNE'!$AA$2:$AA$707,'Infos Relatório'!BK$1)</f>
        <v>0</v>
      </c>
      <c r="BM452" s="542">
        <f>SUMIFS('Faturamento NNE'!$K$2:$K$707,'Faturamento NNE'!$E$2:$E$707,'Infos Relatório'!$B$406,'Faturamento NNE'!$F$2:$F$707,'Infos Relatório'!$B452,'Faturamento NNE'!$AA$2:$AA$707,'Infos Relatório'!BK$1)</f>
        <v>0</v>
      </c>
      <c r="BN452" s="546">
        <f>SUMIFS('Faturamento NNE'!$P$2:$P$707,'Faturamento NNE'!$E$2:$E$707,'Infos Relatório'!$B$406,'Faturamento NNE'!$F$2:$F$707,'Infos Relatório'!$B452,'Faturamento NNE'!$AA$2:$AA$707,'Infos Relatório'!BK$1,'Faturamento NNE'!$U$2:$U$707,"Sim")+SUMIFS('Faturamento NNE'!$Q$2:$Q$707,'Faturamento NNE'!$E$2:$E$707,'Infos Relatório'!$B$406,'Faturamento NNE'!$F$2:$F$707,'Infos Relatório'!$B452,'Faturamento NNE'!$AA$2:$AA$707,'Infos Relatório'!BK$1,'Faturamento NNE'!$U$2:$U$707,"Sim")</f>
        <v>0</v>
      </c>
      <c r="BO452" s="227" t="e">
        <f t="shared" si="154"/>
        <v>#DIV/0!</v>
      </c>
      <c r="BP452" s="545">
        <f>SUMIFS('Faturamento NNE'!$I$2:$I$707,'Faturamento NNE'!$E$2:$E$707,'Infos Relatório'!$B$406,'Faturamento NNE'!$F$2:$F$707,'Infos Relatório'!$B452,'Faturamento NNE'!$AA$2:$AA$707,'Infos Relatório'!BK$1)</f>
        <v>0</v>
      </c>
      <c r="BQ452" s="541">
        <f>COUNTIFS('Faturamento NNE'!$E$2:$E$707,'Infos Relatório'!$B$406,'Faturamento NNE'!$F$2:$F$707,'Infos Relatório'!$B452,'Faturamento NNE'!$AA$2:$AA$707,'Infos Relatório'!BQ$1)</f>
        <v>0</v>
      </c>
      <c r="BR452" s="542">
        <f>SUMIFS('Faturamento NNE'!$H$2:$H$707,'Faturamento NNE'!$E$2:$E$707,'Infos Relatório'!$B$406,'Faturamento NNE'!$F$2:$F$707,'Infos Relatório'!$B452,'Faturamento NNE'!$AA$2:$AA$707,'Infos Relatório'!BQ$1)</f>
        <v>0</v>
      </c>
      <c r="BS452" s="542">
        <f>SUMIFS('Faturamento NNE'!$K$2:$K$707,'Faturamento NNE'!$E$2:$E$707,'Infos Relatório'!$B$406,'Faturamento NNE'!$F$2:$F$707,'Infos Relatório'!$B452,'Faturamento NNE'!$AA$2:$AA$707,'Infos Relatório'!BQ$1)</f>
        <v>0</v>
      </c>
      <c r="BT452" s="546">
        <f>SUMIFS('Faturamento NNE'!$P$2:$P$707,'Faturamento NNE'!$E$2:$E$707,'Infos Relatório'!$B$406,'Faturamento NNE'!$F$2:$F$707,'Infos Relatório'!$B452,'Faturamento NNE'!$AA$2:$AA$707,'Infos Relatório'!BQ$1,'Faturamento NNE'!$U$2:$U$707,"Sim")+SUMIFS('Faturamento NNE'!$Q$2:$Q$707,'Faturamento NNE'!$E$2:$E$707,'Infos Relatório'!$B$406,'Faturamento NNE'!$F$2:$F$707,'Infos Relatório'!$B452,'Faturamento NNE'!$AA$2:$AA$707,'Infos Relatório'!BQ$1,'Faturamento NNE'!$U$2:$U$707,"Sim")</f>
        <v>0</v>
      </c>
      <c r="BU452" s="227" t="e">
        <f t="shared" si="155"/>
        <v>#DIV/0!</v>
      </c>
      <c r="BV452" s="545">
        <f>SUMIFS('Faturamento NNE'!$I$2:$I$707,'Faturamento NNE'!$E$2:$E$707,'Infos Relatório'!$B$406,'Faturamento NNE'!$F$2:$F$707,'Infos Relatório'!$B452,'Faturamento NNE'!$AA$2:$AA$707,'Infos Relatório'!BQ$1)</f>
        <v>0</v>
      </c>
    </row>
    <row r="453" spans="2:74">
      <c r="B453" s="217" t="s">
        <v>176</v>
      </c>
      <c r="C453" s="541">
        <f>COUNTIFS('Faturamento NNE'!$E$2:$E$707,'Infos Relatório'!$B$406,'Faturamento NNE'!$F$2:$F$707,'Infos Relatório'!$B453,'Faturamento NNE'!$AA$2:$AA$707,'Infos Relatório'!C$1)</f>
        <v>0</v>
      </c>
      <c r="D453" s="542">
        <f>SUMIFS('Faturamento NNE'!$H$2:$H$707,'Faturamento NNE'!$E$2:$E$707,'Infos Relatório'!$B$406,'Faturamento NNE'!$F$2:$F$707,'Infos Relatório'!$B453,'Faturamento NNE'!$AA$2:$AA$707,'Infos Relatório'!C$1)</f>
        <v>0</v>
      </c>
      <c r="E453" s="543">
        <f>SUMIFS('Faturamento NNE'!$K$2:$K$707,'Faturamento NNE'!$E$2:$E$707,'Infos Relatório'!$B$406,'Faturamento NNE'!$F$2:$F$707,'Infos Relatório'!$B453,'Faturamento NNE'!$AA$2:$AA$707,'Infos Relatório'!C$1)</f>
        <v>0</v>
      </c>
      <c r="F453" s="544">
        <f>SUMIFS('Faturamento NNE'!$P$2:$P$707,'Faturamento NNE'!$E$2:$E$707,'Infos Relatório'!$B$406,'Faturamento NNE'!$F$2:$F$707,'Infos Relatório'!$B453,'Faturamento NNE'!$AA$2:$AA$707,'Infos Relatório'!C$1,'Faturamento NNE'!$U$2:$U$707,"Sim")+SUMIFS('Faturamento NNE'!$Q$2:$Q$707,'Faturamento NNE'!$E$2:$E$707,'Infos Relatório'!$B$406,'Faturamento NNE'!$F$2:$F$707,'Infos Relatório'!$B453,'Faturamento NNE'!$AA$2:$AA$707,'Infos Relatório'!C$1,'Faturamento NNE'!$U$2:$U$707,"Sim")</f>
        <v>0</v>
      </c>
      <c r="G453" s="283" t="e">
        <f t="shared" si="144"/>
        <v>#DIV/0!</v>
      </c>
      <c r="H453" s="545">
        <f>SUMIFS('Faturamento NNE'!$I$2:$I$707,'Faturamento NNE'!$E$2:$E$707,'Infos Relatório'!$B$406,'Faturamento NNE'!$F$2:$F$707,'Infos Relatório'!$B453,'Faturamento NNE'!$AA$2:$AA$707,'Infos Relatório'!C$1)</f>
        <v>0</v>
      </c>
      <c r="I453" s="541">
        <f>COUNTIFS('Faturamento NNE'!$E$2:$E$707,'Infos Relatório'!$B$406,'Faturamento NNE'!$F$2:$F$707,'Infos Relatório'!$B453,'Faturamento NNE'!$AA$2:$AA$707,'Infos Relatório'!I$1)</f>
        <v>0</v>
      </c>
      <c r="J453" s="542">
        <f>SUMIFS('Faturamento NNE'!$H$2:$H$707,'Faturamento NNE'!$E$2:$E$707,'Infos Relatório'!$B$406,'Faturamento NNE'!$F$2:$F$707,'Infos Relatório'!$B453,'Faturamento NNE'!$AA$2:$AA$707,'Infos Relatório'!I$1)</f>
        <v>0</v>
      </c>
      <c r="K453" s="543">
        <f>SUMIFS('Faturamento NNE'!$K$2:$K$707,'Faturamento NNE'!$E$2:$E$707,'Infos Relatório'!$B$406,'Faturamento NNE'!$F$2:$F$707,'Infos Relatório'!$B453,'Faturamento NNE'!$AA$2:$AA$707,'Infos Relatório'!I$1)</f>
        <v>0</v>
      </c>
      <c r="L453" s="544">
        <f>SUMIFS('Faturamento NNE'!$P$2:$P$707,'Faturamento NNE'!$E$2:$E$707,'Infos Relatório'!$B$406,'Faturamento NNE'!$F$2:$F$707,'Infos Relatório'!$B453,'Faturamento NNE'!$AA$2:$AA$707,'Infos Relatório'!I$1,'Faturamento NNE'!$U$2:$U$707,"Sim")+SUMIFS('Faturamento NNE'!$Q$2:$Q$707,'Faturamento NNE'!$E$2:$E$707,'Infos Relatório'!$B$406,'Faturamento NNE'!$F$2:$F$707,'Infos Relatório'!$B453,'Faturamento NNE'!$AA$2:$AA$707,'Infos Relatório'!I$1,'Faturamento NNE'!$U$2:$U$707,"Sim")</f>
        <v>0</v>
      </c>
      <c r="M453" s="283" t="e">
        <f t="shared" si="145"/>
        <v>#DIV/0!</v>
      </c>
      <c r="N453" s="545">
        <f>SUMIFS('Faturamento NNE'!$I$2:$I$707,'Faturamento NNE'!$E$2:$E$707,'Infos Relatório'!$B$406,'Faturamento NNE'!$F$2:$F$707,'Infos Relatório'!$B453,'Faturamento NNE'!$AA$2:$AA$707,'Infos Relatório'!I$1)</f>
        <v>0</v>
      </c>
      <c r="O453" s="541">
        <f>COUNTIFS('Faturamento NNE'!$E$2:$E$707,'Infos Relatório'!$B$406,'Faturamento NNE'!$F$2:$F$707,'Infos Relatório'!$B453,'Faturamento NNE'!$AA$2:$AA$707,'Infos Relatório'!O$1)</f>
        <v>0</v>
      </c>
      <c r="P453" s="542">
        <f>SUMIFS('Faturamento NNE'!$H$2:$H$707,'Faturamento NNE'!$E$2:$E$707,'Infos Relatório'!$B$406,'Faturamento NNE'!$F$2:$F$707,'Infos Relatório'!$B453,'Faturamento NNE'!$AA$2:$AA$707,'Infos Relatório'!O$1)</f>
        <v>0</v>
      </c>
      <c r="Q453" s="542">
        <f>SUMIFS('Faturamento NNE'!$K$2:$K$707,'Faturamento NNE'!$E$2:$E$707,'Infos Relatório'!$B$406,'Faturamento NNE'!$F$2:$F$707,'Infos Relatório'!$B453,'Faturamento NNE'!$AA$2:$AA$707,'Infos Relatório'!O$1)</f>
        <v>0</v>
      </c>
      <c r="R453" s="546">
        <f>SUMIFS('Faturamento NNE'!$P$2:$P$707,'Faturamento NNE'!$E$2:$E$707,'Infos Relatório'!$B$406,'Faturamento NNE'!$F$2:$F$707,'Infos Relatório'!$B453,'Faturamento NNE'!$AA$2:$AA$707,'Infos Relatório'!O$1,'Faturamento NNE'!$U$2:$U$707,"Sim")+SUMIFS('Faturamento NNE'!$Q$2:$Q$707,'Faturamento NNE'!$E$2:$E$707,'Infos Relatório'!$B$406,'Faturamento NNE'!$F$2:$F$707,'Infos Relatório'!$B453,'Faturamento NNE'!$AA$2:$AA$707,'Infos Relatório'!O$1,'Faturamento NNE'!$U$2:$U$707,"Sim")</f>
        <v>0</v>
      </c>
      <c r="S453" s="227" t="e">
        <f t="shared" si="146"/>
        <v>#DIV/0!</v>
      </c>
      <c r="T453" s="545">
        <f>SUMIFS('Faturamento NNE'!$I$2:$I$707,'Faturamento NNE'!$E$2:$E$707,'Infos Relatório'!$B$406,'Faturamento NNE'!$F$2:$F$707,'Infos Relatório'!$B453,'Faturamento NNE'!$AA$2:$AA$707,'Infos Relatório'!O$1)</f>
        <v>0</v>
      </c>
      <c r="U453" s="541">
        <f>COUNTIFS('Faturamento NNE'!$E$2:$E$707,'Infos Relatório'!$B$406,'Faturamento NNE'!$F$2:$F$707,'Infos Relatório'!$B453,'Faturamento NNE'!$AA$2:$AA$707,'Infos Relatório'!U$1)</f>
        <v>0</v>
      </c>
      <c r="V453" s="542">
        <f>SUMIFS('Faturamento NNE'!$H$2:$H$707,'Faturamento NNE'!$E$2:$E$707,'Infos Relatório'!$B$406,'Faturamento NNE'!$F$2:$F$707,'Infos Relatório'!$B453,'Faturamento NNE'!$AA$2:$AA$707,'Infos Relatório'!U$1)</f>
        <v>0</v>
      </c>
      <c r="W453" s="542">
        <f>SUMIFS('Faturamento NNE'!$K$2:$K$707,'Faturamento NNE'!$E$2:$E$707,'Infos Relatório'!$B$406,'Faturamento NNE'!$F$2:$F$707,'Infos Relatório'!$B453,'Faturamento NNE'!$AA$2:$AA$707,'Infos Relatório'!U$1)</f>
        <v>0</v>
      </c>
      <c r="X453" s="546">
        <f>SUMIFS('Faturamento NNE'!$P$2:$P$707,'Faturamento NNE'!$E$2:$E$707,'Infos Relatório'!$B$406,'Faturamento NNE'!$F$2:$F$707,'Infos Relatório'!$B453,'Faturamento NNE'!$AA$2:$AA$707,'Infos Relatório'!U$1,'Faturamento NNE'!$U$2:$U$707,"Sim")+SUMIFS('Faturamento NNE'!$Q$2:$Q$707,'Faturamento NNE'!$E$2:$E$707,'Infos Relatório'!$B$406,'Faturamento NNE'!$F$2:$F$707,'Infos Relatório'!$B453,'Faturamento NNE'!$AA$2:$AA$707,'Infos Relatório'!U$1,'Faturamento NNE'!$U$2:$U$707,"Sim")</f>
        <v>0</v>
      </c>
      <c r="Y453" s="227" t="e">
        <f t="shared" si="147"/>
        <v>#DIV/0!</v>
      </c>
      <c r="Z453" s="545">
        <f>SUMIFS('Faturamento NNE'!$I$2:$I$707,'Faturamento NNE'!$E$2:$E$707,'Infos Relatório'!$B$406,'Faturamento NNE'!$F$2:$F$707,'Infos Relatório'!$B453,'Faturamento NNE'!$AA$2:$AA$707,'Infos Relatório'!U$1)</f>
        <v>0</v>
      </c>
      <c r="AA453" s="541">
        <f>COUNTIFS('Faturamento NNE'!$E$2:$E$707,'Infos Relatório'!$B$406,'Faturamento NNE'!$F$2:$F$707,'Infos Relatório'!$B453,'Faturamento NNE'!$AA$2:$AA$707,'Infos Relatório'!AA$1)</f>
        <v>0</v>
      </c>
      <c r="AB453" s="542">
        <f>SUMIFS('Faturamento NNE'!$H$2:$H$707,'Faturamento NNE'!$E$2:$E$707,'Infos Relatório'!$B$406,'Faturamento NNE'!$F$2:$F$707,'Infos Relatório'!$B453,'Faturamento NNE'!$AA$2:$AA$707,'Infos Relatório'!AA$1)</f>
        <v>0</v>
      </c>
      <c r="AC453" s="542">
        <f>SUMIFS('Faturamento NNE'!$K$2:$K$707,'Faturamento NNE'!$E$2:$E$707,'Infos Relatório'!$B$406,'Faturamento NNE'!$F$2:$F$707,'Infos Relatório'!$B453,'Faturamento NNE'!$AA$2:$AA$707,'Infos Relatório'!AA$1)</f>
        <v>0</v>
      </c>
      <c r="AD453" s="546">
        <f>SUMIFS('Faturamento NNE'!$P$2:$P$707,'Faturamento NNE'!$E$2:$E$707,'Infos Relatório'!$B$406,'Faturamento NNE'!$F$2:$F$707,'Infos Relatório'!$B453,'Faturamento NNE'!$AA$2:$AA$707,'Infos Relatório'!AA$1,'Faturamento NNE'!$U$2:$U$707,"Sim")+SUMIFS('Faturamento NNE'!$Q$2:$Q$707,'Faturamento NNE'!$E$2:$E$707,'Infos Relatório'!$B$406,'Faturamento NNE'!$F$2:$F$707,'Infos Relatório'!$B453,'Faturamento NNE'!$AA$2:$AA$707,'Infos Relatório'!AA$1,'Faturamento NNE'!$U$2:$U$707,"Sim")</f>
        <v>0</v>
      </c>
      <c r="AE453" s="227" t="e">
        <f t="shared" si="148"/>
        <v>#DIV/0!</v>
      </c>
      <c r="AF453" s="545">
        <f>SUMIFS('Faturamento NNE'!$I$2:$I$707,'Faturamento NNE'!$E$2:$E$707,'Infos Relatório'!$B$406,'Faturamento NNE'!$F$2:$F$707,'Infos Relatório'!$B453,'Faturamento NNE'!$AA$2:$AA$707,'Infos Relatório'!AA$1)</f>
        <v>0</v>
      </c>
      <c r="AG453" s="541">
        <f>COUNTIFS('Faturamento NNE'!$E$2:$E$707,'Infos Relatório'!$B$406,'Faturamento NNE'!$F$2:$F$707,'Infos Relatório'!$B453,'Faturamento NNE'!$AA$2:$AA$707,'Infos Relatório'!AG$1)</f>
        <v>0</v>
      </c>
      <c r="AH453" s="542">
        <f>SUMIFS('Faturamento NNE'!$H$2:$H$707,'Faturamento NNE'!$E$2:$E$707,'Infos Relatório'!$B$406,'Faturamento NNE'!$F$2:$F$707,'Infos Relatório'!$B453,'Faturamento NNE'!$AA$2:$AA$707,'Infos Relatório'!AG$1)</f>
        <v>0</v>
      </c>
      <c r="AI453" s="542">
        <f>SUMIFS('Faturamento NNE'!$K$2:$K$707,'Faturamento NNE'!$E$2:$E$707,'Infos Relatório'!$B$406,'Faturamento NNE'!$F$2:$F$707,'Infos Relatório'!$B453,'Faturamento NNE'!$AA$2:$AA$707,'Infos Relatório'!AG$1)</f>
        <v>0</v>
      </c>
      <c r="AJ453" s="546">
        <f>SUMIFS('Faturamento NNE'!$P$2:$P$707,'Faturamento NNE'!$E$2:$E$707,'Infos Relatório'!$B$406,'Faturamento NNE'!$F$2:$F$707,'Infos Relatório'!$B453,'Faturamento NNE'!$AA$2:$AA$707,'Infos Relatório'!AG$1,'Faturamento NNE'!$U$2:$U$707,"Sim")+SUMIFS('Faturamento NNE'!$Q$2:$Q$707,'Faturamento NNE'!$E$2:$E$707,'Infos Relatório'!$B$406,'Faturamento NNE'!$F$2:$F$707,'Infos Relatório'!$B453,'Faturamento NNE'!$AA$2:$AA$707,'Infos Relatório'!AG$1,'Faturamento NNE'!$U$2:$U$707,"Sim")</f>
        <v>0</v>
      </c>
      <c r="AK453" s="227" t="e">
        <f t="shared" si="149"/>
        <v>#DIV/0!</v>
      </c>
      <c r="AL453" s="545">
        <f>SUMIFS('Faturamento NNE'!$I$2:$I$707,'Faturamento NNE'!$E$2:$E$707,'Infos Relatório'!$B$406,'Faturamento NNE'!$F$2:$F$707,'Infos Relatório'!$B453,'Faturamento NNE'!$AA$2:$AA$707,'Infos Relatório'!AG$1)</f>
        <v>0</v>
      </c>
      <c r="AM453" s="541">
        <f>COUNTIFS('Faturamento NNE'!$E$2:$E$707,'Infos Relatório'!$B$406,'Faturamento NNE'!$F$2:$F$707,'Infos Relatório'!$B453,'Faturamento NNE'!$AA$2:$AA$707,'Infos Relatório'!AM$1)</f>
        <v>0</v>
      </c>
      <c r="AN453" s="542">
        <f>SUMIFS('Faturamento NNE'!$H$2:$H$707,'Faturamento NNE'!$E$2:$E$707,'Infos Relatório'!$B$406,'Faturamento NNE'!$F$2:$F$707,'Infos Relatório'!$B453,'Faturamento NNE'!$AA$2:$AA$707,'Infos Relatório'!AM$1)</f>
        <v>0</v>
      </c>
      <c r="AO453" s="542">
        <f>SUMIFS('Faturamento NNE'!$K$2:$K$707,'Faturamento NNE'!$E$2:$E$707,'Infos Relatório'!$B$406,'Faturamento NNE'!$F$2:$F$707,'Infos Relatório'!$B453,'Faturamento NNE'!$AA$2:$AA$707,'Infos Relatório'!AM$1)</f>
        <v>0</v>
      </c>
      <c r="AP453" s="546">
        <f>SUMIFS('Faturamento NNE'!$P$2:$P$707,'Faturamento NNE'!$E$2:$E$707,'Infos Relatório'!$B$406,'Faturamento NNE'!$F$2:$F$707,'Infos Relatório'!$B453,'Faturamento NNE'!$AA$2:$AA$707,'Infos Relatório'!AM$1,'Faturamento NNE'!$U$2:$U$707,"Sim")+SUMIFS('Faturamento NNE'!$Q$2:$Q$707,'Faturamento NNE'!$E$2:$E$707,'Infos Relatório'!$B$406,'Faturamento NNE'!$F$2:$F$707,'Infos Relatório'!$B453,'Faturamento NNE'!$AA$2:$AA$707,'Infos Relatório'!AM$1,'Faturamento NNE'!$U$2:$U$707,"Sim")</f>
        <v>0</v>
      </c>
      <c r="AQ453" s="227" t="e">
        <f t="shared" si="150"/>
        <v>#DIV/0!</v>
      </c>
      <c r="AR453" s="545">
        <f>SUMIFS('Faturamento NNE'!$I$2:$I$707,'Faturamento NNE'!$E$2:$E$707,'Infos Relatório'!$B$406,'Faturamento NNE'!$F$2:$F$707,'Infos Relatório'!$B453,'Faturamento NNE'!$AA$2:$AA$707,'Infos Relatório'!AM$1)</f>
        <v>0</v>
      </c>
      <c r="AS453" s="541">
        <f>COUNTIFS('Faturamento NNE'!$E$2:$E$707,'Infos Relatório'!$B$406,'Faturamento NNE'!$F$2:$F$707,'Infos Relatório'!$B453,'Faturamento NNE'!$AA$2:$AA$707,'Infos Relatório'!AS$1)</f>
        <v>0</v>
      </c>
      <c r="AT453" s="542">
        <f>SUMIFS('Faturamento NNE'!$H$2:$H$707,'Faturamento NNE'!$E$2:$E$707,'Infos Relatório'!$B$406,'Faturamento NNE'!$F$2:$F$707,'Infos Relatório'!$B453,'Faturamento NNE'!$AA$2:$AA$707,'Infos Relatório'!AS$1)</f>
        <v>0</v>
      </c>
      <c r="AU453" s="542">
        <f>SUMIFS('Faturamento NNE'!$K$2:$K$707,'Faturamento NNE'!$E$2:$E$707,'Infos Relatório'!$B$406,'Faturamento NNE'!$F$2:$F$707,'Infos Relatório'!$B453,'Faturamento NNE'!$AA$2:$AA$707,'Infos Relatório'!AS$1)</f>
        <v>0</v>
      </c>
      <c r="AV453" s="546">
        <f>SUMIFS('Faturamento NNE'!$P$2:$P$707,'Faturamento NNE'!$E$2:$E$707,'Infos Relatório'!$B$406,'Faturamento NNE'!$F$2:$F$707,'Infos Relatório'!$B453,'Faturamento NNE'!$AA$2:$AA$707,'Infos Relatório'!AS$1,'Faturamento NNE'!$U$2:$U$707,"Sim")+SUMIFS('Faturamento NNE'!$Q$2:$Q$707,'Faturamento NNE'!$E$2:$E$707,'Infos Relatório'!$B$406,'Faturamento NNE'!$F$2:$F$707,'Infos Relatório'!$B453,'Faturamento NNE'!$AA$2:$AA$707,'Infos Relatório'!AS$1,'Faturamento NNE'!$U$2:$U$707,"Sim")</f>
        <v>0</v>
      </c>
      <c r="AW453" s="227" t="e">
        <f t="shared" si="151"/>
        <v>#DIV/0!</v>
      </c>
      <c r="AX453" s="545">
        <f>SUMIFS('Faturamento NNE'!$I$2:$I$707,'Faturamento NNE'!$E$2:$E$707,'Infos Relatório'!$B$406,'Faturamento NNE'!$F$2:$F$707,'Infos Relatório'!$B453,'Faturamento NNE'!$AA$2:$AA$707,'Infos Relatório'!AS$1)</f>
        <v>0</v>
      </c>
      <c r="AY453" s="541">
        <f>COUNTIFS('Faturamento NNE'!$E$2:$E$707,'Infos Relatório'!$B$406,'Faturamento NNE'!$F$2:$F$707,'Infos Relatório'!$B453,'Faturamento NNE'!$AA$2:$AA$707,'Infos Relatório'!AY$1)</f>
        <v>0</v>
      </c>
      <c r="AZ453" s="542">
        <f>SUMIFS('Faturamento NNE'!$H$2:$H$707,'Faturamento NNE'!$E$2:$E$707,'Infos Relatório'!$B$406,'Faturamento NNE'!$F$2:$F$707,'Infos Relatório'!$B453,'Faturamento NNE'!$AA$2:$AA$707,'Infos Relatório'!AY$1)</f>
        <v>0</v>
      </c>
      <c r="BA453" s="542">
        <f>SUMIFS('Faturamento NNE'!$K$2:$K$707,'Faturamento NNE'!$E$2:$E$707,'Infos Relatório'!$B$406,'Faturamento NNE'!$F$2:$F$707,'Infos Relatório'!$B453,'Faturamento NNE'!$AA$2:$AA$707,'Infos Relatório'!AY$1)</f>
        <v>0</v>
      </c>
      <c r="BB453" s="546">
        <f>SUMIFS('Faturamento NNE'!$P$2:$P$707,'Faturamento NNE'!$E$2:$E$707,'Infos Relatório'!$B$406,'Faturamento NNE'!$F$2:$F$707,'Infos Relatório'!$B453,'Faturamento NNE'!$AA$2:$AA$707,'Infos Relatório'!AY$1,'Faturamento NNE'!$U$2:$U$707,"Sim")+SUMIFS('Faturamento NNE'!$Q$2:$Q$707,'Faturamento NNE'!$E$2:$E$707,'Infos Relatório'!$B$406,'Faturamento NNE'!$F$2:$F$707,'Infos Relatório'!$B453,'Faturamento NNE'!$AA$2:$AA$707,'Infos Relatório'!AY$1,'Faturamento NNE'!$U$2:$U$707,"Sim")</f>
        <v>0</v>
      </c>
      <c r="BC453" s="227" t="e">
        <f t="shared" si="152"/>
        <v>#DIV/0!</v>
      </c>
      <c r="BD453" s="545">
        <f>SUMIFS('Faturamento NNE'!$I$2:$I$707,'Faturamento NNE'!$E$2:$E$707,'Infos Relatório'!$B$406,'Faturamento NNE'!$F$2:$F$707,'Infos Relatório'!$B453,'Faturamento NNE'!$AA$2:$AA$707,'Infos Relatório'!AY$1)</f>
        <v>0</v>
      </c>
      <c r="BE453" s="541">
        <f>COUNTIFS('Faturamento NNE'!$E$2:$E$707,'Infos Relatório'!$B$406,'Faturamento NNE'!$F$2:$F$707,'Infos Relatório'!$B453,'Faturamento NNE'!$AA$2:$AA$707,'Infos Relatório'!BE$1)</f>
        <v>0</v>
      </c>
      <c r="BF453" s="542">
        <f>SUMIFS('Faturamento NNE'!$H$2:$H$707,'Faturamento NNE'!$E$2:$E$707,'Infos Relatório'!$B$406,'Faturamento NNE'!$F$2:$F$707,'Infos Relatório'!$B453,'Faturamento NNE'!$AA$2:$AA$707,'Infos Relatório'!BE$1)</f>
        <v>0</v>
      </c>
      <c r="BG453" s="542">
        <f>SUMIFS('Faturamento NNE'!$K$2:$K$707,'Faturamento NNE'!$E$2:$E$707,'Infos Relatório'!$B$406,'Faturamento NNE'!$F$2:$F$707,'Infos Relatório'!$B453,'Faturamento NNE'!$AA$2:$AA$707,'Infos Relatório'!BE$1)</f>
        <v>0</v>
      </c>
      <c r="BH453" s="546">
        <f>SUMIFS('Faturamento NNE'!$P$2:$P$707,'Faturamento NNE'!$E$2:$E$707,'Infos Relatório'!$B$406,'Faturamento NNE'!$F$2:$F$707,'Infos Relatório'!$B453,'Faturamento NNE'!$AA$2:$AA$707,'Infos Relatório'!BE$1,'Faturamento NNE'!$U$2:$U$707,"Sim")+SUMIFS('Faturamento NNE'!$Q$2:$Q$707,'Faturamento NNE'!$E$2:$E$707,'Infos Relatório'!$B$406,'Faturamento NNE'!$F$2:$F$707,'Infos Relatório'!$B453,'Faturamento NNE'!$AA$2:$AA$707,'Infos Relatório'!BE$1,'Faturamento NNE'!$U$2:$U$707,"Sim")</f>
        <v>0</v>
      </c>
      <c r="BI453" s="227" t="e">
        <f t="shared" si="153"/>
        <v>#DIV/0!</v>
      </c>
      <c r="BJ453" s="545">
        <f>SUMIFS('Faturamento NNE'!$I$2:$I$707,'Faturamento NNE'!$E$2:$E$707,'Infos Relatório'!$B$406,'Faturamento NNE'!$F$2:$F$707,'Infos Relatório'!$B453,'Faturamento NNE'!$AA$2:$AA$707,'Infos Relatório'!BE$1)</f>
        <v>0</v>
      </c>
      <c r="BK453" s="541">
        <f>COUNTIFS('Faturamento NNE'!$E$2:$E$707,'Infos Relatório'!$B$406,'Faturamento NNE'!$F$2:$F$707,'Infos Relatório'!$B453,'Faturamento NNE'!$AA$2:$AA$707,'Infos Relatório'!BK$1)</f>
        <v>0</v>
      </c>
      <c r="BL453" s="542">
        <f>SUMIFS('Faturamento NNE'!$H$2:$H$707,'Faturamento NNE'!$E$2:$E$707,'Infos Relatório'!$B$406,'Faturamento NNE'!$F$2:$F$707,'Infos Relatório'!$B453,'Faturamento NNE'!$AA$2:$AA$707,'Infos Relatório'!BK$1)</f>
        <v>0</v>
      </c>
      <c r="BM453" s="542">
        <f>SUMIFS('Faturamento NNE'!$K$2:$K$707,'Faturamento NNE'!$E$2:$E$707,'Infos Relatório'!$B$406,'Faturamento NNE'!$F$2:$F$707,'Infos Relatório'!$B453,'Faturamento NNE'!$AA$2:$AA$707,'Infos Relatório'!BK$1)</f>
        <v>0</v>
      </c>
      <c r="BN453" s="546">
        <f>SUMIFS('Faturamento NNE'!$P$2:$P$707,'Faturamento NNE'!$E$2:$E$707,'Infos Relatório'!$B$406,'Faturamento NNE'!$F$2:$F$707,'Infos Relatório'!$B453,'Faturamento NNE'!$AA$2:$AA$707,'Infos Relatório'!BK$1,'Faturamento NNE'!$U$2:$U$707,"Sim")+SUMIFS('Faturamento NNE'!$Q$2:$Q$707,'Faturamento NNE'!$E$2:$E$707,'Infos Relatório'!$B$406,'Faturamento NNE'!$F$2:$F$707,'Infos Relatório'!$B453,'Faturamento NNE'!$AA$2:$AA$707,'Infos Relatório'!BK$1,'Faturamento NNE'!$U$2:$U$707,"Sim")</f>
        <v>0</v>
      </c>
      <c r="BO453" s="227" t="e">
        <f t="shared" si="154"/>
        <v>#DIV/0!</v>
      </c>
      <c r="BP453" s="545">
        <f>SUMIFS('Faturamento NNE'!$I$2:$I$707,'Faturamento NNE'!$E$2:$E$707,'Infos Relatório'!$B$406,'Faturamento NNE'!$F$2:$F$707,'Infos Relatório'!$B453,'Faturamento NNE'!$AA$2:$AA$707,'Infos Relatório'!BK$1)</f>
        <v>0</v>
      </c>
      <c r="BQ453" s="541">
        <f>COUNTIFS('Faturamento NNE'!$E$2:$E$707,'Infos Relatório'!$B$406,'Faturamento NNE'!$F$2:$F$707,'Infos Relatório'!$B453,'Faturamento NNE'!$AA$2:$AA$707,'Infos Relatório'!BQ$1)</f>
        <v>0</v>
      </c>
      <c r="BR453" s="542">
        <f>SUMIFS('Faturamento NNE'!$H$2:$H$707,'Faturamento NNE'!$E$2:$E$707,'Infos Relatório'!$B$406,'Faturamento NNE'!$F$2:$F$707,'Infos Relatório'!$B453,'Faturamento NNE'!$AA$2:$AA$707,'Infos Relatório'!BQ$1)</f>
        <v>0</v>
      </c>
      <c r="BS453" s="542">
        <f>SUMIFS('Faturamento NNE'!$K$2:$K$707,'Faturamento NNE'!$E$2:$E$707,'Infos Relatório'!$B$406,'Faturamento NNE'!$F$2:$F$707,'Infos Relatório'!$B453,'Faturamento NNE'!$AA$2:$AA$707,'Infos Relatório'!BQ$1)</f>
        <v>0</v>
      </c>
      <c r="BT453" s="546">
        <f>SUMIFS('Faturamento NNE'!$P$2:$P$707,'Faturamento NNE'!$E$2:$E$707,'Infos Relatório'!$B$406,'Faturamento NNE'!$F$2:$F$707,'Infos Relatório'!$B453,'Faturamento NNE'!$AA$2:$AA$707,'Infos Relatório'!BQ$1,'Faturamento NNE'!$U$2:$U$707,"Sim")+SUMIFS('Faturamento NNE'!$Q$2:$Q$707,'Faturamento NNE'!$E$2:$E$707,'Infos Relatório'!$B$406,'Faturamento NNE'!$F$2:$F$707,'Infos Relatório'!$B453,'Faturamento NNE'!$AA$2:$AA$707,'Infos Relatório'!BQ$1,'Faturamento NNE'!$U$2:$U$707,"Sim")</f>
        <v>0</v>
      </c>
      <c r="BU453" s="227" t="e">
        <f t="shared" si="155"/>
        <v>#DIV/0!</v>
      </c>
      <c r="BV453" s="545">
        <f>SUMIFS('Faturamento NNE'!$I$2:$I$707,'Faturamento NNE'!$E$2:$E$707,'Infos Relatório'!$B$406,'Faturamento NNE'!$F$2:$F$707,'Infos Relatório'!$B453,'Faturamento NNE'!$AA$2:$AA$707,'Infos Relatório'!BQ$1)</f>
        <v>0</v>
      </c>
    </row>
    <row r="454" spans="2:74">
      <c r="B454" s="217" t="s">
        <v>177</v>
      </c>
      <c r="C454" s="541">
        <f>COUNTIFS('Faturamento NNE'!$E$2:$E$707,'Infos Relatório'!$B$406,'Faturamento NNE'!$F$2:$F$707,'Infos Relatório'!$B454,'Faturamento NNE'!$AA$2:$AA$707,'Infos Relatório'!C$1)</f>
        <v>0</v>
      </c>
      <c r="D454" s="542">
        <f>SUMIFS('Faturamento NNE'!$H$2:$H$707,'Faturamento NNE'!$E$2:$E$707,'Infos Relatório'!$B$406,'Faturamento NNE'!$F$2:$F$707,'Infos Relatório'!$B454,'Faturamento NNE'!$AA$2:$AA$707,'Infos Relatório'!C$1)</f>
        <v>0</v>
      </c>
      <c r="E454" s="543">
        <f>SUMIFS('Faturamento NNE'!$K$2:$K$707,'Faturamento NNE'!$E$2:$E$707,'Infos Relatório'!$B$406,'Faturamento NNE'!$F$2:$F$707,'Infos Relatório'!$B454,'Faturamento NNE'!$AA$2:$AA$707,'Infos Relatório'!C$1)</f>
        <v>0</v>
      </c>
      <c r="F454" s="544">
        <f>SUMIFS('Faturamento NNE'!$P$2:$P$707,'Faturamento NNE'!$E$2:$E$707,'Infos Relatório'!$B$406,'Faturamento NNE'!$F$2:$F$707,'Infos Relatório'!$B454,'Faturamento NNE'!$AA$2:$AA$707,'Infos Relatório'!C$1,'Faturamento NNE'!$U$2:$U$707,"Sim")+SUMIFS('Faturamento NNE'!$Q$2:$Q$707,'Faturamento NNE'!$E$2:$E$707,'Infos Relatório'!$B$406,'Faturamento NNE'!$F$2:$F$707,'Infos Relatório'!$B454,'Faturamento NNE'!$AA$2:$AA$707,'Infos Relatório'!C$1,'Faturamento NNE'!$U$2:$U$707,"Sim")</f>
        <v>0</v>
      </c>
      <c r="G454" s="283" t="e">
        <f t="shared" si="144"/>
        <v>#DIV/0!</v>
      </c>
      <c r="H454" s="545">
        <f>SUMIFS('Faturamento NNE'!$I$2:$I$707,'Faturamento NNE'!$E$2:$E$707,'Infos Relatório'!$B$406,'Faturamento NNE'!$F$2:$F$707,'Infos Relatório'!$B454,'Faturamento NNE'!$AA$2:$AA$707,'Infos Relatório'!C$1)</f>
        <v>0</v>
      </c>
      <c r="I454" s="541">
        <f>COUNTIFS('Faturamento NNE'!$E$2:$E$707,'Infos Relatório'!$B$406,'Faturamento NNE'!$F$2:$F$707,'Infos Relatório'!$B454,'Faturamento NNE'!$AA$2:$AA$707,'Infos Relatório'!I$1)</f>
        <v>0</v>
      </c>
      <c r="J454" s="542">
        <f>SUMIFS('Faturamento NNE'!$H$2:$H$707,'Faturamento NNE'!$E$2:$E$707,'Infos Relatório'!$B$406,'Faturamento NNE'!$F$2:$F$707,'Infos Relatório'!$B454,'Faturamento NNE'!$AA$2:$AA$707,'Infos Relatório'!I$1)</f>
        <v>0</v>
      </c>
      <c r="K454" s="543">
        <f>SUMIFS('Faturamento NNE'!$K$2:$K$707,'Faturamento NNE'!$E$2:$E$707,'Infos Relatório'!$B$406,'Faturamento NNE'!$F$2:$F$707,'Infos Relatório'!$B454,'Faturamento NNE'!$AA$2:$AA$707,'Infos Relatório'!I$1)</f>
        <v>0</v>
      </c>
      <c r="L454" s="544">
        <f>SUMIFS('Faturamento NNE'!$P$2:$P$707,'Faturamento NNE'!$E$2:$E$707,'Infos Relatório'!$B$406,'Faturamento NNE'!$F$2:$F$707,'Infos Relatório'!$B454,'Faturamento NNE'!$AA$2:$AA$707,'Infos Relatório'!I$1,'Faturamento NNE'!$U$2:$U$707,"Sim")+SUMIFS('Faturamento NNE'!$Q$2:$Q$707,'Faturamento NNE'!$E$2:$E$707,'Infos Relatório'!$B$406,'Faturamento NNE'!$F$2:$F$707,'Infos Relatório'!$B454,'Faturamento NNE'!$AA$2:$AA$707,'Infos Relatório'!I$1,'Faturamento NNE'!$U$2:$U$707,"Sim")</f>
        <v>0</v>
      </c>
      <c r="M454" s="283" t="e">
        <f t="shared" si="145"/>
        <v>#DIV/0!</v>
      </c>
      <c r="N454" s="545">
        <f>SUMIFS('Faturamento NNE'!$I$2:$I$707,'Faturamento NNE'!$E$2:$E$707,'Infos Relatório'!$B$406,'Faturamento NNE'!$F$2:$F$707,'Infos Relatório'!$B454,'Faturamento NNE'!$AA$2:$AA$707,'Infos Relatório'!I$1)</f>
        <v>0</v>
      </c>
      <c r="O454" s="541">
        <f>COUNTIFS('Faturamento NNE'!$E$2:$E$707,'Infos Relatório'!$B$406,'Faturamento NNE'!$F$2:$F$707,'Infos Relatório'!$B454,'Faturamento NNE'!$AA$2:$AA$707,'Infos Relatório'!O$1)</f>
        <v>0</v>
      </c>
      <c r="P454" s="542">
        <f>SUMIFS('Faturamento NNE'!$H$2:$H$707,'Faturamento NNE'!$E$2:$E$707,'Infos Relatório'!$B$406,'Faturamento NNE'!$F$2:$F$707,'Infos Relatório'!$B454,'Faturamento NNE'!$AA$2:$AA$707,'Infos Relatório'!O$1)</f>
        <v>0</v>
      </c>
      <c r="Q454" s="542">
        <f>SUMIFS('Faturamento NNE'!$K$2:$K$707,'Faturamento NNE'!$E$2:$E$707,'Infos Relatório'!$B$406,'Faturamento NNE'!$F$2:$F$707,'Infos Relatório'!$B454,'Faturamento NNE'!$AA$2:$AA$707,'Infos Relatório'!O$1)</f>
        <v>0</v>
      </c>
      <c r="R454" s="546">
        <f>SUMIFS('Faturamento NNE'!$P$2:$P$707,'Faturamento NNE'!$E$2:$E$707,'Infos Relatório'!$B$406,'Faturamento NNE'!$F$2:$F$707,'Infos Relatório'!$B454,'Faturamento NNE'!$AA$2:$AA$707,'Infos Relatório'!O$1,'Faturamento NNE'!$U$2:$U$707,"Sim")+SUMIFS('Faturamento NNE'!$Q$2:$Q$707,'Faturamento NNE'!$E$2:$E$707,'Infos Relatório'!$B$406,'Faturamento NNE'!$F$2:$F$707,'Infos Relatório'!$B454,'Faturamento NNE'!$AA$2:$AA$707,'Infos Relatório'!O$1,'Faturamento NNE'!$U$2:$U$707,"Sim")</f>
        <v>0</v>
      </c>
      <c r="S454" s="227" t="e">
        <f t="shared" si="146"/>
        <v>#DIV/0!</v>
      </c>
      <c r="T454" s="545">
        <f>SUMIFS('Faturamento NNE'!$I$2:$I$707,'Faturamento NNE'!$E$2:$E$707,'Infos Relatório'!$B$406,'Faturamento NNE'!$F$2:$F$707,'Infos Relatório'!$B454,'Faturamento NNE'!$AA$2:$AA$707,'Infos Relatório'!O$1)</f>
        <v>0</v>
      </c>
      <c r="U454" s="541">
        <f>COUNTIFS('Faturamento NNE'!$E$2:$E$707,'Infos Relatório'!$B$406,'Faturamento NNE'!$F$2:$F$707,'Infos Relatório'!$B454,'Faturamento NNE'!$AA$2:$AA$707,'Infos Relatório'!U$1)</f>
        <v>0</v>
      </c>
      <c r="V454" s="542">
        <f>SUMIFS('Faturamento NNE'!$H$2:$H$707,'Faturamento NNE'!$E$2:$E$707,'Infos Relatório'!$B$406,'Faturamento NNE'!$F$2:$F$707,'Infos Relatório'!$B454,'Faturamento NNE'!$AA$2:$AA$707,'Infos Relatório'!U$1)</f>
        <v>0</v>
      </c>
      <c r="W454" s="542">
        <f>SUMIFS('Faturamento NNE'!$K$2:$K$707,'Faturamento NNE'!$E$2:$E$707,'Infos Relatório'!$B$406,'Faturamento NNE'!$F$2:$F$707,'Infos Relatório'!$B454,'Faturamento NNE'!$AA$2:$AA$707,'Infos Relatório'!U$1)</f>
        <v>0</v>
      </c>
      <c r="X454" s="546">
        <f>SUMIFS('Faturamento NNE'!$P$2:$P$707,'Faturamento NNE'!$E$2:$E$707,'Infos Relatório'!$B$406,'Faturamento NNE'!$F$2:$F$707,'Infos Relatório'!$B454,'Faturamento NNE'!$AA$2:$AA$707,'Infos Relatório'!U$1,'Faturamento NNE'!$U$2:$U$707,"Sim")+SUMIFS('Faturamento NNE'!$Q$2:$Q$707,'Faturamento NNE'!$E$2:$E$707,'Infos Relatório'!$B$406,'Faturamento NNE'!$F$2:$F$707,'Infos Relatório'!$B454,'Faturamento NNE'!$AA$2:$AA$707,'Infos Relatório'!U$1,'Faturamento NNE'!$U$2:$U$707,"Sim")</f>
        <v>0</v>
      </c>
      <c r="Y454" s="227" t="e">
        <f t="shared" si="147"/>
        <v>#DIV/0!</v>
      </c>
      <c r="Z454" s="545">
        <f>SUMIFS('Faturamento NNE'!$I$2:$I$707,'Faturamento NNE'!$E$2:$E$707,'Infos Relatório'!$B$406,'Faturamento NNE'!$F$2:$F$707,'Infos Relatório'!$B454,'Faturamento NNE'!$AA$2:$AA$707,'Infos Relatório'!U$1)</f>
        <v>0</v>
      </c>
      <c r="AA454" s="541">
        <f>COUNTIFS('Faturamento NNE'!$E$2:$E$707,'Infos Relatório'!$B$406,'Faturamento NNE'!$F$2:$F$707,'Infos Relatório'!$B454,'Faturamento NNE'!$AA$2:$AA$707,'Infos Relatório'!AA$1)</f>
        <v>0</v>
      </c>
      <c r="AB454" s="542">
        <f>SUMIFS('Faturamento NNE'!$H$2:$H$707,'Faturamento NNE'!$E$2:$E$707,'Infos Relatório'!$B$406,'Faturamento NNE'!$F$2:$F$707,'Infos Relatório'!$B454,'Faturamento NNE'!$AA$2:$AA$707,'Infos Relatório'!AA$1)</f>
        <v>0</v>
      </c>
      <c r="AC454" s="542">
        <f>SUMIFS('Faturamento NNE'!$K$2:$K$707,'Faturamento NNE'!$E$2:$E$707,'Infos Relatório'!$B$406,'Faturamento NNE'!$F$2:$F$707,'Infos Relatório'!$B454,'Faturamento NNE'!$AA$2:$AA$707,'Infos Relatório'!AA$1)</f>
        <v>0</v>
      </c>
      <c r="AD454" s="546">
        <f>SUMIFS('Faturamento NNE'!$P$2:$P$707,'Faturamento NNE'!$E$2:$E$707,'Infos Relatório'!$B$406,'Faturamento NNE'!$F$2:$F$707,'Infos Relatório'!$B454,'Faturamento NNE'!$AA$2:$AA$707,'Infos Relatório'!AA$1,'Faturamento NNE'!$U$2:$U$707,"Sim")+SUMIFS('Faturamento NNE'!$Q$2:$Q$707,'Faturamento NNE'!$E$2:$E$707,'Infos Relatório'!$B$406,'Faturamento NNE'!$F$2:$F$707,'Infos Relatório'!$B454,'Faturamento NNE'!$AA$2:$AA$707,'Infos Relatório'!AA$1,'Faturamento NNE'!$U$2:$U$707,"Sim")</f>
        <v>0</v>
      </c>
      <c r="AE454" s="227" t="e">
        <f t="shared" si="148"/>
        <v>#DIV/0!</v>
      </c>
      <c r="AF454" s="545">
        <f>SUMIFS('Faturamento NNE'!$I$2:$I$707,'Faturamento NNE'!$E$2:$E$707,'Infos Relatório'!$B$406,'Faturamento NNE'!$F$2:$F$707,'Infos Relatório'!$B454,'Faturamento NNE'!$AA$2:$AA$707,'Infos Relatório'!AA$1)</f>
        <v>0</v>
      </c>
      <c r="AG454" s="541">
        <f>COUNTIFS('Faturamento NNE'!$E$2:$E$707,'Infos Relatório'!$B$406,'Faturamento NNE'!$F$2:$F$707,'Infos Relatório'!$B454,'Faturamento NNE'!$AA$2:$AA$707,'Infos Relatório'!AG$1)</f>
        <v>0</v>
      </c>
      <c r="AH454" s="542">
        <f>SUMIFS('Faturamento NNE'!$H$2:$H$707,'Faturamento NNE'!$E$2:$E$707,'Infos Relatório'!$B$406,'Faturamento NNE'!$F$2:$F$707,'Infos Relatório'!$B454,'Faturamento NNE'!$AA$2:$AA$707,'Infos Relatório'!AG$1)</f>
        <v>0</v>
      </c>
      <c r="AI454" s="542">
        <f>SUMIFS('Faturamento NNE'!$K$2:$K$707,'Faturamento NNE'!$E$2:$E$707,'Infos Relatório'!$B$406,'Faturamento NNE'!$F$2:$F$707,'Infos Relatório'!$B454,'Faturamento NNE'!$AA$2:$AA$707,'Infos Relatório'!AG$1)</f>
        <v>0</v>
      </c>
      <c r="AJ454" s="546">
        <f>SUMIFS('Faturamento NNE'!$P$2:$P$707,'Faturamento NNE'!$E$2:$E$707,'Infos Relatório'!$B$406,'Faturamento NNE'!$F$2:$F$707,'Infos Relatório'!$B454,'Faturamento NNE'!$AA$2:$AA$707,'Infos Relatório'!AG$1,'Faturamento NNE'!$U$2:$U$707,"Sim")+SUMIFS('Faturamento NNE'!$Q$2:$Q$707,'Faturamento NNE'!$E$2:$E$707,'Infos Relatório'!$B$406,'Faturamento NNE'!$F$2:$F$707,'Infos Relatório'!$B454,'Faturamento NNE'!$AA$2:$AA$707,'Infos Relatório'!AG$1,'Faturamento NNE'!$U$2:$U$707,"Sim")</f>
        <v>0</v>
      </c>
      <c r="AK454" s="227" t="e">
        <f t="shared" si="149"/>
        <v>#DIV/0!</v>
      </c>
      <c r="AL454" s="545">
        <f>SUMIFS('Faturamento NNE'!$I$2:$I$707,'Faturamento NNE'!$E$2:$E$707,'Infos Relatório'!$B$406,'Faturamento NNE'!$F$2:$F$707,'Infos Relatório'!$B454,'Faturamento NNE'!$AA$2:$AA$707,'Infos Relatório'!AG$1)</f>
        <v>0</v>
      </c>
      <c r="AM454" s="541">
        <f>COUNTIFS('Faturamento NNE'!$E$2:$E$707,'Infos Relatório'!$B$406,'Faturamento NNE'!$F$2:$F$707,'Infos Relatório'!$B454,'Faturamento NNE'!$AA$2:$AA$707,'Infos Relatório'!AM$1)</f>
        <v>0</v>
      </c>
      <c r="AN454" s="542">
        <f>SUMIFS('Faturamento NNE'!$H$2:$H$707,'Faturamento NNE'!$E$2:$E$707,'Infos Relatório'!$B$406,'Faturamento NNE'!$F$2:$F$707,'Infos Relatório'!$B454,'Faturamento NNE'!$AA$2:$AA$707,'Infos Relatório'!AM$1)</f>
        <v>0</v>
      </c>
      <c r="AO454" s="542">
        <f>SUMIFS('Faturamento NNE'!$K$2:$K$707,'Faturamento NNE'!$E$2:$E$707,'Infos Relatório'!$B$406,'Faturamento NNE'!$F$2:$F$707,'Infos Relatório'!$B454,'Faturamento NNE'!$AA$2:$AA$707,'Infos Relatório'!AM$1)</f>
        <v>0</v>
      </c>
      <c r="AP454" s="546">
        <f>SUMIFS('Faturamento NNE'!$P$2:$P$707,'Faturamento NNE'!$E$2:$E$707,'Infos Relatório'!$B$406,'Faturamento NNE'!$F$2:$F$707,'Infos Relatório'!$B454,'Faturamento NNE'!$AA$2:$AA$707,'Infos Relatório'!AM$1,'Faturamento NNE'!$U$2:$U$707,"Sim")+SUMIFS('Faturamento NNE'!$Q$2:$Q$707,'Faturamento NNE'!$E$2:$E$707,'Infos Relatório'!$B$406,'Faturamento NNE'!$F$2:$F$707,'Infos Relatório'!$B454,'Faturamento NNE'!$AA$2:$AA$707,'Infos Relatório'!AM$1,'Faturamento NNE'!$U$2:$U$707,"Sim")</f>
        <v>0</v>
      </c>
      <c r="AQ454" s="227" t="e">
        <f t="shared" si="150"/>
        <v>#DIV/0!</v>
      </c>
      <c r="AR454" s="545">
        <f>SUMIFS('Faturamento NNE'!$I$2:$I$707,'Faturamento NNE'!$E$2:$E$707,'Infos Relatório'!$B$406,'Faturamento NNE'!$F$2:$F$707,'Infos Relatório'!$B454,'Faturamento NNE'!$AA$2:$AA$707,'Infos Relatório'!AM$1)</f>
        <v>0</v>
      </c>
      <c r="AS454" s="541">
        <f>COUNTIFS('Faturamento NNE'!$E$2:$E$707,'Infos Relatório'!$B$406,'Faturamento NNE'!$F$2:$F$707,'Infos Relatório'!$B454,'Faturamento NNE'!$AA$2:$AA$707,'Infos Relatório'!AS$1)</f>
        <v>0</v>
      </c>
      <c r="AT454" s="542">
        <f>SUMIFS('Faturamento NNE'!$H$2:$H$707,'Faturamento NNE'!$E$2:$E$707,'Infos Relatório'!$B$406,'Faturamento NNE'!$F$2:$F$707,'Infos Relatório'!$B454,'Faturamento NNE'!$AA$2:$AA$707,'Infos Relatório'!AS$1)</f>
        <v>0</v>
      </c>
      <c r="AU454" s="542">
        <f>SUMIFS('Faturamento NNE'!$K$2:$K$707,'Faturamento NNE'!$E$2:$E$707,'Infos Relatório'!$B$406,'Faturamento NNE'!$F$2:$F$707,'Infos Relatório'!$B454,'Faturamento NNE'!$AA$2:$AA$707,'Infos Relatório'!AS$1)</f>
        <v>0</v>
      </c>
      <c r="AV454" s="546">
        <f>SUMIFS('Faturamento NNE'!$P$2:$P$707,'Faturamento NNE'!$E$2:$E$707,'Infos Relatório'!$B$406,'Faturamento NNE'!$F$2:$F$707,'Infos Relatório'!$B454,'Faturamento NNE'!$AA$2:$AA$707,'Infos Relatório'!AS$1,'Faturamento NNE'!$U$2:$U$707,"Sim")+SUMIFS('Faturamento NNE'!$Q$2:$Q$707,'Faturamento NNE'!$E$2:$E$707,'Infos Relatório'!$B$406,'Faturamento NNE'!$F$2:$F$707,'Infos Relatório'!$B454,'Faturamento NNE'!$AA$2:$AA$707,'Infos Relatório'!AS$1,'Faturamento NNE'!$U$2:$U$707,"Sim")</f>
        <v>0</v>
      </c>
      <c r="AW454" s="227" t="e">
        <f t="shared" si="151"/>
        <v>#DIV/0!</v>
      </c>
      <c r="AX454" s="545">
        <f>SUMIFS('Faturamento NNE'!$I$2:$I$707,'Faturamento NNE'!$E$2:$E$707,'Infos Relatório'!$B$406,'Faturamento NNE'!$F$2:$F$707,'Infos Relatório'!$B454,'Faturamento NNE'!$AA$2:$AA$707,'Infos Relatório'!AS$1)</f>
        <v>0</v>
      </c>
      <c r="AY454" s="541">
        <f>COUNTIFS('Faturamento NNE'!$E$2:$E$707,'Infos Relatório'!$B$406,'Faturamento NNE'!$F$2:$F$707,'Infos Relatório'!$B454,'Faturamento NNE'!$AA$2:$AA$707,'Infos Relatório'!AY$1)</f>
        <v>0</v>
      </c>
      <c r="AZ454" s="542">
        <f>SUMIFS('Faturamento NNE'!$H$2:$H$707,'Faturamento NNE'!$E$2:$E$707,'Infos Relatório'!$B$406,'Faturamento NNE'!$F$2:$F$707,'Infos Relatório'!$B454,'Faturamento NNE'!$AA$2:$AA$707,'Infos Relatório'!AY$1)</f>
        <v>0</v>
      </c>
      <c r="BA454" s="542">
        <f>SUMIFS('Faturamento NNE'!$K$2:$K$707,'Faturamento NNE'!$E$2:$E$707,'Infos Relatório'!$B$406,'Faturamento NNE'!$F$2:$F$707,'Infos Relatório'!$B454,'Faturamento NNE'!$AA$2:$AA$707,'Infos Relatório'!AY$1)</f>
        <v>0</v>
      </c>
      <c r="BB454" s="546">
        <f>SUMIFS('Faturamento NNE'!$P$2:$P$707,'Faturamento NNE'!$E$2:$E$707,'Infos Relatório'!$B$406,'Faturamento NNE'!$F$2:$F$707,'Infos Relatório'!$B454,'Faturamento NNE'!$AA$2:$AA$707,'Infos Relatório'!AY$1,'Faturamento NNE'!$U$2:$U$707,"Sim")+SUMIFS('Faturamento NNE'!$Q$2:$Q$707,'Faturamento NNE'!$E$2:$E$707,'Infos Relatório'!$B$406,'Faturamento NNE'!$F$2:$F$707,'Infos Relatório'!$B454,'Faturamento NNE'!$AA$2:$AA$707,'Infos Relatório'!AY$1,'Faturamento NNE'!$U$2:$U$707,"Sim")</f>
        <v>0</v>
      </c>
      <c r="BC454" s="227" t="e">
        <f t="shared" si="152"/>
        <v>#DIV/0!</v>
      </c>
      <c r="BD454" s="545">
        <f>SUMIFS('Faturamento NNE'!$I$2:$I$707,'Faturamento NNE'!$E$2:$E$707,'Infos Relatório'!$B$406,'Faturamento NNE'!$F$2:$F$707,'Infos Relatório'!$B454,'Faturamento NNE'!$AA$2:$AA$707,'Infos Relatório'!AY$1)</f>
        <v>0</v>
      </c>
      <c r="BE454" s="541">
        <f>COUNTIFS('Faturamento NNE'!$E$2:$E$707,'Infos Relatório'!$B$406,'Faturamento NNE'!$F$2:$F$707,'Infos Relatório'!$B454,'Faturamento NNE'!$AA$2:$AA$707,'Infos Relatório'!BE$1)</f>
        <v>0</v>
      </c>
      <c r="BF454" s="542">
        <f>SUMIFS('Faturamento NNE'!$H$2:$H$707,'Faturamento NNE'!$E$2:$E$707,'Infos Relatório'!$B$406,'Faturamento NNE'!$F$2:$F$707,'Infos Relatório'!$B454,'Faturamento NNE'!$AA$2:$AA$707,'Infos Relatório'!BE$1)</f>
        <v>0</v>
      </c>
      <c r="BG454" s="542">
        <f>SUMIFS('Faturamento NNE'!$K$2:$K$707,'Faturamento NNE'!$E$2:$E$707,'Infos Relatório'!$B$406,'Faturamento NNE'!$F$2:$F$707,'Infos Relatório'!$B454,'Faturamento NNE'!$AA$2:$AA$707,'Infos Relatório'!BE$1)</f>
        <v>0</v>
      </c>
      <c r="BH454" s="546">
        <f>SUMIFS('Faturamento NNE'!$P$2:$P$707,'Faturamento NNE'!$E$2:$E$707,'Infos Relatório'!$B$406,'Faturamento NNE'!$F$2:$F$707,'Infos Relatório'!$B454,'Faturamento NNE'!$AA$2:$AA$707,'Infos Relatório'!BE$1,'Faturamento NNE'!$U$2:$U$707,"Sim")+SUMIFS('Faturamento NNE'!$Q$2:$Q$707,'Faturamento NNE'!$E$2:$E$707,'Infos Relatório'!$B$406,'Faturamento NNE'!$F$2:$F$707,'Infos Relatório'!$B454,'Faturamento NNE'!$AA$2:$AA$707,'Infos Relatório'!BE$1,'Faturamento NNE'!$U$2:$U$707,"Sim")</f>
        <v>0</v>
      </c>
      <c r="BI454" s="227" t="e">
        <f t="shared" si="153"/>
        <v>#DIV/0!</v>
      </c>
      <c r="BJ454" s="545">
        <f>SUMIFS('Faturamento NNE'!$I$2:$I$707,'Faturamento NNE'!$E$2:$E$707,'Infos Relatório'!$B$406,'Faturamento NNE'!$F$2:$F$707,'Infos Relatório'!$B454,'Faturamento NNE'!$AA$2:$AA$707,'Infos Relatório'!BE$1)</f>
        <v>0</v>
      </c>
      <c r="BK454" s="541">
        <f>COUNTIFS('Faturamento NNE'!$E$2:$E$707,'Infos Relatório'!$B$406,'Faturamento NNE'!$F$2:$F$707,'Infos Relatório'!$B454,'Faturamento NNE'!$AA$2:$AA$707,'Infos Relatório'!BK$1)</f>
        <v>0</v>
      </c>
      <c r="BL454" s="542">
        <f>SUMIFS('Faturamento NNE'!$H$2:$H$707,'Faturamento NNE'!$E$2:$E$707,'Infos Relatório'!$B$406,'Faturamento NNE'!$F$2:$F$707,'Infos Relatório'!$B454,'Faturamento NNE'!$AA$2:$AA$707,'Infos Relatório'!BK$1)</f>
        <v>0</v>
      </c>
      <c r="BM454" s="542">
        <f>SUMIFS('Faturamento NNE'!$K$2:$K$707,'Faturamento NNE'!$E$2:$E$707,'Infos Relatório'!$B$406,'Faturamento NNE'!$F$2:$F$707,'Infos Relatório'!$B454,'Faturamento NNE'!$AA$2:$AA$707,'Infos Relatório'!BK$1)</f>
        <v>0</v>
      </c>
      <c r="BN454" s="546">
        <f>SUMIFS('Faturamento NNE'!$P$2:$P$707,'Faturamento NNE'!$E$2:$E$707,'Infos Relatório'!$B$406,'Faturamento NNE'!$F$2:$F$707,'Infos Relatório'!$B454,'Faturamento NNE'!$AA$2:$AA$707,'Infos Relatório'!BK$1,'Faturamento NNE'!$U$2:$U$707,"Sim")+SUMIFS('Faturamento NNE'!$Q$2:$Q$707,'Faturamento NNE'!$E$2:$E$707,'Infos Relatório'!$B$406,'Faturamento NNE'!$F$2:$F$707,'Infos Relatório'!$B454,'Faturamento NNE'!$AA$2:$AA$707,'Infos Relatório'!BK$1,'Faturamento NNE'!$U$2:$U$707,"Sim")</f>
        <v>0</v>
      </c>
      <c r="BO454" s="227" t="e">
        <f t="shared" si="154"/>
        <v>#DIV/0!</v>
      </c>
      <c r="BP454" s="545">
        <f>SUMIFS('Faturamento NNE'!$I$2:$I$707,'Faturamento NNE'!$E$2:$E$707,'Infos Relatório'!$B$406,'Faturamento NNE'!$F$2:$F$707,'Infos Relatório'!$B454,'Faturamento NNE'!$AA$2:$AA$707,'Infos Relatório'!BK$1)</f>
        <v>0</v>
      </c>
      <c r="BQ454" s="541">
        <f>COUNTIFS('Faturamento NNE'!$E$2:$E$707,'Infos Relatório'!$B$406,'Faturamento NNE'!$F$2:$F$707,'Infos Relatório'!$B454,'Faturamento NNE'!$AA$2:$AA$707,'Infos Relatório'!BQ$1)</f>
        <v>0</v>
      </c>
      <c r="BR454" s="542">
        <f>SUMIFS('Faturamento NNE'!$H$2:$H$707,'Faturamento NNE'!$E$2:$E$707,'Infos Relatório'!$B$406,'Faturamento NNE'!$F$2:$F$707,'Infos Relatório'!$B454,'Faturamento NNE'!$AA$2:$AA$707,'Infos Relatório'!BQ$1)</f>
        <v>0</v>
      </c>
      <c r="BS454" s="542">
        <f>SUMIFS('Faturamento NNE'!$K$2:$K$707,'Faturamento NNE'!$E$2:$E$707,'Infos Relatório'!$B$406,'Faturamento NNE'!$F$2:$F$707,'Infos Relatório'!$B454,'Faturamento NNE'!$AA$2:$AA$707,'Infos Relatório'!BQ$1)</f>
        <v>0</v>
      </c>
      <c r="BT454" s="546">
        <f>SUMIFS('Faturamento NNE'!$P$2:$P$707,'Faturamento NNE'!$E$2:$E$707,'Infos Relatório'!$B$406,'Faturamento NNE'!$F$2:$F$707,'Infos Relatório'!$B454,'Faturamento NNE'!$AA$2:$AA$707,'Infos Relatório'!BQ$1,'Faturamento NNE'!$U$2:$U$707,"Sim")+SUMIFS('Faturamento NNE'!$Q$2:$Q$707,'Faturamento NNE'!$E$2:$E$707,'Infos Relatório'!$B$406,'Faturamento NNE'!$F$2:$F$707,'Infos Relatório'!$B454,'Faturamento NNE'!$AA$2:$AA$707,'Infos Relatório'!BQ$1,'Faturamento NNE'!$U$2:$U$707,"Sim")</f>
        <v>0</v>
      </c>
      <c r="BU454" s="227" t="e">
        <f t="shared" si="155"/>
        <v>#DIV/0!</v>
      </c>
      <c r="BV454" s="545">
        <f>SUMIFS('Faturamento NNE'!$I$2:$I$707,'Faturamento NNE'!$E$2:$E$707,'Infos Relatório'!$B$406,'Faturamento NNE'!$F$2:$F$707,'Infos Relatório'!$B454,'Faturamento NNE'!$AA$2:$AA$707,'Infos Relatório'!BQ$1)</f>
        <v>0</v>
      </c>
    </row>
    <row r="455" spans="2:74">
      <c r="B455" s="217" t="s">
        <v>178</v>
      </c>
      <c r="C455" s="541">
        <f>COUNTIFS('Faturamento NNE'!$E$2:$E$707,'Infos Relatório'!$B$406,'Faturamento NNE'!$F$2:$F$707,'Infos Relatório'!$B455,'Faturamento NNE'!$AA$2:$AA$707,'Infos Relatório'!C$1)</f>
        <v>0</v>
      </c>
      <c r="D455" s="542">
        <f>SUMIFS('Faturamento NNE'!$H$2:$H$707,'Faturamento NNE'!$E$2:$E$707,'Infos Relatório'!$B$406,'Faturamento NNE'!$F$2:$F$707,'Infos Relatório'!$B455,'Faturamento NNE'!$AA$2:$AA$707,'Infos Relatório'!C$1)</f>
        <v>0</v>
      </c>
      <c r="E455" s="543">
        <f>SUMIFS('Faturamento NNE'!$K$2:$K$707,'Faturamento NNE'!$E$2:$E$707,'Infos Relatório'!$B$406,'Faturamento NNE'!$F$2:$F$707,'Infos Relatório'!$B455,'Faturamento NNE'!$AA$2:$AA$707,'Infos Relatório'!C$1)</f>
        <v>0</v>
      </c>
      <c r="F455" s="544">
        <f>SUMIFS('Faturamento NNE'!$P$2:$P$707,'Faturamento NNE'!$E$2:$E$707,'Infos Relatório'!$B$406,'Faturamento NNE'!$F$2:$F$707,'Infos Relatório'!$B455,'Faturamento NNE'!$AA$2:$AA$707,'Infos Relatório'!C$1,'Faturamento NNE'!$U$2:$U$707,"Sim")+SUMIFS('Faturamento NNE'!$Q$2:$Q$707,'Faturamento NNE'!$E$2:$E$707,'Infos Relatório'!$B$406,'Faturamento NNE'!$F$2:$F$707,'Infos Relatório'!$B455,'Faturamento NNE'!$AA$2:$AA$707,'Infos Relatório'!C$1,'Faturamento NNE'!$U$2:$U$707,"Sim")</f>
        <v>0</v>
      </c>
      <c r="G455" s="283" t="e">
        <f t="shared" si="144"/>
        <v>#DIV/0!</v>
      </c>
      <c r="H455" s="545">
        <f>SUMIFS('Faturamento NNE'!$I$2:$I$707,'Faturamento NNE'!$E$2:$E$707,'Infos Relatório'!$B$406,'Faturamento NNE'!$F$2:$F$707,'Infos Relatório'!$B455,'Faturamento NNE'!$AA$2:$AA$707,'Infos Relatório'!C$1)</f>
        <v>0</v>
      </c>
      <c r="I455" s="541">
        <f>COUNTIFS('Faturamento NNE'!$E$2:$E$707,'Infos Relatório'!$B$406,'Faturamento NNE'!$F$2:$F$707,'Infos Relatório'!$B455,'Faturamento NNE'!$AA$2:$AA$707,'Infos Relatório'!I$1)</f>
        <v>0</v>
      </c>
      <c r="J455" s="542">
        <f>SUMIFS('Faturamento NNE'!$H$2:$H$707,'Faturamento NNE'!$E$2:$E$707,'Infos Relatório'!$B$406,'Faturamento NNE'!$F$2:$F$707,'Infos Relatório'!$B455,'Faturamento NNE'!$AA$2:$AA$707,'Infos Relatório'!I$1)</f>
        <v>0</v>
      </c>
      <c r="K455" s="543">
        <f>SUMIFS('Faturamento NNE'!$K$2:$K$707,'Faturamento NNE'!$E$2:$E$707,'Infos Relatório'!$B$406,'Faturamento NNE'!$F$2:$F$707,'Infos Relatório'!$B455,'Faturamento NNE'!$AA$2:$AA$707,'Infos Relatório'!I$1)</f>
        <v>0</v>
      </c>
      <c r="L455" s="544">
        <f>SUMIFS('Faturamento NNE'!$P$2:$P$707,'Faturamento NNE'!$E$2:$E$707,'Infos Relatório'!$B$406,'Faturamento NNE'!$F$2:$F$707,'Infos Relatório'!$B455,'Faturamento NNE'!$AA$2:$AA$707,'Infos Relatório'!I$1,'Faturamento NNE'!$U$2:$U$707,"Sim")+SUMIFS('Faturamento NNE'!$Q$2:$Q$707,'Faturamento NNE'!$E$2:$E$707,'Infos Relatório'!$B$406,'Faturamento NNE'!$F$2:$F$707,'Infos Relatório'!$B455,'Faturamento NNE'!$AA$2:$AA$707,'Infos Relatório'!I$1,'Faturamento NNE'!$U$2:$U$707,"Sim")</f>
        <v>0</v>
      </c>
      <c r="M455" s="283" t="e">
        <f t="shared" si="145"/>
        <v>#DIV/0!</v>
      </c>
      <c r="N455" s="545">
        <f>SUMIFS('Faturamento NNE'!$I$2:$I$707,'Faturamento NNE'!$E$2:$E$707,'Infos Relatório'!$B$406,'Faturamento NNE'!$F$2:$F$707,'Infos Relatório'!$B455,'Faturamento NNE'!$AA$2:$AA$707,'Infos Relatório'!I$1)</f>
        <v>0</v>
      </c>
      <c r="O455" s="541">
        <f>COUNTIFS('Faturamento NNE'!$E$2:$E$707,'Infos Relatório'!$B$406,'Faturamento NNE'!$F$2:$F$707,'Infos Relatório'!$B455,'Faturamento NNE'!$AA$2:$AA$707,'Infos Relatório'!O$1)</f>
        <v>0</v>
      </c>
      <c r="P455" s="542">
        <f>SUMIFS('Faturamento NNE'!$H$2:$H$707,'Faturamento NNE'!$E$2:$E$707,'Infos Relatório'!$B$406,'Faturamento NNE'!$F$2:$F$707,'Infos Relatório'!$B455,'Faturamento NNE'!$AA$2:$AA$707,'Infos Relatório'!O$1)</f>
        <v>0</v>
      </c>
      <c r="Q455" s="542">
        <f>SUMIFS('Faturamento NNE'!$K$2:$K$707,'Faturamento NNE'!$E$2:$E$707,'Infos Relatório'!$B$406,'Faturamento NNE'!$F$2:$F$707,'Infos Relatório'!$B455,'Faturamento NNE'!$AA$2:$AA$707,'Infos Relatório'!O$1)</f>
        <v>0</v>
      </c>
      <c r="R455" s="546">
        <f>SUMIFS('Faturamento NNE'!$P$2:$P$707,'Faturamento NNE'!$E$2:$E$707,'Infos Relatório'!$B$406,'Faturamento NNE'!$F$2:$F$707,'Infos Relatório'!$B455,'Faturamento NNE'!$AA$2:$AA$707,'Infos Relatório'!O$1,'Faturamento NNE'!$U$2:$U$707,"Sim")+SUMIFS('Faturamento NNE'!$Q$2:$Q$707,'Faturamento NNE'!$E$2:$E$707,'Infos Relatório'!$B$406,'Faturamento NNE'!$F$2:$F$707,'Infos Relatório'!$B455,'Faturamento NNE'!$AA$2:$AA$707,'Infos Relatório'!O$1,'Faturamento NNE'!$U$2:$U$707,"Sim")</f>
        <v>0</v>
      </c>
      <c r="S455" s="227" t="e">
        <f t="shared" si="146"/>
        <v>#DIV/0!</v>
      </c>
      <c r="T455" s="545">
        <f>SUMIFS('Faturamento NNE'!$I$2:$I$707,'Faturamento NNE'!$E$2:$E$707,'Infos Relatório'!$B$406,'Faturamento NNE'!$F$2:$F$707,'Infos Relatório'!$B455,'Faturamento NNE'!$AA$2:$AA$707,'Infos Relatório'!O$1)</f>
        <v>0</v>
      </c>
      <c r="U455" s="541">
        <f>COUNTIFS('Faturamento NNE'!$E$2:$E$707,'Infos Relatório'!$B$406,'Faturamento NNE'!$F$2:$F$707,'Infos Relatório'!$B455,'Faturamento NNE'!$AA$2:$AA$707,'Infos Relatório'!U$1)</f>
        <v>0</v>
      </c>
      <c r="V455" s="542">
        <f>SUMIFS('Faturamento NNE'!$H$2:$H$707,'Faturamento NNE'!$E$2:$E$707,'Infos Relatório'!$B$406,'Faturamento NNE'!$F$2:$F$707,'Infos Relatório'!$B455,'Faturamento NNE'!$AA$2:$AA$707,'Infos Relatório'!U$1)</f>
        <v>0</v>
      </c>
      <c r="W455" s="542">
        <f>SUMIFS('Faturamento NNE'!$K$2:$K$707,'Faturamento NNE'!$E$2:$E$707,'Infos Relatório'!$B$406,'Faturamento NNE'!$F$2:$F$707,'Infos Relatório'!$B455,'Faturamento NNE'!$AA$2:$AA$707,'Infos Relatório'!U$1)</f>
        <v>0</v>
      </c>
      <c r="X455" s="546">
        <f>SUMIFS('Faturamento NNE'!$P$2:$P$707,'Faturamento NNE'!$E$2:$E$707,'Infos Relatório'!$B$406,'Faturamento NNE'!$F$2:$F$707,'Infos Relatório'!$B455,'Faturamento NNE'!$AA$2:$AA$707,'Infos Relatório'!U$1,'Faturamento NNE'!$U$2:$U$707,"Sim")+SUMIFS('Faturamento NNE'!$Q$2:$Q$707,'Faturamento NNE'!$E$2:$E$707,'Infos Relatório'!$B$406,'Faturamento NNE'!$F$2:$F$707,'Infos Relatório'!$B455,'Faturamento NNE'!$AA$2:$AA$707,'Infos Relatório'!U$1,'Faturamento NNE'!$U$2:$U$707,"Sim")</f>
        <v>0</v>
      </c>
      <c r="Y455" s="227" t="e">
        <f t="shared" si="147"/>
        <v>#DIV/0!</v>
      </c>
      <c r="Z455" s="545">
        <f>SUMIFS('Faturamento NNE'!$I$2:$I$707,'Faturamento NNE'!$E$2:$E$707,'Infos Relatório'!$B$406,'Faturamento NNE'!$F$2:$F$707,'Infos Relatório'!$B455,'Faturamento NNE'!$AA$2:$AA$707,'Infos Relatório'!U$1)</f>
        <v>0</v>
      </c>
      <c r="AA455" s="541">
        <f>COUNTIFS('Faturamento NNE'!$E$2:$E$707,'Infos Relatório'!$B$406,'Faturamento NNE'!$F$2:$F$707,'Infos Relatório'!$B455,'Faturamento NNE'!$AA$2:$AA$707,'Infos Relatório'!AA$1)</f>
        <v>0</v>
      </c>
      <c r="AB455" s="542">
        <f>SUMIFS('Faturamento NNE'!$H$2:$H$707,'Faturamento NNE'!$E$2:$E$707,'Infos Relatório'!$B$406,'Faturamento NNE'!$F$2:$F$707,'Infos Relatório'!$B455,'Faturamento NNE'!$AA$2:$AA$707,'Infos Relatório'!AA$1)</f>
        <v>0</v>
      </c>
      <c r="AC455" s="542">
        <f>SUMIFS('Faturamento NNE'!$K$2:$K$707,'Faturamento NNE'!$E$2:$E$707,'Infos Relatório'!$B$406,'Faturamento NNE'!$F$2:$F$707,'Infos Relatório'!$B455,'Faturamento NNE'!$AA$2:$AA$707,'Infos Relatório'!AA$1)</f>
        <v>0</v>
      </c>
      <c r="AD455" s="546">
        <f>SUMIFS('Faturamento NNE'!$P$2:$P$707,'Faturamento NNE'!$E$2:$E$707,'Infos Relatório'!$B$406,'Faturamento NNE'!$F$2:$F$707,'Infos Relatório'!$B455,'Faturamento NNE'!$AA$2:$AA$707,'Infos Relatório'!AA$1,'Faturamento NNE'!$U$2:$U$707,"Sim")+SUMIFS('Faturamento NNE'!$Q$2:$Q$707,'Faturamento NNE'!$E$2:$E$707,'Infos Relatório'!$B$406,'Faturamento NNE'!$F$2:$F$707,'Infos Relatório'!$B455,'Faturamento NNE'!$AA$2:$AA$707,'Infos Relatório'!AA$1,'Faturamento NNE'!$U$2:$U$707,"Sim")</f>
        <v>0</v>
      </c>
      <c r="AE455" s="227" t="e">
        <f t="shared" si="148"/>
        <v>#DIV/0!</v>
      </c>
      <c r="AF455" s="545">
        <f>SUMIFS('Faturamento NNE'!$I$2:$I$707,'Faturamento NNE'!$E$2:$E$707,'Infos Relatório'!$B$406,'Faturamento NNE'!$F$2:$F$707,'Infos Relatório'!$B455,'Faturamento NNE'!$AA$2:$AA$707,'Infos Relatório'!AA$1)</f>
        <v>0</v>
      </c>
      <c r="AG455" s="541">
        <f>COUNTIFS('Faturamento NNE'!$E$2:$E$707,'Infos Relatório'!$B$406,'Faturamento NNE'!$F$2:$F$707,'Infos Relatório'!$B455,'Faturamento NNE'!$AA$2:$AA$707,'Infos Relatório'!AG$1)</f>
        <v>0</v>
      </c>
      <c r="AH455" s="542">
        <f>SUMIFS('Faturamento NNE'!$H$2:$H$707,'Faturamento NNE'!$E$2:$E$707,'Infos Relatório'!$B$406,'Faturamento NNE'!$F$2:$F$707,'Infos Relatório'!$B455,'Faturamento NNE'!$AA$2:$AA$707,'Infos Relatório'!AG$1)</f>
        <v>0</v>
      </c>
      <c r="AI455" s="542">
        <f>SUMIFS('Faturamento NNE'!$K$2:$K$707,'Faturamento NNE'!$E$2:$E$707,'Infos Relatório'!$B$406,'Faturamento NNE'!$F$2:$F$707,'Infos Relatório'!$B455,'Faturamento NNE'!$AA$2:$AA$707,'Infos Relatório'!AG$1)</f>
        <v>0</v>
      </c>
      <c r="AJ455" s="546">
        <f>SUMIFS('Faturamento NNE'!$P$2:$P$707,'Faturamento NNE'!$E$2:$E$707,'Infos Relatório'!$B$406,'Faturamento NNE'!$F$2:$F$707,'Infos Relatório'!$B455,'Faturamento NNE'!$AA$2:$AA$707,'Infos Relatório'!AG$1,'Faturamento NNE'!$U$2:$U$707,"Sim")+SUMIFS('Faturamento NNE'!$Q$2:$Q$707,'Faturamento NNE'!$E$2:$E$707,'Infos Relatório'!$B$406,'Faturamento NNE'!$F$2:$F$707,'Infos Relatório'!$B455,'Faturamento NNE'!$AA$2:$AA$707,'Infos Relatório'!AG$1,'Faturamento NNE'!$U$2:$U$707,"Sim")</f>
        <v>0</v>
      </c>
      <c r="AK455" s="227" t="e">
        <f t="shared" si="149"/>
        <v>#DIV/0!</v>
      </c>
      <c r="AL455" s="545">
        <f>SUMIFS('Faturamento NNE'!$I$2:$I$707,'Faturamento NNE'!$E$2:$E$707,'Infos Relatório'!$B$406,'Faturamento NNE'!$F$2:$F$707,'Infos Relatório'!$B455,'Faturamento NNE'!$AA$2:$AA$707,'Infos Relatório'!AG$1)</f>
        <v>0</v>
      </c>
      <c r="AM455" s="541">
        <f>COUNTIFS('Faturamento NNE'!$E$2:$E$707,'Infos Relatório'!$B$406,'Faturamento NNE'!$F$2:$F$707,'Infos Relatório'!$B455,'Faturamento NNE'!$AA$2:$AA$707,'Infos Relatório'!AM$1)</f>
        <v>0</v>
      </c>
      <c r="AN455" s="542">
        <f>SUMIFS('Faturamento NNE'!$H$2:$H$707,'Faturamento NNE'!$E$2:$E$707,'Infos Relatório'!$B$406,'Faturamento NNE'!$F$2:$F$707,'Infos Relatório'!$B455,'Faturamento NNE'!$AA$2:$AA$707,'Infos Relatório'!AM$1)</f>
        <v>0</v>
      </c>
      <c r="AO455" s="542">
        <f>SUMIFS('Faturamento NNE'!$K$2:$K$707,'Faturamento NNE'!$E$2:$E$707,'Infos Relatório'!$B$406,'Faturamento NNE'!$F$2:$F$707,'Infos Relatório'!$B455,'Faturamento NNE'!$AA$2:$AA$707,'Infos Relatório'!AM$1)</f>
        <v>0</v>
      </c>
      <c r="AP455" s="546">
        <f>SUMIFS('Faturamento NNE'!$P$2:$P$707,'Faturamento NNE'!$E$2:$E$707,'Infos Relatório'!$B$406,'Faturamento NNE'!$F$2:$F$707,'Infos Relatório'!$B455,'Faturamento NNE'!$AA$2:$AA$707,'Infos Relatório'!AM$1,'Faturamento NNE'!$U$2:$U$707,"Sim")+SUMIFS('Faturamento NNE'!$Q$2:$Q$707,'Faturamento NNE'!$E$2:$E$707,'Infos Relatório'!$B$406,'Faturamento NNE'!$F$2:$F$707,'Infos Relatório'!$B455,'Faturamento NNE'!$AA$2:$AA$707,'Infos Relatório'!AM$1,'Faturamento NNE'!$U$2:$U$707,"Sim")</f>
        <v>0</v>
      </c>
      <c r="AQ455" s="227" t="e">
        <f t="shared" si="150"/>
        <v>#DIV/0!</v>
      </c>
      <c r="AR455" s="545">
        <f>SUMIFS('Faturamento NNE'!$I$2:$I$707,'Faturamento NNE'!$E$2:$E$707,'Infos Relatório'!$B$406,'Faturamento NNE'!$F$2:$F$707,'Infos Relatório'!$B455,'Faturamento NNE'!$AA$2:$AA$707,'Infos Relatório'!AM$1)</f>
        <v>0</v>
      </c>
      <c r="AS455" s="541">
        <f>COUNTIFS('Faturamento NNE'!$E$2:$E$707,'Infos Relatório'!$B$406,'Faturamento NNE'!$F$2:$F$707,'Infos Relatório'!$B455,'Faturamento NNE'!$AA$2:$AA$707,'Infos Relatório'!AS$1)</f>
        <v>0</v>
      </c>
      <c r="AT455" s="542">
        <f>SUMIFS('Faturamento NNE'!$H$2:$H$707,'Faturamento NNE'!$E$2:$E$707,'Infos Relatório'!$B$406,'Faturamento NNE'!$F$2:$F$707,'Infos Relatório'!$B455,'Faturamento NNE'!$AA$2:$AA$707,'Infos Relatório'!AS$1)</f>
        <v>0</v>
      </c>
      <c r="AU455" s="542">
        <f>SUMIFS('Faturamento NNE'!$K$2:$K$707,'Faturamento NNE'!$E$2:$E$707,'Infos Relatório'!$B$406,'Faturamento NNE'!$F$2:$F$707,'Infos Relatório'!$B455,'Faturamento NNE'!$AA$2:$AA$707,'Infos Relatório'!AS$1)</f>
        <v>0</v>
      </c>
      <c r="AV455" s="546">
        <f>SUMIFS('Faturamento NNE'!$P$2:$P$707,'Faturamento NNE'!$E$2:$E$707,'Infos Relatório'!$B$406,'Faturamento NNE'!$F$2:$F$707,'Infos Relatório'!$B455,'Faturamento NNE'!$AA$2:$AA$707,'Infos Relatório'!AS$1,'Faturamento NNE'!$U$2:$U$707,"Sim")+SUMIFS('Faturamento NNE'!$Q$2:$Q$707,'Faturamento NNE'!$E$2:$E$707,'Infos Relatório'!$B$406,'Faturamento NNE'!$F$2:$F$707,'Infos Relatório'!$B455,'Faturamento NNE'!$AA$2:$AA$707,'Infos Relatório'!AS$1,'Faturamento NNE'!$U$2:$U$707,"Sim")</f>
        <v>0</v>
      </c>
      <c r="AW455" s="227" t="e">
        <f t="shared" si="151"/>
        <v>#DIV/0!</v>
      </c>
      <c r="AX455" s="545">
        <f>SUMIFS('Faturamento NNE'!$I$2:$I$707,'Faturamento NNE'!$E$2:$E$707,'Infos Relatório'!$B$406,'Faturamento NNE'!$F$2:$F$707,'Infos Relatório'!$B455,'Faturamento NNE'!$AA$2:$AA$707,'Infos Relatório'!AS$1)</f>
        <v>0</v>
      </c>
      <c r="AY455" s="541">
        <f>COUNTIFS('Faturamento NNE'!$E$2:$E$707,'Infos Relatório'!$B$406,'Faturamento NNE'!$F$2:$F$707,'Infos Relatório'!$B455,'Faturamento NNE'!$AA$2:$AA$707,'Infos Relatório'!AY$1)</f>
        <v>0</v>
      </c>
      <c r="AZ455" s="542">
        <f>SUMIFS('Faturamento NNE'!$H$2:$H$707,'Faturamento NNE'!$E$2:$E$707,'Infos Relatório'!$B$406,'Faturamento NNE'!$F$2:$F$707,'Infos Relatório'!$B455,'Faturamento NNE'!$AA$2:$AA$707,'Infos Relatório'!AY$1)</f>
        <v>0</v>
      </c>
      <c r="BA455" s="542">
        <f>SUMIFS('Faturamento NNE'!$K$2:$K$707,'Faturamento NNE'!$E$2:$E$707,'Infos Relatório'!$B$406,'Faturamento NNE'!$F$2:$F$707,'Infos Relatório'!$B455,'Faturamento NNE'!$AA$2:$AA$707,'Infos Relatório'!AY$1)</f>
        <v>0</v>
      </c>
      <c r="BB455" s="546">
        <f>SUMIFS('Faturamento NNE'!$P$2:$P$707,'Faturamento NNE'!$E$2:$E$707,'Infos Relatório'!$B$406,'Faturamento NNE'!$F$2:$F$707,'Infos Relatório'!$B455,'Faturamento NNE'!$AA$2:$AA$707,'Infos Relatório'!AY$1,'Faturamento NNE'!$U$2:$U$707,"Sim")+SUMIFS('Faturamento NNE'!$Q$2:$Q$707,'Faturamento NNE'!$E$2:$E$707,'Infos Relatório'!$B$406,'Faturamento NNE'!$F$2:$F$707,'Infos Relatório'!$B455,'Faturamento NNE'!$AA$2:$AA$707,'Infos Relatório'!AY$1,'Faturamento NNE'!$U$2:$U$707,"Sim")</f>
        <v>0</v>
      </c>
      <c r="BC455" s="227" t="e">
        <f t="shared" si="152"/>
        <v>#DIV/0!</v>
      </c>
      <c r="BD455" s="545">
        <f>SUMIFS('Faturamento NNE'!$I$2:$I$707,'Faturamento NNE'!$E$2:$E$707,'Infos Relatório'!$B$406,'Faturamento NNE'!$F$2:$F$707,'Infos Relatório'!$B455,'Faturamento NNE'!$AA$2:$AA$707,'Infos Relatório'!AY$1)</f>
        <v>0</v>
      </c>
      <c r="BE455" s="541">
        <f>COUNTIFS('Faturamento NNE'!$E$2:$E$707,'Infos Relatório'!$B$406,'Faturamento NNE'!$F$2:$F$707,'Infos Relatório'!$B455,'Faturamento NNE'!$AA$2:$AA$707,'Infos Relatório'!BE$1)</f>
        <v>0</v>
      </c>
      <c r="BF455" s="542">
        <f>SUMIFS('Faturamento NNE'!$H$2:$H$707,'Faturamento NNE'!$E$2:$E$707,'Infos Relatório'!$B$406,'Faturamento NNE'!$F$2:$F$707,'Infos Relatório'!$B455,'Faturamento NNE'!$AA$2:$AA$707,'Infos Relatório'!BE$1)</f>
        <v>0</v>
      </c>
      <c r="BG455" s="542">
        <f>SUMIFS('Faturamento NNE'!$K$2:$K$707,'Faturamento NNE'!$E$2:$E$707,'Infos Relatório'!$B$406,'Faturamento NNE'!$F$2:$F$707,'Infos Relatório'!$B455,'Faturamento NNE'!$AA$2:$AA$707,'Infos Relatório'!BE$1)</f>
        <v>0</v>
      </c>
      <c r="BH455" s="546">
        <f>SUMIFS('Faturamento NNE'!$P$2:$P$707,'Faturamento NNE'!$E$2:$E$707,'Infos Relatório'!$B$406,'Faturamento NNE'!$F$2:$F$707,'Infos Relatório'!$B455,'Faturamento NNE'!$AA$2:$AA$707,'Infos Relatório'!BE$1,'Faturamento NNE'!$U$2:$U$707,"Sim")+SUMIFS('Faturamento NNE'!$Q$2:$Q$707,'Faturamento NNE'!$E$2:$E$707,'Infos Relatório'!$B$406,'Faturamento NNE'!$F$2:$F$707,'Infos Relatório'!$B455,'Faturamento NNE'!$AA$2:$AA$707,'Infos Relatório'!BE$1,'Faturamento NNE'!$U$2:$U$707,"Sim")</f>
        <v>0</v>
      </c>
      <c r="BI455" s="227" t="e">
        <f t="shared" si="153"/>
        <v>#DIV/0!</v>
      </c>
      <c r="BJ455" s="545">
        <f>SUMIFS('Faturamento NNE'!$I$2:$I$707,'Faturamento NNE'!$E$2:$E$707,'Infos Relatório'!$B$406,'Faturamento NNE'!$F$2:$F$707,'Infos Relatório'!$B455,'Faturamento NNE'!$AA$2:$AA$707,'Infos Relatório'!BE$1)</f>
        <v>0</v>
      </c>
      <c r="BK455" s="541">
        <f>COUNTIFS('Faturamento NNE'!$E$2:$E$707,'Infos Relatório'!$B$406,'Faturamento NNE'!$F$2:$F$707,'Infos Relatório'!$B455,'Faturamento NNE'!$AA$2:$AA$707,'Infos Relatório'!BK$1)</f>
        <v>0</v>
      </c>
      <c r="BL455" s="542">
        <f>SUMIFS('Faturamento NNE'!$H$2:$H$707,'Faturamento NNE'!$E$2:$E$707,'Infos Relatório'!$B$406,'Faturamento NNE'!$F$2:$F$707,'Infos Relatório'!$B455,'Faturamento NNE'!$AA$2:$AA$707,'Infos Relatório'!BK$1)</f>
        <v>0</v>
      </c>
      <c r="BM455" s="542">
        <f>SUMIFS('Faturamento NNE'!$K$2:$K$707,'Faturamento NNE'!$E$2:$E$707,'Infos Relatório'!$B$406,'Faturamento NNE'!$F$2:$F$707,'Infos Relatório'!$B455,'Faturamento NNE'!$AA$2:$AA$707,'Infos Relatório'!BK$1)</f>
        <v>0</v>
      </c>
      <c r="BN455" s="546">
        <f>SUMIFS('Faturamento NNE'!$P$2:$P$707,'Faturamento NNE'!$E$2:$E$707,'Infos Relatório'!$B$406,'Faturamento NNE'!$F$2:$F$707,'Infos Relatório'!$B455,'Faturamento NNE'!$AA$2:$AA$707,'Infos Relatório'!BK$1,'Faturamento NNE'!$U$2:$U$707,"Sim")+SUMIFS('Faturamento NNE'!$Q$2:$Q$707,'Faturamento NNE'!$E$2:$E$707,'Infos Relatório'!$B$406,'Faturamento NNE'!$F$2:$F$707,'Infos Relatório'!$B455,'Faturamento NNE'!$AA$2:$AA$707,'Infos Relatório'!BK$1,'Faturamento NNE'!$U$2:$U$707,"Sim")</f>
        <v>0</v>
      </c>
      <c r="BO455" s="227" t="e">
        <f t="shared" si="154"/>
        <v>#DIV/0!</v>
      </c>
      <c r="BP455" s="545">
        <f>SUMIFS('Faturamento NNE'!$I$2:$I$707,'Faturamento NNE'!$E$2:$E$707,'Infos Relatório'!$B$406,'Faturamento NNE'!$F$2:$F$707,'Infos Relatório'!$B455,'Faturamento NNE'!$AA$2:$AA$707,'Infos Relatório'!BK$1)</f>
        <v>0</v>
      </c>
      <c r="BQ455" s="541">
        <f>COUNTIFS('Faturamento NNE'!$E$2:$E$707,'Infos Relatório'!$B$406,'Faturamento NNE'!$F$2:$F$707,'Infos Relatório'!$B455,'Faturamento NNE'!$AA$2:$AA$707,'Infos Relatório'!BQ$1)</f>
        <v>0</v>
      </c>
      <c r="BR455" s="542">
        <f>SUMIFS('Faturamento NNE'!$H$2:$H$707,'Faturamento NNE'!$E$2:$E$707,'Infos Relatório'!$B$406,'Faturamento NNE'!$F$2:$F$707,'Infos Relatório'!$B455,'Faturamento NNE'!$AA$2:$AA$707,'Infos Relatório'!BQ$1)</f>
        <v>0</v>
      </c>
      <c r="BS455" s="542">
        <f>SUMIFS('Faturamento NNE'!$K$2:$K$707,'Faturamento NNE'!$E$2:$E$707,'Infos Relatório'!$B$406,'Faturamento NNE'!$F$2:$F$707,'Infos Relatório'!$B455,'Faturamento NNE'!$AA$2:$AA$707,'Infos Relatório'!BQ$1)</f>
        <v>0</v>
      </c>
      <c r="BT455" s="546">
        <f>SUMIFS('Faturamento NNE'!$P$2:$P$707,'Faturamento NNE'!$E$2:$E$707,'Infos Relatório'!$B$406,'Faturamento NNE'!$F$2:$F$707,'Infos Relatório'!$B455,'Faturamento NNE'!$AA$2:$AA$707,'Infos Relatório'!BQ$1,'Faturamento NNE'!$U$2:$U$707,"Sim")+SUMIFS('Faturamento NNE'!$Q$2:$Q$707,'Faturamento NNE'!$E$2:$E$707,'Infos Relatório'!$B$406,'Faturamento NNE'!$F$2:$F$707,'Infos Relatório'!$B455,'Faturamento NNE'!$AA$2:$AA$707,'Infos Relatório'!BQ$1,'Faturamento NNE'!$U$2:$U$707,"Sim")</f>
        <v>0</v>
      </c>
      <c r="BU455" s="227" t="e">
        <f t="shared" si="155"/>
        <v>#DIV/0!</v>
      </c>
      <c r="BV455" s="545">
        <f>SUMIFS('Faturamento NNE'!$I$2:$I$707,'Faturamento NNE'!$E$2:$E$707,'Infos Relatório'!$B$406,'Faturamento NNE'!$F$2:$F$707,'Infos Relatório'!$B455,'Faturamento NNE'!$AA$2:$AA$707,'Infos Relatório'!BQ$1)</f>
        <v>0</v>
      </c>
    </row>
    <row r="456" spans="2:74">
      <c r="B456" s="217" t="s">
        <v>179</v>
      </c>
      <c r="C456" s="541">
        <f>COUNTIFS('Faturamento NNE'!$E$2:$E$707,'Infos Relatório'!$B$406,'Faturamento NNE'!$F$2:$F$707,'Infos Relatório'!$B456,'Faturamento NNE'!$AA$2:$AA$707,'Infos Relatório'!C$1)</f>
        <v>0</v>
      </c>
      <c r="D456" s="542">
        <f>SUMIFS('Faturamento NNE'!$H$2:$H$707,'Faturamento NNE'!$E$2:$E$707,'Infos Relatório'!$B$406,'Faturamento NNE'!$F$2:$F$707,'Infos Relatório'!$B456,'Faturamento NNE'!$AA$2:$AA$707,'Infos Relatório'!C$1)</f>
        <v>0</v>
      </c>
      <c r="E456" s="543">
        <f>SUMIFS('Faturamento NNE'!$K$2:$K$707,'Faturamento NNE'!$E$2:$E$707,'Infos Relatório'!$B$406,'Faturamento NNE'!$F$2:$F$707,'Infos Relatório'!$B456,'Faturamento NNE'!$AA$2:$AA$707,'Infos Relatório'!C$1)</f>
        <v>0</v>
      </c>
      <c r="F456" s="544">
        <f>SUMIFS('Faturamento NNE'!$P$2:$P$707,'Faturamento NNE'!$E$2:$E$707,'Infos Relatório'!$B$406,'Faturamento NNE'!$F$2:$F$707,'Infos Relatório'!$B456,'Faturamento NNE'!$AA$2:$AA$707,'Infos Relatório'!C$1,'Faturamento NNE'!$U$2:$U$707,"Sim")+SUMIFS('Faturamento NNE'!$Q$2:$Q$707,'Faturamento NNE'!$E$2:$E$707,'Infos Relatório'!$B$406,'Faturamento NNE'!$F$2:$F$707,'Infos Relatório'!$B456,'Faturamento NNE'!$AA$2:$AA$707,'Infos Relatório'!C$1,'Faturamento NNE'!$U$2:$U$707,"Sim")</f>
        <v>0</v>
      </c>
      <c r="G456" s="283" t="e">
        <f t="shared" si="144"/>
        <v>#DIV/0!</v>
      </c>
      <c r="H456" s="545">
        <f>SUMIFS('Faturamento NNE'!$I$2:$I$707,'Faturamento NNE'!$E$2:$E$707,'Infos Relatório'!$B$406,'Faturamento NNE'!$F$2:$F$707,'Infos Relatório'!$B456,'Faturamento NNE'!$AA$2:$AA$707,'Infos Relatório'!C$1)</f>
        <v>0</v>
      </c>
      <c r="I456" s="541">
        <f>COUNTIFS('Faturamento NNE'!$E$2:$E$707,'Infos Relatório'!$B$406,'Faturamento NNE'!$F$2:$F$707,'Infos Relatório'!$B456,'Faturamento NNE'!$AA$2:$AA$707,'Infos Relatório'!I$1)</f>
        <v>0</v>
      </c>
      <c r="J456" s="542">
        <f>SUMIFS('Faturamento NNE'!$H$2:$H$707,'Faturamento NNE'!$E$2:$E$707,'Infos Relatório'!$B$406,'Faturamento NNE'!$F$2:$F$707,'Infos Relatório'!$B456,'Faturamento NNE'!$AA$2:$AA$707,'Infos Relatório'!I$1)</f>
        <v>0</v>
      </c>
      <c r="K456" s="543">
        <f>SUMIFS('Faturamento NNE'!$K$2:$K$707,'Faturamento NNE'!$E$2:$E$707,'Infos Relatório'!$B$406,'Faturamento NNE'!$F$2:$F$707,'Infos Relatório'!$B456,'Faturamento NNE'!$AA$2:$AA$707,'Infos Relatório'!I$1)</f>
        <v>0</v>
      </c>
      <c r="L456" s="544">
        <f>SUMIFS('Faturamento NNE'!$P$2:$P$707,'Faturamento NNE'!$E$2:$E$707,'Infos Relatório'!$B$406,'Faturamento NNE'!$F$2:$F$707,'Infos Relatório'!$B456,'Faturamento NNE'!$AA$2:$AA$707,'Infos Relatório'!I$1,'Faturamento NNE'!$U$2:$U$707,"Sim")+SUMIFS('Faturamento NNE'!$Q$2:$Q$707,'Faturamento NNE'!$E$2:$E$707,'Infos Relatório'!$B$406,'Faturamento NNE'!$F$2:$F$707,'Infos Relatório'!$B456,'Faturamento NNE'!$AA$2:$AA$707,'Infos Relatório'!I$1,'Faturamento NNE'!$U$2:$U$707,"Sim")</f>
        <v>0</v>
      </c>
      <c r="M456" s="283" t="e">
        <f t="shared" si="145"/>
        <v>#DIV/0!</v>
      </c>
      <c r="N456" s="545">
        <f>SUMIFS('Faturamento NNE'!$I$2:$I$707,'Faturamento NNE'!$E$2:$E$707,'Infos Relatório'!$B$406,'Faturamento NNE'!$F$2:$F$707,'Infos Relatório'!$B456,'Faturamento NNE'!$AA$2:$AA$707,'Infos Relatório'!I$1)</f>
        <v>0</v>
      </c>
      <c r="O456" s="541">
        <f>COUNTIFS('Faturamento NNE'!$E$2:$E$707,'Infos Relatório'!$B$406,'Faturamento NNE'!$F$2:$F$707,'Infos Relatório'!$B456,'Faturamento NNE'!$AA$2:$AA$707,'Infos Relatório'!O$1)</f>
        <v>0</v>
      </c>
      <c r="P456" s="542">
        <f>SUMIFS('Faturamento NNE'!$H$2:$H$707,'Faturamento NNE'!$E$2:$E$707,'Infos Relatório'!$B$406,'Faturamento NNE'!$F$2:$F$707,'Infos Relatório'!$B456,'Faturamento NNE'!$AA$2:$AA$707,'Infos Relatório'!O$1)</f>
        <v>0</v>
      </c>
      <c r="Q456" s="542">
        <f>SUMIFS('Faturamento NNE'!$K$2:$K$707,'Faturamento NNE'!$E$2:$E$707,'Infos Relatório'!$B$406,'Faturamento NNE'!$F$2:$F$707,'Infos Relatório'!$B456,'Faturamento NNE'!$AA$2:$AA$707,'Infos Relatório'!O$1)</f>
        <v>0</v>
      </c>
      <c r="R456" s="546">
        <f>SUMIFS('Faturamento NNE'!$P$2:$P$707,'Faturamento NNE'!$E$2:$E$707,'Infos Relatório'!$B$406,'Faturamento NNE'!$F$2:$F$707,'Infos Relatório'!$B456,'Faturamento NNE'!$AA$2:$AA$707,'Infos Relatório'!O$1,'Faturamento NNE'!$U$2:$U$707,"Sim")+SUMIFS('Faturamento NNE'!$Q$2:$Q$707,'Faturamento NNE'!$E$2:$E$707,'Infos Relatório'!$B$406,'Faturamento NNE'!$F$2:$F$707,'Infos Relatório'!$B456,'Faturamento NNE'!$AA$2:$AA$707,'Infos Relatório'!O$1,'Faturamento NNE'!$U$2:$U$707,"Sim")</f>
        <v>0</v>
      </c>
      <c r="S456" s="227" t="e">
        <f t="shared" si="146"/>
        <v>#DIV/0!</v>
      </c>
      <c r="T456" s="545">
        <f>SUMIFS('Faturamento NNE'!$I$2:$I$707,'Faturamento NNE'!$E$2:$E$707,'Infos Relatório'!$B$406,'Faturamento NNE'!$F$2:$F$707,'Infos Relatório'!$B456,'Faturamento NNE'!$AA$2:$AA$707,'Infos Relatório'!O$1)</f>
        <v>0</v>
      </c>
      <c r="U456" s="541">
        <f>COUNTIFS('Faturamento NNE'!$E$2:$E$707,'Infos Relatório'!$B$406,'Faturamento NNE'!$F$2:$F$707,'Infos Relatório'!$B456,'Faturamento NNE'!$AA$2:$AA$707,'Infos Relatório'!U$1)</f>
        <v>0</v>
      </c>
      <c r="V456" s="542">
        <f>SUMIFS('Faturamento NNE'!$H$2:$H$707,'Faturamento NNE'!$E$2:$E$707,'Infos Relatório'!$B$406,'Faturamento NNE'!$F$2:$F$707,'Infos Relatório'!$B456,'Faturamento NNE'!$AA$2:$AA$707,'Infos Relatório'!U$1)</f>
        <v>0</v>
      </c>
      <c r="W456" s="542">
        <f>SUMIFS('Faturamento NNE'!$K$2:$K$707,'Faturamento NNE'!$E$2:$E$707,'Infos Relatório'!$B$406,'Faturamento NNE'!$F$2:$F$707,'Infos Relatório'!$B456,'Faturamento NNE'!$AA$2:$AA$707,'Infos Relatório'!U$1)</f>
        <v>0</v>
      </c>
      <c r="X456" s="546">
        <f>SUMIFS('Faturamento NNE'!$P$2:$P$707,'Faturamento NNE'!$E$2:$E$707,'Infos Relatório'!$B$406,'Faturamento NNE'!$F$2:$F$707,'Infos Relatório'!$B456,'Faturamento NNE'!$AA$2:$AA$707,'Infos Relatório'!U$1,'Faturamento NNE'!$U$2:$U$707,"Sim")+SUMIFS('Faturamento NNE'!$Q$2:$Q$707,'Faturamento NNE'!$E$2:$E$707,'Infos Relatório'!$B$406,'Faturamento NNE'!$F$2:$F$707,'Infos Relatório'!$B456,'Faturamento NNE'!$AA$2:$AA$707,'Infos Relatório'!U$1,'Faturamento NNE'!$U$2:$U$707,"Sim")</f>
        <v>0</v>
      </c>
      <c r="Y456" s="227" t="e">
        <f t="shared" si="147"/>
        <v>#DIV/0!</v>
      </c>
      <c r="Z456" s="545">
        <f>SUMIFS('Faturamento NNE'!$I$2:$I$707,'Faturamento NNE'!$E$2:$E$707,'Infos Relatório'!$B$406,'Faturamento NNE'!$F$2:$F$707,'Infos Relatório'!$B456,'Faturamento NNE'!$AA$2:$AA$707,'Infos Relatório'!U$1)</f>
        <v>0</v>
      </c>
      <c r="AA456" s="541">
        <f>COUNTIFS('Faturamento NNE'!$E$2:$E$707,'Infos Relatório'!$B$406,'Faturamento NNE'!$F$2:$F$707,'Infos Relatório'!$B456,'Faturamento NNE'!$AA$2:$AA$707,'Infos Relatório'!AA$1)</f>
        <v>0</v>
      </c>
      <c r="AB456" s="542">
        <f>SUMIFS('Faturamento NNE'!$H$2:$H$707,'Faturamento NNE'!$E$2:$E$707,'Infos Relatório'!$B$406,'Faturamento NNE'!$F$2:$F$707,'Infos Relatório'!$B456,'Faturamento NNE'!$AA$2:$AA$707,'Infos Relatório'!AA$1)</f>
        <v>0</v>
      </c>
      <c r="AC456" s="542">
        <f>SUMIFS('Faturamento NNE'!$K$2:$K$707,'Faturamento NNE'!$E$2:$E$707,'Infos Relatório'!$B$406,'Faturamento NNE'!$F$2:$F$707,'Infos Relatório'!$B456,'Faturamento NNE'!$AA$2:$AA$707,'Infos Relatório'!AA$1)</f>
        <v>0</v>
      </c>
      <c r="AD456" s="546">
        <f>SUMIFS('Faturamento NNE'!$P$2:$P$707,'Faturamento NNE'!$E$2:$E$707,'Infos Relatório'!$B$406,'Faturamento NNE'!$F$2:$F$707,'Infos Relatório'!$B456,'Faturamento NNE'!$AA$2:$AA$707,'Infos Relatório'!AA$1,'Faturamento NNE'!$U$2:$U$707,"Sim")+SUMIFS('Faturamento NNE'!$Q$2:$Q$707,'Faturamento NNE'!$E$2:$E$707,'Infos Relatório'!$B$406,'Faturamento NNE'!$F$2:$F$707,'Infos Relatório'!$B456,'Faturamento NNE'!$AA$2:$AA$707,'Infos Relatório'!AA$1,'Faturamento NNE'!$U$2:$U$707,"Sim")</f>
        <v>0</v>
      </c>
      <c r="AE456" s="227" t="e">
        <f t="shared" si="148"/>
        <v>#DIV/0!</v>
      </c>
      <c r="AF456" s="545">
        <f>SUMIFS('Faturamento NNE'!$I$2:$I$707,'Faturamento NNE'!$E$2:$E$707,'Infos Relatório'!$B$406,'Faturamento NNE'!$F$2:$F$707,'Infos Relatório'!$B456,'Faturamento NNE'!$AA$2:$AA$707,'Infos Relatório'!AA$1)</f>
        <v>0</v>
      </c>
      <c r="AG456" s="541">
        <f>COUNTIFS('Faturamento NNE'!$E$2:$E$707,'Infos Relatório'!$B$406,'Faturamento NNE'!$F$2:$F$707,'Infos Relatório'!$B456,'Faturamento NNE'!$AA$2:$AA$707,'Infos Relatório'!AG$1)</f>
        <v>0</v>
      </c>
      <c r="AH456" s="542">
        <f>SUMIFS('Faturamento NNE'!$H$2:$H$707,'Faturamento NNE'!$E$2:$E$707,'Infos Relatório'!$B$406,'Faturamento NNE'!$F$2:$F$707,'Infos Relatório'!$B456,'Faturamento NNE'!$AA$2:$AA$707,'Infos Relatório'!AG$1)</f>
        <v>0</v>
      </c>
      <c r="AI456" s="542">
        <f>SUMIFS('Faturamento NNE'!$K$2:$K$707,'Faturamento NNE'!$E$2:$E$707,'Infos Relatório'!$B$406,'Faturamento NNE'!$F$2:$F$707,'Infos Relatório'!$B456,'Faturamento NNE'!$AA$2:$AA$707,'Infos Relatório'!AG$1)</f>
        <v>0</v>
      </c>
      <c r="AJ456" s="546">
        <f>SUMIFS('Faturamento NNE'!$P$2:$P$707,'Faturamento NNE'!$E$2:$E$707,'Infos Relatório'!$B$406,'Faturamento NNE'!$F$2:$F$707,'Infos Relatório'!$B456,'Faturamento NNE'!$AA$2:$AA$707,'Infos Relatório'!AG$1,'Faturamento NNE'!$U$2:$U$707,"Sim")+SUMIFS('Faturamento NNE'!$Q$2:$Q$707,'Faturamento NNE'!$E$2:$E$707,'Infos Relatório'!$B$406,'Faturamento NNE'!$F$2:$F$707,'Infos Relatório'!$B456,'Faturamento NNE'!$AA$2:$AA$707,'Infos Relatório'!AG$1,'Faturamento NNE'!$U$2:$U$707,"Sim")</f>
        <v>0</v>
      </c>
      <c r="AK456" s="227" t="e">
        <f t="shared" si="149"/>
        <v>#DIV/0!</v>
      </c>
      <c r="AL456" s="545">
        <f>SUMIFS('Faturamento NNE'!$I$2:$I$707,'Faturamento NNE'!$E$2:$E$707,'Infos Relatório'!$B$406,'Faturamento NNE'!$F$2:$F$707,'Infos Relatório'!$B456,'Faturamento NNE'!$AA$2:$AA$707,'Infos Relatório'!AG$1)</f>
        <v>0</v>
      </c>
      <c r="AM456" s="541">
        <f>COUNTIFS('Faturamento NNE'!$E$2:$E$707,'Infos Relatório'!$B$406,'Faturamento NNE'!$F$2:$F$707,'Infos Relatório'!$B456,'Faturamento NNE'!$AA$2:$AA$707,'Infos Relatório'!AM$1)</f>
        <v>0</v>
      </c>
      <c r="AN456" s="542">
        <f>SUMIFS('Faturamento NNE'!$H$2:$H$707,'Faturamento NNE'!$E$2:$E$707,'Infos Relatório'!$B$406,'Faturamento NNE'!$F$2:$F$707,'Infos Relatório'!$B456,'Faturamento NNE'!$AA$2:$AA$707,'Infos Relatório'!AM$1)</f>
        <v>0</v>
      </c>
      <c r="AO456" s="542">
        <f>SUMIFS('Faturamento NNE'!$K$2:$K$707,'Faturamento NNE'!$E$2:$E$707,'Infos Relatório'!$B$406,'Faturamento NNE'!$F$2:$F$707,'Infos Relatório'!$B456,'Faturamento NNE'!$AA$2:$AA$707,'Infos Relatório'!AM$1)</f>
        <v>0</v>
      </c>
      <c r="AP456" s="546">
        <f>SUMIFS('Faturamento NNE'!$P$2:$P$707,'Faturamento NNE'!$E$2:$E$707,'Infos Relatório'!$B$406,'Faturamento NNE'!$F$2:$F$707,'Infos Relatório'!$B456,'Faturamento NNE'!$AA$2:$AA$707,'Infos Relatório'!AM$1,'Faturamento NNE'!$U$2:$U$707,"Sim")+SUMIFS('Faturamento NNE'!$Q$2:$Q$707,'Faturamento NNE'!$E$2:$E$707,'Infos Relatório'!$B$406,'Faturamento NNE'!$F$2:$F$707,'Infos Relatório'!$B456,'Faturamento NNE'!$AA$2:$AA$707,'Infos Relatório'!AM$1,'Faturamento NNE'!$U$2:$U$707,"Sim")</f>
        <v>0</v>
      </c>
      <c r="AQ456" s="227" t="e">
        <f t="shared" si="150"/>
        <v>#DIV/0!</v>
      </c>
      <c r="AR456" s="545">
        <f>SUMIFS('Faturamento NNE'!$I$2:$I$707,'Faturamento NNE'!$E$2:$E$707,'Infos Relatório'!$B$406,'Faturamento NNE'!$F$2:$F$707,'Infos Relatório'!$B456,'Faturamento NNE'!$AA$2:$AA$707,'Infos Relatório'!AM$1)</f>
        <v>0</v>
      </c>
      <c r="AS456" s="541">
        <f>COUNTIFS('Faturamento NNE'!$E$2:$E$707,'Infos Relatório'!$B$406,'Faturamento NNE'!$F$2:$F$707,'Infos Relatório'!$B456,'Faturamento NNE'!$AA$2:$AA$707,'Infos Relatório'!AS$1)</f>
        <v>0</v>
      </c>
      <c r="AT456" s="542">
        <f>SUMIFS('Faturamento NNE'!$H$2:$H$707,'Faturamento NNE'!$E$2:$E$707,'Infos Relatório'!$B$406,'Faturamento NNE'!$F$2:$F$707,'Infos Relatório'!$B456,'Faturamento NNE'!$AA$2:$AA$707,'Infos Relatório'!AS$1)</f>
        <v>0</v>
      </c>
      <c r="AU456" s="542">
        <f>SUMIFS('Faturamento NNE'!$K$2:$K$707,'Faturamento NNE'!$E$2:$E$707,'Infos Relatório'!$B$406,'Faturamento NNE'!$F$2:$F$707,'Infos Relatório'!$B456,'Faturamento NNE'!$AA$2:$AA$707,'Infos Relatório'!AS$1)</f>
        <v>0</v>
      </c>
      <c r="AV456" s="546">
        <f>SUMIFS('Faturamento NNE'!$P$2:$P$707,'Faturamento NNE'!$E$2:$E$707,'Infos Relatório'!$B$406,'Faturamento NNE'!$F$2:$F$707,'Infos Relatório'!$B456,'Faturamento NNE'!$AA$2:$AA$707,'Infos Relatório'!AS$1,'Faturamento NNE'!$U$2:$U$707,"Sim")+SUMIFS('Faturamento NNE'!$Q$2:$Q$707,'Faturamento NNE'!$E$2:$E$707,'Infos Relatório'!$B$406,'Faturamento NNE'!$F$2:$F$707,'Infos Relatório'!$B456,'Faturamento NNE'!$AA$2:$AA$707,'Infos Relatório'!AS$1,'Faturamento NNE'!$U$2:$U$707,"Sim")</f>
        <v>0</v>
      </c>
      <c r="AW456" s="227" t="e">
        <f t="shared" si="151"/>
        <v>#DIV/0!</v>
      </c>
      <c r="AX456" s="545">
        <f>SUMIFS('Faturamento NNE'!$I$2:$I$707,'Faturamento NNE'!$E$2:$E$707,'Infos Relatório'!$B$406,'Faturamento NNE'!$F$2:$F$707,'Infos Relatório'!$B456,'Faturamento NNE'!$AA$2:$AA$707,'Infos Relatório'!AS$1)</f>
        <v>0</v>
      </c>
      <c r="AY456" s="541">
        <f>COUNTIFS('Faturamento NNE'!$E$2:$E$707,'Infos Relatório'!$B$406,'Faturamento NNE'!$F$2:$F$707,'Infos Relatório'!$B456,'Faturamento NNE'!$AA$2:$AA$707,'Infos Relatório'!AY$1)</f>
        <v>0</v>
      </c>
      <c r="AZ456" s="542">
        <f>SUMIFS('Faturamento NNE'!$H$2:$H$707,'Faturamento NNE'!$E$2:$E$707,'Infos Relatório'!$B$406,'Faturamento NNE'!$F$2:$F$707,'Infos Relatório'!$B456,'Faturamento NNE'!$AA$2:$AA$707,'Infos Relatório'!AY$1)</f>
        <v>0</v>
      </c>
      <c r="BA456" s="542">
        <f>SUMIFS('Faturamento NNE'!$K$2:$K$707,'Faturamento NNE'!$E$2:$E$707,'Infos Relatório'!$B$406,'Faturamento NNE'!$F$2:$F$707,'Infos Relatório'!$B456,'Faturamento NNE'!$AA$2:$AA$707,'Infos Relatório'!AY$1)</f>
        <v>0</v>
      </c>
      <c r="BB456" s="546">
        <f>SUMIFS('Faturamento NNE'!$P$2:$P$707,'Faturamento NNE'!$E$2:$E$707,'Infos Relatório'!$B$406,'Faturamento NNE'!$F$2:$F$707,'Infos Relatório'!$B456,'Faturamento NNE'!$AA$2:$AA$707,'Infos Relatório'!AY$1,'Faturamento NNE'!$U$2:$U$707,"Sim")+SUMIFS('Faturamento NNE'!$Q$2:$Q$707,'Faturamento NNE'!$E$2:$E$707,'Infos Relatório'!$B$406,'Faturamento NNE'!$F$2:$F$707,'Infos Relatório'!$B456,'Faturamento NNE'!$AA$2:$AA$707,'Infos Relatório'!AY$1,'Faturamento NNE'!$U$2:$U$707,"Sim")</f>
        <v>0</v>
      </c>
      <c r="BC456" s="227" t="e">
        <f t="shared" si="152"/>
        <v>#DIV/0!</v>
      </c>
      <c r="BD456" s="545">
        <f>SUMIFS('Faturamento NNE'!$I$2:$I$707,'Faturamento NNE'!$E$2:$E$707,'Infos Relatório'!$B$406,'Faturamento NNE'!$F$2:$F$707,'Infos Relatório'!$B456,'Faturamento NNE'!$AA$2:$AA$707,'Infos Relatório'!AY$1)</f>
        <v>0</v>
      </c>
      <c r="BE456" s="541">
        <f>COUNTIFS('Faturamento NNE'!$E$2:$E$707,'Infos Relatório'!$B$406,'Faturamento NNE'!$F$2:$F$707,'Infos Relatório'!$B456,'Faturamento NNE'!$AA$2:$AA$707,'Infos Relatório'!BE$1)</f>
        <v>0</v>
      </c>
      <c r="BF456" s="542">
        <f>SUMIFS('Faturamento NNE'!$H$2:$H$707,'Faturamento NNE'!$E$2:$E$707,'Infos Relatório'!$B$406,'Faturamento NNE'!$F$2:$F$707,'Infos Relatório'!$B456,'Faturamento NNE'!$AA$2:$AA$707,'Infos Relatório'!BE$1)</f>
        <v>0</v>
      </c>
      <c r="BG456" s="542">
        <f>SUMIFS('Faturamento NNE'!$K$2:$K$707,'Faturamento NNE'!$E$2:$E$707,'Infos Relatório'!$B$406,'Faturamento NNE'!$F$2:$F$707,'Infos Relatório'!$B456,'Faturamento NNE'!$AA$2:$AA$707,'Infos Relatório'!BE$1)</f>
        <v>0</v>
      </c>
      <c r="BH456" s="546">
        <f>SUMIFS('Faturamento NNE'!$P$2:$P$707,'Faturamento NNE'!$E$2:$E$707,'Infos Relatório'!$B$406,'Faturamento NNE'!$F$2:$F$707,'Infos Relatório'!$B456,'Faturamento NNE'!$AA$2:$AA$707,'Infos Relatório'!BE$1,'Faturamento NNE'!$U$2:$U$707,"Sim")+SUMIFS('Faturamento NNE'!$Q$2:$Q$707,'Faturamento NNE'!$E$2:$E$707,'Infos Relatório'!$B$406,'Faturamento NNE'!$F$2:$F$707,'Infos Relatório'!$B456,'Faturamento NNE'!$AA$2:$AA$707,'Infos Relatório'!BE$1,'Faturamento NNE'!$U$2:$U$707,"Sim")</f>
        <v>0</v>
      </c>
      <c r="BI456" s="227" t="e">
        <f t="shared" si="153"/>
        <v>#DIV/0!</v>
      </c>
      <c r="BJ456" s="545">
        <f>SUMIFS('Faturamento NNE'!$I$2:$I$707,'Faturamento NNE'!$E$2:$E$707,'Infos Relatório'!$B$406,'Faturamento NNE'!$F$2:$F$707,'Infos Relatório'!$B456,'Faturamento NNE'!$AA$2:$AA$707,'Infos Relatório'!BE$1)</f>
        <v>0</v>
      </c>
      <c r="BK456" s="541">
        <f>COUNTIFS('Faturamento NNE'!$E$2:$E$707,'Infos Relatório'!$B$406,'Faturamento NNE'!$F$2:$F$707,'Infos Relatório'!$B456,'Faturamento NNE'!$AA$2:$AA$707,'Infos Relatório'!BK$1)</f>
        <v>0</v>
      </c>
      <c r="BL456" s="542">
        <f>SUMIFS('Faturamento NNE'!$H$2:$H$707,'Faturamento NNE'!$E$2:$E$707,'Infos Relatório'!$B$406,'Faturamento NNE'!$F$2:$F$707,'Infos Relatório'!$B456,'Faturamento NNE'!$AA$2:$AA$707,'Infos Relatório'!BK$1)</f>
        <v>0</v>
      </c>
      <c r="BM456" s="542">
        <f>SUMIFS('Faturamento NNE'!$K$2:$K$707,'Faturamento NNE'!$E$2:$E$707,'Infos Relatório'!$B$406,'Faturamento NNE'!$F$2:$F$707,'Infos Relatório'!$B456,'Faturamento NNE'!$AA$2:$AA$707,'Infos Relatório'!BK$1)</f>
        <v>0</v>
      </c>
      <c r="BN456" s="546">
        <f>SUMIFS('Faturamento NNE'!$P$2:$P$707,'Faturamento NNE'!$E$2:$E$707,'Infos Relatório'!$B$406,'Faturamento NNE'!$F$2:$F$707,'Infos Relatório'!$B456,'Faturamento NNE'!$AA$2:$AA$707,'Infos Relatório'!BK$1,'Faturamento NNE'!$U$2:$U$707,"Sim")+SUMIFS('Faturamento NNE'!$Q$2:$Q$707,'Faturamento NNE'!$E$2:$E$707,'Infos Relatório'!$B$406,'Faturamento NNE'!$F$2:$F$707,'Infos Relatório'!$B456,'Faturamento NNE'!$AA$2:$AA$707,'Infos Relatório'!BK$1,'Faturamento NNE'!$U$2:$U$707,"Sim")</f>
        <v>0</v>
      </c>
      <c r="BO456" s="227" t="e">
        <f t="shared" si="154"/>
        <v>#DIV/0!</v>
      </c>
      <c r="BP456" s="545">
        <f>SUMIFS('Faturamento NNE'!$I$2:$I$707,'Faturamento NNE'!$E$2:$E$707,'Infos Relatório'!$B$406,'Faturamento NNE'!$F$2:$F$707,'Infos Relatório'!$B456,'Faturamento NNE'!$AA$2:$AA$707,'Infos Relatório'!BK$1)</f>
        <v>0</v>
      </c>
      <c r="BQ456" s="541">
        <f>COUNTIFS('Faturamento NNE'!$E$2:$E$707,'Infos Relatório'!$B$406,'Faturamento NNE'!$F$2:$F$707,'Infos Relatório'!$B456,'Faturamento NNE'!$AA$2:$AA$707,'Infos Relatório'!BQ$1)</f>
        <v>0</v>
      </c>
      <c r="BR456" s="542">
        <f>SUMIFS('Faturamento NNE'!$H$2:$H$707,'Faturamento NNE'!$E$2:$E$707,'Infos Relatório'!$B$406,'Faturamento NNE'!$F$2:$F$707,'Infos Relatório'!$B456,'Faturamento NNE'!$AA$2:$AA$707,'Infos Relatório'!BQ$1)</f>
        <v>0</v>
      </c>
      <c r="BS456" s="542">
        <f>SUMIFS('Faturamento NNE'!$K$2:$K$707,'Faturamento NNE'!$E$2:$E$707,'Infos Relatório'!$B$406,'Faturamento NNE'!$F$2:$F$707,'Infos Relatório'!$B456,'Faturamento NNE'!$AA$2:$AA$707,'Infos Relatório'!BQ$1)</f>
        <v>0</v>
      </c>
      <c r="BT456" s="546">
        <f>SUMIFS('Faturamento NNE'!$P$2:$P$707,'Faturamento NNE'!$E$2:$E$707,'Infos Relatório'!$B$406,'Faturamento NNE'!$F$2:$F$707,'Infos Relatório'!$B456,'Faturamento NNE'!$AA$2:$AA$707,'Infos Relatório'!BQ$1,'Faturamento NNE'!$U$2:$U$707,"Sim")+SUMIFS('Faturamento NNE'!$Q$2:$Q$707,'Faturamento NNE'!$E$2:$E$707,'Infos Relatório'!$B$406,'Faturamento NNE'!$F$2:$F$707,'Infos Relatório'!$B456,'Faturamento NNE'!$AA$2:$AA$707,'Infos Relatório'!BQ$1,'Faturamento NNE'!$U$2:$U$707,"Sim")</f>
        <v>0</v>
      </c>
      <c r="BU456" s="227" t="e">
        <f t="shared" si="155"/>
        <v>#DIV/0!</v>
      </c>
      <c r="BV456" s="545">
        <f>SUMIFS('Faturamento NNE'!$I$2:$I$707,'Faturamento NNE'!$E$2:$E$707,'Infos Relatório'!$B$406,'Faturamento NNE'!$F$2:$F$707,'Infos Relatório'!$B456,'Faturamento NNE'!$AA$2:$AA$707,'Infos Relatório'!BQ$1)</f>
        <v>0</v>
      </c>
    </row>
    <row r="457" spans="2:74">
      <c r="B457" s="217" t="s">
        <v>180</v>
      </c>
      <c r="C457" s="541">
        <f>COUNTIFS('Faturamento NNE'!$E$2:$E$707,'Infos Relatório'!$B$406,'Faturamento NNE'!$F$2:$F$707,'Infos Relatório'!$B457,'Faturamento NNE'!$AA$2:$AA$707,'Infos Relatório'!C$1)</f>
        <v>0</v>
      </c>
      <c r="D457" s="542">
        <f>SUMIFS('Faturamento NNE'!$H$2:$H$707,'Faturamento NNE'!$E$2:$E$707,'Infos Relatório'!$B$406,'Faturamento NNE'!$F$2:$F$707,'Infos Relatório'!$B457,'Faturamento NNE'!$AA$2:$AA$707,'Infos Relatório'!C$1)</f>
        <v>0</v>
      </c>
      <c r="E457" s="543">
        <f>SUMIFS('Faturamento NNE'!$K$2:$K$707,'Faturamento NNE'!$E$2:$E$707,'Infos Relatório'!$B$406,'Faturamento NNE'!$F$2:$F$707,'Infos Relatório'!$B457,'Faturamento NNE'!$AA$2:$AA$707,'Infos Relatório'!C$1)</f>
        <v>0</v>
      </c>
      <c r="F457" s="544">
        <f>SUMIFS('Faturamento NNE'!$P$2:$P$707,'Faturamento NNE'!$E$2:$E$707,'Infos Relatório'!$B$406,'Faturamento NNE'!$F$2:$F$707,'Infos Relatório'!$B457,'Faturamento NNE'!$AA$2:$AA$707,'Infos Relatório'!C$1,'Faturamento NNE'!$U$2:$U$707,"Sim")+SUMIFS('Faturamento NNE'!$Q$2:$Q$707,'Faturamento NNE'!$E$2:$E$707,'Infos Relatório'!$B$406,'Faturamento NNE'!$F$2:$F$707,'Infos Relatório'!$B457,'Faturamento NNE'!$AA$2:$AA$707,'Infos Relatório'!C$1,'Faturamento NNE'!$U$2:$U$707,"Sim")</f>
        <v>0</v>
      </c>
      <c r="G457" s="283" t="e">
        <f t="shared" si="144"/>
        <v>#DIV/0!</v>
      </c>
      <c r="H457" s="545">
        <f>SUMIFS('Faturamento NNE'!$I$2:$I$707,'Faturamento NNE'!$E$2:$E$707,'Infos Relatório'!$B$406,'Faturamento NNE'!$F$2:$F$707,'Infos Relatório'!$B457,'Faturamento NNE'!$AA$2:$AA$707,'Infos Relatório'!C$1)</f>
        <v>0</v>
      </c>
      <c r="I457" s="541">
        <f>COUNTIFS('Faturamento NNE'!$E$2:$E$707,'Infos Relatório'!$B$406,'Faturamento NNE'!$F$2:$F$707,'Infos Relatório'!$B457,'Faturamento NNE'!$AA$2:$AA$707,'Infos Relatório'!I$1)</f>
        <v>0</v>
      </c>
      <c r="J457" s="542">
        <f>SUMIFS('Faturamento NNE'!$H$2:$H$707,'Faturamento NNE'!$E$2:$E$707,'Infos Relatório'!$B$406,'Faturamento NNE'!$F$2:$F$707,'Infos Relatório'!$B457,'Faturamento NNE'!$AA$2:$AA$707,'Infos Relatório'!I$1)</f>
        <v>0</v>
      </c>
      <c r="K457" s="543">
        <f>SUMIFS('Faturamento NNE'!$K$2:$K$707,'Faturamento NNE'!$E$2:$E$707,'Infos Relatório'!$B$406,'Faturamento NNE'!$F$2:$F$707,'Infos Relatório'!$B457,'Faturamento NNE'!$AA$2:$AA$707,'Infos Relatório'!I$1)</f>
        <v>0</v>
      </c>
      <c r="L457" s="544">
        <f>SUMIFS('Faturamento NNE'!$P$2:$P$707,'Faturamento NNE'!$E$2:$E$707,'Infos Relatório'!$B$406,'Faturamento NNE'!$F$2:$F$707,'Infos Relatório'!$B457,'Faturamento NNE'!$AA$2:$AA$707,'Infos Relatório'!I$1,'Faturamento NNE'!$U$2:$U$707,"Sim")+SUMIFS('Faturamento NNE'!$Q$2:$Q$707,'Faturamento NNE'!$E$2:$E$707,'Infos Relatório'!$B$406,'Faturamento NNE'!$F$2:$F$707,'Infos Relatório'!$B457,'Faturamento NNE'!$AA$2:$AA$707,'Infos Relatório'!I$1,'Faturamento NNE'!$U$2:$U$707,"Sim")</f>
        <v>0</v>
      </c>
      <c r="M457" s="283" t="e">
        <f t="shared" si="145"/>
        <v>#DIV/0!</v>
      </c>
      <c r="N457" s="545">
        <f>SUMIFS('Faturamento NNE'!$I$2:$I$707,'Faturamento NNE'!$E$2:$E$707,'Infos Relatório'!$B$406,'Faturamento NNE'!$F$2:$F$707,'Infos Relatório'!$B457,'Faturamento NNE'!$AA$2:$AA$707,'Infos Relatório'!I$1)</f>
        <v>0</v>
      </c>
      <c r="O457" s="541">
        <f>COUNTIFS('Faturamento NNE'!$E$2:$E$707,'Infos Relatório'!$B$406,'Faturamento NNE'!$F$2:$F$707,'Infos Relatório'!$B457,'Faturamento NNE'!$AA$2:$AA$707,'Infos Relatório'!O$1)</f>
        <v>0</v>
      </c>
      <c r="P457" s="542">
        <f>SUMIFS('Faturamento NNE'!$H$2:$H$707,'Faturamento NNE'!$E$2:$E$707,'Infos Relatório'!$B$406,'Faturamento NNE'!$F$2:$F$707,'Infos Relatório'!$B457,'Faturamento NNE'!$AA$2:$AA$707,'Infos Relatório'!O$1)</f>
        <v>0</v>
      </c>
      <c r="Q457" s="542">
        <f>SUMIFS('Faturamento NNE'!$K$2:$K$707,'Faturamento NNE'!$E$2:$E$707,'Infos Relatório'!$B$406,'Faturamento NNE'!$F$2:$F$707,'Infos Relatório'!$B457,'Faturamento NNE'!$AA$2:$AA$707,'Infos Relatório'!O$1)</f>
        <v>0</v>
      </c>
      <c r="R457" s="546">
        <f>SUMIFS('Faturamento NNE'!$P$2:$P$707,'Faturamento NNE'!$E$2:$E$707,'Infos Relatório'!$B$406,'Faturamento NNE'!$F$2:$F$707,'Infos Relatório'!$B457,'Faturamento NNE'!$AA$2:$AA$707,'Infos Relatório'!O$1,'Faturamento NNE'!$U$2:$U$707,"Sim")+SUMIFS('Faturamento NNE'!$Q$2:$Q$707,'Faturamento NNE'!$E$2:$E$707,'Infos Relatório'!$B$406,'Faturamento NNE'!$F$2:$F$707,'Infos Relatório'!$B457,'Faturamento NNE'!$AA$2:$AA$707,'Infos Relatório'!O$1,'Faturamento NNE'!$U$2:$U$707,"Sim")</f>
        <v>0</v>
      </c>
      <c r="S457" s="227" t="e">
        <f t="shared" si="146"/>
        <v>#DIV/0!</v>
      </c>
      <c r="T457" s="545">
        <f>SUMIFS('Faturamento NNE'!$I$2:$I$707,'Faturamento NNE'!$E$2:$E$707,'Infos Relatório'!$B$406,'Faturamento NNE'!$F$2:$F$707,'Infos Relatório'!$B457,'Faturamento NNE'!$AA$2:$AA$707,'Infos Relatório'!O$1)</f>
        <v>0</v>
      </c>
      <c r="U457" s="541">
        <f>COUNTIFS('Faturamento NNE'!$E$2:$E$707,'Infos Relatório'!$B$406,'Faturamento NNE'!$F$2:$F$707,'Infos Relatório'!$B457,'Faturamento NNE'!$AA$2:$AA$707,'Infos Relatório'!U$1)</f>
        <v>0</v>
      </c>
      <c r="V457" s="542">
        <f>SUMIFS('Faturamento NNE'!$H$2:$H$707,'Faturamento NNE'!$E$2:$E$707,'Infos Relatório'!$B$406,'Faturamento NNE'!$F$2:$F$707,'Infos Relatório'!$B457,'Faturamento NNE'!$AA$2:$AA$707,'Infos Relatório'!U$1)</f>
        <v>0</v>
      </c>
      <c r="W457" s="542">
        <f>SUMIFS('Faturamento NNE'!$K$2:$K$707,'Faturamento NNE'!$E$2:$E$707,'Infos Relatório'!$B$406,'Faturamento NNE'!$F$2:$F$707,'Infos Relatório'!$B457,'Faturamento NNE'!$AA$2:$AA$707,'Infos Relatório'!U$1)</f>
        <v>0</v>
      </c>
      <c r="X457" s="546">
        <f>SUMIFS('Faturamento NNE'!$P$2:$P$707,'Faturamento NNE'!$E$2:$E$707,'Infos Relatório'!$B$406,'Faturamento NNE'!$F$2:$F$707,'Infos Relatório'!$B457,'Faturamento NNE'!$AA$2:$AA$707,'Infos Relatório'!U$1,'Faturamento NNE'!$U$2:$U$707,"Sim")+SUMIFS('Faturamento NNE'!$Q$2:$Q$707,'Faturamento NNE'!$E$2:$E$707,'Infos Relatório'!$B$406,'Faturamento NNE'!$F$2:$F$707,'Infos Relatório'!$B457,'Faturamento NNE'!$AA$2:$AA$707,'Infos Relatório'!U$1,'Faturamento NNE'!$U$2:$U$707,"Sim")</f>
        <v>0</v>
      </c>
      <c r="Y457" s="227" t="e">
        <f t="shared" si="147"/>
        <v>#DIV/0!</v>
      </c>
      <c r="Z457" s="545">
        <f>SUMIFS('Faturamento NNE'!$I$2:$I$707,'Faturamento NNE'!$E$2:$E$707,'Infos Relatório'!$B$406,'Faturamento NNE'!$F$2:$F$707,'Infos Relatório'!$B457,'Faturamento NNE'!$AA$2:$AA$707,'Infos Relatório'!U$1)</f>
        <v>0</v>
      </c>
      <c r="AA457" s="541">
        <f>COUNTIFS('Faturamento NNE'!$E$2:$E$707,'Infos Relatório'!$B$406,'Faturamento NNE'!$F$2:$F$707,'Infos Relatório'!$B457,'Faturamento NNE'!$AA$2:$AA$707,'Infos Relatório'!AA$1)</f>
        <v>0</v>
      </c>
      <c r="AB457" s="542">
        <f>SUMIFS('Faturamento NNE'!$H$2:$H$707,'Faturamento NNE'!$E$2:$E$707,'Infos Relatório'!$B$406,'Faturamento NNE'!$F$2:$F$707,'Infos Relatório'!$B457,'Faturamento NNE'!$AA$2:$AA$707,'Infos Relatório'!AA$1)</f>
        <v>0</v>
      </c>
      <c r="AC457" s="542">
        <f>SUMIFS('Faturamento NNE'!$K$2:$K$707,'Faturamento NNE'!$E$2:$E$707,'Infos Relatório'!$B$406,'Faturamento NNE'!$F$2:$F$707,'Infos Relatório'!$B457,'Faturamento NNE'!$AA$2:$AA$707,'Infos Relatório'!AA$1)</f>
        <v>0</v>
      </c>
      <c r="AD457" s="546">
        <f>SUMIFS('Faturamento NNE'!$P$2:$P$707,'Faturamento NNE'!$E$2:$E$707,'Infos Relatório'!$B$406,'Faturamento NNE'!$F$2:$F$707,'Infos Relatório'!$B457,'Faturamento NNE'!$AA$2:$AA$707,'Infos Relatório'!AA$1,'Faturamento NNE'!$U$2:$U$707,"Sim")+SUMIFS('Faturamento NNE'!$Q$2:$Q$707,'Faturamento NNE'!$E$2:$E$707,'Infos Relatório'!$B$406,'Faturamento NNE'!$F$2:$F$707,'Infos Relatório'!$B457,'Faturamento NNE'!$AA$2:$AA$707,'Infos Relatório'!AA$1,'Faturamento NNE'!$U$2:$U$707,"Sim")</f>
        <v>0</v>
      </c>
      <c r="AE457" s="227" t="e">
        <f t="shared" si="148"/>
        <v>#DIV/0!</v>
      </c>
      <c r="AF457" s="545">
        <f>SUMIFS('Faturamento NNE'!$I$2:$I$707,'Faturamento NNE'!$E$2:$E$707,'Infos Relatório'!$B$406,'Faturamento NNE'!$F$2:$F$707,'Infos Relatório'!$B457,'Faturamento NNE'!$AA$2:$AA$707,'Infos Relatório'!AA$1)</f>
        <v>0</v>
      </c>
      <c r="AG457" s="541">
        <f>COUNTIFS('Faturamento NNE'!$E$2:$E$707,'Infos Relatório'!$B$406,'Faturamento NNE'!$F$2:$F$707,'Infos Relatório'!$B457,'Faturamento NNE'!$AA$2:$AA$707,'Infos Relatório'!AG$1)</f>
        <v>0</v>
      </c>
      <c r="AH457" s="542">
        <f>SUMIFS('Faturamento NNE'!$H$2:$H$707,'Faturamento NNE'!$E$2:$E$707,'Infos Relatório'!$B$406,'Faturamento NNE'!$F$2:$F$707,'Infos Relatório'!$B457,'Faturamento NNE'!$AA$2:$AA$707,'Infos Relatório'!AG$1)</f>
        <v>0</v>
      </c>
      <c r="AI457" s="542">
        <f>SUMIFS('Faturamento NNE'!$K$2:$K$707,'Faturamento NNE'!$E$2:$E$707,'Infos Relatório'!$B$406,'Faturamento NNE'!$F$2:$F$707,'Infos Relatório'!$B457,'Faturamento NNE'!$AA$2:$AA$707,'Infos Relatório'!AG$1)</f>
        <v>0</v>
      </c>
      <c r="AJ457" s="546">
        <f>SUMIFS('Faturamento NNE'!$P$2:$P$707,'Faturamento NNE'!$E$2:$E$707,'Infos Relatório'!$B$406,'Faturamento NNE'!$F$2:$F$707,'Infos Relatório'!$B457,'Faturamento NNE'!$AA$2:$AA$707,'Infos Relatório'!AG$1,'Faturamento NNE'!$U$2:$U$707,"Sim")+SUMIFS('Faturamento NNE'!$Q$2:$Q$707,'Faturamento NNE'!$E$2:$E$707,'Infos Relatório'!$B$406,'Faturamento NNE'!$F$2:$F$707,'Infos Relatório'!$B457,'Faturamento NNE'!$AA$2:$AA$707,'Infos Relatório'!AG$1,'Faturamento NNE'!$U$2:$U$707,"Sim")</f>
        <v>0</v>
      </c>
      <c r="AK457" s="227" t="e">
        <f t="shared" si="149"/>
        <v>#DIV/0!</v>
      </c>
      <c r="AL457" s="545">
        <f>SUMIFS('Faturamento NNE'!$I$2:$I$707,'Faturamento NNE'!$E$2:$E$707,'Infos Relatório'!$B$406,'Faturamento NNE'!$F$2:$F$707,'Infos Relatório'!$B457,'Faturamento NNE'!$AA$2:$AA$707,'Infos Relatório'!AG$1)</f>
        <v>0</v>
      </c>
      <c r="AM457" s="541">
        <f>COUNTIFS('Faturamento NNE'!$E$2:$E$707,'Infos Relatório'!$B$406,'Faturamento NNE'!$F$2:$F$707,'Infos Relatório'!$B457,'Faturamento NNE'!$AA$2:$AA$707,'Infos Relatório'!AM$1)</f>
        <v>0</v>
      </c>
      <c r="AN457" s="542">
        <f>SUMIFS('Faturamento NNE'!$H$2:$H$707,'Faturamento NNE'!$E$2:$E$707,'Infos Relatório'!$B$406,'Faturamento NNE'!$F$2:$F$707,'Infos Relatório'!$B457,'Faturamento NNE'!$AA$2:$AA$707,'Infos Relatório'!AM$1)</f>
        <v>0</v>
      </c>
      <c r="AO457" s="542">
        <f>SUMIFS('Faturamento NNE'!$K$2:$K$707,'Faturamento NNE'!$E$2:$E$707,'Infos Relatório'!$B$406,'Faturamento NNE'!$F$2:$F$707,'Infos Relatório'!$B457,'Faturamento NNE'!$AA$2:$AA$707,'Infos Relatório'!AM$1)</f>
        <v>0</v>
      </c>
      <c r="AP457" s="546">
        <f>SUMIFS('Faturamento NNE'!$P$2:$P$707,'Faturamento NNE'!$E$2:$E$707,'Infos Relatório'!$B$406,'Faturamento NNE'!$F$2:$F$707,'Infos Relatório'!$B457,'Faturamento NNE'!$AA$2:$AA$707,'Infos Relatório'!AM$1,'Faturamento NNE'!$U$2:$U$707,"Sim")+SUMIFS('Faturamento NNE'!$Q$2:$Q$707,'Faturamento NNE'!$E$2:$E$707,'Infos Relatório'!$B$406,'Faturamento NNE'!$F$2:$F$707,'Infos Relatório'!$B457,'Faturamento NNE'!$AA$2:$AA$707,'Infos Relatório'!AM$1,'Faturamento NNE'!$U$2:$U$707,"Sim")</f>
        <v>0</v>
      </c>
      <c r="AQ457" s="227" t="e">
        <f t="shared" si="150"/>
        <v>#DIV/0!</v>
      </c>
      <c r="AR457" s="545">
        <f>SUMIFS('Faturamento NNE'!$I$2:$I$707,'Faturamento NNE'!$E$2:$E$707,'Infos Relatório'!$B$406,'Faturamento NNE'!$F$2:$F$707,'Infos Relatório'!$B457,'Faturamento NNE'!$AA$2:$AA$707,'Infos Relatório'!AM$1)</f>
        <v>0</v>
      </c>
      <c r="AS457" s="541">
        <f>COUNTIFS('Faturamento NNE'!$E$2:$E$707,'Infos Relatório'!$B$406,'Faturamento NNE'!$F$2:$F$707,'Infos Relatório'!$B457,'Faturamento NNE'!$AA$2:$AA$707,'Infos Relatório'!AS$1)</f>
        <v>0</v>
      </c>
      <c r="AT457" s="542">
        <f>SUMIFS('Faturamento NNE'!$H$2:$H$707,'Faturamento NNE'!$E$2:$E$707,'Infos Relatório'!$B$406,'Faturamento NNE'!$F$2:$F$707,'Infos Relatório'!$B457,'Faturamento NNE'!$AA$2:$AA$707,'Infos Relatório'!AS$1)</f>
        <v>0</v>
      </c>
      <c r="AU457" s="542">
        <f>SUMIFS('Faturamento NNE'!$K$2:$K$707,'Faturamento NNE'!$E$2:$E$707,'Infos Relatório'!$B$406,'Faturamento NNE'!$F$2:$F$707,'Infos Relatório'!$B457,'Faturamento NNE'!$AA$2:$AA$707,'Infos Relatório'!AS$1)</f>
        <v>0</v>
      </c>
      <c r="AV457" s="546">
        <f>SUMIFS('Faturamento NNE'!$P$2:$P$707,'Faturamento NNE'!$E$2:$E$707,'Infos Relatório'!$B$406,'Faturamento NNE'!$F$2:$F$707,'Infos Relatório'!$B457,'Faturamento NNE'!$AA$2:$AA$707,'Infos Relatório'!AS$1,'Faturamento NNE'!$U$2:$U$707,"Sim")+SUMIFS('Faturamento NNE'!$Q$2:$Q$707,'Faturamento NNE'!$E$2:$E$707,'Infos Relatório'!$B$406,'Faturamento NNE'!$F$2:$F$707,'Infos Relatório'!$B457,'Faturamento NNE'!$AA$2:$AA$707,'Infos Relatório'!AS$1,'Faturamento NNE'!$U$2:$U$707,"Sim")</f>
        <v>0</v>
      </c>
      <c r="AW457" s="227" t="e">
        <f t="shared" si="151"/>
        <v>#DIV/0!</v>
      </c>
      <c r="AX457" s="545">
        <f>SUMIFS('Faturamento NNE'!$I$2:$I$707,'Faturamento NNE'!$E$2:$E$707,'Infos Relatório'!$B$406,'Faturamento NNE'!$F$2:$F$707,'Infos Relatório'!$B457,'Faturamento NNE'!$AA$2:$AA$707,'Infos Relatório'!AS$1)</f>
        <v>0</v>
      </c>
      <c r="AY457" s="541">
        <f>COUNTIFS('Faturamento NNE'!$E$2:$E$707,'Infos Relatório'!$B$406,'Faturamento NNE'!$F$2:$F$707,'Infos Relatório'!$B457,'Faturamento NNE'!$AA$2:$AA$707,'Infos Relatório'!AY$1)</f>
        <v>0</v>
      </c>
      <c r="AZ457" s="542">
        <f>SUMIFS('Faturamento NNE'!$H$2:$H$707,'Faturamento NNE'!$E$2:$E$707,'Infos Relatório'!$B$406,'Faturamento NNE'!$F$2:$F$707,'Infos Relatório'!$B457,'Faturamento NNE'!$AA$2:$AA$707,'Infos Relatório'!AY$1)</f>
        <v>0</v>
      </c>
      <c r="BA457" s="542">
        <f>SUMIFS('Faturamento NNE'!$K$2:$K$707,'Faturamento NNE'!$E$2:$E$707,'Infos Relatório'!$B$406,'Faturamento NNE'!$F$2:$F$707,'Infos Relatório'!$B457,'Faturamento NNE'!$AA$2:$AA$707,'Infos Relatório'!AY$1)</f>
        <v>0</v>
      </c>
      <c r="BB457" s="546">
        <f>SUMIFS('Faturamento NNE'!$P$2:$P$707,'Faturamento NNE'!$E$2:$E$707,'Infos Relatório'!$B$406,'Faturamento NNE'!$F$2:$F$707,'Infos Relatório'!$B457,'Faturamento NNE'!$AA$2:$AA$707,'Infos Relatório'!AY$1,'Faturamento NNE'!$U$2:$U$707,"Sim")+SUMIFS('Faturamento NNE'!$Q$2:$Q$707,'Faturamento NNE'!$E$2:$E$707,'Infos Relatório'!$B$406,'Faturamento NNE'!$F$2:$F$707,'Infos Relatório'!$B457,'Faturamento NNE'!$AA$2:$AA$707,'Infos Relatório'!AY$1,'Faturamento NNE'!$U$2:$U$707,"Sim")</f>
        <v>0</v>
      </c>
      <c r="BC457" s="227" t="e">
        <f t="shared" si="152"/>
        <v>#DIV/0!</v>
      </c>
      <c r="BD457" s="545">
        <f>SUMIFS('Faturamento NNE'!$I$2:$I$707,'Faturamento NNE'!$E$2:$E$707,'Infos Relatório'!$B$406,'Faturamento NNE'!$F$2:$F$707,'Infos Relatório'!$B457,'Faturamento NNE'!$AA$2:$AA$707,'Infos Relatório'!AY$1)</f>
        <v>0</v>
      </c>
      <c r="BE457" s="541">
        <f>COUNTIFS('Faturamento NNE'!$E$2:$E$707,'Infos Relatório'!$B$406,'Faturamento NNE'!$F$2:$F$707,'Infos Relatório'!$B457,'Faturamento NNE'!$AA$2:$AA$707,'Infos Relatório'!BE$1)</f>
        <v>0</v>
      </c>
      <c r="BF457" s="542">
        <f>SUMIFS('Faturamento NNE'!$H$2:$H$707,'Faturamento NNE'!$E$2:$E$707,'Infos Relatório'!$B$406,'Faturamento NNE'!$F$2:$F$707,'Infos Relatório'!$B457,'Faturamento NNE'!$AA$2:$AA$707,'Infos Relatório'!BE$1)</f>
        <v>0</v>
      </c>
      <c r="BG457" s="542">
        <f>SUMIFS('Faturamento NNE'!$K$2:$K$707,'Faturamento NNE'!$E$2:$E$707,'Infos Relatório'!$B$406,'Faturamento NNE'!$F$2:$F$707,'Infos Relatório'!$B457,'Faturamento NNE'!$AA$2:$AA$707,'Infos Relatório'!BE$1)</f>
        <v>0</v>
      </c>
      <c r="BH457" s="546">
        <f>SUMIFS('Faturamento NNE'!$P$2:$P$707,'Faturamento NNE'!$E$2:$E$707,'Infos Relatório'!$B$406,'Faturamento NNE'!$F$2:$F$707,'Infos Relatório'!$B457,'Faturamento NNE'!$AA$2:$AA$707,'Infos Relatório'!BE$1,'Faturamento NNE'!$U$2:$U$707,"Sim")+SUMIFS('Faturamento NNE'!$Q$2:$Q$707,'Faturamento NNE'!$E$2:$E$707,'Infos Relatório'!$B$406,'Faturamento NNE'!$F$2:$F$707,'Infos Relatório'!$B457,'Faturamento NNE'!$AA$2:$AA$707,'Infos Relatório'!BE$1,'Faturamento NNE'!$U$2:$U$707,"Sim")</f>
        <v>0</v>
      </c>
      <c r="BI457" s="227" t="e">
        <f t="shared" si="153"/>
        <v>#DIV/0!</v>
      </c>
      <c r="BJ457" s="545">
        <f>SUMIFS('Faturamento NNE'!$I$2:$I$707,'Faturamento NNE'!$E$2:$E$707,'Infos Relatório'!$B$406,'Faturamento NNE'!$F$2:$F$707,'Infos Relatório'!$B457,'Faturamento NNE'!$AA$2:$AA$707,'Infos Relatório'!BE$1)</f>
        <v>0</v>
      </c>
      <c r="BK457" s="541">
        <f>COUNTIFS('Faturamento NNE'!$E$2:$E$707,'Infos Relatório'!$B$406,'Faturamento NNE'!$F$2:$F$707,'Infos Relatório'!$B457,'Faturamento NNE'!$AA$2:$AA$707,'Infos Relatório'!BK$1)</f>
        <v>0</v>
      </c>
      <c r="BL457" s="542">
        <f>SUMIFS('Faturamento NNE'!$H$2:$H$707,'Faturamento NNE'!$E$2:$E$707,'Infos Relatório'!$B$406,'Faturamento NNE'!$F$2:$F$707,'Infos Relatório'!$B457,'Faturamento NNE'!$AA$2:$AA$707,'Infos Relatório'!BK$1)</f>
        <v>0</v>
      </c>
      <c r="BM457" s="542">
        <f>SUMIFS('Faturamento NNE'!$K$2:$K$707,'Faturamento NNE'!$E$2:$E$707,'Infos Relatório'!$B$406,'Faturamento NNE'!$F$2:$F$707,'Infos Relatório'!$B457,'Faturamento NNE'!$AA$2:$AA$707,'Infos Relatório'!BK$1)</f>
        <v>0</v>
      </c>
      <c r="BN457" s="546">
        <f>SUMIFS('Faturamento NNE'!$P$2:$P$707,'Faturamento NNE'!$E$2:$E$707,'Infos Relatório'!$B$406,'Faturamento NNE'!$F$2:$F$707,'Infos Relatório'!$B457,'Faturamento NNE'!$AA$2:$AA$707,'Infos Relatório'!BK$1,'Faturamento NNE'!$U$2:$U$707,"Sim")+SUMIFS('Faturamento NNE'!$Q$2:$Q$707,'Faturamento NNE'!$E$2:$E$707,'Infos Relatório'!$B$406,'Faturamento NNE'!$F$2:$F$707,'Infos Relatório'!$B457,'Faturamento NNE'!$AA$2:$AA$707,'Infos Relatório'!BK$1,'Faturamento NNE'!$U$2:$U$707,"Sim")</f>
        <v>0</v>
      </c>
      <c r="BO457" s="227" t="e">
        <f t="shared" si="154"/>
        <v>#DIV/0!</v>
      </c>
      <c r="BP457" s="545">
        <f>SUMIFS('Faturamento NNE'!$I$2:$I$707,'Faturamento NNE'!$E$2:$E$707,'Infos Relatório'!$B$406,'Faturamento NNE'!$F$2:$F$707,'Infos Relatório'!$B457,'Faturamento NNE'!$AA$2:$AA$707,'Infos Relatório'!BK$1)</f>
        <v>0</v>
      </c>
      <c r="BQ457" s="541">
        <f>COUNTIFS('Faturamento NNE'!$E$2:$E$707,'Infos Relatório'!$B$406,'Faturamento NNE'!$F$2:$F$707,'Infos Relatório'!$B457,'Faturamento NNE'!$AA$2:$AA$707,'Infos Relatório'!BQ$1)</f>
        <v>0</v>
      </c>
      <c r="BR457" s="542">
        <f>SUMIFS('Faturamento NNE'!$H$2:$H$707,'Faturamento NNE'!$E$2:$E$707,'Infos Relatório'!$B$406,'Faturamento NNE'!$F$2:$F$707,'Infos Relatório'!$B457,'Faturamento NNE'!$AA$2:$AA$707,'Infos Relatório'!BQ$1)</f>
        <v>0</v>
      </c>
      <c r="BS457" s="542">
        <f>SUMIFS('Faturamento NNE'!$K$2:$K$707,'Faturamento NNE'!$E$2:$E$707,'Infos Relatório'!$B$406,'Faturamento NNE'!$F$2:$F$707,'Infos Relatório'!$B457,'Faturamento NNE'!$AA$2:$AA$707,'Infos Relatório'!BQ$1)</f>
        <v>0</v>
      </c>
      <c r="BT457" s="546">
        <f>SUMIFS('Faturamento NNE'!$P$2:$P$707,'Faturamento NNE'!$E$2:$E$707,'Infos Relatório'!$B$406,'Faturamento NNE'!$F$2:$F$707,'Infos Relatório'!$B457,'Faturamento NNE'!$AA$2:$AA$707,'Infos Relatório'!BQ$1,'Faturamento NNE'!$U$2:$U$707,"Sim")+SUMIFS('Faturamento NNE'!$Q$2:$Q$707,'Faturamento NNE'!$E$2:$E$707,'Infos Relatório'!$B$406,'Faturamento NNE'!$F$2:$F$707,'Infos Relatório'!$B457,'Faturamento NNE'!$AA$2:$AA$707,'Infos Relatório'!BQ$1,'Faturamento NNE'!$U$2:$U$707,"Sim")</f>
        <v>0</v>
      </c>
      <c r="BU457" s="227" t="e">
        <f t="shared" si="155"/>
        <v>#DIV/0!</v>
      </c>
      <c r="BV457" s="545">
        <f>SUMIFS('Faturamento NNE'!$I$2:$I$707,'Faturamento NNE'!$E$2:$E$707,'Infos Relatório'!$B$406,'Faturamento NNE'!$F$2:$F$707,'Infos Relatório'!$B457,'Faturamento NNE'!$AA$2:$AA$707,'Infos Relatório'!BQ$1)</f>
        <v>0</v>
      </c>
    </row>
    <row r="458" spans="2:74">
      <c r="B458" s="217" t="s">
        <v>181</v>
      </c>
      <c r="C458" s="541">
        <f>COUNTIFS('Faturamento NNE'!$E$2:$E$707,'Infos Relatório'!$B$406,'Faturamento NNE'!$F$2:$F$707,'Infos Relatório'!$B458,'Faturamento NNE'!$AA$2:$AA$707,'Infos Relatório'!C$1)</f>
        <v>0</v>
      </c>
      <c r="D458" s="542">
        <f>SUMIFS('Faturamento NNE'!$H$2:$H$707,'Faturamento NNE'!$E$2:$E$707,'Infos Relatório'!$B$406,'Faturamento NNE'!$F$2:$F$707,'Infos Relatório'!$B458,'Faturamento NNE'!$AA$2:$AA$707,'Infos Relatório'!C$1)</f>
        <v>0</v>
      </c>
      <c r="E458" s="543">
        <f>SUMIFS('Faturamento NNE'!$K$2:$K$707,'Faturamento NNE'!$E$2:$E$707,'Infos Relatório'!$B$406,'Faturamento NNE'!$F$2:$F$707,'Infos Relatório'!$B458,'Faturamento NNE'!$AA$2:$AA$707,'Infos Relatório'!C$1)</f>
        <v>0</v>
      </c>
      <c r="F458" s="544">
        <f>SUMIFS('Faturamento NNE'!$P$2:$P$707,'Faturamento NNE'!$E$2:$E$707,'Infos Relatório'!$B$406,'Faturamento NNE'!$F$2:$F$707,'Infos Relatório'!$B458,'Faturamento NNE'!$AA$2:$AA$707,'Infos Relatório'!C$1,'Faturamento NNE'!$U$2:$U$707,"Sim")+SUMIFS('Faturamento NNE'!$Q$2:$Q$707,'Faturamento NNE'!$E$2:$E$707,'Infos Relatório'!$B$406,'Faturamento NNE'!$F$2:$F$707,'Infos Relatório'!$B458,'Faturamento NNE'!$AA$2:$AA$707,'Infos Relatório'!C$1,'Faturamento NNE'!$U$2:$U$707,"Sim")</f>
        <v>0</v>
      </c>
      <c r="G458" s="283" t="e">
        <f t="shared" si="144"/>
        <v>#DIV/0!</v>
      </c>
      <c r="H458" s="545">
        <f>SUMIFS('Faturamento NNE'!$I$2:$I$707,'Faturamento NNE'!$E$2:$E$707,'Infos Relatório'!$B$406,'Faturamento NNE'!$F$2:$F$707,'Infos Relatório'!$B458,'Faturamento NNE'!$AA$2:$AA$707,'Infos Relatório'!C$1)</f>
        <v>0</v>
      </c>
      <c r="I458" s="541">
        <f>COUNTIFS('Faturamento NNE'!$E$2:$E$707,'Infos Relatório'!$B$406,'Faturamento NNE'!$F$2:$F$707,'Infos Relatório'!$B458,'Faturamento NNE'!$AA$2:$AA$707,'Infos Relatório'!I$1)</f>
        <v>0</v>
      </c>
      <c r="J458" s="542">
        <f>SUMIFS('Faturamento NNE'!$H$2:$H$707,'Faturamento NNE'!$E$2:$E$707,'Infos Relatório'!$B$406,'Faturamento NNE'!$F$2:$F$707,'Infos Relatório'!$B458,'Faturamento NNE'!$AA$2:$AA$707,'Infos Relatório'!I$1)</f>
        <v>0</v>
      </c>
      <c r="K458" s="543">
        <f>SUMIFS('Faturamento NNE'!$K$2:$K$707,'Faturamento NNE'!$E$2:$E$707,'Infos Relatório'!$B$406,'Faturamento NNE'!$F$2:$F$707,'Infos Relatório'!$B458,'Faturamento NNE'!$AA$2:$AA$707,'Infos Relatório'!I$1)</f>
        <v>0</v>
      </c>
      <c r="L458" s="544">
        <f>SUMIFS('Faturamento NNE'!$P$2:$P$707,'Faturamento NNE'!$E$2:$E$707,'Infos Relatório'!$B$406,'Faturamento NNE'!$F$2:$F$707,'Infos Relatório'!$B458,'Faturamento NNE'!$AA$2:$AA$707,'Infos Relatório'!I$1,'Faturamento NNE'!$U$2:$U$707,"Sim")+SUMIFS('Faturamento NNE'!$Q$2:$Q$707,'Faturamento NNE'!$E$2:$E$707,'Infos Relatório'!$B$406,'Faturamento NNE'!$F$2:$F$707,'Infos Relatório'!$B458,'Faturamento NNE'!$AA$2:$AA$707,'Infos Relatório'!I$1,'Faturamento NNE'!$U$2:$U$707,"Sim")</f>
        <v>0</v>
      </c>
      <c r="M458" s="283" t="e">
        <f t="shared" si="145"/>
        <v>#DIV/0!</v>
      </c>
      <c r="N458" s="545">
        <f>SUMIFS('Faturamento NNE'!$I$2:$I$707,'Faturamento NNE'!$E$2:$E$707,'Infos Relatório'!$B$406,'Faturamento NNE'!$F$2:$F$707,'Infos Relatório'!$B458,'Faturamento NNE'!$AA$2:$AA$707,'Infos Relatório'!I$1)</f>
        <v>0</v>
      </c>
      <c r="O458" s="541">
        <f>COUNTIFS('Faturamento NNE'!$E$2:$E$707,'Infos Relatório'!$B$406,'Faturamento NNE'!$F$2:$F$707,'Infos Relatório'!$B458,'Faturamento NNE'!$AA$2:$AA$707,'Infos Relatório'!O$1)</f>
        <v>0</v>
      </c>
      <c r="P458" s="542">
        <f>SUMIFS('Faturamento NNE'!$H$2:$H$707,'Faturamento NNE'!$E$2:$E$707,'Infos Relatório'!$B$406,'Faturamento NNE'!$F$2:$F$707,'Infos Relatório'!$B458,'Faturamento NNE'!$AA$2:$AA$707,'Infos Relatório'!O$1)</f>
        <v>0</v>
      </c>
      <c r="Q458" s="542">
        <f>SUMIFS('Faturamento NNE'!$K$2:$K$707,'Faturamento NNE'!$E$2:$E$707,'Infos Relatório'!$B$406,'Faturamento NNE'!$F$2:$F$707,'Infos Relatório'!$B458,'Faturamento NNE'!$AA$2:$AA$707,'Infos Relatório'!O$1)</f>
        <v>0</v>
      </c>
      <c r="R458" s="546">
        <f>SUMIFS('Faturamento NNE'!$P$2:$P$707,'Faturamento NNE'!$E$2:$E$707,'Infos Relatório'!$B$406,'Faturamento NNE'!$F$2:$F$707,'Infos Relatório'!$B458,'Faturamento NNE'!$AA$2:$AA$707,'Infos Relatório'!O$1,'Faturamento NNE'!$U$2:$U$707,"Sim")+SUMIFS('Faturamento NNE'!$Q$2:$Q$707,'Faturamento NNE'!$E$2:$E$707,'Infos Relatório'!$B$406,'Faturamento NNE'!$F$2:$F$707,'Infos Relatório'!$B458,'Faturamento NNE'!$AA$2:$AA$707,'Infos Relatório'!O$1,'Faturamento NNE'!$U$2:$U$707,"Sim")</f>
        <v>0</v>
      </c>
      <c r="S458" s="227" t="e">
        <f t="shared" si="146"/>
        <v>#DIV/0!</v>
      </c>
      <c r="T458" s="545">
        <f>SUMIFS('Faturamento NNE'!$I$2:$I$707,'Faturamento NNE'!$E$2:$E$707,'Infos Relatório'!$B$406,'Faturamento NNE'!$F$2:$F$707,'Infos Relatório'!$B458,'Faturamento NNE'!$AA$2:$AA$707,'Infos Relatório'!O$1)</f>
        <v>0</v>
      </c>
      <c r="U458" s="541">
        <f>COUNTIFS('Faturamento NNE'!$E$2:$E$707,'Infos Relatório'!$B$406,'Faturamento NNE'!$F$2:$F$707,'Infos Relatório'!$B458,'Faturamento NNE'!$AA$2:$AA$707,'Infos Relatório'!U$1)</f>
        <v>0</v>
      </c>
      <c r="V458" s="542">
        <f>SUMIFS('Faturamento NNE'!$H$2:$H$707,'Faturamento NNE'!$E$2:$E$707,'Infos Relatório'!$B$406,'Faturamento NNE'!$F$2:$F$707,'Infos Relatório'!$B458,'Faturamento NNE'!$AA$2:$AA$707,'Infos Relatório'!U$1)</f>
        <v>0</v>
      </c>
      <c r="W458" s="542">
        <f>SUMIFS('Faturamento NNE'!$K$2:$K$707,'Faturamento NNE'!$E$2:$E$707,'Infos Relatório'!$B$406,'Faturamento NNE'!$F$2:$F$707,'Infos Relatório'!$B458,'Faturamento NNE'!$AA$2:$AA$707,'Infos Relatório'!U$1)</f>
        <v>0</v>
      </c>
      <c r="X458" s="546">
        <f>SUMIFS('Faturamento NNE'!$P$2:$P$707,'Faturamento NNE'!$E$2:$E$707,'Infos Relatório'!$B$406,'Faturamento NNE'!$F$2:$F$707,'Infos Relatório'!$B458,'Faturamento NNE'!$AA$2:$AA$707,'Infos Relatório'!U$1,'Faturamento NNE'!$U$2:$U$707,"Sim")+SUMIFS('Faturamento NNE'!$Q$2:$Q$707,'Faturamento NNE'!$E$2:$E$707,'Infos Relatório'!$B$406,'Faturamento NNE'!$F$2:$F$707,'Infos Relatório'!$B458,'Faturamento NNE'!$AA$2:$AA$707,'Infos Relatório'!U$1,'Faturamento NNE'!$U$2:$U$707,"Sim")</f>
        <v>0</v>
      </c>
      <c r="Y458" s="227" t="e">
        <f t="shared" si="147"/>
        <v>#DIV/0!</v>
      </c>
      <c r="Z458" s="545">
        <f>SUMIFS('Faturamento NNE'!$I$2:$I$707,'Faturamento NNE'!$E$2:$E$707,'Infos Relatório'!$B$406,'Faturamento NNE'!$F$2:$F$707,'Infos Relatório'!$B458,'Faturamento NNE'!$AA$2:$AA$707,'Infos Relatório'!U$1)</f>
        <v>0</v>
      </c>
      <c r="AA458" s="541">
        <f>COUNTIFS('Faturamento NNE'!$E$2:$E$707,'Infos Relatório'!$B$406,'Faturamento NNE'!$F$2:$F$707,'Infos Relatório'!$B458,'Faturamento NNE'!$AA$2:$AA$707,'Infos Relatório'!AA$1)</f>
        <v>0</v>
      </c>
      <c r="AB458" s="542">
        <f>SUMIFS('Faturamento NNE'!$H$2:$H$707,'Faturamento NNE'!$E$2:$E$707,'Infos Relatório'!$B$406,'Faturamento NNE'!$F$2:$F$707,'Infos Relatório'!$B458,'Faturamento NNE'!$AA$2:$AA$707,'Infos Relatório'!AA$1)</f>
        <v>0</v>
      </c>
      <c r="AC458" s="542">
        <f>SUMIFS('Faturamento NNE'!$K$2:$K$707,'Faturamento NNE'!$E$2:$E$707,'Infos Relatório'!$B$406,'Faturamento NNE'!$F$2:$F$707,'Infos Relatório'!$B458,'Faturamento NNE'!$AA$2:$AA$707,'Infos Relatório'!AA$1)</f>
        <v>0</v>
      </c>
      <c r="AD458" s="546">
        <f>SUMIFS('Faturamento NNE'!$P$2:$P$707,'Faturamento NNE'!$E$2:$E$707,'Infos Relatório'!$B$406,'Faturamento NNE'!$F$2:$F$707,'Infos Relatório'!$B458,'Faturamento NNE'!$AA$2:$AA$707,'Infos Relatório'!AA$1,'Faturamento NNE'!$U$2:$U$707,"Sim")+SUMIFS('Faturamento NNE'!$Q$2:$Q$707,'Faturamento NNE'!$E$2:$E$707,'Infos Relatório'!$B$406,'Faturamento NNE'!$F$2:$F$707,'Infos Relatório'!$B458,'Faturamento NNE'!$AA$2:$AA$707,'Infos Relatório'!AA$1,'Faturamento NNE'!$U$2:$U$707,"Sim")</f>
        <v>0</v>
      </c>
      <c r="AE458" s="227" t="e">
        <f t="shared" si="148"/>
        <v>#DIV/0!</v>
      </c>
      <c r="AF458" s="545">
        <f>SUMIFS('Faturamento NNE'!$I$2:$I$707,'Faturamento NNE'!$E$2:$E$707,'Infos Relatório'!$B$406,'Faturamento NNE'!$F$2:$F$707,'Infos Relatório'!$B458,'Faturamento NNE'!$AA$2:$AA$707,'Infos Relatório'!AA$1)</f>
        <v>0</v>
      </c>
      <c r="AG458" s="541">
        <f>COUNTIFS('Faturamento NNE'!$E$2:$E$707,'Infos Relatório'!$B$406,'Faturamento NNE'!$F$2:$F$707,'Infos Relatório'!$B458,'Faturamento NNE'!$AA$2:$AA$707,'Infos Relatório'!AG$1)</f>
        <v>0</v>
      </c>
      <c r="AH458" s="542">
        <f>SUMIFS('Faturamento NNE'!$H$2:$H$707,'Faturamento NNE'!$E$2:$E$707,'Infos Relatório'!$B$406,'Faturamento NNE'!$F$2:$F$707,'Infos Relatório'!$B458,'Faturamento NNE'!$AA$2:$AA$707,'Infos Relatório'!AG$1)</f>
        <v>0</v>
      </c>
      <c r="AI458" s="542">
        <f>SUMIFS('Faturamento NNE'!$K$2:$K$707,'Faturamento NNE'!$E$2:$E$707,'Infos Relatório'!$B$406,'Faturamento NNE'!$F$2:$F$707,'Infos Relatório'!$B458,'Faturamento NNE'!$AA$2:$AA$707,'Infos Relatório'!AG$1)</f>
        <v>0</v>
      </c>
      <c r="AJ458" s="546">
        <f>SUMIFS('Faturamento NNE'!$P$2:$P$707,'Faturamento NNE'!$E$2:$E$707,'Infos Relatório'!$B$406,'Faturamento NNE'!$F$2:$F$707,'Infos Relatório'!$B458,'Faturamento NNE'!$AA$2:$AA$707,'Infos Relatório'!AG$1,'Faturamento NNE'!$U$2:$U$707,"Sim")+SUMIFS('Faturamento NNE'!$Q$2:$Q$707,'Faturamento NNE'!$E$2:$E$707,'Infos Relatório'!$B$406,'Faturamento NNE'!$F$2:$F$707,'Infos Relatório'!$B458,'Faturamento NNE'!$AA$2:$AA$707,'Infos Relatório'!AG$1,'Faturamento NNE'!$U$2:$U$707,"Sim")</f>
        <v>0</v>
      </c>
      <c r="AK458" s="227" t="e">
        <f t="shared" si="149"/>
        <v>#DIV/0!</v>
      </c>
      <c r="AL458" s="545">
        <f>SUMIFS('Faturamento NNE'!$I$2:$I$707,'Faturamento NNE'!$E$2:$E$707,'Infos Relatório'!$B$406,'Faturamento NNE'!$F$2:$F$707,'Infos Relatório'!$B458,'Faturamento NNE'!$AA$2:$AA$707,'Infos Relatório'!AG$1)</f>
        <v>0</v>
      </c>
      <c r="AM458" s="541">
        <f>COUNTIFS('Faturamento NNE'!$E$2:$E$707,'Infos Relatório'!$B$406,'Faturamento NNE'!$F$2:$F$707,'Infos Relatório'!$B458,'Faturamento NNE'!$AA$2:$AA$707,'Infos Relatório'!AM$1)</f>
        <v>0</v>
      </c>
      <c r="AN458" s="542">
        <f>SUMIFS('Faturamento NNE'!$H$2:$H$707,'Faturamento NNE'!$E$2:$E$707,'Infos Relatório'!$B$406,'Faturamento NNE'!$F$2:$F$707,'Infos Relatório'!$B458,'Faturamento NNE'!$AA$2:$AA$707,'Infos Relatório'!AM$1)</f>
        <v>0</v>
      </c>
      <c r="AO458" s="542">
        <f>SUMIFS('Faturamento NNE'!$K$2:$K$707,'Faturamento NNE'!$E$2:$E$707,'Infos Relatório'!$B$406,'Faturamento NNE'!$F$2:$F$707,'Infos Relatório'!$B458,'Faturamento NNE'!$AA$2:$AA$707,'Infos Relatório'!AM$1)</f>
        <v>0</v>
      </c>
      <c r="AP458" s="546">
        <f>SUMIFS('Faturamento NNE'!$P$2:$P$707,'Faturamento NNE'!$E$2:$E$707,'Infos Relatório'!$B$406,'Faturamento NNE'!$F$2:$F$707,'Infos Relatório'!$B458,'Faturamento NNE'!$AA$2:$AA$707,'Infos Relatório'!AM$1,'Faturamento NNE'!$U$2:$U$707,"Sim")+SUMIFS('Faturamento NNE'!$Q$2:$Q$707,'Faturamento NNE'!$E$2:$E$707,'Infos Relatório'!$B$406,'Faturamento NNE'!$F$2:$F$707,'Infos Relatório'!$B458,'Faturamento NNE'!$AA$2:$AA$707,'Infos Relatório'!AM$1,'Faturamento NNE'!$U$2:$U$707,"Sim")</f>
        <v>0</v>
      </c>
      <c r="AQ458" s="227" t="e">
        <f t="shared" si="150"/>
        <v>#DIV/0!</v>
      </c>
      <c r="AR458" s="545">
        <f>SUMIFS('Faturamento NNE'!$I$2:$I$707,'Faturamento NNE'!$E$2:$E$707,'Infos Relatório'!$B$406,'Faturamento NNE'!$F$2:$F$707,'Infos Relatório'!$B458,'Faturamento NNE'!$AA$2:$AA$707,'Infos Relatório'!AM$1)</f>
        <v>0</v>
      </c>
      <c r="AS458" s="541">
        <f>COUNTIFS('Faturamento NNE'!$E$2:$E$707,'Infos Relatório'!$B$406,'Faturamento NNE'!$F$2:$F$707,'Infos Relatório'!$B458,'Faturamento NNE'!$AA$2:$AA$707,'Infos Relatório'!AS$1)</f>
        <v>0</v>
      </c>
      <c r="AT458" s="542">
        <f>SUMIFS('Faturamento NNE'!$H$2:$H$707,'Faturamento NNE'!$E$2:$E$707,'Infos Relatório'!$B$406,'Faturamento NNE'!$F$2:$F$707,'Infos Relatório'!$B458,'Faturamento NNE'!$AA$2:$AA$707,'Infos Relatório'!AS$1)</f>
        <v>0</v>
      </c>
      <c r="AU458" s="542">
        <f>SUMIFS('Faturamento NNE'!$K$2:$K$707,'Faturamento NNE'!$E$2:$E$707,'Infos Relatório'!$B$406,'Faturamento NNE'!$F$2:$F$707,'Infos Relatório'!$B458,'Faturamento NNE'!$AA$2:$AA$707,'Infos Relatório'!AS$1)</f>
        <v>0</v>
      </c>
      <c r="AV458" s="546">
        <f>SUMIFS('Faturamento NNE'!$P$2:$P$707,'Faturamento NNE'!$E$2:$E$707,'Infos Relatório'!$B$406,'Faturamento NNE'!$F$2:$F$707,'Infos Relatório'!$B458,'Faturamento NNE'!$AA$2:$AA$707,'Infos Relatório'!AS$1,'Faturamento NNE'!$U$2:$U$707,"Sim")+SUMIFS('Faturamento NNE'!$Q$2:$Q$707,'Faturamento NNE'!$E$2:$E$707,'Infos Relatório'!$B$406,'Faturamento NNE'!$F$2:$F$707,'Infos Relatório'!$B458,'Faturamento NNE'!$AA$2:$AA$707,'Infos Relatório'!AS$1,'Faturamento NNE'!$U$2:$U$707,"Sim")</f>
        <v>0</v>
      </c>
      <c r="AW458" s="227" t="e">
        <f t="shared" si="151"/>
        <v>#DIV/0!</v>
      </c>
      <c r="AX458" s="545">
        <f>SUMIFS('Faturamento NNE'!$I$2:$I$707,'Faturamento NNE'!$E$2:$E$707,'Infos Relatório'!$B$406,'Faturamento NNE'!$F$2:$F$707,'Infos Relatório'!$B458,'Faturamento NNE'!$AA$2:$AA$707,'Infos Relatório'!AS$1)</f>
        <v>0</v>
      </c>
      <c r="AY458" s="541">
        <f>COUNTIFS('Faturamento NNE'!$E$2:$E$707,'Infos Relatório'!$B$406,'Faturamento NNE'!$F$2:$F$707,'Infos Relatório'!$B458,'Faturamento NNE'!$AA$2:$AA$707,'Infos Relatório'!AY$1)</f>
        <v>0</v>
      </c>
      <c r="AZ458" s="542">
        <f>SUMIFS('Faturamento NNE'!$H$2:$H$707,'Faturamento NNE'!$E$2:$E$707,'Infos Relatório'!$B$406,'Faturamento NNE'!$F$2:$F$707,'Infos Relatório'!$B458,'Faturamento NNE'!$AA$2:$AA$707,'Infos Relatório'!AY$1)</f>
        <v>0</v>
      </c>
      <c r="BA458" s="542">
        <f>SUMIFS('Faturamento NNE'!$K$2:$K$707,'Faturamento NNE'!$E$2:$E$707,'Infos Relatório'!$B$406,'Faturamento NNE'!$F$2:$F$707,'Infos Relatório'!$B458,'Faturamento NNE'!$AA$2:$AA$707,'Infos Relatório'!AY$1)</f>
        <v>0</v>
      </c>
      <c r="BB458" s="546">
        <f>SUMIFS('Faturamento NNE'!$P$2:$P$707,'Faturamento NNE'!$E$2:$E$707,'Infos Relatório'!$B$406,'Faturamento NNE'!$F$2:$F$707,'Infos Relatório'!$B458,'Faturamento NNE'!$AA$2:$AA$707,'Infos Relatório'!AY$1,'Faturamento NNE'!$U$2:$U$707,"Sim")+SUMIFS('Faturamento NNE'!$Q$2:$Q$707,'Faturamento NNE'!$E$2:$E$707,'Infos Relatório'!$B$406,'Faturamento NNE'!$F$2:$F$707,'Infos Relatório'!$B458,'Faturamento NNE'!$AA$2:$AA$707,'Infos Relatório'!AY$1,'Faturamento NNE'!$U$2:$U$707,"Sim")</f>
        <v>0</v>
      </c>
      <c r="BC458" s="227" t="e">
        <f t="shared" si="152"/>
        <v>#DIV/0!</v>
      </c>
      <c r="BD458" s="545">
        <f>SUMIFS('Faturamento NNE'!$I$2:$I$707,'Faturamento NNE'!$E$2:$E$707,'Infos Relatório'!$B$406,'Faturamento NNE'!$F$2:$F$707,'Infos Relatório'!$B458,'Faturamento NNE'!$AA$2:$AA$707,'Infos Relatório'!AY$1)</f>
        <v>0</v>
      </c>
      <c r="BE458" s="541">
        <f>COUNTIFS('Faturamento NNE'!$E$2:$E$707,'Infos Relatório'!$B$406,'Faturamento NNE'!$F$2:$F$707,'Infos Relatório'!$B458,'Faturamento NNE'!$AA$2:$AA$707,'Infos Relatório'!BE$1)</f>
        <v>0</v>
      </c>
      <c r="BF458" s="542">
        <f>SUMIFS('Faturamento NNE'!$H$2:$H$707,'Faturamento NNE'!$E$2:$E$707,'Infos Relatório'!$B$406,'Faturamento NNE'!$F$2:$F$707,'Infos Relatório'!$B458,'Faturamento NNE'!$AA$2:$AA$707,'Infos Relatório'!BE$1)</f>
        <v>0</v>
      </c>
      <c r="BG458" s="542">
        <f>SUMIFS('Faturamento NNE'!$K$2:$K$707,'Faturamento NNE'!$E$2:$E$707,'Infos Relatório'!$B$406,'Faturamento NNE'!$F$2:$F$707,'Infos Relatório'!$B458,'Faturamento NNE'!$AA$2:$AA$707,'Infos Relatório'!BE$1)</f>
        <v>0</v>
      </c>
      <c r="BH458" s="546">
        <f>SUMIFS('Faturamento NNE'!$P$2:$P$707,'Faturamento NNE'!$E$2:$E$707,'Infos Relatório'!$B$406,'Faturamento NNE'!$F$2:$F$707,'Infos Relatório'!$B458,'Faturamento NNE'!$AA$2:$AA$707,'Infos Relatório'!BE$1,'Faturamento NNE'!$U$2:$U$707,"Sim")+SUMIFS('Faturamento NNE'!$Q$2:$Q$707,'Faturamento NNE'!$E$2:$E$707,'Infos Relatório'!$B$406,'Faturamento NNE'!$F$2:$F$707,'Infos Relatório'!$B458,'Faturamento NNE'!$AA$2:$AA$707,'Infos Relatório'!BE$1,'Faturamento NNE'!$U$2:$U$707,"Sim")</f>
        <v>0</v>
      </c>
      <c r="BI458" s="227" t="e">
        <f t="shared" si="153"/>
        <v>#DIV/0!</v>
      </c>
      <c r="BJ458" s="545">
        <f>SUMIFS('Faturamento NNE'!$I$2:$I$707,'Faturamento NNE'!$E$2:$E$707,'Infos Relatório'!$B$406,'Faturamento NNE'!$F$2:$F$707,'Infos Relatório'!$B458,'Faturamento NNE'!$AA$2:$AA$707,'Infos Relatório'!BE$1)</f>
        <v>0</v>
      </c>
      <c r="BK458" s="541">
        <f>COUNTIFS('Faturamento NNE'!$E$2:$E$707,'Infos Relatório'!$B$406,'Faturamento NNE'!$F$2:$F$707,'Infos Relatório'!$B458,'Faturamento NNE'!$AA$2:$AA$707,'Infos Relatório'!BK$1)</f>
        <v>0</v>
      </c>
      <c r="BL458" s="542">
        <f>SUMIFS('Faturamento NNE'!$H$2:$H$707,'Faturamento NNE'!$E$2:$E$707,'Infos Relatório'!$B$406,'Faturamento NNE'!$F$2:$F$707,'Infos Relatório'!$B458,'Faturamento NNE'!$AA$2:$AA$707,'Infos Relatório'!BK$1)</f>
        <v>0</v>
      </c>
      <c r="BM458" s="542">
        <f>SUMIFS('Faturamento NNE'!$K$2:$K$707,'Faturamento NNE'!$E$2:$E$707,'Infos Relatório'!$B$406,'Faturamento NNE'!$F$2:$F$707,'Infos Relatório'!$B458,'Faturamento NNE'!$AA$2:$AA$707,'Infos Relatório'!BK$1)</f>
        <v>0</v>
      </c>
      <c r="BN458" s="546">
        <f>SUMIFS('Faturamento NNE'!$P$2:$P$707,'Faturamento NNE'!$E$2:$E$707,'Infos Relatório'!$B$406,'Faturamento NNE'!$F$2:$F$707,'Infos Relatório'!$B458,'Faturamento NNE'!$AA$2:$AA$707,'Infos Relatório'!BK$1,'Faturamento NNE'!$U$2:$U$707,"Sim")+SUMIFS('Faturamento NNE'!$Q$2:$Q$707,'Faturamento NNE'!$E$2:$E$707,'Infos Relatório'!$B$406,'Faturamento NNE'!$F$2:$F$707,'Infos Relatório'!$B458,'Faturamento NNE'!$AA$2:$AA$707,'Infos Relatório'!BK$1,'Faturamento NNE'!$U$2:$U$707,"Sim")</f>
        <v>0</v>
      </c>
      <c r="BO458" s="227" t="e">
        <f t="shared" si="154"/>
        <v>#DIV/0!</v>
      </c>
      <c r="BP458" s="545">
        <f>SUMIFS('Faturamento NNE'!$I$2:$I$707,'Faturamento NNE'!$E$2:$E$707,'Infos Relatório'!$B$406,'Faturamento NNE'!$F$2:$F$707,'Infos Relatório'!$B458,'Faturamento NNE'!$AA$2:$AA$707,'Infos Relatório'!BK$1)</f>
        <v>0</v>
      </c>
      <c r="BQ458" s="541">
        <f>COUNTIFS('Faturamento NNE'!$E$2:$E$707,'Infos Relatório'!$B$406,'Faturamento NNE'!$F$2:$F$707,'Infos Relatório'!$B458,'Faturamento NNE'!$AA$2:$AA$707,'Infos Relatório'!BQ$1)</f>
        <v>0</v>
      </c>
      <c r="BR458" s="542">
        <f>SUMIFS('Faturamento NNE'!$H$2:$H$707,'Faturamento NNE'!$E$2:$E$707,'Infos Relatório'!$B$406,'Faturamento NNE'!$F$2:$F$707,'Infos Relatório'!$B458,'Faturamento NNE'!$AA$2:$AA$707,'Infos Relatório'!BQ$1)</f>
        <v>0</v>
      </c>
      <c r="BS458" s="542">
        <f>SUMIFS('Faturamento NNE'!$K$2:$K$707,'Faturamento NNE'!$E$2:$E$707,'Infos Relatório'!$B$406,'Faturamento NNE'!$F$2:$F$707,'Infos Relatório'!$B458,'Faturamento NNE'!$AA$2:$AA$707,'Infos Relatório'!BQ$1)</f>
        <v>0</v>
      </c>
      <c r="BT458" s="546">
        <f>SUMIFS('Faturamento NNE'!$P$2:$P$707,'Faturamento NNE'!$E$2:$E$707,'Infos Relatório'!$B$406,'Faturamento NNE'!$F$2:$F$707,'Infos Relatório'!$B458,'Faturamento NNE'!$AA$2:$AA$707,'Infos Relatório'!BQ$1,'Faturamento NNE'!$U$2:$U$707,"Sim")+SUMIFS('Faturamento NNE'!$Q$2:$Q$707,'Faturamento NNE'!$E$2:$E$707,'Infos Relatório'!$B$406,'Faturamento NNE'!$F$2:$F$707,'Infos Relatório'!$B458,'Faturamento NNE'!$AA$2:$AA$707,'Infos Relatório'!BQ$1,'Faturamento NNE'!$U$2:$U$707,"Sim")</f>
        <v>0</v>
      </c>
      <c r="BU458" s="227" t="e">
        <f t="shared" si="155"/>
        <v>#DIV/0!</v>
      </c>
      <c r="BV458" s="545">
        <f>SUMIFS('Faturamento NNE'!$I$2:$I$707,'Faturamento NNE'!$E$2:$E$707,'Infos Relatório'!$B$406,'Faturamento NNE'!$F$2:$F$707,'Infos Relatório'!$B458,'Faturamento NNE'!$AA$2:$AA$707,'Infos Relatório'!BQ$1)</f>
        <v>0</v>
      </c>
    </row>
    <row r="459" spans="2:74">
      <c r="B459" s="217" t="s">
        <v>182</v>
      </c>
      <c r="C459" s="541">
        <f>COUNTIFS('Faturamento NNE'!$E$2:$E$707,'Infos Relatório'!$B$406,'Faturamento NNE'!$F$2:$F$707,'Infos Relatório'!$B459,'Faturamento NNE'!$AA$2:$AA$707,'Infos Relatório'!C$1)</f>
        <v>0</v>
      </c>
      <c r="D459" s="542">
        <f>SUMIFS('Faturamento NNE'!$H$2:$H$707,'Faturamento NNE'!$E$2:$E$707,'Infos Relatório'!$B$406,'Faturamento NNE'!$F$2:$F$707,'Infos Relatório'!$B459,'Faturamento NNE'!$AA$2:$AA$707,'Infos Relatório'!C$1)</f>
        <v>0</v>
      </c>
      <c r="E459" s="543">
        <f>SUMIFS('Faturamento NNE'!$K$2:$K$707,'Faturamento NNE'!$E$2:$E$707,'Infos Relatório'!$B$406,'Faturamento NNE'!$F$2:$F$707,'Infos Relatório'!$B459,'Faturamento NNE'!$AA$2:$AA$707,'Infos Relatório'!C$1)</f>
        <v>0</v>
      </c>
      <c r="F459" s="544">
        <f>SUMIFS('Faturamento NNE'!$P$2:$P$707,'Faturamento NNE'!$E$2:$E$707,'Infos Relatório'!$B$406,'Faturamento NNE'!$F$2:$F$707,'Infos Relatório'!$B459,'Faturamento NNE'!$AA$2:$AA$707,'Infos Relatório'!C$1,'Faturamento NNE'!$U$2:$U$707,"Sim")+SUMIFS('Faturamento NNE'!$Q$2:$Q$707,'Faturamento NNE'!$E$2:$E$707,'Infos Relatório'!$B$406,'Faturamento NNE'!$F$2:$F$707,'Infos Relatório'!$B459,'Faturamento NNE'!$AA$2:$AA$707,'Infos Relatório'!C$1,'Faturamento NNE'!$U$2:$U$707,"Sim")</f>
        <v>0</v>
      </c>
      <c r="G459" s="283" t="e">
        <f t="shared" si="144"/>
        <v>#DIV/0!</v>
      </c>
      <c r="H459" s="545">
        <f>SUMIFS('Faturamento NNE'!$I$2:$I$707,'Faturamento NNE'!$E$2:$E$707,'Infos Relatório'!$B$406,'Faturamento NNE'!$F$2:$F$707,'Infos Relatório'!$B459,'Faturamento NNE'!$AA$2:$AA$707,'Infos Relatório'!C$1)</f>
        <v>0</v>
      </c>
      <c r="I459" s="541">
        <f>COUNTIFS('Faturamento NNE'!$E$2:$E$707,'Infos Relatório'!$B$406,'Faturamento NNE'!$F$2:$F$707,'Infos Relatório'!$B459,'Faturamento NNE'!$AA$2:$AA$707,'Infos Relatório'!I$1)</f>
        <v>0</v>
      </c>
      <c r="J459" s="542">
        <f>SUMIFS('Faturamento NNE'!$H$2:$H$707,'Faturamento NNE'!$E$2:$E$707,'Infos Relatório'!$B$406,'Faturamento NNE'!$F$2:$F$707,'Infos Relatório'!$B459,'Faturamento NNE'!$AA$2:$AA$707,'Infos Relatório'!I$1)</f>
        <v>0</v>
      </c>
      <c r="K459" s="543">
        <f>SUMIFS('Faturamento NNE'!$K$2:$K$707,'Faturamento NNE'!$E$2:$E$707,'Infos Relatório'!$B$406,'Faturamento NNE'!$F$2:$F$707,'Infos Relatório'!$B459,'Faturamento NNE'!$AA$2:$AA$707,'Infos Relatório'!I$1)</f>
        <v>0</v>
      </c>
      <c r="L459" s="544">
        <f>SUMIFS('Faturamento NNE'!$P$2:$P$707,'Faturamento NNE'!$E$2:$E$707,'Infos Relatório'!$B$406,'Faturamento NNE'!$F$2:$F$707,'Infos Relatório'!$B459,'Faturamento NNE'!$AA$2:$AA$707,'Infos Relatório'!I$1,'Faturamento NNE'!$U$2:$U$707,"Sim")+SUMIFS('Faturamento NNE'!$Q$2:$Q$707,'Faturamento NNE'!$E$2:$E$707,'Infos Relatório'!$B$406,'Faturamento NNE'!$F$2:$F$707,'Infos Relatório'!$B459,'Faturamento NNE'!$AA$2:$AA$707,'Infos Relatório'!I$1,'Faturamento NNE'!$U$2:$U$707,"Sim")</f>
        <v>0</v>
      </c>
      <c r="M459" s="283" t="e">
        <f t="shared" si="145"/>
        <v>#DIV/0!</v>
      </c>
      <c r="N459" s="545">
        <f>SUMIFS('Faturamento NNE'!$I$2:$I$707,'Faturamento NNE'!$E$2:$E$707,'Infos Relatório'!$B$406,'Faturamento NNE'!$F$2:$F$707,'Infos Relatório'!$B459,'Faturamento NNE'!$AA$2:$AA$707,'Infos Relatório'!I$1)</f>
        <v>0</v>
      </c>
      <c r="O459" s="541">
        <f>COUNTIFS('Faturamento NNE'!$E$2:$E$707,'Infos Relatório'!$B$406,'Faturamento NNE'!$F$2:$F$707,'Infos Relatório'!$B459,'Faturamento NNE'!$AA$2:$AA$707,'Infos Relatório'!O$1)</f>
        <v>0</v>
      </c>
      <c r="P459" s="542">
        <f>SUMIFS('Faturamento NNE'!$H$2:$H$707,'Faturamento NNE'!$E$2:$E$707,'Infos Relatório'!$B$406,'Faturamento NNE'!$F$2:$F$707,'Infos Relatório'!$B459,'Faturamento NNE'!$AA$2:$AA$707,'Infos Relatório'!O$1)</f>
        <v>0</v>
      </c>
      <c r="Q459" s="542">
        <f>SUMIFS('Faturamento NNE'!$K$2:$K$707,'Faturamento NNE'!$E$2:$E$707,'Infos Relatório'!$B$406,'Faturamento NNE'!$F$2:$F$707,'Infos Relatório'!$B459,'Faturamento NNE'!$AA$2:$AA$707,'Infos Relatório'!O$1)</f>
        <v>0</v>
      </c>
      <c r="R459" s="546">
        <f>SUMIFS('Faturamento NNE'!$P$2:$P$707,'Faturamento NNE'!$E$2:$E$707,'Infos Relatório'!$B$406,'Faturamento NNE'!$F$2:$F$707,'Infos Relatório'!$B459,'Faturamento NNE'!$AA$2:$AA$707,'Infos Relatório'!O$1,'Faturamento NNE'!$U$2:$U$707,"Sim")+SUMIFS('Faturamento NNE'!$Q$2:$Q$707,'Faturamento NNE'!$E$2:$E$707,'Infos Relatório'!$B$406,'Faturamento NNE'!$F$2:$F$707,'Infos Relatório'!$B459,'Faturamento NNE'!$AA$2:$AA$707,'Infos Relatório'!O$1,'Faturamento NNE'!$U$2:$U$707,"Sim")</f>
        <v>0</v>
      </c>
      <c r="S459" s="227" t="e">
        <f t="shared" si="146"/>
        <v>#DIV/0!</v>
      </c>
      <c r="T459" s="545">
        <f>SUMIFS('Faturamento NNE'!$I$2:$I$707,'Faturamento NNE'!$E$2:$E$707,'Infos Relatório'!$B$406,'Faturamento NNE'!$F$2:$F$707,'Infos Relatório'!$B459,'Faturamento NNE'!$AA$2:$AA$707,'Infos Relatório'!O$1)</f>
        <v>0</v>
      </c>
      <c r="U459" s="541">
        <f>COUNTIFS('Faturamento NNE'!$E$2:$E$707,'Infos Relatório'!$B$406,'Faturamento NNE'!$F$2:$F$707,'Infos Relatório'!$B459,'Faturamento NNE'!$AA$2:$AA$707,'Infos Relatório'!U$1)</f>
        <v>0</v>
      </c>
      <c r="V459" s="542">
        <f>SUMIFS('Faturamento NNE'!$H$2:$H$707,'Faturamento NNE'!$E$2:$E$707,'Infos Relatório'!$B$406,'Faturamento NNE'!$F$2:$F$707,'Infos Relatório'!$B459,'Faturamento NNE'!$AA$2:$AA$707,'Infos Relatório'!U$1)</f>
        <v>0</v>
      </c>
      <c r="W459" s="542">
        <f>SUMIFS('Faturamento NNE'!$K$2:$K$707,'Faturamento NNE'!$E$2:$E$707,'Infos Relatório'!$B$406,'Faturamento NNE'!$F$2:$F$707,'Infos Relatório'!$B459,'Faturamento NNE'!$AA$2:$AA$707,'Infos Relatório'!U$1)</f>
        <v>0</v>
      </c>
      <c r="X459" s="546">
        <f>SUMIFS('Faturamento NNE'!$P$2:$P$707,'Faturamento NNE'!$E$2:$E$707,'Infos Relatório'!$B$406,'Faturamento NNE'!$F$2:$F$707,'Infos Relatório'!$B459,'Faturamento NNE'!$AA$2:$AA$707,'Infos Relatório'!U$1,'Faturamento NNE'!$U$2:$U$707,"Sim")+SUMIFS('Faturamento NNE'!$Q$2:$Q$707,'Faturamento NNE'!$E$2:$E$707,'Infos Relatório'!$B$406,'Faturamento NNE'!$F$2:$F$707,'Infos Relatório'!$B459,'Faturamento NNE'!$AA$2:$AA$707,'Infos Relatório'!U$1,'Faturamento NNE'!$U$2:$U$707,"Sim")</f>
        <v>0</v>
      </c>
      <c r="Y459" s="227" t="e">
        <f t="shared" si="147"/>
        <v>#DIV/0!</v>
      </c>
      <c r="Z459" s="545">
        <f>SUMIFS('Faturamento NNE'!$I$2:$I$707,'Faturamento NNE'!$E$2:$E$707,'Infos Relatório'!$B$406,'Faturamento NNE'!$F$2:$F$707,'Infos Relatório'!$B459,'Faturamento NNE'!$AA$2:$AA$707,'Infos Relatório'!U$1)</f>
        <v>0</v>
      </c>
      <c r="AA459" s="541">
        <f>COUNTIFS('Faturamento NNE'!$E$2:$E$707,'Infos Relatório'!$B$406,'Faturamento NNE'!$F$2:$F$707,'Infos Relatório'!$B459,'Faturamento NNE'!$AA$2:$AA$707,'Infos Relatório'!AA$1)</f>
        <v>0</v>
      </c>
      <c r="AB459" s="542">
        <f>SUMIFS('Faturamento NNE'!$H$2:$H$707,'Faturamento NNE'!$E$2:$E$707,'Infos Relatório'!$B$406,'Faturamento NNE'!$F$2:$F$707,'Infos Relatório'!$B459,'Faturamento NNE'!$AA$2:$AA$707,'Infos Relatório'!AA$1)</f>
        <v>0</v>
      </c>
      <c r="AC459" s="542">
        <f>SUMIFS('Faturamento NNE'!$K$2:$K$707,'Faturamento NNE'!$E$2:$E$707,'Infos Relatório'!$B$406,'Faturamento NNE'!$F$2:$F$707,'Infos Relatório'!$B459,'Faturamento NNE'!$AA$2:$AA$707,'Infos Relatório'!AA$1)</f>
        <v>0</v>
      </c>
      <c r="AD459" s="546">
        <f>SUMIFS('Faturamento NNE'!$P$2:$P$707,'Faturamento NNE'!$E$2:$E$707,'Infos Relatório'!$B$406,'Faturamento NNE'!$F$2:$F$707,'Infos Relatório'!$B459,'Faturamento NNE'!$AA$2:$AA$707,'Infos Relatório'!AA$1,'Faturamento NNE'!$U$2:$U$707,"Sim")+SUMIFS('Faturamento NNE'!$Q$2:$Q$707,'Faturamento NNE'!$E$2:$E$707,'Infos Relatório'!$B$406,'Faturamento NNE'!$F$2:$F$707,'Infos Relatório'!$B459,'Faturamento NNE'!$AA$2:$AA$707,'Infos Relatório'!AA$1,'Faturamento NNE'!$U$2:$U$707,"Sim")</f>
        <v>0</v>
      </c>
      <c r="AE459" s="227" t="e">
        <f t="shared" si="148"/>
        <v>#DIV/0!</v>
      </c>
      <c r="AF459" s="545">
        <f>SUMIFS('Faturamento NNE'!$I$2:$I$707,'Faturamento NNE'!$E$2:$E$707,'Infos Relatório'!$B$406,'Faturamento NNE'!$F$2:$F$707,'Infos Relatório'!$B459,'Faturamento NNE'!$AA$2:$AA$707,'Infos Relatório'!AA$1)</f>
        <v>0</v>
      </c>
      <c r="AG459" s="541">
        <f>COUNTIFS('Faturamento NNE'!$E$2:$E$707,'Infos Relatório'!$B$406,'Faturamento NNE'!$F$2:$F$707,'Infos Relatório'!$B459,'Faturamento NNE'!$AA$2:$AA$707,'Infos Relatório'!AG$1)</f>
        <v>0</v>
      </c>
      <c r="AH459" s="542">
        <f>SUMIFS('Faturamento NNE'!$H$2:$H$707,'Faturamento NNE'!$E$2:$E$707,'Infos Relatório'!$B$406,'Faturamento NNE'!$F$2:$F$707,'Infos Relatório'!$B459,'Faturamento NNE'!$AA$2:$AA$707,'Infos Relatório'!AG$1)</f>
        <v>0</v>
      </c>
      <c r="AI459" s="542">
        <f>SUMIFS('Faturamento NNE'!$K$2:$K$707,'Faturamento NNE'!$E$2:$E$707,'Infos Relatório'!$B$406,'Faturamento NNE'!$F$2:$F$707,'Infos Relatório'!$B459,'Faturamento NNE'!$AA$2:$AA$707,'Infos Relatório'!AG$1)</f>
        <v>0</v>
      </c>
      <c r="AJ459" s="546">
        <f>SUMIFS('Faturamento NNE'!$P$2:$P$707,'Faturamento NNE'!$E$2:$E$707,'Infos Relatório'!$B$406,'Faturamento NNE'!$F$2:$F$707,'Infos Relatório'!$B459,'Faturamento NNE'!$AA$2:$AA$707,'Infos Relatório'!AG$1,'Faturamento NNE'!$U$2:$U$707,"Sim")+SUMIFS('Faturamento NNE'!$Q$2:$Q$707,'Faturamento NNE'!$E$2:$E$707,'Infos Relatório'!$B$406,'Faturamento NNE'!$F$2:$F$707,'Infos Relatório'!$B459,'Faturamento NNE'!$AA$2:$AA$707,'Infos Relatório'!AG$1,'Faturamento NNE'!$U$2:$U$707,"Sim")</f>
        <v>0</v>
      </c>
      <c r="AK459" s="227" t="e">
        <f t="shared" si="149"/>
        <v>#DIV/0!</v>
      </c>
      <c r="AL459" s="545">
        <f>SUMIFS('Faturamento NNE'!$I$2:$I$707,'Faturamento NNE'!$E$2:$E$707,'Infos Relatório'!$B$406,'Faturamento NNE'!$F$2:$F$707,'Infos Relatório'!$B459,'Faturamento NNE'!$AA$2:$AA$707,'Infos Relatório'!AG$1)</f>
        <v>0</v>
      </c>
      <c r="AM459" s="541">
        <f>COUNTIFS('Faturamento NNE'!$E$2:$E$707,'Infos Relatório'!$B$406,'Faturamento NNE'!$F$2:$F$707,'Infos Relatório'!$B459,'Faturamento NNE'!$AA$2:$AA$707,'Infos Relatório'!AM$1)</f>
        <v>0</v>
      </c>
      <c r="AN459" s="542">
        <f>SUMIFS('Faturamento NNE'!$H$2:$H$707,'Faturamento NNE'!$E$2:$E$707,'Infos Relatório'!$B$406,'Faturamento NNE'!$F$2:$F$707,'Infos Relatório'!$B459,'Faturamento NNE'!$AA$2:$AA$707,'Infos Relatório'!AM$1)</f>
        <v>0</v>
      </c>
      <c r="AO459" s="542">
        <f>SUMIFS('Faturamento NNE'!$K$2:$K$707,'Faturamento NNE'!$E$2:$E$707,'Infos Relatório'!$B$406,'Faturamento NNE'!$F$2:$F$707,'Infos Relatório'!$B459,'Faturamento NNE'!$AA$2:$AA$707,'Infos Relatório'!AM$1)</f>
        <v>0</v>
      </c>
      <c r="AP459" s="546">
        <f>SUMIFS('Faturamento NNE'!$P$2:$P$707,'Faturamento NNE'!$E$2:$E$707,'Infos Relatório'!$B$406,'Faturamento NNE'!$F$2:$F$707,'Infos Relatório'!$B459,'Faturamento NNE'!$AA$2:$AA$707,'Infos Relatório'!AM$1,'Faturamento NNE'!$U$2:$U$707,"Sim")+SUMIFS('Faturamento NNE'!$Q$2:$Q$707,'Faturamento NNE'!$E$2:$E$707,'Infos Relatório'!$B$406,'Faturamento NNE'!$F$2:$F$707,'Infos Relatório'!$B459,'Faturamento NNE'!$AA$2:$AA$707,'Infos Relatório'!AM$1,'Faturamento NNE'!$U$2:$U$707,"Sim")</f>
        <v>0</v>
      </c>
      <c r="AQ459" s="227" t="e">
        <f t="shared" si="150"/>
        <v>#DIV/0!</v>
      </c>
      <c r="AR459" s="545">
        <f>SUMIFS('Faturamento NNE'!$I$2:$I$707,'Faturamento NNE'!$E$2:$E$707,'Infos Relatório'!$B$406,'Faturamento NNE'!$F$2:$F$707,'Infos Relatório'!$B459,'Faturamento NNE'!$AA$2:$AA$707,'Infos Relatório'!AM$1)</f>
        <v>0</v>
      </c>
      <c r="AS459" s="541">
        <f>COUNTIFS('Faturamento NNE'!$E$2:$E$707,'Infos Relatório'!$B$406,'Faturamento NNE'!$F$2:$F$707,'Infos Relatório'!$B459,'Faturamento NNE'!$AA$2:$AA$707,'Infos Relatório'!AS$1)</f>
        <v>0</v>
      </c>
      <c r="AT459" s="542">
        <f>SUMIFS('Faturamento NNE'!$H$2:$H$707,'Faturamento NNE'!$E$2:$E$707,'Infos Relatório'!$B$406,'Faturamento NNE'!$F$2:$F$707,'Infos Relatório'!$B459,'Faturamento NNE'!$AA$2:$AA$707,'Infos Relatório'!AS$1)</f>
        <v>0</v>
      </c>
      <c r="AU459" s="542">
        <f>SUMIFS('Faturamento NNE'!$K$2:$K$707,'Faturamento NNE'!$E$2:$E$707,'Infos Relatório'!$B$406,'Faturamento NNE'!$F$2:$F$707,'Infos Relatório'!$B459,'Faturamento NNE'!$AA$2:$AA$707,'Infos Relatório'!AS$1)</f>
        <v>0</v>
      </c>
      <c r="AV459" s="546">
        <f>SUMIFS('Faturamento NNE'!$P$2:$P$707,'Faturamento NNE'!$E$2:$E$707,'Infos Relatório'!$B$406,'Faturamento NNE'!$F$2:$F$707,'Infos Relatório'!$B459,'Faturamento NNE'!$AA$2:$AA$707,'Infos Relatório'!AS$1,'Faturamento NNE'!$U$2:$U$707,"Sim")+SUMIFS('Faturamento NNE'!$Q$2:$Q$707,'Faturamento NNE'!$E$2:$E$707,'Infos Relatório'!$B$406,'Faturamento NNE'!$F$2:$F$707,'Infos Relatório'!$B459,'Faturamento NNE'!$AA$2:$AA$707,'Infos Relatório'!AS$1,'Faturamento NNE'!$U$2:$U$707,"Sim")</f>
        <v>0</v>
      </c>
      <c r="AW459" s="227" t="e">
        <f t="shared" si="151"/>
        <v>#DIV/0!</v>
      </c>
      <c r="AX459" s="545">
        <f>SUMIFS('Faturamento NNE'!$I$2:$I$707,'Faturamento NNE'!$E$2:$E$707,'Infos Relatório'!$B$406,'Faturamento NNE'!$F$2:$F$707,'Infos Relatório'!$B459,'Faturamento NNE'!$AA$2:$AA$707,'Infos Relatório'!AS$1)</f>
        <v>0</v>
      </c>
      <c r="AY459" s="541">
        <f>COUNTIFS('Faturamento NNE'!$E$2:$E$707,'Infos Relatório'!$B$406,'Faturamento NNE'!$F$2:$F$707,'Infos Relatório'!$B459,'Faturamento NNE'!$AA$2:$AA$707,'Infos Relatório'!AY$1)</f>
        <v>0</v>
      </c>
      <c r="AZ459" s="542">
        <f>SUMIFS('Faturamento NNE'!$H$2:$H$707,'Faturamento NNE'!$E$2:$E$707,'Infos Relatório'!$B$406,'Faturamento NNE'!$F$2:$F$707,'Infos Relatório'!$B459,'Faturamento NNE'!$AA$2:$AA$707,'Infos Relatório'!AY$1)</f>
        <v>0</v>
      </c>
      <c r="BA459" s="542">
        <f>SUMIFS('Faturamento NNE'!$K$2:$K$707,'Faturamento NNE'!$E$2:$E$707,'Infos Relatório'!$B$406,'Faturamento NNE'!$F$2:$F$707,'Infos Relatório'!$B459,'Faturamento NNE'!$AA$2:$AA$707,'Infos Relatório'!AY$1)</f>
        <v>0</v>
      </c>
      <c r="BB459" s="546">
        <f>SUMIFS('Faturamento NNE'!$P$2:$P$707,'Faturamento NNE'!$E$2:$E$707,'Infos Relatório'!$B$406,'Faturamento NNE'!$F$2:$F$707,'Infos Relatório'!$B459,'Faturamento NNE'!$AA$2:$AA$707,'Infos Relatório'!AY$1,'Faturamento NNE'!$U$2:$U$707,"Sim")+SUMIFS('Faturamento NNE'!$Q$2:$Q$707,'Faturamento NNE'!$E$2:$E$707,'Infos Relatório'!$B$406,'Faturamento NNE'!$F$2:$F$707,'Infos Relatório'!$B459,'Faturamento NNE'!$AA$2:$AA$707,'Infos Relatório'!AY$1,'Faturamento NNE'!$U$2:$U$707,"Sim")</f>
        <v>0</v>
      </c>
      <c r="BC459" s="227" t="e">
        <f t="shared" si="152"/>
        <v>#DIV/0!</v>
      </c>
      <c r="BD459" s="545">
        <f>SUMIFS('Faturamento NNE'!$I$2:$I$707,'Faturamento NNE'!$E$2:$E$707,'Infos Relatório'!$B$406,'Faturamento NNE'!$F$2:$F$707,'Infos Relatório'!$B459,'Faturamento NNE'!$AA$2:$AA$707,'Infos Relatório'!AY$1)</f>
        <v>0</v>
      </c>
      <c r="BE459" s="541">
        <f>COUNTIFS('Faturamento NNE'!$E$2:$E$707,'Infos Relatório'!$B$406,'Faturamento NNE'!$F$2:$F$707,'Infos Relatório'!$B459,'Faturamento NNE'!$AA$2:$AA$707,'Infos Relatório'!BE$1)</f>
        <v>0</v>
      </c>
      <c r="BF459" s="542">
        <f>SUMIFS('Faturamento NNE'!$H$2:$H$707,'Faturamento NNE'!$E$2:$E$707,'Infos Relatório'!$B$406,'Faturamento NNE'!$F$2:$F$707,'Infos Relatório'!$B459,'Faturamento NNE'!$AA$2:$AA$707,'Infos Relatório'!BE$1)</f>
        <v>0</v>
      </c>
      <c r="BG459" s="542">
        <f>SUMIFS('Faturamento NNE'!$K$2:$K$707,'Faturamento NNE'!$E$2:$E$707,'Infos Relatório'!$B$406,'Faturamento NNE'!$F$2:$F$707,'Infos Relatório'!$B459,'Faturamento NNE'!$AA$2:$AA$707,'Infos Relatório'!BE$1)</f>
        <v>0</v>
      </c>
      <c r="BH459" s="546">
        <f>SUMIFS('Faturamento NNE'!$P$2:$P$707,'Faturamento NNE'!$E$2:$E$707,'Infos Relatório'!$B$406,'Faturamento NNE'!$F$2:$F$707,'Infos Relatório'!$B459,'Faturamento NNE'!$AA$2:$AA$707,'Infos Relatório'!BE$1,'Faturamento NNE'!$U$2:$U$707,"Sim")+SUMIFS('Faturamento NNE'!$Q$2:$Q$707,'Faturamento NNE'!$E$2:$E$707,'Infos Relatório'!$B$406,'Faturamento NNE'!$F$2:$F$707,'Infos Relatório'!$B459,'Faturamento NNE'!$AA$2:$AA$707,'Infos Relatório'!BE$1,'Faturamento NNE'!$U$2:$U$707,"Sim")</f>
        <v>0</v>
      </c>
      <c r="BI459" s="227" t="e">
        <f t="shared" si="153"/>
        <v>#DIV/0!</v>
      </c>
      <c r="BJ459" s="545">
        <f>SUMIFS('Faturamento NNE'!$I$2:$I$707,'Faturamento NNE'!$E$2:$E$707,'Infos Relatório'!$B$406,'Faturamento NNE'!$F$2:$F$707,'Infos Relatório'!$B459,'Faturamento NNE'!$AA$2:$AA$707,'Infos Relatório'!BE$1)</f>
        <v>0</v>
      </c>
      <c r="BK459" s="541">
        <f>COUNTIFS('Faturamento NNE'!$E$2:$E$707,'Infos Relatório'!$B$406,'Faturamento NNE'!$F$2:$F$707,'Infos Relatório'!$B459,'Faturamento NNE'!$AA$2:$AA$707,'Infos Relatório'!BK$1)</f>
        <v>0</v>
      </c>
      <c r="BL459" s="542">
        <f>SUMIFS('Faturamento NNE'!$H$2:$H$707,'Faturamento NNE'!$E$2:$E$707,'Infos Relatório'!$B$406,'Faturamento NNE'!$F$2:$F$707,'Infos Relatório'!$B459,'Faturamento NNE'!$AA$2:$AA$707,'Infos Relatório'!BK$1)</f>
        <v>0</v>
      </c>
      <c r="BM459" s="542">
        <f>SUMIFS('Faturamento NNE'!$K$2:$K$707,'Faturamento NNE'!$E$2:$E$707,'Infos Relatório'!$B$406,'Faturamento NNE'!$F$2:$F$707,'Infos Relatório'!$B459,'Faturamento NNE'!$AA$2:$AA$707,'Infos Relatório'!BK$1)</f>
        <v>0</v>
      </c>
      <c r="BN459" s="546">
        <f>SUMIFS('Faturamento NNE'!$P$2:$P$707,'Faturamento NNE'!$E$2:$E$707,'Infos Relatório'!$B$406,'Faturamento NNE'!$F$2:$F$707,'Infos Relatório'!$B459,'Faturamento NNE'!$AA$2:$AA$707,'Infos Relatório'!BK$1,'Faturamento NNE'!$U$2:$U$707,"Sim")+SUMIFS('Faturamento NNE'!$Q$2:$Q$707,'Faturamento NNE'!$E$2:$E$707,'Infos Relatório'!$B$406,'Faturamento NNE'!$F$2:$F$707,'Infos Relatório'!$B459,'Faturamento NNE'!$AA$2:$AA$707,'Infos Relatório'!BK$1,'Faturamento NNE'!$U$2:$U$707,"Sim")</f>
        <v>0</v>
      </c>
      <c r="BO459" s="227" t="e">
        <f t="shared" si="154"/>
        <v>#DIV/0!</v>
      </c>
      <c r="BP459" s="545">
        <f>SUMIFS('Faturamento NNE'!$I$2:$I$707,'Faturamento NNE'!$E$2:$E$707,'Infos Relatório'!$B$406,'Faturamento NNE'!$F$2:$F$707,'Infos Relatório'!$B459,'Faturamento NNE'!$AA$2:$AA$707,'Infos Relatório'!BK$1)</f>
        <v>0</v>
      </c>
      <c r="BQ459" s="541">
        <f>COUNTIFS('Faturamento NNE'!$E$2:$E$707,'Infos Relatório'!$B$406,'Faturamento NNE'!$F$2:$F$707,'Infos Relatório'!$B459,'Faturamento NNE'!$AA$2:$AA$707,'Infos Relatório'!BQ$1)</f>
        <v>0</v>
      </c>
      <c r="BR459" s="542">
        <f>SUMIFS('Faturamento NNE'!$H$2:$H$707,'Faturamento NNE'!$E$2:$E$707,'Infos Relatório'!$B$406,'Faturamento NNE'!$F$2:$F$707,'Infos Relatório'!$B459,'Faturamento NNE'!$AA$2:$AA$707,'Infos Relatório'!BQ$1)</f>
        <v>0</v>
      </c>
      <c r="BS459" s="542">
        <f>SUMIFS('Faturamento NNE'!$K$2:$K$707,'Faturamento NNE'!$E$2:$E$707,'Infos Relatório'!$B$406,'Faturamento NNE'!$F$2:$F$707,'Infos Relatório'!$B459,'Faturamento NNE'!$AA$2:$AA$707,'Infos Relatório'!BQ$1)</f>
        <v>0</v>
      </c>
      <c r="BT459" s="546">
        <f>SUMIFS('Faturamento NNE'!$P$2:$P$707,'Faturamento NNE'!$E$2:$E$707,'Infos Relatório'!$B$406,'Faturamento NNE'!$F$2:$F$707,'Infos Relatório'!$B459,'Faturamento NNE'!$AA$2:$AA$707,'Infos Relatório'!BQ$1,'Faturamento NNE'!$U$2:$U$707,"Sim")+SUMIFS('Faturamento NNE'!$Q$2:$Q$707,'Faturamento NNE'!$E$2:$E$707,'Infos Relatório'!$B$406,'Faturamento NNE'!$F$2:$F$707,'Infos Relatório'!$B459,'Faturamento NNE'!$AA$2:$AA$707,'Infos Relatório'!BQ$1,'Faturamento NNE'!$U$2:$U$707,"Sim")</f>
        <v>0</v>
      </c>
      <c r="BU459" s="227" t="e">
        <f t="shared" si="155"/>
        <v>#DIV/0!</v>
      </c>
      <c r="BV459" s="545">
        <f>SUMIFS('Faturamento NNE'!$I$2:$I$707,'Faturamento NNE'!$E$2:$E$707,'Infos Relatório'!$B$406,'Faturamento NNE'!$F$2:$F$707,'Infos Relatório'!$B459,'Faturamento NNE'!$AA$2:$AA$707,'Infos Relatório'!BQ$1)</f>
        <v>0</v>
      </c>
    </row>
    <row r="460" spans="2:74">
      <c r="B460" s="217" t="s">
        <v>183</v>
      </c>
      <c r="C460" s="541">
        <f>COUNTIFS('Faturamento NNE'!$E$2:$E$707,'Infos Relatório'!$B$406,'Faturamento NNE'!$F$2:$F$707,'Infos Relatório'!$B460,'Faturamento NNE'!$AA$2:$AA$707,'Infos Relatório'!C$1)</f>
        <v>0</v>
      </c>
      <c r="D460" s="542">
        <f>SUMIFS('Faturamento NNE'!$H$2:$H$707,'Faturamento NNE'!$E$2:$E$707,'Infos Relatório'!$B$406,'Faturamento NNE'!$F$2:$F$707,'Infos Relatório'!$B460,'Faturamento NNE'!$AA$2:$AA$707,'Infos Relatório'!C$1)</f>
        <v>0</v>
      </c>
      <c r="E460" s="543">
        <f>SUMIFS('Faturamento NNE'!$K$2:$K$707,'Faturamento NNE'!$E$2:$E$707,'Infos Relatório'!$B$406,'Faturamento NNE'!$F$2:$F$707,'Infos Relatório'!$B460,'Faturamento NNE'!$AA$2:$AA$707,'Infos Relatório'!C$1)</f>
        <v>0</v>
      </c>
      <c r="F460" s="544">
        <f>SUMIFS('Faturamento NNE'!$P$2:$P$707,'Faturamento NNE'!$E$2:$E$707,'Infos Relatório'!$B$406,'Faturamento NNE'!$F$2:$F$707,'Infos Relatório'!$B460,'Faturamento NNE'!$AA$2:$AA$707,'Infos Relatório'!C$1,'Faturamento NNE'!$U$2:$U$707,"Sim")+SUMIFS('Faturamento NNE'!$Q$2:$Q$707,'Faturamento NNE'!$E$2:$E$707,'Infos Relatório'!$B$406,'Faturamento NNE'!$F$2:$F$707,'Infos Relatório'!$B460,'Faturamento NNE'!$AA$2:$AA$707,'Infos Relatório'!C$1,'Faturamento NNE'!$U$2:$U$707,"Sim")</f>
        <v>0</v>
      </c>
      <c r="G460" s="283" t="e">
        <f t="shared" si="144"/>
        <v>#DIV/0!</v>
      </c>
      <c r="H460" s="545">
        <f>SUMIFS('Faturamento NNE'!$I$2:$I$707,'Faturamento NNE'!$E$2:$E$707,'Infos Relatório'!$B$406,'Faturamento NNE'!$F$2:$F$707,'Infos Relatório'!$B460,'Faturamento NNE'!$AA$2:$AA$707,'Infos Relatório'!C$1)</f>
        <v>0</v>
      </c>
      <c r="I460" s="541">
        <f>COUNTIFS('Faturamento NNE'!$E$2:$E$707,'Infos Relatório'!$B$406,'Faturamento NNE'!$F$2:$F$707,'Infos Relatório'!$B460,'Faturamento NNE'!$AA$2:$AA$707,'Infos Relatório'!I$1)</f>
        <v>0</v>
      </c>
      <c r="J460" s="542">
        <f>SUMIFS('Faturamento NNE'!$H$2:$H$707,'Faturamento NNE'!$E$2:$E$707,'Infos Relatório'!$B$406,'Faturamento NNE'!$F$2:$F$707,'Infos Relatório'!$B460,'Faturamento NNE'!$AA$2:$AA$707,'Infos Relatório'!I$1)</f>
        <v>0</v>
      </c>
      <c r="K460" s="543">
        <f>SUMIFS('Faturamento NNE'!$K$2:$K$707,'Faturamento NNE'!$E$2:$E$707,'Infos Relatório'!$B$406,'Faturamento NNE'!$F$2:$F$707,'Infos Relatório'!$B460,'Faturamento NNE'!$AA$2:$AA$707,'Infos Relatório'!I$1)</f>
        <v>0</v>
      </c>
      <c r="L460" s="544">
        <f>SUMIFS('Faturamento NNE'!$P$2:$P$707,'Faturamento NNE'!$E$2:$E$707,'Infos Relatório'!$B$406,'Faturamento NNE'!$F$2:$F$707,'Infos Relatório'!$B460,'Faturamento NNE'!$AA$2:$AA$707,'Infos Relatório'!I$1,'Faturamento NNE'!$U$2:$U$707,"Sim")+SUMIFS('Faturamento NNE'!$Q$2:$Q$707,'Faturamento NNE'!$E$2:$E$707,'Infos Relatório'!$B$406,'Faturamento NNE'!$F$2:$F$707,'Infos Relatório'!$B460,'Faturamento NNE'!$AA$2:$AA$707,'Infos Relatório'!I$1,'Faturamento NNE'!$U$2:$U$707,"Sim")</f>
        <v>0</v>
      </c>
      <c r="M460" s="283" t="e">
        <f t="shared" si="145"/>
        <v>#DIV/0!</v>
      </c>
      <c r="N460" s="545">
        <f>SUMIFS('Faturamento NNE'!$I$2:$I$707,'Faturamento NNE'!$E$2:$E$707,'Infos Relatório'!$B$406,'Faturamento NNE'!$F$2:$F$707,'Infos Relatório'!$B460,'Faturamento NNE'!$AA$2:$AA$707,'Infos Relatório'!I$1)</f>
        <v>0</v>
      </c>
      <c r="O460" s="541">
        <f>COUNTIFS('Faturamento NNE'!$E$2:$E$707,'Infos Relatório'!$B$406,'Faturamento NNE'!$F$2:$F$707,'Infos Relatório'!$B460,'Faturamento NNE'!$AA$2:$AA$707,'Infos Relatório'!O$1)</f>
        <v>0</v>
      </c>
      <c r="P460" s="542">
        <f>SUMIFS('Faturamento NNE'!$H$2:$H$707,'Faturamento NNE'!$E$2:$E$707,'Infos Relatório'!$B$406,'Faturamento NNE'!$F$2:$F$707,'Infos Relatório'!$B460,'Faturamento NNE'!$AA$2:$AA$707,'Infos Relatório'!O$1)</f>
        <v>0</v>
      </c>
      <c r="Q460" s="542">
        <f>SUMIFS('Faturamento NNE'!$K$2:$K$707,'Faturamento NNE'!$E$2:$E$707,'Infos Relatório'!$B$406,'Faturamento NNE'!$F$2:$F$707,'Infos Relatório'!$B460,'Faturamento NNE'!$AA$2:$AA$707,'Infos Relatório'!O$1)</f>
        <v>0</v>
      </c>
      <c r="R460" s="546">
        <f>SUMIFS('Faturamento NNE'!$P$2:$P$707,'Faturamento NNE'!$E$2:$E$707,'Infos Relatório'!$B$406,'Faturamento NNE'!$F$2:$F$707,'Infos Relatório'!$B460,'Faturamento NNE'!$AA$2:$AA$707,'Infos Relatório'!O$1,'Faturamento NNE'!$U$2:$U$707,"Sim")+SUMIFS('Faturamento NNE'!$Q$2:$Q$707,'Faturamento NNE'!$E$2:$E$707,'Infos Relatório'!$B$406,'Faturamento NNE'!$F$2:$F$707,'Infos Relatório'!$B460,'Faturamento NNE'!$AA$2:$AA$707,'Infos Relatório'!O$1,'Faturamento NNE'!$U$2:$U$707,"Sim")</f>
        <v>0</v>
      </c>
      <c r="S460" s="227" t="e">
        <f t="shared" si="146"/>
        <v>#DIV/0!</v>
      </c>
      <c r="T460" s="545">
        <f>SUMIFS('Faturamento NNE'!$I$2:$I$707,'Faturamento NNE'!$E$2:$E$707,'Infos Relatório'!$B$406,'Faturamento NNE'!$F$2:$F$707,'Infos Relatório'!$B460,'Faturamento NNE'!$AA$2:$AA$707,'Infos Relatório'!O$1)</f>
        <v>0</v>
      </c>
      <c r="U460" s="541">
        <f>COUNTIFS('Faturamento NNE'!$E$2:$E$707,'Infos Relatório'!$B$406,'Faturamento NNE'!$F$2:$F$707,'Infos Relatório'!$B460,'Faturamento NNE'!$AA$2:$AA$707,'Infos Relatório'!U$1)</f>
        <v>0</v>
      </c>
      <c r="V460" s="542">
        <f>SUMIFS('Faturamento NNE'!$H$2:$H$707,'Faturamento NNE'!$E$2:$E$707,'Infos Relatório'!$B$406,'Faturamento NNE'!$F$2:$F$707,'Infos Relatório'!$B460,'Faturamento NNE'!$AA$2:$AA$707,'Infos Relatório'!U$1)</f>
        <v>0</v>
      </c>
      <c r="W460" s="542">
        <f>SUMIFS('Faturamento NNE'!$K$2:$K$707,'Faturamento NNE'!$E$2:$E$707,'Infos Relatório'!$B$406,'Faturamento NNE'!$F$2:$F$707,'Infos Relatório'!$B460,'Faturamento NNE'!$AA$2:$AA$707,'Infos Relatório'!U$1)</f>
        <v>0</v>
      </c>
      <c r="X460" s="546">
        <f>SUMIFS('Faturamento NNE'!$P$2:$P$707,'Faturamento NNE'!$E$2:$E$707,'Infos Relatório'!$B$406,'Faturamento NNE'!$F$2:$F$707,'Infos Relatório'!$B460,'Faturamento NNE'!$AA$2:$AA$707,'Infos Relatório'!U$1,'Faturamento NNE'!$U$2:$U$707,"Sim")+SUMIFS('Faturamento NNE'!$Q$2:$Q$707,'Faturamento NNE'!$E$2:$E$707,'Infos Relatório'!$B$406,'Faturamento NNE'!$F$2:$F$707,'Infos Relatório'!$B460,'Faturamento NNE'!$AA$2:$AA$707,'Infos Relatório'!U$1,'Faturamento NNE'!$U$2:$U$707,"Sim")</f>
        <v>0</v>
      </c>
      <c r="Y460" s="227" t="e">
        <f t="shared" si="147"/>
        <v>#DIV/0!</v>
      </c>
      <c r="Z460" s="545">
        <f>SUMIFS('Faturamento NNE'!$I$2:$I$707,'Faturamento NNE'!$E$2:$E$707,'Infos Relatório'!$B$406,'Faturamento NNE'!$F$2:$F$707,'Infos Relatório'!$B460,'Faturamento NNE'!$AA$2:$AA$707,'Infos Relatório'!U$1)</f>
        <v>0</v>
      </c>
      <c r="AA460" s="541">
        <f>COUNTIFS('Faturamento NNE'!$E$2:$E$707,'Infos Relatório'!$B$406,'Faturamento NNE'!$F$2:$F$707,'Infos Relatório'!$B460,'Faturamento NNE'!$AA$2:$AA$707,'Infos Relatório'!AA$1)</f>
        <v>0</v>
      </c>
      <c r="AB460" s="542">
        <f>SUMIFS('Faturamento NNE'!$H$2:$H$707,'Faturamento NNE'!$E$2:$E$707,'Infos Relatório'!$B$406,'Faturamento NNE'!$F$2:$F$707,'Infos Relatório'!$B460,'Faturamento NNE'!$AA$2:$AA$707,'Infos Relatório'!AA$1)</f>
        <v>0</v>
      </c>
      <c r="AC460" s="542">
        <f>SUMIFS('Faturamento NNE'!$K$2:$K$707,'Faturamento NNE'!$E$2:$E$707,'Infos Relatório'!$B$406,'Faturamento NNE'!$F$2:$F$707,'Infos Relatório'!$B460,'Faturamento NNE'!$AA$2:$AA$707,'Infos Relatório'!AA$1)</f>
        <v>0</v>
      </c>
      <c r="AD460" s="546">
        <f>SUMIFS('Faturamento NNE'!$P$2:$P$707,'Faturamento NNE'!$E$2:$E$707,'Infos Relatório'!$B$406,'Faturamento NNE'!$F$2:$F$707,'Infos Relatório'!$B460,'Faturamento NNE'!$AA$2:$AA$707,'Infos Relatório'!AA$1,'Faturamento NNE'!$U$2:$U$707,"Sim")+SUMIFS('Faturamento NNE'!$Q$2:$Q$707,'Faturamento NNE'!$E$2:$E$707,'Infos Relatório'!$B$406,'Faturamento NNE'!$F$2:$F$707,'Infos Relatório'!$B460,'Faturamento NNE'!$AA$2:$AA$707,'Infos Relatório'!AA$1,'Faturamento NNE'!$U$2:$U$707,"Sim")</f>
        <v>0</v>
      </c>
      <c r="AE460" s="227" t="e">
        <f t="shared" si="148"/>
        <v>#DIV/0!</v>
      </c>
      <c r="AF460" s="545">
        <f>SUMIFS('Faturamento NNE'!$I$2:$I$707,'Faturamento NNE'!$E$2:$E$707,'Infos Relatório'!$B$406,'Faturamento NNE'!$F$2:$F$707,'Infos Relatório'!$B460,'Faturamento NNE'!$AA$2:$AA$707,'Infos Relatório'!AA$1)</f>
        <v>0</v>
      </c>
      <c r="AG460" s="541">
        <f>COUNTIFS('Faturamento NNE'!$E$2:$E$707,'Infos Relatório'!$B$406,'Faturamento NNE'!$F$2:$F$707,'Infos Relatório'!$B460,'Faturamento NNE'!$AA$2:$AA$707,'Infos Relatório'!AG$1)</f>
        <v>0</v>
      </c>
      <c r="AH460" s="542">
        <f>SUMIFS('Faturamento NNE'!$H$2:$H$707,'Faturamento NNE'!$E$2:$E$707,'Infos Relatório'!$B$406,'Faturamento NNE'!$F$2:$F$707,'Infos Relatório'!$B460,'Faturamento NNE'!$AA$2:$AA$707,'Infos Relatório'!AG$1)</f>
        <v>0</v>
      </c>
      <c r="AI460" s="542">
        <f>SUMIFS('Faturamento NNE'!$K$2:$K$707,'Faturamento NNE'!$E$2:$E$707,'Infos Relatório'!$B$406,'Faturamento NNE'!$F$2:$F$707,'Infos Relatório'!$B460,'Faturamento NNE'!$AA$2:$AA$707,'Infos Relatório'!AG$1)</f>
        <v>0</v>
      </c>
      <c r="AJ460" s="546">
        <f>SUMIFS('Faturamento NNE'!$P$2:$P$707,'Faturamento NNE'!$E$2:$E$707,'Infos Relatório'!$B$406,'Faturamento NNE'!$F$2:$F$707,'Infos Relatório'!$B460,'Faturamento NNE'!$AA$2:$AA$707,'Infos Relatório'!AG$1,'Faturamento NNE'!$U$2:$U$707,"Sim")+SUMIFS('Faturamento NNE'!$Q$2:$Q$707,'Faturamento NNE'!$E$2:$E$707,'Infos Relatório'!$B$406,'Faturamento NNE'!$F$2:$F$707,'Infos Relatório'!$B460,'Faturamento NNE'!$AA$2:$AA$707,'Infos Relatório'!AG$1,'Faturamento NNE'!$U$2:$U$707,"Sim")</f>
        <v>0</v>
      </c>
      <c r="AK460" s="227" t="e">
        <f t="shared" si="149"/>
        <v>#DIV/0!</v>
      </c>
      <c r="AL460" s="545">
        <f>SUMIFS('Faturamento NNE'!$I$2:$I$707,'Faturamento NNE'!$E$2:$E$707,'Infos Relatório'!$B$406,'Faturamento NNE'!$F$2:$F$707,'Infos Relatório'!$B460,'Faturamento NNE'!$AA$2:$AA$707,'Infos Relatório'!AG$1)</f>
        <v>0</v>
      </c>
      <c r="AM460" s="541">
        <f>COUNTIFS('Faturamento NNE'!$E$2:$E$707,'Infos Relatório'!$B$406,'Faturamento NNE'!$F$2:$F$707,'Infos Relatório'!$B460,'Faturamento NNE'!$AA$2:$AA$707,'Infos Relatório'!AM$1)</f>
        <v>0</v>
      </c>
      <c r="AN460" s="542">
        <f>SUMIFS('Faturamento NNE'!$H$2:$H$707,'Faturamento NNE'!$E$2:$E$707,'Infos Relatório'!$B$406,'Faturamento NNE'!$F$2:$F$707,'Infos Relatório'!$B460,'Faturamento NNE'!$AA$2:$AA$707,'Infos Relatório'!AM$1)</f>
        <v>0</v>
      </c>
      <c r="AO460" s="542">
        <f>SUMIFS('Faturamento NNE'!$K$2:$K$707,'Faturamento NNE'!$E$2:$E$707,'Infos Relatório'!$B$406,'Faturamento NNE'!$F$2:$F$707,'Infos Relatório'!$B460,'Faturamento NNE'!$AA$2:$AA$707,'Infos Relatório'!AM$1)</f>
        <v>0</v>
      </c>
      <c r="AP460" s="546">
        <f>SUMIFS('Faturamento NNE'!$P$2:$P$707,'Faturamento NNE'!$E$2:$E$707,'Infos Relatório'!$B$406,'Faturamento NNE'!$F$2:$F$707,'Infos Relatório'!$B460,'Faturamento NNE'!$AA$2:$AA$707,'Infos Relatório'!AM$1,'Faturamento NNE'!$U$2:$U$707,"Sim")+SUMIFS('Faturamento NNE'!$Q$2:$Q$707,'Faturamento NNE'!$E$2:$E$707,'Infos Relatório'!$B$406,'Faturamento NNE'!$F$2:$F$707,'Infos Relatório'!$B460,'Faturamento NNE'!$AA$2:$AA$707,'Infos Relatório'!AM$1,'Faturamento NNE'!$U$2:$U$707,"Sim")</f>
        <v>0</v>
      </c>
      <c r="AQ460" s="227" t="e">
        <f t="shared" si="150"/>
        <v>#DIV/0!</v>
      </c>
      <c r="AR460" s="545">
        <f>SUMIFS('Faturamento NNE'!$I$2:$I$707,'Faturamento NNE'!$E$2:$E$707,'Infos Relatório'!$B$406,'Faturamento NNE'!$F$2:$F$707,'Infos Relatório'!$B460,'Faturamento NNE'!$AA$2:$AA$707,'Infos Relatório'!AM$1)</f>
        <v>0</v>
      </c>
      <c r="AS460" s="541">
        <f>COUNTIFS('Faturamento NNE'!$E$2:$E$707,'Infos Relatório'!$B$406,'Faturamento NNE'!$F$2:$F$707,'Infos Relatório'!$B460,'Faturamento NNE'!$AA$2:$AA$707,'Infos Relatório'!AS$1)</f>
        <v>0</v>
      </c>
      <c r="AT460" s="542">
        <f>SUMIFS('Faturamento NNE'!$H$2:$H$707,'Faturamento NNE'!$E$2:$E$707,'Infos Relatório'!$B$406,'Faturamento NNE'!$F$2:$F$707,'Infos Relatório'!$B460,'Faturamento NNE'!$AA$2:$AA$707,'Infos Relatório'!AS$1)</f>
        <v>0</v>
      </c>
      <c r="AU460" s="542">
        <f>SUMIFS('Faturamento NNE'!$K$2:$K$707,'Faturamento NNE'!$E$2:$E$707,'Infos Relatório'!$B$406,'Faturamento NNE'!$F$2:$F$707,'Infos Relatório'!$B460,'Faturamento NNE'!$AA$2:$AA$707,'Infos Relatório'!AS$1)</f>
        <v>0</v>
      </c>
      <c r="AV460" s="546">
        <f>SUMIFS('Faturamento NNE'!$P$2:$P$707,'Faturamento NNE'!$E$2:$E$707,'Infos Relatório'!$B$406,'Faturamento NNE'!$F$2:$F$707,'Infos Relatório'!$B460,'Faturamento NNE'!$AA$2:$AA$707,'Infos Relatório'!AS$1,'Faturamento NNE'!$U$2:$U$707,"Sim")+SUMIFS('Faturamento NNE'!$Q$2:$Q$707,'Faturamento NNE'!$E$2:$E$707,'Infos Relatório'!$B$406,'Faturamento NNE'!$F$2:$F$707,'Infos Relatório'!$B460,'Faturamento NNE'!$AA$2:$AA$707,'Infos Relatório'!AS$1,'Faturamento NNE'!$U$2:$U$707,"Sim")</f>
        <v>0</v>
      </c>
      <c r="AW460" s="227" t="e">
        <f t="shared" si="151"/>
        <v>#DIV/0!</v>
      </c>
      <c r="AX460" s="545">
        <f>SUMIFS('Faturamento NNE'!$I$2:$I$707,'Faturamento NNE'!$E$2:$E$707,'Infos Relatório'!$B$406,'Faturamento NNE'!$F$2:$F$707,'Infos Relatório'!$B460,'Faturamento NNE'!$AA$2:$AA$707,'Infos Relatório'!AS$1)</f>
        <v>0</v>
      </c>
      <c r="AY460" s="541">
        <f>COUNTIFS('Faturamento NNE'!$E$2:$E$707,'Infos Relatório'!$B$406,'Faturamento NNE'!$F$2:$F$707,'Infos Relatório'!$B460,'Faturamento NNE'!$AA$2:$AA$707,'Infos Relatório'!AY$1)</f>
        <v>0</v>
      </c>
      <c r="AZ460" s="542">
        <f>SUMIFS('Faturamento NNE'!$H$2:$H$707,'Faturamento NNE'!$E$2:$E$707,'Infos Relatório'!$B$406,'Faturamento NNE'!$F$2:$F$707,'Infos Relatório'!$B460,'Faturamento NNE'!$AA$2:$AA$707,'Infos Relatório'!AY$1)</f>
        <v>0</v>
      </c>
      <c r="BA460" s="542">
        <f>SUMIFS('Faturamento NNE'!$K$2:$K$707,'Faturamento NNE'!$E$2:$E$707,'Infos Relatório'!$B$406,'Faturamento NNE'!$F$2:$F$707,'Infos Relatório'!$B460,'Faturamento NNE'!$AA$2:$AA$707,'Infos Relatório'!AY$1)</f>
        <v>0</v>
      </c>
      <c r="BB460" s="546">
        <f>SUMIFS('Faturamento NNE'!$P$2:$P$707,'Faturamento NNE'!$E$2:$E$707,'Infos Relatório'!$B$406,'Faturamento NNE'!$F$2:$F$707,'Infos Relatório'!$B460,'Faturamento NNE'!$AA$2:$AA$707,'Infos Relatório'!AY$1,'Faturamento NNE'!$U$2:$U$707,"Sim")+SUMIFS('Faturamento NNE'!$Q$2:$Q$707,'Faturamento NNE'!$E$2:$E$707,'Infos Relatório'!$B$406,'Faturamento NNE'!$F$2:$F$707,'Infos Relatório'!$B460,'Faturamento NNE'!$AA$2:$AA$707,'Infos Relatório'!AY$1,'Faturamento NNE'!$U$2:$U$707,"Sim")</f>
        <v>0</v>
      </c>
      <c r="BC460" s="227" t="e">
        <f t="shared" si="152"/>
        <v>#DIV/0!</v>
      </c>
      <c r="BD460" s="545">
        <f>SUMIFS('Faturamento NNE'!$I$2:$I$707,'Faturamento NNE'!$E$2:$E$707,'Infos Relatório'!$B$406,'Faturamento NNE'!$F$2:$F$707,'Infos Relatório'!$B460,'Faturamento NNE'!$AA$2:$AA$707,'Infos Relatório'!AY$1)</f>
        <v>0</v>
      </c>
      <c r="BE460" s="541">
        <f>COUNTIFS('Faturamento NNE'!$E$2:$E$707,'Infos Relatório'!$B$406,'Faturamento NNE'!$F$2:$F$707,'Infos Relatório'!$B460,'Faturamento NNE'!$AA$2:$AA$707,'Infos Relatório'!BE$1)</f>
        <v>0</v>
      </c>
      <c r="BF460" s="542">
        <f>SUMIFS('Faturamento NNE'!$H$2:$H$707,'Faturamento NNE'!$E$2:$E$707,'Infos Relatório'!$B$406,'Faturamento NNE'!$F$2:$F$707,'Infos Relatório'!$B460,'Faturamento NNE'!$AA$2:$AA$707,'Infos Relatório'!BE$1)</f>
        <v>0</v>
      </c>
      <c r="BG460" s="542">
        <f>SUMIFS('Faturamento NNE'!$K$2:$K$707,'Faturamento NNE'!$E$2:$E$707,'Infos Relatório'!$B$406,'Faturamento NNE'!$F$2:$F$707,'Infos Relatório'!$B460,'Faturamento NNE'!$AA$2:$AA$707,'Infos Relatório'!BE$1)</f>
        <v>0</v>
      </c>
      <c r="BH460" s="546">
        <f>SUMIFS('Faturamento NNE'!$P$2:$P$707,'Faturamento NNE'!$E$2:$E$707,'Infos Relatório'!$B$406,'Faturamento NNE'!$F$2:$F$707,'Infos Relatório'!$B460,'Faturamento NNE'!$AA$2:$AA$707,'Infos Relatório'!BE$1,'Faturamento NNE'!$U$2:$U$707,"Sim")+SUMIFS('Faturamento NNE'!$Q$2:$Q$707,'Faturamento NNE'!$E$2:$E$707,'Infos Relatório'!$B$406,'Faturamento NNE'!$F$2:$F$707,'Infos Relatório'!$B460,'Faturamento NNE'!$AA$2:$AA$707,'Infos Relatório'!BE$1,'Faturamento NNE'!$U$2:$U$707,"Sim")</f>
        <v>0</v>
      </c>
      <c r="BI460" s="227" t="e">
        <f t="shared" si="153"/>
        <v>#DIV/0!</v>
      </c>
      <c r="BJ460" s="545">
        <f>SUMIFS('Faturamento NNE'!$I$2:$I$707,'Faturamento NNE'!$E$2:$E$707,'Infos Relatório'!$B$406,'Faturamento NNE'!$F$2:$F$707,'Infos Relatório'!$B460,'Faturamento NNE'!$AA$2:$AA$707,'Infos Relatório'!BE$1)</f>
        <v>0</v>
      </c>
      <c r="BK460" s="541">
        <f>COUNTIFS('Faturamento NNE'!$E$2:$E$707,'Infos Relatório'!$B$406,'Faturamento NNE'!$F$2:$F$707,'Infos Relatório'!$B460,'Faturamento NNE'!$AA$2:$AA$707,'Infos Relatório'!BK$1)</f>
        <v>0</v>
      </c>
      <c r="BL460" s="542">
        <f>SUMIFS('Faturamento NNE'!$H$2:$H$707,'Faturamento NNE'!$E$2:$E$707,'Infos Relatório'!$B$406,'Faturamento NNE'!$F$2:$F$707,'Infos Relatório'!$B460,'Faturamento NNE'!$AA$2:$AA$707,'Infos Relatório'!BK$1)</f>
        <v>0</v>
      </c>
      <c r="BM460" s="542">
        <f>SUMIFS('Faturamento NNE'!$K$2:$K$707,'Faturamento NNE'!$E$2:$E$707,'Infos Relatório'!$B$406,'Faturamento NNE'!$F$2:$F$707,'Infos Relatório'!$B460,'Faturamento NNE'!$AA$2:$AA$707,'Infos Relatório'!BK$1)</f>
        <v>0</v>
      </c>
      <c r="BN460" s="546">
        <f>SUMIFS('Faturamento NNE'!$P$2:$P$707,'Faturamento NNE'!$E$2:$E$707,'Infos Relatório'!$B$406,'Faturamento NNE'!$F$2:$F$707,'Infos Relatório'!$B460,'Faturamento NNE'!$AA$2:$AA$707,'Infos Relatório'!BK$1,'Faturamento NNE'!$U$2:$U$707,"Sim")+SUMIFS('Faturamento NNE'!$Q$2:$Q$707,'Faturamento NNE'!$E$2:$E$707,'Infos Relatório'!$B$406,'Faturamento NNE'!$F$2:$F$707,'Infos Relatório'!$B460,'Faturamento NNE'!$AA$2:$AA$707,'Infos Relatório'!BK$1,'Faturamento NNE'!$U$2:$U$707,"Sim")</f>
        <v>0</v>
      </c>
      <c r="BO460" s="227" t="e">
        <f t="shared" si="154"/>
        <v>#DIV/0!</v>
      </c>
      <c r="BP460" s="545">
        <f>SUMIFS('Faturamento NNE'!$I$2:$I$707,'Faturamento NNE'!$E$2:$E$707,'Infos Relatório'!$B$406,'Faturamento NNE'!$F$2:$F$707,'Infos Relatório'!$B460,'Faturamento NNE'!$AA$2:$AA$707,'Infos Relatório'!BK$1)</f>
        <v>0</v>
      </c>
      <c r="BQ460" s="541">
        <f>COUNTIFS('Faturamento NNE'!$E$2:$E$707,'Infos Relatório'!$B$406,'Faturamento NNE'!$F$2:$F$707,'Infos Relatório'!$B460,'Faturamento NNE'!$AA$2:$AA$707,'Infos Relatório'!BQ$1)</f>
        <v>0</v>
      </c>
      <c r="BR460" s="542">
        <f>SUMIFS('Faturamento NNE'!$H$2:$H$707,'Faturamento NNE'!$E$2:$E$707,'Infos Relatório'!$B$406,'Faturamento NNE'!$F$2:$F$707,'Infos Relatório'!$B460,'Faturamento NNE'!$AA$2:$AA$707,'Infos Relatório'!BQ$1)</f>
        <v>0</v>
      </c>
      <c r="BS460" s="542">
        <f>SUMIFS('Faturamento NNE'!$K$2:$K$707,'Faturamento NNE'!$E$2:$E$707,'Infos Relatório'!$B$406,'Faturamento NNE'!$F$2:$F$707,'Infos Relatório'!$B460,'Faturamento NNE'!$AA$2:$AA$707,'Infos Relatório'!BQ$1)</f>
        <v>0</v>
      </c>
      <c r="BT460" s="546">
        <f>SUMIFS('Faturamento NNE'!$P$2:$P$707,'Faturamento NNE'!$E$2:$E$707,'Infos Relatório'!$B$406,'Faturamento NNE'!$F$2:$F$707,'Infos Relatório'!$B460,'Faturamento NNE'!$AA$2:$AA$707,'Infos Relatório'!BQ$1,'Faturamento NNE'!$U$2:$U$707,"Sim")+SUMIFS('Faturamento NNE'!$Q$2:$Q$707,'Faturamento NNE'!$E$2:$E$707,'Infos Relatório'!$B$406,'Faturamento NNE'!$F$2:$F$707,'Infos Relatório'!$B460,'Faturamento NNE'!$AA$2:$AA$707,'Infos Relatório'!BQ$1,'Faturamento NNE'!$U$2:$U$707,"Sim")</f>
        <v>0</v>
      </c>
      <c r="BU460" s="227" t="e">
        <f t="shared" si="155"/>
        <v>#DIV/0!</v>
      </c>
      <c r="BV460" s="545">
        <f>SUMIFS('Faturamento NNE'!$I$2:$I$707,'Faturamento NNE'!$E$2:$E$707,'Infos Relatório'!$B$406,'Faturamento NNE'!$F$2:$F$707,'Infos Relatório'!$B460,'Faturamento NNE'!$AA$2:$AA$707,'Infos Relatório'!BQ$1)</f>
        <v>0</v>
      </c>
    </row>
    <row r="461" spans="2:74">
      <c r="B461" s="217" t="s">
        <v>184</v>
      </c>
      <c r="C461" s="541">
        <f>COUNTIFS('Faturamento NNE'!$E$2:$E$707,'Infos Relatório'!$B$406,'Faturamento NNE'!$F$2:$F$707,'Infos Relatório'!$B461,'Faturamento NNE'!$AA$2:$AA$707,'Infos Relatório'!C$1)</f>
        <v>0</v>
      </c>
      <c r="D461" s="542">
        <f>SUMIFS('Faturamento NNE'!$H$2:$H$707,'Faturamento NNE'!$E$2:$E$707,'Infos Relatório'!$B$406,'Faturamento NNE'!$F$2:$F$707,'Infos Relatório'!$B461,'Faturamento NNE'!$AA$2:$AA$707,'Infos Relatório'!C$1)</f>
        <v>0</v>
      </c>
      <c r="E461" s="543">
        <f>SUMIFS('Faturamento NNE'!$K$2:$K$707,'Faturamento NNE'!$E$2:$E$707,'Infos Relatório'!$B$406,'Faturamento NNE'!$F$2:$F$707,'Infos Relatório'!$B461,'Faturamento NNE'!$AA$2:$AA$707,'Infos Relatório'!C$1)</f>
        <v>0</v>
      </c>
      <c r="F461" s="544">
        <f>SUMIFS('Faturamento NNE'!$P$2:$P$707,'Faturamento NNE'!$E$2:$E$707,'Infos Relatório'!$B$406,'Faturamento NNE'!$F$2:$F$707,'Infos Relatório'!$B461,'Faturamento NNE'!$AA$2:$AA$707,'Infos Relatório'!C$1,'Faturamento NNE'!$U$2:$U$707,"Sim")+SUMIFS('Faturamento NNE'!$Q$2:$Q$707,'Faturamento NNE'!$E$2:$E$707,'Infos Relatório'!$B$406,'Faturamento NNE'!$F$2:$F$707,'Infos Relatório'!$B461,'Faturamento NNE'!$AA$2:$AA$707,'Infos Relatório'!C$1,'Faturamento NNE'!$U$2:$U$707,"Sim")</f>
        <v>0</v>
      </c>
      <c r="G461" s="283" t="e">
        <f t="shared" si="144"/>
        <v>#DIV/0!</v>
      </c>
      <c r="H461" s="545">
        <f>SUMIFS('Faturamento NNE'!$I$2:$I$707,'Faturamento NNE'!$E$2:$E$707,'Infos Relatório'!$B$406,'Faturamento NNE'!$F$2:$F$707,'Infos Relatório'!$B461,'Faturamento NNE'!$AA$2:$AA$707,'Infos Relatório'!C$1)</f>
        <v>0</v>
      </c>
      <c r="I461" s="541">
        <f>COUNTIFS('Faturamento NNE'!$E$2:$E$707,'Infos Relatório'!$B$406,'Faturamento NNE'!$F$2:$F$707,'Infos Relatório'!$B461,'Faturamento NNE'!$AA$2:$AA$707,'Infos Relatório'!I$1)</f>
        <v>0</v>
      </c>
      <c r="J461" s="542">
        <f>SUMIFS('Faturamento NNE'!$H$2:$H$707,'Faturamento NNE'!$E$2:$E$707,'Infos Relatório'!$B$406,'Faturamento NNE'!$F$2:$F$707,'Infos Relatório'!$B461,'Faturamento NNE'!$AA$2:$AA$707,'Infos Relatório'!I$1)</f>
        <v>0</v>
      </c>
      <c r="K461" s="543">
        <f>SUMIFS('Faturamento NNE'!$K$2:$K$707,'Faturamento NNE'!$E$2:$E$707,'Infos Relatório'!$B$406,'Faturamento NNE'!$F$2:$F$707,'Infos Relatório'!$B461,'Faturamento NNE'!$AA$2:$AA$707,'Infos Relatório'!I$1)</f>
        <v>0</v>
      </c>
      <c r="L461" s="544">
        <f>SUMIFS('Faturamento NNE'!$P$2:$P$707,'Faturamento NNE'!$E$2:$E$707,'Infos Relatório'!$B$406,'Faturamento NNE'!$F$2:$F$707,'Infos Relatório'!$B461,'Faturamento NNE'!$AA$2:$AA$707,'Infos Relatório'!I$1,'Faturamento NNE'!$U$2:$U$707,"Sim")+SUMIFS('Faturamento NNE'!$Q$2:$Q$707,'Faturamento NNE'!$E$2:$E$707,'Infos Relatório'!$B$406,'Faturamento NNE'!$F$2:$F$707,'Infos Relatório'!$B461,'Faturamento NNE'!$AA$2:$AA$707,'Infos Relatório'!I$1,'Faturamento NNE'!$U$2:$U$707,"Sim")</f>
        <v>0</v>
      </c>
      <c r="M461" s="283" t="e">
        <f t="shared" si="145"/>
        <v>#DIV/0!</v>
      </c>
      <c r="N461" s="545">
        <f>SUMIFS('Faturamento NNE'!$I$2:$I$707,'Faturamento NNE'!$E$2:$E$707,'Infos Relatório'!$B$406,'Faturamento NNE'!$F$2:$F$707,'Infos Relatório'!$B461,'Faturamento NNE'!$AA$2:$AA$707,'Infos Relatório'!I$1)</f>
        <v>0</v>
      </c>
      <c r="O461" s="541">
        <f>COUNTIFS('Faturamento NNE'!$E$2:$E$707,'Infos Relatório'!$B$406,'Faturamento NNE'!$F$2:$F$707,'Infos Relatório'!$B461,'Faturamento NNE'!$AA$2:$AA$707,'Infos Relatório'!O$1)</f>
        <v>0</v>
      </c>
      <c r="P461" s="542">
        <f>SUMIFS('Faturamento NNE'!$H$2:$H$707,'Faturamento NNE'!$E$2:$E$707,'Infos Relatório'!$B$406,'Faturamento NNE'!$F$2:$F$707,'Infos Relatório'!$B461,'Faturamento NNE'!$AA$2:$AA$707,'Infos Relatório'!O$1)</f>
        <v>0</v>
      </c>
      <c r="Q461" s="542">
        <f>SUMIFS('Faturamento NNE'!$K$2:$K$707,'Faturamento NNE'!$E$2:$E$707,'Infos Relatório'!$B$406,'Faturamento NNE'!$F$2:$F$707,'Infos Relatório'!$B461,'Faturamento NNE'!$AA$2:$AA$707,'Infos Relatório'!O$1)</f>
        <v>0</v>
      </c>
      <c r="R461" s="546">
        <f>SUMIFS('Faturamento NNE'!$P$2:$P$707,'Faturamento NNE'!$E$2:$E$707,'Infos Relatório'!$B$406,'Faturamento NNE'!$F$2:$F$707,'Infos Relatório'!$B461,'Faturamento NNE'!$AA$2:$AA$707,'Infos Relatório'!O$1,'Faturamento NNE'!$U$2:$U$707,"Sim")+SUMIFS('Faturamento NNE'!$Q$2:$Q$707,'Faturamento NNE'!$E$2:$E$707,'Infos Relatório'!$B$406,'Faturamento NNE'!$F$2:$F$707,'Infos Relatório'!$B461,'Faturamento NNE'!$AA$2:$AA$707,'Infos Relatório'!O$1,'Faturamento NNE'!$U$2:$U$707,"Sim")</f>
        <v>0</v>
      </c>
      <c r="S461" s="227" t="e">
        <f t="shared" si="146"/>
        <v>#DIV/0!</v>
      </c>
      <c r="T461" s="545">
        <f>SUMIFS('Faturamento NNE'!$I$2:$I$707,'Faturamento NNE'!$E$2:$E$707,'Infos Relatório'!$B$406,'Faturamento NNE'!$F$2:$F$707,'Infos Relatório'!$B461,'Faturamento NNE'!$AA$2:$AA$707,'Infos Relatório'!O$1)</f>
        <v>0</v>
      </c>
      <c r="U461" s="541">
        <f>COUNTIFS('Faturamento NNE'!$E$2:$E$707,'Infos Relatório'!$B$406,'Faturamento NNE'!$F$2:$F$707,'Infos Relatório'!$B461,'Faturamento NNE'!$AA$2:$AA$707,'Infos Relatório'!U$1)</f>
        <v>0</v>
      </c>
      <c r="V461" s="542">
        <f>SUMIFS('Faturamento NNE'!$H$2:$H$707,'Faturamento NNE'!$E$2:$E$707,'Infos Relatório'!$B$406,'Faturamento NNE'!$F$2:$F$707,'Infos Relatório'!$B461,'Faturamento NNE'!$AA$2:$AA$707,'Infos Relatório'!U$1)</f>
        <v>0</v>
      </c>
      <c r="W461" s="542">
        <f>SUMIFS('Faturamento NNE'!$K$2:$K$707,'Faturamento NNE'!$E$2:$E$707,'Infos Relatório'!$B$406,'Faturamento NNE'!$F$2:$F$707,'Infos Relatório'!$B461,'Faturamento NNE'!$AA$2:$AA$707,'Infos Relatório'!U$1)</f>
        <v>0</v>
      </c>
      <c r="X461" s="546">
        <f>SUMIFS('Faturamento NNE'!$P$2:$P$707,'Faturamento NNE'!$E$2:$E$707,'Infos Relatório'!$B$406,'Faturamento NNE'!$F$2:$F$707,'Infos Relatório'!$B461,'Faturamento NNE'!$AA$2:$AA$707,'Infos Relatório'!U$1,'Faturamento NNE'!$U$2:$U$707,"Sim")+SUMIFS('Faturamento NNE'!$Q$2:$Q$707,'Faturamento NNE'!$E$2:$E$707,'Infos Relatório'!$B$406,'Faturamento NNE'!$F$2:$F$707,'Infos Relatório'!$B461,'Faturamento NNE'!$AA$2:$AA$707,'Infos Relatório'!U$1,'Faturamento NNE'!$U$2:$U$707,"Sim")</f>
        <v>0</v>
      </c>
      <c r="Y461" s="227" t="e">
        <f t="shared" si="147"/>
        <v>#DIV/0!</v>
      </c>
      <c r="Z461" s="545">
        <f>SUMIFS('Faturamento NNE'!$I$2:$I$707,'Faturamento NNE'!$E$2:$E$707,'Infos Relatório'!$B$406,'Faturamento NNE'!$F$2:$F$707,'Infos Relatório'!$B461,'Faturamento NNE'!$AA$2:$AA$707,'Infos Relatório'!U$1)</f>
        <v>0</v>
      </c>
      <c r="AA461" s="541">
        <f>COUNTIFS('Faturamento NNE'!$E$2:$E$707,'Infos Relatório'!$B$406,'Faturamento NNE'!$F$2:$F$707,'Infos Relatório'!$B461,'Faturamento NNE'!$AA$2:$AA$707,'Infos Relatório'!AA$1)</f>
        <v>0</v>
      </c>
      <c r="AB461" s="542">
        <f>SUMIFS('Faturamento NNE'!$H$2:$H$707,'Faturamento NNE'!$E$2:$E$707,'Infos Relatório'!$B$406,'Faturamento NNE'!$F$2:$F$707,'Infos Relatório'!$B461,'Faturamento NNE'!$AA$2:$AA$707,'Infos Relatório'!AA$1)</f>
        <v>0</v>
      </c>
      <c r="AC461" s="542">
        <f>SUMIFS('Faturamento NNE'!$K$2:$K$707,'Faturamento NNE'!$E$2:$E$707,'Infos Relatório'!$B$406,'Faturamento NNE'!$F$2:$F$707,'Infos Relatório'!$B461,'Faturamento NNE'!$AA$2:$AA$707,'Infos Relatório'!AA$1)</f>
        <v>0</v>
      </c>
      <c r="AD461" s="546">
        <f>SUMIFS('Faturamento NNE'!$P$2:$P$707,'Faturamento NNE'!$E$2:$E$707,'Infos Relatório'!$B$406,'Faturamento NNE'!$F$2:$F$707,'Infos Relatório'!$B461,'Faturamento NNE'!$AA$2:$AA$707,'Infos Relatório'!AA$1,'Faturamento NNE'!$U$2:$U$707,"Sim")+SUMIFS('Faturamento NNE'!$Q$2:$Q$707,'Faturamento NNE'!$E$2:$E$707,'Infos Relatório'!$B$406,'Faturamento NNE'!$F$2:$F$707,'Infos Relatório'!$B461,'Faturamento NNE'!$AA$2:$AA$707,'Infos Relatório'!AA$1,'Faturamento NNE'!$U$2:$U$707,"Sim")</f>
        <v>0</v>
      </c>
      <c r="AE461" s="227" t="e">
        <f t="shared" si="148"/>
        <v>#DIV/0!</v>
      </c>
      <c r="AF461" s="545">
        <f>SUMIFS('Faturamento NNE'!$I$2:$I$707,'Faturamento NNE'!$E$2:$E$707,'Infos Relatório'!$B$406,'Faturamento NNE'!$F$2:$F$707,'Infos Relatório'!$B461,'Faturamento NNE'!$AA$2:$AA$707,'Infos Relatório'!AA$1)</f>
        <v>0</v>
      </c>
      <c r="AG461" s="541">
        <f>COUNTIFS('Faturamento NNE'!$E$2:$E$707,'Infos Relatório'!$B$406,'Faturamento NNE'!$F$2:$F$707,'Infos Relatório'!$B461,'Faturamento NNE'!$AA$2:$AA$707,'Infos Relatório'!AG$1)</f>
        <v>0</v>
      </c>
      <c r="AH461" s="542">
        <f>SUMIFS('Faturamento NNE'!$H$2:$H$707,'Faturamento NNE'!$E$2:$E$707,'Infos Relatório'!$B$406,'Faturamento NNE'!$F$2:$F$707,'Infos Relatório'!$B461,'Faturamento NNE'!$AA$2:$AA$707,'Infos Relatório'!AG$1)</f>
        <v>0</v>
      </c>
      <c r="AI461" s="542">
        <f>SUMIFS('Faturamento NNE'!$K$2:$K$707,'Faturamento NNE'!$E$2:$E$707,'Infos Relatório'!$B$406,'Faturamento NNE'!$F$2:$F$707,'Infos Relatório'!$B461,'Faturamento NNE'!$AA$2:$AA$707,'Infos Relatório'!AG$1)</f>
        <v>0</v>
      </c>
      <c r="AJ461" s="546">
        <f>SUMIFS('Faturamento NNE'!$P$2:$P$707,'Faturamento NNE'!$E$2:$E$707,'Infos Relatório'!$B$406,'Faturamento NNE'!$F$2:$F$707,'Infos Relatório'!$B461,'Faturamento NNE'!$AA$2:$AA$707,'Infos Relatório'!AG$1,'Faturamento NNE'!$U$2:$U$707,"Sim")+SUMIFS('Faturamento NNE'!$Q$2:$Q$707,'Faturamento NNE'!$E$2:$E$707,'Infos Relatório'!$B$406,'Faturamento NNE'!$F$2:$F$707,'Infos Relatório'!$B461,'Faturamento NNE'!$AA$2:$AA$707,'Infos Relatório'!AG$1,'Faturamento NNE'!$U$2:$U$707,"Sim")</f>
        <v>0</v>
      </c>
      <c r="AK461" s="227" t="e">
        <f t="shared" si="149"/>
        <v>#DIV/0!</v>
      </c>
      <c r="AL461" s="545">
        <f>SUMIFS('Faturamento NNE'!$I$2:$I$707,'Faturamento NNE'!$E$2:$E$707,'Infos Relatório'!$B$406,'Faturamento NNE'!$F$2:$F$707,'Infos Relatório'!$B461,'Faturamento NNE'!$AA$2:$AA$707,'Infos Relatório'!AG$1)</f>
        <v>0</v>
      </c>
      <c r="AM461" s="541">
        <f>COUNTIFS('Faturamento NNE'!$E$2:$E$707,'Infos Relatório'!$B$406,'Faturamento NNE'!$F$2:$F$707,'Infos Relatório'!$B461,'Faturamento NNE'!$AA$2:$AA$707,'Infos Relatório'!AM$1)</f>
        <v>0</v>
      </c>
      <c r="AN461" s="542">
        <f>SUMIFS('Faturamento NNE'!$H$2:$H$707,'Faturamento NNE'!$E$2:$E$707,'Infos Relatório'!$B$406,'Faturamento NNE'!$F$2:$F$707,'Infos Relatório'!$B461,'Faturamento NNE'!$AA$2:$AA$707,'Infos Relatório'!AM$1)</f>
        <v>0</v>
      </c>
      <c r="AO461" s="542">
        <f>SUMIFS('Faturamento NNE'!$K$2:$K$707,'Faturamento NNE'!$E$2:$E$707,'Infos Relatório'!$B$406,'Faturamento NNE'!$F$2:$F$707,'Infos Relatório'!$B461,'Faturamento NNE'!$AA$2:$AA$707,'Infos Relatório'!AM$1)</f>
        <v>0</v>
      </c>
      <c r="AP461" s="546">
        <f>SUMIFS('Faturamento NNE'!$P$2:$P$707,'Faturamento NNE'!$E$2:$E$707,'Infos Relatório'!$B$406,'Faturamento NNE'!$F$2:$F$707,'Infos Relatório'!$B461,'Faturamento NNE'!$AA$2:$AA$707,'Infos Relatório'!AM$1,'Faturamento NNE'!$U$2:$U$707,"Sim")+SUMIFS('Faturamento NNE'!$Q$2:$Q$707,'Faturamento NNE'!$E$2:$E$707,'Infos Relatório'!$B$406,'Faturamento NNE'!$F$2:$F$707,'Infos Relatório'!$B461,'Faturamento NNE'!$AA$2:$AA$707,'Infos Relatório'!AM$1,'Faturamento NNE'!$U$2:$U$707,"Sim")</f>
        <v>0</v>
      </c>
      <c r="AQ461" s="227" t="e">
        <f t="shared" si="150"/>
        <v>#DIV/0!</v>
      </c>
      <c r="AR461" s="545">
        <f>SUMIFS('Faturamento NNE'!$I$2:$I$707,'Faturamento NNE'!$E$2:$E$707,'Infos Relatório'!$B$406,'Faturamento NNE'!$F$2:$F$707,'Infos Relatório'!$B461,'Faturamento NNE'!$AA$2:$AA$707,'Infos Relatório'!AM$1)</f>
        <v>0</v>
      </c>
      <c r="AS461" s="541">
        <f>COUNTIFS('Faturamento NNE'!$E$2:$E$707,'Infos Relatório'!$B$406,'Faturamento NNE'!$F$2:$F$707,'Infos Relatório'!$B461,'Faturamento NNE'!$AA$2:$AA$707,'Infos Relatório'!AS$1)</f>
        <v>0</v>
      </c>
      <c r="AT461" s="542">
        <f>SUMIFS('Faturamento NNE'!$H$2:$H$707,'Faturamento NNE'!$E$2:$E$707,'Infos Relatório'!$B$406,'Faturamento NNE'!$F$2:$F$707,'Infos Relatório'!$B461,'Faturamento NNE'!$AA$2:$AA$707,'Infos Relatório'!AS$1)</f>
        <v>0</v>
      </c>
      <c r="AU461" s="542">
        <f>SUMIFS('Faturamento NNE'!$K$2:$K$707,'Faturamento NNE'!$E$2:$E$707,'Infos Relatório'!$B$406,'Faturamento NNE'!$F$2:$F$707,'Infos Relatório'!$B461,'Faturamento NNE'!$AA$2:$AA$707,'Infos Relatório'!AS$1)</f>
        <v>0</v>
      </c>
      <c r="AV461" s="546">
        <f>SUMIFS('Faturamento NNE'!$P$2:$P$707,'Faturamento NNE'!$E$2:$E$707,'Infos Relatório'!$B$406,'Faturamento NNE'!$F$2:$F$707,'Infos Relatório'!$B461,'Faturamento NNE'!$AA$2:$AA$707,'Infos Relatório'!AS$1,'Faturamento NNE'!$U$2:$U$707,"Sim")+SUMIFS('Faturamento NNE'!$Q$2:$Q$707,'Faturamento NNE'!$E$2:$E$707,'Infos Relatório'!$B$406,'Faturamento NNE'!$F$2:$F$707,'Infos Relatório'!$B461,'Faturamento NNE'!$AA$2:$AA$707,'Infos Relatório'!AS$1,'Faturamento NNE'!$U$2:$U$707,"Sim")</f>
        <v>0</v>
      </c>
      <c r="AW461" s="227" t="e">
        <f t="shared" si="151"/>
        <v>#DIV/0!</v>
      </c>
      <c r="AX461" s="545">
        <f>SUMIFS('Faturamento NNE'!$I$2:$I$707,'Faturamento NNE'!$E$2:$E$707,'Infos Relatório'!$B$406,'Faturamento NNE'!$F$2:$F$707,'Infos Relatório'!$B461,'Faturamento NNE'!$AA$2:$AA$707,'Infos Relatório'!AS$1)</f>
        <v>0</v>
      </c>
      <c r="AY461" s="541">
        <f>COUNTIFS('Faturamento NNE'!$E$2:$E$707,'Infos Relatório'!$B$406,'Faturamento NNE'!$F$2:$F$707,'Infos Relatório'!$B461,'Faturamento NNE'!$AA$2:$AA$707,'Infos Relatório'!AY$1)</f>
        <v>0</v>
      </c>
      <c r="AZ461" s="542">
        <f>SUMIFS('Faturamento NNE'!$H$2:$H$707,'Faturamento NNE'!$E$2:$E$707,'Infos Relatório'!$B$406,'Faturamento NNE'!$F$2:$F$707,'Infos Relatório'!$B461,'Faturamento NNE'!$AA$2:$AA$707,'Infos Relatório'!AY$1)</f>
        <v>0</v>
      </c>
      <c r="BA461" s="542">
        <f>SUMIFS('Faturamento NNE'!$K$2:$K$707,'Faturamento NNE'!$E$2:$E$707,'Infos Relatório'!$B$406,'Faturamento NNE'!$F$2:$F$707,'Infos Relatório'!$B461,'Faturamento NNE'!$AA$2:$AA$707,'Infos Relatório'!AY$1)</f>
        <v>0</v>
      </c>
      <c r="BB461" s="546">
        <f>SUMIFS('Faturamento NNE'!$P$2:$P$707,'Faturamento NNE'!$E$2:$E$707,'Infos Relatório'!$B$406,'Faturamento NNE'!$F$2:$F$707,'Infos Relatório'!$B461,'Faturamento NNE'!$AA$2:$AA$707,'Infos Relatório'!AY$1,'Faturamento NNE'!$U$2:$U$707,"Sim")+SUMIFS('Faturamento NNE'!$Q$2:$Q$707,'Faturamento NNE'!$E$2:$E$707,'Infos Relatório'!$B$406,'Faturamento NNE'!$F$2:$F$707,'Infos Relatório'!$B461,'Faturamento NNE'!$AA$2:$AA$707,'Infos Relatório'!AY$1,'Faturamento NNE'!$U$2:$U$707,"Sim")</f>
        <v>0</v>
      </c>
      <c r="BC461" s="227" t="e">
        <f t="shared" si="152"/>
        <v>#DIV/0!</v>
      </c>
      <c r="BD461" s="545">
        <f>SUMIFS('Faturamento NNE'!$I$2:$I$707,'Faturamento NNE'!$E$2:$E$707,'Infos Relatório'!$B$406,'Faturamento NNE'!$F$2:$F$707,'Infos Relatório'!$B461,'Faturamento NNE'!$AA$2:$AA$707,'Infos Relatório'!AY$1)</f>
        <v>0</v>
      </c>
      <c r="BE461" s="541">
        <f>COUNTIFS('Faturamento NNE'!$E$2:$E$707,'Infos Relatório'!$B$406,'Faturamento NNE'!$F$2:$F$707,'Infos Relatório'!$B461,'Faturamento NNE'!$AA$2:$AA$707,'Infos Relatório'!BE$1)</f>
        <v>0</v>
      </c>
      <c r="BF461" s="542">
        <f>SUMIFS('Faturamento NNE'!$H$2:$H$707,'Faturamento NNE'!$E$2:$E$707,'Infos Relatório'!$B$406,'Faturamento NNE'!$F$2:$F$707,'Infos Relatório'!$B461,'Faturamento NNE'!$AA$2:$AA$707,'Infos Relatório'!BE$1)</f>
        <v>0</v>
      </c>
      <c r="BG461" s="542">
        <f>SUMIFS('Faturamento NNE'!$K$2:$K$707,'Faturamento NNE'!$E$2:$E$707,'Infos Relatório'!$B$406,'Faturamento NNE'!$F$2:$F$707,'Infos Relatório'!$B461,'Faturamento NNE'!$AA$2:$AA$707,'Infos Relatório'!BE$1)</f>
        <v>0</v>
      </c>
      <c r="BH461" s="546">
        <f>SUMIFS('Faturamento NNE'!$P$2:$P$707,'Faturamento NNE'!$E$2:$E$707,'Infos Relatório'!$B$406,'Faturamento NNE'!$F$2:$F$707,'Infos Relatório'!$B461,'Faturamento NNE'!$AA$2:$AA$707,'Infos Relatório'!BE$1,'Faturamento NNE'!$U$2:$U$707,"Sim")+SUMIFS('Faturamento NNE'!$Q$2:$Q$707,'Faturamento NNE'!$E$2:$E$707,'Infos Relatório'!$B$406,'Faturamento NNE'!$F$2:$F$707,'Infos Relatório'!$B461,'Faturamento NNE'!$AA$2:$AA$707,'Infos Relatório'!BE$1,'Faturamento NNE'!$U$2:$U$707,"Sim")</f>
        <v>0</v>
      </c>
      <c r="BI461" s="227" t="e">
        <f t="shared" si="153"/>
        <v>#DIV/0!</v>
      </c>
      <c r="BJ461" s="545">
        <f>SUMIFS('Faturamento NNE'!$I$2:$I$707,'Faturamento NNE'!$E$2:$E$707,'Infos Relatório'!$B$406,'Faturamento NNE'!$F$2:$F$707,'Infos Relatório'!$B461,'Faturamento NNE'!$AA$2:$AA$707,'Infos Relatório'!BE$1)</f>
        <v>0</v>
      </c>
      <c r="BK461" s="541">
        <f>COUNTIFS('Faturamento NNE'!$E$2:$E$707,'Infos Relatório'!$B$406,'Faturamento NNE'!$F$2:$F$707,'Infos Relatório'!$B461,'Faturamento NNE'!$AA$2:$AA$707,'Infos Relatório'!BK$1)</f>
        <v>0</v>
      </c>
      <c r="BL461" s="542">
        <f>SUMIFS('Faturamento NNE'!$H$2:$H$707,'Faturamento NNE'!$E$2:$E$707,'Infos Relatório'!$B$406,'Faturamento NNE'!$F$2:$F$707,'Infos Relatório'!$B461,'Faturamento NNE'!$AA$2:$AA$707,'Infos Relatório'!BK$1)</f>
        <v>0</v>
      </c>
      <c r="BM461" s="542">
        <f>SUMIFS('Faturamento NNE'!$K$2:$K$707,'Faturamento NNE'!$E$2:$E$707,'Infos Relatório'!$B$406,'Faturamento NNE'!$F$2:$F$707,'Infos Relatório'!$B461,'Faturamento NNE'!$AA$2:$AA$707,'Infos Relatório'!BK$1)</f>
        <v>0</v>
      </c>
      <c r="BN461" s="546">
        <f>SUMIFS('Faturamento NNE'!$P$2:$P$707,'Faturamento NNE'!$E$2:$E$707,'Infos Relatório'!$B$406,'Faturamento NNE'!$F$2:$F$707,'Infos Relatório'!$B461,'Faturamento NNE'!$AA$2:$AA$707,'Infos Relatório'!BK$1,'Faturamento NNE'!$U$2:$U$707,"Sim")+SUMIFS('Faturamento NNE'!$Q$2:$Q$707,'Faturamento NNE'!$E$2:$E$707,'Infos Relatório'!$B$406,'Faturamento NNE'!$F$2:$F$707,'Infos Relatório'!$B461,'Faturamento NNE'!$AA$2:$AA$707,'Infos Relatório'!BK$1,'Faturamento NNE'!$U$2:$U$707,"Sim")</f>
        <v>0</v>
      </c>
      <c r="BO461" s="227" t="e">
        <f t="shared" si="154"/>
        <v>#DIV/0!</v>
      </c>
      <c r="BP461" s="545">
        <f>SUMIFS('Faturamento NNE'!$I$2:$I$707,'Faturamento NNE'!$E$2:$E$707,'Infos Relatório'!$B$406,'Faturamento NNE'!$F$2:$F$707,'Infos Relatório'!$B461,'Faturamento NNE'!$AA$2:$AA$707,'Infos Relatório'!BK$1)</f>
        <v>0</v>
      </c>
      <c r="BQ461" s="541">
        <f>COUNTIFS('Faturamento NNE'!$E$2:$E$707,'Infos Relatório'!$B$406,'Faturamento NNE'!$F$2:$F$707,'Infos Relatório'!$B461,'Faturamento NNE'!$AA$2:$AA$707,'Infos Relatório'!BQ$1)</f>
        <v>0</v>
      </c>
      <c r="BR461" s="542">
        <f>SUMIFS('Faturamento NNE'!$H$2:$H$707,'Faturamento NNE'!$E$2:$E$707,'Infos Relatório'!$B$406,'Faturamento NNE'!$F$2:$F$707,'Infos Relatório'!$B461,'Faturamento NNE'!$AA$2:$AA$707,'Infos Relatório'!BQ$1)</f>
        <v>0</v>
      </c>
      <c r="BS461" s="542">
        <f>SUMIFS('Faturamento NNE'!$K$2:$K$707,'Faturamento NNE'!$E$2:$E$707,'Infos Relatório'!$B$406,'Faturamento NNE'!$F$2:$F$707,'Infos Relatório'!$B461,'Faturamento NNE'!$AA$2:$AA$707,'Infos Relatório'!BQ$1)</f>
        <v>0</v>
      </c>
      <c r="BT461" s="546">
        <f>SUMIFS('Faturamento NNE'!$P$2:$P$707,'Faturamento NNE'!$E$2:$E$707,'Infos Relatório'!$B$406,'Faturamento NNE'!$F$2:$F$707,'Infos Relatório'!$B461,'Faturamento NNE'!$AA$2:$AA$707,'Infos Relatório'!BQ$1,'Faturamento NNE'!$U$2:$U$707,"Sim")+SUMIFS('Faturamento NNE'!$Q$2:$Q$707,'Faturamento NNE'!$E$2:$E$707,'Infos Relatório'!$B$406,'Faturamento NNE'!$F$2:$F$707,'Infos Relatório'!$B461,'Faturamento NNE'!$AA$2:$AA$707,'Infos Relatório'!BQ$1,'Faturamento NNE'!$U$2:$U$707,"Sim")</f>
        <v>0</v>
      </c>
      <c r="BU461" s="227" t="e">
        <f t="shared" si="155"/>
        <v>#DIV/0!</v>
      </c>
      <c r="BV461" s="545">
        <f>SUMIFS('Faturamento NNE'!$I$2:$I$707,'Faturamento NNE'!$E$2:$E$707,'Infos Relatório'!$B$406,'Faturamento NNE'!$F$2:$F$707,'Infos Relatório'!$B461,'Faturamento NNE'!$AA$2:$AA$707,'Infos Relatório'!BQ$1)</f>
        <v>0</v>
      </c>
    </row>
    <row r="462" spans="2:74">
      <c r="B462" s="217" t="s">
        <v>185</v>
      </c>
      <c r="C462" s="541">
        <f>COUNTIFS('Faturamento NNE'!$E$2:$E$707,'Infos Relatório'!$B$406,'Faturamento NNE'!$F$2:$F$707,'Infos Relatório'!$B462,'Faturamento NNE'!$AA$2:$AA$707,'Infos Relatório'!C$1)</f>
        <v>0</v>
      </c>
      <c r="D462" s="542">
        <f>SUMIFS('Faturamento NNE'!$H$2:$H$707,'Faturamento NNE'!$E$2:$E$707,'Infos Relatório'!$B$406,'Faturamento NNE'!$F$2:$F$707,'Infos Relatório'!$B462,'Faturamento NNE'!$AA$2:$AA$707,'Infos Relatório'!C$1)</f>
        <v>0</v>
      </c>
      <c r="E462" s="543">
        <f>SUMIFS('Faturamento NNE'!$K$2:$K$707,'Faturamento NNE'!$E$2:$E$707,'Infos Relatório'!$B$406,'Faturamento NNE'!$F$2:$F$707,'Infos Relatório'!$B462,'Faturamento NNE'!$AA$2:$AA$707,'Infos Relatório'!C$1)</f>
        <v>0</v>
      </c>
      <c r="F462" s="544">
        <f>SUMIFS('Faturamento NNE'!$P$2:$P$707,'Faturamento NNE'!$E$2:$E$707,'Infos Relatório'!$B$406,'Faturamento NNE'!$F$2:$F$707,'Infos Relatório'!$B462,'Faturamento NNE'!$AA$2:$AA$707,'Infos Relatório'!C$1,'Faturamento NNE'!$U$2:$U$707,"Sim")+SUMIFS('Faturamento NNE'!$Q$2:$Q$707,'Faturamento NNE'!$E$2:$E$707,'Infos Relatório'!$B$406,'Faturamento NNE'!$F$2:$F$707,'Infos Relatório'!$B462,'Faturamento NNE'!$AA$2:$AA$707,'Infos Relatório'!C$1,'Faturamento NNE'!$U$2:$U$707,"Sim")</f>
        <v>0</v>
      </c>
      <c r="G462" s="283" t="e">
        <f t="shared" si="144"/>
        <v>#DIV/0!</v>
      </c>
      <c r="H462" s="545">
        <f>SUMIFS('Faturamento NNE'!$I$2:$I$707,'Faturamento NNE'!$E$2:$E$707,'Infos Relatório'!$B$406,'Faturamento NNE'!$F$2:$F$707,'Infos Relatório'!$B462,'Faturamento NNE'!$AA$2:$AA$707,'Infos Relatório'!C$1)</f>
        <v>0</v>
      </c>
      <c r="I462" s="541">
        <f>COUNTIFS('Faturamento NNE'!$E$2:$E$707,'Infos Relatório'!$B$406,'Faturamento NNE'!$F$2:$F$707,'Infos Relatório'!$B462,'Faturamento NNE'!$AA$2:$AA$707,'Infos Relatório'!I$1)</f>
        <v>0</v>
      </c>
      <c r="J462" s="542">
        <f>SUMIFS('Faturamento NNE'!$H$2:$H$707,'Faturamento NNE'!$E$2:$E$707,'Infos Relatório'!$B$406,'Faturamento NNE'!$F$2:$F$707,'Infos Relatório'!$B462,'Faturamento NNE'!$AA$2:$AA$707,'Infos Relatório'!I$1)</f>
        <v>0</v>
      </c>
      <c r="K462" s="543">
        <f>SUMIFS('Faturamento NNE'!$K$2:$K$707,'Faturamento NNE'!$E$2:$E$707,'Infos Relatório'!$B$406,'Faturamento NNE'!$F$2:$F$707,'Infos Relatório'!$B462,'Faturamento NNE'!$AA$2:$AA$707,'Infos Relatório'!I$1)</f>
        <v>0</v>
      </c>
      <c r="L462" s="544">
        <f>SUMIFS('Faturamento NNE'!$P$2:$P$707,'Faturamento NNE'!$E$2:$E$707,'Infos Relatório'!$B$406,'Faturamento NNE'!$F$2:$F$707,'Infos Relatório'!$B462,'Faturamento NNE'!$AA$2:$AA$707,'Infos Relatório'!I$1,'Faturamento NNE'!$U$2:$U$707,"Sim")+SUMIFS('Faturamento NNE'!$Q$2:$Q$707,'Faturamento NNE'!$E$2:$E$707,'Infos Relatório'!$B$406,'Faturamento NNE'!$F$2:$F$707,'Infos Relatório'!$B462,'Faturamento NNE'!$AA$2:$AA$707,'Infos Relatório'!I$1,'Faturamento NNE'!$U$2:$U$707,"Sim")</f>
        <v>0</v>
      </c>
      <c r="M462" s="283" t="e">
        <f t="shared" si="145"/>
        <v>#DIV/0!</v>
      </c>
      <c r="N462" s="545">
        <f>SUMIFS('Faturamento NNE'!$I$2:$I$707,'Faturamento NNE'!$E$2:$E$707,'Infos Relatório'!$B$406,'Faturamento NNE'!$F$2:$F$707,'Infos Relatório'!$B462,'Faturamento NNE'!$AA$2:$AA$707,'Infos Relatório'!I$1)</f>
        <v>0</v>
      </c>
      <c r="O462" s="541">
        <f>COUNTIFS('Faturamento NNE'!$E$2:$E$707,'Infos Relatório'!$B$406,'Faturamento NNE'!$F$2:$F$707,'Infos Relatório'!$B462,'Faturamento NNE'!$AA$2:$AA$707,'Infos Relatório'!O$1)</f>
        <v>0</v>
      </c>
      <c r="P462" s="542">
        <f>SUMIFS('Faturamento NNE'!$H$2:$H$707,'Faturamento NNE'!$E$2:$E$707,'Infos Relatório'!$B$406,'Faturamento NNE'!$F$2:$F$707,'Infos Relatório'!$B462,'Faturamento NNE'!$AA$2:$AA$707,'Infos Relatório'!O$1)</f>
        <v>0</v>
      </c>
      <c r="Q462" s="542">
        <f>SUMIFS('Faturamento NNE'!$K$2:$K$707,'Faturamento NNE'!$E$2:$E$707,'Infos Relatório'!$B$406,'Faturamento NNE'!$F$2:$F$707,'Infos Relatório'!$B462,'Faturamento NNE'!$AA$2:$AA$707,'Infos Relatório'!O$1)</f>
        <v>0</v>
      </c>
      <c r="R462" s="546">
        <f>SUMIFS('Faturamento NNE'!$P$2:$P$707,'Faturamento NNE'!$E$2:$E$707,'Infos Relatório'!$B$406,'Faturamento NNE'!$F$2:$F$707,'Infos Relatório'!$B462,'Faturamento NNE'!$AA$2:$AA$707,'Infos Relatório'!O$1,'Faturamento NNE'!$U$2:$U$707,"Sim")+SUMIFS('Faturamento NNE'!$Q$2:$Q$707,'Faturamento NNE'!$E$2:$E$707,'Infos Relatório'!$B$406,'Faturamento NNE'!$F$2:$F$707,'Infos Relatório'!$B462,'Faturamento NNE'!$AA$2:$AA$707,'Infos Relatório'!O$1,'Faturamento NNE'!$U$2:$U$707,"Sim")</f>
        <v>0</v>
      </c>
      <c r="S462" s="227" t="e">
        <f t="shared" si="146"/>
        <v>#DIV/0!</v>
      </c>
      <c r="T462" s="545">
        <f>SUMIFS('Faturamento NNE'!$I$2:$I$707,'Faturamento NNE'!$E$2:$E$707,'Infos Relatório'!$B$406,'Faturamento NNE'!$F$2:$F$707,'Infos Relatório'!$B462,'Faturamento NNE'!$AA$2:$AA$707,'Infos Relatório'!O$1)</f>
        <v>0</v>
      </c>
      <c r="U462" s="541">
        <f>COUNTIFS('Faturamento NNE'!$E$2:$E$707,'Infos Relatório'!$B$406,'Faturamento NNE'!$F$2:$F$707,'Infos Relatório'!$B462,'Faturamento NNE'!$AA$2:$AA$707,'Infos Relatório'!U$1)</f>
        <v>0</v>
      </c>
      <c r="V462" s="542">
        <f>SUMIFS('Faturamento NNE'!$H$2:$H$707,'Faturamento NNE'!$E$2:$E$707,'Infos Relatório'!$B$406,'Faturamento NNE'!$F$2:$F$707,'Infos Relatório'!$B462,'Faturamento NNE'!$AA$2:$AA$707,'Infos Relatório'!U$1)</f>
        <v>0</v>
      </c>
      <c r="W462" s="542">
        <f>SUMIFS('Faturamento NNE'!$K$2:$K$707,'Faturamento NNE'!$E$2:$E$707,'Infos Relatório'!$B$406,'Faturamento NNE'!$F$2:$F$707,'Infos Relatório'!$B462,'Faturamento NNE'!$AA$2:$AA$707,'Infos Relatório'!U$1)</f>
        <v>0</v>
      </c>
      <c r="X462" s="546">
        <f>SUMIFS('Faturamento NNE'!$P$2:$P$707,'Faturamento NNE'!$E$2:$E$707,'Infos Relatório'!$B$406,'Faturamento NNE'!$F$2:$F$707,'Infos Relatório'!$B462,'Faturamento NNE'!$AA$2:$AA$707,'Infos Relatório'!U$1,'Faturamento NNE'!$U$2:$U$707,"Sim")+SUMIFS('Faturamento NNE'!$Q$2:$Q$707,'Faturamento NNE'!$E$2:$E$707,'Infos Relatório'!$B$406,'Faturamento NNE'!$F$2:$F$707,'Infos Relatório'!$B462,'Faturamento NNE'!$AA$2:$AA$707,'Infos Relatório'!U$1,'Faturamento NNE'!$U$2:$U$707,"Sim")</f>
        <v>0</v>
      </c>
      <c r="Y462" s="227" t="e">
        <f t="shared" si="147"/>
        <v>#DIV/0!</v>
      </c>
      <c r="Z462" s="545">
        <f>SUMIFS('Faturamento NNE'!$I$2:$I$707,'Faturamento NNE'!$E$2:$E$707,'Infos Relatório'!$B$406,'Faturamento NNE'!$F$2:$F$707,'Infos Relatório'!$B462,'Faturamento NNE'!$AA$2:$AA$707,'Infos Relatório'!U$1)</f>
        <v>0</v>
      </c>
      <c r="AA462" s="541">
        <f>COUNTIFS('Faturamento NNE'!$E$2:$E$707,'Infos Relatório'!$B$406,'Faturamento NNE'!$F$2:$F$707,'Infos Relatório'!$B462,'Faturamento NNE'!$AA$2:$AA$707,'Infos Relatório'!AA$1)</f>
        <v>0</v>
      </c>
      <c r="AB462" s="542">
        <f>SUMIFS('Faturamento NNE'!$H$2:$H$707,'Faturamento NNE'!$E$2:$E$707,'Infos Relatório'!$B$406,'Faturamento NNE'!$F$2:$F$707,'Infos Relatório'!$B462,'Faturamento NNE'!$AA$2:$AA$707,'Infos Relatório'!AA$1)</f>
        <v>0</v>
      </c>
      <c r="AC462" s="542">
        <f>SUMIFS('Faturamento NNE'!$K$2:$K$707,'Faturamento NNE'!$E$2:$E$707,'Infos Relatório'!$B$406,'Faturamento NNE'!$F$2:$F$707,'Infos Relatório'!$B462,'Faturamento NNE'!$AA$2:$AA$707,'Infos Relatório'!AA$1)</f>
        <v>0</v>
      </c>
      <c r="AD462" s="546">
        <f>SUMIFS('Faturamento NNE'!$P$2:$P$707,'Faturamento NNE'!$E$2:$E$707,'Infos Relatório'!$B$406,'Faturamento NNE'!$F$2:$F$707,'Infos Relatório'!$B462,'Faturamento NNE'!$AA$2:$AA$707,'Infos Relatório'!AA$1,'Faturamento NNE'!$U$2:$U$707,"Sim")+SUMIFS('Faturamento NNE'!$Q$2:$Q$707,'Faturamento NNE'!$E$2:$E$707,'Infos Relatório'!$B$406,'Faturamento NNE'!$F$2:$F$707,'Infos Relatório'!$B462,'Faturamento NNE'!$AA$2:$AA$707,'Infos Relatório'!AA$1,'Faturamento NNE'!$U$2:$U$707,"Sim")</f>
        <v>0</v>
      </c>
      <c r="AE462" s="227" t="e">
        <f t="shared" si="148"/>
        <v>#DIV/0!</v>
      </c>
      <c r="AF462" s="545">
        <f>SUMIFS('Faturamento NNE'!$I$2:$I$707,'Faturamento NNE'!$E$2:$E$707,'Infos Relatório'!$B$406,'Faturamento NNE'!$F$2:$F$707,'Infos Relatório'!$B462,'Faturamento NNE'!$AA$2:$AA$707,'Infos Relatório'!AA$1)</f>
        <v>0</v>
      </c>
      <c r="AG462" s="541">
        <f>COUNTIFS('Faturamento NNE'!$E$2:$E$707,'Infos Relatório'!$B$406,'Faturamento NNE'!$F$2:$F$707,'Infos Relatório'!$B462,'Faturamento NNE'!$AA$2:$AA$707,'Infos Relatório'!AG$1)</f>
        <v>0</v>
      </c>
      <c r="AH462" s="542">
        <f>SUMIFS('Faturamento NNE'!$H$2:$H$707,'Faturamento NNE'!$E$2:$E$707,'Infos Relatório'!$B$406,'Faturamento NNE'!$F$2:$F$707,'Infos Relatório'!$B462,'Faturamento NNE'!$AA$2:$AA$707,'Infos Relatório'!AG$1)</f>
        <v>0</v>
      </c>
      <c r="AI462" s="542">
        <f>SUMIFS('Faturamento NNE'!$K$2:$K$707,'Faturamento NNE'!$E$2:$E$707,'Infos Relatório'!$B$406,'Faturamento NNE'!$F$2:$F$707,'Infos Relatório'!$B462,'Faturamento NNE'!$AA$2:$AA$707,'Infos Relatório'!AG$1)</f>
        <v>0</v>
      </c>
      <c r="AJ462" s="546">
        <f>SUMIFS('Faturamento NNE'!$P$2:$P$707,'Faturamento NNE'!$E$2:$E$707,'Infos Relatório'!$B$406,'Faturamento NNE'!$F$2:$F$707,'Infos Relatório'!$B462,'Faturamento NNE'!$AA$2:$AA$707,'Infos Relatório'!AG$1,'Faturamento NNE'!$U$2:$U$707,"Sim")+SUMIFS('Faturamento NNE'!$Q$2:$Q$707,'Faturamento NNE'!$E$2:$E$707,'Infos Relatório'!$B$406,'Faturamento NNE'!$F$2:$F$707,'Infos Relatório'!$B462,'Faturamento NNE'!$AA$2:$AA$707,'Infos Relatório'!AG$1,'Faturamento NNE'!$U$2:$U$707,"Sim")</f>
        <v>0</v>
      </c>
      <c r="AK462" s="227" t="e">
        <f t="shared" si="149"/>
        <v>#DIV/0!</v>
      </c>
      <c r="AL462" s="545">
        <f>SUMIFS('Faturamento NNE'!$I$2:$I$707,'Faturamento NNE'!$E$2:$E$707,'Infos Relatório'!$B$406,'Faturamento NNE'!$F$2:$F$707,'Infos Relatório'!$B462,'Faturamento NNE'!$AA$2:$AA$707,'Infos Relatório'!AG$1)</f>
        <v>0</v>
      </c>
      <c r="AM462" s="541">
        <f>COUNTIFS('Faturamento NNE'!$E$2:$E$707,'Infos Relatório'!$B$406,'Faturamento NNE'!$F$2:$F$707,'Infos Relatório'!$B462,'Faturamento NNE'!$AA$2:$AA$707,'Infos Relatório'!AM$1)</f>
        <v>0</v>
      </c>
      <c r="AN462" s="542">
        <f>SUMIFS('Faturamento NNE'!$H$2:$H$707,'Faturamento NNE'!$E$2:$E$707,'Infos Relatório'!$B$406,'Faturamento NNE'!$F$2:$F$707,'Infos Relatório'!$B462,'Faturamento NNE'!$AA$2:$AA$707,'Infos Relatório'!AM$1)</f>
        <v>0</v>
      </c>
      <c r="AO462" s="542">
        <f>SUMIFS('Faturamento NNE'!$K$2:$K$707,'Faturamento NNE'!$E$2:$E$707,'Infos Relatório'!$B$406,'Faturamento NNE'!$F$2:$F$707,'Infos Relatório'!$B462,'Faturamento NNE'!$AA$2:$AA$707,'Infos Relatório'!AM$1)</f>
        <v>0</v>
      </c>
      <c r="AP462" s="546">
        <f>SUMIFS('Faturamento NNE'!$P$2:$P$707,'Faturamento NNE'!$E$2:$E$707,'Infos Relatório'!$B$406,'Faturamento NNE'!$F$2:$F$707,'Infos Relatório'!$B462,'Faturamento NNE'!$AA$2:$AA$707,'Infos Relatório'!AM$1,'Faturamento NNE'!$U$2:$U$707,"Sim")+SUMIFS('Faturamento NNE'!$Q$2:$Q$707,'Faturamento NNE'!$E$2:$E$707,'Infos Relatório'!$B$406,'Faturamento NNE'!$F$2:$F$707,'Infos Relatório'!$B462,'Faturamento NNE'!$AA$2:$AA$707,'Infos Relatório'!AM$1,'Faturamento NNE'!$U$2:$U$707,"Sim")</f>
        <v>0</v>
      </c>
      <c r="AQ462" s="227" t="e">
        <f t="shared" si="150"/>
        <v>#DIV/0!</v>
      </c>
      <c r="AR462" s="545">
        <f>SUMIFS('Faturamento NNE'!$I$2:$I$707,'Faturamento NNE'!$E$2:$E$707,'Infos Relatório'!$B$406,'Faturamento NNE'!$F$2:$F$707,'Infos Relatório'!$B462,'Faturamento NNE'!$AA$2:$AA$707,'Infos Relatório'!AM$1)</f>
        <v>0</v>
      </c>
      <c r="AS462" s="541">
        <f>COUNTIFS('Faturamento NNE'!$E$2:$E$707,'Infos Relatório'!$B$406,'Faturamento NNE'!$F$2:$F$707,'Infos Relatório'!$B462,'Faturamento NNE'!$AA$2:$AA$707,'Infos Relatório'!AS$1)</f>
        <v>0</v>
      </c>
      <c r="AT462" s="542">
        <f>SUMIFS('Faturamento NNE'!$H$2:$H$707,'Faturamento NNE'!$E$2:$E$707,'Infos Relatório'!$B$406,'Faturamento NNE'!$F$2:$F$707,'Infos Relatório'!$B462,'Faturamento NNE'!$AA$2:$AA$707,'Infos Relatório'!AS$1)</f>
        <v>0</v>
      </c>
      <c r="AU462" s="542">
        <f>SUMIFS('Faturamento NNE'!$K$2:$K$707,'Faturamento NNE'!$E$2:$E$707,'Infos Relatório'!$B$406,'Faturamento NNE'!$F$2:$F$707,'Infos Relatório'!$B462,'Faturamento NNE'!$AA$2:$AA$707,'Infos Relatório'!AS$1)</f>
        <v>0</v>
      </c>
      <c r="AV462" s="546">
        <f>SUMIFS('Faturamento NNE'!$P$2:$P$707,'Faturamento NNE'!$E$2:$E$707,'Infos Relatório'!$B$406,'Faturamento NNE'!$F$2:$F$707,'Infos Relatório'!$B462,'Faturamento NNE'!$AA$2:$AA$707,'Infos Relatório'!AS$1,'Faturamento NNE'!$U$2:$U$707,"Sim")+SUMIFS('Faturamento NNE'!$Q$2:$Q$707,'Faturamento NNE'!$E$2:$E$707,'Infos Relatório'!$B$406,'Faturamento NNE'!$F$2:$F$707,'Infos Relatório'!$B462,'Faturamento NNE'!$AA$2:$AA$707,'Infos Relatório'!AS$1,'Faturamento NNE'!$U$2:$U$707,"Sim")</f>
        <v>0</v>
      </c>
      <c r="AW462" s="227" t="e">
        <f t="shared" si="151"/>
        <v>#DIV/0!</v>
      </c>
      <c r="AX462" s="545">
        <f>SUMIFS('Faturamento NNE'!$I$2:$I$707,'Faturamento NNE'!$E$2:$E$707,'Infos Relatório'!$B$406,'Faturamento NNE'!$F$2:$F$707,'Infos Relatório'!$B462,'Faturamento NNE'!$AA$2:$AA$707,'Infos Relatório'!AS$1)</f>
        <v>0</v>
      </c>
      <c r="AY462" s="541">
        <f>COUNTIFS('Faturamento NNE'!$E$2:$E$707,'Infos Relatório'!$B$406,'Faturamento NNE'!$F$2:$F$707,'Infos Relatório'!$B462,'Faturamento NNE'!$AA$2:$AA$707,'Infos Relatório'!AY$1)</f>
        <v>0</v>
      </c>
      <c r="AZ462" s="542">
        <f>SUMIFS('Faturamento NNE'!$H$2:$H$707,'Faturamento NNE'!$E$2:$E$707,'Infos Relatório'!$B$406,'Faturamento NNE'!$F$2:$F$707,'Infos Relatório'!$B462,'Faturamento NNE'!$AA$2:$AA$707,'Infos Relatório'!AY$1)</f>
        <v>0</v>
      </c>
      <c r="BA462" s="542">
        <f>SUMIFS('Faturamento NNE'!$K$2:$K$707,'Faturamento NNE'!$E$2:$E$707,'Infos Relatório'!$B$406,'Faturamento NNE'!$F$2:$F$707,'Infos Relatório'!$B462,'Faturamento NNE'!$AA$2:$AA$707,'Infos Relatório'!AY$1)</f>
        <v>0</v>
      </c>
      <c r="BB462" s="546">
        <f>SUMIFS('Faturamento NNE'!$P$2:$P$707,'Faturamento NNE'!$E$2:$E$707,'Infos Relatório'!$B$406,'Faturamento NNE'!$F$2:$F$707,'Infos Relatório'!$B462,'Faturamento NNE'!$AA$2:$AA$707,'Infos Relatório'!AY$1,'Faturamento NNE'!$U$2:$U$707,"Sim")+SUMIFS('Faturamento NNE'!$Q$2:$Q$707,'Faturamento NNE'!$E$2:$E$707,'Infos Relatório'!$B$406,'Faturamento NNE'!$F$2:$F$707,'Infos Relatório'!$B462,'Faturamento NNE'!$AA$2:$AA$707,'Infos Relatório'!AY$1,'Faturamento NNE'!$U$2:$U$707,"Sim")</f>
        <v>0</v>
      </c>
      <c r="BC462" s="227" t="e">
        <f t="shared" si="152"/>
        <v>#DIV/0!</v>
      </c>
      <c r="BD462" s="545">
        <f>SUMIFS('Faturamento NNE'!$I$2:$I$707,'Faturamento NNE'!$E$2:$E$707,'Infos Relatório'!$B$406,'Faturamento NNE'!$F$2:$F$707,'Infos Relatório'!$B462,'Faturamento NNE'!$AA$2:$AA$707,'Infos Relatório'!AY$1)</f>
        <v>0</v>
      </c>
      <c r="BE462" s="541">
        <f>COUNTIFS('Faturamento NNE'!$E$2:$E$707,'Infos Relatório'!$B$406,'Faturamento NNE'!$F$2:$F$707,'Infos Relatório'!$B462,'Faturamento NNE'!$AA$2:$AA$707,'Infos Relatório'!BE$1)</f>
        <v>0</v>
      </c>
      <c r="BF462" s="542">
        <f>SUMIFS('Faturamento NNE'!$H$2:$H$707,'Faturamento NNE'!$E$2:$E$707,'Infos Relatório'!$B$406,'Faturamento NNE'!$F$2:$F$707,'Infos Relatório'!$B462,'Faturamento NNE'!$AA$2:$AA$707,'Infos Relatório'!BE$1)</f>
        <v>0</v>
      </c>
      <c r="BG462" s="542">
        <f>SUMIFS('Faturamento NNE'!$K$2:$K$707,'Faturamento NNE'!$E$2:$E$707,'Infos Relatório'!$B$406,'Faturamento NNE'!$F$2:$F$707,'Infos Relatório'!$B462,'Faturamento NNE'!$AA$2:$AA$707,'Infos Relatório'!BE$1)</f>
        <v>0</v>
      </c>
      <c r="BH462" s="546">
        <f>SUMIFS('Faturamento NNE'!$P$2:$P$707,'Faturamento NNE'!$E$2:$E$707,'Infos Relatório'!$B$406,'Faturamento NNE'!$F$2:$F$707,'Infos Relatório'!$B462,'Faturamento NNE'!$AA$2:$AA$707,'Infos Relatório'!BE$1,'Faturamento NNE'!$U$2:$U$707,"Sim")+SUMIFS('Faturamento NNE'!$Q$2:$Q$707,'Faturamento NNE'!$E$2:$E$707,'Infos Relatório'!$B$406,'Faturamento NNE'!$F$2:$F$707,'Infos Relatório'!$B462,'Faturamento NNE'!$AA$2:$AA$707,'Infos Relatório'!BE$1,'Faturamento NNE'!$U$2:$U$707,"Sim")</f>
        <v>0</v>
      </c>
      <c r="BI462" s="227" t="e">
        <f t="shared" si="153"/>
        <v>#DIV/0!</v>
      </c>
      <c r="BJ462" s="545">
        <f>SUMIFS('Faturamento NNE'!$I$2:$I$707,'Faturamento NNE'!$E$2:$E$707,'Infos Relatório'!$B$406,'Faturamento NNE'!$F$2:$F$707,'Infos Relatório'!$B462,'Faturamento NNE'!$AA$2:$AA$707,'Infos Relatório'!BE$1)</f>
        <v>0</v>
      </c>
      <c r="BK462" s="541">
        <f>COUNTIFS('Faturamento NNE'!$E$2:$E$707,'Infos Relatório'!$B$406,'Faturamento NNE'!$F$2:$F$707,'Infos Relatório'!$B462,'Faturamento NNE'!$AA$2:$AA$707,'Infos Relatório'!BK$1)</f>
        <v>0</v>
      </c>
      <c r="BL462" s="542">
        <f>SUMIFS('Faturamento NNE'!$H$2:$H$707,'Faturamento NNE'!$E$2:$E$707,'Infos Relatório'!$B$406,'Faturamento NNE'!$F$2:$F$707,'Infos Relatório'!$B462,'Faturamento NNE'!$AA$2:$AA$707,'Infos Relatório'!BK$1)</f>
        <v>0</v>
      </c>
      <c r="BM462" s="542">
        <f>SUMIFS('Faturamento NNE'!$K$2:$K$707,'Faturamento NNE'!$E$2:$E$707,'Infos Relatório'!$B$406,'Faturamento NNE'!$F$2:$F$707,'Infos Relatório'!$B462,'Faturamento NNE'!$AA$2:$AA$707,'Infos Relatório'!BK$1)</f>
        <v>0</v>
      </c>
      <c r="BN462" s="546">
        <f>SUMIFS('Faturamento NNE'!$P$2:$P$707,'Faturamento NNE'!$E$2:$E$707,'Infos Relatório'!$B$406,'Faturamento NNE'!$F$2:$F$707,'Infos Relatório'!$B462,'Faturamento NNE'!$AA$2:$AA$707,'Infos Relatório'!BK$1,'Faturamento NNE'!$U$2:$U$707,"Sim")+SUMIFS('Faturamento NNE'!$Q$2:$Q$707,'Faturamento NNE'!$E$2:$E$707,'Infos Relatório'!$B$406,'Faturamento NNE'!$F$2:$F$707,'Infos Relatório'!$B462,'Faturamento NNE'!$AA$2:$AA$707,'Infos Relatório'!BK$1,'Faturamento NNE'!$U$2:$U$707,"Sim")</f>
        <v>0</v>
      </c>
      <c r="BO462" s="227" t="e">
        <f t="shared" si="154"/>
        <v>#DIV/0!</v>
      </c>
      <c r="BP462" s="545">
        <f>SUMIFS('Faturamento NNE'!$I$2:$I$707,'Faturamento NNE'!$E$2:$E$707,'Infos Relatório'!$B$406,'Faturamento NNE'!$F$2:$F$707,'Infos Relatório'!$B462,'Faturamento NNE'!$AA$2:$AA$707,'Infos Relatório'!BK$1)</f>
        <v>0</v>
      </c>
      <c r="BQ462" s="541">
        <f>COUNTIFS('Faturamento NNE'!$E$2:$E$707,'Infos Relatório'!$B$406,'Faturamento NNE'!$F$2:$F$707,'Infos Relatório'!$B462,'Faturamento NNE'!$AA$2:$AA$707,'Infos Relatório'!BQ$1)</f>
        <v>0</v>
      </c>
      <c r="BR462" s="542">
        <f>SUMIFS('Faturamento NNE'!$H$2:$H$707,'Faturamento NNE'!$E$2:$E$707,'Infos Relatório'!$B$406,'Faturamento NNE'!$F$2:$F$707,'Infos Relatório'!$B462,'Faturamento NNE'!$AA$2:$AA$707,'Infos Relatório'!BQ$1)</f>
        <v>0</v>
      </c>
      <c r="BS462" s="542">
        <f>SUMIFS('Faturamento NNE'!$K$2:$K$707,'Faturamento NNE'!$E$2:$E$707,'Infos Relatório'!$B$406,'Faturamento NNE'!$F$2:$F$707,'Infos Relatório'!$B462,'Faturamento NNE'!$AA$2:$AA$707,'Infos Relatório'!BQ$1)</f>
        <v>0</v>
      </c>
      <c r="BT462" s="546">
        <f>SUMIFS('Faturamento NNE'!$P$2:$P$707,'Faturamento NNE'!$E$2:$E$707,'Infos Relatório'!$B$406,'Faturamento NNE'!$F$2:$F$707,'Infos Relatório'!$B462,'Faturamento NNE'!$AA$2:$AA$707,'Infos Relatório'!BQ$1,'Faturamento NNE'!$U$2:$U$707,"Sim")+SUMIFS('Faturamento NNE'!$Q$2:$Q$707,'Faturamento NNE'!$E$2:$E$707,'Infos Relatório'!$B$406,'Faturamento NNE'!$F$2:$F$707,'Infos Relatório'!$B462,'Faturamento NNE'!$AA$2:$AA$707,'Infos Relatório'!BQ$1,'Faturamento NNE'!$U$2:$U$707,"Sim")</f>
        <v>0</v>
      </c>
      <c r="BU462" s="227" t="e">
        <f t="shared" si="155"/>
        <v>#DIV/0!</v>
      </c>
      <c r="BV462" s="545">
        <f>SUMIFS('Faturamento NNE'!$I$2:$I$707,'Faturamento NNE'!$E$2:$E$707,'Infos Relatório'!$B$406,'Faturamento NNE'!$F$2:$F$707,'Infos Relatório'!$B462,'Faturamento NNE'!$AA$2:$AA$707,'Infos Relatório'!BQ$1)</f>
        <v>0</v>
      </c>
    </row>
    <row r="463" spans="2:74">
      <c r="B463" s="217" t="s">
        <v>186</v>
      </c>
      <c r="C463" s="541">
        <f>COUNTIFS('Faturamento NNE'!$E$2:$E$707,'Infos Relatório'!$B$406,'Faturamento NNE'!$F$2:$F$707,'Infos Relatório'!$B463,'Faturamento NNE'!$AA$2:$AA$707,'Infos Relatório'!C$1)</f>
        <v>0</v>
      </c>
      <c r="D463" s="542">
        <f>SUMIFS('Faturamento NNE'!$H$2:$H$707,'Faturamento NNE'!$E$2:$E$707,'Infos Relatório'!$B$406,'Faturamento NNE'!$F$2:$F$707,'Infos Relatório'!$B463,'Faturamento NNE'!$AA$2:$AA$707,'Infos Relatório'!C$1)</f>
        <v>0</v>
      </c>
      <c r="E463" s="543">
        <f>SUMIFS('Faturamento NNE'!$K$2:$K$707,'Faturamento NNE'!$E$2:$E$707,'Infos Relatório'!$B$406,'Faturamento NNE'!$F$2:$F$707,'Infos Relatório'!$B463,'Faturamento NNE'!$AA$2:$AA$707,'Infos Relatório'!C$1)</f>
        <v>0</v>
      </c>
      <c r="F463" s="544">
        <f>SUMIFS('Faturamento NNE'!$P$2:$P$707,'Faturamento NNE'!$E$2:$E$707,'Infos Relatório'!$B$406,'Faturamento NNE'!$F$2:$F$707,'Infos Relatório'!$B463,'Faturamento NNE'!$AA$2:$AA$707,'Infos Relatório'!C$1,'Faturamento NNE'!$U$2:$U$707,"Sim")+SUMIFS('Faturamento NNE'!$Q$2:$Q$707,'Faturamento NNE'!$E$2:$E$707,'Infos Relatório'!$B$406,'Faturamento NNE'!$F$2:$F$707,'Infos Relatório'!$B463,'Faturamento NNE'!$AA$2:$AA$707,'Infos Relatório'!C$1,'Faturamento NNE'!$U$2:$U$707,"Sim")</f>
        <v>0</v>
      </c>
      <c r="G463" s="283" t="e">
        <f t="shared" si="144"/>
        <v>#DIV/0!</v>
      </c>
      <c r="H463" s="545">
        <f>SUMIFS('Faturamento NNE'!$I$2:$I$707,'Faturamento NNE'!$E$2:$E$707,'Infos Relatório'!$B$406,'Faturamento NNE'!$F$2:$F$707,'Infos Relatório'!$B463,'Faturamento NNE'!$AA$2:$AA$707,'Infos Relatório'!C$1)</f>
        <v>0</v>
      </c>
      <c r="I463" s="541">
        <f>COUNTIFS('Faturamento NNE'!$E$2:$E$707,'Infos Relatório'!$B$406,'Faturamento NNE'!$F$2:$F$707,'Infos Relatório'!$B463,'Faturamento NNE'!$AA$2:$AA$707,'Infos Relatório'!I$1)</f>
        <v>0</v>
      </c>
      <c r="J463" s="542">
        <f>SUMIFS('Faturamento NNE'!$H$2:$H$707,'Faturamento NNE'!$E$2:$E$707,'Infos Relatório'!$B$406,'Faturamento NNE'!$F$2:$F$707,'Infos Relatório'!$B463,'Faturamento NNE'!$AA$2:$AA$707,'Infos Relatório'!I$1)</f>
        <v>0</v>
      </c>
      <c r="K463" s="543">
        <f>SUMIFS('Faturamento NNE'!$K$2:$K$707,'Faturamento NNE'!$E$2:$E$707,'Infos Relatório'!$B$406,'Faturamento NNE'!$F$2:$F$707,'Infos Relatório'!$B463,'Faturamento NNE'!$AA$2:$AA$707,'Infos Relatório'!I$1)</f>
        <v>0</v>
      </c>
      <c r="L463" s="544">
        <f>SUMIFS('Faturamento NNE'!$P$2:$P$707,'Faturamento NNE'!$E$2:$E$707,'Infos Relatório'!$B$406,'Faturamento NNE'!$F$2:$F$707,'Infos Relatório'!$B463,'Faturamento NNE'!$AA$2:$AA$707,'Infos Relatório'!I$1,'Faturamento NNE'!$U$2:$U$707,"Sim")+SUMIFS('Faturamento NNE'!$Q$2:$Q$707,'Faturamento NNE'!$E$2:$E$707,'Infos Relatório'!$B$406,'Faturamento NNE'!$F$2:$F$707,'Infos Relatório'!$B463,'Faturamento NNE'!$AA$2:$AA$707,'Infos Relatório'!I$1,'Faturamento NNE'!$U$2:$U$707,"Sim")</f>
        <v>0</v>
      </c>
      <c r="M463" s="283" t="e">
        <f t="shared" si="145"/>
        <v>#DIV/0!</v>
      </c>
      <c r="N463" s="545">
        <f>SUMIFS('Faturamento NNE'!$I$2:$I$707,'Faturamento NNE'!$E$2:$E$707,'Infos Relatório'!$B$406,'Faturamento NNE'!$F$2:$F$707,'Infos Relatório'!$B463,'Faturamento NNE'!$AA$2:$AA$707,'Infos Relatório'!I$1)</f>
        <v>0</v>
      </c>
      <c r="O463" s="541">
        <f>COUNTIFS('Faturamento NNE'!$E$2:$E$707,'Infos Relatório'!$B$406,'Faturamento NNE'!$F$2:$F$707,'Infos Relatório'!$B463,'Faturamento NNE'!$AA$2:$AA$707,'Infos Relatório'!O$1)</f>
        <v>0</v>
      </c>
      <c r="P463" s="542">
        <f>SUMIFS('Faturamento NNE'!$H$2:$H$707,'Faturamento NNE'!$E$2:$E$707,'Infos Relatório'!$B$406,'Faturamento NNE'!$F$2:$F$707,'Infos Relatório'!$B463,'Faturamento NNE'!$AA$2:$AA$707,'Infos Relatório'!O$1)</f>
        <v>0</v>
      </c>
      <c r="Q463" s="542">
        <f>SUMIFS('Faturamento NNE'!$K$2:$K$707,'Faturamento NNE'!$E$2:$E$707,'Infos Relatório'!$B$406,'Faturamento NNE'!$F$2:$F$707,'Infos Relatório'!$B463,'Faturamento NNE'!$AA$2:$AA$707,'Infos Relatório'!O$1)</f>
        <v>0</v>
      </c>
      <c r="R463" s="546">
        <f>SUMIFS('Faturamento NNE'!$P$2:$P$707,'Faturamento NNE'!$E$2:$E$707,'Infos Relatório'!$B$406,'Faturamento NNE'!$F$2:$F$707,'Infos Relatório'!$B463,'Faturamento NNE'!$AA$2:$AA$707,'Infos Relatório'!O$1,'Faturamento NNE'!$U$2:$U$707,"Sim")+SUMIFS('Faturamento NNE'!$Q$2:$Q$707,'Faturamento NNE'!$E$2:$E$707,'Infos Relatório'!$B$406,'Faturamento NNE'!$F$2:$F$707,'Infos Relatório'!$B463,'Faturamento NNE'!$AA$2:$AA$707,'Infos Relatório'!O$1,'Faturamento NNE'!$U$2:$U$707,"Sim")</f>
        <v>0</v>
      </c>
      <c r="S463" s="227" t="e">
        <f t="shared" si="146"/>
        <v>#DIV/0!</v>
      </c>
      <c r="T463" s="545">
        <f>SUMIFS('Faturamento NNE'!$I$2:$I$707,'Faturamento NNE'!$E$2:$E$707,'Infos Relatório'!$B$406,'Faturamento NNE'!$F$2:$F$707,'Infos Relatório'!$B463,'Faturamento NNE'!$AA$2:$AA$707,'Infos Relatório'!O$1)</f>
        <v>0</v>
      </c>
      <c r="U463" s="541">
        <f>COUNTIFS('Faturamento NNE'!$E$2:$E$707,'Infos Relatório'!$B$406,'Faturamento NNE'!$F$2:$F$707,'Infos Relatório'!$B463,'Faturamento NNE'!$AA$2:$AA$707,'Infos Relatório'!U$1)</f>
        <v>0</v>
      </c>
      <c r="V463" s="542">
        <f>SUMIFS('Faturamento NNE'!$H$2:$H$707,'Faturamento NNE'!$E$2:$E$707,'Infos Relatório'!$B$406,'Faturamento NNE'!$F$2:$F$707,'Infos Relatório'!$B463,'Faturamento NNE'!$AA$2:$AA$707,'Infos Relatório'!U$1)</f>
        <v>0</v>
      </c>
      <c r="W463" s="542">
        <f>SUMIFS('Faturamento NNE'!$K$2:$K$707,'Faturamento NNE'!$E$2:$E$707,'Infos Relatório'!$B$406,'Faturamento NNE'!$F$2:$F$707,'Infos Relatório'!$B463,'Faturamento NNE'!$AA$2:$AA$707,'Infos Relatório'!U$1)</f>
        <v>0</v>
      </c>
      <c r="X463" s="546">
        <f>SUMIFS('Faturamento NNE'!$P$2:$P$707,'Faturamento NNE'!$E$2:$E$707,'Infos Relatório'!$B$406,'Faturamento NNE'!$F$2:$F$707,'Infos Relatório'!$B463,'Faturamento NNE'!$AA$2:$AA$707,'Infos Relatório'!U$1,'Faturamento NNE'!$U$2:$U$707,"Sim")+SUMIFS('Faturamento NNE'!$Q$2:$Q$707,'Faturamento NNE'!$E$2:$E$707,'Infos Relatório'!$B$406,'Faturamento NNE'!$F$2:$F$707,'Infos Relatório'!$B463,'Faturamento NNE'!$AA$2:$AA$707,'Infos Relatório'!U$1,'Faturamento NNE'!$U$2:$U$707,"Sim")</f>
        <v>0</v>
      </c>
      <c r="Y463" s="227" t="e">
        <f t="shared" si="147"/>
        <v>#DIV/0!</v>
      </c>
      <c r="Z463" s="545">
        <f>SUMIFS('Faturamento NNE'!$I$2:$I$707,'Faturamento NNE'!$E$2:$E$707,'Infos Relatório'!$B$406,'Faturamento NNE'!$F$2:$F$707,'Infos Relatório'!$B463,'Faturamento NNE'!$AA$2:$AA$707,'Infos Relatório'!U$1)</f>
        <v>0</v>
      </c>
      <c r="AA463" s="541">
        <f>COUNTIFS('Faturamento NNE'!$E$2:$E$707,'Infos Relatório'!$B$406,'Faturamento NNE'!$F$2:$F$707,'Infos Relatório'!$B463,'Faturamento NNE'!$AA$2:$AA$707,'Infos Relatório'!AA$1)</f>
        <v>0</v>
      </c>
      <c r="AB463" s="542">
        <f>SUMIFS('Faturamento NNE'!$H$2:$H$707,'Faturamento NNE'!$E$2:$E$707,'Infos Relatório'!$B$406,'Faturamento NNE'!$F$2:$F$707,'Infos Relatório'!$B463,'Faturamento NNE'!$AA$2:$AA$707,'Infos Relatório'!AA$1)</f>
        <v>0</v>
      </c>
      <c r="AC463" s="542">
        <f>SUMIFS('Faturamento NNE'!$K$2:$K$707,'Faturamento NNE'!$E$2:$E$707,'Infos Relatório'!$B$406,'Faturamento NNE'!$F$2:$F$707,'Infos Relatório'!$B463,'Faturamento NNE'!$AA$2:$AA$707,'Infos Relatório'!AA$1)</f>
        <v>0</v>
      </c>
      <c r="AD463" s="546">
        <f>SUMIFS('Faturamento NNE'!$P$2:$P$707,'Faturamento NNE'!$E$2:$E$707,'Infos Relatório'!$B$406,'Faturamento NNE'!$F$2:$F$707,'Infos Relatório'!$B463,'Faturamento NNE'!$AA$2:$AA$707,'Infos Relatório'!AA$1,'Faturamento NNE'!$U$2:$U$707,"Sim")+SUMIFS('Faturamento NNE'!$Q$2:$Q$707,'Faturamento NNE'!$E$2:$E$707,'Infos Relatório'!$B$406,'Faturamento NNE'!$F$2:$F$707,'Infos Relatório'!$B463,'Faturamento NNE'!$AA$2:$AA$707,'Infos Relatório'!AA$1,'Faturamento NNE'!$U$2:$U$707,"Sim")</f>
        <v>0</v>
      </c>
      <c r="AE463" s="227" t="e">
        <f t="shared" si="148"/>
        <v>#DIV/0!</v>
      </c>
      <c r="AF463" s="545">
        <f>SUMIFS('Faturamento NNE'!$I$2:$I$707,'Faturamento NNE'!$E$2:$E$707,'Infos Relatório'!$B$406,'Faturamento NNE'!$F$2:$F$707,'Infos Relatório'!$B463,'Faturamento NNE'!$AA$2:$AA$707,'Infos Relatório'!AA$1)</f>
        <v>0</v>
      </c>
      <c r="AG463" s="541">
        <f>COUNTIFS('Faturamento NNE'!$E$2:$E$707,'Infos Relatório'!$B$406,'Faturamento NNE'!$F$2:$F$707,'Infos Relatório'!$B463,'Faturamento NNE'!$AA$2:$AA$707,'Infos Relatório'!AG$1)</f>
        <v>0</v>
      </c>
      <c r="AH463" s="542">
        <f>SUMIFS('Faturamento NNE'!$H$2:$H$707,'Faturamento NNE'!$E$2:$E$707,'Infos Relatório'!$B$406,'Faturamento NNE'!$F$2:$F$707,'Infos Relatório'!$B463,'Faturamento NNE'!$AA$2:$AA$707,'Infos Relatório'!AG$1)</f>
        <v>0</v>
      </c>
      <c r="AI463" s="542">
        <f>SUMIFS('Faturamento NNE'!$K$2:$K$707,'Faturamento NNE'!$E$2:$E$707,'Infos Relatório'!$B$406,'Faturamento NNE'!$F$2:$F$707,'Infos Relatório'!$B463,'Faturamento NNE'!$AA$2:$AA$707,'Infos Relatório'!AG$1)</f>
        <v>0</v>
      </c>
      <c r="AJ463" s="546">
        <f>SUMIFS('Faturamento NNE'!$P$2:$P$707,'Faturamento NNE'!$E$2:$E$707,'Infos Relatório'!$B$406,'Faturamento NNE'!$F$2:$F$707,'Infos Relatório'!$B463,'Faturamento NNE'!$AA$2:$AA$707,'Infos Relatório'!AG$1,'Faturamento NNE'!$U$2:$U$707,"Sim")+SUMIFS('Faturamento NNE'!$Q$2:$Q$707,'Faturamento NNE'!$E$2:$E$707,'Infos Relatório'!$B$406,'Faturamento NNE'!$F$2:$F$707,'Infos Relatório'!$B463,'Faturamento NNE'!$AA$2:$AA$707,'Infos Relatório'!AG$1,'Faturamento NNE'!$U$2:$U$707,"Sim")</f>
        <v>0</v>
      </c>
      <c r="AK463" s="227" t="e">
        <f t="shared" si="149"/>
        <v>#DIV/0!</v>
      </c>
      <c r="AL463" s="545">
        <f>SUMIFS('Faturamento NNE'!$I$2:$I$707,'Faturamento NNE'!$E$2:$E$707,'Infos Relatório'!$B$406,'Faturamento NNE'!$F$2:$F$707,'Infos Relatório'!$B463,'Faturamento NNE'!$AA$2:$AA$707,'Infos Relatório'!AG$1)</f>
        <v>0</v>
      </c>
      <c r="AM463" s="541">
        <f>COUNTIFS('Faturamento NNE'!$E$2:$E$707,'Infos Relatório'!$B$406,'Faturamento NNE'!$F$2:$F$707,'Infos Relatório'!$B463,'Faturamento NNE'!$AA$2:$AA$707,'Infos Relatório'!AM$1)</f>
        <v>0</v>
      </c>
      <c r="AN463" s="542">
        <f>SUMIFS('Faturamento NNE'!$H$2:$H$707,'Faturamento NNE'!$E$2:$E$707,'Infos Relatório'!$B$406,'Faturamento NNE'!$F$2:$F$707,'Infos Relatório'!$B463,'Faturamento NNE'!$AA$2:$AA$707,'Infos Relatório'!AM$1)</f>
        <v>0</v>
      </c>
      <c r="AO463" s="542">
        <f>SUMIFS('Faturamento NNE'!$K$2:$K$707,'Faturamento NNE'!$E$2:$E$707,'Infos Relatório'!$B$406,'Faturamento NNE'!$F$2:$F$707,'Infos Relatório'!$B463,'Faturamento NNE'!$AA$2:$AA$707,'Infos Relatório'!AM$1)</f>
        <v>0</v>
      </c>
      <c r="AP463" s="546">
        <f>SUMIFS('Faturamento NNE'!$P$2:$P$707,'Faturamento NNE'!$E$2:$E$707,'Infos Relatório'!$B$406,'Faturamento NNE'!$F$2:$F$707,'Infos Relatório'!$B463,'Faturamento NNE'!$AA$2:$AA$707,'Infos Relatório'!AM$1,'Faturamento NNE'!$U$2:$U$707,"Sim")+SUMIFS('Faturamento NNE'!$Q$2:$Q$707,'Faturamento NNE'!$E$2:$E$707,'Infos Relatório'!$B$406,'Faturamento NNE'!$F$2:$F$707,'Infos Relatório'!$B463,'Faturamento NNE'!$AA$2:$AA$707,'Infos Relatório'!AM$1,'Faturamento NNE'!$U$2:$U$707,"Sim")</f>
        <v>0</v>
      </c>
      <c r="AQ463" s="227" t="e">
        <f t="shared" si="150"/>
        <v>#DIV/0!</v>
      </c>
      <c r="AR463" s="545">
        <f>SUMIFS('Faturamento NNE'!$I$2:$I$707,'Faturamento NNE'!$E$2:$E$707,'Infos Relatório'!$B$406,'Faturamento NNE'!$F$2:$F$707,'Infos Relatório'!$B463,'Faturamento NNE'!$AA$2:$AA$707,'Infos Relatório'!AM$1)</f>
        <v>0</v>
      </c>
      <c r="AS463" s="541">
        <f>COUNTIFS('Faturamento NNE'!$E$2:$E$707,'Infos Relatório'!$B$406,'Faturamento NNE'!$F$2:$F$707,'Infos Relatório'!$B463,'Faturamento NNE'!$AA$2:$AA$707,'Infos Relatório'!AS$1)</f>
        <v>0</v>
      </c>
      <c r="AT463" s="542">
        <f>SUMIFS('Faturamento NNE'!$H$2:$H$707,'Faturamento NNE'!$E$2:$E$707,'Infos Relatório'!$B$406,'Faturamento NNE'!$F$2:$F$707,'Infos Relatório'!$B463,'Faturamento NNE'!$AA$2:$AA$707,'Infos Relatório'!AS$1)</f>
        <v>0</v>
      </c>
      <c r="AU463" s="542">
        <f>SUMIFS('Faturamento NNE'!$K$2:$K$707,'Faturamento NNE'!$E$2:$E$707,'Infos Relatório'!$B$406,'Faturamento NNE'!$F$2:$F$707,'Infos Relatório'!$B463,'Faturamento NNE'!$AA$2:$AA$707,'Infos Relatório'!AS$1)</f>
        <v>0</v>
      </c>
      <c r="AV463" s="546">
        <f>SUMIFS('Faturamento NNE'!$P$2:$P$707,'Faturamento NNE'!$E$2:$E$707,'Infos Relatório'!$B$406,'Faturamento NNE'!$F$2:$F$707,'Infos Relatório'!$B463,'Faturamento NNE'!$AA$2:$AA$707,'Infos Relatório'!AS$1,'Faturamento NNE'!$U$2:$U$707,"Sim")+SUMIFS('Faturamento NNE'!$Q$2:$Q$707,'Faturamento NNE'!$E$2:$E$707,'Infos Relatório'!$B$406,'Faturamento NNE'!$F$2:$F$707,'Infos Relatório'!$B463,'Faturamento NNE'!$AA$2:$AA$707,'Infos Relatório'!AS$1,'Faturamento NNE'!$U$2:$U$707,"Sim")</f>
        <v>0</v>
      </c>
      <c r="AW463" s="227" t="e">
        <f t="shared" si="151"/>
        <v>#DIV/0!</v>
      </c>
      <c r="AX463" s="545">
        <f>SUMIFS('Faturamento NNE'!$I$2:$I$707,'Faturamento NNE'!$E$2:$E$707,'Infos Relatório'!$B$406,'Faturamento NNE'!$F$2:$F$707,'Infos Relatório'!$B463,'Faturamento NNE'!$AA$2:$AA$707,'Infos Relatório'!AS$1)</f>
        <v>0</v>
      </c>
      <c r="AY463" s="541">
        <f>COUNTIFS('Faturamento NNE'!$E$2:$E$707,'Infos Relatório'!$B$406,'Faturamento NNE'!$F$2:$F$707,'Infos Relatório'!$B463,'Faturamento NNE'!$AA$2:$AA$707,'Infos Relatório'!AY$1)</f>
        <v>0</v>
      </c>
      <c r="AZ463" s="542">
        <f>SUMIFS('Faturamento NNE'!$H$2:$H$707,'Faturamento NNE'!$E$2:$E$707,'Infos Relatório'!$B$406,'Faturamento NNE'!$F$2:$F$707,'Infos Relatório'!$B463,'Faturamento NNE'!$AA$2:$AA$707,'Infos Relatório'!AY$1)</f>
        <v>0</v>
      </c>
      <c r="BA463" s="542">
        <f>SUMIFS('Faturamento NNE'!$K$2:$K$707,'Faturamento NNE'!$E$2:$E$707,'Infos Relatório'!$B$406,'Faturamento NNE'!$F$2:$F$707,'Infos Relatório'!$B463,'Faturamento NNE'!$AA$2:$AA$707,'Infos Relatório'!AY$1)</f>
        <v>0</v>
      </c>
      <c r="BB463" s="546">
        <f>SUMIFS('Faturamento NNE'!$P$2:$P$707,'Faturamento NNE'!$E$2:$E$707,'Infos Relatório'!$B$406,'Faturamento NNE'!$F$2:$F$707,'Infos Relatório'!$B463,'Faturamento NNE'!$AA$2:$AA$707,'Infos Relatório'!AY$1,'Faturamento NNE'!$U$2:$U$707,"Sim")+SUMIFS('Faturamento NNE'!$Q$2:$Q$707,'Faturamento NNE'!$E$2:$E$707,'Infos Relatório'!$B$406,'Faturamento NNE'!$F$2:$F$707,'Infos Relatório'!$B463,'Faturamento NNE'!$AA$2:$AA$707,'Infos Relatório'!AY$1,'Faturamento NNE'!$U$2:$U$707,"Sim")</f>
        <v>0</v>
      </c>
      <c r="BC463" s="227" t="e">
        <f t="shared" si="152"/>
        <v>#DIV/0!</v>
      </c>
      <c r="BD463" s="545">
        <f>SUMIFS('Faturamento NNE'!$I$2:$I$707,'Faturamento NNE'!$E$2:$E$707,'Infos Relatório'!$B$406,'Faturamento NNE'!$F$2:$F$707,'Infos Relatório'!$B463,'Faturamento NNE'!$AA$2:$AA$707,'Infos Relatório'!AY$1)</f>
        <v>0</v>
      </c>
      <c r="BE463" s="541">
        <f>COUNTIFS('Faturamento NNE'!$E$2:$E$707,'Infos Relatório'!$B$406,'Faturamento NNE'!$F$2:$F$707,'Infos Relatório'!$B463,'Faturamento NNE'!$AA$2:$AA$707,'Infos Relatório'!BE$1)</f>
        <v>0</v>
      </c>
      <c r="BF463" s="542">
        <f>SUMIFS('Faturamento NNE'!$H$2:$H$707,'Faturamento NNE'!$E$2:$E$707,'Infos Relatório'!$B$406,'Faturamento NNE'!$F$2:$F$707,'Infos Relatório'!$B463,'Faturamento NNE'!$AA$2:$AA$707,'Infos Relatório'!BE$1)</f>
        <v>0</v>
      </c>
      <c r="BG463" s="542">
        <f>SUMIFS('Faturamento NNE'!$K$2:$K$707,'Faturamento NNE'!$E$2:$E$707,'Infos Relatório'!$B$406,'Faturamento NNE'!$F$2:$F$707,'Infos Relatório'!$B463,'Faturamento NNE'!$AA$2:$AA$707,'Infos Relatório'!BE$1)</f>
        <v>0</v>
      </c>
      <c r="BH463" s="546">
        <f>SUMIFS('Faturamento NNE'!$P$2:$P$707,'Faturamento NNE'!$E$2:$E$707,'Infos Relatório'!$B$406,'Faturamento NNE'!$F$2:$F$707,'Infos Relatório'!$B463,'Faturamento NNE'!$AA$2:$AA$707,'Infos Relatório'!BE$1,'Faturamento NNE'!$U$2:$U$707,"Sim")+SUMIFS('Faturamento NNE'!$Q$2:$Q$707,'Faturamento NNE'!$E$2:$E$707,'Infos Relatório'!$B$406,'Faturamento NNE'!$F$2:$F$707,'Infos Relatório'!$B463,'Faturamento NNE'!$AA$2:$AA$707,'Infos Relatório'!BE$1,'Faturamento NNE'!$U$2:$U$707,"Sim")</f>
        <v>0</v>
      </c>
      <c r="BI463" s="227" t="e">
        <f t="shared" si="153"/>
        <v>#DIV/0!</v>
      </c>
      <c r="BJ463" s="545">
        <f>SUMIFS('Faturamento NNE'!$I$2:$I$707,'Faturamento NNE'!$E$2:$E$707,'Infos Relatório'!$B$406,'Faturamento NNE'!$F$2:$F$707,'Infos Relatório'!$B463,'Faturamento NNE'!$AA$2:$AA$707,'Infos Relatório'!BE$1)</f>
        <v>0</v>
      </c>
      <c r="BK463" s="541">
        <f>COUNTIFS('Faturamento NNE'!$E$2:$E$707,'Infos Relatório'!$B$406,'Faturamento NNE'!$F$2:$F$707,'Infos Relatório'!$B463,'Faturamento NNE'!$AA$2:$AA$707,'Infos Relatório'!BK$1)</f>
        <v>0</v>
      </c>
      <c r="BL463" s="542">
        <f>SUMIFS('Faturamento NNE'!$H$2:$H$707,'Faturamento NNE'!$E$2:$E$707,'Infos Relatório'!$B$406,'Faturamento NNE'!$F$2:$F$707,'Infos Relatório'!$B463,'Faturamento NNE'!$AA$2:$AA$707,'Infos Relatório'!BK$1)</f>
        <v>0</v>
      </c>
      <c r="BM463" s="542">
        <f>SUMIFS('Faturamento NNE'!$K$2:$K$707,'Faturamento NNE'!$E$2:$E$707,'Infos Relatório'!$B$406,'Faturamento NNE'!$F$2:$F$707,'Infos Relatório'!$B463,'Faturamento NNE'!$AA$2:$AA$707,'Infos Relatório'!BK$1)</f>
        <v>0</v>
      </c>
      <c r="BN463" s="546">
        <f>SUMIFS('Faturamento NNE'!$P$2:$P$707,'Faturamento NNE'!$E$2:$E$707,'Infos Relatório'!$B$406,'Faturamento NNE'!$F$2:$F$707,'Infos Relatório'!$B463,'Faturamento NNE'!$AA$2:$AA$707,'Infos Relatório'!BK$1,'Faturamento NNE'!$U$2:$U$707,"Sim")+SUMIFS('Faturamento NNE'!$Q$2:$Q$707,'Faturamento NNE'!$E$2:$E$707,'Infos Relatório'!$B$406,'Faturamento NNE'!$F$2:$F$707,'Infos Relatório'!$B463,'Faturamento NNE'!$AA$2:$AA$707,'Infos Relatório'!BK$1,'Faturamento NNE'!$U$2:$U$707,"Sim")</f>
        <v>0</v>
      </c>
      <c r="BO463" s="227" t="e">
        <f t="shared" si="154"/>
        <v>#DIV/0!</v>
      </c>
      <c r="BP463" s="545">
        <f>SUMIFS('Faturamento NNE'!$I$2:$I$707,'Faturamento NNE'!$E$2:$E$707,'Infos Relatório'!$B$406,'Faturamento NNE'!$F$2:$F$707,'Infos Relatório'!$B463,'Faturamento NNE'!$AA$2:$AA$707,'Infos Relatório'!BK$1)</f>
        <v>0</v>
      </c>
      <c r="BQ463" s="541">
        <f>COUNTIFS('Faturamento NNE'!$E$2:$E$707,'Infos Relatório'!$B$406,'Faturamento NNE'!$F$2:$F$707,'Infos Relatório'!$B463,'Faturamento NNE'!$AA$2:$AA$707,'Infos Relatório'!BQ$1)</f>
        <v>0</v>
      </c>
      <c r="BR463" s="542">
        <f>SUMIFS('Faturamento NNE'!$H$2:$H$707,'Faturamento NNE'!$E$2:$E$707,'Infos Relatório'!$B$406,'Faturamento NNE'!$F$2:$F$707,'Infos Relatório'!$B463,'Faturamento NNE'!$AA$2:$AA$707,'Infos Relatório'!BQ$1)</f>
        <v>0</v>
      </c>
      <c r="BS463" s="542">
        <f>SUMIFS('Faturamento NNE'!$K$2:$K$707,'Faturamento NNE'!$E$2:$E$707,'Infos Relatório'!$B$406,'Faturamento NNE'!$F$2:$F$707,'Infos Relatório'!$B463,'Faturamento NNE'!$AA$2:$AA$707,'Infos Relatório'!BQ$1)</f>
        <v>0</v>
      </c>
      <c r="BT463" s="546">
        <f>SUMIFS('Faturamento NNE'!$P$2:$P$707,'Faturamento NNE'!$E$2:$E$707,'Infos Relatório'!$B$406,'Faturamento NNE'!$F$2:$F$707,'Infos Relatório'!$B463,'Faturamento NNE'!$AA$2:$AA$707,'Infos Relatório'!BQ$1,'Faturamento NNE'!$U$2:$U$707,"Sim")+SUMIFS('Faturamento NNE'!$Q$2:$Q$707,'Faturamento NNE'!$E$2:$E$707,'Infos Relatório'!$B$406,'Faturamento NNE'!$F$2:$F$707,'Infos Relatório'!$B463,'Faturamento NNE'!$AA$2:$AA$707,'Infos Relatório'!BQ$1,'Faturamento NNE'!$U$2:$U$707,"Sim")</f>
        <v>0</v>
      </c>
      <c r="BU463" s="227" t="e">
        <f t="shared" si="155"/>
        <v>#DIV/0!</v>
      </c>
      <c r="BV463" s="545">
        <f>SUMIFS('Faturamento NNE'!$I$2:$I$707,'Faturamento NNE'!$E$2:$E$707,'Infos Relatório'!$B$406,'Faturamento NNE'!$F$2:$F$707,'Infos Relatório'!$B463,'Faturamento NNE'!$AA$2:$AA$707,'Infos Relatório'!BQ$1)</f>
        <v>0</v>
      </c>
    </row>
    <row r="464" spans="2:74">
      <c r="B464" s="217" t="s">
        <v>187</v>
      </c>
      <c r="C464" s="541">
        <f>COUNTIFS('Faturamento NNE'!$E$2:$E$707,'Infos Relatório'!$B$406,'Faturamento NNE'!$F$2:$F$707,'Infos Relatório'!$B464,'Faturamento NNE'!$AA$2:$AA$707,'Infos Relatório'!C$1)</f>
        <v>0</v>
      </c>
      <c r="D464" s="542">
        <f>SUMIFS('Faturamento NNE'!$H$2:$H$707,'Faturamento NNE'!$E$2:$E$707,'Infos Relatório'!$B$406,'Faturamento NNE'!$F$2:$F$707,'Infos Relatório'!$B464,'Faturamento NNE'!$AA$2:$AA$707,'Infos Relatório'!C$1)</f>
        <v>0</v>
      </c>
      <c r="E464" s="543">
        <f>SUMIFS('Faturamento NNE'!$K$2:$K$707,'Faturamento NNE'!$E$2:$E$707,'Infos Relatório'!$B$406,'Faturamento NNE'!$F$2:$F$707,'Infos Relatório'!$B464,'Faturamento NNE'!$AA$2:$AA$707,'Infos Relatório'!C$1)</f>
        <v>0</v>
      </c>
      <c r="F464" s="544">
        <f>SUMIFS('Faturamento NNE'!$P$2:$P$707,'Faturamento NNE'!$E$2:$E$707,'Infos Relatório'!$B$406,'Faturamento NNE'!$F$2:$F$707,'Infos Relatório'!$B464,'Faturamento NNE'!$AA$2:$AA$707,'Infos Relatório'!C$1,'Faturamento NNE'!$U$2:$U$707,"Sim")+SUMIFS('Faturamento NNE'!$Q$2:$Q$707,'Faturamento NNE'!$E$2:$E$707,'Infos Relatório'!$B$406,'Faturamento NNE'!$F$2:$F$707,'Infos Relatório'!$B464,'Faturamento NNE'!$AA$2:$AA$707,'Infos Relatório'!C$1,'Faturamento NNE'!$U$2:$U$707,"Sim")</f>
        <v>0</v>
      </c>
      <c r="G464" s="283" t="e">
        <f t="shared" si="144"/>
        <v>#DIV/0!</v>
      </c>
      <c r="H464" s="545">
        <f>SUMIFS('Faturamento NNE'!$I$2:$I$707,'Faturamento NNE'!$E$2:$E$707,'Infos Relatório'!$B$406,'Faturamento NNE'!$F$2:$F$707,'Infos Relatório'!$B464,'Faturamento NNE'!$AA$2:$AA$707,'Infos Relatório'!C$1)</f>
        <v>0</v>
      </c>
      <c r="I464" s="541">
        <f>COUNTIFS('Faturamento NNE'!$E$2:$E$707,'Infos Relatório'!$B$406,'Faturamento NNE'!$F$2:$F$707,'Infos Relatório'!$B464,'Faturamento NNE'!$AA$2:$AA$707,'Infos Relatório'!I$1)</f>
        <v>0</v>
      </c>
      <c r="J464" s="542">
        <f>SUMIFS('Faturamento NNE'!$H$2:$H$707,'Faturamento NNE'!$E$2:$E$707,'Infos Relatório'!$B$406,'Faturamento NNE'!$F$2:$F$707,'Infos Relatório'!$B464,'Faturamento NNE'!$AA$2:$AA$707,'Infos Relatório'!I$1)</f>
        <v>0</v>
      </c>
      <c r="K464" s="543">
        <f>SUMIFS('Faturamento NNE'!$K$2:$K$707,'Faturamento NNE'!$E$2:$E$707,'Infos Relatório'!$B$406,'Faturamento NNE'!$F$2:$F$707,'Infos Relatório'!$B464,'Faturamento NNE'!$AA$2:$AA$707,'Infos Relatório'!I$1)</f>
        <v>0</v>
      </c>
      <c r="L464" s="544">
        <f>SUMIFS('Faturamento NNE'!$P$2:$P$707,'Faturamento NNE'!$E$2:$E$707,'Infos Relatório'!$B$406,'Faturamento NNE'!$F$2:$F$707,'Infos Relatório'!$B464,'Faturamento NNE'!$AA$2:$AA$707,'Infos Relatório'!I$1,'Faturamento NNE'!$U$2:$U$707,"Sim")+SUMIFS('Faturamento NNE'!$Q$2:$Q$707,'Faturamento NNE'!$E$2:$E$707,'Infos Relatório'!$B$406,'Faturamento NNE'!$F$2:$F$707,'Infos Relatório'!$B464,'Faturamento NNE'!$AA$2:$AA$707,'Infos Relatório'!I$1,'Faturamento NNE'!$U$2:$U$707,"Sim")</f>
        <v>0</v>
      </c>
      <c r="M464" s="283" t="e">
        <f t="shared" si="145"/>
        <v>#DIV/0!</v>
      </c>
      <c r="N464" s="545">
        <f>SUMIFS('Faturamento NNE'!$I$2:$I$707,'Faturamento NNE'!$E$2:$E$707,'Infos Relatório'!$B$406,'Faturamento NNE'!$F$2:$F$707,'Infos Relatório'!$B464,'Faturamento NNE'!$AA$2:$AA$707,'Infos Relatório'!I$1)</f>
        <v>0</v>
      </c>
      <c r="O464" s="541">
        <f>COUNTIFS('Faturamento NNE'!$E$2:$E$707,'Infos Relatório'!$B$406,'Faturamento NNE'!$F$2:$F$707,'Infos Relatório'!$B464,'Faturamento NNE'!$AA$2:$AA$707,'Infos Relatório'!O$1)</f>
        <v>0</v>
      </c>
      <c r="P464" s="542">
        <f>SUMIFS('Faturamento NNE'!$H$2:$H$707,'Faturamento NNE'!$E$2:$E$707,'Infos Relatório'!$B$406,'Faturamento NNE'!$F$2:$F$707,'Infos Relatório'!$B464,'Faturamento NNE'!$AA$2:$AA$707,'Infos Relatório'!O$1)</f>
        <v>0</v>
      </c>
      <c r="Q464" s="542">
        <f>SUMIFS('Faturamento NNE'!$K$2:$K$707,'Faturamento NNE'!$E$2:$E$707,'Infos Relatório'!$B$406,'Faturamento NNE'!$F$2:$F$707,'Infos Relatório'!$B464,'Faturamento NNE'!$AA$2:$AA$707,'Infos Relatório'!O$1)</f>
        <v>0</v>
      </c>
      <c r="R464" s="546">
        <f>SUMIFS('Faturamento NNE'!$P$2:$P$707,'Faturamento NNE'!$E$2:$E$707,'Infos Relatório'!$B$406,'Faturamento NNE'!$F$2:$F$707,'Infos Relatório'!$B464,'Faturamento NNE'!$AA$2:$AA$707,'Infos Relatório'!O$1,'Faturamento NNE'!$U$2:$U$707,"Sim")+SUMIFS('Faturamento NNE'!$Q$2:$Q$707,'Faturamento NNE'!$E$2:$E$707,'Infos Relatório'!$B$406,'Faturamento NNE'!$F$2:$F$707,'Infos Relatório'!$B464,'Faturamento NNE'!$AA$2:$AA$707,'Infos Relatório'!O$1,'Faturamento NNE'!$U$2:$U$707,"Sim")</f>
        <v>0</v>
      </c>
      <c r="S464" s="227" t="e">
        <f t="shared" si="146"/>
        <v>#DIV/0!</v>
      </c>
      <c r="T464" s="545">
        <f>SUMIFS('Faturamento NNE'!$I$2:$I$707,'Faturamento NNE'!$E$2:$E$707,'Infos Relatório'!$B$406,'Faturamento NNE'!$F$2:$F$707,'Infos Relatório'!$B464,'Faturamento NNE'!$AA$2:$AA$707,'Infos Relatório'!O$1)</f>
        <v>0</v>
      </c>
      <c r="U464" s="541">
        <f>COUNTIFS('Faturamento NNE'!$E$2:$E$707,'Infos Relatório'!$B$406,'Faturamento NNE'!$F$2:$F$707,'Infos Relatório'!$B464,'Faturamento NNE'!$AA$2:$AA$707,'Infos Relatório'!U$1)</f>
        <v>0</v>
      </c>
      <c r="V464" s="542">
        <f>SUMIFS('Faturamento NNE'!$H$2:$H$707,'Faturamento NNE'!$E$2:$E$707,'Infos Relatório'!$B$406,'Faturamento NNE'!$F$2:$F$707,'Infos Relatório'!$B464,'Faturamento NNE'!$AA$2:$AA$707,'Infos Relatório'!U$1)</f>
        <v>0</v>
      </c>
      <c r="W464" s="542">
        <f>SUMIFS('Faturamento NNE'!$K$2:$K$707,'Faturamento NNE'!$E$2:$E$707,'Infos Relatório'!$B$406,'Faturamento NNE'!$F$2:$F$707,'Infos Relatório'!$B464,'Faturamento NNE'!$AA$2:$AA$707,'Infos Relatório'!U$1)</f>
        <v>0</v>
      </c>
      <c r="X464" s="546">
        <f>SUMIFS('Faturamento NNE'!$P$2:$P$707,'Faturamento NNE'!$E$2:$E$707,'Infos Relatório'!$B$406,'Faturamento NNE'!$F$2:$F$707,'Infos Relatório'!$B464,'Faturamento NNE'!$AA$2:$AA$707,'Infos Relatório'!U$1,'Faturamento NNE'!$U$2:$U$707,"Sim")+SUMIFS('Faturamento NNE'!$Q$2:$Q$707,'Faturamento NNE'!$E$2:$E$707,'Infos Relatório'!$B$406,'Faturamento NNE'!$F$2:$F$707,'Infos Relatório'!$B464,'Faturamento NNE'!$AA$2:$AA$707,'Infos Relatório'!U$1,'Faturamento NNE'!$U$2:$U$707,"Sim")</f>
        <v>0</v>
      </c>
      <c r="Y464" s="227" t="e">
        <f t="shared" si="147"/>
        <v>#DIV/0!</v>
      </c>
      <c r="Z464" s="545">
        <f>SUMIFS('Faturamento NNE'!$I$2:$I$707,'Faturamento NNE'!$E$2:$E$707,'Infos Relatório'!$B$406,'Faturamento NNE'!$F$2:$F$707,'Infos Relatório'!$B464,'Faturamento NNE'!$AA$2:$AA$707,'Infos Relatório'!U$1)</f>
        <v>0</v>
      </c>
      <c r="AA464" s="541">
        <f>COUNTIFS('Faturamento NNE'!$E$2:$E$707,'Infos Relatório'!$B$406,'Faturamento NNE'!$F$2:$F$707,'Infos Relatório'!$B464,'Faturamento NNE'!$AA$2:$AA$707,'Infos Relatório'!AA$1)</f>
        <v>0</v>
      </c>
      <c r="AB464" s="542">
        <f>SUMIFS('Faturamento NNE'!$H$2:$H$707,'Faturamento NNE'!$E$2:$E$707,'Infos Relatório'!$B$406,'Faturamento NNE'!$F$2:$F$707,'Infos Relatório'!$B464,'Faturamento NNE'!$AA$2:$AA$707,'Infos Relatório'!AA$1)</f>
        <v>0</v>
      </c>
      <c r="AC464" s="542">
        <f>SUMIFS('Faturamento NNE'!$K$2:$K$707,'Faturamento NNE'!$E$2:$E$707,'Infos Relatório'!$B$406,'Faturamento NNE'!$F$2:$F$707,'Infos Relatório'!$B464,'Faturamento NNE'!$AA$2:$AA$707,'Infos Relatório'!AA$1)</f>
        <v>0</v>
      </c>
      <c r="AD464" s="546">
        <f>SUMIFS('Faturamento NNE'!$P$2:$P$707,'Faturamento NNE'!$E$2:$E$707,'Infos Relatório'!$B$406,'Faturamento NNE'!$F$2:$F$707,'Infos Relatório'!$B464,'Faturamento NNE'!$AA$2:$AA$707,'Infos Relatório'!AA$1,'Faturamento NNE'!$U$2:$U$707,"Sim")+SUMIFS('Faturamento NNE'!$Q$2:$Q$707,'Faturamento NNE'!$E$2:$E$707,'Infos Relatório'!$B$406,'Faturamento NNE'!$F$2:$F$707,'Infos Relatório'!$B464,'Faturamento NNE'!$AA$2:$AA$707,'Infos Relatório'!AA$1,'Faturamento NNE'!$U$2:$U$707,"Sim")</f>
        <v>0</v>
      </c>
      <c r="AE464" s="227" t="e">
        <f t="shared" si="148"/>
        <v>#DIV/0!</v>
      </c>
      <c r="AF464" s="545">
        <f>SUMIFS('Faturamento NNE'!$I$2:$I$707,'Faturamento NNE'!$E$2:$E$707,'Infos Relatório'!$B$406,'Faturamento NNE'!$F$2:$F$707,'Infos Relatório'!$B464,'Faturamento NNE'!$AA$2:$AA$707,'Infos Relatório'!AA$1)</f>
        <v>0</v>
      </c>
      <c r="AG464" s="541">
        <f>COUNTIFS('Faturamento NNE'!$E$2:$E$707,'Infos Relatório'!$B$406,'Faturamento NNE'!$F$2:$F$707,'Infos Relatório'!$B464,'Faturamento NNE'!$AA$2:$AA$707,'Infos Relatório'!AG$1)</f>
        <v>0</v>
      </c>
      <c r="AH464" s="542">
        <f>SUMIFS('Faturamento NNE'!$H$2:$H$707,'Faturamento NNE'!$E$2:$E$707,'Infos Relatório'!$B$406,'Faturamento NNE'!$F$2:$F$707,'Infos Relatório'!$B464,'Faturamento NNE'!$AA$2:$AA$707,'Infos Relatório'!AG$1)</f>
        <v>0</v>
      </c>
      <c r="AI464" s="542">
        <f>SUMIFS('Faturamento NNE'!$K$2:$K$707,'Faturamento NNE'!$E$2:$E$707,'Infos Relatório'!$B$406,'Faturamento NNE'!$F$2:$F$707,'Infos Relatório'!$B464,'Faturamento NNE'!$AA$2:$AA$707,'Infos Relatório'!AG$1)</f>
        <v>0</v>
      </c>
      <c r="AJ464" s="546">
        <f>SUMIFS('Faturamento NNE'!$P$2:$P$707,'Faturamento NNE'!$E$2:$E$707,'Infos Relatório'!$B$406,'Faturamento NNE'!$F$2:$F$707,'Infos Relatório'!$B464,'Faturamento NNE'!$AA$2:$AA$707,'Infos Relatório'!AG$1,'Faturamento NNE'!$U$2:$U$707,"Sim")+SUMIFS('Faturamento NNE'!$Q$2:$Q$707,'Faturamento NNE'!$E$2:$E$707,'Infos Relatório'!$B$406,'Faturamento NNE'!$F$2:$F$707,'Infos Relatório'!$B464,'Faturamento NNE'!$AA$2:$AA$707,'Infos Relatório'!AG$1,'Faturamento NNE'!$U$2:$U$707,"Sim")</f>
        <v>0</v>
      </c>
      <c r="AK464" s="227" t="e">
        <f t="shared" si="149"/>
        <v>#DIV/0!</v>
      </c>
      <c r="AL464" s="545">
        <f>SUMIFS('Faturamento NNE'!$I$2:$I$707,'Faturamento NNE'!$E$2:$E$707,'Infos Relatório'!$B$406,'Faturamento NNE'!$F$2:$F$707,'Infos Relatório'!$B464,'Faturamento NNE'!$AA$2:$AA$707,'Infos Relatório'!AG$1)</f>
        <v>0</v>
      </c>
      <c r="AM464" s="541">
        <f>COUNTIFS('Faturamento NNE'!$E$2:$E$707,'Infos Relatório'!$B$406,'Faturamento NNE'!$F$2:$F$707,'Infos Relatório'!$B464,'Faturamento NNE'!$AA$2:$AA$707,'Infos Relatório'!AM$1)</f>
        <v>0</v>
      </c>
      <c r="AN464" s="542">
        <f>SUMIFS('Faturamento NNE'!$H$2:$H$707,'Faturamento NNE'!$E$2:$E$707,'Infos Relatório'!$B$406,'Faturamento NNE'!$F$2:$F$707,'Infos Relatório'!$B464,'Faturamento NNE'!$AA$2:$AA$707,'Infos Relatório'!AM$1)</f>
        <v>0</v>
      </c>
      <c r="AO464" s="542">
        <f>SUMIFS('Faturamento NNE'!$K$2:$K$707,'Faturamento NNE'!$E$2:$E$707,'Infos Relatório'!$B$406,'Faturamento NNE'!$F$2:$F$707,'Infos Relatório'!$B464,'Faturamento NNE'!$AA$2:$AA$707,'Infos Relatório'!AM$1)</f>
        <v>0</v>
      </c>
      <c r="AP464" s="546">
        <f>SUMIFS('Faturamento NNE'!$P$2:$P$707,'Faturamento NNE'!$E$2:$E$707,'Infos Relatório'!$B$406,'Faturamento NNE'!$F$2:$F$707,'Infos Relatório'!$B464,'Faturamento NNE'!$AA$2:$AA$707,'Infos Relatório'!AM$1,'Faturamento NNE'!$U$2:$U$707,"Sim")+SUMIFS('Faturamento NNE'!$Q$2:$Q$707,'Faturamento NNE'!$E$2:$E$707,'Infos Relatório'!$B$406,'Faturamento NNE'!$F$2:$F$707,'Infos Relatório'!$B464,'Faturamento NNE'!$AA$2:$AA$707,'Infos Relatório'!AM$1,'Faturamento NNE'!$U$2:$U$707,"Sim")</f>
        <v>0</v>
      </c>
      <c r="AQ464" s="227" t="e">
        <f t="shared" si="150"/>
        <v>#DIV/0!</v>
      </c>
      <c r="AR464" s="545">
        <f>SUMIFS('Faturamento NNE'!$I$2:$I$707,'Faturamento NNE'!$E$2:$E$707,'Infos Relatório'!$B$406,'Faturamento NNE'!$F$2:$F$707,'Infos Relatório'!$B464,'Faturamento NNE'!$AA$2:$AA$707,'Infos Relatório'!AM$1)</f>
        <v>0</v>
      </c>
      <c r="AS464" s="541">
        <f>COUNTIFS('Faturamento NNE'!$E$2:$E$707,'Infos Relatório'!$B$406,'Faturamento NNE'!$F$2:$F$707,'Infos Relatório'!$B464,'Faturamento NNE'!$AA$2:$AA$707,'Infos Relatório'!AS$1)</f>
        <v>0</v>
      </c>
      <c r="AT464" s="542">
        <f>SUMIFS('Faturamento NNE'!$H$2:$H$707,'Faturamento NNE'!$E$2:$E$707,'Infos Relatório'!$B$406,'Faturamento NNE'!$F$2:$F$707,'Infos Relatório'!$B464,'Faturamento NNE'!$AA$2:$AA$707,'Infos Relatório'!AS$1)</f>
        <v>0</v>
      </c>
      <c r="AU464" s="542">
        <f>SUMIFS('Faturamento NNE'!$K$2:$K$707,'Faturamento NNE'!$E$2:$E$707,'Infos Relatório'!$B$406,'Faturamento NNE'!$F$2:$F$707,'Infos Relatório'!$B464,'Faturamento NNE'!$AA$2:$AA$707,'Infos Relatório'!AS$1)</f>
        <v>0</v>
      </c>
      <c r="AV464" s="546">
        <f>SUMIFS('Faturamento NNE'!$P$2:$P$707,'Faturamento NNE'!$E$2:$E$707,'Infos Relatório'!$B$406,'Faturamento NNE'!$F$2:$F$707,'Infos Relatório'!$B464,'Faturamento NNE'!$AA$2:$AA$707,'Infos Relatório'!AS$1,'Faturamento NNE'!$U$2:$U$707,"Sim")+SUMIFS('Faturamento NNE'!$Q$2:$Q$707,'Faturamento NNE'!$E$2:$E$707,'Infos Relatório'!$B$406,'Faturamento NNE'!$F$2:$F$707,'Infos Relatório'!$B464,'Faturamento NNE'!$AA$2:$AA$707,'Infos Relatório'!AS$1,'Faturamento NNE'!$U$2:$U$707,"Sim")</f>
        <v>0</v>
      </c>
      <c r="AW464" s="227" t="e">
        <f t="shared" si="151"/>
        <v>#DIV/0!</v>
      </c>
      <c r="AX464" s="545">
        <f>SUMIFS('Faturamento NNE'!$I$2:$I$707,'Faturamento NNE'!$E$2:$E$707,'Infos Relatório'!$B$406,'Faturamento NNE'!$F$2:$F$707,'Infos Relatório'!$B464,'Faturamento NNE'!$AA$2:$AA$707,'Infos Relatório'!AS$1)</f>
        <v>0</v>
      </c>
      <c r="AY464" s="541">
        <f>COUNTIFS('Faturamento NNE'!$E$2:$E$707,'Infos Relatório'!$B$406,'Faturamento NNE'!$F$2:$F$707,'Infos Relatório'!$B464,'Faturamento NNE'!$AA$2:$AA$707,'Infos Relatório'!AY$1)</f>
        <v>0</v>
      </c>
      <c r="AZ464" s="542">
        <f>SUMIFS('Faturamento NNE'!$H$2:$H$707,'Faturamento NNE'!$E$2:$E$707,'Infos Relatório'!$B$406,'Faturamento NNE'!$F$2:$F$707,'Infos Relatório'!$B464,'Faturamento NNE'!$AA$2:$AA$707,'Infos Relatório'!AY$1)</f>
        <v>0</v>
      </c>
      <c r="BA464" s="542">
        <f>SUMIFS('Faturamento NNE'!$K$2:$K$707,'Faturamento NNE'!$E$2:$E$707,'Infos Relatório'!$B$406,'Faturamento NNE'!$F$2:$F$707,'Infos Relatório'!$B464,'Faturamento NNE'!$AA$2:$AA$707,'Infos Relatório'!AY$1)</f>
        <v>0</v>
      </c>
      <c r="BB464" s="546">
        <f>SUMIFS('Faturamento NNE'!$P$2:$P$707,'Faturamento NNE'!$E$2:$E$707,'Infos Relatório'!$B$406,'Faturamento NNE'!$F$2:$F$707,'Infos Relatório'!$B464,'Faturamento NNE'!$AA$2:$AA$707,'Infos Relatório'!AY$1,'Faturamento NNE'!$U$2:$U$707,"Sim")+SUMIFS('Faturamento NNE'!$Q$2:$Q$707,'Faturamento NNE'!$E$2:$E$707,'Infos Relatório'!$B$406,'Faturamento NNE'!$F$2:$F$707,'Infos Relatório'!$B464,'Faturamento NNE'!$AA$2:$AA$707,'Infos Relatório'!AY$1,'Faturamento NNE'!$U$2:$U$707,"Sim")</f>
        <v>0</v>
      </c>
      <c r="BC464" s="227" t="e">
        <f t="shared" si="152"/>
        <v>#DIV/0!</v>
      </c>
      <c r="BD464" s="545">
        <f>SUMIFS('Faturamento NNE'!$I$2:$I$707,'Faturamento NNE'!$E$2:$E$707,'Infos Relatório'!$B$406,'Faturamento NNE'!$F$2:$F$707,'Infos Relatório'!$B464,'Faturamento NNE'!$AA$2:$AA$707,'Infos Relatório'!AY$1)</f>
        <v>0</v>
      </c>
      <c r="BE464" s="541">
        <f>COUNTIFS('Faturamento NNE'!$E$2:$E$707,'Infos Relatório'!$B$406,'Faturamento NNE'!$F$2:$F$707,'Infos Relatório'!$B464,'Faturamento NNE'!$AA$2:$AA$707,'Infos Relatório'!BE$1)</f>
        <v>0</v>
      </c>
      <c r="BF464" s="542">
        <f>SUMIFS('Faturamento NNE'!$H$2:$H$707,'Faturamento NNE'!$E$2:$E$707,'Infos Relatório'!$B$406,'Faturamento NNE'!$F$2:$F$707,'Infos Relatório'!$B464,'Faturamento NNE'!$AA$2:$AA$707,'Infos Relatório'!BE$1)</f>
        <v>0</v>
      </c>
      <c r="BG464" s="542">
        <f>SUMIFS('Faturamento NNE'!$K$2:$K$707,'Faturamento NNE'!$E$2:$E$707,'Infos Relatório'!$B$406,'Faturamento NNE'!$F$2:$F$707,'Infos Relatório'!$B464,'Faturamento NNE'!$AA$2:$AA$707,'Infos Relatório'!BE$1)</f>
        <v>0</v>
      </c>
      <c r="BH464" s="546">
        <f>SUMIFS('Faturamento NNE'!$P$2:$P$707,'Faturamento NNE'!$E$2:$E$707,'Infos Relatório'!$B$406,'Faturamento NNE'!$F$2:$F$707,'Infos Relatório'!$B464,'Faturamento NNE'!$AA$2:$AA$707,'Infos Relatório'!BE$1,'Faturamento NNE'!$U$2:$U$707,"Sim")+SUMIFS('Faturamento NNE'!$Q$2:$Q$707,'Faturamento NNE'!$E$2:$E$707,'Infos Relatório'!$B$406,'Faturamento NNE'!$F$2:$F$707,'Infos Relatório'!$B464,'Faturamento NNE'!$AA$2:$AA$707,'Infos Relatório'!BE$1,'Faturamento NNE'!$U$2:$U$707,"Sim")</f>
        <v>0</v>
      </c>
      <c r="BI464" s="227" t="e">
        <f t="shared" si="153"/>
        <v>#DIV/0!</v>
      </c>
      <c r="BJ464" s="545">
        <f>SUMIFS('Faturamento NNE'!$I$2:$I$707,'Faturamento NNE'!$E$2:$E$707,'Infos Relatório'!$B$406,'Faturamento NNE'!$F$2:$F$707,'Infos Relatório'!$B464,'Faturamento NNE'!$AA$2:$AA$707,'Infos Relatório'!BE$1)</f>
        <v>0</v>
      </c>
      <c r="BK464" s="541">
        <f>COUNTIFS('Faturamento NNE'!$E$2:$E$707,'Infos Relatório'!$B$406,'Faturamento NNE'!$F$2:$F$707,'Infos Relatório'!$B464,'Faturamento NNE'!$AA$2:$AA$707,'Infos Relatório'!BK$1)</f>
        <v>0</v>
      </c>
      <c r="BL464" s="542">
        <f>SUMIFS('Faturamento NNE'!$H$2:$H$707,'Faturamento NNE'!$E$2:$E$707,'Infos Relatório'!$B$406,'Faturamento NNE'!$F$2:$F$707,'Infos Relatório'!$B464,'Faturamento NNE'!$AA$2:$AA$707,'Infos Relatório'!BK$1)</f>
        <v>0</v>
      </c>
      <c r="BM464" s="542">
        <f>SUMIFS('Faturamento NNE'!$K$2:$K$707,'Faturamento NNE'!$E$2:$E$707,'Infos Relatório'!$B$406,'Faturamento NNE'!$F$2:$F$707,'Infos Relatório'!$B464,'Faturamento NNE'!$AA$2:$AA$707,'Infos Relatório'!BK$1)</f>
        <v>0</v>
      </c>
      <c r="BN464" s="546">
        <f>SUMIFS('Faturamento NNE'!$P$2:$P$707,'Faturamento NNE'!$E$2:$E$707,'Infos Relatório'!$B$406,'Faturamento NNE'!$F$2:$F$707,'Infos Relatório'!$B464,'Faturamento NNE'!$AA$2:$AA$707,'Infos Relatório'!BK$1,'Faturamento NNE'!$U$2:$U$707,"Sim")+SUMIFS('Faturamento NNE'!$Q$2:$Q$707,'Faturamento NNE'!$E$2:$E$707,'Infos Relatório'!$B$406,'Faturamento NNE'!$F$2:$F$707,'Infos Relatório'!$B464,'Faturamento NNE'!$AA$2:$AA$707,'Infos Relatório'!BK$1,'Faturamento NNE'!$U$2:$U$707,"Sim")</f>
        <v>0</v>
      </c>
      <c r="BO464" s="227" t="e">
        <f t="shared" si="154"/>
        <v>#DIV/0!</v>
      </c>
      <c r="BP464" s="545">
        <f>SUMIFS('Faturamento NNE'!$I$2:$I$707,'Faturamento NNE'!$E$2:$E$707,'Infos Relatório'!$B$406,'Faturamento NNE'!$F$2:$F$707,'Infos Relatório'!$B464,'Faturamento NNE'!$AA$2:$AA$707,'Infos Relatório'!BK$1)</f>
        <v>0</v>
      </c>
      <c r="BQ464" s="541">
        <f>COUNTIFS('Faturamento NNE'!$E$2:$E$707,'Infos Relatório'!$B$406,'Faturamento NNE'!$F$2:$F$707,'Infos Relatório'!$B464,'Faturamento NNE'!$AA$2:$AA$707,'Infos Relatório'!BQ$1)</f>
        <v>0</v>
      </c>
      <c r="BR464" s="542">
        <f>SUMIFS('Faturamento NNE'!$H$2:$H$707,'Faturamento NNE'!$E$2:$E$707,'Infos Relatório'!$B$406,'Faturamento NNE'!$F$2:$F$707,'Infos Relatório'!$B464,'Faturamento NNE'!$AA$2:$AA$707,'Infos Relatório'!BQ$1)</f>
        <v>0</v>
      </c>
      <c r="BS464" s="542">
        <f>SUMIFS('Faturamento NNE'!$K$2:$K$707,'Faturamento NNE'!$E$2:$E$707,'Infos Relatório'!$B$406,'Faturamento NNE'!$F$2:$F$707,'Infos Relatório'!$B464,'Faturamento NNE'!$AA$2:$AA$707,'Infos Relatório'!BQ$1)</f>
        <v>0</v>
      </c>
      <c r="BT464" s="546">
        <f>SUMIFS('Faturamento NNE'!$P$2:$P$707,'Faturamento NNE'!$E$2:$E$707,'Infos Relatório'!$B$406,'Faturamento NNE'!$F$2:$F$707,'Infos Relatório'!$B464,'Faturamento NNE'!$AA$2:$AA$707,'Infos Relatório'!BQ$1,'Faturamento NNE'!$U$2:$U$707,"Sim")+SUMIFS('Faturamento NNE'!$Q$2:$Q$707,'Faturamento NNE'!$E$2:$E$707,'Infos Relatório'!$B$406,'Faturamento NNE'!$F$2:$F$707,'Infos Relatório'!$B464,'Faturamento NNE'!$AA$2:$AA$707,'Infos Relatório'!BQ$1,'Faturamento NNE'!$U$2:$U$707,"Sim")</f>
        <v>0</v>
      </c>
      <c r="BU464" s="227" t="e">
        <f t="shared" si="155"/>
        <v>#DIV/0!</v>
      </c>
      <c r="BV464" s="545">
        <f>SUMIFS('Faturamento NNE'!$I$2:$I$707,'Faturamento NNE'!$E$2:$E$707,'Infos Relatório'!$B$406,'Faturamento NNE'!$F$2:$F$707,'Infos Relatório'!$B464,'Faturamento NNE'!$AA$2:$AA$707,'Infos Relatório'!BQ$1)</f>
        <v>0</v>
      </c>
    </row>
    <row r="465" spans="2:74">
      <c r="B465" s="217" t="s">
        <v>188</v>
      </c>
      <c r="C465" s="541">
        <f>COUNTIFS('Faturamento NNE'!$E$2:$E$707,'Infos Relatório'!$B$406,'Faturamento NNE'!$F$2:$F$707,'Infos Relatório'!$B465,'Faturamento NNE'!$AA$2:$AA$707,'Infos Relatório'!C$1)</f>
        <v>0</v>
      </c>
      <c r="D465" s="542">
        <f>SUMIFS('Faturamento NNE'!$H$2:$H$707,'Faturamento NNE'!$E$2:$E$707,'Infos Relatório'!$B$406,'Faturamento NNE'!$F$2:$F$707,'Infos Relatório'!$B465,'Faturamento NNE'!$AA$2:$AA$707,'Infos Relatório'!C$1)</f>
        <v>0</v>
      </c>
      <c r="E465" s="543">
        <f>SUMIFS('Faturamento NNE'!$K$2:$K$707,'Faturamento NNE'!$E$2:$E$707,'Infos Relatório'!$B$406,'Faturamento NNE'!$F$2:$F$707,'Infos Relatório'!$B465,'Faturamento NNE'!$AA$2:$AA$707,'Infos Relatório'!C$1)</f>
        <v>0</v>
      </c>
      <c r="F465" s="544">
        <f>SUMIFS('Faturamento NNE'!$P$2:$P$707,'Faturamento NNE'!$E$2:$E$707,'Infos Relatório'!$B$406,'Faturamento NNE'!$F$2:$F$707,'Infos Relatório'!$B465,'Faturamento NNE'!$AA$2:$AA$707,'Infos Relatório'!C$1,'Faturamento NNE'!$U$2:$U$707,"Sim")+SUMIFS('Faturamento NNE'!$Q$2:$Q$707,'Faturamento NNE'!$E$2:$E$707,'Infos Relatório'!$B$406,'Faturamento NNE'!$F$2:$F$707,'Infos Relatório'!$B465,'Faturamento NNE'!$AA$2:$AA$707,'Infos Relatório'!C$1,'Faturamento NNE'!$U$2:$U$707,"Sim")</f>
        <v>0</v>
      </c>
      <c r="G465" s="283" t="e">
        <f t="shared" si="144"/>
        <v>#DIV/0!</v>
      </c>
      <c r="H465" s="545">
        <f>SUMIFS('Faturamento NNE'!$I$2:$I$707,'Faturamento NNE'!$E$2:$E$707,'Infos Relatório'!$B$406,'Faturamento NNE'!$F$2:$F$707,'Infos Relatório'!$B465,'Faturamento NNE'!$AA$2:$AA$707,'Infos Relatório'!C$1)</f>
        <v>0</v>
      </c>
      <c r="I465" s="541">
        <f>COUNTIFS('Faturamento NNE'!$E$2:$E$707,'Infos Relatório'!$B$406,'Faturamento NNE'!$F$2:$F$707,'Infos Relatório'!$B465,'Faturamento NNE'!$AA$2:$AA$707,'Infos Relatório'!I$1)</f>
        <v>0</v>
      </c>
      <c r="J465" s="542">
        <f>SUMIFS('Faturamento NNE'!$H$2:$H$707,'Faturamento NNE'!$E$2:$E$707,'Infos Relatório'!$B$406,'Faturamento NNE'!$F$2:$F$707,'Infos Relatório'!$B465,'Faturamento NNE'!$AA$2:$AA$707,'Infos Relatório'!I$1)</f>
        <v>0</v>
      </c>
      <c r="K465" s="543">
        <f>SUMIFS('Faturamento NNE'!$K$2:$K$707,'Faturamento NNE'!$E$2:$E$707,'Infos Relatório'!$B$406,'Faturamento NNE'!$F$2:$F$707,'Infos Relatório'!$B465,'Faturamento NNE'!$AA$2:$AA$707,'Infos Relatório'!I$1)</f>
        <v>0</v>
      </c>
      <c r="L465" s="544">
        <f>SUMIFS('Faturamento NNE'!$P$2:$P$707,'Faturamento NNE'!$E$2:$E$707,'Infos Relatório'!$B$406,'Faturamento NNE'!$F$2:$F$707,'Infos Relatório'!$B465,'Faturamento NNE'!$AA$2:$AA$707,'Infos Relatório'!I$1,'Faturamento NNE'!$U$2:$U$707,"Sim")+SUMIFS('Faturamento NNE'!$Q$2:$Q$707,'Faturamento NNE'!$E$2:$E$707,'Infos Relatório'!$B$406,'Faturamento NNE'!$F$2:$F$707,'Infos Relatório'!$B465,'Faturamento NNE'!$AA$2:$AA$707,'Infos Relatório'!I$1,'Faturamento NNE'!$U$2:$U$707,"Sim")</f>
        <v>0</v>
      </c>
      <c r="M465" s="283" t="e">
        <f t="shared" si="145"/>
        <v>#DIV/0!</v>
      </c>
      <c r="N465" s="545">
        <f>SUMIFS('Faturamento NNE'!$I$2:$I$707,'Faturamento NNE'!$E$2:$E$707,'Infos Relatório'!$B$406,'Faturamento NNE'!$F$2:$F$707,'Infos Relatório'!$B465,'Faturamento NNE'!$AA$2:$AA$707,'Infos Relatório'!I$1)</f>
        <v>0</v>
      </c>
      <c r="O465" s="541">
        <f>COUNTIFS('Faturamento NNE'!$E$2:$E$707,'Infos Relatório'!$B$406,'Faturamento NNE'!$F$2:$F$707,'Infos Relatório'!$B465,'Faturamento NNE'!$AA$2:$AA$707,'Infos Relatório'!O$1)</f>
        <v>0</v>
      </c>
      <c r="P465" s="542">
        <f>SUMIFS('Faturamento NNE'!$H$2:$H$707,'Faturamento NNE'!$E$2:$E$707,'Infos Relatório'!$B$406,'Faturamento NNE'!$F$2:$F$707,'Infos Relatório'!$B465,'Faturamento NNE'!$AA$2:$AA$707,'Infos Relatório'!O$1)</f>
        <v>0</v>
      </c>
      <c r="Q465" s="542">
        <f>SUMIFS('Faturamento NNE'!$K$2:$K$707,'Faturamento NNE'!$E$2:$E$707,'Infos Relatório'!$B$406,'Faturamento NNE'!$F$2:$F$707,'Infos Relatório'!$B465,'Faturamento NNE'!$AA$2:$AA$707,'Infos Relatório'!O$1)</f>
        <v>0</v>
      </c>
      <c r="R465" s="546">
        <f>SUMIFS('Faturamento NNE'!$P$2:$P$707,'Faturamento NNE'!$E$2:$E$707,'Infos Relatório'!$B$406,'Faturamento NNE'!$F$2:$F$707,'Infos Relatório'!$B465,'Faturamento NNE'!$AA$2:$AA$707,'Infos Relatório'!O$1,'Faturamento NNE'!$U$2:$U$707,"Sim")+SUMIFS('Faturamento NNE'!$Q$2:$Q$707,'Faturamento NNE'!$E$2:$E$707,'Infos Relatório'!$B$406,'Faturamento NNE'!$F$2:$F$707,'Infos Relatório'!$B465,'Faturamento NNE'!$AA$2:$AA$707,'Infos Relatório'!O$1,'Faturamento NNE'!$U$2:$U$707,"Sim")</f>
        <v>0</v>
      </c>
      <c r="S465" s="227" t="e">
        <f t="shared" si="146"/>
        <v>#DIV/0!</v>
      </c>
      <c r="T465" s="545">
        <f>SUMIFS('Faturamento NNE'!$I$2:$I$707,'Faturamento NNE'!$E$2:$E$707,'Infos Relatório'!$B$406,'Faturamento NNE'!$F$2:$F$707,'Infos Relatório'!$B465,'Faturamento NNE'!$AA$2:$AA$707,'Infos Relatório'!O$1)</f>
        <v>0</v>
      </c>
      <c r="U465" s="541">
        <f>COUNTIFS('Faturamento NNE'!$E$2:$E$707,'Infos Relatório'!$B$406,'Faturamento NNE'!$F$2:$F$707,'Infos Relatório'!$B465,'Faturamento NNE'!$AA$2:$AA$707,'Infos Relatório'!U$1)</f>
        <v>0</v>
      </c>
      <c r="V465" s="542">
        <f>SUMIFS('Faturamento NNE'!$H$2:$H$707,'Faturamento NNE'!$E$2:$E$707,'Infos Relatório'!$B$406,'Faturamento NNE'!$F$2:$F$707,'Infos Relatório'!$B465,'Faturamento NNE'!$AA$2:$AA$707,'Infos Relatório'!U$1)</f>
        <v>0</v>
      </c>
      <c r="W465" s="542">
        <f>SUMIFS('Faturamento NNE'!$K$2:$K$707,'Faturamento NNE'!$E$2:$E$707,'Infos Relatório'!$B$406,'Faturamento NNE'!$F$2:$F$707,'Infos Relatório'!$B465,'Faturamento NNE'!$AA$2:$AA$707,'Infos Relatório'!U$1)</f>
        <v>0</v>
      </c>
      <c r="X465" s="546">
        <f>SUMIFS('Faturamento NNE'!$P$2:$P$707,'Faturamento NNE'!$E$2:$E$707,'Infos Relatório'!$B$406,'Faturamento NNE'!$F$2:$F$707,'Infos Relatório'!$B465,'Faturamento NNE'!$AA$2:$AA$707,'Infos Relatório'!U$1,'Faturamento NNE'!$U$2:$U$707,"Sim")+SUMIFS('Faturamento NNE'!$Q$2:$Q$707,'Faturamento NNE'!$E$2:$E$707,'Infos Relatório'!$B$406,'Faturamento NNE'!$F$2:$F$707,'Infos Relatório'!$B465,'Faturamento NNE'!$AA$2:$AA$707,'Infos Relatório'!U$1,'Faturamento NNE'!$U$2:$U$707,"Sim")</f>
        <v>0</v>
      </c>
      <c r="Y465" s="227" t="e">
        <f t="shared" si="147"/>
        <v>#DIV/0!</v>
      </c>
      <c r="Z465" s="545">
        <f>SUMIFS('Faturamento NNE'!$I$2:$I$707,'Faturamento NNE'!$E$2:$E$707,'Infos Relatório'!$B$406,'Faturamento NNE'!$F$2:$F$707,'Infos Relatório'!$B465,'Faturamento NNE'!$AA$2:$AA$707,'Infos Relatório'!U$1)</f>
        <v>0</v>
      </c>
      <c r="AA465" s="541">
        <f>COUNTIFS('Faturamento NNE'!$E$2:$E$707,'Infos Relatório'!$B$406,'Faturamento NNE'!$F$2:$F$707,'Infos Relatório'!$B465,'Faturamento NNE'!$AA$2:$AA$707,'Infos Relatório'!AA$1)</f>
        <v>0</v>
      </c>
      <c r="AB465" s="542">
        <f>SUMIFS('Faturamento NNE'!$H$2:$H$707,'Faturamento NNE'!$E$2:$E$707,'Infos Relatório'!$B$406,'Faturamento NNE'!$F$2:$F$707,'Infos Relatório'!$B465,'Faturamento NNE'!$AA$2:$AA$707,'Infos Relatório'!AA$1)</f>
        <v>0</v>
      </c>
      <c r="AC465" s="542">
        <f>SUMIFS('Faturamento NNE'!$K$2:$K$707,'Faturamento NNE'!$E$2:$E$707,'Infos Relatório'!$B$406,'Faturamento NNE'!$F$2:$F$707,'Infos Relatório'!$B465,'Faturamento NNE'!$AA$2:$AA$707,'Infos Relatório'!AA$1)</f>
        <v>0</v>
      </c>
      <c r="AD465" s="546">
        <f>SUMIFS('Faturamento NNE'!$P$2:$P$707,'Faturamento NNE'!$E$2:$E$707,'Infos Relatório'!$B$406,'Faturamento NNE'!$F$2:$F$707,'Infos Relatório'!$B465,'Faturamento NNE'!$AA$2:$AA$707,'Infos Relatório'!AA$1,'Faturamento NNE'!$U$2:$U$707,"Sim")+SUMIFS('Faturamento NNE'!$Q$2:$Q$707,'Faturamento NNE'!$E$2:$E$707,'Infos Relatório'!$B$406,'Faturamento NNE'!$F$2:$F$707,'Infos Relatório'!$B465,'Faturamento NNE'!$AA$2:$AA$707,'Infos Relatório'!AA$1,'Faturamento NNE'!$U$2:$U$707,"Sim")</f>
        <v>0</v>
      </c>
      <c r="AE465" s="227" t="e">
        <f t="shared" si="148"/>
        <v>#DIV/0!</v>
      </c>
      <c r="AF465" s="545">
        <f>SUMIFS('Faturamento NNE'!$I$2:$I$707,'Faturamento NNE'!$E$2:$E$707,'Infos Relatório'!$B$406,'Faturamento NNE'!$F$2:$F$707,'Infos Relatório'!$B465,'Faturamento NNE'!$AA$2:$AA$707,'Infos Relatório'!AA$1)</f>
        <v>0</v>
      </c>
      <c r="AG465" s="541">
        <f>COUNTIFS('Faturamento NNE'!$E$2:$E$707,'Infos Relatório'!$B$406,'Faturamento NNE'!$F$2:$F$707,'Infos Relatório'!$B465,'Faturamento NNE'!$AA$2:$AA$707,'Infos Relatório'!AG$1)</f>
        <v>0</v>
      </c>
      <c r="AH465" s="542">
        <f>SUMIFS('Faturamento NNE'!$H$2:$H$707,'Faturamento NNE'!$E$2:$E$707,'Infos Relatório'!$B$406,'Faturamento NNE'!$F$2:$F$707,'Infos Relatório'!$B465,'Faturamento NNE'!$AA$2:$AA$707,'Infos Relatório'!AG$1)</f>
        <v>0</v>
      </c>
      <c r="AI465" s="542">
        <f>SUMIFS('Faturamento NNE'!$K$2:$K$707,'Faturamento NNE'!$E$2:$E$707,'Infos Relatório'!$B$406,'Faturamento NNE'!$F$2:$F$707,'Infos Relatório'!$B465,'Faturamento NNE'!$AA$2:$AA$707,'Infos Relatório'!AG$1)</f>
        <v>0</v>
      </c>
      <c r="AJ465" s="546">
        <f>SUMIFS('Faturamento NNE'!$P$2:$P$707,'Faturamento NNE'!$E$2:$E$707,'Infos Relatório'!$B$406,'Faturamento NNE'!$F$2:$F$707,'Infos Relatório'!$B465,'Faturamento NNE'!$AA$2:$AA$707,'Infos Relatório'!AG$1,'Faturamento NNE'!$U$2:$U$707,"Sim")+SUMIFS('Faturamento NNE'!$Q$2:$Q$707,'Faturamento NNE'!$E$2:$E$707,'Infos Relatório'!$B$406,'Faturamento NNE'!$F$2:$F$707,'Infos Relatório'!$B465,'Faturamento NNE'!$AA$2:$AA$707,'Infos Relatório'!AG$1,'Faturamento NNE'!$U$2:$U$707,"Sim")</f>
        <v>0</v>
      </c>
      <c r="AK465" s="227" t="e">
        <f t="shared" si="149"/>
        <v>#DIV/0!</v>
      </c>
      <c r="AL465" s="545">
        <f>SUMIFS('Faturamento NNE'!$I$2:$I$707,'Faturamento NNE'!$E$2:$E$707,'Infos Relatório'!$B$406,'Faturamento NNE'!$F$2:$F$707,'Infos Relatório'!$B465,'Faturamento NNE'!$AA$2:$AA$707,'Infos Relatório'!AG$1)</f>
        <v>0</v>
      </c>
      <c r="AM465" s="541">
        <f>COUNTIFS('Faturamento NNE'!$E$2:$E$707,'Infos Relatório'!$B$406,'Faturamento NNE'!$F$2:$F$707,'Infos Relatório'!$B465,'Faturamento NNE'!$AA$2:$AA$707,'Infos Relatório'!AM$1)</f>
        <v>0</v>
      </c>
      <c r="AN465" s="542">
        <f>SUMIFS('Faturamento NNE'!$H$2:$H$707,'Faturamento NNE'!$E$2:$E$707,'Infos Relatório'!$B$406,'Faturamento NNE'!$F$2:$F$707,'Infos Relatório'!$B465,'Faturamento NNE'!$AA$2:$AA$707,'Infos Relatório'!AM$1)</f>
        <v>0</v>
      </c>
      <c r="AO465" s="542">
        <f>SUMIFS('Faturamento NNE'!$K$2:$K$707,'Faturamento NNE'!$E$2:$E$707,'Infos Relatório'!$B$406,'Faturamento NNE'!$F$2:$F$707,'Infos Relatório'!$B465,'Faturamento NNE'!$AA$2:$AA$707,'Infos Relatório'!AM$1)</f>
        <v>0</v>
      </c>
      <c r="AP465" s="546">
        <f>SUMIFS('Faturamento NNE'!$P$2:$P$707,'Faturamento NNE'!$E$2:$E$707,'Infos Relatório'!$B$406,'Faturamento NNE'!$F$2:$F$707,'Infos Relatório'!$B465,'Faturamento NNE'!$AA$2:$AA$707,'Infos Relatório'!AM$1,'Faturamento NNE'!$U$2:$U$707,"Sim")+SUMIFS('Faturamento NNE'!$Q$2:$Q$707,'Faturamento NNE'!$E$2:$E$707,'Infos Relatório'!$B$406,'Faturamento NNE'!$F$2:$F$707,'Infos Relatório'!$B465,'Faturamento NNE'!$AA$2:$AA$707,'Infos Relatório'!AM$1,'Faturamento NNE'!$U$2:$U$707,"Sim")</f>
        <v>0</v>
      </c>
      <c r="AQ465" s="227" t="e">
        <f t="shared" si="150"/>
        <v>#DIV/0!</v>
      </c>
      <c r="AR465" s="545">
        <f>SUMIFS('Faturamento NNE'!$I$2:$I$707,'Faturamento NNE'!$E$2:$E$707,'Infos Relatório'!$B$406,'Faturamento NNE'!$F$2:$F$707,'Infos Relatório'!$B465,'Faturamento NNE'!$AA$2:$AA$707,'Infos Relatório'!AM$1)</f>
        <v>0</v>
      </c>
      <c r="AS465" s="541">
        <f>COUNTIFS('Faturamento NNE'!$E$2:$E$707,'Infos Relatório'!$B$406,'Faturamento NNE'!$F$2:$F$707,'Infos Relatório'!$B465,'Faturamento NNE'!$AA$2:$AA$707,'Infos Relatório'!AS$1)</f>
        <v>0</v>
      </c>
      <c r="AT465" s="542">
        <f>SUMIFS('Faturamento NNE'!$H$2:$H$707,'Faturamento NNE'!$E$2:$E$707,'Infos Relatório'!$B$406,'Faturamento NNE'!$F$2:$F$707,'Infos Relatório'!$B465,'Faturamento NNE'!$AA$2:$AA$707,'Infos Relatório'!AS$1)</f>
        <v>0</v>
      </c>
      <c r="AU465" s="542">
        <f>SUMIFS('Faturamento NNE'!$K$2:$K$707,'Faturamento NNE'!$E$2:$E$707,'Infos Relatório'!$B$406,'Faturamento NNE'!$F$2:$F$707,'Infos Relatório'!$B465,'Faturamento NNE'!$AA$2:$AA$707,'Infos Relatório'!AS$1)</f>
        <v>0</v>
      </c>
      <c r="AV465" s="546">
        <f>SUMIFS('Faturamento NNE'!$P$2:$P$707,'Faturamento NNE'!$E$2:$E$707,'Infos Relatório'!$B$406,'Faturamento NNE'!$F$2:$F$707,'Infos Relatório'!$B465,'Faturamento NNE'!$AA$2:$AA$707,'Infos Relatório'!AS$1,'Faturamento NNE'!$U$2:$U$707,"Sim")+SUMIFS('Faturamento NNE'!$Q$2:$Q$707,'Faturamento NNE'!$E$2:$E$707,'Infos Relatório'!$B$406,'Faturamento NNE'!$F$2:$F$707,'Infos Relatório'!$B465,'Faturamento NNE'!$AA$2:$AA$707,'Infos Relatório'!AS$1,'Faturamento NNE'!$U$2:$U$707,"Sim")</f>
        <v>0</v>
      </c>
      <c r="AW465" s="227" t="e">
        <f t="shared" si="151"/>
        <v>#DIV/0!</v>
      </c>
      <c r="AX465" s="545">
        <f>SUMIFS('Faturamento NNE'!$I$2:$I$707,'Faturamento NNE'!$E$2:$E$707,'Infos Relatório'!$B$406,'Faturamento NNE'!$F$2:$F$707,'Infos Relatório'!$B465,'Faturamento NNE'!$AA$2:$AA$707,'Infos Relatório'!AS$1)</f>
        <v>0</v>
      </c>
      <c r="AY465" s="541">
        <f>COUNTIFS('Faturamento NNE'!$E$2:$E$707,'Infos Relatório'!$B$406,'Faturamento NNE'!$F$2:$F$707,'Infos Relatório'!$B465,'Faturamento NNE'!$AA$2:$AA$707,'Infos Relatório'!AY$1)</f>
        <v>0</v>
      </c>
      <c r="AZ465" s="542">
        <f>SUMIFS('Faturamento NNE'!$H$2:$H$707,'Faturamento NNE'!$E$2:$E$707,'Infos Relatório'!$B$406,'Faturamento NNE'!$F$2:$F$707,'Infos Relatório'!$B465,'Faturamento NNE'!$AA$2:$AA$707,'Infos Relatório'!AY$1)</f>
        <v>0</v>
      </c>
      <c r="BA465" s="542">
        <f>SUMIFS('Faturamento NNE'!$K$2:$K$707,'Faturamento NNE'!$E$2:$E$707,'Infos Relatório'!$B$406,'Faturamento NNE'!$F$2:$F$707,'Infos Relatório'!$B465,'Faturamento NNE'!$AA$2:$AA$707,'Infos Relatório'!AY$1)</f>
        <v>0</v>
      </c>
      <c r="BB465" s="546">
        <f>SUMIFS('Faturamento NNE'!$P$2:$P$707,'Faturamento NNE'!$E$2:$E$707,'Infos Relatório'!$B$406,'Faturamento NNE'!$F$2:$F$707,'Infos Relatório'!$B465,'Faturamento NNE'!$AA$2:$AA$707,'Infos Relatório'!AY$1,'Faturamento NNE'!$U$2:$U$707,"Sim")+SUMIFS('Faturamento NNE'!$Q$2:$Q$707,'Faturamento NNE'!$E$2:$E$707,'Infos Relatório'!$B$406,'Faturamento NNE'!$F$2:$F$707,'Infos Relatório'!$B465,'Faturamento NNE'!$AA$2:$AA$707,'Infos Relatório'!AY$1,'Faturamento NNE'!$U$2:$U$707,"Sim")</f>
        <v>0</v>
      </c>
      <c r="BC465" s="227" t="e">
        <f t="shared" si="152"/>
        <v>#DIV/0!</v>
      </c>
      <c r="BD465" s="545">
        <f>SUMIFS('Faturamento NNE'!$I$2:$I$707,'Faturamento NNE'!$E$2:$E$707,'Infos Relatório'!$B$406,'Faturamento NNE'!$F$2:$F$707,'Infos Relatório'!$B465,'Faturamento NNE'!$AA$2:$AA$707,'Infos Relatório'!AY$1)</f>
        <v>0</v>
      </c>
      <c r="BE465" s="541">
        <f>COUNTIFS('Faturamento NNE'!$E$2:$E$707,'Infos Relatório'!$B$406,'Faturamento NNE'!$F$2:$F$707,'Infos Relatório'!$B465,'Faturamento NNE'!$AA$2:$AA$707,'Infos Relatório'!BE$1)</f>
        <v>0</v>
      </c>
      <c r="BF465" s="542">
        <f>SUMIFS('Faturamento NNE'!$H$2:$H$707,'Faturamento NNE'!$E$2:$E$707,'Infos Relatório'!$B$406,'Faturamento NNE'!$F$2:$F$707,'Infos Relatório'!$B465,'Faturamento NNE'!$AA$2:$AA$707,'Infos Relatório'!BE$1)</f>
        <v>0</v>
      </c>
      <c r="BG465" s="542">
        <f>SUMIFS('Faturamento NNE'!$K$2:$K$707,'Faturamento NNE'!$E$2:$E$707,'Infos Relatório'!$B$406,'Faturamento NNE'!$F$2:$F$707,'Infos Relatório'!$B465,'Faturamento NNE'!$AA$2:$AA$707,'Infos Relatório'!BE$1)</f>
        <v>0</v>
      </c>
      <c r="BH465" s="546">
        <f>SUMIFS('Faturamento NNE'!$P$2:$P$707,'Faturamento NNE'!$E$2:$E$707,'Infos Relatório'!$B$406,'Faturamento NNE'!$F$2:$F$707,'Infos Relatório'!$B465,'Faturamento NNE'!$AA$2:$AA$707,'Infos Relatório'!BE$1,'Faturamento NNE'!$U$2:$U$707,"Sim")+SUMIFS('Faturamento NNE'!$Q$2:$Q$707,'Faturamento NNE'!$E$2:$E$707,'Infos Relatório'!$B$406,'Faturamento NNE'!$F$2:$F$707,'Infos Relatório'!$B465,'Faturamento NNE'!$AA$2:$AA$707,'Infos Relatório'!BE$1,'Faturamento NNE'!$U$2:$U$707,"Sim")</f>
        <v>0</v>
      </c>
      <c r="BI465" s="227" t="e">
        <f t="shared" si="153"/>
        <v>#DIV/0!</v>
      </c>
      <c r="BJ465" s="545">
        <f>SUMIFS('Faturamento NNE'!$I$2:$I$707,'Faturamento NNE'!$E$2:$E$707,'Infos Relatório'!$B$406,'Faturamento NNE'!$F$2:$F$707,'Infos Relatório'!$B465,'Faturamento NNE'!$AA$2:$AA$707,'Infos Relatório'!BE$1)</f>
        <v>0</v>
      </c>
      <c r="BK465" s="541">
        <f>COUNTIFS('Faturamento NNE'!$E$2:$E$707,'Infos Relatório'!$B$406,'Faturamento NNE'!$F$2:$F$707,'Infos Relatório'!$B465,'Faturamento NNE'!$AA$2:$AA$707,'Infos Relatório'!BK$1)</f>
        <v>0</v>
      </c>
      <c r="BL465" s="542">
        <f>SUMIFS('Faturamento NNE'!$H$2:$H$707,'Faturamento NNE'!$E$2:$E$707,'Infos Relatório'!$B$406,'Faturamento NNE'!$F$2:$F$707,'Infos Relatório'!$B465,'Faturamento NNE'!$AA$2:$AA$707,'Infos Relatório'!BK$1)</f>
        <v>0</v>
      </c>
      <c r="BM465" s="542">
        <f>SUMIFS('Faturamento NNE'!$K$2:$K$707,'Faturamento NNE'!$E$2:$E$707,'Infos Relatório'!$B$406,'Faturamento NNE'!$F$2:$F$707,'Infos Relatório'!$B465,'Faturamento NNE'!$AA$2:$AA$707,'Infos Relatório'!BK$1)</f>
        <v>0</v>
      </c>
      <c r="BN465" s="546">
        <f>SUMIFS('Faturamento NNE'!$P$2:$P$707,'Faturamento NNE'!$E$2:$E$707,'Infos Relatório'!$B$406,'Faturamento NNE'!$F$2:$F$707,'Infos Relatório'!$B465,'Faturamento NNE'!$AA$2:$AA$707,'Infos Relatório'!BK$1,'Faturamento NNE'!$U$2:$U$707,"Sim")+SUMIFS('Faturamento NNE'!$Q$2:$Q$707,'Faturamento NNE'!$E$2:$E$707,'Infos Relatório'!$B$406,'Faturamento NNE'!$F$2:$F$707,'Infos Relatório'!$B465,'Faturamento NNE'!$AA$2:$AA$707,'Infos Relatório'!BK$1,'Faturamento NNE'!$U$2:$U$707,"Sim")</f>
        <v>0</v>
      </c>
      <c r="BO465" s="227" t="e">
        <f t="shared" si="154"/>
        <v>#DIV/0!</v>
      </c>
      <c r="BP465" s="545">
        <f>SUMIFS('Faturamento NNE'!$I$2:$I$707,'Faturamento NNE'!$E$2:$E$707,'Infos Relatório'!$B$406,'Faturamento NNE'!$F$2:$F$707,'Infos Relatório'!$B465,'Faturamento NNE'!$AA$2:$AA$707,'Infos Relatório'!BK$1)</f>
        <v>0</v>
      </c>
      <c r="BQ465" s="541">
        <f>COUNTIFS('Faturamento NNE'!$E$2:$E$707,'Infos Relatório'!$B$406,'Faturamento NNE'!$F$2:$F$707,'Infos Relatório'!$B465,'Faturamento NNE'!$AA$2:$AA$707,'Infos Relatório'!BQ$1)</f>
        <v>0</v>
      </c>
      <c r="BR465" s="542">
        <f>SUMIFS('Faturamento NNE'!$H$2:$H$707,'Faturamento NNE'!$E$2:$E$707,'Infos Relatório'!$B$406,'Faturamento NNE'!$F$2:$F$707,'Infos Relatório'!$B465,'Faturamento NNE'!$AA$2:$AA$707,'Infos Relatório'!BQ$1)</f>
        <v>0</v>
      </c>
      <c r="BS465" s="542">
        <f>SUMIFS('Faturamento NNE'!$K$2:$K$707,'Faturamento NNE'!$E$2:$E$707,'Infos Relatório'!$B$406,'Faturamento NNE'!$F$2:$F$707,'Infos Relatório'!$B465,'Faturamento NNE'!$AA$2:$AA$707,'Infos Relatório'!BQ$1)</f>
        <v>0</v>
      </c>
      <c r="BT465" s="546">
        <f>SUMIFS('Faturamento NNE'!$P$2:$P$707,'Faturamento NNE'!$E$2:$E$707,'Infos Relatório'!$B$406,'Faturamento NNE'!$F$2:$F$707,'Infos Relatório'!$B465,'Faturamento NNE'!$AA$2:$AA$707,'Infos Relatório'!BQ$1,'Faturamento NNE'!$U$2:$U$707,"Sim")+SUMIFS('Faturamento NNE'!$Q$2:$Q$707,'Faturamento NNE'!$E$2:$E$707,'Infos Relatório'!$B$406,'Faturamento NNE'!$F$2:$F$707,'Infos Relatório'!$B465,'Faturamento NNE'!$AA$2:$AA$707,'Infos Relatório'!BQ$1,'Faturamento NNE'!$U$2:$U$707,"Sim")</f>
        <v>0</v>
      </c>
      <c r="BU465" s="227" t="e">
        <f t="shared" si="155"/>
        <v>#DIV/0!</v>
      </c>
      <c r="BV465" s="545">
        <f>SUMIFS('Faturamento NNE'!$I$2:$I$707,'Faturamento NNE'!$E$2:$E$707,'Infos Relatório'!$B$406,'Faturamento NNE'!$F$2:$F$707,'Infos Relatório'!$B465,'Faturamento NNE'!$AA$2:$AA$707,'Infos Relatório'!BQ$1)</f>
        <v>0</v>
      </c>
    </row>
    <row r="466" spans="2:74">
      <c r="B466" s="217" t="s">
        <v>189</v>
      </c>
      <c r="C466" s="541">
        <f>COUNTIFS('Faturamento NNE'!$E$2:$E$707,'Infos Relatório'!$B$406,'Faturamento NNE'!$F$2:$F$707,'Infos Relatório'!$B466,'Faturamento NNE'!$AA$2:$AA$707,'Infos Relatório'!C$1)</f>
        <v>0</v>
      </c>
      <c r="D466" s="542">
        <f>SUMIFS('Faturamento NNE'!$H$2:$H$707,'Faturamento NNE'!$E$2:$E$707,'Infos Relatório'!$B$406,'Faturamento NNE'!$F$2:$F$707,'Infos Relatório'!$B466,'Faturamento NNE'!$AA$2:$AA$707,'Infos Relatório'!C$1)</f>
        <v>0</v>
      </c>
      <c r="E466" s="543">
        <f>SUMIFS('Faturamento NNE'!$K$2:$K$707,'Faturamento NNE'!$E$2:$E$707,'Infos Relatório'!$B$406,'Faturamento NNE'!$F$2:$F$707,'Infos Relatório'!$B466,'Faturamento NNE'!$AA$2:$AA$707,'Infos Relatório'!C$1)</f>
        <v>0</v>
      </c>
      <c r="F466" s="544">
        <f>SUMIFS('Faturamento NNE'!$P$2:$P$707,'Faturamento NNE'!$E$2:$E$707,'Infos Relatório'!$B$406,'Faturamento NNE'!$F$2:$F$707,'Infos Relatório'!$B466,'Faturamento NNE'!$AA$2:$AA$707,'Infos Relatório'!C$1,'Faturamento NNE'!$U$2:$U$707,"Sim")+SUMIFS('Faturamento NNE'!$Q$2:$Q$707,'Faturamento NNE'!$E$2:$E$707,'Infos Relatório'!$B$406,'Faturamento NNE'!$F$2:$F$707,'Infos Relatório'!$B466,'Faturamento NNE'!$AA$2:$AA$707,'Infos Relatório'!C$1,'Faturamento NNE'!$U$2:$U$707,"Sim")</f>
        <v>0</v>
      </c>
      <c r="G466" s="283" t="e">
        <f t="shared" si="144"/>
        <v>#DIV/0!</v>
      </c>
      <c r="H466" s="545">
        <f>SUMIFS('Faturamento NNE'!$I$2:$I$707,'Faturamento NNE'!$E$2:$E$707,'Infos Relatório'!$B$406,'Faturamento NNE'!$F$2:$F$707,'Infos Relatório'!$B466,'Faturamento NNE'!$AA$2:$AA$707,'Infos Relatório'!C$1)</f>
        <v>0</v>
      </c>
      <c r="I466" s="541">
        <f>COUNTIFS('Faturamento NNE'!$E$2:$E$707,'Infos Relatório'!$B$406,'Faturamento NNE'!$F$2:$F$707,'Infos Relatório'!$B466,'Faturamento NNE'!$AA$2:$AA$707,'Infos Relatório'!I$1)</f>
        <v>0</v>
      </c>
      <c r="J466" s="542">
        <f>SUMIFS('Faturamento NNE'!$H$2:$H$707,'Faturamento NNE'!$E$2:$E$707,'Infos Relatório'!$B$406,'Faturamento NNE'!$F$2:$F$707,'Infos Relatório'!$B466,'Faturamento NNE'!$AA$2:$AA$707,'Infos Relatório'!I$1)</f>
        <v>0</v>
      </c>
      <c r="K466" s="543">
        <f>SUMIFS('Faturamento NNE'!$K$2:$K$707,'Faturamento NNE'!$E$2:$E$707,'Infos Relatório'!$B$406,'Faturamento NNE'!$F$2:$F$707,'Infos Relatório'!$B466,'Faturamento NNE'!$AA$2:$AA$707,'Infos Relatório'!I$1)</f>
        <v>0</v>
      </c>
      <c r="L466" s="544">
        <f>SUMIFS('Faturamento NNE'!$P$2:$P$707,'Faturamento NNE'!$E$2:$E$707,'Infos Relatório'!$B$406,'Faturamento NNE'!$F$2:$F$707,'Infos Relatório'!$B466,'Faturamento NNE'!$AA$2:$AA$707,'Infos Relatório'!I$1,'Faturamento NNE'!$U$2:$U$707,"Sim")+SUMIFS('Faturamento NNE'!$Q$2:$Q$707,'Faturamento NNE'!$E$2:$E$707,'Infos Relatório'!$B$406,'Faturamento NNE'!$F$2:$F$707,'Infos Relatório'!$B466,'Faturamento NNE'!$AA$2:$AA$707,'Infos Relatório'!I$1,'Faturamento NNE'!$U$2:$U$707,"Sim")</f>
        <v>0</v>
      </c>
      <c r="M466" s="283" t="e">
        <f t="shared" si="145"/>
        <v>#DIV/0!</v>
      </c>
      <c r="N466" s="545">
        <f>SUMIFS('Faturamento NNE'!$I$2:$I$707,'Faturamento NNE'!$E$2:$E$707,'Infos Relatório'!$B$406,'Faturamento NNE'!$F$2:$F$707,'Infos Relatório'!$B466,'Faturamento NNE'!$AA$2:$AA$707,'Infos Relatório'!I$1)</f>
        <v>0</v>
      </c>
      <c r="O466" s="541">
        <f>COUNTIFS('Faturamento NNE'!$E$2:$E$707,'Infos Relatório'!$B$406,'Faturamento NNE'!$F$2:$F$707,'Infos Relatório'!$B466,'Faturamento NNE'!$AA$2:$AA$707,'Infos Relatório'!O$1)</f>
        <v>0</v>
      </c>
      <c r="P466" s="542">
        <f>SUMIFS('Faturamento NNE'!$H$2:$H$707,'Faturamento NNE'!$E$2:$E$707,'Infos Relatório'!$B$406,'Faturamento NNE'!$F$2:$F$707,'Infos Relatório'!$B466,'Faturamento NNE'!$AA$2:$AA$707,'Infos Relatório'!O$1)</f>
        <v>0</v>
      </c>
      <c r="Q466" s="542">
        <f>SUMIFS('Faturamento NNE'!$K$2:$K$707,'Faturamento NNE'!$E$2:$E$707,'Infos Relatório'!$B$406,'Faturamento NNE'!$F$2:$F$707,'Infos Relatório'!$B466,'Faturamento NNE'!$AA$2:$AA$707,'Infos Relatório'!O$1)</f>
        <v>0</v>
      </c>
      <c r="R466" s="546">
        <f>SUMIFS('Faturamento NNE'!$P$2:$P$707,'Faturamento NNE'!$E$2:$E$707,'Infos Relatório'!$B$406,'Faturamento NNE'!$F$2:$F$707,'Infos Relatório'!$B466,'Faturamento NNE'!$AA$2:$AA$707,'Infos Relatório'!O$1,'Faturamento NNE'!$U$2:$U$707,"Sim")+SUMIFS('Faturamento NNE'!$Q$2:$Q$707,'Faturamento NNE'!$E$2:$E$707,'Infos Relatório'!$B$406,'Faturamento NNE'!$F$2:$F$707,'Infos Relatório'!$B466,'Faturamento NNE'!$AA$2:$AA$707,'Infos Relatório'!O$1,'Faturamento NNE'!$U$2:$U$707,"Sim")</f>
        <v>0</v>
      </c>
      <c r="S466" s="227" t="e">
        <f t="shared" si="146"/>
        <v>#DIV/0!</v>
      </c>
      <c r="T466" s="545">
        <f>SUMIFS('Faturamento NNE'!$I$2:$I$707,'Faturamento NNE'!$E$2:$E$707,'Infos Relatório'!$B$406,'Faturamento NNE'!$F$2:$F$707,'Infos Relatório'!$B466,'Faturamento NNE'!$AA$2:$AA$707,'Infos Relatório'!O$1)</f>
        <v>0</v>
      </c>
      <c r="U466" s="541">
        <f>COUNTIFS('Faturamento NNE'!$E$2:$E$707,'Infos Relatório'!$B$406,'Faturamento NNE'!$F$2:$F$707,'Infos Relatório'!$B466,'Faturamento NNE'!$AA$2:$AA$707,'Infos Relatório'!U$1)</f>
        <v>0</v>
      </c>
      <c r="V466" s="542">
        <f>SUMIFS('Faturamento NNE'!$H$2:$H$707,'Faturamento NNE'!$E$2:$E$707,'Infos Relatório'!$B$406,'Faturamento NNE'!$F$2:$F$707,'Infos Relatório'!$B466,'Faturamento NNE'!$AA$2:$AA$707,'Infos Relatório'!U$1)</f>
        <v>0</v>
      </c>
      <c r="W466" s="542">
        <f>SUMIFS('Faturamento NNE'!$K$2:$K$707,'Faturamento NNE'!$E$2:$E$707,'Infos Relatório'!$B$406,'Faturamento NNE'!$F$2:$F$707,'Infos Relatório'!$B466,'Faturamento NNE'!$AA$2:$AA$707,'Infos Relatório'!U$1)</f>
        <v>0</v>
      </c>
      <c r="X466" s="546">
        <f>SUMIFS('Faturamento NNE'!$P$2:$P$707,'Faturamento NNE'!$E$2:$E$707,'Infos Relatório'!$B$406,'Faturamento NNE'!$F$2:$F$707,'Infos Relatório'!$B466,'Faturamento NNE'!$AA$2:$AA$707,'Infos Relatório'!U$1,'Faturamento NNE'!$U$2:$U$707,"Sim")+SUMIFS('Faturamento NNE'!$Q$2:$Q$707,'Faturamento NNE'!$E$2:$E$707,'Infos Relatório'!$B$406,'Faturamento NNE'!$F$2:$F$707,'Infos Relatório'!$B466,'Faturamento NNE'!$AA$2:$AA$707,'Infos Relatório'!U$1,'Faturamento NNE'!$U$2:$U$707,"Sim")</f>
        <v>0</v>
      </c>
      <c r="Y466" s="227" t="e">
        <f t="shared" si="147"/>
        <v>#DIV/0!</v>
      </c>
      <c r="Z466" s="545">
        <f>SUMIFS('Faturamento NNE'!$I$2:$I$707,'Faturamento NNE'!$E$2:$E$707,'Infos Relatório'!$B$406,'Faturamento NNE'!$F$2:$F$707,'Infos Relatório'!$B466,'Faturamento NNE'!$AA$2:$AA$707,'Infos Relatório'!U$1)</f>
        <v>0</v>
      </c>
      <c r="AA466" s="541">
        <f>COUNTIFS('Faturamento NNE'!$E$2:$E$707,'Infos Relatório'!$B$406,'Faturamento NNE'!$F$2:$F$707,'Infos Relatório'!$B466,'Faturamento NNE'!$AA$2:$AA$707,'Infos Relatório'!AA$1)</f>
        <v>0</v>
      </c>
      <c r="AB466" s="542">
        <f>SUMIFS('Faturamento NNE'!$H$2:$H$707,'Faturamento NNE'!$E$2:$E$707,'Infos Relatório'!$B$406,'Faturamento NNE'!$F$2:$F$707,'Infos Relatório'!$B466,'Faturamento NNE'!$AA$2:$AA$707,'Infos Relatório'!AA$1)</f>
        <v>0</v>
      </c>
      <c r="AC466" s="542">
        <f>SUMIFS('Faturamento NNE'!$K$2:$K$707,'Faturamento NNE'!$E$2:$E$707,'Infos Relatório'!$B$406,'Faturamento NNE'!$F$2:$F$707,'Infos Relatório'!$B466,'Faturamento NNE'!$AA$2:$AA$707,'Infos Relatório'!AA$1)</f>
        <v>0</v>
      </c>
      <c r="AD466" s="546">
        <f>SUMIFS('Faturamento NNE'!$P$2:$P$707,'Faturamento NNE'!$E$2:$E$707,'Infos Relatório'!$B$406,'Faturamento NNE'!$F$2:$F$707,'Infos Relatório'!$B466,'Faturamento NNE'!$AA$2:$AA$707,'Infos Relatório'!AA$1,'Faturamento NNE'!$U$2:$U$707,"Sim")+SUMIFS('Faturamento NNE'!$Q$2:$Q$707,'Faturamento NNE'!$E$2:$E$707,'Infos Relatório'!$B$406,'Faturamento NNE'!$F$2:$F$707,'Infos Relatório'!$B466,'Faturamento NNE'!$AA$2:$AA$707,'Infos Relatório'!AA$1,'Faturamento NNE'!$U$2:$U$707,"Sim")</f>
        <v>0</v>
      </c>
      <c r="AE466" s="227" t="e">
        <f t="shared" si="148"/>
        <v>#DIV/0!</v>
      </c>
      <c r="AF466" s="545">
        <f>SUMIFS('Faturamento NNE'!$I$2:$I$707,'Faturamento NNE'!$E$2:$E$707,'Infos Relatório'!$B$406,'Faturamento NNE'!$F$2:$F$707,'Infos Relatório'!$B466,'Faturamento NNE'!$AA$2:$AA$707,'Infos Relatório'!AA$1)</f>
        <v>0</v>
      </c>
      <c r="AG466" s="541">
        <f>COUNTIFS('Faturamento NNE'!$E$2:$E$707,'Infos Relatório'!$B$406,'Faturamento NNE'!$F$2:$F$707,'Infos Relatório'!$B466,'Faturamento NNE'!$AA$2:$AA$707,'Infos Relatório'!AG$1)</f>
        <v>0</v>
      </c>
      <c r="AH466" s="542">
        <f>SUMIFS('Faturamento NNE'!$H$2:$H$707,'Faturamento NNE'!$E$2:$E$707,'Infos Relatório'!$B$406,'Faturamento NNE'!$F$2:$F$707,'Infos Relatório'!$B466,'Faturamento NNE'!$AA$2:$AA$707,'Infos Relatório'!AG$1)</f>
        <v>0</v>
      </c>
      <c r="AI466" s="542">
        <f>SUMIFS('Faturamento NNE'!$K$2:$K$707,'Faturamento NNE'!$E$2:$E$707,'Infos Relatório'!$B$406,'Faturamento NNE'!$F$2:$F$707,'Infos Relatório'!$B466,'Faturamento NNE'!$AA$2:$AA$707,'Infos Relatório'!AG$1)</f>
        <v>0</v>
      </c>
      <c r="AJ466" s="546">
        <f>SUMIFS('Faturamento NNE'!$P$2:$P$707,'Faturamento NNE'!$E$2:$E$707,'Infos Relatório'!$B$406,'Faturamento NNE'!$F$2:$F$707,'Infos Relatório'!$B466,'Faturamento NNE'!$AA$2:$AA$707,'Infos Relatório'!AG$1,'Faturamento NNE'!$U$2:$U$707,"Sim")+SUMIFS('Faturamento NNE'!$Q$2:$Q$707,'Faturamento NNE'!$E$2:$E$707,'Infos Relatório'!$B$406,'Faturamento NNE'!$F$2:$F$707,'Infos Relatório'!$B466,'Faturamento NNE'!$AA$2:$AA$707,'Infos Relatório'!AG$1,'Faturamento NNE'!$U$2:$U$707,"Sim")</f>
        <v>0</v>
      </c>
      <c r="AK466" s="227" t="e">
        <f t="shared" si="149"/>
        <v>#DIV/0!</v>
      </c>
      <c r="AL466" s="545">
        <f>SUMIFS('Faturamento NNE'!$I$2:$I$707,'Faturamento NNE'!$E$2:$E$707,'Infos Relatório'!$B$406,'Faturamento NNE'!$F$2:$F$707,'Infos Relatório'!$B466,'Faturamento NNE'!$AA$2:$AA$707,'Infos Relatório'!AG$1)</f>
        <v>0</v>
      </c>
      <c r="AM466" s="541">
        <f>COUNTIFS('Faturamento NNE'!$E$2:$E$707,'Infos Relatório'!$B$406,'Faturamento NNE'!$F$2:$F$707,'Infos Relatório'!$B466,'Faturamento NNE'!$AA$2:$AA$707,'Infos Relatório'!AM$1)</f>
        <v>0</v>
      </c>
      <c r="AN466" s="542">
        <f>SUMIFS('Faturamento NNE'!$H$2:$H$707,'Faturamento NNE'!$E$2:$E$707,'Infos Relatório'!$B$406,'Faturamento NNE'!$F$2:$F$707,'Infos Relatório'!$B466,'Faturamento NNE'!$AA$2:$AA$707,'Infos Relatório'!AM$1)</f>
        <v>0</v>
      </c>
      <c r="AO466" s="542">
        <f>SUMIFS('Faturamento NNE'!$K$2:$K$707,'Faturamento NNE'!$E$2:$E$707,'Infos Relatório'!$B$406,'Faturamento NNE'!$F$2:$F$707,'Infos Relatório'!$B466,'Faturamento NNE'!$AA$2:$AA$707,'Infos Relatório'!AM$1)</f>
        <v>0</v>
      </c>
      <c r="AP466" s="546">
        <f>SUMIFS('Faturamento NNE'!$P$2:$P$707,'Faturamento NNE'!$E$2:$E$707,'Infos Relatório'!$B$406,'Faturamento NNE'!$F$2:$F$707,'Infos Relatório'!$B466,'Faturamento NNE'!$AA$2:$AA$707,'Infos Relatório'!AM$1,'Faturamento NNE'!$U$2:$U$707,"Sim")+SUMIFS('Faturamento NNE'!$Q$2:$Q$707,'Faturamento NNE'!$E$2:$E$707,'Infos Relatório'!$B$406,'Faturamento NNE'!$F$2:$F$707,'Infos Relatório'!$B466,'Faturamento NNE'!$AA$2:$AA$707,'Infos Relatório'!AM$1,'Faturamento NNE'!$U$2:$U$707,"Sim")</f>
        <v>0</v>
      </c>
      <c r="AQ466" s="227" t="e">
        <f t="shared" si="150"/>
        <v>#DIV/0!</v>
      </c>
      <c r="AR466" s="545">
        <f>SUMIFS('Faturamento NNE'!$I$2:$I$707,'Faturamento NNE'!$E$2:$E$707,'Infos Relatório'!$B$406,'Faturamento NNE'!$F$2:$F$707,'Infos Relatório'!$B466,'Faturamento NNE'!$AA$2:$AA$707,'Infos Relatório'!AM$1)</f>
        <v>0</v>
      </c>
      <c r="AS466" s="541">
        <f>COUNTIFS('Faturamento NNE'!$E$2:$E$707,'Infos Relatório'!$B$406,'Faturamento NNE'!$F$2:$F$707,'Infos Relatório'!$B466,'Faturamento NNE'!$AA$2:$AA$707,'Infos Relatório'!AS$1)</f>
        <v>0</v>
      </c>
      <c r="AT466" s="542">
        <f>SUMIFS('Faturamento NNE'!$H$2:$H$707,'Faturamento NNE'!$E$2:$E$707,'Infos Relatório'!$B$406,'Faturamento NNE'!$F$2:$F$707,'Infos Relatório'!$B466,'Faturamento NNE'!$AA$2:$AA$707,'Infos Relatório'!AS$1)</f>
        <v>0</v>
      </c>
      <c r="AU466" s="542">
        <f>SUMIFS('Faturamento NNE'!$K$2:$K$707,'Faturamento NNE'!$E$2:$E$707,'Infos Relatório'!$B$406,'Faturamento NNE'!$F$2:$F$707,'Infos Relatório'!$B466,'Faturamento NNE'!$AA$2:$AA$707,'Infos Relatório'!AS$1)</f>
        <v>0</v>
      </c>
      <c r="AV466" s="546">
        <f>SUMIFS('Faturamento NNE'!$P$2:$P$707,'Faturamento NNE'!$E$2:$E$707,'Infos Relatório'!$B$406,'Faturamento NNE'!$F$2:$F$707,'Infos Relatório'!$B466,'Faturamento NNE'!$AA$2:$AA$707,'Infos Relatório'!AS$1,'Faturamento NNE'!$U$2:$U$707,"Sim")+SUMIFS('Faturamento NNE'!$Q$2:$Q$707,'Faturamento NNE'!$E$2:$E$707,'Infos Relatório'!$B$406,'Faturamento NNE'!$F$2:$F$707,'Infos Relatório'!$B466,'Faturamento NNE'!$AA$2:$AA$707,'Infos Relatório'!AS$1,'Faturamento NNE'!$U$2:$U$707,"Sim")</f>
        <v>0</v>
      </c>
      <c r="AW466" s="227" t="e">
        <f t="shared" si="151"/>
        <v>#DIV/0!</v>
      </c>
      <c r="AX466" s="545">
        <f>SUMIFS('Faturamento NNE'!$I$2:$I$707,'Faturamento NNE'!$E$2:$E$707,'Infos Relatório'!$B$406,'Faturamento NNE'!$F$2:$F$707,'Infos Relatório'!$B466,'Faturamento NNE'!$AA$2:$AA$707,'Infos Relatório'!AS$1)</f>
        <v>0</v>
      </c>
      <c r="AY466" s="541">
        <f>COUNTIFS('Faturamento NNE'!$E$2:$E$707,'Infos Relatório'!$B$406,'Faturamento NNE'!$F$2:$F$707,'Infos Relatório'!$B466,'Faturamento NNE'!$AA$2:$AA$707,'Infos Relatório'!AY$1)</f>
        <v>0</v>
      </c>
      <c r="AZ466" s="542">
        <f>SUMIFS('Faturamento NNE'!$H$2:$H$707,'Faturamento NNE'!$E$2:$E$707,'Infos Relatório'!$B$406,'Faturamento NNE'!$F$2:$F$707,'Infos Relatório'!$B466,'Faturamento NNE'!$AA$2:$AA$707,'Infos Relatório'!AY$1)</f>
        <v>0</v>
      </c>
      <c r="BA466" s="542">
        <f>SUMIFS('Faturamento NNE'!$K$2:$K$707,'Faturamento NNE'!$E$2:$E$707,'Infos Relatório'!$B$406,'Faturamento NNE'!$F$2:$F$707,'Infos Relatório'!$B466,'Faturamento NNE'!$AA$2:$AA$707,'Infos Relatório'!AY$1)</f>
        <v>0</v>
      </c>
      <c r="BB466" s="546">
        <f>SUMIFS('Faturamento NNE'!$P$2:$P$707,'Faturamento NNE'!$E$2:$E$707,'Infos Relatório'!$B$406,'Faturamento NNE'!$F$2:$F$707,'Infos Relatório'!$B466,'Faturamento NNE'!$AA$2:$AA$707,'Infos Relatório'!AY$1,'Faturamento NNE'!$U$2:$U$707,"Sim")+SUMIFS('Faturamento NNE'!$Q$2:$Q$707,'Faturamento NNE'!$E$2:$E$707,'Infos Relatório'!$B$406,'Faturamento NNE'!$F$2:$F$707,'Infos Relatório'!$B466,'Faturamento NNE'!$AA$2:$AA$707,'Infos Relatório'!AY$1,'Faturamento NNE'!$U$2:$U$707,"Sim")</f>
        <v>0</v>
      </c>
      <c r="BC466" s="227" t="e">
        <f t="shared" si="152"/>
        <v>#DIV/0!</v>
      </c>
      <c r="BD466" s="545">
        <f>SUMIFS('Faturamento NNE'!$I$2:$I$707,'Faturamento NNE'!$E$2:$E$707,'Infos Relatório'!$B$406,'Faturamento NNE'!$F$2:$F$707,'Infos Relatório'!$B466,'Faturamento NNE'!$AA$2:$AA$707,'Infos Relatório'!AY$1)</f>
        <v>0</v>
      </c>
      <c r="BE466" s="541">
        <f>COUNTIFS('Faturamento NNE'!$E$2:$E$707,'Infos Relatório'!$B$406,'Faturamento NNE'!$F$2:$F$707,'Infos Relatório'!$B466,'Faturamento NNE'!$AA$2:$AA$707,'Infos Relatório'!BE$1)</f>
        <v>0</v>
      </c>
      <c r="BF466" s="542">
        <f>SUMIFS('Faturamento NNE'!$H$2:$H$707,'Faturamento NNE'!$E$2:$E$707,'Infos Relatório'!$B$406,'Faturamento NNE'!$F$2:$F$707,'Infos Relatório'!$B466,'Faturamento NNE'!$AA$2:$AA$707,'Infos Relatório'!BE$1)</f>
        <v>0</v>
      </c>
      <c r="BG466" s="542">
        <f>SUMIFS('Faturamento NNE'!$K$2:$K$707,'Faturamento NNE'!$E$2:$E$707,'Infos Relatório'!$B$406,'Faturamento NNE'!$F$2:$F$707,'Infos Relatório'!$B466,'Faturamento NNE'!$AA$2:$AA$707,'Infos Relatório'!BE$1)</f>
        <v>0</v>
      </c>
      <c r="BH466" s="546">
        <f>SUMIFS('Faturamento NNE'!$P$2:$P$707,'Faturamento NNE'!$E$2:$E$707,'Infos Relatório'!$B$406,'Faturamento NNE'!$F$2:$F$707,'Infos Relatório'!$B466,'Faturamento NNE'!$AA$2:$AA$707,'Infos Relatório'!BE$1,'Faturamento NNE'!$U$2:$U$707,"Sim")+SUMIFS('Faturamento NNE'!$Q$2:$Q$707,'Faturamento NNE'!$E$2:$E$707,'Infos Relatório'!$B$406,'Faturamento NNE'!$F$2:$F$707,'Infos Relatório'!$B466,'Faturamento NNE'!$AA$2:$AA$707,'Infos Relatório'!BE$1,'Faturamento NNE'!$U$2:$U$707,"Sim")</f>
        <v>0</v>
      </c>
      <c r="BI466" s="227" t="e">
        <f t="shared" si="153"/>
        <v>#DIV/0!</v>
      </c>
      <c r="BJ466" s="545">
        <f>SUMIFS('Faturamento NNE'!$I$2:$I$707,'Faturamento NNE'!$E$2:$E$707,'Infos Relatório'!$B$406,'Faturamento NNE'!$F$2:$F$707,'Infos Relatório'!$B466,'Faturamento NNE'!$AA$2:$AA$707,'Infos Relatório'!BE$1)</f>
        <v>0</v>
      </c>
      <c r="BK466" s="541">
        <f>COUNTIFS('Faturamento NNE'!$E$2:$E$707,'Infos Relatório'!$B$406,'Faturamento NNE'!$F$2:$F$707,'Infos Relatório'!$B466,'Faturamento NNE'!$AA$2:$AA$707,'Infos Relatório'!BK$1)</f>
        <v>0</v>
      </c>
      <c r="BL466" s="542">
        <f>SUMIFS('Faturamento NNE'!$H$2:$H$707,'Faturamento NNE'!$E$2:$E$707,'Infos Relatório'!$B$406,'Faturamento NNE'!$F$2:$F$707,'Infos Relatório'!$B466,'Faturamento NNE'!$AA$2:$AA$707,'Infos Relatório'!BK$1)</f>
        <v>0</v>
      </c>
      <c r="BM466" s="542">
        <f>SUMIFS('Faturamento NNE'!$K$2:$K$707,'Faturamento NNE'!$E$2:$E$707,'Infos Relatório'!$B$406,'Faturamento NNE'!$F$2:$F$707,'Infos Relatório'!$B466,'Faturamento NNE'!$AA$2:$AA$707,'Infos Relatório'!BK$1)</f>
        <v>0</v>
      </c>
      <c r="BN466" s="546">
        <f>SUMIFS('Faturamento NNE'!$P$2:$P$707,'Faturamento NNE'!$E$2:$E$707,'Infos Relatório'!$B$406,'Faturamento NNE'!$F$2:$F$707,'Infos Relatório'!$B466,'Faturamento NNE'!$AA$2:$AA$707,'Infos Relatório'!BK$1,'Faturamento NNE'!$U$2:$U$707,"Sim")+SUMIFS('Faturamento NNE'!$Q$2:$Q$707,'Faturamento NNE'!$E$2:$E$707,'Infos Relatório'!$B$406,'Faturamento NNE'!$F$2:$F$707,'Infos Relatório'!$B466,'Faturamento NNE'!$AA$2:$AA$707,'Infos Relatório'!BK$1,'Faturamento NNE'!$U$2:$U$707,"Sim")</f>
        <v>0</v>
      </c>
      <c r="BO466" s="227" t="e">
        <f t="shared" si="154"/>
        <v>#DIV/0!</v>
      </c>
      <c r="BP466" s="545">
        <f>SUMIFS('Faturamento NNE'!$I$2:$I$707,'Faturamento NNE'!$E$2:$E$707,'Infos Relatório'!$B$406,'Faturamento NNE'!$F$2:$F$707,'Infos Relatório'!$B466,'Faturamento NNE'!$AA$2:$AA$707,'Infos Relatório'!BK$1)</f>
        <v>0</v>
      </c>
      <c r="BQ466" s="541">
        <f>COUNTIFS('Faturamento NNE'!$E$2:$E$707,'Infos Relatório'!$B$406,'Faturamento NNE'!$F$2:$F$707,'Infos Relatório'!$B466,'Faturamento NNE'!$AA$2:$AA$707,'Infos Relatório'!BQ$1)</f>
        <v>0</v>
      </c>
      <c r="BR466" s="542">
        <f>SUMIFS('Faturamento NNE'!$H$2:$H$707,'Faturamento NNE'!$E$2:$E$707,'Infos Relatório'!$B$406,'Faturamento NNE'!$F$2:$F$707,'Infos Relatório'!$B466,'Faturamento NNE'!$AA$2:$AA$707,'Infos Relatório'!BQ$1)</f>
        <v>0</v>
      </c>
      <c r="BS466" s="542">
        <f>SUMIFS('Faturamento NNE'!$K$2:$K$707,'Faturamento NNE'!$E$2:$E$707,'Infos Relatório'!$B$406,'Faturamento NNE'!$F$2:$F$707,'Infos Relatório'!$B466,'Faturamento NNE'!$AA$2:$AA$707,'Infos Relatório'!BQ$1)</f>
        <v>0</v>
      </c>
      <c r="BT466" s="546">
        <f>SUMIFS('Faturamento NNE'!$P$2:$P$707,'Faturamento NNE'!$E$2:$E$707,'Infos Relatório'!$B$406,'Faturamento NNE'!$F$2:$F$707,'Infos Relatório'!$B466,'Faturamento NNE'!$AA$2:$AA$707,'Infos Relatório'!BQ$1,'Faturamento NNE'!$U$2:$U$707,"Sim")+SUMIFS('Faturamento NNE'!$Q$2:$Q$707,'Faturamento NNE'!$E$2:$E$707,'Infos Relatório'!$B$406,'Faturamento NNE'!$F$2:$F$707,'Infos Relatório'!$B466,'Faturamento NNE'!$AA$2:$AA$707,'Infos Relatório'!BQ$1,'Faturamento NNE'!$U$2:$U$707,"Sim")</f>
        <v>0</v>
      </c>
      <c r="BU466" s="227" t="e">
        <f t="shared" si="155"/>
        <v>#DIV/0!</v>
      </c>
      <c r="BV466" s="545">
        <f>SUMIFS('Faturamento NNE'!$I$2:$I$707,'Faturamento NNE'!$E$2:$E$707,'Infos Relatório'!$B$406,'Faturamento NNE'!$F$2:$F$707,'Infos Relatório'!$B466,'Faturamento NNE'!$AA$2:$AA$707,'Infos Relatório'!BQ$1)</f>
        <v>0</v>
      </c>
    </row>
    <row r="467" spans="2:74">
      <c r="B467" s="217" t="s">
        <v>190</v>
      </c>
      <c r="C467" s="541">
        <f>COUNTIFS('Faturamento NNE'!$E$2:$E$707,'Infos Relatório'!$B$406,'Faturamento NNE'!$F$2:$F$707,'Infos Relatório'!$B467,'Faturamento NNE'!$AA$2:$AA$707,'Infos Relatório'!C$1)</f>
        <v>0</v>
      </c>
      <c r="D467" s="542">
        <f>SUMIFS('Faturamento NNE'!$H$2:$H$707,'Faturamento NNE'!$E$2:$E$707,'Infos Relatório'!$B$406,'Faturamento NNE'!$F$2:$F$707,'Infos Relatório'!$B467,'Faturamento NNE'!$AA$2:$AA$707,'Infos Relatório'!C$1)</f>
        <v>0</v>
      </c>
      <c r="E467" s="543">
        <f>SUMIFS('Faturamento NNE'!$K$2:$K$707,'Faturamento NNE'!$E$2:$E$707,'Infos Relatório'!$B$406,'Faturamento NNE'!$F$2:$F$707,'Infos Relatório'!$B467,'Faturamento NNE'!$AA$2:$AA$707,'Infos Relatório'!C$1)</f>
        <v>0</v>
      </c>
      <c r="F467" s="544">
        <f>SUMIFS('Faturamento NNE'!$P$2:$P$707,'Faturamento NNE'!$E$2:$E$707,'Infos Relatório'!$B$406,'Faturamento NNE'!$F$2:$F$707,'Infos Relatório'!$B467,'Faturamento NNE'!$AA$2:$AA$707,'Infos Relatório'!C$1,'Faturamento NNE'!$U$2:$U$707,"Sim")+SUMIFS('Faturamento NNE'!$Q$2:$Q$707,'Faturamento NNE'!$E$2:$E$707,'Infos Relatório'!$B$406,'Faturamento NNE'!$F$2:$F$707,'Infos Relatório'!$B467,'Faturamento NNE'!$AA$2:$AA$707,'Infos Relatório'!C$1,'Faturamento NNE'!$U$2:$U$707,"Sim")</f>
        <v>0</v>
      </c>
      <c r="G467" s="283" t="e">
        <f t="shared" si="144"/>
        <v>#DIV/0!</v>
      </c>
      <c r="H467" s="545">
        <f>SUMIFS('Faturamento NNE'!$I$2:$I$707,'Faturamento NNE'!$E$2:$E$707,'Infos Relatório'!$B$406,'Faturamento NNE'!$F$2:$F$707,'Infos Relatório'!$B467,'Faturamento NNE'!$AA$2:$AA$707,'Infos Relatório'!C$1)</f>
        <v>0</v>
      </c>
      <c r="I467" s="541">
        <f>COUNTIFS('Faturamento NNE'!$E$2:$E$707,'Infos Relatório'!$B$406,'Faturamento NNE'!$F$2:$F$707,'Infos Relatório'!$B467,'Faturamento NNE'!$AA$2:$AA$707,'Infos Relatório'!I$1)</f>
        <v>0</v>
      </c>
      <c r="J467" s="542">
        <f>SUMIFS('Faturamento NNE'!$H$2:$H$707,'Faturamento NNE'!$E$2:$E$707,'Infos Relatório'!$B$406,'Faturamento NNE'!$F$2:$F$707,'Infos Relatório'!$B467,'Faturamento NNE'!$AA$2:$AA$707,'Infos Relatório'!I$1)</f>
        <v>0</v>
      </c>
      <c r="K467" s="543">
        <f>SUMIFS('Faturamento NNE'!$K$2:$K$707,'Faturamento NNE'!$E$2:$E$707,'Infos Relatório'!$B$406,'Faturamento NNE'!$F$2:$F$707,'Infos Relatório'!$B467,'Faturamento NNE'!$AA$2:$AA$707,'Infos Relatório'!I$1)</f>
        <v>0</v>
      </c>
      <c r="L467" s="544">
        <f>SUMIFS('Faturamento NNE'!$P$2:$P$707,'Faturamento NNE'!$E$2:$E$707,'Infos Relatório'!$B$406,'Faturamento NNE'!$F$2:$F$707,'Infos Relatório'!$B467,'Faturamento NNE'!$AA$2:$AA$707,'Infos Relatório'!I$1,'Faturamento NNE'!$U$2:$U$707,"Sim")+SUMIFS('Faturamento NNE'!$Q$2:$Q$707,'Faturamento NNE'!$E$2:$E$707,'Infos Relatório'!$B$406,'Faturamento NNE'!$F$2:$F$707,'Infos Relatório'!$B467,'Faturamento NNE'!$AA$2:$AA$707,'Infos Relatório'!I$1,'Faturamento NNE'!$U$2:$U$707,"Sim")</f>
        <v>0</v>
      </c>
      <c r="M467" s="283" t="e">
        <f t="shared" si="145"/>
        <v>#DIV/0!</v>
      </c>
      <c r="N467" s="545">
        <f>SUMIFS('Faturamento NNE'!$I$2:$I$707,'Faturamento NNE'!$E$2:$E$707,'Infos Relatório'!$B$406,'Faturamento NNE'!$F$2:$F$707,'Infos Relatório'!$B467,'Faturamento NNE'!$AA$2:$AA$707,'Infos Relatório'!I$1)</f>
        <v>0</v>
      </c>
      <c r="O467" s="541">
        <f>COUNTIFS('Faturamento NNE'!$E$2:$E$707,'Infos Relatório'!$B$406,'Faturamento NNE'!$F$2:$F$707,'Infos Relatório'!$B467,'Faturamento NNE'!$AA$2:$AA$707,'Infos Relatório'!O$1)</f>
        <v>0</v>
      </c>
      <c r="P467" s="542">
        <f>SUMIFS('Faturamento NNE'!$H$2:$H$707,'Faturamento NNE'!$E$2:$E$707,'Infos Relatório'!$B$406,'Faturamento NNE'!$F$2:$F$707,'Infos Relatório'!$B467,'Faturamento NNE'!$AA$2:$AA$707,'Infos Relatório'!O$1)</f>
        <v>0</v>
      </c>
      <c r="Q467" s="542">
        <f>SUMIFS('Faturamento NNE'!$K$2:$K$707,'Faturamento NNE'!$E$2:$E$707,'Infos Relatório'!$B$406,'Faturamento NNE'!$F$2:$F$707,'Infos Relatório'!$B467,'Faturamento NNE'!$AA$2:$AA$707,'Infos Relatório'!O$1)</f>
        <v>0</v>
      </c>
      <c r="R467" s="546">
        <f>SUMIFS('Faturamento NNE'!$P$2:$P$707,'Faturamento NNE'!$E$2:$E$707,'Infos Relatório'!$B$406,'Faturamento NNE'!$F$2:$F$707,'Infos Relatório'!$B467,'Faturamento NNE'!$AA$2:$AA$707,'Infos Relatório'!O$1,'Faturamento NNE'!$U$2:$U$707,"Sim")+SUMIFS('Faturamento NNE'!$Q$2:$Q$707,'Faturamento NNE'!$E$2:$E$707,'Infos Relatório'!$B$406,'Faturamento NNE'!$F$2:$F$707,'Infos Relatório'!$B467,'Faturamento NNE'!$AA$2:$AA$707,'Infos Relatório'!O$1,'Faturamento NNE'!$U$2:$U$707,"Sim")</f>
        <v>0</v>
      </c>
      <c r="S467" s="227" t="e">
        <f t="shared" si="146"/>
        <v>#DIV/0!</v>
      </c>
      <c r="T467" s="545">
        <f>SUMIFS('Faturamento NNE'!$I$2:$I$707,'Faturamento NNE'!$E$2:$E$707,'Infos Relatório'!$B$406,'Faturamento NNE'!$F$2:$F$707,'Infos Relatório'!$B467,'Faturamento NNE'!$AA$2:$AA$707,'Infos Relatório'!O$1)</f>
        <v>0</v>
      </c>
      <c r="U467" s="541">
        <f>COUNTIFS('Faturamento NNE'!$E$2:$E$707,'Infos Relatório'!$B$406,'Faturamento NNE'!$F$2:$F$707,'Infos Relatório'!$B467,'Faturamento NNE'!$AA$2:$AA$707,'Infos Relatório'!U$1)</f>
        <v>0</v>
      </c>
      <c r="V467" s="542">
        <f>SUMIFS('Faturamento NNE'!$H$2:$H$707,'Faturamento NNE'!$E$2:$E$707,'Infos Relatório'!$B$406,'Faturamento NNE'!$F$2:$F$707,'Infos Relatório'!$B467,'Faturamento NNE'!$AA$2:$AA$707,'Infos Relatório'!U$1)</f>
        <v>0</v>
      </c>
      <c r="W467" s="542">
        <f>SUMIFS('Faturamento NNE'!$K$2:$K$707,'Faturamento NNE'!$E$2:$E$707,'Infos Relatório'!$B$406,'Faturamento NNE'!$F$2:$F$707,'Infos Relatório'!$B467,'Faturamento NNE'!$AA$2:$AA$707,'Infos Relatório'!U$1)</f>
        <v>0</v>
      </c>
      <c r="X467" s="546">
        <f>SUMIFS('Faturamento NNE'!$P$2:$P$707,'Faturamento NNE'!$E$2:$E$707,'Infos Relatório'!$B$406,'Faturamento NNE'!$F$2:$F$707,'Infos Relatório'!$B467,'Faturamento NNE'!$AA$2:$AA$707,'Infos Relatório'!U$1,'Faturamento NNE'!$U$2:$U$707,"Sim")+SUMIFS('Faturamento NNE'!$Q$2:$Q$707,'Faturamento NNE'!$E$2:$E$707,'Infos Relatório'!$B$406,'Faturamento NNE'!$F$2:$F$707,'Infos Relatório'!$B467,'Faturamento NNE'!$AA$2:$AA$707,'Infos Relatório'!U$1,'Faturamento NNE'!$U$2:$U$707,"Sim")</f>
        <v>0</v>
      </c>
      <c r="Y467" s="227" t="e">
        <f t="shared" si="147"/>
        <v>#DIV/0!</v>
      </c>
      <c r="Z467" s="545">
        <f>SUMIFS('Faturamento NNE'!$I$2:$I$707,'Faturamento NNE'!$E$2:$E$707,'Infos Relatório'!$B$406,'Faturamento NNE'!$F$2:$F$707,'Infos Relatório'!$B467,'Faturamento NNE'!$AA$2:$AA$707,'Infos Relatório'!U$1)</f>
        <v>0</v>
      </c>
      <c r="AA467" s="541">
        <f>COUNTIFS('Faturamento NNE'!$E$2:$E$707,'Infos Relatório'!$B$406,'Faturamento NNE'!$F$2:$F$707,'Infos Relatório'!$B467,'Faturamento NNE'!$AA$2:$AA$707,'Infos Relatório'!AA$1)</f>
        <v>0</v>
      </c>
      <c r="AB467" s="542">
        <f>SUMIFS('Faturamento NNE'!$H$2:$H$707,'Faturamento NNE'!$E$2:$E$707,'Infos Relatório'!$B$406,'Faturamento NNE'!$F$2:$F$707,'Infos Relatório'!$B467,'Faturamento NNE'!$AA$2:$AA$707,'Infos Relatório'!AA$1)</f>
        <v>0</v>
      </c>
      <c r="AC467" s="542">
        <f>SUMIFS('Faturamento NNE'!$K$2:$K$707,'Faturamento NNE'!$E$2:$E$707,'Infos Relatório'!$B$406,'Faturamento NNE'!$F$2:$F$707,'Infos Relatório'!$B467,'Faturamento NNE'!$AA$2:$AA$707,'Infos Relatório'!AA$1)</f>
        <v>0</v>
      </c>
      <c r="AD467" s="546">
        <f>SUMIFS('Faturamento NNE'!$P$2:$P$707,'Faturamento NNE'!$E$2:$E$707,'Infos Relatório'!$B$406,'Faturamento NNE'!$F$2:$F$707,'Infos Relatório'!$B467,'Faturamento NNE'!$AA$2:$AA$707,'Infos Relatório'!AA$1,'Faturamento NNE'!$U$2:$U$707,"Sim")+SUMIFS('Faturamento NNE'!$Q$2:$Q$707,'Faturamento NNE'!$E$2:$E$707,'Infos Relatório'!$B$406,'Faturamento NNE'!$F$2:$F$707,'Infos Relatório'!$B467,'Faturamento NNE'!$AA$2:$AA$707,'Infos Relatório'!AA$1,'Faturamento NNE'!$U$2:$U$707,"Sim")</f>
        <v>0</v>
      </c>
      <c r="AE467" s="227" t="e">
        <f t="shared" si="148"/>
        <v>#DIV/0!</v>
      </c>
      <c r="AF467" s="545">
        <f>SUMIFS('Faturamento NNE'!$I$2:$I$707,'Faturamento NNE'!$E$2:$E$707,'Infos Relatório'!$B$406,'Faturamento NNE'!$F$2:$F$707,'Infos Relatório'!$B467,'Faturamento NNE'!$AA$2:$AA$707,'Infos Relatório'!AA$1)</f>
        <v>0</v>
      </c>
      <c r="AG467" s="541">
        <f>COUNTIFS('Faturamento NNE'!$E$2:$E$707,'Infos Relatório'!$B$406,'Faturamento NNE'!$F$2:$F$707,'Infos Relatório'!$B467,'Faturamento NNE'!$AA$2:$AA$707,'Infos Relatório'!AG$1)</f>
        <v>0</v>
      </c>
      <c r="AH467" s="542">
        <f>SUMIFS('Faturamento NNE'!$H$2:$H$707,'Faturamento NNE'!$E$2:$E$707,'Infos Relatório'!$B$406,'Faturamento NNE'!$F$2:$F$707,'Infos Relatório'!$B467,'Faturamento NNE'!$AA$2:$AA$707,'Infos Relatório'!AG$1)</f>
        <v>0</v>
      </c>
      <c r="AI467" s="542">
        <f>SUMIFS('Faturamento NNE'!$K$2:$K$707,'Faturamento NNE'!$E$2:$E$707,'Infos Relatório'!$B$406,'Faturamento NNE'!$F$2:$F$707,'Infos Relatório'!$B467,'Faturamento NNE'!$AA$2:$AA$707,'Infos Relatório'!AG$1)</f>
        <v>0</v>
      </c>
      <c r="AJ467" s="546">
        <f>SUMIFS('Faturamento NNE'!$P$2:$P$707,'Faturamento NNE'!$E$2:$E$707,'Infos Relatório'!$B$406,'Faturamento NNE'!$F$2:$F$707,'Infos Relatório'!$B467,'Faturamento NNE'!$AA$2:$AA$707,'Infos Relatório'!AG$1,'Faturamento NNE'!$U$2:$U$707,"Sim")+SUMIFS('Faturamento NNE'!$Q$2:$Q$707,'Faturamento NNE'!$E$2:$E$707,'Infos Relatório'!$B$406,'Faturamento NNE'!$F$2:$F$707,'Infos Relatório'!$B467,'Faturamento NNE'!$AA$2:$AA$707,'Infos Relatório'!AG$1,'Faturamento NNE'!$U$2:$U$707,"Sim")</f>
        <v>0</v>
      </c>
      <c r="AK467" s="227" t="e">
        <f t="shared" si="149"/>
        <v>#DIV/0!</v>
      </c>
      <c r="AL467" s="545">
        <f>SUMIFS('Faturamento NNE'!$I$2:$I$707,'Faturamento NNE'!$E$2:$E$707,'Infos Relatório'!$B$406,'Faturamento NNE'!$F$2:$F$707,'Infos Relatório'!$B467,'Faturamento NNE'!$AA$2:$AA$707,'Infos Relatório'!AG$1)</f>
        <v>0</v>
      </c>
      <c r="AM467" s="541">
        <f>COUNTIFS('Faturamento NNE'!$E$2:$E$707,'Infos Relatório'!$B$406,'Faturamento NNE'!$F$2:$F$707,'Infos Relatório'!$B467,'Faturamento NNE'!$AA$2:$AA$707,'Infos Relatório'!AM$1)</f>
        <v>0</v>
      </c>
      <c r="AN467" s="542">
        <f>SUMIFS('Faturamento NNE'!$H$2:$H$707,'Faturamento NNE'!$E$2:$E$707,'Infos Relatório'!$B$406,'Faturamento NNE'!$F$2:$F$707,'Infos Relatório'!$B467,'Faturamento NNE'!$AA$2:$AA$707,'Infos Relatório'!AM$1)</f>
        <v>0</v>
      </c>
      <c r="AO467" s="542">
        <f>SUMIFS('Faturamento NNE'!$K$2:$K$707,'Faturamento NNE'!$E$2:$E$707,'Infos Relatório'!$B$406,'Faturamento NNE'!$F$2:$F$707,'Infos Relatório'!$B467,'Faturamento NNE'!$AA$2:$AA$707,'Infos Relatório'!AM$1)</f>
        <v>0</v>
      </c>
      <c r="AP467" s="546">
        <f>SUMIFS('Faturamento NNE'!$P$2:$P$707,'Faturamento NNE'!$E$2:$E$707,'Infos Relatório'!$B$406,'Faturamento NNE'!$F$2:$F$707,'Infos Relatório'!$B467,'Faturamento NNE'!$AA$2:$AA$707,'Infos Relatório'!AM$1,'Faturamento NNE'!$U$2:$U$707,"Sim")+SUMIFS('Faturamento NNE'!$Q$2:$Q$707,'Faturamento NNE'!$E$2:$E$707,'Infos Relatório'!$B$406,'Faturamento NNE'!$F$2:$F$707,'Infos Relatório'!$B467,'Faturamento NNE'!$AA$2:$AA$707,'Infos Relatório'!AM$1,'Faturamento NNE'!$U$2:$U$707,"Sim")</f>
        <v>0</v>
      </c>
      <c r="AQ467" s="227" t="e">
        <f t="shared" si="150"/>
        <v>#DIV/0!</v>
      </c>
      <c r="AR467" s="545">
        <f>SUMIFS('Faturamento NNE'!$I$2:$I$707,'Faturamento NNE'!$E$2:$E$707,'Infos Relatório'!$B$406,'Faturamento NNE'!$F$2:$F$707,'Infos Relatório'!$B467,'Faturamento NNE'!$AA$2:$AA$707,'Infos Relatório'!AM$1)</f>
        <v>0</v>
      </c>
      <c r="AS467" s="541">
        <f>COUNTIFS('Faturamento NNE'!$E$2:$E$707,'Infos Relatório'!$B$406,'Faturamento NNE'!$F$2:$F$707,'Infos Relatório'!$B467,'Faturamento NNE'!$AA$2:$AA$707,'Infos Relatório'!AS$1)</f>
        <v>0</v>
      </c>
      <c r="AT467" s="542">
        <f>SUMIFS('Faturamento NNE'!$H$2:$H$707,'Faturamento NNE'!$E$2:$E$707,'Infos Relatório'!$B$406,'Faturamento NNE'!$F$2:$F$707,'Infos Relatório'!$B467,'Faturamento NNE'!$AA$2:$AA$707,'Infos Relatório'!AS$1)</f>
        <v>0</v>
      </c>
      <c r="AU467" s="542">
        <f>SUMIFS('Faturamento NNE'!$K$2:$K$707,'Faturamento NNE'!$E$2:$E$707,'Infos Relatório'!$B$406,'Faturamento NNE'!$F$2:$F$707,'Infos Relatório'!$B467,'Faturamento NNE'!$AA$2:$AA$707,'Infos Relatório'!AS$1)</f>
        <v>0</v>
      </c>
      <c r="AV467" s="546">
        <f>SUMIFS('Faturamento NNE'!$P$2:$P$707,'Faturamento NNE'!$E$2:$E$707,'Infos Relatório'!$B$406,'Faturamento NNE'!$F$2:$F$707,'Infos Relatório'!$B467,'Faturamento NNE'!$AA$2:$AA$707,'Infos Relatório'!AS$1,'Faturamento NNE'!$U$2:$U$707,"Sim")+SUMIFS('Faturamento NNE'!$Q$2:$Q$707,'Faturamento NNE'!$E$2:$E$707,'Infos Relatório'!$B$406,'Faturamento NNE'!$F$2:$F$707,'Infos Relatório'!$B467,'Faturamento NNE'!$AA$2:$AA$707,'Infos Relatório'!AS$1,'Faturamento NNE'!$U$2:$U$707,"Sim")</f>
        <v>0</v>
      </c>
      <c r="AW467" s="227" t="e">
        <f t="shared" si="151"/>
        <v>#DIV/0!</v>
      </c>
      <c r="AX467" s="545">
        <f>SUMIFS('Faturamento NNE'!$I$2:$I$707,'Faturamento NNE'!$E$2:$E$707,'Infos Relatório'!$B$406,'Faturamento NNE'!$F$2:$F$707,'Infos Relatório'!$B467,'Faturamento NNE'!$AA$2:$AA$707,'Infos Relatório'!AS$1)</f>
        <v>0</v>
      </c>
      <c r="AY467" s="541">
        <f>COUNTIFS('Faturamento NNE'!$E$2:$E$707,'Infos Relatório'!$B$406,'Faturamento NNE'!$F$2:$F$707,'Infos Relatório'!$B467,'Faturamento NNE'!$AA$2:$AA$707,'Infos Relatório'!AY$1)</f>
        <v>0</v>
      </c>
      <c r="AZ467" s="542">
        <f>SUMIFS('Faturamento NNE'!$H$2:$H$707,'Faturamento NNE'!$E$2:$E$707,'Infos Relatório'!$B$406,'Faturamento NNE'!$F$2:$F$707,'Infos Relatório'!$B467,'Faturamento NNE'!$AA$2:$AA$707,'Infos Relatório'!AY$1)</f>
        <v>0</v>
      </c>
      <c r="BA467" s="542">
        <f>SUMIFS('Faturamento NNE'!$K$2:$K$707,'Faturamento NNE'!$E$2:$E$707,'Infos Relatório'!$B$406,'Faturamento NNE'!$F$2:$F$707,'Infos Relatório'!$B467,'Faturamento NNE'!$AA$2:$AA$707,'Infos Relatório'!AY$1)</f>
        <v>0</v>
      </c>
      <c r="BB467" s="546">
        <f>SUMIFS('Faturamento NNE'!$P$2:$P$707,'Faturamento NNE'!$E$2:$E$707,'Infos Relatório'!$B$406,'Faturamento NNE'!$F$2:$F$707,'Infos Relatório'!$B467,'Faturamento NNE'!$AA$2:$AA$707,'Infos Relatório'!AY$1,'Faturamento NNE'!$U$2:$U$707,"Sim")+SUMIFS('Faturamento NNE'!$Q$2:$Q$707,'Faturamento NNE'!$E$2:$E$707,'Infos Relatório'!$B$406,'Faturamento NNE'!$F$2:$F$707,'Infos Relatório'!$B467,'Faturamento NNE'!$AA$2:$AA$707,'Infos Relatório'!AY$1,'Faturamento NNE'!$U$2:$U$707,"Sim")</f>
        <v>0</v>
      </c>
      <c r="BC467" s="227" t="e">
        <f t="shared" si="152"/>
        <v>#DIV/0!</v>
      </c>
      <c r="BD467" s="545">
        <f>SUMIFS('Faturamento NNE'!$I$2:$I$707,'Faturamento NNE'!$E$2:$E$707,'Infos Relatório'!$B$406,'Faturamento NNE'!$F$2:$F$707,'Infos Relatório'!$B467,'Faturamento NNE'!$AA$2:$AA$707,'Infos Relatório'!AY$1)</f>
        <v>0</v>
      </c>
      <c r="BE467" s="541">
        <f>COUNTIFS('Faturamento NNE'!$E$2:$E$707,'Infos Relatório'!$B$406,'Faturamento NNE'!$F$2:$F$707,'Infos Relatório'!$B467,'Faturamento NNE'!$AA$2:$AA$707,'Infos Relatório'!BE$1)</f>
        <v>0</v>
      </c>
      <c r="BF467" s="542">
        <f>SUMIFS('Faturamento NNE'!$H$2:$H$707,'Faturamento NNE'!$E$2:$E$707,'Infos Relatório'!$B$406,'Faturamento NNE'!$F$2:$F$707,'Infos Relatório'!$B467,'Faturamento NNE'!$AA$2:$AA$707,'Infos Relatório'!BE$1)</f>
        <v>0</v>
      </c>
      <c r="BG467" s="542">
        <f>SUMIFS('Faturamento NNE'!$K$2:$K$707,'Faturamento NNE'!$E$2:$E$707,'Infos Relatório'!$B$406,'Faturamento NNE'!$F$2:$F$707,'Infos Relatório'!$B467,'Faturamento NNE'!$AA$2:$AA$707,'Infos Relatório'!BE$1)</f>
        <v>0</v>
      </c>
      <c r="BH467" s="546">
        <f>SUMIFS('Faturamento NNE'!$P$2:$P$707,'Faturamento NNE'!$E$2:$E$707,'Infos Relatório'!$B$406,'Faturamento NNE'!$F$2:$F$707,'Infos Relatório'!$B467,'Faturamento NNE'!$AA$2:$AA$707,'Infos Relatório'!BE$1,'Faturamento NNE'!$U$2:$U$707,"Sim")+SUMIFS('Faturamento NNE'!$Q$2:$Q$707,'Faturamento NNE'!$E$2:$E$707,'Infos Relatório'!$B$406,'Faturamento NNE'!$F$2:$F$707,'Infos Relatório'!$B467,'Faturamento NNE'!$AA$2:$AA$707,'Infos Relatório'!BE$1,'Faturamento NNE'!$U$2:$U$707,"Sim")</f>
        <v>0</v>
      </c>
      <c r="BI467" s="227" t="e">
        <f t="shared" si="153"/>
        <v>#DIV/0!</v>
      </c>
      <c r="BJ467" s="545">
        <f>SUMIFS('Faturamento NNE'!$I$2:$I$707,'Faturamento NNE'!$E$2:$E$707,'Infos Relatório'!$B$406,'Faturamento NNE'!$F$2:$F$707,'Infos Relatório'!$B467,'Faturamento NNE'!$AA$2:$AA$707,'Infos Relatório'!BE$1)</f>
        <v>0</v>
      </c>
      <c r="BK467" s="541">
        <f>COUNTIFS('Faturamento NNE'!$E$2:$E$707,'Infos Relatório'!$B$406,'Faturamento NNE'!$F$2:$F$707,'Infos Relatório'!$B467,'Faturamento NNE'!$AA$2:$AA$707,'Infos Relatório'!BK$1)</f>
        <v>0</v>
      </c>
      <c r="BL467" s="542">
        <f>SUMIFS('Faturamento NNE'!$H$2:$H$707,'Faturamento NNE'!$E$2:$E$707,'Infos Relatório'!$B$406,'Faturamento NNE'!$F$2:$F$707,'Infos Relatório'!$B467,'Faturamento NNE'!$AA$2:$AA$707,'Infos Relatório'!BK$1)</f>
        <v>0</v>
      </c>
      <c r="BM467" s="542">
        <f>SUMIFS('Faturamento NNE'!$K$2:$K$707,'Faturamento NNE'!$E$2:$E$707,'Infos Relatório'!$B$406,'Faturamento NNE'!$F$2:$F$707,'Infos Relatório'!$B467,'Faturamento NNE'!$AA$2:$AA$707,'Infos Relatório'!BK$1)</f>
        <v>0</v>
      </c>
      <c r="BN467" s="546">
        <f>SUMIFS('Faturamento NNE'!$P$2:$P$707,'Faturamento NNE'!$E$2:$E$707,'Infos Relatório'!$B$406,'Faturamento NNE'!$F$2:$F$707,'Infos Relatório'!$B467,'Faturamento NNE'!$AA$2:$AA$707,'Infos Relatório'!BK$1,'Faturamento NNE'!$U$2:$U$707,"Sim")+SUMIFS('Faturamento NNE'!$Q$2:$Q$707,'Faturamento NNE'!$E$2:$E$707,'Infos Relatório'!$B$406,'Faturamento NNE'!$F$2:$F$707,'Infos Relatório'!$B467,'Faturamento NNE'!$AA$2:$AA$707,'Infos Relatório'!BK$1,'Faturamento NNE'!$U$2:$U$707,"Sim")</f>
        <v>0</v>
      </c>
      <c r="BO467" s="227" t="e">
        <f t="shared" si="154"/>
        <v>#DIV/0!</v>
      </c>
      <c r="BP467" s="545">
        <f>SUMIFS('Faturamento NNE'!$I$2:$I$707,'Faturamento NNE'!$E$2:$E$707,'Infos Relatório'!$B$406,'Faturamento NNE'!$F$2:$F$707,'Infos Relatório'!$B467,'Faturamento NNE'!$AA$2:$AA$707,'Infos Relatório'!BK$1)</f>
        <v>0</v>
      </c>
      <c r="BQ467" s="541">
        <f>COUNTIFS('Faturamento NNE'!$E$2:$E$707,'Infos Relatório'!$B$406,'Faturamento NNE'!$F$2:$F$707,'Infos Relatório'!$B467,'Faturamento NNE'!$AA$2:$AA$707,'Infos Relatório'!BQ$1)</f>
        <v>0</v>
      </c>
      <c r="BR467" s="542">
        <f>SUMIFS('Faturamento NNE'!$H$2:$H$707,'Faturamento NNE'!$E$2:$E$707,'Infos Relatório'!$B$406,'Faturamento NNE'!$F$2:$F$707,'Infos Relatório'!$B467,'Faturamento NNE'!$AA$2:$AA$707,'Infos Relatório'!BQ$1)</f>
        <v>0</v>
      </c>
      <c r="BS467" s="542">
        <f>SUMIFS('Faturamento NNE'!$K$2:$K$707,'Faturamento NNE'!$E$2:$E$707,'Infos Relatório'!$B$406,'Faturamento NNE'!$F$2:$F$707,'Infos Relatório'!$B467,'Faturamento NNE'!$AA$2:$AA$707,'Infos Relatório'!BQ$1)</f>
        <v>0</v>
      </c>
      <c r="BT467" s="546">
        <f>SUMIFS('Faturamento NNE'!$P$2:$P$707,'Faturamento NNE'!$E$2:$E$707,'Infos Relatório'!$B$406,'Faturamento NNE'!$F$2:$F$707,'Infos Relatório'!$B467,'Faturamento NNE'!$AA$2:$AA$707,'Infos Relatório'!BQ$1,'Faturamento NNE'!$U$2:$U$707,"Sim")+SUMIFS('Faturamento NNE'!$Q$2:$Q$707,'Faturamento NNE'!$E$2:$E$707,'Infos Relatório'!$B$406,'Faturamento NNE'!$F$2:$F$707,'Infos Relatório'!$B467,'Faturamento NNE'!$AA$2:$AA$707,'Infos Relatório'!BQ$1,'Faturamento NNE'!$U$2:$U$707,"Sim")</f>
        <v>0</v>
      </c>
      <c r="BU467" s="227" t="e">
        <f t="shared" si="155"/>
        <v>#DIV/0!</v>
      </c>
      <c r="BV467" s="545">
        <f>SUMIFS('Faturamento NNE'!$I$2:$I$707,'Faturamento NNE'!$E$2:$E$707,'Infos Relatório'!$B$406,'Faturamento NNE'!$F$2:$F$707,'Infos Relatório'!$B467,'Faturamento NNE'!$AA$2:$AA$707,'Infos Relatório'!BQ$1)</f>
        <v>0</v>
      </c>
    </row>
    <row r="468" spans="2:74">
      <c r="B468" s="217" t="s">
        <v>191</v>
      </c>
      <c r="C468" s="541">
        <f>COUNTIFS('Faturamento NNE'!$E$2:$E$707,'Infos Relatório'!$B$406,'Faturamento NNE'!$F$2:$F$707,'Infos Relatório'!$B468,'Faturamento NNE'!$AA$2:$AA$707,'Infos Relatório'!C$1)</f>
        <v>0</v>
      </c>
      <c r="D468" s="542">
        <f>SUMIFS('Faturamento NNE'!$H$2:$H$707,'Faturamento NNE'!$E$2:$E$707,'Infos Relatório'!$B$406,'Faturamento NNE'!$F$2:$F$707,'Infos Relatório'!$B468,'Faturamento NNE'!$AA$2:$AA$707,'Infos Relatório'!C$1)</f>
        <v>0</v>
      </c>
      <c r="E468" s="543">
        <f>SUMIFS('Faturamento NNE'!$K$2:$K$707,'Faturamento NNE'!$E$2:$E$707,'Infos Relatório'!$B$406,'Faturamento NNE'!$F$2:$F$707,'Infos Relatório'!$B468,'Faturamento NNE'!$AA$2:$AA$707,'Infos Relatório'!C$1)</f>
        <v>0</v>
      </c>
      <c r="F468" s="544">
        <f>SUMIFS('Faturamento NNE'!$P$2:$P$707,'Faturamento NNE'!$E$2:$E$707,'Infos Relatório'!$B$406,'Faturamento NNE'!$F$2:$F$707,'Infos Relatório'!$B468,'Faturamento NNE'!$AA$2:$AA$707,'Infos Relatório'!C$1,'Faturamento NNE'!$U$2:$U$707,"Sim")+SUMIFS('Faturamento NNE'!$Q$2:$Q$707,'Faturamento NNE'!$E$2:$E$707,'Infos Relatório'!$B$406,'Faturamento NNE'!$F$2:$F$707,'Infos Relatório'!$B468,'Faturamento NNE'!$AA$2:$AA$707,'Infos Relatório'!C$1,'Faturamento NNE'!$U$2:$U$707,"Sim")</f>
        <v>0</v>
      </c>
      <c r="G468" s="283" t="e">
        <f t="shared" si="144"/>
        <v>#DIV/0!</v>
      </c>
      <c r="H468" s="545">
        <f>SUMIFS('Faturamento NNE'!$I$2:$I$707,'Faturamento NNE'!$E$2:$E$707,'Infos Relatório'!$B$406,'Faturamento NNE'!$F$2:$F$707,'Infos Relatório'!$B468,'Faturamento NNE'!$AA$2:$AA$707,'Infos Relatório'!C$1)</f>
        <v>0</v>
      </c>
      <c r="I468" s="541">
        <f>COUNTIFS('Faturamento NNE'!$E$2:$E$707,'Infos Relatório'!$B$406,'Faturamento NNE'!$F$2:$F$707,'Infos Relatório'!$B468,'Faturamento NNE'!$AA$2:$AA$707,'Infos Relatório'!I$1)</f>
        <v>0</v>
      </c>
      <c r="J468" s="542">
        <f>SUMIFS('Faturamento NNE'!$H$2:$H$707,'Faturamento NNE'!$E$2:$E$707,'Infos Relatório'!$B$406,'Faturamento NNE'!$F$2:$F$707,'Infos Relatório'!$B468,'Faturamento NNE'!$AA$2:$AA$707,'Infos Relatório'!I$1)</f>
        <v>0</v>
      </c>
      <c r="K468" s="543">
        <f>SUMIFS('Faturamento NNE'!$K$2:$K$707,'Faturamento NNE'!$E$2:$E$707,'Infos Relatório'!$B$406,'Faturamento NNE'!$F$2:$F$707,'Infos Relatório'!$B468,'Faturamento NNE'!$AA$2:$AA$707,'Infos Relatório'!I$1)</f>
        <v>0</v>
      </c>
      <c r="L468" s="544">
        <f>SUMIFS('Faturamento NNE'!$P$2:$P$707,'Faturamento NNE'!$E$2:$E$707,'Infos Relatório'!$B$406,'Faturamento NNE'!$F$2:$F$707,'Infos Relatório'!$B468,'Faturamento NNE'!$AA$2:$AA$707,'Infos Relatório'!I$1,'Faturamento NNE'!$U$2:$U$707,"Sim")+SUMIFS('Faturamento NNE'!$Q$2:$Q$707,'Faturamento NNE'!$E$2:$E$707,'Infos Relatório'!$B$406,'Faturamento NNE'!$F$2:$F$707,'Infos Relatório'!$B468,'Faturamento NNE'!$AA$2:$AA$707,'Infos Relatório'!I$1,'Faturamento NNE'!$U$2:$U$707,"Sim")</f>
        <v>0</v>
      </c>
      <c r="M468" s="283" t="e">
        <f t="shared" si="145"/>
        <v>#DIV/0!</v>
      </c>
      <c r="N468" s="545">
        <f>SUMIFS('Faturamento NNE'!$I$2:$I$707,'Faturamento NNE'!$E$2:$E$707,'Infos Relatório'!$B$406,'Faturamento NNE'!$F$2:$F$707,'Infos Relatório'!$B468,'Faturamento NNE'!$AA$2:$AA$707,'Infos Relatório'!I$1)</f>
        <v>0</v>
      </c>
      <c r="O468" s="541">
        <f>COUNTIFS('Faturamento NNE'!$E$2:$E$707,'Infos Relatório'!$B$406,'Faturamento NNE'!$F$2:$F$707,'Infos Relatório'!$B468,'Faturamento NNE'!$AA$2:$AA$707,'Infos Relatório'!O$1)</f>
        <v>0</v>
      </c>
      <c r="P468" s="542">
        <f>SUMIFS('Faturamento NNE'!$H$2:$H$707,'Faturamento NNE'!$E$2:$E$707,'Infos Relatório'!$B$406,'Faturamento NNE'!$F$2:$F$707,'Infos Relatório'!$B468,'Faturamento NNE'!$AA$2:$AA$707,'Infos Relatório'!O$1)</f>
        <v>0</v>
      </c>
      <c r="Q468" s="542">
        <f>SUMIFS('Faturamento NNE'!$K$2:$K$707,'Faturamento NNE'!$E$2:$E$707,'Infos Relatório'!$B$406,'Faturamento NNE'!$F$2:$F$707,'Infos Relatório'!$B468,'Faturamento NNE'!$AA$2:$AA$707,'Infos Relatório'!O$1)</f>
        <v>0</v>
      </c>
      <c r="R468" s="546">
        <f>SUMIFS('Faturamento NNE'!$P$2:$P$707,'Faturamento NNE'!$E$2:$E$707,'Infos Relatório'!$B$406,'Faturamento NNE'!$F$2:$F$707,'Infos Relatório'!$B468,'Faturamento NNE'!$AA$2:$AA$707,'Infos Relatório'!O$1,'Faturamento NNE'!$U$2:$U$707,"Sim")+SUMIFS('Faturamento NNE'!$Q$2:$Q$707,'Faturamento NNE'!$E$2:$E$707,'Infos Relatório'!$B$406,'Faturamento NNE'!$F$2:$F$707,'Infos Relatório'!$B468,'Faturamento NNE'!$AA$2:$AA$707,'Infos Relatório'!O$1,'Faturamento NNE'!$U$2:$U$707,"Sim")</f>
        <v>0</v>
      </c>
      <c r="S468" s="227" t="e">
        <f t="shared" si="146"/>
        <v>#DIV/0!</v>
      </c>
      <c r="T468" s="545">
        <f>SUMIFS('Faturamento NNE'!$I$2:$I$707,'Faturamento NNE'!$E$2:$E$707,'Infos Relatório'!$B$406,'Faturamento NNE'!$F$2:$F$707,'Infos Relatório'!$B468,'Faturamento NNE'!$AA$2:$AA$707,'Infos Relatório'!O$1)</f>
        <v>0</v>
      </c>
      <c r="U468" s="541">
        <f>COUNTIFS('Faturamento NNE'!$E$2:$E$707,'Infos Relatório'!$B$406,'Faturamento NNE'!$F$2:$F$707,'Infos Relatório'!$B468,'Faturamento NNE'!$AA$2:$AA$707,'Infos Relatório'!U$1)</f>
        <v>0</v>
      </c>
      <c r="V468" s="542">
        <f>SUMIFS('Faturamento NNE'!$H$2:$H$707,'Faturamento NNE'!$E$2:$E$707,'Infos Relatório'!$B$406,'Faturamento NNE'!$F$2:$F$707,'Infos Relatório'!$B468,'Faturamento NNE'!$AA$2:$AA$707,'Infos Relatório'!U$1)</f>
        <v>0</v>
      </c>
      <c r="W468" s="542">
        <f>SUMIFS('Faturamento NNE'!$K$2:$K$707,'Faturamento NNE'!$E$2:$E$707,'Infos Relatório'!$B$406,'Faturamento NNE'!$F$2:$F$707,'Infos Relatório'!$B468,'Faturamento NNE'!$AA$2:$AA$707,'Infos Relatório'!U$1)</f>
        <v>0</v>
      </c>
      <c r="X468" s="546">
        <f>SUMIFS('Faturamento NNE'!$P$2:$P$707,'Faturamento NNE'!$E$2:$E$707,'Infos Relatório'!$B$406,'Faturamento NNE'!$F$2:$F$707,'Infos Relatório'!$B468,'Faturamento NNE'!$AA$2:$AA$707,'Infos Relatório'!U$1,'Faturamento NNE'!$U$2:$U$707,"Sim")+SUMIFS('Faturamento NNE'!$Q$2:$Q$707,'Faturamento NNE'!$E$2:$E$707,'Infos Relatório'!$B$406,'Faturamento NNE'!$F$2:$F$707,'Infos Relatório'!$B468,'Faturamento NNE'!$AA$2:$AA$707,'Infos Relatório'!U$1,'Faturamento NNE'!$U$2:$U$707,"Sim")</f>
        <v>0</v>
      </c>
      <c r="Y468" s="227" t="e">
        <f t="shared" si="147"/>
        <v>#DIV/0!</v>
      </c>
      <c r="Z468" s="545">
        <f>SUMIFS('Faturamento NNE'!$I$2:$I$707,'Faturamento NNE'!$E$2:$E$707,'Infos Relatório'!$B$406,'Faturamento NNE'!$F$2:$F$707,'Infos Relatório'!$B468,'Faturamento NNE'!$AA$2:$AA$707,'Infos Relatório'!U$1)</f>
        <v>0</v>
      </c>
      <c r="AA468" s="541">
        <f>COUNTIFS('Faturamento NNE'!$E$2:$E$707,'Infos Relatório'!$B$406,'Faturamento NNE'!$F$2:$F$707,'Infos Relatório'!$B468,'Faturamento NNE'!$AA$2:$AA$707,'Infos Relatório'!AA$1)</f>
        <v>0</v>
      </c>
      <c r="AB468" s="542">
        <f>SUMIFS('Faturamento NNE'!$H$2:$H$707,'Faturamento NNE'!$E$2:$E$707,'Infos Relatório'!$B$406,'Faturamento NNE'!$F$2:$F$707,'Infos Relatório'!$B468,'Faturamento NNE'!$AA$2:$AA$707,'Infos Relatório'!AA$1)</f>
        <v>0</v>
      </c>
      <c r="AC468" s="542">
        <f>SUMIFS('Faturamento NNE'!$K$2:$K$707,'Faturamento NNE'!$E$2:$E$707,'Infos Relatório'!$B$406,'Faturamento NNE'!$F$2:$F$707,'Infos Relatório'!$B468,'Faturamento NNE'!$AA$2:$AA$707,'Infos Relatório'!AA$1)</f>
        <v>0</v>
      </c>
      <c r="AD468" s="546">
        <f>SUMIFS('Faturamento NNE'!$P$2:$P$707,'Faturamento NNE'!$E$2:$E$707,'Infos Relatório'!$B$406,'Faturamento NNE'!$F$2:$F$707,'Infos Relatório'!$B468,'Faturamento NNE'!$AA$2:$AA$707,'Infos Relatório'!AA$1,'Faturamento NNE'!$U$2:$U$707,"Sim")+SUMIFS('Faturamento NNE'!$Q$2:$Q$707,'Faturamento NNE'!$E$2:$E$707,'Infos Relatório'!$B$406,'Faturamento NNE'!$F$2:$F$707,'Infos Relatório'!$B468,'Faturamento NNE'!$AA$2:$AA$707,'Infos Relatório'!AA$1,'Faturamento NNE'!$U$2:$U$707,"Sim")</f>
        <v>0</v>
      </c>
      <c r="AE468" s="227" t="e">
        <f t="shared" si="148"/>
        <v>#DIV/0!</v>
      </c>
      <c r="AF468" s="545">
        <f>SUMIFS('Faturamento NNE'!$I$2:$I$707,'Faturamento NNE'!$E$2:$E$707,'Infos Relatório'!$B$406,'Faturamento NNE'!$F$2:$F$707,'Infos Relatório'!$B468,'Faturamento NNE'!$AA$2:$AA$707,'Infos Relatório'!AA$1)</f>
        <v>0</v>
      </c>
      <c r="AG468" s="541">
        <f>COUNTIFS('Faturamento NNE'!$E$2:$E$707,'Infos Relatório'!$B$406,'Faturamento NNE'!$F$2:$F$707,'Infos Relatório'!$B468,'Faturamento NNE'!$AA$2:$AA$707,'Infos Relatório'!AG$1)</f>
        <v>0</v>
      </c>
      <c r="AH468" s="542">
        <f>SUMIFS('Faturamento NNE'!$H$2:$H$707,'Faturamento NNE'!$E$2:$E$707,'Infos Relatório'!$B$406,'Faturamento NNE'!$F$2:$F$707,'Infos Relatório'!$B468,'Faturamento NNE'!$AA$2:$AA$707,'Infos Relatório'!AG$1)</f>
        <v>0</v>
      </c>
      <c r="AI468" s="542">
        <f>SUMIFS('Faturamento NNE'!$K$2:$K$707,'Faturamento NNE'!$E$2:$E$707,'Infos Relatório'!$B$406,'Faturamento NNE'!$F$2:$F$707,'Infos Relatório'!$B468,'Faturamento NNE'!$AA$2:$AA$707,'Infos Relatório'!AG$1)</f>
        <v>0</v>
      </c>
      <c r="AJ468" s="546">
        <f>SUMIFS('Faturamento NNE'!$P$2:$P$707,'Faturamento NNE'!$E$2:$E$707,'Infos Relatório'!$B$406,'Faturamento NNE'!$F$2:$F$707,'Infos Relatório'!$B468,'Faturamento NNE'!$AA$2:$AA$707,'Infos Relatório'!AG$1,'Faturamento NNE'!$U$2:$U$707,"Sim")+SUMIFS('Faturamento NNE'!$Q$2:$Q$707,'Faturamento NNE'!$E$2:$E$707,'Infos Relatório'!$B$406,'Faturamento NNE'!$F$2:$F$707,'Infos Relatório'!$B468,'Faturamento NNE'!$AA$2:$AA$707,'Infos Relatório'!AG$1,'Faturamento NNE'!$U$2:$U$707,"Sim")</f>
        <v>0</v>
      </c>
      <c r="AK468" s="227" t="e">
        <f t="shared" si="149"/>
        <v>#DIV/0!</v>
      </c>
      <c r="AL468" s="545">
        <f>SUMIFS('Faturamento NNE'!$I$2:$I$707,'Faturamento NNE'!$E$2:$E$707,'Infos Relatório'!$B$406,'Faturamento NNE'!$F$2:$F$707,'Infos Relatório'!$B468,'Faturamento NNE'!$AA$2:$AA$707,'Infos Relatório'!AG$1)</f>
        <v>0</v>
      </c>
      <c r="AM468" s="541">
        <f>COUNTIFS('Faturamento NNE'!$E$2:$E$707,'Infos Relatório'!$B$406,'Faturamento NNE'!$F$2:$F$707,'Infos Relatório'!$B468,'Faturamento NNE'!$AA$2:$AA$707,'Infos Relatório'!AM$1)</f>
        <v>0</v>
      </c>
      <c r="AN468" s="542">
        <f>SUMIFS('Faturamento NNE'!$H$2:$H$707,'Faturamento NNE'!$E$2:$E$707,'Infos Relatório'!$B$406,'Faturamento NNE'!$F$2:$F$707,'Infos Relatório'!$B468,'Faturamento NNE'!$AA$2:$AA$707,'Infos Relatório'!AM$1)</f>
        <v>0</v>
      </c>
      <c r="AO468" s="542">
        <f>SUMIFS('Faturamento NNE'!$K$2:$K$707,'Faturamento NNE'!$E$2:$E$707,'Infos Relatório'!$B$406,'Faturamento NNE'!$F$2:$F$707,'Infos Relatório'!$B468,'Faturamento NNE'!$AA$2:$AA$707,'Infos Relatório'!AM$1)</f>
        <v>0</v>
      </c>
      <c r="AP468" s="546">
        <f>SUMIFS('Faturamento NNE'!$P$2:$P$707,'Faturamento NNE'!$E$2:$E$707,'Infos Relatório'!$B$406,'Faturamento NNE'!$F$2:$F$707,'Infos Relatório'!$B468,'Faturamento NNE'!$AA$2:$AA$707,'Infos Relatório'!AM$1,'Faturamento NNE'!$U$2:$U$707,"Sim")+SUMIFS('Faturamento NNE'!$Q$2:$Q$707,'Faturamento NNE'!$E$2:$E$707,'Infos Relatório'!$B$406,'Faturamento NNE'!$F$2:$F$707,'Infos Relatório'!$B468,'Faturamento NNE'!$AA$2:$AA$707,'Infos Relatório'!AM$1,'Faturamento NNE'!$U$2:$U$707,"Sim")</f>
        <v>0</v>
      </c>
      <c r="AQ468" s="227" t="e">
        <f t="shared" si="150"/>
        <v>#DIV/0!</v>
      </c>
      <c r="AR468" s="545">
        <f>SUMIFS('Faturamento NNE'!$I$2:$I$707,'Faturamento NNE'!$E$2:$E$707,'Infos Relatório'!$B$406,'Faturamento NNE'!$F$2:$F$707,'Infos Relatório'!$B468,'Faturamento NNE'!$AA$2:$AA$707,'Infos Relatório'!AM$1)</f>
        <v>0</v>
      </c>
      <c r="AS468" s="541">
        <f>COUNTIFS('Faturamento NNE'!$E$2:$E$707,'Infos Relatório'!$B$406,'Faturamento NNE'!$F$2:$F$707,'Infos Relatório'!$B468,'Faturamento NNE'!$AA$2:$AA$707,'Infos Relatório'!AS$1)</f>
        <v>0</v>
      </c>
      <c r="AT468" s="542">
        <f>SUMIFS('Faturamento NNE'!$H$2:$H$707,'Faturamento NNE'!$E$2:$E$707,'Infos Relatório'!$B$406,'Faturamento NNE'!$F$2:$F$707,'Infos Relatório'!$B468,'Faturamento NNE'!$AA$2:$AA$707,'Infos Relatório'!AS$1)</f>
        <v>0</v>
      </c>
      <c r="AU468" s="542">
        <f>SUMIFS('Faturamento NNE'!$K$2:$K$707,'Faturamento NNE'!$E$2:$E$707,'Infos Relatório'!$B$406,'Faturamento NNE'!$F$2:$F$707,'Infos Relatório'!$B468,'Faturamento NNE'!$AA$2:$AA$707,'Infos Relatório'!AS$1)</f>
        <v>0</v>
      </c>
      <c r="AV468" s="546">
        <f>SUMIFS('Faturamento NNE'!$P$2:$P$707,'Faturamento NNE'!$E$2:$E$707,'Infos Relatório'!$B$406,'Faturamento NNE'!$F$2:$F$707,'Infos Relatório'!$B468,'Faturamento NNE'!$AA$2:$AA$707,'Infos Relatório'!AS$1,'Faturamento NNE'!$U$2:$U$707,"Sim")+SUMIFS('Faturamento NNE'!$Q$2:$Q$707,'Faturamento NNE'!$E$2:$E$707,'Infos Relatório'!$B$406,'Faturamento NNE'!$F$2:$F$707,'Infos Relatório'!$B468,'Faturamento NNE'!$AA$2:$AA$707,'Infos Relatório'!AS$1,'Faturamento NNE'!$U$2:$U$707,"Sim")</f>
        <v>0</v>
      </c>
      <c r="AW468" s="227" t="e">
        <f t="shared" si="151"/>
        <v>#DIV/0!</v>
      </c>
      <c r="AX468" s="545">
        <f>SUMIFS('Faturamento NNE'!$I$2:$I$707,'Faturamento NNE'!$E$2:$E$707,'Infos Relatório'!$B$406,'Faturamento NNE'!$F$2:$F$707,'Infos Relatório'!$B468,'Faturamento NNE'!$AA$2:$AA$707,'Infos Relatório'!AS$1)</f>
        <v>0</v>
      </c>
      <c r="AY468" s="541">
        <f>COUNTIFS('Faturamento NNE'!$E$2:$E$707,'Infos Relatório'!$B$406,'Faturamento NNE'!$F$2:$F$707,'Infos Relatório'!$B468,'Faturamento NNE'!$AA$2:$AA$707,'Infos Relatório'!AY$1)</f>
        <v>0</v>
      </c>
      <c r="AZ468" s="542">
        <f>SUMIFS('Faturamento NNE'!$H$2:$H$707,'Faturamento NNE'!$E$2:$E$707,'Infos Relatório'!$B$406,'Faturamento NNE'!$F$2:$F$707,'Infos Relatório'!$B468,'Faturamento NNE'!$AA$2:$AA$707,'Infos Relatório'!AY$1)</f>
        <v>0</v>
      </c>
      <c r="BA468" s="542">
        <f>SUMIFS('Faturamento NNE'!$K$2:$K$707,'Faturamento NNE'!$E$2:$E$707,'Infos Relatório'!$B$406,'Faturamento NNE'!$F$2:$F$707,'Infos Relatório'!$B468,'Faturamento NNE'!$AA$2:$AA$707,'Infos Relatório'!AY$1)</f>
        <v>0</v>
      </c>
      <c r="BB468" s="546">
        <f>SUMIFS('Faturamento NNE'!$P$2:$P$707,'Faturamento NNE'!$E$2:$E$707,'Infos Relatório'!$B$406,'Faturamento NNE'!$F$2:$F$707,'Infos Relatório'!$B468,'Faturamento NNE'!$AA$2:$AA$707,'Infos Relatório'!AY$1,'Faturamento NNE'!$U$2:$U$707,"Sim")+SUMIFS('Faturamento NNE'!$Q$2:$Q$707,'Faturamento NNE'!$E$2:$E$707,'Infos Relatório'!$B$406,'Faturamento NNE'!$F$2:$F$707,'Infos Relatório'!$B468,'Faturamento NNE'!$AA$2:$AA$707,'Infos Relatório'!AY$1,'Faturamento NNE'!$U$2:$U$707,"Sim")</f>
        <v>0</v>
      </c>
      <c r="BC468" s="227" t="e">
        <f t="shared" si="152"/>
        <v>#DIV/0!</v>
      </c>
      <c r="BD468" s="545">
        <f>SUMIFS('Faturamento NNE'!$I$2:$I$707,'Faturamento NNE'!$E$2:$E$707,'Infos Relatório'!$B$406,'Faturamento NNE'!$F$2:$F$707,'Infos Relatório'!$B468,'Faturamento NNE'!$AA$2:$AA$707,'Infos Relatório'!AY$1)</f>
        <v>0</v>
      </c>
      <c r="BE468" s="541">
        <f>COUNTIFS('Faturamento NNE'!$E$2:$E$707,'Infos Relatório'!$B$406,'Faturamento NNE'!$F$2:$F$707,'Infos Relatório'!$B468,'Faturamento NNE'!$AA$2:$AA$707,'Infos Relatório'!BE$1)</f>
        <v>0</v>
      </c>
      <c r="BF468" s="542">
        <f>SUMIFS('Faturamento NNE'!$H$2:$H$707,'Faturamento NNE'!$E$2:$E$707,'Infos Relatório'!$B$406,'Faturamento NNE'!$F$2:$F$707,'Infos Relatório'!$B468,'Faturamento NNE'!$AA$2:$AA$707,'Infos Relatório'!BE$1)</f>
        <v>0</v>
      </c>
      <c r="BG468" s="542">
        <f>SUMIFS('Faturamento NNE'!$K$2:$K$707,'Faturamento NNE'!$E$2:$E$707,'Infos Relatório'!$B$406,'Faturamento NNE'!$F$2:$F$707,'Infos Relatório'!$B468,'Faturamento NNE'!$AA$2:$AA$707,'Infos Relatório'!BE$1)</f>
        <v>0</v>
      </c>
      <c r="BH468" s="546">
        <f>SUMIFS('Faturamento NNE'!$P$2:$P$707,'Faturamento NNE'!$E$2:$E$707,'Infos Relatório'!$B$406,'Faturamento NNE'!$F$2:$F$707,'Infos Relatório'!$B468,'Faturamento NNE'!$AA$2:$AA$707,'Infos Relatório'!BE$1,'Faturamento NNE'!$U$2:$U$707,"Sim")+SUMIFS('Faturamento NNE'!$Q$2:$Q$707,'Faturamento NNE'!$E$2:$E$707,'Infos Relatório'!$B$406,'Faturamento NNE'!$F$2:$F$707,'Infos Relatório'!$B468,'Faturamento NNE'!$AA$2:$AA$707,'Infos Relatório'!BE$1,'Faturamento NNE'!$U$2:$U$707,"Sim")</f>
        <v>0</v>
      </c>
      <c r="BI468" s="227" t="e">
        <f t="shared" si="153"/>
        <v>#DIV/0!</v>
      </c>
      <c r="BJ468" s="545">
        <f>SUMIFS('Faturamento NNE'!$I$2:$I$707,'Faturamento NNE'!$E$2:$E$707,'Infos Relatório'!$B$406,'Faturamento NNE'!$F$2:$F$707,'Infos Relatório'!$B468,'Faturamento NNE'!$AA$2:$AA$707,'Infos Relatório'!BE$1)</f>
        <v>0</v>
      </c>
      <c r="BK468" s="541">
        <f>COUNTIFS('Faturamento NNE'!$E$2:$E$707,'Infos Relatório'!$B$406,'Faturamento NNE'!$F$2:$F$707,'Infos Relatório'!$B468,'Faturamento NNE'!$AA$2:$AA$707,'Infos Relatório'!BK$1)</f>
        <v>0</v>
      </c>
      <c r="BL468" s="542">
        <f>SUMIFS('Faturamento NNE'!$H$2:$H$707,'Faturamento NNE'!$E$2:$E$707,'Infos Relatório'!$B$406,'Faturamento NNE'!$F$2:$F$707,'Infos Relatório'!$B468,'Faturamento NNE'!$AA$2:$AA$707,'Infos Relatório'!BK$1)</f>
        <v>0</v>
      </c>
      <c r="BM468" s="542">
        <f>SUMIFS('Faturamento NNE'!$K$2:$K$707,'Faturamento NNE'!$E$2:$E$707,'Infos Relatório'!$B$406,'Faturamento NNE'!$F$2:$F$707,'Infos Relatório'!$B468,'Faturamento NNE'!$AA$2:$AA$707,'Infos Relatório'!BK$1)</f>
        <v>0</v>
      </c>
      <c r="BN468" s="546">
        <f>SUMIFS('Faturamento NNE'!$P$2:$P$707,'Faturamento NNE'!$E$2:$E$707,'Infos Relatório'!$B$406,'Faturamento NNE'!$F$2:$F$707,'Infos Relatório'!$B468,'Faturamento NNE'!$AA$2:$AA$707,'Infos Relatório'!BK$1,'Faturamento NNE'!$U$2:$U$707,"Sim")+SUMIFS('Faturamento NNE'!$Q$2:$Q$707,'Faturamento NNE'!$E$2:$E$707,'Infos Relatório'!$B$406,'Faturamento NNE'!$F$2:$F$707,'Infos Relatório'!$B468,'Faturamento NNE'!$AA$2:$AA$707,'Infos Relatório'!BK$1,'Faturamento NNE'!$U$2:$U$707,"Sim")</f>
        <v>0</v>
      </c>
      <c r="BO468" s="227" t="e">
        <f t="shared" si="154"/>
        <v>#DIV/0!</v>
      </c>
      <c r="BP468" s="545">
        <f>SUMIFS('Faturamento NNE'!$I$2:$I$707,'Faturamento NNE'!$E$2:$E$707,'Infos Relatório'!$B$406,'Faturamento NNE'!$F$2:$F$707,'Infos Relatório'!$B468,'Faturamento NNE'!$AA$2:$AA$707,'Infos Relatório'!BK$1)</f>
        <v>0</v>
      </c>
      <c r="BQ468" s="541">
        <f>COUNTIFS('Faturamento NNE'!$E$2:$E$707,'Infos Relatório'!$B$406,'Faturamento NNE'!$F$2:$F$707,'Infos Relatório'!$B468,'Faturamento NNE'!$AA$2:$AA$707,'Infos Relatório'!BQ$1)</f>
        <v>0</v>
      </c>
      <c r="BR468" s="542">
        <f>SUMIFS('Faturamento NNE'!$H$2:$H$707,'Faturamento NNE'!$E$2:$E$707,'Infos Relatório'!$B$406,'Faturamento NNE'!$F$2:$F$707,'Infos Relatório'!$B468,'Faturamento NNE'!$AA$2:$AA$707,'Infos Relatório'!BQ$1)</f>
        <v>0</v>
      </c>
      <c r="BS468" s="542">
        <f>SUMIFS('Faturamento NNE'!$K$2:$K$707,'Faturamento NNE'!$E$2:$E$707,'Infos Relatório'!$B$406,'Faturamento NNE'!$F$2:$F$707,'Infos Relatório'!$B468,'Faturamento NNE'!$AA$2:$AA$707,'Infos Relatório'!BQ$1)</f>
        <v>0</v>
      </c>
      <c r="BT468" s="546">
        <f>SUMIFS('Faturamento NNE'!$P$2:$P$707,'Faturamento NNE'!$E$2:$E$707,'Infos Relatório'!$B$406,'Faturamento NNE'!$F$2:$F$707,'Infos Relatório'!$B468,'Faturamento NNE'!$AA$2:$AA$707,'Infos Relatório'!BQ$1,'Faturamento NNE'!$U$2:$U$707,"Sim")+SUMIFS('Faturamento NNE'!$Q$2:$Q$707,'Faturamento NNE'!$E$2:$E$707,'Infos Relatório'!$B$406,'Faturamento NNE'!$F$2:$F$707,'Infos Relatório'!$B468,'Faturamento NNE'!$AA$2:$AA$707,'Infos Relatório'!BQ$1,'Faturamento NNE'!$U$2:$U$707,"Sim")</f>
        <v>0</v>
      </c>
      <c r="BU468" s="227" t="e">
        <f t="shared" si="155"/>
        <v>#DIV/0!</v>
      </c>
      <c r="BV468" s="545">
        <f>SUMIFS('Faturamento NNE'!$I$2:$I$707,'Faturamento NNE'!$E$2:$E$707,'Infos Relatório'!$B$406,'Faturamento NNE'!$F$2:$F$707,'Infos Relatório'!$B468,'Faturamento NNE'!$AA$2:$AA$707,'Infos Relatório'!BQ$1)</f>
        <v>0</v>
      </c>
    </row>
    <row r="469" spans="2:74">
      <c r="B469" s="217" t="s">
        <v>192</v>
      </c>
      <c r="C469" s="541">
        <f>COUNTIFS('Faturamento NNE'!$E$2:$E$707,'Infos Relatório'!$B$406,'Faturamento NNE'!$F$2:$F$707,'Infos Relatório'!$B469,'Faturamento NNE'!$AA$2:$AA$707,'Infos Relatório'!C$1)</f>
        <v>0</v>
      </c>
      <c r="D469" s="542">
        <f>SUMIFS('Faturamento NNE'!$H$2:$H$707,'Faturamento NNE'!$E$2:$E$707,'Infos Relatório'!$B$406,'Faturamento NNE'!$F$2:$F$707,'Infos Relatório'!$B469,'Faturamento NNE'!$AA$2:$AA$707,'Infos Relatório'!C$1)</f>
        <v>0</v>
      </c>
      <c r="E469" s="543">
        <f>SUMIFS('Faturamento NNE'!$K$2:$K$707,'Faturamento NNE'!$E$2:$E$707,'Infos Relatório'!$B$406,'Faturamento NNE'!$F$2:$F$707,'Infos Relatório'!$B469,'Faturamento NNE'!$AA$2:$AA$707,'Infos Relatório'!C$1)</f>
        <v>0</v>
      </c>
      <c r="F469" s="544">
        <f>SUMIFS('Faturamento NNE'!$P$2:$P$707,'Faturamento NNE'!$E$2:$E$707,'Infos Relatório'!$B$406,'Faturamento NNE'!$F$2:$F$707,'Infos Relatório'!$B469,'Faturamento NNE'!$AA$2:$AA$707,'Infos Relatório'!C$1,'Faturamento NNE'!$U$2:$U$707,"Sim")+SUMIFS('Faturamento NNE'!$Q$2:$Q$707,'Faturamento NNE'!$E$2:$E$707,'Infos Relatório'!$B$406,'Faturamento NNE'!$F$2:$F$707,'Infos Relatório'!$B469,'Faturamento NNE'!$AA$2:$AA$707,'Infos Relatório'!C$1,'Faturamento NNE'!$U$2:$U$707,"Sim")</f>
        <v>0</v>
      </c>
      <c r="G469" s="283" t="e">
        <f t="shared" si="144"/>
        <v>#DIV/0!</v>
      </c>
      <c r="H469" s="545">
        <f>SUMIFS('Faturamento NNE'!$I$2:$I$707,'Faturamento NNE'!$E$2:$E$707,'Infos Relatório'!$B$406,'Faturamento NNE'!$F$2:$F$707,'Infos Relatório'!$B469,'Faturamento NNE'!$AA$2:$AA$707,'Infos Relatório'!C$1)</f>
        <v>0</v>
      </c>
      <c r="I469" s="541">
        <f>COUNTIFS('Faturamento NNE'!$E$2:$E$707,'Infos Relatório'!$B$406,'Faturamento NNE'!$F$2:$F$707,'Infos Relatório'!$B469,'Faturamento NNE'!$AA$2:$AA$707,'Infos Relatório'!I$1)</f>
        <v>0</v>
      </c>
      <c r="J469" s="542">
        <f>SUMIFS('Faturamento NNE'!$H$2:$H$707,'Faturamento NNE'!$E$2:$E$707,'Infos Relatório'!$B$406,'Faturamento NNE'!$F$2:$F$707,'Infos Relatório'!$B469,'Faturamento NNE'!$AA$2:$AA$707,'Infos Relatório'!I$1)</f>
        <v>0</v>
      </c>
      <c r="K469" s="543">
        <f>SUMIFS('Faturamento NNE'!$K$2:$K$707,'Faturamento NNE'!$E$2:$E$707,'Infos Relatório'!$B$406,'Faturamento NNE'!$F$2:$F$707,'Infos Relatório'!$B469,'Faturamento NNE'!$AA$2:$AA$707,'Infos Relatório'!I$1)</f>
        <v>0</v>
      </c>
      <c r="L469" s="544">
        <f>SUMIFS('Faturamento NNE'!$P$2:$P$707,'Faturamento NNE'!$E$2:$E$707,'Infos Relatório'!$B$406,'Faturamento NNE'!$F$2:$F$707,'Infos Relatório'!$B469,'Faturamento NNE'!$AA$2:$AA$707,'Infos Relatório'!I$1,'Faturamento NNE'!$U$2:$U$707,"Sim")+SUMIFS('Faturamento NNE'!$Q$2:$Q$707,'Faturamento NNE'!$E$2:$E$707,'Infos Relatório'!$B$406,'Faturamento NNE'!$F$2:$F$707,'Infos Relatório'!$B469,'Faturamento NNE'!$AA$2:$AA$707,'Infos Relatório'!I$1,'Faturamento NNE'!$U$2:$U$707,"Sim")</f>
        <v>0</v>
      </c>
      <c r="M469" s="283" t="e">
        <f t="shared" si="145"/>
        <v>#DIV/0!</v>
      </c>
      <c r="N469" s="545">
        <f>SUMIFS('Faturamento NNE'!$I$2:$I$707,'Faturamento NNE'!$E$2:$E$707,'Infos Relatório'!$B$406,'Faturamento NNE'!$F$2:$F$707,'Infos Relatório'!$B469,'Faturamento NNE'!$AA$2:$AA$707,'Infos Relatório'!I$1)</f>
        <v>0</v>
      </c>
      <c r="O469" s="541">
        <f>COUNTIFS('Faturamento NNE'!$E$2:$E$707,'Infos Relatório'!$B$406,'Faturamento NNE'!$F$2:$F$707,'Infos Relatório'!$B469,'Faturamento NNE'!$AA$2:$AA$707,'Infos Relatório'!O$1)</f>
        <v>0</v>
      </c>
      <c r="P469" s="542">
        <f>SUMIFS('Faturamento NNE'!$H$2:$H$707,'Faturamento NNE'!$E$2:$E$707,'Infos Relatório'!$B$406,'Faturamento NNE'!$F$2:$F$707,'Infos Relatório'!$B469,'Faturamento NNE'!$AA$2:$AA$707,'Infos Relatório'!O$1)</f>
        <v>0</v>
      </c>
      <c r="Q469" s="542">
        <f>SUMIFS('Faturamento NNE'!$K$2:$K$707,'Faturamento NNE'!$E$2:$E$707,'Infos Relatório'!$B$406,'Faturamento NNE'!$F$2:$F$707,'Infos Relatório'!$B469,'Faturamento NNE'!$AA$2:$AA$707,'Infos Relatório'!O$1)</f>
        <v>0</v>
      </c>
      <c r="R469" s="546">
        <f>SUMIFS('Faturamento NNE'!$P$2:$P$707,'Faturamento NNE'!$E$2:$E$707,'Infos Relatório'!$B$406,'Faturamento NNE'!$F$2:$F$707,'Infos Relatório'!$B469,'Faturamento NNE'!$AA$2:$AA$707,'Infos Relatório'!O$1,'Faturamento NNE'!$U$2:$U$707,"Sim")+SUMIFS('Faturamento NNE'!$Q$2:$Q$707,'Faturamento NNE'!$E$2:$E$707,'Infos Relatório'!$B$406,'Faturamento NNE'!$F$2:$F$707,'Infos Relatório'!$B469,'Faturamento NNE'!$AA$2:$AA$707,'Infos Relatório'!O$1,'Faturamento NNE'!$U$2:$U$707,"Sim")</f>
        <v>0</v>
      </c>
      <c r="S469" s="227" t="e">
        <f t="shared" si="146"/>
        <v>#DIV/0!</v>
      </c>
      <c r="T469" s="545">
        <f>SUMIFS('Faturamento NNE'!$I$2:$I$707,'Faturamento NNE'!$E$2:$E$707,'Infos Relatório'!$B$406,'Faturamento NNE'!$F$2:$F$707,'Infos Relatório'!$B469,'Faturamento NNE'!$AA$2:$AA$707,'Infos Relatório'!O$1)</f>
        <v>0</v>
      </c>
      <c r="U469" s="541">
        <f>COUNTIFS('Faturamento NNE'!$E$2:$E$707,'Infos Relatório'!$B$406,'Faturamento NNE'!$F$2:$F$707,'Infos Relatório'!$B469,'Faturamento NNE'!$AA$2:$AA$707,'Infos Relatório'!U$1)</f>
        <v>0</v>
      </c>
      <c r="V469" s="542">
        <f>SUMIFS('Faturamento NNE'!$H$2:$H$707,'Faturamento NNE'!$E$2:$E$707,'Infos Relatório'!$B$406,'Faturamento NNE'!$F$2:$F$707,'Infos Relatório'!$B469,'Faturamento NNE'!$AA$2:$AA$707,'Infos Relatório'!U$1)</f>
        <v>0</v>
      </c>
      <c r="W469" s="542">
        <f>SUMIFS('Faturamento NNE'!$K$2:$K$707,'Faturamento NNE'!$E$2:$E$707,'Infos Relatório'!$B$406,'Faturamento NNE'!$F$2:$F$707,'Infos Relatório'!$B469,'Faturamento NNE'!$AA$2:$AA$707,'Infos Relatório'!U$1)</f>
        <v>0</v>
      </c>
      <c r="X469" s="546">
        <f>SUMIFS('Faturamento NNE'!$P$2:$P$707,'Faturamento NNE'!$E$2:$E$707,'Infos Relatório'!$B$406,'Faturamento NNE'!$F$2:$F$707,'Infos Relatório'!$B469,'Faturamento NNE'!$AA$2:$AA$707,'Infos Relatório'!U$1,'Faturamento NNE'!$U$2:$U$707,"Sim")+SUMIFS('Faturamento NNE'!$Q$2:$Q$707,'Faturamento NNE'!$E$2:$E$707,'Infos Relatório'!$B$406,'Faturamento NNE'!$F$2:$F$707,'Infos Relatório'!$B469,'Faturamento NNE'!$AA$2:$AA$707,'Infos Relatório'!U$1,'Faturamento NNE'!$U$2:$U$707,"Sim")</f>
        <v>0</v>
      </c>
      <c r="Y469" s="227" t="e">
        <f t="shared" si="147"/>
        <v>#DIV/0!</v>
      </c>
      <c r="Z469" s="545">
        <f>SUMIFS('Faturamento NNE'!$I$2:$I$707,'Faturamento NNE'!$E$2:$E$707,'Infos Relatório'!$B$406,'Faturamento NNE'!$F$2:$F$707,'Infos Relatório'!$B469,'Faturamento NNE'!$AA$2:$AA$707,'Infos Relatório'!U$1)</f>
        <v>0</v>
      </c>
      <c r="AA469" s="541">
        <f>COUNTIFS('Faturamento NNE'!$E$2:$E$707,'Infos Relatório'!$B$406,'Faturamento NNE'!$F$2:$F$707,'Infos Relatório'!$B469,'Faturamento NNE'!$AA$2:$AA$707,'Infos Relatório'!AA$1)</f>
        <v>0</v>
      </c>
      <c r="AB469" s="542">
        <f>SUMIFS('Faturamento NNE'!$H$2:$H$707,'Faturamento NNE'!$E$2:$E$707,'Infos Relatório'!$B$406,'Faturamento NNE'!$F$2:$F$707,'Infos Relatório'!$B469,'Faturamento NNE'!$AA$2:$AA$707,'Infos Relatório'!AA$1)</f>
        <v>0</v>
      </c>
      <c r="AC469" s="542">
        <f>SUMIFS('Faturamento NNE'!$K$2:$K$707,'Faturamento NNE'!$E$2:$E$707,'Infos Relatório'!$B$406,'Faturamento NNE'!$F$2:$F$707,'Infos Relatório'!$B469,'Faturamento NNE'!$AA$2:$AA$707,'Infos Relatório'!AA$1)</f>
        <v>0</v>
      </c>
      <c r="AD469" s="546">
        <f>SUMIFS('Faturamento NNE'!$P$2:$P$707,'Faturamento NNE'!$E$2:$E$707,'Infos Relatório'!$B$406,'Faturamento NNE'!$F$2:$F$707,'Infos Relatório'!$B469,'Faturamento NNE'!$AA$2:$AA$707,'Infos Relatório'!AA$1,'Faturamento NNE'!$U$2:$U$707,"Sim")+SUMIFS('Faturamento NNE'!$Q$2:$Q$707,'Faturamento NNE'!$E$2:$E$707,'Infos Relatório'!$B$406,'Faturamento NNE'!$F$2:$F$707,'Infos Relatório'!$B469,'Faturamento NNE'!$AA$2:$AA$707,'Infos Relatório'!AA$1,'Faturamento NNE'!$U$2:$U$707,"Sim")</f>
        <v>0</v>
      </c>
      <c r="AE469" s="227" t="e">
        <f t="shared" si="148"/>
        <v>#DIV/0!</v>
      </c>
      <c r="AF469" s="545">
        <f>SUMIFS('Faturamento NNE'!$I$2:$I$707,'Faturamento NNE'!$E$2:$E$707,'Infos Relatório'!$B$406,'Faturamento NNE'!$F$2:$F$707,'Infos Relatório'!$B469,'Faturamento NNE'!$AA$2:$AA$707,'Infos Relatório'!AA$1)</f>
        <v>0</v>
      </c>
      <c r="AG469" s="541">
        <f>COUNTIFS('Faturamento NNE'!$E$2:$E$707,'Infos Relatório'!$B$406,'Faturamento NNE'!$F$2:$F$707,'Infos Relatório'!$B469,'Faturamento NNE'!$AA$2:$AA$707,'Infos Relatório'!AG$1)</f>
        <v>0</v>
      </c>
      <c r="AH469" s="542">
        <f>SUMIFS('Faturamento NNE'!$H$2:$H$707,'Faturamento NNE'!$E$2:$E$707,'Infos Relatório'!$B$406,'Faturamento NNE'!$F$2:$F$707,'Infos Relatório'!$B469,'Faturamento NNE'!$AA$2:$AA$707,'Infos Relatório'!AG$1)</f>
        <v>0</v>
      </c>
      <c r="AI469" s="542">
        <f>SUMIFS('Faturamento NNE'!$K$2:$K$707,'Faturamento NNE'!$E$2:$E$707,'Infos Relatório'!$B$406,'Faturamento NNE'!$F$2:$F$707,'Infos Relatório'!$B469,'Faturamento NNE'!$AA$2:$AA$707,'Infos Relatório'!AG$1)</f>
        <v>0</v>
      </c>
      <c r="AJ469" s="546">
        <f>SUMIFS('Faturamento NNE'!$P$2:$P$707,'Faturamento NNE'!$E$2:$E$707,'Infos Relatório'!$B$406,'Faturamento NNE'!$F$2:$F$707,'Infos Relatório'!$B469,'Faturamento NNE'!$AA$2:$AA$707,'Infos Relatório'!AG$1,'Faturamento NNE'!$U$2:$U$707,"Sim")+SUMIFS('Faturamento NNE'!$Q$2:$Q$707,'Faturamento NNE'!$E$2:$E$707,'Infos Relatório'!$B$406,'Faturamento NNE'!$F$2:$F$707,'Infos Relatório'!$B469,'Faturamento NNE'!$AA$2:$AA$707,'Infos Relatório'!AG$1,'Faturamento NNE'!$U$2:$U$707,"Sim")</f>
        <v>0</v>
      </c>
      <c r="AK469" s="227" t="e">
        <f t="shared" si="149"/>
        <v>#DIV/0!</v>
      </c>
      <c r="AL469" s="545">
        <f>SUMIFS('Faturamento NNE'!$I$2:$I$707,'Faturamento NNE'!$E$2:$E$707,'Infos Relatório'!$B$406,'Faturamento NNE'!$F$2:$F$707,'Infos Relatório'!$B469,'Faturamento NNE'!$AA$2:$AA$707,'Infos Relatório'!AG$1)</f>
        <v>0</v>
      </c>
      <c r="AM469" s="541">
        <f>COUNTIFS('Faturamento NNE'!$E$2:$E$707,'Infos Relatório'!$B$406,'Faturamento NNE'!$F$2:$F$707,'Infos Relatório'!$B469,'Faturamento NNE'!$AA$2:$AA$707,'Infos Relatório'!AM$1)</f>
        <v>0</v>
      </c>
      <c r="AN469" s="542">
        <f>SUMIFS('Faturamento NNE'!$H$2:$H$707,'Faturamento NNE'!$E$2:$E$707,'Infos Relatório'!$B$406,'Faturamento NNE'!$F$2:$F$707,'Infos Relatório'!$B469,'Faturamento NNE'!$AA$2:$AA$707,'Infos Relatório'!AM$1)</f>
        <v>0</v>
      </c>
      <c r="AO469" s="542">
        <f>SUMIFS('Faturamento NNE'!$K$2:$K$707,'Faturamento NNE'!$E$2:$E$707,'Infos Relatório'!$B$406,'Faturamento NNE'!$F$2:$F$707,'Infos Relatório'!$B469,'Faturamento NNE'!$AA$2:$AA$707,'Infos Relatório'!AM$1)</f>
        <v>0</v>
      </c>
      <c r="AP469" s="546">
        <f>SUMIFS('Faturamento NNE'!$P$2:$P$707,'Faturamento NNE'!$E$2:$E$707,'Infos Relatório'!$B$406,'Faturamento NNE'!$F$2:$F$707,'Infos Relatório'!$B469,'Faturamento NNE'!$AA$2:$AA$707,'Infos Relatório'!AM$1,'Faturamento NNE'!$U$2:$U$707,"Sim")+SUMIFS('Faturamento NNE'!$Q$2:$Q$707,'Faturamento NNE'!$E$2:$E$707,'Infos Relatório'!$B$406,'Faturamento NNE'!$F$2:$F$707,'Infos Relatório'!$B469,'Faturamento NNE'!$AA$2:$AA$707,'Infos Relatório'!AM$1,'Faturamento NNE'!$U$2:$U$707,"Sim")</f>
        <v>0</v>
      </c>
      <c r="AQ469" s="227" t="e">
        <f t="shared" si="150"/>
        <v>#DIV/0!</v>
      </c>
      <c r="AR469" s="545">
        <f>SUMIFS('Faturamento NNE'!$I$2:$I$707,'Faturamento NNE'!$E$2:$E$707,'Infos Relatório'!$B$406,'Faturamento NNE'!$F$2:$F$707,'Infos Relatório'!$B469,'Faturamento NNE'!$AA$2:$AA$707,'Infos Relatório'!AM$1)</f>
        <v>0</v>
      </c>
      <c r="AS469" s="541">
        <f>COUNTIFS('Faturamento NNE'!$E$2:$E$707,'Infos Relatório'!$B$406,'Faturamento NNE'!$F$2:$F$707,'Infos Relatório'!$B469,'Faturamento NNE'!$AA$2:$AA$707,'Infos Relatório'!AS$1)</f>
        <v>0</v>
      </c>
      <c r="AT469" s="542">
        <f>SUMIFS('Faturamento NNE'!$H$2:$H$707,'Faturamento NNE'!$E$2:$E$707,'Infos Relatório'!$B$406,'Faturamento NNE'!$F$2:$F$707,'Infos Relatório'!$B469,'Faturamento NNE'!$AA$2:$AA$707,'Infos Relatório'!AS$1)</f>
        <v>0</v>
      </c>
      <c r="AU469" s="542">
        <f>SUMIFS('Faturamento NNE'!$K$2:$K$707,'Faturamento NNE'!$E$2:$E$707,'Infos Relatório'!$B$406,'Faturamento NNE'!$F$2:$F$707,'Infos Relatório'!$B469,'Faturamento NNE'!$AA$2:$AA$707,'Infos Relatório'!AS$1)</f>
        <v>0</v>
      </c>
      <c r="AV469" s="546">
        <f>SUMIFS('Faturamento NNE'!$P$2:$P$707,'Faturamento NNE'!$E$2:$E$707,'Infos Relatório'!$B$406,'Faturamento NNE'!$F$2:$F$707,'Infos Relatório'!$B469,'Faturamento NNE'!$AA$2:$AA$707,'Infos Relatório'!AS$1,'Faturamento NNE'!$U$2:$U$707,"Sim")+SUMIFS('Faturamento NNE'!$Q$2:$Q$707,'Faturamento NNE'!$E$2:$E$707,'Infos Relatório'!$B$406,'Faturamento NNE'!$F$2:$F$707,'Infos Relatório'!$B469,'Faturamento NNE'!$AA$2:$AA$707,'Infos Relatório'!AS$1,'Faturamento NNE'!$U$2:$U$707,"Sim")</f>
        <v>0</v>
      </c>
      <c r="AW469" s="227" t="e">
        <f t="shared" si="151"/>
        <v>#DIV/0!</v>
      </c>
      <c r="AX469" s="545">
        <f>SUMIFS('Faturamento NNE'!$I$2:$I$707,'Faturamento NNE'!$E$2:$E$707,'Infos Relatório'!$B$406,'Faturamento NNE'!$F$2:$F$707,'Infos Relatório'!$B469,'Faturamento NNE'!$AA$2:$AA$707,'Infos Relatório'!AS$1)</f>
        <v>0</v>
      </c>
      <c r="AY469" s="541">
        <f>COUNTIFS('Faturamento NNE'!$E$2:$E$707,'Infos Relatório'!$B$406,'Faturamento NNE'!$F$2:$F$707,'Infos Relatório'!$B469,'Faturamento NNE'!$AA$2:$AA$707,'Infos Relatório'!AY$1)</f>
        <v>0</v>
      </c>
      <c r="AZ469" s="542">
        <f>SUMIFS('Faturamento NNE'!$H$2:$H$707,'Faturamento NNE'!$E$2:$E$707,'Infos Relatório'!$B$406,'Faturamento NNE'!$F$2:$F$707,'Infos Relatório'!$B469,'Faturamento NNE'!$AA$2:$AA$707,'Infos Relatório'!AY$1)</f>
        <v>0</v>
      </c>
      <c r="BA469" s="542">
        <f>SUMIFS('Faturamento NNE'!$K$2:$K$707,'Faturamento NNE'!$E$2:$E$707,'Infos Relatório'!$B$406,'Faturamento NNE'!$F$2:$F$707,'Infos Relatório'!$B469,'Faturamento NNE'!$AA$2:$AA$707,'Infos Relatório'!AY$1)</f>
        <v>0</v>
      </c>
      <c r="BB469" s="546">
        <f>SUMIFS('Faturamento NNE'!$P$2:$P$707,'Faturamento NNE'!$E$2:$E$707,'Infos Relatório'!$B$406,'Faturamento NNE'!$F$2:$F$707,'Infos Relatório'!$B469,'Faturamento NNE'!$AA$2:$AA$707,'Infos Relatório'!AY$1,'Faturamento NNE'!$U$2:$U$707,"Sim")+SUMIFS('Faturamento NNE'!$Q$2:$Q$707,'Faturamento NNE'!$E$2:$E$707,'Infos Relatório'!$B$406,'Faturamento NNE'!$F$2:$F$707,'Infos Relatório'!$B469,'Faturamento NNE'!$AA$2:$AA$707,'Infos Relatório'!AY$1,'Faturamento NNE'!$U$2:$U$707,"Sim")</f>
        <v>0</v>
      </c>
      <c r="BC469" s="227" t="e">
        <f t="shared" si="152"/>
        <v>#DIV/0!</v>
      </c>
      <c r="BD469" s="545">
        <f>SUMIFS('Faturamento NNE'!$I$2:$I$707,'Faturamento NNE'!$E$2:$E$707,'Infos Relatório'!$B$406,'Faturamento NNE'!$F$2:$F$707,'Infos Relatório'!$B469,'Faturamento NNE'!$AA$2:$AA$707,'Infos Relatório'!AY$1)</f>
        <v>0</v>
      </c>
      <c r="BE469" s="541">
        <f>COUNTIFS('Faturamento NNE'!$E$2:$E$707,'Infos Relatório'!$B$406,'Faturamento NNE'!$F$2:$F$707,'Infos Relatório'!$B469,'Faturamento NNE'!$AA$2:$AA$707,'Infos Relatório'!BE$1)</f>
        <v>0</v>
      </c>
      <c r="BF469" s="542">
        <f>SUMIFS('Faturamento NNE'!$H$2:$H$707,'Faturamento NNE'!$E$2:$E$707,'Infos Relatório'!$B$406,'Faturamento NNE'!$F$2:$F$707,'Infos Relatório'!$B469,'Faturamento NNE'!$AA$2:$AA$707,'Infos Relatório'!BE$1)</f>
        <v>0</v>
      </c>
      <c r="BG469" s="542">
        <f>SUMIFS('Faturamento NNE'!$K$2:$K$707,'Faturamento NNE'!$E$2:$E$707,'Infos Relatório'!$B$406,'Faturamento NNE'!$F$2:$F$707,'Infos Relatório'!$B469,'Faturamento NNE'!$AA$2:$AA$707,'Infos Relatório'!BE$1)</f>
        <v>0</v>
      </c>
      <c r="BH469" s="546">
        <f>SUMIFS('Faturamento NNE'!$P$2:$P$707,'Faturamento NNE'!$E$2:$E$707,'Infos Relatório'!$B$406,'Faturamento NNE'!$F$2:$F$707,'Infos Relatório'!$B469,'Faturamento NNE'!$AA$2:$AA$707,'Infos Relatório'!BE$1,'Faturamento NNE'!$U$2:$U$707,"Sim")+SUMIFS('Faturamento NNE'!$Q$2:$Q$707,'Faturamento NNE'!$E$2:$E$707,'Infos Relatório'!$B$406,'Faturamento NNE'!$F$2:$F$707,'Infos Relatório'!$B469,'Faturamento NNE'!$AA$2:$AA$707,'Infos Relatório'!BE$1,'Faturamento NNE'!$U$2:$U$707,"Sim")</f>
        <v>0</v>
      </c>
      <c r="BI469" s="227" t="e">
        <f t="shared" si="153"/>
        <v>#DIV/0!</v>
      </c>
      <c r="BJ469" s="545">
        <f>SUMIFS('Faturamento NNE'!$I$2:$I$707,'Faturamento NNE'!$E$2:$E$707,'Infos Relatório'!$B$406,'Faturamento NNE'!$F$2:$F$707,'Infos Relatório'!$B469,'Faturamento NNE'!$AA$2:$AA$707,'Infos Relatório'!BE$1)</f>
        <v>0</v>
      </c>
      <c r="BK469" s="541">
        <f>COUNTIFS('Faturamento NNE'!$E$2:$E$707,'Infos Relatório'!$B$406,'Faturamento NNE'!$F$2:$F$707,'Infos Relatório'!$B469,'Faturamento NNE'!$AA$2:$AA$707,'Infos Relatório'!BK$1)</f>
        <v>0</v>
      </c>
      <c r="BL469" s="542">
        <f>SUMIFS('Faturamento NNE'!$H$2:$H$707,'Faturamento NNE'!$E$2:$E$707,'Infos Relatório'!$B$406,'Faturamento NNE'!$F$2:$F$707,'Infos Relatório'!$B469,'Faturamento NNE'!$AA$2:$AA$707,'Infos Relatório'!BK$1)</f>
        <v>0</v>
      </c>
      <c r="BM469" s="542">
        <f>SUMIFS('Faturamento NNE'!$K$2:$K$707,'Faturamento NNE'!$E$2:$E$707,'Infos Relatório'!$B$406,'Faturamento NNE'!$F$2:$F$707,'Infos Relatório'!$B469,'Faturamento NNE'!$AA$2:$AA$707,'Infos Relatório'!BK$1)</f>
        <v>0</v>
      </c>
      <c r="BN469" s="546">
        <f>SUMIFS('Faturamento NNE'!$P$2:$P$707,'Faturamento NNE'!$E$2:$E$707,'Infos Relatório'!$B$406,'Faturamento NNE'!$F$2:$F$707,'Infos Relatório'!$B469,'Faturamento NNE'!$AA$2:$AA$707,'Infos Relatório'!BK$1,'Faturamento NNE'!$U$2:$U$707,"Sim")+SUMIFS('Faturamento NNE'!$Q$2:$Q$707,'Faturamento NNE'!$E$2:$E$707,'Infos Relatório'!$B$406,'Faturamento NNE'!$F$2:$F$707,'Infos Relatório'!$B469,'Faturamento NNE'!$AA$2:$AA$707,'Infos Relatório'!BK$1,'Faturamento NNE'!$U$2:$U$707,"Sim")</f>
        <v>0</v>
      </c>
      <c r="BO469" s="227" t="e">
        <f t="shared" si="154"/>
        <v>#DIV/0!</v>
      </c>
      <c r="BP469" s="545">
        <f>SUMIFS('Faturamento NNE'!$I$2:$I$707,'Faturamento NNE'!$E$2:$E$707,'Infos Relatório'!$B$406,'Faturamento NNE'!$F$2:$F$707,'Infos Relatório'!$B469,'Faturamento NNE'!$AA$2:$AA$707,'Infos Relatório'!BK$1)</f>
        <v>0</v>
      </c>
      <c r="BQ469" s="541">
        <f>COUNTIFS('Faturamento NNE'!$E$2:$E$707,'Infos Relatório'!$B$406,'Faturamento NNE'!$F$2:$F$707,'Infos Relatório'!$B469,'Faturamento NNE'!$AA$2:$AA$707,'Infos Relatório'!BQ$1)</f>
        <v>0</v>
      </c>
      <c r="BR469" s="542">
        <f>SUMIFS('Faturamento NNE'!$H$2:$H$707,'Faturamento NNE'!$E$2:$E$707,'Infos Relatório'!$B$406,'Faturamento NNE'!$F$2:$F$707,'Infos Relatório'!$B469,'Faturamento NNE'!$AA$2:$AA$707,'Infos Relatório'!BQ$1)</f>
        <v>0</v>
      </c>
      <c r="BS469" s="542">
        <f>SUMIFS('Faturamento NNE'!$K$2:$K$707,'Faturamento NNE'!$E$2:$E$707,'Infos Relatório'!$B$406,'Faturamento NNE'!$F$2:$F$707,'Infos Relatório'!$B469,'Faturamento NNE'!$AA$2:$AA$707,'Infos Relatório'!BQ$1)</f>
        <v>0</v>
      </c>
      <c r="BT469" s="546">
        <f>SUMIFS('Faturamento NNE'!$P$2:$P$707,'Faturamento NNE'!$E$2:$E$707,'Infos Relatório'!$B$406,'Faturamento NNE'!$F$2:$F$707,'Infos Relatório'!$B469,'Faturamento NNE'!$AA$2:$AA$707,'Infos Relatório'!BQ$1,'Faturamento NNE'!$U$2:$U$707,"Sim")+SUMIFS('Faturamento NNE'!$Q$2:$Q$707,'Faturamento NNE'!$E$2:$E$707,'Infos Relatório'!$B$406,'Faturamento NNE'!$F$2:$F$707,'Infos Relatório'!$B469,'Faturamento NNE'!$AA$2:$AA$707,'Infos Relatório'!BQ$1,'Faturamento NNE'!$U$2:$U$707,"Sim")</f>
        <v>0</v>
      </c>
      <c r="BU469" s="227" t="e">
        <f t="shared" si="155"/>
        <v>#DIV/0!</v>
      </c>
      <c r="BV469" s="545">
        <f>SUMIFS('Faturamento NNE'!$I$2:$I$707,'Faturamento NNE'!$E$2:$E$707,'Infos Relatório'!$B$406,'Faturamento NNE'!$F$2:$F$707,'Infos Relatório'!$B469,'Faturamento NNE'!$AA$2:$AA$707,'Infos Relatório'!BQ$1)</f>
        <v>0</v>
      </c>
    </row>
    <row r="470" spans="2:74">
      <c r="B470" s="217" t="s">
        <v>193</v>
      </c>
      <c r="C470" s="541">
        <f>COUNTIFS('Faturamento NNE'!$E$2:$E$707,'Infos Relatório'!$B$406,'Faturamento NNE'!$F$2:$F$707,'Infos Relatório'!$B470,'Faturamento NNE'!$AA$2:$AA$707,'Infos Relatório'!C$1)</f>
        <v>0</v>
      </c>
      <c r="D470" s="542">
        <f>SUMIFS('Faturamento NNE'!$H$2:$H$707,'Faturamento NNE'!$E$2:$E$707,'Infos Relatório'!$B$406,'Faturamento NNE'!$F$2:$F$707,'Infos Relatório'!$B470,'Faturamento NNE'!$AA$2:$AA$707,'Infos Relatório'!C$1)</f>
        <v>0</v>
      </c>
      <c r="E470" s="543">
        <f>SUMIFS('Faturamento NNE'!$K$2:$K$707,'Faturamento NNE'!$E$2:$E$707,'Infos Relatório'!$B$406,'Faturamento NNE'!$F$2:$F$707,'Infos Relatório'!$B470,'Faturamento NNE'!$AA$2:$AA$707,'Infos Relatório'!C$1)</f>
        <v>0</v>
      </c>
      <c r="F470" s="544">
        <f>SUMIFS('Faturamento NNE'!$P$2:$P$707,'Faturamento NNE'!$E$2:$E$707,'Infos Relatório'!$B$406,'Faturamento NNE'!$F$2:$F$707,'Infos Relatório'!$B470,'Faturamento NNE'!$AA$2:$AA$707,'Infos Relatório'!C$1,'Faturamento NNE'!$U$2:$U$707,"Sim")+SUMIFS('Faturamento NNE'!$Q$2:$Q$707,'Faturamento NNE'!$E$2:$E$707,'Infos Relatório'!$B$406,'Faturamento NNE'!$F$2:$F$707,'Infos Relatório'!$B470,'Faturamento NNE'!$AA$2:$AA$707,'Infos Relatório'!C$1,'Faturamento NNE'!$U$2:$U$707,"Sim")</f>
        <v>0</v>
      </c>
      <c r="G470" s="283" t="e">
        <f t="shared" si="144"/>
        <v>#DIV/0!</v>
      </c>
      <c r="H470" s="545">
        <f>SUMIFS('Faturamento NNE'!$I$2:$I$707,'Faturamento NNE'!$E$2:$E$707,'Infos Relatório'!$B$406,'Faturamento NNE'!$F$2:$F$707,'Infos Relatório'!$B470,'Faturamento NNE'!$AA$2:$AA$707,'Infos Relatório'!C$1)</f>
        <v>0</v>
      </c>
      <c r="I470" s="541">
        <f>COUNTIFS('Faturamento NNE'!$E$2:$E$707,'Infos Relatório'!$B$406,'Faturamento NNE'!$F$2:$F$707,'Infos Relatório'!$B470,'Faturamento NNE'!$AA$2:$AA$707,'Infos Relatório'!I$1)</f>
        <v>0</v>
      </c>
      <c r="J470" s="542">
        <f>SUMIFS('Faturamento NNE'!$H$2:$H$707,'Faturamento NNE'!$E$2:$E$707,'Infos Relatório'!$B$406,'Faturamento NNE'!$F$2:$F$707,'Infos Relatório'!$B470,'Faturamento NNE'!$AA$2:$AA$707,'Infos Relatório'!I$1)</f>
        <v>0</v>
      </c>
      <c r="K470" s="543">
        <f>SUMIFS('Faturamento NNE'!$K$2:$K$707,'Faturamento NNE'!$E$2:$E$707,'Infos Relatório'!$B$406,'Faturamento NNE'!$F$2:$F$707,'Infos Relatório'!$B470,'Faturamento NNE'!$AA$2:$AA$707,'Infos Relatório'!I$1)</f>
        <v>0</v>
      </c>
      <c r="L470" s="544">
        <f>SUMIFS('Faturamento NNE'!$P$2:$P$707,'Faturamento NNE'!$E$2:$E$707,'Infos Relatório'!$B$406,'Faturamento NNE'!$F$2:$F$707,'Infos Relatório'!$B470,'Faturamento NNE'!$AA$2:$AA$707,'Infos Relatório'!I$1,'Faturamento NNE'!$U$2:$U$707,"Sim")+SUMIFS('Faturamento NNE'!$Q$2:$Q$707,'Faturamento NNE'!$E$2:$E$707,'Infos Relatório'!$B$406,'Faturamento NNE'!$F$2:$F$707,'Infos Relatório'!$B470,'Faturamento NNE'!$AA$2:$AA$707,'Infos Relatório'!I$1,'Faturamento NNE'!$U$2:$U$707,"Sim")</f>
        <v>0</v>
      </c>
      <c r="M470" s="283" t="e">
        <f t="shared" si="145"/>
        <v>#DIV/0!</v>
      </c>
      <c r="N470" s="545">
        <f>SUMIFS('Faturamento NNE'!$I$2:$I$707,'Faturamento NNE'!$E$2:$E$707,'Infos Relatório'!$B$406,'Faturamento NNE'!$F$2:$F$707,'Infos Relatório'!$B470,'Faturamento NNE'!$AA$2:$AA$707,'Infos Relatório'!I$1)</f>
        <v>0</v>
      </c>
      <c r="O470" s="541">
        <f>COUNTIFS('Faturamento NNE'!$E$2:$E$707,'Infos Relatório'!$B$406,'Faturamento NNE'!$F$2:$F$707,'Infos Relatório'!$B470,'Faturamento NNE'!$AA$2:$AA$707,'Infos Relatório'!O$1)</f>
        <v>0</v>
      </c>
      <c r="P470" s="542">
        <f>SUMIFS('Faturamento NNE'!$H$2:$H$707,'Faturamento NNE'!$E$2:$E$707,'Infos Relatório'!$B$406,'Faturamento NNE'!$F$2:$F$707,'Infos Relatório'!$B470,'Faturamento NNE'!$AA$2:$AA$707,'Infos Relatório'!O$1)</f>
        <v>0</v>
      </c>
      <c r="Q470" s="542">
        <f>SUMIFS('Faturamento NNE'!$K$2:$K$707,'Faturamento NNE'!$E$2:$E$707,'Infos Relatório'!$B$406,'Faturamento NNE'!$F$2:$F$707,'Infos Relatório'!$B470,'Faturamento NNE'!$AA$2:$AA$707,'Infos Relatório'!O$1)</f>
        <v>0</v>
      </c>
      <c r="R470" s="546">
        <f>SUMIFS('Faturamento NNE'!$P$2:$P$707,'Faturamento NNE'!$E$2:$E$707,'Infos Relatório'!$B$406,'Faturamento NNE'!$F$2:$F$707,'Infos Relatório'!$B470,'Faturamento NNE'!$AA$2:$AA$707,'Infos Relatório'!O$1,'Faturamento NNE'!$U$2:$U$707,"Sim")+SUMIFS('Faturamento NNE'!$Q$2:$Q$707,'Faturamento NNE'!$E$2:$E$707,'Infos Relatório'!$B$406,'Faturamento NNE'!$F$2:$F$707,'Infos Relatório'!$B470,'Faturamento NNE'!$AA$2:$AA$707,'Infos Relatório'!O$1,'Faturamento NNE'!$U$2:$U$707,"Sim")</f>
        <v>0</v>
      </c>
      <c r="S470" s="227" t="e">
        <f t="shared" si="146"/>
        <v>#DIV/0!</v>
      </c>
      <c r="T470" s="545">
        <f>SUMIFS('Faturamento NNE'!$I$2:$I$707,'Faturamento NNE'!$E$2:$E$707,'Infos Relatório'!$B$406,'Faturamento NNE'!$F$2:$F$707,'Infos Relatório'!$B470,'Faturamento NNE'!$AA$2:$AA$707,'Infos Relatório'!O$1)</f>
        <v>0</v>
      </c>
      <c r="U470" s="541">
        <f>COUNTIFS('Faturamento NNE'!$E$2:$E$707,'Infos Relatório'!$B$406,'Faturamento NNE'!$F$2:$F$707,'Infos Relatório'!$B470,'Faturamento NNE'!$AA$2:$AA$707,'Infos Relatório'!U$1)</f>
        <v>0</v>
      </c>
      <c r="V470" s="542">
        <f>SUMIFS('Faturamento NNE'!$H$2:$H$707,'Faturamento NNE'!$E$2:$E$707,'Infos Relatório'!$B$406,'Faturamento NNE'!$F$2:$F$707,'Infos Relatório'!$B470,'Faturamento NNE'!$AA$2:$AA$707,'Infos Relatório'!U$1)</f>
        <v>0</v>
      </c>
      <c r="W470" s="542">
        <f>SUMIFS('Faturamento NNE'!$K$2:$K$707,'Faturamento NNE'!$E$2:$E$707,'Infos Relatório'!$B$406,'Faturamento NNE'!$F$2:$F$707,'Infos Relatório'!$B470,'Faturamento NNE'!$AA$2:$AA$707,'Infos Relatório'!U$1)</f>
        <v>0</v>
      </c>
      <c r="X470" s="546">
        <f>SUMIFS('Faturamento NNE'!$P$2:$P$707,'Faturamento NNE'!$E$2:$E$707,'Infos Relatório'!$B$406,'Faturamento NNE'!$F$2:$F$707,'Infos Relatório'!$B470,'Faturamento NNE'!$AA$2:$AA$707,'Infos Relatório'!U$1,'Faturamento NNE'!$U$2:$U$707,"Sim")+SUMIFS('Faturamento NNE'!$Q$2:$Q$707,'Faturamento NNE'!$E$2:$E$707,'Infos Relatório'!$B$406,'Faturamento NNE'!$F$2:$F$707,'Infos Relatório'!$B470,'Faturamento NNE'!$AA$2:$AA$707,'Infos Relatório'!U$1,'Faturamento NNE'!$U$2:$U$707,"Sim")</f>
        <v>0</v>
      </c>
      <c r="Y470" s="227" t="e">
        <f t="shared" si="147"/>
        <v>#DIV/0!</v>
      </c>
      <c r="Z470" s="545">
        <f>SUMIFS('Faturamento NNE'!$I$2:$I$707,'Faturamento NNE'!$E$2:$E$707,'Infos Relatório'!$B$406,'Faturamento NNE'!$F$2:$F$707,'Infos Relatório'!$B470,'Faturamento NNE'!$AA$2:$AA$707,'Infos Relatório'!U$1)</f>
        <v>0</v>
      </c>
      <c r="AA470" s="541">
        <f>COUNTIFS('Faturamento NNE'!$E$2:$E$707,'Infos Relatório'!$B$406,'Faturamento NNE'!$F$2:$F$707,'Infos Relatório'!$B470,'Faturamento NNE'!$AA$2:$AA$707,'Infos Relatório'!AA$1)</f>
        <v>0</v>
      </c>
      <c r="AB470" s="542">
        <f>SUMIFS('Faturamento NNE'!$H$2:$H$707,'Faturamento NNE'!$E$2:$E$707,'Infos Relatório'!$B$406,'Faturamento NNE'!$F$2:$F$707,'Infos Relatório'!$B470,'Faturamento NNE'!$AA$2:$AA$707,'Infos Relatório'!AA$1)</f>
        <v>0</v>
      </c>
      <c r="AC470" s="542">
        <f>SUMIFS('Faturamento NNE'!$K$2:$K$707,'Faturamento NNE'!$E$2:$E$707,'Infos Relatório'!$B$406,'Faturamento NNE'!$F$2:$F$707,'Infos Relatório'!$B470,'Faturamento NNE'!$AA$2:$AA$707,'Infos Relatório'!AA$1)</f>
        <v>0</v>
      </c>
      <c r="AD470" s="546">
        <f>SUMIFS('Faturamento NNE'!$P$2:$P$707,'Faturamento NNE'!$E$2:$E$707,'Infos Relatório'!$B$406,'Faturamento NNE'!$F$2:$F$707,'Infos Relatório'!$B470,'Faturamento NNE'!$AA$2:$AA$707,'Infos Relatório'!AA$1,'Faturamento NNE'!$U$2:$U$707,"Sim")+SUMIFS('Faturamento NNE'!$Q$2:$Q$707,'Faturamento NNE'!$E$2:$E$707,'Infos Relatório'!$B$406,'Faturamento NNE'!$F$2:$F$707,'Infos Relatório'!$B470,'Faturamento NNE'!$AA$2:$AA$707,'Infos Relatório'!AA$1,'Faturamento NNE'!$U$2:$U$707,"Sim")</f>
        <v>0</v>
      </c>
      <c r="AE470" s="227" t="e">
        <f t="shared" si="148"/>
        <v>#DIV/0!</v>
      </c>
      <c r="AF470" s="545">
        <f>SUMIFS('Faturamento NNE'!$I$2:$I$707,'Faturamento NNE'!$E$2:$E$707,'Infos Relatório'!$B$406,'Faturamento NNE'!$F$2:$F$707,'Infos Relatório'!$B470,'Faturamento NNE'!$AA$2:$AA$707,'Infos Relatório'!AA$1)</f>
        <v>0</v>
      </c>
      <c r="AG470" s="541">
        <f>COUNTIFS('Faturamento NNE'!$E$2:$E$707,'Infos Relatório'!$B$406,'Faturamento NNE'!$F$2:$F$707,'Infos Relatório'!$B470,'Faturamento NNE'!$AA$2:$AA$707,'Infos Relatório'!AG$1)</f>
        <v>0</v>
      </c>
      <c r="AH470" s="542">
        <f>SUMIFS('Faturamento NNE'!$H$2:$H$707,'Faturamento NNE'!$E$2:$E$707,'Infos Relatório'!$B$406,'Faturamento NNE'!$F$2:$F$707,'Infos Relatório'!$B470,'Faturamento NNE'!$AA$2:$AA$707,'Infos Relatório'!AG$1)</f>
        <v>0</v>
      </c>
      <c r="AI470" s="542">
        <f>SUMIFS('Faturamento NNE'!$K$2:$K$707,'Faturamento NNE'!$E$2:$E$707,'Infos Relatório'!$B$406,'Faturamento NNE'!$F$2:$F$707,'Infos Relatório'!$B470,'Faturamento NNE'!$AA$2:$AA$707,'Infos Relatório'!AG$1)</f>
        <v>0</v>
      </c>
      <c r="AJ470" s="546">
        <f>SUMIFS('Faturamento NNE'!$P$2:$P$707,'Faturamento NNE'!$E$2:$E$707,'Infos Relatório'!$B$406,'Faturamento NNE'!$F$2:$F$707,'Infos Relatório'!$B470,'Faturamento NNE'!$AA$2:$AA$707,'Infos Relatório'!AG$1,'Faturamento NNE'!$U$2:$U$707,"Sim")+SUMIFS('Faturamento NNE'!$Q$2:$Q$707,'Faturamento NNE'!$E$2:$E$707,'Infos Relatório'!$B$406,'Faturamento NNE'!$F$2:$F$707,'Infos Relatório'!$B470,'Faturamento NNE'!$AA$2:$AA$707,'Infos Relatório'!AG$1,'Faturamento NNE'!$U$2:$U$707,"Sim")</f>
        <v>0</v>
      </c>
      <c r="AK470" s="227" t="e">
        <f t="shared" si="149"/>
        <v>#DIV/0!</v>
      </c>
      <c r="AL470" s="545">
        <f>SUMIFS('Faturamento NNE'!$I$2:$I$707,'Faturamento NNE'!$E$2:$E$707,'Infos Relatório'!$B$406,'Faturamento NNE'!$F$2:$F$707,'Infos Relatório'!$B470,'Faturamento NNE'!$AA$2:$AA$707,'Infos Relatório'!AG$1)</f>
        <v>0</v>
      </c>
      <c r="AM470" s="541">
        <f>COUNTIFS('Faturamento NNE'!$E$2:$E$707,'Infos Relatório'!$B$406,'Faturamento NNE'!$F$2:$F$707,'Infos Relatório'!$B470,'Faturamento NNE'!$AA$2:$AA$707,'Infos Relatório'!AM$1)</f>
        <v>0</v>
      </c>
      <c r="AN470" s="542">
        <f>SUMIFS('Faturamento NNE'!$H$2:$H$707,'Faturamento NNE'!$E$2:$E$707,'Infos Relatório'!$B$406,'Faturamento NNE'!$F$2:$F$707,'Infos Relatório'!$B470,'Faturamento NNE'!$AA$2:$AA$707,'Infos Relatório'!AM$1)</f>
        <v>0</v>
      </c>
      <c r="AO470" s="542">
        <f>SUMIFS('Faturamento NNE'!$K$2:$K$707,'Faturamento NNE'!$E$2:$E$707,'Infos Relatório'!$B$406,'Faturamento NNE'!$F$2:$F$707,'Infos Relatório'!$B470,'Faturamento NNE'!$AA$2:$AA$707,'Infos Relatório'!AM$1)</f>
        <v>0</v>
      </c>
      <c r="AP470" s="546">
        <f>SUMIFS('Faturamento NNE'!$P$2:$P$707,'Faturamento NNE'!$E$2:$E$707,'Infos Relatório'!$B$406,'Faturamento NNE'!$F$2:$F$707,'Infos Relatório'!$B470,'Faturamento NNE'!$AA$2:$AA$707,'Infos Relatório'!AM$1,'Faturamento NNE'!$U$2:$U$707,"Sim")+SUMIFS('Faturamento NNE'!$Q$2:$Q$707,'Faturamento NNE'!$E$2:$E$707,'Infos Relatório'!$B$406,'Faturamento NNE'!$F$2:$F$707,'Infos Relatório'!$B470,'Faturamento NNE'!$AA$2:$AA$707,'Infos Relatório'!AM$1,'Faturamento NNE'!$U$2:$U$707,"Sim")</f>
        <v>0</v>
      </c>
      <c r="AQ470" s="227" t="e">
        <f t="shared" si="150"/>
        <v>#DIV/0!</v>
      </c>
      <c r="AR470" s="545">
        <f>SUMIFS('Faturamento NNE'!$I$2:$I$707,'Faturamento NNE'!$E$2:$E$707,'Infos Relatório'!$B$406,'Faturamento NNE'!$F$2:$F$707,'Infos Relatório'!$B470,'Faturamento NNE'!$AA$2:$AA$707,'Infos Relatório'!AM$1)</f>
        <v>0</v>
      </c>
      <c r="AS470" s="541">
        <f>COUNTIFS('Faturamento NNE'!$E$2:$E$707,'Infos Relatório'!$B$406,'Faturamento NNE'!$F$2:$F$707,'Infos Relatório'!$B470,'Faturamento NNE'!$AA$2:$AA$707,'Infos Relatório'!AS$1)</f>
        <v>0</v>
      </c>
      <c r="AT470" s="542">
        <f>SUMIFS('Faturamento NNE'!$H$2:$H$707,'Faturamento NNE'!$E$2:$E$707,'Infos Relatório'!$B$406,'Faturamento NNE'!$F$2:$F$707,'Infos Relatório'!$B470,'Faturamento NNE'!$AA$2:$AA$707,'Infos Relatório'!AS$1)</f>
        <v>0</v>
      </c>
      <c r="AU470" s="542">
        <f>SUMIFS('Faturamento NNE'!$K$2:$K$707,'Faturamento NNE'!$E$2:$E$707,'Infos Relatório'!$B$406,'Faturamento NNE'!$F$2:$F$707,'Infos Relatório'!$B470,'Faturamento NNE'!$AA$2:$AA$707,'Infos Relatório'!AS$1)</f>
        <v>0</v>
      </c>
      <c r="AV470" s="546">
        <f>SUMIFS('Faturamento NNE'!$P$2:$P$707,'Faturamento NNE'!$E$2:$E$707,'Infos Relatório'!$B$406,'Faturamento NNE'!$F$2:$F$707,'Infos Relatório'!$B470,'Faturamento NNE'!$AA$2:$AA$707,'Infos Relatório'!AS$1,'Faturamento NNE'!$U$2:$U$707,"Sim")+SUMIFS('Faturamento NNE'!$Q$2:$Q$707,'Faturamento NNE'!$E$2:$E$707,'Infos Relatório'!$B$406,'Faturamento NNE'!$F$2:$F$707,'Infos Relatório'!$B470,'Faturamento NNE'!$AA$2:$AA$707,'Infos Relatório'!AS$1,'Faturamento NNE'!$U$2:$U$707,"Sim")</f>
        <v>0</v>
      </c>
      <c r="AW470" s="227" t="e">
        <f t="shared" si="151"/>
        <v>#DIV/0!</v>
      </c>
      <c r="AX470" s="545">
        <f>SUMIFS('Faturamento NNE'!$I$2:$I$707,'Faturamento NNE'!$E$2:$E$707,'Infos Relatório'!$B$406,'Faturamento NNE'!$F$2:$F$707,'Infos Relatório'!$B470,'Faturamento NNE'!$AA$2:$AA$707,'Infos Relatório'!AS$1)</f>
        <v>0</v>
      </c>
      <c r="AY470" s="541">
        <f>COUNTIFS('Faturamento NNE'!$E$2:$E$707,'Infos Relatório'!$B$406,'Faturamento NNE'!$F$2:$F$707,'Infos Relatório'!$B470,'Faturamento NNE'!$AA$2:$AA$707,'Infos Relatório'!AY$1)</f>
        <v>0</v>
      </c>
      <c r="AZ470" s="542">
        <f>SUMIFS('Faturamento NNE'!$H$2:$H$707,'Faturamento NNE'!$E$2:$E$707,'Infos Relatório'!$B$406,'Faturamento NNE'!$F$2:$F$707,'Infos Relatório'!$B470,'Faturamento NNE'!$AA$2:$AA$707,'Infos Relatório'!AY$1)</f>
        <v>0</v>
      </c>
      <c r="BA470" s="542">
        <f>SUMIFS('Faturamento NNE'!$K$2:$K$707,'Faturamento NNE'!$E$2:$E$707,'Infos Relatório'!$B$406,'Faturamento NNE'!$F$2:$F$707,'Infos Relatório'!$B470,'Faturamento NNE'!$AA$2:$AA$707,'Infos Relatório'!AY$1)</f>
        <v>0</v>
      </c>
      <c r="BB470" s="546">
        <f>SUMIFS('Faturamento NNE'!$P$2:$P$707,'Faturamento NNE'!$E$2:$E$707,'Infos Relatório'!$B$406,'Faturamento NNE'!$F$2:$F$707,'Infos Relatório'!$B470,'Faturamento NNE'!$AA$2:$AA$707,'Infos Relatório'!AY$1,'Faturamento NNE'!$U$2:$U$707,"Sim")+SUMIFS('Faturamento NNE'!$Q$2:$Q$707,'Faturamento NNE'!$E$2:$E$707,'Infos Relatório'!$B$406,'Faturamento NNE'!$F$2:$F$707,'Infos Relatório'!$B470,'Faturamento NNE'!$AA$2:$AA$707,'Infos Relatório'!AY$1,'Faturamento NNE'!$U$2:$U$707,"Sim")</f>
        <v>0</v>
      </c>
      <c r="BC470" s="227" t="e">
        <f t="shared" si="152"/>
        <v>#DIV/0!</v>
      </c>
      <c r="BD470" s="545">
        <f>SUMIFS('Faturamento NNE'!$I$2:$I$707,'Faturamento NNE'!$E$2:$E$707,'Infos Relatório'!$B$406,'Faturamento NNE'!$F$2:$F$707,'Infos Relatório'!$B470,'Faturamento NNE'!$AA$2:$AA$707,'Infos Relatório'!AY$1)</f>
        <v>0</v>
      </c>
      <c r="BE470" s="541">
        <f>COUNTIFS('Faturamento NNE'!$E$2:$E$707,'Infos Relatório'!$B$406,'Faturamento NNE'!$F$2:$F$707,'Infos Relatório'!$B470,'Faturamento NNE'!$AA$2:$AA$707,'Infos Relatório'!BE$1)</f>
        <v>0</v>
      </c>
      <c r="BF470" s="542">
        <f>SUMIFS('Faturamento NNE'!$H$2:$H$707,'Faturamento NNE'!$E$2:$E$707,'Infos Relatório'!$B$406,'Faturamento NNE'!$F$2:$F$707,'Infos Relatório'!$B470,'Faturamento NNE'!$AA$2:$AA$707,'Infos Relatório'!BE$1)</f>
        <v>0</v>
      </c>
      <c r="BG470" s="542">
        <f>SUMIFS('Faturamento NNE'!$K$2:$K$707,'Faturamento NNE'!$E$2:$E$707,'Infos Relatório'!$B$406,'Faturamento NNE'!$F$2:$F$707,'Infos Relatório'!$B470,'Faturamento NNE'!$AA$2:$AA$707,'Infos Relatório'!BE$1)</f>
        <v>0</v>
      </c>
      <c r="BH470" s="546">
        <f>SUMIFS('Faturamento NNE'!$P$2:$P$707,'Faturamento NNE'!$E$2:$E$707,'Infos Relatório'!$B$406,'Faturamento NNE'!$F$2:$F$707,'Infos Relatório'!$B470,'Faturamento NNE'!$AA$2:$AA$707,'Infos Relatório'!BE$1,'Faturamento NNE'!$U$2:$U$707,"Sim")+SUMIFS('Faturamento NNE'!$Q$2:$Q$707,'Faturamento NNE'!$E$2:$E$707,'Infos Relatório'!$B$406,'Faturamento NNE'!$F$2:$F$707,'Infos Relatório'!$B470,'Faturamento NNE'!$AA$2:$AA$707,'Infos Relatório'!BE$1,'Faturamento NNE'!$U$2:$U$707,"Sim")</f>
        <v>0</v>
      </c>
      <c r="BI470" s="227" t="e">
        <f t="shared" si="153"/>
        <v>#DIV/0!</v>
      </c>
      <c r="BJ470" s="545">
        <f>SUMIFS('Faturamento NNE'!$I$2:$I$707,'Faturamento NNE'!$E$2:$E$707,'Infos Relatório'!$B$406,'Faturamento NNE'!$F$2:$F$707,'Infos Relatório'!$B470,'Faturamento NNE'!$AA$2:$AA$707,'Infos Relatório'!BE$1)</f>
        <v>0</v>
      </c>
      <c r="BK470" s="541">
        <f>COUNTIFS('Faturamento NNE'!$E$2:$E$707,'Infos Relatório'!$B$406,'Faturamento NNE'!$F$2:$F$707,'Infos Relatório'!$B470,'Faturamento NNE'!$AA$2:$AA$707,'Infos Relatório'!BK$1)</f>
        <v>0</v>
      </c>
      <c r="BL470" s="542">
        <f>SUMIFS('Faturamento NNE'!$H$2:$H$707,'Faturamento NNE'!$E$2:$E$707,'Infos Relatório'!$B$406,'Faturamento NNE'!$F$2:$F$707,'Infos Relatório'!$B470,'Faturamento NNE'!$AA$2:$AA$707,'Infos Relatório'!BK$1)</f>
        <v>0</v>
      </c>
      <c r="BM470" s="542">
        <f>SUMIFS('Faturamento NNE'!$K$2:$K$707,'Faturamento NNE'!$E$2:$E$707,'Infos Relatório'!$B$406,'Faturamento NNE'!$F$2:$F$707,'Infos Relatório'!$B470,'Faturamento NNE'!$AA$2:$AA$707,'Infos Relatório'!BK$1)</f>
        <v>0</v>
      </c>
      <c r="BN470" s="546">
        <f>SUMIFS('Faturamento NNE'!$P$2:$P$707,'Faturamento NNE'!$E$2:$E$707,'Infos Relatório'!$B$406,'Faturamento NNE'!$F$2:$F$707,'Infos Relatório'!$B470,'Faturamento NNE'!$AA$2:$AA$707,'Infos Relatório'!BK$1,'Faturamento NNE'!$U$2:$U$707,"Sim")+SUMIFS('Faturamento NNE'!$Q$2:$Q$707,'Faturamento NNE'!$E$2:$E$707,'Infos Relatório'!$B$406,'Faturamento NNE'!$F$2:$F$707,'Infos Relatório'!$B470,'Faturamento NNE'!$AA$2:$AA$707,'Infos Relatório'!BK$1,'Faturamento NNE'!$U$2:$U$707,"Sim")</f>
        <v>0</v>
      </c>
      <c r="BO470" s="227" t="e">
        <f t="shared" si="154"/>
        <v>#DIV/0!</v>
      </c>
      <c r="BP470" s="545">
        <f>SUMIFS('Faturamento NNE'!$I$2:$I$707,'Faturamento NNE'!$E$2:$E$707,'Infos Relatório'!$B$406,'Faturamento NNE'!$F$2:$F$707,'Infos Relatório'!$B470,'Faturamento NNE'!$AA$2:$AA$707,'Infos Relatório'!BK$1)</f>
        <v>0</v>
      </c>
      <c r="BQ470" s="541">
        <f>COUNTIFS('Faturamento NNE'!$E$2:$E$707,'Infos Relatório'!$B$406,'Faturamento NNE'!$F$2:$F$707,'Infos Relatório'!$B470,'Faturamento NNE'!$AA$2:$AA$707,'Infos Relatório'!BQ$1)</f>
        <v>0</v>
      </c>
      <c r="BR470" s="542">
        <f>SUMIFS('Faturamento NNE'!$H$2:$H$707,'Faturamento NNE'!$E$2:$E$707,'Infos Relatório'!$B$406,'Faturamento NNE'!$F$2:$F$707,'Infos Relatório'!$B470,'Faturamento NNE'!$AA$2:$AA$707,'Infos Relatório'!BQ$1)</f>
        <v>0</v>
      </c>
      <c r="BS470" s="542">
        <f>SUMIFS('Faturamento NNE'!$K$2:$K$707,'Faturamento NNE'!$E$2:$E$707,'Infos Relatório'!$B$406,'Faturamento NNE'!$F$2:$F$707,'Infos Relatório'!$B470,'Faturamento NNE'!$AA$2:$AA$707,'Infos Relatório'!BQ$1)</f>
        <v>0</v>
      </c>
      <c r="BT470" s="546">
        <f>SUMIFS('Faturamento NNE'!$P$2:$P$707,'Faturamento NNE'!$E$2:$E$707,'Infos Relatório'!$B$406,'Faturamento NNE'!$F$2:$F$707,'Infos Relatório'!$B470,'Faturamento NNE'!$AA$2:$AA$707,'Infos Relatório'!BQ$1,'Faturamento NNE'!$U$2:$U$707,"Sim")+SUMIFS('Faturamento NNE'!$Q$2:$Q$707,'Faturamento NNE'!$E$2:$E$707,'Infos Relatório'!$B$406,'Faturamento NNE'!$F$2:$F$707,'Infos Relatório'!$B470,'Faturamento NNE'!$AA$2:$AA$707,'Infos Relatório'!BQ$1,'Faturamento NNE'!$U$2:$U$707,"Sim")</f>
        <v>0</v>
      </c>
      <c r="BU470" s="227" t="e">
        <f t="shared" si="155"/>
        <v>#DIV/0!</v>
      </c>
      <c r="BV470" s="545">
        <f>SUMIFS('Faturamento NNE'!$I$2:$I$707,'Faturamento NNE'!$E$2:$E$707,'Infos Relatório'!$B$406,'Faturamento NNE'!$F$2:$F$707,'Infos Relatório'!$B470,'Faturamento NNE'!$AA$2:$AA$707,'Infos Relatório'!BQ$1)</f>
        <v>0</v>
      </c>
    </row>
    <row r="471" spans="2:74">
      <c r="B471" s="217" t="s">
        <v>194</v>
      </c>
      <c r="C471" s="541">
        <f>COUNTIFS('Faturamento NNE'!$E$2:$E$707,'Infos Relatório'!$B$406,'Faturamento NNE'!$F$2:$F$707,'Infos Relatório'!$B471,'Faturamento NNE'!$AA$2:$AA$707,'Infos Relatório'!C$1)</f>
        <v>0</v>
      </c>
      <c r="D471" s="542">
        <f>SUMIFS('Faturamento NNE'!$H$2:$H$707,'Faturamento NNE'!$E$2:$E$707,'Infos Relatório'!$B$406,'Faturamento NNE'!$F$2:$F$707,'Infos Relatório'!$B471,'Faturamento NNE'!$AA$2:$AA$707,'Infos Relatório'!C$1)</f>
        <v>0</v>
      </c>
      <c r="E471" s="543">
        <f>SUMIFS('Faturamento NNE'!$K$2:$K$707,'Faturamento NNE'!$E$2:$E$707,'Infos Relatório'!$B$406,'Faturamento NNE'!$F$2:$F$707,'Infos Relatório'!$B471,'Faturamento NNE'!$AA$2:$AA$707,'Infos Relatório'!C$1)</f>
        <v>0</v>
      </c>
      <c r="F471" s="544">
        <f>SUMIFS('Faturamento NNE'!$P$2:$P$707,'Faturamento NNE'!$E$2:$E$707,'Infos Relatório'!$B$406,'Faturamento NNE'!$F$2:$F$707,'Infos Relatório'!$B471,'Faturamento NNE'!$AA$2:$AA$707,'Infos Relatório'!C$1,'Faturamento NNE'!$U$2:$U$707,"Sim")+SUMIFS('Faturamento NNE'!$Q$2:$Q$707,'Faturamento NNE'!$E$2:$E$707,'Infos Relatório'!$B$406,'Faturamento NNE'!$F$2:$F$707,'Infos Relatório'!$B471,'Faturamento NNE'!$AA$2:$AA$707,'Infos Relatório'!C$1,'Faturamento NNE'!$U$2:$U$707,"Sim")</f>
        <v>0</v>
      </c>
      <c r="G471" s="283" t="e">
        <f t="shared" si="144"/>
        <v>#DIV/0!</v>
      </c>
      <c r="H471" s="545">
        <f>SUMIFS('Faturamento NNE'!$I$2:$I$707,'Faturamento NNE'!$E$2:$E$707,'Infos Relatório'!$B$406,'Faturamento NNE'!$F$2:$F$707,'Infos Relatório'!$B471,'Faturamento NNE'!$AA$2:$AA$707,'Infos Relatório'!C$1)</f>
        <v>0</v>
      </c>
      <c r="I471" s="541">
        <f>COUNTIFS('Faturamento NNE'!$E$2:$E$707,'Infos Relatório'!$B$406,'Faturamento NNE'!$F$2:$F$707,'Infos Relatório'!$B471,'Faturamento NNE'!$AA$2:$AA$707,'Infos Relatório'!I$1)</f>
        <v>0</v>
      </c>
      <c r="J471" s="542">
        <f>SUMIFS('Faturamento NNE'!$H$2:$H$707,'Faturamento NNE'!$E$2:$E$707,'Infos Relatório'!$B$406,'Faturamento NNE'!$F$2:$F$707,'Infos Relatório'!$B471,'Faturamento NNE'!$AA$2:$AA$707,'Infos Relatório'!I$1)</f>
        <v>0</v>
      </c>
      <c r="K471" s="543">
        <f>SUMIFS('Faturamento NNE'!$K$2:$K$707,'Faturamento NNE'!$E$2:$E$707,'Infos Relatório'!$B$406,'Faturamento NNE'!$F$2:$F$707,'Infos Relatório'!$B471,'Faturamento NNE'!$AA$2:$AA$707,'Infos Relatório'!I$1)</f>
        <v>0</v>
      </c>
      <c r="L471" s="544">
        <f>SUMIFS('Faturamento NNE'!$P$2:$P$707,'Faturamento NNE'!$E$2:$E$707,'Infos Relatório'!$B$406,'Faturamento NNE'!$F$2:$F$707,'Infos Relatório'!$B471,'Faturamento NNE'!$AA$2:$AA$707,'Infos Relatório'!I$1,'Faturamento NNE'!$U$2:$U$707,"Sim")+SUMIFS('Faturamento NNE'!$Q$2:$Q$707,'Faturamento NNE'!$E$2:$E$707,'Infos Relatório'!$B$406,'Faturamento NNE'!$F$2:$F$707,'Infos Relatório'!$B471,'Faturamento NNE'!$AA$2:$AA$707,'Infos Relatório'!I$1,'Faturamento NNE'!$U$2:$U$707,"Sim")</f>
        <v>0</v>
      </c>
      <c r="M471" s="283" t="e">
        <f t="shared" si="145"/>
        <v>#DIV/0!</v>
      </c>
      <c r="N471" s="545">
        <f>SUMIFS('Faturamento NNE'!$I$2:$I$707,'Faturamento NNE'!$E$2:$E$707,'Infos Relatório'!$B$406,'Faturamento NNE'!$F$2:$F$707,'Infos Relatório'!$B471,'Faturamento NNE'!$AA$2:$AA$707,'Infos Relatório'!I$1)</f>
        <v>0</v>
      </c>
      <c r="O471" s="541">
        <f>COUNTIFS('Faturamento NNE'!$E$2:$E$707,'Infos Relatório'!$B$406,'Faturamento NNE'!$F$2:$F$707,'Infos Relatório'!$B471,'Faturamento NNE'!$AA$2:$AA$707,'Infos Relatório'!O$1)</f>
        <v>0</v>
      </c>
      <c r="P471" s="542">
        <f>SUMIFS('Faturamento NNE'!$H$2:$H$707,'Faturamento NNE'!$E$2:$E$707,'Infos Relatório'!$B$406,'Faturamento NNE'!$F$2:$F$707,'Infos Relatório'!$B471,'Faturamento NNE'!$AA$2:$AA$707,'Infos Relatório'!O$1)</f>
        <v>0</v>
      </c>
      <c r="Q471" s="542">
        <f>SUMIFS('Faturamento NNE'!$K$2:$K$707,'Faturamento NNE'!$E$2:$E$707,'Infos Relatório'!$B$406,'Faturamento NNE'!$F$2:$F$707,'Infos Relatório'!$B471,'Faturamento NNE'!$AA$2:$AA$707,'Infos Relatório'!O$1)</f>
        <v>0</v>
      </c>
      <c r="R471" s="546">
        <f>SUMIFS('Faturamento NNE'!$P$2:$P$707,'Faturamento NNE'!$E$2:$E$707,'Infos Relatório'!$B$406,'Faturamento NNE'!$F$2:$F$707,'Infos Relatório'!$B471,'Faturamento NNE'!$AA$2:$AA$707,'Infos Relatório'!O$1,'Faturamento NNE'!$U$2:$U$707,"Sim")+SUMIFS('Faturamento NNE'!$Q$2:$Q$707,'Faturamento NNE'!$E$2:$E$707,'Infos Relatório'!$B$406,'Faturamento NNE'!$F$2:$F$707,'Infos Relatório'!$B471,'Faturamento NNE'!$AA$2:$AA$707,'Infos Relatório'!O$1,'Faturamento NNE'!$U$2:$U$707,"Sim")</f>
        <v>0</v>
      </c>
      <c r="S471" s="227" t="e">
        <f t="shared" si="146"/>
        <v>#DIV/0!</v>
      </c>
      <c r="T471" s="545">
        <f>SUMIFS('Faturamento NNE'!$I$2:$I$707,'Faturamento NNE'!$E$2:$E$707,'Infos Relatório'!$B$406,'Faturamento NNE'!$F$2:$F$707,'Infos Relatório'!$B471,'Faturamento NNE'!$AA$2:$AA$707,'Infos Relatório'!O$1)</f>
        <v>0</v>
      </c>
      <c r="U471" s="541">
        <f>COUNTIFS('Faturamento NNE'!$E$2:$E$707,'Infos Relatório'!$B$406,'Faturamento NNE'!$F$2:$F$707,'Infos Relatório'!$B471,'Faturamento NNE'!$AA$2:$AA$707,'Infos Relatório'!U$1)</f>
        <v>0</v>
      </c>
      <c r="V471" s="542">
        <f>SUMIFS('Faturamento NNE'!$H$2:$H$707,'Faturamento NNE'!$E$2:$E$707,'Infos Relatório'!$B$406,'Faturamento NNE'!$F$2:$F$707,'Infos Relatório'!$B471,'Faturamento NNE'!$AA$2:$AA$707,'Infos Relatório'!U$1)</f>
        <v>0</v>
      </c>
      <c r="W471" s="542">
        <f>SUMIFS('Faturamento NNE'!$K$2:$K$707,'Faturamento NNE'!$E$2:$E$707,'Infos Relatório'!$B$406,'Faturamento NNE'!$F$2:$F$707,'Infos Relatório'!$B471,'Faturamento NNE'!$AA$2:$AA$707,'Infos Relatório'!U$1)</f>
        <v>0</v>
      </c>
      <c r="X471" s="546">
        <f>SUMIFS('Faturamento NNE'!$P$2:$P$707,'Faturamento NNE'!$E$2:$E$707,'Infos Relatório'!$B$406,'Faturamento NNE'!$F$2:$F$707,'Infos Relatório'!$B471,'Faturamento NNE'!$AA$2:$AA$707,'Infos Relatório'!U$1,'Faturamento NNE'!$U$2:$U$707,"Sim")+SUMIFS('Faturamento NNE'!$Q$2:$Q$707,'Faturamento NNE'!$E$2:$E$707,'Infos Relatório'!$B$406,'Faturamento NNE'!$F$2:$F$707,'Infos Relatório'!$B471,'Faturamento NNE'!$AA$2:$AA$707,'Infos Relatório'!U$1,'Faturamento NNE'!$U$2:$U$707,"Sim")</f>
        <v>0</v>
      </c>
      <c r="Y471" s="227" t="e">
        <f t="shared" si="147"/>
        <v>#DIV/0!</v>
      </c>
      <c r="Z471" s="545">
        <f>SUMIFS('Faturamento NNE'!$I$2:$I$707,'Faturamento NNE'!$E$2:$E$707,'Infos Relatório'!$B$406,'Faturamento NNE'!$F$2:$F$707,'Infos Relatório'!$B471,'Faturamento NNE'!$AA$2:$AA$707,'Infos Relatório'!U$1)</f>
        <v>0</v>
      </c>
      <c r="AA471" s="541">
        <f>COUNTIFS('Faturamento NNE'!$E$2:$E$707,'Infos Relatório'!$B$406,'Faturamento NNE'!$F$2:$F$707,'Infos Relatório'!$B471,'Faturamento NNE'!$AA$2:$AA$707,'Infos Relatório'!AA$1)</f>
        <v>0</v>
      </c>
      <c r="AB471" s="542">
        <f>SUMIFS('Faturamento NNE'!$H$2:$H$707,'Faturamento NNE'!$E$2:$E$707,'Infos Relatório'!$B$406,'Faturamento NNE'!$F$2:$F$707,'Infos Relatório'!$B471,'Faturamento NNE'!$AA$2:$AA$707,'Infos Relatório'!AA$1)</f>
        <v>0</v>
      </c>
      <c r="AC471" s="542">
        <f>SUMIFS('Faturamento NNE'!$K$2:$K$707,'Faturamento NNE'!$E$2:$E$707,'Infos Relatório'!$B$406,'Faturamento NNE'!$F$2:$F$707,'Infos Relatório'!$B471,'Faturamento NNE'!$AA$2:$AA$707,'Infos Relatório'!AA$1)</f>
        <v>0</v>
      </c>
      <c r="AD471" s="546">
        <f>SUMIFS('Faturamento NNE'!$P$2:$P$707,'Faturamento NNE'!$E$2:$E$707,'Infos Relatório'!$B$406,'Faturamento NNE'!$F$2:$F$707,'Infos Relatório'!$B471,'Faturamento NNE'!$AA$2:$AA$707,'Infos Relatório'!AA$1,'Faturamento NNE'!$U$2:$U$707,"Sim")+SUMIFS('Faturamento NNE'!$Q$2:$Q$707,'Faturamento NNE'!$E$2:$E$707,'Infos Relatório'!$B$406,'Faturamento NNE'!$F$2:$F$707,'Infos Relatório'!$B471,'Faturamento NNE'!$AA$2:$AA$707,'Infos Relatório'!AA$1,'Faturamento NNE'!$U$2:$U$707,"Sim")</f>
        <v>0</v>
      </c>
      <c r="AE471" s="227" t="e">
        <f t="shared" si="148"/>
        <v>#DIV/0!</v>
      </c>
      <c r="AF471" s="545">
        <f>SUMIFS('Faturamento NNE'!$I$2:$I$707,'Faturamento NNE'!$E$2:$E$707,'Infos Relatório'!$B$406,'Faturamento NNE'!$F$2:$F$707,'Infos Relatório'!$B471,'Faturamento NNE'!$AA$2:$AA$707,'Infos Relatório'!AA$1)</f>
        <v>0</v>
      </c>
      <c r="AG471" s="541">
        <f>COUNTIFS('Faturamento NNE'!$E$2:$E$707,'Infos Relatório'!$B$406,'Faturamento NNE'!$F$2:$F$707,'Infos Relatório'!$B471,'Faturamento NNE'!$AA$2:$AA$707,'Infos Relatório'!AG$1)</f>
        <v>0</v>
      </c>
      <c r="AH471" s="542">
        <f>SUMIFS('Faturamento NNE'!$H$2:$H$707,'Faturamento NNE'!$E$2:$E$707,'Infos Relatório'!$B$406,'Faturamento NNE'!$F$2:$F$707,'Infos Relatório'!$B471,'Faturamento NNE'!$AA$2:$AA$707,'Infos Relatório'!AG$1)</f>
        <v>0</v>
      </c>
      <c r="AI471" s="542">
        <f>SUMIFS('Faturamento NNE'!$K$2:$K$707,'Faturamento NNE'!$E$2:$E$707,'Infos Relatório'!$B$406,'Faturamento NNE'!$F$2:$F$707,'Infos Relatório'!$B471,'Faturamento NNE'!$AA$2:$AA$707,'Infos Relatório'!AG$1)</f>
        <v>0</v>
      </c>
      <c r="AJ471" s="546">
        <f>SUMIFS('Faturamento NNE'!$P$2:$P$707,'Faturamento NNE'!$E$2:$E$707,'Infos Relatório'!$B$406,'Faturamento NNE'!$F$2:$F$707,'Infos Relatório'!$B471,'Faturamento NNE'!$AA$2:$AA$707,'Infos Relatório'!AG$1,'Faturamento NNE'!$U$2:$U$707,"Sim")+SUMIFS('Faturamento NNE'!$Q$2:$Q$707,'Faturamento NNE'!$E$2:$E$707,'Infos Relatório'!$B$406,'Faturamento NNE'!$F$2:$F$707,'Infos Relatório'!$B471,'Faturamento NNE'!$AA$2:$AA$707,'Infos Relatório'!AG$1,'Faturamento NNE'!$U$2:$U$707,"Sim")</f>
        <v>0</v>
      </c>
      <c r="AK471" s="227" t="e">
        <f t="shared" si="149"/>
        <v>#DIV/0!</v>
      </c>
      <c r="AL471" s="545">
        <f>SUMIFS('Faturamento NNE'!$I$2:$I$707,'Faturamento NNE'!$E$2:$E$707,'Infos Relatório'!$B$406,'Faturamento NNE'!$F$2:$F$707,'Infos Relatório'!$B471,'Faturamento NNE'!$AA$2:$AA$707,'Infos Relatório'!AG$1)</f>
        <v>0</v>
      </c>
      <c r="AM471" s="541">
        <f>COUNTIFS('Faturamento NNE'!$E$2:$E$707,'Infos Relatório'!$B$406,'Faturamento NNE'!$F$2:$F$707,'Infos Relatório'!$B471,'Faturamento NNE'!$AA$2:$AA$707,'Infos Relatório'!AM$1)</f>
        <v>0</v>
      </c>
      <c r="AN471" s="542">
        <f>SUMIFS('Faturamento NNE'!$H$2:$H$707,'Faturamento NNE'!$E$2:$E$707,'Infos Relatório'!$B$406,'Faturamento NNE'!$F$2:$F$707,'Infos Relatório'!$B471,'Faturamento NNE'!$AA$2:$AA$707,'Infos Relatório'!AM$1)</f>
        <v>0</v>
      </c>
      <c r="AO471" s="542">
        <f>SUMIFS('Faturamento NNE'!$K$2:$K$707,'Faturamento NNE'!$E$2:$E$707,'Infos Relatório'!$B$406,'Faturamento NNE'!$F$2:$F$707,'Infos Relatório'!$B471,'Faturamento NNE'!$AA$2:$AA$707,'Infos Relatório'!AM$1)</f>
        <v>0</v>
      </c>
      <c r="AP471" s="546">
        <f>SUMIFS('Faturamento NNE'!$P$2:$P$707,'Faturamento NNE'!$E$2:$E$707,'Infos Relatório'!$B$406,'Faturamento NNE'!$F$2:$F$707,'Infos Relatório'!$B471,'Faturamento NNE'!$AA$2:$AA$707,'Infos Relatório'!AM$1,'Faturamento NNE'!$U$2:$U$707,"Sim")+SUMIFS('Faturamento NNE'!$Q$2:$Q$707,'Faturamento NNE'!$E$2:$E$707,'Infos Relatório'!$B$406,'Faturamento NNE'!$F$2:$F$707,'Infos Relatório'!$B471,'Faturamento NNE'!$AA$2:$AA$707,'Infos Relatório'!AM$1,'Faturamento NNE'!$U$2:$U$707,"Sim")</f>
        <v>0</v>
      </c>
      <c r="AQ471" s="227" t="e">
        <f t="shared" si="150"/>
        <v>#DIV/0!</v>
      </c>
      <c r="AR471" s="545">
        <f>SUMIFS('Faturamento NNE'!$I$2:$I$707,'Faturamento NNE'!$E$2:$E$707,'Infos Relatório'!$B$406,'Faturamento NNE'!$F$2:$F$707,'Infos Relatório'!$B471,'Faturamento NNE'!$AA$2:$AA$707,'Infos Relatório'!AM$1)</f>
        <v>0</v>
      </c>
      <c r="AS471" s="541">
        <f>COUNTIFS('Faturamento NNE'!$E$2:$E$707,'Infos Relatório'!$B$406,'Faturamento NNE'!$F$2:$F$707,'Infos Relatório'!$B471,'Faturamento NNE'!$AA$2:$AA$707,'Infos Relatório'!AS$1)</f>
        <v>0</v>
      </c>
      <c r="AT471" s="542">
        <f>SUMIFS('Faturamento NNE'!$H$2:$H$707,'Faturamento NNE'!$E$2:$E$707,'Infos Relatório'!$B$406,'Faturamento NNE'!$F$2:$F$707,'Infos Relatório'!$B471,'Faturamento NNE'!$AA$2:$AA$707,'Infos Relatório'!AS$1)</f>
        <v>0</v>
      </c>
      <c r="AU471" s="542">
        <f>SUMIFS('Faturamento NNE'!$K$2:$K$707,'Faturamento NNE'!$E$2:$E$707,'Infos Relatório'!$B$406,'Faturamento NNE'!$F$2:$F$707,'Infos Relatório'!$B471,'Faturamento NNE'!$AA$2:$AA$707,'Infos Relatório'!AS$1)</f>
        <v>0</v>
      </c>
      <c r="AV471" s="546">
        <f>SUMIFS('Faturamento NNE'!$P$2:$P$707,'Faturamento NNE'!$E$2:$E$707,'Infos Relatório'!$B$406,'Faturamento NNE'!$F$2:$F$707,'Infos Relatório'!$B471,'Faturamento NNE'!$AA$2:$AA$707,'Infos Relatório'!AS$1,'Faturamento NNE'!$U$2:$U$707,"Sim")+SUMIFS('Faturamento NNE'!$Q$2:$Q$707,'Faturamento NNE'!$E$2:$E$707,'Infos Relatório'!$B$406,'Faturamento NNE'!$F$2:$F$707,'Infos Relatório'!$B471,'Faturamento NNE'!$AA$2:$AA$707,'Infos Relatório'!AS$1,'Faturamento NNE'!$U$2:$U$707,"Sim")</f>
        <v>0</v>
      </c>
      <c r="AW471" s="227" t="e">
        <f t="shared" si="151"/>
        <v>#DIV/0!</v>
      </c>
      <c r="AX471" s="545">
        <f>SUMIFS('Faturamento NNE'!$I$2:$I$707,'Faturamento NNE'!$E$2:$E$707,'Infos Relatório'!$B$406,'Faturamento NNE'!$F$2:$F$707,'Infos Relatório'!$B471,'Faturamento NNE'!$AA$2:$AA$707,'Infos Relatório'!AS$1)</f>
        <v>0</v>
      </c>
      <c r="AY471" s="541">
        <f>COUNTIFS('Faturamento NNE'!$E$2:$E$707,'Infos Relatório'!$B$406,'Faturamento NNE'!$F$2:$F$707,'Infos Relatório'!$B471,'Faturamento NNE'!$AA$2:$AA$707,'Infos Relatório'!AY$1)</f>
        <v>0</v>
      </c>
      <c r="AZ471" s="542">
        <f>SUMIFS('Faturamento NNE'!$H$2:$H$707,'Faturamento NNE'!$E$2:$E$707,'Infos Relatório'!$B$406,'Faturamento NNE'!$F$2:$F$707,'Infos Relatório'!$B471,'Faturamento NNE'!$AA$2:$AA$707,'Infos Relatório'!AY$1)</f>
        <v>0</v>
      </c>
      <c r="BA471" s="542">
        <f>SUMIFS('Faturamento NNE'!$K$2:$K$707,'Faturamento NNE'!$E$2:$E$707,'Infos Relatório'!$B$406,'Faturamento NNE'!$F$2:$F$707,'Infos Relatório'!$B471,'Faturamento NNE'!$AA$2:$AA$707,'Infos Relatório'!AY$1)</f>
        <v>0</v>
      </c>
      <c r="BB471" s="546">
        <f>SUMIFS('Faturamento NNE'!$P$2:$P$707,'Faturamento NNE'!$E$2:$E$707,'Infos Relatório'!$B$406,'Faturamento NNE'!$F$2:$F$707,'Infos Relatório'!$B471,'Faturamento NNE'!$AA$2:$AA$707,'Infos Relatório'!AY$1,'Faturamento NNE'!$U$2:$U$707,"Sim")+SUMIFS('Faturamento NNE'!$Q$2:$Q$707,'Faturamento NNE'!$E$2:$E$707,'Infos Relatório'!$B$406,'Faturamento NNE'!$F$2:$F$707,'Infos Relatório'!$B471,'Faturamento NNE'!$AA$2:$AA$707,'Infos Relatório'!AY$1,'Faturamento NNE'!$U$2:$U$707,"Sim")</f>
        <v>0</v>
      </c>
      <c r="BC471" s="227" t="e">
        <f t="shared" si="152"/>
        <v>#DIV/0!</v>
      </c>
      <c r="BD471" s="545">
        <f>SUMIFS('Faturamento NNE'!$I$2:$I$707,'Faturamento NNE'!$E$2:$E$707,'Infos Relatório'!$B$406,'Faturamento NNE'!$F$2:$F$707,'Infos Relatório'!$B471,'Faturamento NNE'!$AA$2:$AA$707,'Infos Relatório'!AY$1)</f>
        <v>0</v>
      </c>
      <c r="BE471" s="541">
        <f>COUNTIFS('Faturamento NNE'!$E$2:$E$707,'Infos Relatório'!$B$406,'Faturamento NNE'!$F$2:$F$707,'Infos Relatório'!$B471,'Faturamento NNE'!$AA$2:$AA$707,'Infos Relatório'!BE$1)</f>
        <v>0</v>
      </c>
      <c r="BF471" s="542">
        <f>SUMIFS('Faturamento NNE'!$H$2:$H$707,'Faturamento NNE'!$E$2:$E$707,'Infos Relatório'!$B$406,'Faturamento NNE'!$F$2:$F$707,'Infos Relatório'!$B471,'Faturamento NNE'!$AA$2:$AA$707,'Infos Relatório'!BE$1)</f>
        <v>0</v>
      </c>
      <c r="BG471" s="542">
        <f>SUMIFS('Faturamento NNE'!$K$2:$K$707,'Faturamento NNE'!$E$2:$E$707,'Infos Relatório'!$B$406,'Faturamento NNE'!$F$2:$F$707,'Infos Relatório'!$B471,'Faturamento NNE'!$AA$2:$AA$707,'Infos Relatório'!BE$1)</f>
        <v>0</v>
      </c>
      <c r="BH471" s="546">
        <f>SUMIFS('Faturamento NNE'!$P$2:$P$707,'Faturamento NNE'!$E$2:$E$707,'Infos Relatório'!$B$406,'Faturamento NNE'!$F$2:$F$707,'Infos Relatório'!$B471,'Faturamento NNE'!$AA$2:$AA$707,'Infos Relatório'!BE$1,'Faturamento NNE'!$U$2:$U$707,"Sim")+SUMIFS('Faturamento NNE'!$Q$2:$Q$707,'Faturamento NNE'!$E$2:$E$707,'Infos Relatório'!$B$406,'Faturamento NNE'!$F$2:$F$707,'Infos Relatório'!$B471,'Faturamento NNE'!$AA$2:$AA$707,'Infos Relatório'!BE$1,'Faturamento NNE'!$U$2:$U$707,"Sim")</f>
        <v>0</v>
      </c>
      <c r="BI471" s="227" t="e">
        <f t="shared" si="153"/>
        <v>#DIV/0!</v>
      </c>
      <c r="BJ471" s="545">
        <f>SUMIFS('Faturamento NNE'!$I$2:$I$707,'Faturamento NNE'!$E$2:$E$707,'Infos Relatório'!$B$406,'Faturamento NNE'!$F$2:$F$707,'Infos Relatório'!$B471,'Faturamento NNE'!$AA$2:$AA$707,'Infos Relatório'!BE$1)</f>
        <v>0</v>
      </c>
      <c r="BK471" s="541">
        <f>COUNTIFS('Faturamento NNE'!$E$2:$E$707,'Infos Relatório'!$B$406,'Faturamento NNE'!$F$2:$F$707,'Infos Relatório'!$B471,'Faturamento NNE'!$AA$2:$AA$707,'Infos Relatório'!BK$1)</f>
        <v>0</v>
      </c>
      <c r="BL471" s="542">
        <f>SUMIFS('Faturamento NNE'!$H$2:$H$707,'Faturamento NNE'!$E$2:$E$707,'Infos Relatório'!$B$406,'Faturamento NNE'!$F$2:$F$707,'Infos Relatório'!$B471,'Faturamento NNE'!$AA$2:$AA$707,'Infos Relatório'!BK$1)</f>
        <v>0</v>
      </c>
      <c r="BM471" s="542">
        <f>SUMIFS('Faturamento NNE'!$K$2:$K$707,'Faturamento NNE'!$E$2:$E$707,'Infos Relatório'!$B$406,'Faturamento NNE'!$F$2:$F$707,'Infos Relatório'!$B471,'Faturamento NNE'!$AA$2:$AA$707,'Infos Relatório'!BK$1)</f>
        <v>0</v>
      </c>
      <c r="BN471" s="546">
        <f>SUMIFS('Faturamento NNE'!$P$2:$P$707,'Faturamento NNE'!$E$2:$E$707,'Infos Relatório'!$B$406,'Faturamento NNE'!$F$2:$F$707,'Infos Relatório'!$B471,'Faturamento NNE'!$AA$2:$AA$707,'Infos Relatório'!BK$1,'Faturamento NNE'!$U$2:$U$707,"Sim")+SUMIFS('Faturamento NNE'!$Q$2:$Q$707,'Faturamento NNE'!$E$2:$E$707,'Infos Relatório'!$B$406,'Faturamento NNE'!$F$2:$F$707,'Infos Relatório'!$B471,'Faturamento NNE'!$AA$2:$AA$707,'Infos Relatório'!BK$1,'Faturamento NNE'!$U$2:$U$707,"Sim")</f>
        <v>0</v>
      </c>
      <c r="BO471" s="227" t="e">
        <f t="shared" si="154"/>
        <v>#DIV/0!</v>
      </c>
      <c r="BP471" s="545">
        <f>SUMIFS('Faturamento NNE'!$I$2:$I$707,'Faturamento NNE'!$E$2:$E$707,'Infos Relatório'!$B$406,'Faturamento NNE'!$F$2:$F$707,'Infos Relatório'!$B471,'Faturamento NNE'!$AA$2:$AA$707,'Infos Relatório'!BK$1)</f>
        <v>0</v>
      </c>
      <c r="BQ471" s="541">
        <f>COUNTIFS('Faturamento NNE'!$E$2:$E$707,'Infos Relatório'!$B$406,'Faturamento NNE'!$F$2:$F$707,'Infos Relatório'!$B471,'Faturamento NNE'!$AA$2:$AA$707,'Infos Relatório'!BQ$1)</f>
        <v>0</v>
      </c>
      <c r="BR471" s="542">
        <f>SUMIFS('Faturamento NNE'!$H$2:$H$707,'Faturamento NNE'!$E$2:$E$707,'Infos Relatório'!$B$406,'Faturamento NNE'!$F$2:$F$707,'Infos Relatório'!$B471,'Faturamento NNE'!$AA$2:$AA$707,'Infos Relatório'!BQ$1)</f>
        <v>0</v>
      </c>
      <c r="BS471" s="542">
        <f>SUMIFS('Faturamento NNE'!$K$2:$K$707,'Faturamento NNE'!$E$2:$E$707,'Infos Relatório'!$B$406,'Faturamento NNE'!$F$2:$F$707,'Infos Relatório'!$B471,'Faturamento NNE'!$AA$2:$AA$707,'Infos Relatório'!BQ$1)</f>
        <v>0</v>
      </c>
      <c r="BT471" s="546">
        <f>SUMIFS('Faturamento NNE'!$P$2:$P$707,'Faturamento NNE'!$E$2:$E$707,'Infos Relatório'!$B$406,'Faturamento NNE'!$F$2:$F$707,'Infos Relatório'!$B471,'Faturamento NNE'!$AA$2:$AA$707,'Infos Relatório'!BQ$1,'Faturamento NNE'!$U$2:$U$707,"Sim")+SUMIFS('Faturamento NNE'!$Q$2:$Q$707,'Faturamento NNE'!$E$2:$E$707,'Infos Relatório'!$B$406,'Faturamento NNE'!$F$2:$F$707,'Infos Relatório'!$B471,'Faturamento NNE'!$AA$2:$AA$707,'Infos Relatório'!BQ$1,'Faturamento NNE'!$U$2:$U$707,"Sim")</f>
        <v>0</v>
      </c>
      <c r="BU471" s="227" t="e">
        <f t="shared" si="155"/>
        <v>#DIV/0!</v>
      </c>
      <c r="BV471" s="545">
        <f>SUMIFS('Faturamento NNE'!$I$2:$I$707,'Faturamento NNE'!$E$2:$E$707,'Infos Relatório'!$B$406,'Faturamento NNE'!$F$2:$F$707,'Infos Relatório'!$B471,'Faturamento NNE'!$AA$2:$AA$707,'Infos Relatório'!BQ$1)</f>
        <v>0</v>
      </c>
    </row>
    <row r="472" spans="2:74">
      <c r="B472" s="217" t="s">
        <v>195</v>
      </c>
      <c r="C472" s="541">
        <f>COUNTIFS('Faturamento NNE'!$E$2:$E$707,'Infos Relatório'!$B$406,'Faturamento NNE'!$F$2:$F$707,'Infos Relatório'!$B472,'Faturamento NNE'!$AA$2:$AA$707,'Infos Relatório'!C$1)</f>
        <v>0</v>
      </c>
      <c r="D472" s="542">
        <f>SUMIFS('Faturamento NNE'!$H$2:$H$707,'Faturamento NNE'!$E$2:$E$707,'Infos Relatório'!$B$406,'Faturamento NNE'!$F$2:$F$707,'Infos Relatório'!$B472,'Faturamento NNE'!$AA$2:$AA$707,'Infos Relatório'!C$1)</f>
        <v>0</v>
      </c>
      <c r="E472" s="543">
        <f>SUMIFS('Faturamento NNE'!$K$2:$K$707,'Faturamento NNE'!$E$2:$E$707,'Infos Relatório'!$B$406,'Faturamento NNE'!$F$2:$F$707,'Infos Relatório'!$B472,'Faturamento NNE'!$AA$2:$AA$707,'Infos Relatório'!C$1)</f>
        <v>0</v>
      </c>
      <c r="F472" s="544">
        <f>SUMIFS('Faturamento NNE'!$P$2:$P$707,'Faturamento NNE'!$E$2:$E$707,'Infos Relatório'!$B$406,'Faturamento NNE'!$F$2:$F$707,'Infos Relatório'!$B472,'Faturamento NNE'!$AA$2:$AA$707,'Infos Relatório'!C$1,'Faturamento NNE'!$U$2:$U$707,"Sim")+SUMIFS('Faturamento NNE'!$Q$2:$Q$707,'Faturamento NNE'!$E$2:$E$707,'Infos Relatório'!$B$406,'Faturamento NNE'!$F$2:$F$707,'Infos Relatório'!$B472,'Faturamento NNE'!$AA$2:$AA$707,'Infos Relatório'!C$1,'Faturamento NNE'!$U$2:$U$707,"Sim")</f>
        <v>0</v>
      </c>
      <c r="G472" s="283" t="e">
        <f t="shared" si="144"/>
        <v>#DIV/0!</v>
      </c>
      <c r="H472" s="545">
        <f>SUMIFS('Faturamento NNE'!$I$2:$I$707,'Faturamento NNE'!$E$2:$E$707,'Infos Relatório'!$B$406,'Faturamento NNE'!$F$2:$F$707,'Infos Relatório'!$B472,'Faturamento NNE'!$AA$2:$AA$707,'Infos Relatório'!C$1)</f>
        <v>0</v>
      </c>
      <c r="I472" s="541">
        <f>COUNTIFS('Faturamento NNE'!$E$2:$E$707,'Infos Relatório'!$B$406,'Faturamento NNE'!$F$2:$F$707,'Infos Relatório'!$B472,'Faturamento NNE'!$AA$2:$AA$707,'Infos Relatório'!I$1)</f>
        <v>0</v>
      </c>
      <c r="J472" s="542">
        <f>SUMIFS('Faturamento NNE'!$H$2:$H$707,'Faturamento NNE'!$E$2:$E$707,'Infos Relatório'!$B$406,'Faturamento NNE'!$F$2:$F$707,'Infos Relatório'!$B472,'Faturamento NNE'!$AA$2:$AA$707,'Infos Relatório'!I$1)</f>
        <v>0</v>
      </c>
      <c r="K472" s="543">
        <f>SUMIFS('Faturamento NNE'!$K$2:$K$707,'Faturamento NNE'!$E$2:$E$707,'Infos Relatório'!$B$406,'Faturamento NNE'!$F$2:$F$707,'Infos Relatório'!$B472,'Faturamento NNE'!$AA$2:$AA$707,'Infos Relatório'!I$1)</f>
        <v>0</v>
      </c>
      <c r="L472" s="544">
        <f>SUMIFS('Faturamento NNE'!$P$2:$P$707,'Faturamento NNE'!$E$2:$E$707,'Infos Relatório'!$B$406,'Faturamento NNE'!$F$2:$F$707,'Infos Relatório'!$B472,'Faturamento NNE'!$AA$2:$AA$707,'Infos Relatório'!I$1,'Faturamento NNE'!$U$2:$U$707,"Sim")+SUMIFS('Faturamento NNE'!$Q$2:$Q$707,'Faturamento NNE'!$E$2:$E$707,'Infos Relatório'!$B$406,'Faturamento NNE'!$F$2:$F$707,'Infos Relatório'!$B472,'Faturamento NNE'!$AA$2:$AA$707,'Infos Relatório'!I$1,'Faturamento NNE'!$U$2:$U$707,"Sim")</f>
        <v>0</v>
      </c>
      <c r="M472" s="283" t="e">
        <f t="shared" si="145"/>
        <v>#DIV/0!</v>
      </c>
      <c r="N472" s="545">
        <f>SUMIFS('Faturamento NNE'!$I$2:$I$707,'Faturamento NNE'!$E$2:$E$707,'Infos Relatório'!$B$406,'Faturamento NNE'!$F$2:$F$707,'Infos Relatório'!$B472,'Faturamento NNE'!$AA$2:$AA$707,'Infos Relatório'!I$1)</f>
        <v>0</v>
      </c>
      <c r="O472" s="541">
        <f>COUNTIFS('Faturamento NNE'!$E$2:$E$707,'Infos Relatório'!$B$406,'Faturamento NNE'!$F$2:$F$707,'Infos Relatório'!$B472,'Faturamento NNE'!$AA$2:$AA$707,'Infos Relatório'!O$1)</f>
        <v>0</v>
      </c>
      <c r="P472" s="542">
        <f>SUMIFS('Faturamento NNE'!$H$2:$H$707,'Faturamento NNE'!$E$2:$E$707,'Infos Relatório'!$B$406,'Faturamento NNE'!$F$2:$F$707,'Infos Relatório'!$B472,'Faturamento NNE'!$AA$2:$AA$707,'Infos Relatório'!O$1)</f>
        <v>0</v>
      </c>
      <c r="Q472" s="542">
        <f>SUMIFS('Faturamento NNE'!$K$2:$K$707,'Faturamento NNE'!$E$2:$E$707,'Infos Relatório'!$B$406,'Faturamento NNE'!$F$2:$F$707,'Infos Relatório'!$B472,'Faturamento NNE'!$AA$2:$AA$707,'Infos Relatório'!O$1)</f>
        <v>0</v>
      </c>
      <c r="R472" s="546">
        <f>SUMIFS('Faturamento NNE'!$P$2:$P$707,'Faturamento NNE'!$E$2:$E$707,'Infos Relatório'!$B$406,'Faturamento NNE'!$F$2:$F$707,'Infos Relatório'!$B472,'Faturamento NNE'!$AA$2:$AA$707,'Infos Relatório'!O$1,'Faturamento NNE'!$U$2:$U$707,"Sim")+SUMIFS('Faturamento NNE'!$Q$2:$Q$707,'Faturamento NNE'!$E$2:$E$707,'Infos Relatório'!$B$406,'Faturamento NNE'!$F$2:$F$707,'Infos Relatório'!$B472,'Faturamento NNE'!$AA$2:$AA$707,'Infos Relatório'!O$1,'Faturamento NNE'!$U$2:$U$707,"Sim")</f>
        <v>0</v>
      </c>
      <c r="S472" s="227" t="e">
        <f t="shared" si="146"/>
        <v>#DIV/0!</v>
      </c>
      <c r="T472" s="545">
        <f>SUMIFS('Faturamento NNE'!$I$2:$I$707,'Faturamento NNE'!$E$2:$E$707,'Infos Relatório'!$B$406,'Faturamento NNE'!$F$2:$F$707,'Infos Relatório'!$B472,'Faturamento NNE'!$AA$2:$AA$707,'Infos Relatório'!O$1)</f>
        <v>0</v>
      </c>
      <c r="U472" s="541">
        <f>COUNTIFS('Faturamento NNE'!$E$2:$E$707,'Infos Relatório'!$B$406,'Faturamento NNE'!$F$2:$F$707,'Infos Relatório'!$B472,'Faturamento NNE'!$AA$2:$AA$707,'Infos Relatório'!U$1)</f>
        <v>0</v>
      </c>
      <c r="V472" s="542">
        <f>SUMIFS('Faturamento NNE'!$H$2:$H$707,'Faturamento NNE'!$E$2:$E$707,'Infos Relatório'!$B$406,'Faturamento NNE'!$F$2:$F$707,'Infos Relatório'!$B472,'Faturamento NNE'!$AA$2:$AA$707,'Infos Relatório'!U$1)</f>
        <v>0</v>
      </c>
      <c r="W472" s="542">
        <f>SUMIFS('Faturamento NNE'!$K$2:$K$707,'Faturamento NNE'!$E$2:$E$707,'Infos Relatório'!$B$406,'Faturamento NNE'!$F$2:$F$707,'Infos Relatório'!$B472,'Faturamento NNE'!$AA$2:$AA$707,'Infos Relatório'!U$1)</f>
        <v>0</v>
      </c>
      <c r="X472" s="546">
        <f>SUMIFS('Faturamento NNE'!$P$2:$P$707,'Faturamento NNE'!$E$2:$E$707,'Infos Relatório'!$B$406,'Faturamento NNE'!$F$2:$F$707,'Infos Relatório'!$B472,'Faturamento NNE'!$AA$2:$AA$707,'Infos Relatório'!U$1,'Faturamento NNE'!$U$2:$U$707,"Sim")+SUMIFS('Faturamento NNE'!$Q$2:$Q$707,'Faturamento NNE'!$E$2:$E$707,'Infos Relatório'!$B$406,'Faturamento NNE'!$F$2:$F$707,'Infos Relatório'!$B472,'Faturamento NNE'!$AA$2:$AA$707,'Infos Relatório'!U$1,'Faturamento NNE'!$U$2:$U$707,"Sim")</f>
        <v>0</v>
      </c>
      <c r="Y472" s="227" t="e">
        <f t="shared" si="147"/>
        <v>#DIV/0!</v>
      </c>
      <c r="Z472" s="545">
        <f>SUMIFS('Faturamento NNE'!$I$2:$I$707,'Faturamento NNE'!$E$2:$E$707,'Infos Relatório'!$B$406,'Faturamento NNE'!$F$2:$F$707,'Infos Relatório'!$B472,'Faturamento NNE'!$AA$2:$AA$707,'Infos Relatório'!U$1)</f>
        <v>0</v>
      </c>
      <c r="AA472" s="541">
        <f>COUNTIFS('Faturamento NNE'!$E$2:$E$707,'Infos Relatório'!$B$406,'Faturamento NNE'!$F$2:$F$707,'Infos Relatório'!$B472,'Faturamento NNE'!$AA$2:$AA$707,'Infos Relatório'!AA$1)</f>
        <v>0</v>
      </c>
      <c r="AB472" s="542">
        <f>SUMIFS('Faturamento NNE'!$H$2:$H$707,'Faturamento NNE'!$E$2:$E$707,'Infos Relatório'!$B$406,'Faturamento NNE'!$F$2:$F$707,'Infos Relatório'!$B472,'Faturamento NNE'!$AA$2:$AA$707,'Infos Relatório'!AA$1)</f>
        <v>0</v>
      </c>
      <c r="AC472" s="542">
        <f>SUMIFS('Faturamento NNE'!$K$2:$K$707,'Faturamento NNE'!$E$2:$E$707,'Infos Relatório'!$B$406,'Faturamento NNE'!$F$2:$F$707,'Infos Relatório'!$B472,'Faturamento NNE'!$AA$2:$AA$707,'Infos Relatório'!AA$1)</f>
        <v>0</v>
      </c>
      <c r="AD472" s="546">
        <f>SUMIFS('Faturamento NNE'!$P$2:$P$707,'Faturamento NNE'!$E$2:$E$707,'Infos Relatório'!$B$406,'Faturamento NNE'!$F$2:$F$707,'Infos Relatório'!$B472,'Faturamento NNE'!$AA$2:$AA$707,'Infos Relatório'!AA$1,'Faturamento NNE'!$U$2:$U$707,"Sim")+SUMIFS('Faturamento NNE'!$Q$2:$Q$707,'Faturamento NNE'!$E$2:$E$707,'Infos Relatório'!$B$406,'Faturamento NNE'!$F$2:$F$707,'Infos Relatório'!$B472,'Faturamento NNE'!$AA$2:$AA$707,'Infos Relatório'!AA$1,'Faturamento NNE'!$U$2:$U$707,"Sim")</f>
        <v>0</v>
      </c>
      <c r="AE472" s="227" t="e">
        <f t="shared" si="148"/>
        <v>#DIV/0!</v>
      </c>
      <c r="AF472" s="545">
        <f>SUMIFS('Faturamento NNE'!$I$2:$I$707,'Faturamento NNE'!$E$2:$E$707,'Infos Relatório'!$B$406,'Faturamento NNE'!$F$2:$F$707,'Infos Relatório'!$B472,'Faturamento NNE'!$AA$2:$AA$707,'Infos Relatório'!AA$1)</f>
        <v>0</v>
      </c>
      <c r="AG472" s="541">
        <f>COUNTIFS('Faturamento NNE'!$E$2:$E$707,'Infos Relatório'!$B$406,'Faturamento NNE'!$F$2:$F$707,'Infos Relatório'!$B472,'Faturamento NNE'!$AA$2:$AA$707,'Infos Relatório'!AG$1)</f>
        <v>0</v>
      </c>
      <c r="AH472" s="542">
        <f>SUMIFS('Faturamento NNE'!$H$2:$H$707,'Faturamento NNE'!$E$2:$E$707,'Infos Relatório'!$B$406,'Faturamento NNE'!$F$2:$F$707,'Infos Relatório'!$B472,'Faturamento NNE'!$AA$2:$AA$707,'Infos Relatório'!AG$1)</f>
        <v>0</v>
      </c>
      <c r="AI472" s="542">
        <f>SUMIFS('Faturamento NNE'!$K$2:$K$707,'Faturamento NNE'!$E$2:$E$707,'Infos Relatório'!$B$406,'Faturamento NNE'!$F$2:$F$707,'Infos Relatório'!$B472,'Faturamento NNE'!$AA$2:$AA$707,'Infos Relatório'!AG$1)</f>
        <v>0</v>
      </c>
      <c r="AJ472" s="546">
        <f>SUMIFS('Faturamento NNE'!$P$2:$P$707,'Faturamento NNE'!$E$2:$E$707,'Infos Relatório'!$B$406,'Faturamento NNE'!$F$2:$F$707,'Infos Relatório'!$B472,'Faturamento NNE'!$AA$2:$AA$707,'Infos Relatório'!AG$1,'Faturamento NNE'!$U$2:$U$707,"Sim")+SUMIFS('Faturamento NNE'!$Q$2:$Q$707,'Faturamento NNE'!$E$2:$E$707,'Infos Relatório'!$B$406,'Faturamento NNE'!$F$2:$F$707,'Infos Relatório'!$B472,'Faturamento NNE'!$AA$2:$AA$707,'Infos Relatório'!AG$1,'Faturamento NNE'!$U$2:$U$707,"Sim")</f>
        <v>0</v>
      </c>
      <c r="AK472" s="227" t="e">
        <f t="shared" si="149"/>
        <v>#DIV/0!</v>
      </c>
      <c r="AL472" s="545">
        <f>SUMIFS('Faturamento NNE'!$I$2:$I$707,'Faturamento NNE'!$E$2:$E$707,'Infos Relatório'!$B$406,'Faturamento NNE'!$F$2:$F$707,'Infos Relatório'!$B472,'Faturamento NNE'!$AA$2:$AA$707,'Infos Relatório'!AG$1)</f>
        <v>0</v>
      </c>
      <c r="AM472" s="541">
        <f>COUNTIFS('Faturamento NNE'!$E$2:$E$707,'Infos Relatório'!$B$406,'Faturamento NNE'!$F$2:$F$707,'Infos Relatório'!$B472,'Faturamento NNE'!$AA$2:$AA$707,'Infos Relatório'!AM$1)</f>
        <v>0</v>
      </c>
      <c r="AN472" s="542">
        <f>SUMIFS('Faturamento NNE'!$H$2:$H$707,'Faturamento NNE'!$E$2:$E$707,'Infos Relatório'!$B$406,'Faturamento NNE'!$F$2:$F$707,'Infos Relatório'!$B472,'Faturamento NNE'!$AA$2:$AA$707,'Infos Relatório'!AM$1)</f>
        <v>0</v>
      </c>
      <c r="AO472" s="542">
        <f>SUMIFS('Faturamento NNE'!$K$2:$K$707,'Faturamento NNE'!$E$2:$E$707,'Infos Relatório'!$B$406,'Faturamento NNE'!$F$2:$F$707,'Infos Relatório'!$B472,'Faturamento NNE'!$AA$2:$AA$707,'Infos Relatório'!AM$1)</f>
        <v>0</v>
      </c>
      <c r="AP472" s="546">
        <f>SUMIFS('Faturamento NNE'!$P$2:$P$707,'Faturamento NNE'!$E$2:$E$707,'Infos Relatório'!$B$406,'Faturamento NNE'!$F$2:$F$707,'Infos Relatório'!$B472,'Faturamento NNE'!$AA$2:$AA$707,'Infos Relatório'!AM$1,'Faturamento NNE'!$U$2:$U$707,"Sim")+SUMIFS('Faturamento NNE'!$Q$2:$Q$707,'Faturamento NNE'!$E$2:$E$707,'Infos Relatório'!$B$406,'Faturamento NNE'!$F$2:$F$707,'Infos Relatório'!$B472,'Faturamento NNE'!$AA$2:$AA$707,'Infos Relatório'!AM$1,'Faturamento NNE'!$U$2:$U$707,"Sim")</f>
        <v>0</v>
      </c>
      <c r="AQ472" s="227" t="e">
        <f t="shared" si="150"/>
        <v>#DIV/0!</v>
      </c>
      <c r="AR472" s="545">
        <f>SUMIFS('Faturamento NNE'!$I$2:$I$707,'Faturamento NNE'!$E$2:$E$707,'Infos Relatório'!$B$406,'Faturamento NNE'!$F$2:$F$707,'Infos Relatório'!$B472,'Faturamento NNE'!$AA$2:$AA$707,'Infos Relatório'!AM$1)</f>
        <v>0</v>
      </c>
      <c r="AS472" s="541">
        <f>COUNTIFS('Faturamento NNE'!$E$2:$E$707,'Infos Relatório'!$B$406,'Faturamento NNE'!$F$2:$F$707,'Infos Relatório'!$B472,'Faturamento NNE'!$AA$2:$AA$707,'Infos Relatório'!AS$1)</f>
        <v>0</v>
      </c>
      <c r="AT472" s="542">
        <f>SUMIFS('Faturamento NNE'!$H$2:$H$707,'Faturamento NNE'!$E$2:$E$707,'Infos Relatório'!$B$406,'Faturamento NNE'!$F$2:$F$707,'Infos Relatório'!$B472,'Faturamento NNE'!$AA$2:$AA$707,'Infos Relatório'!AS$1)</f>
        <v>0</v>
      </c>
      <c r="AU472" s="542">
        <f>SUMIFS('Faturamento NNE'!$K$2:$K$707,'Faturamento NNE'!$E$2:$E$707,'Infos Relatório'!$B$406,'Faturamento NNE'!$F$2:$F$707,'Infos Relatório'!$B472,'Faturamento NNE'!$AA$2:$AA$707,'Infos Relatório'!AS$1)</f>
        <v>0</v>
      </c>
      <c r="AV472" s="546">
        <f>SUMIFS('Faturamento NNE'!$P$2:$P$707,'Faturamento NNE'!$E$2:$E$707,'Infos Relatório'!$B$406,'Faturamento NNE'!$F$2:$F$707,'Infos Relatório'!$B472,'Faturamento NNE'!$AA$2:$AA$707,'Infos Relatório'!AS$1,'Faturamento NNE'!$U$2:$U$707,"Sim")+SUMIFS('Faturamento NNE'!$Q$2:$Q$707,'Faturamento NNE'!$E$2:$E$707,'Infos Relatório'!$B$406,'Faturamento NNE'!$F$2:$F$707,'Infos Relatório'!$B472,'Faturamento NNE'!$AA$2:$AA$707,'Infos Relatório'!AS$1,'Faturamento NNE'!$U$2:$U$707,"Sim")</f>
        <v>0</v>
      </c>
      <c r="AW472" s="227" t="e">
        <f t="shared" si="151"/>
        <v>#DIV/0!</v>
      </c>
      <c r="AX472" s="545">
        <f>SUMIFS('Faturamento NNE'!$I$2:$I$707,'Faturamento NNE'!$E$2:$E$707,'Infos Relatório'!$B$406,'Faturamento NNE'!$F$2:$F$707,'Infos Relatório'!$B472,'Faturamento NNE'!$AA$2:$AA$707,'Infos Relatório'!AS$1)</f>
        <v>0</v>
      </c>
      <c r="AY472" s="541">
        <f>COUNTIFS('Faturamento NNE'!$E$2:$E$707,'Infos Relatório'!$B$406,'Faturamento NNE'!$F$2:$F$707,'Infos Relatório'!$B472,'Faturamento NNE'!$AA$2:$AA$707,'Infos Relatório'!AY$1)</f>
        <v>0</v>
      </c>
      <c r="AZ472" s="542">
        <f>SUMIFS('Faturamento NNE'!$H$2:$H$707,'Faturamento NNE'!$E$2:$E$707,'Infos Relatório'!$B$406,'Faturamento NNE'!$F$2:$F$707,'Infos Relatório'!$B472,'Faturamento NNE'!$AA$2:$AA$707,'Infos Relatório'!AY$1)</f>
        <v>0</v>
      </c>
      <c r="BA472" s="542">
        <f>SUMIFS('Faturamento NNE'!$K$2:$K$707,'Faturamento NNE'!$E$2:$E$707,'Infos Relatório'!$B$406,'Faturamento NNE'!$F$2:$F$707,'Infos Relatório'!$B472,'Faturamento NNE'!$AA$2:$AA$707,'Infos Relatório'!AY$1)</f>
        <v>0</v>
      </c>
      <c r="BB472" s="546">
        <f>SUMIFS('Faturamento NNE'!$P$2:$P$707,'Faturamento NNE'!$E$2:$E$707,'Infos Relatório'!$B$406,'Faturamento NNE'!$F$2:$F$707,'Infos Relatório'!$B472,'Faturamento NNE'!$AA$2:$AA$707,'Infos Relatório'!AY$1,'Faturamento NNE'!$U$2:$U$707,"Sim")+SUMIFS('Faturamento NNE'!$Q$2:$Q$707,'Faturamento NNE'!$E$2:$E$707,'Infos Relatório'!$B$406,'Faturamento NNE'!$F$2:$F$707,'Infos Relatório'!$B472,'Faturamento NNE'!$AA$2:$AA$707,'Infos Relatório'!AY$1,'Faturamento NNE'!$U$2:$U$707,"Sim")</f>
        <v>0</v>
      </c>
      <c r="BC472" s="227" t="e">
        <f t="shared" si="152"/>
        <v>#DIV/0!</v>
      </c>
      <c r="BD472" s="545">
        <f>SUMIFS('Faturamento NNE'!$I$2:$I$707,'Faturamento NNE'!$E$2:$E$707,'Infos Relatório'!$B$406,'Faturamento NNE'!$F$2:$F$707,'Infos Relatório'!$B472,'Faturamento NNE'!$AA$2:$AA$707,'Infos Relatório'!AY$1)</f>
        <v>0</v>
      </c>
      <c r="BE472" s="541">
        <f>COUNTIFS('Faturamento NNE'!$E$2:$E$707,'Infos Relatório'!$B$406,'Faturamento NNE'!$F$2:$F$707,'Infos Relatório'!$B472,'Faturamento NNE'!$AA$2:$AA$707,'Infos Relatório'!BE$1)</f>
        <v>0</v>
      </c>
      <c r="BF472" s="542">
        <f>SUMIFS('Faturamento NNE'!$H$2:$H$707,'Faturamento NNE'!$E$2:$E$707,'Infos Relatório'!$B$406,'Faturamento NNE'!$F$2:$F$707,'Infos Relatório'!$B472,'Faturamento NNE'!$AA$2:$AA$707,'Infos Relatório'!BE$1)</f>
        <v>0</v>
      </c>
      <c r="BG472" s="542">
        <f>SUMIFS('Faturamento NNE'!$K$2:$K$707,'Faturamento NNE'!$E$2:$E$707,'Infos Relatório'!$B$406,'Faturamento NNE'!$F$2:$F$707,'Infos Relatório'!$B472,'Faturamento NNE'!$AA$2:$AA$707,'Infos Relatório'!BE$1)</f>
        <v>0</v>
      </c>
      <c r="BH472" s="546">
        <f>SUMIFS('Faturamento NNE'!$P$2:$P$707,'Faturamento NNE'!$E$2:$E$707,'Infos Relatório'!$B$406,'Faturamento NNE'!$F$2:$F$707,'Infos Relatório'!$B472,'Faturamento NNE'!$AA$2:$AA$707,'Infos Relatório'!BE$1,'Faturamento NNE'!$U$2:$U$707,"Sim")+SUMIFS('Faturamento NNE'!$Q$2:$Q$707,'Faturamento NNE'!$E$2:$E$707,'Infos Relatório'!$B$406,'Faturamento NNE'!$F$2:$F$707,'Infos Relatório'!$B472,'Faturamento NNE'!$AA$2:$AA$707,'Infos Relatório'!BE$1,'Faturamento NNE'!$U$2:$U$707,"Sim")</f>
        <v>0</v>
      </c>
      <c r="BI472" s="227" t="e">
        <f t="shared" si="153"/>
        <v>#DIV/0!</v>
      </c>
      <c r="BJ472" s="545">
        <f>SUMIFS('Faturamento NNE'!$I$2:$I$707,'Faturamento NNE'!$E$2:$E$707,'Infos Relatório'!$B$406,'Faturamento NNE'!$F$2:$F$707,'Infos Relatório'!$B472,'Faturamento NNE'!$AA$2:$AA$707,'Infos Relatório'!BE$1)</f>
        <v>0</v>
      </c>
      <c r="BK472" s="541">
        <f>COUNTIFS('Faturamento NNE'!$E$2:$E$707,'Infos Relatório'!$B$406,'Faturamento NNE'!$F$2:$F$707,'Infos Relatório'!$B472,'Faturamento NNE'!$AA$2:$AA$707,'Infos Relatório'!BK$1)</f>
        <v>0</v>
      </c>
      <c r="BL472" s="542">
        <f>SUMIFS('Faturamento NNE'!$H$2:$H$707,'Faturamento NNE'!$E$2:$E$707,'Infos Relatório'!$B$406,'Faturamento NNE'!$F$2:$F$707,'Infos Relatório'!$B472,'Faturamento NNE'!$AA$2:$AA$707,'Infos Relatório'!BK$1)</f>
        <v>0</v>
      </c>
      <c r="BM472" s="542">
        <f>SUMIFS('Faturamento NNE'!$K$2:$K$707,'Faturamento NNE'!$E$2:$E$707,'Infos Relatório'!$B$406,'Faturamento NNE'!$F$2:$F$707,'Infos Relatório'!$B472,'Faturamento NNE'!$AA$2:$AA$707,'Infos Relatório'!BK$1)</f>
        <v>0</v>
      </c>
      <c r="BN472" s="546">
        <f>SUMIFS('Faturamento NNE'!$P$2:$P$707,'Faturamento NNE'!$E$2:$E$707,'Infos Relatório'!$B$406,'Faturamento NNE'!$F$2:$F$707,'Infos Relatório'!$B472,'Faturamento NNE'!$AA$2:$AA$707,'Infos Relatório'!BK$1,'Faturamento NNE'!$U$2:$U$707,"Sim")+SUMIFS('Faturamento NNE'!$Q$2:$Q$707,'Faturamento NNE'!$E$2:$E$707,'Infos Relatório'!$B$406,'Faturamento NNE'!$F$2:$F$707,'Infos Relatório'!$B472,'Faturamento NNE'!$AA$2:$AA$707,'Infos Relatório'!BK$1,'Faturamento NNE'!$U$2:$U$707,"Sim")</f>
        <v>0</v>
      </c>
      <c r="BO472" s="227" t="e">
        <f t="shared" si="154"/>
        <v>#DIV/0!</v>
      </c>
      <c r="BP472" s="545">
        <f>SUMIFS('Faturamento NNE'!$I$2:$I$707,'Faturamento NNE'!$E$2:$E$707,'Infos Relatório'!$B$406,'Faturamento NNE'!$F$2:$F$707,'Infos Relatório'!$B472,'Faturamento NNE'!$AA$2:$AA$707,'Infos Relatório'!BK$1)</f>
        <v>0</v>
      </c>
      <c r="BQ472" s="541">
        <f>COUNTIFS('Faturamento NNE'!$E$2:$E$707,'Infos Relatório'!$B$406,'Faturamento NNE'!$F$2:$F$707,'Infos Relatório'!$B472,'Faturamento NNE'!$AA$2:$AA$707,'Infos Relatório'!BQ$1)</f>
        <v>0</v>
      </c>
      <c r="BR472" s="542">
        <f>SUMIFS('Faturamento NNE'!$H$2:$H$707,'Faturamento NNE'!$E$2:$E$707,'Infos Relatório'!$B$406,'Faturamento NNE'!$F$2:$F$707,'Infos Relatório'!$B472,'Faturamento NNE'!$AA$2:$AA$707,'Infos Relatório'!BQ$1)</f>
        <v>0</v>
      </c>
      <c r="BS472" s="542">
        <f>SUMIFS('Faturamento NNE'!$K$2:$K$707,'Faturamento NNE'!$E$2:$E$707,'Infos Relatório'!$B$406,'Faturamento NNE'!$F$2:$F$707,'Infos Relatório'!$B472,'Faturamento NNE'!$AA$2:$AA$707,'Infos Relatório'!BQ$1)</f>
        <v>0</v>
      </c>
      <c r="BT472" s="546">
        <f>SUMIFS('Faturamento NNE'!$P$2:$P$707,'Faturamento NNE'!$E$2:$E$707,'Infos Relatório'!$B$406,'Faturamento NNE'!$F$2:$F$707,'Infos Relatório'!$B472,'Faturamento NNE'!$AA$2:$AA$707,'Infos Relatório'!BQ$1,'Faturamento NNE'!$U$2:$U$707,"Sim")+SUMIFS('Faturamento NNE'!$Q$2:$Q$707,'Faturamento NNE'!$E$2:$E$707,'Infos Relatório'!$B$406,'Faturamento NNE'!$F$2:$F$707,'Infos Relatório'!$B472,'Faturamento NNE'!$AA$2:$AA$707,'Infos Relatório'!BQ$1,'Faturamento NNE'!$U$2:$U$707,"Sim")</f>
        <v>0</v>
      </c>
      <c r="BU472" s="227" t="e">
        <f t="shared" si="155"/>
        <v>#DIV/0!</v>
      </c>
      <c r="BV472" s="545">
        <f>SUMIFS('Faturamento NNE'!$I$2:$I$707,'Faturamento NNE'!$E$2:$E$707,'Infos Relatório'!$B$406,'Faturamento NNE'!$F$2:$F$707,'Infos Relatório'!$B472,'Faturamento NNE'!$AA$2:$AA$707,'Infos Relatório'!BQ$1)</f>
        <v>0</v>
      </c>
    </row>
    <row r="473" spans="2:74">
      <c r="B473" s="217" t="s">
        <v>196</v>
      </c>
      <c r="C473" s="541">
        <f>COUNTIFS('Faturamento NNE'!$E$2:$E$707,'Infos Relatório'!$B$406,'Faturamento NNE'!$F$2:$F$707,'Infos Relatório'!$B473,'Faturamento NNE'!$AA$2:$AA$707,'Infos Relatório'!C$1)</f>
        <v>0</v>
      </c>
      <c r="D473" s="542">
        <f>SUMIFS('Faturamento NNE'!$H$2:$H$707,'Faturamento NNE'!$E$2:$E$707,'Infos Relatório'!$B$406,'Faturamento NNE'!$F$2:$F$707,'Infos Relatório'!$B473,'Faturamento NNE'!$AA$2:$AA$707,'Infos Relatório'!C$1)</f>
        <v>0</v>
      </c>
      <c r="E473" s="543">
        <f>SUMIFS('Faturamento NNE'!$K$2:$K$707,'Faturamento NNE'!$E$2:$E$707,'Infos Relatório'!$B$406,'Faturamento NNE'!$F$2:$F$707,'Infos Relatório'!$B473,'Faturamento NNE'!$AA$2:$AA$707,'Infos Relatório'!C$1)</f>
        <v>0</v>
      </c>
      <c r="F473" s="544">
        <f>SUMIFS('Faturamento NNE'!$P$2:$P$707,'Faturamento NNE'!$E$2:$E$707,'Infos Relatório'!$B$406,'Faturamento NNE'!$F$2:$F$707,'Infos Relatório'!$B473,'Faturamento NNE'!$AA$2:$AA$707,'Infos Relatório'!C$1,'Faturamento NNE'!$U$2:$U$707,"Sim")+SUMIFS('Faturamento NNE'!$Q$2:$Q$707,'Faturamento NNE'!$E$2:$E$707,'Infos Relatório'!$B$406,'Faturamento NNE'!$F$2:$F$707,'Infos Relatório'!$B473,'Faturamento NNE'!$AA$2:$AA$707,'Infos Relatório'!C$1,'Faturamento NNE'!$U$2:$U$707,"Sim")</f>
        <v>0</v>
      </c>
      <c r="G473" s="283" t="e">
        <f t="shared" ref="G473:G483" si="156">F473/E473</f>
        <v>#DIV/0!</v>
      </c>
      <c r="H473" s="545">
        <f>SUMIFS('Faturamento NNE'!$I$2:$I$707,'Faturamento NNE'!$E$2:$E$707,'Infos Relatório'!$B$406,'Faturamento NNE'!$F$2:$F$707,'Infos Relatório'!$B473,'Faturamento NNE'!$AA$2:$AA$707,'Infos Relatório'!C$1)</f>
        <v>0</v>
      </c>
      <c r="I473" s="541">
        <f>COUNTIFS('Faturamento NNE'!$E$2:$E$707,'Infos Relatório'!$B$406,'Faturamento NNE'!$F$2:$F$707,'Infos Relatório'!$B473,'Faturamento NNE'!$AA$2:$AA$707,'Infos Relatório'!I$1)</f>
        <v>0</v>
      </c>
      <c r="J473" s="542">
        <f>SUMIFS('Faturamento NNE'!$H$2:$H$707,'Faturamento NNE'!$E$2:$E$707,'Infos Relatório'!$B$406,'Faturamento NNE'!$F$2:$F$707,'Infos Relatório'!$B473,'Faturamento NNE'!$AA$2:$AA$707,'Infos Relatório'!I$1)</f>
        <v>0</v>
      </c>
      <c r="K473" s="543">
        <f>SUMIFS('Faturamento NNE'!$K$2:$K$707,'Faturamento NNE'!$E$2:$E$707,'Infos Relatório'!$B$406,'Faturamento NNE'!$F$2:$F$707,'Infos Relatório'!$B473,'Faturamento NNE'!$AA$2:$AA$707,'Infos Relatório'!I$1)</f>
        <v>0</v>
      </c>
      <c r="L473" s="544">
        <f>SUMIFS('Faturamento NNE'!$P$2:$P$707,'Faturamento NNE'!$E$2:$E$707,'Infos Relatório'!$B$406,'Faturamento NNE'!$F$2:$F$707,'Infos Relatório'!$B473,'Faturamento NNE'!$AA$2:$AA$707,'Infos Relatório'!I$1,'Faturamento NNE'!$U$2:$U$707,"Sim")+SUMIFS('Faturamento NNE'!$Q$2:$Q$707,'Faturamento NNE'!$E$2:$E$707,'Infos Relatório'!$B$406,'Faturamento NNE'!$F$2:$F$707,'Infos Relatório'!$B473,'Faturamento NNE'!$AA$2:$AA$707,'Infos Relatório'!I$1,'Faturamento NNE'!$U$2:$U$707,"Sim")</f>
        <v>0</v>
      </c>
      <c r="M473" s="283" t="e">
        <f t="shared" ref="M473:M483" si="157">L473/K473</f>
        <v>#DIV/0!</v>
      </c>
      <c r="N473" s="545">
        <f>SUMIFS('Faturamento NNE'!$I$2:$I$707,'Faturamento NNE'!$E$2:$E$707,'Infos Relatório'!$B$406,'Faturamento NNE'!$F$2:$F$707,'Infos Relatório'!$B473,'Faturamento NNE'!$AA$2:$AA$707,'Infos Relatório'!I$1)</f>
        <v>0</v>
      </c>
      <c r="O473" s="541">
        <f>COUNTIFS('Faturamento NNE'!$E$2:$E$707,'Infos Relatório'!$B$406,'Faturamento NNE'!$F$2:$F$707,'Infos Relatório'!$B473,'Faturamento NNE'!$AA$2:$AA$707,'Infos Relatório'!O$1)</f>
        <v>0</v>
      </c>
      <c r="P473" s="542">
        <f>SUMIFS('Faturamento NNE'!$H$2:$H$707,'Faturamento NNE'!$E$2:$E$707,'Infos Relatório'!$B$406,'Faturamento NNE'!$F$2:$F$707,'Infos Relatório'!$B473,'Faturamento NNE'!$AA$2:$AA$707,'Infos Relatório'!O$1)</f>
        <v>0</v>
      </c>
      <c r="Q473" s="542">
        <f>SUMIFS('Faturamento NNE'!$K$2:$K$707,'Faturamento NNE'!$E$2:$E$707,'Infos Relatório'!$B$406,'Faturamento NNE'!$F$2:$F$707,'Infos Relatório'!$B473,'Faturamento NNE'!$AA$2:$AA$707,'Infos Relatório'!O$1)</f>
        <v>0</v>
      </c>
      <c r="R473" s="546">
        <f>SUMIFS('Faturamento NNE'!$P$2:$P$707,'Faturamento NNE'!$E$2:$E$707,'Infos Relatório'!$B$406,'Faturamento NNE'!$F$2:$F$707,'Infos Relatório'!$B473,'Faturamento NNE'!$AA$2:$AA$707,'Infos Relatório'!O$1,'Faturamento NNE'!$U$2:$U$707,"Sim")+SUMIFS('Faturamento NNE'!$Q$2:$Q$707,'Faturamento NNE'!$E$2:$E$707,'Infos Relatório'!$B$406,'Faturamento NNE'!$F$2:$F$707,'Infos Relatório'!$B473,'Faturamento NNE'!$AA$2:$AA$707,'Infos Relatório'!O$1,'Faturamento NNE'!$U$2:$U$707,"Sim")</f>
        <v>0</v>
      </c>
      <c r="S473" s="227" t="e">
        <f t="shared" ref="S473:S483" si="158">R473/Q473</f>
        <v>#DIV/0!</v>
      </c>
      <c r="T473" s="545">
        <f>SUMIFS('Faturamento NNE'!$I$2:$I$707,'Faturamento NNE'!$E$2:$E$707,'Infos Relatório'!$B$406,'Faturamento NNE'!$F$2:$F$707,'Infos Relatório'!$B473,'Faturamento NNE'!$AA$2:$AA$707,'Infos Relatório'!O$1)</f>
        <v>0</v>
      </c>
      <c r="U473" s="541">
        <f>COUNTIFS('Faturamento NNE'!$E$2:$E$707,'Infos Relatório'!$B$406,'Faturamento NNE'!$F$2:$F$707,'Infos Relatório'!$B473,'Faturamento NNE'!$AA$2:$AA$707,'Infos Relatório'!U$1)</f>
        <v>0</v>
      </c>
      <c r="V473" s="542">
        <f>SUMIFS('Faturamento NNE'!$H$2:$H$707,'Faturamento NNE'!$E$2:$E$707,'Infos Relatório'!$B$406,'Faturamento NNE'!$F$2:$F$707,'Infos Relatório'!$B473,'Faturamento NNE'!$AA$2:$AA$707,'Infos Relatório'!U$1)</f>
        <v>0</v>
      </c>
      <c r="W473" s="542">
        <f>SUMIFS('Faturamento NNE'!$K$2:$K$707,'Faturamento NNE'!$E$2:$E$707,'Infos Relatório'!$B$406,'Faturamento NNE'!$F$2:$F$707,'Infos Relatório'!$B473,'Faturamento NNE'!$AA$2:$AA$707,'Infos Relatório'!U$1)</f>
        <v>0</v>
      </c>
      <c r="X473" s="546">
        <f>SUMIFS('Faturamento NNE'!$P$2:$P$707,'Faturamento NNE'!$E$2:$E$707,'Infos Relatório'!$B$406,'Faturamento NNE'!$F$2:$F$707,'Infos Relatório'!$B473,'Faturamento NNE'!$AA$2:$AA$707,'Infos Relatório'!U$1,'Faturamento NNE'!$U$2:$U$707,"Sim")+SUMIFS('Faturamento NNE'!$Q$2:$Q$707,'Faturamento NNE'!$E$2:$E$707,'Infos Relatório'!$B$406,'Faturamento NNE'!$F$2:$F$707,'Infos Relatório'!$B473,'Faturamento NNE'!$AA$2:$AA$707,'Infos Relatório'!U$1,'Faturamento NNE'!$U$2:$U$707,"Sim")</f>
        <v>0</v>
      </c>
      <c r="Y473" s="227" t="e">
        <f t="shared" ref="Y473:Y483" si="159">X473/W473</f>
        <v>#DIV/0!</v>
      </c>
      <c r="Z473" s="545">
        <f>SUMIFS('Faturamento NNE'!$I$2:$I$707,'Faturamento NNE'!$E$2:$E$707,'Infos Relatório'!$B$406,'Faturamento NNE'!$F$2:$F$707,'Infos Relatório'!$B473,'Faturamento NNE'!$AA$2:$AA$707,'Infos Relatório'!U$1)</f>
        <v>0</v>
      </c>
      <c r="AA473" s="541">
        <f>COUNTIFS('Faturamento NNE'!$E$2:$E$707,'Infos Relatório'!$B$406,'Faturamento NNE'!$F$2:$F$707,'Infos Relatório'!$B473,'Faturamento NNE'!$AA$2:$AA$707,'Infos Relatório'!AA$1)</f>
        <v>0</v>
      </c>
      <c r="AB473" s="542">
        <f>SUMIFS('Faturamento NNE'!$H$2:$H$707,'Faturamento NNE'!$E$2:$E$707,'Infos Relatório'!$B$406,'Faturamento NNE'!$F$2:$F$707,'Infos Relatório'!$B473,'Faturamento NNE'!$AA$2:$AA$707,'Infos Relatório'!AA$1)</f>
        <v>0</v>
      </c>
      <c r="AC473" s="542">
        <f>SUMIFS('Faturamento NNE'!$K$2:$K$707,'Faturamento NNE'!$E$2:$E$707,'Infos Relatório'!$B$406,'Faturamento NNE'!$F$2:$F$707,'Infos Relatório'!$B473,'Faturamento NNE'!$AA$2:$AA$707,'Infos Relatório'!AA$1)</f>
        <v>0</v>
      </c>
      <c r="AD473" s="546">
        <f>SUMIFS('Faturamento NNE'!$P$2:$P$707,'Faturamento NNE'!$E$2:$E$707,'Infos Relatório'!$B$406,'Faturamento NNE'!$F$2:$F$707,'Infos Relatório'!$B473,'Faturamento NNE'!$AA$2:$AA$707,'Infos Relatório'!AA$1,'Faturamento NNE'!$U$2:$U$707,"Sim")+SUMIFS('Faturamento NNE'!$Q$2:$Q$707,'Faturamento NNE'!$E$2:$E$707,'Infos Relatório'!$B$406,'Faturamento NNE'!$F$2:$F$707,'Infos Relatório'!$B473,'Faturamento NNE'!$AA$2:$AA$707,'Infos Relatório'!AA$1,'Faturamento NNE'!$U$2:$U$707,"Sim")</f>
        <v>0</v>
      </c>
      <c r="AE473" s="227" t="e">
        <f t="shared" ref="AE473:AE483" si="160">AD473/AC473</f>
        <v>#DIV/0!</v>
      </c>
      <c r="AF473" s="545">
        <f>SUMIFS('Faturamento NNE'!$I$2:$I$707,'Faturamento NNE'!$E$2:$E$707,'Infos Relatório'!$B$406,'Faturamento NNE'!$F$2:$F$707,'Infos Relatório'!$B473,'Faturamento NNE'!$AA$2:$AA$707,'Infos Relatório'!AA$1)</f>
        <v>0</v>
      </c>
      <c r="AG473" s="541">
        <f>COUNTIFS('Faturamento NNE'!$E$2:$E$707,'Infos Relatório'!$B$406,'Faturamento NNE'!$F$2:$F$707,'Infos Relatório'!$B473,'Faturamento NNE'!$AA$2:$AA$707,'Infos Relatório'!AG$1)</f>
        <v>0</v>
      </c>
      <c r="AH473" s="542">
        <f>SUMIFS('Faturamento NNE'!$H$2:$H$707,'Faturamento NNE'!$E$2:$E$707,'Infos Relatório'!$B$406,'Faturamento NNE'!$F$2:$F$707,'Infos Relatório'!$B473,'Faturamento NNE'!$AA$2:$AA$707,'Infos Relatório'!AG$1)</f>
        <v>0</v>
      </c>
      <c r="AI473" s="542">
        <f>SUMIFS('Faturamento NNE'!$K$2:$K$707,'Faturamento NNE'!$E$2:$E$707,'Infos Relatório'!$B$406,'Faturamento NNE'!$F$2:$F$707,'Infos Relatório'!$B473,'Faturamento NNE'!$AA$2:$AA$707,'Infos Relatório'!AG$1)</f>
        <v>0</v>
      </c>
      <c r="AJ473" s="546">
        <f>SUMIFS('Faturamento NNE'!$P$2:$P$707,'Faturamento NNE'!$E$2:$E$707,'Infos Relatório'!$B$406,'Faturamento NNE'!$F$2:$F$707,'Infos Relatório'!$B473,'Faturamento NNE'!$AA$2:$AA$707,'Infos Relatório'!AG$1,'Faturamento NNE'!$U$2:$U$707,"Sim")+SUMIFS('Faturamento NNE'!$Q$2:$Q$707,'Faturamento NNE'!$E$2:$E$707,'Infos Relatório'!$B$406,'Faturamento NNE'!$F$2:$F$707,'Infos Relatório'!$B473,'Faturamento NNE'!$AA$2:$AA$707,'Infos Relatório'!AG$1,'Faturamento NNE'!$U$2:$U$707,"Sim")</f>
        <v>0</v>
      </c>
      <c r="AK473" s="227" t="e">
        <f t="shared" ref="AK473:AK483" si="161">AJ473/AI473</f>
        <v>#DIV/0!</v>
      </c>
      <c r="AL473" s="545">
        <f>SUMIFS('Faturamento NNE'!$I$2:$I$707,'Faturamento NNE'!$E$2:$E$707,'Infos Relatório'!$B$406,'Faturamento NNE'!$F$2:$F$707,'Infos Relatório'!$B473,'Faturamento NNE'!$AA$2:$AA$707,'Infos Relatório'!AG$1)</f>
        <v>0</v>
      </c>
      <c r="AM473" s="541">
        <f>COUNTIFS('Faturamento NNE'!$E$2:$E$707,'Infos Relatório'!$B$406,'Faturamento NNE'!$F$2:$F$707,'Infos Relatório'!$B473,'Faturamento NNE'!$AA$2:$AA$707,'Infos Relatório'!AM$1)</f>
        <v>0</v>
      </c>
      <c r="AN473" s="542">
        <f>SUMIFS('Faturamento NNE'!$H$2:$H$707,'Faturamento NNE'!$E$2:$E$707,'Infos Relatório'!$B$406,'Faturamento NNE'!$F$2:$F$707,'Infos Relatório'!$B473,'Faturamento NNE'!$AA$2:$AA$707,'Infos Relatório'!AM$1)</f>
        <v>0</v>
      </c>
      <c r="AO473" s="542">
        <f>SUMIFS('Faturamento NNE'!$K$2:$K$707,'Faturamento NNE'!$E$2:$E$707,'Infos Relatório'!$B$406,'Faturamento NNE'!$F$2:$F$707,'Infos Relatório'!$B473,'Faturamento NNE'!$AA$2:$AA$707,'Infos Relatório'!AM$1)</f>
        <v>0</v>
      </c>
      <c r="AP473" s="546">
        <f>SUMIFS('Faturamento NNE'!$P$2:$P$707,'Faturamento NNE'!$E$2:$E$707,'Infos Relatório'!$B$406,'Faturamento NNE'!$F$2:$F$707,'Infos Relatório'!$B473,'Faturamento NNE'!$AA$2:$AA$707,'Infos Relatório'!AM$1,'Faturamento NNE'!$U$2:$U$707,"Sim")+SUMIFS('Faturamento NNE'!$Q$2:$Q$707,'Faturamento NNE'!$E$2:$E$707,'Infos Relatório'!$B$406,'Faturamento NNE'!$F$2:$F$707,'Infos Relatório'!$B473,'Faturamento NNE'!$AA$2:$AA$707,'Infos Relatório'!AM$1,'Faturamento NNE'!$U$2:$U$707,"Sim")</f>
        <v>0</v>
      </c>
      <c r="AQ473" s="227" t="e">
        <f t="shared" ref="AQ473:AQ483" si="162">AP473/AO473</f>
        <v>#DIV/0!</v>
      </c>
      <c r="AR473" s="545">
        <f>SUMIFS('Faturamento NNE'!$I$2:$I$707,'Faturamento NNE'!$E$2:$E$707,'Infos Relatório'!$B$406,'Faturamento NNE'!$F$2:$F$707,'Infos Relatório'!$B473,'Faturamento NNE'!$AA$2:$AA$707,'Infos Relatório'!AM$1)</f>
        <v>0</v>
      </c>
      <c r="AS473" s="541">
        <f>COUNTIFS('Faturamento NNE'!$E$2:$E$707,'Infos Relatório'!$B$406,'Faturamento NNE'!$F$2:$F$707,'Infos Relatório'!$B473,'Faturamento NNE'!$AA$2:$AA$707,'Infos Relatório'!AS$1)</f>
        <v>0</v>
      </c>
      <c r="AT473" s="542">
        <f>SUMIFS('Faturamento NNE'!$H$2:$H$707,'Faturamento NNE'!$E$2:$E$707,'Infos Relatório'!$B$406,'Faturamento NNE'!$F$2:$F$707,'Infos Relatório'!$B473,'Faturamento NNE'!$AA$2:$AA$707,'Infos Relatório'!AS$1)</f>
        <v>0</v>
      </c>
      <c r="AU473" s="542">
        <f>SUMIFS('Faturamento NNE'!$K$2:$K$707,'Faturamento NNE'!$E$2:$E$707,'Infos Relatório'!$B$406,'Faturamento NNE'!$F$2:$F$707,'Infos Relatório'!$B473,'Faturamento NNE'!$AA$2:$AA$707,'Infos Relatório'!AS$1)</f>
        <v>0</v>
      </c>
      <c r="AV473" s="546">
        <f>SUMIFS('Faturamento NNE'!$P$2:$P$707,'Faturamento NNE'!$E$2:$E$707,'Infos Relatório'!$B$406,'Faturamento NNE'!$F$2:$F$707,'Infos Relatório'!$B473,'Faturamento NNE'!$AA$2:$AA$707,'Infos Relatório'!AS$1,'Faturamento NNE'!$U$2:$U$707,"Sim")+SUMIFS('Faturamento NNE'!$Q$2:$Q$707,'Faturamento NNE'!$E$2:$E$707,'Infos Relatório'!$B$406,'Faturamento NNE'!$F$2:$F$707,'Infos Relatório'!$B473,'Faturamento NNE'!$AA$2:$AA$707,'Infos Relatório'!AS$1,'Faturamento NNE'!$U$2:$U$707,"Sim")</f>
        <v>0</v>
      </c>
      <c r="AW473" s="227" t="e">
        <f t="shared" ref="AW473:AW483" si="163">AV473/AU473</f>
        <v>#DIV/0!</v>
      </c>
      <c r="AX473" s="545">
        <f>SUMIFS('Faturamento NNE'!$I$2:$I$707,'Faturamento NNE'!$E$2:$E$707,'Infos Relatório'!$B$406,'Faturamento NNE'!$F$2:$F$707,'Infos Relatório'!$B473,'Faturamento NNE'!$AA$2:$AA$707,'Infos Relatório'!AS$1)</f>
        <v>0</v>
      </c>
      <c r="AY473" s="541">
        <f>COUNTIFS('Faturamento NNE'!$E$2:$E$707,'Infos Relatório'!$B$406,'Faturamento NNE'!$F$2:$F$707,'Infos Relatório'!$B473,'Faturamento NNE'!$AA$2:$AA$707,'Infos Relatório'!AY$1)</f>
        <v>0</v>
      </c>
      <c r="AZ473" s="542">
        <f>SUMIFS('Faturamento NNE'!$H$2:$H$707,'Faturamento NNE'!$E$2:$E$707,'Infos Relatório'!$B$406,'Faturamento NNE'!$F$2:$F$707,'Infos Relatório'!$B473,'Faturamento NNE'!$AA$2:$AA$707,'Infos Relatório'!AY$1)</f>
        <v>0</v>
      </c>
      <c r="BA473" s="542">
        <f>SUMIFS('Faturamento NNE'!$K$2:$K$707,'Faturamento NNE'!$E$2:$E$707,'Infos Relatório'!$B$406,'Faturamento NNE'!$F$2:$F$707,'Infos Relatório'!$B473,'Faturamento NNE'!$AA$2:$AA$707,'Infos Relatório'!AY$1)</f>
        <v>0</v>
      </c>
      <c r="BB473" s="546">
        <f>SUMIFS('Faturamento NNE'!$P$2:$P$707,'Faturamento NNE'!$E$2:$E$707,'Infos Relatório'!$B$406,'Faturamento NNE'!$F$2:$F$707,'Infos Relatório'!$B473,'Faturamento NNE'!$AA$2:$AA$707,'Infos Relatório'!AY$1,'Faturamento NNE'!$U$2:$U$707,"Sim")+SUMIFS('Faturamento NNE'!$Q$2:$Q$707,'Faturamento NNE'!$E$2:$E$707,'Infos Relatório'!$B$406,'Faturamento NNE'!$F$2:$F$707,'Infos Relatório'!$B473,'Faturamento NNE'!$AA$2:$AA$707,'Infos Relatório'!AY$1,'Faturamento NNE'!$U$2:$U$707,"Sim")</f>
        <v>0</v>
      </c>
      <c r="BC473" s="227" t="e">
        <f t="shared" ref="BC473:BC483" si="164">BB473/BA473</f>
        <v>#DIV/0!</v>
      </c>
      <c r="BD473" s="545">
        <f>SUMIFS('Faturamento NNE'!$I$2:$I$707,'Faturamento NNE'!$E$2:$E$707,'Infos Relatório'!$B$406,'Faturamento NNE'!$F$2:$F$707,'Infos Relatório'!$B473,'Faturamento NNE'!$AA$2:$AA$707,'Infos Relatório'!AY$1)</f>
        <v>0</v>
      </c>
      <c r="BE473" s="541">
        <f>COUNTIFS('Faturamento NNE'!$E$2:$E$707,'Infos Relatório'!$B$406,'Faturamento NNE'!$F$2:$F$707,'Infos Relatório'!$B473,'Faturamento NNE'!$AA$2:$AA$707,'Infos Relatório'!BE$1)</f>
        <v>0</v>
      </c>
      <c r="BF473" s="542">
        <f>SUMIFS('Faturamento NNE'!$H$2:$H$707,'Faturamento NNE'!$E$2:$E$707,'Infos Relatório'!$B$406,'Faturamento NNE'!$F$2:$F$707,'Infos Relatório'!$B473,'Faturamento NNE'!$AA$2:$AA$707,'Infos Relatório'!BE$1)</f>
        <v>0</v>
      </c>
      <c r="BG473" s="542">
        <f>SUMIFS('Faturamento NNE'!$K$2:$K$707,'Faturamento NNE'!$E$2:$E$707,'Infos Relatório'!$B$406,'Faturamento NNE'!$F$2:$F$707,'Infos Relatório'!$B473,'Faturamento NNE'!$AA$2:$AA$707,'Infos Relatório'!BE$1)</f>
        <v>0</v>
      </c>
      <c r="BH473" s="546">
        <f>SUMIFS('Faturamento NNE'!$P$2:$P$707,'Faturamento NNE'!$E$2:$E$707,'Infos Relatório'!$B$406,'Faturamento NNE'!$F$2:$F$707,'Infos Relatório'!$B473,'Faturamento NNE'!$AA$2:$AA$707,'Infos Relatório'!BE$1,'Faturamento NNE'!$U$2:$U$707,"Sim")+SUMIFS('Faturamento NNE'!$Q$2:$Q$707,'Faturamento NNE'!$E$2:$E$707,'Infos Relatório'!$B$406,'Faturamento NNE'!$F$2:$F$707,'Infos Relatório'!$B473,'Faturamento NNE'!$AA$2:$AA$707,'Infos Relatório'!BE$1,'Faturamento NNE'!$U$2:$U$707,"Sim")</f>
        <v>0</v>
      </c>
      <c r="BI473" s="227" t="e">
        <f t="shared" ref="BI473:BI483" si="165">BH473/BG473</f>
        <v>#DIV/0!</v>
      </c>
      <c r="BJ473" s="545">
        <f>SUMIFS('Faturamento NNE'!$I$2:$I$707,'Faturamento NNE'!$E$2:$E$707,'Infos Relatório'!$B$406,'Faturamento NNE'!$F$2:$F$707,'Infos Relatório'!$B473,'Faturamento NNE'!$AA$2:$AA$707,'Infos Relatório'!BE$1)</f>
        <v>0</v>
      </c>
      <c r="BK473" s="541">
        <f>COUNTIFS('Faturamento NNE'!$E$2:$E$707,'Infos Relatório'!$B$406,'Faturamento NNE'!$F$2:$F$707,'Infos Relatório'!$B473,'Faturamento NNE'!$AA$2:$AA$707,'Infos Relatório'!BK$1)</f>
        <v>0</v>
      </c>
      <c r="BL473" s="542">
        <f>SUMIFS('Faturamento NNE'!$H$2:$H$707,'Faturamento NNE'!$E$2:$E$707,'Infos Relatório'!$B$406,'Faturamento NNE'!$F$2:$F$707,'Infos Relatório'!$B473,'Faturamento NNE'!$AA$2:$AA$707,'Infos Relatório'!BK$1)</f>
        <v>0</v>
      </c>
      <c r="BM473" s="542">
        <f>SUMIFS('Faturamento NNE'!$K$2:$K$707,'Faturamento NNE'!$E$2:$E$707,'Infos Relatório'!$B$406,'Faturamento NNE'!$F$2:$F$707,'Infos Relatório'!$B473,'Faturamento NNE'!$AA$2:$AA$707,'Infos Relatório'!BK$1)</f>
        <v>0</v>
      </c>
      <c r="BN473" s="546">
        <f>SUMIFS('Faturamento NNE'!$P$2:$P$707,'Faturamento NNE'!$E$2:$E$707,'Infos Relatório'!$B$406,'Faturamento NNE'!$F$2:$F$707,'Infos Relatório'!$B473,'Faturamento NNE'!$AA$2:$AA$707,'Infos Relatório'!BK$1,'Faturamento NNE'!$U$2:$U$707,"Sim")+SUMIFS('Faturamento NNE'!$Q$2:$Q$707,'Faturamento NNE'!$E$2:$E$707,'Infos Relatório'!$B$406,'Faturamento NNE'!$F$2:$F$707,'Infos Relatório'!$B473,'Faturamento NNE'!$AA$2:$AA$707,'Infos Relatório'!BK$1,'Faturamento NNE'!$U$2:$U$707,"Sim")</f>
        <v>0</v>
      </c>
      <c r="BO473" s="227" t="e">
        <f t="shared" ref="BO473:BO483" si="166">BN473/BM473</f>
        <v>#DIV/0!</v>
      </c>
      <c r="BP473" s="545">
        <f>SUMIFS('Faturamento NNE'!$I$2:$I$707,'Faturamento NNE'!$E$2:$E$707,'Infos Relatório'!$B$406,'Faturamento NNE'!$F$2:$F$707,'Infos Relatório'!$B473,'Faturamento NNE'!$AA$2:$AA$707,'Infos Relatório'!BK$1)</f>
        <v>0</v>
      </c>
      <c r="BQ473" s="541">
        <f>COUNTIFS('Faturamento NNE'!$E$2:$E$707,'Infos Relatório'!$B$406,'Faturamento NNE'!$F$2:$F$707,'Infos Relatório'!$B473,'Faturamento NNE'!$AA$2:$AA$707,'Infos Relatório'!BQ$1)</f>
        <v>0</v>
      </c>
      <c r="BR473" s="542">
        <f>SUMIFS('Faturamento NNE'!$H$2:$H$707,'Faturamento NNE'!$E$2:$E$707,'Infos Relatório'!$B$406,'Faturamento NNE'!$F$2:$F$707,'Infos Relatório'!$B473,'Faturamento NNE'!$AA$2:$AA$707,'Infos Relatório'!BQ$1)</f>
        <v>0</v>
      </c>
      <c r="BS473" s="542">
        <f>SUMIFS('Faturamento NNE'!$K$2:$K$707,'Faturamento NNE'!$E$2:$E$707,'Infos Relatório'!$B$406,'Faturamento NNE'!$F$2:$F$707,'Infos Relatório'!$B473,'Faturamento NNE'!$AA$2:$AA$707,'Infos Relatório'!BQ$1)</f>
        <v>0</v>
      </c>
      <c r="BT473" s="546">
        <f>SUMIFS('Faturamento NNE'!$P$2:$P$707,'Faturamento NNE'!$E$2:$E$707,'Infos Relatório'!$B$406,'Faturamento NNE'!$F$2:$F$707,'Infos Relatório'!$B473,'Faturamento NNE'!$AA$2:$AA$707,'Infos Relatório'!BQ$1,'Faturamento NNE'!$U$2:$U$707,"Sim")+SUMIFS('Faturamento NNE'!$Q$2:$Q$707,'Faturamento NNE'!$E$2:$E$707,'Infos Relatório'!$B$406,'Faturamento NNE'!$F$2:$F$707,'Infos Relatório'!$B473,'Faturamento NNE'!$AA$2:$AA$707,'Infos Relatório'!BQ$1,'Faturamento NNE'!$U$2:$U$707,"Sim")</f>
        <v>0</v>
      </c>
      <c r="BU473" s="227" t="e">
        <f t="shared" ref="BU473:BU483" si="167">BT473/BS473</f>
        <v>#DIV/0!</v>
      </c>
      <c r="BV473" s="545">
        <f>SUMIFS('Faturamento NNE'!$I$2:$I$707,'Faturamento NNE'!$E$2:$E$707,'Infos Relatório'!$B$406,'Faturamento NNE'!$F$2:$F$707,'Infos Relatório'!$B473,'Faturamento NNE'!$AA$2:$AA$707,'Infos Relatório'!BQ$1)</f>
        <v>0</v>
      </c>
    </row>
    <row r="474" spans="2:74">
      <c r="B474" s="217" t="s">
        <v>197</v>
      </c>
      <c r="C474" s="541">
        <f>COUNTIFS('Faturamento NNE'!$E$2:$E$707,'Infos Relatório'!$B$406,'Faturamento NNE'!$F$2:$F$707,'Infos Relatório'!$B474,'Faturamento NNE'!$AA$2:$AA$707,'Infos Relatório'!C$1)</f>
        <v>0</v>
      </c>
      <c r="D474" s="542">
        <f>SUMIFS('Faturamento NNE'!$H$2:$H$707,'Faturamento NNE'!$E$2:$E$707,'Infos Relatório'!$B$406,'Faturamento NNE'!$F$2:$F$707,'Infos Relatório'!$B474,'Faturamento NNE'!$AA$2:$AA$707,'Infos Relatório'!C$1)</f>
        <v>0</v>
      </c>
      <c r="E474" s="543">
        <f>SUMIFS('Faturamento NNE'!$K$2:$K$707,'Faturamento NNE'!$E$2:$E$707,'Infos Relatório'!$B$406,'Faturamento NNE'!$F$2:$F$707,'Infos Relatório'!$B474,'Faturamento NNE'!$AA$2:$AA$707,'Infos Relatório'!C$1)</f>
        <v>0</v>
      </c>
      <c r="F474" s="544">
        <f>SUMIFS('Faturamento NNE'!$P$2:$P$707,'Faturamento NNE'!$E$2:$E$707,'Infos Relatório'!$B$406,'Faturamento NNE'!$F$2:$F$707,'Infos Relatório'!$B474,'Faturamento NNE'!$AA$2:$AA$707,'Infos Relatório'!C$1,'Faturamento NNE'!$U$2:$U$707,"Sim")+SUMIFS('Faturamento NNE'!$Q$2:$Q$707,'Faturamento NNE'!$E$2:$E$707,'Infos Relatório'!$B$406,'Faturamento NNE'!$F$2:$F$707,'Infos Relatório'!$B474,'Faturamento NNE'!$AA$2:$AA$707,'Infos Relatório'!C$1,'Faturamento NNE'!$U$2:$U$707,"Sim")</f>
        <v>0</v>
      </c>
      <c r="G474" s="283" t="e">
        <f t="shared" si="156"/>
        <v>#DIV/0!</v>
      </c>
      <c r="H474" s="545">
        <f>SUMIFS('Faturamento NNE'!$I$2:$I$707,'Faturamento NNE'!$E$2:$E$707,'Infos Relatório'!$B$406,'Faturamento NNE'!$F$2:$F$707,'Infos Relatório'!$B474,'Faturamento NNE'!$AA$2:$AA$707,'Infos Relatório'!C$1)</f>
        <v>0</v>
      </c>
      <c r="I474" s="541">
        <f>COUNTIFS('Faturamento NNE'!$E$2:$E$707,'Infos Relatório'!$B$406,'Faturamento NNE'!$F$2:$F$707,'Infos Relatório'!$B474,'Faturamento NNE'!$AA$2:$AA$707,'Infos Relatório'!I$1)</f>
        <v>0</v>
      </c>
      <c r="J474" s="542">
        <f>SUMIFS('Faturamento NNE'!$H$2:$H$707,'Faturamento NNE'!$E$2:$E$707,'Infos Relatório'!$B$406,'Faturamento NNE'!$F$2:$F$707,'Infos Relatório'!$B474,'Faturamento NNE'!$AA$2:$AA$707,'Infos Relatório'!I$1)</f>
        <v>0</v>
      </c>
      <c r="K474" s="543">
        <f>SUMIFS('Faturamento NNE'!$K$2:$K$707,'Faturamento NNE'!$E$2:$E$707,'Infos Relatório'!$B$406,'Faturamento NNE'!$F$2:$F$707,'Infos Relatório'!$B474,'Faturamento NNE'!$AA$2:$AA$707,'Infos Relatório'!I$1)</f>
        <v>0</v>
      </c>
      <c r="L474" s="544">
        <f>SUMIFS('Faturamento NNE'!$P$2:$P$707,'Faturamento NNE'!$E$2:$E$707,'Infos Relatório'!$B$406,'Faturamento NNE'!$F$2:$F$707,'Infos Relatório'!$B474,'Faturamento NNE'!$AA$2:$AA$707,'Infos Relatório'!I$1,'Faturamento NNE'!$U$2:$U$707,"Sim")+SUMIFS('Faturamento NNE'!$Q$2:$Q$707,'Faturamento NNE'!$E$2:$E$707,'Infos Relatório'!$B$406,'Faturamento NNE'!$F$2:$F$707,'Infos Relatório'!$B474,'Faturamento NNE'!$AA$2:$AA$707,'Infos Relatório'!I$1,'Faturamento NNE'!$U$2:$U$707,"Sim")</f>
        <v>0</v>
      </c>
      <c r="M474" s="283" t="e">
        <f t="shared" si="157"/>
        <v>#DIV/0!</v>
      </c>
      <c r="N474" s="545">
        <f>SUMIFS('Faturamento NNE'!$I$2:$I$707,'Faturamento NNE'!$E$2:$E$707,'Infos Relatório'!$B$406,'Faturamento NNE'!$F$2:$F$707,'Infos Relatório'!$B474,'Faturamento NNE'!$AA$2:$AA$707,'Infos Relatório'!I$1)</f>
        <v>0</v>
      </c>
      <c r="O474" s="541">
        <f>COUNTIFS('Faturamento NNE'!$E$2:$E$707,'Infos Relatório'!$B$406,'Faturamento NNE'!$F$2:$F$707,'Infos Relatório'!$B474,'Faturamento NNE'!$AA$2:$AA$707,'Infos Relatório'!O$1)</f>
        <v>0</v>
      </c>
      <c r="P474" s="542">
        <f>SUMIFS('Faturamento NNE'!$H$2:$H$707,'Faturamento NNE'!$E$2:$E$707,'Infos Relatório'!$B$406,'Faturamento NNE'!$F$2:$F$707,'Infos Relatório'!$B474,'Faturamento NNE'!$AA$2:$AA$707,'Infos Relatório'!O$1)</f>
        <v>0</v>
      </c>
      <c r="Q474" s="542">
        <f>SUMIFS('Faturamento NNE'!$K$2:$K$707,'Faturamento NNE'!$E$2:$E$707,'Infos Relatório'!$B$406,'Faturamento NNE'!$F$2:$F$707,'Infos Relatório'!$B474,'Faturamento NNE'!$AA$2:$AA$707,'Infos Relatório'!O$1)</f>
        <v>0</v>
      </c>
      <c r="R474" s="546">
        <f>SUMIFS('Faturamento NNE'!$P$2:$P$707,'Faturamento NNE'!$E$2:$E$707,'Infos Relatório'!$B$406,'Faturamento NNE'!$F$2:$F$707,'Infos Relatório'!$B474,'Faturamento NNE'!$AA$2:$AA$707,'Infos Relatório'!O$1,'Faturamento NNE'!$U$2:$U$707,"Sim")+SUMIFS('Faturamento NNE'!$Q$2:$Q$707,'Faturamento NNE'!$E$2:$E$707,'Infos Relatório'!$B$406,'Faturamento NNE'!$F$2:$F$707,'Infos Relatório'!$B474,'Faturamento NNE'!$AA$2:$AA$707,'Infos Relatório'!O$1,'Faturamento NNE'!$U$2:$U$707,"Sim")</f>
        <v>0</v>
      </c>
      <c r="S474" s="227" t="e">
        <f t="shared" si="158"/>
        <v>#DIV/0!</v>
      </c>
      <c r="T474" s="545">
        <f>SUMIFS('Faturamento NNE'!$I$2:$I$707,'Faturamento NNE'!$E$2:$E$707,'Infos Relatório'!$B$406,'Faturamento NNE'!$F$2:$F$707,'Infos Relatório'!$B474,'Faturamento NNE'!$AA$2:$AA$707,'Infos Relatório'!O$1)</f>
        <v>0</v>
      </c>
      <c r="U474" s="541">
        <f>COUNTIFS('Faturamento NNE'!$E$2:$E$707,'Infos Relatório'!$B$406,'Faturamento NNE'!$F$2:$F$707,'Infos Relatório'!$B474,'Faturamento NNE'!$AA$2:$AA$707,'Infos Relatório'!U$1)</f>
        <v>0</v>
      </c>
      <c r="V474" s="542">
        <f>SUMIFS('Faturamento NNE'!$H$2:$H$707,'Faturamento NNE'!$E$2:$E$707,'Infos Relatório'!$B$406,'Faturamento NNE'!$F$2:$F$707,'Infos Relatório'!$B474,'Faturamento NNE'!$AA$2:$AA$707,'Infos Relatório'!U$1)</f>
        <v>0</v>
      </c>
      <c r="W474" s="542">
        <f>SUMIFS('Faturamento NNE'!$K$2:$K$707,'Faturamento NNE'!$E$2:$E$707,'Infos Relatório'!$B$406,'Faturamento NNE'!$F$2:$F$707,'Infos Relatório'!$B474,'Faturamento NNE'!$AA$2:$AA$707,'Infos Relatório'!U$1)</f>
        <v>0</v>
      </c>
      <c r="X474" s="546">
        <f>SUMIFS('Faturamento NNE'!$P$2:$P$707,'Faturamento NNE'!$E$2:$E$707,'Infos Relatório'!$B$406,'Faturamento NNE'!$F$2:$F$707,'Infos Relatório'!$B474,'Faturamento NNE'!$AA$2:$AA$707,'Infos Relatório'!U$1,'Faturamento NNE'!$U$2:$U$707,"Sim")+SUMIFS('Faturamento NNE'!$Q$2:$Q$707,'Faturamento NNE'!$E$2:$E$707,'Infos Relatório'!$B$406,'Faturamento NNE'!$F$2:$F$707,'Infos Relatório'!$B474,'Faturamento NNE'!$AA$2:$AA$707,'Infos Relatório'!U$1,'Faturamento NNE'!$U$2:$U$707,"Sim")</f>
        <v>0</v>
      </c>
      <c r="Y474" s="227" t="e">
        <f t="shared" si="159"/>
        <v>#DIV/0!</v>
      </c>
      <c r="Z474" s="545">
        <f>SUMIFS('Faturamento NNE'!$I$2:$I$707,'Faturamento NNE'!$E$2:$E$707,'Infos Relatório'!$B$406,'Faturamento NNE'!$F$2:$F$707,'Infos Relatório'!$B474,'Faturamento NNE'!$AA$2:$AA$707,'Infos Relatório'!U$1)</f>
        <v>0</v>
      </c>
      <c r="AA474" s="541">
        <f>COUNTIFS('Faturamento NNE'!$E$2:$E$707,'Infos Relatório'!$B$406,'Faturamento NNE'!$F$2:$F$707,'Infos Relatório'!$B474,'Faturamento NNE'!$AA$2:$AA$707,'Infos Relatório'!AA$1)</f>
        <v>0</v>
      </c>
      <c r="AB474" s="542">
        <f>SUMIFS('Faturamento NNE'!$H$2:$H$707,'Faturamento NNE'!$E$2:$E$707,'Infos Relatório'!$B$406,'Faturamento NNE'!$F$2:$F$707,'Infos Relatório'!$B474,'Faturamento NNE'!$AA$2:$AA$707,'Infos Relatório'!AA$1)</f>
        <v>0</v>
      </c>
      <c r="AC474" s="542">
        <f>SUMIFS('Faturamento NNE'!$K$2:$K$707,'Faturamento NNE'!$E$2:$E$707,'Infos Relatório'!$B$406,'Faturamento NNE'!$F$2:$F$707,'Infos Relatório'!$B474,'Faturamento NNE'!$AA$2:$AA$707,'Infos Relatório'!AA$1)</f>
        <v>0</v>
      </c>
      <c r="AD474" s="546">
        <f>SUMIFS('Faturamento NNE'!$P$2:$P$707,'Faturamento NNE'!$E$2:$E$707,'Infos Relatório'!$B$406,'Faturamento NNE'!$F$2:$F$707,'Infos Relatório'!$B474,'Faturamento NNE'!$AA$2:$AA$707,'Infos Relatório'!AA$1,'Faturamento NNE'!$U$2:$U$707,"Sim")+SUMIFS('Faturamento NNE'!$Q$2:$Q$707,'Faturamento NNE'!$E$2:$E$707,'Infos Relatório'!$B$406,'Faturamento NNE'!$F$2:$F$707,'Infos Relatório'!$B474,'Faturamento NNE'!$AA$2:$AA$707,'Infos Relatório'!AA$1,'Faturamento NNE'!$U$2:$U$707,"Sim")</f>
        <v>0</v>
      </c>
      <c r="AE474" s="227" t="e">
        <f t="shared" si="160"/>
        <v>#DIV/0!</v>
      </c>
      <c r="AF474" s="545">
        <f>SUMIFS('Faturamento NNE'!$I$2:$I$707,'Faturamento NNE'!$E$2:$E$707,'Infos Relatório'!$B$406,'Faturamento NNE'!$F$2:$F$707,'Infos Relatório'!$B474,'Faturamento NNE'!$AA$2:$AA$707,'Infos Relatório'!AA$1)</f>
        <v>0</v>
      </c>
      <c r="AG474" s="541">
        <f>COUNTIFS('Faturamento NNE'!$E$2:$E$707,'Infos Relatório'!$B$406,'Faturamento NNE'!$F$2:$F$707,'Infos Relatório'!$B474,'Faturamento NNE'!$AA$2:$AA$707,'Infos Relatório'!AG$1)</f>
        <v>0</v>
      </c>
      <c r="AH474" s="542">
        <f>SUMIFS('Faturamento NNE'!$H$2:$H$707,'Faturamento NNE'!$E$2:$E$707,'Infos Relatório'!$B$406,'Faturamento NNE'!$F$2:$F$707,'Infos Relatório'!$B474,'Faturamento NNE'!$AA$2:$AA$707,'Infos Relatório'!AG$1)</f>
        <v>0</v>
      </c>
      <c r="AI474" s="542">
        <f>SUMIFS('Faturamento NNE'!$K$2:$K$707,'Faturamento NNE'!$E$2:$E$707,'Infos Relatório'!$B$406,'Faturamento NNE'!$F$2:$F$707,'Infos Relatório'!$B474,'Faturamento NNE'!$AA$2:$AA$707,'Infos Relatório'!AG$1)</f>
        <v>0</v>
      </c>
      <c r="AJ474" s="546">
        <f>SUMIFS('Faturamento NNE'!$P$2:$P$707,'Faturamento NNE'!$E$2:$E$707,'Infos Relatório'!$B$406,'Faturamento NNE'!$F$2:$F$707,'Infos Relatório'!$B474,'Faturamento NNE'!$AA$2:$AA$707,'Infos Relatório'!AG$1,'Faturamento NNE'!$U$2:$U$707,"Sim")+SUMIFS('Faturamento NNE'!$Q$2:$Q$707,'Faturamento NNE'!$E$2:$E$707,'Infos Relatório'!$B$406,'Faturamento NNE'!$F$2:$F$707,'Infos Relatório'!$B474,'Faturamento NNE'!$AA$2:$AA$707,'Infos Relatório'!AG$1,'Faturamento NNE'!$U$2:$U$707,"Sim")</f>
        <v>0</v>
      </c>
      <c r="AK474" s="227" t="e">
        <f t="shared" si="161"/>
        <v>#DIV/0!</v>
      </c>
      <c r="AL474" s="545">
        <f>SUMIFS('Faturamento NNE'!$I$2:$I$707,'Faturamento NNE'!$E$2:$E$707,'Infos Relatório'!$B$406,'Faturamento NNE'!$F$2:$F$707,'Infos Relatório'!$B474,'Faturamento NNE'!$AA$2:$AA$707,'Infos Relatório'!AG$1)</f>
        <v>0</v>
      </c>
      <c r="AM474" s="541">
        <f>COUNTIFS('Faturamento NNE'!$E$2:$E$707,'Infos Relatório'!$B$406,'Faturamento NNE'!$F$2:$F$707,'Infos Relatório'!$B474,'Faturamento NNE'!$AA$2:$AA$707,'Infos Relatório'!AM$1)</f>
        <v>0</v>
      </c>
      <c r="AN474" s="542">
        <f>SUMIFS('Faturamento NNE'!$H$2:$H$707,'Faturamento NNE'!$E$2:$E$707,'Infos Relatório'!$B$406,'Faturamento NNE'!$F$2:$F$707,'Infos Relatório'!$B474,'Faturamento NNE'!$AA$2:$AA$707,'Infos Relatório'!AM$1)</f>
        <v>0</v>
      </c>
      <c r="AO474" s="542">
        <f>SUMIFS('Faturamento NNE'!$K$2:$K$707,'Faturamento NNE'!$E$2:$E$707,'Infos Relatório'!$B$406,'Faturamento NNE'!$F$2:$F$707,'Infos Relatório'!$B474,'Faturamento NNE'!$AA$2:$AA$707,'Infos Relatório'!AM$1)</f>
        <v>0</v>
      </c>
      <c r="AP474" s="546">
        <f>SUMIFS('Faturamento NNE'!$P$2:$P$707,'Faturamento NNE'!$E$2:$E$707,'Infos Relatório'!$B$406,'Faturamento NNE'!$F$2:$F$707,'Infos Relatório'!$B474,'Faturamento NNE'!$AA$2:$AA$707,'Infos Relatório'!AM$1,'Faturamento NNE'!$U$2:$U$707,"Sim")+SUMIFS('Faturamento NNE'!$Q$2:$Q$707,'Faturamento NNE'!$E$2:$E$707,'Infos Relatório'!$B$406,'Faturamento NNE'!$F$2:$F$707,'Infos Relatório'!$B474,'Faturamento NNE'!$AA$2:$AA$707,'Infos Relatório'!AM$1,'Faturamento NNE'!$U$2:$U$707,"Sim")</f>
        <v>0</v>
      </c>
      <c r="AQ474" s="227" t="e">
        <f t="shared" si="162"/>
        <v>#DIV/0!</v>
      </c>
      <c r="AR474" s="545">
        <f>SUMIFS('Faturamento NNE'!$I$2:$I$707,'Faturamento NNE'!$E$2:$E$707,'Infos Relatório'!$B$406,'Faturamento NNE'!$F$2:$F$707,'Infos Relatório'!$B474,'Faturamento NNE'!$AA$2:$AA$707,'Infos Relatório'!AM$1)</f>
        <v>0</v>
      </c>
      <c r="AS474" s="541">
        <f>COUNTIFS('Faturamento NNE'!$E$2:$E$707,'Infos Relatório'!$B$406,'Faturamento NNE'!$F$2:$F$707,'Infos Relatório'!$B474,'Faturamento NNE'!$AA$2:$AA$707,'Infos Relatório'!AS$1)</f>
        <v>0</v>
      </c>
      <c r="AT474" s="542">
        <f>SUMIFS('Faturamento NNE'!$H$2:$H$707,'Faturamento NNE'!$E$2:$E$707,'Infos Relatório'!$B$406,'Faturamento NNE'!$F$2:$F$707,'Infos Relatório'!$B474,'Faturamento NNE'!$AA$2:$AA$707,'Infos Relatório'!AS$1)</f>
        <v>0</v>
      </c>
      <c r="AU474" s="542">
        <f>SUMIFS('Faturamento NNE'!$K$2:$K$707,'Faturamento NNE'!$E$2:$E$707,'Infos Relatório'!$B$406,'Faturamento NNE'!$F$2:$F$707,'Infos Relatório'!$B474,'Faturamento NNE'!$AA$2:$AA$707,'Infos Relatório'!AS$1)</f>
        <v>0</v>
      </c>
      <c r="AV474" s="546">
        <f>SUMIFS('Faturamento NNE'!$P$2:$P$707,'Faturamento NNE'!$E$2:$E$707,'Infos Relatório'!$B$406,'Faturamento NNE'!$F$2:$F$707,'Infos Relatório'!$B474,'Faturamento NNE'!$AA$2:$AA$707,'Infos Relatório'!AS$1,'Faturamento NNE'!$U$2:$U$707,"Sim")+SUMIFS('Faturamento NNE'!$Q$2:$Q$707,'Faturamento NNE'!$E$2:$E$707,'Infos Relatório'!$B$406,'Faturamento NNE'!$F$2:$F$707,'Infos Relatório'!$B474,'Faturamento NNE'!$AA$2:$AA$707,'Infos Relatório'!AS$1,'Faturamento NNE'!$U$2:$U$707,"Sim")</f>
        <v>0</v>
      </c>
      <c r="AW474" s="227" t="e">
        <f t="shared" si="163"/>
        <v>#DIV/0!</v>
      </c>
      <c r="AX474" s="545">
        <f>SUMIFS('Faturamento NNE'!$I$2:$I$707,'Faturamento NNE'!$E$2:$E$707,'Infos Relatório'!$B$406,'Faturamento NNE'!$F$2:$F$707,'Infos Relatório'!$B474,'Faturamento NNE'!$AA$2:$AA$707,'Infos Relatório'!AS$1)</f>
        <v>0</v>
      </c>
      <c r="AY474" s="541">
        <f>COUNTIFS('Faturamento NNE'!$E$2:$E$707,'Infos Relatório'!$B$406,'Faturamento NNE'!$F$2:$F$707,'Infos Relatório'!$B474,'Faturamento NNE'!$AA$2:$AA$707,'Infos Relatório'!AY$1)</f>
        <v>0</v>
      </c>
      <c r="AZ474" s="542">
        <f>SUMIFS('Faturamento NNE'!$H$2:$H$707,'Faturamento NNE'!$E$2:$E$707,'Infos Relatório'!$B$406,'Faturamento NNE'!$F$2:$F$707,'Infos Relatório'!$B474,'Faturamento NNE'!$AA$2:$AA$707,'Infos Relatório'!AY$1)</f>
        <v>0</v>
      </c>
      <c r="BA474" s="542">
        <f>SUMIFS('Faturamento NNE'!$K$2:$K$707,'Faturamento NNE'!$E$2:$E$707,'Infos Relatório'!$B$406,'Faturamento NNE'!$F$2:$F$707,'Infos Relatório'!$B474,'Faturamento NNE'!$AA$2:$AA$707,'Infos Relatório'!AY$1)</f>
        <v>0</v>
      </c>
      <c r="BB474" s="546">
        <f>SUMIFS('Faturamento NNE'!$P$2:$P$707,'Faturamento NNE'!$E$2:$E$707,'Infos Relatório'!$B$406,'Faturamento NNE'!$F$2:$F$707,'Infos Relatório'!$B474,'Faturamento NNE'!$AA$2:$AA$707,'Infos Relatório'!AY$1,'Faturamento NNE'!$U$2:$U$707,"Sim")+SUMIFS('Faturamento NNE'!$Q$2:$Q$707,'Faturamento NNE'!$E$2:$E$707,'Infos Relatório'!$B$406,'Faturamento NNE'!$F$2:$F$707,'Infos Relatório'!$B474,'Faturamento NNE'!$AA$2:$AA$707,'Infos Relatório'!AY$1,'Faturamento NNE'!$U$2:$U$707,"Sim")</f>
        <v>0</v>
      </c>
      <c r="BC474" s="227" t="e">
        <f t="shared" si="164"/>
        <v>#DIV/0!</v>
      </c>
      <c r="BD474" s="545">
        <f>SUMIFS('Faturamento NNE'!$I$2:$I$707,'Faturamento NNE'!$E$2:$E$707,'Infos Relatório'!$B$406,'Faturamento NNE'!$F$2:$F$707,'Infos Relatório'!$B474,'Faturamento NNE'!$AA$2:$AA$707,'Infos Relatório'!AY$1)</f>
        <v>0</v>
      </c>
      <c r="BE474" s="541">
        <f>COUNTIFS('Faturamento NNE'!$E$2:$E$707,'Infos Relatório'!$B$406,'Faturamento NNE'!$F$2:$F$707,'Infos Relatório'!$B474,'Faturamento NNE'!$AA$2:$AA$707,'Infos Relatório'!BE$1)</f>
        <v>0</v>
      </c>
      <c r="BF474" s="542">
        <f>SUMIFS('Faturamento NNE'!$H$2:$H$707,'Faturamento NNE'!$E$2:$E$707,'Infos Relatório'!$B$406,'Faturamento NNE'!$F$2:$F$707,'Infos Relatório'!$B474,'Faturamento NNE'!$AA$2:$AA$707,'Infos Relatório'!BE$1)</f>
        <v>0</v>
      </c>
      <c r="BG474" s="542">
        <f>SUMIFS('Faturamento NNE'!$K$2:$K$707,'Faturamento NNE'!$E$2:$E$707,'Infos Relatório'!$B$406,'Faturamento NNE'!$F$2:$F$707,'Infos Relatório'!$B474,'Faturamento NNE'!$AA$2:$AA$707,'Infos Relatório'!BE$1)</f>
        <v>0</v>
      </c>
      <c r="BH474" s="546">
        <f>SUMIFS('Faturamento NNE'!$P$2:$P$707,'Faturamento NNE'!$E$2:$E$707,'Infos Relatório'!$B$406,'Faturamento NNE'!$F$2:$F$707,'Infos Relatório'!$B474,'Faturamento NNE'!$AA$2:$AA$707,'Infos Relatório'!BE$1,'Faturamento NNE'!$U$2:$U$707,"Sim")+SUMIFS('Faturamento NNE'!$Q$2:$Q$707,'Faturamento NNE'!$E$2:$E$707,'Infos Relatório'!$B$406,'Faturamento NNE'!$F$2:$F$707,'Infos Relatório'!$B474,'Faturamento NNE'!$AA$2:$AA$707,'Infos Relatório'!BE$1,'Faturamento NNE'!$U$2:$U$707,"Sim")</f>
        <v>0</v>
      </c>
      <c r="BI474" s="227" t="e">
        <f t="shared" si="165"/>
        <v>#DIV/0!</v>
      </c>
      <c r="BJ474" s="545">
        <f>SUMIFS('Faturamento NNE'!$I$2:$I$707,'Faturamento NNE'!$E$2:$E$707,'Infos Relatório'!$B$406,'Faturamento NNE'!$F$2:$F$707,'Infos Relatório'!$B474,'Faturamento NNE'!$AA$2:$AA$707,'Infos Relatório'!BE$1)</f>
        <v>0</v>
      </c>
      <c r="BK474" s="541">
        <f>COUNTIFS('Faturamento NNE'!$E$2:$E$707,'Infos Relatório'!$B$406,'Faturamento NNE'!$F$2:$F$707,'Infos Relatório'!$B474,'Faturamento NNE'!$AA$2:$AA$707,'Infos Relatório'!BK$1)</f>
        <v>0</v>
      </c>
      <c r="BL474" s="542">
        <f>SUMIFS('Faturamento NNE'!$H$2:$H$707,'Faturamento NNE'!$E$2:$E$707,'Infos Relatório'!$B$406,'Faturamento NNE'!$F$2:$F$707,'Infos Relatório'!$B474,'Faturamento NNE'!$AA$2:$AA$707,'Infos Relatório'!BK$1)</f>
        <v>0</v>
      </c>
      <c r="BM474" s="542">
        <f>SUMIFS('Faturamento NNE'!$K$2:$K$707,'Faturamento NNE'!$E$2:$E$707,'Infos Relatório'!$B$406,'Faturamento NNE'!$F$2:$F$707,'Infos Relatório'!$B474,'Faturamento NNE'!$AA$2:$AA$707,'Infos Relatório'!BK$1)</f>
        <v>0</v>
      </c>
      <c r="BN474" s="546">
        <f>SUMIFS('Faturamento NNE'!$P$2:$P$707,'Faturamento NNE'!$E$2:$E$707,'Infos Relatório'!$B$406,'Faturamento NNE'!$F$2:$F$707,'Infos Relatório'!$B474,'Faturamento NNE'!$AA$2:$AA$707,'Infos Relatório'!BK$1,'Faturamento NNE'!$U$2:$U$707,"Sim")+SUMIFS('Faturamento NNE'!$Q$2:$Q$707,'Faturamento NNE'!$E$2:$E$707,'Infos Relatório'!$B$406,'Faturamento NNE'!$F$2:$F$707,'Infos Relatório'!$B474,'Faturamento NNE'!$AA$2:$AA$707,'Infos Relatório'!BK$1,'Faturamento NNE'!$U$2:$U$707,"Sim")</f>
        <v>0</v>
      </c>
      <c r="BO474" s="227" t="e">
        <f t="shared" si="166"/>
        <v>#DIV/0!</v>
      </c>
      <c r="BP474" s="545">
        <f>SUMIFS('Faturamento NNE'!$I$2:$I$707,'Faturamento NNE'!$E$2:$E$707,'Infos Relatório'!$B$406,'Faturamento NNE'!$F$2:$F$707,'Infos Relatório'!$B474,'Faturamento NNE'!$AA$2:$AA$707,'Infos Relatório'!BK$1)</f>
        <v>0</v>
      </c>
      <c r="BQ474" s="541">
        <f>COUNTIFS('Faturamento NNE'!$E$2:$E$707,'Infos Relatório'!$B$406,'Faturamento NNE'!$F$2:$F$707,'Infos Relatório'!$B474,'Faturamento NNE'!$AA$2:$AA$707,'Infos Relatório'!BQ$1)</f>
        <v>0</v>
      </c>
      <c r="BR474" s="542">
        <f>SUMIFS('Faturamento NNE'!$H$2:$H$707,'Faturamento NNE'!$E$2:$E$707,'Infos Relatório'!$B$406,'Faturamento NNE'!$F$2:$F$707,'Infos Relatório'!$B474,'Faturamento NNE'!$AA$2:$AA$707,'Infos Relatório'!BQ$1)</f>
        <v>0</v>
      </c>
      <c r="BS474" s="542">
        <f>SUMIFS('Faturamento NNE'!$K$2:$K$707,'Faturamento NNE'!$E$2:$E$707,'Infos Relatório'!$B$406,'Faturamento NNE'!$F$2:$F$707,'Infos Relatório'!$B474,'Faturamento NNE'!$AA$2:$AA$707,'Infos Relatório'!BQ$1)</f>
        <v>0</v>
      </c>
      <c r="BT474" s="546">
        <f>SUMIFS('Faturamento NNE'!$P$2:$P$707,'Faturamento NNE'!$E$2:$E$707,'Infos Relatório'!$B$406,'Faturamento NNE'!$F$2:$F$707,'Infos Relatório'!$B474,'Faturamento NNE'!$AA$2:$AA$707,'Infos Relatório'!BQ$1,'Faturamento NNE'!$U$2:$U$707,"Sim")+SUMIFS('Faturamento NNE'!$Q$2:$Q$707,'Faturamento NNE'!$E$2:$E$707,'Infos Relatório'!$B$406,'Faturamento NNE'!$F$2:$F$707,'Infos Relatório'!$B474,'Faturamento NNE'!$AA$2:$AA$707,'Infos Relatório'!BQ$1,'Faturamento NNE'!$U$2:$U$707,"Sim")</f>
        <v>0</v>
      </c>
      <c r="BU474" s="227" t="e">
        <f t="shared" si="167"/>
        <v>#DIV/0!</v>
      </c>
      <c r="BV474" s="545">
        <f>SUMIFS('Faturamento NNE'!$I$2:$I$707,'Faturamento NNE'!$E$2:$E$707,'Infos Relatório'!$B$406,'Faturamento NNE'!$F$2:$F$707,'Infos Relatório'!$B474,'Faturamento NNE'!$AA$2:$AA$707,'Infos Relatório'!BQ$1)</f>
        <v>0</v>
      </c>
    </row>
    <row r="475" spans="2:74">
      <c r="B475" s="217" t="s">
        <v>198</v>
      </c>
      <c r="C475" s="541">
        <f>COUNTIFS('Faturamento NNE'!$E$2:$E$707,'Infos Relatório'!$B$406,'Faturamento NNE'!$F$2:$F$707,'Infos Relatório'!$B475,'Faturamento NNE'!$AA$2:$AA$707,'Infos Relatório'!C$1)</f>
        <v>0</v>
      </c>
      <c r="D475" s="542">
        <f>SUMIFS('Faturamento NNE'!$H$2:$H$707,'Faturamento NNE'!$E$2:$E$707,'Infos Relatório'!$B$406,'Faturamento NNE'!$F$2:$F$707,'Infos Relatório'!$B475,'Faturamento NNE'!$AA$2:$AA$707,'Infos Relatório'!C$1)</f>
        <v>0</v>
      </c>
      <c r="E475" s="543">
        <f>SUMIFS('Faturamento NNE'!$K$2:$K$707,'Faturamento NNE'!$E$2:$E$707,'Infos Relatório'!$B$406,'Faturamento NNE'!$F$2:$F$707,'Infos Relatório'!$B475,'Faturamento NNE'!$AA$2:$AA$707,'Infos Relatório'!C$1)</f>
        <v>0</v>
      </c>
      <c r="F475" s="544">
        <f>SUMIFS('Faturamento NNE'!$P$2:$P$707,'Faturamento NNE'!$E$2:$E$707,'Infos Relatório'!$B$406,'Faturamento NNE'!$F$2:$F$707,'Infos Relatório'!$B475,'Faturamento NNE'!$AA$2:$AA$707,'Infos Relatório'!C$1,'Faturamento NNE'!$U$2:$U$707,"Sim")+SUMIFS('Faturamento NNE'!$Q$2:$Q$707,'Faturamento NNE'!$E$2:$E$707,'Infos Relatório'!$B$406,'Faturamento NNE'!$F$2:$F$707,'Infos Relatório'!$B475,'Faturamento NNE'!$AA$2:$AA$707,'Infos Relatório'!C$1,'Faturamento NNE'!$U$2:$U$707,"Sim")</f>
        <v>0</v>
      </c>
      <c r="G475" s="283" t="e">
        <f t="shared" si="156"/>
        <v>#DIV/0!</v>
      </c>
      <c r="H475" s="545">
        <f>SUMIFS('Faturamento NNE'!$I$2:$I$707,'Faturamento NNE'!$E$2:$E$707,'Infos Relatório'!$B$406,'Faturamento NNE'!$F$2:$F$707,'Infos Relatório'!$B475,'Faturamento NNE'!$AA$2:$AA$707,'Infos Relatório'!C$1)</f>
        <v>0</v>
      </c>
      <c r="I475" s="541">
        <f>COUNTIFS('Faturamento NNE'!$E$2:$E$707,'Infos Relatório'!$B$406,'Faturamento NNE'!$F$2:$F$707,'Infos Relatório'!$B475,'Faturamento NNE'!$AA$2:$AA$707,'Infos Relatório'!I$1)</f>
        <v>0</v>
      </c>
      <c r="J475" s="542">
        <f>SUMIFS('Faturamento NNE'!$H$2:$H$707,'Faturamento NNE'!$E$2:$E$707,'Infos Relatório'!$B$406,'Faturamento NNE'!$F$2:$F$707,'Infos Relatório'!$B475,'Faturamento NNE'!$AA$2:$AA$707,'Infos Relatório'!I$1)</f>
        <v>0</v>
      </c>
      <c r="K475" s="543">
        <f>SUMIFS('Faturamento NNE'!$K$2:$K$707,'Faturamento NNE'!$E$2:$E$707,'Infos Relatório'!$B$406,'Faturamento NNE'!$F$2:$F$707,'Infos Relatório'!$B475,'Faturamento NNE'!$AA$2:$AA$707,'Infos Relatório'!I$1)</f>
        <v>0</v>
      </c>
      <c r="L475" s="544">
        <f>SUMIFS('Faturamento NNE'!$P$2:$P$707,'Faturamento NNE'!$E$2:$E$707,'Infos Relatório'!$B$406,'Faturamento NNE'!$F$2:$F$707,'Infos Relatório'!$B475,'Faturamento NNE'!$AA$2:$AA$707,'Infos Relatório'!I$1,'Faturamento NNE'!$U$2:$U$707,"Sim")+SUMIFS('Faturamento NNE'!$Q$2:$Q$707,'Faturamento NNE'!$E$2:$E$707,'Infos Relatório'!$B$406,'Faturamento NNE'!$F$2:$F$707,'Infos Relatório'!$B475,'Faturamento NNE'!$AA$2:$AA$707,'Infos Relatório'!I$1,'Faturamento NNE'!$U$2:$U$707,"Sim")</f>
        <v>0</v>
      </c>
      <c r="M475" s="283" t="e">
        <f t="shared" si="157"/>
        <v>#DIV/0!</v>
      </c>
      <c r="N475" s="545">
        <f>SUMIFS('Faturamento NNE'!$I$2:$I$707,'Faturamento NNE'!$E$2:$E$707,'Infos Relatório'!$B$406,'Faturamento NNE'!$F$2:$F$707,'Infos Relatório'!$B475,'Faturamento NNE'!$AA$2:$AA$707,'Infos Relatório'!I$1)</f>
        <v>0</v>
      </c>
      <c r="O475" s="541">
        <f>COUNTIFS('Faturamento NNE'!$E$2:$E$707,'Infos Relatório'!$B$406,'Faturamento NNE'!$F$2:$F$707,'Infos Relatório'!$B475,'Faturamento NNE'!$AA$2:$AA$707,'Infos Relatório'!O$1)</f>
        <v>0</v>
      </c>
      <c r="P475" s="542">
        <f>SUMIFS('Faturamento NNE'!$H$2:$H$707,'Faturamento NNE'!$E$2:$E$707,'Infos Relatório'!$B$406,'Faturamento NNE'!$F$2:$F$707,'Infos Relatório'!$B475,'Faturamento NNE'!$AA$2:$AA$707,'Infos Relatório'!O$1)</f>
        <v>0</v>
      </c>
      <c r="Q475" s="542">
        <f>SUMIFS('Faturamento NNE'!$K$2:$K$707,'Faturamento NNE'!$E$2:$E$707,'Infos Relatório'!$B$406,'Faturamento NNE'!$F$2:$F$707,'Infos Relatório'!$B475,'Faturamento NNE'!$AA$2:$AA$707,'Infos Relatório'!O$1)</f>
        <v>0</v>
      </c>
      <c r="R475" s="546">
        <f>SUMIFS('Faturamento NNE'!$P$2:$P$707,'Faturamento NNE'!$E$2:$E$707,'Infos Relatório'!$B$406,'Faturamento NNE'!$F$2:$F$707,'Infos Relatório'!$B475,'Faturamento NNE'!$AA$2:$AA$707,'Infos Relatório'!O$1,'Faturamento NNE'!$U$2:$U$707,"Sim")+SUMIFS('Faturamento NNE'!$Q$2:$Q$707,'Faturamento NNE'!$E$2:$E$707,'Infos Relatório'!$B$406,'Faturamento NNE'!$F$2:$F$707,'Infos Relatório'!$B475,'Faturamento NNE'!$AA$2:$AA$707,'Infos Relatório'!O$1,'Faturamento NNE'!$U$2:$U$707,"Sim")</f>
        <v>0</v>
      </c>
      <c r="S475" s="227" t="e">
        <f t="shared" si="158"/>
        <v>#DIV/0!</v>
      </c>
      <c r="T475" s="545">
        <f>SUMIFS('Faturamento NNE'!$I$2:$I$707,'Faturamento NNE'!$E$2:$E$707,'Infos Relatório'!$B$406,'Faturamento NNE'!$F$2:$F$707,'Infos Relatório'!$B475,'Faturamento NNE'!$AA$2:$AA$707,'Infos Relatório'!O$1)</f>
        <v>0</v>
      </c>
      <c r="U475" s="541">
        <f>COUNTIFS('Faturamento NNE'!$E$2:$E$707,'Infos Relatório'!$B$406,'Faturamento NNE'!$F$2:$F$707,'Infos Relatório'!$B475,'Faturamento NNE'!$AA$2:$AA$707,'Infos Relatório'!U$1)</f>
        <v>0</v>
      </c>
      <c r="V475" s="542">
        <f>SUMIFS('Faturamento NNE'!$H$2:$H$707,'Faturamento NNE'!$E$2:$E$707,'Infos Relatório'!$B$406,'Faturamento NNE'!$F$2:$F$707,'Infos Relatório'!$B475,'Faturamento NNE'!$AA$2:$AA$707,'Infos Relatório'!U$1)</f>
        <v>0</v>
      </c>
      <c r="W475" s="542">
        <f>SUMIFS('Faturamento NNE'!$K$2:$K$707,'Faturamento NNE'!$E$2:$E$707,'Infos Relatório'!$B$406,'Faturamento NNE'!$F$2:$F$707,'Infos Relatório'!$B475,'Faturamento NNE'!$AA$2:$AA$707,'Infos Relatório'!U$1)</f>
        <v>0</v>
      </c>
      <c r="X475" s="546">
        <f>SUMIFS('Faturamento NNE'!$P$2:$P$707,'Faturamento NNE'!$E$2:$E$707,'Infos Relatório'!$B$406,'Faturamento NNE'!$F$2:$F$707,'Infos Relatório'!$B475,'Faturamento NNE'!$AA$2:$AA$707,'Infos Relatório'!U$1,'Faturamento NNE'!$U$2:$U$707,"Sim")+SUMIFS('Faturamento NNE'!$Q$2:$Q$707,'Faturamento NNE'!$E$2:$E$707,'Infos Relatório'!$B$406,'Faturamento NNE'!$F$2:$F$707,'Infos Relatório'!$B475,'Faturamento NNE'!$AA$2:$AA$707,'Infos Relatório'!U$1,'Faturamento NNE'!$U$2:$U$707,"Sim")</f>
        <v>0</v>
      </c>
      <c r="Y475" s="227" t="e">
        <f t="shared" si="159"/>
        <v>#DIV/0!</v>
      </c>
      <c r="Z475" s="545">
        <f>SUMIFS('Faturamento NNE'!$I$2:$I$707,'Faturamento NNE'!$E$2:$E$707,'Infos Relatório'!$B$406,'Faturamento NNE'!$F$2:$F$707,'Infos Relatório'!$B475,'Faturamento NNE'!$AA$2:$AA$707,'Infos Relatório'!U$1)</f>
        <v>0</v>
      </c>
      <c r="AA475" s="541">
        <f>COUNTIFS('Faturamento NNE'!$E$2:$E$707,'Infos Relatório'!$B$406,'Faturamento NNE'!$F$2:$F$707,'Infos Relatório'!$B475,'Faturamento NNE'!$AA$2:$AA$707,'Infos Relatório'!AA$1)</f>
        <v>0</v>
      </c>
      <c r="AB475" s="542">
        <f>SUMIFS('Faturamento NNE'!$H$2:$H$707,'Faturamento NNE'!$E$2:$E$707,'Infos Relatório'!$B$406,'Faturamento NNE'!$F$2:$F$707,'Infos Relatório'!$B475,'Faturamento NNE'!$AA$2:$AA$707,'Infos Relatório'!AA$1)</f>
        <v>0</v>
      </c>
      <c r="AC475" s="542">
        <f>SUMIFS('Faturamento NNE'!$K$2:$K$707,'Faturamento NNE'!$E$2:$E$707,'Infos Relatório'!$B$406,'Faturamento NNE'!$F$2:$F$707,'Infos Relatório'!$B475,'Faturamento NNE'!$AA$2:$AA$707,'Infos Relatório'!AA$1)</f>
        <v>0</v>
      </c>
      <c r="AD475" s="546">
        <f>SUMIFS('Faturamento NNE'!$P$2:$P$707,'Faturamento NNE'!$E$2:$E$707,'Infos Relatório'!$B$406,'Faturamento NNE'!$F$2:$F$707,'Infos Relatório'!$B475,'Faturamento NNE'!$AA$2:$AA$707,'Infos Relatório'!AA$1,'Faturamento NNE'!$U$2:$U$707,"Sim")+SUMIFS('Faturamento NNE'!$Q$2:$Q$707,'Faturamento NNE'!$E$2:$E$707,'Infos Relatório'!$B$406,'Faturamento NNE'!$F$2:$F$707,'Infos Relatório'!$B475,'Faturamento NNE'!$AA$2:$AA$707,'Infos Relatório'!AA$1,'Faturamento NNE'!$U$2:$U$707,"Sim")</f>
        <v>0</v>
      </c>
      <c r="AE475" s="227" t="e">
        <f t="shared" si="160"/>
        <v>#DIV/0!</v>
      </c>
      <c r="AF475" s="545">
        <f>SUMIFS('Faturamento NNE'!$I$2:$I$707,'Faturamento NNE'!$E$2:$E$707,'Infos Relatório'!$B$406,'Faturamento NNE'!$F$2:$F$707,'Infos Relatório'!$B475,'Faturamento NNE'!$AA$2:$AA$707,'Infos Relatório'!AA$1)</f>
        <v>0</v>
      </c>
      <c r="AG475" s="541">
        <f>COUNTIFS('Faturamento NNE'!$E$2:$E$707,'Infos Relatório'!$B$406,'Faturamento NNE'!$F$2:$F$707,'Infos Relatório'!$B475,'Faturamento NNE'!$AA$2:$AA$707,'Infos Relatório'!AG$1)</f>
        <v>0</v>
      </c>
      <c r="AH475" s="542">
        <f>SUMIFS('Faturamento NNE'!$H$2:$H$707,'Faturamento NNE'!$E$2:$E$707,'Infos Relatório'!$B$406,'Faturamento NNE'!$F$2:$F$707,'Infos Relatório'!$B475,'Faturamento NNE'!$AA$2:$AA$707,'Infos Relatório'!AG$1)</f>
        <v>0</v>
      </c>
      <c r="AI475" s="542">
        <f>SUMIFS('Faturamento NNE'!$K$2:$K$707,'Faturamento NNE'!$E$2:$E$707,'Infos Relatório'!$B$406,'Faturamento NNE'!$F$2:$F$707,'Infos Relatório'!$B475,'Faturamento NNE'!$AA$2:$AA$707,'Infos Relatório'!AG$1)</f>
        <v>0</v>
      </c>
      <c r="AJ475" s="546">
        <f>SUMIFS('Faturamento NNE'!$P$2:$P$707,'Faturamento NNE'!$E$2:$E$707,'Infos Relatório'!$B$406,'Faturamento NNE'!$F$2:$F$707,'Infos Relatório'!$B475,'Faturamento NNE'!$AA$2:$AA$707,'Infos Relatório'!AG$1,'Faturamento NNE'!$U$2:$U$707,"Sim")+SUMIFS('Faturamento NNE'!$Q$2:$Q$707,'Faturamento NNE'!$E$2:$E$707,'Infos Relatório'!$B$406,'Faturamento NNE'!$F$2:$F$707,'Infos Relatório'!$B475,'Faturamento NNE'!$AA$2:$AA$707,'Infos Relatório'!AG$1,'Faturamento NNE'!$U$2:$U$707,"Sim")</f>
        <v>0</v>
      </c>
      <c r="AK475" s="227" t="e">
        <f t="shared" si="161"/>
        <v>#DIV/0!</v>
      </c>
      <c r="AL475" s="545">
        <f>SUMIFS('Faturamento NNE'!$I$2:$I$707,'Faturamento NNE'!$E$2:$E$707,'Infos Relatório'!$B$406,'Faturamento NNE'!$F$2:$F$707,'Infos Relatório'!$B475,'Faturamento NNE'!$AA$2:$AA$707,'Infos Relatório'!AG$1)</f>
        <v>0</v>
      </c>
      <c r="AM475" s="541">
        <f>COUNTIFS('Faturamento NNE'!$E$2:$E$707,'Infos Relatório'!$B$406,'Faturamento NNE'!$F$2:$F$707,'Infos Relatório'!$B475,'Faturamento NNE'!$AA$2:$AA$707,'Infos Relatório'!AM$1)</f>
        <v>0</v>
      </c>
      <c r="AN475" s="542">
        <f>SUMIFS('Faturamento NNE'!$H$2:$H$707,'Faturamento NNE'!$E$2:$E$707,'Infos Relatório'!$B$406,'Faturamento NNE'!$F$2:$F$707,'Infos Relatório'!$B475,'Faturamento NNE'!$AA$2:$AA$707,'Infos Relatório'!AM$1)</f>
        <v>0</v>
      </c>
      <c r="AO475" s="542">
        <f>SUMIFS('Faturamento NNE'!$K$2:$K$707,'Faturamento NNE'!$E$2:$E$707,'Infos Relatório'!$B$406,'Faturamento NNE'!$F$2:$F$707,'Infos Relatório'!$B475,'Faturamento NNE'!$AA$2:$AA$707,'Infos Relatório'!AM$1)</f>
        <v>0</v>
      </c>
      <c r="AP475" s="546">
        <f>SUMIFS('Faturamento NNE'!$P$2:$P$707,'Faturamento NNE'!$E$2:$E$707,'Infos Relatório'!$B$406,'Faturamento NNE'!$F$2:$F$707,'Infos Relatório'!$B475,'Faturamento NNE'!$AA$2:$AA$707,'Infos Relatório'!AM$1,'Faturamento NNE'!$U$2:$U$707,"Sim")+SUMIFS('Faturamento NNE'!$Q$2:$Q$707,'Faturamento NNE'!$E$2:$E$707,'Infos Relatório'!$B$406,'Faturamento NNE'!$F$2:$F$707,'Infos Relatório'!$B475,'Faturamento NNE'!$AA$2:$AA$707,'Infos Relatório'!AM$1,'Faturamento NNE'!$U$2:$U$707,"Sim")</f>
        <v>0</v>
      </c>
      <c r="AQ475" s="227" t="e">
        <f t="shared" si="162"/>
        <v>#DIV/0!</v>
      </c>
      <c r="AR475" s="545">
        <f>SUMIFS('Faturamento NNE'!$I$2:$I$707,'Faturamento NNE'!$E$2:$E$707,'Infos Relatório'!$B$406,'Faturamento NNE'!$F$2:$F$707,'Infos Relatório'!$B475,'Faturamento NNE'!$AA$2:$AA$707,'Infos Relatório'!AM$1)</f>
        <v>0</v>
      </c>
      <c r="AS475" s="541">
        <f>COUNTIFS('Faturamento NNE'!$E$2:$E$707,'Infos Relatório'!$B$406,'Faturamento NNE'!$F$2:$F$707,'Infos Relatório'!$B475,'Faturamento NNE'!$AA$2:$AA$707,'Infos Relatório'!AS$1)</f>
        <v>0</v>
      </c>
      <c r="AT475" s="542">
        <f>SUMIFS('Faturamento NNE'!$H$2:$H$707,'Faturamento NNE'!$E$2:$E$707,'Infos Relatório'!$B$406,'Faturamento NNE'!$F$2:$F$707,'Infos Relatório'!$B475,'Faturamento NNE'!$AA$2:$AA$707,'Infos Relatório'!AS$1)</f>
        <v>0</v>
      </c>
      <c r="AU475" s="542">
        <f>SUMIFS('Faturamento NNE'!$K$2:$K$707,'Faturamento NNE'!$E$2:$E$707,'Infos Relatório'!$B$406,'Faturamento NNE'!$F$2:$F$707,'Infos Relatório'!$B475,'Faturamento NNE'!$AA$2:$AA$707,'Infos Relatório'!AS$1)</f>
        <v>0</v>
      </c>
      <c r="AV475" s="546">
        <f>SUMIFS('Faturamento NNE'!$P$2:$P$707,'Faturamento NNE'!$E$2:$E$707,'Infos Relatório'!$B$406,'Faturamento NNE'!$F$2:$F$707,'Infos Relatório'!$B475,'Faturamento NNE'!$AA$2:$AA$707,'Infos Relatório'!AS$1,'Faturamento NNE'!$U$2:$U$707,"Sim")+SUMIFS('Faturamento NNE'!$Q$2:$Q$707,'Faturamento NNE'!$E$2:$E$707,'Infos Relatório'!$B$406,'Faturamento NNE'!$F$2:$F$707,'Infos Relatório'!$B475,'Faturamento NNE'!$AA$2:$AA$707,'Infos Relatório'!AS$1,'Faturamento NNE'!$U$2:$U$707,"Sim")</f>
        <v>0</v>
      </c>
      <c r="AW475" s="227" t="e">
        <f t="shared" si="163"/>
        <v>#DIV/0!</v>
      </c>
      <c r="AX475" s="545">
        <f>SUMIFS('Faturamento NNE'!$I$2:$I$707,'Faturamento NNE'!$E$2:$E$707,'Infos Relatório'!$B$406,'Faturamento NNE'!$F$2:$F$707,'Infos Relatório'!$B475,'Faturamento NNE'!$AA$2:$AA$707,'Infos Relatório'!AS$1)</f>
        <v>0</v>
      </c>
      <c r="AY475" s="541">
        <f>COUNTIFS('Faturamento NNE'!$E$2:$E$707,'Infos Relatório'!$B$406,'Faturamento NNE'!$F$2:$F$707,'Infos Relatório'!$B475,'Faturamento NNE'!$AA$2:$AA$707,'Infos Relatório'!AY$1)</f>
        <v>0</v>
      </c>
      <c r="AZ475" s="542">
        <f>SUMIFS('Faturamento NNE'!$H$2:$H$707,'Faturamento NNE'!$E$2:$E$707,'Infos Relatório'!$B$406,'Faturamento NNE'!$F$2:$F$707,'Infos Relatório'!$B475,'Faturamento NNE'!$AA$2:$AA$707,'Infos Relatório'!AY$1)</f>
        <v>0</v>
      </c>
      <c r="BA475" s="542">
        <f>SUMIFS('Faturamento NNE'!$K$2:$K$707,'Faturamento NNE'!$E$2:$E$707,'Infos Relatório'!$B$406,'Faturamento NNE'!$F$2:$F$707,'Infos Relatório'!$B475,'Faturamento NNE'!$AA$2:$AA$707,'Infos Relatório'!AY$1)</f>
        <v>0</v>
      </c>
      <c r="BB475" s="546">
        <f>SUMIFS('Faturamento NNE'!$P$2:$P$707,'Faturamento NNE'!$E$2:$E$707,'Infos Relatório'!$B$406,'Faturamento NNE'!$F$2:$F$707,'Infos Relatório'!$B475,'Faturamento NNE'!$AA$2:$AA$707,'Infos Relatório'!AY$1,'Faturamento NNE'!$U$2:$U$707,"Sim")+SUMIFS('Faturamento NNE'!$Q$2:$Q$707,'Faturamento NNE'!$E$2:$E$707,'Infos Relatório'!$B$406,'Faturamento NNE'!$F$2:$F$707,'Infos Relatório'!$B475,'Faturamento NNE'!$AA$2:$AA$707,'Infos Relatório'!AY$1,'Faturamento NNE'!$U$2:$U$707,"Sim")</f>
        <v>0</v>
      </c>
      <c r="BC475" s="227" t="e">
        <f t="shared" si="164"/>
        <v>#DIV/0!</v>
      </c>
      <c r="BD475" s="545">
        <f>SUMIFS('Faturamento NNE'!$I$2:$I$707,'Faturamento NNE'!$E$2:$E$707,'Infos Relatório'!$B$406,'Faturamento NNE'!$F$2:$F$707,'Infos Relatório'!$B475,'Faturamento NNE'!$AA$2:$AA$707,'Infos Relatório'!AY$1)</f>
        <v>0</v>
      </c>
      <c r="BE475" s="541">
        <f>COUNTIFS('Faturamento NNE'!$E$2:$E$707,'Infos Relatório'!$B$406,'Faturamento NNE'!$F$2:$F$707,'Infos Relatório'!$B475,'Faturamento NNE'!$AA$2:$AA$707,'Infos Relatório'!BE$1)</f>
        <v>0</v>
      </c>
      <c r="BF475" s="542">
        <f>SUMIFS('Faturamento NNE'!$H$2:$H$707,'Faturamento NNE'!$E$2:$E$707,'Infos Relatório'!$B$406,'Faturamento NNE'!$F$2:$F$707,'Infos Relatório'!$B475,'Faturamento NNE'!$AA$2:$AA$707,'Infos Relatório'!BE$1)</f>
        <v>0</v>
      </c>
      <c r="BG475" s="542">
        <f>SUMIFS('Faturamento NNE'!$K$2:$K$707,'Faturamento NNE'!$E$2:$E$707,'Infos Relatório'!$B$406,'Faturamento NNE'!$F$2:$F$707,'Infos Relatório'!$B475,'Faturamento NNE'!$AA$2:$AA$707,'Infos Relatório'!BE$1)</f>
        <v>0</v>
      </c>
      <c r="BH475" s="546">
        <f>SUMIFS('Faturamento NNE'!$P$2:$P$707,'Faturamento NNE'!$E$2:$E$707,'Infos Relatório'!$B$406,'Faturamento NNE'!$F$2:$F$707,'Infos Relatório'!$B475,'Faturamento NNE'!$AA$2:$AA$707,'Infos Relatório'!BE$1,'Faturamento NNE'!$U$2:$U$707,"Sim")+SUMIFS('Faturamento NNE'!$Q$2:$Q$707,'Faturamento NNE'!$E$2:$E$707,'Infos Relatório'!$B$406,'Faturamento NNE'!$F$2:$F$707,'Infos Relatório'!$B475,'Faturamento NNE'!$AA$2:$AA$707,'Infos Relatório'!BE$1,'Faturamento NNE'!$U$2:$U$707,"Sim")</f>
        <v>0</v>
      </c>
      <c r="BI475" s="227" t="e">
        <f t="shared" si="165"/>
        <v>#DIV/0!</v>
      </c>
      <c r="BJ475" s="545">
        <f>SUMIFS('Faturamento NNE'!$I$2:$I$707,'Faturamento NNE'!$E$2:$E$707,'Infos Relatório'!$B$406,'Faturamento NNE'!$F$2:$F$707,'Infos Relatório'!$B475,'Faturamento NNE'!$AA$2:$AA$707,'Infos Relatório'!BE$1)</f>
        <v>0</v>
      </c>
      <c r="BK475" s="541">
        <f>COUNTIFS('Faturamento NNE'!$E$2:$E$707,'Infos Relatório'!$B$406,'Faturamento NNE'!$F$2:$F$707,'Infos Relatório'!$B475,'Faturamento NNE'!$AA$2:$AA$707,'Infos Relatório'!BK$1)</f>
        <v>0</v>
      </c>
      <c r="BL475" s="542">
        <f>SUMIFS('Faturamento NNE'!$H$2:$H$707,'Faturamento NNE'!$E$2:$E$707,'Infos Relatório'!$B$406,'Faturamento NNE'!$F$2:$F$707,'Infos Relatório'!$B475,'Faturamento NNE'!$AA$2:$AA$707,'Infos Relatório'!BK$1)</f>
        <v>0</v>
      </c>
      <c r="BM475" s="542">
        <f>SUMIFS('Faturamento NNE'!$K$2:$K$707,'Faturamento NNE'!$E$2:$E$707,'Infos Relatório'!$B$406,'Faturamento NNE'!$F$2:$F$707,'Infos Relatório'!$B475,'Faturamento NNE'!$AA$2:$AA$707,'Infos Relatório'!BK$1)</f>
        <v>0</v>
      </c>
      <c r="BN475" s="546">
        <f>SUMIFS('Faturamento NNE'!$P$2:$P$707,'Faturamento NNE'!$E$2:$E$707,'Infos Relatório'!$B$406,'Faturamento NNE'!$F$2:$F$707,'Infos Relatório'!$B475,'Faturamento NNE'!$AA$2:$AA$707,'Infos Relatório'!BK$1,'Faturamento NNE'!$U$2:$U$707,"Sim")+SUMIFS('Faturamento NNE'!$Q$2:$Q$707,'Faturamento NNE'!$E$2:$E$707,'Infos Relatório'!$B$406,'Faturamento NNE'!$F$2:$F$707,'Infos Relatório'!$B475,'Faturamento NNE'!$AA$2:$AA$707,'Infos Relatório'!BK$1,'Faturamento NNE'!$U$2:$U$707,"Sim")</f>
        <v>0</v>
      </c>
      <c r="BO475" s="227" t="e">
        <f t="shared" si="166"/>
        <v>#DIV/0!</v>
      </c>
      <c r="BP475" s="545">
        <f>SUMIFS('Faturamento NNE'!$I$2:$I$707,'Faturamento NNE'!$E$2:$E$707,'Infos Relatório'!$B$406,'Faturamento NNE'!$F$2:$F$707,'Infos Relatório'!$B475,'Faturamento NNE'!$AA$2:$AA$707,'Infos Relatório'!BK$1)</f>
        <v>0</v>
      </c>
      <c r="BQ475" s="541">
        <f>COUNTIFS('Faturamento NNE'!$E$2:$E$707,'Infos Relatório'!$B$406,'Faturamento NNE'!$F$2:$F$707,'Infos Relatório'!$B475,'Faturamento NNE'!$AA$2:$AA$707,'Infos Relatório'!BQ$1)</f>
        <v>0</v>
      </c>
      <c r="BR475" s="542">
        <f>SUMIFS('Faturamento NNE'!$H$2:$H$707,'Faturamento NNE'!$E$2:$E$707,'Infos Relatório'!$B$406,'Faturamento NNE'!$F$2:$F$707,'Infos Relatório'!$B475,'Faturamento NNE'!$AA$2:$AA$707,'Infos Relatório'!BQ$1)</f>
        <v>0</v>
      </c>
      <c r="BS475" s="542">
        <f>SUMIFS('Faturamento NNE'!$K$2:$K$707,'Faturamento NNE'!$E$2:$E$707,'Infos Relatório'!$B$406,'Faturamento NNE'!$F$2:$F$707,'Infos Relatório'!$B475,'Faturamento NNE'!$AA$2:$AA$707,'Infos Relatório'!BQ$1)</f>
        <v>0</v>
      </c>
      <c r="BT475" s="546">
        <f>SUMIFS('Faturamento NNE'!$P$2:$P$707,'Faturamento NNE'!$E$2:$E$707,'Infos Relatório'!$B$406,'Faturamento NNE'!$F$2:$F$707,'Infos Relatório'!$B475,'Faturamento NNE'!$AA$2:$AA$707,'Infos Relatório'!BQ$1,'Faturamento NNE'!$U$2:$U$707,"Sim")+SUMIFS('Faturamento NNE'!$Q$2:$Q$707,'Faturamento NNE'!$E$2:$E$707,'Infos Relatório'!$B$406,'Faturamento NNE'!$F$2:$F$707,'Infos Relatório'!$B475,'Faturamento NNE'!$AA$2:$AA$707,'Infos Relatório'!BQ$1,'Faturamento NNE'!$U$2:$U$707,"Sim")</f>
        <v>0</v>
      </c>
      <c r="BU475" s="227" t="e">
        <f t="shared" si="167"/>
        <v>#DIV/0!</v>
      </c>
      <c r="BV475" s="545">
        <f>SUMIFS('Faturamento NNE'!$I$2:$I$707,'Faturamento NNE'!$E$2:$E$707,'Infos Relatório'!$B$406,'Faturamento NNE'!$F$2:$F$707,'Infos Relatório'!$B475,'Faturamento NNE'!$AA$2:$AA$707,'Infos Relatório'!BQ$1)</f>
        <v>0</v>
      </c>
    </row>
    <row r="476" spans="2:74">
      <c r="B476" s="217" t="s">
        <v>199</v>
      </c>
      <c r="C476" s="541">
        <f>COUNTIFS('Faturamento NNE'!$E$2:$E$707,'Infos Relatório'!$B$406,'Faturamento NNE'!$F$2:$F$707,'Infos Relatório'!$B476,'Faturamento NNE'!$AA$2:$AA$707,'Infos Relatório'!C$1)</f>
        <v>0</v>
      </c>
      <c r="D476" s="542">
        <f>SUMIFS('Faturamento NNE'!$H$2:$H$707,'Faturamento NNE'!$E$2:$E$707,'Infos Relatório'!$B$406,'Faturamento NNE'!$F$2:$F$707,'Infos Relatório'!$B476,'Faturamento NNE'!$AA$2:$AA$707,'Infos Relatório'!C$1)</f>
        <v>0</v>
      </c>
      <c r="E476" s="543">
        <f>SUMIFS('Faturamento NNE'!$K$2:$K$707,'Faturamento NNE'!$E$2:$E$707,'Infos Relatório'!$B$406,'Faturamento NNE'!$F$2:$F$707,'Infos Relatório'!$B476,'Faturamento NNE'!$AA$2:$AA$707,'Infos Relatório'!C$1)</f>
        <v>0</v>
      </c>
      <c r="F476" s="544">
        <f>SUMIFS('Faturamento NNE'!$P$2:$P$707,'Faturamento NNE'!$E$2:$E$707,'Infos Relatório'!$B$406,'Faturamento NNE'!$F$2:$F$707,'Infos Relatório'!$B476,'Faturamento NNE'!$AA$2:$AA$707,'Infos Relatório'!C$1,'Faturamento NNE'!$U$2:$U$707,"Sim")+SUMIFS('Faturamento NNE'!$Q$2:$Q$707,'Faturamento NNE'!$E$2:$E$707,'Infos Relatório'!$B$406,'Faturamento NNE'!$F$2:$F$707,'Infos Relatório'!$B476,'Faturamento NNE'!$AA$2:$AA$707,'Infos Relatório'!C$1,'Faturamento NNE'!$U$2:$U$707,"Sim")</f>
        <v>0</v>
      </c>
      <c r="G476" s="283" t="e">
        <f t="shared" si="156"/>
        <v>#DIV/0!</v>
      </c>
      <c r="H476" s="545">
        <f>SUMIFS('Faturamento NNE'!$I$2:$I$707,'Faturamento NNE'!$E$2:$E$707,'Infos Relatório'!$B$406,'Faturamento NNE'!$F$2:$F$707,'Infos Relatório'!$B476,'Faturamento NNE'!$AA$2:$AA$707,'Infos Relatório'!C$1)</f>
        <v>0</v>
      </c>
      <c r="I476" s="541">
        <f>COUNTIFS('Faturamento NNE'!$E$2:$E$707,'Infos Relatório'!$B$406,'Faturamento NNE'!$F$2:$F$707,'Infos Relatório'!$B476,'Faturamento NNE'!$AA$2:$AA$707,'Infos Relatório'!I$1)</f>
        <v>0</v>
      </c>
      <c r="J476" s="542">
        <f>SUMIFS('Faturamento NNE'!$H$2:$H$707,'Faturamento NNE'!$E$2:$E$707,'Infos Relatório'!$B$406,'Faturamento NNE'!$F$2:$F$707,'Infos Relatório'!$B476,'Faturamento NNE'!$AA$2:$AA$707,'Infos Relatório'!I$1)</f>
        <v>0</v>
      </c>
      <c r="K476" s="543">
        <f>SUMIFS('Faturamento NNE'!$K$2:$K$707,'Faturamento NNE'!$E$2:$E$707,'Infos Relatório'!$B$406,'Faturamento NNE'!$F$2:$F$707,'Infos Relatório'!$B476,'Faturamento NNE'!$AA$2:$AA$707,'Infos Relatório'!I$1)</f>
        <v>0</v>
      </c>
      <c r="L476" s="544">
        <f>SUMIFS('Faturamento NNE'!$P$2:$P$707,'Faturamento NNE'!$E$2:$E$707,'Infos Relatório'!$B$406,'Faturamento NNE'!$F$2:$F$707,'Infos Relatório'!$B476,'Faturamento NNE'!$AA$2:$AA$707,'Infos Relatório'!I$1,'Faturamento NNE'!$U$2:$U$707,"Sim")+SUMIFS('Faturamento NNE'!$Q$2:$Q$707,'Faturamento NNE'!$E$2:$E$707,'Infos Relatório'!$B$406,'Faturamento NNE'!$F$2:$F$707,'Infos Relatório'!$B476,'Faturamento NNE'!$AA$2:$AA$707,'Infos Relatório'!I$1,'Faturamento NNE'!$U$2:$U$707,"Sim")</f>
        <v>0</v>
      </c>
      <c r="M476" s="283" t="e">
        <f t="shared" si="157"/>
        <v>#DIV/0!</v>
      </c>
      <c r="N476" s="545">
        <f>SUMIFS('Faturamento NNE'!$I$2:$I$707,'Faturamento NNE'!$E$2:$E$707,'Infos Relatório'!$B$406,'Faturamento NNE'!$F$2:$F$707,'Infos Relatório'!$B476,'Faturamento NNE'!$AA$2:$AA$707,'Infos Relatório'!I$1)</f>
        <v>0</v>
      </c>
      <c r="O476" s="541">
        <f>COUNTIFS('Faturamento NNE'!$E$2:$E$707,'Infos Relatório'!$B$406,'Faturamento NNE'!$F$2:$F$707,'Infos Relatório'!$B476,'Faturamento NNE'!$AA$2:$AA$707,'Infos Relatório'!O$1)</f>
        <v>0</v>
      </c>
      <c r="P476" s="542">
        <f>SUMIFS('Faturamento NNE'!$H$2:$H$707,'Faturamento NNE'!$E$2:$E$707,'Infos Relatório'!$B$406,'Faturamento NNE'!$F$2:$F$707,'Infos Relatório'!$B476,'Faturamento NNE'!$AA$2:$AA$707,'Infos Relatório'!O$1)</f>
        <v>0</v>
      </c>
      <c r="Q476" s="542">
        <f>SUMIFS('Faturamento NNE'!$K$2:$K$707,'Faturamento NNE'!$E$2:$E$707,'Infos Relatório'!$B$406,'Faturamento NNE'!$F$2:$F$707,'Infos Relatório'!$B476,'Faturamento NNE'!$AA$2:$AA$707,'Infos Relatório'!O$1)</f>
        <v>0</v>
      </c>
      <c r="R476" s="546">
        <f>SUMIFS('Faturamento NNE'!$P$2:$P$707,'Faturamento NNE'!$E$2:$E$707,'Infos Relatório'!$B$406,'Faturamento NNE'!$F$2:$F$707,'Infos Relatório'!$B476,'Faturamento NNE'!$AA$2:$AA$707,'Infos Relatório'!O$1,'Faturamento NNE'!$U$2:$U$707,"Sim")+SUMIFS('Faturamento NNE'!$Q$2:$Q$707,'Faturamento NNE'!$E$2:$E$707,'Infos Relatório'!$B$406,'Faturamento NNE'!$F$2:$F$707,'Infos Relatório'!$B476,'Faturamento NNE'!$AA$2:$AA$707,'Infos Relatório'!O$1,'Faturamento NNE'!$U$2:$U$707,"Sim")</f>
        <v>0</v>
      </c>
      <c r="S476" s="227" t="e">
        <f t="shared" si="158"/>
        <v>#DIV/0!</v>
      </c>
      <c r="T476" s="545">
        <f>SUMIFS('Faturamento NNE'!$I$2:$I$707,'Faturamento NNE'!$E$2:$E$707,'Infos Relatório'!$B$406,'Faturamento NNE'!$F$2:$F$707,'Infos Relatório'!$B476,'Faturamento NNE'!$AA$2:$AA$707,'Infos Relatório'!O$1)</f>
        <v>0</v>
      </c>
      <c r="U476" s="541">
        <f>COUNTIFS('Faturamento NNE'!$E$2:$E$707,'Infos Relatório'!$B$406,'Faturamento NNE'!$F$2:$F$707,'Infos Relatório'!$B476,'Faturamento NNE'!$AA$2:$AA$707,'Infos Relatório'!U$1)</f>
        <v>0</v>
      </c>
      <c r="V476" s="542">
        <f>SUMIFS('Faturamento NNE'!$H$2:$H$707,'Faturamento NNE'!$E$2:$E$707,'Infos Relatório'!$B$406,'Faturamento NNE'!$F$2:$F$707,'Infos Relatório'!$B476,'Faturamento NNE'!$AA$2:$AA$707,'Infos Relatório'!U$1)</f>
        <v>0</v>
      </c>
      <c r="W476" s="542">
        <f>SUMIFS('Faturamento NNE'!$K$2:$K$707,'Faturamento NNE'!$E$2:$E$707,'Infos Relatório'!$B$406,'Faturamento NNE'!$F$2:$F$707,'Infos Relatório'!$B476,'Faturamento NNE'!$AA$2:$AA$707,'Infos Relatório'!U$1)</f>
        <v>0</v>
      </c>
      <c r="X476" s="546">
        <f>SUMIFS('Faturamento NNE'!$P$2:$P$707,'Faturamento NNE'!$E$2:$E$707,'Infos Relatório'!$B$406,'Faturamento NNE'!$F$2:$F$707,'Infos Relatório'!$B476,'Faturamento NNE'!$AA$2:$AA$707,'Infos Relatório'!U$1,'Faturamento NNE'!$U$2:$U$707,"Sim")+SUMIFS('Faturamento NNE'!$Q$2:$Q$707,'Faturamento NNE'!$E$2:$E$707,'Infos Relatório'!$B$406,'Faturamento NNE'!$F$2:$F$707,'Infos Relatório'!$B476,'Faturamento NNE'!$AA$2:$AA$707,'Infos Relatório'!U$1,'Faturamento NNE'!$U$2:$U$707,"Sim")</f>
        <v>0</v>
      </c>
      <c r="Y476" s="227" t="e">
        <f t="shared" si="159"/>
        <v>#DIV/0!</v>
      </c>
      <c r="Z476" s="545">
        <f>SUMIFS('Faturamento NNE'!$I$2:$I$707,'Faturamento NNE'!$E$2:$E$707,'Infos Relatório'!$B$406,'Faturamento NNE'!$F$2:$F$707,'Infos Relatório'!$B476,'Faturamento NNE'!$AA$2:$AA$707,'Infos Relatório'!U$1)</f>
        <v>0</v>
      </c>
      <c r="AA476" s="541">
        <f>COUNTIFS('Faturamento NNE'!$E$2:$E$707,'Infos Relatório'!$B$406,'Faturamento NNE'!$F$2:$F$707,'Infos Relatório'!$B476,'Faturamento NNE'!$AA$2:$AA$707,'Infos Relatório'!AA$1)</f>
        <v>0</v>
      </c>
      <c r="AB476" s="542">
        <f>SUMIFS('Faturamento NNE'!$H$2:$H$707,'Faturamento NNE'!$E$2:$E$707,'Infos Relatório'!$B$406,'Faturamento NNE'!$F$2:$F$707,'Infos Relatório'!$B476,'Faturamento NNE'!$AA$2:$AA$707,'Infos Relatório'!AA$1)</f>
        <v>0</v>
      </c>
      <c r="AC476" s="542">
        <f>SUMIFS('Faturamento NNE'!$K$2:$K$707,'Faturamento NNE'!$E$2:$E$707,'Infos Relatório'!$B$406,'Faturamento NNE'!$F$2:$F$707,'Infos Relatório'!$B476,'Faturamento NNE'!$AA$2:$AA$707,'Infos Relatório'!AA$1)</f>
        <v>0</v>
      </c>
      <c r="AD476" s="546">
        <f>SUMIFS('Faturamento NNE'!$P$2:$P$707,'Faturamento NNE'!$E$2:$E$707,'Infos Relatório'!$B$406,'Faturamento NNE'!$F$2:$F$707,'Infos Relatório'!$B476,'Faturamento NNE'!$AA$2:$AA$707,'Infos Relatório'!AA$1,'Faturamento NNE'!$U$2:$U$707,"Sim")+SUMIFS('Faturamento NNE'!$Q$2:$Q$707,'Faturamento NNE'!$E$2:$E$707,'Infos Relatório'!$B$406,'Faturamento NNE'!$F$2:$F$707,'Infos Relatório'!$B476,'Faturamento NNE'!$AA$2:$AA$707,'Infos Relatório'!AA$1,'Faturamento NNE'!$U$2:$U$707,"Sim")</f>
        <v>0</v>
      </c>
      <c r="AE476" s="227" t="e">
        <f t="shared" si="160"/>
        <v>#DIV/0!</v>
      </c>
      <c r="AF476" s="545">
        <f>SUMIFS('Faturamento NNE'!$I$2:$I$707,'Faturamento NNE'!$E$2:$E$707,'Infos Relatório'!$B$406,'Faturamento NNE'!$F$2:$F$707,'Infos Relatório'!$B476,'Faturamento NNE'!$AA$2:$AA$707,'Infos Relatório'!AA$1)</f>
        <v>0</v>
      </c>
      <c r="AG476" s="541">
        <f>COUNTIFS('Faturamento NNE'!$E$2:$E$707,'Infos Relatório'!$B$406,'Faturamento NNE'!$F$2:$F$707,'Infos Relatório'!$B476,'Faturamento NNE'!$AA$2:$AA$707,'Infos Relatório'!AG$1)</f>
        <v>0</v>
      </c>
      <c r="AH476" s="542">
        <f>SUMIFS('Faturamento NNE'!$H$2:$H$707,'Faturamento NNE'!$E$2:$E$707,'Infos Relatório'!$B$406,'Faturamento NNE'!$F$2:$F$707,'Infos Relatório'!$B476,'Faturamento NNE'!$AA$2:$AA$707,'Infos Relatório'!AG$1)</f>
        <v>0</v>
      </c>
      <c r="AI476" s="542">
        <f>SUMIFS('Faturamento NNE'!$K$2:$K$707,'Faturamento NNE'!$E$2:$E$707,'Infos Relatório'!$B$406,'Faturamento NNE'!$F$2:$F$707,'Infos Relatório'!$B476,'Faturamento NNE'!$AA$2:$AA$707,'Infos Relatório'!AG$1)</f>
        <v>0</v>
      </c>
      <c r="AJ476" s="546">
        <f>SUMIFS('Faturamento NNE'!$P$2:$P$707,'Faturamento NNE'!$E$2:$E$707,'Infos Relatório'!$B$406,'Faturamento NNE'!$F$2:$F$707,'Infos Relatório'!$B476,'Faturamento NNE'!$AA$2:$AA$707,'Infos Relatório'!AG$1,'Faturamento NNE'!$U$2:$U$707,"Sim")+SUMIFS('Faturamento NNE'!$Q$2:$Q$707,'Faturamento NNE'!$E$2:$E$707,'Infos Relatório'!$B$406,'Faturamento NNE'!$F$2:$F$707,'Infos Relatório'!$B476,'Faturamento NNE'!$AA$2:$AA$707,'Infos Relatório'!AG$1,'Faturamento NNE'!$U$2:$U$707,"Sim")</f>
        <v>0</v>
      </c>
      <c r="AK476" s="227" t="e">
        <f t="shared" si="161"/>
        <v>#DIV/0!</v>
      </c>
      <c r="AL476" s="545">
        <f>SUMIFS('Faturamento NNE'!$I$2:$I$707,'Faturamento NNE'!$E$2:$E$707,'Infos Relatório'!$B$406,'Faturamento NNE'!$F$2:$F$707,'Infos Relatório'!$B476,'Faturamento NNE'!$AA$2:$AA$707,'Infos Relatório'!AG$1)</f>
        <v>0</v>
      </c>
      <c r="AM476" s="541">
        <f>COUNTIFS('Faturamento NNE'!$E$2:$E$707,'Infos Relatório'!$B$406,'Faturamento NNE'!$F$2:$F$707,'Infos Relatório'!$B476,'Faturamento NNE'!$AA$2:$AA$707,'Infos Relatório'!AM$1)</f>
        <v>0</v>
      </c>
      <c r="AN476" s="542">
        <f>SUMIFS('Faturamento NNE'!$H$2:$H$707,'Faturamento NNE'!$E$2:$E$707,'Infos Relatório'!$B$406,'Faturamento NNE'!$F$2:$F$707,'Infos Relatório'!$B476,'Faturamento NNE'!$AA$2:$AA$707,'Infos Relatório'!AM$1)</f>
        <v>0</v>
      </c>
      <c r="AO476" s="542">
        <f>SUMIFS('Faturamento NNE'!$K$2:$K$707,'Faturamento NNE'!$E$2:$E$707,'Infos Relatório'!$B$406,'Faturamento NNE'!$F$2:$F$707,'Infos Relatório'!$B476,'Faturamento NNE'!$AA$2:$AA$707,'Infos Relatório'!AM$1)</f>
        <v>0</v>
      </c>
      <c r="AP476" s="546">
        <f>SUMIFS('Faturamento NNE'!$P$2:$P$707,'Faturamento NNE'!$E$2:$E$707,'Infos Relatório'!$B$406,'Faturamento NNE'!$F$2:$F$707,'Infos Relatório'!$B476,'Faturamento NNE'!$AA$2:$AA$707,'Infos Relatório'!AM$1,'Faturamento NNE'!$U$2:$U$707,"Sim")+SUMIFS('Faturamento NNE'!$Q$2:$Q$707,'Faturamento NNE'!$E$2:$E$707,'Infos Relatório'!$B$406,'Faturamento NNE'!$F$2:$F$707,'Infos Relatório'!$B476,'Faturamento NNE'!$AA$2:$AA$707,'Infos Relatório'!AM$1,'Faturamento NNE'!$U$2:$U$707,"Sim")</f>
        <v>0</v>
      </c>
      <c r="AQ476" s="227" t="e">
        <f t="shared" si="162"/>
        <v>#DIV/0!</v>
      </c>
      <c r="AR476" s="545">
        <f>SUMIFS('Faturamento NNE'!$I$2:$I$707,'Faturamento NNE'!$E$2:$E$707,'Infos Relatório'!$B$406,'Faturamento NNE'!$F$2:$F$707,'Infos Relatório'!$B476,'Faturamento NNE'!$AA$2:$AA$707,'Infos Relatório'!AM$1)</f>
        <v>0</v>
      </c>
      <c r="AS476" s="541">
        <f>COUNTIFS('Faturamento NNE'!$E$2:$E$707,'Infos Relatório'!$B$406,'Faturamento NNE'!$F$2:$F$707,'Infos Relatório'!$B476,'Faturamento NNE'!$AA$2:$AA$707,'Infos Relatório'!AS$1)</f>
        <v>0</v>
      </c>
      <c r="AT476" s="542">
        <f>SUMIFS('Faturamento NNE'!$H$2:$H$707,'Faturamento NNE'!$E$2:$E$707,'Infos Relatório'!$B$406,'Faturamento NNE'!$F$2:$F$707,'Infos Relatório'!$B476,'Faturamento NNE'!$AA$2:$AA$707,'Infos Relatório'!AS$1)</f>
        <v>0</v>
      </c>
      <c r="AU476" s="542">
        <f>SUMIFS('Faturamento NNE'!$K$2:$K$707,'Faturamento NNE'!$E$2:$E$707,'Infos Relatório'!$B$406,'Faturamento NNE'!$F$2:$F$707,'Infos Relatório'!$B476,'Faturamento NNE'!$AA$2:$AA$707,'Infos Relatório'!AS$1)</f>
        <v>0</v>
      </c>
      <c r="AV476" s="546">
        <f>SUMIFS('Faturamento NNE'!$P$2:$P$707,'Faturamento NNE'!$E$2:$E$707,'Infos Relatório'!$B$406,'Faturamento NNE'!$F$2:$F$707,'Infos Relatório'!$B476,'Faturamento NNE'!$AA$2:$AA$707,'Infos Relatório'!AS$1,'Faturamento NNE'!$U$2:$U$707,"Sim")+SUMIFS('Faturamento NNE'!$Q$2:$Q$707,'Faturamento NNE'!$E$2:$E$707,'Infos Relatório'!$B$406,'Faturamento NNE'!$F$2:$F$707,'Infos Relatório'!$B476,'Faturamento NNE'!$AA$2:$AA$707,'Infos Relatório'!AS$1,'Faturamento NNE'!$U$2:$U$707,"Sim")</f>
        <v>0</v>
      </c>
      <c r="AW476" s="227" t="e">
        <f t="shared" si="163"/>
        <v>#DIV/0!</v>
      </c>
      <c r="AX476" s="545">
        <f>SUMIFS('Faturamento NNE'!$I$2:$I$707,'Faturamento NNE'!$E$2:$E$707,'Infos Relatório'!$B$406,'Faturamento NNE'!$F$2:$F$707,'Infos Relatório'!$B476,'Faturamento NNE'!$AA$2:$AA$707,'Infos Relatório'!AS$1)</f>
        <v>0</v>
      </c>
      <c r="AY476" s="541">
        <f>COUNTIFS('Faturamento NNE'!$E$2:$E$707,'Infos Relatório'!$B$406,'Faturamento NNE'!$F$2:$F$707,'Infos Relatório'!$B476,'Faturamento NNE'!$AA$2:$AA$707,'Infos Relatório'!AY$1)</f>
        <v>0</v>
      </c>
      <c r="AZ476" s="542">
        <f>SUMIFS('Faturamento NNE'!$H$2:$H$707,'Faturamento NNE'!$E$2:$E$707,'Infos Relatório'!$B$406,'Faturamento NNE'!$F$2:$F$707,'Infos Relatório'!$B476,'Faturamento NNE'!$AA$2:$AA$707,'Infos Relatório'!AY$1)</f>
        <v>0</v>
      </c>
      <c r="BA476" s="542">
        <f>SUMIFS('Faturamento NNE'!$K$2:$K$707,'Faturamento NNE'!$E$2:$E$707,'Infos Relatório'!$B$406,'Faturamento NNE'!$F$2:$F$707,'Infos Relatório'!$B476,'Faturamento NNE'!$AA$2:$AA$707,'Infos Relatório'!AY$1)</f>
        <v>0</v>
      </c>
      <c r="BB476" s="546">
        <f>SUMIFS('Faturamento NNE'!$P$2:$P$707,'Faturamento NNE'!$E$2:$E$707,'Infos Relatório'!$B$406,'Faturamento NNE'!$F$2:$F$707,'Infos Relatório'!$B476,'Faturamento NNE'!$AA$2:$AA$707,'Infos Relatório'!AY$1,'Faturamento NNE'!$U$2:$U$707,"Sim")+SUMIFS('Faturamento NNE'!$Q$2:$Q$707,'Faturamento NNE'!$E$2:$E$707,'Infos Relatório'!$B$406,'Faturamento NNE'!$F$2:$F$707,'Infos Relatório'!$B476,'Faturamento NNE'!$AA$2:$AA$707,'Infos Relatório'!AY$1,'Faturamento NNE'!$U$2:$U$707,"Sim")</f>
        <v>0</v>
      </c>
      <c r="BC476" s="227" t="e">
        <f t="shared" si="164"/>
        <v>#DIV/0!</v>
      </c>
      <c r="BD476" s="545">
        <f>SUMIFS('Faturamento NNE'!$I$2:$I$707,'Faturamento NNE'!$E$2:$E$707,'Infos Relatório'!$B$406,'Faturamento NNE'!$F$2:$F$707,'Infos Relatório'!$B476,'Faturamento NNE'!$AA$2:$AA$707,'Infos Relatório'!AY$1)</f>
        <v>0</v>
      </c>
      <c r="BE476" s="541">
        <f>COUNTIFS('Faturamento NNE'!$E$2:$E$707,'Infos Relatório'!$B$406,'Faturamento NNE'!$F$2:$F$707,'Infos Relatório'!$B476,'Faturamento NNE'!$AA$2:$AA$707,'Infos Relatório'!BE$1)</f>
        <v>0</v>
      </c>
      <c r="BF476" s="542">
        <f>SUMIFS('Faturamento NNE'!$H$2:$H$707,'Faturamento NNE'!$E$2:$E$707,'Infos Relatório'!$B$406,'Faturamento NNE'!$F$2:$F$707,'Infos Relatório'!$B476,'Faturamento NNE'!$AA$2:$AA$707,'Infos Relatório'!BE$1)</f>
        <v>0</v>
      </c>
      <c r="BG476" s="542">
        <f>SUMIFS('Faturamento NNE'!$K$2:$K$707,'Faturamento NNE'!$E$2:$E$707,'Infos Relatório'!$B$406,'Faturamento NNE'!$F$2:$F$707,'Infos Relatório'!$B476,'Faturamento NNE'!$AA$2:$AA$707,'Infos Relatório'!BE$1)</f>
        <v>0</v>
      </c>
      <c r="BH476" s="546">
        <f>SUMIFS('Faturamento NNE'!$P$2:$P$707,'Faturamento NNE'!$E$2:$E$707,'Infos Relatório'!$B$406,'Faturamento NNE'!$F$2:$F$707,'Infos Relatório'!$B476,'Faturamento NNE'!$AA$2:$AA$707,'Infos Relatório'!BE$1,'Faturamento NNE'!$U$2:$U$707,"Sim")+SUMIFS('Faturamento NNE'!$Q$2:$Q$707,'Faturamento NNE'!$E$2:$E$707,'Infos Relatório'!$B$406,'Faturamento NNE'!$F$2:$F$707,'Infos Relatório'!$B476,'Faturamento NNE'!$AA$2:$AA$707,'Infos Relatório'!BE$1,'Faturamento NNE'!$U$2:$U$707,"Sim")</f>
        <v>0</v>
      </c>
      <c r="BI476" s="227" t="e">
        <f t="shared" si="165"/>
        <v>#DIV/0!</v>
      </c>
      <c r="BJ476" s="545">
        <f>SUMIFS('Faturamento NNE'!$I$2:$I$707,'Faturamento NNE'!$E$2:$E$707,'Infos Relatório'!$B$406,'Faturamento NNE'!$F$2:$F$707,'Infos Relatório'!$B476,'Faturamento NNE'!$AA$2:$AA$707,'Infos Relatório'!BE$1)</f>
        <v>0</v>
      </c>
      <c r="BK476" s="541">
        <f>COUNTIFS('Faturamento NNE'!$E$2:$E$707,'Infos Relatório'!$B$406,'Faturamento NNE'!$F$2:$F$707,'Infos Relatório'!$B476,'Faturamento NNE'!$AA$2:$AA$707,'Infos Relatório'!BK$1)</f>
        <v>0</v>
      </c>
      <c r="BL476" s="542">
        <f>SUMIFS('Faturamento NNE'!$H$2:$H$707,'Faturamento NNE'!$E$2:$E$707,'Infos Relatório'!$B$406,'Faturamento NNE'!$F$2:$F$707,'Infos Relatório'!$B476,'Faturamento NNE'!$AA$2:$AA$707,'Infos Relatório'!BK$1)</f>
        <v>0</v>
      </c>
      <c r="BM476" s="542">
        <f>SUMIFS('Faturamento NNE'!$K$2:$K$707,'Faturamento NNE'!$E$2:$E$707,'Infos Relatório'!$B$406,'Faturamento NNE'!$F$2:$F$707,'Infos Relatório'!$B476,'Faturamento NNE'!$AA$2:$AA$707,'Infos Relatório'!BK$1)</f>
        <v>0</v>
      </c>
      <c r="BN476" s="546">
        <f>SUMIFS('Faturamento NNE'!$P$2:$P$707,'Faturamento NNE'!$E$2:$E$707,'Infos Relatório'!$B$406,'Faturamento NNE'!$F$2:$F$707,'Infos Relatório'!$B476,'Faturamento NNE'!$AA$2:$AA$707,'Infos Relatório'!BK$1,'Faturamento NNE'!$U$2:$U$707,"Sim")+SUMIFS('Faturamento NNE'!$Q$2:$Q$707,'Faturamento NNE'!$E$2:$E$707,'Infos Relatório'!$B$406,'Faturamento NNE'!$F$2:$F$707,'Infos Relatório'!$B476,'Faturamento NNE'!$AA$2:$AA$707,'Infos Relatório'!BK$1,'Faturamento NNE'!$U$2:$U$707,"Sim")</f>
        <v>0</v>
      </c>
      <c r="BO476" s="227" t="e">
        <f t="shared" si="166"/>
        <v>#DIV/0!</v>
      </c>
      <c r="BP476" s="545">
        <f>SUMIFS('Faturamento NNE'!$I$2:$I$707,'Faturamento NNE'!$E$2:$E$707,'Infos Relatório'!$B$406,'Faturamento NNE'!$F$2:$F$707,'Infos Relatório'!$B476,'Faturamento NNE'!$AA$2:$AA$707,'Infos Relatório'!BK$1)</f>
        <v>0</v>
      </c>
      <c r="BQ476" s="541">
        <f>COUNTIFS('Faturamento NNE'!$E$2:$E$707,'Infos Relatório'!$B$406,'Faturamento NNE'!$F$2:$F$707,'Infos Relatório'!$B476,'Faturamento NNE'!$AA$2:$AA$707,'Infos Relatório'!BQ$1)</f>
        <v>0</v>
      </c>
      <c r="BR476" s="542">
        <f>SUMIFS('Faturamento NNE'!$H$2:$H$707,'Faturamento NNE'!$E$2:$E$707,'Infos Relatório'!$B$406,'Faturamento NNE'!$F$2:$F$707,'Infos Relatório'!$B476,'Faturamento NNE'!$AA$2:$AA$707,'Infos Relatório'!BQ$1)</f>
        <v>0</v>
      </c>
      <c r="BS476" s="542">
        <f>SUMIFS('Faturamento NNE'!$K$2:$K$707,'Faturamento NNE'!$E$2:$E$707,'Infos Relatório'!$B$406,'Faturamento NNE'!$F$2:$F$707,'Infos Relatório'!$B476,'Faturamento NNE'!$AA$2:$AA$707,'Infos Relatório'!BQ$1)</f>
        <v>0</v>
      </c>
      <c r="BT476" s="546">
        <f>SUMIFS('Faturamento NNE'!$P$2:$P$707,'Faturamento NNE'!$E$2:$E$707,'Infos Relatório'!$B$406,'Faturamento NNE'!$F$2:$F$707,'Infos Relatório'!$B476,'Faturamento NNE'!$AA$2:$AA$707,'Infos Relatório'!BQ$1,'Faturamento NNE'!$U$2:$U$707,"Sim")+SUMIFS('Faturamento NNE'!$Q$2:$Q$707,'Faturamento NNE'!$E$2:$E$707,'Infos Relatório'!$B$406,'Faturamento NNE'!$F$2:$F$707,'Infos Relatório'!$B476,'Faturamento NNE'!$AA$2:$AA$707,'Infos Relatório'!BQ$1,'Faturamento NNE'!$U$2:$U$707,"Sim")</f>
        <v>0</v>
      </c>
      <c r="BU476" s="227" t="e">
        <f t="shared" si="167"/>
        <v>#DIV/0!</v>
      </c>
      <c r="BV476" s="545">
        <f>SUMIFS('Faturamento NNE'!$I$2:$I$707,'Faturamento NNE'!$E$2:$E$707,'Infos Relatório'!$B$406,'Faturamento NNE'!$F$2:$F$707,'Infos Relatório'!$B476,'Faturamento NNE'!$AA$2:$AA$707,'Infos Relatório'!BQ$1)</f>
        <v>0</v>
      </c>
    </row>
    <row r="477" spans="2:74">
      <c r="B477" s="217" t="s">
        <v>200</v>
      </c>
      <c r="C477" s="541">
        <f>COUNTIFS('Faturamento NNE'!$E$2:$E$707,'Infos Relatório'!$B$406,'Faturamento NNE'!$F$2:$F$707,'Infos Relatório'!$B477,'Faturamento NNE'!$AA$2:$AA$707,'Infos Relatório'!C$1)</f>
        <v>0</v>
      </c>
      <c r="D477" s="542">
        <f>SUMIFS('Faturamento NNE'!$H$2:$H$707,'Faturamento NNE'!$E$2:$E$707,'Infos Relatório'!$B$406,'Faturamento NNE'!$F$2:$F$707,'Infos Relatório'!$B477,'Faturamento NNE'!$AA$2:$AA$707,'Infos Relatório'!C$1)</f>
        <v>0</v>
      </c>
      <c r="E477" s="543">
        <f>SUMIFS('Faturamento NNE'!$K$2:$K$707,'Faturamento NNE'!$E$2:$E$707,'Infos Relatório'!$B$406,'Faturamento NNE'!$F$2:$F$707,'Infos Relatório'!$B477,'Faturamento NNE'!$AA$2:$AA$707,'Infos Relatório'!C$1)</f>
        <v>0</v>
      </c>
      <c r="F477" s="544">
        <f>SUMIFS('Faturamento NNE'!$P$2:$P$707,'Faturamento NNE'!$E$2:$E$707,'Infos Relatório'!$B$406,'Faturamento NNE'!$F$2:$F$707,'Infos Relatório'!$B477,'Faturamento NNE'!$AA$2:$AA$707,'Infos Relatório'!C$1,'Faturamento NNE'!$U$2:$U$707,"Sim")+SUMIFS('Faturamento NNE'!$Q$2:$Q$707,'Faturamento NNE'!$E$2:$E$707,'Infos Relatório'!$B$406,'Faturamento NNE'!$F$2:$F$707,'Infos Relatório'!$B477,'Faturamento NNE'!$AA$2:$AA$707,'Infos Relatório'!C$1,'Faturamento NNE'!$U$2:$U$707,"Sim")</f>
        <v>0</v>
      </c>
      <c r="G477" s="283" t="e">
        <f t="shared" si="156"/>
        <v>#DIV/0!</v>
      </c>
      <c r="H477" s="545">
        <f>SUMIFS('Faturamento NNE'!$I$2:$I$707,'Faturamento NNE'!$E$2:$E$707,'Infos Relatório'!$B$406,'Faturamento NNE'!$F$2:$F$707,'Infos Relatório'!$B477,'Faturamento NNE'!$AA$2:$AA$707,'Infos Relatório'!C$1)</f>
        <v>0</v>
      </c>
      <c r="I477" s="541">
        <f>COUNTIFS('Faturamento NNE'!$E$2:$E$707,'Infos Relatório'!$B$406,'Faturamento NNE'!$F$2:$F$707,'Infos Relatório'!$B477,'Faturamento NNE'!$AA$2:$AA$707,'Infos Relatório'!I$1)</f>
        <v>0</v>
      </c>
      <c r="J477" s="542">
        <f>SUMIFS('Faturamento NNE'!$H$2:$H$707,'Faturamento NNE'!$E$2:$E$707,'Infos Relatório'!$B$406,'Faturamento NNE'!$F$2:$F$707,'Infos Relatório'!$B477,'Faturamento NNE'!$AA$2:$AA$707,'Infos Relatório'!I$1)</f>
        <v>0</v>
      </c>
      <c r="K477" s="543">
        <f>SUMIFS('Faturamento NNE'!$K$2:$K$707,'Faturamento NNE'!$E$2:$E$707,'Infos Relatório'!$B$406,'Faturamento NNE'!$F$2:$F$707,'Infos Relatório'!$B477,'Faturamento NNE'!$AA$2:$AA$707,'Infos Relatório'!I$1)</f>
        <v>0</v>
      </c>
      <c r="L477" s="544">
        <f>SUMIFS('Faturamento NNE'!$P$2:$P$707,'Faturamento NNE'!$E$2:$E$707,'Infos Relatório'!$B$406,'Faturamento NNE'!$F$2:$F$707,'Infos Relatório'!$B477,'Faturamento NNE'!$AA$2:$AA$707,'Infos Relatório'!I$1,'Faturamento NNE'!$U$2:$U$707,"Sim")+SUMIFS('Faturamento NNE'!$Q$2:$Q$707,'Faturamento NNE'!$E$2:$E$707,'Infos Relatório'!$B$406,'Faturamento NNE'!$F$2:$F$707,'Infos Relatório'!$B477,'Faturamento NNE'!$AA$2:$AA$707,'Infos Relatório'!I$1,'Faturamento NNE'!$U$2:$U$707,"Sim")</f>
        <v>0</v>
      </c>
      <c r="M477" s="283" t="e">
        <f t="shared" si="157"/>
        <v>#DIV/0!</v>
      </c>
      <c r="N477" s="545">
        <f>SUMIFS('Faturamento NNE'!$I$2:$I$707,'Faturamento NNE'!$E$2:$E$707,'Infos Relatório'!$B$406,'Faturamento NNE'!$F$2:$F$707,'Infos Relatório'!$B477,'Faturamento NNE'!$AA$2:$AA$707,'Infos Relatório'!I$1)</f>
        <v>0</v>
      </c>
      <c r="O477" s="541">
        <f>COUNTIFS('Faturamento NNE'!$E$2:$E$707,'Infos Relatório'!$B$406,'Faturamento NNE'!$F$2:$F$707,'Infos Relatório'!$B477,'Faturamento NNE'!$AA$2:$AA$707,'Infos Relatório'!O$1)</f>
        <v>0</v>
      </c>
      <c r="P477" s="542">
        <f>SUMIFS('Faturamento NNE'!$H$2:$H$707,'Faturamento NNE'!$E$2:$E$707,'Infos Relatório'!$B$406,'Faturamento NNE'!$F$2:$F$707,'Infos Relatório'!$B477,'Faturamento NNE'!$AA$2:$AA$707,'Infos Relatório'!O$1)</f>
        <v>0</v>
      </c>
      <c r="Q477" s="542">
        <f>SUMIFS('Faturamento NNE'!$K$2:$K$707,'Faturamento NNE'!$E$2:$E$707,'Infos Relatório'!$B$406,'Faturamento NNE'!$F$2:$F$707,'Infos Relatório'!$B477,'Faturamento NNE'!$AA$2:$AA$707,'Infos Relatório'!O$1)</f>
        <v>0</v>
      </c>
      <c r="R477" s="546">
        <f>SUMIFS('Faturamento NNE'!$P$2:$P$707,'Faturamento NNE'!$E$2:$E$707,'Infos Relatório'!$B$406,'Faturamento NNE'!$F$2:$F$707,'Infos Relatório'!$B477,'Faturamento NNE'!$AA$2:$AA$707,'Infos Relatório'!O$1,'Faturamento NNE'!$U$2:$U$707,"Sim")+SUMIFS('Faturamento NNE'!$Q$2:$Q$707,'Faturamento NNE'!$E$2:$E$707,'Infos Relatório'!$B$406,'Faturamento NNE'!$F$2:$F$707,'Infos Relatório'!$B477,'Faturamento NNE'!$AA$2:$AA$707,'Infos Relatório'!O$1,'Faturamento NNE'!$U$2:$U$707,"Sim")</f>
        <v>0</v>
      </c>
      <c r="S477" s="227" t="e">
        <f t="shared" si="158"/>
        <v>#DIV/0!</v>
      </c>
      <c r="T477" s="545">
        <f>SUMIFS('Faturamento NNE'!$I$2:$I$707,'Faturamento NNE'!$E$2:$E$707,'Infos Relatório'!$B$406,'Faturamento NNE'!$F$2:$F$707,'Infos Relatório'!$B477,'Faturamento NNE'!$AA$2:$AA$707,'Infos Relatório'!O$1)</f>
        <v>0</v>
      </c>
      <c r="U477" s="541">
        <f>COUNTIFS('Faturamento NNE'!$E$2:$E$707,'Infos Relatório'!$B$406,'Faturamento NNE'!$F$2:$F$707,'Infos Relatório'!$B477,'Faturamento NNE'!$AA$2:$AA$707,'Infos Relatório'!U$1)</f>
        <v>0</v>
      </c>
      <c r="V477" s="542">
        <f>SUMIFS('Faturamento NNE'!$H$2:$H$707,'Faturamento NNE'!$E$2:$E$707,'Infos Relatório'!$B$406,'Faturamento NNE'!$F$2:$F$707,'Infos Relatório'!$B477,'Faturamento NNE'!$AA$2:$AA$707,'Infos Relatório'!U$1)</f>
        <v>0</v>
      </c>
      <c r="W477" s="542">
        <f>SUMIFS('Faturamento NNE'!$K$2:$K$707,'Faturamento NNE'!$E$2:$E$707,'Infos Relatório'!$B$406,'Faturamento NNE'!$F$2:$F$707,'Infos Relatório'!$B477,'Faturamento NNE'!$AA$2:$AA$707,'Infos Relatório'!U$1)</f>
        <v>0</v>
      </c>
      <c r="X477" s="546">
        <f>SUMIFS('Faturamento NNE'!$P$2:$P$707,'Faturamento NNE'!$E$2:$E$707,'Infos Relatório'!$B$406,'Faturamento NNE'!$F$2:$F$707,'Infos Relatório'!$B477,'Faturamento NNE'!$AA$2:$AA$707,'Infos Relatório'!U$1,'Faturamento NNE'!$U$2:$U$707,"Sim")+SUMIFS('Faturamento NNE'!$Q$2:$Q$707,'Faturamento NNE'!$E$2:$E$707,'Infos Relatório'!$B$406,'Faturamento NNE'!$F$2:$F$707,'Infos Relatório'!$B477,'Faturamento NNE'!$AA$2:$AA$707,'Infos Relatório'!U$1,'Faturamento NNE'!$U$2:$U$707,"Sim")</f>
        <v>0</v>
      </c>
      <c r="Y477" s="227" t="e">
        <f t="shared" si="159"/>
        <v>#DIV/0!</v>
      </c>
      <c r="Z477" s="545">
        <f>SUMIFS('Faturamento NNE'!$I$2:$I$707,'Faturamento NNE'!$E$2:$E$707,'Infos Relatório'!$B$406,'Faturamento NNE'!$F$2:$F$707,'Infos Relatório'!$B477,'Faturamento NNE'!$AA$2:$AA$707,'Infos Relatório'!U$1)</f>
        <v>0</v>
      </c>
      <c r="AA477" s="541">
        <f>COUNTIFS('Faturamento NNE'!$E$2:$E$707,'Infos Relatório'!$B$406,'Faturamento NNE'!$F$2:$F$707,'Infos Relatório'!$B477,'Faturamento NNE'!$AA$2:$AA$707,'Infos Relatório'!AA$1)</f>
        <v>0</v>
      </c>
      <c r="AB477" s="542">
        <f>SUMIFS('Faturamento NNE'!$H$2:$H$707,'Faturamento NNE'!$E$2:$E$707,'Infos Relatório'!$B$406,'Faturamento NNE'!$F$2:$F$707,'Infos Relatório'!$B477,'Faturamento NNE'!$AA$2:$AA$707,'Infos Relatório'!AA$1)</f>
        <v>0</v>
      </c>
      <c r="AC477" s="542">
        <f>SUMIFS('Faturamento NNE'!$K$2:$K$707,'Faturamento NNE'!$E$2:$E$707,'Infos Relatório'!$B$406,'Faturamento NNE'!$F$2:$F$707,'Infos Relatório'!$B477,'Faturamento NNE'!$AA$2:$AA$707,'Infos Relatório'!AA$1)</f>
        <v>0</v>
      </c>
      <c r="AD477" s="546">
        <f>SUMIFS('Faturamento NNE'!$P$2:$P$707,'Faturamento NNE'!$E$2:$E$707,'Infos Relatório'!$B$406,'Faturamento NNE'!$F$2:$F$707,'Infos Relatório'!$B477,'Faturamento NNE'!$AA$2:$AA$707,'Infos Relatório'!AA$1,'Faturamento NNE'!$U$2:$U$707,"Sim")+SUMIFS('Faturamento NNE'!$Q$2:$Q$707,'Faturamento NNE'!$E$2:$E$707,'Infos Relatório'!$B$406,'Faturamento NNE'!$F$2:$F$707,'Infos Relatório'!$B477,'Faturamento NNE'!$AA$2:$AA$707,'Infos Relatório'!AA$1,'Faturamento NNE'!$U$2:$U$707,"Sim")</f>
        <v>0</v>
      </c>
      <c r="AE477" s="227" t="e">
        <f t="shared" si="160"/>
        <v>#DIV/0!</v>
      </c>
      <c r="AF477" s="545">
        <f>SUMIFS('Faturamento NNE'!$I$2:$I$707,'Faturamento NNE'!$E$2:$E$707,'Infos Relatório'!$B$406,'Faturamento NNE'!$F$2:$F$707,'Infos Relatório'!$B477,'Faturamento NNE'!$AA$2:$AA$707,'Infos Relatório'!AA$1)</f>
        <v>0</v>
      </c>
      <c r="AG477" s="541">
        <f>COUNTIFS('Faturamento NNE'!$E$2:$E$707,'Infos Relatório'!$B$406,'Faturamento NNE'!$F$2:$F$707,'Infos Relatório'!$B477,'Faturamento NNE'!$AA$2:$AA$707,'Infos Relatório'!AG$1)</f>
        <v>0</v>
      </c>
      <c r="AH477" s="542">
        <f>SUMIFS('Faturamento NNE'!$H$2:$H$707,'Faturamento NNE'!$E$2:$E$707,'Infos Relatório'!$B$406,'Faturamento NNE'!$F$2:$F$707,'Infos Relatório'!$B477,'Faturamento NNE'!$AA$2:$AA$707,'Infos Relatório'!AG$1)</f>
        <v>0</v>
      </c>
      <c r="AI477" s="542">
        <f>SUMIFS('Faturamento NNE'!$K$2:$K$707,'Faturamento NNE'!$E$2:$E$707,'Infos Relatório'!$B$406,'Faturamento NNE'!$F$2:$F$707,'Infos Relatório'!$B477,'Faturamento NNE'!$AA$2:$AA$707,'Infos Relatório'!AG$1)</f>
        <v>0</v>
      </c>
      <c r="AJ477" s="546">
        <f>SUMIFS('Faturamento NNE'!$P$2:$P$707,'Faturamento NNE'!$E$2:$E$707,'Infos Relatório'!$B$406,'Faturamento NNE'!$F$2:$F$707,'Infos Relatório'!$B477,'Faturamento NNE'!$AA$2:$AA$707,'Infos Relatório'!AG$1,'Faturamento NNE'!$U$2:$U$707,"Sim")+SUMIFS('Faturamento NNE'!$Q$2:$Q$707,'Faturamento NNE'!$E$2:$E$707,'Infos Relatório'!$B$406,'Faturamento NNE'!$F$2:$F$707,'Infos Relatório'!$B477,'Faturamento NNE'!$AA$2:$AA$707,'Infos Relatório'!AG$1,'Faturamento NNE'!$U$2:$U$707,"Sim")</f>
        <v>0</v>
      </c>
      <c r="AK477" s="227" t="e">
        <f t="shared" si="161"/>
        <v>#DIV/0!</v>
      </c>
      <c r="AL477" s="545">
        <f>SUMIFS('Faturamento NNE'!$I$2:$I$707,'Faturamento NNE'!$E$2:$E$707,'Infos Relatório'!$B$406,'Faturamento NNE'!$F$2:$F$707,'Infos Relatório'!$B477,'Faturamento NNE'!$AA$2:$AA$707,'Infos Relatório'!AG$1)</f>
        <v>0</v>
      </c>
      <c r="AM477" s="541">
        <f>COUNTIFS('Faturamento NNE'!$E$2:$E$707,'Infos Relatório'!$B$406,'Faturamento NNE'!$F$2:$F$707,'Infos Relatório'!$B477,'Faturamento NNE'!$AA$2:$AA$707,'Infos Relatório'!AM$1)</f>
        <v>0</v>
      </c>
      <c r="AN477" s="542">
        <f>SUMIFS('Faturamento NNE'!$H$2:$H$707,'Faturamento NNE'!$E$2:$E$707,'Infos Relatório'!$B$406,'Faturamento NNE'!$F$2:$F$707,'Infos Relatório'!$B477,'Faturamento NNE'!$AA$2:$AA$707,'Infos Relatório'!AM$1)</f>
        <v>0</v>
      </c>
      <c r="AO477" s="542">
        <f>SUMIFS('Faturamento NNE'!$K$2:$K$707,'Faturamento NNE'!$E$2:$E$707,'Infos Relatório'!$B$406,'Faturamento NNE'!$F$2:$F$707,'Infos Relatório'!$B477,'Faturamento NNE'!$AA$2:$AA$707,'Infos Relatório'!AM$1)</f>
        <v>0</v>
      </c>
      <c r="AP477" s="546">
        <f>SUMIFS('Faturamento NNE'!$P$2:$P$707,'Faturamento NNE'!$E$2:$E$707,'Infos Relatório'!$B$406,'Faturamento NNE'!$F$2:$F$707,'Infos Relatório'!$B477,'Faturamento NNE'!$AA$2:$AA$707,'Infos Relatório'!AM$1,'Faturamento NNE'!$U$2:$U$707,"Sim")+SUMIFS('Faturamento NNE'!$Q$2:$Q$707,'Faturamento NNE'!$E$2:$E$707,'Infos Relatório'!$B$406,'Faturamento NNE'!$F$2:$F$707,'Infos Relatório'!$B477,'Faturamento NNE'!$AA$2:$AA$707,'Infos Relatório'!AM$1,'Faturamento NNE'!$U$2:$U$707,"Sim")</f>
        <v>0</v>
      </c>
      <c r="AQ477" s="227" t="e">
        <f t="shared" si="162"/>
        <v>#DIV/0!</v>
      </c>
      <c r="AR477" s="545">
        <f>SUMIFS('Faturamento NNE'!$I$2:$I$707,'Faturamento NNE'!$E$2:$E$707,'Infos Relatório'!$B$406,'Faturamento NNE'!$F$2:$F$707,'Infos Relatório'!$B477,'Faturamento NNE'!$AA$2:$AA$707,'Infos Relatório'!AM$1)</f>
        <v>0</v>
      </c>
      <c r="AS477" s="541">
        <f>COUNTIFS('Faturamento NNE'!$E$2:$E$707,'Infos Relatório'!$B$406,'Faturamento NNE'!$F$2:$F$707,'Infos Relatório'!$B477,'Faturamento NNE'!$AA$2:$AA$707,'Infos Relatório'!AS$1)</f>
        <v>0</v>
      </c>
      <c r="AT477" s="542">
        <f>SUMIFS('Faturamento NNE'!$H$2:$H$707,'Faturamento NNE'!$E$2:$E$707,'Infos Relatório'!$B$406,'Faturamento NNE'!$F$2:$F$707,'Infos Relatório'!$B477,'Faturamento NNE'!$AA$2:$AA$707,'Infos Relatório'!AS$1)</f>
        <v>0</v>
      </c>
      <c r="AU477" s="542">
        <f>SUMIFS('Faturamento NNE'!$K$2:$K$707,'Faturamento NNE'!$E$2:$E$707,'Infos Relatório'!$B$406,'Faturamento NNE'!$F$2:$F$707,'Infos Relatório'!$B477,'Faturamento NNE'!$AA$2:$AA$707,'Infos Relatório'!AS$1)</f>
        <v>0</v>
      </c>
      <c r="AV477" s="546">
        <f>SUMIFS('Faturamento NNE'!$P$2:$P$707,'Faturamento NNE'!$E$2:$E$707,'Infos Relatório'!$B$406,'Faturamento NNE'!$F$2:$F$707,'Infos Relatório'!$B477,'Faturamento NNE'!$AA$2:$AA$707,'Infos Relatório'!AS$1,'Faturamento NNE'!$U$2:$U$707,"Sim")+SUMIFS('Faturamento NNE'!$Q$2:$Q$707,'Faturamento NNE'!$E$2:$E$707,'Infos Relatório'!$B$406,'Faturamento NNE'!$F$2:$F$707,'Infos Relatório'!$B477,'Faturamento NNE'!$AA$2:$AA$707,'Infos Relatório'!AS$1,'Faturamento NNE'!$U$2:$U$707,"Sim")</f>
        <v>0</v>
      </c>
      <c r="AW477" s="227" t="e">
        <f t="shared" si="163"/>
        <v>#DIV/0!</v>
      </c>
      <c r="AX477" s="545">
        <f>SUMIFS('Faturamento NNE'!$I$2:$I$707,'Faturamento NNE'!$E$2:$E$707,'Infos Relatório'!$B$406,'Faturamento NNE'!$F$2:$F$707,'Infos Relatório'!$B477,'Faturamento NNE'!$AA$2:$AA$707,'Infos Relatório'!AS$1)</f>
        <v>0</v>
      </c>
      <c r="AY477" s="541">
        <f>COUNTIFS('Faturamento NNE'!$E$2:$E$707,'Infos Relatório'!$B$406,'Faturamento NNE'!$F$2:$F$707,'Infos Relatório'!$B477,'Faturamento NNE'!$AA$2:$AA$707,'Infos Relatório'!AY$1)</f>
        <v>0</v>
      </c>
      <c r="AZ477" s="542">
        <f>SUMIFS('Faturamento NNE'!$H$2:$H$707,'Faturamento NNE'!$E$2:$E$707,'Infos Relatório'!$B$406,'Faturamento NNE'!$F$2:$F$707,'Infos Relatório'!$B477,'Faturamento NNE'!$AA$2:$AA$707,'Infos Relatório'!AY$1)</f>
        <v>0</v>
      </c>
      <c r="BA477" s="542">
        <f>SUMIFS('Faturamento NNE'!$K$2:$K$707,'Faturamento NNE'!$E$2:$E$707,'Infos Relatório'!$B$406,'Faturamento NNE'!$F$2:$F$707,'Infos Relatório'!$B477,'Faturamento NNE'!$AA$2:$AA$707,'Infos Relatório'!AY$1)</f>
        <v>0</v>
      </c>
      <c r="BB477" s="546">
        <f>SUMIFS('Faturamento NNE'!$P$2:$P$707,'Faturamento NNE'!$E$2:$E$707,'Infos Relatório'!$B$406,'Faturamento NNE'!$F$2:$F$707,'Infos Relatório'!$B477,'Faturamento NNE'!$AA$2:$AA$707,'Infos Relatório'!AY$1,'Faturamento NNE'!$U$2:$U$707,"Sim")+SUMIFS('Faturamento NNE'!$Q$2:$Q$707,'Faturamento NNE'!$E$2:$E$707,'Infos Relatório'!$B$406,'Faturamento NNE'!$F$2:$F$707,'Infos Relatório'!$B477,'Faturamento NNE'!$AA$2:$AA$707,'Infos Relatório'!AY$1,'Faturamento NNE'!$U$2:$U$707,"Sim")</f>
        <v>0</v>
      </c>
      <c r="BC477" s="227" t="e">
        <f t="shared" si="164"/>
        <v>#DIV/0!</v>
      </c>
      <c r="BD477" s="545">
        <f>SUMIFS('Faturamento NNE'!$I$2:$I$707,'Faturamento NNE'!$E$2:$E$707,'Infos Relatório'!$B$406,'Faturamento NNE'!$F$2:$F$707,'Infos Relatório'!$B477,'Faturamento NNE'!$AA$2:$AA$707,'Infos Relatório'!AY$1)</f>
        <v>0</v>
      </c>
      <c r="BE477" s="541">
        <f>COUNTIFS('Faturamento NNE'!$E$2:$E$707,'Infos Relatório'!$B$406,'Faturamento NNE'!$F$2:$F$707,'Infos Relatório'!$B477,'Faturamento NNE'!$AA$2:$AA$707,'Infos Relatório'!BE$1)</f>
        <v>0</v>
      </c>
      <c r="BF477" s="542">
        <f>SUMIFS('Faturamento NNE'!$H$2:$H$707,'Faturamento NNE'!$E$2:$E$707,'Infos Relatório'!$B$406,'Faturamento NNE'!$F$2:$F$707,'Infos Relatório'!$B477,'Faturamento NNE'!$AA$2:$AA$707,'Infos Relatório'!BE$1)</f>
        <v>0</v>
      </c>
      <c r="BG477" s="542">
        <f>SUMIFS('Faturamento NNE'!$K$2:$K$707,'Faturamento NNE'!$E$2:$E$707,'Infos Relatório'!$B$406,'Faturamento NNE'!$F$2:$F$707,'Infos Relatório'!$B477,'Faturamento NNE'!$AA$2:$AA$707,'Infos Relatório'!BE$1)</f>
        <v>0</v>
      </c>
      <c r="BH477" s="546">
        <f>SUMIFS('Faturamento NNE'!$P$2:$P$707,'Faturamento NNE'!$E$2:$E$707,'Infos Relatório'!$B$406,'Faturamento NNE'!$F$2:$F$707,'Infos Relatório'!$B477,'Faturamento NNE'!$AA$2:$AA$707,'Infos Relatório'!BE$1,'Faturamento NNE'!$U$2:$U$707,"Sim")+SUMIFS('Faturamento NNE'!$Q$2:$Q$707,'Faturamento NNE'!$E$2:$E$707,'Infos Relatório'!$B$406,'Faturamento NNE'!$F$2:$F$707,'Infos Relatório'!$B477,'Faturamento NNE'!$AA$2:$AA$707,'Infos Relatório'!BE$1,'Faturamento NNE'!$U$2:$U$707,"Sim")</f>
        <v>0</v>
      </c>
      <c r="BI477" s="227" t="e">
        <f t="shared" si="165"/>
        <v>#DIV/0!</v>
      </c>
      <c r="BJ477" s="545">
        <f>SUMIFS('Faturamento NNE'!$I$2:$I$707,'Faturamento NNE'!$E$2:$E$707,'Infos Relatório'!$B$406,'Faturamento NNE'!$F$2:$F$707,'Infos Relatório'!$B477,'Faturamento NNE'!$AA$2:$AA$707,'Infos Relatório'!BE$1)</f>
        <v>0</v>
      </c>
      <c r="BK477" s="541">
        <f>COUNTIFS('Faturamento NNE'!$E$2:$E$707,'Infos Relatório'!$B$406,'Faturamento NNE'!$F$2:$F$707,'Infos Relatório'!$B477,'Faturamento NNE'!$AA$2:$AA$707,'Infos Relatório'!BK$1)</f>
        <v>0</v>
      </c>
      <c r="BL477" s="542">
        <f>SUMIFS('Faturamento NNE'!$H$2:$H$707,'Faturamento NNE'!$E$2:$E$707,'Infos Relatório'!$B$406,'Faturamento NNE'!$F$2:$F$707,'Infos Relatório'!$B477,'Faturamento NNE'!$AA$2:$AA$707,'Infos Relatório'!BK$1)</f>
        <v>0</v>
      </c>
      <c r="BM477" s="542">
        <f>SUMIFS('Faturamento NNE'!$K$2:$K$707,'Faturamento NNE'!$E$2:$E$707,'Infos Relatório'!$B$406,'Faturamento NNE'!$F$2:$F$707,'Infos Relatório'!$B477,'Faturamento NNE'!$AA$2:$AA$707,'Infos Relatório'!BK$1)</f>
        <v>0</v>
      </c>
      <c r="BN477" s="546">
        <f>SUMIFS('Faturamento NNE'!$P$2:$P$707,'Faturamento NNE'!$E$2:$E$707,'Infos Relatório'!$B$406,'Faturamento NNE'!$F$2:$F$707,'Infos Relatório'!$B477,'Faturamento NNE'!$AA$2:$AA$707,'Infos Relatório'!BK$1,'Faturamento NNE'!$U$2:$U$707,"Sim")+SUMIFS('Faturamento NNE'!$Q$2:$Q$707,'Faturamento NNE'!$E$2:$E$707,'Infos Relatório'!$B$406,'Faturamento NNE'!$F$2:$F$707,'Infos Relatório'!$B477,'Faturamento NNE'!$AA$2:$AA$707,'Infos Relatório'!BK$1,'Faturamento NNE'!$U$2:$U$707,"Sim")</f>
        <v>0</v>
      </c>
      <c r="BO477" s="227" t="e">
        <f t="shared" si="166"/>
        <v>#DIV/0!</v>
      </c>
      <c r="BP477" s="545">
        <f>SUMIFS('Faturamento NNE'!$I$2:$I$707,'Faturamento NNE'!$E$2:$E$707,'Infos Relatório'!$B$406,'Faturamento NNE'!$F$2:$F$707,'Infos Relatório'!$B477,'Faturamento NNE'!$AA$2:$AA$707,'Infos Relatório'!BK$1)</f>
        <v>0</v>
      </c>
      <c r="BQ477" s="541">
        <f>COUNTIFS('Faturamento NNE'!$E$2:$E$707,'Infos Relatório'!$B$406,'Faturamento NNE'!$F$2:$F$707,'Infos Relatório'!$B477,'Faturamento NNE'!$AA$2:$AA$707,'Infos Relatório'!BQ$1)</f>
        <v>0</v>
      </c>
      <c r="BR477" s="542">
        <f>SUMIFS('Faturamento NNE'!$H$2:$H$707,'Faturamento NNE'!$E$2:$E$707,'Infos Relatório'!$B$406,'Faturamento NNE'!$F$2:$F$707,'Infos Relatório'!$B477,'Faturamento NNE'!$AA$2:$AA$707,'Infos Relatório'!BQ$1)</f>
        <v>0</v>
      </c>
      <c r="BS477" s="542">
        <f>SUMIFS('Faturamento NNE'!$K$2:$K$707,'Faturamento NNE'!$E$2:$E$707,'Infos Relatório'!$B$406,'Faturamento NNE'!$F$2:$F$707,'Infos Relatório'!$B477,'Faturamento NNE'!$AA$2:$AA$707,'Infos Relatório'!BQ$1)</f>
        <v>0</v>
      </c>
      <c r="BT477" s="546">
        <f>SUMIFS('Faturamento NNE'!$P$2:$P$707,'Faturamento NNE'!$E$2:$E$707,'Infos Relatório'!$B$406,'Faturamento NNE'!$F$2:$F$707,'Infos Relatório'!$B477,'Faturamento NNE'!$AA$2:$AA$707,'Infos Relatório'!BQ$1,'Faturamento NNE'!$U$2:$U$707,"Sim")+SUMIFS('Faturamento NNE'!$Q$2:$Q$707,'Faturamento NNE'!$E$2:$E$707,'Infos Relatório'!$B$406,'Faturamento NNE'!$F$2:$F$707,'Infos Relatório'!$B477,'Faturamento NNE'!$AA$2:$AA$707,'Infos Relatório'!BQ$1,'Faturamento NNE'!$U$2:$U$707,"Sim")</f>
        <v>0</v>
      </c>
      <c r="BU477" s="227" t="e">
        <f t="shared" si="167"/>
        <v>#DIV/0!</v>
      </c>
      <c r="BV477" s="545">
        <f>SUMIFS('Faturamento NNE'!$I$2:$I$707,'Faturamento NNE'!$E$2:$E$707,'Infos Relatório'!$B$406,'Faturamento NNE'!$F$2:$F$707,'Infos Relatório'!$B477,'Faturamento NNE'!$AA$2:$AA$707,'Infos Relatório'!BQ$1)</f>
        <v>0</v>
      </c>
    </row>
    <row r="478" spans="2:74">
      <c r="B478" s="217" t="s">
        <v>201</v>
      </c>
      <c r="C478" s="541">
        <f>COUNTIFS('Faturamento NNE'!$E$2:$E$707,'Infos Relatório'!$B$406,'Faturamento NNE'!$F$2:$F$707,'Infos Relatório'!$B478,'Faturamento NNE'!$AA$2:$AA$707,'Infos Relatório'!C$1)</f>
        <v>0</v>
      </c>
      <c r="D478" s="542">
        <f>SUMIFS('Faturamento NNE'!$H$2:$H$707,'Faturamento NNE'!$E$2:$E$707,'Infos Relatório'!$B$406,'Faturamento NNE'!$F$2:$F$707,'Infos Relatório'!$B478,'Faturamento NNE'!$AA$2:$AA$707,'Infos Relatório'!C$1)</f>
        <v>0</v>
      </c>
      <c r="E478" s="543">
        <f>SUMIFS('Faturamento NNE'!$K$2:$K$707,'Faturamento NNE'!$E$2:$E$707,'Infos Relatório'!$B$406,'Faturamento NNE'!$F$2:$F$707,'Infos Relatório'!$B478,'Faturamento NNE'!$AA$2:$AA$707,'Infos Relatório'!C$1)</f>
        <v>0</v>
      </c>
      <c r="F478" s="544">
        <f>SUMIFS('Faturamento NNE'!$P$2:$P$707,'Faturamento NNE'!$E$2:$E$707,'Infos Relatório'!$B$406,'Faturamento NNE'!$F$2:$F$707,'Infos Relatório'!$B478,'Faturamento NNE'!$AA$2:$AA$707,'Infos Relatório'!C$1,'Faturamento NNE'!$U$2:$U$707,"Sim")+SUMIFS('Faturamento NNE'!$Q$2:$Q$707,'Faturamento NNE'!$E$2:$E$707,'Infos Relatório'!$B$406,'Faturamento NNE'!$F$2:$F$707,'Infos Relatório'!$B478,'Faturamento NNE'!$AA$2:$AA$707,'Infos Relatório'!C$1,'Faturamento NNE'!$U$2:$U$707,"Sim")</f>
        <v>0</v>
      </c>
      <c r="G478" s="283" t="e">
        <f t="shared" si="156"/>
        <v>#DIV/0!</v>
      </c>
      <c r="H478" s="545">
        <f>SUMIFS('Faturamento NNE'!$I$2:$I$707,'Faturamento NNE'!$E$2:$E$707,'Infos Relatório'!$B$406,'Faturamento NNE'!$F$2:$F$707,'Infos Relatório'!$B478,'Faturamento NNE'!$AA$2:$AA$707,'Infos Relatório'!C$1)</f>
        <v>0</v>
      </c>
      <c r="I478" s="541">
        <f>COUNTIFS('Faturamento NNE'!$E$2:$E$707,'Infos Relatório'!$B$406,'Faturamento NNE'!$F$2:$F$707,'Infos Relatório'!$B478,'Faturamento NNE'!$AA$2:$AA$707,'Infos Relatório'!I$1)</f>
        <v>0</v>
      </c>
      <c r="J478" s="542">
        <f>SUMIFS('Faturamento NNE'!$H$2:$H$707,'Faturamento NNE'!$E$2:$E$707,'Infos Relatório'!$B$406,'Faturamento NNE'!$F$2:$F$707,'Infos Relatório'!$B478,'Faturamento NNE'!$AA$2:$AA$707,'Infos Relatório'!I$1)</f>
        <v>0</v>
      </c>
      <c r="K478" s="543">
        <f>SUMIFS('Faturamento NNE'!$K$2:$K$707,'Faturamento NNE'!$E$2:$E$707,'Infos Relatório'!$B$406,'Faturamento NNE'!$F$2:$F$707,'Infos Relatório'!$B478,'Faturamento NNE'!$AA$2:$AA$707,'Infos Relatório'!I$1)</f>
        <v>0</v>
      </c>
      <c r="L478" s="544">
        <f>SUMIFS('Faturamento NNE'!$P$2:$P$707,'Faturamento NNE'!$E$2:$E$707,'Infos Relatório'!$B$406,'Faturamento NNE'!$F$2:$F$707,'Infos Relatório'!$B478,'Faturamento NNE'!$AA$2:$AA$707,'Infos Relatório'!I$1,'Faturamento NNE'!$U$2:$U$707,"Sim")+SUMIFS('Faturamento NNE'!$Q$2:$Q$707,'Faturamento NNE'!$E$2:$E$707,'Infos Relatório'!$B$406,'Faturamento NNE'!$F$2:$F$707,'Infos Relatório'!$B478,'Faturamento NNE'!$AA$2:$AA$707,'Infos Relatório'!I$1,'Faturamento NNE'!$U$2:$U$707,"Sim")</f>
        <v>0</v>
      </c>
      <c r="M478" s="283" t="e">
        <f t="shared" si="157"/>
        <v>#DIV/0!</v>
      </c>
      <c r="N478" s="545">
        <f>SUMIFS('Faturamento NNE'!$I$2:$I$707,'Faturamento NNE'!$E$2:$E$707,'Infos Relatório'!$B$406,'Faturamento NNE'!$F$2:$F$707,'Infos Relatório'!$B478,'Faturamento NNE'!$AA$2:$AA$707,'Infos Relatório'!I$1)</f>
        <v>0</v>
      </c>
      <c r="O478" s="541">
        <f>COUNTIFS('Faturamento NNE'!$E$2:$E$707,'Infos Relatório'!$B$406,'Faturamento NNE'!$F$2:$F$707,'Infos Relatório'!$B478,'Faturamento NNE'!$AA$2:$AA$707,'Infos Relatório'!O$1)</f>
        <v>0</v>
      </c>
      <c r="P478" s="542">
        <f>SUMIFS('Faturamento NNE'!$H$2:$H$707,'Faturamento NNE'!$E$2:$E$707,'Infos Relatório'!$B$406,'Faturamento NNE'!$F$2:$F$707,'Infos Relatório'!$B478,'Faturamento NNE'!$AA$2:$AA$707,'Infos Relatório'!O$1)</f>
        <v>0</v>
      </c>
      <c r="Q478" s="542">
        <f>SUMIFS('Faturamento NNE'!$K$2:$K$707,'Faturamento NNE'!$E$2:$E$707,'Infos Relatório'!$B$406,'Faturamento NNE'!$F$2:$F$707,'Infos Relatório'!$B478,'Faturamento NNE'!$AA$2:$AA$707,'Infos Relatório'!O$1)</f>
        <v>0</v>
      </c>
      <c r="R478" s="546">
        <f>SUMIFS('Faturamento NNE'!$P$2:$P$707,'Faturamento NNE'!$E$2:$E$707,'Infos Relatório'!$B$406,'Faturamento NNE'!$F$2:$F$707,'Infos Relatório'!$B478,'Faturamento NNE'!$AA$2:$AA$707,'Infos Relatório'!O$1,'Faturamento NNE'!$U$2:$U$707,"Sim")+SUMIFS('Faturamento NNE'!$Q$2:$Q$707,'Faturamento NNE'!$E$2:$E$707,'Infos Relatório'!$B$406,'Faturamento NNE'!$F$2:$F$707,'Infos Relatório'!$B478,'Faturamento NNE'!$AA$2:$AA$707,'Infos Relatório'!O$1,'Faturamento NNE'!$U$2:$U$707,"Sim")</f>
        <v>0</v>
      </c>
      <c r="S478" s="227" t="e">
        <f t="shared" si="158"/>
        <v>#DIV/0!</v>
      </c>
      <c r="T478" s="545">
        <f>SUMIFS('Faturamento NNE'!$I$2:$I$707,'Faturamento NNE'!$E$2:$E$707,'Infos Relatório'!$B$406,'Faturamento NNE'!$F$2:$F$707,'Infos Relatório'!$B478,'Faturamento NNE'!$AA$2:$AA$707,'Infos Relatório'!O$1)</f>
        <v>0</v>
      </c>
      <c r="U478" s="541">
        <f>COUNTIFS('Faturamento NNE'!$E$2:$E$707,'Infos Relatório'!$B$406,'Faturamento NNE'!$F$2:$F$707,'Infos Relatório'!$B478,'Faturamento NNE'!$AA$2:$AA$707,'Infos Relatório'!U$1)</f>
        <v>0</v>
      </c>
      <c r="V478" s="542">
        <f>SUMIFS('Faturamento NNE'!$H$2:$H$707,'Faturamento NNE'!$E$2:$E$707,'Infos Relatório'!$B$406,'Faturamento NNE'!$F$2:$F$707,'Infos Relatório'!$B478,'Faturamento NNE'!$AA$2:$AA$707,'Infos Relatório'!U$1)</f>
        <v>0</v>
      </c>
      <c r="W478" s="542">
        <f>SUMIFS('Faturamento NNE'!$K$2:$K$707,'Faturamento NNE'!$E$2:$E$707,'Infos Relatório'!$B$406,'Faturamento NNE'!$F$2:$F$707,'Infos Relatório'!$B478,'Faturamento NNE'!$AA$2:$AA$707,'Infos Relatório'!U$1)</f>
        <v>0</v>
      </c>
      <c r="X478" s="546">
        <f>SUMIFS('Faturamento NNE'!$P$2:$P$707,'Faturamento NNE'!$E$2:$E$707,'Infos Relatório'!$B$406,'Faturamento NNE'!$F$2:$F$707,'Infos Relatório'!$B478,'Faturamento NNE'!$AA$2:$AA$707,'Infos Relatório'!U$1,'Faturamento NNE'!$U$2:$U$707,"Sim")+SUMIFS('Faturamento NNE'!$Q$2:$Q$707,'Faturamento NNE'!$E$2:$E$707,'Infos Relatório'!$B$406,'Faturamento NNE'!$F$2:$F$707,'Infos Relatório'!$B478,'Faturamento NNE'!$AA$2:$AA$707,'Infos Relatório'!U$1,'Faturamento NNE'!$U$2:$U$707,"Sim")</f>
        <v>0</v>
      </c>
      <c r="Y478" s="227" t="e">
        <f t="shared" si="159"/>
        <v>#DIV/0!</v>
      </c>
      <c r="Z478" s="545">
        <f>SUMIFS('Faturamento NNE'!$I$2:$I$707,'Faturamento NNE'!$E$2:$E$707,'Infos Relatório'!$B$406,'Faturamento NNE'!$F$2:$F$707,'Infos Relatório'!$B478,'Faturamento NNE'!$AA$2:$AA$707,'Infos Relatório'!U$1)</f>
        <v>0</v>
      </c>
      <c r="AA478" s="541">
        <f>COUNTIFS('Faturamento NNE'!$E$2:$E$707,'Infos Relatório'!$B$406,'Faturamento NNE'!$F$2:$F$707,'Infos Relatório'!$B478,'Faturamento NNE'!$AA$2:$AA$707,'Infos Relatório'!AA$1)</f>
        <v>0</v>
      </c>
      <c r="AB478" s="542">
        <f>SUMIFS('Faturamento NNE'!$H$2:$H$707,'Faturamento NNE'!$E$2:$E$707,'Infos Relatório'!$B$406,'Faturamento NNE'!$F$2:$F$707,'Infos Relatório'!$B478,'Faturamento NNE'!$AA$2:$AA$707,'Infos Relatório'!AA$1)</f>
        <v>0</v>
      </c>
      <c r="AC478" s="542">
        <f>SUMIFS('Faturamento NNE'!$K$2:$K$707,'Faturamento NNE'!$E$2:$E$707,'Infos Relatório'!$B$406,'Faturamento NNE'!$F$2:$F$707,'Infos Relatório'!$B478,'Faturamento NNE'!$AA$2:$AA$707,'Infos Relatório'!AA$1)</f>
        <v>0</v>
      </c>
      <c r="AD478" s="546">
        <f>SUMIFS('Faturamento NNE'!$P$2:$P$707,'Faturamento NNE'!$E$2:$E$707,'Infos Relatório'!$B$406,'Faturamento NNE'!$F$2:$F$707,'Infos Relatório'!$B478,'Faturamento NNE'!$AA$2:$AA$707,'Infos Relatório'!AA$1,'Faturamento NNE'!$U$2:$U$707,"Sim")+SUMIFS('Faturamento NNE'!$Q$2:$Q$707,'Faturamento NNE'!$E$2:$E$707,'Infos Relatório'!$B$406,'Faturamento NNE'!$F$2:$F$707,'Infos Relatório'!$B478,'Faturamento NNE'!$AA$2:$AA$707,'Infos Relatório'!AA$1,'Faturamento NNE'!$U$2:$U$707,"Sim")</f>
        <v>0</v>
      </c>
      <c r="AE478" s="227" t="e">
        <f t="shared" si="160"/>
        <v>#DIV/0!</v>
      </c>
      <c r="AF478" s="545">
        <f>SUMIFS('Faturamento NNE'!$I$2:$I$707,'Faturamento NNE'!$E$2:$E$707,'Infos Relatório'!$B$406,'Faturamento NNE'!$F$2:$F$707,'Infos Relatório'!$B478,'Faturamento NNE'!$AA$2:$AA$707,'Infos Relatório'!AA$1)</f>
        <v>0</v>
      </c>
      <c r="AG478" s="541">
        <f>COUNTIFS('Faturamento NNE'!$E$2:$E$707,'Infos Relatório'!$B$406,'Faturamento NNE'!$F$2:$F$707,'Infos Relatório'!$B478,'Faturamento NNE'!$AA$2:$AA$707,'Infos Relatório'!AG$1)</f>
        <v>0</v>
      </c>
      <c r="AH478" s="542">
        <f>SUMIFS('Faturamento NNE'!$H$2:$H$707,'Faturamento NNE'!$E$2:$E$707,'Infos Relatório'!$B$406,'Faturamento NNE'!$F$2:$F$707,'Infos Relatório'!$B478,'Faturamento NNE'!$AA$2:$AA$707,'Infos Relatório'!AG$1)</f>
        <v>0</v>
      </c>
      <c r="AI478" s="542">
        <f>SUMIFS('Faturamento NNE'!$K$2:$K$707,'Faturamento NNE'!$E$2:$E$707,'Infos Relatório'!$B$406,'Faturamento NNE'!$F$2:$F$707,'Infos Relatório'!$B478,'Faturamento NNE'!$AA$2:$AA$707,'Infos Relatório'!AG$1)</f>
        <v>0</v>
      </c>
      <c r="AJ478" s="546">
        <f>SUMIFS('Faturamento NNE'!$P$2:$P$707,'Faturamento NNE'!$E$2:$E$707,'Infos Relatório'!$B$406,'Faturamento NNE'!$F$2:$F$707,'Infos Relatório'!$B478,'Faturamento NNE'!$AA$2:$AA$707,'Infos Relatório'!AG$1,'Faturamento NNE'!$U$2:$U$707,"Sim")+SUMIFS('Faturamento NNE'!$Q$2:$Q$707,'Faturamento NNE'!$E$2:$E$707,'Infos Relatório'!$B$406,'Faturamento NNE'!$F$2:$F$707,'Infos Relatório'!$B478,'Faturamento NNE'!$AA$2:$AA$707,'Infos Relatório'!AG$1,'Faturamento NNE'!$U$2:$U$707,"Sim")</f>
        <v>0</v>
      </c>
      <c r="AK478" s="227" t="e">
        <f t="shared" si="161"/>
        <v>#DIV/0!</v>
      </c>
      <c r="AL478" s="545">
        <f>SUMIFS('Faturamento NNE'!$I$2:$I$707,'Faturamento NNE'!$E$2:$E$707,'Infos Relatório'!$B$406,'Faturamento NNE'!$F$2:$F$707,'Infos Relatório'!$B478,'Faturamento NNE'!$AA$2:$AA$707,'Infos Relatório'!AG$1)</f>
        <v>0</v>
      </c>
      <c r="AM478" s="541">
        <f>COUNTIFS('Faturamento NNE'!$E$2:$E$707,'Infos Relatório'!$B$406,'Faturamento NNE'!$F$2:$F$707,'Infos Relatório'!$B478,'Faturamento NNE'!$AA$2:$AA$707,'Infos Relatório'!AM$1)</f>
        <v>0</v>
      </c>
      <c r="AN478" s="542">
        <f>SUMIFS('Faturamento NNE'!$H$2:$H$707,'Faturamento NNE'!$E$2:$E$707,'Infos Relatório'!$B$406,'Faturamento NNE'!$F$2:$F$707,'Infos Relatório'!$B478,'Faturamento NNE'!$AA$2:$AA$707,'Infos Relatório'!AM$1)</f>
        <v>0</v>
      </c>
      <c r="AO478" s="542">
        <f>SUMIFS('Faturamento NNE'!$K$2:$K$707,'Faturamento NNE'!$E$2:$E$707,'Infos Relatório'!$B$406,'Faturamento NNE'!$F$2:$F$707,'Infos Relatório'!$B478,'Faturamento NNE'!$AA$2:$AA$707,'Infos Relatório'!AM$1)</f>
        <v>0</v>
      </c>
      <c r="AP478" s="546">
        <f>SUMIFS('Faturamento NNE'!$P$2:$P$707,'Faturamento NNE'!$E$2:$E$707,'Infos Relatório'!$B$406,'Faturamento NNE'!$F$2:$F$707,'Infos Relatório'!$B478,'Faturamento NNE'!$AA$2:$AA$707,'Infos Relatório'!AM$1,'Faturamento NNE'!$U$2:$U$707,"Sim")+SUMIFS('Faturamento NNE'!$Q$2:$Q$707,'Faturamento NNE'!$E$2:$E$707,'Infos Relatório'!$B$406,'Faturamento NNE'!$F$2:$F$707,'Infos Relatório'!$B478,'Faturamento NNE'!$AA$2:$AA$707,'Infos Relatório'!AM$1,'Faturamento NNE'!$U$2:$U$707,"Sim")</f>
        <v>0</v>
      </c>
      <c r="AQ478" s="227" t="e">
        <f t="shared" si="162"/>
        <v>#DIV/0!</v>
      </c>
      <c r="AR478" s="545">
        <f>SUMIFS('Faturamento NNE'!$I$2:$I$707,'Faturamento NNE'!$E$2:$E$707,'Infos Relatório'!$B$406,'Faturamento NNE'!$F$2:$F$707,'Infos Relatório'!$B478,'Faturamento NNE'!$AA$2:$AA$707,'Infos Relatório'!AM$1)</f>
        <v>0</v>
      </c>
      <c r="AS478" s="541">
        <f>COUNTIFS('Faturamento NNE'!$E$2:$E$707,'Infos Relatório'!$B$406,'Faturamento NNE'!$F$2:$F$707,'Infos Relatório'!$B478,'Faturamento NNE'!$AA$2:$AA$707,'Infos Relatório'!AS$1)</f>
        <v>0</v>
      </c>
      <c r="AT478" s="542">
        <f>SUMIFS('Faturamento NNE'!$H$2:$H$707,'Faturamento NNE'!$E$2:$E$707,'Infos Relatório'!$B$406,'Faturamento NNE'!$F$2:$F$707,'Infos Relatório'!$B478,'Faturamento NNE'!$AA$2:$AA$707,'Infos Relatório'!AS$1)</f>
        <v>0</v>
      </c>
      <c r="AU478" s="542">
        <f>SUMIFS('Faturamento NNE'!$K$2:$K$707,'Faturamento NNE'!$E$2:$E$707,'Infos Relatório'!$B$406,'Faturamento NNE'!$F$2:$F$707,'Infos Relatório'!$B478,'Faturamento NNE'!$AA$2:$AA$707,'Infos Relatório'!AS$1)</f>
        <v>0</v>
      </c>
      <c r="AV478" s="546">
        <f>SUMIFS('Faturamento NNE'!$P$2:$P$707,'Faturamento NNE'!$E$2:$E$707,'Infos Relatório'!$B$406,'Faturamento NNE'!$F$2:$F$707,'Infos Relatório'!$B478,'Faturamento NNE'!$AA$2:$AA$707,'Infos Relatório'!AS$1,'Faturamento NNE'!$U$2:$U$707,"Sim")+SUMIFS('Faturamento NNE'!$Q$2:$Q$707,'Faturamento NNE'!$E$2:$E$707,'Infos Relatório'!$B$406,'Faturamento NNE'!$F$2:$F$707,'Infos Relatório'!$B478,'Faturamento NNE'!$AA$2:$AA$707,'Infos Relatório'!AS$1,'Faturamento NNE'!$U$2:$U$707,"Sim")</f>
        <v>0</v>
      </c>
      <c r="AW478" s="227" t="e">
        <f t="shared" si="163"/>
        <v>#DIV/0!</v>
      </c>
      <c r="AX478" s="545">
        <f>SUMIFS('Faturamento NNE'!$I$2:$I$707,'Faturamento NNE'!$E$2:$E$707,'Infos Relatório'!$B$406,'Faturamento NNE'!$F$2:$F$707,'Infos Relatório'!$B478,'Faturamento NNE'!$AA$2:$AA$707,'Infos Relatório'!AS$1)</f>
        <v>0</v>
      </c>
      <c r="AY478" s="541">
        <f>COUNTIFS('Faturamento NNE'!$E$2:$E$707,'Infos Relatório'!$B$406,'Faturamento NNE'!$F$2:$F$707,'Infos Relatório'!$B478,'Faturamento NNE'!$AA$2:$AA$707,'Infos Relatório'!AY$1)</f>
        <v>0</v>
      </c>
      <c r="AZ478" s="542">
        <f>SUMIFS('Faturamento NNE'!$H$2:$H$707,'Faturamento NNE'!$E$2:$E$707,'Infos Relatório'!$B$406,'Faturamento NNE'!$F$2:$F$707,'Infos Relatório'!$B478,'Faturamento NNE'!$AA$2:$AA$707,'Infos Relatório'!AY$1)</f>
        <v>0</v>
      </c>
      <c r="BA478" s="542">
        <f>SUMIFS('Faturamento NNE'!$K$2:$K$707,'Faturamento NNE'!$E$2:$E$707,'Infos Relatório'!$B$406,'Faturamento NNE'!$F$2:$F$707,'Infos Relatório'!$B478,'Faturamento NNE'!$AA$2:$AA$707,'Infos Relatório'!AY$1)</f>
        <v>0</v>
      </c>
      <c r="BB478" s="546">
        <f>SUMIFS('Faturamento NNE'!$P$2:$P$707,'Faturamento NNE'!$E$2:$E$707,'Infos Relatório'!$B$406,'Faturamento NNE'!$F$2:$F$707,'Infos Relatório'!$B478,'Faturamento NNE'!$AA$2:$AA$707,'Infos Relatório'!AY$1,'Faturamento NNE'!$U$2:$U$707,"Sim")+SUMIFS('Faturamento NNE'!$Q$2:$Q$707,'Faturamento NNE'!$E$2:$E$707,'Infos Relatório'!$B$406,'Faturamento NNE'!$F$2:$F$707,'Infos Relatório'!$B478,'Faturamento NNE'!$AA$2:$AA$707,'Infos Relatório'!AY$1,'Faturamento NNE'!$U$2:$U$707,"Sim")</f>
        <v>0</v>
      </c>
      <c r="BC478" s="227" t="e">
        <f t="shared" si="164"/>
        <v>#DIV/0!</v>
      </c>
      <c r="BD478" s="545">
        <f>SUMIFS('Faturamento NNE'!$I$2:$I$707,'Faturamento NNE'!$E$2:$E$707,'Infos Relatório'!$B$406,'Faturamento NNE'!$F$2:$F$707,'Infos Relatório'!$B478,'Faturamento NNE'!$AA$2:$AA$707,'Infos Relatório'!AY$1)</f>
        <v>0</v>
      </c>
      <c r="BE478" s="541">
        <f>COUNTIFS('Faturamento NNE'!$E$2:$E$707,'Infos Relatório'!$B$406,'Faturamento NNE'!$F$2:$F$707,'Infos Relatório'!$B478,'Faturamento NNE'!$AA$2:$AA$707,'Infos Relatório'!BE$1)</f>
        <v>0</v>
      </c>
      <c r="BF478" s="542">
        <f>SUMIFS('Faturamento NNE'!$H$2:$H$707,'Faturamento NNE'!$E$2:$E$707,'Infos Relatório'!$B$406,'Faturamento NNE'!$F$2:$F$707,'Infos Relatório'!$B478,'Faturamento NNE'!$AA$2:$AA$707,'Infos Relatório'!BE$1)</f>
        <v>0</v>
      </c>
      <c r="BG478" s="542">
        <f>SUMIFS('Faturamento NNE'!$K$2:$K$707,'Faturamento NNE'!$E$2:$E$707,'Infos Relatório'!$B$406,'Faturamento NNE'!$F$2:$F$707,'Infos Relatório'!$B478,'Faturamento NNE'!$AA$2:$AA$707,'Infos Relatório'!BE$1)</f>
        <v>0</v>
      </c>
      <c r="BH478" s="546">
        <f>SUMIFS('Faturamento NNE'!$P$2:$P$707,'Faturamento NNE'!$E$2:$E$707,'Infos Relatório'!$B$406,'Faturamento NNE'!$F$2:$F$707,'Infos Relatório'!$B478,'Faturamento NNE'!$AA$2:$AA$707,'Infos Relatório'!BE$1,'Faturamento NNE'!$U$2:$U$707,"Sim")+SUMIFS('Faturamento NNE'!$Q$2:$Q$707,'Faturamento NNE'!$E$2:$E$707,'Infos Relatório'!$B$406,'Faturamento NNE'!$F$2:$F$707,'Infos Relatório'!$B478,'Faturamento NNE'!$AA$2:$AA$707,'Infos Relatório'!BE$1,'Faturamento NNE'!$U$2:$U$707,"Sim")</f>
        <v>0</v>
      </c>
      <c r="BI478" s="227" t="e">
        <f t="shared" si="165"/>
        <v>#DIV/0!</v>
      </c>
      <c r="BJ478" s="545">
        <f>SUMIFS('Faturamento NNE'!$I$2:$I$707,'Faturamento NNE'!$E$2:$E$707,'Infos Relatório'!$B$406,'Faturamento NNE'!$F$2:$F$707,'Infos Relatório'!$B478,'Faturamento NNE'!$AA$2:$AA$707,'Infos Relatório'!BE$1)</f>
        <v>0</v>
      </c>
      <c r="BK478" s="541">
        <f>COUNTIFS('Faturamento NNE'!$E$2:$E$707,'Infos Relatório'!$B$406,'Faturamento NNE'!$F$2:$F$707,'Infos Relatório'!$B478,'Faturamento NNE'!$AA$2:$AA$707,'Infos Relatório'!BK$1)</f>
        <v>0</v>
      </c>
      <c r="BL478" s="542">
        <f>SUMIFS('Faturamento NNE'!$H$2:$H$707,'Faturamento NNE'!$E$2:$E$707,'Infos Relatório'!$B$406,'Faturamento NNE'!$F$2:$F$707,'Infos Relatório'!$B478,'Faturamento NNE'!$AA$2:$AA$707,'Infos Relatório'!BK$1)</f>
        <v>0</v>
      </c>
      <c r="BM478" s="542">
        <f>SUMIFS('Faturamento NNE'!$K$2:$K$707,'Faturamento NNE'!$E$2:$E$707,'Infos Relatório'!$B$406,'Faturamento NNE'!$F$2:$F$707,'Infos Relatório'!$B478,'Faturamento NNE'!$AA$2:$AA$707,'Infos Relatório'!BK$1)</f>
        <v>0</v>
      </c>
      <c r="BN478" s="546">
        <f>SUMIFS('Faturamento NNE'!$P$2:$P$707,'Faturamento NNE'!$E$2:$E$707,'Infos Relatório'!$B$406,'Faturamento NNE'!$F$2:$F$707,'Infos Relatório'!$B478,'Faturamento NNE'!$AA$2:$AA$707,'Infos Relatório'!BK$1,'Faturamento NNE'!$U$2:$U$707,"Sim")+SUMIFS('Faturamento NNE'!$Q$2:$Q$707,'Faturamento NNE'!$E$2:$E$707,'Infos Relatório'!$B$406,'Faturamento NNE'!$F$2:$F$707,'Infos Relatório'!$B478,'Faturamento NNE'!$AA$2:$AA$707,'Infos Relatório'!BK$1,'Faturamento NNE'!$U$2:$U$707,"Sim")</f>
        <v>0</v>
      </c>
      <c r="BO478" s="227" t="e">
        <f t="shared" si="166"/>
        <v>#DIV/0!</v>
      </c>
      <c r="BP478" s="545">
        <f>SUMIFS('Faturamento NNE'!$I$2:$I$707,'Faturamento NNE'!$E$2:$E$707,'Infos Relatório'!$B$406,'Faturamento NNE'!$F$2:$F$707,'Infos Relatório'!$B478,'Faturamento NNE'!$AA$2:$AA$707,'Infos Relatório'!BK$1)</f>
        <v>0</v>
      </c>
      <c r="BQ478" s="541">
        <f>COUNTIFS('Faturamento NNE'!$E$2:$E$707,'Infos Relatório'!$B$406,'Faturamento NNE'!$F$2:$F$707,'Infos Relatório'!$B478,'Faturamento NNE'!$AA$2:$AA$707,'Infos Relatório'!BQ$1)</f>
        <v>0</v>
      </c>
      <c r="BR478" s="542">
        <f>SUMIFS('Faturamento NNE'!$H$2:$H$707,'Faturamento NNE'!$E$2:$E$707,'Infos Relatório'!$B$406,'Faturamento NNE'!$F$2:$F$707,'Infos Relatório'!$B478,'Faturamento NNE'!$AA$2:$AA$707,'Infos Relatório'!BQ$1)</f>
        <v>0</v>
      </c>
      <c r="BS478" s="542">
        <f>SUMIFS('Faturamento NNE'!$K$2:$K$707,'Faturamento NNE'!$E$2:$E$707,'Infos Relatório'!$B$406,'Faturamento NNE'!$F$2:$F$707,'Infos Relatório'!$B478,'Faturamento NNE'!$AA$2:$AA$707,'Infos Relatório'!BQ$1)</f>
        <v>0</v>
      </c>
      <c r="BT478" s="546">
        <f>SUMIFS('Faturamento NNE'!$P$2:$P$707,'Faturamento NNE'!$E$2:$E$707,'Infos Relatório'!$B$406,'Faturamento NNE'!$F$2:$F$707,'Infos Relatório'!$B478,'Faturamento NNE'!$AA$2:$AA$707,'Infos Relatório'!BQ$1,'Faturamento NNE'!$U$2:$U$707,"Sim")+SUMIFS('Faturamento NNE'!$Q$2:$Q$707,'Faturamento NNE'!$E$2:$E$707,'Infos Relatório'!$B$406,'Faturamento NNE'!$F$2:$F$707,'Infos Relatório'!$B478,'Faturamento NNE'!$AA$2:$AA$707,'Infos Relatório'!BQ$1,'Faturamento NNE'!$U$2:$U$707,"Sim")</f>
        <v>0</v>
      </c>
      <c r="BU478" s="227" t="e">
        <f t="shared" si="167"/>
        <v>#DIV/0!</v>
      </c>
      <c r="BV478" s="545">
        <f>SUMIFS('Faturamento NNE'!$I$2:$I$707,'Faturamento NNE'!$E$2:$E$707,'Infos Relatório'!$B$406,'Faturamento NNE'!$F$2:$F$707,'Infos Relatório'!$B478,'Faturamento NNE'!$AA$2:$AA$707,'Infos Relatório'!BQ$1)</f>
        <v>0</v>
      </c>
    </row>
    <row r="479" spans="2:74">
      <c r="B479" s="217" t="s">
        <v>202</v>
      </c>
      <c r="C479" s="541">
        <f>COUNTIFS('Faturamento NNE'!$E$2:$E$707,'Infos Relatório'!$B$406,'Faturamento NNE'!$F$2:$F$707,'Infos Relatório'!$B479,'Faturamento NNE'!$AA$2:$AA$707,'Infos Relatório'!C$1)</f>
        <v>0</v>
      </c>
      <c r="D479" s="542">
        <f>SUMIFS('Faturamento NNE'!$H$2:$H$707,'Faturamento NNE'!$E$2:$E$707,'Infos Relatório'!$B$406,'Faturamento NNE'!$F$2:$F$707,'Infos Relatório'!$B479,'Faturamento NNE'!$AA$2:$AA$707,'Infos Relatório'!C$1)</f>
        <v>0</v>
      </c>
      <c r="E479" s="543">
        <f>SUMIFS('Faturamento NNE'!$K$2:$K$707,'Faturamento NNE'!$E$2:$E$707,'Infos Relatório'!$B$406,'Faturamento NNE'!$F$2:$F$707,'Infos Relatório'!$B479,'Faturamento NNE'!$AA$2:$AA$707,'Infos Relatório'!C$1)</f>
        <v>0</v>
      </c>
      <c r="F479" s="544">
        <f>SUMIFS('Faturamento NNE'!$P$2:$P$707,'Faturamento NNE'!$E$2:$E$707,'Infos Relatório'!$B$406,'Faturamento NNE'!$F$2:$F$707,'Infos Relatório'!$B479,'Faturamento NNE'!$AA$2:$AA$707,'Infos Relatório'!C$1,'Faturamento NNE'!$U$2:$U$707,"Sim")+SUMIFS('Faturamento NNE'!$Q$2:$Q$707,'Faturamento NNE'!$E$2:$E$707,'Infos Relatório'!$B$406,'Faturamento NNE'!$F$2:$F$707,'Infos Relatório'!$B479,'Faturamento NNE'!$AA$2:$AA$707,'Infos Relatório'!C$1,'Faturamento NNE'!$U$2:$U$707,"Sim")</f>
        <v>0</v>
      </c>
      <c r="G479" s="283" t="e">
        <f t="shared" si="156"/>
        <v>#DIV/0!</v>
      </c>
      <c r="H479" s="545">
        <f>SUMIFS('Faturamento NNE'!$I$2:$I$707,'Faturamento NNE'!$E$2:$E$707,'Infos Relatório'!$B$406,'Faturamento NNE'!$F$2:$F$707,'Infos Relatório'!$B479,'Faturamento NNE'!$AA$2:$AA$707,'Infos Relatório'!C$1)</f>
        <v>0</v>
      </c>
      <c r="I479" s="541">
        <f>COUNTIFS('Faturamento NNE'!$E$2:$E$707,'Infos Relatório'!$B$406,'Faturamento NNE'!$F$2:$F$707,'Infos Relatório'!$B479,'Faturamento NNE'!$AA$2:$AA$707,'Infos Relatório'!I$1)</f>
        <v>0</v>
      </c>
      <c r="J479" s="542">
        <f>SUMIFS('Faturamento NNE'!$H$2:$H$707,'Faturamento NNE'!$E$2:$E$707,'Infos Relatório'!$B$406,'Faturamento NNE'!$F$2:$F$707,'Infos Relatório'!$B479,'Faturamento NNE'!$AA$2:$AA$707,'Infos Relatório'!I$1)</f>
        <v>0</v>
      </c>
      <c r="K479" s="543">
        <f>SUMIFS('Faturamento NNE'!$K$2:$K$707,'Faturamento NNE'!$E$2:$E$707,'Infos Relatório'!$B$406,'Faturamento NNE'!$F$2:$F$707,'Infos Relatório'!$B479,'Faturamento NNE'!$AA$2:$AA$707,'Infos Relatório'!I$1)</f>
        <v>0</v>
      </c>
      <c r="L479" s="544">
        <f>SUMIFS('Faturamento NNE'!$P$2:$P$707,'Faturamento NNE'!$E$2:$E$707,'Infos Relatório'!$B$406,'Faturamento NNE'!$F$2:$F$707,'Infos Relatório'!$B479,'Faturamento NNE'!$AA$2:$AA$707,'Infos Relatório'!I$1,'Faturamento NNE'!$U$2:$U$707,"Sim")+SUMIFS('Faturamento NNE'!$Q$2:$Q$707,'Faturamento NNE'!$E$2:$E$707,'Infos Relatório'!$B$406,'Faturamento NNE'!$F$2:$F$707,'Infos Relatório'!$B479,'Faturamento NNE'!$AA$2:$AA$707,'Infos Relatório'!I$1,'Faturamento NNE'!$U$2:$U$707,"Sim")</f>
        <v>0</v>
      </c>
      <c r="M479" s="283" t="e">
        <f t="shared" si="157"/>
        <v>#DIV/0!</v>
      </c>
      <c r="N479" s="545">
        <f>SUMIFS('Faturamento NNE'!$I$2:$I$707,'Faturamento NNE'!$E$2:$E$707,'Infos Relatório'!$B$406,'Faturamento NNE'!$F$2:$F$707,'Infos Relatório'!$B479,'Faturamento NNE'!$AA$2:$AA$707,'Infos Relatório'!I$1)</f>
        <v>0</v>
      </c>
      <c r="O479" s="541">
        <f>COUNTIFS('Faturamento NNE'!$E$2:$E$707,'Infos Relatório'!$B$406,'Faturamento NNE'!$F$2:$F$707,'Infos Relatório'!$B479,'Faturamento NNE'!$AA$2:$AA$707,'Infos Relatório'!O$1)</f>
        <v>0</v>
      </c>
      <c r="P479" s="542">
        <f>SUMIFS('Faturamento NNE'!$H$2:$H$707,'Faturamento NNE'!$E$2:$E$707,'Infos Relatório'!$B$406,'Faturamento NNE'!$F$2:$F$707,'Infos Relatório'!$B479,'Faturamento NNE'!$AA$2:$AA$707,'Infos Relatório'!O$1)</f>
        <v>0</v>
      </c>
      <c r="Q479" s="542">
        <f>SUMIFS('Faturamento NNE'!$K$2:$K$707,'Faturamento NNE'!$E$2:$E$707,'Infos Relatório'!$B$406,'Faturamento NNE'!$F$2:$F$707,'Infos Relatório'!$B479,'Faturamento NNE'!$AA$2:$AA$707,'Infos Relatório'!O$1)</f>
        <v>0</v>
      </c>
      <c r="R479" s="546">
        <f>SUMIFS('Faturamento NNE'!$P$2:$P$707,'Faturamento NNE'!$E$2:$E$707,'Infos Relatório'!$B$406,'Faturamento NNE'!$F$2:$F$707,'Infos Relatório'!$B479,'Faturamento NNE'!$AA$2:$AA$707,'Infos Relatório'!O$1,'Faturamento NNE'!$U$2:$U$707,"Sim")+SUMIFS('Faturamento NNE'!$Q$2:$Q$707,'Faturamento NNE'!$E$2:$E$707,'Infos Relatório'!$B$406,'Faturamento NNE'!$F$2:$F$707,'Infos Relatório'!$B479,'Faturamento NNE'!$AA$2:$AA$707,'Infos Relatório'!O$1,'Faturamento NNE'!$U$2:$U$707,"Sim")</f>
        <v>0</v>
      </c>
      <c r="S479" s="227" t="e">
        <f t="shared" si="158"/>
        <v>#DIV/0!</v>
      </c>
      <c r="T479" s="545">
        <f>SUMIFS('Faturamento NNE'!$I$2:$I$707,'Faturamento NNE'!$E$2:$E$707,'Infos Relatório'!$B$406,'Faturamento NNE'!$F$2:$F$707,'Infos Relatório'!$B479,'Faturamento NNE'!$AA$2:$AA$707,'Infos Relatório'!O$1)</f>
        <v>0</v>
      </c>
      <c r="U479" s="541">
        <f>COUNTIFS('Faturamento NNE'!$E$2:$E$707,'Infos Relatório'!$B$406,'Faturamento NNE'!$F$2:$F$707,'Infos Relatório'!$B479,'Faturamento NNE'!$AA$2:$AA$707,'Infos Relatório'!U$1)</f>
        <v>0</v>
      </c>
      <c r="V479" s="542">
        <f>SUMIFS('Faturamento NNE'!$H$2:$H$707,'Faturamento NNE'!$E$2:$E$707,'Infos Relatório'!$B$406,'Faturamento NNE'!$F$2:$F$707,'Infos Relatório'!$B479,'Faturamento NNE'!$AA$2:$AA$707,'Infos Relatório'!U$1)</f>
        <v>0</v>
      </c>
      <c r="W479" s="542">
        <f>SUMIFS('Faturamento NNE'!$K$2:$K$707,'Faturamento NNE'!$E$2:$E$707,'Infos Relatório'!$B$406,'Faturamento NNE'!$F$2:$F$707,'Infos Relatório'!$B479,'Faturamento NNE'!$AA$2:$AA$707,'Infos Relatório'!U$1)</f>
        <v>0</v>
      </c>
      <c r="X479" s="546">
        <f>SUMIFS('Faturamento NNE'!$P$2:$P$707,'Faturamento NNE'!$E$2:$E$707,'Infos Relatório'!$B$406,'Faturamento NNE'!$F$2:$F$707,'Infos Relatório'!$B479,'Faturamento NNE'!$AA$2:$AA$707,'Infos Relatório'!U$1,'Faturamento NNE'!$U$2:$U$707,"Sim")+SUMIFS('Faturamento NNE'!$Q$2:$Q$707,'Faturamento NNE'!$E$2:$E$707,'Infos Relatório'!$B$406,'Faturamento NNE'!$F$2:$F$707,'Infos Relatório'!$B479,'Faturamento NNE'!$AA$2:$AA$707,'Infos Relatório'!U$1,'Faturamento NNE'!$U$2:$U$707,"Sim")</f>
        <v>0</v>
      </c>
      <c r="Y479" s="227" t="e">
        <f t="shared" si="159"/>
        <v>#DIV/0!</v>
      </c>
      <c r="Z479" s="545">
        <f>SUMIFS('Faturamento NNE'!$I$2:$I$707,'Faturamento NNE'!$E$2:$E$707,'Infos Relatório'!$B$406,'Faturamento NNE'!$F$2:$F$707,'Infos Relatório'!$B479,'Faturamento NNE'!$AA$2:$AA$707,'Infos Relatório'!U$1)</f>
        <v>0</v>
      </c>
      <c r="AA479" s="541">
        <f>COUNTIFS('Faturamento NNE'!$E$2:$E$707,'Infos Relatório'!$B$406,'Faturamento NNE'!$F$2:$F$707,'Infos Relatório'!$B479,'Faturamento NNE'!$AA$2:$AA$707,'Infos Relatório'!AA$1)</f>
        <v>0</v>
      </c>
      <c r="AB479" s="542">
        <f>SUMIFS('Faturamento NNE'!$H$2:$H$707,'Faturamento NNE'!$E$2:$E$707,'Infos Relatório'!$B$406,'Faturamento NNE'!$F$2:$F$707,'Infos Relatório'!$B479,'Faturamento NNE'!$AA$2:$AA$707,'Infos Relatório'!AA$1)</f>
        <v>0</v>
      </c>
      <c r="AC479" s="542">
        <f>SUMIFS('Faturamento NNE'!$K$2:$K$707,'Faturamento NNE'!$E$2:$E$707,'Infos Relatório'!$B$406,'Faturamento NNE'!$F$2:$F$707,'Infos Relatório'!$B479,'Faturamento NNE'!$AA$2:$AA$707,'Infos Relatório'!AA$1)</f>
        <v>0</v>
      </c>
      <c r="AD479" s="546">
        <f>SUMIFS('Faturamento NNE'!$P$2:$P$707,'Faturamento NNE'!$E$2:$E$707,'Infos Relatório'!$B$406,'Faturamento NNE'!$F$2:$F$707,'Infos Relatório'!$B479,'Faturamento NNE'!$AA$2:$AA$707,'Infos Relatório'!AA$1,'Faturamento NNE'!$U$2:$U$707,"Sim")+SUMIFS('Faturamento NNE'!$Q$2:$Q$707,'Faturamento NNE'!$E$2:$E$707,'Infos Relatório'!$B$406,'Faturamento NNE'!$F$2:$F$707,'Infos Relatório'!$B479,'Faturamento NNE'!$AA$2:$AA$707,'Infos Relatório'!AA$1,'Faturamento NNE'!$U$2:$U$707,"Sim")</f>
        <v>0</v>
      </c>
      <c r="AE479" s="227" t="e">
        <f t="shared" si="160"/>
        <v>#DIV/0!</v>
      </c>
      <c r="AF479" s="545">
        <f>SUMIFS('Faturamento NNE'!$I$2:$I$707,'Faturamento NNE'!$E$2:$E$707,'Infos Relatório'!$B$406,'Faturamento NNE'!$F$2:$F$707,'Infos Relatório'!$B479,'Faturamento NNE'!$AA$2:$AA$707,'Infos Relatório'!AA$1)</f>
        <v>0</v>
      </c>
      <c r="AG479" s="541">
        <f>COUNTIFS('Faturamento NNE'!$E$2:$E$707,'Infos Relatório'!$B$406,'Faturamento NNE'!$F$2:$F$707,'Infos Relatório'!$B479,'Faturamento NNE'!$AA$2:$AA$707,'Infos Relatório'!AG$1)</f>
        <v>0</v>
      </c>
      <c r="AH479" s="542">
        <f>SUMIFS('Faturamento NNE'!$H$2:$H$707,'Faturamento NNE'!$E$2:$E$707,'Infos Relatório'!$B$406,'Faturamento NNE'!$F$2:$F$707,'Infos Relatório'!$B479,'Faturamento NNE'!$AA$2:$AA$707,'Infos Relatório'!AG$1)</f>
        <v>0</v>
      </c>
      <c r="AI479" s="542">
        <f>SUMIFS('Faturamento NNE'!$K$2:$K$707,'Faturamento NNE'!$E$2:$E$707,'Infos Relatório'!$B$406,'Faturamento NNE'!$F$2:$F$707,'Infos Relatório'!$B479,'Faturamento NNE'!$AA$2:$AA$707,'Infos Relatório'!AG$1)</f>
        <v>0</v>
      </c>
      <c r="AJ479" s="546">
        <f>SUMIFS('Faturamento NNE'!$P$2:$P$707,'Faturamento NNE'!$E$2:$E$707,'Infos Relatório'!$B$406,'Faturamento NNE'!$F$2:$F$707,'Infos Relatório'!$B479,'Faturamento NNE'!$AA$2:$AA$707,'Infos Relatório'!AG$1,'Faturamento NNE'!$U$2:$U$707,"Sim")+SUMIFS('Faturamento NNE'!$Q$2:$Q$707,'Faturamento NNE'!$E$2:$E$707,'Infos Relatório'!$B$406,'Faturamento NNE'!$F$2:$F$707,'Infos Relatório'!$B479,'Faturamento NNE'!$AA$2:$AA$707,'Infos Relatório'!AG$1,'Faturamento NNE'!$U$2:$U$707,"Sim")</f>
        <v>0</v>
      </c>
      <c r="AK479" s="227" t="e">
        <f t="shared" si="161"/>
        <v>#DIV/0!</v>
      </c>
      <c r="AL479" s="545">
        <f>SUMIFS('Faturamento NNE'!$I$2:$I$707,'Faturamento NNE'!$E$2:$E$707,'Infos Relatório'!$B$406,'Faturamento NNE'!$F$2:$F$707,'Infos Relatório'!$B479,'Faturamento NNE'!$AA$2:$AA$707,'Infos Relatório'!AG$1)</f>
        <v>0</v>
      </c>
      <c r="AM479" s="541">
        <f>COUNTIFS('Faturamento NNE'!$E$2:$E$707,'Infos Relatório'!$B$406,'Faturamento NNE'!$F$2:$F$707,'Infos Relatório'!$B479,'Faturamento NNE'!$AA$2:$AA$707,'Infos Relatório'!AM$1)</f>
        <v>0</v>
      </c>
      <c r="AN479" s="542">
        <f>SUMIFS('Faturamento NNE'!$H$2:$H$707,'Faturamento NNE'!$E$2:$E$707,'Infos Relatório'!$B$406,'Faturamento NNE'!$F$2:$F$707,'Infos Relatório'!$B479,'Faturamento NNE'!$AA$2:$AA$707,'Infos Relatório'!AM$1)</f>
        <v>0</v>
      </c>
      <c r="AO479" s="542">
        <f>SUMIFS('Faturamento NNE'!$K$2:$K$707,'Faturamento NNE'!$E$2:$E$707,'Infos Relatório'!$B$406,'Faturamento NNE'!$F$2:$F$707,'Infos Relatório'!$B479,'Faturamento NNE'!$AA$2:$AA$707,'Infos Relatório'!AM$1)</f>
        <v>0</v>
      </c>
      <c r="AP479" s="546">
        <f>SUMIFS('Faturamento NNE'!$P$2:$P$707,'Faturamento NNE'!$E$2:$E$707,'Infos Relatório'!$B$406,'Faturamento NNE'!$F$2:$F$707,'Infos Relatório'!$B479,'Faturamento NNE'!$AA$2:$AA$707,'Infos Relatório'!AM$1,'Faturamento NNE'!$U$2:$U$707,"Sim")+SUMIFS('Faturamento NNE'!$Q$2:$Q$707,'Faturamento NNE'!$E$2:$E$707,'Infos Relatório'!$B$406,'Faturamento NNE'!$F$2:$F$707,'Infos Relatório'!$B479,'Faturamento NNE'!$AA$2:$AA$707,'Infos Relatório'!AM$1,'Faturamento NNE'!$U$2:$U$707,"Sim")</f>
        <v>0</v>
      </c>
      <c r="AQ479" s="227" t="e">
        <f t="shared" si="162"/>
        <v>#DIV/0!</v>
      </c>
      <c r="AR479" s="545">
        <f>SUMIFS('Faturamento NNE'!$I$2:$I$707,'Faturamento NNE'!$E$2:$E$707,'Infos Relatório'!$B$406,'Faturamento NNE'!$F$2:$F$707,'Infos Relatório'!$B479,'Faturamento NNE'!$AA$2:$AA$707,'Infos Relatório'!AM$1)</f>
        <v>0</v>
      </c>
      <c r="AS479" s="541">
        <f>COUNTIFS('Faturamento NNE'!$E$2:$E$707,'Infos Relatório'!$B$406,'Faturamento NNE'!$F$2:$F$707,'Infos Relatório'!$B479,'Faturamento NNE'!$AA$2:$AA$707,'Infos Relatório'!AS$1)</f>
        <v>0</v>
      </c>
      <c r="AT479" s="542">
        <f>SUMIFS('Faturamento NNE'!$H$2:$H$707,'Faturamento NNE'!$E$2:$E$707,'Infos Relatório'!$B$406,'Faturamento NNE'!$F$2:$F$707,'Infos Relatório'!$B479,'Faturamento NNE'!$AA$2:$AA$707,'Infos Relatório'!AS$1)</f>
        <v>0</v>
      </c>
      <c r="AU479" s="542">
        <f>SUMIFS('Faturamento NNE'!$K$2:$K$707,'Faturamento NNE'!$E$2:$E$707,'Infos Relatório'!$B$406,'Faturamento NNE'!$F$2:$F$707,'Infos Relatório'!$B479,'Faturamento NNE'!$AA$2:$AA$707,'Infos Relatório'!AS$1)</f>
        <v>0</v>
      </c>
      <c r="AV479" s="546">
        <f>SUMIFS('Faturamento NNE'!$P$2:$P$707,'Faturamento NNE'!$E$2:$E$707,'Infos Relatório'!$B$406,'Faturamento NNE'!$F$2:$F$707,'Infos Relatório'!$B479,'Faturamento NNE'!$AA$2:$AA$707,'Infos Relatório'!AS$1,'Faturamento NNE'!$U$2:$U$707,"Sim")+SUMIFS('Faturamento NNE'!$Q$2:$Q$707,'Faturamento NNE'!$E$2:$E$707,'Infos Relatório'!$B$406,'Faturamento NNE'!$F$2:$F$707,'Infos Relatório'!$B479,'Faturamento NNE'!$AA$2:$AA$707,'Infos Relatório'!AS$1,'Faturamento NNE'!$U$2:$U$707,"Sim")</f>
        <v>0</v>
      </c>
      <c r="AW479" s="227" t="e">
        <f t="shared" si="163"/>
        <v>#DIV/0!</v>
      </c>
      <c r="AX479" s="545">
        <f>SUMIFS('Faturamento NNE'!$I$2:$I$707,'Faturamento NNE'!$E$2:$E$707,'Infos Relatório'!$B$406,'Faturamento NNE'!$F$2:$F$707,'Infos Relatório'!$B479,'Faturamento NNE'!$AA$2:$AA$707,'Infos Relatório'!AS$1)</f>
        <v>0</v>
      </c>
      <c r="AY479" s="541">
        <f>COUNTIFS('Faturamento NNE'!$E$2:$E$707,'Infos Relatório'!$B$406,'Faturamento NNE'!$F$2:$F$707,'Infos Relatório'!$B479,'Faturamento NNE'!$AA$2:$AA$707,'Infos Relatório'!AY$1)</f>
        <v>0</v>
      </c>
      <c r="AZ479" s="542">
        <f>SUMIFS('Faturamento NNE'!$H$2:$H$707,'Faturamento NNE'!$E$2:$E$707,'Infos Relatório'!$B$406,'Faturamento NNE'!$F$2:$F$707,'Infos Relatório'!$B479,'Faturamento NNE'!$AA$2:$AA$707,'Infos Relatório'!AY$1)</f>
        <v>0</v>
      </c>
      <c r="BA479" s="542">
        <f>SUMIFS('Faturamento NNE'!$K$2:$K$707,'Faturamento NNE'!$E$2:$E$707,'Infos Relatório'!$B$406,'Faturamento NNE'!$F$2:$F$707,'Infos Relatório'!$B479,'Faturamento NNE'!$AA$2:$AA$707,'Infos Relatório'!AY$1)</f>
        <v>0</v>
      </c>
      <c r="BB479" s="546">
        <f>SUMIFS('Faturamento NNE'!$P$2:$P$707,'Faturamento NNE'!$E$2:$E$707,'Infos Relatório'!$B$406,'Faturamento NNE'!$F$2:$F$707,'Infos Relatório'!$B479,'Faturamento NNE'!$AA$2:$AA$707,'Infos Relatório'!AY$1,'Faturamento NNE'!$U$2:$U$707,"Sim")+SUMIFS('Faturamento NNE'!$Q$2:$Q$707,'Faturamento NNE'!$E$2:$E$707,'Infos Relatório'!$B$406,'Faturamento NNE'!$F$2:$F$707,'Infos Relatório'!$B479,'Faturamento NNE'!$AA$2:$AA$707,'Infos Relatório'!AY$1,'Faturamento NNE'!$U$2:$U$707,"Sim")</f>
        <v>0</v>
      </c>
      <c r="BC479" s="227" t="e">
        <f t="shared" si="164"/>
        <v>#DIV/0!</v>
      </c>
      <c r="BD479" s="545">
        <f>SUMIFS('Faturamento NNE'!$I$2:$I$707,'Faturamento NNE'!$E$2:$E$707,'Infos Relatório'!$B$406,'Faturamento NNE'!$F$2:$F$707,'Infos Relatório'!$B479,'Faturamento NNE'!$AA$2:$AA$707,'Infos Relatório'!AY$1)</f>
        <v>0</v>
      </c>
      <c r="BE479" s="541">
        <f>COUNTIFS('Faturamento NNE'!$E$2:$E$707,'Infos Relatório'!$B$406,'Faturamento NNE'!$F$2:$F$707,'Infos Relatório'!$B479,'Faturamento NNE'!$AA$2:$AA$707,'Infos Relatório'!BE$1)</f>
        <v>0</v>
      </c>
      <c r="BF479" s="542">
        <f>SUMIFS('Faturamento NNE'!$H$2:$H$707,'Faturamento NNE'!$E$2:$E$707,'Infos Relatório'!$B$406,'Faturamento NNE'!$F$2:$F$707,'Infos Relatório'!$B479,'Faturamento NNE'!$AA$2:$AA$707,'Infos Relatório'!BE$1)</f>
        <v>0</v>
      </c>
      <c r="BG479" s="542">
        <f>SUMIFS('Faturamento NNE'!$K$2:$K$707,'Faturamento NNE'!$E$2:$E$707,'Infos Relatório'!$B$406,'Faturamento NNE'!$F$2:$F$707,'Infos Relatório'!$B479,'Faturamento NNE'!$AA$2:$AA$707,'Infos Relatório'!BE$1)</f>
        <v>0</v>
      </c>
      <c r="BH479" s="546">
        <f>SUMIFS('Faturamento NNE'!$P$2:$P$707,'Faturamento NNE'!$E$2:$E$707,'Infos Relatório'!$B$406,'Faturamento NNE'!$F$2:$F$707,'Infos Relatório'!$B479,'Faturamento NNE'!$AA$2:$AA$707,'Infos Relatório'!BE$1,'Faturamento NNE'!$U$2:$U$707,"Sim")+SUMIFS('Faturamento NNE'!$Q$2:$Q$707,'Faturamento NNE'!$E$2:$E$707,'Infos Relatório'!$B$406,'Faturamento NNE'!$F$2:$F$707,'Infos Relatório'!$B479,'Faturamento NNE'!$AA$2:$AA$707,'Infos Relatório'!BE$1,'Faturamento NNE'!$U$2:$U$707,"Sim")</f>
        <v>0</v>
      </c>
      <c r="BI479" s="227" t="e">
        <f t="shared" si="165"/>
        <v>#DIV/0!</v>
      </c>
      <c r="BJ479" s="545">
        <f>SUMIFS('Faturamento NNE'!$I$2:$I$707,'Faturamento NNE'!$E$2:$E$707,'Infos Relatório'!$B$406,'Faturamento NNE'!$F$2:$F$707,'Infos Relatório'!$B479,'Faturamento NNE'!$AA$2:$AA$707,'Infos Relatório'!BE$1)</f>
        <v>0</v>
      </c>
      <c r="BK479" s="541">
        <f>COUNTIFS('Faturamento NNE'!$E$2:$E$707,'Infos Relatório'!$B$406,'Faturamento NNE'!$F$2:$F$707,'Infos Relatório'!$B479,'Faturamento NNE'!$AA$2:$AA$707,'Infos Relatório'!BK$1)</f>
        <v>0</v>
      </c>
      <c r="BL479" s="542">
        <f>SUMIFS('Faturamento NNE'!$H$2:$H$707,'Faturamento NNE'!$E$2:$E$707,'Infos Relatório'!$B$406,'Faturamento NNE'!$F$2:$F$707,'Infos Relatório'!$B479,'Faturamento NNE'!$AA$2:$AA$707,'Infos Relatório'!BK$1)</f>
        <v>0</v>
      </c>
      <c r="BM479" s="542">
        <f>SUMIFS('Faturamento NNE'!$K$2:$K$707,'Faturamento NNE'!$E$2:$E$707,'Infos Relatório'!$B$406,'Faturamento NNE'!$F$2:$F$707,'Infos Relatório'!$B479,'Faturamento NNE'!$AA$2:$AA$707,'Infos Relatório'!BK$1)</f>
        <v>0</v>
      </c>
      <c r="BN479" s="546">
        <f>SUMIFS('Faturamento NNE'!$P$2:$P$707,'Faturamento NNE'!$E$2:$E$707,'Infos Relatório'!$B$406,'Faturamento NNE'!$F$2:$F$707,'Infos Relatório'!$B479,'Faturamento NNE'!$AA$2:$AA$707,'Infos Relatório'!BK$1,'Faturamento NNE'!$U$2:$U$707,"Sim")+SUMIFS('Faturamento NNE'!$Q$2:$Q$707,'Faturamento NNE'!$E$2:$E$707,'Infos Relatório'!$B$406,'Faturamento NNE'!$F$2:$F$707,'Infos Relatório'!$B479,'Faturamento NNE'!$AA$2:$AA$707,'Infos Relatório'!BK$1,'Faturamento NNE'!$U$2:$U$707,"Sim")</f>
        <v>0</v>
      </c>
      <c r="BO479" s="227" t="e">
        <f t="shared" si="166"/>
        <v>#DIV/0!</v>
      </c>
      <c r="BP479" s="545">
        <f>SUMIFS('Faturamento NNE'!$I$2:$I$707,'Faturamento NNE'!$E$2:$E$707,'Infos Relatório'!$B$406,'Faturamento NNE'!$F$2:$F$707,'Infos Relatório'!$B479,'Faturamento NNE'!$AA$2:$AA$707,'Infos Relatório'!BK$1)</f>
        <v>0</v>
      </c>
      <c r="BQ479" s="541">
        <f>COUNTIFS('Faturamento NNE'!$E$2:$E$707,'Infos Relatório'!$B$406,'Faturamento NNE'!$F$2:$F$707,'Infos Relatório'!$B479,'Faturamento NNE'!$AA$2:$AA$707,'Infos Relatório'!BQ$1)</f>
        <v>0</v>
      </c>
      <c r="BR479" s="542">
        <f>SUMIFS('Faturamento NNE'!$H$2:$H$707,'Faturamento NNE'!$E$2:$E$707,'Infos Relatório'!$B$406,'Faturamento NNE'!$F$2:$F$707,'Infos Relatório'!$B479,'Faturamento NNE'!$AA$2:$AA$707,'Infos Relatório'!BQ$1)</f>
        <v>0</v>
      </c>
      <c r="BS479" s="542">
        <f>SUMIFS('Faturamento NNE'!$K$2:$K$707,'Faturamento NNE'!$E$2:$E$707,'Infos Relatório'!$B$406,'Faturamento NNE'!$F$2:$F$707,'Infos Relatório'!$B479,'Faturamento NNE'!$AA$2:$AA$707,'Infos Relatório'!BQ$1)</f>
        <v>0</v>
      </c>
      <c r="BT479" s="546">
        <f>SUMIFS('Faturamento NNE'!$P$2:$P$707,'Faturamento NNE'!$E$2:$E$707,'Infos Relatório'!$B$406,'Faturamento NNE'!$F$2:$F$707,'Infos Relatório'!$B479,'Faturamento NNE'!$AA$2:$AA$707,'Infos Relatório'!BQ$1,'Faturamento NNE'!$U$2:$U$707,"Sim")+SUMIFS('Faturamento NNE'!$Q$2:$Q$707,'Faturamento NNE'!$E$2:$E$707,'Infos Relatório'!$B$406,'Faturamento NNE'!$F$2:$F$707,'Infos Relatório'!$B479,'Faturamento NNE'!$AA$2:$AA$707,'Infos Relatório'!BQ$1,'Faturamento NNE'!$U$2:$U$707,"Sim")</f>
        <v>0</v>
      </c>
      <c r="BU479" s="227" t="e">
        <f t="shared" si="167"/>
        <v>#DIV/0!</v>
      </c>
      <c r="BV479" s="545">
        <f>SUMIFS('Faturamento NNE'!$I$2:$I$707,'Faturamento NNE'!$E$2:$E$707,'Infos Relatório'!$B$406,'Faturamento NNE'!$F$2:$F$707,'Infos Relatório'!$B479,'Faturamento NNE'!$AA$2:$AA$707,'Infos Relatório'!BQ$1)</f>
        <v>0</v>
      </c>
    </row>
    <row r="480" spans="2:74">
      <c r="B480" s="217" t="s">
        <v>203</v>
      </c>
      <c r="C480" s="541">
        <f>COUNTIFS('Faturamento NNE'!$E$2:$E$707,'Infos Relatório'!$B$406,'Faturamento NNE'!$F$2:$F$707,'Infos Relatório'!$B480,'Faturamento NNE'!$AA$2:$AA$707,'Infos Relatório'!C$1)</f>
        <v>0</v>
      </c>
      <c r="D480" s="542">
        <f>SUMIFS('Faturamento NNE'!$H$2:$H$707,'Faturamento NNE'!$E$2:$E$707,'Infos Relatório'!$B$406,'Faturamento NNE'!$F$2:$F$707,'Infos Relatório'!$B480,'Faturamento NNE'!$AA$2:$AA$707,'Infos Relatório'!C$1)</f>
        <v>0</v>
      </c>
      <c r="E480" s="543">
        <f>SUMIFS('Faturamento NNE'!$K$2:$K$707,'Faturamento NNE'!$E$2:$E$707,'Infos Relatório'!$B$406,'Faturamento NNE'!$F$2:$F$707,'Infos Relatório'!$B480,'Faturamento NNE'!$AA$2:$AA$707,'Infos Relatório'!C$1)</f>
        <v>0</v>
      </c>
      <c r="F480" s="544">
        <f>SUMIFS('Faturamento NNE'!$P$2:$P$707,'Faturamento NNE'!$E$2:$E$707,'Infos Relatório'!$B$406,'Faturamento NNE'!$F$2:$F$707,'Infos Relatório'!$B480,'Faturamento NNE'!$AA$2:$AA$707,'Infos Relatório'!C$1,'Faturamento NNE'!$U$2:$U$707,"Sim")+SUMIFS('Faturamento NNE'!$Q$2:$Q$707,'Faturamento NNE'!$E$2:$E$707,'Infos Relatório'!$B$406,'Faturamento NNE'!$F$2:$F$707,'Infos Relatório'!$B480,'Faturamento NNE'!$AA$2:$AA$707,'Infos Relatório'!C$1,'Faturamento NNE'!$U$2:$U$707,"Sim")</f>
        <v>0</v>
      </c>
      <c r="G480" s="283" t="e">
        <f t="shared" si="156"/>
        <v>#DIV/0!</v>
      </c>
      <c r="H480" s="545">
        <f>SUMIFS('Faturamento NNE'!$I$2:$I$707,'Faturamento NNE'!$E$2:$E$707,'Infos Relatório'!$B$406,'Faturamento NNE'!$F$2:$F$707,'Infos Relatório'!$B480,'Faturamento NNE'!$AA$2:$AA$707,'Infos Relatório'!C$1)</f>
        <v>0</v>
      </c>
      <c r="I480" s="541">
        <f>COUNTIFS('Faturamento NNE'!$E$2:$E$707,'Infos Relatório'!$B$406,'Faturamento NNE'!$F$2:$F$707,'Infos Relatório'!$B480,'Faturamento NNE'!$AA$2:$AA$707,'Infos Relatório'!I$1)</f>
        <v>0</v>
      </c>
      <c r="J480" s="542">
        <f>SUMIFS('Faturamento NNE'!$H$2:$H$707,'Faturamento NNE'!$E$2:$E$707,'Infos Relatório'!$B$406,'Faturamento NNE'!$F$2:$F$707,'Infos Relatório'!$B480,'Faturamento NNE'!$AA$2:$AA$707,'Infos Relatório'!I$1)</f>
        <v>0</v>
      </c>
      <c r="K480" s="543">
        <f>SUMIFS('Faturamento NNE'!$K$2:$K$707,'Faturamento NNE'!$E$2:$E$707,'Infos Relatório'!$B$406,'Faturamento NNE'!$F$2:$F$707,'Infos Relatório'!$B480,'Faturamento NNE'!$AA$2:$AA$707,'Infos Relatório'!I$1)</f>
        <v>0</v>
      </c>
      <c r="L480" s="544">
        <f>SUMIFS('Faturamento NNE'!$P$2:$P$707,'Faturamento NNE'!$E$2:$E$707,'Infos Relatório'!$B$406,'Faturamento NNE'!$F$2:$F$707,'Infos Relatório'!$B480,'Faturamento NNE'!$AA$2:$AA$707,'Infos Relatório'!I$1,'Faturamento NNE'!$U$2:$U$707,"Sim")+SUMIFS('Faturamento NNE'!$Q$2:$Q$707,'Faturamento NNE'!$E$2:$E$707,'Infos Relatório'!$B$406,'Faturamento NNE'!$F$2:$F$707,'Infos Relatório'!$B480,'Faturamento NNE'!$AA$2:$AA$707,'Infos Relatório'!I$1,'Faturamento NNE'!$U$2:$U$707,"Sim")</f>
        <v>0</v>
      </c>
      <c r="M480" s="283" t="e">
        <f t="shared" si="157"/>
        <v>#DIV/0!</v>
      </c>
      <c r="N480" s="545">
        <f>SUMIFS('Faturamento NNE'!$I$2:$I$707,'Faturamento NNE'!$E$2:$E$707,'Infos Relatório'!$B$406,'Faturamento NNE'!$F$2:$F$707,'Infos Relatório'!$B480,'Faturamento NNE'!$AA$2:$AA$707,'Infos Relatório'!I$1)</f>
        <v>0</v>
      </c>
      <c r="O480" s="541">
        <f>COUNTIFS('Faturamento NNE'!$E$2:$E$707,'Infos Relatório'!$B$406,'Faturamento NNE'!$F$2:$F$707,'Infos Relatório'!$B480,'Faturamento NNE'!$AA$2:$AA$707,'Infos Relatório'!O$1)</f>
        <v>0</v>
      </c>
      <c r="P480" s="542">
        <f>SUMIFS('Faturamento NNE'!$H$2:$H$707,'Faturamento NNE'!$E$2:$E$707,'Infos Relatório'!$B$406,'Faturamento NNE'!$F$2:$F$707,'Infos Relatório'!$B480,'Faturamento NNE'!$AA$2:$AA$707,'Infos Relatório'!O$1)</f>
        <v>0</v>
      </c>
      <c r="Q480" s="542">
        <f>SUMIFS('Faturamento NNE'!$K$2:$K$707,'Faturamento NNE'!$E$2:$E$707,'Infos Relatório'!$B$406,'Faturamento NNE'!$F$2:$F$707,'Infos Relatório'!$B480,'Faturamento NNE'!$AA$2:$AA$707,'Infos Relatório'!O$1)</f>
        <v>0</v>
      </c>
      <c r="R480" s="546">
        <f>SUMIFS('Faturamento NNE'!$P$2:$P$707,'Faturamento NNE'!$E$2:$E$707,'Infos Relatório'!$B$406,'Faturamento NNE'!$F$2:$F$707,'Infos Relatório'!$B480,'Faturamento NNE'!$AA$2:$AA$707,'Infos Relatório'!O$1,'Faturamento NNE'!$U$2:$U$707,"Sim")+SUMIFS('Faturamento NNE'!$Q$2:$Q$707,'Faturamento NNE'!$E$2:$E$707,'Infos Relatório'!$B$406,'Faturamento NNE'!$F$2:$F$707,'Infos Relatório'!$B480,'Faturamento NNE'!$AA$2:$AA$707,'Infos Relatório'!O$1,'Faturamento NNE'!$U$2:$U$707,"Sim")</f>
        <v>0</v>
      </c>
      <c r="S480" s="227" t="e">
        <f t="shared" si="158"/>
        <v>#DIV/0!</v>
      </c>
      <c r="T480" s="545">
        <f>SUMIFS('Faturamento NNE'!$I$2:$I$707,'Faturamento NNE'!$E$2:$E$707,'Infos Relatório'!$B$406,'Faturamento NNE'!$F$2:$F$707,'Infos Relatório'!$B480,'Faturamento NNE'!$AA$2:$AA$707,'Infos Relatório'!O$1)</f>
        <v>0</v>
      </c>
      <c r="U480" s="541">
        <f>COUNTIFS('Faturamento NNE'!$E$2:$E$707,'Infos Relatório'!$B$406,'Faturamento NNE'!$F$2:$F$707,'Infos Relatório'!$B480,'Faturamento NNE'!$AA$2:$AA$707,'Infos Relatório'!U$1)</f>
        <v>0</v>
      </c>
      <c r="V480" s="542">
        <f>SUMIFS('Faturamento NNE'!$H$2:$H$707,'Faturamento NNE'!$E$2:$E$707,'Infos Relatório'!$B$406,'Faturamento NNE'!$F$2:$F$707,'Infos Relatório'!$B480,'Faturamento NNE'!$AA$2:$AA$707,'Infos Relatório'!U$1)</f>
        <v>0</v>
      </c>
      <c r="W480" s="542">
        <f>SUMIFS('Faturamento NNE'!$K$2:$K$707,'Faturamento NNE'!$E$2:$E$707,'Infos Relatório'!$B$406,'Faturamento NNE'!$F$2:$F$707,'Infos Relatório'!$B480,'Faturamento NNE'!$AA$2:$AA$707,'Infos Relatório'!U$1)</f>
        <v>0</v>
      </c>
      <c r="X480" s="546">
        <f>SUMIFS('Faturamento NNE'!$P$2:$P$707,'Faturamento NNE'!$E$2:$E$707,'Infos Relatório'!$B$406,'Faturamento NNE'!$F$2:$F$707,'Infos Relatório'!$B480,'Faturamento NNE'!$AA$2:$AA$707,'Infos Relatório'!U$1,'Faturamento NNE'!$U$2:$U$707,"Sim")+SUMIFS('Faturamento NNE'!$Q$2:$Q$707,'Faturamento NNE'!$E$2:$E$707,'Infos Relatório'!$B$406,'Faturamento NNE'!$F$2:$F$707,'Infos Relatório'!$B480,'Faturamento NNE'!$AA$2:$AA$707,'Infos Relatório'!U$1,'Faturamento NNE'!$U$2:$U$707,"Sim")</f>
        <v>0</v>
      </c>
      <c r="Y480" s="227" t="e">
        <f t="shared" si="159"/>
        <v>#DIV/0!</v>
      </c>
      <c r="Z480" s="545">
        <f>SUMIFS('Faturamento NNE'!$I$2:$I$707,'Faturamento NNE'!$E$2:$E$707,'Infos Relatório'!$B$406,'Faturamento NNE'!$F$2:$F$707,'Infos Relatório'!$B480,'Faturamento NNE'!$AA$2:$AA$707,'Infos Relatório'!U$1)</f>
        <v>0</v>
      </c>
      <c r="AA480" s="541">
        <f>COUNTIFS('Faturamento NNE'!$E$2:$E$707,'Infos Relatório'!$B$406,'Faturamento NNE'!$F$2:$F$707,'Infos Relatório'!$B480,'Faturamento NNE'!$AA$2:$AA$707,'Infos Relatório'!AA$1)</f>
        <v>0</v>
      </c>
      <c r="AB480" s="542">
        <f>SUMIFS('Faturamento NNE'!$H$2:$H$707,'Faturamento NNE'!$E$2:$E$707,'Infos Relatório'!$B$406,'Faturamento NNE'!$F$2:$F$707,'Infos Relatório'!$B480,'Faturamento NNE'!$AA$2:$AA$707,'Infos Relatório'!AA$1)</f>
        <v>0</v>
      </c>
      <c r="AC480" s="542">
        <f>SUMIFS('Faturamento NNE'!$K$2:$K$707,'Faturamento NNE'!$E$2:$E$707,'Infos Relatório'!$B$406,'Faturamento NNE'!$F$2:$F$707,'Infos Relatório'!$B480,'Faturamento NNE'!$AA$2:$AA$707,'Infos Relatório'!AA$1)</f>
        <v>0</v>
      </c>
      <c r="AD480" s="546">
        <f>SUMIFS('Faturamento NNE'!$P$2:$P$707,'Faturamento NNE'!$E$2:$E$707,'Infos Relatório'!$B$406,'Faturamento NNE'!$F$2:$F$707,'Infos Relatório'!$B480,'Faturamento NNE'!$AA$2:$AA$707,'Infos Relatório'!AA$1,'Faturamento NNE'!$U$2:$U$707,"Sim")+SUMIFS('Faturamento NNE'!$Q$2:$Q$707,'Faturamento NNE'!$E$2:$E$707,'Infos Relatório'!$B$406,'Faturamento NNE'!$F$2:$F$707,'Infos Relatório'!$B480,'Faturamento NNE'!$AA$2:$AA$707,'Infos Relatório'!AA$1,'Faturamento NNE'!$U$2:$U$707,"Sim")</f>
        <v>0</v>
      </c>
      <c r="AE480" s="227" t="e">
        <f t="shared" si="160"/>
        <v>#DIV/0!</v>
      </c>
      <c r="AF480" s="545">
        <f>SUMIFS('Faturamento NNE'!$I$2:$I$707,'Faturamento NNE'!$E$2:$E$707,'Infos Relatório'!$B$406,'Faturamento NNE'!$F$2:$F$707,'Infos Relatório'!$B480,'Faturamento NNE'!$AA$2:$AA$707,'Infos Relatório'!AA$1)</f>
        <v>0</v>
      </c>
      <c r="AG480" s="541">
        <f>COUNTIFS('Faturamento NNE'!$E$2:$E$707,'Infos Relatório'!$B$406,'Faturamento NNE'!$F$2:$F$707,'Infos Relatório'!$B480,'Faturamento NNE'!$AA$2:$AA$707,'Infos Relatório'!AG$1)</f>
        <v>0</v>
      </c>
      <c r="AH480" s="542">
        <f>SUMIFS('Faturamento NNE'!$H$2:$H$707,'Faturamento NNE'!$E$2:$E$707,'Infos Relatório'!$B$406,'Faturamento NNE'!$F$2:$F$707,'Infos Relatório'!$B480,'Faturamento NNE'!$AA$2:$AA$707,'Infos Relatório'!AG$1)</f>
        <v>0</v>
      </c>
      <c r="AI480" s="542">
        <f>SUMIFS('Faturamento NNE'!$K$2:$K$707,'Faturamento NNE'!$E$2:$E$707,'Infos Relatório'!$B$406,'Faturamento NNE'!$F$2:$F$707,'Infos Relatório'!$B480,'Faturamento NNE'!$AA$2:$AA$707,'Infos Relatório'!AG$1)</f>
        <v>0</v>
      </c>
      <c r="AJ480" s="546">
        <f>SUMIFS('Faturamento NNE'!$P$2:$P$707,'Faturamento NNE'!$E$2:$E$707,'Infos Relatório'!$B$406,'Faturamento NNE'!$F$2:$F$707,'Infos Relatório'!$B480,'Faturamento NNE'!$AA$2:$AA$707,'Infos Relatório'!AG$1,'Faturamento NNE'!$U$2:$U$707,"Sim")+SUMIFS('Faturamento NNE'!$Q$2:$Q$707,'Faturamento NNE'!$E$2:$E$707,'Infos Relatório'!$B$406,'Faturamento NNE'!$F$2:$F$707,'Infos Relatório'!$B480,'Faturamento NNE'!$AA$2:$AA$707,'Infos Relatório'!AG$1,'Faturamento NNE'!$U$2:$U$707,"Sim")</f>
        <v>0</v>
      </c>
      <c r="AK480" s="227" t="e">
        <f t="shared" si="161"/>
        <v>#DIV/0!</v>
      </c>
      <c r="AL480" s="545">
        <f>SUMIFS('Faturamento NNE'!$I$2:$I$707,'Faturamento NNE'!$E$2:$E$707,'Infos Relatório'!$B$406,'Faturamento NNE'!$F$2:$F$707,'Infos Relatório'!$B480,'Faturamento NNE'!$AA$2:$AA$707,'Infos Relatório'!AG$1)</f>
        <v>0</v>
      </c>
      <c r="AM480" s="541">
        <f>COUNTIFS('Faturamento NNE'!$E$2:$E$707,'Infos Relatório'!$B$406,'Faturamento NNE'!$F$2:$F$707,'Infos Relatório'!$B480,'Faturamento NNE'!$AA$2:$AA$707,'Infos Relatório'!AM$1)</f>
        <v>0</v>
      </c>
      <c r="AN480" s="542">
        <f>SUMIFS('Faturamento NNE'!$H$2:$H$707,'Faturamento NNE'!$E$2:$E$707,'Infos Relatório'!$B$406,'Faturamento NNE'!$F$2:$F$707,'Infos Relatório'!$B480,'Faturamento NNE'!$AA$2:$AA$707,'Infos Relatório'!AM$1)</f>
        <v>0</v>
      </c>
      <c r="AO480" s="542">
        <f>SUMIFS('Faturamento NNE'!$K$2:$K$707,'Faturamento NNE'!$E$2:$E$707,'Infos Relatório'!$B$406,'Faturamento NNE'!$F$2:$F$707,'Infos Relatório'!$B480,'Faturamento NNE'!$AA$2:$AA$707,'Infos Relatório'!AM$1)</f>
        <v>0</v>
      </c>
      <c r="AP480" s="546">
        <f>SUMIFS('Faturamento NNE'!$P$2:$P$707,'Faturamento NNE'!$E$2:$E$707,'Infos Relatório'!$B$406,'Faturamento NNE'!$F$2:$F$707,'Infos Relatório'!$B480,'Faturamento NNE'!$AA$2:$AA$707,'Infos Relatório'!AM$1,'Faturamento NNE'!$U$2:$U$707,"Sim")+SUMIFS('Faturamento NNE'!$Q$2:$Q$707,'Faturamento NNE'!$E$2:$E$707,'Infos Relatório'!$B$406,'Faturamento NNE'!$F$2:$F$707,'Infos Relatório'!$B480,'Faturamento NNE'!$AA$2:$AA$707,'Infos Relatório'!AM$1,'Faturamento NNE'!$U$2:$U$707,"Sim")</f>
        <v>0</v>
      </c>
      <c r="AQ480" s="227" t="e">
        <f t="shared" si="162"/>
        <v>#DIV/0!</v>
      </c>
      <c r="AR480" s="545">
        <f>SUMIFS('Faturamento NNE'!$I$2:$I$707,'Faturamento NNE'!$E$2:$E$707,'Infos Relatório'!$B$406,'Faturamento NNE'!$F$2:$F$707,'Infos Relatório'!$B480,'Faturamento NNE'!$AA$2:$AA$707,'Infos Relatório'!AM$1)</f>
        <v>0</v>
      </c>
      <c r="AS480" s="541">
        <f>COUNTIFS('Faturamento NNE'!$E$2:$E$707,'Infos Relatório'!$B$406,'Faturamento NNE'!$F$2:$F$707,'Infos Relatório'!$B480,'Faturamento NNE'!$AA$2:$AA$707,'Infos Relatório'!AS$1)</f>
        <v>0</v>
      </c>
      <c r="AT480" s="542">
        <f>SUMIFS('Faturamento NNE'!$H$2:$H$707,'Faturamento NNE'!$E$2:$E$707,'Infos Relatório'!$B$406,'Faturamento NNE'!$F$2:$F$707,'Infos Relatório'!$B480,'Faturamento NNE'!$AA$2:$AA$707,'Infos Relatório'!AS$1)</f>
        <v>0</v>
      </c>
      <c r="AU480" s="542">
        <f>SUMIFS('Faturamento NNE'!$K$2:$K$707,'Faturamento NNE'!$E$2:$E$707,'Infos Relatório'!$B$406,'Faturamento NNE'!$F$2:$F$707,'Infos Relatório'!$B480,'Faturamento NNE'!$AA$2:$AA$707,'Infos Relatório'!AS$1)</f>
        <v>0</v>
      </c>
      <c r="AV480" s="546">
        <f>SUMIFS('Faturamento NNE'!$P$2:$P$707,'Faturamento NNE'!$E$2:$E$707,'Infos Relatório'!$B$406,'Faturamento NNE'!$F$2:$F$707,'Infos Relatório'!$B480,'Faturamento NNE'!$AA$2:$AA$707,'Infos Relatório'!AS$1,'Faturamento NNE'!$U$2:$U$707,"Sim")+SUMIFS('Faturamento NNE'!$Q$2:$Q$707,'Faturamento NNE'!$E$2:$E$707,'Infos Relatório'!$B$406,'Faturamento NNE'!$F$2:$F$707,'Infos Relatório'!$B480,'Faturamento NNE'!$AA$2:$AA$707,'Infos Relatório'!AS$1,'Faturamento NNE'!$U$2:$U$707,"Sim")</f>
        <v>0</v>
      </c>
      <c r="AW480" s="227" t="e">
        <f t="shared" si="163"/>
        <v>#DIV/0!</v>
      </c>
      <c r="AX480" s="545">
        <f>SUMIFS('Faturamento NNE'!$I$2:$I$707,'Faturamento NNE'!$E$2:$E$707,'Infos Relatório'!$B$406,'Faturamento NNE'!$F$2:$F$707,'Infos Relatório'!$B480,'Faturamento NNE'!$AA$2:$AA$707,'Infos Relatório'!AS$1)</f>
        <v>0</v>
      </c>
      <c r="AY480" s="541">
        <f>COUNTIFS('Faturamento NNE'!$E$2:$E$707,'Infos Relatório'!$B$406,'Faturamento NNE'!$F$2:$F$707,'Infos Relatório'!$B480,'Faturamento NNE'!$AA$2:$AA$707,'Infos Relatório'!AY$1)</f>
        <v>0</v>
      </c>
      <c r="AZ480" s="542">
        <f>SUMIFS('Faturamento NNE'!$H$2:$H$707,'Faturamento NNE'!$E$2:$E$707,'Infos Relatório'!$B$406,'Faturamento NNE'!$F$2:$F$707,'Infos Relatório'!$B480,'Faturamento NNE'!$AA$2:$AA$707,'Infos Relatório'!AY$1)</f>
        <v>0</v>
      </c>
      <c r="BA480" s="542">
        <f>SUMIFS('Faturamento NNE'!$K$2:$K$707,'Faturamento NNE'!$E$2:$E$707,'Infos Relatório'!$B$406,'Faturamento NNE'!$F$2:$F$707,'Infos Relatório'!$B480,'Faturamento NNE'!$AA$2:$AA$707,'Infos Relatório'!AY$1)</f>
        <v>0</v>
      </c>
      <c r="BB480" s="546">
        <f>SUMIFS('Faturamento NNE'!$P$2:$P$707,'Faturamento NNE'!$E$2:$E$707,'Infos Relatório'!$B$406,'Faturamento NNE'!$F$2:$F$707,'Infos Relatório'!$B480,'Faturamento NNE'!$AA$2:$AA$707,'Infos Relatório'!AY$1,'Faturamento NNE'!$U$2:$U$707,"Sim")+SUMIFS('Faturamento NNE'!$Q$2:$Q$707,'Faturamento NNE'!$E$2:$E$707,'Infos Relatório'!$B$406,'Faturamento NNE'!$F$2:$F$707,'Infos Relatório'!$B480,'Faturamento NNE'!$AA$2:$AA$707,'Infos Relatório'!AY$1,'Faturamento NNE'!$U$2:$U$707,"Sim")</f>
        <v>0</v>
      </c>
      <c r="BC480" s="227" t="e">
        <f t="shared" si="164"/>
        <v>#DIV/0!</v>
      </c>
      <c r="BD480" s="545">
        <f>SUMIFS('Faturamento NNE'!$I$2:$I$707,'Faturamento NNE'!$E$2:$E$707,'Infos Relatório'!$B$406,'Faturamento NNE'!$F$2:$F$707,'Infos Relatório'!$B480,'Faturamento NNE'!$AA$2:$AA$707,'Infos Relatório'!AY$1)</f>
        <v>0</v>
      </c>
      <c r="BE480" s="541">
        <f>COUNTIFS('Faturamento NNE'!$E$2:$E$707,'Infos Relatório'!$B$406,'Faturamento NNE'!$F$2:$F$707,'Infos Relatório'!$B480,'Faturamento NNE'!$AA$2:$AA$707,'Infos Relatório'!BE$1)</f>
        <v>0</v>
      </c>
      <c r="BF480" s="542">
        <f>SUMIFS('Faturamento NNE'!$H$2:$H$707,'Faturamento NNE'!$E$2:$E$707,'Infos Relatório'!$B$406,'Faturamento NNE'!$F$2:$F$707,'Infos Relatório'!$B480,'Faturamento NNE'!$AA$2:$AA$707,'Infos Relatório'!BE$1)</f>
        <v>0</v>
      </c>
      <c r="BG480" s="542">
        <f>SUMIFS('Faturamento NNE'!$K$2:$K$707,'Faturamento NNE'!$E$2:$E$707,'Infos Relatório'!$B$406,'Faturamento NNE'!$F$2:$F$707,'Infos Relatório'!$B480,'Faturamento NNE'!$AA$2:$AA$707,'Infos Relatório'!BE$1)</f>
        <v>0</v>
      </c>
      <c r="BH480" s="546">
        <f>SUMIFS('Faturamento NNE'!$P$2:$P$707,'Faturamento NNE'!$E$2:$E$707,'Infos Relatório'!$B$406,'Faturamento NNE'!$F$2:$F$707,'Infos Relatório'!$B480,'Faturamento NNE'!$AA$2:$AA$707,'Infos Relatório'!BE$1,'Faturamento NNE'!$U$2:$U$707,"Sim")+SUMIFS('Faturamento NNE'!$Q$2:$Q$707,'Faturamento NNE'!$E$2:$E$707,'Infos Relatório'!$B$406,'Faturamento NNE'!$F$2:$F$707,'Infos Relatório'!$B480,'Faturamento NNE'!$AA$2:$AA$707,'Infos Relatório'!BE$1,'Faturamento NNE'!$U$2:$U$707,"Sim")</f>
        <v>0</v>
      </c>
      <c r="BI480" s="227" t="e">
        <f t="shared" si="165"/>
        <v>#DIV/0!</v>
      </c>
      <c r="BJ480" s="545">
        <f>SUMIFS('Faturamento NNE'!$I$2:$I$707,'Faturamento NNE'!$E$2:$E$707,'Infos Relatório'!$B$406,'Faturamento NNE'!$F$2:$F$707,'Infos Relatório'!$B480,'Faturamento NNE'!$AA$2:$AA$707,'Infos Relatório'!BE$1)</f>
        <v>0</v>
      </c>
      <c r="BK480" s="541">
        <f>COUNTIFS('Faturamento NNE'!$E$2:$E$707,'Infos Relatório'!$B$406,'Faturamento NNE'!$F$2:$F$707,'Infos Relatório'!$B480,'Faturamento NNE'!$AA$2:$AA$707,'Infos Relatório'!BK$1)</f>
        <v>0</v>
      </c>
      <c r="BL480" s="542">
        <f>SUMIFS('Faturamento NNE'!$H$2:$H$707,'Faturamento NNE'!$E$2:$E$707,'Infos Relatório'!$B$406,'Faturamento NNE'!$F$2:$F$707,'Infos Relatório'!$B480,'Faturamento NNE'!$AA$2:$AA$707,'Infos Relatório'!BK$1)</f>
        <v>0</v>
      </c>
      <c r="BM480" s="542">
        <f>SUMIFS('Faturamento NNE'!$K$2:$K$707,'Faturamento NNE'!$E$2:$E$707,'Infos Relatório'!$B$406,'Faturamento NNE'!$F$2:$F$707,'Infos Relatório'!$B480,'Faturamento NNE'!$AA$2:$AA$707,'Infos Relatório'!BK$1)</f>
        <v>0</v>
      </c>
      <c r="BN480" s="546">
        <f>SUMIFS('Faturamento NNE'!$P$2:$P$707,'Faturamento NNE'!$E$2:$E$707,'Infos Relatório'!$B$406,'Faturamento NNE'!$F$2:$F$707,'Infos Relatório'!$B480,'Faturamento NNE'!$AA$2:$AA$707,'Infos Relatório'!BK$1,'Faturamento NNE'!$U$2:$U$707,"Sim")+SUMIFS('Faturamento NNE'!$Q$2:$Q$707,'Faturamento NNE'!$E$2:$E$707,'Infos Relatório'!$B$406,'Faturamento NNE'!$F$2:$F$707,'Infos Relatório'!$B480,'Faturamento NNE'!$AA$2:$AA$707,'Infos Relatório'!BK$1,'Faturamento NNE'!$U$2:$U$707,"Sim")</f>
        <v>0</v>
      </c>
      <c r="BO480" s="227" t="e">
        <f t="shared" si="166"/>
        <v>#DIV/0!</v>
      </c>
      <c r="BP480" s="545">
        <f>SUMIFS('Faturamento NNE'!$I$2:$I$707,'Faturamento NNE'!$E$2:$E$707,'Infos Relatório'!$B$406,'Faturamento NNE'!$F$2:$F$707,'Infos Relatório'!$B480,'Faturamento NNE'!$AA$2:$AA$707,'Infos Relatório'!BK$1)</f>
        <v>0</v>
      </c>
      <c r="BQ480" s="541">
        <f>COUNTIFS('Faturamento NNE'!$E$2:$E$707,'Infos Relatório'!$B$406,'Faturamento NNE'!$F$2:$F$707,'Infos Relatório'!$B480,'Faturamento NNE'!$AA$2:$AA$707,'Infos Relatório'!BQ$1)</f>
        <v>0</v>
      </c>
      <c r="BR480" s="542">
        <f>SUMIFS('Faturamento NNE'!$H$2:$H$707,'Faturamento NNE'!$E$2:$E$707,'Infos Relatório'!$B$406,'Faturamento NNE'!$F$2:$F$707,'Infos Relatório'!$B480,'Faturamento NNE'!$AA$2:$AA$707,'Infos Relatório'!BQ$1)</f>
        <v>0</v>
      </c>
      <c r="BS480" s="542">
        <f>SUMIFS('Faturamento NNE'!$K$2:$K$707,'Faturamento NNE'!$E$2:$E$707,'Infos Relatório'!$B$406,'Faturamento NNE'!$F$2:$F$707,'Infos Relatório'!$B480,'Faturamento NNE'!$AA$2:$AA$707,'Infos Relatório'!BQ$1)</f>
        <v>0</v>
      </c>
      <c r="BT480" s="546">
        <f>SUMIFS('Faturamento NNE'!$P$2:$P$707,'Faturamento NNE'!$E$2:$E$707,'Infos Relatório'!$B$406,'Faturamento NNE'!$F$2:$F$707,'Infos Relatório'!$B480,'Faturamento NNE'!$AA$2:$AA$707,'Infos Relatório'!BQ$1,'Faturamento NNE'!$U$2:$U$707,"Sim")+SUMIFS('Faturamento NNE'!$Q$2:$Q$707,'Faturamento NNE'!$E$2:$E$707,'Infos Relatório'!$B$406,'Faturamento NNE'!$F$2:$F$707,'Infos Relatório'!$B480,'Faturamento NNE'!$AA$2:$AA$707,'Infos Relatório'!BQ$1,'Faturamento NNE'!$U$2:$U$707,"Sim")</f>
        <v>0</v>
      </c>
      <c r="BU480" s="227" t="e">
        <f t="shared" si="167"/>
        <v>#DIV/0!</v>
      </c>
      <c r="BV480" s="545">
        <f>SUMIFS('Faturamento NNE'!$I$2:$I$707,'Faturamento NNE'!$E$2:$E$707,'Infos Relatório'!$B$406,'Faturamento NNE'!$F$2:$F$707,'Infos Relatório'!$B480,'Faturamento NNE'!$AA$2:$AA$707,'Infos Relatório'!BQ$1)</f>
        <v>0</v>
      </c>
    </row>
    <row r="481" spans="2:74">
      <c r="B481" s="217" t="s">
        <v>204</v>
      </c>
      <c r="C481" s="541">
        <f>COUNTIFS('Faturamento NNE'!$E$2:$E$707,'Infos Relatório'!$B$406,'Faturamento NNE'!$F$2:$F$707,'Infos Relatório'!$B481,'Faturamento NNE'!$AA$2:$AA$707,'Infos Relatório'!C$1)</f>
        <v>0</v>
      </c>
      <c r="D481" s="542">
        <f>SUMIFS('Faturamento NNE'!$H$2:$H$707,'Faturamento NNE'!$E$2:$E$707,'Infos Relatório'!$B$406,'Faturamento NNE'!$F$2:$F$707,'Infos Relatório'!$B481,'Faturamento NNE'!$AA$2:$AA$707,'Infos Relatório'!C$1)</f>
        <v>0</v>
      </c>
      <c r="E481" s="543">
        <f>SUMIFS('Faturamento NNE'!$K$2:$K$707,'Faturamento NNE'!$E$2:$E$707,'Infos Relatório'!$B$406,'Faturamento NNE'!$F$2:$F$707,'Infos Relatório'!$B481,'Faturamento NNE'!$AA$2:$AA$707,'Infos Relatório'!C$1)</f>
        <v>0</v>
      </c>
      <c r="F481" s="544">
        <f>SUMIFS('Faturamento NNE'!$P$2:$P$707,'Faturamento NNE'!$E$2:$E$707,'Infos Relatório'!$B$406,'Faturamento NNE'!$F$2:$F$707,'Infos Relatório'!$B481,'Faturamento NNE'!$AA$2:$AA$707,'Infos Relatório'!C$1,'Faturamento NNE'!$U$2:$U$707,"Sim")+SUMIFS('Faturamento NNE'!$Q$2:$Q$707,'Faturamento NNE'!$E$2:$E$707,'Infos Relatório'!$B$406,'Faturamento NNE'!$F$2:$F$707,'Infos Relatório'!$B481,'Faturamento NNE'!$AA$2:$AA$707,'Infos Relatório'!C$1,'Faturamento NNE'!$U$2:$U$707,"Sim")</f>
        <v>0</v>
      </c>
      <c r="G481" s="283" t="e">
        <f t="shared" si="156"/>
        <v>#DIV/0!</v>
      </c>
      <c r="H481" s="545">
        <f>SUMIFS('Faturamento NNE'!$I$2:$I$707,'Faturamento NNE'!$E$2:$E$707,'Infos Relatório'!$B$406,'Faturamento NNE'!$F$2:$F$707,'Infos Relatório'!$B481,'Faturamento NNE'!$AA$2:$AA$707,'Infos Relatório'!C$1)</f>
        <v>0</v>
      </c>
      <c r="I481" s="541">
        <f>COUNTIFS('Faturamento NNE'!$E$2:$E$707,'Infos Relatório'!$B$406,'Faturamento NNE'!$F$2:$F$707,'Infos Relatório'!$B481,'Faturamento NNE'!$AA$2:$AA$707,'Infos Relatório'!I$1)</f>
        <v>0</v>
      </c>
      <c r="J481" s="542">
        <f>SUMIFS('Faturamento NNE'!$H$2:$H$707,'Faturamento NNE'!$E$2:$E$707,'Infos Relatório'!$B$406,'Faturamento NNE'!$F$2:$F$707,'Infos Relatório'!$B481,'Faturamento NNE'!$AA$2:$AA$707,'Infos Relatório'!I$1)</f>
        <v>0</v>
      </c>
      <c r="K481" s="543">
        <f>SUMIFS('Faturamento NNE'!$K$2:$K$707,'Faturamento NNE'!$E$2:$E$707,'Infos Relatório'!$B$406,'Faturamento NNE'!$F$2:$F$707,'Infos Relatório'!$B481,'Faturamento NNE'!$AA$2:$AA$707,'Infos Relatório'!I$1)</f>
        <v>0</v>
      </c>
      <c r="L481" s="544">
        <f>SUMIFS('Faturamento NNE'!$P$2:$P$707,'Faturamento NNE'!$E$2:$E$707,'Infos Relatório'!$B$406,'Faturamento NNE'!$F$2:$F$707,'Infos Relatório'!$B481,'Faturamento NNE'!$AA$2:$AA$707,'Infos Relatório'!I$1,'Faturamento NNE'!$U$2:$U$707,"Sim")+SUMIFS('Faturamento NNE'!$Q$2:$Q$707,'Faturamento NNE'!$E$2:$E$707,'Infos Relatório'!$B$406,'Faturamento NNE'!$F$2:$F$707,'Infos Relatório'!$B481,'Faturamento NNE'!$AA$2:$AA$707,'Infos Relatório'!I$1,'Faturamento NNE'!$U$2:$U$707,"Sim")</f>
        <v>0</v>
      </c>
      <c r="M481" s="283" t="e">
        <f t="shared" si="157"/>
        <v>#DIV/0!</v>
      </c>
      <c r="N481" s="545">
        <f>SUMIFS('Faturamento NNE'!$I$2:$I$707,'Faturamento NNE'!$E$2:$E$707,'Infos Relatório'!$B$406,'Faturamento NNE'!$F$2:$F$707,'Infos Relatório'!$B481,'Faturamento NNE'!$AA$2:$AA$707,'Infos Relatório'!I$1)</f>
        <v>0</v>
      </c>
      <c r="O481" s="541">
        <f>COUNTIFS('Faturamento NNE'!$E$2:$E$707,'Infos Relatório'!$B$406,'Faturamento NNE'!$F$2:$F$707,'Infos Relatório'!$B481,'Faturamento NNE'!$AA$2:$AA$707,'Infos Relatório'!O$1)</f>
        <v>0</v>
      </c>
      <c r="P481" s="542">
        <f>SUMIFS('Faturamento NNE'!$H$2:$H$707,'Faturamento NNE'!$E$2:$E$707,'Infos Relatório'!$B$406,'Faturamento NNE'!$F$2:$F$707,'Infos Relatório'!$B481,'Faturamento NNE'!$AA$2:$AA$707,'Infos Relatório'!O$1)</f>
        <v>0</v>
      </c>
      <c r="Q481" s="542">
        <f>SUMIFS('Faturamento NNE'!$K$2:$K$707,'Faturamento NNE'!$E$2:$E$707,'Infos Relatório'!$B$406,'Faturamento NNE'!$F$2:$F$707,'Infos Relatório'!$B481,'Faturamento NNE'!$AA$2:$AA$707,'Infos Relatório'!O$1)</f>
        <v>0</v>
      </c>
      <c r="R481" s="546">
        <f>SUMIFS('Faturamento NNE'!$P$2:$P$707,'Faturamento NNE'!$E$2:$E$707,'Infos Relatório'!$B$406,'Faturamento NNE'!$F$2:$F$707,'Infos Relatório'!$B481,'Faturamento NNE'!$AA$2:$AA$707,'Infos Relatório'!O$1,'Faturamento NNE'!$U$2:$U$707,"Sim")+SUMIFS('Faturamento NNE'!$Q$2:$Q$707,'Faturamento NNE'!$E$2:$E$707,'Infos Relatório'!$B$406,'Faturamento NNE'!$F$2:$F$707,'Infos Relatório'!$B481,'Faturamento NNE'!$AA$2:$AA$707,'Infos Relatório'!O$1,'Faturamento NNE'!$U$2:$U$707,"Sim")</f>
        <v>0</v>
      </c>
      <c r="S481" s="227" t="e">
        <f t="shared" si="158"/>
        <v>#DIV/0!</v>
      </c>
      <c r="T481" s="545">
        <f>SUMIFS('Faturamento NNE'!$I$2:$I$707,'Faturamento NNE'!$E$2:$E$707,'Infos Relatório'!$B$406,'Faturamento NNE'!$F$2:$F$707,'Infos Relatório'!$B481,'Faturamento NNE'!$AA$2:$AA$707,'Infos Relatório'!O$1)</f>
        <v>0</v>
      </c>
      <c r="U481" s="541">
        <f>COUNTIFS('Faturamento NNE'!$E$2:$E$707,'Infos Relatório'!$B$406,'Faturamento NNE'!$F$2:$F$707,'Infos Relatório'!$B481,'Faturamento NNE'!$AA$2:$AA$707,'Infos Relatório'!U$1)</f>
        <v>0</v>
      </c>
      <c r="V481" s="542">
        <f>SUMIFS('Faturamento NNE'!$H$2:$H$707,'Faturamento NNE'!$E$2:$E$707,'Infos Relatório'!$B$406,'Faturamento NNE'!$F$2:$F$707,'Infos Relatório'!$B481,'Faturamento NNE'!$AA$2:$AA$707,'Infos Relatório'!U$1)</f>
        <v>0</v>
      </c>
      <c r="W481" s="542">
        <f>SUMIFS('Faturamento NNE'!$K$2:$K$707,'Faturamento NNE'!$E$2:$E$707,'Infos Relatório'!$B$406,'Faturamento NNE'!$F$2:$F$707,'Infos Relatório'!$B481,'Faturamento NNE'!$AA$2:$AA$707,'Infos Relatório'!U$1)</f>
        <v>0</v>
      </c>
      <c r="X481" s="546">
        <f>SUMIFS('Faturamento NNE'!$P$2:$P$707,'Faturamento NNE'!$E$2:$E$707,'Infos Relatório'!$B$406,'Faturamento NNE'!$F$2:$F$707,'Infos Relatório'!$B481,'Faturamento NNE'!$AA$2:$AA$707,'Infos Relatório'!U$1,'Faturamento NNE'!$U$2:$U$707,"Sim")+SUMIFS('Faturamento NNE'!$Q$2:$Q$707,'Faturamento NNE'!$E$2:$E$707,'Infos Relatório'!$B$406,'Faturamento NNE'!$F$2:$F$707,'Infos Relatório'!$B481,'Faturamento NNE'!$AA$2:$AA$707,'Infos Relatório'!U$1,'Faturamento NNE'!$U$2:$U$707,"Sim")</f>
        <v>0</v>
      </c>
      <c r="Y481" s="227" t="e">
        <f t="shared" si="159"/>
        <v>#DIV/0!</v>
      </c>
      <c r="Z481" s="545">
        <f>SUMIFS('Faturamento NNE'!$I$2:$I$707,'Faturamento NNE'!$E$2:$E$707,'Infos Relatório'!$B$406,'Faturamento NNE'!$F$2:$F$707,'Infos Relatório'!$B481,'Faturamento NNE'!$AA$2:$AA$707,'Infos Relatório'!U$1)</f>
        <v>0</v>
      </c>
      <c r="AA481" s="541">
        <f>COUNTIFS('Faturamento NNE'!$E$2:$E$707,'Infos Relatório'!$B$406,'Faturamento NNE'!$F$2:$F$707,'Infos Relatório'!$B481,'Faturamento NNE'!$AA$2:$AA$707,'Infos Relatório'!AA$1)</f>
        <v>0</v>
      </c>
      <c r="AB481" s="542">
        <f>SUMIFS('Faturamento NNE'!$H$2:$H$707,'Faturamento NNE'!$E$2:$E$707,'Infos Relatório'!$B$406,'Faturamento NNE'!$F$2:$F$707,'Infos Relatório'!$B481,'Faturamento NNE'!$AA$2:$AA$707,'Infos Relatório'!AA$1)</f>
        <v>0</v>
      </c>
      <c r="AC481" s="542">
        <f>SUMIFS('Faturamento NNE'!$K$2:$K$707,'Faturamento NNE'!$E$2:$E$707,'Infos Relatório'!$B$406,'Faturamento NNE'!$F$2:$F$707,'Infos Relatório'!$B481,'Faturamento NNE'!$AA$2:$AA$707,'Infos Relatório'!AA$1)</f>
        <v>0</v>
      </c>
      <c r="AD481" s="546">
        <f>SUMIFS('Faturamento NNE'!$P$2:$P$707,'Faturamento NNE'!$E$2:$E$707,'Infos Relatório'!$B$406,'Faturamento NNE'!$F$2:$F$707,'Infos Relatório'!$B481,'Faturamento NNE'!$AA$2:$AA$707,'Infos Relatório'!AA$1,'Faturamento NNE'!$U$2:$U$707,"Sim")+SUMIFS('Faturamento NNE'!$Q$2:$Q$707,'Faturamento NNE'!$E$2:$E$707,'Infos Relatório'!$B$406,'Faturamento NNE'!$F$2:$F$707,'Infos Relatório'!$B481,'Faturamento NNE'!$AA$2:$AA$707,'Infos Relatório'!AA$1,'Faturamento NNE'!$U$2:$U$707,"Sim")</f>
        <v>0</v>
      </c>
      <c r="AE481" s="227" t="e">
        <f t="shared" si="160"/>
        <v>#DIV/0!</v>
      </c>
      <c r="AF481" s="545">
        <f>SUMIFS('Faturamento NNE'!$I$2:$I$707,'Faturamento NNE'!$E$2:$E$707,'Infos Relatório'!$B$406,'Faturamento NNE'!$F$2:$F$707,'Infos Relatório'!$B481,'Faturamento NNE'!$AA$2:$AA$707,'Infos Relatório'!AA$1)</f>
        <v>0</v>
      </c>
      <c r="AG481" s="541">
        <f>COUNTIFS('Faturamento NNE'!$E$2:$E$707,'Infos Relatório'!$B$406,'Faturamento NNE'!$F$2:$F$707,'Infos Relatório'!$B481,'Faturamento NNE'!$AA$2:$AA$707,'Infos Relatório'!AG$1)</f>
        <v>0</v>
      </c>
      <c r="AH481" s="542">
        <f>SUMIFS('Faturamento NNE'!$H$2:$H$707,'Faturamento NNE'!$E$2:$E$707,'Infos Relatório'!$B$406,'Faturamento NNE'!$F$2:$F$707,'Infos Relatório'!$B481,'Faturamento NNE'!$AA$2:$AA$707,'Infos Relatório'!AG$1)</f>
        <v>0</v>
      </c>
      <c r="AI481" s="542">
        <f>SUMIFS('Faturamento NNE'!$K$2:$K$707,'Faturamento NNE'!$E$2:$E$707,'Infos Relatório'!$B$406,'Faturamento NNE'!$F$2:$F$707,'Infos Relatório'!$B481,'Faturamento NNE'!$AA$2:$AA$707,'Infos Relatório'!AG$1)</f>
        <v>0</v>
      </c>
      <c r="AJ481" s="546">
        <f>SUMIFS('Faturamento NNE'!$P$2:$P$707,'Faturamento NNE'!$E$2:$E$707,'Infos Relatório'!$B$406,'Faturamento NNE'!$F$2:$F$707,'Infos Relatório'!$B481,'Faturamento NNE'!$AA$2:$AA$707,'Infos Relatório'!AG$1,'Faturamento NNE'!$U$2:$U$707,"Sim")+SUMIFS('Faturamento NNE'!$Q$2:$Q$707,'Faturamento NNE'!$E$2:$E$707,'Infos Relatório'!$B$406,'Faturamento NNE'!$F$2:$F$707,'Infos Relatório'!$B481,'Faturamento NNE'!$AA$2:$AA$707,'Infos Relatório'!AG$1,'Faturamento NNE'!$U$2:$U$707,"Sim")</f>
        <v>0</v>
      </c>
      <c r="AK481" s="227" t="e">
        <f t="shared" si="161"/>
        <v>#DIV/0!</v>
      </c>
      <c r="AL481" s="545">
        <f>SUMIFS('Faturamento NNE'!$I$2:$I$707,'Faturamento NNE'!$E$2:$E$707,'Infos Relatório'!$B$406,'Faturamento NNE'!$F$2:$F$707,'Infos Relatório'!$B481,'Faturamento NNE'!$AA$2:$AA$707,'Infos Relatório'!AG$1)</f>
        <v>0</v>
      </c>
      <c r="AM481" s="541">
        <f>COUNTIFS('Faturamento NNE'!$E$2:$E$707,'Infos Relatório'!$B$406,'Faturamento NNE'!$F$2:$F$707,'Infos Relatório'!$B481,'Faturamento NNE'!$AA$2:$AA$707,'Infos Relatório'!AM$1)</f>
        <v>0</v>
      </c>
      <c r="AN481" s="542">
        <f>SUMIFS('Faturamento NNE'!$H$2:$H$707,'Faturamento NNE'!$E$2:$E$707,'Infos Relatório'!$B$406,'Faturamento NNE'!$F$2:$F$707,'Infos Relatório'!$B481,'Faturamento NNE'!$AA$2:$AA$707,'Infos Relatório'!AM$1)</f>
        <v>0</v>
      </c>
      <c r="AO481" s="542">
        <f>SUMIFS('Faturamento NNE'!$K$2:$K$707,'Faturamento NNE'!$E$2:$E$707,'Infos Relatório'!$B$406,'Faturamento NNE'!$F$2:$F$707,'Infos Relatório'!$B481,'Faturamento NNE'!$AA$2:$AA$707,'Infos Relatório'!AM$1)</f>
        <v>0</v>
      </c>
      <c r="AP481" s="546">
        <f>SUMIFS('Faturamento NNE'!$P$2:$P$707,'Faturamento NNE'!$E$2:$E$707,'Infos Relatório'!$B$406,'Faturamento NNE'!$F$2:$F$707,'Infos Relatório'!$B481,'Faturamento NNE'!$AA$2:$AA$707,'Infos Relatório'!AM$1,'Faturamento NNE'!$U$2:$U$707,"Sim")+SUMIFS('Faturamento NNE'!$Q$2:$Q$707,'Faturamento NNE'!$E$2:$E$707,'Infos Relatório'!$B$406,'Faturamento NNE'!$F$2:$F$707,'Infos Relatório'!$B481,'Faturamento NNE'!$AA$2:$AA$707,'Infos Relatório'!AM$1,'Faturamento NNE'!$U$2:$U$707,"Sim")</f>
        <v>0</v>
      </c>
      <c r="AQ481" s="227" t="e">
        <f t="shared" si="162"/>
        <v>#DIV/0!</v>
      </c>
      <c r="AR481" s="545">
        <f>SUMIFS('Faturamento NNE'!$I$2:$I$707,'Faturamento NNE'!$E$2:$E$707,'Infos Relatório'!$B$406,'Faturamento NNE'!$F$2:$F$707,'Infos Relatório'!$B481,'Faturamento NNE'!$AA$2:$AA$707,'Infos Relatório'!AM$1)</f>
        <v>0</v>
      </c>
      <c r="AS481" s="541">
        <f>COUNTIFS('Faturamento NNE'!$E$2:$E$707,'Infos Relatório'!$B$406,'Faturamento NNE'!$F$2:$F$707,'Infos Relatório'!$B481,'Faturamento NNE'!$AA$2:$AA$707,'Infos Relatório'!AS$1)</f>
        <v>0</v>
      </c>
      <c r="AT481" s="542">
        <f>SUMIFS('Faturamento NNE'!$H$2:$H$707,'Faturamento NNE'!$E$2:$E$707,'Infos Relatório'!$B$406,'Faturamento NNE'!$F$2:$F$707,'Infos Relatório'!$B481,'Faturamento NNE'!$AA$2:$AA$707,'Infos Relatório'!AS$1)</f>
        <v>0</v>
      </c>
      <c r="AU481" s="542">
        <f>SUMIFS('Faturamento NNE'!$K$2:$K$707,'Faturamento NNE'!$E$2:$E$707,'Infos Relatório'!$B$406,'Faturamento NNE'!$F$2:$F$707,'Infos Relatório'!$B481,'Faturamento NNE'!$AA$2:$AA$707,'Infos Relatório'!AS$1)</f>
        <v>0</v>
      </c>
      <c r="AV481" s="546">
        <f>SUMIFS('Faturamento NNE'!$P$2:$P$707,'Faturamento NNE'!$E$2:$E$707,'Infos Relatório'!$B$406,'Faturamento NNE'!$F$2:$F$707,'Infos Relatório'!$B481,'Faturamento NNE'!$AA$2:$AA$707,'Infos Relatório'!AS$1,'Faturamento NNE'!$U$2:$U$707,"Sim")+SUMIFS('Faturamento NNE'!$Q$2:$Q$707,'Faturamento NNE'!$E$2:$E$707,'Infos Relatório'!$B$406,'Faturamento NNE'!$F$2:$F$707,'Infos Relatório'!$B481,'Faturamento NNE'!$AA$2:$AA$707,'Infos Relatório'!AS$1,'Faturamento NNE'!$U$2:$U$707,"Sim")</f>
        <v>0</v>
      </c>
      <c r="AW481" s="227" t="e">
        <f t="shared" si="163"/>
        <v>#DIV/0!</v>
      </c>
      <c r="AX481" s="545">
        <f>SUMIFS('Faturamento NNE'!$I$2:$I$707,'Faturamento NNE'!$E$2:$E$707,'Infos Relatório'!$B$406,'Faturamento NNE'!$F$2:$F$707,'Infos Relatório'!$B481,'Faturamento NNE'!$AA$2:$AA$707,'Infos Relatório'!AS$1)</f>
        <v>0</v>
      </c>
      <c r="AY481" s="541">
        <f>COUNTIFS('Faturamento NNE'!$E$2:$E$707,'Infos Relatório'!$B$406,'Faturamento NNE'!$F$2:$F$707,'Infos Relatório'!$B481,'Faturamento NNE'!$AA$2:$AA$707,'Infos Relatório'!AY$1)</f>
        <v>0</v>
      </c>
      <c r="AZ481" s="542">
        <f>SUMIFS('Faturamento NNE'!$H$2:$H$707,'Faturamento NNE'!$E$2:$E$707,'Infos Relatório'!$B$406,'Faturamento NNE'!$F$2:$F$707,'Infos Relatório'!$B481,'Faturamento NNE'!$AA$2:$AA$707,'Infos Relatório'!AY$1)</f>
        <v>0</v>
      </c>
      <c r="BA481" s="542">
        <f>SUMIFS('Faturamento NNE'!$K$2:$K$707,'Faturamento NNE'!$E$2:$E$707,'Infos Relatório'!$B$406,'Faturamento NNE'!$F$2:$F$707,'Infos Relatório'!$B481,'Faturamento NNE'!$AA$2:$AA$707,'Infos Relatório'!AY$1)</f>
        <v>0</v>
      </c>
      <c r="BB481" s="546">
        <f>SUMIFS('Faturamento NNE'!$P$2:$P$707,'Faturamento NNE'!$E$2:$E$707,'Infos Relatório'!$B$406,'Faturamento NNE'!$F$2:$F$707,'Infos Relatório'!$B481,'Faturamento NNE'!$AA$2:$AA$707,'Infos Relatório'!AY$1,'Faturamento NNE'!$U$2:$U$707,"Sim")+SUMIFS('Faturamento NNE'!$Q$2:$Q$707,'Faturamento NNE'!$E$2:$E$707,'Infos Relatório'!$B$406,'Faturamento NNE'!$F$2:$F$707,'Infos Relatório'!$B481,'Faturamento NNE'!$AA$2:$AA$707,'Infos Relatório'!AY$1,'Faturamento NNE'!$U$2:$U$707,"Sim")</f>
        <v>0</v>
      </c>
      <c r="BC481" s="227" t="e">
        <f t="shared" si="164"/>
        <v>#DIV/0!</v>
      </c>
      <c r="BD481" s="545">
        <f>SUMIFS('Faturamento NNE'!$I$2:$I$707,'Faturamento NNE'!$E$2:$E$707,'Infos Relatório'!$B$406,'Faturamento NNE'!$F$2:$F$707,'Infos Relatório'!$B481,'Faturamento NNE'!$AA$2:$AA$707,'Infos Relatório'!AY$1)</f>
        <v>0</v>
      </c>
      <c r="BE481" s="541">
        <f>COUNTIFS('Faturamento NNE'!$E$2:$E$707,'Infos Relatório'!$B$406,'Faturamento NNE'!$F$2:$F$707,'Infos Relatório'!$B481,'Faturamento NNE'!$AA$2:$AA$707,'Infos Relatório'!BE$1)</f>
        <v>0</v>
      </c>
      <c r="BF481" s="542">
        <f>SUMIFS('Faturamento NNE'!$H$2:$H$707,'Faturamento NNE'!$E$2:$E$707,'Infos Relatório'!$B$406,'Faturamento NNE'!$F$2:$F$707,'Infos Relatório'!$B481,'Faturamento NNE'!$AA$2:$AA$707,'Infos Relatório'!BE$1)</f>
        <v>0</v>
      </c>
      <c r="BG481" s="542">
        <f>SUMIFS('Faturamento NNE'!$K$2:$K$707,'Faturamento NNE'!$E$2:$E$707,'Infos Relatório'!$B$406,'Faturamento NNE'!$F$2:$F$707,'Infos Relatório'!$B481,'Faturamento NNE'!$AA$2:$AA$707,'Infos Relatório'!BE$1)</f>
        <v>0</v>
      </c>
      <c r="BH481" s="546">
        <f>SUMIFS('Faturamento NNE'!$P$2:$P$707,'Faturamento NNE'!$E$2:$E$707,'Infos Relatório'!$B$406,'Faturamento NNE'!$F$2:$F$707,'Infos Relatório'!$B481,'Faturamento NNE'!$AA$2:$AA$707,'Infos Relatório'!BE$1,'Faturamento NNE'!$U$2:$U$707,"Sim")+SUMIFS('Faturamento NNE'!$Q$2:$Q$707,'Faturamento NNE'!$E$2:$E$707,'Infos Relatório'!$B$406,'Faturamento NNE'!$F$2:$F$707,'Infos Relatório'!$B481,'Faturamento NNE'!$AA$2:$AA$707,'Infos Relatório'!BE$1,'Faturamento NNE'!$U$2:$U$707,"Sim")</f>
        <v>0</v>
      </c>
      <c r="BI481" s="227" t="e">
        <f t="shared" si="165"/>
        <v>#DIV/0!</v>
      </c>
      <c r="BJ481" s="545">
        <f>SUMIFS('Faturamento NNE'!$I$2:$I$707,'Faturamento NNE'!$E$2:$E$707,'Infos Relatório'!$B$406,'Faturamento NNE'!$F$2:$F$707,'Infos Relatório'!$B481,'Faturamento NNE'!$AA$2:$AA$707,'Infos Relatório'!BE$1)</f>
        <v>0</v>
      </c>
      <c r="BK481" s="541">
        <f>COUNTIFS('Faturamento NNE'!$E$2:$E$707,'Infos Relatório'!$B$406,'Faturamento NNE'!$F$2:$F$707,'Infos Relatório'!$B481,'Faturamento NNE'!$AA$2:$AA$707,'Infos Relatório'!BK$1)</f>
        <v>0</v>
      </c>
      <c r="BL481" s="542">
        <f>SUMIFS('Faturamento NNE'!$H$2:$H$707,'Faturamento NNE'!$E$2:$E$707,'Infos Relatório'!$B$406,'Faturamento NNE'!$F$2:$F$707,'Infos Relatório'!$B481,'Faturamento NNE'!$AA$2:$AA$707,'Infos Relatório'!BK$1)</f>
        <v>0</v>
      </c>
      <c r="BM481" s="542">
        <f>SUMIFS('Faturamento NNE'!$K$2:$K$707,'Faturamento NNE'!$E$2:$E$707,'Infos Relatório'!$B$406,'Faturamento NNE'!$F$2:$F$707,'Infos Relatório'!$B481,'Faturamento NNE'!$AA$2:$AA$707,'Infos Relatório'!BK$1)</f>
        <v>0</v>
      </c>
      <c r="BN481" s="546">
        <f>SUMIFS('Faturamento NNE'!$P$2:$P$707,'Faturamento NNE'!$E$2:$E$707,'Infos Relatório'!$B$406,'Faturamento NNE'!$F$2:$F$707,'Infos Relatório'!$B481,'Faturamento NNE'!$AA$2:$AA$707,'Infos Relatório'!BK$1,'Faturamento NNE'!$U$2:$U$707,"Sim")+SUMIFS('Faturamento NNE'!$Q$2:$Q$707,'Faturamento NNE'!$E$2:$E$707,'Infos Relatório'!$B$406,'Faturamento NNE'!$F$2:$F$707,'Infos Relatório'!$B481,'Faturamento NNE'!$AA$2:$AA$707,'Infos Relatório'!BK$1,'Faturamento NNE'!$U$2:$U$707,"Sim")</f>
        <v>0</v>
      </c>
      <c r="BO481" s="227" t="e">
        <f t="shared" si="166"/>
        <v>#DIV/0!</v>
      </c>
      <c r="BP481" s="545">
        <f>SUMIFS('Faturamento NNE'!$I$2:$I$707,'Faturamento NNE'!$E$2:$E$707,'Infos Relatório'!$B$406,'Faturamento NNE'!$F$2:$F$707,'Infos Relatório'!$B481,'Faturamento NNE'!$AA$2:$AA$707,'Infos Relatório'!BK$1)</f>
        <v>0</v>
      </c>
      <c r="BQ481" s="541">
        <f>COUNTIFS('Faturamento NNE'!$E$2:$E$707,'Infos Relatório'!$B$406,'Faturamento NNE'!$F$2:$F$707,'Infos Relatório'!$B481,'Faturamento NNE'!$AA$2:$AA$707,'Infos Relatório'!BQ$1)</f>
        <v>0</v>
      </c>
      <c r="BR481" s="542">
        <f>SUMIFS('Faturamento NNE'!$H$2:$H$707,'Faturamento NNE'!$E$2:$E$707,'Infos Relatório'!$B$406,'Faturamento NNE'!$F$2:$F$707,'Infos Relatório'!$B481,'Faturamento NNE'!$AA$2:$AA$707,'Infos Relatório'!BQ$1)</f>
        <v>0</v>
      </c>
      <c r="BS481" s="542">
        <f>SUMIFS('Faturamento NNE'!$K$2:$K$707,'Faturamento NNE'!$E$2:$E$707,'Infos Relatório'!$B$406,'Faturamento NNE'!$F$2:$F$707,'Infos Relatório'!$B481,'Faturamento NNE'!$AA$2:$AA$707,'Infos Relatório'!BQ$1)</f>
        <v>0</v>
      </c>
      <c r="BT481" s="546">
        <f>SUMIFS('Faturamento NNE'!$P$2:$P$707,'Faturamento NNE'!$E$2:$E$707,'Infos Relatório'!$B$406,'Faturamento NNE'!$F$2:$F$707,'Infos Relatório'!$B481,'Faturamento NNE'!$AA$2:$AA$707,'Infos Relatório'!BQ$1,'Faturamento NNE'!$U$2:$U$707,"Sim")+SUMIFS('Faturamento NNE'!$Q$2:$Q$707,'Faturamento NNE'!$E$2:$E$707,'Infos Relatório'!$B$406,'Faturamento NNE'!$F$2:$F$707,'Infos Relatório'!$B481,'Faturamento NNE'!$AA$2:$AA$707,'Infos Relatório'!BQ$1,'Faturamento NNE'!$U$2:$U$707,"Sim")</f>
        <v>0</v>
      </c>
      <c r="BU481" s="227" t="e">
        <f t="shared" si="167"/>
        <v>#DIV/0!</v>
      </c>
      <c r="BV481" s="545">
        <f>SUMIFS('Faturamento NNE'!$I$2:$I$707,'Faturamento NNE'!$E$2:$E$707,'Infos Relatório'!$B$406,'Faturamento NNE'!$F$2:$F$707,'Infos Relatório'!$B481,'Faturamento NNE'!$AA$2:$AA$707,'Infos Relatório'!BQ$1)</f>
        <v>0</v>
      </c>
    </row>
    <row r="482" spans="2:74">
      <c r="B482" s="217" t="s">
        <v>205</v>
      </c>
      <c r="C482" s="541">
        <f>COUNTIFS('Faturamento NNE'!$E$2:$E$707,'Infos Relatório'!$B$406,'Faturamento NNE'!$F$2:$F$707,'Infos Relatório'!$B482,'Faturamento NNE'!$AA$2:$AA$707,'Infos Relatório'!C$1)</f>
        <v>0</v>
      </c>
      <c r="D482" s="542">
        <f>SUMIFS('Faturamento NNE'!$H$2:$H$707,'Faturamento NNE'!$E$2:$E$707,'Infos Relatório'!$B$406,'Faturamento NNE'!$F$2:$F$707,'Infos Relatório'!$B482,'Faturamento NNE'!$AA$2:$AA$707,'Infos Relatório'!C$1)</f>
        <v>0</v>
      </c>
      <c r="E482" s="543">
        <f>SUMIFS('Faturamento NNE'!$K$2:$K$707,'Faturamento NNE'!$E$2:$E$707,'Infos Relatório'!$B$406,'Faturamento NNE'!$F$2:$F$707,'Infos Relatório'!$B482,'Faturamento NNE'!$AA$2:$AA$707,'Infos Relatório'!C$1)</f>
        <v>0</v>
      </c>
      <c r="F482" s="544">
        <f>SUMIFS('Faturamento NNE'!$P$2:$P$707,'Faturamento NNE'!$E$2:$E$707,'Infos Relatório'!$B$406,'Faturamento NNE'!$F$2:$F$707,'Infos Relatório'!$B482,'Faturamento NNE'!$AA$2:$AA$707,'Infos Relatório'!C$1,'Faturamento NNE'!$U$2:$U$707,"Sim")+SUMIFS('Faturamento NNE'!$Q$2:$Q$707,'Faturamento NNE'!$E$2:$E$707,'Infos Relatório'!$B$406,'Faturamento NNE'!$F$2:$F$707,'Infos Relatório'!$B482,'Faturamento NNE'!$AA$2:$AA$707,'Infos Relatório'!C$1,'Faturamento NNE'!$U$2:$U$707,"Sim")</f>
        <v>0</v>
      </c>
      <c r="G482" s="283" t="e">
        <f t="shared" si="156"/>
        <v>#DIV/0!</v>
      </c>
      <c r="H482" s="545">
        <f>SUMIFS('Faturamento NNE'!$I$2:$I$707,'Faturamento NNE'!$E$2:$E$707,'Infos Relatório'!$B$406,'Faturamento NNE'!$F$2:$F$707,'Infos Relatório'!$B482,'Faturamento NNE'!$AA$2:$AA$707,'Infos Relatório'!C$1)</f>
        <v>0</v>
      </c>
      <c r="I482" s="541">
        <f>COUNTIFS('Faturamento NNE'!$E$2:$E$707,'Infos Relatório'!$B$406,'Faturamento NNE'!$F$2:$F$707,'Infos Relatório'!$B482,'Faturamento NNE'!$AA$2:$AA$707,'Infos Relatório'!I$1)</f>
        <v>0</v>
      </c>
      <c r="J482" s="542">
        <f>SUMIFS('Faturamento NNE'!$H$2:$H$707,'Faturamento NNE'!$E$2:$E$707,'Infos Relatório'!$B$406,'Faturamento NNE'!$F$2:$F$707,'Infos Relatório'!$B482,'Faturamento NNE'!$AA$2:$AA$707,'Infos Relatório'!I$1)</f>
        <v>0</v>
      </c>
      <c r="K482" s="543">
        <f>SUMIFS('Faturamento NNE'!$K$2:$K$707,'Faturamento NNE'!$E$2:$E$707,'Infos Relatório'!$B$406,'Faturamento NNE'!$F$2:$F$707,'Infos Relatório'!$B482,'Faturamento NNE'!$AA$2:$AA$707,'Infos Relatório'!I$1)</f>
        <v>0</v>
      </c>
      <c r="L482" s="544">
        <f>SUMIFS('Faturamento NNE'!$P$2:$P$707,'Faturamento NNE'!$E$2:$E$707,'Infos Relatório'!$B$406,'Faturamento NNE'!$F$2:$F$707,'Infos Relatório'!$B482,'Faturamento NNE'!$AA$2:$AA$707,'Infos Relatório'!I$1,'Faturamento NNE'!$U$2:$U$707,"Sim")+SUMIFS('Faturamento NNE'!$Q$2:$Q$707,'Faturamento NNE'!$E$2:$E$707,'Infos Relatório'!$B$406,'Faturamento NNE'!$F$2:$F$707,'Infos Relatório'!$B482,'Faturamento NNE'!$AA$2:$AA$707,'Infos Relatório'!I$1,'Faturamento NNE'!$U$2:$U$707,"Sim")</f>
        <v>0</v>
      </c>
      <c r="M482" s="283" t="e">
        <f t="shared" si="157"/>
        <v>#DIV/0!</v>
      </c>
      <c r="N482" s="545">
        <f>SUMIFS('Faturamento NNE'!$I$2:$I$707,'Faturamento NNE'!$E$2:$E$707,'Infos Relatório'!$B$406,'Faturamento NNE'!$F$2:$F$707,'Infos Relatório'!$B482,'Faturamento NNE'!$AA$2:$AA$707,'Infos Relatório'!I$1)</f>
        <v>0</v>
      </c>
      <c r="O482" s="541">
        <f>COUNTIFS('Faturamento NNE'!$E$2:$E$707,'Infos Relatório'!$B$406,'Faturamento NNE'!$F$2:$F$707,'Infos Relatório'!$B482,'Faturamento NNE'!$AA$2:$AA$707,'Infos Relatório'!O$1)</f>
        <v>0</v>
      </c>
      <c r="P482" s="542">
        <f>SUMIFS('Faturamento NNE'!$H$2:$H$707,'Faturamento NNE'!$E$2:$E$707,'Infos Relatório'!$B$406,'Faturamento NNE'!$F$2:$F$707,'Infos Relatório'!$B482,'Faturamento NNE'!$AA$2:$AA$707,'Infos Relatório'!O$1)</f>
        <v>0</v>
      </c>
      <c r="Q482" s="542">
        <f>SUMIFS('Faturamento NNE'!$K$2:$K$707,'Faturamento NNE'!$E$2:$E$707,'Infos Relatório'!$B$406,'Faturamento NNE'!$F$2:$F$707,'Infos Relatório'!$B482,'Faturamento NNE'!$AA$2:$AA$707,'Infos Relatório'!O$1)</f>
        <v>0</v>
      </c>
      <c r="R482" s="546">
        <f>SUMIFS('Faturamento NNE'!$P$2:$P$707,'Faturamento NNE'!$E$2:$E$707,'Infos Relatório'!$B$406,'Faturamento NNE'!$F$2:$F$707,'Infos Relatório'!$B482,'Faturamento NNE'!$AA$2:$AA$707,'Infos Relatório'!O$1,'Faturamento NNE'!$U$2:$U$707,"Sim")+SUMIFS('Faturamento NNE'!$Q$2:$Q$707,'Faturamento NNE'!$E$2:$E$707,'Infos Relatório'!$B$406,'Faturamento NNE'!$F$2:$F$707,'Infos Relatório'!$B482,'Faturamento NNE'!$AA$2:$AA$707,'Infos Relatório'!O$1,'Faturamento NNE'!$U$2:$U$707,"Sim")</f>
        <v>0</v>
      </c>
      <c r="S482" s="227" t="e">
        <f t="shared" si="158"/>
        <v>#DIV/0!</v>
      </c>
      <c r="T482" s="545">
        <f>SUMIFS('Faturamento NNE'!$I$2:$I$707,'Faturamento NNE'!$E$2:$E$707,'Infos Relatório'!$B$406,'Faturamento NNE'!$F$2:$F$707,'Infos Relatório'!$B482,'Faturamento NNE'!$AA$2:$AA$707,'Infos Relatório'!O$1)</f>
        <v>0</v>
      </c>
      <c r="U482" s="541">
        <f>COUNTIFS('Faturamento NNE'!$E$2:$E$707,'Infos Relatório'!$B$406,'Faturamento NNE'!$F$2:$F$707,'Infos Relatório'!$B482,'Faturamento NNE'!$AA$2:$AA$707,'Infos Relatório'!U$1)</f>
        <v>0</v>
      </c>
      <c r="V482" s="542">
        <f>SUMIFS('Faturamento NNE'!$H$2:$H$707,'Faturamento NNE'!$E$2:$E$707,'Infos Relatório'!$B$406,'Faturamento NNE'!$F$2:$F$707,'Infos Relatório'!$B482,'Faturamento NNE'!$AA$2:$AA$707,'Infos Relatório'!U$1)</f>
        <v>0</v>
      </c>
      <c r="W482" s="542">
        <f>SUMIFS('Faturamento NNE'!$K$2:$K$707,'Faturamento NNE'!$E$2:$E$707,'Infos Relatório'!$B$406,'Faturamento NNE'!$F$2:$F$707,'Infos Relatório'!$B482,'Faturamento NNE'!$AA$2:$AA$707,'Infos Relatório'!U$1)</f>
        <v>0</v>
      </c>
      <c r="X482" s="546">
        <f>SUMIFS('Faturamento NNE'!$P$2:$P$707,'Faturamento NNE'!$E$2:$E$707,'Infos Relatório'!$B$406,'Faturamento NNE'!$F$2:$F$707,'Infos Relatório'!$B482,'Faturamento NNE'!$AA$2:$AA$707,'Infos Relatório'!U$1,'Faturamento NNE'!$U$2:$U$707,"Sim")+SUMIFS('Faturamento NNE'!$Q$2:$Q$707,'Faturamento NNE'!$E$2:$E$707,'Infos Relatório'!$B$406,'Faturamento NNE'!$F$2:$F$707,'Infos Relatório'!$B482,'Faturamento NNE'!$AA$2:$AA$707,'Infos Relatório'!U$1,'Faturamento NNE'!$U$2:$U$707,"Sim")</f>
        <v>0</v>
      </c>
      <c r="Y482" s="227" t="e">
        <f t="shared" si="159"/>
        <v>#DIV/0!</v>
      </c>
      <c r="Z482" s="545">
        <f>SUMIFS('Faturamento NNE'!$I$2:$I$707,'Faturamento NNE'!$E$2:$E$707,'Infos Relatório'!$B$406,'Faturamento NNE'!$F$2:$F$707,'Infos Relatório'!$B482,'Faturamento NNE'!$AA$2:$AA$707,'Infos Relatório'!U$1)</f>
        <v>0</v>
      </c>
      <c r="AA482" s="541">
        <f>COUNTIFS('Faturamento NNE'!$E$2:$E$707,'Infos Relatório'!$B$406,'Faturamento NNE'!$F$2:$F$707,'Infos Relatório'!$B482,'Faturamento NNE'!$AA$2:$AA$707,'Infos Relatório'!AA$1)</f>
        <v>0</v>
      </c>
      <c r="AB482" s="542">
        <f>SUMIFS('Faturamento NNE'!$H$2:$H$707,'Faturamento NNE'!$E$2:$E$707,'Infos Relatório'!$B$406,'Faturamento NNE'!$F$2:$F$707,'Infos Relatório'!$B482,'Faturamento NNE'!$AA$2:$AA$707,'Infos Relatório'!AA$1)</f>
        <v>0</v>
      </c>
      <c r="AC482" s="542">
        <f>SUMIFS('Faturamento NNE'!$K$2:$K$707,'Faturamento NNE'!$E$2:$E$707,'Infos Relatório'!$B$406,'Faturamento NNE'!$F$2:$F$707,'Infos Relatório'!$B482,'Faturamento NNE'!$AA$2:$AA$707,'Infos Relatório'!AA$1)</f>
        <v>0</v>
      </c>
      <c r="AD482" s="546">
        <f>SUMIFS('Faturamento NNE'!$P$2:$P$707,'Faturamento NNE'!$E$2:$E$707,'Infos Relatório'!$B$406,'Faturamento NNE'!$F$2:$F$707,'Infos Relatório'!$B482,'Faturamento NNE'!$AA$2:$AA$707,'Infos Relatório'!AA$1,'Faturamento NNE'!$U$2:$U$707,"Sim")+SUMIFS('Faturamento NNE'!$Q$2:$Q$707,'Faturamento NNE'!$E$2:$E$707,'Infos Relatório'!$B$406,'Faturamento NNE'!$F$2:$F$707,'Infos Relatório'!$B482,'Faturamento NNE'!$AA$2:$AA$707,'Infos Relatório'!AA$1,'Faturamento NNE'!$U$2:$U$707,"Sim")</f>
        <v>0</v>
      </c>
      <c r="AE482" s="227" t="e">
        <f t="shared" si="160"/>
        <v>#DIV/0!</v>
      </c>
      <c r="AF482" s="545">
        <f>SUMIFS('Faturamento NNE'!$I$2:$I$707,'Faturamento NNE'!$E$2:$E$707,'Infos Relatório'!$B$406,'Faturamento NNE'!$F$2:$F$707,'Infos Relatório'!$B482,'Faturamento NNE'!$AA$2:$AA$707,'Infos Relatório'!AA$1)</f>
        <v>0</v>
      </c>
      <c r="AG482" s="541">
        <f>COUNTIFS('Faturamento NNE'!$E$2:$E$707,'Infos Relatório'!$B$406,'Faturamento NNE'!$F$2:$F$707,'Infos Relatório'!$B482,'Faturamento NNE'!$AA$2:$AA$707,'Infos Relatório'!AG$1)</f>
        <v>0</v>
      </c>
      <c r="AH482" s="542">
        <f>SUMIFS('Faturamento NNE'!$H$2:$H$707,'Faturamento NNE'!$E$2:$E$707,'Infos Relatório'!$B$406,'Faturamento NNE'!$F$2:$F$707,'Infos Relatório'!$B482,'Faturamento NNE'!$AA$2:$AA$707,'Infos Relatório'!AG$1)</f>
        <v>0</v>
      </c>
      <c r="AI482" s="542">
        <f>SUMIFS('Faturamento NNE'!$K$2:$K$707,'Faturamento NNE'!$E$2:$E$707,'Infos Relatório'!$B$406,'Faturamento NNE'!$F$2:$F$707,'Infos Relatório'!$B482,'Faturamento NNE'!$AA$2:$AA$707,'Infos Relatório'!AG$1)</f>
        <v>0</v>
      </c>
      <c r="AJ482" s="546">
        <f>SUMIFS('Faturamento NNE'!$P$2:$P$707,'Faturamento NNE'!$E$2:$E$707,'Infos Relatório'!$B$406,'Faturamento NNE'!$F$2:$F$707,'Infos Relatório'!$B482,'Faturamento NNE'!$AA$2:$AA$707,'Infos Relatório'!AG$1,'Faturamento NNE'!$U$2:$U$707,"Sim")+SUMIFS('Faturamento NNE'!$Q$2:$Q$707,'Faturamento NNE'!$E$2:$E$707,'Infos Relatório'!$B$406,'Faturamento NNE'!$F$2:$F$707,'Infos Relatório'!$B482,'Faturamento NNE'!$AA$2:$AA$707,'Infos Relatório'!AG$1,'Faturamento NNE'!$U$2:$U$707,"Sim")</f>
        <v>0</v>
      </c>
      <c r="AK482" s="227" t="e">
        <f t="shared" si="161"/>
        <v>#DIV/0!</v>
      </c>
      <c r="AL482" s="545">
        <f>SUMIFS('Faturamento NNE'!$I$2:$I$707,'Faturamento NNE'!$E$2:$E$707,'Infos Relatório'!$B$406,'Faturamento NNE'!$F$2:$F$707,'Infos Relatório'!$B482,'Faturamento NNE'!$AA$2:$AA$707,'Infos Relatório'!AG$1)</f>
        <v>0</v>
      </c>
      <c r="AM482" s="541">
        <f>COUNTIFS('Faturamento NNE'!$E$2:$E$707,'Infos Relatório'!$B$406,'Faturamento NNE'!$F$2:$F$707,'Infos Relatório'!$B482,'Faturamento NNE'!$AA$2:$AA$707,'Infos Relatório'!AM$1)</f>
        <v>0</v>
      </c>
      <c r="AN482" s="542">
        <f>SUMIFS('Faturamento NNE'!$H$2:$H$707,'Faturamento NNE'!$E$2:$E$707,'Infos Relatório'!$B$406,'Faturamento NNE'!$F$2:$F$707,'Infos Relatório'!$B482,'Faturamento NNE'!$AA$2:$AA$707,'Infos Relatório'!AM$1)</f>
        <v>0</v>
      </c>
      <c r="AO482" s="542">
        <f>SUMIFS('Faturamento NNE'!$K$2:$K$707,'Faturamento NNE'!$E$2:$E$707,'Infos Relatório'!$B$406,'Faturamento NNE'!$F$2:$F$707,'Infos Relatório'!$B482,'Faturamento NNE'!$AA$2:$AA$707,'Infos Relatório'!AM$1)</f>
        <v>0</v>
      </c>
      <c r="AP482" s="546">
        <f>SUMIFS('Faturamento NNE'!$P$2:$P$707,'Faturamento NNE'!$E$2:$E$707,'Infos Relatório'!$B$406,'Faturamento NNE'!$F$2:$F$707,'Infos Relatório'!$B482,'Faturamento NNE'!$AA$2:$AA$707,'Infos Relatório'!AM$1,'Faturamento NNE'!$U$2:$U$707,"Sim")+SUMIFS('Faturamento NNE'!$Q$2:$Q$707,'Faturamento NNE'!$E$2:$E$707,'Infos Relatório'!$B$406,'Faturamento NNE'!$F$2:$F$707,'Infos Relatório'!$B482,'Faturamento NNE'!$AA$2:$AA$707,'Infos Relatório'!AM$1,'Faturamento NNE'!$U$2:$U$707,"Sim")</f>
        <v>0</v>
      </c>
      <c r="AQ482" s="227" t="e">
        <f t="shared" si="162"/>
        <v>#DIV/0!</v>
      </c>
      <c r="AR482" s="545">
        <f>SUMIFS('Faturamento NNE'!$I$2:$I$707,'Faturamento NNE'!$E$2:$E$707,'Infos Relatório'!$B$406,'Faturamento NNE'!$F$2:$F$707,'Infos Relatório'!$B482,'Faturamento NNE'!$AA$2:$AA$707,'Infos Relatório'!AM$1)</f>
        <v>0</v>
      </c>
      <c r="AS482" s="541">
        <f>COUNTIFS('Faturamento NNE'!$E$2:$E$707,'Infos Relatório'!$B$406,'Faturamento NNE'!$F$2:$F$707,'Infos Relatório'!$B482,'Faturamento NNE'!$AA$2:$AA$707,'Infos Relatório'!AS$1)</f>
        <v>0</v>
      </c>
      <c r="AT482" s="542">
        <f>SUMIFS('Faturamento NNE'!$H$2:$H$707,'Faturamento NNE'!$E$2:$E$707,'Infos Relatório'!$B$406,'Faturamento NNE'!$F$2:$F$707,'Infos Relatório'!$B482,'Faturamento NNE'!$AA$2:$AA$707,'Infos Relatório'!AS$1)</f>
        <v>0</v>
      </c>
      <c r="AU482" s="542">
        <f>SUMIFS('Faturamento NNE'!$K$2:$K$707,'Faturamento NNE'!$E$2:$E$707,'Infos Relatório'!$B$406,'Faturamento NNE'!$F$2:$F$707,'Infos Relatório'!$B482,'Faturamento NNE'!$AA$2:$AA$707,'Infos Relatório'!AS$1)</f>
        <v>0</v>
      </c>
      <c r="AV482" s="546">
        <f>SUMIFS('Faturamento NNE'!$P$2:$P$707,'Faturamento NNE'!$E$2:$E$707,'Infos Relatório'!$B$406,'Faturamento NNE'!$F$2:$F$707,'Infos Relatório'!$B482,'Faturamento NNE'!$AA$2:$AA$707,'Infos Relatório'!AS$1,'Faturamento NNE'!$U$2:$U$707,"Sim")+SUMIFS('Faturamento NNE'!$Q$2:$Q$707,'Faturamento NNE'!$E$2:$E$707,'Infos Relatório'!$B$406,'Faturamento NNE'!$F$2:$F$707,'Infos Relatório'!$B482,'Faturamento NNE'!$AA$2:$AA$707,'Infos Relatório'!AS$1,'Faturamento NNE'!$U$2:$U$707,"Sim")</f>
        <v>0</v>
      </c>
      <c r="AW482" s="227" t="e">
        <f t="shared" si="163"/>
        <v>#DIV/0!</v>
      </c>
      <c r="AX482" s="545">
        <f>SUMIFS('Faturamento NNE'!$I$2:$I$707,'Faturamento NNE'!$E$2:$E$707,'Infos Relatório'!$B$406,'Faturamento NNE'!$F$2:$F$707,'Infos Relatório'!$B482,'Faturamento NNE'!$AA$2:$AA$707,'Infos Relatório'!AS$1)</f>
        <v>0</v>
      </c>
      <c r="AY482" s="541">
        <f>COUNTIFS('Faturamento NNE'!$E$2:$E$707,'Infos Relatório'!$B$406,'Faturamento NNE'!$F$2:$F$707,'Infos Relatório'!$B482,'Faturamento NNE'!$AA$2:$AA$707,'Infos Relatório'!AY$1)</f>
        <v>0</v>
      </c>
      <c r="AZ482" s="542">
        <f>SUMIFS('Faturamento NNE'!$H$2:$H$707,'Faturamento NNE'!$E$2:$E$707,'Infos Relatório'!$B$406,'Faturamento NNE'!$F$2:$F$707,'Infos Relatório'!$B482,'Faturamento NNE'!$AA$2:$AA$707,'Infos Relatório'!AY$1)</f>
        <v>0</v>
      </c>
      <c r="BA482" s="542">
        <f>SUMIFS('Faturamento NNE'!$K$2:$K$707,'Faturamento NNE'!$E$2:$E$707,'Infos Relatório'!$B$406,'Faturamento NNE'!$F$2:$F$707,'Infos Relatório'!$B482,'Faturamento NNE'!$AA$2:$AA$707,'Infos Relatório'!AY$1)</f>
        <v>0</v>
      </c>
      <c r="BB482" s="546">
        <f>SUMIFS('Faturamento NNE'!$P$2:$P$707,'Faturamento NNE'!$E$2:$E$707,'Infos Relatório'!$B$406,'Faturamento NNE'!$F$2:$F$707,'Infos Relatório'!$B482,'Faturamento NNE'!$AA$2:$AA$707,'Infos Relatório'!AY$1,'Faturamento NNE'!$U$2:$U$707,"Sim")+SUMIFS('Faturamento NNE'!$Q$2:$Q$707,'Faturamento NNE'!$E$2:$E$707,'Infos Relatório'!$B$406,'Faturamento NNE'!$F$2:$F$707,'Infos Relatório'!$B482,'Faturamento NNE'!$AA$2:$AA$707,'Infos Relatório'!AY$1,'Faturamento NNE'!$U$2:$U$707,"Sim")</f>
        <v>0</v>
      </c>
      <c r="BC482" s="227" t="e">
        <f t="shared" si="164"/>
        <v>#DIV/0!</v>
      </c>
      <c r="BD482" s="545">
        <f>SUMIFS('Faturamento NNE'!$I$2:$I$707,'Faturamento NNE'!$E$2:$E$707,'Infos Relatório'!$B$406,'Faturamento NNE'!$F$2:$F$707,'Infos Relatório'!$B482,'Faturamento NNE'!$AA$2:$AA$707,'Infos Relatório'!AY$1)</f>
        <v>0</v>
      </c>
      <c r="BE482" s="541">
        <f>COUNTIFS('Faturamento NNE'!$E$2:$E$707,'Infos Relatório'!$B$406,'Faturamento NNE'!$F$2:$F$707,'Infos Relatório'!$B482,'Faturamento NNE'!$AA$2:$AA$707,'Infos Relatório'!BE$1)</f>
        <v>0</v>
      </c>
      <c r="BF482" s="542">
        <f>SUMIFS('Faturamento NNE'!$H$2:$H$707,'Faturamento NNE'!$E$2:$E$707,'Infos Relatório'!$B$406,'Faturamento NNE'!$F$2:$F$707,'Infos Relatório'!$B482,'Faturamento NNE'!$AA$2:$AA$707,'Infos Relatório'!BE$1)</f>
        <v>0</v>
      </c>
      <c r="BG482" s="542">
        <f>SUMIFS('Faturamento NNE'!$K$2:$K$707,'Faturamento NNE'!$E$2:$E$707,'Infos Relatório'!$B$406,'Faturamento NNE'!$F$2:$F$707,'Infos Relatório'!$B482,'Faturamento NNE'!$AA$2:$AA$707,'Infos Relatório'!BE$1)</f>
        <v>0</v>
      </c>
      <c r="BH482" s="546">
        <f>SUMIFS('Faturamento NNE'!$P$2:$P$707,'Faturamento NNE'!$E$2:$E$707,'Infos Relatório'!$B$406,'Faturamento NNE'!$F$2:$F$707,'Infos Relatório'!$B482,'Faturamento NNE'!$AA$2:$AA$707,'Infos Relatório'!BE$1,'Faturamento NNE'!$U$2:$U$707,"Sim")+SUMIFS('Faturamento NNE'!$Q$2:$Q$707,'Faturamento NNE'!$E$2:$E$707,'Infos Relatório'!$B$406,'Faturamento NNE'!$F$2:$F$707,'Infos Relatório'!$B482,'Faturamento NNE'!$AA$2:$AA$707,'Infos Relatório'!BE$1,'Faturamento NNE'!$U$2:$U$707,"Sim")</f>
        <v>0</v>
      </c>
      <c r="BI482" s="227" t="e">
        <f t="shared" si="165"/>
        <v>#DIV/0!</v>
      </c>
      <c r="BJ482" s="545">
        <f>SUMIFS('Faturamento NNE'!$I$2:$I$707,'Faturamento NNE'!$E$2:$E$707,'Infos Relatório'!$B$406,'Faturamento NNE'!$F$2:$F$707,'Infos Relatório'!$B482,'Faturamento NNE'!$AA$2:$AA$707,'Infos Relatório'!BE$1)</f>
        <v>0</v>
      </c>
      <c r="BK482" s="541">
        <f>COUNTIFS('Faturamento NNE'!$E$2:$E$707,'Infos Relatório'!$B$406,'Faturamento NNE'!$F$2:$F$707,'Infos Relatório'!$B482,'Faturamento NNE'!$AA$2:$AA$707,'Infos Relatório'!BK$1)</f>
        <v>0</v>
      </c>
      <c r="BL482" s="542">
        <f>SUMIFS('Faturamento NNE'!$H$2:$H$707,'Faturamento NNE'!$E$2:$E$707,'Infos Relatório'!$B$406,'Faturamento NNE'!$F$2:$F$707,'Infos Relatório'!$B482,'Faturamento NNE'!$AA$2:$AA$707,'Infos Relatório'!BK$1)</f>
        <v>0</v>
      </c>
      <c r="BM482" s="542">
        <f>SUMIFS('Faturamento NNE'!$K$2:$K$707,'Faturamento NNE'!$E$2:$E$707,'Infos Relatório'!$B$406,'Faturamento NNE'!$F$2:$F$707,'Infos Relatório'!$B482,'Faturamento NNE'!$AA$2:$AA$707,'Infos Relatório'!BK$1)</f>
        <v>0</v>
      </c>
      <c r="BN482" s="546">
        <f>SUMIFS('Faturamento NNE'!$P$2:$P$707,'Faturamento NNE'!$E$2:$E$707,'Infos Relatório'!$B$406,'Faturamento NNE'!$F$2:$F$707,'Infos Relatório'!$B482,'Faturamento NNE'!$AA$2:$AA$707,'Infos Relatório'!BK$1,'Faturamento NNE'!$U$2:$U$707,"Sim")+SUMIFS('Faturamento NNE'!$Q$2:$Q$707,'Faturamento NNE'!$E$2:$E$707,'Infos Relatório'!$B$406,'Faturamento NNE'!$F$2:$F$707,'Infos Relatório'!$B482,'Faturamento NNE'!$AA$2:$AA$707,'Infos Relatório'!BK$1,'Faturamento NNE'!$U$2:$U$707,"Sim")</f>
        <v>0</v>
      </c>
      <c r="BO482" s="227" t="e">
        <f t="shared" si="166"/>
        <v>#DIV/0!</v>
      </c>
      <c r="BP482" s="545">
        <f>SUMIFS('Faturamento NNE'!$I$2:$I$707,'Faturamento NNE'!$E$2:$E$707,'Infos Relatório'!$B$406,'Faturamento NNE'!$F$2:$F$707,'Infos Relatório'!$B482,'Faturamento NNE'!$AA$2:$AA$707,'Infos Relatório'!BK$1)</f>
        <v>0</v>
      </c>
      <c r="BQ482" s="541">
        <f>COUNTIFS('Faturamento NNE'!$E$2:$E$707,'Infos Relatório'!$B$406,'Faturamento NNE'!$F$2:$F$707,'Infos Relatório'!$B482,'Faturamento NNE'!$AA$2:$AA$707,'Infos Relatório'!BQ$1)</f>
        <v>0</v>
      </c>
      <c r="BR482" s="542">
        <f>SUMIFS('Faturamento NNE'!$H$2:$H$707,'Faturamento NNE'!$E$2:$E$707,'Infos Relatório'!$B$406,'Faturamento NNE'!$F$2:$F$707,'Infos Relatório'!$B482,'Faturamento NNE'!$AA$2:$AA$707,'Infos Relatório'!BQ$1)</f>
        <v>0</v>
      </c>
      <c r="BS482" s="542">
        <f>SUMIFS('Faturamento NNE'!$K$2:$K$707,'Faturamento NNE'!$E$2:$E$707,'Infos Relatório'!$B$406,'Faturamento NNE'!$F$2:$F$707,'Infos Relatório'!$B482,'Faturamento NNE'!$AA$2:$AA$707,'Infos Relatório'!BQ$1)</f>
        <v>0</v>
      </c>
      <c r="BT482" s="546">
        <f>SUMIFS('Faturamento NNE'!$P$2:$P$707,'Faturamento NNE'!$E$2:$E$707,'Infos Relatório'!$B$406,'Faturamento NNE'!$F$2:$F$707,'Infos Relatório'!$B482,'Faturamento NNE'!$AA$2:$AA$707,'Infos Relatório'!BQ$1,'Faturamento NNE'!$U$2:$U$707,"Sim")+SUMIFS('Faturamento NNE'!$Q$2:$Q$707,'Faturamento NNE'!$E$2:$E$707,'Infos Relatório'!$B$406,'Faturamento NNE'!$F$2:$F$707,'Infos Relatório'!$B482,'Faturamento NNE'!$AA$2:$AA$707,'Infos Relatório'!BQ$1,'Faturamento NNE'!$U$2:$U$707,"Sim")</f>
        <v>0</v>
      </c>
      <c r="BU482" s="227" t="e">
        <f t="shared" si="167"/>
        <v>#DIV/0!</v>
      </c>
      <c r="BV482" s="545">
        <f>SUMIFS('Faturamento NNE'!$I$2:$I$707,'Faturamento NNE'!$E$2:$E$707,'Infos Relatório'!$B$406,'Faturamento NNE'!$F$2:$F$707,'Infos Relatório'!$B482,'Faturamento NNE'!$AA$2:$AA$707,'Infos Relatório'!BQ$1)</f>
        <v>0</v>
      </c>
    </row>
    <row r="483" spans="2:74">
      <c r="B483" s="217" t="s">
        <v>206</v>
      </c>
      <c r="C483" s="541">
        <f>COUNTIFS('Faturamento NNE'!$E$2:$E$707,'Infos Relatório'!$B$406,'Faturamento NNE'!$F$2:$F$707,'Infos Relatório'!$B483,'Faturamento NNE'!$AA$2:$AA$707,'Infos Relatório'!C$1)</f>
        <v>0</v>
      </c>
      <c r="D483" s="542">
        <f>SUMIFS('Faturamento NNE'!$H$2:$H$707,'Faturamento NNE'!$E$2:$E$707,'Infos Relatório'!$B$406,'Faturamento NNE'!$F$2:$F$707,'Infos Relatório'!$B483,'Faturamento NNE'!$AA$2:$AA$707,'Infos Relatório'!C$1)</f>
        <v>0</v>
      </c>
      <c r="E483" s="543">
        <f>SUMIFS('Faturamento NNE'!$K$2:$K$707,'Faturamento NNE'!$E$2:$E$707,'Infos Relatório'!$B$406,'Faturamento NNE'!$F$2:$F$707,'Infos Relatório'!$B483,'Faturamento NNE'!$AA$2:$AA$707,'Infos Relatório'!C$1)</f>
        <v>0</v>
      </c>
      <c r="F483" s="544">
        <f>SUMIFS('Faturamento NNE'!$P$2:$P$707,'Faturamento NNE'!$E$2:$E$707,'Infos Relatório'!$B$406,'Faturamento NNE'!$F$2:$F$707,'Infos Relatório'!$B483,'Faturamento NNE'!$AA$2:$AA$707,'Infos Relatório'!C$1,'Faturamento NNE'!$U$2:$U$707,"Sim")+SUMIFS('Faturamento NNE'!$Q$2:$Q$707,'Faturamento NNE'!$E$2:$E$707,'Infos Relatório'!$B$406,'Faturamento NNE'!$F$2:$F$707,'Infos Relatório'!$B483,'Faturamento NNE'!$AA$2:$AA$707,'Infos Relatório'!C$1,'Faturamento NNE'!$U$2:$U$707,"Sim")</f>
        <v>0</v>
      </c>
      <c r="G483" s="283" t="e">
        <f t="shared" si="156"/>
        <v>#DIV/0!</v>
      </c>
      <c r="H483" s="545">
        <f>SUMIFS('Faturamento NNE'!$I$2:$I$707,'Faturamento NNE'!$E$2:$E$707,'Infos Relatório'!$B$406,'Faturamento NNE'!$F$2:$F$707,'Infos Relatório'!$B483,'Faturamento NNE'!$AA$2:$AA$707,'Infos Relatório'!C$1)</f>
        <v>0</v>
      </c>
      <c r="I483" s="541">
        <f>COUNTIFS('Faturamento NNE'!$E$2:$E$707,'Infos Relatório'!$B$406,'Faturamento NNE'!$F$2:$F$707,'Infos Relatório'!$B483,'Faturamento NNE'!$AA$2:$AA$707,'Infos Relatório'!I$1)</f>
        <v>0</v>
      </c>
      <c r="J483" s="542">
        <f>SUMIFS('Faturamento NNE'!$H$2:$H$707,'Faturamento NNE'!$E$2:$E$707,'Infos Relatório'!$B$406,'Faturamento NNE'!$F$2:$F$707,'Infos Relatório'!$B483,'Faturamento NNE'!$AA$2:$AA$707,'Infos Relatório'!I$1)</f>
        <v>0</v>
      </c>
      <c r="K483" s="543">
        <f>SUMIFS('Faturamento NNE'!$K$2:$K$707,'Faturamento NNE'!$E$2:$E$707,'Infos Relatório'!$B$406,'Faturamento NNE'!$F$2:$F$707,'Infos Relatório'!$B483,'Faturamento NNE'!$AA$2:$AA$707,'Infos Relatório'!I$1)</f>
        <v>0</v>
      </c>
      <c r="L483" s="544">
        <f>SUMIFS('Faturamento NNE'!$P$2:$P$707,'Faturamento NNE'!$E$2:$E$707,'Infos Relatório'!$B$406,'Faturamento NNE'!$F$2:$F$707,'Infos Relatório'!$B483,'Faturamento NNE'!$AA$2:$AA$707,'Infos Relatório'!I$1,'Faturamento NNE'!$U$2:$U$707,"Sim")+SUMIFS('Faturamento NNE'!$Q$2:$Q$707,'Faturamento NNE'!$E$2:$E$707,'Infos Relatório'!$B$406,'Faturamento NNE'!$F$2:$F$707,'Infos Relatório'!$B483,'Faturamento NNE'!$AA$2:$AA$707,'Infos Relatório'!I$1,'Faturamento NNE'!$U$2:$U$707,"Sim")</f>
        <v>0</v>
      </c>
      <c r="M483" s="283" t="e">
        <f t="shared" si="157"/>
        <v>#DIV/0!</v>
      </c>
      <c r="N483" s="545">
        <f>SUMIFS('Faturamento NNE'!$I$2:$I$707,'Faturamento NNE'!$E$2:$E$707,'Infos Relatório'!$B$406,'Faturamento NNE'!$F$2:$F$707,'Infos Relatório'!$B483,'Faturamento NNE'!$AA$2:$AA$707,'Infos Relatório'!I$1)</f>
        <v>0</v>
      </c>
      <c r="O483" s="541">
        <f>COUNTIFS('Faturamento NNE'!$E$2:$E$707,'Infos Relatório'!$B$406,'Faturamento NNE'!$F$2:$F$707,'Infos Relatório'!$B483,'Faturamento NNE'!$AA$2:$AA$707,'Infos Relatório'!O$1)</f>
        <v>0</v>
      </c>
      <c r="P483" s="542">
        <f>SUMIFS('Faturamento NNE'!$H$2:$H$707,'Faturamento NNE'!$E$2:$E$707,'Infos Relatório'!$B$406,'Faturamento NNE'!$F$2:$F$707,'Infos Relatório'!$B483,'Faturamento NNE'!$AA$2:$AA$707,'Infos Relatório'!O$1)</f>
        <v>0</v>
      </c>
      <c r="Q483" s="542">
        <f>SUMIFS('Faturamento NNE'!$K$2:$K$707,'Faturamento NNE'!$E$2:$E$707,'Infos Relatório'!$B$406,'Faturamento NNE'!$F$2:$F$707,'Infos Relatório'!$B483,'Faturamento NNE'!$AA$2:$AA$707,'Infos Relatório'!O$1)</f>
        <v>0</v>
      </c>
      <c r="R483" s="546">
        <f>SUMIFS('Faturamento NNE'!$P$2:$P$707,'Faturamento NNE'!$E$2:$E$707,'Infos Relatório'!$B$406,'Faturamento NNE'!$F$2:$F$707,'Infos Relatório'!$B483,'Faturamento NNE'!$AA$2:$AA$707,'Infos Relatório'!O$1,'Faturamento NNE'!$U$2:$U$707,"Sim")+SUMIFS('Faturamento NNE'!$Q$2:$Q$707,'Faturamento NNE'!$E$2:$E$707,'Infos Relatório'!$B$406,'Faturamento NNE'!$F$2:$F$707,'Infos Relatório'!$B483,'Faturamento NNE'!$AA$2:$AA$707,'Infos Relatório'!O$1,'Faturamento NNE'!$U$2:$U$707,"Sim")</f>
        <v>0</v>
      </c>
      <c r="S483" s="227" t="e">
        <f t="shared" si="158"/>
        <v>#DIV/0!</v>
      </c>
      <c r="T483" s="545">
        <f>SUMIFS('Faturamento NNE'!$I$2:$I$707,'Faturamento NNE'!$E$2:$E$707,'Infos Relatório'!$B$406,'Faturamento NNE'!$F$2:$F$707,'Infos Relatório'!$B483,'Faturamento NNE'!$AA$2:$AA$707,'Infos Relatório'!O$1)</f>
        <v>0</v>
      </c>
      <c r="U483" s="541">
        <f>COUNTIFS('Faturamento NNE'!$E$2:$E$707,'Infos Relatório'!$B$406,'Faturamento NNE'!$F$2:$F$707,'Infos Relatório'!$B483,'Faturamento NNE'!$AA$2:$AA$707,'Infos Relatório'!U$1)</f>
        <v>0</v>
      </c>
      <c r="V483" s="542">
        <f>SUMIFS('Faturamento NNE'!$H$2:$H$707,'Faturamento NNE'!$E$2:$E$707,'Infos Relatório'!$B$406,'Faturamento NNE'!$F$2:$F$707,'Infos Relatório'!$B483,'Faturamento NNE'!$AA$2:$AA$707,'Infos Relatório'!U$1)</f>
        <v>0</v>
      </c>
      <c r="W483" s="542">
        <f>SUMIFS('Faturamento NNE'!$K$2:$K$707,'Faturamento NNE'!$E$2:$E$707,'Infos Relatório'!$B$406,'Faturamento NNE'!$F$2:$F$707,'Infos Relatório'!$B483,'Faturamento NNE'!$AA$2:$AA$707,'Infos Relatório'!U$1)</f>
        <v>0</v>
      </c>
      <c r="X483" s="546">
        <f>SUMIFS('Faturamento NNE'!$P$2:$P$707,'Faturamento NNE'!$E$2:$E$707,'Infos Relatório'!$B$406,'Faturamento NNE'!$F$2:$F$707,'Infos Relatório'!$B483,'Faturamento NNE'!$AA$2:$AA$707,'Infos Relatório'!U$1,'Faturamento NNE'!$U$2:$U$707,"Sim")+SUMIFS('Faturamento NNE'!$Q$2:$Q$707,'Faturamento NNE'!$E$2:$E$707,'Infos Relatório'!$B$406,'Faturamento NNE'!$F$2:$F$707,'Infos Relatório'!$B483,'Faturamento NNE'!$AA$2:$AA$707,'Infos Relatório'!U$1,'Faturamento NNE'!$U$2:$U$707,"Sim")</f>
        <v>0</v>
      </c>
      <c r="Y483" s="227" t="e">
        <f t="shared" si="159"/>
        <v>#DIV/0!</v>
      </c>
      <c r="Z483" s="545">
        <f>SUMIFS('Faturamento NNE'!$I$2:$I$707,'Faturamento NNE'!$E$2:$E$707,'Infos Relatório'!$B$406,'Faturamento NNE'!$F$2:$F$707,'Infos Relatório'!$B483,'Faturamento NNE'!$AA$2:$AA$707,'Infos Relatório'!U$1)</f>
        <v>0</v>
      </c>
      <c r="AA483" s="541">
        <f>COUNTIFS('Faturamento NNE'!$E$2:$E$707,'Infos Relatório'!$B$406,'Faturamento NNE'!$F$2:$F$707,'Infos Relatório'!$B483,'Faturamento NNE'!$AA$2:$AA$707,'Infos Relatório'!AA$1)</f>
        <v>0</v>
      </c>
      <c r="AB483" s="542">
        <f>SUMIFS('Faturamento NNE'!$H$2:$H$707,'Faturamento NNE'!$E$2:$E$707,'Infos Relatório'!$B$406,'Faturamento NNE'!$F$2:$F$707,'Infos Relatório'!$B483,'Faturamento NNE'!$AA$2:$AA$707,'Infos Relatório'!AA$1)</f>
        <v>0</v>
      </c>
      <c r="AC483" s="542">
        <f>SUMIFS('Faturamento NNE'!$K$2:$K$707,'Faturamento NNE'!$E$2:$E$707,'Infos Relatório'!$B$406,'Faturamento NNE'!$F$2:$F$707,'Infos Relatório'!$B483,'Faturamento NNE'!$AA$2:$AA$707,'Infos Relatório'!AA$1)</f>
        <v>0</v>
      </c>
      <c r="AD483" s="546">
        <f>SUMIFS('Faturamento NNE'!$P$2:$P$707,'Faturamento NNE'!$E$2:$E$707,'Infos Relatório'!$B$406,'Faturamento NNE'!$F$2:$F$707,'Infos Relatório'!$B483,'Faturamento NNE'!$AA$2:$AA$707,'Infos Relatório'!AA$1,'Faturamento NNE'!$U$2:$U$707,"Sim")+SUMIFS('Faturamento NNE'!$Q$2:$Q$707,'Faturamento NNE'!$E$2:$E$707,'Infos Relatório'!$B$406,'Faturamento NNE'!$F$2:$F$707,'Infos Relatório'!$B483,'Faturamento NNE'!$AA$2:$AA$707,'Infos Relatório'!AA$1,'Faturamento NNE'!$U$2:$U$707,"Sim")</f>
        <v>0</v>
      </c>
      <c r="AE483" s="227" t="e">
        <f t="shared" si="160"/>
        <v>#DIV/0!</v>
      </c>
      <c r="AF483" s="545">
        <f>SUMIFS('Faturamento NNE'!$I$2:$I$707,'Faturamento NNE'!$E$2:$E$707,'Infos Relatório'!$B$406,'Faturamento NNE'!$F$2:$F$707,'Infos Relatório'!$B483,'Faturamento NNE'!$AA$2:$AA$707,'Infos Relatório'!AA$1)</f>
        <v>0</v>
      </c>
      <c r="AG483" s="541">
        <f>COUNTIFS('Faturamento NNE'!$E$2:$E$707,'Infos Relatório'!$B$406,'Faturamento NNE'!$F$2:$F$707,'Infos Relatório'!$B483,'Faturamento NNE'!$AA$2:$AA$707,'Infos Relatório'!AG$1)</f>
        <v>0</v>
      </c>
      <c r="AH483" s="542">
        <f>SUMIFS('Faturamento NNE'!$H$2:$H$707,'Faturamento NNE'!$E$2:$E$707,'Infos Relatório'!$B$406,'Faturamento NNE'!$F$2:$F$707,'Infos Relatório'!$B483,'Faturamento NNE'!$AA$2:$AA$707,'Infos Relatório'!AG$1)</f>
        <v>0</v>
      </c>
      <c r="AI483" s="542">
        <f>SUMIFS('Faturamento NNE'!$K$2:$K$707,'Faturamento NNE'!$E$2:$E$707,'Infos Relatório'!$B$406,'Faturamento NNE'!$F$2:$F$707,'Infos Relatório'!$B483,'Faturamento NNE'!$AA$2:$AA$707,'Infos Relatório'!AG$1)</f>
        <v>0</v>
      </c>
      <c r="AJ483" s="546">
        <f>SUMIFS('Faturamento NNE'!$P$2:$P$707,'Faturamento NNE'!$E$2:$E$707,'Infos Relatório'!$B$406,'Faturamento NNE'!$F$2:$F$707,'Infos Relatório'!$B483,'Faturamento NNE'!$AA$2:$AA$707,'Infos Relatório'!AG$1,'Faturamento NNE'!$U$2:$U$707,"Sim")+SUMIFS('Faturamento NNE'!$Q$2:$Q$707,'Faturamento NNE'!$E$2:$E$707,'Infos Relatório'!$B$406,'Faturamento NNE'!$F$2:$F$707,'Infos Relatório'!$B483,'Faturamento NNE'!$AA$2:$AA$707,'Infos Relatório'!AG$1,'Faturamento NNE'!$U$2:$U$707,"Sim")</f>
        <v>0</v>
      </c>
      <c r="AK483" s="227" t="e">
        <f t="shared" si="161"/>
        <v>#DIV/0!</v>
      </c>
      <c r="AL483" s="545">
        <f>SUMIFS('Faturamento NNE'!$I$2:$I$707,'Faturamento NNE'!$E$2:$E$707,'Infos Relatório'!$B$406,'Faturamento NNE'!$F$2:$F$707,'Infos Relatório'!$B483,'Faturamento NNE'!$AA$2:$AA$707,'Infos Relatório'!AG$1)</f>
        <v>0</v>
      </c>
      <c r="AM483" s="541">
        <f>COUNTIFS('Faturamento NNE'!$E$2:$E$707,'Infos Relatório'!$B$406,'Faturamento NNE'!$F$2:$F$707,'Infos Relatório'!$B483,'Faturamento NNE'!$AA$2:$AA$707,'Infos Relatório'!AM$1)</f>
        <v>0</v>
      </c>
      <c r="AN483" s="542">
        <f>SUMIFS('Faturamento NNE'!$H$2:$H$707,'Faturamento NNE'!$E$2:$E$707,'Infos Relatório'!$B$406,'Faturamento NNE'!$F$2:$F$707,'Infos Relatório'!$B483,'Faturamento NNE'!$AA$2:$AA$707,'Infos Relatório'!AM$1)</f>
        <v>0</v>
      </c>
      <c r="AO483" s="542">
        <f>SUMIFS('Faturamento NNE'!$K$2:$K$707,'Faturamento NNE'!$E$2:$E$707,'Infos Relatório'!$B$406,'Faturamento NNE'!$F$2:$F$707,'Infos Relatório'!$B483,'Faturamento NNE'!$AA$2:$AA$707,'Infos Relatório'!AM$1)</f>
        <v>0</v>
      </c>
      <c r="AP483" s="546">
        <f>SUMIFS('Faturamento NNE'!$P$2:$P$707,'Faturamento NNE'!$E$2:$E$707,'Infos Relatório'!$B$406,'Faturamento NNE'!$F$2:$F$707,'Infos Relatório'!$B483,'Faturamento NNE'!$AA$2:$AA$707,'Infos Relatório'!AM$1,'Faturamento NNE'!$U$2:$U$707,"Sim")+SUMIFS('Faturamento NNE'!$Q$2:$Q$707,'Faturamento NNE'!$E$2:$E$707,'Infos Relatório'!$B$406,'Faturamento NNE'!$F$2:$F$707,'Infos Relatório'!$B483,'Faturamento NNE'!$AA$2:$AA$707,'Infos Relatório'!AM$1,'Faturamento NNE'!$U$2:$U$707,"Sim")</f>
        <v>0</v>
      </c>
      <c r="AQ483" s="227" t="e">
        <f t="shared" si="162"/>
        <v>#DIV/0!</v>
      </c>
      <c r="AR483" s="545">
        <f>SUMIFS('Faturamento NNE'!$I$2:$I$707,'Faturamento NNE'!$E$2:$E$707,'Infos Relatório'!$B$406,'Faturamento NNE'!$F$2:$F$707,'Infos Relatório'!$B483,'Faturamento NNE'!$AA$2:$AA$707,'Infos Relatório'!AM$1)</f>
        <v>0</v>
      </c>
      <c r="AS483" s="541">
        <f>COUNTIFS('Faturamento NNE'!$E$2:$E$707,'Infos Relatório'!$B$406,'Faturamento NNE'!$F$2:$F$707,'Infos Relatório'!$B483,'Faturamento NNE'!$AA$2:$AA$707,'Infos Relatório'!AS$1)</f>
        <v>0</v>
      </c>
      <c r="AT483" s="542">
        <f>SUMIFS('Faturamento NNE'!$H$2:$H$707,'Faturamento NNE'!$E$2:$E$707,'Infos Relatório'!$B$406,'Faturamento NNE'!$F$2:$F$707,'Infos Relatório'!$B483,'Faturamento NNE'!$AA$2:$AA$707,'Infos Relatório'!AS$1)</f>
        <v>0</v>
      </c>
      <c r="AU483" s="542">
        <f>SUMIFS('Faturamento NNE'!$K$2:$K$707,'Faturamento NNE'!$E$2:$E$707,'Infos Relatório'!$B$406,'Faturamento NNE'!$F$2:$F$707,'Infos Relatório'!$B483,'Faturamento NNE'!$AA$2:$AA$707,'Infos Relatório'!AS$1)</f>
        <v>0</v>
      </c>
      <c r="AV483" s="546">
        <f>SUMIFS('Faturamento NNE'!$P$2:$P$707,'Faturamento NNE'!$E$2:$E$707,'Infos Relatório'!$B$406,'Faturamento NNE'!$F$2:$F$707,'Infos Relatório'!$B483,'Faturamento NNE'!$AA$2:$AA$707,'Infos Relatório'!AS$1,'Faturamento NNE'!$U$2:$U$707,"Sim")+SUMIFS('Faturamento NNE'!$Q$2:$Q$707,'Faturamento NNE'!$E$2:$E$707,'Infos Relatório'!$B$406,'Faturamento NNE'!$F$2:$F$707,'Infos Relatório'!$B483,'Faturamento NNE'!$AA$2:$AA$707,'Infos Relatório'!AS$1,'Faturamento NNE'!$U$2:$U$707,"Sim")</f>
        <v>0</v>
      </c>
      <c r="AW483" s="227" t="e">
        <f t="shared" si="163"/>
        <v>#DIV/0!</v>
      </c>
      <c r="AX483" s="545">
        <f>SUMIFS('Faturamento NNE'!$I$2:$I$707,'Faturamento NNE'!$E$2:$E$707,'Infos Relatório'!$B$406,'Faturamento NNE'!$F$2:$F$707,'Infos Relatório'!$B483,'Faturamento NNE'!$AA$2:$AA$707,'Infos Relatório'!AS$1)</f>
        <v>0</v>
      </c>
      <c r="AY483" s="541">
        <f>COUNTIFS('Faturamento NNE'!$E$2:$E$707,'Infos Relatório'!$B$406,'Faturamento NNE'!$F$2:$F$707,'Infos Relatório'!$B483,'Faturamento NNE'!$AA$2:$AA$707,'Infos Relatório'!AY$1)</f>
        <v>0</v>
      </c>
      <c r="AZ483" s="542">
        <f>SUMIFS('Faturamento NNE'!$H$2:$H$707,'Faturamento NNE'!$E$2:$E$707,'Infos Relatório'!$B$406,'Faturamento NNE'!$F$2:$F$707,'Infos Relatório'!$B483,'Faturamento NNE'!$AA$2:$AA$707,'Infos Relatório'!AY$1)</f>
        <v>0</v>
      </c>
      <c r="BA483" s="542">
        <f>SUMIFS('Faturamento NNE'!$K$2:$K$707,'Faturamento NNE'!$E$2:$E$707,'Infos Relatório'!$B$406,'Faturamento NNE'!$F$2:$F$707,'Infos Relatório'!$B483,'Faturamento NNE'!$AA$2:$AA$707,'Infos Relatório'!AY$1)</f>
        <v>0</v>
      </c>
      <c r="BB483" s="546">
        <f>SUMIFS('Faturamento NNE'!$P$2:$P$707,'Faturamento NNE'!$E$2:$E$707,'Infos Relatório'!$B$406,'Faturamento NNE'!$F$2:$F$707,'Infos Relatório'!$B483,'Faturamento NNE'!$AA$2:$AA$707,'Infos Relatório'!AY$1,'Faturamento NNE'!$U$2:$U$707,"Sim")+SUMIFS('Faturamento NNE'!$Q$2:$Q$707,'Faturamento NNE'!$E$2:$E$707,'Infos Relatório'!$B$406,'Faturamento NNE'!$F$2:$F$707,'Infos Relatório'!$B483,'Faturamento NNE'!$AA$2:$AA$707,'Infos Relatório'!AY$1,'Faturamento NNE'!$U$2:$U$707,"Sim")</f>
        <v>0</v>
      </c>
      <c r="BC483" s="227" t="e">
        <f t="shared" si="164"/>
        <v>#DIV/0!</v>
      </c>
      <c r="BD483" s="545">
        <f>SUMIFS('Faturamento NNE'!$I$2:$I$707,'Faturamento NNE'!$E$2:$E$707,'Infos Relatório'!$B$406,'Faturamento NNE'!$F$2:$F$707,'Infos Relatório'!$B483,'Faturamento NNE'!$AA$2:$AA$707,'Infos Relatório'!AY$1)</f>
        <v>0</v>
      </c>
      <c r="BE483" s="541">
        <f>COUNTIFS('Faturamento NNE'!$E$2:$E$707,'Infos Relatório'!$B$406,'Faturamento NNE'!$F$2:$F$707,'Infos Relatório'!$B483,'Faturamento NNE'!$AA$2:$AA$707,'Infos Relatório'!BE$1)</f>
        <v>0</v>
      </c>
      <c r="BF483" s="542">
        <f>SUMIFS('Faturamento NNE'!$H$2:$H$707,'Faturamento NNE'!$E$2:$E$707,'Infos Relatório'!$B$406,'Faturamento NNE'!$F$2:$F$707,'Infos Relatório'!$B483,'Faturamento NNE'!$AA$2:$AA$707,'Infos Relatório'!BE$1)</f>
        <v>0</v>
      </c>
      <c r="BG483" s="542">
        <f>SUMIFS('Faturamento NNE'!$K$2:$K$707,'Faturamento NNE'!$E$2:$E$707,'Infos Relatório'!$B$406,'Faturamento NNE'!$F$2:$F$707,'Infos Relatório'!$B483,'Faturamento NNE'!$AA$2:$AA$707,'Infos Relatório'!BE$1)</f>
        <v>0</v>
      </c>
      <c r="BH483" s="546">
        <f>SUMIFS('Faturamento NNE'!$P$2:$P$707,'Faturamento NNE'!$E$2:$E$707,'Infos Relatório'!$B$406,'Faturamento NNE'!$F$2:$F$707,'Infos Relatório'!$B483,'Faturamento NNE'!$AA$2:$AA$707,'Infos Relatório'!BE$1,'Faturamento NNE'!$U$2:$U$707,"Sim")+SUMIFS('Faturamento NNE'!$Q$2:$Q$707,'Faturamento NNE'!$E$2:$E$707,'Infos Relatório'!$B$406,'Faturamento NNE'!$F$2:$F$707,'Infos Relatório'!$B483,'Faturamento NNE'!$AA$2:$AA$707,'Infos Relatório'!BE$1,'Faturamento NNE'!$U$2:$U$707,"Sim")</f>
        <v>0</v>
      </c>
      <c r="BI483" s="227" t="e">
        <f t="shared" si="165"/>
        <v>#DIV/0!</v>
      </c>
      <c r="BJ483" s="545">
        <f>SUMIFS('Faturamento NNE'!$I$2:$I$707,'Faturamento NNE'!$E$2:$E$707,'Infos Relatório'!$B$406,'Faturamento NNE'!$F$2:$F$707,'Infos Relatório'!$B483,'Faturamento NNE'!$AA$2:$AA$707,'Infos Relatório'!BE$1)</f>
        <v>0</v>
      </c>
      <c r="BK483" s="541">
        <f>COUNTIFS('Faturamento NNE'!$E$2:$E$707,'Infos Relatório'!$B$406,'Faturamento NNE'!$F$2:$F$707,'Infos Relatório'!$B483,'Faturamento NNE'!$AA$2:$AA$707,'Infos Relatório'!BK$1)</f>
        <v>0</v>
      </c>
      <c r="BL483" s="542">
        <f>SUMIFS('Faturamento NNE'!$H$2:$H$707,'Faturamento NNE'!$E$2:$E$707,'Infos Relatório'!$B$406,'Faturamento NNE'!$F$2:$F$707,'Infos Relatório'!$B483,'Faturamento NNE'!$AA$2:$AA$707,'Infos Relatório'!BK$1)</f>
        <v>0</v>
      </c>
      <c r="BM483" s="542">
        <f>SUMIFS('Faturamento NNE'!$K$2:$K$707,'Faturamento NNE'!$E$2:$E$707,'Infos Relatório'!$B$406,'Faturamento NNE'!$F$2:$F$707,'Infos Relatório'!$B483,'Faturamento NNE'!$AA$2:$AA$707,'Infos Relatório'!BK$1)</f>
        <v>0</v>
      </c>
      <c r="BN483" s="546">
        <f>SUMIFS('Faturamento NNE'!$P$2:$P$707,'Faturamento NNE'!$E$2:$E$707,'Infos Relatório'!$B$406,'Faturamento NNE'!$F$2:$F$707,'Infos Relatório'!$B483,'Faturamento NNE'!$AA$2:$AA$707,'Infos Relatório'!BK$1,'Faturamento NNE'!$U$2:$U$707,"Sim")+SUMIFS('Faturamento NNE'!$Q$2:$Q$707,'Faturamento NNE'!$E$2:$E$707,'Infos Relatório'!$B$406,'Faturamento NNE'!$F$2:$F$707,'Infos Relatório'!$B483,'Faturamento NNE'!$AA$2:$AA$707,'Infos Relatório'!BK$1,'Faturamento NNE'!$U$2:$U$707,"Sim")</f>
        <v>0</v>
      </c>
      <c r="BO483" s="227" t="e">
        <f t="shared" si="166"/>
        <v>#DIV/0!</v>
      </c>
      <c r="BP483" s="545">
        <f>SUMIFS('Faturamento NNE'!$I$2:$I$707,'Faturamento NNE'!$E$2:$E$707,'Infos Relatório'!$B$406,'Faturamento NNE'!$F$2:$F$707,'Infos Relatório'!$B483,'Faturamento NNE'!$AA$2:$AA$707,'Infos Relatório'!BK$1)</f>
        <v>0</v>
      </c>
      <c r="BQ483" s="541">
        <f>COUNTIFS('Faturamento NNE'!$E$2:$E$707,'Infos Relatório'!$B$406,'Faturamento NNE'!$F$2:$F$707,'Infos Relatório'!$B483,'Faturamento NNE'!$AA$2:$AA$707,'Infos Relatório'!BQ$1)</f>
        <v>0</v>
      </c>
      <c r="BR483" s="542">
        <f>SUMIFS('Faturamento NNE'!$H$2:$H$707,'Faturamento NNE'!$E$2:$E$707,'Infos Relatório'!$B$406,'Faturamento NNE'!$F$2:$F$707,'Infos Relatório'!$B483,'Faturamento NNE'!$AA$2:$AA$707,'Infos Relatório'!BQ$1)</f>
        <v>0</v>
      </c>
      <c r="BS483" s="542">
        <f>SUMIFS('Faturamento NNE'!$K$2:$K$707,'Faturamento NNE'!$E$2:$E$707,'Infos Relatório'!$B$406,'Faturamento NNE'!$F$2:$F$707,'Infos Relatório'!$B483,'Faturamento NNE'!$AA$2:$AA$707,'Infos Relatório'!BQ$1)</f>
        <v>0</v>
      </c>
      <c r="BT483" s="546">
        <f>SUMIFS('Faturamento NNE'!$P$2:$P$707,'Faturamento NNE'!$E$2:$E$707,'Infos Relatório'!$B$406,'Faturamento NNE'!$F$2:$F$707,'Infos Relatório'!$B483,'Faturamento NNE'!$AA$2:$AA$707,'Infos Relatório'!BQ$1,'Faturamento NNE'!$U$2:$U$707,"Sim")+SUMIFS('Faturamento NNE'!$Q$2:$Q$707,'Faturamento NNE'!$E$2:$E$707,'Infos Relatório'!$B$406,'Faturamento NNE'!$F$2:$F$707,'Infos Relatório'!$B483,'Faturamento NNE'!$AA$2:$AA$707,'Infos Relatório'!BQ$1,'Faturamento NNE'!$U$2:$U$707,"Sim")</f>
        <v>0</v>
      </c>
      <c r="BU483" s="227" t="e">
        <f t="shared" si="167"/>
        <v>#DIV/0!</v>
      </c>
      <c r="BV483" s="545">
        <f>SUMIFS('Faturamento NNE'!$I$2:$I$707,'Faturamento NNE'!$E$2:$E$707,'Infos Relatório'!$B$406,'Faturamento NNE'!$F$2:$F$707,'Infos Relatório'!$B483,'Faturamento NNE'!$AA$2:$AA$707,'Infos Relatório'!BQ$1)</f>
        <v>0</v>
      </c>
    </row>
    <row r="484" spans="2:74">
      <c r="C484" s="225"/>
      <c r="H484" s="226"/>
      <c r="I484" s="225"/>
      <c r="N484" s="226"/>
      <c r="O484" s="225"/>
      <c r="T484" s="226"/>
      <c r="U484" s="225"/>
      <c r="Z484" s="226"/>
      <c r="AA484" s="225"/>
      <c r="AF484" s="226"/>
      <c r="AG484" s="225"/>
      <c r="AL484" s="226"/>
      <c r="AM484" s="225"/>
      <c r="AR484" s="226"/>
      <c r="AS484" s="225"/>
      <c r="AX484" s="226"/>
      <c r="AY484" s="225"/>
      <c r="BD484" s="226"/>
      <c r="BE484" s="225"/>
      <c r="BJ484" s="226"/>
      <c r="BK484" s="225"/>
      <c r="BP484" s="226"/>
      <c r="BQ484" s="225"/>
      <c r="BV484" s="226"/>
    </row>
    <row r="485" spans="2:74">
      <c r="B485" t="s">
        <v>213</v>
      </c>
      <c r="C485" s="801">
        <v>45292</v>
      </c>
      <c r="D485" s="802"/>
      <c r="E485" s="802"/>
      <c r="F485" s="802"/>
      <c r="G485" s="802"/>
      <c r="H485" s="803"/>
      <c r="I485" s="801">
        <v>45323</v>
      </c>
      <c r="J485" s="802"/>
      <c r="K485" s="802"/>
      <c r="L485" s="802"/>
      <c r="M485" s="802"/>
      <c r="N485" s="803"/>
      <c r="O485" s="801">
        <v>45352</v>
      </c>
      <c r="P485" s="802"/>
      <c r="Q485" s="802"/>
      <c r="R485" s="802"/>
      <c r="S485" s="802"/>
      <c r="T485" s="803"/>
      <c r="U485" s="801">
        <v>45383</v>
      </c>
      <c r="V485" s="802"/>
      <c r="W485" s="802"/>
      <c r="X485" s="802"/>
      <c r="Y485" s="802"/>
      <c r="Z485" s="803"/>
      <c r="AA485" s="801">
        <v>45413</v>
      </c>
      <c r="AB485" s="802"/>
      <c r="AC485" s="802"/>
      <c r="AD485" s="802"/>
      <c r="AE485" s="802"/>
      <c r="AF485" s="803"/>
      <c r="AG485" s="801">
        <v>45444</v>
      </c>
      <c r="AH485" s="802"/>
      <c r="AI485" s="802"/>
      <c r="AJ485" s="802"/>
      <c r="AK485" s="802"/>
      <c r="AL485" s="803"/>
      <c r="AM485" s="801">
        <v>45474</v>
      </c>
      <c r="AN485" s="802"/>
      <c r="AO485" s="802"/>
      <c r="AP485" s="802"/>
      <c r="AQ485" s="802"/>
      <c r="AR485" s="803"/>
      <c r="AS485" s="801">
        <v>45505</v>
      </c>
      <c r="AT485" s="802"/>
      <c r="AU485" s="802"/>
      <c r="AV485" s="802"/>
      <c r="AW485" s="802"/>
      <c r="AX485" s="803"/>
      <c r="AY485" s="801">
        <v>45536</v>
      </c>
      <c r="AZ485" s="802"/>
      <c r="BA485" s="802"/>
      <c r="BB485" s="802"/>
      <c r="BC485" s="802"/>
      <c r="BD485" s="803"/>
      <c r="BE485" s="801">
        <v>45566</v>
      </c>
      <c r="BF485" s="802"/>
      <c r="BG485" s="802"/>
      <c r="BH485" s="802"/>
      <c r="BI485" s="802"/>
      <c r="BJ485" s="803"/>
      <c r="BK485" s="801">
        <v>45597</v>
      </c>
      <c r="BL485" s="802"/>
      <c r="BM485" s="802"/>
      <c r="BN485" s="802"/>
      <c r="BO485" s="802"/>
      <c r="BP485" s="803"/>
      <c r="BQ485" s="801">
        <v>45627</v>
      </c>
      <c r="BR485" s="802"/>
      <c r="BS485" s="802"/>
      <c r="BT485" s="802"/>
      <c r="BU485" s="802"/>
      <c r="BV485" s="803"/>
    </row>
    <row r="486" spans="2:74" ht="42">
      <c r="B486" s="216" t="s">
        <v>124</v>
      </c>
      <c r="C486" s="221" t="s">
        <v>125</v>
      </c>
      <c r="D486" s="212" t="s">
        <v>126</v>
      </c>
      <c r="E486" s="270" t="s">
        <v>127</v>
      </c>
      <c r="F486" s="270" t="s">
        <v>209</v>
      </c>
      <c r="G486" s="282" t="s">
        <v>129</v>
      </c>
      <c r="H486" s="222" t="s">
        <v>130</v>
      </c>
      <c r="I486" s="221" t="s">
        <v>125</v>
      </c>
      <c r="J486" s="212" t="s">
        <v>126</v>
      </c>
      <c r="K486" s="270" t="s">
        <v>127</v>
      </c>
      <c r="L486" s="270" t="s">
        <v>209</v>
      </c>
      <c r="M486" s="282" t="s">
        <v>129</v>
      </c>
      <c r="N486" s="222" t="s">
        <v>130</v>
      </c>
      <c r="O486" s="221" t="s">
        <v>125</v>
      </c>
      <c r="P486" s="212" t="s">
        <v>126</v>
      </c>
      <c r="Q486" s="212" t="s">
        <v>127</v>
      </c>
      <c r="R486" s="212" t="s">
        <v>209</v>
      </c>
      <c r="S486" s="212" t="s">
        <v>129</v>
      </c>
      <c r="T486" s="222" t="s">
        <v>130</v>
      </c>
      <c r="U486" s="221" t="s">
        <v>125</v>
      </c>
      <c r="V486" s="212" t="s">
        <v>126</v>
      </c>
      <c r="W486" s="212" t="s">
        <v>127</v>
      </c>
      <c r="X486" s="212" t="s">
        <v>209</v>
      </c>
      <c r="Y486" s="212" t="s">
        <v>129</v>
      </c>
      <c r="Z486" s="222" t="s">
        <v>130</v>
      </c>
      <c r="AA486" s="221" t="s">
        <v>125</v>
      </c>
      <c r="AB486" s="212" t="s">
        <v>126</v>
      </c>
      <c r="AC486" s="212" t="s">
        <v>127</v>
      </c>
      <c r="AD486" s="212" t="s">
        <v>209</v>
      </c>
      <c r="AE486" s="212" t="s">
        <v>129</v>
      </c>
      <c r="AF486" s="222" t="s">
        <v>130</v>
      </c>
      <c r="AG486" s="221" t="s">
        <v>125</v>
      </c>
      <c r="AH486" s="212" t="s">
        <v>126</v>
      </c>
      <c r="AI486" s="212" t="s">
        <v>127</v>
      </c>
      <c r="AJ486" s="212" t="s">
        <v>209</v>
      </c>
      <c r="AK486" s="212" t="s">
        <v>129</v>
      </c>
      <c r="AL486" s="222" t="s">
        <v>130</v>
      </c>
      <c r="AM486" s="221" t="s">
        <v>125</v>
      </c>
      <c r="AN486" s="212" t="s">
        <v>126</v>
      </c>
      <c r="AO486" s="212" t="s">
        <v>127</v>
      </c>
      <c r="AP486" s="212" t="s">
        <v>209</v>
      </c>
      <c r="AQ486" s="212" t="s">
        <v>129</v>
      </c>
      <c r="AR486" s="222" t="s">
        <v>130</v>
      </c>
      <c r="AS486" s="221" t="s">
        <v>125</v>
      </c>
      <c r="AT486" s="212" t="s">
        <v>126</v>
      </c>
      <c r="AU486" s="212" t="s">
        <v>127</v>
      </c>
      <c r="AV486" s="212" t="s">
        <v>209</v>
      </c>
      <c r="AW486" s="212" t="s">
        <v>129</v>
      </c>
      <c r="AX486" s="222" t="s">
        <v>130</v>
      </c>
      <c r="AY486" s="221" t="s">
        <v>125</v>
      </c>
      <c r="AZ486" s="212" t="s">
        <v>126</v>
      </c>
      <c r="BA486" s="212" t="s">
        <v>127</v>
      </c>
      <c r="BB486" s="212" t="s">
        <v>209</v>
      </c>
      <c r="BC486" s="212" t="s">
        <v>129</v>
      </c>
      <c r="BD486" s="222" t="s">
        <v>130</v>
      </c>
      <c r="BE486" s="221" t="s">
        <v>125</v>
      </c>
      <c r="BF486" s="212" t="s">
        <v>126</v>
      </c>
      <c r="BG486" s="212" t="s">
        <v>127</v>
      </c>
      <c r="BH486" s="212" t="s">
        <v>209</v>
      </c>
      <c r="BI486" s="212" t="s">
        <v>129</v>
      </c>
      <c r="BJ486" s="222" t="s">
        <v>130</v>
      </c>
      <c r="BK486" s="221" t="s">
        <v>125</v>
      </c>
      <c r="BL486" s="212" t="s">
        <v>126</v>
      </c>
      <c r="BM486" s="212" t="s">
        <v>127</v>
      </c>
      <c r="BN486" s="212" t="s">
        <v>209</v>
      </c>
      <c r="BO486" s="212" t="s">
        <v>129</v>
      </c>
      <c r="BP486" s="222" t="s">
        <v>130</v>
      </c>
      <c r="BQ486" s="221" t="s">
        <v>125</v>
      </c>
      <c r="BR486" s="212" t="s">
        <v>126</v>
      </c>
      <c r="BS486" s="212" t="s">
        <v>127</v>
      </c>
      <c r="BT486" s="212" t="s">
        <v>209</v>
      </c>
      <c r="BU486" s="212" t="s">
        <v>129</v>
      </c>
      <c r="BV486" s="222" t="s">
        <v>130</v>
      </c>
    </row>
    <row r="487" spans="2:74">
      <c r="B487" s="217" t="s">
        <v>131</v>
      </c>
      <c r="C487" s="541">
        <f>COUNTIFS('Faturamento NNE'!$E$2:$E$707,'Infos Relatório'!$B$485,'Faturamento NNE'!$F$2:$F$707,'Infos Relatório'!$B487,'Faturamento NNE'!$AA$2:$AA$707,'Infos Relatório'!C$1)</f>
        <v>0</v>
      </c>
      <c r="D487" s="542">
        <f>SUMIFS('Faturamento NNE'!$H$2:$H$707,'Faturamento NNE'!$E$2:$E$707,'Infos Relatório'!$B$485,'Faturamento NNE'!$F$2:$F$707,'Infos Relatório'!$B487,'Faturamento NNE'!$AA$2:$AA$707,'Infos Relatório'!C$1)</f>
        <v>0</v>
      </c>
      <c r="E487" s="543">
        <f>SUMIFS('Faturamento NNE'!$K$2:$K$707,'Faturamento NNE'!$E$2:$E$707,'Infos Relatório'!$B$485,'Faturamento NNE'!$F$2:$F$707,'Infos Relatório'!$B487,'Faturamento NNE'!$AA$2:$AA$707,'Infos Relatório'!C$1)</f>
        <v>0</v>
      </c>
      <c r="F487" s="544">
        <f>SUMIFS('Faturamento NNE'!$P$2:$P$707,'Faturamento NNE'!$E$2:$E$707,'Infos Relatório'!$B$485,'Faturamento NNE'!$F$2:$F$707,'Infos Relatório'!$B487,'Faturamento NNE'!$AA$2:$AA$707,'Infos Relatório'!C$1,'Faturamento NNE'!$U$2:$U$707,"Sim")+SUMIFS('Faturamento NNE'!$Q$2:$Q$707,'Faturamento NNE'!$E$2:$E$707,'Infos Relatório'!$B$485,'Faturamento NNE'!$F$2:$F$707,'Infos Relatório'!$B487,'Faturamento NNE'!$AA$2:$AA$707,'Infos Relatório'!C$1,'Faturamento NNE'!$U$2:$U$707,"Sim")</f>
        <v>0</v>
      </c>
      <c r="G487" s="283" t="e">
        <f t="shared" ref="G487" si="168">F487/E487</f>
        <v>#DIV/0!</v>
      </c>
      <c r="H487" s="545">
        <f>SUMIFS('Faturamento NNE'!$I$2:$I$707,'Faturamento NNE'!$E$2:$E$707,'Infos Relatório'!$B$485,'Faturamento NNE'!$F$2:$F$707,'Infos Relatório'!$B487,'Faturamento NNE'!$AA$2:$AA$707,'Infos Relatório'!C$1)</f>
        <v>0</v>
      </c>
      <c r="I487" s="541">
        <f>COUNTIFS('Faturamento NNE'!$E$2:$E$707,'Infos Relatório'!$B$485,'Faturamento NNE'!$F$2:$F$707,'Infos Relatório'!$B487,'Faturamento NNE'!$AA$2:$AA$707,'Infos Relatório'!I$1)</f>
        <v>0</v>
      </c>
      <c r="J487" s="542">
        <f>SUMIFS('Faturamento NNE'!$H$2:$H$707,'Faturamento NNE'!$E$2:$E$707,'Infos Relatório'!$B$485,'Faturamento NNE'!$F$2:$F$707,'Infos Relatório'!$B487,'Faturamento NNE'!$AA$2:$AA$707,'Infos Relatório'!I$1)</f>
        <v>0</v>
      </c>
      <c r="K487" s="543">
        <f>SUMIFS('Faturamento NNE'!$K$2:$K$707,'Faturamento NNE'!$E$2:$E$707,'Infos Relatório'!$B$485,'Faturamento NNE'!$F$2:$F$707,'Infos Relatório'!$B487,'Faturamento NNE'!$AA$2:$AA$707,'Infos Relatório'!I$1)</f>
        <v>0</v>
      </c>
      <c r="L487" s="544">
        <f>SUMIFS('Faturamento NNE'!$P$2:$P$707,'Faturamento NNE'!$E$2:$E$707,'Infos Relatório'!$B$485,'Faturamento NNE'!$F$2:$F$707,'Infos Relatório'!$B487,'Faturamento NNE'!$AA$2:$AA$707,'Infos Relatório'!I$1,'Faturamento NNE'!$U$2:$U$707,"Sim")+SUMIFS('Faturamento NNE'!$Q$2:$Q$707,'Faturamento NNE'!$E$2:$E$707,'Infos Relatório'!$B$485,'Faturamento NNE'!$F$2:$F$707,'Infos Relatório'!$B487,'Faturamento NNE'!$AA$2:$AA$707,'Infos Relatório'!I$1,'Faturamento NNE'!$U$2:$U$707,"Sim")</f>
        <v>0</v>
      </c>
      <c r="M487" s="283" t="e">
        <f t="shared" ref="M487" si="169">L487/K487</f>
        <v>#DIV/0!</v>
      </c>
      <c r="N487" s="545">
        <f>SUMIFS('Faturamento NNE'!$I$2:$I$707,'Faturamento NNE'!$E$2:$E$707,'Infos Relatório'!$B$485,'Faturamento NNE'!$F$2:$F$707,'Infos Relatório'!$B487,'Faturamento NNE'!$AA$2:$AA$707,'Infos Relatório'!I$1)</f>
        <v>0</v>
      </c>
      <c r="O487" s="541">
        <f>COUNTIFS('Faturamento NNE'!$E$2:$E$707,'Infos Relatório'!$B$485,'Faturamento NNE'!$F$2:$F$707,'Infos Relatório'!$B487,'Faturamento NNE'!$AA$2:$AA$707,'Infos Relatório'!O$1)</f>
        <v>0</v>
      </c>
      <c r="P487" s="542">
        <f>SUMIFS('Faturamento NNE'!$H$2:$H$707,'Faturamento NNE'!$E$2:$E$707,'Infos Relatório'!$B$485,'Faturamento NNE'!$F$2:$F$707,'Infos Relatório'!$B487,'Faturamento NNE'!$AA$2:$AA$707,'Infos Relatório'!O$1)</f>
        <v>0</v>
      </c>
      <c r="Q487" s="542">
        <f>SUMIFS('Faturamento NNE'!$K$2:$K$707,'Faturamento NNE'!$E$2:$E$707,'Infos Relatório'!$B$485,'Faturamento NNE'!$F$2:$F$707,'Infos Relatório'!$B487,'Faturamento NNE'!$AA$2:$AA$707,'Infos Relatório'!O$1)</f>
        <v>0</v>
      </c>
      <c r="R487" s="546">
        <f>SUMIFS('Faturamento NNE'!$P$2:$P$707,'Faturamento NNE'!$E$2:$E$707,'Infos Relatório'!$B$485,'Faturamento NNE'!$F$2:$F$707,'Infos Relatório'!$B487,'Faturamento NNE'!$AA$2:$AA$707,'Infos Relatório'!O$1,'Faturamento NNE'!$U$2:$U$707,"Sim")+SUMIFS('Faturamento NNE'!$Q$2:$Q$707,'Faturamento NNE'!$E$2:$E$707,'Infos Relatório'!$B$485,'Faturamento NNE'!$F$2:$F$707,'Infos Relatório'!$B487,'Faturamento NNE'!$AA$2:$AA$707,'Infos Relatório'!O$1,'Faturamento NNE'!$U$2:$U$707,"Sim")</f>
        <v>0</v>
      </c>
      <c r="S487" s="227" t="e">
        <f t="shared" ref="S487" si="170">R487/Q487</f>
        <v>#DIV/0!</v>
      </c>
      <c r="T487" s="545">
        <f>SUMIFS('Faturamento NNE'!$I$2:$I$707,'Faturamento NNE'!$E$2:$E$707,'Infos Relatório'!$B$485,'Faturamento NNE'!$F$2:$F$707,'Infos Relatório'!$B487,'Faturamento NNE'!$AA$2:$AA$707,'Infos Relatório'!O$1)</f>
        <v>0</v>
      </c>
      <c r="U487" s="541">
        <f>COUNTIFS('Faturamento NNE'!$E$2:$E$707,'Infos Relatório'!$B$485,'Faturamento NNE'!$F$2:$F$707,'Infos Relatório'!$B487,'Faturamento NNE'!$AA$2:$AA$707,'Infos Relatório'!U$1)</f>
        <v>0</v>
      </c>
      <c r="V487" s="542">
        <f>SUMIFS('Faturamento NNE'!$H$2:$H$707,'Faturamento NNE'!$E$2:$E$707,'Infos Relatório'!$B$485,'Faturamento NNE'!$F$2:$F$707,'Infos Relatório'!$B487,'Faturamento NNE'!$AA$2:$AA$707,'Infos Relatório'!U$1)</f>
        <v>0</v>
      </c>
      <c r="W487" s="542">
        <f>SUMIFS('Faturamento NNE'!$K$2:$K$707,'Faturamento NNE'!$E$2:$E$707,'Infos Relatório'!$B$485,'Faturamento NNE'!$F$2:$F$707,'Infos Relatório'!$B487,'Faturamento NNE'!$AA$2:$AA$707,'Infos Relatório'!U$1)</f>
        <v>0</v>
      </c>
      <c r="X487" s="546">
        <f>SUMIFS('Faturamento NNE'!$P$2:$P$707,'Faturamento NNE'!$E$2:$E$707,'Infos Relatório'!$B$485,'Faturamento NNE'!$F$2:$F$707,'Infos Relatório'!$B487,'Faturamento NNE'!$AA$2:$AA$707,'Infos Relatório'!U$1,'Faturamento NNE'!$U$2:$U$707,"Sim")+SUMIFS('Faturamento NNE'!$Q$2:$Q$707,'Faturamento NNE'!$E$2:$E$707,'Infos Relatório'!$B$485,'Faturamento NNE'!$F$2:$F$707,'Infos Relatório'!$B487,'Faturamento NNE'!$AA$2:$AA$707,'Infos Relatório'!U$1,'Faturamento NNE'!$U$2:$U$707,"Sim")</f>
        <v>0</v>
      </c>
      <c r="Y487" s="227" t="e">
        <f t="shared" ref="Y487" si="171">X487/W487</f>
        <v>#DIV/0!</v>
      </c>
      <c r="Z487" s="545">
        <f>SUMIFS('Faturamento NNE'!$I$2:$I$707,'Faturamento NNE'!$E$2:$E$707,'Infos Relatório'!$B$485,'Faturamento NNE'!$F$2:$F$707,'Infos Relatório'!$B487,'Faturamento NNE'!$AA$2:$AA$707,'Infos Relatório'!U$1)</f>
        <v>0</v>
      </c>
      <c r="AA487" s="541">
        <f>COUNTIFS('Faturamento NNE'!$E$2:$E$707,'Infos Relatório'!$B$485,'Faturamento NNE'!$F$2:$F$707,'Infos Relatório'!$B487,'Faturamento NNE'!$AA$2:$AA$707,'Infos Relatório'!AA$1)</f>
        <v>0</v>
      </c>
      <c r="AB487" s="542">
        <f>SUMIFS('Faturamento NNE'!$H$2:$H$707,'Faturamento NNE'!$E$2:$E$707,'Infos Relatório'!$B$485,'Faturamento NNE'!$F$2:$F$707,'Infos Relatório'!$B487,'Faturamento NNE'!$AA$2:$AA$707,'Infos Relatório'!AA$1)</f>
        <v>0</v>
      </c>
      <c r="AC487" s="542">
        <f>SUMIFS('Faturamento NNE'!$K$2:$K$707,'Faturamento NNE'!$E$2:$E$707,'Infos Relatório'!$B$485,'Faturamento NNE'!$F$2:$F$707,'Infos Relatório'!$B487,'Faturamento NNE'!$AA$2:$AA$707,'Infos Relatório'!AA$1)</f>
        <v>0</v>
      </c>
      <c r="AD487" s="546">
        <f>SUMIFS('Faturamento NNE'!$P$2:$P$707,'Faturamento NNE'!$E$2:$E$707,'Infos Relatório'!$B$485,'Faturamento NNE'!$F$2:$F$707,'Infos Relatório'!$B487,'Faturamento NNE'!$AA$2:$AA$707,'Infos Relatório'!AA$1,'Faturamento NNE'!$U$2:$U$707,"Sim")+SUMIFS('Faturamento NNE'!$Q$2:$Q$707,'Faturamento NNE'!$E$2:$E$707,'Infos Relatório'!$B$485,'Faturamento NNE'!$F$2:$F$707,'Infos Relatório'!$B487,'Faturamento NNE'!$AA$2:$AA$707,'Infos Relatório'!AA$1,'Faturamento NNE'!$U$2:$U$707,"Sim")</f>
        <v>0</v>
      </c>
      <c r="AE487" s="227" t="e">
        <f t="shared" ref="AE487" si="172">AD487/AC487</f>
        <v>#DIV/0!</v>
      </c>
      <c r="AF487" s="545">
        <f>SUMIFS('Faturamento NNE'!$I$2:$I$707,'Faturamento NNE'!$E$2:$E$707,'Infos Relatório'!$B$485,'Faturamento NNE'!$F$2:$F$707,'Infos Relatório'!$B487,'Faturamento NNE'!$AA$2:$AA$707,'Infos Relatório'!AA$1)</f>
        <v>0</v>
      </c>
      <c r="AG487" s="541">
        <f>COUNTIFS('Faturamento NNE'!$E$2:$E$707,'Infos Relatório'!$B$485,'Faturamento NNE'!$F$2:$F$707,'Infos Relatório'!$B487,'Faturamento NNE'!$AA$2:$AA$707,'Infos Relatório'!AG$1)</f>
        <v>0</v>
      </c>
      <c r="AH487" s="542">
        <f>SUMIFS('Faturamento NNE'!$H$2:$H$707,'Faturamento NNE'!$E$2:$E$707,'Infos Relatório'!$B$485,'Faturamento NNE'!$F$2:$F$707,'Infos Relatório'!$B487,'Faturamento NNE'!$AA$2:$AA$707,'Infos Relatório'!AG$1)</f>
        <v>0</v>
      </c>
      <c r="AI487" s="542">
        <f>SUMIFS('Faturamento NNE'!$K$2:$K$707,'Faturamento NNE'!$E$2:$E$707,'Infos Relatório'!$B$485,'Faturamento NNE'!$F$2:$F$707,'Infos Relatório'!$B487,'Faturamento NNE'!$AA$2:$AA$707,'Infos Relatório'!AG$1)</f>
        <v>0</v>
      </c>
      <c r="AJ487" s="546">
        <f>SUMIFS('Faturamento NNE'!$P$2:$P$707,'Faturamento NNE'!$E$2:$E$707,'Infos Relatório'!$B$485,'Faturamento NNE'!$F$2:$F$707,'Infos Relatório'!$B487,'Faturamento NNE'!$AA$2:$AA$707,'Infos Relatório'!AG$1,'Faturamento NNE'!$U$2:$U$707,"Sim")+SUMIFS('Faturamento NNE'!$Q$2:$Q$707,'Faturamento NNE'!$E$2:$E$707,'Infos Relatório'!$B$485,'Faturamento NNE'!$F$2:$F$707,'Infos Relatório'!$B487,'Faturamento NNE'!$AA$2:$AA$707,'Infos Relatório'!AG$1,'Faturamento NNE'!$U$2:$U$707,"Sim")</f>
        <v>0</v>
      </c>
      <c r="AK487" s="227" t="e">
        <f t="shared" ref="AK487" si="173">AJ487/AI487</f>
        <v>#DIV/0!</v>
      </c>
      <c r="AL487" s="545">
        <f>SUMIFS('Faturamento NNE'!$I$2:$I$707,'Faturamento NNE'!$E$2:$E$707,'Infos Relatório'!$B$485,'Faturamento NNE'!$F$2:$F$707,'Infos Relatório'!$B487,'Faturamento NNE'!$AA$2:$AA$707,'Infos Relatório'!AG$1)</f>
        <v>0</v>
      </c>
      <c r="AM487" s="541">
        <f>COUNTIFS('Faturamento NNE'!$E$2:$E$707,'Infos Relatório'!$B$485,'Faturamento NNE'!$F$2:$F$707,'Infos Relatório'!$B487,'Faturamento NNE'!$AA$2:$AA$707,'Infos Relatório'!AM$1)</f>
        <v>0</v>
      </c>
      <c r="AN487" s="542">
        <f>SUMIFS('Faturamento NNE'!$H$2:$H$707,'Faturamento NNE'!$E$2:$E$707,'Infos Relatório'!$B$485,'Faturamento NNE'!$F$2:$F$707,'Infos Relatório'!$B487,'Faturamento NNE'!$AA$2:$AA$707,'Infos Relatório'!AM$1)</f>
        <v>0</v>
      </c>
      <c r="AO487" s="542">
        <f>SUMIFS('Faturamento NNE'!$K$2:$K$707,'Faturamento NNE'!$E$2:$E$707,'Infos Relatório'!$B$485,'Faturamento NNE'!$F$2:$F$707,'Infos Relatório'!$B487,'Faturamento NNE'!$AA$2:$AA$707,'Infos Relatório'!AM$1)</f>
        <v>0</v>
      </c>
      <c r="AP487" s="546">
        <f>SUMIFS('Faturamento NNE'!$P$2:$P$707,'Faturamento NNE'!$E$2:$E$707,'Infos Relatório'!$B$485,'Faturamento NNE'!$F$2:$F$707,'Infos Relatório'!$B487,'Faturamento NNE'!$AA$2:$AA$707,'Infos Relatório'!AM$1,'Faturamento NNE'!$U$2:$U$707,"Sim")+SUMIFS('Faturamento NNE'!$Q$2:$Q$707,'Faturamento NNE'!$E$2:$E$707,'Infos Relatório'!$B$485,'Faturamento NNE'!$F$2:$F$707,'Infos Relatório'!$B487,'Faturamento NNE'!$AA$2:$AA$707,'Infos Relatório'!AM$1,'Faturamento NNE'!$U$2:$U$707,"Sim")</f>
        <v>0</v>
      </c>
      <c r="AQ487" s="227" t="e">
        <f t="shared" ref="AQ487" si="174">AP487/AO487</f>
        <v>#DIV/0!</v>
      </c>
      <c r="AR487" s="545">
        <f>SUMIFS('Faturamento NNE'!$I$2:$I$707,'Faturamento NNE'!$E$2:$E$707,'Infos Relatório'!$B$485,'Faturamento NNE'!$F$2:$F$707,'Infos Relatório'!$B487,'Faturamento NNE'!$AA$2:$AA$707,'Infos Relatório'!AM$1)</f>
        <v>0</v>
      </c>
      <c r="AS487" s="541">
        <f>COUNTIFS('Faturamento NNE'!$E$2:$E$707,'Infos Relatório'!$B$485,'Faturamento NNE'!$F$2:$F$707,'Infos Relatório'!$B487,'Faturamento NNE'!$AA$2:$AA$707,'Infos Relatório'!AS$1)</f>
        <v>0</v>
      </c>
      <c r="AT487" s="542">
        <f>SUMIFS('Faturamento NNE'!$H$2:$H$707,'Faturamento NNE'!$E$2:$E$707,'Infos Relatório'!$B$485,'Faturamento NNE'!$F$2:$F$707,'Infos Relatório'!$B487,'Faturamento NNE'!$AA$2:$AA$707,'Infos Relatório'!AS$1)</f>
        <v>0</v>
      </c>
      <c r="AU487" s="542">
        <f>SUMIFS('Faturamento NNE'!$K$2:$K$707,'Faturamento NNE'!$E$2:$E$707,'Infos Relatório'!$B$485,'Faturamento NNE'!$F$2:$F$707,'Infos Relatório'!$B487,'Faturamento NNE'!$AA$2:$AA$707,'Infos Relatório'!AS$1)</f>
        <v>0</v>
      </c>
      <c r="AV487" s="546">
        <f>SUMIFS('Faturamento NNE'!$P$2:$P$707,'Faturamento NNE'!$E$2:$E$707,'Infos Relatório'!$B$485,'Faturamento NNE'!$F$2:$F$707,'Infos Relatório'!$B487,'Faturamento NNE'!$AA$2:$AA$707,'Infos Relatório'!AS$1,'Faturamento NNE'!$U$2:$U$707,"Sim")+SUMIFS('Faturamento NNE'!$Q$2:$Q$707,'Faturamento NNE'!$E$2:$E$707,'Infos Relatório'!$B$485,'Faturamento NNE'!$F$2:$F$707,'Infos Relatório'!$B487,'Faturamento NNE'!$AA$2:$AA$707,'Infos Relatório'!AS$1,'Faturamento NNE'!$U$2:$U$707,"Sim")</f>
        <v>0</v>
      </c>
      <c r="AW487" s="227" t="e">
        <f t="shared" ref="AW487" si="175">AV487/AU487</f>
        <v>#DIV/0!</v>
      </c>
      <c r="AX487" s="545">
        <f>SUMIFS('Faturamento NNE'!$I$2:$I$707,'Faturamento NNE'!$E$2:$E$707,'Infos Relatório'!$B$485,'Faturamento NNE'!$F$2:$F$707,'Infos Relatório'!$B487,'Faturamento NNE'!$AA$2:$AA$707,'Infos Relatório'!AS$1)</f>
        <v>0</v>
      </c>
      <c r="AY487" s="541">
        <f>COUNTIFS('Faturamento NNE'!$E$2:$E$707,'Infos Relatório'!$B$485,'Faturamento NNE'!$F$2:$F$707,'Infos Relatório'!$B487,'Faturamento NNE'!$AA$2:$AA$707,'Infos Relatório'!AY$1)</f>
        <v>0</v>
      </c>
      <c r="AZ487" s="542">
        <f>SUMIFS('Faturamento NNE'!$H$2:$H$707,'Faturamento NNE'!$E$2:$E$707,'Infos Relatório'!$B$485,'Faturamento NNE'!$F$2:$F$707,'Infos Relatório'!$B487,'Faturamento NNE'!$AA$2:$AA$707,'Infos Relatório'!AY$1)</f>
        <v>0</v>
      </c>
      <c r="BA487" s="542">
        <f>SUMIFS('Faturamento NNE'!$K$2:$K$707,'Faturamento NNE'!$E$2:$E$707,'Infos Relatório'!$B$485,'Faturamento NNE'!$F$2:$F$707,'Infos Relatório'!$B487,'Faturamento NNE'!$AA$2:$AA$707,'Infos Relatório'!AY$1)</f>
        <v>0</v>
      </c>
      <c r="BB487" s="546">
        <f>SUMIFS('Faturamento NNE'!$P$2:$P$707,'Faturamento NNE'!$E$2:$E$707,'Infos Relatório'!$B$485,'Faturamento NNE'!$F$2:$F$707,'Infos Relatório'!$B487,'Faturamento NNE'!$AA$2:$AA$707,'Infos Relatório'!AY$1,'Faturamento NNE'!$U$2:$U$707,"Sim")+SUMIFS('Faturamento NNE'!$Q$2:$Q$707,'Faturamento NNE'!$E$2:$E$707,'Infos Relatório'!$B$485,'Faturamento NNE'!$F$2:$F$707,'Infos Relatório'!$B487,'Faturamento NNE'!$AA$2:$AA$707,'Infos Relatório'!AY$1,'Faturamento NNE'!$U$2:$U$707,"Sim")</f>
        <v>0</v>
      </c>
      <c r="BC487" s="227" t="e">
        <f t="shared" ref="BC487" si="176">BB487/BA487</f>
        <v>#DIV/0!</v>
      </c>
      <c r="BD487" s="545">
        <f>SUMIFS('Faturamento NNE'!$I$2:$I$707,'Faturamento NNE'!$E$2:$E$707,'Infos Relatório'!$B$485,'Faturamento NNE'!$F$2:$F$707,'Infos Relatório'!$B487,'Faturamento NNE'!$AA$2:$AA$707,'Infos Relatório'!AY$1)</f>
        <v>0</v>
      </c>
      <c r="BE487" s="541">
        <f>COUNTIFS('Faturamento NNE'!$E$2:$E$707,'Infos Relatório'!$B$485,'Faturamento NNE'!$F$2:$F$707,'Infos Relatório'!$B487,'Faturamento NNE'!$AA$2:$AA$707,'Infos Relatório'!BE$1)</f>
        <v>0</v>
      </c>
      <c r="BF487" s="542">
        <f>SUMIFS('Faturamento NNE'!$H$2:$H$707,'Faturamento NNE'!$E$2:$E$707,'Infos Relatório'!$B$485,'Faturamento NNE'!$F$2:$F$707,'Infos Relatório'!$B487,'Faturamento NNE'!$AA$2:$AA$707,'Infos Relatório'!BE$1)</f>
        <v>0</v>
      </c>
      <c r="BG487" s="542">
        <f>SUMIFS('Faturamento NNE'!$K$2:$K$707,'Faturamento NNE'!$E$2:$E$707,'Infos Relatório'!$B$485,'Faturamento NNE'!$F$2:$F$707,'Infos Relatório'!$B487,'Faturamento NNE'!$AA$2:$AA$707,'Infos Relatório'!BE$1)</f>
        <v>0</v>
      </c>
      <c r="BH487" s="546">
        <f>SUMIFS('Faturamento NNE'!$P$2:$P$707,'Faturamento NNE'!$E$2:$E$707,'Infos Relatório'!$B$485,'Faturamento NNE'!$F$2:$F$707,'Infos Relatório'!$B487,'Faturamento NNE'!$AA$2:$AA$707,'Infos Relatório'!BE$1,'Faturamento NNE'!$U$2:$U$707,"Sim")+SUMIFS('Faturamento NNE'!$Q$2:$Q$707,'Faturamento NNE'!$E$2:$E$707,'Infos Relatório'!$B$485,'Faturamento NNE'!$F$2:$F$707,'Infos Relatório'!$B487,'Faturamento NNE'!$AA$2:$AA$707,'Infos Relatório'!BE$1,'Faturamento NNE'!$U$2:$U$707,"Sim")</f>
        <v>0</v>
      </c>
      <c r="BI487" s="227" t="e">
        <f t="shared" ref="BI487" si="177">BH487/BG487</f>
        <v>#DIV/0!</v>
      </c>
      <c r="BJ487" s="545">
        <f>SUMIFS('Faturamento NNE'!$I$2:$I$707,'Faturamento NNE'!$E$2:$E$707,'Infos Relatório'!$B$485,'Faturamento NNE'!$F$2:$F$707,'Infos Relatório'!$B487,'Faturamento NNE'!$AA$2:$AA$707,'Infos Relatório'!BE$1)</f>
        <v>0</v>
      </c>
      <c r="BK487" s="541">
        <f>COUNTIFS('Faturamento NNE'!$E$2:$E$707,'Infos Relatório'!$B$485,'Faturamento NNE'!$F$2:$F$707,'Infos Relatório'!$B487,'Faturamento NNE'!$AA$2:$AA$707,'Infos Relatório'!BK$1)</f>
        <v>0</v>
      </c>
      <c r="BL487" s="542">
        <f>SUMIFS('Faturamento NNE'!$H$2:$H$707,'Faturamento NNE'!$E$2:$E$707,'Infos Relatório'!$B$485,'Faturamento NNE'!$F$2:$F$707,'Infos Relatório'!$B487,'Faturamento NNE'!$AA$2:$AA$707,'Infos Relatório'!BK$1)</f>
        <v>0</v>
      </c>
      <c r="BM487" s="542">
        <f>SUMIFS('Faturamento NNE'!$K$2:$K$707,'Faturamento NNE'!$E$2:$E$707,'Infos Relatório'!$B$485,'Faturamento NNE'!$F$2:$F$707,'Infos Relatório'!$B487,'Faturamento NNE'!$AA$2:$AA$707,'Infos Relatório'!BK$1)</f>
        <v>0</v>
      </c>
      <c r="BN487" s="546">
        <f>SUMIFS('Faturamento NNE'!$P$2:$P$707,'Faturamento NNE'!$E$2:$E$707,'Infos Relatório'!$B$485,'Faturamento NNE'!$F$2:$F$707,'Infos Relatório'!$B487,'Faturamento NNE'!$AA$2:$AA$707,'Infos Relatório'!BK$1,'Faturamento NNE'!$U$2:$U$707,"Sim")+SUMIFS('Faturamento NNE'!$Q$2:$Q$707,'Faturamento NNE'!$E$2:$E$707,'Infos Relatório'!$B$485,'Faturamento NNE'!$F$2:$F$707,'Infos Relatório'!$B487,'Faturamento NNE'!$AA$2:$AA$707,'Infos Relatório'!BK$1,'Faturamento NNE'!$U$2:$U$707,"Sim")</f>
        <v>0</v>
      </c>
      <c r="BO487" s="227" t="e">
        <f t="shared" ref="BO487" si="178">BN487/BM487</f>
        <v>#DIV/0!</v>
      </c>
      <c r="BP487" s="545">
        <f>SUMIFS('Faturamento NNE'!$I$2:$I$707,'Faturamento NNE'!$E$2:$E$707,'Infos Relatório'!$B$485,'Faturamento NNE'!$F$2:$F$707,'Infos Relatório'!$B487,'Faturamento NNE'!$AA$2:$AA$707,'Infos Relatório'!BK$1)</f>
        <v>0</v>
      </c>
      <c r="BQ487" s="541">
        <f>COUNTIFS('Faturamento NNE'!$E$2:$E$707,'Infos Relatório'!$B$485,'Faturamento NNE'!$F$2:$F$707,'Infos Relatório'!$B487,'Faturamento NNE'!$AA$2:$AA$707,'Infos Relatório'!BQ$1)</f>
        <v>0</v>
      </c>
      <c r="BR487" s="542">
        <f>SUMIFS('Faturamento NNE'!$H$2:$H$707,'Faturamento NNE'!$E$2:$E$707,'Infos Relatório'!$B$485,'Faturamento NNE'!$F$2:$F$707,'Infos Relatório'!$B487,'Faturamento NNE'!$AA$2:$AA$707,'Infos Relatório'!BQ$1)</f>
        <v>0</v>
      </c>
      <c r="BS487" s="542">
        <f>SUMIFS('Faturamento NNE'!$K$2:$K$707,'Faturamento NNE'!$E$2:$E$707,'Infos Relatório'!$B$485,'Faturamento NNE'!$F$2:$F$707,'Infos Relatório'!$B487,'Faturamento NNE'!$AA$2:$AA$707,'Infos Relatório'!BQ$1)</f>
        <v>0</v>
      </c>
      <c r="BT487" s="546">
        <f>SUMIFS('Faturamento NNE'!$P$2:$P$707,'Faturamento NNE'!$E$2:$E$707,'Infos Relatório'!$B$485,'Faturamento NNE'!$F$2:$F$707,'Infos Relatório'!$B487,'Faturamento NNE'!$AA$2:$AA$707,'Infos Relatório'!BQ$1,'Faturamento NNE'!$U$2:$U$707,"Sim")+SUMIFS('Faturamento NNE'!$Q$2:$Q$707,'Faturamento NNE'!$E$2:$E$707,'Infos Relatório'!$B$485,'Faturamento NNE'!$F$2:$F$707,'Infos Relatório'!$B487,'Faturamento NNE'!$AA$2:$AA$707,'Infos Relatório'!BQ$1,'Faturamento NNE'!$U$2:$U$707,"Sim")</f>
        <v>0</v>
      </c>
      <c r="BU487" s="227" t="e">
        <f t="shared" ref="BU487" si="179">BT487/BS487</f>
        <v>#DIV/0!</v>
      </c>
      <c r="BV487" s="545">
        <f>SUMIFS('Faturamento NNE'!$I$2:$I$707,'Faturamento NNE'!$E$2:$E$707,'Infos Relatório'!$B$485,'Faturamento NNE'!$F$2:$F$707,'Infos Relatório'!$B487,'Faturamento NNE'!$AA$2:$AA$707,'Infos Relatório'!BQ$1)</f>
        <v>0</v>
      </c>
    </row>
    <row r="488" spans="2:74">
      <c r="B488" s="217" t="s">
        <v>132</v>
      </c>
      <c r="C488" s="541">
        <f>COUNTIFS('Faturamento NNE'!$E$2:$E$707,'Infos Relatório'!$B$485,'Faturamento NNE'!$F$2:$F$707,'Infos Relatório'!$B488,'Faturamento NNE'!$AA$2:$AA$707,'Infos Relatório'!C$1)</f>
        <v>0</v>
      </c>
      <c r="D488" s="542">
        <f>SUMIFS('Faturamento NNE'!$H$2:$H$707,'Faturamento NNE'!$E$2:$E$707,'Infos Relatório'!$B$485,'Faturamento NNE'!$F$2:$F$707,'Infos Relatório'!$B488,'Faturamento NNE'!$AA$2:$AA$707,'Infos Relatório'!C$1)</f>
        <v>0</v>
      </c>
      <c r="E488" s="543">
        <f>SUMIFS('Faturamento NNE'!$K$2:$K$707,'Faturamento NNE'!$E$2:$E$707,'Infos Relatório'!$B$485,'Faturamento NNE'!$F$2:$F$707,'Infos Relatório'!$B488,'Faturamento NNE'!$AA$2:$AA$707,'Infos Relatório'!C$1)</f>
        <v>0</v>
      </c>
      <c r="F488" s="544">
        <f>SUMIFS('Faturamento NNE'!$P$2:$P$707,'Faturamento NNE'!$E$2:$E$707,'Infos Relatório'!$B$485,'Faturamento NNE'!$F$2:$F$707,'Infos Relatório'!$B488,'Faturamento NNE'!$AA$2:$AA$707,'Infos Relatório'!C$1,'Faturamento NNE'!$U$2:$U$707,"Sim")+SUMIFS('Faturamento NNE'!$Q$2:$Q$707,'Faturamento NNE'!$E$2:$E$707,'Infos Relatório'!$B$485,'Faturamento NNE'!$F$2:$F$707,'Infos Relatório'!$B488,'Faturamento NNE'!$AA$2:$AA$707,'Infos Relatório'!C$1,'Faturamento NNE'!$U$2:$U$707,"Sim")</f>
        <v>0</v>
      </c>
      <c r="G488" s="283" t="e">
        <f t="shared" ref="G488:G551" si="180">F488/E488</f>
        <v>#DIV/0!</v>
      </c>
      <c r="H488" s="545">
        <f>SUMIFS('Faturamento NNE'!$I$2:$I$707,'Faturamento NNE'!$E$2:$E$707,'Infos Relatório'!$B$485,'Faturamento NNE'!$F$2:$F$707,'Infos Relatório'!$B488,'Faturamento NNE'!$AA$2:$AA$707,'Infos Relatório'!C$1)</f>
        <v>0</v>
      </c>
      <c r="I488" s="541">
        <f>COUNTIFS('Faturamento NNE'!$E$2:$E$707,'Infos Relatório'!$B$485,'Faturamento NNE'!$F$2:$F$707,'Infos Relatório'!$B488,'Faturamento NNE'!$AA$2:$AA$707,'Infos Relatório'!I$1)</f>
        <v>0</v>
      </c>
      <c r="J488" s="542">
        <f>SUMIFS('Faturamento NNE'!$H$2:$H$707,'Faturamento NNE'!$E$2:$E$707,'Infos Relatório'!$B$485,'Faturamento NNE'!$F$2:$F$707,'Infos Relatório'!$B488,'Faturamento NNE'!$AA$2:$AA$707,'Infos Relatório'!I$1)</f>
        <v>0</v>
      </c>
      <c r="K488" s="543">
        <f>SUMIFS('Faturamento NNE'!$K$2:$K$707,'Faturamento NNE'!$E$2:$E$707,'Infos Relatório'!$B$485,'Faturamento NNE'!$F$2:$F$707,'Infos Relatório'!$B488,'Faturamento NNE'!$AA$2:$AA$707,'Infos Relatório'!I$1)</f>
        <v>0</v>
      </c>
      <c r="L488" s="544">
        <f>SUMIFS('Faturamento NNE'!$P$2:$P$707,'Faturamento NNE'!$E$2:$E$707,'Infos Relatório'!$B$485,'Faturamento NNE'!$F$2:$F$707,'Infos Relatório'!$B488,'Faturamento NNE'!$AA$2:$AA$707,'Infos Relatório'!I$1,'Faturamento NNE'!$U$2:$U$707,"Sim")+SUMIFS('Faturamento NNE'!$Q$2:$Q$707,'Faturamento NNE'!$E$2:$E$707,'Infos Relatório'!$B$485,'Faturamento NNE'!$F$2:$F$707,'Infos Relatório'!$B488,'Faturamento NNE'!$AA$2:$AA$707,'Infos Relatório'!I$1,'Faturamento NNE'!$U$2:$U$707,"Sim")</f>
        <v>0</v>
      </c>
      <c r="M488" s="283" t="e">
        <f t="shared" ref="M488:M551" si="181">L488/K488</f>
        <v>#DIV/0!</v>
      </c>
      <c r="N488" s="545">
        <f>SUMIFS('Faturamento NNE'!$I$2:$I$707,'Faturamento NNE'!$E$2:$E$707,'Infos Relatório'!$B$485,'Faturamento NNE'!$F$2:$F$707,'Infos Relatório'!$B488,'Faturamento NNE'!$AA$2:$AA$707,'Infos Relatório'!I$1)</f>
        <v>0</v>
      </c>
      <c r="O488" s="541">
        <f>COUNTIFS('Faturamento NNE'!$E$2:$E$707,'Infos Relatório'!$B$485,'Faturamento NNE'!$F$2:$F$707,'Infos Relatório'!$B488,'Faturamento NNE'!$AA$2:$AA$707,'Infos Relatório'!O$1)</f>
        <v>0</v>
      </c>
      <c r="P488" s="542">
        <f>SUMIFS('Faturamento NNE'!$H$2:$H$707,'Faturamento NNE'!$E$2:$E$707,'Infos Relatório'!$B$485,'Faturamento NNE'!$F$2:$F$707,'Infos Relatório'!$B488,'Faturamento NNE'!$AA$2:$AA$707,'Infos Relatório'!O$1)</f>
        <v>0</v>
      </c>
      <c r="Q488" s="542">
        <f>SUMIFS('Faturamento NNE'!$K$2:$K$707,'Faturamento NNE'!$E$2:$E$707,'Infos Relatório'!$B$485,'Faturamento NNE'!$F$2:$F$707,'Infos Relatório'!$B488,'Faturamento NNE'!$AA$2:$AA$707,'Infos Relatório'!O$1)</f>
        <v>0</v>
      </c>
      <c r="R488" s="546">
        <f>SUMIFS('Faturamento NNE'!$P$2:$P$707,'Faturamento NNE'!$E$2:$E$707,'Infos Relatório'!$B$485,'Faturamento NNE'!$F$2:$F$707,'Infos Relatório'!$B488,'Faturamento NNE'!$AA$2:$AA$707,'Infos Relatório'!O$1,'Faturamento NNE'!$U$2:$U$707,"Sim")+SUMIFS('Faturamento NNE'!$Q$2:$Q$707,'Faturamento NNE'!$E$2:$E$707,'Infos Relatório'!$B$485,'Faturamento NNE'!$F$2:$F$707,'Infos Relatório'!$B488,'Faturamento NNE'!$AA$2:$AA$707,'Infos Relatório'!O$1,'Faturamento NNE'!$U$2:$U$707,"Sim")</f>
        <v>0</v>
      </c>
      <c r="S488" s="227" t="e">
        <f t="shared" ref="S488:S551" si="182">R488/Q488</f>
        <v>#DIV/0!</v>
      </c>
      <c r="T488" s="545">
        <f>SUMIFS('Faturamento NNE'!$I$2:$I$707,'Faturamento NNE'!$E$2:$E$707,'Infos Relatório'!$B$485,'Faturamento NNE'!$F$2:$F$707,'Infos Relatório'!$B488,'Faturamento NNE'!$AA$2:$AA$707,'Infos Relatório'!O$1)</f>
        <v>0</v>
      </c>
      <c r="U488" s="541">
        <f>COUNTIFS('Faturamento NNE'!$E$2:$E$707,'Infos Relatório'!$B$485,'Faturamento NNE'!$F$2:$F$707,'Infos Relatório'!$B488,'Faturamento NNE'!$AA$2:$AA$707,'Infos Relatório'!U$1)</f>
        <v>0</v>
      </c>
      <c r="V488" s="542">
        <f>SUMIFS('Faturamento NNE'!$H$2:$H$707,'Faturamento NNE'!$E$2:$E$707,'Infos Relatório'!$B$485,'Faturamento NNE'!$F$2:$F$707,'Infos Relatório'!$B488,'Faturamento NNE'!$AA$2:$AA$707,'Infos Relatório'!U$1)</f>
        <v>0</v>
      </c>
      <c r="W488" s="542">
        <f>SUMIFS('Faturamento NNE'!$K$2:$K$707,'Faturamento NNE'!$E$2:$E$707,'Infos Relatório'!$B$485,'Faturamento NNE'!$F$2:$F$707,'Infos Relatório'!$B488,'Faturamento NNE'!$AA$2:$AA$707,'Infos Relatório'!U$1)</f>
        <v>0</v>
      </c>
      <c r="X488" s="546">
        <f>SUMIFS('Faturamento NNE'!$P$2:$P$707,'Faturamento NNE'!$E$2:$E$707,'Infos Relatório'!$B$485,'Faturamento NNE'!$F$2:$F$707,'Infos Relatório'!$B488,'Faturamento NNE'!$AA$2:$AA$707,'Infos Relatório'!U$1,'Faturamento NNE'!$U$2:$U$707,"Sim")+SUMIFS('Faturamento NNE'!$Q$2:$Q$707,'Faturamento NNE'!$E$2:$E$707,'Infos Relatório'!$B$485,'Faturamento NNE'!$F$2:$F$707,'Infos Relatório'!$B488,'Faturamento NNE'!$AA$2:$AA$707,'Infos Relatório'!U$1,'Faturamento NNE'!$U$2:$U$707,"Sim")</f>
        <v>0</v>
      </c>
      <c r="Y488" s="227" t="e">
        <f t="shared" ref="Y488:Y551" si="183">X488/W488</f>
        <v>#DIV/0!</v>
      </c>
      <c r="Z488" s="545">
        <f>SUMIFS('Faturamento NNE'!$I$2:$I$707,'Faturamento NNE'!$E$2:$E$707,'Infos Relatório'!$B$485,'Faturamento NNE'!$F$2:$F$707,'Infos Relatório'!$B488,'Faturamento NNE'!$AA$2:$AA$707,'Infos Relatório'!U$1)</f>
        <v>0</v>
      </c>
      <c r="AA488" s="541">
        <f>COUNTIFS('Faturamento NNE'!$E$2:$E$707,'Infos Relatório'!$B$485,'Faturamento NNE'!$F$2:$F$707,'Infos Relatório'!$B488,'Faturamento NNE'!$AA$2:$AA$707,'Infos Relatório'!AA$1)</f>
        <v>0</v>
      </c>
      <c r="AB488" s="542">
        <f>SUMIFS('Faturamento NNE'!$H$2:$H$707,'Faturamento NNE'!$E$2:$E$707,'Infos Relatório'!$B$485,'Faturamento NNE'!$F$2:$F$707,'Infos Relatório'!$B488,'Faturamento NNE'!$AA$2:$AA$707,'Infos Relatório'!AA$1)</f>
        <v>0</v>
      </c>
      <c r="AC488" s="542">
        <f>SUMIFS('Faturamento NNE'!$K$2:$K$707,'Faturamento NNE'!$E$2:$E$707,'Infos Relatório'!$B$485,'Faturamento NNE'!$F$2:$F$707,'Infos Relatório'!$B488,'Faturamento NNE'!$AA$2:$AA$707,'Infos Relatório'!AA$1)</f>
        <v>0</v>
      </c>
      <c r="AD488" s="546">
        <f>SUMIFS('Faturamento NNE'!$P$2:$P$707,'Faturamento NNE'!$E$2:$E$707,'Infos Relatório'!$B$485,'Faturamento NNE'!$F$2:$F$707,'Infos Relatório'!$B488,'Faturamento NNE'!$AA$2:$AA$707,'Infos Relatório'!AA$1,'Faturamento NNE'!$U$2:$U$707,"Sim")+SUMIFS('Faturamento NNE'!$Q$2:$Q$707,'Faturamento NNE'!$E$2:$E$707,'Infos Relatório'!$B$485,'Faturamento NNE'!$F$2:$F$707,'Infos Relatório'!$B488,'Faturamento NNE'!$AA$2:$AA$707,'Infos Relatório'!AA$1,'Faturamento NNE'!$U$2:$U$707,"Sim")</f>
        <v>0</v>
      </c>
      <c r="AE488" s="227" t="e">
        <f t="shared" ref="AE488:AE551" si="184">AD488/AC488</f>
        <v>#DIV/0!</v>
      </c>
      <c r="AF488" s="545">
        <f>SUMIFS('Faturamento NNE'!$I$2:$I$707,'Faturamento NNE'!$E$2:$E$707,'Infos Relatório'!$B$485,'Faturamento NNE'!$F$2:$F$707,'Infos Relatório'!$B488,'Faturamento NNE'!$AA$2:$AA$707,'Infos Relatório'!AA$1)</f>
        <v>0</v>
      </c>
      <c r="AG488" s="541">
        <f>COUNTIFS('Faturamento NNE'!$E$2:$E$707,'Infos Relatório'!$B$485,'Faturamento NNE'!$F$2:$F$707,'Infos Relatório'!$B488,'Faturamento NNE'!$AA$2:$AA$707,'Infos Relatório'!AG$1)</f>
        <v>0</v>
      </c>
      <c r="AH488" s="542">
        <f>SUMIFS('Faturamento NNE'!$H$2:$H$707,'Faturamento NNE'!$E$2:$E$707,'Infos Relatório'!$B$485,'Faturamento NNE'!$F$2:$F$707,'Infos Relatório'!$B488,'Faturamento NNE'!$AA$2:$AA$707,'Infos Relatório'!AG$1)</f>
        <v>0</v>
      </c>
      <c r="AI488" s="542">
        <f>SUMIFS('Faturamento NNE'!$K$2:$K$707,'Faturamento NNE'!$E$2:$E$707,'Infos Relatório'!$B$485,'Faturamento NNE'!$F$2:$F$707,'Infos Relatório'!$B488,'Faturamento NNE'!$AA$2:$AA$707,'Infos Relatório'!AG$1)</f>
        <v>0</v>
      </c>
      <c r="AJ488" s="546">
        <f>SUMIFS('Faturamento NNE'!$P$2:$P$707,'Faturamento NNE'!$E$2:$E$707,'Infos Relatório'!$B$485,'Faturamento NNE'!$F$2:$F$707,'Infos Relatório'!$B488,'Faturamento NNE'!$AA$2:$AA$707,'Infos Relatório'!AG$1,'Faturamento NNE'!$U$2:$U$707,"Sim")+SUMIFS('Faturamento NNE'!$Q$2:$Q$707,'Faturamento NNE'!$E$2:$E$707,'Infos Relatório'!$B$485,'Faturamento NNE'!$F$2:$F$707,'Infos Relatório'!$B488,'Faturamento NNE'!$AA$2:$AA$707,'Infos Relatório'!AG$1,'Faturamento NNE'!$U$2:$U$707,"Sim")</f>
        <v>0</v>
      </c>
      <c r="AK488" s="227" t="e">
        <f t="shared" ref="AK488:AK551" si="185">AJ488/AI488</f>
        <v>#DIV/0!</v>
      </c>
      <c r="AL488" s="545">
        <f>SUMIFS('Faturamento NNE'!$I$2:$I$707,'Faturamento NNE'!$E$2:$E$707,'Infos Relatório'!$B$485,'Faturamento NNE'!$F$2:$F$707,'Infos Relatório'!$B488,'Faturamento NNE'!$AA$2:$AA$707,'Infos Relatório'!AG$1)</f>
        <v>0</v>
      </c>
      <c r="AM488" s="541">
        <f>COUNTIFS('Faturamento NNE'!$E$2:$E$707,'Infos Relatório'!$B$485,'Faturamento NNE'!$F$2:$F$707,'Infos Relatório'!$B488,'Faturamento NNE'!$AA$2:$AA$707,'Infos Relatório'!AM$1)</f>
        <v>0</v>
      </c>
      <c r="AN488" s="542">
        <f>SUMIFS('Faturamento NNE'!$H$2:$H$707,'Faturamento NNE'!$E$2:$E$707,'Infos Relatório'!$B$485,'Faturamento NNE'!$F$2:$F$707,'Infos Relatório'!$B488,'Faturamento NNE'!$AA$2:$AA$707,'Infos Relatório'!AM$1)</f>
        <v>0</v>
      </c>
      <c r="AO488" s="542">
        <f>SUMIFS('Faturamento NNE'!$K$2:$K$707,'Faturamento NNE'!$E$2:$E$707,'Infos Relatório'!$B$485,'Faturamento NNE'!$F$2:$F$707,'Infos Relatório'!$B488,'Faturamento NNE'!$AA$2:$AA$707,'Infos Relatório'!AM$1)</f>
        <v>0</v>
      </c>
      <c r="AP488" s="546">
        <f>SUMIFS('Faturamento NNE'!$P$2:$P$707,'Faturamento NNE'!$E$2:$E$707,'Infos Relatório'!$B$485,'Faturamento NNE'!$F$2:$F$707,'Infos Relatório'!$B488,'Faturamento NNE'!$AA$2:$AA$707,'Infos Relatório'!AM$1,'Faturamento NNE'!$U$2:$U$707,"Sim")+SUMIFS('Faturamento NNE'!$Q$2:$Q$707,'Faturamento NNE'!$E$2:$E$707,'Infos Relatório'!$B$485,'Faturamento NNE'!$F$2:$F$707,'Infos Relatório'!$B488,'Faturamento NNE'!$AA$2:$AA$707,'Infos Relatório'!AM$1,'Faturamento NNE'!$U$2:$U$707,"Sim")</f>
        <v>0</v>
      </c>
      <c r="AQ488" s="227" t="e">
        <f t="shared" ref="AQ488:AQ551" si="186">AP488/AO488</f>
        <v>#DIV/0!</v>
      </c>
      <c r="AR488" s="545">
        <f>SUMIFS('Faturamento NNE'!$I$2:$I$707,'Faturamento NNE'!$E$2:$E$707,'Infos Relatório'!$B$485,'Faturamento NNE'!$F$2:$F$707,'Infos Relatório'!$B488,'Faturamento NNE'!$AA$2:$AA$707,'Infos Relatório'!AM$1)</f>
        <v>0</v>
      </c>
      <c r="AS488" s="541">
        <f>COUNTIFS('Faturamento NNE'!$E$2:$E$707,'Infos Relatório'!$B$485,'Faturamento NNE'!$F$2:$F$707,'Infos Relatório'!$B488,'Faturamento NNE'!$AA$2:$AA$707,'Infos Relatório'!AS$1)</f>
        <v>0</v>
      </c>
      <c r="AT488" s="542">
        <f>SUMIFS('Faturamento NNE'!$H$2:$H$707,'Faturamento NNE'!$E$2:$E$707,'Infos Relatório'!$B$485,'Faturamento NNE'!$F$2:$F$707,'Infos Relatório'!$B488,'Faturamento NNE'!$AA$2:$AA$707,'Infos Relatório'!AS$1)</f>
        <v>0</v>
      </c>
      <c r="AU488" s="542">
        <f>SUMIFS('Faturamento NNE'!$K$2:$K$707,'Faturamento NNE'!$E$2:$E$707,'Infos Relatório'!$B$485,'Faturamento NNE'!$F$2:$F$707,'Infos Relatório'!$B488,'Faturamento NNE'!$AA$2:$AA$707,'Infos Relatório'!AS$1)</f>
        <v>0</v>
      </c>
      <c r="AV488" s="546">
        <f>SUMIFS('Faturamento NNE'!$P$2:$P$707,'Faturamento NNE'!$E$2:$E$707,'Infos Relatório'!$B$485,'Faturamento NNE'!$F$2:$F$707,'Infos Relatório'!$B488,'Faturamento NNE'!$AA$2:$AA$707,'Infos Relatório'!AS$1,'Faturamento NNE'!$U$2:$U$707,"Sim")+SUMIFS('Faturamento NNE'!$Q$2:$Q$707,'Faturamento NNE'!$E$2:$E$707,'Infos Relatório'!$B$485,'Faturamento NNE'!$F$2:$F$707,'Infos Relatório'!$B488,'Faturamento NNE'!$AA$2:$AA$707,'Infos Relatório'!AS$1,'Faturamento NNE'!$U$2:$U$707,"Sim")</f>
        <v>0</v>
      </c>
      <c r="AW488" s="227" t="e">
        <f t="shared" ref="AW488:AW551" si="187">AV488/AU488</f>
        <v>#DIV/0!</v>
      </c>
      <c r="AX488" s="545">
        <f>SUMIFS('Faturamento NNE'!$I$2:$I$707,'Faturamento NNE'!$E$2:$E$707,'Infos Relatório'!$B$485,'Faturamento NNE'!$F$2:$F$707,'Infos Relatório'!$B488,'Faturamento NNE'!$AA$2:$AA$707,'Infos Relatório'!AS$1)</f>
        <v>0</v>
      </c>
      <c r="AY488" s="541">
        <f>COUNTIFS('Faturamento NNE'!$E$2:$E$707,'Infos Relatório'!$B$485,'Faturamento NNE'!$F$2:$F$707,'Infos Relatório'!$B488,'Faturamento NNE'!$AA$2:$AA$707,'Infos Relatório'!AY$1)</f>
        <v>0</v>
      </c>
      <c r="AZ488" s="542">
        <f>SUMIFS('Faturamento NNE'!$H$2:$H$707,'Faturamento NNE'!$E$2:$E$707,'Infos Relatório'!$B$485,'Faturamento NNE'!$F$2:$F$707,'Infos Relatório'!$B488,'Faturamento NNE'!$AA$2:$AA$707,'Infos Relatório'!AY$1)</f>
        <v>0</v>
      </c>
      <c r="BA488" s="542">
        <f>SUMIFS('Faturamento NNE'!$K$2:$K$707,'Faturamento NNE'!$E$2:$E$707,'Infos Relatório'!$B$485,'Faturamento NNE'!$F$2:$F$707,'Infos Relatório'!$B488,'Faturamento NNE'!$AA$2:$AA$707,'Infos Relatório'!AY$1)</f>
        <v>0</v>
      </c>
      <c r="BB488" s="546">
        <f>SUMIFS('Faturamento NNE'!$P$2:$P$707,'Faturamento NNE'!$E$2:$E$707,'Infos Relatório'!$B$485,'Faturamento NNE'!$F$2:$F$707,'Infos Relatório'!$B488,'Faturamento NNE'!$AA$2:$AA$707,'Infos Relatório'!AY$1,'Faturamento NNE'!$U$2:$U$707,"Sim")+SUMIFS('Faturamento NNE'!$Q$2:$Q$707,'Faturamento NNE'!$E$2:$E$707,'Infos Relatório'!$B$485,'Faturamento NNE'!$F$2:$F$707,'Infos Relatório'!$B488,'Faturamento NNE'!$AA$2:$AA$707,'Infos Relatório'!AY$1,'Faturamento NNE'!$U$2:$U$707,"Sim")</f>
        <v>0</v>
      </c>
      <c r="BC488" s="227" t="e">
        <f t="shared" ref="BC488:BC551" si="188">BB488/BA488</f>
        <v>#DIV/0!</v>
      </c>
      <c r="BD488" s="545">
        <f>SUMIFS('Faturamento NNE'!$I$2:$I$707,'Faturamento NNE'!$E$2:$E$707,'Infos Relatório'!$B$485,'Faturamento NNE'!$F$2:$F$707,'Infos Relatório'!$B488,'Faturamento NNE'!$AA$2:$AA$707,'Infos Relatório'!AY$1)</f>
        <v>0</v>
      </c>
      <c r="BE488" s="541">
        <f>COUNTIFS('Faturamento NNE'!$E$2:$E$707,'Infos Relatório'!$B$485,'Faturamento NNE'!$F$2:$F$707,'Infos Relatório'!$B488,'Faturamento NNE'!$AA$2:$AA$707,'Infos Relatório'!BE$1)</f>
        <v>0</v>
      </c>
      <c r="BF488" s="542">
        <f>SUMIFS('Faturamento NNE'!$H$2:$H$707,'Faturamento NNE'!$E$2:$E$707,'Infos Relatório'!$B$485,'Faturamento NNE'!$F$2:$F$707,'Infos Relatório'!$B488,'Faturamento NNE'!$AA$2:$AA$707,'Infos Relatório'!BE$1)</f>
        <v>0</v>
      </c>
      <c r="BG488" s="542">
        <f>SUMIFS('Faturamento NNE'!$K$2:$K$707,'Faturamento NNE'!$E$2:$E$707,'Infos Relatório'!$B$485,'Faturamento NNE'!$F$2:$F$707,'Infos Relatório'!$B488,'Faturamento NNE'!$AA$2:$AA$707,'Infos Relatório'!BE$1)</f>
        <v>0</v>
      </c>
      <c r="BH488" s="546">
        <f>SUMIFS('Faturamento NNE'!$P$2:$P$707,'Faturamento NNE'!$E$2:$E$707,'Infos Relatório'!$B$485,'Faturamento NNE'!$F$2:$F$707,'Infos Relatório'!$B488,'Faturamento NNE'!$AA$2:$AA$707,'Infos Relatório'!BE$1,'Faturamento NNE'!$U$2:$U$707,"Sim")+SUMIFS('Faturamento NNE'!$Q$2:$Q$707,'Faturamento NNE'!$E$2:$E$707,'Infos Relatório'!$B$485,'Faturamento NNE'!$F$2:$F$707,'Infos Relatório'!$B488,'Faturamento NNE'!$AA$2:$AA$707,'Infos Relatório'!BE$1,'Faturamento NNE'!$U$2:$U$707,"Sim")</f>
        <v>0</v>
      </c>
      <c r="BI488" s="227" t="e">
        <f t="shared" ref="BI488:BI551" si="189">BH488/BG488</f>
        <v>#DIV/0!</v>
      </c>
      <c r="BJ488" s="545">
        <f>SUMIFS('Faturamento NNE'!$I$2:$I$707,'Faturamento NNE'!$E$2:$E$707,'Infos Relatório'!$B$485,'Faturamento NNE'!$F$2:$F$707,'Infos Relatório'!$B488,'Faturamento NNE'!$AA$2:$AA$707,'Infos Relatório'!BE$1)</f>
        <v>0</v>
      </c>
      <c r="BK488" s="541">
        <f>COUNTIFS('Faturamento NNE'!$E$2:$E$707,'Infos Relatório'!$B$485,'Faturamento NNE'!$F$2:$F$707,'Infos Relatório'!$B488,'Faturamento NNE'!$AA$2:$AA$707,'Infos Relatório'!BK$1)</f>
        <v>0</v>
      </c>
      <c r="BL488" s="542">
        <f>SUMIFS('Faturamento NNE'!$H$2:$H$707,'Faturamento NNE'!$E$2:$E$707,'Infos Relatório'!$B$485,'Faturamento NNE'!$F$2:$F$707,'Infos Relatório'!$B488,'Faturamento NNE'!$AA$2:$AA$707,'Infos Relatório'!BK$1)</f>
        <v>0</v>
      </c>
      <c r="BM488" s="542">
        <f>SUMIFS('Faturamento NNE'!$K$2:$K$707,'Faturamento NNE'!$E$2:$E$707,'Infos Relatório'!$B$485,'Faturamento NNE'!$F$2:$F$707,'Infos Relatório'!$B488,'Faturamento NNE'!$AA$2:$AA$707,'Infos Relatório'!BK$1)</f>
        <v>0</v>
      </c>
      <c r="BN488" s="546">
        <f>SUMIFS('Faturamento NNE'!$P$2:$P$707,'Faturamento NNE'!$E$2:$E$707,'Infos Relatório'!$B$485,'Faturamento NNE'!$F$2:$F$707,'Infos Relatório'!$B488,'Faturamento NNE'!$AA$2:$AA$707,'Infos Relatório'!BK$1,'Faturamento NNE'!$U$2:$U$707,"Sim")+SUMIFS('Faturamento NNE'!$Q$2:$Q$707,'Faturamento NNE'!$E$2:$E$707,'Infos Relatório'!$B$485,'Faturamento NNE'!$F$2:$F$707,'Infos Relatório'!$B488,'Faturamento NNE'!$AA$2:$AA$707,'Infos Relatório'!BK$1,'Faturamento NNE'!$U$2:$U$707,"Sim")</f>
        <v>0</v>
      </c>
      <c r="BO488" s="227" t="e">
        <f t="shared" ref="BO488:BO551" si="190">BN488/BM488</f>
        <v>#DIV/0!</v>
      </c>
      <c r="BP488" s="545">
        <f>SUMIFS('Faturamento NNE'!$I$2:$I$707,'Faturamento NNE'!$E$2:$E$707,'Infos Relatório'!$B$485,'Faturamento NNE'!$F$2:$F$707,'Infos Relatório'!$B488,'Faturamento NNE'!$AA$2:$AA$707,'Infos Relatório'!BK$1)</f>
        <v>0</v>
      </c>
      <c r="BQ488" s="541">
        <f>COUNTIFS('Faturamento NNE'!$E$2:$E$707,'Infos Relatório'!$B$485,'Faturamento NNE'!$F$2:$F$707,'Infos Relatório'!$B488,'Faturamento NNE'!$AA$2:$AA$707,'Infos Relatório'!BQ$1)</f>
        <v>0</v>
      </c>
      <c r="BR488" s="542">
        <f>SUMIFS('Faturamento NNE'!$H$2:$H$707,'Faturamento NNE'!$E$2:$E$707,'Infos Relatório'!$B$485,'Faturamento NNE'!$F$2:$F$707,'Infos Relatório'!$B488,'Faturamento NNE'!$AA$2:$AA$707,'Infos Relatório'!BQ$1)</f>
        <v>0</v>
      </c>
      <c r="BS488" s="542">
        <f>SUMIFS('Faturamento NNE'!$K$2:$K$707,'Faturamento NNE'!$E$2:$E$707,'Infos Relatório'!$B$485,'Faturamento NNE'!$F$2:$F$707,'Infos Relatório'!$B488,'Faturamento NNE'!$AA$2:$AA$707,'Infos Relatório'!BQ$1)</f>
        <v>0</v>
      </c>
      <c r="BT488" s="546">
        <f>SUMIFS('Faturamento NNE'!$P$2:$P$707,'Faturamento NNE'!$E$2:$E$707,'Infos Relatório'!$B$485,'Faturamento NNE'!$F$2:$F$707,'Infos Relatório'!$B488,'Faturamento NNE'!$AA$2:$AA$707,'Infos Relatório'!BQ$1,'Faturamento NNE'!$U$2:$U$707,"Sim")+SUMIFS('Faturamento NNE'!$Q$2:$Q$707,'Faturamento NNE'!$E$2:$E$707,'Infos Relatório'!$B$485,'Faturamento NNE'!$F$2:$F$707,'Infos Relatório'!$B488,'Faturamento NNE'!$AA$2:$AA$707,'Infos Relatório'!BQ$1,'Faturamento NNE'!$U$2:$U$707,"Sim")</f>
        <v>0</v>
      </c>
      <c r="BU488" s="227" t="e">
        <f t="shared" ref="BU488:BU551" si="191">BT488/BS488</f>
        <v>#DIV/0!</v>
      </c>
      <c r="BV488" s="545">
        <f>SUMIFS('Faturamento NNE'!$I$2:$I$707,'Faturamento NNE'!$E$2:$E$707,'Infos Relatório'!$B$485,'Faturamento NNE'!$F$2:$F$707,'Infos Relatório'!$B488,'Faturamento NNE'!$AA$2:$AA$707,'Infos Relatório'!BQ$1)</f>
        <v>0</v>
      </c>
    </row>
    <row r="489" spans="2:74">
      <c r="B489" s="217" t="s">
        <v>133</v>
      </c>
      <c r="C489" s="541">
        <f>COUNTIFS('Faturamento NNE'!$E$2:$E$707,'Infos Relatório'!$B$485,'Faturamento NNE'!$F$2:$F$707,'Infos Relatório'!$B489,'Faturamento NNE'!$AA$2:$AA$707,'Infos Relatório'!C$1)</f>
        <v>0</v>
      </c>
      <c r="D489" s="542">
        <f>SUMIFS('Faturamento NNE'!$H$2:$H$707,'Faturamento NNE'!$E$2:$E$707,'Infos Relatório'!$B$485,'Faturamento NNE'!$F$2:$F$707,'Infos Relatório'!$B489,'Faturamento NNE'!$AA$2:$AA$707,'Infos Relatório'!C$1)</f>
        <v>0</v>
      </c>
      <c r="E489" s="543">
        <f>SUMIFS('Faturamento NNE'!$K$2:$K$707,'Faturamento NNE'!$E$2:$E$707,'Infos Relatório'!$B$485,'Faturamento NNE'!$F$2:$F$707,'Infos Relatório'!$B489,'Faturamento NNE'!$AA$2:$AA$707,'Infos Relatório'!C$1)</f>
        <v>0</v>
      </c>
      <c r="F489" s="544">
        <f>SUMIFS('Faturamento NNE'!$P$2:$P$707,'Faturamento NNE'!$E$2:$E$707,'Infos Relatório'!$B$485,'Faturamento NNE'!$F$2:$F$707,'Infos Relatório'!$B489,'Faturamento NNE'!$AA$2:$AA$707,'Infos Relatório'!C$1,'Faturamento NNE'!$U$2:$U$707,"Sim")+SUMIFS('Faturamento NNE'!$Q$2:$Q$707,'Faturamento NNE'!$E$2:$E$707,'Infos Relatório'!$B$485,'Faturamento NNE'!$F$2:$F$707,'Infos Relatório'!$B489,'Faturamento NNE'!$AA$2:$AA$707,'Infos Relatório'!C$1,'Faturamento NNE'!$U$2:$U$707,"Sim")</f>
        <v>0</v>
      </c>
      <c r="G489" s="283" t="e">
        <f t="shared" si="180"/>
        <v>#DIV/0!</v>
      </c>
      <c r="H489" s="545">
        <f>SUMIFS('Faturamento NNE'!$I$2:$I$707,'Faturamento NNE'!$E$2:$E$707,'Infos Relatório'!$B$485,'Faturamento NNE'!$F$2:$F$707,'Infos Relatório'!$B489,'Faturamento NNE'!$AA$2:$AA$707,'Infos Relatório'!C$1)</f>
        <v>0</v>
      </c>
      <c r="I489" s="541">
        <f>COUNTIFS('Faturamento NNE'!$E$2:$E$707,'Infos Relatório'!$B$485,'Faturamento NNE'!$F$2:$F$707,'Infos Relatório'!$B489,'Faturamento NNE'!$AA$2:$AA$707,'Infos Relatório'!I$1)</f>
        <v>0</v>
      </c>
      <c r="J489" s="542">
        <f>SUMIFS('Faturamento NNE'!$H$2:$H$707,'Faturamento NNE'!$E$2:$E$707,'Infos Relatório'!$B$485,'Faturamento NNE'!$F$2:$F$707,'Infos Relatório'!$B489,'Faturamento NNE'!$AA$2:$AA$707,'Infos Relatório'!I$1)</f>
        <v>0</v>
      </c>
      <c r="K489" s="543">
        <f>SUMIFS('Faturamento NNE'!$K$2:$K$707,'Faturamento NNE'!$E$2:$E$707,'Infos Relatório'!$B$485,'Faturamento NNE'!$F$2:$F$707,'Infos Relatório'!$B489,'Faturamento NNE'!$AA$2:$AA$707,'Infos Relatório'!I$1)</f>
        <v>0</v>
      </c>
      <c r="L489" s="544">
        <f>SUMIFS('Faturamento NNE'!$P$2:$P$707,'Faturamento NNE'!$E$2:$E$707,'Infos Relatório'!$B$485,'Faturamento NNE'!$F$2:$F$707,'Infos Relatório'!$B489,'Faturamento NNE'!$AA$2:$AA$707,'Infos Relatório'!I$1,'Faturamento NNE'!$U$2:$U$707,"Sim")+SUMIFS('Faturamento NNE'!$Q$2:$Q$707,'Faturamento NNE'!$E$2:$E$707,'Infos Relatório'!$B$485,'Faturamento NNE'!$F$2:$F$707,'Infos Relatório'!$B489,'Faturamento NNE'!$AA$2:$AA$707,'Infos Relatório'!I$1,'Faturamento NNE'!$U$2:$U$707,"Sim")</f>
        <v>0</v>
      </c>
      <c r="M489" s="283" t="e">
        <f t="shared" si="181"/>
        <v>#DIV/0!</v>
      </c>
      <c r="N489" s="545">
        <f>SUMIFS('Faturamento NNE'!$I$2:$I$707,'Faturamento NNE'!$E$2:$E$707,'Infos Relatório'!$B$485,'Faturamento NNE'!$F$2:$F$707,'Infos Relatório'!$B489,'Faturamento NNE'!$AA$2:$AA$707,'Infos Relatório'!I$1)</f>
        <v>0</v>
      </c>
      <c r="O489" s="541">
        <f>COUNTIFS('Faturamento NNE'!$E$2:$E$707,'Infos Relatório'!$B$485,'Faturamento NNE'!$F$2:$F$707,'Infos Relatório'!$B489,'Faturamento NNE'!$AA$2:$AA$707,'Infos Relatório'!O$1)</f>
        <v>0</v>
      </c>
      <c r="P489" s="542">
        <f>SUMIFS('Faturamento NNE'!$H$2:$H$707,'Faturamento NNE'!$E$2:$E$707,'Infos Relatório'!$B$485,'Faturamento NNE'!$F$2:$F$707,'Infos Relatório'!$B489,'Faturamento NNE'!$AA$2:$AA$707,'Infos Relatório'!O$1)</f>
        <v>0</v>
      </c>
      <c r="Q489" s="542">
        <f>SUMIFS('Faturamento NNE'!$K$2:$K$707,'Faturamento NNE'!$E$2:$E$707,'Infos Relatório'!$B$485,'Faturamento NNE'!$F$2:$F$707,'Infos Relatório'!$B489,'Faturamento NNE'!$AA$2:$AA$707,'Infos Relatório'!O$1)</f>
        <v>0</v>
      </c>
      <c r="R489" s="546">
        <f>SUMIFS('Faturamento NNE'!$P$2:$P$707,'Faturamento NNE'!$E$2:$E$707,'Infos Relatório'!$B$485,'Faturamento NNE'!$F$2:$F$707,'Infos Relatório'!$B489,'Faturamento NNE'!$AA$2:$AA$707,'Infos Relatório'!O$1,'Faturamento NNE'!$U$2:$U$707,"Sim")+SUMIFS('Faturamento NNE'!$Q$2:$Q$707,'Faturamento NNE'!$E$2:$E$707,'Infos Relatório'!$B$485,'Faturamento NNE'!$F$2:$F$707,'Infos Relatório'!$B489,'Faturamento NNE'!$AA$2:$AA$707,'Infos Relatório'!O$1,'Faturamento NNE'!$U$2:$U$707,"Sim")</f>
        <v>0</v>
      </c>
      <c r="S489" s="227" t="e">
        <f t="shared" si="182"/>
        <v>#DIV/0!</v>
      </c>
      <c r="T489" s="545">
        <f>SUMIFS('Faturamento NNE'!$I$2:$I$707,'Faturamento NNE'!$E$2:$E$707,'Infos Relatório'!$B$485,'Faturamento NNE'!$F$2:$F$707,'Infos Relatório'!$B489,'Faturamento NNE'!$AA$2:$AA$707,'Infos Relatório'!O$1)</f>
        <v>0</v>
      </c>
      <c r="U489" s="541">
        <f>COUNTIFS('Faturamento NNE'!$E$2:$E$707,'Infos Relatório'!$B$485,'Faturamento NNE'!$F$2:$F$707,'Infos Relatório'!$B489,'Faturamento NNE'!$AA$2:$AA$707,'Infos Relatório'!U$1)</f>
        <v>0</v>
      </c>
      <c r="V489" s="542">
        <f>SUMIFS('Faturamento NNE'!$H$2:$H$707,'Faturamento NNE'!$E$2:$E$707,'Infos Relatório'!$B$485,'Faturamento NNE'!$F$2:$F$707,'Infos Relatório'!$B489,'Faturamento NNE'!$AA$2:$AA$707,'Infos Relatório'!U$1)</f>
        <v>0</v>
      </c>
      <c r="W489" s="542">
        <f>SUMIFS('Faturamento NNE'!$K$2:$K$707,'Faturamento NNE'!$E$2:$E$707,'Infos Relatório'!$B$485,'Faturamento NNE'!$F$2:$F$707,'Infos Relatório'!$B489,'Faturamento NNE'!$AA$2:$AA$707,'Infos Relatório'!U$1)</f>
        <v>0</v>
      </c>
      <c r="X489" s="546">
        <f>SUMIFS('Faturamento NNE'!$P$2:$P$707,'Faturamento NNE'!$E$2:$E$707,'Infos Relatório'!$B$485,'Faturamento NNE'!$F$2:$F$707,'Infos Relatório'!$B489,'Faturamento NNE'!$AA$2:$AA$707,'Infos Relatório'!U$1,'Faturamento NNE'!$U$2:$U$707,"Sim")+SUMIFS('Faturamento NNE'!$Q$2:$Q$707,'Faturamento NNE'!$E$2:$E$707,'Infos Relatório'!$B$485,'Faturamento NNE'!$F$2:$F$707,'Infos Relatório'!$B489,'Faturamento NNE'!$AA$2:$AA$707,'Infos Relatório'!U$1,'Faturamento NNE'!$U$2:$U$707,"Sim")</f>
        <v>0</v>
      </c>
      <c r="Y489" s="227" t="e">
        <f t="shared" si="183"/>
        <v>#DIV/0!</v>
      </c>
      <c r="Z489" s="545">
        <f>SUMIFS('Faturamento NNE'!$I$2:$I$707,'Faturamento NNE'!$E$2:$E$707,'Infos Relatório'!$B$485,'Faturamento NNE'!$F$2:$F$707,'Infos Relatório'!$B489,'Faturamento NNE'!$AA$2:$AA$707,'Infos Relatório'!U$1)</f>
        <v>0</v>
      </c>
      <c r="AA489" s="541">
        <f>COUNTIFS('Faturamento NNE'!$E$2:$E$707,'Infos Relatório'!$B$485,'Faturamento NNE'!$F$2:$F$707,'Infos Relatório'!$B489,'Faturamento NNE'!$AA$2:$AA$707,'Infos Relatório'!AA$1)</f>
        <v>0</v>
      </c>
      <c r="AB489" s="542">
        <f>SUMIFS('Faturamento NNE'!$H$2:$H$707,'Faturamento NNE'!$E$2:$E$707,'Infos Relatório'!$B$485,'Faturamento NNE'!$F$2:$F$707,'Infos Relatório'!$B489,'Faturamento NNE'!$AA$2:$AA$707,'Infos Relatório'!AA$1)</f>
        <v>0</v>
      </c>
      <c r="AC489" s="542">
        <f>SUMIFS('Faturamento NNE'!$K$2:$K$707,'Faturamento NNE'!$E$2:$E$707,'Infos Relatório'!$B$485,'Faturamento NNE'!$F$2:$F$707,'Infos Relatório'!$B489,'Faturamento NNE'!$AA$2:$AA$707,'Infos Relatório'!AA$1)</f>
        <v>0</v>
      </c>
      <c r="AD489" s="546">
        <f>SUMIFS('Faturamento NNE'!$P$2:$P$707,'Faturamento NNE'!$E$2:$E$707,'Infos Relatório'!$B$485,'Faturamento NNE'!$F$2:$F$707,'Infos Relatório'!$B489,'Faturamento NNE'!$AA$2:$AA$707,'Infos Relatório'!AA$1,'Faturamento NNE'!$U$2:$U$707,"Sim")+SUMIFS('Faturamento NNE'!$Q$2:$Q$707,'Faturamento NNE'!$E$2:$E$707,'Infos Relatório'!$B$485,'Faturamento NNE'!$F$2:$F$707,'Infos Relatório'!$B489,'Faturamento NNE'!$AA$2:$AA$707,'Infos Relatório'!AA$1,'Faturamento NNE'!$U$2:$U$707,"Sim")</f>
        <v>0</v>
      </c>
      <c r="AE489" s="227" t="e">
        <f t="shared" si="184"/>
        <v>#DIV/0!</v>
      </c>
      <c r="AF489" s="545">
        <f>SUMIFS('Faturamento NNE'!$I$2:$I$707,'Faturamento NNE'!$E$2:$E$707,'Infos Relatório'!$B$485,'Faturamento NNE'!$F$2:$F$707,'Infos Relatório'!$B489,'Faturamento NNE'!$AA$2:$AA$707,'Infos Relatório'!AA$1)</f>
        <v>0</v>
      </c>
      <c r="AG489" s="541">
        <f>COUNTIFS('Faturamento NNE'!$E$2:$E$707,'Infos Relatório'!$B$485,'Faturamento NNE'!$F$2:$F$707,'Infos Relatório'!$B489,'Faturamento NNE'!$AA$2:$AA$707,'Infos Relatório'!AG$1)</f>
        <v>0</v>
      </c>
      <c r="AH489" s="542">
        <f>SUMIFS('Faturamento NNE'!$H$2:$H$707,'Faturamento NNE'!$E$2:$E$707,'Infos Relatório'!$B$485,'Faturamento NNE'!$F$2:$F$707,'Infos Relatório'!$B489,'Faturamento NNE'!$AA$2:$AA$707,'Infos Relatório'!AG$1)</f>
        <v>0</v>
      </c>
      <c r="AI489" s="542">
        <f>SUMIFS('Faturamento NNE'!$K$2:$K$707,'Faturamento NNE'!$E$2:$E$707,'Infos Relatório'!$B$485,'Faturamento NNE'!$F$2:$F$707,'Infos Relatório'!$B489,'Faturamento NNE'!$AA$2:$AA$707,'Infos Relatório'!AG$1)</f>
        <v>0</v>
      </c>
      <c r="AJ489" s="546">
        <f>SUMIFS('Faturamento NNE'!$P$2:$P$707,'Faturamento NNE'!$E$2:$E$707,'Infos Relatório'!$B$485,'Faturamento NNE'!$F$2:$F$707,'Infos Relatório'!$B489,'Faturamento NNE'!$AA$2:$AA$707,'Infos Relatório'!AG$1,'Faturamento NNE'!$U$2:$U$707,"Sim")+SUMIFS('Faturamento NNE'!$Q$2:$Q$707,'Faturamento NNE'!$E$2:$E$707,'Infos Relatório'!$B$485,'Faturamento NNE'!$F$2:$F$707,'Infos Relatório'!$B489,'Faturamento NNE'!$AA$2:$AA$707,'Infos Relatório'!AG$1,'Faturamento NNE'!$U$2:$U$707,"Sim")</f>
        <v>0</v>
      </c>
      <c r="AK489" s="227" t="e">
        <f t="shared" si="185"/>
        <v>#DIV/0!</v>
      </c>
      <c r="AL489" s="545">
        <f>SUMIFS('Faturamento NNE'!$I$2:$I$707,'Faturamento NNE'!$E$2:$E$707,'Infos Relatório'!$B$485,'Faturamento NNE'!$F$2:$F$707,'Infos Relatório'!$B489,'Faturamento NNE'!$AA$2:$AA$707,'Infos Relatório'!AG$1)</f>
        <v>0</v>
      </c>
      <c r="AM489" s="541">
        <f>COUNTIFS('Faturamento NNE'!$E$2:$E$707,'Infos Relatório'!$B$485,'Faturamento NNE'!$F$2:$F$707,'Infos Relatório'!$B489,'Faturamento NNE'!$AA$2:$AA$707,'Infos Relatório'!AM$1)</f>
        <v>0</v>
      </c>
      <c r="AN489" s="542">
        <f>SUMIFS('Faturamento NNE'!$H$2:$H$707,'Faturamento NNE'!$E$2:$E$707,'Infos Relatório'!$B$485,'Faturamento NNE'!$F$2:$F$707,'Infos Relatório'!$B489,'Faturamento NNE'!$AA$2:$AA$707,'Infos Relatório'!AM$1)</f>
        <v>0</v>
      </c>
      <c r="AO489" s="542">
        <f>SUMIFS('Faturamento NNE'!$K$2:$K$707,'Faturamento NNE'!$E$2:$E$707,'Infos Relatório'!$B$485,'Faturamento NNE'!$F$2:$F$707,'Infos Relatório'!$B489,'Faturamento NNE'!$AA$2:$AA$707,'Infos Relatório'!AM$1)</f>
        <v>0</v>
      </c>
      <c r="AP489" s="546">
        <f>SUMIFS('Faturamento NNE'!$P$2:$P$707,'Faturamento NNE'!$E$2:$E$707,'Infos Relatório'!$B$485,'Faturamento NNE'!$F$2:$F$707,'Infos Relatório'!$B489,'Faturamento NNE'!$AA$2:$AA$707,'Infos Relatório'!AM$1,'Faturamento NNE'!$U$2:$U$707,"Sim")+SUMIFS('Faturamento NNE'!$Q$2:$Q$707,'Faturamento NNE'!$E$2:$E$707,'Infos Relatório'!$B$485,'Faturamento NNE'!$F$2:$F$707,'Infos Relatório'!$B489,'Faturamento NNE'!$AA$2:$AA$707,'Infos Relatório'!AM$1,'Faturamento NNE'!$U$2:$U$707,"Sim")</f>
        <v>0</v>
      </c>
      <c r="AQ489" s="227" t="e">
        <f t="shared" si="186"/>
        <v>#DIV/0!</v>
      </c>
      <c r="AR489" s="545">
        <f>SUMIFS('Faturamento NNE'!$I$2:$I$707,'Faturamento NNE'!$E$2:$E$707,'Infos Relatório'!$B$485,'Faturamento NNE'!$F$2:$F$707,'Infos Relatório'!$B489,'Faturamento NNE'!$AA$2:$AA$707,'Infos Relatório'!AM$1)</f>
        <v>0</v>
      </c>
      <c r="AS489" s="541">
        <f>COUNTIFS('Faturamento NNE'!$E$2:$E$707,'Infos Relatório'!$B$485,'Faturamento NNE'!$F$2:$F$707,'Infos Relatório'!$B489,'Faturamento NNE'!$AA$2:$AA$707,'Infos Relatório'!AS$1)</f>
        <v>0</v>
      </c>
      <c r="AT489" s="542">
        <f>SUMIFS('Faturamento NNE'!$H$2:$H$707,'Faturamento NNE'!$E$2:$E$707,'Infos Relatório'!$B$485,'Faturamento NNE'!$F$2:$F$707,'Infos Relatório'!$B489,'Faturamento NNE'!$AA$2:$AA$707,'Infos Relatório'!AS$1)</f>
        <v>0</v>
      </c>
      <c r="AU489" s="542">
        <f>SUMIFS('Faturamento NNE'!$K$2:$K$707,'Faturamento NNE'!$E$2:$E$707,'Infos Relatório'!$B$485,'Faturamento NNE'!$F$2:$F$707,'Infos Relatório'!$B489,'Faturamento NNE'!$AA$2:$AA$707,'Infos Relatório'!AS$1)</f>
        <v>0</v>
      </c>
      <c r="AV489" s="546">
        <f>SUMIFS('Faturamento NNE'!$P$2:$P$707,'Faturamento NNE'!$E$2:$E$707,'Infos Relatório'!$B$485,'Faturamento NNE'!$F$2:$F$707,'Infos Relatório'!$B489,'Faturamento NNE'!$AA$2:$AA$707,'Infos Relatório'!AS$1,'Faturamento NNE'!$U$2:$U$707,"Sim")+SUMIFS('Faturamento NNE'!$Q$2:$Q$707,'Faturamento NNE'!$E$2:$E$707,'Infos Relatório'!$B$485,'Faturamento NNE'!$F$2:$F$707,'Infos Relatório'!$B489,'Faturamento NNE'!$AA$2:$AA$707,'Infos Relatório'!AS$1,'Faturamento NNE'!$U$2:$U$707,"Sim")</f>
        <v>0</v>
      </c>
      <c r="AW489" s="227" t="e">
        <f t="shared" si="187"/>
        <v>#DIV/0!</v>
      </c>
      <c r="AX489" s="545">
        <f>SUMIFS('Faturamento NNE'!$I$2:$I$707,'Faturamento NNE'!$E$2:$E$707,'Infos Relatório'!$B$485,'Faturamento NNE'!$F$2:$F$707,'Infos Relatório'!$B489,'Faturamento NNE'!$AA$2:$AA$707,'Infos Relatório'!AS$1)</f>
        <v>0</v>
      </c>
      <c r="AY489" s="541">
        <f>COUNTIFS('Faturamento NNE'!$E$2:$E$707,'Infos Relatório'!$B$485,'Faturamento NNE'!$F$2:$F$707,'Infos Relatório'!$B489,'Faturamento NNE'!$AA$2:$AA$707,'Infos Relatório'!AY$1)</f>
        <v>0</v>
      </c>
      <c r="AZ489" s="542">
        <f>SUMIFS('Faturamento NNE'!$H$2:$H$707,'Faturamento NNE'!$E$2:$E$707,'Infos Relatório'!$B$485,'Faturamento NNE'!$F$2:$F$707,'Infos Relatório'!$B489,'Faturamento NNE'!$AA$2:$AA$707,'Infos Relatório'!AY$1)</f>
        <v>0</v>
      </c>
      <c r="BA489" s="542">
        <f>SUMIFS('Faturamento NNE'!$K$2:$K$707,'Faturamento NNE'!$E$2:$E$707,'Infos Relatório'!$B$485,'Faturamento NNE'!$F$2:$F$707,'Infos Relatório'!$B489,'Faturamento NNE'!$AA$2:$AA$707,'Infos Relatório'!AY$1)</f>
        <v>0</v>
      </c>
      <c r="BB489" s="546">
        <f>SUMIFS('Faturamento NNE'!$P$2:$P$707,'Faturamento NNE'!$E$2:$E$707,'Infos Relatório'!$B$485,'Faturamento NNE'!$F$2:$F$707,'Infos Relatório'!$B489,'Faturamento NNE'!$AA$2:$AA$707,'Infos Relatório'!AY$1,'Faturamento NNE'!$U$2:$U$707,"Sim")+SUMIFS('Faturamento NNE'!$Q$2:$Q$707,'Faturamento NNE'!$E$2:$E$707,'Infos Relatório'!$B$485,'Faturamento NNE'!$F$2:$F$707,'Infos Relatório'!$B489,'Faturamento NNE'!$AA$2:$AA$707,'Infos Relatório'!AY$1,'Faturamento NNE'!$U$2:$U$707,"Sim")</f>
        <v>0</v>
      </c>
      <c r="BC489" s="227" t="e">
        <f t="shared" si="188"/>
        <v>#DIV/0!</v>
      </c>
      <c r="BD489" s="545">
        <f>SUMIFS('Faturamento NNE'!$I$2:$I$707,'Faturamento NNE'!$E$2:$E$707,'Infos Relatório'!$B$485,'Faturamento NNE'!$F$2:$F$707,'Infos Relatório'!$B489,'Faturamento NNE'!$AA$2:$AA$707,'Infos Relatório'!AY$1)</f>
        <v>0</v>
      </c>
      <c r="BE489" s="541">
        <f>COUNTIFS('Faturamento NNE'!$E$2:$E$707,'Infos Relatório'!$B$485,'Faturamento NNE'!$F$2:$F$707,'Infos Relatório'!$B489,'Faturamento NNE'!$AA$2:$AA$707,'Infos Relatório'!BE$1)</f>
        <v>0</v>
      </c>
      <c r="BF489" s="542">
        <f>SUMIFS('Faturamento NNE'!$H$2:$H$707,'Faturamento NNE'!$E$2:$E$707,'Infos Relatório'!$B$485,'Faturamento NNE'!$F$2:$F$707,'Infos Relatório'!$B489,'Faturamento NNE'!$AA$2:$AA$707,'Infos Relatório'!BE$1)</f>
        <v>0</v>
      </c>
      <c r="BG489" s="542">
        <f>SUMIFS('Faturamento NNE'!$K$2:$K$707,'Faturamento NNE'!$E$2:$E$707,'Infos Relatório'!$B$485,'Faturamento NNE'!$F$2:$F$707,'Infos Relatório'!$B489,'Faturamento NNE'!$AA$2:$AA$707,'Infos Relatório'!BE$1)</f>
        <v>0</v>
      </c>
      <c r="BH489" s="546">
        <f>SUMIFS('Faturamento NNE'!$P$2:$P$707,'Faturamento NNE'!$E$2:$E$707,'Infos Relatório'!$B$485,'Faturamento NNE'!$F$2:$F$707,'Infos Relatório'!$B489,'Faturamento NNE'!$AA$2:$AA$707,'Infos Relatório'!BE$1,'Faturamento NNE'!$U$2:$U$707,"Sim")+SUMIFS('Faturamento NNE'!$Q$2:$Q$707,'Faturamento NNE'!$E$2:$E$707,'Infos Relatório'!$B$485,'Faturamento NNE'!$F$2:$F$707,'Infos Relatório'!$B489,'Faturamento NNE'!$AA$2:$AA$707,'Infos Relatório'!BE$1,'Faturamento NNE'!$U$2:$U$707,"Sim")</f>
        <v>0</v>
      </c>
      <c r="BI489" s="227" t="e">
        <f t="shared" si="189"/>
        <v>#DIV/0!</v>
      </c>
      <c r="BJ489" s="545">
        <f>SUMIFS('Faturamento NNE'!$I$2:$I$707,'Faturamento NNE'!$E$2:$E$707,'Infos Relatório'!$B$485,'Faturamento NNE'!$F$2:$F$707,'Infos Relatório'!$B489,'Faturamento NNE'!$AA$2:$AA$707,'Infos Relatório'!BE$1)</f>
        <v>0</v>
      </c>
      <c r="BK489" s="541">
        <f>COUNTIFS('Faturamento NNE'!$E$2:$E$707,'Infos Relatório'!$B$485,'Faturamento NNE'!$F$2:$F$707,'Infos Relatório'!$B489,'Faturamento NNE'!$AA$2:$AA$707,'Infos Relatório'!BK$1)</f>
        <v>0</v>
      </c>
      <c r="BL489" s="542">
        <f>SUMIFS('Faturamento NNE'!$H$2:$H$707,'Faturamento NNE'!$E$2:$E$707,'Infos Relatório'!$B$485,'Faturamento NNE'!$F$2:$F$707,'Infos Relatório'!$B489,'Faturamento NNE'!$AA$2:$AA$707,'Infos Relatório'!BK$1)</f>
        <v>0</v>
      </c>
      <c r="BM489" s="542">
        <f>SUMIFS('Faturamento NNE'!$K$2:$K$707,'Faturamento NNE'!$E$2:$E$707,'Infos Relatório'!$B$485,'Faturamento NNE'!$F$2:$F$707,'Infos Relatório'!$B489,'Faturamento NNE'!$AA$2:$AA$707,'Infos Relatório'!BK$1)</f>
        <v>0</v>
      </c>
      <c r="BN489" s="546">
        <f>SUMIFS('Faturamento NNE'!$P$2:$P$707,'Faturamento NNE'!$E$2:$E$707,'Infos Relatório'!$B$485,'Faturamento NNE'!$F$2:$F$707,'Infos Relatório'!$B489,'Faturamento NNE'!$AA$2:$AA$707,'Infos Relatório'!BK$1,'Faturamento NNE'!$U$2:$U$707,"Sim")+SUMIFS('Faturamento NNE'!$Q$2:$Q$707,'Faturamento NNE'!$E$2:$E$707,'Infos Relatório'!$B$485,'Faturamento NNE'!$F$2:$F$707,'Infos Relatório'!$B489,'Faturamento NNE'!$AA$2:$AA$707,'Infos Relatório'!BK$1,'Faturamento NNE'!$U$2:$U$707,"Sim")</f>
        <v>0</v>
      </c>
      <c r="BO489" s="227" t="e">
        <f t="shared" si="190"/>
        <v>#DIV/0!</v>
      </c>
      <c r="BP489" s="545">
        <f>SUMIFS('Faturamento NNE'!$I$2:$I$707,'Faturamento NNE'!$E$2:$E$707,'Infos Relatório'!$B$485,'Faturamento NNE'!$F$2:$F$707,'Infos Relatório'!$B489,'Faturamento NNE'!$AA$2:$AA$707,'Infos Relatório'!BK$1)</f>
        <v>0</v>
      </c>
      <c r="BQ489" s="541">
        <f>COUNTIFS('Faturamento NNE'!$E$2:$E$707,'Infos Relatório'!$B$485,'Faturamento NNE'!$F$2:$F$707,'Infos Relatório'!$B489,'Faturamento NNE'!$AA$2:$AA$707,'Infos Relatório'!BQ$1)</f>
        <v>0</v>
      </c>
      <c r="BR489" s="542">
        <f>SUMIFS('Faturamento NNE'!$H$2:$H$707,'Faturamento NNE'!$E$2:$E$707,'Infos Relatório'!$B$485,'Faturamento NNE'!$F$2:$F$707,'Infos Relatório'!$B489,'Faturamento NNE'!$AA$2:$AA$707,'Infos Relatório'!BQ$1)</f>
        <v>0</v>
      </c>
      <c r="BS489" s="542">
        <f>SUMIFS('Faturamento NNE'!$K$2:$K$707,'Faturamento NNE'!$E$2:$E$707,'Infos Relatório'!$B$485,'Faturamento NNE'!$F$2:$F$707,'Infos Relatório'!$B489,'Faturamento NNE'!$AA$2:$AA$707,'Infos Relatório'!BQ$1)</f>
        <v>0</v>
      </c>
      <c r="BT489" s="546">
        <f>SUMIFS('Faturamento NNE'!$P$2:$P$707,'Faturamento NNE'!$E$2:$E$707,'Infos Relatório'!$B$485,'Faturamento NNE'!$F$2:$F$707,'Infos Relatório'!$B489,'Faturamento NNE'!$AA$2:$AA$707,'Infos Relatório'!BQ$1,'Faturamento NNE'!$U$2:$U$707,"Sim")+SUMIFS('Faturamento NNE'!$Q$2:$Q$707,'Faturamento NNE'!$E$2:$E$707,'Infos Relatório'!$B$485,'Faturamento NNE'!$F$2:$F$707,'Infos Relatório'!$B489,'Faturamento NNE'!$AA$2:$AA$707,'Infos Relatório'!BQ$1,'Faturamento NNE'!$U$2:$U$707,"Sim")</f>
        <v>0</v>
      </c>
      <c r="BU489" s="227" t="e">
        <f t="shared" si="191"/>
        <v>#DIV/0!</v>
      </c>
      <c r="BV489" s="545">
        <f>SUMIFS('Faturamento NNE'!$I$2:$I$707,'Faturamento NNE'!$E$2:$E$707,'Infos Relatório'!$B$485,'Faturamento NNE'!$F$2:$F$707,'Infos Relatório'!$B489,'Faturamento NNE'!$AA$2:$AA$707,'Infos Relatório'!BQ$1)</f>
        <v>0</v>
      </c>
    </row>
    <row r="490" spans="2:74">
      <c r="B490" s="217" t="s">
        <v>134</v>
      </c>
      <c r="C490" s="541">
        <f>COUNTIFS('Faturamento NNE'!$E$2:$E$707,'Infos Relatório'!$B$485,'Faturamento NNE'!$F$2:$F$707,'Infos Relatório'!$B490,'Faturamento NNE'!$AA$2:$AA$707,'Infos Relatório'!C$1)</f>
        <v>0</v>
      </c>
      <c r="D490" s="542">
        <f>SUMIFS('Faturamento NNE'!$H$2:$H$707,'Faturamento NNE'!$E$2:$E$707,'Infos Relatório'!$B$485,'Faturamento NNE'!$F$2:$F$707,'Infos Relatório'!$B490,'Faturamento NNE'!$AA$2:$AA$707,'Infos Relatório'!C$1)</f>
        <v>0</v>
      </c>
      <c r="E490" s="543">
        <f>SUMIFS('Faturamento NNE'!$K$2:$K$707,'Faturamento NNE'!$E$2:$E$707,'Infos Relatório'!$B$485,'Faturamento NNE'!$F$2:$F$707,'Infos Relatório'!$B490,'Faturamento NNE'!$AA$2:$AA$707,'Infos Relatório'!C$1)</f>
        <v>0</v>
      </c>
      <c r="F490" s="544">
        <f>SUMIFS('Faturamento NNE'!$P$2:$P$707,'Faturamento NNE'!$E$2:$E$707,'Infos Relatório'!$B$485,'Faturamento NNE'!$F$2:$F$707,'Infos Relatório'!$B490,'Faturamento NNE'!$AA$2:$AA$707,'Infos Relatório'!C$1,'Faturamento NNE'!$U$2:$U$707,"Sim")+SUMIFS('Faturamento NNE'!$Q$2:$Q$707,'Faturamento NNE'!$E$2:$E$707,'Infos Relatório'!$B$485,'Faturamento NNE'!$F$2:$F$707,'Infos Relatório'!$B490,'Faturamento NNE'!$AA$2:$AA$707,'Infos Relatório'!C$1,'Faturamento NNE'!$U$2:$U$707,"Sim")</f>
        <v>0</v>
      </c>
      <c r="G490" s="283" t="e">
        <f t="shared" si="180"/>
        <v>#DIV/0!</v>
      </c>
      <c r="H490" s="545">
        <f>SUMIFS('Faturamento NNE'!$I$2:$I$707,'Faturamento NNE'!$E$2:$E$707,'Infos Relatório'!$B$485,'Faturamento NNE'!$F$2:$F$707,'Infos Relatório'!$B490,'Faturamento NNE'!$AA$2:$AA$707,'Infos Relatório'!C$1)</f>
        <v>0</v>
      </c>
      <c r="I490" s="541">
        <f>COUNTIFS('Faturamento NNE'!$E$2:$E$707,'Infos Relatório'!$B$485,'Faturamento NNE'!$F$2:$F$707,'Infos Relatório'!$B490,'Faturamento NNE'!$AA$2:$AA$707,'Infos Relatório'!I$1)</f>
        <v>0</v>
      </c>
      <c r="J490" s="542">
        <f>SUMIFS('Faturamento NNE'!$H$2:$H$707,'Faturamento NNE'!$E$2:$E$707,'Infos Relatório'!$B$485,'Faturamento NNE'!$F$2:$F$707,'Infos Relatório'!$B490,'Faturamento NNE'!$AA$2:$AA$707,'Infos Relatório'!I$1)</f>
        <v>0</v>
      </c>
      <c r="K490" s="543">
        <f>SUMIFS('Faturamento NNE'!$K$2:$K$707,'Faturamento NNE'!$E$2:$E$707,'Infos Relatório'!$B$485,'Faturamento NNE'!$F$2:$F$707,'Infos Relatório'!$B490,'Faturamento NNE'!$AA$2:$AA$707,'Infos Relatório'!I$1)</f>
        <v>0</v>
      </c>
      <c r="L490" s="544">
        <f>SUMIFS('Faturamento NNE'!$P$2:$P$707,'Faturamento NNE'!$E$2:$E$707,'Infos Relatório'!$B$485,'Faturamento NNE'!$F$2:$F$707,'Infos Relatório'!$B490,'Faturamento NNE'!$AA$2:$AA$707,'Infos Relatório'!I$1,'Faturamento NNE'!$U$2:$U$707,"Sim")+SUMIFS('Faturamento NNE'!$Q$2:$Q$707,'Faturamento NNE'!$E$2:$E$707,'Infos Relatório'!$B$485,'Faturamento NNE'!$F$2:$F$707,'Infos Relatório'!$B490,'Faturamento NNE'!$AA$2:$AA$707,'Infos Relatório'!I$1,'Faturamento NNE'!$U$2:$U$707,"Sim")</f>
        <v>0</v>
      </c>
      <c r="M490" s="283" t="e">
        <f t="shared" si="181"/>
        <v>#DIV/0!</v>
      </c>
      <c r="N490" s="545">
        <f>SUMIFS('Faturamento NNE'!$I$2:$I$707,'Faturamento NNE'!$E$2:$E$707,'Infos Relatório'!$B$485,'Faturamento NNE'!$F$2:$F$707,'Infos Relatório'!$B490,'Faturamento NNE'!$AA$2:$AA$707,'Infos Relatório'!I$1)</f>
        <v>0</v>
      </c>
      <c r="O490" s="541">
        <f>COUNTIFS('Faturamento NNE'!$E$2:$E$707,'Infos Relatório'!$B$485,'Faturamento NNE'!$F$2:$F$707,'Infos Relatório'!$B490,'Faturamento NNE'!$AA$2:$AA$707,'Infos Relatório'!O$1)</f>
        <v>0</v>
      </c>
      <c r="P490" s="542">
        <f>SUMIFS('Faturamento NNE'!$H$2:$H$707,'Faturamento NNE'!$E$2:$E$707,'Infos Relatório'!$B$485,'Faturamento NNE'!$F$2:$F$707,'Infos Relatório'!$B490,'Faturamento NNE'!$AA$2:$AA$707,'Infos Relatório'!O$1)</f>
        <v>0</v>
      </c>
      <c r="Q490" s="542">
        <f>SUMIFS('Faturamento NNE'!$K$2:$K$707,'Faturamento NNE'!$E$2:$E$707,'Infos Relatório'!$B$485,'Faturamento NNE'!$F$2:$F$707,'Infos Relatório'!$B490,'Faturamento NNE'!$AA$2:$AA$707,'Infos Relatório'!O$1)</f>
        <v>0</v>
      </c>
      <c r="R490" s="546">
        <f>SUMIFS('Faturamento NNE'!$P$2:$P$707,'Faturamento NNE'!$E$2:$E$707,'Infos Relatório'!$B$485,'Faturamento NNE'!$F$2:$F$707,'Infos Relatório'!$B490,'Faturamento NNE'!$AA$2:$AA$707,'Infos Relatório'!O$1,'Faturamento NNE'!$U$2:$U$707,"Sim")+SUMIFS('Faturamento NNE'!$Q$2:$Q$707,'Faturamento NNE'!$E$2:$E$707,'Infos Relatório'!$B$485,'Faturamento NNE'!$F$2:$F$707,'Infos Relatório'!$B490,'Faturamento NNE'!$AA$2:$AA$707,'Infos Relatório'!O$1,'Faturamento NNE'!$U$2:$U$707,"Sim")</f>
        <v>0</v>
      </c>
      <c r="S490" s="227" t="e">
        <f t="shared" si="182"/>
        <v>#DIV/0!</v>
      </c>
      <c r="T490" s="545">
        <f>SUMIFS('Faturamento NNE'!$I$2:$I$707,'Faturamento NNE'!$E$2:$E$707,'Infos Relatório'!$B$485,'Faturamento NNE'!$F$2:$F$707,'Infos Relatório'!$B490,'Faturamento NNE'!$AA$2:$AA$707,'Infos Relatório'!O$1)</f>
        <v>0</v>
      </c>
      <c r="U490" s="541">
        <f>COUNTIFS('Faturamento NNE'!$E$2:$E$707,'Infos Relatório'!$B$485,'Faturamento NNE'!$F$2:$F$707,'Infos Relatório'!$B490,'Faturamento NNE'!$AA$2:$AA$707,'Infos Relatório'!U$1)</f>
        <v>0</v>
      </c>
      <c r="V490" s="542">
        <f>SUMIFS('Faturamento NNE'!$H$2:$H$707,'Faturamento NNE'!$E$2:$E$707,'Infos Relatório'!$B$485,'Faturamento NNE'!$F$2:$F$707,'Infos Relatório'!$B490,'Faturamento NNE'!$AA$2:$AA$707,'Infos Relatório'!U$1)</f>
        <v>0</v>
      </c>
      <c r="W490" s="542">
        <f>SUMIFS('Faturamento NNE'!$K$2:$K$707,'Faturamento NNE'!$E$2:$E$707,'Infos Relatório'!$B$485,'Faturamento NNE'!$F$2:$F$707,'Infos Relatório'!$B490,'Faturamento NNE'!$AA$2:$AA$707,'Infos Relatório'!U$1)</f>
        <v>0</v>
      </c>
      <c r="X490" s="546">
        <f>SUMIFS('Faturamento NNE'!$P$2:$P$707,'Faturamento NNE'!$E$2:$E$707,'Infos Relatório'!$B$485,'Faturamento NNE'!$F$2:$F$707,'Infos Relatório'!$B490,'Faturamento NNE'!$AA$2:$AA$707,'Infos Relatório'!U$1,'Faturamento NNE'!$U$2:$U$707,"Sim")+SUMIFS('Faturamento NNE'!$Q$2:$Q$707,'Faturamento NNE'!$E$2:$E$707,'Infos Relatório'!$B$485,'Faturamento NNE'!$F$2:$F$707,'Infos Relatório'!$B490,'Faturamento NNE'!$AA$2:$AA$707,'Infos Relatório'!U$1,'Faturamento NNE'!$U$2:$U$707,"Sim")</f>
        <v>0</v>
      </c>
      <c r="Y490" s="227" t="e">
        <f t="shared" si="183"/>
        <v>#DIV/0!</v>
      </c>
      <c r="Z490" s="545">
        <f>SUMIFS('Faturamento NNE'!$I$2:$I$707,'Faturamento NNE'!$E$2:$E$707,'Infos Relatório'!$B$485,'Faturamento NNE'!$F$2:$F$707,'Infos Relatório'!$B490,'Faturamento NNE'!$AA$2:$AA$707,'Infos Relatório'!U$1)</f>
        <v>0</v>
      </c>
      <c r="AA490" s="541">
        <f>COUNTIFS('Faturamento NNE'!$E$2:$E$707,'Infos Relatório'!$B$485,'Faturamento NNE'!$F$2:$F$707,'Infos Relatório'!$B490,'Faturamento NNE'!$AA$2:$AA$707,'Infos Relatório'!AA$1)</f>
        <v>0</v>
      </c>
      <c r="AB490" s="542">
        <f>SUMIFS('Faturamento NNE'!$H$2:$H$707,'Faturamento NNE'!$E$2:$E$707,'Infos Relatório'!$B$485,'Faturamento NNE'!$F$2:$F$707,'Infos Relatório'!$B490,'Faturamento NNE'!$AA$2:$AA$707,'Infos Relatório'!AA$1)</f>
        <v>0</v>
      </c>
      <c r="AC490" s="542">
        <f>SUMIFS('Faturamento NNE'!$K$2:$K$707,'Faturamento NNE'!$E$2:$E$707,'Infos Relatório'!$B$485,'Faturamento NNE'!$F$2:$F$707,'Infos Relatório'!$B490,'Faturamento NNE'!$AA$2:$AA$707,'Infos Relatório'!AA$1)</f>
        <v>0</v>
      </c>
      <c r="AD490" s="546">
        <f>SUMIFS('Faturamento NNE'!$P$2:$P$707,'Faturamento NNE'!$E$2:$E$707,'Infos Relatório'!$B$485,'Faturamento NNE'!$F$2:$F$707,'Infos Relatório'!$B490,'Faturamento NNE'!$AA$2:$AA$707,'Infos Relatório'!AA$1,'Faturamento NNE'!$U$2:$U$707,"Sim")+SUMIFS('Faturamento NNE'!$Q$2:$Q$707,'Faturamento NNE'!$E$2:$E$707,'Infos Relatório'!$B$485,'Faturamento NNE'!$F$2:$F$707,'Infos Relatório'!$B490,'Faturamento NNE'!$AA$2:$AA$707,'Infos Relatório'!AA$1,'Faturamento NNE'!$U$2:$U$707,"Sim")</f>
        <v>0</v>
      </c>
      <c r="AE490" s="227" t="e">
        <f t="shared" si="184"/>
        <v>#DIV/0!</v>
      </c>
      <c r="AF490" s="545">
        <f>SUMIFS('Faturamento NNE'!$I$2:$I$707,'Faturamento NNE'!$E$2:$E$707,'Infos Relatório'!$B$485,'Faturamento NNE'!$F$2:$F$707,'Infos Relatório'!$B490,'Faturamento NNE'!$AA$2:$AA$707,'Infos Relatório'!AA$1)</f>
        <v>0</v>
      </c>
      <c r="AG490" s="541">
        <f>COUNTIFS('Faturamento NNE'!$E$2:$E$707,'Infos Relatório'!$B$485,'Faturamento NNE'!$F$2:$F$707,'Infos Relatório'!$B490,'Faturamento NNE'!$AA$2:$AA$707,'Infos Relatório'!AG$1)</f>
        <v>0</v>
      </c>
      <c r="AH490" s="542">
        <f>SUMIFS('Faturamento NNE'!$H$2:$H$707,'Faturamento NNE'!$E$2:$E$707,'Infos Relatório'!$B$485,'Faturamento NNE'!$F$2:$F$707,'Infos Relatório'!$B490,'Faturamento NNE'!$AA$2:$AA$707,'Infos Relatório'!AG$1)</f>
        <v>0</v>
      </c>
      <c r="AI490" s="542">
        <f>SUMIFS('Faturamento NNE'!$K$2:$K$707,'Faturamento NNE'!$E$2:$E$707,'Infos Relatório'!$B$485,'Faturamento NNE'!$F$2:$F$707,'Infos Relatório'!$B490,'Faturamento NNE'!$AA$2:$AA$707,'Infos Relatório'!AG$1)</f>
        <v>0</v>
      </c>
      <c r="AJ490" s="546">
        <f>SUMIFS('Faturamento NNE'!$P$2:$P$707,'Faturamento NNE'!$E$2:$E$707,'Infos Relatório'!$B$485,'Faturamento NNE'!$F$2:$F$707,'Infos Relatório'!$B490,'Faturamento NNE'!$AA$2:$AA$707,'Infos Relatório'!AG$1,'Faturamento NNE'!$U$2:$U$707,"Sim")+SUMIFS('Faturamento NNE'!$Q$2:$Q$707,'Faturamento NNE'!$E$2:$E$707,'Infos Relatório'!$B$485,'Faturamento NNE'!$F$2:$F$707,'Infos Relatório'!$B490,'Faturamento NNE'!$AA$2:$AA$707,'Infos Relatório'!AG$1,'Faturamento NNE'!$U$2:$U$707,"Sim")</f>
        <v>0</v>
      </c>
      <c r="AK490" s="227" t="e">
        <f t="shared" si="185"/>
        <v>#DIV/0!</v>
      </c>
      <c r="AL490" s="545">
        <f>SUMIFS('Faturamento NNE'!$I$2:$I$707,'Faturamento NNE'!$E$2:$E$707,'Infos Relatório'!$B$485,'Faturamento NNE'!$F$2:$F$707,'Infos Relatório'!$B490,'Faturamento NNE'!$AA$2:$AA$707,'Infos Relatório'!AG$1)</f>
        <v>0</v>
      </c>
      <c r="AM490" s="541">
        <f>COUNTIFS('Faturamento NNE'!$E$2:$E$707,'Infos Relatório'!$B$485,'Faturamento NNE'!$F$2:$F$707,'Infos Relatório'!$B490,'Faturamento NNE'!$AA$2:$AA$707,'Infos Relatório'!AM$1)</f>
        <v>0</v>
      </c>
      <c r="AN490" s="542">
        <f>SUMIFS('Faturamento NNE'!$H$2:$H$707,'Faturamento NNE'!$E$2:$E$707,'Infos Relatório'!$B$485,'Faturamento NNE'!$F$2:$F$707,'Infos Relatório'!$B490,'Faturamento NNE'!$AA$2:$AA$707,'Infos Relatório'!AM$1)</f>
        <v>0</v>
      </c>
      <c r="AO490" s="542">
        <f>SUMIFS('Faturamento NNE'!$K$2:$K$707,'Faturamento NNE'!$E$2:$E$707,'Infos Relatório'!$B$485,'Faturamento NNE'!$F$2:$F$707,'Infos Relatório'!$B490,'Faturamento NNE'!$AA$2:$AA$707,'Infos Relatório'!AM$1)</f>
        <v>0</v>
      </c>
      <c r="AP490" s="546">
        <f>SUMIFS('Faturamento NNE'!$P$2:$P$707,'Faturamento NNE'!$E$2:$E$707,'Infos Relatório'!$B$485,'Faturamento NNE'!$F$2:$F$707,'Infos Relatório'!$B490,'Faturamento NNE'!$AA$2:$AA$707,'Infos Relatório'!AM$1,'Faturamento NNE'!$U$2:$U$707,"Sim")+SUMIFS('Faturamento NNE'!$Q$2:$Q$707,'Faturamento NNE'!$E$2:$E$707,'Infos Relatório'!$B$485,'Faturamento NNE'!$F$2:$F$707,'Infos Relatório'!$B490,'Faturamento NNE'!$AA$2:$AA$707,'Infos Relatório'!AM$1,'Faturamento NNE'!$U$2:$U$707,"Sim")</f>
        <v>0</v>
      </c>
      <c r="AQ490" s="227" t="e">
        <f t="shared" si="186"/>
        <v>#DIV/0!</v>
      </c>
      <c r="AR490" s="545">
        <f>SUMIFS('Faturamento NNE'!$I$2:$I$707,'Faturamento NNE'!$E$2:$E$707,'Infos Relatório'!$B$485,'Faturamento NNE'!$F$2:$F$707,'Infos Relatório'!$B490,'Faturamento NNE'!$AA$2:$AA$707,'Infos Relatório'!AM$1)</f>
        <v>0</v>
      </c>
      <c r="AS490" s="541">
        <f>COUNTIFS('Faturamento NNE'!$E$2:$E$707,'Infos Relatório'!$B$485,'Faturamento NNE'!$F$2:$F$707,'Infos Relatório'!$B490,'Faturamento NNE'!$AA$2:$AA$707,'Infos Relatório'!AS$1)</f>
        <v>0</v>
      </c>
      <c r="AT490" s="542">
        <f>SUMIFS('Faturamento NNE'!$H$2:$H$707,'Faturamento NNE'!$E$2:$E$707,'Infos Relatório'!$B$485,'Faturamento NNE'!$F$2:$F$707,'Infos Relatório'!$B490,'Faturamento NNE'!$AA$2:$AA$707,'Infos Relatório'!AS$1)</f>
        <v>0</v>
      </c>
      <c r="AU490" s="542">
        <f>SUMIFS('Faturamento NNE'!$K$2:$K$707,'Faturamento NNE'!$E$2:$E$707,'Infos Relatório'!$B$485,'Faturamento NNE'!$F$2:$F$707,'Infos Relatório'!$B490,'Faturamento NNE'!$AA$2:$AA$707,'Infos Relatório'!AS$1)</f>
        <v>0</v>
      </c>
      <c r="AV490" s="546">
        <f>SUMIFS('Faturamento NNE'!$P$2:$P$707,'Faturamento NNE'!$E$2:$E$707,'Infos Relatório'!$B$485,'Faturamento NNE'!$F$2:$F$707,'Infos Relatório'!$B490,'Faturamento NNE'!$AA$2:$AA$707,'Infos Relatório'!AS$1,'Faturamento NNE'!$U$2:$U$707,"Sim")+SUMIFS('Faturamento NNE'!$Q$2:$Q$707,'Faturamento NNE'!$E$2:$E$707,'Infos Relatório'!$B$485,'Faturamento NNE'!$F$2:$F$707,'Infos Relatório'!$B490,'Faturamento NNE'!$AA$2:$AA$707,'Infos Relatório'!AS$1,'Faturamento NNE'!$U$2:$U$707,"Sim")</f>
        <v>0</v>
      </c>
      <c r="AW490" s="227" t="e">
        <f t="shared" si="187"/>
        <v>#DIV/0!</v>
      </c>
      <c r="AX490" s="545">
        <f>SUMIFS('Faturamento NNE'!$I$2:$I$707,'Faturamento NNE'!$E$2:$E$707,'Infos Relatório'!$B$485,'Faturamento NNE'!$F$2:$F$707,'Infos Relatório'!$B490,'Faturamento NNE'!$AA$2:$AA$707,'Infos Relatório'!AS$1)</f>
        <v>0</v>
      </c>
      <c r="AY490" s="541">
        <f>COUNTIFS('Faturamento NNE'!$E$2:$E$707,'Infos Relatório'!$B$485,'Faturamento NNE'!$F$2:$F$707,'Infos Relatório'!$B490,'Faturamento NNE'!$AA$2:$AA$707,'Infos Relatório'!AY$1)</f>
        <v>0</v>
      </c>
      <c r="AZ490" s="542">
        <f>SUMIFS('Faturamento NNE'!$H$2:$H$707,'Faturamento NNE'!$E$2:$E$707,'Infos Relatório'!$B$485,'Faturamento NNE'!$F$2:$F$707,'Infos Relatório'!$B490,'Faturamento NNE'!$AA$2:$AA$707,'Infos Relatório'!AY$1)</f>
        <v>0</v>
      </c>
      <c r="BA490" s="542">
        <f>SUMIFS('Faturamento NNE'!$K$2:$K$707,'Faturamento NNE'!$E$2:$E$707,'Infos Relatório'!$B$485,'Faturamento NNE'!$F$2:$F$707,'Infos Relatório'!$B490,'Faturamento NNE'!$AA$2:$AA$707,'Infos Relatório'!AY$1)</f>
        <v>0</v>
      </c>
      <c r="BB490" s="546">
        <f>SUMIFS('Faturamento NNE'!$P$2:$P$707,'Faturamento NNE'!$E$2:$E$707,'Infos Relatório'!$B$485,'Faturamento NNE'!$F$2:$F$707,'Infos Relatório'!$B490,'Faturamento NNE'!$AA$2:$AA$707,'Infos Relatório'!AY$1,'Faturamento NNE'!$U$2:$U$707,"Sim")+SUMIFS('Faturamento NNE'!$Q$2:$Q$707,'Faturamento NNE'!$E$2:$E$707,'Infos Relatório'!$B$485,'Faturamento NNE'!$F$2:$F$707,'Infos Relatório'!$B490,'Faturamento NNE'!$AA$2:$AA$707,'Infos Relatório'!AY$1,'Faturamento NNE'!$U$2:$U$707,"Sim")</f>
        <v>0</v>
      </c>
      <c r="BC490" s="227" t="e">
        <f t="shared" si="188"/>
        <v>#DIV/0!</v>
      </c>
      <c r="BD490" s="545">
        <f>SUMIFS('Faturamento NNE'!$I$2:$I$707,'Faturamento NNE'!$E$2:$E$707,'Infos Relatório'!$B$485,'Faturamento NNE'!$F$2:$F$707,'Infos Relatório'!$B490,'Faturamento NNE'!$AA$2:$AA$707,'Infos Relatório'!AY$1)</f>
        <v>0</v>
      </c>
      <c r="BE490" s="541">
        <f>COUNTIFS('Faturamento NNE'!$E$2:$E$707,'Infos Relatório'!$B$485,'Faturamento NNE'!$F$2:$F$707,'Infos Relatório'!$B490,'Faturamento NNE'!$AA$2:$AA$707,'Infos Relatório'!BE$1)</f>
        <v>0</v>
      </c>
      <c r="BF490" s="542">
        <f>SUMIFS('Faturamento NNE'!$H$2:$H$707,'Faturamento NNE'!$E$2:$E$707,'Infos Relatório'!$B$485,'Faturamento NNE'!$F$2:$F$707,'Infos Relatório'!$B490,'Faturamento NNE'!$AA$2:$AA$707,'Infos Relatório'!BE$1)</f>
        <v>0</v>
      </c>
      <c r="BG490" s="542">
        <f>SUMIFS('Faturamento NNE'!$K$2:$K$707,'Faturamento NNE'!$E$2:$E$707,'Infos Relatório'!$B$485,'Faturamento NNE'!$F$2:$F$707,'Infos Relatório'!$B490,'Faturamento NNE'!$AA$2:$AA$707,'Infos Relatório'!BE$1)</f>
        <v>0</v>
      </c>
      <c r="BH490" s="546">
        <f>SUMIFS('Faturamento NNE'!$P$2:$P$707,'Faturamento NNE'!$E$2:$E$707,'Infos Relatório'!$B$485,'Faturamento NNE'!$F$2:$F$707,'Infos Relatório'!$B490,'Faturamento NNE'!$AA$2:$AA$707,'Infos Relatório'!BE$1,'Faturamento NNE'!$U$2:$U$707,"Sim")+SUMIFS('Faturamento NNE'!$Q$2:$Q$707,'Faturamento NNE'!$E$2:$E$707,'Infos Relatório'!$B$485,'Faturamento NNE'!$F$2:$F$707,'Infos Relatório'!$B490,'Faturamento NNE'!$AA$2:$AA$707,'Infos Relatório'!BE$1,'Faturamento NNE'!$U$2:$U$707,"Sim")</f>
        <v>0</v>
      </c>
      <c r="BI490" s="227" t="e">
        <f t="shared" si="189"/>
        <v>#DIV/0!</v>
      </c>
      <c r="BJ490" s="545">
        <f>SUMIFS('Faturamento NNE'!$I$2:$I$707,'Faturamento NNE'!$E$2:$E$707,'Infos Relatório'!$B$485,'Faturamento NNE'!$F$2:$F$707,'Infos Relatório'!$B490,'Faturamento NNE'!$AA$2:$AA$707,'Infos Relatório'!BE$1)</f>
        <v>0</v>
      </c>
      <c r="BK490" s="541">
        <f>COUNTIFS('Faturamento NNE'!$E$2:$E$707,'Infos Relatório'!$B$485,'Faturamento NNE'!$F$2:$F$707,'Infos Relatório'!$B490,'Faturamento NNE'!$AA$2:$AA$707,'Infos Relatório'!BK$1)</f>
        <v>0</v>
      </c>
      <c r="BL490" s="542">
        <f>SUMIFS('Faturamento NNE'!$H$2:$H$707,'Faturamento NNE'!$E$2:$E$707,'Infos Relatório'!$B$485,'Faturamento NNE'!$F$2:$F$707,'Infos Relatório'!$B490,'Faturamento NNE'!$AA$2:$AA$707,'Infos Relatório'!BK$1)</f>
        <v>0</v>
      </c>
      <c r="BM490" s="542">
        <f>SUMIFS('Faturamento NNE'!$K$2:$K$707,'Faturamento NNE'!$E$2:$E$707,'Infos Relatório'!$B$485,'Faturamento NNE'!$F$2:$F$707,'Infos Relatório'!$B490,'Faturamento NNE'!$AA$2:$AA$707,'Infos Relatório'!BK$1)</f>
        <v>0</v>
      </c>
      <c r="BN490" s="546">
        <f>SUMIFS('Faturamento NNE'!$P$2:$P$707,'Faturamento NNE'!$E$2:$E$707,'Infos Relatório'!$B$485,'Faturamento NNE'!$F$2:$F$707,'Infos Relatório'!$B490,'Faturamento NNE'!$AA$2:$AA$707,'Infos Relatório'!BK$1,'Faturamento NNE'!$U$2:$U$707,"Sim")+SUMIFS('Faturamento NNE'!$Q$2:$Q$707,'Faturamento NNE'!$E$2:$E$707,'Infos Relatório'!$B$485,'Faturamento NNE'!$F$2:$F$707,'Infos Relatório'!$B490,'Faturamento NNE'!$AA$2:$AA$707,'Infos Relatório'!BK$1,'Faturamento NNE'!$U$2:$U$707,"Sim")</f>
        <v>0</v>
      </c>
      <c r="BO490" s="227" t="e">
        <f t="shared" si="190"/>
        <v>#DIV/0!</v>
      </c>
      <c r="BP490" s="545">
        <f>SUMIFS('Faturamento NNE'!$I$2:$I$707,'Faturamento NNE'!$E$2:$E$707,'Infos Relatório'!$B$485,'Faturamento NNE'!$F$2:$F$707,'Infos Relatório'!$B490,'Faturamento NNE'!$AA$2:$AA$707,'Infos Relatório'!BK$1)</f>
        <v>0</v>
      </c>
      <c r="BQ490" s="541">
        <f>COUNTIFS('Faturamento NNE'!$E$2:$E$707,'Infos Relatório'!$B$485,'Faturamento NNE'!$F$2:$F$707,'Infos Relatório'!$B490,'Faturamento NNE'!$AA$2:$AA$707,'Infos Relatório'!BQ$1)</f>
        <v>0</v>
      </c>
      <c r="BR490" s="542">
        <f>SUMIFS('Faturamento NNE'!$H$2:$H$707,'Faturamento NNE'!$E$2:$E$707,'Infos Relatório'!$B$485,'Faturamento NNE'!$F$2:$F$707,'Infos Relatório'!$B490,'Faturamento NNE'!$AA$2:$AA$707,'Infos Relatório'!BQ$1)</f>
        <v>0</v>
      </c>
      <c r="BS490" s="542">
        <f>SUMIFS('Faturamento NNE'!$K$2:$K$707,'Faturamento NNE'!$E$2:$E$707,'Infos Relatório'!$B$485,'Faturamento NNE'!$F$2:$F$707,'Infos Relatório'!$B490,'Faturamento NNE'!$AA$2:$AA$707,'Infos Relatório'!BQ$1)</f>
        <v>0</v>
      </c>
      <c r="BT490" s="546">
        <f>SUMIFS('Faturamento NNE'!$P$2:$P$707,'Faturamento NNE'!$E$2:$E$707,'Infos Relatório'!$B$485,'Faturamento NNE'!$F$2:$F$707,'Infos Relatório'!$B490,'Faturamento NNE'!$AA$2:$AA$707,'Infos Relatório'!BQ$1,'Faturamento NNE'!$U$2:$U$707,"Sim")+SUMIFS('Faturamento NNE'!$Q$2:$Q$707,'Faturamento NNE'!$E$2:$E$707,'Infos Relatório'!$B$485,'Faturamento NNE'!$F$2:$F$707,'Infos Relatório'!$B490,'Faturamento NNE'!$AA$2:$AA$707,'Infos Relatório'!BQ$1,'Faturamento NNE'!$U$2:$U$707,"Sim")</f>
        <v>0</v>
      </c>
      <c r="BU490" s="227" t="e">
        <f t="shared" si="191"/>
        <v>#DIV/0!</v>
      </c>
      <c r="BV490" s="545">
        <f>SUMIFS('Faturamento NNE'!$I$2:$I$707,'Faturamento NNE'!$E$2:$E$707,'Infos Relatório'!$B$485,'Faturamento NNE'!$F$2:$F$707,'Infos Relatório'!$B490,'Faturamento NNE'!$AA$2:$AA$707,'Infos Relatório'!BQ$1)</f>
        <v>0</v>
      </c>
    </row>
    <row r="491" spans="2:74">
      <c r="B491" s="217" t="s">
        <v>135</v>
      </c>
      <c r="C491" s="541">
        <f>COUNTIFS('Faturamento NNE'!$E$2:$E$707,'Infos Relatório'!$B$485,'Faturamento NNE'!$F$2:$F$707,'Infos Relatório'!$B491,'Faturamento NNE'!$AA$2:$AA$707,'Infos Relatório'!C$1)</f>
        <v>0</v>
      </c>
      <c r="D491" s="542">
        <f>SUMIFS('Faturamento NNE'!$H$2:$H$707,'Faturamento NNE'!$E$2:$E$707,'Infos Relatório'!$B$485,'Faturamento NNE'!$F$2:$F$707,'Infos Relatório'!$B491,'Faturamento NNE'!$AA$2:$AA$707,'Infos Relatório'!C$1)</f>
        <v>0</v>
      </c>
      <c r="E491" s="543">
        <f>SUMIFS('Faturamento NNE'!$K$2:$K$707,'Faturamento NNE'!$E$2:$E$707,'Infos Relatório'!$B$485,'Faturamento NNE'!$F$2:$F$707,'Infos Relatório'!$B491,'Faturamento NNE'!$AA$2:$AA$707,'Infos Relatório'!C$1)</f>
        <v>0</v>
      </c>
      <c r="F491" s="544">
        <f>SUMIFS('Faturamento NNE'!$P$2:$P$707,'Faturamento NNE'!$E$2:$E$707,'Infos Relatório'!$B$485,'Faturamento NNE'!$F$2:$F$707,'Infos Relatório'!$B491,'Faturamento NNE'!$AA$2:$AA$707,'Infos Relatório'!C$1,'Faturamento NNE'!$U$2:$U$707,"Sim")+SUMIFS('Faturamento NNE'!$Q$2:$Q$707,'Faturamento NNE'!$E$2:$E$707,'Infos Relatório'!$B$485,'Faturamento NNE'!$F$2:$F$707,'Infos Relatório'!$B491,'Faturamento NNE'!$AA$2:$AA$707,'Infos Relatório'!C$1,'Faturamento NNE'!$U$2:$U$707,"Sim")</f>
        <v>0</v>
      </c>
      <c r="G491" s="283" t="e">
        <f t="shared" si="180"/>
        <v>#DIV/0!</v>
      </c>
      <c r="H491" s="545">
        <f>SUMIFS('Faturamento NNE'!$I$2:$I$707,'Faturamento NNE'!$E$2:$E$707,'Infos Relatório'!$B$485,'Faturamento NNE'!$F$2:$F$707,'Infos Relatório'!$B491,'Faturamento NNE'!$AA$2:$AA$707,'Infos Relatório'!C$1)</f>
        <v>0</v>
      </c>
      <c r="I491" s="541">
        <f>COUNTIFS('Faturamento NNE'!$E$2:$E$707,'Infos Relatório'!$B$485,'Faturamento NNE'!$F$2:$F$707,'Infos Relatório'!$B491,'Faturamento NNE'!$AA$2:$AA$707,'Infos Relatório'!I$1)</f>
        <v>0</v>
      </c>
      <c r="J491" s="542">
        <f>SUMIFS('Faturamento NNE'!$H$2:$H$707,'Faturamento NNE'!$E$2:$E$707,'Infos Relatório'!$B$485,'Faturamento NNE'!$F$2:$F$707,'Infos Relatório'!$B491,'Faturamento NNE'!$AA$2:$AA$707,'Infos Relatório'!I$1)</f>
        <v>0</v>
      </c>
      <c r="K491" s="543">
        <f>SUMIFS('Faturamento NNE'!$K$2:$K$707,'Faturamento NNE'!$E$2:$E$707,'Infos Relatório'!$B$485,'Faturamento NNE'!$F$2:$F$707,'Infos Relatório'!$B491,'Faturamento NNE'!$AA$2:$AA$707,'Infos Relatório'!I$1)</f>
        <v>0</v>
      </c>
      <c r="L491" s="544">
        <f>SUMIFS('Faturamento NNE'!$P$2:$P$707,'Faturamento NNE'!$E$2:$E$707,'Infos Relatório'!$B$485,'Faturamento NNE'!$F$2:$F$707,'Infos Relatório'!$B491,'Faturamento NNE'!$AA$2:$AA$707,'Infos Relatório'!I$1,'Faturamento NNE'!$U$2:$U$707,"Sim")+SUMIFS('Faturamento NNE'!$Q$2:$Q$707,'Faturamento NNE'!$E$2:$E$707,'Infos Relatório'!$B$485,'Faturamento NNE'!$F$2:$F$707,'Infos Relatório'!$B491,'Faturamento NNE'!$AA$2:$AA$707,'Infos Relatório'!I$1,'Faturamento NNE'!$U$2:$U$707,"Sim")</f>
        <v>0</v>
      </c>
      <c r="M491" s="283" t="e">
        <f t="shared" si="181"/>
        <v>#DIV/0!</v>
      </c>
      <c r="N491" s="545">
        <f>SUMIFS('Faturamento NNE'!$I$2:$I$707,'Faturamento NNE'!$E$2:$E$707,'Infos Relatório'!$B$485,'Faturamento NNE'!$F$2:$F$707,'Infos Relatório'!$B491,'Faturamento NNE'!$AA$2:$AA$707,'Infos Relatório'!I$1)</f>
        <v>0</v>
      </c>
      <c r="O491" s="541">
        <f>COUNTIFS('Faturamento NNE'!$E$2:$E$707,'Infos Relatório'!$B$485,'Faturamento NNE'!$F$2:$F$707,'Infos Relatório'!$B491,'Faturamento NNE'!$AA$2:$AA$707,'Infos Relatório'!O$1)</f>
        <v>0</v>
      </c>
      <c r="P491" s="542">
        <f>SUMIFS('Faturamento NNE'!$H$2:$H$707,'Faturamento NNE'!$E$2:$E$707,'Infos Relatório'!$B$485,'Faturamento NNE'!$F$2:$F$707,'Infos Relatório'!$B491,'Faturamento NNE'!$AA$2:$AA$707,'Infos Relatório'!O$1)</f>
        <v>0</v>
      </c>
      <c r="Q491" s="542">
        <f>SUMIFS('Faturamento NNE'!$K$2:$K$707,'Faturamento NNE'!$E$2:$E$707,'Infos Relatório'!$B$485,'Faturamento NNE'!$F$2:$F$707,'Infos Relatório'!$B491,'Faturamento NNE'!$AA$2:$AA$707,'Infos Relatório'!O$1)</f>
        <v>0</v>
      </c>
      <c r="R491" s="546">
        <f>SUMIFS('Faturamento NNE'!$P$2:$P$707,'Faturamento NNE'!$E$2:$E$707,'Infos Relatório'!$B$485,'Faturamento NNE'!$F$2:$F$707,'Infos Relatório'!$B491,'Faturamento NNE'!$AA$2:$AA$707,'Infos Relatório'!O$1,'Faturamento NNE'!$U$2:$U$707,"Sim")+SUMIFS('Faturamento NNE'!$Q$2:$Q$707,'Faturamento NNE'!$E$2:$E$707,'Infos Relatório'!$B$485,'Faturamento NNE'!$F$2:$F$707,'Infos Relatório'!$B491,'Faturamento NNE'!$AA$2:$AA$707,'Infos Relatório'!O$1,'Faturamento NNE'!$U$2:$U$707,"Sim")</f>
        <v>0</v>
      </c>
      <c r="S491" s="227" t="e">
        <f t="shared" si="182"/>
        <v>#DIV/0!</v>
      </c>
      <c r="T491" s="545">
        <f>SUMIFS('Faturamento NNE'!$I$2:$I$707,'Faturamento NNE'!$E$2:$E$707,'Infos Relatório'!$B$485,'Faturamento NNE'!$F$2:$F$707,'Infos Relatório'!$B491,'Faturamento NNE'!$AA$2:$AA$707,'Infos Relatório'!O$1)</f>
        <v>0</v>
      </c>
      <c r="U491" s="541">
        <f>COUNTIFS('Faturamento NNE'!$E$2:$E$707,'Infos Relatório'!$B$485,'Faturamento NNE'!$F$2:$F$707,'Infos Relatório'!$B491,'Faturamento NNE'!$AA$2:$AA$707,'Infos Relatório'!U$1)</f>
        <v>0</v>
      </c>
      <c r="V491" s="542">
        <f>SUMIFS('Faturamento NNE'!$H$2:$H$707,'Faturamento NNE'!$E$2:$E$707,'Infos Relatório'!$B$485,'Faturamento NNE'!$F$2:$F$707,'Infos Relatório'!$B491,'Faturamento NNE'!$AA$2:$AA$707,'Infos Relatório'!U$1)</f>
        <v>0</v>
      </c>
      <c r="W491" s="542">
        <f>SUMIFS('Faturamento NNE'!$K$2:$K$707,'Faturamento NNE'!$E$2:$E$707,'Infos Relatório'!$B$485,'Faturamento NNE'!$F$2:$F$707,'Infos Relatório'!$B491,'Faturamento NNE'!$AA$2:$AA$707,'Infos Relatório'!U$1)</f>
        <v>0</v>
      </c>
      <c r="X491" s="546">
        <f>SUMIFS('Faturamento NNE'!$P$2:$P$707,'Faturamento NNE'!$E$2:$E$707,'Infos Relatório'!$B$485,'Faturamento NNE'!$F$2:$F$707,'Infos Relatório'!$B491,'Faturamento NNE'!$AA$2:$AA$707,'Infos Relatório'!U$1,'Faturamento NNE'!$U$2:$U$707,"Sim")+SUMIFS('Faturamento NNE'!$Q$2:$Q$707,'Faturamento NNE'!$E$2:$E$707,'Infos Relatório'!$B$485,'Faturamento NNE'!$F$2:$F$707,'Infos Relatório'!$B491,'Faturamento NNE'!$AA$2:$AA$707,'Infos Relatório'!U$1,'Faturamento NNE'!$U$2:$U$707,"Sim")</f>
        <v>0</v>
      </c>
      <c r="Y491" s="227" t="e">
        <f t="shared" si="183"/>
        <v>#DIV/0!</v>
      </c>
      <c r="Z491" s="545">
        <f>SUMIFS('Faturamento NNE'!$I$2:$I$707,'Faturamento NNE'!$E$2:$E$707,'Infos Relatório'!$B$485,'Faturamento NNE'!$F$2:$F$707,'Infos Relatório'!$B491,'Faturamento NNE'!$AA$2:$AA$707,'Infos Relatório'!U$1)</f>
        <v>0</v>
      </c>
      <c r="AA491" s="541">
        <f>COUNTIFS('Faturamento NNE'!$E$2:$E$707,'Infos Relatório'!$B$485,'Faturamento NNE'!$F$2:$F$707,'Infos Relatório'!$B491,'Faturamento NNE'!$AA$2:$AA$707,'Infos Relatório'!AA$1)</f>
        <v>0</v>
      </c>
      <c r="AB491" s="542">
        <f>SUMIFS('Faturamento NNE'!$H$2:$H$707,'Faturamento NNE'!$E$2:$E$707,'Infos Relatório'!$B$485,'Faturamento NNE'!$F$2:$F$707,'Infos Relatório'!$B491,'Faturamento NNE'!$AA$2:$AA$707,'Infos Relatório'!AA$1)</f>
        <v>0</v>
      </c>
      <c r="AC491" s="542">
        <f>SUMIFS('Faturamento NNE'!$K$2:$K$707,'Faturamento NNE'!$E$2:$E$707,'Infos Relatório'!$B$485,'Faturamento NNE'!$F$2:$F$707,'Infos Relatório'!$B491,'Faturamento NNE'!$AA$2:$AA$707,'Infos Relatório'!AA$1)</f>
        <v>0</v>
      </c>
      <c r="AD491" s="546">
        <f>SUMIFS('Faturamento NNE'!$P$2:$P$707,'Faturamento NNE'!$E$2:$E$707,'Infos Relatório'!$B$485,'Faturamento NNE'!$F$2:$F$707,'Infos Relatório'!$B491,'Faturamento NNE'!$AA$2:$AA$707,'Infos Relatório'!AA$1,'Faturamento NNE'!$U$2:$U$707,"Sim")+SUMIFS('Faturamento NNE'!$Q$2:$Q$707,'Faturamento NNE'!$E$2:$E$707,'Infos Relatório'!$B$485,'Faturamento NNE'!$F$2:$F$707,'Infos Relatório'!$B491,'Faturamento NNE'!$AA$2:$AA$707,'Infos Relatório'!AA$1,'Faturamento NNE'!$U$2:$U$707,"Sim")</f>
        <v>0</v>
      </c>
      <c r="AE491" s="227" t="e">
        <f t="shared" si="184"/>
        <v>#DIV/0!</v>
      </c>
      <c r="AF491" s="545">
        <f>SUMIFS('Faturamento NNE'!$I$2:$I$707,'Faturamento NNE'!$E$2:$E$707,'Infos Relatório'!$B$485,'Faturamento NNE'!$F$2:$F$707,'Infos Relatório'!$B491,'Faturamento NNE'!$AA$2:$AA$707,'Infos Relatório'!AA$1)</f>
        <v>0</v>
      </c>
      <c r="AG491" s="541">
        <f>COUNTIFS('Faturamento NNE'!$E$2:$E$707,'Infos Relatório'!$B$485,'Faturamento NNE'!$F$2:$F$707,'Infos Relatório'!$B491,'Faturamento NNE'!$AA$2:$AA$707,'Infos Relatório'!AG$1)</f>
        <v>0</v>
      </c>
      <c r="AH491" s="542">
        <f>SUMIFS('Faturamento NNE'!$H$2:$H$707,'Faturamento NNE'!$E$2:$E$707,'Infos Relatório'!$B$485,'Faturamento NNE'!$F$2:$F$707,'Infos Relatório'!$B491,'Faturamento NNE'!$AA$2:$AA$707,'Infos Relatório'!AG$1)</f>
        <v>0</v>
      </c>
      <c r="AI491" s="542">
        <f>SUMIFS('Faturamento NNE'!$K$2:$K$707,'Faturamento NNE'!$E$2:$E$707,'Infos Relatório'!$B$485,'Faturamento NNE'!$F$2:$F$707,'Infos Relatório'!$B491,'Faturamento NNE'!$AA$2:$AA$707,'Infos Relatório'!AG$1)</f>
        <v>0</v>
      </c>
      <c r="AJ491" s="546">
        <f>SUMIFS('Faturamento NNE'!$P$2:$P$707,'Faturamento NNE'!$E$2:$E$707,'Infos Relatório'!$B$485,'Faturamento NNE'!$F$2:$F$707,'Infos Relatório'!$B491,'Faturamento NNE'!$AA$2:$AA$707,'Infos Relatório'!AG$1,'Faturamento NNE'!$U$2:$U$707,"Sim")+SUMIFS('Faturamento NNE'!$Q$2:$Q$707,'Faturamento NNE'!$E$2:$E$707,'Infos Relatório'!$B$485,'Faturamento NNE'!$F$2:$F$707,'Infos Relatório'!$B491,'Faturamento NNE'!$AA$2:$AA$707,'Infos Relatório'!AG$1,'Faturamento NNE'!$U$2:$U$707,"Sim")</f>
        <v>0</v>
      </c>
      <c r="AK491" s="227" t="e">
        <f t="shared" si="185"/>
        <v>#DIV/0!</v>
      </c>
      <c r="AL491" s="545">
        <f>SUMIFS('Faturamento NNE'!$I$2:$I$707,'Faturamento NNE'!$E$2:$E$707,'Infos Relatório'!$B$485,'Faturamento NNE'!$F$2:$F$707,'Infos Relatório'!$B491,'Faturamento NNE'!$AA$2:$AA$707,'Infos Relatório'!AG$1)</f>
        <v>0</v>
      </c>
      <c r="AM491" s="541">
        <f>COUNTIFS('Faturamento NNE'!$E$2:$E$707,'Infos Relatório'!$B$485,'Faturamento NNE'!$F$2:$F$707,'Infos Relatório'!$B491,'Faturamento NNE'!$AA$2:$AA$707,'Infos Relatório'!AM$1)</f>
        <v>0</v>
      </c>
      <c r="AN491" s="542">
        <f>SUMIFS('Faturamento NNE'!$H$2:$H$707,'Faturamento NNE'!$E$2:$E$707,'Infos Relatório'!$B$485,'Faturamento NNE'!$F$2:$F$707,'Infos Relatório'!$B491,'Faturamento NNE'!$AA$2:$AA$707,'Infos Relatório'!AM$1)</f>
        <v>0</v>
      </c>
      <c r="AO491" s="542">
        <f>SUMIFS('Faturamento NNE'!$K$2:$K$707,'Faturamento NNE'!$E$2:$E$707,'Infos Relatório'!$B$485,'Faturamento NNE'!$F$2:$F$707,'Infos Relatório'!$B491,'Faturamento NNE'!$AA$2:$AA$707,'Infos Relatório'!AM$1)</f>
        <v>0</v>
      </c>
      <c r="AP491" s="546">
        <f>SUMIFS('Faturamento NNE'!$P$2:$P$707,'Faturamento NNE'!$E$2:$E$707,'Infos Relatório'!$B$485,'Faturamento NNE'!$F$2:$F$707,'Infos Relatório'!$B491,'Faturamento NNE'!$AA$2:$AA$707,'Infos Relatório'!AM$1,'Faturamento NNE'!$U$2:$U$707,"Sim")+SUMIFS('Faturamento NNE'!$Q$2:$Q$707,'Faturamento NNE'!$E$2:$E$707,'Infos Relatório'!$B$485,'Faturamento NNE'!$F$2:$F$707,'Infos Relatório'!$B491,'Faturamento NNE'!$AA$2:$AA$707,'Infos Relatório'!AM$1,'Faturamento NNE'!$U$2:$U$707,"Sim")</f>
        <v>0</v>
      </c>
      <c r="AQ491" s="227" t="e">
        <f t="shared" si="186"/>
        <v>#DIV/0!</v>
      </c>
      <c r="AR491" s="545">
        <f>SUMIFS('Faturamento NNE'!$I$2:$I$707,'Faturamento NNE'!$E$2:$E$707,'Infos Relatório'!$B$485,'Faturamento NNE'!$F$2:$F$707,'Infos Relatório'!$B491,'Faturamento NNE'!$AA$2:$AA$707,'Infos Relatório'!AM$1)</f>
        <v>0</v>
      </c>
      <c r="AS491" s="541">
        <f>COUNTIFS('Faturamento NNE'!$E$2:$E$707,'Infos Relatório'!$B$485,'Faturamento NNE'!$F$2:$F$707,'Infos Relatório'!$B491,'Faturamento NNE'!$AA$2:$AA$707,'Infos Relatório'!AS$1)</f>
        <v>0</v>
      </c>
      <c r="AT491" s="542">
        <f>SUMIFS('Faturamento NNE'!$H$2:$H$707,'Faturamento NNE'!$E$2:$E$707,'Infos Relatório'!$B$485,'Faturamento NNE'!$F$2:$F$707,'Infos Relatório'!$B491,'Faturamento NNE'!$AA$2:$AA$707,'Infos Relatório'!AS$1)</f>
        <v>0</v>
      </c>
      <c r="AU491" s="542">
        <f>SUMIFS('Faturamento NNE'!$K$2:$K$707,'Faturamento NNE'!$E$2:$E$707,'Infos Relatório'!$B$485,'Faturamento NNE'!$F$2:$F$707,'Infos Relatório'!$B491,'Faturamento NNE'!$AA$2:$AA$707,'Infos Relatório'!AS$1)</f>
        <v>0</v>
      </c>
      <c r="AV491" s="546">
        <f>SUMIFS('Faturamento NNE'!$P$2:$P$707,'Faturamento NNE'!$E$2:$E$707,'Infos Relatório'!$B$485,'Faturamento NNE'!$F$2:$F$707,'Infos Relatório'!$B491,'Faturamento NNE'!$AA$2:$AA$707,'Infos Relatório'!AS$1,'Faturamento NNE'!$U$2:$U$707,"Sim")+SUMIFS('Faturamento NNE'!$Q$2:$Q$707,'Faturamento NNE'!$E$2:$E$707,'Infos Relatório'!$B$485,'Faturamento NNE'!$F$2:$F$707,'Infos Relatório'!$B491,'Faturamento NNE'!$AA$2:$AA$707,'Infos Relatório'!AS$1,'Faturamento NNE'!$U$2:$U$707,"Sim")</f>
        <v>0</v>
      </c>
      <c r="AW491" s="227" t="e">
        <f t="shared" si="187"/>
        <v>#DIV/0!</v>
      </c>
      <c r="AX491" s="545">
        <f>SUMIFS('Faturamento NNE'!$I$2:$I$707,'Faturamento NNE'!$E$2:$E$707,'Infos Relatório'!$B$485,'Faturamento NNE'!$F$2:$F$707,'Infos Relatório'!$B491,'Faturamento NNE'!$AA$2:$AA$707,'Infos Relatório'!AS$1)</f>
        <v>0</v>
      </c>
      <c r="AY491" s="541">
        <f>COUNTIFS('Faturamento NNE'!$E$2:$E$707,'Infos Relatório'!$B$485,'Faturamento NNE'!$F$2:$F$707,'Infos Relatório'!$B491,'Faturamento NNE'!$AA$2:$AA$707,'Infos Relatório'!AY$1)</f>
        <v>0</v>
      </c>
      <c r="AZ491" s="542">
        <f>SUMIFS('Faturamento NNE'!$H$2:$H$707,'Faturamento NNE'!$E$2:$E$707,'Infos Relatório'!$B$485,'Faturamento NNE'!$F$2:$F$707,'Infos Relatório'!$B491,'Faturamento NNE'!$AA$2:$AA$707,'Infos Relatório'!AY$1)</f>
        <v>0</v>
      </c>
      <c r="BA491" s="542">
        <f>SUMIFS('Faturamento NNE'!$K$2:$K$707,'Faturamento NNE'!$E$2:$E$707,'Infos Relatório'!$B$485,'Faturamento NNE'!$F$2:$F$707,'Infos Relatório'!$B491,'Faturamento NNE'!$AA$2:$AA$707,'Infos Relatório'!AY$1)</f>
        <v>0</v>
      </c>
      <c r="BB491" s="546">
        <f>SUMIFS('Faturamento NNE'!$P$2:$P$707,'Faturamento NNE'!$E$2:$E$707,'Infos Relatório'!$B$485,'Faturamento NNE'!$F$2:$F$707,'Infos Relatório'!$B491,'Faturamento NNE'!$AA$2:$AA$707,'Infos Relatório'!AY$1,'Faturamento NNE'!$U$2:$U$707,"Sim")+SUMIFS('Faturamento NNE'!$Q$2:$Q$707,'Faturamento NNE'!$E$2:$E$707,'Infos Relatório'!$B$485,'Faturamento NNE'!$F$2:$F$707,'Infos Relatório'!$B491,'Faturamento NNE'!$AA$2:$AA$707,'Infos Relatório'!AY$1,'Faturamento NNE'!$U$2:$U$707,"Sim")</f>
        <v>0</v>
      </c>
      <c r="BC491" s="227" t="e">
        <f t="shared" si="188"/>
        <v>#DIV/0!</v>
      </c>
      <c r="BD491" s="545">
        <f>SUMIFS('Faturamento NNE'!$I$2:$I$707,'Faturamento NNE'!$E$2:$E$707,'Infos Relatório'!$B$485,'Faturamento NNE'!$F$2:$F$707,'Infos Relatório'!$B491,'Faturamento NNE'!$AA$2:$AA$707,'Infos Relatório'!AY$1)</f>
        <v>0</v>
      </c>
      <c r="BE491" s="541">
        <f>COUNTIFS('Faturamento NNE'!$E$2:$E$707,'Infos Relatório'!$B$485,'Faturamento NNE'!$F$2:$F$707,'Infos Relatório'!$B491,'Faturamento NNE'!$AA$2:$AA$707,'Infos Relatório'!BE$1)</f>
        <v>0</v>
      </c>
      <c r="BF491" s="542">
        <f>SUMIFS('Faturamento NNE'!$H$2:$H$707,'Faturamento NNE'!$E$2:$E$707,'Infos Relatório'!$B$485,'Faturamento NNE'!$F$2:$F$707,'Infos Relatório'!$B491,'Faturamento NNE'!$AA$2:$AA$707,'Infos Relatório'!BE$1)</f>
        <v>0</v>
      </c>
      <c r="BG491" s="542">
        <f>SUMIFS('Faturamento NNE'!$K$2:$K$707,'Faturamento NNE'!$E$2:$E$707,'Infos Relatório'!$B$485,'Faturamento NNE'!$F$2:$F$707,'Infos Relatório'!$B491,'Faturamento NNE'!$AA$2:$AA$707,'Infos Relatório'!BE$1)</f>
        <v>0</v>
      </c>
      <c r="BH491" s="546">
        <f>SUMIFS('Faturamento NNE'!$P$2:$P$707,'Faturamento NNE'!$E$2:$E$707,'Infos Relatório'!$B$485,'Faturamento NNE'!$F$2:$F$707,'Infos Relatório'!$B491,'Faturamento NNE'!$AA$2:$AA$707,'Infos Relatório'!BE$1,'Faturamento NNE'!$U$2:$U$707,"Sim")+SUMIFS('Faturamento NNE'!$Q$2:$Q$707,'Faturamento NNE'!$E$2:$E$707,'Infos Relatório'!$B$485,'Faturamento NNE'!$F$2:$F$707,'Infos Relatório'!$B491,'Faturamento NNE'!$AA$2:$AA$707,'Infos Relatório'!BE$1,'Faturamento NNE'!$U$2:$U$707,"Sim")</f>
        <v>0</v>
      </c>
      <c r="BI491" s="227" t="e">
        <f t="shared" si="189"/>
        <v>#DIV/0!</v>
      </c>
      <c r="BJ491" s="545">
        <f>SUMIFS('Faturamento NNE'!$I$2:$I$707,'Faturamento NNE'!$E$2:$E$707,'Infos Relatório'!$B$485,'Faturamento NNE'!$F$2:$F$707,'Infos Relatório'!$B491,'Faturamento NNE'!$AA$2:$AA$707,'Infos Relatório'!BE$1)</f>
        <v>0</v>
      </c>
      <c r="BK491" s="541">
        <f>COUNTIFS('Faturamento NNE'!$E$2:$E$707,'Infos Relatório'!$B$485,'Faturamento NNE'!$F$2:$F$707,'Infos Relatório'!$B491,'Faturamento NNE'!$AA$2:$AA$707,'Infos Relatório'!BK$1)</f>
        <v>0</v>
      </c>
      <c r="BL491" s="542">
        <f>SUMIFS('Faturamento NNE'!$H$2:$H$707,'Faturamento NNE'!$E$2:$E$707,'Infos Relatório'!$B$485,'Faturamento NNE'!$F$2:$F$707,'Infos Relatório'!$B491,'Faturamento NNE'!$AA$2:$AA$707,'Infos Relatório'!BK$1)</f>
        <v>0</v>
      </c>
      <c r="BM491" s="542">
        <f>SUMIFS('Faturamento NNE'!$K$2:$K$707,'Faturamento NNE'!$E$2:$E$707,'Infos Relatório'!$B$485,'Faturamento NNE'!$F$2:$F$707,'Infos Relatório'!$B491,'Faturamento NNE'!$AA$2:$AA$707,'Infos Relatório'!BK$1)</f>
        <v>0</v>
      </c>
      <c r="BN491" s="546">
        <f>SUMIFS('Faturamento NNE'!$P$2:$P$707,'Faturamento NNE'!$E$2:$E$707,'Infos Relatório'!$B$485,'Faturamento NNE'!$F$2:$F$707,'Infos Relatório'!$B491,'Faturamento NNE'!$AA$2:$AA$707,'Infos Relatório'!BK$1,'Faturamento NNE'!$U$2:$U$707,"Sim")+SUMIFS('Faturamento NNE'!$Q$2:$Q$707,'Faturamento NNE'!$E$2:$E$707,'Infos Relatório'!$B$485,'Faturamento NNE'!$F$2:$F$707,'Infos Relatório'!$B491,'Faturamento NNE'!$AA$2:$AA$707,'Infos Relatório'!BK$1,'Faturamento NNE'!$U$2:$U$707,"Sim")</f>
        <v>0</v>
      </c>
      <c r="BO491" s="227" t="e">
        <f t="shared" si="190"/>
        <v>#DIV/0!</v>
      </c>
      <c r="BP491" s="545">
        <f>SUMIFS('Faturamento NNE'!$I$2:$I$707,'Faturamento NNE'!$E$2:$E$707,'Infos Relatório'!$B$485,'Faturamento NNE'!$F$2:$F$707,'Infos Relatório'!$B491,'Faturamento NNE'!$AA$2:$AA$707,'Infos Relatório'!BK$1)</f>
        <v>0</v>
      </c>
      <c r="BQ491" s="541">
        <f>COUNTIFS('Faturamento NNE'!$E$2:$E$707,'Infos Relatório'!$B$485,'Faturamento NNE'!$F$2:$F$707,'Infos Relatório'!$B491,'Faturamento NNE'!$AA$2:$AA$707,'Infos Relatório'!BQ$1)</f>
        <v>0</v>
      </c>
      <c r="BR491" s="542">
        <f>SUMIFS('Faturamento NNE'!$H$2:$H$707,'Faturamento NNE'!$E$2:$E$707,'Infos Relatório'!$B$485,'Faturamento NNE'!$F$2:$F$707,'Infos Relatório'!$B491,'Faturamento NNE'!$AA$2:$AA$707,'Infos Relatório'!BQ$1)</f>
        <v>0</v>
      </c>
      <c r="BS491" s="542">
        <f>SUMIFS('Faturamento NNE'!$K$2:$K$707,'Faturamento NNE'!$E$2:$E$707,'Infos Relatório'!$B$485,'Faturamento NNE'!$F$2:$F$707,'Infos Relatório'!$B491,'Faturamento NNE'!$AA$2:$AA$707,'Infos Relatório'!BQ$1)</f>
        <v>0</v>
      </c>
      <c r="BT491" s="546">
        <f>SUMIFS('Faturamento NNE'!$P$2:$P$707,'Faturamento NNE'!$E$2:$E$707,'Infos Relatório'!$B$485,'Faturamento NNE'!$F$2:$F$707,'Infos Relatório'!$B491,'Faturamento NNE'!$AA$2:$AA$707,'Infos Relatório'!BQ$1,'Faturamento NNE'!$U$2:$U$707,"Sim")+SUMIFS('Faturamento NNE'!$Q$2:$Q$707,'Faturamento NNE'!$E$2:$E$707,'Infos Relatório'!$B$485,'Faturamento NNE'!$F$2:$F$707,'Infos Relatório'!$B491,'Faturamento NNE'!$AA$2:$AA$707,'Infos Relatório'!BQ$1,'Faturamento NNE'!$U$2:$U$707,"Sim")</f>
        <v>0</v>
      </c>
      <c r="BU491" s="227" t="e">
        <f t="shared" si="191"/>
        <v>#DIV/0!</v>
      </c>
      <c r="BV491" s="545">
        <f>SUMIFS('Faturamento NNE'!$I$2:$I$707,'Faturamento NNE'!$E$2:$E$707,'Infos Relatório'!$B$485,'Faturamento NNE'!$F$2:$F$707,'Infos Relatório'!$B491,'Faturamento NNE'!$AA$2:$AA$707,'Infos Relatório'!BQ$1)</f>
        <v>0</v>
      </c>
    </row>
    <row r="492" spans="2:74">
      <c r="B492" s="217" t="s">
        <v>136</v>
      </c>
      <c r="C492" s="541">
        <f>COUNTIFS('Faturamento NNE'!$E$2:$E$707,'Infos Relatório'!$B$485,'Faturamento NNE'!$F$2:$F$707,'Infos Relatório'!$B492,'Faturamento NNE'!$AA$2:$AA$707,'Infos Relatório'!C$1)</f>
        <v>0</v>
      </c>
      <c r="D492" s="542">
        <f>SUMIFS('Faturamento NNE'!$H$2:$H$707,'Faturamento NNE'!$E$2:$E$707,'Infos Relatório'!$B$485,'Faturamento NNE'!$F$2:$F$707,'Infos Relatório'!$B492,'Faturamento NNE'!$AA$2:$AA$707,'Infos Relatório'!C$1)</f>
        <v>0</v>
      </c>
      <c r="E492" s="543">
        <f>SUMIFS('Faturamento NNE'!$K$2:$K$707,'Faturamento NNE'!$E$2:$E$707,'Infos Relatório'!$B$485,'Faturamento NNE'!$F$2:$F$707,'Infos Relatório'!$B492,'Faturamento NNE'!$AA$2:$AA$707,'Infos Relatório'!C$1)</f>
        <v>0</v>
      </c>
      <c r="F492" s="544">
        <f>SUMIFS('Faturamento NNE'!$P$2:$P$707,'Faturamento NNE'!$E$2:$E$707,'Infos Relatório'!$B$485,'Faturamento NNE'!$F$2:$F$707,'Infos Relatório'!$B492,'Faturamento NNE'!$AA$2:$AA$707,'Infos Relatório'!C$1,'Faturamento NNE'!$U$2:$U$707,"Sim")+SUMIFS('Faturamento NNE'!$Q$2:$Q$707,'Faturamento NNE'!$E$2:$E$707,'Infos Relatório'!$B$485,'Faturamento NNE'!$F$2:$F$707,'Infos Relatório'!$B492,'Faturamento NNE'!$AA$2:$AA$707,'Infos Relatório'!C$1,'Faturamento NNE'!$U$2:$U$707,"Sim")</f>
        <v>0</v>
      </c>
      <c r="G492" s="283" t="e">
        <f t="shared" si="180"/>
        <v>#DIV/0!</v>
      </c>
      <c r="H492" s="545">
        <f>SUMIFS('Faturamento NNE'!$I$2:$I$707,'Faturamento NNE'!$E$2:$E$707,'Infos Relatório'!$B$485,'Faturamento NNE'!$F$2:$F$707,'Infos Relatório'!$B492,'Faturamento NNE'!$AA$2:$AA$707,'Infos Relatório'!C$1)</f>
        <v>0</v>
      </c>
      <c r="I492" s="541">
        <f>COUNTIFS('Faturamento NNE'!$E$2:$E$707,'Infos Relatório'!$B$485,'Faturamento NNE'!$F$2:$F$707,'Infos Relatório'!$B492,'Faturamento NNE'!$AA$2:$AA$707,'Infos Relatório'!I$1)</f>
        <v>0</v>
      </c>
      <c r="J492" s="542">
        <f>SUMIFS('Faturamento NNE'!$H$2:$H$707,'Faturamento NNE'!$E$2:$E$707,'Infos Relatório'!$B$485,'Faturamento NNE'!$F$2:$F$707,'Infos Relatório'!$B492,'Faturamento NNE'!$AA$2:$AA$707,'Infos Relatório'!I$1)</f>
        <v>0</v>
      </c>
      <c r="K492" s="543">
        <f>SUMIFS('Faturamento NNE'!$K$2:$K$707,'Faturamento NNE'!$E$2:$E$707,'Infos Relatório'!$B$485,'Faturamento NNE'!$F$2:$F$707,'Infos Relatório'!$B492,'Faturamento NNE'!$AA$2:$AA$707,'Infos Relatório'!I$1)</f>
        <v>0</v>
      </c>
      <c r="L492" s="544">
        <f>SUMIFS('Faturamento NNE'!$P$2:$P$707,'Faturamento NNE'!$E$2:$E$707,'Infos Relatório'!$B$485,'Faturamento NNE'!$F$2:$F$707,'Infos Relatório'!$B492,'Faturamento NNE'!$AA$2:$AA$707,'Infos Relatório'!I$1,'Faturamento NNE'!$U$2:$U$707,"Sim")+SUMIFS('Faturamento NNE'!$Q$2:$Q$707,'Faturamento NNE'!$E$2:$E$707,'Infos Relatório'!$B$485,'Faturamento NNE'!$F$2:$F$707,'Infos Relatório'!$B492,'Faturamento NNE'!$AA$2:$AA$707,'Infos Relatório'!I$1,'Faturamento NNE'!$U$2:$U$707,"Sim")</f>
        <v>0</v>
      </c>
      <c r="M492" s="283" t="e">
        <f t="shared" si="181"/>
        <v>#DIV/0!</v>
      </c>
      <c r="N492" s="545">
        <f>SUMIFS('Faturamento NNE'!$I$2:$I$707,'Faturamento NNE'!$E$2:$E$707,'Infos Relatório'!$B$485,'Faturamento NNE'!$F$2:$F$707,'Infos Relatório'!$B492,'Faturamento NNE'!$AA$2:$AA$707,'Infos Relatório'!I$1)</f>
        <v>0</v>
      </c>
      <c r="O492" s="541">
        <f>COUNTIFS('Faturamento NNE'!$E$2:$E$707,'Infos Relatório'!$B$485,'Faturamento NNE'!$F$2:$F$707,'Infos Relatório'!$B492,'Faturamento NNE'!$AA$2:$AA$707,'Infos Relatório'!O$1)</f>
        <v>0</v>
      </c>
      <c r="P492" s="542">
        <f>SUMIFS('Faturamento NNE'!$H$2:$H$707,'Faturamento NNE'!$E$2:$E$707,'Infos Relatório'!$B$485,'Faturamento NNE'!$F$2:$F$707,'Infos Relatório'!$B492,'Faturamento NNE'!$AA$2:$AA$707,'Infos Relatório'!O$1)</f>
        <v>0</v>
      </c>
      <c r="Q492" s="542">
        <f>SUMIFS('Faturamento NNE'!$K$2:$K$707,'Faturamento NNE'!$E$2:$E$707,'Infos Relatório'!$B$485,'Faturamento NNE'!$F$2:$F$707,'Infos Relatório'!$B492,'Faturamento NNE'!$AA$2:$AA$707,'Infos Relatório'!O$1)</f>
        <v>0</v>
      </c>
      <c r="R492" s="546">
        <f>SUMIFS('Faturamento NNE'!$P$2:$P$707,'Faturamento NNE'!$E$2:$E$707,'Infos Relatório'!$B$485,'Faturamento NNE'!$F$2:$F$707,'Infos Relatório'!$B492,'Faturamento NNE'!$AA$2:$AA$707,'Infos Relatório'!O$1,'Faturamento NNE'!$U$2:$U$707,"Sim")+SUMIFS('Faturamento NNE'!$Q$2:$Q$707,'Faturamento NNE'!$E$2:$E$707,'Infos Relatório'!$B$485,'Faturamento NNE'!$F$2:$F$707,'Infos Relatório'!$B492,'Faturamento NNE'!$AA$2:$AA$707,'Infos Relatório'!O$1,'Faturamento NNE'!$U$2:$U$707,"Sim")</f>
        <v>0</v>
      </c>
      <c r="S492" s="227" t="e">
        <f t="shared" si="182"/>
        <v>#DIV/0!</v>
      </c>
      <c r="T492" s="545">
        <f>SUMIFS('Faturamento NNE'!$I$2:$I$707,'Faturamento NNE'!$E$2:$E$707,'Infos Relatório'!$B$485,'Faturamento NNE'!$F$2:$F$707,'Infos Relatório'!$B492,'Faturamento NNE'!$AA$2:$AA$707,'Infos Relatório'!O$1)</f>
        <v>0</v>
      </c>
      <c r="U492" s="541">
        <f>COUNTIFS('Faturamento NNE'!$E$2:$E$707,'Infos Relatório'!$B$485,'Faturamento NNE'!$F$2:$F$707,'Infos Relatório'!$B492,'Faturamento NNE'!$AA$2:$AA$707,'Infos Relatório'!U$1)</f>
        <v>0</v>
      </c>
      <c r="V492" s="542">
        <f>SUMIFS('Faturamento NNE'!$H$2:$H$707,'Faturamento NNE'!$E$2:$E$707,'Infos Relatório'!$B$485,'Faturamento NNE'!$F$2:$F$707,'Infos Relatório'!$B492,'Faturamento NNE'!$AA$2:$AA$707,'Infos Relatório'!U$1)</f>
        <v>0</v>
      </c>
      <c r="W492" s="542">
        <f>SUMIFS('Faturamento NNE'!$K$2:$K$707,'Faturamento NNE'!$E$2:$E$707,'Infos Relatório'!$B$485,'Faturamento NNE'!$F$2:$F$707,'Infos Relatório'!$B492,'Faturamento NNE'!$AA$2:$AA$707,'Infos Relatório'!U$1)</f>
        <v>0</v>
      </c>
      <c r="X492" s="546">
        <f>SUMIFS('Faturamento NNE'!$P$2:$P$707,'Faturamento NNE'!$E$2:$E$707,'Infos Relatório'!$B$485,'Faturamento NNE'!$F$2:$F$707,'Infos Relatório'!$B492,'Faturamento NNE'!$AA$2:$AA$707,'Infos Relatório'!U$1,'Faturamento NNE'!$U$2:$U$707,"Sim")+SUMIFS('Faturamento NNE'!$Q$2:$Q$707,'Faturamento NNE'!$E$2:$E$707,'Infos Relatório'!$B$485,'Faturamento NNE'!$F$2:$F$707,'Infos Relatório'!$B492,'Faturamento NNE'!$AA$2:$AA$707,'Infos Relatório'!U$1,'Faturamento NNE'!$U$2:$U$707,"Sim")</f>
        <v>0</v>
      </c>
      <c r="Y492" s="227" t="e">
        <f t="shared" si="183"/>
        <v>#DIV/0!</v>
      </c>
      <c r="Z492" s="545">
        <f>SUMIFS('Faturamento NNE'!$I$2:$I$707,'Faturamento NNE'!$E$2:$E$707,'Infos Relatório'!$B$485,'Faturamento NNE'!$F$2:$F$707,'Infos Relatório'!$B492,'Faturamento NNE'!$AA$2:$AA$707,'Infos Relatório'!U$1)</f>
        <v>0</v>
      </c>
      <c r="AA492" s="541">
        <f>COUNTIFS('Faturamento NNE'!$E$2:$E$707,'Infos Relatório'!$B$485,'Faturamento NNE'!$F$2:$F$707,'Infos Relatório'!$B492,'Faturamento NNE'!$AA$2:$AA$707,'Infos Relatório'!AA$1)</f>
        <v>0</v>
      </c>
      <c r="AB492" s="542">
        <f>SUMIFS('Faturamento NNE'!$H$2:$H$707,'Faturamento NNE'!$E$2:$E$707,'Infos Relatório'!$B$485,'Faturamento NNE'!$F$2:$F$707,'Infos Relatório'!$B492,'Faturamento NNE'!$AA$2:$AA$707,'Infos Relatório'!AA$1)</f>
        <v>0</v>
      </c>
      <c r="AC492" s="542">
        <f>SUMIFS('Faturamento NNE'!$K$2:$K$707,'Faturamento NNE'!$E$2:$E$707,'Infos Relatório'!$B$485,'Faturamento NNE'!$F$2:$F$707,'Infos Relatório'!$B492,'Faturamento NNE'!$AA$2:$AA$707,'Infos Relatório'!AA$1)</f>
        <v>0</v>
      </c>
      <c r="AD492" s="546">
        <f>SUMIFS('Faturamento NNE'!$P$2:$P$707,'Faturamento NNE'!$E$2:$E$707,'Infos Relatório'!$B$485,'Faturamento NNE'!$F$2:$F$707,'Infos Relatório'!$B492,'Faturamento NNE'!$AA$2:$AA$707,'Infos Relatório'!AA$1,'Faturamento NNE'!$U$2:$U$707,"Sim")+SUMIFS('Faturamento NNE'!$Q$2:$Q$707,'Faturamento NNE'!$E$2:$E$707,'Infos Relatório'!$B$485,'Faturamento NNE'!$F$2:$F$707,'Infos Relatório'!$B492,'Faturamento NNE'!$AA$2:$AA$707,'Infos Relatório'!AA$1,'Faturamento NNE'!$U$2:$U$707,"Sim")</f>
        <v>0</v>
      </c>
      <c r="AE492" s="227" t="e">
        <f t="shared" si="184"/>
        <v>#DIV/0!</v>
      </c>
      <c r="AF492" s="545">
        <f>SUMIFS('Faturamento NNE'!$I$2:$I$707,'Faturamento NNE'!$E$2:$E$707,'Infos Relatório'!$B$485,'Faturamento NNE'!$F$2:$F$707,'Infos Relatório'!$B492,'Faturamento NNE'!$AA$2:$AA$707,'Infos Relatório'!AA$1)</f>
        <v>0</v>
      </c>
      <c r="AG492" s="541">
        <f>COUNTIFS('Faturamento NNE'!$E$2:$E$707,'Infos Relatório'!$B$485,'Faturamento NNE'!$F$2:$F$707,'Infos Relatório'!$B492,'Faturamento NNE'!$AA$2:$AA$707,'Infos Relatório'!AG$1)</f>
        <v>0</v>
      </c>
      <c r="AH492" s="542">
        <f>SUMIFS('Faturamento NNE'!$H$2:$H$707,'Faturamento NNE'!$E$2:$E$707,'Infos Relatório'!$B$485,'Faturamento NNE'!$F$2:$F$707,'Infos Relatório'!$B492,'Faturamento NNE'!$AA$2:$AA$707,'Infos Relatório'!AG$1)</f>
        <v>0</v>
      </c>
      <c r="AI492" s="542">
        <f>SUMIFS('Faturamento NNE'!$K$2:$K$707,'Faturamento NNE'!$E$2:$E$707,'Infos Relatório'!$B$485,'Faturamento NNE'!$F$2:$F$707,'Infos Relatório'!$B492,'Faturamento NNE'!$AA$2:$AA$707,'Infos Relatório'!AG$1)</f>
        <v>0</v>
      </c>
      <c r="AJ492" s="546">
        <f>SUMIFS('Faturamento NNE'!$P$2:$P$707,'Faturamento NNE'!$E$2:$E$707,'Infos Relatório'!$B$485,'Faturamento NNE'!$F$2:$F$707,'Infos Relatório'!$B492,'Faturamento NNE'!$AA$2:$AA$707,'Infos Relatório'!AG$1,'Faturamento NNE'!$U$2:$U$707,"Sim")+SUMIFS('Faturamento NNE'!$Q$2:$Q$707,'Faturamento NNE'!$E$2:$E$707,'Infos Relatório'!$B$485,'Faturamento NNE'!$F$2:$F$707,'Infos Relatório'!$B492,'Faturamento NNE'!$AA$2:$AA$707,'Infos Relatório'!AG$1,'Faturamento NNE'!$U$2:$U$707,"Sim")</f>
        <v>0</v>
      </c>
      <c r="AK492" s="227" t="e">
        <f t="shared" si="185"/>
        <v>#DIV/0!</v>
      </c>
      <c r="AL492" s="545">
        <f>SUMIFS('Faturamento NNE'!$I$2:$I$707,'Faturamento NNE'!$E$2:$E$707,'Infos Relatório'!$B$485,'Faturamento NNE'!$F$2:$F$707,'Infos Relatório'!$B492,'Faturamento NNE'!$AA$2:$AA$707,'Infos Relatório'!AG$1)</f>
        <v>0</v>
      </c>
      <c r="AM492" s="541">
        <f>COUNTIFS('Faturamento NNE'!$E$2:$E$707,'Infos Relatório'!$B$485,'Faturamento NNE'!$F$2:$F$707,'Infos Relatório'!$B492,'Faturamento NNE'!$AA$2:$AA$707,'Infos Relatório'!AM$1)</f>
        <v>0</v>
      </c>
      <c r="AN492" s="542">
        <f>SUMIFS('Faturamento NNE'!$H$2:$H$707,'Faturamento NNE'!$E$2:$E$707,'Infos Relatório'!$B$485,'Faturamento NNE'!$F$2:$F$707,'Infos Relatório'!$B492,'Faturamento NNE'!$AA$2:$AA$707,'Infos Relatório'!AM$1)</f>
        <v>0</v>
      </c>
      <c r="AO492" s="542">
        <f>SUMIFS('Faturamento NNE'!$K$2:$K$707,'Faturamento NNE'!$E$2:$E$707,'Infos Relatório'!$B$485,'Faturamento NNE'!$F$2:$F$707,'Infos Relatório'!$B492,'Faturamento NNE'!$AA$2:$AA$707,'Infos Relatório'!AM$1)</f>
        <v>0</v>
      </c>
      <c r="AP492" s="546">
        <f>SUMIFS('Faturamento NNE'!$P$2:$P$707,'Faturamento NNE'!$E$2:$E$707,'Infos Relatório'!$B$485,'Faturamento NNE'!$F$2:$F$707,'Infos Relatório'!$B492,'Faturamento NNE'!$AA$2:$AA$707,'Infos Relatório'!AM$1,'Faturamento NNE'!$U$2:$U$707,"Sim")+SUMIFS('Faturamento NNE'!$Q$2:$Q$707,'Faturamento NNE'!$E$2:$E$707,'Infos Relatório'!$B$485,'Faturamento NNE'!$F$2:$F$707,'Infos Relatório'!$B492,'Faturamento NNE'!$AA$2:$AA$707,'Infos Relatório'!AM$1,'Faturamento NNE'!$U$2:$U$707,"Sim")</f>
        <v>0</v>
      </c>
      <c r="AQ492" s="227" t="e">
        <f t="shared" si="186"/>
        <v>#DIV/0!</v>
      </c>
      <c r="AR492" s="545">
        <f>SUMIFS('Faturamento NNE'!$I$2:$I$707,'Faturamento NNE'!$E$2:$E$707,'Infos Relatório'!$B$485,'Faturamento NNE'!$F$2:$F$707,'Infos Relatório'!$B492,'Faturamento NNE'!$AA$2:$AA$707,'Infos Relatório'!AM$1)</f>
        <v>0</v>
      </c>
      <c r="AS492" s="541">
        <f>COUNTIFS('Faturamento NNE'!$E$2:$E$707,'Infos Relatório'!$B$485,'Faturamento NNE'!$F$2:$F$707,'Infos Relatório'!$B492,'Faturamento NNE'!$AA$2:$AA$707,'Infos Relatório'!AS$1)</f>
        <v>0</v>
      </c>
      <c r="AT492" s="542">
        <f>SUMIFS('Faturamento NNE'!$H$2:$H$707,'Faturamento NNE'!$E$2:$E$707,'Infos Relatório'!$B$485,'Faturamento NNE'!$F$2:$F$707,'Infos Relatório'!$B492,'Faturamento NNE'!$AA$2:$AA$707,'Infos Relatório'!AS$1)</f>
        <v>0</v>
      </c>
      <c r="AU492" s="542">
        <f>SUMIFS('Faturamento NNE'!$K$2:$K$707,'Faturamento NNE'!$E$2:$E$707,'Infos Relatório'!$B$485,'Faturamento NNE'!$F$2:$F$707,'Infos Relatório'!$B492,'Faturamento NNE'!$AA$2:$AA$707,'Infos Relatório'!AS$1)</f>
        <v>0</v>
      </c>
      <c r="AV492" s="546">
        <f>SUMIFS('Faturamento NNE'!$P$2:$P$707,'Faturamento NNE'!$E$2:$E$707,'Infos Relatório'!$B$485,'Faturamento NNE'!$F$2:$F$707,'Infos Relatório'!$B492,'Faturamento NNE'!$AA$2:$AA$707,'Infos Relatório'!AS$1,'Faturamento NNE'!$U$2:$U$707,"Sim")+SUMIFS('Faturamento NNE'!$Q$2:$Q$707,'Faturamento NNE'!$E$2:$E$707,'Infos Relatório'!$B$485,'Faturamento NNE'!$F$2:$F$707,'Infos Relatório'!$B492,'Faturamento NNE'!$AA$2:$AA$707,'Infos Relatório'!AS$1,'Faturamento NNE'!$U$2:$U$707,"Sim")</f>
        <v>0</v>
      </c>
      <c r="AW492" s="227" t="e">
        <f t="shared" si="187"/>
        <v>#DIV/0!</v>
      </c>
      <c r="AX492" s="545">
        <f>SUMIFS('Faturamento NNE'!$I$2:$I$707,'Faturamento NNE'!$E$2:$E$707,'Infos Relatório'!$B$485,'Faturamento NNE'!$F$2:$F$707,'Infos Relatório'!$B492,'Faturamento NNE'!$AA$2:$AA$707,'Infos Relatório'!AS$1)</f>
        <v>0</v>
      </c>
      <c r="AY492" s="541">
        <f>COUNTIFS('Faturamento NNE'!$E$2:$E$707,'Infos Relatório'!$B$485,'Faturamento NNE'!$F$2:$F$707,'Infos Relatório'!$B492,'Faturamento NNE'!$AA$2:$AA$707,'Infos Relatório'!AY$1)</f>
        <v>0</v>
      </c>
      <c r="AZ492" s="542">
        <f>SUMIFS('Faturamento NNE'!$H$2:$H$707,'Faturamento NNE'!$E$2:$E$707,'Infos Relatório'!$B$485,'Faturamento NNE'!$F$2:$F$707,'Infos Relatório'!$B492,'Faturamento NNE'!$AA$2:$AA$707,'Infos Relatório'!AY$1)</f>
        <v>0</v>
      </c>
      <c r="BA492" s="542">
        <f>SUMIFS('Faturamento NNE'!$K$2:$K$707,'Faturamento NNE'!$E$2:$E$707,'Infos Relatório'!$B$485,'Faturamento NNE'!$F$2:$F$707,'Infos Relatório'!$B492,'Faturamento NNE'!$AA$2:$AA$707,'Infos Relatório'!AY$1)</f>
        <v>0</v>
      </c>
      <c r="BB492" s="546">
        <f>SUMIFS('Faturamento NNE'!$P$2:$P$707,'Faturamento NNE'!$E$2:$E$707,'Infos Relatório'!$B$485,'Faturamento NNE'!$F$2:$F$707,'Infos Relatório'!$B492,'Faturamento NNE'!$AA$2:$AA$707,'Infos Relatório'!AY$1,'Faturamento NNE'!$U$2:$U$707,"Sim")+SUMIFS('Faturamento NNE'!$Q$2:$Q$707,'Faturamento NNE'!$E$2:$E$707,'Infos Relatório'!$B$485,'Faturamento NNE'!$F$2:$F$707,'Infos Relatório'!$B492,'Faturamento NNE'!$AA$2:$AA$707,'Infos Relatório'!AY$1,'Faturamento NNE'!$U$2:$U$707,"Sim")</f>
        <v>0</v>
      </c>
      <c r="BC492" s="227" t="e">
        <f t="shared" si="188"/>
        <v>#DIV/0!</v>
      </c>
      <c r="BD492" s="545">
        <f>SUMIFS('Faturamento NNE'!$I$2:$I$707,'Faturamento NNE'!$E$2:$E$707,'Infos Relatório'!$B$485,'Faturamento NNE'!$F$2:$F$707,'Infos Relatório'!$B492,'Faturamento NNE'!$AA$2:$AA$707,'Infos Relatório'!AY$1)</f>
        <v>0</v>
      </c>
      <c r="BE492" s="541">
        <f>COUNTIFS('Faturamento NNE'!$E$2:$E$707,'Infos Relatório'!$B$485,'Faturamento NNE'!$F$2:$F$707,'Infos Relatório'!$B492,'Faturamento NNE'!$AA$2:$AA$707,'Infos Relatório'!BE$1)</f>
        <v>0</v>
      </c>
      <c r="BF492" s="542">
        <f>SUMIFS('Faturamento NNE'!$H$2:$H$707,'Faturamento NNE'!$E$2:$E$707,'Infos Relatório'!$B$485,'Faturamento NNE'!$F$2:$F$707,'Infos Relatório'!$B492,'Faturamento NNE'!$AA$2:$AA$707,'Infos Relatório'!BE$1)</f>
        <v>0</v>
      </c>
      <c r="BG492" s="542">
        <f>SUMIFS('Faturamento NNE'!$K$2:$K$707,'Faturamento NNE'!$E$2:$E$707,'Infos Relatório'!$B$485,'Faturamento NNE'!$F$2:$F$707,'Infos Relatório'!$B492,'Faturamento NNE'!$AA$2:$AA$707,'Infos Relatório'!BE$1)</f>
        <v>0</v>
      </c>
      <c r="BH492" s="546">
        <f>SUMIFS('Faturamento NNE'!$P$2:$P$707,'Faturamento NNE'!$E$2:$E$707,'Infos Relatório'!$B$485,'Faturamento NNE'!$F$2:$F$707,'Infos Relatório'!$B492,'Faturamento NNE'!$AA$2:$AA$707,'Infos Relatório'!BE$1,'Faturamento NNE'!$U$2:$U$707,"Sim")+SUMIFS('Faturamento NNE'!$Q$2:$Q$707,'Faturamento NNE'!$E$2:$E$707,'Infos Relatório'!$B$485,'Faturamento NNE'!$F$2:$F$707,'Infos Relatório'!$B492,'Faturamento NNE'!$AA$2:$AA$707,'Infos Relatório'!BE$1,'Faturamento NNE'!$U$2:$U$707,"Sim")</f>
        <v>0</v>
      </c>
      <c r="BI492" s="227" t="e">
        <f t="shared" si="189"/>
        <v>#DIV/0!</v>
      </c>
      <c r="BJ492" s="545">
        <f>SUMIFS('Faturamento NNE'!$I$2:$I$707,'Faturamento NNE'!$E$2:$E$707,'Infos Relatório'!$B$485,'Faturamento NNE'!$F$2:$F$707,'Infos Relatório'!$B492,'Faturamento NNE'!$AA$2:$AA$707,'Infos Relatório'!BE$1)</f>
        <v>0</v>
      </c>
      <c r="BK492" s="541">
        <f>COUNTIFS('Faturamento NNE'!$E$2:$E$707,'Infos Relatório'!$B$485,'Faturamento NNE'!$F$2:$F$707,'Infos Relatório'!$B492,'Faturamento NNE'!$AA$2:$AA$707,'Infos Relatório'!BK$1)</f>
        <v>0</v>
      </c>
      <c r="BL492" s="542">
        <f>SUMIFS('Faturamento NNE'!$H$2:$H$707,'Faturamento NNE'!$E$2:$E$707,'Infos Relatório'!$B$485,'Faturamento NNE'!$F$2:$F$707,'Infos Relatório'!$B492,'Faturamento NNE'!$AA$2:$AA$707,'Infos Relatório'!BK$1)</f>
        <v>0</v>
      </c>
      <c r="BM492" s="542">
        <f>SUMIFS('Faturamento NNE'!$K$2:$K$707,'Faturamento NNE'!$E$2:$E$707,'Infos Relatório'!$B$485,'Faturamento NNE'!$F$2:$F$707,'Infos Relatório'!$B492,'Faturamento NNE'!$AA$2:$AA$707,'Infos Relatório'!BK$1)</f>
        <v>0</v>
      </c>
      <c r="BN492" s="546">
        <f>SUMIFS('Faturamento NNE'!$P$2:$P$707,'Faturamento NNE'!$E$2:$E$707,'Infos Relatório'!$B$485,'Faturamento NNE'!$F$2:$F$707,'Infos Relatório'!$B492,'Faturamento NNE'!$AA$2:$AA$707,'Infos Relatório'!BK$1,'Faturamento NNE'!$U$2:$U$707,"Sim")+SUMIFS('Faturamento NNE'!$Q$2:$Q$707,'Faturamento NNE'!$E$2:$E$707,'Infos Relatório'!$B$485,'Faturamento NNE'!$F$2:$F$707,'Infos Relatório'!$B492,'Faturamento NNE'!$AA$2:$AA$707,'Infos Relatório'!BK$1,'Faturamento NNE'!$U$2:$U$707,"Sim")</f>
        <v>0</v>
      </c>
      <c r="BO492" s="227" t="e">
        <f t="shared" si="190"/>
        <v>#DIV/0!</v>
      </c>
      <c r="BP492" s="545">
        <f>SUMIFS('Faturamento NNE'!$I$2:$I$707,'Faturamento NNE'!$E$2:$E$707,'Infos Relatório'!$B$485,'Faturamento NNE'!$F$2:$F$707,'Infos Relatório'!$B492,'Faturamento NNE'!$AA$2:$AA$707,'Infos Relatório'!BK$1)</f>
        <v>0</v>
      </c>
      <c r="BQ492" s="541">
        <f>COUNTIFS('Faturamento NNE'!$E$2:$E$707,'Infos Relatório'!$B$485,'Faturamento NNE'!$F$2:$F$707,'Infos Relatório'!$B492,'Faturamento NNE'!$AA$2:$AA$707,'Infos Relatório'!BQ$1)</f>
        <v>0</v>
      </c>
      <c r="BR492" s="542">
        <f>SUMIFS('Faturamento NNE'!$H$2:$H$707,'Faturamento NNE'!$E$2:$E$707,'Infos Relatório'!$B$485,'Faturamento NNE'!$F$2:$F$707,'Infos Relatório'!$B492,'Faturamento NNE'!$AA$2:$AA$707,'Infos Relatório'!BQ$1)</f>
        <v>0</v>
      </c>
      <c r="BS492" s="542">
        <f>SUMIFS('Faturamento NNE'!$K$2:$K$707,'Faturamento NNE'!$E$2:$E$707,'Infos Relatório'!$B$485,'Faturamento NNE'!$F$2:$F$707,'Infos Relatório'!$B492,'Faturamento NNE'!$AA$2:$AA$707,'Infos Relatório'!BQ$1)</f>
        <v>0</v>
      </c>
      <c r="BT492" s="546">
        <f>SUMIFS('Faturamento NNE'!$P$2:$P$707,'Faturamento NNE'!$E$2:$E$707,'Infos Relatório'!$B$485,'Faturamento NNE'!$F$2:$F$707,'Infos Relatório'!$B492,'Faturamento NNE'!$AA$2:$AA$707,'Infos Relatório'!BQ$1,'Faturamento NNE'!$U$2:$U$707,"Sim")+SUMIFS('Faturamento NNE'!$Q$2:$Q$707,'Faturamento NNE'!$E$2:$E$707,'Infos Relatório'!$B$485,'Faturamento NNE'!$F$2:$F$707,'Infos Relatório'!$B492,'Faturamento NNE'!$AA$2:$AA$707,'Infos Relatório'!BQ$1,'Faturamento NNE'!$U$2:$U$707,"Sim")</f>
        <v>0</v>
      </c>
      <c r="BU492" s="227" t="e">
        <f t="shared" si="191"/>
        <v>#DIV/0!</v>
      </c>
      <c r="BV492" s="545">
        <f>SUMIFS('Faturamento NNE'!$I$2:$I$707,'Faturamento NNE'!$E$2:$E$707,'Infos Relatório'!$B$485,'Faturamento NNE'!$F$2:$F$707,'Infos Relatório'!$B492,'Faturamento NNE'!$AA$2:$AA$707,'Infos Relatório'!BQ$1)</f>
        <v>0</v>
      </c>
    </row>
    <row r="493" spans="2:74">
      <c r="B493" s="217" t="s">
        <v>137</v>
      </c>
      <c r="C493" s="541">
        <f>COUNTIFS('Faturamento NNE'!$E$2:$E$707,'Infos Relatório'!$B$485,'Faturamento NNE'!$F$2:$F$707,'Infos Relatório'!$B493,'Faturamento NNE'!$AA$2:$AA$707,'Infos Relatório'!C$1)</f>
        <v>0</v>
      </c>
      <c r="D493" s="542">
        <f>SUMIFS('Faturamento NNE'!$H$2:$H$707,'Faturamento NNE'!$E$2:$E$707,'Infos Relatório'!$B$485,'Faturamento NNE'!$F$2:$F$707,'Infos Relatório'!$B493,'Faturamento NNE'!$AA$2:$AA$707,'Infos Relatório'!C$1)</f>
        <v>0</v>
      </c>
      <c r="E493" s="543">
        <f>SUMIFS('Faturamento NNE'!$K$2:$K$707,'Faturamento NNE'!$E$2:$E$707,'Infos Relatório'!$B$485,'Faturamento NNE'!$F$2:$F$707,'Infos Relatório'!$B493,'Faturamento NNE'!$AA$2:$AA$707,'Infos Relatório'!C$1)</f>
        <v>0</v>
      </c>
      <c r="F493" s="544">
        <f>SUMIFS('Faturamento NNE'!$P$2:$P$707,'Faturamento NNE'!$E$2:$E$707,'Infos Relatório'!$B$485,'Faturamento NNE'!$F$2:$F$707,'Infos Relatório'!$B493,'Faturamento NNE'!$AA$2:$AA$707,'Infos Relatório'!C$1,'Faturamento NNE'!$U$2:$U$707,"Sim")+SUMIFS('Faturamento NNE'!$Q$2:$Q$707,'Faturamento NNE'!$E$2:$E$707,'Infos Relatório'!$B$485,'Faturamento NNE'!$F$2:$F$707,'Infos Relatório'!$B493,'Faturamento NNE'!$AA$2:$AA$707,'Infos Relatório'!C$1,'Faturamento NNE'!$U$2:$U$707,"Sim")</f>
        <v>0</v>
      </c>
      <c r="G493" s="283" t="e">
        <f t="shared" si="180"/>
        <v>#DIV/0!</v>
      </c>
      <c r="H493" s="545">
        <f>SUMIFS('Faturamento NNE'!$I$2:$I$707,'Faturamento NNE'!$E$2:$E$707,'Infos Relatório'!$B$485,'Faturamento NNE'!$F$2:$F$707,'Infos Relatório'!$B493,'Faturamento NNE'!$AA$2:$AA$707,'Infos Relatório'!C$1)</f>
        <v>0</v>
      </c>
      <c r="I493" s="541">
        <f>COUNTIFS('Faturamento NNE'!$E$2:$E$707,'Infos Relatório'!$B$485,'Faturamento NNE'!$F$2:$F$707,'Infos Relatório'!$B493,'Faturamento NNE'!$AA$2:$AA$707,'Infos Relatório'!I$1)</f>
        <v>0</v>
      </c>
      <c r="J493" s="542">
        <f>SUMIFS('Faturamento NNE'!$H$2:$H$707,'Faturamento NNE'!$E$2:$E$707,'Infos Relatório'!$B$485,'Faturamento NNE'!$F$2:$F$707,'Infos Relatório'!$B493,'Faturamento NNE'!$AA$2:$AA$707,'Infos Relatório'!I$1)</f>
        <v>0</v>
      </c>
      <c r="K493" s="543">
        <f>SUMIFS('Faturamento NNE'!$K$2:$K$707,'Faturamento NNE'!$E$2:$E$707,'Infos Relatório'!$B$485,'Faturamento NNE'!$F$2:$F$707,'Infos Relatório'!$B493,'Faturamento NNE'!$AA$2:$AA$707,'Infos Relatório'!I$1)</f>
        <v>0</v>
      </c>
      <c r="L493" s="544">
        <f>SUMIFS('Faturamento NNE'!$P$2:$P$707,'Faturamento NNE'!$E$2:$E$707,'Infos Relatório'!$B$485,'Faturamento NNE'!$F$2:$F$707,'Infos Relatório'!$B493,'Faturamento NNE'!$AA$2:$AA$707,'Infos Relatório'!I$1,'Faturamento NNE'!$U$2:$U$707,"Sim")+SUMIFS('Faturamento NNE'!$Q$2:$Q$707,'Faturamento NNE'!$E$2:$E$707,'Infos Relatório'!$B$485,'Faturamento NNE'!$F$2:$F$707,'Infos Relatório'!$B493,'Faturamento NNE'!$AA$2:$AA$707,'Infos Relatório'!I$1,'Faturamento NNE'!$U$2:$U$707,"Sim")</f>
        <v>0</v>
      </c>
      <c r="M493" s="283" t="e">
        <f t="shared" si="181"/>
        <v>#DIV/0!</v>
      </c>
      <c r="N493" s="545">
        <f>SUMIFS('Faturamento NNE'!$I$2:$I$707,'Faturamento NNE'!$E$2:$E$707,'Infos Relatório'!$B$485,'Faturamento NNE'!$F$2:$F$707,'Infos Relatório'!$B493,'Faturamento NNE'!$AA$2:$AA$707,'Infos Relatório'!I$1)</f>
        <v>0</v>
      </c>
      <c r="O493" s="541">
        <f>COUNTIFS('Faturamento NNE'!$E$2:$E$707,'Infos Relatório'!$B$485,'Faturamento NNE'!$F$2:$F$707,'Infos Relatório'!$B493,'Faturamento NNE'!$AA$2:$AA$707,'Infos Relatório'!O$1)</f>
        <v>0</v>
      </c>
      <c r="P493" s="542">
        <f>SUMIFS('Faturamento NNE'!$H$2:$H$707,'Faturamento NNE'!$E$2:$E$707,'Infos Relatório'!$B$485,'Faturamento NNE'!$F$2:$F$707,'Infos Relatório'!$B493,'Faturamento NNE'!$AA$2:$AA$707,'Infos Relatório'!O$1)</f>
        <v>0</v>
      </c>
      <c r="Q493" s="542">
        <f>SUMIFS('Faturamento NNE'!$K$2:$K$707,'Faturamento NNE'!$E$2:$E$707,'Infos Relatório'!$B$485,'Faturamento NNE'!$F$2:$F$707,'Infos Relatório'!$B493,'Faturamento NNE'!$AA$2:$AA$707,'Infos Relatório'!O$1)</f>
        <v>0</v>
      </c>
      <c r="R493" s="546">
        <f>SUMIFS('Faturamento NNE'!$P$2:$P$707,'Faturamento NNE'!$E$2:$E$707,'Infos Relatório'!$B$485,'Faturamento NNE'!$F$2:$F$707,'Infos Relatório'!$B493,'Faturamento NNE'!$AA$2:$AA$707,'Infos Relatório'!O$1,'Faturamento NNE'!$U$2:$U$707,"Sim")+SUMIFS('Faturamento NNE'!$Q$2:$Q$707,'Faturamento NNE'!$E$2:$E$707,'Infos Relatório'!$B$485,'Faturamento NNE'!$F$2:$F$707,'Infos Relatório'!$B493,'Faturamento NNE'!$AA$2:$AA$707,'Infos Relatório'!O$1,'Faturamento NNE'!$U$2:$U$707,"Sim")</f>
        <v>0</v>
      </c>
      <c r="S493" s="227" t="e">
        <f t="shared" si="182"/>
        <v>#DIV/0!</v>
      </c>
      <c r="T493" s="545">
        <f>SUMIFS('Faturamento NNE'!$I$2:$I$707,'Faturamento NNE'!$E$2:$E$707,'Infos Relatório'!$B$485,'Faturamento NNE'!$F$2:$F$707,'Infos Relatório'!$B493,'Faturamento NNE'!$AA$2:$AA$707,'Infos Relatório'!O$1)</f>
        <v>0</v>
      </c>
      <c r="U493" s="541">
        <f>COUNTIFS('Faturamento NNE'!$E$2:$E$707,'Infos Relatório'!$B$485,'Faturamento NNE'!$F$2:$F$707,'Infos Relatório'!$B493,'Faturamento NNE'!$AA$2:$AA$707,'Infos Relatório'!U$1)</f>
        <v>0</v>
      </c>
      <c r="V493" s="542">
        <f>SUMIFS('Faturamento NNE'!$H$2:$H$707,'Faturamento NNE'!$E$2:$E$707,'Infos Relatório'!$B$485,'Faturamento NNE'!$F$2:$F$707,'Infos Relatório'!$B493,'Faturamento NNE'!$AA$2:$AA$707,'Infos Relatório'!U$1)</f>
        <v>0</v>
      </c>
      <c r="W493" s="542">
        <f>SUMIFS('Faturamento NNE'!$K$2:$K$707,'Faturamento NNE'!$E$2:$E$707,'Infos Relatório'!$B$485,'Faturamento NNE'!$F$2:$F$707,'Infos Relatório'!$B493,'Faturamento NNE'!$AA$2:$AA$707,'Infos Relatório'!U$1)</f>
        <v>0</v>
      </c>
      <c r="X493" s="546">
        <f>SUMIFS('Faturamento NNE'!$P$2:$P$707,'Faturamento NNE'!$E$2:$E$707,'Infos Relatório'!$B$485,'Faturamento NNE'!$F$2:$F$707,'Infos Relatório'!$B493,'Faturamento NNE'!$AA$2:$AA$707,'Infos Relatório'!U$1,'Faturamento NNE'!$U$2:$U$707,"Sim")+SUMIFS('Faturamento NNE'!$Q$2:$Q$707,'Faturamento NNE'!$E$2:$E$707,'Infos Relatório'!$B$485,'Faturamento NNE'!$F$2:$F$707,'Infos Relatório'!$B493,'Faturamento NNE'!$AA$2:$AA$707,'Infos Relatório'!U$1,'Faturamento NNE'!$U$2:$U$707,"Sim")</f>
        <v>0</v>
      </c>
      <c r="Y493" s="227" t="e">
        <f t="shared" si="183"/>
        <v>#DIV/0!</v>
      </c>
      <c r="Z493" s="545">
        <f>SUMIFS('Faturamento NNE'!$I$2:$I$707,'Faturamento NNE'!$E$2:$E$707,'Infos Relatório'!$B$485,'Faturamento NNE'!$F$2:$F$707,'Infos Relatório'!$B493,'Faturamento NNE'!$AA$2:$AA$707,'Infos Relatório'!U$1)</f>
        <v>0</v>
      </c>
      <c r="AA493" s="541">
        <f>COUNTIFS('Faturamento NNE'!$E$2:$E$707,'Infos Relatório'!$B$485,'Faturamento NNE'!$F$2:$F$707,'Infos Relatório'!$B493,'Faturamento NNE'!$AA$2:$AA$707,'Infos Relatório'!AA$1)</f>
        <v>0</v>
      </c>
      <c r="AB493" s="542">
        <f>SUMIFS('Faturamento NNE'!$H$2:$H$707,'Faturamento NNE'!$E$2:$E$707,'Infos Relatório'!$B$485,'Faturamento NNE'!$F$2:$F$707,'Infos Relatório'!$B493,'Faturamento NNE'!$AA$2:$AA$707,'Infos Relatório'!AA$1)</f>
        <v>0</v>
      </c>
      <c r="AC493" s="542">
        <f>SUMIFS('Faturamento NNE'!$K$2:$K$707,'Faturamento NNE'!$E$2:$E$707,'Infos Relatório'!$B$485,'Faturamento NNE'!$F$2:$F$707,'Infos Relatório'!$B493,'Faturamento NNE'!$AA$2:$AA$707,'Infos Relatório'!AA$1)</f>
        <v>0</v>
      </c>
      <c r="AD493" s="546">
        <f>SUMIFS('Faturamento NNE'!$P$2:$P$707,'Faturamento NNE'!$E$2:$E$707,'Infos Relatório'!$B$485,'Faturamento NNE'!$F$2:$F$707,'Infos Relatório'!$B493,'Faturamento NNE'!$AA$2:$AA$707,'Infos Relatório'!AA$1,'Faturamento NNE'!$U$2:$U$707,"Sim")+SUMIFS('Faturamento NNE'!$Q$2:$Q$707,'Faturamento NNE'!$E$2:$E$707,'Infos Relatório'!$B$485,'Faturamento NNE'!$F$2:$F$707,'Infos Relatório'!$B493,'Faturamento NNE'!$AA$2:$AA$707,'Infos Relatório'!AA$1,'Faturamento NNE'!$U$2:$U$707,"Sim")</f>
        <v>0</v>
      </c>
      <c r="AE493" s="227" t="e">
        <f t="shared" si="184"/>
        <v>#DIV/0!</v>
      </c>
      <c r="AF493" s="545">
        <f>SUMIFS('Faturamento NNE'!$I$2:$I$707,'Faturamento NNE'!$E$2:$E$707,'Infos Relatório'!$B$485,'Faturamento NNE'!$F$2:$F$707,'Infos Relatório'!$B493,'Faturamento NNE'!$AA$2:$AA$707,'Infos Relatório'!AA$1)</f>
        <v>0</v>
      </c>
      <c r="AG493" s="541">
        <f>COUNTIFS('Faturamento NNE'!$E$2:$E$707,'Infos Relatório'!$B$485,'Faturamento NNE'!$F$2:$F$707,'Infos Relatório'!$B493,'Faturamento NNE'!$AA$2:$AA$707,'Infos Relatório'!AG$1)</f>
        <v>0</v>
      </c>
      <c r="AH493" s="542">
        <f>SUMIFS('Faturamento NNE'!$H$2:$H$707,'Faturamento NNE'!$E$2:$E$707,'Infos Relatório'!$B$485,'Faturamento NNE'!$F$2:$F$707,'Infos Relatório'!$B493,'Faturamento NNE'!$AA$2:$AA$707,'Infos Relatório'!AG$1)</f>
        <v>0</v>
      </c>
      <c r="AI493" s="542">
        <f>SUMIFS('Faturamento NNE'!$K$2:$K$707,'Faturamento NNE'!$E$2:$E$707,'Infos Relatório'!$B$485,'Faturamento NNE'!$F$2:$F$707,'Infos Relatório'!$B493,'Faturamento NNE'!$AA$2:$AA$707,'Infos Relatório'!AG$1)</f>
        <v>0</v>
      </c>
      <c r="AJ493" s="546">
        <f>SUMIFS('Faturamento NNE'!$P$2:$P$707,'Faturamento NNE'!$E$2:$E$707,'Infos Relatório'!$B$485,'Faturamento NNE'!$F$2:$F$707,'Infos Relatório'!$B493,'Faturamento NNE'!$AA$2:$AA$707,'Infos Relatório'!AG$1,'Faturamento NNE'!$U$2:$U$707,"Sim")+SUMIFS('Faturamento NNE'!$Q$2:$Q$707,'Faturamento NNE'!$E$2:$E$707,'Infos Relatório'!$B$485,'Faturamento NNE'!$F$2:$F$707,'Infos Relatório'!$B493,'Faturamento NNE'!$AA$2:$AA$707,'Infos Relatório'!AG$1,'Faturamento NNE'!$U$2:$U$707,"Sim")</f>
        <v>0</v>
      </c>
      <c r="AK493" s="227" t="e">
        <f t="shared" si="185"/>
        <v>#DIV/0!</v>
      </c>
      <c r="AL493" s="545">
        <f>SUMIFS('Faturamento NNE'!$I$2:$I$707,'Faturamento NNE'!$E$2:$E$707,'Infos Relatório'!$B$485,'Faturamento NNE'!$F$2:$F$707,'Infos Relatório'!$B493,'Faturamento NNE'!$AA$2:$AA$707,'Infos Relatório'!AG$1)</f>
        <v>0</v>
      </c>
      <c r="AM493" s="541">
        <f>COUNTIFS('Faturamento NNE'!$E$2:$E$707,'Infos Relatório'!$B$485,'Faturamento NNE'!$F$2:$F$707,'Infos Relatório'!$B493,'Faturamento NNE'!$AA$2:$AA$707,'Infos Relatório'!AM$1)</f>
        <v>0</v>
      </c>
      <c r="AN493" s="542">
        <f>SUMIFS('Faturamento NNE'!$H$2:$H$707,'Faturamento NNE'!$E$2:$E$707,'Infos Relatório'!$B$485,'Faturamento NNE'!$F$2:$F$707,'Infos Relatório'!$B493,'Faturamento NNE'!$AA$2:$AA$707,'Infos Relatório'!AM$1)</f>
        <v>0</v>
      </c>
      <c r="AO493" s="542">
        <f>SUMIFS('Faturamento NNE'!$K$2:$K$707,'Faturamento NNE'!$E$2:$E$707,'Infos Relatório'!$B$485,'Faturamento NNE'!$F$2:$F$707,'Infos Relatório'!$B493,'Faturamento NNE'!$AA$2:$AA$707,'Infos Relatório'!AM$1)</f>
        <v>0</v>
      </c>
      <c r="AP493" s="546">
        <f>SUMIFS('Faturamento NNE'!$P$2:$P$707,'Faturamento NNE'!$E$2:$E$707,'Infos Relatório'!$B$485,'Faturamento NNE'!$F$2:$F$707,'Infos Relatório'!$B493,'Faturamento NNE'!$AA$2:$AA$707,'Infos Relatório'!AM$1,'Faturamento NNE'!$U$2:$U$707,"Sim")+SUMIFS('Faturamento NNE'!$Q$2:$Q$707,'Faturamento NNE'!$E$2:$E$707,'Infos Relatório'!$B$485,'Faturamento NNE'!$F$2:$F$707,'Infos Relatório'!$B493,'Faturamento NNE'!$AA$2:$AA$707,'Infos Relatório'!AM$1,'Faturamento NNE'!$U$2:$U$707,"Sim")</f>
        <v>0</v>
      </c>
      <c r="AQ493" s="227" t="e">
        <f t="shared" si="186"/>
        <v>#DIV/0!</v>
      </c>
      <c r="AR493" s="545">
        <f>SUMIFS('Faturamento NNE'!$I$2:$I$707,'Faturamento NNE'!$E$2:$E$707,'Infos Relatório'!$B$485,'Faturamento NNE'!$F$2:$F$707,'Infos Relatório'!$B493,'Faturamento NNE'!$AA$2:$AA$707,'Infos Relatório'!AM$1)</f>
        <v>0</v>
      </c>
      <c r="AS493" s="541">
        <f>COUNTIFS('Faturamento NNE'!$E$2:$E$707,'Infos Relatório'!$B$485,'Faturamento NNE'!$F$2:$F$707,'Infos Relatório'!$B493,'Faturamento NNE'!$AA$2:$AA$707,'Infos Relatório'!AS$1)</f>
        <v>0</v>
      </c>
      <c r="AT493" s="542">
        <f>SUMIFS('Faturamento NNE'!$H$2:$H$707,'Faturamento NNE'!$E$2:$E$707,'Infos Relatório'!$B$485,'Faturamento NNE'!$F$2:$F$707,'Infos Relatório'!$B493,'Faturamento NNE'!$AA$2:$AA$707,'Infos Relatório'!AS$1)</f>
        <v>0</v>
      </c>
      <c r="AU493" s="542">
        <f>SUMIFS('Faturamento NNE'!$K$2:$K$707,'Faturamento NNE'!$E$2:$E$707,'Infos Relatório'!$B$485,'Faturamento NNE'!$F$2:$F$707,'Infos Relatório'!$B493,'Faturamento NNE'!$AA$2:$AA$707,'Infos Relatório'!AS$1)</f>
        <v>0</v>
      </c>
      <c r="AV493" s="546">
        <f>SUMIFS('Faturamento NNE'!$P$2:$P$707,'Faturamento NNE'!$E$2:$E$707,'Infos Relatório'!$B$485,'Faturamento NNE'!$F$2:$F$707,'Infos Relatório'!$B493,'Faturamento NNE'!$AA$2:$AA$707,'Infos Relatório'!AS$1,'Faturamento NNE'!$U$2:$U$707,"Sim")+SUMIFS('Faturamento NNE'!$Q$2:$Q$707,'Faturamento NNE'!$E$2:$E$707,'Infos Relatório'!$B$485,'Faturamento NNE'!$F$2:$F$707,'Infos Relatório'!$B493,'Faturamento NNE'!$AA$2:$AA$707,'Infos Relatório'!AS$1,'Faturamento NNE'!$U$2:$U$707,"Sim")</f>
        <v>0</v>
      </c>
      <c r="AW493" s="227" t="e">
        <f t="shared" si="187"/>
        <v>#DIV/0!</v>
      </c>
      <c r="AX493" s="545">
        <f>SUMIFS('Faturamento NNE'!$I$2:$I$707,'Faturamento NNE'!$E$2:$E$707,'Infos Relatório'!$B$485,'Faturamento NNE'!$F$2:$F$707,'Infos Relatório'!$B493,'Faturamento NNE'!$AA$2:$AA$707,'Infos Relatório'!AS$1)</f>
        <v>0</v>
      </c>
      <c r="AY493" s="541">
        <f>COUNTIFS('Faturamento NNE'!$E$2:$E$707,'Infos Relatório'!$B$485,'Faturamento NNE'!$F$2:$F$707,'Infos Relatório'!$B493,'Faturamento NNE'!$AA$2:$AA$707,'Infos Relatório'!AY$1)</f>
        <v>0</v>
      </c>
      <c r="AZ493" s="542">
        <f>SUMIFS('Faturamento NNE'!$H$2:$H$707,'Faturamento NNE'!$E$2:$E$707,'Infos Relatório'!$B$485,'Faturamento NNE'!$F$2:$F$707,'Infos Relatório'!$B493,'Faturamento NNE'!$AA$2:$AA$707,'Infos Relatório'!AY$1)</f>
        <v>0</v>
      </c>
      <c r="BA493" s="542">
        <f>SUMIFS('Faturamento NNE'!$K$2:$K$707,'Faturamento NNE'!$E$2:$E$707,'Infos Relatório'!$B$485,'Faturamento NNE'!$F$2:$F$707,'Infos Relatório'!$B493,'Faturamento NNE'!$AA$2:$AA$707,'Infos Relatório'!AY$1)</f>
        <v>0</v>
      </c>
      <c r="BB493" s="546">
        <f>SUMIFS('Faturamento NNE'!$P$2:$P$707,'Faturamento NNE'!$E$2:$E$707,'Infos Relatório'!$B$485,'Faturamento NNE'!$F$2:$F$707,'Infos Relatório'!$B493,'Faturamento NNE'!$AA$2:$AA$707,'Infos Relatório'!AY$1,'Faturamento NNE'!$U$2:$U$707,"Sim")+SUMIFS('Faturamento NNE'!$Q$2:$Q$707,'Faturamento NNE'!$E$2:$E$707,'Infos Relatório'!$B$485,'Faturamento NNE'!$F$2:$F$707,'Infos Relatório'!$B493,'Faturamento NNE'!$AA$2:$AA$707,'Infos Relatório'!AY$1,'Faturamento NNE'!$U$2:$U$707,"Sim")</f>
        <v>0</v>
      </c>
      <c r="BC493" s="227" t="e">
        <f t="shared" si="188"/>
        <v>#DIV/0!</v>
      </c>
      <c r="BD493" s="545">
        <f>SUMIFS('Faturamento NNE'!$I$2:$I$707,'Faturamento NNE'!$E$2:$E$707,'Infos Relatório'!$B$485,'Faturamento NNE'!$F$2:$F$707,'Infos Relatório'!$B493,'Faturamento NNE'!$AA$2:$AA$707,'Infos Relatório'!AY$1)</f>
        <v>0</v>
      </c>
      <c r="BE493" s="541">
        <f>COUNTIFS('Faturamento NNE'!$E$2:$E$707,'Infos Relatório'!$B$485,'Faturamento NNE'!$F$2:$F$707,'Infos Relatório'!$B493,'Faturamento NNE'!$AA$2:$AA$707,'Infos Relatório'!BE$1)</f>
        <v>0</v>
      </c>
      <c r="BF493" s="542">
        <f>SUMIFS('Faturamento NNE'!$H$2:$H$707,'Faturamento NNE'!$E$2:$E$707,'Infos Relatório'!$B$485,'Faturamento NNE'!$F$2:$F$707,'Infos Relatório'!$B493,'Faturamento NNE'!$AA$2:$AA$707,'Infos Relatório'!BE$1)</f>
        <v>0</v>
      </c>
      <c r="BG493" s="542">
        <f>SUMIFS('Faturamento NNE'!$K$2:$K$707,'Faturamento NNE'!$E$2:$E$707,'Infos Relatório'!$B$485,'Faturamento NNE'!$F$2:$F$707,'Infos Relatório'!$B493,'Faturamento NNE'!$AA$2:$AA$707,'Infos Relatório'!BE$1)</f>
        <v>0</v>
      </c>
      <c r="BH493" s="546">
        <f>SUMIFS('Faturamento NNE'!$P$2:$P$707,'Faturamento NNE'!$E$2:$E$707,'Infos Relatório'!$B$485,'Faturamento NNE'!$F$2:$F$707,'Infos Relatório'!$B493,'Faturamento NNE'!$AA$2:$AA$707,'Infos Relatório'!BE$1,'Faturamento NNE'!$U$2:$U$707,"Sim")+SUMIFS('Faturamento NNE'!$Q$2:$Q$707,'Faturamento NNE'!$E$2:$E$707,'Infos Relatório'!$B$485,'Faturamento NNE'!$F$2:$F$707,'Infos Relatório'!$B493,'Faturamento NNE'!$AA$2:$AA$707,'Infos Relatório'!BE$1,'Faturamento NNE'!$U$2:$U$707,"Sim")</f>
        <v>0</v>
      </c>
      <c r="BI493" s="227" t="e">
        <f t="shared" si="189"/>
        <v>#DIV/0!</v>
      </c>
      <c r="BJ493" s="545">
        <f>SUMIFS('Faturamento NNE'!$I$2:$I$707,'Faturamento NNE'!$E$2:$E$707,'Infos Relatório'!$B$485,'Faturamento NNE'!$F$2:$F$707,'Infos Relatório'!$B493,'Faturamento NNE'!$AA$2:$AA$707,'Infos Relatório'!BE$1)</f>
        <v>0</v>
      </c>
      <c r="BK493" s="541">
        <f>COUNTIFS('Faturamento NNE'!$E$2:$E$707,'Infos Relatório'!$B$485,'Faturamento NNE'!$F$2:$F$707,'Infos Relatório'!$B493,'Faturamento NNE'!$AA$2:$AA$707,'Infos Relatório'!BK$1)</f>
        <v>0</v>
      </c>
      <c r="BL493" s="542">
        <f>SUMIFS('Faturamento NNE'!$H$2:$H$707,'Faturamento NNE'!$E$2:$E$707,'Infos Relatório'!$B$485,'Faturamento NNE'!$F$2:$F$707,'Infos Relatório'!$B493,'Faturamento NNE'!$AA$2:$AA$707,'Infos Relatório'!BK$1)</f>
        <v>0</v>
      </c>
      <c r="BM493" s="542">
        <f>SUMIFS('Faturamento NNE'!$K$2:$K$707,'Faturamento NNE'!$E$2:$E$707,'Infos Relatório'!$B$485,'Faturamento NNE'!$F$2:$F$707,'Infos Relatório'!$B493,'Faturamento NNE'!$AA$2:$AA$707,'Infos Relatório'!BK$1)</f>
        <v>0</v>
      </c>
      <c r="BN493" s="546">
        <f>SUMIFS('Faturamento NNE'!$P$2:$P$707,'Faturamento NNE'!$E$2:$E$707,'Infos Relatório'!$B$485,'Faturamento NNE'!$F$2:$F$707,'Infos Relatório'!$B493,'Faturamento NNE'!$AA$2:$AA$707,'Infos Relatório'!BK$1,'Faturamento NNE'!$U$2:$U$707,"Sim")+SUMIFS('Faturamento NNE'!$Q$2:$Q$707,'Faturamento NNE'!$E$2:$E$707,'Infos Relatório'!$B$485,'Faturamento NNE'!$F$2:$F$707,'Infos Relatório'!$B493,'Faturamento NNE'!$AA$2:$AA$707,'Infos Relatório'!BK$1,'Faturamento NNE'!$U$2:$U$707,"Sim")</f>
        <v>0</v>
      </c>
      <c r="BO493" s="227" t="e">
        <f t="shared" si="190"/>
        <v>#DIV/0!</v>
      </c>
      <c r="BP493" s="545">
        <f>SUMIFS('Faturamento NNE'!$I$2:$I$707,'Faturamento NNE'!$E$2:$E$707,'Infos Relatório'!$B$485,'Faturamento NNE'!$F$2:$F$707,'Infos Relatório'!$B493,'Faturamento NNE'!$AA$2:$AA$707,'Infos Relatório'!BK$1)</f>
        <v>0</v>
      </c>
      <c r="BQ493" s="541">
        <f>COUNTIFS('Faturamento NNE'!$E$2:$E$707,'Infos Relatório'!$B$485,'Faturamento NNE'!$F$2:$F$707,'Infos Relatório'!$B493,'Faturamento NNE'!$AA$2:$AA$707,'Infos Relatório'!BQ$1)</f>
        <v>0</v>
      </c>
      <c r="BR493" s="542">
        <f>SUMIFS('Faturamento NNE'!$H$2:$H$707,'Faturamento NNE'!$E$2:$E$707,'Infos Relatório'!$B$485,'Faturamento NNE'!$F$2:$F$707,'Infos Relatório'!$B493,'Faturamento NNE'!$AA$2:$AA$707,'Infos Relatório'!BQ$1)</f>
        <v>0</v>
      </c>
      <c r="BS493" s="542">
        <f>SUMIFS('Faturamento NNE'!$K$2:$K$707,'Faturamento NNE'!$E$2:$E$707,'Infos Relatório'!$B$485,'Faturamento NNE'!$F$2:$F$707,'Infos Relatório'!$B493,'Faturamento NNE'!$AA$2:$AA$707,'Infos Relatório'!BQ$1)</f>
        <v>0</v>
      </c>
      <c r="BT493" s="546">
        <f>SUMIFS('Faturamento NNE'!$P$2:$P$707,'Faturamento NNE'!$E$2:$E$707,'Infos Relatório'!$B$485,'Faturamento NNE'!$F$2:$F$707,'Infos Relatório'!$B493,'Faturamento NNE'!$AA$2:$AA$707,'Infos Relatório'!BQ$1,'Faturamento NNE'!$U$2:$U$707,"Sim")+SUMIFS('Faturamento NNE'!$Q$2:$Q$707,'Faturamento NNE'!$E$2:$E$707,'Infos Relatório'!$B$485,'Faturamento NNE'!$F$2:$F$707,'Infos Relatório'!$B493,'Faturamento NNE'!$AA$2:$AA$707,'Infos Relatório'!BQ$1,'Faturamento NNE'!$U$2:$U$707,"Sim")</f>
        <v>0</v>
      </c>
      <c r="BU493" s="227" t="e">
        <f t="shared" si="191"/>
        <v>#DIV/0!</v>
      </c>
      <c r="BV493" s="545">
        <f>SUMIFS('Faturamento NNE'!$I$2:$I$707,'Faturamento NNE'!$E$2:$E$707,'Infos Relatório'!$B$485,'Faturamento NNE'!$F$2:$F$707,'Infos Relatório'!$B493,'Faturamento NNE'!$AA$2:$AA$707,'Infos Relatório'!BQ$1)</f>
        <v>0</v>
      </c>
    </row>
    <row r="494" spans="2:74">
      <c r="B494" s="217" t="s">
        <v>138</v>
      </c>
      <c r="C494" s="541">
        <f>COUNTIFS('Faturamento NNE'!$E$2:$E$707,'Infos Relatório'!$B$485,'Faturamento NNE'!$F$2:$F$707,'Infos Relatório'!$B494,'Faturamento NNE'!$AA$2:$AA$707,'Infos Relatório'!C$1)</f>
        <v>0</v>
      </c>
      <c r="D494" s="542">
        <f>SUMIFS('Faturamento NNE'!$H$2:$H$707,'Faturamento NNE'!$E$2:$E$707,'Infos Relatório'!$B$485,'Faturamento NNE'!$F$2:$F$707,'Infos Relatório'!$B494,'Faturamento NNE'!$AA$2:$AA$707,'Infos Relatório'!C$1)</f>
        <v>0</v>
      </c>
      <c r="E494" s="543">
        <f>SUMIFS('Faturamento NNE'!$K$2:$K$707,'Faturamento NNE'!$E$2:$E$707,'Infos Relatório'!$B$485,'Faturamento NNE'!$F$2:$F$707,'Infos Relatório'!$B494,'Faturamento NNE'!$AA$2:$AA$707,'Infos Relatório'!C$1)</f>
        <v>0</v>
      </c>
      <c r="F494" s="544">
        <f>SUMIFS('Faturamento NNE'!$P$2:$P$707,'Faturamento NNE'!$E$2:$E$707,'Infos Relatório'!$B$485,'Faturamento NNE'!$F$2:$F$707,'Infos Relatório'!$B494,'Faturamento NNE'!$AA$2:$AA$707,'Infos Relatório'!C$1,'Faturamento NNE'!$U$2:$U$707,"Sim")+SUMIFS('Faturamento NNE'!$Q$2:$Q$707,'Faturamento NNE'!$E$2:$E$707,'Infos Relatório'!$B$485,'Faturamento NNE'!$F$2:$F$707,'Infos Relatório'!$B494,'Faturamento NNE'!$AA$2:$AA$707,'Infos Relatório'!C$1,'Faturamento NNE'!$U$2:$U$707,"Sim")</f>
        <v>0</v>
      </c>
      <c r="G494" s="283" t="e">
        <f t="shared" si="180"/>
        <v>#DIV/0!</v>
      </c>
      <c r="H494" s="545">
        <f>SUMIFS('Faturamento NNE'!$I$2:$I$707,'Faturamento NNE'!$E$2:$E$707,'Infos Relatório'!$B$485,'Faturamento NNE'!$F$2:$F$707,'Infos Relatório'!$B494,'Faturamento NNE'!$AA$2:$AA$707,'Infos Relatório'!C$1)</f>
        <v>0</v>
      </c>
      <c r="I494" s="541">
        <f>COUNTIFS('Faturamento NNE'!$E$2:$E$707,'Infos Relatório'!$B$485,'Faturamento NNE'!$F$2:$F$707,'Infos Relatório'!$B494,'Faturamento NNE'!$AA$2:$AA$707,'Infos Relatório'!I$1)</f>
        <v>0</v>
      </c>
      <c r="J494" s="542">
        <f>SUMIFS('Faturamento NNE'!$H$2:$H$707,'Faturamento NNE'!$E$2:$E$707,'Infos Relatório'!$B$485,'Faturamento NNE'!$F$2:$F$707,'Infos Relatório'!$B494,'Faturamento NNE'!$AA$2:$AA$707,'Infos Relatório'!I$1)</f>
        <v>0</v>
      </c>
      <c r="K494" s="543">
        <f>SUMIFS('Faturamento NNE'!$K$2:$K$707,'Faturamento NNE'!$E$2:$E$707,'Infos Relatório'!$B$485,'Faturamento NNE'!$F$2:$F$707,'Infos Relatório'!$B494,'Faturamento NNE'!$AA$2:$AA$707,'Infos Relatório'!I$1)</f>
        <v>0</v>
      </c>
      <c r="L494" s="544">
        <f>SUMIFS('Faturamento NNE'!$P$2:$P$707,'Faturamento NNE'!$E$2:$E$707,'Infos Relatório'!$B$485,'Faturamento NNE'!$F$2:$F$707,'Infos Relatório'!$B494,'Faturamento NNE'!$AA$2:$AA$707,'Infos Relatório'!I$1,'Faturamento NNE'!$U$2:$U$707,"Sim")+SUMIFS('Faturamento NNE'!$Q$2:$Q$707,'Faturamento NNE'!$E$2:$E$707,'Infos Relatório'!$B$485,'Faturamento NNE'!$F$2:$F$707,'Infos Relatório'!$B494,'Faturamento NNE'!$AA$2:$AA$707,'Infos Relatório'!I$1,'Faturamento NNE'!$U$2:$U$707,"Sim")</f>
        <v>0</v>
      </c>
      <c r="M494" s="283" t="e">
        <f t="shared" si="181"/>
        <v>#DIV/0!</v>
      </c>
      <c r="N494" s="545">
        <f>SUMIFS('Faturamento NNE'!$I$2:$I$707,'Faturamento NNE'!$E$2:$E$707,'Infos Relatório'!$B$485,'Faturamento NNE'!$F$2:$F$707,'Infos Relatório'!$B494,'Faturamento NNE'!$AA$2:$AA$707,'Infos Relatório'!I$1)</f>
        <v>0</v>
      </c>
      <c r="O494" s="541">
        <f>COUNTIFS('Faturamento NNE'!$E$2:$E$707,'Infos Relatório'!$B$485,'Faturamento NNE'!$F$2:$F$707,'Infos Relatório'!$B494,'Faturamento NNE'!$AA$2:$AA$707,'Infos Relatório'!O$1)</f>
        <v>0</v>
      </c>
      <c r="P494" s="542">
        <f>SUMIFS('Faturamento NNE'!$H$2:$H$707,'Faturamento NNE'!$E$2:$E$707,'Infos Relatório'!$B$485,'Faturamento NNE'!$F$2:$F$707,'Infos Relatório'!$B494,'Faturamento NNE'!$AA$2:$AA$707,'Infos Relatório'!O$1)</f>
        <v>0</v>
      </c>
      <c r="Q494" s="542">
        <f>SUMIFS('Faturamento NNE'!$K$2:$K$707,'Faturamento NNE'!$E$2:$E$707,'Infos Relatório'!$B$485,'Faturamento NNE'!$F$2:$F$707,'Infos Relatório'!$B494,'Faturamento NNE'!$AA$2:$AA$707,'Infos Relatório'!O$1)</f>
        <v>0</v>
      </c>
      <c r="R494" s="546">
        <f>SUMIFS('Faturamento NNE'!$P$2:$P$707,'Faturamento NNE'!$E$2:$E$707,'Infos Relatório'!$B$485,'Faturamento NNE'!$F$2:$F$707,'Infos Relatório'!$B494,'Faturamento NNE'!$AA$2:$AA$707,'Infos Relatório'!O$1,'Faturamento NNE'!$U$2:$U$707,"Sim")+SUMIFS('Faturamento NNE'!$Q$2:$Q$707,'Faturamento NNE'!$E$2:$E$707,'Infos Relatório'!$B$485,'Faturamento NNE'!$F$2:$F$707,'Infos Relatório'!$B494,'Faturamento NNE'!$AA$2:$AA$707,'Infos Relatório'!O$1,'Faturamento NNE'!$U$2:$U$707,"Sim")</f>
        <v>0</v>
      </c>
      <c r="S494" s="227" t="e">
        <f t="shared" si="182"/>
        <v>#DIV/0!</v>
      </c>
      <c r="T494" s="545">
        <f>SUMIFS('Faturamento NNE'!$I$2:$I$707,'Faturamento NNE'!$E$2:$E$707,'Infos Relatório'!$B$485,'Faturamento NNE'!$F$2:$F$707,'Infos Relatório'!$B494,'Faturamento NNE'!$AA$2:$AA$707,'Infos Relatório'!O$1)</f>
        <v>0</v>
      </c>
      <c r="U494" s="541">
        <f>COUNTIFS('Faturamento NNE'!$E$2:$E$707,'Infos Relatório'!$B$485,'Faturamento NNE'!$F$2:$F$707,'Infos Relatório'!$B494,'Faturamento NNE'!$AA$2:$AA$707,'Infos Relatório'!U$1)</f>
        <v>0</v>
      </c>
      <c r="V494" s="542">
        <f>SUMIFS('Faturamento NNE'!$H$2:$H$707,'Faturamento NNE'!$E$2:$E$707,'Infos Relatório'!$B$485,'Faturamento NNE'!$F$2:$F$707,'Infos Relatório'!$B494,'Faturamento NNE'!$AA$2:$AA$707,'Infos Relatório'!U$1)</f>
        <v>0</v>
      </c>
      <c r="W494" s="542">
        <f>SUMIFS('Faturamento NNE'!$K$2:$K$707,'Faturamento NNE'!$E$2:$E$707,'Infos Relatório'!$B$485,'Faturamento NNE'!$F$2:$F$707,'Infos Relatório'!$B494,'Faturamento NNE'!$AA$2:$AA$707,'Infos Relatório'!U$1)</f>
        <v>0</v>
      </c>
      <c r="X494" s="546">
        <f>SUMIFS('Faturamento NNE'!$P$2:$P$707,'Faturamento NNE'!$E$2:$E$707,'Infos Relatório'!$B$485,'Faturamento NNE'!$F$2:$F$707,'Infos Relatório'!$B494,'Faturamento NNE'!$AA$2:$AA$707,'Infos Relatório'!U$1,'Faturamento NNE'!$U$2:$U$707,"Sim")+SUMIFS('Faturamento NNE'!$Q$2:$Q$707,'Faturamento NNE'!$E$2:$E$707,'Infos Relatório'!$B$485,'Faturamento NNE'!$F$2:$F$707,'Infos Relatório'!$B494,'Faturamento NNE'!$AA$2:$AA$707,'Infos Relatório'!U$1,'Faturamento NNE'!$U$2:$U$707,"Sim")</f>
        <v>0</v>
      </c>
      <c r="Y494" s="227" t="e">
        <f t="shared" si="183"/>
        <v>#DIV/0!</v>
      </c>
      <c r="Z494" s="545">
        <f>SUMIFS('Faturamento NNE'!$I$2:$I$707,'Faturamento NNE'!$E$2:$E$707,'Infos Relatório'!$B$485,'Faturamento NNE'!$F$2:$F$707,'Infos Relatório'!$B494,'Faturamento NNE'!$AA$2:$AA$707,'Infos Relatório'!U$1)</f>
        <v>0</v>
      </c>
      <c r="AA494" s="541">
        <f>COUNTIFS('Faturamento NNE'!$E$2:$E$707,'Infos Relatório'!$B$485,'Faturamento NNE'!$F$2:$F$707,'Infos Relatório'!$B494,'Faturamento NNE'!$AA$2:$AA$707,'Infos Relatório'!AA$1)</f>
        <v>0</v>
      </c>
      <c r="AB494" s="542">
        <f>SUMIFS('Faturamento NNE'!$H$2:$H$707,'Faturamento NNE'!$E$2:$E$707,'Infos Relatório'!$B$485,'Faturamento NNE'!$F$2:$F$707,'Infos Relatório'!$B494,'Faturamento NNE'!$AA$2:$AA$707,'Infos Relatório'!AA$1)</f>
        <v>0</v>
      </c>
      <c r="AC494" s="542">
        <f>SUMIFS('Faturamento NNE'!$K$2:$K$707,'Faturamento NNE'!$E$2:$E$707,'Infos Relatório'!$B$485,'Faturamento NNE'!$F$2:$F$707,'Infos Relatório'!$B494,'Faturamento NNE'!$AA$2:$AA$707,'Infos Relatório'!AA$1)</f>
        <v>0</v>
      </c>
      <c r="AD494" s="546">
        <f>SUMIFS('Faturamento NNE'!$P$2:$P$707,'Faturamento NNE'!$E$2:$E$707,'Infos Relatório'!$B$485,'Faturamento NNE'!$F$2:$F$707,'Infos Relatório'!$B494,'Faturamento NNE'!$AA$2:$AA$707,'Infos Relatório'!AA$1,'Faturamento NNE'!$U$2:$U$707,"Sim")+SUMIFS('Faturamento NNE'!$Q$2:$Q$707,'Faturamento NNE'!$E$2:$E$707,'Infos Relatório'!$B$485,'Faturamento NNE'!$F$2:$F$707,'Infos Relatório'!$B494,'Faturamento NNE'!$AA$2:$AA$707,'Infos Relatório'!AA$1,'Faturamento NNE'!$U$2:$U$707,"Sim")</f>
        <v>0</v>
      </c>
      <c r="AE494" s="227" t="e">
        <f t="shared" si="184"/>
        <v>#DIV/0!</v>
      </c>
      <c r="AF494" s="545">
        <f>SUMIFS('Faturamento NNE'!$I$2:$I$707,'Faturamento NNE'!$E$2:$E$707,'Infos Relatório'!$B$485,'Faturamento NNE'!$F$2:$F$707,'Infos Relatório'!$B494,'Faturamento NNE'!$AA$2:$AA$707,'Infos Relatório'!AA$1)</f>
        <v>0</v>
      </c>
      <c r="AG494" s="541">
        <f>COUNTIFS('Faturamento NNE'!$E$2:$E$707,'Infos Relatório'!$B$485,'Faturamento NNE'!$F$2:$F$707,'Infos Relatório'!$B494,'Faturamento NNE'!$AA$2:$AA$707,'Infos Relatório'!AG$1)</f>
        <v>0</v>
      </c>
      <c r="AH494" s="542">
        <f>SUMIFS('Faturamento NNE'!$H$2:$H$707,'Faturamento NNE'!$E$2:$E$707,'Infos Relatório'!$B$485,'Faturamento NNE'!$F$2:$F$707,'Infos Relatório'!$B494,'Faturamento NNE'!$AA$2:$AA$707,'Infos Relatório'!AG$1)</f>
        <v>0</v>
      </c>
      <c r="AI494" s="542">
        <f>SUMIFS('Faturamento NNE'!$K$2:$K$707,'Faturamento NNE'!$E$2:$E$707,'Infos Relatório'!$B$485,'Faturamento NNE'!$F$2:$F$707,'Infos Relatório'!$B494,'Faturamento NNE'!$AA$2:$AA$707,'Infos Relatório'!AG$1)</f>
        <v>0</v>
      </c>
      <c r="AJ494" s="546">
        <f>SUMIFS('Faturamento NNE'!$P$2:$P$707,'Faturamento NNE'!$E$2:$E$707,'Infos Relatório'!$B$485,'Faturamento NNE'!$F$2:$F$707,'Infos Relatório'!$B494,'Faturamento NNE'!$AA$2:$AA$707,'Infos Relatório'!AG$1,'Faturamento NNE'!$U$2:$U$707,"Sim")+SUMIFS('Faturamento NNE'!$Q$2:$Q$707,'Faturamento NNE'!$E$2:$E$707,'Infos Relatório'!$B$485,'Faturamento NNE'!$F$2:$F$707,'Infos Relatório'!$B494,'Faturamento NNE'!$AA$2:$AA$707,'Infos Relatório'!AG$1,'Faturamento NNE'!$U$2:$U$707,"Sim")</f>
        <v>0</v>
      </c>
      <c r="AK494" s="227" t="e">
        <f t="shared" si="185"/>
        <v>#DIV/0!</v>
      </c>
      <c r="AL494" s="545">
        <f>SUMIFS('Faturamento NNE'!$I$2:$I$707,'Faturamento NNE'!$E$2:$E$707,'Infos Relatório'!$B$485,'Faturamento NNE'!$F$2:$F$707,'Infos Relatório'!$B494,'Faturamento NNE'!$AA$2:$AA$707,'Infos Relatório'!AG$1)</f>
        <v>0</v>
      </c>
      <c r="AM494" s="541">
        <f>COUNTIFS('Faturamento NNE'!$E$2:$E$707,'Infos Relatório'!$B$485,'Faturamento NNE'!$F$2:$F$707,'Infos Relatório'!$B494,'Faturamento NNE'!$AA$2:$AA$707,'Infos Relatório'!AM$1)</f>
        <v>0</v>
      </c>
      <c r="AN494" s="542">
        <f>SUMIFS('Faturamento NNE'!$H$2:$H$707,'Faturamento NNE'!$E$2:$E$707,'Infos Relatório'!$B$485,'Faturamento NNE'!$F$2:$F$707,'Infos Relatório'!$B494,'Faturamento NNE'!$AA$2:$AA$707,'Infos Relatório'!AM$1)</f>
        <v>0</v>
      </c>
      <c r="AO494" s="542">
        <f>SUMIFS('Faturamento NNE'!$K$2:$K$707,'Faturamento NNE'!$E$2:$E$707,'Infos Relatório'!$B$485,'Faturamento NNE'!$F$2:$F$707,'Infos Relatório'!$B494,'Faturamento NNE'!$AA$2:$AA$707,'Infos Relatório'!AM$1)</f>
        <v>0</v>
      </c>
      <c r="AP494" s="546">
        <f>SUMIFS('Faturamento NNE'!$P$2:$P$707,'Faturamento NNE'!$E$2:$E$707,'Infos Relatório'!$B$485,'Faturamento NNE'!$F$2:$F$707,'Infos Relatório'!$B494,'Faturamento NNE'!$AA$2:$AA$707,'Infos Relatório'!AM$1,'Faturamento NNE'!$U$2:$U$707,"Sim")+SUMIFS('Faturamento NNE'!$Q$2:$Q$707,'Faturamento NNE'!$E$2:$E$707,'Infos Relatório'!$B$485,'Faturamento NNE'!$F$2:$F$707,'Infos Relatório'!$B494,'Faturamento NNE'!$AA$2:$AA$707,'Infos Relatório'!AM$1,'Faturamento NNE'!$U$2:$U$707,"Sim")</f>
        <v>0</v>
      </c>
      <c r="AQ494" s="227" t="e">
        <f t="shared" si="186"/>
        <v>#DIV/0!</v>
      </c>
      <c r="AR494" s="545">
        <f>SUMIFS('Faturamento NNE'!$I$2:$I$707,'Faturamento NNE'!$E$2:$E$707,'Infos Relatório'!$B$485,'Faturamento NNE'!$F$2:$F$707,'Infos Relatório'!$B494,'Faturamento NNE'!$AA$2:$AA$707,'Infos Relatório'!AM$1)</f>
        <v>0</v>
      </c>
      <c r="AS494" s="541">
        <f>COUNTIFS('Faturamento NNE'!$E$2:$E$707,'Infos Relatório'!$B$485,'Faturamento NNE'!$F$2:$F$707,'Infos Relatório'!$B494,'Faturamento NNE'!$AA$2:$AA$707,'Infos Relatório'!AS$1)</f>
        <v>0</v>
      </c>
      <c r="AT494" s="542">
        <f>SUMIFS('Faturamento NNE'!$H$2:$H$707,'Faturamento NNE'!$E$2:$E$707,'Infos Relatório'!$B$485,'Faturamento NNE'!$F$2:$F$707,'Infos Relatório'!$B494,'Faturamento NNE'!$AA$2:$AA$707,'Infos Relatório'!AS$1)</f>
        <v>0</v>
      </c>
      <c r="AU494" s="542">
        <f>SUMIFS('Faturamento NNE'!$K$2:$K$707,'Faturamento NNE'!$E$2:$E$707,'Infos Relatório'!$B$485,'Faturamento NNE'!$F$2:$F$707,'Infos Relatório'!$B494,'Faturamento NNE'!$AA$2:$AA$707,'Infos Relatório'!AS$1)</f>
        <v>0</v>
      </c>
      <c r="AV494" s="546">
        <f>SUMIFS('Faturamento NNE'!$P$2:$P$707,'Faturamento NNE'!$E$2:$E$707,'Infos Relatório'!$B$485,'Faturamento NNE'!$F$2:$F$707,'Infos Relatório'!$B494,'Faturamento NNE'!$AA$2:$AA$707,'Infos Relatório'!AS$1,'Faturamento NNE'!$U$2:$U$707,"Sim")+SUMIFS('Faturamento NNE'!$Q$2:$Q$707,'Faturamento NNE'!$E$2:$E$707,'Infos Relatório'!$B$485,'Faturamento NNE'!$F$2:$F$707,'Infos Relatório'!$B494,'Faturamento NNE'!$AA$2:$AA$707,'Infos Relatório'!AS$1,'Faturamento NNE'!$U$2:$U$707,"Sim")</f>
        <v>0</v>
      </c>
      <c r="AW494" s="227" t="e">
        <f t="shared" si="187"/>
        <v>#DIV/0!</v>
      </c>
      <c r="AX494" s="545">
        <f>SUMIFS('Faturamento NNE'!$I$2:$I$707,'Faturamento NNE'!$E$2:$E$707,'Infos Relatório'!$B$485,'Faturamento NNE'!$F$2:$F$707,'Infos Relatório'!$B494,'Faturamento NNE'!$AA$2:$AA$707,'Infos Relatório'!AS$1)</f>
        <v>0</v>
      </c>
      <c r="AY494" s="541">
        <f>COUNTIFS('Faturamento NNE'!$E$2:$E$707,'Infos Relatório'!$B$485,'Faturamento NNE'!$F$2:$F$707,'Infos Relatório'!$B494,'Faturamento NNE'!$AA$2:$AA$707,'Infos Relatório'!AY$1)</f>
        <v>0</v>
      </c>
      <c r="AZ494" s="542">
        <f>SUMIFS('Faturamento NNE'!$H$2:$H$707,'Faturamento NNE'!$E$2:$E$707,'Infos Relatório'!$B$485,'Faturamento NNE'!$F$2:$F$707,'Infos Relatório'!$B494,'Faturamento NNE'!$AA$2:$AA$707,'Infos Relatório'!AY$1)</f>
        <v>0</v>
      </c>
      <c r="BA494" s="542">
        <f>SUMIFS('Faturamento NNE'!$K$2:$K$707,'Faturamento NNE'!$E$2:$E$707,'Infos Relatório'!$B$485,'Faturamento NNE'!$F$2:$F$707,'Infos Relatório'!$B494,'Faturamento NNE'!$AA$2:$AA$707,'Infos Relatório'!AY$1)</f>
        <v>0</v>
      </c>
      <c r="BB494" s="546">
        <f>SUMIFS('Faturamento NNE'!$P$2:$P$707,'Faturamento NNE'!$E$2:$E$707,'Infos Relatório'!$B$485,'Faturamento NNE'!$F$2:$F$707,'Infos Relatório'!$B494,'Faturamento NNE'!$AA$2:$AA$707,'Infos Relatório'!AY$1,'Faturamento NNE'!$U$2:$U$707,"Sim")+SUMIFS('Faturamento NNE'!$Q$2:$Q$707,'Faturamento NNE'!$E$2:$E$707,'Infos Relatório'!$B$485,'Faturamento NNE'!$F$2:$F$707,'Infos Relatório'!$B494,'Faturamento NNE'!$AA$2:$AA$707,'Infos Relatório'!AY$1,'Faturamento NNE'!$U$2:$U$707,"Sim")</f>
        <v>0</v>
      </c>
      <c r="BC494" s="227" t="e">
        <f t="shared" si="188"/>
        <v>#DIV/0!</v>
      </c>
      <c r="BD494" s="545">
        <f>SUMIFS('Faturamento NNE'!$I$2:$I$707,'Faturamento NNE'!$E$2:$E$707,'Infos Relatório'!$B$485,'Faturamento NNE'!$F$2:$F$707,'Infos Relatório'!$B494,'Faturamento NNE'!$AA$2:$AA$707,'Infos Relatório'!AY$1)</f>
        <v>0</v>
      </c>
      <c r="BE494" s="541">
        <f>COUNTIFS('Faturamento NNE'!$E$2:$E$707,'Infos Relatório'!$B$485,'Faturamento NNE'!$F$2:$F$707,'Infos Relatório'!$B494,'Faturamento NNE'!$AA$2:$AA$707,'Infos Relatório'!BE$1)</f>
        <v>0</v>
      </c>
      <c r="BF494" s="542">
        <f>SUMIFS('Faturamento NNE'!$H$2:$H$707,'Faturamento NNE'!$E$2:$E$707,'Infos Relatório'!$B$485,'Faturamento NNE'!$F$2:$F$707,'Infos Relatório'!$B494,'Faturamento NNE'!$AA$2:$AA$707,'Infos Relatório'!BE$1)</f>
        <v>0</v>
      </c>
      <c r="BG494" s="542">
        <f>SUMIFS('Faturamento NNE'!$K$2:$K$707,'Faturamento NNE'!$E$2:$E$707,'Infos Relatório'!$B$485,'Faturamento NNE'!$F$2:$F$707,'Infos Relatório'!$B494,'Faturamento NNE'!$AA$2:$AA$707,'Infos Relatório'!BE$1)</f>
        <v>0</v>
      </c>
      <c r="BH494" s="546">
        <f>SUMIFS('Faturamento NNE'!$P$2:$P$707,'Faturamento NNE'!$E$2:$E$707,'Infos Relatório'!$B$485,'Faturamento NNE'!$F$2:$F$707,'Infos Relatório'!$B494,'Faturamento NNE'!$AA$2:$AA$707,'Infos Relatório'!BE$1,'Faturamento NNE'!$U$2:$U$707,"Sim")+SUMIFS('Faturamento NNE'!$Q$2:$Q$707,'Faturamento NNE'!$E$2:$E$707,'Infos Relatório'!$B$485,'Faturamento NNE'!$F$2:$F$707,'Infos Relatório'!$B494,'Faturamento NNE'!$AA$2:$AA$707,'Infos Relatório'!BE$1,'Faturamento NNE'!$U$2:$U$707,"Sim")</f>
        <v>0</v>
      </c>
      <c r="BI494" s="227" t="e">
        <f t="shared" si="189"/>
        <v>#DIV/0!</v>
      </c>
      <c r="BJ494" s="545">
        <f>SUMIFS('Faturamento NNE'!$I$2:$I$707,'Faturamento NNE'!$E$2:$E$707,'Infos Relatório'!$B$485,'Faturamento NNE'!$F$2:$F$707,'Infos Relatório'!$B494,'Faturamento NNE'!$AA$2:$AA$707,'Infos Relatório'!BE$1)</f>
        <v>0</v>
      </c>
      <c r="BK494" s="541">
        <f>COUNTIFS('Faturamento NNE'!$E$2:$E$707,'Infos Relatório'!$B$485,'Faturamento NNE'!$F$2:$F$707,'Infos Relatório'!$B494,'Faturamento NNE'!$AA$2:$AA$707,'Infos Relatório'!BK$1)</f>
        <v>0</v>
      </c>
      <c r="BL494" s="542">
        <f>SUMIFS('Faturamento NNE'!$H$2:$H$707,'Faturamento NNE'!$E$2:$E$707,'Infos Relatório'!$B$485,'Faturamento NNE'!$F$2:$F$707,'Infos Relatório'!$B494,'Faturamento NNE'!$AA$2:$AA$707,'Infos Relatório'!BK$1)</f>
        <v>0</v>
      </c>
      <c r="BM494" s="542">
        <f>SUMIFS('Faturamento NNE'!$K$2:$K$707,'Faturamento NNE'!$E$2:$E$707,'Infos Relatório'!$B$485,'Faturamento NNE'!$F$2:$F$707,'Infos Relatório'!$B494,'Faturamento NNE'!$AA$2:$AA$707,'Infos Relatório'!BK$1)</f>
        <v>0</v>
      </c>
      <c r="BN494" s="546">
        <f>SUMIFS('Faturamento NNE'!$P$2:$P$707,'Faturamento NNE'!$E$2:$E$707,'Infos Relatório'!$B$485,'Faturamento NNE'!$F$2:$F$707,'Infos Relatório'!$B494,'Faturamento NNE'!$AA$2:$AA$707,'Infos Relatório'!BK$1,'Faturamento NNE'!$U$2:$U$707,"Sim")+SUMIFS('Faturamento NNE'!$Q$2:$Q$707,'Faturamento NNE'!$E$2:$E$707,'Infos Relatório'!$B$485,'Faturamento NNE'!$F$2:$F$707,'Infos Relatório'!$B494,'Faturamento NNE'!$AA$2:$AA$707,'Infos Relatório'!BK$1,'Faturamento NNE'!$U$2:$U$707,"Sim")</f>
        <v>0</v>
      </c>
      <c r="BO494" s="227" t="e">
        <f t="shared" si="190"/>
        <v>#DIV/0!</v>
      </c>
      <c r="BP494" s="545">
        <f>SUMIFS('Faturamento NNE'!$I$2:$I$707,'Faturamento NNE'!$E$2:$E$707,'Infos Relatório'!$B$485,'Faturamento NNE'!$F$2:$F$707,'Infos Relatório'!$B494,'Faturamento NNE'!$AA$2:$AA$707,'Infos Relatório'!BK$1)</f>
        <v>0</v>
      </c>
      <c r="BQ494" s="541">
        <f>COUNTIFS('Faturamento NNE'!$E$2:$E$707,'Infos Relatório'!$B$485,'Faturamento NNE'!$F$2:$F$707,'Infos Relatório'!$B494,'Faturamento NNE'!$AA$2:$AA$707,'Infos Relatório'!BQ$1)</f>
        <v>0</v>
      </c>
      <c r="BR494" s="542">
        <f>SUMIFS('Faturamento NNE'!$H$2:$H$707,'Faturamento NNE'!$E$2:$E$707,'Infos Relatório'!$B$485,'Faturamento NNE'!$F$2:$F$707,'Infos Relatório'!$B494,'Faturamento NNE'!$AA$2:$AA$707,'Infos Relatório'!BQ$1)</f>
        <v>0</v>
      </c>
      <c r="BS494" s="542">
        <f>SUMIFS('Faturamento NNE'!$K$2:$K$707,'Faturamento NNE'!$E$2:$E$707,'Infos Relatório'!$B$485,'Faturamento NNE'!$F$2:$F$707,'Infos Relatório'!$B494,'Faturamento NNE'!$AA$2:$AA$707,'Infos Relatório'!BQ$1)</f>
        <v>0</v>
      </c>
      <c r="BT494" s="546">
        <f>SUMIFS('Faturamento NNE'!$P$2:$P$707,'Faturamento NNE'!$E$2:$E$707,'Infos Relatório'!$B$485,'Faturamento NNE'!$F$2:$F$707,'Infos Relatório'!$B494,'Faturamento NNE'!$AA$2:$AA$707,'Infos Relatório'!BQ$1,'Faturamento NNE'!$U$2:$U$707,"Sim")+SUMIFS('Faturamento NNE'!$Q$2:$Q$707,'Faturamento NNE'!$E$2:$E$707,'Infos Relatório'!$B$485,'Faturamento NNE'!$F$2:$F$707,'Infos Relatório'!$B494,'Faturamento NNE'!$AA$2:$AA$707,'Infos Relatório'!BQ$1,'Faturamento NNE'!$U$2:$U$707,"Sim")</f>
        <v>0</v>
      </c>
      <c r="BU494" s="227" t="e">
        <f t="shared" si="191"/>
        <v>#DIV/0!</v>
      </c>
      <c r="BV494" s="545">
        <f>SUMIFS('Faturamento NNE'!$I$2:$I$707,'Faturamento NNE'!$E$2:$E$707,'Infos Relatório'!$B$485,'Faturamento NNE'!$F$2:$F$707,'Infos Relatório'!$B494,'Faturamento NNE'!$AA$2:$AA$707,'Infos Relatório'!BQ$1)</f>
        <v>0</v>
      </c>
    </row>
    <row r="495" spans="2:74">
      <c r="B495" s="217" t="s">
        <v>139</v>
      </c>
      <c r="C495" s="541">
        <f>COUNTIFS('Faturamento NNE'!$E$2:$E$707,'Infos Relatório'!$B$485,'Faturamento NNE'!$F$2:$F$707,'Infos Relatório'!$B495,'Faturamento NNE'!$AA$2:$AA$707,'Infos Relatório'!C$1)</f>
        <v>0</v>
      </c>
      <c r="D495" s="542">
        <f>SUMIFS('Faturamento NNE'!$H$2:$H$707,'Faturamento NNE'!$E$2:$E$707,'Infos Relatório'!$B$485,'Faturamento NNE'!$F$2:$F$707,'Infos Relatório'!$B495,'Faturamento NNE'!$AA$2:$AA$707,'Infos Relatório'!C$1)</f>
        <v>0</v>
      </c>
      <c r="E495" s="543">
        <f>SUMIFS('Faturamento NNE'!$K$2:$K$707,'Faturamento NNE'!$E$2:$E$707,'Infos Relatório'!$B$485,'Faturamento NNE'!$F$2:$F$707,'Infos Relatório'!$B495,'Faturamento NNE'!$AA$2:$AA$707,'Infos Relatório'!C$1)</f>
        <v>0</v>
      </c>
      <c r="F495" s="544">
        <f>SUMIFS('Faturamento NNE'!$P$2:$P$707,'Faturamento NNE'!$E$2:$E$707,'Infos Relatório'!$B$485,'Faturamento NNE'!$F$2:$F$707,'Infos Relatório'!$B495,'Faturamento NNE'!$AA$2:$AA$707,'Infos Relatório'!C$1,'Faturamento NNE'!$U$2:$U$707,"Sim")+SUMIFS('Faturamento NNE'!$Q$2:$Q$707,'Faturamento NNE'!$E$2:$E$707,'Infos Relatório'!$B$485,'Faturamento NNE'!$F$2:$F$707,'Infos Relatório'!$B495,'Faturamento NNE'!$AA$2:$AA$707,'Infos Relatório'!C$1,'Faturamento NNE'!$U$2:$U$707,"Sim")</f>
        <v>0</v>
      </c>
      <c r="G495" s="283" t="e">
        <f t="shared" si="180"/>
        <v>#DIV/0!</v>
      </c>
      <c r="H495" s="545">
        <f>SUMIFS('Faturamento NNE'!$I$2:$I$707,'Faturamento NNE'!$E$2:$E$707,'Infos Relatório'!$B$485,'Faturamento NNE'!$F$2:$F$707,'Infos Relatório'!$B495,'Faturamento NNE'!$AA$2:$AA$707,'Infos Relatório'!C$1)</f>
        <v>0</v>
      </c>
      <c r="I495" s="541">
        <f>COUNTIFS('Faturamento NNE'!$E$2:$E$707,'Infos Relatório'!$B$485,'Faturamento NNE'!$F$2:$F$707,'Infos Relatório'!$B495,'Faturamento NNE'!$AA$2:$AA$707,'Infos Relatório'!I$1)</f>
        <v>0</v>
      </c>
      <c r="J495" s="542">
        <f>SUMIFS('Faturamento NNE'!$H$2:$H$707,'Faturamento NNE'!$E$2:$E$707,'Infos Relatório'!$B$485,'Faturamento NNE'!$F$2:$F$707,'Infos Relatório'!$B495,'Faturamento NNE'!$AA$2:$AA$707,'Infos Relatório'!I$1)</f>
        <v>0</v>
      </c>
      <c r="K495" s="543">
        <f>SUMIFS('Faturamento NNE'!$K$2:$K$707,'Faturamento NNE'!$E$2:$E$707,'Infos Relatório'!$B$485,'Faturamento NNE'!$F$2:$F$707,'Infos Relatório'!$B495,'Faturamento NNE'!$AA$2:$AA$707,'Infos Relatório'!I$1)</f>
        <v>0</v>
      </c>
      <c r="L495" s="544">
        <f>SUMIFS('Faturamento NNE'!$P$2:$P$707,'Faturamento NNE'!$E$2:$E$707,'Infos Relatório'!$B$485,'Faturamento NNE'!$F$2:$F$707,'Infos Relatório'!$B495,'Faturamento NNE'!$AA$2:$AA$707,'Infos Relatório'!I$1,'Faturamento NNE'!$U$2:$U$707,"Sim")+SUMIFS('Faturamento NNE'!$Q$2:$Q$707,'Faturamento NNE'!$E$2:$E$707,'Infos Relatório'!$B$485,'Faturamento NNE'!$F$2:$F$707,'Infos Relatório'!$B495,'Faturamento NNE'!$AA$2:$AA$707,'Infos Relatório'!I$1,'Faturamento NNE'!$U$2:$U$707,"Sim")</f>
        <v>0</v>
      </c>
      <c r="M495" s="283" t="e">
        <f t="shared" si="181"/>
        <v>#DIV/0!</v>
      </c>
      <c r="N495" s="545">
        <f>SUMIFS('Faturamento NNE'!$I$2:$I$707,'Faturamento NNE'!$E$2:$E$707,'Infos Relatório'!$B$485,'Faturamento NNE'!$F$2:$F$707,'Infos Relatório'!$B495,'Faturamento NNE'!$AA$2:$AA$707,'Infos Relatório'!I$1)</f>
        <v>0</v>
      </c>
      <c r="O495" s="541">
        <f>COUNTIFS('Faturamento NNE'!$E$2:$E$707,'Infos Relatório'!$B$485,'Faturamento NNE'!$F$2:$F$707,'Infos Relatório'!$B495,'Faturamento NNE'!$AA$2:$AA$707,'Infos Relatório'!O$1)</f>
        <v>0</v>
      </c>
      <c r="P495" s="542">
        <f>SUMIFS('Faturamento NNE'!$H$2:$H$707,'Faturamento NNE'!$E$2:$E$707,'Infos Relatório'!$B$485,'Faturamento NNE'!$F$2:$F$707,'Infos Relatório'!$B495,'Faturamento NNE'!$AA$2:$AA$707,'Infos Relatório'!O$1)</f>
        <v>0</v>
      </c>
      <c r="Q495" s="542">
        <f>SUMIFS('Faturamento NNE'!$K$2:$K$707,'Faturamento NNE'!$E$2:$E$707,'Infos Relatório'!$B$485,'Faturamento NNE'!$F$2:$F$707,'Infos Relatório'!$B495,'Faturamento NNE'!$AA$2:$AA$707,'Infos Relatório'!O$1)</f>
        <v>0</v>
      </c>
      <c r="R495" s="546">
        <f>SUMIFS('Faturamento NNE'!$P$2:$P$707,'Faturamento NNE'!$E$2:$E$707,'Infos Relatório'!$B$485,'Faturamento NNE'!$F$2:$F$707,'Infos Relatório'!$B495,'Faturamento NNE'!$AA$2:$AA$707,'Infos Relatório'!O$1,'Faturamento NNE'!$U$2:$U$707,"Sim")+SUMIFS('Faturamento NNE'!$Q$2:$Q$707,'Faturamento NNE'!$E$2:$E$707,'Infos Relatório'!$B$485,'Faturamento NNE'!$F$2:$F$707,'Infos Relatório'!$B495,'Faturamento NNE'!$AA$2:$AA$707,'Infos Relatório'!O$1,'Faturamento NNE'!$U$2:$U$707,"Sim")</f>
        <v>0</v>
      </c>
      <c r="S495" s="227" t="e">
        <f t="shared" si="182"/>
        <v>#DIV/0!</v>
      </c>
      <c r="T495" s="545">
        <f>SUMIFS('Faturamento NNE'!$I$2:$I$707,'Faturamento NNE'!$E$2:$E$707,'Infos Relatório'!$B$485,'Faturamento NNE'!$F$2:$F$707,'Infos Relatório'!$B495,'Faturamento NNE'!$AA$2:$AA$707,'Infos Relatório'!O$1)</f>
        <v>0</v>
      </c>
      <c r="U495" s="541">
        <f>COUNTIFS('Faturamento NNE'!$E$2:$E$707,'Infos Relatório'!$B$485,'Faturamento NNE'!$F$2:$F$707,'Infos Relatório'!$B495,'Faturamento NNE'!$AA$2:$AA$707,'Infos Relatório'!U$1)</f>
        <v>0</v>
      </c>
      <c r="V495" s="542">
        <f>SUMIFS('Faturamento NNE'!$H$2:$H$707,'Faturamento NNE'!$E$2:$E$707,'Infos Relatório'!$B$485,'Faturamento NNE'!$F$2:$F$707,'Infos Relatório'!$B495,'Faturamento NNE'!$AA$2:$AA$707,'Infos Relatório'!U$1)</f>
        <v>0</v>
      </c>
      <c r="W495" s="542">
        <f>SUMIFS('Faturamento NNE'!$K$2:$K$707,'Faturamento NNE'!$E$2:$E$707,'Infos Relatório'!$B$485,'Faturamento NNE'!$F$2:$F$707,'Infos Relatório'!$B495,'Faturamento NNE'!$AA$2:$AA$707,'Infos Relatório'!U$1)</f>
        <v>0</v>
      </c>
      <c r="X495" s="546">
        <f>SUMIFS('Faturamento NNE'!$P$2:$P$707,'Faturamento NNE'!$E$2:$E$707,'Infos Relatório'!$B$485,'Faturamento NNE'!$F$2:$F$707,'Infos Relatório'!$B495,'Faturamento NNE'!$AA$2:$AA$707,'Infos Relatório'!U$1,'Faturamento NNE'!$U$2:$U$707,"Sim")+SUMIFS('Faturamento NNE'!$Q$2:$Q$707,'Faturamento NNE'!$E$2:$E$707,'Infos Relatório'!$B$485,'Faturamento NNE'!$F$2:$F$707,'Infos Relatório'!$B495,'Faturamento NNE'!$AA$2:$AA$707,'Infos Relatório'!U$1,'Faturamento NNE'!$U$2:$U$707,"Sim")</f>
        <v>0</v>
      </c>
      <c r="Y495" s="227" t="e">
        <f t="shared" si="183"/>
        <v>#DIV/0!</v>
      </c>
      <c r="Z495" s="545">
        <f>SUMIFS('Faturamento NNE'!$I$2:$I$707,'Faturamento NNE'!$E$2:$E$707,'Infos Relatório'!$B$485,'Faturamento NNE'!$F$2:$F$707,'Infos Relatório'!$B495,'Faturamento NNE'!$AA$2:$AA$707,'Infos Relatório'!U$1)</f>
        <v>0</v>
      </c>
      <c r="AA495" s="541">
        <f>COUNTIFS('Faturamento NNE'!$E$2:$E$707,'Infos Relatório'!$B$485,'Faturamento NNE'!$F$2:$F$707,'Infos Relatório'!$B495,'Faturamento NNE'!$AA$2:$AA$707,'Infos Relatório'!AA$1)</f>
        <v>0</v>
      </c>
      <c r="AB495" s="542">
        <f>SUMIFS('Faturamento NNE'!$H$2:$H$707,'Faturamento NNE'!$E$2:$E$707,'Infos Relatório'!$B$485,'Faturamento NNE'!$F$2:$F$707,'Infos Relatório'!$B495,'Faturamento NNE'!$AA$2:$AA$707,'Infos Relatório'!AA$1)</f>
        <v>0</v>
      </c>
      <c r="AC495" s="542">
        <f>SUMIFS('Faturamento NNE'!$K$2:$K$707,'Faturamento NNE'!$E$2:$E$707,'Infos Relatório'!$B$485,'Faturamento NNE'!$F$2:$F$707,'Infos Relatório'!$B495,'Faturamento NNE'!$AA$2:$AA$707,'Infos Relatório'!AA$1)</f>
        <v>0</v>
      </c>
      <c r="AD495" s="546">
        <f>SUMIFS('Faturamento NNE'!$P$2:$P$707,'Faturamento NNE'!$E$2:$E$707,'Infos Relatório'!$B$485,'Faturamento NNE'!$F$2:$F$707,'Infos Relatório'!$B495,'Faturamento NNE'!$AA$2:$AA$707,'Infos Relatório'!AA$1,'Faturamento NNE'!$U$2:$U$707,"Sim")+SUMIFS('Faturamento NNE'!$Q$2:$Q$707,'Faturamento NNE'!$E$2:$E$707,'Infos Relatório'!$B$485,'Faturamento NNE'!$F$2:$F$707,'Infos Relatório'!$B495,'Faturamento NNE'!$AA$2:$AA$707,'Infos Relatório'!AA$1,'Faturamento NNE'!$U$2:$U$707,"Sim")</f>
        <v>0</v>
      </c>
      <c r="AE495" s="227" t="e">
        <f t="shared" si="184"/>
        <v>#DIV/0!</v>
      </c>
      <c r="AF495" s="545">
        <f>SUMIFS('Faturamento NNE'!$I$2:$I$707,'Faturamento NNE'!$E$2:$E$707,'Infos Relatório'!$B$485,'Faturamento NNE'!$F$2:$F$707,'Infos Relatório'!$B495,'Faturamento NNE'!$AA$2:$AA$707,'Infos Relatório'!AA$1)</f>
        <v>0</v>
      </c>
      <c r="AG495" s="541">
        <f>COUNTIFS('Faturamento NNE'!$E$2:$E$707,'Infos Relatório'!$B$485,'Faturamento NNE'!$F$2:$F$707,'Infos Relatório'!$B495,'Faturamento NNE'!$AA$2:$AA$707,'Infos Relatório'!AG$1)</f>
        <v>0</v>
      </c>
      <c r="AH495" s="542">
        <f>SUMIFS('Faturamento NNE'!$H$2:$H$707,'Faturamento NNE'!$E$2:$E$707,'Infos Relatório'!$B$485,'Faturamento NNE'!$F$2:$F$707,'Infos Relatório'!$B495,'Faturamento NNE'!$AA$2:$AA$707,'Infos Relatório'!AG$1)</f>
        <v>0</v>
      </c>
      <c r="AI495" s="542">
        <f>SUMIFS('Faturamento NNE'!$K$2:$K$707,'Faturamento NNE'!$E$2:$E$707,'Infos Relatório'!$B$485,'Faturamento NNE'!$F$2:$F$707,'Infos Relatório'!$B495,'Faturamento NNE'!$AA$2:$AA$707,'Infos Relatório'!AG$1)</f>
        <v>0</v>
      </c>
      <c r="AJ495" s="546">
        <f>SUMIFS('Faturamento NNE'!$P$2:$P$707,'Faturamento NNE'!$E$2:$E$707,'Infos Relatório'!$B$485,'Faturamento NNE'!$F$2:$F$707,'Infos Relatório'!$B495,'Faturamento NNE'!$AA$2:$AA$707,'Infos Relatório'!AG$1,'Faturamento NNE'!$U$2:$U$707,"Sim")+SUMIFS('Faturamento NNE'!$Q$2:$Q$707,'Faturamento NNE'!$E$2:$E$707,'Infos Relatório'!$B$485,'Faturamento NNE'!$F$2:$F$707,'Infos Relatório'!$B495,'Faturamento NNE'!$AA$2:$AA$707,'Infos Relatório'!AG$1,'Faturamento NNE'!$U$2:$U$707,"Sim")</f>
        <v>0</v>
      </c>
      <c r="AK495" s="227" t="e">
        <f t="shared" si="185"/>
        <v>#DIV/0!</v>
      </c>
      <c r="AL495" s="545">
        <f>SUMIFS('Faturamento NNE'!$I$2:$I$707,'Faturamento NNE'!$E$2:$E$707,'Infos Relatório'!$B$485,'Faturamento NNE'!$F$2:$F$707,'Infos Relatório'!$B495,'Faturamento NNE'!$AA$2:$AA$707,'Infos Relatório'!AG$1)</f>
        <v>0</v>
      </c>
      <c r="AM495" s="541">
        <f>COUNTIFS('Faturamento NNE'!$E$2:$E$707,'Infos Relatório'!$B$485,'Faturamento NNE'!$F$2:$F$707,'Infos Relatório'!$B495,'Faturamento NNE'!$AA$2:$AA$707,'Infos Relatório'!AM$1)</f>
        <v>0</v>
      </c>
      <c r="AN495" s="542">
        <f>SUMIFS('Faturamento NNE'!$H$2:$H$707,'Faturamento NNE'!$E$2:$E$707,'Infos Relatório'!$B$485,'Faturamento NNE'!$F$2:$F$707,'Infos Relatório'!$B495,'Faturamento NNE'!$AA$2:$AA$707,'Infos Relatório'!AM$1)</f>
        <v>0</v>
      </c>
      <c r="AO495" s="542">
        <f>SUMIFS('Faturamento NNE'!$K$2:$K$707,'Faturamento NNE'!$E$2:$E$707,'Infos Relatório'!$B$485,'Faturamento NNE'!$F$2:$F$707,'Infos Relatório'!$B495,'Faturamento NNE'!$AA$2:$AA$707,'Infos Relatório'!AM$1)</f>
        <v>0</v>
      </c>
      <c r="AP495" s="546">
        <f>SUMIFS('Faturamento NNE'!$P$2:$P$707,'Faturamento NNE'!$E$2:$E$707,'Infos Relatório'!$B$485,'Faturamento NNE'!$F$2:$F$707,'Infos Relatório'!$B495,'Faturamento NNE'!$AA$2:$AA$707,'Infos Relatório'!AM$1,'Faturamento NNE'!$U$2:$U$707,"Sim")+SUMIFS('Faturamento NNE'!$Q$2:$Q$707,'Faturamento NNE'!$E$2:$E$707,'Infos Relatório'!$B$485,'Faturamento NNE'!$F$2:$F$707,'Infos Relatório'!$B495,'Faturamento NNE'!$AA$2:$AA$707,'Infos Relatório'!AM$1,'Faturamento NNE'!$U$2:$U$707,"Sim")</f>
        <v>0</v>
      </c>
      <c r="AQ495" s="227" t="e">
        <f t="shared" si="186"/>
        <v>#DIV/0!</v>
      </c>
      <c r="AR495" s="545">
        <f>SUMIFS('Faturamento NNE'!$I$2:$I$707,'Faturamento NNE'!$E$2:$E$707,'Infos Relatório'!$B$485,'Faturamento NNE'!$F$2:$F$707,'Infos Relatório'!$B495,'Faturamento NNE'!$AA$2:$AA$707,'Infos Relatório'!AM$1)</f>
        <v>0</v>
      </c>
      <c r="AS495" s="541">
        <f>COUNTIFS('Faturamento NNE'!$E$2:$E$707,'Infos Relatório'!$B$485,'Faturamento NNE'!$F$2:$F$707,'Infos Relatório'!$B495,'Faturamento NNE'!$AA$2:$AA$707,'Infos Relatório'!AS$1)</f>
        <v>0</v>
      </c>
      <c r="AT495" s="542">
        <f>SUMIFS('Faturamento NNE'!$H$2:$H$707,'Faturamento NNE'!$E$2:$E$707,'Infos Relatório'!$B$485,'Faturamento NNE'!$F$2:$F$707,'Infos Relatório'!$B495,'Faturamento NNE'!$AA$2:$AA$707,'Infos Relatório'!AS$1)</f>
        <v>0</v>
      </c>
      <c r="AU495" s="542">
        <f>SUMIFS('Faturamento NNE'!$K$2:$K$707,'Faturamento NNE'!$E$2:$E$707,'Infos Relatório'!$B$485,'Faturamento NNE'!$F$2:$F$707,'Infos Relatório'!$B495,'Faturamento NNE'!$AA$2:$AA$707,'Infos Relatório'!AS$1)</f>
        <v>0</v>
      </c>
      <c r="AV495" s="546">
        <f>SUMIFS('Faturamento NNE'!$P$2:$P$707,'Faturamento NNE'!$E$2:$E$707,'Infos Relatório'!$B$485,'Faturamento NNE'!$F$2:$F$707,'Infos Relatório'!$B495,'Faturamento NNE'!$AA$2:$AA$707,'Infos Relatório'!AS$1,'Faturamento NNE'!$U$2:$U$707,"Sim")+SUMIFS('Faturamento NNE'!$Q$2:$Q$707,'Faturamento NNE'!$E$2:$E$707,'Infos Relatório'!$B$485,'Faturamento NNE'!$F$2:$F$707,'Infos Relatório'!$B495,'Faturamento NNE'!$AA$2:$AA$707,'Infos Relatório'!AS$1,'Faturamento NNE'!$U$2:$U$707,"Sim")</f>
        <v>0</v>
      </c>
      <c r="AW495" s="227" t="e">
        <f t="shared" si="187"/>
        <v>#DIV/0!</v>
      </c>
      <c r="AX495" s="545">
        <f>SUMIFS('Faturamento NNE'!$I$2:$I$707,'Faturamento NNE'!$E$2:$E$707,'Infos Relatório'!$B$485,'Faturamento NNE'!$F$2:$F$707,'Infos Relatório'!$B495,'Faturamento NNE'!$AA$2:$AA$707,'Infos Relatório'!AS$1)</f>
        <v>0</v>
      </c>
      <c r="AY495" s="541">
        <f>COUNTIFS('Faturamento NNE'!$E$2:$E$707,'Infos Relatório'!$B$485,'Faturamento NNE'!$F$2:$F$707,'Infos Relatório'!$B495,'Faturamento NNE'!$AA$2:$AA$707,'Infos Relatório'!AY$1)</f>
        <v>0</v>
      </c>
      <c r="AZ495" s="542">
        <f>SUMIFS('Faturamento NNE'!$H$2:$H$707,'Faturamento NNE'!$E$2:$E$707,'Infos Relatório'!$B$485,'Faturamento NNE'!$F$2:$F$707,'Infos Relatório'!$B495,'Faturamento NNE'!$AA$2:$AA$707,'Infos Relatório'!AY$1)</f>
        <v>0</v>
      </c>
      <c r="BA495" s="542">
        <f>SUMIFS('Faturamento NNE'!$K$2:$K$707,'Faturamento NNE'!$E$2:$E$707,'Infos Relatório'!$B$485,'Faturamento NNE'!$F$2:$F$707,'Infos Relatório'!$B495,'Faturamento NNE'!$AA$2:$AA$707,'Infos Relatório'!AY$1)</f>
        <v>0</v>
      </c>
      <c r="BB495" s="546">
        <f>SUMIFS('Faturamento NNE'!$P$2:$P$707,'Faturamento NNE'!$E$2:$E$707,'Infos Relatório'!$B$485,'Faturamento NNE'!$F$2:$F$707,'Infos Relatório'!$B495,'Faturamento NNE'!$AA$2:$AA$707,'Infos Relatório'!AY$1,'Faturamento NNE'!$U$2:$U$707,"Sim")+SUMIFS('Faturamento NNE'!$Q$2:$Q$707,'Faturamento NNE'!$E$2:$E$707,'Infos Relatório'!$B$485,'Faturamento NNE'!$F$2:$F$707,'Infos Relatório'!$B495,'Faturamento NNE'!$AA$2:$AA$707,'Infos Relatório'!AY$1,'Faturamento NNE'!$U$2:$U$707,"Sim")</f>
        <v>0</v>
      </c>
      <c r="BC495" s="227" t="e">
        <f t="shared" si="188"/>
        <v>#DIV/0!</v>
      </c>
      <c r="BD495" s="545">
        <f>SUMIFS('Faturamento NNE'!$I$2:$I$707,'Faturamento NNE'!$E$2:$E$707,'Infos Relatório'!$B$485,'Faturamento NNE'!$F$2:$F$707,'Infos Relatório'!$B495,'Faturamento NNE'!$AA$2:$AA$707,'Infos Relatório'!AY$1)</f>
        <v>0</v>
      </c>
      <c r="BE495" s="541">
        <f>COUNTIFS('Faturamento NNE'!$E$2:$E$707,'Infos Relatório'!$B$485,'Faturamento NNE'!$F$2:$F$707,'Infos Relatório'!$B495,'Faturamento NNE'!$AA$2:$AA$707,'Infos Relatório'!BE$1)</f>
        <v>0</v>
      </c>
      <c r="BF495" s="542">
        <f>SUMIFS('Faturamento NNE'!$H$2:$H$707,'Faturamento NNE'!$E$2:$E$707,'Infos Relatório'!$B$485,'Faturamento NNE'!$F$2:$F$707,'Infos Relatório'!$B495,'Faturamento NNE'!$AA$2:$AA$707,'Infos Relatório'!BE$1)</f>
        <v>0</v>
      </c>
      <c r="BG495" s="542">
        <f>SUMIFS('Faturamento NNE'!$K$2:$K$707,'Faturamento NNE'!$E$2:$E$707,'Infos Relatório'!$B$485,'Faturamento NNE'!$F$2:$F$707,'Infos Relatório'!$B495,'Faturamento NNE'!$AA$2:$AA$707,'Infos Relatório'!BE$1)</f>
        <v>0</v>
      </c>
      <c r="BH495" s="546">
        <f>SUMIFS('Faturamento NNE'!$P$2:$P$707,'Faturamento NNE'!$E$2:$E$707,'Infos Relatório'!$B$485,'Faturamento NNE'!$F$2:$F$707,'Infos Relatório'!$B495,'Faturamento NNE'!$AA$2:$AA$707,'Infos Relatório'!BE$1,'Faturamento NNE'!$U$2:$U$707,"Sim")+SUMIFS('Faturamento NNE'!$Q$2:$Q$707,'Faturamento NNE'!$E$2:$E$707,'Infos Relatório'!$B$485,'Faturamento NNE'!$F$2:$F$707,'Infos Relatório'!$B495,'Faturamento NNE'!$AA$2:$AA$707,'Infos Relatório'!BE$1,'Faturamento NNE'!$U$2:$U$707,"Sim")</f>
        <v>0</v>
      </c>
      <c r="BI495" s="227" t="e">
        <f t="shared" si="189"/>
        <v>#DIV/0!</v>
      </c>
      <c r="BJ495" s="545">
        <f>SUMIFS('Faturamento NNE'!$I$2:$I$707,'Faturamento NNE'!$E$2:$E$707,'Infos Relatório'!$B$485,'Faturamento NNE'!$F$2:$F$707,'Infos Relatório'!$B495,'Faturamento NNE'!$AA$2:$AA$707,'Infos Relatório'!BE$1)</f>
        <v>0</v>
      </c>
      <c r="BK495" s="541">
        <f>COUNTIFS('Faturamento NNE'!$E$2:$E$707,'Infos Relatório'!$B$485,'Faturamento NNE'!$F$2:$F$707,'Infos Relatório'!$B495,'Faturamento NNE'!$AA$2:$AA$707,'Infos Relatório'!BK$1)</f>
        <v>0</v>
      </c>
      <c r="BL495" s="542">
        <f>SUMIFS('Faturamento NNE'!$H$2:$H$707,'Faturamento NNE'!$E$2:$E$707,'Infos Relatório'!$B$485,'Faturamento NNE'!$F$2:$F$707,'Infos Relatório'!$B495,'Faturamento NNE'!$AA$2:$AA$707,'Infos Relatório'!BK$1)</f>
        <v>0</v>
      </c>
      <c r="BM495" s="542">
        <f>SUMIFS('Faturamento NNE'!$K$2:$K$707,'Faturamento NNE'!$E$2:$E$707,'Infos Relatório'!$B$485,'Faturamento NNE'!$F$2:$F$707,'Infos Relatório'!$B495,'Faturamento NNE'!$AA$2:$AA$707,'Infos Relatório'!BK$1)</f>
        <v>0</v>
      </c>
      <c r="BN495" s="546">
        <f>SUMIFS('Faturamento NNE'!$P$2:$P$707,'Faturamento NNE'!$E$2:$E$707,'Infos Relatório'!$B$485,'Faturamento NNE'!$F$2:$F$707,'Infos Relatório'!$B495,'Faturamento NNE'!$AA$2:$AA$707,'Infos Relatório'!BK$1,'Faturamento NNE'!$U$2:$U$707,"Sim")+SUMIFS('Faturamento NNE'!$Q$2:$Q$707,'Faturamento NNE'!$E$2:$E$707,'Infos Relatório'!$B$485,'Faturamento NNE'!$F$2:$F$707,'Infos Relatório'!$B495,'Faturamento NNE'!$AA$2:$AA$707,'Infos Relatório'!BK$1,'Faturamento NNE'!$U$2:$U$707,"Sim")</f>
        <v>0</v>
      </c>
      <c r="BO495" s="227" t="e">
        <f t="shared" si="190"/>
        <v>#DIV/0!</v>
      </c>
      <c r="BP495" s="545">
        <f>SUMIFS('Faturamento NNE'!$I$2:$I$707,'Faturamento NNE'!$E$2:$E$707,'Infos Relatório'!$B$485,'Faturamento NNE'!$F$2:$F$707,'Infos Relatório'!$B495,'Faturamento NNE'!$AA$2:$AA$707,'Infos Relatório'!BK$1)</f>
        <v>0</v>
      </c>
      <c r="BQ495" s="541">
        <f>COUNTIFS('Faturamento NNE'!$E$2:$E$707,'Infos Relatório'!$B$485,'Faturamento NNE'!$F$2:$F$707,'Infos Relatório'!$B495,'Faturamento NNE'!$AA$2:$AA$707,'Infos Relatório'!BQ$1)</f>
        <v>0</v>
      </c>
      <c r="BR495" s="542">
        <f>SUMIFS('Faturamento NNE'!$H$2:$H$707,'Faturamento NNE'!$E$2:$E$707,'Infos Relatório'!$B$485,'Faturamento NNE'!$F$2:$F$707,'Infos Relatório'!$B495,'Faturamento NNE'!$AA$2:$AA$707,'Infos Relatório'!BQ$1)</f>
        <v>0</v>
      </c>
      <c r="BS495" s="542">
        <f>SUMIFS('Faturamento NNE'!$K$2:$K$707,'Faturamento NNE'!$E$2:$E$707,'Infos Relatório'!$B$485,'Faturamento NNE'!$F$2:$F$707,'Infos Relatório'!$B495,'Faturamento NNE'!$AA$2:$AA$707,'Infos Relatório'!BQ$1)</f>
        <v>0</v>
      </c>
      <c r="BT495" s="546">
        <f>SUMIFS('Faturamento NNE'!$P$2:$P$707,'Faturamento NNE'!$E$2:$E$707,'Infos Relatório'!$B$485,'Faturamento NNE'!$F$2:$F$707,'Infos Relatório'!$B495,'Faturamento NNE'!$AA$2:$AA$707,'Infos Relatório'!BQ$1,'Faturamento NNE'!$U$2:$U$707,"Sim")+SUMIFS('Faturamento NNE'!$Q$2:$Q$707,'Faturamento NNE'!$E$2:$E$707,'Infos Relatório'!$B$485,'Faturamento NNE'!$F$2:$F$707,'Infos Relatório'!$B495,'Faturamento NNE'!$AA$2:$AA$707,'Infos Relatório'!BQ$1,'Faturamento NNE'!$U$2:$U$707,"Sim")</f>
        <v>0</v>
      </c>
      <c r="BU495" s="227" t="e">
        <f t="shared" si="191"/>
        <v>#DIV/0!</v>
      </c>
      <c r="BV495" s="545">
        <f>SUMIFS('Faturamento NNE'!$I$2:$I$707,'Faturamento NNE'!$E$2:$E$707,'Infos Relatório'!$B$485,'Faturamento NNE'!$F$2:$F$707,'Infos Relatório'!$B495,'Faturamento NNE'!$AA$2:$AA$707,'Infos Relatório'!BQ$1)</f>
        <v>0</v>
      </c>
    </row>
    <row r="496" spans="2:74">
      <c r="B496" s="217" t="s">
        <v>140</v>
      </c>
      <c r="C496" s="541">
        <f>COUNTIFS('Faturamento NNE'!$E$2:$E$707,'Infos Relatório'!$B$485,'Faturamento NNE'!$F$2:$F$707,'Infos Relatório'!$B496,'Faturamento NNE'!$AA$2:$AA$707,'Infos Relatório'!C$1)</f>
        <v>0</v>
      </c>
      <c r="D496" s="542">
        <f>SUMIFS('Faturamento NNE'!$H$2:$H$707,'Faturamento NNE'!$E$2:$E$707,'Infos Relatório'!$B$485,'Faturamento NNE'!$F$2:$F$707,'Infos Relatório'!$B496,'Faturamento NNE'!$AA$2:$AA$707,'Infos Relatório'!C$1)</f>
        <v>0</v>
      </c>
      <c r="E496" s="543">
        <f>SUMIFS('Faturamento NNE'!$K$2:$K$707,'Faturamento NNE'!$E$2:$E$707,'Infos Relatório'!$B$485,'Faturamento NNE'!$F$2:$F$707,'Infos Relatório'!$B496,'Faturamento NNE'!$AA$2:$AA$707,'Infos Relatório'!C$1)</f>
        <v>0</v>
      </c>
      <c r="F496" s="544">
        <f>SUMIFS('Faturamento NNE'!$P$2:$P$707,'Faturamento NNE'!$E$2:$E$707,'Infos Relatório'!$B$485,'Faturamento NNE'!$F$2:$F$707,'Infos Relatório'!$B496,'Faturamento NNE'!$AA$2:$AA$707,'Infos Relatório'!C$1,'Faturamento NNE'!$U$2:$U$707,"Sim")+SUMIFS('Faturamento NNE'!$Q$2:$Q$707,'Faturamento NNE'!$E$2:$E$707,'Infos Relatório'!$B$485,'Faturamento NNE'!$F$2:$F$707,'Infos Relatório'!$B496,'Faturamento NNE'!$AA$2:$AA$707,'Infos Relatório'!C$1,'Faturamento NNE'!$U$2:$U$707,"Sim")</f>
        <v>0</v>
      </c>
      <c r="G496" s="283" t="e">
        <f t="shared" si="180"/>
        <v>#DIV/0!</v>
      </c>
      <c r="H496" s="545">
        <f>SUMIFS('Faturamento NNE'!$I$2:$I$707,'Faturamento NNE'!$E$2:$E$707,'Infos Relatório'!$B$485,'Faturamento NNE'!$F$2:$F$707,'Infos Relatório'!$B496,'Faturamento NNE'!$AA$2:$AA$707,'Infos Relatório'!C$1)</f>
        <v>0</v>
      </c>
      <c r="I496" s="541">
        <f>COUNTIFS('Faturamento NNE'!$E$2:$E$707,'Infos Relatório'!$B$485,'Faturamento NNE'!$F$2:$F$707,'Infos Relatório'!$B496,'Faturamento NNE'!$AA$2:$AA$707,'Infos Relatório'!I$1)</f>
        <v>0</v>
      </c>
      <c r="J496" s="542">
        <f>SUMIFS('Faturamento NNE'!$H$2:$H$707,'Faturamento NNE'!$E$2:$E$707,'Infos Relatório'!$B$485,'Faturamento NNE'!$F$2:$F$707,'Infos Relatório'!$B496,'Faturamento NNE'!$AA$2:$AA$707,'Infos Relatório'!I$1)</f>
        <v>0</v>
      </c>
      <c r="K496" s="543">
        <f>SUMIFS('Faturamento NNE'!$K$2:$K$707,'Faturamento NNE'!$E$2:$E$707,'Infos Relatório'!$B$485,'Faturamento NNE'!$F$2:$F$707,'Infos Relatório'!$B496,'Faturamento NNE'!$AA$2:$AA$707,'Infos Relatório'!I$1)</f>
        <v>0</v>
      </c>
      <c r="L496" s="544">
        <f>SUMIFS('Faturamento NNE'!$P$2:$P$707,'Faturamento NNE'!$E$2:$E$707,'Infos Relatório'!$B$485,'Faturamento NNE'!$F$2:$F$707,'Infos Relatório'!$B496,'Faturamento NNE'!$AA$2:$AA$707,'Infos Relatório'!I$1,'Faturamento NNE'!$U$2:$U$707,"Sim")+SUMIFS('Faturamento NNE'!$Q$2:$Q$707,'Faturamento NNE'!$E$2:$E$707,'Infos Relatório'!$B$485,'Faturamento NNE'!$F$2:$F$707,'Infos Relatório'!$B496,'Faturamento NNE'!$AA$2:$AA$707,'Infos Relatório'!I$1,'Faturamento NNE'!$U$2:$U$707,"Sim")</f>
        <v>0</v>
      </c>
      <c r="M496" s="283" t="e">
        <f t="shared" si="181"/>
        <v>#DIV/0!</v>
      </c>
      <c r="N496" s="545">
        <f>SUMIFS('Faturamento NNE'!$I$2:$I$707,'Faturamento NNE'!$E$2:$E$707,'Infos Relatório'!$B$485,'Faturamento NNE'!$F$2:$F$707,'Infos Relatório'!$B496,'Faturamento NNE'!$AA$2:$AA$707,'Infos Relatório'!I$1)</f>
        <v>0</v>
      </c>
      <c r="O496" s="541">
        <f>COUNTIFS('Faturamento NNE'!$E$2:$E$707,'Infos Relatório'!$B$485,'Faturamento NNE'!$F$2:$F$707,'Infos Relatório'!$B496,'Faturamento NNE'!$AA$2:$AA$707,'Infos Relatório'!O$1)</f>
        <v>0</v>
      </c>
      <c r="P496" s="542">
        <f>SUMIFS('Faturamento NNE'!$H$2:$H$707,'Faturamento NNE'!$E$2:$E$707,'Infos Relatório'!$B$485,'Faturamento NNE'!$F$2:$F$707,'Infos Relatório'!$B496,'Faturamento NNE'!$AA$2:$AA$707,'Infos Relatório'!O$1)</f>
        <v>0</v>
      </c>
      <c r="Q496" s="542">
        <f>SUMIFS('Faturamento NNE'!$K$2:$K$707,'Faturamento NNE'!$E$2:$E$707,'Infos Relatório'!$B$485,'Faturamento NNE'!$F$2:$F$707,'Infos Relatório'!$B496,'Faturamento NNE'!$AA$2:$AA$707,'Infos Relatório'!O$1)</f>
        <v>0</v>
      </c>
      <c r="R496" s="546">
        <f>SUMIFS('Faturamento NNE'!$P$2:$P$707,'Faturamento NNE'!$E$2:$E$707,'Infos Relatório'!$B$485,'Faturamento NNE'!$F$2:$F$707,'Infos Relatório'!$B496,'Faturamento NNE'!$AA$2:$AA$707,'Infos Relatório'!O$1,'Faturamento NNE'!$U$2:$U$707,"Sim")+SUMIFS('Faturamento NNE'!$Q$2:$Q$707,'Faturamento NNE'!$E$2:$E$707,'Infos Relatório'!$B$485,'Faturamento NNE'!$F$2:$F$707,'Infos Relatório'!$B496,'Faturamento NNE'!$AA$2:$AA$707,'Infos Relatório'!O$1,'Faturamento NNE'!$U$2:$U$707,"Sim")</f>
        <v>0</v>
      </c>
      <c r="S496" s="227" t="e">
        <f t="shared" si="182"/>
        <v>#DIV/0!</v>
      </c>
      <c r="T496" s="545">
        <f>SUMIFS('Faturamento NNE'!$I$2:$I$707,'Faturamento NNE'!$E$2:$E$707,'Infos Relatório'!$B$485,'Faturamento NNE'!$F$2:$F$707,'Infos Relatório'!$B496,'Faturamento NNE'!$AA$2:$AA$707,'Infos Relatório'!O$1)</f>
        <v>0</v>
      </c>
      <c r="U496" s="541">
        <f>COUNTIFS('Faturamento NNE'!$E$2:$E$707,'Infos Relatório'!$B$485,'Faturamento NNE'!$F$2:$F$707,'Infos Relatório'!$B496,'Faturamento NNE'!$AA$2:$AA$707,'Infos Relatório'!U$1)</f>
        <v>0</v>
      </c>
      <c r="V496" s="542">
        <f>SUMIFS('Faturamento NNE'!$H$2:$H$707,'Faturamento NNE'!$E$2:$E$707,'Infos Relatório'!$B$485,'Faturamento NNE'!$F$2:$F$707,'Infos Relatório'!$B496,'Faturamento NNE'!$AA$2:$AA$707,'Infos Relatório'!U$1)</f>
        <v>0</v>
      </c>
      <c r="W496" s="542">
        <f>SUMIFS('Faturamento NNE'!$K$2:$K$707,'Faturamento NNE'!$E$2:$E$707,'Infos Relatório'!$B$485,'Faturamento NNE'!$F$2:$F$707,'Infos Relatório'!$B496,'Faturamento NNE'!$AA$2:$AA$707,'Infos Relatório'!U$1)</f>
        <v>0</v>
      </c>
      <c r="X496" s="546">
        <f>SUMIFS('Faturamento NNE'!$P$2:$P$707,'Faturamento NNE'!$E$2:$E$707,'Infos Relatório'!$B$485,'Faturamento NNE'!$F$2:$F$707,'Infos Relatório'!$B496,'Faturamento NNE'!$AA$2:$AA$707,'Infos Relatório'!U$1,'Faturamento NNE'!$U$2:$U$707,"Sim")+SUMIFS('Faturamento NNE'!$Q$2:$Q$707,'Faturamento NNE'!$E$2:$E$707,'Infos Relatório'!$B$485,'Faturamento NNE'!$F$2:$F$707,'Infos Relatório'!$B496,'Faturamento NNE'!$AA$2:$AA$707,'Infos Relatório'!U$1,'Faturamento NNE'!$U$2:$U$707,"Sim")</f>
        <v>0</v>
      </c>
      <c r="Y496" s="227" t="e">
        <f t="shared" si="183"/>
        <v>#DIV/0!</v>
      </c>
      <c r="Z496" s="545">
        <f>SUMIFS('Faturamento NNE'!$I$2:$I$707,'Faturamento NNE'!$E$2:$E$707,'Infos Relatório'!$B$485,'Faturamento NNE'!$F$2:$F$707,'Infos Relatório'!$B496,'Faturamento NNE'!$AA$2:$AA$707,'Infos Relatório'!U$1)</f>
        <v>0</v>
      </c>
      <c r="AA496" s="541">
        <f>COUNTIFS('Faturamento NNE'!$E$2:$E$707,'Infos Relatório'!$B$485,'Faturamento NNE'!$F$2:$F$707,'Infos Relatório'!$B496,'Faturamento NNE'!$AA$2:$AA$707,'Infos Relatório'!AA$1)</f>
        <v>0</v>
      </c>
      <c r="AB496" s="542">
        <f>SUMIFS('Faturamento NNE'!$H$2:$H$707,'Faturamento NNE'!$E$2:$E$707,'Infos Relatório'!$B$485,'Faturamento NNE'!$F$2:$F$707,'Infos Relatório'!$B496,'Faturamento NNE'!$AA$2:$AA$707,'Infos Relatório'!AA$1)</f>
        <v>0</v>
      </c>
      <c r="AC496" s="542">
        <f>SUMIFS('Faturamento NNE'!$K$2:$K$707,'Faturamento NNE'!$E$2:$E$707,'Infos Relatório'!$B$485,'Faturamento NNE'!$F$2:$F$707,'Infos Relatório'!$B496,'Faturamento NNE'!$AA$2:$AA$707,'Infos Relatório'!AA$1)</f>
        <v>0</v>
      </c>
      <c r="AD496" s="546">
        <f>SUMIFS('Faturamento NNE'!$P$2:$P$707,'Faturamento NNE'!$E$2:$E$707,'Infos Relatório'!$B$485,'Faturamento NNE'!$F$2:$F$707,'Infos Relatório'!$B496,'Faturamento NNE'!$AA$2:$AA$707,'Infos Relatório'!AA$1,'Faturamento NNE'!$U$2:$U$707,"Sim")+SUMIFS('Faturamento NNE'!$Q$2:$Q$707,'Faturamento NNE'!$E$2:$E$707,'Infos Relatório'!$B$485,'Faturamento NNE'!$F$2:$F$707,'Infos Relatório'!$B496,'Faturamento NNE'!$AA$2:$AA$707,'Infos Relatório'!AA$1,'Faturamento NNE'!$U$2:$U$707,"Sim")</f>
        <v>0</v>
      </c>
      <c r="AE496" s="227" t="e">
        <f t="shared" si="184"/>
        <v>#DIV/0!</v>
      </c>
      <c r="AF496" s="545">
        <f>SUMIFS('Faturamento NNE'!$I$2:$I$707,'Faturamento NNE'!$E$2:$E$707,'Infos Relatório'!$B$485,'Faturamento NNE'!$F$2:$F$707,'Infos Relatório'!$B496,'Faturamento NNE'!$AA$2:$AA$707,'Infos Relatório'!AA$1)</f>
        <v>0</v>
      </c>
      <c r="AG496" s="541">
        <f>COUNTIFS('Faturamento NNE'!$E$2:$E$707,'Infos Relatório'!$B$485,'Faturamento NNE'!$F$2:$F$707,'Infos Relatório'!$B496,'Faturamento NNE'!$AA$2:$AA$707,'Infos Relatório'!AG$1)</f>
        <v>0</v>
      </c>
      <c r="AH496" s="542">
        <f>SUMIFS('Faturamento NNE'!$H$2:$H$707,'Faturamento NNE'!$E$2:$E$707,'Infos Relatório'!$B$485,'Faturamento NNE'!$F$2:$F$707,'Infos Relatório'!$B496,'Faturamento NNE'!$AA$2:$AA$707,'Infos Relatório'!AG$1)</f>
        <v>0</v>
      </c>
      <c r="AI496" s="542">
        <f>SUMIFS('Faturamento NNE'!$K$2:$K$707,'Faturamento NNE'!$E$2:$E$707,'Infos Relatório'!$B$485,'Faturamento NNE'!$F$2:$F$707,'Infos Relatório'!$B496,'Faturamento NNE'!$AA$2:$AA$707,'Infos Relatório'!AG$1)</f>
        <v>0</v>
      </c>
      <c r="AJ496" s="546">
        <f>SUMIFS('Faturamento NNE'!$P$2:$P$707,'Faturamento NNE'!$E$2:$E$707,'Infos Relatório'!$B$485,'Faturamento NNE'!$F$2:$F$707,'Infos Relatório'!$B496,'Faturamento NNE'!$AA$2:$AA$707,'Infos Relatório'!AG$1,'Faturamento NNE'!$U$2:$U$707,"Sim")+SUMIFS('Faturamento NNE'!$Q$2:$Q$707,'Faturamento NNE'!$E$2:$E$707,'Infos Relatório'!$B$485,'Faturamento NNE'!$F$2:$F$707,'Infos Relatório'!$B496,'Faturamento NNE'!$AA$2:$AA$707,'Infos Relatório'!AG$1,'Faturamento NNE'!$U$2:$U$707,"Sim")</f>
        <v>0</v>
      </c>
      <c r="AK496" s="227" t="e">
        <f t="shared" si="185"/>
        <v>#DIV/0!</v>
      </c>
      <c r="AL496" s="545">
        <f>SUMIFS('Faturamento NNE'!$I$2:$I$707,'Faturamento NNE'!$E$2:$E$707,'Infos Relatório'!$B$485,'Faturamento NNE'!$F$2:$F$707,'Infos Relatório'!$B496,'Faturamento NNE'!$AA$2:$AA$707,'Infos Relatório'!AG$1)</f>
        <v>0</v>
      </c>
      <c r="AM496" s="541">
        <f>COUNTIFS('Faturamento NNE'!$E$2:$E$707,'Infos Relatório'!$B$485,'Faturamento NNE'!$F$2:$F$707,'Infos Relatório'!$B496,'Faturamento NNE'!$AA$2:$AA$707,'Infos Relatório'!AM$1)</f>
        <v>0</v>
      </c>
      <c r="AN496" s="542">
        <f>SUMIFS('Faturamento NNE'!$H$2:$H$707,'Faturamento NNE'!$E$2:$E$707,'Infos Relatório'!$B$485,'Faturamento NNE'!$F$2:$F$707,'Infos Relatório'!$B496,'Faturamento NNE'!$AA$2:$AA$707,'Infos Relatório'!AM$1)</f>
        <v>0</v>
      </c>
      <c r="AO496" s="542">
        <f>SUMIFS('Faturamento NNE'!$K$2:$K$707,'Faturamento NNE'!$E$2:$E$707,'Infos Relatório'!$B$485,'Faturamento NNE'!$F$2:$F$707,'Infos Relatório'!$B496,'Faturamento NNE'!$AA$2:$AA$707,'Infos Relatório'!AM$1)</f>
        <v>0</v>
      </c>
      <c r="AP496" s="546">
        <f>SUMIFS('Faturamento NNE'!$P$2:$P$707,'Faturamento NNE'!$E$2:$E$707,'Infos Relatório'!$B$485,'Faturamento NNE'!$F$2:$F$707,'Infos Relatório'!$B496,'Faturamento NNE'!$AA$2:$AA$707,'Infos Relatório'!AM$1,'Faturamento NNE'!$U$2:$U$707,"Sim")+SUMIFS('Faturamento NNE'!$Q$2:$Q$707,'Faturamento NNE'!$E$2:$E$707,'Infos Relatório'!$B$485,'Faturamento NNE'!$F$2:$F$707,'Infos Relatório'!$B496,'Faturamento NNE'!$AA$2:$AA$707,'Infos Relatório'!AM$1,'Faturamento NNE'!$U$2:$U$707,"Sim")</f>
        <v>0</v>
      </c>
      <c r="AQ496" s="227" t="e">
        <f t="shared" si="186"/>
        <v>#DIV/0!</v>
      </c>
      <c r="AR496" s="545">
        <f>SUMIFS('Faturamento NNE'!$I$2:$I$707,'Faturamento NNE'!$E$2:$E$707,'Infos Relatório'!$B$485,'Faturamento NNE'!$F$2:$F$707,'Infos Relatório'!$B496,'Faturamento NNE'!$AA$2:$AA$707,'Infos Relatório'!AM$1)</f>
        <v>0</v>
      </c>
      <c r="AS496" s="541">
        <f>COUNTIFS('Faturamento NNE'!$E$2:$E$707,'Infos Relatório'!$B$485,'Faturamento NNE'!$F$2:$F$707,'Infos Relatório'!$B496,'Faturamento NNE'!$AA$2:$AA$707,'Infos Relatório'!AS$1)</f>
        <v>0</v>
      </c>
      <c r="AT496" s="542">
        <f>SUMIFS('Faturamento NNE'!$H$2:$H$707,'Faturamento NNE'!$E$2:$E$707,'Infos Relatório'!$B$485,'Faturamento NNE'!$F$2:$F$707,'Infos Relatório'!$B496,'Faturamento NNE'!$AA$2:$AA$707,'Infos Relatório'!AS$1)</f>
        <v>0</v>
      </c>
      <c r="AU496" s="542">
        <f>SUMIFS('Faturamento NNE'!$K$2:$K$707,'Faturamento NNE'!$E$2:$E$707,'Infos Relatório'!$B$485,'Faturamento NNE'!$F$2:$F$707,'Infos Relatório'!$B496,'Faturamento NNE'!$AA$2:$AA$707,'Infos Relatório'!AS$1)</f>
        <v>0</v>
      </c>
      <c r="AV496" s="546">
        <f>SUMIFS('Faturamento NNE'!$P$2:$P$707,'Faturamento NNE'!$E$2:$E$707,'Infos Relatório'!$B$485,'Faturamento NNE'!$F$2:$F$707,'Infos Relatório'!$B496,'Faturamento NNE'!$AA$2:$AA$707,'Infos Relatório'!AS$1,'Faturamento NNE'!$U$2:$U$707,"Sim")+SUMIFS('Faturamento NNE'!$Q$2:$Q$707,'Faturamento NNE'!$E$2:$E$707,'Infos Relatório'!$B$485,'Faturamento NNE'!$F$2:$F$707,'Infos Relatório'!$B496,'Faturamento NNE'!$AA$2:$AA$707,'Infos Relatório'!AS$1,'Faturamento NNE'!$U$2:$U$707,"Sim")</f>
        <v>0</v>
      </c>
      <c r="AW496" s="227" t="e">
        <f t="shared" si="187"/>
        <v>#DIV/0!</v>
      </c>
      <c r="AX496" s="545">
        <f>SUMIFS('Faturamento NNE'!$I$2:$I$707,'Faturamento NNE'!$E$2:$E$707,'Infos Relatório'!$B$485,'Faturamento NNE'!$F$2:$F$707,'Infos Relatório'!$B496,'Faturamento NNE'!$AA$2:$AA$707,'Infos Relatório'!AS$1)</f>
        <v>0</v>
      </c>
      <c r="AY496" s="541">
        <f>COUNTIFS('Faturamento NNE'!$E$2:$E$707,'Infos Relatório'!$B$485,'Faturamento NNE'!$F$2:$F$707,'Infos Relatório'!$B496,'Faturamento NNE'!$AA$2:$AA$707,'Infos Relatório'!AY$1)</f>
        <v>0</v>
      </c>
      <c r="AZ496" s="542">
        <f>SUMIFS('Faturamento NNE'!$H$2:$H$707,'Faturamento NNE'!$E$2:$E$707,'Infos Relatório'!$B$485,'Faturamento NNE'!$F$2:$F$707,'Infos Relatório'!$B496,'Faturamento NNE'!$AA$2:$AA$707,'Infos Relatório'!AY$1)</f>
        <v>0</v>
      </c>
      <c r="BA496" s="542">
        <f>SUMIFS('Faturamento NNE'!$K$2:$K$707,'Faturamento NNE'!$E$2:$E$707,'Infos Relatório'!$B$485,'Faturamento NNE'!$F$2:$F$707,'Infos Relatório'!$B496,'Faturamento NNE'!$AA$2:$AA$707,'Infos Relatório'!AY$1)</f>
        <v>0</v>
      </c>
      <c r="BB496" s="546">
        <f>SUMIFS('Faturamento NNE'!$P$2:$P$707,'Faturamento NNE'!$E$2:$E$707,'Infos Relatório'!$B$485,'Faturamento NNE'!$F$2:$F$707,'Infos Relatório'!$B496,'Faturamento NNE'!$AA$2:$AA$707,'Infos Relatório'!AY$1,'Faturamento NNE'!$U$2:$U$707,"Sim")+SUMIFS('Faturamento NNE'!$Q$2:$Q$707,'Faturamento NNE'!$E$2:$E$707,'Infos Relatório'!$B$485,'Faturamento NNE'!$F$2:$F$707,'Infos Relatório'!$B496,'Faturamento NNE'!$AA$2:$AA$707,'Infos Relatório'!AY$1,'Faturamento NNE'!$U$2:$U$707,"Sim")</f>
        <v>0</v>
      </c>
      <c r="BC496" s="227" t="e">
        <f t="shared" si="188"/>
        <v>#DIV/0!</v>
      </c>
      <c r="BD496" s="545">
        <f>SUMIFS('Faturamento NNE'!$I$2:$I$707,'Faturamento NNE'!$E$2:$E$707,'Infos Relatório'!$B$485,'Faturamento NNE'!$F$2:$F$707,'Infos Relatório'!$B496,'Faturamento NNE'!$AA$2:$AA$707,'Infos Relatório'!AY$1)</f>
        <v>0</v>
      </c>
      <c r="BE496" s="541">
        <f>COUNTIFS('Faturamento NNE'!$E$2:$E$707,'Infos Relatório'!$B$485,'Faturamento NNE'!$F$2:$F$707,'Infos Relatório'!$B496,'Faturamento NNE'!$AA$2:$AA$707,'Infos Relatório'!BE$1)</f>
        <v>0</v>
      </c>
      <c r="BF496" s="542">
        <f>SUMIFS('Faturamento NNE'!$H$2:$H$707,'Faturamento NNE'!$E$2:$E$707,'Infos Relatório'!$B$485,'Faturamento NNE'!$F$2:$F$707,'Infos Relatório'!$B496,'Faturamento NNE'!$AA$2:$AA$707,'Infos Relatório'!BE$1)</f>
        <v>0</v>
      </c>
      <c r="BG496" s="542">
        <f>SUMIFS('Faturamento NNE'!$K$2:$K$707,'Faturamento NNE'!$E$2:$E$707,'Infos Relatório'!$B$485,'Faturamento NNE'!$F$2:$F$707,'Infos Relatório'!$B496,'Faturamento NNE'!$AA$2:$AA$707,'Infos Relatório'!BE$1)</f>
        <v>0</v>
      </c>
      <c r="BH496" s="546">
        <f>SUMIFS('Faturamento NNE'!$P$2:$P$707,'Faturamento NNE'!$E$2:$E$707,'Infos Relatório'!$B$485,'Faturamento NNE'!$F$2:$F$707,'Infos Relatório'!$B496,'Faturamento NNE'!$AA$2:$AA$707,'Infos Relatório'!BE$1,'Faturamento NNE'!$U$2:$U$707,"Sim")+SUMIFS('Faturamento NNE'!$Q$2:$Q$707,'Faturamento NNE'!$E$2:$E$707,'Infos Relatório'!$B$485,'Faturamento NNE'!$F$2:$F$707,'Infos Relatório'!$B496,'Faturamento NNE'!$AA$2:$AA$707,'Infos Relatório'!BE$1,'Faturamento NNE'!$U$2:$U$707,"Sim")</f>
        <v>0</v>
      </c>
      <c r="BI496" s="227" t="e">
        <f t="shared" si="189"/>
        <v>#DIV/0!</v>
      </c>
      <c r="BJ496" s="545">
        <f>SUMIFS('Faturamento NNE'!$I$2:$I$707,'Faturamento NNE'!$E$2:$E$707,'Infos Relatório'!$B$485,'Faturamento NNE'!$F$2:$F$707,'Infos Relatório'!$B496,'Faturamento NNE'!$AA$2:$AA$707,'Infos Relatório'!BE$1)</f>
        <v>0</v>
      </c>
      <c r="BK496" s="541">
        <f>COUNTIFS('Faturamento NNE'!$E$2:$E$707,'Infos Relatório'!$B$485,'Faturamento NNE'!$F$2:$F$707,'Infos Relatório'!$B496,'Faturamento NNE'!$AA$2:$AA$707,'Infos Relatório'!BK$1)</f>
        <v>0</v>
      </c>
      <c r="BL496" s="542">
        <f>SUMIFS('Faturamento NNE'!$H$2:$H$707,'Faturamento NNE'!$E$2:$E$707,'Infos Relatório'!$B$485,'Faturamento NNE'!$F$2:$F$707,'Infos Relatório'!$B496,'Faturamento NNE'!$AA$2:$AA$707,'Infos Relatório'!BK$1)</f>
        <v>0</v>
      </c>
      <c r="BM496" s="542">
        <f>SUMIFS('Faturamento NNE'!$K$2:$K$707,'Faturamento NNE'!$E$2:$E$707,'Infos Relatório'!$B$485,'Faturamento NNE'!$F$2:$F$707,'Infos Relatório'!$B496,'Faturamento NNE'!$AA$2:$AA$707,'Infos Relatório'!BK$1)</f>
        <v>0</v>
      </c>
      <c r="BN496" s="546">
        <f>SUMIFS('Faturamento NNE'!$P$2:$P$707,'Faturamento NNE'!$E$2:$E$707,'Infos Relatório'!$B$485,'Faturamento NNE'!$F$2:$F$707,'Infos Relatório'!$B496,'Faturamento NNE'!$AA$2:$AA$707,'Infos Relatório'!BK$1,'Faturamento NNE'!$U$2:$U$707,"Sim")+SUMIFS('Faturamento NNE'!$Q$2:$Q$707,'Faturamento NNE'!$E$2:$E$707,'Infos Relatório'!$B$485,'Faturamento NNE'!$F$2:$F$707,'Infos Relatório'!$B496,'Faturamento NNE'!$AA$2:$AA$707,'Infos Relatório'!BK$1,'Faturamento NNE'!$U$2:$U$707,"Sim")</f>
        <v>0</v>
      </c>
      <c r="BO496" s="227" t="e">
        <f t="shared" si="190"/>
        <v>#DIV/0!</v>
      </c>
      <c r="BP496" s="545">
        <f>SUMIFS('Faturamento NNE'!$I$2:$I$707,'Faturamento NNE'!$E$2:$E$707,'Infos Relatório'!$B$485,'Faturamento NNE'!$F$2:$F$707,'Infos Relatório'!$B496,'Faturamento NNE'!$AA$2:$AA$707,'Infos Relatório'!BK$1)</f>
        <v>0</v>
      </c>
      <c r="BQ496" s="541">
        <f>COUNTIFS('Faturamento NNE'!$E$2:$E$707,'Infos Relatório'!$B$485,'Faturamento NNE'!$F$2:$F$707,'Infos Relatório'!$B496,'Faturamento NNE'!$AA$2:$AA$707,'Infos Relatório'!BQ$1)</f>
        <v>0</v>
      </c>
      <c r="BR496" s="542">
        <f>SUMIFS('Faturamento NNE'!$H$2:$H$707,'Faturamento NNE'!$E$2:$E$707,'Infos Relatório'!$B$485,'Faturamento NNE'!$F$2:$F$707,'Infos Relatório'!$B496,'Faturamento NNE'!$AA$2:$AA$707,'Infos Relatório'!BQ$1)</f>
        <v>0</v>
      </c>
      <c r="BS496" s="542">
        <f>SUMIFS('Faturamento NNE'!$K$2:$K$707,'Faturamento NNE'!$E$2:$E$707,'Infos Relatório'!$B$485,'Faturamento NNE'!$F$2:$F$707,'Infos Relatório'!$B496,'Faturamento NNE'!$AA$2:$AA$707,'Infos Relatório'!BQ$1)</f>
        <v>0</v>
      </c>
      <c r="BT496" s="546">
        <f>SUMIFS('Faturamento NNE'!$P$2:$P$707,'Faturamento NNE'!$E$2:$E$707,'Infos Relatório'!$B$485,'Faturamento NNE'!$F$2:$F$707,'Infos Relatório'!$B496,'Faturamento NNE'!$AA$2:$AA$707,'Infos Relatório'!BQ$1,'Faturamento NNE'!$U$2:$U$707,"Sim")+SUMIFS('Faturamento NNE'!$Q$2:$Q$707,'Faturamento NNE'!$E$2:$E$707,'Infos Relatório'!$B$485,'Faturamento NNE'!$F$2:$F$707,'Infos Relatório'!$B496,'Faturamento NNE'!$AA$2:$AA$707,'Infos Relatório'!BQ$1,'Faturamento NNE'!$U$2:$U$707,"Sim")</f>
        <v>0</v>
      </c>
      <c r="BU496" s="227" t="e">
        <f t="shared" si="191"/>
        <v>#DIV/0!</v>
      </c>
      <c r="BV496" s="545">
        <f>SUMIFS('Faturamento NNE'!$I$2:$I$707,'Faturamento NNE'!$E$2:$E$707,'Infos Relatório'!$B$485,'Faturamento NNE'!$F$2:$F$707,'Infos Relatório'!$B496,'Faturamento NNE'!$AA$2:$AA$707,'Infos Relatório'!BQ$1)</f>
        <v>0</v>
      </c>
    </row>
    <row r="497" spans="2:74">
      <c r="B497" s="217" t="s">
        <v>141</v>
      </c>
      <c r="C497" s="541">
        <f>COUNTIFS('Faturamento NNE'!$E$2:$E$707,'Infos Relatório'!$B$485,'Faturamento NNE'!$F$2:$F$707,'Infos Relatório'!$B497,'Faturamento NNE'!$AA$2:$AA$707,'Infos Relatório'!C$1)</f>
        <v>0</v>
      </c>
      <c r="D497" s="542">
        <f>SUMIFS('Faturamento NNE'!$H$2:$H$707,'Faturamento NNE'!$E$2:$E$707,'Infos Relatório'!$B$485,'Faturamento NNE'!$F$2:$F$707,'Infos Relatório'!$B497,'Faturamento NNE'!$AA$2:$AA$707,'Infos Relatório'!C$1)</f>
        <v>0</v>
      </c>
      <c r="E497" s="543">
        <f>SUMIFS('Faturamento NNE'!$K$2:$K$707,'Faturamento NNE'!$E$2:$E$707,'Infos Relatório'!$B$485,'Faturamento NNE'!$F$2:$F$707,'Infos Relatório'!$B497,'Faturamento NNE'!$AA$2:$AA$707,'Infos Relatório'!C$1)</f>
        <v>0</v>
      </c>
      <c r="F497" s="544">
        <f>SUMIFS('Faturamento NNE'!$P$2:$P$707,'Faturamento NNE'!$E$2:$E$707,'Infos Relatório'!$B$485,'Faturamento NNE'!$F$2:$F$707,'Infos Relatório'!$B497,'Faturamento NNE'!$AA$2:$AA$707,'Infos Relatório'!C$1,'Faturamento NNE'!$U$2:$U$707,"Sim")+SUMIFS('Faturamento NNE'!$Q$2:$Q$707,'Faturamento NNE'!$E$2:$E$707,'Infos Relatório'!$B$485,'Faturamento NNE'!$F$2:$F$707,'Infos Relatório'!$B497,'Faturamento NNE'!$AA$2:$AA$707,'Infos Relatório'!C$1,'Faturamento NNE'!$U$2:$U$707,"Sim")</f>
        <v>0</v>
      </c>
      <c r="G497" s="283" t="e">
        <f t="shared" si="180"/>
        <v>#DIV/0!</v>
      </c>
      <c r="H497" s="545">
        <f>SUMIFS('Faturamento NNE'!$I$2:$I$707,'Faturamento NNE'!$E$2:$E$707,'Infos Relatório'!$B$485,'Faturamento NNE'!$F$2:$F$707,'Infos Relatório'!$B497,'Faturamento NNE'!$AA$2:$AA$707,'Infos Relatório'!C$1)</f>
        <v>0</v>
      </c>
      <c r="I497" s="541">
        <f>COUNTIFS('Faturamento NNE'!$E$2:$E$707,'Infos Relatório'!$B$485,'Faturamento NNE'!$F$2:$F$707,'Infos Relatório'!$B497,'Faturamento NNE'!$AA$2:$AA$707,'Infos Relatório'!I$1)</f>
        <v>0</v>
      </c>
      <c r="J497" s="542">
        <f>SUMIFS('Faturamento NNE'!$H$2:$H$707,'Faturamento NNE'!$E$2:$E$707,'Infos Relatório'!$B$485,'Faturamento NNE'!$F$2:$F$707,'Infos Relatório'!$B497,'Faturamento NNE'!$AA$2:$AA$707,'Infos Relatório'!I$1)</f>
        <v>0</v>
      </c>
      <c r="K497" s="543">
        <f>SUMIFS('Faturamento NNE'!$K$2:$K$707,'Faturamento NNE'!$E$2:$E$707,'Infos Relatório'!$B$485,'Faturamento NNE'!$F$2:$F$707,'Infos Relatório'!$B497,'Faturamento NNE'!$AA$2:$AA$707,'Infos Relatório'!I$1)</f>
        <v>0</v>
      </c>
      <c r="L497" s="544">
        <f>SUMIFS('Faturamento NNE'!$P$2:$P$707,'Faturamento NNE'!$E$2:$E$707,'Infos Relatório'!$B$485,'Faturamento NNE'!$F$2:$F$707,'Infos Relatório'!$B497,'Faturamento NNE'!$AA$2:$AA$707,'Infos Relatório'!I$1,'Faturamento NNE'!$U$2:$U$707,"Sim")+SUMIFS('Faturamento NNE'!$Q$2:$Q$707,'Faturamento NNE'!$E$2:$E$707,'Infos Relatório'!$B$485,'Faturamento NNE'!$F$2:$F$707,'Infos Relatório'!$B497,'Faturamento NNE'!$AA$2:$AA$707,'Infos Relatório'!I$1,'Faturamento NNE'!$U$2:$U$707,"Sim")</f>
        <v>0</v>
      </c>
      <c r="M497" s="283" t="e">
        <f t="shared" si="181"/>
        <v>#DIV/0!</v>
      </c>
      <c r="N497" s="545">
        <f>SUMIFS('Faturamento NNE'!$I$2:$I$707,'Faturamento NNE'!$E$2:$E$707,'Infos Relatório'!$B$485,'Faturamento NNE'!$F$2:$F$707,'Infos Relatório'!$B497,'Faturamento NNE'!$AA$2:$AA$707,'Infos Relatório'!I$1)</f>
        <v>0</v>
      </c>
      <c r="O497" s="541">
        <f>COUNTIFS('Faturamento NNE'!$E$2:$E$707,'Infos Relatório'!$B$485,'Faturamento NNE'!$F$2:$F$707,'Infos Relatório'!$B497,'Faturamento NNE'!$AA$2:$AA$707,'Infos Relatório'!O$1)</f>
        <v>0</v>
      </c>
      <c r="P497" s="542">
        <f>SUMIFS('Faturamento NNE'!$H$2:$H$707,'Faturamento NNE'!$E$2:$E$707,'Infos Relatório'!$B$485,'Faturamento NNE'!$F$2:$F$707,'Infos Relatório'!$B497,'Faturamento NNE'!$AA$2:$AA$707,'Infos Relatório'!O$1)</f>
        <v>0</v>
      </c>
      <c r="Q497" s="542">
        <f>SUMIFS('Faturamento NNE'!$K$2:$K$707,'Faturamento NNE'!$E$2:$E$707,'Infos Relatório'!$B$485,'Faturamento NNE'!$F$2:$F$707,'Infos Relatório'!$B497,'Faturamento NNE'!$AA$2:$AA$707,'Infos Relatório'!O$1)</f>
        <v>0</v>
      </c>
      <c r="R497" s="546">
        <f>SUMIFS('Faturamento NNE'!$P$2:$P$707,'Faturamento NNE'!$E$2:$E$707,'Infos Relatório'!$B$485,'Faturamento NNE'!$F$2:$F$707,'Infos Relatório'!$B497,'Faturamento NNE'!$AA$2:$AA$707,'Infos Relatório'!O$1,'Faturamento NNE'!$U$2:$U$707,"Sim")+SUMIFS('Faturamento NNE'!$Q$2:$Q$707,'Faturamento NNE'!$E$2:$E$707,'Infos Relatório'!$B$485,'Faturamento NNE'!$F$2:$F$707,'Infos Relatório'!$B497,'Faturamento NNE'!$AA$2:$AA$707,'Infos Relatório'!O$1,'Faturamento NNE'!$U$2:$U$707,"Sim")</f>
        <v>0</v>
      </c>
      <c r="S497" s="227" t="e">
        <f t="shared" si="182"/>
        <v>#DIV/0!</v>
      </c>
      <c r="T497" s="545">
        <f>SUMIFS('Faturamento NNE'!$I$2:$I$707,'Faturamento NNE'!$E$2:$E$707,'Infos Relatório'!$B$485,'Faturamento NNE'!$F$2:$F$707,'Infos Relatório'!$B497,'Faturamento NNE'!$AA$2:$AA$707,'Infos Relatório'!O$1)</f>
        <v>0</v>
      </c>
      <c r="U497" s="541">
        <f>COUNTIFS('Faturamento NNE'!$E$2:$E$707,'Infos Relatório'!$B$485,'Faturamento NNE'!$F$2:$F$707,'Infos Relatório'!$B497,'Faturamento NNE'!$AA$2:$AA$707,'Infos Relatório'!U$1)</f>
        <v>0</v>
      </c>
      <c r="V497" s="542">
        <f>SUMIFS('Faturamento NNE'!$H$2:$H$707,'Faturamento NNE'!$E$2:$E$707,'Infos Relatório'!$B$485,'Faturamento NNE'!$F$2:$F$707,'Infos Relatório'!$B497,'Faturamento NNE'!$AA$2:$AA$707,'Infos Relatório'!U$1)</f>
        <v>0</v>
      </c>
      <c r="W497" s="542">
        <f>SUMIFS('Faturamento NNE'!$K$2:$K$707,'Faturamento NNE'!$E$2:$E$707,'Infos Relatório'!$B$485,'Faturamento NNE'!$F$2:$F$707,'Infos Relatório'!$B497,'Faturamento NNE'!$AA$2:$AA$707,'Infos Relatório'!U$1)</f>
        <v>0</v>
      </c>
      <c r="X497" s="546">
        <f>SUMIFS('Faturamento NNE'!$P$2:$P$707,'Faturamento NNE'!$E$2:$E$707,'Infos Relatório'!$B$485,'Faturamento NNE'!$F$2:$F$707,'Infos Relatório'!$B497,'Faturamento NNE'!$AA$2:$AA$707,'Infos Relatório'!U$1,'Faturamento NNE'!$U$2:$U$707,"Sim")+SUMIFS('Faturamento NNE'!$Q$2:$Q$707,'Faturamento NNE'!$E$2:$E$707,'Infos Relatório'!$B$485,'Faturamento NNE'!$F$2:$F$707,'Infos Relatório'!$B497,'Faturamento NNE'!$AA$2:$AA$707,'Infos Relatório'!U$1,'Faturamento NNE'!$U$2:$U$707,"Sim")</f>
        <v>0</v>
      </c>
      <c r="Y497" s="227" t="e">
        <f t="shared" si="183"/>
        <v>#DIV/0!</v>
      </c>
      <c r="Z497" s="545">
        <f>SUMIFS('Faturamento NNE'!$I$2:$I$707,'Faturamento NNE'!$E$2:$E$707,'Infos Relatório'!$B$485,'Faturamento NNE'!$F$2:$F$707,'Infos Relatório'!$B497,'Faturamento NNE'!$AA$2:$AA$707,'Infos Relatório'!U$1)</f>
        <v>0</v>
      </c>
      <c r="AA497" s="541">
        <f>COUNTIFS('Faturamento NNE'!$E$2:$E$707,'Infos Relatório'!$B$485,'Faturamento NNE'!$F$2:$F$707,'Infos Relatório'!$B497,'Faturamento NNE'!$AA$2:$AA$707,'Infos Relatório'!AA$1)</f>
        <v>0</v>
      </c>
      <c r="AB497" s="542">
        <f>SUMIFS('Faturamento NNE'!$H$2:$H$707,'Faturamento NNE'!$E$2:$E$707,'Infos Relatório'!$B$485,'Faturamento NNE'!$F$2:$F$707,'Infos Relatório'!$B497,'Faturamento NNE'!$AA$2:$AA$707,'Infos Relatório'!AA$1)</f>
        <v>0</v>
      </c>
      <c r="AC497" s="542">
        <f>SUMIFS('Faturamento NNE'!$K$2:$K$707,'Faturamento NNE'!$E$2:$E$707,'Infos Relatório'!$B$485,'Faturamento NNE'!$F$2:$F$707,'Infos Relatório'!$B497,'Faturamento NNE'!$AA$2:$AA$707,'Infos Relatório'!AA$1)</f>
        <v>0</v>
      </c>
      <c r="AD497" s="546">
        <f>SUMIFS('Faturamento NNE'!$P$2:$P$707,'Faturamento NNE'!$E$2:$E$707,'Infos Relatório'!$B$485,'Faturamento NNE'!$F$2:$F$707,'Infos Relatório'!$B497,'Faturamento NNE'!$AA$2:$AA$707,'Infos Relatório'!AA$1,'Faturamento NNE'!$U$2:$U$707,"Sim")+SUMIFS('Faturamento NNE'!$Q$2:$Q$707,'Faturamento NNE'!$E$2:$E$707,'Infos Relatório'!$B$485,'Faturamento NNE'!$F$2:$F$707,'Infos Relatório'!$B497,'Faturamento NNE'!$AA$2:$AA$707,'Infos Relatório'!AA$1,'Faturamento NNE'!$U$2:$U$707,"Sim")</f>
        <v>0</v>
      </c>
      <c r="AE497" s="227" t="e">
        <f t="shared" si="184"/>
        <v>#DIV/0!</v>
      </c>
      <c r="AF497" s="545">
        <f>SUMIFS('Faturamento NNE'!$I$2:$I$707,'Faturamento NNE'!$E$2:$E$707,'Infos Relatório'!$B$485,'Faturamento NNE'!$F$2:$F$707,'Infos Relatório'!$B497,'Faturamento NNE'!$AA$2:$AA$707,'Infos Relatório'!AA$1)</f>
        <v>0</v>
      </c>
      <c r="AG497" s="541">
        <f>COUNTIFS('Faturamento NNE'!$E$2:$E$707,'Infos Relatório'!$B$485,'Faturamento NNE'!$F$2:$F$707,'Infos Relatório'!$B497,'Faturamento NNE'!$AA$2:$AA$707,'Infos Relatório'!AG$1)</f>
        <v>0</v>
      </c>
      <c r="AH497" s="542">
        <f>SUMIFS('Faturamento NNE'!$H$2:$H$707,'Faturamento NNE'!$E$2:$E$707,'Infos Relatório'!$B$485,'Faturamento NNE'!$F$2:$F$707,'Infos Relatório'!$B497,'Faturamento NNE'!$AA$2:$AA$707,'Infos Relatório'!AG$1)</f>
        <v>0</v>
      </c>
      <c r="AI497" s="542">
        <f>SUMIFS('Faturamento NNE'!$K$2:$K$707,'Faturamento NNE'!$E$2:$E$707,'Infos Relatório'!$B$485,'Faturamento NNE'!$F$2:$F$707,'Infos Relatório'!$B497,'Faturamento NNE'!$AA$2:$AA$707,'Infos Relatório'!AG$1)</f>
        <v>0</v>
      </c>
      <c r="AJ497" s="546">
        <f>SUMIFS('Faturamento NNE'!$P$2:$P$707,'Faturamento NNE'!$E$2:$E$707,'Infos Relatório'!$B$485,'Faturamento NNE'!$F$2:$F$707,'Infos Relatório'!$B497,'Faturamento NNE'!$AA$2:$AA$707,'Infos Relatório'!AG$1,'Faturamento NNE'!$U$2:$U$707,"Sim")+SUMIFS('Faturamento NNE'!$Q$2:$Q$707,'Faturamento NNE'!$E$2:$E$707,'Infos Relatório'!$B$485,'Faturamento NNE'!$F$2:$F$707,'Infos Relatório'!$B497,'Faturamento NNE'!$AA$2:$AA$707,'Infos Relatório'!AG$1,'Faturamento NNE'!$U$2:$U$707,"Sim")</f>
        <v>0</v>
      </c>
      <c r="AK497" s="227" t="e">
        <f t="shared" si="185"/>
        <v>#DIV/0!</v>
      </c>
      <c r="AL497" s="545">
        <f>SUMIFS('Faturamento NNE'!$I$2:$I$707,'Faturamento NNE'!$E$2:$E$707,'Infos Relatório'!$B$485,'Faturamento NNE'!$F$2:$F$707,'Infos Relatório'!$B497,'Faturamento NNE'!$AA$2:$AA$707,'Infos Relatório'!AG$1)</f>
        <v>0</v>
      </c>
      <c r="AM497" s="541">
        <f>COUNTIFS('Faturamento NNE'!$E$2:$E$707,'Infos Relatório'!$B$485,'Faturamento NNE'!$F$2:$F$707,'Infos Relatório'!$B497,'Faturamento NNE'!$AA$2:$AA$707,'Infos Relatório'!AM$1)</f>
        <v>0</v>
      </c>
      <c r="AN497" s="542">
        <f>SUMIFS('Faturamento NNE'!$H$2:$H$707,'Faturamento NNE'!$E$2:$E$707,'Infos Relatório'!$B$485,'Faturamento NNE'!$F$2:$F$707,'Infos Relatório'!$B497,'Faturamento NNE'!$AA$2:$AA$707,'Infos Relatório'!AM$1)</f>
        <v>0</v>
      </c>
      <c r="AO497" s="542">
        <f>SUMIFS('Faturamento NNE'!$K$2:$K$707,'Faturamento NNE'!$E$2:$E$707,'Infos Relatório'!$B$485,'Faturamento NNE'!$F$2:$F$707,'Infos Relatório'!$B497,'Faturamento NNE'!$AA$2:$AA$707,'Infos Relatório'!AM$1)</f>
        <v>0</v>
      </c>
      <c r="AP497" s="546">
        <f>SUMIFS('Faturamento NNE'!$P$2:$P$707,'Faturamento NNE'!$E$2:$E$707,'Infos Relatório'!$B$485,'Faturamento NNE'!$F$2:$F$707,'Infos Relatório'!$B497,'Faturamento NNE'!$AA$2:$AA$707,'Infos Relatório'!AM$1,'Faturamento NNE'!$U$2:$U$707,"Sim")+SUMIFS('Faturamento NNE'!$Q$2:$Q$707,'Faturamento NNE'!$E$2:$E$707,'Infos Relatório'!$B$485,'Faturamento NNE'!$F$2:$F$707,'Infos Relatório'!$B497,'Faturamento NNE'!$AA$2:$AA$707,'Infos Relatório'!AM$1,'Faturamento NNE'!$U$2:$U$707,"Sim")</f>
        <v>0</v>
      </c>
      <c r="AQ497" s="227" t="e">
        <f t="shared" si="186"/>
        <v>#DIV/0!</v>
      </c>
      <c r="AR497" s="545">
        <f>SUMIFS('Faturamento NNE'!$I$2:$I$707,'Faturamento NNE'!$E$2:$E$707,'Infos Relatório'!$B$485,'Faturamento NNE'!$F$2:$F$707,'Infos Relatório'!$B497,'Faturamento NNE'!$AA$2:$AA$707,'Infos Relatório'!AM$1)</f>
        <v>0</v>
      </c>
      <c r="AS497" s="541">
        <f>COUNTIFS('Faturamento NNE'!$E$2:$E$707,'Infos Relatório'!$B$485,'Faturamento NNE'!$F$2:$F$707,'Infos Relatório'!$B497,'Faturamento NNE'!$AA$2:$AA$707,'Infos Relatório'!AS$1)</f>
        <v>0</v>
      </c>
      <c r="AT497" s="542">
        <f>SUMIFS('Faturamento NNE'!$H$2:$H$707,'Faturamento NNE'!$E$2:$E$707,'Infos Relatório'!$B$485,'Faturamento NNE'!$F$2:$F$707,'Infos Relatório'!$B497,'Faturamento NNE'!$AA$2:$AA$707,'Infos Relatório'!AS$1)</f>
        <v>0</v>
      </c>
      <c r="AU497" s="542">
        <f>SUMIFS('Faturamento NNE'!$K$2:$K$707,'Faturamento NNE'!$E$2:$E$707,'Infos Relatório'!$B$485,'Faturamento NNE'!$F$2:$F$707,'Infos Relatório'!$B497,'Faturamento NNE'!$AA$2:$AA$707,'Infos Relatório'!AS$1)</f>
        <v>0</v>
      </c>
      <c r="AV497" s="546">
        <f>SUMIFS('Faturamento NNE'!$P$2:$P$707,'Faturamento NNE'!$E$2:$E$707,'Infos Relatório'!$B$485,'Faturamento NNE'!$F$2:$F$707,'Infos Relatório'!$B497,'Faturamento NNE'!$AA$2:$AA$707,'Infos Relatório'!AS$1,'Faturamento NNE'!$U$2:$U$707,"Sim")+SUMIFS('Faturamento NNE'!$Q$2:$Q$707,'Faturamento NNE'!$E$2:$E$707,'Infos Relatório'!$B$485,'Faturamento NNE'!$F$2:$F$707,'Infos Relatório'!$B497,'Faturamento NNE'!$AA$2:$AA$707,'Infos Relatório'!AS$1,'Faturamento NNE'!$U$2:$U$707,"Sim")</f>
        <v>0</v>
      </c>
      <c r="AW497" s="227" t="e">
        <f t="shared" si="187"/>
        <v>#DIV/0!</v>
      </c>
      <c r="AX497" s="545">
        <f>SUMIFS('Faturamento NNE'!$I$2:$I$707,'Faturamento NNE'!$E$2:$E$707,'Infos Relatório'!$B$485,'Faturamento NNE'!$F$2:$F$707,'Infos Relatório'!$B497,'Faturamento NNE'!$AA$2:$AA$707,'Infos Relatório'!AS$1)</f>
        <v>0</v>
      </c>
      <c r="AY497" s="541">
        <f>COUNTIFS('Faturamento NNE'!$E$2:$E$707,'Infos Relatório'!$B$485,'Faturamento NNE'!$F$2:$F$707,'Infos Relatório'!$B497,'Faturamento NNE'!$AA$2:$AA$707,'Infos Relatório'!AY$1)</f>
        <v>0</v>
      </c>
      <c r="AZ497" s="542">
        <f>SUMIFS('Faturamento NNE'!$H$2:$H$707,'Faturamento NNE'!$E$2:$E$707,'Infos Relatório'!$B$485,'Faturamento NNE'!$F$2:$F$707,'Infos Relatório'!$B497,'Faturamento NNE'!$AA$2:$AA$707,'Infos Relatório'!AY$1)</f>
        <v>0</v>
      </c>
      <c r="BA497" s="542">
        <f>SUMIFS('Faturamento NNE'!$K$2:$K$707,'Faturamento NNE'!$E$2:$E$707,'Infos Relatório'!$B$485,'Faturamento NNE'!$F$2:$F$707,'Infos Relatório'!$B497,'Faturamento NNE'!$AA$2:$AA$707,'Infos Relatório'!AY$1)</f>
        <v>0</v>
      </c>
      <c r="BB497" s="546">
        <f>SUMIFS('Faturamento NNE'!$P$2:$P$707,'Faturamento NNE'!$E$2:$E$707,'Infos Relatório'!$B$485,'Faturamento NNE'!$F$2:$F$707,'Infos Relatório'!$B497,'Faturamento NNE'!$AA$2:$AA$707,'Infos Relatório'!AY$1,'Faturamento NNE'!$U$2:$U$707,"Sim")+SUMIFS('Faturamento NNE'!$Q$2:$Q$707,'Faturamento NNE'!$E$2:$E$707,'Infos Relatório'!$B$485,'Faturamento NNE'!$F$2:$F$707,'Infos Relatório'!$B497,'Faturamento NNE'!$AA$2:$AA$707,'Infos Relatório'!AY$1,'Faturamento NNE'!$U$2:$U$707,"Sim")</f>
        <v>0</v>
      </c>
      <c r="BC497" s="227" t="e">
        <f t="shared" si="188"/>
        <v>#DIV/0!</v>
      </c>
      <c r="BD497" s="545">
        <f>SUMIFS('Faturamento NNE'!$I$2:$I$707,'Faturamento NNE'!$E$2:$E$707,'Infos Relatório'!$B$485,'Faturamento NNE'!$F$2:$F$707,'Infos Relatório'!$B497,'Faturamento NNE'!$AA$2:$AA$707,'Infos Relatório'!AY$1)</f>
        <v>0</v>
      </c>
      <c r="BE497" s="541">
        <f>COUNTIFS('Faturamento NNE'!$E$2:$E$707,'Infos Relatório'!$B$485,'Faturamento NNE'!$F$2:$F$707,'Infos Relatório'!$B497,'Faturamento NNE'!$AA$2:$AA$707,'Infos Relatório'!BE$1)</f>
        <v>0</v>
      </c>
      <c r="BF497" s="542">
        <f>SUMIFS('Faturamento NNE'!$H$2:$H$707,'Faturamento NNE'!$E$2:$E$707,'Infos Relatório'!$B$485,'Faturamento NNE'!$F$2:$F$707,'Infos Relatório'!$B497,'Faturamento NNE'!$AA$2:$AA$707,'Infos Relatório'!BE$1)</f>
        <v>0</v>
      </c>
      <c r="BG497" s="542">
        <f>SUMIFS('Faturamento NNE'!$K$2:$K$707,'Faturamento NNE'!$E$2:$E$707,'Infos Relatório'!$B$485,'Faturamento NNE'!$F$2:$F$707,'Infos Relatório'!$B497,'Faturamento NNE'!$AA$2:$AA$707,'Infos Relatório'!BE$1)</f>
        <v>0</v>
      </c>
      <c r="BH497" s="546">
        <f>SUMIFS('Faturamento NNE'!$P$2:$P$707,'Faturamento NNE'!$E$2:$E$707,'Infos Relatório'!$B$485,'Faturamento NNE'!$F$2:$F$707,'Infos Relatório'!$B497,'Faturamento NNE'!$AA$2:$AA$707,'Infos Relatório'!BE$1,'Faturamento NNE'!$U$2:$U$707,"Sim")+SUMIFS('Faturamento NNE'!$Q$2:$Q$707,'Faturamento NNE'!$E$2:$E$707,'Infos Relatório'!$B$485,'Faturamento NNE'!$F$2:$F$707,'Infos Relatório'!$B497,'Faturamento NNE'!$AA$2:$AA$707,'Infos Relatório'!BE$1,'Faturamento NNE'!$U$2:$U$707,"Sim")</f>
        <v>0</v>
      </c>
      <c r="BI497" s="227" t="e">
        <f t="shared" si="189"/>
        <v>#DIV/0!</v>
      </c>
      <c r="BJ497" s="545">
        <f>SUMIFS('Faturamento NNE'!$I$2:$I$707,'Faturamento NNE'!$E$2:$E$707,'Infos Relatório'!$B$485,'Faturamento NNE'!$F$2:$F$707,'Infos Relatório'!$B497,'Faturamento NNE'!$AA$2:$AA$707,'Infos Relatório'!BE$1)</f>
        <v>0</v>
      </c>
      <c r="BK497" s="541">
        <f>COUNTIFS('Faturamento NNE'!$E$2:$E$707,'Infos Relatório'!$B$485,'Faturamento NNE'!$F$2:$F$707,'Infos Relatório'!$B497,'Faturamento NNE'!$AA$2:$AA$707,'Infos Relatório'!BK$1)</f>
        <v>0</v>
      </c>
      <c r="BL497" s="542">
        <f>SUMIFS('Faturamento NNE'!$H$2:$H$707,'Faturamento NNE'!$E$2:$E$707,'Infos Relatório'!$B$485,'Faturamento NNE'!$F$2:$F$707,'Infos Relatório'!$B497,'Faturamento NNE'!$AA$2:$AA$707,'Infos Relatório'!BK$1)</f>
        <v>0</v>
      </c>
      <c r="BM497" s="542">
        <f>SUMIFS('Faturamento NNE'!$K$2:$K$707,'Faturamento NNE'!$E$2:$E$707,'Infos Relatório'!$B$485,'Faturamento NNE'!$F$2:$F$707,'Infos Relatório'!$B497,'Faturamento NNE'!$AA$2:$AA$707,'Infos Relatório'!BK$1)</f>
        <v>0</v>
      </c>
      <c r="BN497" s="546">
        <f>SUMIFS('Faturamento NNE'!$P$2:$P$707,'Faturamento NNE'!$E$2:$E$707,'Infos Relatório'!$B$485,'Faturamento NNE'!$F$2:$F$707,'Infos Relatório'!$B497,'Faturamento NNE'!$AA$2:$AA$707,'Infos Relatório'!BK$1,'Faturamento NNE'!$U$2:$U$707,"Sim")+SUMIFS('Faturamento NNE'!$Q$2:$Q$707,'Faturamento NNE'!$E$2:$E$707,'Infos Relatório'!$B$485,'Faturamento NNE'!$F$2:$F$707,'Infos Relatório'!$B497,'Faturamento NNE'!$AA$2:$AA$707,'Infos Relatório'!BK$1,'Faturamento NNE'!$U$2:$U$707,"Sim")</f>
        <v>0</v>
      </c>
      <c r="BO497" s="227" t="e">
        <f t="shared" si="190"/>
        <v>#DIV/0!</v>
      </c>
      <c r="BP497" s="545">
        <f>SUMIFS('Faturamento NNE'!$I$2:$I$707,'Faturamento NNE'!$E$2:$E$707,'Infos Relatório'!$B$485,'Faturamento NNE'!$F$2:$F$707,'Infos Relatório'!$B497,'Faturamento NNE'!$AA$2:$AA$707,'Infos Relatório'!BK$1)</f>
        <v>0</v>
      </c>
      <c r="BQ497" s="541">
        <f>COUNTIFS('Faturamento NNE'!$E$2:$E$707,'Infos Relatório'!$B$485,'Faturamento NNE'!$F$2:$F$707,'Infos Relatório'!$B497,'Faturamento NNE'!$AA$2:$AA$707,'Infos Relatório'!BQ$1)</f>
        <v>0</v>
      </c>
      <c r="BR497" s="542">
        <f>SUMIFS('Faturamento NNE'!$H$2:$H$707,'Faturamento NNE'!$E$2:$E$707,'Infos Relatório'!$B$485,'Faturamento NNE'!$F$2:$F$707,'Infos Relatório'!$B497,'Faturamento NNE'!$AA$2:$AA$707,'Infos Relatório'!BQ$1)</f>
        <v>0</v>
      </c>
      <c r="BS497" s="542">
        <f>SUMIFS('Faturamento NNE'!$K$2:$K$707,'Faturamento NNE'!$E$2:$E$707,'Infos Relatório'!$B$485,'Faturamento NNE'!$F$2:$F$707,'Infos Relatório'!$B497,'Faturamento NNE'!$AA$2:$AA$707,'Infos Relatório'!BQ$1)</f>
        <v>0</v>
      </c>
      <c r="BT497" s="546">
        <f>SUMIFS('Faturamento NNE'!$P$2:$P$707,'Faturamento NNE'!$E$2:$E$707,'Infos Relatório'!$B$485,'Faturamento NNE'!$F$2:$F$707,'Infos Relatório'!$B497,'Faturamento NNE'!$AA$2:$AA$707,'Infos Relatório'!BQ$1,'Faturamento NNE'!$U$2:$U$707,"Sim")+SUMIFS('Faturamento NNE'!$Q$2:$Q$707,'Faturamento NNE'!$E$2:$E$707,'Infos Relatório'!$B$485,'Faturamento NNE'!$F$2:$F$707,'Infos Relatório'!$B497,'Faturamento NNE'!$AA$2:$AA$707,'Infos Relatório'!BQ$1,'Faturamento NNE'!$U$2:$U$707,"Sim")</f>
        <v>0</v>
      </c>
      <c r="BU497" s="227" t="e">
        <f t="shared" si="191"/>
        <v>#DIV/0!</v>
      </c>
      <c r="BV497" s="545">
        <f>SUMIFS('Faturamento NNE'!$I$2:$I$707,'Faturamento NNE'!$E$2:$E$707,'Infos Relatório'!$B$485,'Faturamento NNE'!$F$2:$F$707,'Infos Relatório'!$B497,'Faturamento NNE'!$AA$2:$AA$707,'Infos Relatório'!BQ$1)</f>
        <v>0</v>
      </c>
    </row>
    <row r="498" spans="2:74">
      <c r="B498" s="217" t="s">
        <v>142</v>
      </c>
      <c r="C498" s="541">
        <f>COUNTIFS('Faturamento NNE'!$E$2:$E$707,'Infos Relatório'!$B$485,'Faturamento NNE'!$F$2:$F$707,'Infos Relatório'!$B498,'Faturamento NNE'!$AA$2:$AA$707,'Infos Relatório'!C$1)</f>
        <v>0</v>
      </c>
      <c r="D498" s="542">
        <f>SUMIFS('Faturamento NNE'!$H$2:$H$707,'Faturamento NNE'!$E$2:$E$707,'Infos Relatório'!$B$485,'Faturamento NNE'!$F$2:$F$707,'Infos Relatório'!$B498,'Faturamento NNE'!$AA$2:$AA$707,'Infos Relatório'!C$1)</f>
        <v>0</v>
      </c>
      <c r="E498" s="543">
        <f>SUMIFS('Faturamento NNE'!$K$2:$K$707,'Faturamento NNE'!$E$2:$E$707,'Infos Relatório'!$B$485,'Faturamento NNE'!$F$2:$F$707,'Infos Relatório'!$B498,'Faturamento NNE'!$AA$2:$AA$707,'Infos Relatório'!C$1)</f>
        <v>0</v>
      </c>
      <c r="F498" s="544">
        <f>SUMIFS('Faturamento NNE'!$P$2:$P$707,'Faturamento NNE'!$E$2:$E$707,'Infos Relatório'!$B$485,'Faturamento NNE'!$F$2:$F$707,'Infos Relatório'!$B498,'Faturamento NNE'!$AA$2:$AA$707,'Infos Relatório'!C$1,'Faturamento NNE'!$U$2:$U$707,"Sim")+SUMIFS('Faturamento NNE'!$Q$2:$Q$707,'Faturamento NNE'!$E$2:$E$707,'Infos Relatório'!$B$485,'Faturamento NNE'!$F$2:$F$707,'Infos Relatório'!$B498,'Faturamento NNE'!$AA$2:$AA$707,'Infos Relatório'!C$1,'Faturamento NNE'!$U$2:$U$707,"Sim")</f>
        <v>0</v>
      </c>
      <c r="G498" s="283" t="e">
        <f t="shared" si="180"/>
        <v>#DIV/0!</v>
      </c>
      <c r="H498" s="545">
        <f>SUMIFS('Faturamento NNE'!$I$2:$I$707,'Faturamento NNE'!$E$2:$E$707,'Infos Relatório'!$B$485,'Faturamento NNE'!$F$2:$F$707,'Infos Relatório'!$B498,'Faturamento NNE'!$AA$2:$AA$707,'Infos Relatório'!C$1)</f>
        <v>0</v>
      </c>
      <c r="I498" s="541">
        <f>COUNTIFS('Faturamento NNE'!$E$2:$E$707,'Infos Relatório'!$B$485,'Faturamento NNE'!$F$2:$F$707,'Infos Relatório'!$B498,'Faturamento NNE'!$AA$2:$AA$707,'Infos Relatório'!I$1)</f>
        <v>0</v>
      </c>
      <c r="J498" s="542">
        <f>SUMIFS('Faturamento NNE'!$H$2:$H$707,'Faturamento NNE'!$E$2:$E$707,'Infos Relatório'!$B$485,'Faturamento NNE'!$F$2:$F$707,'Infos Relatório'!$B498,'Faturamento NNE'!$AA$2:$AA$707,'Infos Relatório'!I$1)</f>
        <v>0</v>
      </c>
      <c r="K498" s="543">
        <f>SUMIFS('Faturamento NNE'!$K$2:$K$707,'Faturamento NNE'!$E$2:$E$707,'Infos Relatório'!$B$485,'Faturamento NNE'!$F$2:$F$707,'Infos Relatório'!$B498,'Faturamento NNE'!$AA$2:$AA$707,'Infos Relatório'!I$1)</f>
        <v>0</v>
      </c>
      <c r="L498" s="544">
        <f>SUMIFS('Faturamento NNE'!$P$2:$P$707,'Faturamento NNE'!$E$2:$E$707,'Infos Relatório'!$B$485,'Faturamento NNE'!$F$2:$F$707,'Infos Relatório'!$B498,'Faturamento NNE'!$AA$2:$AA$707,'Infos Relatório'!I$1,'Faturamento NNE'!$U$2:$U$707,"Sim")+SUMIFS('Faturamento NNE'!$Q$2:$Q$707,'Faturamento NNE'!$E$2:$E$707,'Infos Relatório'!$B$485,'Faturamento NNE'!$F$2:$F$707,'Infos Relatório'!$B498,'Faturamento NNE'!$AA$2:$AA$707,'Infos Relatório'!I$1,'Faturamento NNE'!$U$2:$U$707,"Sim")</f>
        <v>0</v>
      </c>
      <c r="M498" s="283" t="e">
        <f t="shared" si="181"/>
        <v>#DIV/0!</v>
      </c>
      <c r="N498" s="545">
        <f>SUMIFS('Faturamento NNE'!$I$2:$I$707,'Faturamento NNE'!$E$2:$E$707,'Infos Relatório'!$B$485,'Faturamento NNE'!$F$2:$F$707,'Infos Relatório'!$B498,'Faturamento NNE'!$AA$2:$AA$707,'Infos Relatório'!I$1)</f>
        <v>0</v>
      </c>
      <c r="O498" s="541">
        <f>COUNTIFS('Faturamento NNE'!$E$2:$E$707,'Infos Relatório'!$B$485,'Faturamento NNE'!$F$2:$F$707,'Infos Relatório'!$B498,'Faturamento NNE'!$AA$2:$AA$707,'Infos Relatório'!O$1)</f>
        <v>0</v>
      </c>
      <c r="P498" s="542">
        <f>SUMIFS('Faturamento NNE'!$H$2:$H$707,'Faturamento NNE'!$E$2:$E$707,'Infos Relatório'!$B$485,'Faturamento NNE'!$F$2:$F$707,'Infos Relatório'!$B498,'Faturamento NNE'!$AA$2:$AA$707,'Infos Relatório'!O$1)</f>
        <v>0</v>
      </c>
      <c r="Q498" s="542">
        <f>SUMIFS('Faturamento NNE'!$K$2:$K$707,'Faturamento NNE'!$E$2:$E$707,'Infos Relatório'!$B$485,'Faturamento NNE'!$F$2:$F$707,'Infos Relatório'!$B498,'Faturamento NNE'!$AA$2:$AA$707,'Infos Relatório'!O$1)</f>
        <v>0</v>
      </c>
      <c r="R498" s="546">
        <f>SUMIFS('Faturamento NNE'!$P$2:$P$707,'Faturamento NNE'!$E$2:$E$707,'Infos Relatório'!$B$485,'Faturamento NNE'!$F$2:$F$707,'Infos Relatório'!$B498,'Faturamento NNE'!$AA$2:$AA$707,'Infos Relatório'!O$1,'Faturamento NNE'!$U$2:$U$707,"Sim")+SUMIFS('Faturamento NNE'!$Q$2:$Q$707,'Faturamento NNE'!$E$2:$E$707,'Infos Relatório'!$B$485,'Faturamento NNE'!$F$2:$F$707,'Infos Relatório'!$B498,'Faturamento NNE'!$AA$2:$AA$707,'Infos Relatório'!O$1,'Faturamento NNE'!$U$2:$U$707,"Sim")</f>
        <v>0</v>
      </c>
      <c r="S498" s="227" t="e">
        <f t="shared" si="182"/>
        <v>#DIV/0!</v>
      </c>
      <c r="T498" s="545">
        <f>SUMIFS('Faturamento NNE'!$I$2:$I$707,'Faturamento NNE'!$E$2:$E$707,'Infos Relatório'!$B$485,'Faturamento NNE'!$F$2:$F$707,'Infos Relatório'!$B498,'Faturamento NNE'!$AA$2:$AA$707,'Infos Relatório'!O$1)</f>
        <v>0</v>
      </c>
      <c r="U498" s="541">
        <f>COUNTIFS('Faturamento NNE'!$E$2:$E$707,'Infos Relatório'!$B$485,'Faturamento NNE'!$F$2:$F$707,'Infos Relatório'!$B498,'Faturamento NNE'!$AA$2:$AA$707,'Infos Relatório'!U$1)</f>
        <v>0</v>
      </c>
      <c r="V498" s="542">
        <f>SUMIFS('Faturamento NNE'!$H$2:$H$707,'Faturamento NNE'!$E$2:$E$707,'Infos Relatório'!$B$485,'Faturamento NNE'!$F$2:$F$707,'Infos Relatório'!$B498,'Faturamento NNE'!$AA$2:$AA$707,'Infos Relatório'!U$1)</f>
        <v>0</v>
      </c>
      <c r="W498" s="542">
        <f>SUMIFS('Faturamento NNE'!$K$2:$K$707,'Faturamento NNE'!$E$2:$E$707,'Infos Relatório'!$B$485,'Faturamento NNE'!$F$2:$F$707,'Infos Relatório'!$B498,'Faturamento NNE'!$AA$2:$AA$707,'Infos Relatório'!U$1)</f>
        <v>0</v>
      </c>
      <c r="X498" s="546">
        <f>SUMIFS('Faturamento NNE'!$P$2:$P$707,'Faturamento NNE'!$E$2:$E$707,'Infos Relatório'!$B$485,'Faturamento NNE'!$F$2:$F$707,'Infos Relatório'!$B498,'Faturamento NNE'!$AA$2:$AA$707,'Infos Relatório'!U$1,'Faturamento NNE'!$U$2:$U$707,"Sim")+SUMIFS('Faturamento NNE'!$Q$2:$Q$707,'Faturamento NNE'!$E$2:$E$707,'Infos Relatório'!$B$485,'Faturamento NNE'!$F$2:$F$707,'Infos Relatório'!$B498,'Faturamento NNE'!$AA$2:$AA$707,'Infos Relatório'!U$1,'Faturamento NNE'!$U$2:$U$707,"Sim")</f>
        <v>0</v>
      </c>
      <c r="Y498" s="227" t="e">
        <f t="shared" si="183"/>
        <v>#DIV/0!</v>
      </c>
      <c r="Z498" s="545">
        <f>SUMIFS('Faturamento NNE'!$I$2:$I$707,'Faturamento NNE'!$E$2:$E$707,'Infos Relatório'!$B$485,'Faturamento NNE'!$F$2:$F$707,'Infos Relatório'!$B498,'Faturamento NNE'!$AA$2:$AA$707,'Infos Relatório'!U$1)</f>
        <v>0</v>
      </c>
      <c r="AA498" s="541">
        <f>COUNTIFS('Faturamento NNE'!$E$2:$E$707,'Infos Relatório'!$B$485,'Faturamento NNE'!$F$2:$F$707,'Infos Relatório'!$B498,'Faturamento NNE'!$AA$2:$AA$707,'Infos Relatório'!AA$1)</f>
        <v>0</v>
      </c>
      <c r="AB498" s="542">
        <f>SUMIFS('Faturamento NNE'!$H$2:$H$707,'Faturamento NNE'!$E$2:$E$707,'Infos Relatório'!$B$485,'Faturamento NNE'!$F$2:$F$707,'Infos Relatório'!$B498,'Faturamento NNE'!$AA$2:$AA$707,'Infos Relatório'!AA$1)</f>
        <v>0</v>
      </c>
      <c r="AC498" s="542">
        <f>SUMIFS('Faturamento NNE'!$K$2:$K$707,'Faturamento NNE'!$E$2:$E$707,'Infos Relatório'!$B$485,'Faturamento NNE'!$F$2:$F$707,'Infos Relatório'!$B498,'Faturamento NNE'!$AA$2:$AA$707,'Infos Relatório'!AA$1)</f>
        <v>0</v>
      </c>
      <c r="AD498" s="546">
        <f>SUMIFS('Faturamento NNE'!$P$2:$P$707,'Faturamento NNE'!$E$2:$E$707,'Infos Relatório'!$B$485,'Faturamento NNE'!$F$2:$F$707,'Infos Relatório'!$B498,'Faturamento NNE'!$AA$2:$AA$707,'Infos Relatório'!AA$1,'Faturamento NNE'!$U$2:$U$707,"Sim")+SUMIFS('Faturamento NNE'!$Q$2:$Q$707,'Faturamento NNE'!$E$2:$E$707,'Infos Relatório'!$B$485,'Faturamento NNE'!$F$2:$F$707,'Infos Relatório'!$B498,'Faturamento NNE'!$AA$2:$AA$707,'Infos Relatório'!AA$1,'Faturamento NNE'!$U$2:$U$707,"Sim")</f>
        <v>0</v>
      </c>
      <c r="AE498" s="227" t="e">
        <f t="shared" si="184"/>
        <v>#DIV/0!</v>
      </c>
      <c r="AF498" s="545">
        <f>SUMIFS('Faturamento NNE'!$I$2:$I$707,'Faturamento NNE'!$E$2:$E$707,'Infos Relatório'!$B$485,'Faturamento NNE'!$F$2:$F$707,'Infos Relatório'!$B498,'Faturamento NNE'!$AA$2:$AA$707,'Infos Relatório'!AA$1)</f>
        <v>0</v>
      </c>
      <c r="AG498" s="541">
        <f>COUNTIFS('Faturamento NNE'!$E$2:$E$707,'Infos Relatório'!$B$485,'Faturamento NNE'!$F$2:$F$707,'Infos Relatório'!$B498,'Faturamento NNE'!$AA$2:$AA$707,'Infos Relatório'!AG$1)</f>
        <v>0</v>
      </c>
      <c r="AH498" s="542">
        <f>SUMIFS('Faturamento NNE'!$H$2:$H$707,'Faturamento NNE'!$E$2:$E$707,'Infos Relatório'!$B$485,'Faturamento NNE'!$F$2:$F$707,'Infos Relatório'!$B498,'Faturamento NNE'!$AA$2:$AA$707,'Infos Relatório'!AG$1)</f>
        <v>0</v>
      </c>
      <c r="AI498" s="542">
        <f>SUMIFS('Faturamento NNE'!$K$2:$K$707,'Faturamento NNE'!$E$2:$E$707,'Infos Relatório'!$B$485,'Faturamento NNE'!$F$2:$F$707,'Infos Relatório'!$B498,'Faturamento NNE'!$AA$2:$AA$707,'Infos Relatório'!AG$1)</f>
        <v>0</v>
      </c>
      <c r="AJ498" s="546">
        <f>SUMIFS('Faturamento NNE'!$P$2:$P$707,'Faturamento NNE'!$E$2:$E$707,'Infos Relatório'!$B$485,'Faturamento NNE'!$F$2:$F$707,'Infos Relatório'!$B498,'Faturamento NNE'!$AA$2:$AA$707,'Infos Relatório'!AG$1,'Faturamento NNE'!$U$2:$U$707,"Sim")+SUMIFS('Faturamento NNE'!$Q$2:$Q$707,'Faturamento NNE'!$E$2:$E$707,'Infos Relatório'!$B$485,'Faturamento NNE'!$F$2:$F$707,'Infos Relatório'!$B498,'Faturamento NNE'!$AA$2:$AA$707,'Infos Relatório'!AG$1,'Faturamento NNE'!$U$2:$U$707,"Sim")</f>
        <v>0</v>
      </c>
      <c r="AK498" s="227" t="e">
        <f t="shared" si="185"/>
        <v>#DIV/0!</v>
      </c>
      <c r="AL498" s="545">
        <f>SUMIFS('Faturamento NNE'!$I$2:$I$707,'Faturamento NNE'!$E$2:$E$707,'Infos Relatório'!$B$485,'Faturamento NNE'!$F$2:$F$707,'Infos Relatório'!$B498,'Faturamento NNE'!$AA$2:$AA$707,'Infos Relatório'!AG$1)</f>
        <v>0</v>
      </c>
      <c r="AM498" s="541">
        <f>COUNTIFS('Faturamento NNE'!$E$2:$E$707,'Infos Relatório'!$B$485,'Faturamento NNE'!$F$2:$F$707,'Infos Relatório'!$B498,'Faturamento NNE'!$AA$2:$AA$707,'Infos Relatório'!AM$1)</f>
        <v>0</v>
      </c>
      <c r="AN498" s="542">
        <f>SUMIFS('Faturamento NNE'!$H$2:$H$707,'Faturamento NNE'!$E$2:$E$707,'Infos Relatório'!$B$485,'Faturamento NNE'!$F$2:$F$707,'Infos Relatório'!$B498,'Faturamento NNE'!$AA$2:$AA$707,'Infos Relatório'!AM$1)</f>
        <v>0</v>
      </c>
      <c r="AO498" s="542">
        <f>SUMIFS('Faturamento NNE'!$K$2:$K$707,'Faturamento NNE'!$E$2:$E$707,'Infos Relatório'!$B$485,'Faturamento NNE'!$F$2:$F$707,'Infos Relatório'!$B498,'Faturamento NNE'!$AA$2:$AA$707,'Infos Relatório'!AM$1)</f>
        <v>0</v>
      </c>
      <c r="AP498" s="546">
        <f>SUMIFS('Faturamento NNE'!$P$2:$P$707,'Faturamento NNE'!$E$2:$E$707,'Infos Relatório'!$B$485,'Faturamento NNE'!$F$2:$F$707,'Infos Relatório'!$B498,'Faturamento NNE'!$AA$2:$AA$707,'Infos Relatório'!AM$1,'Faturamento NNE'!$U$2:$U$707,"Sim")+SUMIFS('Faturamento NNE'!$Q$2:$Q$707,'Faturamento NNE'!$E$2:$E$707,'Infos Relatório'!$B$485,'Faturamento NNE'!$F$2:$F$707,'Infos Relatório'!$B498,'Faturamento NNE'!$AA$2:$AA$707,'Infos Relatório'!AM$1,'Faturamento NNE'!$U$2:$U$707,"Sim")</f>
        <v>0</v>
      </c>
      <c r="AQ498" s="227" t="e">
        <f t="shared" si="186"/>
        <v>#DIV/0!</v>
      </c>
      <c r="AR498" s="545">
        <f>SUMIFS('Faturamento NNE'!$I$2:$I$707,'Faturamento NNE'!$E$2:$E$707,'Infos Relatório'!$B$485,'Faturamento NNE'!$F$2:$F$707,'Infos Relatório'!$B498,'Faturamento NNE'!$AA$2:$AA$707,'Infos Relatório'!AM$1)</f>
        <v>0</v>
      </c>
      <c r="AS498" s="541">
        <f>COUNTIFS('Faturamento NNE'!$E$2:$E$707,'Infos Relatório'!$B$485,'Faturamento NNE'!$F$2:$F$707,'Infos Relatório'!$B498,'Faturamento NNE'!$AA$2:$AA$707,'Infos Relatório'!AS$1)</f>
        <v>0</v>
      </c>
      <c r="AT498" s="542">
        <f>SUMIFS('Faturamento NNE'!$H$2:$H$707,'Faturamento NNE'!$E$2:$E$707,'Infos Relatório'!$B$485,'Faturamento NNE'!$F$2:$F$707,'Infos Relatório'!$B498,'Faturamento NNE'!$AA$2:$AA$707,'Infos Relatório'!AS$1)</f>
        <v>0</v>
      </c>
      <c r="AU498" s="542">
        <f>SUMIFS('Faturamento NNE'!$K$2:$K$707,'Faturamento NNE'!$E$2:$E$707,'Infos Relatório'!$B$485,'Faturamento NNE'!$F$2:$F$707,'Infos Relatório'!$B498,'Faturamento NNE'!$AA$2:$AA$707,'Infos Relatório'!AS$1)</f>
        <v>0</v>
      </c>
      <c r="AV498" s="546">
        <f>SUMIFS('Faturamento NNE'!$P$2:$P$707,'Faturamento NNE'!$E$2:$E$707,'Infos Relatório'!$B$485,'Faturamento NNE'!$F$2:$F$707,'Infos Relatório'!$B498,'Faturamento NNE'!$AA$2:$AA$707,'Infos Relatório'!AS$1,'Faturamento NNE'!$U$2:$U$707,"Sim")+SUMIFS('Faturamento NNE'!$Q$2:$Q$707,'Faturamento NNE'!$E$2:$E$707,'Infos Relatório'!$B$485,'Faturamento NNE'!$F$2:$F$707,'Infos Relatório'!$B498,'Faturamento NNE'!$AA$2:$AA$707,'Infos Relatório'!AS$1,'Faturamento NNE'!$U$2:$U$707,"Sim")</f>
        <v>0</v>
      </c>
      <c r="AW498" s="227" t="e">
        <f t="shared" si="187"/>
        <v>#DIV/0!</v>
      </c>
      <c r="AX498" s="545">
        <f>SUMIFS('Faturamento NNE'!$I$2:$I$707,'Faturamento NNE'!$E$2:$E$707,'Infos Relatório'!$B$485,'Faturamento NNE'!$F$2:$F$707,'Infos Relatório'!$B498,'Faturamento NNE'!$AA$2:$AA$707,'Infos Relatório'!AS$1)</f>
        <v>0</v>
      </c>
      <c r="AY498" s="541">
        <f>COUNTIFS('Faturamento NNE'!$E$2:$E$707,'Infos Relatório'!$B$485,'Faturamento NNE'!$F$2:$F$707,'Infos Relatório'!$B498,'Faturamento NNE'!$AA$2:$AA$707,'Infos Relatório'!AY$1)</f>
        <v>0</v>
      </c>
      <c r="AZ498" s="542">
        <f>SUMIFS('Faturamento NNE'!$H$2:$H$707,'Faturamento NNE'!$E$2:$E$707,'Infos Relatório'!$B$485,'Faturamento NNE'!$F$2:$F$707,'Infos Relatório'!$B498,'Faturamento NNE'!$AA$2:$AA$707,'Infos Relatório'!AY$1)</f>
        <v>0</v>
      </c>
      <c r="BA498" s="542">
        <f>SUMIFS('Faturamento NNE'!$K$2:$K$707,'Faturamento NNE'!$E$2:$E$707,'Infos Relatório'!$B$485,'Faturamento NNE'!$F$2:$F$707,'Infos Relatório'!$B498,'Faturamento NNE'!$AA$2:$AA$707,'Infos Relatório'!AY$1)</f>
        <v>0</v>
      </c>
      <c r="BB498" s="546">
        <f>SUMIFS('Faturamento NNE'!$P$2:$P$707,'Faturamento NNE'!$E$2:$E$707,'Infos Relatório'!$B$485,'Faturamento NNE'!$F$2:$F$707,'Infos Relatório'!$B498,'Faturamento NNE'!$AA$2:$AA$707,'Infos Relatório'!AY$1,'Faturamento NNE'!$U$2:$U$707,"Sim")+SUMIFS('Faturamento NNE'!$Q$2:$Q$707,'Faturamento NNE'!$E$2:$E$707,'Infos Relatório'!$B$485,'Faturamento NNE'!$F$2:$F$707,'Infos Relatório'!$B498,'Faturamento NNE'!$AA$2:$AA$707,'Infos Relatório'!AY$1,'Faturamento NNE'!$U$2:$U$707,"Sim")</f>
        <v>0</v>
      </c>
      <c r="BC498" s="227" t="e">
        <f t="shared" si="188"/>
        <v>#DIV/0!</v>
      </c>
      <c r="BD498" s="545">
        <f>SUMIFS('Faturamento NNE'!$I$2:$I$707,'Faturamento NNE'!$E$2:$E$707,'Infos Relatório'!$B$485,'Faturamento NNE'!$F$2:$F$707,'Infos Relatório'!$B498,'Faturamento NNE'!$AA$2:$AA$707,'Infos Relatório'!AY$1)</f>
        <v>0</v>
      </c>
      <c r="BE498" s="541">
        <f>COUNTIFS('Faturamento NNE'!$E$2:$E$707,'Infos Relatório'!$B$485,'Faturamento NNE'!$F$2:$F$707,'Infos Relatório'!$B498,'Faturamento NNE'!$AA$2:$AA$707,'Infos Relatório'!BE$1)</f>
        <v>0</v>
      </c>
      <c r="BF498" s="542">
        <f>SUMIFS('Faturamento NNE'!$H$2:$H$707,'Faturamento NNE'!$E$2:$E$707,'Infos Relatório'!$B$485,'Faturamento NNE'!$F$2:$F$707,'Infos Relatório'!$B498,'Faturamento NNE'!$AA$2:$AA$707,'Infos Relatório'!BE$1)</f>
        <v>0</v>
      </c>
      <c r="BG498" s="542">
        <f>SUMIFS('Faturamento NNE'!$K$2:$K$707,'Faturamento NNE'!$E$2:$E$707,'Infos Relatório'!$B$485,'Faturamento NNE'!$F$2:$F$707,'Infos Relatório'!$B498,'Faturamento NNE'!$AA$2:$AA$707,'Infos Relatório'!BE$1)</f>
        <v>0</v>
      </c>
      <c r="BH498" s="546">
        <f>SUMIFS('Faturamento NNE'!$P$2:$P$707,'Faturamento NNE'!$E$2:$E$707,'Infos Relatório'!$B$485,'Faturamento NNE'!$F$2:$F$707,'Infos Relatório'!$B498,'Faturamento NNE'!$AA$2:$AA$707,'Infos Relatório'!BE$1,'Faturamento NNE'!$U$2:$U$707,"Sim")+SUMIFS('Faturamento NNE'!$Q$2:$Q$707,'Faturamento NNE'!$E$2:$E$707,'Infos Relatório'!$B$485,'Faturamento NNE'!$F$2:$F$707,'Infos Relatório'!$B498,'Faturamento NNE'!$AA$2:$AA$707,'Infos Relatório'!BE$1,'Faturamento NNE'!$U$2:$U$707,"Sim")</f>
        <v>0</v>
      </c>
      <c r="BI498" s="227" t="e">
        <f t="shared" si="189"/>
        <v>#DIV/0!</v>
      </c>
      <c r="BJ498" s="545">
        <f>SUMIFS('Faturamento NNE'!$I$2:$I$707,'Faturamento NNE'!$E$2:$E$707,'Infos Relatório'!$B$485,'Faturamento NNE'!$F$2:$F$707,'Infos Relatório'!$B498,'Faturamento NNE'!$AA$2:$AA$707,'Infos Relatório'!BE$1)</f>
        <v>0</v>
      </c>
      <c r="BK498" s="541">
        <f>COUNTIFS('Faturamento NNE'!$E$2:$E$707,'Infos Relatório'!$B$485,'Faturamento NNE'!$F$2:$F$707,'Infos Relatório'!$B498,'Faturamento NNE'!$AA$2:$AA$707,'Infos Relatório'!BK$1)</f>
        <v>0</v>
      </c>
      <c r="BL498" s="542">
        <f>SUMIFS('Faturamento NNE'!$H$2:$H$707,'Faturamento NNE'!$E$2:$E$707,'Infos Relatório'!$B$485,'Faturamento NNE'!$F$2:$F$707,'Infos Relatório'!$B498,'Faturamento NNE'!$AA$2:$AA$707,'Infos Relatório'!BK$1)</f>
        <v>0</v>
      </c>
      <c r="BM498" s="542">
        <f>SUMIFS('Faturamento NNE'!$K$2:$K$707,'Faturamento NNE'!$E$2:$E$707,'Infos Relatório'!$B$485,'Faturamento NNE'!$F$2:$F$707,'Infos Relatório'!$B498,'Faturamento NNE'!$AA$2:$AA$707,'Infos Relatório'!BK$1)</f>
        <v>0</v>
      </c>
      <c r="BN498" s="546">
        <f>SUMIFS('Faturamento NNE'!$P$2:$P$707,'Faturamento NNE'!$E$2:$E$707,'Infos Relatório'!$B$485,'Faturamento NNE'!$F$2:$F$707,'Infos Relatório'!$B498,'Faturamento NNE'!$AA$2:$AA$707,'Infos Relatório'!BK$1,'Faturamento NNE'!$U$2:$U$707,"Sim")+SUMIFS('Faturamento NNE'!$Q$2:$Q$707,'Faturamento NNE'!$E$2:$E$707,'Infos Relatório'!$B$485,'Faturamento NNE'!$F$2:$F$707,'Infos Relatório'!$B498,'Faturamento NNE'!$AA$2:$AA$707,'Infos Relatório'!BK$1,'Faturamento NNE'!$U$2:$U$707,"Sim")</f>
        <v>0</v>
      </c>
      <c r="BO498" s="227" t="e">
        <f t="shared" si="190"/>
        <v>#DIV/0!</v>
      </c>
      <c r="BP498" s="545">
        <f>SUMIFS('Faturamento NNE'!$I$2:$I$707,'Faturamento NNE'!$E$2:$E$707,'Infos Relatório'!$B$485,'Faturamento NNE'!$F$2:$F$707,'Infos Relatório'!$B498,'Faturamento NNE'!$AA$2:$AA$707,'Infos Relatório'!BK$1)</f>
        <v>0</v>
      </c>
      <c r="BQ498" s="541">
        <f>COUNTIFS('Faturamento NNE'!$E$2:$E$707,'Infos Relatório'!$B$485,'Faturamento NNE'!$F$2:$F$707,'Infos Relatório'!$B498,'Faturamento NNE'!$AA$2:$AA$707,'Infos Relatório'!BQ$1)</f>
        <v>0</v>
      </c>
      <c r="BR498" s="542">
        <f>SUMIFS('Faturamento NNE'!$H$2:$H$707,'Faturamento NNE'!$E$2:$E$707,'Infos Relatório'!$B$485,'Faturamento NNE'!$F$2:$F$707,'Infos Relatório'!$B498,'Faturamento NNE'!$AA$2:$AA$707,'Infos Relatório'!BQ$1)</f>
        <v>0</v>
      </c>
      <c r="BS498" s="542">
        <f>SUMIFS('Faturamento NNE'!$K$2:$K$707,'Faturamento NNE'!$E$2:$E$707,'Infos Relatório'!$B$485,'Faturamento NNE'!$F$2:$F$707,'Infos Relatório'!$B498,'Faturamento NNE'!$AA$2:$AA$707,'Infos Relatório'!BQ$1)</f>
        <v>0</v>
      </c>
      <c r="BT498" s="546">
        <f>SUMIFS('Faturamento NNE'!$P$2:$P$707,'Faturamento NNE'!$E$2:$E$707,'Infos Relatório'!$B$485,'Faturamento NNE'!$F$2:$F$707,'Infos Relatório'!$B498,'Faturamento NNE'!$AA$2:$AA$707,'Infos Relatório'!BQ$1,'Faturamento NNE'!$U$2:$U$707,"Sim")+SUMIFS('Faturamento NNE'!$Q$2:$Q$707,'Faturamento NNE'!$E$2:$E$707,'Infos Relatório'!$B$485,'Faturamento NNE'!$F$2:$F$707,'Infos Relatório'!$B498,'Faturamento NNE'!$AA$2:$AA$707,'Infos Relatório'!BQ$1,'Faturamento NNE'!$U$2:$U$707,"Sim")</f>
        <v>0</v>
      </c>
      <c r="BU498" s="227" t="e">
        <f t="shared" si="191"/>
        <v>#DIV/0!</v>
      </c>
      <c r="BV498" s="545">
        <f>SUMIFS('Faturamento NNE'!$I$2:$I$707,'Faturamento NNE'!$E$2:$E$707,'Infos Relatório'!$B$485,'Faturamento NNE'!$F$2:$F$707,'Infos Relatório'!$B498,'Faturamento NNE'!$AA$2:$AA$707,'Infos Relatório'!BQ$1)</f>
        <v>0</v>
      </c>
    </row>
    <row r="499" spans="2:74">
      <c r="B499" s="217" t="s">
        <v>143</v>
      </c>
      <c r="C499" s="541">
        <f>COUNTIFS('Faturamento NNE'!$E$2:$E$707,'Infos Relatório'!$B$485,'Faturamento NNE'!$F$2:$F$707,'Infos Relatório'!$B499,'Faturamento NNE'!$AA$2:$AA$707,'Infos Relatório'!C$1)</f>
        <v>0</v>
      </c>
      <c r="D499" s="542">
        <f>SUMIFS('Faturamento NNE'!$H$2:$H$707,'Faturamento NNE'!$E$2:$E$707,'Infos Relatório'!$B$485,'Faturamento NNE'!$F$2:$F$707,'Infos Relatório'!$B499,'Faturamento NNE'!$AA$2:$AA$707,'Infos Relatório'!C$1)</f>
        <v>0</v>
      </c>
      <c r="E499" s="543">
        <f>SUMIFS('Faturamento NNE'!$K$2:$K$707,'Faturamento NNE'!$E$2:$E$707,'Infos Relatório'!$B$485,'Faturamento NNE'!$F$2:$F$707,'Infos Relatório'!$B499,'Faturamento NNE'!$AA$2:$AA$707,'Infos Relatório'!C$1)</f>
        <v>0</v>
      </c>
      <c r="F499" s="544">
        <f>SUMIFS('Faturamento NNE'!$P$2:$P$707,'Faturamento NNE'!$E$2:$E$707,'Infos Relatório'!$B$485,'Faturamento NNE'!$F$2:$F$707,'Infos Relatório'!$B499,'Faturamento NNE'!$AA$2:$AA$707,'Infos Relatório'!C$1,'Faturamento NNE'!$U$2:$U$707,"Sim")+SUMIFS('Faturamento NNE'!$Q$2:$Q$707,'Faturamento NNE'!$E$2:$E$707,'Infos Relatório'!$B$485,'Faturamento NNE'!$F$2:$F$707,'Infos Relatório'!$B499,'Faturamento NNE'!$AA$2:$AA$707,'Infos Relatório'!C$1,'Faturamento NNE'!$U$2:$U$707,"Sim")</f>
        <v>0</v>
      </c>
      <c r="G499" s="283" t="e">
        <f t="shared" si="180"/>
        <v>#DIV/0!</v>
      </c>
      <c r="H499" s="545">
        <f>SUMIFS('Faturamento NNE'!$I$2:$I$707,'Faturamento NNE'!$E$2:$E$707,'Infos Relatório'!$B$485,'Faturamento NNE'!$F$2:$F$707,'Infos Relatório'!$B499,'Faturamento NNE'!$AA$2:$AA$707,'Infos Relatório'!C$1)</f>
        <v>0</v>
      </c>
      <c r="I499" s="541">
        <f>COUNTIFS('Faturamento NNE'!$E$2:$E$707,'Infos Relatório'!$B$485,'Faturamento NNE'!$F$2:$F$707,'Infos Relatório'!$B499,'Faturamento NNE'!$AA$2:$AA$707,'Infos Relatório'!I$1)</f>
        <v>0</v>
      </c>
      <c r="J499" s="542">
        <f>SUMIFS('Faturamento NNE'!$H$2:$H$707,'Faturamento NNE'!$E$2:$E$707,'Infos Relatório'!$B$485,'Faturamento NNE'!$F$2:$F$707,'Infos Relatório'!$B499,'Faturamento NNE'!$AA$2:$AA$707,'Infos Relatório'!I$1)</f>
        <v>0</v>
      </c>
      <c r="K499" s="543">
        <f>SUMIFS('Faturamento NNE'!$K$2:$K$707,'Faturamento NNE'!$E$2:$E$707,'Infos Relatório'!$B$485,'Faturamento NNE'!$F$2:$F$707,'Infos Relatório'!$B499,'Faturamento NNE'!$AA$2:$AA$707,'Infos Relatório'!I$1)</f>
        <v>0</v>
      </c>
      <c r="L499" s="544">
        <f>SUMIFS('Faturamento NNE'!$P$2:$P$707,'Faturamento NNE'!$E$2:$E$707,'Infos Relatório'!$B$485,'Faturamento NNE'!$F$2:$F$707,'Infos Relatório'!$B499,'Faturamento NNE'!$AA$2:$AA$707,'Infos Relatório'!I$1,'Faturamento NNE'!$U$2:$U$707,"Sim")+SUMIFS('Faturamento NNE'!$Q$2:$Q$707,'Faturamento NNE'!$E$2:$E$707,'Infos Relatório'!$B$485,'Faturamento NNE'!$F$2:$F$707,'Infos Relatório'!$B499,'Faturamento NNE'!$AA$2:$AA$707,'Infos Relatório'!I$1,'Faturamento NNE'!$U$2:$U$707,"Sim")</f>
        <v>0</v>
      </c>
      <c r="M499" s="283" t="e">
        <f t="shared" si="181"/>
        <v>#DIV/0!</v>
      </c>
      <c r="N499" s="545">
        <f>SUMIFS('Faturamento NNE'!$I$2:$I$707,'Faturamento NNE'!$E$2:$E$707,'Infos Relatório'!$B$485,'Faturamento NNE'!$F$2:$F$707,'Infos Relatório'!$B499,'Faturamento NNE'!$AA$2:$AA$707,'Infos Relatório'!I$1)</f>
        <v>0</v>
      </c>
      <c r="O499" s="541">
        <f>COUNTIFS('Faturamento NNE'!$E$2:$E$707,'Infos Relatório'!$B$485,'Faturamento NNE'!$F$2:$F$707,'Infos Relatório'!$B499,'Faturamento NNE'!$AA$2:$AA$707,'Infos Relatório'!O$1)</f>
        <v>0</v>
      </c>
      <c r="P499" s="542">
        <f>SUMIFS('Faturamento NNE'!$H$2:$H$707,'Faturamento NNE'!$E$2:$E$707,'Infos Relatório'!$B$485,'Faturamento NNE'!$F$2:$F$707,'Infos Relatório'!$B499,'Faturamento NNE'!$AA$2:$AA$707,'Infos Relatório'!O$1)</f>
        <v>0</v>
      </c>
      <c r="Q499" s="542">
        <f>SUMIFS('Faturamento NNE'!$K$2:$K$707,'Faturamento NNE'!$E$2:$E$707,'Infos Relatório'!$B$485,'Faturamento NNE'!$F$2:$F$707,'Infos Relatório'!$B499,'Faturamento NNE'!$AA$2:$AA$707,'Infos Relatório'!O$1)</f>
        <v>0</v>
      </c>
      <c r="R499" s="546">
        <f>SUMIFS('Faturamento NNE'!$P$2:$P$707,'Faturamento NNE'!$E$2:$E$707,'Infos Relatório'!$B$485,'Faturamento NNE'!$F$2:$F$707,'Infos Relatório'!$B499,'Faturamento NNE'!$AA$2:$AA$707,'Infos Relatório'!O$1,'Faturamento NNE'!$U$2:$U$707,"Sim")+SUMIFS('Faturamento NNE'!$Q$2:$Q$707,'Faturamento NNE'!$E$2:$E$707,'Infos Relatório'!$B$485,'Faturamento NNE'!$F$2:$F$707,'Infos Relatório'!$B499,'Faturamento NNE'!$AA$2:$AA$707,'Infos Relatório'!O$1,'Faturamento NNE'!$U$2:$U$707,"Sim")</f>
        <v>0</v>
      </c>
      <c r="S499" s="227" t="e">
        <f t="shared" si="182"/>
        <v>#DIV/0!</v>
      </c>
      <c r="T499" s="545">
        <f>SUMIFS('Faturamento NNE'!$I$2:$I$707,'Faturamento NNE'!$E$2:$E$707,'Infos Relatório'!$B$485,'Faturamento NNE'!$F$2:$F$707,'Infos Relatório'!$B499,'Faturamento NNE'!$AA$2:$AA$707,'Infos Relatório'!O$1)</f>
        <v>0</v>
      </c>
      <c r="U499" s="541">
        <f>COUNTIFS('Faturamento NNE'!$E$2:$E$707,'Infos Relatório'!$B$485,'Faturamento NNE'!$F$2:$F$707,'Infos Relatório'!$B499,'Faturamento NNE'!$AA$2:$AA$707,'Infos Relatório'!U$1)</f>
        <v>0</v>
      </c>
      <c r="V499" s="542">
        <f>SUMIFS('Faturamento NNE'!$H$2:$H$707,'Faturamento NNE'!$E$2:$E$707,'Infos Relatório'!$B$485,'Faturamento NNE'!$F$2:$F$707,'Infos Relatório'!$B499,'Faturamento NNE'!$AA$2:$AA$707,'Infos Relatório'!U$1)</f>
        <v>0</v>
      </c>
      <c r="W499" s="542">
        <f>SUMIFS('Faturamento NNE'!$K$2:$K$707,'Faturamento NNE'!$E$2:$E$707,'Infos Relatório'!$B$485,'Faturamento NNE'!$F$2:$F$707,'Infos Relatório'!$B499,'Faturamento NNE'!$AA$2:$AA$707,'Infos Relatório'!U$1)</f>
        <v>0</v>
      </c>
      <c r="X499" s="546">
        <f>SUMIFS('Faturamento NNE'!$P$2:$P$707,'Faturamento NNE'!$E$2:$E$707,'Infos Relatório'!$B$485,'Faturamento NNE'!$F$2:$F$707,'Infos Relatório'!$B499,'Faturamento NNE'!$AA$2:$AA$707,'Infos Relatório'!U$1,'Faturamento NNE'!$U$2:$U$707,"Sim")+SUMIFS('Faturamento NNE'!$Q$2:$Q$707,'Faturamento NNE'!$E$2:$E$707,'Infos Relatório'!$B$485,'Faturamento NNE'!$F$2:$F$707,'Infos Relatório'!$B499,'Faturamento NNE'!$AA$2:$AA$707,'Infos Relatório'!U$1,'Faturamento NNE'!$U$2:$U$707,"Sim")</f>
        <v>0</v>
      </c>
      <c r="Y499" s="227" t="e">
        <f t="shared" si="183"/>
        <v>#DIV/0!</v>
      </c>
      <c r="Z499" s="545">
        <f>SUMIFS('Faturamento NNE'!$I$2:$I$707,'Faturamento NNE'!$E$2:$E$707,'Infos Relatório'!$B$485,'Faturamento NNE'!$F$2:$F$707,'Infos Relatório'!$B499,'Faturamento NNE'!$AA$2:$AA$707,'Infos Relatório'!U$1)</f>
        <v>0</v>
      </c>
      <c r="AA499" s="541">
        <f>COUNTIFS('Faturamento NNE'!$E$2:$E$707,'Infos Relatório'!$B$485,'Faturamento NNE'!$F$2:$F$707,'Infos Relatório'!$B499,'Faturamento NNE'!$AA$2:$AA$707,'Infos Relatório'!AA$1)</f>
        <v>0</v>
      </c>
      <c r="AB499" s="542">
        <f>SUMIFS('Faturamento NNE'!$H$2:$H$707,'Faturamento NNE'!$E$2:$E$707,'Infos Relatório'!$B$485,'Faturamento NNE'!$F$2:$F$707,'Infos Relatório'!$B499,'Faturamento NNE'!$AA$2:$AA$707,'Infos Relatório'!AA$1)</f>
        <v>0</v>
      </c>
      <c r="AC499" s="542">
        <f>SUMIFS('Faturamento NNE'!$K$2:$K$707,'Faturamento NNE'!$E$2:$E$707,'Infos Relatório'!$B$485,'Faturamento NNE'!$F$2:$F$707,'Infos Relatório'!$B499,'Faturamento NNE'!$AA$2:$AA$707,'Infos Relatório'!AA$1)</f>
        <v>0</v>
      </c>
      <c r="AD499" s="546">
        <f>SUMIFS('Faturamento NNE'!$P$2:$P$707,'Faturamento NNE'!$E$2:$E$707,'Infos Relatório'!$B$485,'Faturamento NNE'!$F$2:$F$707,'Infos Relatório'!$B499,'Faturamento NNE'!$AA$2:$AA$707,'Infos Relatório'!AA$1,'Faturamento NNE'!$U$2:$U$707,"Sim")+SUMIFS('Faturamento NNE'!$Q$2:$Q$707,'Faturamento NNE'!$E$2:$E$707,'Infos Relatório'!$B$485,'Faturamento NNE'!$F$2:$F$707,'Infos Relatório'!$B499,'Faturamento NNE'!$AA$2:$AA$707,'Infos Relatório'!AA$1,'Faturamento NNE'!$U$2:$U$707,"Sim")</f>
        <v>0</v>
      </c>
      <c r="AE499" s="227" t="e">
        <f t="shared" si="184"/>
        <v>#DIV/0!</v>
      </c>
      <c r="AF499" s="545">
        <f>SUMIFS('Faturamento NNE'!$I$2:$I$707,'Faturamento NNE'!$E$2:$E$707,'Infos Relatório'!$B$485,'Faturamento NNE'!$F$2:$F$707,'Infos Relatório'!$B499,'Faturamento NNE'!$AA$2:$AA$707,'Infos Relatório'!AA$1)</f>
        <v>0</v>
      </c>
      <c r="AG499" s="541">
        <f>COUNTIFS('Faturamento NNE'!$E$2:$E$707,'Infos Relatório'!$B$485,'Faturamento NNE'!$F$2:$F$707,'Infos Relatório'!$B499,'Faturamento NNE'!$AA$2:$AA$707,'Infos Relatório'!AG$1)</f>
        <v>0</v>
      </c>
      <c r="AH499" s="542">
        <f>SUMIFS('Faturamento NNE'!$H$2:$H$707,'Faturamento NNE'!$E$2:$E$707,'Infos Relatório'!$B$485,'Faturamento NNE'!$F$2:$F$707,'Infos Relatório'!$B499,'Faturamento NNE'!$AA$2:$AA$707,'Infos Relatório'!AG$1)</f>
        <v>0</v>
      </c>
      <c r="AI499" s="542">
        <f>SUMIFS('Faturamento NNE'!$K$2:$K$707,'Faturamento NNE'!$E$2:$E$707,'Infos Relatório'!$B$485,'Faturamento NNE'!$F$2:$F$707,'Infos Relatório'!$B499,'Faturamento NNE'!$AA$2:$AA$707,'Infos Relatório'!AG$1)</f>
        <v>0</v>
      </c>
      <c r="AJ499" s="546">
        <f>SUMIFS('Faturamento NNE'!$P$2:$P$707,'Faturamento NNE'!$E$2:$E$707,'Infos Relatório'!$B$485,'Faturamento NNE'!$F$2:$F$707,'Infos Relatório'!$B499,'Faturamento NNE'!$AA$2:$AA$707,'Infos Relatório'!AG$1,'Faturamento NNE'!$U$2:$U$707,"Sim")+SUMIFS('Faturamento NNE'!$Q$2:$Q$707,'Faturamento NNE'!$E$2:$E$707,'Infos Relatório'!$B$485,'Faturamento NNE'!$F$2:$F$707,'Infos Relatório'!$B499,'Faturamento NNE'!$AA$2:$AA$707,'Infos Relatório'!AG$1,'Faturamento NNE'!$U$2:$U$707,"Sim")</f>
        <v>0</v>
      </c>
      <c r="AK499" s="227" t="e">
        <f t="shared" si="185"/>
        <v>#DIV/0!</v>
      </c>
      <c r="AL499" s="545">
        <f>SUMIFS('Faturamento NNE'!$I$2:$I$707,'Faturamento NNE'!$E$2:$E$707,'Infos Relatório'!$B$485,'Faturamento NNE'!$F$2:$F$707,'Infos Relatório'!$B499,'Faturamento NNE'!$AA$2:$AA$707,'Infos Relatório'!AG$1)</f>
        <v>0</v>
      </c>
      <c r="AM499" s="541">
        <f>COUNTIFS('Faturamento NNE'!$E$2:$E$707,'Infos Relatório'!$B$485,'Faturamento NNE'!$F$2:$F$707,'Infos Relatório'!$B499,'Faturamento NNE'!$AA$2:$AA$707,'Infos Relatório'!AM$1)</f>
        <v>0</v>
      </c>
      <c r="AN499" s="542">
        <f>SUMIFS('Faturamento NNE'!$H$2:$H$707,'Faturamento NNE'!$E$2:$E$707,'Infos Relatório'!$B$485,'Faturamento NNE'!$F$2:$F$707,'Infos Relatório'!$B499,'Faturamento NNE'!$AA$2:$AA$707,'Infos Relatório'!AM$1)</f>
        <v>0</v>
      </c>
      <c r="AO499" s="542">
        <f>SUMIFS('Faturamento NNE'!$K$2:$K$707,'Faturamento NNE'!$E$2:$E$707,'Infos Relatório'!$B$485,'Faturamento NNE'!$F$2:$F$707,'Infos Relatório'!$B499,'Faturamento NNE'!$AA$2:$AA$707,'Infos Relatório'!AM$1)</f>
        <v>0</v>
      </c>
      <c r="AP499" s="546">
        <f>SUMIFS('Faturamento NNE'!$P$2:$P$707,'Faturamento NNE'!$E$2:$E$707,'Infos Relatório'!$B$485,'Faturamento NNE'!$F$2:$F$707,'Infos Relatório'!$B499,'Faturamento NNE'!$AA$2:$AA$707,'Infos Relatório'!AM$1,'Faturamento NNE'!$U$2:$U$707,"Sim")+SUMIFS('Faturamento NNE'!$Q$2:$Q$707,'Faturamento NNE'!$E$2:$E$707,'Infos Relatório'!$B$485,'Faturamento NNE'!$F$2:$F$707,'Infos Relatório'!$B499,'Faturamento NNE'!$AA$2:$AA$707,'Infos Relatório'!AM$1,'Faturamento NNE'!$U$2:$U$707,"Sim")</f>
        <v>0</v>
      </c>
      <c r="AQ499" s="227" t="e">
        <f t="shared" si="186"/>
        <v>#DIV/0!</v>
      </c>
      <c r="AR499" s="545">
        <f>SUMIFS('Faturamento NNE'!$I$2:$I$707,'Faturamento NNE'!$E$2:$E$707,'Infos Relatório'!$B$485,'Faturamento NNE'!$F$2:$F$707,'Infos Relatório'!$B499,'Faturamento NNE'!$AA$2:$AA$707,'Infos Relatório'!AM$1)</f>
        <v>0</v>
      </c>
      <c r="AS499" s="541">
        <f>COUNTIFS('Faturamento NNE'!$E$2:$E$707,'Infos Relatório'!$B$485,'Faturamento NNE'!$F$2:$F$707,'Infos Relatório'!$B499,'Faturamento NNE'!$AA$2:$AA$707,'Infos Relatório'!AS$1)</f>
        <v>0</v>
      </c>
      <c r="AT499" s="542">
        <f>SUMIFS('Faturamento NNE'!$H$2:$H$707,'Faturamento NNE'!$E$2:$E$707,'Infos Relatório'!$B$485,'Faturamento NNE'!$F$2:$F$707,'Infos Relatório'!$B499,'Faturamento NNE'!$AA$2:$AA$707,'Infos Relatório'!AS$1)</f>
        <v>0</v>
      </c>
      <c r="AU499" s="542">
        <f>SUMIFS('Faturamento NNE'!$K$2:$K$707,'Faturamento NNE'!$E$2:$E$707,'Infos Relatório'!$B$485,'Faturamento NNE'!$F$2:$F$707,'Infos Relatório'!$B499,'Faturamento NNE'!$AA$2:$AA$707,'Infos Relatório'!AS$1)</f>
        <v>0</v>
      </c>
      <c r="AV499" s="546">
        <f>SUMIFS('Faturamento NNE'!$P$2:$P$707,'Faturamento NNE'!$E$2:$E$707,'Infos Relatório'!$B$485,'Faturamento NNE'!$F$2:$F$707,'Infos Relatório'!$B499,'Faturamento NNE'!$AA$2:$AA$707,'Infos Relatório'!AS$1,'Faturamento NNE'!$U$2:$U$707,"Sim")+SUMIFS('Faturamento NNE'!$Q$2:$Q$707,'Faturamento NNE'!$E$2:$E$707,'Infos Relatório'!$B$485,'Faturamento NNE'!$F$2:$F$707,'Infos Relatório'!$B499,'Faturamento NNE'!$AA$2:$AA$707,'Infos Relatório'!AS$1,'Faturamento NNE'!$U$2:$U$707,"Sim")</f>
        <v>0</v>
      </c>
      <c r="AW499" s="227" t="e">
        <f t="shared" si="187"/>
        <v>#DIV/0!</v>
      </c>
      <c r="AX499" s="545">
        <f>SUMIFS('Faturamento NNE'!$I$2:$I$707,'Faturamento NNE'!$E$2:$E$707,'Infos Relatório'!$B$485,'Faturamento NNE'!$F$2:$F$707,'Infos Relatório'!$B499,'Faturamento NNE'!$AA$2:$AA$707,'Infos Relatório'!AS$1)</f>
        <v>0</v>
      </c>
      <c r="AY499" s="541">
        <f>COUNTIFS('Faturamento NNE'!$E$2:$E$707,'Infos Relatório'!$B$485,'Faturamento NNE'!$F$2:$F$707,'Infos Relatório'!$B499,'Faturamento NNE'!$AA$2:$AA$707,'Infos Relatório'!AY$1)</f>
        <v>0</v>
      </c>
      <c r="AZ499" s="542">
        <f>SUMIFS('Faturamento NNE'!$H$2:$H$707,'Faturamento NNE'!$E$2:$E$707,'Infos Relatório'!$B$485,'Faturamento NNE'!$F$2:$F$707,'Infos Relatório'!$B499,'Faturamento NNE'!$AA$2:$AA$707,'Infos Relatório'!AY$1)</f>
        <v>0</v>
      </c>
      <c r="BA499" s="542">
        <f>SUMIFS('Faturamento NNE'!$K$2:$K$707,'Faturamento NNE'!$E$2:$E$707,'Infos Relatório'!$B$485,'Faturamento NNE'!$F$2:$F$707,'Infos Relatório'!$B499,'Faturamento NNE'!$AA$2:$AA$707,'Infos Relatório'!AY$1)</f>
        <v>0</v>
      </c>
      <c r="BB499" s="546">
        <f>SUMIFS('Faturamento NNE'!$P$2:$P$707,'Faturamento NNE'!$E$2:$E$707,'Infos Relatório'!$B$485,'Faturamento NNE'!$F$2:$F$707,'Infos Relatório'!$B499,'Faturamento NNE'!$AA$2:$AA$707,'Infos Relatório'!AY$1,'Faturamento NNE'!$U$2:$U$707,"Sim")+SUMIFS('Faturamento NNE'!$Q$2:$Q$707,'Faturamento NNE'!$E$2:$E$707,'Infos Relatório'!$B$485,'Faturamento NNE'!$F$2:$F$707,'Infos Relatório'!$B499,'Faturamento NNE'!$AA$2:$AA$707,'Infos Relatório'!AY$1,'Faturamento NNE'!$U$2:$U$707,"Sim")</f>
        <v>0</v>
      </c>
      <c r="BC499" s="227" t="e">
        <f t="shared" si="188"/>
        <v>#DIV/0!</v>
      </c>
      <c r="BD499" s="545">
        <f>SUMIFS('Faturamento NNE'!$I$2:$I$707,'Faturamento NNE'!$E$2:$E$707,'Infos Relatório'!$B$485,'Faturamento NNE'!$F$2:$F$707,'Infos Relatório'!$B499,'Faturamento NNE'!$AA$2:$AA$707,'Infos Relatório'!AY$1)</f>
        <v>0</v>
      </c>
      <c r="BE499" s="541">
        <f>COUNTIFS('Faturamento NNE'!$E$2:$E$707,'Infos Relatório'!$B$485,'Faturamento NNE'!$F$2:$F$707,'Infos Relatório'!$B499,'Faturamento NNE'!$AA$2:$AA$707,'Infos Relatório'!BE$1)</f>
        <v>0</v>
      </c>
      <c r="BF499" s="542">
        <f>SUMIFS('Faturamento NNE'!$H$2:$H$707,'Faturamento NNE'!$E$2:$E$707,'Infos Relatório'!$B$485,'Faturamento NNE'!$F$2:$F$707,'Infos Relatório'!$B499,'Faturamento NNE'!$AA$2:$AA$707,'Infos Relatório'!BE$1)</f>
        <v>0</v>
      </c>
      <c r="BG499" s="542">
        <f>SUMIFS('Faturamento NNE'!$K$2:$K$707,'Faturamento NNE'!$E$2:$E$707,'Infos Relatório'!$B$485,'Faturamento NNE'!$F$2:$F$707,'Infos Relatório'!$B499,'Faturamento NNE'!$AA$2:$AA$707,'Infos Relatório'!BE$1)</f>
        <v>0</v>
      </c>
      <c r="BH499" s="546">
        <f>SUMIFS('Faturamento NNE'!$P$2:$P$707,'Faturamento NNE'!$E$2:$E$707,'Infos Relatório'!$B$485,'Faturamento NNE'!$F$2:$F$707,'Infos Relatório'!$B499,'Faturamento NNE'!$AA$2:$AA$707,'Infos Relatório'!BE$1,'Faturamento NNE'!$U$2:$U$707,"Sim")+SUMIFS('Faturamento NNE'!$Q$2:$Q$707,'Faturamento NNE'!$E$2:$E$707,'Infos Relatório'!$B$485,'Faturamento NNE'!$F$2:$F$707,'Infos Relatório'!$B499,'Faturamento NNE'!$AA$2:$AA$707,'Infos Relatório'!BE$1,'Faturamento NNE'!$U$2:$U$707,"Sim")</f>
        <v>0</v>
      </c>
      <c r="BI499" s="227" t="e">
        <f t="shared" si="189"/>
        <v>#DIV/0!</v>
      </c>
      <c r="BJ499" s="545">
        <f>SUMIFS('Faturamento NNE'!$I$2:$I$707,'Faturamento NNE'!$E$2:$E$707,'Infos Relatório'!$B$485,'Faturamento NNE'!$F$2:$F$707,'Infos Relatório'!$B499,'Faturamento NNE'!$AA$2:$AA$707,'Infos Relatório'!BE$1)</f>
        <v>0</v>
      </c>
      <c r="BK499" s="541">
        <f>COUNTIFS('Faturamento NNE'!$E$2:$E$707,'Infos Relatório'!$B$485,'Faturamento NNE'!$F$2:$F$707,'Infos Relatório'!$B499,'Faturamento NNE'!$AA$2:$AA$707,'Infos Relatório'!BK$1)</f>
        <v>0</v>
      </c>
      <c r="BL499" s="542">
        <f>SUMIFS('Faturamento NNE'!$H$2:$H$707,'Faturamento NNE'!$E$2:$E$707,'Infos Relatório'!$B$485,'Faturamento NNE'!$F$2:$F$707,'Infos Relatório'!$B499,'Faturamento NNE'!$AA$2:$AA$707,'Infos Relatório'!BK$1)</f>
        <v>0</v>
      </c>
      <c r="BM499" s="542">
        <f>SUMIFS('Faturamento NNE'!$K$2:$K$707,'Faturamento NNE'!$E$2:$E$707,'Infos Relatório'!$B$485,'Faturamento NNE'!$F$2:$F$707,'Infos Relatório'!$B499,'Faturamento NNE'!$AA$2:$AA$707,'Infos Relatório'!BK$1)</f>
        <v>0</v>
      </c>
      <c r="BN499" s="546">
        <f>SUMIFS('Faturamento NNE'!$P$2:$P$707,'Faturamento NNE'!$E$2:$E$707,'Infos Relatório'!$B$485,'Faturamento NNE'!$F$2:$F$707,'Infos Relatório'!$B499,'Faturamento NNE'!$AA$2:$AA$707,'Infos Relatório'!BK$1,'Faturamento NNE'!$U$2:$U$707,"Sim")+SUMIFS('Faturamento NNE'!$Q$2:$Q$707,'Faturamento NNE'!$E$2:$E$707,'Infos Relatório'!$B$485,'Faturamento NNE'!$F$2:$F$707,'Infos Relatório'!$B499,'Faturamento NNE'!$AA$2:$AA$707,'Infos Relatório'!BK$1,'Faturamento NNE'!$U$2:$U$707,"Sim")</f>
        <v>0</v>
      </c>
      <c r="BO499" s="227" t="e">
        <f t="shared" si="190"/>
        <v>#DIV/0!</v>
      </c>
      <c r="BP499" s="545">
        <f>SUMIFS('Faturamento NNE'!$I$2:$I$707,'Faturamento NNE'!$E$2:$E$707,'Infos Relatório'!$B$485,'Faturamento NNE'!$F$2:$F$707,'Infos Relatório'!$B499,'Faturamento NNE'!$AA$2:$AA$707,'Infos Relatório'!BK$1)</f>
        <v>0</v>
      </c>
      <c r="BQ499" s="541">
        <f>COUNTIFS('Faturamento NNE'!$E$2:$E$707,'Infos Relatório'!$B$485,'Faturamento NNE'!$F$2:$F$707,'Infos Relatório'!$B499,'Faturamento NNE'!$AA$2:$AA$707,'Infos Relatório'!BQ$1)</f>
        <v>0</v>
      </c>
      <c r="BR499" s="542">
        <f>SUMIFS('Faturamento NNE'!$H$2:$H$707,'Faturamento NNE'!$E$2:$E$707,'Infos Relatório'!$B$485,'Faturamento NNE'!$F$2:$F$707,'Infos Relatório'!$B499,'Faturamento NNE'!$AA$2:$AA$707,'Infos Relatório'!BQ$1)</f>
        <v>0</v>
      </c>
      <c r="BS499" s="542">
        <f>SUMIFS('Faturamento NNE'!$K$2:$K$707,'Faturamento NNE'!$E$2:$E$707,'Infos Relatório'!$B$485,'Faturamento NNE'!$F$2:$F$707,'Infos Relatório'!$B499,'Faturamento NNE'!$AA$2:$AA$707,'Infos Relatório'!BQ$1)</f>
        <v>0</v>
      </c>
      <c r="BT499" s="546">
        <f>SUMIFS('Faturamento NNE'!$P$2:$P$707,'Faturamento NNE'!$E$2:$E$707,'Infos Relatório'!$B$485,'Faturamento NNE'!$F$2:$F$707,'Infos Relatório'!$B499,'Faturamento NNE'!$AA$2:$AA$707,'Infos Relatório'!BQ$1,'Faturamento NNE'!$U$2:$U$707,"Sim")+SUMIFS('Faturamento NNE'!$Q$2:$Q$707,'Faturamento NNE'!$E$2:$E$707,'Infos Relatório'!$B$485,'Faturamento NNE'!$F$2:$F$707,'Infos Relatório'!$B499,'Faturamento NNE'!$AA$2:$AA$707,'Infos Relatório'!BQ$1,'Faturamento NNE'!$U$2:$U$707,"Sim")</f>
        <v>0</v>
      </c>
      <c r="BU499" s="227" t="e">
        <f t="shared" si="191"/>
        <v>#DIV/0!</v>
      </c>
      <c r="BV499" s="545">
        <f>SUMIFS('Faturamento NNE'!$I$2:$I$707,'Faturamento NNE'!$E$2:$E$707,'Infos Relatório'!$B$485,'Faturamento NNE'!$F$2:$F$707,'Infos Relatório'!$B499,'Faturamento NNE'!$AA$2:$AA$707,'Infos Relatório'!BQ$1)</f>
        <v>0</v>
      </c>
    </row>
    <row r="500" spans="2:74">
      <c r="B500" s="217" t="s">
        <v>144</v>
      </c>
      <c r="C500" s="541">
        <f>COUNTIFS('Faturamento NNE'!$E$2:$E$707,'Infos Relatório'!$B$485,'Faturamento NNE'!$F$2:$F$707,'Infos Relatório'!$B500,'Faturamento NNE'!$AA$2:$AA$707,'Infos Relatório'!C$1)</f>
        <v>0</v>
      </c>
      <c r="D500" s="542">
        <f>SUMIFS('Faturamento NNE'!$H$2:$H$707,'Faturamento NNE'!$E$2:$E$707,'Infos Relatório'!$B$485,'Faturamento NNE'!$F$2:$F$707,'Infos Relatório'!$B500,'Faturamento NNE'!$AA$2:$AA$707,'Infos Relatório'!C$1)</f>
        <v>0</v>
      </c>
      <c r="E500" s="543">
        <f>SUMIFS('Faturamento NNE'!$K$2:$K$707,'Faturamento NNE'!$E$2:$E$707,'Infos Relatório'!$B$485,'Faturamento NNE'!$F$2:$F$707,'Infos Relatório'!$B500,'Faturamento NNE'!$AA$2:$AA$707,'Infos Relatório'!C$1)</f>
        <v>0</v>
      </c>
      <c r="F500" s="544">
        <f>SUMIFS('Faturamento NNE'!$P$2:$P$707,'Faturamento NNE'!$E$2:$E$707,'Infos Relatório'!$B$485,'Faturamento NNE'!$F$2:$F$707,'Infos Relatório'!$B500,'Faturamento NNE'!$AA$2:$AA$707,'Infos Relatório'!C$1,'Faturamento NNE'!$U$2:$U$707,"Sim")+SUMIFS('Faturamento NNE'!$Q$2:$Q$707,'Faturamento NNE'!$E$2:$E$707,'Infos Relatório'!$B$485,'Faturamento NNE'!$F$2:$F$707,'Infos Relatório'!$B500,'Faturamento NNE'!$AA$2:$AA$707,'Infos Relatório'!C$1,'Faturamento NNE'!$U$2:$U$707,"Sim")</f>
        <v>0</v>
      </c>
      <c r="G500" s="283" t="e">
        <f t="shared" si="180"/>
        <v>#DIV/0!</v>
      </c>
      <c r="H500" s="545">
        <f>SUMIFS('Faturamento NNE'!$I$2:$I$707,'Faturamento NNE'!$E$2:$E$707,'Infos Relatório'!$B$485,'Faturamento NNE'!$F$2:$F$707,'Infos Relatório'!$B500,'Faturamento NNE'!$AA$2:$AA$707,'Infos Relatório'!C$1)</f>
        <v>0</v>
      </c>
      <c r="I500" s="541">
        <f>COUNTIFS('Faturamento NNE'!$E$2:$E$707,'Infos Relatório'!$B$485,'Faturamento NNE'!$F$2:$F$707,'Infos Relatório'!$B500,'Faturamento NNE'!$AA$2:$AA$707,'Infos Relatório'!I$1)</f>
        <v>0</v>
      </c>
      <c r="J500" s="542">
        <f>SUMIFS('Faturamento NNE'!$H$2:$H$707,'Faturamento NNE'!$E$2:$E$707,'Infos Relatório'!$B$485,'Faturamento NNE'!$F$2:$F$707,'Infos Relatório'!$B500,'Faturamento NNE'!$AA$2:$AA$707,'Infos Relatório'!I$1)</f>
        <v>0</v>
      </c>
      <c r="K500" s="543">
        <f>SUMIFS('Faturamento NNE'!$K$2:$K$707,'Faturamento NNE'!$E$2:$E$707,'Infos Relatório'!$B$485,'Faturamento NNE'!$F$2:$F$707,'Infos Relatório'!$B500,'Faturamento NNE'!$AA$2:$AA$707,'Infos Relatório'!I$1)</f>
        <v>0</v>
      </c>
      <c r="L500" s="544">
        <f>SUMIFS('Faturamento NNE'!$P$2:$P$707,'Faturamento NNE'!$E$2:$E$707,'Infos Relatório'!$B$485,'Faturamento NNE'!$F$2:$F$707,'Infos Relatório'!$B500,'Faturamento NNE'!$AA$2:$AA$707,'Infos Relatório'!I$1,'Faturamento NNE'!$U$2:$U$707,"Sim")+SUMIFS('Faturamento NNE'!$Q$2:$Q$707,'Faturamento NNE'!$E$2:$E$707,'Infos Relatório'!$B$485,'Faturamento NNE'!$F$2:$F$707,'Infos Relatório'!$B500,'Faturamento NNE'!$AA$2:$AA$707,'Infos Relatório'!I$1,'Faturamento NNE'!$U$2:$U$707,"Sim")</f>
        <v>0</v>
      </c>
      <c r="M500" s="283" t="e">
        <f t="shared" si="181"/>
        <v>#DIV/0!</v>
      </c>
      <c r="N500" s="545">
        <f>SUMIFS('Faturamento NNE'!$I$2:$I$707,'Faturamento NNE'!$E$2:$E$707,'Infos Relatório'!$B$485,'Faturamento NNE'!$F$2:$F$707,'Infos Relatório'!$B500,'Faturamento NNE'!$AA$2:$AA$707,'Infos Relatório'!I$1)</f>
        <v>0</v>
      </c>
      <c r="O500" s="541">
        <f>COUNTIFS('Faturamento NNE'!$E$2:$E$707,'Infos Relatório'!$B$485,'Faturamento NNE'!$F$2:$F$707,'Infos Relatório'!$B500,'Faturamento NNE'!$AA$2:$AA$707,'Infos Relatório'!O$1)</f>
        <v>0</v>
      </c>
      <c r="P500" s="542">
        <f>SUMIFS('Faturamento NNE'!$H$2:$H$707,'Faturamento NNE'!$E$2:$E$707,'Infos Relatório'!$B$485,'Faturamento NNE'!$F$2:$F$707,'Infos Relatório'!$B500,'Faturamento NNE'!$AA$2:$AA$707,'Infos Relatório'!O$1)</f>
        <v>0</v>
      </c>
      <c r="Q500" s="542">
        <f>SUMIFS('Faturamento NNE'!$K$2:$K$707,'Faturamento NNE'!$E$2:$E$707,'Infos Relatório'!$B$485,'Faturamento NNE'!$F$2:$F$707,'Infos Relatório'!$B500,'Faturamento NNE'!$AA$2:$AA$707,'Infos Relatório'!O$1)</f>
        <v>0</v>
      </c>
      <c r="R500" s="546">
        <f>SUMIFS('Faturamento NNE'!$P$2:$P$707,'Faturamento NNE'!$E$2:$E$707,'Infos Relatório'!$B$485,'Faturamento NNE'!$F$2:$F$707,'Infos Relatório'!$B500,'Faturamento NNE'!$AA$2:$AA$707,'Infos Relatório'!O$1,'Faturamento NNE'!$U$2:$U$707,"Sim")+SUMIFS('Faturamento NNE'!$Q$2:$Q$707,'Faturamento NNE'!$E$2:$E$707,'Infos Relatório'!$B$485,'Faturamento NNE'!$F$2:$F$707,'Infos Relatório'!$B500,'Faturamento NNE'!$AA$2:$AA$707,'Infos Relatório'!O$1,'Faturamento NNE'!$U$2:$U$707,"Sim")</f>
        <v>0</v>
      </c>
      <c r="S500" s="227" t="e">
        <f t="shared" si="182"/>
        <v>#DIV/0!</v>
      </c>
      <c r="T500" s="545">
        <f>SUMIFS('Faturamento NNE'!$I$2:$I$707,'Faturamento NNE'!$E$2:$E$707,'Infos Relatório'!$B$485,'Faturamento NNE'!$F$2:$F$707,'Infos Relatório'!$B500,'Faturamento NNE'!$AA$2:$AA$707,'Infos Relatório'!O$1)</f>
        <v>0</v>
      </c>
      <c r="U500" s="541">
        <f>COUNTIFS('Faturamento NNE'!$E$2:$E$707,'Infos Relatório'!$B$485,'Faturamento NNE'!$F$2:$F$707,'Infos Relatório'!$B500,'Faturamento NNE'!$AA$2:$AA$707,'Infos Relatório'!U$1)</f>
        <v>0</v>
      </c>
      <c r="V500" s="542">
        <f>SUMIFS('Faturamento NNE'!$H$2:$H$707,'Faturamento NNE'!$E$2:$E$707,'Infos Relatório'!$B$485,'Faturamento NNE'!$F$2:$F$707,'Infos Relatório'!$B500,'Faturamento NNE'!$AA$2:$AA$707,'Infos Relatório'!U$1)</f>
        <v>0</v>
      </c>
      <c r="W500" s="542">
        <f>SUMIFS('Faturamento NNE'!$K$2:$K$707,'Faturamento NNE'!$E$2:$E$707,'Infos Relatório'!$B$485,'Faturamento NNE'!$F$2:$F$707,'Infos Relatório'!$B500,'Faturamento NNE'!$AA$2:$AA$707,'Infos Relatório'!U$1)</f>
        <v>0</v>
      </c>
      <c r="X500" s="546">
        <f>SUMIFS('Faturamento NNE'!$P$2:$P$707,'Faturamento NNE'!$E$2:$E$707,'Infos Relatório'!$B$485,'Faturamento NNE'!$F$2:$F$707,'Infos Relatório'!$B500,'Faturamento NNE'!$AA$2:$AA$707,'Infos Relatório'!U$1,'Faturamento NNE'!$U$2:$U$707,"Sim")+SUMIFS('Faturamento NNE'!$Q$2:$Q$707,'Faturamento NNE'!$E$2:$E$707,'Infos Relatório'!$B$485,'Faturamento NNE'!$F$2:$F$707,'Infos Relatório'!$B500,'Faturamento NNE'!$AA$2:$AA$707,'Infos Relatório'!U$1,'Faturamento NNE'!$U$2:$U$707,"Sim")</f>
        <v>0</v>
      </c>
      <c r="Y500" s="227" t="e">
        <f t="shared" si="183"/>
        <v>#DIV/0!</v>
      </c>
      <c r="Z500" s="545">
        <f>SUMIFS('Faturamento NNE'!$I$2:$I$707,'Faturamento NNE'!$E$2:$E$707,'Infos Relatório'!$B$485,'Faturamento NNE'!$F$2:$F$707,'Infos Relatório'!$B500,'Faturamento NNE'!$AA$2:$AA$707,'Infos Relatório'!U$1)</f>
        <v>0</v>
      </c>
      <c r="AA500" s="541">
        <f>COUNTIFS('Faturamento NNE'!$E$2:$E$707,'Infos Relatório'!$B$485,'Faturamento NNE'!$F$2:$F$707,'Infos Relatório'!$B500,'Faturamento NNE'!$AA$2:$AA$707,'Infos Relatório'!AA$1)</f>
        <v>0</v>
      </c>
      <c r="AB500" s="542">
        <f>SUMIFS('Faturamento NNE'!$H$2:$H$707,'Faturamento NNE'!$E$2:$E$707,'Infos Relatório'!$B$485,'Faturamento NNE'!$F$2:$F$707,'Infos Relatório'!$B500,'Faturamento NNE'!$AA$2:$AA$707,'Infos Relatório'!AA$1)</f>
        <v>0</v>
      </c>
      <c r="AC500" s="542">
        <f>SUMIFS('Faturamento NNE'!$K$2:$K$707,'Faturamento NNE'!$E$2:$E$707,'Infos Relatório'!$B$485,'Faturamento NNE'!$F$2:$F$707,'Infos Relatório'!$B500,'Faturamento NNE'!$AA$2:$AA$707,'Infos Relatório'!AA$1)</f>
        <v>0</v>
      </c>
      <c r="AD500" s="546">
        <f>SUMIFS('Faturamento NNE'!$P$2:$P$707,'Faturamento NNE'!$E$2:$E$707,'Infos Relatório'!$B$485,'Faturamento NNE'!$F$2:$F$707,'Infos Relatório'!$B500,'Faturamento NNE'!$AA$2:$AA$707,'Infos Relatório'!AA$1,'Faturamento NNE'!$U$2:$U$707,"Sim")+SUMIFS('Faturamento NNE'!$Q$2:$Q$707,'Faturamento NNE'!$E$2:$E$707,'Infos Relatório'!$B$485,'Faturamento NNE'!$F$2:$F$707,'Infos Relatório'!$B500,'Faturamento NNE'!$AA$2:$AA$707,'Infos Relatório'!AA$1,'Faturamento NNE'!$U$2:$U$707,"Sim")</f>
        <v>0</v>
      </c>
      <c r="AE500" s="227" t="e">
        <f t="shared" si="184"/>
        <v>#DIV/0!</v>
      </c>
      <c r="AF500" s="545">
        <f>SUMIFS('Faturamento NNE'!$I$2:$I$707,'Faturamento NNE'!$E$2:$E$707,'Infos Relatório'!$B$485,'Faturamento NNE'!$F$2:$F$707,'Infos Relatório'!$B500,'Faturamento NNE'!$AA$2:$AA$707,'Infos Relatório'!AA$1)</f>
        <v>0</v>
      </c>
      <c r="AG500" s="541">
        <f>COUNTIFS('Faturamento NNE'!$E$2:$E$707,'Infos Relatório'!$B$485,'Faturamento NNE'!$F$2:$F$707,'Infos Relatório'!$B500,'Faturamento NNE'!$AA$2:$AA$707,'Infos Relatório'!AG$1)</f>
        <v>0</v>
      </c>
      <c r="AH500" s="542">
        <f>SUMIFS('Faturamento NNE'!$H$2:$H$707,'Faturamento NNE'!$E$2:$E$707,'Infos Relatório'!$B$485,'Faturamento NNE'!$F$2:$F$707,'Infos Relatório'!$B500,'Faturamento NNE'!$AA$2:$AA$707,'Infos Relatório'!AG$1)</f>
        <v>0</v>
      </c>
      <c r="AI500" s="542">
        <f>SUMIFS('Faturamento NNE'!$K$2:$K$707,'Faturamento NNE'!$E$2:$E$707,'Infos Relatório'!$B$485,'Faturamento NNE'!$F$2:$F$707,'Infos Relatório'!$B500,'Faturamento NNE'!$AA$2:$AA$707,'Infos Relatório'!AG$1)</f>
        <v>0</v>
      </c>
      <c r="AJ500" s="546">
        <f>SUMIFS('Faturamento NNE'!$P$2:$P$707,'Faturamento NNE'!$E$2:$E$707,'Infos Relatório'!$B$485,'Faturamento NNE'!$F$2:$F$707,'Infos Relatório'!$B500,'Faturamento NNE'!$AA$2:$AA$707,'Infos Relatório'!AG$1,'Faturamento NNE'!$U$2:$U$707,"Sim")+SUMIFS('Faturamento NNE'!$Q$2:$Q$707,'Faturamento NNE'!$E$2:$E$707,'Infos Relatório'!$B$485,'Faturamento NNE'!$F$2:$F$707,'Infos Relatório'!$B500,'Faturamento NNE'!$AA$2:$AA$707,'Infos Relatório'!AG$1,'Faturamento NNE'!$U$2:$U$707,"Sim")</f>
        <v>0</v>
      </c>
      <c r="AK500" s="227" t="e">
        <f t="shared" si="185"/>
        <v>#DIV/0!</v>
      </c>
      <c r="AL500" s="545">
        <f>SUMIFS('Faturamento NNE'!$I$2:$I$707,'Faturamento NNE'!$E$2:$E$707,'Infos Relatório'!$B$485,'Faturamento NNE'!$F$2:$F$707,'Infos Relatório'!$B500,'Faturamento NNE'!$AA$2:$AA$707,'Infos Relatório'!AG$1)</f>
        <v>0</v>
      </c>
      <c r="AM500" s="541">
        <f>COUNTIFS('Faturamento NNE'!$E$2:$E$707,'Infos Relatório'!$B$485,'Faturamento NNE'!$F$2:$F$707,'Infos Relatório'!$B500,'Faturamento NNE'!$AA$2:$AA$707,'Infos Relatório'!AM$1)</f>
        <v>0</v>
      </c>
      <c r="AN500" s="542">
        <f>SUMIFS('Faturamento NNE'!$H$2:$H$707,'Faturamento NNE'!$E$2:$E$707,'Infos Relatório'!$B$485,'Faturamento NNE'!$F$2:$F$707,'Infos Relatório'!$B500,'Faturamento NNE'!$AA$2:$AA$707,'Infos Relatório'!AM$1)</f>
        <v>0</v>
      </c>
      <c r="AO500" s="542">
        <f>SUMIFS('Faturamento NNE'!$K$2:$K$707,'Faturamento NNE'!$E$2:$E$707,'Infos Relatório'!$B$485,'Faturamento NNE'!$F$2:$F$707,'Infos Relatório'!$B500,'Faturamento NNE'!$AA$2:$AA$707,'Infos Relatório'!AM$1)</f>
        <v>0</v>
      </c>
      <c r="AP500" s="546">
        <f>SUMIFS('Faturamento NNE'!$P$2:$P$707,'Faturamento NNE'!$E$2:$E$707,'Infos Relatório'!$B$485,'Faturamento NNE'!$F$2:$F$707,'Infos Relatório'!$B500,'Faturamento NNE'!$AA$2:$AA$707,'Infos Relatório'!AM$1,'Faturamento NNE'!$U$2:$U$707,"Sim")+SUMIFS('Faturamento NNE'!$Q$2:$Q$707,'Faturamento NNE'!$E$2:$E$707,'Infos Relatório'!$B$485,'Faturamento NNE'!$F$2:$F$707,'Infos Relatório'!$B500,'Faturamento NNE'!$AA$2:$AA$707,'Infos Relatório'!AM$1,'Faturamento NNE'!$U$2:$U$707,"Sim")</f>
        <v>0</v>
      </c>
      <c r="AQ500" s="227" t="e">
        <f t="shared" si="186"/>
        <v>#DIV/0!</v>
      </c>
      <c r="AR500" s="545">
        <f>SUMIFS('Faturamento NNE'!$I$2:$I$707,'Faturamento NNE'!$E$2:$E$707,'Infos Relatório'!$B$485,'Faturamento NNE'!$F$2:$F$707,'Infos Relatório'!$B500,'Faturamento NNE'!$AA$2:$AA$707,'Infos Relatório'!AM$1)</f>
        <v>0</v>
      </c>
      <c r="AS500" s="541">
        <f>COUNTIFS('Faturamento NNE'!$E$2:$E$707,'Infos Relatório'!$B$485,'Faturamento NNE'!$F$2:$F$707,'Infos Relatório'!$B500,'Faturamento NNE'!$AA$2:$AA$707,'Infos Relatório'!AS$1)</f>
        <v>0</v>
      </c>
      <c r="AT500" s="542">
        <f>SUMIFS('Faturamento NNE'!$H$2:$H$707,'Faturamento NNE'!$E$2:$E$707,'Infos Relatório'!$B$485,'Faturamento NNE'!$F$2:$F$707,'Infos Relatório'!$B500,'Faturamento NNE'!$AA$2:$AA$707,'Infos Relatório'!AS$1)</f>
        <v>0</v>
      </c>
      <c r="AU500" s="542">
        <f>SUMIFS('Faturamento NNE'!$K$2:$K$707,'Faturamento NNE'!$E$2:$E$707,'Infos Relatório'!$B$485,'Faturamento NNE'!$F$2:$F$707,'Infos Relatório'!$B500,'Faturamento NNE'!$AA$2:$AA$707,'Infos Relatório'!AS$1)</f>
        <v>0</v>
      </c>
      <c r="AV500" s="546">
        <f>SUMIFS('Faturamento NNE'!$P$2:$P$707,'Faturamento NNE'!$E$2:$E$707,'Infos Relatório'!$B$485,'Faturamento NNE'!$F$2:$F$707,'Infos Relatório'!$B500,'Faturamento NNE'!$AA$2:$AA$707,'Infos Relatório'!AS$1,'Faturamento NNE'!$U$2:$U$707,"Sim")+SUMIFS('Faturamento NNE'!$Q$2:$Q$707,'Faturamento NNE'!$E$2:$E$707,'Infos Relatório'!$B$485,'Faturamento NNE'!$F$2:$F$707,'Infos Relatório'!$B500,'Faturamento NNE'!$AA$2:$AA$707,'Infos Relatório'!AS$1,'Faturamento NNE'!$U$2:$U$707,"Sim")</f>
        <v>0</v>
      </c>
      <c r="AW500" s="227" t="e">
        <f t="shared" si="187"/>
        <v>#DIV/0!</v>
      </c>
      <c r="AX500" s="545">
        <f>SUMIFS('Faturamento NNE'!$I$2:$I$707,'Faturamento NNE'!$E$2:$E$707,'Infos Relatório'!$B$485,'Faturamento NNE'!$F$2:$F$707,'Infos Relatório'!$B500,'Faturamento NNE'!$AA$2:$AA$707,'Infos Relatório'!AS$1)</f>
        <v>0</v>
      </c>
      <c r="AY500" s="541">
        <f>COUNTIFS('Faturamento NNE'!$E$2:$E$707,'Infos Relatório'!$B$485,'Faturamento NNE'!$F$2:$F$707,'Infos Relatório'!$B500,'Faturamento NNE'!$AA$2:$AA$707,'Infos Relatório'!AY$1)</f>
        <v>0</v>
      </c>
      <c r="AZ500" s="542">
        <f>SUMIFS('Faturamento NNE'!$H$2:$H$707,'Faturamento NNE'!$E$2:$E$707,'Infos Relatório'!$B$485,'Faturamento NNE'!$F$2:$F$707,'Infos Relatório'!$B500,'Faturamento NNE'!$AA$2:$AA$707,'Infos Relatório'!AY$1)</f>
        <v>0</v>
      </c>
      <c r="BA500" s="542">
        <f>SUMIFS('Faturamento NNE'!$K$2:$K$707,'Faturamento NNE'!$E$2:$E$707,'Infos Relatório'!$B$485,'Faturamento NNE'!$F$2:$F$707,'Infos Relatório'!$B500,'Faturamento NNE'!$AA$2:$AA$707,'Infos Relatório'!AY$1)</f>
        <v>0</v>
      </c>
      <c r="BB500" s="546">
        <f>SUMIFS('Faturamento NNE'!$P$2:$P$707,'Faturamento NNE'!$E$2:$E$707,'Infos Relatório'!$B$485,'Faturamento NNE'!$F$2:$F$707,'Infos Relatório'!$B500,'Faturamento NNE'!$AA$2:$AA$707,'Infos Relatório'!AY$1,'Faturamento NNE'!$U$2:$U$707,"Sim")+SUMIFS('Faturamento NNE'!$Q$2:$Q$707,'Faturamento NNE'!$E$2:$E$707,'Infos Relatório'!$B$485,'Faturamento NNE'!$F$2:$F$707,'Infos Relatório'!$B500,'Faturamento NNE'!$AA$2:$AA$707,'Infos Relatório'!AY$1,'Faturamento NNE'!$U$2:$U$707,"Sim")</f>
        <v>0</v>
      </c>
      <c r="BC500" s="227" t="e">
        <f t="shared" si="188"/>
        <v>#DIV/0!</v>
      </c>
      <c r="BD500" s="545">
        <f>SUMIFS('Faturamento NNE'!$I$2:$I$707,'Faturamento NNE'!$E$2:$E$707,'Infos Relatório'!$B$485,'Faturamento NNE'!$F$2:$F$707,'Infos Relatório'!$B500,'Faturamento NNE'!$AA$2:$AA$707,'Infos Relatório'!AY$1)</f>
        <v>0</v>
      </c>
      <c r="BE500" s="541">
        <f>COUNTIFS('Faturamento NNE'!$E$2:$E$707,'Infos Relatório'!$B$485,'Faturamento NNE'!$F$2:$F$707,'Infos Relatório'!$B500,'Faturamento NNE'!$AA$2:$AA$707,'Infos Relatório'!BE$1)</f>
        <v>0</v>
      </c>
      <c r="BF500" s="542">
        <f>SUMIFS('Faturamento NNE'!$H$2:$H$707,'Faturamento NNE'!$E$2:$E$707,'Infos Relatório'!$B$485,'Faturamento NNE'!$F$2:$F$707,'Infos Relatório'!$B500,'Faturamento NNE'!$AA$2:$AA$707,'Infos Relatório'!BE$1)</f>
        <v>0</v>
      </c>
      <c r="BG500" s="542">
        <f>SUMIFS('Faturamento NNE'!$K$2:$K$707,'Faturamento NNE'!$E$2:$E$707,'Infos Relatório'!$B$485,'Faturamento NNE'!$F$2:$F$707,'Infos Relatório'!$B500,'Faturamento NNE'!$AA$2:$AA$707,'Infos Relatório'!BE$1)</f>
        <v>0</v>
      </c>
      <c r="BH500" s="546">
        <f>SUMIFS('Faturamento NNE'!$P$2:$P$707,'Faturamento NNE'!$E$2:$E$707,'Infos Relatório'!$B$485,'Faturamento NNE'!$F$2:$F$707,'Infos Relatório'!$B500,'Faturamento NNE'!$AA$2:$AA$707,'Infos Relatório'!BE$1,'Faturamento NNE'!$U$2:$U$707,"Sim")+SUMIFS('Faturamento NNE'!$Q$2:$Q$707,'Faturamento NNE'!$E$2:$E$707,'Infos Relatório'!$B$485,'Faturamento NNE'!$F$2:$F$707,'Infos Relatório'!$B500,'Faturamento NNE'!$AA$2:$AA$707,'Infos Relatório'!BE$1,'Faturamento NNE'!$U$2:$U$707,"Sim")</f>
        <v>0</v>
      </c>
      <c r="BI500" s="227" t="e">
        <f t="shared" si="189"/>
        <v>#DIV/0!</v>
      </c>
      <c r="BJ500" s="545">
        <f>SUMIFS('Faturamento NNE'!$I$2:$I$707,'Faturamento NNE'!$E$2:$E$707,'Infos Relatório'!$B$485,'Faturamento NNE'!$F$2:$F$707,'Infos Relatório'!$B500,'Faturamento NNE'!$AA$2:$AA$707,'Infos Relatório'!BE$1)</f>
        <v>0</v>
      </c>
      <c r="BK500" s="541">
        <f>COUNTIFS('Faturamento NNE'!$E$2:$E$707,'Infos Relatório'!$B$485,'Faturamento NNE'!$F$2:$F$707,'Infos Relatório'!$B500,'Faturamento NNE'!$AA$2:$AA$707,'Infos Relatório'!BK$1)</f>
        <v>0</v>
      </c>
      <c r="BL500" s="542">
        <f>SUMIFS('Faturamento NNE'!$H$2:$H$707,'Faturamento NNE'!$E$2:$E$707,'Infos Relatório'!$B$485,'Faturamento NNE'!$F$2:$F$707,'Infos Relatório'!$B500,'Faturamento NNE'!$AA$2:$AA$707,'Infos Relatório'!BK$1)</f>
        <v>0</v>
      </c>
      <c r="BM500" s="542">
        <f>SUMIFS('Faturamento NNE'!$K$2:$K$707,'Faturamento NNE'!$E$2:$E$707,'Infos Relatório'!$B$485,'Faturamento NNE'!$F$2:$F$707,'Infos Relatório'!$B500,'Faturamento NNE'!$AA$2:$AA$707,'Infos Relatório'!BK$1)</f>
        <v>0</v>
      </c>
      <c r="BN500" s="546">
        <f>SUMIFS('Faturamento NNE'!$P$2:$P$707,'Faturamento NNE'!$E$2:$E$707,'Infos Relatório'!$B$485,'Faturamento NNE'!$F$2:$F$707,'Infos Relatório'!$B500,'Faturamento NNE'!$AA$2:$AA$707,'Infos Relatório'!BK$1,'Faturamento NNE'!$U$2:$U$707,"Sim")+SUMIFS('Faturamento NNE'!$Q$2:$Q$707,'Faturamento NNE'!$E$2:$E$707,'Infos Relatório'!$B$485,'Faturamento NNE'!$F$2:$F$707,'Infos Relatório'!$B500,'Faturamento NNE'!$AA$2:$AA$707,'Infos Relatório'!BK$1,'Faturamento NNE'!$U$2:$U$707,"Sim")</f>
        <v>0</v>
      </c>
      <c r="BO500" s="227" t="e">
        <f t="shared" si="190"/>
        <v>#DIV/0!</v>
      </c>
      <c r="BP500" s="545">
        <f>SUMIFS('Faturamento NNE'!$I$2:$I$707,'Faturamento NNE'!$E$2:$E$707,'Infos Relatório'!$B$485,'Faturamento NNE'!$F$2:$F$707,'Infos Relatório'!$B500,'Faturamento NNE'!$AA$2:$AA$707,'Infos Relatório'!BK$1)</f>
        <v>0</v>
      </c>
      <c r="BQ500" s="541">
        <f>COUNTIFS('Faturamento NNE'!$E$2:$E$707,'Infos Relatório'!$B$485,'Faturamento NNE'!$F$2:$F$707,'Infos Relatório'!$B500,'Faturamento NNE'!$AA$2:$AA$707,'Infos Relatório'!BQ$1)</f>
        <v>0</v>
      </c>
      <c r="BR500" s="542">
        <f>SUMIFS('Faturamento NNE'!$H$2:$H$707,'Faturamento NNE'!$E$2:$E$707,'Infos Relatório'!$B$485,'Faturamento NNE'!$F$2:$F$707,'Infos Relatório'!$B500,'Faturamento NNE'!$AA$2:$AA$707,'Infos Relatório'!BQ$1)</f>
        <v>0</v>
      </c>
      <c r="BS500" s="542">
        <f>SUMIFS('Faturamento NNE'!$K$2:$K$707,'Faturamento NNE'!$E$2:$E$707,'Infos Relatório'!$B$485,'Faturamento NNE'!$F$2:$F$707,'Infos Relatório'!$B500,'Faturamento NNE'!$AA$2:$AA$707,'Infos Relatório'!BQ$1)</f>
        <v>0</v>
      </c>
      <c r="BT500" s="546">
        <f>SUMIFS('Faturamento NNE'!$P$2:$P$707,'Faturamento NNE'!$E$2:$E$707,'Infos Relatório'!$B$485,'Faturamento NNE'!$F$2:$F$707,'Infos Relatório'!$B500,'Faturamento NNE'!$AA$2:$AA$707,'Infos Relatório'!BQ$1,'Faturamento NNE'!$U$2:$U$707,"Sim")+SUMIFS('Faturamento NNE'!$Q$2:$Q$707,'Faturamento NNE'!$E$2:$E$707,'Infos Relatório'!$B$485,'Faturamento NNE'!$F$2:$F$707,'Infos Relatório'!$B500,'Faturamento NNE'!$AA$2:$AA$707,'Infos Relatório'!BQ$1,'Faturamento NNE'!$U$2:$U$707,"Sim")</f>
        <v>0</v>
      </c>
      <c r="BU500" s="227" t="e">
        <f t="shared" si="191"/>
        <v>#DIV/0!</v>
      </c>
      <c r="BV500" s="545">
        <f>SUMIFS('Faturamento NNE'!$I$2:$I$707,'Faturamento NNE'!$E$2:$E$707,'Infos Relatório'!$B$485,'Faturamento NNE'!$F$2:$F$707,'Infos Relatório'!$B500,'Faturamento NNE'!$AA$2:$AA$707,'Infos Relatório'!BQ$1)</f>
        <v>0</v>
      </c>
    </row>
    <row r="501" spans="2:74">
      <c r="B501" s="217" t="s">
        <v>145</v>
      </c>
      <c r="C501" s="541">
        <f>COUNTIFS('Faturamento NNE'!$E$2:$E$707,'Infos Relatório'!$B$485,'Faturamento NNE'!$F$2:$F$707,'Infos Relatório'!$B501,'Faturamento NNE'!$AA$2:$AA$707,'Infos Relatório'!C$1)</f>
        <v>0</v>
      </c>
      <c r="D501" s="542">
        <f>SUMIFS('Faturamento NNE'!$H$2:$H$707,'Faturamento NNE'!$E$2:$E$707,'Infos Relatório'!$B$485,'Faturamento NNE'!$F$2:$F$707,'Infos Relatório'!$B501,'Faturamento NNE'!$AA$2:$AA$707,'Infos Relatório'!C$1)</f>
        <v>0</v>
      </c>
      <c r="E501" s="543">
        <f>SUMIFS('Faturamento NNE'!$K$2:$K$707,'Faturamento NNE'!$E$2:$E$707,'Infos Relatório'!$B$485,'Faturamento NNE'!$F$2:$F$707,'Infos Relatório'!$B501,'Faturamento NNE'!$AA$2:$AA$707,'Infos Relatório'!C$1)</f>
        <v>0</v>
      </c>
      <c r="F501" s="544">
        <f>SUMIFS('Faturamento NNE'!$P$2:$P$707,'Faturamento NNE'!$E$2:$E$707,'Infos Relatório'!$B$485,'Faturamento NNE'!$F$2:$F$707,'Infos Relatório'!$B501,'Faturamento NNE'!$AA$2:$AA$707,'Infos Relatório'!C$1,'Faturamento NNE'!$U$2:$U$707,"Sim")+SUMIFS('Faturamento NNE'!$Q$2:$Q$707,'Faturamento NNE'!$E$2:$E$707,'Infos Relatório'!$B$485,'Faturamento NNE'!$F$2:$F$707,'Infos Relatório'!$B501,'Faturamento NNE'!$AA$2:$AA$707,'Infos Relatório'!C$1,'Faturamento NNE'!$U$2:$U$707,"Sim")</f>
        <v>0</v>
      </c>
      <c r="G501" s="283" t="e">
        <f t="shared" si="180"/>
        <v>#DIV/0!</v>
      </c>
      <c r="H501" s="545">
        <f>SUMIFS('Faturamento NNE'!$I$2:$I$707,'Faturamento NNE'!$E$2:$E$707,'Infos Relatório'!$B$485,'Faturamento NNE'!$F$2:$F$707,'Infos Relatório'!$B501,'Faturamento NNE'!$AA$2:$AA$707,'Infos Relatório'!C$1)</f>
        <v>0</v>
      </c>
      <c r="I501" s="541">
        <f>COUNTIFS('Faturamento NNE'!$E$2:$E$707,'Infos Relatório'!$B$485,'Faturamento NNE'!$F$2:$F$707,'Infos Relatório'!$B501,'Faturamento NNE'!$AA$2:$AA$707,'Infos Relatório'!I$1)</f>
        <v>0</v>
      </c>
      <c r="J501" s="542">
        <f>SUMIFS('Faturamento NNE'!$H$2:$H$707,'Faturamento NNE'!$E$2:$E$707,'Infos Relatório'!$B$485,'Faturamento NNE'!$F$2:$F$707,'Infos Relatório'!$B501,'Faturamento NNE'!$AA$2:$AA$707,'Infos Relatório'!I$1)</f>
        <v>0</v>
      </c>
      <c r="K501" s="543">
        <f>SUMIFS('Faturamento NNE'!$K$2:$K$707,'Faturamento NNE'!$E$2:$E$707,'Infos Relatório'!$B$485,'Faturamento NNE'!$F$2:$F$707,'Infos Relatório'!$B501,'Faturamento NNE'!$AA$2:$AA$707,'Infos Relatório'!I$1)</f>
        <v>0</v>
      </c>
      <c r="L501" s="544">
        <f>SUMIFS('Faturamento NNE'!$P$2:$P$707,'Faturamento NNE'!$E$2:$E$707,'Infos Relatório'!$B$485,'Faturamento NNE'!$F$2:$F$707,'Infos Relatório'!$B501,'Faturamento NNE'!$AA$2:$AA$707,'Infos Relatório'!I$1,'Faturamento NNE'!$U$2:$U$707,"Sim")+SUMIFS('Faturamento NNE'!$Q$2:$Q$707,'Faturamento NNE'!$E$2:$E$707,'Infos Relatório'!$B$485,'Faturamento NNE'!$F$2:$F$707,'Infos Relatório'!$B501,'Faturamento NNE'!$AA$2:$AA$707,'Infos Relatório'!I$1,'Faturamento NNE'!$U$2:$U$707,"Sim")</f>
        <v>0</v>
      </c>
      <c r="M501" s="283" t="e">
        <f t="shared" si="181"/>
        <v>#DIV/0!</v>
      </c>
      <c r="N501" s="545">
        <f>SUMIFS('Faturamento NNE'!$I$2:$I$707,'Faturamento NNE'!$E$2:$E$707,'Infos Relatório'!$B$485,'Faturamento NNE'!$F$2:$F$707,'Infos Relatório'!$B501,'Faturamento NNE'!$AA$2:$AA$707,'Infos Relatório'!I$1)</f>
        <v>0</v>
      </c>
      <c r="O501" s="541">
        <f>COUNTIFS('Faturamento NNE'!$E$2:$E$707,'Infos Relatório'!$B$485,'Faturamento NNE'!$F$2:$F$707,'Infos Relatório'!$B501,'Faturamento NNE'!$AA$2:$AA$707,'Infos Relatório'!O$1)</f>
        <v>0</v>
      </c>
      <c r="P501" s="542">
        <f>SUMIFS('Faturamento NNE'!$H$2:$H$707,'Faturamento NNE'!$E$2:$E$707,'Infos Relatório'!$B$485,'Faturamento NNE'!$F$2:$F$707,'Infos Relatório'!$B501,'Faturamento NNE'!$AA$2:$AA$707,'Infos Relatório'!O$1)</f>
        <v>0</v>
      </c>
      <c r="Q501" s="542">
        <f>SUMIFS('Faturamento NNE'!$K$2:$K$707,'Faturamento NNE'!$E$2:$E$707,'Infos Relatório'!$B$485,'Faturamento NNE'!$F$2:$F$707,'Infos Relatório'!$B501,'Faturamento NNE'!$AA$2:$AA$707,'Infos Relatório'!O$1)</f>
        <v>0</v>
      </c>
      <c r="R501" s="546">
        <f>SUMIFS('Faturamento NNE'!$P$2:$P$707,'Faturamento NNE'!$E$2:$E$707,'Infos Relatório'!$B$485,'Faturamento NNE'!$F$2:$F$707,'Infos Relatório'!$B501,'Faturamento NNE'!$AA$2:$AA$707,'Infos Relatório'!O$1,'Faturamento NNE'!$U$2:$U$707,"Sim")+SUMIFS('Faturamento NNE'!$Q$2:$Q$707,'Faturamento NNE'!$E$2:$E$707,'Infos Relatório'!$B$485,'Faturamento NNE'!$F$2:$F$707,'Infos Relatório'!$B501,'Faturamento NNE'!$AA$2:$AA$707,'Infos Relatório'!O$1,'Faturamento NNE'!$U$2:$U$707,"Sim")</f>
        <v>0</v>
      </c>
      <c r="S501" s="227" t="e">
        <f t="shared" si="182"/>
        <v>#DIV/0!</v>
      </c>
      <c r="T501" s="545">
        <f>SUMIFS('Faturamento NNE'!$I$2:$I$707,'Faturamento NNE'!$E$2:$E$707,'Infos Relatório'!$B$485,'Faturamento NNE'!$F$2:$F$707,'Infos Relatório'!$B501,'Faturamento NNE'!$AA$2:$AA$707,'Infos Relatório'!O$1)</f>
        <v>0</v>
      </c>
      <c r="U501" s="541">
        <f>COUNTIFS('Faturamento NNE'!$E$2:$E$707,'Infos Relatório'!$B$485,'Faturamento NNE'!$F$2:$F$707,'Infos Relatório'!$B501,'Faturamento NNE'!$AA$2:$AA$707,'Infos Relatório'!U$1)</f>
        <v>0</v>
      </c>
      <c r="V501" s="542">
        <f>SUMIFS('Faturamento NNE'!$H$2:$H$707,'Faturamento NNE'!$E$2:$E$707,'Infos Relatório'!$B$485,'Faturamento NNE'!$F$2:$F$707,'Infos Relatório'!$B501,'Faturamento NNE'!$AA$2:$AA$707,'Infos Relatório'!U$1)</f>
        <v>0</v>
      </c>
      <c r="W501" s="542">
        <f>SUMIFS('Faturamento NNE'!$K$2:$K$707,'Faturamento NNE'!$E$2:$E$707,'Infos Relatório'!$B$485,'Faturamento NNE'!$F$2:$F$707,'Infos Relatório'!$B501,'Faturamento NNE'!$AA$2:$AA$707,'Infos Relatório'!U$1)</f>
        <v>0</v>
      </c>
      <c r="X501" s="546">
        <f>SUMIFS('Faturamento NNE'!$P$2:$P$707,'Faturamento NNE'!$E$2:$E$707,'Infos Relatório'!$B$485,'Faturamento NNE'!$F$2:$F$707,'Infos Relatório'!$B501,'Faturamento NNE'!$AA$2:$AA$707,'Infos Relatório'!U$1,'Faturamento NNE'!$U$2:$U$707,"Sim")+SUMIFS('Faturamento NNE'!$Q$2:$Q$707,'Faturamento NNE'!$E$2:$E$707,'Infos Relatório'!$B$485,'Faturamento NNE'!$F$2:$F$707,'Infos Relatório'!$B501,'Faturamento NNE'!$AA$2:$AA$707,'Infos Relatório'!U$1,'Faturamento NNE'!$U$2:$U$707,"Sim")</f>
        <v>0</v>
      </c>
      <c r="Y501" s="227" t="e">
        <f t="shared" si="183"/>
        <v>#DIV/0!</v>
      </c>
      <c r="Z501" s="545">
        <f>SUMIFS('Faturamento NNE'!$I$2:$I$707,'Faturamento NNE'!$E$2:$E$707,'Infos Relatório'!$B$485,'Faturamento NNE'!$F$2:$F$707,'Infos Relatório'!$B501,'Faturamento NNE'!$AA$2:$AA$707,'Infos Relatório'!U$1)</f>
        <v>0</v>
      </c>
      <c r="AA501" s="541">
        <f>COUNTIFS('Faturamento NNE'!$E$2:$E$707,'Infos Relatório'!$B$485,'Faturamento NNE'!$F$2:$F$707,'Infos Relatório'!$B501,'Faturamento NNE'!$AA$2:$AA$707,'Infos Relatório'!AA$1)</f>
        <v>0</v>
      </c>
      <c r="AB501" s="542">
        <f>SUMIFS('Faturamento NNE'!$H$2:$H$707,'Faturamento NNE'!$E$2:$E$707,'Infos Relatório'!$B$485,'Faturamento NNE'!$F$2:$F$707,'Infos Relatório'!$B501,'Faturamento NNE'!$AA$2:$AA$707,'Infos Relatório'!AA$1)</f>
        <v>0</v>
      </c>
      <c r="AC501" s="542">
        <f>SUMIFS('Faturamento NNE'!$K$2:$K$707,'Faturamento NNE'!$E$2:$E$707,'Infos Relatório'!$B$485,'Faturamento NNE'!$F$2:$F$707,'Infos Relatório'!$B501,'Faturamento NNE'!$AA$2:$AA$707,'Infos Relatório'!AA$1)</f>
        <v>0</v>
      </c>
      <c r="AD501" s="546">
        <f>SUMIFS('Faturamento NNE'!$P$2:$P$707,'Faturamento NNE'!$E$2:$E$707,'Infos Relatório'!$B$485,'Faturamento NNE'!$F$2:$F$707,'Infos Relatório'!$B501,'Faturamento NNE'!$AA$2:$AA$707,'Infos Relatório'!AA$1,'Faturamento NNE'!$U$2:$U$707,"Sim")+SUMIFS('Faturamento NNE'!$Q$2:$Q$707,'Faturamento NNE'!$E$2:$E$707,'Infos Relatório'!$B$485,'Faturamento NNE'!$F$2:$F$707,'Infos Relatório'!$B501,'Faturamento NNE'!$AA$2:$AA$707,'Infos Relatório'!AA$1,'Faturamento NNE'!$U$2:$U$707,"Sim")</f>
        <v>0</v>
      </c>
      <c r="AE501" s="227" t="e">
        <f t="shared" si="184"/>
        <v>#DIV/0!</v>
      </c>
      <c r="AF501" s="545">
        <f>SUMIFS('Faturamento NNE'!$I$2:$I$707,'Faturamento NNE'!$E$2:$E$707,'Infos Relatório'!$B$485,'Faturamento NNE'!$F$2:$F$707,'Infos Relatório'!$B501,'Faturamento NNE'!$AA$2:$AA$707,'Infos Relatório'!AA$1)</f>
        <v>0</v>
      </c>
      <c r="AG501" s="541">
        <f>COUNTIFS('Faturamento NNE'!$E$2:$E$707,'Infos Relatório'!$B$485,'Faturamento NNE'!$F$2:$F$707,'Infos Relatório'!$B501,'Faturamento NNE'!$AA$2:$AA$707,'Infos Relatório'!AG$1)</f>
        <v>0</v>
      </c>
      <c r="AH501" s="542">
        <f>SUMIFS('Faturamento NNE'!$H$2:$H$707,'Faturamento NNE'!$E$2:$E$707,'Infos Relatório'!$B$485,'Faturamento NNE'!$F$2:$F$707,'Infos Relatório'!$B501,'Faturamento NNE'!$AA$2:$AA$707,'Infos Relatório'!AG$1)</f>
        <v>0</v>
      </c>
      <c r="AI501" s="542">
        <f>SUMIFS('Faturamento NNE'!$K$2:$K$707,'Faturamento NNE'!$E$2:$E$707,'Infos Relatório'!$B$485,'Faturamento NNE'!$F$2:$F$707,'Infos Relatório'!$B501,'Faturamento NNE'!$AA$2:$AA$707,'Infos Relatório'!AG$1)</f>
        <v>0</v>
      </c>
      <c r="AJ501" s="546">
        <f>SUMIFS('Faturamento NNE'!$P$2:$P$707,'Faturamento NNE'!$E$2:$E$707,'Infos Relatório'!$B$485,'Faturamento NNE'!$F$2:$F$707,'Infos Relatório'!$B501,'Faturamento NNE'!$AA$2:$AA$707,'Infos Relatório'!AG$1,'Faturamento NNE'!$U$2:$U$707,"Sim")+SUMIFS('Faturamento NNE'!$Q$2:$Q$707,'Faturamento NNE'!$E$2:$E$707,'Infos Relatório'!$B$485,'Faturamento NNE'!$F$2:$F$707,'Infos Relatório'!$B501,'Faturamento NNE'!$AA$2:$AA$707,'Infos Relatório'!AG$1,'Faturamento NNE'!$U$2:$U$707,"Sim")</f>
        <v>0</v>
      </c>
      <c r="AK501" s="227" t="e">
        <f t="shared" si="185"/>
        <v>#DIV/0!</v>
      </c>
      <c r="AL501" s="545">
        <f>SUMIFS('Faturamento NNE'!$I$2:$I$707,'Faturamento NNE'!$E$2:$E$707,'Infos Relatório'!$B$485,'Faturamento NNE'!$F$2:$F$707,'Infos Relatório'!$B501,'Faturamento NNE'!$AA$2:$AA$707,'Infos Relatório'!AG$1)</f>
        <v>0</v>
      </c>
      <c r="AM501" s="541">
        <f>COUNTIFS('Faturamento NNE'!$E$2:$E$707,'Infos Relatório'!$B$485,'Faturamento NNE'!$F$2:$F$707,'Infos Relatório'!$B501,'Faturamento NNE'!$AA$2:$AA$707,'Infos Relatório'!AM$1)</f>
        <v>0</v>
      </c>
      <c r="AN501" s="542">
        <f>SUMIFS('Faturamento NNE'!$H$2:$H$707,'Faturamento NNE'!$E$2:$E$707,'Infos Relatório'!$B$485,'Faturamento NNE'!$F$2:$F$707,'Infos Relatório'!$B501,'Faturamento NNE'!$AA$2:$AA$707,'Infos Relatório'!AM$1)</f>
        <v>0</v>
      </c>
      <c r="AO501" s="542">
        <f>SUMIFS('Faturamento NNE'!$K$2:$K$707,'Faturamento NNE'!$E$2:$E$707,'Infos Relatório'!$B$485,'Faturamento NNE'!$F$2:$F$707,'Infos Relatório'!$B501,'Faturamento NNE'!$AA$2:$AA$707,'Infos Relatório'!AM$1)</f>
        <v>0</v>
      </c>
      <c r="AP501" s="546">
        <f>SUMIFS('Faturamento NNE'!$P$2:$P$707,'Faturamento NNE'!$E$2:$E$707,'Infos Relatório'!$B$485,'Faturamento NNE'!$F$2:$F$707,'Infos Relatório'!$B501,'Faturamento NNE'!$AA$2:$AA$707,'Infos Relatório'!AM$1,'Faturamento NNE'!$U$2:$U$707,"Sim")+SUMIFS('Faturamento NNE'!$Q$2:$Q$707,'Faturamento NNE'!$E$2:$E$707,'Infos Relatório'!$B$485,'Faturamento NNE'!$F$2:$F$707,'Infos Relatório'!$B501,'Faturamento NNE'!$AA$2:$AA$707,'Infos Relatório'!AM$1,'Faturamento NNE'!$U$2:$U$707,"Sim")</f>
        <v>0</v>
      </c>
      <c r="AQ501" s="227" t="e">
        <f t="shared" si="186"/>
        <v>#DIV/0!</v>
      </c>
      <c r="AR501" s="545">
        <f>SUMIFS('Faturamento NNE'!$I$2:$I$707,'Faturamento NNE'!$E$2:$E$707,'Infos Relatório'!$B$485,'Faturamento NNE'!$F$2:$F$707,'Infos Relatório'!$B501,'Faturamento NNE'!$AA$2:$AA$707,'Infos Relatório'!AM$1)</f>
        <v>0</v>
      </c>
      <c r="AS501" s="541">
        <f>COUNTIFS('Faturamento NNE'!$E$2:$E$707,'Infos Relatório'!$B$485,'Faturamento NNE'!$F$2:$F$707,'Infos Relatório'!$B501,'Faturamento NNE'!$AA$2:$AA$707,'Infos Relatório'!AS$1)</f>
        <v>0</v>
      </c>
      <c r="AT501" s="542">
        <f>SUMIFS('Faturamento NNE'!$H$2:$H$707,'Faturamento NNE'!$E$2:$E$707,'Infos Relatório'!$B$485,'Faturamento NNE'!$F$2:$F$707,'Infos Relatório'!$B501,'Faturamento NNE'!$AA$2:$AA$707,'Infos Relatório'!AS$1)</f>
        <v>0</v>
      </c>
      <c r="AU501" s="542">
        <f>SUMIFS('Faturamento NNE'!$K$2:$K$707,'Faturamento NNE'!$E$2:$E$707,'Infos Relatório'!$B$485,'Faturamento NNE'!$F$2:$F$707,'Infos Relatório'!$B501,'Faturamento NNE'!$AA$2:$AA$707,'Infos Relatório'!AS$1)</f>
        <v>0</v>
      </c>
      <c r="AV501" s="546">
        <f>SUMIFS('Faturamento NNE'!$P$2:$P$707,'Faturamento NNE'!$E$2:$E$707,'Infos Relatório'!$B$485,'Faturamento NNE'!$F$2:$F$707,'Infos Relatório'!$B501,'Faturamento NNE'!$AA$2:$AA$707,'Infos Relatório'!AS$1,'Faturamento NNE'!$U$2:$U$707,"Sim")+SUMIFS('Faturamento NNE'!$Q$2:$Q$707,'Faturamento NNE'!$E$2:$E$707,'Infos Relatório'!$B$485,'Faturamento NNE'!$F$2:$F$707,'Infos Relatório'!$B501,'Faturamento NNE'!$AA$2:$AA$707,'Infos Relatório'!AS$1,'Faturamento NNE'!$U$2:$U$707,"Sim")</f>
        <v>0</v>
      </c>
      <c r="AW501" s="227" t="e">
        <f t="shared" si="187"/>
        <v>#DIV/0!</v>
      </c>
      <c r="AX501" s="545">
        <f>SUMIFS('Faturamento NNE'!$I$2:$I$707,'Faturamento NNE'!$E$2:$E$707,'Infos Relatório'!$B$485,'Faturamento NNE'!$F$2:$F$707,'Infos Relatório'!$B501,'Faturamento NNE'!$AA$2:$AA$707,'Infos Relatório'!AS$1)</f>
        <v>0</v>
      </c>
      <c r="AY501" s="541">
        <f>COUNTIFS('Faturamento NNE'!$E$2:$E$707,'Infos Relatório'!$B$485,'Faturamento NNE'!$F$2:$F$707,'Infos Relatório'!$B501,'Faturamento NNE'!$AA$2:$AA$707,'Infos Relatório'!AY$1)</f>
        <v>0</v>
      </c>
      <c r="AZ501" s="542">
        <f>SUMIFS('Faturamento NNE'!$H$2:$H$707,'Faturamento NNE'!$E$2:$E$707,'Infos Relatório'!$B$485,'Faturamento NNE'!$F$2:$F$707,'Infos Relatório'!$B501,'Faturamento NNE'!$AA$2:$AA$707,'Infos Relatório'!AY$1)</f>
        <v>0</v>
      </c>
      <c r="BA501" s="542">
        <f>SUMIFS('Faturamento NNE'!$K$2:$K$707,'Faturamento NNE'!$E$2:$E$707,'Infos Relatório'!$B$485,'Faturamento NNE'!$F$2:$F$707,'Infos Relatório'!$B501,'Faturamento NNE'!$AA$2:$AA$707,'Infos Relatório'!AY$1)</f>
        <v>0</v>
      </c>
      <c r="BB501" s="546">
        <f>SUMIFS('Faturamento NNE'!$P$2:$P$707,'Faturamento NNE'!$E$2:$E$707,'Infos Relatório'!$B$485,'Faturamento NNE'!$F$2:$F$707,'Infos Relatório'!$B501,'Faturamento NNE'!$AA$2:$AA$707,'Infos Relatório'!AY$1,'Faturamento NNE'!$U$2:$U$707,"Sim")+SUMIFS('Faturamento NNE'!$Q$2:$Q$707,'Faturamento NNE'!$E$2:$E$707,'Infos Relatório'!$B$485,'Faturamento NNE'!$F$2:$F$707,'Infos Relatório'!$B501,'Faturamento NNE'!$AA$2:$AA$707,'Infos Relatório'!AY$1,'Faturamento NNE'!$U$2:$U$707,"Sim")</f>
        <v>0</v>
      </c>
      <c r="BC501" s="227" t="e">
        <f t="shared" si="188"/>
        <v>#DIV/0!</v>
      </c>
      <c r="BD501" s="545">
        <f>SUMIFS('Faturamento NNE'!$I$2:$I$707,'Faturamento NNE'!$E$2:$E$707,'Infos Relatório'!$B$485,'Faturamento NNE'!$F$2:$F$707,'Infos Relatório'!$B501,'Faturamento NNE'!$AA$2:$AA$707,'Infos Relatório'!AY$1)</f>
        <v>0</v>
      </c>
      <c r="BE501" s="541">
        <f>COUNTIFS('Faturamento NNE'!$E$2:$E$707,'Infos Relatório'!$B$485,'Faturamento NNE'!$F$2:$F$707,'Infos Relatório'!$B501,'Faturamento NNE'!$AA$2:$AA$707,'Infos Relatório'!BE$1)</f>
        <v>0</v>
      </c>
      <c r="BF501" s="542">
        <f>SUMIFS('Faturamento NNE'!$H$2:$H$707,'Faturamento NNE'!$E$2:$E$707,'Infos Relatório'!$B$485,'Faturamento NNE'!$F$2:$F$707,'Infos Relatório'!$B501,'Faturamento NNE'!$AA$2:$AA$707,'Infos Relatório'!BE$1)</f>
        <v>0</v>
      </c>
      <c r="BG501" s="542">
        <f>SUMIFS('Faturamento NNE'!$K$2:$K$707,'Faturamento NNE'!$E$2:$E$707,'Infos Relatório'!$B$485,'Faturamento NNE'!$F$2:$F$707,'Infos Relatório'!$B501,'Faturamento NNE'!$AA$2:$AA$707,'Infos Relatório'!BE$1)</f>
        <v>0</v>
      </c>
      <c r="BH501" s="546">
        <f>SUMIFS('Faturamento NNE'!$P$2:$P$707,'Faturamento NNE'!$E$2:$E$707,'Infos Relatório'!$B$485,'Faturamento NNE'!$F$2:$F$707,'Infos Relatório'!$B501,'Faturamento NNE'!$AA$2:$AA$707,'Infos Relatório'!BE$1,'Faturamento NNE'!$U$2:$U$707,"Sim")+SUMIFS('Faturamento NNE'!$Q$2:$Q$707,'Faturamento NNE'!$E$2:$E$707,'Infos Relatório'!$B$485,'Faturamento NNE'!$F$2:$F$707,'Infos Relatório'!$B501,'Faturamento NNE'!$AA$2:$AA$707,'Infos Relatório'!BE$1,'Faturamento NNE'!$U$2:$U$707,"Sim")</f>
        <v>0</v>
      </c>
      <c r="BI501" s="227" t="e">
        <f t="shared" si="189"/>
        <v>#DIV/0!</v>
      </c>
      <c r="BJ501" s="545">
        <f>SUMIFS('Faturamento NNE'!$I$2:$I$707,'Faturamento NNE'!$E$2:$E$707,'Infos Relatório'!$B$485,'Faturamento NNE'!$F$2:$F$707,'Infos Relatório'!$B501,'Faturamento NNE'!$AA$2:$AA$707,'Infos Relatório'!BE$1)</f>
        <v>0</v>
      </c>
      <c r="BK501" s="541">
        <f>COUNTIFS('Faturamento NNE'!$E$2:$E$707,'Infos Relatório'!$B$485,'Faturamento NNE'!$F$2:$F$707,'Infos Relatório'!$B501,'Faturamento NNE'!$AA$2:$AA$707,'Infos Relatório'!BK$1)</f>
        <v>0</v>
      </c>
      <c r="BL501" s="542">
        <f>SUMIFS('Faturamento NNE'!$H$2:$H$707,'Faturamento NNE'!$E$2:$E$707,'Infos Relatório'!$B$485,'Faturamento NNE'!$F$2:$F$707,'Infos Relatório'!$B501,'Faturamento NNE'!$AA$2:$AA$707,'Infos Relatório'!BK$1)</f>
        <v>0</v>
      </c>
      <c r="BM501" s="542">
        <f>SUMIFS('Faturamento NNE'!$K$2:$K$707,'Faturamento NNE'!$E$2:$E$707,'Infos Relatório'!$B$485,'Faturamento NNE'!$F$2:$F$707,'Infos Relatório'!$B501,'Faturamento NNE'!$AA$2:$AA$707,'Infos Relatório'!BK$1)</f>
        <v>0</v>
      </c>
      <c r="BN501" s="546">
        <f>SUMIFS('Faturamento NNE'!$P$2:$P$707,'Faturamento NNE'!$E$2:$E$707,'Infos Relatório'!$B$485,'Faturamento NNE'!$F$2:$F$707,'Infos Relatório'!$B501,'Faturamento NNE'!$AA$2:$AA$707,'Infos Relatório'!BK$1,'Faturamento NNE'!$U$2:$U$707,"Sim")+SUMIFS('Faturamento NNE'!$Q$2:$Q$707,'Faturamento NNE'!$E$2:$E$707,'Infos Relatório'!$B$485,'Faturamento NNE'!$F$2:$F$707,'Infos Relatório'!$B501,'Faturamento NNE'!$AA$2:$AA$707,'Infos Relatório'!BK$1,'Faturamento NNE'!$U$2:$U$707,"Sim")</f>
        <v>0</v>
      </c>
      <c r="BO501" s="227" t="e">
        <f t="shared" si="190"/>
        <v>#DIV/0!</v>
      </c>
      <c r="BP501" s="545">
        <f>SUMIFS('Faturamento NNE'!$I$2:$I$707,'Faturamento NNE'!$E$2:$E$707,'Infos Relatório'!$B$485,'Faturamento NNE'!$F$2:$F$707,'Infos Relatório'!$B501,'Faturamento NNE'!$AA$2:$AA$707,'Infos Relatório'!BK$1)</f>
        <v>0</v>
      </c>
      <c r="BQ501" s="541">
        <f>COUNTIFS('Faturamento NNE'!$E$2:$E$707,'Infos Relatório'!$B$485,'Faturamento NNE'!$F$2:$F$707,'Infos Relatório'!$B501,'Faturamento NNE'!$AA$2:$AA$707,'Infos Relatório'!BQ$1)</f>
        <v>0</v>
      </c>
      <c r="BR501" s="542">
        <f>SUMIFS('Faturamento NNE'!$H$2:$H$707,'Faturamento NNE'!$E$2:$E$707,'Infos Relatório'!$B$485,'Faturamento NNE'!$F$2:$F$707,'Infos Relatório'!$B501,'Faturamento NNE'!$AA$2:$AA$707,'Infos Relatório'!BQ$1)</f>
        <v>0</v>
      </c>
      <c r="BS501" s="542">
        <f>SUMIFS('Faturamento NNE'!$K$2:$K$707,'Faturamento NNE'!$E$2:$E$707,'Infos Relatório'!$B$485,'Faturamento NNE'!$F$2:$F$707,'Infos Relatório'!$B501,'Faturamento NNE'!$AA$2:$AA$707,'Infos Relatório'!BQ$1)</f>
        <v>0</v>
      </c>
      <c r="BT501" s="546">
        <f>SUMIFS('Faturamento NNE'!$P$2:$P$707,'Faturamento NNE'!$E$2:$E$707,'Infos Relatório'!$B$485,'Faturamento NNE'!$F$2:$F$707,'Infos Relatório'!$B501,'Faturamento NNE'!$AA$2:$AA$707,'Infos Relatório'!BQ$1,'Faturamento NNE'!$U$2:$U$707,"Sim")+SUMIFS('Faturamento NNE'!$Q$2:$Q$707,'Faturamento NNE'!$E$2:$E$707,'Infos Relatório'!$B$485,'Faturamento NNE'!$F$2:$F$707,'Infos Relatório'!$B501,'Faturamento NNE'!$AA$2:$AA$707,'Infos Relatório'!BQ$1,'Faturamento NNE'!$U$2:$U$707,"Sim")</f>
        <v>0</v>
      </c>
      <c r="BU501" s="227" t="e">
        <f t="shared" si="191"/>
        <v>#DIV/0!</v>
      </c>
      <c r="BV501" s="545">
        <f>SUMIFS('Faturamento NNE'!$I$2:$I$707,'Faturamento NNE'!$E$2:$E$707,'Infos Relatório'!$B$485,'Faturamento NNE'!$F$2:$F$707,'Infos Relatório'!$B501,'Faturamento NNE'!$AA$2:$AA$707,'Infos Relatório'!BQ$1)</f>
        <v>0</v>
      </c>
    </row>
    <row r="502" spans="2:74">
      <c r="B502" s="217" t="s">
        <v>146</v>
      </c>
      <c r="C502" s="541">
        <f>COUNTIFS('Faturamento NNE'!$E$2:$E$707,'Infos Relatório'!$B$485,'Faturamento NNE'!$F$2:$F$707,'Infos Relatório'!$B502,'Faturamento NNE'!$AA$2:$AA$707,'Infos Relatório'!C$1)</f>
        <v>0</v>
      </c>
      <c r="D502" s="542">
        <f>SUMIFS('Faturamento NNE'!$H$2:$H$707,'Faturamento NNE'!$E$2:$E$707,'Infos Relatório'!$B$485,'Faturamento NNE'!$F$2:$F$707,'Infos Relatório'!$B502,'Faturamento NNE'!$AA$2:$AA$707,'Infos Relatório'!C$1)</f>
        <v>0</v>
      </c>
      <c r="E502" s="543">
        <f>SUMIFS('Faturamento NNE'!$K$2:$K$707,'Faturamento NNE'!$E$2:$E$707,'Infos Relatório'!$B$485,'Faturamento NNE'!$F$2:$F$707,'Infos Relatório'!$B502,'Faturamento NNE'!$AA$2:$AA$707,'Infos Relatório'!C$1)</f>
        <v>0</v>
      </c>
      <c r="F502" s="544">
        <f>SUMIFS('Faturamento NNE'!$P$2:$P$707,'Faturamento NNE'!$E$2:$E$707,'Infos Relatório'!$B$485,'Faturamento NNE'!$F$2:$F$707,'Infos Relatório'!$B502,'Faturamento NNE'!$AA$2:$AA$707,'Infos Relatório'!C$1,'Faturamento NNE'!$U$2:$U$707,"Sim")+SUMIFS('Faturamento NNE'!$Q$2:$Q$707,'Faturamento NNE'!$E$2:$E$707,'Infos Relatório'!$B$485,'Faturamento NNE'!$F$2:$F$707,'Infos Relatório'!$B502,'Faturamento NNE'!$AA$2:$AA$707,'Infos Relatório'!C$1,'Faturamento NNE'!$U$2:$U$707,"Sim")</f>
        <v>0</v>
      </c>
      <c r="G502" s="283" t="e">
        <f t="shared" si="180"/>
        <v>#DIV/0!</v>
      </c>
      <c r="H502" s="545">
        <f>SUMIFS('Faturamento NNE'!$I$2:$I$707,'Faturamento NNE'!$E$2:$E$707,'Infos Relatório'!$B$485,'Faturamento NNE'!$F$2:$F$707,'Infos Relatório'!$B502,'Faturamento NNE'!$AA$2:$AA$707,'Infos Relatório'!C$1)</f>
        <v>0</v>
      </c>
      <c r="I502" s="541">
        <f>COUNTIFS('Faturamento NNE'!$E$2:$E$707,'Infos Relatório'!$B$485,'Faturamento NNE'!$F$2:$F$707,'Infos Relatório'!$B502,'Faturamento NNE'!$AA$2:$AA$707,'Infos Relatório'!I$1)</f>
        <v>0</v>
      </c>
      <c r="J502" s="542">
        <f>SUMIFS('Faturamento NNE'!$H$2:$H$707,'Faturamento NNE'!$E$2:$E$707,'Infos Relatório'!$B$485,'Faturamento NNE'!$F$2:$F$707,'Infos Relatório'!$B502,'Faturamento NNE'!$AA$2:$AA$707,'Infos Relatório'!I$1)</f>
        <v>0</v>
      </c>
      <c r="K502" s="543">
        <f>SUMIFS('Faturamento NNE'!$K$2:$K$707,'Faturamento NNE'!$E$2:$E$707,'Infos Relatório'!$B$485,'Faturamento NNE'!$F$2:$F$707,'Infos Relatório'!$B502,'Faturamento NNE'!$AA$2:$AA$707,'Infos Relatório'!I$1)</f>
        <v>0</v>
      </c>
      <c r="L502" s="544">
        <f>SUMIFS('Faturamento NNE'!$P$2:$P$707,'Faturamento NNE'!$E$2:$E$707,'Infos Relatório'!$B$485,'Faturamento NNE'!$F$2:$F$707,'Infos Relatório'!$B502,'Faturamento NNE'!$AA$2:$AA$707,'Infos Relatório'!I$1,'Faturamento NNE'!$U$2:$U$707,"Sim")+SUMIFS('Faturamento NNE'!$Q$2:$Q$707,'Faturamento NNE'!$E$2:$E$707,'Infos Relatório'!$B$485,'Faturamento NNE'!$F$2:$F$707,'Infos Relatório'!$B502,'Faturamento NNE'!$AA$2:$AA$707,'Infos Relatório'!I$1,'Faturamento NNE'!$U$2:$U$707,"Sim")</f>
        <v>0</v>
      </c>
      <c r="M502" s="283" t="e">
        <f t="shared" si="181"/>
        <v>#DIV/0!</v>
      </c>
      <c r="N502" s="545">
        <f>SUMIFS('Faturamento NNE'!$I$2:$I$707,'Faturamento NNE'!$E$2:$E$707,'Infos Relatório'!$B$485,'Faturamento NNE'!$F$2:$F$707,'Infos Relatório'!$B502,'Faturamento NNE'!$AA$2:$AA$707,'Infos Relatório'!I$1)</f>
        <v>0</v>
      </c>
      <c r="O502" s="541">
        <f>COUNTIFS('Faturamento NNE'!$E$2:$E$707,'Infos Relatório'!$B$485,'Faturamento NNE'!$F$2:$F$707,'Infos Relatório'!$B502,'Faturamento NNE'!$AA$2:$AA$707,'Infos Relatório'!O$1)</f>
        <v>0</v>
      </c>
      <c r="P502" s="542">
        <f>SUMIFS('Faturamento NNE'!$H$2:$H$707,'Faturamento NNE'!$E$2:$E$707,'Infos Relatório'!$B$485,'Faturamento NNE'!$F$2:$F$707,'Infos Relatório'!$B502,'Faturamento NNE'!$AA$2:$AA$707,'Infos Relatório'!O$1)</f>
        <v>0</v>
      </c>
      <c r="Q502" s="542">
        <f>SUMIFS('Faturamento NNE'!$K$2:$K$707,'Faturamento NNE'!$E$2:$E$707,'Infos Relatório'!$B$485,'Faturamento NNE'!$F$2:$F$707,'Infos Relatório'!$B502,'Faturamento NNE'!$AA$2:$AA$707,'Infos Relatório'!O$1)</f>
        <v>0</v>
      </c>
      <c r="R502" s="546">
        <f>SUMIFS('Faturamento NNE'!$P$2:$P$707,'Faturamento NNE'!$E$2:$E$707,'Infos Relatório'!$B$485,'Faturamento NNE'!$F$2:$F$707,'Infos Relatório'!$B502,'Faturamento NNE'!$AA$2:$AA$707,'Infos Relatório'!O$1,'Faturamento NNE'!$U$2:$U$707,"Sim")+SUMIFS('Faturamento NNE'!$Q$2:$Q$707,'Faturamento NNE'!$E$2:$E$707,'Infos Relatório'!$B$485,'Faturamento NNE'!$F$2:$F$707,'Infos Relatório'!$B502,'Faturamento NNE'!$AA$2:$AA$707,'Infos Relatório'!O$1,'Faturamento NNE'!$U$2:$U$707,"Sim")</f>
        <v>0</v>
      </c>
      <c r="S502" s="227" t="e">
        <f t="shared" si="182"/>
        <v>#DIV/0!</v>
      </c>
      <c r="T502" s="545">
        <f>SUMIFS('Faturamento NNE'!$I$2:$I$707,'Faturamento NNE'!$E$2:$E$707,'Infos Relatório'!$B$485,'Faturamento NNE'!$F$2:$F$707,'Infos Relatório'!$B502,'Faturamento NNE'!$AA$2:$AA$707,'Infos Relatório'!O$1)</f>
        <v>0</v>
      </c>
      <c r="U502" s="541">
        <f>COUNTIFS('Faturamento NNE'!$E$2:$E$707,'Infos Relatório'!$B$485,'Faturamento NNE'!$F$2:$F$707,'Infos Relatório'!$B502,'Faturamento NNE'!$AA$2:$AA$707,'Infos Relatório'!U$1)</f>
        <v>0</v>
      </c>
      <c r="V502" s="542">
        <f>SUMIFS('Faturamento NNE'!$H$2:$H$707,'Faturamento NNE'!$E$2:$E$707,'Infos Relatório'!$B$485,'Faturamento NNE'!$F$2:$F$707,'Infos Relatório'!$B502,'Faturamento NNE'!$AA$2:$AA$707,'Infos Relatório'!U$1)</f>
        <v>0</v>
      </c>
      <c r="W502" s="542">
        <f>SUMIFS('Faturamento NNE'!$K$2:$K$707,'Faturamento NNE'!$E$2:$E$707,'Infos Relatório'!$B$485,'Faturamento NNE'!$F$2:$F$707,'Infos Relatório'!$B502,'Faturamento NNE'!$AA$2:$AA$707,'Infos Relatório'!U$1)</f>
        <v>0</v>
      </c>
      <c r="X502" s="546">
        <f>SUMIFS('Faturamento NNE'!$P$2:$P$707,'Faturamento NNE'!$E$2:$E$707,'Infos Relatório'!$B$485,'Faturamento NNE'!$F$2:$F$707,'Infos Relatório'!$B502,'Faturamento NNE'!$AA$2:$AA$707,'Infos Relatório'!U$1,'Faturamento NNE'!$U$2:$U$707,"Sim")+SUMIFS('Faturamento NNE'!$Q$2:$Q$707,'Faturamento NNE'!$E$2:$E$707,'Infos Relatório'!$B$485,'Faturamento NNE'!$F$2:$F$707,'Infos Relatório'!$B502,'Faturamento NNE'!$AA$2:$AA$707,'Infos Relatório'!U$1,'Faturamento NNE'!$U$2:$U$707,"Sim")</f>
        <v>0</v>
      </c>
      <c r="Y502" s="227" t="e">
        <f t="shared" si="183"/>
        <v>#DIV/0!</v>
      </c>
      <c r="Z502" s="545">
        <f>SUMIFS('Faturamento NNE'!$I$2:$I$707,'Faturamento NNE'!$E$2:$E$707,'Infos Relatório'!$B$485,'Faturamento NNE'!$F$2:$F$707,'Infos Relatório'!$B502,'Faturamento NNE'!$AA$2:$AA$707,'Infos Relatório'!U$1)</f>
        <v>0</v>
      </c>
      <c r="AA502" s="541">
        <f>COUNTIFS('Faturamento NNE'!$E$2:$E$707,'Infos Relatório'!$B$485,'Faturamento NNE'!$F$2:$F$707,'Infos Relatório'!$B502,'Faturamento NNE'!$AA$2:$AA$707,'Infos Relatório'!AA$1)</f>
        <v>0</v>
      </c>
      <c r="AB502" s="542">
        <f>SUMIFS('Faturamento NNE'!$H$2:$H$707,'Faturamento NNE'!$E$2:$E$707,'Infos Relatório'!$B$485,'Faturamento NNE'!$F$2:$F$707,'Infos Relatório'!$B502,'Faturamento NNE'!$AA$2:$AA$707,'Infos Relatório'!AA$1)</f>
        <v>0</v>
      </c>
      <c r="AC502" s="542">
        <f>SUMIFS('Faturamento NNE'!$K$2:$K$707,'Faturamento NNE'!$E$2:$E$707,'Infos Relatório'!$B$485,'Faturamento NNE'!$F$2:$F$707,'Infos Relatório'!$B502,'Faturamento NNE'!$AA$2:$AA$707,'Infos Relatório'!AA$1)</f>
        <v>0</v>
      </c>
      <c r="AD502" s="546">
        <f>SUMIFS('Faturamento NNE'!$P$2:$P$707,'Faturamento NNE'!$E$2:$E$707,'Infos Relatório'!$B$485,'Faturamento NNE'!$F$2:$F$707,'Infos Relatório'!$B502,'Faturamento NNE'!$AA$2:$AA$707,'Infos Relatório'!AA$1,'Faturamento NNE'!$U$2:$U$707,"Sim")+SUMIFS('Faturamento NNE'!$Q$2:$Q$707,'Faturamento NNE'!$E$2:$E$707,'Infos Relatório'!$B$485,'Faturamento NNE'!$F$2:$F$707,'Infos Relatório'!$B502,'Faturamento NNE'!$AA$2:$AA$707,'Infos Relatório'!AA$1,'Faturamento NNE'!$U$2:$U$707,"Sim")</f>
        <v>0</v>
      </c>
      <c r="AE502" s="227" t="e">
        <f t="shared" si="184"/>
        <v>#DIV/0!</v>
      </c>
      <c r="AF502" s="545">
        <f>SUMIFS('Faturamento NNE'!$I$2:$I$707,'Faturamento NNE'!$E$2:$E$707,'Infos Relatório'!$B$485,'Faturamento NNE'!$F$2:$F$707,'Infos Relatório'!$B502,'Faturamento NNE'!$AA$2:$AA$707,'Infos Relatório'!AA$1)</f>
        <v>0</v>
      </c>
      <c r="AG502" s="541">
        <f>COUNTIFS('Faturamento NNE'!$E$2:$E$707,'Infos Relatório'!$B$485,'Faturamento NNE'!$F$2:$F$707,'Infos Relatório'!$B502,'Faturamento NNE'!$AA$2:$AA$707,'Infos Relatório'!AG$1)</f>
        <v>0</v>
      </c>
      <c r="AH502" s="542">
        <f>SUMIFS('Faturamento NNE'!$H$2:$H$707,'Faturamento NNE'!$E$2:$E$707,'Infos Relatório'!$B$485,'Faturamento NNE'!$F$2:$F$707,'Infos Relatório'!$B502,'Faturamento NNE'!$AA$2:$AA$707,'Infos Relatório'!AG$1)</f>
        <v>0</v>
      </c>
      <c r="AI502" s="542">
        <f>SUMIFS('Faturamento NNE'!$K$2:$K$707,'Faturamento NNE'!$E$2:$E$707,'Infos Relatório'!$B$485,'Faturamento NNE'!$F$2:$F$707,'Infos Relatório'!$B502,'Faturamento NNE'!$AA$2:$AA$707,'Infos Relatório'!AG$1)</f>
        <v>0</v>
      </c>
      <c r="AJ502" s="546">
        <f>SUMIFS('Faturamento NNE'!$P$2:$P$707,'Faturamento NNE'!$E$2:$E$707,'Infos Relatório'!$B$485,'Faturamento NNE'!$F$2:$F$707,'Infos Relatório'!$B502,'Faturamento NNE'!$AA$2:$AA$707,'Infos Relatório'!AG$1,'Faturamento NNE'!$U$2:$U$707,"Sim")+SUMIFS('Faturamento NNE'!$Q$2:$Q$707,'Faturamento NNE'!$E$2:$E$707,'Infos Relatório'!$B$485,'Faturamento NNE'!$F$2:$F$707,'Infos Relatório'!$B502,'Faturamento NNE'!$AA$2:$AA$707,'Infos Relatório'!AG$1,'Faturamento NNE'!$U$2:$U$707,"Sim")</f>
        <v>0</v>
      </c>
      <c r="AK502" s="227" t="e">
        <f t="shared" si="185"/>
        <v>#DIV/0!</v>
      </c>
      <c r="AL502" s="545">
        <f>SUMIFS('Faturamento NNE'!$I$2:$I$707,'Faturamento NNE'!$E$2:$E$707,'Infos Relatório'!$B$485,'Faturamento NNE'!$F$2:$F$707,'Infos Relatório'!$B502,'Faturamento NNE'!$AA$2:$AA$707,'Infos Relatório'!AG$1)</f>
        <v>0</v>
      </c>
      <c r="AM502" s="541">
        <f>COUNTIFS('Faturamento NNE'!$E$2:$E$707,'Infos Relatório'!$B$485,'Faturamento NNE'!$F$2:$F$707,'Infos Relatório'!$B502,'Faturamento NNE'!$AA$2:$AA$707,'Infos Relatório'!AM$1)</f>
        <v>0</v>
      </c>
      <c r="AN502" s="542">
        <f>SUMIFS('Faturamento NNE'!$H$2:$H$707,'Faturamento NNE'!$E$2:$E$707,'Infos Relatório'!$B$485,'Faturamento NNE'!$F$2:$F$707,'Infos Relatório'!$B502,'Faturamento NNE'!$AA$2:$AA$707,'Infos Relatório'!AM$1)</f>
        <v>0</v>
      </c>
      <c r="AO502" s="542">
        <f>SUMIFS('Faturamento NNE'!$K$2:$K$707,'Faturamento NNE'!$E$2:$E$707,'Infos Relatório'!$B$485,'Faturamento NNE'!$F$2:$F$707,'Infos Relatório'!$B502,'Faturamento NNE'!$AA$2:$AA$707,'Infos Relatório'!AM$1)</f>
        <v>0</v>
      </c>
      <c r="AP502" s="546">
        <f>SUMIFS('Faturamento NNE'!$P$2:$P$707,'Faturamento NNE'!$E$2:$E$707,'Infos Relatório'!$B$485,'Faturamento NNE'!$F$2:$F$707,'Infos Relatório'!$B502,'Faturamento NNE'!$AA$2:$AA$707,'Infos Relatório'!AM$1,'Faturamento NNE'!$U$2:$U$707,"Sim")+SUMIFS('Faturamento NNE'!$Q$2:$Q$707,'Faturamento NNE'!$E$2:$E$707,'Infos Relatório'!$B$485,'Faturamento NNE'!$F$2:$F$707,'Infos Relatório'!$B502,'Faturamento NNE'!$AA$2:$AA$707,'Infos Relatório'!AM$1,'Faturamento NNE'!$U$2:$U$707,"Sim")</f>
        <v>0</v>
      </c>
      <c r="AQ502" s="227" t="e">
        <f t="shared" si="186"/>
        <v>#DIV/0!</v>
      </c>
      <c r="AR502" s="545">
        <f>SUMIFS('Faturamento NNE'!$I$2:$I$707,'Faturamento NNE'!$E$2:$E$707,'Infos Relatório'!$B$485,'Faturamento NNE'!$F$2:$F$707,'Infos Relatório'!$B502,'Faturamento NNE'!$AA$2:$AA$707,'Infos Relatório'!AM$1)</f>
        <v>0</v>
      </c>
      <c r="AS502" s="541">
        <f>COUNTIFS('Faturamento NNE'!$E$2:$E$707,'Infos Relatório'!$B$485,'Faturamento NNE'!$F$2:$F$707,'Infos Relatório'!$B502,'Faturamento NNE'!$AA$2:$AA$707,'Infos Relatório'!AS$1)</f>
        <v>0</v>
      </c>
      <c r="AT502" s="542">
        <f>SUMIFS('Faturamento NNE'!$H$2:$H$707,'Faturamento NNE'!$E$2:$E$707,'Infos Relatório'!$B$485,'Faturamento NNE'!$F$2:$F$707,'Infos Relatório'!$B502,'Faturamento NNE'!$AA$2:$AA$707,'Infos Relatório'!AS$1)</f>
        <v>0</v>
      </c>
      <c r="AU502" s="542">
        <f>SUMIFS('Faturamento NNE'!$K$2:$K$707,'Faturamento NNE'!$E$2:$E$707,'Infos Relatório'!$B$485,'Faturamento NNE'!$F$2:$F$707,'Infos Relatório'!$B502,'Faturamento NNE'!$AA$2:$AA$707,'Infos Relatório'!AS$1)</f>
        <v>0</v>
      </c>
      <c r="AV502" s="546">
        <f>SUMIFS('Faturamento NNE'!$P$2:$P$707,'Faturamento NNE'!$E$2:$E$707,'Infos Relatório'!$B$485,'Faturamento NNE'!$F$2:$F$707,'Infos Relatório'!$B502,'Faturamento NNE'!$AA$2:$AA$707,'Infos Relatório'!AS$1,'Faturamento NNE'!$U$2:$U$707,"Sim")+SUMIFS('Faturamento NNE'!$Q$2:$Q$707,'Faturamento NNE'!$E$2:$E$707,'Infos Relatório'!$B$485,'Faturamento NNE'!$F$2:$F$707,'Infos Relatório'!$B502,'Faturamento NNE'!$AA$2:$AA$707,'Infos Relatório'!AS$1,'Faturamento NNE'!$U$2:$U$707,"Sim")</f>
        <v>0</v>
      </c>
      <c r="AW502" s="227" t="e">
        <f t="shared" si="187"/>
        <v>#DIV/0!</v>
      </c>
      <c r="AX502" s="545">
        <f>SUMIFS('Faturamento NNE'!$I$2:$I$707,'Faturamento NNE'!$E$2:$E$707,'Infos Relatório'!$B$485,'Faturamento NNE'!$F$2:$F$707,'Infos Relatório'!$B502,'Faturamento NNE'!$AA$2:$AA$707,'Infos Relatório'!AS$1)</f>
        <v>0</v>
      </c>
      <c r="AY502" s="541">
        <f>COUNTIFS('Faturamento NNE'!$E$2:$E$707,'Infos Relatório'!$B$485,'Faturamento NNE'!$F$2:$F$707,'Infos Relatório'!$B502,'Faturamento NNE'!$AA$2:$AA$707,'Infos Relatório'!AY$1)</f>
        <v>0</v>
      </c>
      <c r="AZ502" s="542">
        <f>SUMIFS('Faturamento NNE'!$H$2:$H$707,'Faturamento NNE'!$E$2:$E$707,'Infos Relatório'!$B$485,'Faturamento NNE'!$F$2:$F$707,'Infos Relatório'!$B502,'Faturamento NNE'!$AA$2:$AA$707,'Infos Relatório'!AY$1)</f>
        <v>0</v>
      </c>
      <c r="BA502" s="542">
        <f>SUMIFS('Faturamento NNE'!$K$2:$K$707,'Faturamento NNE'!$E$2:$E$707,'Infos Relatório'!$B$485,'Faturamento NNE'!$F$2:$F$707,'Infos Relatório'!$B502,'Faturamento NNE'!$AA$2:$AA$707,'Infos Relatório'!AY$1)</f>
        <v>0</v>
      </c>
      <c r="BB502" s="546">
        <f>SUMIFS('Faturamento NNE'!$P$2:$P$707,'Faturamento NNE'!$E$2:$E$707,'Infos Relatório'!$B$485,'Faturamento NNE'!$F$2:$F$707,'Infos Relatório'!$B502,'Faturamento NNE'!$AA$2:$AA$707,'Infos Relatório'!AY$1,'Faturamento NNE'!$U$2:$U$707,"Sim")+SUMIFS('Faturamento NNE'!$Q$2:$Q$707,'Faturamento NNE'!$E$2:$E$707,'Infos Relatório'!$B$485,'Faturamento NNE'!$F$2:$F$707,'Infos Relatório'!$B502,'Faturamento NNE'!$AA$2:$AA$707,'Infos Relatório'!AY$1,'Faturamento NNE'!$U$2:$U$707,"Sim")</f>
        <v>0</v>
      </c>
      <c r="BC502" s="227" t="e">
        <f t="shared" si="188"/>
        <v>#DIV/0!</v>
      </c>
      <c r="BD502" s="545">
        <f>SUMIFS('Faturamento NNE'!$I$2:$I$707,'Faturamento NNE'!$E$2:$E$707,'Infos Relatório'!$B$485,'Faturamento NNE'!$F$2:$F$707,'Infos Relatório'!$B502,'Faturamento NNE'!$AA$2:$AA$707,'Infos Relatório'!AY$1)</f>
        <v>0</v>
      </c>
      <c r="BE502" s="541">
        <f>COUNTIFS('Faturamento NNE'!$E$2:$E$707,'Infos Relatório'!$B$485,'Faturamento NNE'!$F$2:$F$707,'Infos Relatório'!$B502,'Faturamento NNE'!$AA$2:$AA$707,'Infos Relatório'!BE$1)</f>
        <v>0</v>
      </c>
      <c r="BF502" s="542">
        <f>SUMIFS('Faturamento NNE'!$H$2:$H$707,'Faturamento NNE'!$E$2:$E$707,'Infos Relatório'!$B$485,'Faturamento NNE'!$F$2:$F$707,'Infos Relatório'!$B502,'Faturamento NNE'!$AA$2:$AA$707,'Infos Relatório'!BE$1)</f>
        <v>0</v>
      </c>
      <c r="BG502" s="542">
        <f>SUMIFS('Faturamento NNE'!$K$2:$K$707,'Faturamento NNE'!$E$2:$E$707,'Infos Relatório'!$B$485,'Faturamento NNE'!$F$2:$F$707,'Infos Relatório'!$B502,'Faturamento NNE'!$AA$2:$AA$707,'Infos Relatório'!BE$1)</f>
        <v>0</v>
      </c>
      <c r="BH502" s="546">
        <f>SUMIFS('Faturamento NNE'!$P$2:$P$707,'Faturamento NNE'!$E$2:$E$707,'Infos Relatório'!$B$485,'Faturamento NNE'!$F$2:$F$707,'Infos Relatório'!$B502,'Faturamento NNE'!$AA$2:$AA$707,'Infos Relatório'!BE$1,'Faturamento NNE'!$U$2:$U$707,"Sim")+SUMIFS('Faturamento NNE'!$Q$2:$Q$707,'Faturamento NNE'!$E$2:$E$707,'Infos Relatório'!$B$485,'Faturamento NNE'!$F$2:$F$707,'Infos Relatório'!$B502,'Faturamento NNE'!$AA$2:$AA$707,'Infos Relatório'!BE$1,'Faturamento NNE'!$U$2:$U$707,"Sim")</f>
        <v>0</v>
      </c>
      <c r="BI502" s="227" t="e">
        <f t="shared" si="189"/>
        <v>#DIV/0!</v>
      </c>
      <c r="BJ502" s="545">
        <f>SUMIFS('Faturamento NNE'!$I$2:$I$707,'Faturamento NNE'!$E$2:$E$707,'Infos Relatório'!$B$485,'Faturamento NNE'!$F$2:$F$707,'Infos Relatório'!$B502,'Faturamento NNE'!$AA$2:$AA$707,'Infos Relatório'!BE$1)</f>
        <v>0</v>
      </c>
      <c r="BK502" s="541">
        <f>COUNTIFS('Faturamento NNE'!$E$2:$E$707,'Infos Relatório'!$B$485,'Faturamento NNE'!$F$2:$F$707,'Infos Relatório'!$B502,'Faturamento NNE'!$AA$2:$AA$707,'Infos Relatório'!BK$1)</f>
        <v>0</v>
      </c>
      <c r="BL502" s="542">
        <f>SUMIFS('Faturamento NNE'!$H$2:$H$707,'Faturamento NNE'!$E$2:$E$707,'Infos Relatório'!$B$485,'Faturamento NNE'!$F$2:$F$707,'Infos Relatório'!$B502,'Faturamento NNE'!$AA$2:$AA$707,'Infos Relatório'!BK$1)</f>
        <v>0</v>
      </c>
      <c r="BM502" s="542">
        <f>SUMIFS('Faturamento NNE'!$K$2:$K$707,'Faturamento NNE'!$E$2:$E$707,'Infos Relatório'!$B$485,'Faturamento NNE'!$F$2:$F$707,'Infos Relatório'!$B502,'Faturamento NNE'!$AA$2:$AA$707,'Infos Relatório'!BK$1)</f>
        <v>0</v>
      </c>
      <c r="BN502" s="546">
        <f>SUMIFS('Faturamento NNE'!$P$2:$P$707,'Faturamento NNE'!$E$2:$E$707,'Infos Relatório'!$B$485,'Faturamento NNE'!$F$2:$F$707,'Infos Relatório'!$B502,'Faturamento NNE'!$AA$2:$AA$707,'Infos Relatório'!BK$1,'Faturamento NNE'!$U$2:$U$707,"Sim")+SUMIFS('Faturamento NNE'!$Q$2:$Q$707,'Faturamento NNE'!$E$2:$E$707,'Infos Relatório'!$B$485,'Faturamento NNE'!$F$2:$F$707,'Infos Relatório'!$B502,'Faturamento NNE'!$AA$2:$AA$707,'Infos Relatório'!BK$1,'Faturamento NNE'!$U$2:$U$707,"Sim")</f>
        <v>0</v>
      </c>
      <c r="BO502" s="227" t="e">
        <f t="shared" si="190"/>
        <v>#DIV/0!</v>
      </c>
      <c r="BP502" s="545">
        <f>SUMIFS('Faturamento NNE'!$I$2:$I$707,'Faturamento NNE'!$E$2:$E$707,'Infos Relatório'!$B$485,'Faturamento NNE'!$F$2:$F$707,'Infos Relatório'!$B502,'Faturamento NNE'!$AA$2:$AA$707,'Infos Relatório'!BK$1)</f>
        <v>0</v>
      </c>
      <c r="BQ502" s="541">
        <f>COUNTIFS('Faturamento NNE'!$E$2:$E$707,'Infos Relatório'!$B$485,'Faturamento NNE'!$F$2:$F$707,'Infos Relatório'!$B502,'Faturamento NNE'!$AA$2:$AA$707,'Infos Relatório'!BQ$1)</f>
        <v>0</v>
      </c>
      <c r="BR502" s="542">
        <f>SUMIFS('Faturamento NNE'!$H$2:$H$707,'Faturamento NNE'!$E$2:$E$707,'Infos Relatório'!$B$485,'Faturamento NNE'!$F$2:$F$707,'Infos Relatório'!$B502,'Faturamento NNE'!$AA$2:$AA$707,'Infos Relatório'!BQ$1)</f>
        <v>0</v>
      </c>
      <c r="BS502" s="542">
        <f>SUMIFS('Faturamento NNE'!$K$2:$K$707,'Faturamento NNE'!$E$2:$E$707,'Infos Relatório'!$B$485,'Faturamento NNE'!$F$2:$F$707,'Infos Relatório'!$B502,'Faturamento NNE'!$AA$2:$AA$707,'Infos Relatório'!BQ$1)</f>
        <v>0</v>
      </c>
      <c r="BT502" s="546">
        <f>SUMIFS('Faturamento NNE'!$P$2:$P$707,'Faturamento NNE'!$E$2:$E$707,'Infos Relatório'!$B$485,'Faturamento NNE'!$F$2:$F$707,'Infos Relatório'!$B502,'Faturamento NNE'!$AA$2:$AA$707,'Infos Relatório'!BQ$1,'Faturamento NNE'!$U$2:$U$707,"Sim")+SUMIFS('Faturamento NNE'!$Q$2:$Q$707,'Faturamento NNE'!$E$2:$E$707,'Infos Relatório'!$B$485,'Faturamento NNE'!$F$2:$F$707,'Infos Relatório'!$B502,'Faturamento NNE'!$AA$2:$AA$707,'Infos Relatório'!BQ$1,'Faturamento NNE'!$U$2:$U$707,"Sim")</f>
        <v>0</v>
      </c>
      <c r="BU502" s="227" t="e">
        <f t="shared" si="191"/>
        <v>#DIV/0!</v>
      </c>
      <c r="BV502" s="545">
        <f>SUMIFS('Faturamento NNE'!$I$2:$I$707,'Faturamento NNE'!$E$2:$E$707,'Infos Relatório'!$B$485,'Faturamento NNE'!$F$2:$F$707,'Infos Relatório'!$B502,'Faturamento NNE'!$AA$2:$AA$707,'Infos Relatório'!BQ$1)</f>
        <v>0</v>
      </c>
    </row>
    <row r="503" spans="2:74">
      <c r="B503" s="217" t="s">
        <v>147</v>
      </c>
      <c r="C503" s="541">
        <f>COUNTIFS('Faturamento NNE'!$E$2:$E$707,'Infos Relatório'!$B$485,'Faturamento NNE'!$F$2:$F$707,'Infos Relatório'!$B503,'Faturamento NNE'!$AA$2:$AA$707,'Infos Relatório'!C$1)</f>
        <v>0</v>
      </c>
      <c r="D503" s="542">
        <f>SUMIFS('Faturamento NNE'!$H$2:$H$707,'Faturamento NNE'!$E$2:$E$707,'Infos Relatório'!$B$485,'Faturamento NNE'!$F$2:$F$707,'Infos Relatório'!$B503,'Faturamento NNE'!$AA$2:$AA$707,'Infos Relatório'!C$1)</f>
        <v>0</v>
      </c>
      <c r="E503" s="543">
        <f>SUMIFS('Faturamento NNE'!$K$2:$K$707,'Faturamento NNE'!$E$2:$E$707,'Infos Relatório'!$B$485,'Faturamento NNE'!$F$2:$F$707,'Infos Relatório'!$B503,'Faturamento NNE'!$AA$2:$AA$707,'Infos Relatório'!C$1)</f>
        <v>0</v>
      </c>
      <c r="F503" s="544">
        <f>SUMIFS('Faturamento NNE'!$P$2:$P$707,'Faturamento NNE'!$E$2:$E$707,'Infos Relatório'!$B$485,'Faturamento NNE'!$F$2:$F$707,'Infos Relatório'!$B503,'Faturamento NNE'!$AA$2:$AA$707,'Infos Relatório'!C$1,'Faturamento NNE'!$U$2:$U$707,"Sim")+SUMIFS('Faturamento NNE'!$Q$2:$Q$707,'Faturamento NNE'!$E$2:$E$707,'Infos Relatório'!$B$485,'Faturamento NNE'!$F$2:$F$707,'Infos Relatório'!$B503,'Faturamento NNE'!$AA$2:$AA$707,'Infos Relatório'!C$1,'Faturamento NNE'!$U$2:$U$707,"Sim")</f>
        <v>0</v>
      </c>
      <c r="G503" s="283" t="e">
        <f t="shared" si="180"/>
        <v>#DIV/0!</v>
      </c>
      <c r="H503" s="545">
        <f>SUMIFS('Faturamento NNE'!$I$2:$I$707,'Faturamento NNE'!$E$2:$E$707,'Infos Relatório'!$B$485,'Faturamento NNE'!$F$2:$F$707,'Infos Relatório'!$B503,'Faturamento NNE'!$AA$2:$AA$707,'Infos Relatório'!C$1)</f>
        <v>0</v>
      </c>
      <c r="I503" s="541">
        <f>COUNTIFS('Faturamento NNE'!$E$2:$E$707,'Infos Relatório'!$B$485,'Faturamento NNE'!$F$2:$F$707,'Infos Relatório'!$B503,'Faturamento NNE'!$AA$2:$AA$707,'Infos Relatório'!I$1)</f>
        <v>0</v>
      </c>
      <c r="J503" s="542">
        <f>SUMIFS('Faturamento NNE'!$H$2:$H$707,'Faturamento NNE'!$E$2:$E$707,'Infos Relatório'!$B$485,'Faturamento NNE'!$F$2:$F$707,'Infos Relatório'!$B503,'Faturamento NNE'!$AA$2:$AA$707,'Infos Relatório'!I$1)</f>
        <v>0</v>
      </c>
      <c r="K503" s="543">
        <f>SUMIFS('Faturamento NNE'!$K$2:$K$707,'Faturamento NNE'!$E$2:$E$707,'Infos Relatório'!$B$485,'Faturamento NNE'!$F$2:$F$707,'Infos Relatório'!$B503,'Faturamento NNE'!$AA$2:$AA$707,'Infos Relatório'!I$1)</f>
        <v>0</v>
      </c>
      <c r="L503" s="544">
        <f>SUMIFS('Faturamento NNE'!$P$2:$P$707,'Faturamento NNE'!$E$2:$E$707,'Infos Relatório'!$B$485,'Faturamento NNE'!$F$2:$F$707,'Infos Relatório'!$B503,'Faturamento NNE'!$AA$2:$AA$707,'Infos Relatório'!I$1,'Faturamento NNE'!$U$2:$U$707,"Sim")+SUMIFS('Faturamento NNE'!$Q$2:$Q$707,'Faturamento NNE'!$E$2:$E$707,'Infos Relatório'!$B$485,'Faturamento NNE'!$F$2:$F$707,'Infos Relatório'!$B503,'Faturamento NNE'!$AA$2:$AA$707,'Infos Relatório'!I$1,'Faturamento NNE'!$U$2:$U$707,"Sim")</f>
        <v>0</v>
      </c>
      <c r="M503" s="283" t="e">
        <f t="shared" si="181"/>
        <v>#DIV/0!</v>
      </c>
      <c r="N503" s="545">
        <f>SUMIFS('Faturamento NNE'!$I$2:$I$707,'Faturamento NNE'!$E$2:$E$707,'Infos Relatório'!$B$485,'Faturamento NNE'!$F$2:$F$707,'Infos Relatório'!$B503,'Faturamento NNE'!$AA$2:$AA$707,'Infos Relatório'!I$1)</f>
        <v>0</v>
      </c>
      <c r="O503" s="541">
        <f>COUNTIFS('Faturamento NNE'!$E$2:$E$707,'Infos Relatório'!$B$485,'Faturamento NNE'!$F$2:$F$707,'Infos Relatório'!$B503,'Faturamento NNE'!$AA$2:$AA$707,'Infos Relatório'!O$1)</f>
        <v>0</v>
      </c>
      <c r="P503" s="542">
        <f>SUMIFS('Faturamento NNE'!$H$2:$H$707,'Faturamento NNE'!$E$2:$E$707,'Infos Relatório'!$B$485,'Faturamento NNE'!$F$2:$F$707,'Infos Relatório'!$B503,'Faturamento NNE'!$AA$2:$AA$707,'Infos Relatório'!O$1)</f>
        <v>0</v>
      </c>
      <c r="Q503" s="542">
        <f>SUMIFS('Faturamento NNE'!$K$2:$K$707,'Faturamento NNE'!$E$2:$E$707,'Infos Relatório'!$B$485,'Faturamento NNE'!$F$2:$F$707,'Infos Relatório'!$B503,'Faturamento NNE'!$AA$2:$AA$707,'Infos Relatório'!O$1)</f>
        <v>0</v>
      </c>
      <c r="R503" s="546">
        <f>SUMIFS('Faturamento NNE'!$P$2:$P$707,'Faturamento NNE'!$E$2:$E$707,'Infos Relatório'!$B$485,'Faturamento NNE'!$F$2:$F$707,'Infos Relatório'!$B503,'Faturamento NNE'!$AA$2:$AA$707,'Infos Relatório'!O$1,'Faturamento NNE'!$U$2:$U$707,"Sim")+SUMIFS('Faturamento NNE'!$Q$2:$Q$707,'Faturamento NNE'!$E$2:$E$707,'Infos Relatório'!$B$485,'Faturamento NNE'!$F$2:$F$707,'Infos Relatório'!$B503,'Faturamento NNE'!$AA$2:$AA$707,'Infos Relatório'!O$1,'Faturamento NNE'!$U$2:$U$707,"Sim")</f>
        <v>0</v>
      </c>
      <c r="S503" s="227" t="e">
        <f t="shared" si="182"/>
        <v>#DIV/0!</v>
      </c>
      <c r="T503" s="545">
        <f>SUMIFS('Faturamento NNE'!$I$2:$I$707,'Faturamento NNE'!$E$2:$E$707,'Infos Relatório'!$B$485,'Faturamento NNE'!$F$2:$F$707,'Infos Relatório'!$B503,'Faturamento NNE'!$AA$2:$AA$707,'Infos Relatório'!O$1)</f>
        <v>0</v>
      </c>
      <c r="U503" s="541">
        <f>COUNTIFS('Faturamento NNE'!$E$2:$E$707,'Infos Relatório'!$B$485,'Faturamento NNE'!$F$2:$F$707,'Infos Relatório'!$B503,'Faturamento NNE'!$AA$2:$AA$707,'Infos Relatório'!U$1)</f>
        <v>0</v>
      </c>
      <c r="V503" s="542">
        <f>SUMIFS('Faturamento NNE'!$H$2:$H$707,'Faturamento NNE'!$E$2:$E$707,'Infos Relatório'!$B$485,'Faturamento NNE'!$F$2:$F$707,'Infos Relatório'!$B503,'Faturamento NNE'!$AA$2:$AA$707,'Infos Relatório'!U$1)</f>
        <v>0</v>
      </c>
      <c r="W503" s="542">
        <f>SUMIFS('Faturamento NNE'!$K$2:$K$707,'Faturamento NNE'!$E$2:$E$707,'Infos Relatório'!$B$485,'Faturamento NNE'!$F$2:$F$707,'Infos Relatório'!$B503,'Faturamento NNE'!$AA$2:$AA$707,'Infos Relatório'!U$1)</f>
        <v>0</v>
      </c>
      <c r="X503" s="546">
        <f>SUMIFS('Faturamento NNE'!$P$2:$P$707,'Faturamento NNE'!$E$2:$E$707,'Infos Relatório'!$B$485,'Faturamento NNE'!$F$2:$F$707,'Infos Relatório'!$B503,'Faturamento NNE'!$AA$2:$AA$707,'Infos Relatório'!U$1,'Faturamento NNE'!$U$2:$U$707,"Sim")+SUMIFS('Faturamento NNE'!$Q$2:$Q$707,'Faturamento NNE'!$E$2:$E$707,'Infos Relatório'!$B$485,'Faturamento NNE'!$F$2:$F$707,'Infos Relatório'!$B503,'Faturamento NNE'!$AA$2:$AA$707,'Infos Relatório'!U$1,'Faturamento NNE'!$U$2:$U$707,"Sim")</f>
        <v>0</v>
      </c>
      <c r="Y503" s="227" t="e">
        <f t="shared" si="183"/>
        <v>#DIV/0!</v>
      </c>
      <c r="Z503" s="545">
        <f>SUMIFS('Faturamento NNE'!$I$2:$I$707,'Faturamento NNE'!$E$2:$E$707,'Infos Relatório'!$B$485,'Faturamento NNE'!$F$2:$F$707,'Infos Relatório'!$B503,'Faturamento NNE'!$AA$2:$AA$707,'Infos Relatório'!U$1)</f>
        <v>0</v>
      </c>
      <c r="AA503" s="541">
        <f>COUNTIFS('Faturamento NNE'!$E$2:$E$707,'Infos Relatório'!$B$485,'Faturamento NNE'!$F$2:$F$707,'Infos Relatório'!$B503,'Faturamento NNE'!$AA$2:$AA$707,'Infos Relatório'!AA$1)</f>
        <v>0</v>
      </c>
      <c r="AB503" s="542">
        <f>SUMIFS('Faturamento NNE'!$H$2:$H$707,'Faturamento NNE'!$E$2:$E$707,'Infos Relatório'!$B$485,'Faturamento NNE'!$F$2:$F$707,'Infos Relatório'!$B503,'Faturamento NNE'!$AA$2:$AA$707,'Infos Relatório'!AA$1)</f>
        <v>0</v>
      </c>
      <c r="AC503" s="542">
        <f>SUMIFS('Faturamento NNE'!$K$2:$K$707,'Faturamento NNE'!$E$2:$E$707,'Infos Relatório'!$B$485,'Faturamento NNE'!$F$2:$F$707,'Infos Relatório'!$B503,'Faturamento NNE'!$AA$2:$AA$707,'Infos Relatório'!AA$1)</f>
        <v>0</v>
      </c>
      <c r="AD503" s="546">
        <f>SUMIFS('Faturamento NNE'!$P$2:$P$707,'Faturamento NNE'!$E$2:$E$707,'Infos Relatório'!$B$485,'Faturamento NNE'!$F$2:$F$707,'Infos Relatório'!$B503,'Faturamento NNE'!$AA$2:$AA$707,'Infos Relatório'!AA$1,'Faturamento NNE'!$U$2:$U$707,"Sim")+SUMIFS('Faturamento NNE'!$Q$2:$Q$707,'Faturamento NNE'!$E$2:$E$707,'Infos Relatório'!$B$485,'Faturamento NNE'!$F$2:$F$707,'Infos Relatório'!$B503,'Faturamento NNE'!$AA$2:$AA$707,'Infos Relatório'!AA$1,'Faturamento NNE'!$U$2:$U$707,"Sim")</f>
        <v>0</v>
      </c>
      <c r="AE503" s="227" t="e">
        <f t="shared" si="184"/>
        <v>#DIV/0!</v>
      </c>
      <c r="AF503" s="545">
        <f>SUMIFS('Faturamento NNE'!$I$2:$I$707,'Faturamento NNE'!$E$2:$E$707,'Infos Relatório'!$B$485,'Faturamento NNE'!$F$2:$F$707,'Infos Relatório'!$B503,'Faturamento NNE'!$AA$2:$AA$707,'Infos Relatório'!AA$1)</f>
        <v>0</v>
      </c>
      <c r="AG503" s="541">
        <f>COUNTIFS('Faturamento NNE'!$E$2:$E$707,'Infos Relatório'!$B$485,'Faturamento NNE'!$F$2:$F$707,'Infos Relatório'!$B503,'Faturamento NNE'!$AA$2:$AA$707,'Infos Relatório'!AG$1)</f>
        <v>0</v>
      </c>
      <c r="AH503" s="542">
        <f>SUMIFS('Faturamento NNE'!$H$2:$H$707,'Faturamento NNE'!$E$2:$E$707,'Infos Relatório'!$B$485,'Faturamento NNE'!$F$2:$F$707,'Infos Relatório'!$B503,'Faturamento NNE'!$AA$2:$AA$707,'Infos Relatório'!AG$1)</f>
        <v>0</v>
      </c>
      <c r="AI503" s="542">
        <f>SUMIFS('Faturamento NNE'!$K$2:$K$707,'Faturamento NNE'!$E$2:$E$707,'Infos Relatório'!$B$485,'Faturamento NNE'!$F$2:$F$707,'Infos Relatório'!$B503,'Faturamento NNE'!$AA$2:$AA$707,'Infos Relatório'!AG$1)</f>
        <v>0</v>
      </c>
      <c r="AJ503" s="546">
        <f>SUMIFS('Faturamento NNE'!$P$2:$P$707,'Faturamento NNE'!$E$2:$E$707,'Infos Relatório'!$B$485,'Faturamento NNE'!$F$2:$F$707,'Infos Relatório'!$B503,'Faturamento NNE'!$AA$2:$AA$707,'Infos Relatório'!AG$1,'Faturamento NNE'!$U$2:$U$707,"Sim")+SUMIFS('Faturamento NNE'!$Q$2:$Q$707,'Faturamento NNE'!$E$2:$E$707,'Infos Relatório'!$B$485,'Faturamento NNE'!$F$2:$F$707,'Infos Relatório'!$B503,'Faturamento NNE'!$AA$2:$AA$707,'Infos Relatório'!AG$1,'Faturamento NNE'!$U$2:$U$707,"Sim")</f>
        <v>0</v>
      </c>
      <c r="AK503" s="227" t="e">
        <f t="shared" si="185"/>
        <v>#DIV/0!</v>
      </c>
      <c r="AL503" s="545">
        <f>SUMIFS('Faturamento NNE'!$I$2:$I$707,'Faturamento NNE'!$E$2:$E$707,'Infos Relatório'!$B$485,'Faturamento NNE'!$F$2:$F$707,'Infos Relatório'!$B503,'Faturamento NNE'!$AA$2:$AA$707,'Infos Relatório'!AG$1)</f>
        <v>0</v>
      </c>
      <c r="AM503" s="541">
        <f>COUNTIFS('Faturamento NNE'!$E$2:$E$707,'Infos Relatório'!$B$485,'Faturamento NNE'!$F$2:$F$707,'Infos Relatório'!$B503,'Faturamento NNE'!$AA$2:$AA$707,'Infos Relatório'!AM$1)</f>
        <v>0</v>
      </c>
      <c r="AN503" s="542">
        <f>SUMIFS('Faturamento NNE'!$H$2:$H$707,'Faturamento NNE'!$E$2:$E$707,'Infos Relatório'!$B$485,'Faturamento NNE'!$F$2:$F$707,'Infos Relatório'!$B503,'Faturamento NNE'!$AA$2:$AA$707,'Infos Relatório'!AM$1)</f>
        <v>0</v>
      </c>
      <c r="AO503" s="542">
        <f>SUMIFS('Faturamento NNE'!$K$2:$K$707,'Faturamento NNE'!$E$2:$E$707,'Infos Relatório'!$B$485,'Faturamento NNE'!$F$2:$F$707,'Infos Relatório'!$B503,'Faturamento NNE'!$AA$2:$AA$707,'Infos Relatório'!AM$1)</f>
        <v>0</v>
      </c>
      <c r="AP503" s="546">
        <f>SUMIFS('Faturamento NNE'!$P$2:$P$707,'Faturamento NNE'!$E$2:$E$707,'Infos Relatório'!$B$485,'Faturamento NNE'!$F$2:$F$707,'Infos Relatório'!$B503,'Faturamento NNE'!$AA$2:$AA$707,'Infos Relatório'!AM$1,'Faturamento NNE'!$U$2:$U$707,"Sim")+SUMIFS('Faturamento NNE'!$Q$2:$Q$707,'Faturamento NNE'!$E$2:$E$707,'Infos Relatório'!$B$485,'Faturamento NNE'!$F$2:$F$707,'Infos Relatório'!$B503,'Faturamento NNE'!$AA$2:$AA$707,'Infos Relatório'!AM$1,'Faturamento NNE'!$U$2:$U$707,"Sim")</f>
        <v>0</v>
      </c>
      <c r="AQ503" s="227" t="e">
        <f t="shared" si="186"/>
        <v>#DIV/0!</v>
      </c>
      <c r="AR503" s="545">
        <f>SUMIFS('Faturamento NNE'!$I$2:$I$707,'Faturamento NNE'!$E$2:$E$707,'Infos Relatório'!$B$485,'Faturamento NNE'!$F$2:$F$707,'Infos Relatório'!$B503,'Faturamento NNE'!$AA$2:$AA$707,'Infos Relatório'!AM$1)</f>
        <v>0</v>
      </c>
      <c r="AS503" s="541">
        <f>COUNTIFS('Faturamento NNE'!$E$2:$E$707,'Infos Relatório'!$B$485,'Faturamento NNE'!$F$2:$F$707,'Infos Relatório'!$B503,'Faturamento NNE'!$AA$2:$AA$707,'Infos Relatório'!AS$1)</f>
        <v>0</v>
      </c>
      <c r="AT503" s="542">
        <f>SUMIFS('Faturamento NNE'!$H$2:$H$707,'Faturamento NNE'!$E$2:$E$707,'Infos Relatório'!$B$485,'Faturamento NNE'!$F$2:$F$707,'Infos Relatório'!$B503,'Faturamento NNE'!$AA$2:$AA$707,'Infos Relatório'!AS$1)</f>
        <v>0</v>
      </c>
      <c r="AU503" s="542">
        <f>SUMIFS('Faturamento NNE'!$K$2:$K$707,'Faturamento NNE'!$E$2:$E$707,'Infos Relatório'!$B$485,'Faturamento NNE'!$F$2:$F$707,'Infos Relatório'!$B503,'Faturamento NNE'!$AA$2:$AA$707,'Infos Relatório'!AS$1)</f>
        <v>0</v>
      </c>
      <c r="AV503" s="546">
        <f>SUMIFS('Faturamento NNE'!$P$2:$P$707,'Faturamento NNE'!$E$2:$E$707,'Infos Relatório'!$B$485,'Faturamento NNE'!$F$2:$F$707,'Infos Relatório'!$B503,'Faturamento NNE'!$AA$2:$AA$707,'Infos Relatório'!AS$1,'Faturamento NNE'!$U$2:$U$707,"Sim")+SUMIFS('Faturamento NNE'!$Q$2:$Q$707,'Faturamento NNE'!$E$2:$E$707,'Infos Relatório'!$B$485,'Faturamento NNE'!$F$2:$F$707,'Infos Relatório'!$B503,'Faturamento NNE'!$AA$2:$AA$707,'Infos Relatório'!AS$1,'Faturamento NNE'!$U$2:$U$707,"Sim")</f>
        <v>0</v>
      </c>
      <c r="AW503" s="227" t="e">
        <f t="shared" si="187"/>
        <v>#DIV/0!</v>
      </c>
      <c r="AX503" s="545">
        <f>SUMIFS('Faturamento NNE'!$I$2:$I$707,'Faturamento NNE'!$E$2:$E$707,'Infos Relatório'!$B$485,'Faturamento NNE'!$F$2:$F$707,'Infos Relatório'!$B503,'Faturamento NNE'!$AA$2:$AA$707,'Infos Relatório'!AS$1)</f>
        <v>0</v>
      </c>
      <c r="AY503" s="541">
        <f>COUNTIFS('Faturamento NNE'!$E$2:$E$707,'Infos Relatório'!$B$485,'Faturamento NNE'!$F$2:$F$707,'Infos Relatório'!$B503,'Faturamento NNE'!$AA$2:$AA$707,'Infos Relatório'!AY$1)</f>
        <v>0</v>
      </c>
      <c r="AZ503" s="542">
        <f>SUMIFS('Faturamento NNE'!$H$2:$H$707,'Faturamento NNE'!$E$2:$E$707,'Infos Relatório'!$B$485,'Faturamento NNE'!$F$2:$F$707,'Infos Relatório'!$B503,'Faturamento NNE'!$AA$2:$AA$707,'Infos Relatório'!AY$1)</f>
        <v>0</v>
      </c>
      <c r="BA503" s="542">
        <f>SUMIFS('Faturamento NNE'!$K$2:$K$707,'Faturamento NNE'!$E$2:$E$707,'Infos Relatório'!$B$485,'Faturamento NNE'!$F$2:$F$707,'Infos Relatório'!$B503,'Faturamento NNE'!$AA$2:$AA$707,'Infos Relatório'!AY$1)</f>
        <v>0</v>
      </c>
      <c r="BB503" s="546">
        <f>SUMIFS('Faturamento NNE'!$P$2:$P$707,'Faturamento NNE'!$E$2:$E$707,'Infos Relatório'!$B$485,'Faturamento NNE'!$F$2:$F$707,'Infos Relatório'!$B503,'Faturamento NNE'!$AA$2:$AA$707,'Infos Relatório'!AY$1,'Faturamento NNE'!$U$2:$U$707,"Sim")+SUMIFS('Faturamento NNE'!$Q$2:$Q$707,'Faturamento NNE'!$E$2:$E$707,'Infos Relatório'!$B$485,'Faturamento NNE'!$F$2:$F$707,'Infos Relatório'!$B503,'Faturamento NNE'!$AA$2:$AA$707,'Infos Relatório'!AY$1,'Faturamento NNE'!$U$2:$U$707,"Sim")</f>
        <v>0</v>
      </c>
      <c r="BC503" s="227" t="e">
        <f t="shared" si="188"/>
        <v>#DIV/0!</v>
      </c>
      <c r="BD503" s="545">
        <f>SUMIFS('Faturamento NNE'!$I$2:$I$707,'Faturamento NNE'!$E$2:$E$707,'Infos Relatório'!$B$485,'Faturamento NNE'!$F$2:$F$707,'Infos Relatório'!$B503,'Faturamento NNE'!$AA$2:$AA$707,'Infos Relatório'!AY$1)</f>
        <v>0</v>
      </c>
      <c r="BE503" s="541">
        <f>COUNTIFS('Faturamento NNE'!$E$2:$E$707,'Infos Relatório'!$B$485,'Faturamento NNE'!$F$2:$F$707,'Infos Relatório'!$B503,'Faturamento NNE'!$AA$2:$AA$707,'Infos Relatório'!BE$1)</f>
        <v>0</v>
      </c>
      <c r="BF503" s="542">
        <f>SUMIFS('Faturamento NNE'!$H$2:$H$707,'Faturamento NNE'!$E$2:$E$707,'Infos Relatório'!$B$485,'Faturamento NNE'!$F$2:$F$707,'Infos Relatório'!$B503,'Faturamento NNE'!$AA$2:$AA$707,'Infos Relatório'!BE$1)</f>
        <v>0</v>
      </c>
      <c r="BG503" s="542">
        <f>SUMIFS('Faturamento NNE'!$K$2:$K$707,'Faturamento NNE'!$E$2:$E$707,'Infos Relatório'!$B$485,'Faturamento NNE'!$F$2:$F$707,'Infos Relatório'!$B503,'Faturamento NNE'!$AA$2:$AA$707,'Infos Relatório'!BE$1)</f>
        <v>0</v>
      </c>
      <c r="BH503" s="546">
        <f>SUMIFS('Faturamento NNE'!$P$2:$P$707,'Faturamento NNE'!$E$2:$E$707,'Infos Relatório'!$B$485,'Faturamento NNE'!$F$2:$F$707,'Infos Relatório'!$B503,'Faturamento NNE'!$AA$2:$AA$707,'Infos Relatório'!BE$1,'Faturamento NNE'!$U$2:$U$707,"Sim")+SUMIFS('Faturamento NNE'!$Q$2:$Q$707,'Faturamento NNE'!$E$2:$E$707,'Infos Relatório'!$B$485,'Faturamento NNE'!$F$2:$F$707,'Infos Relatório'!$B503,'Faturamento NNE'!$AA$2:$AA$707,'Infos Relatório'!BE$1,'Faturamento NNE'!$U$2:$U$707,"Sim")</f>
        <v>0</v>
      </c>
      <c r="BI503" s="227" t="e">
        <f t="shared" si="189"/>
        <v>#DIV/0!</v>
      </c>
      <c r="BJ503" s="545">
        <f>SUMIFS('Faturamento NNE'!$I$2:$I$707,'Faturamento NNE'!$E$2:$E$707,'Infos Relatório'!$B$485,'Faturamento NNE'!$F$2:$F$707,'Infos Relatório'!$B503,'Faturamento NNE'!$AA$2:$AA$707,'Infos Relatório'!BE$1)</f>
        <v>0</v>
      </c>
      <c r="BK503" s="541">
        <f>COUNTIFS('Faturamento NNE'!$E$2:$E$707,'Infos Relatório'!$B$485,'Faturamento NNE'!$F$2:$F$707,'Infos Relatório'!$B503,'Faturamento NNE'!$AA$2:$AA$707,'Infos Relatório'!BK$1)</f>
        <v>0</v>
      </c>
      <c r="BL503" s="542">
        <f>SUMIFS('Faturamento NNE'!$H$2:$H$707,'Faturamento NNE'!$E$2:$E$707,'Infos Relatório'!$B$485,'Faturamento NNE'!$F$2:$F$707,'Infos Relatório'!$B503,'Faturamento NNE'!$AA$2:$AA$707,'Infos Relatório'!BK$1)</f>
        <v>0</v>
      </c>
      <c r="BM503" s="542">
        <f>SUMIFS('Faturamento NNE'!$K$2:$K$707,'Faturamento NNE'!$E$2:$E$707,'Infos Relatório'!$B$485,'Faturamento NNE'!$F$2:$F$707,'Infos Relatório'!$B503,'Faturamento NNE'!$AA$2:$AA$707,'Infos Relatório'!BK$1)</f>
        <v>0</v>
      </c>
      <c r="BN503" s="546">
        <f>SUMIFS('Faturamento NNE'!$P$2:$P$707,'Faturamento NNE'!$E$2:$E$707,'Infos Relatório'!$B$485,'Faturamento NNE'!$F$2:$F$707,'Infos Relatório'!$B503,'Faturamento NNE'!$AA$2:$AA$707,'Infos Relatório'!BK$1,'Faturamento NNE'!$U$2:$U$707,"Sim")+SUMIFS('Faturamento NNE'!$Q$2:$Q$707,'Faturamento NNE'!$E$2:$E$707,'Infos Relatório'!$B$485,'Faturamento NNE'!$F$2:$F$707,'Infos Relatório'!$B503,'Faturamento NNE'!$AA$2:$AA$707,'Infos Relatório'!BK$1,'Faturamento NNE'!$U$2:$U$707,"Sim")</f>
        <v>0</v>
      </c>
      <c r="BO503" s="227" t="e">
        <f t="shared" si="190"/>
        <v>#DIV/0!</v>
      </c>
      <c r="BP503" s="545">
        <f>SUMIFS('Faturamento NNE'!$I$2:$I$707,'Faturamento NNE'!$E$2:$E$707,'Infos Relatório'!$B$485,'Faturamento NNE'!$F$2:$F$707,'Infos Relatório'!$B503,'Faturamento NNE'!$AA$2:$AA$707,'Infos Relatório'!BK$1)</f>
        <v>0</v>
      </c>
      <c r="BQ503" s="541">
        <f>COUNTIFS('Faturamento NNE'!$E$2:$E$707,'Infos Relatório'!$B$485,'Faturamento NNE'!$F$2:$F$707,'Infos Relatório'!$B503,'Faturamento NNE'!$AA$2:$AA$707,'Infos Relatório'!BQ$1)</f>
        <v>0</v>
      </c>
      <c r="BR503" s="542">
        <f>SUMIFS('Faturamento NNE'!$H$2:$H$707,'Faturamento NNE'!$E$2:$E$707,'Infos Relatório'!$B$485,'Faturamento NNE'!$F$2:$F$707,'Infos Relatório'!$B503,'Faturamento NNE'!$AA$2:$AA$707,'Infos Relatório'!BQ$1)</f>
        <v>0</v>
      </c>
      <c r="BS503" s="542">
        <f>SUMIFS('Faturamento NNE'!$K$2:$K$707,'Faturamento NNE'!$E$2:$E$707,'Infos Relatório'!$B$485,'Faturamento NNE'!$F$2:$F$707,'Infos Relatório'!$B503,'Faturamento NNE'!$AA$2:$AA$707,'Infos Relatório'!BQ$1)</f>
        <v>0</v>
      </c>
      <c r="BT503" s="546">
        <f>SUMIFS('Faturamento NNE'!$P$2:$P$707,'Faturamento NNE'!$E$2:$E$707,'Infos Relatório'!$B$485,'Faturamento NNE'!$F$2:$F$707,'Infos Relatório'!$B503,'Faturamento NNE'!$AA$2:$AA$707,'Infos Relatório'!BQ$1,'Faturamento NNE'!$U$2:$U$707,"Sim")+SUMIFS('Faturamento NNE'!$Q$2:$Q$707,'Faturamento NNE'!$E$2:$E$707,'Infos Relatório'!$B$485,'Faturamento NNE'!$F$2:$F$707,'Infos Relatório'!$B503,'Faturamento NNE'!$AA$2:$AA$707,'Infos Relatório'!BQ$1,'Faturamento NNE'!$U$2:$U$707,"Sim")</f>
        <v>0</v>
      </c>
      <c r="BU503" s="227" t="e">
        <f t="shared" si="191"/>
        <v>#DIV/0!</v>
      </c>
      <c r="BV503" s="545">
        <f>SUMIFS('Faturamento NNE'!$I$2:$I$707,'Faturamento NNE'!$E$2:$E$707,'Infos Relatório'!$B$485,'Faturamento NNE'!$F$2:$F$707,'Infos Relatório'!$B503,'Faturamento NNE'!$AA$2:$AA$707,'Infos Relatório'!BQ$1)</f>
        <v>0</v>
      </c>
    </row>
    <row r="504" spans="2:74">
      <c r="B504" s="217" t="s">
        <v>148</v>
      </c>
      <c r="C504" s="541">
        <f>COUNTIFS('Faturamento NNE'!$E$2:$E$707,'Infos Relatório'!$B$485,'Faturamento NNE'!$F$2:$F$707,'Infos Relatório'!$B504,'Faturamento NNE'!$AA$2:$AA$707,'Infos Relatório'!C$1)</f>
        <v>0</v>
      </c>
      <c r="D504" s="542">
        <f>SUMIFS('Faturamento NNE'!$H$2:$H$707,'Faturamento NNE'!$E$2:$E$707,'Infos Relatório'!$B$485,'Faturamento NNE'!$F$2:$F$707,'Infos Relatório'!$B504,'Faturamento NNE'!$AA$2:$AA$707,'Infos Relatório'!C$1)</f>
        <v>0</v>
      </c>
      <c r="E504" s="543">
        <f>SUMIFS('Faturamento NNE'!$K$2:$K$707,'Faturamento NNE'!$E$2:$E$707,'Infos Relatório'!$B$485,'Faturamento NNE'!$F$2:$F$707,'Infos Relatório'!$B504,'Faturamento NNE'!$AA$2:$AA$707,'Infos Relatório'!C$1)</f>
        <v>0</v>
      </c>
      <c r="F504" s="544">
        <f>SUMIFS('Faturamento NNE'!$P$2:$P$707,'Faturamento NNE'!$E$2:$E$707,'Infos Relatório'!$B$485,'Faturamento NNE'!$F$2:$F$707,'Infos Relatório'!$B504,'Faturamento NNE'!$AA$2:$AA$707,'Infos Relatório'!C$1,'Faturamento NNE'!$U$2:$U$707,"Sim")+SUMIFS('Faturamento NNE'!$Q$2:$Q$707,'Faturamento NNE'!$E$2:$E$707,'Infos Relatório'!$B$485,'Faturamento NNE'!$F$2:$F$707,'Infos Relatório'!$B504,'Faturamento NNE'!$AA$2:$AA$707,'Infos Relatório'!C$1,'Faturamento NNE'!$U$2:$U$707,"Sim")</f>
        <v>0</v>
      </c>
      <c r="G504" s="283" t="e">
        <f t="shared" si="180"/>
        <v>#DIV/0!</v>
      </c>
      <c r="H504" s="545">
        <f>SUMIFS('Faturamento NNE'!$I$2:$I$707,'Faturamento NNE'!$E$2:$E$707,'Infos Relatório'!$B$485,'Faturamento NNE'!$F$2:$F$707,'Infos Relatório'!$B504,'Faturamento NNE'!$AA$2:$AA$707,'Infos Relatório'!C$1)</f>
        <v>0</v>
      </c>
      <c r="I504" s="541">
        <f>COUNTIFS('Faturamento NNE'!$E$2:$E$707,'Infos Relatório'!$B$485,'Faturamento NNE'!$F$2:$F$707,'Infos Relatório'!$B504,'Faturamento NNE'!$AA$2:$AA$707,'Infos Relatório'!I$1)</f>
        <v>0</v>
      </c>
      <c r="J504" s="542">
        <f>SUMIFS('Faturamento NNE'!$H$2:$H$707,'Faturamento NNE'!$E$2:$E$707,'Infos Relatório'!$B$485,'Faturamento NNE'!$F$2:$F$707,'Infos Relatório'!$B504,'Faturamento NNE'!$AA$2:$AA$707,'Infos Relatório'!I$1)</f>
        <v>0</v>
      </c>
      <c r="K504" s="543">
        <f>SUMIFS('Faturamento NNE'!$K$2:$K$707,'Faturamento NNE'!$E$2:$E$707,'Infos Relatório'!$B$485,'Faturamento NNE'!$F$2:$F$707,'Infos Relatório'!$B504,'Faturamento NNE'!$AA$2:$AA$707,'Infos Relatório'!I$1)</f>
        <v>0</v>
      </c>
      <c r="L504" s="544">
        <f>SUMIFS('Faturamento NNE'!$P$2:$P$707,'Faturamento NNE'!$E$2:$E$707,'Infos Relatório'!$B$485,'Faturamento NNE'!$F$2:$F$707,'Infos Relatório'!$B504,'Faturamento NNE'!$AA$2:$AA$707,'Infos Relatório'!I$1,'Faturamento NNE'!$U$2:$U$707,"Sim")+SUMIFS('Faturamento NNE'!$Q$2:$Q$707,'Faturamento NNE'!$E$2:$E$707,'Infos Relatório'!$B$485,'Faturamento NNE'!$F$2:$F$707,'Infos Relatório'!$B504,'Faturamento NNE'!$AA$2:$AA$707,'Infos Relatório'!I$1,'Faturamento NNE'!$U$2:$U$707,"Sim")</f>
        <v>0</v>
      </c>
      <c r="M504" s="283" t="e">
        <f t="shared" si="181"/>
        <v>#DIV/0!</v>
      </c>
      <c r="N504" s="545">
        <f>SUMIFS('Faturamento NNE'!$I$2:$I$707,'Faturamento NNE'!$E$2:$E$707,'Infos Relatório'!$B$485,'Faturamento NNE'!$F$2:$F$707,'Infos Relatório'!$B504,'Faturamento NNE'!$AA$2:$AA$707,'Infos Relatório'!I$1)</f>
        <v>0</v>
      </c>
      <c r="O504" s="541">
        <f>COUNTIFS('Faturamento NNE'!$E$2:$E$707,'Infos Relatório'!$B$485,'Faturamento NNE'!$F$2:$F$707,'Infos Relatório'!$B504,'Faturamento NNE'!$AA$2:$AA$707,'Infos Relatório'!O$1)</f>
        <v>0</v>
      </c>
      <c r="P504" s="542">
        <f>SUMIFS('Faturamento NNE'!$H$2:$H$707,'Faturamento NNE'!$E$2:$E$707,'Infos Relatório'!$B$485,'Faturamento NNE'!$F$2:$F$707,'Infos Relatório'!$B504,'Faturamento NNE'!$AA$2:$AA$707,'Infos Relatório'!O$1)</f>
        <v>0</v>
      </c>
      <c r="Q504" s="542">
        <f>SUMIFS('Faturamento NNE'!$K$2:$K$707,'Faturamento NNE'!$E$2:$E$707,'Infos Relatório'!$B$485,'Faturamento NNE'!$F$2:$F$707,'Infos Relatório'!$B504,'Faturamento NNE'!$AA$2:$AA$707,'Infos Relatório'!O$1)</f>
        <v>0</v>
      </c>
      <c r="R504" s="546">
        <f>SUMIFS('Faturamento NNE'!$P$2:$P$707,'Faturamento NNE'!$E$2:$E$707,'Infos Relatório'!$B$485,'Faturamento NNE'!$F$2:$F$707,'Infos Relatório'!$B504,'Faturamento NNE'!$AA$2:$AA$707,'Infos Relatório'!O$1,'Faturamento NNE'!$U$2:$U$707,"Sim")+SUMIFS('Faturamento NNE'!$Q$2:$Q$707,'Faturamento NNE'!$E$2:$E$707,'Infos Relatório'!$B$485,'Faturamento NNE'!$F$2:$F$707,'Infos Relatório'!$B504,'Faturamento NNE'!$AA$2:$AA$707,'Infos Relatório'!O$1,'Faturamento NNE'!$U$2:$U$707,"Sim")</f>
        <v>0</v>
      </c>
      <c r="S504" s="227" t="e">
        <f t="shared" si="182"/>
        <v>#DIV/0!</v>
      </c>
      <c r="T504" s="545">
        <f>SUMIFS('Faturamento NNE'!$I$2:$I$707,'Faturamento NNE'!$E$2:$E$707,'Infos Relatório'!$B$485,'Faturamento NNE'!$F$2:$F$707,'Infos Relatório'!$B504,'Faturamento NNE'!$AA$2:$AA$707,'Infos Relatório'!O$1)</f>
        <v>0</v>
      </c>
      <c r="U504" s="541">
        <f>COUNTIFS('Faturamento NNE'!$E$2:$E$707,'Infos Relatório'!$B$485,'Faturamento NNE'!$F$2:$F$707,'Infos Relatório'!$B504,'Faturamento NNE'!$AA$2:$AA$707,'Infos Relatório'!U$1)</f>
        <v>0</v>
      </c>
      <c r="V504" s="542">
        <f>SUMIFS('Faturamento NNE'!$H$2:$H$707,'Faturamento NNE'!$E$2:$E$707,'Infos Relatório'!$B$485,'Faturamento NNE'!$F$2:$F$707,'Infos Relatório'!$B504,'Faturamento NNE'!$AA$2:$AA$707,'Infos Relatório'!U$1)</f>
        <v>0</v>
      </c>
      <c r="W504" s="542">
        <f>SUMIFS('Faturamento NNE'!$K$2:$K$707,'Faturamento NNE'!$E$2:$E$707,'Infos Relatório'!$B$485,'Faturamento NNE'!$F$2:$F$707,'Infos Relatório'!$B504,'Faturamento NNE'!$AA$2:$AA$707,'Infos Relatório'!U$1)</f>
        <v>0</v>
      </c>
      <c r="X504" s="546">
        <f>SUMIFS('Faturamento NNE'!$P$2:$P$707,'Faturamento NNE'!$E$2:$E$707,'Infos Relatório'!$B$485,'Faturamento NNE'!$F$2:$F$707,'Infos Relatório'!$B504,'Faturamento NNE'!$AA$2:$AA$707,'Infos Relatório'!U$1,'Faturamento NNE'!$U$2:$U$707,"Sim")+SUMIFS('Faturamento NNE'!$Q$2:$Q$707,'Faturamento NNE'!$E$2:$E$707,'Infos Relatório'!$B$485,'Faturamento NNE'!$F$2:$F$707,'Infos Relatório'!$B504,'Faturamento NNE'!$AA$2:$AA$707,'Infos Relatório'!U$1,'Faturamento NNE'!$U$2:$U$707,"Sim")</f>
        <v>0</v>
      </c>
      <c r="Y504" s="227" t="e">
        <f t="shared" si="183"/>
        <v>#DIV/0!</v>
      </c>
      <c r="Z504" s="545">
        <f>SUMIFS('Faturamento NNE'!$I$2:$I$707,'Faturamento NNE'!$E$2:$E$707,'Infos Relatório'!$B$485,'Faturamento NNE'!$F$2:$F$707,'Infos Relatório'!$B504,'Faturamento NNE'!$AA$2:$AA$707,'Infos Relatório'!U$1)</f>
        <v>0</v>
      </c>
      <c r="AA504" s="541">
        <f>COUNTIFS('Faturamento NNE'!$E$2:$E$707,'Infos Relatório'!$B$485,'Faturamento NNE'!$F$2:$F$707,'Infos Relatório'!$B504,'Faturamento NNE'!$AA$2:$AA$707,'Infos Relatório'!AA$1)</f>
        <v>0</v>
      </c>
      <c r="AB504" s="542">
        <f>SUMIFS('Faturamento NNE'!$H$2:$H$707,'Faturamento NNE'!$E$2:$E$707,'Infos Relatório'!$B$485,'Faturamento NNE'!$F$2:$F$707,'Infos Relatório'!$B504,'Faturamento NNE'!$AA$2:$AA$707,'Infos Relatório'!AA$1)</f>
        <v>0</v>
      </c>
      <c r="AC504" s="542">
        <f>SUMIFS('Faturamento NNE'!$K$2:$K$707,'Faturamento NNE'!$E$2:$E$707,'Infos Relatório'!$B$485,'Faturamento NNE'!$F$2:$F$707,'Infos Relatório'!$B504,'Faturamento NNE'!$AA$2:$AA$707,'Infos Relatório'!AA$1)</f>
        <v>0</v>
      </c>
      <c r="AD504" s="546">
        <f>SUMIFS('Faturamento NNE'!$P$2:$P$707,'Faturamento NNE'!$E$2:$E$707,'Infos Relatório'!$B$485,'Faturamento NNE'!$F$2:$F$707,'Infos Relatório'!$B504,'Faturamento NNE'!$AA$2:$AA$707,'Infos Relatório'!AA$1,'Faturamento NNE'!$U$2:$U$707,"Sim")+SUMIFS('Faturamento NNE'!$Q$2:$Q$707,'Faturamento NNE'!$E$2:$E$707,'Infos Relatório'!$B$485,'Faturamento NNE'!$F$2:$F$707,'Infos Relatório'!$B504,'Faturamento NNE'!$AA$2:$AA$707,'Infos Relatório'!AA$1,'Faturamento NNE'!$U$2:$U$707,"Sim")</f>
        <v>0</v>
      </c>
      <c r="AE504" s="227" t="e">
        <f t="shared" si="184"/>
        <v>#DIV/0!</v>
      </c>
      <c r="AF504" s="545">
        <f>SUMIFS('Faturamento NNE'!$I$2:$I$707,'Faturamento NNE'!$E$2:$E$707,'Infos Relatório'!$B$485,'Faturamento NNE'!$F$2:$F$707,'Infos Relatório'!$B504,'Faturamento NNE'!$AA$2:$AA$707,'Infos Relatório'!AA$1)</f>
        <v>0</v>
      </c>
      <c r="AG504" s="541">
        <f>COUNTIFS('Faturamento NNE'!$E$2:$E$707,'Infos Relatório'!$B$485,'Faturamento NNE'!$F$2:$F$707,'Infos Relatório'!$B504,'Faturamento NNE'!$AA$2:$AA$707,'Infos Relatório'!AG$1)</f>
        <v>0</v>
      </c>
      <c r="AH504" s="542">
        <f>SUMIFS('Faturamento NNE'!$H$2:$H$707,'Faturamento NNE'!$E$2:$E$707,'Infos Relatório'!$B$485,'Faturamento NNE'!$F$2:$F$707,'Infos Relatório'!$B504,'Faturamento NNE'!$AA$2:$AA$707,'Infos Relatório'!AG$1)</f>
        <v>0</v>
      </c>
      <c r="AI504" s="542">
        <f>SUMIFS('Faturamento NNE'!$K$2:$K$707,'Faturamento NNE'!$E$2:$E$707,'Infos Relatório'!$B$485,'Faturamento NNE'!$F$2:$F$707,'Infos Relatório'!$B504,'Faturamento NNE'!$AA$2:$AA$707,'Infos Relatório'!AG$1)</f>
        <v>0</v>
      </c>
      <c r="AJ504" s="546">
        <f>SUMIFS('Faturamento NNE'!$P$2:$P$707,'Faturamento NNE'!$E$2:$E$707,'Infos Relatório'!$B$485,'Faturamento NNE'!$F$2:$F$707,'Infos Relatório'!$B504,'Faturamento NNE'!$AA$2:$AA$707,'Infos Relatório'!AG$1,'Faturamento NNE'!$U$2:$U$707,"Sim")+SUMIFS('Faturamento NNE'!$Q$2:$Q$707,'Faturamento NNE'!$E$2:$E$707,'Infos Relatório'!$B$485,'Faturamento NNE'!$F$2:$F$707,'Infos Relatório'!$B504,'Faturamento NNE'!$AA$2:$AA$707,'Infos Relatório'!AG$1,'Faturamento NNE'!$U$2:$U$707,"Sim")</f>
        <v>0</v>
      </c>
      <c r="AK504" s="227" t="e">
        <f t="shared" si="185"/>
        <v>#DIV/0!</v>
      </c>
      <c r="AL504" s="545">
        <f>SUMIFS('Faturamento NNE'!$I$2:$I$707,'Faturamento NNE'!$E$2:$E$707,'Infos Relatório'!$B$485,'Faturamento NNE'!$F$2:$F$707,'Infos Relatório'!$B504,'Faturamento NNE'!$AA$2:$AA$707,'Infos Relatório'!AG$1)</f>
        <v>0</v>
      </c>
      <c r="AM504" s="541">
        <f>COUNTIFS('Faturamento NNE'!$E$2:$E$707,'Infos Relatório'!$B$485,'Faturamento NNE'!$F$2:$F$707,'Infos Relatório'!$B504,'Faturamento NNE'!$AA$2:$AA$707,'Infos Relatório'!AM$1)</f>
        <v>0</v>
      </c>
      <c r="AN504" s="542">
        <f>SUMIFS('Faturamento NNE'!$H$2:$H$707,'Faturamento NNE'!$E$2:$E$707,'Infos Relatório'!$B$485,'Faturamento NNE'!$F$2:$F$707,'Infos Relatório'!$B504,'Faturamento NNE'!$AA$2:$AA$707,'Infos Relatório'!AM$1)</f>
        <v>0</v>
      </c>
      <c r="AO504" s="542">
        <f>SUMIFS('Faturamento NNE'!$K$2:$K$707,'Faturamento NNE'!$E$2:$E$707,'Infos Relatório'!$B$485,'Faturamento NNE'!$F$2:$F$707,'Infos Relatório'!$B504,'Faturamento NNE'!$AA$2:$AA$707,'Infos Relatório'!AM$1)</f>
        <v>0</v>
      </c>
      <c r="AP504" s="546">
        <f>SUMIFS('Faturamento NNE'!$P$2:$P$707,'Faturamento NNE'!$E$2:$E$707,'Infos Relatório'!$B$485,'Faturamento NNE'!$F$2:$F$707,'Infos Relatório'!$B504,'Faturamento NNE'!$AA$2:$AA$707,'Infos Relatório'!AM$1,'Faturamento NNE'!$U$2:$U$707,"Sim")+SUMIFS('Faturamento NNE'!$Q$2:$Q$707,'Faturamento NNE'!$E$2:$E$707,'Infos Relatório'!$B$485,'Faturamento NNE'!$F$2:$F$707,'Infos Relatório'!$B504,'Faturamento NNE'!$AA$2:$AA$707,'Infos Relatório'!AM$1,'Faturamento NNE'!$U$2:$U$707,"Sim")</f>
        <v>0</v>
      </c>
      <c r="AQ504" s="227" t="e">
        <f t="shared" si="186"/>
        <v>#DIV/0!</v>
      </c>
      <c r="AR504" s="545">
        <f>SUMIFS('Faturamento NNE'!$I$2:$I$707,'Faturamento NNE'!$E$2:$E$707,'Infos Relatório'!$B$485,'Faturamento NNE'!$F$2:$F$707,'Infos Relatório'!$B504,'Faturamento NNE'!$AA$2:$AA$707,'Infos Relatório'!AM$1)</f>
        <v>0</v>
      </c>
      <c r="AS504" s="541">
        <f>COUNTIFS('Faturamento NNE'!$E$2:$E$707,'Infos Relatório'!$B$485,'Faturamento NNE'!$F$2:$F$707,'Infos Relatório'!$B504,'Faturamento NNE'!$AA$2:$AA$707,'Infos Relatório'!AS$1)</f>
        <v>0</v>
      </c>
      <c r="AT504" s="542">
        <f>SUMIFS('Faturamento NNE'!$H$2:$H$707,'Faturamento NNE'!$E$2:$E$707,'Infos Relatório'!$B$485,'Faturamento NNE'!$F$2:$F$707,'Infos Relatório'!$B504,'Faturamento NNE'!$AA$2:$AA$707,'Infos Relatório'!AS$1)</f>
        <v>0</v>
      </c>
      <c r="AU504" s="542">
        <f>SUMIFS('Faturamento NNE'!$K$2:$K$707,'Faturamento NNE'!$E$2:$E$707,'Infos Relatório'!$B$485,'Faturamento NNE'!$F$2:$F$707,'Infos Relatório'!$B504,'Faturamento NNE'!$AA$2:$AA$707,'Infos Relatório'!AS$1)</f>
        <v>0</v>
      </c>
      <c r="AV504" s="546">
        <f>SUMIFS('Faturamento NNE'!$P$2:$P$707,'Faturamento NNE'!$E$2:$E$707,'Infos Relatório'!$B$485,'Faturamento NNE'!$F$2:$F$707,'Infos Relatório'!$B504,'Faturamento NNE'!$AA$2:$AA$707,'Infos Relatório'!AS$1,'Faturamento NNE'!$U$2:$U$707,"Sim")+SUMIFS('Faturamento NNE'!$Q$2:$Q$707,'Faturamento NNE'!$E$2:$E$707,'Infos Relatório'!$B$485,'Faturamento NNE'!$F$2:$F$707,'Infos Relatório'!$B504,'Faturamento NNE'!$AA$2:$AA$707,'Infos Relatório'!AS$1,'Faturamento NNE'!$U$2:$U$707,"Sim")</f>
        <v>0</v>
      </c>
      <c r="AW504" s="227" t="e">
        <f t="shared" si="187"/>
        <v>#DIV/0!</v>
      </c>
      <c r="AX504" s="545">
        <f>SUMIFS('Faturamento NNE'!$I$2:$I$707,'Faturamento NNE'!$E$2:$E$707,'Infos Relatório'!$B$485,'Faturamento NNE'!$F$2:$F$707,'Infos Relatório'!$B504,'Faturamento NNE'!$AA$2:$AA$707,'Infos Relatório'!AS$1)</f>
        <v>0</v>
      </c>
      <c r="AY504" s="541">
        <f>COUNTIFS('Faturamento NNE'!$E$2:$E$707,'Infos Relatório'!$B$485,'Faturamento NNE'!$F$2:$F$707,'Infos Relatório'!$B504,'Faturamento NNE'!$AA$2:$AA$707,'Infos Relatório'!AY$1)</f>
        <v>0</v>
      </c>
      <c r="AZ504" s="542">
        <f>SUMIFS('Faturamento NNE'!$H$2:$H$707,'Faturamento NNE'!$E$2:$E$707,'Infos Relatório'!$B$485,'Faturamento NNE'!$F$2:$F$707,'Infos Relatório'!$B504,'Faturamento NNE'!$AA$2:$AA$707,'Infos Relatório'!AY$1)</f>
        <v>0</v>
      </c>
      <c r="BA504" s="542">
        <f>SUMIFS('Faturamento NNE'!$K$2:$K$707,'Faturamento NNE'!$E$2:$E$707,'Infos Relatório'!$B$485,'Faturamento NNE'!$F$2:$F$707,'Infos Relatório'!$B504,'Faturamento NNE'!$AA$2:$AA$707,'Infos Relatório'!AY$1)</f>
        <v>0</v>
      </c>
      <c r="BB504" s="546">
        <f>SUMIFS('Faturamento NNE'!$P$2:$P$707,'Faturamento NNE'!$E$2:$E$707,'Infos Relatório'!$B$485,'Faturamento NNE'!$F$2:$F$707,'Infos Relatório'!$B504,'Faturamento NNE'!$AA$2:$AA$707,'Infos Relatório'!AY$1,'Faturamento NNE'!$U$2:$U$707,"Sim")+SUMIFS('Faturamento NNE'!$Q$2:$Q$707,'Faturamento NNE'!$E$2:$E$707,'Infos Relatório'!$B$485,'Faturamento NNE'!$F$2:$F$707,'Infos Relatório'!$B504,'Faturamento NNE'!$AA$2:$AA$707,'Infos Relatório'!AY$1,'Faturamento NNE'!$U$2:$U$707,"Sim")</f>
        <v>0</v>
      </c>
      <c r="BC504" s="227" t="e">
        <f t="shared" si="188"/>
        <v>#DIV/0!</v>
      </c>
      <c r="BD504" s="545">
        <f>SUMIFS('Faturamento NNE'!$I$2:$I$707,'Faturamento NNE'!$E$2:$E$707,'Infos Relatório'!$B$485,'Faturamento NNE'!$F$2:$F$707,'Infos Relatório'!$B504,'Faturamento NNE'!$AA$2:$AA$707,'Infos Relatório'!AY$1)</f>
        <v>0</v>
      </c>
      <c r="BE504" s="541">
        <f>COUNTIFS('Faturamento NNE'!$E$2:$E$707,'Infos Relatório'!$B$485,'Faturamento NNE'!$F$2:$F$707,'Infos Relatório'!$B504,'Faturamento NNE'!$AA$2:$AA$707,'Infos Relatório'!BE$1)</f>
        <v>0</v>
      </c>
      <c r="BF504" s="542">
        <f>SUMIFS('Faturamento NNE'!$H$2:$H$707,'Faturamento NNE'!$E$2:$E$707,'Infos Relatório'!$B$485,'Faturamento NNE'!$F$2:$F$707,'Infos Relatório'!$B504,'Faturamento NNE'!$AA$2:$AA$707,'Infos Relatório'!BE$1)</f>
        <v>0</v>
      </c>
      <c r="BG504" s="542">
        <f>SUMIFS('Faturamento NNE'!$K$2:$K$707,'Faturamento NNE'!$E$2:$E$707,'Infos Relatório'!$B$485,'Faturamento NNE'!$F$2:$F$707,'Infos Relatório'!$B504,'Faturamento NNE'!$AA$2:$AA$707,'Infos Relatório'!BE$1)</f>
        <v>0</v>
      </c>
      <c r="BH504" s="546">
        <f>SUMIFS('Faturamento NNE'!$P$2:$P$707,'Faturamento NNE'!$E$2:$E$707,'Infos Relatório'!$B$485,'Faturamento NNE'!$F$2:$F$707,'Infos Relatório'!$B504,'Faturamento NNE'!$AA$2:$AA$707,'Infos Relatório'!BE$1,'Faturamento NNE'!$U$2:$U$707,"Sim")+SUMIFS('Faturamento NNE'!$Q$2:$Q$707,'Faturamento NNE'!$E$2:$E$707,'Infos Relatório'!$B$485,'Faturamento NNE'!$F$2:$F$707,'Infos Relatório'!$B504,'Faturamento NNE'!$AA$2:$AA$707,'Infos Relatório'!BE$1,'Faturamento NNE'!$U$2:$U$707,"Sim")</f>
        <v>0</v>
      </c>
      <c r="BI504" s="227" t="e">
        <f t="shared" si="189"/>
        <v>#DIV/0!</v>
      </c>
      <c r="BJ504" s="545">
        <f>SUMIFS('Faturamento NNE'!$I$2:$I$707,'Faturamento NNE'!$E$2:$E$707,'Infos Relatório'!$B$485,'Faturamento NNE'!$F$2:$F$707,'Infos Relatório'!$B504,'Faturamento NNE'!$AA$2:$AA$707,'Infos Relatório'!BE$1)</f>
        <v>0</v>
      </c>
      <c r="BK504" s="541">
        <f>COUNTIFS('Faturamento NNE'!$E$2:$E$707,'Infos Relatório'!$B$485,'Faturamento NNE'!$F$2:$F$707,'Infos Relatório'!$B504,'Faturamento NNE'!$AA$2:$AA$707,'Infos Relatório'!BK$1)</f>
        <v>0</v>
      </c>
      <c r="BL504" s="542">
        <f>SUMIFS('Faturamento NNE'!$H$2:$H$707,'Faturamento NNE'!$E$2:$E$707,'Infos Relatório'!$B$485,'Faturamento NNE'!$F$2:$F$707,'Infos Relatório'!$B504,'Faturamento NNE'!$AA$2:$AA$707,'Infos Relatório'!BK$1)</f>
        <v>0</v>
      </c>
      <c r="BM504" s="542">
        <f>SUMIFS('Faturamento NNE'!$K$2:$K$707,'Faturamento NNE'!$E$2:$E$707,'Infos Relatório'!$B$485,'Faturamento NNE'!$F$2:$F$707,'Infos Relatório'!$B504,'Faturamento NNE'!$AA$2:$AA$707,'Infos Relatório'!BK$1)</f>
        <v>0</v>
      </c>
      <c r="BN504" s="546">
        <f>SUMIFS('Faturamento NNE'!$P$2:$P$707,'Faturamento NNE'!$E$2:$E$707,'Infos Relatório'!$B$485,'Faturamento NNE'!$F$2:$F$707,'Infos Relatório'!$B504,'Faturamento NNE'!$AA$2:$AA$707,'Infos Relatório'!BK$1,'Faturamento NNE'!$U$2:$U$707,"Sim")+SUMIFS('Faturamento NNE'!$Q$2:$Q$707,'Faturamento NNE'!$E$2:$E$707,'Infos Relatório'!$B$485,'Faturamento NNE'!$F$2:$F$707,'Infos Relatório'!$B504,'Faturamento NNE'!$AA$2:$AA$707,'Infos Relatório'!BK$1,'Faturamento NNE'!$U$2:$U$707,"Sim")</f>
        <v>0</v>
      </c>
      <c r="BO504" s="227" t="e">
        <f t="shared" si="190"/>
        <v>#DIV/0!</v>
      </c>
      <c r="BP504" s="545">
        <f>SUMIFS('Faturamento NNE'!$I$2:$I$707,'Faturamento NNE'!$E$2:$E$707,'Infos Relatório'!$B$485,'Faturamento NNE'!$F$2:$F$707,'Infos Relatório'!$B504,'Faturamento NNE'!$AA$2:$AA$707,'Infos Relatório'!BK$1)</f>
        <v>0</v>
      </c>
      <c r="BQ504" s="541">
        <f>COUNTIFS('Faturamento NNE'!$E$2:$E$707,'Infos Relatório'!$B$485,'Faturamento NNE'!$F$2:$F$707,'Infos Relatório'!$B504,'Faturamento NNE'!$AA$2:$AA$707,'Infos Relatório'!BQ$1)</f>
        <v>0</v>
      </c>
      <c r="BR504" s="542">
        <f>SUMIFS('Faturamento NNE'!$H$2:$H$707,'Faturamento NNE'!$E$2:$E$707,'Infos Relatório'!$B$485,'Faturamento NNE'!$F$2:$F$707,'Infos Relatório'!$B504,'Faturamento NNE'!$AA$2:$AA$707,'Infos Relatório'!BQ$1)</f>
        <v>0</v>
      </c>
      <c r="BS504" s="542">
        <f>SUMIFS('Faturamento NNE'!$K$2:$K$707,'Faturamento NNE'!$E$2:$E$707,'Infos Relatório'!$B$485,'Faturamento NNE'!$F$2:$F$707,'Infos Relatório'!$B504,'Faturamento NNE'!$AA$2:$AA$707,'Infos Relatório'!BQ$1)</f>
        <v>0</v>
      </c>
      <c r="BT504" s="546">
        <f>SUMIFS('Faturamento NNE'!$P$2:$P$707,'Faturamento NNE'!$E$2:$E$707,'Infos Relatório'!$B$485,'Faturamento NNE'!$F$2:$F$707,'Infos Relatório'!$B504,'Faturamento NNE'!$AA$2:$AA$707,'Infos Relatório'!BQ$1,'Faturamento NNE'!$U$2:$U$707,"Sim")+SUMIFS('Faturamento NNE'!$Q$2:$Q$707,'Faturamento NNE'!$E$2:$E$707,'Infos Relatório'!$B$485,'Faturamento NNE'!$F$2:$F$707,'Infos Relatório'!$B504,'Faturamento NNE'!$AA$2:$AA$707,'Infos Relatório'!BQ$1,'Faturamento NNE'!$U$2:$U$707,"Sim")</f>
        <v>0</v>
      </c>
      <c r="BU504" s="227" t="e">
        <f t="shared" si="191"/>
        <v>#DIV/0!</v>
      </c>
      <c r="BV504" s="545">
        <f>SUMIFS('Faturamento NNE'!$I$2:$I$707,'Faturamento NNE'!$E$2:$E$707,'Infos Relatório'!$B$485,'Faturamento NNE'!$F$2:$F$707,'Infos Relatório'!$B504,'Faturamento NNE'!$AA$2:$AA$707,'Infos Relatório'!BQ$1)</f>
        <v>0</v>
      </c>
    </row>
    <row r="505" spans="2:74">
      <c r="B505" s="217" t="s">
        <v>149</v>
      </c>
      <c r="C505" s="541">
        <f>COUNTIFS('Faturamento NNE'!$E$2:$E$707,'Infos Relatório'!$B$485,'Faturamento NNE'!$F$2:$F$707,'Infos Relatório'!$B505,'Faturamento NNE'!$AA$2:$AA$707,'Infos Relatório'!C$1)</f>
        <v>0</v>
      </c>
      <c r="D505" s="542">
        <f>SUMIFS('Faturamento NNE'!$H$2:$H$707,'Faturamento NNE'!$E$2:$E$707,'Infos Relatório'!$B$485,'Faturamento NNE'!$F$2:$F$707,'Infos Relatório'!$B505,'Faturamento NNE'!$AA$2:$AA$707,'Infos Relatório'!C$1)</f>
        <v>0</v>
      </c>
      <c r="E505" s="543">
        <f>SUMIFS('Faturamento NNE'!$K$2:$K$707,'Faturamento NNE'!$E$2:$E$707,'Infos Relatório'!$B$485,'Faturamento NNE'!$F$2:$F$707,'Infos Relatório'!$B505,'Faturamento NNE'!$AA$2:$AA$707,'Infos Relatório'!C$1)</f>
        <v>0</v>
      </c>
      <c r="F505" s="544">
        <f>SUMIFS('Faturamento NNE'!$P$2:$P$707,'Faturamento NNE'!$E$2:$E$707,'Infos Relatório'!$B$485,'Faturamento NNE'!$F$2:$F$707,'Infos Relatório'!$B505,'Faturamento NNE'!$AA$2:$AA$707,'Infos Relatório'!C$1,'Faturamento NNE'!$U$2:$U$707,"Sim")+SUMIFS('Faturamento NNE'!$Q$2:$Q$707,'Faturamento NNE'!$E$2:$E$707,'Infos Relatório'!$B$485,'Faturamento NNE'!$F$2:$F$707,'Infos Relatório'!$B505,'Faturamento NNE'!$AA$2:$AA$707,'Infos Relatório'!C$1,'Faturamento NNE'!$U$2:$U$707,"Sim")</f>
        <v>0</v>
      </c>
      <c r="G505" s="283" t="e">
        <f t="shared" si="180"/>
        <v>#DIV/0!</v>
      </c>
      <c r="H505" s="545">
        <f>SUMIFS('Faturamento NNE'!$I$2:$I$707,'Faturamento NNE'!$E$2:$E$707,'Infos Relatório'!$B$485,'Faturamento NNE'!$F$2:$F$707,'Infos Relatório'!$B505,'Faturamento NNE'!$AA$2:$AA$707,'Infos Relatório'!C$1)</f>
        <v>0</v>
      </c>
      <c r="I505" s="541">
        <f>COUNTIFS('Faturamento NNE'!$E$2:$E$707,'Infos Relatório'!$B$485,'Faturamento NNE'!$F$2:$F$707,'Infos Relatório'!$B505,'Faturamento NNE'!$AA$2:$AA$707,'Infos Relatório'!I$1)</f>
        <v>0</v>
      </c>
      <c r="J505" s="542">
        <f>SUMIFS('Faturamento NNE'!$H$2:$H$707,'Faturamento NNE'!$E$2:$E$707,'Infos Relatório'!$B$485,'Faturamento NNE'!$F$2:$F$707,'Infos Relatório'!$B505,'Faturamento NNE'!$AA$2:$AA$707,'Infos Relatório'!I$1)</f>
        <v>0</v>
      </c>
      <c r="K505" s="543">
        <f>SUMIFS('Faturamento NNE'!$K$2:$K$707,'Faturamento NNE'!$E$2:$E$707,'Infos Relatório'!$B$485,'Faturamento NNE'!$F$2:$F$707,'Infos Relatório'!$B505,'Faturamento NNE'!$AA$2:$AA$707,'Infos Relatório'!I$1)</f>
        <v>0</v>
      </c>
      <c r="L505" s="544">
        <f>SUMIFS('Faturamento NNE'!$P$2:$P$707,'Faturamento NNE'!$E$2:$E$707,'Infos Relatório'!$B$485,'Faturamento NNE'!$F$2:$F$707,'Infos Relatório'!$B505,'Faturamento NNE'!$AA$2:$AA$707,'Infos Relatório'!I$1,'Faturamento NNE'!$U$2:$U$707,"Sim")+SUMIFS('Faturamento NNE'!$Q$2:$Q$707,'Faturamento NNE'!$E$2:$E$707,'Infos Relatório'!$B$485,'Faturamento NNE'!$F$2:$F$707,'Infos Relatório'!$B505,'Faturamento NNE'!$AA$2:$AA$707,'Infos Relatório'!I$1,'Faturamento NNE'!$U$2:$U$707,"Sim")</f>
        <v>0</v>
      </c>
      <c r="M505" s="283" t="e">
        <f t="shared" si="181"/>
        <v>#DIV/0!</v>
      </c>
      <c r="N505" s="545">
        <f>SUMIFS('Faturamento NNE'!$I$2:$I$707,'Faturamento NNE'!$E$2:$E$707,'Infos Relatório'!$B$485,'Faturamento NNE'!$F$2:$F$707,'Infos Relatório'!$B505,'Faturamento NNE'!$AA$2:$AA$707,'Infos Relatório'!I$1)</f>
        <v>0</v>
      </c>
      <c r="O505" s="541">
        <f>COUNTIFS('Faturamento NNE'!$E$2:$E$707,'Infos Relatório'!$B$485,'Faturamento NNE'!$F$2:$F$707,'Infos Relatório'!$B505,'Faturamento NNE'!$AA$2:$AA$707,'Infos Relatório'!O$1)</f>
        <v>0</v>
      </c>
      <c r="P505" s="542">
        <f>SUMIFS('Faturamento NNE'!$H$2:$H$707,'Faturamento NNE'!$E$2:$E$707,'Infos Relatório'!$B$485,'Faturamento NNE'!$F$2:$F$707,'Infos Relatório'!$B505,'Faturamento NNE'!$AA$2:$AA$707,'Infos Relatório'!O$1)</f>
        <v>0</v>
      </c>
      <c r="Q505" s="542">
        <f>SUMIFS('Faturamento NNE'!$K$2:$K$707,'Faturamento NNE'!$E$2:$E$707,'Infos Relatório'!$B$485,'Faturamento NNE'!$F$2:$F$707,'Infos Relatório'!$B505,'Faturamento NNE'!$AA$2:$AA$707,'Infos Relatório'!O$1)</f>
        <v>0</v>
      </c>
      <c r="R505" s="546">
        <f>SUMIFS('Faturamento NNE'!$P$2:$P$707,'Faturamento NNE'!$E$2:$E$707,'Infos Relatório'!$B$485,'Faturamento NNE'!$F$2:$F$707,'Infos Relatório'!$B505,'Faturamento NNE'!$AA$2:$AA$707,'Infos Relatório'!O$1,'Faturamento NNE'!$U$2:$U$707,"Sim")+SUMIFS('Faturamento NNE'!$Q$2:$Q$707,'Faturamento NNE'!$E$2:$E$707,'Infos Relatório'!$B$485,'Faturamento NNE'!$F$2:$F$707,'Infos Relatório'!$B505,'Faturamento NNE'!$AA$2:$AA$707,'Infos Relatório'!O$1,'Faturamento NNE'!$U$2:$U$707,"Sim")</f>
        <v>0</v>
      </c>
      <c r="S505" s="227" t="e">
        <f t="shared" si="182"/>
        <v>#DIV/0!</v>
      </c>
      <c r="T505" s="545">
        <f>SUMIFS('Faturamento NNE'!$I$2:$I$707,'Faturamento NNE'!$E$2:$E$707,'Infos Relatório'!$B$485,'Faturamento NNE'!$F$2:$F$707,'Infos Relatório'!$B505,'Faturamento NNE'!$AA$2:$AA$707,'Infos Relatório'!O$1)</f>
        <v>0</v>
      </c>
      <c r="U505" s="541">
        <f>COUNTIFS('Faturamento NNE'!$E$2:$E$707,'Infos Relatório'!$B$485,'Faturamento NNE'!$F$2:$F$707,'Infos Relatório'!$B505,'Faturamento NNE'!$AA$2:$AA$707,'Infos Relatório'!U$1)</f>
        <v>0</v>
      </c>
      <c r="V505" s="542">
        <f>SUMIFS('Faturamento NNE'!$H$2:$H$707,'Faturamento NNE'!$E$2:$E$707,'Infos Relatório'!$B$485,'Faturamento NNE'!$F$2:$F$707,'Infos Relatório'!$B505,'Faturamento NNE'!$AA$2:$AA$707,'Infos Relatório'!U$1)</f>
        <v>0</v>
      </c>
      <c r="W505" s="542">
        <f>SUMIFS('Faturamento NNE'!$K$2:$K$707,'Faturamento NNE'!$E$2:$E$707,'Infos Relatório'!$B$485,'Faturamento NNE'!$F$2:$F$707,'Infos Relatório'!$B505,'Faturamento NNE'!$AA$2:$AA$707,'Infos Relatório'!U$1)</f>
        <v>0</v>
      </c>
      <c r="X505" s="546">
        <f>SUMIFS('Faturamento NNE'!$P$2:$P$707,'Faturamento NNE'!$E$2:$E$707,'Infos Relatório'!$B$485,'Faturamento NNE'!$F$2:$F$707,'Infos Relatório'!$B505,'Faturamento NNE'!$AA$2:$AA$707,'Infos Relatório'!U$1,'Faturamento NNE'!$U$2:$U$707,"Sim")+SUMIFS('Faturamento NNE'!$Q$2:$Q$707,'Faturamento NNE'!$E$2:$E$707,'Infos Relatório'!$B$485,'Faturamento NNE'!$F$2:$F$707,'Infos Relatório'!$B505,'Faturamento NNE'!$AA$2:$AA$707,'Infos Relatório'!U$1,'Faturamento NNE'!$U$2:$U$707,"Sim")</f>
        <v>0</v>
      </c>
      <c r="Y505" s="227" t="e">
        <f t="shared" si="183"/>
        <v>#DIV/0!</v>
      </c>
      <c r="Z505" s="545">
        <f>SUMIFS('Faturamento NNE'!$I$2:$I$707,'Faturamento NNE'!$E$2:$E$707,'Infos Relatório'!$B$485,'Faturamento NNE'!$F$2:$F$707,'Infos Relatório'!$B505,'Faturamento NNE'!$AA$2:$AA$707,'Infos Relatório'!U$1)</f>
        <v>0</v>
      </c>
      <c r="AA505" s="541">
        <f>COUNTIFS('Faturamento NNE'!$E$2:$E$707,'Infos Relatório'!$B$485,'Faturamento NNE'!$F$2:$F$707,'Infos Relatório'!$B505,'Faturamento NNE'!$AA$2:$AA$707,'Infos Relatório'!AA$1)</f>
        <v>0</v>
      </c>
      <c r="AB505" s="542">
        <f>SUMIFS('Faturamento NNE'!$H$2:$H$707,'Faturamento NNE'!$E$2:$E$707,'Infos Relatório'!$B$485,'Faturamento NNE'!$F$2:$F$707,'Infos Relatório'!$B505,'Faturamento NNE'!$AA$2:$AA$707,'Infos Relatório'!AA$1)</f>
        <v>0</v>
      </c>
      <c r="AC505" s="542">
        <f>SUMIFS('Faturamento NNE'!$K$2:$K$707,'Faturamento NNE'!$E$2:$E$707,'Infos Relatório'!$B$485,'Faturamento NNE'!$F$2:$F$707,'Infos Relatório'!$B505,'Faturamento NNE'!$AA$2:$AA$707,'Infos Relatório'!AA$1)</f>
        <v>0</v>
      </c>
      <c r="AD505" s="546">
        <f>SUMIFS('Faturamento NNE'!$P$2:$P$707,'Faturamento NNE'!$E$2:$E$707,'Infos Relatório'!$B$485,'Faturamento NNE'!$F$2:$F$707,'Infos Relatório'!$B505,'Faturamento NNE'!$AA$2:$AA$707,'Infos Relatório'!AA$1,'Faturamento NNE'!$U$2:$U$707,"Sim")+SUMIFS('Faturamento NNE'!$Q$2:$Q$707,'Faturamento NNE'!$E$2:$E$707,'Infos Relatório'!$B$485,'Faturamento NNE'!$F$2:$F$707,'Infos Relatório'!$B505,'Faturamento NNE'!$AA$2:$AA$707,'Infos Relatório'!AA$1,'Faturamento NNE'!$U$2:$U$707,"Sim")</f>
        <v>0</v>
      </c>
      <c r="AE505" s="227" t="e">
        <f t="shared" si="184"/>
        <v>#DIV/0!</v>
      </c>
      <c r="AF505" s="545">
        <f>SUMIFS('Faturamento NNE'!$I$2:$I$707,'Faturamento NNE'!$E$2:$E$707,'Infos Relatório'!$B$485,'Faturamento NNE'!$F$2:$F$707,'Infos Relatório'!$B505,'Faturamento NNE'!$AA$2:$AA$707,'Infos Relatório'!AA$1)</f>
        <v>0</v>
      </c>
      <c r="AG505" s="541">
        <f>COUNTIFS('Faturamento NNE'!$E$2:$E$707,'Infos Relatório'!$B$485,'Faturamento NNE'!$F$2:$F$707,'Infos Relatório'!$B505,'Faturamento NNE'!$AA$2:$AA$707,'Infos Relatório'!AG$1)</f>
        <v>0</v>
      </c>
      <c r="AH505" s="542">
        <f>SUMIFS('Faturamento NNE'!$H$2:$H$707,'Faturamento NNE'!$E$2:$E$707,'Infos Relatório'!$B$485,'Faturamento NNE'!$F$2:$F$707,'Infos Relatório'!$B505,'Faturamento NNE'!$AA$2:$AA$707,'Infos Relatório'!AG$1)</f>
        <v>0</v>
      </c>
      <c r="AI505" s="542">
        <f>SUMIFS('Faturamento NNE'!$K$2:$K$707,'Faturamento NNE'!$E$2:$E$707,'Infos Relatório'!$B$485,'Faturamento NNE'!$F$2:$F$707,'Infos Relatório'!$B505,'Faturamento NNE'!$AA$2:$AA$707,'Infos Relatório'!AG$1)</f>
        <v>0</v>
      </c>
      <c r="AJ505" s="546">
        <f>SUMIFS('Faturamento NNE'!$P$2:$P$707,'Faturamento NNE'!$E$2:$E$707,'Infos Relatório'!$B$485,'Faturamento NNE'!$F$2:$F$707,'Infos Relatório'!$B505,'Faturamento NNE'!$AA$2:$AA$707,'Infos Relatório'!AG$1,'Faturamento NNE'!$U$2:$U$707,"Sim")+SUMIFS('Faturamento NNE'!$Q$2:$Q$707,'Faturamento NNE'!$E$2:$E$707,'Infos Relatório'!$B$485,'Faturamento NNE'!$F$2:$F$707,'Infos Relatório'!$B505,'Faturamento NNE'!$AA$2:$AA$707,'Infos Relatório'!AG$1,'Faturamento NNE'!$U$2:$U$707,"Sim")</f>
        <v>0</v>
      </c>
      <c r="AK505" s="227" t="e">
        <f t="shared" si="185"/>
        <v>#DIV/0!</v>
      </c>
      <c r="AL505" s="545">
        <f>SUMIFS('Faturamento NNE'!$I$2:$I$707,'Faturamento NNE'!$E$2:$E$707,'Infos Relatório'!$B$485,'Faturamento NNE'!$F$2:$F$707,'Infos Relatório'!$B505,'Faturamento NNE'!$AA$2:$AA$707,'Infos Relatório'!AG$1)</f>
        <v>0</v>
      </c>
      <c r="AM505" s="541">
        <f>COUNTIFS('Faturamento NNE'!$E$2:$E$707,'Infos Relatório'!$B$485,'Faturamento NNE'!$F$2:$F$707,'Infos Relatório'!$B505,'Faturamento NNE'!$AA$2:$AA$707,'Infos Relatório'!AM$1)</f>
        <v>0</v>
      </c>
      <c r="AN505" s="542">
        <f>SUMIFS('Faturamento NNE'!$H$2:$H$707,'Faturamento NNE'!$E$2:$E$707,'Infos Relatório'!$B$485,'Faturamento NNE'!$F$2:$F$707,'Infos Relatório'!$B505,'Faturamento NNE'!$AA$2:$AA$707,'Infos Relatório'!AM$1)</f>
        <v>0</v>
      </c>
      <c r="AO505" s="542">
        <f>SUMIFS('Faturamento NNE'!$K$2:$K$707,'Faturamento NNE'!$E$2:$E$707,'Infos Relatório'!$B$485,'Faturamento NNE'!$F$2:$F$707,'Infos Relatório'!$B505,'Faturamento NNE'!$AA$2:$AA$707,'Infos Relatório'!AM$1)</f>
        <v>0</v>
      </c>
      <c r="AP505" s="546">
        <f>SUMIFS('Faturamento NNE'!$P$2:$P$707,'Faturamento NNE'!$E$2:$E$707,'Infos Relatório'!$B$485,'Faturamento NNE'!$F$2:$F$707,'Infos Relatório'!$B505,'Faturamento NNE'!$AA$2:$AA$707,'Infos Relatório'!AM$1,'Faturamento NNE'!$U$2:$U$707,"Sim")+SUMIFS('Faturamento NNE'!$Q$2:$Q$707,'Faturamento NNE'!$E$2:$E$707,'Infos Relatório'!$B$485,'Faturamento NNE'!$F$2:$F$707,'Infos Relatório'!$B505,'Faturamento NNE'!$AA$2:$AA$707,'Infos Relatório'!AM$1,'Faturamento NNE'!$U$2:$U$707,"Sim")</f>
        <v>0</v>
      </c>
      <c r="AQ505" s="227" t="e">
        <f t="shared" si="186"/>
        <v>#DIV/0!</v>
      </c>
      <c r="AR505" s="545">
        <f>SUMIFS('Faturamento NNE'!$I$2:$I$707,'Faturamento NNE'!$E$2:$E$707,'Infos Relatório'!$B$485,'Faturamento NNE'!$F$2:$F$707,'Infos Relatório'!$B505,'Faturamento NNE'!$AA$2:$AA$707,'Infos Relatório'!AM$1)</f>
        <v>0</v>
      </c>
      <c r="AS505" s="541">
        <f>COUNTIFS('Faturamento NNE'!$E$2:$E$707,'Infos Relatório'!$B$485,'Faturamento NNE'!$F$2:$F$707,'Infos Relatório'!$B505,'Faturamento NNE'!$AA$2:$AA$707,'Infos Relatório'!AS$1)</f>
        <v>0</v>
      </c>
      <c r="AT505" s="542">
        <f>SUMIFS('Faturamento NNE'!$H$2:$H$707,'Faturamento NNE'!$E$2:$E$707,'Infos Relatório'!$B$485,'Faturamento NNE'!$F$2:$F$707,'Infos Relatório'!$B505,'Faturamento NNE'!$AA$2:$AA$707,'Infos Relatório'!AS$1)</f>
        <v>0</v>
      </c>
      <c r="AU505" s="542">
        <f>SUMIFS('Faturamento NNE'!$K$2:$K$707,'Faturamento NNE'!$E$2:$E$707,'Infos Relatório'!$B$485,'Faturamento NNE'!$F$2:$F$707,'Infos Relatório'!$B505,'Faturamento NNE'!$AA$2:$AA$707,'Infos Relatório'!AS$1)</f>
        <v>0</v>
      </c>
      <c r="AV505" s="546">
        <f>SUMIFS('Faturamento NNE'!$P$2:$P$707,'Faturamento NNE'!$E$2:$E$707,'Infos Relatório'!$B$485,'Faturamento NNE'!$F$2:$F$707,'Infos Relatório'!$B505,'Faturamento NNE'!$AA$2:$AA$707,'Infos Relatório'!AS$1,'Faturamento NNE'!$U$2:$U$707,"Sim")+SUMIFS('Faturamento NNE'!$Q$2:$Q$707,'Faturamento NNE'!$E$2:$E$707,'Infos Relatório'!$B$485,'Faturamento NNE'!$F$2:$F$707,'Infos Relatório'!$B505,'Faturamento NNE'!$AA$2:$AA$707,'Infos Relatório'!AS$1,'Faturamento NNE'!$U$2:$U$707,"Sim")</f>
        <v>0</v>
      </c>
      <c r="AW505" s="227" t="e">
        <f t="shared" si="187"/>
        <v>#DIV/0!</v>
      </c>
      <c r="AX505" s="545">
        <f>SUMIFS('Faturamento NNE'!$I$2:$I$707,'Faturamento NNE'!$E$2:$E$707,'Infos Relatório'!$B$485,'Faturamento NNE'!$F$2:$F$707,'Infos Relatório'!$B505,'Faturamento NNE'!$AA$2:$AA$707,'Infos Relatório'!AS$1)</f>
        <v>0</v>
      </c>
      <c r="AY505" s="541">
        <f>COUNTIFS('Faturamento NNE'!$E$2:$E$707,'Infos Relatório'!$B$485,'Faturamento NNE'!$F$2:$F$707,'Infos Relatório'!$B505,'Faturamento NNE'!$AA$2:$AA$707,'Infos Relatório'!AY$1)</f>
        <v>0</v>
      </c>
      <c r="AZ505" s="542">
        <f>SUMIFS('Faturamento NNE'!$H$2:$H$707,'Faturamento NNE'!$E$2:$E$707,'Infos Relatório'!$B$485,'Faturamento NNE'!$F$2:$F$707,'Infos Relatório'!$B505,'Faturamento NNE'!$AA$2:$AA$707,'Infos Relatório'!AY$1)</f>
        <v>0</v>
      </c>
      <c r="BA505" s="542">
        <f>SUMIFS('Faturamento NNE'!$K$2:$K$707,'Faturamento NNE'!$E$2:$E$707,'Infos Relatório'!$B$485,'Faturamento NNE'!$F$2:$F$707,'Infos Relatório'!$B505,'Faturamento NNE'!$AA$2:$AA$707,'Infos Relatório'!AY$1)</f>
        <v>0</v>
      </c>
      <c r="BB505" s="546">
        <f>SUMIFS('Faturamento NNE'!$P$2:$P$707,'Faturamento NNE'!$E$2:$E$707,'Infos Relatório'!$B$485,'Faturamento NNE'!$F$2:$F$707,'Infos Relatório'!$B505,'Faturamento NNE'!$AA$2:$AA$707,'Infos Relatório'!AY$1,'Faturamento NNE'!$U$2:$U$707,"Sim")+SUMIFS('Faturamento NNE'!$Q$2:$Q$707,'Faturamento NNE'!$E$2:$E$707,'Infos Relatório'!$B$485,'Faturamento NNE'!$F$2:$F$707,'Infos Relatório'!$B505,'Faturamento NNE'!$AA$2:$AA$707,'Infos Relatório'!AY$1,'Faturamento NNE'!$U$2:$U$707,"Sim")</f>
        <v>0</v>
      </c>
      <c r="BC505" s="227" t="e">
        <f t="shared" si="188"/>
        <v>#DIV/0!</v>
      </c>
      <c r="BD505" s="545">
        <f>SUMIFS('Faturamento NNE'!$I$2:$I$707,'Faturamento NNE'!$E$2:$E$707,'Infos Relatório'!$B$485,'Faturamento NNE'!$F$2:$F$707,'Infos Relatório'!$B505,'Faturamento NNE'!$AA$2:$AA$707,'Infos Relatório'!AY$1)</f>
        <v>0</v>
      </c>
      <c r="BE505" s="541">
        <f>COUNTIFS('Faturamento NNE'!$E$2:$E$707,'Infos Relatório'!$B$485,'Faturamento NNE'!$F$2:$F$707,'Infos Relatório'!$B505,'Faturamento NNE'!$AA$2:$AA$707,'Infos Relatório'!BE$1)</f>
        <v>0</v>
      </c>
      <c r="BF505" s="542">
        <f>SUMIFS('Faturamento NNE'!$H$2:$H$707,'Faturamento NNE'!$E$2:$E$707,'Infos Relatório'!$B$485,'Faturamento NNE'!$F$2:$F$707,'Infos Relatório'!$B505,'Faturamento NNE'!$AA$2:$AA$707,'Infos Relatório'!BE$1)</f>
        <v>0</v>
      </c>
      <c r="BG505" s="542">
        <f>SUMIFS('Faturamento NNE'!$K$2:$K$707,'Faturamento NNE'!$E$2:$E$707,'Infos Relatório'!$B$485,'Faturamento NNE'!$F$2:$F$707,'Infos Relatório'!$B505,'Faturamento NNE'!$AA$2:$AA$707,'Infos Relatório'!BE$1)</f>
        <v>0</v>
      </c>
      <c r="BH505" s="546">
        <f>SUMIFS('Faturamento NNE'!$P$2:$P$707,'Faturamento NNE'!$E$2:$E$707,'Infos Relatório'!$B$485,'Faturamento NNE'!$F$2:$F$707,'Infos Relatório'!$B505,'Faturamento NNE'!$AA$2:$AA$707,'Infos Relatório'!BE$1,'Faturamento NNE'!$U$2:$U$707,"Sim")+SUMIFS('Faturamento NNE'!$Q$2:$Q$707,'Faturamento NNE'!$E$2:$E$707,'Infos Relatório'!$B$485,'Faturamento NNE'!$F$2:$F$707,'Infos Relatório'!$B505,'Faturamento NNE'!$AA$2:$AA$707,'Infos Relatório'!BE$1,'Faturamento NNE'!$U$2:$U$707,"Sim")</f>
        <v>0</v>
      </c>
      <c r="BI505" s="227" t="e">
        <f t="shared" si="189"/>
        <v>#DIV/0!</v>
      </c>
      <c r="BJ505" s="545">
        <f>SUMIFS('Faturamento NNE'!$I$2:$I$707,'Faturamento NNE'!$E$2:$E$707,'Infos Relatório'!$B$485,'Faturamento NNE'!$F$2:$F$707,'Infos Relatório'!$B505,'Faturamento NNE'!$AA$2:$AA$707,'Infos Relatório'!BE$1)</f>
        <v>0</v>
      </c>
      <c r="BK505" s="541">
        <f>COUNTIFS('Faturamento NNE'!$E$2:$E$707,'Infos Relatório'!$B$485,'Faturamento NNE'!$F$2:$F$707,'Infos Relatório'!$B505,'Faturamento NNE'!$AA$2:$AA$707,'Infos Relatório'!BK$1)</f>
        <v>0</v>
      </c>
      <c r="BL505" s="542">
        <f>SUMIFS('Faturamento NNE'!$H$2:$H$707,'Faturamento NNE'!$E$2:$E$707,'Infos Relatório'!$B$485,'Faturamento NNE'!$F$2:$F$707,'Infos Relatório'!$B505,'Faturamento NNE'!$AA$2:$AA$707,'Infos Relatório'!BK$1)</f>
        <v>0</v>
      </c>
      <c r="BM505" s="542">
        <f>SUMIFS('Faturamento NNE'!$K$2:$K$707,'Faturamento NNE'!$E$2:$E$707,'Infos Relatório'!$B$485,'Faturamento NNE'!$F$2:$F$707,'Infos Relatório'!$B505,'Faturamento NNE'!$AA$2:$AA$707,'Infos Relatório'!BK$1)</f>
        <v>0</v>
      </c>
      <c r="BN505" s="546">
        <f>SUMIFS('Faturamento NNE'!$P$2:$P$707,'Faturamento NNE'!$E$2:$E$707,'Infos Relatório'!$B$485,'Faturamento NNE'!$F$2:$F$707,'Infos Relatório'!$B505,'Faturamento NNE'!$AA$2:$AA$707,'Infos Relatório'!BK$1,'Faturamento NNE'!$U$2:$U$707,"Sim")+SUMIFS('Faturamento NNE'!$Q$2:$Q$707,'Faturamento NNE'!$E$2:$E$707,'Infos Relatório'!$B$485,'Faturamento NNE'!$F$2:$F$707,'Infos Relatório'!$B505,'Faturamento NNE'!$AA$2:$AA$707,'Infos Relatório'!BK$1,'Faturamento NNE'!$U$2:$U$707,"Sim")</f>
        <v>0</v>
      </c>
      <c r="BO505" s="227" t="e">
        <f t="shared" si="190"/>
        <v>#DIV/0!</v>
      </c>
      <c r="BP505" s="545">
        <f>SUMIFS('Faturamento NNE'!$I$2:$I$707,'Faturamento NNE'!$E$2:$E$707,'Infos Relatório'!$B$485,'Faturamento NNE'!$F$2:$F$707,'Infos Relatório'!$B505,'Faturamento NNE'!$AA$2:$AA$707,'Infos Relatório'!BK$1)</f>
        <v>0</v>
      </c>
      <c r="BQ505" s="541">
        <f>COUNTIFS('Faturamento NNE'!$E$2:$E$707,'Infos Relatório'!$B$485,'Faturamento NNE'!$F$2:$F$707,'Infos Relatório'!$B505,'Faturamento NNE'!$AA$2:$AA$707,'Infos Relatório'!BQ$1)</f>
        <v>0</v>
      </c>
      <c r="BR505" s="542">
        <f>SUMIFS('Faturamento NNE'!$H$2:$H$707,'Faturamento NNE'!$E$2:$E$707,'Infos Relatório'!$B$485,'Faturamento NNE'!$F$2:$F$707,'Infos Relatório'!$B505,'Faturamento NNE'!$AA$2:$AA$707,'Infos Relatório'!BQ$1)</f>
        <v>0</v>
      </c>
      <c r="BS505" s="542">
        <f>SUMIFS('Faturamento NNE'!$K$2:$K$707,'Faturamento NNE'!$E$2:$E$707,'Infos Relatório'!$B$485,'Faturamento NNE'!$F$2:$F$707,'Infos Relatório'!$B505,'Faturamento NNE'!$AA$2:$AA$707,'Infos Relatório'!BQ$1)</f>
        <v>0</v>
      </c>
      <c r="BT505" s="546">
        <f>SUMIFS('Faturamento NNE'!$P$2:$P$707,'Faturamento NNE'!$E$2:$E$707,'Infos Relatório'!$B$485,'Faturamento NNE'!$F$2:$F$707,'Infos Relatório'!$B505,'Faturamento NNE'!$AA$2:$AA$707,'Infos Relatório'!BQ$1,'Faturamento NNE'!$U$2:$U$707,"Sim")+SUMIFS('Faturamento NNE'!$Q$2:$Q$707,'Faturamento NNE'!$E$2:$E$707,'Infos Relatório'!$B$485,'Faturamento NNE'!$F$2:$F$707,'Infos Relatório'!$B505,'Faturamento NNE'!$AA$2:$AA$707,'Infos Relatório'!BQ$1,'Faturamento NNE'!$U$2:$U$707,"Sim")</f>
        <v>0</v>
      </c>
      <c r="BU505" s="227" t="e">
        <f t="shared" si="191"/>
        <v>#DIV/0!</v>
      </c>
      <c r="BV505" s="545">
        <f>SUMIFS('Faturamento NNE'!$I$2:$I$707,'Faturamento NNE'!$E$2:$E$707,'Infos Relatório'!$B$485,'Faturamento NNE'!$F$2:$F$707,'Infos Relatório'!$B505,'Faturamento NNE'!$AA$2:$AA$707,'Infos Relatório'!BQ$1)</f>
        <v>0</v>
      </c>
    </row>
    <row r="506" spans="2:74">
      <c r="B506" s="217" t="s">
        <v>150</v>
      </c>
      <c r="C506" s="541">
        <f>COUNTIFS('Faturamento NNE'!$E$2:$E$707,'Infos Relatório'!$B$485,'Faturamento NNE'!$F$2:$F$707,'Infos Relatório'!$B506,'Faturamento NNE'!$AA$2:$AA$707,'Infos Relatório'!C$1)</f>
        <v>0</v>
      </c>
      <c r="D506" s="542">
        <f>SUMIFS('Faturamento NNE'!$H$2:$H$707,'Faturamento NNE'!$E$2:$E$707,'Infos Relatório'!$B$485,'Faturamento NNE'!$F$2:$F$707,'Infos Relatório'!$B506,'Faturamento NNE'!$AA$2:$AA$707,'Infos Relatório'!C$1)</f>
        <v>0</v>
      </c>
      <c r="E506" s="543">
        <f>SUMIFS('Faturamento NNE'!$K$2:$K$707,'Faturamento NNE'!$E$2:$E$707,'Infos Relatório'!$B$485,'Faturamento NNE'!$F$2:$F$707,'Infos Relatório'!$B506,'Faturamento NNE'!$AA$2:$AA$707,'Infos Relatório'!C$1)</f>
        <v>0</v>
      </c>
      <c r="F506" s="544">
        <f>SUMIFS('Faturamento NNE'!$P$2:$P$707,'Faturamento NNE'!$E$2:$E$707,'Infos Relatório'!$B$485,'Faturamento NNE'!$F$2:$F$707,'Infos Relatório'!$B506,'Faturamento NNE'!$AA$2:$AA$707,'Infos Relatório'!C$1,'Faturamento NNE'!$U$2:$U$707,"Sim")+SUMIFS('Faturamento NNE'!$Q$2:$Q$707,'Faturamento NNE'!$E$2:$E$707,'Infos Relatório'!$B$485,'Faturamento NNE'!$F$2:$F$707,'Infos Relatório'!$B506,'Faturamento NNE'!$AA$2:$AA$707,'Infos Relatório'!C$1,'Faturamento NNE'!$U$2:$U$707,"Sim")</f>
        <v>0</v>
      </c>
      <c r="G506" s="283" t="e">
        <f t="shared" si="180"/>
        <v>#DIV/0!</v>
      </c>
      <c r="H506" s="545">
        <f>SUMIFS('Faturamento NNE'!$I$2:$I$707,'Faturamento NNE'!$E$2:$E$707,'Infos Relatório'!$B$485,'Faturamento NNE'!$F$2:$F$707,'Infos Relatório'!$B506,'Faturamento NNE'!$AA$2:$AA$707,'Infos Relatório'!C$1)</f>
        <v>0</v>
      </c>
      <c r="I506" s="541">
        <f>COUNTIFS('Faturamento NNE'!$E$2:$E$707,'Infos Relatório'!$B$485,'Faturamento NNE'!$F$2:$F$707,'Infos Relatório'!$B506,'Faturamento NNE'!$AA$2:$AA$707,'Infos Relatório'!I$1)</f>
        <v>0</v>
      </c>
      <c r="J506" s="542">
        <f>SUMIFS('Faturamento NNE'!$H$2:$H$707,'Faturamento NNE'!$E$2:$E$707,'Infos Relatório'!$B$485,'Faturamento NNE'!$F$2:$F$707,'Infos Relatório'!$B506,'Faturamento NNE'!$AA$2:$AA$707,'Infos Relatório'!I$1)</f>
        <v>0</v>
      </c>
      <c r="K506" s="543">
        <f>SUMIFS('Faturamento NNE'!$K$2:$K$707,'Faturamento NNE'!$E$2:$E$707,'Infos Relatório'!$B$485,'Faturamento NNE'!$F$2:$F$707,'Infos Relatório'!$B506,'Faturamento NNE'!$AA$2:$AA$707,'Infos Relatório'!I$1)</f>
        <v>0</v>
      </c>
      <c r="L506" s="544">
        <f>SUMIFS('Faturamento NNE'!$P$2:$P$707,'Faturamento NNE'!$E$2:$E$707,'Infos Relatório'!$B$485,'Faturamento NNE'!$F$2:$F$707,'Infos Relatório'!$B506,'Faturamento NNE'!$AA$2:$AA$707,'Infos Relatório'!I$1,'Faturamento NNE'!$U$2:$U$707,"Sim")+SUMIFS('Faturamento NNE'!$Q$2:$Q$707,'Faturamento NNE'!$E$2:$E$707,'Infos Relatório'!$B$485,'Faturamento NNE'!$F$2:$F$707,'Infos Relatório'!$B506,'Faturamento NNE'!$AA$2:$AA$707,'Infos Relatório'!I$1,'Faturamento NNE'!$U$2:$U$707,"Sim")</f>
        <v>0</v>
      </c>
      <c r="M506" s="283" t="e">
        <f t="shared" si="181"/>
        <v>#DIV/0!</v>
      </c>
      <c r="N506" s="545">
        <f>SUMIFS('Faturamento NNE'!$I$2:$I$707,'Faturamento NNE'!$E$2:$E$707,'Infos Relatório'!$B$485,'Faturamento NNE'!$F$2:$F$707,'Infos Relatório'!$B506,'Faturamento NNE'!$AA$2:$AA$707,'Infos Relatório'!I$1)</f>
        <v>0</v>
      </c>
      <c r="O506" s="541">
        <f>COUNTIFS('Faturamento NNE'!$E$2:$E$707,'Infos Relatório'!$B$485,'Faturamento NNE'!$F$2:$F$707,'Infos Relatório'!$B506,'Faturamento NNE'!$AA$2:$AA$707,'Infos Relatório'!O$1)</f>
        <v>0</v>
      </c>
      <c r="P506" s="542">
        <f>SUMIFS('Faturamento NNE'!$H$2:$H$707,'Faturamento NNE'!$E$2:$E$707,'Infos Relatório'!$B$485,'Faturamento NNE'!$F$2:$F$707,'Infos Relatório'!$B506,'Faturamento NNE'!$AA$2:$AA$707,'Infos Relatório'!O$1)</f>
        <v>0</v>
      </c>
      <c r="Q506" s="542">
        <f>SUMIFS('Faturamento NNE'!$K$2:$K$707,'Faturamento NNE'!$E$2:$E$707,'Infos Relatório'!$B$485,'Faturamento NNE'!$F$2:$F$707,'Infos Relatório'!$B506,'Faturamento NNE'!$AA$2:$AA$707,'Infos Relatório'!O$1)</f>
        <v>0</v>
      </c>
      <c r="R506" s="546">
        <f>SUMIFS('Faturamento NNE'!$P$2:$P$707,'Faturamento NNE'!$E$2:$E$707,'Infos Relatório'!$B$485,'Faturamento NNE'!$F$2:$F$707,'Infos Relatório'!$B506,'Faturamento NNE'!$AA$2:$AA$707,'Infos Relatório'!O$1,'Faturamento NNE'!$U$2:$U$707,"Sim")+SUMIFS('Faturamento NNE'!$Q$2:$Q$707,'Faturamento NNE'!$E$2:$E$707,'Infos Relatório'!$B$485,'Faturamento NNE'!$F$2:$F$707,'Infos Relatório'!$B506,'Faturamento NNE'!$AA$2:$AA$707,'Infos Relatório'!O$1,'Faturamento NNE'!$U$2:$U$707,"Sim")</f>
        <v>0</v>
      </c>
      <c r="S506" s="227" t="e">
        <f t="shared" si="182"/>
        <v>#DIV/0!</v>
      </c>
      <c r="T506" s="545">
        <f>SUMIFS('Faturamento NNE'!$I$2:$I$707,'Faturamento NNE'!$E$2:$E$707,'Infos Relatório'!$B$485,'Faturamento NNE'!$F$2:$F$707,'Infos Relatório'!$B506,'Faturamento NNE'!$AA$2:$AA$707,'Infos Relatório'!O$1)</f>
        <v>0</v>
      </c>
      <c r="U506" s="541">
        <f>COUNTIFS('Faturamento NNE'!$E$2:$E$707,'Infos Relatório'!$B$485,'Faturamento NNE'!$F$2:$F$707,'Infos Relatório'!$B506,'Faturamento NNE'!$AA$2:$AA$707,'Infos Relatório'!U$1)</f>
        <v>0</v>
      </c>
      <c r="V506" s="542">
        <f>SUMIFS('Faturamento NNE'!$H$2:$H$707,'Faturamento NNE'!$E$2:$E$707,'Infos Relatório'!$B$485,'Faturamento NNE'!$F$2:$F$707,'Infos Relatório'!$B506,'Faturamento NNE'!$AA$2:$AA$707,'Infos Relatório'!U$1)</f>
        <v>0</v>
      </c>
      <c r="W506" s="542">
        <f>SUMIFS('Faturamento NNE'!$K$2:$K$707,'Faturamento NNE'!$E$2:$E$707,'Infos Relatório'!$B$485,'Faturamento NNE'!$F$2:$F$707,'Infos Relatório'!$B506,'Faturamento NNE'!$AA$2:$AA$707,'Infos Relatório'!U$1)</f>
        <v>0</v>
      </c>
      <c r="X506" s="546">
        <f>SUMIFS('Faturamento NNE'!$P$2:$P$707,'Faturamento NNE'!$E$2:$E$707,'Infos Relatório'!$B$485,'Faturamento NNE'!$F$2:$F$707,'Infos Relatório'!$B506,'Faturamento NNE'!$AA$2:$AA$707,'Infos Relatório'!U$1,'Faturamento NNE'!$U$2:$U$707,"Sim")+SUMIFS('Faturamento NNE'!$Q$2:$Q$707,'Faturamento NNE'!$E$2:$E$707,'Infos Relatório'!$B$485,'Faturamento NNE'!$F$2:$F$707,'Infos Relatório'!$B506,'Faturamento NNE'!$AA$2:$AA$707,'Infos Relatório'!U$1,'Faturamento NNE'!$U$2:$U$707,"Sim")</f>
        <v>0</v>
      </c>
      <c r="Y506" s="227" t="e">
        <f t="shared" si="183"/>
        <v>#DIV/0!</v>
      </c>
      <c r="Z506" s="545">
        <f>SUMIFS('Faturamento NNE'!$I$2:$I$707,'Faturamento NNE'!$E$2:$E$707,'Infos Relatório'!$B$485,'Faturamento NNE'!$F$2:$F$707,'Infos Relatório'!$B506,'Faturamento NNE'!$AA$2:$AA$707,'Infos Relatório'!U$1)</f>
        <v>0</v>
      </c>
      <c r="AA506" s="541">
        <f>COUNTIFS('Faturamento NNE'!$E$2:$E$707,'Infos Relatório'!$B$485,'Faturamento NNE'!$F$2:$F$707,'Infos Relatório'!$B506,'Faturamento NNE'!$AA$2:$AA$707,'Infos Relatório'!AA$1)</f>
        <v>0</v>
      </c>
      <c r="AB506" s="542">
        <f>SUMIFS('Faturamento NNE'!$H$2:$H$707,'Faturamento NNE'!$E$2:$E$707,'Infos Relatório'!$B$485,'Faturamento NNE'!$F$2:$F$707,'Infos Relatório'!$B506,'Faturamento NNE'!$AA$2:$AA$707,'Infos Relatório'!AA$1)</f>
        <v>0</v>
      </c>
      <c r="AC506" s="542">
        <f>SUMIFS('Faturamento NNE'!$K$2:$K$707,'Faturamento NNE'!$E$2:$E$707,'Infos Relatório'!$B$485,'Faturamento NNE'!$F$2:$F$707,'Infos Relatório'!$B506,'Faturamento NNE'!$AA$2:$AA$707,'Infos Relatório'!AA$1)</f>
        <v>0</v>
      </c>
      <c r="AD506" s="546">
        <f>SUMIFS('Faturamento NNE'!$P$2:$P$707,'Faturamento NNE'!$E$2:$E$707,'Infos Relatório'!$B$485,'Faturamento NNE'!$F$2:$F$707,'Infos Relatório'!$B506,'Faturamento NNE'!$AA$2:$AA$707,'Infos Relatório'!AA$1,'Faturamento NNE'!$U$2:$U$707,"Sim")+SUMIFS('Faturamento NNE'!$Q$2:$Q$707,'Faturamento NNE'!$E$2:$E$707,'Infos Relatório'!$B$485,'Faturamento NNE'!$F$2:$F$707,'Infos Relatório'!$B506,'Faturamento NNE'!$AA$2:$AA$707,'Infos Relatório'!AA$1,'Faturamento NNE'!$U$2:$U$707,"Sim")</f>
        <v>0</v>
      </c>
      <c r="AE506" s="227" t="e">
        <f t="shared" si="184"/>
        <v>#DIV/0!</v>
      </c>
      <c r="AF506" s="545">
        <f>SUMIFS('Faturamento NNE'!$I$2:$I$707,'Faturamento NNE'!$E$2:$E$707,'Infos Relatório'!$B$485,'Faturamento NNE'!$F$2:$F$707,'Infos Relatório'!$B506,'Faturamento NNE'!$AA$2:$AA$707,'Infos Relatório'!AA$1)</f>
        <v>0</v>
      </c>
      <c r="AG506" s="541">
        <f>COUNTIFS('Faturamento NNE'!$E$2:$E$707,'Infos Relatório'!$B$485,'Faturamento NNE'!$F$2:$F$707,'Infos Relatório'!$B506,'Faturamento NNE'!$AA$2:$AA$707,'Infos Relatório'!AG$1)</f>
        <v>0</v>
      </c>
      <c r="AH506" s="542">
        <f>SUMIFS('Faturamento NNE'!$H$2:$H$707,'Faturamento NNE'!$E$2:$E$707,'Infos Relatório'!$B$485,'Faturamento NNE'!$F$2:$F$707,'Infos Relatório'!$B506,'Faturamento NNE'!$AA$2:$AA$707,'Infos Relatório'!AG$1)</f>
        <v>0</v>
      </c>
      <c r="AI506" s="542">
        <f>SUMIFS('Faturamento NNE'!$K$2:$K$707,'Faturamento NNE'!$E$2:$E$707,'Infos Relatório'!$B$485,'Faturamento NNE'!$F$2:$F$707,'Infos Relatório'!$B506,'Faturamento NNE'!$AA$2:$AA$707,'Infos Relatório'!AG$1)</f>
        <v>0</v>
      </c>
      <c r="AJ506" s="546">
        <f>SUMIFS('Faturamento NNE'!$P$2:$P$707,'Faturamento NNE'!$E$2:$E$707,'Infos Relatório'!$B$485,'Faturamento NNE'!$F$2:$F$707,'Infos Relatório'!$B506,'Faturamento NNE'!$AA$2:$AA$707,'Infos Relatório'!AG$1,'Faturamento NNE'!$U$2:$U$707,"Sim")+SUMIFS('Faturamento NNE'!$Q$2:$Q$707,'Faturamento NNE'!$E$2:$E$707,'Infos Relatório'!$B$485,'Faturamento NNE'!$F$2:$F$707,'Infos Relatório'!$B506,'Faturamento NNE'!$AA$2:$AA$707,'Infos Relatório'!AG$1,'Faturamento NNE'!$U$2:$U$707,"Sim")</f>
        <v>0</v>
      </c>
      <c r="AK506" s="227" t="e">
        <f t="shared" si="185"/>
        <v>#DIV/0!</v>
      </c>
      <c r="AL506" s="545">
        <f>SUMIFS('Faturamento NNE'!$I$2:$I$707,'Faturamento NNE'!$E$2:$E$707,'Infos Relatório'!$B$485,'Faturamento NNE'!$F$2:$F$707,'Infos Relatório'!$B506,'Faturamento NNE'!$AA$2:$AA$707,'Infos Relatório'!AG$1)</f>
        <v>0</v>
      </c>
      <c r="AM506" s="541">
        <f>COUNTIFS('Faturamento NNE'!$E$2:$E$707,'Infos Relatório'!$B$485,'Faturamento NNE'!$F$2:$F$707,'Infos Relatório'!$B506,'Faturamento NNE'!$AA$2:$AA$707,'Infos Relatório'!AM$1)</f>
        <v>0</v>
      </c>
      <c r="AN506" s="542">
        <f>SUMIFS('Faturamento NNE'!$H$2:$H$707,'Faturamento NNE'!$E$2:$E$707,'Infos Relatório'!$B$485,'Faturamento NNE'!$F$2:$F$707,'Infos Relatório'!$B506,'Faturamento NNE'!$AA$2:$AA$707,'Infos Relatório'!AM$1)</f>
        <v>0</v>
      </c>
      <c r="AO506" s="542">
        <f>SUMIFS('Faturamento NNE'!$K$2:$K$707,'Faturamento NNE'!$E$2:$E$707,'Infos Relatório'!$B$485,'Faturamento NNE'!$F$2:$F$707,'Infos Relatório'!$B506,'Faturamento NNE'!$AA$2:$AA$707,'Infos Relatório'!AM$1)</f>
        <v>0</v>
      </c>
      <c r="AP506" s="546">
        <f>SUMIFS('Faturamento NNE'!$P$2:$P$707,'Faturamento NNE'!$E$2:$E$707,'Infos Relatório'!$B$485,'Faturamento NNE'!$F$2:$F$707,'Infos Relatório'!$B506,'Faturamento NNE'!$AA$2:$AA$707,'Infos Relatório'!AM$1,'Faturamento NNE'!$U$2:$U$707,"Sim")+SUMIFS('Faturamento NNE'!$Q$2:$Q$707,'Faturamento NNE'!$E$2:$E$707,'Infos Relatório'!$B$485,'Faturamento NNE'!$F$2:$F$707,'Infos Relatório'!$B506,'Faturamento NNE'!$AA$2:$AA$707,'Infos Relatório'!AM$1,'Faturamento NNE'!$U$2:$U$707,"Sim")</f>
        <v>0</v>
      </c>
      <c r="AQ506" s="227" t="e">
        <f t="shared" si="186"/>
        <v>#DIV/0!</v>
      </c>
      <c r="AR506" s="545">
        <f>SUMIFS('Faturamento NNE'!$I$2:$I$707,'Faturamento NNE'!$E$2:$E$707,'Infos Relatório'!$B$485,'Faturamento NNE'!$F$2:$F$707,'Infos Relatório'!$B506,'Faturamento NNE'!$AA$2:$AA$707,'Infos Relatório'!AM$1)</f>
        <v>0</v>
      </c>
      <c r="AS506" s="541">
        <f>COUNTIFS('Faturamento NNE'!$E$2:$E$707,'Infos Relatório'!$B$485,'Faturamento NNE'!$F$2:$F$707,'Infos Relatório'!$B506,'Faturamento NNE'!$AA$2:$AA$707,'Infos Relatório'!AS$1)</f>
        <v>0</v>
      </c>
      <c r="AT506" s="542">
        <f>SUMIFS('Faturamento NNE'!$H$2:$H$707,'Faturamento NNE'!$E$2:$E$707,'Infos Relatório'!$B$485,'Faturamento NNE'!$F$2:$F$707,'Infos Relatório'!$B506,'Faturamento NNE'!$AA$2:$AA$707,'Infos Relatório'!AS$1)</f>
        <v>0</v>
      </c>
      <c r="AU506" s="542">
        <f>SUMIFS('Faturamento NNE'!$K$2:$K$707,'Faturamento NNE'!$E$2:$E$707,'Infos Relatório'!$B$485,'Faturamento NNE'!$F$2:$F$707,'Infos Relatório'!$B506,'Faturamento NNE'!$AA$2:$AA$707,'Infos Relatório'!AS$1)</f>
        <v>0</v>
      </c>
      <c r="AV506" s="546">
        <f>SUMIFS('Faturamento NNE'!$P$2:$P$707,'Faturamento NNE'!$E$2:$E$707,'Infos Relatório'!$B$485,'Faturamento NNE'!$F$2:$F$707,'Infos Relatório'!$B506,'Faturamento NNE'!$AA$2:$AA$707,'Infos Relatório'!AS$1,'Faturamento NNE'!$U$2:$U$707,"Sim")+SUMIFS('Faturamento NNE'!$Q$2:$Q$707,'Faturamento NNE'!$E$2:$E$707,'Infos Relatório'!$B$485,'Faturamento NNE'!$F$2:$F$707,'Infos Relatório'!$B506,'Faturamento NNE'!$AA$2:$AA$707,'Infos Relatório'!AS$1,'Faturamento NNE'!$U$2:$U$707,"Sim")</f>
        <v>0</v>
      </c>
      <c r="AW506" s="227" t="e">
        <f t="shared" si="187"/>
        <v>#DIV/0!</v>
      </c>
      <c r="AX506" s="545">
        <f>SUMIFS('Faturamento NNE'!$I$2:$I$707,'Faturamento NNE'!$E$2:$E$707,'Infos Relatório'!$B$485,'Faturamento NNE'!$F$2:$F$707,'Infos Relatório'!$B506,'Faturamento NNE'!$AA$2:$AA$707,'Infos Relatório'!AS$1)</f>
        <v>0</v>
      </c>
      <c r="AY506" s="541">
        <f>COUNTIFS('Faturamento NNE'!$E$2:$E$707,'Infos Relatório'!$B$485,'Faturamento NNE'!$F$2:$F$707,'Infos Relatório'!$B506,'Faturamento NNE'!$AA$2:$AA$707,'Infos Relatório'!AY$1)</f>
        <v>0</v>
      </c>
      <c r="AZ506" s="542">
        <f>SUMIFS('Faturamento NNE'!$H$2:$H$707,'Faturamento NNE'!$E$2:$E$707,'Infos Relatório'!$B$485,'Faturamento NNE'!$F$2:$F$707,'Infos Relatório'!$B506,'Faturamento NNE'!$AA$2:$AA$707,'Infos Relatório'!AY$1)</f>
        <v>0</v>
      </c>
      <c r="BA506" s="542">
        <f>SUMIFS('Faturamento NNE'!$K$2:$K$707,'Faturamento NNE'!$E$2:$E$707,'Infos Relatório'!$B$485,'Faturamento NNE'!$F$2:$F$707,'Infos Relatório'!$B506,'Faturamento NNE'!$AA$2:$AA$707,'Infos Relatório'!AY$1)</f>
        <v>0</v>
      </c>
      <c r="BB506" s="546">
        <f>SUMIFS('Faturamento NNE'!$P$2:$P$707,'Faturamento NNE'!$E$2:$E$707,'Infos Relatório'!$B$485,'Faturamento NNE'!$F$2:$F$707,'Infos Relatório'!$B506,'Faturamento NNE'!$AA$2:$AA$707,'Infos Relatório'!AY$1,'Faturamento NNE'!$U$2:$U$707,"Sim")+SUMIFS('Faturamento NNE'!$Q$2:$Q$707,'Faturamento NNE'!$E$2:$E$707,'Infos Relatório'!$B$485,'Faturamento NNE'!$F$2:$F$707,'Infos Relatório'!$B506,'Faturamento NNE'!$AA$2:$AA$707,'Infos Relatório'!AY$1,'Faturamento NNE'!$U$2:$U$707,"Sim")</f>
        <v>0</v>
      </c>
      <c r="BC506" s="227" t="e">
        <f t="shared" si="188"/>
        <v>#DIV/0!</v>
      </c>
      <c r="BD506" s="545">
        <f>SUMIFS('Faturamento NNE'!$I$2:$I$707,'Faturamento NNE'!$E$2:$E$707,'Infos Relatório'!$B$485,'Faturamento NNE'!$F$2:$F$707,'Infos Relatório'!$B506,'Faturamento NNE'!$AA$2:$AA$707,'Infos Relatório'!AY$1)</f>
        <v>0</v>
      </c>
      <c r="BE506" s="541">
        <f>COUNTIFS('Faturamento NNE'!$E$2:$E$707,'Infos Relatório'!$B$485,'Faturamento NNE'!$F$2:$F$707,'Infos Relatório'!$B506,'Faturamento NNE'!$AA$2:$AA$707,'Infos Relatório'!BE$1)</f>
        <v>0</v>
      </c>
      <c r="BF506" s="542">
        <f>SUMIFS('Faturamento NNE'!$H$2:$H$707,'Faturamento NNE'!$E$2:$E$707,'Infos Relatório'!$B$485,'Faturamento NNE'!$F$2:$F$707,'Infos Relatório'!$B506,'Faturamento NNE'!$AA$2:$AA$707,'Infos Relatório'!BE$1)</f>
        <v>0</v>
      </c>
      <c r="BG506" s="542">
        <f>SUMIFS('Faturamento NNE'!$K$2:$K$707,'Faturamento NNE'!$E$2:$E$707,'Infos Relatório'!$B$485,'Faturamento NNE'!$F$2:$F$707,'Infos Relatório'!$B506,'Faturamento NNE'!$AA$2:$AA$707,'Infos Relatório'!BE$1)</f>
        <v>0</v>
      </c>
      <c r="BH506" s="546">
        <f>SUMIFS('Faturamento NNE'!$P$2:$P$707,'Faturamento NNE'!$E$2:$E$707,'Infos Relatório'!$B$485,'Faturamento NNE'!$F$2:$F$707,'Infos Relatório'!$B506,'Faturamento NNE'!$AA$2:$AA$707,'Infos Relatório'!BE$1,'Faturamento NNE'!$U$2:$U$707,"Sim")+SUMIFS('Faturamento NNE'!$Q$2:$Q$707,'Faturamento NNE'!$E$2:$E$707,'Infos Relatório'!$B$485,'Faturamento NNE'!$F$2:$F$707,'Infos Relatório'!$B506,'Faturamento NNE'!$AA$2:$AA$707,'Infos Relatório'!BE$1,'Faturamento NNE'!$U$2:$U$707,"Sim")</f>
        <v>0</v>
      </c>
      <c r="BI506" s="227" t="e">
        <f t="shared" si="189"/>
        <v>#DIV/0!</v>
      </c>
      <c r="BJ506" s="545">
        <f>SUMIFS('Faturamento NNE'!$I$2:$I$707,'Faturamento NNE'!$E$2:$E$707,'Infos Relatório'!$B$485,'Faturamento NNE'!$F$2:$F$707,'Infos Relatório'!$B506,'Faturamento NNE'!$AA$2:$AA$707,'Infos Relatório'!BE$1)</f>
        <v>0</v>
      </c>
      <c r="BK506" s="541">
        <f>COUNTIFS('Faturamento NNE'!$E$2:$E$707,'Infos Relatório'!$B$485,'Faturamento NNE'!$F$2:$F$707,'Infos Relatório'!$B506,'Faturamento NNE'!$AA$2:$AA$707,'Infos Relatório'!BK$1)</f>
        <v>0</v>
      </c>
      <c r="BL506" s="542">
        <f>SUMIFS('Faturamento NNE'!$H$2:$H$707,'Faturamento NNE'!$E$2:$E$707,'Infos Relatório'!$B$485,'Faturamento NNE'!$F$2:$F$707,'Infos Relatório'!$B506,'Faturamento NNE'!$AA$2:$AA$707,'Infos Relatório'!BK$1)</f>
        <v>0</v>
      </c>
      <c r="BM506" s="542">
        <f>SUMIFS('Faturamento NNE'!$K$2:$K$707,'Faturamento NNE'!$E$2:$E$707,'Infos Relatório'!$B$485,'Faturamento NNE'!$F$2:$F$707,'Infos Relatório'!$B506,'Faturamento NNE'!$AA$2:$AA$707,'Infos Relatório'!BK$1)</f>
        <v>0</v>
      </c>
      <c r="BN506" s="546">
        <f>SUMIFS('Faturamento NNE'!$P$2:$P$707,'Faturamento NNE'!$E$2:$E$707,'Infos Relatório'!$B$485,'Faturamento NNE'!$F$2:$F$707,'Infos Relatório'!$B506,'Faturamento NNE'!$AA$2:$AA$707,'Infos Relatório'!BK$1,'Faturamento NNE'!$U$2:$U$707,"Sim")+SUMIFS('Faturamento NNE'!$Q$2:$Q$707,'Faturamento NNE'!$E$2:$E$707,'Infos Relatório'!$B$485,'Faturamento NNE'!$F$2:$F$707,'Infos Relatório'!$B506,'Faturamento NNE'!$AA$2:$AA$707,'Infos Relatório'!BK$1,'Faturamento NNE'!$U$2:$U$707,"Sim")</f>
        <v>0</v>
      </c>
      <c r="BO506" s="227" t="e">
        <f t="shared" si="190"/>
        <v>#DIV/0!</v>
      </c>
      <c r="BP506" s="545">
        <f>SUMIFS('Faturamento NNE'!$I$2:$I$707,'Faturamento NNE'!$E$2:$E$707,'Infos Relatório'!$B$485,'Faturamento NNE'!$F$2:$F$707,'Infos Relatório'!$B506,'Faturamento NNE'!$AA$2:$AA$707,'Infos Relatório'!BK$1)</f>
        <v>0</v>
      </c>
      <c r="BQ506" s="541">
        <f>COUNTIFS('Faturamento NNE'!$E$2:$E$707,'Infos Relatório'!$B$485,'Faturamento NNE'!$F$2:$F$707,'Infos Relatório'!$B506,'Faturamento NNE'!$AA$2:$AA$707,'Infos Relatório'!BQ$1)</f>
        <v>0</v>
      </c>
      <c r="BR506" s="542">
        <f>SUMIFS('Faturamento NNE'!$H$2:$H$707,'Faturamento NNE'!$E$2:$E$707,'Infos Relatório'!$B$485,'Faturamento NNE'!$F$2:$F$707,'Infos Relatório'!$B506,'Faturamento NNE'!$AA$2:$AA$707,'Infos Relatório'!BQ$1)</f>
        <v>0</v>
      </c>
      <c r="BS506" s="542">
        <f>SUMIFS('Faturamento NNE'!$K$2:$K$707,'Faturamento NNE'!$E$2:$E$707,'Infos Relatório'!$B$485,'Faturamento NNE'!$F$2:$F$707,'Infos Relatório'!$B506,'Faturamento NNE'!$AA$2:$AA$707,'Infos Relatório'!BQ$1)</f>
        <v>0</v>
      </c>
      <c r="BT506" s="546">
        <f>SUMIFS('Faturamento NNE'!$P$2:$P$707,'Faturamento NNE'!$E$2:$E$707,'Infos Relatório'!$B$485,'Faturamento NNE'!$F$2:$F$707,'Infos Relatório'!$B506,'Faturamento NNE'!$AA$2:$AA$707,'Infos Relatório'!BQ$1,'Faturamento NNE'!$U$2:$U$707,"Sim")+SUMIFS('Faturamento NNE'!$Q$2:$Q$707,'Faturamento NNE'!$E$2:$E$707,'Infos Relatório'!$B$485,'Faturamento NNE'!$F$2:$F$707,'Infos Relatório'!$B506,'Faturamento NNE'!$AA$2:$AA$707,'Infos Relatório'!BQ$1,'Faturamento NNE'!$U$2:$U$707,"Sim")</f>
        <v>0</v>
      </c>
      <c r="BU506" s="227" t="e">
        <f t="shared" si="191"/>
        <v>#DIV/0!</v>
      </c>
      <c r="BV506" s="545">
        <f>SUMIFS('Faturamento NNE'!$I$2:$I$707,'Faturamento NNE'!$E$2:$E$707,'Infos Relatório'!$B$485,'Faturamento NNE'!$F$2:$F$707,'Infos Relatório'!$B506,'Faturamento NNE'!$AA$2:$AA$707,'Infos Relatório'!BQ$1)</f>
        <v>0</v>
      </c>
    </row>
    <row r="507" spans="2:74">
      <c r="B507" s="217" t="s">
        <v>151</v>
      </c>
      <c r="C507" s="541">
        <f>COUNTIFS('Faturamento NNE'!$E$2:$E$707,'Infos Relatório'!$B$485,'Faturamento NNE'!$F$2:$F$707,'Infos Relatório'!$B507,'Faturamento NNE'!$AA$2:$AA$707,'Infos Relatório'!C$1)</f>
        <v>0</v>
      </c>
      <c r="D507" s="542">
        <f>SUMIFS('Faturamento NNE'!$H$2:$H$707,'Faturamento NNE'!$E$2:$E$707,'Infos Relatório'!$B$485,'Faturamento NNE'!$F$2:$F$707,'Infos Relatório'!$B507,'Faturamento NNE'!$AA$2:$AA$707,'Infos Relatório'!C$1)</f>
        <v>0</v>
      </c>
      <c r="E507" s="543">
        <f>SUMIFS('Faturamento NNE'!$K$2:$K$707,'Faturamento NNE'!$E$2:$E$707,'Infos Relatório'!$B$485,'Faturamento NNE'!$F$2:$F$707,'Infos Relatório'!$B507,'Faturamento NNE'!$AA$2:$AA$707,'Infos Relatório'!C$1)</f>
        <v>0</v>
      </c>
      <c r="F507" s="544">
        <f>SUMIFS('Faturamento NNE'!$P$2:$P$707,'Faturamento NNE'!$E$2:$E$707,'Infos Relatório'!$B$485,'Faturamento NNE'!$F$2:$F$707,'Infos Relatório'!$B507,'Faturamento NNE'!$AA$2:$AA$707,'Infos Relatório'!C$1,'Faturamento NNE'!$U$2:$U$707,"Sim")+SUMIFS('Faturamento NNE'!$Q$2:$Q$707,'Faturamento NNE'!$E$2:$E$707,'Infos Relatório'!$B$485,'Faturamento NNE'!$F$2:$F$707,'Infos Relatório'!$B507,'Faturamento NNE'!$AA$2:$AA$707,'Infos Relatório'!C$1,'Faturamento NNE'!$U$2:$U$707,"Sim")</f>
        <v>0</v>
      </c>
      <c r="G507" s="283" t="e">
        <f t="shared" si="180"/>
        <v>#DIV/0!</v>
      </c>
      <c r="H507" s="545">
        <f>SUMIFS('Faturamento NNE'!$I$2:$I$707,'Faturamento NNE'!$E$2:$E$707,'Infos Relatório'!$B$485,'Faturamento NNE'!$F$2:$F$707,'Infos Relatório'!$B507,'Faturamento NNE'!$AA$2:$AA$707,'Infos Relatório'!C$1)</f>
        <v>0</v>
      </c>
      <c r="I507" s="541">
        <f>COUNTIFS('Faturamento NNE'!$E$2:$E$707,'Infos Relatório'!$B$485,'Faturamento NNE'!$F$2:$F$707,'Infos Relatório'!$B507,'Faturamento NNE'!$AA$2:$AA$707,'Infos Relatório'!I$1)</f>
        <v>0</v>
      </c>
      <c r="J507" s="542">
        <f>SUMIFS('Faturamento NNE'!$H$2:$H$707,'Faturamento NNE'!$E$2:$E$707,'Infos Relatório'!$B$485,'Faturamento NNE'!$F$2:$F$707,'Infos Relatório'!$B507,'Faturamento NNE'!$AA$2:$AA$707,'Infos Relatório'!I$1)</f>
        <v>0</v>
      </c>
      <c r="K507" s="543">
        <f>SUMIFS('Faturamento NNE'!$K$2:$K$707,'Faturamento NNE'!$E$2:$E$707,'Infos Relatório'!$B$485,'Faturamento NNE'!$F$2:$F$707,'Infos Relatório'!$B507,'Faturamento NNE'!$AA$2:$AA$707,'Infos Relatório'!I$1)</f>
        <v>0</v>
      </c>
      <c r="L507" s="544">
        <f>SUMIFS('Faturamento NNE'!$P$2:$P$707,'Faturamento NNE'!$E$2:$E$707,'Infos Relatório'!$B$485,'Faturamento NNE'!$F$2:$F$707,'Infos Relatório'!$B507,'Faturamento NNE'!$AA$2:$AA$707,'Infos Relatório'!I$1,'Faturamento NNE'!$U$2:$U$707,"Sim")+SUMIFS('Faturamento NNE'!$Q$2:$Q$707,'Faturamento NNE'!$E$2:$E$707,'Infos Relatório'!$B$485,'Faturamento NNE'!$F$2:$F$707,'Infos Relatório'!$B507,'Faturamento NNE'!$AA$2:$AA$707,'Infos Relatório'!I$1,'Faturamento NNE'!$U$2:$U$707,"Sim")</f>
        <v>0</v>
      </c>
      <c r="M507" s="283" t="e">
        <f t="shared" si="181"/>
        <v>#DIV/0!</v>
      </c>
      <c r="N507" s="545">
        <f>SUMIFS('Faturamento NNE'!$I$2:$I$707,'Faturamento NNE'!$E$2:$E$707,'Infos Relatório'!$B$485,'Faturamento NNE'!$F$2:$F$707,'Infos Relatório'!$B507,'Faturamento NNE'!$AA$2:$AA$707,'Infos Relatório'!I$1)</f>
        <v>0</v>
      </c>
      <c r="O507" s="541">
        <f>COUNTIFS('Faturamento NNE'!$E$2:$E$707,'Infos Relatório'!$B$485,'Faturamento NNE'!$F$2:$F$707,'Infos Relatório'!$B507,'Faturamento NNE'!$AA$2:$AA$707,'Infos Relatório'!O$1)</f>
        <v>0</v>
      </c>
      <c r="P507" s="542">
        <f>SUMIFS('Faturamento NNE'!$H$2:$H$707,'Faturamento NNE'!$E$2:$E$707,'Infos Relatório'!$B$485,'Faturamento NNE'!$F$2:$F$707,'Infos Relatório'!$B507,'Faturamento NNE'!$AA$2:$AA$707,'Infos Relatório'!O$1)</f>
        <v>0</v>
      </c>
      <c r="Q507" s="542">
        <f>SUMIFS('Faturamento NNE'!$K$2:$K$707,'Faturamento NNE'!$E$2:$E$707,'Infos Relatório'!$B$485,'Faturamento NNE'!$F$2:$F$707,'Infos Relatório'!$B507,'Faturamento NNE'!$AA$2:$AA$707,'Infos Relatório'!O$1)</f>
        <v>0</v>
      </c>
      <c r="R507" s="546">
        <f>SUMIFS('Faturamento NNE'!$P$2:$P$707,'Faturamento NNE'!$E$2:$E$707,'Infos Relatório'!$B$485,'Faturamento NNE'!$F$2:$F$707,'Infos Relatório'!$B507,'Faturamento NNE'!$AA$2:$AA$707,'Infos Relatório'!O$1,'Faturamento NNE'!$U$2:$U$707,"Sim")+SUMIFS('Faturamento NNE'!$Q$2:$Q$707,'Faturamento NNE'!$E$2:$E$707,'Infos Relatório'!$B$485,'Faturamento NNE'!$F$2:$F$707,'Infos Relatório'!$B507,'Faturamento NNE'!$AA$2:$AA$707,'Infos Relatório'!O$1,'Faturamento NNE'!$U$2:$U$707,"Sim")</f>
        <v>0</v>
      </c>
      <c r="S507" s="227" t="e">
        <f t="shared" si="182"/>
        <v>#DIV/0!</v>
      </c>
      <c r="T507" s="545">
        <f>SUMIFS('Faturamento NNE'!$I$2:$I$707,'Faturamento NNE'!$E$2:$E$707,'Infos Relatório'!$B$485,'Faturamento NNE'!$F$2:$F$707,'Infos Relatório'!$B507,'Faturamento NNE'!$AA$2:$AA$707,'Infos Relatório'!O$1)</f>
        <v>0</v>
      </c>
      <c r="U507" s="541">
        <f>COUNTIFS('Faturamento NNE'!$E$2:$E$707,'Infos Relatório'!$B$485,'Faturamento NNE'!$F$2:$F$707,'Infos Relatório'!$B507,'Faturamento NNE'!$AA$2:$AA$707,'Infos Relatório'!U$1)</f>
        <v>0</v>
      </c>
      <c r="V507" s="542">
        <f>SUMIFS('Faturamento NNE'!$H$2:$H$707,'Faturamento NNE'!$E$2:$E$707,'Infos Relatório'!$B$485,'Faturamento NNE'!$F$2:$F$707,'Infos Relatório'!$B507,'Faturamento NNE'!$AA$2:$AA$707,'Infos Relatório'!U$1)</f>
        <v>0</v>
      </c>
      <c r="W507" s="542">
        <f>SUMIFS('Faturamento NNE'!$K$2:$K$707,'Faturamento NNE'!$E$2:$E$707,'Infos Relatório'!$B$485,'Faturamento NNE'!$F$2:$F$707,'Infos Relatório'!$B507,'Faturamento NNE'!$AA$2:$AA$707,'Infos Relatório'!U$1)</f>
        <v>0</v>
      </c>
      <c r="X507" s="546">
        <f>SUMIFS('Faturamento NNE'!$P$2:$P$707,'Faturamento NNE'!$E$2:$E$707,'Infos Relatório'!$B$485,'Faturamento NNE'!$F$2:$F$707,'Infos Relatório'!$B507,'Faturamento NNE'!$AA$2:$AA$707,'Infos Relatório'!U$1,'Faturamento NNE'!$U$2:$U$707,"Sim")+SUMIFS('Faturamento NNE'!$Q$2:$Q$707,'Faturamento NNE'!$E$2:$E$707,'Infos Relatório'!$B$485,'Faturamento NNE'!$F$2:$F$707,'Infos Relatório'!$B507,'Faturamento NNE'!$AA$2:$AA$707,'Infos Relatório'!U$1,'Faturamento NNE'!$U$2:$U$707,"Sim")</f>
        <v>0</v>
      </c>
      <c r="Y507" s="227" t="e">
        <f t="shared" si="183"/>
        <v>#DIV/0!</v>
      </c>
      <c r="Z507" s="545">
        <f>SUMIFS('Faturamento NNE'!$I$2:$I$707,'Faturamento NNE'!$E$2:$E$707,'Infos Relatório'!$B$485,'Faturamento NNE'!$F$2:$F$707,'Infos Relatório'!$B507,'Faturamento NNE'!$AA$2:$AA$707,'Infos Relatório'!U$1)</f>
        <v>0</v>
      </c>
      <c r="AA507" s="541">
        <f>COUNTIFS('Faturamento NNE'!$E$2:$E$707,'Infos Relatório'!$B$485,'Faturamento NNE'!$F$2:$F$707,'Infos Relatório'!$B507,'Faturamento NNE'!$AA$2:$AA$707,'Infos Relatório'!AA$1)</f>
        <v>0</v>
      </c>
      <c r="AB507" s="542">
        <f>SUMIFS('Faturamento NNE'!$H$2:$H$707,'Faturamento NNE'!$E$2:$E$707,'Infos Relatório'!$B$485,'Faturamento NNE'!$F$2:$F$707,'Infos Relatório'!$B507,'Faturamento NNE'!$AA$2:$AA$707,'Infos Relatório'!AA$1)</f>
        <v>0</v>
      </c>
      <c r="AC507" s="542">
        <f>SUMIFS('Faturamento NNE'!$K$2:$K$707,'Faturamento NNE'!$E$2:$E$707,'Infos Relatório'!$B$485,'Faturamento NNE'!$F$2:$F$707,'Infos Relatório'!$B507,'Faturamento NNE'!$AA$2:$AA$707,'Infos Relatório'!AA$1)</f>
        <v>0</v>
      </c>
      <c r="AD507" s="546">
        <f>SUMIFS('Faturamento NNE'!$P$2:$P$707,'Faturamento NNE'!$E$2:$E$707,'Infos Relatório'!$B$485,'Faturamento NNE'!$F$2:$F$707,'Infos Relatório'!$B507,'Faturamento NNE'!$AA$2:$AA$707,'Infos Relatório'!AA$1,'Faturamento NNE'!$U$2:$U$707,"Sim")+SUMIFS('Faturamento NNE'!$Q$2:$Q$707,'Faturamento NNE'!$E$2:$E$707,'Infos Relatório'!$B$485,'Faturamento NNE'!$F$2:$F$707,'Infos Relatório'!$B507,'Faturamento NNE'!$AA$2:$AA$707,'Infos Relatório'!AA$1,'Faturamento NNE'!$U$2:$U$707,"Sim")</f>
        <v>0</v>
      </c>
      <c r="AE507" s="227" t="e">
        <f t="shared" si="184"/>
        <v>#DIV/0!</v>
      </c>
      <c r="AF507" s="545">
        <f>SUMIFS('Faturamento NNE'!$I$2:$I$707,'Faturamento NNE'!$E$2:$E$707,'Infos Relatório'!$B$485,'Faturamento NNE'!$F$2:$F$707,'Infos Relatório'!$B507,'Faturamento NNE'!$AA$2:$AA$707,'Infos Relatório'!AA$1)</f>
        <v>0</v>
      </c>
      <c r="AG507" s="541">
        <f>COUNTIFS('Faturamento NNE'!$E$2:$E$707,'Infos Relatório'!$B$485,'Faturamento NNE'!$F$2:$F$707,'Infos Relatório'!$B507,'Faturamento NNE'!$AA$2:$AA$707,'Infos Relatório'!AG$1)</f>
        <v>0</v>
      </c>
      <c r="AH507" s="542">
        <f>SUMIFS('Faturamento NNE'!$H$2:$H$707,'Faturamento NNE'!$E$2:$E$707,'Infos Relatório'!$B$485,'Faturamento NNE'!$F$2:$F$707,'Infos Relatório'!$B507,'Faturamento NNE'!$AA$2:$AA$707,'Infos Relatório'!AG$1)</f>
        <v>0</v>
      </c>
      <c r="AI507" s="542">
        <f>SUMIFS('Faturamento NNE'!$K$2:$K$707,'Faturamento NNE'!$E$2:$E$707,'Infos Relatório'!$B$485,'Faturamento NNE'!$F$2:$F$707,'Infos Relatório'!$B507,'Faturamento NNE'!$AA$2:$AA$707,'Infos Relatório'!AG$1)</f>
        <v>0</v>
      </c>
      <c r="AJ507" s="546">
        <f>SUMIFS('Faturamento NNE'!$P$2:$P$707,'Faturamento NNE'!$E$2:$E$707,'Infos Relatório'!$B$485,'Faturamento NNE'!$F$2:$F$707,'Infos Relatório'!$B507,'Faturamento NNE'!$AA$2:$AA$707,'Infos Relatório'!AG$1,'Faturamento NNE'!$U$2:$U$707,"Sim")+SUMIFS('Faturamento NNE'!$Q$2:$Q$707,'Faturamento NNE'!$E$2:$E$707,'Infos Relatório'!$B$485,'Faturamento NNE'!$F$2:$F$707,'Infos Relatório'!$B507,'Faturamento NNE'!$AA$2:$AA$707,'Infos Relatório'!AG$1,'Faturamento NNE'!$U$2:$U$707,"Sim")</f>
        <v>0</v>
      </c>
      <c r="AK507" s="227" t="e">
        <f t="shared" si="185"/>
        <v>#DIV/0!</v>
      </c>
      <c r="AL507" s="545">
        <f>SUMIFS('Faturamento NNE'!$I$2:$I$707,'Faturamento NNE'!$E$2:$E$707,'Infos Relatório'!$B$485,'Faturamento NNE'!$F$2:$F$707,'Infos Relatório'!$B507,'Faturamento NNE'!$AA$2:$AA$707,'Infos Relatório'!AG$1)</f>
        <v>0</v>
      </c>
      <c r="AM507" s="541">
        <f>COUNTIFS('Faturamento NNE'!$E$2:$E$707,'Infos Relatório'!$B$485,'Faturamento NNE'!$F$2:$F$707,'Infos Relatório'!$B507,'Faturamento NNE'!$AA$2:$AA$707,'Infos Relatório'!AM$1)</f>
        <v>0</v>
      </c>
      <c r="AN507" s="542">
        <f>SUMIFS('Faturamento NNE'!$H$2:$H$707,'Faturamento NNE'!$E$2:$E$707,'Infos Relatório'!$B$485,'Faturamento NNE'!$F$2:$F$707,'Infos Relatório'!$B507,'Faturamento NNE'!$AA$2:$AA$707,'Infos Relatório'!AM$1)</f>
        <v>0</v>
      </c>
      <c r="AO507" s="542">
        <f>SUMIFS('Faturamento NNE'!$K$2:$K$707,'Faturamento NNE'!$E$2:$E$707,'Infos Relatório'!$B$485,'Faturamento NNE'!$F$2:$F$707,'Infos Relatório'!$B507,'Faturamento NNE'!$AA$2:$AA$707,'Infos Relatório'!AM$1)</f>
        <v>0</v>
      </c>
      <c r="AP507" s="546">
        <f>SUMIFS('Faturamento NNE'!$P$2:$P$707,'Faturamento NNE'!$E$2:$E$707,'Infos Relatório'!$B$485,'Faturamento NNE'!$F$2:$F$707,'Infos Relatório'!$B507,'Faturamento NNE'!$AA$2:$AA$707,'Infos Relatório'!AM$1,'Faturamento NNE'!$U$2:$U$707,"Sim")+SUMIFS('Faturamento NNE'!$Q$2:$Q$707,'Faturamento NNE'!$E$2:$E$707,'Infos Relatório'!$B$485,'Faturamento NNE'!$F$2:$F$707,'Infos Relatório'!$B507,'Faturamento NNE'!$AA$2:$AA$707,'Infos Relatório'!AM$1,'Faturamento NNE'!$U$2:$U$707,"Sim")</f>
        <v>0</v>
      </c>
      <c r="AQ507" s="227" t="e">
        <f t="shared" si="186"/>
        <v>#DIV/0!</v>
      </c>
      <c r="AR507" s="545">
        <f>SUMIFS('Faturamento NNE'!$I$2:$I$707,'Faturamento NNE'!$E$2:$E$707,'Infos Relatório'!$B$485,'Faturamento NNE'!$F$2:$F$707,'Infos Relatório'!$B507,'Faturamento NNE'!$AA$2:$AA$707,'Infos Relatório'!AM$1)</f>
        <v>0</v>
      </c>
      <c r="AS507" s="541">
        <f>COUNTIFS('Faturamento NNE'!$E$2:$E$707,'Infos Relatório'!$B$485,'Faturamento NNE'!$F$2:$F$707,'Infos Relatório'!$B507,'Faturamento NNE'!$AA$2:$AA$707,'Infos Relatório'!AS$1)</f>
        <v>0</v>
      </c>
      <c r="AT507" s="542">
        <f>SUMIFS('Faturamento NNE'!$H$2:$H$707,'Faturamento NNE'!$E$2:$E$707,'Infos Relatório'!$B$485,'Faturamento NNE'!$F$2:$F$707,'Infos Relatório'!$B507,'Faturamento NNE'!$AA$2:$AA$707,'Infos Relatório'!AS$1)</f>
        <v>0</v>
      </c>
      <c r="AU507" s="542">
        <f>SUMIFS('Faturamento NNE'!$K$2:$K$707,'Faturamento NNE'!$E$2:$E$707,'Infos Relatório'!$B$485,'Faturamento NNE'!$F$2:$F$707,'Infos Relatório'!$B507,'Faturamento NNE'!$AA$2:$AA$707,'Infos Relatório'!AS$1)</f>
        <v>0</v>
      </c>
      <c r="AV507" s="546">
        <f>SUMIFS('Faturamento NNE'!$P$2:$P$707,'Faturamento NNE'!$E$2:$E$707,'Infos Relatório'!$B$485,'Faturamento NNE'!$F$2:$F$707,'Infos Relatório'!$B507,'Faturamento NNE'!$AA$2:$AA$707,'Infos Relatório'!AS$1,'Faturamento NNE'!$U$2:$U$707,"Sim")+SUMIFS('Faturamento NNE'!$Q$2:$Q$707,'Faturamento NNE'!$E$2:$E$707,'Infos Relatório'!$B$485,'Faturamento NNE'!$F$2:$F$707,'Infos Relatório'!$B507,'Faturamento NNE'!$AA$2:$AA$707,'Infos Relatório'!AS$1,'Faturamento NNE'!$U$2:$U$707,"Sim")</f>
        <v>0</v>
      </c>
      <c r="AW507" s="227" t="e">
        <f t="shared" si="187"/>
        <v>#DIV/0!</v>
      </c>
      <c r="AX507" s="545">
        <f>SUMIFS('Faturamento NNE'!$I$2:$I$707,'Faturamento NNE'!$E$2:$E$707,'Infos Relatório'!$B$485,'Faturamento NNE'!$F$2:$F$707,'Infos Relatório'!$B507,'Faturamento NNE'!$AA$2:$AA$707,'Infos Relatório'!AS$1)</f>
        <v>0</v>
      </c>
      <c r="AY507" s="541">
        <f>COUNTIFS('Faturamento NNE'!$E$2:$E$707,'Infos Relatório'!$B$485,'Faturamento NNE'!$F$2:$F$707,'Infos Relatório'!$B507,'Faturamento NNE'!$AA$2:$AA$707,'Infos Relatório'!AY$1)</f>
        <v>0</v>
      </c>
      <c r="AZ507" s="542">
        <f>SUMIFS('Faturamento NNE'!$H$2:$H$707,'Faturamento NNE'!$E$2:$E$707,'Infos Relatório'!$B$485,'Faturamento NNE'!$F$2:$F$707,'Infos Relatório'!$B507,'Faturamento NNE'!$AA$2:$AA$707,'Infos Relatório'!AY$1)</f>
        <v>0</v>
      </c>
      <c r="BA507" s="542">
        <f>SUMIFS('Faturamento NNE'!$K$2:$K$707,'Faturamento NNE'!$E$2:$E$707,'Infos Relatório'!$B$485,'Faturamento NNE'!$F$2:$F$707,'Infos Relatório'!$B507,'Faturamento NNE'!$AA$2:$AA$707,'Infos Relatório'!AY$1)</f>
        <v>0</v>
      </c>
      <c r="BB507" s="546">
        <f>SUMIFS('Faturamento NNE'!$P$2:$P$707,'Faturamento NNE'!$E$2:$E$707,'Infos Relatório'!$B$485,'Faturamento NNE'!$F$2:$F$707,'Infos Relatório'!$B507,'Faturamento NNE'!$AA$2:$AA$707,'Infos Relatório'!AY$1,'Faturamento NNE'!$U$2:$U$707,"Sim")+SUMIFS('Faturamento NNE'!$Q$2:$Q$707,'Faturamento NNE'!$E$2:$E$707,'Infos Relatório'!$B$485,'Faturamento NNE'!$F$2:$F$707,'Infos Relatório'!$B507,'Faturamento NNE'!$AA$2:$AA$707,'Infos Relatório'!AY$1,'Faturamento NNE'!$U$2:$U$707,"Sim")</f>
        <v>0</v>
      </c>
      <c r="BC507" s="227" t="e">
        <f t="shared" si="188"/>
        <v>#DIV/0!</v>
      </c>
      <c r="BD507" s="545">
        <f>SUMIFS('Faturamento NNE'!$I$2:$I$707,'Faturamento NNE'!$E$2:$E$707,'Infos Relatório'!$B$485,'Faturamento NNE'!$F$2:$F$707,'Infos Relatório'!$B507,'Faturamento NNE'!$AA$2:$AA$707,'Infos Relatório'!AY$1)</f>
        <v>0</v>
      </c>
      <c r="BE507" s="541">
        <f>COUNTIFS('Faturamento NNE'!$E$2:$E$707,'Infos Relatório'!$B$485,'Faturamento NNE'!$F$2:$F$707,'Infos Relatório'!$B507,'Faturamento NNE'!$AA$2:$AA$707,'Infos Relatório'!BE$1)</f>
        <v>0</v>
      </c>
      <c r="BF507" s="542">
        <f>SUMIFS('Faturamento NNE'!$H$2:$H$707,'Faturamento NNE'!$E$2:$E$707,'Infos Relatório'!$B$485,'Faturamento NNE'!$F$2:$F$707,'Infos Relatório'!$B507,'Faturamento NNE'!$AA$2:$AA$707,'Infos Relatório'!BE$1)</f>
        <v>0</v>
      </c>
      <c r="BG507" s="542">
        <f>SUMIFS('Faturamento NNE'!$K$2:$K$707,'Faturamento NNE'!$E$2:$E$707,'Infos Relatório'!$B$485,'Faturamento NNE'!$F$2:$F$707,'Infos Relatório'!$B507,'Faturamento NNE'!$AA$2:$AA$707,'Infos Relatório'!BE$1)</f>
        <v>0</v>
      </c>
      <c r="BH507" s="546">
        <f>SUMIFS('Faturamento NNE'!$P$2:$P$707,'Faturamento NNE'!$E$2:$E$707,'Infos Relatório'!$B$485,'Faturamento NNE'!$F$2:$F$707,'Infos Relatório'!$B507,'Faturamento NNE'!$AA$2:$AA$707,'Infos Relatório'!BE$1,'Faturamento NNE'!$U$2:$U$707,"Sim")+SUMIFS('Faturamento NNE'!$Q$2:$Q$707,'Faturamento NNE'!$E$2:$E$707,'Infos Relatório'!$B$485,'Faturamento NNE'!$F$2:$F$707,'Infos Relatório'!$B507,'Faturamento NNE'!$AA$2:$AA$707,'Infos Relatório'!BE$1,'Faturamento NNE'!$U$2:$U$707,"Sim")</f>
        <v>0</v>
      </c>
      <c r="BI507" s="227" t="e">
        <f t="shared" si="189"/>
        <v>#DIV/0!</v>
      </c>
      <c r="BJ507" s="545">
        <f>SUMIFS('Faturamento NNE'!$I$2:$I$707,'Faturamento NNE'!$E$2:$E$707,'Infos Relatório'!$B$485,'Faturamento NNE'!$F$2:$F$707,'Infos Relatório'!$B507,'Faturamento NNE'!$AA$2:$AA$707,'Infos Relatório'!BE$1)</f>
        <v>0</v>
      </c>
      <c r="BK507" s="541">
        <f>COUNTIFS('Faturamento NNE'!$E$2:$E$707,'Infos Relatório'!$B$485,'Faturamento NNE'!$F$2:$F$707,'Infos Relatório'!$B507,'Faturamento NNE'!$AA$2:$AA$707,'Infos Relatório'!BK$1)</f>
        <v>0</v>
      </c>
      <c r="BL507" s="542">
        <f>SUMIFS('Faturamento NNE'!$H$2:$H$707,'Faturamento NNE'!$E$2:$E$707,'Infos Relatório'!$B$485,'Faturamento NNE'!$F$2:$F$707,'Infos Relatório'!$B507,'Faturamento NNE'!$AA$2:$AA$707,'Infos Relatório'!BK$1)</f>
        <v>0</v>
      </c>
      <c r="BM507" s="542">
        <f>SUMIFS('Faturamento NNE'!$K$2:$K$707,'Faturamento NNE'!$E$2:$E$707,'Infos Relatório'!$B$485,'Faturamento NNE'!$F$2:$F$707,'Infos Relatório'!$B507,'Faturamento NNE'!$AA$2:$AA$707,'Infos Relatório'!BK$1)</f>
        <v>0</v>
      </c>
      <c r="BN507" s="546">
        <f>SUMIFS('Faturamento NNE'!$P$2:$P$707,'Faturamento NNE'!$E$2:$E$707,'Infos Relatório'!$B$485,'Faturamento NNE'!$F$2:$F$707,'Infos Relatório'!$B507,'Faturamento NNE'!$AA$2:$AA$707,'Infos Relatório'!BK$1,'Faturamento NNE'!$U$2:$U$707,"Sim")+SUMIFS('Faturamento NNE'!$Q$2:$Q$707,'Faturamento NNE'!$E$2:$E$707,'Infos Relatório'!$B$485,'Faturamento NNE'!$F$2:$F$707,'Infos Relatório'!$B507,'Faturamento NNE'!$AA$2:$AA$707,'Infos Relatório'!BK$1,'Faturamento NNE'!$U$2:$U$707,"Sim")</f>
        <v>0</v>
      </c>
      <c r="BO507" s="227" t="e">
        <f t="shared" si="190"/>
        <v>#DIV/0!</v>
      </c>
      <c r="BP507" s="545">
        <f>SUMIFS('Faturamento NNE'!$I$2:$I$707,'Faturamento NNE'!$E$2:$E$707,'Infos Relatório'!$B$485,'Faturamento NNE'!$F$2:$F$707,'Infos Relatório'!$B507,'Faturamento NNE'!$AA$2:$AA$707,'Infos Relatório'!BK$1)</f>
        <v>0</v>
      </c>
      <c r="BQ507" s="541">
        <f>COUNTIFS('Faturamento NNE'!$E$2:$E$707,'Infos Relatório'!$B$485,'Faturamento NNE'!$F$2:$F$707,'Infos Relatório'!$B507,'Faturamento NNE'!$AA$2:$AA$707,'Infos Relatório'!BQ$1)</f>
        <v>0</v>
      </c>
      <c r="BR507" s="542">
        <f>SUMIFS('Faturamento NNE'!$H$2:$H$707,'Faturamento NNE'!$E$2:$E$707,'Infos Relatório'!$B$485,'Faturamento NNE'!$F$2:$F$707,'Infos Relatório'!$B507,'Faturamento NNE'!$AA$2:$AA$707,'Infos Relatório'!BQ$1)</f>
        <v>0</v>
      </c>
      <c r="BS507" s="542">
        <f>SUMIFS('Faturamento NNE'!$K$2:$K$707,'Faturamento NNE'!$E$2:$E$707,'Infos Relatório'!$B$485,'Faturamento NNE'!$F$2:$F$707,'Infos Relatório'!$B507,'Faturamento NNE'!$AA$2:$AA$707,'Infos Relatório'!BQ$1)</f>
        <v>0</v>
      </c>
      <c r="BT507" s="546">
        <f>SUMIFS('Faturamento NNE'!$P$2:$P$707,'Faturamento NNE'!$E$2:$E$707,'Infos Relatório'!$B$485,'Faturamento NNE'!$F$2:$F$707,'Infos Relatório'!$B507,'Faturamento NNE'!$AA$2:$AA$707,'Infos Relatório'!BQ$1,'Faturamento NNE'!$U$2:$U$707,"Sim")+SUMIFS('Faturamento NNE'!$Q$2:$Q$707,'Faturamento NNE'!$E$2:$E$707,'Infos Relatório'!$B$485,'Faturamento NNE'!$F$2:$F$707,'Infos Relatório'!$B507,'Faturamento NNE'!$AA$2:$AA$707,'Infos Relatório'!BQ$1,'Faturamento NNE'!$U$2:$U$707,"Sim")</f>
        <v>0</v>
      </c>
      <c r="BU507" s="227" t="e">
        <f t="shared" si="191"/>
        <v>#DIV/0!</v>
      </c>
      <c r="BV507" s="545">
        <f>SUMIFS('Faturamento NNE'!$I$2:$I$707,'Faturamento NNE'!$E$2:$E$707,'Infos Relatório'!$B$485,'Faturamento NNE'!$F$2:$F$707,'Infos Relatório'!$B507,'Faturamento NNE'!$AA$2:$AA$707,'Infos Relatório'!BQ$1)</f>
        <v>0</v>
      </c>
    </row>
    <row r="508" spans="2:74">
      <c r="B508" s="217" t="s">
        <v>152</v>
      </c>
      <c r="C508" s="541">
        <f>COUNTIFS('Faturamento NNE'!$E$2:$E$707,'Infos Relatório'!$B$485,'Faturamento NNE'!$F$2:$F$707,'Infos Relatório'!$B508,'Faturamento NNE'!$AA$2:$AA$707,'Infos Relatório'!C$1)</f>
        <v>0</v>
      </c>
      <c r="D508" s="542">
        <f>SUMIFS('Faturamento NNE'!$H$2:$H$707,'Faturamento NNE'!$E$2:$E$707,'Infos Relatório'!$B$485,'Faturamento NNE'!$F$2:$F$707,'Infos Relatório'!$B508,'Faturamento NNE'!$AA$2:$AA$707,'Infos Relatório'!C$1)</f>
        <v>0</v>
      </c>
      <c r="E508" s="543">
        <f>SUMIFS('Faturamento NNE'!$K$2:$K$707,'Faturamento NNE'!$E$2:$E$707,'Infos Relatório'!$B$485,'Faturamento NNE'!$F$2:$F$707,'Infos Relatório'!$B508,'Faturamento NNE'!$AA$2:$AA$707,'Infos Relatório'!C$1)</f>
        <v>0</v>
      </c>
      <c r="F508" s="544">
        <f>SUMIFS('Faturamento NNE'!$P$2:$P$707,'Faturamento NNE'!$E$2:$E$707,'Infos Relatório'!$B$485,'Faturamento NNE'!$F$2:$F$707,'Infos Relatório'!$B508,'Faturamento NNE'!$AA$2:$AA$707,'Infos Relatório'!C$1,'Faturamento NNE'!$U$2:$U$707,"Sim")+SUMIFS('Faturamento NNE'!$Q$2:$Q$707,'Faturamento NNE'!$E$2:$E$707,'Infos Relatório'!$B$485,'Faturamento NNE'!$F$2:$F$707,'Infos Relatório'!$B508,'Faturamento NNE'!$AA$2:$AA$707,'Infos Relatório'!C$1,'Faturamento NNE'!$U$2:$U$707,"Sim")</f>
        <v>0</v>
      </c>
      <c r="G508" s="283" t="e">
        <f t="shared" si="180"/>
        <v>#DIV/0!</v>
      </c>
      <c r="H508" s="545">
        <f>SUMIFS('Faturamento NNE'!$I$2:$I$707,'Faturamento NNE'!$E$2:$E$707,'Infos Relatório'!$B$485,'Faturamento NNE'!$F$2:$F$707,'Infos Relatório'!$B508,'Faturamento NNE'!$AA$2:$AA$707,'Infos Relatório'!C$1)</f>
        <v>0</v>
      </c>
      <c r="I508" s="541">
        <f>COUNTIFS('Faturamento NNE'!$E$2:$E$707,'Infos Relatório'!$B$485,'Faturamento NNE'!$F$2:$F$707,'Infos Relatório'!$B508,'Faturamento NNE'!$AA$2:$AA$707,'Infos Relatório'!I$1)</f>
        <v>0</v>
      </c>
      <c r="J508" s="542">
        <f>SUMIFS('Faturamento NNE'!$H$2:$H$707,'Faturamento NNE'!$E$2:$E$707,'Infos Relatório'!$B$485,'Faturamento NNE'!$F$2:$F$707,'Infos Relatório'!$B508,'Faturamento NNE'!$AA$2:$AA$707,'Infos Relatório'!I$1)</f>
        <v>0</v>
      </c>
      <c r="K508" s="543">
        <f>SUMIFS('Faturamento NNE'!$K$2:$K$707,'Faturamento NNE'!$E$2:$E$707,'Infos Relatório'!$B$485,'Faturamento NNE'!$F$2:$F$707,'Infos Relatório'!$B508,'Faturamento NNE'!$AA$2:$AA$707,'Infos Relatório'!I$1)</f>
        <v>0</v>
      </c>
      <c r="L508" s="544">
        <f>SUMIFS('Faturamento NNE'!$P$2:$P$707,'Faturamento NNE'!$E$2:$E$707,'Infos Relatório'!$B$485,'Faturamento NNE'!$F$2:$F$707,'Infos Relatório'!$B508,'Faturamento NNE'!$AA$2:$AA$707,'Infos Relatório'!I$1,'Faturamento NNE'!$U$2:$U$707,"Sim")+SUMIFS('Faturamento NNE'!$Q$2:$Q$707,'Faturamento NNE'!$E$2:$E$707,'Infos Relatório'!$B$485,'Faturamento NNE'!$F$2:$F$707,'Infos Relatório'!$B508,'Faturamento NNE'!$AA$2:$AA$707,'Infos Relatório'!I$1,'Faturamento NNE'!$U$2:$U$707,"Sim")</f>
        <v>0</v>
      </c>
      <c r="M508" s="283" t="e">
        <f t="shared" si="181"/>
        <v>#DIV/0!</v>
      </c>
      <c r="N508" s="545">
        <f>SUMIFS('Faturamento NNE'!$I$2:$I$707,'Faturamento NNE'!$E$2:$E$707,'Infos Relatório'!$B$485,'Faturamento NNE'!$F$2:$F$707,'Infos Relatório'!$B508,'Faturamento NNE'!$AA$2:$AA$707,'Infos Relatório'!I$1)</f>
        <v>0</v>
      </c>
      <c r="O508" s="541">
        <f>COUNTIFS('Faturamento NNE'!$E$2:$E$707,'Infos Relatório'!$B$485,'Faturamento NNE'!$F$2:$F$707,'Infos Relatório'!$B508,'Faturamento NNE'!$AA$2:$AA$707,'Infos Relatório'!O$1)</f>
        <v>0</v>
      </c>
      <c r="P508" s="542">
        <f>SUMIFS('Faturamento NNE'!$H$2:$H$707,'Faturamento NNE'!$E$2:$E$707,'Infos Relatório'!$B$485,'Faturamento NNE'!$F$2:$F$707,'Infos Relatório'!$B508,'Faturamento NNE'!$AA$2:$AA$707,'Infos Relatório'!O$1)</f>
        <v>0</v>
      </c>
      <c r="Q508" s="542">
        <f>SUMIFS('Faturamento NNE'!$K$2:$K$707,'Faturamento NNE'!$E$2:$E$707,'Infos Relatório'!$B$485,'Faturamento NNE'!$F$2:$F$707,'Infos Relatório'!$B508,'Faturamento NNE'!$AA$2:$AA$707,'Infos Relatório'!O$1)</f>
        <v>0</v>
      </c>
      <c r="R508" s="546">
        <f>SUMIFS('Faturamento NNE'!$P$2:$P$707,'Faturamento NNE'!$E$2:$E$707,'Infos Relatório'!$B$485,'Faturamento NNE'!$F$2:$F$707,'Infos Relatório'!$B508,'Faturamento NNE'!$AA$2:$AA$707,'Infos Relatório'!O$1,'Faturamento NNE'!$U$2:$U$707,"Sim")+SUMIFS('Faturamento NNE'!$Q$2:$Q$707,'Faturamento NNE'!$E$2:$E$707,'Infos Relatório'!$B$485,'Faturamento NNE'!$F$2:$F$707,'Infos Relatório'!$B508,'Faturamento NNE'!$AA$2:$AA$707,'Infos Relatório'!O$1,'Faturamento NNE'!$U$2:$U$707,"Sim")</f>
        <v>0</v>
      </c>
      <c r="S508" s="227" t="e">
        <f t="shared" si="182"/>
        <v>#DIV/0!</v>
      </c>
      <c r="T508" s="545">
        <f>SUMIFS('Faturamento NNE'!$I$2:$I$707,'Faturamento NNE'!$E$2:$E$707,'Infos Relatório'!$B$485,'Faturamento NNE'!$F$2:$F$707,'Infos Relatório'!$B508,'Faturamento NNE'!$AA$2:$AA$707,'Infos Relatório'!O$1)</f>
        <v>0</v>
      </c>
      <c r="U508" s="541">
        <f>COUNTIFS('Faturamento NNE'!$E$2:$E$707,'Infos Relatório'!$B$485,'Faturamento NNE'!$F$2:$F$707,'Infos Relatório'!$B508,'Faturamento NNE'!$AA$2:$AA$707,'Infos Relatório'!U$1)</f>
        <v>0</v>
      </c>
      <c r="V508" s="542">
        <f>SUMIFS('Faturamento NNE'!$H$2:$H$707,'Faturamento NNE'!$E$2:$E$707,'Infos Relatório'!$B$485,'Faturamento NNE'!$F$2:$F$707,'Infos Relatório'!$B508,'Faturamento NNE'!$AA$2:$AA$707,'Infos Relatório'!U$1)</f>
        <v>0</v>
      </c>
      <c r="W508" s="542">
        <f>SUMIFS('Faturamento NNE'!$K$2:$K$707,'Faturamento NNE'!$E$2:$E$707,'Infos Relatório'!$B$485,'Faturamento NNE'!$F$2:$F$707,'Infos Relatório'!$B508,'Faturamento NNE'!$AA$2:$AA$707,'Infos Relatório'!U$1)</f>
        <v>0</v>
      </c>
      <c r="X508" s="546">
        <f>SUMIFS('Faturamento NNE'!$P$2:$P$707,'Faturamento NNE'!$E$2:$E$707,'Infos Relatório'!$B$485,'Faturamento NNE'!$F$2:$F$707,'Infos Relatório'!$B508,'Faturamento NNE'!$AA$2:$AA$707,'Infos Relatório'!U$1,'Faturamento NNE'!$U$2:$U$707,"Sim")+SUMIFS('Faturamento NNE'!$Q$2:$Q$707,'Faturamento NNE'!$E$2:$E$707,'Infos Relatório'!$B$485,'Faturamento NNE'!$F$2:$F$707,'Infos Relatório'!$B508,'Faturamento NNE'!$AA$2:$AA$707,'Infos Relatório'!U$1,'Faturamento NNE'!$U$2:$U$707,"Sim")</f>
        <v>0</v>
      </c>
      <c r="Y508" s="227" t="e">
        <f t="shared" si="183"/>
        <v>#DIV/0!</v>
      </c>
      <c r="Z508" s="545">
        <f>SUMIFS('Faturamento NNE'!$I$2:$I$707,'Faturamento NNE'!$E$2:$E$707,'Infos Relatório'!$B$485,'Faturamento NNE'!$F$2:$F$707,'Infos Relatório'!$B508,'Faturamento NNE'!$AA$2:$AA$707,'Infos Relatório'!U$1)</f>
        <v>0</v>
      </c>
      <c r="AA508" s="541">
        <f>COUNTIFS('Faturamento NNE'!$E$2:$E$707,'Infos Relatório'!$B$485,'Faturamento NNE'!$F$2:$F$707,'Infos Relatório'!$B508,'Faturamento NNE'!$AA$2:$AA$707,'Infos Relatório'!AA$1)</f>
        <v>0</v>
      </c>
      <c r="AB508" s="542">
        <f>SUMIFS('Faturamento NNE'!$H$2:$H$707,'Faturamento NNE'!$E$2:$E$707,'Infos Relatório'!$B$485,'Faturamento NNE'!$F$2:$F$707,'Infos Relatório'!$B508,'Faturamento NNE'!$AA$2:$AA$707,'Infos Relatório'!AA$1)</f>
        <v>0</v>
      </c>
      <c r="AC508" s="542">
        <f>SUMIFS('Faturamento NNE'!$K$2:$K$707,'Faturamento NNE'!$E$2:$E$707,'Infos Relatório'!$B$485,'Faturamento NNE'!$F$2:$F$707,'Infos Relatório'!$B508,'Faturamento NNE'!$AA$2:$AA$707,'Infos Relatório'!AA$1)</f>
        <v>0</v>
      </c>
      <c r="AD508" s="546">
        <f>SUMIFS('Faturamento NNE'!$P$2:$P$707,'Faturamento NNE'!$E$2:$E$707,'Infos Relatório'!$B$485,'Faturamento NNE'!$F$2:$F$707,'Infos Relatório'!$B508,'Faturamento NNE'!$AA$2:$AA$707,'Infos Relatório'!AA$1,'Faturamento NNE'!$U$2:$U$707,"Sim")+SUMIFS('Faturamento NNE'!$Q$2:$Q$707,'Faturamento NNE'!$E$2:$E$707,'Infos Relatório'!$B$485,'Faturamento NNE'!$F$2:$F$707,'Infos Relatório'!$B508,'Faturamento NNE'!$AA$2:$AA$707,'Infos Relatório'!AA$1,'Faturamento NNE'!$U$2:$U$707,"Sim")</f>
        <v>0</v>
      </c>
      <c r="AE508" s="227" t="e">
        <f t="shared" si="184"/>
        <v>#DIV/0!</v>
      </c>
      <c r="AF508" s="545">
        <f>SUMIFS('Faturamento NNE'!$I$2:$I$707,'Faturamento NNE'!$E$2:$E$707,'Infos Relatório'!$B$485,'Faturamento NNE'!$F$2:$F$707,'Infos Relatório'!$B508,'Faturamento NNE'!$AA$2:$AA$707,'Infos Relatório'!AA$1)</f>
        <v>0</v>
      </c>
      <c r="AG508" s="541">
        <f>COUNTIFS('Faturamento NNE'!$E$2:$E$707,'Infos Relatório'!$B$485,'Faturamento NNE'!$F$2:$F$707,'Infos Relatório'!$B508,'Faturamento NNE'!$AA$2:$AA$707,'Infos Relatório'!AG$1)</f>
        <v>0</v>
      </c>
      <c r="AH508" s="542">
        <f>SUMIFS('Faturamento NNE'!$H$2:$H$707,'Faturamento NNE'!$E$2:$E$707,'Infos Relatório'!$B$485,'Faturamento NNE'!$F$2:$F$707,'Infos Relatório'!$B508,'Faturamento NNE'!$AA$2:$AA$707,'Infos Relatório'!AG$1)</f>
        <v>0</v>
      </c>
      <c r="AI508" s="542">
        <f>SUMIFS('Faturamento NNE'!$K$2:$K$707,'Faturamento NNE'!$E$2:$E$707,'Infos Relatório'!$B$485,'Faturamento NNE'!$F$2:$F$707,'Infos Relatório'!$B508,'Faturamento NNE'!$AA$2:$AA$707,'Infos Relatório'!AG$1)</f>
        <v>0</v>
      </c>
      <c r="AJ508" s="546">
        <f>SUMIFS('Faturamento NNE'!$P$2:$P$707,'Faturamento NNE'!$E$2:$E$707,'Infos Relatório'!$B$485,'Faturamento NNE'!$F$2:$F$707,'Infos Relatório'!$B508,'Faturamento NNE'!$AA$2:$AA$707,'Infos Relatório'!AG$1,'Faturamento NNE'!$U$2:$U$707,"Sim")+SUMIFS('Faturamento NNE'!$Q$2:$Q$707,'Faturamento NNE'!$E$2:$E$707,'Infos Relatório'!$B$485,'Faturamento NNE'!$F$2:$F$707,'Infos Relatório'!$B508,'Faturamento NNE'!$AA$2:$AA$707,'Infos Relatório'!AG$1,'Faturamento NNE'!$U$2:$U$707,"Sim")</f>
        <v>0</v>
      </c>
      <c r="AK508" s="227" t="e">
        <f t="shared" si="185"/>
        <v>#DIV/0!</v>
      </c>
      <c r="AL508" s="545">
        <f>SUMIFS('Faturamento NNE'!$I$2:$I$707,'Faturamento NNE'!$E$2:$E$707,'Infos Relatório'!$B$485,'Faturamento NNE'!$F$2:$F$707,'Infos Relatório'!$B508,'Faturamento NNE'!$AA$2:$AA$707,'Infos Relatório'!AG$1)</f>
        <v>0</v>
      </c>
      <c r="AM508" s="541">
        <f>COUNTIFS('Faturamento NNE'!$E$2:$E$707,'Infos Relatório'!$B$485,'Faturamento NNE'!$F$2:$F$707,'Infos Relatório'!$B508,'Faturamento NNE'!$AA$2:$AA$707,'Infos Relatório'!AM$1)</f>
        <v>0</v>
      </c>
      <c r="AN508" s="542">
        <f>SUMIFS('Faturamento NNE'!$H$2:$H$707,'Faturamento NNE'!$E$2:$E$707,'Infos Relatório'!$B$485,'Faturamento NNE'!$F$2:$F$707,'Infos Relatório'!$B508,'Faturamento NNE'!$AA$2:$AA$707,'Infos Relatório'!AM$1)</f>
        <v>0</v>
      </c>
      <c r="AO508" s="542">
        <f>SUMIFS('Faturamento NNE'!$K$2:$K$707,'Faturamento NNE'!$E$2:$E$707,'Infos Relatório'!$B$485,'Faturamento NNE'!$F$2:$F$707,'Infos Relatório'!$B508,'Faturamento NNE'!$AA$2:$AA$707,'Infos Relatório'!AM$1)</f>
        <v>0</v>
      </c>
      <c r="AP508" s="546">
        <f>SUMIFS('Faturamento NNE'!$P$2:$P$707,'Faturamento NNE'!$E$2:$E$707,'Infos Relatório'!$B$485,'Faturamento NNE'!$F$2:$F$707,'Infos Relatório'!$B508,'Faturamento NNE'!$AA$2:$AA$707,'Infos Relatório'!AM$1,'Faturamento NNE'!$U$2:$U$707,"Sim")+SUMIFS('Faturamento NNE'!$Q$2:$Q$707,'Faturamento NNE'!$E$2:$E$707,'Infos Relatório'!$B$485,'Faturamento NNE'!$F$2:$F$707,'Infos Relatório'!$B508,'Faturamento NNE'!$AA$2:$AA$707,'Infos Relatório'!AM$1,'Faturamento NNE'!$U$2:$U$707,"Sim")</f>
        <v>0</v>
      </c>
      <c r="AQ508" s="227" t="e">
        <f t="shared" si="186"/>
        <v>#DIV/0!</v>
      </c>
      <c r="AR508" s="545">
        <f>SUMIFS('Faturamento NNE'!$I$2:$I$707,'Faturamento NNE'!$E$2:$E$707,'Infos Relatório'!$B$485,'Faturamento NNE'!$F$2:$F$707,'Infos Relatório'!$B508,'Faturamento NNE'!$AA$2:$AA$707,'Infos Relatório'!AM$1)</f>
        <v>0</v>
      </c>
      <c r="AS508" s="541">
        <f>COUNTIFS('Faturamento NNE'!$E$2:$E$707,'Infos Relatório'!$B$485,'Faturamento NNE'!$F$2:$F$707,'Infos Relatório'!$B508,'Faturamento NNE'!$AA$2:$AA$707,'Infos Relatório'!AS$1)</f>
        <v>0</v>
      </c>
      <c r="AT508" s="542">
        <f>SUMIFS('Faturamento NNE'!$H$2:$H$707,'Faturamento NNE'!$E$2:$E$707,'Infos Relatório'!$B$485,'Faturamento NNE'!$F$2:$F$707,'Infos Relatório'!$B508,'Faturamento NNE'!$AA$2:$AA$707,'Infos Relatório'!AS$1)</f>
        <v>0</v>
      </c>
      <c r="AU508" s="542">
        <f>SUMIFS('Faturamento NNE'!$K$2:$K$707,'Faturamento NNE'!$E$2:$E$707,'Infos Relatório'!$B$485,'Faturamento NNE'!$F$2:$F$707,'Infos Relatório'!$B508,'Faturamento NNE'!$AA$2:$AA$707,'Infos Relatório'!AS$1)</f>
        <v>0</v>
      </c>
      <c r="AV508" s="546">
        <f>SUMIFS('Faturamento NNE'!$P$2:$P$707,'Faturamento NNE'!$E$2:$E$707,'Infos Relatório'!$B$485,'Faturamento NNE'!$F$2:$F$707,'Infos Relatório'!$B508,'Faturamento NNE'!$AA$2:$AA$707,'Infos Relatório'!AS$1,'Faturamento NNE'!$U$2:$U$707,"Sim")+SUMIFS('Faturamento NNE'!$Q$2:$Q$707,'Faturamento NNE'!$E$2:$E$707,'Infos Relatório'!$B$485,'Faturamento NNE'!$F$2:$F$707,'Infos Relatório'!$B508,'Faturamento NNE'!$AA$2:$AA$707,'Infos Relatório'!AS$1,'Faturamento NNE'!$U$2:$U$707,"Sim")</f>
        <v>0</v>
      </c>
      <c r="AW508" s="227" t="e">
        <f t="shared" si="187"/>
        <v>#DIV/0!</v>
      </c>
      <c r="AX508" s="545">
        <f>SUMIFS('Faturamento NNE'!$I$2:$I$707,'Faturamento NNE'!$E$2:$E$707,'Infos Relatório'!$B$485,'Faturamento NNE'!$F$2:$F$707,'Infos Relatório'!$B508,'Faturamento NNE'!$AA$2:$AA$707,'Infos Relatório'!AS$1)</f>
        <v>0</v>
      </c>
      <c r="AY508" s="541">
        <f>COUNTIFS('Faturamento NNE'!$E$2:$E$707,'Infos Relatório'!$B$485,'Faturamento NNE'!$F$2:$F$707,'Infos Relatório'!$B508,'Faturamento NNE'!$AA$2:$AA$707,'Infos Relatório'!AY$1)</f>
        <v>0</v>
      </c>
      <c r="AZ508" s="542">
        <f>SUMIFS('Faturamento NNE'!$H$2:$H$707,'Faturamento NNE'!$E$2:$E$707,'Infos Relatório'!$B$485,'Faturamento NNE'!$F$2:$F$707,'Infos Relatório'!$B508,'Faturamento NNE'!$AA$2:$AA$707,'Infos Relatório'!AY$1)</f>
        <v>0</v>
      </c>
      <c r="BA508" s="542">
        <f>SUMIFS('Faturamento NNE'!$K$2:$K$707,'Faturamento NNE'!$E$2:$E$707,'Infos Relatório'!$B$485,'Faturamento NNE'!$F$2:$F$707,'Infos Relatório'!$B508,'Faturamento NNE'!$AA$2:$AA$707,'Infos Relatório'!AY$1)</f>
        <v>0</v>
      </c>
      <c r="BB508" s="546">
        <f>SUMIFS('Faturamento NNE'!$P$2:$P$707,'Faturamento NNE'!$E$2:$E$707,'Infos Relatório'!$B$485,'Faturamento NNE'!$F$2:$F$707,'Infos Relatório'!$B508,'Faturamento NNE'!$AA$2:$AA$707,'Infos Relatório'!AY$1,'Faturamento NNE'!$U$2:$U$707,"Sim")+SUMIFS('Faturamento NNE'!$Q$2:$Q$707,'Faturamento NNE'!$E$2:$E$707,'Infos Relatório'!$B$485,'Faturamento NNE'!$F$2:$F$707,'Infos Relatório'!$B508,'Faturamento NNE'!$AA$2:$AA$707,'Infos Relatório'!AY$1,'Faturamento NNE'!$U$2:$U$707,"Sim")</f>
        <v>0</v>
      </c>
      <c r="BC508" s="227" t="e">
        <f t="shared" si="188"/>
        <v>#DIV/0!</v>
      </c>
      <c r="BD508" s="545">
        <f>SUMIFS('Faturamento NNE'!$I$2:$I$707,'Faturamento NNE'!$E$2:$E$707,'Infos Relatório'!$B$485,'Faturamento NNE'!$F$2:$F$707,'Infos Relatório'!$B508,'Faturamento NNE'!$AA$2:$AA$707,'Infos Relatório'!AY$1)</f>
        <v>0</v>
      </c>
      <c r="BE508" s="541">
        <f>COUNTIFS('Faturamento NNE'!$E$2:$E$707,'Infos Relatório'!$B$485,'Faturamento NNE'!$F$2:$F$707,'Infos Relatório'!$B508,'Faturamento NNE'!$AA$2:$AA$707,'Infos Relatório'!BE$1)</f>
        <v>0</v>
      </c>
      <c r="BF508" s="542">
        <f>SUMIFS('Faturamento NNE'!$H$2:$H$707,'Faturamento NNE'!$E$2:$E$707,'Infos Relatório'!$B$485,'Faturamento NNE'!$F$2:$F$707,'Infos Relatório'!$B508,'Faturamento NNE'!$AA$2:$AA$707,'Infos Relatório'!BE$1)</f>
        <v>0</v>
      </c>
      <c r="BG508" s="542">
        <f>SUMIFS('Faturamento NNE'!$K$2:$K$707,'Faturamento NNE'!$E$2:$E$707,'Infos Relatório'!$B$485,'Faturamento NNE'!$F$2:$F$707,'Infos Relatório'!$B508,'Faturamento NNE'!$AA$2:$AA$707,'Infos Relatório'!BE$1)</f>
        <v>0</v>
      </c>
      <c r="BH508" s="546">
        <f>SUMIFS('Faturamento NNE'!$P$2:$P$707,'Faturamento NNE'!$E$2:$E$707,'Infos Relatório'!$B$485,'Faturamento NNE'!$F$2:$F$707,'Infos Relatório'!$B508,'Faturamento NNE'!$AA$2:$AA$707,'Infos Relatório'!BE$1,'Faturamento NNE'!$U$2:$U$707,"Sim")+SUMIFS('Faturamento NNE'!$Q$2:$Q$707,'Faturamento NNE'!$E$2:$E$707,'Infos Relatório'!$B$485,'Faturamento NNE'!$F$2:$F$707,'Infos Relatório'!$B508,'Faturamento NNE'!$AA$2:$AA$707,'Infos Relatório'!BE$1,'Faturamento NNE'!$U$2:$U$707,"Sim")</f>
        <v>0</v>
      </c>
      <c r="BI508" s="227" t="e">
        <f t="shared" si="189"/>
        <v>#DIV/0!</v>
      </c>
      <c r="BJ508" s="545">
        <f>SUMIFS('Faturamento NNE'!$I$2:$I$707,'Faturamento NNE'!$E$2:$E$707,'Infos Relatório'!$B$485,'Faturamento NNE'!$F$2:$F$707,'Infos Relatório'!$B508,'Faturamento NNE'!$AA$2:$AA$707,'Infos Relatório'!BE$1)</f>
        <v>0</v>
      </c>
      <c r="BK508" s="541">
        <f>COUNTIFS('Faturamento NNE'!$E$2:$E$707,'Infos Relatório'!$B$485,'Faturamento NNE'!$F$2:$F$707,'Infos Relatório'!$B508,'Faturamento NNE'!$AA$2:$AA$707,'Infos Relatório'!BK$1)</f>
        <v>0</v>
      </c>
      <c r="BL508" s="542">
        <f>SUMIFS('Faturamento NNE'!$H$2:$H$707,'Faturamento NNE'!$E$2:$E$707,'Infos Relatório'!$B$485,'Faturamento NNE'!$F$2:$F$707,'Infos Relatório'!$B508,'Faturamento NNE'!$AA$2:$AA$707,'Infos Relatório'!BK$1)</f>
        <v>0</v>
      </c>
      <c r="BM508" s="542">
        <f>SUMIFS('Faturamento NNE'!$K$2:$K$707,'Faturamento NNE'!$E$2:$E$707,'Infos Relatório'!$B$485,'Faturamento NNE'!$F$2:$F$707,'Infos Relatório'!$B508,'Faturamento NNE'!$AA$2:$AA$707,'Infos Relatório'!BK$1)</f>
        <v>0</v>
      </c>
      <c r="BN508" s="546">
        <f>SUMIFS('Faturamento NNE'!$P$2:$P$707,'Faturamento NNE'!$E$2:$E$707,'Infos Relatório'!$B$485,'Faturamento NNE'!$F$2:$F$707,'Infos Relatório'!$B508,'Faturamento NNE'!$AA$2:$AA$707,'Infos Relatório'!BK$1,'Faturamento NNE'!$U$2:$U$707,"Sim")+SUMIFS('Faturamento NNE'!$Q$2:$Q$707,'Faturamento NNE'!$E$2:$E$707,'Infos Relatório'!$B$485,'Faturamento NNE'!$F$2:$F$707,'Infos Relatório'!$B508,'Faturamento NNE'!$AA$2:$AA$707,'Infos Relatório'!BK$1,'Faturamento NNE'!$U$2:$U$707,"Sim")</f>
        <v>0</v>
      </c>
      <c r="BO508" s="227" t="e">
        <f t="shared" si="190"/>
        <v>#DIV/0!</v>
      </c>
      <c r="BP508" s="545">
        <f>SUMIFS('Faturamento NNE'!$I$2:$I$707,'Faturamento NNE'!$E$2:$E$707,'Infos Relatório'!$B$485,'Faturamento NNE'!$F$2:$F$707,'Infos Relatório'!$B508,'Faturamento NNE'!$AA$2:$AA$707,'Infos Relatório'!BK$1)</f>
        <v>0</v>
      </c>
      <c r="BQ508" s="541">
        <f>COUNTIFS('Faturamento NNE'!$E$2:$E$707,'Infos Relatório'!$B$485,'Faturamento NNE'!$F$2:$F$707,'Infos Relatório'!$B508,'Faturamento NNE'!$AA$2:$AA$707,'Infos Relatório'!BQ$1)</f>
        <v>0</v>
      </c>
      <c r="BR508" s="542">
        <f>SUMIFS('Faturamento NNE'!$H$2:$H$707,'Faturamento NNE'!$E$2:$E$707,'Infos Relatório'!$B$485,'Faturamento NNE'!$F$2:$F$707,'Infos Relatório'!$B508,'Faturamento NNE'!$AA$2:$AA$707,'Infos Relatório'!BQ$1)</f>
        <v>0</v>
      </c>
      <c r="BS508" s="542">
        <f>SUMIFS('Faturamento NNE'!$K$2:$K$707,'Faturamento NNE'!$E$2:$E$707,'Infos Relatório'!$B$485,'Faturamento NNE'!$F$2:$F$707,'Infos Relatório'!$B508,'Faturamento NNE'!$AA$2:$AA$707,'Infos Relatório'!BQ$1)</f>
        <v>0</v>
      </c>
      <c r="BT508" s="546">
        <f>SUMIFS('Faturamento NNE'!$P$2:$P$707,'Faturamento NNE'!$E$2:$E$707,'Infos Relatório'!$B$485,'Faturamento NNE'!$F$2:$F$707,'Infos Relatório'!$B508,'Faturamento NNE'!$AA$2:$AA$707,'Infos Relatório'!BQ$1,'Faturamento NNE'!$U$2:$U$707,"Sim")+SUMIFS('Faturamento NNE'!$Q$2:$Q$707,'Faturamento NNE'!$E$2:$E$707,'Infos Relatório'!$B$485,'Faturamento NNE'!$F$2:$F$707,'Infos Relatório'!$B508,'Faturamento NNE'!$AA$2:$AA$707,'Infos Relatório'!BQ$1,'Faturamento NNE'!$U$2:$U$707,"Sim")</f>
        <v>0</v>
      </c>
      <c r="BU508" s="227" t="e">
        <f t="shared" si="191"/>
        <v>#DIV/0!</v>
      </c>
      <c r="BV508" s="545">
        <f>SUMIFS('Faturamento NNE'!$I$2:$I$707,'Faturamento NNE'!$E$2:$E$707,'Infos Relatório'!$B$485,'Faturamento NNE'!$F$2:$F$707,'Infos Relatório'!$B508,'Faturamento NNE'!$AA$2:$AA$707,'Infos Relatório'!BQ$1)</f>
        <v>0</v>
      </c>
    </row>
    <row r="509" spans="2:74">
      <c r="B509" s="217" t="s">
        <v>153</v>
      </c>
      <c r="C509" s="541">
        <f>COUNTIFS('Faturamento NNE'!$E$2:$E$707,'Infos Relatório'!$B$485,'Faturamento NNE'!$F$2:$F$707,'Infos Relatório'!$B509,'Faturamento NNE'!$AA$2:$AA$707,'Infos Relatório'!C$1)</f>
        <v>0</v>
      </c>
      <c r="D509" s="542">
        <f>SUMIFS('Faturamento NNE'!$H$2:$H$707,'Faturamento NNE'!$E$2:$E$707,'Infos Relatório'!$B$485,'Faturamento NNE'!$F$2:$F$707,'Infos Relatório'!$B509,'Faturamento NNE'!$AA$2:$AA$707,'Infos Relatório'!C$1)</f>
        <v>0</v>
      </c>
      <c r="E509" s="543">
        <f>SUMIFS('Faturamento NNE'!$K$2:$K$707,'Faturamento NNE'!$E$2:$E$707,'Infos Relatório'!$B$485,'Faturamento NNE'!$F$2:$F$707,'Infos Relatório'!$B509,'Faturamento NNE'!$AA$2:$AA$707,'Infos Relatório'!C$1)</f>
        <v>0</v>
      </c>
      <c r="F509" s="544">
        <f>SUMIFS('Faturamento NNE'!$P$2:$P$707,'Faturamento NNE'!$E$2:$E$707,'Infos Relatório'!$B$485,'Faturamento NNE'!$F$2:$F$707,'Infos Relatório'!$B509,'Faturamento NNE'!$AA$2:$AA$707,'Infos Relatório'!C$1,'Faturamento NNE'!$U$2:$U$707,"Sim")+SUMIFS('Faturamento NNE'!$Q$2:$Q$707,'Faturamento NNE'!$E$2:$E$707,'Infos Relatório'!$B$485,'Faturamento NNE'!$F$2:$F$707,'Infos Relatório'!$B509,'Faturamento NNE'!$AA$2:$AA$707,'Infos Relatório'!C$1,'Faturamento NNE'!$U$2:$U$707,"Sim")</f>
        <v>0</v>
      </c>
      <c r="G509" s="283" t="e">
        <f t="shared" si="180"/>
        <v>#DIV/0!</v>
      </c>
      <c r="H509" s="545">
        <f>SUMIFS('Faturamento NNE'!$I$2:$I$707,'Faturamento NNE'!$E$2:$E$707,'Infos Relatório'!$B$485,'Faturamento NNE'!$F$2:$F$707,'Infos Relatório'!$B509,'Faturamento NNE'!$AA$2:$AA$707,'Infos Relatório'!C$1)</f>
        <v>0</v>
      </c>
      <c r="I509" s="541">
        <f>COUNTIFS('Faturamento NNE'!$E$2:$E$707,'Infos Relatório'!$B$485,'Faturamento NNE'!$F$2:$F$707,'Infos Relatório'!$B509,'Faturamento NNE'!$AA$2:$AA$707,'Infos Relatório'!I$1)</f>
        <v>0</v>
      </c>
      <c r="J509" s="542">
        <f>SUMIFS('Faturamento NNE'!$H$2:$H$707,'Faturamento NNE'!$E$2:$E$707,'Infos Relatório'!$B$485,'Faturamento NNE'!$F$2:$F$707,'Infos Relatório'!$B509,'Faturamento NNE'!$AA$2:$AA$707,'Infos Relatório'!I$1)</f>
        <v>0</v>
      </c>
      <c r="K509" s="543">
        <f>SUMIFS('Faturamento NNE'!$K$2:$K$707,'Faturamento NNE'!$E$2:$E$707,'Infos Relatório'!$B$485,'Faturamento NNE'!$F$2:$F$707,'Infos Relatório'!$B509,'Faturamento NNE'!$AA$2:$AA$707,'Infos Relatório'!I$1)</f>
        <v>0</v>
      </c>
      <c r="L509" s="544">
        <f>SUMIFS('Faturamento NNE'!$P$2:$P$707,'Faturamento NNE'!$E$2:$E$707,'Infos Relatório'!$B$485,'Faturamento NNE'!$F$2:$F$707,'Infos Relatório'!$B509,'Faturamento NNE'!$AA$2:$AA$707,'Infos Relatório'!I$1,'Faturamento NNE'!$U$2:$U$707,"Sim")+SUMIFS('Faturamento NNE'!$Q$2:$Q$707,'Faturamento NNE'!$E$2:$E$707,'Infos Relatório'!$B$485,'Faturamento NNE'!$F$2:$F$707,'Infos Relatório'!$B509,'Faturamento NNE'!$AA$2:$AA$707,'Infos Relatório'!I$1,'Faturamento NNE'!$U$2:$U$707,"Sim")</f>
        <v>0</v>
      </c>
      <c r="M509" s="283" t="e">
        <f t="shared" si="181"/>
        <v>#DIV/0!</v>
      </c>
      <c r="N509" s="545">
        <f>SUMIFS('Faturamento NNE'!$I$2:$I$707,'Faturamento NNE'!$E$2:$E$707,'Infos Relatório'!$B$485,'Faturamento NNE'!$F$2:$F$707,'Infos Relatório'!$B509,'Faturamento NNE'!$AA$2:$AA$707,'Infos Relatório'!I$1)</f>
        <v>0</v>
      </c>
      <c r="O509" s="541">
        <f>COUNTIFS('Faturamento NNE'!$E$2:$E$707,'Infos Relatório'!$B$485,'Faturamento NNE'!$F$2:$F$707,'Infos Relatório'!$B509,'Faturamento NNE'!$AA$2:$AA$707,'Infos Relatório'!O$1)</f>
        <v>0</v>
      </c>
      <c r="P509" s="542">
        <f>SUMIFS('Faturamento NNE'!$H$2:$H$707,'Faturamento NNE'!$E$2:$E$707,'Infos Relatório'!$B$485,'Faturamento NNE'!$F$2:$F$707,'Infos Relatório'!$B509,'Faturamento NNE'!$AA$2:$AA$707,'Infos Relatório'!O$1)</f>
        <v>0</v>
      </c>
      <c r="Q509" s="542">
        <f>SUMIFS('Faturamento NNE'!$K$2:$K$707,'Faturamento NNE'!$E$2:$E$707,'Infos Relatório'!$B$485,'Faturamento NNE'!$F$2:$F$707,'Infos Relatório'!$B509,'Faturamento NNE'!$AA$2:$AA$707,'Infos Relatório'!O$1)</f>
        <v>0</v>
      </c>
      <c r="R509" s="546">
        <f>SUMIFS('Faturamento NNE'!$P$2:$P$707,'Faturamento NNE'!$E$2:$E$707,'Infos Relatório'!$B$485,'Faturamento NNE'!$F$2:$F$707,'Infos Relatório'!$B509,'Faturamento NNE'!$AA$2:$AA$707,'Infos Relatório'!O$1,'Faturamento NNE'!$U$2:$U$707,"Sim")+SUMIFS('Faturamento NNE'!$Q$2:$Q$707,'Faturamento NNE'!$E$2:$E$707,'Infos Relatório'!$B$485,'Faturamento NNE'!$F$2:$F$707,'Infos Relatório'!$B509,'Faturamento NNE'!$AA$2:$AA$707,'Infos Relatório'!O$1,'Faturamento NNE'!$U$2:$U$707,"Sim")</f>
        <v>0</v>
      </c>
      <c r="S509" s="227" t="e">
        <f t="shared" si="182"/>
        <v>#DIV/0!</v>
      </c>
      <c r="T509" s="545">
        <f>SUMIFS('Faturamento NNE'!$I$2:$I$707,'Faturamento NNE'!$E$2:$E$707,'Infos Relatório'!$B$485,'Faturamento NNE'!$F$2:$F$707,'Infos Relatório'!$B509,'Faturamento NNE'!$AA$2:$AA$707,'Infos Relatório'!O$1)</f>
        <v>0</v>
      </c>
      <c r="U509" s="541">
        <f>COUNTIFS('Faturamento NNE'!$E$2:$E$707,'Infos Relatório'!$B$485,'Faturamento NNE'!$F$2:$F$707,'Infos Relatório'!$B509,'Faturamento NNE'!$AA$2:$AA$707,'Infos Relatório'!U$1)</f>
        <v>0</v>
      </c>
      <c r="V509" s="542">
        <f>SUMIFS('Faturamento NNE'!$H$2:$H$707,'Faturamento NNE'!$E$2:$E$707,'Infos Relatório'!$B$485,'Faturamento NNE'!$F$2:$F$707,'Infos Relatório'!$B509,'Faturamento NNE'!$AA$2:$AA$707,'Infos Relatório'!U$1)</f>
        <v>0</v>
      </c>
      <c r="W509" s="542">
        <f>SUMIFS('Faturamento NNE'!$K$2:$K$707,'Faturamento NNE'!$E$2:$E$707,'Infos Relatório'!$B$485,'Faturamento NNE'!$F$2:$F$707,'Infos Relatório'!$B509,'Faturamento NNE'!$AA$2:$AA$707,'Infos Relatório'!U$1)</f>
        <v>0</v>
      </c>
      <c r="X509" s="546">
        <f>SUMIFS('Faturamento NNE'!$P$2:$P$707,'Faturamento NNE'!$E$2:$E$707,'Infos Relatório'!$B$485,'Faturamento NNE'!$F$2:$F$707,'Infos Relatório'!$B509,'Faturamento NNE'!$AA$2:$AA$707,'Infos Relatório'!U$1,'Faturamento NNE'!$U$2:$U$707,"Sim")+SUMIFS('Faturamento NNE'!$Q$2:$Q$707,'Faturamento NNE'!$E$2:$E$707,'Infos Relatório'!$B$485,'Faturamento NNE'!$F$2:$F$707,'Infos Relatório'!$B509,'Faturamento NNE'!$AA$2:$AA$707,'Infos Relatório'!U$1,'Faturamento NNE'!$U$2:$U$707,"Sim")</f>
        <v>0</v>
      </c>
      <c r="Y509" s="227" t="e">
        <f t="shared" si="183"/>
        <v>#DIV/0!</v>
      </c>
      <c r="Z509" s="545">
        <f>SUMIFS('Faturamento NNE'!$I$2:$I$707,'Faturamento NNE'!$E$2:$E$707,'Infos Relatório'!$B$485,'Faturamento NNE'!$F$2:$F$707,'Infos Relatório'!$B509,'Faturamento NNE'!$AA$2:$AA$707,'Infos Relatório'!U$1)</f>
        <v>0</v>
      </c>
      <c r="AA509" s="541">
        <f>COUNTIFS('Faturamento NNE'!$E$2:$E$707,'Infos Relatório'!$B$485,'Faturamento NNE'!$F$2:$F$707,'Infos Relatório'!$B509,'Faturamento NNE'!$AA$2:$AA$707,'Infos Relatório'!AA$1)</f>
        <v>0</v>
      </c>
      <c r="AB509" s="542">
        <f>SUMIFS('Faturamento NNE'!$H$2:$H$707,'Faturamento NNE'!$E$2:$E$707,'Infos Relatório'!$B$485,'Faturamento NNE'!$F$2:$F$707,'Infos Relatório'!$B509,'Faturamento NNE'!$AA$2:$AA$707,'Infos Relatório'!AA$1)</f>
        <v>0</v>
      </c>
      <c r="AC509" s="542">
        <f>SUMIFS('Faturamento NNE'!$K$2:$K$707,'Faturamento NNE'!$E$2:$E$707,'Infos Relatório'!$B$485,'Faturamento NNE'!$F$2:$F$707,'Infos Relatório'!$B509,'Faturamento NNE'!$AA$2:$AA$707,'Infos Relatório'!AA$1)</f>
        <v>0</v>
      </c>
      <c r="AD509" s="546">
        <f>SUMIFS('Faturamento NNE'!$P$2:$P$707,'Faturamento NNE'!$E$2:$E$707,'Infos Relatório'!$B$485,'Faturamento NNE'!$F$2:$F$707,'Infos Relatório'!$B509,'Faturamento NNE'!$AA$2:$AA$707,'Infos Relatório'!AA$1,'Faturamento NNE'!$U$2:$U$707,"Sim")+SUMIFS('Faturamento NNE'!$Q$2:$Q$707,'Faturamento NNE'!$E$2:$E$707,'Infos Relatório'!$B$485,'Faturamento NNE'!$F$2:$F$707,'Infos Relatório'!$B509,'Faturamento NNE'!$AA$2:$AA$707,'Infos Relatório'!AA$1,'Faturamento NNE'!$U$2:$U$707,"Sim")</f>
        <v>0</v>
      </c>
      <c r="AE509" s="227" t="e">
        <f t="shared" si="184"/>
        <v>#DIV/0!</v>
      </c>
      <c r="AF509" s="545">
        <f>SUMIFS('Faturamento NNE'!$I$2:$I$707,'Faturamento NNE'!$E$2:$E$707,'Infos Relatório'!$B$485,'Faturamento NNE'!$F$2:$F$707,'Infos Relatório'!$B509,'Faturamento NNE'!$AA$2:$AA$707,'Infos Relatório'!AA$1)</f>
        <v>0</v>
      </c>
      <c r="AG509" s="541">
        <f>COUNTIFS('Faturamento NNE'!$E$2:$E$707,'Infos Relatório'!$B$485,'Faturamento NNE'!$F$2:$F$707,'Infos Relatório'!$B509,'Faturamento NNE'!$AA$2:$AA$707,'Infos Relatório'!AG$1)</f>
        <v>0</v>
      </c>
      <c r="AH509" s="542">
        <f>SUMIFS('Faturamento NNE'!$H$2:$H$707,'Faturamento NNE'!$E$2:$E$707,'Infos Relatório'!$B$485,'Faturamento NNE'!$F$2:$F$707,'Infos Relatório'!$B509,'Faturamento NNE'!$AA$2:$AA$707,'Infos Relatório'!AG$1)</f>
        <v>0</v>
      </c>
      <c r="AI509" s="542">
        <f>SUMIFS('Faturamento NNE'!$K$2:$K$707,'Faturamento NNE'!$E$2:$E$707,'Infos Relatório'!$B$485,'Faturamento NNE'!$F$2:$F$707,'Infos Relatório'!$B509,'Faturamento NNE'!$AA$2:$AA$707,'Infos Relatório'!AG$1)</f>
        <v>0</v>
      </c>
      <c r="AJ509" s="546">
        <f>SUMIFS('Faturamento NNE'!$P$2:$P$707,'Faturamento NNE'!$E$2:$E$707,'Infos Relatório'!$B$485,'Faturamento NNE'!$F$2:$F$707,'Infos Relatório'!$B509,'Faturamento NNE'!$AA$2:$AA$707,'Infos Relatório'!AG$1,'Faturamento NNE'!$U$2:$U$707,"Sim")+SUMIFS('Faturamento NNE'!$Q$2:$Q$707,'Faturamento NNE'!$E$2:$E$707,'Infos Relatório'!$B$485,'Faturamento NNE'!$F$2:$F$707,'Infos Relatório'!$B509,'Faturamento NNE'!$AA$2:$AA$707,'Infos Relatório'!AG$1,'Faturamento NNE'!$U$2:$U$707,"Sim")</f>
        <v>0</v>
      </c>
      <c r="AK509" s="227" t="e">
        <f t="shared" si="185"/>
        <v>#DIV/0!</v>
      </c>
      <c r="AL509" s="545">
        <f>SUMIFS('Faturamento NNE'!$I$2:$I$707,'Faturamento NNE'!$E$2:$E$707,'Infos Relatório'!$B$485,'Faturamento NNE'!$F$2:$F$707,'Infos Relatório'!$B509,'Faturamento NNE'!$AA$2:$AA$707,'Infos Relatório'!AG$1)</f>
        <v>0</v>
      </c>
      <c r="AM509" s="541">
        <f>COUNTIFS('Faturamento NNE'!$E$2:$E$707,'Infos Relatório'!$B$485,'Faturamento NNE'!$F$2:$F$707,'Infos Relatório'!$B509,'Faturamento NNE'!$AA$2:$AA$707,'Infos Relatório'!AM$1)</f>
        <v>0</v>
      </c>
      <c r="AN509" s="542">
        <f>SUMIFS('Faturamento NNE'!$H$2:$H$707,'Faturamento NNE'!$E$2:$E$707,'Infos Relatório'!$B$485,'Faturamento NNE'!$F$2:$F$707,'Infos Relatório'!$B509,'Faturamento NNE'!$AA$2:$AA$707,'Infos Relatório'!AM$1)</f>
        <v>0</v>
      </c>
      <c r="AO509" s="542">
        <f>SUMIFS('Faturamento NNE'!$K$2:$K$707,'Faturamento NNE'!$E$2:$E$707,'Infos Relatório'!$B$485,'Faturamento NNE'!$F$2:$F$707,'Infos Relatório'!$B509,'Faturamento NNE'!$AA$2:$AA$707,'Infos Relatório'!AM$1)</f>
        <v>0</v>
      </c>
      <c r="AP509" s="546">
        <f>SUMIFS('Faturamento NNE'!$P$2:$P$707,'Faturamento NNE'!$E$2:$E$707,'Infos Relatório'!$B$485,'Faturamento NNE'!$F$2:$F$707,'Infos Relatório'!$B509,'Faturamento NNE'!$AA$2:$AA$707,'Infos Relatório'!AM$1,'Faturamento NNE'!$U$2:$U$707,"Sim")+SUMIFS('Faturamento NNE'!$Q$2:$Q$707,'Faturamento NNE'!$E$2:$E$707,'Infos Relatório'!$B$485,'Faturamento NNE'!$F$2:$F$707,'Infos Relatório'!$B509,'Faturamento NNE'!$AA$2:$AA$707,'Infos Relatório'!AM$1,'Faturamento NNE'!$U$2:$U$707,"Sim")</f>
        <v>0</v>
      </c>
      <c r="AQ509" s="227" t="e">
        <f t="shared" si="186"/>
        <v>#DIV/0!</v>
      </c>
      <c r="AR509" s="545">
        <f>SUMIFS('Faturamento NNE'!$I$2:$I$707,'Faturamento NNE'!$E$2:$E$707,'Infos Relatório'!$B$485,'Faturamento NNE'!$F$2:$F$707,'Infos Relatório'!$B509,'Faturamento NNE'!$AA$2:$AA$707,'Infos Relatório'!AM$1)</f>
        <v>0</v>
      </c>
      <c r="AS509" s="541">
        <f>COUNTIFS('Faturamento NNE'!$E$2:$E$707,'Infos Relatório'!$B$485,'Faturamento NNE'!$F$2:$F$707,'Infos Relatório'!$B509,'Faturamento NNE'!$AA$2:$AA$707,'Infos Relatório'!AS$1)</f>
        <v>0</v>
      </c>
      <c r="AT509" s="542">
        <f>SUMIFS('Faturamento NNE'!$H$2:$H$707,'Faturamento NNE'!$E$2:$E$707,'Infos Relatório'!$B$485,'Faturamento NNE'!$F$2:$F$707,'Infos Relatório'!$B509,'Faturamento NNE'!$AA$2:$AA$707,'Infos Relatório'!AS$1)</f>
        <v>0</v>
      </c>
      <c r="AU509" s="542">
        <f>SUMIFS('Faturamento NNE'!$K$2:$K$707,'Faturamento NNE'!$E$2:$E$707,'Infos Relatório'!$B$485,'Faturamento NNE'!$F$2:$F$707,'Infos Relatório'!$B509,'Faturamento NNE'!$AA$2:$AA$707,'Infos Relatório'!AS$1)</f>
        <v>0</v>
      </c>
      <c r="AV509" s="546">
        <f>SUMIFS('Faturamento NNE'!$P$2:$P$707,'Faturamento NNE'!$E$2:$E$707,'Infos Relatório'!$B$485,'Faturamento NNE'!$F$2:$F$707,'Infos Relatório'!$B509,'Faturamento NNE'!$AA$2:$AA$707,'Infos Relatório'!AS$1,'Faturamento NNE'!$U$2:$U$707,"Sim")+SUMIFS('Faturamento NNE'!$Q$2:$Q$707,'Faturamento NNE'!$E$2:$E$707,'Infos Relatório'!$B$485,'Faturamento NNE'!$F$2:$F$707,'Infos Relatório'!$B509,'Faturamento NNE'!$AA$2:$AA$707,'Infos Relatório'!AS$1,'Faturamento NNE'!$U$2:$U$707,"Sim")</f>
        <v>0</v>
      </c>
      <c r="AW509" s="227" t="e">
        <f t="shared" si="187"/>
        <v>#DIV/0!</v>
      </c>
      <c r="AX509" s="545">
        <f>SUMIFS('Faturamento NNE'!$I$2:$I$707,'Faturamento NNE'!$E$2:$E$707,'Infos Relatório'!$B$485,'Faturamento NNE'!$F$2:$F$707,'Infos Relatório'!$B509,'Faturamento NNE'!$AA$2:$AA$707,'Infos Relatório'!AS$1)</f>
        <v>0</v>
      </c>
      <c r="AY509" s="541">
        <f>COUNTIFS('Faturamento NNE'!$E$2:$E$707,'Infos Relatório'!$B$485,'Faturamento NNE'!$F$2:$F$707,'Infos Relatório'!$B509,'Faturamento NNE'!$AA$2:$AA$707,'Infos Relatório'!AY$1)</f>
        <v>0</v>
      </c>
      <c r="AZ509" s="542">
        <f>SUMIFS('Faturamento NNE'!$H$2:$H$707,'Faturamento NNE'!$E$2:$E$707,'Infos Relatório'!$B$485,'Faturamento NNE'!$F$2:$F$707,'Infos Relatório'!$B509,'Faturamento NNE'!$AA$2:$AA$707,'Infos Relatório'!AY$1)</f>
        <v>0</v>
      </c>
      <c r="BA509" s="542">
        <f>SUMIFS('Faturamento NNE'!$K$2:$K$707,'Faturamento NNE'!$E$2:$E$707,'Infos Relatório'!$B$485,'Faturamento NNE'!$F$2:$F$707,'Infos Relatório'!$B509,'Faturamento NNE'!$AA$2:$AA$707,'Infos Relatório'!AY$1)</f>
        <v>0</v>
      </c>
      <c r="BB509" s="546">
        <f>SUMIFS('Faturamento NNE'!$P$2:$P$707,'Faturamento NNE'!$E$2:$E$707,'Infos Relatório'!$B$485,'Faturamento NNE'!$F$2:$F$707,'Infos Relatório'!$B509,'Faturamento NNE'!$AA$2:$AA$707,'Infos Relatório'!AY$1,'Faturamento NNE'!$U$2:$U$707,"Sim")+SUMIFS('Faturamento NNE'!$Q$2:$Q$707,'Faturamento NNE'!$E$2:$E$707,'Infos Relatório'!$B$485,'Faturamento NNE'!$F$2:$F$707,'Infos Relatório'!$B509,'Faturamento NNE'!$AA$2:$AA$707,'Infos Relatório'!AY$1,'Faturamento NNE'!$U$2:$U$707,"Sim")</f>
        <v>0</v>
      </c>
      <c r="BC509" s="227" t="e">
        <f t="shared" si="188"/>
        <v>#DIV/0!</v>
      </c>
      <c r="BD509" s="545">
        <f>SUMIFS('Faturamento NNE'!$I$2:$I$707,'Faturamento NNE'!$E$2:$E$707,'Infos Relatório'!$B$485,'Faturamento NNE'!$F$2:$F$707,'Infos Relatório'!$B509,'Faturamento NNE'!$AA$2:$AA$707,'Infos Relatório'!AY$1)</f>
        <v>0</v>
      </c>
      <c r="BE509" s="541">
        <f>COUNTIFS('Faturamento NNE'!$E$2:$E$707,'Infos Relatório'!$B$485,'Faturamento NNE'!$F$2:$F$707,'Infos Relatório'!$B509,'Faturamento NNE'!$AA$2:$AA$707,'Infos Relatório'!BE$1)</f>
        <v>0</v>
      </c>
      <c r="BF509" s="542">
        <f>SUMIFS('Faturamento NNE'!$H$2:$H$707,'Faturamento NNE'!$E$2:$E$707,'Infos Relatório'!$B$485,'Faturamento NNE'!$F$2:$F$707,'Infos Relatório'!$B509,'Faturamento NNE'!$AA$2:$AA$707,'Infos Relatório'!BE$1)</f>
        <v>0</v>
      </c>
      <c r="BG509" s="542">
        <f>SUMIFS('Faturamento NNE'!$K$2:$K$707,'Faturamento NNE'!$E$2:$E$707,'Infos Relatório'!$B$485,'Faturamento NNE'!$F$2:$F$707,'Infos Relatório'!$B509,'Faturamento NNE'!$AA$2:$AA$707,'Infos Relatório'!BE$1)</f>
        <v>0</v>
      </c>
      <c r="BH509" s="546">
        <f>SUMIFS('Faturamento NNE'!$P$2:$P$707,'Faturamento NNE'!$E$2:$E$707,'Infos Relatório'!$B$485,'Faturamento NNE'!$F$2:$F$707,'Infos Relatório'!$B509,'Faturamento NNE'!$AA$2:$AA$707,'Infos Relatório'!BE$1,'Faturamento NNE'!$U$2:$U$707,"Sim")+SUMIFS('Faturamento NNE'!$Q$2:$Q$707,'Faturamento NNE'!$E$2:$E$707,'Infos Relatório'!$B$485,'Faturamento NNE'!$F$2:$F$707,'Infos Relatório'!$B509,'Faturamento NNE'!$AA$2:$AA$707,'Infos Relatório'!BE$1,'Faturamento NNE'!$U$2:$U$707,"Sim")</f>
        <v>0</v>
      </c>
      <c r="BI509" s="227" t="e">
        <f t="shared" si="189"/>
        <v>#DIV/0!</v>
      </c>
      <c r="BJ509" s="545">
        <f>SUMIFS('Faturamento NNE'!$I$2:$I$707,'Faturamento NNE'!$E$2:$E$707,'Infos Relatório'!$B$485,'Faturamento NNE'!$F$2:$F$707,'Infos Relatório'!$B509,'Faturamento NNE'!$AA$2:$AA$707,'Infos Relatório'!BE$1)</f>
        <v>0</v>
      </c>
      <c r="BK509" s="541">
        <f>COUNTIFS('Faturamento NNE'!$E$2:$E$707,'Infos Relatório'!$B$485,'Faturamento NNE'!$F$2:$F$707,'Infos Relatório'!$B509,'Faturamento NNE'!$AA$2:$AA$707,'Infos Relatório'!BK$1)</f>
        <v>0</v>
      </c>
      <c r="BL509" s="542">
        <f>SUMIFS('Faturamento NNE'!$H$2:$H$707,'Faturamento NNE'!$E$2:$E$707,'Infos Relatório'!$B$485,'Faturamento NNE'!$F$2:$F$707,'Infos Relatório'!$B509,'Faturamento NNE'!$AA$2:$AA$707,'Infos Relatório'!BK$1)</f>
        <v>0</v>
      </c>
      <c r="BM509" s="542">
        <f>SUMIFS('Faturamento NNE'!$K$2:$K$707,'Faturamento NNE'!$E$2:$E$707,'Infos Relatório'!$B$485,'Faturamento NNE'!$F$2:$F$707,'Infos Relatório'!$B509,'Faturamento NNE'!$AA$2:$AA$707,'Infos Relatório'!BK$1)</f>
        <v>0</v>
      </c>
      <c r="BN509" s="546">
        <f>SUMIFS('Faturamento NNE'!$P$2:$P$707,'Faturamento NNE'!$E$2:$E$707,'Infos Relatório'!$B$485,'Faturamento NNE'!$F$2:$F$707,'Infos Relatório'!$B509,'Faturamento NNE'!$AA$2:$AA$707,'Infos Relatório'!BK$1,'Faturamento NNE'!$U$2:$U$707,"Sim")+SUMIFS('Faturamento NNE'!$Q$2:$Q$707,'Faturamento NNE'!$E$2:$E$707,'Infos Relatório'!$B$485,'Faturamento NNE'!$F$2:$F$707,'Infos Relatório'!$B509,'Faturamento NNE'!$AA$2:$AA$707,'Infos Relatório'!BK$1,'Faturamento NNE'!$U$2:$U$707,"Sim")</f>
        <v>0</v>
      </c>
      <c r="BO509" s="227" t="e">
        <f t="shared" si="190"/>
        <v>#DIV/0!</v>
      </c>
      <c r="BP509" s="545">
        <f>SUMIFS('Faturamento NNE'!$I$2:$I$707,'Faturamento NNE'!$E$2:$E$707,'Infos Relatório'!$B$485,'Faturamento NNE'!$F$2:$F$707,'Infos Relatório'!$B509,'Faturamento NNE'!$AA$2:$AA$707,'Infos Relatório'!BK$1)</f>
        <v>0</v>
      </c>
      <c r="BQ509" s="541">
        <f>COUNTIFS('Faturamento NNE'!$E$2:$E$707,'Infos Relatório'!$B$485,'Faturamento NNE'!$F$2:$F$707,'Infos Relatório'!$B509,'Faturamento NNE'!$AA$2:$AA$707,'Infos Relatório'!BQ$1)</f>
        <v>0</v>
      </c>
      <c r="BR509" s="542">
        <f>SUMIFS('Faturamento NNE'!$H$2:$H$707,'Faturamento NNE'!$E$2:$E$707,'Infos Relatório'!$B$485,'Faturamento NNE'!$F$2:$F$707,'Infos Relatório'!$B509,'Faturamento NNE'!$AA$2:$AA$707,'Infos Relatório'!BQ$1)</f>
        <v>0</v>
      </c>
      <c r="BS509" s="542">
        <f>SUMIFS('Faturamento NNE'!$K$2:$K$707,'Faturamento NNE'!$E$2:$E$707,'Infos Relatório'!$B$485,'Faturamento NNE'!$F$2:$F$707,'Infos Relatório'!$B509,'Faturamento NNE'!$AA$2:$AA$707,'Infos Relatório'!BQ$1)</f>
        <v>0</v>
      </c>
      <c r="BT509" s="546">
        <f>SUMIFS('Faturamento NNE'!$P$2:$P$707,'Faturamento NNE'!$E$2:$E$707,'Infos Relatório'!$B$485,'Faturamento NNE'!$F$2:$F$707,'Infos Relatório'!$B509,'Faturamento NNE'!$AA$2:$AA$707,'Infos Relatório'!BQ$1,'Faturamento NNE'!$U$2:$U$707,"Sim")+SUMIFS('Faturamento NNE'!$Q$2:$Q$707,'Faturamento NNE'!$E$2:$E$707,'Infos Relatório'!$B$485,'Faturamento NNE'!$F$2:$F$707,'Infos Relatório'!$B509,'Faturamento NNE'!$AA$2:$AA$707,'Infos Relatório'!BQ$1,'Faturamento NNE'!$U$2:$U$707,"Sim")</f>
        <v>0</v>
      </c>
      <c r="BU509" s="227" t="e">
        <f t="shared" si="191"/>
        <v>#DIV/0!</v>
      </c>
      <c r="BV509" s="545">
        <f>SUMIFS('Faturamento NNE'!$I$2:$I$707,'Faturamento NNE'!$E$2:$E$707,'Infos Relatório'!$B$485,'Faturamento NNE'!$F$2:$F$707,'Infos Relatório'!$B509,'Faturamento NNE'!$AA$2:$AA$707,'Infos Relatório'!BQ$1)</f>
        <v>0</v>
      </c>
    </row>
    <row r="510" spans="2:74">
      <c r="B510" s="217" t="s">
        <v>154</v>
      </c>
      <c r="C510" s="541">
        <f>COUNTIFS('Faturamento NNE'!$E$2:$E$707,'Infos Relatório'!$B$485,'Faturamento NNE'!$F$2:$F$707,'Infos Relatório'!$B510,'Faturamento NNE'!$AA$2:$AA$707,'Infos Relatório'!C$1)</f>
        <v>0</v>
      </c>
      <c r="D510" s="542">
        <f>SUMIFS('Faturamento NNE'!$H$2:$H$707,'Faturamento NNE'!$E$2:$E$707,'Infos Relatório'!$B$485,'Faturamento NNE'!$F$2:$F$707,'Infos Relatório'!$B510,'Faturamento NNE'!$AA$2:$AA$707,'Infos Relatório'!C$1)</f>
        <v>0</v>
      </c>
      <c r="E510" s="543">
        <f>SUMIFS('Faturamento NNE'!$K$2:$K$707,'Faturamento NNE'!$E$2:$E$707,'Infos Relatório'!$B$485,'Faturamento NNE'!$F$2:$F$707,'Infos Relatório'!$B510,'Faturamento NNE'!$AA$2:$AA$707,'Infos Relatório'!C$1)</f>
        <v>0</v>
      </c>
      <c r="F510" s="544">
        <f>SUMIFS('Faturamento NNE'!$P$2:$P$707,'Faturamento NNE'!$E$2:$E$707,'Infos Relatório'!$B$485,'Faturamento NNE'!$F$2:$F$707,'Infos Relatório'!$B510,'Faturamento NNE'!$AA$2:$AA$707,'Infos Relatório'!C$1,'Faturamento NNE'!$U$2:$U$707,"Sim")+SUMIFS('Faturamento NNE'!$Q$2:$Q$707,'Faturamento NNE'!$E$2:$E$707,'Infos Relatório'!$B$485,'Faturamento NNE'!$F$2:$F$707,'Infos Relatório'!$B510,'Faturamento NNE'!$AA$2:$AA$707,'Infos Relatório'!C$1,'Faturamento NNE'!$U$2:$U$707,"Sim")</f>
        <v>0</v>
      </c>
      <c r="G510" s="283" t="e">
        <f t="shared" si="180"/>
        <v>#DIV/0!</v>
      </c>
      <c r="H510" s="545">
        <f>SUMIFS('Faturamento NNE'!$I$2:$I$707,'Faturamento NNE'!$E$2:$E$707,'Infos Relatório'!$B$485,'Faturamento NNE'!$F$2:$F$707,'Infos Relatório'!$B510,'Faturamento NNE'!$AA$2:$AA$707,'Infos Relatório'!C$1)</f>
        <v>0</v>
      </c>
      <c r="I510" s="541">
        <f>COUNTIFS('Faturamento NNE'!$E$2:$E$707,'Infos Relatório'!$B$485,'Faturamento NNE'!$F$2:$F$707,'Infos Relatório'!$B510,'Faturamento NNE'!$AA$2:$AA$707,'Infos Relatório'!I$1)</f>
        <v>0</v>
      </c>
      <c r="J510" s="542">
        <f>SUMIFS('Faturamento NNE'!$H$2:$H$707,'Faturamento NNE'!$E$2:$E$707,'Infos Relatório'!$B$485,'Faturamento NNE'!$F$2:$F$707,'Infos Relatório'!$B510,'Faturamento NNE'!$AA$2:$AA$707,'Infos Relatório'!I$1)</f>
        <v>0</v>
      </c>
      <c r="K510" s="543">
        <f>SUMIFS('Faturamento NNE'!$K$2:$K$707,'Faturamento NNE'!$E$2:$E$707,'Infos Relatório'!$B$485,'Faturamento NNE'!$F$2:$F$707,'Infos Relatório'!$B510,'Faturamento NNE'!$AA$2:$AA$707,'Infos Relatório'!I$1)</f>
        <v>0</v>
      </c>
      <c r="L510" s="544">
        <f>SUMIFS('Faturamento NNE'!$P$2:$P$707,'Faturamento NNE'!$E$2:$E$707,'Infos Relatório'!$B$485,'Faturamento NNE'!$F$2:$F$707,'Infos Relatório'!$B510,'Faturamento NNE'!$AA$2:$AA$707,'Infos Relatório'!I$1,'Faturamento NNE'!$U$2:$U$707,"Sim")+SUMIFS('Faturamento NNE'!$Q$2:$Q$707,'Faturamento NNE'!$E$2:$E$707,'Infos Relatório'!$B$485,'Faturamento NNE'!$F$2:$F$707,'Infos Relatório'!$B510,'Faturamento NNE'!$AA$2:$AA$707,'Infos Relatório'!I$1,'Faturamento NNE'!$U$2:$U$707,"Sim")</f>
        <v>0</v>
      </c>
      <c r="M510" s="283" t="e">
        <f t="shared" si="181"/>
        <v>#DIV/0!</v>
      </c>
      <c r="N510" s="545">
        <f>SUMIFS('Faturamento NNE'!$I$2:$I$707,'Faturamento NNE'!$E$2:$E$707,'Infos Relatório'!$B$485,'Faturamento NNE'!$F$2:$F$707,'Infos Relatório'!$B510,'Faturamento NNE'!$AA$2:$AA$707,'Infos Relatório'!I$1)</f>
        <v>0</v>
      </c>
      <c r="O510" s="541">
        <f>COUNTIFS('Faturamento NNE'!$E$2:$E$707,'Infos Relatório'!$B$485,'Faturamento NNE'!$F$2:$F$707,'Infos Relatório'!$B510,'Faturamento NNE'!$AA$2:$AA$707,'Infos Relatório'!O$1)</f>
        <v>0</v>
      </c>
      <c r="P510" s="542">
        <f>SUMIFS('Faturamento NNE'!$H$2:$H$707,'Faturamento NNE'!$E$2:$E$707,'Infos Relatório'!$B$485,'Faturamento NNE'!$F$2:$F$707,'Infos Relatório'!$B510,'Faturamento NNE'!$AA$2:$AA$707,'Infos Relatório'!O$1)</f>
        <v>0</v>
      </c>
      <c r="Q510" s="542">
        <f>SUMIFS('Faturamento NNE'!$K$2:$K$707,'Faturamento NNE'!$E$2:$E$707,'Infos Relatório'!$B$485,'Faturamento NNE'!$F$2:$F$707,'Infos Relatório'!$B510,'Faturamento NNE'!$AA$2:$AA$707,'Infos Relatório'!O$1)</f>
        <v>0</v>
      </c>
      <c r="R510" s="546">
        <f>SUMIFS('Faturamento NNE'!$P$2:$P$707,'Faturamento NNE'!$E$2:$E$707,'Infos Relatório'!$B$485,'Faturamento NNE'!$F$2:$F$707,'Infos Relatório'!$B510,'Faturamento NNE'!$AA$2:$AA$707,'Infos Relatório'!O$1,'Faturamento NNE'!$U$2:$U$707,"Sim")+SUMIFS('Faturamento NNE'!$Q$2:$Q$707,'Faturamento NNE'!$E$2:$E$707,'Infos Relatório'!$B$485,'Faturamento NNE'!$F$2:$F$707,'Infos Relatório'!$B510,'Faturamento NNE'!$AA$2:$AA$707,'Infos Relatório'!O$1,'Faturamento NNE'!$U$2:$U$707,"Sim")</f>
        <v>0</v>
      </c>
      <c r="S510" s="227" t="e">
        <f t="shared" si="182"/>
        <v>#DIV/0!</v>
      </c>
      <c r="T510" s="545">
        <f>SUMIFS('Faturamento NNE'!$I$2:$I$707,'Faturamento NNE'!$E$2:$E$707,'Infos Relatório'!$B$485,'Faturamento NNE'!$F$2:$F$707,'Infos Relatório'!$B510,'Faturamento NNE'!$AA$2:$AA$707,'Infos Relatório'!O$1)</f>
        <v>0</v>
      </c>
      <c r="U510" s="541">
        <f>COUNTIFS('Faturamento NNE'!$E$2:$E$707,'Infos Relatório'!$B$485,'Faturamento NNE'!$F$2:$F$707,'Infos Relatório'!$B510,'Faturamento NNE'!$AA$2:$AA$707,'Infos Relatório'!U$1)</f>
        <v>0</v>
      </c>
      <c r="V510" s="542">
        <f>SUMIFS('Faturamento NNE'!$H$2:$H$707,'Faturamento NNE'!$E$2:$E$707,'Infos Relatório'!$B$485,'Faturamento NNE'!$F$2:$F$707,'Infos Relatório'!$B510,'Faturamento NNE'!$AA$2:$AA$707,'Infos Relatório'!U$1)</f>
        <v>0</v>
      </c>
      <c r="W510" s="542">
        <f>SUMIFS('Faturamento NNE'!$K$2:$K$707,'Faturamento NNE'!$E$2:$E$707,'Infos Relatório'!$B$485,'Faturamento NNE'!$F$2:$F$707,'Infos Relatório'!$B510,'Faturamento NNE'!$AA$2:$AA$707,'Infos Relatório'!U$1)</f>
        <v>0</v>
      </c>
      <c r="X510" s="546">
        <f>SUMIFS('Faturamento NNE'!$P$2:$P$707,'Faturamento NNE'!$E$2:$E$707,'Infos Relatório'!$B$485,'Faturamento NNE'!$F$2:$F$707,'Infos Relatório'!$B510,'Faturamento NNE'!$AA$2:$AA$707,'Infos Relatório'!U$1,'Faturamento NNE'!$U$2:$U$707,"Sim")+SUMIFS('Faturamento NNE'!$Q$2:$Q$707,'Faturamento NNE'!$E$2:$E$707,'Infos Relatório'!$B$485,'Faturamento NNE'!$F$2:$F$707,'Infos Relatório'!$B510,'Faturamento NNE'!$AA$2:$AA$707,'Infos Relatório'!U$1,'Faturamento NNE'!$U$2:$U$707,"Sim")</f>
        <v>0</v>
      </c>
      <c r="Y510" s="227" t="e">
        <f t="shared" si="183"/>
        <v>#DIV/0!</v>
      </c>
      <c r="Z510" s="545">
        <f>SUMIFS('Faturamento NNE'!$I$2:$I$707,'Faturamento NNE'!$E$2:$E$707,'Infos Relatório'!$B$485,'Faturamento NNE'!$F$2:$F$707,'Infos Relatório'!$B510,'Faturamento NNE'!$AA$2:$AA$707,'Infos Relatório'!U$1)</f>
        <v>0</v>
      </c>
      <c r="AA510" s="541">
        <f>COUNTIFS('Faturamento NNE'!$E$2:$E$707,'Infos Relatório'!$B$485,'Faturamento NNE'!$F$2:$F$707,'Infos Relatório'!$B510,'Faturamento NNE'!$AA$2:$AA$707,'Infos Relatório'!AA$1)</f>
        <v>0</v>
      </c>
      <c r="AB510" s="542">
        <f>SUMIFS('Faturamento NNE'!$H$2:$H$707,'Faturamento NNE'!$E$2:$E$707,'Infos Relatório'!$B$485,'Faturamento NNE'!$F$2:$F$707,'Infos Relatório'!$B510,'Faturamento NNE'!$AA$2:$AA$707,'Infos Relatório'!AA$1)</f>
        <v>0</v>
      </c>
      <c r="AC510" s="542">
        <f>SUMIFS('Faturamento NNE'!$K$2:$K$707,'Faturamento NNE'!$E$2:$E$707,'Infos Relatório'!$B$485,'Faturamento NNE'!$F$2:$F$707,'Infos Relatório'!$B510,'Faturamento NNE'!$AA$2:$AA$707,'Infos Relatório'!AA$1)</f>
        <v>0</v>
      </c>
      <c r="AD510" s="546">
        <f>SUMIFS('Faturamento NNE'!$P$2:$P$707,'Faturamento NNE'!$E$2:$E$707,'Infos Relatório'!$B$485,'Faturamento NNE'!$F$2:$F$707,'Infos Relatório'!$B510,'Faturamento NNE'!$AA$2:$AA$707,'Infos Relatório'!AA$1,'Faturamento NNE'!$U$2:$U$707,"Sim")+SUMIFS('Faturamento NNE'!$Q$2:$Q$707,'Faturamento NNE'!$E$2:$E$707,'Infos Relatório'!$B$485,'Faturamento NNE'!$F$2:$F$707,'Infos Relatório'!$B510,'Faturamento NNE'!$AA$2:$AA$707,'Infos Relatório'!AA$1,'Faturamento NNE'!$U$2:$U$707,"Sim")</f>
        <v>0</v>
      </c>
      <c r="AE510" s="227" t="e">
        <f t="shared" si="184"/>
        <v>#DIV/0!</v>
      </c>
      <c r="AF510" s="545">
        <f>SUMIFS('Faturamento NNE'!$I$2:$I$707,'Faturamento NNE'!$E$2:$E$707,'Infos Relatório'!$B$485,'Faturamento NNE'!$F$2:$F$707,'Infos Relatório'!$B510,'Faturamento NNE'!$AA$2:$AA$707,'Infos Relatório'!AA$1)</f>
        <v>0</v>
      </c>
      <c r="AG510" s="541">
        <f>COUNTIFS('Faturamento NNE'!$E$2:$E$707,'Infos Relatório'!$B$485,'Faturamento NNE'!$F$2:$F$707,'Infos Relatório'!$B510,'Faturamento NNE'!$AA$2:$AA$707,'Infos Relatório'!AG$1)</f>
        <v>0</v>
      </c>
      <c r="AH510" s="542">
        <f>SUMIFS('Faturamento NNE'!$H$2:$H$707,'Faturamento NNE'!$E$2:$E$707,'Infos Relatório'!$B$485,'Faturamento NNE'!$F$2:$F$707,'Infos Relatório'!$B510,'Faturamento NNE'!$AA$2:$AA$707,'Infos Relatório'!AG$1)</f>
        <v>0</v>
      </c>
      <c r="AI510" s="542">
        <f>SUMIFS('Faturamento NNE'!$K$2:$K$707,'Faturamento NNE'!$E$2:$E$707,'Infos Relatório'!$B$485,'Faturamento NNE'!$F$2:$F$707,'Infos Relatório'!$B510,'Faturamento NNE'!$AA$2:$AA$707,'Infos Relatório'!AG$1)</f>
        <v>0</v>
      </c>
      <c r="AJ510" s="546">
        <f>SUMIFS('Faturamento NNE'!$P$2:$P$707,'Faturamento NNE'!$E$2:$E$707,'Infos Relatório'!$B$485,'Faturamento NNE'!$F$2:$F$707,'Infos Relatório'!$B510,'Faturamento NNE'!$AA$2:$AA$707,'Infos Relatório'!AG$1,'Faturamento NNE'!$U$2:$U$707,"Sim")+SUMIFS('Faturamento NNE'!$Q$2:$Q$707,'Faturamento NNE'!$E$2:$E$707,'Infos Relatório'!$B$485,'Faturamento NNE'!$F$2:$F$707,'Infos Relatório'!$B510,'Faturamento NNE'!$AA$2:$AA$707,'Infos Relatório'!AG$1,'Faturamento NNE'!$U$2:$U$707,"Sim")</f>
        <v>0</v>
      </c>
      <c r="AK510" s="227" t="e">
        <f t="shared" si="185"/>
        <v>#DIV/0!</v>
      </c>
      <c r="AL510" s="545">
        <f>SUMIFS('Faturamento NNE'!$I$2:$I$707,'Faturamento NNE'!$E$2:$E$707,'Infos Relatório'!$B$485,'Faturamento NNE'!$F$2:$F$707,'Infos Relatório'!$B510,'Faturamento NNE'!$AA$2:$AA$707,'Infos Relatório'!AG$1)</f>
        <v>0</v>
      </c>
      <c r="AM510" s="541">
        <f>COUNTIFS('Faturamento NNE'!$E$2:$E$707,'Infos Relatório'!$B$485,'Faturamento NNE'!$F$2:$F$707,'Infos Relatório'!$B510,'Faturamento NNE'!$AA$2:$AA$707,'Infos Relatório'!AM$1)</f>
        <v>0</v>
      </c>
      <c r="AN510" s="542">
        <f>SUMIFS('Faturamento NNE'!$H$2:$H$707,'Faturamento NNE'!$E$2:$E$707,'Infos Relatório'!$B$485,'Faturamento NNE'!$F$2:$F$707,'Infos Relatório'!$B510,'Faturamento NNE'!$AA$2:$AA$707,'Infos Relatório'!AM$1)</f>
        <v>0</v>
      </c>
      <c r="AO510" s="542">
        <f>SUMIFS('Faturamento NNE'!$K$2:$K$707,'Faturamento NNE'!$E$2:$E$707,'Infos Relatório'!$B$485,'Faturamento NNE'!$F$2:$F$707,'Infos Relatório'!$B510,'Faturamento NNE'!$AA$2:$AA$707,'Infos Relatório'!AM$1)</f>
        <v>0</v>
      </c>
      <c r="AP510" s="546">
        <f>SUMIFS('Faturamento NNE'!$P$2:$P$707,'Faturamento NNE'!$E$2:$E$707,'Infos Relatório'!$B$485,'Faturamento NNE'!$F$2:$F$707,'Infos Relatório'!$B510,'Faturamento NNE'!$AA$2:$AA$707,'Infos Relatório'!AM$1,'Faturamento NNE'!$U$2:$U$707,"Sim")+SUMIFS('Faturamento NNE'!$Q$2:$Q$707,'Faturamento NNE'!$E$2:$E$707,'Infos Relatório'!$B$485,'Faturamento NNE'!$F$2:$F$707,'Infos Relatório'!$B510,'Faturamento NNE'!$AA$2:$AA$707,'Infos Relatório'!AM$1,'Faturamento NNE'!$U$2:$U$707,"Sim")</f>
        <v>0</v>
      </c>
      <c r="AQ510" s="227" t="e">
        <f t="shared" si="186"/>
        <v>#DIV/0!</v>
      </c>
      <c r="AR510" s="545">
        <f>SUMIFS('Faturamento NNE'!$I$2:$I$707,'Faturamento NNE'!$E$2:$E$707,'Infos Relatório'!$B$485,'Faturamento NNE'!$F$2:$F$707,'Infos Relatório'!$B510,'Faturamento NNE'!$AA$2:$AA$707,'Infos Relatório'!AM$1)</f>
        <v>0</v>
      </c>
      <c r="AS510" s="541">
        <f>COUNTIFS('Faturamento NNE'!$E$2:$E$707,'Infos Relatório'!$B$485,'Faturamento NNE'!$F$2:$F$707,'Infos Relatório'!$B510,'Faturamento NNE'!$AA$2:$AA$707,'Infos Relatório'!AS$1)</f>
        <v>0</v>
      </c>
      <c r="AT510" s="542">
        <f>SUMIFS('Faturamento NNE'!$H$2:$H$707,'Faturamento NNE'!$E$2:$E$707,'Infos Relatório'!$B$485,'Faturamento NNE'!$F$2:$F$707,'Infos Relatório'!$B510,'Faturamento NNE'!$AA$2:$AA$707,'Infos Relatório'!AS$1)</f>
        <v>0</v>
      </c>
      <c r="AU510" s="542">
        <f>SUMIFS('Faturamento NNE'!$K$2:$K$707,'Faturamento NNE'!$E$2:$E$707,'Infos Relatório'!$B$485,'Faturamento NNE'!$F$2:$F$707,'Infos Relatório'!$B510,'Faturamento NNE'!$AA$2:$AA$707,'Infos Relatório'!AS$1)</f>
        <v>0</v>
      </c>
      <c r="AV510" s="546">
        <f>SUMIFS('Faturamento NNE'!$P$2:$P$707,'Faturamento NNE'!$E$2:$E$707,'Infos Relatório'!$B$485,'Faturamento NNE'!$F$2:$F$707,'Infos Relatório'!$B510,'Faturamento NNE'!$AA$2:$AA$707,'Infos Relatório'!AS$1,'Faturamento NNE'!$U$2:$U$707,"Sim")+SUMIFS('Faturamento NNE'!$Q$2:$Q$707,'Faturamento NNE'!$E$2:$E$707,'Infos Relatório'!$B$485,'Faturamento NNE'!$F$2:$F$707,'Infos Relatório'!$B510,'Faturamento NNE'!$AA$2:$AA$707,'Infos Relatório'!AS$1,'Faturamento NNE'!$U$2:$U$707,"Sim")</f>
        <v>0</v>
      </c>
      <c r="AW510" s="227" t="e">
        <f t="shared" si="187"/>
        <v>#DIV/0!</v>
      </c>
      <c r="AX510" s="545">
        <f>SUMIFS('Faturamento NNE'!$I$2:$I$707,'Faturamento NNE'!$E$2:$E$707,'Infos Relatório'!$B$485,'Faturamento NNE'!$F$2:$F$707,'Infos Relatório'!$B510,'Faturamento NNE'!$AA$2:$AA$707,'Infos Relatório'!AS$1)</f>
        <v>0</v>
      </c>
      <c r="AY510" s="541">
        <f>COUNTIFS('Faturamento NNE'!$E$2:$E$707,'Infos Relatório'!$B$485,'Faturamento NNE'!$F$2:$F$707,'Infos Relatório'!$B510,'Faturamento NNE'!$AA$2:$AA$707,'Infos Relatório'!AY$1)</f>
        <v>0</v>
      </c>
      <c r="AZ510" s="542">
        <f>SUMIFS('Faturamento NNE'!$H$2:$H$707,'Faturamento NNE'!$E$2:$E$707,'Infos Relatório'!$B$485,'Faturamento NNE'!$F$2:$F$707,'Infos Relatório'!$B510,'Faturamento NNE'!$AA$2:$AA$707,'Infos Relatório'!AY$1)</f>
        <v>0</v>
      </c>
      <c r="BA510" s="542">
        <f>SUMIFS('Faturamento NNE'!$K$2:$K$707,'Faturamento NNE'!$E$2:$E$707,'Infos Relatório'!$B$485,'Faturamento NNE'!$F$2:$F$707,'Infos Relatório'!$B510,'Faturamento NNE'!$AA$2:$AA$707,'Infos Relatório'!AY$1)</f>
        <v>0</v>
      </c>
      <c r="BB510" s="546">
        <f>SUMIFS('Faturamento NNE'!$P$2:$P$707,'Faturamento NNE'!$E$2:$E$707,'Infos Relatório'!$B$485,'Faturamento NNE'!$F$2:$F$707,'Infos Relatório'!$B510,'Faturamento NNE'!$AA$2:$AA$707,'Infos Relatório'!AY$1,'Faturamento NNE'!$U$2:$U$707,"Sim")+SUMIFS('Faturamento NNE'!$Q$2:$Q$707,'Faturamento NNE'!$E$2:$E$707,'Infos Relatório'!$B$485,'Faturamento NNE'!$F$2:$F$707,'Infos Relatório'!$B510,'Faturamento NNE'!$AA$2:$AA$707,'Infos Relatório'!AY$1,'Faturamento NNE'!$U$2:$U$707,"Sim")</f>
        <v>0</v>
      </c>
      <c r="BC510" s="227" t="e">
        <f t="shared" si="188"/>
        <v>#DIV/0!</v>
      </c>
      <c r="BD510" s="545">
        <f>SUMIFS('Faturamento NNE'!$I$2:$I$707,'Faturamento NNE'!$E$2:$E$707,'Infos Relatório'!$B$485,'Faturamento NNE'!$F$2:$F$707,'Infos Relatório'!$B510,'Faturamento NNE'!$AA$2:$AA$707,'Infos Relatório'!AY$1)</f>
        <v>0</v>
      </c>
      <c r="BE510" s="541">
        <f>COUNTIFS('Faturamento NNE'!$E$2:$E$707,'Infos Relatório'!$B$485,'Faturamento NNE'!$F$2:$F$707,'Infos Relatório'!$B510,'Faturamento NNE'!$AA$2:$AA$707,'Infos Relatório'!BE$1)</f>
        <v>0</v>
      </c>
      <c r="BF510" s="542">
        <f>SUMIFS('Faturamento NNE'!$H$2:$H$707,'Faturamento NNE'!$E$2:$E$707,'Infos Relatório'!$B$485,'Faturamento NNE'!$F$2:$F$707,'Infos Relatório'!$B510,'Faturamento NNE'!$AA$2:$AA$707,'Infos Relatório'!BE$1)</f>
        <v>0</v>
      </c>
      <c r="BG510" s="542">
        <f>SUMIFS('Faturamento NNE'!$K$2:$K$707,'Faturamento NNE'!$E$2:$E$707,'Infos Relatório'!$B$485,'Faturamento NNE'!$F$2:$F$707,'Infos Relatório'!$B510,'Faturamento NNE'!$AA$2:$AA$707,'Infos Relatório'!BE$1)</f>
        <v>0</v>
      </c>
      <c r="BH510" s="546">
        <f>SUMIFS('Faturamento NNE'!$P$2:$P$707,'Faturamento NNE'!$E$2:$E$707,'Infos Relatório'!$B$485,'Faturamento NNE'!$F$2:$F$707,'Infos Relatório'!$B510,'Faturamento NNE'!$AA$2:$AA$707,'Infos Relatório'!BE$1,'Faturamento NNE'!$U$2:$U$707,"Sim")+SUMIFS('Faturamento NNE'!$Q$2:$Q$707,'Faturamento NNE'!$E$2:$E$707,'Infos Relatório'!$B$485,'Faturamento NNE'!$F$2:$F$707,'Infos Relatório'!$B510,'Faturamento NNE'!$AA$2:$AA$707,'Infos Relatório'!BE$1,'Faturamento NNE'!$U$2:$U$707,"Sim")</f>
        <v>0</v>
      </c>
      <c r="BI510" s="227" t="e">
        <f t="shared" si="189"/>
        <v>#DIV/0!</v>
      </c>
      <c r="BJ510" s="545">
        <f>SUMIFS('Faturamento NNE'!$I$2:$I$707,'Faturamento NNE'!$E$2:$E$707,'Infos Relatório'!$B$485,'Faturamento NNE'!$F$2:$F$707,'Infos Relatório'!$B510,'Faturamento NNE'!$AA$2:$AA$707,'Infos Relatório'!BE$1)</f>
        <v>0</v>
      </c>
      <c r="BK510" s="541">
        <f>COUNTIFS('Faturamento NNE'!$E$2:$E$707,'Infos Relatório'!$B$485,'Faturamento NNE'!$F$2:$F$707,'Infos Relatório'!$B510,'Faturamento NNE'!$AA$2:$AA$707,'Infos Relatório'!BK$1)</f>
        <v>0</v>
      </c>
      <c r="BL510" s="542">
        <f>SUMIFS('Faturamento NNE'!$H$2:$H$707,'Faturamento NNE'!$E$2:$E$707,'Infos Relatório'!$B$485,'Faturamento NNE'!$F$2:$F$707,'Infos Relatório'!$B510,'Faturamento NNE'!$AA$2:$AA$707,'Infos Relatório'!BK$1)</f>
        <v>0</v>
      </c>
      <c r="BM510" s="542">
        <f>SUMIFS('Faturamento NNE'!$K$2:$K$707,'Faturamento NNE'!$E$2:$E$707,'Infos Relatório'!$B$485,'Faturamento NNE'!$F$2:$F$707,'Infos Relatório'!$B510,'Faturamento NNE'!$AA$2:$AA$707,'Infos Relatório'!BK$1)</f>
        <v>0</v>
      </c>
      <c r="BN510" s="546">
        <f>SUMIFS('Faturamento NNE'!$P$2:$P$707,'Faturamento NNE'!$E$2:$E$707,'Infos Relatório'!$B$485,'Faturamento NNE'!$F$2:$F$707,'Infos Relatório'!$B510,'Faturamento NNE'!$AA$2:$AA$707,'Infos Relatório'!BK$1,'Faturamento NNE'!$U$2:$U$707,"Sim")+SUMIFS('Faturamento NNE'!$Q$2:$Q$707,'Faturamento NNE'!$E$2:$E$707,'Infos Relatório'!$B$485,'Faturamento NNE'!$F$2:$F$707,'Infos Relatório'!$B510,'Faturamento NNE'!$AA$2:$AA$707,'Infos Relatório'!BK$1,'Faturamento NNE'!$U$2:$U$707,"Sim")</f>
        <v>0</v>
      </c>
      <c r="BO510" s="227" t="e">
        <f t="shared" si="190"/>
        <v>#DIV/0!</v>
      </c>
      <c r="BP510" s="545">
        <f>SUMIFS('Faturamento NNE'!$I$2:$I$707,'Faturamento NNE'!$E$2:$E$707,'Infos Relatório'!$B$485,'Faturamento NNE'!$F$2:$F$707,'Infos Relatório'!$B510,'Faturamento NNE'!$AA$2:$AA$707,'Infos Relatório'!BK$1)</f>
        <v>0</v>
      </c>
      <c r="BQ510" s="541">
        <f>COUNTIFS('Faturamento NNE'!$E$2:$E$707,'Infos Relatório'!$B$485,'Faturamento NNE'!$F$2:$F$707,'Infos Relatório'!$B510,'Faturamento NNE'!$AA$2:$AA$707,'Infos Relatório'!BQ$1)</f>
        <v>0</v>
      </c>
      <c r="BR510" s="542">
        <f>SUMIFS('Faturamento NNE'!$H$2:$H$707,'Faturamento NNE'!$E$2:$E$707,'Infos Relatório'!$B$485,'Faturamento NNE'!$F$2:$F$707,'Infos Relatório'!$B510,'Faturamento NNE'!$AA$2:$AA$707,'Infos Relatório'!BQ$1)</f>
        <v>0</v>
      </c>
      <c r="BS510" s="542">
        <f>SUMIFS('Faturamento NNE'!$K$2:$K$707,'Faturamento NNE'!$E$2:$E$707,'Infos Relatório'!$B$485,'Faturamento NNE'!$F$2:$F$707,'Infos Relatório'!$B510,'Faturamento NNE'!$AA$2:$AA$707,'Infos Relatório'!BQ$1)</f>
        <v>0</v>
      </c>
      <c r="BT510" s="546">
        <f>SUMIFS('Faturamento NNE'!$P$2:$P$707,'Faturamento NNE'!$E$2:$E$707,'Infos Relatório'!$B$485,'Faturamento NNE'!$F$2:$F$707,'Infos Relatório'!$B510,'Faturamento NNE'!$AA$2:$AA$707,'Infos Relatório'!BQ$1,'Faturamento NNE'!$U$2:$U$707,"Sim")+SUMIFS('Faturamento NNE'!$Q$2:$Q$707,'Faturamento NNE'!$E$2:$E$707,'Infos Relatório'!$B$485,'Faturamento NNE'!$F$2:$F$707,'Infos Relatório'!$B510,'Faturamento NNE'!$AA$2:$AA$707,'Infos Relatório'!BQ$1,'Faturamento NNE'!$U$2:$U$707,"Sim")</f>
        <v>0</v>
      </c>
      <c r="BU510" s="227" t="e">
        <f t="shared" si="191"/>
        <v>#DIV/0!</v>
      </c>
      <c r="BV510" s="545">
        <f>SUMIFS('Faturamento NNE'!$I$2:$I$707,'Faturamento NNE'!$E$2:$E$707,'Infos Relatório'!$B$485,'Faturamento NNE'!$F$2:$F$707,'Infos Relatório'!$B510,'Faturamento NNE'!$AA$2:$AA$707,'Infos Relatório'!BQ$1)</f>
        <v>0</v>
      </c>
    </row>
    <row r="511" spans="2:74">
      <c r="B511" s="217" t="s">
        <v>155</v>
      </c>
      <c r="C511" s="541">
        <f>COUNTIFS('Faturamento NNE'!$E$2:$E$707,'Infos Relatório'!$B$485,'Faturamento NNE'!$F$2:$F$707,'Infos Relatório'!$B511,'Faturamento NNE'!$AA$2:$AA$707,'Infos Relatório'!C$1)</f>
        <v>0</v>
      </c>
      <c r="D511" s="542">
        <f>SUMIFS('Faturamento NNE'!$H$2:$H$707,'Faturamento NNE'!$E$2:$E$707,'Infos Relatório'!$B$485,'Faturamento NNE'!$F$2:$F$707,'Infos Relatório'!$B511,'Faturamento NNE'!$AA$2:$AA$707,'Infos Relatório'!C$1)</f>
        <v>0</v>
      </c>
      <c r="E511" s="543">
        <f>SUMIFS('Faturamento NNE'!$K$2:$K$707,'Faturamento NNE'!$E$2:$E$707,'Infos Relatório'!$B$485,'Faturamento NNE'!$F$2:$F$707,'Infos Relatório'!$B511,'Faturamento NNE'!$AA$2:$AA$707,'Infos Relatório'!C$1)</f>
        <v>0</v>
      </c>
      <c r="F511" s="544">
        <f>SUMIFS('Faturamento NNE'!$P$2:$P$707,'Faturamento NNE'!$E$2:$E$707,'Infos Relatório'!$B$485,'Faturamento NNE'!$F$2:$F$707,'Infos Relatório'!$B511,'Faturamento NNE'!$AA$2:$AA$707,'Infos Relatório'!C$1,'Faturamento NNE'!$U$2:$U$707,"Sim")+SUMIFS('Faturamento NNE'!$Q$2:$Q$707,'Faturamento NNE'!$E$2:$E$707,'Infos Relatório'!$B$485,'Faturamento NNE'!$F$2:$F$707,'Infos Relatório'!$B511,'Faturamento NNE'!$AA$2:$AA$707,'Infos Relatório'!C$1,'Faturamento NNE'!$U$2:$U$707,"Sim")</f>
        <v>0</v>
      </c>
      <c r="G511" s="283" t="e">
        <f t="shared" si="180"/>
        <v>#DIV/0!</v>
      </c>
      <c r="H511" s="545">
        <f>SUMIFS('Faturamento NNE'!$I$2:$I$707,'Faturamento NNE'!$E$2:$E$707,'Infos Relatório'!$B$485,'Faturamento NNE'!$F$2:$F$707,'Infos Relatório'!$B511,'Faturamento NNE'!$AA$2:$AA$707,'Infos Relatório'!C$1)</f>
        <v>0</v>
      </c>
      <c r="I511" s="541">
        <f>COUNTIFS('Faturamento NNE'!$E$2:$E$707,'Infos Relatório'!$B$485,'Faturamento NNE'!$F$2:$F$707,'Infos Relatório'!$B511,'Faturamento NNE'!$AA$2:$AA$707,'Infos Relatório'!I$1)</f>
        <v>0</v>
      </c>
      <c r="J511" s="542">
        <f>SUMIFS('Faturamento NNE'!$H$2:$H$707,'Faturamento NNE'!$E$2:$E$707,'Infos Relatório'!$B$485,'Faturamento NNE'!$F$2:$F$707,'Infos Relatório'!$B511,'Faturamento NNE'!$AA$2:$AA$707,'Infos Relatório'!I$1)</f>
        <v>0</v>
      </c>
      <c r="K511" s="543">
        <f>SUMIFS('Faturamento NNE'!$K$2:$K$707,'Faturamento NNE'!$E$2:$E$707,'Infos Relatório'!$B$485,'Faturamento NNE'!$F$2:$F$707,'Infos Relatório'!$B511,'Faturamento NNE'!$AA$2:$AA$707,'Infos Relatório'!I$1)</f>
        <v>0</v>
      </c>
      <c r="L511" s="544">
        <f>SUMIFS('Faturamento NNE'!$P$2:$P$707,'Faturamento NNE'!$E$2:$E$707,'Infos Relatório'!$B$485,'Faturamento NNE'!$F$2:$F$707,'Infos Relatório'!$B511,'Faturamento NNE'!$AA$2:$AA$707,'Infos Relatório'!I$1,'Faturamento NNE'!$U$2:$U$707,"Sim")+SUMIFS('Faturamento NNE'!$Q$2:$Q$707,'Faturamento NNE'!$E$2:$E$707,'Infos Relatório'!$B$485,'Faturamento NNE'!$F$2:$F$707,'Infos Relatório'!$B511,'Faturamento NNE'!$AA$2:$AA$707,'Infos Relatório'!I$1,'Faturamento NNE'!$U$2:$U$707,"Sim")</f>
        <v>0</v>
      </c>
      <c r="M511" s="283" t="e">
        <f t="shared" si="181"/>
        <v>#DIV/0!</v>
      </c>
      <c r="N511" s="545">
        <f>SUMIFS('Faturamento NNE'!$I$2:$I$707,'Faturamento NNE'!$E$2:$E$707,'Infos Relatório'!$B$485,'Faturamento NNE'!$F$2:$F$707,'Infos Relatório'!$B511,'Faturamento NNE'!$AA$2:$AA$707,'Infos Relatório'!I$1)</f>
        <v>0</v>
      </c>
      <c r="O511" s="541">
        <f>COUNTIFS('Faturamento NNE'!$E$2:$E$707,'Infos Relatório'!$B$485,'Faturamento NNE'!$F$2:$F$707,'Infos Relatório'!$B511,'Faturamento NNE'!$AA$2:$AA$707,'Infos Relatório'!O$1)</f>
        <v>0</v>
      </c>
      <c r="P511" s="542">
        <f>SUMIFS('Faturamento NNE'!$H$2:$H$707,'Faturamento NNE'!$E$2:$E$707,'Infos Relatório'!$B$485,'Faturamento NNE'!$F$2:$F$707,'Infos Relatório'!$B511,'Faturamento NNE'!$AA$2:$AA$707,'Infos Relatório'!O$1)</f>
        <v>0</v>
      </c>
      <c r="Q511" s="542">
        <f>SUMIFS('Faturamento NNE'!$K$2:$K$707,'Faturamento NNE'!$E$2:$E$707,'Infos Relatório'!$B$485,'Faturamento NNE'!$F$2:$F$707,'Infos Relatório'!$B511,'Faturamento NNE'!$AA$2:$AA$707,'Infos Relatório'!O$1)</f>
        <v>0</v>
      </c>
      <c r="R511" s="546">
        <f>SUMIFS('Faturamento NNE'!$P$2:$P$707,'Faturamento NNE'!$E$2:$E$707,'Infos Relatório'!$B$485,'Faturamento NNE'!$F$2:$F$707,'Infos Relatório'!$B511,'Faturamento NNE'!$AA$2:$AA$707,'Infos Relatório'!O$1,'Faturamento NNE'!$U$2:$U$707,"Sim")+SUMIFS('Faturamento NNE'!$Q$2:$Q$707,'Faturamento NNE'!$E$2:$E$707,'Infos Relatório'!$B$485,'Faturamento NNE'!$F$2:$F$707,'Infos Relatório'!$B511,'Faturamento NNE'!$AA$2:$AA$707,'Infos Relatório'!O$1,'Faturamento NNE'!$U$2:$U$707,"Sim")</f>
        <v>0</v>
      </c>
      <c r="S511" s="227" t="e">
        <f t="shared" si="182"/>
        <v>#DIV/0!</v>
      </c>
      <c r="T511" s="545">
        <f>SUMIFS('Faturamento NNE'!$I$2:$I$707,'Faturamento NNE'!$E$2:$E$707,'Infos Relatório'!$B$485,'Faturamento NNE'!$F$2:$F$707,'Infos Relatório'!$B511,'Faturamento NNE'!$AA$2:$AA$707,'Infos Relatório'!O$1)</f>
        <v>0</v>
      </c>
      <c r="U511" s="541">
        <f>COUNTIFS('Faturamento NNE'!$E$2:$E$707,'Infos Relatório'!$B$485,'Faturamento NNE'!$F$2:$F$707,'Infos Relatório'!$B511,'Faturamento NNE'!$AA$2:$AA$707,'Infos Relatório'!U$1)</f>
        <v>0</v>
      </c>
      <c r="V511" s="542">
        <f>SUMIFS('Faturamento NNE'!$H$2:$H$707,'Faturamento NNE'!$E$2:$E$707,'Infos Relatório'!$B$485,'Faturamento NNE'!$F$2:$F$707,'Infos Relatório'!$B511,'Faturamento NNE'!$AA$2:$AA$707,'Infos Relatório'!U$1)</f>
        <v>0</v>
      </c>
      <c r="W511" s="542">
        <f>SUMIFS('Faturamento NNE'!$K$2:$K$707,'Faturamento NNE'!$E$2:$E$707,'Infos Relatório'!$B$485,'Faturamento NNE'!$F$2:$F$707,'Infos Relatório'!$B511,'Faturamento NNE'!$AA$2:$AA$707,'Infos Relatório'!U$1)</f>
        <v>0</v>
      </c>
      <c r="X511" s="546">
        <f>SUMIFS('Faturamento NNE'!$P$2:$P$707,'Faturamento NNE'!$E$2:$E$707,'Infos Relatório'!$B$485,'Faturamento NNE'!$F$2:$F$707,'Infos Relatório'!$B511,'Faturamento NNE'!$AA$2:$AA$707,'Infos Relatório'!U$1,'Faturamento NNE'!$U$2:$U$707,"Sim")+SUMIFS('Faturamento NNE'!$Q$2:$Q$707,'Faturamento NNE'!$E$2:$E$707,'Infos Relatório'!$B$485,'Faturamento NNE'!$F$2:$F$707,'Infos Relatório'!$B511,'Faturamento NNE'!$AA$2:$AA$707,'Infos Relatório'!U$1,'Faturamento NNE'!$U$2:$U$707,"Sim")</f>
        <v>0</v>
      </c>
      <c r="Y511" s="227" t="e">
        <f t="shared" si="183"/>
        <v>#DIV/0!</v>
      </c>
      <c r="Z511" s="545">
        <f>SUMIFS('Faturamento NNE'!$I$2:$I$707,'Faturamento NNE'!$E$2:$E$707,'Infos Relatório'!$B$485,'Faturamento NNE'!$F$2:$F$707,'Infos Relatório'!$B511,'Faturamento NNE'!$AA$2:$AA$707,'Infos Relatório'!U$1)</f>
        <v>0</v>
      </c>
      <c r="AA511" s="541">
        <f>COUNTIFS('Faturamento NNE'!$E$2:$E$707,'Infos Relatório'!$B$485,'Faturamento NNE'!$F$2:$F$707,'Infos Relatório'!$B511,'Faturamento NNE'!$AA$2:$AA$707,'Infos Relatório'!AA$1)</f>
        <v>0</v>
      </c>
      <c r="AB511" s="542">
        <f>SUMIFS('Faturamento NNE'!$H$2:$H$707,'Faturamento NNE'!$E$2:$E$707,'Infos Relatório'!$B$485,'Faturamento NNE'!$F$2:$F$707,'Infos Relatório'!$B511,'Faturamento NNE'!$AA$2:$AA$707,'Infos Relatório'!AA$1)</f>
        <v>0</v>
      </c>
      <c r="AC511" s="542">
        <f>SUMIFS('Faturamento NNE'!$K$2:$K$707,'Faturamento NNE'!$E$2:$E$707,'Infos Relatório'!$B$485,'Faturamento NNE'!$F$2:$F$707,'Infos Relatório'!$B511,'Faturamento NNE'!$AA$2:$AA$707,'Infos Relatório'!AA$1)</f>
        <v>0</v>
      </c>
      <c r="AD511" s="546">
        <f>SUMIFS('Faturamento NNE'!$P$2:$P$707,'Faturamento NNE'!$E$2:$E$707,'Infos Relatório'!$B$485,'Faturamento NNE'!$F$2:$F$707,'Infos Relatório'!$B511,'Faturamento NNE'!$AA$2:$AA$707,'Infos Relatório'!AA$1,'Faturamento NNE'!$U$2:$U$707,"Sim")+SUMIFS('Faturamento NNE'!$Q$2:$Q$707,'Faturamento NNE'!$E$2:$E$707,'Infos Relatório'!$B$485,'Faturamento NNE'!$F$2:$F$707,'Infos Relatório'!$B511,'Faturamento NNE'!$AA$2:$AA$707,'Infos Relatório'!AA$1,'Faturamento NNE'!$U$2:$U$707,"Sim")</f>
        <v>0</v>
      </c>
      <c r="AE511" s="227" t="e">
        <f t="shared" si="184"/>
        <v>#DIV/0!</v>
      </c>
      <c r="AF511" s="545">
        <f>SUMIFS('Faturamento NNE'!$I$2:$I$707,'Faturamento NNE'!$E$2:$E$707,'Infos Relatório'!$B$485,'Faturamento NNE'!$F$2:$F$707,'Infos Relatório'!$B511,'Faturamento NNE'!$AA$2:$AA$707,'Infos Relatório'!AA$1)</f>
        <v>0</v>
      </c>
      <c r="AG511" s="541">
        <f>COUNTIFS('Faturamento NNE'!$E$2:$E$707,'Infos Relatório'!$B$485,'Faturamento NNE'!$F$2:$F$707,'Infos Relatório'!$B511,'Faturamento NNE'!$AA$2:$AA$707,'Infos Relatório'!AG$1)</f>
        <v>0</v>
      </c>
      <c r="AH511" s="542">
        <f>SUMIFS('Faturamento NNE'!$H$2:$H$707,'Faturamento NNE'!$E$2:$E$707,'Infos Relatório'!$B$485,'Faturamento NNE'!$F$2:$F$707,'Infos Relatório'!$B511,'Faturamento NNE'!$AA$2:$AA$707,'Infos Relatório'!AG$1)</f>
        <v>0</v>
      </c>
      <c r="AI511" s="542">
        <f>SUMIFS('Faturamento NNE'!$K$2:$K$707,'Faturamento NNE'!$E$2:$E$707,'Infos Relatório'!$B$485,'Faturamento NNE'!$F$2:$F$707,'Infos Relatório'!$B511,'Faturamento NNE'!$AA$2:$AA$707,'Infos Relatório'!AG$1)</f>
        <v>0</v>
      </c>
      <c r="AJ511" s="546">
        <f>SUMIFS('Faturamento NNE'!$P$2:$P$707,'Faturamento NNE'!$E$2:$E$707,'Infos Relatório'!$B$485,'Faturamento NNE'!$F$2:$F$707,'Infos Relatório'!$B511,'Faturamento NNE'!$AA$2:$AA$707,'Infos Relatório'!AG$1,'Faturamento NNE'!$U$2:$U$707,"Sim")+SUMIFS('Faturamento NNE'!$Q$2:$Q$707,'Faturamento NNE'!$E$2:$E$707,'Infos Relatório'!$B$485,'Faturamento NNE'!$F$2:$F$707,'Infos Relatório'!$B511,'Faturamento NNE'!$AA$2:$AA$707,'Infos Relatório'!AG$1,'Faturamento NNE'!$U$2:$U$707,"Sim")</f>
        <v>0</v>
      </c>
      <c r="AK511" s="227" t="e">
        <f t="shared" si="185"/>
        <v>#DIV/0!</v>
      </c>
      <c r="AL511" s="545">
        <f>SUMIFS('Faturamento NNE'!$I$2:$I$707,'Faturamento NNE'!$E$2:$E$707,'Infos Relatório'!$B$485,'Faturamento NNE'!$F$2:$F$707,'Infos Relatório'!$B511,'Faturamento NNE'!$AA$2:$AA$707,'Infos Relatório'!AG$1)</f>
        <v>0</v>
      </c>
      <c r="AM511" s="541">
        <f>COUNTIFS('Faturamento NNE'!$E$2:$E$707,'Infos Relatório'!$B$485,'Faturamento NNE'!$F$2:$F$707,'Infos Relatório'!$B511,'Faturamento NNE'!$AA$2:$AA$707,'Infos Relatório'!AM$1)</f>
        <v>0</v>
      </c>
      <c r="AN511" s="542">
        <f>SUMIFS('Faturamento NNE'!$H$2:$H$707,'Faturamento NNE'!$E$2:$E$707,'Infos Relatório'!$B$485,'Faturamento NNE'!$F$2:$F$707,'Infos Relatório'!$B511,'Faturamento NNE'!$AA$2:$AA$707,'Infos Relatório'!AM$1)</f>
        <v>0</v>
      </c>
      <c r="AO511" s="542">
        <f>SUMIFS('Faturamento NNE'!$K$2:$K$707,'Faturamento NNE'!$E$2:$E$707,'Infos Relatório'!$B$485,'Faturamento NNE'!$F$2:$F$707,'Infos Relatório'!$B511,'Faturamento NNE'!$AA$2:$AA$707,'Infos Relatório'!AM$1)</f>
        <v>0</v>
      </c>
      <c r="AP511" s="546">
        <f>SUMIFS('Faturamento NNE'!$P$2:$P$707,'Faturamento NNE'!$E$2:$E$707,'Infos Relatório'!$B$485,'Faturamento NNE'!$F$2:$F$707,'Infos Relatório'!$B511,'Faturamento NNE'!$AA$2:$AA$707,'Infos Relatório'!AM$1,'Faturamento NNE'!$U$2:$U$707,"Sim")+SUMIFS('Faturamento NNE'!$Q$2:$Q$707,'Faturamento NNE'!$E$2:$E$707,'Infos Relatório'!$B$485,'Faturamento NNE'!$F$2:$F$707,'Infos Relatório'!$B511,'Faturamento NNE'!$AA$2:$AA$707,'Infos Relatório'!AM$1,'Faturamento NNE'!$U$2:$U$707,"Sim")</f>
        <v>0</v>
      </c>
      <c r="AQ511" s="227" t="e">
        <f t="shared" si="186"/>
        <v>#DIV/0!</v>
      </c>
      <c r="AR511" s="545">
        <f>SUMIFS('Faturamento NNE'!$I$2:$I$707,'Faturamento NNE'!$E$2:$E$707,'Infos Relatório'!$B$485,'Faturamento NNE'!$F$2:$F$707,'Infos Relatório'!$B511,'Faturamento NNE'!$AA$2:$AA$707,'Infos Relatório'!AM$1)</f>
        <v>0</v>
      </c>
      <c r="AS511" s="541">
        <f>COUNTIFS('Faturamento NNE'!$E$2:$E$707,'Infos Relatório'!$B$485,'Faturamento NNE'!$F$2:$F$707,'Infos Relatório'!$B511,'Faturamento NNE'!$AA$2:$AA$707,'Infos Relatório'!AS$1)</f>
        <v>0</v>
      </c>
      <c r="AT511" s="542">
        <f>SUMIFS('Faturamento NNE'!$H$2:$H$707,'Faturamento NNE'!$E$2:$E$707,'Infos Relatório'!$B$485,'Faturamento NNE'!$F$2:$F$707,'Infos Relatório'!$B511,'Faturamento NNE'!$AA$2:$AA$707,'Infos Relatório'!AS$1)</f>
        <v>0</v>
      </c>
      <c r="AU511" s="542">
        <f>SUMIFS('Faturamento NNE'!$K$2:$K$707,'Faturamento NNE'!$E$2:$E$707,'Infos Relatório'!$B$485,'Faturamento NNE'!$F$2:$F$707,'Infos Relatório'!$B511,'Faturamento NNE'!$AA$2:$AA$707,'Infos Relatório'!AS$1)</f>
        <v>0</v>
      </c>
      <c r="AV511" s="546">
        <f>SUMIFS('Faturamento NNE'!$P$2:$P$707,'Faturamento NNE'!$E$2:$E$707,'Infos Relatório'!$B$485,'Faturamento NNE'!$F$2:$F$707,'Infos Relatório'!$B511,'Faturamento NNE'!$AA$2:$AA$707,'Infos Relatório'!AS$1,'Faturamento NNE'!$U$2:$U$707,"Sim")+SUMIFS('Faturamento NNE'!$Q$2:$Q$707,'Faturamento NNE'!$E$2:$E$707,'Infos Relatório'!$B$485,'Faturamento NNE'!$F$2:$F$707,'Infos Relatório'!$B511,'Faturamento NNE'!$AA$2:$AA$707,'Infos Relatório'!AS$1,'Faturamento NNE'!$U$2:$U$707,"Sim")</f>
        <v>0</v>
      </c>
      <c r="AW511" s="227" t="e">
        <f t="shared" si="187"/>
        <v>#DIV/0!</v>
      </c>
      <c r="AX511" s="545">
        <f>SUMIFS('Faturamento NNE'!$I$2:$I$707,'Faturamento NNE'!$E$2:$E$707,'Infos Relatório'!$B$485,'Faturamento NNE'!$F$2:$F$707,'Infos Relatório'!$B511,'Faturamento NNE'!$AA$2:$AA$707,'Infos Relatório'!AS$1)</f>
        <v>0</v>
      </c>
      <c r="AY511" s="541">
        <f>COUNTIFS('Faturamento NNE'!$E$2:$E$707,'Infos Relatório'!$B$485,'Faturamento NNE'!$F$2:$F$707,'Infos Relatório'!$B511,'Faturamento NNE'!$AA$2:$AA$707,'Infos Relatório'!AY$1)</f>
        <v>0</v>
      </c>
      <c r="AZ511" s="542">
        <f>SUMIFS('Faturamento NNE'!$H$2:$H$707,'Faturamento NNE'!$E$2:$E$707,'Infos Relatório'!$B$485,'Faturamento NNE'!$F$2:$F$707,'Infos Relatório'!$B511,'Faturamento NNE'!$AA$2:$AA$707,'Infos Relatório'!AY$1)</f>
        <v>0</v>
      </c>
      <c r="BA511" s="542">
        <f>SUMIFS('Faturamento NNE'!$K$2:$K$707,'Faturamento NNE'!$E$2:$E$707,'Infos Relatório'!$B$485,'Faturamento NNE'!$F$2:$F$707,'Infos Relatório'!$B511,'Faturamento NNE'!$AA$2:$AA$707,'Infos Relatório'!AY$1)</f>
        <v>0</v>
      </c>
      <c r="BB511" s="546">
        <f>SUMIFS('Faturamento NNE'!$P$2:$P$707,'Faturamento NNE'!$E$2:$E$707,'Infos Relatório'!$B$485,'Faturamento NNE'!$F$2:$F$707,'Infos Relatório'!$B511,'Faturamento NNE'!$AA$2:$AA$707,'Infos Relatório'!AY$1,'Faturamento NNE'!$U$2:$U$707,"Sim")+SUMIFS('Faturamento NNE'!$Q$2:$Q$707,'Faturamento NNE'!$E$2:$E$707,'Infos Relatório'!$B$485,'Faturamento NNE'!$F$2:$F$707,'Infos Relatório'!$B511,'Faturamento NNE'!$AA$2:$AA$707,'Infos Relatório'!AY$1,'Faturamento NNE'!$U$2:$U$707,"Sim")</f>
        <v>0</v>
      </c>
      <c r="BC511" s="227" t="e">
        <f t="shared" si="188"/>
        <v>#DIV/0!</v>
      </c>
      <c r="BD511" s="545">
        <f>SUMIFS('Faturamento NNE'!$I$2:$I$707,'Faturamento NNE'!$E$2:$E$707,'Infos Relatório'!$B$485,'Faturamento NNE'!$F$2:$F$707,'Infos Relatório'!$B511,'Faturamento NNE'!$AA$2:$AA$707,'Infos Relatório'!AY$1)</f>
        <v>0</v>
      </c>
      <c r="BE511" s="541">
        <f>COUNTIFS('Faturamento NNE'!$E$2:$E$707,'Infos Relatório'!$B$485,'Faturamento NNE'!$F$2:$F$707,'Infos Relatório'!$B511,'Faturamento NNE'!$AA$2:$AA$707,'Infos Relatório'!BE$1)</f>
        <v>0</v>
      </c>
      <c r="BF511" s="542">
        <f>SUMIFS('Faturamento NNE'!$H$2:$H$707,'Faturamento NNE'!$E$2:$E$707,'Infos Relatório'!$B$485,'Faturamento NNE'!$F$2:$F$707,'Infos Relatório'!$B511,'Faturamento NNE'!$AA$2:$AA$707,'Infos Relatório'!BE$1)</f>
        <v>0</v>
      </c>
      <c r="BG511" s="542">
        <f>SUMIFS('Faturamento NNE'!$K$2:$K$707,'Faturamento NNE'!$E$2:$E$707,'Infos Relatório'!$B$485,'Faturamento NNE'!$F$2:$F$707,'Infos Relatório'!$B511,'Faturamento NNE'!$AA$2:$AA$707,'Infos Relatório'!BE$1)</f>
        <v>0</v>
      </c>
      <c r="BH511" s="546">
        <f>SUMIFS('Faturamento NNE'!$P$2:$P$707,'Faturamento NNE'!$E$2:$E$707,'Infos Relatório'!$B$485,'Faturamento NNE'!$F$2:$F$707,'Infos Relatório'!$B511,'Faturamento NNE'!$AA$2:$AA$707,'Infos Relatório'!BE$1,'Faturamento NNE'!$U$2:$U$707,"Sim")+SUMIFS('Faturamento NNE'!$Q$2:$Q$707,'Faturamento NNE'!$E$2:$E$707,'Infos Relatório'!$B$485,'Faturamento NNE'!$F$2:$F$707,'Infos Relatório'!$B511,'Faturamento NNE'!$AA$2:$AA$707,'Infos Relatório'!BE$1,'Faturamento NNE'!$U$2:$U$707,"Sim")</f>
        <v>0</v>
      </c>
      <c r="BI511" s="227" t="e">
        <f t="shared" si="189"/>
        <v>#DIV/0!</v>
      </c>
      <c r="BJ511" s="545">
        <f>SUMIFS('Faturamento NNE'!$I$2:$I$707,'Faturamento NNE'!$E$2:$E$707,'Infos Relatório'!$B$485,'Faturamento NNE'!$F$2:$F$707,'Infos Relatório'!$B511,'Faturamento NNE'!$AA$2:$AA$707,'Infos Relatório'!BE$1)</f>
        <v>0</v>
      </c>
      <c r="BK511" s="541">
        <f>COUNTIFS('Faturamento NNE'!$E$2:$E$707,'Infos Relatório'!$B$485,'Faturamento NNE'!$F$2:$F$707,'Infos Relatório'!$B511,'Faturamento NNE'!$AA$2:$AA$707,'Infos Relatório'!BK$1)</f>
        <v>0</v>
      </c>
      <c r="BL511" s="542">
        <f>SUMIFS('Faturamento NNE'!$H$2:$H$707,'Faturamento NNE'!$E$2:$E$707,'Infos Relatório'!$B$485,'Faturamento NNE'!$F$2:$F$707,'Infos Relatório'!$B511,'Faturamento NNE'!$AA$2:$AA$707,'Infos Relatório'!BK$1)</f>
        <v>0</v>
      </c>
      <c r="BM511" s="542">
        <f>SUMIFS('Faturamento NNE'!$K$2:$K$707,'Faturamento NNE'!$E$2:$E$707,'Infos Relatório'!$B$485,'Faturamento NNE'!$F$2:$F$707,'Infos Relatório'!$B511,'Faturamento NNE'!$AA$2:$AA$707,'Infos Relatório'!BK$1)</f>
        <v>0</v>
      </c>
      <c r="BN511" s="546">
        <f>SUMIFS('Faturamento NNE'!$P$2:$P$707,'Faturamento NNE'!$E$2:$E$707,'Infos Relatório'!$B$485,'Faturamento NNE'!$F$2:$F$707,'Infos Relatório'!$B511,'Faturamento NNE'!$AA$2:$AA$707,'Infos Relatório'!BK$1,'Faturamento NNE'!$U$2:$U$707,"Sim")+SUMIFS('Faturamento NNE'!$Q$2:$Q$707,'Faturamento NNE'!$E$2:$E$707,'Infos Relatório'!$B$485,'Faturamento NNE'!$F$2:$F$707,'Infos Relatório'!$B511,'Faturamento NNE'!$AA$2:$AA$707,'Infos Relatório'!BK$1,'Faturamento NNE'!$U$2:$U$707,"Sim")</f>
        <v>0</v>
      </c>
      <c r="BO511" s="227" t="e">
        <f t="shared" si="190"/>
        <v>#DIV/0!</v>
      </c>
      <c r="BP511" s="545">
        <f>SUMIFS('Faturamento NNE'!$I$2:$I$707,'Faturamento NNE'!$E$2:$E$707,'Infos Relatório'!$B$485,'Faturamento NNE'!$F$2:$F$707,'Infos Relatório'!$B511,'Faturamento NNE'!$AA$2:$AA$707,'Infos Relatório'!BK$1)</f>
        <v>0</v>
      </c>
      <c r="BQ511" s="541">
        <f>COUNTIFS('Faturamento NNE'!$E$2:$E$707,'Infos Relatório'!$B$485,'Faturamento NNE'!$F$2:$F$707,'Infos Relatório'!$B511,'Faturamento NNE'!$AA$2:$AA$707,'Infos Relatório'!BQ$1)</f>
        <v>0</v>
      </c>
      <c r="BR511" s="542">
        <f>SUMIFS('Faturamento NNE'!$H$2:$H$707,'Faturamento NNE'!$E$2:$E$707,'Infos Relatório'!$B$485,'Faturamento NNE'!$F$2:$F$707,'Infos Relatório'!$B511,'Faturamento NNE'!$AA$2:$AA$707,'Infos Relatório'!BQ$1)</f>
        <v>0</v>
      </c>
      <c r="BS511" s="542">
        <f>SUMIFS('Faturamento NNE'!$K$2:$K$707,'Faturamento NNE'!$E$2:$E$707,'Infos Relatório'!$B$485,'Faturamento NNE'!$F$2:$F$707,'Infos Relatório'!$B511,'Faturamento NNE'!$AA$2:$AA$707,'Infos Relatório'!BQ$1)</f>
        <v>0</v>
      </c>
      <c r="BT511" s="546">
        <f>SUMIFS('Faturamento NNE'!$P$2:$P$707,'Faturamento NNE'!$E$2:$E$707,'Infos Relatório'!$B$485,'Faturamento NNE'!$F$2:$F$707,'Infos Relatório'!$B511,'Faturamento NNE'!$AA$2:$AA$707,'Infos Relatório'!BQ$1,'Faturamento NNE'!$U$2:$U$707,"Sim")+SUMIFS('Faturamento NNE'!$Q$2:$Q$707,'Faturamento NNE'!$E$2:$E$707,'Infos Relatório'!$B$485,'Faturamento NNE'!$F$2:$F$707,'Infos Relatório'!$B511,'Faturamento NNE'!$AA$2:$AA$707,'Infos Relatório'!BQ$1,'Faturamento NNE'!$U$2:$U$707,"Sim")</f>
        <v>0</v>
      </c>
      <c r="BU511" s="227" t="e">
        <f t="shared" si="191"/>
        <v>#DIV/0!</v>
      </c>
      <c r="BV511" s="545">
        <f>SUMIFS('Faturamento NNE'!$I$2:$I$707,'Faturamento NNE'!$E$2:$E$707,'Infos Relatório'!$B$485,'Faturamento NNE'!$F$2:$F$707,'Infos Relatório'!$B511,'Faturamento NNE'!$AA$2:$AA$707,'Infos Relatório'!BQ$1)</f>
        <v>0</v>
      </c>
    </row>
    <row r="512" spans="2:74">
      <c r="B512" s="217" t="s">
        <v>156</v>
      </c>
      <c r="C512" s="541">
        <f>COUNTIFS('Faturamento NNE'!$E$2:$E$707,'Infos Relatório'!$B$485,'Faturamento NNE'!$F$2:$F$707,'Infos Relatório'!$B512,'Faturamento NNE'!$AA$2:$AA$707,'Infos Relatório'!C$1)</f>
        <v>0</v>
      </c>
      <c r="D512" s="542">
        <f>SUMIFS('Faturamento NNE'!$H$2:$H$707,'Faturamento NNE'!$E$2:$E$707,'Infos Relatório'!$B$485,'Faturamento NNE'!$F$2:$F$707,'Infos Relatório'!$B512,'Faturamento NNE'!$AA$2:$AA$707,'Infos Relatório'!C$1)</f>
        <v>0</v>
      </c>
      <c r="E512" s="543">
        <f>SUMIFS('Faturamento NNE'!$K$2:$K$707,'Faturamento NNE'!$E$2:$E$707,'Infos Relatório'!$B$485,'Faturamento NNE'!$F$2:$F$707,'Infos Relatório'!$B512,'Faturamento NNE'!$AA$2:$AA$707,'Infos Relatório'!C$1)</f>
        <v>0</v>
      </c>
      <c r="F512" s="544">
        <f>SUMIFS('Faturamento NNE'!$P$2:$P$707,'Faturamento NNE'!$E$2:$E$707,'Infos Relatório'!$B$485,'Faturamento NNE'!$F$2:$F$707,'Infos Relatório'!$B512,'Faturamento NNE'!$AA$2:$AA$707,'Infos Relatório'!C$1,'Faturamento NNE'!$U$2:$U$707,"Sim")+SUMIFS('Faturamento NNE'!$Q$2:$Q$707,'Faturamento NNE'!$E$2:$E$707,'Infos Relatório'!$B$485,'Faturamento NNE'!$F$2:$F$707,'Infos Relatório'!$B512,'Faturamento NNE'!$AA$2:$AA$707,'Infos Relatório'!C$1,'Faturamento NNE'!$U$2:$U$707,"Sim")</f>
        <v>0</v>
      </c>
      <c r="G512" s="283" t="e">
        <f t="shared" si="180"/>
        <v>#DIV/0!</v>
      </c>
      <c r="H512" s="545">
        <f>SUMIFS('Faturamento NNE'!$I$2:$I$707,'Faturamento NNE'!$E$2:$E$707,'Infos Relatório'!$B$485,'Faturamento NNE'!$F$2:$F$707,'Infos Relatório'!$B512,'Faturamento NNE'!$AA$2:$AA$707,'Infos Relatório'!C$1)</f>
        <v>0</v>
      </c>
      <c r="I512" s="541">
        <f>COUNTIFS('Faturamento NNE'!$E$2:$E$707,'Infos Relatório'!$B$485,'Faturamento NNE'!$F$2:$F$707,'Infos Relatório'!$B512,'Faturamento NNE'!$AA$2:$AA$707,'Infos Relatório'!I$1)</f>
        <v>0</v>
      </c>
      <c r="J512" s="542">
        <f>SUMIFS('Faturamento NNE'!$H$2:$H$707,'Faturamento NNE'!$E$2:$E$707,'Infos Relatório'!$B$485,'Faturamento NNE'!$F$2:$F$707,'Infos Relatório'!$B512,'Faturamento NNE'!$AA$2:$AA$707,'Infos Relatório'!I$1)</f>
        <v>0</v>
      </c>
      <c r="K512" s="543">
        <f>SUMIFS('Faturamento NNE'!$K$2:$K$707,'Faturamento NNE'!$E$2:$E$707,'Infos Relatório'!$B$485,'Faturamento NNE'!$F$2:$F$707,'Infos Relatório'!$B512,'Faturamento NNE'!$AA$2:$AA$707,'Infos Relatório'!I$1)</f>
        <v>0</v>
      </c>
      <c r="L512" s="544">
        <f>SUMIFS('Faturamento NNE'!$P$2:$P$707,'Faturamento NNE'!$E$2:$E$707,'Infos Relatório'!$B$485,'Faturamento NNE'!$F$2:$F$707,'Infos Relatório'!$B512,'Faturamento NNE'!$AA$2:$AA$707,'Infos Relatório'!I$1,'Faturamento NNE'!$U$2:$U$707,"Sim")+SUMIFS('Faturamento NNE'!$Q$2:$Q$707,'Faturamento NNE'!$E$2:$E$707,'Infos Relatório'!$B$485,'Faturamento NNE'!$F$2:$F$707,'Infos Relatório'!$B512,'Faturamento NNE'!$AA$2:$AA$707,'Infos Relatório'!I$1,'Faturamento NNE'!$U$2:$U$707,"Sim")</f>
        <v>0</v>
      </c>
      <c r="M512" s="283" t="e">
        <f t="shared" si="181"/>
        <v>#DIV/0!</v>
      </c>
      <c r="N512" s="545">
        <f>SUMIFS('Faturamento NNE'!$I$2:$I$707,'Faturamento NNE'!$E$2:$E$707,'Infos Relatório'!$B$485,'Faturamento NNE'!$F$2:$F$707,'Infos Relatório'!$B512,'Faturamento NNE'!$AA$2:$AA$707,'Infos Relatório'!I$1)</f>
        <v>0</v>
      </c>
      <c r="O512" s="541">
        <f>COUNTIFS('Faturamento NNE'!$E$2:$E$707,'Infos Relatório'!$B$485,'Faturamento NNE'!$F$2:$F$707,'Infos Relatório'!$B512,'Faturamento NNE'!$AA$2:$AA$707,'Infos Relatório'!O$1)</f>
        <v>0</v>
      </c>
      <c r="P512" s="542">
        <f>SUMIFS('Faturamento NNE'!$H$2:$H$707,'Faturamento NNE'!$E$2:$E$707,'Infos Relatório'!$B$485,'Faturamento NNE'!$F$2:$F$707,'Infos Relatório'!$B512,'Faturamento NNE'!$AA$2:$AA$707,'Infos Relatório'!O$1)</f>
        <v>0</v>
      </c>
      <c r="Q512" s="542">
        <f>SUMIFS('Faturamento NNE'!$K$2:$K$707,'Faturamento NNE'!$E$2:$E$707,'Infos Relatório'!$B$485,'Faturamento NNE'!$F$2:$F$707,'Infos Relatório'!$B512,'Faturamento NNE'!$AA$2:$AA$707,'Infos Relatório'!O$1)</f>
        <v>0</v>
      </c>
      <c r="R512" s="546">
        <f>SUMIFS('Faturamento NNE'!$P$2:$P$707,'Faturamento NNE'!$E$2:$E$707,'Infos Relatório'!$B$485,'Faturamento NNE'!$F$2:$F$707,'Infos Relatório'!$B512,'Faturamento NNE'!$AA$2:$AA$707,'Infos Relatório'!O$1,'Faturamento NNE'!$U$2:$U$707,"Sim")+SUMIFS('Faturamento NNE'!$Q$2:$Q$707,'Faturamento NNE'!$E$2:$E$707,'Infos Relatório'!$B$485,'Faturamento NNE'!$F$2:$F$707,'Infos Relatório'!$B512,'Faturamento NNE'!$AA$2:$AA$707,'Infos Relatório'!O$1,'Faturamento NNE'!$U$2:$U$707,"Sim")</f>
        <v>0</v>
      </c>
      <c r="S512" s="227" t="e">
        <f t="shared" si="182"/>
        <v>#DIV/0!</v>
      </c>
      <c r="T512" s="545">
        <f>SUMIFS('Faturamento NNE'!$I$2:$I$707,'Faturamento NNE'!$E$2:$E$707,'Infos Relatório'!$B$485,'Faturamento NNE'!$F$2:$F$707,'Infos Relatório'!$B512,'Faturamento NNE'!$AA$2:$AA$707,'Infos Relatório'!O$1)</f>
        <v>0</v>
      </c>
      <c r="U512" s="541">
        <f>COUNTIFS('Faturamento NNE'!$E$2:$E$707,'Infos Relatório'!$B$485,'Faturamento NNE'!$F$2:$F$707,'Infos Relatório'!$B512,'Faturamento NNE'!$AA$2:$AA$707,'Infos Relatório'!U$1)</f>
        <v>0</v>
      </c>
      <c r="V512" s="542">
        <f>SUMIFS('Faturamento NNE'!$H$2:$H$707,'Faturamento NNE'!$E$2:$E$707,'Infos Relatório'!$B$485,'Faturamento NNE'!$F$2:$F$707,'Infos Relatório'!$B512,'Faturamento NNE'!$AA$2:$AA$707,'Infos Relatório'!U$1)</f>
        <v>0</v>
      </c>
      <c r="W512" s="542">
        <f>SUMIFS('Faturamento NNE'!$K$2:$K$707,'Faturamento NNE'!$E$2:$E$707,'Infos Relatório'!$B$485,'Faturamento NNE'!$F$2:$F$707,'Infos Relatório'!$B512,'Faturamento NNE'!$AA$2:$AA$707,'Infos Relatório'!U$1)</f>
        <v>0</v>
      </c>
      <c r="X512" s="546">
        <f>SUMIFS('Faturamento NNE'!$P$2:$P$707,'Faturamento NNE'!$E$2:$E$707,'Infos Relatório'!$B$485,'Faturamento NNE'!$F$2:$F$707,'Infos Relatório'!$B512,'Faturamento NNE'!$AA$2:$AA$707,'Infos Relatório'!U$1,'Faturamento NNE'!$U$2:$U$707,"Sim")+SUMIFS('Faturamento NNE'!$Q$2:$Q$707,'Faturamento NNE'!$E$2:$E$707,'Infos Relatório'!$B$485,'Faturamento NNE'!$F$2:$F$707,'Infos Relatório'!$B512,'Faturamento NNE'!$AA$2:$AA$707,'Infos Relatório'!U$1,'Faturamento NNE'!$U$2:$U$707,"Sim")</f>
        <v>0</v>
      </c>
      <c r="Y512" s="227" t="e">
        <f t="shared" si="183"/>
        <v>#DIV/0!</v>
      </c>
      <c r="Z512" s="545">
        <f>SUMIFS('Faturamento NNE'!$I$2:$I$707,'Faturamento NNE'!$E$2:$E$707,'Infos Relatório'!$B$485,'Faturamento NNE'!$F$2:$F$707,'Infos Relatório'!$B512,'Faturamento NNE'!$AA$2:$AA$707,'Infos Relatório'!U$1)</f>
        <v>0</v>
      </c>
      <c r="AA512" s="541">
        <f>COUNTIFS('Faturamento NNE'!$E$2:$E$707,'Infos Relatório'!$B$485,'Faturamento NNE'!$F$2:$F$707,'Infos Relatório'!$B512,'Faturamento NNE'!$AA$2:$AA$707,'Infos Relatório'!AA$1)</f>
        <v>0</v>
      </c>
      <c r="AB512" s="542">
        <f>SUMIFS('Faturamento NNE'!$H$2:$H$707,'Faturamento NNE'!$E$2:$E$707,'Infos Relatório'!$B$485,'Faturamento NNE'!$F$2:$F$707,'Infos Relatório'!$B512,'Faturamento NNE'!$AA$2:$AA$707,'Infos Relatório'!AA$1)</f>
        <v>0</v>
      </c>
      <c r="AC512" s="542">
        <f>SUMIFS('Faturamento NNE'!$K$2:$K$707,'Faturamento NNE'!$E$2:$E$707,'Infos Relatório'!$B$485,'Faturamento NNE'!$F$2:$F$707,'Infos Relatório'!$B512,'Faturamento NNE'!$AA$2:$AA$707,'Infos Relatório'!AA$1)</f>
        <v>0</v>
      </c>
      <c r="AD512" s="546">
        <f>SUMIFS('Faturamento NNE'!$P$2:$P$707,'Faturamento NNE'!$E$2:$E$707,'Infos Relatório'!$B$485,'Faturamento NNE'!$F$2:$F$707,'Infos Relatório'!$B512,'Faturamento NNE'!$AA$2:$AA$707,'Infos Relatório'!AA$1,'Faturamento NNE'!$U$2:$U$707,"Sim")+SUMIFS('Faturamento NNE'!$Q$2:$Q$707,'Faturamento NNE'!$E$2:$E$707,'Infos Relatório'!$B$485,'Faturamento NNE'!$F$2:$F$707,'Infos Relatório'!$B512,'Faturamento NNE'!$AA$2:$AA$707,'Infos Relatório'!AA$1,'Faturamento NNE'!$U$2:$U$707,"Sim")</f>
        <v>0</v>
      </c>
      <c r="AE512" s="227" t="e">
        <f t="shared" si="184"/>
        <v>#DIV/0!</v>
      </c>
      <c r="AF512" s="545">
        <f>SUMIFS('Faturamento NNE'!$I$2:$I$707,'Faturamento NNE'!$E$2:$E$707,'Infos Relatório'!$B$485,'Faturamento NNE'!$F$2:$F$707,'Infos Relatório'!$B512,'Faturamento NNE'!$AA$2:$AA$707,'Infos Relatório'!AA$1)</f>
        <v>0</v>
      </c>
      <c r="AG512" s="541">
        <f>COUNTIFS('Faturamento NNE'!$E$2:$E$707,'Infos Relatório'!$B$485,'Faturamento NNE'!$F$2:$F$707,'Infos Relatório'!$B512,'Faturamento NNE'!$AA$2:$AA$707,'Infos Relatório'!AG$1)</f>
        <v>0</v>
      </c>
      <c r="AH512" s="542">
        <f>SUMIFS('Faturamento NNE'!$H$2:$H$707,'Faturamento NNE'!$E$2:$E$707,'Infos Relatório'!$B$485,'Faturamento NNE'!$F$2:$F$707,'Infos Relatório'!$B512,'Faturamento NNE'!$AA$2:$AA$707,'Infos Relatório'!AG$1)</f>
        <v>0</v>
      </c>
      <c r="AI512" s="542">
        <f>SUMIFS('Faturamento NNE'!$K$2:$K$707,'Faturamento NNE'!$E$2:$E$707,'Infos Relatório'!$B$485,'Faturamento NNE'!$F$2:$F$707,'Infos Relatório'!$B512,'Faturamento NNE'!$AA$2:$AA$707,'Infos Relatório'!AG$1)</f>
        <v>0</v>
      </c>
      <c r="AJ512" s="546">
        <f>SUMIFS('Faturamento NNE'!$P$2:$P$707,'Faturamento NNE'!$E$2:$E$707,'Infos Relatório'!$B$485,'Faturamento NNE'!$F$2:$F$707,'Infos Relatório'!$B512,'Faturamento NNE'!$AA$2:$AA$707,'Infos Relatório'!AG$1,'Faturamento NNE'!$U$2:$U$707,"Sim")+SUMIFS('Faturamento NNE'!$Q$2:$Q$707,'Faturamento NNE'!$E$2:$E$707,'Infos Relatório'!$B$485,'Faturamento NNE'!$F$2:$F$707,'Infos Relatório'!$B512,'Faturamento NNE'!$AA$2:$AA$707,'Infos Relatório'!AG$1,'Faturamento NNE'!$U$2:$U$707,"Sim")</f>
        <v>0</v>
      </c>
      <c r="AK512" s="227" t="e">
        <f t="shared" si="185"/>
        <v>#DIV/0!</v>
      </c>
      <c r="AL512" s="545">
        <f>SUMIFS('Faturamento NNE'!$I$2:$I$707,'Faturamento NNE'!$E$2:$E$707,'Infos Relatório'!$B$485,'Faturamento NNE'!$F$2:$F$707,'Infos Relatório'!$B512,'Faturamento NNE'!$AA$2:$AA$707,'Infos Relatório'!AG$1)</f>
        <v>0</v>
      </c>
      <c r="AM512" s="541">
        <f>COUNTIFS('Faturamento NNE'!$E$2:$E$707,'Infos Relatório'!$B$485,'Faturamento NNE'!$F$2:$F$707,'Infos Relatório'!$B512,'Faturamento NNE'!$AA$2:$AA$707,'Infos Relatório'!AM$1)</f>
        <v>0</v>
      </c>
      <c r="AN512" s="542">
        <f>SUMIFS('Faturamento NNE'!$H$2:$H$707,'Faturamento NNE'!$E$2:$E$707,'Infos Relatório'!$B$485,'Faturamento NNE'!$F$2:$F$707,'Infos Relatório'!$B512,'Faturamento NNE'!$AA$2:$AA$707,'Infos Relatório'!AM$1)</f>
        <v>0</v>
      </c>
      <c r="AO512" s="542">
        <f>SUMIFS('Faturamento NNE'!$K$2:$K$707,'Faturamento NNE'!$E$2:$E$707,'Infos Relatório'!$B$485,'Faturamento NNE'!$F$2:$F$707,'Infos Relatório'!$B512,'Faturamento NNE'!$AA$2:$AA$707,'Infos Relatório'!AM$1)</f>
        <v>0</v>
      </c>
      <c r="AP512" s="546">
        <f>SUMIFS('Faturamento NNE'!$P$2:$P$707,'Faturamento NNE'!$E$2:$E$707,'Infos Relatório'!$B$485,'Faturamento NNE'!$F$2:$F$707,'Infos Relatório'!$B512,'Faturamento NNE'!$AA$2:$AA$707,'Infos Relatório'!AM$1,'Faturamento NNE'!$U$2:$U$707,"Sim")+SUMIFS('Faturamento NNE'!$Q$2:$Q$707,'Faturamento NNE'!$E$2:$E$707,'Infos Relatório'!$B$485,'Faturamento NNE'!$F$2:$F$707,'Infos Relatório'!$B512,'Faturamento NNE'!$AA$2:$AA$707,'Infos Relatório'!AM$1,'Faturamento NNE'!$U$2:$U$707,"Sim")</f>
        <v>0</v>
      </c>
      <c r="AQ512" s="227" t="e">
        <f t="shared" si="186"/>
        <v>#DIV/0!</v>
      </c>
      <c r="AR512" s="545">
        <f>SUMIFS('Faturamento NNE'!$I$2:$I$707,'Faturamento NNE'!$E$2:$E$707,'Infos Relatório'!$B$485,'Faturamento NNE'!$F$2:$F$707,'Infos Relatório'!$B512,'Faturamento NNE'!$AA$2:$AA$707,'Infos Relatório'!AM$1)</f>
        <v>0</v>
      </c>
      <c r="AS512" s="541">
        <f>COUNTIFS('Faturamento NNE'!$E$2:$E$707,'Infos Relatório'!$B$485,'Faturamento NNE'!$F$2:$F$707,'Infos Relatório'!$B512,'Faturamento NNE'!$AA$2:$AA$707,'Infos Relatório'!AS$1)</f>
        <v>0</v>
      </c>
      <c r="AT512" s="542">
        <f>SUMIFS('Faturamento NNE'!$H$2:$H$707,'Faturamento NNE'!$E$2:$E$707,'Infos Relatório'!$B$485,'Faturamento NNE'!$F$2:$F$707,'Infos Relatório'!$B512,'Faturamento NNE'!$AA$2:$AA$707,'Infos Relatório'!AS$1)</f>
        <v>0</v>
      </c>
      <c r="AU512" s="542">
        <f>SUMIFS('Faturamento NNE'!$K$2:$K$707,'Faturamento NNE'!$E$2:$E$707,'Infos Relatório'!$B$485,'Faturamento NNE'!$F$2:$F$707,'Infos Relatório'!$B512,'Faturamento NNE'!$AA$2:$AA$707,'Infos Relatório'!AS$1)</f>
        <v>0</v>
      </c>
      <c r="AV512" s="546">
        <f>SUMIFS('Faturamento NNE'!$P$2:$P$707,'Faturamento NNE'!$E$2:$E$707,'Infos Relatório'!$B$485,'Faturamento NNE'!$F$2:$F$707,'Infos Relatório'!$B512,'Faturamento NNE'!$AA$2:$AA$707,'Infos Relatório'!AS$1,'Faturamento NNE'!$U$2:$U$707,"Sim")+SUMIFS('Faturamento NNE'!$Q$2:$Q$707,'Faturamento NNE'!$E$2:$E$707,'Infos Relatório'!$B$485,'Faturamento NNE'!$F$2:$F$707,'Infos Relatório'!$B512,'Faturamento NNE'!$AA$2:$AA$707,'Infos Relatório'!AS$1,'Faturamento NNE'!$U$2:$U$707,"Sim")</f>
        <v>0</v>
      </c>
      <c r="AW512" s="227" t="e">
        <f t="shared" si="187"/>
        <v>#DIV/0!</v>
      </c>
      <c r="AX512" s="545">
        <f>SUMIFS('Faturamento NNE'!$I$2:$I$707,'Faturamento NNE'!$E$2:$E$707,'Infos Relatório'!$B$485,'Faturamento NNE'!$F$2:$F$707,'Infos Relatório'!$B512,'Faturamento NNE'!$AA$2:$AA$707,'Infos Relatório'!AS$1)</f>
        <v>0</v>
      </c>
      <c r="AY512" s="541">
        <f>COUNTIFS('Faturamento NNE'!$E$2:$E$707,'Infos Relatório'!$B$485,'Faturamento NNE'!$F$2:$F$707,'Infos Relatório'!$B512,'Faturamento NNE'!$AA$2:$AA$707,'Infos Relatório'!AY$1)</f>
        <v>0</v>
      </c>
      <c r="AZ512" s="542">
        <f>SUMIFS('Faturamento NNE'!$H$2:$H$707,'Faturamento NNE'!$E$2:$E$707,'Infos Relatório'!$B$485,'Faturamento NNE'!$F$2:$F$707,'Infos Relatório'!$B512,'Faturamento NNE'!$AA$2:$AA$707,'Infos Relatório'!AY$1)</f>
        <v>0</v>
      </c>
      <c r="BA512" s="542">
        <f>SUMIFS('Faturamento NNE'!$K$2:$K$707,'Faturamento NNE'!$E$2:$E$707,'Infos Relatório'!$B$485,'Faturamento NNE'!$F$2:$F$707,'Infos Relatório'!$B512,'Faturamento NNE'!$AA$2:$AA$707,'Infos Relatório'!AY$1)</f>
        <v>0</v>
      </c>
      <c r="BB512" s="546">
        <f>SUMIFS('Faturamento NNE'!$P$2:$P$707,'Faturamento NNE'!$E$2:$E$707,'Infos Relatório'!$B$485,'Faturamento NNE'!$F$2:$F$707,'Infos Relatório'!$B512,'Faturamento NNE'!$AA$2:$AA$707,'Infos Relatório'!AY$1,'Faturamento NNE'!$U$2:$U$707,"Sim")+SUMIFS('Faturamento NNE'!$Q$2:$Q$707,'Faturamento NNE'!$E$2:$E$707,'Infos Relatório'!$B$485,'Faturamento NNE'!$F$2:$F$707,'Infos Relatório'!$B512,'Faturamento NNE'!$AA$2:$AA$707,'Infos Relatório'!AY$1,'Faturamento NNE'!$U$2:$U$707,"Sim")</f>
        <v>0</v>
      </c>
      <c r="BC512" s="227" t="e">
        <f t="shared" si="188"/>
        <v>#DIV/0!</v>
      </c>
      <c r="BD512" s="545">
        <f>SUMIFS('Faturamento NNE'!$I$2:$I$707,'Faturamento NNE'!$E$2:$E$707,'Infos Relatório'!$B$485,'Faturamento NNE'!$F$2:$F$707,'Infos Relatório'!$B512,'Faturamento NNE'!$AA$2:$AA$707,'Infos Relatório'!AY$1)</f>
        <v>0</v>
      </c>
      <c r="BE512" s="541">
        <f>COUNTIFS('Faturamento NNE'!$E$2:$E$707,'Infos Relatório'!$B$485,'Faturamento NNE'!$F$2:$F$707,'Infos Relatório'!$B512,'Faturamento NNE'!$AA$2:$AA$707,'Infos Relatório'!BE$1)</f>
        <v>0</v>
      </c>
      <c r="BF512" s="542">
        <f>SUMIFS('Faturamento NNE'!$H$2:$H$707,'Faturamento NNE'!$E$2:$E$707,'Infos Relatório'!$B$485,'Faturamento NNE'!$F$2:$F$707,'Infos Relatório'!$B512,'Faturamento NNE'!$AA$2:$AA$707,'Infos Relatório'!BE$1)</f>
        <v>0</v>
      </c>
      <c r="BG512" s="542">
        <f>SUMIFS('Faturamento NNE'!$K$2:$K$707,'Faturamento NNE'!$E$2:$E$707,'Infos Relatório'!$B$485,'Faturamento NNE'!$F$2:$F$707,'Infos Relatório'!$B512,'Faturamento NNE'!$AA$2:$AA$707,'Infos Relatório'!BE$1)</f>
        <v>0</v>
      </c>
      <c r="BH512" s="546">
        <f>SUMIFS('Faturamento NNE'!$P$2:$P$707,'Faturamento NNE'!$E$2:$E$707,'Infos Relatório'!$B$485,'Faturamento NNE'!$F$2:$F$707,'Infos Relatório'!$B512,'Faturamento NNE'!$AA$2:$AA$707,'Infos Relatório'!BE$1,'Faturamento NNE'!$U$2:$U$707,"Sim")+SUMIFS('Faturamento NNE'!$Q$2:$Q$707,'Faturamento NNE'!$E$2:$E$707,'Infos Relatório'!$B$485,'Faturamento NNE'!$F$2:$F$707,'Infos Relatório'!$B512,'Faturamento NNE'!$AA$2:$AA$707,'Infos Relatório'!BE$1,'Faturamento NNE'!$U$2:$U$707,"Sim")</f>
        <v>0</v>
      </c>
      <c r="BI512" s="227" t="e">
        <f t="shared" si="189"/>
        <v>#DIV/0!</v>
      </c>
      <c r="BJ512" s="545">
        <f>SUMIFS('Faturamento NNE'!$I$2:$I$707,'Faturamento NNE'!$E$2:$E$707,'Infos Relatório'!$B$485,'Faturamento NNE'!$F$2:$F$707,'Infos Relatório'!$B512,'Faturamento NNE'!$AA$2:$AA$707,'Infos Relatório'!BE$1)</f>
        <v>0</v>
      </c>
      <c r="BK512" s="541">
        <f>COUNTIFS('Faturamento NNE'!$E$2:$E$707,'Infos Relatório'!$B$485,'Faturamento NNE'!$F$2:$F$707,'Infos Relatório'!$B512,'Faturamento NNE'!$AA$2:$AA$707,'Infos Relatório'!BK$1)</f>
        <v>0</v>
      </c>
      <c r="BL512" s="542">
        <f>SUMIFS('Faturamento NNE'!$H$2:$H$707,'Faturamento NNE'!$E$2:$E$707,'Infos Relatório'!$B$485,'Faturamento NNE'!$F$2:$F$707,'Infos Relatório'!$B512,'Faturamento NNE'!$AA$2:$AA$707,'Infos Relatório'!BK$1)</f>
        <v>0</v>
      </c>
      <c r="BM512" s="542">
        <f>SUMIFS('Faturamento NNE'!$K$2:$K$707,'Faturamento NNE'!$E$2:$E$707,'Infos Relatório'!$B$485,'Faturamento NNE'!$F$2:$F$707,'Infos Relatório'!$B512,'Faturamento NNE'!$AA$2:$AA$707,'Infos Relatório'!BK$1)</f>
        <v>0</v>
      </c>
      <c r="BN512" s="546">
        <f>SUMIFS('Faturamento NNE'!$P$2:$P$707,'Faturamento NNE'!$E$2:$E$707,'Infos Relatório'!$B$485,'Faturamento NNE'!$F$2:$F$707,'Infos Relatório'!$B512,'Faturamento NNE'!$AA$2:$AA$707,'Infos Relatório'!BK$1,'Faturamento NNE'!$U$2:$U$707,"Sim")+SUMIFS('Faturamento NNE'!$Q$2:$Q$707,'Faturamento NNE'!$E$2:$E$707,'Infos Relatório'!$B$485,'Faturamento NNE'!$F$2:$F$707,'Infos Relatório'!$B512,'Faturamento NNE'!$AA$2:$AA$707,'Infos Relatório'!BK$1,'Faturamento NNE'!$U$2:$U$707,"Sim")</f>
        <v>0</v>
      </c>
      <c r="BO512" s="227" t="e">
        <f t="shared" si="190"/>
        <v>#DIV/0!</v>
      </c>
      <c r="BP512" s="545">
        <f>SUMIFS('Faturamento NNE'!$I$2:$I$707,'Faturamento NNE'!$E$2:$E$707,'Infos Relatório'!$B$485,'Faturamento NNE'!$F$2:$F$707,'Infos Relatório'!$B512,'Faturamento NNE'!$AA$2:$AA$707,'Infos Relatório'!BK$1)</f>
        <v>0</v>
      </c>
      <c r="BQ512" s="541">
        <f>COUNTIFS('Faturamento NNE'!$E$2:$E$707,'Infos Relatório'!$B$485,'Faturamento NNE'!$F$2:$F$707,'Infos Relatório'!$B512,'Faturamento NNE'!$AA$2:$AA$707,'Infos Relatório'!BQ$1)</f>
        <v>0</v>
      </c>
      <c r="BR512" s="542">
        <f>SUMIFS('Faturamento NNE'!$H$2:$H$707,'Faturamento NNE'!$E$2:$E$707,'Infos Relatório'!$B$485,'Faturamento NNE'!$F$2:$F$707,'Infos Relatório'!$B512,'Faturamento NNE'!$AA$2:$AA$707,'Infos Relatório'!BQ$1)</f>
        <v>0</v>
      </c>
      <c r="BS512" s="542">
        <f>SUMIFS('Faturamento NNE'!$K$2:$K$707,'Faturamento NNE'!$E$2:$E$707,'Infos Relatório'!$B$485,'Faturamento NNE'!$F$2:$F$707,'Infos Relatório'!$B512,'Faturamento NNE'!$AA$2:$AA$707,'Infos Relatório'!BQ$1)</f>
        <v>0</v>
      </c>
      <c r="BT512" s="546">
        <f>SUMIFS('Faturamento NNE'!$P$2:$P$707,'Faturamento NNE'!$E$2:$E$707,'Infos Relatório'!$B$485,'Faturamento NNE'!$F$2:$F$707,'Infos Relatório'!$B512,'Faturamento NNE'!$AA$2:$AA$707,'Infos Relatório'!BQ$1,'Faturamento NNE'!$U$2:$U$707,"Sim")+SUMIFS('Faturamento NNE'!$Q$2:$Q$707,'Faturamento NNE'!$E$2:$E$707,'Infos Relatório'!$B$485,'Faturamento NNE'!$F$2:$F$707,'Infos Relatório'!$B512,'Faturamento NNE'!$AA$2:$AA$707,'Infos Relatório'!BQ$1,'Faturamento NNE'!$U$2:$U$707,"Sim")</f>
        <v>0</v>
      </c>
      <c r="BU512" s="227" t="e">
        <f t="shared" si="191"/>
        <v>#DIV/0!</v>
      </c>
      <c r="BV512" s="545">
        <f>SUMIFS('Faturamento NNE'!$I$2:$I$707,'Faturamento NNE'!$E$2:$E$707,'Infos Relatório'!$B$485,'Faturamento NNE'!$F$2:$F$707,'Infos Relatório'!$B512,'Faturamento NNE'!$AA$2:$AA$707,'Infos Relatório'!BQ$1)</f>
        <v>0</v>
      </c>
    </row>
    <row r="513" spans="2:74">
      <c r="B513" s="217" t="s">
        <v>157</v>
      </c>
      <c r="C513" s="541">
        <f>COUNTIFS('Faturamento NNE'!$E$2:$E$707,'Infos Relatório'!$B$485,'Faturamento NNE'!$F$2:$F$707,'Infos Relatório'!$B513,'Faturamento NNE'!$AA$2:$AA$707,'Infos Relatório'!C$1)</f>
        <v>0</v>
      </c>
      <c r="D513" s="542">
        <f>SUMIFS('Faturamento NNE'!$H$2:$H$707,'Faturamento NNE'!$E$2:$E$707,'Infos Relatório'!$B$485,'Faturamento NNE'!$F$2:$F$707,'Infos Relatório'!$B513,'Faturamento NNE'!$AA$2:$AA$707,'Infos Relatório'!C$1)</f>
        <v>0</v>
      </c>
      <c r="E513" s="543">
        <f>SUMIFS('Faturamento NNE'!$K$2:$K$707,'Faturamento NNE'!$E$2:$E$707,'Infos Relatório'!$B$485,'Faturamento NNE'!$F$2:$F$707,'Infos Relatório'!$B513,'Faturamento NNE'!$AA$2:$AA$707,'Infos Relatório'!C$1)</f>
        <v>0</v>
      </c>
      <c r="F513" s="544">
        <f>SUMIFS('Faturamento NNE'!$P$2:$P$707,'Faturamento NNE'!$E$2:$E$707,'Infos Relatório'!$B$485,'Faturamento NNE'!$F$2:$F$707,'Infos Relatório'!$B513,'Faturamento NNE'!$AA$2:$AA$707,'Infos Relatório'!C$1,'Faturamento NNE'!$U$2:$U$707,"Sim")+SUMIFS('Faturamento NNE'!$Q$2:$Q$707,'Faturamento NNE'!$E$2:$E$707,'Infos Relatório'!$B$485,'Faturamento NNE'!$F$2:$F$707,'Infos Relatório'!$B513,'Faturamento NNE'!$AA$2:$AA$707,'Infos Relatório'!C$1,'Faturamento NNE'!$U$2:$U$707,"Sim")</f>
        <v>0</v>
      </c>
      <c r="G513" s="283" t="e">
        <f t="shared" si="180"/>
        <v>#DIV/0!</v>
      </c>
      <c r="H513" s="545">
        <f>SUMIFS('Faturamento NNE'!$I$2:$I$707,'Faturamento NNE'!$E$2:$E$707,'Infos Relatório'!$B$485,'Faturamento NNE'!$F$2:$F$707,'Infos Relatório'!$B513,'Faturamento NNE'!$AA$2:$AA$707,'Infos Relatório'!C$1)</f>
        <v>0</v>
      </c>
      <c r="I513" s="541">
        <f>COUNTIFS('Faturamento NNE'!$E$2:$E$707,'Infos Relatório'!$B$485,'Faturamento NNE'!$F$2:$F$707,'Infos Relatório'!$B513,'Faturamento NNE'!$AA$2:$AA$707,'Infos Relatório'!I$1)</f>
        <v>0</v>
      </c>
      <c r="J513" s="542">
        <f>SUMIFS('Faturamento NNE'!$H$2:$H$707,'Faturamento NNE'!$E$2:$E$707,'Infos Relatório'!$B$485,'Faturamento NNE'!$F$2:$F$707,'Infos Relatório'!$B513,'Faturamento NNE'!$AA$2:$AA$707,'Infos Relatório'!I$1)</f>
        <v>0</v>
      </c>
      <c r="K513" s="543">
        <f>SUMIFS('Faturamento NNE'!$K$2:$K$707,'Faturamento NNE'!$E$2:$E$707,'Infos Relatório'!$B$485,'Faturamento NNE'!$F$2:$F$707,'Infos Relatório'!$B513,'Faturamento NNE'!$AA$2:$AA$707,'Infos Relatório'!I$1)</f>
        <v>0</v>
      </c>
      <c r="L513" s="544">
        <f>SUMIFS('Faturamento NNE'!$P$2:$P$707,'Faturamento NNE'!$E$2:$E$707,'Infos Relatório'!$B$485,'Faturamento NNE'!$F$2:$F$707,'Infos Relatório'!$B513,'Faturamento NNE'!$AA$2:$AA$707,'Infos Relatório'!I$1,'Faturamento NNE'!$U$2:$U$707,"Sim")+SUMIFS('Faturamento NNE'!$Q$2:$Q$707,'Faturamento NNE'!$E$2:$E$707,'Infos Relatório'!$B$485,'Faturamento NNE'!$F$2:$F$707,'Infos Relatório'!$B513,'Faturamento NNE'!$AA$2:$AA$707,'Infos Relatório'!I$1,'Faturamento NNE'!$U$2:$U$707,"Sim")</f>
        <v>0</v>
      </c>
      <c r="M513" s="283" t="e">
        <f t="shared" si="181"/>
        <v>#DIV/0!</v>
      </c>
      <c r="N513" s="545">
        <f>SUMIFS('Faturamento NNE'!$I$2:$I$707,'Faturamento NNE'!$E$2:$E$707,'Infos Relatório'!$B$485,'Faturamento NNE'!$F$2:$F$707,'Infos Relatório'!$B513,'Faturamento NNE'!$AA$2:$AA$707,'Infos Relatório'!I$1)</f>
        <v>0</v>
      </c>
      <c r="O513" s="541">
        <f>COUNTIFS('Faturamento NNE'!$E$2:$E$707,'Infos Relatório'!$B$485,'Faturamento NNE'!$F$2:$F$707,'Infos Relatório'!$B513,'Faturamento NNE'!$AA$2:$AA$707,'Infos Relatório'!O$1)</f>
        <v>0</v>
      </c>
      <c r="P513" s="542">
        <f>SUMIFS('Faturamento NNE'!$H$2:$H$707,'Faturamento NNE'!$E$2:$E$707,'Infos Relatório'!$B$485,'Faturamento NNE'!$F$2:$F$707,'Infos Relatório'!$B513,'Faturamento NNE'!$AA$2:$AA$707,'Infos Relatório'!O$1)</f>
        <v>0</v>
      </c>
      <c r="Q513" s="542">
        <f>SUMIFS('Faturamento NNE'!$K$2:$K$707,'Faturamento NNE'!$E$2:$E$707,'Infos Relatório'!$B$485,'Faturamento NNE'!$F$2:$F$707,'Infos Relatório'!$B513,'Faturamento NNE'!$AA$2:$AA$707,'Infos Relatório'!O$1)</f>
        <v>0</v>
      </c>
      <c r="R513" s="546">
        <f>SUMIFS('Faturamento NNE'!$P$2:$P$707,'Faturamento NNE'!$E$2:$E$707,'Infos Relatório'!$B$485,'Faturamento NNE'!$F$2:$F$707,'Infos Relatório'!$B513,'Faturamento NNE'!$AA$2:$AA$707,'Infos Relatório'!O$1,'Faturamento NNE'!$U$2:$U$707,"Sim")+SUMIFS('Faturamento NNE'!$Q$2:$Q$707,'Faturamento NNE'!$E$2:$E$707,'Infos Relatório'!$B$485,'Faturamento NNE'!$F$2:$F$707,'Infos Relatório'!$B513,'Faturamento NNE'!$AA$2:$AA$707,'Infos Relatório'!O$1,'Faturamento NNE'!$U$2:$U$707,"Sim")</f>
        <v>0</v>
      </c>
      <c r="S513" s="227" t="e">
        <f t="shared" si="182"/>
        <v>#DIV/0!</v>
      </c>
      <c r="T513" s="545">
        <f>SUMIFS('Faturamento NNE'!$I$2:$I$707,'Faturamento NNE'!$E$2:$E$707,'Infos Relatório'!$B$485,'Faturamento NNE'!$F$2:$F$707,'Infos Relatório'!$B513,'Faturamento NNE'!$AA$2:$AA$707,'Infos Relatório'!O$1)</f>
        <v>0</v>
      </c>
      <c r="U513" s="541">
        <f>COUNTIFS('Faturamento NNE'!$E$2:$E$707,'Infos Relatório'!$B$485,'Faturamento NNE'!$F$2:$F$707,'Infos Relatório'!$B513,'Faturamento NNE'!$AA$2:$AA$707,'Infos Relatório'!U$1)</f>
        <v>0</v>
      </c>
      <c r="V513" s="542">
        <f>SUMIFS('Faturamento NNE'!$H$2:$H$707,'Faturamento NNE'!$E$2:$E$707,'Infos Relatório'!$B$485,'Faturamento NNE'!$F$2:$F$707,'Infos Relatório'!$B513,'Faturamento NNE'!$AA$2:$AA$707,'Infos Relatório'!U$1)</f>
        <v>0</v>
      </c>
      <c r="W513" s="542">
        <f>SUMIFS('Faturamento NNE'!$K$2:$K$707,'Faturamento NNE'!$E$2:$E$707,'Infos Relatório'!$B$485,'Faturamento NNE'!$F$2:$F$707,'Infos Relatório'!$B513,'Faturamento NNE'!$AA$2:$AA$707,'Infos Relatório'!U$1)</f>
        <v>0</v>
      </c>
      <c r="X513" s="546">
        <f>SUMIFS('Faturamento NNE'!$P$2:$P$707,'Faturamento NNE'!$E$2:$E$707,'Infos Relatório'!$B$485,'Faturamento NNE'!$F$2:$F$707,'Infos Relatório'!$B513,'Faturamento NNE'!$AA$2:$AA$707,'Infos Relatório'!U$1,'Faturamento NNE'!$U$2:$U$707,"Sim")+SUMIFS('Faturamento NNE'!$Q$2:$Q$707,'Faturamento NNE'!$E$2:$E$707,'Infos Relatório'!$B$485,'Faturamento NNE'!$F$2:$F$707,'Infos Relatório'!$B513,'Faturamento NNE'!$AA$2:$AA$707,'Infos Relatório'!U$1,'Faturamento NNE'!$U$2:$U$707,"Sim")</f>
        <v>0</v>
      </c>
      <c r="Y513" s="227" t="e">
        <f t="shared" si="183"/>
        <v>#DIV/0!</v>
      </c>
      <c r="Z513" s="545">
        <f>SUMIFS('Faturamento NNE'!$I$2:$I$707,'Faturamento NNE'!$E$2:$E$707,'Infos Relatório'!$B$485,'Faturamento NNE'!$F$2:$F$707,'Infos Relatório'!$B513,'Faturamento NNE'!$AA$2:$AA$707,'Infos Relatório'!U$1)</f>
        <v>0</v>
      </c>
      <c r="AA513" s="541">
        <f>COUNTIFS('Faturamento NNE'!$E$2:$E$707,'Infos Relatório'!$B$485,'Faturamento NNE'!$F$2:$F$707,'Infos Relatório'!$B513,'Faturamento NNE'!$AA$2:$AA$707,'Infos Relatório'!AA$1)</f>
        <v>0</v>
      </c>
      <c r="AB513" s="542">
        <f>SUMIFS('Faturamento NNE'!$H$2:$H$707,'Faturamento NNE'!$E$2:$E$707,'Infos Relatório'!$B$485,'Faturamento NNE'!$F$2:$F$707,'Infos Relatório'!$B513,'Faturamento NNE'!$AA$2:$AA$707,'Infos Relatório'!AA$1)</f>
        <v>0</v>
      </c>
      <c r="AC513" s="542">
        <f>SUMIFS('Faturamento NNE'!$K$2:$K$707,'Faturamento NNE'!$E$2:$E$707,'Infos Relatório'!$B$485,'Faturamento NNE'!$F$2:$F$707,'Infos Relatório'!$B513,'Faturamento NNE'!$AA$2:$AA$707,'Infos Relatório'!AA$1)</f>
        <v>0</v>
      </c>
      <c r="AD513" s="546">
        <f>SUMIFS('Faturamento NNE'!$P$2:$P$707,'Faturamento NNE'!$E$2:$E$707,'Infos Relatório'!$B$485,'Faturamento NNE'!$F$2:$F$707,'Infos Relatório'!$B513,'Faturamento NNE'!$AA$2:$AA$707,'Infos Relatório'!AA$1,'Faturamento NNE'!$U$2:$U$707,"Sim")+SUMIFS('Faturamento NNE'!$Q$2:$Q$707,'Faturamento NNE'!$E$2:$E$707,'Infos Relatório'!$B$485,'Faturamento NNE'!$F$2:$F$707,'Infos Relatório'!$B513,'Faturamento NNE'!$AA$2:$AA$707,'Infos Relatório'!AA$1,'Faturamento NNE'!$U$2:$U$707,"Sim")</f>
        <v>0</v>
      </c>
      <c r="AE513" s="227" t="e">
        <f t="shared" si="184"/>
        <v>#DIV/0!</v>
      </c>
      <c r="AF513" s="545">
        <f>SUMIFS('Faturamento NNE'!$I$2:$I$707,'Faturamento NNE'!$E$2:$E$707,'Infos Relatório'!$B$485,'Faturamento NNE'!$F$2:$F$707,'Infos Relatório'!$B513,'Faturamento NNE'!$AA$2:$AA$707,'Infos Relatório'!AA$1)</f>
        <v>0</v>
      </c>
      <c r="AG513" s="541">
        <f>COUNTIFS('Faturamento NNE'!$E$2:$E$707,'Infos Relatório'!$B$485,'Faturamento NNE'!$F$2:$F$707,'Infos Relatório'!$B513,'Faturamento NNE'!$AA$2:$AA$707,'Infos Relatório'!AG$1)</f>
        <v>0</v>
      </c>
      <c r="AH513" s="542">
        <f>SUMIFS('Faturamento NNE'!$H$2:$H$707,'Faturamento NNE'!$E$2:$E$707,'Infos Relatório'!$B$485,'Faturamento NNE'!$F$2:$F$707,'Infos Relatório'!$B513,'Faturamento NNE'!$AA$2:$AA$707,'Infos Relatório'!AG$1)</f>
        <v>0</v>
      </c>
      <c r="AI513" s="542">
        <f>SUMIFS('Faturamento NNE'!$K$2:$K$707,'Faturamento NNE'!$E$2:$E$707,'Infos Relatório'!$B$485,'Faturamento NNE'!$F$2:$F$707,'Infos Relatório'!$B513,'Faturamento NNE'!$AA$2:$AA$707,'Infos Relatório'!AG$1)</f>
        <v>0</v>
      </c>
      <c r="AJ513" s="546">
        <f>SUMIFS('Faturamento NNE'!$P$2:$P$707,'Faturamento NNE'!$E$2:$E$707,'Infos Relatório'!$B$485,'Faturamento NNE'!$F$2:$F$707,'Infos Relatório'!$B513,'Faturamento NNE'!$AA$2:$AA$707,'Infos Relatório'!AG$1,'Faturamento NNE'!$U$2:$U$707,"Sim")+SUMIFS('Faturamento NNE'!$Q$2:$Q$707,'Faturamento NNE'!$E$2:$E$707,'Infos Relatório'!$B$485,'Faturamento NNE'!$F$2:$F$707,'Infos Relatório'!$B513,'Faturamento NNE'!$AA$2:$AA$707,'Infos Relatório'!AG$1,'Faturamento NNE'!$U$2:$U$707,"Sim")</f>
        <v>0</v>
      </c>
      <c r="AK513" s="227" t="e">
        <f t="shared" si="185"/>
        <v>#DIV/0!</v>
      </c>
      <c r="AL513" s="545">
        <f>SUMIFS('Faturamento NNE'!$I$2:$I$707,'Faturamento NNE'!$E$2:$E$707,'Infos Relatório'!$B$485,'Faturamento NNE'!$F$2:$F$707,'Infos Relatório'!$B513,'Faturamento NNE'!$AA$2:$AA$707,'Infos Relatório'!AG$1)</f>
        <v>0</v>
      </c>
      <c r="AM513" s="541">
        <f>COUNTIFS('Faturamento NNE'!$E$2:$E$707,'Infos Relatório'!$B$485,'Faturamento NNE'!$F$2:$F$707,'Infos Relatório'!$B513,'Faturamento NNE'!$AA$2:$AA$707,'Infos Relatório'!AM$1)</f>
        <v>0</v>
      </c>
      <c r="AN513" s="542">
        <f>SUMIFS('Faturamento NNE'!$H$2:$H$707,'Faturamento NNE'!$E$2:$E$707,'Infos Relatório'!$B$485,'Faturamento NNE'!$F$2:$F$707,'Infos Relatório'!$B513,'Faturamento NNE'!$AA$2:$AA$707,'Infos Relatório'!AM$1)</f>
        <v>0</v>
      </c>
      <c r="AO513" s="542">
        <f>SUMIFS('Faturamento NNE'!$K$2:$K$707,'Faturamento NNE'!$E$2:$E$707,'Infos Relatório'!$B$485,'Faturamento NNE'!$F$2:$F$707,'Infos Relatório'!$B513,'Faturamento NNE'!$AA$2:$AA$707,'Infos Relatório'!AM$1)</f>
        <v>0</v>
      </c>
      <c r="AP513" s="546">
        <f>SUMIFS('Faturamento NNE'!$P$2:$P$707,'Faturamento NNE'!$E$2:$E$707,'Infos Relatório'!$B$485,'Faturamento NNE'!$F$2:$F$707,'Infos Relatório'!$B513,'Faturamento NNE'!$AA$2:$AA$707,'Infos Relatório'!AM$1,'Faturamento NNE'!$U$2:$U$707,"Sim")+SUMIFS('Faturamento NNE'!$Q$2:$Q$707,'Faturamento NNE'!$E$2:$E$707,'Infos Relatório'!$B$485,'Faturamento NNE'!$F$2:$F$707,'Infos Relatório'!$B513,'Faturamento NNE'!$AA$2:$AA$707,'Infos Relatório'!AM$1,'Faturamento NNE'!$U$2:$U$707,"Sim")</f>
        <v>0</v>
      </c>
      <c r="AQ513" s="227" t="e">
        <f t="shared" si="186"/>
        <v>#DIV/0!</v>
      </c>
      <c r="AR513" s="545">
        <f>SUMIFS('Faturamento NNE'!$I$2:$I$707,'Faturamento NNE'!$E$2:$E$707,'Infos Relatório'!$B$485,'Faturamento NNE'!$F$2:$F$707,'Infos Relatório'!$B513,'Faturamento NNE'!$AA$2:$AA$707,'Infos Relatório'!AM$1)</f>
        <v>0</v>
      </c>
      <c r="AS513" s="541">
        <f>COUNTIFS('Faturamento NNE'!$E$2:$E$707,'Infos Relatório'!$B$485,'Faturamento NNE'!$F$2:$F$707,'Infos Relatório'!$B513,'Faturamento NNE'!$AA$2:$AA$707,'Infos Relatório'!AS$1)</f>
        <v>0</v>
      </c>
      <c r="AT513" s="542">
        <f>SUMIFS('Faturamento NNE'!$H$2:$H$707,'Faturamento NNE'!$E$2:$E$707,'Infos Relatório'!$B$485,'Faturamento NNE'!$F$2:$F$707,'Infos Relatório'!$B513,'Faturamento NNE'!$AA$2:$AA$707,'Infos Relatório'!AS$1)</f>
        <v>0</v>
      </c>
      <c r="AU513" s="542">
        <f>SUMIFS('Faturamento NNE'!$K$2:$K$707,'Faturamento NNE'!$E$2:$E$707,'Infos Relatório'!$B$485,'Faturamento NNE'!$F$2:$F$707,'Infos Relatório'!$B513,'Faturamento NNE'!$AA$2:$AA$707,'Infos Relatório'!AS$1)</f>
        <v>0</v>
      </c>
      <c r="AV513" s="546">
        <f>SUMIFS('Faturamento NNE'!$P$2:$P$707,'Faturamento NNE'!$E$2:$E$707,'Infos Relatório'!$B$485,'Faturamento NNE'!$F$2:$F$707,'Infos Relatório'!$B513,'Faturamento NNE'!$AA$2:$AA$707,'Infos Relatório'!AS$1,'Faturamento NNE'!$U$2:$U$707,"Sim")+SUMIFS('Faturamento NNE'!$Q$2:$Q$707,'Faturamento NNE'!$E$2:$E$707,'Infos Relatório'!$B$485,'Faturamento NNE'!$F$2:$F$707,'Infos Relatório'!$B513,'Faturamento NNE'!$AA$2:$AA$707,'Infos Relatório'!AS$1,'Faturamento NNE'!$U$2:$U$707,"Sim")</f>
        <v>0</v>
      </c>
      <c r="AW513" s="227" t="e">
        <f t="shared" si="187"/>
        <v>#DIV/0!</v>
      </c>
      <c r="AX513" s="545">
        <f>SUMIFS('Faturamento NNE'!$I$2:$I$707,'Faturamento NNE'!$E$2:$E$707,'Infos Relatório'!$B$485,'Faturamento NNE'!$F$2:$F$707,'Infos Relatório'!$B513,'Faturamento NNE'!$AA$2:$AA$707,'Infos Relatório'!AS$1)</f>
        <v>0</v>
      </c>
      <c r="AY513" s="541">
        <f>COUNTIFS('Faturamento NNE'!$E$2:$E$707,'Infos Relatório'!$B$485,'Faturamento NNE'!$F$2:$F$707,'Infos Relatório'!$B513,'Faturamento NNE'!$AA$2:$AA$707,'Infos Relatório'!AY$1)</f>
        <v>0</v>
      </c>
      <c r="AZ513" s="542">
        <f>SUMIFS('Faturamento NNE'!$H$2:$H$707,'Faturamento NNE'!$E$2:$E$707,'Infos Relatório'!$B$485,'Faturamento NNE'!$F$2:$F$707,'Infos Relatório'!$B513,'Faturamento NNE'!$AA$2:$AA$707,'Infos Relatório'!AY$1)</f>
        <v>0</v>
      </c>
      <c r="BA513" s="542">
        <f>SUMIFS('Faturamento NNE'!$K$2:$K$707,'Faturamento NNE'!$E$2:$E$707,'Infos Relatório'!$B$485,'Faturamento NNE'!$F$2:$F$707,'Infos Relatório'!$B513,'Faturamento NNE'!$AA$2:$AA$707,'Infos Relatório'!AY$1)</f>
        <v>0</v>
      </c>
      <c r="BB513" s="546">
        <f>SUMIFS('Faturamento NNE'!$P$2:$P$707,'Faturamento NNE'!$E$2:$E$707,'Infos Relatório'!$B$485,'Faturamento NNE'!$F$2:$F$707,'Infos Relatório'!$B513,'Faturamento NNE'!$AA$2:$AA$707,'Infos Relatório'!AY$1,'Faturamento NNE'!$U$2:$U$707,"Sim")+SUMIFS('Faturamento NNE'!$Q$2:$Q$707,'Faturamento NNE'!$E$2:$E$707,'Infos Relatório'!$B$485,'Faturamento NNE'!$F$2:$F$707,'Infos Relatório'!$B513,'Faturamento NNE'!$AA$2:$AA$707,'Infos Relatório'!AY$1,'Faturamento NNE'!$U$2:$U$707,"Sim")</f>
        <v>0</v>
      </c>
      <c r="BC513" s="227" t="e">
        <f t="shared" si="188"/>
        <v>#DIV/0!</v>
      </c>
      <c r="BD513" s="545">
        <f>SUMIFS('Faturamento NNE'!$I$2:$I$707,'Faturamento NNE'!$E$2:$E$707,'Infos Relatório'!$B$485,'Faturamento NNE'!$F$2:$F$707,'Infos Relatório'!$B513,'Faturamento NNE'!$AA$2:$AA$707,'Infos Relatório'!AY$1)</f>
        <v>0</v>
      </c>
      <c r="BE513" s="541">
        <f>COUNTIFS('Faturamento NNE'!$E$2:$E$707,'Infos Relatório'!$B$485,'Faturamento NNE'!$F$2:$F$707,'Infos Relatório'!$B513,'Faturamento NNE'!$AA$2:$AA$707,'Infos Relatório'!BE$1)</f>
        <v>0</v>
      </c>
      <c r="BF513" s="542">
        <f>SUMIFS('Faturamento NNE'!$H$2:$H$707,'Faturamento NNE'!$E$2:$E$707,'Infos Relatório'!$B$485,'Faturamento NNE'!$F$2:$F$707,'Infos Relatório'!$B513,'Faturamento NNE'!$AA$2:$AA$707,'Infos Relatório'!BE$1)</f>
        <v>0</v>
      </c>
      <c r="BG513" s="542">
        <f>SUMIFS('Faturamento NNE'!$K$2:$K$707,'Faturamento NNE'!$E$2:$E$707,'Infos Relatório'!$B$485,'Faturamento NNE'!$F$2:$F$707,'Infos Relatório'!$B513,'Faturamento NNE'!$AA$2:$AA$707,'Infos Relatório'!BE$1)</f>
        <v>0</v>
      </c>
      <c r="BH513" s="546">
        <f>SUMIFS('Faturamento NNE'!$P$2:$P$707,'Faturamento NNE'!$E$2:$E$707,'Infos Relatório'!$B$485,'Faturamento NNE'!$F$2:$F$707,'Infos Relatório'!$B513,'Faturamento NNE'!$AA$2:$AA$707,'Infos Relatório'!BE$1,'Faturamento NNE'!$U$2:$U$707,"Sim")+SUMIFS('Faturamento NNE'!$Q$2:$Q$707,'Faturamento NNE'!$E$2:$E$707,'Infos Relatório'!$B$485,'Faturamento NNE'!$F$2:$F$707,'Infos Relatório'!$B513,'Faturamento NNE'!$AA$2:$AA$707,'Infos Relatório'!BE$1,'Faturamento NNE'!$U$2:$U$707,"Sim")</f>
        <v>0</v>
      </c>
      <c r="BI513" s="227" t="e">
        <f t="shared" si="189"/>
        <v>#DIV/0!</v>
      </c>
      <c r="BJ513" s="545">
        <f>SUMIFS('Faturamento NNE'!$I$2:$I$707,'Faturamento NNE'!$E$2:$E$707,'Infos Relatório'!$B$485,'Faturamento NNE'!$F$2:$F$707,'Infos Relatório'!$B513,'Faturamento NNE'!$AA$2:$AA$707,'Infos Relatório'!BE$1)</f>
        <v>0</v>
      </c>
      <c r="BK513" s="541">
        <f>COUNTIFS('Faturamento NNE'!$E$2:$E$707,'Infos Relatório'!$B$485,'Faturamento NNE'!$F$2:$F$707,'Infos Relatório'!$B513,'Faturamento NNE'!$AA$2:$AA$707,'Infos Relatório'!BK$1)</f>
        <v>0</v>
      </c>
      <c r="BL513" s="542">
        <f>SUMIFS('Faturamento NNE'!$H$2:$H$707,'Faturamento NNE'!$E$2:$E$707,'Infos Relatório'!$B$485,'Faturamento NNE'!$F$2:$F$707,'Infos Relatório'!$B513,'Faturamento NNE'!$AA$2:$AA$707,'Infos Relatório'!BK$1)</f>
        <v>0</v>
      </c>
      <c r="BM513" s="542">
        <f>SUMIFS('Faturamento NNE'!$K$2:$K$707,'Faturamento NNE'!$E$2:$E$707,'Infos Relatório'!$B$485,'Faturamento NNE'!$F$2:$F$707,'Infos Relatório'!$B513,'Faturamento NNE'!$AA$2:$AA$707,'Infos Relatório'!BK$1)</f>
        <v>0</v>
      </c>
      <c r="BN513" s="546">
        <f>SUMIFS('Faturamento NNE'!$P$2:$P$707,'Faturamento NNE'!$E$2:$E$707,'Infos Relatório'!$B$485,'Faturamento NNE'!$F$2:$F$707,'Infos Relatório'!$B513,'Faturamento NNE'!$AA$2:$AA$707,'Infos Relatório'!BK$1,'Faturamento NNE'!$U$2:$U$707,"Sim")+SUMIFS('Faturamento NNE'!$Q$2:$Q$707,'Faturamento NNE'!$E$2:$E$707,'Infos Relatório'!$B$485,'Faturamento NNE'!$F$2:$F$707,'Infos Relatório'!$B513,'Faturamento NNE'!$AA$2:$AA$707,'Infos Relatório'!BK$1,'Faturamento NNE'!$U$2:$U$707,"Sim")</f>
        <v>0</v>
      </c>
      <c r="BO513" s="227" t="e">
        <f t="shared" si="190"/>
        <v>#DIV/0!</v>
      </c>
      <c r="BP513" s="545">
        <f>SUMIFS('Faturamento NNE'!$I$2:$I$707,'Faturamento NNE'!$E$2:$E$707,'Infos Relatório'!$B$485,'Faturamento NNE'!$F$2:$F$707,'Infos Relatório'!$B513,'Faturamento NNE'!$AA$2:$AA$707,'Infos Relatório'!BK$1)</f>
        <v>0</v>
      </c>
      <c r="BQ513" s="541">
        <f>COUNTIFS('Faturamento NNE'!$E$2:$E$707,'Infos Relatório'!$B$485,'Faturamento NNE'!$F$2:$F$707,'Infos Relatório'!$B513,'Faturamento NNE'!$AA$2:$AA$707,'Infos Relatório'!BQ$1)</f>
        <v>0</v>
      </c>
      <c r="BR513" s="542">
        <f>SUMIFS('Faturamento NNE'!$H$2:$H$707,'Faturamento NNE'!$E$2:$E$707,'Infos Relatório'!$B$485,'Faturamento NNE'!$F$2:$F$707,'Infos Relatório'!$B513,'Faturamento NNE'!$AA$2:$AA$707,'Infos Relatório'!BQ$1)</f>
        <v>0</v>
      </c>
      <c r="BS513" s="542">
        <f>SUMIFS('Faturamento NNE'!$K$2:$K$707,'Faturamento NNE'!$E$2:$E$707,'Infos Relatório'!$B$485,'Faturamento NNE'!$F$2:$F$707,'Infos Relatório'!$B513,'Faturamento NNE'!$AA$2:$AA$707,'Infos Relatório'!BQ$1)</f>
        <v>0</v>
      </c>
      <c r="BT513" s="546">
        <f>SUMIFS('Faturamento NNE'!$P$2:$P$707,'Faturamento NNE'!$E$2:$E$707,'Infos Relatório'!$B$485,'Faturamento NNE'!$F$2:$F$707,'Infos Relatório'!$B513,'Faturamento NNE'!$AA$2:$AA$707,'Infos Relatório'!BQ$1,'Faturamento NNE'!$U$2:$U$707,"Sim")+SUMIFS('Faturamento NNE'!$Q$2:$Q$707,'Faturamento NNE'!$E$2:$E$707,'Infos Relatório'!$B$485,'Faturamento NNE'!$F$2:$F$707,'Infos Relatório'!$B513,'Faturamento NNE'!$AA$2:$AA$707,'Infos Relatório'!BQ$1,'Faturamento NNE'!$U$2:$U$707,"Sim")</f>
        <v>0</v>
      </c>
      <c r="BU513" s="227" t="e">
        <f t="shared" si="191"/>
        <v>#DIV/0!</v>
      </c>
      <c r="BV513" s="545">
        <f>SUMIFS('Faturamento NNE'!$I$2:$I$707,'Faturamento NNE'!$E$2:$E$707,'Infos Relatório'!$B$485,'Faturamento NNE'!$F$2:$F$707,'Infos Relatório'!$B513,'Faturamento NNE'!$AA$2:$AA$707,'Infos Relatório'!BQ$1)</f>
        <v>0</v>
      </c>
    </row>
    <row r="514" spans="2:74">
      <c r="B514" s="217" t="s">
        <v>158</v>
      </c>
      <c r="C514" s="541">
        <f>COUNTIFS('Faturamento NNE'!$E$2:$E$707,'Infos Relatório'!$B$485,'Faturamento NNE'!$F$2:$F$707,'Infos Relatório'!$B514,'Faturamento NNE'!$AA$2:$AA$707,'Infos Relatório'!C$1)</f>
        <v>0</v>
      </c>
      <c r="D514" s="542">
        <f>SUMIFS('Faturamento NNE'!$H$2:$H$707,'Faturamento NNE'!$E$2:$E$707,'Infos Relatório'!$B$485,'Faturamento NNE'!$F$2:$F$707,'Infos Relatório'!$B514,'Faturamento NNE'!$AA$2:$AA$707,'Infos Relatório'!C$1)</f>
        <v>0</v>
      </c>
      <c r="E514" s="543">
        <f>SUMIFS('Faturamento NNE'!$K$2:$K$707,'Faturamento NNE'!$E$2:$E$707,'Infos Relatório'!$B$485,'Faturamento NNE'!$F$2:$F$707,'Infos Relatório'!$B514,'Faturamento NNE'!$AA$2:$AA$707,'Infos Relatório'!C$1)</f>
        <v>0</v>
      </c>
      <c r="F514" s="544">
        <f>SUMIFS('Faturamento NNE'!$P$2:$P$707,'Faturamento NNE'!$E$2:$E$707,'Infos Relatório'!$B$485,'Faturamento NNE'!$F$2:$F$707,'Infos Relatório'!$B514,'Faturamento NNE'!$AA$2:$AA$707,'Infos Relatório'!C$1,'Faturamento NNE'!$U$2:$U$707,"Sim")+SUMIFS('Faturamento NNE'!$Q$2:$Q$707,'Faturamento NNE'!$E$2:$E$707,'Infos Relatório'!$B$485,'Faturamento NNE'!$F$2:$F$707,'Infos Relatório'!$B514,'Faturamento NNE'!$AA$2:$AA$707,'Infos Relatório'!C$1,'Faturamento NNE'!$U$2:$U$707,"Sim")</f>
        <v>0</v>
      </c>
      <c r="G514" s="283" t="e">
        <f t="shared" si="180"/>
        <v>#DIV/0!</v>
      </c>
      <c r="H514" s="545">
        <f>SUMIFS('Faturamento NNE'!$I$2:$I$707,'Faturamento NNE'!$E$2:$E$707,'Infos Relatório'!$B$485,'Faturamento NNE'!$F$2:$F$707,'Infos Relatório'!$B514,'Faturamento NNE'!$AA$2:$AA$707,'Infos Relatório'!C$1)</f>
        <v>0</v>
      </c>
      <c r="I514" s="541">
        <f>COUNTIFS('Faturamento NNE'!$E$2:$E$707,'Infos Relatório'!$B$485,'Faturamento NNE'!$F$2:$F$707,'Infos Relatório'!$B514,'Faturamento NNE'!$AA$2:$AA$707,'Infos Relatório'!I$1)</f>
        <v>0</v>
      </c>
      <c r="J514" s="542">
        <f>SUMIFS('Faturamento NNE'!$H$2:$H$707,'Faturamento NNE'!$E$2:$E$707,'Infos Relatório'!$B$485,'Faturamento NNE'!$F$2:$F$707,'Infos Relatório'!$B514,'Faturamento NNE'!$AA$2:$AA$707,'Infos Relatório'!I$1)</f>
        <v>0</v>
      </c>
      <c r="K514" s="543">
        <f>SUMIFS('Faturamento NNE'!$K$2:$K$707,'Faturamento NNE'!$E$2:$E$707,'Infos Relatório'!$B$485,'Faturamento NNE'!$F$2:$F$707,'Infos Relatório'!$B514,'Faturamento NNE'!$AA$2:$AA$707,'Infos Relatório'!I$1)</f>
        <v>0</v>
      </c>
      <c r="L514" s="544">
        <f>SUMIFS('Faturamento NNE'!$P$2:$P$707,'Faturamento NNE'!$E$2:$E$707,'Infos Relatório'!$B$485,'Faturamento NNE'!$F$2:$F$707,'Infos Relatório'!$B514,'Faturamento NNE'!$AA$2:$AA$707,'Infos Relatório'!I$1,'Faturamento NNE'!$U$2:$U$707,"Sim")+SUMIFS('Faturamento NNE'!$Q$2:$Q$707,'Faturamento NNE'!$E$2:$E$707,'Infos Relatório'!$B$485,'Faturamento NNE'!$F$2:$F$707,'Infos Relatório'!$B514,'Faturamento NNE'!$AA$2:$AA$707,'Infos Relatório'!I$1,'Faturamento NNE'!$U$2:$U$707,"Sim")</f>
        <v>0</v>
      </c>
      <c r="M514" s="283" t="e">
        <f t="shared" si="181"/>
        <v>#DIV/0!</v>
      </c>
      <c r="N514" s="545">
        <f>SUMIFS('Faturamento NNE'!$I$2:$I$707,'Faturamento NNE'!$E$2:$E$707,'Infos Relatório'!$B$485,'Faturamento NNE'!$F$2:$F$707,'Infos Relatório'!$B514,'Faturamento NNE'!$AA$2:$AA$707,'Infos Relatório'!I$1)</f>
        <v>0</v>
      </c>
      <c r="O514" s="541">
        <f>COUNTIFS('Faturamento NNE'!$E$2:$E$707,'Infos Relatório'!$B$485,'Faturamento NNE'!$F$2:$F$707,'Infos Relatório'!$B514,'Faturamento NNE'!$AA$2:$AA$707,'Infos Relatório'!O$1)</f>
        <v>0</v>
      </c>
      <c r="P514" s="542">
        <f>SUMIFS('Faturamento NNE'!$H$2:$H$707,'Faturamento NNE'!$E$2:$E$707,'Infos Relatório'!$B$485,'Faturamento NNE'!$F$2:$F$707,'Infos Relatório'!$B514,'Faturamento NNE'!$AA$2:$AA$707,'Infos Relatório'!O$1)</f>
        <v>0</v>
      </c>
      <c r="Q514" s="542">
        <f>SUMIFS('Faturamento NNE'!$K$2:$K$707,'Faturamento NNE'!$E$2:$E$707,'Infos Relatório'!$B$485,'Faturamento NNE'!$F$2:$F$707,'Infos Relatório'!$B514,'Faturamento NNE'!$AA$2:$AA$707,'Infos Relatório'!O$1)</f>
        <v>0</v>
      </c>
      <c r="R514" s="546">
        <f>SUMIFS('Faturamento NNE'!$P$2:$P$707,'Faturamento NNE'!$E$2:$E$707,'Infos Relatório'!$B$485,'Faturamento NNE'!$F$2:$F$707,'Infos Relatório'!$B514,'Faturamento NNE'!$AA$2:$AA$707,'Infos Relatório'!O$1,'Faturamento NNE'!$U$2:$U$707,"Sim")+SUMIFS('Faturamento NNE'!$Q$2:$Q$707,'Faturamento NNE'!$E$2:$E$707,'Infos Relatório'!$B$485,'Faturamento NNE'!$F$2:$F$707,'Infos Relatório'!$B514,'Faturamento NNE'!$AA$2:$AA$707,'Infos Relatório'!O$1,'Faturamento NNE'!$U$2:$U$707,"Sim")</f>
        <v>0</v>
      </c>
      <c r="S514" s="227" t="e">
        <f t="shared" si="182"/>
        <v>#DIV/0!</v>
      </c>
      <c r="T514" s="545">
        <f>SUMIFS('Faturamento NNE'!$I$2:$I$707,'Faturamento NNE'!$E$2:$E$707,'Infos Relatório'!$B$485,'Faturamento NNE'!$F$2:$F$707,'Infos Relatório'!$B514,'Faturamento NNE'!$AA$2:$AA$707,'Infos Relatório'!O$1)</f>
        <v>0</v>
      </c>
      <c r="U514" s="541">
        <f>COUNTIFS('Faturamento NNE'!$E$2:$E$707,'Infos Relatório'!$B$485,'Faturamento NNE'!$F$2:$F$707,'Infos Relatório'!$B514,'Faturamento NNE'!$AA$2:$AA$707,'Infos Relatório'!U$1)</f>
        <v>0</v>
      </c>
      <c r="V514" s="542">
        <f>SUMIFS('Faturamento NNE'!$H$2:$H$707,'Faturamento NNE'!$E$2:$E$707,'Infos Relatório'!$B$485,'Faturamento NNE'!$F$2:$F$707,'Infos Relatório'!$B514,'Faturamento NNE'!$AA$2:$AA$707,'Infos Relatório'!U$1)</f>
        <v>0</v>
      </c>
      <c r="W514" s="542">
        <f>SUMIFS('Faturamento NNE'!$K$2:$K$707,'Faturamento NNE'!$E$2:$E$707,'Infos Relatório'!$B$485,'Faturamento NNE'!$F$2:$F$707,'Infos Relatório'!$B514,'Faturamento NNE'!$AA$2:$AA$707,'Infos Relatório'!U$1)</f>
        <v>0</v>
      </c>
      <c r="X514" s="546">
        <f>SUMIFS('Faturamento NNE'!$P$2:$P$707,'Faturamento NNE'!$E$2:$E$707,'Infos Relatório'!$B$485,'Faturamento NNE'!$F$2:$F$707,'Infos Relatório'!$B514,'Faturamento NNE'!$AA$2:$AA$707,'Infos Relatório'!U$1,'Faturamento NNE'!$U$2:$U$707,"Sim")+SUMIFS('Faturamento NNE'!$Q$2:$Q$707,'Faturamento NNE'!$E$2:$E$707,'Infos Relatório'!$B$485,'Faturamento NNE'!$F$2:$F$707,'Infos Relatório'!$B514,'Faturamento NNE'!$AA$2:$AA$707,'Infos Relatório'!U$1,'Faturamento NNE'!$U$2:$U$707,"Sim")</f>
        <v>0</v>
      </c>
      <c r="Y514" s="227" t="e">
        <f t="shared" si="183"/>
        <v>#DIV/0!</v>
      </c>
      <c r="Z514" s="545">
        <f>SUMIFS('Faturamento NNE'!$I$2:$I$707,'Faturamento NNE'!$E$2:$E$707,'Infos Relatório'!$B$485,'Faturamento NNE'!$F$2:$F$707,'Infos Relatório'!$B514,'Faturamento NNE'!$AA$2:$AA$707,'Infos Relatório'!U$1)</f>
        <v>0</v>
      </c>
      <c r="AA514" s="541">
        <f>COUNTIFS('Faturamento NNE'!$E$2:$E$707,'Infos Relatório'!$B$485,'Faturamento NNE'!$F$2:$F$707,'Infos Relatório'!$B514,'Faturamento NNE'!$AA$2:$AA$707,'Infos Relatório'!AA$1)</f>
        <v>0</v>
      </c>
      <c r="AB514" s="542">
        <f>SUMIFS('Faturamento NNE'!$H$2:$H$707,'Faturamento NNE'!$E$2:$E$707,'Infos Relatório'!$B$485,'Faturamento NNE'!$F$2:$F$707,'Infos Relatório'!$B514,'Faturamento NNE'!$AA$2:$AA$707,'Infos Relatório'!AA$1)</f>
        <v>0</v>
      </c>
      <c r="AC514" s="542">
        <f>SUMIFS('Faturamento NNE'!$K$2:$K$707,'Faturamento NNE'!$E$2:$E$707,'Infos Relatório'!$B$485,'Faturamento NNE'!$F$2:$F$707,'Infos Relatório'!$B514,'Faturamento NNE'!$AA$2:$AA$707,'Infos Relatório'!AA$1)</f>
        <v>0</v>
      </c>
      <c r="AD514" s="546">
        <f>SUMIFS('Faturamento NNE'!$P$2:$P$707,'Faturamento NNE'!$E$2:$E$707,'Infos Relatório'!$B$485,'Faturamento NNE'!$F$2:$F$707,'Infos Relatório'!$B514,'Faturamento NNE'!$AA$2:$AA$707,'Infos Relatório'!AA$1,'Faturamento NNE'!$U$2:$U$707,"Sim")+SUMIFS('Faturamento NNE'!$Q$2:$Q$707,'Faturamento NNE'!$E$2:$E$707,'Infos Relatório'!$B$485,'Faturamento NNE'!$F$2:$F$707,'Infos Relatório'!$B514,'Faturamento NNE'!$AA$2:$AA$707,'Infos Relatório'!AA$1,'Faturamento NNE'!$U$2:$U$707,"Sim")</f>
        <v>0</v>
      </c>
      <c r="AE514" s="227" t="e">
        <f t="shared" si="184"/>
        <v>#DIV/0!</v>
      </c>
      <c r="AF514" s="545">
        <f>SUMIFS('Faturamento NNE'!$I$2:$I$707,'Faturamento NNE'!$E$2:$E$707,'Infos Relatório'!$B$485,'Faturamento NNE'!$F$2:$F$707,'Infos Relatório'!$B514,'Faturamento NNE'!$AA$2:$AA$707,'Infos Relatório'!AA$1)</f>
        <v>0</v>
      </c>
      <c r="AG514" s="541">
        <f>COUNTIFS('Faturamento NNE'!$E$2:$E$707,'Infos Relatório'!$B$485,'Faturamento NNE'!$F$2:$F$707,'Infos Relatório'!$B514,'Faturamento NNE'!$AA$2:$AA$707,'Infos Relatório'!AG$1)</f>
        <v>0</v>
      </c>
      <c r="AH514" s="542">
        <f>SUMIFS('Faturamento NNE'!$H$2:$H$707,'Faturamento NNE'!$E$2:$E$707,'Infos Relatório'!$B$485,'Faturamento NNE'!$F$2:$F$707,'Infos Relatório'!$B514,'Faturamento NNE'!$AA$2:$AA$707,'Infos Relatório'!AG$1)</f>
        <v>0</v>
      </c>
      <c r="AI514" s="542">
        <f>SUMIFS('Faturamento NNE'!$K$2:$K$707,'Faturamento NNE'!$E$2:$E$707,'Infos Relatório'!$B$485,'Faturamento NNE'!$F$2:$F$707,'Infos Relatório'!$B514,'Faturamento NNE'!$AA$2:$AA$707,'Infos Relatório'!AG$1)</f>
        <v>0</v>
      </c>
      <c r="AJ514" s="546">
        <f>SUMIFS('Faturamento NNE'!$P$2:$P$707,'Faturamento NNE'!$E$2:$E$707,'Infos Relatório'!$B$485,'Faturamento NNE'!$F$2:$F$707,'Infos Relatório'!$B514,'Faturamento NNE'!$AA$2:$AA$707,'Infos Relatório'!AG$1,'Faturamento NNE'!$U$2:$U$707,"Sim")+SUMIFS('Faturamento NNE'!$Q$2:$Q$707,'Faturamento NNE'!$E$2:$E$707,'Infos Relatório'!$B$485,'Faturamento NNE'!$F$2:$F$707,'Infos Relatório'!$B514,'Faturamento NNE'!$AA$2:$AA$707,'Infos Relatório'!AG$1,'Faturamento NNE'!$U$2:$U$707,"Sim")</f>
        <v>0</v>
      </c>
      <c r="AK514" s="227" t="e">
        <f t="shared" si="185"/>
        <v>#DIV/0!</v>
      </c>
      <c r="AL514" s="545">
        <f>SUMIFS('Faturamento NNE'!$I$2:$I$707,'Faturamento NNE'!$E$2:$E$707,'Infos Relatório'!$B$485,'Faturamento NNE'!$F$2:$F$707,'Infos Relatório'!$B514,'Faturamento NNE'!$AA$2:$AA$707,'Infos Relatório'!AG$1)</f>
        <v>0</v>
      </c>
      <c r="AM514" s="541">
        <f>COUNTIFS('Faturamento NNE'!$E$2:$E$707,'Infos Relatório'!$B$485,'Faturamento NNE'!$F$2:$F$707,'Infos Relatório'!$B514,'Faturamento NNE'!$AA$2:$AA$707,'Infos Relatório'!AM$1)</f>
        <v>0</v>
      </c>
      <c r="AN514" s="542">
        <f>SUMIFS('Faturamento NNE'!$H$2:$H$707,'Faturamento NNE'!$E$2:$E$707,'Infos Relatório'!$B$485,'Faturamento NNE'!$F$2:$F$707,'Infos Relatório'!$B514,'Faturamento NNE'!$AA$2:$AA$707,'Infos Relatório'!AM$1)</f>
        <v>0</v>
      </c>
      <c r="AO514" s="542">
        <f>SUMIFS('Faturamento NNE'!$K$2:$K$707,'Faturamento NNE'!$E$2:$E$707,'Infos Relatório'!$B$485,'Faturamento NNE'!$F$2:$F$707,'Infos Relatório'!$B514,'Faturamento NNE'!$AA$2:$AA$707,'Infos Relatório'!AM$1)</f>
        <v>0</v>
      </c>
      <c r="AP514" s="546">
        <f>SUMIFS('Faturamento NNE'!$P$2:$P$707,'Faturamento NNE'!$E$2:$E$707,'Infos Relatório'!$B$485,'Faturamento NNE'!$F$2:$F$707,'Infos Relatório'!$B514,'Faturamento NNE'!$AA$2:$AA$707,'Infos Relatório'!AM$1,'Faturamento NNE'!$U$2:$U$707,"Sim")+SUMIFS('Faturamento NNE'!$Q$2:$Q$707,'Faturamento NNE'!$E$2:$E$707,'Infos Relatório'!$B$485,'Faturamento NNE'!$F$2:$F$707,'Infos Relatório'!$B514,'Faturamento NNE'!$AA$2:$AA$707,'Infos Relatório'!AM$1,'Faturamento NNE'!$U$2:$U$707,"Sim")</f>
        <v>0</v>
      </c>
      <c r="AQ514" s="227" t="e">
        <f t="shared" si="186"/>
        <v>#DIV/0!</v>
      </c>
      <c r="AR514" s="545">
        <f>SUMIFS('Faturamento NNE'!$I$2:$I$707,'Faturamento NNE'!$E$2:$E$707,'Infos Relatório'!$B$485,'Faturamento NNE'!$F$2:$F$707,'Infos Relatório'!$B514,'Faturamento NNE'!$AA$2:$AA$707,'Infos Relatório'!AM$1)</f>
        <v>0</v>
      </c>
      <c r="AS514" s="541">
        <f>COUNTIFS('Faturamento NNE'!$E$2:$E$707,'Infos Relatório'!$B$485,'Faturamento NNE'!$F$2:$F$707,'Infos Relatório'!$B514,'Faturamento NNE'!$AA$2:$AA$707,'Infos Relatório'!AS$1)</f>
        <v>0</v>
      </c>
      <c r="AT514" s="542">
        <f>SUMIFS('Faturamento NNE'!$H$2:$H$707,'Faturamento NNE'!$E$2:$E$707,'Infos Relatório'!$B$485,'Faturamento NNE'!$F$2:$F$707,'Infos Relatório'!$B514,'Faturamento NNE'!$AA$2:$AA$707,'Infos Relatório'!AS$1)</f>
        <v>0</v>
      </c>
      <c r="AU514" s="542">
        <f>SUMIFS('Faturamento NNE'!$K$2:$K$707,'Faturamento NNE'!$E$2:$E$707,'Infos Relatório'!$B$485,'Faturamento NNE'!$F$2:$F$707,'Infos Relatório'!$B514,'Faturamento NNE'!$AA$2:$AA$707,'Infos Relatório'!AS$1)</f>
        <v>0</v>
      </c>
      <c r="AV514" s="546">
        <f>SUMIFS('Faturamento NNE'!$P$2:$P$707,'Faturamento NNE'!$E$2:$E$707,'Infos Relatório'!$B$485,'Faturamento NNE'!$F$2:$F$707,'Infos Relatório'!$B514,'Faturamento NNE'!$AA$2:$AA$707,'Infos Relatório'!AS$1,'Faturamento NNE'!$U$2:$U$707,"Sim")+SUMIFS('Faturamento NNE'!$Q$2:$Q$707,'Faturamento NNE'!$E$2:$E$707,'Infos Relatório'!$B$485,'Faturamento NNE'!$F$2:$F$707,'Infos Relatório'!$B514,'Faturamento NNE'!$AA$2:$AA$707,'Infos Relatório'!AS$1,'Faturamento NNE'!$U$2:$U$707,"Sim")</f>
        <v>0</v>
      </c>
      <c r="AW514" s="227" t="e">
        <f t="shared" si="187"/>
        <v>#DIV/0!</v>
      </c>
      <c r="AX514" s="545">
        <f>SUMIFS('Faturamento NNE'!$I$2:$I$707,'Faturamento NNE'!$E$2:$E$707,'Infos Relatório'!$B$485,'Faturamento NNE'!$F$2:$F$707,'Infos Relatório'!$B514,'Faturamento NNE'!$AA$2:$AA$707,'Infos Relatório'!AS$1)</f>
        <v>0</v>
      </c>
      <c r="AY514" s="541">
        <f>COUNTIFS('Faturamento NNE'!$E$2:$E$707,'Infos Relatório'!$B$485,'Faturamento NNE'!$F$2:$F$707,'Infos Relatório'!$B514,'Faturamento NNE'!$AA$2:$AA$707,'Infos Relatório'!AY$1)</f>
        <v>0</v>
      </c>
      <c r="AZ514" s="542">
        <f>SUMIFS('Faturamento NNE'!$H$2:$H$707,'Faturamento NNE'!$E$2:$E$707,'Infos Relatório'!$B$485,'Faturamento NNE'!$F$2:$F$707,'Infos Relatório'!$B514,'Faturamento NNE'!$AA$2:$AA$707,'Infos Relatório'!AY$1)</f>
        <v>0</v>
      </c>
      <c r="BA514" s="542">
        <f>SUMIFS('Faturamento NNE'!$K$2:$K$707,'Faturamento NNE'!$E$2:$E$707,'Infos Relatório'!$B$485,'Faturamento NNE'!$F$2:$F$707,'Infos Relatório'!$B514,'Faturamento NNE'!$AA$2:$AA$707,'Infos Relatório'!AY$1)</f>
        <v>0</v>
      </c>
      <c r="BB514" s="546">
        <f>SUMIFS('Faturamento NNE'!$P$2:$P$707,'Faturamento NNE'!$E$2:$E$707,'Infos Relatório'!$B$485,'Faturamento NNE'!$F$2:$F$707,'Infos Relatório'!$B514,'Faturamento NNE'!$AA$2:$AA$707,'Infos Relatório'!AY$1,'Faturamento NNE'!$U$2:$U$707,"Sim")+SUMIFS('Faturamento NNE'!$Q$2:$Q$707,'Faturamento NNE'!$E$2:$E$707,'Infos Relatório'!$B$485,'Faturamento NNE'!$F$2:$F$707,'Infos Relatório'!$B514,'Faturamento NNE'!$AA$2:$AA$707,'Infos Relatório'!AY$1,'Faturamento NNE'!$U$2:$U$707,"Sim")</f>
        <v>0</v>
      </c>
      <c r="BC514" s="227" t="e">
        <f t="shared" si="188"/>
        <v>#DIV/0!</v>
      </c>
      <c r="BD514" s="545">
        <f>SUMIFS('Faturamento NNE'!$I$2:$I$707,'Faturamento NNE'!$E$2:$E$707,'Infos Relatório'!$B$485,'Faturamento NNE'!$F$2:$F$707,'Infos Relatório'!$B514,'Faturamento NNE'!$AA$2:$AA$707,'Infos Relatório'!AY$1)</f>
        <v>0</v>
      </c>
      <c r="BE514" s="541">
        <f>COUNTIFS('Faturamento NNE'!$E$2:$E$707,'Infos Relatório'!$B$485,'Faturamento NNE'!$F$2:$F$707,'Infos Relatório'!$B514,'Faturamento NNE'!$AA$2:$AA$707,'Infos Relatório'!BE$1)</f>
        <v>0</v>
      </c>
      <c r="BF514" s="542">
        <f>SUMIFS('Faturamento NNE'!$H$2:$H$707,'Faturamento NNE'!$E$2:$E$707,'Infos Relatório'!$B$485,'Faturamento NNE'!$F$2:$F$707,'Infos Relatório'!$B514,'Faturamento NNE'!$AA$2:$AA$707,'Infos Relatório'!BE$1)</f>
        <v>0</v>
      </c>
      <c r="BG514" s="542">
        <f>SUMIFS('Faturamento NNE'!$K$2:$K$707,'Faturamento NNE'!$E$2:$E$707,'Infos Relatório'!$B$485,'Faturamento NNE'!$F$2:$F$707,'Infos Relatório'!$B514,'Faturamento NNE'!$AA$2:$AA$707,'Infos Relatório'!BE$1)</f>
        <v>0</v>
      </c>
      <c r="BH514" s="546">
        <f>SUMIFS('Faturamento NNE'!$P$2:$P$707,'Faturamento NNE'!$E$2:$E$707,'Infos Relatório'!$B$485,'Faturamento NNE'!$F$2:$F$707,'Infos Relatório'!$B514,'Faturamento NNE'!$AA$2:$AA$707,'Infos Relatório'!BE$1,'Faturamento NNE'!$U$2:$U$707,"Sim")+SUMIFS('Faturamento NNE'!$Q$2:$Q$707,'Faturamento NNE'!$E$2:$E$707,'Infos Relatório'!$B$485,'Faturamento NNE'!$F$2:$F$707,'Infos Relatório'!$B514,'Faturamento NNE'!$AA$2:$AA$707,'Infos Relatório'!BE$1,'Faturamento NNE'!$U$2:$U$707,"Sim")</f>
        <v>0</v>
      </c>
      <c r="BI514" s="227" t="e">
        <f t="shared" si="189"/>
        <v>#DIV/0!</v>
      </c>
      <c r="BJ514" s="545">
        <f>SUMIFS('Faturamento NNE'!$I$2:$I$707,'Faturamento NNE'!$E$2:$E$707,'Infos Relatório'!$B$485,'Faturamento NNE'!$F$2:$F$707,'Infos Relatório'!$B514,'Faturamento NNE'!$AA$2:$AA$707,'Infos Relatório'!BE$1)</f>
        <v>0</v>
      </c>
      <c r="BK514" s="541">
        <f>COUNTIFS('Faturamento NNE'!$E$2:$E$707,'Infos Relatório'!$B$485,'Faturamento NNE'!$F$2:$F$707,'Infos Relatório'!$B514,'Faturamento NNE'!$AA$2:$AA$707,'Infos Relatório'!BK$1)</f>
        <v>0</v>
      </c>
      <c r="BL514" s="542">
        <f>SUMIFS('Faturamento NNE'!$H$2:$H$707,'Faturamento NNE'!$E$2:$E$707,'Infos Relatório'!$B$485,'Faturamento NNE'!$F$2:$F$707,'Infos Relatório'!$B514,'Faturamento NNE'!$AA$2:$AA$707,'Infos Relatório'!BK$1)</f>
        <v>0</v>
      </c>
      <c r="BM514" s="542">
        <f>SUMIFS('Faturamento NNE'!$K$2:$K$707,'Faturamento NNE'!$E$2:$E$707,'Infos Relatório'!$B$485,'Faturamento NNE'!$F$2:$F$707,'Infos Relatório'!$B514,'Faturamento NNE'!$AA$2:$AA$707,'Infos Relatório'!BK$1)</f>
        <v>0</v>
      </c>
      <c r="BN514" s="546">
        <f>SUMIFS('Faturamento NNE'!$P$2:$P$707,'Faturamento NNE'!$E$2:$E$707,'Infos Relatório'!$B$485,'Faturamento NNE'!$F$2:$F$707,'Infos Relatório'!$B514,'Faturamento NNE'!$AA$2:$AA$707,'Infos Relatório'!BK$1,'Faturamento NNE'!$U$2:$U$707,"Sim")+SUMIFS('Faturamento NNE'!$Q$2:$Q$707,'Faturamento NNE'!$E$2:$E$707,'Infos Relatório'!$B$485,'Faturamento NNE'!$F$2:$F$707,'Infos Relatório'!$B514,'Faturamento NNE'!$AA$2:$AA$707,'Infos Relatório'!BK$1,'Faturamento NNE'!$U$2:$U$707,"Sim")</f>
        <v>0</v>
      </c>
      <c r="BO514" s="227" t="e">
        <f t="shared" si="190"/>
        <v>#DIV/0!</v>
      </c>
      <c r="BP514" s="545">
        <f>SUMIFS('Faturamento NNE'!$I$2:$I$707,'Faturamento NNE'!$E$2:$E$707,'Infos Relatório'!$B$485,'Faturamento NNE'!$F$2:$F$707,'Infos Relatório'!$B514,'Faturamento NNE'!$AA$2:$AA$707,'Infos Relatório'!BK$1)</f>
        <v>0</v>
      </c>
      <c r="BQ514" s="541">
        <f>COUNTIFS('Faturamento NNE'!$E$2:$E$707,'Infos Relatório'!$B$485,'Faturamento NNE'!$F$2:$F$707,'Infos Relatório'!$B514,'Faturamento NNE'!$AA$2:$AA$707,'Infos Relatório'!BQ$1)</f>
        <v>0</v>
      </c>
      <c r="BR514" s="542">
        <f>SUMIFS('Faturamento NNE'!$H$2:$H$707,'Faturamento NNE'!$E$2:$E$707,'Infos Relatório'!$B$485,'Faturamento NNE'!$F$2:$F$707,'Infos Relatório'!$B514,'Faturamento NNE'!$AA$2:$AA$707,'Infos Relatório'!BQ$1)</f>
        <v>0</v>
      </c>
      <c r="BS514" s="542">
        <f>SUMIFS('Faturamento NNE'!$K$2:$K$707,'Faturamento NNE'!$E$2:$E$707,'Infos Relatório'!$B$485,'Faturamento NNE'!$F$2:$F$707,'Infos Relatório'!$B514,'Faturamento NNE'!$AA$2:$AA$707,'Infos Relatório'!BQ$1)</f>
        <v>0</v>
      </c>
      <c r="BT514" s="546">
        <f>SUMIFS('Faturamento NNE'!$P$2:$P$707,'Faturamento NNE'!$E$2:$E$707,'Infos Relatório'!$B$485,'Faturamento NNE'!$F$2:$F$707,'Infos Relatório'!$B514,'Faturamento NNE'!$AA$2:$AA$707,'Infos Relatório'!BQ$1,'Faturamento NNE'!$U$2:$U$707,"Sim")+SUMIFS('Faturamento NNE'!$Q$2:$Q$707,'Faturamento NNE'!$E$2:$E$707,'Infos Relatório'!$B$485,'Faturamento NNE'!$F$2:$F$707,'Infos Relatório'!$B514,'Faturamento NNE'!$AA$2:$AA$707,'Infos Relatório'!BQ$1,'Faturamento NNE'!$U$2:$U$707,"Sim")</f>
        <v>0</v>
      </c>
      <c r="BU514" s="227" t="e">
        <f t="shared" si="191"/>
        <v>#DIV/0!</v>
      </c>
      <c r="BV514" s="545">
        <f>SUMIFS('Faturamento NNE'!$I$2:$I$707,'Faturamento NNE'!$E$2:$E$707,'Infos Relatório'!$B$485,'Faturamento NNE'!$F$2:$F$707,'Infos Relatório'!$B514,'Faturamento NNE'!$AA$2:$AA$707,'Infos Relatório'!BQ$1)</f>
        <v>0</v>
      </c>
    </row>
    <row r="515" spans="2:74">
      <c r="B515" s="217" t="s">
        <v>159</v>
      </c>
      <c r="C515" s="541">
        <f>COUNTIFS('Faturamento NNE'!$E$2:$E$707,'Infos Relatório'!$B$485,'Faturamento NNE'!$F$2:$F$707,'Infos Relatório'!$B515,'Faturamento NNE'!$AA$2:$AA$707,'Infos Relatório'!C$1)</f>
        <v>0</v>
      </c>
      <c r="D515" s="542">
        <f>SUMIFS('Faturamento NNE'!$H$2:$H$707,'Faturamento NNE'!$E$2:$E$707,'Infos Relatório'!$B$485,'Faturamento NNE'!$F$2:$F$707,'Infos Relatório'!$B515,'Faturamento NNE'!$AA$2:$AA$707,'Infos Relatório'!C$1)</f>
        <v>0</v>
      </c>
      <c r="E515" s="543">
        <f>SUMIFS('Faturamento NNE'!$K$2:$K$707,'Faturamento NNE'!$E$2:$E$707,'Infos Relatório'!$B$485,'Faturamento NNE'!$F$2:$F$707,'Infos Relatório'!$B515,'Faturamento NNE'!$AA$2:$AA$707,'Infos Relatório'!C$1)</f>
        <v>0</v>
      </c>
      <c r="F515" s="544">
        <f>SUMIFS('Faturamento NNE'!$P$2:$P$707,'Faturamento NNE'!$E$2:$E$707,'Infos Relatório'!$B$485,'Faturamento NNE'!$F$2:$F$707,'Infos Relatório'!$B515,'Faturamento NNE'!$AA$2:$AA$707,'Infos Relatório'!C$1,'Faturamento NNE'!$U$2:$U$707,"Sim")+SUMIFS('Faturamento NNE'!$Q$2:$Q$707,'Faturamento NNE'!$E$2:$E$707,'Infos Relatório'!$B$485,'Faturamento NNE'!$F$2:$F$707,'Infos Relatório'!$B515,'Faturamento NNE'!$AA$2:$AA$707,'Infos Relatório'!C$1,'Faturamento NNE'!$U$2:$U$707,"Sim")</f>
        <v>0</v>
      </c>
      <c r="G515" s="283" t="e">
        <f t="shared" si="180"/>
        <v>#DIV/0!</v>
      </c>
      <c r="H515" s="545">
        <f>SUMIFS('Faturamento NNE'!$I$2:$I$707,'Faturamento NNE'!$E$2:$E$707,'Infos Relatório'!$B$485,'Faturamento NNE'!$F$2:$F$707,'Infos Relatório'!$B515,'Faturamento NNE'!$AA$2:$AA$707,'Infos Relatório'!C$1)</f>
        <v>0</v>
      </c>
      <c r="I515" s="541">
        <f>COUNTIFS('Faturamento NNE'!$E$2:$E$707,'Infos Relatório'!$B$485,'Faturamento NNE'!$F$2:$F$707,'Infos Relatório'!$B515,'Faturamento NNE'!$AA$2:$AA$707,'Infos Relatório'!I$1)</f>
        <v>0</v>
      </c>
      <c r="J515" s="542">
        <f>SUMIFS('Faturamento NNE'!$H$2:$H$707,'Faturamento NNE'!$E$2:$E$707,'Infos Relatório'!$B$485,'Faturamento NNE'!$F$2:$F$707,'Infos Relatório'!$B515,'Faturamento NNE'!$AA$2:$AA$707,'Infos Relatório'!I$1)</f>
        <v>0</v>
      </c>
      <c r="K515" s="543">
        <f>SUMIFS('Faturamento NNE'!$K$2:$K$707,'Faturamento NNE'!$E$2:$E$707,'Infos Relatório'!$B$485,'Faturamento NNE'!$F$2:$F$707,'Infos Relatório'!$B515,'Faturamento NNE'!$AA$2:$AA$707,'Infos Relatório'!I$1)</f>
        <v>0</v>
      </c>
      <c r="L515" s="544">
        <f>SUMIFS('Faturamento NNE'!$P$2:$P$707,'Faturamento NNE'!$E$2:$E$707,'Infos Relatório'!$B$485,'Faturamento NNE'!$F$2:$F$707,'Infos Relatório'!$B515,'Faturamento NNE'!$AA$2:$AA$707,'Infos Relatório'!I$1,'Faturamento NNE'!$U$2:$U$707,"Sim")+SUMIFS('Faturamento NNE'!$Q$2:$Q$707,'Faturamento NNE'!$E$2:$E$707,'Infos Relatório'!$B$485,'Faturamento NNE'!$F$2:$F$707,'Infos Relatório'!$B515,'Faturamento NNE'!$AA$2:$AA$707,'Infos Relatório'!I$1,'Faturamento NNE'!$U$2:$U$707,"Sim")</f>
        <v>0</v>
      </c>
      <c r="M515" s="283" t="e">
        <f t="shared" si="181"/>
        <v>#DIV/0!</v>
      </c>
      <c r="N515" s="545">
        <f>SUMIFS('Faturamento NNE'!$I$2:$I$707,'Faturamento NNE'!$E$2:$E$707,'Infos Relatório'!$B$485,'Faturamento NNE'!$F$2:$F$707,'Infos Relatório'!$B515,'Faturamento NNE'!$AA$2:$AA$707,'Infos Relatório'!I$1)</f>
        <v>0</v>
      </c>
      <c r="O515" s="541">
        <f>COUNTIFS('Faturamento NNE'!$E$2:$E$707,'Infos Relatório'!$B$485,'Faturamento NNE'!$F$2:$F$707,'Infos Relatório'!$B515,'Faturamento NNE'!$AA$2:$AA$707,'Infos Relatório'!O$1)</f>
        <v>0</v>
      </c>
      <c r="P515" s="542">
        <f>SUMIFS('Faturamento NNE'!$H$2:$H$707,'Faturamento NNE'!$E$2:$E$707,'Infos Relatório'!$B$485,'Faturamento NNE'!$F$2:$F$707,'Infos Relatório'!$B515,'Faturamento NNE'!$AA$2:$AA$707,'Infos Relatório'!O$1)</f>
        <v>0</v>
      </c>
      <c r="Q515" s="542">
        <f>SUMIFS('Faturamento NNE'!$K$2:$K$707,'Faturamento NNE'!$E$2:$E$707,'Infos Relatório'!$B$485,'Faturamento NNE'!$F$2:$F$707,'Infos Relatório'!$B515,'Faturamento NNE'!$AA$2:$AA$707,'Infos Relatório'!O$1)</f>
        <v>0</v>
      </c>
      <c r="R515" s="546">
        <f>SUMIFS('Faturamento NNE'!$P$2:$P$707,'Faturamento NNE'!$E$2:$E$707,'Infos Relatório'!$B$485,'Faturamento NNE'!$F$2:$F$707,'Infos Relatório'!$B515,'Faturamento NNE'!$AA$2:$AA$707,'Infos Relatório'!O$1,'Faturamento NNE'!$U$2:$U$707,"Sim")+SUMIFS('Faturamento NNE'!$Q$2:$Q$707,'Faturamento NNE'!$E$2:$E$707,'Infos Relatório'!$B$485,'Faturamento NNE'!$F$2:$F$707,'Infos Relatório'!$B515,'Faturamento NNE'!$AA$2:$AA$707,'Infos Relatório'!O$1,'Faturamento NNE'!$U$2:$U$707,"Sim")</f>
        <v>0</v>
      </c>
      <c r="S515" s="227" t="e">
        <f t="shared" si="182"/>
        <v>#DIV/0!</v>
      </c>
      <c r="T515" s="545">
        <f>SUMIFS('Faturamento NNE'!$I$2:$I$707,'Faturamento NNE'!$E$2:$E$707,'Infos Relatório'!$B$485,'Faturamento NNE'!$F$2:$F$707,'Infos Relatório'!$B515,'Faturamento NNE'!$AA$2:$AA$707,'Infos Relatório'!O$1)</f>
        <v>0</v>
      </c>
      <c r="U515" s="541">
        <f>COUNTIFS('Faturamento NNE'!$E$2:$E$707,'Infos Relatório'!$B$485,'Faturamento NNE'!$F$2:$F$707,'Infos Relatório'!$B515,'Faturamento NNE'!$AA$2:$AA$707,'Infos Relatório'!U$1)</f>
        <v>0</v>
      </c>
      <c r="V515" s="542">
        <f>SUMIFS('Faturamento NNE'!$H$2:$H$707,'Faturamento NNE'!$E$2:$E$707,'Infos Relatório'!$B$485,'Faturamento NNE'!$F$2:$F$707,'Infos Relatório'!$B515,'Faturamento NNE'!$AA$2:$AA$707,'Infos Relatório'!U$1)</f>
        <v>0</v>
      </c>
      <c r="W515" s="542">
        <f>SUMIFS('Faturamento NNE'!$K$2:$K$707,'Faturamento NNE'!$E$2:$E$707,'Infos Relatório'!$B$485,'Faturamento NNE'!$F$2:$F$707,'Infos Relatório'!$B515,'Faturamento NNE'!$AA$2:$AA$707,'Infos Relatório'!U$1)</f>
        <v>0</v>
      </c>
      <c r="X515" s="546">
        <f>SUMIFS('Faturamento NNE'!$P$2:$P$707,'Faturamento NNE'!$E$2:$E$707,'Infos Relatório'!$B$485,'Faturamento NNE'!$F$2:$F$707,'Infos Relatório'!$B515,'Faturamento NNE'!$AA$2:$AA$707,'Infos Relatório'!U$1,'Faturamento NNE'!$U$2:$U$707,"Sim")+SUMIFS('Faturamento NNE'!$Q$2:$Q$707,'Faturamento NNE'!$E$2:$E$707,'Infos Relatório'!$B$485,'Faturamento NNE'!$F$2:$F$707,'Infos Relatório'!$B515,'Faturamento NNE'!$AA$2:$AA$707,'Infos Relatório'!U$1,'Faturamento NNE'!$U$2:$U$707,"Sim")</f>
        <v>0</v>
      </c>
      <c r="Y515" s="227" t="e">
        <f t="shared" si="183"/>
        <v>#DIV/0!</v>
      </c>
      <c r="Z515" s="545">
        <f>SUMIFS('Faturamento NNE'!$I$2:$I$707,'Faturamento NNE'!$E$2:$E$707,'Infos Relatório'!$B$485,'Faturamento NNE'!$F$2:$F$707,'Infos Relatório'!$B515,'Faturamento NNE'!$AA$2:$AA$707,'Infos Relatório'!U$1)</f>
        <v>0</v>
      </c>
      <c r="AA515" s="541">
        <f>COUNTIFS('Faturamento NNE'!$E$2:$E$707,'Infos Relatório'!$B$485,'Faturamento NNE'!$F$2:$F$707,'Infos Relatório'!$B515,'Faturamento NNE'!$AA$2:$AA$707,'Infos Relatório'!AA$1)</f>
        <v>0</v>
      </c>
      <c r="AB515" s="542">
        <f>SUMIFS('Faturamento NNE'!$H$2:$H$707,'Faturamento NNE'!$E$2:$E$707,'Infos Relatório'!$B$485,'Faturamento NNE'!$F$2:$F$707,'Infos Relatório'!$B515,'Faturamento NNE'!$AA$2:$AA$707,'Infos Relatório'!AA$1)</f>
        <v>0</v>
      </c>
      <c r="AC515" s="542">
        <f>SUMIFS('Faturamento NNE'!$K$2:$K$707,'Faturamento NNE'!$E$2:$E$707,'Infos Relatório'!$B$485,'Faturamento NNE'!$F$2:$F$707,'Infos Relatório'!$B515,'Faturamento NNE'!$AA$2:$AA$707,'Infos Relatório'!AA$1)</f>
        <v>0</v>
      </c>
      <c r="AD515" s="546">
        <f>SUMIFS('Faturamento NNE'!$P$2:$P$707,'Faturamento NNE'!$E$2:$E$707,'Infos Relatório'!$B$485,'Faturamento NNE'!$F$2:$F$707,'Infos Relatório'!$B515,'Faturamento NNE'!$AA$2:$AA$707,'Infos Relatório'!AA$1,'Faturamento NNE'!$U$2:$U$707,"Sim")+SUMIFS('Faturamento NNE'!$Q$2:$Q$707,'Faturamento NNE'!$E$2:$E$707,'Infos Relatório'!$B$485,'Faturamento NNE'!$F$2:$F$707,'Infos Relatório'!$B515,'Faturamento NNE'!$AA$2:$AA$707,'Infos Relatório'!AA$1,'Faturamento NNE'!$U$2:$U$707,"Sim")</f>
        <v>0</v>
      </c>
      <c r="AE515" s="227" t="e">
        <f t="shared" si="184"/>
        <v>#DIV/0!</v>
      </c>
      <c r="AF515" s="545">
        <f>SUMIFS('Faturamento NNE'!$I$2:$I$707,'Faturamento NNE'!$E$2:$E$707,'Infos Relatório'!$B$485,'Faturamento NNE'!$F$2:$F$707,'Infos Relatório'!$B515,'Faturamento NNE'!$AA$2:$AA$707,'Infos Relatório'!AA$1)</f>
        <v>0</v>
      </c>
      <c r="AG515" s="541">
        <f>COUNTIFS('Faturamento NNE'!$E$2:$E$707,'Infos Relatório'!$B$485,'Faturamento NNE'!$F$2:$F$707,'Infos Relatório'!$B515,'Faturamento NNE'!$AA$2:$AA$707,'Infos Relatório'!AG$1)</f>
        <v>0</v>
      </c>
      <c r="AH515" s="542">
        <f>SUMIFS('Faturamento NNE'!$H$2:$H$707,'Faturamento NNE'!$E$2:$E$707,'Infos Relatório'!$B$485,'Faturamento NNE'!$F$2:$F$707,'Infos Relatório'!$B515,'Faturamento NNE'!$AA$2:$AA$707,'Infos Relatório'!AG$1)</f>
        <v>0</v>
      </c>
      <c r="AI515" s="542">
        <f>SUMIFS('Faturamento NNE'!$K$2:$K$707,'Faturamento NNE'!$E$2:$E$707,'Infos Relatório'!$B$485,'Faturamento NNE'!$F$2:$F$707,'Infos Relatório'!$B515,'Faturamento NNE'!$AA$2:$AA$707,'Infos Relatório'!AG$1)</f>
        <v>0</v>
      </c>
      <c r="AJ515" s="546">
        <f>SUMIFS('Faturamento NNE'!$P$2:$P$707,'Faturamento NNE'!$E$2:$E$707,'Infos Relatório'!$B$485,'Faturamento NNE'!$F$2:$F$707,'Infos Relatório'!$B515,'Faturamento NNE'!$AA$2:$AA$707,'Infos Relatório'!AG$1,'Faturamento NNE'!$U$2:$U$707,"Sim")+SUMIFS('Faturamento NNE'!$Q$2:$Q$707,'Faturamento NNE'!$E$2:$E$707,'Infos Relatório'!$B$485,'Faturamento NNE'!$F$2:$F$707,'Infos Relatório'!$B515,'Faturamento NNE'!$AA$2:$AA$707,'Infos Relatório'!AG$1,'Faturamento NNE'!$U$2:$U$707,"Sim")</f>
        <v>0</v>
      </c>
      <c r="AK515" s="227" t="e">
        <f t="shared" si="185"/>
        <v>#DIV/0!</v>
      </c>
      <c r="AL515" s="545">
        <f>SUMIFS('Faturamento NNE'!$I$2:$I$707,'Faturamento NNE'!$E$2:$E$707,'Infos Relatório'!$B$485,'Faturamento NNE'!$F$2:$F$707,'Infos Relatório'!$B515,'Faturamento NNE'!$AA$2:$AA$707,'Infos Relatório'!AG$1)</f>
        <v>0</v>
      </c>
      <c r="AM515" s="541">
        <f>COUNTIFS('Faturamento NNE'!$E$2:$E$707,'Infos Relatório'!$B$485,'Faturamento NNE'!$F$2:$F$707,'Infos Relatório'!$B515,'Faturamento NNE'!$AA$2:$AA$707,'Infos Relatório'!AM$1)</f>
        <v>0</v>
      </c>
      <c r="AN515" s="542">
        <f>SUMIFS('Faturamento NNE'!$H$2:$H$707,'Faturamento NNE'!$E$2:$E$707,'Infos Relatório'!$B$485,'Faturamento NNE'!$F$2:$F$707,'Infos Relatório'!$B515,'Faturamento NNE'!$AA$2:$AA$707,'Infos Relatório'!AM$1)</f>
        <v>0</v>
      </c>
      <c r="AO515" s="542">
        <f>SUMIFS('Faturamento NNE'!$K$2:$K$707,'Faturamento NNE'!$E$2:$E$707,'Infos Relatório'!$B$485,'Faturamento NNE'!$F$2:$F$707,'Infos Relatório'!$B515,'Faturamento NNE'!$AA$2:$AA$707,'Infos Relatório'!AM$1)</f>
        <v>0</v>
      </c>
      <c r="AP515" s="546">
        <f>SUMIFS('Faturamento NNE'!$P$2:$P$707,'Faturamento NNE'!$E$2:$E$707,'Infos Relatório'!$B$485,'Faturamento NNE'!$F$2:$F$707,'Infos Relatório'!$B515,'Faturamento NNE'!$AA$2:$AA$707,'Infos Relatório'!AM$1,'Faturamento NNE'!$U$2:$U$707,"Sim")+SUMIFS('Faturamento NNE'!$Q$2:$Q$707,'Faturamento NNE'!$E$2:$E$707,'Infos Relatório'!$B$485,'Faturamento NNE'!$F$2:$F$707,'Infos Relatório'!$B515,'Faturamento NNE'!$AA$2:$AA$707,'Infos Relatório'!AM$1,'Faturamento NNE'!$U$2:$U$707,"Sim")</f>
        <v>0</v>
      </c>
      <c r="AQ515" s="227" t="e">
        <f t="shared" si="186"/>
        <v>#DIV/0!</v>
      </c>
      <c r="AR515" s="545">
        <f>SUMIFS('Faturamento NNE'!$I$2:$I$707,'Faturamento NNE'!$E$2:$E$707,'Infos Relatório'!$B$485,'Faturamento NNE'!$F$2:$F$707,'Infos Relatório'!$B515,'Faturamento NNE'!$AA$2:$AA$707,'Infos Relatório'!AM$1)</f>
        <v>0</v>
      </c>
      <c r="AS515" s="541">
        <f>COUNTIFS('Faturamento NNE'!$E$2:$E$707,'Infos Relatório'!$B$485,'Faturamento NNE'!$F$2:$F$707,'Infos Relatório'!$B515,'Faturamento NNE'!$AA$2:$AA$707,'Infos Relatório'!AS$1)</f>
        <v>0</v>
      </c>
      <c r="AT515" s="542">
        <f>SUMIFS('Faturamento NNE'!$H$2:$H$707,'Faturamento NNE'!$E$2:$E$707,'Infos Relatório'!$B$485,'Faturamento NNE'!$F$2:$F$707,'Infos Relatório'!$B515,'Faturamento NNE'!$AA$2:$AA$707,'Infos Relatório'!AS$1)</f>
        <v>0</v>
      </c>
      <c r="AU515" s="542">
        <f>SUMIFS('Faturamento NNE'!$K$2:$K$707,'Faturamento NNE'!$E$2:$E$707,'Infos Relatório'!$B$485,'Faturamento NNE'!$F$2:$F$707,'Infos Relatório'!$B515,'Faturamento NNE'!$AA$2:$AA$707,'Infos Relatório'!AS$1)</f>
        <v>0</v>
      </c>
      <c r="AV515" s="546">
        <f>SUMIFS('Faturamento NNE'!$P$2:$P$707,'Faturamento NNE'!$E$2:$E$707,'Infos Relatório'!$B$485,'Faturamento NNE'!$F$2:$F$707,'Infos Relatório'!$B515,'Faturamento NNE'!$AA$2:$AA$707,'Infos Relatório'!AS$1,'Faturamento NNE'!$U$2:$U$707,"Sim")+SUMIFS('Faturamento NNE'!$Q$2:$Q$707,'Faturamento NNE'!$E$2:$E$707,'Infos Relatório'!$B$485,'Faturamento NNE'!$F$2:$F$707,'Infos Relatório'!$B515,'Faturamento NNE'!$AA$2:$AA$707,'Infos Relatório'!AS$1,'Faturamento NNE'!$U$2:$U$707,"Sim")</f>
        <v>0</v>
      </c>
      <c r="AW515" s="227" t="e">
        <f t="shared" si="187"/>
        <v>#DIV/0!</v>
      </c>
      <c r="AX515" s="545">
        <f>SUMIFS('Faturamento NNE'!$I$2:$I$707,'Faturamento NNE'!$E$2:$E$707,'Infos Relatório'!$B$485,'Faturamento NNE'!$F$2:$F$707,'Infos Relatório'!$B515,'Faturamento NNE'!$AA$2:$AA$707,'Infos Relatório'!AS$1)</f>
        <v>0</v>
      </c>
      <c r="AY515" s="541">
        <f>COUNTIFS('Faturamento NNE'!$E$2:$E$707,'Infos Relatório'!$B$485,'Faturamento NNE'!$F$2:$F$707,'Infos Relatório'!$B515,'Faturamento NNE'!$AA$2:$AA$707,'Infos Relatório'!AY$1)</f>
        <v>0</v>
      </c>
      <c r="AZ515" s="542">
        <f>SUMIFS('Faturamento NNE'!$H$2:$H$707,'Faturamento NNE'!$E$2:$E$707,'Infos Relatório'!$B$485,'Faturamento NNE'!$F$2:$F$707,'Infos Relatório'!$B515,'Faturamento NNE'!$AA$2:$AA$707,'Infos Relatório'!AY$1)</f>
        <v>0</v>
      </c>
      <c r="BA515" s="542">
        <f>SUMIFS('Faturamento NNE'!$K$2:$K$707,'Faturamento NNE'!$E$2:$E$707,'Infos Relatório'!$B$485,'Faturamento NNE'!$F$2:$F$707,'Infos Relatório'!$B515,'Faturamento NNE'!$AA$2:$AA$707,'Infos Relatório'!AY$1)</f>
        <v>0</v>
      </c>
      <c r="BB515" s="546">
        <f>SUMIFS('Faturamento NNE'!$P$2:$P$707,'Faturamento NNE'!$E$2:$E$707,'Infos Relatório'!$B$485,'Faturamento NNE'!$F$2:$F$707,'Infos Relatório'!$B515,'Faturamento NNE'!$AA$2:$AA$707,'Infos Relatório'!AY$1,'Faturamento NNE'!$U$2:$U$707,"Sim")+SUMIFS('Faturamento NNE'!$Q$2:$Q$707,'Faturamento NNE'!$E$2:$E$707,'Infos Relatório'!$B$485,'Faturamento NNE'!$F$2:$F$707,'Infos Relatório'!$B515,'Faturamento NNE'!$AA$2:$AA$707,'Infos Relatório'!AY$1,'Faturamento NNE'!$U$2:$U$707,"Sim")</f>
        <v>0</v>
      </c>
      <c r="BC515" s="227" t="e">
        <f t="shared" si="188"/>
        <v>#DIV/0!</v>
      </c>
      <c r="BD515" s="545">
        <f>SUMIFS('Faturamento NNE'!$I$2:$I$707,'Faturamento NNE'!$E$2:$E$707,'Infos Relatório'!$B$485,'Faturamento NNE'!$F$2:$F$707,'Infos Relatório'!$B515,'Faturamento NNE'!$AA$2:$AA$707,'Infos Relatório'!AY$1)</f>
        <v>0</v>
      </c>
      <c r="BE515" s="541">
        <f>COUNTIFS('Faturamento NNE'!$E$2:$E$707,'Infos Relatório'!$B$485,'Faturamento NNE'!$F$2:$F$707,'Infos Relatório'!$B515,'Faturamento NNE'!$AA$2:$AA$707,'Infos Relatório'!BE$1)</f>
        <v>0</v>
      </c>
      <c r="BF515" s="542">
        <f>SUMIFS('Faturamento NNE'!$H$2:$H$707,'Faturamento NNE'!$E$2:$E$707,'Infos Relatório'!$B$485,'Faturamento NNE'!$F$2:$F$707,'Infos Relatório'!$B515,'Faturamento NNE'!$AA$2:$AA$707,'Infos Relatório'!BE$1)</f>
        <v>0</v>
      </c>
      <c r="BG515" s="542">
        <f>SUMIFS('Faturamento NNE'!$K$2:$K$707,'Faturamento NNE'!$E$2:$E$707,'Infos Relatório'!$B$485,'Faturamento NNE'!$F$2:$F$707,'Infos Relatório'!$B515,'Faturamento NNE'!$AA$2:$AA$707,'Infos Relatório'!BE$1)</f>
        <v>0</v>
      </c>
      <c r="BH515" s="546">
        <f>SUMIFS('Faturamento NNE'!$P$2:$P$707,'Faturamento NNE'!$E$2:$E$707,'Infos Relatório'!$B$485,'Faturamento NNE'!$F$2:$F$707,'Infos Relatório'!$B515,'Faturamento NNE'!$AA$2:$AA$707,'Infos Relatório'!BE$1,'Faturamento NNE'!$U$2:$U$707,"Sim")+SUMIFS('Faturamento NNE'!$Q$2:$Q$707,'Faturamento NNE'!$E$2:$E$707,'Infos Relatório'!$B$485,'Faturamento NNE'!$F$2:$F$707,'Infos Relatório'!$B515,'Faturamento NNE'!$AA$2:$AA$707,'Infos Relatório'!BE$1,'Faturamento NNE'!$U$2:$U$707,"Sim")</f>
        <v>0</v>
      </c>
      <c r="BI515" s="227" t="e">
        <f t="shared" si="189"/>
        <v>#DIV/0!</v>
      </c>
      <c r="BJ515" s="545">
        <f>SUMIFS('Faturamento NNE'!$I$2:$I$707,'Faturamento NNE'!$E$2:$E$707,'Infos Relatório'!$B$485,'Faturamento NNE'!$F$2:$F$707,'Infos Relatório'!$B515,'Faturamento NNE'!$AA$2:$AA$707,'Infos Relatório'!BE$1)</f>
        <v>0</v>
      </c>
      <c r="BK515" s="541">
        <f>COUNTIFS('Faturamento NNE'!$E$2:$E$707,'Infos Relatório'!$B$485,'Faturamento NNE'!$F$2:$F$707,'Infos Relatório'!$B515,'Faturamento NNE'!$AA$2:$AA$707,'Infos Relatório'!BK$1)</f>
        <v>0</v>
      </c>
      <c r="BL515" s="542">
        <f>SUMIFS('Faturamento NNE'!$H$2:$H$707,'Faturamento NNE'!$E$2:$E$707,'Infos Relatório'!$B$485,'Faturamento NNE'!$F$2:$F$707,'Infos Relatório'!$B515,'Faturamento NNE'!$AA$2:$AA$707,'Infos Relatório'!BK$1)</f>
        <v>0</v>
      </c>
      <c r="BM515" s="542">
        <f>SUMIFS('Faturamento NNE'!$K$2:$K$707,'Faturamento NNE'!$E$2:$E$707,'Infos Relatório'!$B$485,'Faturamento NNE'!$F$2:$F$707,'Infos Relatório'!$B515,'Faturamento NNE'!$AA$2:$AA$707,'Infos Relatório'!BK$1)</f>
        <v>0</v>
      </c>
      <c r="BN515" s="546">
        <f>SUMIFS('Faturamento NNE'!$P$2:$P$707,'Faturamento NNE'!$E$2:$E$707,'Infos Relatório'!$B$485,'Faturamento NNE'!$F$2:$F$707,'Infos Relatório'!$B515,'Faturamento NNE'!$AA$2:$AA$707,'Infos Relatório'!BK$1,'Faturamento NNE'!$U$2:$U$707,"Sim")+SUMIFS('Faturamento NNE'!$Q$2:$Q$707,'Faturamento NNE'!$E$2:$E$707,'Infos Relatório'!$B$485,'Faturamento NNE'!$F$2:$F$707,'Infos Relatório'!$B515,'Faturamento NNE'!$AA$2:$AA$707,'Infos Relatório'!BK$1,'Faturamento NNE'!$U$2:$U$707,"Sim")</f>
        <v>0</v>
      </c>
      <c r="BO515" s="227" t="e">
        <f t="shared" si="190"/>
        <v>#DIV/0!</v>
      </c>
      <c r="BP515" s="545">
        <f>SUMIFS('Faturamento NNE'!$I$2:$I$707,'Faturamento NNE'!$E$2:$E$707,'Infos Relatório'!$B$485,'Faturamento NNE'!$F$2:$F$707,'Infos Relatório'!$B515,'Faturamento NNE'!$AA$2:$AA$707,'Infos Relatório'!BK$1)</f>
        <v>0</v>
      </c>
      <c r="BQ515" s="541">
        <f>COUNTIFS('Faturamento NNE'!$E$2:$E$707,'Infos Relatório'!$B$485,'Faturamento NNE'!$F$2:$F$707,'Infos Relatório'!$B515,'Faturamento NNE'!$AA$2:$AA$707,'Infos Relatório'!BQ$1)</f>
        <v>0</v>
      </c>
      <c r="BR515" s="542">
        <f>SUMIFS('Faturamento NNE'!$H$2:$H$707,'Faturamento NNE'!$E$2:$E$707,'Infos Relatório'!$B$485,'Faturamento NNE'!$F$2:$F$707,'Infos Relatório'!$B515,'Faturamento NNE'!$AA$2:$AA$707,'Infos Relatório'!BQ$1)</f>
        <v>0</v>
      </c>
      <c r="BS515" s="542">
        <f>SUMIFS('Faturamento NNE'!$K$2:$K$707,'Faturamento NNE'!$E$2:$E$707,'Infos Relatório'!$B$485,'Faturamento NNE'!$F$2:$F$707,'Infos Relatório'!$B515,'Faturamento NNE'!$AA$2:$AA$707,'Infos Relatório'!BQ$1)</f>
        <v>0</v>
      </c>
      <c r="BT515" s="546">
        <f>SUMIFS('Faturamento NNE'!$P$2:$P$707,'Faturamento NNE'!$E$2:$E$707,'Infos Relatório'!$B$485,'Faturamento NNE'!$F$2:$F$707,'Infos Relatório'!$B515,'Faturamento NNE'!$AA$2:$AA$707,'Infos Relatório'!BQ$1,'Faturamento NNE'!$U$2:$U$707,"Sim")+SUMIFS('Faturamento NNE'!$Q$2:$Q$707,'Faturamento NNE'!$E$2:$E$707,'Infos Relatório'!$B$485,'Faturamento NNE'!$F$2:$F$707,'Infos Relatório'!$B515,'Faturamento NNE'!$AA$2:$AA$707,'Infos Relatório'!BQ$1,'Faturamento NNE'!$U$2:$U$707,"Sim")</f>
        <v>0</v>
      </c>
      <c r="BU515" s="227" t="e">
        <f t="shared" si="191"/>
        <v>#DIV/0!</v>
      </c>
      <c r="BV515" s="545">
        <f>SUMIFS('Faturamento NNE'!$I$2:$I$707,'Faturamento NNE'!$E$2:$E$707,'Infos Relatório'!$B$485,'Faturamento NNE'!$F$2:$F$707,'Infos Relatório'!$B515,'Faturamento NNE'!$AA$2:$AA$707,'Infos Relatório'!BQ$1)</f>
        <v>0</v>
      </c>
    </row>
    <row r="516" spans="2:74">
      <c r="B516" s="217" t="s">
        <v>160</v>
      </c>
      <c r="C516" s="541">
        <f>COUNTIFS('Faturamento NNE'!$E$2:$E$707,'Infos Relatório'!$B$485,'Faturamento NNE'!$F$2:$F$707,'Infos Relatório'!$B516,'Faturamento NNE'!$AA$2:$AA$707,'Infos Relatório'!C$1)</f>
        <v>0</v>
      </c>
      <c r="D516" s="542">
        <f>SUMIFS('Faturamento NNE'!$H$2:$H$707,'Faturamento NNE'!$E$2:$E$707,'Infos Relatório'!$B$485,'Faturamento NNE'!$F$2:$F$707,'Infos Relatório'!$B516,'Faturamento NNE'!$AA$2:$AA$707,'Infos Relatório'!C$1)</f>
        <v>0</v>
      </c>
      <c r="E516" s="543">
        <f>SUMIFS('Faturamento NNE'!$K$2:$K$707,'Faturamento NNE'!$E$2:$E$707,'Infos Relatório'!$B$485,'Faturamento NNE'!$F$2:$F$707,'Infos Relatório'!$B516,'Faturamento NNE'!$AA$2:$AA$707,'Infos Relatório'!C$1)</f>
        <v>0</v>
      </c>
      <c r="F516" s="544">
        <f>SUMIFS('Faturamento NNE'!$P$2:$P$707,'Faturamento NNE'!$E$2:$E$707,'Infos Relatório'!$B$485,'Faturamento NNE'!$F$2:$F$707,'Infos Relatório'!$B516,'Faturamento NNE'!$AA$2:$AA$707,'Infos Relatório'!C$1,'Faturamento NNE'!$U$2:$U$707,"Sim")+SUMIFS('Faturamento NNE'!$Q$2:$Q$707,'Faturamento NNE'!$E$2:$E$707,'Infos Relatório'!$B$485,'Faturamento NNE'!$F$2:$F$707,'Infos Relatório'!$B516,'Faturamento NNE'!$AA$2:$AA$707,'Infos Relatório'!C$1,'Faturamento NNE'!$U$2:$U$707,"Sim")</f>
        <v>0</v>
      </c>
      <c r="G516" s="283" t="e">
        <f t="shared" si="180"/>
        <v>#DIV/0!</v>
      </c>
      <c r="H516" s="545">
        <f>SUMIFS('Faturamento NNE'!$I$2:$I$707,'Faturamento NNE'!$E$2:$E$707,'Infos Relatório'!$B$485,'Faturamento NNE'!$F$2:$F$707,'Infos Relatório'!$B516,'Faturamento NNE'!$AA$2:$AA$707,'Infos Relatório'!C$1)</f>
        <v>0</v>
      </c>
      <c r="I516" s="541">
        <f>COUNTIFS('Faturamento NNE'!$E$2:$E$707,'Infos Relatório'!$B$485,'Faturamento NNE'!$F$2:$F$707,'Infos Relatório'!$B516,'Faturamento NNE'!$AA$2:$AA$707,'Infos Relatório'!I$1)</f>
        <v>0</v>
      </c>
      <c r="J516" s="542">
        <f>SUMIFS('Faturamento NNE'!$H$2:$H$707,'Faturamento NNE'!$E$2:$E$707,'Infos Relatório'!$B$485,'Faturamento NNE'!$F$2:$F$707,'Infos Relatório'!$B516,'Faturamento NNE'!$AA$2:$AA$707,'Infos Relatório'!I$1)</f>
        <v>0</v>
      </c>
      <c r="K516" s="543">
        <f>SUMIFS('Faturamento NNE'!$K$2:$K$707,'Faturamento NNE'!$E$2:$E$707,'Infos Relatório'!$B$485,'Faturamento NNE'!$F$2:$F$707,'Infos Relatório'!$B516,'Faturamento NNE'!$AA$2:$AA$707,'Infos Relatório'!I$1)</f>
        <v>0</v>
      </c>
      <c r="L516" s="544">
        <f>SUMIFS('Faturamento NNE'!$P$2:$P$707,'Faturamento NNE'!$E$2:$E$707,'Infos Relatório'!$B$485,'Faturamento NNE'!$F$2:$F$707,'Infos Relatório'!$B516,'Faturamento NNE'!$AA$2:$AA$707,'Infos Relatório'!I$1,'Faturamento NNE'!$U$2:$U$707,"Sim")+SUMIFS('Faturamento NNE'!$Q$2:$Q$707,'Faturamento NNE'!$E$2:$E$707,'Infos Relatório'!$B$485,'Faturamento NNE'!$F$2:$F$707,'Infos Relatório'!$B516,'Faturamento NNE'!$AA$2:$AA$707,'Infos Relatório'!I$1,'Faturamento NNE'!$U$2:$U$707,"Sim")</f>
        <v>0</v>
      </c>
      <c r="M516" s="283" t="e">
        <f t="shared" si="181"/>
        <v>#DIV/0!</v>
      </c>
      <c r="N516" s="545">
        <f>SUMIFS('Faturamento NNE'!$I$2:$I$707,'Faturamento NNE'!$E$2:$E$707,'Infos Relatório'!$B$485,'Faturamento NNE'!$F$2:$F$707,'Infos Relatório'!$B516,'Faturamento NNE'!$AA$2:$AA$707,'Infos Relatório'!I$1)</f>
        <v>0</v>
      </c>
      <c r="O516" s="541">
        <f>COUNTIFS('Faturamento NNE'!$E$2:$E$707,'Infos Relatório'!$B$485,'Faturamento NNE'!$F$2:$F$707,'Infos Relatório'!$B516,'Faturamento NNE'!$AA$2:$AA$707,'Infos Relatório'!O$1)</f>
        <v>0</v>
      </c>
      <c r="P516" s="542">
        <f>SUMIFS('Faturamento NNE'!$H$2:$H$707,'Faturamento NNE'!$E$2:$E$707,'Infos Relatório'!$B$485,'Faturamento NNE'!$F$2:$F$707,'Infos Relatório'!$B516,'Faturamento NNE'!$AA$2:$AA$707,'Infos Relatório'!O$1)</f>
        <v>0</v>
      </c>
      <c r="Q516" s="542">
        <f>SUMIFS('Faturamento NNE'!$K$2:$K$707,'Faturamento NNE'!$E$2:$E$707,'Infos Relatório'!$B$485,'Faturamento NNE'!$F$2:$F$707,'Infos Relatório'!$B516,'Faturamento NNE'!$AA$2:$AA$707,'Infos Relatório'!O$1)</f>
        <v>0</v>
      </c>
      <c r="R516" s="546">
        <f>SUMIFS('Faturamento NNE'!$P$2:$P$707,'Faturamento NNE'!$E$2:$E$707,'Infos Relatório'!$B$485,'Faturamento NNE'!$F$2:$F$707,'Infos Relatório'!$B516,'Faturamento NNE'!$AA$2:$AA$707,'Infos Relatório'!O$1,'Faturamento NNE'!$U$2:$U$707,"Sim")+SUMIFS('Faturamento NNE'!$Q$2:$Q$707,'Faturamento NNE'!$E$2:$E$707,'Infos Relatório'!$B$485,'Faturamento NNE'!$F$2:$F$707,'Infos Relatório'!$B516,'Faturamento NNE'!$AA$2:$AA$707,'Infos Relatório'!O$1,'Faturamento NNE'!$U$2:$U$707,"Sim")</f>
        <v>0</v>
      </c>
      <c r="S516" s="227" t="e">
        <f t="shared" si="182"/>
        <v>#DIV/0!</v>
      </c>
      <c r="T516" s="545">
        <f>SUMIFS('Faturamento NNE'!$I$2:$I$707,'Faturamento NNE'!$E$2:$E$707,'Infos Relatório'!$B$485,'Faturamento NNE'!$F$2:$F$707,'Infos Relatório'!$B516,'Faturamento NNE'!$AA$2:$AA$707,'Infos Relatório'!O$1)</f>
        <v>0</v>
      </c>
      <c r="U516" s="541">
        <f>COUNTIFS('Faturamento NNE'!$E$2:$E$707,'Infos Relatório'!$B$485,'Faturamento NNE'!$F$2:$F$707,'Infos Relatório'!$B516,'Faturamento NNE'!$AA$2:$AA$707,'Infos Relatório'!U$1)</f>
        <v>0</v>
      </c>
      <c r="V516" s="542">
        <f>SUMIFS('Faturamento NNE'!$H$2:$H$707,'Faturamento NNE'!$E$2:$E$707,'Infos Relatório'!$B$485,'Faturamento NNE'!$F$2:$F$707,'Infos Relatório'!$B516,'Faturamento NNE'!$AA$2:$AA$707,'Infos Relatório'!U$1)</f>
        <v>0</v>
      </c>
      <c r="W516" s="542">
        <f>SUMIFS('Faturamento NNE'!$K$2:$K$707,'Faturamento NNE'!$E$2:$E$707,'Infos Relatório'!$B$485,'Faturamento NNE'!$F$2:$F$707,'Infos Relatório'!$B516,'Faturamento NNE'!$AA$2:$AA$707,'Infos Relatório'!U$1)</f>
        <v>0</v>
      </c>
      <c r="X516" s="546">
        <f>SUMIFS('Faturamento NNE'!$P$2:$P$707,'Faturamento NNE'!$E$2:$E$707,'Infos Relatório'!$B$485,'Faturamento NNE'!$F$2:$F$707,'Infos Relatório'!$B516,'Faturamento NNE'!$AA$2:$AA$707,'Infos Relatório'!U$1,'Faturamento NNE'!$U$2:$U$707,"Sim")+SUMIFS('Faturamento NNE'!$Q$2:$Q$707,'Faturamento NNE'!$E$2:$E$707,'Infos Relatório'!$B$485,'Faturamento NNE'!$F$2:$F$707,'Infos Relatório'!$B516,'Faturamento NNE'!$AA$2:$AA$707,'Infos Relatório'!U$1,'Faturamento NNE'!$U$2:$U$707,"Sim")</f>
        <v>0</v>
      </c>
      <c r="Y516" s="227" t="e">
        <f t="shared" si="183"/>
        <v>#DIV/0!</v>
      </c>
      <c r="Z516" s="545">
        <f>SUMIFS('Faturamento NNE'!$I$2:$I$707,'Faturamento NNE'!$E$2:$E$707,'Infos Relatório'!$B$485,'Faturamento NNE'!$F$2:$F$707,'Infos Relatório'!$B516,'Faturamento NNE'!$AA$2:$AA$707,'Infos Relatório'!U$1)</f>
        <v>0</v>
      </c>
      <c r="AA516" s="541">
        <f>COUNTIFS('Faturamento NNE'!$E$2:$E$707,'Infos Relatório'!$B$485,'Faturamento NNE'!$F$2:$F$707,'Infos Relatório'!$B516,'Faturamento NNE'!$AA$2:$AA$707,'Infos Relatório'!AA$1)</f>
        <v>0</v>
      </c>
      <c r="AB516" s="542">
        <f>SUMIFS('Faturamento NNE'!$H$2:$H$707,'Faturamento NNE'!$E$2:$E$707,'Infos Relatório'!$B$485,'Faturamento NNE'!$F$2:$F$707,'Infos Relatório'!$B516,'Faturamento NNE'!$AA$2:$AA$707,'Infos Relatório'!AA$1)</f>
        <v>0</v>
      </c>
      <c r="AC516" s="542">
        <f>SUMIFS('Faturamento NNE'!$K$2:$K$707,'Faturamento NNE'!$E$2:$E$707,'Infos Relatório'!$B$485,'Faturamento NNE'!$F$2:$F$707,'Infos Relatório'!$B516,'Faturamento NNE'!$AA$2:$AA$707,'Infos Relatório'!AA$1)</f>
        <v>0</v>
      </c>
      <c r="AD516" s="546">
        <f>SUMIFS('Faturamento NNE'!$P$2:$P$707,'Faturamento NNE'!$E$2:$E$707,'Infos Relatório'!$B$485,'Faturamento NNE'!$F$2:$F$707,'Infos Relatório'!$B516,'Faturamento NNE'!$AA$2:$AA$707,'Infos Relatório'!AA$1,'Faturamento NNE'!$U$2:$U$707,"Sim")+SUMIFS('Faturamento NNE'!$Q$2:$Q$707,'Faturamento NNE'!$E$2:$E$707,'Infos Relatório'!$B$485,'Faturamento NNE'!$F$2:$F$707,'Infos Relatório'!$B516,'Faturamento NNE'!$AA$2:$AA$707,'Infos Relatório'!AA$1,'Faturamento NNE'!$U$2:$U$707,"Sim")</f>
        <v>0</v>
      </c>
      <c r="AE516" s="227" t="e">
        <f t="shared" si="184"/>
        <v>#DIV/0!</v>
      </c>
      <c r="AF516" s="545">
        <f>SUMIFS('Faturamento NNE'!$I$2:$I$707,'Faturamento NNE'!$E$2:$E$707,'Infos Relatório'!$B$485,'Faturamento NNE'!$F$2:$F$707,'Infos Relatório'!$B516,'Faturamento NNE'!$AA$2:$AA$707,'Infos Relatório'!AA$1)</f>
        <v>0</v>
      </c>
      <c r="AG516" s="541">
        <f>COUNTIFS('Faturamento NNE'!$E$2:$E$707,'Infos Relatório'!$B$485,'Faturamento NNE'!$F$2:$F$707,'Infos Relatório'!$B516,'Faturamento NNE'!$AA$2:$AA$707,'Infos Relatório'!AG$1)</f>
        <v>0</v>
      </c>
      <c r="AH516" s="542">
        <f>SUMIFS('Faturamento NNE'!$H$2:$H$707,'Faturamento NNE'!$E$2:$E$707,'Infos Relatório'!$B$485,'Faturamento NNE'!$F$2:$F$707,'Infos Relatório'!$B516,'Faturamento NNE'!$AA$2:$AA$707,'Infos Relatório'!AG$1)</f>
        <v>0</v>
      </c>
      <c r="AI516" s="542">
        <f>SUMIFS('Faturamento NNE'!$K$2:$K$707,'Faturamento NNE'!$E$2:$E$707,'Infos Relatório'!$B$485,'Faturamento NNE'!$F$2:$F$707,'Infos Relatório'!$B516,'Faturamento NNE'!$AA$2:$AA$707,'Infos Relatório'!AG$1)</f>
        <v>0</v>
      </c>
      <c r="AJ516" s="546">
        <f>SUMIFS('Faturamento NNE'!$P$2:$P$707,'Faturamento NNE'!$E$2:$E$707,'Infos Relatório'!$B$485,'Faturamento NNE'!$F$2:$F$707,'Infos Relatório'!$B516,'Faturamento NNE'!$AA$2:$AA$707,'Infos Relatório'!AG$1,'Faturamento NNE'!$U$2:$U$707,"Sim")+SUMIFS('Faturamento NNE'!$Q$2:$Q$707,'Faturamento NNE'!$E$2:$E$707,'Infos Relatório'!$B$485,'Faturamento NNE'!$F$2:$F$707,'Infos Relatório'!$B516,'Faturamento NNE'!$AA$2:$AA$707,'Infos Relatório'!AG$1,'Faturamento NNE'!$U$2:$U$707,"Sim")</f>
        <v>0</v>
      </c>
      <c r="AK516" s="227" t="e">
        <f t="shared" si="185"/>
        <v>#DIV/0!</v>
      </c>
      <c r="AL516" s="545">
        <f>SUMIFS('Faturamento NNE'!$I$2:$I$707,'Faturamento NNE'!$E$2:$E$707,'Infos Relatório'!$B$485,'Faturamento NNE'!$F$2:$F$707,'Infos Relatório'!$B516,'Faturamento NNE'!$AA$2:$AA$707,'Infos Relatório'!AG$1)</f>
        <v>0</v>
      </c>
      <c r="AM516" s="541">
        <f>COUNTIFS('Faturamento NNE'!$E$2:$E$707,'Infos Relatório'!$B$485,'Faturamento NNE'!$F$2:$F$707,'Infos Relatório'!$B516,'Faturamento NNE'!$AA$2:$AA$707,'Infos Relatório'!AM$1)</f>
        <v>0</v>
      </c>
      <c r="AN516" s="542">
        <f>SUMIFS('Faturamento NNE'!$H$2:$H$707,'Faturamento NNE'!$E$2:$E$707,'Infos Relatório'!$B$485,'Faturamento NNE'!$F$2:$F$707,'Infos Relatório'!$B516,'Faturamento NNE'!$AA$2:$AA$707,'Infos Relatório'!AM$1)</f>
        <v>0</v>
      </c>
      <c r="AO516" s="542">
        <f>SUMIFS('Faturamento NNE'!$K$2:$K$707,'Faturamento NNE'!$E$2:$E$707,'Infos Relatório'!$B$485,'Faturamento NNE'!$F$2:$F$707,'Infos Relatório'!$B516,'Faturamento NNE'!$AA$2:$AA$707,'Infos Relatório'!AM$1)</f>
        <v>0</v>
      </c>
      <c r="AP516" s="546">
        <f>SUMIFS('Faturamento NNE'!$P$2:$P$707,'Faturamento NNE'!$E$2:$E$707,'Infos Relatório'!$B$485,'Faturamento NNE'!$F$2:$F$707,'Infos Relatório'!$B516,'Faturamento NNE'!$AA$2:$AA$707,'Infos Relatório'!AM$1,'Faturamento NNE'!$U$2:$U$707,"Sim")+SUMIFS('Faturamento NNE'!$Q$2:$Q$707,'Faturamento NNE'!$E$2:$E$707,'Infos Relatório'!$B$485,'Faturamento NNE'!$F$2:$F$707,'Infos Relatório'!$B516,'Faturamento NNE'!$AA$2:$AA$707,'Infos Relatório'!AM$1,'Faturamento NNE'!$U$2:$U$707,"Sim")</f>
        <v>0</v>
      </c>
      <c r="AQ516" s="227" t="e">
        <f t="shared" si="186"/>
        <v>#DIV/0!</v>
      </c>
      <c r="AR516" s="545">
        <f>SUMIFS('Faturamento NNE'!$I$2:$I$707,'Faturamento NNE'!$E$2:$E$707,'Infos Relatório'!$B$485,'Faturamento NNE'!$F$2:$F$707,'Infos Relatório'!$B516,'Faturamento NNE'!$AA$2:$AA$707,'Infos Relatório'!AM$1)</f>
        <v>0</v>
      </c>
      <c r="AS516" s="541">
        <f>COUNTIFS('Faturamento NNE'!$E$2:$E$707,'Infos Relatório'!$B$485,'Faturamento NNE'!$F$2:$F$707,'Infos Relatório'!$B516,'Faturamento NNE'!$AA$2:$AA$707,'Infos Relatório'!AS$1)</f>
        <v>0</v>
      </c>
      <c r="AT516" s="542">
        <f>SUMIFS('Faturamento NNE'!$H$2:$H$707,'Faturamento NNE'!$E$2:$E$707,'Infos Relatório'!$B$485,'Faturamento NNE'!$F$2:$F$707,'Infos Relatório'!$B516,'Faturamento NNE'!$AA$2:$AA$707,'Infos Relatório'!AS$1)</f>
        <v>0</v>
      </c>
      <c r="AU516" s="542">
        <f>SUMIFS('Faturamento NNE'!$K$2:$K$707,'Faturamento NNE'!$E$2:$E$707,'Infos Relatório'!$B$485,'Faturamento NNE'!$F$2:$F$707,'Infos Relatório'!$B516,'Faturamento NNE'!$AA$2:$AA$707,'Infos Relatório'!AS$1)</f>
        <v>0</v>
      </c>
      <c r="AV516" s="546">
        <f>SUMIFS('Faturamento NNE'!$P$2:$P$707,'Faturamento NNE'!$E$2:$E$707,'Infos Relatório'!$B$485,'Faturamento NNE'!$F$2:$F$707,'Infos Relatório'!$B516,'Faturamento NNE'!$AA$2:$AA$707,'Infos Relatório'!AS$1,'Faturamento NNE'!$U$2:$U$707,"Sim")+SUMIFS('Faturamento NNE'!$Q$2:$Q$707,'Faturamento NNE'!$E$2:$E$707,'Infos Relatório'!$B$485,'Faturamento NNE'!$F$2:$F$707,'Infos Relatório'!$B516,'Faturamento NNE'!$AA$2:$AA$707,'Infos Relatório'!AS$1,'Faturamento NNE'!$U$2:$U$707,"Sim")</f>
        <v>0</v>
      </c>
      <c r="AW516" s="227" t="e">
        <f t="shared" si="187"/>
        <v>#DIV/0!</v>
      </c>
      <c r="AX516" s="545">
        <f>SUMIFS('Faturamento NNE'!$I$2:$I$707,'Faturamento NNE'!$E$2:$E$707,'Infos Relatório'!$B$485,'Faturamento NNE'!$F$2:$F$707,'Infos Relatório'!$B516,'Faturamento NNE'!$AA$2:$AA$707,'Infos Relatório'!AS$1)</f>
        <v>0</v>
      </c>
      <c r="AY516" s="541">
        <f>COUNTIFS('Faturamento NNE'!$E$2:$E$707,'Infos Relatório'!$B$485,'Faturamento NNE'!$F$2:$F$707,'Infos Relatório'!$B516,'Faturamento NNE'!$AA$2:$AA$707,'Infos Relatório'!AY$1)</f>
        <v>0</v>
      </c>
      <c r="AZ516" s="542">
        <f>SUMIFS('Faturamento NNE'!$H$2:$H$707,'Faturamento NNE'!$E$2:$E$707,'Infos Relatório'!$B$485,'Faturamento NNE'!$F$2:$F$707,'Infos Relatório'!$B516,'Faturamento NNE'!$AA$2:$AA$707,'Infos Relatório'!AY$1)</f>
        <v>0</v>
      </c>
      <c r="BA516" s="542">
        <f>SUMIFS('Faturamento NNE'!$K$2:$K$707,'Faturamento NNE'!$E$2:$E$707,'Infos Relatório'!$B$485,'Faturamento NNE'!$F$2:$F$707,'Infos Relatório'!$B516,'Faturamento NNE'!$AA$2:$AA$707,'Infos Relatório'!AY$1)</f>
        <v>0</v>
      </c>
      <c r="BB516" s="546">
        <f>SUMIFS('Faturamento NNE'!$P$2:$P$707,'Faturamento NNE'!$E$2:$E$707,'Infos Relatório'!$B$485,'Faturamento NNE'!$F$2:$F$707,'Infos Relatório'!$B516,'Faturamento NNE'!$AA$2:$AA$707,'Infos Relatório'!AY$1,'Faturamento NNE'!$U$2:$U$707,"Sim")+SUMIFS('Faturamento NNE'!$Q$2:$Q$707,'Faturamento NNE'!$E$2:$E$707,'Infos Relatório'!$B$485,'Faturamento NNE'!$F$2:$F$707,'Infos Relatório'!$B516,'Faturamento NNE'!$AA$2:$AA$707,'Infos Relatório'!AY$1,'Faturamento NNE'!$U$2:$U$707,"Sim")</f>
        <v>0</v>
      </c>
      <c r="BC516" s="227" t="e">
        <f t="shared" si="188"/>
        <v>#DIV/0!</v>
      </c>
      <c r="BD516" s="545">
        <f>SUMIFS('Faturamento NNE'!$I$2:$I$707,'Faturamento NNE'!$E$2:$E$707,'Infos Relatório'!$B$485,'Faturamento NNE'!$F$2:$F$707,'Infos Relatório'!$B516,'Faturamento NNE'!$AA$2:$AA$707,'Infos Relatório'!AY$1)</f>
        <v>0</v>
      </c>
      <c r="BE516" s="541">
        <f>COUNTIFS('Faturamento NNE'!$E$2:$E$707,'Infos Relatório'!$B$485,'Faturamento NNE'!$F$2:$F$707,'Infos Relatório'!$B516,'Faturamento NNE'!$AA$2:$AA$707,'Infos Relatório'!BE$1)</f>
        <v>0</v>
      </c>
      <c r="BF516" s="542">
        <f>SUMIFS('Faturamento NNE'!$H$2:$H$707,'Faturamento NNE'!$E$2:$E$707,'Infos Relatório'!$B$485,'Faturamento NNE'!$F$2:$F$707,'Infos Relatório'!$B516,'Faturamento NNE'!$AA$2:$AA$707,'Infos Relatório'!BE$1)</f>
        <v>0</v>
      </c>
      <c r="BG516" s="542">
        <f>SUMIFS('Faturamento NNE'!$K$2:$K$707,'Faturamento NNE'!$E$2:$E$707,'Infos Relatório'!$B$485,'Faturamento NNE'!$F$2:$F$707,'Infos Relatório'!$B516,'Faturamento NNE'!$AA$2:$AA$707,'Infos Relatório'!BE$1)</f>
        <v>0</v>
      </c>
      <c r="BH516" s="546">
        <f>SUMIFS('Faturamento NNE'!$P$2:$P$707,'Faturamento NNE'!$E$2:$E$707,'Infos Relatório'!$B$485,'Faturamento NNE'!$F$2:$F$707,'Infos Relatório'!$B516,'Faturamento NNE'!$AA$2:$AA$707,'Infos Relatório'!BE$1,'Faturamento NNE'!$U$2:$U$707,"Sim")+SUMIFS('Faturamento NNE'!$Q$2:$Q$707,'Faturamento NNE'!$E$2:$E$707,'Infos Relatório'!$B$485,'Faturamento NNE'!$F$2:$F$707,'Infos Relatório'!$B516,'Faturamento NNE'!$AA$2:$AA$707,'Infos Relatório'!BE$1,'Faturamento NNE'!$U$2:$U$707,"Sim")</f>
        <v>0</v>
      </c>
      <c r="BI516" s="227" t="e">
        <f t="shared" si="189"/>
        <v>#DIV/0!</v>
      </c>
      <c r="BJ516" s="545">
        <f>SUMIFS('Faturamento NNE'!$I$2:$I$707,'Faturamento NNE'!$E$2:$E$707,'Infos Relatório'!$B$485,'Faturamento NNE'!$F$2:$F$707,'Infos Relatório'!$B516,'Faturamento NNE'!$AA$2:$AA$707,'Infos Relatório'!BE$1)</f>
        <v>0</v>
      </c>
      <c r="BK516" s="541">
        <f>COUNTIFS('Faturamento NNE'!$E$2:$E$707,'Infos Relatório'!$B$485,'Faturamento NNE'!$F$2:$F$707,'Infos Relatório'!$B516,'Faturamento NNE'!$AA$2:$AA$707,'Infos Relatório'!BK$1)</f>
        <v>0</v>
      </c>
      <c r="BL516" s="542">
        <f>SUMIFS('Faturamento NNE'!$H$2:$H$707,'Faturamento NNE'!$E$2:$E$707,'Infos Relatório'!$B$485,'Faturamento NNE'!$F$2:$F$707,'Infos Relatório'!$B516,'Faturamento NNE'!$AA$2:$AA$707,'Infos Relatório'!BK$1)</f>
        <v>0</v>
      </c>
      <c r="BM516" s="542">
        <f>SUMIFS('Faturamento NNE'!$K$2:$K$707,'Faturamento NNE'!$E$2:$E$707,'Infos Relatório'!$B$485,'Faturamento NNE'!$F$2:$F$707,'Infos Relatório'!$B516,'Faturamento NNE'!$AA$2:$AA$707,'Infos Relatório'!BK$1)</f>
        <v>0</v>
      </c>
      <c r="BN516" s="546">
        <f>SUMIFS('Faturamento NNE'!$P$2:$P$707,'Faturamento NNE'!$E$2:$E$707,'Infos Relatório'!$B$485,'Faturamento NNE'!$F$2:$F$707,'Infos Relatório'!$B516,'Faturamento NNE'!$AA$2:$AA$707,'Infos Relatório'!BK$1,'Faturamento NNE'!$U$2:$U$707,"Sim")+SUMIFS('Faturamento NNE'!$Q$2:$Q$707,'Faturamento NNE'!$E$2:$E$707,'Infos Relatório'!$B$485,'Faturamento NNE'!$F$2:$F$707,'Infos Relatório'!$B516,'Faturamento NNE'!$AA$2:$AA$707,'Infos Relatório'!BK$1,'Faturamento NNE'!$U$2:$U$707,"Sim")</f>
        <v>0</v>
      </c>
      <c r="BO516" s="227" t="e">
        <f t="shared" si="190"/>
        <v>#DIV/0!</v>
      </c>
      <c r="BP516" s="545">
        <f>SUMIFS('Faturamento NNE'!$I$2:$I$707,'Faturamento NNE'!$E$2:$E$707,'Infos Relatório'!$B$485,'Faturamento NNE'!$F$2:$F$707,'Infos Relatório'!$B516,'Faturamento NNE'!$AA$2:$AA$707,'Infos Relatório'!BK$1)</f>
        <v>0</v>
      </c>
      <c r="BQ516" s="541">
        <f>COUNTIFS('Faturamento NNE'!$E$2:$E$707,'Infos Relatório'!$B$485,'Faturamento NNE'!$F$2:$F$707,'Infos Relatório'!$B516,'Faturamento NNE'!$AA$2:$AA$707,'Infos Relatório'!BQ$1)</f>
        <v>0</v>
      </c>
      <c r="BR516" s="542">
        <f>SUMIFS('Faturamento NNE'!$H$2:$H$707,'Faturamento NNE'!$E$2:$E$707,'Infos Relatório'!$B$485,'Faturamento NNE'!$F$2:$F$707,'Infos Relatório'!$B516,'Faturamento NNE'!$AA$2:$AA$707,'Infos Relatório'!BQ$1)</f>
        <v>0</v>
      </c>
      <c r="BS516" s="542">
        <f>SUMIFS('Faturamento NNE'!$K$2:$K$707,'Faturamento NNE'!$E$2:$E$707,'Infos Relatório'!$B$485,'Faturamento NNE'!$F$2:$F$707,'Infos Relatório'!$B516,'Faturamento NNE'!$AA$2:$AA$707,'Infos Relatório'!BQ$1)</f>
        <v>0</v>
      </c>
      <c r="BT516" s="546">
        <f>SUMIFS('Faturamento NNE'!$P$2:$P$707,'Faturamento NNE'!$E$2:$E$707,'Infos Relatório'!$B$485,'Faturamento NNE'!$F$2:$F$707,'Infos Relatório'!$B516,'Faturamento NNE'!$AA$2:$AA$707,'Infos Relatório'!BQ$1,'Faturamento NNE'!$U$2:$U$707,"Sim")+SUMIFS('Faturamento NNE'!$Q$2:$Q$707,'Faturamento NNE'!$E$2:$E$707,'Infos Relatório'!$B$485,'Faturamento NNE'!$F$2:$F$707,'Infos Relatório'!$B516,'Faturamento NNE'!$AA$2:$AA$707,'Infos Relatório'!BQ$1,'Faturamento NNE'!$U$2:$U$707,"Sim")</f>
        <v>0</v>
      </c>
      <c r="BU516" s="227" t="e">
        <f t="shared" si="191"/>
        <v>#DIV/0!</v>
      </c>
      <c r="BV516" s="545">
        <f>SUMIFS('Faturamento NNE'!$I$2:$I$707,'Faturamento NNE'!$E$2:$E$707,'Infos Relatório'!$B$485,'Faturamento NNE'!$F$2:$F$707,'Infos Relatório'!$B516,'Faturamento NNE'!$AA$2:$AA$707,'Infos Relatório'!BQ$1)</f>
        <v>0</v>
      </c>
    </row>
    <row r="517" spans="2:74">
      <c r="B517" s="217" t="s">
        <v>161</v>
      </c>
      <c r="C517" s="541">
        <f>COUNTIFS('Faturamento NNE'!$E$2:$E$707,'Infos Relatório'!$B$485,'Faturamento NNE'!$F$2:$F$707,'Infos Relatório'!$B517,'Faturamento NNE'!$AA$2:$AA$707,'Infos Relatório'!C$1)</f>
        <v>0</v>
      </c>
      <c r="D517" s="542">
        <f>SUMIFS('Faturamento NNE'!$H$2:$H$707,'Faturamento NNE'!$E$2:$E$707,'Infos Relatório'!$B$485,'Faturamento NNE'!$F$2:$F$707,'Infos Relatório'!$B517,'Faturamento NNE'!$AA$2:$AA$707,'Infos Relatório'!C$1)</f>
        <v>0</v>
      </c>
      <c r="E517" s="543">
        <f>SUMIFS('Faturamento NNE'!$K$2:$K$707,'Faturamento NNE'!$E$2:$E$707,'Infos Relatório'!$B$485,'Faturamento NNE'!$F$2:$F$707,'Infos Relatório'!$B517,'Faturamento NNE'!$AA$2:$AA$707,'Infos Relatório'!C$1)</f>
        <v>0</v>
      </c>
      <c r="F517" s="544">
        <f>SUMIFS('Faturamento NNE'!$P$2:$P$707,'Faturamento NNE'!$E$2:$E$707,'Infos Relatório'!$B$485,'Faturamento NNE'!$F$2:$F$707,'Infos Relatório'!$B517,'Faturamento NNE'!$AA$2:$AA$707,'Infos Relatório'!C$1,'Faturamento NNE'!$U$2:$U$707,"Sim")+SUMIFS('Faturamento NNE'!$Q$2:$Q$707,'Faturamento NNE'!$E$2:$E$707,'Infos Relatório'!$B$485,'Faturamento NNE'!$F$2:$F$707,'Infos Relatório'!$B517,'Faturamento NNE'!$AA$2:$AA$707,'Infos Relatório'!C$1,'Faturamento NNE'!$U$2:$U$707,"Sim")</f>
        <v>0</v>
      </c>
      <c r="G517" s="283" t="e">
        <f t="shared" si="180"/>
        <v>#DIV/0!</v>
      </c>
      <c r="H517" s="545">
        <f>SUMIFS('Faturamento NNE'!$I$2:$I$707,'Faturamento NNE'!$E$2:$E$707,'Infos Relatório'!$B$485,'Faturamento NNE'!$F$2:$F$707,'Infos Relatório'!$B517,'Faturamento NNE'!$AA$2:$AA$707,'Infos Relatório'!C$1)</f>
        <v>0</v>
      </c>
      <c r="I517" s="541">
        <f>COUNTIFS('Faturamento NNE'!$E$2:$E$707,'Infos Relatório'!$B$485,'Faturamento NNE'!$F$2:$F$707,'Infos Relatório'!$B517,'Faturamento NNE'!$AA$2:$AA$707,'Infos Relatório'!I$1)</f>
        <v>0</v>
      </c>
      <c r="J517" s="542">
        <f>SUMIFS('Faturamento NNE'!$H$2:$H$707,'Faturamento NNE'!$E$2:$E$707,'Infos Relatório'!$B$485,'Faturamento NNE'!$F$2:$F$707,'Infos Relatório'!$B517,'Faturamento NNE'!$AA$2:$AA$707,'Infos Relatório'!I$1)</f>
        <v>0</v>
      </c>
      <c r="K517" s="543">
        <f>SUMIFS('Faturamento NNE'!$K$2:$K$707,'Faturamento NNE'!$E$2:$E$707,'Infos Relatório'!$B$485,'Faturamento NNE'!$F$2:$F$707,'Infos Relatório'!$B517,'Faturamento NNE'!$AA$2:$AA$707,'Infos Relatório'!I$1)</f>
        <v>0</v>
      </c>
      <c r="L517" s="544">
        <f>SUMIFS('Faturamento NNE'!$P$2:$P$707,'Faturamento NNE'!$E$2:$E$707,'Infos Relatório'!$B$485,'Faturamento NNE'!$F$2:$F$707,'Infos Relatório'!$B517,'Faturamento NNE'!$AA$2:$AA$707,'Infos Relatório'!I$1,'Faturamento NNE'!$U$2:$U$707,"Sim")+SUMIFS('Faturamento NNE'!$Q$2:$Q$707,'Faturamento NNE'!$E$2:$E$707,'Infos Relatório'!$B$485,'Faturamento NNE'!$F$2:$F$707,'Infos Relatório'!$B517,'Faturamento NNE'!$AA$2:$AA$707,'Infos Relatório'!I$1,'Faturamento NNE'!$U$2:$U$707,"Sim")</f>
        <v>0</v>
      </c>
      <c r="M517" s="283" t="e">
        <f t="shared" si="181"/>
        <v>#DIV/0!</v>
      </c>
      <c r="N517" s="545">
        <f>SUMIFS('Faturamento NNE'!$I$2:$I$707,'Faturamento NNE'!$E$2:$E$707,'Infos Relatório'!$B$485,'Faturamento NNE'!$F$2:$F$707,'Infos Relatório'!$B517,'Faturamento NNE'!$AA$2:$AA$707,'Infos Relatório'!I$1)</f>
        <v>0</v>
      </c>
      <c r="O517" s="541">
        <f>COUNTIFS('Faturamento NNE'!$E$2:$E$707,'Infos Relatório'!$B$485,'Faturamento NNE'!$F$2:$F$707,'Infos Relatório'!$B517,'Faturamento NNE'!$AA$2:$AA$707,'Infos Relatório'!O$1)</f>
        <v>0</v>
      </c>
      <c r="P517" s="542">
        <f>SUMIFS('Faturamento NNE'!$H$2:$H$707,'Faturamento NNE'!$E$2:$E$707,'Infos Relatório'!$B$485,'Faturamento NNE'!$F$2:$F$707,'Infos Relatório'!$B517,'Faturamento NNE'!$AA$2:$AA$707,'Infos Relatório'!O$1)</f>
        <v>0</v>
      </c>
      <c r="Q517" s="542">
        <f>SUMIFS('Faturamento NNE'!$K$2:$K$707,'Faturamento NNE'!$E$2:$E$707,'Infos Relatório'!$B$485,'Faturamento NNE'!$F$2:$F$707,'Infos Relatório'!$B517,'Faturamento NNE'!$AA$2:$AA$707,'Infos Relatório'!O$1)</f>
        <v>0</v>
      </c>
      <c r="R517" s="546">
        <f>SUMIFS('Faturamento NNE'!$P$2:$P$707,'Faturamento NNE'!$E$2:$E$707,'Infos Relatório'!$B$485,'Faturamento NNE'!$F$2:$F$707,'Infos Relatório'!$B517,'Faturamento NNE'!$AA$2:$AA$707,'Infos Relatório'!O$1,'Faturamento NNE'!$U$2:$U$707,"Sim")+SUMIFS('Faturamento NNE'!$Q$2:$Q$707,'Faturamento NNE'!$E$2:$E$707,'Infos Relatório'!$B$485,'Faturamento NNE'!$F$2:$F$707,'Infos Relatório'!$B517,'Faturamento NNE'!$AA$2:$AA$707,'Infos Relatório'!O$1,'Faturamento NNE'!$U$2:$U$707,"Sim")</f>
        <v>0</v>
      </c>
      <c r="S517" s="227" t="e">
        <f t="shared" si="182"/>
        <v>#DIV/0!</v>
      </c>
      <c r="T517" s="545">
        <f>SUMIFS('Faturamento NNE'!$I$2:$I$707,'Faturamento NNE'!$E$2:$E$707,'Infos Relatório'!$B$485,'Faturamento NNE'!$F$2:$F$707,'Infos Relatório'!$B517,'Faturamento NNE'!$AA$2:$AA$707,'Infos Relatório'!O$1)</f>
        <v>0</v>
      </c>
      <c r="U517" s="541">
        <f>COUNTIFS('Faturamento NNE'!$E$2:$E$707,'Infos Relatório'!$B$485,'Faturamento NNE'!$F$2:$F$707,'Infos Relatório'!$B517,'Faturamento NNE'!$AA$2:$AA$707,'Infos Relatório'!U$1)</f>
        <v>0</v>
      </c>
      <c r="V517" s="542">
        <f>SUMIFS('Faturamento NNE'!$H$2:$H$707,'Faturamento NNE'!$E$2:$E$707,'Infos Relatório'!$B$485,'Faturamento NNE'!$F$2:$F$707,'Infos Relatório'!$B517,'Faturamento NNE'!$AA$2:$AA$707,'Infos Relatório'!U$1)</f>
        <v>0</v>
      </c>
      <c r="W517" s="542">
        <f>SUMIFS('Faturamento NNE'!$K$2:$K$707,'Faturamento NNE'!$E$2:$E$707,'Infos Relatório'!$B$485,'Faturamento NNE'!$F$2:$F$707,'Infos Relatório'!$B517,'Faturamento NNE'!$AA$2:$AA$707,'Infos Relatório'!U$1)</f>
        <v>0</v>
      </c>
      <c r="X517" s="546">
        <f>SUMIFS('Faturamento NNE'!$P$2:$P$707,'Faturamento NNE'!$E$2:$E$707,'Infos Relatório'!$B$485,'Faturamento NNE'!$F$2:$F$707,'Infos Relatório'!$B517,'Faturamento NNE'!$AA$2:$AA$707,'Infos Relatório'!U$1,'Faturamento NNE'!$U$2:$U$707,"Sim")+SUMIFS('Faturamento NNE'!$Q$2:$Q$707,'Faturamento NNE'!$E$2:$E$707,'Infos Relatório'!$B$485,'Faturamento NNE'!$F$2:$F$707,'Infos Relatório'!$B517,'Faturamento NNE'!$AA$2:$AA$707,'Infos Relatório'!U$1,'Faturamento NNE'!$U$2:$U$707,"Sim")</f>
        <v>0</v>
      </c>
      <c r="Y517" s="227" t="e">
        <f t="shared" si="183"/>
        <v>#DIV/0!</v>
      </c>
      <c r="Z517" s="545">
        <f>SUMIFS('Faturamento NNE'!$I$2:$I$707,'Faturamento NNE'!$E$2:$E$707,'Infos Relatório'!$B$485,'Faturamento NNE'!$F$2:$F$707,'Infos Relatório'!$B517,'Faturamento NNE'!$AA$2:$AA$707,'Infos Relatório'!U$1)</f>
        <v>0</v>
      </c>
      <c r="AA517" s="541">
        <f>COUNTIFS('Faturamento NNE'!$E$2:$E$707,'Infos Relatório'!$B$485,'Faturamento NNE'!$F$2:$F$707,'Infos Relatório'!$B517,'Faturamento NNE'!$AA$2:$AA$707,'Infos Relatório'!AA$1)</f>
        <v>0</v>
      </c>
      <c r="AB517" s="542">
        <f>SUMIFS('Faturamento NNE'!$H$2:$H$707,'Faturamento NNE'!$E$2:$E$707,'Infos Relatório'!$B$485,'Faturamento NNE'!$F$2:$F$707,'Infos Relatório'!$B517,'Faturamento NNE'!$AA$2:$AA$707,'Infos Relatório'!AA$1)</f>
        <v>0</v>
      </c>
      <c r="AC517" s="542">
        <f>SUMIFS('Faturamento NNE'!$K$2:$K$707,'Faturamento NNE'!$E$2:$E$707,'Infos Relatório'!$B$485,'Faturamento NNE'!$F$2:$F$707,'Infos Relatório'!$B517,'Faturamento NNE'!$AA$2:$AA$707,'Infos Relatório'!AA$1)</f>
        <v>0</v>
      </c>
      <c r="AD517" s="546">
        <f>SUMIFS('Faturamento NNE'!$P$2:$P$707,'Faturamento NNE'!$E$2:$E$707,'Infos Relatório'!$B$485,'Faturamento NNE'!$F$2:$F$707,'Infos Relatório'!$B517,'Faturamento NNE'!$AA$2:$AA$707,'Infos Relatório'!AA$1,'Faturamento NNE'!$U$2:$U$707,"Sim")+SUMIFS('Faturamento NNE'!$Q$2:$Q$707,'Faturamento NNE'!$E$2:$E$707,'Infos Relatório'!$B$485,'Faturamento NNE'!$F$2:$F$707,'Infos Relatório'!$B517,'Faturamento NNE'!$AA$2:$AA$707,'Infos Relatório'!AA$1,'Faturamento NNE'!$U$2:$U$707,"Sim")</f>
        <v>0</v>
      </c>
      <c r="AE517" s="227" t="e">
        <f t="shared" si="184"/>
        <v>#DIV/0!</v>
      </c>
      <c r="AF517" s="545">
        <f>SUMIFS('Faturamento NNE'!$I$2:$I$707,'Faturamento NNE'!$E$2:$E$707,'Infos Relatório'!$B$485,'Faturamento NNE'!$F$2:$F$707,'Infos Relatório'!$B517,'Faturamento NNE'!$AA$2:$AA$707,'Infos Relatório'!AA$1)</f>
        <v>0</v>
      </c>
      <c r="AG517" s="541">
        <f>COUNTIFS('Faturamento NNE'!$E$2:$E$707,'Infos Relatório'!$B$485,'Faturamento NNE'!$F$2:$F$707,'Infos Relatório'!$B517,'Faturamento NNE'!$AA$2:$AA$707,'Infos Relatório'!AG$1)</f>
        <v>0</v>
      </c>
      <c r="AH517" s="542">
        <f>SUMIFS('Faturamento NNE'!$H$2:$H$707,'Faturamento NNE'!$E$2:$E$707,'Infos Relatório'!$B$485,'Faturamento NNE'!$F$2:$F$707,'Infos Relatório'!$B517,'Faturamento NNE'!$AA$2:$AA$707,'Infos Relatório'!AG$1)</f>
        <v>0</v>
      </c>
      <c r="AI517" s="542">
        <f>SUMIFS('Faturamento NNE'!$K$2:$K$707,'Faturamento NNE'!$E$2:$E$707,'Infos Relatório'!$B$485,'Faturamento NNE'!$F$2:$F$707,'Infos Relatório'!$B517,'Faturamento NNE'!$AA$2:$AA$707,'Infos Relatório'!AG$1)</f>
        <v>0</v>
      </c>
      <c r="AJ517" s="546">
        <f>SUMIFS('Faturamento NNE'!$P$2:$P$707,'Faturamento NNE'!$E$2:$E$707,'Infos Relatório'!$B$485,'Faturamento NNE'!$F$2:$F$707,'Infos Relatório'!$B517,'Faturamento NNE'!$AA$2:$AA$707,'Infos Relatório'!AG$1,'Faturamento NNE'!$U$2:$U$707,"Sim")+SUMIFS('Faturamento NNE'!$Q$2:$Q$707,'Faturamento NNE'!$E$2:$E$707,'Infos Relatório'!$B$485,'Faturamento NNE'!$F$2:$F$707,'Infos Relatório'!$B517,'Faturamento NNE'!$AA$2:$AA$707,'Infos Relatório'!AG$1,'Faturamento NNE'!$U$2:$U$707,"Sim")</f>
        <v>0</v>
      </c>
      <c r="AK517" s="227" t="e">
        <f t="shared" si="185"/>
        <v>#DIV/0!</v>
      </c>
      <c r="AL517" s="545">
        <f>SUMIFS('Faturamento NNE'!$I$2:$I$707,'Faturamento NNE'!$E$2:$E$707,'Infos Relatório'!$B$485,'Faturamento NNE'!$F$2:$F$707,'Infos Relatório'!$B517,'Faturamento NNE'!$AA$2:$AA$707,'Infos Relatório'!AG$1)</f>
        <v>0</v>
      </c>
      <c r="AM517" s="541">
        <f>COUNTIFS('Faturamento NNE'!$E$2:$E$707,'Infos Relatório'!$B$485,'Faturamento NNE'!$F$2:$F$707,'Infos Relatório'!$B517,'Faturamento NNE'!$AA$2:$AA$707,'Infos Relatório'!AM$1)</f>
        <v>0</v>
      </c>
      <c r="AN517" s="542">
        <f>SUMIFS('Faturamento NNE'!$H$2:$H$707,'Faturamento NNE'!$E$2:$E$707,'Infos Relatório'!$B$485,'Faturamento NNE'!$F$2:$F$707,'Infos Relatório'!$B517,'Faturamento NNE'!$AA$2:$AA$707,'Infos Relatório'!AM$1)</f>
        <v>0</v>
      </c>
      <c r="AO517" s="542">
        <f>SUMIFS('Faturamento NNE'!$K$2:$K$707,'Faturamento NNE'!$E$2:$E$707,'Infos Relatório'!$B$485,'Faturamento NNE'!$F$2:$F$707,'Infos Relatório'!$B517,'Faturamento NNE'!$AA$2:$AA$707,'Infos Relatório'!AM$1)</f>
        <v>0</v>
      </c>
      <c r="AP517" s="546">
        <f>SUMIFS('Faturamento NNE'!$P$2:$P$707,'Faturamento NNE'!$E$2:$E$707,'Infos Relatório'!$B$485,'Faturamento NNE'!$F$2:$F$707,'Infos Relatório'!$B517,'Faturamento NNE'!$AA$2:$AA$707,'Infos Relatório'!AM$1,'Faturamento NNE'!$U$2:$U$707,"Sim")+SUMIFS('Faturamento NNE'!$Q$2:$Q$707,'Faturamento NNE'!$E$2:$E$707,'Infos Relatório'!$B$485,'Faturamento NNE'!$F$2:$F$707,'Infos Relatório'!$B517,'Faturamento NNE'!$AA$2:$AA$707,'Infos Relatório'!AM$1,'Faturamento NNE'!$U$2:$U$707,"Sim")</f>
        <v>0</v>
      </c>
      <c r="AQ517" s="227" t="e">
        <f t="shared" si="186"/>
        <v>#DIV/0!</v>
      </c>
      <c r="AR517" s="545">
        <f>SUMIFS('Faturamento NNE'!$I$2:$I$707,'Faturamento NNE'!$E$2:$E$707,'Infos Relatório'!$B$485,'Faturamento NNE'!$F$2:$F$707,'Infos Relatório'!$B517,'Faturamento NNE'!$AA$2:$AA$707,'Infos Relatório'!AM$1)</f>
        <v>0</v>
      </c>
      <c r="AS517" s="541">
        <f>COUNTIFS('Faturamento NNE'!$E$2:$E$707,'Infos Relatório'!$B$485,'Faturamento NNE'!$F$2:$F$707,'Infos Relatório'!$B517,'Faturamento NNE'!$AA$2:$AA$707,'Infos Relatório'!AS$1)</f>
        <v>0</v>
      </c>
      <c r="AT517" s="542">
        <f>SUMIFS('Faturamento NNE'!$H$2:$H$707,'Faturamento NNE'!$E$2:$E$707,'Infos Relatório'!$B$485,'Faturamento NNE'!$F$2:$F$707,'Infos Relatório'!$B517,'Faturamento NNE'!$AA$2:$AA$707,'Infos Relatório'!AS$1)</f>
        <v>0</v>
      </c>
      <c r="AU517" s="542">
        <f>SUMIFS('Faturamento NNE'!$K$2:$K$707,'Faturamento NNE'!$E$2:$E$707,'Infos Relatório'!$B$485,'Faturamento NNE'!$F$2:$F$707,'Infos Relatório'!$B517,'Faturamento NNE'!$AA$2:$AA$707,'Infos Relatório'!AS$1)</f>
        <v>0</v>
      </c>
      <c r="AV517" s="546">
        <f>SUMIFS('Faturamento NNE'!$P$2:$P$707,'Faturamento NNE'!$E$2:$E$707,'Infos Relatório'!$B$485,'Faturamento NNE'!$F$2:$F$707,'Infos Relatório'!$B517,'Faturamento NNE'!$AA$2:$AA$707,'Infos Relatório'!AS$1,'Faturamento NNE'!$U$2:$U$707,"Sim")+SUMIFS('Faturamento NNE'!$Q$2:$Q$707,'Faturamento NNE'!$E$2:$E$707,'Infos Relatório'!$B$485,'Faturamento NNE'!$F$2:$F$707,'Infos Relatório'!$B517,'Faturamento NNE'!$AA$2:$AA$707,'Infos Relatório'!AS$1,'Faturamento NNE'!$U$2:$U$707,"Sim")</f>
        <v>0</v>
      </c>
      <c r="AW517" s="227" t="e">
        <f t="shared" si="187"/>
        <v>#DIV/0!</v>
      </c>
      <c r="AX517" s="545">
        <f>SUMIFS('Faturamento NNE'!$I$2:$I$707,'Faturamento NNE'!$E$2:$E$707,'Infos Relatório'!$B$485,'Faturamento NNE'!$F$2:$F$707,'Infos Relatório'!$B517,'Faturamento NNE'!$AA$2:$AA$707,'Infos Relatório'!AS$1)</f>
        <v>0</v>
      </c>
      <c r="AY517" s="541">
        <f>COUNTIFS('Faturamento NNE'!$E$2:$E$707,'Infos Relatório'!$B$485,'Faturamento NNE'!$F$2:$F$707,'Infos Relatório'!$B517,'Faturamento NNE'!$AA$2:$AA$707,'Infos Relatório'!AY$1)</f>
        <v>0</v>
      </c>
      <c r="AZ517" s="542">
        <f>SUMIFS('Faturamento NNE'!$H$2:$H$707,'Faturamento NNE'!$E$2:$E$707,'Infos Relatório'!$B$485,'Faturamento NNE'!$F$2:$F$707,'Infos Relatório'!$B517,'Faturamento NNE'!$AA$2:$AA$707,'Infos Relatório'!AY$1)</f>
        <v>0</v>
      </c>
      <c r="BA517" s="542">
        <f>SUMIFS('Faturamento NNE'!$K$2:$K$707,'Faturamento NNE'!$E$2:$E$707,'Infos Relatório'!$B$485,'Faturamento NNE'!$F$2:$F$707,'Infos Relatório'!$B517,'Faturamento NNE'!$AA$2:$AA$707,'Infos Relatório'!AY$1)</f>
        <v>0</v>
      </c>
      <c r="BB517" s="546">
        <f>SUMIFS('Faturamento NNE'!$P$2:$P$707,'Faturamento NNE'!$E$2:$E$707,'Infos Relatório'!$B$485,'Faturamento NNE'!$F$2:$F$707,'Infos Relatório'!$B517,'Faturamento NNE'!$AA$2:$AA$707,'Infos Relatório'!AY$1,'Faturamento NNE'!$U$2:$U$707,"Sim")+SUMIFS('Faturamento NNE'!$Q$2:$Q$707,'Faturamento NNE'!$E$2:$E$707,'Infos Relatório'!$B$485,'Faturamento NNE'!$F$2:$F$707,'Infos Relatório'!$B517,'Faturamento NNE'!$AA$2:$AA$707,'Infos Relatório'!AY$1,'Faturamento NNE'!$U$2:$U$707,"Sim")</f>
        <v>0</v>
      </c>
      <c r="BC517" s="227" t="e">
        <f t="shared" si="188"/>
        <v>#DIV/0!</v>
      </c>
      <c r="BD517" s="545">
        <f>SUMIFS('Faturamento NNE'!$I$2:$I$707,'Faturamento NNE'!$E$2:$E$707,'Infos Relatório'!$B$485,'Faturamento NNE'!$F$2:$F$707,'Infos Relatório'!$B517,'Faturamento NNE'!$AA$2:$AA$707,'Infos Relatório'!AY$1)</f>
        <v>0</v>
      </c>
      <c r="BE517" s="541">
        <f>COUNTIFS('Faturamento NNE'!$E$2:$E$707,'Infos Relatório'!$B$485,'Faturamento NNE'!$F$2:$F$707,'Infos Relatório'!$B517,'Faturamento NNE'!$AA$2:$AA$707,'Infos Relatório'!BE$1)</f>
        <v>0</v>
      </c>
      <c r="BF517" s="542">
        <f>SUMIFS('Faturamento NNE'!$H$2:$H$707,'Faturamento NNE'!$E$2:$E$707,'Infos Relatório'!$B$485,'Faturamento NNE'!$F$2:$F$707,'Infos Relatório'!$B517,'Faturamento NNE'!$AA$2:$AA$707,'Infos Relatório'!BE$1)</f>
        <v>0</v>
      </c>
      <c r="BG517" s="542">
        <f>SUMIFS('Faturamento NNE'!$K$2:$K$707,'Faturamento NNE'!$E$2:$E$707,'Infos Relatório'!$B$485,'Faturamento NNE'!$F$2:$F$707,'Infos Relatório'!$B517,'Faturamento NNE'!$AA$2:$AA$707,'Infos Relatório'!BE$1)</f>
        <v>0</v>
      </c>
      <c r="BH517" s="546">
        <f>SUMIFS('Faturamento NNE'!$P$2:$P$707,'Faturamento NNE'!$E$2:$E$707,'Infos Relatório'!$B$485,'Faturamento NNE'!$F$2:$F$707,'Infos Relatório'!$B517,'Faturamento NNE'!$AA$2:$AA$707,'Infos Relatório'!BE$1,'Faturamento NNE'!$U$2:$U$707,"Sim")+SUMIFS('Faturamento NNE'!$Q$2:$Q$707,'Faturamento NNE'!$E$2:$E$707,'Infos Relatório'!$B$485,'Faturamento NNE'!$F$2:$F$707,'Infos Relatório'!$B517,'Faturamento NNE'!$AA$2:$AA$707,'Infos Relatório'!BE$1,'Faturamento NNE'!$U$2:$U$707,"Sim")</f>
        <v>0</v>
      </c>
      <c r="BI517" s="227" t="e">
        <f t="shared" si="189"/>
        <v>#DIV/0!</v>
      </c>
      <c r="BJ517" s="545">
        <f>SUMIFS('Faturamento NNE'!$I$2:$I$707,'Faturamento NNE'!$E$2:$E$707,'Infos Relatório'!$B$485,'Faturamento NNE'!$F$2:$F$707,'Infos Relatório'!$B517,'Faturamento NNE'!$AA$2:$AA$707,'Infos Relatório'!BE$1)</f>
        <v>0</v>
      </c>
      <c r="BK517" s="541">
        <f>COUNTIFS('Faturamento NNE'!$E$2:$E$707,'Infos Relatório'!$B$485,'Faturamento NNE'!$F$2:$F$707,'Infos Relatório'!$B517,'Faturamento NNE'!$AA$2:$AA$707,'Infos Relatório'!BK$1)</f>
        <v>0</v>
      </c>
      <c r="BL517" s="542">
        <f>SUMIFS('Faturamento NNE'!$H$2:$H$707,'Faturamento NNE'!$E$2:$E$707,'Infos Relatório'!$B$485,'Faturamento NNE'!$F$2:$F$707,'Infos Relatório'!$B517,'Faturamento NNE'!$AA$2:$AA$707,'Infos Relatório'!BK$1)</f>
        <v>0</v>
      </c>
      <c r="BM517" s="542">
        <f>SUMIFS('Faturamento NNE'!$K$2:$K$707,'Faturamento NNE'!$E$2:$E$707,'Infos Relatório'!$B$485,'Faturamento NNE'!$F$2:$F$707,'Infos Relatório'!$B517,'Faturamento NNE'!$AA$2:$AA$707,'Infos Relatório'!BK$1)</f>
        <v>0</v>
      </c>
      <c r="BN517" s="546">
        <f>SUMIFS('Faturamento NNE'!$P$2:$P$707,'Faturamento NNE'!$E$2:$E$707,'Infos Relatório'!$B$485,'Faturamento NNE'!$F$2:$F$707,'Infos Relatório'!$B517,'Faturamento NNE'!$AA$2:$AA$707,'Infos Relatório'!BK$1,'Faturamento NNE'!$U$2:$U$707,"Sim")+SUMIFS('Faturamento NNE'!$Q$2:$Q$707,'Faturamento NNE'!$E$2:$E$707,'Infos Relatório'!$B$485,'Faturamento NNE'!$F$2:$F$707,'Infos Relatório'!$B517,'Faturamento NNE'!$AA$2:$AA$707,'Infos Relatório'!BK$1,'Faturamento NNE'!$U$2:$U$707,"Sim")</f>
        <v>0</v>
      </c>
      <c r="BO517" s="227" t="e">
        <f t="shared" si="190"/>
        <v>#DIV/0!</v>
      </c>
      <c r="BP517" s="545">
        <f>SUMIFS('Faturamento NNE'!$I$2:$I$707,'Faturamento NNE'!$E$2:$E$707,'Infos Relatório'!$B$485,'Faturamento NNE'!$F$2:$F$707,'Infos Relatório'!$B517,'Faturamento NNE'!$AA$2:$AA$707,'Infos Relatório'!BK$1)</f>
        <v>0</v>
      </c>
      <c r="BQ517" s="541">
        <f>COUNTIFS('Faturamento NNE'!$E$2:$E$707,'Infos Relatório'!$B$485,'Faturamento NNE'!$F$2:$F$707,'Infos Relatório'!$B517,'Faturamento NNE'!$AA$2:$AA$707,'Infos Relatório'!BQ$1)</f>
        <v>0</v>
      </c>
      <c r="BR517" s="542">
        <f>SUMIFS('Faturamento NNE'!$H$2:$H$707,'Faturamento NNE'!$E$2:$E$707,'Infos Relatório'!$B$485,'Faturamento NNE'!$F$2:$F$707,'Infos Relatório'!$B517,'Faturamento NNE'!$AA$2:$AA$707,'Infos Relatório'!BQ$1)</f>
        <v>0</v>
      </c>
      <c r="BS517" s="542">
        <f>SUMIFS('Faturamento NNE'!$K$2:$K$707,'Faturamento NNE'!$E$2:$E$707,'Infos Relatório'!$B$485,'Faturamento NNE'!$F$2:$F$707,'Infos Relatório'!$B517,'Faturamento NNE'!$AA$2:$AA$707,'Infos Relatório'!BQ$1)</f>
        <v>0</v>
      </c>
      <c r="BT517" s="546">
        <f>SUMIFS('Faturamento NNE'!$P$2:$P$707,'Faturamento NNE'!$E$2:$E$707,'Infos Relatório'!$B$485,'Faturamento NNE'!$F$2:$F$707,'Infos Relatório'!$B517,'Faturamento NNE'!$AA$2:$AA$707,'Infos Relatório'!BQ$1,'Faturamento NNE'!$U$2:$U$707,"Sim")+SUMIFS('Faturamento NNE'!$Q$2:$Q$707,'Faturamento NNE'!$E$2:$E$707,'Infos Relatório'!$B$485,'Faturamento NNE'!$F$2:$F$707,'Infos Relatório'!$B517,'Faturamento NNE'!$AA$2:$AA$707,'Infos Relatório'!BQ$1,'Faturamento NNE'!$U$2:$U$707,"Sim")</f>
        <v>0</v>
      </c>
      <c r="BU517" s="227" t="e">
        <f t="shared" si="191"/>
        <v>#DIV/0!</v>
      </c>
      <c r="BV517" s="545">
        <f>SUMIFS('Faturamento NNE'!$I$2:$I$707,'Faturamento NNE'!$E$2:$E$707,'Infos Relatório'!$B$485,'Faturamento NNE'!$F$2:$F$707,'Infos Relatório'!$B517,'Faturamento NNE'!$AA$2:$AA$707,'Infos Relatório'!BQ$1)</f>
        <v>0</v>
      </c>
    </row>
    <row r="518" spans="2:74">
      <c r="B518" s="217" t="s">
        <v>162</v>
      </c>
      <c r="C518" s="541">
        <f>COUNTIFS('Faturamento NNE'!$E$2:$E$707,'Infos Relatório'!$B$485,'Faturamento NNE'!$F$2:$F$707,'Infos Relatório'!$B518,'Faturamento NNE'!$AA$2:$AA$707,'Infos Relatório'!C$1)</f>
        <v>0</v>
      </c>
      <c r="D518" s="542">
        <f>SUMIFS('Faturamento NNE'!$H$2:$H$707,'Faturamento NNE'!$E$2:$E$707,'Infos Relatório'!$B$485,'Faturamento NNE'!$F$2:$F$707,'Infos Relatório'!$B518,'Faturamento NNE'!$AA$2:$AA$707,'Infos Relatório'!C$1)</f>
        <v>0</v>
      </c>
      <c r="E518" s="543">
        <f>SUMIFS('Faturamento NNE'!$K$2:$K$707,'Faturamento NNE'!$E$2:$E$707,'Infos Relatório'!$B$485,'Faturamento NNE'!$F$2:$F$707,'Infos Relatório'!$B518,'Faturamento NNE'!$AA$2:$AA$707,'Infos Relatório'!C$1)</f>
        <v>0</v>
      </c>
      <c r="F518" s="544">
        <f>SUMIFS('Faturamento NNE'!$P$2:$P$707,'Faturamento NNE'!$E$2:$E$707,'Infos Relatório'!$B$485,'Faturamento NNE'!$F$2:$F$707,'Infos Relatório'!$B518,'Faturamento NNE'!$AA$2:$AA$707,'Infos Relatório'!C$1,'Faturamento NNE'!$U$2:$U$707,"Sim")+SUMIFS('Faturamento NNE'!$Q$2:$Q$707,'Faturamento NNE'!$E$2:$E$707,'Infos Relatório'!$B$485,'Faturamento NNE'!$F$2:$F$707,'Infos Relatório'!$B518,'Faturamento NNE'!$AA$2:$AA$707,'Infos Relatório'!C$1,'Faturamento NNE'!$U$2:$U$707,"Sim")</f>
        <v>0</v>
      </c>
      <c r="G518" s="283" t="e">
        <f t="shared" si="180"/>
        <v>#DIV/0!</v>
      </c>
      <c r="H518" s="545">
        <f>SUMIFS('Faturamento NNE'!$I$2:$I$707,'Faturamento NNE'!$E$2:$E$707,'Infos Relatório'!$B$485,'Faturamento NNE'!$F$2:$F$707,'Infos Relatório'!$B518,'Faturamento NNE'!$AA$2:$AA$707,'Infos Relatório'!C$1)</f>
        <v>0</v>
      </c>
      <c r="I518" s="541">
        <f>COUNTIFS('Faturamento NNE'!$E$2:$E$707,'Infos Relatório'!$B$485,'Faturamento NNE'!$F$2:$F$707,'Infos Relatório'!$B518,'Faturamento NNE'!$AA$2:$AA$707,'Infos Relatório'!I$1)</f>
        <v>0</v>
      </c>
      <c r="J518" s="542">
        <f>SUMIFS('Faturamento NNE'!$H$2:$H$707,'Faturamento NNE'!$E$2:$E$707,'Infos Relatório'!$B$485,'Faturamento NNE'!$F$2:$F$707,'Infos Relatório'!$B518,'Faturamento NNE'!$AA$2:$AA$707,'Infos Relatório'!I$1)</f>
        <v>0</v>
      </c>
      <c r="K518" s="543">
        <f>SUMIFS('Faturamento NNE'!$K$2:$K$707,'Faturamento NNE'!$E$2:$E$707,'Infos Relatório'!$B$485,'Faturamento NNE'!$F$2:$F$707,'Infos Relatório'!$B518,'Faturamento NNE'!$AA$2:$AA$707,'Infos Relatório'!I$1)</f>
        <v>0</v>
      </c>
      <c r="L518" s="544">
        <f>SUMIFS('Faturamento NNE'!$P$2:$P$707,'Faturamento NNE'!$E$2:$E$707,'Infos Relatório'!$B$485,'Faturamento NNE'!$F$2:$F$707,'Infos Relatório'!$B518,'Faturamento NNE'!$AA$2:$AA$707,'Infos Relatório'!I$1,'Faturamento NNE'!$U$2:$U$707,"Sim")+SUMIFS('Faturamento NNE'!$Q$2:$Q$707,'Faturamento NNE'!$E$2:$E$707,'Infos Relatório'!$B$485,'Faturamento NNE'!$F$2:$F$707,'Infos Relatório'!$B518,'Faturamento NNE'!$AA$2:$AA$707,'Infos Relatório'!I$1,'Faturamento NNE'!$U$2:$U$707,"Sim")</f>
        <v>0</v>
      </c>
      <c r="M518" s="283" t="e">
        <f t="shared" si="181"/>
        <v>#DIV/0!</v>
      </c>
      <c r="N518" s="545">
        <f>SUMIFS('Faturamento NNE'!$I$2:$I$707,'Faturamento NNE'!$E$2:$E$707,'Infos Relatório'!$B$485,'Faturamento NNE'!$F$2:$F$707,'Infos Relatório'!$B518,'Faturamento NNE'!$AA$2:$AA$707,'Infos Relatório'!I$1)</f>
        <v>0</v>
      </c>
      <c r="O518" s="541">
        <f>COUNTIFS('Faturamento NNE'!$E$2:$E$707,'Infos Relatório'!$B$485,'Faturamento NNE'!$F$2:$F$707,'Infos Relatório'!$B518,'Faturamento NNE'!$AA$2:$AA$707,'Infos Relatório'!O$1)</f>
        <v>0</v>
      </c>
      <c r="P518" s="542">
        <f>SUMIFS('Faturamento NNE'!$H$2:$H$707,'Faturamento NNE'!$E$2:$E$707,'Infos Relatório'!$B$485,'Faturamento NNE'!$F$2:$F$707,'Infos Relatório'!$B518,'Faturamento NNE'!$AA$2:$AA$707,'Infos Relatório'!O$1)</f>
        <v>0</v>
      </c>
      <c r="Q518" s="542">
        <f>SUMIFS('Faturamento NNE'!$K$2:$K$707,'Faturamento NNE'!$E$2:$E$707,'Infos Relatório'!$B$485,'Faturamento NNE'!$F$2:$F$707,'Infos Relatório'!$B518,'Faturamento NNE'!$AA$2:$AA$707,'Infos Relatório'!O$1)</f>
        <v>0</v>
      </c>
      <c r="R518" s="546">
        <f>SUMIFS('Faturamento NNE'!$P$2:$P$707,'Faturamento NNE'!$E$2:$E$707,'Infos Relatório'!$B$485,'Faturamento NNE'!$F$2:$F$707,'Infos Relatório'!$B518,'Faturamento NNE'!$AA$2:$AA$707,'Infos Relatório'!O$1,'Faturamento NNE'!$U$2:$U$707,"Sim")+SUMIFS('Faturamento NNE'!$Q$2:$Q$707,'Faturamento NNE'!$E$2:$E$707,'Infos Relatório'!$B$485,'Faturamento NNE'!$F$2:$F$707,'Infos Relatório'!$B518,'Faturamento NNE'!$AA$2:$AA$707,'Infos Relatório'!O$1,'Faturamento NNE'!$U$2:$U$707,"Sim")</f>
        <v>0</v>
      </c>
      <c r="S518" s="227" t="e">
        <f t="shared" si="182"/>
        <v>#DIV/0!</v>
      </c>
      <c r="T518" s="545">
        <f>SUMIFS('Faturamento NNE'!$I$2:$I$707,'Faturamento NNE'!$E$2:$E$707,'Infos Relatório'!$B$485,'Faturamento NNE'!$F$2:$F$707,'Infos Relatório'!$B518,'Faturamento NNE'!$AA$2:$AA$707,'Infos Relatório'!O$1)</f>
        <v>0</v>
      </c>
      <c r="U518" s="541">
        <f>COUNTIFS('Faturamento NNE'!$E$2:$E$707,'Infos Relatório'!$B$485,'Faturamento NNE'!$F$2:$F$707,'Infos Relatório'!$B518,'Faturamento NNE'!$AA$2:$AA$707,'Infos Relatório'!U$1)</f>
        <v>0</v>
      </c>
      <c r="V518" s="542">
        <f>SUMIFS('Faturamento NNE'!$H$2:$H$707,'Faturamento NNE'!$E$2:$E$707,'Infos Relatório'!$B$485,'Faturamento NNE'!$F$2:$F$707,'Infos Relatório'!$B518,'Faturamento NNE'!$AA$2:$AA$707,'Infos Relatório'!U$1)</f>
        <v>0</v>
      </c>
      <c r="W518" s="542">
        <f>SUMIFS('Faturamento NNE'!$K$2:$K$707,'Faturamento NNE'!$E$2:$E$707,'Infos Relatório'!$B$485,'Faturamento NNE'!$F$2:$F$707,'Infos Relatório'!$B518,'Faturamento NNE'!$AA$2:$AA$707,'Infos Relatório'!U$1)</f>
        <v>0</v>
      </c>
      <c r="X518" s="546">
        <f>SUMIFS('Faturamento NNE'!$P$2:$P$707,'Faturamento NNE'!$E$2:$E$707,'Infos Relatório'!$B$485,'Faturamento NNE'!$F$2:$F$707,'Infos Relatório'!$B518,'Faturamento NNE'!$AA$2:$AA$707,'Infos Relatório'!U$1,'Faturamento NNE'!$U$2:$U$707,"Sim")+SUMIFS('Faturamento NNE'!$Q$2:$Q$707,'Faturamento NNE'!$E$2:$E$707,'Infos Relatório'!$B$485,'Faturamento NNE'!$F$2:$F$707,'Infos Relatório'!$B518,'Faturamento NNE'!$AA$2:$AA$707,'Infos Relatório'!U$1,'Faturamento NNE'!$U$2:$U$707,"Sim")</f>
        <v>0</v>
      </c>
      <c r="Y518" s="227" t="e">
        <f t="shared" si="183"/>
        <v>#DIV/0!</v>
      </c>
      <c r="Z518" s="545">
        <f>SUMIFS('Faturamento NNE'!$I$2:$I$707,'Faturamento NNE'!$E$2:$E$707,'Infos Relatório'!$B$485,'Faturamento NNE'!$F$2:$F$707,'Infos Relatório'!$B518,'Faturamento NNE'!$AA$2:$AA$707,'Infos Relatório'!U$1)</f>
        <v>0</v>
      </c>
      <c r="AA518" s="541">
        <f>COUNTIFS('Faturamento NNE'!$E$2:$E$707,'Infos Relatório'!$B$485,'Faturamento NNE'!$F$2:$F$707,'Infos Relatório'!$B518,'Faturamento NNE'!$AA$2:$AA$707,'Infos Relatório'!AA$1)</f>
        <v>0</v>
      </c>
      <c r="AB518" s="542">
        <f>SUMIFS('Faturamento NNE'!$H$2:$H$707,'Faturamento NNE'!$E$2:$E$707,'Infos Relatório'!$B$485,'Faturamento NNE'!$F$2:$F$707,'Infos Relatório'!$B518,'Faturamento NNE'!$AA$2:$AA$707,'Infos Relatório'!AA$1)</f>
        <v>0</v>
      </c>
      <c r="AC518" s="542">
        <f>SUMIFS('Faturamento NNE'!$K$2:$K$707,'Faturamento NNE'!$E$2:$E$707,'Infos Relatório'!$B$485,'Faturamento NNE'!$F$2:$F$707,'Infos Relatório'!$B518,'Faturamento NNE'!$AA$2:$AA$707,'Infos Relatório'!AA$1)</f>
        <v>0</v>
      </c>
      <c r="AD518" s="546">
        <f>SUMIFS('Faturamento NNE'!$P$2:$P$707,'Faturamento NNE'!$E$2:$E$707,'Infos Relatório'!$B$485,'Faturamento NNE'!$F$2:$F$707,'Infos Relatório'!$B518,'Faturamento NNE'!$AA$2:$AA$707,'Infos Relatório'!AA$1,'Faturamento NNE'!$U$2:$U$707,"Sim")+SUMIFS('Faturamento NNE'!$Q$2:$Q$707,'Faturamento NNE'!$E$2:$E$707,'Infos Relatório'!$B$485,'Faturamento NNE'!$F$2:$F$707,'Infos Relatório'!$B518,'Faturamento NNE'!$AA$2:$AA$707,'Infos Relatório'!AA$1,'Faturamento NNE'!$U$2:$U$707,"Sim")</f>
        <v>0</v>
      </c>
      <c r="AE518" s="227" t="e">
        <f t="shared" si="184"/>
        <v>#DIV/0!</v>
      </c>
      <c r="AF518" s="545">
        <f>SUMIFS('Faturamento NNE'!$I$2:$I$707,'Faturamento NNE'!$E$2:$E$707,'Infos Relatório'!$B$485,'Faturamento NNE'!$F$2:$F$707,'Infos Relatório'!$B518,'Faturamento NNE'!$AA$2:$AA$707,'Infos Relatório'!AA$1)</f>
        <v>0</v>
      </c>
      <c r="AG518" s="541">
        <f>COUNTIFS('Faturamento NNE'!$E$2:$E$707,'Infos Relatório'!$B$485,'Faturamento NNE'!$F$2:$F$707,'Infos Relatório'!$B518,'Faturamento NNE'!$AA$2:$AA$707,'Infos Relatório'!AG$1)</f>
        <v>0</v>
      </c>
      <c r="AH518" s="542">
        <f>SUMIFS('Faturamento NNE'!$H$2:$H$707,'Faturamento NNE'!$E$2:$E$707,'Infos Relatório'!$B$485,'Faturamento NNE'!$F$2:$F$707,'Infos Relatório'!$B518,'Faturamento NNE'!$AA$2:$AA$707,'Infos Relatório'!AG$1)</f>
        <v>0</v>
      </c>
      <c r="AI518" s="542">
        <f>SUMIFS('Faturamento NNE'!$K$2:$K$707,'Faturamento NNE'!$E$2:$E$707,'Infos Relatório'!$B$485,'Faturamento NNE'!$F$2:$F$707,'Infos Relatório'!$B518,'Faturamento NNE'!$AA$2:$AA$707,'Infos Relatório'!AG$1)</f>
        <v>0</v>
      </c>
      <c r="AJ518" s="546">
        <f>SUMIFS('Faturamento NNE'!$P$2:$P$707,'Faturamento NNE'!$E$2:$E$707,'Infos Relatório'!$B$485,'Faturamento NNE'!$F$2:$F$707,'Infos Relatório'!$B518,'Faturamento NNE'!$AA$2:$AA$707,'Infos Relatório'!AG$1,'Faturamento NNE'!$U$2:$U$707,"Sim")+SUMIFS('Faturamento NNE'!$Q$2:$Q$707,'Faturamento NNE'!$E$2:$E$707,'Infos Relatório'!$B$485,'Faturamento NNE'!$F$2:$F$707,'Infos Relatório'!$B518,'Faturamento NNE'!$AA$2:$AA$707,'Infos Relatório'!AG$1,'Faturamento NNE'!$U$2:$U$707,"Sim")</f>
        <v>0</v>
      </c>
      <c r="AK518" s="227" t="e">
        <f t="shared" si="185"/>
        <v>#DIV/0!</v>
      </c>
      <c r="AL518" s="545">
        <f>SUMIFS('Faturamento NNE'!$I$2:$I$707,'Faturamento NNE'!$E$2:$E$707,'Infos Relatório'!$B$485,'Faturamento NNE'!$F$2:$F$707,'Infos Relatório'!$B518,'Faturamento NNE'!$AA$2:$AA$707,'Infos Relatório'!AG$1)</f>
        <v>0</v>
      </c>
      <c r="AM518" s="541">
        <f>COUNTIFS('Faturamento NNE'!$E$2:$E$707,'Infos Relatório'!$B$485,'Faturamento NNE'!$F$2:$F$707,'Infos Relatório'!$B518,'Faturamento NNE'!$AA$2:$AA$707,'Infos Relatório'!AM$1)</f>
        <v>0</v>
      </c>
      <c r="AN518" s="542">
        <f>SUMIFS('Faturamento NNE'!$H$2:$H$707,'Faturamento NNE'!$E$2:$E$707,'Infos Relatório'!$B$485,'Faturamento NNE'!$F$2:$F$707,'Infos Relatório'!$B518,'Faturamento NNE'!$AA$2:$AA$707,'Infos Relatório'!AM$1)</f>
        <v>0</v>
      </c>
      <c r="AO518" s="542">
        <f>SUMIFS('Faturamento NNE'!$K$2:$K$707,'Faturamento NNE'!$E$2:$E$707,'Infos Relatório'!$B$485,'Faturamento NNE'!$F$2:$F$707,'Infos Relatório'!$B518,'Faturamento NNE'!$AA$2:$AA$707,'Infos Relatório'!AM$1)</f>
        <v>0</v>
      </c>
      <c r="AP518" s="546">
        <f>SUMIFS('Faturamento NNE'!$P$2:$P$707,'Faturamento NNE'!$E$2:$E$707,'Infos Relatório'!$B$485,'Faturamento NNE'!$F$2:$F$707,'Infos Relatório'!$B518,'Faturamento NNE'!$AA$2:$AA$707,'Infos Relatório'!AM$1,'Faturamento NNE'!$U$2:$U$707,"Sim")+SUMIFS('Faturamento NNE'!$Q$2:$Q$707,'Faturamento NNE'!$E$2:$E$707,'Infos Relatório'!$B$485,'Faturamento NNE'!$F$2:$F$707,'Infos Relatório'!$B518,'Faturamento NNE'!$AA$2:$AA$707,'Infos Relatório'!AM$1,'Faturamento NNE'!$U$2:$U$707,"Sim")</f>
        <v>0</v>
      </c>
      <c r="AQ518" s="227" t="e">
        <f t="shared" si="186"/>
        <v>#DIV/0!</v>
      </c>
      <c r="AR518" s="545">
        <f>SUMIFS('Faturamento NNE'!$I$2:$I$707,'Faturamento NNE'!$E$2:$E$707,'Infos Relatório'!$B$485,'Faturamento NNE'!$F$2:$F$707,'Infos Relatório'!$B518,'Faturamento NNE'!$AA$2:$AA$707,'Infos Relatório'!AM$1)</f>
        <v>0</v>
      </c>
      <c r="AS518" s="541">
        <f>COUNTIFS('Faturamento NNE'!$E$2:$E$707,'Infos Relatório'!$B$485,'Faturamento NNE'!$F$2:$F$707,'Infos Relatório'!$B518,'Faturamento NNE'!$AA$2:$AA$707,'Infos Relatório'!AS$1)</f>
        <v>0</v>
      </c>
      <c r="AT518" s="542">
        <f>SUMIFS('Faturamento NNE'!$H$2:$H$707,'Faturamento NNE'!$E$2:$E$707,'Infos Relatório'!$B$485,'Faturamento NNE'!$F$2:$F$707,'Infos Relatório'!$B518,'Faturamento NNE'!$AA$2:$AA$707,'Infos Relatório'!AS$1)</f>
        <v>0</v>
      </c>
      <c r="AU518" s="542">
        <f>SUMIFS('Faturamento NNE'!$K$2:$K$707,'Faturamento NNE'!$E$2:$E$707,'Infos Relatório'!$B$485,'Faturamento NNE'!$F$2:$F$707,'Infos Relatório'!$B518,'Faturamento NNE'!$AA$2:$AA$707,'Infos Relatório'!AS$1)</f>
        <v>0</v>
      </c>
      <c r="AV518" s="546">
        <f>SUMIFS('Faturamento NNE'!$P$2:$P$707,'Faturamento NNE'!$E$2:$E$707,'Infos Relatório'!$B$485,'Faturamento NNE'!$F$2:$F$707,'Infos Relatório'!$B518,'Faturamento NNE'!$AA$2:$AA$707,'Infos Relatório'!AS$1,'Faturamento NNE'!$U$2:$U$707,"Sim")+SUMIFS('Faturamento NNE'!$Q$2:$Q$707,'Faturamento NNE'!$E$2:$E$707,'Infos Relatório'!$B$485,'Faturamento NNE'!$F$2:$F$707,'Infos Relatório'!$B518,'Faturamento NNE'!$AA$2:$AA$707,'Infos Relatório'!AS$1,'Faturamento NNE'!$U$2:$U$707,"Sim")</f>
        <v>0</v>
      </c>
      <c r="AW518" s="227" t="e">
        <f t="shared" si="187"/>
        <v>#DIV/0!</v>
      </c>
      <c r="AX518" s="545">
        <f>SUMIFS('Faturamento NNE'!$I$2:$I$707,'Faturamento NNE'!$E$2:$E$707,'Infos Relatório'!$B$485,'Faturamento NNE'!$F$2:$F$707,'Infos Relatório'!$B518,'Faturamento NNE'!$AA$2:$AA$707,'Infos Relatório'!AS$1)</f>
        <v>0</v>
      </c>
      <c r="AY518" s="541">
        <f>COUNTIFS('Faturamento NNE'!$E$2:$E$707,'Infos Relatório'!$B$485,'Faturamento NNE'!$F$2:$F$707,'Infos Relatório'!$B518,'Faturamento NNE'!$AA$2:$AA$707,'Infos Relatório'!AY$1)</f>
        <v>0</v>
      </c>
      <c r="AZ518" s="542">
        <f>SUMIFS('Faturamento NNE'!$H$2:$H$707,'Faturamento NNE'!$E$2:$E$707,'Infos Relatório'!$B$485,'Faturamento NNE'!$F$2:$F$707,'Infos Relatório'!$B518,'Faturamento NNE'!$AA$2:$AA$707,'Infos Relatório'!AY$1)</f>
        <v>0</v>
      </c>
      <c r="BA518" s="542">
        <f>SUMIFS('Faturamento NNE'!$K$2:$K$707,'Faturamento NNE'!$E$2:$E$707,'Infos Relatório'!$B$485,'Faturamento NNE'!$F$2:$F$707,'Infos Relatório'!$B518,'Faturamento NNE'!$AA$2:$AA$707,'Infos Relatório'!AY$1)</f>
        <v>0</v>
      </c>
      <c r="BB518" s="546">
        <f>SUMIFS('Faturamento NNE'!$P$2:$P$707,'Faturamento NNE'!$E$2:$E$707,'Infos Relatório'!$B$485,'Faturamento NNE'!$F$2:$F$707,'Infos Relatório'!$B518,'Faturamento NNE'!$AA$2:$AA$707,'Infos Relatório'!AY$1,'Faturamento NNE'!$U$2:$U$707,"Sim")+SUMIFS('Faturamento NNE'!$Q$2:$Q$707,'Faturamento NNE'!$E$2:$E$707,'Infos Relatório'!$B$485,'Faturamento NNE'!$F$2:$F$707,'Infos Relatório'!$B518,'Faturamento NNE'!$AA$2:$AA$707,'Infos Relatório'!AY$1,'Faturamento NNE'!$U$2:$U$707,"Sim")</f>
        <v>0</v>
      </c>
      <c r="BC518" s="227" t="e">
        <f t="shared" si="188"/>
        <v>#DIV/0!</v>
      </c>
      <c r="BD518" s="545">
        <f>SUMIFS('Faturamento NNE'!$I$2:$I$707,'Faturamento NNE'!$E$2:$E$707,'Infos Relatório'!$B$485,'Faturamento NNE'!$F$2:$F$707,'Infos Relatório'!$B518,'Faturamento NNE'!$AA$2:$AA$707,'Infos Relatório'!AY$1)</f>
        <v>0</v>
      </c>
      <c r="BE518" s="541">
        <f>COUNTIFS('Faturamento NNE'!$E$2:$E$707,'Infos Relatório'!$B$485,'Faturamento NNE'!$F$2:$F$707,'Infos Relatório'!$B518,'Faturamento NNE'!$AA$2:$AA$707,'Infos Relatório'!BE$1)</f>
        <v>0</v>
      </c>
      <c r="BF518" s="542">
        <f>SUMIFS('Faturamento NNE'!$H$2:$H$707,'Faturamento NNE'!$E$2:$E$707,'Infos Relatório'!$B$485,'Faturamento NNE'!$F$2:$F$707,'Infos Relatório'!$B518,'Faturamento NNE'!$AA$2:$AA$707,'Infos Relatório'!BE$1)</f>
        <v>0</v>
      </c>
      <c r="BG518" s="542">
        <f>SUMIFS('Faturamento NNE'!$K$2:$K$707,'Faturamento NNE'!$E$2:$E$707,'Infos Relatório'!$B$485,'Faturamento NNE'!$F$2:$F$707,'Infos Relatório'!$B518,'Faturamento NNE'!$AA$2:$AA$707,'Infos Relatório'!BE$1)</f>
        <v>0</v>
      </c>
      <c r="BH518" s="546">
        <f>SUMIFS('Faturamento NNE'!$P$2:$P$707,'Faturamento NNE'!$E$2:$E$707,'Infos Relatório'!$B$485,'Faturamento NNE'!$F$2:$F$707,'Infos Relatório'!$B518,'Faturamento NNE'!$AA$2:$AA$707,'Infos Relatório'!BE$1,'Faturamento NNE'!$U$2:$U$707,"Sim")+SUMIFS('Faturamento NNE'!$Q$2:$Q$707,'Faturamento NNE'!$E$2:$E$707,'Infos Relatório'!$B$485,'Faturamento NNE'!$F$2:$F$707,'Infos Relatório'!$B518,'Faturamento NNE'!$AA$2:$AA$707,'Infos Relatório'!BE$1,'Faturamento NNE'!$U$2:$U$707,"Sim")</f>
        <v>0</v>
      </c>
      <c r="BI518" s="227" t="e">
        <f t="shared" si="189"/>
        <v>#DIV/0!</v>
      </c>
      <c r="BJ518" s="545">
        <f>SUMIFS('Faturamento NNE'!$I$2:$I$707,'Faturamento NNE'!$E$2:$E$707,'Infos Relatório'!$B$485,'Faturamento NNE'!$F$2:$F$707,'Infos Relatório'!$B518,'Faturamento NNE'!$AA$2:$AA$707,'Infos Relatório'!BE$1)</f>
        <v>0</v>
      </c>
      <c r="BK518" s="541">
        <f>COUNTIFS('Faturamento NNE'!$E$2:$E$707,'Infos Relatório'!$B$485,'Faturamento NNE'!$F$2:$F$707,'Infos Relatório'!$B518,'Faturamento NNE'!$AA$2:$AA$707,'Infos Relatório'!BK$1)</f>
        <v>0</v>
      </c>
      <c r="BL518" s="542">
        <f>SUMIFS('Faturamento NNE'!$H$2:$H$707,'Faturamento NNE'!$E$2:$E$707,'Infos Relatório'!$B$485,'Faturamento NNE'!$F$2:$F$707,'Infos Relatório'!$B518,'Faturamento NNE'!$AA$2:$AA$707,'Infos Relatório'!BK$1)</f>
        <v>0</v>
      </c>
      <c r="BM518" s="542">
        <f>SUMIFS('Faturamento NNE'!$K$2:$K$707,'Faturamento NNE'!$E$2:$E$707,'Infos Relatório'!$B$485,'Faturamento NNE'!$F$2:$F$707,'Infos Relatório'!$B518,'Faturamento NNE'!$AA$2:$AA$707,'Infos Relatório'!BK$1)</f>
        <v>0</v>
      </c>
      <c r="BN518" s="546">
        <f>SUMIFS('Faturamento NNE'!$P$2:$P$707,'Faturamento NNE'!$E$2:$E$707,'Infos Relatório'!$B$485,'Faturamento NNE'!$F$2:$F$707,'Infos Relatório'!$B518,'Faturamento NNE'!$AA$2:$AA$707,'Infos Relatório'!BK$1,'Faturamento NNE'!$U$2:$U$707,"Sim")+SUMIFS('Faturamento NNE'!$Q$2:$Q$707,'Faturamento NNE'!$E$2:$E$707,'Infos Relatório'!$B$485,'Faturamento NNE'!$F$2:$F$707,'Infos Relatório'!$B518,'Faturamento NNE'!$AA$2:$AA$707,'Infos Relatório'!BK$1,'Faturamento NNE'!$U$2:$U$707,"Sim")</f>
        <v>0</v>
      </c>
      <c r="BO518" s="227" t="e">
        <f t="shared" si="190"/>
        <v>#DIV/0!</v>
      </c>
      <c r="BP518" s="545">
        <f>SUMIFS('Faturamento NNE'!$I$2:$I$707,'Faturamento NNE'!$E$2:$E$707,'Infos Relatório'!$B$485,'Faturamento NNE'!$F$2:$F$707,'Infos Relatório'!$B518,'Faturamento NNE'!$AA$2:$AA$707,'Infos Relatório'!BK$1)</f>
        <v>0</v>
      </c>
      <c r="BQ518" s="541">
        <f>COUNTIFS('Faturamento NNE'!$E$2:$E$707,'Infos Relatório'!$B$485,'Faturamento NNE'!$F$2:$F$707,'Infos Relatório'!$B518,'Faturamento NNE'!$AA$2:$AA$707,'Infos Relatório'!BQ$1)</f>
        <v>0</v>
      </c>
      <c r="BR518" s="542">
        <f>SUMIFS('Faturamento NNE'!$H$2:$H$707,'Faturamento NNE'!$E$2:$E$707,'Infos Relatório'!$B$485,'Faturamento NNE'!$F$2:$F$707,'Infos Relatório'!$B518,'Faturamento NNE'!$AA$2:$AA$707,'Infos Relatório'!BQ$1)</f>
        <v>0</v>
      </c>
      <c r="BS518" s="542">
        <f>SUMIFS('Faturamento NNE'!$K$2:$K$707,'Faturamento NNE'!$E$2:$E$707,'Infos Relatório'!$B$485,'Faturamento NNE'!$F$2:$F$707,'Infos Relatório'!$B518,'Faturamento NNE'!$AA$2:$AA$707,'Infos Relatório'!BQ$1)</f>
        <v>0</v>
      </c>
      <c r="BT518" s="546">
        <f>SUMIFS('Faturamento NNE'!$P$2:$P$707,'Faturamento NNE'!$E$2:$E$707,'Infos Relatório'!$B$485,'Faturamento NNE'!$F$2:$F$707,'Infos Relatório'!$B518,'Faturamento NNE'!$AA$2:$AA$707,'Infos Relatório'!BQ$1,'Faturamento NNE'!$U$2:$U$707,"Sim")+SUMIFS('Faturamento NNE'!$Q$2:$Q$707,'Faturamento NNE'!$E$2:$E$707,'Infos Relatório'!$B$485,'Faturamento NNE'!$F$2:$F$707,'Infos Relatório'!$B518,'Faturamento NNE'!$AA$2:$AA$707,'Infos Relatório'!BQ$1,'Faturamento NNE'!$U$2:$U$707,"Sim")</f>
        <v>0</v>
      </c>
      <c r="BU518" s="227" t="e">
        <f t="shared" si="191"/>
        <v>#DIV/0!</v>
      </c>
      <c r="BV518" s="545">
        <f>SUMIFS('Faturamento NNE'!$I$2:$I$707,'Faturamento NNE'!$E$2:$E$707,'Infos Relatório'!$B$485,'Faturamento NNE'!$F$2:$F$707,'Infos Relatório'!$B518,'Faturamento NNE'!$AA$2:$AA$707,'Infos Relatório'!BQ$1)</f>
        <v>0</v>
      </c>
    </row>
    <row r="519" spans="2:74">
      <c r="B519" s="217" t="s">
        <v>163</v>
      </c>
      <c r="C519" s="541">
        <f>COUNTIFS('Faturamento NNE'!$E$2:$E$707,'Infos Relatório'!$B$485,'Faturamento NNE'!$F$2:$F$707,'Infos Relatório'!$B519,'Faturamento NNE'!$AA$2:$AA$707,'Infos Relatório'!C$1)</f>
        <v>0</v>
      </c>
      <c r="D519" s="542">
        <f>SUMIFS('Faturamento NNE'!$H$2:$H$707,'Faturamento NNE'!$E$2:$E$707,'Infos Relatório'!$B$485,'Faturamento NNE'!$F$2:$F$707,'Infos Relatório'!$B519,'Faturamento NNE'!$AA$2:$AA$707,'Infos Relatório'!C$1)</f>
        <v>0</v>
      </c>
      <c r="E519" s="543">
        <f>SUMIFS('Faturamento NNE'!$K$2:$K$707,'Faturamento NNE'!$E$2:$E$707,'Infos Relatório'!$B$485,'Faturamento NNE'!$F$2:$F$707,'Infos Relatório'!$B519,'Faturamento NNE'!$AA$2:$AA$707,'Infos Relatório'!C$1)</f>
        <v>0</v>
      </c>
      <c r="F519" s="544">
        <f>SUMIFS('Faturamento NNE'!$P$2:$P$707,'Faturamento NNE'!$E$2:$E$707,'Infos Relatório'!$B$485,'Faturamento NNE'!$F$2:$F$707,'Infos Relatório'!$B519,'Faturamento NNE'!$AA$2:$AA$707,'Infos Relatório'!C$1,'Faturamento NNE'!$U$2:$U$707,"Sim")+SUMIFS('Faturamento NNE'!$Q$2:$Q$707,'Faturamento NNE'!$E$2:$E$707,'Infos Relatório'!$B$485,'Faturamento NNE'!$F$2:$F$707,'Infos Relatório'!$B519,'Faturamento NNE'!$AA$2:$AA$707,'Infos Relatório'!C$1,'Faturamento NNE'!$U$2:$U$707,"Sim")</f>
        <v>0</v>
      </c>
      <c r="G519" s="283" t="e">
        <f t="shared" si="180"/>
        <v>#DIV/0!</v>
      </c>
      <c r="H519" s="545">
        <f>SUMIFS('Faturamento NNE'!$I$2:$I$707,'Faturamento NNE'!$E$2:$E$707,'Infos Relatório'!$B$485,'Faturamento NNE'!$F$2:$F$707,'Infos Relatório'!$B519,'Faturamento NNE'!$AA$2:$AA$707,'Infos Relatório'!C$1)</f>
        <v>0</v>
      </c>
      <c r="I519" s="541">
        <f>COUNTIFS('Faturamento NNE'!$E$2:$E$707,'Infos Relatório'!$B$485,'Faturamento NNE'!$F$2:$F$707,'Infos Relatório'!$B519,'Faturamento NNE'!$AA$2:$AA$707,'Infos Relatório'!I$1)</f>
        <v>0</v>
      </c>
      <c r="J519" s="542">
        <f>SUMIFS('Faturamento NNE'!$H$2:$H$707,'Faturamento NNE'!$E$2:$E$707,'Infos Relatório'!$B$485,'Faturamento NNE'!$F$2:$F$707,'Infos Relatório'!$B519,'Faturamento NNE'!$AA$2:$AA$707,'Infos Relatório'!I$1)</f>
        <v>0</v>
      </c>
      <c r="K519" s="543">
        <f>SUMIFS('Faturamento NNE'!$K$2:$K$707,'Faturamento NNE'!$E$2:$E$707,'Infos Relatório'!$B$485,'Faturamento NNE'!$F$2:$F$707,'Infos Relatório'!$B519,'Faturamento NNE'!$AA$2:$AA$707,'Infos Relatório'!I$1)</f>
        <v>0</v>
      </c>
      <c r="L519" s="544">
        <f>SUMIFS('Faturamento NNE'!$P$2:$P$707,'Faturamento NNE'!$E$2:$E$707,'Infos Relatório'!$B$485,'Faturamento NNE'!$F$2:$F$707,'Infos Relatório'!$B519,'Faturamento NNE'!$AA$2:$AA$707,'Infos Relatório'!I$1,'Faturamento NNE'!$U$2:$U$707,"Sim")+SUMIFS('Faturamento NNE'!$Q$2:$Q$707,'Faturamento NNE'!$E$2:$E$707,'Infos Relatório'!$B$485,'Faturamento NNE'!$F$2:$F$707,'Infos Relatório'!$B519,'Faturamento NNE'!$AA$2:$AA$707,'Infos Relatório'!I$1,'Faturamento NNE'!$U$2:$U$707,"Sim")</f>
        <v>0</v>
      </c>
      <c r="M519" s="283" t="e">
        <f t="shared" si="181"/>
        <v>#DIV/0!</v>
      </c>
      <c r="N519" s="545">
        <f>SUMIFS('Faturamento NNE'!$I$2:$I$707,'Faturamento NNE'!$E$2:$E$707,'Infos Relatório'!$B$485,'Faturamento NNE'!$F$2:$F$707,'Infos Relatório'!$B519,'Faturamento NNE'!$AA$2:$AA$707,'Infos Relatório'!I$1)</f>
        <v>0</v>
      </c>
      <c r="O519" s="541">
        <f>COUNTIFS('Faturamento NNE'!$E$2:$E$707,'Infos Relatório'!$B$485,'Faturamento NNE'!$F$2:$F$707,'Infos Relatório'!$B519,'Faturamento NNE'!$AA$2:$AA$707,'Infos Relatório'!O$1)</f>
        <v>0</v>
      </c>
      <c r="P519" s="542">
        <f>SUMIFS('Faturamento NNE'!$H$2:$H$707,'Faturamento NNE'!$E$2:$E$707,'Infos Relatório'!$B$485,'Faturamento NNE'!$F$2:$F$707,'Infos Relatório'!$B519,'Faturamento NNE'!$AA$2:$AA$707,'Infos Relatório'!O$1)</f>
        <v>0</v>
      </c>
      <c r="Q519" s="542">
        <f>SUMIFS('Faturamento NNE'!$K$2:$K$707,'Faturamento NNE'!$E$2:$E$707,'Infos Relatório'!$B$485,'Faturamento NNE'!$F$2:$F$707,'Infos Relatório'!$B519,'Faturamento NNE'!$AA$2:$AA$707,'Infos Relatório'!O$1)</f>
        <v>0</v>
      </c>
      <c r="R519" s="546">
        <f>SUMIFS('Faturamento NNE'!$P$2:$P$707,'Faturamento NNE'!$E$2:$E$707,'Infos Relatório'!$B$485,'Faturamento NNE'!$F$2:$F$707,'Infos Relatório'!$B519,'Faturamento NNE'!$AA$2:$AA$707,'Infos Relatório'!O$1,'Faturamento NNE'!$U$2:$U$707,"Sim")+SUMIFS('Faturamento NNE'!$Q$2:$Q$707,'Faturamento NNE'!$E$2:$E$707,'Infos Relatório'!$B$485,'Faturamento NNE'!$F$2:$F$707,'Infos Relatório'!$B519,'Faturamento NNE'!$AA$2:$AA$707,'Infos Relatório'!O$1,'Faturamento NNE'!$U$2:$U$707,"Sim")</f>
        <v>0</v>
      </c>
      <c r="S519" s="227" t="e">
        <f t="shared" si="182"/>
        <v>#DIV/0!</v>
      </c>
      <c r="T519" s="545">
        <f>SUMIFS('Faturamento NNE'!$I$2:$I$707,'Faturamento NNE'!$E$2:$E$707,'Infos Relatório'!$B$485,'Faturamento NNE'!$F$2:$F$707,'Infos Relatório'!$B519,'Faturamento NNE'!$AA$2:$AA$707,'Infos Relatório'!O$1)</f>
        <v>0</v>
      </c>
      <c r="U519" s="541">
        <f>COUNTIFS('Faturamento NNE'!$E$2:$E$707,'Infos Relatório'!$B$485,'Faturamento NNE'!$F$2:$F$707,'Infos Relatório'!$B519,'Faturamento NNE'!$AA$2:$AA$707,'Infos Relatório'!U$1)</f>
        <v>0</v>
      </c>
      <c r="V519" s="542">
        <f>SUMIFS('Faturamento NNE'!$H$2:$H$707,'Faturamento NNE'!$E$2:$E$707,'Infos Relatório'!$B$485,'Faturamento NNE'!$F$2:$F$707,'Infos Relatório'!$B519,'Faturamento NNE'!$AA$2:$AA$707,'Infos Relatório'!U$1)</f>
        <v>0</v>
      </c>
      <c r="W519" s="542">
        <f>SUMIFS('Faturamento NNE'!$K$2:$K$707,'Faturamento NNE'!$E$2:$E$707,'Infos Relatório'!$B$485,'Faturamento NNE'!$F$2:$F$707,'Infos Relatório'!$B519,'Faturamento NNE'!$AA$2:$AA$707,'Infos Relatório'!U$1)</f>
        <v>0</v>
      </c>
      <c r="X519" s="546">
        <f>SUMIFS('Faturamento NNE'!$P$2:$P$707,'Faturamento NNE'!$E$2:$E$707,'Infos Relatório'!$B$485,'Faturamento NNE'!$F$2:$F$707,'Infos Relatório'!$B519,'Faturamento NNE'!$AA$2:$AA$707,'Infos Relatório'!U$1,'Faturamento NNE'!$U$2:$U$707,"Sim")+SUMIFS('Faturamento NNE'!$Q$2:$Q$707,'Faturamento NNE'!$E$2:$E$707,'Infos Relatório'!$B$485,'Faturamento NNE'!$F$2:$F$707,'Infos Relatório'!$B519,'Faturamento NNE'!$AA$2:$AA$707,'Infos Relatório'!U$1,'Faturamento NNE'!$U$2:$U$707,"Sim")</f>
        <v>0</v>
      </c>
      <c r="Y519" s="227" t="e">
        <f t="shared" si="183"/>
        <v>#DIV/0!</v>
      </c>
      <c r="Z519" s="545">
        <f>SUMIFS('Faturamento NNE'!$I$2:$I$707,'Faturamento NNE'!$E$2:$E$707,'Infos Relatório'!$B$485,'Faturamento NNE'!$F$2:$F$707,'Infos Relatório'!$B519,'Faturamento NNE'!$AA$2:$AA$707,'Infos Relatório'!U$1)</f>
        <v>0</v>
      </c>
      <c r="AA519" s="541">
        <f>COUNTIFS('Faturamento NNE'!$E$2:$E$707,'Infos Relatório'!$B$485,'Faturamento NNE'!$F$2:$F$707,'Infos Relatório'!$B519,'Faturamento NNE'!$AA$2:$AA$707,'Infos Relatório'!AA$1)</f>
        <v>0</v>
      </c>
      <c r="AB519" s="542">
        <f>SUMIFS('Faturamento NNE'!$H$2:$H$707,'Faturamento NNE'!$E$2:$E$707,'Infos Relatório'!$B$485,'Faturamento NNE'!$F$2:$F$707,'Infos Relatório'!$B519,'Faturamento NNE'!$AA$2:$AA$707,'Infos Relatório'!AA$1)</f>
        <v>0</v>
      </c>
      <c r="AC519" s="542">
        <f>SUMIFS('Faturamento NNE'!$K$2:$K$707,'Faturamento NNE'!$E$2:$E$707,'Infos Relatório'!$B$485,'Faturamento NNE'!$F$2:$F$707,'Infos Relatório'!$B519,'Faturamento NNE'!$AA$2:$AA$707,'Infos Relatório'!AA$1)</f>
        <v>0</v>
      </c>
      <c r="AD519" s="546">
        <f>SUMIFS('Faturamento NNE'!$P$2:$P$707,'Faturamento NNE'!$E$2:$E$707,'Infos Relatório'!$B$485,'Faturamento NNE'!$F$2:$F$707,'Infos Relatório'!$B519,'Faturamento NNE'!$AA$2:$AA$707,'Infos Relatório'!AA$1,'Faturamento NNE'!$U$2:$U$707,"Sim")+SUMIFS('Faturamento NNE'!$Q$2:$Q$707,'Faturamento NNE'!$E$2:$E$707,'Infos Relatório'!$B$485,'Faturamento NNE'!$F$2:$F$707,'Infos Relatório'!$B519,'Faturamento NNE'!$AA$2:$AA$707,'Infos Relatório'!AA$1,'Faturamento NNE'!$U$2:$U$707,"Sim")</f>
        <v>0</v>
      </c>
      <c r="AE519" s="227" t="e">
        <f t="shared" si="184"/>
        <v>#DIV/0!</v>
      </c>
      <c r="AF519" s="545">
        <f>SUMIFS('Faturamento NNE'!$I$2:$I$707,'Faturamento NNE'!$E$2:$E$707,'Infos Relatório'!$B$485,'Faturamento NNE'!$F$2:$F$707,'Infos Relatório'!$B519,'Faturamento NNE'!$AA$2:$AA$707,'Infos Relatório'!AA$1)</f>
        <v>0</v>
      </c>
      <c r="AG519" s="541">
        <f>COUNTIFS('Faturamento NNE'!$E$2:$E$707,'Infos Relatório'!$B$485,'Faturamento NNE'!$F$2:$F$707,'Infos Relatório'!$B519,'Faturamento NNE'!$AA$2:$AA$707,'Infos Relatório'!AG$1)</f>
        <v>0</v>
      </c>
      <c r="AH519" s="542">
        <f>SUMIFS('Faturamento NNE'!$H$2:$H$707,'Faturamento NNE'!$E$2:$E$707,'Infos Relatório'!$B$485,'Faturamento NNE'!$F$2:$F$707,'Infos Relatório'!$B519,'Faturamento NNE'!$AA$2:$AA$707,'Infos Relatório'!AG$1)</f>
        <v>0</v>
      </c>
      <c r="AI519" s="542">
        <f>SUMIFS('Faturamento NNE'!$K$2:$K$707,'Faturamento NNE'!$E$2:$E$707,'Infos Relatório'!$B$485,'Faturamento NNE'!$F$2:$F$707,'Infos Relatório'!$B519,'Faturamento NNE'!$AA$2:$AA$707,'Infos Relatório'!AG$1)</f>
        <v>0</v>
      </c>
      <c r="AJ519" s="546">
        <f>SUMIFS('Faturamento NNE'!$P$2:$P$707,'Faturamento NNE'!$E$2:$E$707,'Infos Relatório'!$B$485,'Faturamento NNE'!$F$2:$F$707,'Infos Relatório'!$B519,'Faturamento NNE'!$AA$2:$AA$707,'Infos Relatório'!AG$1,'Faturamento NNE'!$U$2:$U$707,"Sim")+SUMIFS('Faturamento NNE'!$Q$2:$Q$707,'Faturamento NNE'!$E$2:$E$707,'Infos Relatório'!$B$485,'Faturamento NNE'!$F$2:$F$707,'Infos Relatório'!$B519,'Faturamento NNE'!$AA$2:$AA$707,'Infos Relatório'!AG$1,'Faturamento NNE'!$U$2:$U$707,"Sim")</f>
        <v>0</v>
      </c>
      <c r="AK519" s="227" t="e">
        <f t="shared" si="185"/>
        <v>#DIV/0!</v>
      </c>
      <c r="AL519" s="545">
        <f>SUMIFS('Faturamento NNE'!$I$2:$I$707,'Faturamento NNE'!$E$2:$E$707,'Infos Relatório'!$B$485,'Faturamento NNE'!$F$2:$F$707,'Infos Relatório'!$B519,'Faturamento NNE'!$AA$2:$AA$707,'Infos Relatório'!AG$1)</f>
        <v>0</v>
      </c>
      <c r="AM519" s="541">
        <f>COUNTIFS('Faturamento NNE'!$E$2:$E$707,'Infos Relatório'!$B$485,'Faturamento NNE'!$F$2:$F$707,'Infos Relatório'!$B519,'Faturamento NNE'!$AA$2:$AA$707,'Infos Relatório'!AM$1)</f>
        <v>0</v>
      </c>
      <c r="AN519" s="542">
        <f>SUMIFS('Faturamento NNE'!$H$2:$H$707,'Faturamento NNE'!$E$2:$E$707,'Infos Relatório'!$B$485,'Faturamento NNE'!$F$2:$F$707,'Infos Relatório'!$B519,'Faturamento NNE'!$AA$2:$AA$707,'Infos Relatório'!AM$1)</f>
        <v>0</v>
      </c>
      <c r="AO519" s="542">
        <f>SUMIFS('Faturamento NNE'!$K$2:$K$707,'Faturamento NNE'!$E$2:$E$707,'Infos Relatório'!$B$485,'Faturamento NNE'!$F$2:$F$707,'Infos Relatório'!$B519,'Faturamento NNE'!$AA$2:$AA$707,'Infos Relatório'!AM$1)</f>
        <v>0</v>
      </c>
      <c r="AP519" s="546">
        <f>SUMIFS('Faturamento NNE'!$P$2:$P$707,'Faturamento NNE'!$E$2:$E$707,'Infos Relatório'!$B$485,'Faturamento NNE'!$F$2:$F$707,'Infos Relatório'!$B519,'Faturamento NNE'!$AA$2:$AA$707,'Infos Relatório'!AM$1,'Faturamento NNE'!$U$2:$U$707,"Sim")+SUMIFS('Faturamento NNE'!$Q$2:$Q$707,'Faturamento NNE'!$E$2:$E$707,'Infos Relatório'!$B$485,'Faturamento NNE'!$F$2:$F$707,'Infos Relatório'!$B519,'Faturamento NNE'!$AA$2:$AA$707,'Infos Relatório'!AM$1,'Faturamento NNE'!$U$2:$U$707,"Sim")</f>
        <v>0</v>
      </c>
      <c r="AQ519" s="227" t="e">
        <f t="shared" si="186"/>
        <v>#DIV/0!</v>
      </c>
      <c r="AR519" s="545">
        <f>SUMIFS('Faturamento NNE'!$I$2:$I$707,'Faturamento NNE'!$E$2:$E$707,'Infos Relatório'!$B$485,'Faturamento NNE'!$F$2:$F$707,'Infos Relatório'!$B519,'Faturamento NNE'!$AA$2:$AA$707,'Infos Relatório'!AM$1)</f>
        <v>0</v>
      </c>
      <c r="AS519" s="541">
        <f>COUNTIFS('Faturamento NNE'!$E$2:$E$707,'Infos Relatório'!$B$485,'Faturamento NNE'!$F$2:$F$707,'Infos Relatório'!$B519,'Faturamento NNE'!$AA$2:$AA$707,'Infos Relatório'!AS$1)</f>
        <v>0</v>
      </c>
      <c r="AT519" s="542">
        <f>SUMIFS('Faturamento NNE'!$H$2:$H$707,'Faturamento NNE'!$E$2:$E$707,'Infos Relatório'!$B$485,'Faturamento NNE'!$F$2:$F$707,'Infos Relatório'!$B519,'Faturamento NNE'!$AA$2:$AA$707,'Infos Relatório'!AS$1)</f>
        <v>0</v>
      </c>
      <c r="AU519" s="542">
        <f>SUMIFS('Faturamento NNE'!$K$2:$K$707,'Faturamento NNE'!$E$2:$E$707,'Infos Relatório'!$B$485,'Faturamento NNE'!$F$2:$F$707,'Infos Relatório'!$B519,'Faturamento NNE'!$AA$2:$AA$707,'Infos Relatório'!AS$1)</f>
        <v>0</v>
      </c>
      <c r="AV519" s="546">
        <f>SUMIFS('Faturamento NNE'!$P$2:$P$707,'Faturamento NNE'!$E$2:$E$707,'Infos Relatório'!$B$485,'Faturamento NNE'!$F$2:$F$707,'Infos Relatório'!$B519,'Faturamento NNE'!$AA$2:$AA$707,'Infos Relatório'!AS$1,'Faturamento NNE'!$U$2:$U$707,"Sim")+SUMIFS('Faturamento NNE'!$Q$2:$Q$707,'Faturamento NNE'!$E$2:$E$707,'Infos Relatório'!$B$485,'Faturamento NNE'!$F$2:$F$707,'Infos Relatório'!$B519,'Faturamento NNE'!$AA$2:$AA$707,'Infos Relatório'!AS$1,'Faturamento NNE'!$U$2:$U$707,"Sim")</f>
        <v>0</v>
      </c>
      <c r="AW519" s="227" t="e">
        <f t="shared" si="187"/>
        <v>#DIV/0!</v>
      </c>
      <c r="AX519" s="545">
        <f>SUMIFS('Faturamento NNE'!$I$2:$I$707,'Faturamento NNE'!$E$2:$E$707,'Infos Relatório'!$B$485,'Faturamento NNE'!$F$2:$F$707,'Infos Relatório'!$B519,'Faturamento NNE'!$AA$2:$AA$707,'Infos Relatório'!AS$1)</f>
        <v>0</v>
      </c>
      <c r="AY519" s="541">
        <f>COUNTIFS('Faturamento NNE'!$E$2:$E$707,'Infos Relatório'!$B$485,'Faturamento NNE'!$F$2:$F$707,'Infos Relatório'!$B519,'Faturamento NNE'!$AA$2:$AA$707,'Infos Relatório'!AY$1)</f>
        <v>0</v>
      </c>
      <c r="AZ519" s="542">
        <f>SUMIFS('Faturamento NNE'!$H$2:$H$707,'Faturamento NNE'!$E$2:$E$707,'Infos Relatório'!$B$485,'Faturamento NNE'!$F$2:$F$707,'Infos Relatório'!$B519,'Faturamento NNE'!$AA$2:$AA$707,'Infos Relatório'!AY$1)</f>
        <v>0</v>
      </c>
      <c r="BA519" s="542">
        <f>SUMIFS('Faturamento NNE'!$K$2:$K$707,'Faturamento NNE'!$E$2:$E$707,'Infos Relatório'!$B$485,'Faturamento NNE'!$F$2:$F$707,'Infos Relatório'!$B519,'Faturamento NNE'!$AA$2:$AA$707,'Infos Relatório'!AY$1)</f>
        <v>0</v>
      </c>
      <c r="BB519" s="546">
        <f>SUMIFS('Faturamento NNE'!$P$2:$P$707,'Faturamento NNE'!$E$2:$E$707,'Infos Relatório'!$B$485,'Faturamento NNE'!$F$2:$F$707,'Infos Relatório'!$B519,'Faturamento NNE'!$AA$2:$AA$707,'Infos Relatório'!AY$1,'Faturamento NNE'!$U$2:$U$707,"Sim")+SUMIFS('Faturamento NNE'!$Q$2:$Q$707,'Faturamento NNE'!$E$2:$E$707,'Infos Relatório'!$B$485,'Faturamento NNE'!$F$2:$F$707,'Infos Relatório'!$B519,'Faturamento NNE'!$AA$2:$AA$707,'Infos Relatório'!AY$1,'Faturamento NNE'!$U$2:$U$707,"Sim")</f>
        <v>0</v>
      </c>
      <c r="BC519" s="227" t="e">
        <f t="shared" si="188"/>
        <v>#DIV/0!</v>
      </c>
      <c r="BD519" s="545">
        <f>SUMIFS('Faturamento NNE'!$I$2:$I$707,'Faturamento NNE'!$E$2:$E$707,'Infos Relatório'!$B$485,'Faturamento NNE'!$F$2:$F$707,'Infos Relatório'!$B519,'Faturamento NNE'!$AA$2:$AA$707,'Infos Relatório'!AY$1)</f>
        <v>0</v>
      </c>
      <c r="BE519" s="541">
        <f>COUNTIFS('Faturamento NNE'!$E$2:$E$707,'Infos Relatório'!$B$485,'Faturamento NNE'!$F$2:$F$707,'Infos Relatório'!$B519,'Faturamento NNE'!$AA$2:$AA$707,'Infos Relatório'!BE$1)</f>
        <v>0</v>
      </c>
      <c r="BF519" s="542">
        <f>SUMIFS('Faturamento NNE'!$H$2:$H$707,'Faturamento NNE'!$E$2:$E$707,'Infos Relatório'!$B$485,'Faturamento NNE'!$F$2:$F$707,'Infos Relatório'!$B519,'Faturamento NNE'!$AA$2:$AA$707,'Infos Relatório'!BE$1)</f>
        <v>0</v>
      </c>
      <c r="BG519" s="542">
        <f>SUMIFS('Faturamento NNE'!$K$2:$K$707,'Faturamento NNE'!$E$2:$E$707,'Infos Relatório'!$B$485,'Faturamento NNE'!$F$2:$F$707,'Infos Relatório'!$B519,'Faturamento NNE'!$AA$2:$AA$707,'Infos Relatório'!BE$1)</f>
        <v>0</v>
      </c>
      <c r="BH519" s="546">
        <f>SUMIFS('Faturamento NNE'!$P$2:$P$707,'Faturamento NNE'!$E$2:$E$707,'Infos Relatório'!$B$485,'Faturamento NNE'!$F$2:$F$707,'Infos Relatório'!$B519,'Faturamento NNE'!$AA$2:$AA$707,'Infos Relatório'!BE$1,'Faturamento NNE'!$U$2:$U$707,"Sim")+SUMIFS('Faturamento NNE'!$Q$2:$Q$707,'Faturamento NNE'!$E$2:$E$707,'Infos Relatório'!$B$485,'Faturamento NNE'!$F$2:$F$707,'Infos Relatório'!$B519,'Faturamento NNE'!$AA$2:$AA$707,'Infos Relatório'!BE$1,'Faturamento NNE'!$U$2:$U$707,"Sim")</f>
        <v>0</v>
      </c>
      <c r="BI519" s="227" t="e">
        <f t="shared" si="189"/>
        <v>#DIV/0!</v>
      </c>
      <c r="BJ519" s="545">
        <f>SUMIFS('Faturamento NNE'!$I$2:$I$707,'Faturamento NNE'!$E$2:$E$707,'Infos Relatório'!$B$485,'Faturamento NNE'!$F$2:$F$707,'Infos Relatório'!$B519,'Faturamento NNE'!$AA$2:$AA$707,'Infos Relatório'!BE$1)</f>
        <v>0</v>
      </c>
      <c r="BK519" s="541">
        <f>COUNTIFS('Faturamento NNE'!$E$2:$E$707,'Infos Relatório'!$B$485,'Faturamento NNE'!$F$2:$F$707,'Infos Relatório'!$B519,'Faturamento NNE'!$AA$2:$AA$707,'Infos Relatório'!BK$1)</f>
        <v>0</v>
      </c>
      <c r="BL519" s="542">
        <f>SUMIFS('Faturamento NNE'!$H$2:$H$707,'Faturamento NNE'!$E$2:$E$707,'Infos Relatório'!$B$485,'Faturamento NNE'!$F$2:$F$707,'Infos Relatório'!$B519,'Faturamento NNE'!$AA$2:$AA$707,'Infos Relatório'!BK$1)</f>
        <v>0</v>
      </c>
      <c r="BM519" s="542">
        <f>SUMIFS('Faturamento NNE'!$K$2:$K$707,'Faturamento NNE'!$E$2:$E$707,'Infos Relatório'!$B$485,'Faturamento NNE'!$F$2:$F$707,'Infos Relatório'!$B519,'Faturamento NNE'!$AA$2:$AA$707,'Infos Relatório'!BK$1)</f>
        <v>0</v>
      </c>
      <c r="BN519" s="546">
        <f>SUMIFS('Faturamento NNE'!$P$2:$P$707,'Faturamento NNE'!$E$2:$E$707,'Infos Relatório'!$B$485,'Faturamento NNE'!$F$2:$F$707,'Infos Relatório'!$B519,'Faturamento NNE'!$AA$2:$AA$707,'Infos Relatório'!BK$1,'Faturamento NNE'!$U$2:$U$707,"Sim")+SUMIFS('Faturamento NNE'!$Q$2:$Q$707,'Faturamento NNE'!$E$2:$E$707,'Infos Relatório'!$B$485,'Faturamento NNE'!$F$2:$F$707,'Infos Relatório'!$B519,'Faturamento NNE'!$AA$2:$AA$707,'Infos Relatório'!BK$1,'Faturamento NNE'!$U$2:$U$707,"Sim")</f>
        <v>0</v>
      </c>
      <c r="BO519" s="227" t="e">
        <f t="shared" si="190"/>
        <v>#DIV/0!</v>
      </c>
      <c r="BP519" s="545">
        <f>SUMIFS('Faturamento NNE'!$I$2:$I$707,'Faturamento NNE'!$E$2:$E$707,'Infos Relatório'!$B$485,'Faturamento NNE'!$F$2:$F$707,'Infos Relatório'!$B519,'Faturamento NNE'!$AA$2:$AA$707,'Infos Relatório'!BK$1)</f>
        <v>0</v>
      </c>
      <c r="BQ519" s="541">
        <f>COUNTIFS('Faturamento NNE'!$E$2:$E$707,'Infos Relatório'!$B$485,'Faturamento NNE'!$F$2:$F$707,'Infos Relatório'!$B519,'Faturamento NNE'!$AA$2:$AA$707,'Infos Relatório'!BQ$1)</f>
        <v>0</v>
      </c>
      <c r="BR519" s="542">
        <f>SUMIFS('Faturamento NNE'!$H$2:$H$707,'Faturamento NNE'!$E$2:$E$707,'Infos Relatório'!$B$485,'Faturamento NNE'!$F$2:$F$707,'Infos Relatório'!$B519,'Faturamento NNE'!$AA$2:$AA$707,'Infos Relatório'!BQ$1)</f>
        <v>0</v>
      </c>
      <c r="BS519" s="542">
        <f>SUMIFS('Faturamento NNE'!$K$2:$K$707,'Faturamento NNE'!$E$2:$E$707,'Infos Relatório'!$B$485,'Faturamento NNE'!$F$2:$F$707,'Infos Relatório'!$B519,'Faturamento NNE'!$AA$2:$AA$707,'Infos Relatório'!BQ$1)</f>
        <v>0</v>
      </c>
      <c r="BT519" s="546">
        <f>SUMIFS('Faturamento NNE'!$P$2:$P$707,'Faturamento NNE'!$E$2:$E$707,'Infos Relatório'!$B$485,'Faturamento NNE'!$F$2:$F$707,'Infos Relatório'!$B519,'Faturamento NNE'!$AA$2:$AA$707,'Infos Relatório'!BQ$1,'Faturamento NNE'!$U$2:$U$707,"Sim")+SUMIFS('Faturamento NNE'!$Q$2:$Q$707,'Faturamento NNE'!$E$2:$E$707,'Infos Relatório'!$B$485,'Faturamento NNE'!$F$2:$F$707,'Infos Relatório'!$B519,'Faturamento NNE'!$AA$2:$AA$707,'Infos Relatório'!BQ$1,'Faturamento NNE'!$U$2:$U$707,"Sim")</f>
        <v>0</v>
      </c>
      <c r="BU519" s="227" t="e">
        <f t="shared" si="191"/>
        <v>#DIV/0!</v>
      </c>
      <c r="BV519" s="545">
        <f>SUMIFS('Faturamento NNE'!$I$2:$I$707,'Faturamento NNE'!$E$2:$E$707,'Infos Relatório'!$B$485,'Faturamento NNE'!$F$2:$F$707,'Infos Relatório'!$B519,'Faturamento NNE'!$AA$2:$AA$707,'Infos Relatório'!BQ$1)</f>
        <v>0</v>
      </c>
    </row>
    <row r="520" spans="2:74">
      <c r="B520" s="217" t="s">
        <v>164</v>
      </c>
      <c r="C520" s="541">
        <f>COUNTIFS('Faturamento NNE'!$E$2:$E$707,'Infos Relatório'!$B$485,'Faturamento NNE'!$F$2:$F$707,'Infos Relatório'!$B520,'Faturamento NNE'!$AA$2:$AA$707,'Infos Relatório'!C$1)</f>
        <v>0</v>
      </c>
      <c r="D520" s="542">
        <f>SUMIFS('Faturamento NNE'!$H$2:$H$707,'Faturamento NNE'!$E$2:$E$707,'Infos Relatório'!$B$485,'Faturamento NNE'!$F$2:$F$707,'Infos Relatório'!$B520,'Faturamento NNE'!$AA$2:$AA$707,'Infos Relatório'!C$1)</f>
        <v>0</v>
      </c>
      <c r="E520" s="543">
        <f>SUMIFS('Faturamento NNE'!$K$2:$K$707,'Faturamento NNE'!$E$2:$E$707,'Infos Relatório'!$B$485,'Faturamento NNE'!$F$2:$F$707,'Infos Relatório'!$B520,'Faturamento NNE'!$AA$2:$AA$707,'Infos Relatório'!C$1)</f>
        <v>0</v>
      </c>
      <c r="F520" s="544">
        <f>SUMIFS('Faturamento NNE'!$P$2:$P$707,'Faturamento NNE'!$E$2:$E$707,'Infos Relatório'!$B$485,'Faturamento NNE'!$F$2:$F$707,'Infos Relatório'!$B520,'Faturamento NNE'!$AA$2:$AA$707,'Infos Relatório'!C$1,'Faturamento NNE'!$U$2:$U$707,"Sim")+SUMIFS('Faturamento NNE'!$Q$2:$Q$707,'Faturamento NNE'!$E$2:$E$707,'Infos Relatório'!$B$485,'Faturamento NNE'!$F$2:$F$707,'Infos Relatório'!$B520,'Faturamento NNE'!$AA$2:$AA$707,'Infos Relatório'!C$1,'Faturamento NNE'!$U$2:$U$707,"Sim")</f>
        <v>0</v>
      </c>
      <c r="G520" s="283" t="e">
        <f t="shared" si="180"/>
        <v>#DIV/0!</v>
      </c>
      <c r="H520" s="545">
        <f>SUMIFS('Faturamento NNE'!$I$2:$I$707,'Faturamento NNE'!$E$2:$E$707,'Infos Relatório'!$B$485,'Faturamento NNE'!$F$2:$F$707,'Infos Relatório'!$B520,'Faturamento NNE'!$AA$2:$AA$707,'Infos Relatório'!C$1)</f>
        <v>0</v>
      </c>
      <c r="I520" s="541">
        <f>COUNTIFS('Faturamento NNE'!$E$2:$E$707,'Infos Relatório'!$B$485,'Faturamento NNE'!$F$2:$F$707,'Infos Relatório'!$B520,'Faturamento NNE'!$AA$2:$AA$707,'Infos Relatório'!I$1)</f>
        <v>0</v>
      </c>
      <c r="J520" s="542">
        <f>SUMIFS('Faturamento NNE'!$H$2:$H$707,'Faturamento NNE'!$E$2:$E$707,'Infos Relatório'!$B$485,'Faturamento NNE'!$F$2:$F$707,'Infos Relatório'!$B520,'Faturamento NNE'!$AA$2:$AA$707,'Infos Relatório'!I$1)</f>
        <v>0</v>
      </c>
      <c r="K520" s="543">
        <f>SUMIFS('Faturamento NNE'!$K$2:$K$707,'Faturamento NNE'!$E$2:$E$707,'Infos Relatório'!$B$485,'Faturamento NNE'!$F$2:$F$707,'Infos Relatório'!$B520,'Faturamento NNE'!$AA$2:$AA$707,'Infos Relatório'!I$1)</f>
        <v>0</v>
      </c>
      <c r="L520" s="544">
        <f>SUMIFS('Faturamento NNE'!$P$2:$P$707,'Faturamento NNE'!$E$2:$E$707,'Infos Relatório'!$B$485,'Faturamento NNE'!$F$2:$F$707,'Infos Relatório'!$B520,'Faturamento NNE'!$AA$2:$AA$707,'Infos Relatório'!I$1,'Faturamento NNE'!$U$2:$U$707,"Sim")+SUMIFS('Faturamento NNE'!$Q$2:$Q$707,'Faturamento NNE'!$E$2:$E$707,'Infos Relatório'!$B$485,'Faturamento NNE'!$F$2:$F$707,'Infos Relatório'!$B520,'Faturamento NNE'!$AA$2:$AA$707,'Infos Relatório'!I$1,'Faturamento NNE'!$U$2:$U$707,"Sim")</f>
        <v>0</v>
      </c>
      <c r="M520" s="283" t="e">
        <f t="shared" si="181"/>
        <v>#DIV/0!</v>
      </c>
      <c r="N520" s="545">
        <f>SUMIFS('Faturamento NNE'!$I$2:$I$707,'Faturamento NNE'!$E$2:$E$707,'Infos Relatório'!$B$485,'Faturamento NNE'!$F$2:$F$707,'Infos Relatório'!$B520,'Faturamento NNE'!$AA$2:$AA$707,'Infos Relatório'!I$1)</f>
        <v>0</v>
      </c>
      <c r="O520" s="541">
        <f>COUNTIFS('Faturamento NNE'!$E$2:$E$707,'Infos Relatório'!$B$485,'Faturamento NNE'!$F$2:$F$707,'Infos Relatório'!$B520,'Faturamento NNE'!$AA$2:$AA$707,'Infos Relatório'!O$1)</f>
        <v>0</v>
      </c>
      <c r="P520" s="542">
        <f>SUMIFS('Faturamento NNE'!$H$2:$H$707,'Faturamento NNE'!$E$2:$E$707,'Infos Relatório'!$B$485,'Faturamento NNE'!$F$2:$F$707,'Infos Relatório'!$B520,'Faturamento NNE'!$AA$2:$AA$707,'Infos Relatório'!O$1)</f>
        <v>0</v>
      </c>
      <c r="Q520" s="542">
        <f>SUMIFS('Faturamento NNE'!$K$2:$K$707,'Faturamento NNE'!$E$2:$E$707,'Infos Relatório'!$B$485,'Faturamento NNE'!$F$2:$F$707,'Infos Relatório'!$B520,'Faturamento NNE'!$AA$2:$AA$707,'Infos Relatório'!O$1)</f>
        <v>0</v>
      </c>
      <c r="R520" s="546">
        <f>SUMIFS('Faturamento NNE'!$P$2:$P$707,'Faturamento NNE'!$E$2:$E$707,'Infos Relatório'!$B$485,'Faturamento NNE'!$F$2:$F$707,'Infos Relatório'!$B520,'Faturamento NNE'!$AA$2:$AA$707,'Infos Relatório'!O$1,'Faturamento NNE'!$U$2:$U$707,"Sim")+SUMIFS('Faturamento NNE'!$Q$2:$Q$707,'Faturamento NNE'!$E$2:$E$707,'Infos Relatório'!$B$485,'Faturamento NNE'!$F$2:$F$707,'Infos Relatório'!$B520,'Faturamento NNE'!$AA$2:$AA$707,'Infos Relatório'!O$1,'Faturamento NNE'!$U$2:$U$707,"Sim")</f>
        <v>0</v>
      </c>
      <c r="S520" s="227" t="e">
        <f t="shared" si="182"/>
        <v>#DIV/0!</v>
      </c>
      <c r="T520" s="545">
        <f>SUMIFS('Faturamento NNE'!$I$2:$I$707,'Faturamento NNE'!$E$2:$E$707,'Infos Relatório'!$B$485,'Faturamento NNE'!$F$2:$F$707,'Infos Relatório'!$B520,'Faturamento NNE'!$AA$2:$AA$707,'Infos Relatório'!O$1)</f>
        <v>0</v>
      </c>
      <c r="U520" s="541">
        <f>COUNTIFS('Faturamento NNE'!$E$2:$E$707,'Infos Relatório'!$B$485,'Faturamento NNE'!$F$2:$F$707,'Infos Relatório'!$B520,'Faturamento NNE'!$AA$2:$AA$707,'Infos Relatório'!U$1)</f>
        <v>0</v>
      </c>
      <c r="V520" s="542">
        <f>SUMIFS('Faturamento NNE'!$H$2:$H$707,'Faturamento NNE'!$E$2:$E$707,'Infos Relatório'!$B$485,'Faturamento NNE'!$F$2:$F$707,'Infos Relatório'!$B520,'Faturamento NNE'!$AA$2:$AA$707,'Infos Relatório'!U$1)</f>
        <v>0</v>
      </c>
      <c r="W520" s="542">
        <f>SUMIFS('Faturamento NNE'!$K$2:$K$707,'Faturamento NNE'!$E$2:$E$707,'Infos Relatório'!$B$485,'Faturamento NNE'!$F$2:$F$707,'Infos Relatório'!$B520,'Faturamento NNE'!$AA$2:$AA$707,'Infos Relatório'!U$1)</f>
        <v>0</v>
      </c>
      <c r="X520" s="546">
        <f>SUMIFS('Faturamento NNE'!$P$2:$P$707,'Faturamento NNE'!$E$2:$E$707,'Infos Relatório'!$B$485,'Faturamento NNE'!$F$2:$F$707,'Infos Relatório'!$B520,'Faturamento NNE'!$AA$2:$AA$707,'Infos Relatório'!U$1,'Faturamento NNE'!$U$2:$U$707,"Sim")+SUMIFS('Faturamento NNE'!$Q$2:$Q$707,'Faturamento NNE'!$E$2:$E$707,'Infos Relatório'!$B$485,'Faturamento NNE'!$F$2:$F$707,'Infos Relatório'!$B520,'Faturamento NNE'!$AA$2:$AA$707,'Infos Relatório'!U$1,'Faturamento NNE'!$U$2:$U$707,"Sim")</f>
        <v>0</v>
      </c>
      <c r="Y520" s="227" t="e">
        <f t="shared" si="183"/>
        <v>#DIV/0!</v>
      </c>
      <c r="Z520" s="545">
        <f>SUMIFS('Faturamento NNE'!$I$2:$I$707,'Faturamento NNE'!$E$2:$E$707,'Infos Relatório'!$B$485,'Faturamento NNE'!$F$2:$F$707,'Infos Relatório'!$B520,'Faturamento NNE'!$AA$2:$AA$707,'Infos Relatório'!U$1)</f>
        <v>0</v>
      </c>
      <c r="AA520" s="541">
        <f>COUNTIFS('Faturamento NNE'!$E$2:$E$707,'Infos Relatório'!$B$485,'Faturamento NNE'!$F$2:$F$707,'Infos Relatório'!$B520,'Faturamento NNE'!$AA$2:$AA$707,'Infos Relatório'!AA$1)</f>
        <v>0</v>
      </c>
      <c r="AB520" s="542">
        <f>SUMIFS('Faturamento NNE'!$H$2:$H$707,'Faturamento NNE'!$E$2:$E$707,'Infos Relatório'!$B$485,'Faturamento NNE'!$F$2:$F$707,'Infos Relatório'!$B520,'Faturamento NNE'!$AA$2:$AA$707,'Infos Relatório'!AA$1)</f>
        <v>0</v>
      </c>
      <c r="AC520" s="542">
        <f>SUMIFS('Faturamento NNE'!$K$2:$K$707,'Faturamento NNE'!$E$2:$E$707,'Infos Relatório'!$B$485,'Faturamento NNE'!$F$2:$F$707,'Infos Relatório'!$B520,'Faturamento NNE'!$AA$2:$AA$707,'Infos Relatório'!AA$1)</f>
        <v>0</v>
      </c>
      <c r="AD520" s="546">
        <f>SUMIFS('Faturamento NNE'!$P$2:$P$707,'Faturamento NNE'!$E$2:$E$707,'Infos Relatório'!$B$485,'Faturamento NNE'!$F$2:$F$707,'Infos Relatório'!$B520,'Faturamento NNE'!$AA$2:$AA$707,'Infos Relatório'!AA$1,'Faturamento NNE'!$U$2:$U$707,"Sim")+SUMIFS('Faturamento NNE'!$Q$2:$Q$707,'Faturamento NNE'!$E$2:$E$707,'Infos Relatório'!$B$485,'Faturamento NNE'!$F$2:$F$707,'Infos Relatório'!$B520,'Faturamento NNE'!$AA$2:$AA$707,'Infos Relatório'!AA$1,'Faturamento NNE'!$U$2:$U$707,"Sim")</f>
        <v>0</v>
      </c>
      <c r="AE520" s="227" t="e">
        <f t="shared" si="184"/>
        <v>#DIV/0!</v>
      </c>
      <c r="AF520" s="545">
        <f>SUMIFS('Faturamento NNE'!$I$2:$I$707,'Faturamento NNE'!$E$2:$E$707,'Infos Relatório'!$B$485,'Faturamento NNE'!$F$2:$F$707,'Infos Relatório'!$B520,'Faturamento NNE'!$AA$2:$AA$707,'Infos Relatório'!AA$1)</f>
        <v>0</v>
      </c>
      <c r="AG520" s="541">
        <f>COUNTIFS('Faturamento NNE'!$E$2:$E$707,'Infos Relatório'!$B$485,'Faturamento NNE'!$F$2:$F$707,'Infos Relatório'!$B520,'Faturamento NNE'!$AA$2:$AA$707,'Infos Relatório'!AG$1)</f>
        <v>0</v>
      </c>
      <c r="AH520" s="542">
        <f>SUMIFS('Faturamento NNE'!$H$2:$H$707,'Faturamento NNE'!$E$2:$E$707,'Infos Relatório'!$B$485,'Faturamento NNE'!$F$2:$F$707,'Infos Relatório'!$B520,'Faturamento NNE'!$AA$2:$AA$707,'Infos Relatório'!AG$1)</f>
        <v>0</v>
      </c>
      <c r="AI520" s="542">
        <f>SUMIFS('Faturamento NNE'!$K$2:$K$707,'Faturamento NNE'!$E$2:$E$707,'Infos Relatório'!$B$485,'Faturamento NNE'!$F$2:$F$707,'Infos Relatório'!$B520,'Faturamento NNE'!$AA$2:$AA$707,'Infos Relatório'!AG$1)</f>
        <v>0</v>
      </c>
      <c r="AJ520" s="546">
        <f>SUMIFS('Faturamento NNE'!$P$2:$P$707,'Faturamento NNE'!$E$2:$E$707,'Infos Relatório'!$B$485,'Faturamento NNE'!$F$2:$F$707,'Infos Relatório'!$B520,'Faturamento NNE'!$AA$2:$AA$707,'Infos Relatório'!AG$1,'Faturamento NNE'!$U$2:$U$707,"Sim")+SUMIFS('Faturamento NNE'!$Q$2:$Q$707,'Faturamento NNE'!$E$2:$E$707,'Infos Relatório'!$B$485,'Faturamento NNE'!$F$2:$F$707,'Infos Relatório'!$B520,'Faturamento NNE'!$AA$2:$AA$707,'Infos Relatório'!AG$1,'Faturamento NNE'!$U$2:$U$707,"Sim")</f>
        <v>0</v>
      </c>
      <c r="AK520" s="227" t="e">
        <f t="shared" si="185"/>
        <v>#DIV/0!</v>
      </c>
      <c r="AL520" s="545">
        <f>SUMIFS('Faturamento NNE'!$I$2:$I$707,'Faturamento NNE'!$E$2:$E$707,'Infos Relatório'!$B$485,'Faturamento NNE'!$F$2:$F$707,'Infos Relatório'!$B520,'Faturamento NNE'!$AA$2:$AA$707,'Infos Relatório'!AG$1)</f>
        <v>0</v>
      </c>
      <c r="AM520" s="541">
        <f>COUNTIFS('Faturamento NNE'!$E$2:$E$707,'Infos Relatório'!$B$485,'Faturamento NNE'!$F$2:$F$707,'Infos Relatório'!$B520,'Faturamento NNE'!$AA$2:$AA$707,'Infos Relatório'!AM$1)</f>
        <v>0</v>
      </c>
      <c r="AN520" s="542">
        <f>SUMIFS('Faturamento NNE'!$H$2:$H$707,'Faturamento NNE'!$E$2:$E$707,'Infos Relatório'!$B$485,'Faturamento NNE'!$F$2:$F$707,'Infos Relatório'!$B520,'Faturamento NNE'!$AA$2:$AA$707,'Infos Relatório'!AM$1)</f>
        <v>0</v>
      </c>
      <c r="AO520" s="542">
        <f>SUMIFS('Faturamento NNE'!$K$2:$K$707,'Faturamento NNE'!$E$2:$E$707,'Infos Relatório'!$B$485,'Faturamento NNE'!$F$2:$F$707,'Infos Relatório'!$B520,'Faturamento NNE'!$AA$2:$AA$707,'Infos Relatório'!AM$1)</f>
        <v>0</v>
      </c>
      <c r="AP520" s="546">
        <f>SUMIFS('Faturamento NNE'!$P$2:$P$707,'Faturamento NNE'!$E$2:$E$707,'Infos Relatório'!$B$485,'Faturamento NNE'!$F$2:$F$707,'Infos Relatório'!$B520,'Faturamento NNE'!$AA$2:$AA$707,'Infos Relatório'!AM$1,'Faturamento NNE'!$U$2:$U$707,"Sim")+SUMIFS('Faturamento NNE'!$Q$2:$Q$707,'Faturamento NNE'!$E$2:$E$707,'Infos Relatório'!$B$485,'Faturamento NNE'!$F$2:$F$707,'Infos Relatório'!$B520,'Faturamento NNE'!$AA$2:$AA$707,'Infos Relatório'!AM$1,'Faturamento NNE'!$U$2:$U$707,"Sim")</f>
        <v>0</v>
      </c>
      <c r="AQ520" s="227" t="e">
        <f t="shared" si="186"/>
        <v>#DIV/0!</v>
      </c>
      <c r="AR520" s="545">
        <f>SUMIFS('Faturamento NNE'!$I$2:$I$707,'Faturamento NNE'!$E$2:$E$707,'Infos Relatório'!$B$485,'Faturamento NNE'!$F$2:$F$707,'Infos Relatório'!$B520,'Faturamento NNE'!$AA$2:$AA$707,'Infos Relatório'!AM$1)</f>
        <v>0</v>
      </c>
      <c r="AS520" s="541">
        <f>COUNTIFS('Faturamento NNE'!$E$2:$E$707,'Infos Relatório'!$B$485,'Faturamento NNE'!$F$2:$F$707,'Infos Relatório'!$B520,'Faturamento NNE'!$AA$2:$AA$707,'Infos Relatório'!AS$1)</f>
        <v>0</v>
      </c>
      <c r="AT520" s="542">
        <f>SUMIFS('Faturamento NNE'!$H$2:$H$707,'Faturamento NNE'!$E$2:$E$707,'Infos Relatório'!$B$485,'Faturamento NNE'!$F$2:$F$707,'Infos Relatório'!$B520,'Faturamento NNE'!$AA$2:$AA$707,'Infos Relatório'!AS$1)</f>
        <v>0</v>
      </c>
      <c r="AU520" s="542">
        <f>SUMIFS('Faturamento NNE'!$K$2:$K$707,'Faturamento NNE'!$E$2:$E$707,'Infos Relatório'!$B$485,'Faturamento NNE'!$F$2:$F$707,'Infos Relatório'!$B520,'Faturamento NNE'!$AA$2:$AA$707,'Infos Relatório'!AS$1)</f>
        <v>0</v>
      </c>
      <c r="AV520" s="546">
        <f>SUMIFS('Faturamento NNE'!$P$2:$P$707,'Faturamento NNE'!$E$2:$E$707,'Infos Relatório'!$B$485,'Faturamento NNE'!$F$2:$F$707,'Infos Relatório'!$B520,'Faturamento NNE'!$AA$2:$AA$707,'Infos Relatório'!AS$1,'Faturamento NNE'!$U$2:$U$707,"Sim")+SUMIFS('Faturamento NNE'!$Q$2:$Q$707,'Faturamento NNE'!$E$2:$E$707,'Infos Relatório'!$B$485,'Faturamento NNE'!$F$2:$F$707,'Infos Relatório'!$B520,'Faturamento NNE'!$AA$2:$AA$707,'Infos Relatório'!AS$1,'Faturamento NNE'!$U$2:$U$707,"Sim")</f>
        <v>0</v>
      </c>
      <c r="AW520" s="227" t="e">
        <f t="shared" si="187"/>
        <v>#DIV/0!</v>
      </c>
      <c r="AX520" s="545">
        <f>SUMIFS('Faturamento NNE'!$I$2:$I$707,'Faturamento NNE'!$E$2:$E$707,'Infos Relatório'!$B$485,'Faturamento NNE'!$F$2:$F$707,'Infos Relatório'!$B520,'Faturamento NNE'!$AA$2:$AA$707,'Infos Relatório'!AS$1)</f>
        <v>0</v>
      </c>
      <c r="AY520" s="541">
        <f>COUNTIFS('Faturamento NNE'!$E$2:$E$707,'Infos Relatório'!$B$485,'Faturamento NNE'!$F$2:$F$707,'Infos Relatório'!$B520,'Faturamento NNE'!$AA$2:$AA$707,'Infos Relatório'!AY$1)</f>
        <v>0</v>
      </c>
      <c r="AZ520" s="542">
        <f>SUMIFS('Faturamento NNE'!$H$2:$H$707,'Faturamento NNE'!$E$2:$E$707,'Infos Relatório'!$B$485,'Faturamento NNE'!$F$2:$F$707,'Infos Relatório'!$B520,'Faturamento NNE'!$AA$2:$AA$707,'Infos Relatório'!AY$1)</f>
        <v>0</v>
      </c>
      <c r="BA520" s="542">
        <f>SUMIFS('Faturamento NNE'!$K$2:$K$707,'Faturamento NNE'!$E$2:$E$707,'Infos Relatório'!$B$485,'Faturamento NNE'!$F$2:$F$707,'Infos Relatório'!$B520,'Faturamento NNE'!$AA$2:$AA$707,'Infos Relatório'!AY$1)</f>
        <v>0</v>
      </c>
      <c r="BB520" s="546">
        <f>SUMIFS('Faturamento NNE'!$P$2:$P$707,'Faturamento NNE'!$E$2:$E$707,'Infos Relatório'!$B$485,'Faturamento NNE'!$F$2:$F$707,'Infos Relatório'!$B520,'Faturamento NNE'!$AA$2:$AA$707,'Infos Relatório'!AY$1,'Faturamento NNE'!$U$2:$U$707,"Sim")+SUMIFS('Faturamento NNE'!$Q$2:$Q$707,'Faturamento NNE'!$E$2:$E$707,'Infos Relatório'!$B$485,'Faturamento NNE'!$F$2:$F$707,'Infos Relatório'!$B520,'Faturamento NNE'!$AA$2:$AA$707,'Infos Relatório'!AY$1,'Faturamento NNE'!$U$2:$U$707,"Sim")</f>
        <v>0</v>
      </c>
      <c r="BC520" s="227" t="e">
        <f t="shared" si="188"/>
        <v>#DIV/0!</v>
      </c>
      <c r="BD520" s="545">
        <f>SUMIFS('Faturamento NNE'!$I$2:$I$707,'Faturamento NNE'!$E$2:$E$707,'Infos Relatório'!$B$485,'Faturamento NNE'!$F$2:$F$707,'Infos Relatório'!$B520,'Faturamento NNE'!$AA$2:$AA$707,'Infos Relatório'!AY$1)</f>
        <v>0</v>
      </c>
      <c r="BE520" s="541">
        <f>COUNTIFS('Faturamento NNE'!$E$2:$E$707,'Infos Relatório'!$B$485,'Faturamento NNE'!$F$2:$F$707,'Infos Relatório'!$B520,'Faturamento NNE'!$AA$2:$AA$707,'Infos Relatório'!BE$1)</f>
        <v>0</v>
      </c>
      <c r="BF520" s="542">
        <f>SUMIFS('Faturamento NNE'!$H$2:$H$707,'Faturamento NNE'!$E$2:$E$707,'Infos Relatório'!$B$485,'Faturamento NNE'!$F$2:$F$707,'Infos Relatório'!$B520,'Faturamento NNE'!$AA$2:$AA$707,'Infos Relatório'!BE$1)</f>
        <v>0</v>
      </c>
      <c r="BG520" s="542">
        <f>SUMIFS('Faturamento NNE'!$K$2:$K$707,'Faturamento NNE'!$E$2:$E$707,'Infos Relatório'!$B$485,'Faturamento NNE'!$F$2:$F$707,'Infos Relatório'!$B520,'Faturamento NNE'!$AA$2:$AA$707,'Infos Relatório'!BE$1)</f>
        <v>0</v>
      </c>
      <c r="BH520" s="546">
        <f>SUMIFS('Faturamento NNE'!$P$2:$P$707,'Faturamento NNE'!$E$2:$E$707,'Infos Relatório'!$B$485,'Faturamento NNE'!$F$2:$F$707,'Infos Relatório'!$B520,'Faturamento NNE'!$AA$2:$AA$707,'Infos Relatório'!BE$1,'Faturamento NNE'!$U$2:$U$707,"Sim")+SUMIFS('Faturamento NNE'!$Q$2:$Q$707,'Faturamento NNE'!$E$2:$E$707,'Infos Relatório'!$B$485,'Faturamento NNE'!$F$2:$F$707,'Infos Relatório'!$B520,'Faturamento NNE'!$AA$2:$AA$707,'Infos Relatório'!BE$1,'Faturamento NNE'!$U$2:$U$707,"Sim")</f>
        <v>0</v>
      </c>
      <c r="BI520" s="227" t="e">
        <f t="shared" si="189"/>
        <v>#DIV/0!</v>
      </c>
      <c r="BJ520" s="545">
        <f>SUMIFS('Faturamento NNE'!$I$2:$I$707,'Faturamento NNE'!$E$2:$E$707,'Infos Relatório'!$B$485,'Faturamento NNE'!$F$2:$F$707,'Infos Relatório'!$B520,'Faturamento NNE'!$AA$2:$AA$707,'Infos Relatório'!BE$1)</f>
        <v>0</v>
      </c>
      <c r="BK520" s="541">
        <f>COUNTIFS('Faturamento NNE'!$E$2:$E$707,'Infos Relatório'!$B$485,'Faturamento NNE'!$F$2:$F$707,'Infos Relatório'!$B520,'Faturamento NNE'!$AA$2:$AA$707,'Infos Relatório'!BK$1)</f>
        <v>0</v>
      </c>
      <c r="BL520" s="542">
        <f>SUMIFS('Faturamento NNE'!$H$2:$H$707,'Faturamento NNE'!$E$2:$E$707,'Infos Relatório'!$B$485,'Faturamento NNE'!$F$2:$F$707,'Infos Relatório'!$B520,'Faturamento NNE'!$AA$2:$AA$707,'Infos Relatório'!BK$1)</f>
        <v>0</v>
      </c>
      <c r="BM520" s="542">
        <f>SUMIFS('Faturamento NNE'!$K$2:$K$707,'Faturamento NNE'!$E$2:$E$707,'Infos Relatório'!$B$485,'Faturamento NNE'!$F$2:$F$707,'Infos Relatório'!$B520,'Faturamento NNE'!$AA$2:$AA$707,'Infos Relatório'!BK$1)</f>
        <v>0</v>
      </c>
      <c r="BN520" s="546">
        <f>SUMIFS('Faturamento NNE'!$P$2:$P$707,'Faturamento NNE'!$E$2:$E$707,'Infos Relatório'!$B$485,'Faturamento NNE'!$F$2:$F$707,'Infos Relatório'!$B520,'Faturamento NNE'!$AA$2:$AA$707,'Infos Relatório'!BK$1,'Faturamento NNE'!$U$2:$U$707,"Sim")+SUMIFS('Faturamento NNE'!$Q$2:$Q$707,'Faturamento NNE'!$E$2:$E$707,'Infos Relatório'!$B$485,'Faturamento NNE'!$F$2:$F$707,'Infos Relatório'!$B520,'Faturamento NNE'!$AA$2:$AA$707,'Infos Relatório'!BK$1,'Faturamento NNE'!$U$2:$U$707,"Sim")</f>
        <v>0</v>
      </c>
      <c r="BO520" s="227" t="e">
        <f t="shared" si="190"/>
        <v>#DIV/0!</v>
      </c>
      <c r="BP520" s="545">
        <f>SUMIFS('Faturamento NNE'!$I$2:$I$707,'Faturamento NNE'!$E$2:$E$707,'Infos Relatório'!$B$485,'Faturamento NNE'!$F$2:$F$707,'Infos Relatório'!$B520,'Faturamento NNE'!$AA$2:$AA$707,'Infos Relatório'!BK$1)</f>
        <v>0</v>
      </c>
      <c r="BQ520" s="541">
        <f>COUNTIFS('Faturamento NNE'!$E$2:$E$707,'Infos Relatório'!$B$485,'Faturamento NNE'!$F$2:$F$707,'Infos Relatório'!$B520,'Faturamento NNE'!$AA$2:$AA$707,'Infos Relatório'!BQ$1)</f>
        <v>0</v>
      </c>
      <c r="BR520" s="542">
        <f>SUMIFS('Faturamento NNE'!$H$2:$H$707,'Faturamento NNE'!$E$2:$E$707,'Infos Relatório'!$B$485,'Faturamento NNE'!$F$2:$F$707,'Infos Relatório'!$B520,'Faturamento NNE'!$AA$2:$AA$707,'Infos Relatório'!BQ$1)</f>
        <v>0</v>
      </c>
      <c r="BS520" s="542">
        <f>SUMIFS('Faturamento NNE'!$K$2:$K$707,'Faturamento NNE'!$E$2:$E$707,'Infos Relatório'!$B$485,'Faturamento NNE'!$F$2:$F$707,'Infos Relatório'!$B520,'Faturamento NNE'!$AA$2:$AA$707,'Infos Relatório'!BQ$1)</f>
        <v>0</v>
      </c>
      <c r="BT520" s="546">
        <f>SUMIFS('Faturamento NNE'!$P$2:$P$707,'Faturamento NNE'!$E$2:$E$707,'Infos Relatório'!$B$485,'Faturamento NNE'!$F$2:$F$707,'Infos Relatório'!$B520,'Faturamento NNE'!$AA$2:$AA$707,'Infos Relatório'!BQ$1,'Faturamento NNE'!$U$2:$U$707,"Sim")+SUMIFS('Faturamento NNE'!$Q$2:$Q$707,'Faturamento NNE'!$E$2:$E$707,'Infos Relatório'!$B$485,'Faturamento NNE'!$F$2:$F$707,'Infos Relatório'!$B520,'Faturamento NNE'!$AA$2:$AA$707,'Infos Relatório'!BQ$1,'Faturamento NNE'!$U$2:$U$707,"Sim")</f>
        <v>0</v>
      </c>
      <c r="BU520" s="227" t="e">
        <f t="shared" si="191"/>
        <v>#DIV/0!</v>
      </c>
      <c r="BV520" s="545">
        <f>SUMIFS('Faturamento NNE'!$I$2:$I$707,'Faturamento NNE'!$E$2:$E$707,'Infos Relatório'!$B$485,'Faturamento NNE'!$F$2:$F$707,'Infos Relatório'!$B520,'Faturamento NNE'!$AA$2:$AA$707,'Infos Relatório'!BQ$1)</f>
        <v>0</v>
      </c>
    </row>
    <row r="521" spans="2:74">
      <c r="B521" s="217" t="s">
        <v>165</v>
      </c>
      <c r="C521" s="541">
        <f>COUNTIFS('Faturamento NNE'!$E$2:$E$707,'Infos Relatório'!$B$485,'Faturamento NNE'!$F$2:$F$707,'Infos Relatório'!$B521,'Faturamento NNE'!$AA$2:$AA$707,'Infos Relatório'!C$1)</f>
        <v>0</v>
      </c>
      <c r="D521" s="542">
        <f>SUMIFS('Faturamento NNE'!$H$2:$H$707,'Faturamento NNE'!$E$2:$E$707,'Infos Relatório'!$B$485,'Faturamento NNE'!$F$2:$F$707,'Infos Relatório'!$B521,'Faturamento NNE'!$AA$2:$AA$707,'Infos Relatório'!C$1)</f>
        <v>0</v>
      </c>
      <c r="E521" s="543">
        <f>SUMIFS('Faturamento NNE'!$K$2:$K$707,'Faturamento NNE'!$E$2:$E$707,'Infos Relatório'!$B$485,'Faturamento NNE'!$F$2:$F$707,'Infos Relatório'!$B521,'Faturamento NNE'!$AA$2:$AA$707,'Infos Relatório'!C$1)</f>
        <v>0</v>
      </c>
      <c r="F521" s="544">
        <f>SUMIFS('Faturamento NNE'!$P$2:$P$707,'Faturamento NNE'!$E$2:$E$707,'Infos Relatório'!$B$485,'Faturamento NNE'!$F$2:$F$707,'Infos Relatório'!$B521,'Faturamento NNE'!$AA$2:$AA$707,'Infos Relatório'!C$1,'Faturamento NNE'!$U$2:$U$707,"Sim")+SUMIFS('Faturamento NNE'!$Q$2:$Q$707,'Faturamento NNE'!$E$2:$E$707,'Infos Relatório'!$B$485,'Faturamento NNE'!$F$2:$F$707,'Infos Relatório'!$B521,'Faturamento NNE'!$AA$2:$AA$707,'Infos Relatório'!C$1,'Faturamento NNE'!$U$2:$U$707,"Sim")</f>
        <v>0</v>
      </c>
      <c r="G521" s="283" t="e">
        <f t="shared" si="180"/>
        <v>#DIV/0!</v>
      </c>
      <c r="H521" s="545">
        <f>SUMIFS('Faturamento NNE'!$I$2:$I$707,'Faturamento NNE'!$E$2:$E$707,'Infos Relatório'!$B$485,'Faturamento NNE'!$F$2:$F$707,'Infos Relatório'!$B521,'Faturamento NNE'!$AA$2:$AA$707,'Infos Relatório'!C$1)</f>
        <v>0</v>
      </c>
      <c r="I521" s="541">
        <f>COUNTIFS('Faturamento NNE'!$E$2:$E$707,'Infos Relatório'!$B$485,'Faturamento NNE'!$F$2:$F$707,'Infos Relatório'!$B521,'Faturamento NNE'!$AA$2:$AA$707,'Infos Relatório'!I$1)</f>
        <v>0</v>
      </c>
      <c r="J521" s="542">
        <f>SUMIFS('Faturamento NNE'!$H$2:$H$707,'Faturamento NNE'!$E$2:$E$707,'Infos Relatório'!$B$485,'Faturamento NNE'!$F$2:$F$707,'Infos Relatório'!$B521,'Faturamento NNE'!$AA$2:$AA$707,'Infos Relatório'!I$1)</f>
        <v>0</v>
      </c>
      <c r="K521" s="543">
        <f>SUMIFS('Faturamento NNE'!$K$2:$K$707,'Faturamento NNE'!$E$2:$E$707,'Infos Relatório'!$B$485,'Faturamento NNE'!$F$2:$F$707,'Infos Relatório'!$B521,'Faturamento NNE'!$AA$2:$AA$707,'Infos Relatório'!I$1)</f>
        <v>0</v>
      </c>
      <c r="L521" s="544">
        <f>SUMIFS('Faturamento NNE'!$P$2:$P$707,'Faturamento NNE'!$E$2:$E$707,'Infos Relatório'!$B$485,'Faturamento NNE'!$F$2:$F$707,'Infos Relatório'!$B521,'Faturamento NNE'!$AA$2:$AA$707,'Infos Relatório'!I$1,'Faturamento NNE'!$U$2:$U$707,"Sim")+SUMIFS('Faturamento NNE'!$Q$2:$Q$707,'Faturamento NNE'!$E$2:$E$707,'Infos Relatório'!$B$485,'Faturamento NNE'!$F$2:$F$707,'Infos Relatório'!$B521,'Faturamento NNE'!$AA$2:$AA$707,'Infos Relatório'!I$1,'Faturamento NNE'!$U$2:$U$707,"Sim")</f>
        <v>0</v>
      </c>
      <c r="M521" s="283" t="e">
        <f t="shared" si="181"/>
        <v>#DIV/0!</v>
      </c>
      <c r="N521" s="545">
        <f>SUMIFS('Faturamento NNE'!$I$2:$I$707,'Faturamento NNE'!$E$2:$E$707,'Infos Relatório'!$B$485,'Faturamento NNE'!$F$2:$F$707,'Infos Relatório'!$B521,'Faturamento NNE'!$AA$2:$AA$707,'Infos Relatório'!I$1)</f>
        <v>0</v>
      </c>
      <c r="O521" s="541">
        <f>COUNTIFS('Faturamento NNE'!$E$2:$E$707,'Infos Relatório'!$B$485,'Faturamento NNE'!$F$2:$F$707,'Infos Relatório'!$B521,'Faturamento NNE'!$AA$2:$AA$707,'Infos Relatório'!O$1)</f>
        <v>0</v>
      </c>
      <c r="P521" s="542">
        <f>SUMIFS('Faturamento NNE'!$H$2:$H$707,'Faturamento NNE'!$E$2:$E$707,'Infos Relatório'!$B$485,'Faturamento NNE'!$F$2:$F$707,'Infos Relatório'!$B521,'Faturamento NNE'!$AA$2:$AA$707,'Infos Relatório'!O$1)</f>
        <v>0</v>
      </c>
      <c r="Q521" s="542">
        <f>SUMIFS('Faturamento NNE'!$K$2:$K$707,'Faturamento NNE'!$E$2:$E$707,'Infos Relatório'!$B$485,'Faturamento NNE'!$F$2:$F$707,'Infos Relatório'!$B521,'Faturamento NNE'!$AA$2:$AA$707,'Infos Relatório'!O$1)</f>
        <v>0</v>
      </c>
      <c r="R521" s="546">
        <f>SUMIFS('Faturamento NNE'!$P$2:$P$707,'Faturamento NNE'!$E$2:$E$707,'Infos Relatório'!$B$485,'Faturamento NNE'!$F$2:$F$707,'Infos Relatório'!$B521,'Faturamento NNE'!$AA$2:$AA$707,'Infos Relatório'!O$1,'Faturamento NNE'!$U$2:$U$707,"Sim")+SUMIFS('Faturamento NNE'!$Q$2:$Q$707,'Faturamento NNE'!$E$2:$E$707,'Infos Relatório'!$B$485,'Faturamento NNE'!$F$2:$F$707,'Infos Relatório'!$B521,'Faturamento NNE'!$AA$2:$AA$707,'Infos Relatório'!O$1,'Faturamento NNE'!$U$2:$U$707,"Sim")</f>
        <v>0</v>
      </c>
      <c r="S521" s="227" t="e">
        <f t="shared" si="182"/>
        <v>#DIV/0!</v>
      </c>
      <c r="T521" s="545">
        <f>SUMIFS('Faturamento NNE'!$I$2:$I$707,'Faturamento NNE'!$E$2:$E$707,'Infos Relatório'!$B$485,'Faturamento NNE'!$F$2:$F$707,'Infos Relatório'!$B521,'Faturamento NNE'!$AA$2:$AA$707,'Infos Relatório'!O$1)</f>
        <v>0</v>
      </c>
      <c r="U521" s="541">
        <f>COUNTIFS('Faturamento NNE'!$E$2:$E$707,'Infos Relatório'!$B$485,'Faturamento NNE'!$F$2:$F$707,'Infos Relatório'!$B521,'Faturamento NNE'!$AA$2:$AA$707,'Infos Relatório'!U$1)</f>
        <v>0</v>
      </c>
      <c r="V521" s="542">
        <f>SUMIFS('Faturamento NNE'!$H$2:$H$707,'Faturamento NNE'!$E$2:$E$707,'Infos Relatório'!$B$485,'Faturamento NNE'!$F$2:$F$707,'Infos Relatório'!$B521,'Faturamento NNE'!$AA$2:$AA$707,'Infos Relatório'!U$1)</f>
        <v>0</v>
      </c>
      <c r="W521" s="542">
        <f>SUMIFS('Faturamento NNE'!$K$2:$K$707,'Faturamento NNE'!$E$2:$E$707,'Infos Relatório'!$B$485,'Faturamento NNE'!$F$2:$F$707,'Infos Relatório'!$B521,'Faturamento NNE'!$AA$2:$AA$707,'Infos Relatório'!U$1)</f>
        <v>0</v>
      </c>
      <c r="X521" s="546">
        <f>SUMIFS('Faturamento NNE'!$P$2:$P$707,'Faturamento NNE'!$E$2:$E$707,'Infos Relatório'!$B$485,'Faturamento NNE'!$F$2:$F$707,'Infos Relatório'!$B521,'Faturamento NNE'!$AA$2:$AA$707,'Infos Relatório'!U$1,'Faturamento NNE'!$U$2:$U$707,"Sim")+SUMIFS('Faturamento NNE'!$Q$2:$Q$707,'Faturamento NNE'!$E$2:$E$707,'Infos Relatório'!$B$485,'Faturamento NNE'!$F$2:$F$707,'Infos Relatório'!$B521,'Faturamento NNE'!$AA$2:$AA$707,'Infos Relatório'!U$1,'Faturamento NNE'!$U$2:$U$707,"Sim")</f>
        <v>0</v>
      </c>
      <c r="Y521" s="227" t="e">
        <f t="shared" si="183"/>
        <v>#DIV/0!</v>
      </c>
      <c r="Z521" s="545">
        <f>SUMIFS('Faturamento NNE'!$I$2:$I$707,'Faturamento NNE'!$E$2:$E$707,'Infos Relatório'!$B$485,'Faturamento NNE'!$F$2:$F$707,'Infos Relatório'!$B521,'Faturamento NNE'!$AA$2:$AA$707,'Infos Relatório'!U$1)</f>
        <v>0</v>
      </c>
      <c r="AA521" s="541">
        <f>COUNTIFS('Faturamento NNE'!$E$2:$E$707,'Infos Relatório'!$B$485,'Faturamento NNE'!$F$2:$F$707,'Infos Relatório'!$B521,'Faturamento NNE'!$AA$2:$AA$707,'Infos Relatório'!AA$1)</f>
        <v>0</v>
      </c>
      <c r="AB521" s="542">
        <f>SUMIFS('Faturamento NNE'!$H$2:$H$707,'Faturamento NNE'!$E$2:$E$707,'Infos Relatório'!$B$485,'Faturamento NNE'!$F$2:$F$707,'Infos Relatório'!$B521,'Faturamento NNE'!$AA$2:$AA$707,'Infos Relatório'!AA$1)</f>
        <v>0</v>
      </c>
      <c r="AC521" s="542">
        <f>SUMIFS('Faturamento NNE'!$K$2:$K$707,'Faturamento NNE'!$E$2:$E$707,'Infos Relatório'!$B$485,'Faturamento NNE'!$F$2:$F$707,'Infos Relatório'!$B521,'Faturamento NNE'!$AA$2:$AA$707,'Infos Relatório'!AA$1)</f>
        <v>0</v>
      </c>
      <c r="AD521" s="546">
        <f>SUMIFS('Faturamento NNE'!$P$2:$P$707,'Faturamento NNE'!$E$2:$E$707,'Infos Relatório'!$B$485,'Faturamento NNE'!$F$2:$F$707,'Infos Relatório'!$B521,'Faturamento NNE'!$AA$2:$AA$707,'Infos Relatório'!AA$1,'Faturamento NNE'!$U$2:$U$707,"Sim")+SUMIFS('Faturamento NNE'!$Q$2:$Q$707,'Faturamento NNE'!$E$2:$E$707,'Infos Relatório'!$B$485,'Faturamento NNE'!$F$2:$F$707,'Infos Relatório'!$B521,'Faturamento NNE'!$AA$2:$AA$707,'Infos Relatório'!AA$1,'Faturamento NNE'!$U$2:$U$707,"Sim")</f>
        <v>0</v>
      </c>
      <c r="AE521" s="227" t="e">
        <f t="shared" si="184"/>
        <v>#DIV/0!</v>
      </c>
      <c r="AF521" s="545">
        <f>SUMIFS('Faturamento NNE'!$I$2:$I$707,'Faturamento NNE'!$E$2:$E$707,'Infos Relatório'!$B$485,'Faturamento NNE'!$F$2:$F$707,'Infos Relatório'!$B521,'Faturamento NNE'!$AA$2:$AA$707,'Infos Relatório'!AA$1)</f>
        <v>0</v>
      </c>
      <c r="AG521" s="541">
        <f>COUNTIFS('Faturamento NNE'!$E$2:$E$707,'Infos Relatório'!$B$485,'Faturamento NNE'!$F$2:$F$707,'Infos Relatório'!$B521,'Faturamento NNE'!$AA$2:$AA$707,'Infos Relatório'!AG$1)</f>
        <v>0</v>
      </c>
      <c r="AH521" s="542">
        <f>SUMIFS('Faturamento NNE'!$H$2:$H$707,'Faturamento NNE'!$E$2:$E$707,'Infos Relatório'!$B$485,'Faturamento NNE'!$F$2:$F$707,'Infos Relatório'!$B521,'Faturamento NNE'!$AA$2:$AA$707,'Infos Relatório'!AG$1)</f>
        <v>0</v>
      </c>
      <c r="AI521" s="542">
        <f>SUMIFS('Faturamento NNE'!$K$2:$K$707,'Faturamento NNE'!$E$2:$E$707,'Infos Relatório'!$B$485,'Faturamento NNE'!$F$2:$F$707,'Infos Relatório'!$B521,'Faturamento NNE'!$AA$2:$AA$707,'Infos Relatório'!AG$1)</f>
        <v>0</v>
      </c>
      <c r="AJ521" s="546">
        <f>SUMIFS('Faturamento NNE'!$P$2:$P$707,'Faturamento NNE'!$E$2:$E$707,'Infos Relatório'!$B$485,'Faturamento NNE'!$F$2:$F$707,'Infos Relatório'!$B521,'Faturamento NNE'!$AA$2:$AA$707,'Infos Relatório'!AG$1,'Faturamento NNE'!$U$2:$U$707,"Sim")+SUMIFS('Faturamento NNE'!$Q$2:$Q$707,'Faturamento NNE'!$E$2:$E$707,'Infos Relatório'!$B$485,'Faturamento NNE'!$F$2:$F$707,'Infos Relatório'!$B521,'Faturamento NNE'!$AA$2:$AA$707,'Infos Relatório'!AG$1,'Faturamento NNE'!$U$2:$U$707,"Sim")</f>
        <v>0</v>
      </c>
      <c r="AK521" s="227" t="e">
        <f t="shared" si="185"/>
        <v>#DIV/0!</v>
      </c>
      <c r="AL521" s="545">
        <f>SUMIFS('Faturamento NNE'!$I$2:$I$707,'Faturamento NNE'!$E$2:$E$707,'Infos Relatório'!$B$485,'Faturamento NNE'!$F$2:$F$707,'Infos Relatório'!$B521,'Faturamento NNE'!$AA$2:$AA$707,'Infos Relatório'!AG$1)</f>
        <v>0</v>
      </c>
      <c r="AM521" s="541">
        <f>COUNTIFS('Faturamento NNE'!$E$2:$E$707,'Infos Relatório'!$B$485,'Faturamento NNE'!$F$2:$F$707,'Infos Relatório'!$B521,'Faturamento NNE'!$AA$2:$AA$707,'Infos Relatório'!AM$1)</f>
        <v>0</v>
      </c>
      <c r="AN521" s="542">
        <f>SUMIFS('Faturamento NNE'!$H$2:$H$707,'Faturamento NNE'!$E$2:$E$707,'Infos Relatório'!$B$485,'Faturamento NNE'!$F$2:$F$707,'Infos Relatório'!$B521,'Faturamento NNE'!$AA$2:$AA$707,'Infos Relatório'!AM$1)</f>
        <v>0</v>
      </c>
      <c r="AO521" s="542">
        <f>SUMIFS('Faturamento NNE'!$K$2:$K$707,'Faturamento NNE'!$E$2:$E$707,'Infos Relatório'!$B$485,'Faturamento NNE'!$F$2:$F$707,'Infos Relatório'!$B521,'Faturamento NNE'!$AA$2:$AA$707,'Infos Relatório'!AM$1)</f>
        <v>0</v>
      </c>
      <c r="AP521" s="546">
        <f>SUMIFS('Faturamento NNE'!$P$2:$P$707,'Faturamento NNE'!$E$2:$E$707,'Infos Relatório'!$B$485,'Faturamento NNE'!$F$2:$F$707,'Infos Relatório'!$B521,'Faturamento NNE'!$AA$2:$AA$707,'Infos Relatório'!AM$1,'Faturamento NNE'!$U$2:$U$707,"Sim")+SUMIFS('Faturamento NNE'!$Q$2:$Q$707,'Faturamento NNE'!$E$2:$E$707,'Infos Relatório'!$B$485,'Faturamento NNE'!$F$2:$F$707,'Infos Relatório'!$B521,'Faturamento NNE'!$AA$2:$AA$707,'Infos Relatório'!AM$1,'Faturamento NNE'!$U$2:$U$707,"Sim")</f>
        <v>0</v>
      </c>
      <c r="AQ521" s="227" t="e">
        <f t="shared" si="186"/>
        <v>#DIV/0!</v>
      </c>
      <c r="AR521" s="545">
        <f>SUMIFS('Faturamento NNE'!$I$2:$I$707,'Faturamento NNE'!$E$2:$E$707,'Infos Relatório'!$B$485,'Faturamento NNE'!$F$2:$F$707,'Infos Relatório'!$B521,'Faturamento NNE'!$AA$2:$AA$707,'Infos Relatório'!AM$1)</f>
        <v>0</v>
      </c>
      <c r="AS521" s="541">
        <f>COUNTIFS('Faturamento NNE'!$E$2:$E$707,'Infos Relatório'!$B$485,'Faturamento NNE'!$F$2:$F$707,'Infos Relatório'!$B521,'Faturamento NNE'!$AA$2:$AA$707,'Infos Relatório'!AS$1)</f>
        <v>0</v>
      </c>
      <c r="AT521" s="542">
        <f>SUMIFS('Faturamento NNE'!$H$2:$H$707,'Faturamento NNE'!$E$2:$E$707,'Infos Relatório'!$B$485,'Faturamento NNE'!$F$2:$F$707,'Infos Relatório'!$B521,'Faturamento NNE'!$AA$2:$AA$707,'Infos Relatório'!AS$1)</f>
        <v>0</v>
      </c>
      <c r="AU521" s="542">
        <f>SUMIFS('Faturamento NNE'!$K$2:$K$707,'Faturamento NNE'!$E$2:$E$707,'Infos Relatório'!$B$485,'Faturamento NNE'!$F$2:$F$707,'Infos Relatório'!$B521,'Faturamento NNE'!$AA$2:$AA$707,'Infos Relatório'!AS$1)</f>
        <v>0</v>
      </c>
      <c r="AV521" s="546">
        <f>SUMIFS('Faturamento NNE'!$P$2:$P$707,'Faturamento NNE'!$E$2:$E$707,'Infos Relatório'!$B$485,'Faturamento NNE'!$F$2:$F$707,'Infos Relatório'!$B521,'Faturamento NNE'!$AA$2:$AA$707,'Infos Relatório'!AS$1,'Faturamento NNE'!$U$2:$U$707,"Sim")+SUMIFS('Faturamento NNE'!$Q$2:$Q$707,'Faturamento NNE'!$E$2:$E$707,'Infos Relatório'!$B$485,'Faturamento NNE'!$F$2:$F$707,'Infos Relatório'!$B521,'Faturamento NNE'!$AA$2:$AA$707,'Infos Relatório'!AS$1,'Faturamento NNE'!$U$2:$U$707,"Sim")</f>
        <v>0</v>
      </c>
      <c r="AW521" s="227" t="e">
        <f t="shared" si="187"/>
        <v>#DIV/0!</v>
      </c>
      <c r="AX521" s="545">
        <f>SUMIFS('Faturamento NNE'!$I$2:$I$707,'Faturamento NNE'!$E$2:$E$707,'Infos Relatório'!$B$485,'Faturamento NNE'!$F$2:$F$707,'Infos Relatório'!$B521,'Faturamento NNE'!$AA$2:$AA$707,'Infos Relatório'!AS$1)</f>
        <v>0</v>
      </c>
      <c r="AY521" s="541">
        <f>COUNTIFS('Faturamento NNE'!$E$2:$E$707,'Infos Relatório'!$B$485,'Faturamento NNE'!$F$2:$F$707,'Infos Relatório'!$B521,'Faturamento NNE'!$AA$2:$AA$707,'Infos Relatório'!AY$1)</f>
        <v>0</v>
      </c>
      <c r="AZ521" s="542">
        <f>SUMIFS('Faturamento NNE'!$H$2:$H$707,'Faturamento NNE'!$E$2:$E$707,'Infos Relatório'!$B$485,'Faturamento NNE'!$F$2:$F$707,'Infos Relatório'!$B521,'Faturamento NNE'!$AA$2:$AA$707,'Infos Relatório'!AY$1)</f>
        <v>0</v>
      </c>
      <c r="BA521" s="542">
        <f>SUMIFS('Faturamento NNE'!$K$2:$K$707,'Faturamento NNE'!$E$2:$E$707,'Infos Relatório'!$B$485,'Faturamento NNE'!$F$2:$F$707,'Infos Relatório'!$B521,'Faturamento NNE'!$AA$2:$AA$707,'Infos Relatório'!AY$1)</f>
        <v>0</v>
      </c>
      <c r="BB521" s="546">
        <f>SUMIFS('Faturamento NNE'!$P$2:$P$707,'Faturamento NNE'!$E$2:$E$707,'Infos Relatório'!$B$485,'Faturamento NNE'!$F$2:$F$707,'Infos Relatório'!$B521,'Faturamento NNE'!$AA$2:$AA$707,'Infos Relatório'!AY$1,'Faturamento NNE'!$U$2:$U$707,"Sim")+SUMIFS('Faturamento NNE'!$Q$2:$Q$707,'Faturamento NNE'!$E$2:$E$707,'Infos Relatório'!$B$485,'Faturamento NNE'!$F$2:$F$707,'Infos Relatório'!$B521,'Faturamento NNE'!$AA$2:$AA$707,'Infos Relatório'!AY$1,'Faturamento NNE'!$U$2:$U$707,"Sim")</f>
        <v>0</v>
      </c>
      <c r="BC521" s="227" t="e">
        <f t="shared" si="188"/>
        <v>#DIV/0!</v>
      </c>
      <c r="BD521" s="545">
        <f>SUMIFS('Faturamento NNE'!$I$2:$I$707,'Faturamento NNE'!$E$2:$E$707,'Infos Relatório'!$B$485,'Faturamento NNE'!$F$2:$F$707,'Infos Relatório'!$B521,'Faturamento NNE'!$AA$2:$AA$707,'Infos Relatório'!AY$1)</f>
        <v>0</v>
      </c>
      <c r="BE521" s="541">
        <f>COUNTIFS('Faturamento NNE'!$E$2:$E$707,'Infos Relatório'!$B$485,'Faturamento NNE'!$F$2:$F$707,'Infos Relatório'!$B521,'Faturamento NNE'!$AA$2:$AA$707,'Infos Relatório'!BE$1)</f>
        <v>0</v>
      </c>
      <c r="BF521" s="542">
        <f>SUMIFS('Faturamento NNE'!$H$2:$H$707,'Faturamento NNE'!$E$2:$E$707,'Infos Relatório'!$B$485,'Faturamento NNE'!$F$2:$F$707,'Infos Relatório'!$B521,'Faturamento NNE'!$AA$2:$AA$707,'Infos Relatório'!BE$1)</f>
        <v>0</v>
      </c>
      <c r="BG521" s="542">
        <f>SUMIFS('Faturamento NNE'!$K$2:$K$707,'Faturamento NNE'!$E$2:$E$707,'Infos Relatório'!$B$485,'Faturamento NNE'!$F$2:$F$707,'Infos Relatório'!$B521,'Faturamento NNE'!$AA$2:$AA$707,'Infos Relatório'!BE$1)</f>
        <v>0</v>
      </c>
      <c r="BH521" s="546">
        <f>SUMIFS('Faturamento NNE'!$P$2:$P$707,'Faturamento NNE'!$E$2:$E$707,'Infos Relatório'!$B$485,'Faturamento NNE'!$F$2:$F$707,'Infos Relatório'!$B521,'Faturamento NNE'!$AA$2:$AA$707,'Infos Relatório'!BE$1,'Faturamento NNE'!$U$2:$U$707,"Sim")+SUMIFS('Faturamento NNE'!$Q$2:$Q$707,'Faturamento NNE'!$E$2:$E$707,'Infos Relatório'!$B$485,'Faturamento NNE'!$F$2:$F$707,'Infos Relatório'!$B521,'Faturamento NNE'!$AA$2:$AA$707,'Infos Relatório'!BE$1,'Faturamento NNE'!$U$2:$U$707,"Sim")</f>
        <v>0</v>
      </c>
      <c r="BI521" s="227" t="e">
        <f t="shared" si="189"/>
        <v>#DIV/0!</v>
      </c>
      <c r="BJ521" s="545">
        <f>SUMIFS('Faturamento NNE'!$I$2:$I$707,'Faturamento NNE'!$E$2:$E$707,'Infos Relatório'!$B$485,'Faturamento NNE'!$F$2:$F$707,'Infos Relatório'!$B521,'Faturamento NNE'!$AA$2:$AA$707,'Infos Relatório'!BE$1)</f>
        <v>0</v>
      </c>
      <c r="BK521" s="541">
        <f>COUNTIFS('Faturamento NNE'!$E$2:$E$707,'Infos Relatório'!$B$485,'Faturamento NNE'!$F$2:$F$707,'Infos Relatório'!$B521,'Faturamento NNE'!$AA$2:$AA$707,'Infos Relatório'!BK$1)</f>
        <v>0</v>
      </c>
      <c r="BL521" s="542">
        <f>SUMIFS('Faturamento NNE'!$H$2:$H$707,'Faturamento NNE'!$E$2:$E$707,'Infos Relatório'!$B$485,'Faturamento NNE'!$F$2:$F$707,'Infos Relatório'!$B521,'Faturamento NNE'!$AA$2:$AA$707,'Infos Relatório'!BK$1)</f>
        <v>0</v>
      </c>
      <c r="BM521" s="542">
        <f>SUMIFS('Faturamento NNE'!$K$2:$K$707,'Faturamento NNE'!$E$2:$E$707,'Infos Relatório'!$B$485,'Faturamento NNE'!$F$2:$F$707,'Infos Relatório'!$B521,'Faturamento NNE'!$AA$2:$AA$707,'Infos Relatório'!BK$1)</f>
        <v>0</v>
      </c>
      <c r="BN521" s="546">
        <f>SUMIFS('Faturamento NNE'!$P$2:$P$707,'Faturamento NNE'!$E$2:$E$707,'Infos Relatório'!$B$485,'Faturamento NNE'!$F$2:$F$707,'Infos Relatório'!$B521,'Faturamento NNE'!$AA$2:$AA$707,'Infos Relatório'!BK$1,'Faturamento NNE'!$U$2:$U$707,"Sim")+SUMIFS('Faturamento NNE'!$Q$2:$Q$707,'Faturamento NNE'!$E$2:$E$707,'Infos Relatório'!$B$485,'Faturamento NNE'!$F$2:$F$707,'Infos Relatório'!$B521,'Faturamento NNE'!$AA$2:$AA$707,'Infos Relatório'!BK$1,'Faturamento NNE'!$U$2:$U$707,"Sim")</f>
        <v>0</v>
      </c>
      <c r="BO521" s="227" t="e">
        <f t="shared" si="190"/>
        <v>#DIV/0!</v>
      </c>
      <c r="BP521" s="545">
        <f>SUMIFS('Faturamento NNE'!$I$2:$I$707,'Faturamento NNE'!$E$2:$E$707,'Infos Relatório'!$B$485,'Faturamento NNE'!$F$2:$F$707,'Infos Relatório'!$B521,'Faturamento NNE'!$AA$2:$AA$707,'Infos Relatório'!BK$1)</f>
        <v>0</v>
      </c>
      <c r="BQ521" s="541">
        <f>COUNTIFS('Faturamento NNE'!$E$2:$E$707,'Infos Relatório'!$B$485,'Faturamento NNE'!$F$2:$F$707,'Infos Relatório'!$B521,'Faturamento NNE'!$AA$2:$AA$707,'Infos Relatório'!BQ$1)</f>
        <v>0</v>
      </c>
      <c r="BR521" s="542">
        <f>SUMIFS('Faturamento NNE'!$H$2:$H$707,'Faturamento NNE'!$E$2:$E$707,'Infos Relatório'!$B$485,'Faturamento NNE'!$F$2:$F$707,'Infos Relatório'!$B521,'Faturamento NNE'!$AA$2:$AA$707,'Infos Relatório'!BQ$1)</f>
        <v>0</v>
      </c>
      <c r="BS521" s="542">
        <f>SUMIFS('Faturamento NNE'!$K$2:$K$707,'Faturamento NNE'!$E$2:$E$707,'Infos Relatório'!$B$485,'Faturamento NNE'!$F$2:$F$707,'Infos Relatório'!$B521,'Faturamento NNE'!$AA$2:$AA$707,'Infos Relatório'!BQ$1)</f>
        <v>0</v>
      </c>
      <c r="BT521" s="546">
        <f>SUMIFS('Faturamento NNE'!$P$2:$P$707,'Faturamento NNE'!$E$2:$E$707,'Infos Relatório'!$B$485,'Faturamento NNE'!$F$2:$F$707,'Infos Relatório'!$B521,'Faturamento NNE'!$AA$2:$AA$707,'Infos Relatório'!BQ$1,'Faturamento NNE'!$U$2:$U$707,"Sim")+SUMIFS('Faturamento NNE'!$Q$2:$Q$707,'Faturamento NNE'!$E$2:$E$707,'Infos Relatório'!$B$485,'Faturamento NNE'!$F$2:$F$707,'Infos Relatório'!$B521,'Faturamento NNE'!$AA$2:$AA$707,'Infos Relatório'!BQ$1,'Faturamento NNE'!$U$2:$U$707,"Sim")</f>
        <v>0</v>
      </c>
      <c r="BU521" s="227" t="e">
        <f t="shared" si="191"/>
        <v>#DIV/0!</v>
      </c>
      <c r="BV521" s="545">
        <f>SUMIFS('Faturamento NNE'!$I$2:$I$707,'Faturamento NNE'!$E$2:$E$707,'Infos Relatório'!$B$485,'Faturamento NNE'!$F$2:$F$707,'Infos Relatório'!$B521,'Faturamento NNE'!$AA$2:$AA$707,'Infos Relatório'!BQ$1)</f>
        <v>0</v>
      </c>
    </row>
    <row r="522" spans="2:74">
      <c r="B522" s="217" t="s">
        <v>166</v>
      </c>
      <c r="C522" s="541">
        <f>COUNTIFS('Faturamento NNE'!$E$2:$E$707,'Infos Relatório'!$B$485,'Faturamento NNE'!$F$2:$F$707,'Infos Relatório'!$B522,'Faturamento NNE'!$AA$2:$AA$707,'Infos Relatório'!C$1)</f>
        <v>0</v>
      </c>
      <c r="D522" s="542">
        <f>SUMIFS('Faturamento NNE'!$H$2:$H$707,'Faturamento NNE'!$E$2:$E$707,'Infos Relatório'!$B$485,'Faturamento NNE'!$F$2:$F$707,'Infos Relatório'!$B522,'Faturamento NNE'!$AA$2:$AA$707,'Infos Relatório'!C$1)</f>
        <v>0</v>
      </c>
      <c r="E522" s="543">
        <f>SUMIFS('Faturamento NNE'!$K$2:$K$707,'Faturamento NNE'!$E$2:$E$707,'Infos Relatório'!$B$485,'Faturamento NNE'!$F$2:$F$707,'Infos Relatório'!$B522,'Faturamento NNE'!$AA$2:$AA$707,'Infos Relatório'!C$1)</f>
        <v>0</v>
      </c>
      <c r="F522" s="544">
        <f>SUMIFS('Faturamento NNE'!$P$2:$P$707,'Faturamento NNE'!$E$2:$E$707,'Infos Relatório'!$B$485,'Faturamento NNE'!$F$2:$F$707,'Infos Relatório'!$B522,'Faturamento NNE'!$AA$2:$AA$707,'Infos Relatório'!C$1,'Faturamento NNE'!$U$2:$U$707,"Sim")+SUMIFS('Faturamento NNE'!$Q$2:$Q$707,'Faturamento NNE'!$E$2:$E$707,'Infos Relatório'!$B$485,'Faturamento NNE'!$F$2:$F$707,'Infos Relatório'!$B522,'Faturamento NNE'!$AA$2:$AA$707,'Infos Relatório'!C$1,'Faturamento NNE'!$U$2:$U$707,"Sim")</f>
        <v>0</v>
      </c>
      <c r="G522" s="283" t="e">
        <f t="shared" si="180"/>
        <v>#DIV/0!</v>
      </c>
      <c r="H522" s="545">
        <f>SUMIFS('Faturamento NNE'!$I$2:$I$707,'Faturamento NNE'!$E$2:$E$707,'Infos Relatório'!$B$485,'Faturamento NNE'!$F$2:$F$707,'Infos Relatório'!$B522,'Faturamento NNE'!$AA$2:$AA$707,'Infos Relatório'!C$1)</f>
        <v>0</v>
      </c>
      <c r="I522" s="541">
        <f>COUNTIFS('Faturamento NNE'!$E$2:$E$707,'Infos Relatório'!$B$485,'Faturamento NNE'!$F$2:$F$707,'Infos Relatório'!$B522,'Faturamento NNE'!$AA$2:$AA$707,'Infos Relatório'!I$1)</f>
        <v>0</v>
      </c>
      <c r="J522" s="542">
        <f>SUMIFS('Faturamento NNE'!$H$2:$H$707,'Faturamento NNE'!$E$2:$E$707,'Infos Relatório'!$B$485,'Faturamento NNE'!$F$2:$F$707,'Infos Relatório'!$B522,'Faturamento NNE'!$AA$2:$AA$707,'Infos Relatório'!I$1)</f>
        <v>0</v>
      </c>
      <c r="K522" s="543">
        <f>SUMIFS('Faturamento NNE'!$K$2:$K$707,'Faturamento NNE'!$E$2:$E$707,'Infos Relatório'!$B$485,'Faturamento NNE'!$F$2:$F$707,'Infos Relatório'!$B522,'Faturamento NNE'!$AA$2:$AA$707,'Infos Relatório'!I$1)</f>
        <v>0</v>
      </c>
      <c r="L522" s="544">
        <f>SUMIFS('Faturamento NNE'!$P$2:$P$707,'Faturamento NNE'!$E$2:$E$707,'Infos Relatório'!$B$485,'Faturamento NNE'!$F$2:$F$707,'Infos Relatório'!$B522,'Faturamento NNE'!$AA$2:$AA$707,'Infos Relatório'!I$1,'Faturamento NNE'!$U$2:$U$707,"Sim")+SUMIFS('Faturamento NNE'!$Q$2:$Q$707,'Faturamento NNE'!$E$2:$E$707,'Infos Relatório'!$B$485,'Faturamento NNE'!$F$2:$F$707,'Infos Relatório'!$B522,'Faturamento NNE'!$AA$2:$AA$707,'Infos Relatório'!I$1,'Faturamento NNE'!$U$2:$U$707,"Sim")</f>
        <v>0</v>
      </c>
      <c r="M522" s="283" t="e">
        <f t="shared" si="181"/>
        <v>#DIV/0!</v>
      </c>
      <c r="N522" s="545">
        <f>SUMIFS('Faturamento NNE'!$I$2:$I$707,'Faturamento NNE'!$E$2:$E$707,'Infos Relatório'!$B$485,'Faturamento NNE'!$F$2:$F$707,'Infos Relatório'!$B522,'Faturamento NNE'!$AA$2:$AA$707,'Infos Relatório'!I$1)</f>
        <v>0</v>
      </c>
      <c r="O522" s="541">
        <f>COUNTIFS('Faturamento NNE'!$E$2:$E$707,'Infos Relatório'!$B$485,'Faturamento NNE'!$F$2:$F$707,'Infos Relatório'!$B522,'Faturamento NNE'!$AA$2:$AA$707,'Infos Relatório'!O$1)</f>
        <v>0</v>
      </c>
      <c r="P522" s="542">
        <f>SUMIFS('Faturamento NNE'!$H$2:$H$707,'Faturamento NNE'!$E$2:$E$707,'Infos Relatório'!$B$485,'Faturamento NNE'!$F$2:$F$707,'Infos Relatório'!$B522,'Faturamento NNE'!$AA$2:$AA$707,'Infos Relatório'!O$1)</f>
        <v>0</v>
      </c>
      <c r="Q522" s="542">
        <f>SUMIFS('Faturamento NNE'!$K$2:$K$707,'Faturamento NNE'!$E$2:$E$707,'Infos Relatório'!$B$485,'Faturamento NNE'!$F$2:$F$707,'Infos Relatório'!$B522,'Faturamento NNE'!$AA$2:$AA$707,'Infos Relatório'!O$1)</f>
        <v>0</v>
      </c>
      <c r="R522" s="546">
        <f>SUMIFS('Faturamento NNE'!$P$2:$P$707,'Faturamento NNE'!$E$2:$E$707,'Infos Relatório'!$B$485,'Faturamento NNE'!$F$2:$F$707,'Infos Relatório'!$B522,'Faturamento NNE'!$AA$2:$AA$707,'Infos Relatório'!O$1,'Faturamento NNE'!$U$2:$U$707,"Sim")+SUMIFS('Faturamento NNE'!$Q$2:$Q$707,'Faturamento NNE'!$E$2:$E$707,'Infos Relatório'!$B$485,'Faturamento NNE'!$F$2:$F$707,'Infos Relatório'!$B522,'Faturamento NNE'!$AA$2:$AA$707,'Infos Relatório'!O$1,'Faturamento NNE'!$U$2:$U$707,"Sim")</f>
        <v>0</v>
      </c>
      <c r="S522" s="227" t="e">
        <f t="shared" si="182"/>
        <v>#DIV/0!</v>
      </c>
      <c r="T522" s="545">
        <f>SUMIFS('Faturamento NNE'!$I$2:$I$707,'Faturamento NNE'!$E$2:$E$707,'Infos Relatório'!$B$485,'Faturamento NNE'!$F$2:$F$707,'Infos Relatório'!$B522,'Faturamento NNE'!$AA$2:$AA$707,'Infos Relatório'!O$1)</f>
        <v>0</v>
      </c>
      <c r="U522" s="541">
        <f>COUNTIFS('Faturamento NNE'!$E$2:$E$707,'Infos Relatório'!$B$485,'Faturamento NNE'!$F$2:$F$707,'Infos Relatório'!$B522,'Faturamento NNE'!$AA$2:$AA$707,'Infos Relatório'!U$1)</f>
        <v>0</v>
      </c>
      <c r="V522" s="542">
        <f>SUMIFS('Faturamento NNE'!$H$2:$H$707,'Faturamento NNE'!$E$2:$E$707,'Infos Relatório'!$B$485,'Faturamento NNE'!$F$2:$F$707,'Infos Relatório'!$B522,'Faturamento NNE'!$AA$2:$AA$707,'Infos Relatório'!U$1)</f>
        <v>0</v>
      </c>
      <c r="W522" s="542">
        <f>SUMIFS('Faturamento NNE'!$K$2:$K$707,'Faturamento NNE'!$E$2:$E$707,'Infos Relatório'!$B$485,'Faturamento NNE'!$F$2:$F$707,'Infos Relatório'!$B522,'Faturamento NNE'!$AA$2:$AA$707,'Infos Relatório'!U$1)</f>
        <v>0</v>
      </c>
      <c r="X522" s="546">
        <f>SUMIFS('Faturamento NNE'!$P$2:$P$707,'Faturamento NNE'!$E$2:$E$707,'Infos Relatório'!$B$485,'Faturamento NNE'!$F$2:$F$707,'Infos Relatório'!$B522,'Faturamento NNE'!$AA$2:$AA$707,'Infos Relatório'!U$1,'Faturamento NNE'!$U$2:$U$707,"Sim")+SUMIFS('Faturamento NNE'!$Q$2:$Q$707,'Faturamento NNE'!$E$2:$E$707,'Infos Relatório'!$B$485,'Faturamento NNE'!$F$2:$F$707,'Infos Relatório'!$B522,'Faturamento NNE'!$AA$2:$AA$707,'Infos Relatório'!U$1,'Faturamento NNE'!$U$2:$U$707,"Sim")</f>
        <v>0</v>
      </c>
      <c r="Y522" s="227" t="e">
        <f t="shared" si="183"/>
        <v>#DIV/0!</v>
      </c>
      <c r="Z522" s="545">
        <f>SUMIFS('Faturamento NNE'!$I$2:$I$707,'Faturamento NNE'!$E$2:$E$707,'Infos Relatório'!$B$485,'Faturamento NNE'!$F$2:$F$707,'Infos Relatório'!$B522,'Faturamento NNE'!$AA$2:$AA$707,'Infos Relatório'!U$1)</f>
        <v>0</v>
      </c>
      <c r="AA522" s="541">
        <f>COUNTIFS('Faturamento NNE'!$E$2:$E$707,'Infos Relatório'!$B$485,'Faturamento NNE'!$F$2:$F$707,'Infos Relatório'!$B522,'Faturamento NNE'!$AA$2:$AA$707,'Infos Relatório'!AA$1)</f>
        <v>0</v>
      </c>
      <c r="AB522" s="542">
        <f>SUMIFS('Faturamento NNE'!$H$2:$H$707,'Faturamento NNE'!$E$2:$E$707,'Infos Relatório'!$B$485,'Faturamento NNE'!$F$2:$F$707,'Infos Relatório'!$B522,'Faturamento NNE'!$AA$2:$AA$707,'Infos Relatório'!AA$1)</f>
        <v>0</v>
      </c>
      <c r="AC522" s="542">
        <f>SUMIFS('Faturamento NNE'!$K$2:$K$707,'Faturamento NNE'!$E$2:$E$707,'Infos Relatório'!$B$485,'Faturamento NNE'!$F$2:$F$707,'Infos Relatório'!$B522,'Faturamento NNE'!$AA$2:$AA$707,'Infos Relatório'!AA$1)</f>
        <v>0</v>
      </c>
      <c r="AD522" s="546">
        <f>SUMIFS('Faturamento NNE'!$P$2:$P$707,'Faturamento NNE'!$E$2:$E$707,'Infos Relatório'!$B$485,'Faturamento NNE'!$F$2:$F$707,'Infos Relatório'!$B522,'Faturamento NNE'!$AA$2:$AA$707,'Infos Relatório'!AA$1,'Faturamento NNE'!$U$2:$U$707,"Sim")+SUMIFS('Faturamento NNE'!$Q$2:$Q$707,'Faturamento NNE'!$E$2:$E$707,'Infos Relatório'!$B$485,'Faturamento NNE'!$F$2:$F$707,'Infos Relatório'!$B522,'Faturamento NNE'!$AA$2:$AA$707,'Infos Relatório'!AA$1,'Faturamento NNE'!$U$2:$U$707,"Sim")</f>
        <v>0</v>
      </c>
      <c r="AE522" s="227" t="e">
        <f t="shared" si="184"/>
        <v>#DIV/0!</v>
      </c>
      <c r="AF522" s="545">
        <f>SUMIFS('Faturamento NNE'!$I$2:$I$707,'Faturamento NNE'!$E$2:$E$707,'Infos Relatório'!$B$485,'Faturamento NNE'!$F$2:$F$707,'Infos Relatório'!$B522,'Faturamento NNE'!$AA$2:$AA$707,'Infos Relatório'!AA$1)</f>
        <v>0</v>
      </c>
      <c r="AG522" s="541">
        <f>COUNTIFS('Faturamento NNE'!$E$2:$E$707,'Infos Relatório'!$B$485,'Faturamento NNE'!$F$2:$F$707,'Infos Relatório'!$B522,'Faturamento NNE'!$AA$2:$AA$707,'Infos Relatório'!AG$1)</f>
        <v>0</v>
      </c>
      <c r="AH522" s="542">
        <f>SUMIFS('Faturamento NNE'!$H$2:$H$707,'Faturamento NNE'!$E$2:$E$707,'Infos Relatório'!$B$485,'Faturamento NNE'!$F$2:$F$707,'Infos Relatório'!$B522,'Faturamento NNE'!$AA$2:$AA$707,'Infos Relatório'!AG$1)</f>
        <v>0</v>
      </c>
      <c r="AI522" s="542">
        <f>SUMIFS('Faturamento NNE'!$K$2:$K$707,'Faturamento NNE'!$E$2:$E$707,'Infos Relatório'!$B$485,'Faturamento NNE'!$F$2:$F$707,'Infos Relatório'!$B522,'Faturamento NNE'!$AA$2:$AA$707,'Infos Relatório'!AG$1)</f>
        <v>0</v>
      </c>
      <c r="AJ522" s="546">
        <f>SUMIFS('Faturamento NNE'!$P$2:$P$707,'Faturamento NNE'!$E$2:$E$707,'Infos Relatório'!$B$485,'Faturamento NNE'!$F$2:$F$707,'Infos Relatório'!$B522,'Faturamento NNE'!$AA$2:$AA$707,'Infos Relatório'!AG$1,'Faturamento NNE'!$U$2:$U$707,"Sim")+SUMIFS('Faturamento NNE'!$Q$2:$Q$707,'Faturamento NNE'!$E$2:$E$707,'Infos Relatório'!$B$485,'Faturamento NNE'!$F$2:$F$707,'Infos Relatório'!$B522,'Faturamento NNE'!$AA$2:$AA$707,'Infos Relatório'!AG$1,'Faturamento NNE'!$U$2:$U$707,"Sim")</f>
        <v>0</v>
      </c>
      <c r="AK522" s="227" t="e">
        <f t="shared" si="185"/>
        <v>#DIV/0!</v>
      </c>
      <c r="AL522" s="545">
        <f>SUMIFS('Faturamento NNE'!$I$2:$I$707,'Faturamento NNE'!$E$2:$E$707,'Infos Relatório'!$B$485,'Faturamento NNE'!$F$2:$F$707,'Infos Relatório'!$B522,'Faturamento NNE'!$AA$2:$AA$707,'Infos Relatório'!AG$1)</f>
        <v>0</v>
      </c>
      <c r="AM522" s="541">
        <f>COUNTIFS('Faturamento NNE'!$E$2:$E$707,'Infos Relatório'!$B$485,'Faturamento NNE'!$F$2:$F$707,'Infos Relatório'!$B522,'Faturamento NNE'!$AA$2:$AA$707,'Infos Relatório'!AM$1)</f>
        <v>0</v>
      </c>
      <c r="AN522" s="542">
        <f>SUMIFS('Faturamento NNE'!$H$2:$H$707,'Faturamento NNE'!$E$2:$E$707,'Infos Relatório'!$B$485,'Faturamento NNE'!$F$2:$F$707,'Infos Relatório'!$B522,'Faturamento NNE'!$AA$2:$AA$707,'Infos Relatório'!AM$1)</f>
        <v>0</v>
      </c>
      <c r="AO522" s="542">
        <f>SUMIFS('Faturamento NNE'!$K$2:$K$707,'Faturamento NNE'!$E$2:$E$707,'Infos Relatório'!$B$485,'Faturamento NNE'!$F$2:$F$707,'Infos Relatório'!$B522,'Faturamento NNE'!$AA$2:$AA$707,'Infos Relatório'!AM$1)</f>
        <v>0</v>
      </c>
      <c r="AP522" s="546">
        <f>SUMIFS('Faturamento NNE'!$P$2:$P$707,'Faturamento NNE'!$E$2:$E$707,'Infos Relatório'!$B$485,'Faturamento NNE'!$F$2:$F$707,'Infos Relatório'!$B522,'Faturamento NNE'!$AA$2:$AA$707,'Infos Relatório'!AM$1,'Faturamento NNE'!$U$2:$U$707,"Sim")+SUMIFS('Faturamento NNE'!$Q$2:$Q$707,'Faturamento NNE'!$E$2:$E$707,'Infos Relatório'!$B$485,'Faturamento NNE'!$F$2:$F$707,'Infos Relatório'!$B522,'Faturamento NNE'!$AA$2:$AA$707,'Infos Relatório'!AM$1,'Faturamento NNE'!$U$2:$U$707,"Sim")</f>
        <v>0</v>
      </c>
      <c r="AQ522" s="227" t="e">
        <f t="shared" si="186"/>
        <v>#DIV/0!</v>
      </c>
      <c r="AR522" s="545">
        <f>SUMIFS('Faturamento NNE'!$I$2:$I$707,'Faturamento NNE'!$E$2:$E$707,'Infos Relatório'!$B$485,'Faturamento NNE'!$F$2:$F$707,'Infos Relatório'!$B522,'Faturamento NNE'!$AA$2:$AA$707,'Infos Relatório'!AM$1)</f>
        <v>0</v>
      </c>
      <c r="AS522" s="541">
        <f>COUNTIFS('Faturamento NNE'!$E$2:$E$707,'Infos Relatório'!$B$485,'Faturamento NNE'!$F$2:$F$707,'Infos Relatório'!$B522,'Faturamento NNE'!$AA$2:$AA$707,'Infos Relatório'!AS$1)</f>
        <v>0</v>
      </c>
      <c r="AT522" s="542">
        <f>SUMIFS('Faturamento NNE'!$H$2:$H$707,'Faturamento NNE'!$E$2:$E$707,'Infos Relatório'!$B$485,'Faturamento NNE'!$F$2:$F$707,'Infos Relatório'!$B522,'Faturamento NNE'!$AA$2:$AA$707,'Infos Relatório'!AS$1)</f>
        <v>0</v>
      </c>
      <c r="AU522" s="542">
        <f>SUMIFS('Faturamento NNE'!$K$2:$K$707,'Faturamento NNE'!$E$2:$E$707,'Infos Relatório'!$B$485,'Faturamento NNE'!$F$2:$F$707,'Infos Relatório'!$B522,'Faturamento NNE'!$AA$2:$AA$707,'Infos Relatório'!AS$1)</f>
        <v>0</v>
      </c>
      <c r="AV522" s="546">
        <f>SUMIFS('Faturamento NNE'!$P$2:$P$707,'Faturamento NNE'!$E$2:$E$707,'Infos Relatório'!$B$485,'Faturamento NNE'!$F$2:$F$707,'Infos Relatório'!$B522,'Faturamento NNE'!$AA$2:$AA$707,'Infos Relatório'!AS$1,'Faturamento NNE'!$U$2:$U$707,"Sim")+SUMIFS('Faturamento NNE'!$Q$2:$Q$707,'Faturamento NNE'!$E$2:$E$707,'Infos Relatório'!$B$485,'Faturamento NNE'!$F$2:$F$707,'Infos Relatório'!$B522,'Faturamento NNE'!$AA$2:$AA$707,'Infos Relatório'!AS$1,'Faturamento NNE'!$U$2:$U$707,"Sim")</f>
        <v>0</v>
      </c>
      <c r="AW522" s="227" t="e">
        <f t="shared" si="187"/>
        <v>#DIV/0!</v>
      </c>
      <c r="AX522" s="545">
        <f>SUMIFS('Faturamento NNE'!$I$2:$I$707,'Faturamento NNE'!$E$2:$E$707,'Infos Relatório'!$B$485,'Faturamento NNE'!$F$2:$F$707,'Infos Relatório'!$B522,'Faturamento NNE'!$AA$2:$AA$707,'Infos Relatório'!AS$1)</f>
        <v>0</v>
      </c>
      <c r="AY522" s="541">
        <f>COUNTIFS('Faturamento NNE'!$E$2:$E$707,'Infos Relatório'!$B$485,'Faturamento NNE'!$F$2:$F$707,'Infos Relatório'!$B522,'Faturamento NNE'!$AA$2:$AA$707,'Infos Relatório'!AY$1)</f>
        <v>0</v>
      </c>
      <c r="AZ522" s="542">
        <f>SUMIFS('Faturamento NNE'!$H$2:$H$707,'Faturamento NNE'!$E$2:$E$707,'Infos Relatório'!$B$485,'Faturamento NNE'!$F$2:$F$707,'Infos Relatório'!$B522,'Faturamento NNE'!$AA$2:$AA$707,'Infos Relatório'!AY$1)</f>
        <v>0</v>
      </c>
      <c r="BA522" s="542">
        <f>SUMIFS('Faturamento NNE'!$K$2:$K$707,'Faturamento NNE'!$E$2:$E$707,'Infos Relatório'!$B$485,'Faturamento NNE'!$F$2:$F$707,'Infos Relatório'!$B522,'Faturamento NNE'!$AA$2:$AA$707,'Infos Relatório'!AY$1)</f>
        <v>0</v>
      </c>
      <c r="BB522" s="546">
        <f>SUMIFS('Faturamento NNE'!$P$2:$P$707,'Faturamento NNE'!$E$2:$E$707,'Infos Relatório'!$B$485,'Faturamento NNE'!$F$2:$F$707,'Infos Relatório'!$B522,'Faturamento NNE'!$AA$2:$AA$707,'Infos Relatório'!AY$1,'Faturamento NNE'!$U$2:$U$707,"Sim")+SUMIFS('Faturamento NNE'!$Q$2:$Q$707,'Faturamento NNE'!$E$2:$E$707,'Infos Relatório'!$B$485,'Faturamento NNE'!$F$2:$F$707,'Infos Relatório'!$B522,'Faturamento NNE'!$AA$2:$AA$707,'Infos Relatório'!AY$1,'Faturamento NNE'!$U$2:$U$707,"Sim")</f>
        <v>0</v>
      </c>
      <c r="BC522" s="227" t="e">
        <f t="shared" si="188"/>
        <v>#DIV/0!</v>
      </c>
      <c r="BD522" s="545">
        <f>SUMIFS('Faturamento NNE'!$I$2:$I$707,'Faturamento NNE'!$E$2:$E$707,'Infos Relatório'!$B$485,'Faturamento NNE'!$F$2:$F$707,'Infos Relatório'!$B522,'Faturamento NNE'!$AA$2:$AA$707,'Infos Relatório'!AY$1)</f>
        <v>0</v>
      </c>
      <c r="BE522" s="541">
        <f>COUNTIFS('Faturamento NNE'!$E$2:$E$707,'Infos Relatório'!$B$485,'Faturamento NNE'!$F$2:$F$707,'Infos Relatório'!$B522,'Faturamento NNE'!$AA$2:$AA$707,'Infos Relatório'!BE$1)</f>
        <v>0</v>
      </c>
      <c r="BF522" s="542">
        <f>SUMIFS('Faturamento NNE'!$H$2:$H$707,'Faturamento NNE'!$E$2:$E$707,'Infos Relatório'!$B$485,'Faturamento NNE'!$F$2:$F$707,'Infos Relatório'!$B522,'Faturamento NNE'!$AA$2:$AA$707,'Infos Relatório'!BE$1)</f>
        <v>0</v>
      </c>
      <c r="BG522" s="542">
        <f>SUMIFS('Faturamento NNE'!$K$2:$K$707,'Faturamento NNE'!$E$2:$E$707,'Infos Relatório'!$B$485,'Faturamento NNE'!$F$2:$F$707,'Infos Relatório'!$B522,'Faturamento NNE'!$AA$2:$AA$707,'Infos Relatório'!BE$1)</f>
        <v>0</v>
      </c>
      <c r="BH522" s="546">
        <f>SUMIFS('Faturamento NNE'!$P$2:$P$707,'Faturamento NNE'!$E$2:$E$707,'Infos Relatório'!$B$485,'Faturamento NNE'!$F$2:$F$707,'Infos Relatório'!$B522,'Faturamento NNE'!$AA$2:$AA$707,'Infos Relatório'!BE$1,'Faturamento NNE'!$U$2:$U$707,"Sim")+SUMIFS('Faturamento NNE'!$Q$2:$Q$707,'Faturamento NNE'!$E$2:$E$707,'Infos Relatório'!$B$485,'Faturamento NNE'!$F$2:$F$707,'Infos Relatório'!$B522,'Faturamento NNE'!$AA$2:$AA$707,'Infos Relatório'!BE$1,'Faturamento NNE'!$U$2:$U$707,"Sim")</f>
        <v>0</v>
      </c>
      <c r="BI522" s="227" t="e">
        <f t="shared" si="189"/>
        <v>#DIV/0!</v>
      </c>
      <c r="BJ522" s="545">
        <f>SUMIFS('Faturamento NNE'!$I$2:$I$707,'Faturamento NNE'!$E$2:$E$707,'Infos Relatório'!$B$485,'Faturamento NNE'!$F$2:$F$707,'Infos Relatório'!$B522,'Faturamento NNE'!$AA$2:$AA$707,'Infos Relatório'!BE$1)</f>
        <v>0</v>
      </c>
      <c r="BK522" s="541">
        <f>COUNTIFS('Faturamento NNE'!$E$2:$E$707,'Infos Relatório'!$B$485,'Faturamento NNE'!$F$2:$F$707,'Infos Relatório'!$B522,'Faturamento NNE'!$AA$2:$AA$707,'Infos Relatório'!BK$1)</f>
        <v>0</v>
      </c>
      <c r="BL522" s="542">
        <f>SUMIFS('Faturamento NNE'!$H$2:$H$707,'Faturamento NNE'!$E$2:$E$707,'Infos Relatório'!$B$485,'Faturamento NNE'!$F$2:$F$707,'Infos Relatório'!$B522,'Faturamento NNE'!$AA$2:$AA$707,'Infos Relatório'!BK$1)</f>
        <v>0</v>
      </c>
      <c r="BM522" s="542">
        <f>SUMIFS('Faturamento NNE'!$K$2:$K$707,'Faturamento NNE'!$E$2:$E$707,'Infos Relatório'!$B$485,'Faturamento NNE'!$F$2:$F$707,'Infos Relatório'!$B522,'Faturamento NNE'!$AA$2:$AA$707,'Infos Relatório'!BK$1)</f>
        <v>0</v>
      </c>
      <c r="BN522" s="546">
        <f>SUMIFS('Faturamento NNE'!$P$2:$P$707,'Faturamento NNE'!$E$2:$E$707,'Infos Relatório'!$B$485,'Faturamento NNE'!$F$2:$F$707,'Infos Relatório'!$B522,'Faturamento NNE'!$AA$2:$AA$707,'Infos Relatório'!BK$1,'Faturamento NNE'!$U$2:$U$707,"Sim")+SUMIFS('Faturamento NNE'!$Q$2:$Q$707,'Faturamento NNE'!$E$2:$E$707,'Infos Relatório'!$B$485,'Faturamento NNE'!$F$2:$F$707,'Infos Relatório'!$B522,'Faturamento NNE'!$AA$2:$AA$707,'Infos Relatório'!BK$1,'Faturamento NNE'!$U$2:$U$707,"Sim")</f>
        <v>0</v>
      </c>
      <c r="BO522" s="227" t="e">
        <f t="shared" si="190"/>
        <v>#DIV/0!</v>
      </c>
      <c r="BP522" s="545">
        <f>SUMIFS('Faturamento NNE'!$I$2:$I$707,'Faturamento NNE'!$E$2:$E$707,'Infos Relatório'!$B$485,'Faturamento NNE'!$F$2:$F$707,'Infos Relatório'!$B522,'Faturamento NNE'!$AA$2:$AA$707,'Infos Relatório'!BK$1)</f>
        <v>0</v>
      </c>
      <c r="BQ522" s="541">
        <f>COUNTIFS('Faturamento NNE'!$E$2:$E$707,'Infos Relatório'!$B$485,'Faturamento NNE'!$F$2:$F$707,'Infos Relatório'!$B522,'Faturamento NNE'!$AA$2:$AA$707,'Infos Relatório'!BQ$1)</f>
        <v>0</v>
      </c>
      <c r="BR522" s="542">
        <f>SUMIFS('Faturamento NNE'!$H$2:$H$707,'Faturamento NNE'!$E$2:$E$707,'Infos Relatório'!$B$485,'Faturamento NNE'!$F$2:$F$707,'Infos Relatório'!$B522,'Faturamento NNE'!$AA$2:$AA$707,'Infos Relatório'!BQ$1)</f>
        <v>0</v>
      </c>
      <c r="BS522" s="542">
        <f>SUMIFS('Faturamento NNE'!$K$2:$K$707,'Faturamento NNE'!$E$2:$E$707,'Infos Relatório'!$B$485,'Faturamento NNE'!$F$2:$F$707,'Infos Relatório'!$B522,'Faturamento NNE'!$AA$2:$AA$707,'Infos Relatório'!BQ$1)</f>
        <v>0</v>
      </c>
      <c r="BT522" s="546">
        <f>SUMIFS('Faturamento NNE'!$P$2:$P$707,'Faturamento NNE'!$E$2:$E$707,'Infos Relatório'!$B$485,'Faturamento NNE'!$F$2:$F$707,'Infos Relatório'!$B522,'Faturamento NNE'!$AA$2:$AA$707,'Infos Relatório'!BQ$1,'Faturamento NNE'!$U$2:$U$707,"Sim")+SUMIFS('Faturamento NNE'!$Q$2:$Q$707,'Faturamento NNE'!$E$2:$E$707,'Infos Relatório'!$B$485,'Faturamento NNE'!$F$2:$F$707,'Infos Relatório'!$B522,'Faturamento NNE'!$AA$2:$AA$707,'Infos Relatório'!BQ$1,'Faturamento NNE'!$U$2:$U$707,"Sim")</f>
        <v>0</v>
      </c>
      <c r="BU522" s="227" t="e">
        <f t="shared" si="191"/>
        <v>#DIV/0!</v>
      </c>
      <c r="BV522" s="545">
        <f>SUMIFS('Faturamento NNE'!$I$2:$I$707,'Faturamento NNE'!$E$2:$E$707,'Infos Relatório'!$B$485,'Faturamento NNE'!$F$2:$F$707,'Infos Relatório'!$B522,'Faturamento NNE'!$AA$2:$AA$707,'Infos Relatório'!BQ$1)</f>
        <v>0</v>
      </c>
    </row>
    <row r="523" spans="2:74">
      <c r="B523" s="217" t="s">
        <v>167</v>
      </c>
      <c r="C523" s="541">
        <f>COUNTIFS('Faturamento NNE'!$E$2:$E$707,'Infos Relatório'!$B$485,'Faturamento NNE'!$F$2:$F$707,'Infos Relatório'!$B523,'Faturamento NNE'!$AA$2:$AA$707,'Infos Relatório'!C$1)</f>
        <v>0</v>
      </c>
      <c r="D523" s="542">
        <f>SUMIFS('Faturamento NNE'!$H$2:$H$707,'Faturamento NNE'!$E$2:$E$707,'Infos Relatório'!$B$485,'Faturamento NNE'!$F$2:$F$707,'Infos Relatório'!$B523,'Faturamento NNE'!$AA$2:$AA$707,'Infos Relatório'!C$1)</f>
        <v>0</v>
      </c>
      <c r="E523" s="543">
        <f>SUMIFS('Faturamento NNE'!$K$2:$K$707,'Faturamento NNE'!$E$2:$E$707,'Infos Relatório'!$B$485,'Faturamento NNE'!$F$2:$F$707,'Infos Relatório'!$B523,'Faturamento NNE'!$AA$2:$AA$707,'Infos Relatório'!C$1)</f>
        <v>0</v>
      </c>
      <c r="F523" s="544">
        <f>SUMIFS('Faturamento NNE'!$P$2:$P$707,'Faturamento NNE'!$E$2:$E$707,'Infos Relatório'!$B$485,'Faturamento NNE'!$F$2:$F$707,'Infos Relatório'!$B523,'Faturamento NNE'!$AA$2:$AA$707,'Infos Relatório'!C$1,'Faturamento NNE'!$U$2:$U$707,"Sim")+SUMIFS('Faturamento NNE'!$Q$2:$Q$707,'Faturamento NNE'!$E$2:$E$707,'Infos Relatório'!$B$485,'Faturamento NNE'!$F$2:$F$707,'Infos Relatório'!$B523,'Faturamento NNE'!$AA$2:$AA$707,'Infos Relatório'!C$1,'Faturamento NNE'!$U$2:$U$707,"Sim")</f>
        <v>0</v>
      </c>
      <c r="G523" s="283" t="e">
        <f t="shared" si="180"/>
        <v>#DIV/0!</v>
      </c>
      <c r="H523" s="545">
        <f>SUMIFS('Faturamento NNE'!$I$2:$I$707,'Faturamento NNE'!$E$2:$E$707,'Infos Relatório'!$B$485,'Faturamento NNE'!$F$2:$F$707,'Infos Relatório'!$B523,'Faturamento NNE'!$AA$2:$AA$707,'Infos Relatório'!C$1)</f>
        <v>0</v>
      </c>
      <c r="I523" s="541">
        <f>COUNTIFS('Faturamento NNE'!$E$2:$E$707,'Infos Relatório'!$B$485,'Faturamento NNE'!$F$2:$F$707,'Infos Relatório'!$B523,'Faturamento NNE'!$AA$2:$AA$707,'Infos Relatório'!I$1)</f>
        <v>0</v>
      </c>
      <c r="J523" s="542">
        <f>SUMIFS('Faturamento NNE'!$H$2:$H$707,'Faturamento NNE'!$E$2:$E$707,'Infos Relatório'!$B$485,'Faturamento NNE'!$F$2:$F$707,'Infos Relatório'!$B523,'Faturamento NNE'!$AA$2:$AA$707,'Infos Relatório'!I$1)</f>
        <v>0</v>
      </c>
      <c r="K523" s="543">
        <f>SUMIFS('Faturamento NNE'!$K$2:$K$707,'Faturamento NNE'!$E$2:$E$707,'Infos Relatório'!$B$485,'Faturamento NNE'!$F$2:$F$707,'Infos Relatório'!$B523,'Faturamento NNE'!$AA$2:$AA$707,'Infos Relatório'!I$1)</f>
        <v>0</v>
      </c>
      <c r="L523" s="544">
        <f>SUMIFS('Faturamento NNE'!$P$2:$P$707,'Faturamento NNE'!$E$2:$E$707,'Infos Relatório'!$B$485,'Faturamento NNE'!$F$2:$F$707,'Infos Relatório'!$B523,'Faturamento NNE'!$AA$2:$AA$707,'Infos Relatório'!I$1,'Faturamento NNE'!$U$2:$U$707,"Sim")+SUMIFS('Faturamento NNE'!$Q$2:$Q$707,'Faturamento NNE'!$E$2:$E$707,'Infos Relatório'!$B$485,'Faturamento NNE'!$F$2:$F$707,'Infos Relatório'!$B523,'Faturamento NNE'!$AA$2:$AA$707,'Infos Relatório'!I$1,'Faturamento NNE'!$U$2:$U$707,"Sim")</f>
        <v>0</v>
      </c>
      <c r="M523" s="283" t="e">
        <f t="shared" si="181"/>
        <v>#DIV/0!</v>
      </c>
      <c r="N523" s="545">
        <f>SUMIFS('Faturamento NNE'!$I$2:$I$707,'Faturamento NNE'!$E$2:$E$707,'Infos Relatório'!$B$485,'Faturamento NNE'!$F$2:$F$707,'Infos Relatório'!$B523,'Faturamento NNE'!$AA$2:$AA$707,'Infos Relatório'!I$1)</f>
        <v>0</v>
      </c>
      <c r="O523" s="541">
        <f>COUNTIFS('Faturamento NNE'!$E$2:$E$707,'Infos Relatório'!$B$485,'Faturamento NNE'!$F$2:$F$707,'Infos Relatório'!$B523,'Faturamento NNE'!$AA$2:$AA$707,'Infos Relatório'!O$1)</f>
        <v>0</v>
      </c>
      <c r="P523" s="542">
        <f>SUMIFS('Faturamento NNE'!$H$2:$H$707,'Faturamento NNE'!$E$2:$E$707,'Infos Relatório'!$B$485,'Faturamento NNE'!$F$2:$F$707,'Infos Relatório'!$B523,'Faturamento NNE'!$AA$2:$AA$707,'Infos Relatório'!O$1)</f>
        <v>0</v>
      </c>
      <c r="Q523" s="542">
        <f>SUMIFS('Faturamento NNE'!$K$2:$K$707,'Faturamento NNE'!$E$2:$E$707,'Infos Relatório'!$B$485,'Faturamento NNE'!$F$2:$F$707,'Infos Relatório'!$B523,'Faturamento NNE'!$AA$2:$AA$707,'Infos Relatório'!O$1)</f>
        <v>0</v>
      </c>
      <c r="R523" s="546">
        <f>SUMIFS('Faturamento NNE'!$P$2:$P$707,'Faturamento NNE'!$E$2:$E$707,'Infos Relatório'!$B$485,'Faturamento NNE'!$F$2:$F$707,'Infos Relatório'!$B523,'Faturamento NNE'!$AA$2:$AA$707,'Infos Relatório'!O$1,'Faturamento NNE'!$U$2:$U$707,"Sim")+SUMIFS('Faturamento NNE'!$Q$2:$Q$707,'Faturamento NNE'!$E$2:$E$707,'Infos Relatório'!$B$485,'Faturamento NNE'!$F$2:$F$707,'Infos Relatório'!$B523,'Faturamento NNE'!$AA$2:$AA$707,'Infos Relatório'!O$1,'Faturamento NNE'!$U$2:$U$707,"Sim")</f>
        <v>0</v>
      </c>
      <c r="S523" s="227" t="e">
        <f t="shared" si="182"/>
        <v>#DIV/0!</v>
      </c>
      <c r="T523" s="545">
        <f>SUMIFS('Faturamento NNE'!$I$2:$I$707,'Faturamento NNE'!$E$2:$E$707,'Infos Relatório'!$B$485,'Faturamento NNE'!$F$2:$F$707,'Infos Relatório'!$B523,'Faturamento NNE'!$AA$2:$AA$707,'Infos Relatório'!O$1)</f>
        <v>0</v>
      </c>
      <c r="U523" s="541">
        <f>COUNTIFS('Faturamento NNE'!$E$2:$E$707,'Infos Relatório'!$B$485,'Faturamento NNE'!$F$2:$F$707,'Infos Relatório'!$B523,'Faturamento NNE'!$AA$2:$AA$707,'Infos Relatório'!U$1)</f>
        <v>0</v>
      </c>
      <c r="V523" s="542">
        <f>SUMIFS('Faturamento NNE'!$H$2:$H$707,'Faturamento NNE'!$E$2:$E$707,'Infos Relatório'!$B$485,'Faturamento NNE'!$F$2:$F$707,'Infos Relatório'!$B523,'Faturamento NNE'!$AA$2:$AA$707,'Infos Relatório'!U$1)</f>
        <v>0</v>
      </c>
      <c r="W523" s="542">
        <f>SUMIFS('Faturamento NNE'!$K$2:$K$707,'Faturamento NNE'!$E$2:$E$707,'Infos Relatório'!$B$485,'Faturamento NNE'!$F$2:$F$707,'Infos Relatório'!$B523,'Faturamento NNE'!$AA$2:$AA$707,'Infos Relatório'!U$1)</f>
        <v>0</v>
      </c>
      <c r="X523" s="546">
        <f>SUMIFS('Faturamento NNE'!$P$2:$P$707,'Faturamento NNE'!$E$2:$E$707,'Infos Relatório'!$B$485,'Faturamento NNE'!$F$2:$F$707,'Infos Relatório'!$B523,'Faturamento NNE'!$AA$2:$AA$707,'Infos Relatório'!U$1,'Faturamento NNE'!$U$2:$U$707,"Sim")+SUMIFS('Faturamento NNE'!$Q$2:$Q$707,'Faturamento NNE'!$E$2:$E$707,'Infos Relatório'!$B$485,'Faturamento NNE'!$F$2:$F$707,'Infos Relatório'!$B523,'Faturamento NNE'!$AA$2:$AA$707,'Infos Relatório'!U$1,'Faturamento NNE'!$U$2:$U$707,"Sim")</f>
        <v>0</v>
      </c>
      <c r="Y523" s="227" t="e">
        <f t="shared" si="183"/>
        <v>#DIV/0!</v>
      </c>
      <c r="Z523" s="545">
        <f>SUMIFS('Faturamento NNE'!$I$2:$I$707,'Faturamento NNE'!$E$2:$E$707,'Infos Relatório'!$B$485,'Faturamento NNE'!$F$2:$F$707,'Infos Relatório'!$B523,'Faturamento NNE'!$AA$2:$AA$707,'Infos Relatório'!U$1)</f>
        <v>0</v>
      </c>
      <c r="AA523" s="541">
        <f>COUNTIFS('Faturamento NNE'!$E$2:$E$707,'Infos Relatório'!$B$485,'Faturamento NNE'!$F$2:$F$707,'Infos Relatório'!$B523,'Faturamento NNE'!$AA$2:$AA$707,'Infos Relatório'!AA$1)</f>
        <v>0</v>
      </c>
      <c r="AB523" s="542">
        <f>SUMIFS('Faturamento NNE'!$H$2:$H$707,'Faturamento NNE'!$E$2:$E$707,'Infos Relatório'!$B$485,'Faturamento NNE'!$F$2:$F$707,'Infos Relatório'!$B523,'Faturamento NNE'!$AA$2:$AA$707,'Infos Relatório'!AA$1)</f>
        <v>0</v>
      </c>
      <c r="AC523" s="542">
        <f>SUMIFS('Faturamento NNE'!$K$2:$K$707,'Faturamento NNE'!$E$2:$E$707,'Infos Relatório'!$B$485,'Faturamento NNE'!$F$2:$F$707,'Infos Relatório'!$B523,'Faturamento NNE'!$AA$2:$AA$707,'Infos Relatório'!AA$1)</f>
        <v>0</v>
      </c>
      <c r="AD523" s="546">
        <f>SUMIFS('Faturamento NNE'!$P$2:$P$707,'Faturamento NNE'!$E$2:$E$707,'Infos Relatório'!$B$485,'Faturamento NNE'!$F$2:$F$707,'Infos Relatório'!$B523,'Faturamento NNE'!$AA$2:$AA$707,'Infos Relatório'!AA$1,'Faturamento NNE'!$U$2:$U$707,"Sim")+SUMIFS('Faturamento NNE'!$Q$2:$Q$707,'Faturamento NNE'!$E$2:$E$707,'Infos Relatório'!$B$485,'Faturamento NNE'!$F$2:$F$707,'Infos Relatório'!$B523,'Faturamento NNE'!$AA$2:$AA$707,'Infos Relatório'!AA$1,'Faturamento NNE'!$U$2:$U$707,"Sim")</f>
        <v>0</v>
      </c>
      <c r="AE523" s="227" t="e">
        <f t="shared" si="184"/>
        <v>#DIV/0!</v>
      </c>
      <c r="AF523" s="545">
        <f>SUMIFS('Faturamento NNE'!$I$2:$I$707,'Faturamento NNE'!$E$2:$E$707,'Infos Relatório'!$B$485,'Faturamento NNE'!$F$2:$F$707,'Infos Relatório'!$B523,'Faturamento NNE'!$AA$2:$AA$707,'Infos Relatório'!AA$1)</f>
        <v>0</v>
      </c>
      <c r="AG523" s="541">
        <f>COUNTIFS('Faturamento NNE'!$E$2:$E$707,'Infos Relatório'!$B$485,'Faturamento NNE'!$F$2:$F$707,'Infos Relatório'!$B523,'Faturamento NNE'!$AA$2:$AA$707,'Infos Relatório'!AG$1)</f>
        <v>0</v>
      </c>
      <c r="AH523" s="542">
        <f>SUMIFS('Faturamento NNE'!$H$2:$H$707,'Faturamento NNE'!$E$2:$E$707,'Infos Relatório'!$B$485,'Faturamento NNE'!$F$2:$F$707,'Infos Relatório'!$B523,'Faturamento NNE'!$AA$2:$AA$707,'Infos Relatório'!AG$1)</f>
        <v>0</v>
      </c>
      <c r="AI523" s="542">
        <f>SUMIFS('Faturamento NNE'!$K$2:$K$707,'Faturamento NNE'!$E$2:$E$707,'Infos Relatório'!$B$485,'Faturamento NNE'!$F$2:$F$707,'Infos Relatório'!$B523,'Faturamento NNE'!$AA$2:$AA$707,'Infos Relatório'!AG$1)</f>
        <v>0</v>
      </c>
      <c r="AJ523" s="546">
        <f>SUMIFS('Faturamento NNE'!$P$2:$P$707,'Faturamento NNE'!$E$2:$E$707,'Infos Relatório'!$B$485,'Faturamento NNE'!$F$2:$F$707,'Infos Relatório'!$B523,'Faturamento NNE'!$AA$2:$AA$707,'Infos Relatório'!AG$1,'Faturamento NNE'!$U$2:$U$707,"Sim")+SUMIFS('Faturamento NNE'!$Q$2:$Q$707,'Faturamento NNE'!$E$2:$E$707,'Infos Relatório'!$B$485,'Faturamento NNE'!$F$2:$F$707,'Infos Relatório'!$B523,'Faturamento NNE'!$AA$2:$AA$707,'Infos Relatório'!AG$1,'Faturamento NNE'!$U$2:$U$707,"Sim")</f>
        <v>0</v>
      </c>
      <c r="AK523" s="227" t="e">
        <f t="shared" si="185"/>
        <v>#DIV/0!</v>
      </c>
      <c r="AL523" s="545">
        <f>SUMIFS('Faturamento NNE'!$I$2:$I$707,'Faturamento NNE'!$E$2:$E$707,'Infos Relatório'!$B$485,'Faturamento NNE'!$F$2:$F$707,'Infos Relatório'!$B523,'Faturamento NNE'!$AA$2:$AA$707,'Infos Relatório'!AG$1)</f>
        <v>0</v>
      </c>
      <c r="AM523" s="541">
        <f>COUNTIFS('Faturamento NNE'!$E$2:$E$707,'Infos Relatório'!$B$485,'Faturamento NNE'!$F$2:$F$707,'Infos Relatório'!$B523,'Faturamento NNE'!$AA$2:$AA$707,'Infos Relatório'!AM$1)</f>
        <v>0</v>
      </c>
      <c r="AN523" s="542">
        <f>SUMIFS('Faturamento NNE'!$H$2:$H$707,'Faturamento NNE'!$E$2:$E$707,'Infos Relatório'!$B$485,'Faturamento NNE'!$F$2:$F$707,'Infos Relatório'!$B523,'Faturamento NNE'!$AA$2:$AA$707,'Infos Relatório'!AM$1)</f>
        <v>0</v>
      </c>
      <c r="AO523" s="542">
        <f>SUMIFS('Faturamento NNE'!$K$2:$K$707,'Faturamento NNE'!$E$2:$E$707,'Infos Relatório'!$B$485,'Faturamento NNE'!$F$2:$F$707,'Infos Relatório'!$B523,'Faturamento NNE'!$AA$2:$AA$707,'Infos Relatório'!AM$1)</f>
        <v>0</v>
      </c>
      <c r="AP523" s="546">
        <f>SUMIFS('Faturamento NNE'!$P$2:$P$707,'Faturamento NNE'!$E$2:$E$707,'Infos Relatório'!$B$485,'Faturamento NNE'!$F$2:$F$707,'Infos Relatório'!$B523,'Faturamento NNE'!$AA$2:$AA$707,'Infos Relatório'!AM$1,'Faturamento NNE'!$U$2:$U$707,"Sim")+SUMIFS('Faturamento NNE'!$Q$2:$Q$707,'Faturamento NNE'!$E$2:$E$707,'Infos Relatório'!$B$485,'Faturamento NNE'!$F$2:$F$707,'Infos Relatório'!$B523,'Faturamento NNE'!$AA$2:$AA$707,'Infos Relatório'!AM$1,'Faturamento NNE'!$U$2:$U$707,"Sim")</f>
        <v>0</v>
      </c>
      <c r="AQ523" s="227" t="e">
        <f t="shared" si="186"/>
        <v>#DIV/0!</v>
      </c>
      <c r="AR523" s="545">
        <f>SUMIFS('Faturamento NNE'!$I$2:$I$707,'Faturamento NNE'!$E$2:$E$707,'Infos Relatório'!$B$485,'Faturamento NNE'!$F$2:$F$707,'Infos Relatório'!$B523,'Faturamento NNE'!$AA$2:$AA$707,'Infos Relatório'!AM$1)</f>
        <v>0</v>
      </c>
      <c r="AS523" s="541">
        <f>COUNTIFS('Faturamento NNE'!$E$2:$E$707,'Infos Relatório'!$B$485,'Faturamento NNE'!$F$2:$F$707,'Infos Relatório'!$B523,'Faturamento NNE'!$AA$2:$AA$707,'Infos Relatório'!AS$1)</f>
        <v>0</v>
      </c>
      <c r="AT523" s="542">
        <f>SUMIFS('Faturamento NNE'!$H$2:$H$707,'Faturamento NNE'!$E$2:$E$707,'Infos Relatório'!$B$485,'Faturamento NNE'!$F$2:$F$707,'Infos Relatório'!$B523,'Faturamento NNE'!$AA$2:$AA$707,'Infos Relatório'!AS$1)</f>
        <v>0</v>
      </c>
      <c r="AU523" s="542">
        <f>SUMIFS('Faturamento NNE'!$K$2:$K$707,'Faturamento NNE'!$E$2:$E$707,'Infos Relatório'!$B$485,'Faturamento NNE'!$F$2:$F$707,'Infos Relatório'!$B523,'Faturamento NNE'!$AA$2:$AA$707,'Infos Relatório'!AS$1)</f>
        <v>0</v>
      </c>
      <c r="AV523" s="546">
        <f>SUMIFS('Faturamento NNE'!$P$2:$P$707,'Faturamento NNE'!$E$2:$E$707,'Infos Relatório'!$B$485,'Faturamento NNE'!$F$2:$F$707,'Infos Relatório'!$B523,'Faturamento NNE'!$AA$2:$AA$707,'Infos Relatório'!AS$1,'Faturamento NNE'!$U$2:$U$707,"Sim")+SUMIFS('Faturamento NNE'!$Q$2:$Q$707,'Faturamento NNE'!$E$2:$E$707,'Infos Relatório'!$B$485,'Faturamento NNE'!$F$2:$F$707,'Infos Relatório'!$B523,'Faturamento NNE'!$AA$2:$AA$707,'Infos Relatório'!AS$1,'Faturamento NNE'!$U$2:$U$707,"Sim")</f>
        <v>0</v>
      </c>
      <c r="AW523" s="227" t="e">
        <f t="shared" si="187"/>
        <v>#DIV/0!</v>
      </c>
      <c r="AX523" s="545">
        <f>SUMIFS('Faturamento NNE'!$I$2:$I$707,'Faturamento NNE'!$E$2:$E$707,'Infos Relatório'!$B$485,'Faturamento NNE'!$F$2:$F$707,'Infos Relatório'!$B523,'Faturamento NNE'!$AA$2:$AA$707,'Infos Relatório'!AS$1)</f>
        <v>0</v>
      </c>
      <c r="AY523" s="541">
        <f>COUNTIFS('Faturamento NNE'!$E$2:$E$707,'Infos Relatório'!$B$485,'Faturamento NNE'!$F$2:$F$707,'Infos Relatório'!$B523,'Faturamento NNE'!$AA$2:$AA$707,'Infos Relatório'!AY$1)</f>
        <v>0</v>
      </c>
      <c r="AZ523" s="542">
        <f>SUMIFS('Faturamento NNE'!$H$2:$H$707,'Faturamento NNE'!$E$2:$E$707,'Infos Relatório'!$B$485,'Faturamento NNE'!$F$2:$F$707,'Infos Relatório'!$B523,'Faturamento NNE'!$AA$2:$AA$707,'Infos Relatório'!AY$1)</f>
        <v>0</v>
      </c>
      <c r="BA523" s="542">
        <f>SUMIFS('Faturamento NNE'!$K$2:$K$707,'Faturamento NNE'!$E$2:$E$707,'Infos Relatório'!$B$485,'Faturamento NNE'!$F$2:$F$707,'Infos Relatório'!$B523,'Faturamento NNE'!$AA$2:$AA$707,'Infos Relatório'!AY$1)</f>
        <v>0</v>
      </c>
      <c r="BB523" s="546">
        <f>SUMIFS('Faturamento NNE'!$P$2:$P$707,'Faturamento NNE'!$E$2:$E$707,'Infos Relatório'!$B$485,'Faturamento NNE'!$F$2:$F$707,'Infos Relatório'!$B523,'Faturamento NNE'!$AA$2:$AA$707,'Infos Relatório'!AY$1,'Faturamento NNE'!$U$2:$U$707,"Sim")+SUMIFS('Faturamento NNE'!$Q$2:$Q$707,'Faturamento NNE'!$E$2:$E$707,'Infos Relatório'!$B$485,'Faturamento NNE'!$F$2:$F$707,'Infos Relatório'!$B523,'Faturamento NNE'!$AA$2:$AA$707,'Infos Relatório'!AY$1,'Faturamento NNE'!$U$2:$U$707,"Sim")</f>
        <v>0</v>
      </c>
      <c r="BC523" s="227" t="e">
        <f t="shared" si="188"/>
        <v>#DIV/0!</v>
      </c>
      <c r="BD523" s="545">
        <f>SUMIFS('Faturamento NNE'!$I$2:$I$707,'Faturamento NNE'!$E$2:$E$707,'Infos Relatório'!$B$485,'Faturamento NNE'!$F$2:$F$707,'Infos Relatório'!$B523,'Faturamento NNE'!$AA$2:$AA$707,'Infos Relatório'!AY$1)</f>
        <v>0</v>
      </c>
      <c r="BE523" s="541">
        <f>COUNTIFS('Faturamento NNE'!$E$2:$E$707,'Infos Relatório'!$B$485,'Faturamento NNE'!$F$2:$F$707,'Infos Relatório'!$B523,'Faturamento NNE'!$AA$2:$AA$707,'Infos Relatório'!BE$1)</f>
        <v>0</v>
      </c>
      <c r="BF523" s="542">
        <f>SUMIFS('Faturamento NNE'!$H$2:$H$707,'Faturamento NNE'!$E$2:$E$707,'Infos Relatório'!$B$485,'Faturamento NNE'!$F$2:$F$707,'Infos Relatório'!$B523,'Faturamento NNE'!$AA$2:$AA$707,'Infos Relatório'!BE$1)</f>
        <v>0</v>
      </c>
      <c r="BG523" s="542">
        <f>SUMIFS('Faturamento NNE'!$K$2:$K$707,'Faturamento NNE'!$E$2:$E$707,'Infos Relatório'!$B$485,'Faturamento NNE'!$F$2:$F$707,'Infos Relatório'!$B523,'Faturamento NNE'!$AA$2:$AA$707,'Infos Relatório'!BE$1)</f>
        <v>0</v>
      </c>
      <c r="BH523" s="546">
        <f>SUMIFS('Faturamento NNE'!$P$2:$P$707,'Faturamento NNE'!$E$2:$E$707,'Infos Relatório'!$B$485,'Faturamento NNE'!$F$2:$F$707,'Infos Relatório'!$B523,'Faturamento NNE'!$AA$2:$AA$707,'Infos Relatório'!BE$1,'Faturamento NNE'!$U$2:$U$707,"Sim")+SUMIFS('Faturamento NNE'!$Q$2:$Q$707,'Faturamento NNE'!$E$2:$E$707,'Infos Relatório'!$B$485,'Faturamento NNE'!$F$2:$F$707,'Infos Relatório'!$B523,'Faturamento NNE'!$AA$2:$AA$707,'Infos Relatório'!BE$1,'Faturamento NNE'!$U$2:$U$707,"Sim")</f>
        <v>0</v>
      </c>
      <c r="BI523" s="227" t="e">
        <f t="shared" si="189"/>
        <v>#DIV/0!</v>
      </c>
      <c r="BJ523" s="545">
        <f>SUMIFS('Faturamento NNE'!$I$2:$I$707,'Faturamento NNE'!$E$2:$E$707,'Infos Relatório'!$B$485,'Faturamento NNE'!$F$2:$F$707,'Infos Relatório'!$B523,'Faturamento NNE'!$AA$2:$AA$707,'Infos Relatório'!BE$1)</f>
        <v>0</v>
      </c>
      <c r="BK523" s="541">
        <f>COUNTIFS('Faturamento NNE'!$E$2:$E$707,'Infos Relatório'!$B$485,'Faturamento NNE'!$F$2:$F$707,'Infos Relatório'!$B523,'Faturamento NNE'!$AA$2:$AA$707,'Infos Relatório'!BK$1)</f>
        <v>0</v>
      </c>
      <c r="BL523" s="542">
        <f>SUMIFS('Faturamento NNE'!$H$2:$H$707,'Faturamento NNE'!$E$2:$E$707,'Infos Relatório'!$B$485,'Faturamento NNE'!$F$2:$F$707,'Infos Relatório'!$B523,'Faturamento NNE'!$AA$2:$AA$707,'Infos Relatório'!BK$1)</f>
        <v>0</v>
      </c>
      <c r="BM523" s="542">
        <f>SUMIFS('Faturamento NNE'!$K$2:$K$707,'Faturamento NNE'!$E$2:$E$707,'Infos Relatório'!$B$485,'Faturamento NNE'!$F$2:$F$707,'Infos Relatório'!$B523,'Faturamento NNE'!$AA$2:$AA$707,'Infos Relatório'!BK$1)</f>
        <v>0</v>
      </c>
      <c r="BN523" s="546">
        <f>SUMIFS('Faturamento NNE'!$P$2:$P$707,'Faturamento NNE'!$E$2:$E$707,'Infos Relatório'!$B$485,'Faturamento NNE'!$F$2:$F$707,'Infos Relatório'!$B523,'Faturamento NNE'!$AA$2:$AA$707,'Infos Relatório'!BK$1,'Faturamento NNE'!$U$2:$U$707,"Sim")+SUMIFS('Faturamento NNE'!$Q$2:$Q$707,'Faturamento NNE'!$E$2:$E$707,'Infos Relatório'!$B$485,'Faturamento NNE'!$F$2:$F$707,'Infos Relatório'!$B523,'Faturamento NNE'!$AA$2:$AA$707,'Infos Relatório'!BK$1,'Faturamento NNE'!$U$2:$U$707,"Sim")</f>
        <v>0</v>
      </c>
      <c r="BO523" s="227" t="e">
        <f t="shared" si="190"/>
        <v>#DIV/0!</v>
      </c>
      <c r="BP523" s="545">
        <f>SUMIFS('Faturamento NNE'!$I$2:$I$707,'Faturamento NNE'!$E$2:$E$707,'Infos Relatório'!$B$485,'Faturamento NNE'!$F$2:$F$707,'Infos Relatório'!$B523,'Faturamento NNE'!$AA$2:$AA$707,'Infos Relatório'!BK$1)</f>
        <v>0</v>
      </c>
      <c r="BQ523" s="541">
        <f>COUNTIFS('Faturamento NNE'!$E$2:$E$707,'Infos Relatório'!$B$485,'Faturamento NNE'!$F$2:$F$707,'Infos Relatório'!$B523,'Faturamento NNE'!$AA$2:$AA$707,'Infos Relatório'!BQ$1)</f>
        <v>0</v>
      </c>
      <c r="BR523" s="542">
        <f>SUMIFS('Faturamento NNE'!$H$2:$H$707,'Faturamento NNE'!$E$2:$E$707,'Infos Relatório'!$B$485,'Faturamento NNE'!$F$2:$F$707,'Infos Relatório'!$B523,'Faturamento NNE'!$AA$2:$AA$707,'Infos Relatório'!BQ$1)</f>
        <v>0</v>
      </c>
      <c r="BS523" s="542">
        <f>SUMIFS('Faturamento NNE'!$K$2:$K$707,'Faturamento NNE'!$E$2:$E$707,'Infos Relatório'!$B$485,'Faturamento NNE'!$F$2:$F$707,'Infos Relatório'!$B523,'Faturamento NNE'!$AA$2:$AA$707,'Infos Relatório'!BQ$1)</f>
        <v>0</v>
      </c>
      <c r="BT523" s="546">
        <f>SUMIFS('Faturamento NNE'!$P$2:$P$707,'Faturamento NNE'!$E$2:$E$707,'Infos Relatório'!$B$485,'Faturamento NNE'!$F$2:$F$707,'Infos Relatório'!$B523,'Faturamento NNE'!$AA$2:$AA$707,'Infos Relatório'!BQ$1,'Faturamento NNE'!$U$2:$U$707,"Sim")+SUMIFS('Faturamento NNE'!$Q$2:$Q$707,'Faturamento NNE'!$E$2:$E$707,'Infos Relatório'!$B$485,'Faturamento NNE'!$F$2:$F$707,'Infos Relatório'!$B523,'Faturamento NNE'!$AA$2:$AA$707,'Infos Relatório'!BQ$1,'Faturamento NNE'!$U$2:$U$707,"Sim")</f>
        <v>0</v>
      </c>
      <c r="BU523" s="227" t="e">
        <f t="shared" si="191"/>
        <v>#DIV/0!</v>
      </c>
      <c r="BV523" s="545">
        <f>SUMIFS('Faturamento NNE'!$I$2:$I$707,'Faturamento NNE'!$E$2:$E$707,'Infos Relatório'!$B$485,'Faturamento NNE'!$F$2:$F$707,'Infos Relatório'!$B523,'Faturamento NNE'!$AA$2:$AA$707,'Infos Relatório'!BQ$1)</f>
        <v>0</v>
      </c>
    </row>
    <row r="524" spans="2:74">
      <c r="B524" s="217" t="s">
        <v>168</v>
      </c>
      <c r="C524" s="541">
        <f>COUNTIFS('Faturamento NNE'!$E$2:$E$707,'Infos Relatório'!$B$485,'Faturamento NNE'!$F$2:$F$707,'Infos Relatório'!$B524,'Faturamento NNE'!$AA$2:$AA$707,'Infos Relatório'!C$1)</f>
        <v>0</v>
      </c>
      <c r="D524" s="542">
        <f>SUMIFS('Faturamento NNE'!$H$2:$H$707,'Faturamento NNE'!$E$2:$E$707,'Infos Relatório'!$B$485,'Faturamento NNE'!$F$2:$F$707,'Infos Relatório'!$B524,'Faturamento NNE'!$AA$2:$AA$707,'Infos Relatório'!C$1)</f>
        <v>0</v>
      </c>
      <c r="E524" s="543">
        <f>SUMIFS('Faturamento NNE'!$K$2:$K$707,'Faturamento NNE'!$E$2:$E$707,'Infos Relatório'!$B$485,'Faturamento NNE'!$F$2:$F$707,'Infos Relatório'!$B524,'Faturamento NNE'!$AA$2:$AA$707,'Infos Relatório'!C$1)</f>
        <v>0</v>
      </c>
      <c r="F524" s="544">
        <f>SUMIFS('Faturamento NNE'!$P$2:$P$707,'Faturamento NNE'!$E$2:$E$707,'Infos Relatório'!$B$485,'Faturamento NNE'!$F$2:$F$707,'Infos Relatório'!$B524,'Faturamento NNE'!$AA$2:$AA$707,'Infos Relatório'!C$1,'Faturamento NNE'!$U$2:$U$707,"Sim")+SUMIFS('Faturamento NNE'!$Q$2:$Q$707,'Faturamento NNE'!$E$2:$E$707,'Infos Relatório'!$B$485,'Faturamento NNE'!$F$2:$F$707,'Infos Relatório'!$B524,'Faturamento NNE'!$AA$2:$AA$707,'Infos Relatório'!C$1,'Faturamento NNE'!$U$2:$U$707,"Sim")</f>
        <v>0</v>
      </c>
      <c r="G524" s="283" t="e">
        <f t="shared" si="180"/>
        <v>#DIV/0!</v>
      </c>
      <c r="H524" s="545">
        <f>SUMIFS('Faturamento NNE'!$I$2:$I$707,'Faturamento NNE'!$E$2:$E$707,'Infos Relatório'!$B$485,'Faturamento NNE'!$F$2:$F$707,'Infos Relatório'!$B524,'Faturamento NNE'!$AA$2:$AA$707,'Infos Relatório'!C$1)</f>
        <v>0</v>
      </c>
      <c r="I524" s="541">
        <f>COUNTIFS('Faturamento NNE'!$E$2:$E$707,'Infos Relatório'!$B$485,'Faturamento NNE'!$F$2:$F$707,'Infos Relatório'!$B524,'Faturamento NNE'!$AA$2:$AA$707,'Infos Relatório'!I$1)</f>
        <v>0</v>
      </c>
      <c r="J524" s="542">
        <f>SUMIFS('Faturamento NNE'!$H$2:$H$707,'Faturamento NNE'!$E$2:$E$707,'Infos Relatório'!$B$485,'Faturamento NNE'!$F$2:$F$707,'Infos Relatório'!$B524,'Faturamento NNE'!$AA$2:$AA$707,'Infos Relatório'!I$1)</f>
        <v>0</v>
      </c>
      <c r="K524" s="543">
        <f>SUMIFS('Faturamento NNE'!$K$2:$K$707,'Faturamento NNE'!$E$2:$E$707,'Infos Relatório'!$B$485,'Faturamento NNE'!$F$2:$F$707,'Infos Relatório'!$B524,'Faturamento NNE'!$AA$2:$AA$707,'Infos Relatório'!I$1)</f>
        <v>0</v>
      </c>
      <c r="L524" s="544">
        <f>SUMIFS('Faturamento NNE'!$P$2:$P$707,'Faturamento NNE'!$E$2:$E$707,'Infos Relatório'!$B$485,'Faturamento NNE'!$F$2:$F$707,'Infos Relatório'!$B524,'Faturamento NNE'!$AA$2:$AA$707,'Infos Relatório'!I$1,'Faturamento NNE'!$U$2:$U$707,"Sim")+SUMIFS('Faturamento NNE'!$Q$2:$Q$707,'Faturamento NNE'!$E$2:$E$707,'Infos Relatório'!$B$485,'Faturamento NNE'!$F$2:$F$707,'Infos Relatório'!$B524,'Faturamento NNE'!$AA$2:$AA$707,'Infos Relatório'!I$1,'Faturamento NNE'!$U$2:$U$707,"Sim")</f>
        <v>0</v>
      </c>
      <c r="M524" s="283" t="e">
        <f t="shared" si="181"/>
        <v>#DIV/0!</v>
      </c>
      <c r="N524" s="545">
        <f>SUMIFS('Faturamento NNE'!$I$2:$I$707,'Faturamento NNE'!$E$2:$E$707,'Infos Relatório'!$B$485,'Faturamento NNE'!$F$2:$F$707,'Infos Relatório'!$B524,'Faturamento NNE'!$AA$2:$AA$707,'Infos Relatório'!I$1)</f>
        <v>0</v>
      </c>
      <c r="O524" s="541">
        <f>COUNTIFS('Faturamento NNE'!$E$2:$E$707,'Infos Relatório'!$B$485,'Faturamento NNE'!$F$2:$F$707,'Infos Relatório'!$B524,'Faturamento NNE'!$AA$2:$AA$707,'Infos Relatório'!O$1)</f>
        <v>0</v>
      </c>
      <c r="P524" s="542">
        <f>SUMIFS('Faturamento NNE'!$H$2:$H$707,'Faturamento NNE'!$E$2:$E$707,'Infos Relatório'!$B$485,'Faturamento NNE'!$F$2:$F$707,'Infos Relatório'!$B524,'Faturamento NNE'!$AA$2:$AA$707,'Infos Relatório'!O$1)</f>
        <v>0</v>
      </c>
      <c r="Q524" s="542">
        <f>SUMIFS('Faturamento NNE'!$K$2:$K$707,'Faturamento NNE'!$E$2:$E$707,'Infos Relatório'!$B$485,'Faturamento NNE'!$F$2:$F$707,'Infos Relatório'!$B524,'Faturamento NNE'!$AA$2:$AA$707,'Infos Relatório'!O$1)</f>
        <v>0</v>
      </c>
      <c r="R524" s="546">
        <f>SUMIFS('Faturamento NNE'!$P$2:$P$707,'Faturamento NNE'!$E$2:$E$707,'Infos Relatório'!$B$485,'Faturamento NNE'!$F$2:$F$707,'Infos Relatório'!$B524,'Faturamento NNE'!$AA$2:$AA$707,'Infos Relatório'!O$1,'Faturamento NNE'!$U$2:$U$707,"Sim")+SUMIFS('Faturamento NNE'!$Q$2:$Q$707,'Faturamento NNE'!$E$2:$E$707,'Infos Relatório'!$B$485,'Faturamento NNE'!$F$2:$F$707,'Infos Relatório'!$B524,'Faturamento NNE'!$AA$2:$AA$707,'Infos Relatório'!O$1,'Faturamento NNE'!$U$2:$U$707,"Sim")</f>
        <v>0</v>
      </c>
      <c r="S524" s="227" t="e">
        <f t="shared" si="182"/>
        <v>#DIV/0!</v>
      </c>
      <c r="T524" s="545">
        <f>SUMIFS('Faturamento NNE'!$I$2:$I$707,'Faturamento NNE'!$E$2:$E$707,'Infos Relatório'!$B$485,'Faturamento NNE'!$F$2:$F$707,'Infos Relatório'!$B524,'Faturamento NNE'!$AA$2:$AA$707,'Infos Relatório'!O$1)</f>
        <v>0</v>
      </c>
      <c r="U524" s="541">
        <f>COUNTIFS('Faturamento NNE'!$E$2:$E$707,'Infos Relatório'!$B$485,'Faturamento NNE'!$F$2:$F$707,'Infos Relatório'!$B524,'Faturamento NNE'!$AA$2:$AA$707,'Infos Relatório'!U$1)</f>
        <v>0</v>
      </c>
      <c r="V524" s="542">
        <f>SUMIFS('Faturamento NNE'!$H$2:$H$707,'Faturamento NNE'!$E$2:$E$707,'Infos Relatório'!$B$485,'Faturamento NNE'!$F$2:$F$707,'Infos Relatório'!$B524,'Faturamento NNE'!$AA$2:$AA$707,'Infos Relatório'!U$1)</f>
        <v>0</v>
      </c>
      <c r="W524" s="542">
        <f>SUMIFS('Faturamento NNE'!$K$2:$K$707,'Faturamento NNE'!$E$2:$E$707,'Infos Relatório'!$B$485,'Faturamento NNE'!$F$2:$F$707,'Infos Relatório'!$B524,'Faturamento NNE'!$AA$2:$AA$707,'Infos Relatório'!U$1)</f>
        <v>0</v>
      </c>
      <c r="X524" s="546">
        <f>SUMIFS('Faturamento NNE'!$P$2:$P$707,'Faturamento NNE'!$E$2:$E$707,'Infos Relatório'!$B$485,'Faturamento NNE'!$F$2:$F$707,'Infos Relatório'!$B524,'Faturamento NNE'!$AA$2:$AA$707,'Infos Relatório'!U$1,'Faturamento NNE'!$U$2:$U$707,"Sim")+SUMIFS('Faturamento NNE'!$Q$2:$Q$707,'Faturamento NNE'!$E$2:$E$707,'Infos Relatório'!$B$485,'Faturamento NNE'!$F$2:$F$707,'Infos Relatório'!$B524,'Faturamento NNE'!$AA$2:$AA$707,'Infos Relatório'!U$1,'Faturamento NNE'!$U$2:$U$707,"Sim")</f>
        <v>0</v>
      </c>
      <c r="Y524" s="227" t="e">
        <f t="shared" si="183"/>
        <v>#DIV/0!</v>
      </c>
      <c r="Z524" s="545">
        <f>SUMIFS('Faturamento NNE'!$I$2:$I$707,'Faturamento NNE'!$E$2:$E$707,'Infos Relatório'!$B$485,'Faturamento NNE'!$F$2:$F$707,'Infos Relatório'!$B524,'Faturamento NNE'!$AA$2:$AA$707,'Infos Relatório'!U$1)</f>
        <v>0</v>
      </c>
      <c r="AA524" s="541">
        <f>COUNTIFS('Faturamento NNE'!$E$2:$E$707,'Infos Relatório'!$B$485,'Faturamento NNE'!$F$2:$F$707,'Infos Relatório'!$B524,'Faturamento NNE'!$AA$2:$AA$707,'Infos Relatório'!AA$1)</f>
        <v>0</v>
      </c>
      <c r="AB524" s="542">
        <f>SUMIFS('Faturamento NNE'!$H$2:$H$707,'Faturamento NNE'!$E$2:$E$707,'Infos Relatório'!$B$485,'Faturamento NNE'!$F$2:$F$707,'Infos Relatório'!$B524,'Faturamento NNE'!$AA$2:$AA$707,'Infos Relatório'!AA$1)</f>
        <v>0</v>
      </c>
      <c r="AC524" s="542">
        <f>SUMIFS('Faturamento NNE'!$K$2:$K$707,'Faturamento NNE'!$E$2:$E$707,'Infos Relatório'!$B$485,'Faturamento NNE'!$F$2:$F$707,'Infos Relatório'!$B524,'Faturamento NNE'!$AA$2:$AA$707,'Infos Relatório'!AA$1)</f>
        <v>0</v>
      </c>
      <c r="AD524" s="546">
        <f>SUMIFS('Faturamento NNE'!$P$2:$P$707,'Faturamento NNE'!$E$2:$E$707,'Infos Relatório'!$B$485,'Faturamento NNE'!$F$2:$F$707,'Infos Relatório'!$B524,'Faturamento NNE'!$AA$2:$AA$707,'Infos Relatório'!AA$1,'Faturamento NNE'!$U$2:$U$707,"Sim")+SUMIFS('Faturamento NNE'!$Q$2:$Q$707,'Faturamento NNE'!$E$2:$E$707,'Infos Relatório'!$B$485,'Faturamento NNE'!$F$2:$F$707,'Infos Relatório'!$B524,'Faturamento NNE'!$AA$2:$AA$707,'Infos Relatório'!AA$1,'Faturamento NNE'!$U$2:$U$707,"Sim")</f>
        <v>0</v>
      </c>
      <c r="AE524" s="227" t="e">
        <f t="shared" si="184"/>
        <v>#DIV/0!</v>
      </c>
      <c r="AF524" s="545">
        <f>SUMIFS('Faturamento NNE'!$I$2:$I$707,'Faturamento NNE'!$E$2:$E$707,'Infos Relatório'!$B$485,'Faturamento NNE'!$F$2:$F$707,'Infos Relatório'!$B524,'Faturamento NNE'!$AA$2:$AA$707,'Infos Relatório'!AA$1)</f>
        <v>0</v>
      </c>
      <c r="AG524" s="541">
        <f>COUNTIFS('Faturamento NNE'!$E$2:$E$707,'Infos Relatório'!$B$485,'Faturamento NNE'!$F$2:$F$707,'Infos Relatório'!$B524,'Faturamento NNE'!$AA$2:$AA$707,'Infos Relatório'!AG$1)</f>
        <v>0</v>
      </c>
      <c r="AH524" s="542">
        <f>SUMIFS('Faturamento NNE'!$H$2:$H$707,'Faturamento NNE'!$E$2:$E$707,'Infos Relatório'!$B$485,'Faturamento NNE'!$F$2:$F$707,'Infos Relatório'!$B524,'Faturamento NNE'!$AA$2:$AA$707,'Infos Relatório'!AG$1)</f>
        <v>0</v>
      </c>
      <c r="AI524" s="542">
        <f>SUMIFS('Faturamento NNE'!$K$2:$K$707,'Faturamento NNE'!$E$2:$E$707,'Infos Relatório'!$B$485,'Faturamento NNE'!$F$2:$F$707,'Infos Relatório'!$B524,'Faturamento NNE'!$AA$2:$AA$707,'Infos Relatório'!AG$1)</f>
        <v>0</v>
      </c>
      <c r="AJ524" s="546">
        <f>SUMIFS('Faturamento NNE'!$P$2:$P$707,'Faturamento NNE'!$E$2:$E$707,'Infos Relatório'!$B$485,'Faturamento NNE'!$F$2:$F$707,'Infos Relatório'!$B524,'Faturamento NNE'!$AA$2:$AA$707,'Infos Relatório'!AG$1,'Faturamento NNE'!$U$2:$U$707,"Sim")+SUMIFS('Faturamento NNE'!$Q$2:$Q$707,'Faturamento NNE'!$E$2:$E$707,'Infos Relatório'!$B$485,'Faturamento NNE'!$F$2:$F$707,'Infos Relatório'!$B524,'Faturamento NNE'!$AA$2:$AA$707,'Infos Relatório'!AG$1,'Faturamento NNE'!$U$2:$U$707,"Sim")</f>
        <v>0</v>
      </c>
      <c r="AK524" s="227" t="e">
        <f t="shared" si="185"/>
        <v>#DIV/0!</v>
      </c>
      <c r="AL524" s="545">
        <f>SUMIFS('Faturamento NNE'!$I$2:$I$707,'Faturamento NNE'!$E$2:$E$707,'Infos Relatório'!$B$485,'Faturamento NNE'!$F$2:$F$707,'Infos Relatório'!$B524,'Faturamento NNE'!$AA$2:$AA$707,'Infos Relatório'!AG$1)</f>
        <v>0</v>
      </c>
      <c r="AM524" s="541">
        <f>COUNTIFS('Faturamento NNE'!$E$2:$E$707,'Infos Relatório'!$B$485,'Faturamento NNE'!$F$2:$F$707,'Infos Relatório'!$B524,'Faturamento NNE'!$AA$2:$AA$707,'Infos Relatório'!AM$1)</f>
        <v>0</v>
      </c>
      <c r="AN524" s="542">
        <f>SUMIFS('Faturamento NNE'!$H$2:$H$707,'Faturamento NNE'!$E$2:$E$707,'Infos Relatório'!$B$485,'Faturamento NNE'!$F$2:$F$707,'Infos Relatório'!$B524,'Faturamento NNE'!$AA$2:$AA$707,'Infos Relatório'!AM$1)</f>
        <v>0</v>
      </c>
      <c r="AO524" s="542">
        <f>SUMIFS('Faturamento NNE'!$K$2:$K$707,'Faturamento NNE'!$E$2:$E$707,'Infos Relatório'!$B$485,'Faturamento NNE'!$F$2:$F$707,'Infos Relatório'!$B524,'Faturamento NNE'!$AA$2:$AA$707,'Infos Relatório'!AM$1)</f>
        <v>0</v>
      </c>
      <c r="AP524" s="546">
        <f>SUMIFS('Faturamento NNE'!$P$2:$P$707,'Faturamento NNE'!$E$2:$E$707,'Infos Relatório'!$B$485,'Faturamento NNE'!$F$2:$F$707,'Infos Relatório'!$B524,'Faturamento NNE'!$AA$2:$AA$707,'Infos Relatório'!AM$1,'Faturamento NNE'!$U$2:$U$707,"Sim")+SUMIFS('Faturamento NNE'!$Q$2:$Q$707,'Faturamento NNE'!$E$2:$E$707,'Infos Relatório'!$B$485,'Faturamento NNE'!$F$2:$F$707,'Infos Relatório'!$B524,'Faturamento NNE'!$AA$2:$AA$707,'Infos Relatório'!AM$1,'Faturamento NNE'!$U$2:$U$707,"Sim")</f>
        <v>0</v>
      </c>
      <c r="AQ524" s="227" t="e">
        <f t="shared" si="186"/>
        <v>#DIV/0!</v>
      </c>
      <c r="AR524" s="545">
        <f>SUMIFS('Faturamento NNE'!$I$2:$I$707,'Faturamento NNE'!$E$2:$E$707,'Infos Relatório'!$B$485,'Faturamento NNE'!$F$2:$F$707,'Infos Relatório'!$B524,'Faturamento NNE'!$AA$2:$AA$707,'Infos Relatório'!AM$1)</f>
        <v>0</v>
      </c>
      <c r="AS524" s="541">
        <f>COUNTIFS('Faturamento NNE'!$E$2:$E$707,'Infos Relatório'!$B$485,'Faturamento NNE'!$F$2:$F$707,'Infos Relatório'!$B524,'Faturamento NNE'!$AA$2:$AA$707,'Infos Relatório'!AS$1)</f>
        <v>0</v>
      </c>
      <c r="AT524" s="542">
        <f>SUMIFS('Faturamento NNE'!$H$2:$H$707,'Faturamento NNE'!$E$2:$E$707,'Infos Relatório'!$B$485,'Faturamento NNE'!$F$2:$F$707,'Infos Relatório'!$B524,'Faturamento NNE'!$AA$2:$AA$707,'Infos Relatório'!AS$1)</f>
        <v>0</v>
      </c>
      <c r="AU524" s="542">
        <f>SUMIFS('Faturamento NNE'!$K$2:$K$707,'Faturamento NNE'!$E$2:$E$707,'Infos Relatório'!$B$485,'Faturamento NNE'!$F$2:$F$707,'Infos Relatório'!$B524,'Faturamento NNE'!$AA$2:$AA$707,'Infos Relatório'!AS$1)</f>
        <v>0</v>
      </c>
      <c r="AV524" s="546">
        <f>SUMIFS('Faturamento NNE'!$P$2:$P$707,'Faturamento NNE'!$E$2:$E$707,'Infos Relatório'!$B$485,'Faturamento NNE'!$F$2:$F$707,'Infos Relatório'!$B524,'Faturamento NNE'!$AA$2:$AA$707,'Infos Relatório'!AS$1,'Faturamento NNE'!$U$2:$U$707,"Sim")+SUMIFS('Faturamento NNE'!$Q$2:$Q$707,'Faturamento NNE'!$E$2:$E$707,'Infos Relatório'!$B$485,'Faturamento NNE'!$F$2:$F$707,'Infos Relatório'!$B524,'Faturamento NNE'!$AA$2:$AA$707,'Infos Relatório'!AS$1,'Faturamento NNE'!$U$2:$U$707,"Sim")</f>
        <v>0</v>
      </c>
      <c r="AW524" s="227" t="e">
        <f t="shared" si="187"/>
        <v>#DIV/0!</v>
      </c>
      <c r="AX524" s="545">
        <f>SUMIFS('Faturamento NNE'!$I$2:$I$707,'Faturamento NNE'!$E$2:$E$707,'Infos Relatório'!$B$485,'Faturamento NNE'!$F$2:$F$707,'Infos Relatório'!$B524,'Faturamento NNE'!$AA$2:$AA$707,'Infos Relatório'!AS$1)</f>
        <v>0</v>
      </c>
      <c r="AY524" s="541">
        <f>COUNTIFS('Faturamento NNE'!$E$2:$E$707,'Infos Relatório'!$B$485,'Faturamento NNE'!$F$2:$F$707,'Infos Relatório'!$B524,'Faturamento NNE'!$AA$2:$AA$707,'Infos Relatório'!AY$1)</f>
        <v>0</v>
      </c>
      <c r="AZ524" s="542">
        <f>SUMIFS('Faturamento NNE'!$H$2:$H$707,'Faturamento NNE'!$E$2:$E$707,'Infos Relatório'!$B$485,'Faturamento NNE'!$F$2:$F$707,'Infos Relatório'!$B524,'Faturamento NNE'!$AA$2:$AA$707,'Infos Relatório'!AY$1)</f>
        <v>0</v>
      </c>
      <c r="BA524" s="542">
        <f>SUMIFS('Faturamento NNE'!$K$2:$K$707,'Faturamento NNE'!$E$2:$E$707,'Infos Relatório'!$B$485,'Faturamento NNE'!$F$2:$F$707,'Infos Relatório'!$B524,'Faturamento NNE'!$AA$2:$AA$707,'Infos Relatório'!AY$1)</f>
        <v>0</v>
      </c>
      <c r="BB524" s="546">
        <f>SUMIFS('Faturamento NNE'!$P$2:$P$707,'Faturamento NNE'!$E$2:$E$707,'Infos Relatório'!$B$485,'Faturamento NNE'!$F$2:$F$707,'Infos Relatório'!$B524,'Faturamento NNE'!$AA$2:$AA$707,'Infos Relatório'!AY$1,'Faturamento NNE'!$U$2:$U$707,"Sim")+SUMIFS('Faturamento NNE'!$Q$2:$Q$707,'Faturamento NNE'!$E$2:$E$707,'Infos Relatório'!$B$485,'Faturamento NNE'!$F$2:$F$707,'Infos Relatório'!$B524,'Faturamento NNE'!$AA$2:$AA$707,'Infos Relatório'!AY$1,'Faturamento NNE'!$U$2:$U$707,"Sim")</f>
        <v>0</v>
      </c>
      <c r="BC524" s="227" t="e">
        <f t="shared" si="188"/>
        <v>#DIV/0!</v>
      </c>
      <c r="BD524" s="545">
        <f>SUMIFS('Faturamento NNE'!$I$2:$I$707,'Faturamento NNE'!$E$2:$E$707,'Infos Relatório'!$B$485,'Faturamento NNE'!$F$2:$F$707,'Infos Relatório'!$B524,'Faturamento NNE'!$AA$2:$AA$707,'Infos Relatório'!AY$1)</f>
        <v>0</v>
      </c>
      <c r="BE524" s="541">
        <f>COUNTIFS('Faturamento NNE'!$E$2:$E$707,'Infos Relatório'!$B$485,'Faturamento NNE'!$F$2:$F$707,'Infos Relatório'!$B524,'Faturamento NNE'!$AA$2:$AA$707,'Infos Relatório'!BE$1)</f>
        <v>0</v>
      </c>
      <c r="BF524" s="542">
        <f>SUMIFS('Faturamento NNE'!$H$2:$H$707,'Faturamento NNE'!$E$2:$E$707,'Infos Relatório'!$B$485,'Faturamento NNE'!$F$2:$F$707,'Infos Relatório'!$B524,'Faturamento NNE'!$AA$2:$AA$707,'Infos Relatório'!BE$1)</f>
        <v>0</v>
      </c>
      <c r="BG524" s="542">
        <f>SUMIFS('Faturamento NNE'!$K$2:$K$707,'Faturamento NNE'!$E$2:$E$707,'Infos Relatório'!$B$485,'Faturamento NNE'!$F$2:$F$707,'Infos Relatório'!$B524,'Faturamento NNE'!$AA$2:$AA$707,'Infos Relatório'!BE$1)</f>
        <v>0</v>
      </c>
      <c r="BH524" s="546">
        <f>SUMIFS('Faturamento NNE'!$P$2:$P$707,'Faturamento NNE'!$E$2:$E$707,'Infos Relatório'!$B$485,'Faturamento NNE'!$F$2:$F$707,'Infos Relatório'!$B524,'Faturamento NNE'!$AA$2:$AA$707,'Infos Relatório'!BE$1,'Faturamento NNE'!$U$2:$U$707,"Sim")+SUMIFS('Faturamento NNE'!$Q$2:$Q$707,'Faturamento NNE'!$E$2:$E$707,'Infos Relatório'!$B$485,'Faturamento NNE'!$F$2:$F$707,'Infos Relatório'!$B524,'Faturamento NNE'!$AA$2:$AA$707,'Infos Relatório'!BE$1,'Faturamento NNE'!$U$2:$U$707,"Sim")</f>
        <v>0</v>
      </c>
      <c r="BI524" s="227" t="e">
        <f t="shared" si="189"/>
        <v>#DIV/0!</v>
      </c>
      <c r="BJ524" s="545">
        <f>SUMIFS('Faturamento NNE'!$I$2:$I$707,'Faturamento NNE'!$E$2:$E$707,'Infos Relatório'!$B$485,'Faturamento NNE'!$F$2:$F$707,'Infos Relatório'!$B524,'Faturamento NNE'!$AA$2:$AA$707,'Infos Relatório'!BE$1)</f>
        <v>0</v>
      </c>
      <c r="BK524" s="541">
        <f>COUNTIFS('Faturamento NNE'!$E$2:$E$707,'Infos Relatório'!$B$485,'Faturamento NNE'!$F$2:$F$707,'Infos Relatório'!$B524,'Faturamento NNE'!$AA$2:$AA$707,'Infos Relatório'!BK$1)</f>
        <v>0</v>
      </c>
      <c r="BL524" s="542">
        <f>SUMIFS('Faturamento NNE'!$H$2:$H$707,'Faturamento NNE'!$E$2:$E$707,'Infos Relatório'!$B$485,'Faturamento NNE'!$F$2:$F$707,'Infos Relatório'!$B524,'Faturamento NNE'!$AA$2:$AA$707,'Infos Relatório'!BK$1)</f>
        <v>0</v>
      </c>
      <c r="BM524" s="542">
        <f>SUMIFS('Faturamento NNE'!$K$2:$K$707,'Faturamento NNE'!$E$2:$E$707,'Infos Relatório'!$B$485,'Faturamento NNE'!$F$2:$F$707,'Infos Relatório'!$B524,'Faturamento NNE'!$AA$2:$AA$707,'Infos Relatório'!BK$1)</f>
        <v>0</v>
      </c>
      <c r="BN524" s="546">
        <f>SUMIFS('Faturamento NNE'!$P$2:$P$707,'Faturamento NNE'!$E$2:$E$707,'Infos Relatório'!$B$485,'Faturamento NNE'!$F$2:$F$707,'Infos Relatório'!$B524,'Faturamento NNE'!$AA$2:$AA$707,'Infos Relatório'!BK$1,'Faturamento NNE'!$U$2:$U$707,"Sim")+SUMIFS('Faturamento NNE'!$Q$2:$Q$707,'Faturamento NNE'!$E$2:$E$707,'Infos Relatório'!$B$485,'Faturamento NNE'!$F$2:$F$707,'Infos Relatório'!$B524,'Faturamento NNE'!$AA$2:$AA$707,'Infos Relatório'!BK$1,'Faturamento NNE'!$U$2:$U$707,"Sim")</f>
        <v>0</v>
      </c>
      <c r="BO524" s="227" t="e">
        <f t="shared" si="190"/>
        <v>#DIV/0!</v>
      </c>
      <c r="BP524" s="545">
        <f>SUMIFS('Faturamento NNE'!$I$2:$I$707,'Faturamento NNE'!$E$2:$E$707,'Infos Relatório'!$B$485,'Faturamento NNE'!$F$2:$F$707,'Infos Relatório'!$B524,'Faturamento NNE'!$AA$2:$AA$707,'Infos Relatório'!BK$1)</f>
        <v>0</v>
      </c>
      <c r="BQ524" s="541">
        <f>COUNTIFS('Faturamento NNE'!$E$2:$E$707,'Infos Relatório'!$B$485,'Faturamento NNE'!$F$2:$F$707,'Infos Relatório'!$B524,'Faturamento NNE'!$AA$2:$AA$707,'Infos Relatório'!BQ$1)</f>
        <v>0</v>
      </c>
      <c r="BR524" s="542">
        <f>SUMIFS('Faturamento NNE'!$H$2:$H$707,'Faturamento NNE'!$E$2:$E$707,'Infos Relatório'!$B$485,'Faturamento NNE'!$F$2:$F$707,'Infos Relatório'!$B524,'Faturamento NNE'!$AA$2:$AA$707,'Infos Relatório'!BQ$1)</f>
        <v>0</v>
      </c>
      <c r="BS524" s="542">
        <f>SUMIFS('Faturamento NNE'!$K$2:$K$707,'Faturamento NNE'!$E$2:$E$707,'Infos Relatório'!$B$485,'Faturamento NNE'!$F$2:$F$707,'Infos Relatório'!$B524,'Faturamento NNE'!$AA$2:$AA$707,'Infos Relatório'!BQ$1)</f>
        <v>0</v>
      </c>
      <c r="BT524" s="546">
        <f>SUMIFS('Faturamento NNE'!$P$2:$P$707,'Faturamento NNE'!$E$2:$E$707,'Infos Relatório'!$B$485,'Faturamento NNE'!$F$2:$F$707,'Infos Relatório'!$B524,'Faturamento NNE'!$AA$2:$AA$707,'Infos Relatório'!BQ$1,'Faturamento NNE'!$U$2:$U$707,"Sim")+SUMIFS('Faturamento NNE'!$Q$2:$Q$707,'Faturamento NNE'!$E$2:$E$707,'Infos Relatório'!$B$485,'Faturamento NNE'!$F$2:$F$707,'Infos Relatório'!$B524,'Faturamento NNE'!$AA$2:$AA$707,'Infos Relatório'!BQ$1,'Faturamento NNE'!$U$2:$U$707,"Sim")</f>
        <v>0</v>
      </c>
      <c r="BU524" s="227" t="e">
        <f t="shared" si="191"/>
        <v>#DIV/0!</v>
      </c>
      <c r="BV524" s="545">
        <f>SUMIFS('Faturamento NNE'!$I$2:$I$707,'Faturamento NNE'!$E$2:$E$707,'Infos Relatório'!$B$485,'Faturamento NNE'!$F$2:$F$707,'Infos Relatório'!$B524,'Faturamento NNE'!$AA$2:$AA$707,'Infos Relatório'!BQ$1)</f>
        <v>0</v>
      </c>
    </row>
    <row r="525" spans="2:74">
      <c r="B525" s="217" t="s">
        <v>169</v>
      </c>
      <c r="C525" s="541">
        <f>COUNTIFS('Faturamento NNE'!$E$2:$E$707,'Infos Relatório'!$B$485,'Faturamento NNE'!$F$2:$F$707,'Infos Relatório'!$B525,'Faturamento NNE'!$AA$2:$AA$707,'Infos Relatório'!C$1)</f>
        <v>0</v>
      </c>
      <c r="D525" s="542">
        <f>SUMIFS('Faturamento NNE'!$H$2:$H$707,'Faturamento NNE'!$E$2:$E$707,'Infos Relatório'!$B$485,'Faturamento NNE'!$F$2:$F$707,'Infos Relatório'!$B525,'Faturamento NNE'!$AA$2:$AA$707,'Infos Relatório'!C$1)</f>
        <v>0</v>
      </c>
      <c r="E525" s="543">
        <f>SUMIFS('Faturamento NNE'!$K$2:$K$707,'Faturamento NNE'!$E$2:$E$707,'Infos Relatório'!$B$485,'Faturamento NNE'!$F$2:$F$707,'Infos Relatório'!$B525,'Faturamento NNE'!$AA$2:$AA$707,'Infos Relatório'!C$1)</f>
        <v>0</v>
      </c>
      <c r="F525" s="544">
        <f>SUMIFS('Faturamento NNE'!$P$2:$P$707,'Faturamento NNE'!$E$2:$E$707,'Infos Relatório'!$B$485,'Faturamento NNE'!$F$2:$F$707,'Infos Relatório'!$B525,'Faturamento NNE'!$AA$2:$AA$707,'Infos Relatório'!C$1,'Faturamento NNE'!$U$2:$U$707,"Sim")+SUMIFS('Faturamento NNE'!$Q$2:$Q$707,'Faturamento NNE'!$E$2:$E$707,'Infos Relatório'!$B$485,'Faturamento NNE'!$F$2:$F$707,'Infos Relatório'!$B525,'Faturamento NNE'!$AA$2:$AA$707,'Infos Relatório'!C$1,'Faturamento NNE'!$U$2:$U$707,"Sim")</f>
        <v>0</v>
      </c>
      <c r="G525" s="283" t="e">
        <f t="shared" si="180"/>
        <v>#DIV/0!</v>
      </c>
      <c r="H525" s="545">
        <f>SUMIFS('Faturamento NNE'!$I$2:$I$707,'Faturamento NNE'!$E$2:$E$707,'Infos Relatório'!$B$485,'Faturamento NNE'!$F$2:$F$707,'Infos Relatório'!$B525,'Faturamento NNE'!$AA$2:$AA$707,'Infos Relatório'!C$1)</f>
        <v>0</v>
      </c>
      <c r="I525" s="541">
        <f>COUNTIFS('Faturamento NNE'!$E$2:$E$707,'Infos Relatório'!$B$485,'Faturamento NNE'!$F$2:$F$707,'Infos Relatório'!$B525,'Faturamento NNE'!$AA$2:$AA$707,'Infos Relatório'!I$1)</f>
        <v>0</v>
      </c>
      <c r="J525" s="542">
        <f>SUMIFS('Faturamento NNE'!$H$2:$H$707,'Faturamento NNE'!$E$2:$E$707,'Infos Relatório'!$B$485,'Faturamento NNE'!$F$2:$F$707,'Infos Relatório'!$B525,'Faturamento NNE'!$AA$2:$AA$707,'Infos Relatório'!I$1)</f>
        <v>0</v>
      </c>
      <c r="K525" s="543">
        <f>SUMIFS('Faturamento NNE'!$K$2:$K$707,'Faturamento NNE'!$E$2:$E$707,'Infos Relatório'!$B$485,'Faturamento NNE'!$F$2:$F$707,'Infos Relatório'!$B525,'Faturamento NNE'!$AA$2:$AA$707,'Infos Relatório'!I$1)</f>
        <v>0</v>
      </c>
      <c r="L525" s="544">
        <f>SUMIFS('Faturamento NNE'!$P$2:$P$707,'Faturamento NNE'!$E$2:$E$707,'Infos Relatório'!$B$485,'Faturamento NNE'!$F$2:$F$707,'Infos Relatório'!$B525,'Faturamento NNE'!$AA$2:$AA$707,'Infos Relatório'!I$1,'Faturamento NNE'!$U$2:$U$707,"Sim")+SUMIFS('Faturamento NNE'!$Q$2:$Q$707,'Faturamento NNE'!$E$2:$E$707,'Infos Relatório'!$B$485,'Faturamento NNE'!$F$2:$F$707,'Infos Relatório'!$B525,'Faturamento NNE'!$AA$2:$AA$707,'Infos Relatório'!I$1,'Faturamento NNE'!$U$2:$U$707,"Sim")</f>
        <v>0</v>
      </c>
      <c r="M525" s="283" t="e">
        <f t="shared" si="181"/>
        <v>#DIV/0!</v>
      </c>
      <c r="N525" s="545">
        <f>SUMIFS('Faturamento NNE'!$I$2:$I$707,'Faturamento NNE'!$E$2:$E$707,'Infos Relatório'!$B$485,'Faturamento NNE'!$F$2:$F$707,'Infos Relatório'!$B525,'Faturamento NNE'!$AA$2:$AA$707,'Infos Relatório'!I$1)</f>
        <v>0</v>
      </c>
      <c r="O525" s="541">
        <f>COUNTIFS('Faturamento NNE'!$E$2:$E$707,'Infos Relatório'!$B$485,'Faturamento NNE'!$F$2:$F$707,'Infos Relatório'!$B525,'Faturamento NNE'!$AA$2:$AA$707,'Infos Relatório'!O$1)</f>
        <v>0</v>
      </c>
      <c r="P525" s="542">
        <f>SUMIFS('Faturamento NNE'!$H$2:$H$707,'Faturamento NNE'!$E$2:$E$707,'Infos Relatório'!$B$485,'Faturamento NNE'!$F$2:$F$707,'Infos Relatório'!$B525,'Faturamento NNE'!$AA$2:$AA$707,'Infos Relatório'!O$1)</f>
        <v>0</v>
      </c>
      <c r="Q525" s="542">
        <f>SUMIFS('Faturamento NNE'!$K$2:$K$707,'Faturamento NNE'!$E$2:$E$707,'Infos Relatório'!$B$485,'Faturamento NNE'!$F$2:$F$707,'Infos Relatório'!$B525,'Faturamento NNE'!$AA$2:$AA$707,'Infos Relatório'!O$1)</f>
        <v>0</v>
      </c>
      <c r="R525" s="546">
        <f>SUMIFS('Faturamento NNE'!$P$2:$P$707,'Faturamento NNE'!$E$2:$E$707,'Infos Relatório'!$B$485,'Faturamento NNE'!$F$2:$F$707,'Infos Relatório'!$B525,'Faturamento NNE'!$AA$2:$AA$707,'Infos Relatório'!O$1,'Faturamento NNE'!$U$2:$U$707,"Sim")+SUMIFS('Faturamento NNE'!$Q$2:$Q$707,'Faturamento NNE'!$E$2:$E$707,'Infos Relatório'!$B$485,'Faturamento NNE'!$F$2:$F$707,'Infos Relatório'!$B525,'Faturamento NNE'!$AA$2:$AA$707,'Infos Relatório'!O$1,'Faturamento NNE'!$U$2:$U$707,"Sim")</f>
        <v>0</v>
      </c>
      <c r="S525" s="227" t="e">
        <f t="shared" si="182"/>
        <v>#DIV/0!</v>
      </c>
      <c r="T525" s="545">
        <f>SUMIFS('Faturamento NNE'!$I$2:$I$707,'Faturamento NNE'!$E$2:$E$707,'Infos Relatório'!$B$485,'Faturamento NNE'!$F$2:$F$707,'Infos Relatório'!$B525,'Faturamento NNE'!$AA$2:$AA$707,'Infos Relatório'!O$1)</f>
        <v>0</v>
      </c>
      <c r="U525" s="541">
        <f>COUNTIFS('Faturamento NNE'!$E$2:$E$707,'Infos Relatório'!$B$485,'Faturamento NNE'!$F$2:$F$707,'Infos Relatório'!$B525,'Faturamento NNE'!$AA$2:$AA$707,'Infos Relatório'!U$1)</f>
        <v>0</v>
      </c>
      <c r="V525" s="542">
        <f>SUMIFS('Faturamento NNE'!$H$2:$H$707,'Faturamento NNE'!$E$2:$E$707,'Infos Relatório'!$B$485,'Faturamento NNE'!$F$2:$F$707,'Infos Relatório'!$B525,'Faturamento NNE'!$AA$2:$AA$707,'Infos Relatório'!U$1)</f>
        <v>0</v>
      </c>
      <c r="W525" s="542">
        <f>SUMIFS('Faturamento NNE'!$K$2:$K$707,'Faturamento NNE'!$E$2:$E$707,'Infos Relatório'!$B$485,'Faturamento NNE'!$F$2:$F$707,'Infos Relatório'!$B525,'Faturamento NNE'!$AA$2:$AA$707,'Infos Relatório'!U$1)</f>
        <v>0</v>
      </c>
      <c r="X525" s="546">
        <f>SUMIFS('Faturamento NNE'!$P$2:$P$707,'Faturamento NNE'!$E$2:$E$707,'Infos Relatório'!$B$485,'Faturamento NNE'!$F$2:$F$707,'Infos Relatório'!$B525,'Faturamento NNE'!$AA$2:$AA$707,'Infos Relatório'!U$1,'Faturamento NNE'!$U$2:$U$707,"Sim")+SUMIFS('Faturamento NNE'!$Q$2:$Q$707,'Faturamento NNE'!$E$2:$E$707,'Infos Relatório'!$B$485,'Faturamento NNE'!$F$2:$F$707,'Infos Relatório'!$B525,'Faturamento NNE'!$AA$2:$AA$707,'Infos Relatório'!U$1,'Faturamento NNE'!$U$2:$U$707,"Sim")</f>
        <v>0</v>
      </c>
      <c r="Y525" s="227" t="e">
        <f t="shared" si="183"/>
        <v>#DIV/0!</v>
      </c>
      <c r="Z525" s="545">
        <f>SUMIFS('Faturamento NNE'!$I$2:$I$707,'Faturamento NNE'!$E$2:$E$707,'Infos Relatório'!$B$485,'Faturamento NNE'!$F$2:$F$707,'Infos Relatório'!$B525,'Faturamento NNE'!$AA$2:$AA$707,'Infos Relatório'!U$1)</f>
        <v>0</v>
      </c>
      <c r="AA525" s="541">
        <f>COUNTIFS('Faturamento NNE'!$E$2:$E$707,'Infos Relatório'!$B$485,'Faturamento NNE'!$F$2:$F$707,'Infos Relatório'!$B525,'Faturamento NNE'!$AA$2:$AA$707,'Infos Relatório'!AA$1)</f>
        <v>0</v>
      </c>
      <c r="AB525" s="542">
        <f>SUMIFS('Faturamento NNE'!$H$2:$H$707,'Faturamento NNE'!$E$2:$E$707,'Infos Relatório'!$B$485,'Faturamento NNE'!$F$2:$F$707,'Infos Relatório'!$B525,'Faturamento NNE'!$AA$2:$AA$707,'Infos Relatório'!AA$1)</f>
        <v>0</v>
      </c>
      <c r="AC525" s="542">
        <f>SUMIFS('Faturamento NNE'!$K$2:$K$707,'Faturamento NNE'!$E$2:$E$707,'Infos Relatório'!$B$485,'Faturamento NNE'!$F$2:$F$707,'Infos Relatório'!$B525,'Faturamento NNE'!$AA$2:$AA$707,'Infos Relatório'!AA$1)</f>
        <v>0</v>
      </c>
      <c r="AD525" s="546">
        <f>SUMIFS('Faturamento NNE'!$P$2:$P$707,'Faturamento NNE'!$E$2:$E$707,'Infos Relatório'!$B$485,'Faturamento NNE'!$F$2:$F$707,'Infos Relatório'!$B525,'Faturamento NNE'!$AA$2:$AA$707,'Infos Relatório'!AA$1,'Faturamento NNE'!$U$2:$U$707,"Sim")+SUMIFS('Faturamento NNE'!$Q$2:$Q$707,'Faturamento NNE'!$E$2:$E$707,'Infos Relatório'!$B$485,'Faturamento NNE'!$F$2:$F$707,'Infos Relatório'!$B525,'Faturamento NNE'!$AA$2:$AA$707,'Infos Relatório'!AA$1,'Faturamento NNE'!$U$2:$U$707,"Sim")</f>
        <v>0</v>
      </c>
      <c r="AE525" s="227" t="e">
        <f t="shared" si="184"/>
        <v>#DIV/0!</v>
      </c>
      <c r="AF525" s="545">
        <f>SUMIFS('Faturamento NNE'!$I$2:$I$707,'Faturamento NNE'!$E$2:$E$707,'Infos Relatório'!$B$485,'Faturamento NNE'!$F$2:$F$707,'Infos Relatório'!$B525,'Faturamento NNE'!$AA$2:$AA$707,'Infos Relatório'!AA$1)</f>
        <v>0</v>
      </c>
      <c r="AG525" s="541">
        <f>COUNTIFS('Faturamento NNE'!$E$2:$E$707,'Infos Relatório'!$B$485,'Faturamento NNE'!$F$2:$F$707,'Infos Relatório'!$B525,'Faturamento NNE'!$AA$2:$AA$707,'Infos Relatório'!AG$1)</f>
        <v>0</v>
      </c>
      <c r="AH525" s="542">
        <f>SUMIFS('Faturamento NNE'!$H$2:$H$707,'Faturamento NNE'!$E$2:$E$707,'Infos Relatório'!$B$485,'Faturamento NNE'!$F$2:$F$707,'Infos Relatório'!$B525,'Faturamento NNE'!$AA$2:$AA$707,'Infos Relatório'!AG$1)</f>
        <v>0</v>
      </c>
      <c r="AI525" s="542">
        <f>SUMIFS('Faturamento NNE'!$K$2:$K$707,'Faturamento NNE'!$E$2:$E$707,'Infos Relatório'!$B$485,'Faturamento NNE'!$F$2:$F$707,'Infos Relatório'!$B525,'Faturamento NNE'!$AA$2:$AA$707,'Infos Relatório'!AG$1)</f>
        <v>0</v>
      </c>
      <c r="AJ525" s="546">
        <f>SUMIFS('Faturamento NNE'!$P$2:$P$707,'Faturamento NNE'!$E$2:$E$707,'Infos Relatório'!$B$485,'Faturamento NNE'!$F$2:$F$707,'Infos Relatório'!$B525,'Faturamento NNE'!$AA$2:$AA$707,'Infos Relatório'!AG$1,'Faturamento NNE'!$U$2:$U$707,"Sim")+SUMIFS('Faturamento NNE'!$Q$2:$Q$707,'Faturamento NNE'!$E$2:$E$707,'Infos Relatório'!$B$485,'Faturamento NNE'!$F$2:$F$707,'Infos Relatório'!$B525,'Faturamento NNE'!$AA$2:$AA$707,'Infos Relatório'!AG$1,'Faturamento NNE'!$U$2:$U$707,"Sim")</f>
        <v>0</v>
      </c>
      <c r="AK525" s="227" t="e">
        <f t="shared" si="185"/>
        <v>#DIV/0!</v>
      </c>
      <c r="AL525" s="545">
        <f>SUMIFS('Faturamento NNE'!$I$2:$I$707,'Faturamento NNE'!$E$2:$E$707,'Infos Relatório'!$B$485,'Faturamento NNE'!$F$2:$F$707,'Infos Relatório'!$B525,'Faturamento NNE'!$AA$2:$AA$707,'Infos Relatório'!AG$1)</f>
        <v>0</v>
      </c>
      <c r="AM525" s="541">
        <f>COUNTIFS('Faturamento NNE'!$E$2:$E$707,'Infos Relatório'!$B$485,'Faturamento NNE'!$F$2:$F$707,'Infos Relatório'!$B525,'Faturamento NNE'!$AA$2:$AA$707,'Infos Relatório'!AM$1)</f>
        <v>0</v>
      </c>
      <c r="AN525" s="542">
        <f>SUMIFS('Faturamento NNE'!$H$2:$H$707,'Faturamento NNE'!$E$2:$E$707,'Infos Relatório'!$B$485,'Faturamento NNE'!$F$2:$F$707,'Infos Relatório'!$B525,'Faturamento NNE'!$AA$2:$AA$707,'Infos Relatório'!AM$1)</f>
        <v>0</v>
      </c>
      <c r="AO525" s="542">
        <f>SUMIFS('Faturamento NNE'!$K$2:$K$707,'Faturamento NNE'!$E$2:$E$707,'Infos Relatório'!$B$485,'Faturamento NNE'!$F$2:$F$707,'Infos Relatório'!$B525,'Faturamento NNE'!$AA$2:$AA$707,'Infos Relatório'!AM$1)</f>
        <v>0</v>
      </c>
      <c r="AP525" s="546">
        <f>SUMIFS('Faturamento NNE'!$P$2:$P$707,'Faturamento NNE'!$E$2:$E$707,'Infos Relatório'!$B$485,'Faturamento NNE'!$F$2:$F$707,'Infos Relatório'!$B525,'Faturamento NNE'!$AA$2:$AA$707,'Infos Relatório'!AM$1,'Faturamento NNE'!$U$2:$U$707,"Sim")+SUMIFS('Faturamento NNE'!$Q$2:$Q$707,'Faturamento NNE'!$E$2:$E$707,'Infos Relatório'!$B$485,'Faturamento NNE'!$F$2:$F$707,'Infos Relatório'!$B525,'Faturamento NNE'!$AA$2:$AA$707,'Infos Relatório'!AM$1,'Faturamento NNE'!$U$2:$U$707,"Sim")</f>
        <v>0</v>
      </c>
      <c r="AQ525" s="227" t="e">
        <f t="shared" si="186"/>
        <v>#DIV/0!</v>
      </c>
      <c r="AR525" s="545">
        <f>SUMIFS('Faturamento NNE'!$I$2:$I$707,'Faturamento NNE'!$E$2:$E$707,'Infos Relatório'!$B$485,'Faturamento NNE'!$F$2:$F$707,'Infos Relatório'!$B525,'Faturamento NNE'!$AA$2:$AA$707,'Infos Relatório'!AM$1)</f>
        <v>0</v>
      </c>
      <c r="AS525" s="541">
        <f>COUNTIFS('Faturamento NNE'!$E$2:$E$707,'Infos Relatório'!$B$485,'Faturamento NNE'!$F$2:$F$707,'Infos Relatório'!$B525,'Faturamento NNE'!$AA$2:$AA$707,'Infos Relatório'!AS$1)</f>
        <v>0</v>
      </c>
      <c r="AT525" s="542">
        <f>SUMIFS('Faturamento NNE'!$H$2:$H$707,'Faturamento NNE'!$E$2:$E$707,'Infos Relatório'!$B$485,'Faturamento NNE'!$F$2:$F$707,'Infos Relatório'!$B525,'Faturamento NNE'!$AA$2:$AA$707,'Infos Relatório'!AS$1)</f>
        <v>0</v>
      </c>
      <c r="AU525" s="542">
        <f>SUMIFS('Faturamento NNE'!$K$2:$K$707,'Faturamento NNE'!$E$2:$E$707,'Infos Relatório'!$B$485,'Faturamento NNE'!$F$2:$F$707,'Infos Relatório'!$B525,'Faturamento NNE'!$AA$2:$AA$707,'Infos Relatório'!AS$1)</f>
        <v>0</v>
      </c>
      <c r="AV525" s="546">
        <f>SUMIFS('Faturamento NNE'!$P$2:$P$707,'Faturamento NNE'!$E$2:$E$707,'Infos Relatório'!$B$485,'Faturamento NNE'!$F$2:$F$707,'Infos Relatório'!$B525,'Faturamento NNE'!$AA$2:$AA$707,'Infos Relatório'!AS$1,'Faturamento NNE'!$U$2:$U$707,"Sim")+SUMIFS('Faturamento NNE'!$Q$2:$Q$707,'Faturamento NNE'!$E$2:$E$707,'Infos Relatório'!$B$485,'Faturamento NNE'!$F$2:$F$707,'Infos Relatório'!$B525,'Faturamento NNE'!$AA$2:$AA$707,'Infos Relatório'!AS$1,'Faturamento NNE'!$U$2:$U$707,"Sim")</f>
        <v>0</v>
      </c>
      <c r="AW525" s="227" t="e">
        <f t="shared" si="187"/>
        <v>#DIV/0!</v>
      </c>
      <c r="AX525" s="545">
        <f>SUMIFS('Faturamento NNE'!$I$2:$I$707,'Faturamento NNE'!$E$2:$E$707,'Infos Relatório'!$B$485,'Faturamento NNE'!$F$2:$F$707,'Infos Relatório'!$B525,'Faturamento NNE'!$AA$2:$AA$707,'Infos Relatório'!AS$1)</f>
        <v>0</v>
      </c>
      <c r="AY525" s="541">
        <f>COUNTIFS('Faturamento NNE'!$E$2:$E$707,'Infos Relatório'!$B$485,'Faturamento NNE'!$F$2:$F$707,'Infos Relatório'!$B525,'Faturamento NNE'!$AA$2:$AA$707,'Infos Relatório'!AY$1)</f>
        <v>0</v>
      </c>
      <c r="AZ525" s="542">
        <f>SUMIFS('Faturamento NNE'!$H$2:$H$707,'Faturamento NNE'!$E$2:$E$707,'Infos Relatório'!$B$485,'Faturamento NNE'!$F$2:$F$707,'Infos Relatório'!$B525,'Faturamento NNE'!$AA$2:$AA$707,'Infos Relatório'!AY$1)</f>
        <v>0</v>
      </c>
      <c r="BA525" s="542">
        <f>SUMIFS('Faturamento NNE'!$K$2:$K$707,'Faturamento NNE'!$E$2:$E$707,'Infos Relatório'!$B$485,'Faturamento NNE'!$F$2:$F$707,'Infos Relatório'!$B525,'Faturamento NNE'!$AA$2:$AA$707,'Infos Relatório'!AY$1)</f>
        <v>0</v>
      </c>
      <c r="BB525" s="546">
        <f>SUMIFS('Faturamento NNE'!$P$2:$P$707,'Faturamento NNE'!$E$2:$E$707,'Infos Relatório'!$B$485,'Faturamento NNE'!$F$2:$F$707,'Infos Relatório'!$B525,'Faturamento NNE'!$AA$2:$AA$707,'Infos Relatório'!AY$1,'Faturamento NNE'!$U$2:$U$707,"Sim")+SUMIFS('Faturamento NNE'!$Q$2:$Q$707,'Faturamento NNE'!$E$2:$E$707,'Infos Relatório'!$B$485,'Faturamento NNE'!$F$2:$F$707,'Infos Relatório'!$B525,'Faturamento NNE'!$AA$2:$AA$707,'Infos Relatório'!AY$1,'Faturamento NNE'!$U$2:$U$707,"Sim")</f>
        <v>0</v>
      </c>
      <c r="BC525" s="227" t="e">
        <f t="shared" si="188"/>
        <v>#DIV/0!</v>
      </c>
      <c r="BD525" s="545">
        <f>SUMIFS('Faturamento NNE'!$I$2:$I$707,'Faturamento NNE'!$E$2:$E$707,'Infos Relatório'!$B$485,'Faturamento NNE'!$F$2:$F$707,'Infos Relatório'!$B525,'Faturamento NNE'!$AA$2:$AA$707,'Infos Relatório'!AY$1)</f>
        <v>0</v>
      </c>
      <c r="BE525" s="541">
        <f>COUNTIFS('Faturamento NNE'!$E$2:$E$707,'Infos Relatório'!$B$485,'Faturamento NNE'!$F$2:$F$707,'Infos Relatório'!$B525,'Faturamento NNE'!$AA$2:$AA$707,'Infos Relatório'!BE$1)</f>
        <v>0</v>
      </c>
      <c r="BF525" s="542">
        <f>SUMIFS('Faturamento NNE'!$H$2:$H$707,'Faturamento NNE'!$E$2:$E$707,'Infos Relatório'!$B$485,'Faturamento NNE'!$F$2:$F$707,'Infos Relatório'!$B525,'Faturamento NNE'!$AA$2:$AA$707,'Infos Relatório'!BE$1)</f>
        <v>0</v>
      </c>
      <c r="BG525" s="542">
        <f>SUMIFS('Faturamento NNE'!$K$2:$K$707,'Faturamento NNE'!$E$2:$E$707,'Infos Relatório'!$B$485,'Faturamento NNE'!$F$2:$F$707,'Infos Relatório'!$B525,'Faturamento NNE'!$AA$2:$AA$707,'Infos Relatório'!BE$1)</f>
        <v>0</v>
      </c>
      <c r="BH525" s="546">
        <f>SUMIFS('Faturamento NNE'!$P$2:$P$707,'Faturamento NNE'!$E$2:$E$707,'Infos Relatório'!$B$485,'Faturamento NNE'!$F$2:$F$707,'Infos Relatório'!$B525,'Faturamento NNE'!$AA$2:$AA$707,'Infos Relatório'!BE$1,'Faturamento NNE'!$U$2:$U$707,"Sim")+SUMIFS('Faturamento NNE'!$Q$2:$Q$707,'Faturamento NNE'!$E$2:$E$707,'Infos Relatório'!$B$485,'Faturamento NNE'!$F$2:$F$707,'Infos Relatório'!$B525,'Faturamento NNE'!$AA$2:$AA$707,'Infos Relatório'!BE$1,'Faturamento NNE'!$U$2:$U$707,"Sim")</f>
        <v>0</v>
      </c>
      <c r="BI525" s="227" t="e">
        <f t="shared" si="189"/>
        <v>#DIV/0!</v>
      </c>
      <c r="BJ525" s="545">
        <f>SUMIFS('Faturamento NNE'!$I$2:$I$707,'Faturamento NNE'!$E$2:$E$707,'Infos Relatório'!$B$485,'Faturamento NNE'!$F$2:$F$707,'Infos Relatório'!$B525,'Faturamento NNE'!$AA$2:$AA$707,'Infos Relatório'!BE$1)</f>
        <v>0</v>
      </c>
      <c r="BK525" s="541">
        <f>COUNTIFS('Faturamento NNE'!$E$2:$E$707,'Infos Relatório'!$B$485,'Faturamento NNE'!$F$2:$F$707,'Infos Relatório'!$B525,'Faturamento NNE'!$AA$2:$AA$707,'Infos Relatório'!BK$1)</f>
        <v>0</v>
      </c>
      <c r="BL525" s="542">
        <f>SUMIFS('Faturamento NNE'!$H$2:$H$707,'Faturamento NNE'!$E$2:$E$707,'Infos Relatório'!$B$485,'Faturamento NNE'!$F$2:$F$707,'Infos Relatório'!$B525,'Faturamento NNE'!$AA$2:$AA$707,'Infos Relatório'!BK$1)</f>
        <v>0</v>
      </c>
      <c r="BM525" s="542">
        <f>SUMIFS('Faturamento NNE'!$K$2:$K$707,'Faturamento NNE'!$E$2:$E$707,'Infos Relatório'!$B$485,'Faturamento NNE'!$F$2:$F$707,'Infos Relatório'!$B525,'Faturamento NNE'!$AA$2:$AA$707,'Infos Relatório'!BK$1)</f>
        <v>0</v>
      </c>
      <c r="BN525" s="546">
        <f>SUMIFS('Faturamento NNE'!$P$2:$P$707,'Faturamento NNE'!$E$2:$E$707,'Infos Relatório'!$B$485,'Faturamento NNE'!$F$2:$F$707,'Infos Relatório'!$B525,'Faturamento NNE'!$AA$2:$AA$707,'Infos Relatório'!BK$1,'Faturamento NNE'!$U$2:$U$707,"Sim")+SUMIFS('Faturamento NNE'!$Q$2:$Q$707,'Faturamento NNE'!$E$2:$E$707,'Infos Relatório'!$B$485,'Faturamento NNE'!$F$2:$F$707,'Infos Relatório'!$B525,'Faturamento NNE'!$AA$2:$AA$707,'Infos Relatório'!BK$1,'Faturamento NNE'!$U$2:$U$707,"Sim")</f>
        <v>0</v>
      </c>
      <c r="BO525" s="227" t="e">
        <f t="shared" si="190"/>
        <v>#DIV/0!</v>
      </c>
      <c r="BP525" s="545">
        <f>SUMIFS('Faturamento NNE'!$I$2:$I$707,'Faturamento NNE'!$E$2:$E$707,'Infos Relatório'!$B$485,'Faturamento NNE'!$F$2:$F$707,'Infos Relatório'!$B525,'Faturamento NNE'!$AA$2:$AA$707,'Infos Relatório'!BK$1)</f>
        <v>0</v>
      </c>
      <c r="BQ525" s="541">
        <f>COUNTIFS('Faturamento NNE'!$E$2:$E$707,'Infos Relatório'!$B$485,'Faturamento NNE'!$F$2:$F$707,'Infos Relatório'!$B525,'Faturamento NNE'!$AA$2:$AA$707,'Infos Relatório'!BQ$1)</f>
        <v>0</v>
      </c>
      <c r="BR525" s="542">
        <f>SUMIFS('Faturamento NNE'!$H$2:$H$707,'Faturamento NNE'!$E$2:$E$707,'Infos Relatório'!$B$485,'Faturamento NNE'!$F$2:$F$707,'Infos Relatório'!$B525,'Faturamento NNE'!$AA$2:$AA$707,'Infos Relatório'!BQ$1)</f>
        <v>0</v>
      </c>
      <c r="BS525" s="542">
        <f>SUMIFS('Faturamento NNE'!$K$2:$K$707,'Faturamento NNE'!$E$2:$E$707,'Infos Relatório'!$B$485,'Faturamento NNE'!$F$2:$F$707,'Infos Relatório'!$B525,'Faturamento NNE'!$AA$2:$AA$707,'Infos Relatório'!BQ$1)</f>
        <v>0</v>
      </c>
      <c r="BT525" s="546">
        <f>SUMIFS('Faturamento NNE'!$P$2:$P$707,'Faturamento NNE'!$E$2:$E$707,'Infos Relatório'!$B$485,'Faturamento NNE'!$F$2:$F$707,'Infos Relatório'!$B525,'Faturamento NNE'!$AA$2:$AA$707,'Infos Relatório'!BQ$1,'Faturamento NNE'!$U$2:$U$707,"Sim")+SUMIFS('Faturamento NNE'!$Q$2:$Q$707,'Faturamento NNE'!$E$2:$E$707,'Infos Relatório'!$B$485,'Faturamento NNE'!$F$2:$F$707,'Infos Relatório'!$B525,'Faturamento NNE'!$AA$2:$AA$707,'Infos Relatório'!BQ$1,'Faturamento NNE'!$U$2:$U$707,"Sim")</f>
        <v>0</v>
      </c>
      <c r="BU525" s="227" t="e">
        <f t="shared" si="191"/>
        <v>#DIV/0!</v>
      </c>
      <c r="BV525" s="545">
        <f>SUMIFS('Faturamento NNE'!$I$2:$I$707,'Faturamento NNE'!$E$2:$E$707,'Infos Relatório'!$B$485,'Faturamento NNE'!$F$2:$F$707,'Infos Relatório'!$B525,'Faturamento NNE'!$AA$2:$AA$707,'Infos Relatório'!BQ$1)</f>
        <v>0</v>
      </c>
    </row>
    <row r="526" spans="2:74">
      <c r="B526" s="217" t="s">
        <v>170</v>
      </c>
      <c r="C526" s="541">
        <f>COUNTIFS('Faturamento NNE'!$E$2:$E$707,'Infos Relatório'!$B$485,'Faturamento NNE'!$F$2:$F$707,'Infos Relatório'!$B526,'Faturamento NNE'!$AA$2:$AA$707,'Infos Relatório'!C$1)</f>
        <v>0</v>
      </c>
      <c r="D526" s="542">
        <f>SUMIFS('Faturamento NNE'!$H$2:$H$707,'Faturamento NNE'!$E$2:$E$707,'Infos Relatório'!$B$485,'Faturamento NNE'!$F$2:$F$707,'Infos Relatório'!$B526,'Faturamento NNE'!$AA$2:$AA$707,'Infos Relatório'!C$1)</f>
        <v>0</v>
      </c>
      <c r="E526" s="543">
        <f>SUMIFS('Faturamento NNE'!$K$2:$K$707,'Faturamento NNE'!$E$2:$E$707,'Infos Relatório'!$B$485,'Faturamento NNE'!$F$2:$F$707,'Infos Relatório'!$B526,'Faturamento NNE'!$AA$2:$AA$707,'Infos Relatório'!C$1)</f>
        <v>0</v>
      </c>
      <c r="F526" s="544">
        <f>SUMIFS('Faturamento NNE'!$P$2:$P$707,'Faturamento NNE'!$E$2:$E$707,'Infos Relatório'!$B$485,'Faturamento NNE'!$F$2:$F$707,'Infos Relatório'!$B526,'Faturamento NNE'!$AA$2:$AA$707,'Infos Relatório'!C$1,'Faturamento NNE'!$U$2:$U$707,"Sim")+SUMIFS('Faturamento NNE'!$Q$2:$Q$707,'Faturamento NNE'!$E$2:$E$707,'Infos Relatório'!$B$485,'Faturamento NNE'!$F$2:$F$707,'Infos Relatório'!$B526,'Faturamento NNE'!$AA$2:$AA$707,'Infos Relatório'!C$1,'Faturamento NNE'!$U$2:$U$707,"Sim")</f>
        <v>0</v>
      </c>
      <c r="G526" s="283" t="e">
        <f t="shared" si="180"/>
        <v>#DIV/0!</v>
      </c>
      <c r="H526" s="545">
        <f>SUMIFS('Faturamento NNE'!$I$2:$I$707,'Faturamento NNE'!$E$2:$E$707,'Infos Relatório'!$B$485,'Faturamento NNE'!$F$2:$F$707,'Infos Relatório'!$B526,'Faturamento NNE'!$AA$2:$AA$707,'Infos Relatório'!C$1)</f>
        <v>0</v>
      </c>
      <c r="I526" s="541">
        <f>COUNTIFS('Faturamento NNE'!$E$2:$E$707,'Infos Relatório'!$B$485,'Faturamento NNE'!$F$2:$F$707,'Infos Relatório'!$B526,'Faturamento NNE'!$AA$2:$AA$707,'Infos Relatório'!I$1)</f>
        <v>0</v>
      </c>
      <c r="J526" s="542">
        <f>SUMIFS('Faturamento NNE'!$H$2:$H$707,'Faturamento NNE'!$E$2:$E$707,'Infos Relatório'!$B$485,'Faturamento NNE'!$F$2:$F$707,'Infos Relatório'!$B526,'Faturamento NNE'!$AA$2:$AA$707,'Infos Relatório'!I$1)</f>
        <v>0</v>
      </c>
      <c r="K526" s="543">
        <f>SUMIFS('Faturamento NNE'!$K$2:$K$707,'Faturamento NNE'!$E$2:$E$707,'Infos Relatório'!$B$485,'Faturamento NNE'!$F$2:$F$707,'Infos Relatório'!$B526,'Faturamento NNE'!$AA$2:$AA$707,'Infos Relatório'!I$1)</f>
        <v>0</v>
      </c>
      <c r="L526" s="544">
        <f>SUMIFS('Faturamento NNE'!$P$2:$P$707,'Faturamento NNE'!$E$2:$E$707,'Infos Relatório'!$B$485,'Faturamento NNE'!$F$2:$F$707,'Infos Relatório'!$B526,'Faturamento NNE'!$AA$2:$AA$707,'Infos Relatório'!I$1,'Faturamento NNE'!$U$2:$U$707,"Sim")+SUMIFS('Faturamento NNE'!$Q$2:$Q$707,'Faturamento NNE'!$E$2:$E$707,'Infos Relatório'!$B$485,'Faturamento NNE'!$F$2:$F$707,'Infos Relatório'!$B526,'Faturamento NNE'!$AA$2:$AA$707,'Infos Relatório'!I$1,'Faturamento NNE'!$U$2:$U$707,"Sim")</f>
        <v>0</v>
      </c>
      <c r="M526" s="283" t="e">
        <f t="shared" si="181"/>
        <v>#DIV/0!</v>
      </c>
      <c r="N526" s="545">
        <f>SUMIFS('Faturamento NNE'!$I$2:$I$707,'Faturamento NNE'!$E$2:$E$707,'Infos Relatório'!$B$485,'Faturamento NNE'!$F$2:$F$707,'Infos Relatório'!$B526,'Faturamento NNE'!$AA$2:$AA$707,'Infos Relatório'!I$1)</f>
        <v>0</v>
      </c>
      <c r="O526" s="541">
        <f>COUNTIFS('Faturamento NNE'!$E$2:$E$707,'Infos Relatório'!$B$485,'Faturamento NNE'!$F$2:$F$707,'Infos Relatório'!$B526,'Faturamento NNE'!$AA$2:$AA$707,'Infos Relatório'!O$1)</f>
        <v>0</v>
      </c>
      <c r="P526" s="542">
        <f>SUMIFS('Faturamento NNE'!$H$2:$H$707,'Faturamento NNE'!$E$2:$E$707,'Infos Relatório'!$B$485,'Faturamento NNE'!$F$2:$F$707,'Infos Relatório'!$B526,'Faturamento NNE'!$AA$2:$AA$707,'Infos Relatório'!O$1)</f>
        <v>0</v>
      </c>
      <c r="Q526" s="542">
        <f>SUMIFS('Faturamento NNE'!$K$2:$K$707,'Faturamento NNE'!$E$2:$E$707,'Infos Relatório'!$B$485,'Faturamento NNE'!$F$2:$F$707,'Infos Relatório'!$B526,'Faturamento NNE'!$AA$2:$AA$707,'Infos Relatório'!O$1)</f>
        <v>0</v>
      </c>
      <c r="R526" s="546">
        <f>SUMIFS('Faturamento NNE'!$P$2:$P$707,'Faturamento NNE'!$E$2:$E$707,'Infos Relatório'!$B$485,'Faturamento NNE'!$F$2:$F$707,'Infos Relatório'!$B526,'Faturamento NNE'!$AA$2:$AA$707,'Infos Relatório'!O$1,'Faturamento NNE'!$U$2:$U$707,"Sim")+SUMIFS('Faturamento NNE'!$Q$2:$Q$707,'Faturamento NNE'!$E$2:$E$707,'Infos Relatório'!$B$485,'Faturamento NNE'!$F$2:$F$707,'Infos Relatório'!$B526,'Faturamento NNE'!$AA$2:$AA$707,'Infos Relatório'!O$1,'Faturamento NNE'!$U$2:$U$707,"Sim")</f>
        <v>0</v>
      </c>
      <c r="S526" s="227" t="e">
        <f t="shared" si="182"/>
        <v>#DIV/0!</v>
      </c>
      <c r="T526" s="545">
        <f>SUMIFS('Faturamento NNE'!$I$2:$I$707,'Faturamento NNE'!$E$2:$E$707,'Infos Relatório'!$B$485,'Faturamento NNE'!$F$2:$F$707,'Infos Relatório'!$B526,'Faturamento NNE'!$AA$2:$AA$707,'Infos Relatório'!O$1)</f>
        <v>0</v>
      </c>
      <c r="U526" s="541">
        <f>COUNTIFS('Faturamento NNE'!$E$2:$E$707,'Infos Relatório'!$B$485,'Faturamento NNE'!$F$2:$F$707,'Infos Relatório'!$B526,'Faturamento NNE'!$AA$2:$AA$707,'Infos Relatório'!U$1)</f>
        <v>0</v>
      </c>
      <c r="V526" s="542">
        <f>SUMIFS('Faturamento NNE'!$H$2:$H$707,'Faturamento NNE'!$E$2:$E$707,'Infos Relatório'!$B$485,'Faturamento NNE'!$F$2:$F$707,'Infos Relatório'!$B526,'Faturamento NNE'!$AA$2:$AA$707,'Infos Relatório'!U$1)</f>
        <v>0</v>
      </c>
      <c r="W526" s="542">
        <f>SUMIFS('Faturamento NNE'!$K$2:$K$707,'Faturamento NNE'!$E$2:$E$707,'Infos Relatório'!$B$485,'Faturamento NNE'!$F$2:$F$707,'Infos Relatório'!$B526,'Faturamento NNE'!$AA$2:$AA$707,'Infos Relatório'!U$1)</f>
        <v>0</v>
      </c>
      <c r="X526" s="546">
        <f>SUMIFS('Faturamento NNE'!$P$2:$P$707,'Faturamento NNE'!$E$2:$E$707,'Infos Relatório'!$B$485,'Faturamento NNE'!$F$2:$F$707,'Infos Relatório'!$B526,'Faturamento NNE'!$AA$2:$AA$707,'Infos Relatório'!U$1,'Faturamento NNE'!$U$2:$U$707,"Sim")+SUMIFS('Faturamento NNE'!$Q$2:$Q$707,'Faturamento NNE'!$E$2:$E$707,'Infos Relatório'!$B$485,'Faturamento NNE'!$F$2:$F$707,'Infos Relatório'!$B526,'Faturamento NNE'!$AA$2:$AA$707,'Infos Relatório'!U$1,'Faturamento NNE'!$U$2:$U$707,"Sim")</f>
        <v>0</v>
      </c>
      <c r="Y526" s="227" t="e">
        <f t="shared" si="183"/>
        <v>#DIV/0!</v>
      </c>
      <c r="Z526" s="545">
        <f>SUMIFS('Faturamento NNE'!$I$2:$I$707,'Faturamento NNE'!$E$2:$E$707,'Infos Relatório'!$B$485,'Faturamento NNE'!$F$2:$F$707,'Infos Relatório'!$B526,'Faturamento NNE'!$AA$2:$AA$707,'Infos Relatório'!U$1)</f>
        <v>0</v>
      </c>
      <c r="AA526" s="541">
        <f>COUNTIFS('Faturamento NNE'!$E$2:$E$707,'Infos Relatório'!$B$485,'Faturamento NNE'!$F$2:$F$707,'Infos Relatório'!$B526,'Faturamento NNE'!$AA$2:$AA$707,'Infos Relatório'!AA$1)</f>
        <v>0</v>
      </c>
      <c r="AB526" s="542">
        <f>SUMIFS('Faturamento NNE'!$H$2:$H$707,'Faturamento NNE'!$E$2:$E$707,'Infos Relatório'!$B$485,'Faturamento NNE'!$F$2:$F$707,'Infos Relatório'!$B526,'Faturamento NNE'!$AA$2:$AA$707,'Infos Relatório'!AA$1)</f>
        <v>0</v>
      </c>
      <c r="AC526" s="542">
        <f>SUMIFS('Faturamento NNE'!$K$2:$K$707,'Faturamento NNE'!$E$2:$E$707,'Infos Relatório'!$B$485,'Faturamento NNE'!$F$2:$F$707,'Infos Relatório'!$B526,'Faturamento NNE'!$AA$2:$AA$707,'Infos Relatório'!AA$1)</f>
        <v>0</v>
      </c>
      <c r="AD526" s="546">
        <f>SUMIFS('Faturamento NNE'!$P$2:$P$707,'Faturamento NNE'!$E$2:$E$707,'Infos Relatório'!$B$485,'Faturamento NNE'!$F$2:$F$707,'Infos Relatório'!$B526,'Faturamento NNE'!$AA$2:$AA$707,'Infos Relatório'!AA$1,'Faturamento NNE'!$U$2:$U$707,"Sim")+SUMIFS('Faturamento NNE'!$Q$2:$Q$707,'Faturamento NNE'!$E$2:$E$707,'Infos Relatório'!$B$485,'Faturamento NNE'!$F$2:$F$707,'Infos Relatório'!$B526,'Faturamento NNE'!$AA$2:$AA$707,'Infos Relatório'!AA$1,'Faturamento NNE'!$U$2:$U$707,"Sim")</f>
        <v>0</v>
      </c>
      <c r="AE526" s="227" t="e">
        <f t="shared" si="184"/>
        <v>#DIV/0!</v>
      </c>
      <c r="AF526" s="545">
        <f>SUMIFS('Faturamento NNE'!$I$2:$I$707,'Faturamento NNE'!$E$2:$E$707,'Infos Relatório'!$B$485,'Faturamento NNE'!$F$2:$F$707,'Infos Relatório'!$B526,'Faturamento NNE'!$AA$2:$AA$707,'Infos Relatório'!AA$1)</f>
        <v>0</v>
      </c>
      <c r="AG526" s="541">
        <f>COUNTIFS('Faturamento NNE'!$E$2:$E$707,'Infos Relatório'!$B$485,'Faturamento NNE'!$F$2:$F$707,'Infos Relatório'!$B526,'Faturamento NNE'!$AA$2:$AA$707,'Infos Relatório'!AG$1)</f>
        <v>0</v>
      </c>
      <c r="AH526" s="542">
        <f>SUMIFS('Faturamento NNE'!$H$2:$H$707,'Faturamento NNE'!$E$2:$E$707,'Infos Relatório'!$B$485,'Faturamento NNE'!$F$2:$F$707,'Infos Relatório'!$B526,'Faturamento NNE'!$AA$2:$AA$707,'Infos Relatório'!AG$1)</f>
        <v>0</v>
      </c>
      <c r="AI526" s="542">
        <f>SUMIFS('Faturamento NNE'!$K$2:$K$707,'Faturamento NNE'!$E$2:$E$707,'Infos Relatório'!$B$485,'Faturamento NNE'!$F$2:$F$707,'Infos Relatório'!$B526,'Faturamento NNE'!$AA$2:$AA$707,'Infos Relatório'!AG$1)</f>
        <v>0</v>
      </c>
      <c r="AJ526" s="546">
        <f>SUMIFS('Faturamento NNE'!$P$2:$P$707,'Faturamento NNE'!$E$2:$E$707,'Infos Relatório'!$B$485,'Faturamento NNE'!$F$2:$F$707,'Infos Relatório'!$B526,'Faturamento NNE'!$AA$2:$AA$707,'Infos Relatório'!AG$1,'Faturamento NNE'!$U$2:$U$707,"Sim")+SUMIFS('Faturamento NNE'!$Q$2:$Q$707,'Faturamento NNE'!$E$2:$E$707,'Infos Relatório'!$B$485,'Faturamento NNE'!$F$2:$F$707,'Infos Relatório'!$B526,'Faturamento NNE'!$AA$2:$AA$707,'Infos Relatório'!AG$1,'Faturamento NNE'!$U$2:$U$707,"Sim")</f>
        <v>0</v>
      </c>
      <c r="AK526" s="227" t="e">
        <f t="shared" si="185"/>
        <v>#DIV/0!</v>
      </c>
      <c r="AL526" s="545">
        <f>SUMIFS('Faturamento NNE'!$I$2:$I$707,'Faturamento NNE'!$E$2:$E$707,'Infos Relatório'!$B$485,'Faturamento NNE'!$F$2:$F$707,'Infos Relatório'!$B526,'Faturamento NNE'!$AA$2:$AA$707,'Infos Relatório'!AG$1)</f>
        <v>0</v>
      </c>
      <c r="AM526" s="541">
        <f>COUNTIFS('Faturamento NNE'!$E$2:$E$707,'Infos Relatório'!$B$485,'Faturamento NNE'!$F$2:$F$707,'Infos Relatório'!$B526,'Faturamento NNE'!$AA$2:$AA$707,'Infos Relatório'!AM$1)</f>
        <v>0</v>
      </c>
      <c r="AN526" s="542">
        <f>SUMIFS('Faturamento NNE'!$H$2:$H$707,'Faturamento NNE'!$E$2:$E$707,'Infos Relatório'!$B$485,'Faturamento NNE'!$F$2:$F$707,'Infos Relatório'!$B526,'Faturamento NNE'!$AA$2:$AA$707,'Infos Relatório'!AM$1)</f>
        <v>0</v>
      </c>
      <c r="AO526" s="542">
        <f>SUMIFS('Faturamento NNE'!$K$2:$K$707,'Faturamento NNE'!$E$2:$E$707,'Infos Relatório'!$B$485,'Faturamento NNE'!$F$2:$F$707,'Infos Relatório'!$B526,'Faturamento NNE'!$AA$2:$AA$707,'Infos Relatório'!AM$1)</f>
        <v>0</v>
      </c>
      <c r="AP526" s="546">
        <f>SUMIFS('Faturamento NNE'!$P$2:$P$707,'Faturamento NNE'!$E$2:$E$707,'Infos Relatório'!$B$485,'Faturamento NNE'!$F$2:$F$707,'Infos Relatório'!$B526,'Faturamento NNE'!$AA$2:$AA$707,'Infos Relatório'!AM$1,'Faturamento NNE'!$U$2:$U$707,"Sim")+SUMIFS('Faturamento NNE'!$Q$2:$Q$707,'Faturamento NNE'!$E$2:$E$707,'Infos Relatório'!$B$485,'Faturamento NNE'!$F$2:$F$707,'Infos Relatório'!$B526,'Faturamento NNE'!$AA$2:$AA$707,'Infos Relatório'!AM$1,'Faturamento NNE'!$U$2:$U$707,"Sim")</f>
        <v>0</v>
      </c>
      <c r="AQ526" s="227" t="e">
        <f t="shared" si="186"/>
        <v>#DIV/0!</v>
      </c>
      <c r="AR526" s="545">
        <f>SUMIFS('Faturamento NNE'!$I$2:$I$707,'Faturamento NNE'!$E$2:$E$707,'Infos Relatório'!$B$485,'Faturamento NNE'!$F$2:$F$707,'Infos Relatório'!$B526,'Faturamento NNE'!$AA$2:$AA$707,'Infos Relatório'!AM$1)</f>
        <v>0</v>
      </c>
      <c r="AS526" s="541">
        <f>COUNTIFS('Faturamento NNE'!$E$2:$E$707,'Infos Relatório'!$B$485,'Faturamento NNE'!$F$2:$F$707,'Infos Relatório'!$B526,'Faturamento NNE'!$AA$2:$AA$707,'Infos Relatório'!AS$1)</f>
        <v>0</v>
      </c>
      <c r="AT526" s="542">
        <f>SUMIFS('Faturamento NNE'!$H$2:$H$707,'Faturamento NNE'!$E$2:$E$707,'Infos Relatório'!$B$485,'Faturamento NNE'!$F$2:$F$707,'Infos Relatório'!$B526,'Faturamento NNE'!$AA$2:$AA$707,'Infos Relatório'!AS$1)</f>
        <v>0</v>
      </c>
      <c r="AU526" s="542">
        <f>SUMIFS('Faturamento NNE'!$K$2:$K$707,'Faturamento NNE'!$E$2:$E$707,'Infos Relatório'!$B$485,'Faturamento NNE'!$F$2:$F$707,'Infos Relatório'!$B526,'Faturamento NNE'!$AA$2:$AA$707,'Infos Relatório'!AS$1)</f>
        <v>0</v>
      </c>
      <c r="AV526" s="546">
        <f>SUMIFS('Faturamento NNE'!$P$2:$P$707,'Faturamento NNE'!$E$2:$E$707,'Infos Relatório'!$B$485,'Faturamento NNE'!$F$2:$F$707,'Infos Relatório'!$B526,'Faturamento NNE'!$AA$2:$AA$707,'Infos Relatório'!AS$1,'Faturamento NNE'!$U$2:$U$707,"Sim")+SUMIFS('Faturamento NNE'!$Q$2:$Q$707,'Faturamento NNE'!$E$2:$E$707,'Infos Relatório'!$B$485,'Faturamento NNE'!$F$2:$F$707,'Infos Relatório'!$B526,'Faturamento NNE'!$AA$2:$AA$707,'Infos Relatório'!AS$1,'Faturamento NNE'!$U$2:$U$707,"Sim")</f>
        <v>0</v>
      </c>
      <c r="AW526" s="227" t="e">
        <f t="shared" si="187"/>
        <v>#DIV/0!</v>
      </c>
      <c r="AX526" s="545">
        <f>SUMIFS('Faturamento NNE'!$I$2:$I$707,'Faturamento NNE'!$E$2:$E$707,'Infos Relatório'!$B$485,'Faturamento NNE'!$F$2:$F$707,'Infos Relatório'!$B526,'Faturamento NNE'!$AA$2:$AA$707,'Infos Relatório'!AS$1)</f>
        <v>0</v>
      </c>
      <c r="AY526" s="541">
        <f>COUNTIFS('Faturamento NNE'!$E$2:$E$707,'Infos Relatório'!$B$485,'Faturamento NNE'!$F$2:$F$707,'Infos Relatório'!$B526,'Faturamento NNE'!$AA$2:$AA$707,'Infos Relatório'!AY$1)</f>
        <v>0</v>
      </c>
      <c r="AZ526" s="542">
        <f>SUMIFS('Faturamento NNE'!$H$2:$H$707,'Faturamento NNE'!$E$2:$E$707,'Infos Relatório'!$B$485,'Faturamento NNE'!$F$2:$F$707,'Infos Relatório'!$B526,'Faturamento NNE'!$AA$2:$AA$707,'Infos Relatório'!AY$1)</f>
        <v>0</v>
      </c>
      <c r="BA526" s="542">
        <f>SUMIFS('Faturamento NNE'!$K$2:$K$707,'Faturamento NNE'!$E$2:$E$707,'Infos Relatório'!$B$485,'Faturamento NNE'!$F$2:$F$707,'Infos Relatório'!$B526,'Faturamento NNE'!$AA$2:$AA$707,'Infos Relatório'!AY$1)</f>
        <v>0</v>
      </c>
      <c r="BB526" s="546">
        <f>SUMIFS('Faturamento NNE'!$P$2:$P$707,'Faturamento NNE'!$E$2:$E$707,'Infos Relatório'!$B$485,'Faturamento NNE'!$F$2:$F$707,'Infos Relatório'!$B526,'Faturamento NNE'!$AA$2:$AA$707,'Infos Relatório'!AY$1,'Faturamento NNE'!$U$2:$U$707,"Sim")+SUMIFS('Faturamento NNE'!$Q$2:$Q$707,'Faturamento NNE'!$E$2:$E$707,'Infos Relatório'!$B$485,'Faturamento NNE'!$F$2:$F$707,'Infos Relatório'!$B526,'Faturamento NNE'!$AA$2:$AA$707,'Infos Relatório'!AY$1,'Faturamento NNE'!$U$2:$U$707,"Sim")</f>
        <v>0</v>
      </c>
      <c r="BC526" s="227" t="e">
        <f t="shared" si="188"/>
        <v>#DIV/0!</v>
      </c>
      <c r="BD526" s="545">
        <f>SUMIFS('Faturamento NNE'!$I$2:$I$707,'Faturamento NNE'!$E$2:$E$707,'Infos Relatório'!$B$485,'Faturamento NNE'!$F$2:$F$707,'Infos Relatório'!$B526,'Faturamento NNE'!$AA$2:$AA$707,'Infos Relatório'!AY$1)</f>
        <v>0</v>
      </c>
      <c r="BE526" s="541">
        <f>COUNTIFS('Faturamento NNE'!$E$2:$E$707,'Infos Relatório'!$B$485,'Faturamento NNE'!$F$2:$F$707,'Infos Relatório'!$B526,'Faturamento NNE'!$AA$2:$AA$707,'Infos Relatório'!BE$1)</f>
        <v>0</v>
      </c>
      <c r="BF526" s="542">
        <f>SUMIFS('Faturamento NNE'!$H$2:$H$707,'Faturamento NNE'!$E$2:$E$707,'Infos Relatório'!$B$485,'Faturamento NNE'!$F$2:$F$707,'Infos Relatório'!$B526,'Faturamento NNE'!$AA$2:$AA$707,'Infos Relatório'!BE$1)</f>
        <v>0</v>
      </c>
      <c r="BG526" s="542">
        <f>SUMIFS('Faturamento NNE'!$K$2:$K$707,'Faturamento NNE'!$E$2:$E$707,'Infos Relatório'!$B$485,'Faturamento NNE'!$F$2:$F$707,'Infos Relatório'!$B526,'Faturamento NNE'!$AA$2:$AA$707,'Infos Relatório'!BE$1)</f>
        <v>0</v>
      </c>
      <c r="BH526" s="546">
        <f>SUMIFS('Faturamento NNE'!$P$2:$P$707,'Faturamento NNE'!$E$2:$E$707,'Infos Relatório'!$B$485,'Faturamento NNE'!$F$2:$F$707,'Infos Relatório'!$B526,'Faturamento NNE'!$AA$2:$AA$707,'Infos Relatório'!BE$1,'Faturamento NNE'!$U$2:$U$707,"Sim")+SUMIFS('Faturamento NNE'!$Q$2:$Q$707,'Faturamento NNE'!$E$2:$E$707,'Infos Relatório'!$B$485,'Faturamento NNE'!$F$2:$F$707,'Infos Relatório'!$B526,'Faturamento NNE'!$AA$2:$AA$707,'Infos Relatório'!BE$1,'Faturamento NNE'!$U$2:$U$707,"Sim")</f>
        <v>0</v>
      </c>
      <c r="BI526" s="227" t="e">
        <f t="shared" si="189"/>
        <v>#DIV/0!</v>
      </c>
      <c r="BJ526" s="545">
        <f>SUMIFS('Faturamento NNE'!$I$2:$I$707,'Faturamento NNE'!$E$2:$E$707,'Infos Relatório'!$B$485,'Faturamento NNE'!$F$2:$F$707,'Infos Relatório'!$B526,'Faturamento NNE'!$AA$2:$AA$707,'Infos Relatório'!BE$1)</f>
        <v>0</v>
      </c>
      <c r="BK526" s="541">
        <f>COUNTIFS('Faturamento NNE'!$E$2:$E$707,'Infos Relatório'!$B$485,'Faturamento NNE'!$F$2:$F$707,'Infos Relatório'!$B526,'Faturamento NNE'!$AA$2:$AA$707,'Infos Relatório'!BK$1)</f>
        <v>0</v>
      </c>
      <c r="BL526" s="542">
        <f>SUMIFS('Faturamento NNE'!$H$2:$H$707,'Faturamento NNE'!$E$2:$E$707,'Infos Relatório'!$B$485,'Faturamento NNE'!$F$2:$F$707,'Infos Relatório'!$B526,'Faturamento NNE'!$AA$2:$AA$707,'Infos Relatório'!BK$1)</f>
        <v>0</v>
      </c>
      <c r="BM526" s="542">
        <f>SUMIFS('Faturamento NNE'!$K$2:$K$707,'Faturamento NNE'!$E$2:$E$707,'Infos Relatório'!$B$485,'Faturamento NNE'!$F$2:$F$707,'Infos Relatório'!$B526,'Faturamento NNE'!$AA$2:$AA$707,'Infos Relatório'!BK$1)</f>
        <v>0</v>
      </c>
      <c r="BN526" s="546">
        <f>SUMIFS('Faturamento NNE'!$P$2:$P$707,'Faturamento NNE'!$E$2:$E$707,'Infos Relatório'!$B$485,'Faturamento NNE'!$F$2:$F$707,'Infos Relatório'!$B526,'Faturamento NNE'!$AA$2:$AA$707,'Infos Relatório'!BK$1,'Faturamento NNE'!$U$2:$U$707,"Sim")+SUMIFS('Faturamento NNE'!$Q$2:$Q$707,'Faturamento NNE'!$E$2:$E$707,'Infos Relatório'!$B$485,'Faturamento NNE'!$F$2:$F$707,'Infos Relatório'!$B526,'Faturamento NNE'!$AA$2:$AA$707,'Infos Relatório'!BK$1,'Faturamento NNE'!$U$2:$U$707,"Sim")</f>
        <v>0</v>
      </c>
      <c r="BO526" s="227" t="e">
        <f t="shared" si="190"/>
        <v>#DIV/0!</v>
      </c>
      <c r="BP526" s="545">
        <f>SUMIFS('Faturamento NNE'!$I$2:$I$707,'Faturamento NNE'!$E$2:$E$707,'Infos Relatório'!$B$485,'Faturamento NNE'!$F$2:$F$707,'Infos Relatório'!$B526,'Faturamento NNE'!$AA$2:$AA$707,'Infos Relatório'!BK$1)</f>
        <v>0</v>
      </c>
      <c r="BQ526" s="541">
        <f>COUNTIFS('Faturamento NNE'!$E$2:$E$707,'Infos Relatório'!$B$485,'Faturamento NNE'!$F$2:$F$707,'Infos Relatório'!$B526,'Faturamento NNE'!$AA$2:$AA$707,'Infos Relatório'!BQ$1)</f>
        <v>0</v>
      </c>
      <c r="BR526" s="542">
        <f>SUMIFS('Faturamento NNE'!$H$2:$H$707,'Faturamento NNE'!$E$2:$E$707,'Infos Relatório'!$B$485,'Faturamento NNE'!$F$2:$F$707,'Infos Relatório'!$B526,'Faturamento NNE'!$AA$2:$AA$707,'Infos Relatório'!BQ$1)</f>
        <v>0</v>
      </c>
      <c r="BS526" s="542">
        <f>SUMIFS('Faturamento NNE'!$K$2:$K$707,'Faturamento NNE'!$E$2:$E$707,'Infos Relatório'!$B$485,'Faturamento NNE'!$F$2:$F$707,'Infos Relatório'!$B526,'Faturamento NNE'!$AA$2:$AA$707,'Infos Relatório'!BQ$1)</f>
        <v>0</v>
      </c>
      <c r="BT526" s="546">
        <f>SUMIFS('Faturamento NNE'!$P$2:$P$707,'Faturamento NNE'!$E$2:$E$707,'Infos Relatório'!$B$485,'Faturamento NNE'!$F$2:$F$707,'Infos Relatório'!$B526,'Faturamento NNE'!$AA$2:$AA$707,'Infos Relatório'!BQ$1,'Faturamento NNE'!$U$2:$U$707,"Sim")+SUMIFS('Faturamento NNE'!$Q$2:$Q$707,'Faturamento NNE'!$E$2:$E$707,'Infos Relatório'!$B$485,'Faturamento NNE'!$F$2:$F$707,'Infos Relatório'!$B526,'Faturamento NNE'!$AA$2:$AA$707,'Infos Relatório'!BQ$1,'Faturamento NNE'!$U$2:$U$707,"Sim")</f>
        <v>0</v>
      </c>
      <c r="BU526" s="227" t="e">
        <f t="shared" si="191"/>
        <v>#DIV/0!</v>
      </c>
      <c r="BV526" s="545">
        <f>SUMIFS('Faturamento NNE'!$I$2:$I$707,'Faturamento NNE'!$E$2:$E$707,'Infos Relatório'!$B$485,'Faturamento NNE'!$F$2:$F$707,'Infos Relatório'!$B526,'Faturamento NNE'!$AA$2:$AA$707,'Infos Relatório'!BQ$1)</f>
        <v>0</v>
      </c>
    </row>
    <row r="527" spans="2:74">
      <c r="B527" s="217" t="s">
        <v>171</v>
      </c>
      <c r="C527" s="541">
        <f>COUNTIFS('Faturamento NNE'!$E$2:$E$707,'Infos Relatório'!$B$485,'Faturamento NNE'!$F$2:$F$707,'Infos Relatório'!$B527,'Faturamento NNE'!$AA$2:$AA$707,'Infos Relatório'!C$1)</f>
        <v>0</v>
      </c>
      <c r="D527" s="542">
        <f>SUMIFS('Faturamento NNE'!$H$2:$H$707,'Faturamento NNE'!$E$2:$E$707,'Infos Relatório'!$B$485,'Faturamento NNE'!$F$2:$F$707,'Infos Relatório'!$B527,'Faturamento NNE'!$AA$2:$AA$707,'Infos Relatório'!C$1)</f>
        <v>0</v>
      </c>
      <c r="E527" s="543">
        <f>SUMIFS('Faturamento NNE'!$K$2:$K$707,'Faturamento NNE'!$E$2:$E$707,'Infos Relatório'!$B$485,'Faturamento NNE'!$F$2:$F$707,'Infos Relatório'!$B527,'Faturamento NNE'!$AA$2:$AA$707,'Infos Relatório'!C$1)</f>
        <v>0</v>
      </c>
      <c r="F527" s="544">
        <f>SUMIFS('Faturamento NNE'!$P$2:$P$707,'Faturamento NNE'!$E$2:$E$707,'Infos Relatório'!$B$485,'Faturamento NNE'!$F$2:$F$707,'Infos Relatório'!$B527,'Faturamento NNE'!$AA$2:$AA$707,'Infos Relatório'!C$1,'Faturamento NNE'!$U$2:$U$707,"Sim")+SUMIFS('Faturamento NNE'!$Q$2:$Q$707,'Faturamento NNE'!$E$2:$E$707,'Infos Relatório'!$B$485,'Faturamento NNE'!$F$2:$F$707,'Infos Relatório'!$B527,'Faturamento NNE'!$AA$2:$AA$707,'Infos Relatório'!C$1,'Faturamento NNE'!$U$2:$U$707,"Sim")</f>
        <v>0</v>
      </c>
      <c r="G527" s="283" t="e">
        <f t="shared" si="180"/>
        <v>#DIV/0!</v>
      </c>
      <c r="H527" s="545">
        <f>SUMIFS('Faturamento NNE'!$I$2:$I$707,'Faturamento NNE'!$E$2:$E$707,'Infos Relatório'!$B$485,'Faturamento NNE'!$F$2:$F$707,'Infos Relatório'!$B527,'Faturamento NNE'!$AA$2:$AA$707,'Infos Relatório'!C$1)</f>
        <v>0</v>
      </c>
      <c r="I527" s="541">
        <f>COUNTIFS('Faturamento NNE'!$E$2:$E$707,'Infos Relatório'!$B$485,'Faturamento NNE'!$F$2:$F$707,'Infos Relatório'!$B527,'Faturamento NNE'!$AA$2:$AA$707,'Infos Relatório'!I$1)</f>
        <v>0</v>
      </c>
      <c r="J527" s="542">
        <f>SUMIFS('Faturamento NNE'!$H$2:$H$707,'Faturamento NNE'!$E$2:$E$707,'Infos Relatório'!$B$485,'Faturamento NNE'!$F$2:$F$707,'Infos Relatório'!$B527,'Faturamento NNE'!$AA$2:$AA$707,'Infos Relatório'!I$1)</f>
        <v>0</v>
      </c>
      <c r="K527" s="543">
        <f>SUMIFS('Faturamento NNE'!$K$2:$K$707,'Faturamento NNE'!$E$2:$E$707,'Infos Relatório'!$B$485,'Faturamento NNE'!$F$2:$F$707,'Infos Relatório'!$B527,'Faturamento NNE'!$AA$2:$AA$707,'Infos Relatório'!I$1)</f>
        <v>0</v>
      </c>
      <c r="L527" s="544">
        <f>SUMIFS('Faturamento NNE'!$P$2:$P$707,'Faturamento NNE'!$E$2:$E$707,'Infos Relatório'!$B$485,'Faturamento NNE'!$F$2:$F$707,'Infos Relatório'!$B527,'Faturamento NNE'!$AA$2:$AA$707,'Infos Relatório'!I$1,'Faturamento NNE'!$U$2:$U$707,"Sim")+SUMIFS('Faturamento NNE'!$Q$2:$Q$707,'Faturamento NNE'!$E$2:$E$707,'Infos Relatório'!$B$485,'Faturamento NNE'!$F$2:$F$707,'Infos Relatório'!$B527,'Faturamento NNE'!$AA$2:$AA$707,'Infos Relatório'!I$1,'Faturamento NNE'!$U$2:$U$707,"Sim")</f>
        <v>0</v>
      </c>
      <c r="M527" s="283" t="e">
        <f t="shared" si="181"/>
        <v>#DIV/0!</v>
      </c>
      <c r="N527" s="545">
        <f>SUMIFS('Faturamento NNE'!$I$2:$I$707,'Faturamento NNE'!$E$2:$E$707,'Infos Relatório'!$B$485,'Faturamento NNE'!$F$2:$F$707,'Infos Relatório'!$B527,'Faturamento NNE'!$AA$2:$AA$707,'Infos Relatório'!I$1)</f>
        <v>0</v>
      </c>
      <c r="O527" s="541">
        <f>COUNTIFS('Faturamento NNE'!$E$2:$E$707,'Infos Relatório'!$B$485,'Faturamento NNE'!$F$2:$F$707,'Infos Relatório'!$B527,'Faturamento NNE'!$AA$2:$AA$707,'Infos Relatório'!O$1)</f>
        <v>0</v>
      </c>
      <c r="P527" s="542">
        <f>SUMIFS('Faturamento NNE'!$H$2:$H$707,'Faturamento NNE'!$E$2:$E$707,'Infos Relatório'!$B$485,'Faturamento NNE'!$F$2:$F$707,'Infos Relatório'!$B527,'Faturamento NNE'!$AA$2:$AA$707,'Infos Relatório'!O$1)</f>
        <v>0</v>
      </c>
      <c r="Q527" s="542">
        <f>SUMIFS('Faturamento NNE'!$K$2:$K$707,'Faturamento NNE'!$E$2:$E$707,'Infos Relatório'!$B$485,'Faturamento NNE'!$F$2:$F$707,'Infos Relatório'!$B527,'Faturamento NNE'!$AA$2:$AA$707,'Infos Relatório'!O$1)</f>
        <v>0</v>
      </c>
      <c r="R527" s="546">
        <f>SUMIFS('Faturamento NNE'!$P$2:$P$707,'Faturamento NNE'!$E$2:$E$707,'Infos Relatório'!$B$485,'Faturamento NNE'!$F$2:$F$707,'Infos Relatório'!$B527,'Faturamento NNE'!$AA$2:$AA$707,'Infos Relatório'!O$1,'Faturamento NNE'!$U$2:$U$707,"Sim")+SUMIFS('Faturamento NNE'!$Q$2:$Q$707,'Faturamento NNE'!$E$2:$E$707,'Infos Relatório'!$B$485,'Faturamento NNE'!$F$2:$F$707,'Infos Relatório'!$B527,'Faturamento NNE'!$AA$2:$AA$707,'Infos Relatório'!O$1,'Faturamento NNE'!$U$2:$U$707,"Sim")</f>
        <v>0</v>
      </c>
      <c r="S527" s="227" t="e">
        <f t="shared" si="182"/>
        <v>#DIV/0!</v>
      </c>
      <c r="T527" s="545">
        <f>SUMIFS('Faturamento NNE'!$I$2:$I$707,'Faturamento NNE'!$E$2:$E$707,'Infos Relatório'!$B$485,'Faturamento NNE'!$F$2:$F$707,'Infos Relatório'!$B527,'Faturamento NNE'!$AA$2:$AA$707,'Infos Relatório'!O$1)</f>
        <v>0</v>
      </c>
      <c r="U527" s="541">
        <f>COUNTIFS('Faturamento NNE'!$E$2:$E$707,'Infos Relatório'!$B$485,'Faturamento NNE'!$F$2:$F$707,'Infos Relatório'!$B527,'Faturamento NNE'!$AA$2:$AA$707,'Infos Relatório'!U$1)</f>
        <v>0</v>
      </c>
      <c r="V527" s="542">
        <f>SUMIFS('Faturamento NNE'!$H$2:$H$707,'Faturamento NNE'!$E$2:$E$707,'Infos Relatório'!$B$485,'Faturamento NNE'!$F$2:$F$707,'Infos Relatório'!$B527,'Faturamento NNE'!$AA$2:$AA$707,'Infos Relatório'!U$1)</f>
        <v>0</v>
      </c>
      <c r="W527" s="542">
        <f>SUMIFS('Faturamento NNE'!$K$2:$K$707,'Faturamento NNE'!$E$2:$E$707,'Infos Relatório'!$B$485,'Faturamento NNE'!$F$2:$F$707,'Infos Relatório'!$B527,'Faturamento NNE'!$AA$2:$AA$707,'Infos Relatório'!U$1)</f>
        <v>0</v>
      </c>
      <c r="X527" s="546">
        <f>SUMIFS('Faturamento NNE'!$P$2:$P$707,'Faturamento NNE'!$E$2:$E$707,'Infos Relatório'!$B$485,'Faturamento NNE'!$F$2:$F$707,'Infos Relatório'!$B527,'Faturamento NNE'!$AA$2:$AA$707,'Infos Relatório'!U$1,'Faturamento NNE'!$U$2:$U$707,"Sim")+SUMIFS('Faturamento NNE'!$Q$2:$Q$707,'Faturamento NNE'!$E$2:$E$707,'Infos Relatório'!$B$485,'Faturamento NNE'!$F$2:$F$707,'Infos Relatório'!$B527,'Faturamento NNE'!$AA$2:$AA$707,'Infos Relatório'!U$1,'Faturamento NNE'!$U$2:$U$707,"Sim")</f>
        <v>0</v>
      </c>
      <c r="Y527" s="227" t="e">
        <f t="shared" si="183"/>
        <v>#DIV/0!</v>
      </c>
      <c r="Z527" s="545">
        <f>SUMIFS('Faturamento NNE'!$I$2:$I$707,'Faturamento NNE'!$E$2:$E$707,'Infos Relatório'!$B$485,'Faturamento NNE'!$F$2:$F$707,'Infos Relatório'!$B527,'Faturamento NNE'!$AA$2:$AA$707,'Infos Relatório'!U$1)</f>
        <v>0</v>
      </c>
      <c r="AA527" s="541">
        <f>COUNTIFS('Faturamento NNE'!$E$2:$E$707,'Infos Relatório'!$B$485,'Faturamento NNE'!$F$2:$F$707,'Infos Relatório'!$B527,'Faturamento NNE'!$AA$2:$AA$707,'Infos Relatório'!AA$1)</f>
        <v>0</v>
      </c>
      <c r="AB527" s="542">
        <f>SUMIFS('Faturamento NNE'!$H$2:$H$707,'Faturamento NNE'!$E$2:$E$707,'Infos Relatório'!$B$485,'Faturamento NNE'!$F$2:$F$707,'Infos Relatório'!$B527,'Faturamento NNE'!$AA$2:$AA$707,'Infos Relatório'!AA$1)</f>
        <v>0</v>
      </c>
      <c r="AC527" s="542">
        <f>SUMIFS('Faturamento NNE'!$K$2:$K$707,'Faturamento NNE'!$E$2:$E$707,'Infos Relatório'!$B$485,'Faturamento NNE'!$F$2:$F$707,'Infos Relatório'!$B527,'Faturamento NNE'!$AA$2:$AA$707,'Infos Relatório'!AA$1)</f>
        <v>0</v>
      </c>
      <c r="AD527" s="546">
        <f>SUMIFS('Faturamento NNE'!$P$2:$P$707,'Faturamento NNE'!$E$2:$E$707,'Infos Relatório'!$B$485,'Faturamento NNE'!$F$2:$F$707,'Infos Relatório'!$B527,'Faturamento NNE'!$AA$2:$AA$707,'Infos Relatório'!AA$1,'Faturamento NNE'!$U$2:$U$707,"Sim")+SUMIFS('Faturamento NNE'!$Q$2:$Q$707,'Faturamento NNE'!$E$2:$E$707,'Infos Relatório'!$B$485,'Faturamento NNE'!$F$2:$F$707,'Infos Relatório'!$B527,'Faturamento NNE'!$AA$2:$AA$707,'Infos Relatório'!AA$1,'Faturamento NNE'!$U$2:$U$707,"Sim")</f>
        <v>0</v>
      </c>
      <c r="AE527" s="227" t="e">
        <f t="shared" si="184"/>
        <v>#DIV/0!</v>
      </c>
      <c r="AF527" s="545">
        <f>SUMIFS('Faturamento NNE'!$I$2:$I$707,'Faturamento NNE'!$E$2:$E$707,'Infos Relatório'!$B$485,'Faturamento NNE'!$F$2:$F$707,'Infos Relatório'!$B527,'Faturamento NNE'!$AA$2:$AA$707,'Infos Relatório'!AA$1)</f>
        <v>0</v>
      </c>
      <c r="AG527" s="541">
        <f>COUNTIFS('Faturamento NNE'!$E$2:$E$707,'Infos Relatório'!$B$485,'Faturamento NNE'!$F$2:$F$707,'Infos Relatório'!$B527,'Faturamento NNE'!$AA$2:$AA$707,'Infos Relatório'!AG$1)</f>
        <v>0</v>
      </c>
      <c r="AH527" s="542">
        <f>SUMIFS('Faturamento NNE'!$H$2:$H$707,'Faturamento NNE'!$E$2:$E$707,'Infos Relatório'!$B$485,'Faturamento NNE'!$F$2:$F$707,'Infos Relatório'!$B527,'Faturamento NNE'!$AA$2:$AA$707,'Infos Relatório'!AG$1)</f>
        <v>0</v>
      </c>
      <c r="AI527" s="542">
        <f>SUMIFS('Faturamento NNE'!$K$2:$K$707,'Faturamento NNE'!$E$2:$E$707,'Infos Relatório'!$B$485,'Faturamento NNE'!$F$2:$F$707,'Infos Relatório'!$B527,'Faturamento NNE'!$AA$2:$AA$707,'Infos Relatório'!AG$1)</f>
        <v>0</v>
      </c>
      <c r="AJ527" s="546">
        <f>SUMIFS('Faturamento NNE'!$P$2:$P$707,'Faturamento NNE'!$E$2:$E$707,'Infos Relatório'!$B$485,'Faturamento NNE'!$F$2:$F$707,'Infos Relatório'!$B527,'Faturamento NNE'!$AA$2:$AA$707,'Infos Relatório'!AG$1,'Faturamento NNE'!$U$2:$U$707,"Sim")+SUMIFS('Faturamento NNE'!$Q$2:$Q$707,'Faturamento NNE'!$E$2:$E$707,'Infos Relatório'!$B$485,'Faturamento NNE'!$F$2:$F$707,'Infos Relatório'!$B527,'Faturamento NNE'!$AA$2:$AA$707,'Infos Relatório'!AG$1,'Faturamento NNE'!$U$2:$U$707,"Sim")</f>
        <v>0</v>
      </c>
      <c r="AK527" s="227" t="e">
        <f t="shared" si="185"/>
        <v>#DIV/0!</v>
      </c>
      <c r="AL527" s="545">
        <f>SUMIFS('Faturamento NNE'!$I$2:$I$707,'Faturamento NNE'!$E$2:$E$707,'Infos Relatório'!$B$485,'Faturamento NNE'!$F$2:$F$707,'Infos Relatório'!$B527,'Faturamento NNE'!$AA$2:$AA$707,'Infos Relatório'!AG$1)</f>
        <v>0</v>
      </c>
      <c r="AM527" s="541">
        <f>COUNTIFS('Faturamento NNE'!$E$2:$E$707,'Infos Relatório'!$B$485,'Faturamento NNE'!$F$2:$F$707,'Infos Relatório'!$B527,'Faturamento NNE'!$AA$2:$AA$707,'Infos Relatório'!AM$1)</f>
        <v>0</v>
      </c>
      <c r="AN527" s="542">
        <f>SUMIFS('Faturamento NNE'!$H$2:$H$707,'Faturamento NNE'!$E$2:$E$707,'Infos Relatório'!$B$485,'Faturamento NNE'!$F$2:$F$707,'Infos Relatório'!$B527,'Faturamento NNE'!$AA$2:$AA$707,'Infos Relatório'!AM$1)</f>
        <v>0</v>
      </c>
      <c r="AO527" s="542">
        <f>SUMIFS('Faturamento NNE'!$K$2:$K$707,'Faturamento NNE'!$E$2:$E$707,'Infos Relatório'!$B$485,'Faturamento NNE'!$F$2:$F$707,'Infos Relatório'!$B527,'Faturamento NNE'!$AA$2:$AA$707,'Infos Relatório'!AM$1)</f>
        <v>0</v>
      </c>
      <c r="AP527" s="546">
        <f>SUMIFS('Faturamento NNE'!$P$2:$P$707,'Faturamento NNE'!$E$2:$E$707,'Infos Relatório'!$B$485,'Faturamento NNE'!$F$2:$F$707,'Infos Relatório'!$B527,'Faturamento NNE'!$AA$2:$AA$707,'Infos Relatório'!AM$1,'Faturamento NNE'!$U$2:$U$707,"Sim")+SUMIFS('Faturamento NNE'!$Q$2:$Q$707,'Faturamento NNE'!$E$2:$E$707,'Infos Relatório'!$B$485,'Faturamento NNE'!$F$2:$F$707,'Infos Relatório'!$B527,'Faturamento NNE'!$AA$2:$AA$707,'Infos Relatório'!AM$1,'Faturamento NNE'!$U$2:$U$707,"Sim")</f>
        <v>0</v>
      </c>
      <c r="AQ527" s="227" t="e">
        <f t="shared" si="186"/>
        <v>#DIV/0!</v>
      </c>
      <c r="AR527" s="545">
        <f>SUMIFS('Faturamento NNE'!$I$2:$I$707,'Faturamento NNE'!$E$2:$E$707,'Infos Relatório'!$B$485,'Faturamento NNE'!$F$2:$F$707,'Infos Relatório'!$B527,'Faturamento NNE'!$AA$2:$AA$707,'Infos Relatório'!AM$1)</f>
        <v>0</v>
      </c>
      <c r="AS527" s="541">
        <f>COUNTIFS('Faturamento NNE'!$E$2:$E$707,'Infos Relatório'!$B$485,'Faturamento NNE'!$F$2:$F$707,'Infos Relatório'!$B527,'Faturamento NNE'!$AA$2:$AA$707,'Infos Relatório'!AS$1)</f>
        <v>0</v>
      </c>
      <c r="AT527" s="542">
        <f>SUMIFS('Faturamento NNE'!$H$2:$H$707,'Faturamento NNE'!$E$2:$E$707,'Infos Relatório'!$B$485,'Faturamento NNE'!$F$2:$F$707,'Infos Relatório'!$B527,'Faturamento NNE'!$AA$2:$AA$707,'Infos Relatório'!AS$1)</f>
        <v>0</v>
      </c>
      <c r="AU527" s="542">
        <f>SUMIFS('Faturamento NNE'!$K$2:$K$707,'Faturamento NNE'!$E$2:$E$707,'Infos Relatório'!$B$485,'Faturamento NNE'!$F$2:$F$707,'Infos Relatório'!$B527,'Faturamento NNE'!$AA$2:$AA$707,'Infos Relatório'!AS$1)</f>
        <v>0</v>
      </c>
      <c r="AV527" s="546">
        <f>SUMIFS('Faturamento NNE'!$P$2:$P$707,'Faturamento NNE'!$E$2:$E$707,'Infos Relatório'!$B$485,'Faturamento NNE'!$F$2:$F$707,'Infos Relatório'!$B527,'Faturamento NNE'!$AA$2:$AA$707,'Infos Relatório'!AS$1,'Faturamento NNE'!$U$2:$U$707,"Sim")+SUMIFS('Faturamento NNE'!$Q$2:$Q$707,'Faturamento NNE'!$E$2:$E$707,'Infos Relatório'!$B$485,'Faturamento NNE'!$F$2:$F$707,'Infos Relatório'!$B527,'Faturamento NNE'!$AA$2:$AA$707,'Infos Relatório'!AS$1,'Faturamento NNE'!$U$2:$U$707,"Sim")</f>
        <v>0</v>
      </c>
      <c r="AW527" s="227" t="e">
        <f t="shared" si="187"/>
        <v>#DIV/0!</v>
      </c>
      <c r="AX527" s="545">
        <f>SUMIFS('Faturamento NNE'!$I$2:$I$707,'Faturamento NNE'!$E$2:$E$707,'Infos Relatório'!$B$485,'Faturamento NNE'!$F$2:$F$707,'Infos Relatório'!$B527,'Faturamento NNE'!$AA$2:$AA$707,'Infos Relatório'!AS$1)</f>
        <v>0</v>
      </c>
      <c r="AY527" s="541">
        <f>COUNTIFS('Faturamento NNE'!$E$2:$E$707,'Infos Relatório'!$B$485,'Faturamento NNE'!$F$2:$F$707,'Infos Relatório'!$B527,'Faturamento NNE'!$AA$2:$AA$707,'Infos Relatório'!AY$1)</f>
        <v>0</v>
      </c>
      <c r="AZ527" s="542">
        <f>SUMIFS('Faturamento NNE'!$H$2:$H$707,'Faturamento NNE'!$E$2:$E$707,'Infos Relatório'!$B$485,'Faturamento NNE'!$F$2:$F$707,'Infos Relatório'!$B527,'Faturamento NNE'!$AA$2:$AA$707,'Infos Relatório'!AY$1)</f>
        <v>0</v>
      </c>
      <c r="BA527" s="542">
        <f>SUMIFS('Faturamento NNE'!$K$2:$K$707,'Faturamento NNE'!$E$2:$E$707,'Infos Relatório'!$B$485,'Faturamento NNE'!$F$2:$F$707,'Infos Relatório'!$B527,'Faturamento NNE'!$AA$2:$AA$707,'Infos Relatório'!AY$1)</f>
        <v>0</v>
      </c>
      <c r="BB527" s="546">
        <f>SUMIFS('Faturamento NNE'!$P$2:$P$707,'Faturamento NNE'!$E$2:$E$707,'Infos Relatório'!$B$485,'Faturamento NNE'!$F$2:$F$707,'Infos Relatório'!$B527,'Faturamento NNE'!$AA$2:$AA$707,'Infos Relatório'!AY$1,'Faturamento NNE'!$U$2:$U$707,"Sim")+SUMIFS('Faturamento NNE'!$Q$2:$Q$707,'Faturamento NNE'!$E$2:$E$707,'Infos Relatório'!$B$485,'Faturamento NNE'!$F$2:$F$707,'Infos Relatório'!$B527,'Faturamento NNE'!$AA$2:$AA$707,'Infos Relatório'!AY$1,'Faturamento NNE'!$U$2:$U$707,"Sim")</f>
        <v>0</v>
      </c>
      <c r="BC527" s="227" t="e">
        <f t="shared" si="188"/>
        <v>#DIV/0!</v>
      </c>
      <c r="BD527" s="545">
        <f>SUMIFS('Faturamento NNE'!$I$2:$I$707,'Faturamento NNE'!$E$2:$E$707,'Infos Relatório'!$B$485,'Faturamento NNE'!$F$2:$F$707,'Infos Relatório'!$B527,'Faturamento NNE'!$AA$2:$AA$707,'Infos Relatório'!AY$1)</f>
        <v>0</v>
      </c>
      <c r="BE527" s="541">
        <f>COUNTIFS('Faturamento NNE'!$E$2:$E$707,'Infos Relatório'!$B$485,'Faturamento NNE'!$F$2:$F$707,'Infos Relatório'!$B527,'Faturamento NNE'!$AA$2:$AA$707,'Infos Relatório'!BE$1)</f>
        <v>0</v>
      </c>
      <c r="BF527" s="542">
        <f>SUMIFS('Faturamento NNE'!$H$2:$H$707,'Faturamento NNE'!$E$2:$E$707,'Infos Relatório'!$B$485,'Faturamento NNE'!$F$2:$F$707,'Infos Relatório'!$B527,'Faturamento NNE'!$AA$2:$AA$707,'Infos Relatório'!BE$1)</f>
        <v>0</v>
      </c>
      <c r="BG527" s="542">
        <f>SUMIFS('Faturamento NNE'!$K$2:$K$707,'Faturamento NNE'!$E$2:$E$707,'Infos Relatório'!$B$485,'Faturamento NNE'!$F$2:$F$707,'Infos Relatório'!$B527,'Faturamento NNE'!$AA$2:$AA$707,'Infos Relatório'!BE$1)</f>
        <v>0</v>
      </c>
      <c r="BH527" s="546">
        <f>SUMIFS('Faturamento NNE'!$P$2:$P$707,'Faturamento NNE'!$E$2:$E$707,'Infos Relatório'!$B$485,'Faturamento NNE'!$F$2:$F$707,'Infos Relatório'!$B527,'Faturamento NNE'!$AA$2:$AA$707,'Infos Relatório'!BE$1,'Faturamento NNE'!$U$2:$U$707,"Sim")+SUMIFS('Faturamento NNE'!$Q$2:$Q$707,'Faturamento NNE'!$E$2:$E$707,'Infos Relatório'!$B$485,'Faturamento NNE'!$F$2:$F$707,'Infos Relatório'!$B527,'Faturamento NNE'!$AA$2:$AA$707,'Infos Relatório'!BE$1,'Faturamento NNE'!$U$2:$U$707,"Sim")</f>
        <v>0</v>
      </c>
      <c r="BI527" s="227" t="e">
        <f t="shared" si="189"/>
        <v>#DIV/0!</v>
      </c>
      <c r="BJ527" s="545">
        <f>SUMIFS('Faturamento NNE'!$I$2:$I$707,'Faturamento NNE'!$E$2:$E$707,'Infos Relatório'!$B$485,'Faturamento NNE'!$F$2:$F$707,'Infos Relatório'!$B527,'Faturamento NNE'!$AA$2:$AA$707,'Infos Relatório'!BE$1)</f>
        <v>0</v>
      </c>
      <c r="BK527" s="541">
        <f>COUNTIFS('Faturamento NNE'!$E$2:$E$707,'Infos Relatório'!$B$485,'Faturamento NNE'!$F$2:$F$707,'Infos Relatório'!$B527,'Faturamento NNE'!$AA$2:$AA$707,'Infos Relatório'!BK$1)</f>
        <v>0</v>
      </c>
      <c r="BL527" s="542">
        <f>SUMIFS('Faturamento NNE'!$H$2:$H$707,'Faturamento NNE'!$E$2:$E$707,'Infos Relatório'!$B$485,'Faturamento NNE'!$F$2:$F$707,'Infos Relatório'!$B527,'Faturamento NNE'!$AA$2:$AA$707,'Infos Relatório'!BK$1)</f>
        <v>0</v>
      </c>
      <c r="BM527" s="542">
        <f>SUMIFS('Faturamento NNE'!$K$2:$K$707,'Faturamento NNE'!$E$2:$E$707,'Infos Relatório'!$B$485,'Faturamento NNE'!$F$2:$F$707,'Infos Relatório'!$B527,'Faturamento NNE'!$AA$2:$AA$707,'Infos Relatório'!BK$1)</f>
        <v>0</v>
      </c>
      <c r="BN527" s="546">
        <f>SUMIFS('Faturamento NNE'!$P$2:$P$707,'Faturamento NNE'!$E$2:$E$707,'Infos Relatório'!$B$485,'Faturamento NNE'!$F$2:$F$707,'Infos Relatório'!$B527,'Faturamento NNE'!$AA$2:$AA$707,'Infos Relatório'!BK$1,'Faturamento NNE'!$U$2:$U$707,"Sim")+SUMIFS('Faturamento NNE'!$Q$2:$Q$707,'Faturamento NNE'!$E$2:$E$707,'Infos Relatório'!$B$485,'Faturamento NNE'!$F$2:$F$707,'Infos Relatório'!$B527,'Faturamento NNE'!$AA$2:$AA$707,'Infos Relatório'!BK$1,'Faturamento NNE'!$U$2:$U$707,"Sim")</f>
        <v>0</v>
      </c>
      <c r="BO527" s="227" t="e">
        <f t="shared" si="190"/>
        <v>#DIV/0!</v>
      </c>
      <c r="BP527" s="545">
        <f>SUMIFS('Faturamento NNE'!$I$2:$I$707,'Faturamento NNE'!$E$2:$E$707,'Infos Relatório'!$B$485,'Faturamento NNE'!$F$2:$F$707,'Infos Relatório'!$B527,'Faturamento NNE'!$AA$2:$AA$707,'Infos Relatório'!BK$1)</f>
        <v>0</v>
      </c>
      <c r="BQ527" s="541">
        <f>COUNTIFS('Faturamento NNE'!$E$2:$E$707,'Infos Relatório'!$B$485,'Faturamento NNE'!$F$2:$F$707,'Infos Relatório'!$B527,'Faturamento NNE'!$AA$2:$AA$707,'Infos Relatório'!BQ$1)</f>
        <v>0</v>
      </c>
      <c r="BR527" s="542">
        <f>SUMIFS('Faturamento NNE'!$H$2:$H$707,'Faturamento NNE'!$E$2:$E$707,'Infos Relatório'!$B$485,'Faturamento NNE'!$F$2:$F$707,'Infos Relatório'!$B527,'Faturamento NNE'!$AA$2:$AA$707,'Infos Relatório'!BQ$1)</f>
        <v>0</v>
      </c>
      <c r="BS527" s="542">
        <f>SUMIFS('Faturamento NNE'!$K$2:$K$707,'Faturamento NNE'!$E$2:$E$707,'Infos Relatório'!$B$485,'Faturamento NNE'!$F$2:$F$707,'Infos Relatório'!$B527,'Faturamento NNE'!$AA$2:$AA$707,'Infos Relatório'!BQ$1)</f>
        <v>0</v>
      </c>
      <c r="BT527" s="546">
        <f>SUMIFS('Faturamento NNE'!$P$2:$P$707,'Faturamento NNE'!$E$2:$E$707,'Infos Relatório'!$B$485,'Faturamento NNE'!$F$2:$F$707,'Infos Relatório'!$B527,'Faturamento NNE'!$AA$2:$AA$707,'Infos Relatório'!BQ$1,'Faturamento NNE'!$U$2:$U$707,"Sim")+SUMIFS('Faturamento NNE'!$Q$2:$Q$707,'Faturamento NNE'!$E$2:$E$707,'Infos Relatório'!$B$485,'Faturamento NNE'!$F$2:$F$707,'Infos Relatório'!$B527,'Faturamento NNE'!$AA$2:$AA$707,'Infos Relatório'!BQ$1,'Faturamento NNE'!$U$2:$U$707,"Sim")</f>
        <v>0</v>
      </c>
      <c r="BU527" s="227" t="e">
        <f t="shared" si="191"/>
        <v>#DIV/0!</v>
      </c>
      <c r="BV527" s="545">
        <f>SUMIFS('Faturamento NNE'!$I$2:$I$707,'Faturamento NNE'!$E$2:$E$707,'Infos Relatório'!$B$485,'Faturamento NNE'!$F$2:$F$707,'Infos Relatório'!$B527,'Faturamento NNE'!$AA$2:$AA$707,'Infos Relatório'!BQ$1)</f>
        <v>0</v>
      </c>
    </row>
    <row r="528" spans="2:74">
      <c r="B528" s="217" t="s">
        <v>172</v>
      </c>
      <c r="C528" s="541">
        <f>COUNTIFS('Faturamento NNE'!$E$2:$E$707,'Infos Relatório'!$B$485,'Faturamento NNE'!$F$2:$F$707,'Infos Relatório'!$B528,'Faturamento NNE'!$AA$2:$AA$707,'Infos Relatório'!C$1)</f>
        <v>0</v>
      </c>
      <c r="D528" s="542">
        <f>SUMIFS('Faturamento NNE'!$H$2:$H$707,'Faturamento NNE'!$E$2:$E$707,'Infos Relatório'!$B$485,'Faturamento NNE'!$F$2:$F$707,'Infos Relatório'!$B528,'Faturamento NNE'!$AA$2:$AA$707,'Infos Relatório'!C$1)</f>
        <v>0</v>
      </c>
      <c r="E528" s="543">
        <f>SUMIFS('Faturamento NNE'!$K$2:$K$707,'Faturamento NNE'!$E$2:$E$707,'Infos Relatório'!$B$485,'Faturamento NNE'!$F$2:$F$707,'Infos Relatório'!$B528,'Faturamento NNE'!$AA$2:$AA$707,'Infos Relatório'!C$1)</f>
        <v>0</v>
      </c>
      <c r="F528" s="544">
        <f>SUMIFS('Faturamento NNE'!$P$2:$P$707,'Faturamento NNE'!$E$2:$E$707,'Infos Relatório'!$B$485,'Faturamento NNE'!$F$2:$F$707,'Infos Relatório'!$B528,'Faturamento NNE'!$AA$2:$AA$707,'Infos Relatório'!C$1,'Faturamento NNE'!$U$2:$U$707,"Sim")+SUMIFS('Faturamento NNE'!$Q$2:$Q$707,'Faturamento NNE'!$E$2:$E$707,'Infos Relatório'!$B$485,'Faturamento NNE'!$F$2:$F$707,'Infos Relatório'!$B528,'Faturamento NNE'!$AA$2:$AA$707,'Infos Relatório'!C$1,'Faturamento NNE'!$U$2:$U$707,"Sim")</f>
        <v>0</v>
      </c>
      <c r="G528" s="283" t="e">
        <f t="shared" si="180"/>
        <v>#DIV/0!</v>
      </c>
      <c r="H528" s="545">
        <f>SUMIFS('Faturamento NNE'!$I$2:$I$707,'Faturamento NNE'!$E$2:$E$707,'Infos Relatório'!$B$485,'Faturamento NNE'!$F$2:$F$707,'Infos Relatório'!$B528,'Faturamento NNE'!$AA$2:$AA$707,'Infos Relatório'!C$1)</f>
        <v>0</v>
      </c>
      <c r="I528" s="541">
        <f>COUNTIFS('Faturamento NNE'!$E$2:$E$707,'Infos Relatório'!$B$485,'Faturamento NNE'!$F$2:$F$707,'Infos Relatório'!$B528,'Faturamento NNE'!$AA$2:$AA$707,'Infos Relatório'!I$1)</f>
        <v>0</v>
      </c>
      <c r="J528" s="542">
        <f>SUMIFS('Faturamento NNE'!$H$2:$H$707,'Faturamento NNE'!$E$2:$E$707,'Infos Relatório'!$B$485,'Faturamento NNE'!$F$2:$F$707,'Infos Relatório'!$B528,'Faturamento NNE'!$AA$2:$AA$707,'Infos Relatório'!I$1)</f>
        <v>0</v>
      </c>
      <c r="K528" s="543">
        <f>SUMIFS('Faturamento NNE'!$K$2:$K$707,'Faturamento NNE'!$E$2:$E$707,'Infos Relatório'!$B$485,'Faturamento NNE'!$F$2:$F$707,'Infos Relatório'!$B528,'Faturamento NNE'!$AA$2:$AA$707,'Infos Relatório'!I$1)</f>
        <v>0</v>
      </c>
      <c r="L528" s="544">
        <f>SUMIFS('Faturamento NNE'!$P$2:$P$707,'Faturamento NNE'!$E$2:$E$707,'Infos Relatório'!$B$485,'Faturamento NNE'!$F$2:$F$707,'Infos Relatório'!$B528,'Faturamento NNE'!$AA$2:$AA$707,'Infos Relatório'!I$1,'Faturamento NNE'!$U$2:$U$707,"Sim")+SUMIFS('Faturamento NNE'!$Q$2:$Q$707,'Faturamento NNE'!$E$2:$E$707,'Infos Relatório'!$B$485,'Faturamento NNE'!$F$2:$F$707,'Infos Relatório'!$B528,'Faturamento NNE'!$AA$2:$AA$707,'Infos Relatório'!I$1,'Faturamento NNE'!$U$2:$U$707,"Sim")</f>
        <v>0</v>
      </c>
      <c r="M528" s="283" t="e">
        <f t="shared" si="181"/>
        <v>#DIV/0!</v>
      </c>
      <c r="N528" s="545">
        <f>SUMIFS('Faturamento NNE'!$I$2:$I$707,'Faturamento NNE'!$E$2:$E$707,'Infos Relatório'!$B$485,'Faturamento NNE'!$F$2:$F$707,'Infos Relatório'!$B528,'Faturamento NNE'!$AA$2:$AA$707,'Infos Relatório'!I$1)</f>
        <v>0</v>
      </c>
      <c r="O528" s="541">
        <f>COUNTIFS('Faturamento NNE'!$E$2:$E$707,'Infos Relatório'!$B$485,'Faturamento NNE'!$F$2:$F$707,'Infos Relatório'!$B528,'Faturamento NNE'!$AA$2:$AA$707,'Infos Relatório'!O$1)</f>
        <v>0</v>
      </c>
      <c r="P528" s="542">
        <f>SUMIFS('Faturamento NNE'!$H$2:$H$707,'Faturamento NNE'!$E$2:$E$707,'Infos Relatório'!$B$485,'Faturamento NNE'!$F$2:$F$707,'Infos Relatório'!$B528,'Faturamento NNE'!$AA$2:$AA$707,'Infos Relatório'!O$1)</f>
        <v>0</v>
      </c>
      <c r="Q528" s="542">
        <f>SUMIFS('Faturamento NNE'!$K$2:$K$707,'Faturamento NNE'!$E$2:$E$707,'Infos Relatório'!$B$485,'Faturamento NNE'!$F$2:$F$707,'Infos Relatório'!$B528,'Faturamento NNE'!$AA$2:$AA$707,'Infos Relatório'!O$1)</f>
        <v>0</v>
      </c>
      <c r="R528" s="546">
        <f>SUMIFS('Faturamento NNE'!$P$2:$P$707,'Faturamento NNE'!$E$2:$E$707,'Infos Relatório'!$B$485,'Faturamento NNE'!$F$2:$F$707,'Infos Relatório'!$B528,'Faturamento NNE'!$AA$2:$AA$707,'Infos Relatório'!O$1,'Faturamento NNE'!$U$2:$U$707,"Sim")+SUMIFS('Faturamento NNE'!$Q$2:$Q$707,'Faturamento NNE'!$E$2:$E$707,'Infos Relatório'!$B$485,'Faturamento NNE'!$F$2:$F$707,'Infos Relatório'!$B528,'Faturamento NNE'!$AA$2:$AA$707,'Infos Relatório'!O$1,'Faturamento NNE'!$U$2:$U$707,"Sim")</f>
        <v>0</v>
      </c>
      <c r="S528" s="227" t="e">
        <f t="shared" si="182"/>
        <v>#DIV/0!</v>
      </c>
      <c r="T528" s="545">
        <f>SUMIFS('Faturamento NNE'!$I$2:$I$707,'Faturamento NNE'!$E$2:$E$707,'Infos Relatório'!$B$485,'Faturamento NNE'!$F$2:$F$707,'Infos Relatório'!$B528,'Faturamento NNE'!$AA$2:$AA$707,'Infos Relatório'!O$1)</f>
        <v>0</v>
      </c>
      <c r="U528" s="541">
        <f>COUNTIFS('Faturamento NNE'!$E$2:$E$707,'Infos Relatório'!$B$485,'Faturamento NNE'!$F$2:$F$707,'Infos Relatório'!$B528,'Faturamento NNE'!$AA$2:$AA$707,'Infos Relatório'!U$1)</f>
        <v>0</v>
      </c>
      <c r="V528" s="542">
        <f>SUMIFS('Faturamento NNE'!$H$2:$H$707,'Faturamento NNE'!$E$2:$E$707,'Infos Relatório'!$B$485,'Faturamento NNE'!$F$2:$F$707,'Infos Relatório'!$B528,'Faturamento NNE'!$AA$2:$AA$707,'Infos Relatório'!U$1)</f>
        <v>0</v>
      </c>
      <c r="W528" s="542">
        <f>SUMIFS('Faturamento NNE'!$K$2:$K$707,'Faturamento NNE'!$E$2:$E$707,'Infos Relatório'!$B$485,'Faturamento NNE'!$F$2:$F$707,'Infos Relatório'!$B528,'Faturamento NNE'!$AA$2:$AA$707,'Infos Relatório'!U$1)</f>
        <v>0</v>
      </c>
      <c r="X528" s="546">
        <f>SUMIFS('Faturamento NNE'!$P$2:$P$707,'Faturamento NNE'!$E$2:$E$707,'Infos Relatório'!$B$485,'Faturamento NNE'!$F$2:$F$707,'Infos Relatório'!$B528,'Faturamento NNE'!$AA$2:$AA$707,'Infos Relatório'!U$1,'Faturamento NNE'!$U$2:$U$707,"Sim")+SUMIFS('Faturamento NNE'!$Q$2:$Q$707,'Faturamento NNE'!$E$2:$E$707,'Infos Relatório'!$B$485,'Faturamento NNE'!$F$2:$F$707,'Infos Relatório'!$B528,'Faturamento NNE'!$AA$2:$AA$707,'Infos Relatório'!U$1,'Faturamento NNE'!$U$2:$U$707,"Sim")</f>
        <v>0</v>
      </c>
      <c r="Y528" s="227" t="e">
        <f t="shared" si="183"/>
        <v>#DIV/0!</v>
      </c>
      <c r="Z528" s="545">
        <f>SUMIFS('Faturamento NNE'!$I$2:$I$707,'Faturamento NNE'!$E$2:$E$707,'Infos Relatório'!$B$485,'Faturamento NNE'!$F$2:$F$707,'Infos Relatório'!$B528,'Faturamento NNE'!$AA$2:$AA$707,'Infos Relatório'!U$1)</f>
        <v>0</v>
      </c>
      <c r="AA528" s="541">
        <f>COUNTIFS('Faturamento NNE'!$E$2:$E$707,'Infos Relatório'!$B$485,'Faturamento NNE'!$F$2:$F$707,'Infos Relatório'!$B528,'Faturamento NNE'!$AA$2:$AA$707,'Infos Relatório'!AA$1)</f>
        <v>0</v>
      </c>
      <c r="AB528" s="542">
        <f>SUMIFS('Faturamento NNE'!$H$2:$H$707,'Faturamento NNE'!$E$2:$E$707,'Infos Relatório'!$B$485,'Faturamento NNE'!$F$2:$F$707,'Infos Relatório'!$B528,'Faturamento NNE'!$AA$2:$AA$707,'Infos Relatório'!AA$1)</f>
        <v>0</v>
      </c>
      <c r="AC528" s="542">
        <f>SUMIFS('Faturamento NNE'!$K$2:$K$707,'Faturamento NNE'!$E$2:$E$707,'Infos Relatório'!$B$485,'Faturamento NNE'!$F$2:$F$707,'Infos Relatório'!$B528,'Faturamento NNE'!$AA$2:$AA$707,'Infos Relatório'!AA$1)</f>
        <v>0</v>
      </c>
      <c r="AD528" s="546">
        <f>SUMIFS('Faturamento NNE'!$P$2:$P$707,'Faturamento NNE'!$E$2:$E$707,'Infos Relatório'!$B$485,'Faturamento NNE'!$F$2:$F$707,'Infos Relatório'!$B528,'Faturamento NNE'!$AA$2:$AA$707,'Infos Relatório'!AA$1,'Faturamento NNE'!$U$2:$U$707,"Sim")+SUMIFS('Faturamento NNE'!$Q$2:$Q$707,'Faturamento NNE'!$E$2:$E$707,'Infos Relatório'!$B$485,'Faturamento NNE'!$F$2:$F$707,'Infos Relatório'!$B528,'Faturamento NNE'!$AA$2:$AA$707,'Infos Relatório'!AA$1,'Faturamento NNE'!$U$2:$U$707,"Sim")</f>
        <v>0</v>
      </c>
      <c r="AE528" s="227" t="e">
        <f t="shared" si="184"/>
        <v>#DIV/0!</v>
      </c>
      <c r="AF528" s="545">
        <f>SUMIFS('Faturamento NNE'!$I$2:$I$707,'Faturamento NNE'!$E$2:$E$707,'Infos Relatório'!$B$485,'Faturamento NNE'!$F$2:$F$707,'Infos Relatório'!$B528,'Faturamento NNE'!$AA$2:$AA$707,'Infos Relatório'!AA$1)</f>
        <v>0</v>
      </c>
      <c r="AG528" s="541">
        <f>COUNTIFS('Faturamento NNE'!$E$2:$E$707,'Infos Relatório'!$B$485,'Faturamento NNE'!$F$2:$F$707,'Infos Relatório'!$B528,'Faturamento NNE'!$AA$2:$AA$707,'Infos Relatório'!AG$1)</f>
        <v>0</v>
      </c>
      <c r="AH528" s="542">
        <f>SUMIFS('Faturamento NNE'!$H$2:$H$707,'Faturamento NNE'!$E$2:$E$707,'Infos Relatório'!$B$485,'Faturamento NNE'!$F$2:$F$707,'Infos Relatório'!$B528,'Faturamento NNE'!$AA$2:$AA$707,'Infos Relatório'!AG$1)</f>
        <v>0</v>
      </c>
      <c r="AI528" s="542">
        <f>SUMIFS('Faturamento NNE'!$K$2:$K$707,'Faturamento NNE'!$E$2:$E$707,'Infos Relatório'!$B$485,'Faturamento NNE'!$F$2:$F$707,'Infos Relatório'!$B528,'Faturamento NNE'!$AA$2:$AA$707,'Infos Relatório'!AG$1)</f>
        <v>0</v>
      </c>
      <c r="AJ528" s="546">
        <f>SUMIFS('Faturamento NNE'!$P$2:$P$707,'Faturamento NNE'!$E$2:$E$707,'Infos Relatório'!$B$485,'Faturamento NNE'!$F$2:$F$707,'Infos Relatório'!$B528,'Faturamento NNE'!$AA$2:$AA$707,'Infos Relatório'!AG$1,'Faturamento NNE'!$U$2:$U$707,"Sim")+SUMIFS('Faturamento NNE'!$Q$2:$Q$707,'Faturamento NNE'!$E$2:$E$707,'Infos Relatório'!$B$485,'Faturamento NNE'!$F$2:$F$707,'Infos Relatório'!$B528,'Faturamento NNE'!$AA$2:$AA$707,'Infos Relatório'!AG$1,'Faturamento NNE'!$U$2:$U$707,"Sim")</f>
        <v>0</v>
      </c>
      <c r="AK528" s="227" t="e">
        <f t="shared" si="185"/>
        <v>#DIV/0!</v>
      </c>
      <c r="AL528" s="545">
        <f>SUMIFS('Faturamento NNE'!$I$2:$I$707,'Faturamento NNE'!$E$2:$E$707,'Infos Relatório'!$B$485,'Faturamento NNE'!$F$2:$F$707,'Infos Relatório'!$B528,'Faturamento NNE'!$AA$2:$AA$707,'Infos Relatório'!AG$1)</f>
        <v>0</v>
      </c>
      <c r="AM528" s="541">
        <f>COUNTIFS('Faturamento NNE'!$E$2:$E$707,'Infos Relatório'!$B$485,'Faturamento NNE'!$F$2:$F$707,'Infos Relatório'!$B528,'Faturamento NNE'!$AA$2:$AA$707,'Infos Relatório'!AM$1)</f>
        <v>0</v>
      </c>
      <c r="AN528" s="542">
        <f>SUMIFS('Faturamento NNE'!$H$2:$H$707,'Faturamento NNE'!$E$2:$E$707,'Infos Relatório'!$B$485,'Faturamento NNE'!$F$2:$F$707,'Infos Relatório'!$B528,'Faturamento NNE'!$AA$2:$AA$707,'Infos Relatório'!AM$1)</f>
        <v>0</v>
      </c>
      <c r="AO528" s="542">
        <f>SUMIFS('Faturamento NNE'!$K$2:$K$707,'Faturamento NNE'!$E$2:$E$707,'Infos Relatório'!$B$485,'Faturamento NNE'!$F$2:$F$707,'Infos Relatório'!$B528,'Faturamento NNE'!$AA$2:$AA$707,'Infos Relatório'!AM$1)</f>
        <v>0</v>
      </c>
      <c r="AP528" s="546">
        <f>SUMIFS('Faturamento NNE'!$P$2:$P$707,'Faturamento NNE'!$E$2:$E$707,'Infos Relatório'!$B$485,'Faturamento NNE'!$F$2:$F$707,'Infos Relatório'!$B528,'Faturamento NNE'!$AA$2:$AA$707,'Infos Relatório'!AM$1,'Faturamento NNE'!$U$2:$U$707,"Sim")+SUMIFS('Faturamento NNE'!$Q$2:$Q$707,'Faturamento NNE'!$E$2:$E$707,'Infos Relatório'!$B$485,'Faturamento NNE'!$F$2:$F$707,'Infos Relatório'!$B528,'Faturamento NNE'!$AA$2:$AA$707,'Infos Relatório'!AM$1,'Faturamento NNE'!$U$2:$U$707,"Sim")</f>
        <v>0</v>
      </c>
      <c r="AQ528" s="227" t="e">
        <f t="shared" si="186"/>
        <v>#DIV/0!</v>
      </c>
      <c r="AR528" s="545">
        <f>SUMIFS('Faturamento NNE'!$I$2:$I$707,'Faturamento NNE'!$E$2:$E$707,'Infos Relatório'!$B$485,'Faturamento NNE'!$F$2:$F$707,'Infos Relatório'!$B528,'Faturamento NNE'!$AA$2:$AA$707,'Infos Relatório'!AM$1)</f>
        <v>0</v>
      </c>
      <c r="AS528" s="541">
        <f>COUNTIFS('Faturamento NNE'!$E$2:$E$707,'Infos Relatório'!$B$485,'Faturamento NNE'!$F$2:$F$707,'Infos Relatório'!$B528,'Faturamento NNE'!$AA$2:$AA$707,'Infos Relatório'!AS$1)</f>
        <v>0</v>
      </c>
      <c r="AT528" s="542">
        <f>SUMIFS('Faturamento NNE'!$H$2:$H$707,'Faturamento NNE'!$E$2:$E$707,'Infos Relatório'!$B$485,'Faturamento NNE'!$F$2:$F$707,'Infos Relatório'!$B528,'Faturamento NNE'!$AA$2:$AA$707,'Infos Relatório'!AS$1)</f>
        <v>0</v>
      </c>
      <c r="AU528" s="542">
        <f>SUMIFS('Faturamento NNE'!$K$2:$K$707,'Faturamento NNE'!$E$2:$E$707,'Infos Relatório'!$B$485,'Faturamento NNE'!$F$2:$F$707,'Infos Relatório'!$B528,'Faturamento NNE'!$AA$2:$AA$707,'Infos Relatório'!AS$1)</f>
        <v>0</v>
      </c>
      <c r="AV528" s="546">
        <f>SUMIFS('Faturamento NNE'!$P$2:$P$707,'Faturamento NNE'!$E$2:$E$707,'Infos Relatório'!$B$485,'Faturamento NNE'!$F$2:$F$707,'Infos Relatório'!$B528,'Faturamento NNE'!$AA$2:$AA$707,'Infos Relatório'!AS$1,'Faturamento NNE'!$U$2:$U$707,"Sim")+SUMIFS('Faturamento NNE'!$Q$2:$Q$707,'Faturamento NNE'!$E$2:$E$707,'Infos Relatório'!$B$485,'Faturamento NNE'!$F$2:$F$707,'Infos Relatório'!$B528,'Faturamento NNE'!$AA$2:$AA$707,'Infos Relatório'!AS$1,'Faturamento NNE'!$U$2:$U$707,"Sim")</f>
        <v>0</v>
      </c>
      <c r="AW528" s="227" t="e">
        <f t="shared" si="187"/>
        <v>#DIV/0!</v>
      </c>
      <c r="AX528" s="545">
        <f>SUMIFS('Faturamento NNE'!$I$2:$I$707,'Faturamento NNE'!$E$2:$E$707,'Infos Relatório'!$B$485,'Faturamento NNE'!$F$2:$F$707,'Infos Relatório'!$B528,'Faturamento NNE'!$AA$2:$AA$707,'Infos Relatório'!AS$1)</f>
        <v>0</v>
      </c>
      <c r="AY528" s="541">
        <f>COUNTIFS('Faturamento NNE'!$E$2:$E$707,'Infos Relatório'!$B$485,'Faturamento NNE'!$F$2:$F$707,'Infos Relatório'!$B528,'Faturamento NNE'!$AA$2:$AA$707,'Infos Relatório'!AY$1)</f>
        <v>0</v>
      </c>
      <c r="AZ528" s="542">
        <f>SUMIFS('Faturamento NNE'!$H$2:$H$707,'Faturamento NNE'!$E$2:$E$707,'Infos Relatório'!$B$485,'Faturamento NNE'!$F$2:$F$707,'Infos Relatório'!$B528,'Faturamento NNE'!$AA$2:$AA$707,'Infos Relatório'!AY$1)</f>
        <v>0</v>
      </c>
      <c r="BA528" s="542">
        <f>SUMIFS('Faturamento NNE'!$K$2:$K$707,'Faturamento NNE'!$E$2:$E$707,'Infos Relatório'!$B$485,'Faturamento NNE'!$F$2:$F$707,'Infos Relatório'!$B528,'Faturamento NNE'!$AA$2:$AA$707,'Infos Relatório'!AY$1)</f>
        <v>0</v>
      </c>
      <c r="BB528" s="546">
        <f>SUMIFS('Faturamento NNE'!$P$2:$P$707,'Faturamento NNE'!$E$2:$E$707,'Infos Relatório'!$B$485,'Faturamento NNE'!$F$2:$F$707,'Infos Relatório'!$B528,'Faturamento NNE'!$AA$2:$AA$707,'Infos Relatório'!AY$1,'Faturamento NNE'!$U$2:$U$707,"Sim")+SUMIFS('Faturamento NNE'!$Q$2:$Q$707,'Faturamento NNE'!$E$2:$E$707,'Infos Relatório'!$B$485,'Faturamento NNE'!$F$2:$F$707,'Infos Relatório'!$B528,'Faturamento NNE'!$AA$2:$AA$707,'Infos Relatório'!AY$1,'Faturamento NNE'!$U$2:$U$707,"Sim")</f>
        <v>0</v>
      </c>
      <c r="BC528" s="227" t="e">
        <f t="shared" si="188"/>
        <v>#DIV/0!</v>
      </c>
      <c r="BD528" s="545">
        <f>SUMIFS('Faturamento NNE'!$I$2:$I$707,'Faturamento NNE'!$E$2:$E$707,'Infos Relatório'!$B$485,'Faturamento NNE'!$F$2:$F$707,'Infos Relatório'!$B528,'Faturamento NNE'!$AA$2:$AA$707,'Infos Relatório'!AY$1)</f>
        <v>0</v>
      </c>
      <c r="BE528" s="541">
        <f>COUNTIFS('Faturamento NNE'!$E$2:$E$707,'Infos Relatório'!$B$485,'Faturamento NNE'!$F$2:$F$707,'Infos Relatório'!$B528,'Faturamento NNE'!$AA$2:$AA$707,'Infos Relatório'!BE$1)</f>
        <v>0</v>
      </c>
      <c r="BF528" s="542">
        <f>SUMIFS('Faturamento NNE'!$H$2:$H$707,'Faturamento NNE'!$E$2:$E$707,'Infos Relatório'!$B$485,'Faturamento NNE'!$F$2:$F$707,'Infos Relatório'!$B528,'Faturamento NNE'!$AA$2:$AA$707,'Infos Relatório'!BE$1)</f>
        <v>0</v>
      </c>
      <c r="BG528" s="542">
        <f>SUMIFS('Faturamento NNE'!$K$2:$K$707,'Faturamento NNE'!$E$2:$E$707,'Infos Relatório'!$B$485,'Faturamento NNE'!$F$2:$F$707,'Infos Relatório'!$B528,'Faturamento NNE'!$AA$2:$AA$707,'Infos Relatório'!BE$1)</f>
        <v>0</v>
      </c>
      <c r="BH528" s="546">
        <f>SUMIFS('Faturamento NNE'!$P$2:$P$707,'Faturamento NNE'!$E$2:$E$707,'Infos Relatório'!$B$485,'Faturamento NNE'!$F$2:$F$707,'Infos Relatório'!$B528,'Faturamento NNE'!$AA$2:$AA$707,'Infos Relatório'!BE$1,'Faturamento NNE'!$U$2:$U$707,"Sim")+SUMIFS('Faturamento NNE'!$Q$2:$Q$707,'Faturamento NNE'!$E$2:$E$707,'Infos Relatório'!$B$485,'Faturamento NNE'!$F$2:$F$707,'Infos Relatório'!$B528,'Faturamento NNE'!$AA$2:$AA$707,'Infos Relatório'!BE$1,'Faturamento NNE'!$U$2:$U$707,"Sim")</f>
        <v>0</v>
      </c>
      <c r="BI528" s="227" t="e">
        <f t="shared" si="189"/>
        <v>#DIV/0!</v>
      </c>
      <c r="BJ528" s="545">
        <f>SUMIFS('Faturamento NNE'!$I$2:$I$707,'Faturamento NNE'!$E$2:$E$707,'Infos Relatório'!$B$485,'Faturamento NNE'!$F$2:$F$707,'Infos Relatório'!$B528,'Faturamento NNE'!$AA$2:$AA$707,'Infos Relatório'!BE$1)</f>
        <v>0</v>
      </c>
      <c r="BK528" s="541">
        <f>COUNTIFS('Faturamento NNE'!$E$2:$E$707,'Infos Relatório'!$B$485,'Faturamento NNE'!$F$2:$F$707,'Infos Relatório'!$B528,'Faturamento NNE'!$AA$2:$AA$707,'Infos Relatório'!BK$1)</f>
        <v>0</v>
      </c>
      <c r="BL528" s="542">
        <f>SUMIFS('Faturamento NNE'!$H$2:$H$707,'Faturamento NNE'!$E$2:$E$707,'Infos Relatório'!$B$485,'Faturamento NNE'!$F$2:$F$707,'Infos Relatório'!$B528,'Faturamento NNE'!$AA$2:$AA$707,'Infos Relatório'!BK$1)</f>
        <v>0</v>
      </c>
      <c r="BM528" s="542">
        <f>SUMIFS('Faturamento NNE'!$K$2:$K$707,'Faturamento NNE'!$E$2:$E$707,'Infos Relatório'!$B$485,'Faturamento NNE'!$F$2:$F$707,'Infos Relatório'!$B528,'Faturamento NNE'!$AA$2:$AA$707,'Infos Relatório'!BK$1)</f>
        <v>0</v>
      </c>
      <c r="BN528" s="546">
        <f>SUMIFS('Faturamento NNE'!$P$2:$P$707,'Faturamento NNE'!$E$2:$E$707,'Infos Relatório'!$B$485,'Faturamento NNE'!$F$2:$F$707,'Infos Relatório'!$B528,'Faturamento NNE'!$AA$2:$AA$707,'Infos Relatório'!BK$1,'Faturamento NNE'!$U$2:$U$707,"Sim")+SUMIFS('Faturamento NNE'!$Q$2:$Q$707,'Faturamento NNE'!$E$2:$E$707,'Infos Relatório'!$B$485,'Faturamento NNE'!$F$2:$F$707,'Infos Relatório'!$B528,'Faturamento NNE'!$AA$2:$AA$707,'Infos Relatório'!BK$1,'Faturamento NNE'!$U$2:$U$707,"Sim")</f>
        <v>0</v>
      </c>
      <c r="BO528" s="227" t="e">
        <f t="shared" si="190"/>
        <v>#DIV/0!</v>
      </c>
      <c r="BP528" s="545">
        <f>SUMIFS('Faturamento NNE'!$I$2:$I$707,'Faturamento NNE'!$E$2:$E$707,'Infos Relatório'!$B$485,'Faturamento NNE'!$F$2:$F$707,'Infos Relatório'!$B528,'Faturamento NNE'!$AA$2:$AA$707,'Infos Relatório'!BK$1)</f>
        <v>0</v>
      </c>
      <c r="BQ528" s="541">
        <f>COUNTIFS('Faturamento NNE'!$E$2:$E$707,'Infos Relatório'!$B$485,'Faturamento NNE'!$F$2:$F$707,'Infos Relatório'!$B528,'Faturamento NNE'!$AA$2:$AA$707,'Infos Relatório'!BQ$1)</f>
        <v>0</v>
      </c>
      <c r="BR528" s="542">
        <f>SUMIFS('Faturamento NNE'!$H$2:$H$707,'Faturamento NNE'!$E$2:$E$707,'Infos Relatório'!$B$485,'Faturamento NNE'!$F$2:$F$707,'Infos Relatório'!$B528,'Faturamento NNE'!$AA$2:$AA$707,'Infos Relatório'!BQ$1)</f>
        <v>0</v>
      </c>
      <c r="BS528" s="542">
        <f>SUMIFS('Faturamento NNE'!$K$2:$K$707,'Faturamento NNE'!$E$2:$E$707,'Infos Relatório'!$B$485,'Faturamento NNE'!$F$2:$F$707,'Infos Relatório'!$B528,'Faturamento NNE'!$AA$2:$AA$707,'Infos Relatório'!BQ$1)</f>
        <v>0</v>
      </c>
      <c r="BT528" s="546">
        <f>SUMIFS('Faturamento NNE'!$P$2:$P$707,'Faturamento NNE'!$E$2:$E$707,'Infos Relatório'!$B$485,'Faturamento NNE'!$F$2:$F$707,'Infos Relatório'!$B528,'Faturamento NNE'!$AA$2:$AA$707,'Infos Relatório'!BQ$1,'Faturamento NNE'!$U$2:$U$707,"Sim")+SUMIFS('Faturamento NNE'!$Q$2:$Q$707,'Faturamento NNE'!$E$2:$E$707,'Infos Relatório'!$B$485,'Faturamento NNE'!$F$2:$F$707,'Infos Relatório'!$B528,'Faturamento NNE'!$AA$2:$AA$707,'Infos Relatório'!BQ$1,'Faturamento NNE'!$U$2:$U$707,"Sim")</f>
        <v>0</v>
      </c>
      <c r="BU528" s="227" t="e">
        <f t="shared" si="191"/>
        <v>#DIV/0!</v>
      </c>
      <c r="BV528" s="545">
        <f>SUMIFS('Faturamento NNE'!$I$2:$I$707,'Faturamento NNE'!$E$2:$E$707,'Infos Relatório'!$B$485,'Faturamento NNE'!$F$2:$F$707,'Infos Relatório'!$B528,'Faturamento NNE'!$AA$2:$AA$707,'Infos Relatório'!BQ$1)</f>
        <v>0</v>
      </c>
    </row>
    <row r="529" spans="2:74">
      <c r="B529" s="217" t="s">
        <v>173</v>
      </c>
      <c r="C529" s="541">
        <f>COUNTIFS('Faturamento NNE'!$E$2:$E$707,'Infos Relatório'!$B$485,'Faturamento NNE'!$F$2:$F$707,'Infos Relatório'!$B529,'Faturamento NNE'!$AA$2:$AA$707,'Infos Relatório'!C$1)</f>
        <v>0</v>
      </c>
      <c r="D529" s="542">
        <f>SUMIFS('Faturamento NNE'!$H$2:$H$707,'Faturamento NNE'!$E$2:$E$707,'Infos Relatório'!$B$485,'Faturamento NNE'!$F$2:$F$707,'Infos Relatório'!$B529,'Faturamento NNE'!$AA$2:$AA$707,'Infos Relatório'!C$1)</f>
        <v>0</v>
      </c>
      <c r="E529" s="543">
        <f>SUMIFS('Faturamento NNE'!$K$2:$K$707,'Faturamento NNE'!$E$2:$E$707,'Infos Relatório'!$B$485,'Faturamento NNE'!$F$2:$F$707,'Infos Relatório'!$B529,'Faturamento NNE'!$AA$2:$AA$707,'Infos Relatório'!C$1)</f>
        <v>0</v>
      </c>
      <c r="F529" s="544">
        <f>SUMIFS('Faturamento NNE'!$P$2:$P$707,'Faturamento NNE'!$E$2:$E$707,'Infos Relatório'!$B$485,'Faturamento NNE'!$F$2:$F$707,'Infos Relatório'!$B529,'Faturamento NNE'!$AA$2:$AA$707,'Infos Relatório'!C$1,'Faturamento NNE'!$U$2:$U$707,"Sim")+SUMIFS('Faturamento NNE'!$Q$2:$Q$707,'Faturamento NNE'!$E$2:$E$707,'Infos Relatório'!$B$485,'Faturamento NNE'!$F$2:$F$707,'Infos Relatório'!$B529,'Faturamento NNE'!$AA$2:$AA$707,'Infos Relatório'!C$1,'Faturamento NNE'!$U$2:$U$707,"Sim")</f>
        <v>0</v>
      </c>
      <c r="G529" s="283" t="e">
        <f t="shared" si="180"/>
        <v>#DIV/0!</v>
      </c>
      <c r="H529" s="545">
        <f>SUMIFS('Faturamento NNE'!$I$2:$I$707,'Faturamento NNE'!$E$2:$E$707,'Infos Relatório'!$B$485,'Faturamento NNE'!$F$2:$F$707,'Infos Relatório'!$B529,'Faturamento NNE'!$AA$2:$AA$707,'Infos Relatório'!C$1)</f>
        <v>0</v>
      </c>
      <c r="I529" s="541">
        <f>COUNTIFS('Faturamento NNE'!$E$2:$E$707,'Infos Relatório'!$B$485,'Faturamento NNE'!$F$2:$F$707,'Infos Relatório'!$B529,'Faturamento NNE'!$AA$2:$AA$707,'Infos Relatório'!I$1)</f>
        <v>0</v>
      </c>
      <c r="J529" s="542">
        <f>SUMIFS('Faturamento NNE'!$H$2:$H$707,'Faturamento NNE'!$E$2:$E$707,'Infos Relatório'!$B$485,'Faturamento NNE'!$F$2:$F$707,'Infos Relatório'!$B529,'Faturamento NNE'!$AA$2:$AA$707,'Infos Relatório'!I$1)</f>
        <v>0</v>
      </c>
      <c r="K529" s="543">
        <f>SUMIFS('Faturamento NNE'!$K$2:$K$707,'Faturamento NNE'!$E$2:$E$707,'Infos Relatório'!$B$485,'Faturamento NNE'!$F$2:$F$707,'Infos Relatório'!$B529,'Faturamento NNE'!$AA$2:$AA$707,'Infos Relatório'!I$1)</f>
        <v>0</v>
      </c>
      <c r="L529" s="544">
        <f>SUMIFS('Faturamento NNE'!$P$2:$P$707,'Faturamento NNE'!$E$2:$E$707,'Infos Relatório'!$B$485,'Faturamento NNE'!$F$2:$F$707,'Infos Relatório'!$B529,'Faturamento NNE'!$AA$2:$AA$707,'Infos Relatório'!I$1,'Faturamento NNE'!$U$2:$U$707,"Sim")+SUMIFS('Faturamento NNE'!$Q$2:$Q$707,'Faturamento NNE'!$E$2:$E$707,'Infos Relatório'!$B$485,'Faturamento NNE'!$F$2:$F$707,'Infos Relatório'!$B529,'Faturamento NNE'!$AA$2:$AA$707,'Infos Relatório'!I$1,'Faturamento NNE'!$U$2:$U$707,"Sim")</f>
        <v>0</v>
      </c>
      <c r="M529" s="283" t="e">
        <f t="shared" si="181"/>
        <v>#DIV/0!</v>
      </c>
      <c r="N529" s="545">
        <f>SUMIFS('Faturamento NNE'!$I$2:$I$707,'Faturamento NNE'!$E$2:$E$707,'Infos Relatório'!$B$485,'Faturamento NNE'!$F$2:$F$707,'Infos Relatório'!$B529,'Faturamento NNE'!$AA$2:$AA$707,'Infos Relatório'!I$1)</f>
        <v>0</v>
      </c>
      <c r="O529" s="541">
        <f>COUNTIFS('Faturamento NNE'!$E$2:$E$707,'Infos Relatório'!$B$485,'Faturamento NNE'!$F$2:$F$707,'Infos Relatório'!$B529,'Faturamento NNE'!$AA$2:$AA$707,'Infos Relatório'!O$1)</f>
        <v>0</v>
      </c>
      <c r="P529" s="542">
        <f>SUMIFS('Faturamento NNE'!$H$2:$H$707,'Faturamento NNE'!$E$2:$E$707,'Infos Relatório'!$B$485,'Faturamento NNE'!$F$2:$F$707,'Infos Relatório'!$B529,'Faturamento NNE'!$AA$2:$AA$707,'Infos Relatório'!O$1)</f>
        <v>0</v>
      </c>
      <c r="Q529" s="542">
        <f>SUMIFS('Faturamento NNE'!$K$2:$K$707,'Faturamento NNE'!$E$2:$E$707,'Infos Relatório'!$B$485,'Faturamento NNE'!$F$2:$F$707,'Infos Relatório'!$B529,'Faturamento NNE'!$AA$2:$AA$707,'Infos Relatório'!O$1)</f>
        <v>0</v>
      </c>
      <c r="R529" s="546">
        <f>SUMIFS('Faturamento NNE'!$P$2:$P$707,'Faturamento NNE'!$E$2:$E$707,'Infos Relatório'!$B$485,'Faturamento NNE'!$F$2:$F$707,'Infos Relatório'!$B529,'Faturamento NNE'!$AA$2:$AA$707,'Infos Relatório'!O$1,'Faturamento NNE'!$U$2:$U$707,"Sim")+SUMIFS('Faturamento NNE'!$Q$2:$Q$707,'Faturamento NNE'!$E$2:$E$707,'Infos Relatório'!$B$485,'Faturamento NNE'!$F$2:$F$707,'Infos Relatório'!$B529,'Faturamento NNE'!$AA$2:$AA$707,'Infos Relatório'!O$1,'Faturamento NNE'!$U$2:$U$707,"Sim")</f>
        <v>0</v>
      </c>
      <c r="S529" s="227" t="e">
        <f t="shared" si="182"/>
        <v>#DIV/0!</v>
      </c>
      <c r="T529" s="545">
        <f>SUMIFS('Faturamento NNE'!$I$2:$I$707,'Faturamento NNE'!$E$2:$E$707,'Infos Relatório'!$B$485,'Faturamento NNE'!$F$2:$F$707,'Infos Relatório'!$B529,'Faturamento NNE'!$AA$2:$AA$707,'Infos Relatório'!O$1)</f>
        <v>0</v>
      </c>
      <c r="U529" s="541">
        <f>COUNTIFS('Faturamento NNE'!$E$2:$E$707,'Infos Relatório'!$B$485,'Faturamento NNE'!$F$2:$F$707,'Infos Relatório'!$B529,'Faturamento NNE'!$AA$2:$AA$707,'Infos Relatório'!U$1)</f>
        <v>0</v>
      </c>
      <c r="V529" s="542">
        <f>SUMIFS('Faturamento NNE'!$H$2:$H$707,'Faturamento NNE'!$E$2:$E$707,'Infos Relatório'!$B$485,'Faturamento NNE'!$F$2:$F$707,'Infos Relatório'!$B529,'Faturamento NNE'!$AA$2:$AA$707,'Infos Relatório'!U$1)</f>
        <v>0</v>
      </c>
      <c r="W529" s="542">
        <f>SUMIFS('Faturamento NNE'!$K$2:$K$707,'Faturamento NNE'!$E$2:$E$707,'Infos Relatório'!$B$485,'Faturamento NNE'!$F$2:$F$707,'Infos Relatório'!$B529,'Faturamento NNE'!$AA$2:$AA$707,'Infos Relatório'!U$1)</f>
        <v>0</v>
      </c>
      <c r="X529" s="546">
        <f>SUMIFS('Faturamento NNE'!$P$2:$P$707,'Faturamento NNE'!$E$2:$E$707,'Infos Relatório'!$B$485,'Faturamento NNE'!$F$2:$F$707,'Infos Relatório'!$B529,'Faturamento NNE'!$AA$2:$AA$707,'Infos Relatório'!U$1,'Faturamento NNE'!$U$2:$U$707,"Sim")+SUMIFS('Faturamento NNE'!$Q$2:$Q$707,'Faturamento NNE'!$E$2:$E$707,'Infos Relatório'!$B$485,'Faturamento NNE'!$F$2:$F$707,'Infos Relatório'!$B529,'Faturamento NNE'!$AA$2:$AA$707,'Infos Relatório'!U$1,'Faturamento NNE'!$U$2:$U$707,"Sim")</f>
        <v>0</v>
      </c>
      <c r="Y529" s="227" t="e">
        <f t="shared" si="183"/>
        <v>#DIV/0!</v>
      </c>
      <c r="Z529" s="545">
        <f>SUMIFS('Faturamento NNE'!$I$2:$I$707,'Faturamento NNE'!$E$2:$E$707,'Infos Relatório'!$B$485,'Faturamento NNE'!$F$2:$F$707,'Infos Relatório'!$B529,'Faturamento NNE'!$AA$2:$AA$707,'Infos Relatório'!U$1)</f>
        <v>0</v>
      </c>
      <c r="AA529" s="541">
        <f>COUNTIFS('Faturamento NNE'!$E$2:$E$707,'Infos Relatório'!$B$485,'Faturamento NNE'!$F$2:$F$707,'Infos Relatório'!$B529,'Faturamento NNE'!$AA$2:$AA$707,'Infos Relatório'!AA$1)</f>
        <v>0</v>
      </c>
      <c r="AB529" s="542">
        <f>SUMIFS('Faturamento NNE'!$H$2:$H$707,'Faturamento NNE'!$E$2:$E$707,'Infos Relatório'!$B$485,'Faturamento NNE'!$F$2:$F$707,'Infos Relatório'!$B529,'Faturamento NNE'!$AA$2:$AA$707,'Infos Relatório'!AA$1)</f>
        <v>0</v>
      </c>
      <c r="AC529" s="542">
        <f>SUMIFS('Faturamento NNE'!$K$2:$K$707,'Faturamento NNE'!$E$2:$E$707,'Infos Relatório'!$B$485,'Faturamento NNE'!$F$2:$F$707,'Infos Relatório'!$B529,'Faturamento NNE'!$AA$2:$AA$707,'Infos Relatório'!AA$1)</f>
        <v>0</v>
      </c>
      <c r="AD529" s="546">
        <f>SUMIFS('Faturamento NNE'!$P$2:$P$707,'Faturamento NNE'!$E$2:$E$707,'Infos Relatório'!$B$485,'Faturamento NNE'!$F$2:$F$707,'Infos Relatório'!$B529,'Faturamento NNE'!$AA$2:$AA$707,'Infos Relatório'!AA$1,'Faturamento NNE'!$U$2:$U$707,"Sim")+SUMIFS('Faturamento NNE'!$Q$2:$Q$707,'Faturamento NNE'!$E$2:$E$707,'Infos Relatório'!$B$485,'Faturamento NNE'!$F$2:$F$707,'Infos Relatório'!$B529,'Faturamento NNE'!$AA$2:$AA$707,'Infos Relatório'!AA$1,'Faturamento NNE'!$U$2:$U$707,"Sim")</f>
        <v>0</v>
      </c>
      <c r="AE529" s="227" t="e">
        <f t="shared" si="184"/>
        <v>#DIV/0!</v>
      </c>
      <c r="AF529" s="545">
        <f>SUMIFS('Faturamento NNE'!$I$2:$I$707,'Faturamento NNE'!$E$2:$E$707,'Infos Relatório'!$B$485,'Faturamento NNE'!$F$2:$F$707,'Infos Relatório'!$B529,'Faturamento NNE'!$AA$2:$AA$707,'Infos Relatório'!AA$1)</f>
        <v>0</v>
      </c>
      <c r="AG529" s="541">
        <f>COUNTIFS('Faturamento NNE'!$E$2:$E$707,'Infos Relatório'!$B$485,'Faturamento NNE'!$F$2:$F$707,'Infos Relatório'!$B529,'Faturamento NNE'!$AA$2:$AA$707,'Infos Relatório'!AG$1)</f>
        <v>0</v>
      </c>
      <c r="AH529" s="542">
        <f>SUMIFS('Faturamento NNE'!$H$2:$H$707,'Faturamento NNE'!$E$2:$E$707,'Infos Relatório'!$B$485,'Faturamento NNE'!$F$2:$F$707,'Infos Relatório'!$B529,'Faturamento NNE'!$AA$2:$AA$707,'Infos Relatório'!AG$1)</f>
        <v>0</v>
      </c>
      <c r="AI529" s="542">
        <f>SUMIFS('Faturamento NNE'!$K$2:$K$707,'Faturamento NNE'!$E$2:$E$707,'Infos Relatório'!$B$485,'Faturamento NNE'!$F$2:$F$707,'Infos Relatório'!$B529,'Faturamento NNE'!$AA$2:$AA$707,'Infos Relatório'!AG$1)</f>
        <v>0</v>
      </c>
      <c r="AJ529" s="546">
        <f>SUMIFS('Faturamento NNE'!$P$2:$P$707,'Faturamento NNE'!$E$2:$E$707,'Infos Relatório'!$B$485,'Faturamento NNE'!$F$2:$F$707,'Infos Relatório'!$B529,'Faturamento NNE'!$AA$2:$AA$707,'Infos Relatório'!AG$1,'Faturamento NNE'!$U$2:$U$707,"Sim")+SUMIFS('Faturamento NNE'!$Q$2:$Q$707,'Faturamento NNE'!$E$2:$E$707,'Infos Relatório'!$B$485,'Faturamento NNE'!$F$2:$F$707,'Infos Relatório'!$B529,'Faturamento NNE'!$AA$2:$AA$707,'Infos Relatório'!AG$1,'Faturamento NNE'!$U$2:$U$707,"Sim")</f>
        <v>0</v>
      </c>
      <c r="AK529" s="227" t="e">
        <f t="shared" si="185"/>
        <v>#DIV/0!</v>
      </c>
      <c r="AL529" s="545">
        <f>SUMIFS('Faturamento NNE'!$I$2:$I$707,'Faturamento NNE'!$E$2:$E$707,'Infos Relatório'!$B$485,'Faturamento NNE'!$F$2:$F$707,'Infos Relatório'!$B529,'Faturamento NNE'!$AA$2:$AA$707,'Infos Relatório'!AG$1)</f>
        <v>0</v>
      </c>
      <c r="AM529" s="541">
        <f>COUNTIFS('Faturamento NNE'!$E$2:$E$707,'Infos Relatório'!$B$485,'Faturamento NNE'!$F$2:$F$707,'Infos Relatório'!$B529,'Faturamento NNE'!$AA$2:$AA$707,'Infos Relatório'!AM$1)</f>
        <v>0</v>
      </c>
      <c r="AN529" s="542">
        <f>SUMIFS('Faturamento NNE'!$H$2:$H$707,'Faturamento NNE'!$E$2:$E$707,'Infos Relatório'!$B$485,'Faturamento NNE'!$F$2:$F$707,'Infos Relatório'!$B529,'Faturamento NNE'!$AA$2:$AA$707,'Infos Relatório'!AM$1)</f>
        <v>0</v>
      </c>
      <c r="AO529" s="542">
        <f>SUMIFS('Faturamento NNE'!$K$2:$K$707,'Faturamento NNE'!$E$2:$E$707,'Infos Relatório'!$B$485,'Faturamento NNE'!$F$2:$F$707,'Infos Relatório'!$B529,'Faturamento NNE'!$AA$2:$AA$707,'Infos Relatório'!AM$1)</f>
        <v>0</v>
      </c>
      <c r="AP529" s="546">
        <f>SUMIFS('Faturamento NNE'!$P$2:$P$707,'Faturamento NNE'!$E$2:$E$707,'Infos Relatório'!$B$485,'Faturamento NNE'!$F$2:$F$707,'Infos Relatório'!$B529,'Faturamento NNE'!$AA$2:$AA$707,'Infos Relatório'!AM$1,'Faturamento NNE'!$U$2:$U$707,"Sim")+SUMIFS('Faturamento NNE'!$Q$2:$Q$707,'Faturamento NNE'!$E$2:$E$707,'Infos Relatório'!$B$485,'Faturamento NNE'!$F$2:$F$707,'Infos Relatório'!$B529,'Faturamento NNE'!$AA$2:$AA$707,'Infos Relatório'!AM$1,'Faturamento NNE'!$U$2:$U$707,"Sim")</f>
        <v>0</v>
      </c>
      <c r="AQ529" s="227" t="e">
        <f t="shared" si="186"/>
        <v>#DIV/0!</v>
      </c>
      <c r="AR529" s="545">
        <f>SUMIFS('Faturamento NNE'!$I$2:$I$707,'Faturamento NNE'!$E$2:$E$707,'Infos Relatório'!$B$485,'Faturamento NNE'!$F$2:$F$707,'Infos Relatório'!$B529,'Faturamento NNE'!$AA$2:$AA$707,'Infos Relatório'!AM$1)</f>
        <v>0</v>
      </c>
      <c r="AS529" s="541">
        <f>COUNTIFS('Faturamento NNE'!$E$2:$E$707,'Infos Relatório'!$B$485,'Faturamento NNE'!$F$2:$F$707,'Infos Relatório'!$B529,'Faturamento NNE'!$AA$2:$AA$707,'Infos Relatório'!AS$1)</f>
        <v>0</v>
      </c>
      <c r="AT529" s="542">
        <f>SUMIFS('Faturamento NNE'!$H$2:$H$707,'Faturamento NNE'!$E$2:$E$707,'Infos Relatório'!$B$485,'Faturamento NNE'!$F$2:$F$707,'Infos Relatório'!$B529,'Faturamento NNE'!$AA$2:$AA$707,'Infos Relatório'!AS$1)</f>
        <v>0</v>
      </c>
      <c r="AU529" s="542">
        <f>SUMIFS('Faturamento NNE'!$K$2:$K$707,'Faturamento NNE'!$E$2:$E$707,'Infos Relatório'!$B$485,'Faturamento NNE'!$F$2:$F$707,'Infos Relatório'!$B529,'Faturamento NNE'!$AA$2:$AA$707,'Infos Relatório'!AS$1)</f>
        <v>0</v>
      </c>
      <c r="AV529" s="546">
        <f>SUMIFS('Faturamento NNE'!$P$2:$P$707,'Faturamento NNE'!$E$2:$E$707,'Infos Relatório'!$B$485,'Faturamento NNE'!$F$2:$F$707,'Infos Relatório'!$B529,'Faturamento NNE'!$AA$2:$AA$707,'Infos Relatório'!AS$1,'Faturamento NNE'!$U$2:$U$707,"Sim")+SUMIFS('Faturamento NNE'!$Q$2:$Q$707,'Faturamento NNE'!$E$2:$E$707,'Infos Relatório'!$B$485,'Faturamento NNE'!$F$2:$F$707,'Infos Relatório'!$B529,'Faturamento NNE'!$AA$2:$AA$707,'Infos Relatório'!AS$1,'Faturamento NNE'!$U$2:$U$707,"Sim")</f>
        <v>0</v>
      </c>
      <c r="AW529" s="227" t="e">
        <f t="shared" si="187"/>
        <v>#DIV/0!</v>
      </c>
      <c r="AX529" s="545">
        <f>SUMIFS('Faturamento NNE'!$I$2:$I$707,'Faturamento NNE'!$E$2:$E$707,'Infos Relatório'!$B$485,'Faturamento NNE'!$F$2:$F$707,'Infos Relatório'!$B529,'Faturamento NNE'!$AA$2:$AA$707,'Infos Relatório'!AS$1)</f>
        <v>0</v>
      </c>
      <c r="AY529" s="541">
        <f>COUNTIFS('Faturamento NNE'!$E$2:$E$707,'Infos Relatório'!$B$485,'Faturamento NNE'!$F$2:$F$707,'Infos Relatório'!$B529,'Faturamento NNE'!$AA$2:$AA$707,'Infos Relatório'!AY$1)</f>
        <v>0</v>
      </c>
      <c r="AZ529" s="542">
        <f>SUMIFS('Faturamento NNE'!$H$2:$H$707,'Faturamento NNE'!$E$2:$E$707,'Infos Relatório'!$B$485,'Faturamento NNE'!$F$2:$F$707,'Infos Relatório'!$B529,'Faturamento NNE'!$AA$2:$AA$707,'Infos Relatório'!AY$1)</f>
        <v>0</v>
      </c>
      <c r="BA529" s="542">
        <f>SUMIFS('Faturamento NNE'!$K$2:$K$707,'Faturamento NNE'!$E$2:$E$707,'Infos Relatório'!$B$485,'Faturamento NNE'!$F$2:$F$707,'Infos Relatório'!$B529,'Faturamento NNE'!$AA$2:$AA$707,'Infos Relatório'!AY$1)</f>
        <v>0</v>
      </c>
      <c r="BB529" s="546">
        <f>SUMIFS('Faturamento NNE'!$P$2:$P$707,'Faturamento NNE'!$E$2:$E$707,'Infos Relatório'!$B$485,'Faturamento NNE'!$F$2:$F$707,'Infos Relatório'!$B529,'Faturamento NNE'!$AA$2:$AA$707,'Infos Relatório'!AY$1,'Faturamento NNE'!$U$2:$U$707,"Sim")+SUMIFS('Faturamento NNE'!$Q$2:$Q$707,'Faturamento NNE'!$E$2:$E$707,'Infos Relatório'!$B$485,'Faturamento NNE'!$F$2:$F$707,'Infos Relatório'!$B529,'Faturamento NNE'!$AA$2:$AA$707,'Infos Relatório'!AY$1,'Faturamento NNE'!$U$2:$U$707,"Sim")</f>
        <v>0</v>
      </c>
      <c r="BC529" s="227" t="e">
        <f t="shared" si="188"/>
        <v>#DIV/0!</v>
      </c>
      <c r="BD529" s="545">
        <f>SUMIFS('Faturamento NNE'!$I$2:$I$707,'Faturamento NNE'!$E$2:$E$707,'Infos Relatório'!$B$485,'Faturamento NNE'!$F$2:$F$707,'Infos Relatório'!$B529,'Faturamento NNE'!$AA$2:$AA$707,'Infos Relatório'!AY$1)</f>
        <v>0</v>
      </c>
      <c r="BE529" s="541">
        <f>COUNTIFS('Faturamento NNE'!$E$2:$E$707,'Infos Relatório'!$B$485,'Faturamento NNE'!$F$2:$F$707,'Infos Relatório'!$B529,'Faturamento NNE'!$AA$2:$AA$707,'Infos Relatório'!BE$1)</f>
        <v>0</v>
      </c>
      <c r="BF529" s="542">
        <f>SUMIFS('Faturamento NNE'!$H$2:$H$707,'Faturamento NNE'!$E$2:$E$707,'Infos Relatório'!$B$485,'Faturamento NNE'!$F$2:$F$707,'Infos Relatório'!$B529,'Faturamento NNE'!$AA$2:$AA$707,'Infos Relatório'!BE$1)</f>
        <v>0</v>
      </c>
      <c r="BG529" s="542">
        <f>SUMIFS('Faturamento NNE'!$K$2:$K$707,'Faturamento NNE'!$E$2:$E$707,'Infos Relatório'!$B$485,'Faturamento NNE'!$F$2:$F$707,'Infos Relatório'!$B529,'Faturamento NNE'!$AA$2:$AA$707,'Infos Relatório'!BE$1)</f>
        <v>0</v>
      </c>
      <c r="BH529" s="546">
        <f>SUMIFS('Faturamento NNE'!$P$2:$P$707,'Faturamento NNE'!$E$2:$E$707,'Infos Relatório'!$B$485,'Faturamento NNE'!$F$2:$F$707,'Infos Relatório'!$B529,'Faturamento NNE'!$AA$2:$AA$707,'Infos Relatório'!BE$1,'Faturamento NNE'!$U$2:$U$707,"Sim")+SUMIFS('Faturamento NNE'!$Q$2:$Q$707,'Faturamento NNE'!$E$2:$E$707,'Infos Relatório'!$B$485,'Faturamento NNE'!$F$2:$F$707,'Infos Relatório'!$B529,'Faturamento NNE'!$AA$2:$AA$707,'Infos Relatório'!BE$1,'Faturamento NNE'!$U$2:$U$707,"Sim")</f>
        <v>0</v>
      </c>
      <c r="BI529" s="227" t="e">
        <f t="shared" si="189"/>
        <v>#DIV/0!</v>
      </c>
      <c r="BJ529" s="545">
        <f>SUMIFS('Faturamento NNE'!$I$2:$I$707,'Faturamento NNE'!$E$2:$E$707,'Infos Relatório'!$B$485,'Faturamento NNE'!$F$2:$F$707,'Infos Relatório'!$B529,'Faturamento NNE'!$AA$2:$AA$707,'Infos Relatório'!BE$1)</f>
        <v>0</v>
      </c>
      <c r="BK529" s="541">
        <f>COUNTIFS('Faturamento NNE'!$E$2:$E$707,'Infos Relatório'!$B$485,'Faturamento NNE'!$F$2:$F$707,'Infos Relatório'!$B529,'Faturamento NNE'!$AA$2:$AA$707,'Infos Relatório'!BK$1)</f>
        <v>0</v>
      </c>
      <c r="BL529" s="542">
        <f>SUMIFS('Faturamento NNE'!$H$2:$H$707,'Faturamento NNE'!$E$2:$E$707,'Infos Relatório'!$B$485,'Faturamento NNE'!$F$2:$F$707,'Infos Relatório'!$B529,'Faturamento NNE'!$AA$2:$AA$707,'Infos Relatório'!BK$1)</f>
        <v>0</v>
      </c>
      <c r="BM529" s="542">
        <f>SUMIFS('Faturamento NNE'!$K$2:$K$707,'Faturamento NNE'!$E$2:$E$707,'Infos Relatório'!$B$485,'Faturamento NNE'!$F$2:$F$707,'Infos Relatório'!$B529,'Faturamento NNE'!$AA$2:$AA$707,'Infos Relatório'!BK$1)</f>
        <v>0</v>
      </c>
      <c r="BN529" s="546">
        <f>SUMIFS('Faturamento NNE'!$P$2:$P$707,'Faturamento NNE'!$E$2:$E$707,'Infos Relatório'!$B$485,'Faturamento NNE'!$F$2:$F$707,'Infos Relatório'!$B529,'Faturamento NNE'!$AA$2:$AA$707,'Infos Relatório'!BK$1,'Faturamento NNE'!$U$2:$U$707,"Sim")+SUMIFS('Faturamento NNE'!$Q$2:$Q$707,'Faturamento NNE'!$E$2:$E$707,'Infos Relatório'!$B$485,'Faturamento NNE'!$F$2:$F$707,'Infos Relatório'!$B529,'Faturamento NNE'!$AA$2:$AA$707,'Infos Relatório'!BK$1,'Faturamento NNE'!$U$2:$U$707,"Sim")</f>
        <v>0</v>
      </c>
      <c r="BO529" s="227" t="e">
        <f t="shared" si="190"/>
        <v>#DIV/0!</v>
      </c>
      <c r="BP529" s="545">
        <f>SUMIFS('Faturamento NNE'!$I$2:$I$707,'Faturamento NNE'!$E$2:$E$707,'Infos Relatório'!$B$485,'Faturamento NNE'!$F$2:$F$707,'Infos Relatório'!$B529,'Faturamento NNE'!$AA$2:$AA$707,'Infos Relatório'!BK$1)</f>
        <v>0</v>
      </c>
      <c r="BQ529" s="541">
        <f>COUNTIFS('Faturamento NNE'!$E$2:$E$707,'Infos Relatório'!$B$485,'Faturamento NNE'!$F$2:$F$707,'Infos Relatório'!$B529,'Faturamento NNE'!$AA$2:$AA$707,'Infos Relatório'!BQ$1)</f>
        <v>0</v>
      </c>
      <c r="BR529" s="542">
        <f>SUMIFS('Faturamento NNE'!$H$2:$H$707,'Faturamento NNE'!$E$2:$E$707,'Infos Relatório'!$B$485,'Faturamento NNE'!$F$2:$F$707,'Infos Relatório'!$B529,'Faturamento NNE'!$AA$2:$AA$707,'Infos Relatório'!BQ$1)</f>
        <v>0</v>
      </c>
      <c r="BS529" s="542">
        <f>SUMIFS('Faturamento NNE'!$K$2:$K$707,'Faturamento NNE'!$E$2:$E$707,'Infos Relatório'!$B$485,'Faturamento NNE'!$F$2:$F$707,'Infos Relatório'!$B529,'Faturamento NNE'!$AA$2:$AA$707,'Infos Relatório'!BQ$1)</f>
        <v>0</v>
      </c>
      <c r="BT529" s="546">
        <f>SUMIFS('Faturamento NNE'!$P$2:$P$707,'Faturamento NNE'!$E$2:$E$707,'Infos Relatório'!$B$485,'Faturamento NNE'!$F$2:$F$707,'Infos Relatório'!$B529,'Faturamento NNE'!$AA$2:$AA$707,'Infos Relatório'!BQ$1,'Faturamento NNE'!$U$2:$U$707,"Sim")+SUMIFS('Faturamento NNE'!$Q$2:$Q$707,'Faturamento NNE'!$E$2:$E$707,'Infos Relatório'!$B$485,'Faturamento NNE'!$F$2:$F$707,'Infos Relatório'!$B529,'Faturamento NNE'!$AA$2:$AA$707,'Infos Relatório'!BQ$1,'Faturamento NNE'!$U$2:$U$707,"Sim")</f>
        <v>0</v>
      </c>
      <c r="BU529" s="227" t="e">
        <f t="shared" si="191"/>
        <v>#DIV/0!</v>
      </c>
      <c r="BV529" s="545">
        <f>SUMIFS('Faturamento NNE'!$I$2:$I$707,'Faturamento NNE'!$E$2:$E$707,'Infos Relatório'!$B$485,'Faturamento NNE'!$F$2:$F$707,'Infos Relatório'!$B529,'Faturamento NNE'!$AA$2:$AA$707,'Infos Relatório'!BQ$1)</f>
        <v>0</v>
      </c>
    </row>
    <row r="530" spans="2:74">
      <c r="B530" s="217" t="s">
        <v>174</v>
      </c>
      <c r="C530" s="541">
        <f>COUNTIFS('Faturamento NNE'!$E$2:$E$707,'Infos Relatório'!$B$485,'Faturamento NNE'!$F$2:$F$707,'Infos Relatório'!$B530,'Faturamento NNE'!$AA$2:$AA$707,'Infos Relatório'!C$1)</f>
        <v>0</v>
      </c>
      <c r="D530" s="542">
        <f>SUMIFS('Faturamento NNE'!$H$2:$H$707,'Faturamento NNE'!$E$2:$E$707,'Infos Relatório'!$B$485,'Faturamento NNE'!$F$2:$F$707,'Infos Relatório'!$B530,'Faturamento NNE'!$AA$2:$AA$707,'Infos Relatório'!C$1)</f>
        <v>0</v>
      </c>
      <c r="E530" s="543">
        <f>SUMIFS('Faturamento NNE'!$K$2:$K$707,'Faturamento NNE'!$E$2:$E$707,'Infos Relatório'!$B$485,'Faturamento NNE'!$F$2:$F$707,'Infos Relatório'!$B530,'Faturamento NNE'!$AA$2:$AA$707,'Infos Relatório'!C$1)</f>
        <v>0</v>
      </c>
      <c r="F530" s="544">
        <f>SUMIFS('Faturamento NNE'!$P$2:$P$707,'Faturamento NNE'!$E$2:$E$707,'Infos Relatório'!$B$485,'Faturamento NNE'!$F$2:$F$707,'Infos Relatório'!$B530,'Faturamento NNE'!$AA$2:$AA$707,'Infos Relatório'!C$1,'Faturamento NNE'!$U$2:$U$707,"Sim")+SUMIFS('Faturamento NNE'!$Q$2:$Q$707,'Faturamento NNE'!$E$2:$E$707,'Infos Relatório'!$B$485,'Faturamento NNE'!$F$2:$F$707,'Infos Relatório'!$B530,'Faturamento NNE'!$AA$2:$AA$707,'Infos Relatório'!C$1,'Faturamento NNE'!$U$2:$U$707,"Sim")</f>
        <v>0</v>
      </c>
      <c r="G530" s="283" t="e">
        <f t="shared" si="180"/>
        <v>#DIV/0!</v>
      </c>
      <c r="H530" s="545">
        <f>SUMIFS('Faturamento NNE'!$I$2:$I$707,'Faturamento NNE'!$E$2:$E$707,'Infos Relatório'!$B$485,'Faturamento NNE'!$F$2:$F$707,'Infos Relatório'!$B530,'Faturamento NNE'!$AA$2:$AA$707,'Infos Relatório'!C$1)</f>
        <v>0</v>
      </c>
      <c r="I530" s="541">
        <f>COUNTIFS('Faturamento NNE'!$E$2:$E$707,'Infos Relatório'!$B$485,'Faturamento NNE'!$F$2:$F$707,'Infos Relatório'!$B530,'Faturamento NNE'!$AA$2:$AA$707,'Infos Relatório'!I$1)</f>
        <v>0</v>
      </c>
      <c r="J530" s="542">
        <f>SUMIFS('Faturamento NNE'!$H$2:$H$707,'Faturamento NNE'!$E$2:$E$707,'Infos Relatório'!$B$485,'Faturamento NNE'!$F$2:$F$707,'Infos Relatório'!$B530,'Faturamento NNE'!$AA$2:$AA$707,'Infos Relatório'!I$1)</f>
        <v>0</v>
      </c>
      <c r="K530" s="543">
        <f>SUMIFS('Faturamento NNE'!$K$2:$K$707,'Faturamento NNE'!$E$2:$E$707,'Infos Relatório'!$B$485,'Faturamento NNE'!$F$2:$F$707,'Infos Relatório'!$B530,'Faturamento NNE'!$AA$2:$AA$707,'Infos Relatório'!I$1)</f>
        <v>0</v>
      </c>
      <c r="L530" s="544">
        <f>SUMIFS('Faturamento NNE'!$P$2:$P$707,'Faturamento NNE'!$E$2:$E$707,'Infos Relatório'!$B$485,'Faturamento NNE'!$F$2:$F$707,'Infos Relatório'!$B530,'Faturamento NNE'!$AA$2:$AA$707,'Infos Relatório'!I$1,'Faturamento NNE'!$U$2:$U$707,"Sim")+SUMIFS('Faturamento NNE'!$Q$2:$Q$707,'Faturamento NNE'!$E$2:$E$707,'Infos Relatório'!$B$485,'Faturamento NNE'!$F$2:$F$707,'Infos Relatório'!$B530,'Faturamento NNE'!$AA$2:$AA$707,'Infos Relatório'!I$1,'Faturamento NNE'!$U$2:$U$707,"Sim")</f>
        <v>0</v>
      </c>
      <c r="M530" s="283" t="e">
        <f t="shared" si="181"/>
        <v>#DIV/0!</v>
      </c>
      <c r="N530" s="545">
        <f>SUMIFS('Faturamento NNE'!$I$2:$I$707,'Faturamento NNE'!$E$2:$E$707,'Infos Relatório'!$B$485,'Faturamento NNE'!$F$2:$F$707,'Infos Relatório'!$B530,'Faturamento NNE'!$AA$2:$AA$707,'Infos Relatório'!I$1)</f>
        <v>0</v>
      </c>
      <c r="O530" s="541">
        <f>COUNTIFS('Faturamento NNE'!$E$2:$E$707,'Infos Relatório'!$B$485,'Faturamento NNE'!$F$2:$F$707,'Infos Relatório'!$B530,'Faturamento NNE'!$AA$2:$AA$707,'Infos Relatório'!O$1)</f>
        <v>0</v>
      </c>
      <c r="P530" s="542">
        <f>SUMIFS('Faturamento NNE'!$H$2:$H$707,'Faturamento NNE'!$E$2:$E$707,'Infos Relatório'!$B$485,'Faturamento NNE'!$F$2:$F$707,'Infos Relatório'!$B530,'Faturamento NNE'!$AA$2:$AA$707,'Infos Relatório'!O$1)</f>
        <v>0</v>
      </c>
      <c r="Q530" s="542">
        <f>SUMIFS('Faturamento NNE'!$K$2:$K$707,'Faturamento NNE'!$E$2:$E$707,'Infos Relatório'!$B$485,'Faturamento NNE'!$F$2:$F$707,'Infos Relatório'!$B530,'Faturamento NNE'!$AA$2:$AA$707,'Infos Relatório'!O$1)</f>
        <v>0</v>
      </c>
      <c r="R530" s="546">
        <f>SUMIFS('Faturamento NNE'!$P$2:$P$707,'Faturamento NNE'!$E$2:$E$707,'Infos Relatório'!$B$485,'Faturamento NNE'!$F$2:$F$707,'Infos Relatório'!$B530,'Faturamento NNE'!$AA$2:$AA$707,'Infos Relatório'!O$1,'Faturamento NNE'!$U$2:$U$707,"Sim")+SUMIFS('Faturamento NNE'!$Q$2:$Q$707,'Faturamento NNE'!$E$2:$E$707,'Infos Relatório'!$B$485,'Faturamento NNE'!$F$2:$F$707,'Infos Relatório'!$B530,'Faturamento NNE'!$AA$2:$AA$707,'Infos Relatório'!O$1,'Faturamento NNE'!$U$2:$U$707,"Sim")</f>
        <v>0</v>
      </c>
      <c r="S530" s="227" t="e">
        <f t="shared" si="182"/>
        <v>#DIV/0!</v>
      </c>
      <c r="T530" s="545">
        <f>SUMIFS('Faturamento NNE'!$I$2:$I$707,'Faturamento NNE'!$E$2:$E$707,'Infos Relatório'!$B$485,'Faturamento NNE'!$F$2:$F$707,'Infos Relatório'!$B530,'Faturamento NNE'!$AA$2:$AA$707,'Infos Relatório'!O$1)</f>
        <v>0</v>
      </c>
      <c r="U530" s="541">
        <f>COUNTIFS('Faturamento NNE'!$E$2:$E$707,'Infos Relatório'!$B$485,'Faturamento NNE'!$F$2:$F$707,'Infos Relatório'!$B530,'Faturamento NNE'!$AA$2:$AA$707,'Infos Relatório'!U$1)</f>
        <v>0</v>
      </c>
      <c r="V530" s="542">
        <f>SUMIFS('Faturamento NNE'!$H$2:$H$707,'Faturamento NNE'!$E$2:$E$707,'Infos Relatório'!$B$485,'Faturamento NNE'!$F$2:$F$707,'Infos Relatório'!$B530,'Faturamento NNE'!$AA$2:$AA$707,'Infos Relatório'!U$1)</f>
        <v>0</v>
      </c>
      <c r="W530" s="542">
        <f>SUMIFS('Faturamento NNE'!$K$2:$K$707,'Faturamento NNE'!$E$2:$E$707,'Infos Relatório'!$B$485,'Faturamento NNE'!$F$2:$F$707,'Infos Relatório'!$B530,'Faturamento NNE'!$AA$2:$AA$707,'Infos Relatório'!U$1)</f>
        <v>0</v>
      </c>
      <c r="X530" s="546">
        <f>SUMIFS('Faturamento NNE'!$P$2:$P$707,'Faturamento NNE'!$E$2:$E$707,'Infos Relatório'!$B$485,'Faturamento NNE'!$F$2:$F$707,'Infos Relatório'!$B530,'Faturamento NNE'!$AA$2:$AA$707,'Infos Relatório'!U$1,'Faturamento NNE'!$U$2:$U$707,"Sim")+SUMIFS('Faturamento NNE'!$Q$2:$Q$707,'Faturamento NNE'!$E$2:$E$707,'Infos Relatório'!$B$485,'Faturamento NNE'!$F$2:$F$707,'Infos Relatório'!$B530,'Faturamento NNE'!$AA$2:$AA$707,'Infos Relatório'!U$1,'Faturamento NNE'!$U$2:$U$707,"Sim")</f>
        <v>0</v>
      </c>
      <c r="Y530" s="227" t="e">
        <f t="shared" si="183"/>
        <v>#DIV/0!</v>
      </c>
      <c r="Z530" s="545">
        <f>SUMIFS('Faturamento NNE'!$I$2:$I$707,'Faturamento NNE'!$E$2:$E$707,'Infos Relatório'!$B$485,'Faturamento NNE'!$F$2:$F$707,'Infos Relatório'!$B530,'Faturamento NNE'!$AA$2:$AA$707,'Infos Relatório'!U$1)</f>
        <v>0</v>
      </c>
      <c r="AA530" s="541">
        <f>COUNTIFS('Faturamento NNE'!$E$2:$E$707,'Infos Relatório'!$B$485,'Faturamento NNE'!$F$2:$F$707,'Infos Relatório'!$B530,'Faturamento NNE'!$AA$2:$AA$707,'Infos Relatório'!AA$1)</f>
        <v>0</v>
      </c>
      <c r="AB530" s="542">
        <f>SUMIFS('Faturamento NNE'!$H$2:$H$707,'Faturamento NNE'!$E$2:$E$707,'Infos Relatório'!$B$485,'Faturamento NNE'!$F$2:$F$707,'Infos Relatório'!$B530,'Faturamento NNE'!$AA$2:$AA$707,'Infos Relatório'!AA$1)</f>
        <v>0</v>
      </c>
      <c r="AC530" s="542">
        <f>SUMIFS('Faturamento NNE'!$K$2:$K$707,'Faturamento NNE'!$E$2:$E$707,'Infos Relatório'!$B$485,'Faturamento NNE'!$F$2:$F$707,'Infos Relatório'!$B530,'Faturamento NNE'!$AA$2:$AA$707,'Infos Relatório'!AA$1)</f>
        <v>0</v>
      </c>
      <c r="AD530" s="546">
        <f>SUMIFS('Faturamento NNE'!$P$2:$P$707,'Faturamento NNE'!$E$2:$E$707,'Infos Relatório'!$B$485,'Faturamento NNE'!$F$2:$F$707,'Infos Relatório'!$B530,'Faturamento NNE'!$AA$2:$AA$707,'Infos Relatório'!AA$1,'Faturamento NNE'!$U$2:$U$707,"Sim")+SUMIFS('Faturamento NNE'!$Q$2:$Q$707,'Faturamento NNE'!$E$2:$E$707,'Infos Relatório'!$B$485,'Faturamento NNE'!$F$2:$F$707,'Infos Relatório'!$B530,'Faturamento NNE'!$AA$2:$AA$707,'Infos Relatório'!AA$1,'Faturamento NNE'!$U$2:$U$707,"Sim")</f>
        <v>0</v>
      </c>
      <c r="AE530" s="227" t="e">
        <f t="shared" si="184"/>
        <v>#DIV/0!</v>
      </c>
      <c r="AF530" s="545">
        <f>SUMIFS('Faturamento NNE'!$I$2:$I$707,'Faturamento NNE'!$E$2:$E$707,'Infos Relatório'!$B$485,'Faturamento NNE'!$F$2:$F$707,'Infos Relatório'!$B530,'Faturamento NNE'!$AA$2:$AA$707,'Infos Relatório'!AA$1)</f>
        <v>0</v>
      </c>
      <c r="AG530" s="541">
        <f>COUNTIFS('Faturamento NNE'!$E$2:$E$707,'Infos Relatório'!$B$485,'Faturamento NNE'!$F$2:$F$707,'Infos Relatório'!$B530,'Faturamento NNE'!$AA$2:$AA$707,'Infos Relatório'!AG$1)</f>
        <v>0</v>
      </c>
      <c r="AH530" s="542">
        <f>SUMIFS('Faturamento NNE'!$H$2:$H$707,'Faturamento NNE'!$E$2:$E$707,'Infos Relatório'!$B$485,'Faturamento NNE'!$F$2:$F$707,'Infos Relatório'!$B530,'Faturamento NNE'!$AA$2:$AA$707,'Infos Relatório'!AG$1)</f>
        <v>0</v>
      </c>
      <c r="AI530" s="542">
        <f>SUMIFS('Faturamento NNE'!$K$2:$K$707,'Faturamento NNE'!$E$2:$E$707,'Infos Relatório'!$B$485,'Faturamento NNE'!$F$2:$F$707,'Infos Relatório'!$B530,'Faturamento NNE'!$AA$2:$AA$707,'Infos Relatório'!AG$1)</f>
        <v>0</v>
      </c>
      <c r="AJ530" s="546">
        <f>SUMIFS('Faturamento NNE'!$P$2:$P$707,'Faturamento NNE'!$E$2:$E$707,'Infos Relatório'!$B$485,'Faturamento NNE'!$F$2:$F$707,'Infos Relatório'!$B530,'Faturamento NNE'!$AA$2:$AA$707,'Infos Relatório'!AG$1,'Faturamento NNE'!$U$2:$U$707,"Sim")+SUMIFS('Faturamento NNE'!$Q$2:$Q$707,'Faturamento NNE'!$E$2:$E$707,'Infos Relatório'!$B$485,'Faturamento NNE'!$F$2:$F$707,'Infos Relatório'!$B530,'Faturamento NNE'!$AA$2:$AA$707,'Infos Relatório'!AG$1,'Faturamento NNE'!$U$2:$U$707,"Sim")</f>
        <v>0</v>
      </c>
      <c r="AK530" s="227" t="e">
        <f t="shared" si="185"/>
        <v>#DIV/0!</v>
      </c>
      <c r="AL530" s="545">
        <f>SUMIFS('Faturamento NNE'!$I$2:$I$707,'Faturamento NNE'!$E$2:$E$707,'Infos Relatório'!$B$485,'Faturamento NNE'!$F$2:$F$707,'Infos Relatório'!$B530,'Faturamento NNE'!$AA$2:$AA$707,'Infos Relatório'!AG$1)</f>
        <v>0</v>
      </c>
      <c r="AM530" s="541">
        <f>COUNTIFS('Faturamento NNE'!$E$2:$E$707,'Infos Relatório'!$B$485,'Faturamento NNE'!$F$2:$F$707,'Infos Relatório'!$B530,'Faturamento NNE'!$AA$2:$AA$707,'Infos Relatório'!AM$1)</f>
        <v>0</v>
      </c>
      <c r="AN530" s="542">
        <f>SUMIFS('Faturamento NNE'!$H$2:$H$707,'Faturamento NNE'!$E$2:$E$707,'Infos Relatório'!$B$485,'Faturamento NNE'!$F$2:$F$707,'Infos Relatório'!$B530,'Faturamento NNE'!$AA$2:$AA$707,'Infos Relatório'!AM$1)</f>
        <v>0</v>
      </c>
      <c r="AO530" s="542">
        <f>SUMIFS('Faturamento NNE'!$K$2:$K$707,'Faturamento NNE'!$E$2:$E$707,'Infos Relatório'!$B$485,'Faturamento NNE'!$F$2:$F$707,'Infos Relatório'!$B530,'Faturamento NNE'!$AA$2:$AA$707,'Infos Relatório'!AM$1)</f>
        <v>0</v>
      </c>
      <c r="AP530" s="546">
        <f>SUMIFS('Faturamento NNE'!$P$2:$P$707,'Faturamento NNE'!$E$2:$E$707,'Infos Relatório'!$B$485,'Faturamento NNE'!$F$2:$F$707,'Infos Relatório'!$B530,'Faturamento NNE'!$AA$2:$AA$707,'Infos Relatório'!AM$1,'Faturamento NNE'!$U$2:$U$707,"Sim")+SUMIFS('Faturamento NNE'!$Q$2:$Q$707,'Faturamento NNE'!$E$2:$E$707,'Infos Relatório'!$B$485,'Faturamento NNE'!$F$2:$F$707,'Infos Relatório'!$B530,'Faturamento NNE'!$AA$2:$AA$707,'Infos Relatório'!AM$1,'Faturamento NNE'!$U$2:$U$707,"Sim")</f>
        <v>0</v>
      </c>
      <c r="AQ530" s="227" t="e">
        <f t="shared" si="186"/>
        <v>#DIV/0!</v>
      </c>
      <c r="AR530" s="545">
        <f>SUMIFS('Faturamento NNE'!$I$2:$I$707,'Faturamento NNE'!$E$2:$E$707,'Infos Relatório'!$B$485,'Faturamento NNE'!$F$2:$F$707,'Infos Relatório'!$B530,'Faturamento NNE'!$AA$2:$AA$707,'Infos Relatório'!AM$1)</f>
        <v>0</v>
      </c>
      <c r="AS530" s="541">
        <f>COUNTIFS('Faturamento NNE'!$E$2:$E$707,'Infos Relatório'!$B$485,'Faturamento NNE'!$F$2:$F$707,'Infos Relatório'!$B530,'Faturamento NNE'!$AA$2:$AA$707,'Infos Relatório'!AS$1)</f>
        <v>0</v>
      </c>
      <c r="AT530" s="542">
        <f>SUMIFS('Faturamento NNE'!$H$2:$H$707,'Faturamento NNE'!$E$2:$E$707,'Infos Relatório'!$B$485,'Faturamento NNE'!$F$2:$F$707,'Infos Relatório'!$B530,'Faturamento NNE'!$AA$2:$AA$707,'Infos Relatório'!AS$1)</f>
        <v>0</v>
      </c>
      <c r="AU530" s="542">
        <f>SUMIFS('Faturamento NNE'!$K$2:$K$707,'Faturamento NNE'!$E$2:$E$707,'Infos Relatório'!$B$485,'Faturamento NNE'!$F$2:$F$707,'Infos Relatório'!$B530,'Faturamento NNE'!$AA$2:$AA$707,'Infos Relatório'!AS$1)</f>
        <v>0</v>
      </c>
      <c r="AV530" s="546">
        <f>SUMIFS('Faturamento NNE'!$P$2:$P$707,'Faturamento NNE'!$E$2:$E$707,'Infos Relatório'!$B$485,'Faturamento NNE'!$F$2:$F$707,'Infos Relatório'!$B530,'Faturamento NNE'!$AA$2:$AA$707,'Infos Relatório'!AS$1,'Faturamento NNE'!$U$2:$U$707,"Sim")+SUMIFS('Faturamento NNE'!$Q$2:$Q$707,'Faturamento NNE'!$E$2:$E$707,'Infos Relatório'!$B$485,'Faturamento NNE'!$F$2:$F$707,'Infos Relatório'!$B530,'Faturamento NNE'!$AA$2:$AA$707,'Infos Relatório'!AS$1,'Faturamento NNE'!$U$2:$U$707,"Sim")</f>
        <v>0</v>
      </c>
      <c r="AW530" s="227" t="e">
        <f t="shared" si="187"/>
        <v>#DIV/0!</v>
      </c>
      <c r="AX530" s="545">
        <f>SUMIFS('Faturamento NNE'!$I$2:$I$707,'Faturamento NNE'!$E$2:$E$707,'Infos Relatório'!$B$485,'Faturamento NNE'!$F$2:$F$707,'Infos Relatório'!$B530,'Faturamento NNE'!$AA$2:$AA$707,'Infos Relatório'!AS$1)</f>
        <v>0</v>
      </c>
      <c r="AY530" s="541">
        <f>COUNTIFS('Faturamento NNE'!$E$2:$E$707,'Infos Relatório'!$B$485,'Faturamento NNE'!$F$2:$F$707,'Infos Relatório'!$B530,'Faturamento NNE'!$AA$2:$AA$707,'Infos Relatório'!AY$1)</f>
        <v>0</v>
      </c>
      <c r="AZ530" s="542">
        <f>SUMIFS('Faturamento NNE'!$H$2:$H$707,'Faturamento NNE'!$E$2:$E$707,'Infos Relatório'!$B$485,'Faturamento NNE'!$F$2:$F$707,'Infos Relatório'!$B530,'Faturamento NNE'!$AA$2:$AA$707,'Infos Relatório'!AY$1)</f>
        <v>0</v>
      </c>
      <c r="BA530" s="542">
        <f>SUMIFS('Faturamento NNE'!$K$2:$K$707,'Faturamento NNE'!$E$2:$E$707,'Infos Relatório'!$B$485,'Faturamento NNE'!$F$2:$F$707,'Infos Relatório'!$B530,'Faturamento NNE'!$AA$2:$AA$707,'Infos Relatório'!AY$1)</f>
        <v>0</v>
      </c>
      <c r="BB530" s="546">
        <f>SUMIFS('Faturamento NNE'!$P$2:$P$707,'Faturamento NNE'!$E$2:$E$707,'Infos Relatório'!$B$485,'Faturamento NNE'!$F$2:$F$707,'Infos Relatório'!$B530,'Faturamento NNE'!$AA$2:$AA$707,'Infos Relatório'!AY$1,'Faturamento NNE'!$U$2:$U$707,"Sim")+SUMIFS('Faturamento NNE'!$Q$2:$Q$707,'Faturamento NNE'!$E$2:$E$707,'Infos Relatório'!$B$485,'Faturamento NNE'!$F$2:$F$707,'Infos Relatório'!$B530,'Faturamento NNE'!$AA$2:$AA$707,'Infos Relatório'!AY$1,'Faturamento NNE'!$U$2:$U$707,"Sim")</f>
        <v>0</v>
      </c>
      <c r="BC530" s="227" t="e">
        <f t="shared" si="188"/>
        <v>#DIV/0!</v>
      </c>
      <c r="BD530" s="545">
        <f>SUMIFS('Faturamento NNE'!$I$2:$I$707,'Faturamento NNE'!$E$2:$E$707,'Infos Relatório'!$B$485,'Faturamento NNE'!$F$2:$F$707,'Infos Relatório'!$B530,'Faturamento NNE'!$AA$2:$AA$707,'Infos Relatório'!AY$1)</f>
        <v>0</v>
      </c>
      <c r="BE530" s="541">
        <f>COUNTIFS('Faturamento NNE'!$E$2:$E$707,'Infos Relatório'!$B$485,'Faturamento NNE'!$F$2:$F$707,'Infos Relatório'!$B530,'Faturamento NNE'!$AA$2:$AA$707,'Infos Relatório'!BE$1)</f>
        <v>0</v>
      </c>
      <c r="BF530" s="542">
        <f>SUMIFS('Faturamento NNE'!$H$2:$H$707,'Faturamento NNE'!$E$2:$E$707,'Infos Relatório'!$B$485,'Faturamento NNE'!$F$2:$F$707,'Infos Relatório'!$B530,'Faturamento NNE'!$AA$2:$AA$707,'Infos Relatório'!BE$1)</f>
        <v>0</v>
      </c>
      <c r="BG530" s="542">
        <f>SUMIFS('Faturamento NNE'!$K$2:$K$707,'Faturamento NNE'!$E$2:$E$707,'Infos Relatório'!$B$485,'Faturamento NNE'!$F$2:$F$707,'Infos Relatório'!$B530,'Faturamento NNE'!$AA$2:$AA$707,'Infos Relatório'!BE$1)</f>
        <v>0</v>
      </c>
      <c r="BH530" s="546">
        <f>SUMIFS('Faturamento NNE'!$P$2:$P$707,'Faturamento NNE'!$E$2:$E$707,'Infos Relatório'!$B$485,'Faturamento NNE'!$F$2:$F$707,'Infos Relatório'!$B530,'Faturamento NNE'!$AA$2:$AA$707,'Infos Relatório'!BE$1,'Faturamento NNE'!$U$2:$U$707,"Sim")+SUMIFS('Faturamento NNE'!$Q$2:$Q$707,'Faturamento NNE'!$E$2:$E$707,'Infos Relatório'!$B$485,'Faturamento NNE'!$F$2:$F$707,'Infos Relatório'!$B530,'Faturamento NNE'!$AA$2:$AA$707,'Infos Relatório'!BE$1,'Faturamento NNE'!$U$2:$U$707,"Sim")</f>
        <v>0</v>
      </c>
      <c r="BI530" s="227" t="e">
        <f t="shared" si="189"/>
        <v>#DIV/0!</v>
      </c>
      <c r="BJ530" s="545">
        <f>SUMIFS('Faturamento NNE'!$I$2:$I$707,'Faturamento NNE'!$E$2:$E$707,'Infos Relatório'!$B$485,'Faturamento NNE'!$F$2:$F$707,'Infos Relatório'!$B530,'Faturamento NNE'!$AA$2:$AA$707,'Infos Relatório'!BE$1)</f>
        <v>0</v>
      </c>
      <c r="BK530" s="541">
        <f>COUNTIFS('Faturamento NNE'!$E$2:$E$707,'Infos Relatório'!$B$485,'Faturamento NNE'!$F$2:$F$707,'Infos Relatório'!$B530,'Faturamento NNE'!$AA$2:$AA$707,'Infos Relatório'!BK$1)</f>
        <v>0</v>
      </c>
      <c r="BL530" s="542">
        <f>SUMIFS('Faturamento NNE'!$H$2:$H$707,'Faturamento NNE'!$E$2:$E$707,'Infos Relatório'!$B$485,'Faturamento NNE'!$F$2:$F$707,'Infos Relatório'!$B530,'Faturamento NNE'!$AA$2:$AA$707,'Infos Relatório'!BK$1)</f>
        <v>0</v>
      </c>
      <c r="BM530" s="542">
        <f>SUMIFS('Faturamento NNE'!$K$2:$K$707,'Faturamento NNE'!$E$2:$E$707,'Infos Relatório'!$B$485,'Faturamento NNE'!$F$2:$F$707,'Infos Relatório'!$B530,'Faturamento NNE'!$AA$2:$AA$707,'Infos Relatório'!BK$1)</f>
        <v>0</v>
      </c>
      <c r="BN530" s="546">
        <f>SUMIFS('Faturamento NNE'!$P$2:$P$707,'Faturamento NNE'!$E$2:$E$707,'Infos Relatório'!$B$485,'Faturamento NNE'!$F$2:$F$707,'Infos Relatório'!$B530,'Faturamento NNE'!$AA$2:$AA$707,'Infos Relatório'!BK$1,'Faturamento NNE'!$U$2:$U$707,"Sim")+SUMIFS('Faturamento NNE'!$Q$2:$Q$707,'Faturamento NNE'!$E$2:$E$707,'Infos Relatório'!$B$485,'Faturamento NNE'!$F$2:$F$707,'Infos Relatório'!$B530,'Faturamento NNE'!$AA$2:$AA$707,'Infos Relatório'!BK$1,'Faturamento NNE'!$U$2:$U$707,"Sim")</f>
        <v>0</v>
      </c>
      <c r="BO530" s="227" t="e">
        <f t="shared" si="190"/>
        <v>#DIV/0!</v>
      </c>
      <c r="BP530" s="545">
        <f>SUMIFS('Faturamento NNE'!$I$2:$I$707,'Faturamento NNE'!$E$2:$E$707,'Infos Relatório'!$B$485,'Faturamento NNE'!$F$2:$F$707,'Infos Relatório'!$B530,'Faturamento NNE'!$AA$2:$AA$707,'Infos Relatório'!BK$1)</f>
        <v>0</v>
      </c>
      <c r="BQ530" s="541">
        <f>COUNTIFS('Faturamento NNE'!$E$2:$E$707,'Infos Relatório'!$B$485,'Faturamento NNE'!$F$2:$F$707,'Infos Relatório'!$B530,'Faturamento NNE'!$AA$2:$AA$707,'Infos Relatório'!BQ$1)</f>
        <v>0</v>
      </c>
      <c r="BR530" s="542">
        <f>SUMIFS('Faturamento NNE'!$H$2:$H$707,'Faturamento NNE'!$E$2:$E$707,'Infos Relatório'!$B$485,'Faturamento NNE'!$F$2:$F$707,'Infos Relatório'!$B530,'Faturamento NNE'!$AA$2:$AA$707,'Infos Relatório'!BQ$1)</f>
        <v>0</v>
      </c>
      <c r="BS530" s="542">
        <f>SUMIFS('Faturamento NNE'!$K$2:$K$707,'Faturamento NNE'!$E$2:$E$707,'Infos Relatório'!$B$485,'Faturamento NNE'!$F$2:$F$707,'Infos Relatório'!$B530,'Faturamento NNE'!$AA$2:$AA$707,'Infos Relatório'!BQ$1)</f>
        <v>0</v>
      </c>
      <c r="BT530" s="546">
        <f>SUMIFS('Faturamento NNE'!$P$2:$P$707,'Faturamento NNE'!$E$2:$E$707,'Infos Relatório'!$B$485,'Faturamento NNE'!$F$2:$F$707,'Infos Relatório'!$B530,'Faturamento NNE'!$AA$2:$AA$707,'Infos Relatório'!BQ$1,'Faturamento NNE'!$U$2:$U$707,"Sim")+SUMIFS('Faturamento NNE'!$Q$2:$Q$707,'Faturamento NNE'!$E$2:$E$707,'Infos Relatório'!$B$485,'Faturamento NNE'!$F$2:$F$707,'Infos Relatório'!$B530,'Faturamento NNE'!$AA$2:$AA$707,'Infos Relatório'!BQ$1,'Faturamento NNE'!$U$2:$U$707,"Sim")</f>
        <v>0</v>
      </c>
      <c r="BU530" s="227" t="e">
        <f t="shared" si="191"/>
        <v>#DIV/0!</v>
      </c>
      <c r="BV530" s="545">
        <f>SUMIFS('Faturamento NNE'!$I$2:$I$707,'Faturamento NNE'!$E$2:$E$707,'Infos Relatório'!$B$485,'Faturamento NNE'!$F$2:$F$707,'Infos Relatório'!$B530,'Faturamento NNE'!$AA$2:$AA$707,'Infos Relatório'!BQ$1)</f>
        <v>0</v>
      </c>
    </row>
    <row r="531" spans="2:74">
      <c r="B531" s="217" t="s">
        <v>175</v>
      </c>
      <c r="C531" s="541">
        <f>COUNTIFS('Faturamento NNE'!$E$2:$E$707,'Infos Relatório'!$B$485,'Faturamento NNE'!$F$2:$F$707,'Infos Relatório'!$B531,'Faturamento NNE'!$AA$2:$AA$707,'Infos Relatório'!C$1)</f>
        <v>0</v>
      </c>
      <c r="D531" s="542">
        <f>SUMIFS('Faturamento NNE'!$H$2:$H$707,'Faturamento NNE'!$E$2:$E$707,'Infos Relatório'!$B$485,'Faturamento NNE'!$F$2:$F$707,'Infos Relatório'!$B531,'Faturamento NNE'!$AA$2:$AA$707,'Infos Relatório'!C$1)</f>
        <v>0</v>
      </c>
      <c r="E531" s="543">
        <f>SUMIFS('Faturamento NNE'!$K$2:$K$707,'Faturamento NNE'!$E$2:$E$707,'Infos Relatório'!$B$485,'Faturamento NNE'!$F$2:$F$707,'Infos Relatório'!$B531,'Faturamento NNE'!$AA$2:$AA$707,'Infos Relatório'!C$1)</f>
        <v>0</v>
      </c>
      <c r="F531" s="544">
        <f>SUMIFS('Faturamento NNE'!$P$2:$P$707,'Faturamento NNE'!$E$2:$E$707,'Infos Relatório'!$B$485,'Faturamento NNE'!$F$2:$F$707,'Infos Relatório'!$B531,'Faturamento NNE'!$AA$2:$AA$707,'Infos Relatório'!C$1,'Faturamento NNE'!$U$2:$U$707,"Sim")+SUMIFS('Faturamento NNE'!$Q$2:$Q$707,'Faturamento NNE'!$E$2:$E$707,'Infos Relatório'!$B$485,'Faturamento NNE'!$F$2:$F$707,'Infos Relatório'!$B531,'Faturamento NNE'!$AA$2:$AA$707,'Infos Relatório'!C$1,'Faturamento NNE'!$U$2:$U$707,"Sim")</f>
        <v>0</v>
      </c>
      <c r="G531" s="283" t="e">
        <f t="shared" si="180"/>
        <v>#DIV/0!</v>
      </c>
      <c r="H531" s="545">
        <f>SUMIFS('Faturamento NNE'!$I$2:$I$707,'Faturamento NNE'!$E$2:$E$707,'Infos Relatório'!$B$485,'Faturamento NNE'!$F$2:$F$707,'Infos Relatório'!$B531,'Faturamento NNE'!$AA$2:$AA$707,'Infos Relatório'!C$1)</f>
        <v>0</v>
      </c>
      <c r="I531" s="541">
        <f>COUNTIFS('Faturamento NNE'!$E$2:$E$707,'Infos Relatório'!$B$485,'Faturamento NNE'!$F$2:$F$707,'Infos Relatório'!$B531,'Faturamento NNE'!$AA$2:$AA$707,'Infos Relatório'!I$1)</f>
        <v>0</v>
      </c>
      <c r="J531" s="542">
        <f>SUMIFS('Faturamento NNE'!$H$2:$H$707,'Faturamento NNE'!$E$2:$E$707,'Infos Relatório'!$B$485,'Faturamento NNE'!$F$2:$F$707,'Infos Relatório'!$B531,'Faturamento NNE'!$AA$2:$AA$707,'Infos Relatório'!I$1)</f>
        <v>0</v>
      </c>
      <c r="K531" s="543">
        <f>SUMIFS('Faturamento NNE'!$K$2:$K$707,'Faturamento NNE'!$E$2:$E$707,'Infos Relatório'!$B$485,'Faturamento NNE'!$F$2:$F$707,'Infos Relatório'!$B531,'Faturamento NNE'!$AA$2:$AA$707,'Infos Relatório'!I$1)</f>
        <v>0</v>
      </c>
      <c r="L531" s="544">
        <f>SUMIFS('Faturamento NNE'!$P$2:$P$707,'Faturamento NNE'!$E$2:$E$707,'Infos Relatório'!$B$485,'Faturamento NNE'!$F$2:$F$707,'Infos Relatório'!$B531,'Faturamento NNE'!$AA$2:$AA$707,'Infos Relatório'!I$1,'Faturamento NNE'!$U$2:$U$707,"Sim")+SUMIFS('Faturamento NNE'!$Q$2:$Q$707,'Faturamento NNE'!$E$2:$E$707,'Infos Relatório'!$B$485,'Faturamento NNE'!$F$2:$F$707,'Infos Relatório'!$B531,'Faturamento NNE'!$AA$2:$AA$707,'Infos Relatório'!I$1,'Faturamento NNE'!$U$2:$U$707,"Sim")</f>
        <v>0</v>
      </c>
      <c r="M531" s="283" t="e">
        <f t="shared" si="181"/>
        <v>#DIV/0!</v>
      </c>
      <c r="N531" s="545">
        <f>SUMIFS('Faturamento NNE'!$I$2:$I$707,'Faturamento NNE'!$E$2:$E$707,'Infos Relatório'!$B$485,'Faturamento NNE'!$F$2:$F$707,'Infos Relatório'!$B531,'Faturamento NNE'!$AA$2:$AA$707,'Infos Relatório'!I$1)</f>
        <v>0</v>
      </c>
      <c r="O531" s="541">
        <f>COUNTIFS('Faturamento NNE'!$E$2:$E$707,'Infos Relatório'!$B$485,'Faturamento NNE'!$F$2:$F$707,'Infos Relatório'!$B531,'Faturamento NNE'!$AA$2:$AA$707,'Infos Relatório'!O$1)</f>
        <v>0</v>
      </c>
      <c r="P531" s="542">
        <f>SUMIFS('Faturamento NNE'!$H$2:$H$707,'Faturamento NNE'!$E$2:$E$707,'Infos Relatório'!$B$485,'Faturamento NNE'!$F$2:$F$707,'Infos Relatório'!$B531,'Faturamento NNE'!$AA$2:$AA$707,'Infos Relatório'!O$1)</f>
        <v>0</v>
      </c>
      <c r="Q531" s="542">
        <f>SUMIFS('Faturamento NNE'!$K$2:$K$707,'Faturamento NNE'!$E$2:$E$707,'Infos Relatório'!$B$485,'Faturamento NNE'!$F$2:$F$707,'Infos Relatório'!$B531,'Faturamento NNE'!$AA$2:$AA$707,'Infos Relatório'!O$1)</f>
        <v>0</v>
      </c>
      <c r="R531" s="546">
        <f>SUMIFS('Faturamento NNE'!$P$2:$P$707,'Faturamento NNE'!$E$2:$E$707,'Infos Relatório'!$B$485,'Faturamento NNE'!$F$2:$F$707,'Infos Relatório'!$B531,'Faturamento NNE'!$AA$2:$AA$707,'Infos Relatório'!O$1,'Faturamento NNE'!$U$2:$U$707,"Sim")+SUMIFS('Faturamento NNE'!$Q$2:$Q$707,'Faturamento NNE'!$E$2:$E$707,'Infos Relatório'!$B$485,'Faturamento NNE'!$F$2:$F$707,'Infos Relatório'!$B531,'Faturamento NNE'!$AA$2:$AA$707,'Infos Relatório'!O$1,'Faturamento NNE'!$U$2:$U$707,"Sim")</f>
        <v>0</v>
      </c>
      <c r="S531" s="227" t="e">
        <f t="shared" si="182"/>
        <v>#DIV/0!</v>
      </c>
      <c r="T531" s="545">
        <f>SUMIFS('Faturamento NNE'!$I$2:$I$707,'Faturamento NNE'!$E$2:$E$707,'Infos Relatório'!$B$485,'Faturamento NNE'!$F$2:$F$707,'Infos Relatório'!$B531,'Faturamento NNE'!$AA$2:$AA$707,'Infos Relatório'!O$1)</f>
        <v>0</v>
      </c>
      <c r="U531" s="541">
        <f>COUNTIFS('Faturamento NNE'!$E$2:$E$707,'Infos Relatório'!$B$485,'Faturamento NNE'!$F$2:$F$707,'Infos Relatório'!$B531,'Faturamento NNE'!$AA$2:$AA$707,'Infos Relatório'!U$1)</f>
        <v>0</v>
      </c>
      <c r="V531" s="542">
        <f>SUMIFS('Faturamento NNE'!$H$2:$H$707,'Faturamento NNE'!$E$2:$E$707,'Infos Relatório'!$B$485,'Faturamento NNE'!$F$2:$F$707,'Infos Relatório'!$B531,'Faturamento NNE'!$AA$2:$AA$707,'Infos Relatório'!U$1)</f>
        <v>0</v>
      </c>
      <c r="W531" s="542">
        <f>SUMIFS('Faturamento NNE'!$K$2:$K$707,'Faturamento NNE'!$E$2:$E$707,'Infos Relatório'!$B$485,'Faturamento NNE'!$F$2:$F$707,'Infos Relatório'!$B531,'Faturamento NNE'!$AA$2:$AA$707,'Infos Relatório'!U$1)</f>
        <v>0</v>
      </c>
      <c r="X531" s="546">
        <f>SUMIFS('Faturamento NNE'!$P$2:$P$707,'Faturamento NNE'!$E$2:$E$707,'Infos Relatório'!$B$485,'Faturamento NNE'!$F$2:$F$707,'Infos Relatório'!$B531,'Faturamento NNE'!$AA$2:$AA$707,'Infos Relatório'!U$1,'Faturamento NNE'!$U$2:$U$707,"Sim")+SUMIFS('Faturamento NNE'!$Q$2:$Q$707,'Faturamento NNE'!$E$2:$E$707,'Infos Relatório'!$B$485,'Faturamento NNE'!$F$2:$F$707,'Infos Relatório'!$B531,'Faturamento NNE'!$AA$2:$AA$707,'Infos Relatório'!U$1,'Faturamento NNE'!$U$2:$U$707,"Sim")</f>
        <v>0</v>
      </c>
      <c r="Y531" s="227" t="e">
        <f t="shared" si="183"/>
        <v>#DIV/0!</v>
      </c>
      <c r="Z531" s="545">
        <f>SUMIFS('Faturamento NNE'!$I$2:$I$707,'Faturamento NNE'!$E$2:$E$707,'Infos Relatório'!$B$485,'Faturamento NNE'!$F$2:$F$707,'Infos Relatório'!$B531,'Faturamento NNE'!$AA$2:$AA$707,'Infos Relatório'!U$1)</f>
        <v>0</v>
      </c>
      <c r="AA531" s="541">
        <f>COUNTIFS('Faturamento NNE'!$E$2:$E$707,'Infos Relatório'!$B$485,'Faturamento NNE'!$F$2:$F$707,'Infos Relatório'!$B531,'Faturamento NNE'!$AA$2:$AA$707,'Infos Relatório'!AA$1)</f>
        <v>0</v>
      </c>
      <c r="AB531" s="542">
        <f>SUMIFS('Faturamento NNE'!$H$2:$H$707,'Faturamento NNE'!$E$2:$E$707,'Infos Relatório'!$B$485,'Faturamento NNE'!$F$2:$F$707,'Infos Relatório'!$B531,'Faturamento NNE'!$AA$2:$AA$707,'Infos Relatório'!AA$1)</f>
        <v>0</v>
      </c>
      <c r="AC531" s="542">
        <f>SUMIFS('Faturamento NNE'!$K$2:$K$707,'Faturamento NNE'!$E$2:$E$707,'Infos Relatório'!$B$485,'Faturamento NNE'!$F$2:$F$707,'Infos Relatório'!$B531,'Faturamento NNE'!$AA$2:$AA$707,'Infos Relatório'!AA$1)</f>
        <v>0</v>
      </c>
      <c r="AD531" s="546">
        <f>SUMIFS('Faturamento NNE'!$P$2:$P$707,'Faturamento NNE'!$E$2:$E$707,'Infos Relatório'!$B$485,'Faturamento NNE'!$F$2:$F$707,'Infos Relatório'!$B531,'Faturamento NNE'!$AA$2:$AA$707,'Infos Relatório'!AA$1,'Faturamento NNE'!$U$2:$U$707,"Sim")+SUMIFS('Faturamento NNE'!$Q$2:$Q$707,'Faturamento NNE'!$E$2:$E$707,'Infos Relatório'!$B$485,'Faturamento NNE'!$F$2:$F$707,'Infos Relatório'!$B531,'Faturamento NNE'!$AA$2:$AA$707,'Infos Relatório'!AA$1,'Faturamento NNE'!$U$2:$U$707,"Sim")</f>
        <v>0</v>
      </c>
      <c r="AE531" s="227" t="e">
        <f t="shared" si="184"/>
        <v>#DIV/0!</v>
      </c>
      <c r="AF531" s="545">
        <f>SUMIFS('Faturamento NNE'!$I$2:$I$707,'Faturamento NNE'!$E$2:$E$707,'Infos Relatório'!$B$485,'Faturamento NNE'!$F$2:$F$707,'Infos Relatório'!$B531,'Faturamento NNE'!$AA$2:$AA$707,'Infos Relatório'!AA$1)</f>
        <v>0</v>
      </c>
      <c r="AG531" s="541">
        <f>COUNTIFS('Faturamento NNE'!$E$2:$E$707,'Infos Relatório'!$B$485,'Faturamento NNE'!$F$2:$F$707,'Infos Relatório'!$B531,'Faturamento NNE'!$AA$2:$AA$707,'Infos Relatório'!AG$1)</f>
        <v>0</v>
      </c>
      <c r="AH531" s="542">
        <f>SUMIFS('Faturamento NNE'!$H$2:$H$707,'Faturamento NNE'!$E$2:$E$707,'Infos Relatório'!$B$485,'Faturamento NNE'!$F$2:$F$707,'Infos Relatório'!$B531,'Faturamento NNE'!$AA$2:$AA$707,'Infos Relatório'!AG$1)</f>
        <v>0</v>
      </c>
      <c r="AI531" s="542">
        <f>SUMIFS('Faturamento NNE'!$K$2:$K$707,'Faturamento NNE'!$E$2:$E$707,'Infos Relatório'!$B$485,'Faturamento NNE'!$F$2:$F$707,'Infos Relatório'!$B531,'Faturamento NNE'!$AA$2:$AA$707,'Infos Relatório'!AG$1)</f>
        <v>0</v>
      </c>
      <c r="AJ531" s="546">
        <f>SUMIFS('Faturamento NNE'!$P$2:$P$707,'Faturamento NNE'!$E$2:$E$707,'Infos Relatório'!$B$485,'Faturamento NNE'!$F$2:$F$707,'Infos Relatório'!$B531,'Faturamento NNE'!$AA$2:$AA$707,'Infos Relatório'!AG$1,'Faturamento NNE'!$U$2:$U$707,"Sim")+SUMIFS('Faturamento NNE'!$Q$2:$Q$707,'Faturamento NNE'!$E$2:$E$707,'Infos Relatório'!$B$485,'Faturamento NNE'!$F$2:$F$707,'Infos Relatório'!$B531,'Faturamento NNE'!$AA$2:$AA$707,'Infos Relatório'!AG$1,'Faturamento NNE'!$U$2:$U$707,"Sim")</f>
        <v>0</v>
      </c>
      <c r="AK531" s="227" t="e">
        <f t="shared" si="185"/>
        <v>#DIV/0!</v>
      </c>
      <c r="AL531" s="545">
        <f>SUMIFS('Faturamento NNE'!$I$2:$I$707,'Faturamento NNE'!$E$2:$E$707,'Infos Relatório'!$B$485,'Faturamento NNE'!$F$2:$F$707,'Infos Relatório'!$B531,'Faturamento NNE'!$AA$2:$AA$707,'Infos Relatório'!AG$1)</f>
        <v>0</v>
      </c>
      <c r="AM531" s="541">
        <f>COUNTIFS('Faturamento NNE'!$E$2:$E$707,'Infos Relatório'!$B$485,'Faturamento NNE'!$F$2:$F$707,'Infos Relatório'!$B531,'Faturamento NNE'!$AA$2:$AA$707,'Infos Relatório'!AM$1)</f>
        <v>0</v>
      </c>
      <c r="AN531" s="542">
        <f>SUMIFS('Faturamento NNE'!$H$2:$H$707,'Faturamento NNE'!$E$2:$E$707,'Infos Relatório'!$B$485,'Faturamento NNE'!$F$2:$F$707,'Infos Relatório'!$B531,'Faturamento NNE'!$AA$2:$AA$707,'Infos Relatório'!AM$1)</f>
        <v>0</v>
      </c>
      <c r="AO531" s="542">
        <f>SUMIFS('Faturamento NNE'!$K$2:$K$707,'Faturamento NNE'!$E$2:$E$707,'Infos Relatório'!$B$485,'Faturamento NNE'!$F$2:$F$707,'Infos Relatório'!$B531,'Faturamento NNE'!$AA$2:$AA$707,'Infos Relatório'!AM$1)</f>
        <v>0</v>
      </c>
      <c r="AP531" s="546">
        <f>SUMIFS('Faturamento NNE'!$P$2:$P$707,'Faturamento NNE'!$E$2:$E$707,'Infos Relatório'!$B$485,'Faturamento NNE'!$F$2:$F$707,'Infos Relatório'!$B531,'Faturamento NNE'!$AA$2:$AA$707,'Infos Relatório'!AM$1,'Faturamento NNE'!$U$2:$U$707,"Sim")+SUMIFS('Faturamento NNE'!$Q$2:$Q$707,'Faturamento NNE'!$E$2:$E$707,'Infos Relatório'!$B$485,'Faturamento NNE'!$F$2:$F$707,'Infos Relatório'!$B531,'Faturamento NNE'!$AA$2:$AA$707,'Infos Relatório'!AM$1,'Faturamento NNE'!$U$2:$U$707,"Sim")</f>
        <v>0</v>
      </c>
      <c r="AQ531" s="227" t="e">
        <f t="shared" si="186"/>
        <v>#DIV/0!</v>
      </c>
      <c r="AR531" s="545">
        <f>SUMIFS('Faturamento NNE'!$I$2:$I$707,'Faturamento NNE'!$E$2:$E$707,'Infos Relatório'!$B$485,'Faturamento NNE'!$F$2:$F$707,'Infos Relatório'!$B531,'Faturamento NNE'!$AA$2:$AA$707,'Infos Relatório'!AM$1)</f>
        <v>0</v>
      </c>
      <c r="AS531" s="541">
        <f>COUNTIFS('Faturamento NNE'!$E$2:$E$707,'Infos Relatório'!$B$485,'Faturamento NNE'!$F$2:$F$707,'Infos Relatório'!$B531,'Faturamento NNE'!$AA$2:$AA$707,'Infos Relatório'!AS$1)</f>
        <v>0</v>
      </c>
      <c r="AT531" s="542">
        <f>SUMIFS('Faturamento NNE'!$H$2:$H$707,'Faturamento NNE'!$E$2:$E$707,'Infos Relatório'!$B$485,'Faturamento NNE'!$F$2:$F$707,'Infos Relatório'!$B531,'Faturamento NNE'!$AA$2:$AA$707,'Infos Relatório'!AS$1)</f>
        <v>0</v>
      </c>
      <c r="AU531" s="542">
        <f>SUMIFS('Faturamento NNE'!$K$2:$K$707,'Faturamento NNE'!$E$2:$E$707,'Infos Relatório'!$B$485,'Faturamento NNE'!$F$2:$F$707,'Infos Relatório'!$B531,'Faturamento NNE'!$AA$2:$AA$707,'Infos Relatório'!AS$1)</f>
        <v>0</v>
      </c>
      <c r="AV531" s="546">
        <f>SUMIFS('Faturamento NNE'!$P$2:$P$707,'Faturamento NNE'!$E$2:$E$707,'Infos Relatório'!$B$485,'Faturamento NNE'!$F$2:$F$707,'Infos Relatório'!$B531,'Faturamento NNE'!$AA$2:$AA$707,'Infos Relatório'!AS$1,'Faturamento NNE'!$U$2:$U$707,"Sim")+SUMIFS('Faturamento NNE'!$Q$2:$Q$707,'Faturamento NNE'!$E$2:$E$707,'Infos Relatório'!$B$485,'Faturamento NNE'!$F$2:$F$707,'Infos Relatório'!$B531,'Faturamento NNE'!$AA$2:$AA$707,'Infos Relatório'!AS$1,'Faturamento NNE'!$U$2:$U$707,"Sim")</f>
        <v>0</v>
      </c>
      <c r="AW531" s="227" t="e">
        <f t="shared" si="187"/>
        <v>#DIV/0!</v>
      </c>
      <c r="AX531" s="545">
        <f>SUMIFS('Faturamento NNE'!$I$2:$I$707,'Faturamento NNE'!$E$2:$E$707,'Infos Relatório'!$B$485,'Faturamento NNE'!$F$2:$F$707,'Infos Relatório'!$B531,'Faturamento NNE'!$AA$2:$AA$707,'Infos Relatório'!AS$1)</f>
        <v>0</v>
      </c>
      <c r="AY531" s="541">
        <f>COUNTIFS('Faturamento NNE'!$E$2:$E$707,'Infos Relatório'!$B$485,'Faturamento NNE'!$F$2:$F$707,'Infos Relatório'!$B531,'Faturamento NNE'!$AA$2:$AA$707,'Infos Relatório'!AY$1)</f>
        <v>0</v>
      </c>
      <c r="AZ531" s="542">
        <f>SUMIFS('Faturamento NNE'!$H$2:$H$707,'Faturamento NNE'!$E$2:$E$707,'Infos Relatório'!$B$485,'Faturamento NNE'!$F$2:$F$707,'Infos Relatório'!$B531,'Faturamento NNE'!$AA$2:$AA$707,'Infos Relatório'!AY$1)</f>
        <v>0</v>
      </c>
      <c r="BA531" s="542">
        <f>SUMIFS('Faturamento NNE'!$K$2:$K$707,'Faturamento NNE'!$E$2:$E$707,'Infos Relatório'!$B$485,'Faturamento NNE'!$F$2:$F$707,'Infos Relatório'!$B531,'Faturamento NNE'!$AA$2:$AA$707,'Infos Relatório'!AY$1)</f>
        <v>0</v>
      </c>
      <c r="BB531" s="546">
        <f>SUMIFS('Faturamento NNE'!$P$2:$P$707,'Faturamento NNE'!$E$2:$E$707,'Infos Relatório'!$B$485,'Faturamento NNE'!$F$2:$F$707,'Infos Relatório'!$B531,'Faturamento NNE'!$AA$2:$AA$707,'Infos Relatório'!AY$1,'Faturamento NNE'!$U$2:$U$707,"Sim")+SUMIFS('Faturamento NNE'!$Q$2:$Q$707,'Faturamento NNE'!$E$2:$E$707,'Infos Relatório'!$B$485,'Faturamento NNE'!$F$2:$F$707,'Infos Relatório'!$B531,'Faturamento NNE'!$AA$2:$AA$707,'Infos Relatório'!AY$1,'Faturamento NNE'!$U$2:$U$707,"Sim")</f>
        <v>0</v>
      </c>
      <c r="BC531" s="227" t="e">
        <f t="shared" si="188"/>
        <v>#DIV/0!</v>
      </c>
      <c r="BD531" s="545">
        <f>SUMIFS('Faturamento NNE'!$I$2:$I$707,'Faturamento NNE'!$E$2:$E$707,'Infos Relatório'!$B$485,'Faturamento NNE'!$F$2:$F$707,'Infos Relatório'!$B531,'Faturamento NNE'!$AA$2:$AA$707,'Infos Relatório'!AY$1)</f>
        <v>0</v>
      </c>
      <c r="BE531" s="541">
        <f>COUNTIFS('Faturamento NNE'!$E$2:$E$707,'Infos Relatório'!$B$485,'Faturamento NNE'!$F$2:$F$707,'Infos Relatório'!$B531,'Faturamento NNE'!$AA$2:$AA$707,'Infos Relatório'!BE$1)</f>
        <v>0</v>
      </c>
      <c r="BF531" s="542">
        <f>SUMIFS('Faturamento NNE'!$H$2:$H$707,'Faturamento NNE'!$E$2:$E$707,'Infos Relatório'!$B$485,'Faturamento NNE'!$F$2:$F$707,'Infos Relatório'!$B531,'Faturamento NNE'!$AA$2:$AA$707,'Infos Relatório'!BE$1)</f>
        <v>0</v>
      </c>
      <c r="BG531" s="542">
        <f>SUMIFS('Faturamento NNE'!$K$2:$K$707,'Faturamento NNE'!$E$2:$E$707,'Infos Relatório'!$B$485,'Faturamento NNE'!$F$2:$F$707,'Infos Relatório'!$B531,'Faturamento NNE'!$AA$2:$AA$707,'Infos Relatório'!BE$1)</f>
        <v>0</v>
      </c>
      <c r="BH531" s="546">
        <f>SUMIFS('Faturamento NNE'!$P$2:$P$707,'Faturamento NNE'!$E$2:$E$707,'Infos Relatório'!$B$485,'Faturamento NNE'!$F$2:$F$707,'Infos Relatório'!$B531,'Faturamento NNE'!$AA$2:$AA$707,'Infos Relatório'!BE$1,'Faturamento NNE'!$U$2:$U$707,"Sim")+SUMIFS('Faturamento NNE'!$Q$2:$Q$707,'Faturamento NNE'!$E$2:$E$707,'Infos Relatório'!$B$485,'Faturamento NNE'!$F$2:$F$707,'Infos Relatório'!$B531,'Faturamento NNE'!$AA$2:$AA$707,'Infos Relatório'!BE$1,'Faturamento NNE'!$U$2:$U$707,"Sim")</f>
        <v>0</v>
      </c>
      <c r="BI531" s="227" t="e">
        <f t="shared" si="189"/>
        <v>#DIV/0!</v>
      </c>
      <c r="BJ531" s="545">
        <f>SUMIFS('Faturamento NNE'!$I$2:$I$707,'Faturamento NNE'!$E$2:$E$707,'Infos Relatório'!$B$485,'Faturamento NNE'!$F$2:$F$707,'Infos Relatório'!$B531,'Faturamento NNE'!$AA$2:$AA$707,'Infos Relatório'!BE$1)</f>
        <v>0</v>
      </c>
      <c r="BK531" s="541">
        <f>COUNTIFS('Faturamento NNE'!$E$2:$E$707,'Infos Relatório'!$B$485,'Faturamento NNE'!$F$2:$F$707,'Infos Relatório'!$B531,'Faturamento NNE'!$AA$2:$AA$707,'Infos Relatório'!BK$1)</f>
        <v>0</v>
      </c>
      <c r="BL531" s="542">
        <f>SUMIFS('Faturamento NNE'!$H$2:$H$707,'Faturamento NNE'!$E$2:$E$707,'Infos Relatório'!$B$485,'Faturamento NNE'!$F$2:$F$707,'Infos Relatório'!$B531,'Faturamento NNE'!$AA$2:$AA$707,'Infos Relatório'!BK$1)</f>
        <v>0</v>
      </c>
      <c r="BM531" s="542">
        <f>SUMIFS('Faturamento NNE'!$K$2:$K$707,'Faturamento NNE'!$E$2:$E$707,'Infos Relatório'!$B$485,'Faturamento NNE'!$F$2:$F$707,'Infos Relatório'!$B531,'Faturamento NNE'!$AA$2:$AA$707,'Infos Relatório'!BK$1)</f>
        <v>0</v>
      </c>
      <c r="BN531" s="546">
        <f>SUMIFS('Faturamento NNE'!$P$2:$P$707,'Faturamento NNE'!$E$2:$E$707,'Infos Relatório'!$B$485,'Faturamento NNE'!$F$2:$F$707,'Infos Relatório'!$B531,'Faturamento NNE'!$AA$2:$AA$707,'Infos Relatório'!BK$1,'Faturamento NNE'!$U$2:$U$707,"Sim")+SUMIFS('Faturamento NNE'!$Q$2:$Q$707,'Faturamento NNE'!$E$2:$E$707,'Infos Relatório'!$B$485,'Faturamento NNE'!$F$2:$F$707,'Infos Relatório'!$B531,'Faturamento NNE'!$AA$2:$AA$707,'Infos Relatório'!BK$1,'Faturamento NNE'!$U$2:$U$707,"Sim")</f>
        <v>0</v>
      </c>
      <c r="BO531" s="227" t="e">
        <f t="shared" si="190"/>
        <v>#DIV/0!</v>
      </c>
      <c r="BP531" s="545">
        <f>SUMIFS('Faturamento NNE'!$I$2:$I$707,'Faturamento NNE'!$E$2:$E$707,'Infos Relatório'!$B$485,'Faturamento NNE'!$F$2:$F$707,'Infos Relatório'!$B531,'Faturamento NNE'!$AA$2:$AA$707,'Infos Relatório'!BK$1)</f>
        <v>0</v>
      </c>
      <c r="BQ531" s="541">
        <f>COUNTIFS('Faturamento NNE'!$E$2:$E$707,'Infos Relatório'!$B$485,'Faturamento NNE'!$F$2:$F$707,'Infos Relatório'!$B531,'Faturamento NNE'!$AA$2:$AA$707,'Infos Relatório'!BQ$1)</f>
        <v>0</v>
      </c>
      <c r="BR531" s="542">
        <f>SUMIFS('Faturamento NNE'!$H$2:$H$707,'Faturamento NNE'!$E$2:$E$707,'Infos Relatório'!$B$485,'Faturamento NNE'!$F$2:$F$707,'Infos Relatório'!$B531,'Faturamento NNE'!$AA$2:$AA$707,'Infos Relatório'!BQ$1)</f>
        <v>0</v>
      </c>
      <c r="BS531" s="542">
        <f>SUMIFS('Faturamento NNE'!$K$2:$K$707,'Faturamento NNE'!$E$2:$E$707,'Infos Relatório'!$B$485,'Faturamento NNE'!$F$2:$F$707,'Infos Relatório'!$B531,'Faturamento NNE'!$AA$2:$AA$707,'Infos Relatório'!BQ$1)</f>
        <v>0</v>
      </c>
      <c r="BT531" s="546">
        <f>SUMIFS('Faturamento NNE'!$P$2:$P$707,'Faturamento NNE'!$E$2:$E$707,'Infos Relatório'!$B$485,'Faturamento NNE'!$F$2:$F$707,'Infos Relatório'!$B531,'Faturamento NNE'!$AA$2:$AA$707,'Infos Relatório'!BQ$1,'Faturamento NNE'!$U$2:$U$707,"Sim")+SUMIFS('Faturamento NNE'!$Q$2:$Q$707,'Faturamento NNE'!$E$2:$E$707,'Infos Relatório'!$B$485,'Faturamento NNE'!$F$2:$F$707,'Infos Relatório'!$B531,'Faturamento NNE'!$AA$2:$AA$707,'Infos Relatório'!BQ$1,'Faturamento NNE'!$U$2:$U$707,"Sim")</f>
        <v>0</v>
      </c>
      <c r="BU531" s="227" t="e">
        <f t="shared" si="191"/>
        <v>#DIV/0!</v>
      </c>
      <c r="BV531" s="545">
        <f>SUMIFS('Faturamento NNE'!$I$2:$I$707,'Faturamento NNE'!$E$2:$E$707,'Infos Relatório'!$B$485,'Faturamento NNE'!$F$2:$F$707,'Infos Relatório'!$B531,'Faturamento NNE'!$AA$2:$AA$707,'Infos Relatório'!BQ$1)</f>
        <v>0</v>
      </c>
    </row>
    <row r="532" spans="2:74">
      <c r="B532" s="217" t="s">
        <v>176</v>
      </c>
      <c r="C532" s="541">
        <f>COUNTIFS('Faturamento NNE'!$E$2:$E$707,'Infos Relatório'!$B$485,'Faturamento NNE'!$F$2:$F$707,'Infos Relatório'!$B532,'Faturamento NNE'!$AA$2:$AA$707,'Infos Relatório'!C$1)</f>
        <v>0</v>
      </c>
      <c r="D532" s="542">
        <f>SUMIFS('Faturamento NNE'!$H$2:$H$707,'Faturamento NNE'!$E$2:$E$707,'Infos Relatório'!$B$485,'Faturamento NNE'!$F$2:$F$707,'Infos Relatório'!$B532,'Faturamento NNE'!$AA$2:$AA$707,'Infos Relatório'!C$1)</f>
        <v>0</v>
      </c>
      <c r="E532" s="543">
        <f>SUMIFS('Faturamento NNE'!$K$2:$K$707,'Faturamento NNE'!$E$2:$E$707,'Infos Relatório'!$B$485,'Faturamento NNE'!$F$2:$F$707,'Infos Relatório'!$B532,'Faturamento NNE'!$AA$2:$AA$707,'Infos Relatório'!C$1)</f>
        <v>0</v>
      </c>
      <c r="F532" s="544">
        <f>SUMIFS('Faturamento NNE'!$P$2:$P$707,'Faturamento NNE'!$E$2:$E$707,'Infos Relatório'!$B$485,'Faturamento NNE'!$F$2:$F$707,'Infos Relatório'!$B532,'Faturamento NNE'!$AA$2:$AA$707,'Infos Relatório'!C$1,'Faturamento NNE'!$U$2:$U$707,"Sim")+SUMIFS('Faturamento NNE'!$Q$2:$Q$707,'Faturamento NNE'!$E$2:$E$707,'Infos Relatório'!$B$485,'Faturamento NNE'!$F$2:$F$707,'Infos Relatório'!$B532,'Faturamento NNE'!$AA$2:$AA$707,'Infos Relatório'!C$1,'Faturamento NNE'!$U$2:$U$707,"Sim")</f>
        <v>0</v>
      </c>
      <c r="G532" s="283" t="e">
        <f t="shared" si="180"/>
        <v>#DIV/0!</v>
      </c>
      <c r="H532" s="545">
        <f>SUMIFS('Faturamento NNE'!$I$2:$I$707,'Faturamento NNE'!$E$2:$E$707,'Infos Relatório'!$B$485,'Faturamento NNE'!$F$2:$F$707,'Infos Relatório'!$B532,'Faturamento NNE'!$AA$2:$AA$707,'Infos Relatório'!C$1)</f>
        <v>0</v>
      </c>
      <c r="I532" s="541">
        <f>COUNTIFS('Faturamento NNE'!$E$2:$E$707,'Infos Relatório'!$B$485,'Faturamento NNE'!$F$2:$F$707,'Infos Relatório'!$B532,'Faturamento NNE'!$AA$2:$AA$707,'Infos Relatório'!I$1)</f>
        <v>0</v>
      </c>
      <c r="J532" s="542">
        <f>SUMIFS('Faturamento NNE'!$H$2:$H$707,'Faturamento NNE'!$E$2:$E$707,'Infos Relatório'!$B$485,'Faturamento NNE'!$F$2:$F$707,'Infos Relatório'!$B532,'Faturamento NNE'!$AA$2:$AA$707,'Infos Relatório'!I$1)</f>
        <v>0</v>
      </c>
      <c r="K532" s="543">
        <f>SUMIFS('Faturamento NNE'!$K$2:$K$707,'Faturamento NNE'!$E$2:$E$707,'Infos Relatório'!$B$485,'Faturamento NNE'!$F$2:$F$707,'Infos Relatório'!$B532,'Faturamento NNE'!$AA$2:$AA$707,'Infos Relatório'!I$1)</f>
        <v>0</v>
      </c>
      <c r="L532" s="544">
        <f>SUMIFS('Faturamento NNE'!$P$2:$P$707,'Faturamento NNE'!$E$2:$E$707,'Infos Relatório'!$B$485,'Faturamento NNE'!$F$2:$F$707,'Infos Relatório'!$B532,'Faturamento NNE'!$AA$2:$AA$707,'Infos Relatório'!I$1,'Faturamento NNE'!$U$2:$U$707,"Sim")+SUMIFS('Faturamento NNE'!$Q$2:$Q$707,'Faturamento NNE'!$E$2:$E$707,'Infos Relatório'!$B$485,'Faturamento NNE'!$F$2:$F$707,'Infos Relatório'!$B532,'Faturamento NNE'!$AA$2:$AA$707,'Infos Relatório'!I$1,'Faturamento NNE'!$U$2:$U$707,"Sim")</f>
        <v>0</v>
      </c>
      <c r="M532" s="283" t="e">
        <f t="shared" si="181"/>
        <v>#DIV/0!</v>
      </c>
      <c r="N532" s="545">
        <f>SUMIFS('Faturamento NNE'!$I$2:$I$707,'Faturamento NNE'!$E$2:$E$707,'Infos Relatório'!$B$485,'Faturamento NNE'!$F$2:$F$707,'Infos Relatório'!$B532,'Faturamento NNE'!$AA$2:$AA$707,'Infos Relatório'!I$1)</f>
        <v>0</v>
      </c>
      <c r="O532" s="541">
        <f>COUNTIFS('Faturamento NNE'!$E$2:$E$707,'Infos Relatório'!$B$485,'Faturamento NNE'!$F$2:$F$707,'Infos Relatório'!$B532,'Faturamento NNE'!$AA$2:$AA$707,'Infos Relatório'!O$1)</f>
        <v>0</v>
      </c>
      <c r="P532" s="542">
        <f>SUMIFS('Faturamento NNE'!$H$2:$H$707,'Faturamento NNE'!$E$2:$E$707,'Infos Relatório'!$B$485,'Faturamento NNE'!$F$2:$F$707,'Infos Relatório'!$B532,'Faturamento NNE'!$AA$2:$AA$707,'Infos Relatório'!O$1)</f>
        <v>0</v>
      </c>
      <c r="Q532" s="542">
        <f>SUMIFS('Faturamento NNE'!$K$2:$K$707,'Faturamento NNE'!$E$2:$E$707,'Infos Relatório'!$B$485,'Faturamento NNE'!$F$2:$F$707,'Infos Relatório'!$B532,'Faturamento NNE'!$AA$2:$AA$707,'Infos Relatório'!O$1)</f>
        <v>0</v>
      </c>
      <c r="R532" s="546">
        <f>SUMIFS('Faturamento NNE'!$P$2:$P$707,'Faturamento NNE'!$E$2:$E$707,'Infos Relatório'!$B$485,'Faturamento NNE'!$F$2:$F$707,'Infos Relatório'!$B532,'Faturamento NNE'!$AA$2:$AA$707,'Infos Relatório'!O$1,'Faturamento NNE'!$U$2:$U$707,"Sim")+SUMIFS('Faturamento NNE'!$Q$2:$Q$707,'Faturamento NNE'!$E$2:$E$707,'Infos Relatório'!$B$485,'Faturamento NNE'!$F$2:$F$707,'Infos Relatório'!$B532,'Faturamento NNE'!$AA$2:$AA$707,'Infos Relatório'!O$1,'Faturamento NNE'!$U$2:$U$707,"Sim")</f>
        <v>0</v>
      </c>
      <c r="S532" s="227" t="e">
        <f t="shared" si="182"/>
        <v>#DIV/0!</v>
      </c>
      <c r="T532" s="545">
        <f>SUMIFS('Faturamento NNE'!$I$2:$I$707,'Faturamento NNE'!$E$2:$E$707,'Infos Relatório'!$B$485,'Faturamento NNE'!$F$2:$F$707,'Infos Relatório'!$B532,'Faturamento NNE'!$AA$2:$AA$707,'Infos Relatório'!O$1)</f>
        <v>0</v>
      </c>
      <c r="U532" s="541">
        <f>COUNTIFS('Faturamento NNE'!$E$2:$E$707,'Infos Relatório'!$B$485,'Faturamento NNE'!$F$2:$F$707,'Infos Relatório'!$B532,'Faturamento NNE'!$AA$2:$AA$707,'Infos Relatório'!U$1)</f>
        <v>0</v>
      </c>
      <c r="V532" s="542">
        <f>SUMIFS('Faturamento NNE'!$H$2:$H$707,'Faturamento NNE'!$E$2:$E$707,'Infos Relatório'!$B$485,'Faturamento NNE'!$F$2:$F$707,'Infos Relatório'!$B532,'Faturamento NNE'!$AA$2:$AA$707,'Infos Relatório'!U$1)</f>
        <v>0</v>
      </c>
      <c r="W532" s="542">
        <f>SUMIFS('Faturamento NNE'!$K$2:$K$707,'Faturamento NNE'!$E$2:$E$707,'Infos Relatório'!$B$485,'Faturamento NNE'!$F$2:$F$707,'Infos Relatório'!$B532,'Faturamento NNE'!$AA$2:$AA$707,'Infos Relatório'!U$1)</f>
        <v>0</v>
      </c>
      <c r="X532" s="546">
        <f>SUMIFS('Faturamento NNE'!$P$2:$P$707,'Faturamento NNE'!$E$2:$E$707,'Infos Relatório'!$B$485,'Faturamento NNE'!$F$2:$F$707,'Infos Relatório'!$B532,'Faturamento NNE'!$AA$2:$AA$707,'Infos Relatório'!U$1,'Faturamento NNE'!$U$2:$U$707,"Sim")+SUMIFS('Faturamento NNE'!$Q$2:$Q$707,'Faturamento NNE'!$E$2:$E$707,'Infos Relatório'!$B$485,'Faturamento NNE'!$F$2:$F$707,'Infos Relatório'!$B532,'Faturamento NNE'!$AA$2:$AA$707,'Infos Relatório'!U$1,'Faturamento NNE'!$U$2:$U$707,"Sim")</f>
        <v>0</v>
      </c>
      <c r="Y532" s="227" t="e">
        <f t="shared" si="183"/>
        <v>#DIV/0!</v>
      </c>
      <c r="Z532" s="545">
        <f>SUMIFS('Faturamento NNE'!$I$2:$I$707,'Faturamento NNE'!$E$2:$E$707,'Infos Relatório'!$B$485,'Faturamento NNE'!$F$2:$F$707,'Infos Relatório'!$B532,'Faturamento NNE'!$AA$2:$AA$707,'Infos Relatório'!U$1)</f>
        <v>0</v>
      </c>
      <c r="AA532" s="541">
        <f>COUNTIFS('Faturamento NNE'!$E$2:$E$707,'Infos Relatório'!$B$485,'Faturamento NNE'!$F$2:$F$707,'Infos Relatório'!$B532,'Faturamento NNE'!$AA$2:$AA$707,'Infos Relatório'!AA$1)</f>
        <v>0</v>
      </c>
      <c r="AB532" s="542">
        <f>SUMIFS('Faturamento NNE'!$H$2:$H$707,'Faturamento NNE'!$E$2:$E$707,'Infos Relatório'!$B$485,'Faturamento NNE'!$F$2:$F$707,'Infos Relatório'!$B532,'Faturamento NNE'!$AA$2:$AA$707,'Infos Relatório'!AA$1)</f>
        <v>0</v>
      </c>
      <c r="AC532" s="542">
        <f>SUMIFS('Faturamento NNE'!$K$2:$K$707,'Faturamento NNE'!$E$2:$E$707,'Infos Relatório'!$B$485,'Faturamento NNE'!$F$2:$F$707,'Infos Relatório'!$B532,'Faturamento NNE'!$AA$2:$AA$707,'Infos Relatório'!AA$1)</f>
        <v>0</v>
      </c>
      <c r="AD532" s="546">
        <f>SUMIFS('Faturamento NNE'!$P$2:$P$707,'Faturamento NNE'!$E$2:$E$707,'Infos Relatório'!$B$485,'Faturamento NNE'!$F$2:$F$707,'Infos Relatório'!$B532,'Faturamento NNE'!$AA$2:$AA$707,'Infos Relatório'!AA$1,'Faturamento NNE'!$U$2:$U$707,"Sim")+SUMIFS('Faturamento NNE'!$Q$2:$Q$707,'Faturamento NNE'!$E$2:$E$707,'Infos Relatório'!$B$485,'Faturamento NNE'!$F$2:$F$707,'Infos Relatório'!$B532,'Faturamento NNE'!$AA$2:$AA$707,'Infos Relatório'!AA$1,'Faturamento NNE'!$U$2:$U$707,"Sim")</f>
        <v>0</v>
      </c>
      <c r="AE532" s="227" t="e">
        <f t="shared" si="184"/>
        <v>#DIV/0!</v>
      </c>
      <c r="AF532" s="545">
        <f>SUMIFS('Faturamento NNE'!$I$2:$I$707,'Faturamento NNE'!$E$2:$E$707,'Infos Relatório'!$B$485,'Faturamento NNE'!$F$2:$F$707,'Infos Relatório'!$B532,'Faturamento NNE'!$AA$2:$AA$707,'Infos Relatório'!AA$1)</f>
        <v>0</v>
      </c>
      <c r="AG532" s="541">
        <f>COUNTIFS('Faturamento NNE'!$E$2:$E$707,'Infos Relatório'!$B$485,'Faturamento NNE'!$F$2:$F$707,'Infos Relatório'!$B532,'Faturamento NNE'!$AA$2:$AA$707,'Infos Relatório'!AG$1)</f>
        <v>0</v>
      </c>
      <c r="AH532" s="542">
        <f>SUMIFS('Faturamento NNE'!$H$2:$H$707,'Faturamento NNE'!$E$2:$E$707,'Infos Relatório'!$B$485,'Faturamento NNE'!$F$2:$F$707,'Infos Relatório'!$B532,'Faturamento NNE'!$AA$2:$AA$707,'Infos Relatório'!AG$1)</f>
        <v>0</v>
      </c>
      <c r="AI532" s="542">
        <f>SUMIFS('Faturamento NNE'!$K$2:$K$707,'Faturamento NNE'!$E$2:$E$707,'Infos Relatório'!$B$485,'Faturamento NNE'!$F$2:$F$707,'Infos Relatório'!$B532,'Faturamento NNE'!$AA$2:$AA$707,'Infos Relatório'!AG$1)</f>
        <v>0</v>
      </c>
      <c r="AJ532" s="546">
        <f>SUMIFS('Faturamento NNE'!$P$2:$P$707,'Faturamento NNE'!$E$2:$E$707,'Infos Relatório'!$B$485,'Faturamento NNE'!$F$2:$F$707,'Infos Relatório'!$B532,'Faturamento NNE'!$AA$2:$AA$707,'Infos Relatório'!AG$1,'Faturamento NNE'!$U$2:$U$707,"Sim")+SUMIFS('Faturamento NNE'!$Q$2:$Q$707,'Faturamento NNE'!$E$2:$E$707,'Infos Relatório'!$B$485,'Faturamento NNE'!$F$2:$F$707,'Infos Relatório'!$B532,'Faturamento NNE'!$AA$2:$AA$707,'Infos Relatório'!AG$1,'Faturamento NNE'!$U$2:$U$707,"Sim")</f>
        <v>0</v>
      </c>
      <c r="AK532" s="227" t="e">
        <f t="shared" si="185"/>
        <v>#DIV/0!</v>
      </c>
      <c r="AL532" s="545">
        <f>SUMIFS('Faturamento NNE'!$I$2:$I$707,'Faturamento NNE'!$E$2:$E$707,'Infos Relatório'!$B$485,'Faturamento NNE'!$F$2:$F$707,'Infos Relatório'!$B532,'Faturamento NNE'!$AA$2:$AA$707,'Infos Relatório'!AG$1)</f>
        <v>0</v>
      </c>
      <c r="AM532" s="541">
        <f>COUNTIFS('Faturamento NNE'!$E$2:$E$707,'Infos Relatório'!$B$485,'Faturamento NNE'!$F$2:$F$707,'Infos Relatório'!$B532,'Faturamento NNE'!$AA$2:$AA$707,'Infos Relatório'!AM$1)</f>
        <v>0</v>
      </c>
      <c r="AN532" s="542">
        <f>SUMIFS('Faturamento NNE'!$H$2:$H$707,'Faturamento NNE'!$E$2:$E$707,'Infos Relatório'!$B$485,'Faturamento NNE'!$F$2:$F$707,'Infos Relatório'!$B532,'Faturamento NNE'!$AA$2:$AA$707,'Infos Relatório'!AM$1)</f>
        <v>0</v>
      </c>
      <c r="AO532" s="542">
        <f>SUMIFS('Faturamento NNE'!$K$2:$K$707,'Faturamento NNE'!$E$2:$E$707,'Infos Relatório'!$B$485,'Faturamento NNE'!$F$2:$F$707,'Infos Relatório'!$B532,'Faturamento NNE'!$AA$2:$AA$707,'Infos Relatório'!AM$1)</f>
        <v>0</v>
      </c>
      <c r="AP532" s="546">
        <f>SUMIFS('Faturamento NNE'!$P$2:$P$707,'Faturamento NNE'!$E$2:$E$707,'Infos Relatório'!$B$485,'Faturamento NNE'!$F$2:$F$707,'Infos Relatório'!$B532,'Faturamento NNE'!$AA$2:$AA$707,'Infos Relatório'!AM$1,'Faturamento NNE'!$U$2:$U$707,"Sim")+SUMIFS('Faturamento NNE'!$Q$2:$Q$707,'Faturamento NNE'!$E$2:$E$707,'Infos Relatório'!$B$485,'Faturamento NNE'!$F$2:$F$707,'Infos Relatório'!$B532,'Faturamento NNE'!$AA$2:$AA$707,'Infos Relatório'!AM$1,'Faturamento NNE'!$U$2:$U$707,"Sim")</f>
        <v>0</v>
      </c>
      <c r="AQ532" s="227" t="e">
        <f t="shared" si="186"/>
        <v>#DIV/0!</v>
      </c>
      <c r="AR532" s="545">
        <f>SUMIFS('Faturamento NNE'!$I$2:$I$707,'Faturamento NNE'!$E$2:$E$707,'Infos Relatório'!$B$485,'Faturamento NNE'!$F$2:$F$707,'Infos Relatório'!$B532,'Faturamento NNE'!$AA$2:$AA$707,'Infos Relatório'!AM$1)</f>
        <v>0</v>
      </c>
      <c r="AS532" s="541">
        <f>COUNTIFS('Faturamento NNE'!$E$2:$E$707,'Infos Relatório'!$B$485,'Faturamento NNE'!$F$2:$F$707,'Infos Relatório'!$B532,'Faturamento NNE'!$AA$2:$AA$707,'Infos Relatório'!AS$1)</f>
        <v>0</v>
      </c>
      <c r="AT532" s="542">
        <f>SUMIFS('Faturamento NNE'!$H$2:$H$707,'Faturamento NNE'!$E$2:$E$707,'Infos Relatório'!$B$485,'Faturamento NNE'!$F$2:$F$707,'Infos Relatório'!$B532,'Faturamento NNE'!$AA$2:$AA$707,'Infos Relatório'!AS$1)</f>
        <v>0</v>
      </c>
      <c r="AU532" s="542">
        <f>SUMIFS('Faturamento NNE'!$K$2:$K$707,'Faturamento NNE'!$E$2:$E$707,'Infos Relatório'!$B$485,'Faturamento NNE'!$F$2:$F$707,'Infos Relatório'!$B532,'Faturamento NNE'!$AA$2:$AA$707,'Infos Relatório'!AS$1)</f>
        <v>0</v>
      </c>
      <c r="AV532" s="546">
        <f>SUMIFS('Faturamento NNE'!$P$2:$P$707,'Faturamento NNE'!$E$2:$E$707,'Infos Relatório'!$B$485,'Faturamento NNE'!$F$2:$F$707,'Infos Relatório'!$B532,'Faturamento NNE'!$AA$2:$AA$707,'Infos Relatório'!AS$1,'Faturamento NNE'!$U$2:$U$707,"Sim")+SUMIFS('Faturamento NNE'!$Q$2:$Q$707,'Faturamento NNE'!$E$2:$E$707,'Infos Relatório'!$B$485,'Faturamento NNE'!$F$2:$F$707,'Infos Relatório'!$B532,'Faturamento NNE'!$AA$2:$AA$707,'Infos Relatório'!AS$1,'Faturamento NNE'!$U$2:$U$707,"Sim")</f>
        <v>0</v>
      </c>
      <c r="AW532" s="227" t="e">
        <f t="shared" si="187"/>
        <v>#DIV/0!</v>
      </c>
      <c r="AX532" s="545">
        <f>SUMIFS('Faturamento NNE'!$I$2:$I$707,'Faturamento NNE'!$E$2:$E$707,'Infos Relatório'!$B$485,'Faturamento NNE'!$F$2:$F$707,'Infos Relatório'!$B532,'Faturamento NNE'!$AA$2:$AA$707,'Infos Relatório'!AS$1)</f>
        <v>0</v>
      </c>
      <c r="AY532" s="541">
        <f>COUNTIFS('Faturamento NNE'!$E$2:$E$707,'Infos Relatório'!$B$485,'Faturamento NNE'!$F$2:$F$707,'Infos Relatório'!$B532,'Faturamento NNE'!$AA$2:$AA$707,'Infos Relatório'!AY$1)</f>
        <v>0</v>
      </c>
      <c r="AZ532" s="542">
        <f>SUMIFS('Faturamento NNE'!$H$2:$H$707,'Faturamento NNE'!$E$2:$E$707,'Infos Relatório'!$B$485,'Faturamento NNE'!$F$2:$F$707,'Infos Relatório'!$B532,'Faturamento NNE'!$AA$2:$AA$707,'Infos Relatório'!AY$1)</f>
        <v>0</v>
      </c>
      <c r="BA532" s="542">
        <f>SUMIFS('Faturamento NNE'!$K$2:$K$707,'Faturamento NNE'!$E$2:$E$707,'Infos Relatório'!$B$485,'Faturamento NNE'!$F$2:$F$707,'Infos Relatório'!$B532,'Faturamento NNE'!$AA$2:$AA$707,'Infos Relatório'!AY$1)</f>
        <v>0</v>
      </c>
      <c r="BB532" s="546">
        <f>SUMIFS('Faturamento NNE'!$P$2:$P$707,'Faturamento NNE'!$E$2:$E$707,'Infos Relatório'!$B$485,'Faturamento NNE'!$F$2:$F$707,'Infos Relatório'!$B532,'Faturamento NNE'!$AA$2:$AA$707,'Infos Relatório'!AY$1,'Faturamento NNE'!$U$2:$U$707,"Sim")+SUMIFS('Faturamento NNE'!$Q$2:$Q$707,'Faturamento NNE'!$E$2:$E$707,'Infos Relatório'!$B$485,'Faturamento NNE'!$F$2:$F$707,'Infos Relatório'!$B532,'Faturamento NNE'!$AA$2:$AA$707,'Infos Relatório'!AY$1,'Faturamento NNE'!$U$2:$U$707,"Sim")</f>
        <v>0</v>
      </c>
      <c r="BC532" s="227" t="e">
        <f t="shared" si="188"/>
        <v>#DIV/0!</v>
      </c>
      <c r="BD532" s="545">
        <f>SUMIFS('Faturamento NNE'!$I$2:$I$707,'Faturamento NNE'!$E$2:$E$707,'Infos Relatório'!$B$485,'Faturamento NNE'!$F$2:$F$707,'Infos Relatório'!$B532,'Faturamento NNE'!$AA$2:$AA$707,'Infos Relatório'!AY$1)</f>
        <v>0</v>
      </c>
      <c r="BE532" s="541">
        <f>COUNTIFS('Faturamento NNE'!$E$2:$E$707,'Infos Relatório'!$B$485,'Faturamento NNE'!$F$2:$F$707,'Infos Relatório'!$B532,'Faturamento NNE'!$AA$2:$AA$707,'Infos Relatório'!BE$1)</f>
        <v>0</v>
      </c>
      <c r="BF532" s="542">
        <f>SUMIFS('Faturamento NNE'!$H$2:$H$707,'Faturamento NNE'!$E$2:$E$707,'Infos Relatório'!$B$485,'Faturamento NNE'!$F$2:$F$707,'Infos Relatório'!$B532,'Faturamento NNE'!$AA$2:$AA$707,'Infos Relatório'!BE$1)</f>
        <v>0</v>
      </c>
      <c r="BG532" s="542">
        <f>SUMIFS('Faturamento NNE'!$K$2:$K$707,'Faturamento NNE'!$E$2:$E$707,'Infos Relatório'!$B$485,'Faturamento NNE'!$F$2:$F$707,'Infos Relatório'!$B532,'Faturamento NNE'!$AA$2:$AA$707,'Infos Relatório'!BE$1)</f>
        <v>0</v>
      </c>
      <c r="BH532" s="546">
        <f>SUMIFS('Faturamento NNE'!$P$2:$P$707,'Faturamento NNE'!$E$2:$E$707,'Infos Relatório'!$B$485,'Faturamento NNE'!$F$2:$F$707,'Infos Relatório'!$B532,'Faturamento NNE'!$AA$2:$AA$707,'Infos Relatório'!BE$1,'Faturamento NNE'!$U$2:$U$707,"Sim")+SUMIFS('Faturamento NNE'!$Q$2:$Q$707,'Faturamento NNE'!$E$2:$E$707,'Infos Relatório'!$B$485,'Faturamento NNE'!$F$2:$F$707,'Infos Relatório'!$B532,'Faturamento NNE'!$AA$2:$AA$707,'Infos Relatório'!BE$1,'Faturamento NNE'!$U$2:$U$707,"Sim")</f>
        <v>0</v>
      </c>
      <c r="BI532" s="227" t="e">
        <f t="shared" si="189"/>
        <v>#DIV/0!</v>
      </c>
      <c r="BJ532" s="545">
        <f>SUMIFS('Faturamento NNE'!$I$2:$I$707,'Faturamento NNE'!$E$2:$E$707,'Infos Relatório'!$B$485,'Faturamento NNE'!$F$2:$F$707,'Infos Relatório'!$B532,'Faturamento NNE'!$AA$2:$AA$707,'Infos Relatório'!BE$1)</f>
        <v>0</v>
      </c>
      <c r="BK532" s="541">
        <f>COUNTIFS('Faturamento NNE'!$E$2:$E$707,'Infos Relatório'!$B$485,'Faturamento NNE'!$F$2:$F$707,'Infos Relatório'!$B532,'Faturamento NNE'!$AA$2:$AA$707,'Infos Relatório'!BK$1)</f>
        <v>0</v>
      </c>
      <c r="BL532" s="542">
        <f>SUMIFS('Faturamento NNE'!$H$2:$H$707,'Faturamento NNE'!$E$2:$E$707,'Infos Relatório'!$B$485,'Faturamento NNE'!$F$2:$F$707,'Infos Relatório'!$B532,'Faturamento NNE'!$AA$2:$AA$707,'Infos Relatório'!BK$1)</f>
        <v>0</v>
      </c>
      <c r="BM532" s="542">
        <f>SUMIFS('Faturamento NNE'!$K$2:$K$707,'Faturamento NNE'!$E$2:$E$707,'Infos Relatório'!$B$485,'Faturamento NNE'!$F$2:$F$707,'Infos Relatório'!$B532,'Faturamento NNE'!$AA$2:$AA$707,'Infos Relatório'!BK$1)</f>
        <v>0</v>
      </c>
      <c r="BN532" s="546">
        <f>SUMIFS('Faturamento NNE'!$P$2:$P$707,'Faturamento NNE'!$E$2:$E$707,'Infos Relatório'!$B$485,'Faturamento NNE'!$F$2:$F$707,'Infos Relatório'!$B532,'Faturamento NNE'!$AA$2:$AA$707,'Infos Relatório'!BK$1,'Faturamento NNE'!$U$2:$U$707,"Sim")+SUMIFS('Faturamento NNE'!$Q$2:$Q$707,'Faturamento NNE'!$E$2:$E$707,'Infos Relatório'!$B$485,'Faturamento NNE'!$F$2:$F$707,'Infos Relatório'!$B532,'Faturamento NNE'!$AA$2:$AA$707,'Infos Relatório'!BK$1,'Faturamento NNE'!$U$2:$U$707,"Sim")</f>
        <v>0</v>
      </c>
      <c r="BO532" s="227" t="e">
        <f t="shared" si="190"/>
        <v>#DIV/0!</v>
      </c>
      <c r="BP532" s="545">
        <f>SUMIFS('Faturamento NNE'!$I$2:$I$707,'Faturamento NNE'!$E$2:$E$707,'Infos Relatório'!$B$485,'Faturamento NNE'!$F$2:$F$707,'Infos Relatório'!$B532,'Faturamento NNE'!$AA$2:$AA$707,'Infos Relatório'!BK$1)</f>
        <v>0</v>
      </c>
      <c r="BQ532" s="541">
        <f>COUNTIFS('Faturamento NNE'!$E$2:$E$707,'Infos Relatório'!$B$485,'Faturamento NNE'!$F$2:$F$707,'Infos Relatório'!$B532,'Faturamento NNE'!$AA$2:$AA$707,'Infos Relatório'!BQ$1)</f>
        <v>0</v>
      </c>
      <c r="BR532" s="542">
        <f>SUMIFS('Faturamento NNE'!$H$2:$H$707,'Faturamento NNE'!$E$2:$E$707,'Infos Relatório'!$B$485,'Faturamento NNE'!$F$2:$F$707,'Infos Relatório'!$B532,'Faturamento NNE'!$AA$2:$AA$707,'Infos Relatório'!BQ$1)</f>
        <v>0</v>
      </c>
      <c r="BS532" s="542">
        <f>SUMIFS('Faturamento NNE'!$K$2:$K$707,'Faturamento NNE'!$E$2:$E$707,'Infos Relatório'!$B$485,'Faturamento NNE'!$F$2:$F$707,'Infos Relatório'!$B532,'Faturamento NNE'!$AA$2:$AA$707,'Infos Relatório'!BQ$1)</f>
        <v>0</v>
      </c>
      <c r="BT532" s="546">
        <f>SUMIFS('Faturamento NNE'!$P$2:$P$707,'Faturamento NNE'!$E$2:$E$707,'Infos Relatório'!$B$485,'Faturamento NNE'!$F$2:$F$707,'Infos Relatório'!$B532,'Faturamento NNE'!$AA$2:$AA$707,'Infos Relatório'!BQ$1,'Faturamento NNE'!$U$2:$U$707,"Sim")+SUMIFS('Faturamento NNE'!$Q$2:$Q$707,'Faturamento NNE'!$E$2:$E$707,'Infos Relatório'!$B$485,'Faturamento NNE'!$F$2:$F$707,'Infos Relatório'!$B532,'Faturamento NNE'!$AA$2:$AA$707,'Infos Relatório'!BQ$1,'Faturamento NNE'!$U$2:$U$707,"Sim")</f>
        <v>0</v>
      </c>
      <c r="BU532" s="227" t="e">
        <f t="shared" si="191"/>
        <v>#DIV/0!</v>
      </c>
      <c r="BV532" s="545">
        <f>SUMIFS('Faturamento NNE'!$I$2:$I$707,'Faturamento NNE'!$E$2:$E$707,'Infos Relatório'!$B$485,'Faturamento NNE'!$F$2:$F$707,'Infos Relatório'!$B532,'Faturamento NNE'!$AA$2:$AA$707,'Infos Relatório'!BQ$1)</f>
        <v>0</v>
      </c>
    </row>
    <row r="533" spans="2:74">
      <c r="B533" s="217" t="s">
        <v>177</v>
      </c>
      <c r="C533" s="541">
        <f>COUNTIFS('Faturamento NNE'!$E$2:$E$707,'Infos Relatório'!$B$485,'Faturamento NNE'!$F$2:$F$707,'Infos Relatório'!$B533,'Faturamento NNE'!$AA$2:$AA$707,'Infos Relatório'!C$1)</f>
        <v>0</v>
      </c>
      <c r="D533" s="542">
        <f>SUMIFS('Faturamento NNE'!$H$2:$H$707,'Faturamento NNE'!$E$2:$E$707,'Infos Relatório'!$B$485,'Faturamento NNE'!$F$2:$F$707,'Infos Relatório'!$B533,'Faturamento NNE'!$AA$2:$AA$707,'Infos Relatório'!C$1)</f>
        <v>0</v>
      </c>
      <c r="E533" s="543">
        <f>SUMIFS('Faturamento NNE'!$K$2:$K$707,'Faturamento NNE'!$E$2:$E$707,'Infos Relatório'!$B$485,'Faturamento NNE'!$F$2:$F$707,'Infos Relatório'!$B533,'Faturamento NNE'!$AA$2:$AA$707,'Infos Relatório'!C$1)</f>
        <v>0</v>
      </c>
      <c r="F533" s="544">
        <f>SUMIFS('Faturamento NNE'!$P$2:$P$707,'Faturamento NNE'!$E$2:$E$707,'Infos Relatório'!$B$485,'Faturamento NNE'!$F$2:$F$707,'Infos Relatório'!$B533,'Faturamento NNE'!$AA$2:$AA$707,'Infos Relatório'!C$1,'Faturamento NNE'!$U$2:$U$707,"Sim")+SUMIFS('Faturamento NNE'!$Q$2:$Q$707,'Faturamento NNE'!$E$2:$E$707,'Infos Relatório'!$B$485,'Faturamento NNE'!$F$2:$F$707,'Infos Relatório'!$B533,'Faturamento NNE'!$AA$2:$AA$707,'Infos Relatório'!C$1,'Faturamento NNE'!$U$2:$U$707,"Sim")</f>
        <v>0</v>
      </c>
      <c r="G533" s="283" t="e">
        <f t="shared" si="180"/>
        <v>#DIV/0!</v>
      </c>
      <c r="H533" s="545">
        <f>SUMIFS('Faturamento NNE'!$I$2:$I$707,'Faturamento NNE'!$E$2:$E$707,'Infos Relatório'!$B$485,'Faturamento NNE'!$F$2:$F$707,'Infos Relatório'!$B533,'Faturamento NNE'!$AA$2:$AA$707,'Infos Relatório'!C$1)</f>
        <v>0</v>
      </c>
      <c r="I533" s="541">
        <f>COUNTIFS('Faturamento NNE'!$E$2:$E$707,'Infos Relatório'!$B$485,'Faturamento NNE'!$F$2:$F$707,'Infos Relatório'!$B533,'Faturamento NNE'!$AA$2:$AA$707,'Infos Relatório'!I$1)</f>
        <v>0</v>
      </c>
      <c r="J533" s="542">
        <f>SUMIFS('Faturamento NNE'!$H$2:$H$707,'Faturamento NNE'!$E$2:$E$707,'Infos Relatório'!$B$485,'Faturamento NNE'!$F$2:$F$707,'Infos Relatório'!$B533,'Faturamento NNE'!$AA$2:$AA$707,'Infos Relatório'!I$1)</f>
        <v>0</v>
      </c>
      <c r="K533" s="543">
        <f>SUMIFS('Faturamento NNE'!$K$2:$K$707,'Faturamento NNE'!$E$2:$E$707,'Infos Relatório'!$B$485,'Faturamento NNE'!$F$2:$F$707,'Infos Relatório'!$B533,'Faturamento NNE'!$AA$2:$AA$707,'Infos Relatório'!I$1)</f>
        <v>0</v>
      </c>
      <c r="L533" s="544">
        <f>SUMIFS('Faturamento NNE'!$P$2:$P$707,'Faturamento NNE'!$E$2:$E$707,'Infos Relatório'!$B$485,'Faturamento NNE'!$F$2:$F$707,'Infos Relatório'!$B533,'Faturamento NNE'!$AA$2:$AA$707,'Infos Relatório'!I$1,'Faturamento NNE'!$U$2:$U$707,"Sim")+SUMIFS('Faturamento NNE'!$Q$2:$Q$707,'Faturamento NNE'!$E$2:$E$707,'Infos Relatório'!$B$485,'Faturamento NNE'!$F$2:$F$707,'Infos Relatório'!$B533,'Faturamento NNE'!$AA$2:$AA$707,'Infos Relatório'!I$1,'Faturamento NNE'!$U$2:$U$707,"Sim")</f>
        <v>0</v>
      </c>
      <c r="M533" s="283" t="e">
        <f t="shared" si="181"/>
        <v>#DIV/0!</v>
      </c>
      <c r="N533" s="545">
        <f>SUMIFS('Faturamento NNE'!$I$2:$I$707,'Faturamento NNE'!$E$2:$E$707,'Infos Relatório'!$B$485,'Faturamento NNE'!$F$2:$F$707,'Infos Relatório'!$B533,'Faturamento NNE'!$AA$2:$AA$707,'Infos Relatório'!I$1)</f>
        <v>0</v>
      </c>
      <c r="O533" s="541">
        <f>COUNTIFS('Faturamento NNE'!$E$2:$E$707,'Infos Relatório'!$B$485,'Faturamento NNE'!$F$2:$F$707,'Infos Relatório'!$B533,'Faturamento NNE'!$AA$2:$AA$707,'Infos Relatório'!O$1)</f>
        <v>0</v>
      </c>
      <c r="P533" s="542">
        <f>SUMIFS('Faturamento NNE'!$H$2:$H$707,'Faturamento NNE'!$E$2:$E$707,'Infos Relatório'!$B$485,'Faturamento NNE'!$F$2:$F$707,'Infos Relatório'!$B533,'Faturamento NNE'!$AA$2:$AA$707,'Infos Relatório'!O$1)</f>
        <v>0</v>
      </c>
      <c r="Q533" s="542">
        <f>SUMIFS('Faturamento NNE'!$K$2:$K$707,'Faturamento NNE'!$E$2:$E$707,'Infos Relatório'!$B$485,'Faturamento NNE'!$F$2:$F$707,'Infos Relatório'!$B533,'Faturamento NNE'!$AA$2:$AA$707,'Infos Relatório'!O$1)</f>
        <v>0</v>
      </c>
      <c r="R533" s="546">
        <f>SUMIFS('Faturamento NNE'!$P$2:$P$707,'Faturamento NNE'!$E$2:$E$707,'Infos Relatório'!$B$485,'Faturamento NNE'!$F$2:$F$707,'Infos Relatório'!$B533,'Faturamento NNE'!$AA$2:$AA$707,'Infos Relatório'!O$1,'Faturamento NNE'!$U$2:$U$707,"Sim")+SUMIFS('Faturamento NNE'!$Q$2:$Q$707,'Faturamento NNE'!$E$2:$E$707,'Infos Relatório'!$B$485,'Faturamento NNE'!$F$2:$F$707,'Infos Relatório'!$B533,'Faturamento NNE'!$AA$2:$AA$707,'Infos Relatório'!O$1,'Faturamento NNE'!$U$2:$U$707,"Sim")</f>
        <v>0</v>
      </c>
      <c r="S533" s="227" t="e">
        <f t="shared" si="182"/>
        <v>#DIV/0!</v>
      </c>
      <c r="T533" s="545">
        <f>SUMIFS('Faturamento NNE'!$I$2:$I$707,'Faturamento NNE'!$E$2:$E$707,'Infos Relatório'!$B$485,'Faturamento NNE'!$F$2:$F$707,'Infos Relatório'!$B533,'Faturamento NNE'!$AA$2:$AA$707,'Infos Relatório'!O$1)</f>
        <v>0</v>
      </c>
      <c r="U533" s="541">
        <f>COUNTIFS('Faturamento NNE'!$E$2:$E$707,'Infos Relatório'!$B$485,'Faturamento NNE'!$F$2:$F$707,'Infos Relatório'!$B533,'Faturamento NNE'!$AA$2:$AA$707,'Infos Relatório'!U$1)</f>
        <v>0</v>
      </c>
      <c r="V533" s="542">
        <f>SUMIFS('Faturamento NNE'!$H$2:$H$707,'Faturamento NNE'!$E$2:$E$707,'Infos Relatório'!$B$485,'Faturamento NNE'!$F$2:$F$707,'Infos Relatório'!$B533,'Faturamento NNE'!$AA$2:$AA$707,'Infos Relatório'!U$1)</f>
        <v>0</v>
      </c>
      <c r="W533" s="542">
        <f>SUMIFS('Faturamento NNE'!$K$2:$K$707,'Faturamento NNE'!$E$2:$E$707,'Infos Relatório'!$B$485,'Faturamento NNE'!$F$2:$F$707,'Infos Relatório'!$B533,'Faturamento NNE'!$AA$2:$AA$707,'Infos Relatório'!U$1)</f>
        <v>0</v>
      </c>
      <c r="X533" s="546">
        <f>SUMIFS('Faturamento NNE'!$P$2:$P$707,'Faturamento NNE'!$E$2:$E$707,'Infos Relatório'!$B$485,'Faturamento NNE'!$F$2:$F$707,'Infos Relatório'!$B533,'Faturamento NNE'!$AA$2:$AA$707,'Infos Relatório'!U$1,'Faturamento NNE'!$U$2:$U$707,"Sim")+SUMIFS('Faturamento NNE'!$Q$2:$Q$707,'Faturamento NNE'!$E$2:$E$707,'Infos Relatório'!$B$485,'Faturamento NNE'!$F$2:$F$707,'Infos Relatório'!$B533,'Faturamento NNE'!$AA$2:$AA$707,'Infos Relatório'!U$1,'Faturamento NNE'!$U$2:$U$707,"Sim")</f>
        <v>0</v>
      </c>
      <c r="Y533" s="227" t="e">
        <f t="shared" si="183"/>
        <v>#DIV/0!</v>
      </c>
      <c r="Z533" s="545">
        <f>SUMIFS('Faturamento NNE'!$I$2:$I$707,'Faturamento NNE'!$E$2:$E$707,'Infos Relatório'!$B$485,'Faturamento NNE'!$F$2:$F$707,'Infos Relatório'!$B533,'Faturamento NNE'!$AA$2:$AA$707,'Infos Relatório'!U$1)</f>
        <v>0</v>
      </c>
      <c r="AA533" s="541">
        <f>COUNTIFS('Faturamento NNE'!$E$2:$E$707,'Infos Relatório'!$B$485,'Faturamento NNE'!$F$2:$F$707,'Infos Relatório'!$B533,'Faturamento NNE'!$AA$2:$AA$707,'Infos Relatório'!AA$1)</f>
        <v>0</v>
      </c>
      <c r="AB533" s="542">
        <f>SUMIFS('Faturamento NNE'!$H$2:$H$707,'Faturamento NNE'!$E$2:$E$707,'Infos Relatório'!$B$485,'Faturamento NNE'!$F$2:$F$707,'Infos Relatório'!$B533,'Faturamento NNE'!$AA$2:$AA$707,'Infos Relatório'!AA$1)</f>
        <v>0</v>
      </c>
      <c r="AC533" s="542">
        <f>SUMIFS('Faturamento NNE'!$K$2:$K$707,'Faturamento NNE'!$E$2:$E$707,'Infos Relatório'!$B$485,'Faturamento NNE'!$F$2:$F$707,'Infos Relatório'!$B533,'Faturamento NNE'!$AA$2:$AA$707,'Infos Relatório'!AA$1)</f>
        <v>0</v>
      </c>
      <c r="AD533" s="546">
        <f>SUMIFS('Faturamento NNE'!$P$2:$P$707,'Faturamento NNE'!$E$2:$E$707,'Infos Relatório'!$B$485,'Faturamento NNE'!$F$2:$F$707,'Infos Relatório'!$B533,'Faturamento NNE'!$AA$2:$AA$707,'Infos Relatório'!AA$1,'Faturamento NNE'!$U$2:$U$707,"Sim")+SUMIFS('Faturamento NNE'!$Q$2:$Q$707,'Faturamento NNE'!$E$2:$E$707,'Infos Relatório'!$B$485,'Faturamento NNE'!$F$2:$F$707,'Infos Relatório'!$B533,'Faturamento NNE'!$AA$2:$AA$707,'Infos Relatório'!AA$1,'Faturamento NNE'!$U$2:$U$707,"Sim")</f>
        <v>0</v>
      </c>
      <c r="AE533" s="227" t="e">
        <f t="shared" si="184"/>
        <v>#DIV/0!</v>
      </c>
      <c r="AF533" s="545">
        <f>SUMIFS('Faturamento NNE'!$I$2:$I$707,'Faturamento NNE'!$E$2:$E$707,'Infos Relatório'!$B$485,'Faturamento NNE'!$F$2:$F$707,'Infos Relatório'!$B533,'Faturamento NNE'!$AA$2:$AA$707,'Infos Relatório'!AA$1)</f>
        <v>0</v>
      </c>
      <c r="AG533" s="541">
        <f>COUNTIFS('Faturamento NNE'!$E$2:$E$707,'Infos Relatório'!$B$485,'Faturamento NNE'!$F$2:$F$707,'Infos Relatório'!$B533,'Faturamento NNE'!$AA$2:$AA$707,'Infos Relatório'!AG$1)</f>
        <v>0</v>
      </c>
      <c r="AH533" s="542">
        <f>SUMIFS('Faturamento NNE'!$H$2:$H$707,'Faturamento NNE'!$E$2:$E$707,'Infos Relatório'!$B$485,'Faturamento NNE'!$F$2:$F$707,'Infos Relatório'!$B533,'Faturamento NNE'!$AA$2:$AA$707,'Infos Relatório'!AG$1)</f>
        <v>0</v>
      </c>
      <c r="AI533" s="542">
        <f>SUMIFS('Faturamento NNE'!$K$2:$K$707,'Faturamento NNE'!$E$2:$E$707,'Infos Relatório'!$B$485,'Faturamento NNE'!$F$2:$F$707,'Infos Relatório'!$B533,'Faturamento NNE'!$AA$2:$AA$707,'Infos Relatório'!AG$1)</f>
        <v>0</v>
      </c>
      <c r="AJ533" s="546">
        <f>SUMIFS('Faturamento NNE'!$P$2:$P$707,'Faturamento NNE'!$E$2:$E$707,'Infos Relatório'!$B$485,'Faturamento NNE'!$F$2:$F$707,'Infos Relatório'!$B533,'Faturamento NNE'!$AA$2:$AA$707,'Infos Relatório'!AG$1,'Faturamento NNE'!$U$2:$U$707,"Sim")+SUMIFS('Faturamento NNE'!$Q$2:$Q$707,'Faturamento NNE'!$E$2:$E$707,'Infos Relatório'!$B$485,'Faturamento NNE'!$F$2:$F$707,'Infos Relatório'!$B533,'Faturamento NNE'!$AA$2:$AA$707,'Infos Relatório'!AG$1,'Faturamento NNE'!$U$2:$U$707,"Sim")</f>
        <v>0</v>
      </c>
      <c r="AK533" s="227" t="e">
        <f t="shared" si="185"/>
        <v>#DIV/0!</v>
      </c>
      <c r="AL533" s="545">
        <f>SUMIFS('Faturamento NNE'!$I$2:$I$707,'Faturamento NNE'!$E$2:$E$707,'Infos Relatório'!$B$485,'Faturamento NNE'!$F$2:$F$707,'Infos Relatório'!$B533,'Faturamento NNE'!$AA$2:$AA$707,'Infos Relatório'!AG$1)</f>
        <v>0</v>
      </c>
      <c r="AM533" s="541">
        <f>COUNTIFS('Faturamento NNE'!$E$2:$E$707,'Infos Relatório'!$B$485,'Faturamento NNE'!$F$2:$F$707,'Infos Relatório'!$B533,'Faturamento NNE'!$AA$2:$AA$707,'Infos Relatório'!AM$1)</f>
        <v>0</v>
      </c>
      <c r="AN533" s="542">
        <f>SUMIFS('Faturamento NNE'!$H$2:$H$707,'Faturamento NNE'!$E$2:$E$707,'Infos Relatório'!$B$485,'Faturamento NNE'!$F$2:$F$707,'Infos Relatório'!$B533,'Faturamento NNE'!$AA$2:$AA$707,'Infos Relatório'!AM$1)</f>
        <v>0</v>
      </c>
      <c r="AO533" s="542">
        <f>SUMIFS('Faturamento NNE'!$K$2:$K$707,'Faturamento NNE'!$E$2:$E$707,'Infos Relatório'!$B$485,'Faturamento NNE'!$F$2:$F$707,'Infos Relatório'!$B533,'Faturamento NNE'!$AA$2:$AA$707,'Infos Relatório'!AM$1)</f>
        <v>0</v>
      </c>
      <c r="AP533" s="546">
        <f>SUMIFS('Faturamento NNE'!$P$2:$P$707,'Faturamento NNE'!$E$2:$E$707,'Infos Relatório'!$B$485,'Faturamento NNE'!$F$2:$F$707,'Infos Relatório'!$B533,'Faturamento NNE'!$AA$2:$AA$707,'Infos Relatório'!AM$1,'Faturamento NNE'!$U$2:$U$707,"Sim")+SUMIFS('Faturamento NNE'!$Q$2:$Q$707,'Faturamento NNE'!$E$2:$E$707,'Infos Relatório'!$B$485,'Faturamento NNE'!$F$2:$F$707,'Infos Relatório'!$B533,'Faturamento NNE'!$AA$2:$AA$707,'Infos Relatório'!AM$1,'Faturamento NNE'!$U$2:$U$707,"Sim")</f>
        <v>0</v>
      </c>
      <c r="AQ533" s="227" t="e">
        <f t="shared" si="186"/>
        <v>#DIV/0!</v>
      </c>
      <c r="AR533" s="545">
        <f>SUMIFS('Faturamento NNE'!$I$2:$I$707,'Faturamento NNE'!$E$2:$E$707,'Infos Relatório'!$B$485,'Faturamento NNE'!$F$2:$F$707,'Infos Relatório'!$B533,'Faturamento NNE'!$AA$2:$AA$707,'Infos Relatório'!AM$1)</f>
        <v>0</v>
      </c>
      <c r="AS533" s="541">
        <f>COUNTIFS('Faturamento NNE'!$E$2:$E$707,'Infos Relatório'!$B$485,'Faturamento NNE'!$F$2:$F$707,'Infos Relatório'!$B533,'Faturamento NNE'!$AA$2:$AA$707,'Infos Relatório'!AS$1)</f>
        <v>0</v>
      </c>
      <c r="AT533" s="542">
        <f>SUMIFS('Faturamento NNE'!$H$2:$H$707,'Faturamento NNE'!$E$2:$E$707,'Infos Relatório'!$B$485,'Faturamento NNE'!$F$2:$F$707,'Infos Relatório'!$B533,'Faturamento NNE'!$AA$2:$AA$707,'Infos Relatório'!AS$1)</f>
        <v>0</v>
      </c>
      <c r="AU533" s="542">
        <f>SUMIFS('Faturamento NNE'!$K$2:$K$707,'Faturamento NNE'!$E$2:$E$707,'Infos Relatório'!$B$485,'Faturamento NNE'!$F$2:$F$707,'Infos Relatório'!$B533,'Faturamento NNE'!$AA$2:$AA$707,'Infos Relatório'!AS$1)</f>
        <v>0</v>
      </c>
      <c r="AV533" s="546">
        <f>SUMIFS('Faturamento NNE'!$P$2:$P$707,'Faturamento NNE'!$E$2:$E$707,'Infos Relatório'!$B$485,'Faturamento NNE'!$F$2:$F$707,'Infos Relatório'!$B533,'Faturamento NNE'!$AA$2:$AA$707,'Infos Relatório'!AS$1,'Faturamento NNE'!$U$2:$U$707,"Sim")+SUMIFS('Faturamento NNE'!$Q$2:$Q$707,'Faturamento NNE'!$E$2:$E$707,'Infos Relatório'!$B$485,'Faturamento NNE'!$F$2:$F$707,'Infos Relatório'!$B533,'Faturamento NNE'!$AA$2:$AA$707,'Infos Relatório'!AS$1,'Faturamento NNE'!$U$2:$U$707,"Sim")</f>
        <v>0</v>
      </c>
      <c r="AW533" s="227" t="e">
        <f t="shared" si="187"/>
        <v>#DIV/0!</v>
      </c>
      <c r="AX533" s="545">
        <f>SUMIFS('Faturamento NNE'!$I$2:$I$707,'Faturamento NNE'!$E$2:$E$707,'Infos Relatório'!$B$485,'Faturamento NNE'!$F$2:$F$707,'Infos Relatório'!$B533,'Faturamento NNE'!$AA$2:$AA$707,'Infos Relatório'!AS$1)</f>
        <v>0</v>
      </c>
      <c r="AY533" s="541">
        <f>COUNTIFS('Faturamento NNE'!$E$2:$E$707,'Infos Relatório'!$B$485,'Faturamento NNE'!$F$2:$F$707,'Infos Relatório'!$B533,'Faturamento NNE'!$AA$2:$AA$707,'Infos Relatório'!AY$1)</f>
        <v>0</v>
      </c>
      <c r="AZ533" s="542">
        <f>SUMIFS('Faturamento NNE'!$H$2:$H$707,'Faturamento NNE'!$E$2:$E$707,'Infos Relatório'!$B$485,'Faturamento NNE'!$F$2:$F$707,'Infos Relatório'!$B533,'Faturamento NNE'!$AA$2:$AA$707,'Infos Relatório'!AY$1)</f>
        <v>0</v>
      </c>
      <c r="BA533" s="542">
        <f>SUMIFS('Faturamento NNE'!$K$2:$K$707,'Faturamento NNE'!$E$2:$E$707,'Infos Relatório'!$B$485,'Faturamento NNE'!$F$2:$F$707,'Infos Relatório'!$B533,'Faturamento NNE'!$AA$2:$AA$707,'Infos Relatório'!AY$1)</f>
        <v>0</v>
      </c>
      <c r="BB533" s="546">
        <f>SUMIFS('Faturamento NNE'!$P$2:$P$707,'Faturamento NNE'!$E$2:$E$707,'Infos Relatório'!$B$485,'Faturamento NNE'!$F$2:$F$707,'Infos Relatório'!$B533,'Faturamento NNE'!$AA$2:$AA$707,'Infos Relatório'!AY$1,'Faturamento NNE'!$U$2:$U$707,"Sim")+SUMIFS('Faturamento NNE'!$Q$2:$Q$707,'Faturamento NNE'!$E$2:$E$707,'Infos Relatório'!$B$485,'Faturamento NNE'!$F$2:$F$707,'Infos Relatório'!$B533,'Faturamento NNE'!$AA$2:$AA$707,'Infos Relatório'!AY$1,'Faturamento NNE'!$U$2:$U$707,"Sim")</f>
        <v>0</v>
      </c>
      <c r="BC533" s="227" t="e">
        <f t="shared" si="188"/>
        <v>#DIV/0!</v>
      </c>
      <c r="BD533" s="545">
        <f>SUMIFS('Faturamento NNE'!$I$2:$I$707,'Faturamento NNE'!$E$2:$E$707,'Infos Relatório'!$B$485,'Faturamento NNE'!$F$2:$F$707,'Infos Relatório'!$B533,'Faturamento NNE'!$AA$2:$AA$707,'Infos Relatório'!AY$1)</f>
        <v>0</v>
      </c>
      <c r="BE533" s="541">
        <f>COUNTIFS('Faturamento NNE'!$E$2:$E$707,'Infos Relatório'!$B$485,'Faturamento NNE'!$F$2:$F$707,'Infos Relatório'!$B533,'Faturamento NNE'!$AA$2:$AA$707,'Infos Relatório'!BE$1)</f>
        <v>0</v>
      </c>
      <c r="BF533" s="542">
        <f>SUMIFS('Faturamento NNE'!$H$2:$H$707,'Faturamento NNE'!$E$2:$E$707,'Infos Relatório'!$B$485,'Faturamento NNE'!$F$2:$F$707,'Infos Relatório'!$B533,'Faturamento NNE'!$AA$2:$AA$707,'Infos Relatório'!BE$1)</f>
        <v>0</v>
      </c>
      <c r="BG533" s="542">
        <f>SUMIFS('Faturamento NNE'!$K$2:$K$707,'Faturamento NNE'!$E$2:$E$707,'Infos Relatório'!$B$485,'Faturamento NNE'!$F$2:$F$707,'Infos Relatório'!$B533,'Faturamento NNE'!$AA$2:$AA$707,'Infos Relatório'!BE$1)</f>
        <v>0</v>
      </c>
      <c r="BH533" s="546">
        <f>SUMIFS('Faturamento NNE'!$P$2:$P$707,'Faturamento NNE'!$E$2:$E$707,'Infos Relatório'!$B$485,'Faturamento NNE'!$F$2:$F$707,'Infos Relatório'!$B533,'Faturamento NNE'!$AA$2:$AA$707,'Infos Relatório'!BE$1,'Faturamento NNE'!$U$2:$U$707,"Sim")+SUMIFS('Faturamento NNE'!$Q$2:$Q$707,'Faturamento NNE'!$E$2:$E$707,'Infos Relatório'!$B$485,'Faturamento NNE'!$F$2:$F$707,'Infos Relatório'!$B533,'Faturamento NNE'!$AA$2:$AA$707,'Infos Relatório'!BE$1,'Faturamento NNE'!$U$2:$U$707,"Sim")</f>
        <v>0</v>
      </c>
      <c r="BI533" s="227" t="e">
        <f t="shared" si="189"/>
        <v>#DIV/0!</v>
      </c>
      <c r="BJ533" s="545">
        <f>SUMIFS('Faturamento NNE'!$I$2:$I$707,'Faturamento NNE'!$E$2:$E$707,'Infos Relatório'!$B$485,'Faturamento NNE'!$F$2:$F$707,'Infos Relatório'!$B533,'Faturamento NNE'!$AA$2:$AA$707,'Infos Relatório'!BE$1)</f>
        <v>0</v>
      </c>
      <c r="BK533" s="541">
        <f>COUNTIFS('Faturamento NNE'!$E$2:$E$707,'Infos Relatório'!$B$485,'Faturamento NNE'!$F$2:$F$707,'Infos Relatório'!$B533,'Faturamento NNE'!$AA$2:$AA$707,'Infos Relatório'!BK$1)</f>
        <v>0</v>
      </c>
      <c r="BL533" s="542">
        <f>SUMIFS('Faturamento NNE'!$H$2:$H$707,'Faturamento NNE'!$E$2:$E$707,'Infos Relatório'!$B$485,'Faturamento NNE'!$F$2:$F$707,'Infos Relatório'!$B533,'Faturamento NNE'!$AA$2:$AA$707,'Infos Relatório'!BK$1)</f>
        <v>0</v>
      </c>
      <c r="BM533" s="542">
        <f>SUMIFS('Faturamento NNE'!$K$2:$K$707,'Faturamento NNE'!$E$2:$E$707,'Infos Relatório'!$B$485,'Faturamento NNE'!$F$2:$F$707,'Infos Relatório'!$B533,'Faturamento NNE'!$AA$2:$AA$707,'Infos Relatório'!BK$1)</f>
        <v>0</v>
      </c>
      <c r="BN533" s="546">
        <f>SUMIFS('Faturamento NNE'!$P$2:$P$707,'Faturamento NNE'!$E$2:$E$707,'Infos Relatório'!$B$485,'Faturamento NNE'!$F$2:$F$707,'Infos Relatório'!$B533,'Faturamento NNE'!$AA$2:$AA$707,'Infos Relatório'!BK$1,'Faturamento NNE'!$U$2:$U$707,"Sim")+SUMIFS('Faturamento NNE'!$Q$2:$Q$707,'Faturamento NNE'!$E$2:$E$707,'Infos Relatório'!$B$485,'Faturamento NNE'!$F$2:$F$707,'Infos Relatório'!$B533,'Faturamento NNE'!$AA$2:$AA$707,'Infos Relatório'!BK$1,'Faturamento NNE'!$U$2:$U$707,"Sim")</f>
        <v>0</v>
      </c>
      <c r="BO533" s="227" t="e">
        <f t="shared" si="190"/>
        <v>#DIV/0!</v>
      </c>
      <c r="BP533" s="545">
        <f>SUMIFS('Faturamento NNE'!$I$2:$I$707,'Faturamento NNE'!$E$2:$E$707,'Infos Relatório'!$B$485,'Faturamento NNE'!$F$2:$F$707,'Infos Relatório'!$B533,'Faturamento NNE'!$AA$2:$AA$707,'Infos Relatório'!BK$1)</f>
        <v>0</v>
      </c>
      <c r="BQ533" s="541">
        <f>COUNTIFS('Faturamento NNE'!$E$2:$E$707,'Infos Relatório'!$B$485,'Faturamento NNE'!$F$2:$F$707,'Infos Relatório'!$B533,'Faturamento NNE'!$AA$2:$AA$707,'Infos Relatório'!BQ$1)</f>
        <v>0</v>
      </c>
      <c r="BR533" s="542">
        <f>SUMIFS('Faturamento NNE'!$H$2:$H$707,'Faturamento NNE'!$E$2:$E$707,'Infos Relatório'!$B$485,'Faturamento NNE'!$F$2:$F$707,'Infos Relatório'!$B533,'Faturamento NNE'!$AA$2:$AA$707,'Infos Relatório'!BQ$1)</f>
        <v>0</v>
      </c>
      <c r="BS533" s="542">
        <f>SUMIFS('Faturamento NNE'!$K$2:$K$707,'Faturamento NNE'!$E$2:$E$707,'Infos Relatório'!$B$485,'Faturamento NNE'!$F$2:$F$707,'Infos Relatório'!$B533,'Faturamento NNE'!$AA$2:$AA$707,'Infos Relatório'!BQ$1)</f>
        <v>0</v>
      </c>
      <c r="BT533" s="546">
        <f>SUMIFS('Faturamento NNE'!$P$2:$P$707,'Faturamento NNE'!$E$2:$E$707,'Infos Relatório'!$B$485,'Faturamento NNE'!$F$2:$F$707,'Infos Relatório'!$B533,'Faturamento NNE'!$AA$2:$AA$707,'Infos Relatório'!BQ$1,'Faturamento NNE'!$U$2:$U$707,"Sim")+SUMIFS('Faturamento NNE'!$Q$2:$Q$707,'Faturamento NNE'!$E$2:$E$707,'Infos Relatório'!$B$485,'Faturamento NNE'!$F$2:$F$707,'Infos Relatório'!$B533,'Faturamento NNE'!$AA$2:$AA$707,'Infos Relatório'!BQ$1,'Faturamento NNE'!$U$2:$U$707,"Sim")</f>
        <v>0</v>
      </c>
      <c r="BU533" s="227" t="e">
        <f t="shared" si="191"/>
        <v>#DIV/0!</v>
      </c>
      <c r="BV533" s="545">
        <f>SUMIFS('Faturamento NNE'!$I$2:$I$707,'Faturamento NNE'!$E$2:$E$707,'Infos Relatório'!$B$485,'Faturamento NNE'!$F$2:$F$707,'Infos Relatório'!$B533,'Faturamento NNE'!$AA$2:$AA$707,'Infos Relatório'!BQ$1)</f>
        <v>0</v>
      </c>
    </row>
    <row r="534" spans="2:74">
      <c r="B534" s="217" t="s">
        <v>178</v>
      </c>
      <c r="C534" s="541">
        <f>COUNTIFS('Faturamento NNE'!$E$2:$E$707,'Infos Relatório'!$B$485,'Faturamento NNE'!$F$2:$F$707,'Infos Relatório'!$B534,'Faturamento NNE'!$AA$2:$AA$707,'Infos Relatório'!C$1)</f>
        <v>0</v>
      </c>
      <c r="D534" s="542">
        <f>SUMIFS('Faturamento NNE'!$H$2:$H$707,'Faturamento NNE'!$E$2:$E$707,'Infos Relatório'!$B$485,'Faturamento NNE'!$F$2:$F$707,'Infos Relatório'!$B534,'Faturamento NNE'!$AA$2:$AA$707,'Infos Relatório'!C$1)</f>
        <v>0</v>
      </c>
      <c r="E534" s="543">
        <f>SUMIFS('Faturamento NNE'!$K$2:$K$707,'Faturamento NNE'!$E$2:$E$707,'Infos Relatório'!$B$485,'Faturamento NNE'!$F$2:$F$707,'Infos Relatório'!$B534,'Faturamento NNE'!$AA$2:$AA$707,'Infos Relatório'!C$1)</f>
        <v>0</v>
      </c>
      <c r="F534" s="544">
        <f>SUMIFS('Faturamento NNE'!$P$2:$P$707,'Faturamento NNE'!$E$2:$E$707,'Infos Relatório'!$B$485,'Faturamento NNE'!$F$2:$F$707,'Infos Relatório'!$B534,'Faturamento NNE'!$AA$2:$AA$707,'Infos Relatório'!C$1,'Faturamento NNE'!$U$2:$U$707,"Sim")+SUMIFS('Faturamento NNE'!$Q$2:$Q$707,'Faturamento NNE'!$E$2:$E$707,'Infos Relatório'!$B$485,'Faturamento NNE'!$F$2:$F$707,'Infos Relatório'!$B534,'Faturamento NNE'!$AA$2:$AA$707,'Infos Relatório'!C$1,'Faturamento NNE'!$U$2:$U$707,"Sim")</f>
        <v>0</v>
      </c>
      <c r="G534" s="283" t="e">
        <f t="shared" si="180"/>
        <v>#DIV/0!</v>
      </c>
      <c r="H534" s="545">
        <f>SUMIFS('Faturamento NNE'!$I$2:$I$707,'Faturamento NNE'!$E$2:$E$707,'Infos Relatório'!$B$485,'Faturamento NNE'!$F$2:$F$707,'Infos Relatório'!$B534,'Faturamento NNE'!$AA$2:$AA$707,'Infos Relatório'!C$1)</f>
        <v>0</v>
      </c>
      <c r="I534" s="541">
        <f>COUNTIFS('Faturamento NNE'!$E$2:$E$707,'Infos Relatório'!$B$485,'Faturamento NNE'!$F$2:$F$707,'Infos Relatório'!$B534,'Faturamento NNE'!$AA$2:$AA$707,'Infos Relatório'!I$1)</f>
        <v>0</v>
      </c>
      <c r="J534" s="542">
        <f>SUMIFS('Faturamento NNE'!$H$2:$H$707,'Faturamento NNE'!$E$2:$E$707,'Infos Relatório'!$B$485,'Faturamento NNE'!$F$2:$F$707,'Infos Relatório'!$B534,'Faturamento NNE'!$AA$2:$AA$707,'Infos Relatório'!I$1)</f>
        <v>0</v>
      </c>
      <c r="K534" s="543">
        <f>SUMIFS('Faturamento NNE'!$K$2:$K$707,'Faturamento NNE'!$E$2:$E$707,'Infos Relatório'!$B$485,'Faturamento NNE'!$F$2:$F$707,'Infos Relatório'!$B534,'Faturamento NNE'!$AA$2:$AA$707,'Infos Relatório'!I$1)</f>
        <v>0</v>
      </c>
      <c r="L534" s="544">
        <f>SUMIFS('Faturamento NNE'!$P$2:$P$707,'Faturamento NNE'!$E$2:$E$707,'Infos Relatório'!$B$485,'Faturamento NNE'!$F$2:$F$707,'Infos Relatório'!$B534,'Faturamento NNE'!$AA$2:$AA$707,'Infos Relatório'!I$1,'Faturamento NNE'!$U$2:$U$707,"Sim")+SUMIFS('Faturamento NNE'!$Q$2:$Q$707,'Faturamento NNE'!$E$2:$E$707,'Infos Relatório'!$B$485,'Faturamento NNE'!$F$2:$F$707,'Infos Relatório'!$B534,'Faturamento NNE'!$AA$2:$AA$707,'Infos Relatório'!I$1,'Faturamento NNE'!$U$2:$U$707,"Sim")</f>
        <v>0</v>
      </c>
      <c r="M534" s="283" t="e">
        <f t="shared" si="181"/>
        <v>#DIV/0!</v>
      </c>
      <c r="N534" s="545">
        <f>SUMIFS('Faturamento NNE'!$I$2:$I$707,'Faturamento NNE'!$E$2:$E$707,'Infos Relatório'!$B$485,'Faturamento NNE'!$F$2:$F$707,'Infos Relatório'!$B534,'Faturamento NNE'!$AA$2:$AA$707,'Infos Relatório'!I$1)</f>
        <v>0</v>
      </c>
      <c r="O534" s="541">
        <f>COUNTIFS('Faturamento NNE'!$E$2:$E$707,'Infos Relatório'!$B$485,'Faturamento NNE'!$F$2:$F$707,'Infos Relatório'!$B534,'Faturamento NNE'!$AA$2:$AA$707,'Infos Relatório'!O$1)</f>
        <v>0</v>
      </c>
      <c r="P534" s="542">
        <f>SUMIFS('Faturamento NNE'!$H$2:$H$707,'Faturamento NNE'!$E$2:$E$707,'Infos Relatório'!$B$485,'Faturamento NNE'!$F$2:$F$707,'Infos Relatório'!$B534,'Faturamento NNE'!$AA$2:$AA$707,'Infos Relatório'!O$1)</f>
        <v>0</v>
      </c>
      <c r="Q534" s="542">
        <f>SUMIFS('Faturamento NNE'!$K$2:$K$707,'Faturamento NNE'!$E$2:$E$707,'Infos Relatório'!$B$485,'Faturamento NNE'!$F$2:$F$707,'Infos Relatório'!$B534,'Faturamento NNE'!$AA$2:$AA$707,'Infos Relatório'!O$1)</f>
        <v>0</v>
      </c>
      <c r="R534" s="546">
        <f>SUMIFS('Faturamento NNE'!$P$2:$P$707,'Faturamento NNE'!$E$2:$E$707,'Infos Relatório'!$B$485,'Faturamento NNE'!$F$2:$F$707,'Infos Relatório'!$B534,'Faturamento NNE'!$AA$2:$AA$707,'Infos Relatório'!O$1,'Faturamento NNE'!$U$2:$U$707,"Sim")+SUMIFS('Faturamento NNE'!$Q$2:$Q$707,'Faturamento NNE'!$E$2:$E$707,'Infos Relatório'!$B$485,'Faturamento NNE'!$F$2:$F$707,'Infos Relatório'!$B534,'Faturamento NNE'!$AA$2:$AA$707,'Infos Relatório'!O$1,'Faturamento NNE'!$U$2:$U$707,"Sim")</f>
        <v>0</v>
      </c>
      <c r="S534" s="227" t="e">
        <f t="shared" si="182"/>
        <v>#DIV/0!</v>
      </c>
      <c r="T534" s="545">
        <f>SUMIFS('Faturamento NNE'!$I$2:$I$707,'Faturamento NNE'!$E$2:$E$707,'Infos Relatório'!$B$485,'Faturamento NNE'!$F$2:$F$707,'Infos Relatório'!$B534,'Faturamento NNE'!$AA$2:$AA$707,'Infos Relatório'!O$1)</f>
        <v>0</v>
      </c>
      <c r="U534" s="541">
        <f>COUNTIFS('Faturamento NNE'!$E$2:$E$707,'Infos Relatório'!$B$485,'Faturamento NNE'!$F$2:$F$707,'Infos Relatório'!$B534,'Faturamento NNE'!$AA$2:$AA$707,'Infos Relatório'!U$1)</f>
        <v>0</v>
      </c>
      <c r="V534" s="542">
        <f>SUMIFS('Faturamento NNE'!$H$2:$H$707,'Faturamento NNE'!$E$2:$E$707,'Infos Relatório'!$B$485,'Faturamento NNE'!$F$2:$F$707,'Infos Relatório'!$B534,'Faturamento NNE'!$AA$2:$AA$707,'Infos Relatório'!U$1)</f>
        <v>0</v>
      </c>
      <c r="W534" s="542">
        <f>SUMIFS('Faturamento NNE'!$K$2:$K$707,'Faturamento NNE'!$E$2:$E$707,'Infos Relatório'!$B$485,'Faturamento NNE'!$F$2:$F$707,'Infos Relatório'!$B534,'Faturamento NNE'!$AA$2:$AA$707,'Infos Relatório'!U$1)</f>
        <v>0</v>
      </c>
      <c r="X534" s="546">
        <f>SUMIFS('Faturamento NNE'!$P$2:$P$707,'Faturamento NNE'!$E$2:$E$707,'Infos Relatório'!$B$485,'Faturamento NNE'!$F$2:$F$707,'Infos Relatório'!$B534,'Faturamento NNE'!$AA$2:$AA$707,'Infos Relatório'!U$1,'Faturamento NNE'!$U$2:$U$707,"Sim")+SUMIFS('Faturamento NNE'!$Q$2:$Q$707,'Faturamento NNE'!$E$2:$E$707,'Infos Relatório'!$B$485,'Faturamento NNE'!$F$2:$F$707,'Infos Relatório'!$B534,'Faturamento NNE'!$AA$2:$AA$707,'Infos Relatório'!U$1,'Faturamento NNE'!$U$2:$U$707,"Sim")</f>
        <v>0</v>
      </c>
      <c r="Y534" s="227" t="e">
        <f t="shared" si="183"/>
        <v>#DIV/0!</v>
      </c>
      <c r="Z534" s="545">
        <f>SUMIFS('Faturamento NNE'!$I$2:$I$707,'Faturamento NNE'!$E$2:$E$707,'Infos Relatório'!$B$485,'Faturamento NNE'!$F$2:$F$707,'Infos Relatório'!$B534,'Faturamento NNE'!$AA$2:$AA$707,'Infos Relatório'!U$1)</f>
        <v>0</v>
      </c>
      <c r="AA534" s="541">
        <f>COUNTIFS('Faturamento NNE'!$E$2:$E$707,'Infos Relatório'!$B$485,'Faturamento NNE'!$F$2:$F$707,'Infos Relatório'!$B534,'Faturamento NNE'!$AA$2:$AA$707,'Infos Relatório'!AA$1)</f>
        <v>0</v>
      </c>
      <c r="AB534" s="542">
        <f>SUMIFS('Faturamento NNE'!$H$2:$H$707,'Faturamento NNE'!$E$2:$E$707,'Infos Relatório'!$B$485,'Faturamento NNE'!$F$2:$F$707,'Infos Relatório'!$B534,'Faturamento NNE'!$AA$2:$AA$707,'Infos Relatório'!AA$1)</f>
        <v>0</v>
      </c>
      <c r="AC534" s="542">
        <f>SUMIFS('Faturamento NNE'!$K$2:$K$707,'Faturamento NNE'!$E$2:$E$707,'Infos Relatório'!$B$485,'Faturamento NNE'!$F$2:$F$707,'Infos Relatório'!$B534,'Faturamento NNE'!$AA$2:$AA$707,'Infos Relatório'!AA$1)</f>
        <v>0</v>
      </c>
      <c r="AD534" s="546">
        <f>SUMIFS('Faturamento NNE'!$P$2:$P$707,'Faturamento NNE'!$E$2:$E$707,'Infos Relatório'!$B$485,'Faturamento NNE'!$F$2:$F$707,'Infos Relatório'!$B534,'Faturamento NNE'!$AA$2:$AA$707,'Infos Relatório'!AA$1,'Faturamento NNE'!$U$2:$U$707,"Sim")+SUMIFS('Faturamento NNE'!$Q$2:$Q$707,'Faturamento NNE'!$E$2:$E$707,'Infos Relatório'!$B$485,'Faturamento NNE'!$F$2:$F$707,'Infos Relatório'!$B534,'Faturamento NNE'!$AA$2:$AA$707,'Infos Relatório'!AA$1,'Faturamento NNE'!$U$2:$U$707,"Sim")</f>
        <v>0</v>
      </c>
      <c r="AE534" s="227" t="e">
        <f t="shared" si="184"/>
        <v>#DIV/0!</v>
      </c>
      <c r="AF534" s="545">
        <f>SUMIFS('Faturamento NNE'!$I$2:$I$707,'Faturamento NNE'!$E$2:$E$707,'Infos Relatório'!$B$485,'Faturamento NNE'!$F$2:$F$707,'Infos Relatório'!$B534,'Faturamento NNE'!$AA$2:$AA$707,'Infos Relatório'!AA$1)</f>
        <v>0</v>
      </c>
      <c r="AG534" s="541">
        <f>COUNTIFS('Faturamento NNE'!$E$2:$E$707,'Infos Relatório'!$B$485,'Faturamento NNE'!$F$2:$F$707,'Infos Relatório'!$B534,'Faturamento NNE'!$AA$2:$AA$707,'Infos Relatório'!AG$1)</f>
        <v>0</v>
      </c>
      <c r="AH534" s="542">
        <f>SUMIFS('Faturamento NNE'!$H$2:$H$707,'Faturamento NNE'!$E$2:$E$707,'Infos Relatório'!$B$485,'Faturamento NNE'!$F$2:$F$707,'Infos Relatório'!$B534,'Faturamento NNE'!$AA$2:$AA$707,'Infos Relatório'!AG$1)</f>
        <v>0</v>
      </c>
      <c r="AI534" s="542">
        <f>SUMIFS('Faturamento NNE'!$K$2:$K$707,'Faturamento NNE'!$E$2:$E$707,'Infos Relatório'!$B$485,'Faturamento NNE'!$F$2:$F$707,'Infos Relatório'!$B534,'Faturamento NNE'!$AA$2:$AA$707,'Infos Relatório'!AG$1)</f>
        <v>0</v>
      </c>
      <c r="AJ534" s="546">
        <f>SUMIFS('Faturamento NNE'!$P$2:$P$707,'Faturamento NNE'!$E$2:$E$707,'Infos Relatório'!$B$485,'Faturamento NNE'!$F$2:$F$707,'Infos Relatório'!$B534,'Faturamento NNE'!$AA$2:$AA$707,'Infos Relatório'!AG$1,'Faturamento NNE'!$U$2:$U$707,"Sim")+SUMIFS('Faturamento NNE'!$Q$2:$Q$707,'Faturamento NNE'!$E$2:$E$707,'Infos Relatório'!$B$485,'Faturamento NNE'!$F$2:$F$707,'Infos Relatório'!$B534,'Faturamento NNE'!$AA$2:$AA$707,'Infos Relatório'!AG$1,'Faturamento NNE'!$U$2:$U$707,"Sim")</f>
        <v>0</v>
      </c>
      <c r="AK534" s="227" t="e">
        <f t="shared" si="185"/>
        <v>#DIV/0!</v>
      </c>
      <c r="AL534" s="545">
        <f>SUMIFS('Faturamento NNE'!$I$2:$I$707,'Faturamento NNE'!$E$2:$E$707,'Infos Relatório'!$B$485,'Faturamento NNE'!$F$2:$F$707,'Infos Relatório'!$B534,'Faturamento NNE'!$AA$2:$AA$707,'Infos Relatório'!AG$1)</f>
        <v>0</v>
      </c>
      <c r="AM534" s="541">
        <f>COUNTIFS('Faturamento NNE'!$E$2:$E$707,'Infos Relatório'!$B$485,'Faturamento NNE'!$F$2:$F$707,'Infos Relatório'!$B534,'Faturamento NNE'!$AA$2:$AA$707,'Infos Relatório'!AM$1)</f>
        <v>0</v>
      </c>
      <c r="AN534" s="542">
        <f>SUMIFS('Faturamento NNE'!$H$2:$H$707,'Faturamento NNE'!$E$2:$E$707,'Infos Relatório'!$B$485,'Faturamento NNE'!$F$2:$F$707,'Infos Relatório'!$B534,'Faturamento NNE'!$AA$2:$AA$707,'Infos Relatório'!AM$1)</f>
        <v>0</v>
      </c>
      <c r="AO534" s="542">
        <f>SUMIFS('Faturamento NNE'!$K$2:$K$707,'Faturamento NNE'!$E$2:$E$707,'Infos Relatório'!$B$485,'Faturamento NNE'!$F$2:$F$707,'Infos Relatório'!$B534,'Faturamento NNE'!$AA$2:$AA$707,'Infos Relatório'!AM$1)</f>
        <v>0</v>
      </c>
      <c r="AP534" s="546">
        <f>SUMIFS('Faturamento NNE'!$P$2:$P$707,'Faturamento NNE'!$E$2:$E$707,'Infos Relatório'!$B$485,'Faturamento NNE'!$F$2:$F$707,'Infos Relatório'!$B534,'Faturamento NNE'!$AA$2:$AA$707,'Infos Relatório'!AM$1,'Faturamento NNE'!$U$2:$U$707,"Sim")+SUMIFS('Faturamento NNE'!$Q$2:$Q$707,'Faturamento NNE'!$E$2:$E$707,'Infos Relatório'!$B$485,'Faturamento NNE'!$F$2:$F$707,'Infos Relatório'!$B534,'Faturamento NNE'!$AA$2:$AA$707,'Infos Relatório'!AM$1,'Faturamento NNE'!$U$2:$U$707,"Sim")</f>
        <v>0</v>
      </c>
      <c r="AQ534" s="227" t="e">
        <f t="shared" si="186"/>
        <v>#DIV/0!</v>
      </c>
      <c r="AR534" s="545">
        <f>SUMIFS('Faturamento NNE'!$I$2:$I$707,'Faturamento NNE'!$E$2:$E$707,'Infos Relatório'!$B$485,'Faturamento NNE'!$F$2:$F$707,'Infos Relatório'!$B534,'Faturamento NNE'!$AA$2:$AA$707,'Infos Relatório'!AM$1)</f>
        <v>0</v>
      </c>
      <c r="AS534" s="541">
        <f>COUNTIFS('Faturamento NNE'!$E$2:$E$707,'Infos Relatório'!$B$485,'Faturamento NNE'!$F$2:$F$707,'Infos Relatório'!$B534,'Faturamento NNE'!$AA$2:$AA$707,'Infos Relatório'!AS$1)</f>
        <v>0</v>
      </c>
      <c r="AT534" s="542">
        <f>SUMIFS('Faturamento NNE'!$H$2:$H$707,'Faturamento NNE'!$E$2:$E$707,'Infos Relatório'!$B$485,'Faturamento NNE'!$F$2:$F$707,'Infos Relatório'!$B534,'Faturamento NNE'!$AA$2:$AA$707,'Infos Relatório'!AS$1)</f>
        <v>0</v>
      </c>
      <c r="AU534" s="542">
        <f>SUMIFS('Faturamento NNE'!$K$2:$K$707,'Faturamento NNE'!$E$2:$E$707,'Infos Relatório'!$B$485,'Faturamento NNE'!$F$2:$F$707,'Infos Relatório'!$B534,'Faturamento NNE'!$AA$2:$AA$707,'Infos Relatório'!AS$1)</f>
        <v>0</v>
      </c>
      <c r="AV534" s="546">
        <f>SUMIFS('Faturamento NNE'!$P$2:$P$707,'Faturamento NNE'!$E$2:$E$707,'Infos Relatório'!$B$485,'Faturamento NNE'!$F$2:$F$707,'Infos Relatório'!$B534,'Faturamento NNE'!$AA$2:$AA$707,'Infos Relatório'!AS$1,'Faturamento NNE'!$U$2:$U$707,"Sim")+SUMIFS('Faturamento NNE'!$Q$2:$Q$707,'Faturamento NNE'!$E$2:$E$707,'Infos Relatório'!$B$485,'Faturamento NNE'!$F$2:$F$707,'Infos Relatório'!$B534,'Faturamento NNE'!$AA$2:$AA$707,'Infos Relatório'!AS$1,'Faturamento NNE'!$U$2:$U$707,"Sim")</f>
        <v>0</v>
      </c>
      <c r="AW534" s="227" t="e">
        <f t="shared" si="187"/>
        <v>#DIV/0!</v>
      </c>
      <c r="AX534" s="545">
        <f>SUMIFS('Faturamento NNE'!$I$2:$I$707,'Faturamento NNE'!$E$2:$E$707,'Infos Relatório'!$B$485,'Faturamento NNE'!$F$2:$F$707,'Infos Relatório'!$B534,'Faturamento NNE'!$AA$2:$AA$707,'Infos Relatório'!AS$1)</f>
        <v>0</v>
      </c>
      <c r="AY534" s="541">
        <f>COUNTIFS('Faturamento NNE'!$E$2:$E$707,'Infos Relatório'!$B$485,'Faturamento NNE'!$F$2:$F$707,'Infos Relatório'!$B534,'Faturamento NNE'!$AA$2:$AA$707,'Infos Relatório'!AY$1)</f>
        <v>0</v>
      </c>
      <c r="AZ534" s="542">
        <f>SUMIFS('Faturamento NNE'!$H$2:$H$707,'Faturamento NNE'!$E$2:$E$707,'Infos Relatório'!$B$485,'Faturamento NNE'!$F$2:$F$707,'Infos Relatório'!$B534,'Faturamento NNE'!$AA$2:$AA$707,'Infos Relatório'!AY$1)</f>
        <v>0</v>
      </c>
      <c r="BA534" s="542">
        <f>SUMIFS('Faturamento NNE'!$K$2:$K$707,'Faturamento NNE'!$E$2:$E$707,'Infos Relatório'!$B$485,'Faturamento NNE'!$F$2:$F$707,'Infos Relatório'!$B534,'Faturamento NNE'!$AA$2:$AA$707,'Infos Relatório'!AY$1)</f>
        <v>0</v>
      </c>
      <c r="BB534" s="546">
        <f>SUMIFS('Faturamento NNE'!$P$2:$P$707,'Faturamento NNE'!$E$2:$E$707,'Infos Relatório'!$B$485,'Faturamento NNE'!$F$2:$F$707,'Infos Relatório'!$B534,'Faturamento NNE'!$AA$2:$AA$707,'Infos Relatório'!AY$1,'Faturamento NNE'!$U$2:$U$707,"Sim")+SUMIFS('Faturamento NNE'!$Q$2:$Q$707,'Faturamento NNE'!$E$2:$E$707,'Infos Relatório'!$B$485,'Faturamento NNE'!$F$2:$F$707,'Infos Relatório'!$B534,'Faturamento NNE'!$AA$2:$AA$707,'Infos Relatório'!AY$1,'Faturamento NNE'!$U$2:$U$707,"Sim")</f>
        <v>0</v>
      </c>
      <c r="BC534" s="227" t="e">
        <f t="shared" si="188"/>
        <v>#DIV/0!</v>
      </c>
      <c r="BD534" s="545">
        <f>SUMIFS('Faturamento NNE'!$I$2:$I$707,'Faturamento NNE'!$E$2:$E$707,'Infos Relatório'!$B$485,'Faturamento NNE'!$F$2:$F$707,'Infos Relatório'!$B534,'Faturamento NNE'!$AA$2:$AA$707,'Infos Relatório'!AY$1)</f>
        <v>0</v>
      </c>
      <c r="BE534" s="541">
        <f>COUNTIFS('Faturamento NNE'!$E$2:$E$707,'Infos Relatório'!$B$485,'Faturamento NNE'!$F$2:$F$707,'Infos Relatório'!$B534,'Faturamento NNE'!$AA$2:$AA$707,'Infos Relatório'!BE$1)</f>
        <v>0</v>
      </c>
      <c r="BF534" s="542">
        <f>SUMIFS('Faturamento NNE'!$H$2:$H$707,'Faturamento NNE'!$E$2:$E$707,'Infos Relatório'!$B$485,'Faturamento NNE'!$F$2:$F$707,'Infos Relatório'!$B534,'Faturamento NNE'!$AA$2:$AA$707,'Infos Relatório'!BE$1)</f>
        <v>0</v>
      </c>
      <c r="BG534" s="542">
        <f>SUMIFS('Faturamento NNE'!$K$2:$K$707,'Faturamento NNE'!$E$2:$E$707,'Infos Relatório'!$B$485,'Faturamento NNE'!$F$2:$F$707,'Infos Relatório'!$B534,'Faturamento NNE'!$AA$2:$AA$707,'Infos Relatório'!BE$1)</f>
        <v>0</v>
      </c>
      <c r="BH534" s="546">
        <f>SUMIFS('Faturamento NNE'!$P$2:$P$707,'Faturamento NNE'!$E$2:$E$707,'Infos Relatório'!$B$485,'Faturamento NNE'!$F$2:$F$707,'Infos Relatório'!$B534,'Faturamento NNE'!$AA$2:$AA$707,'Infos Relatório'!BE$1,'Faturamento NNE'!$U$2:$U$707,"Sim")+SUMIFS('Faturamento NNE'!$Q$2:$Q$707,'Faturamento NNE'!$E$2:$E$707,'Infos Relatório'!$B$485,'Faturamento NNE'!$F$2:$F$707,'Infos Relatório'!$B534,'Faturamento NNE'!$AA$2:$AA$707,'Infos Relatório'!BE$1,'Faturamento NNE'!$U$2:$U$707,"Sim")</f>
        <v>0</v>
      </c>
      <c r="BI534" s="227" t="e">
        <f t="shared" si="189"/>
        <v>#DIV/0!</v>
      </c>
      <c r="BJ534" s="545">
        <f>SUMIFS('Faturamento NNE'!$I$2:$I$707,'Faturamento NNE'!$E$2:$E$707,'Infos Relatório'!$B$485,'Faturamento NNE'!$F$2:$F$707,'Infos Relatório'!$B534,'Faturamento NNE'!$AA$2:$AA$707,'Infos Relatório'!BE$1)</f>
        <v>0</v>
      </c>
      <c r="BK534" s="541">
        <f>COUNTIFS('Faturamento NNE'!$E$2:$E$707,'Infos Relatório'!$B$485,'Faturamento NNE'!$F$2:$F$707,'Infos Relatório'!$B534,'Faturamento NNE'!$AA$2:$AA$707,'Infos Relatório'!BK$1)</f>
        <v>0</v>
      </c>
      <c r="BL534" s="542">
        <f>SUMIFS('Faturamento NNE'!$H$2:$H$707,'Faturamento NNE'!$E$2:$E$707,'Infos Relatório'!$B$485,'Faturamento NNE'!$F$2:$F$707,'Infos Relatório'!$B534,'Faturamento NNE'!$AA$2:$AA$707,'Infos Relatório'!BK$1)</f>
        <v>0</v>
      </c>
      <c r="BM534" s="542">
        <f>SUMIFS('Faturamento NNE'!$K$2:$K$707,'Faturamento NNE'!$E$2:$E$707,'Infos Relatório'!$B$485,'Faturamento NNE'!$F$2:$F$707,'Infos Relatório'!$B534,'Faturamento NNE'!$AA$2:$AA$707,'Infos Relatório'!BK$1)</f>
        <v>0</v>
      </c>
      <c r="BN534" s="546">
        <f>SUMIFS('Faturamento NNE'!$P$2:$P$707,'Faturamento NNE'!$E$2:$E$707,'Infos Relatório'!$B$485,'Faturamento NNE'!$F$2:$F$707,'Infos Relatório'!$B534,'Faturamento NNE'!$AA$2:$AA$707,'Infos Relatório'!BK$1,'Faturamento NNE'!$U$2:$U$707,"Sim")+SUMIFS('Faturamento NNE'!$Q$2:$Q$707,'Faturamento NNE'!$E$2:$E$707,'Infos Relatório'!$B$485,'Faturamento NNE'!$F$2:$F$707,'Infos Relatório'!$B534,'Faturamento NNE'!$AA$2:$AA$707,'Infos Relatório'!BK$1,'Faturamento NNE'!$U$2:$U$707,"Sim")</f>
        <v>0</v>
      </c>
      <c r="BO534" s="227" t="e">
        <f t="shared" si="190"/>
        <v>#DIV/0!</v>
      </c>
      <c r="BP534" s="545">
        <f>SUMIFS('Faturamento NNE'!$I$2:$I$707,'Faturamento NNE'!$E$2:$E$707,'Infos Relatório'!$B$485,'Faturamento NNE'!$F$2:$F$707,'Infos Relatório'!$B534,'Faturamento NNE'!$AA$2:$AA$707,'Infos Relatório'!BK$1)</f>
        <v>0</v>
      </c>
      <c r="BQ534" s="541">
        <f>COUNTIFS('Faturamento NNE'!$E$2:$E$707,'Infos Relatório'!$B$485,'Faturamento NNE'!$F$2:$F$707,'Infos Relatório'!$B534,'Faturamento NNE'!$AA$2:$AA$707,'Infos Relatório'!BQ$1)</f>
        <v>0</v>
      </c>
      <c r="BR534" s="542">
        <f>SUMIFS('Faturamento NNE'!$H$2:$H$707,'Faturamento NNE'!$E$2:$E$707,'Infos Relatório'!$B$485,'Faturamento NNE'!$F$2:$F$707,'Infos Relatório'!$B534,'Faturamento NNE'!$AA$2:$AA$707,'Infos Relatório'!BQ$1)</f>
        <v>0</v>
      </c>
      <c r="BS534" s="542">
        <f>SUMIFS('Faturamento NNE'!$K$2:$K$707,'Faturamento NNE'!$E$2:$E$707,'Infos Relatório'!$B$485,'Faturamento NNE'!$F$2:$F$707,'Infos Relatório'!$B534,'Faturamento NNE'!$AA$2:$AA$707,'Infos Relatório'!BQ$1)</f>
        <v>0</v>
      </c>
      <c r="BT534" s="546">
        <f>SUMIFS('Faturamento NNE'!$P$2:$P$707,'Faturamento NNE'!$E$2:$E$707,'Infos Relatório'!$B$485,'Faturamento NNE'!$F$2:$F$707,'Infos Relatório'!$B534,'Faturamento NNE'!$AA$2:$AA$707,'Infos Relatório'!BQ$1,'Faturamento NNE'!$U$2:$U$707,"Sim")+SUMIFS('Faturamento NNE'!$Q$2:$Q$707,'Faturamento NNE'!$E$2:$E$707,'Infos Relatório'!$B$485,'Faturamento NNE'!$F$2:$F$707,'Infos Relatório'!$B534,'Faturamento NNE'!$AA$2:$AA$707,'Infos Relatório'!BQ$1,'Faturamento NNE'!$U$2:$U$707,"Sim")</f>
        <v>0</v>
      </c>
      <c r="BU534" s="227" t="e">
        <f t="shared" si="191"/>
        <v>#DIV/0!</v>
      </c>
      <c r="BV534" s="545">
        <f>SUMIFS('Faturamento NNE'!$I$2:$I$707,'Faturamento NNE'!$E$2:$E$707,'Infos Relatório'!$B$485,'Faturamento NNE'!$F$2:$F$707,'Infos Relatório'!$B534,'Faturamento NNE'!$AA$2:$AA$707,'Infos Relatório'!BQ$1)</f>
        <v>0</v>
      </c>
    </row>
    <row r="535" spans="2:74">
      <c r="B535" s="217" t="s">
        <v>179</v>
      </c>
      <c r="C535" s="541">
        <f>COUNTIFS('Faturamento NNE'!$E$2:$E$707,'Infos Relatório'!$B$485,'Faturamento NNE'!$F$2:$F$707,'Infos Relatório'!$B535,'Faturamento NNE'!$AA$2:$AA$707,'Infos Relatório'!C$1)</f>
        <v>0</v>
      </c>
      <c r="D535" s="542">
        <f>SUMIFS('Faturamento NNE'!$H$2:$H$707,'Faturamento NNE'!$E$2:$E$707,'Infos Relatório'!$B$485,'Faturamento NNE'!$F$2:$F$707,'Infos Relatório'!$B535,'Faturamento NNE'!$AA$2:$AA$707,'Infos Relatório'!C$1)</f>
        <v>0</v>
      </c>
      <c r="E535" s="543">
        <f>SUMIFS('Faturamento NNE'!$K$2:$K$707,'Faturamento NNE'!$E$2:$E$707,'Infos Relatório'!$B$485,'Faturamento NNE'!$F$2:$F$707,'Infos Relatório'!$B535,'Faturamento NNE'!$AA$2:$AA$707,'Infos Relatório'!C$1)</f>
        <v>0</v>
      </c>
      <c r="F535" s="544">
        <f>SUMIFS('Faturamento NNE'!$P$2:$P$707,'Faturamento NNE'!$E$2:$E$707,'Infos Relatório'!$B$485,'Faturamento NNE'!$F$2:$F$707,'Infos Relatório'!$B535,'Faturamento NNE'!$AA$2:$AA$707,'Infos Relatório'!C$1,'Faturamento NNE'!$U$2:$U$707,"Sim")+SUMIFS('Faturamento NNE'!$Q$2:$Q$707,'Faturamento NNE'!$E$2:$E$707,'Infos Relatório'!$B$485,'Faturamento NNE'!$F$2:$F$707,'Infos Relatório'!$B535,'Faturamento NNE'!$AA$2:$AA$707,'Infos Relatório'!C$1,'Faturamento NNE'!$U$2:$U$707,"Sim")</f>
        <v>0</v>
      </c>
      <c r="G535" s="283" t="e">
        <f t="shared" si="180"/>
        <v>#DIV/0!</v>
      </c>
      <c r="H535" s="545">
        <f>SUMIFS('Faturamento NNE'!$I$2:$I$707,'Faturamento NNE'!$E$2:$E$707,'Infos Relatório'!$B$485,'Faturamento NNE'!$F$2:$F$707,'Infos Relatório'!$B535,'Faturamento NNE'!$AA$2:$AA$707,'Infos Relatório'!C$1)</f>
        <v>0</v>
      </c>
      <c r="I535" s="541">
        <f>COUNTIFS('Faturamento NNE'!$E$2:$E$707,'Infos Relatório'!$B$485,'Faturamento NNE'!$F$2:$F$707,'Infos Relatório'!$B535,'Faturamento NNE'!$AA$2:$AA$707,'Infos Relatório'!I$1)</f>
        <v>0</v>
      </c>
      <c r="J535" s="542">
        <f>SUMIFS('Faturamento NNE'!$H$2:$H$707,'Faturamento NNE'!$E$2:$E$707,'Infos Relatório'!$B$485,'Faturamento NNE'!$F$2:$F$707,'Infos Relatório'!$B535,'Faturamento NNE'!$AA$2:$AA$707,'Infos Relatório'!I$1)</f>
        <v>0</v>
      </c>
      <c r="K535" s="543">
        <f>SUMIFS('Faturamento NNE'!$K$2:$K$707,'Faturamento NNE'!$E$2:$E$707,'Infos Relatório'!$B$485,'Faturamento NNE'!$F$2:$F$707,'Infos Relatório'!$B535,'Faturamento NNE'!$AA$2:$AA$707,'Infos Relatório'!I$1)</f>
        <v>0</v>
      </c>
      <c r="L535" s="544">
        <f>SUMIFS('Faturamento NNE'!$P$2:$P$707,'Faturamento NNE'!$E$2:$E$707,'Infos Relatório'!$B$485,'Faturamento NNE'!$F$2:$F$707,'Infos Relatório'!$B535,'Faturamento NNE'!$AA$2:$AA$707,'Infos Relatório'!I$1,'Faturamento NNE'!$U$2:$U$707,"Sim")+SUMIFS('Faturamento NNE'!$Q$2:$Q$707,'Faturamento NNE'!$E$2:$E$707,'Infos Relatório'!$B$485,'Faturamento NNE'!$F$2:$F$707,'Infos Relatório'!$B535,'Faturamento NNE'!$AA$2:$AA$707,'Infos Relatório'!I$1,'Faturamento NNE'!$U$2:$U$707,"Sim")</f>
        <v>0</v>
      </c>
      <c r="M535" s="283" t="e">
        <f t="shared" si="181"/>
        <v>#DIV/0!</v>
      </c>
      <c r="N535" s="545">
        <f>SUMIFS('Faturamento NNE'!$I$2:$I$707,'Faturamento NNE'!$E$2:$E$707,'Infos Relatório'!$B$485,'Faturamento NNE'!$F$2:$F$707,'Infos Relatório'!$B535,'Faturamento NNE'!$AA$2:$AA$707,'Infos Relatório'!I$1)</f>
        <v>0</v>
      </c>
      <c r="O535" s="541">
        <f>COUNTIFS('Faturamento NNE'!$E$2:$E$707,'Infos Relatório'!$B$485,'Faturamento NNE'!$F$2:$F$707,'Infos Relatório'!$B535,'Faturamento NNE'!$AA$2:$AA$707,'Infos Relatório'!O$1)</f>
        <v>0</v>
      </c>
      <c r="P535" s="542">
        <f>SUMIFS('Faturamento NNE'!$H$2:$H$707,'Faturamento NNE'!$E$2:$E$707,'Infos Relatório'!$B$485,'Faturamento NNE'!$F$2:$F$707,'Infos Relatório'!$B535,'Faturamento NNE'!$AA$2:$AA$707,'Infos Relatório'!O$1)</f>
        <v>0</v>
      </c>
      <c r="Q535" s="542">
        <f>SUMIFS('Faturamento NNE'!$K$2:$K$707,'Faturamento NNE'!$E$2:$E$707,'Infos Relatório'!$B$485,'Faturamento NNE'!$F$2:$F$707,'Infos Relatório'!$B535,'Faturamento NNE'!$AA$2:$AA$707,'Infos Relatório'!O$1)</f>
        <v>0</v>
      </c>
      <c r="R535" s="546">
        <f>SUMIFS('Faturamento NNE'!$P$2:$P$707,'Faturamento NNE'!$E$2:$E$707,'Infos Relatório'!$B$485,'Faturamento NNE'!$F$2:$F$707,'Infos Relatório'!$B535,'Faturamento NNE'!$AA$2:$AA$707,'Infos Relatório'!O$1,'Faturamento NNE'!$U$2:$U$707,"Sim")+SUMIFS('Faturamento NNE'!$Q$2:$Q$707,'Faturamento NNE'!$E$2:$E$707,'Infos Relatório'!$B$485,'Faturamento NNE'!$F$2:$F$707,'Infos Relatório'!$B535,'Faturamento NNE'!$AA$2:$AA$707,'Infos Relatório'!O$1,'Faturamento NNE'!$U$2:$U$707,"Sim")</f>
        <v>0</v>
      </c>
      <c r="S535" s="227" t="e">
        <f t="shared" si="182"/>
        <v>#DIV/0!</v>
      </c>
      <c r="T535" s="545">
        <f>SUMIFS('Faturamento NNE'!$I$2:$I$707,'Faturamento NNE'!$E$2:$E$707,'Infos Relatório'!$B$485,'Faturamento NNE'!$F$2:$F$707,'Infos Relatório'!$B535,'Faturamento NNE'!$AA$2:$AA$707,'Infos Relatório'!O$1)</f>
        <v>0</v>
      </c>
      <c r="U535" s="541">
        <f>COUNTIFS('Faturamento NNE'!$E$2:$E$707,'Infos Relatório'!$B$485,'Faturamento NNE'!$F$2:$F$707,'Infos Relatório'!$B535,'Faturamento NNE'!$AA$2:$AA$707,'Infos Relatório'!U$1)</f>
        <v>0</v>
      </c>
      <c r="V535" s="542">
        <f>SUMIFS('Faturamento NNE'!$H$2:$H$707,'Faturamento NNE'!$E$2:$E$707,'Infos Relatório'!$B$485,'Faturamento NNE'!$F$2:$F$707,'Infos Relatório'!$B535,'Faturamento NNE'!$AA$2:$AA$707,'Infos Relatório'!U$1)</f>
        <v>0</v>
      </c>
      <c r="W535" s="542">
        <f>SUMIFS('Faturamento NNE'!$K$2:$K$707,'Faturamento NNE'!$E$2:$E$707,'Infos Relatório'!$B$485,'Faturamento NNE'!$F$2:$F$707,'Infos Relatório'!$B535,'Faturamento NNE'!$AA$2:$AA$707,'Infos Relatório'!U$1)</f>
        <v>0</v>
      </c>
      <c r="X535" s="546">
        <f>SUMIFS('Faturamento NNE'!$P$2:$P$707,'Faturamento NNE'!$E$2:$E$707,'Infos Relatório'!$B$485,'Faturamento NNE'!$F$2:$F$707,'Infos Relatório'!$B535,'Faturamento NNE'!$AA$2:$AA$707,'Infos Relatório'!U$1,'Faturamento NNE'!$U$2:$U$707,"Sim")+SUMIFS('Faturamento NNE'!$Q$2:$Q$707,'Faturamento NNE'!$E$2:$E$707,'Infos Relatório'!$B$485,'Faturamento NNE'!$F$2:$F$707,'Infos Relatório'!$B535,'Faturamento NNE'!$AA$2:$AA$707,'Infos Relatório'!U$1,'Faturamento NNE'!$U$2:$U$707,"Sim")</f>
        <v>0</v>
      </c>
      <c r="Y535" s="227" t="e">
        <f t="shared" si="183"/>
        <v>#DIV/0!</v>
      </c>
      <c r="Z535" s="545">
        <f>SUMIFS('Faturamento NNE'!$I$2:$I$707,'Faturamento NNE'!$E$2:$E$707,'Infos Relatório'!$B$485,'Faturamento NNE'!$F$2:$F$707,'Infos Relatório'!$B535,'Faturamento NNE'!$AA$2:$AA$707,'Infos Relatório'!U$1)</f>
        <v>0</v>
      </c>
      <c r="AA535" s="541">
        <f>COUNTIFS('Faturamento NNE'!$E$2:$E$707,'Infos Relatório'!$B$485,'Faturamento NNE'!$F$2:$F$707,'Infos Relatório'!$B535,'Faturamento NNE'!$AA$2:$AA$707,'Infos Relatório'!AA$1)</f>
        <v>0</v>
      </c>
      <c r="AB535" s="542">
        <f>SUMIFS('Faturamento NNE'!$H$2:$H$707,'Faturamento NNE'!$E$2:$E$707,'Infos Relatório'!$B$485,'Faturamento NNE'!$F$2:$F$707,'Infos Relatório'!$B535,'Faturamento NNE'!$AA$2:$AA$707,'Infos Relatório'!AA$1)</f>
        <v>0</v>
      </c>
      <c r="AC535" s="542">
        <f>SUMIFS('Faturamento NNE'!$K$2:$K$707,'Faturamento NNE'!$E$2:$E$707,'Infos Relatório'!$B$485,'Faturamento NNE'!$F$2:$F$707,'Infos Relatório'!$B535,'Faturamento NNE'!$AA$2:$AA$707,'Infos Relatório'!AA$1)</f>
        <v>0</v>
      </c>
      <c r="AD535" s="546">
        <f>SUMIFS('Faturamento NNE'!$P$2:$P$707,'Faturamento NNE'!$E$2:$E$707,'Infos Relatório'!$B$485,'Faturamento NNE'!$F$2:$F$707,'Infos Relatório'!$B535,'Faturamento NNE'!$AA$2:$AA$707,'Infos Relatório'!AA$1,'Faturamento NNE'!$U$2:$U$707,"Sim")+SUMIFS('Faturamento NNE'!$Q$2:$Q$707,'Faturamento NNE'!$E$2:$E$707,'Infos Relatório'!$B$485,'Faturamento NNE'!$F$2:$F$707,'Infos Relatório'!$B535,'Faturamento NNE'!$AA$2:$AA$707,'Infos Relatório'!AA$1,'Faturamento NNE'!$U$2:$U$707,"Sim")</f>
        <v>0</v>
      </c>
      <c r="AE535" s="227" t="e">
        <f t="shared" si="184"/>
        <v>#DIV/0!</v>
      </c>
      <c r="AF535" s="545">
        <f>SUMIFS('Faturamento NNE'!$I$2:$I$707,'Faturamento NNE'!$E$2:$E$707,'Infos Relatório'!$B$485,'Faturamento NNE'!$F$2:$F$707,'Infos Relatório'!$B535,'Faturamento NNE'!$AA$2:$AA$707,'Infos Relatório'!AA$1)</f>
        <v>0</v>
      </c>
      <c r="AG535" s="541">
        <f>COUNTIFS('Faturamento NNE'!$E$2:$E$707,'Infos Relatório'!$B$485,'Faturamento NNE'!$F$2:$F$707,'Infos Relatório'!$B535,'Faturamento NNE'!$AA$2:$AA$707,'Infos Relatório'!AG$1)</f>
        <v>0</v>
      </c>
      <c r="AH535" s="542">
        <f>SUMIFS('Faturamento NNE'!$H$2:$H$707,'Faturamento NNE'!$E$2:$E$707,'Infos Relatório'!$B$485,'Faturamento NNE'!$F$2:$F$707,'Infos Relatório'!$B535,'Faturamento NNE'!$AA$2:$AA$707,'Infos Relatório'!AG$1)</f>
        <v>0</v>
      </c>
      <c r="AI535" s="542">
        <f>SUMIFS('Faturamento NNE'!$K$2:$K$707,'Faturamento NNE'!$E$2:$E$707,'Infos Relatório'!$B$485,'Faturamento NNE'!$F$2:$F$707,'Infos Relatório'!$B535,'Faturamento NNE'!$AA$2:$AA$707,'Infos Relatório'!AG$1)</f>
        <v>0</v>
      </c>
      <c r="AJ535" s="546">
        <f>SUMIFS('Faturamento NNE'!$P$2:$P$707,'Faturamento NNE'!$E$2:$E$707,'Infos Relatório'!$B$485,'Faturamento NNE'!$F$2:$F$707,'Infos Relatório'!$B535,'Faturamento NNE'!$AA$2:$AA$707,'Infos Relatório'!AG$1,'Faturamento NNE'!$U$2:$U$707,"Sim")+SUMIFS('Faturamento NNE'!$Q$2:$Q$707,'Faturamento NNE'!$E$2:$E$707,'Infos Relatório'!$B$485,'Faturamento NNE'!$F$2:$F$707,'Infos Relatório'!$B535,'Faturamento NNE'!$AA$2:$AA$707,'Infos Relatório'!AG$1,'Faturamento NNE'!$U$2:$U$707,"Sim")</f>
        <v>0</v>
      </c>
      <c r="AK535" s="227" t="e">
        <f t="shared" si="185"/>
        <v>#DIV/0!</v>
      </c>
      <c r="AL535" s="545">
        <f>SUMIFS('Faturamento NNE'!$I$2:$I$707,'Faturamento NNE'!$E$2:$E$707,'Infos Relatório'!$B$485,'Faturamento NNE'!$F$2:$F$707,'Infos Relatório'!$B535,'Faturamento NNE'!$AA$2:$AA$707,'Infos Relatório'!AG$1)</f>
        <v>0</v>
      </c>
      <c r="AM535" s="541">
        <f>COUNTIFS('Faturamento NNE'!$E$2:$E$707,'Infos Relatório'!$B$485,'Faturamento NNE'!$F$2:$F$707,'Infos Relatório'!$B535,'Faturamento NNE'!$AA$2:$AA$707,'Infos Relatório'!AM$1)</f>
        <v>0</v>
      </c>
      <c r="AN535" s="542">
        <f>SUMIFS('Faturamento NNE'!$H$2:$H$707,'Faturamento NNE'!$E$2:$E$707,'Infos Relatório'!$B$485,'Faturamento NNE'!$F$2:$F$707,'Infos Relatório'!$B535,'Faturamento NNE'!$AA$2:$AA$707,'Infos Relatório'!AM$1)</f>
        <v>0</v>
      </c>
      <c r="AO535" s="542">
        <f>SUMIFS('Faturamento NNE'!$K$2:$K$707,'Faturamento NNE'!$E$2:$E$707,'Infos Relatório'!$B$485,'Faturamento NNE'!$F$2:$F$707,'Infos Relatório'!$B535,'Faturamento NNE'!$AA$2:$AA$707,'Infos Relatório'!AM$1)</f>
        <v>0</v>
      </c>
      <c r="AP535" s="546">
        <f>SUMIFS('Faturamento NNE'!$P$2:$P$707,'Faturamento NNE'!$E$2:$E$707,'Infos Relatório'!$B$485,'Faturamento NNE'!$F$2:$F$707,'Infos Relatório'!$B535,'Faturamento NNE'!$AA$2:$AA$707,'Infos Relatório'!AM$1,'Faturamento NNE'!$U$2:$U$707,"Sim")+SUMIFS('Faturamento NNE'!$Q$2:$Q$707,'Faturamento NNE'!$E$2:$E$707,'Infos Relatório'!$B$485,'Faturamento NNE'!$F$2:$F$707,'Infos Relatório'!$B535,'Faturamento NNE'!$AA$2:$AA$707,'Infos Relatório'!AM$1,'Faturamento NNE'!$U$2:$U$707,"Sim")</f>
        <v>0</v>
      </c>
      <c r="AQ535" s="227" t="e">
        <f t="shared" si="186"/>
        <v>#DIV/0!</v>
      </c>
      <c r="AR535" s="545">
        <f>SUMIFS('Faturamento NNE'!$I$2:$I$707,'Faturamento NNE'!$E$2:$E$707,'Infos Relatório'!$B$485,'Faturamento NNE'!$F$2:$F$707,'Infos Relatório'!$B535,'Faturamento NNE'!$AA$2:$AA$707,'Infos Relatório'!AM$1)</f>
        <v>0</v>
      </c>
      <c r="AS535" s="541">
        <f>COUNTIFS('Faturamento NNE'!$E$2:$E$707,'Infos Relatório'!$B$485,'Faturamento NNE'!$F$2:$F$707,'Infos Relatório'!$B535,'Faturamento NNE'!$AA$2:$AA$707,'Infos Relatório'!AS$1)</f>
        <v>0</v>
      </c>
      <c r="AT535" s="542">
        <f>SUMIFS('Faturamento NNE'!$H$2:$H$707,'Faturamento NNE'!$E$2:$E$707,'Infos Relatório'!$B$485,'Faturamento NNE'!$F$2:$F$707,'Infos Relatório'!$B535,'Faturamento NNE'!$AA$2:$AA$707,'Infos Relatório'!AS$1)</f>
        <v>0</v>
      </c>
      <c r="AU535" s="542">
        <f>SUMIFS('Faturamento NNE'!$K$2:$K$707,'Faturamento NNE'!$E$2:$E$707,'Infos Relatório'!$B$485,'Faturamento NNE'!$F$2:$F$707,'Infos Relatório'!$B535,'Faturamento NNE'!$AA$2:$AA$707,'Infos Relatório'!AS$1)</f>
        <v>0</v>
      </c>
      <c r="AV535" s="546">
        <f>SUMIFS('Faturamento NNE'!$P$2:$P$707,'Faturamento NNE'!$E$2:$E$707,'Infos Relatório'!$B$485,'Faturamento NNE'!$F$2:$F$707,'Infos Relatório'!$B535,'Faturamento NNE'!$AA$2:$AA$707,'Infos Relatório'!AS$1,'Faturamento NNE'!$U$2:$U$707,"Sim")+SUMIFS('Faturamento NNE'!$Q$2:$Q$707,'Faturamento NNE'!$E$2:$E$707,'Infos Relatório'!$B$485,'Faturamento NNE'!$F$2:$F$707,'Infos Relatório'!$B535,'Faturamento NNE'!$AA$2:$AA$707,'Infos Relatório'!AS$1,'Faturamento NNE'!$U$2:$U$707,"Sim")</f>
        <v>0</v>
      </c>
      <c r="AW535" s="227" t="e">
        <f t="shared" si="187"/>
        <v>#DIV/0!</v>
      </c>
      <c r="AX535" s="545">
        <f>SUMIFS('Faturamento NNE'!$I$2:$I$707,'Faturamento NNE'!$E$2:$E$707,'Infos Relatório'!$B$485,'Faturamento NNE'!$F$2:$F$707,'Infos Relatório'!$B535,'Faturamento NNE'!$AA$2:$AA$707,'Infos Relatório'!AS$1)</f>
        <v>0</v>
      </c>
      <c r="AY535" s="541">
        <f>COUNTIFS('Faturamento NNE'!$E$2:$E$707,'Infos Relatório'!$B$485,'Faturamento NNE'!$F$2:$F$707,'Infos Relatório'!$B535,'Faturamento NNE'!$AA$2:$AA$707,'Infos Relatório'!AY$1)</f>
        <v>0</v>
      </c>
      <c r="AZ535" s="542">
        <f>SUMIFS('Faturamento NNE'!$H$2:$H$707,'Faturamento NNE'!$E$2:$E$707,'Infos Relatório'!$B$485,'Faturamento NNE'!$F$2:$F$707,'Infos Relatório'!$B535,'Faturamento NNE'!$AA$2:$AA$707,'Infos Relatório'!AY$1)</f>
        <v>0</v>
      </c>
      <c r="BA535" s="542">
        <f>SUMIFS('Faturamento NNE'!$K$2:$K$707,'Faturamento NNE'!$E$2:$E$707,'Infos Relatório'!$B$485,'Faturamento NNE'!$F$2:$F$707,'Infos Relatório'!$B535,'Faturamento NNE'!$AA$2:$AA$707,'Infos Relatório'!AY$1)</f>
        <v>0</v>
      </c>
      <c r="BB535" s="546">
        <f>SUMIFS('Faturamento NNE'!$P$2:$P$707,'Faturamento NNE'!$E$2:$E$707,'Infos Relatório'!$B$485,'Faturamento NNE'!$F$2:$F$707,'Infos Relatório'!$B535,'Faturamento NNE'!$AA$2:$AA$707,'Infos Relatório'!AY$1,'Faturamento NNE'!$U$2:$U$707,"Sim")+SUMIFS('Faturamento NNE'!$Q$2:$Q$707,'Faturamento NNE'!$E$2:$E$707,'Infos Relatório'!$B$485,'Faturamento NNE'!$F$2:$F$707,'Infos Relatório'!$B535,'Faturamento NNE'!$AA$2:$AA$707,'Infos Relatório'!AY$1,'Faturamento NNE'!$U$2:$U$707,"Sim")</f>
        <v>0</v>
      </c>
      <c r="BC535" s="227" t="e">
        <f t="shared" si="188"/>
        <v>#DIV/0!</v>
      </c>
      <c r="BD535" s="545">
        <f>SUMIFS('Faturamento NNE'!$I$2:$I$707,'Faturamento NNE'!$E$2:$E$707,'Infos Relatório'!$B$485,'Faturamento NNE'!$F$2:$F$707,'Infos Relatório'!$B535,'Faturamento NNE'!$AA$2:$AA$707,'Infos Relatório'!AY$1)</f>
        <v>0</v>
      </c>
      <c r="BE535" s="541">
        <f>COUNTIFS('Faturamento NNE'!$E$2:$E$707,'Infos Relatório'!$B$485,'Faturamento NNE'!$F$2:$F$707,'Infos Relatório'!$B535,'Faturamento NNE'!$AA$2:$AA$707,'Infos Relatório'!BE$1)</f>
        <v>0</v>
      </c>
      <c r="BF535" s="542">
        <f>SUMIFS('Faturamento NNE'!$H$2:$H$707,'Faturamento NNE'!$E$2:$E$707,'Infos Relatório'!$B$485,'Faturamento NNE'!$F$2:$F$707,'Infos Relatório'!$B535,'Faturamento NNE'!$AA$2:$AA$707,'Infos Relatório'!BE$1)</f>
        <v>0</v>
      </c>
      <c r="BG535" s="542">
        <f>SUMIFS('Faturamento NNE'!$K$2:$K$707,'Faturamento NNE'!$E$2:$E$707,'Infos Relatório'!$B$485,'Faturamento NNE'!$F$2:$F$707,'Infos Relatório'!$B535,'Faturamento NNE'!$AA$2:$AA$707,'Infos Relatório'!BE$1)</f>
        <v>0</v>
      </c>
      <c r="BH535" s="546">
        <f>SUMIFS('Faturamento NNE'!$P$2:$P$707,'Faturamento NNE'!$E$2:$E$707,'Infos Relatório'!$B$485,'Faturamento NNE'!$F$2:$F$707,'Infos Relatório'!$B535,'Faturamento NNE'!$AA$2:$AA$707,'Infos Relatório'!BE$1,'Faturamento NNE'!$U$2:$U$707,"Sim")+SUMIFS('Faturamento NNE'!$Q$2:$Q$707,'Faturamento NNE'!$E$2:$E$707,'Infos Relatório'!$B$485,'Faturamento NNE'!$F$2:$F$707,'Infos Relatório'!$B535,'Faturamento NNE'!$AA$2:$AA$707,'Infos Relatório'!BE$1,'Faturamento NNE'!$U$2:$U$707,"Sim")</f>
        <v>0</v>
      </c>
      <c r="BI535" s="227" t="e">
        <f t="shared" si="189"/>
        <v>#DIV/0!</v>
      </c>
      <c r="BJ535" s="545">
        <f>SUMIFS('Faturamento NNE'!$I$2:$I$707,'Faturamento NNE'!$E$2:$E$707,'Infos Relatório'!$B$485,'Faturamento NNE'!$F$2:$F$707,'Infos Relatório'!$B535,'Faturamento NNE'!$AA$2:$AA$707,'Infos Relatório'!BE$1)</f>
        <v>0</v>
      </c>
      <c r="BK535" s="541">
        <f>COUNTIFS('Faturamento NNE'!$E$2:$E$707,'Infos Relatório'!$B$485,'Faturamento NNE'!$F$2:$F$707,'Infos Relatório'!$B535,'Faturamento NNE'!$AA$2:$AA$707,'Infos Relatório'!BK$1)</f>
        <v>0</v>
      </c>
      <c r="BL535" s="542">
        <f>SUMIFS('Faturamento NNE'!$H$2:$H$707,'Faturamento NNE'!$E$2:$E$707,'Infos Relatório'!$B$485,'Faturamento NNE'!$F$2:$F$707,'Infos Relatório'!$B535,'Faturamento NNE'!$AA$2:$AA$707,'Infos Relatório'!BK$1)</f>
        <v>0</v>
      </c>
      <c r="BM535" s="542">
        <f>SUMIFS('Faturamento NNE'!$K$2:$K$707,'Faturamento NNE'!$E$2:$E$707,'Infos Relatório'!$B$485,'Faturamento NNE'!$F$2:$F$707,'Infos Relatório'!$B535,'Faturamento NNE'!$AA$2:$AA$707,'Infos Relatório'!BK$1)</f>
        <v>0</v>
      </c>
      <c r="BN535" s="546">
        <f>SUMIFS('Faturamento NNE'!$P$2:$P$707,'Faturamento NNE'!$E$2:$E$707,'Infos Relatório'!$B$485,'Faturamento NNE'!$F$2:$F$707,'Infos Relatório'!$B535,'Faturamento NNE'!$AA$2:$AA$707,'Infos Relatório'!BK$1,'Faturamento NNE'!$U$2:$U$707,"Sim")+SUMIFS('Faturamento NNE'!$Q$2:$Q$707,'Faturamento NNE'!$E$2:$E$707,'Infos Relatório'!$B$485,'Faturamento NNE'!$F$2:$F$707,'Infos Relatório'!$B535,'Faturamento NNE'!$AA$2:$AA$707,'Infos Relatório'!BK$1,'Faturamento NNE'!$U$2:$U$707,"Sim")</f>
        <v>0</v>
      </c>
      <c r="BO535" s="227" t="e">
        <f t="shared" si="190"/>
        <v>#DIV/0!</v>
      </c>
      <c r="BP535" s="545">
        <f>SUMIFS('Faturamento NNE'!$I$2:$I$707,'Faturamento NNE'!$E$2:$E$707,'Infos Relatório'!$B$485,'Faturamento NNE'!$F$2:$F$707,'Infos Relatório'!$B535,'Faturamento NNE'!$AA$2:$AA$707,'Infos Relatório'!BK$1)</f>
        <v>0</v>
      </c>
      <c r="BQ535" s="541">
        <f>COUNTIFS('Faturamento NNE'!$E$2:$E$707,'Infos Relatório'!$B$485,'Faturamento NNE'!$F$2:$F$707,'Infos Relatório'!$B535,'Faturamento NNE'!$AA$2:$AA$707,'Infos Relatório'!BQ$1)</f>
        <v>0</v>
      </c>
      <c r="BR535" s="542">
        <f>SUMIFS('Faturamento NNE'!$H$2:$H$707,'Faturamento NNE'!$E$2:$E$707,'Infos Relatório'!$B$485,'Faturamento NNE'!$F$2:$F$707,'Infos Relatório'!$B535,'Faturamento NNE'!$AA$2:$AA$707,'Infos Relatório'!BQ$1)</f>
        <v>0</v>
      </c>
      <c r="BS535" s="542">
        <f>SUMIFS('Faturamento NNE'!$K$2:$K$707,'Faturamento NNE'!$E$2:$E$707,'Infos Relatório'!$B$485,'Faturamento NNE'!$F$2:$F$707,'Infos Relatório'!$B535,'Faturamento NNE'!$AA$2:$AA$707,'Infos Relatório'!BQ$1)</f>
        <v>0</v>
      </c>
      <c r="BT535" s="546">
        <f>SUMIFS('Faturamento NNE'!$P$2:$P$707,'Faturamento NNE'!$E$2:$E$707,'Infos Relatório'!$B$485,'Faturamento NNE'!$F$2:$F$707,'Infos Relatório'!$B535,'Faturamento NNE'!$AA$2:$AA$707,'Infos Relatório'!BQ$1,'Faturamento NNE'!$U$2:$U$707,"Sim")+SUMIFS('Faturamento NNE'!$Q$2:$Q$707,'Faturamento NNE'!$E$2:$E$707,'Infos Relatório'!$B$485,'Faturamento NNE'!$F$2:$F$707,'Infos Relatório'!$B535,'Faturamento NNE'!$AA$2:$AA$707,'Infos Relatório'!BQ$1,'Faturamento NNE'!$U$2:$U$707,"Sim")</f>
        <v>0</v>
      </c>
      <c r="BU535" s="227" t="e">
        <f t="shared" si="191"/>
        <v>#DIV/0!</v>
      </c>
      <c r="BV535" s="545">
        <f>SUMIFS('Faturamento NNE'!$I$2:$I$707,'Faturamento NNE'!$E$2:$E$707,'Infos Relatório'!$B$485,'Faturamento NNE'!$F$2:$F$707,'Infos Relatório'!$B535,'Faturamento NNE'!$AA$2:$AA$707,'Infos Relatório'!BQ$1)</f>
        <v>0</v>
      </c>
    </row>
    <row r="536" spans="2:74">
      <c r="B536" s="217" t="s">
        <v>180</v>
      </c>
      <c r="C536" s="541">
        <f>COUNTIFS('Faturamento NNE'!$E$2:$E$707,'Infos Relatório'!$B$485,'Faturamento NNE'!$F$2:$F$707,'Infos Relatório'!$B536,'Faturamento NNE'!$AA$2:$AA$707,'Infos Relatório'!C$1)</f>
        <v>0</v>
      </c>
      <c r="D536" s="542">
        <f>SUMIFS('Faturamento NNE'!$H$2:$H$707,'Faturamento NNE'!$E$2:$E$707,'Infos Relatório'!$B$485,'Faturamento NNE'!$F$2:$F$707,'Infos Relatório'!$B536,'Faturamento NNE'!$AA$2:$AA$707,'Infos Relatório'!C$1)</f>
        <v>0</v>
      </c>
      <c r="E536" s="543">
        <f>SUMIFS('Faturamento NNE'!$K$2:$K$707,'Faturamento NNE'!$E$2:$E$707,'Infos Relatório'!$B$485,'Faturamento NNE'!$F$2:$F$707,'Infos Relatório'!$B536,'Faturamento NNE'!$AA$2:$AA$707,'Infos Relatório'!C$1)</f>
        <v>0</v>
      </c>
      <c r="F536" s="544">
        <f>SUMIFS('Faturamento NNE'!$P$2:$P$707,'Faturamento NNE'!$E$2:$E$707,'Infos Relatório'!$B$485,'Faturamento NNE'!$F$2:$F$707,'Infos Relatório'!$B536,'Faturamento NNE'!$AA$2:$AA$707,'Infos Relatório'!C$1,'Faturamento NNE'!$U$2:$U$707,"Sim")+SUMIFS('Faturamento NNE'!$Q$2:$Q$707,'Faturamento NNE'!$E$2:$E$707,'Infos Relatório'!$B$485,'Faturamento NNE'!$F$2:$F$707,'Infos Relatório'!$B536,'Faturamento NNE'!$AA$2:$AA$707,'Infos Relatório'!C$1,'Faturamento NNE'!$U$2:$U$707,"Sim")</f>
        <v>0</v>
      </c>
      <c r="G536" s="283" t="e">
        <f t="shared" si="180"/>
        <v>#DIV/0!</v>
      </c>
      <c r="H536" s="545">
        <f>SUMIFS('Faturamento NNE'!$I$2:$I$707,'Faturamento NNE'!$E$2:$E$707,'Infos Relatório'!$B$485,'Faturamento NNE'!$F$2:$F$707,'Infos Relatório'!$B536,'Faturamento NNE'!$AA$2:$AA$707,'Infos Relatório'!C$1)</f>
        <v>0</v>
      </c>
      <c r="I536" s="541">
        <f>COUNTIFS('Faturamento NNE'!$E$2:$E$707,'Infos Relatório'!$B$485,'Faturamento NNE'!$F$2:$F$707,'Infos Relatório'!$B536,'Faturamento NNE'!$AA$2:$AA$707,'Infos Relatório'!I$1)</f>
        <v>0</v>
      </c>
      <c r="J536" s="542">
        <f>SUMIFS('Faturamento NNE'!$H$2:$H$707,'Faturamento NNE'!$E$2:$E$707,'Infos Relatório'!$B$485,'Faturamento NNE'!$F$2:$F$707,'Infos Relatório'!$B536,'Faturamento NNE'!$AA$2:$AA$707,'Infos Relatório'!I$1)</f>
        <v>0</v>
      </c>
      <c r="K536" s="543">
        <f>SUMIFS('Faturamento NNE'!$K$2:$K$707,'Faturamento NNE'!$E$2:$E$707,'Infos Relatório'!$B$485,'Faturamento NNE'!$F$2:$F$707,'Infos Relatório'!$B536,'Faturamento NNE'!$AA$2:$AA$707,'Infos Relatório'!I$1)</f>
        <v>0</v>
      </c>
      <c r="L536" s="544">
        <f>SUMIFS('Faturamento NNE'!$P$2:$P$707,'Faturamento NNE'!$E$2:$E$707,'Infos Relatório'!$B$485,'Faturamento NNE'!$F$2:$F$707,'Infos Relatório'!$B536,'Faturamento NNE'!$AA$2:$AA$707,'Infos Relatório'!I$1,'Faturamento NNE'!$U$2:$U$707,"Sim")+SUMIFS('Faturamento NNE'!$Q$2:$Q$707,'Faturamento NNE'!$E$2:$E$707,'Infos Relatório'!$B$485,'Faturamento NNE'!$F$2:$F$707,'Infos Relatório'!$B536,'Faturamento NNE'!$AA$2:$AA$707,'Infos Relatório'!I$1,'Faturamento NNE'!$U$2:$U$707,"Sim")</f>
        <v>0</v>
      </c>
      <c r="M536" s="283" t="e">
        <f t="shared" si="181"/>
        <v>#DIV/0!</v>
      </c>
      <c r="N536" s="545">
        <f>SUMIFS('Faturamento NNE'!$I$2:$I$707,'Faturamento NNE'!$E$2:$E$707,'Infos Relatório'!$B$485,'Faturamento NNE'!$F$2:$F$707,'Infos Relatório'!$B536,'Faturamento NNE'!$AA$2:$AA$707,'Infos Relatório'!I$1)</f>
        <v>0</v>
      </c>
      <c r="O536" s="541">
        <f>COUNTIFS('Faturamento NNE'!$E$2:$E$707,'Infos Relatório'!$B$485,'Faturamento NNE'!$F$2:$F$707,'Infos Relatório'!$B536,'Faturamento NNE'!$AA$2:$AA$707,'Infos Relatório'!O$1)</f>
        <v>0</v>
      </c>
      <c r="P536" s="542">
        <f>SUMIFS('Faturamento NNE'!$H$2:$H$707,'Faturamento NNE'!$E$2:$E$707,'Infos Relatório'!$B$485,'Faturamento NNE'!$F$2:$F$707,'Infos Relatório'!$B536,'Faturamento NNE'!$AA$2:$AA$707,'Infos Relatório'!O$1)</f>
        <v>0</v>
      </c>
      <c r="Q536" s="542">
        <f>SUMIFS('Faturamento NNE'!$K$2:$K$707,'Faturamento NNE'!$E$2:$E$707,'Infos Relatório'!$B$485,'Faturamento NNE'!$F$2:$F$707,'Infos Relatório'!$B536,'Faturamento NNE'!$AA$2:$AA$707,'Infos Relatório'!O$1)</f>
        <v>0</v>
      </c>
      <c r="R536" s="546">
        <f>SUMIFS('Faturamento NNE'!$P$2:$P$707,'Faturamento NNE'!$E$2:$E$707,'Infos Relatório'!$B$485,'Faturamento NNE'!$F$2:$F$707,'Infos Relatório'!$B536,'Faturamento NNE'!$AA$2:$AA$707,'Infos Relatório'!O$1,'Faturamento NNE'!$U$2:$U$707,"Sim")+SUMIFS('Faturamento NNE'!$Q$2:$Q$707,'Faturamento NNE'!$E$2:$E$707,'Infos Relatório'!$B$485,'Faturamento NNE'!$F$2:$F$707,'Infos Relatório'!$B536,'Faturamento NNE'!$AA$2:$AA$707,'Infos Relatório'!O$1,'Faturamento NNE'!$U$2:$U$707,"Sim")</f>
        <v>0</v>
      </c>
      <c r="S536" s="227" t="e">
        <f t="shared" si="182"/>
        <v>#DIV/0!</v>
      </c>
      <c r="T536" s="545">
        <f>SUMIFS('Faturamento NNE'!$I$2:$I$707,'Faturamento NNE'!$E$2:$E$707,'Infos Relatório'!$B$485,'Faturamento NNE'!$F$2:$F$707,'Infos Relatório'!$B536,'Faturamento NNE'!$AA$2:$AA$707,'Infos Relatório'!O$1)</f>
        <v>0</v>
      </c>
      <c r="U536" s="541">
        <f>COUNTIFS('Faturamento NNE'!$E$2:$E$707,'Infos Relatório'!$B$485,'Faturamento NNE'!$F$2:$F$707,'Infos Relatório'!$B536,'Faturamento NNE'!$AA$2:$AA$707,'Infos Relatório'!U$1)</f>
        <v>0</v>
      </c>
      <c r="V536" s="542">
        <f>SUMIFS('Faturamento NNE'!$H$2:$H$707,'Faturamento NNE'!$E$2:$E$707,'Infos Relatório'!$B$485,'Faturamento NNE'!$F$2:$F$707,'Infos Relatório'!$B536,'Faturamento NNE'!$AA$2:$AA$707,'Infos Relatório'!U$1)</f>
        <v>0</v>
      </c>
      <c r="W536" s="542">
        <f>SUMIFS('Faturamento NNE'!$K$2:$K$707,'Faturamento NNE'!$E$2:$E$707,'Infos Relatório'!$B$485,'Faturamento NNE'!$F$2:$F$707,'Infos Relatório'!$B536,'Faturamento NNE'!$AA$2:$AA$707,'Infos Relatório'!U$1)</f>
        <v>0</v>
      </c>
      <c r="X536" s="546">
        <f>SUMIFS('Faturamento NNE'!$P$2:$P$707,'Faturamento NNE'!$E$2:$E$707,'Infos Relatório'!$B$485,'Faturamento NNE'!$F$2:$F$707,'Infos Relatório'!$B536,'Faturamento NNE'!$AA$2:$AA$707,'Infos Relatório'!U$1,'Faturamento NNE'!$U$2:$U$707,"Sim")+SUMIFS('Faturamento NNE'!$Q$2:$Q$707,'Faturamento NNE'!$E$2:$E$707,'Infos Relatório'!$B$485,'Faturamento NNE'!$F$2:$F$707,'Infos Relatório'!$B536,'Faturamento NNE'!$AA$2:$AA$707,'Infos Relatório'!U$1,'Faturamento NNE'!$U$2:$U$707,"Sim")</f>
        <v>0</v>
      </c>
      <c r="Y536" s="227" t="e">
        <f t="shared" si="183"/>
        <v>#DIV/0!</v>
      </c>
      <c r="Z536" s="545">
        <f>SUMIFS('Faturamento NNE'!$I$2:$I$707,'Faturamento NNE'!$E$2:$E$707,'Infos Relatório'!$B$485,'Faturamento NNE'!$F$2:$F$707,'Infos Relatório'!$B536,'Faturamento NNE'!$AA$2:$AA$707,'Infos Relatório'!U$1)</f>
        <v>0</v>
      </c>
      <c r="AA536" s="541">
        <f>COUNTIFS('Faturamento NNE'!$E$2:$E$707,'Infos Relatório'!$B$485,'Faturamento NNE'!$F$2:$F$707,'Infos Relatório'!$B536,'Faturamento NNE'!$AA$2:$AA$707,'Infos Relatório'!AA$1)</f>
        <v>0</v>
      </c>
      <c r="AB536" s="542">
        <f>SUMIFS('Faturamento NNE'!$H$2:$H$707,'Faturamento NNE'!$E$2:$E$707,'Infos Relatório'!$B$485,'Faturamento NNE'!$F$2:$F$707,'Infos Relatório'!$B536,'Faturamento NNE'!$AA$2:$AA$707,'Infos Relatório'!AA$1)</f>
        <v>0</v>
      </c>
      <c r="AC536" s="542">
        <f>SUMIFS('Faturamento NNE'!$K$2:$K$707,'Faturamento NNE'!$E$2:$E$707,'Infos Relatório'!$B$485,'Faturamento NNE'!$F$2:$F$707,'Infos Relatório'!$B536,'Faturamento NNE'!$AA$2:$AA$707,'Infos Relatório'!AA$1)</f>
        <v>0</v>
      </c>
      <c r="AD536" s="546">
        <f>SUMIFS('Faturamento NNE'!$P$2:$P$707,'Faturamento NNE'!$E$2:$E$707,'Infos Relatório'!$B$485,'Faturamento NNE'!$F$2:$F$707,'Infos Relatório'!$B536,'Faturamento NNE'!$AA$2:$AA$707,'Infos Relatório'!AA$1,'Faturamento NNE'!$U$2:$U$707,"Sim")+SUMIFS('Faturamento NNE'!$Q$2:$Q$707,'Faturamento NNE'!$E$2:$E$707,'Infos Relatório'!$B$485,'Faturamento NNE'!$F$2:$F$707,'Infos Relatório'!$B536,'Faturamento NNE'!$AA$2:$AA$707,'Infos Relatório'!AA$1,'Faturamento NNE'!$U$2:$U$707,"Sim")</f>
        <v>0</v>
      </c>
      <c r="AE536" s="227" t="e">
        <f t="shared" si="184"/>
        <v>#DIV/0!</v>
      </c>
      <c r="AF536" s="545">
        <f>SUMIFS('Faturamento NNE'!$I$2:$I$707,'Faturamento NNE'!$E$2:$E$707,'Infos Relatório'!$B$485,'Faturamento NNE'!$F$2:$F$707,'Infos Relatório'!$B536,'Faturamento NNE'!$AA$2:$AA$707,'Infos Relatório'!AA$1)</f>
        <v>0</v>
      </c>
      <c r="AG536" s="541">
        <f>COUNTIFS('Faturamento NNE'!$E$2:$E$707,'Infos Relatório'!$B$485,'Faturamento NNE'!$F$2:$F$707,'Infos Relatório'!$B536,'Faturamento NNE'!$AA$2:$AA$707,'Infos Relatório'!AG$1)</f>
        <v>0</v>
      </c>
      <c r="AH536" s="542">
        <f>SUMIFS('Faturamento NNE'!$H$2:$H$707,'Faturamento NNE'!$E$2:$E$707,'Infos Relatório'!$B$485,'Faturamento NNE'!$F$2:$F$707,'Infos Relatório'!$B536,'Faturamento NNE'!$AA$2:$AA$707,'Infos Relatório'!AG$1)</f>
        <v>0</v>
      </c>
      <c r="AI536" s="542">
        <f>SUMIFS('Faturamento NNE'!$K$2:$K$707,'Faturamento NNE'!$E$2:$E$707,'Infos Relatório'!$B$485,'Faturamento NNE'!$F$2:$F$707,'Infos Relatório'!$B536,'Faturamento NNE'!$AA$2:$AA$707,'Infos Relatório'!AG$1)</f>
        <v>0</v>
      </c>
      <c r="AJ536" s="546">
        <f>SUMIFS('Faturamento NNE'!$P$2:$P$707,'Faturamento NNE'!$E$2:$E$707,'Infos Relatório'!$B$485,'Faturamento NNE'!$F$2:$F$707,'Infos Relatório'!$B536,'Faturamento NNE'!$AA$2:$AA$707,'Infos Relatório'!AG$1,'Faturamento NNE'!$U$2:$U$707,"Sim")+SUMIFS('Faturamento NNE'!$Q$2:$Q$707,'Faturamento NNE'!$E$2:$E$707,'Infos Relatório'!$B$485,'Faturamento NNE'!$F$2:$F$707,'Infos Relatório'!$B536,'Faturamento NNE'!$AA$2:$AA$707,'Infos Relatório'!AG$1,'Faturamento NNE'!$U$2:$U$707,"Sim")</f>
        <v>0</v>
      </c>
      <c r="AK536" s="227" t="e">
        <f t="shared" si="185"/>
        <v>#DIV/0!</v>
      </c>
      <c r="AL536" s="545">
        <f>SUMIFS('Faturamento NNE'!$I$2:$I$707,'Faturamento NNE'!$E$2:$E$707,'Infos Relatório'!$B$485,'Faturamento NNE'!$F$2:$F$707,'Infos Relatório'!$B536,'Faturamento NNE'!$AA$2:$AA$707,'Infos Relatório'!AG$1)</f>
        <v>0</v>
      </c>
      <c r="AM536" s="541">
        <f>COUNTIFS('Faturamento NNE'!$E$2:$E$707,'Infos Relatório'!$B$485,'Faturamento NNE'!$F$2:$F$707,'Infos Relatório'!$B536,'Faturamento NNE'!$AA$2:$AA$707,'Infos Relatório'!AM$1)</f>
        <v>0</v>
      </c>
      <c r="AN536" s="542">
        <f>SUMIFS('Faturamento NNE'!$H$2:$H$707,'Faturamento NNE'!$E$2:$E$707,'Infos Relatório'!$B$485,'Faturamento NNE'!$F$2:$F$707,'Infos Relatório'!$B536,'Faturamento NNE'!$AA$2:$AA$707,'Infos Relatório'!AM$1)</f>
        <v>0</v>
      </c>
      <c r="AO536" s="542">
        <f>SUMIFS('Faturamento NNE'!$K$2:$K$707,'Faturamento NNE'!$E$2:$E$707,'Infos Relatório'!$B$485,'Faturamento NNE'!$F$2:$F$707,'Infos Relatório'!$B536,'Faturamento NNE'!$AA$2:$AA$707,'Infos Relatório'!AM$1)</f>
        <v>0</v>
      </c>
      <c r="AP536" s="546">
        <f>SUMIFS('Faturamento NNE'!$P$2:$P$707,'Faturamento NNE'!$E$2:$E$707,'Infos Relatório'!$B$485,'Faturamento NNE'!$F$2:$F$707,'Infos Relatório'!$B536,'Faturamento NNE'!$AA$2:$AA$707,'Infos Relatório'!AM$1,'Faturamento NNE'!$U$2:$U$707,"Sim")+SUMIFS('Faturamento NNE'!$Q$2:$Q$707,'Faturamento NNE'!$E$2:$E$707,'Infos Relatório'!$B$485,'Faturamento NNE'!$F$2:$F$707,'Infos Relatório'!$B536,'Faturamento NNE'!$AA$2:$AA$707,'Infos Relatório'!AM$1,'Faturamento NNE'!$U$2:$U$707,"Sim")</f>
        <v>0</v>
      </c>
      <c r="AQ536" s="227" t="e">
        <f t="shared" si="186"/>
        <v>#DIV/0!</v>
      </c>
      <c r="AR536" s="545">
        <f>SUMIFS('Faturamento NNE'!$I$2:$I$707,'Faturamento NNE'!$E$2:$E$707,'Infos Relatório'!$B$485,'Faturamento NNE'!$F$2:$F$707,'Infos Relatório'!$B536,'Faturamento NNE'!$AA$2:$AA$707,'Infos Relatório'!AM$1)</f>
        <v>0</v>
      </c>
      <c r="AS536" s="541">
        <f>COUNTIFS('Faturamento NNE'!$E$2:$E$707,'Infos Relatório'!$B$485,'Faturamento NNE'!$F$2:$F$707,'Infos Relatório'!$B536,'Faturamento NNE'!$AA$2:$AA$707,'Infos Relatório'!AS$1)</f>
        <v>0</v>
      </c>
      <c r="AT536" s="542">
        <f>SUMIFS('Faturamento NNE'!$H$2:$H$707,'Faturamento NNE'!$E$2:$E$707,'Infos Relatório'!$B$485,'Faturamento NNE'!$F$2:$F$707,'Infos Relatório'!$B536,'Faturamento NNE'!$AA$2:$AA$707,'Infos Relatório'!AS$1)</f>
        <v>0</v>
      </c>
      <c r="AU536" s="542">
        <f>SUMIFS('Faturamento NNE'!$K$2:$K$707,'Faturamento NNE'!$E$2:$E$707,'Infos Relatório'!$B$485,'Faturamento NNE'!$F$2:$F$707,'Infos Relatório'!$B536,'Faturamento NNE'!$AA$2:$AA$707,'Infos Relatório'!AS$1)</f>
        <v>0</v>
      </c>
      <c r="AV536" s="546">
        <f>SUMIFS('Faturamento NNE'!$P$2:$P$707,'Faturamento NNE'!$E$2:$E$707,'Infos Relatório'!$B$485,'Faturamento NNE'!$F$2:$F$707,'Infos Relatório'!$B536,'Faturamento NNE'!$AA$2:$AA$707,'Infos Relatório'!AS$1,'Faturamento NNE'!$U$2:$U$707,"Sim")+SUMIFS('Faturamento NNE'!$Q$2:$Q$707,'Faturamento NNE'!$E$2:$E$707,'Infos Relatório'!$B$485,'Faturamento NNE'!$F$2:$F$707,'Infos Relatório'!$B536,'Faturamento NNE'!$AA$2:$AA$707,'Infos Relatório'!AS$1,'Faturamento NNE'!$U$2:$U$707,"Sim")</f>
        <v>0</v>
      </c>
      <c r="AW536" s="227" t="e">
        <f t="shared" si="187"/>
        <v>#DIV/0!</v>
      </c>
      <c r="AX536" s="545">
        <f>SUMIFS('Faturamento NNE'!$I$2:$I$707,'Faturamento NNE'!$E$2:$E$707,'Infos Relatório'!$B$485,'Faturamento NNE'!$F$2:$F$707,'Infos Relatório'!$B536,'Faturamento NNE'!$AA$2:$AA$707,'Infos Relatório'!AS$1)</f>
        <v>0</v>
      </c>
      <c r="AY536" s="541">
        <f>COUNTIFS('Faturamento NNE'!$E$2:$E$707,'Infos Relatório'!$B$485,'Faturamento NNE'!$F$2:$F$707,'Infos Relatório'!$B536,'Faturamento NNE'!$AA$2:$AA$707,'Infos Relatório'!AY$1)</f>
        <v>0</v>
      </c>
      <c r="AZ536" s="542">
        <f>SUMIFS('Faturamento NNE'!$H$2:$H$707,'Faturamento NNE'!$E$2:$E$707,'Infos Relatório'!$B$485,'Faturamento NNE'!$F$2:$F$707,'Infos Relatório'!$B536,'Faturamento NNE'!$AA$2:$AA$707,'Infos Relatório'!AY$1)</f>
        <v>0</v>
      </c>
      <c r="BA536" s="542">
        <f>SUMIFS('Faturamento NNE'!$K$2:$K$707,'Faturamento NNE'!$E$2:$E$707,'Infos Relatório'!$B$485,'Faturamento NNE'!$F$2:$F$707,'Infos Relatório'!$B536,'Faturamento NNE'!$AA$2:$AA$707,'Infos Relatório'!AY$1)</f>
        <v>0</v>
      </c>
      <c r="BB536" s="546">
        <f>SUMIFS('Faturamento NNE'!$P$2:$P$707,'Faturamento NNE'!$E$2:$E$707,'Infos Relatório'!$B$485,'Faturamento NNE'!$F$2:$F$707,'Infos Relatório'!$B536,'Faturamento NNE'!$AA$2:$AA$707,'Infos Relatório'!AY$1,'Faturamento NNE'!$U$2:$U$707,"Sim")+SUMIFS('Faturamento NNE'!$Q$2:$Q$707,'Faturamento NNE'!$E$2:$E$707,'Infos Relatório'!$B$485,'Faturamento NNE'!$F$2:$F$707,'Infos Relatório'!$B536,'Faturamento NNE'!$AA$2:$AA$707,'Infos Relatório'!AY$1,'Faturamento NNE'!$U$2:$U$707,"Sim")</f>
        <v>0</v>
      </c>
      <c r="BC536" s="227" t="e">
        <f t="shared" si="188"/>
        <v>#DIV/0!</v>
      </c>
      <c r="BD536" s="545">
        <f>SUMIFS('Faturamento NNE'!$I$2:$I$707,'Faturamento NNE'!$E$2:$E$707,'Infos Relatório'!$B$485,'Faturamento NNE'!$F$2:$F$707,'Infos Relatório'!$B536,'Faturamento NNE'!$AA$2:$AA$707,'Infos Relatório'!AY$1)</f>
        <v>0</v>
      </c>
      <c r="BE536" s="541">
        <f>COUNTIFS('Faturamento NNE'!$E$2:$E$707,'Infos Relatório'!$B$485,'Faturamento NNE'!$F$2:$F$707,'Infos Relatório'!$B536,'Faturamento NNE'!$AA$2:$AA$707,'Infos Relatório'!BE$1)</f>
        <v>0</v>
      </c>
      <c r="BF536" s="542">
        <f>SUMIFS('Faturamento NNE'!$H$2:$H$707,'Faturamento NNE'!$E$2:$E$707,'Infos Relatório'!$B$485,'Faturamento NNE'!$F$2:$F$707,'Infos Relatório'!$B536,'Faturamento NNE'!$AA$2:$AA$707,'Infos Relatório'!BE$1)</f>
        <v>0</v>
      </c>
      <c r="BG536" s="542">
        <f>SUMIFS('Faturamento NNE'!$K$2:$K$707,'Faturamento NNE'!$E$2:$E$707,'Infos Relatório'!$B$485,'Faturamento NNE'!$F$2:$F$707,'Infos Relatório'!$B536,'Faturamento NNE'!$AA$2:$AA$707,'Infos Relatório'!BE$1)</f>
        <v>0</v>
      </c>
      <c r="BH536" s="546">
        <f>SUMIFS('Faturamento NNE'!$P$2:$P$707,'Faturamento NNE'!$E$2:$E$707,'Infos Relatório'!$B$485,'Faturamento NNE'!$F$2:$F$707,'Infos Relatório'!$B536,'Faturamento NNE'!$AA$2:$AA$707,'Infos Relatório'!BE$1,'Faturamento NNE'!$U$2:$U$707,"Sim")+SUMIFS('Faturamento NNE'!$Q$2:$Q$707,'Faturamento NNE'!$E$2:$E$707,'Infos Relatório'!$B$485,'Faturamento NNE'!$F$2:$F$707,'Infos Relatório'!$B536,'Faturamento NNE'!$AA$2:$AA$707,'Infos Relatório'!BE$1,'Faturamento NNE'!$U$2:$U$707,"Sim")</f>
        <v>0</v>
      </c>
      <c r="BI536" s="227" t="e">
        <f t="shared" si="189"/>
        <v>#DIV/0!</v>
      </c>
      <c r="BJ536" s="545">
        <f>SUMIFS('Faturamento NNE'!$I$2:$I$707,'Faturamento NNE'!$E$2:$E$707,'Infos Relatório'!$B$485,'Faturamento NNE'!$F$2:$F$707,'Infos Relatório'!$B536,'Faturamento NNE'!$AA$2:$AA$707,'Infos Relatório'!BE$1)</f>
        <v>0</v>
      </c>
      <c r="BK536" s="541">
        <f>COUNTIFS('Faturamento NNE'!$E$2:$E$707,'Infos Relatório'!$B$485,'Faturamento NNE'!$F$2:$F$707,'Infos Relatório'!$B536,'Faturamento NNE'!$AA$2:$AA$707,'Infos Relatório'!BK$1)</f>
        <v>0</v>
      </c>
      <c r="BL536" s="542">
        <f>SUMIFS('Faturamento NNE'!$H$2:$H$707,'Faturamento NNE'!$E$2:$E$707,'Infos Relatório'!$B$485,'Faturamento NNE'!$F$2:$F$707,'Infos Relatório'!$B536,'Faturamento NNE'!$AA$2:$AA$707,'Infos Relatório'!BK$1)</f>
        <v>0</v>
      </c>
      <c r="BM536" s="542">
        <f>SUMIFS('Faturamento NNE'!$K$2:$K$707,'Faturamento NNE'!$E$2:$E$707,'Infos Relatório'!$B$485,'Faturamento NNE'!$F$2:$F$707,'Infos Relatório'!$B536,'Faturamento NNE'!$AA$2:$AA$707,'Infos Relatório'!BK$1)</f>
        <v>0</v>
      </c>
      <c r="BN536" s="546">
        <f>SUMIFS('Faturamento NNE'!$P$2:$P$707,'Faturamento NNE'!$E$2:$E$707,'Infos Relatório'!$B$485,'Faturamento NNE'!$F$2:$F$707,'Infos Relatório'!$B536,'Faturamento NNE'!$AA$2:$AA$707,'Infos Relatório'!BK$1,'Faturamento NNE'!$U$2:$U$707,"Sim")+SUMIFS('Faturamento NNE'!$Q$2:$Q$707,'Faturamento NNE'!$E$2:$E$707,'Infos Relatório'!$B$485,'Faturamento NNE'!$F$2:$F$707,'Infos Relatório'!$B536,'Faturamento NNE'!$AA$2:$AA$707,'Infos Relatório'!BK$1,'Faturamento NNE'!$U$2:$U$707,"Sim")</f>
        <v>0</v>
      </c>
      <c r="BO536" s="227" t="e">
        <f t="shared" si="190"/>
        <v>#DIV/0!</v>
      </c>
      <c r="BP536" s="545">
        <f>SUMIFS('Faturamento NNE'!$I$2:$I$707,'Faturamento NNE'!$E$2:$E$707,'Infos Relatório'!$B$485,'Faturamento NNE'!$F$2:$F$707,'Infos Relatório'!$B536,'Faturamento NNE'!$AA$2:$AA$707,'Infos Relatório'!BK$1)</f>
        <v>0</v>
      </c>
      <c r="BQ536" s="541">
        <f>COUNTIFS('Faturamento NNE'!$E$2:$E$707,'Infos Relatório'!$B$485,'Faturamento NNE'!$F$2:$F$707,'Infos Relatório'!$B536,'Faturamento NNE'!$AA$2:$AA$707,'Infos Relatório'!BQ$1)</f>
        <v>0</v>
      </c>
      <c r="BR536" s="542">
        <f>SUMIFS('Faturamento NNE'!$H$2:$H$707,'Faturamento NNE'!$E$2:$E$707,'Infos Relatório'!$B$485,'Faturamento NNE'!$F$2:$F$707,'Infos Relatório'!$B536,'Faturamento NNE'!$AA$2:$AA$707,'Infos Relatório'!BQ$1)</f>
        <v>0</v>
      </c>
      <c r="BS536" s="542">
        <f>SUMIFS('Faturamento NNE'!$K$2:$K$707,'Faturamento NNE'!$E$2:$E$707,'Infos Relatório'!$B$485,'Faturamento NNE'!$F$2:$F$707,'Infos Relatório'!$B536,'Faturamento NNE'!$AA$2:$AA$707,'Infos Relatório'!BQ$1)</f>
        <v>0</v>
      </c>
      <c r="BT536" s="546">
        <f>SUMIFS('Faturamento NNE'!$P$2:$P$707,'Faturamento NNE'!$E$2:$E$707,'Infos Relatório'!$B$485,'Faturamento NNE'!$F$2:$F$707,'Infos Relatório'!$B536,'Faturamento NNE'!$AA$2:$AA$707,'Infos Relatório'!BQ$1,'Faturamento NNE'!$U$2:$U$707,"Sim")+SUMIFS('Faturamento NNE'!$Q$2:$Q$707,'Faturamento NNE'!$E$2:$E$707,'Infos Relatório'!$B$485,'Faturamento NNE'!$F$2:$F$707,'Infos Relatório'!$B536,'Faturamento NNE'!$AA$2:$AA$707,'Infos Relatório'!BQ$1,'Faturamento NNE'!$U$2:$U$707,"Sim")</f>
        <v>0</v>
      </c>
      <c r="BU536" s="227" t="e">
        <f t="shared" si="191"/>
        <v>#DIV/0!</v>
      </c>
      <c r="BV536" s="545">
        <f>SUMIFS('Faturamento NNE'!$I$2:$I$707,'Faturamento NNE'!$E$2:$E$707,'Infos Relatório'!$B$485,'Faturamento NNE'!$F$2:$F$707,'Infos Relatório'!$B536,'Faturamento NNE'!$AA$2:$AA$707,'Infos Relatório'!BQ$1)</f>
        <v>0</v>
      </c>
    </row>
    <row r="537" spans="2:74">
      <c r="B537" s="217" t="s">
        <v>181</v>
      </c>
      <c r="C537" s="541">
        <f>COUNTIFS('Faturamento NNE'!$E$2:$E$707,'Infos Relatório'!$B$485,'Faturamento NNE'!$F$2:$F$707,'Infos Relatório'!$B537,'Faturamento NNE'!$AA$2:$AA$707,'Infos Relatório'!C$1)</f>
        <v>0</v>
      </c>
      <c r="D537" s="542">
        <f>SUMIFS('Faturamento NNE'!$H$2:$H$707,'Faturamento NNE'!$E$2:$E$707,'Infos Relatório'!$B$485,'Faturamento NNE'!$F$2:$F$707,'Infos Relatório'!$B537,'Faturamento NNE'!$AA$2:$AA$707,'Infos Relatório'!C$1)</f>
        <v>0</v>
      </c>
      <c r="E537" s="543">
        <f>SUMIFS('Faturamento NNE'!$K$2:$K$707,'Faturamento NNE'!$E$2:$E$707,'Infos Relatório'!$B$485,'Faturamento NNE'!$F$2:$F$707,'Infos Relatório'!$B537,'Faturamento NNE'!$AA$2:$AA$707,'Infos Relatório'!C$1)</f>
        <v>0</v>
      </c>
      <c r="F537" s="544">
        <f>SUMIFS('Faturamento NNE'!$P$2:$P$707,'Faturamento NNE'!$E$2:$E$707,'Infos Relatório'!$B$485,'Faturamento NNE'!$F$2:$F$707,'Infos Relatório'!$B537,'Faturamento NNE'!$AA$2:$AA$707,'Infos Relatório'!C$1,'Faturamento NNE'!$U$2:$U$707,"Sim")+SUMIFS('Faturamento NNE'!$Q$2:$Q$707,'Faturamento NNE'!$E$2:$E$707,'Infos Relatório'!$B$485,'Faturamento NNE'!$F$2:$F$707,'Infos Relatório'!$B537,'Faturamento NNE'!$AA$2:$AA$707,'Infos Relatório'!C$1,'Faturamento NNE'!$U$2:$U$707,"Sim")</f>
        <v>0</v>
      </c>
      <c r="G537" s="283" t="e">
        <f t="shared" si="180"/>
        <v>#DIV/0!</v>
      </c>
      <c r="H537" s="545">
        <f>SUMIFS('Faturamento NNE'!$I$2:$I$707,'Faturamento NNE'!$E$2:$E$707,'Infos Relatório'!$B$485,'Faturamento NNE'!$F$2:$F$707,'Infos Relatório'!$B537,'Faturamento NNE'!$AA$2:$AA$707,'Infos Relatório'!C$1)</f>
        <v>0</v>
      </c>
      <c r="I537" s="541">
        <f>COUNTIFS('Faturamento NNE'!$E$2:$E$707,'Infos Relatório'!$B$485,'Faturamento NNE'!$F$2:$F$707,'Infos Relatório'!$B537,'Faturamento NNE'!$AA$2:$AA$707,'Infos Relatório'!I$1)</f>
        <v>0</v>
      </c>
      <c r="J537" s="542">
        <f>SUMIFS('Faturamento NNE'!$H$2:$H$707,'Faturamento NNE'!$E$2:$E$707,'Infos Relatório'!$B$485,'Faturamento NNE'!$F$2:$F$707,'Infos Relatório'!$B537,'Faturamento NNE'!$AA$2:$AA$707,'Infos Relatório'!I$1)</f>
        <v>0</v>
      </c>
      <c r="K537" s="543">
        <f>SUMIFS('Faturamento NNE'!$K$2:$K$707,'Faturamento NNE'!$E$2:$E$707,'Infos Relatório'!$B$485,'Faturamento NNE'!$F$2:$F$707,'Infos Relatório'!$B537,'Faturamento NNE'!$AA$2:$AA$707,'Infos Relatório'!I$1)</f>
        <v>0</v>
      </c>
      <c r="L537" s="544">
        <f>SUMIFS('Faturamento NNE'!$P$2:$P$707,'Faturamento NNE'!$E$2:$E$707,'Infos Relatório'!$B$485,'Faturamento NNE'!$F$2:$F$707,'Infos Relatório'!$B537,'Faturamento NNE'!$AA$2:$AA$707,'Infos Relatório'!I$1,'Faturamento NNE'!$U$2:$U$707,"Sim")+SUMIFS('Faturamento NNE'!$Q$2:$Q$707,'Faturamento NNE'!$E$2:$E$707,'Infos Relatório'!$B$485,'Faturamento NNE'!$F$2:$F$707,'Infos Relatório'!$B537,'Faturamento NNE'!$AA$2:$AA$707,'Infos Relatório'!I$1,'Faturamento NNE'!$U$2:$U$707,"Sim")</f>
        <v>0</v>
      </c>
      <c r="M537" s="283" t="e">
        <f t="shared" si="181"/>
        <v>#DIV/0!</v>
      </c>
      <c r="N537" s="545">
        <f>SUMIFS('Faturamento NNE'!$I$2:$I$707,'Faturamento NNE'!$E$2:$E$707,'Infos Relatório'!$B$485,'Faturamento NNE'!$F$2:$F$707,'Infos Relatório'!$B537,'Faturamento NNE'!$AA$2:$AA$707,'Infos Relatório'!I$1)</f>
        <v>0</v>
      </c>
      <c r="O537" s="541">
        <f>COUNTIFS('Faturamento NNE'!$E$2:$E$707,'Infos Relatório'!$B$485,'Faturamento NNE'!$F$2:$F$707,'Infos Relatório'!$B537,'Faturamento NNE'!$AA$2:$AA$707,'Infos Relatório'!O$1)</f>
        <v>0</v>
      </c>
      <c r="P537" s="542">
        <f>SUMIFS('Faturamento NNE'!$H$2:$H$707,'Faturamento NNE'!$E$2:$E$707,'Infos Relatório'!$B$485,'Faturamento NNE'!$F$2:$F$707,'Infos Relatório'!$B537,'Faturamento NNE'!$AA$2:$AA$707,'Infos Relatório'!O$1)</f>
        <v>0</v>
      </c>
      <c r="Q537" s="542">
        <f>SUMIFS('Faturamento NNE'!$K$2:$K$707,'Faturamento NNE'!$E$2:$E$707,'Infos Relatório'!$B$485,'Faturamento NNE'!$F$2:$F$707,'Infos Relatório'!$B537,'Faturamento NNE'!$AA$2:$AA$707,'Infos Relatório'!O$1)</f>
        <v>0</v>
      </c>
      <c r="R537" s="546">
        <f>SUMIFS('Faturamento NNE'!$P$2:$P$707,'Faturamento NNE'!$E$2:$E$707,'Infos Relatório'!$B$485,'Faturamento NNE'!$F$2:$F$707,'Infos Relatório'!$B537,'Faturamento NNE'!$AA$2:$AA$707,'Infos Relatório'!O$1,'Faturamento NNE'!$U$2:$U$707,"Sim")+SUMIFS('Faturamento NNE'!$Q$2:$Q$707,'Faturamento NNE'!$E$2:$E$707,'Infos Relatório'!$B$485,'Faturamento NNE'!$F$2:$F$707,'Infos Relatório'!$B537,'Faturamento NNE'!$AA$2:$AA$707,'Infos Relatório'!O$1,'Faturamento NNE'!$U$2:$U$707,"Sim")</f>
        <v>0</v>
      </c>
      <c r="S537" s="227" t="e">
        <f t="shared" si="182"/>
        <v>#DIV/0!</v>
      </c>
      <c r="T537" s="545">
        <f>SUMIFS('Faturamento NNE'!$I$2:$I$707,'Faturamento NNE'!$E$2:$E$707,'Infos Relatório'!$B$485,'Faturamento NNE'!$F$2:$F$707,'Infos Relatório'!$B537,'Faturamento NNE'!$AA$2:$AA$707,'Infos Relatório'!O$1)</f>
        <v>0</v>
      </c>
      <c r="U537" s="541">
        <f>COUNTIFS('Faturamento NNE'!$E$2:$E$707,'Infos Relatório'!$B$485,'Faturamento NNE'!$F$2:$F$707,'Infos Relatório'!$B537,'Faturamento NNE'!$AA$2:$AA$707,'Infos Relatório'!U$1)</f>
        <v>0</v>
      </c>
      <c r="V537" s="542">
        <f>SUMIFS('Faturamento NNE'!$H$2:$H$707,'Faturamento NNE'!$E$2:$E$707,'Infos Relatório'!$B$485,'Faturamento NNE'!$F$2:$F$707,'Infos Relatório'!$B537,'Faturamento NNE'!$AA$2:$AA$707,'Infos Relatório'!U$1)</f>
        <v>0</v>
      </c>
      <c r="W537" s="542">
        <f>SUMIFS('Faturamento NNE'!$K$2:$K$707,'Faturamento NNE'!$E$2:$E$707,'Infos Relatório'!$B$485,'Faturamento NNE'!$F$2:$F$707,'Infos Relatório'!$B537,'Faturamento NNE'!$AA$2:$AA$707,'Infos Relatório'!U$1)</f>
        <v>0</v>
      </c>
      <c r="X537" s="546">
        <f>SUMIFS('Faturamento NNE'!$P$2:$P$707,'Faturamento NNE'!$E$2:$E$707,'Infos Relatório'!$B$485,'Faturamento NNE'!$F$2:$F$707,'Infos Relatório'!$B537,'Faturamento NNE'!$AA$2:$AA$707,'Infos Relatório'!U$1,'Faturamento NNE'!$U$2:$U$707,"Sim")+SUMIFS('Faturamento NNE'!$Q$2:$Q$707,'Faturamento NNE'!$E$2:$E$707,'Infos Relatório'!$B$485,'Faturamento NNE'!$F$2:$F$707,'Infos Relatório'!$B537,'Faturamento NNE'!$AA$2:$AA$707,'Infos Relatório'!U$1,'Faturamento NNE'!$U$2:$U$707,"Sim")</f>
        <v>0</v>
      </c>
      <c r="Y537" s="227" t="e">
        <f t="shared" si="183"/>
        <v>#DIV/0!</v>
      </c>
      <c r="Z537" s="545">
        <f>SUMIFS('Faturamento NNE'!$I$2:$I$707,'Faturamento NNE'!$E$2:$E$707,'Infos Relatório'!$B$485,'Faturamento NNE'!$F$2:$F$707,'Infos Relatório'!$B537,'Faturamento NNE'!$AA$2:$AA$707,'Infos Relatório'!U$1)</f>
        <v>0</v>
      </c>
      <c r="AA537" s="541">
        <f>COUNTIFS('Faturamento NNE'!$E$2:$E$707,'Infos Relatório'!$B$485,'Faturamento NNE'!$F$2:$F$707,'Infos Relatório'!$B537,'Faturamento NNE'!$AA$2:$AA$707,'Infos Relatório'!AA$1)</f>
        <v>0</v>
      </c>
      <c r="AB537" s="542">
        <f>SUMIFS('Faturamento NNE'!$H$2:$H$707,'Faturamento NNE'!$E$2:$E$707,'Infos Relatório'!$B$485,'Faturamento NNE'!$F$2:$F$707,'Infos Relatório'!$B537,'Faturamento NNE'!$AA$2:$AA$707,'Infos Relatório'!AA$1)</f>
        <v>0</v>
      </c>
      <c r="AC537" s="542">
        <f>SUMIFS('Faturamento NNE'!$K$2:$K$707,'Faturamento NNE'!$E$2:$E$707,'Infos Relatório'!$B$485,'Faturamento NNE'!$F$2:$F$707,'Infos Relatório'!$B537,'Faturamento NNE'!$AA$2:$AA$707,'Infos Relatório'!AA$1)</f>
        <v>0</v>
      </c>
      <c r="AD537" s="546">
        <f>SUMIFS('Faturamento NNE'!$P$2:$P$707,'Faturamento NNE'!$E$2:$E$707,'Infos Relatório'!$B$485,'Faturamento NNE'!$F$2:$F$707,'Infos Relatório'!$B537,'Faturamento NNE'!$AA$2:$AA$707,'Infos Relatório'!AA$1,'Faturamento NNE'!$U$2:$U$707,"Sim")+SUMIFS('Faturamento NNE'!$Q$2:$Q$707,'Faturamento NNE'!$E$2:$E$707,'Infos Relatório'!$B$485,'Faturamento NNE'!$F$2:$F$707,'Infos Relatório'!$B537,'Faturamento NNE'!$AA$2:$AA$707,'Infos Relatório'!AA$1,'Faturamento NNE'!$U$2:$U$707,"Sim")</f>
        <v>0</v>
      </c>
      <c r="AE537" s="227" t="e">
        <f t="shared" si="184"/>
        <v>#DIV/0!</v>
      </c>
      <c r="AF537" s="545">
        <f>SUMIFS('Faturamento NNE'!$I$2:$I$707,'Faturamento NNE'!$E$2:$E$707,'Infos Relatório'!$B$485,'Faturamento NNE'!$F$2:$F$707,'Infos Relatório'!$B537,'Faturamento NNE'!$AA$2:$AA$707,'Infos Relatório'!AA$1)</f>
        <v>0</v>
      </c>
      <c r="AG537" s="541">
        <f>COUNTIFS('Faturamento NNE'!$E$2:$E$707,'Infos Relatório'!$B$485,'Faturamento NNE'!$F$2:$F$707,'Infos Relatório'!$B537,'Faturamento NNE'!$AA$2:$AA$707,'Infos Relatório'!AG$1)</f>
        <v>0</v>
      </c>
      <c r="AH537" s="542">
        <f>SUMIFS('Faturamento NNE'!$H$2:$H$707,'Faturamento NNE'!$E$2:$E$707,'Infos Relatório'!$B$485,'Faturamento NNE'!$F$2:$F$707,'Infos Relatório'!$B537,'Faturamento NNE'!$AA$2:$AA$707,'Infos Relatório'!AG$1)</f>
        <v>0</v>
      </c>
      <c r="AI537" s="542">
        <f>SUMIFS('Faturamento NNE'!$K$2:$K$707,'Faturamento NNE'!$E$2:$E$707,'Infos Relatório'!$B$485,'Faturamento NNE'!$F$2:$F$707,'Infos Relatório'!$B537,'Faturamento NNE'!$AA$2:$AA$707,'Infos Relatório'!AG$1)</f>
        <v>0</v>
      </c>
      <c r="AJ537" s="546">
        <f>SUMIFS('Faturamento NNE'!$P$2:$P$707,'Faturamento NNE'!$E$2:$E$707,'Infos Relatório'!$B$485,'Faturamento NNE'!$F$2:$F$707,'Infos Relatório'!$B537,'Faturamento NNE'!$AA$2:$AA$707,'Infos Relatório'!AG$1,'Faturamento NNE'!$U$2:$U$707,"Sim")+SUMIFS('Faturamento NNE'!$Q$2:$Q$707,'Faturamento NNE'!$E$2:$E$707,'Infos Relatório'!$B$485,'Faturamento NNE'!$F$2:$F$707,'Infos Relatório'!$B537,'Faturamento NNE'!$AA$2:$AA$707,'Infos Relatório'!AG$1,'Faturamento NNE'!$U$2:$U$707,"Sim")</f>
        <v>0</v>
      </c>
      <c r="AK537" s="227" t="e">
        <f t="shared" si="185"/>
        <v>#DIV/0!</v>
      </c>
      <c r="AL537" s="545">
        <f>SUMIFS('Faturamento NNE'!$I$2:$I$707,'Faturamento NNE'!$E$2:$E$707,'Infos Relatório'!$B$485,'Faturamento NNE'!$F$2:$F$707,'Infos Relatório'!$B537,'Faturamento NNE'!$AA$2:$AA$707,'Infos Relatório'!AG$1)</f>
        <v>0</v>
      </c>
      <c r="AM537" s="541">
        <f>COUNTIFS('Faturamento NNE'!$E$2:$E$707,'Infos Relatório'!$B$485,'Faturamento NNE'!$F$2:$F$707,'Infos Relatório'!$B537,'Faturamento NNE'!$AA$2:$AA$707,'Infos Relatório'!AM$1)</f>
        <v>0</v>
      </c>
      <c r="AN537" s="542">
        <f>SUMIFS('Faturamento NNE'!$H$2:$H$707,'Faturamento NNE'!$E$2:$E$707,'Infos Relatório'!$B$485,'Faturamento NNE'!$F$2:$F$707,'Infos Relatório'!$B537,'Faturamento NNE'!$AA$2:$AA$707,'Infos Relatório'!AM$1)</f>
        <v>0</v>
      </c>
      <c r="AO537" s="542">
        <f>SUMIFS('Faturamento NNE'!$K$2:$K$707,'Faturamento NNE'!$E$2:$E$707,'Infos Relatório'!$B$485,'Faturamento NNE'!$F$2:$F$707,'Infos Relatório'!$B537,'Faturamento NNE'!$AA$2:$AA$707,'Infos Relatório'!AM$1)</f>
        <v>0</v>
      </c>
      <c r="AP537" s="546">
        <f>SUMIFS('Faturamento NNE'!$P$2:$P$707,'Faturamento NNE'!$E$2:$E$707,'Infos Relatório'!$B$485,'Faturamento NNE'!$F$2:$F$707,'Infos Relatório'!$B537,'Faturamento NNE'!$AA$2:$AA$707,'Infos Relatório'!AM$1,'Faturamento NNE'!$U$2:$U$707,"Sim")+SUMIFS('Faturamento NNE'!$Q$2:$Q$707,'Faturamento NNE'!$E$2:$E$707,'Infos Relatório'!$B$485,'Faturamento NNE'!$F$2:$F$707,'Infos Relatório'!$B537,'Faturamento NNE'!$AA$2:$AA$707,'Infos Relatório'!AM$1,'Faturamento NNE'!$U$2:$U$707,"Sim")</f>
        <v>0</v>
      </c>
      <c r="AQ537" s="227" t="e">
        <f t="shared" si="186"/>
        <v>#DIV/0!</v>
      </c>
      <c r="AR537" s="545">
        <f>SUMIFS('Faturamento NNE'!$I$2:$I$707,'Faturamento NNE'!$E$2:$E$707,'Infos Relatório'!$B$485,'Faturamento NNE'!$F$2:$F$707,'Infos Relatório'!$B537,'Faturamento NNE'!$AA$2:$AA$707,'Infos Relatório'!AM$1)</f>
        <v>0</v>
      </c>
      <c r="AS537" s="541">
        <f>COUNTIFS('Faturamento NNE'!$E$2:$E$707,'Infos Relatório'!$B$485,'Faturamento NNE'!$F$2:$F$707,'Infos Relatório'!$B537,'Faturamento NNE'!$AA$2:$AA$707,'Infos Relatório'!AS$1)</f>
        <v>0</v>
      </c>
      <c r="AT537" s="542">
        <f>SUMIFS('Faturamento NNE'!$H$2:$H$707,'Faturamento NNE'!$E$2:$E$707,'Infos Relatório'!$B$485,'Faturamento NNE'!$F$2:$F$707,'Infos Relatório'!$B537,'Faturamento NNE'!$AA$2:$AA$707,'Infos Relatório'!AS$1)</f>
        <v>0</v>
      </c>
      <c r="AU537" s="542">
        <f>SUMIFS('Faturamento NNE'!$K$2:$K$707,'Faturamento NNE'!$E$2:$E$707,'Infos Relatório'!$B$485,'Faturamento NNE'!$F$2:$F$707,'Infos Relatório'!$B537,'Faturamento NNE'!$AA$2:$AA$707,'Infos Relatório'!AS$1)</f>
        <v>0</v>
      </c>
      <c r="AV537" s="546">
        <f>SUMIFS('Faturamento NNE'!$P$2:$P$707,'Faturamento NNE'!$E$2:$E$707,'Infos Relatório'!$B$485,'Faturamento NNE'!$F$2:$F$707,'Infos Relatório'!$B537,'Faturamento NNE'!$AA$2:$AA$707,'Infos Relatório'!AS$1,'Faturamento NNE'!$U$2:$U$707,"Sim")+SUMIFS('Faturamento NNE'!$Q$2:$Q$707,'Faturamento NNE'!$E$2:$E$707,'Infos Relatório'!$B$485,'Faturamento NNE'!$F$2:$F$707,'Infos Relatório'!$B537,'Faturamento NNE'!$AA$2:$AA$707,'Infos Relatório'!AS$1,'Faturamento NNE'!$U$2:$U$707,"Sim")</f>
        <v>0</v>
      </c>
      <c r="AW537" s="227" t="e">
        <f t="shared" si="187"/>
        <v>#DIV/0!</v>
      </c>
      <c r="AX537" s="545">
        <f>SUMIFS('Faturamento NNE'!$I$2:$I$707,'Faturamento NNE'!$E$2:$E$707,'Infos Relatório'!$B$485,'Faturamento NNE'!$F$2:$F$707,'Infos Relatório'!$B537,'Faturamento NNE'!$AA$2:$AA$707,'Infos Relatório'!AS$1)</f>
        <v>0</v>
      </c>
      <c r="AY537" s="541">
        <f>COUNTIFS('Faturamento NNE'!$E$2:$E$707,'Infos Relatório'!$B$485,'Faturamento NNE'!$F$2:$F$707,'Infos Relatório'!$B537,'Faturamento NNE'!$AA$2:$AA$707,'Infos Relatório'!AY$1)</f>
        <v>0</v>
      </c>
      <c r="AZ537" s="542">
        <f>SUMIFS('Faturamento NNE'!$H$2:$H$707,'Faturamento NNE'!$E$2:$E$707,'Infos Relatório'!$B$485,'Faturamento NNE'!$F$2:$F$707,'Infos Relatório'!$B537,'Faturamento NNE'!$AA$2:$AA$707,'Infos Relatório'!AY$1)</f>
        <v>0</v>
      </c>
      <c r="BA537" s="542">
        <f>SUMIFS('Faturamento NNE'!$K$2:$K$707,'Faturamento NNE'!$E$2:$E$707,'Infos Relatório'!$B$485,'Faturamento NNE'!$F$2:$F$707,'Infos Relatório'!$B537,'Faturamento NNE'!$AA$2:$AA$707,'Infos Relatório'!AY$1)</f>
        <v>0</v>
      </c>
      <c r="BB537" s="546">
        <f>SUMIFS('Faturamento NNE'!$P$2:$P$707,'Faturamento NNE'!$E$2:$E$707,'Infos Relatório'!$B$485,'Faturamento NNE'!$F$2:$F$707,'Infos Relatório'!$B537,'Faturamento NNE'!$AA$2:$AA$707,'Infos Relatório'!AY$1,'Faturamento NNE'!$U$2:$U$707,"Sim")+SUMIFS('Faturamento NNE'!$Q$2:$Q$707,'Faturamento NNE'!$E$2:$E$707,'Infos Relatório'!$B$485,'Faturamento NNE'!$F$2:$F$707,'Infos Relatório'!$B537,'Faturamento NNE'!$AA$2:$AA$707,'Infos Relatório'!AY$1,'Faturamento NNE'!$U$2:$U$707,"Sim")</f>
        <v>0</v>
      </c>
      <c r="BC537" s="227" t="e">
        <f t="shared" si="188"/>
        <v>#DIV/0!</v>
      </c>
      <c r="BD537" s="545">
        <f>SUMIFS('Faturamento NNE'!$I$2:$I$707,'Faturamento NNE'!$E$2:$E$707,'Infos Relatório'!$B$485,'Faturamento NNE'!$F$2:$F$707,'Infos Relatório'!$B537,'Faturamento NNE'!$AA$2:$AA$707,'Infos Relatório'!AY$1)</f>
        <v>0</v>
      </c>
      <c r="BE537" s="541">
        <f>COUNTIFS('Faturamento NNE'!$E$2:$E$707,'Infos Relatório'!$B$485,'Faturamento NNE'!$F$2:$F$707,'Infos Relatório'!$B537,'Faturamento NNE'!$AA$2:$AA$707,'Infos Relatório'!BE$1)</f>
        <v>0</v>
      </c>
      <c r="BF537" s="542">
        <f>SUMIFS('Faturamento NNE'!$H$2:$H$707,'Faturamento NNE'!$E$2:$E$707,'Infos Relatório'!$B$485,'Faturamento NNE'!$F$2:$F$707,'Infos Relatório'!$B537,'Faturamento NNE'!$AA$2:$AA$707,'Infos Relatório'!BE$1)</f>
        <v>0</v>
      </c>
      <c r="BG537" s="542">
        <f>SUMIFS('Faturamento NNE'!$K$2:$K$707,'Faturamento NNE'!$E$2:$E$707,'Infos Relatório'!$B$485,'Faturamento NNE'!$F$2:$F$707,'Infos Relatório'!$B537,'Faturamento NNE'!$AA$2:$AA$707,'Infos Relatório'!BE$1)</f>
        <v>0</v>
      </c>
      <c r="BH537" s="546">
        <f>SUMIFS('Faturamento NNE'!$P$2:$P$707,'Faturamento NNE'!$E$2:$E$707,'Infos Relatório'!$B$485,'Faturamento NNE'!$F$2:$F$707,'Infos Relatório'!$B537,'Faturamento NNE'!$AA$2:$AA$707,'Infos Relatório'!BE$1,'Faturamento NNE'!$U$2:$U$707,"Sim")+SUMIFS('Faturamento NNE'!$Q$2:$Q$707,'Faturamento NNE'!$E$2:$E$707,'Infos Relatório'!$B$485,'Faturamento NNE'!$F$2:$F$707,'Infos Relatório'!$B537,'Faturamento NNE'!$AA$2:$AA$707,'Infos Relatório'!BE$1,'Faturamento NNE'!$U$2:$U$707,"Sim")</f>
        <v>0</v>
      </c>
      <c r="BI537" s="227" t="e">
        <f t="shared" si="189"/>
        <v>#DIV/0!</v>
      </c>
      <c r="BJ537" s="545">
        <f>SUMIFS('Faturamento NNE'!$I$2:$I$707,'Faturamento NNE'!$E$2:$E$707,'Infos Relatório'!$B$485,'Faturamento NNE'!$F$2:$F$707,'Infos Relatório'!$B537,'Faturamento NNE'!$AA$2:$AA$707,'Infos Relatório'!BE$1)</f>
        <v>0</v>
      </c>
      <c r="BK537" s="541">
        <f>COUNTIFS('Faturamento NNE'!$E$2:$E$707,'Infos Relatório'!$B$485,'Faturamento NNE'!$F$2:$F$707,'Infos Relatório'!$B537,'Faturamento NNE'!$AA$2:$AA$707,'Infos Relatório'!BK$1)</f>
        <v>0</v>
      </c>
      <c r="BL537" s="542">
        <f>SUMIFS('Faturamento NNE'!$H$2:$H$707,'Faturamento NNE'!$E$2:$E$707,'Infos Relatório'!$B$485,'Faturamento NNE'!$F$2:$F$707,'Infos Relatório'!$B537,'Faturamento NNE'!$AA$2:$AA$707,'Infos Relatório'!BK$1)</f>
        <v>0</v>
      </c>
      <c r="BM537" s="542">
        <f>SUMIFS('Faturamento NNE'!$K$2:$K$707,'Faturamento NNE'!$E$2:$E$707,'Infos Relatório'!$B$485,'Faturamento NNE'!$F$2:$F$707,'Infos Relatório'!$B537,'Faturamento NNE'!$AA$2:$AA$707,'Infos Relatório'!BK$1)</f>
        <v>0</v>
      </c>
      <c r="BN537" s="546">
        <f>SUMIFS('Faturamento NNE'!$P$2:$P$707,'Faturamento NNE'!$E$2:$E$707,'Infos Relatório'!$B$485,'Faturamento NNE'!$F$2:$F$707,'Infos Relatório'!$B537,'Faturamento NNE'!$AA$2:$AA$707,'Infos Relatório'!BK$1,'Faturamento NNE'!$U$2:$U$707,"Sim")+SUMIFS('Faturamento NNE'!$Q$2:$Q$707,'Faturamento NNE'!$E$2:$E$707,'Infos Relatório'!$B$485,'Faturamento NNE'!$F$2:$F$707,'Infos Relatório'!$B537,'Faturamento NNE'!$AA$2:$AA$707,'Infos Relatório'!BK$1,'Faturamento NNE'!$U$2:$U$707,"Sim")</f>
        <v>0</v>
      </c>
      <c r="BO537" s="227" t="e">
        <f t="shared" si="190"/>
        <v>#DIV/0!</v>
      </c>
      <c r="BP537" s="545">
        <f>SUMIFS('Faturamento NNE'!$I$2:$I$707,'Faturamento NNE'!$E$2:$E$707,'Infos Relatório'!$B$485,'Faturamento NNE'!$F$2:$F$707,'Infos Relatório'!$B537,'Faturamento NNE'!$AA$2:$AA$707,'Infos Relatório'!BK$1)</f>
        <v>0</v>
      </c>
      <c r="BQ537" s="541">
        <f>COUNTIFS('Faturamento NNE'!$E$2:$E$707,'Infos Relatório'!$B$485,'Faturamento NNE'!$F$2:$F$707,'Infos Relatório'!$B537,'Faturamento NNE'!$AA$2:$AA$707,'Infos Relatório'!BQ$1)</f>
        <v>0</v>
      </c>
      <c r="BR537" s="542">
        <f>SUMIFS('Faturamento NNE'!$H$2:$H$707,'Faturamento NNE'!$E$2:$E$707,'Infos Relatório'!$B$485,'Faturamento NNE'!$F$2:$F$707,'Infos Relatório'!$B537,'Faturamento NNE'!$AA$2:$AA$707,'Infos Relatório'!BQ$1)</f>
        <v>0</v>
      </c>
      <c r="BS537" s="542">
        <f>SUMIFS('Faturamento NNE'!$K$2:$K$707,'Faturamento NNE'!$E$2:$E$707,'Infos Relatório'!$B$485,'Faturamento NNE'!$F$2:$F$707,'Infos Relatório'!$B537,'Faturamento NNE'!$AA$2:$AA$707,'Infos Relatório'!BQ$1)</f>
        <v>0</v>
      </c>
      <c r="BT537" s="546">
        <f>SUMIFS('Faturamento NNE'!$P$2:$P$707,'Faturamento NNE'!$E$2:$E$707,'Infos Relatório'!$B$485,'Faturamento NNE'!$F$2:$F$707,'Infos Relatório'!$B537,'Faturamento NNE'!$AA$2:$AA$707,'Infos Relatório'!BQ$1,'Faturamento NNE'!$U$2:$U$707,"Sim")+SUMIFS('Faturamento NNE'!$Q$2:$Q$707,'Faturamento NNE'!$E$2:$E$707,'Infos Relatório'!$B$485,'Faturamento NNE'!$F$2:$F$707,'Infos Relatório'!$B537,'Faturamento NNE'!$AA$2:$AA$707,'Infos Relatório'!BQ$1,'Faturamento NNE'!$U$2:$U$707,"Sim")</f>
        <v>0</v>
      </c>
      <c r="BU537" s="227" t="e">
        <f t="shared" si="191"/>
        <v>#DIV/0!</v>
      </c>
      <c r="BV537" s="545">
        <f>SUMIFS('Faturamento NNE'!$I$2:$I$707,'Faturamento NNE'!$E$2:$E$707,'Infos Relatório'!$B$485,'Faturamento NNE'!$F$2:$F$707,'Infos Relatório'!$B537,'Faturamento NNE'!$AA$2:$AA$707,'Infos Relatório'!BQ$1)</f>
        <v>0</v>
      </c>
    </row>
    <row r="538" spans="2:74">
      <c r="B538" s="217" t="s">
        <v>182</v>
      </c>
      <c r="C538" s="541">
        <f>COUNTIFS('Faturamento NNE'!$E$2:$E$707,'Infos Relatório'!$B$485,'Faturamento NNE'!$F$2:$F$707,'Infos Relatório'!$B538,'Faturamento NNE'!$AA$2:$AA$707,'Infos Relatório'!C$1)</f>
        <v>0</v>
      </c>
      <c r="D538" s="542">
        <f>SUMIFS('Faturamento NNE'!$H$2:$H$707,'Faturamento NNE'!$E$2:$E$707,'Infos Relatório'!$B$485,'Faturamento NNE'!$F$2:$F$707,'Infos Relatório'!$B538,'Faturamento NNE'!$AA$2:$AA$707,'Infos Relatório'!C$1)</f>
        <v>0</v>
      </c>
      <c r="E538" s="543">
        <f>SUMIFS('Faturamento NNE'!$K$2:$K$707,'Faturamento NNE'!$E$2:$E$707,'Infos Relatório'!$B$485,'Faturamento NNE'!$F$2:$F$707,'Infos Relatório'!$B538,'Faturamento NNE'!$AA$2:$AA$707,'Infos Relatório'!C$1)</f>
        <v>0</v>
      </c>
      <c r="F538" s="544">
        <f>SUMIFS('Faturamento NNE'!$P$2:$P$707,'Faturamento NNE'!$E$2:$E$707,'Infos Relatório'!$B$485,'Faturamento NNE'!$F$2:$F$707,'Infos Relatório'!$B538,'Faturamento NNE'!$AA$2:$AA$707,'Infos Relatório'!C$1,'Faturamento NNE'!$U$2:$U$707,"Sim")+SUMIFS('Faturamento NNE'!$Q$2:$Q$707,'Faturamento NNE'!$E$2:$E$707,'Infos Relatório'!$B$485,'Faturamento NNE'!$F$2:$F$707,'Infos Relatório'!$B538,'Faturamento NNE'!$AA$2:$AA$707,'Infos Relatório'!C$1,'Faturamento NNE'!$U$2:$U$707,"Sim")</f>
        <v>0</v>
      </c>
      <c r="G538" s="283" t="e">
        <f t="shared" si="180"/>
        <v>#DIV/0!</v>
      </c>
      <c r="H538" s="545">
        <f>SUMIFS('Faturamento NNE'!$I$2:$I$707,'Faturamento NNE'!$E$2:$E$707,'Infos Relatório'!$B$485,'Faturamento NNE'!$F$2:$F$707,'Infos Relatório'!$B538,'Faturamento NNE'!$AA$2:$AA$707,'Infos Relatório'!C$1)</f>
        <v>0</v>
      </c>
      <c r="I538" s="541">
        <f>COUNTIFS('Faturamento NNE'!$E$2:$E$707,'Infos Relatório'!$B$485,'Faturamento NNE'!$F$2:$F$707,'Infos Relatório'!$B538,'Faturamento NNE'!$AA$2:$AA$707,'Infos Relatório'!I$1)</f>
        <v>0</v>
      </c>
      <c r="J538" s="542">
        <f>SUMIFS('Faturamento NNE'!$H$2:$H$707,'Faturamento NNE'!$E$2:$E$707,'Infos Relatório'!$B$485,'Faturamento NNE'!$F$2:$F$707,'Infos Relatório'!$B538,'Faturamento NNE'!$AA$2:$AA$707,'Infos Relatório'!I$1)</f>
        <v>0</v>
      </c>
      <c r="K538" s="543">
        <f>SUMIFS('Faturamento NNE'!$K$2:$K$707,'Faturamento NNE'!$E$2:$E$707,'Infos Relatório'!$B$485,'Faturamento NNE'!$F$2:$F$707,'Infos Relatório'!$B538,'Faturamento NNE'!$AA$2:$AA$707,'Infos Relatório'!I$1)</f>
        <v>0</v>
      </c>
      <c r="L538" s="544">
        <f>SUMIFS('Faturamento NNE'!$P$2:$P$707,'Faturamento NNE'!$E$2:$E$707,'Infos Relatório'!$B$485,'Faturamento NNE'!$F$2:$F$707,'Infos Relatório'!$B538,'Faturamento NNE'!$AA$2:$AA$707,'Infos Relatório'!I$1,'Faturamento NNE'!$U$2:$U$707,"Sim")+SUMIFS('Faturamento NNE'!$Q$2:$Q$707,'Faturamento NNE'!$E$2:$E$707,'Infos Relatório'!$B$485,'Faturamento NNE'!$F$2:$F$707,'Infos Relatório'!$B538,'Faturamento NNE'!$AA$2:$AA$707,'Infos Relatório'!I$1,'Faturamento NNE'!$U$2:$U$707,"Sim")</f>
        <v>0</v>
      </c>
      <c r="M538" s="283" t="e">
        <f t="shared" si="181"/>
        <v>#DIV/0!</v>
      </c>
      <c r="N538" s="545">
        <f>SUMIFS('Faturamento NNE'!$I$2:$I$707,'Faturamento NNE'!$E$2:$E$707,'Infos Relatório'!$B$485,'Faturamento NNE'!$F$2:$F$707,'Infos Relatório'!$B538,'Faturamento NNE'!$AA$2:$AA$707,'Infos Relatório'!I$1)</f>
        <v>0</v>
      </c>
      <c r="O538" s="541">
        <f>COUNTIFS('Faturamento NNE'!$E$2:$E$707,'Infos Relatório'!$B$485,'Faturamento NNE'!$F$2:$F$707,'Infos Relatório'!$B538,'Faturamento NNE'!$AA$2:$AA$707,'Infos Relatório'!O$1)</f>
        <v>0</v>
      </c>
      <c r="P538" s="542">
        <f>SUMIFS('Faturamento NNE'!$H$2:$H$707,'Faturamento NNE'!$E$2:$E$707,'Infos Relatório'!$B$485,'Faturamento NNE'!$F$2:$F$707,'Infos Relatório'!$B538,'Faturamento NNE'!$AA$2:$AA$707,'Infos Relatório'!O$1)</f>
        <v>0</v>
      </c>
      <c r="Q538" s="542">
        <f>SUMIFS('Faturamento NNE'!$K$2:$K$707,'Faturamento NNE'!$E$2:$E$707,'Infos Relatório'!$B$485,'Faturamento NNE'!$F$2:$F$707,'Infos Relatório'!$B538,'Faturamento NNE'!$AA$2:$AA$707,'Infos Relatório'!O$1)</f>
        <v>0</v>
      </c>
      <c r="R538" s="546">
        <f>SUMIFS('Faturamento NNE'!$P$2:$P$707,'Faturamento NNE'!$E$2:$E$707,'Infos Relatório'!$B$485,'Faturamento NNE'!$F$2:$F$707,'Infos Relatório'!$B538,'Faturamento NNE'!$AA$2:$AA$707,'Infos Relatório'!O$1,'Faturamento NNE'!$U$2:$U$707,"Sim")+SUMIFS('Faturamento NNE'!$Q$2:$Q$707,'Faturamento NNE'!$E$2:$E$707,'Infos Relatório'!$B$485,'Faturamento NNE'!$F$2:$F$707,'Infos Relatório'!$B538,'Faturamento NNE'!$AA$2:$AA$707,'Infos Relatório'!O$1,'Faturamento NNE'!$U$2:$U$707,"Sim")</f>
        <v>0</v>
      </c>
      <c r="S538" s="227" t="e">
        <f t="shared" si="182"/>
        <v>#DIV/0!</v>
      </c>
      <c r="T538" s="545">
        <f>SUMIFS('Faturamento NNE'!$I$2:$I$707,'Faturamento NNE'!$E$2:$E$707,'Infos Relatório'!$B$485,'Faturamento NNE'!$F$2:$F$707,'Infos Relatório'!$B538,'Faturamento NNE'!$AA$2:$AA$707,'Infos Relatório'!O$1)</f>
        <v>0</v>
      </c>
      <c r="U538" s="541">
        <f>COUNTIFS('Faturamento NNE'!$E$2:$E$707,'Infos Relatório'!$B$485,'Faturamento NNE'!$F$2:$F$707,'Infos Relatório'!$B538,'Faturamento NNE'!$AA$2:$AA$707,'Infos Relatório'!U$1)</f>
        <v>0</v>
      </c>
      <c r="V538" s="542">
        <f>SUMIFS('Faturamento NNE'!$H$2:$H$707,'Faturamento NNE'!$E$2:$E$707,'Infos Relatório'!$B$485,'Faturamento NNE'!$F$2:$F$707,'Infos Relatório'!$B538,'Faturamento NNE'!$AA$2:$AA$707,'Infos Relatório'!U$1)</f>
        <v>0</v>
      </c>
      <c r="W538" s="542">
        <f>SUMIFS('Faturamento NNE'!$K$2:$K$707,'Faturamento NNE'!$E$2:$E$707,'Infos Relatório'!$B$485,'Faturamento NNE'!$F$2:$F$707,'Infos Relatório'!$B538,'Faturamento NNE'!$AA$2:$AA$707,'Infos Relatório'!U$1)</f>
        <v>0</v>
      </c>
      <c r="X538" s="546">
        <f>SUMIFS('Faturamento NNE'!$P$2:$P$707,'Faturamento NNE'!$E$2:$E$707,'Infos Relatório'!$B$485,'Faturamento NNE'!$F$2:$F$707,'Infos Relatório'!$B538,'Faturamento NNE'!$AA$2:$AA$707,'Infos Relatório'!U$1,'Faturamento NNE'!$U$2:$U$707,"Sim")+SUMIFS('Faturamento NNE'!$Q$2:$Q$707,'Faturamento NNE'!$E$2:$E$707,'Infos Relatório'!$B$485,'Faturamento NNE'!$F$2:$F$707,'Infos Relatório'!$B538,'Faturamento NNE'!$AA$2:$AA$707,'Infos Relatório'!U$1,'Faturamento NNE'!$U$2:$U$707,"Sim")</f>
        <v>0</v>
      </c>
      <c r="Y538" s="227" t="e">
        <f t="shared" si="183"/>
        <v>#DIV/0!</v>
      </c>
      <c r="Z538" s="545">
        <f>SUMIFS('Faturamento NNE'!$I$2:$I$707,'Faturamento NNE'!$E$2:$E$707,'Infos Relatório'!$B$485,'Faturamento NNE'!$F$2:$F$707,'Infos Relatório'!$B538,'Faturamento NNE'!$AA$2:$AA$707,'Infos Relatório'!U$1)</f>
        <v>0</v>
      </c>
      <c r="AA538" s="541">
        <f>COUNTIFS('Faturamento NNE'!$E$2:$E$707,'Infos Relatório'!$B$485,'Faturamento NNE'!$F$2:$F$707,'Infos Relatório'!$B538,'Faturamento NNE'!$AA$2:$AA$707,'Infos Relatório'!AA$1)</f>
        <v>0</v>
      </c>
      <c r="AB538" s="542">
        <f>SUMIFS('Faturamento NNE'!$H$2:$H$707,'Faturamento NNE'!$E$2:$E$707,'Infos Relatório'!$B$485,'Faturamento NNE'!$F$2:$F$707,'Infos Relatório'!$B538,'Faturamento NNE'!$AA$2:$AA$707,'Infos Relatório'!AA$1)</f>
        <v>0</v>
      </c>
      <c r="AC538" s="542">
        <f>SUMIFS('Faturamento NNE'!$K$2:$K$707,'Faturamento NNE'!$E$2:$E$707,'Infos Relatório'!$B$485,'Faturamento NNE'!$F$2:$F$707,'Infos Relatório'!$B538,'Faturamento NNE'!$AA$2:$AA$707,'Infos Relatório'!AA$1)</f>
        <v>0</v>
      </c>
      <c r="AD538" s="546">
        <f>SUMIFS('Faturamento NNE'!$P$2:$P$707,'Faturamento NNE'!$E$2:$E$707,'Infos Relatório'!$B$485,'Faturamento NNE'!$F$2:$F$707,'Infos Relatório'!$B538,'Faturamento NNE'!$AA$2:$AA$707,'Infos Relatório'!AA$1,'Faturamento NNE'!$U$2:$U$707,"Sim")+SUMIFS('Faturamento NNE'!$Q$2:$Q$707,'Faturamento NNE'!$E$2:$E$707,'Infos Relatório'!$B$485,'Faturamento NNE'!$F$2:$F$707,'Infos Relatório'!$B538,'Faturamento NNE'!$AA$2:$AA$707,'Infos Relatório'!AA$1,'Faturamento NNE'!$U$2:$U$707,"Sim")</f>
        <v>0</v>
      </c>
      <c r="AE538" s="227" t="e">
        <f t="shared" si="184"/>
        <v>#DIV/0!</v>
      </c>
      <c r="AF538" s="545">
        <f>SUMIFS('Faturamento NNE'!$I$2:$I$707,'Faturamento NNE'!$E$2:$E$707,'Infos Relatório'!$B$485,'Faturamento NNE'!$F$2:$F$707,'Infos Relatório'!$B538,'Faturamento NNE'!$AA$2:$AA$707,'Infos Relatório'!AA$1)</f>
        <v>0</v>
      </c>
      <c r="AG538" s="541">
        <f>COUNTIFS('Faturamento NNE'!$E$2:$E$707,'Infos Relatório'!$B$485,'Faturamento NNE'!$F$2:$F$707,'Infos Relatório'!$B538,'Faturamento NNE'!$AA$2:$AA$707,'Infos Relatório'!AG$1)</f>
        <v>0</v>
      </c>
      <c r="AH538" s="542">
        <f>SUMIFS('Faturamento NNE'!$H$2:$H$707,'Faturamento NNE'!$E$2:$E$707,'Infos Relatório'!$B$485,'Faturamento NNE'!$F$2:$F$707,'Infos Relatório'!$B538,'Faturamento NNE'!$AA$2:$AA$707,'Infos Relatório'!AG$1)</f>
        <v>0</v>
      </c>
      <c r="AI538" s="542">
        <f>SUMIFS('Faturamento NNE'!$K$2:$K$707,'Faturamento NNE'!$E$2:$E$707,'Infos Relatório'!$B$485,'Faturamento NNE'!$F$2:$F$707,'Infos Relatório'!$B538,'Faturamento NNE'!$AA$2:$AA$707,'Infos Relatório'!AG$1)</f>
        <v>0</v>
      </c>
      <c r="AJ538" s="546">
        <f>SUMIFS('Faturamento NNE'!$P$2:$P$707,'Faturamento NNE'!$E$2:$E$707,'Infos Relatório'!$B$485,'Faturamento NNE'!$F$2:$F$707,'Infos Relatório'!$B538,'Faturamento NNE'!$AA$2:$AA$707,'Infos Relatório'!AG$1,'Faturamento NNE'!$U$2:$U$707,"Sim")+SUMIFS('Faturamento NNE'!$Q$2:$Q$707,'Faturamento NNE'!$E$2:$E$707,'Infos Relatório'!$B$485,'Faturamento NNE'!$F$2:$F$707,'Infos Relatório'!$B538,'Faturamento NNE'!$AA$2:$AA$707,'Infos Relatório'!AG$1,'Faturamento NNE'!$U$2:$U$707,"Sim")</f>
        <v>0</v>
      </c>
      <c r="AK538" s="227" t="e">
        <f t="shared" si="185"/>
        <v>#DIV/0!</v>
      </c>
      <c r="AL538" s="545">
        <f>SUMIFS('Faturamento NNE'!$I$2:$I$707,'Faturamento NNE'!$E$2:$E$707,'Infos Relatório'!$B$485,'Faturamento NNE'!$F$2:$F$707,'Infos Relatório'!$B538,'Faturamento NNE'!$AA$2:$AA$707,'Infos Relatório'!AG$1)</f>
        <v>0</v>
      </c>
      <c r="AM538" s="541">
        <f>COUNTIFS('Faturamento NNE'!$E$2:$E$707,'Infos Relatório'!$B$485,'Faturamento NNE'!$F$2:$F$707,'Infos Relatório'!$B538,'Faturamento NNE'!$AA$2:$AA$707,'Infos Relatório'!AM$1)</f>
        <v>0</v>
      </c>
      <c r="AN538" s="542">
        <f>SUMIFS('Faturamento NNE'!$H$2:$H$707,'Faturamento NNE'!$E$2:$E$707,'Infos Relatório'!$B$485,'Faturamento NNE'!$F$2:$F$707,'Infos Relatório'!$B538,'Faturamento NNE'!$AA$2:$AA$707,'Infos Relatório'!AM$1)</f>
        <v>0</v>
      </c>
      <c r="AO538" s="542">
        <f>SUMIFS('Faturamento NNE'!$K$2:$K$707,'Faturamento NNE'!$E$2:$E$707,'Infos Relatório'!$B$485,'Faturamento NNE'!$F$2:$F$707,'Infos Relatório'!$B538,'Faturamento NNE'!$AA$2:$AA$707,'Infos Relatório'!AM$1)</f>
        <v>0</v>
      </c>
      <c r="AP538" s="546">
        <f>SUMIFS('Faturamento NNE'!$P$2:$P$707,'Faturamento NNE'!$E$2:$E$707,'Infos Relatório'!$B$485,'Faturamento NNE'!$F$2:$F$707,'Infos Relatório'!$B538,'Faturamento NNE'!$AA$2:$AA$707,'Infos Relatório'!AM$1,'Faturamento NNE'!$U$2:$U$707,"Sim")+SUMIFS('Faturamento NNE'!$Q$2:$Q$707,'Faturamento NNE'!$E$2:$E$707,'Infos Relatório'!$B$485,'Faturamento NNE'!$F$2:$F$707,'Infos Relatório'!$B538,'Faturamento NNE'!$AA$2:$AA$707,'Infos Relatório'!AM$1,'Faturamento NNE'!$U$2:$U$707,"Sim")</f>
        <v>0</v>
      </c>
      <c r="AQ538" s="227" t="e">
        <f t="shared" si="186"/>
        <v>#DIV/0!</v>
      </c>
      <c r="AR538" s="545">
        <f>SUMIFS('Faturamento NNE'!$I$2:$I$707,'Faturamento NNE'!$E$2:$E$707,'Infos Relatório'!$B$485,'Faturamento NNE'!$F$2:$F$707,'Infos Relatório'!$B538,'Faturamento NNE'!$AA$2:$AA$707,'Infos Relatório'!AM$1)</f>
        <v>0</v>
      </c>
      <c r="AS538" s="541">
        <f>COUNTIFS('Faturamento NNE'!$E$2:$E$707,'Infos Relatório'!$B$485,'Faturamento NNE'!$F$2:$F$707,'Infos Relatório'!$B538,'Faturamento NNE'!$AA$2:$AA$707,'Infos Relatório'!AS$1)</f>
        <v>0</v>
      </c>
      <c r="AT538" s="542">
        <f>SUMIFS('Faturamento NNE'!$H$2:$H$707,'Faturamento NNE'!$E$2:$E$707,'Infos Relatório'!$B$485,'Faturamento NNE'!$F$2:$F$707,'Infos Relatório'!$B538,'Faturamento NNE'!$AA$2:$AA$707,'Infos Relatório'!AS$1)</f>
        <v>0</v>
      </c>
      <c r="AU538" s="542">
        <f>SUMIFS('Faturamento NNE'!$K$2:$K$707,'Faturamento NNE'!$E$2:$E$707,'Infos Relatório'!$B$485,'Faturamento NNE'!$F$2:$F$707,'Infos Relatório'!$B538,'Faturamento NNE'!$AA$2:$AA$707,'Infos Relatório'!AS$1)</f>
        <v>0</v>
      </c>
      <c r="AV538" s="546">
        <f>SUMIFS('Faturamento NNE'!$P$2:$P$707,'Faturamento NNE'!$E$2:$E$707,'Infos Relatório'!$B$485,'Faturamento NNE'!$F$2:$F$707,'Infos Relatório'!$B538,'Faturamento NNE'!$AA$2:$AA$707,'Infos Relatório'!AS$1,'Faturamento NNE'!$U$2:$U$707,"Sim")+SUMIFS('Faturamento NNE'!$Q$2:$Q$707,'Faturamento NNE'!$E$2:$E$707,'Infos Relatório'!$B$485,'Faturamento NNE'!$F$2:$F$707,'Infos Relatório'!$B538,'Faturamento NNE'!$AA$2:$AA$707,'Infos Relatório'!AS$1,'Faturamento NNE'!$U$2:$U$707,"Sim")</f>
        <v>0</v>
      </c>
      <c r="AW538" s="227" t="e">
        <f t="shared" si="187"/>
        <v>#DIV/0!</v>
      </c>
      <c r="AX538" s="545">
        <f>SUMIFS('Faturamento NNE'!$I$2:$I$707,'Faturamento NNE'!$E$2:$E$707,'Infos Relatório'!$B$485,'Faturamento NNE'!$F$2:$F$707,'Infos Relatório'!$B538,'Faturamento NNE'!$AA$2:$AA$707,'Infos Relatório'!AS$1)</f>
        <v>0</v>
      </c>
      <c r="AY538" s="541">
        <f>COUNTIFS('Faturamento NNE'!$E$2:$E$707,'Infos Relatório'!$B$485,'Faturamento NNE'!$F$2:$F$707,'Infos Relatório'!$B538,'Faturamento NNE'!$AA$2:$AA$707,'Infos Relatório'!AY$1)</f>
        <v>0</v>
      </c>
      <c r="AZ538" s="542">
        <f>SUMIFS('Faturamento NNE'!$H$2:$H$707,'Faturamento NNE'!$E$2:$E$707,'Infos Relatório'!$B$485,'Faturamento NNE'!$F$2:$F$707,'Infos Relatório'!$B538,'Faturamento NNE'!$AA$2:$AA$707,'Infos Relatório'!AY$1)</f>
        <v>0</v>
      </c>
      <c r="BA538" s="542">
        <f>SUMIFS('Faturamento NNE'!$K$2:$K$707,'Faturamento NNE'!$E$2:$E$707,'Infos Relatório'!$B$485,'Faturamento NNE'!$F$2:$F$707,'Infos Relatório'!$B538,'Faturamento NNE'!$AA$2:$AA$707,'Infos Relatório'!AY$1)</f>
        <v>0</v>
      </c>
      <c r="BB538" s="546">
        <f>SUMIFS('Faturamento NNE'!$P$2:$P$707,'Faturamento NNE'!$E$2:$E$707,'Infos Relatório'!$B$485,'Faturamento NNE'!$F$2:$F$707,'Infos Relatório'!$B538,'Faturamento NNE'!$AA$2:$AA$707,'Infos Relatório'!AY$1,'Faturamento NNE'!$U$2:$U$707,"Sim")+SUMIFS('Faturamento NNE'!$Q$2:$Q$707,'Faturamento NNE'!$E$2:$E$707,'Infos Relatório'!$B$485,'Faturamento NNE'!$F$2:$F$707,'Infos Relatório'!$B538,'Faturamento NNE'!$AA$2:$AA$707,'Infos Relatório'!AY$1,'Faturamento NNE'!$U$2:$U$707,"Sim")</f>
        <v>0</v>
      </c>
      <c r="BC538" s="227" t="e">
        <f t="shared" si="188"/>
        <v>#DIV/0!</v>
      </c>
      <c r="BD538" s="545">
        <f>SUMIFS('Faturamento NNE'!$I$2:$I$707,'Faturamento NNE'!$E$2:$E$707,'Infos Relatório'!$B$485,'Faturamento NNE'!$F$2:$F$707,'Infos Relatório'!$B538,'Faturamento NNE'!$AA$2:$AA$707,'Infos Relatório'!AY$1)</f>
        <v>0</v>
      </c>
      <c r="BE538" s="541">
        <f>COUNTIFS('Faturamento NNE'!$E$2:$E$707,'Infos Relatório'!$B$485,'Faturamento NNE'!$F$2:$F$707,'Infos Relatório'!$B538,'Faturamento NNE'!$AA$2:$AA$707,'Infos Relatório'!BE$1)</f>
        <v>0</v>
      </c>
      <c r="BF538" s="542">
        <f>SUMIFS('Faturamento NNE'!$H$2:$H$707,'Faturamento NNE'!$E$2:$E$707,'Infos Relatório'!$B$485,'Faturamento NNE'!$F$2:$F$707,'Infos Relatório'!$B538,'Faturamento NNE'!$AA$2:$AA$707,'Infos Relatório'!BE$1)</f>
        <v>0</v>
      </c>
      <c r="BG538" s="542">
        <f>SUMIFS('Faturamento NNE'!$K$2:$K$707,'Faturamento NNE'!$E$2:$E$707,'Infos Relatório'!$B$485,'Faturamento NNE'!$F$2:$F$707,'Infos Relatório'!$B538,'Faturamento NNE'!$AA$2:$AA$707,'Infos Relatório'!BE$1)</f>
        <v>0</v>
      </c>
      <c r="BH538" s="546">
        <f>SUMIFS('Faturamento NNE'!$P$2:$P$707,'Faturamento NNE'!$E$2:$E$707,'Infos Relatório'!$B$485,'Faturamento NNE'!$F$2:$F$707,'Infos Relatório'!$B538,'Faturamento NNE'!$AA$2:$AA$707,'Infos Relatório'!BE$1,'Faturamento NNE'!$U$2:$U$707,"Sim")+SUMIFS('Faturamento NNE'!$Q$2:$Q$707,'Faturamento NNE'!$E$2:$E$707,'Infos Relatório'!$B$485,'Faturamento NNE'!$F$2:$F$707,'Infos Relatório'!$B538,'Faturamento NNE'!$AA$2:$AA$707,'Infos Relatório'!BE$1,'Faturamento NNE'!$U$2:$U$707,"Sim")</f>
        <v>0</v>
      </c>
      <c r="BI538" s="227" t="e">
        <f t="shared" si="189"/>
        <v>#DIV/0!</v>
      </c>
      <c r="BJ538" s="545">
        <f>SUMIFS('Faturamento NNE'!$I$2:$I$707,'Faturamento NNE'!$E$2:$E$707,'Infos Relatório'!$B$485,'Faturamento NNE'!$F$2:$F$707,'Infos Relatório'!$B538,'Faturamento NNE'!$AA$2:$AA$707,'Infos Relatório'!BE$1)</f>
        <v>0</v>
      </c>
      <c r="BK538" s="541">
        <f>COUNTIFS('Faturamento NNE'!$E$2:$E$707,'Infos Relatório'!$B$485,'Faturamento NNE'!$F$2:$F$707,'Infos Relatório'!$B538,'Faturamento NNE'!$AA$2:$AA$707,'Infos Relatório'!BK$1)</f>
        <v>0</v>
      </c>
      <c r="BL538" s="542">
        <f>SUMIFS('Faturamento NNE'!$H$2:$H$707,'Faturamento NNE'!$E$2:$E$707,'Infos Relatório'!$B$485,'Faturamento NNE'!$F$2:$F$707,'Infos Relatório'!$B538,'Faturamento NNE'!$AA$2:$AA$707,'Infos Relatório'!BK$1)</f>
        <v>0</v>
      </c>
      <c r="BM538" s="542">
        <f>SUMIFS('Faturamento NNE'!$K$2:$K$707,'Faturamento NNE'!$E$2:$E$707,'Infos Relatório'!$B$485,'Faturamento NNE'!$F$2:$F$707,'Infos Relatório'!$B538,'Faturamento NNE'!$AA$2:$AA$707,'Infos Relatório'!BK$1)</f>
        <v>0</v>
      </c>
      <c r="BN538" s="546">
        <f>SUMIFS('Faturamento NNE'!$P$2:$P$707,'Faturamento NNE'!$E$2:$E$707,'Infos Relatório'!$B$485,'Faturamento NNE'!$F$2:$F$707,'Infos Relatório'!$B538,'Faturamento NNE'!$AA$2:$AA$707,'Infos Relatório'!BK$1,'Faturamento NNE'!$U$2:$U$707,"Sim")+SUMIFS('Faturamento NNE'!$Q$2:$Q$707,'Faturamento NNE'!$E$2:$E$707,'Infos Relatório'!$B$485,'Faturamento NNE'!$F$2:$F$707,'Infos Relatório'!$B538,'Faturamento NNE'!$AA$2:$AA$707,'Infos Relatório'!BK$1,'Faturamento NNE'!$U$2:$U$707,"Sim")</f>
        <v>0</v>
      </c>
      <c r="BO538" s="227" t="e">
        <f t="shared" si="190"/>
        <v>#DIV/0!</v>
      </c>
      <c r="BP538" s="545">
        <f>SUMIFS('Faturamento NNE'!$I$2:$I$707,'Faturamento NNE'!$E$2:$E$707,'Infos Relatório'!$B$485,'Faturamento NNE'!$F$2:$F$707,'Infos Relatório'!$B538,'Faturamento NNE'!$AA$2:$AA$707,'Infos Relatório'!BK$1)</f>
        <v>0</v>
      </c>
      <c r="BQ538" s="541">
        <f>COUNTIFS('Faturamento NNE'!$E$2:$E$707,'Infos Relatório'!$B$485,'Faturamento NNE'!$F$2:$F$707,'Infos Relatório'!$B538,'Faturamento NNE'!$AA$2:$AA$707,'Infos Relatório'!BQ$1)</f>
        <v>0</v>
      </c>
      <c r="BR538" s="542">
        <f>SUMIFS('Faturamento NNE'!$H$2:$H$707,'Faturamento NNE'!$E$2:$E$707,'Infos Relatório'!$B$485,'Faturamento NNE'!$F$2:$F$707,'Infos Relatório'!$B538,'Faturamento NNE'!$AA$2:$AA$707,'Infos Relatório'!BQ$1)</f>
        <v>0</v>
      </c>
      <c r="BS538" s="542">
        <f>SUMIFS('Faturamento NNE'!$K$2:$K$707,'Faturamento NNE'!$E$2:$E$707,'Infos Relatório'!$B$485,'Faturamento NNE'!$F$2:$F$707,'Infos Relatório'!$B538,'Faturamento NNE'!$AA$2:$AA$707,'Infos Relatório'!BQ$1)</f>
        <v>0</v>
      </c>
      <c r="BT538" s="546">
        <f>SUMIFS('Faturamento NNE'!$P$2:$P$707,'Faturamento NNE'!$E$2:$E$707,'Infos Relatório'!$B$485,'Faturamento NNE'!$F$2:$F$707,'Infos Relatório'!$B538,'Faturamento NNE'!$AA$2:$AA$707,'Infos Relatório'!BQ$1,'Faturamento NNE'!$U$2:$U$707,"Sim")+SUMIFS('Faturamento NNE'!$Q$2:$Q$707,'Faturamento NNE'!$E$2:$E$707,'Infos Relatório'!$B$485,'Faturamento NNE'!$F$2:$F$707,'Infos Relatório'!$B538,'Faturamento NNE'!$AA$2:$AA$707,'Infos Relatório'!BQ$1,'Faturamento NNE'!$U$2:$U$707,"Sim")</f>
        <v>0</v>
      </c>
      <c r="BU538" s="227" t="e">
        <f t="shared" si="191"/>
        <v>#DIV/0!</v>
      </c>
      <c r="BV538" s="545">
        <f>SUMIFS('Faturamento NNE'!$I$2:$I$707,'Faturamento NNE'!$E$2:$E$707,'Infos Relatório'!$B$485,'Faturamento NNE'!$F$2:$F$707,'Infos Relatório'!$B538,'Faturamento NNE'!$AA$2:$AA$707,'Infos Relatório'!BQ$1)</f>
        <v>0</v>
      </c>
    </row>
    <row r="539" spans="2:74">
      <c r="B539" s="217" t="s">
        <v>183</v>
      </c>
      <c r="C539" s="541">
        <f>COUNTIFS('Faturamento NNE'!$E$2:$E$707,'Infos Relatório'!$B$485,'Faturamento NNE'!$F$2:$F$707,'Infos Relatório'!$B539,'Faturamento NNE'!$AA$2:$AA$707,'Infos Relatório'!C$1)</f>
        <v>0</v>
      </c>
      <c r="D539" s="542">
        <f>SUMIFS('Faturamento NNE'!$H$2:$H$707,'Faturamento NNE'!$E$2:$E$707,'Infos Relatório'!$B$485,'Faturamento NNE'!$F$2:$F$707,'Infos Relatório'!$B539,'Faturamento NNE'!$AA$2:$AA$707,'Infos Relatório'!C$1)</f>
        <v>0</v>
      </c>
      <c r="E539" s="543">
        <f>SUMIFS('Faturamento NNE'!$K$2:$K$707,'Faturamento NNE'!$E$2:$E$707,'Infos Relatório'!$B$485,'Faturamento NNE'!$F$2:$F$707,'Infos Relatório'!$B539,'Faturamento NNE'!$AA$2:$AA$707,'Infos Relatório'!C$1)</f>
        <v>0</v>
      </c>
      <c r="F539" s="544">
        <f>SUMIFS('Faturamento NNE'!$P$2:$P$707,'Faturamento NNE'!$E$2:$E$707,'Infos Relatório'!$B$485,'Faturamento NNE'!$F$2:$F$707,'Infos Relatório'!$B539,'Faturamento NNE'!$AA$2:$AA$707,'Infos Relatório'!C$1,'Faturamento NNE'!$U$2:$U$707,"Sim")+SUMIFS('Faturamento NNE'!$Q$2:$Q$707,'Faturamento NNE'!$E$2:$E$707,'Infos Relatório'!$B$485,'Faturamento NNE'!$F$2:$F$707,'Infos Relatório'!$B539,'Faturamento NNE'!$AA$2:$AA$707,'Infos Relatório'!C$1,'Faturamento NNE'!$U$2:$U$707,"Sim")</f>
        <v>0</v>
      </c>
      <c r="G539" s="283" t="e">
        <f t="shared" si="180"/>
        <v>#DIV/0!</v>
      </c>
      <c r="H539" s="545">
        <f>SUMIFS('Faturamento NNE'!$I$2:$I$707,'Faturamento NNE'!$E$2:$E$707,'Infos Relatório'!$B$485,'Faturamento NNE'!$F$2:$F$707,'Infos Relatório'!$B539,'Faturamento NNE'!$AA$2:$AA$707,'Infos Relatório'!C$1)</f>
        <v>0</v>
      </c>
      <c r="I539" s="541">
        <f>COUNTIFS('Faturamento NNE'!$E$2:$E$707,'Infos Relatório'!$B$485,'Faturamento NNE'!$F$2:$F$707,'Infos Relatório'!$B539,'Faturamento NNE'!$AA$2:$AA$707,'Infos Relatório'!I$1)</f>
        <v>0</v>
      </c>
      <c r="J539" s="542">
        <f>SUMIFS('Faturamento NNE'!$H$2:$H$707,'Faturamento NNE'!$E$2:$E$707,'Infos Relatório'!$B$485,'Faturamento NNE'!$F$2:$F$707,'Infos Relatório'!$B539,'Faturamento NNE'!$AA$2:$AA$707,'Infos Relatório'!I$1)</f>
        <v>0</v>
      </c>
      <c r="K539" s="543">
        <f>SUMIFS('Faturamento NNE'!$K$2:$K$707,'Faturamento NNE'!$E$2:$E$707,'Infos Relatório'!$B$485,'Faturamento NNE'!$F$2:$F$707,'Infos Relatório'!$B539,'Faturamento NNE'!$AA$2:$AA$707,'Infos Relatório'!I$1)</f>
        <v>0</v>
      </c>
      <c r="L539" s="544">
        <f>SUMIFS('Faturamento NNE'!$P$2:$P$707,'Faturamento NNE'!$E$2:$E$707,'Infos Relatório'!$B$485,'Faturamento NNE'!$F$2:$F$707,'Infos Relatório'!$B539,'Faturamento NNE'!$AA$2:$AA$707,'Infos Relatório'!I$1,'Faturamento NNE'!$U$2:$U$707,"Sim")+SUMIFS('Faturamento NNE'!$Q$2:$Q$707,'Faturamento NNE'!$E$2:$E$707,'Infos Relatório'!$B$485,'Faturamento NNE'!$F$2:$F$707,'Infos Relatório'!$B539,'Faturamento NNE'!$AA$2:$AA$707,'Infos Relatório'!I$1,'Faturamento NNE'!$U$2:$U$707,"Sim")</f>
        <v>0</v>
      </c>
      <c r="M539" s="283" t="e">
        <f t="shared" si="181"/>
        <v>#DIV/0!</v>
      </c>
      <c r="N539" s="545">
        <f>SUMIFS('Faturamento NNE'!$I$2:$I$707,'Faturamento NNE'!$E$2:$E$707,'Infos Relatório'!$B$485,'Faturamento NNE'!$F$2:$F$707,'Infos Relatório'!$B539,'Faturamento NNE'!$AA$2:$AA$707,'Infos Relatório'!I$1)</f>
        <v>0</v>
      </c>
      <c r="O539" s="541">
        <f>COUNTIFS('Faturamento NNE'!$E$2:$E$707,'Infos Relatório'!$B$485,'Faturamento NNE'!$F$2:$F$707,'Infos Relatório'!$B539,'Faturamento NNE'!$AA$2:$AA$707,'Infos Relatório'!O$1)</f>
        <v>0</v>
      </c>
      <c r="P539" s="542">
        <f>SUMIFS('Faturamento NNE'!$H$2:$H$707,'Faturamento NNE'!$E$2:$E$707,'Infos Relatório'!$B$485,'Faturamento NNE'!$F$2:$F$707,'Infos Relatório'!$B539,'Faturamento NNE'!$AA$2:$AA$707,'Infos Relatório'!O$1)</f>
        <v>0</v>
      </c>
      <c r="Q539" s="542">
        <f>SUMIFS('Faturamento NNE'!$K$2:$K$707,'Faturamento NNE'!$E$2:$E$707,'Infos Relatório'!$B$485,'Faturamento NNE'!$F$2:$F$707,'Infos Relatório'!$B539,'Faturamento NNE'!$AA$2:$AA$707,'Infos Relatório'!O$1)</f>
        <v>0</v>
      </c>
      <c r="R539" s="546">
        <f>SUMIFS('Faturamento NNE'!$P$2:$P$707,'Faturamento NNE'!$E$2:$E$707,'Infos Relatório'!$B$485,'Faturamento NNE'!$F$2:$F$707,'Infos Relatório'!$B539,'Faturamento NNE'!$AA$2:$AA$707,'Infos Relatório'!O$1,'Faturamento NNE'!$U$2:$U$707,"Sim")+SUMIFS('Faturamento NNE'!$Q$2:$Q$707,'Faturamento NNE'!$E$2:$E$707,'Infos Relatório'!$B$485,'Faturamento NNE'!$F$2:$F$707,'Infos Relatório'!$B539,'Faturamento NNE'!$AA$2:$AA$707,'Infos Relatório'!O$1,'Faturamento NNE'!$U$2:$U$707,"Sim")</f>
        <v>0</v>
      </c>
      <c r="S539" s="227" t="e">
        <f t="shared" si="182"/>
        <v>#DIV/0!</v>
      </c>
      <c r="T539" s="545">
        <f>SUMIFS('Faturamento NNE'!$I$2:$I$707,'Faturamento NNE'!$E$2:$E$707,'Infos Relatório'!$B$485,'Faturamento NNE'!$F$2:$F$707,'Infos Relatório'!$B539,'Faturamento NNE'!$AA$2:$AA$707,'Infos Relatório'!O$1)</f>
        <v>0</v>
      </c>
      <c r="U539" s="541">
        <f>COUNTIFS('Faturamento NNE'!$E$2:$E$707,'Infos Relatório'!$B$485,'Faturamento NNE'!$F$2:$F$707,'Infos Relatório'!$B539,'Faturamento NNE'!$AA$2:$AA$707,'Infos Relatório'!U$1)</f>
        <v>0</v>
      </c>
      <c r="V539" s="542">
        <f>SUMIFS('Faturamento NNE'!$H$2:$H$707,'Faturamento NNE'!$E$2:$E$707,'Infos Relatório'!$B$485,'Faturamento NNE'!$F$2:$F$707,'Infos Relatório'!$B539,'Faturamento NNE'!$AA$2:$AA$707,'Infos Relatório'!U$1)</f>
        <v>0</v>
      </c>
      <c r="W539" s="542">
        <f>SUMIFS('Faturamento NNE'!$K$2:$K$707,'Faturamento NNE'!$E$2:$E$707,'Infos Relatório'!$B$485,'Faturamento NNE'!$F$2:$F$707,'Infos Relatório'!$B539,'Faturamento NNE'!$AA$2:$AA$707,'Infos Relatório'!U$1)</f>
        <v>0</v>
      </c>
      <c r="X539" s="546">
        <f>SUMIFS('Faturamento NNE'!$P$2:$P$707,'Faturamento NNE'!$E$2:$E$707,'Infos Relatório'!$B$485,'Faturamento NNE'!$F$2:$F$707,'Infos Relatório'!$B539,'Faturamento NNE'!$AA$2:$AA$707,'Infos Relatório'!U$1,'Faturamento NNE'!$U$2:$U$707,"Sim")+SUMIFS('Faturamento NNE'!$Q$2:$Q$707,'Faturamento NNE'!$E$2:$E$707,'Infos Relatório'!$B$485,'Faturamento NNE'!$F$2:$F$707,'Infos Relatório'!$B539,'Faturamento NNE'!$AA$2:$AA$707,'Infos Relatório'!U$1,'Faturamento NNE'!$U$2:$U$707,"Sim")</f>
        <v>0</v>
      </c>
      <c r="Y539" s="227" t="e">
        <f t="shared" si="183"/>
        <v>#DIV/0!</v>
      </c>
      <c r="Z539" s="545">
        <f>SUMIFS('Faturamento NNE'!$I$2:$I$707,'Faturamento NNE'!$E$2:$E$707,'Infos Relatório'!$B$485,'Faturamento NNE'!$F$2:$F$707,'Infos Relatório'!$B539,'Faturamento NNE'!$AA$2:$AA$707,'Infos Relatório'!U$1)</f>
        <v>0</v>
      </c>
      <c r="AA539" s="541">
        <f>COUNTIFS('Faturamento NNE'!$E$2:$E$707,'Infos Relatório'!$B$485,'Faturamento NNE'!$F$2:$F$707,'Infos Relatório'!$B539,'Faturamento NNE'!$AA$2:$AA$707,'Infos Relatório'!AA$1)</f>
        <v>0</v>
      </c>
      <c r="AB539" s="542">
        <f>SUMIFS('Faturamento NNE'!$H$2:$H$707,'Faturamento NNE'!$E$2:$E$707,'Infos Relatório'!$B$485,'Faturamento NNE'!$F$2:$F$707,'Infos Relatório'!$B539,'Faturamento NNE'!$AA$2:$AA$707,'Infos Relatório'!AA$1)</f>
        <v>0</v>
      </c>
      <c r="AC539" s="542">
        <f>SUMIFS('Faturamento NNE'!$K$2:$K$707,'Faturamento NNE'!$E$2:$E$707,'Infos Relatório'!$B$485,'Faturamento NNE'!$F$2:$F$707,'Infos Relatório'!$B539,'Faturamento NNE'!$AA$2:$AA$707,'Infos Relatório'!AA$1)</f>
        <v>0</v>
      </c>
      <c r="AD539" s="546">
        <f>SUMIFS('Faturamento NNE'!$P$2:$P$707,'Faturamento NNE'!$E$2:$E$707,'Infos Relatório'!$B$485,'Faturamento NNE'!$F$2:$F$707,'Infos Relatório'!$B539,'Faturamento NNE'!$AA$2:$AA$707,'Infos Relatório'!AA$1,'Faturamento NNE'!$U$2:$U$707,"Sim")+SUMIFS('Faturamento NNE'!$Q$2:$Q$707,'Faturamento NNE'!$E$2:$E$707,'Infos Relatório'!$B$485,'Faturamento NNE'!$F$2:$F$707,'Infos Relatório'!$B539,'Faturamento NNE'!$AA$2:$AA$707,'Infos Relatório'!AA$1,'Faturamento NNE'!$U$2:$U$707,"Sim")</f>
        <v>0</v>
      </c>
      <c r="AE539" s="227" t="e">
        <f t="shared" si="184"/>
        <v>#DIV/0!</v>
      </c>
      <c r="AF539" s="545">
        <f>SUMIFS('Faturamento NNE'!$I$2:$I$707,'Faturamento NNE'!$E$2:$E$707,'Infos Relatório'!$B$485,'Faturamento NNE'!$F$2:$F$707,'Infos Relatório'!$B539,'Faturamento NNE'!$AA$2:$AA$707,'Infos Relatório'!AA$1)</f>
        <v>0</v>
      </c>
      <c r="AG539" s="541">
        <f>COUNTIFS('Faturamento NNE'!$E$2:$E$707,'Infos Relatório'!$B$485,'Faturamento NNE'!$F$2:$F$707,'Infos Relatório'!$B539,'Faturamento NNE'!$AA$2:$AA$707,'Infos Relatório'!AG$1)</f>
        <v>0</v>
      </c>
      <c r="AH539" s="542">
        <f>SUMIFS('Faturamento NNE'!$H$2:$H$707,'Faturamento NNE'!$E$2:$E$707,'Infos Relatório'!$B$485,'Faturamento NNE'!$F$2:$F$707,'Infos Relatório'!$B539,'Faturamento NNE'!$AA$2:$AA$707,'Infos Relatório'!AG$1)</f>
        <v>0</v>
      </c>
      <c r="AI539" s="542">
        <f>SUMIFS('Faturamento NNE'!$K$2:$K$707,'Faturamento NNE'!$E$2:$E$707,'Infos Relatório'!$B$485,'Faturamento NNE'!$F$2:$F$707,'Infos Relatório'!$B539,'Faturamento NNE'!$AA$2:$AA$707,'Infos Relatório'!AG$1)</f>
        <v>0</v>
      </c>
      <c r="AJ539" s="546">
        <f>SUMIFS('Faturamento NNE'!$P$2:$P$707,'Faturamento NNE'!$E$2:$E$707,'Infos Relatório'!$B$485,'Faturamento NNE'!$F$2:$F$707,'Infos Relatório'!$B539,'Faturamento NNE'!$AA$2:$AA$707,'Infos Relatório'!AG$1,'Faturamento NNE'!$U$2:$U$707,"Sim")+SUMIFS('Faturamento NNE'!$Q$2:$Q$707,'Faturamento NNE'!$E$2:$E$707,'Infos Relatório'!$B$485,'Faturamento NNE'!$F$2:$F$707,'Infos Relatório'!$B539,'Faturamento NNE'!$AA$2:$AA$707,'Infos Relatório'!AG$1,'Faturamento NNE'!$U$2:$U$707,"Sim")</f>
        <v>0</v>
      </c>
      <c r="AK539" s="227" t="e">
        <f t="shared" si="185"/>
        <v>#DIV/0!</v>
      </c>
      <c r="AL539" s="545">
        <f>SUMIFS('Faturamento NNE'!$I$2:$I$707,'Faturamento NNE'!$E$2:$E$707,'Infos Relatório'!$B$485,'Faturamento NNE'!$F$2:$F$707,'Infos Relatório'!$B539,'Faturamento NNE'!$AA$2:$AA$707,'Infos Relatório'!AG$1)</f>
        <v>0</v>
      </c>
      <c r="AM539" s="541">
        <f>COUNTIFS('Faturamento NNE'!$E$2:$E$707,'Infos Relatório'!$B$485,'Faturamento NNE'!$F$2:$F$707,'Infos Relatório'!$B539,'Faturamento NNE'!$AA$2:$AA$707,'Infos Relatório'!AM$1)</f>
        <v>0</v>
      </c>
      <c r="AN539" s="542">
        <f>SUMIFS('Faturamento NNE'!$H$2:$H$707,'Faturamento NNE'!$E$2:$E$707,'Infos Relatório'!$B$485,'Faturamento NNE'!$F$2:$F$707,'Infos Relatório'!$B539,'Faturamento NNE'!$AA$2:$AA$707,'Infos Relatório'!AM$1)</f>
        <v>0</v>
      </c>
      <c r="AO539" s="542">
        <f>SUMIFS('Faturamento NNE'!$K$2:$K$707,'Faturamento NNE'!$E$2:$E$707,'Infos Relatório'!$B$485,'Faturamento NNE'!$F$2:$F$707,'Infos Relatório'!$B539,'Faturamento NNE'!$AA$2:$AA$707,'Infos Relatório'!AM$1)</f>
        <v>0</v>
      </c>
      <c r="AP539" s="546">
        <f>SUMIFS('Faturamento NNE'!$P$2:$P$707,'Faturamento NNE'!$E$2:$E$707,'Infos Relatório'!$B$485,'Faturamento NNE'!$F$2:$F$707,'Infos Relatório'!$B539,'Faturamento NNE'!$AA$2:$AA$707,'Infos Relatório'!AM$1,'Faturamento NNE'!$U$2:$U$707,"Sim")+SUMIFS('Faturamento NNE'!$Q$2:$Q$707,'Faturamento NNE'!$E$2:$E$707,'Infos Relatório'!$B$485,'Faturamento NNE'!$F$2:$F$707,'Infos Relatório'!$B539,'Faturamento NNE'!$AA$2:$AA$707,'Infos Relatório'!AM$1,'Faturamento NNE'!$U$2:$U$707,"Sim")</f>
        <v>0</v>
      </c>
      <c r="AQ539" s="227" t="e">
        <f t="shared" si="186"/>
        <v>#DIV/0!</v>
      </c>
      <c r="AR539" s="545">
        <f>SUMIFS('Faturamento NNE'!$I$2:$I$707,'Faturamento NNE'!$E$2:$E$707,'Infos Relatório'!$B$485,'Faturamento NNE'!$F$2:$F$707,'Infos Relatório'!$B539,'Faturamento NNE'!$AA$2:$AA$707,'Infos Relatório'!AM$1)</f>
        <v>0</v>
      </c>
      <c r="AS539" s="541">
        <f>COUNTIFS('Faturamento NNE'!$E$2:$E$707,'Infos Relatório'!$B$485,'Faturamento NNE'!$F$2:$F$707,'Infos Relatório'!$B539,'Faturamento NNE'!$AA$2:$AA$707,'Infos Relatório'!AS$1)</f>
        <v>0</v>
      </c>
      <c r="AT539" s="542">
        <f>SUMIFS('Faturamento NNE'!$H$2:$H$707,'Faturamento NNE'!$E$2:$E$707,'Infos Relatório'!$B$485,'Faturamento NNE'!$F$2:$F$707,'Infos Relatório'!$B539,'Faturamento NNE'!$AA$2:$AA$707,'Infos Relatório'!AS$1)</f>
        <v>0</v>
      </c>
      <c r="AU539" s="542">
        <f>SUMIFS('Faturamento NNE'!$K$2:$K$707,'Faturamento NNE'!$E$2:$E$707,'Infos Relatório'!$B$485,'Faturamento NNE'!$F$2:$F$707,'Infos Relatório'!$B539,'Faturamento NNE'!$AA$2:$AA$707,'Infos Relatório'!AS$1)</f>
        <v>0</v>
      </c>
      <c r="AV539" s="546">
        <f>SUMIFS('Faturamento NNE'!$P$2:$P$707,'Faturamento NNE'!$E$2:$E$707,'Infos Relatório'!$B$485,'Faturamento NNE'!$F$2:$F$707,'Infos Relatório'!$B539,'Faturamento NNE'!$AA$2:$AA$707,'Infos Relatório'!AS$1,'Faturamento NNE'!$U$2:$U$707,"Sim")+SUMIFS('Faturamento NNE'!$Q$2:$Q$707,'Faturamento NNE'!$E$2:$E$707,'Infos Relatório'!$B$485,'Faturamento NNE'!$F$2:$F$707,'Infos Relatório'!$B539,'Faturamento NNE'!$AA$2:$AA$707,'Infos Relatório'!AS$1,'Faturamento NNE'!$U$2:$U$707,"Sim")</f>
        <v>0</v>
      </c>
      <c r="AW539" s="227" t="e">
        <f t="shared" si="187"/>
        <v>#DIV/0!</v>
      </c>
      <c r="AX539" s="545">
        <f>SUMIFS('Faturamento NNE'!$I$2:$I$707,'Faturamento NNE'!$E$2:$E$707,'Infos Relatório'!$B$485,'Faturamento NNE'!$F$2:$F$707,'Infos Relatório'!$B539,'Faturamento NNE'!$AA$2:$AA$707,'Infos Relatório'!AS$1)</f>
        <v>0</v>
      </c>
      <c r="AY539" s="541">
        <f>COUNTIFS('Faturamento NNE'!$E$2:$E$707,'Infos Relatório'!$B$485,'Faturamento NNE'!$F$2:$F$707,'Infos Relatório'!$B539,'Faturamento NNE'!$AA$2:$AA$707,'Infos Relatório'!AY$1)</f>
        <v>0</v>
      </c>
      <c r="AZ539" s="542">
        <f>SUMIFS('Faturamento NNE'!$H$2:$H$707,'Faturamento NNE'!$E$2:$E$707,'Infos Relatório'!$B$485,'Faturamento NNE'!$F$2:$F$707,'Infos Relatório'!$B539,'Faturamento NNE'!$AA$2:$AA$707,'Infos Relatório'!AY$1)</f>
        <v>0</v>
      </c>
      <c r="BA539" s="542">
        <f>SUMIFS('Faturamento NNE'!$K$2:$K$707,'Faturamento NNE'!$E$2:$E$707,'Infos Relatório'!$B$485,'Faturamento NNE'!$F$2:$F$707,'Infos Relatório'!$B539,'Faturamento NNE'!$AA$2:$AA$707,'Infos Relatório'!AY$1)</f>
        <v>0</v>
      </c>
      <c r="BB539" s="546">
        <f>SUMIFS('Faturamento NNE'!$P$2:$P$707,'Faturamento NNE'!$E$2:$E$707,'Infos Relatório'!$B$485,'Faturamento NNE'!$F$2:$F$707,'Infos Relatório'!$B539,'Faturamento NNE'!$AA$2:$AA$707,'Infos Relatório'!AY$1,'Faturamento NNE'!$U$2:$U$707,"Sim")+SUMIFS('Faturamento NNE'!$Q$2:$Q$707,'Faturamento NNE'!$E$2:$E$707,'Infos Relatório'!$B$485,'Faturamento NNE'!$F$2:$F$707,'Infos Relatório'!$B539,'Faturamento NNE'!$AA$2:$AA$707,'Infos Relatório'!AY$1,'Faturamento NNE'!$U$2:$U$707,"Sim")</f>
        <v>0</v>
      </c>
      <c r="BC539" s="227" t="e">
        <f t="shared" si="188"/>
        <v>#DIV/0!</v>
      </c>
      <c r="BD539" s="545">
        <f>SUMIFS('Faturamento NNE'!$I$2:$I$707,'Faturamento NNE'!$E$2:$E$707,'Infos Relatório'!$B$485,'Faturamento NNE'!$F$2:$F$707,'Infos Relatório'!$B539,'Faturamento NNE'!$AA$2:$AA$707,'Infos Relatório'!AY$1)</f>
        <v>0</v>
      </c>
      <c r="BE539" s="541">
        <f>COUNTIFS('Faturamento NNE'!$E$2:$E$707,'Infos Relatório'!$B$485,'Faturamento NNE'!$F$2:$F$707,'Infos Relatório'!$B539,'Faturamento NNE'!$AA$2:$AA$707,'Infos Relatório'!BE$1)</f>
        <v>0</v>
      </c>
      <c r="BF539" s="542">
        <f>SUMIFS('Faturamento NNE'!$H$2:$H$707,'Faturamento NNE'!$E$2:$E$707,'Infos Relatório'!$B$485,'Faturamento NNE'!$F$2:$F$707,'Infos Relatório'!$B539,'Faturamento NNE'!$AA$2:$AA$707,'Infos Relatório'!BE$1)</f>
        <v>0</v>
      </c>
      <c r="BG539" s="542">
        <f>SUMIFS('Faturamento NNE'!$K$2:$K$707,'Faturamento NNE'!$E$2:$E$707,'Infos Relatório'!$B$485,'Faturamento NNE'!$F$2:$F$707,'Infos Relatório'!$B539,'Faturamento NNE'!$AA$2:$AA$707,'Infos Relatório'!BE$1)</f>
        <v>0</v>
      </c>
      <c r="BH539" s="546">
        <f>SUMIFS('Faturamento NNE'!$P$2:$P$707,'Faturamento NNE'!$E$2:$E$707,'Infos Relatório'!$B$485,'Faturamento NNE'!$F$2:$F$707,'Infos Relatório'!$B539,'Faturamento NNE'!$AA$2:$AA$707,'Infos Relatório'!BE$1,'Faturamento NNE'!$U$2:$U$707,"Sim")+SUMIFS('Faturamento NNE'!$Q$2:$Q$707,'Faturamento NNE'!$E$2:$E$707,'Infos Relatório'!$B$485,'Faturamento NNE'!$F$2:$F$707,'Infos Relatório'!$B539,'Faturamento NNE'!$AA$2:$AA$707,'Infos Relatório'!BE$1,'Faturamento NNE'!$U$2:$U$707,"Sim")</f>
        <v>0</v>
      </c>
      <c r="BI539" s="227" t="e">
        <f t="shared" si="189"/>
        <v>#DIV/0!</v>
      </c>
      <c r="BJ539" s="545">
        <f>SUMIFS('Faturamento NNE'!$I$2:$I$707,'Faturamento NNE'!$E$2:$E$707,'Infos Relatório'!$B$485,'Faturamento NNE'!$F$2:$F$707,'Infos Relatório'!$B539,'Faturamento NNE'!$AA$2:$AA$707,'Infos Relatório'!BE$1)</f>
        <v>0</v>
      </c>
      <c r="BK539" s="541">
        <f>COUNTIFS('Faturamento NNE'!$E$2:$E$707,'Infos Relatório'!$B$485,'Faturamento NNE'!$F$2:$F$707,'Infos Relatório'!$B539,'Faturamento NNE'!$AA$2:$AA$707,'Infos Relatório'!BK$1)</f>
        <v>0</v>
      </c>
      <c r="BL539" s="542">
        <f>SUMIFS('Faturamento NNE'!$H$2:$H$707,'Faturamento NNE'!$E$2:$E$707,'Infos Relatório'!$B$485,'Faturamento NNE'!$F$2:$F$707,'Infos Relatório'!$B539,'Faturamento NNE'!$AA$2:$AA$707,'Infos Relatório'!BK$1)</f>
        <v>0</v>
      </c>
      <c r="BM539" s="542">
        <f>SUMIFS('Faturamento NNE'!$K$2:$K$707,'Faturamento NNE'!$E$2:$E$707,'Infos Relatório'!$B$485,'Faturamento NNE'!$F$2:$F$707,'Infos Relatório'!$B539,'Faturamento NNE'!$AA$2:$AA$707,'Infos Relatório'!BK$1)</f>
        <v>0</v>
      </c>
      <c r="BN539" s="546">
        <f>SUMIFS('Faturamento NNE'!$P$2:$P$707,'Faturamento NNE'!$E$2:$E$707,'Infos Relatório'!$B$485,'Faturamento NNE'!$F$2:$F$707,'Infos Relatório'!$B539,'Faturamento NNE'!$AA$2:$AA$707,'Infos Relatório'!BK$1,'Faturamento NNE'!$U$2:$U$707,"Sim")+SUMIFS('Faturamento NNE'!$Q$2:$Q$707,'Faturamento NNE'!$E$2:$E$707,'Infos Relatório'!$B$485,'Faturamento NNE'!$F$2:$F$707,'Infos Relatório'!$B539,'Faturamento NNE'!$AA$2:$AA$707,'Infos Relatório'!BK$1,'Faturamento NNE'!$U$2:$U$707,"Sim")</f>
        <v>0</v>
      </c>
      <c r="BO539" s="227" t="e">
        <f t="shared" si="190"/>
        <v>#DIV/0!</v>
      </c>
      <c r="BP539" s="545">
        <f>SUMIFS('Faturamento NNE'!$I$2:$I$707,'Faturamento NNE'!$E$2:$E$707,'Infos Relatório'!$B$485,'Faturamento NNE'!$F$2:$F$707,'Infos Relatório'!$B539,'Faturamento NNE'!$AA$2:$AA$707,'Infos Relatório'!BK$1)</f>
        <v>0</v>
      </c>
      <c r="BQ539" s="541">
        <f>COUNTIFS('Faturamento NNE'!$E$2:$E$707,'Infos Relatório'!$B$485,'Faturamento NNE'!$F$2:$F$707,'Infos Relatório'!$B539,'Faturamento NNE'!$AA$2:$AA$707,'Infos Relatório'!BQ$1)</f>
        <v>0</v>
      </c>
      <c r="BR539" s="542">
        <f>SUMIFS('Faturamento NNE'!$H$2:$H$707,'Faturamento NNE'!$E$2:$E$707,'Infos Relatório'!$B$485,'Faturamento NNE'!$F$2:$F$707,'Infos Relatório'!$B539,'Faturamento NNE'!$AA$2:$AA$707,'Infos Relatório'!BQ$1)</f>
        <v>0</v>
      </c>
      <c r="BS539" s="542">
        <f>SUMIFS('Faturamento NNE'!$K$2:$K$707,'Faturamento NNE'!$E$2:$E$707,'Infos Relatório'!$B$485,'Faturamento NNE'!$F$2:$F$707,'Infos Relatório'!$B539,'Faturamento NNE'!$AA$2:$AA$707,'Infos Relatório'!BQ$1)</f>
        <v>0</v>
      </c>
      <c r="BT539" s="546">
        <f>SUMIFS('Faturamento NNE'!$P$2:$P$707,'Faturamento NNE'!$E$2:$E$707,'Infos Relatório'!$B$485,'Faturamento NNE'!$F$2:$F$707,'Infos Relatório'!$B539,'Faturamento NNE'!$AA$2:$AA$707,'Infos Relatório'!BQ$1,'Faturamento NNE'!$U$2:$U$707,"Sim")+SUMIFS('Faturamento NNE'!$Q$2:$Q$707,'Faturamento NNE'!$E$2:$E$707,'Infos Relatório'!$B$485,'Faturamento NNE'!$F$2:$F$707,'Infos Relatório'!$B539,'Faturamento NNE'!$AA$2:$AA$707,'Infos Relatório'!BQ$1,'Faturamento NNE'!$U$2:$U$707,"Sim")</f>
        <v>0</v>
      </c>
      <c r="BU539" s="227" t="e">
        <f t="shared" si="191"/>
        <v>#DIV/0!</v>
      </c>
      <c r="BV539" s="545">
        <f>SUMIFS('Faturamento NNE'!$I$2:$I$707,'Faturamento NNE'!$E$2:$E$707,'Infos Relatório'!$B$485,'Faturamento NNE'!$F$2:$F$707,'Infos Relatório'!$B539,'Faturamento NNE'!$AA$2:$AA$707,'Infos Relatório'!BQ$1)</f>
        <v>0</v>
      </c>
    </row>
    <row r="540" spans="2:74">
      <c r="B540" s="217" t="s">
        <v>184</v>
      </c>
      <c r="C540" s="541">
        <f>COUNTIFS('Faturamento NNE'!$E$2:$E$707,'Infos Relatório'!$B$485,'Faturamento NNE'!$F$2:$F$707,'Infos Relatório'!$B540,'Faturamento NNE'!$AA$2:$AA$707,'Infos Relatório'!C$1)</f>
        <v>0</v>
      </c>
      <c r="D540" s="542">
        <f>SUMIFS('Faturamento NNE'!$H$2:$H$707,'Faturamento NNE'!$E$2:$E$707,'Infos Relatório'!$B$485,'Faturamento NNE'!$F$2:$F$707,'Infos Relatório'!$B540,'Faturamento NNE'!$AA$2:$AA$707,'Infos Relatório'!C$1)</f>
        <v>0</v>
      </c>
      <c r="E540" s="543">
        <f>SUMIFS('Faturamento NNE'!$K$2:$K$707,'Faturamento NNE'!$E$2:$E$707,'Infos Relatório'!$B$485,'Faturamento NNE'!$F$2:$F$707,'Infos Relatório'!$B540,'Faturamento NNE'!$AA$2:$AA$707,'Infos Relatório'!C$1)</f>
        <v>0</v>
      </c>
      <c r="F540" s="544">
        <f>SUMIFS('Faturamento NNE'!$P$2:$P$707,'Faturamento NNE'!$E$2:$E$707,'Infos Relatório'!$B$485,'Faturamento NNE'!$F$2:$F$707,'Infos Relatório'!$B540,'Faturamento NNE'!$AA$2:$AA$707,'Infos Relatório'!C$1,'Faturamento NNE'!$U$2:$U$707,"Sim")+SUMIFS('Faturamento NNE'!$Q$2:$Q$707,'Faturamento NNE'!$E$2:$E$707,'Infos Relatório'!$B$485,'Faturamento NNE'!$F$2:$F$707,'Infos Relatório'!$B540,'Faturamento NNE'!$AA$2:$AA$707,'Infos Relatório'!C$1,'Faturamento NNE'!$U$2:$U$707,"Sim")</f>
        <v>0</v>
      </c>
      <c r="G540" s="283" t="e">
        <f t="shared" si="180"/>
        <v>#DIV/0!</v>
      </c>
      <c r="H540" s="545">
        <f>SUMIFS('Faturamento NNE'!$I$2:$I$707,'Faturamento NNE'!$E$2:$E$707,'Infos Relatório'!$B$485,'Faturamento NNE'!$F$2:$F$707,'Infos Relatório'!$B540,'Faturamento NNE'!$AA$2:$AA$707,'Infos Relatório'!C$1)</f>
        <v>0</v>
      </c>
      <c r="I540" s="541">
        <f>COUNTIFS('Faturamento NNE'!$E$2:$E$707,'Infos Relatório'!$B$485,'Faturamento NNE'!$F$2:$F$707,'Infos Relatório'!$B540,'Faturamento NNE'!$AA$2:$AA$707,'Infos Relatório'!I$1)</f>
        <v>0</v>
      </c>
      <c r="J540" s="542">
        <f>SUMIFS('Faturamento NNE'!$H$2:$H$707,'Faturamento NNE'!$E$2:$E$707,'Infos Relatório'!$B$485,'Faturamento NNE'!$F$2:$F$707,'Infos Relatório'!$B540,'Faturamento NNE'!$AA$2:$AA$707,'Infos Relatório'!I$1)</f>
        <v>0</v>
      </c>
      <c r="K540" s="543">
        <f>SUMIFS('Faturamento NNE'!$K$2:$K$707,'Faturamento NNE'!$E$2:$E$707,'Infos Relatório'!$B$485,'Faturamento NNE'!$F$2:$F$707,'Infos Relatório'!$B540,'Faturamento NNE'!$AA$2:$AA$707,'Infos Relatório'!I$1)</f>
        <v>0</v>
      </c>
      <c r="L540" s="544">
        <f>SUMIFS('Faturamento NNE'!$P$2:$P$707,'Faturamento NNE'!$E$2:$E$707,'Infos Relatório'!$B$485,'Faturamento NNE'!$F$2:$F$707,'Infos Relatório'!$B540,'Faturamento NNE'!$AA$2:$AA$707,'Infos Relatório'!I$1,'Faturamento NNE'!$U$2:$U$707,"Sim")+SUMIFS('Faturamento NNE'!$Q$2:$Q$707,'Faturamento NNE'!$E$2:$E$707,'Infos Relatório'!$B$485,'Faturamento NNE'!$F$2:$F$707,'Infos Relatório'!$B540,'Faturamento NNE'!$AA$2:$AA$707,'Infos Relatório'!I$1,'Faturamento NNE'!$U$2:$U$707,"Sim")</f>
        <v>0</v>
      </c>
      <c r="M540" s="283" t="e">
        <f t="shared" si="181"/>
        <v>#DIV/0!</v>
      </c>
      <c r="N540" s="545">
        <f>SUMIFS('Faturamento NNE'!$I$2:$I$707,'Faturamento NNE'!$E$2:$E$707,'Infos Relatório'!$B$485,'Faturamento NNE'!$F$2:$F$707,'Infos Relatório'!$B540,'Faturamento NNE'!$AA$2:$AA$707,'Infos Relatório'!I$1)</f>
        <v>0</v>
      </c>
      <c r="O540" s="541">
        <f>COUNTIFS('Faturamento NNE'!$E$2:$E$707,'Infos Relatório'!$B$485,'Faturamento NNE'!$F$2:$F$707,'Infos Relatório'!$B540,'Faturamento NNE'!$AA$2:$AA$707,'Infos Relatório'!O$1)</f>
        <v>0</v>
      </c>
      <c r="P540" s="542">
        <f>SUMIFS('Faturamento NNE'!$H$2:$H$707,'Faturamento NNE'!$E$2:$E$707,'Infos Relatório'!$B$485,'Faturamento NNE'!$F$2:$F$707,'Infos Relatório'!$B540,'Faturamento NNE'!$AA$2:$AA$707,'Infos Relatório'!O$1)</f>
        <v>0</v>
      </c>
      <c r="Q540" s="542">
        <f>SUMIFS('Faturamento NNE'!$K$2:$K$707,'Faturamento NNE'!$E$2:$E$707,'Infos Relatório'!$B$485,'Faturamento NNE'!$F$2:$F$707,'Infos Relatório'!$B540,'Faturamento NNE'!$AA$2:$AA$707,'Infos Relatório'!O$1)</f>
        <v>0</v>
      </c>
      <c r="R540" s="546">
        <f>SUMIFS('Faturamento NNE'!$P$2:$P$707,'Faturamento NNE'!$E$2:$E$707,'Infos Relatório'!$B$485,'Faturamento NNE'!$F$2:$F$707,'Infos Relatório'!$B540,'Faturamento NNE'!$AA$2:$AA$707,'Infos Relatório'!O$1,'Faturamento NNE'!$U$2:$U$707,"Sim")+SUMIFS('Faturamento NNE'!$Q$2:$Q$707,'Faturamento NNE'!$E$2:$E$707,'Infos Relatório'!$B$485,'Faturamento NNE'!$F$2:$F$707,'Infos Relatório'!$B540,'Faturamento NNE'!$AA$2:$AA$707,'Infos Relatório'!O$1,'Faturamento NNE'!$U$2:$U$707,"Sim")</f>
        <v>0</v>
      </c>
      <c r="S540" s="227" t="e">
        <f t="shared" si="182"/>
        <v>#DIV/0!</v>
      </c>
      <c r="T540" s="545">
        <f>SUMIFS('Faturamento NNE'!$I$2:$I$707,'Faturamento NNE'!$E$2:$E$707,'Infos Relatório'!$B$485,'Faturamento NNE'!$F$2:$F$707,'Infos Relatório'!$B540,'Faturamento NNE'!$AA$2:$AA$707,'Infos Relatório'!O$1)</f>
        <v>0</v>
      </c>
      <c r="U540" s="541">
        <f>COUNTIFS('Faturamento NNE'!$E$2:$E$707,'Infos Relatório'!$B$485,'Faturamento NNE'!$F$2:$F$707,'Infos Relatório'!$B540,'Faturamento NNE'!$AA$2:$AA$707,'Infos Relatório'!U$1)</f>
        <v>0</v>
      </c>
      <c r="V540" s="542">
        <f>SUMIFS('Faturamento NNE'!$H$2:$H$707,'Faturamento NNE'!$E$2:$E$707,'Infos Relatório'!$B$485,'Faturamento NNE'!$F$2:$F$707,'Infos Relatório'!$B540,'Faturamento NNE'!$AA$2:$AA$707,'Infos Relatório'!U$1)</f>
        <v>0</v>
      </c>
      <c r="W540" s="542">
        <f>SUMIFS('Faturamento NNE'!$K$2:$K$707,'Faturamento NNE'!$E$2:$E$707,'Infos Relatório'!$B$485,'Faturamento NNE'!$F$2:$F$707,'Infos Relatório'!$B540,'Faturamento NNE'!$AA$2:$AA$707,'Infos Relatório'!U$1)</f>
        <v>0</v>
      </c>
      <c r="X540" s="546">
        <f>SUMIFS('Faturamento NNE'!$P$2:$P$707,'Faturamento NNE'!$E$2:$E$707,'Infos Relatório'!$B$485,'Faturamento NNE'!$F$2:$F$707,'Infos Relatório'!$B540,'Faturamento NNE'!$AA$2:$AA$707,'Infos Relatório'!U$1,'Faturamento NNE'!$U$2:$U$707,"Sim")+SUMIFS('Faturamento NNE'!$Q$2:$Q$707,'Faturamento NNE'!$E$2:$E$707,'Infos Relatório'!$B$485,'Faturamento NNE'!$F$2:$F$707,'Infos Relatório'!$B540,'Faturamento NNE'!$AA$2:$AA$707,'Infos Relatório'!U$1,'Faturamento NNE'!$U$2:$U$707,"Sim")</f>
        <v>0</v>
      </c>
      <c r="Y540" s="227" t="e">
        <f t="shared" si="183"/>
        <v>#DIV/0!</v>
      </c>
      <c r="Z540" s="545">
        <f>SUMIFS('Faturamento NNE'!$I$2:$I$707,'Faturamento NNE'!$E$2:$E$707,'Infos Relatório'!$B$485,'Faturamento NNE'!$F$2:$F$707,'Infos Relatório'!$B540,'Faturamento NNE'!$AA$2:$AA$707,'Infos Relatório'!U$1)</f>
        <v>0</v>
      </c>
      <c r="AA540" s="541">
        <f>COUNTIFS('Faturamento NNE'!$E$2:$E$707,'Infos Relatório'!$B$485,'Faturamento NNE'!$F$2:$F$707,'Infos Relatório'!$B540,'Faturamento NNE'!$AA$2:$AA$707,'Infos Relatório'!AA$1)</f>
        <v>0</v>
      </c>
      <c r="AB540" s="542">
        <f>SUMIFS('Faturamento NNE'!$H$2:$H$707,'Faturamento NNE'!$E$2:$E$707,'Infos Relatório'!$B$485,'Faturamento NNE'!$F$2:$F$707,'Infos Relatório'!$B540,'Faturamento NNE'!$AA$2:$AA$707,'Infos Relatório'!AA$1)</f>
        <v>0</v>
      </c>
      <c r="AC540" s="542">
        <f>SUMIFS('Faturamento NNE'!$K$2:$K$707,'Faturamento NNE'!$E$2:$E$707,'Infos Relatório'!$B$485,'Faturamento NNE'!$F$2:$F$707,'Infos Relatório'!$B540,'Faturamento NNE'!$AA$2:$AA$707,'Infos Relatório'!AA$1)</f>
        <v>0</v>
      </c>
      <c r="AD540" s="546">
        <f>SUMIFS('Faturamento NNE'!$P$2:$P$707,'Faturamento NNE'!$E$2:$E$707,'Infos Relatório'!$B$485,'Faturamento NNE'!$F$2:$F$707,'Infos Relatório'!$B540,'Faturamento NNE'!$AA$2:$AA$707,'Infos Relatório'!AA$1,'Faturamento NNE'!$U$2:$U$707,"Sim")+SUMIFS('Faturamento NNE'!$Q$2:$Q$707,'Faturamento NNE'!$E$2:$E$707,'Infos Relatório'!$B$485,'Faturamento NNE'!$F$2:$F$707,'Infos Relatório'!$B540,'Faturamento NNE'!$AA$2:$AA$707,'Infos Relatório'!AA$1,'Faturamento NNE'!$U$2:$U$707,"Sim")</f>
        <v>0</v>
      </c>
      <c r="AE540" s="227" t="e">
        <f t="shared" si="184"/>
        <v>#DIV/0!</v>
      </c>
      <c r="AF540" s="545">
        <f>SUMIFS('Faturamento NNE'!$I$2:$I$707,'Faturamento NNE'!$E$2:$E$707,'Infos Relatório'!$B$485,'Faturamento NNE'!$F$2:$F$707,'Infos Relatório'!$B540,'Faturamento NNE'!$AA$2:$AA$707,'Infos Relatório'!AA$1)</f>
        <v>0</v>
      </c>
      <c r="AG540" s="541">
        <f>COUNTIFS('Faturamento NNE'!$E$2:$E$707,'Infos Relatório'!$B$485,'Faturamento NNE'!$F$2:$F$707,'Infos Relatório'!$B540,'Faturamento NNE'!$AA$2:$AA$707,'Infos Relatório'!AG$1)</f>
        <v>0</v>
      </c>
      <c r="AH540" s="542">
        <f>SUMIFS('Faturamento NNE'!$H$2:$H$707,'Faturamento NNE'!$E$2:$E$707,'Infos Relatório'!$B$485,'Faturamento NNE'!$F$2:$F$707,'Infos Relatório'!$B540,'Faturamento NNE'!$AA$2:$AA$707,'Infos Relatório'!AG$1)</f>
        <v>0</v>
      </c>
      <c r="AI540" s="542">
        <f>SUMIFS('Faturamento NNE'!$K$2:$K$707,'Faturamento NNE'!$E$2:$E$707,'Infos Relatório'!$B$485,'Faturamento NNE'!$F$2:$F$707,'Infos Relatório'!$B540,'Faturamento NNE'!$AA$2:$AA$707,'Infos Relatório'!AG$1)</f>
        <v>0</v>
      </c>
      <c r="AJ540" s="546">
        <f>SUMIFS('Faturamento NNE'!$P$2:$P$707,'Faturamento NNE'!$E$2:$E$707,'Infos Relatório'!$B$485,'Faturamento NNE'!$F$2:$F$707,'Infos Relatório'!$B540,'Faturamento NNE'!$AA$2:$AA$707,'Infos Relatório'!AG$1,'Faturamento NNE'!$U$2:$U$707,"Sim")+SUMIFS('Faturamento NNE'!$Q$2:$Q$707,'Faturamento NNE'!$E$2:$E$707,'Infos Relatório'!$B$485,'Faturamento NNE'!$F$2:$F$707,'Infos Relatório'!$B540,'Faturamento NNE'!$AA$2:$AA$707,'Infos Relatório'!AG$1,'Faturamento NNE'!$U$2:$U$707,"Sim")</f>
        <v>0</v>
      </c>
      <c r="AK540" s="227" t="e">
        <f t="shared" si="185"/>
        <v>#DIV/0!</v>
      </c>
      <c r="AL540" s="545">
        <f>SUMIFS('Faturamento NNE'!$I$2:$I$707,'Faturamento NNE'!$E$2:$E$707,'Infos Relatório'!$B$485,'Faturamento NNE'!$F$2:$F$707,'Infos Relatório'!$B540,'Faturamento NNE'!$AA$2:$AA$707,'Infos Relatório'!AG$1)</f>
        <v>0</v>
      </c>
      <c r="AM540" s="541">
        <f>COUNTIFS('Faturamento NNE'!$E$2:$E$707,'Infos Relatório'!$B$485,'Faturamento NNE'!$F$2:$F$707,'Infos Relatório'!$B540,'Faturamento NNE'!$AA$2:$AA$707,'Infos Relatório'!AM$1)</f>
        <v>0</v>
      </c>
      <c r="AN540" s="542">
        <f>SUMIFS('Faturamento NNE'!$H$2:$H$707,'Faturamento NNE'!$E$2:$E$707,'Infos Relatório'!$B$485,'Faturamento NNE'!$F$2:$F$707,'Infos Relatório'!$B540,'Faturamento NNE'!$AA$2:$AA$707,'Infos Relatório'!AM$1)</f>
        <v>0</v>
      </c>
      <c r="AO540" s="542">
        <f>SUMIFS('Faturamento NNE'!$K$2:$K$707,'Faturamento NNE'!$E$2:$E$707,'Infos Relatório'!$B$485,'Faturamento NNE'!$F$2:$F$707,'Infos Relatório'!$B540,'Faturamento NNE'!$AA$2:$AA$707,'Infos Relatório'!AM$1)</f>
        <v>0</v>
      </c>
      <c r="AP540" s="546">
        <f>SUMIFS('Faturamento NNE'!$P$2:$P$707,'Faturamento NNE'!$E$2:$E$707,'Infos Relatório'!$B$485,'Faturamento NNE'!$F$2:$F$707,'Infos Relatório'!$B540,'Faturamento NNE'!$AA$2:$AA$707,'Infos Relatório'!AM$1,'Faturamento NNE'!$U$2:$U$707,"Sim")+SUMIFS('Faturamento NNE'!$Q$2:$Q$707,'Faturamento NNE'!$E$2:$E$707,'Infos Relatório'!$B$485,'Faturamento NNE'!$F$2:$F$707,'Infos Relatório'!$B540,'Faturamento NNE'!$AA$2:$AA$707,'Infos Relatório'!AM$1,'Faturamento NNE'!$U$2:$U$707,"Sim")</f>
        <v>0</v>
      </c>
      <c r="AQ540" s="227" t="e">
        <f t="shared" si="186"/>
        <v>#DIV/0!</v>
      </c>
      <c r="AR540" s="545">
        <f>SUMIFS('Faturamento NNE'!$I$2:$I$707,'Faturamento NNE'!$E$2:$E$707,'Infos Relatório'!$B$485,'Faturamento NNE'!$F$2:$F$707,'Infos Relatório'!$B540,'Faturamento NNE'!$AA$2:$AA$707,'Infos Relatório'!AM$1)</f>
        <v>0</v>
      </c>
      <c r="AS540" s="541">
        <f>COUNTIFS('Faturamento NNE'!$E$2:$E$707,'Infos Relatório'!$B$485,'Faturamento NNE'!$F$2:$F$707,'Infos Relatório'!$B540,'Faturamento NNE'!$AA$2:$AA$707,'Infos Relatório'!AS$1)</f>
        <v>0</v>
      </c>
      <c r="AT540" s="542">
        <f>SUMIFS('Faturamento NNE'!$H$2:$H$707,'Faturamento NNE'!$E$2:$E$707,'Infos Relatório'!$B$485,'Faturamento NNE'!$F$2:$F$707,'Infos Relatório'!$B540,'Faturamento NNE'!$AA$2:$AA$707,'Infos Relatório'!AS$1)</f>
        <v>0</v>
      </c>
      <c r="AU540" s="542">
        <f>SUMIFS('Faturamento NNE'!$K$2:$K$707,'Faturamento NNE'!$E$2:$E$707,'Infos Relatório'!$B$485,'Faturamento NNE'!$F$2:$F$707,'Infos Relatório'!$B540,'Faturamento NNE'!$AA$2:$AA$707,'Infos Relatório'!AS$1)</f>
        <v>0</v>
      </c>
      <c r="AV540" s="546">
        <f>SUMIFS('Faturamento NNE'!$P$2:$P$707,'Faturamento NNE'!$E$2:$E$707,'Infos Relatório'!$B$485,'Faturamento NNE'!$F$2:$F$707,'Infos Relatório'!$B540,'Faturamento NNE'!$AA$2:$AA$707,'Infos Relatório'!AS$1,'Faturamento NNE'!$U$2:$U$707,"Sim")+SUMIFS('Faturamento NNE'!$Q$2:$Q$707,'Faturamento NNE'!$E$2:$E$707,'Infos Relatório'!$B$485,'Faturamento NNE'!$F$2:$F$707,'Infos Relatório'!$B540,'Faturamento NNE'!$AA$2:$AA$707,'Infos Relatório'!AS$1,'Faturamento NNE'!$U$2:$U$707,"Sim")</f>
        <v>0</v>
      </c>
      <c r="AW540" s="227" t="e">
        <f t="shared" si="187"/>
        <v>#DIV/0!</v>
      </c>
      <c r="AX540" s="545">
        <f>SUMIFS('Faturamento NNE'!$I$2:$I$707,'Faturamento NNE'!$E$2:$E$707,'Infos Relatório'!$B$485,'Faturamento NNE'!$F$2:$F$707,'Infos Relatório'!$B540,'Faturamento NNE'!$AA$2:$AA$707,'Infos Relatório'!AS$1)</f>
        <v>0</v>
      </c>
      <c r="AY540" s="541">
        <f>COUNTIFS('Faturamento NNE'!$E$2:$E$707,'Infos Relatório'!$B$485,'Faturamento NNE'!$F$2:$F$707,'Infos Relatório'!$B540,'Faturamento NNE'!$AA$2:$AA$707,'Infos Relatório'!AY$1)</f>
        <v>0</v>
      </c>
      <c r="AZ540" s="542">
        <f>SUMIFS('Faturamento NNE'!$H$2:$H$707,'Faturamento NNE'!$E$2:$E$707,'Infos Relatório'!$B$485,'Faturamento NNE'!$F$2:$F$707,'Infos Relatório'!$B540,'Faturamento NNE'!$AA$2:$AA$707,'Infos Relatório'!AY$1)</f>
        <v>0</v>
      </c>
      <c r="BA540" s="542">
        <f>SUMIFS('Faturamento NNE'!$K$2:$K$707,'Faturamento NNE'!$E$2:$E$707,'Infos Relatório'!$B$485,'Faturamento NNE'!$F$2:$F$707,'Infos Relatório'!$B540,'Faturamento NNE'!$AA$2:$AA$707,'Infos Relatório'!AY$1)</f>
        <v>0</v>
      </c>
      <c r="BB540" s="546">
        <f>SUMIFS('Faturamento NNE'!$P$2:$P$707,'Faturamento NNE'!$E$2:$E$707,'Infos Relatório'!$B$485,'Faturamento NNE'!$F$2:$F$707,'Infos Relatório'!$B540,'Faturamento NNE'!$AA$2:$AA$707,'Infos Relatório'!AY$1,'Faturamento NNE'!$U$2:$U$707,"Sim")+SUMIFS('Faturamento NNE'!$Q$2:$Q$707,'Faturamento NNE'!$E$2:$E$707,'Infos Relatório'!$B$485,'Faturamento NNE'!$F$2:$F$707,'Infos Relatório'!$B540,'Faturamento NNE'!$AA$2:$AA$707,'Infos Relatório'!AY$1,'Faturamento NNE'!$U$2:$U$707,"Sim")</f>
        <v>0</v>
      </c>
      <c r="BC540" s="227" t="e">
        <f t="shared" si="188"/>
        <v>#DIV/0!</v>
      </c>
      <c r="BD540" s="545">
        <f>SUMIFS('Faturamento NNE'!$I$2:$I$707,'Faturamento NNE'!$E$2:$E$707,'Infos Relatório'!$B$485,'Faturamento NNE'!$F$2:$F$707,'Infos Relatório'!$B540,'Faturamento NNE'!$AA$2:$AA$707,'Infos Relatório'!AY$1)</f>
        <v>0</v>
      </c>
      <c r="BE540" s="541">
        <f>COUNTIFS('Faturamento NNE'!$E$2:$E$707,'Infos Relatório'!$B$485,'Faturamento NNE'!$F$2:$F$707,'Infos Relatório'!$B540,'Faturamento NNE'!$AA$2:$AA$707,'Infos Relatório'!BE$1)</f>
        <v>0</v>
      </c>
      <c r="BF540" s="542">
        <f>SUMIFS('Faturamento NNE'!$H$2:$H$707,'Faturamento NNE'!$E$2:$E$707,'Infos Relatório'!$B$485,'Faturamento NNE'!$F$2:$F$707,'Infos Relatório'!$B540,'Faturamento NNE'!$AA$2:$AA$707,'Infos Relatório'!BE$1)</f>
        <v>0</v>
      </c>
      <c r="BG540" s="542">
        <f>SUMIFS('Faturamento NNE'!$K$2:$K$707,'Faturamento NNE'!$E$2:$E$707,'Infos Relatório'!$B$485,'Faturamento NNE'!$F$2:$F$707,'Infos Relatório'!$B540,'Faturamento NNE'!$AA$2:$AA$707,'Infos Relatório'!BE$1)</f>
        <v>0</v>
      </c>
      <c r="BH540" s="546">
        <f>SUMIFS('Faturamento NNE'!$P$2:$P$707,'Faturamento NNE'!$E$2:$E$707,'Infos Relatório'!$B$485,'Faturamento NNE'!$F$2:$F$707,'Infos Relatório'!$B540,'Faturamento NNE'!$AA$2:$AA$707,'Infos Relatório'!BE$1,'Faturamento NNE'!$U$2:$U$707,"Sim")+SUMIFS('Faturamento NNE'!$Q$2:$Q$707,'Faturamento NNE'!$E$2:$E$707,'Infos Relatório'!$B$485,'Faturamento NNE'!$F$2:$F$707,'Infos Relatório'!$B540,'Faturamento NNE'!$AA$2:$AA$707,'Infos Relatório'!BE$1,'Faturamento NNE'!$U$2:$U$707,"Sim")</f>
        <v>0</v>
      </c>
      <c r="BI540" s="227" t="e">
        <f t="shared" si="189"/>
        <v>#DIV/0!</v>
      </c>
      <c r="BJ540" s="545">
        <f>SUMIFS('Faturamento NNE'!$I$2:$I$707,'Faturamento NNE'!$E$2:$E$707,'Infos Relatório'!$B$485,'Faturamento NNE'!$F$2:$F$707,'Infos Relatório'!$B540,'Faturamento NNE'!$AA$2:$AA$707,'Infos Relatório'!BE$1)</f>
        <v>0</v>
      </c>
      <c r="BK540" s="541">
        <f>COUNTIFS('Faturamento NNE'!$E$2:$E$707,'Infos Relatório'!$B$485,'Faturamento NNE'!$F$2:$F$707,'Infos Relatório'!$B540,'Faturamento NNE'!$AA$2:$AA$707,'Infos Relatório'!BK$1)</f>
        <v>0</v>
      </c>
      <c r="BL540" s="542">
        <f>SUMIFS('Faturamento NNE'!$H$2:$H$707,'Faturamento NNE'!$E$2:$E$707,'Infos Relatório'!$B$485,'Faturamento NNE'!$F$2:$F$707,'Infos Relatório'!$B540,'Faturamento NNE'!$AA$2:$AA$707,'Infos Relatório'!BK$1)</f>
        <v>0</v>
      </c>
      <c r="BM540" s="542">
        <f>SUMIFS('Faturamento NNE'!$K$2:$K$707,'Faturamento NNE'!$E$2:$E$707,'Infos Relatório'!$B$485,'Faturamento NNE'!$F$2:$F$707,'Infos Relatório'!$B540,'Faturamento NNE'!$AA$2:$AA$707,'Infos Relatório'!BK$1)</f>
        <v>0</v>
      </c>
      <c r="BN540" s="546">
        <f>SUMIFS('Faturamento NNE'!$P$2:$P$707,'Faturamento NNE'!$E$2:$E$707,'Infos Relatório'!$B$485,'Faturamento NNE'!$F$2:$F$707,'Infos Relatório'!$B540,'Faturamento NNE'!$AA$2:$AA$707,'Infos Relatório'!BK$1,'Faturamento NNE'!$U$2:$U$707,"Sim")+SUMIFS('Faturamento NNE'!$Q$2:$Q$707,'Faturamento NNE'!$E$2:$E$707,'Infos Relatório'!$B$485,'Faturamento NNE'!$F$2:$F$707,'Infos Relatório'!$B540,'Faturamento NNE'!$AA$2:$AA$707,'Infos Relatório'!BK$1,'Faturamento NNE'!$U$2:$U$707,"Sim")</f>
        <v>0</v>
      </c>
      <c r="BO540" s="227" t="e">
        <f t="shared" si="190"/>
        <v>#DIV/0!</v>
      </c>
      <c r="BP540" s="545">
        <f>SUMIFS('Faturamento NNE'!$I$2:$I$707,'Faturamento NNE'!$E$2:$E$707,'Infos Relatório'!$B$485,'Faturamento NNE'!$F$2:$F$707,'Infos Relatório'!$B540,'Faturamento NNE'!$AA$2:$AA$707,'Infos Relatório'!BK$1)</f>
        <v>0</v>
      </c>
      <c r="BQ540" s="541">
        <f>COUNTIFS('Faturamento NNE'!$E$2:$E$707,'Infos Relatório'!$B$485,'Faturamento NNE'!$F$2:$F$707,'Infos Relatório'!$B540,'Faturamento NNE'!$AA$2:$AA$707,'Infos Relatório'!BQ$1)</f>
        <v>0</v>
      </c>
      <c r="BR540" s="542">
        <f>SUMIFS('Faturamento NNE'!$H$2:$H$707,'Faturamento NNE'!$E$2:$E$707,'Infos Relatório'!$B$485,'Faturamento NNE'!$F$2:$F$707,'Infos Relatório'!$B540,'Faturamento NNE'!$AA$2:$AA$707,'Infos Relatório'!BQ$1)</f>
        <v>0</v>
      </c>
      <c r="BS540" s="542">
        <f>SUMIFS('Faturamento NNE'!$K$2:$K$707,'Faturamento NNE'!$E$2:$E$707,'Infos Relatório'!$B$485,'Faturamento NNE'!$F$2:$F$707,'Infos Relatório'!$B540,'Faturamento NNE'!$AA$2:$AA$707,'Infos Relatório'!BQ$1)</f>
        <v>0</v>
      </c>
      <c r="BT540" s="546">
        <f>SUMIFS('Faturamento NNE'!$P$2:$P$707,'Faturamento NNE'!$E$2:$E$707,'Infos Relatório'!$B$485,'Faturamento NNE'!$F$2:$F$707,'Infos Relatório'!$B540,'Faturamento NNE'!$AA$2:$AA$707,'Infos Relatório'!BQ$1,'Faturamento NNE'!$U$2:$U$707,"Sim")+SUMIFS('Faturamento NNE'!$Q$2:$Q$707,'Faturamento NNE'!$E$2:$E$707,'Infos Relatório'!$B$485,'Faturamento NNE'!$F$2:$F$707,'Infos Relatório'!$B540,'Faturamento NNE'!$AA$2:$AA$707,'Infos Relatório'!BQ$1,'Faturamento NNE'!$U$2:$U$707,"Sim")</f>
        <v>0</v>
      </c>
      <c r="BU540" s="227" t="e">
        <f t="shared" si="191"/>
        <v>#DIV/0!</v>
      </c>
      <c r="BV540" s="545">
        <f>SUMIFS('Faturamento NNE'!$I$2:$I$707,'Faturamento NNE'!$E$2:$E$707,'Infos Relatório'!$B$485,'Faturamento NNE'!$F$2:$F$707,'Infos Relatório'!$B540,'Faturamento NNE'!$AA$2:$AA$707,'Infos Relatório'!BQ$1)</f>
        <v>0</v>
      </c>
    </row>
    <row r="541" spans="2:74">
      <c r="B541" s="217" t="s">
        <v>185</v>
      </c>
      <c r="C541" s="541">
        <f>COUNTIFS('Faturamento NNE'!$E$2:$E$707,'Infos Relatório'!$B$485,'Faturamento NNE'!$F$2:$F$707,'Infos Relatório'!$B541,'Faturamento NNE'!$AA$2:$AA$707,'Infos Relatório'!C$1)</f>
        <v>0</v>
      </c>
      <c r="D541" s="542">
        <f>SUMIFS('Faturamento NNE'!$H$2:$H$707,'Faturamento NNE'!$E$2:$E$707,'Infos Relatório'!$B$485,'Faturamento NNE'!$F$2:$F$707,'Infos Relatório'!$B541,'Faturamento NNE'!$AA$2:$AA$707,'Infos Relatório'!C$1)</f>
        <v>0</v>
      </c>
      <c r="E541" s="543">
        <f>SUMIFS('Faturamento NNE'!$K$2:$K$707,'Faturamento NNE'!$E$2:$E$707,'Infos Relatório'!$B$485,'Faturamento NNE'!$F$2:$F$707,'Infos Relatório'!$B541,'Faturamento NNE'!$AA$2:$AA$707,'Infos Relatório'!C$1)</f>
        <v>0</v>
      </c>
      <c r="F541" s="544">
        <f>SUMIFS('Faturamento NNE'!$P$2:$P$707,'Faturamento NNE'!$E$2:$E$707,'Infos Relatório'!$B$485,'Faturamento NNE'!$F$2:$F$707,'Infos Relatório'!$B541,'Faturamento NNE'!$AA$2:$AA$707,'Infos Relatório'!C$1,'Faturamento NNE'!$U$2:$U$707,"Sim")+SUMIFS('Faturamento NNE'!$Q$2:$Q$707,'Faturamento NNE'!$E$2:$E$707,'Infos Relatório'!$B$485,'Faturamento NNE'!$F$2:$F$707,'Infos Relatório'!$B541,'Faturamento NNE'!$AA$2:$AA$707,'Infos Relatório'!C$1,'Faturamento NNE'!$U$2:$U$707,"Sim")</f>
        <v>0</v>
      </c>
      <c r="G541" s="283" t="e">
        <f t="shared" si="180"/>
        <v>#DIV/0!</v>
      </c>
      <c r="H541" s="545">
        <f>SUMIFS('Faturamento NNE'!$I$2:$I$707,'Faturamento NNE'!$E$2:$E$707,'Infos Relatório'!$B$485,'Faturamento NNE'!$F$2:$F$707,'Infos Relatório'!$B541,'Faturamento NNE'!$AA$2:$AA$707,'Infos Relatório'!C$1)</f>
        <v>0</v>
      </c>
      <c r="I541" s="541">
        <f>COUNTIFS('Faturamento NNE'!$E$2:$E$707,'Infos Relatório'!$B$485,'Faturamento NNE'!$F$2:$F$707,'Infos Relatório'!$B541,'Faturamento NNE'!$AA$2:$AA$707,'Infos Relatório'!I$1)</f>
        <v>0</v>
      </c>
      <c r="J541" s="542">
        <f>SUMIFS('Faturamento NNE'!$H$2:$H$707,'Faturamento NNE'!$E$2:$E$707,'Infos Relatório'!$B$485,'Faturamento NNE'!$F$2:$F$707,'Infos Relatório'!$B541,'Faturamento NNE'!$AA$2:$AA$707,'Infos Relatório'!I$1)</f>
        <v>0</v>
      </c>
      <c r="K541" s="543">
        <f>SUMIFS('Faturamento NNE'!$K$2:$K$707,'Faturamento NNE'!$E$2:$E$707,'Infos Relatório'!$B$485,'Faturamento NNE'!$F$2:$F$707,'Infos Relatório'!$B541,'Faturamento NNE'!$AA$2:$AA$707,'Infos Relatório'!I$1)</f>
        <v>0</v>
      </c>
      <c r="L541" s="544">
        <f>SUMIFS('Faturamento NNE'!$P$2:$P$707,'Faturamento NNE'!$E$2:$E$707,'Infos Relatório'!$B$485,'Faturamento NNE'!$F$2:$F$707,'Infos Relatório'!$B541,'Faturamento NNE'!$AA$2:$AA$707,'Infos Relatório'!I$1,'Faturamento NNE'!$U$2:$U$707,"Sim")+SUMIFS('Faturamento NNE'!$Q$2:$Q$707,'Faturamento NNE'!$E$2:$E$707,'Infos Relatório'!$B$485,'Faturamento NNE'!$F$2:$F$707,'Infos Relatório'!$B541,'Faturamento NNE'!$AA$2:$AA$707,'Infos Relatório'!I$1,'Faturamento NNE'!$U$2:$U$707,"Sim")</f>
        <v>0</v>
      </c>
      <c r="M541" s="283" t="e">
        <f t="shared" si="181"/>
        <v>#DIV/0!</v>
      </c>
      <c r="N541" s="545">
        <f>SUMIFS('Faturamento NNE'!$I$2:$I$707,'Faturamento NNE'!$E$2:$E$707,'Infos Relatório'!$B$485,'Faturamento NNE'!$F$2:$F$707,'Infos Relatório'!$B541,'Faturamento NNE'!$AA$2:$AA$707,'Infos Relatório'!I$1)</f>
        <v>0</v>
      </c>
      <c r="O541" s="541">
        <f>COUNTIFS('Faturamento NNE'!$E$2:$E$707,'Infos Relatório'!$B$485,'Faturamento NNE'!$F$2:$F$707,'Infos Relatório'!$B541,'Faturamento NNE'!$AA$2:$AA$707,'Infos Relatório'!O$1)</f>
        <v>0</v>
      </c>
      <c r="P541" s="542">
        <f>SUMIFS('Faturamento NNE'!$H$2:$H$707,'Faturamento NNE'!$E$2:$E$707,'Infos Relatório'!$B$485,'Faturamento NNE'!$F$2:$F$707,'Infos Relatório'!$B541,'Faturamento NNE'!$AA$2:$AA$707,'Infos Relatório'!O$1)</f>
        <v>0</v>
      </c>
      <c r="Q541" s="542">
        <f>SUMIFS('Faturamento NNE'!$K$2:$K$707,'Faturamento NNE'!$E$2:$E$707,'Infos Relatório'!$B$485,'Faturamento NNE'!$F$2:$F$707,'Infos Relatório'!$B541,'Faturamento NNE'!$AA$2:$AA$707,'Infos Relatório'!O$1)</f>
        <v>0</v>
      </c>
      <c r="R541" s="546">
        <f>SUMIFS('Faturamento NNE'!$P$2:$P$707,'Faturamento NNE'!$E$2:$E$707,'Infos Relatório'!$B$485,'Faturamento NNE'!$F$2:$F$707,'Infos Relatório'!$B541,'Faturamento NNE'!$AA$2:$AA$707,'Infos Relatório'!O$1,'Faturamento NNE'!$U$2:$U$707,"Sim")+SUMIFS('Faturamento NNE'!$Q$2:$Q$707,'Faturamento NNE'!$E$2:$E$707,'Infos Relatório'!$B$485,'Faturamento NNE'!$F$2:$F$707,'Infos Relatório'!$B541,'Faturamento NNE'!$AA$2:$AA$707,'Infos Relatório'!O$1,'Faturamento NNE'!$U$2:$U$707,"Sim")</f>
        <v>0</v>
      </c>
      <c r="S541" s="227" t="e">
        <f t="shared" si="182"/>
        <v>#DIV/0!</v>
      </c>
      <c r="T541" s="545">
        <f>SUMIFS('Faturamento NNE'!$I$2:$I$707,'Faturamento NNE'!$E$2:$E$707,'Infos Relatório'!$B$485,'Faturamento NNE'!$F$2:$F$707,'Infos Relatório'!$B541,'Faturamento NNE'!$AA$2:$AA$707,'Infos Relatório'!O$1)</f>
        <v>0</v>
      </c>
      <c r="U541" s="541">
        <f>COUNTIFS('Faturamento NNE'!$E$2:$E$707,'Infos Relatório'!$B$485,'Faturamento NNE'!$F$2:$F$707,'Infos Relatório'!$B541,'Faturamento NNE'!$AA$2:$AA$707,'Infos Relatório'!U$1)</f>
        <v>0</v>
      </c>
      <c r="V541" s="542">
        <f>SUMIFS('Faturamento NNE'!$H$2:$H$707,'Faturamento NNE'!$E$2:$E$707,'Infos Relatório'!$B$485,'Faturamento NNE'!$F$2:$F$707,'Infos Relatório'!$B541,'Faturamento NNE'!$AA$2:$AA$707,'Infos Relatório'!U$1)</f>
        <v>0</v>
      </c>
      <c r="W541" s="542">
        <f>SUMIFS('Faturamento NNE'!$K$2:$K$707,'Faturamento NNE'!$E$2:$E$707,'Infos Relatório'!$B$485,'Faturamento NNE'!$F$2:$F$707,'Infos Relatório'!$B541,'Faturamento NNE'!$AA$2:$AA$707,'Infos Relatório'!U$1)</f>
        <v>0</v>
      </c>
      <c r="X541" s="546">
        <f>SUMIFS('Faturamento NNE'!$P$2:$P$707,'Faturamento NNE'!$E$2:$E$707,'Infos Relatório'!$B$485,'Faturamento NNE'!$F$2:$F$707,'Infos Relatório'!$B541,'Faturamento NNE'!$AA$2:$AA$707,'Infos Relatório'!U$1,'Faturamento NNE'!$U$2:$U$707,"Sim")+SUMIFS('Faturamento NNE'!$Q$2:$Q$707,'Faturamento NNE'!$E$2:$E$707,'Infos Relatório'!$B$485,'Faturamento NNE'!$F$2:$F$707,'Infos Relatório'!$B541,'Faturamento NNE'!$AA$2:$AA$707,'Infos Relatório'!U$1,'Faturamento NNE'!$U$2:$U$707,"Sim")</f>
        <v>0</v>
      </c>
      <c r="Y541" s="227" t="e">
        <f t="shared" si="183"/>
        <v>#DIV/0!</v>
      </c>
      <c r="Z541" s="545">
        <f>SUMIFS('Faturamento NNE'!$I$2:$I$707,'Faturamento NNE'!$E$2:$E$707,'Infos Relatório'!$B$485,'Faturamento NNE'!$F$2:$F$707,'Infos Relatório'!$B541,'Faturamento NNE'!$AA$2:$AA$707,'Infos Relatório'!U$1)</f>
        <v>0</v>
      </c>
      <c r="AA541" s="541">
        <f>COUNTIFS('Faturamento NNE'!$E$2:$E$707,'Infos Relatório'!$B$485,'Faturamento NNE'!$F$2:$F$707,'Infos Relatório'!$B541,'Faturamento NNE'!$AA$2:$AA$707,'Infos Relatório'!AA$1)</f>
        <v>0</v>
      </c>
      <c r="AB541" s="542">
        <f>SUMIFS('Faturamento NNE'!$H$2:$H$707,'Faturamento NNE'!$E$2:$E$707,'Infos Relatório'!$B$485,'Faturamento NNE'!$F$2:$F$707,'Infos Relatório'!$B541,'Faturamento NNE'!$AA$2:$AA$707,'Infos Relatório'!AA$1)</f>
        <v>0</v>
      </c>
      <c r="AC541" s="542">
        <f>SUMIFS('Faturamento NNE'!$K$2:$K$707,'Faturamento NNE'!$E$2:$E$707,'Infos Relatório'!$B$485,'Faturamento NNE'!$F$2:$F$707,'Infos Relatório'!$B541,'Faturamento NNE'!$AA$2:$AA$707,'Infos Relatório'!AA$1)</f>
        <v>0</v>
      </c>
      <c r="AD541" s="546">
        <f>SUMIFS('Faturamento NNE'!$P$2:$P$707,'Faturamento NNE'!$E$2:$E$707,'Infos Relatório'!$B$485,'Faturamento NNE'!$F$2:$F$707,'Infos Relatório'!$B541,'Faturamento NNE'!$AA$2:$AA$707,'Infos Relatório'!AA$1,'Faturamento NNE'!$U$2:$U$707,"Sim")+SUMIFS('Faturamento NNE'!$Q$2:$Q$707,'Faturamento NNE'!$E$2:$E$707,'Infos Relatório'!$B$485,'Faturamento NNE'!$F$2:$F$707,'Infos Relatório'!$B541,'Faturamento NNE'!$AA$2:$AA$707,'Infos Relatório'!AA$1,'Faturamento NNE'!$U$2:$U$707,"Sim")</f>
        <v>0</v>
      </c>
      <c r="AE541" s="227" t="e">
        <f t="shared" si="184"/>
        <v>#DIV/0!</v>
      </c>
      <c r="AF541" s="545">
        <f>SUMIFS('Faturamento NNE'!$I$2:$I$707,'Faturamento NNE'!$E$2:$E$707,'Infos Relatório'!$B$485,'Faturamento NNE'!$F$2:$F$707,'Infos Relatório'!$B541,'Faturamento NNE'!$AA$2:$AA$707,'Infos Relatório'!AA$1)</f>
        <v>0</v>
      </c>
      <c r="AG541" s="541">
        <f>COUNTIFS('Faturamento NNE'!$E$2:$E$707,'Infos Relatório'!$B$485,'Faturamento NNE'!$F$2:$F$707,'Infos Relatório'!$B541,'Faturamento NNE'!$AA$2:$AA$707,'Infos Relatório'!AG$1)</f>
        <v>0</v>
      </c>
      <c r="AH541" s="542">
        <f>SUMIFS('Faturamento NNE'!$H$2:$H$707,'Faturamento NNE'!$E$2:$E$707,'Infos Relatório'!$B$485,'Faturamento NNE'!$F$2:$F$707,'Infos Relatório'!$B541,'Faturamento NNE'!$AA$2:$AA$707,'Infos Relatório'!AG$1)</f>
        <v>0</v>
      </c>
      <c r="AI541" s="542">
        <f>SUMIFS('Faturamento NNE'!$K$2:$K$707,'Faturamento NNE'!$E$2:$E$707,'Infos Relatório'!$B$485,'Faturamento NNE'!$F$2:$F$707,'Infos Relatório'!$B541,'Faturamento NNE'!$AA$2:$AA$707,'Infos Relatório'!AG$1)</f>
        <v>0</v>
      </c>
      <c r="AJ541" s="546">
        <f>SUMIFS('Faturamento NNE'!$P$2:$P$707,'Faturamento NNE'!$E$2:$E$707,'Infos Relatório'!$B$485,'Faturamento NNE'!$F$2:$F$707,'Infos Relatório'!$B541,'Faturamento NNE'!$AA$2:$AA$707,'Infos Relatório'!AG$1,'Faturamento NNE'!$U$2:$U$707,"Sim")+SUMIFS('Faturamento NNE'!$Q$2:$Q$707,'Faturamento NNE'!$E$2:$E$707,'Infos Relatório'!$B$485,'Faturamento NNE'!$F$2:$F$707,'Infos Relatório'!$B541,'Faturamento NNE'!$AA$2:$AA$707,'Infos Relatório'!AG$1,'Faturamento NNE'!$U$2:$U$707,"Sim")</f>
        <v>0</v>
      </c>
      <c r="AK541" s="227" t="e">
        <f t="shared" si="185"/>
        <v>#DIV/0!</v>
      </c>
      <c r="AL541" s="545">
        <f>SUMIFS('Faturamento NNE'!$I$2:$I$707,'Faturamento NNE'!$E$2:$E$707,'Infos Relatório'!$B$485,'Faturamento NNE'!$F$2:$F$707,'Infos Relatório'!$B541,'Faturamento NNE'!$AA$2:$AA$707,'Infos Relatório'!AG$1)</f>
        <v>0</v>
      </c>
      <c r="AM541" s="541">
        <f>COUNTIFS('Faturamento NNE'!$E$2:$E$707,'Infos Relatório'!$B$485,'Faturamento NNE'!$F$2:$F$707,'Infos Relatório'!$B541,'Faturamento NNE'!$AA$2:$AA$707,'Infos Relatório'!AM$1)</f>
        <v>0</v>
      </c>
      <c r="AN541" s="542">
        <f>SUMIFS('Faturamento NNE'!$H$2:$H$707,'Faturamento NNE'!$E$2:$E$707,'Infos Relatório'!$B$485,'Faturamento NNE'!$F$2:$F$707,'Infos Relatório'!$B541,'Faturamento NNE'!$AA$2:$AA$707,'Infos Relatório'!AM$1)</f>
        <v>0</v>
      </c>
      <c r="AO541" s="542">
        <f>SUMIFS('Faturamento NNE'!$K$2:$K$707,'Faturamento NNE'!$E$2:$E$707,'Infos Relatório'!$B$485,'Faturamento NNE'!$F$2:$F$707,'Infos Relatório'!$B541,'Faturamento NNE'!$AA$2:$AA$707,'Infos Relatório'!AM$1)</f>
        <v>0</v>
      </c>
      <c r="AP541" s="546">
        <f>SUMIFS('Faturamento NNE'!$P$2:$P$707,'Faturamento NNE'!$E$2:$E$707,'Infos Relatório'!$B$485,'Faturamento NNE'!$F$2:$F$707,'Infos Relatório'!$B541,'Faturamento NNE'!$AA$2:$AA$707,'Infos Relatório'!AM$1,'Faturamento NNE'!$U$2:$U$707,"Sim")+SUMIFS('Faturamento NNE'!$Q$2:$Q$707,'Faturamento NNE'!$E$2:$E$707,'Infos Relatório'!$B$485,'Faturamento NNE'!$F$2:$F$707,'Infos Relatório'!$B541,'Faturamento NNE'!$AA$2:$AA$707,'Infos Relatório'!AM$1,'Faturamento NNE'!$U$2:$U$707,"Sim")</f>
        <v>0</v>
      </c>
      <c r="AQ541" s="227" t="e">
        <f t="shared" si="186"/>
        <v>#DIV/0!</v>
      </c>
      <c r="AR541" s="545">
        <f>SUMIFS('Faturamento NNE'!$I$2:$I$707,'Faturamento NNE'!$E$2:$E$707,'Infos Relatório'!$B$485,'Faturamento NNE'!$F$2:$F$707,'Infos Relatório'!$B541,'Faturamento NNE'!$AA$2:$AA$707,'Infos Relatório'!AM$1)</f>
        <v>0</v>
      </c>
      <c r="AS541" s="541">
        <f>COUNTIFS('Faturamento NNE'!$E$2:$E$707,'Infos Relatório'!$B$485,'Faturamento NNE'!$F$2:$F$707,'Infos Relatório'!$B541,'Faturamento NNE'!$AA$2:$AA$707,'Infos Relatório'!AS$1)</f>
        <v>0</v>
      </c>
      <c r="AT541" s="542">
        <f>SUMIFS('Faturamento NNE'!$H$2:$H$707,'Faturamento NNE'!$E$2:$E$707,'Infos Relatório'!$B$485,'Faturamento NNE'!$F$2:$F$707,'Infos Relatório'!$B541,'Faturamento NNE'!$AA$2:$AA$707,'Infos Relatório'!AS$1)</f>
        <v>0</v>
      </c>
      <c r="AU541" s="542">
        <f>SUMIFS('Faturamento NNE'!$K$2:$K$707,'Faturamento NNE'!$E$2:$E$707,'Infos Relatório'!$B$485,'Faturamento NNE'!$F$2:$F$707,'Infos Relatório'!$B541,'Faturamento NNE'!$AA$2:$AA$707,'Infos Relatório'!AS$1)</f>
        <v>0</v>
      </c>
      <c r="AV541" s="546">
        <f>SUMIFS('Faturamento NNE'!$P$2:$P$707,'Faturamento NNE'!$E$2:$E$707,'Infos Relatório'!$B$485,'Faturamento NNE'!$F$2:$F$707,'Infos Relatório'!$B541,'Faturamento NNE'!$AA$2:$AA$707,'Infos Relatório'!AS$1,'Faturamento NNE'!$U$2:$U$707,"Sim")+SUMIFS('Faturamento NNE'!$Q$2:$Q$707,'Faturamento NNE'!$E$2:$E$707,'Infos Relatório'!$B$485,'Faturamento NNE'!$F$2:$F$707,'Infos Relatório'!$B541,'Faturamento NNE'!$AA$2:$AA$707,'Infos Relatório'!AS$1,'Faturamento NNE'!$U$2:$U$707,"Sim")</f>
        <v>0</v>
      </c>
      <c r="AW541" s="227" t="e">
        <f t="shared" si="187"/>
        <v>#DIV/0!</v>
      </c>
      <c r="AX541" s="545">
        <f>SUMIFS('Faturamento NNE'!$I$2:$I$707,'Faturamento NNE'!$E$2:$E$707,'Infos Relatório'!$B$485,'Faturamento NNE'!$F$2:$F$707,'Infos Relatório'!$B541,'Faturamento NNE'!$AA$2:$AA$707,'Infos Relatório'!AS$1)</f>
        <v>0</v>
      </c>
      <c r="AY541" s="541">
        <f>COUNTIFS('Faturamento NNE'!$E$2:$E$707,'Infos Relatório'!$B$485,'Faturamento NNE'!$F$2:$F$707,'Infos Relatório'!$B541,'Faturamento NNE'!$AA$2:$AA$707,'Infos Relatório'!AY$1)</f>
        <v>0</v>
      </c>
      <c r="AZ541" s="542">
        <f>SUMIFS('Faturamento NNE'!$H$2:$H$707,'Faturamento NNE'!$E$2:$E$707,'Infos Relatório'!$B$485,'Faturamento NNE'!$F$2:$F$707,'Infos Relatório'!$B541,'Faturamento NNE'!$AA$2:$AA$707,'Infos Relatório'!AY$1)</f>
        <v>0</v>
      </c>
      <c r="BA541" s="542">
        <f>SUMIFS('Faturamento NNE'!$K$2:$K$707,'Faturamento NNE'!$E$2:$E$707,'Infos Relatório'!$B$485,'Faturamento NNE'!$F$2:$F$707,'Infos Relatório'!$B541,'Faturamento NNE'!$AA$2:$AA$707,'Infos Relatório'!AY$1)</f>
        <v>0</v>
      </c>
      <c r="BB541" s="546">
        <f>SUMIFS('Faturamento NNE'!$P$2:$P$707,'Faturamento NNE'!$E$2:$E$707,'Infos Relatório'!$B$485,'Faturamento NNE'!$F$2:$F$707,'Infos Relatório'!$B541,'Faturamento NNE'!$AA$2:$AA$707,'Infos Relatório'!AY$1,'Faturamento NNE'!$U$2:$U$707,"Sim")+SUMIFS('Faturamento NNE'!$Q$2:$Q$707,'Faturamento NNE'!$E$2:$E$707,'Infos Relatório'!$B$485,'Faturamento NNE'!$F$2:$F$707,'Infos Relatório'!$B541,'Faturamento NNE'!$AA$2:$AA$707,'Infos Relatório'!AY$1,'Faturamento NNE'!$U$2:$U$707,"Sim")</f>
        <v>0</v>
      </c>
      <c r="BC541" s="227" t="e">
        <f t="shared" si="188"/>
        <v>#DIV/0!</v>
      </c>
      <c r="BD541" s="545">
        <f>SUMIFS('Faturamento NNE'!$I$2:$I$707,'Faturamento NNE'!$E$2:$E$707,'Infos Relatório'!$B$485,'Faturamento NNE'!$F$2:$F$707,'Infos Relatório'!$B541,'Faturamento NNE'!$AA$2:$AA$707,'Infos Relatório'!AY$1)</f>
        <v>0</v>
      </c>
      <c r="BE541" s="541">
        <f>COUNTIFS('Faturamento NNE'!$E$2:$E$707,'Infos Relatório'!$B$485,'Faturamento NNE'!$F$2:$F$707,'Infos Relatório'!$B541,'Faturamento NNE'!$AA$2:$AA$707,'Infos Relatório'!BE$1)</f>
        <v>0</v>
      </c>
      <c r="BF541" s="542">
        <f>SUMIFS('Faturamento NNE'!$H$2:$H$707,'Faturamento NNE'!$E$2:$E$707,'Infos Relatório'!$B$485,'Faturamento NNE'!$F$2:$F$707,'Infos Relatório'!$B541,'Faturamento NNE'!$AA$2:$AA$707,'Infos Relatório'!BE$1)</f>
        <v>0</v>
      </c>
      <c r="BG541" s="542">
        <f>SUMIFS('Faturamento NNE'!$K$2:$K$707,'Faturamento NNE'!$E$2:$E$707,'Infos Relatório'!$B$485,'Faturamento NNE'!$F$2:$F$707,'Infos Relatório'!$B541,'Faturamento NNE'!$AA$2:$AA$707,'Infos Relatório'!BE$1)</f>
        <v>0</v>
      </c>
      <c r="BH541" s="546">
        <f>SUMIFS('Faturamento NNE'!$P$2:$P$707,'Faturamento NNE'!$E$2:$E$707,'Infos Relatório'!$B$485,'Faturamento NNE'!$F$2:$F$707,'Infos Relatório'!$B541,'Faturamento NNE'!$AA$2:$AA$707,'Infos Relatório'!BE$1,'Faturamento NNE'!$U$2:$U$707,"Sim")+SUMIFS('Faturamento NNE'!$Q$2:$Q$707,'Faturamento NNE'!$E$2:$E$707,'Infos Relatório'!$B$485,'Faturamento NNE'!$F$2:$F$707,'Infos Relatório'!$B541,'Faturamento NNE'!$AA$2:$AA$707,'Infos Relatório'!BE$1,'Faturamento NNE'!$U$2:$U$707,"Sim")</f>
        <v>0</v>
      </c>
      <c r="BI541" s="227" t="e">
        <f t="shared" si="189"/>
        <v>#DIV/0!</v>
      </c>
      <c r="BJ541" s="545">
        <f>SUMIFS('Faturamento NNE'!$I$2:$I$707,'Faturamento NNE'!$E$2:$E$707,'Infos Relatório'!$B$485,'Faturamento NNE'!$F$2:$F$707,'Infos Relatório'!$B541,'Faturamento NNE'!$AA$2:$AA$707,'Infos Relatório'!BE$1)</f>
        <v>0</v>
      </c>
      <c r="BK541" s="541">
        <f>COUNTIFS('Faturamento NNE'!$E$2:$E$707,'Infos Relatório'!$B$485,'Faturamento NNE'!$F$2:$F$707,'Infos Relatório'!$B541,'Faturamento NNE'!$AA$2:$AA$707,'Infos Relatório'!BK$1)</f>
        <v>0</v>
      </c>
      <c r="BL541" s="542">
        <f>SUMIFS('Faturamento NNE'!$H$2:$H$707,'Faturamento NNE'!$E$2:$E$707,'Infos Relatório'!$B$485,'Faturamento NNE'!$F$2:$F$707,'Infos Relatório'!$B541,'Faturamento NNE'!$AA$2:$AA$707,'Infos Relatório'!BK$1)</f>
        <v>0</v>
      </c>
      <c r="BM541" s="542">
        <f>SUMIFS('Faturamento NNE'!$K$2:$K$707,'Faturamento NNE'!$E$2:$E$707,'Infos Relatório'!$B$485,'Faturamento NNE'!$F$2:$F$707,'Infos Relatório'!$B541,'Faturamento NNE'!$AA$2:$AA$707,'Infos Relatório'!BK$1)</f>
        <v>0</v>
      </c>
      <c r="BN541" s="546">
        <f>SUMIFS('Faturamento NNE'!$P$2:$P$707,'Faturamento NNE'!$E$2:$E$707,'Infos Relatório'!$B$485,'Faturamento NNE'!$F$2:$F$707,'Infos Relatório'!$B541,'Faturamento NNE'!$AA$2:$AA$707,'Infos Relatório'!BK$1,'Faturamento NNE'!$U$2:$U$707,"Sim")+SUMIFS('Faturamento NNE'!$Q$2:$Q$707,'Faturamento NNE'!$E$2:$E$707,'Infos Relatório'!$B$485,'Faturamento NNE'!$F$2:$F$707,'Infos Relatório'!$B541,'Faturamento NNE'!$AA$2:$AA$707,'Infos Relatório'!BK$1,'Faturamento NNE'!$U$2:$U$707,"Sim")</f>
        <v>0</v>
      </c>
      <c r="BO541" s="227" t="e">
        <f t="shared" si="190"/>
        <v>#DIV/0!</v>
      </c>
      <c r="BP541" s="545">
        <f>SUMIFS('Faturamento NNE'!$I$2:$I$707,'Faturamento NNE'!$E$2:$E$707,'Infos Relatório'!$B$485,'Faturamento NNE'!$F$2:$F$707,'Infos Relatório'!$B541,'Faturamento NNE'!$AA$2:$AA$707,'Infos Relatório'!BK$1)</f>
        <v>0</v>
      </c>
      <c r="BQ541" s="541">
        <f>COUNTIFS('Faturamento NNE'!$E$2:$E$707,'Infos Relatório'!$B$485,'Faturamento NNE'!$F$2:$F$707,'Infos Relatório'!$B541,'Faturamento NNE'!$AA$2:$AA$707,'Infos Relatório'!BQ$1)</f>
        <v>0</v>
      </c>
      <c r="BR541" s="542">
        <f>SUMIFS('Faturamento NNE'!$H$2:$H$707,'Faturamento NNE'!$E$2:$E$707,'Infos Relatório'!$B$485,'Faturamento NNE'!$F$2:$F$707,'Infos Relatório'!$B541,'Faturamento NNE'!$AA$2:$AA$707,'Infos Relatório'!BQ$1)</f>
        <v>0</v>
      </c>
      <c r="BS541" s="542">
        <f>SUMIFS('Faturamento NNE'!$K$2:$K$707,'Faturamento NNE'!$E$2:$E$707,'Infos Relatório'!$B$485,'Faturamento NNE'!$F$2:$F$707,'Infos Relatório'!$B541,'Faturamento NNE'!$AA$2:$AA$707,'Infos Relatório'!BQ$1)</f>
        <v>0</v>
      </c>
      <c r="BT541" s="546">
        <f>SUMIFS('Faturamento NNE'!$P$2:$P$707,'Faturamento NNE'!$E$2:$E$707,'Infos Relatório'!$B$485,'Faturamento NNE'!$F$2:$F$707,'Infos Relatório'!$B541,'Faturamento NNE'!$AA$2:$AA$707,'Infos Relatório'!BQ$1,'Faturamento NNE'!$U$2:$U$707,"Sim")+SUMIFS('Faturamento NNE'!$Q$2:$Q$707,'Faturamento NNE'!$E$2:$E$707,'Infos Relatório'!$B$485,'Faturamento NNE'!$F$2:$F$707,'Infos Relatório'!$B541,'Faturamento NNE'!$AA$2:$AA$707,'Infos Relatório'!BQ$1,'Faturamento NNE'!$U$2:$U$707,"Sim")</f>
        <v>0</v>
      </c>
      <c r="BU541" s="227" t="e">
        <f t="shared" si="191"/>
        <v>#DIV/0!</v>
      </c>
      <c r="BV541" s="545">
        <f>SUMIFS('Faturamento NNE'!$I$2:$I$707,'Faturamento NNE'!$E$2:$E$707,'Infos Relatório'!$B$485,'Faturamento NNE'!$F$2:$F$707,'Infos Relatório'!$B541,'Faturamento NNE'!$AA$2:$AA$707,'Infos Relatório'!BQ$1)</f>
        <v>0</v>
      </c>
    </row>
    <row r="542" spans="2:74">
      <c r="B542" s="217" t="s">
        <v>186</v>
      </c>
      <c r="C542" s="541">
        <f>COUNTIFS('Faturamento NNE'!$E$2:$E$707,'Infos Relatório'!$B$485,'Faturamento NNE'!$F$2:$F$707,'Infos Relatório'!$B542,'Faturamento NNE'!$AA$2:$AA$707,'Infos Relatório'!C$1)</f>
        <v>0</v>
      </c>
      <c r="D542" s="542">
        <f>SUMIFS('Faturamento NNE'!$H$2:$H$707,'Faturamento NNE'!$E$2:$E$707,'Infos Relatório'!$B$485,'Faturamento NNE'!$F$2:$F$707,'Infos Relatório'!$B542,'Faturamento NNE'!$AA$2:$AA$707,'Infos Relatório'!C$1)</f>
        <v>0</v>
      </c>
      <c r="E542" s="543">
        <f>SUMIFS('Faturamento NNE'!$K$2:$K$707,'Faturamento NNE'!$E$2:$E$707,'Infos Relatório'!$B$485,'Faturamento NNE'!$F$2:$F$707,'Infos Relatório'!$B542,'Faturamento NNE'!$AA$2:$AA$707,'Infos Relatório'!C$1)</f>
        <v>0</v>
      </c>
      <c r="F542" s="544">
        <f>SUMIFS('Faturamento NNE'!$P$2:$P$707,'Faturamento NNE'!$E$2:$E$707,'Infos Relatório'!$B$485,'Faturamento NNE'!$F$2:$F$707,'Infos Relatório'!$B542,'Faturamento NNE'!$AA$2:$AA$707,'Infos Relatório'!C$1,'Faturamento NNE'!$U$2:$U$707,"Sim")+SUMIFS('Faturamento NNE'!$Q$2:$Q$707,'Faturamento NNE'!$E$2:$E$707,'Infos Relatório'!$B$485,'Faturamento NNE'!$F$2:$F$707,'Infos Relatório'!$B542,'Faturamento NNE'!$AA$2:$AA$707,'Infos Relatório'!C$1,'Faturamento NNE'!$U$2:$U$707,"Sim")</f>
        <v>0</v>
      </c>
      <c r="G542" s="283" t="e">
        <f t="shared" si="180"/>
        <v>#DIV/0!</v>
      </c>
      <c r="H542" s="545">
        <f>SUMIFS('Faturamento NNE'!$I$2:$I$707,'Faturamento NNE'!$E$2:$E$707,'Infos Relatório'!$B$485,'Faturamento NNE'!$F$2:$F$707,'Infos Relatório'!$B542,'Faturamento NNE'!$AA$2:$AA$707,'Infos Relatório'!C$1)</f>
        <v>0</v>
      </c>
      <c r="I542" s="541">
        <f>COUNTIFS('Faturamento NNE'!$E$2:$E$707,'Infos Relatório'!$B$485,'Faturamento NNE'!$F$2:$F$707,'Infos Relatório'!$B542,'Faturamento NNE'!$AA$2:$AA$707,'Infos Relatório'!I$1)</f>
        <v>0</v>
      </c>
      <c r="J542" s="542">
        <f>SUMIFS('Faturamento NNE'!$H$2:$H$707,'Faturamento NNE'!$E$2:$E$707,'Infos Relatório'!$B$485,'Faturamento NNE'!$F$2:$F$707,'Infos Relatório'!$B542,'Faturamento NNE'!$AA$2:$AA$707,'Infos Relatório'!I$1)</f>
        <v>0</v>
      </c>
      <c r="K542" s="543">
        <f>SUMIFS('Faturamento NNE'!$K$2:$K$707,'Faturamento NNE'!$E$2:$E$707,'Infos Relatório'!$B$485,'Faturamento NNE'!$F$2:$F$707,'Infos Relatório'!$B542,'Faturamento NNE'!$AA$2:$AA$707,'Infos Relatório'!I$1)</f>
        <v>0</v>
      </c>
      <c r="L542" s="544">
        <f>SUMIFS('Faturamento NNE'!$P$2:$P$707,'Faturamento NNE'!$E$2:$E$707,'Infos Relatório'!$B$485,'Faturamento NNE'!$F$2:$F$707,'Infos Relatório'!$B542,'Faturamento NNE'!$AA$2:$AA$707,'Infos Relatório'!I$1,'Faturamento NNE'!$U$2:$U$707,"Sim")+SUMIFS('Faturamento NNE'!$Q$2:$Q$707,'Faturamento NNE'!$E$2:$E$707,'Infos Relatório'!$B$485,'Faturamento NNE'!$F$2:$F$707,'Infos Relatório'!$B542,'Faturamento NNE'!$AA$2:$AA$707,'Infos Relatório'!I$1,'Faturamento NNE'!$U$2:$U$707,"Sim")</f>
        <v>0</v>
      </c>
      <c r="M542" s="283" t="e">
        <f t="shared" si="181"/>
        <v>#DIV/0!</v>
      </c>
      <c r="N542" s="545">
        <f>SUMIFS('Faturamento NNE'!$I$2:$I$707,'Faturamento NNE'!$E$2:$E$707,'Infos Relatório'!$B$485,'Faturamento NNE'!$F$2:$F$707,'Infos Relatório'!$B542,'Faturamento NNE'!$AA$2:$AA$707,'Infos Relatório'!I$1)</f>
        <v>0</v>
      </c>
      <c r="O542" s="541">
        <f>COUNTIFS('Faturamento NNE'!$E$2:$E$707,'Infos Relatório'!$B$485,'Faturamento NNE'!$F$2:$F$707,'Infos Relatório'!$B542,'Faturamento NNE'!$AA$2:$AA$707,'Infos Relatório'!O$1)</f>
        <v>0</v>
      </c>
      <c r="P542" s="542">
        <f>SUMIFS('Faturamento NNE'!$H$2:$H$707,'Faturamento NNE'!$E$2:$E$707,'Infos Relatório'!$B$485,'Faturamento NNE'!$F$2:$F$707,'Infos Relatório'!$B542,'Faturamento NNE'!$AA$2:$AA$707,'Infos Relatório'!O$1)</f>
        <v>0</v>
      </c>
      <c r="Q542" s="542">
        <f>SUMIFS('Faturamento NNE'!$K$2:$K$707,'Faturamento NNE'!$E$2:$E$707,'Infos Relatório'!$B$485,'Faturamento NNE'!$F$2:$F$707,'Infos Relatório'!$B542,'Faturamento NNE'!$AA$2:$AA$707,'Infos Relatório'!O$1)</f>
        <v>0</v>
      </c>
      <c r="R542" s="546">
        <f>SUMIFS('Faturamento NNE'!$P$2:$P$707,'Faturamento NNE'!$E$2:$E$707,'Infos Relatório'!$B$485,'Faturamento NNE'!$F$2:$F$707,'Infos Relatório'!$B542,'Faturamento NNE'!$AA$2:$AA$707,'Infos Relatório'!O$1,'Faturamento NNE'!$U$2:$U$707,"Sim")+SUMIFS('Faturamento NNE'!$Q$2:$Q$707,'Faturamento NNE'!$E$2:$E$707,'Infos Relatório'!$B$485,'Faturamento NNE'!$F$2:$F$707,'Infos Relatório'!$B542,'Faturamento NNE'!$AA$2:$AA$707,'Infos Relatório'!O$1,'Faturamento NNE'!$U$2:$U$707,"Sim")</f>
        <v>0</v>
      </c>
      <c r="S542" s="227" t="e">
        <f t="shared" si="182"/>
        <v>#DIV/0!</v>
      </c>
      <c r="T542" s="545">
        <f>SUMIFS('Faturamento NNE'!$I$2:$I$707,'Faturamento NNE'!$E$2:$E$707,'Infos Relatório'!$B$485,'Faturamento NNE'!$F$2:$F$707,'Infos Relatório'!$B542,'Faturamento NNE'!$AA$2:$AA$707,'Infos Relatório'!O$1)</f>
        <v>0</v>
      </c>
      <c r="U542" s="541">
        <f>COUNTIFS('Faturamento NNE'!$E$2:$E$707,'Infos Relatório'!$B$485,'Faturamento NNE'!$F$2:$F$707,'Infos Relatório'!$B542,'Faturamento NNE'!$AA$2:$AA$707,'Infos Relatório'!U$1)</f>
        <v>0</v>
      </c>
      <c r="V542" s="542">
        <f>SUMIFS('Faturamento NNE'!$H$2:$H$707,'Faturamento NNE'!$E$2:$E$707,'Infos Relatório'!$B$485,'Faturamento NNE'!$F$2:$F$707,'Infos Relatório'!$B542,'Faturamento NNE'!$AA$2:$AA$707,'Infos Relatório'!U$1)</f>
        <v>0</v>
      </c>
      <c r="W542" s="542">
        <f>SUMIFS('Faturamento NNE'!$K$2:$K$707,'Faturamento NNE'!$E$2:$E$707,'Infos Relatório'!$B$485,'Faturamento NNE'!$F$2:$F$707,'Infos Relatório'!$B542,'Faturamento NNE'!$AA$2:$AA$707,'Infos Relatório'!U$1)</f>
        <v>0</v>
      </c>
      <c r="X542" s="546">
        <f>SUMIFS('Faturamento NNE'!$P$2:$P$707,'Faturamento NNE'!$E$2:$E$707,'Infos Relatório'!$B$485,'Faturamento NNE'!$F$2:$F$707,'Infos Relatório'!$B542,'Faturamento NNE'!$AA$2:$AA$707,'Infos Relatório'!U$1,'Faturamento NNE'!$U$2:$U$707,"Sim")+SUMIFS('Faturamento NNE'!$Q$2:$Q$707,'Faturamento NNE'!$E$2:$E$707,'Infos Relatório'!$B$485,'Faturamento NNE'!$F$2:$F$707,'Infos Relatório'!$B542,'Faturamento NNE'!$AA$2:$AA$707,'Infos Relatório'!U$1,'Faturamento NNE'!$U$2:$U$707,"Sim")</f>
        <v>0</v>
      </c>
      <c r="Y542" s="227" t="e">
        <f t="shared" si="183"/>
        <v>#DIV/0!</v>
      </c>
      <c r="Z542" s="545">
        <f>SUMIFS('Faturamento NNE'!$I$2:$I$707,'Faturamento NNE'!$E$2:$E$707,'Infos Relatório'!$B$485,'Faturamento NNE'!$F$2:$F$707,'Infos Relatório'!$B542,'Faturamento NNE'!$AA$2:$AA$707,'Infos Relatório'!U$1)</f>
        <v>0</v>
      </c>
      <c r="AA542" s="541">
        <f>COUNTIFS('Faturamento NNE'!$E$2:$E$707,'Infos Relatório'!$B$485,'Faturamento NNE'!$F$2:$F$707,'Infos Relatório'!$B542,'Faturamento NNE'!$AA$2:$AA$707,'Infos Relatório'!AA$1)</f>
        <v>0</v>
      </c>
      <c r="AB542" s="542">
        <f>SUMIFS('Faturamento NNE'!$H$2:$H$707,'Faturamento NNE'!$E$2:$E$707,'Infos Relatório'!$B$485,'Faturamento NNE'!$F$2:$F$707,'Infos Relatório'!$B542,'Faturamento NNE'!$AA$2:$AA$707,'Infos Relatório'!AA$1)</f>
        <v>0</v>
      </c>
      <c r="AC542" s="542">
        <f>SUMIFS('Faturamento NNE'!$K$2:$K$707,'Faturamento NNE'!$E$2:$E$707,'Infos Relatório'!$B$485,'Faturamento NNE'!$F$2:$F$707,'Infos Relatório'!$B542,'Faturamento NNE'!$AA$2:$AA$707,'Infos Relatório'!AA$1)</f>
        <v>0</v>
      </c>
      <c r="AD542" s="546">
        <f>SUMIFS('Faturamento NNE'!$P$2:$P$707,'Faturamento NNE'!$E$2:$E$707,'Infos Relatório'!$B$485,'Faturamento NNE'!$F$2:$F$707,'Infos Relatório'!$B542,'Faturamento NNE'!$AA$2:$AA$707,'Infos Relatório'!AA$1,'Faturamento NNE'!$U$2:$U$707,"Sim")+SUMIFS('Faturamento NNE'!$Q$2:$Q$707,'Faturamento NNE'!$E$2:$E$707,'Infos Relatório'!$B$485,'Faturamento NNE'!$F$2:$F$707,'Infos Relatório'!$B542,'Faturamento NNE'!$AA$2:$AA$707,'Infos Relatório'!AA$1,'Faturamento NNE'!$U$2:$U$707,"Sim")</f>
        <v>0</v>
      </c>
      <c r="AE542" s="227" t="e">
        <f t="shared" si="184"/>
        <v>#DIV/0!</v>
      </c>
      <c r="AF542" s="545">
        <f>SUMIFS('Faturamento NNE'!$I$2:$I$707,'Faturamento NNE'!$E$2:$E$707,'Infos Relatório'!$B$485,'Faturamento NNE'!$F$2:$F$707,'Infos Relatório'!$B542,'Faturamento NNE'!$AA$2:$AA$707,'Infos Relatório'!AA$1)</f>
        <v>0</v>
      </c>
      <c r="AG542" s="541">
        <f>COUNTIFS('Faturamento NNE'!$E$2:$E$707,'Infos Relatório'!$B$485,'Faturamento NNE'!$F$2:$F$707,'Infos Relatório'!$B542,'Faturamento NNE'!$AA$2:$AA$707,'Infos Relatório'!AG$1)</f>
        <v>0</v>
      </c>
      <c r="AH542" s="542">
        <f>SUMIFS('Faturamento NNE'!$H$2:$H$707,'Faturamento NNE'!$E$2:$E$707,'Infos Relatório'!$B$485,'Faturamento NNE'!$F$2:$F$707,'Infos Relatório'!$B542,'Faturamento NNE'!$AA$2:$AA$707,'Infos Relatório'!AG$1)</f>
        <v>0</v>
      </c>
      <c r="AI542" s="542">
        <f>SUMIFS('Faturamento NNE'!$K$2:$K$707,'Faturamento NNE'!$E$2:$E$707,'Infos Relatório'!$B$485,'Faturamento NNE'!$F$2:$F$707,'Infos Relatório'!$B542,'Faturamento NNE'!$AA$2:$AA$707,'Infos Relatório'!AG$1)</f>
        <v>0</v>
      </c>
      <c r="AJ542" s="546">
        <f>SUMIFS('Faturamento NNE'!$P$2:$P$707,'Faturamento NNE'!$E$2:$E$707,'Infos Relatório'!$B$485,'Faturamento NNE'!$F$2:$F$707,'Infos Relatório'!$B542,'Faturamento NNE'!$AA$2:$AA$707,'Infos Relatório'!AG$1,'Faturamento NNE'!$U$2:$U$707,"Sim")+SUMIFS('Faturamento NNE'!$Q$2:$Q$707,'Faturamento NNE'!$E$2:$E$707,'Infos Relatório'!$B$485,'Faturamento NNE'!$F$2:$F$707,'Infos Relatório'!$B542,'Faturamento NNE'!$AA$2:$AA$707,'Infos Relatório'!AG$1,'Faturamento NNE'!$U$2:$U$707,"Sim")</f>
        <v>0</v>
      </c>
      <c r="AK542" s="227" t="e">
        <f t="shared" si="185"/>
        <v>#DIV/0!</v>
      </c>
      <c r="AL542" s="545">
        <f>SUMIFS('Faturamento NNE'!$I$2:$I$707,'Faturamento NNE'!$E$2:$E$707,'Infos Relatório'!$B$485,'Faturamento NNE'!$F$2:$F$707,'Infos Relatório'!$B542,'Faturamento NNE'!$AA$2:$AA$707,'Infos Relatório'!AG$1)</f>
        <v>0</v>
      </c>
      <c r="AM542" s="541">
        <f>COUNTIFS('Faturamento NNE'!$E$2:$E$707,'Infos Relatório'!$B$485,'Faturamento NNE'!$F$2:$F$707,'Infos Relatório'!$B542,'Faturamento NNE'!$AA$2:$AA$707,'Infos Relatório'!AM$1)</f>
        <v>0</v>
      </c>
      <c r="AN542" s="542">
        <f>SUMIFS('Faturamento NNE'!$H$2:$H$707,'Faturamento NNE'!$E$2:$E$707,'Infos Relatório'!$B$485,'Faturamento NNE'!$F$2:$F$707,'Infos Relatório'!$B542,'Faturamento NNE'!$AA$2:$AA$707,'Infos Relatório'!AM$1)</f>
        <v>0</v>
      </c>
      <c r="AO542" s="542">
        <f>SUMIFS('Faturamento NNE'!$K$2:$K$707,'Faturamento NNE'!$E$2:$E$707,'Infos Relatório'!$B$485,'Faturamento NNE'!$F$2:$F$707,'Infos Relatório'!$B542,'Faturamento NNE'!$AA$2:$AA$707,'Infos Relatório'!AM$1)</f>
        <v>0</v>
      </c>
      <c r="AP542" s="546">
        <f>SUMIFS('Faturamento NNE'!$P$2:$P$707,'Faturamento NNE'!$E$2:$E$707,'Infos Relatório'!$B$485,'Faturamento NNE'!$F$2:$F$707,'Infos Relatório'!$B542,'Faturamento NNE'!$AA$2:$AA$707,'Infos Relatório'!AM$1,'Faturamento NNE'!$U$2:$U$707,"Sim")+SUMIFS('Faturamento NNE'!$Q$2:$Q$707,'Faturamento NNE'!$E$2:$E$707,'Infos Relatório'!$B$485,'Faturamento NNE'!$F$2:$F$707,'Infos Relatório'!$B542,'Faturamento NNE'!$AA$2:$AA$707,'Infos Relatório'!AM$1,'Faturamento NNE'!$U$2:$U$707,"Sim")</f>
        <v>0</v>
      </c>
      <c r="AQ542" s="227" t="e">
        <f t="shared" si="186"/>
        <v>#DIV/0!</v>
      </c>
      <c r="AR542" s="545">
        <f>SUMIFS('Faturamento NNE'!$I$2:$I$707,'Faturamento NNE'!$E$2:$E$707,'Infos Relatório'!$B$485,'Faturamento NNE'!$F$2:$F$707,'Infos Relatório'!$B542,'Faturamento NNE'!$AA$2:$AA$707,'Infos Relatório'!AM$1)</f>
        <v>0</v>
      </c>
      <c r="AS542" s="541">
        <f>COUNTIFS('Faturamento NNE'!$E$2:$E$707,'Infos Relatório'!$B$485,'Faturamento NNE'!$F$2:$F$707,'Infos Relatório'!$B542,'Faturamento NNE'!$AA$2:$AA$707,'Infos Relatório'!AS$1)</f>
        <v>0</v>
      </c>
      <c r="AT542" s="542">
        <f>SUMIFS('Faturamento NNE'!$H$2:$H$707,'Faturamento NNE'!$E$2:$E$707,'Infos Relatório'!$B$485,'Faturamento NNE'!$F$2:$F$707,'Infos Relatório'!$B542,'Faturamento NNE'!$AA$2:$AA$707,'Infos Relatório'!AS$1)</f>
        <v>0</v>
      </c>
      <c r="AU542" s="542">
        <f>SUMIFS('Faturamento NNE'!$K$2:$K$707,'Faturamento NNE'!$E$2:$E$707,'Infos Relatório'!$B$485,'Faturamento NNE'!$F$2:$F$707,'Infos Relatório'!$B542,'Faturamento NNE'!$AA$2:$AA$707,'Infos Relatório'!AS$1)</f>
        <v>0</v>
      </c>
      <c r="AV542" s="546">
        <f>SUMIFS('Faturamento NNE'!$P$2:$P$707,'Faturamento NNE'!$E$2:$E$707,'Infos Relatório'!$B$485,'Faturamento NNE'!$F$2:$F$707,'Infos Relatório'!$B542,'Faturamento NNE'!$AA$2:$AA$707,'Infos Relatório'!AS$1,'Faturamento NNE'!$U$2:$U$707,"Sim")+SUMIFS('Faturamento NNE'!$Q$2:$Q$707,'Faturamento NNE'!$E$2:$E$707,'Infos Relatório'!$B$485,'Faturamento NNE'!$F$2:$F$707,'Infos Relatório'!$B542,'Faturamento NNE'!$AA$2:$AA$707,'Infos Relatório'!AS$1,'Faturamento NNE'!$U$2:$U$707,"Sim")</f>
        <v>0</v>
      </c>
      <c r="AW542" s="227" t="e">
        <f t="shared" si="187"/>
        <v>#DIV/0!</v>
      </c>
      <c r="AX542" s="545">
        <f>SUMIFS('Faturamento NNE'!$I$2:$I$707,'Faturamento NNE'!$E$2:$E$707,'Infos Relatório'!$B$485,'Faturamento NNE'!$F$2:$F$707,'Infos Relatório'!$B542,'Faturamento NNE'!$AA$2:$AA$707,'Infos Relatório'!AS$1)</f>
        <v>0</v>
      </c>
      <c r="AY542" s="541">
        <f>COUNTIFS('Faturamento NNE'!$E$2:$E$707,'Infos Relatório'!$B$485,'Faturamento NNE'!$F$2:$F$707,'Infos Relatório'!$B542,'Faturamento NNE'!$AA$2:$AA$707,'Infos Relatório'!AY$1)</f>
        <v>0</v>
      </c>
      <c r="AZ542" s="542">
        <f>SUMIFS('Faturamento NNE'!$H$2:$H$707,'Faturamento NNE'!$E$2:$E$707,'Infos Relatório'!$B$485,'Faturamento NNE'!$F$2:$F$707,'Infos Relatório'!$B542,'Faturamento NNE'!$AA$2:$AA$707,'Infos Relatório'!AY$1)</f>
        <v>0</v>
      </c>
      <c r="BA542" s="542">
        <f>SUMIFS('Faturamento NNE'!$K$2:$K$707,'Faturamento NNE'!$E$2:$E$707,'Infos Relatório'!$B$485,'Faturamento NNE'!$F$2:$F$707,'Infos Relatório'!$B542,'Faturamento NNE'!$AA$2:$AA$707,'Infos Relatório'!AY$1)</f>
        <v>0</v>
      </c>
      <c r="BB542" s="546">
        <f>SUMIFS('Faturamento NNE'!$P$2:$P$707,'Faturamento NNE'!$E$2:$E$707,'Infos Relatório'!$B$485,'Faturamento NNE'!$F$2:$F$707,'Infos Relatório'!$B542,'Faturamento NNE'!$AA$2:$AA$707,'Infos Relatório'!AY$1,'Faturamento NNE'!$U$2:$U$707,"Sim")+SUMIFS('Faturamento NNE'!$Q$2:$Q$707,'Faturamento NNE'!$E$2:$E$707,'Infos Relatório'!$B$485,'Faturamento NNE'!$F$2:$F$707,'Infos Relatório'!$B542,'Faturamento NNE'!$AA$2:$AA$707,'Infos Relatório'!AY$1,'Faturamento NNE'!$U$2:$U$707,"Sim")</f>
        <v>0</v>
      </c>
      <c r="BC542" s="227" t="e">
        <f t="shared" si="188"/>
        <v>#DIV/0!</v>
      </c>
      <c r="BD542" s="545">
        <f>SUMIFS('Faturamento NNE'!$I$2:$I$707,'Faturamento NNE'!$E$2:$E$707,'Infos Relatório'!$B$485,'Faturamento NNE'!$F$2:$F$707,'Infos Relatório'!$B542,'Faturamento NNE'!$AA$2:$AA$707,'Infos Relatório'!AY$1)</f>
        <v>0</v>
      </c>
      <c r="BE542" s="541">
        <f>COUNTIFS('Faturamento NNE'!$E$2:$E$707,'Infos Relatório'!$B$485,'Faturamento NNE'!$F$2:$F$707,'Infos Relatório'!$B542,'Faturamento NNE'!$AA$2:$AA$707,'Infos Relatório'!BE$1)</f>
        <v>0</v>
      </c>
      <c r="BF542" s="542">
        <f>SUMIFS('Faturamento NNE'!$H$2:$H$707,'Faturamento NNE'!$E$2:$E$707,'Infos Relatório'!$B$485,'Faturamento NNE'!$F$2:$F$707,'Infos Relatório'!$B542,'Faturamento NNE'!$AA$2:$AA$707,'Infos Relatório'!BE$1)</f>
        <v>0</v>
      </c>
      <c r="BG542" s="542">
        <f>SUMIFS('Faturamento NNE'!$K$2:$K$707,'Faturamento NNE'!$E$2:$E$707,'Infos Relatório'!$B$485,'Faturamento NNE'!$F$2:$F$707,'Infos Relatório'!$B542,'Faturamento NNE'!$AA$2:$AA$707,'Infos Relatório'!BE$1)</f>
        <v>0</v>
      </c>
      <c r="BH542" s="546">
        <f>SUMIFS('Faturamento NNE'!$P$2:$P$707,'Faturamento NNE'!$E$2:$E$707,'Infos Relatório'!$B$485,'Faturamento NNE'!$F$2:$F$707,'Infos Relatório'!$B542,'Faturamento NNE'!$AA$2:$AA$707,'Infos Relatório'!BE$1,'Faturamento NNE'!$U$2:$U$707,"Sim")+SUMIFS('Faturamento NNE'!$Q$2:$Q$707,'Faturamento NNE'!$E$2:$E$707,'Infos Relatório'!$B$485,'Faturamento NNE'!$F$2:$F$707,'Infos Relatório'!$B542,'Faturamento NNE'!$AA$2:$AA$707,'Infos Relatório'!BE$1,'Faturamento NNE'!$U$2:$U$707,"Sim")</f>
        <v>0</v>
      </c>
      <c r="BI542" s="227" t="e">
        <f t="shared" si="189"/>
        <v>#DIV/0!</v>
      </c>
      <c r="BJ542" s="545">
        <f>SUMIFS('Faturamento NNE'!$I$2:$I$707,'Faturamento NNE'!$E$2:$E$707,'Infos Relatório'!$B$485,'Faturamento NNE'!$F$2:$F$707,'Infos Relatório'!$B542,'Faturamento NNE'!$AA$2:$AA$707,'Infos Relatório'!BE$1)</f>
        <v>0</v>
      </c>
      <c r="BK542" s="541">
        <f>COUNTIFS('Faturamento NNE'!$E$2:$E$707,'Infos Relatório'!$B$485,'Faturamento NNE'!$F$2:$F$707,'Infos Relatório'!$B542,'Faturamento NNE'!$AA$2:$AA$707,'Infos Relatório'!BK$1)</f>
        <v>0</v>
      </c>
      <c r="BL542" s="542">
        <f>SUMIFS('Faturamento NNE'!$H$2:$H$707,'Faturamento NNE'!$E$2:$E$707,'Infos Relatório'!$B$485,'Faturamento NNE'!$F$2:$F$707,'Infos Relatório'!$B542,'Faturamento NNE'!$AA$2:$AA$707,'Infos Relatório'!BK$1)</f>
        <v>0</v>
      </c>
      <c r="BM542" s="542">
        <f>SUMIFS('Faturamento NNE'!$K$2:$K$707,'Faturamento NNE'!$E$2:$E$707,'Infos Relatório'!$B$485,'Faturamento NNE'!$F$2:$F$707,'Infos Relatório'!$B542,'Faturamento NNE'!$AA$2:$AA$707,'Infos Relatório'!BK$1)</f>
        <v>0</v>
      </c>
      <c r="BN542" s="546">
        <f>SUMIFS('Faturamento NNE'!$P$2:$P$707,'Faturamento NNE'!$E$2:$E$707,'Infos Relatório'!$B$485,'Faturamento NNE'!$F$2:$F$707,'Infos Relatório'!$B542,'Faturamento NNE'!$AA$2:$AA$707,'Infos Relatório'!BK$1,'Faturamento NNE'!$U$2:$U$707,"Sim")+SUMIFS('Faturamento NNE'!$Q$2:$Q$707,'Faturamento NNE'!$E$2:$E$707,'Infos Relatório'!$B$485,'Faturamento NNE'!$F$2:$F$707,'Infos Relatório'!$B542,'Faturamento NNE'!$AA$2:$AA$707,'Infos Relatório'!BK$1,'Faturamento NNE'!$U$2:$U$707,"Sim")</f>
        <v>0</v>
      </c>
      <c r="BO542" s="227" t="e">
        <f t="shared" si="190"/>
        <v>#DIV/0!</v>
      </c>
      <c r="BP542" s="545">
        <f>SUMIFS('Faturamento NNE'!$I$2:$I$707,'Faturamento NNE'!$E$2:$E$707,'Infos Relatório'!$B$485,'Faturamento NNE'!$F$2:$F$707,'Infos Relatório'!$B542,'Faturamento NNE'!$AA$2:$AA$707,'Infos Relatório'!BK$1)</f>
        <v>0</v>
      </c>
      <c r="BQ542" s="541">
        <f>COUNTIFS('Faturamento NNE'!$E$2:$E$707,'Infos Relatório'!$B$485,'Faturamento NNE'!$F$2:$F$707,'Infos Relatório'!$B542,'Faturamento NNE'!$AA$2:$AA$707,'Infos Relatório'!BQ$1)</f>
        <v>0</v>
      </c>
      <c r="BR542" s="542">
        <f>SUMIFS('Faturamento NNE'!$H$2:$H$707,'Faturamento NNE'!$E$2:$E$707,'Infos Relatório'!$B$485,'Faturamento NNE'!$F$2:$F$707,'Infos Relatório'!$B542,'Faturamento NNE'!$AA$2:$AA$707,'Infos Relatório'!BQ$1)</f>
        <v>0</v>
      </c>
      <c r="BS542" s="542">
        <f>SUMIFS('Faturamento NNE'!$K$2:$K$707,'Faturamento NNE'!$E$2:$E$707,'Infos Relatório'!$B$485,'Faturamento NNE'!$F$2:$F$707,'Infos Relatório'!$B542,'Faturamento NNE'!$AA$2:$AA$707,'Infos Relatório'!BQ$1)</f>
        <v>0</v>
      </c>
      <c r="BT542" s="546">
        <f>SUMIFS('Faturamento NNE'!$P$2:$P$707,'Faturamento NNE'!$E$2:$E$707,'Infos Relatório'!$B$485,'Faturamento NNE'!$F$2:$F$707,'Infos Relatório'!$B542,'Faturamento NNE'!$AA$2:$AA$707,'Infos Relatório'!BQ$1,'Faturamento NNE'!$U$2:$U$707,"Sim")+SUMIFS('Faturamento NNE'!$Q$2:$Q$707,'Faturamento NNE'!$E$2:$E$707,'Infos Relatório'!$B$485,'Faturamento NNE'!$F$2:$F$707,'Infos Relatório'!$B542,'Faturamento NNE'!$AA$2:$AA$707,'Infos Relatório'!BQ$1,'Faturamento NNE'!$U$2:$U$707,"Sim")</f>
        <v>0</v>
      </c>
      <c r="BU542" s="227" t="e">
        <f t="shared" si="191"/>
        <v>#DIV/0!</v>
      </c>
      <c r="BV542" s="545">
        <f>SUMIFS('Faturamento NNE'!$I$2:$I$707,'Faturamento NNE'!$E$2:$E$707,'Infos Relatório'!$B$485,'Faturamento NNE'!$F$2:$F$707,'Infos Relatório'!$B542,'Faturamento NNE'!$AA$2:$AA$707,'Infos Relatório'!BQ$1)</f>
        <v>0</v>
      </c>
    </row>
    <row r="543" spans="2:74">
      <c r="B543" s="217" t="s">
        <v>187</v>
      </c>
      <c r="C543" s="541">
        <f>COUNTIFS('Faturamento NNE'!$E$2:$E$707,'Infos Relatório'!$B$485,'Faturamento NNE'!$F$2:$F$707,'Infos Relatório'!$B543,'Faturamento NNE'!$AA$2:$AA$707,'Infos Relatório'!C$1)</f>
        <v>0</v>
      </c>
      <c r="D543" s="542">
        <f>SUMIFS('Faturamento NNE'!$H$2:$H$707,'Faturamento NNE'!$E$2:$E$707,'Infos Relatório'!$B$485,'Faturamento NNE'!$F$2:$F$707,'Infos Relatório'!$B543,'Faturamento NNE'!$AA$2:$AA$707,'Infos Relatório'!C$1)</f>
        <v>0</v>
      </c>
      <c r="E543" s="543">
        <f>SUMIFS('Faturamento NNE'!$K$2:$K$707,'Faturamento NNE'!$E$2:$E$707,'Infos Relatório'!$B$485,'Faturamento NNE'!$F$2:$F$707,'Infos Relatório'!$B543,'Faturamento NNE'!$AA$2:$AA$707,'Infos Relatório'!C$1)</f>
        <v>0</v>
      </c>
      <c r="F543" s="544">
        <f>SUMIFS('Faturamento NNE'!$P$2:$P$707,'Faturamento NNE'!$E$2:$E$707,'Infos Relatório'!$B$485,'Faturamento NNE'!$F$2:$F$707,'Infos Relatório'!$B543,'Faturamento NNE'!$AA$2:$AA$707,'Infos Relatório'!C$1,'Faturamento NNE'!$U$2:$U$707,"Sim")+SUMIFS('Faturamento NNE'!$Q$2:$Q$707,'Faturamento NNE'!$E$2:$E$707,'Infos Relatório'!$B$485,'Faturamento NNE'!$F$2:$F$707,'Infos Relatório'!$B543,'Faturamento NNE'!$AA$2:$AA$707,'Infos Relatório'!C$1,'Faturamento NNE'!$U$2:$U$707,"Sim")</f>
        <v>0</v>
      </c>
      <c r="G543" s="283" t="e">
        <f t="shared" si="180"/>
        <v>#DIV/0!</v>
      </c>
      <c r="H543" s="545">
        <f>SUMIFS('Faturamento NNE'!$I$2:$I$707,'Faturamento NNE'!$E$2:$E$707,'Infos Relatório'!$B$485,'Faturamento NNE'!$F$2:$F$707,'Infos Relatório'!$B543,'Faturamento NNE'!$AA$2:$AA$707,'Infos Relatório'!C$1)</f>
        <v>0</v>
      </c>
      <c r="I543" s="541">
        <f>COUNTIFS('Faturamento NNE'!$E$2:$E$707,'Infos Relatório'!$B$485,'Faturamento NNE'!$F$2:$F$707,'Infos Relatório'!$B543,'Faturamento NNE'!$AA$2:$AA$707,'Infos Relatório'!I$1)</f>
        <v>0</v>
      </c>
      <c r="J543" s="542">
        <f>SUMIFS('Faturamento NNE'!$H$2:$H$707,'Faturamento NNE'!$E$2:$E$707,'Infos Relatório'!$B$485,'Faturamento NNE'!$F$2:$F$707,'Infos Relatório'!$B543,'Faturamento NNE'!$AA$2:$AA$707,'Infos Relatório'!I$1)</f>
        <v>0</v>
      </c>
      <c r="K543" s="543">
        <f>SUMIFS('Faturamento NNE'!$K$2:$K$707,'Faturamento NNE'!$E$2:$E$707,'Infos Relatório'!$B$485,'Faturamento NNE'!$F$2:$F$707,'Infos Relatório'!$B543,'Faturamento NNE'!$AA$2:$AA$707,'Infos Relatório'!I$1)</f>
        <v>0</v>
      </c>
      <c r="L543" s="544">
        <f>SUMIFS('Faturamento NNE'!$P$2:$P$707,'Faturamento NNE'!$E$2:$E$707,'Infos Relatório'!$B$485,'Faturamento NNE'!$F$2:$F$707,'Infos Relatório'!$B543,'Faturamento NNE'!$AA$2:$AA$707,'Infos Relatório'!I$1,'Faturamento NNE'!$U$2:$U$707,"Sim")+SUMIFS('Faturamento NNE'!$Q$2:$Q$707,'Faturamento NNE'!$E$2:$E$707,'Infos Relatório'!$B$485,'Faturamento NNE'!$F$2:$F$707,'Infos Relatório'!$B543,'Faturamento NNE'!$AA$2:$AA$707,'Infos Relatório'!I$1,'Faturamento NNE'!$U$2:$U$707,"Sim")</f>
        <v>0</v>
      </c>
      <c r="M543" s="283" t="e">
        <f t="shared" si="181"/>
        <v>#DIV/0!</v>
      </c>
      <c r="N543" s="545">
        <f>SUMIFS('Faturamento NNE'!$I$2:$I$707,'Faturamento NNE'!$E$2:$E$707,'Infos Relatório'!$B$485,'Faturamento NNE'!$F$2:$F$707,'Infos Relatório'!$B543,'Faturamento NNE'!$AA$2:$AA$707,'Infos Relatório'!I$1)</f>
        <v>0</v>
      </c>
      <c r="O543" s="541">
        <f>COUNTIFS('Faturamento NNE'!$E$2:$E$707,'Infos Relatório'!$B$485,'Faturamento NNE'!$F$2:$F$707,'Infos Relatório'!$B543,'Faturamento NNE'!$AA$2:$AA$707,'Infos Relatório'!O$1)</f>
        <v>0</v>
      </c>
      <c r="P543" s="542">
        <f>SUMIFS('Faturamento NNE'!$H$2:$H$707,'Faturamento NNE'!$E$2:$E$707,'Infos Relatório'!$B$485,'Faturamento NNE'!$F$2:$F$707,'Infos Relatório'!$B543,'Faturamento NNE'!$AA$2:$AA$707,'Infos Relatório'!O$1)</f>
        <v>0</v>
      </c>
      <c r="Q543" s="542">
        <f>SUMIFS('Faturamento NNE'!$K$2:$K$707,'Faturamento NNE'!$E$2:$E$707,'Infos Relatório'!$B$485,'Faturamento NNE'!$F$2:$F$707,'Infos Relatório'!$B543,'Faturamento NNE'!$AA$2:$AA$707,'Infos Relatório'!O$1)</f>
        <v>0</v>
      </c>
      <c r="R543" s="546">
        <f>SUMIFS('Faturamento NNE'!$P$2:$P$707,'Faturamento NNE'!$E$2:$E$707,'Infos Relatório'!$B$485,'Faturamento NNE'!$F$2:$F$707,'Infos Relatório'!$B543,'Faturamento NNE'!$AA$2:$AA$707,'Infos Relatório'!O$1,'Faturamento NNE'!$U$2:$U$707,"Sim")+SUMIFS('Faturamento NNE'!$Q$2:$Q$707,'Faturamento NNE'!$E$2:$E$707,'Infos Relatório'!$B$485,'Faturamento NNE'!$F$2:$F$707,'Infos Relatório'!$B543,'Faturamento NNE'!$AA$2:$AA$707,'Infos Relatório'!O$1,'Faturamento NNE'!$U$2:$U$707,"Sim")</f>
        <v>0</v>
      </c>
      <c r="S543" s="227" t="e">
        <f t="shared" si="182"/>
        <v>#DIV/0!</v>
      </c>
      <c r="T543" s="545">
        <f>SUMIFS('Faturamento NNE'!$I$2:$I$707,'Faturamento NNE'!$E$2:$E$707,'Infos Relatório'!$B$485,'Faturamento NNE'!$F$2:$F$707,'Infos Relatório'!$B543,'Faturamento NNE'!$AA$2:$AA$707,'Infos Relatório'!O$1)</f>
        <v>0</v>
      </c>
      <c r="U543" s="541">
        <f>COUNTIFS('Faturamento NNE'!$E$2:$E$707,'Infos Relatório'!$B$485,'Faturamento NNE'!$F$2:$F$707,'Infos Relatório'!$B543,'Faturamento NNE'!$AA$2:$AA$707,'Infos Relatório'!U$1)</f>
        <v>0</v>
      </c>
      <c r="V543" s="542">
        <f>SUMIFS('Faturamento NNE'!$H$2:$H$707,'Faturamento NNE'!$E$2:$E$707,'Infos Relatório'!$B$485,'Faturamento NNE'!$F$2:$F$707,'Infos Relatório'!$B543,'Faturamento NNE'!$AA$2:$AA$707,'Infos Relatório'!U$1)</f>
        <v>0</v>
      </c>
      <c r="W543" s="542">
        <f>SUMIFS('Faturamento NNE'!$K$2:$K$707,'Faturamento NNE'!$E$2:$E$707,'Infos Relatório'!$B$485,'Faturamento NNE'!$F$2:$F$707,'Infos Relatório'!$B543,'Faturamento NNE'!$AA$2:$AA$707,'Infos Relatório'!U$1)</f>
        <v>0</v>
      </c>
      <c r="X543" s="546">
        <f>SUMIFS('Faturamento NNE'!$P$2:$P$707,'Faturamento NNE'!$E$2:$E$707,'Infos Relatório'!$B$485,'Faturamento NNE'!$F$2:$F$707,'Infos Relatório'!$B543,'Faturamento NNE'!$AA$2:$AA$707,'Infos Relatório'!U$1,'Faturamento NNE'!$U$2:$U$707,"Sim")+SUMIFS('Faturamento NNE'!$Q$2:$Q$707,'Faturamento NNE'!$E$2:$E$707,'Infos Relatório'!$B$485,'Faturamento NNE'!$F$2:$F$707,'Infos Relatório'!$B543,'Faturamento NNE'!$AA$2:$AA$707,'Infos Relatório'!U$1,'Faturamento NNE'!$U$2:$U$707,"Sim")</f>
        <v>0</v>
      </c>
      <c r="Y543" s="227" t="e">
        <f t="shared" si="183"/>
        <v>#DIV/0!</v>
      </c>
      <c r="Z543" s="545">
        <f>SUMIFS('Faturamento NNE'!$I$2:$I$707,'Faturamento NNE'!$E$2:$E$707,'Infos Relatório'!$B$485,'Faturamento NNE'!$F$2:$F$707,'Infos Relatório'!$B543,'Faturamento NNE'!$AA$2:$AA$707,'Infos Relatório'!U$1)</f>
        <v>0</v>
      </c>
      <c r="AA543" s="541">
        <f>COUNTIFS('Faturamento NNE'!$E$2:$E$707,'Infos Relatório'!$B$485,'Faturamento NNE'!$F$2:$F$707,'Infos Relatório'!$B543,'Faturamento NNE'!$AA$2:$AA$707,'Infos Relatório'!AA$1)</f>
        <v>0</v>
      </c>
      <c r="AB543" s="542">
        <f>SUMIFS('Faturamento NNE'!$H$2:$H$707,'Faturamento NNE'!$E$2:$E$707,'Infos Relatório'!$B$485,'Faturamento NNE'!$F$2:$F$707,'Infos Relatório'!$B543,'Faturamento NNE'!$AA$2:$AA$707,'Infos Relatório'!AA$1)</f>
        <v>0</v>
      </c>
      <c r="AC543" s="542">
        <f>SUMIFS('Faturamento NNE'!$K$2:$K$707,'Faturamento NNE'!$E$2:$E$707,'Infos Relatório'!$B$485,'Faturamento NNE'!$F$2:$F$707,'Infos Relatório'!$B543,'Faturamento NNE'!$AA$2:$AA$707,'Infos Relatório'!AA$1)</f>
        <v>0</v>
      </c>
      <c r="AD543" s="546">
        <f>SUMIFS('Faturamento NNE'!$P$2:$P$707,'Faturamento NNE'!$E$2:$E$707,'Infos Relatório'!$B$485,'Faturamento NNE'!$F$2:$F$707,'Infos Relatório'!$B543,'Faturamento NNE'!$AA$2:$AA$707,'Infos Relatório'!AA$1,'Faturamento NNE'!$U$2:$U$707,"Sim")+SUMIFS('Faturamento NNE'!$Q$2:$Q$707,'Faturamento NNE'!$E$2:$E$707,'Infos Relatório'!$B$485,'Faturamento NNE'!$F$2:$F$707,'Infos Relatório'!$B543,'Faturamento NNE'!$AA$2:$AA$707,'Infos Relatório'!AA$1,'Faturamento NNE'!$U$2:$U$707,"Sim")</f>
        <v>0</v>
      </c>
      <c r="AE543" s="227" t="e">
        <f t="shared" si="184"/>
        <v>#DIV/0!</v>
      </c>
      <c r="AF543" s="545">
        <f>SUMIFS('Faturamento NNE'!$I$2:$I$707,'Faturamento NNE'!$E$2:$E$707,'Infos Relatório'!$B$485,'Faturamento NNE'!$F$2:$F$707,'Infos Relatório'!$B543,'Faturamento NNE'!$AA$2:$AA$707,'Infos Relatório'!AA$1)</f>
        <v>0</v>
      </c>
      <c r="AG543" s="541">
        <f>COUNTIFS('Faturamento NNE'!$E$2:$E$707,'Infos Relatório'!$B$485,'Faturamento NNE'!$F$2:$F$707,'Infos Relatório'!$B543,'Faturamento NNE'!$AA$2:$AA$707,'Infos Relatório'!AG$1)</f>
        <v>0</v>
      </c>
      <c r="AH543" s="542">
        <f>SUMIFS('Faturamento NNE'!$H$2:$H$707,'Faturamento NNE'!$E$2:$E$707,'Infos Relatório'!$B$485,'Faturamento NNE'!$F$2:$F$707,'Infos Relatório'!$B543,'Faturamento NNE'!$AA$2:$AA$707,'Infos Relatório'!AG$1)</f>
        <v>0</v>
      </c>
      <c r="AI543" s="542">
        <f>SUMIFS('Faturamento NNE'!$K$2:$K$707,'Faturamento NNE'!$E$2:$E$707,'Infos Relatório'!$B$485,'Faturamento NNE'!$F$2:$F$707,'Infos Relatório'!$B543,'Faturamento NNE'!$AA$2:$AA$707,'Infos Relatório'!AG$1)</f>
        <v>0</v>
      </c>
      <c r="AJ543" s="546">
        <f>SUMIFS('Faturamento NNE'!$P$2:$P$707,'Faturamento NNE'!$E$2:$E$707,'Infos Relatório'!$B$485,'Faturamento NNE'!$F$2:$F$707,'Infos Relatório'!$B543,'Faturamento NNE'!$AA$2:$AA$707,'Infos Relatório'!AG$1,'Faturamento NNE'!$U$2:$U$707,"Sim")+SUMIFS('Faturamento NNE'!$Q$2:$Q$707,'Faturamento NNE'!$E$2:$E$707,'Infos Relatório'!$B$485,'Faturamento NNE'!$F$2:$F$707,'Infos Relatório'!$B543,'Faturamento NNE'!$AA$2:$AA$707,'Infos Relatório'!AG$1,'Faturamento NNE'!$U$2:$U$707,"Sim")</f>
        <v>0</v>
      </c>
      <c r="AK543" s="227" t="e">
        <f t="shared" si="185"/>
        <v>#DIV/0!</v>
      </c>
      <c r="AL543" s="545">
        <f>SUMIFS('Faturamento NNE'!$I$2:$I$707,'Faturamento NNE'!$E$2:$E$707,'Infos Relatório'!$B$485,'Faturamento NNE'!$F$2:$F$707,'Infos Relatório'!$B543,'Faturamento NNE'!$AA$2:$AA$707,'Infos Relatório'!AG$1)</f>
        <v>0</v>
      </c>
      <c r="AM543" s="541">
        <f>COUNTIFS('Faturamento NNE'!$E$2:$E$707,'Infos Relatório'!$B$485,'Faturamento NNE'!$F$2:$F$707,'Infos Relatório'!$B543,'Faturamento NNE'!$AA$2:$AA$707,'Infos Relatório'!AM$1)</f>
        <v>0</v>
      </c>
      <c r="AN543" s="542">
        <f>SUMIFS('Faturamento NNE'!$H$2:$H$707,'Faturamento NNE'!$E$2:$E$707,'Infos Relatório'!$B$485,'Faturamento NNE'!$F$2:$F$707,'Infos Relatório'!$B543,'Faturamento NNE'!$AA$2:$AA$707,'Infos Relatório'!AM$1)</f>
        <v>0</v>
      </c>
      <c r="AO543" s="542">
        <f>SUMIFS('Faturamento NNE'!$K$2:$K$707,'Faturamento NNE'!$E$2:$E$707,'Infos Relatório'!$B$485,'Faturamento NNE'!$F$2:$F$707,'Infos Relatório'!$B543,'Faturamento NNE'!$AA$2:$AA$707,'Infos Relatório'!AM$1)</f>
        <v>0</v>
      </c>
      <c r="AP543" s="546">
        <f>SUMIFS('Faturamento NNE'!$P$2:$P$707,'Faturamento NNE'!$E$2:$E$707,'Infos Relatório'!$B$485,'Faturamento NNE'!$F$2:$F$707,'Infos Relatório'!$B543,'Faturamento NNE'!$AA$2:$AA$707,'Infos Relatório'!AM$1,'Faturamento NNE'!$U$2:$U$707,"Sim")+SUMIFS('Faturamento NNE'!$Q$2:$Q$707,'Faturamento NNE'!$E$2:$E$707,'Infos Relatório'!$B$485,'Faturamento NNE'!$F$2:$F$707,'Infos Relatório'!$B543,'Faturamento NNE'!$AA$2:$AA$707,'Infos Relatório'!AM$1,'Faturamento NNE'!$U$2:$U$707,"Sim")</f>
        <v>0</v>
      </c>
      <c r="AQ543" s="227" t="e">
        <f t="shared" si="186"/>
        <v>#DIV/0!</v>
      </c>
      <c r="AR543" s="545">
        <f>SUMIFS('Faturamento NNE'!$I$2:$I$707,'Faturamento NNE'!$E$2:$E$707,'Infos Relatório'!$B$485,'Faturamento NNE'!$F$2:$F$707,'Infos Relatório'!$B543,'Faturamento NNE'!$AA$2:$AA$707,'Infos Relatório'!AM$1)</f>
        <v>0</v>
      </c>
      <c r="AS543" s="541">
        <f>COUNTIFS('Faturamento NNE'!$E$2:$E$707,'Infos Relatório'!$B$485,'Faturamento NNE'!$F$2:$F$707,'Infos Relatório'!$B543,'Faturamento NNE'!$AA$2:$AA$707,'Infos Relatório'!AS$1)</f>
        <v>0</v>
      </c>
      <c r="AT543" s="542">
        <f>SUMIFS('Faturamento NNE'!$H$2:$H$707,'Faturamento NNE'!$E$2:$E$707,'Infos Relatório'!$B$485,'Faturamento NNE'!$F$2:$F$707,'Infos Relatório'!$B543,'Faturamento NNE'!$AA$2:$AA$707,'Infos Relatório'!AS$1)</f>
        <v>0</v>
      </c>
      <c r="AU543" s="542">
        <f>SUMIFS('Faturamento NNE'!$K$2:$K$707,'Faturamento NNE'!$E$2:$E$707,'Infos Relatório'!$B$485,'Faturamento NNE'!$F$2:$F$707,'Infos Relatório'!$B543,'Faturamento NNE'!$AA$2:$AA$707,'Infos Relatório'!AS$1)</f>
        <v>0</v>
      </c>
      <c r="AV543" s="546">
        <f>SUMIFS('Faturamento NNE'!$P$2:$P$707,'Faturamento NNE'!$E$2:$E$707,'Infos Relatório'!$B$485,'Faturamento NNE'!$F$2:$F$707,'Infos Relatório'!$B543,'Faturamento NNE'!$AA$2:$AA$707,'Infos Relatório'!AS$1,'Faturamento NNE'!$U$2:$U$707,"Sim")+SUMIFS('Faturamento NNE'!$Q$2:$Q$707,'Faturamento NNE'!$E$2:$E$707,'Infos Relatório'!$B$485,'Faturamento NNE'!$F$2:$F$707,'Infos Relatório'!$B543,'Faturamento NNE'!$AA$2:$AA$707,'Infos Relatório'!AS$1,'Faturamento NNE'!$U$2:$U$707,"Sim")</f>
        <v>0</v>
      </c>
      <c r="AW543" s="227" t="e">
        <f t="shared" si="187"/>
        <v>#DIV/0!</v>
      </c>
      <c r="AX543" s="545">
        <f>SUMIFS('Faturamento NNE'!$I$2:$I$707,'Faturamento NNE'!$E$2:$E$707,'Infos Relatório'!$B$485,'Faturamento NNE'!$F$2:$F$707,'Infos Relatório'!$B543,'Faturamento NNE'!$AA$2:$AA$707,'Infos Relatório'!AS$1)</f>
        <v>0</v>
      </c>
      <c r="AY543" s="541">
        <f>COUNTIFS('Faturamento NNE'!$E$2:$E$707,'Infos Relatório'!$B$485,'Faturamento NNE'!$F$2:$F$707,'Infos Relatório'!$B543,'Faturamento NNE'!$AA$2:$AA$707,'Infos Relatório'!AY$1)</f>
        <v>0</v>
      </c>
      <c r="AZ543" s="542">
        <f>SUMIFS('Faturamento NNE'!$H$2:$H$707,'Faturamento NNE'!$E$2:$E$707,'Infos Relatório'!$B$485,'Faturamento NNE'!$F$2:$F$707,'Infos Relatório'!$B543,'Faturamento NNE'!$AA$2:$AA$707,'Infos Relatório'!AY$1)</f>
        <v>0</v>
      </c>
      <c r="BA543" s="542">
        <f>SUMIFS('Faturamento NNE'!$K$2:$K$707,'Faturamento NNE'!$E$2:$E$707,'Infos Relatório'!$B$485,'Faturamento NNE'!$F$2:$F$707,'Infos Relatório'!$B543,'Faturamento NNE'!$AA$2:$AA$707,'Infos Relatório'!AY$1)</f>
        <v>0</v>
      </c>
      <c r="BB543" s="546">
        <f>SUMIFS('Faturamento NNE'!$P$2:$P$707,'Faturamento NNE'!$E$2:$E$707,'Infos Relatório'!$B$485,'Faturamento NNE'!$F$2:$F$707,'Infos Relatório'!$B543,'Faturamento NNE'!$AA$2:$AA$707,'Infos Relatório'!AY$1,'Faturamento NNE'!$U$2:$U$707,"Sim")+SUMIFS('Faturamento NNE'!$Q$2:$Q$707,'Faturamento NNE'!$E$2:$E$707,'Infos Relatório'!$B$485,'Faturamento NNE'!$F$2:$F$707,'Infos Relatório'!$B543,'Faturamento NNE'!$AA$2:$AA$707,'Infos Relatório'!AY$1,'Faturamento NNE'!$U$2:$U$707,"Sim")</f>
        <v>0</v>
      </c>
      <c r="BC543" s="227" t="e">
        <f t="shared" si="188"/>
        <v>#DIV/0!</v>
      </c>
      <c r="BD543" s="545">
        <f>SUMIFS('Faturamento NNE'!$I$2:$I$707,'Faturamento NNE'!$E$2:$E$707,'Infos Relatório'!$B$485,'Faturamento NNE'!$F$2:$F$707,'Infos Relatório'!$B543,'Faturamento NNE'!$AA$2:$AA$707,'Infos Relatório'!AY$1)</f>
        <v>0</v>
      </c>
      <c r="BE543" s="541">
        <f>COUNTIFS('Faturamento NNE'!$E$2:$E$707,'Infos Relatório'!$B$485,'Faturamento NNE'!$F$2:$F$707,'Infos Relatório'!$B543,'Faturamento NNE'!$AA$2:$AA$707,'Infos Relatório'!BE$1)</f>
        <v>0</v>
      </c>
      <c r="BF543" s="542">
        <f>SUMIFS('Faturamento NNE'!$H$2:$H$707,'Faturamento NNE'!$E$2:$E$707,'Infos Relatório'!$B$485,'Faturamento NNE'!$F$2:$F$707,'Infos Relatório'!$B543,'Faturamento NNE'!$AA$2:$AA$707,'Infos Relatório'!BE$1)</f>
        <v>0</v>
      </c>
      <c r="BG543" s="542">
        <f>SUMIFS('Faturamento NNE'!$K$2:$K$707,'Faturamento NNE'!$E$2:$E$707,'Infos Relatório'!$B$485,'Faturamento NNE'!$F$2:$F$707,'Infos Relatório'!$B543,'Faturamento NNE'!$AA$2:$AA$707,'Infos Relatório'!BE$1)</f>
        <v>0</v>
      </c>
      <c r="BH543" s="546">
        <f>SUMIFS('Faturamento NNE'!$P$2:$P$707,'Faturamento NNE'!$E$2:$E$707,'Infos Relatório'!$B$485,'Faturamento NNE'!$F$2:$F$707,'Infos Relatório'!$B543,'Faturamento NNE'!$AA$2:$AA$707,'Infos Relatório'!BE$1,'Faturamento NNE'!$U$2:$U$707,"Sim")+SUMIFS('Faturamento NNE'!$Q$2:$Q$707,'Faturamento NNE'!$E$2:$E$707,'Infos Relatório'!$B$485,'Faturamento NNE'!$F$2:$F$707,'Infos Relatório'!$B543,'Faturamento NNE'!$AA$2:$AA$707,'Infos Relatório'!BE$1,'Faturamento NNE'!$U$2:$U$707,"Sim")</f>
        <v>0</v>
      </c>
      <c r="BI543" s="227" t="e">
        <f t="shared" si="189"/>
        <v>#DIV/0!</v>
      </c>
      <c r="BJ543" s="545">
        <f>SUMIFS('Faturamento NNE'!$I$2:$I$707,'Faturamento NNE'!$E$2:$E$707,'Infos Relatório'!$B$485,'Faturamento NNE'!$F$2:$F$707,'Infos Relatório'!$B543,'Faturamento NNE'!$AA$2:$AA$707,'Infos Relatório'!BE$1)</f>
        <v>0</v>
      </c>
      <c r="BK543" s="541">
        <f>COUNTIFS('Faturamento NNE'!$E$2:$E$707,'Infos Relatório'!$B$485,'Faturamento NNE'!$F$2:$F$707,'Infos Relatório'!$B543,'Faturamento NNE'!$AA$2:$AA$707,'Infos Relatório'!BK$1)</f>
        <v>0</v>
      </c>
      <c r="BL543" s="542">
        <f>SUMIFS('Faturamento NNE'!$H$2:$H$707,'Faturamento NNE'!$E$2:$E$707,'Infos Relatório'!$B$485,'Faturamento NNE'!$F$2:$F$707,'Infos Relatório'!$B543,'Faturamento NNE'!$AA$2:$AA$707,'Infos Relatório'!BK$1)</f>
        <v>0</v>
      </c>
      <c r="BM543" s="542">
        <f>SUMIFS('Faturamento NNE'!$K$2:$K$707,'Faturamento NNE'!$E$2:$E$707,'Infos Relatório'!$B$485,'Faturamento NNE'!$F$2:$F$707,'Infos Relatório'!$B543,'Faturamento NNE'!$AA$2:$AA$707,'Infos Relatório'!BK$1)</f>
        <v>0</v>
      </c>
      <c r="BN543" s="546">
        <f>SUMIFS('Faturamento NNE'!$P$2:$P$707,'Faturamento NNE'!$E$2:$E$707,'Infos Relatório'!$B$485,'Faturamento NNE'!$F$2:$F$707,'Infos Relatório'!$B543,'Faturamento NNE'!$AA$2:$AA$707,'Infos Relatório'!BK$1,'Faturamento NNE'!$U$2:$U$707,"Sim")+SUMIFS('Faturamento NNE'!$Q$2:$Q$707,'Faturamento NNE'!$E$2:$E$707,'Infos Relatório'!$B$485,'Faturamento NNE'!$F$2:$F$707,'Infos Relatório'!$B543,'Faturamento NNE'!$AA$2:$AA$707,'Infos Relatório'!BK$1,'Faturamento NNE'!$U$2:$U$707,"Sim")</f>
        <v>0</v>
      </c>
      <c r="BO543" s="227" t="e">
        <f t="shared" si="190"/>
        <v>#DIV/0!</v>
      </c>
      <c r="BP543" s="545">
        <f>SUMIFS('Faturamento NNE'!$I$2:$I$707,'Faturamento NNE'!$E$2:$E$707,'Infos Relatório'!$B$485,'Faturamento NNE'!$F$2:$F$707,'Infos Relatório'!$B543,'Faturamento NNE'!$AA$2:$AA$707,'Infos Relatório'!BK$1)</f>
        <v>0</v>
      </c>
      <c r="BQ543" s="541">
        <f>COUNTIFS('Faturamento NNE'!$E$2:$E$707,'Infos Relatório'!$B$485,'Faturamento NNE'!$F$2:$F$707,'Infos Relatório'!$B543,'Faturamento NNE'!$AA$2:$AA$707,'Infos Relatório'!BQ$1)</f>
        <v>0</v>
      </c>
      <c r="BR543" s="542">
        <f>SUMIFS('Faturamento NNE'!$H$2:$H$707,'Faturamento NNE'!$E$2:$E$707,'Infos Relatório'!$B$485,'Faturamento NNE'!$F$2:$F$707,'Infos Relatório'!$B543,'Faturamento NNE'!$AA$2:$AA$707,'Infos Relatório'!BQ$1)</f>
        <v>0</v>
      </c>
      <c r="BS543" s="542">
        <f>SUMIFS('Faturamento NNE'!$K$2:$K$707,'Faturamento NNE'!$E$2:$E$707,'Infos Relatório'!$B$485,'Faturamento NNE'!$F$2:$F$707,'Infos Relatório'!$B543,'Faturamento NNE'!$AA$2:$AA$707,'Infos Relatório'!BQ$1)</f>
        <v>0</v>
      </c>
      <c r="BT543" s="546">
        <f>SUMIFS('Faturamento NNE'!$P$2:$P$707,'Faturamento NNE'!$E$2:$E$707,'Infos Relatório'!$B$485,'Faturamento NNE'!$F$2:$F$707,'Infos Relatório'!$B543,'Faturamento NNE'!$AA$2:$AA$707,'Infos Relatório'!BQ$1,'Faturamento NNE'!$U$2:$U$707,"Sim")+SUMIFS('Faturamento NNE'!$Q$2:$Q$707,'Faturamento NNE'!$E$2:$E$707,'Infos Relatório'!$B$485,'Faturamento NNE'!$F$2:$F$707,'Infos Relatório'!$B543,'Faturamento NNE'!$AA$2:$AA$707,'Infos Relatório'!BQ$1,'Faturamento NNE'!$U$2:$U$707,"Sim")</f>
        <v>0</v>
      </c>
      <c r="BU543" s="227" t="e">
        <f t="shared" si="191"/>
        <v>#DIV/0!</v>
      </c>
      <c r="BV543" s="545">
        <f>SUMIFS('Faturamento NNE'!$I$2:$I$707,'Faturamento NNE'!$E$2:$E$707,'Infos Relatório'!$B$485,'Faturamento NNE'!$F$2:$F$707,'Infos Relatório'!$B543,'Faturamento NNE'!$AA$2:$AA$707,'Infos Relatório'!BQ$1)</f>
        <v>0</v>
      </c>
    </row>
    <row r="544" spans="2:74">
      <c r="B544" s="217" t="s">
        <v>188</v>
      </c>
      <c r="C544" s="541">
        <f>COUNTIFS('Faturamento NNE'!$E$2:$E$707,'Infos Relatório'!$B$485,'Faturamento NNE'!$F$2:$F$707,'Infos Relatório'!$B544,'Faturamento NNE'!$AA$2:$AA$707,'Infos Relatório'!C$1)</f>
        <v>0</v>
      </c>
      <c r="D544" s="542">
        <f>SUMIFS('Faturamento NNE'!$H$2:$H$707,'Faturamento NNE'!$E$2:$E$707,'Infos Relatório'!$B$485,'Faturamento NNE'!$F$2:$F$707,'Infos Relatório'!$B544,'Faturamento NNE'!$AA$2:$AA$707,'Infos Relatório'!C$1)</f>
        <v>0</v>
      </c>
      <c r="E544" s="543">
        <f>SUMIFS('Faturamento NNE'!$K$2:$K$707,'Faturamento NNE'!$E$2:$E$707,'Infos Relatório'!$B$485,'Faturamento NNE'!$F$2:$F$707,'Infos Relatório'!$B544,'Faturamento NNE'!$AA$2:$AA$707,'Infos Relatório'!C$1)</f>
        <v>0</v>
      </c>
      <c r="F544" s="544">
        <f>SUMIFS('Faturamento NNE'!$P$2:$P$707,'Faturamento NNE'!$E$2:$E$707,'Infos Relatório'!$B$485,'Faturamento NNE'!$F$2:$F$707,'Infos Relatório'!$B544,'Faturamento NNE'!$AA$2:$AA$707,'Infos Relatório'!C$1,'Faturamento NNE'!$U$2:$U$707,"Sim")+SUMIFS('Faturamento NNE'!$Q$2:$Q$707,'Faturamento NNE'!$E$2:$E$707,'Infos Relatório'!$B$485,'Faturamento NNE'!$F$2:$F$707,'Infos Relatório'!$B544,'Faturamento NNE'!$AA$2:$AA$707,'Infos Relatório'!C$1,'Faturamento NNE'!$U$2:$U$707,"Sim")</f>
        <v>0</v>
      </c>
      <c r="G544" s="283" t="e">
        <f t="shared" si="180"/>
        <v>#DIV/0!</v>
      </c>
      <c r="H544" s="545">
        <f>SUMIFS('Faturamento NNE'!$I$2:$I$707,'Faturamento NNE'!$E$2:$E$707,'Infos Relatório'!$B$485,'Faturamento NNE'!$F$2:$F$707,'Infos Relatório'!$B544,'Faturamento NNE'!$AA$2:$AA$707,'Infos Relatório'!C$1)</f>
        <v>0</v>
      </c>
      <c r="I544" s="541">
        <f>COUNTIFS('Faturamento NNE'!$E$2:$E$707,'Infos Relatório'!$B$485,'Faturamento NNE'!$F$2:$F$707,'Infos Relatório'!$B544,'Faturamento NNE'!$AA$2:$AA$707,'Infos Relatório'!I$1)</f>
        <v>0</v>
      </c>
      <c r="J544" s="542">
        <f>SUMIFS('Faturamento NNE'!$H$2:$H$707,'Faturamento NNE'!$E$2:$E$707,'Infos Relatório'!$B$485,'Faturamento NNE'!$F$2:$F$707,'Infos Relatório'!$B544,'Faturamento NNE'!$AA$2:$AA$707,'Infos Relatório'!I$1)</f>
        <v>0</v>
      </c>
      <c r="K544" s="543">
        <f>SUMIFS('Faturamento NNE'!$K$2:$K$707,'Faturamento NNE'!$E$2:$E$707,'Infos Relatório'!$B$485,'Faturamento NNE'!$F$2:$F$707,'Infos Relatório'!$B544,'Faturamento NNE'!$AA$2:$AA$707,'Infos Relatório'!I$1)</f>
        <v>0</v>
      </c>
      <c r="L544" s="544">
        <f>SUMIFS('Faturamento NNE'!$P$2:$P$707,'Faturamento NNE'!$E$2:$E$707,'Infos Relatório'!$B$485,'Faturamento NNE'!$F$2:$F$707,'Infos Relatório'!$B544,'Faturamento NNE'!$AA$2:$AA$707,'Infos Relatório'!I$1,'Faturamento NNE'!$U$2:$U$707,"Sim")+SUMIFS('Faturamento NNE'!$Q$2:$Q$707,'Faturamento NNE'!$E$2:$E$707,'Infos Relatório'!$B$485,'Faturamento NNE'!$F$2:$F$707,'Infos Relatório'!$B544,'Faturamento NNE'!$AA$2:$AA$707,'Infos Relatório'!I$1,'Faturamento NNE'!$U$2:$U$707,"Sim")</f>
        <v>0</v>
      </c>
      <c r="M544" s="283" t="e">
        <f t="shared" si="181"/>
        <v>#DIV/0!</v>
      </c>
      <c r="N544" s="545">
        <f>SUMIFS('Faturamento NNE'!$I$2:$I$707,'Faturamento NNE'!$E$2:$E$707,'Infos Relatório'!$B$485,'Faturamento NNE'!$F$2:$F$707,'Infos Relatório'!$B544,'Faturamento NNE'!$AA$2:$AA$707,'Infos Relatório'!I$1)</f>
        <v>0</v>
      </c>
      <c r="O544" s="541">
        <f>COUNTIFS('Faturamento NNE'!$E$2:$E$707,'Infos Relatório'!$B$485,'Faturamento NNE'!$F$2:$F$707,'Infos Relatório'!$B544,'Faturamento NNE'!$AA$2:$AA$707,'Infos Relatório'!O$1)</f>
        <v>0</v>
      </c>
      <c r="P544" s="542">
        <f>SUMIFS('Faturamento NNE'!$H$2:$H$707,'Faturamento NNE'!$E$2:$E$707,'Infos Relatório'!$B$485,'Faturamento NNE'!$F$2:$F$707,'Infos Relatório'!$B544,'Faturamento NNE'!$AA$2:$AA$707,'Infos Relatório'!O$1)</f>
        <v>0</v>
      </c>
      <c r="Q544" s="542">
        <f>SUMIFS('Faturamento NNE'!$K$2:$K$707,'Faturamento NNE'!$E$2:$E$707,'Infos Relatório'!$B$485,'Faturamento NNE'!$F$2:$F$707,'Infos Relatório'!$B544,'Faturamento NNE'!$AA$2:$AA$707,'Infos Relatório'!O$1)</f>
        <v>0</v>
      </c>
      <c r="R544" s="546">
        <f>SUMIFS('Faturamento NNE'!$P$2:$P$707,'Faturamento NNE'!$E$2:$E$707,'Infos Relatório'!$B$485,'Faturamento NNE'!$F$2:$F$707,'Infos Relatório'!$B544,'Faturamento NNE'!$AA$2:$AA$707,'Infos Relatório'!O$1,'Faturamento NNE'!$U$2:$U$707,"Sim")+SUMIFS('Faturamento NNE'!$Q$2:$Q$707,'Faturamento NNE'!$E$2:$E$707,'Infos Relatório'!$B$485,'Faturamento NNE'!$F$2:$F$707,'Infos Relatório'!$B544,'Faturamento NNE'!$AA$2:$AA$707,'Infos Relatório'!O$1,'Faturamento NNE'!$U$2:$U$707,"Sim")</f>
        <v>0</v>
      </c>
      <c r="S544" s="227" t="e">
        <f t="shared" si="182"/>
        <v>#DIV/0!</v>
      </c>
      <c r="T544" s="545">
        <f>SUMIFS('Faturamento NNE'!$I$2:$I$707,'Faturamento NNE'!$E$2:$E$707,'Infos Relatório'!$B$485,'Faturamento NNE'!$F$2:$F$707,'Infos Relatório'!$B544,'Faturamento NNE'!$AA$2:$AA$707,'Infos Relatório'!O$1)</f>
        <v>0</v>
      </c>
      <c r="U544" s="541">
        <f>COUNTIFS('Faturamento NNE'!$E$2:$E$707,'Infos Relatório'!$B$485,'Faturamento NNE'!$F$2:$F$707,'Infos Relatório'!$B544,'Faturamento NNE'!$AA$2:$AA$707,'Infos Relatório'!U$1)</f>
        <v>0</v>
      </c>
      <c r="V544" s="542">
        <f>SUMIFS('Faturamento NNE'!$H$2:$H$707,'Faturamento NNE'!$E$2:$E$707,'Infos Relatório'!$B$485,'Faturamento NNE'!$F$2:$F$707,'Infos Relatório'!$B544,'Faturamento NNE'!$AA$2:$AA$707,'Infos Relatório'!U$1)</f>
        <v>0</v>
      </c>
      <c r="W544" s="542">
        <f>SUMIFS('Faturamento NNE'!$K$2:$K$707,'Faturamento NNE'!$E$2:$E$707,'Infos Relatório'!$B$485,'Faturamento NNE'!$F$2:$F$707,'Infos Relatório'!$B544,'Faturamento NNE'!$AA$2:$AA$707,'Infos Relatório'!U$1)</f>
        <v>0</v>
      </c>
      <c r="X544" s="546">
        <f>SUMIFS('Faturamento NNE'!$P$2:$P$707,'Faturamento NNE'!$E$2:$E$707,'Infos Relatório'!$B$485,'Faturamento NNE'!$F$2:$F$707,'Infos Relatório'!$B544,'Faturamento NNE'!$AA$2:$AA$707,'Infos Relatório'!U$1,'Faturamento NNE'!$U$2:$U$707,"Sim")+SUMIFS('Faturamento NNE'!$Q$2:$Q$707,'Faturamento NNE'!$E$2:$E$707,'Infos Relatório'!$B$485,'Faturamento NNE'!$F$2:$F$707,'Infos Relatório'!$B544,'Faturamento NNE'!$AA$2:$AA$707,'Infos Relatório'!U$1,'Faturamento NNE'!$U$2:$U$707,"Sim")</f>
        <v>0</v>
      </c>
      <c r="Y544" s="227" t="e">
        <f t="shared" si="183"/>
        <v>#DIV/0!</v>
      </c>
      <c r="Z544" s="545">
        <f>SUMIFS('Faturamento NNE'!$I$2:$I$707,'Faturamento NNE'!$E$2:$E$707,'Infos Relatório'!$B$485,'Faturamento NNE'!$F$2:$F$707,'Infos Relatório'!$B544,'Faturamento NNE'!$AA$2:$AA$707,'Infos Relatório'!U$1)</f>
        <v>0</v>
      </c>
      <c r="AA544" s="541">
        <f>COUNTIFS('Faturamento NNE'!$E$2:$E$707,'Infos Relatório'!$B$485,'Faturamento NNE'!$F$2:$F$707,'Infos Relatório'!$B544,'Faturamento NNE'!$AA$2:$AA$707,'Infos Relatório'!AA$1)</f>
        <v>0</v>
      </c>
      <c r="AB544" s="542">
        <f>SUMIFS('Faturamento NNE'!$H$2:$H$707,'Faturamento NNE'!$E$2:$E$707,'Infos Relatório'!$B$485,'Faturamento NNE'!$F$2:$F$707,'Infos Relatório'!$B544,'Faturamento NNE'!$AA$2:$AA$707,'Infos Relatório'!AA$1)</f>
        <v>0</v>
      </c>
      <c r="AC544" s="542">
        <f>SUMIFS('Faturamento NNE'!$K$2:$K$707,'Faturamento NNE'!$E$2:$E$707,'Infos Relatório'!$B$485,'Faturamento NNE'!$F$2:$F$707,'Infos Relatório'!$B544,'Faturamento NNE'!$AA$2:$AA$707,'Infos Relatório'!AA$1)</f>
        <v>0</v>
      </c>
      <c r="AD544" s="546">
        <f>SUMIFS('Faturamento NNE'!$P$2:$P$707,'Faturamento NNE'!$E$2:$E$707,'Infos Relatório'!$B$485,'Faturamento NNE'!$F$2:$F$707,'Infos Relatório'!$B544,'Faturamento NNE'!$AA$2:$AA$707,'Infos Relatório'!AA$1,'Faturamento NNE'!$U$2:$U$707,"Sim")+SUMIFS('Faturamento NNE'!$Q$2:$Q$707,'Faturamento NNE'!$E$2:$E$707,'Infos Relatório'!$B$485,'Faturamento NNE'!$F$2:$F$707,'Infos Relatório'!$B544,'Faturamento NNE'!$AA$2:$AA$707,'Infos Relatório'!AA$1,'Faturamento NNE'!$U$2:$U$707,"Sim")</f>
        <v>0</v>
      </c>
      <c r="AE544" s="227" t="e">
        <f t="shared" si="184"/>
        <v>#DIV/0!</v>
      </c>
      <c r="AF544" s="545">
        <f>SUMIFS('Faturamento NNE'!$I$2:$I$707,'Faturamento NNE'!$E$2:$E$707,'Infos Relatório'!$B$485,'Faturamento NNE'!$F$2:$F$707,'Infos Relatório'!$B544,'Faturamento NNE'!$AA$2:$AA$707,'Infos Relatório'!AA$1)</f>
        <v>0</v>
      </c>
      <c r="AG544" s="541">
        <f>COUNTIFS('Faturamento NNE'!$E$2:$E$707,'Infos Relatório'!$B$485,'Faturamento NNE'!$F$2:$F$707,'Infos Relatório'!$B544,'Faturamento NNE'!$AA$2:$AA$707,'Infos Relatório'!AG$1)</f>
        <v>0</v>
      </c>
      <c r="AH544" s="542">
        <f>SUMIFS('Faturamento NNE'!$H$2:$H$707,'Faturamento NNE'!$E$2:$E$707,'Infos Relatório'!$B$485,'Faturamento NNE'!$F$2:$F$707,'Infos Relatório'!$B544,'Faturamento NNE'!$AA$2:$AA$707,'Infos Relatório'!AG$1)</f>
        <v>0</v>
      </c>
      <c r="AI544" s="542">
        <f>SUMIFS('Faturamento NNE'!$K$2:$K$707,'Faturamento NNE'!$E$2:$E$707,'Infos Relatório'!$B$485,'Faturamento NNE'!$F$2:$F$707,'Infos Relatório'!$B544,'Faturamento NNE'!$AA$2:$AA$707,'Infos Relatório'!AG$1)</f>
        <v>0</v>
      </c>
      <c r="AJ544" s="546">
        <f>SUMIFS('Faturamento NNE'!$P$2:$P$707,'Faturamento NNE'!$E$2:$E$707,'Infos Relatório'!$B$485,'Faturamento NNE'!$F$2:$F$707,'Infos Relatório'!$B544,'Faturamento NNE'!$AA$2:$AA$707,'Infos Relatório'!AG$1,'Faturamento NNE'!$U$2:$U$707,"Sim")+SUMIFS('Faturamento NNE'!$Q$2:$Q$707,'Faturamento NNE'!$E$2:$E$707,'Infos Relatório'!$B$485,'Faturamento NNE'!$F$2:$F$707,'Infos Relatório'!$B544,'Faturamento NNE'!$AA$2:$AA$707,'Infos Relatório'!AG$1,'Faturamento NNE'!$U$2:$U$707,"Sim")</f>
        <v>0</v>
      </c>
      <c r="AK544" s="227" t="e">
        <f t="shared" si="185"/>
        <v>#DIV/0!</v>
      </c>
      <c r="AL544" s="545">
        <f>SUMIFS('Faturamento NNE'!$I$2:$I$707,'Faturamento NNE'!$E$2:$E$707,'Infos Relatório'!$B$485,'Faturamento NNE'!$F$2:$F$707,'Infos Relatório'!$B544,'Faturamento NNE'!$AA$2:$AA$707,'Infos Relatório'!AG$1)</f>
        <v>0</v>
      </c>
      <c r="AM544" s="541">
        <f>COUNTIFS('Faturamento NNE'!$E$2:$E$707,'Infos Relatório'!$B$485,'Faturamento NNE'!$F$2:$F$707,'Infos Relatório'!$B544,'Faturamento NNE'!$AA$2:$AA$707,'Infos Relatório'!AM$1)</f>
        <v>0</v>
      </c>
      <c r="AN544" s="542">
        <f>SUMIFS('Faturamento NNE'!$H$2:$H$707,'Faturamento NNE'!$E$2:$E$707,'Infos Relatório'!$B$485,'Faturamento NNE'!$F$2:$F$707,'Infos Relatório'!$B544,'Faturamento NNE'!$AA$2:$AA$707,'Infos Relatório'!AM$1)</f>
        <v>0</v>
      </c>
      <c r="AO544" s="542">
        <f>SUMIFS('Faturamento NNE'!$K$2:$K$707,'Faturamento NNE'!$E$2:$E$707,'Infos Relatório'!$B$485,'Faturamento NNE'!$F$2:$F$707,'Infos Relatório'!$B544,'Faturamento NNE'!$AA$2:$AA$707,'Infos Relatório'!AM$1)</f>
        <v>0</v>
      </c>
      <c r="AP544" s="546">
        <f>SUMIFS('Faturamento NNE'!$P$2:$P$707,'Faturamento NNE'!$E$2:$E$707,'Infos Relatório'!$B$485,'Faturamento NNE'!$F$2:$F$707,'Infos Relatório'!$B544,'Faturamento NNE'!$AA$2:$AA$707,'Infos Relatório'!AM$1,'Faturamento NNE'!$U$2:$U$707,"Sim")+SUMIFS('Faturamento NNE'!$Q$2:$Q$707,'Faturamento NNE'!$E$2:$E$707,'Infos Relatório'!$B$485,'Faturamento NNE'!$F$2:$F$707,'Infos Relatório'!$B544,'Faturamento NNE'!$AA$2:$AA$707,'Infos Relatório'!AM$1,'Faturamento NNE'!$U$2:$U$707,"Sim")</f>
        <v>0</v>
      </c>
      <c r="AQ544" s="227" t="e">
        <f t="shared" si="186"/>
        <v>#DIV/0!</v>
      </c>
      <c r="AR544" s="545">
        <f>SUMIFS('Faturamento NNE'!$I$2:$I$707,'Faturamento NNE'!$E$2:$E$707,'Infos Relatório'!$B$485,'Faturamento NNE'!$F$2:$F$707,'Infos Relatório'!$B544,'Faturamento NNE'!$AA$2:$AA$707,'Infos Relatório'!AM$1)</f>
        <v>0</v>
      </c>
      <c r="AS544" s="541">
        <f>COUNTIFS('Faturamento NNE'!$E$2:$E$707,'Infos Relatório'!$B$485,'Faturamento NNE'!$F$2:$F$707,'Infos Relatório'!$B544,'Faturamento NNE'!$AA$2:$AA$707,'Infos Relatório'!AS$1)</f>
        <v>0</v>
      </c>
      <c r="AT544" s="542">
        <f>SUMIFS('Faturamento NNE'!$H$2:$H$707,'Faturamento NNE'!$E$2:$E$707,'Infos Relatório'!$B$485,'Faturamento NNE'!$F$2:$F$707,'Infos Relatório'!$B544,'Faturamento NNE'!$AA$2:$AA$707,'Infos Relatório'!AS$1)</f>
        <v>0</v>
      </c>
      <c r="AU544" s="542">
        <f>SUMIFS('Faturamento NNE'!$K$2:$K$707,'Faturamento NNE'!$E$2:$E$707,'Infos Relatório'!$B$485,'Faturamento NNE'!$F$2:$F$707,'Infos Relatório'!$B544,'Faturamento NNE'!$AA$2:$AA$707,'Infos Relatório'!AS$1)</f>
        <v>0</v>
      </c>
      <c r="AV544" s="546">
        <f>SUMIFS('Faturamento NNE'!$P$2:$P$707,'Faturamento NNE'!$E$2:$E$707,'Infos Relatório'!$B$485,'Faturamento NNE'!$F$2:$F$707,'Infos Relatório'!$B544,'Faturamento NNE'!$AA$2:$AA$707,'Infos Relatório'!AS$1,'Faturamento NNE'!$U$2:$U$707,"Sim")+SUMIFS('Faturamento NNE'!$Q$2:$Q$707,'Faturamento NNE'!$E$2:$E$707,'Infos Relatório'!$B$485,'Faturamento NNE'!$F$2:$F$707,'Infos Relatório'!$B544,'Faturamento NNE'!$AA$2:$AA$707,'Infos Relatório'!AS$1,'Faturamento NNE'!$U$2:$U$707,"Sim")</f>
        <v>0</v>
      </c>
      <c r="AW544" s="227" t="e">
        <f t="shared" si="187"/>
        <v>#DIV/0!</v>
      </c>
      <c r="AX544" s="545">
        <f>SUMIFS('Faturamento NNE'!$I$2:$I$707,'Faturamento NNE'!$E$2:$E$707,'Infos Relatório'!$B$485,'Faturamento NNE'!$F$2:$F$707,'Infos Relatório'!$B544,'Faturamento NNE'!$AA$2:$AA$707,'Infos Relatório'!AS$1)</f>
        <v>0</v>
      </c>
      <c r="AY544" s="541">
        <f>COUNTIFS('Faturamento NNE'!$E$2:$E$707,'Infos Relatório'!$B$485,'Faturamento NNE'!$F$2:$F$707,'Infos Relatório'!$B544,'Faturamento NNE'!$AA$2:$AA$707,'Infos Relatório'!AY$1)</f>
        <v>0</v>
      </c>
      <c r="AZ544" s="542">
        <f>SUMIFS('Faturamento NNE'!$H$2:$H$707,'Faturamento NNE'!$E$2:$E$707,'Infos Relatório'!$B$485,'Faturamento NNE'!$F$2:$F$707,'Infos Relatório'!$B544,'Faturamento NNE'!$AA$2:$AA$707,'Infos Relatório'!AY$1)</f>
        <v>0</v>
      </c>
      <c r="BA544" s="542">
        <f>SUMIFS('Faturamento NNE'!$K$2:$K$707,'Faturamento NNE'!$E$2:$E$707,'Infos Relatório'!$B$485,'Faturamento NNE'!$F$2:$F$707,'Infos Relatório'!$B544,'Faturamento NNE'!$AA$2:$AA$707,'Infos Relatório'!AY$1)</f>
        <v>0</v>
      </c>
      <c r="BB544" s="546">
        <f>SUMIFS('Faturamento NNE'!$P$2:$P$707,'Faturamento NNE'!$E$2:$E$707,'Infos Relatório'!$B$485,'Faturamento NNE'!$F$2:$F$707,'Infos Relatório'!$B544,'Faturamento NNE'!$AA$2:$AA$707,'Infos Relatório'!AY$1,'Faturamento NNE'!$U$2:$U$707,"Sim")+SUMIFS('Faturamento NNE'!$Q$2:$Q$707,'Faturamento NNE'!$E$2:$E$707,'Infos Relatório'!$B$485,'Faturamento NNE'!$F$2:$F$707,'Infos Relatório'!$B544,'Faturamento NNE'!$AA$2:$AA$707,'Infos Relatório'!AY$1,'Faturamento NNE'!$U$2:$U$707,"Sim")</f>
        <v>0</v>
      </c>
      <c r="BC544" s="227" t="e">
        <f t="shared" si="188"/>
        <v>#DIV/0!</v>
      </c>
      <c r="BD544" s="545">
        <f>SUMIFS('Faturamento NNE'!$I$2:$I$707,'Faturamento NNE'!$E$2:$E$707,'Infos Relatório'!$B$485,'Faturamento NNE'!$F$2:$F$707,'Infos Relatório'!$B544,'Faturamento NNE'!$AA$2:$AA$707,'Infos Relatório'!AY$1)</f>
        <v>0</v>
      </c>
      <c r="BE544" s="541">
        <f>COUNTIFS('Faturamento NNE'!$E$2:$E$707,'Infos Relatório'!$B$485,'Faturamento NNE'!$F$2:$F$707,'Infos Relatório'!$B544,'Faturamento NNE'!$AA$2:$AA$707,'Infos Relatório'!BE$1)</f>
        <v>0</v>
      </c>
      <c r="BF544" s="542">
        <f>SUMIFS('Faturamento NNE'!$H$2:$H$707,'Faturamento NNE'!$E$2:$E$707,'Infos Relatório'!$B$485,'Faturamento NNE'!$F$2:$F$707,'Infos Relatório'!$B544,'Faturamento NNE'!$AA$2:$AA$707,'Infos Relatório'!BE$1)</f>
        <v>0</v>
      </c>
      <c r="BG544" s="542">
        <f>SUMIFS('Faturamento NNE'!$K$2:$K$707,'Faturamento NNE'!$E$2:$E$707,'Infos Relatório'!$B$485,'Faturamento NNE'!$F$2:$F$707,'Infos Relatório'!$B544,'Faturamento NNE'!$AA$2:$AA$707,'Infos Relatório'!BE$1)</f>
        <v>0</v>
      </c>
      <c r="BH544" s="546">
        <f>SUMIFS('Faturamento NNE'!$P$2:$P$707,'Faturamento NNE'!$E$2:$E$707,'Infos Relatório'!$B$485,'Faturamento NNE'!$F$2:$F$707,'Infos Relatório'!$B544,'Faturamento NNE'!$AA$2:$AA$707,'Infos Relatório'!BE$1,'Faturamento NNE'!$U$2:$U$707,"Sim")+SUMIFS('Faturamento NNE'!$Q$2:$Q$707,'Faturamento NNE'!$E$2:$E$707,'Infos Relatório'!$B$485,'Faturamento NNE'!$F$2:$F$707,'Infos Relatório'!$B544,'Faturamento NNE'!$AA$2:$AA$707,'Infos Relatório'!BE$1,'Faturamento NNE'!$U$2:$U$707,"Sim")</f>
        <v>0</v>
      </c>
      <c r="BI544" s="227" t="e">
        <f t="shared" si="189"/>
        <v>#DIV/0!</v>
      </c>
      <c r="BJ544" s="545">
        <f>SUMIFS('Faturamento NNE'!$I$2:$I$707,'Faturamento NNE'!$E$2:$E$707,'Infos Relatório'!$B$485,'Faturamento NNE'!$F$2:$F$707,'Infos Relatório'!$B544,'Faturamento NNE'!$AA$2:$AA$707,'Infos Relatório'!BE$1)</f>
        <v>0</v>
      </c>
      <c r="BK544" s="541">
        <f>COUNTIFS('Faturamento NNE'!$E$2:$E$707,'Infos Relatório'!$B$485,'Faturamento NNE'!$F$2:$F$707,'Infos Relatório'!$B544,'Faturamento NNE'!$AA$2:$AA$707,'Infos Relatório'!BK$1)</f>
        <v>0</v>
      </c>
      <c r="BL544" s="542">
        <f>SUMIFS('Faturamento NNE'!$H$2:$H$707,'Faturamento NNE'!$E$2:$E$707,'Infos Relatório'!$B$485,'Faturamento NNE'!$F$2:$F$707,'Infos Relatório'!$B544,'Faturamento NNE'!$AA$2:$AA$707,'Infos Relatório'!BK$1)</f>
        <v>0</v>
      </c>
      <c r="BM544" s="542">
        <f>SUMIFS('Faturamento NNE'!$K$2:$K$707,'Faturamento NNE'!$E$2:$E$707,'Infos Relatório'!$B$485,'Faturamento NNE'!$F$2:$F$707,'Infos Relatório'!$B544,'Faturamento NNE'!$AA$2:$AA$707,'Infos Relatório'!BK$1)</f>
        <v>0</v>
      </c>
      <c r="BN544" s="546">
        <f>SUMIFS('Faturamento NNE'!$P$2:$P$707,'Faturamento NNE'!$E$2:$E$707,'Infos Relatório'!$B$485,'Faturamento NNE'!$F$2:$F$707,'Infos Relatório'!$B544,'Faturamento NNE'!$AA$2:$AA$707,'Infos Relatório'!BK$1,'Faturamento NNE'!$U$2:$U$707,"Sim")+SUMIFS('Faturamento NNE'!$Q$2:$Q$707,'Faturamento NNE'!$E$2:$E$707,'Infos Relatório'!$B$485,'Faturamento NNE'!$F$2:$F$707,'Infos Relatório'!$B544,'Faturamento NNE'!$AA$2:$AA$707,'Infos Relatório'!BK$1,'Faturamento NNE'!$U$2:$U$707,"Sim")</f>
        <v>0</v>
      </c>
      <c r="BO544" s="227" t="e">
        <f t="shared" si="190"/>
        <v>#DIV/0!</v>
      </c>
      <c r="BP544" s="545">
        <f>SUMIFS('Faturamento NNE'!$I$2:$I$707,'Faturamento NNE'!$E$2:$E$707,'Infos Relatório'!$B$485,'Faturamento NNE'!$F$2:$F$707,'Infos Relatório'!$B544,'Faturamento NNE'!$AA$2:$AA$707,'Infos Relatório'!BK$1)</f>
        <v>0</v>
      </c>
      <c r="BQ544" s="541">
        <f>COUNTIFS('Faturamento NNE'!$E$2:$E$707,'Infos Relatório'!$B$485,'Faturamento NNE'!$F$2:$F$707,'Infos Relatório'!$B544,'Faturamento NNE'!$AA$2:$AA$707,'Infos Relatório'!BQ$1)</f>
        <v>0</v>
      </c>
      <c r="BR544" s="542">
        <f>SUMIFS('Faturamento NNE'!$H$2:$H$707,'Faturamento NNE'!$E$2:$E$707,'Infos Relatório'!$B$485,'Faturamento NNE'!$F$2:$F$707,'Infos Relatório'!$B544,'Faturamento NNE'!$AA$2:$AA$707,'Infos Relatório'!BQ$1)</f>
        <v>0</v>
      </c>
      <c r="BS544" s="542">
        <f>SUMIFS('Faturamento NNE'!$K$2:$K$707,'Faturamento NNE'!$E$2:$E$707,'Infos Relatório'!$B$485,'Faturamento NNE'!$F$2:$F$707,'Infos Relatório'!$B544,'Faturamento NNE'!$AA$2:$AA$707,'Infos Relatório'!BQ$1)</f>
        <v>0</v>
      </c>
      <c r="BT544" s="546">
        <f>SUMIFS('Faturamento NNE'!$P$2:$P$707,'Faturamento NNE'!$E$2:$E$707,'Infos Relatório'!$B$485,'Faturamento NNE'!$F$2:$F$707,'Infos Relatório'!$B544,'Faturamento NNE'!$AA$2:$AA$707,'Infos Relatório'!BQ$1,'Faturamento NNE'!$U$2:$U$707,"Sim")+SUMIFS('Faturamento NNE'!$Q$2:$Q$707,'Faturamento NNE'!$E$2:$E$707,'Infos Relatório'!$B$485,'Faturamento NNE'!$F$2:$F$707,'Infos Relatório'!$B544,'Faturamento NNE'!$AA$2:$AA$707,'Infos Relatório'!BQ$1,'Faturamento NNE'!$U$2:$U$707,"Sim")</f>
        <v>0</v>
      </c>
      <c r="BU544" s="227" t="e">
        <f t="shared" si="191"/>
        <v>#DIV/0!</v>
      </c>
      <c r="BV544" s="545">
        <f>SUMIFS('Faturamento NNE'!$I$2:$I$707,'Faturamento NNE'!$E$2:$E$707,'Infos Relatório'!$B$485,'Faturamento NNE'!$F$2:$F$707,'Infos Relatório'!$B544,'Faturamento NNE'!$AA$2:$AA$707,'Infos Relatório'!BQ$1)</f>
        <v>0</v>
      </c>
    </row>
    <row r="545" spans="2:74">
      <c r="B545" s="217" t="s">
        <v>189</v>
      </c>
      <c r="C545" s="541">
        <f>COUNTIFS('Faturamento NNE'!$E$2:$E$707,'Infos Relatório'!$B$485,'Faturamento NNE'!$F$2:$F$707,'Infos Relatório'!$B545,'Faturamento NNE'!$AA$2:$AA$707,'Infos Relatório'!C$1)</f>
        <v>0</v>
      </c>
      <c r="D545" s="542">
        <f>SUMIFS('Faturamento NNE'!$H$2:$H$707,'Faturamento NNE'!$E$2:$E$707,'Infos Relatório'!$B$485,'Faturamento NNE'!$F$2:$F$707,'Infos Relatório'!$B545,'Faturamento NNE'!$AA$2:$AA$707,'Infos Relatório'!C$1)</f>
        <v>0</v>
      </c>
      <c r="E545" s="543">
        <f>SUMIFS('Faturamento NNE'!$K$2:$K$707,'Faturamento NNE'!$E$2:$E$707,'Infos Relatório'!$B$485,'Faturamento NNE'!$F$2:$F$707,'Infos Relatório'!$B545,'Faturamento NNE'!$AA$2:$AA$707,'Infos Relatório'!C$1)</f>
        <v>0</v>
      </c>
      <c r="F545" s="544">
        <f>SUMIFS('Faturamento NNE'!$P$2:$P$707,'Faturamento NNE'!$E$2:$E$707,'Infos Relatório'!$B$485,'Faturamento NNE'!$F$2:$F$707,'Infos Relatório'!$B545,'Faturamento NNE'!$AA$2:$AA$707,'Infos Relatório'!C$1,'Faturamento NNE'!$U$2:$U$707,"Sim")+SUMIFS('Faturamento NNE'!$Q$2:$Q$707,'Faturamento NNE'!$E$2:$E$707,'Infos Relatório'!$B$485,'Faturamento NNE'!$F$2:$F$707,'Infos Relatório'!$B545,'Faturamento NNE'!$AA$2:$AA$707,'Infos Relatório'!C$1,'Faturamento NNE'!$U$2:$U$707,"Sim")</f>
        <v>0</v>
      </c>
      <c r="G545" s="283" t="e">
        <f t="shared" si="180"/>
        <v>#DIV/0!</v>
      </c>
      <c r="H545" s="545">
        <f>SUMIFS('Faturamento NNE'!$I$2:$I$707,'Faturamento NNE'!$E$2:$E$707,'Infos Relatório'!$B$485,'Faturamento NNE'!$F$2:$F$707,'Infos Relatório'!$B545,'Faturamento NNE'!$AA$2:$AA$707,'Infos Relatório'!C$1)</f>
        <v>0</v>
      </c>
      <c r="I545" s="541">
        <f>COUNTIFS('Faturamento NNE'!$E$2:$E$707,'Infos Relatório'!$B$485,'Faturamento NNE'!$F$2:$F$707,'Infos Relatório'!$B545,'Faturamento NNE'!$AA$2:$AA$707,'Infos Relatório'!I$1)</f>
        <v>0</v>
      </c>
      <c r="J545" s="542">
        <f>SUMIFS('Faturamento NNE'!$H$2:$H$707,'Faturamento NNE'!$E$2:$E$707,'Infos Relatório'!$B$485,'Faturamento NNE'!$F$2:$F$707,'Infos Relatório'!$B545,'Faturamento NNE'!$AA$2:$AA$707,'Infos Relatório'!I$1)</f>
        <v>0</v>
      </c>
      <c r="K545" s="543">
        <f>SUMIFS('Faturamento NNE'!$K$2:$K$707,'Faturamento NNE'!$E$2:$E$707,'Infos Relatório'!$B$485,'Faturamento NNE'!$F$2:$F$707,'Infos Relatório'!$B545,'Faturamento NNE'!$AA$2:$AA$707,'Infos Relatório'!I$1)</f>
        <v>0</v>
      </c>
      <c r="L545" s="544">
        <f>SUMIFS('Faturamento NNE'!$P$2:$P$707,'Faturamento NNE'!$E$2:$E$707,'Infos Relatório'!$B$485,'Faturamento NNE'!$F$2:$F$707,'Infos Relatório'!$B545,'Faturamento NNE'!$AA$2:$AA$707,'Infos Relatório'!I$1,'Faturamento NNE'!$U$2:$U$707,"Sim")+SUMIFS('Faturamento NNE'!$Q$2:$Q$707,'Faturamento NNE'!$E$2:$E$707,'Infos Relatório'!$B$485,'Faturamento NNE'!$F$2:$F$707,'Infos Relatório'!$B545,'Faturamento NNE'!$AA$2:$AA$707,'Infos Relatório'!I$1,'Faturamento NNE'!$U$2:$U$707,"Sim")</f>
        <v>0</v>
      </c>
      <c r="M545" s="283" t="e">
        <f t="shared" si="181"/>
        <v>#DIV/0!</v>
      </c>
      <c r="N545" s="545">
        <f>SUMIFS('Faturamento NNE'!$I$2:$I$707,'Faturamento NNE'!$E$2:$E$707,'Infos Relatório'!$B$485,'Faturamento NNE'!$F$2:$F$707,'Infos Relatório'!$B545,'Faturamento NNE'!$AA$2:$AA$707,'Infos Relatório'!I$1)</f>
        <v>0</v>
      </c>
      <c r="O545" s="541">
        <f>COUNTIFS('Faturamento NNE'!$E$2:$E$707,'Infos Relatório'!$B$485,'Faturamento NNE'!$F$2:$F$707,'Infos Relatório'!$B545,'Faturamento NNE'!$AA$2:$AA$707,'Infos Relatório'!O$1)</f>
        <v>0</v>
      </c>
      <c r="P545" s="542">
        <f>SUMIFS('Faturamento NNE'!$H$2:$H$707,'Faturamento NNE'!$E$2:$E$707,'Infos Relatório'!$B$485,'Faturamento NNE'!$F$2:$F$707,'Infos Relatório'!$B545,'Faturamento NNE'!$AA$2:$AA$707,'Infos Relatório'!O$1)</f>
        <v>0</v>
      </c>
      <c r="Q545" s="542">
        <f>SUMIFS('Faturamento NNE'!$K$2:$K$707,'Faturamento NNE'!$E$2:$E$707,'Infos Relatório'!$B$485,'Faturamento NNE'!$F$2:$F$707,'Infos Relatório'!$B545,'Faturamento NNE'!$AA$2:$AA$707,'Infos Relatório'!O$1)</f>
        <v>0</v>
      </c>
      <c r="R545" s="546">
        <f>SUMIFS('Faturamento NNE'!$P$2:$P$707,'Faturamento NNE'!$E$2:$E$707,'Infos Relatório'!$B$485,'Faturamento NNE'!$F$2:$F$707,'Infos Relatório'!$B545,'Faturamento NNE'!$AA$2:$AA$707,'Infos Relatório'!O$1,'Faturamento NNE'!$U$2:$U$707,"Sim")+SUMIFS('Faturamento NNE'!$Q$2:$Q$707,'Faturamento NNE'!$E$2:$E$707,'Infos Relatório'!$B$485,'Faturamento NNE'!$F$2:$F$707,'Infos Relatório'!$B545,'Faturamento NNE'!$AA$2:$AA$707,'Infos Relatório'!O$1,'Faturamento NNE'!$U$2:$U$707,"Sim")</f>
        <v>0</v>
      </c>
      <c r="S545" s="227" t="e">
        <f t="shared" si="182"/>
        <v>#DIV/0!</v>
      </c>
      <c r="T545" s="545">
        <f>SUMIFS('Faturamento NNE'!$I$2:$I$707,'Faturamento NNE'!$E$2:$E$707,'Infos Relatório'!$B$485,'Faturamento NNE'!$F$2:$F$707,'Infos Relatório'!$B545,'Faturamento NNE'!$AA$2:$AA$707,'Infos Relatório'!O$1)</f>
        <v>0</v>
      </c>
      <c r="U545" s="541">
        <f>COUNTIFS('Faturamento NNE'!$E$2:$E$707,'Infos Relatório'!$B$485,'Faturamento NNE'!$F$2:$F$707,'Infos Relatório'!$B545,'Faturamento NNE'!$AA$2:$AA$707,'Infos Relatório'!U$1)</f>
        <v>0</v>
      </c>
      <c r="V545" s="542">
        <f>SUMIFS('Faturamento NNE'!$H$2:$H$707,'Faturamento NNE'!$E$2:$E$707,'Infos Relatório'!$B$485,'Faturamento NNE'!$F$2:$F$707,'Infos Relatório'!$B545,'Faturamento NNE'!$AA$2:$AA$707,'Infos Relatório'!U$1)</f>
        <v>0</v>
      </c>
      <c r="W545" s="542">
        <f>SUMIFS('Faturamento NNE'!$K$2:$K$707,'Faturamento NNE'!$E$2:$E$707,'Infos Relatório'!$B$485,'Faturamento NNE'!$F$2:$F$707,'Infos Relatório'!$B545,'Faturamento NNE'!$AA$2:$AA$707,'Infos Relatório'!U$1)</f>
        <v>0</v>
      </c>
      <c r="X545" s="546">
        <f>SUMIFS('Faturamento NNE'!$P$2:$P$707,'Faturamento NNE'!$E$2:$E$707,'Infos Relatório'!$B$485,'Faturamento NNE'!$F$2:$F$707,'Infos Relatório'!$B545,'Faturamento NNE'!$AA$2:$AA$707,'Infos Relatório'!U$1,'Faturamento NNE'!$U$2:$U$707,"Sim")+SUMIFS('Faturamento NNE'!$Q$2:$Q$707,'Faturamento NNE'!$E$2:$E$707,'Infos Relatório'!$B$485,'Faturamento NNE'!$F$2:$F$707,'Infos Relatório'!$B545,'Faturamento NNE'!$AA$2:$AA$707,'Infos Relatório'!U$1,'Faturamento NNE'!$U$2:$U$707,"Sim")</f>
        <v>0</v>
      </c>
      <c r="Y545" s="227" t="e">
        <f t="shared" si="183"/>
        <v>#DIV/0!</v>
      </c>
      <c r="Z545" s="545">
        <f>SUMIFS('Faturamento NNE'!$I$2:$I$707,'Faturamento NNE'!$E$2:$E$707,'Infos Relatório'!$B$485,'Faturamento NNE'!$F$2:$F$707,'Infos Relatório'!$B545,'Faturamento NNE'!$AA$2:$AA$707,'Infos Relatório'!U$1)</f>
        <v>0</v>
      </c>
      <c r="AA545" s="541">
        <f>COUNTIFS('Faturamento NNE'!$E$2:$E$707,'Infos Relatório'!$B$485,'Faturamento NNE'!$F$2:$F$707,'Infos Relatório'!$B545,'Faturamento NNE'!$AA$2:$AA$707,'Infos Relatório'!AA$1)</f>
        <v>0</v>
      </c>
      <c r="AB545" s="542">
        <f>SUMIFS('Faturamento NNE'!$H$2:$H$707,'Faturamento NNE'!$E$2:$E$707,'Infos Relatório'!$B$485,'Faturamento NNE'!$F$2:$F$707,'Infos Relatório'!$B545,'Faturamento NNE'!$AA$2:$AA$707,'Infos Relatório'!AA$1)</f>
        <v>0</v>
      </c>
      <c r="AC545" s="542">
        <f>SUMIFS('Faturamento NNE'!$K$2:$K$707,'Faturamento NNE'!$E$2:$E$707,'Infos Relatório'!$B$485,'Faturamento NNE'!$F$2:$F$707,'Infos Relatório'!$B545,'Faturamento NNE'!$AA$2:$AA$707,'Infos Relatório'!AA$1)</f>
        <v>0</v>
      </c>
      <c r="AD545" s="546">
        <f>SUMIFS('Faturamento NNE'!$P$2:$P$707,'Faturamento NNE'!$E$2:$E$707,'Infos Relatório'!$B$485,'Faturamento NNE'!$F$2:$F$707,'Infos Relatório'!$B545,'Faturamento NNE'!$AA$2:$AA$707,'Infos Relatório'!AA$1,'Faturamento NNE'!$U$2:$U$707,"Sim")+SUMIFS('Faturamento NNE'!$Q$2:$Q$707,'Faturamento NNE'!$E$2:$E$707,'Infos Relatório'!$B$485,'Faturamento NNE'!$F$2:$F$707,'Infos Relatório'!$B545,'Faturamento NNE'!$AA$2:$AA$707,'Infos Relatório'!AA$1,'Faturamento NNE'!$U$2:$U$707,"Sim")</f>
        <v>0</v>
      </c>
      <c r="AE545" s="227" t="e">
        <f t="shared" si="184"/>
        <v>#DIV/0!</v>
      </c>
      <c r="AF545" s="545">
        <f>SUMIFS('Faturamento NNE'!$I$2:$I$707,'Faturamento NNE'!$E$2:$E$707,'Infos Relatório'!$B$485,'Faturamento NNE'!$F$2:$F$707,'Infos Relatório'!$B545,'Faturamento NNE'!$AA$2:$AA$707,'Infos Relatório'!AA$1)</f>
        <v>0</v>
      </c>
      <c r="AG545" s="541">
        <f>COUNTIFS('Faturamento NNE'!$E$2:$E$707,'Infos Relatório'!$B$485,'Faturamento NNE'!$F$2:$F$707,'Infos Relatório'!$B545,'Faturamento NNE'!$AA$2:$AA$707,'Infos Relatório'!AG$1)</f>
        <v>0</v>
      </c>
      <c r="AH545" s="542">
        <f>SUMIFS('Faturamento NNE'!$H$2:$H$707,'Faturamento NNE'!$E$2:$E$707,'Infos Relatório'!$B$485,'Faturamento NNE'!$F$2:$F$707,'Infos Relatório'!$B545,'Faturamento NNE'!$AA$2:$AA$707,'Infos Relatório'!AG$1)</f>
        <v>0</v>
      </c>
      <c r="AI545" s="542">
        <f>SUMIFS('Faturamento NNE'!$K$2:$K$707,'Faturamento NNE'!$E$2:$E$707,'Infos Relatório'!$B$485,'Faturamento NNE'!$F$2:$F$707,'Infos Relatório'!$B545,'Faturamento NNE'!$AA$2:$AA$707,'Infos Relatório'!AG$1)</f>
        <v>0</v>
      </c>
      <c r="AJ545" s="546">
        <f>SUMIFS('Faturamento NNE'!$P$2:$P$707,'Faturamento NNE'!$E$2:$E$707,'Infos Relatório'!$B$485,'Faturamento NNE'!$F$2:$F$707,'Infos Relatório'!$B545,'Faturamento NNE'!$AA$2:$AA$707,'Infos Relatório'!AG$1,'Faturamento NNE'!$U$2:$U$707,"Sim")+SUMIFS('Faturamento NNE'!$Q$2:$Q$707,'Faturamento NNE'!$E$2:$E$707,'Infos Relatório'!$B$485,'Faturamento NNE'!$F$2:$F$707,'Infos Relatório'!$B545,'Faturamento NNE'!$AA$2:$AA$707,'Infos Relatório'!AG$1,'Faturamento NNE'!$U$2:$U$707,"Sim")</f>
        <v>0</v>
      </c>
      <c r="AK545" s="227" t="e">
        <f t="shared" si="185"/>
        <v>#DIV/0!</v>
      </c>
      <c r="AL545" s="545">
        <f>SUMIFS('Faturamento NNE'!$I$2:$I$707,'Faturamento NNE'!$E$2:$E$707,'Infos Relatório'!$B$485,'Faturamento NNE'!$F$2:$F$707,'Infos Relatório'!$B545,'Faturamento NNE'!$AA$2:$AA$707,'Infos Relatório'!AG$1)</f>
        <v>0</v>
      </c>
      <c r="AM545" s="541">
        <f>COUNTIFS('Faturamento NNE'!$E$2:$E$707,'Infos Relatório'!$B$485,'Faturamento NNE'!$F$2:$F$707,'Infos Relatório'!$B545,'Faturamento NNE'!$AA$2:$AA$707,'Infos Relatório'!AM$1)</f>
        <v>0</v>
      </c>
      <c r="AN545" s="542">
        <f>SUMIFS('Faturamento NNE'!$H$2:$H$707,'Faturamento NNE'!$E$2:$E$707,'Infos Relatório'!$B$485,'Faturamento NNE'!$F$2:$F$707,'Infos Relatório'!$B545,'Faturamento NNE'!$AA$2:$AA$707,'Infos Relatório'!AM$1)</f>
        <v>0</v>
      </c>
      <c r="AO545" s="542">
        <f>SUMIFS('Faturamento NNE'!$K$2:$K$707,'Faturamento NNE'!$E$2:$E$707,'Infos Relatório'!$B$485,'Faturamento NNE'!$F$2:$F$707,'Infos Relatório'!$B545,'Faturamento NNE'!$AA$2:$AA$707,'Infos Relatório'!AM$1)</f>
        <v>0</v>
      </c>
      <c r="AP545" s="546">
        <f>SUMIFS('Faturamento NNE'!$P$2:$P$707,'Faturamento NNE'!$E$2:$E$707,'Infos Relatório'!$B$485,'Faturamento NNE'!$F$2:$F$707,'Infos Relatório'!$B545,'Faturamento NNE'!$AA$2:$AA$707,'Infos Relatório'!AM$1,'Faturamento NNE'!$U$2:$U$707,"Sim")+SUMIFS('Faturamento NNE'!$Q$2:$Q$707,'Faturamento NNE'!$E$2:$E$707,'Infos Relatório'!$B$485,'Faturamento NNE'!$F$2:$F$707,'Infos Relatório'!$B545,'Faturamento NNE'!$AA$2:$AA$707,'Infos Relatório'!AM$1,'Faturamento NNE'!$U$2:$U$707,"Sim")</f>
        <v>0</v>
      </c>
      <c r="AQ545" s="227" t="e">
        <f t="shared" si="186"/>
        <v>#DIV/0!</v>
      </c>
      <c r="AR545" s="545">
        <f>SUMIFS('Faturamento NNE'!$I$2:$I$707,'Faturamento NNE'!$E$2:$E$707,'Infos Relatório'!$B$485,'Faturamento NNE'!$F$2:$F$707,'Infos Relatório'!$B545,'Faturamento NNE'!$AA$2:$AA$707,'Infos Relatório'!AM$1)</f>
        <v>0</v>
      </c>
      <c r="AS545" s="541">
        <f>COUNTIFS('Faturamento NNE'!$E$2:$E$707,'Infos Relatório'!$B$485,'Faturamento NNE'!$F$2:$F$707,'Infos Relatório'!$B545,'Faturamento NNE'!$AA$2:$AA$707,'Infos Relatório'!AS$1)</f>
        <v>0</v>
      </c>
      <c r="AT545" s="542">
        <f>SUMIFS('Faturamento NNE'!$H$2:$H$707,'Faturamento NNE'!$E$2:$E$707,'Infos Relatório'!$B$485,'Faturamento NNE'!$F$2:$F$707,'Infos Relatório'!$B545,'Faturamento NNE'!$AA$2:$AA$707,'Infos Relatório'!AS$1)</f>
        <v>0</v>
      </c>
      <c r="AU545" s="542">
        <f>SUMIFS('Faturamento NNE'!$K$2:$K$707,'Faturamento NNE'!$E$2:$E$707,'Infos Relatório'!$B$485,'Faturamento NNE'!$F$2:$F$707,'Infos Relatório'!$B545,'Faturamento NNE'!$AA$2:$AA$707,'Infos Relatório'!AS$1)</f>
        <v>0</v>
      </c>
      <c r="AV545" s="546">
        <f>SUMIFS('Faturamento NNE'!$P$2:$P$707,'Faturamento NNE'!$E$2:$E$707,'Infos Relatório'!$B$485,'Faturamento NNE'!$F$2:$F$707,'Infos Relatório'!$B545,'Faturamento NNE'!$AA$2:$AA$707,'Infos Relatório'!AS$1,'Faturamento NNE'!$U$2:$U$707,"Sim")+SUMIFS('Faturamento NNE'!$Q$2:$Q$707,'Faturamento NNE'!$E$2:$E$707,'Infos Relatório'!$B$485,'Faturamento NNE'!$F$2:$F$707,'Infos Relatório'!$B545,'Faturamento NNE'!$AA$2:$AA$707,'Infos Relatório'!AS$1,'Faturamento NNE'!$U$2:$U$707,"Sim")</f>
        <v>0</v>
      </c>
      <c r="AW545" s="227" t="e">
        <f t="shared" si="187"/>
        <v>#DIV/0!</v>
      </c>
      <c r="AX545" s="545">
        <f>SUMIFS('Faturamento NNE'!$I$2:$I$707,'Faturamento NNE'!$E$2:$E$707,'Infos Relatório'!$B$485,'Faturamento NNE'!$F$2:$F$707,'Infos Relatório'!$B545,'Faturamento NNE'!$AA$2:$AA$707,'Infos Relatório'!AS$1)</f>
        <v>0</v>
      </c>
      <c r="AY545" s="541">
        <f>COUNTIFS('Faturamento NNE'!$E$2:$E$707,'Infos Relatório'!$B$485,'Faturamento NNE'!$F$2:$F$707,'Infos Relatório'!$B545,'Faturamento NNE'!$AA$2:$AA$707,'Infos Relatório'!AY$1)</f>
        <v>0</v>
      </c>
      <c r="AZ545" s="542">
        <f>SUMIFS('Faturamento NNE'!$H$2:$H$707,'Faturamento NNE'!$E$2:$E$707,'Infos Relatório'!$B$485,'Faturamento NNE'!$F$2:$F$707,'Infos Relatório'!$B545,'Faturamento NNE'!$AA$2:$AA$707,'Infos Relatório'!AY$1)</f>
        <v>0</v>
      </c>
      <c r="BA545" s="542">
        <f>SUMIFS('Faturamento NNE'!$K$2:$K$707,'Faturamento NNE'!$E$2:$E$707,'Infos Relatório'!$B$485,'Faturamento NNE'!$F$2:$F$707,'Infos Relatório'!$B545,'Faturamento NNE'!$AA$2:$AA$707,'Infos Relatório'!AY$1)</f>
        <v>0</v>
      </c>
      <c r="BB545" s="546">
        <f>SUMIFS('Faturamento NNE'!$P$2:$P$707,'Faturamento NNE'!$E$2:$E$707,'Infos Relatório'!$B$485,'Faturamento NNE'!$F$2:$F$707,'Infos Relatório'!$B545,'Faturamento NNE'!$AA$2:$AA$707,'Infos Relatório'!AY$1,'Faturamento NNE'!$U$2:$U$707,"Sim")+SUMIFS('Faturamento NNE'!$Q$2:$Q$707,'Faturamento NNE'!$E$2:$E$707,'Infos Relatório'!$B$485,'Faturamento NNE'!$F$2:$F$707,'Infos Relatório'!$B545,'Faturamento NNE'!$AA$2:$AA$707,'Infos Relatório'!AY$1,'Faturamento NNE'!$U$2:$U$707,"Sim")</f>
        <v>0</v>
      </c>
      <c r="BC545" s="227" t="e">
        <f t="shared" si="188"/>
        <v>#DIV/0!</v>
      </c>
      <c r="BD545" s="545">
        <f>SUMIFS('Faturamento NNE'!$I$2:$I$707,'Faturamento NNE'!$E$2:$E$707,'Infos Relatório'!$B$485,'Faturamento NNE'!$F$2:$F$707,'Infos Relatório'!$B545,'Faturamento NNE'!$AA$2:$AA$707,'Infos Relatório'!AY$1)</f>
        <v>0</v>
      </c>
      <c r="BE545" s="541">
        <f>COUNTIFS('Faturamento NNE'!$E$2:$E$707,'Infos Relatório'!$B$485,'Faturamento NNE'!$F$2:$F$707,'Infos Relatório'!$B545,'Faturamento NNE'!$AA$2:$AA$707,'Infos Relatório'!BE$1)</f>
        <v>0</v>
      </c>
      <c r="BF545" s="542">
        <f>SUMIFS('Faturamento NNE'!$H$2:$H$707,'Faturamento NNE'!$E$2:$E$707,'Infos Relatório'!$B$485,'Faturamento NNE'!$F$2:$F$707,'Infos Relatório'!$B545,'Faturamento NNE'!$AA$2:$AA$707,'Infos Relatório'!BE$1)</f>
        <v>0</v>
      </c>
      <c r="BG545" s="542">
        <f>SUMIFS('Faturamento NNE'!$K$2:$K$707,'Faturamento NNE'!$E$2:$E$707,'Infos Relatório'!$B$485,'Faturamento NNE'!$F$2:$F$707,'Infos Relatório'!$B545,'Faturamento NNE'!$AA$2:$AA$707,'Infos Relatório'!BE$1)</f>
        <v>0</v>
      </c>
      <c r="BH545" s="546">
        <f>SUMIFS('Faturamento NNE'!$P$2:$P$707,'Faturamento NNE'!$E$2:$E$707,'Infos Relatório'!$B$485,'Faturamento NNE'!$F$2:$F$707,'Infos Relatório'!$B545,'Faturamento NNE'!$AA$2:$AA$707,'Infos Relatório'!BE$1,'Faturamento NNE'!$U$2:$U$707,"Sim")+SUMIFS('Faturamento NNE'!$Q$2:$Q$707,'Faturamento NNE'!$E$2:$E$707,'Infos Relatório'!$B$485,'Faturamento NNE'!$F$2:$F$707,'Infos Relatório'!$B545,'Faturamento NNE'!$AA$2:$AA$707,'Infos Relatório'!BE$1,'Faturamento NNE'!$U$2:$U$707,"Sim")</f>
        <v>0</v>
      </c>
      <c r="BI545" s="227" t="e">
        <f t="shared" si="189"/>
        <v>#DIV/0!</v>
      </c>
      <c r="BJ545" s="545">
        <f>SUMIFS('Faturamento NNE'!$I$2:$I$707,'Faturamento NNE'!$E$2:$E$707,'Infos Relatório'!$B$485,'Faturamento NNE'!$F$2:$F$707,'Infos Relatório'!$B545,'Faturamento NNE'!$AA$2:$AA$707,'Infos Relatório'!BE$1)</f>
        <v>0</v>
      </c>
      <c r="BK545" s="541">
        <f>COUNTIFS('Faturamento NNE'!$E$2:$E$707,'Infos Relatório'!$B$485,'Faturamento NNE'!$F$2:$F$707,'Infos Relatório'!$B545,'Faturamento NNE'!$AA$2:$AA$707,'Infos Relatório'!BK$1)</f>
        <v>0</v>
      </c>
      <c r="BL545" s="542">
        <f>SUMIFS('Faturamento NNE'!$H$2:$H$707,'Faturamento NNE'!$E$2:$E$707,'Infos Relatório'!$B$485,'Faturamento NNE'!$F$2:$F$707,'Infos Relatório'!$B545,'Faturamento NNE'!$AA$2:$AA$707,'Infos Relatório'!BK$1)</f>
        <v>0</v>
      </c>
      <c r="BM545" s="542">
        <f>SUMIFS('Faturamento NNE'!$K$2:$K$707,'Faturamento NNE'!$E$2:$E$707,'Infos Relatório'!$B$485,'Faturamento NNE'!$F$2:$F$707,'Infos Relatório'!$B545,'Faturamento NNE'!$AA$2:$AA$707,'Infos Relatório'!BK$1)</f>
        <v>0</v>
      </c>
      <c r="BN545" s="546">
        <f>SUMIFS('Faturamento NNE'!$P$2:$P$707,'Faturamento NNE'!$E$2:$E$707,'Infos Relatório'!$B$485,'Faturamento NNE'!$F$2:$F$707,'Infos Relatório'!$B545,'Faturamento NNE'!$AA$2:$AA$707,'Infos Relatório'!BK$1,'Faturamento NNE'!$U$2:$U$707,"Sim")+SUMIFS('Faturamento NNE'!$Q$2:$Q$707,'Faturamento NNE'!$E$2:$E$707,'Infos Relatório'!$B$485,'Faturamento NNE'!$F$2:$F$707,'Infos Relatório'!$B545,'Faturamento NNE'!$AA$2:$AA$707,'Infos Relatório'!BK$1,'Faturamento NNE'!$U$2:$U$707,"Sim")</f>
        <v>0</v>
      </c>
      <c r="BO545" s="227" t="e">
        <f t="shared" si="190"/>
        <v>#DIV/0!</v>
      </c>
      <c r="BP545" s="545">
        <f>SUMIFS('Faturamento NNE'!$I$2:$I$707,'Faturamento NNE'!$E$2:$E$707,'Infos Relatório'!$B$485,'Faturamento NNE'!$F$2:$F$707,'Infos Relatório'!$B545,'Faturamento NNE'!$AA$2:$AA$707,'Infos Relatório'!BK$1)</f>
        <v>0</v>
      </c>
      <c r="BQ545" s="541">
        <f>COUNTIFS('Faturamento NNE'!$E$2:$E$707,'Infos Relatório'!$B$485,'Faturamento NNE'!$F$2:$F$707,'Infos Relatório'!$B545,'Faturamento NNE'!$AA$2:$AA$707,'Infos Relatório'!BQ$1)</f>
        <v>0</v>
      </c>
      <c r="BR545" s="542">
        <f>SUMIFS('Faturamento NNE'!$H$2:$H$707,'Faturamento NNE'!$E$2:$E$707,'Infos Relatório'!$B$485,'Faturamento NNE'!$F$2:$F$707,'Infos Relatório'!$B545,'Faturamento NNE'!$AA$2:$AA$707,'Infos Relatório'!BQ$1)</f>
        <v>0</v>
      </c>
      <c r="BS545" s="542">
        <f>SUMIFS('Faturamento NNE'!$K$2:$K$707,'Faturamento NNE'!$E$2:$E$707,'Infos Relatório'!$B$485,'Faturamento NNE'!$F$2:$F$707,'Infos Relatório'!$B545,'Faturamento NNE'!$AA$2:$AA$707,'Infos Relatório'!BQ$1)</f>
        <v>0</v>
      </c>
      <c r="BT545" s="546">
        <f>SUMIFS('Faturamento NNE'!$P$2:$P$707,'Faturamento NNE'!$E$2:$E$707,'Infos Relatório'!$B$485,'Faturamento NNE'!$F$2:$F$707,'Infos Relatório'!$B545,'Faturamento NNE'!$AA$2:$AA$707,'Infos Relatório'!BQ$1,'Faturamento NNE'!$U$2:$U$707,"Sim")+SUMIFS('Faturamento NNE'!$Q$2:$Q$707,'Faturamento NNE'!$E$2:$E$707,'Infos Relatório'!$B$485,'Faturamento NNE'!$F$2:$F$707,'Infos Relatório'!$B545,'Faturamento NNE'!$AA$2:$AA$707,'Infos Relatório'!BQ$1,'Faturamento NNE'!$U$2:$U$707,"Sim")</f>
        <v>0</v>
      </c>
      <c r="BU545" s="227" t="e">
        <f t="shared" si="191"/>
        <v>#DIV/0!</v>
      </c>
      <c r="BV545" s="545">
        <f>SUMIFS('Faturamento NNE'!$I$2:$I$707,'Faturamento NNE'!$E$2:$E$707,'Infos Relatório'!$B$485,'Faturamento NNE'!$F$2:$F$707,'Infos Relatório'!$B545,'Faturamento NNE'!$AA$2:$AA$707,'Infos Relatório'!BQ$1)</f>
        <v>0</v>
      </c>
    </row>
    <row r="546" spans="2:74">
      <c r="B546" s="217" t="s">
        <v>190</v>
      </c>
      <c r="C546" s="541">
        <f>COUNTIFS('Faturamento NNE'!$E$2:$E$707,'Infos Relatório'!$B$485,'Faturamento NNE'!$F$2:$F$707,'Infos Relatório'!$B546,'Faturamento NNE'!$AA$2:$AA$707,'Infos Relatório'!C$1)</f>
        <v>0</v>
      </c>
      <c r="D546" s="542">
        <f>SUMIFS('Faturamento NNE'!$H$2:$H$707,'Faturamento NNE'!$E$2:$E$707,'Infos Relatório'!$B$485,'Faturamento NNE'!$F$2:$F$707,'Infos Relatório'!$B546,'Faturamento NNE'!$AA$2:$AA$707,'Infos Relatório'!C$1)</f>
        <v>0</v>
      </c>
      <c r="E546" s="543">
        <f>SUMIFS('Faturamento NNE'!$K$2:$K$707,'Faturamento NNE'!$E$2:$E$707,'Infos Relatório'!$B$485,'Faturamento NNE'!$F$2:$F$707,'Infos Relatório'!$B546,'Faturamento NNE'!$AA$2:$AA$707,'Infos Relatório'!C$1)</f>
        <v>0</v>
      </c>
      <c r="F546" s="544">
        <f>SUMIFS('Faturamento NNE'!$P$2:$P$707,'Faturamento NNE'!$E$2:$E$707,'Infos Relatório'!$B$485,'Faturamento NNE'!$F$2:$F$707,'Infos Relatório'!$B546,'Faturamento NNE'!$AA$2:$AA$707,'Infos Relatório'!C$1,'Faturamento NNE'!$U$2:$U$707,"Sim")+SUMIFS('Faturamento NNE'!$Q$2:$Q$707,'Faturamento NNE'!$E$2:$E$707,'Infos Relatório'!$B$485,'Faturamento NNE'!$F$2:$F$707,'Infos Relatório'!$B546,'Faturamento NNE'!$AA$2:$AA$707,'Infos Relatório'!C$1,'Faturamento NNE'!$U$2:$U$707,"Sim")</f>
        <v>0</v>
      </c>
      <c r="G546" s="283" t="e">
        <f t="shared" si="180"/>
        <v>#DIV/0!</v>
      </c>
      <c r="H546" s="545">
        <f>SUMIFS('Faturamento NNE'!$I$2:$I$707,'Faturamento NNE'!$E$2:$E$707,'Infos Relatório'!$B$485,'Faturamento NNE'!$F$2:$F$707,'Infos Relatório'!$B546,'Faturamento NNE'!$AA$2:$AA$707,'Infos Relatório'!C$1)</f>
        <v>0</v>
      </c>
      <c r="I546" s="541">
        <f>COUNTIFS('Faturamento NNE'!$E$2:$E$707,'Infos Relatório'!$B$485,'Faturamento NNE'!$F$2:$F$707,'Infos Relatório'!$B546,'Faturamento NNE'!$AA$2:$AA$707,'Infos Relatório'!I$1)</f>
        <v>0</v>
      </c>
      <c r="J546" s="542">
        <f>SUMIFS('Faturamento NNE'!$H$2:$H$707,'Faturamento NNE'!$E$2:$E$707,'Infos Relatório'!$B$485,'Faturamento NNE'!$F$2:$F$707,'Infos Relatório'!$B546,'Faturamento NNE'!$AA$2:$AA$707,'Infos Relatório'!I$1)</f>
        <v>0</v>
      </c>
      <c r="K546" s="543">
        <f>SUMIFS('Faturamento NNE'!$K$2:$K$707,'Faturamento NNE'!$E$2:$E$707,'Infos Relatório'!$B$485,'Faturamento NNE'!$F$2:$F$707,'Infos Relatório'!$B546,'Faturamento NNE'!$AA$2:$AA$707,'Infos Relatório'!I$1)</f>
        <v>0</v>
      </c>
      <c r="L546" s="544">
        <f>SUMIFS('Faturamento NNE'!$P$2:$P$707,'Faturamento NNE'!$E$2:$E$707,'Infos Relatório'!$B$485,'Faturamento NNE'!$F$2:$F$707,'Infos Relatório'!$B546,'Faturamento NNE'!$AA$2:$AA$707,'Infos Relatório'!I$1,'Faturamento NNE'!$U$2:$U$707,"Sim")+SUMIFS('Faturamento NNE'!$Q$2:$Q$707,'Faturamento NNE'!$E$2:$E$707,'Infos Relatório'!$B$485,'Faturamento NNE'!$F$2:$F$707,'Infos Relatório'!$B546,'Faturamento NNE'!$AA$2:$AA$707,'Infos Relatório'!I$1,'Faturamento NNE'!$U$2:$U$707,"Sim")</f>
        <v>0</v>
      </c>
      <c r="M546" s="283" t="e">
        <f t="shared" si="181"/>
        <v>#DIV/0!</v>
      </c>
      <c r="N546" s="545">
        <f>SUMIFS('Faturamento NNE'!$I$2:$I$707,'Faturamento NNE'!$E$2:$E$707,'Infos Relatório'!$B$485,'Faturamento NNE'!$F$2:$F$707,'Infos Relatório'!$B546,'Faturamento NNE'!$AA$2:$AA$707,'Infos Relatório'!I$1)</f>
        <v>0</v>
      </c>
      <c r="O546" s="541">
        <f>COUNTIFS('Faturamento NNE'!$E$2:$E$707,'Infos Relatório'!$B$485,'Faturamento NNE'!$F$2:$F$707,'Infos Relatório'!$B546,'Faturamento NNE'!$AA$2:$AA$707,'Infos Relatório'!O$1)</f>
        <v>0</v>
      </c>
      <c r="P546" s="542">
        <f>SUMIFS('Faturamento NNE'!$H$2:$H$707,'Faturamento NNE'!$E$2:$E$707,'Infos Relatório'!$B$485,'Faturamento NNE'!$F$2:$F$707,'Infos Relatório'!$B546,'Faturamento NNE'!$AA$2:$AA$707,'Infos Relatório'!O$1)</f>
        <v>0</v>
      </c>
      <c r="Q546" s="542">
        <f>SUMIFS('Faturamento NNE'!$K$2:$K$707,'Faturamento NNE'!$E$2:$E$707,'Infos Relatório'!$B$485,'Faturamento NNE'!$F$2:$F$707,'Infos Relatório'!$B546,'Faturamento NNE'!$AA$2:$AA$707,'Infos Relatório'!O$1)</f>
        <v>0</v>
      </c>
      <c r="R546" s="546">
        <f>SUMIFS('Faturamento NNE'!$P$2:$P$707,'Faturamento NNE'!$E$2:$E$707,'Infos Relatório'!$B$485,'Faturamento NNE'!$F$2:$F$707,'Infos Relatório'!$B546,'Faturamento NNE'!$AA$2:$AA$707,'Infos Relatório'!O$1,'Faturamento NNE'!$U$2:$U$707,"Sim")+SUMIFS('Faturamento NNE'!$Q$2:$Q$707,'Faturamento NNE'!$E$2:$E$707,'Infos Relatório'!$B$485,'Faturamento NNE'!$F$2:$F$707,'Infos Relatório'!$B546,'Faturamento NNE'!$AA$2:$AA$707,'Infos Relatório'!O$1,'Faturamento NNE'!$U$2:$U$707,"Sim")</f>
        <v>0</v>
      </c>
      <c r="S546" s="227" t="e">
        <f t="shared" si="182"/>
        <v>#DIV/0!</v>
      </c>
      <c r="T546" s="545">
        <f>SUMIFS('Faturamento NNE'!$I$2:$I$707,'Faturamento NNE'!$E$2:$E$707,'Infos Relatório'!$B$485,'Faturamento NNE'!$F$2:$F$707,'Infos Relatório'!$B546,'Faturamento NNE'!$AA$2:$AA$707,'Infos Relatório'!O$1)</f>
        <v>0</v>
      </c>
      <c r="U546" s="541">
        <f>COUNTIFS('Faturamento NNE'!$E$2:$E$707,'Infos Relatório'!$B$485,'Faturamento NNE'!$F$2:$F$707,'Infos Relatório'!$B546,'Faturamento NNE'!$AA$2:$AA$707,'Infos Relatório'!U$1)</f>
        <v>0</v>
      </c>
      <c r="V546" s="542">
        <f>SUMIFS('Faturamento NNE'!$H$2:$H$707,'Faturamento NNE'!$E$2:$E$707,'Infos Relatório'!$B$485,'Faturamento NNE'!$F$2:$F$707,'Infos Relatório'!$B546,'Faturamento NNE'!$AA$2:$AA$707,'Infos Relatório'!U$1)</f>
        <v>0</v>
      </c>
      <c r="W546" s="542">
        <f>SUMIFS('Faturamento NNE'!$K$2:$K$707,'Faturamento NNE'!$E$2:$E$707,'Infos Relatório'!$B$485,'Faturamento NNE'!$F$2:$F$707,'Infos Relatório'!$B546,'Faturamento NNE'!$AA$2:$AA$707,'Infos Relatório'!U$1)</f>
        <v>0</v>
      </c>
      <c r="X546" s="546">
        <f>SUMIFS('Faturamento NNE'!$P$2:$P$707,'Faturamento NNE'!$E$2:$E$707,'Infos Relatório'!$B$485,'Faturamento NNE'!$F$2:$F$707,'Infos Relatório'!$B546,'Faturamento NNE'!$AA$2:$AA$707,'Infos Relatório'!U$1,'Faturamento NNE'!$U$2:$U$707,"Sim")+SUMIFS('Faturamento NNE'!$Q$2:$Q$707,'Faturamento NNE'!$E$2:$E$707,'Infos Relatório'!$B$485,'Faturamento NNE'!$F$2:$F$707,'Infos Relatório'!$B546,'Faturamento NNE'!$AA$2:$AA$707,'Infos Relatório'!U$1,'Faturamento NNE'!$U$2:$U$707,"Sim")</f>
        <v>0</v>
      </c>
      <c r="Y546" s="227" t="e">
        <f t="shared" si="183"/>
        <v>#DIV/0!</v>
      </c>
      <c r="Z546" s="545">
        <f>SUMIFS('Faturamento NNE'!$I$2:$I$707,'Faturamento NNE'!$E$2:$E$707,'Infos Relatório'!$B$485,'Faturamento NNE'!$F$2:$F$707,'Infos Relatório'!$B546,'Faturamento NNE'!$AA$2:$AA$707,'Infos Relatório'!U$1)</f>
        <v>0</v>
      </c>
      <c r="AA546" s="541">
        <f>COUNTIFS('Faturamento NNE'!$E$2:$E$707,'Infos Relatório'!$B$485,'Faturamento NNE'!$F$2:$F$707,'Infos Relatório'!$B546,'Faturamento NNE'!$AA$2:$AA$707,'Infos Relatório'!AA$1)</f>
        <v>0</v>
      </c>
      <c r="AB546" s="542">
        <f>SUMIFS('Faturamento NNE'!$H$2:$H$707,'Faturamento NNE'!$E$2:$E$707,'Infos Relatório'!$B$485,'Faturamento NNE'!$F$2:$F$707,'Infos Relatório'!$B546,'Faturamento NNE'!$AA$2:$AA$707,'Infos Relatório'!AA$1)</f>
        <v>0</v>
      </c>
      <c r="AC546" s="542">
        <f>SUMIFS('Faturamento NNE'!$K$2:$K$707,'Faturamento NNE'!$E$2:$E$707,'Infos Relatório'!$B$485,'Faturamento NNE'!$F$2:$F$707,'Infos Relatório'!$B546,'Faturamento NNE'!$AA$2:$AA$707,'Infos Relatório'!AA$1)</f>
        <v>0</v>
      </c>
      <c r="AD546" s="546">
        <f>SUMIFS('Faturamento NNE'!$P$2:$P$707,'Faturamento NNE'!$E$2:$E$707,'Infos Relatório'!$B$485,'Faturamento NNE'!$F$2:$F$707,'Infos Relatório'!$B546,'Faturamento NNE'!$AA$2:$AA$707,'Infos Relatório'!AA$1,'Faturamento NNE'!$U$2:$U$707,"Sim")+SUMIFS('Faturamento NNE'!$Q$2:$Q$707,'Faturamento NNE'!$E$2:$E$707,'Infos Relatório'!$B$485,'Faturamento NNE'!$F$2:$F$707,'Infos Relatório'!$B546,'Faturamento NNE'!$AA$2:$AA$707,'Infos Relatório'!AA$1,'Faturamento NNE'!$U$2:$U$707,"Sim")</f>
        <v>0</v>
      </c>
      <c r="AE546" s="227" t="e">
        <f t="shared" si="184"/>
        <v>#DIV/0!</v>
      </c>
      <c r="AF546" s="545">
        <f>SUMIFS('Faturamento NNE'!$I$2:$I$707,'Faturamento NNE'!$E$2:$E$707,'Infos Relatório'!$B$485,'Faturamento NNE'!$F$2:$F$707,'Infos Relatório'!$B546,'Faturamento NNE'!$AA$2:$AA$707,'Infos Relatório'!AA$1)</f>
        <v>0</v>
      </c>
      <c r="AG546" s="541">
        <f>COUNTIFS('Faturamento NNE'!$E$2:$E$707,'Infos Relatório'!$B$485,'Faturamento NNE'!$F$2:$F$707,'Infos Relatório'!$B546,'Faturamento NNE'!$AA$2:$AA$707,'Infos Relatório'!AG$1)</f>
        <v>0</v>
      </c>
      <c r="AH546" s="542">
        <f>SUMIFS('Faturamento NNE'!$H$2:$H$707,'Faturamento NNE'!$E$2:$E$707,'Infos Relatório'!$B$485,'Faturamento NNE'!$F$2:$F$707,'Infos Relatório'!$B546,'Faturamento NNE'!$AA$2:$AA$707,'Infos Relatório'!AG$1)</f>
        <v>0</v>
      </c>
      <c r="AI546" s="542">
        <f>SUMIFS('Faturamento NNE'!$K$2:$K$707,'Faturamento NNE'!$E$2:$E$707,'Infos Relatório'!$B$485,'Faturamento NNE'!$F$2:$F$707,'Infos Relatório'!$B546,'Faturamento NNE'!$AA$2:$AA$707,'Infos Relatório'!AG$1)</f>
        <v>0</v>
      </c>
      <c r="AJ546" s="546">
        <f>SUMIFS('Faturamento NNE'!$P$2:$P$707,'Faturamento NNE'!$E$2:$E$707,'Infos Relatório'!$B$485,'Faturamento NNE'!$F$2:$F$707,'Infos Relatório'!$B546,'Faturamento NNE'!$AA$2:$AA$707,'Infos Relatório'!AG$1,'Faturamento NNE'!$U$2:$U$707,"Sim")+SUMIFS('Faturamento NNE'!$Q$2:$Q$707,'Faturamento NNE'!$E$2:$E$707,'Infos Relatório'!$B$485,'Faturamento NNE'!$F$2:$F$707,'Infos Relatório'!$B546,'Faturamento NNE'!$AA$2:$AA$707,'Infos Relatório'!AG$1,'Faturamento NNE'!$U$2:$U$707,"Sim")</f>
        <v>0</v>
      </c>
      <c r="AK546" s="227" t="e">
        <f t="shared" si="185"/>
        <v>#DIV/0!</v>
      </c>
      <c r="AL546" s="545">
        <f>SUMIFS('Faturamento NNE'!$I$2:$I$707,'Faturamento NNE'!$E$2:$E$707,'Infos Relatório'!$B$485,'Faturamento NNE'!$F$2:$F$707,'Infos Relatório'!$B546,'Faturamento NNE'!$AA$2:$AA$707,'Infos Relatório'!AG$1)</f>
        <v>0</v>
      </c>
      <c r="AM546" s="541">
        <f>COUNTIFS('Faturamento NNE'!$E$2:$E$707,'Infos Relatório'!$B$485,'Faturamento NNE'!$F$2:$F$707,'Infos Relatório'!$B546,'Faturamento NNE'!$AA$2:$AA$707,'Infos Relatório'!AM$1)</f>
        <v>0</v>
      </c>
      <c r="AN546" s="542">
        <f>SUMIFS('Faturamento NNE'!$H$2:$H$707,'Faturamento NNE'!$E$2:$E$707,'Infos Relatório'!$B$485,'Faturamento NNE'!$F$2:$F$707,'Infos Relatório'!$B546,'Faturamento NNE'!$AA$2:$AA$707,'Infos Relatório'!AM$1)</f>
        <v>0</v>
      </c>
      <c r="AO546" s="542">
        <f>SUMIFS('Faturamento NNE'!$K$2:$K$707,'Faturamento NNE'!$E$2:$E$707,'Infos Relatório'!$B$485,'Faturamento NNE'!$F$2:$F$707,'Infos Relatório'!$B546,'Faturamento NNE'!$AA$2:$AA$707,'Infos Relatório'!AM$1)</f>
        <v>0</v>
      </c>
      <c r="AP546" s="546">
        <f>SUMIFS('Faturamento NNE'!$P$2:$P$707,'Faturamento NNE'!$E$2:$E$707,'Infos Relatório'!$B$485,'Faturamento NNE'!$F$2:$F$707,'Infos Relatório'!$B546,'Faturamento NNE'!$AA$2:$AA$707,'Infos Relatório'!AM$1,'Faturamento NNE'!$U$2:$U$707,"Sim")+SUMIFS('Faturamento NNE'!$Q$2:$Q$707,'Faturamento NNE'!$E$2:$E$707,'Infos Relatório'!$B$485,'Faturamento NNE'!$F$2:$F$707,'Infos Relatório'!$B546,'Faturamento NNE'!$AA$2:$AA$707,'Infos Relatório'!AM$1,'Faturamento NNE'!$U$2:$U$707,"Sim")</f>
        <v>0</v>
      </c>
      <c r="AQ546" s="227" t="e">
        <f t="shared" si="186"/>
        <v>#DIV/0!</v>
      </c>
      <c r="AR546" s="545">
        <f>SUMIFS('Faturamento NNE'!$I$2:$I$707,'Faturamento NNE'!$E$2:$E$707,'Infos Relatório'!$B$485,'Faturamento NNE'!$F$2:$F$707,'Infos Relatório'!$B546,'Faturamento NNE'!$AA$2:$AA$707,'Infos Relatório'!AM$1)</f>
        <v>0</v>
      </c>
      <c r="AS546" s="541">
        <f>COUNTIFS('Faturamento NNE'!$E$2:$E$707,'Infos Relatório'!$B$485,'Faturamento NNE'!$F$2:$F$707,'Infos Relatório'!$B546,'Faturamento NNE'!$AA$2:$AA$707,'Infos Relatório'!AS$1)</f>
        <v>0</v>
      </c>
      <c r="AT546" s="542">
        <f>SUMIFS('Faturamento NNE'!$H$2:$H$707,'Faturamento NNE'!$E$2:$E$707,'Infos Relatório'!$B$485,'Faturamento NNE'!$F$2:$F$707,'Infos Relatório'!$B546,'Faturamento NNE'!$AA$2:$AA$707,'Infos Relatório'!AS$1)</f>
        <v>0</v>
      </c>
      <c r="AU546" s="542">
        <f>SUMIFS('Faturamento NNE'!$K$2:$K$707,'Faturamento NNE'!$E$2:$E$707,'Infos Relatório'!$B$485,'Faturamento NNE'!$F$2:$F$707,'Infos Relatório'!$B546,'Faturamento NNE'!$AA$2:$AA$707,'Infos Relatório'!AS$1)</f>
        <v>0</v>
      </c>
      <c r="AV546" s="546">
        <f>SUMIFS('Faturamento NNE'!$P$2:$P$707,'Faturamento NNE'!$E$2:$E$707,'Infos Relatório'!$B$485,'Faturamento NNE'!$F$2:$F$707,'Infos Relatório'!$B546,'Faturamento NNE'!$AA$2:$AA$707,'Infos Relatório'!AS$1,'Faturamento NNE'!$U$2:$U$707,"Sim")+SUMIFS('Faturamento NNE'!$Q$2:$Q$707,'Faturamento NNE'!$E$2:$E$707,'Infos Relatório'!$B$485,'Faturamento NNE'!$F$2:$F$707,'Infos Relatório'!$B546,'Faturamento NNE'!$AA$2:$AA$707,'Infos Relatório'!AS$1,'Faturamento NNE'!$U$2:$U$707,"Sim")</f>
        <v>0</v>
      </c>
      <c r="AW546" s="227" t="e">
        <f t="shared" si="187"/>
        <v>#DIV/0!</v>
      </c>
      <c r="AX546" s="545">
        <f>SUMIFS('Faturamento NNE'!$I$2:$I$707,'Faturamento NNE'!$E$2:$E$707,'Infos Relatório'!$B$485,'Faturamento NNE'!$F$2:$F$707,'Infos Relatório'!$B546,'Faturamento NNE'!$AA$2:$AA$707,'Infos Relatório'!AS$1)</f>
        <v>0</v>
      </c>
      <c r="AY546" s="541">
        <f>COUNTIFS('Faturamento NNE'!$E$2:$E$707,'Infos Relatório'!$B$485,'Faturamento NNE'!$F$2:$F$707,'Infos Relatório'!$B546,'Faturamento NNE'!$AA$2:$AA$707,'Infos Relatório'!AY$1)</f>
        <v>0</v>
      </c>
      <c r="AZ546" s="542">
        <f>SUMIFS('Faturamento NNE'!$H$2:$H$707,'Faturamento NNE'!$E$2:$E$707,'Infos Relatório'!$B$485,'Faturamento NNE'!$F$2:$F$707,'Infos Relatório'!$B546,'Faturamento NNE'!$AA$2:$AA$707,'Infos Relatório'!AY$1)</f>
        <v>0</v>
      </c>
      <c r="BA546" s="542">
        <f>SUMIFS('Faturamento NNE'!$K$2:$K$707,'Faturamento NNE'!$E$2:$E$707,'Infos Relatório'!$B$485,'Faturamento NNE'!$F$2:$F$707,'Infos Relatório'!$B546,'Faturamento NNE'!$AA$2:$AA$707,'Infos Relatório'!AY$1)</f>
        <v>0</v>
      </c>
      <c r="BB546" s="546">
        <f>SUMIFS('Faturamento NNE'!$P$2:$P$707,'Faturamento NNE'!$E$2:$E$707,'Infos Relatório'!$B$485,'Faturamento NNE'!$F$2:$F$707,'Infos Relatório'!$B546,'Faturamento NNE'!$AA$2:$AA$707,'Infos Relatório'!AY$1,'Faturamento NNE'!$U$2:$U$707,"Sim")+SUMIFS('Faturamento NNE'!$Q$2:$Q$707,'Faturamento NNE'!$E$2:$E$707,'Infos Relatório'!$B$485,'Faturamento NNE'!$F$2:$F$707,'Infos Relatório'!$B546,'Faturamento NNE'!$AA$2:$AA$707,'Infos Relatório'!AY$1,'Faturamento NNE'!$U$2:$U$707,"Sim")</f>
        <v>0</v>
      </c>
      <c r="BC546" s="227" t="e">
        <f t="shared" si="188"/>
        <v>#DIV/0!</v>
      </c>
      <c r="BD546" s="545">
        <f>SUMIFS('Faturamento NNE'!$I$2:$I$707,'Faturamento NNE'!$E$2:$E$707,'Infos Relatório'!$B$485,'Faturamento NNE'!$F$2:$F$707,'Infos Relatório'!$B546,'Faturamento NNE'!$AA$2:$AA$707,'Infos Relatório'!AY$1)</f>
        <v>0</v>
      </c>
      <c r="BE546" s="541">
        <f>COUNTIFS('Faturamento NNE'!$E$2:$E$707,'Infos Relatório'!$B$485,'Faturamento NNE'!$F$2:$F$707,'Infos Relatório'!$B546,'Faturamento NNE'!$AA$2:$AA$707,'Infos Relatório'!BE$1)</f>
        <v>0</v>
      </c>
      <c r="BF546" s="542">
        <f>SUMIFS('Faturamento NNE'!$H$2:$H$707,'Faturamento NNE'!$E$2:$E$707,'Infos Relatório'!$B$485,'Faturamento NNE'!$F$2:$F$707,'Infos Relatório'!$B546,'Faturamento NNE'!$AA$2:$AA$707,'Infos Relatório'!BE$1)</f>
        <v>0</v>
      </c>
      <c r="BG546" s="542">
        <f>SUMIFS('Faturamento NNE'!$K$2:$K$707,'Faturamento NNE'!$E$2:$E$707,'Infos Relatório'!$B$485,'Faturamento NNE'!$F$2:$F$707,'Infos Relatório'!$B546,'Faturamento NNE'!$AA$2:$AA$707,'Infos Relatório'!BE$1)</f>
        <v>0</v>
      </c>
      <c r="BH546" s="546">
        <f>SUMIFS('Faturamento NNE'!$P$2:$P$707,'Faturamento NNE'!$E$2:$E$707,'Infos Relatório'!$B$485,'Faturamento NNE'!$F$2:$F$707,'Infos Relatório'!$B546,'Faturamento NNE'!$AA$2:$AA$707,'Infos Relatório'!BE$1,'Faturamento NNE'!$U$2:$U$707,"Sim")+SUMIFS('Faturamento NNE'!$Q$2:$Q$707,'Faturamento NNE'!$E$2:$E$707,'Infos Relatório'!$B$485,'Faturamento NNE'!$F$2:$F$707,'Infos Relatório'!$B546,'Faturamento NNE'!$AA$2:$AA$707,'Infos Relatório'!BE$1,'Faturamento NNE'!$U$2:$U$707,"Sim")</f>
        <v>0</v>
      </c>
      <c r="BI546" s="227" t="e">
        <f t="shared" si="189"/>
        <v>#DIV/0!</v>
      </c>
      <c r="BJ546" s="545">
        <f>SUMIFS('Faturamento NNE'!$I$2:$I$707,'Faturamento NNE'!$E$2:$E$707,'Infos Relatório'!$B$485,'Faturamento NNE'!$F$2:$F$707,'Infos Relatório'!$B546,'Faturamento NNE'!$AA$2:$AA$707,'Infos Relatório'!BE$1)</f>
        <v>0</v>
      </c>
      <c r="BK546" s="541">
        <f>COUNTIFS('Faturamento NNE'!$E$2:$E$707,'Infos Relatório'!$B$485,'Faturamento NNE'!$F$2:$F$707,'Infos Relatório'!$B546,'Faturamento NNE'!$AA$2:$AA$707,'Infos Relatório'!BK$1)</f>
        <v>0</v>
      </c>
      <c r="BL546" s="542">
        <f>SUMIFS('Faturamento NNE'!$H$2:$H$707,'Faturamento NNE'!$E$2:$E$707,'Infos Relatório'!$B$485,'Faturamento NNE'!$F$2:$F$707,'Infos Relatório'!$B546,'Faturamento NNE'!$AA$2:$AA$707,'Infos Relatório'!BK$1)</f>
        <v>0</v>
      </c>
      <c r="BM546" s="542">
        <f>SUMIFS('Faturamento NNE'!$K$2:$K$707,'Faturamento NNE'!$E$2:$E$707,'Infos Relatório'!$B$485,'Faturamento NNE'!$F$2:$F$707,'Infos Relatório'!$B546,'Faturamento NNE'!$AA$2:$AA$707,'Infos Relatório'!BK$1)</f>
        <v>0</v>
      </c>
      <c r="BN546" s="546">
        <f>SUMIFS('Faturamento NNE'!$P$2:$P$707,'Faturamento NNE'!$E$2:$E$707,'Infos Relatório'!$B$485,'Faturamento NNE'!$F$2:$F$707,'Infos Relatório'!$B546,'Faturamento NNE'!$AA$2:$AA$707,'Infos Relatório'!BK$1,'Faturamento NNE'!$U$2:$U$707,"Sim")+SUMIFS('Faturamento NNE'!$Q$2:$Q$707,'Faturamento NNE'!$E$2:$E$707,'Infos Relatório'!$B$485,'Faturamento NNE'!$F$2:$F$707,'Infos Relatório'!$B546,'Faturamento NNE'!$AA$2:$AA$707,'Infos Relatório'!BK$1,'Faturamento NNE'!$U$2:$U$707,"Sim")</f>
        <v>0</v>
      </c>
      <c r="BO546" s="227" t="e">
        <f t="shared" si="190"/>
        <v>#DIV/0!</v>
      </c>
      <c r="BP546" s="545">
        <f>SUMIFS('Faturamento NNE'!$I$2:$I$707,'Faturamento NNE'!$E$2:$E$707,'Infos Relatório'!$B$485,'Faturamento NNE'!$F$2:$F$707,'Infos Relatório'!$B546,'Faturamento NNE'!$AA$2:$AA$707,'Infos Relatório'!BK$1)</f>
        <v>0</v>
      </c>
      <c r="BQ546" s="541">
        <f>COUNTIFS('Faturamento NNE'!$E$2:$E$707,'Infos Relatório'!$B$485,'Faturamento NNE'!$F$2:$F$707,'Infos Relatório'!$B546,'Faturamento NNE'!$AA$2:$AA$707,'Infos Relatório'!BQ$1)</f>
        <v>0</v>
      </c>
      <c r="BR546" s="542">
        <f>SUMIFS('Faturamento NNE'!$H$2:$H$707,'Faturamento NNE'!$E$2:$E$707,'Infos Relatório'!$B$485,'Faturamento NNE'!$F$2:$F$707,'Infos Relatório'!$B546,'Faturamento NNE'!$AA$2:$AA$707,'Infos Relatório'!BQ$1)</f>
        <v>0</v>
      </c>
      <c r="BS546" s="542">
        <f>SUMIFS('Faturamento NNE'!$K$2:$K$707,'Faturamento NNE'!$E$2:$E$707,'Infos Relatório'!$B$485,'Faturamento NNE'!$F$2:$F$707,'Infos Relatório'!$B546,'Faturamento NNE'!$AA$2:$AA$707,'Infos Relatório'!BQ$1)</f>
        <v>0</v>
      </c>
      <c r="BT546" s="546">
        <f>SUMIFS('Faturamento NNE'!$P$2:$P$707,'Faturamento NNE'!$E$2:$E$707,'Infos Relatório'!$B$485,'Faturamento NNE'!$F$2:$F$707,'Infos Relatório'!$B546,'Faturamento NNE'!$AA$2:$AA$707,'Infos Relatório'!BQ$1,'Faturamento NNE'!$U$2:$U$707,"Sim")+SUMIFS('Faturamento NNE'!$Q$2:$Q$707,'Faturamento NNE'!$E$2:$E$707,'Infos Relatório'!$B$485,'Faturamento NNE'!$F$2:$F$707,'Infos Relatório'!$B546,'Faturamento NNE'!$AA$2:$AA$707,'Infos Relatório'!BQ$1,'Faturamento NNE'!$U$2:$U$707,"Sim")</f>
        <v>0</v>
      </c>
      <c r="BU546" s="227" t="e">
        <f t="shared" si="191"/>
        <v>#DIV/0!</v>
      </c>
      <c r="BV546" s="545">
        <f>SUMIFS('Faturamento NNE'!$I$2:$I$707,'Faturamento NNE'!$E$2:$E$707,'Infos Relatório'!$B$485,'Faturamento NNE'!$F$2:$F$707,'Infos Relatório'!$B546,'Faturamento NNE'!$AA$2:$AA$707,'Infos Relatório'!BQ$1)</f>
        <v>0</v>
      </c>
    </row>
    <row r="547" spans="2:74">
      <c r="B547" s="217" t="s">
        <v>191</v>
      </c>
      <c r="C547" s="541">
        <f>COUNTIFS('Faturamento NNE'!$E$2:$E$707,'Infos Relatório'!$B$485,'Faturamento NNE'!$F$2:$F$707,'Infos Relatório'!$B547,'Faturamento NNE'!$AA$2:$AA$707,'Infos Relatório'!C$1)</f>
        <v>0</v>
      </c>
      <c r="D547" s="542">
        <f>SUMIFS('Faturamento NNE'!$H$2:$H$707,'Faturamento NNE'!$E$2:$E$707,'Infos Relatório'!$B$485,'Faturamento NNE'!$F$2:$F$707,'Infos Relatório'!$B547,'Faturamento NNE'!$AA$2:$AA$707,'Infos Relatório'!C$1)</f>
        <v>0</v>
      </c>
      <c r="E547" s="543">
        <f>SUMIFS('Faturamento NNE'!$K$2:$K$707,'Faturamento NNE'!$E$2:$E$707,'Infos Relatório'!$B$485,'Faturamento NNE'!$F$2:$F$707,'Infos Relatório'!$B547,'Faturamento NNE'!$AA$2:$AA$707,'Infos Relatório'!C$1)</f>
        <v>0</v>
      </c>
      <c r="F547" s="544">
        <f>SUMIFS('Faturamento NNE'!$P$2:$P$707,'Faturamento NNE'!$E$2:$E$707,'Infos Relatório'!$B$485,'Faturamento NNE'!$F$2:$F$707,'Infos Relatório'!$B547,'Faturamento NNE'!$AA$2:$AA$707,'Infos Relatório'!C$1,'Faturamento NNE'!$U$2:$U$707,"Sim")+SUMIFS('Faturamento NNE'!$Q$2:$Q$707,'Faturamento NNE'!$E$2:$E$707,'Infos Relatório'!$B$485,'Faturamento NNE'!$F$2:$F$707,'Infos Relatório'!$B547,'Faturamento NNE'!$AA$2:$AA$707,'Infos Relatório'!C$1,'Faturamento NNE'!$U$2:$U$707,"Sim")</f>
        <v>0</v>
      </c>
      <c r="G547" s="283" t="e">
        <f t="shared" si="180"/>
        <v>#DIV/0!</v>
      </c>
      <c r="H547" s="545">
        <f>SUMIFS('Faturamento NNE'!$I$2:$I$707,'Faturamento NNE'!$E$2:$E$707,'Infos Relatório'!$B$485,'Faturamento NNE'!$F$2:$F$707,'Infos Relatório'!$B547,'Faturamento NNE'!$AA$2:$AA$707,'Infos Relatório'!C$1)</f>
        <v>0</v>
      </c>
      <c r="I547" s="541">
        <f>COUNTIFS('Faturamento NNE'!$E$2:$E$707,'Infos Relatório'!$B$485,'Faturamento NNE'!$F$2:$F$707,'Infos Relatório'!$B547,'Faturamento NNE'!$AA$2:$AA$707,'Infos Relatório'!I$1)</f>
        <v>0</v>
      </c>
      <c r="J547" s="542">
        <f>SUMIFS('Faturamento NNE'!$H$2:$H$707,'Faturamento NNE'!$E$2:$E$707,'Infos Relatório'!$B$485,'Faturamento NNE'!$F$2:$F$707,'Infos Relatório'!$B547,'Faturamento NNE'!$AA$2:$AA$707,'Infos Relatório'!I$1)</f>
        <v>0</v>
      </c>
      <c r="K547" s="543">
        <f>SUMIFS('Faturamento NNE'!$K$2:$K$707,'Faturamento NNE'!$E$2:$E$707,'Infos Relatório'!$B$485,'Faturamento NNE'!$F$2:$F$707,'Infos Relatório'!$B547,'Faturamento NNE'!$AA$2:$AA$707,'Infos Relatório'!I$1)</f>
        <v>0</v>
      </c>
      <c r="L547" s="544">
        <f>SUMIFS('Faturamento NNE'!$P$2:$P$707,'Faturamento NNE'!$E$2:$E$707,'Infos Relatório'!$B$485,'Faturamento NNE'!$F$2:$F$707,'Infos Relatório'!$B547,'Faturamento NNE'!$AA$2:$AA$707,'Infos Relatório'!I$1,'Faturamento NNE'!$U$2:$U$707,"Sim")+SUMIFS('Faturamento NNE'!$Q$2:$Q$707,'Faturamento NNE'!$E$2:$E$707,'Infos Relatório'!$B$485,'Faturamento NNE'!$F$2:$F$707,'Infos Relatório'!$B547,'Faturamento NNE'!$AA$2:$AA$707,'Infos Relatório'!I$1,'Faturamento NNE'!$U$2:$U$707,"Sim")</f>
        <v>0</v>
      </c>
      <c r="M547" s="283" t="e">
        <f t="shared" si="181"/>
        <v>#DIV/0!</v>
      </c>
      <c r="N547" s="545">
        <f>SUMIFS('Faturamento NNE'!$I$2:$I$707,'Faturamento NNE'!$E$2:$E$707,'Infos Relatório'!$B$485,'Faturamento NNE'!$F$2:$F$707,'Infos Relatório'!$B547,'Faturamento NNE'!$AA$2:$AA$707,'Infos Relatório'!I$1)</f>
        <v>0</v>
      </c>
      <c r="O547" s="541">
        <f>COUNTIFS('Faturamento NNE'!$E$2:$E$707,'Infos Relatório'!$B$485,'Faturamento NNE'!$F$2:$F$707,'Infos Relatório'!$B547,'Faturamento NNE'!$AA$2:$AA$707,'Infos Relatório'!O$1)</f>
        <v>0</v>
      </c>
      <c r="P547" s="542">
        <f>SUMIFS('Faturamento NNE'!$H$2:$H$707,'Faturamento NNE'!$E$2:$E$707,'Infos Relatório'!$B$485,'Faturamento NNE'!$F$2:$F$707,'Infos Relatório'!$B547,'Faturamento NNE'!$AA$2:$AA$707,'Infos Relatório'!O$1)</f>
        <v>0</v>
      </c>
      <c r="Q547" s="542">
        <f>SUMIFS('Faturamento NNE'!$K$2:$K$707,'Faturamento NNE'!$E$2:$E$707,'Infos Relatório'!$B$485,'Faturamento NNE'!$F$2:$F$707,'Infos Relatório'!$B547,'Faturamento NNE'!$AA$2:$AA$707,'Infos Relatório'!O$1)</f>
        <v>0</v>
      </c>
      <c r="R547" s="546">
        <f>SUMIFS('Faturamento NNE'!$P$2:$P$707,'Faturamento NNE'!$E$2:$E$707,'Infos Relatório'!$B$485,'Faturamento NNE'!$F$2:$F$707,'Infos Relatório'!$B547,'Faturamento NNE'!$AA$2:$AA$707,'Infos Relatório'!O$1,'Faturamento NNE'!$U$2:$U$707,"Sim")+SUMIFS('Faturamento NNE'!$Q$2:$Q$707,'Faturamento NNE'!$E$2:$E$707,'Infos Relatório'!$B$485,'Faturamento NNE'!$F$2:$F$707,'Infos Relatório'!$B547,'Faturamento NNE'!$AA$2:$AA$707,'Infos Relatório'!O$1,'Faturamento NNE'!$U$2:$U$707,"Sim")</f>
        <v>0</v>
      </c>
      <c r="S547" s="227" t="e">
        <f t="shared" si="182"/>
        <v>#DIV/0!</v>
      </c>
      <c r="T547" s="545">
        <f>SUMIFS('Faturamento NNE'!$I$2:$I$707,'Faturamento NNE'!$E$2:$E$707,'Infos Relatório'!$B$485,'Faturamento NNE'!$F$2:$F$707,'Infos Relatório'!$B547,'Faturamento NNE'!$AA$2:$AA$707,'Infos Relatório'!O$1)</f>
        <v>0</v>
      </c>
      <c r="U547" s="541">
        <f>COUNTIFS('Faturamento NNE'!$E$2:$E$707,'Infos Relatório'!$B$485,'Faturamento NNE'!$F$2:$F$707,'Infos Relatório'!$B547,'Faturamento NNE'!$AA$2:$AA$707,'Infos Relatório'!U$1)</f>
        <v>0</v>
      </c>
      <c r="V547" s="542">
        <f>SUMIFS('Faturamento NNE'!$H$2:$H$707,'Faturamento NNE'!$E$2:$E$707,'Infos Relatório'!$B$485,'Faturamento NNE'!$F$2:$F$707,'Infos Relatório'!$B547,'Faturamento NNE'!$AA$2:$AA$707,'Infos Relatório'!U$1)</f>
        <v>0</v>
      </c>
      <c r="W547" s="542">
        <f>SUMIFS('Faturamento NNE'!$K$2:$K$707,'Faturamento NNE'!$E$2:$E$707,'Infos Relatório'!$B$485,'Faturamento NNE'!$F$2:$F$707,'Infos Relatório'!$B547,'Faturamento NNE'!$AA$2:$AA$707,'Infos Relatório'!U$1)</f>
        <v>0</v>
      </c>
      <c r="X547" s="546">
        <f>SUMIFS('Faturamento NNE'!$P$2:$P$707,'Faturamento NNE'!$E$2:$E$707,'Infos Relatório'!$B$485,'Faturamento NNE'!$F$2:$F$707,'Infos Relatório'!$B547,'Faturamento NNE'!$AA$2:$AA$707,'Infos Relatório'!U$1,'Faturamento NNE'!$U$2:$U$707,"Sim")+SUMIFS('Faturamento NNE'!$Q$2:$Q$707,'Faturamento NNE'!$E$2:$E$707,'Infos Relatório'!$B$485,'Faturamento NNE'!$F$2:$F$707,'Infos Relatório'!$B547,'Faturamento NNE'!$AA$2:$AA$707,'Infos Relatório'!U$1,'Faturamento NNE'!$U$2:$U$707,"Sim")</f>
        <v>0</v>
      </c>
      <c r="Y547" s="227" t="e">
        <f t="shared" si="183"/>
        <v>#DIV/0!</v>
      </c>
      <c r="Z547" s="545">
        <f>SUMIFS('Faturamento NNE'!$I$2:$I$707,'Faturamento NNE'!$E$2:$E$707,'Infos Relatório'!$B$485,'Faturamento NNE'!$F$2:$F$707,'Infos Relatório'!$B547,'Faturamento NNE'!$AA$2:$AA$707,'Infos Relatório'!U$1)</f>
        <v>0</v>
      </c>
      <c r="AA547" s="541">
        <f>COUNTIFS('Faturamento NNE'!$E$2:$E$707,'Infos Relatório'!$B$485,'Faturamento NNE'!$F$2:$F$707,'Infos Relatório'!$B547,'Faturamento NNE'!$AA$2:$AA$707,'Infos Relatório'!AA$1)</f>
        <v>0</v>
      </c>
      <c r="AB547" s="542">
        <f>SUMIFS('Faturamento NNE'!$H$2:$H$707,'Faturamento NNE'!$E$2:$E$707,'Infos Relatório'!$B$485,'Faturamento NNE'!$F$2:$F$707,'Infos Relatório'!$B547,'Faturamento NNE'!$AA$2:$AA$707,'Infos Relatório'!AA$1)</f>
        <v>0</v>
      </c>
      <c r="AC547" s="542">
        <f>SUMIFS('Faturamento NNE'!$K$2:$K$707,'Faturamento NNE'!$E$2:$E$707,'Infos Relatório'!$B$485,'Faturamento NNE'!$F$2:$F$707,'Infos Relatório'!$B547,'Faturamento NNE'!$AA$2:$AA$707,'Infos Relatório'!AA$1)</f>
        <v>0</v>
      </c>
      <c r="AD547" s="546">
        <f>SUMIFS('Faturamento NNE'!$P$2:$P$707,'Faturamento NNE'!$E$2:$E$707,'Infos Relatório'!$B$485,'Faturamento NNE'!$F$2:$F$707,'Infos Relatório'!$B547,'Faturamento NNE'!$AA$2:$AA$707,'Infos Relatório'!AA$1,'Faturamento NNE'!$U$2:$U$707,"Sim")+SUMIFS('Faturamento NNE'!$Q$2:$Q$707,'Faturamento NNE'!$E$2:$E$707,'Infos Relatório'!$B$485,'Faturamento NNE'!$F$2:$F$707,'Infos Relatório'!$B547,'Faturamento NNE'!$AA$2:$AA$707,'Infos Relatório'!AA$1,'Faturamento NNE'!$U$2:$U$707,"Sim")</f>
        <v>0</v>
      </c>
      <c r="AE547" s="227" t="e">
        <f t="shared" si="184"/>
        <v>#DIV/0!</v>
      </c>
      <c r="AF547" s="545">
        <f>SUMIFS('Faturamento NNE'!$I$2:$I$707,'Faturamento NNE'!$E$2:$E$707,'Infos Relatório'!$B$485,'Faturamento NNE'!$F$2:$F$707,'Infos Relatório'!$B547,'Faturamento NNE'!$AA$2:$AA$707,'Infos Relatório'!AA$1)</f>
        <v>0</v>
      </c>
      <c r="AG547" s="541">
        <f>COUNTIFS('Faturamento NNE'!$E$2:$E$707,'Infos Relatório'!$B$485,'Faturamento NNE'!$F$2:$F$707,'Infos Relatório'!$B547,'Faturamento NNE'!$AA$2:$AA$707,'Infos Relatório'!AG$1)</f>
        <v>0</v>
      </c>
      <c r="AH547" s="542">
        <f>SUMIFS('Faturamento NNE'!$H$2:$H$707,'Faturamento NNE'!$E$2:$E$707,'Infos Relatório'!$B$485,'Faturamento NNE'!$F$2:$F$707,'Infos Relatório'!$B547,'Faturamento NNE'!$AA$2:$AA$707,'Infos Relatório'!AG$1)</f>
        <v>0</v>
      </c>
      <c r="AI547" s="542">
        <f>SUMIFS('Faturamento NNE'!$K$2:$K$707,'Faturamento NNE'!$E$2:$E$707,'Infos Relatório'!$B$485,'Faturamento NNE'!$F$2:$F$707,'Infos Relatório'!$B547,'Faturamento NNE'!$AA$2:$AA$707,'Infos Relatório'!AG$1)</f>
        <v>0</v>
      </c>
      <c r="AJ547" s="546">
        <f>SUMIFS('Faturamento NNE'!$P$2:$P$707,'Faturamento NNE'!$E$2:$E$707,'Infos Relatório'!$B$485,'Faturamento NNE'!$F$2:$F$707,'Infos Relatório'!$B547,'Faturamento NNE'!$AA$2:$AA$707,'Infos Relatório'!AG$1,'Faturamento NNE'!$U$2:$U$707,"Sim")+SUMIFS('Faturamento NNE'!$Q$2:$Q$707,'Faturamento NNE'!$E$2:$E$707,'Infos Relatório'!$B$485,'Faturamento NNE'!$F$2:$F$707,'Infos Relatório'!$B547,'Faturamento NNE'!$AA$2:$AA$707,'Infos Relatório'!AG$1,'Faturamento NNE'!$U$2:$U$707,"Sim")</f>
        <v>0</v>
      </c>
      <c r="AK547" s="227" t="e">
        <f t="shared" si="185"/>
        <v>#DIV/0!</v>
      </c>
      <c r="AL547" s="545">
        <f>SUMIFS('Faturamento NNE'!$I$2:$I$707,'Faturamento NNE'!$E$2:$E$707,'Infos Relatório'!$B$485,'Faturamento NNE'!$F$2:$F$707,'Infos Relatório'!$B547,'Faturamento NNE'!$AA$2:$AA$707,'Infos Relatório'!AG$1)</f>
        <v>0</v>
      </c>
      <c r="AM547" s="541">
        <f>COUNTIFS('Faturamento NNE'!$E$2:$E$707,'Infos Relatório'!$B$485,'Faturamento NNE'!$F$2:$F$707,'Infos Relatório'!$B547,'Faturamento NNE'!$AA$2:$AA$707,'Infos Relatório'!AM$1)</f>
        <v>0</v>
      </c>
      <c r="AN547" s="542">
        <f>SUMIFS('Faturamento NNE'!$H$2:$H$707,'Faturamento NNE'!$E$2:$E$707,'Infos Relatório'!$B$485,'Faturamento NNE'!$F$2:$F$707,'Infos Relatório'!$B547,'Faturamento NNE'!$AA$2:$AA$707,'Infos Relatório'!AM$1)</f>
        <v>0</v>
      </c>
      <c r="AO547" s="542">
        <f>SUMIFS('Faturamento NNE'!$K$2:$K$707,'Faturamento NNE'!$E$2:$E$707,'Infos Relatório'!$B$485,'Faturamento NNE'!$F$2:$F$707,'Infos Relatório'!$B547,'Faturamento NNE'!$AA$2:$AA$707,'Infos Relatório'!AM$1)</f>
        <v>0</v>
      </c>
      <c r="AP547" s="546">
        <f>SUMIFS('Faturamento NNE'!$P$2:$P$707,'Faturamento NNE'!$E$2:$E$707,'Infos Relatório'!$B$485,'Faturamento NNE'!$F$2:$F$707,'Infos Relatório'!$B547,'Faturamento NNE'!$AA$2:$AA$707,'Infos Relatório'!AM$1,'Faturamento NNE'!$U$2:$U$707,"Sim")+SUMIFS('Faturamento NNE'!$Q$2:$Q$707,'Faturamento NNE'!$E$2:$E$707,'Infos Relatório'!$B$485,'Faturamento NNE'!$F$2:$F$707,'Infos Relatório'!$B547,'Faturamento NNE'!$AA$2:$AA$707,'Infos Relatório'!AM$1,'Faturamento NNE'!$U$2:$U$707,"Sim")</f>
        <v>0</v>
      </c>
      <c r="AQ547" s="227" t="e">
        <f t="shared" si="186"/>
        <v>#DIV/0!</v>
      </c>
      <c r="AR547" s="545">
        <f>SUMIFS('Faturamento NNE'!$I$2:$I$707,'Faturamento NNE'!$E$2:$E$707,'Infos Relatório'!$B$485,'Faturamento NNE'!$F$2:$F$707,'Infos Relatório'!$B547,'Faturamento NNE'!$AA$2:$AA$707,'Infos Relatório'!AM$1)</f>
        <v>0</v>
      </c>
      <c r="AS547" s="541">
        <f>COUNTIFS('Faturamento NNE'!$E$2:$E$707,'Infos Relatório'!$B$485,'Faturamento NNE'!$F$2:$F$707,'Infos Relatório'!$B547,'Faturamento NNE'!$AA$2:$AA$707,'Infos Relatório'!AS$1)</f>
        <v>0</v>
      </c>
      <c r="AT547" s="542">
        <f>SUMIFS('Faturamento NNE'!$H$2:$H$707,'Faturamento NNE'!$E$2:$E$707,'Infos Relatório'!$B$485,'Faturamento NNE'!$F$2:$F$707,'Infos Relatório'!$B547,'Faturamento NNE'!$AA$2:$AA$707,'Infos Relatório'!AS$1)</f>
        <v>0</v>
      </c>
      <c r="AU547" s="542">
        <f>SUMIFS('Faturamento NNE'!$K$2:$K$707,'Faturamento NNE'!$E$2:$E$707,'Infos Relatório'!$B$485,'Faturamento NNE'!$F$2:$F$707,'Infos Relatório'!$B547,'Faturamento NNE'!$AA$2:$AA$707,'Infos Relatório'!AS$1)</f>
        <v>0</v>
      </c>
      <c r="AV547" s="546">
        <f>SUMIFS('Faturamento NNE'!$P$2:$P$707,'Faturamento NNE'!$E$2:$E$707,'Infos Relatório'!$B$485,'Faturamento NNE'!$F$2:$F$707,'Infos Relatório'!$B547,'Faturamento NNE'!$AA$2:$AA$707,'Infos Relatório'!AS$1,'Faturamento NNE'!$U$2:$U$707,"Sim")+SUMIFS('Faturamento NNE'!$Q$2:$Q$707,'Faturamento NNE'!$E$2:$E$707,'Infos Relatório'!$B$485,'Faturamento NNE'!$F$2:$F$707,'Infos Relatório'!$B547,'Faturamento NNE'!$AA$2:$AA$707,'Infos Relatório'!AS$1,'Faturamento NNE'!$U$2:$U$707,"Sim")</f>
        <v>0</v>
      </c>
      <c r="AW547" s="227" t="e">
        <f t="shared" si="187"/>
        <v>#DIV/0!</v>
      </c>
      <c r="AX547" s="545">
        <f>SUMIFS('Faturamento NNE'!$I$2:$I$707,'Faturamento NNE'!$E$2:$E$707,'Infos Relatório'!$B$485,'Faturamento NNE'!$F$2:$F$707,'Infos Relatório'!$B547,'Faturamento NNE'!$AA$2:$AA$707,'Infos Relatório'!AS$1)</f>
        <v>0</v>
      </c>
      <c r="AY547" s="541">
        <f>COUNTIFS('Faturamento NNE'!$E$2:$E$707,'Infos Relatório'!$B$485,'Faturamento NNE'!$F$2:$F$707,'Infos Relatório'!$B547,'Faturamento NNE'!$AA$2:$AA$707,'Infos Relatório'!AY$1)</f>
        <v>0</v>
      </c>
      <c r="AZ547" s="542">
        <f>SUMIFS('Faturamento NNE'!$H$2:$H$707,'Faturamento NNE'!$E$2:$E$707,'Infos Relatório'!$B$485,'Faturamento NNE'!$F$2:$F$707,'Infos Relatório'!$B547,'Faturamento NNE'!$AA$2:$AA$707,'Infos Relatório'!AY$1)</f>
        <v>0</v>
      </c>
      <c r="BA547" s="542">
        <f>SUMIFS('Faturamento NNE'!$K$2:$K$707,'Faturamento NNE'!$E$2:$E$707,'Infos Relatório'!$B$485,'Faturamento NNE'!$F$2:$F$707,'Infos Relatório'!$B547,'Faturamento NNE'!$AA$2:$AA$707,'Infos Relatório'!AY$1)</f>
        <v>0</v>
      </c>
      <c r="BB547" s="546">
        <f>SUMIFS('Faturamento NNE'!$P$2:$P$707,'Faturamento NNE'!$E$2:$E$707,'Infos Relatório'!$B$485,'Faturamento NNE'!$F$2:$F$707,'Infos Relatório'!$B547,'Faturamento NNE'!$AA$2:$AA$707,'Infos Relatório'!AY$1,'Faturamento NNE'!$U$2:$U$707,"Sim")+SUMIFS('Faturamento NNE'!$Q$2:$Q$707,'Faturamento NNE'!$E$2:$E$707,'Infos Relatório'!$B$485,'Faturamento NNE'!$F$2:$F$707,'Infos Relatório'!$B547,'Faturamento NNE'!$AA$2:$AA$707,'Infos Relatório'!AY$1,'Faturamento NNE'!$U$2:$U$707,"Sim")</f>
        <v>0</v>
      </c>
      <c r="BC547" s="227" t="e">
        <f t="shared" si="188"/>
        <v>#DIV/0!</v>
      </c>
      <c r="BD547" s="545">
        <f>SUMIFS('Faturamento NNE'!$I$2:$I$707,'Faturamento NNE'!$E$2:$E$707,'Infos Relatório'!$B$485,'Faturamento NNE'!$F$2:$F$707,'Infos Relatório'!$B547,'Faturamento NNE'!$AA$2:$AA$707,'Infos Relatório'!AY$1)</f>
        <v>0</v>
      </c>
      <c r="BE547" s="541">
        <f>COUNTIFS('Faturamento NNE'!$E$2:$E$707,'Infos Relatório'!$B$485,'Faturamento NNE'!$F$2:$F$707,'Infos Relatório'!$B547,'Faturamento NNE'!$AA$2:$AA$707,'Infos Relatório'!BE$1)</f>
        <v>0</v>
      </c>
      <c r="BF547" s="542">
        <f>SUMIFS('Faturamento NNE'!$H$2:$H$707,'Faturamento NNE'!$E$2:$E$707,'Infos Relatório'!$B$485,'Faturamento NNE'!$F$2:$F$707,'Infos Relatório'!$B547,'Faturamento NNE'!$AA$2:$AA$707,'Infos Relatório'!BE$1)</f>
        <v>0</v>
      </c>
      <c r="BG547" s="542">
        <f>SUMIFS('Faturamento NNE'!$K$2:$K$707,'Faturamento NNE'!$E$2:$E$707,'Infos Relatório'!$B$485,'Faturamento NNE'!$F$2:$F$707,'Infos Relatório'!$B547,'Faturamento NNE'!$AA$2:$AA$707,'Infos Relatório'!BE$1)</f>
        <v>0</v>
      </c>
      <c r="BH547" s="546">
        <f>SUMIFS('Faturamento NNE'!$P$2:$P$707,'Faturamento NNE'!$E$2:$E$707,'Infos Relatório'!$B$485,'Faturamento NNE'!$F$2:$F$707,'Infos Relatório'!$B547,'Faturamento NNE'!$AA$2:$AA$707,'Infos Relatório'!BE$1,'Faturamento NNE'!$U$2:$U$707,"Sim")+SUMIFS('Faturamento NNE'!$Q$2:$Q$707,'Faturamento NNE'!$E$2:$E$707,'Infos Relatório'!$B$485,'Faturamento NNE'!$F$2:$F$707,'Infos Relatório'!$B547,'Faturamento NNE'!$AA$2:$AA$707,'Infos Relatório'!BE$1,'Faturamento NNE'!$U$2:$U$707,"Sim")</f>
        <v>0</v>
      </c>
      <c r="BI547" s="227" t="e">
        <f t="shared" si="189"/>
        <v>#DIV/0!</v>
      </c>
      <c r="BJ547" s="545">
        <f>SUMIFS('Faturamento NNE'!$I$2:$I$707,'Faturamento NNE'!$E$2:$E$707,'Infos Relatório'!$B$485,'Faturamento NNE'!$F$2:$F$707,'Infos Relatório'!$B547,'Faturamento NNE'!$AA$2:$AA$707,'Infos Relatório'!BE$1)</f>
        <v>0</v>
      </c>
      <c r="BK547" s="541">
        <f>COUNTIFS('Faturamento NNE'!$E$2:$E$707,'Infos Relatório'!$B$485,'Faturamento NNE'!$F$2:$F$707,'Infos Relatório'!$B547,'Faturamento NNE'!$AA$2:$AA$707,'Infos Relatório'!BK$1)</f>
        <v>0</v>
      </c>
      <c r="BL547" s="542">
        <f>SUMIFS('Faturamento NNE'!$H$2:$H$707,'Faturamento NNE'!$E$2:$E$707,'Infos Relatório'!$B$485,'Faturamento NNE'!$F$2:$F$707,'Infos Relatório'!$B547,'Faturamento NNE'!$AA$2:$AA$707,'Infos Relatório'!BK$1)</f>
        <v>0</v>
      </c>
      <c r="BM547" s="542">
        <f>SUMIFS('Faturamento NNE'!$K$2:$K$707,'Faturamento NNE'!$E$2:$E$707,'Infos Relatório'!$B$485,'Faturamento NNE'!$F$2:$F$707,'Infos Relatório'!$B547,'Faturamento NNE'!$AA$2:$AA$707,'Infos Relatório'!BK$1)</f>
        <v>0</v>
      </c>
      <c r="BN547" s="546">
        <f>SUMIFS('Faturamento NNE'!$P$2:$P$707,'Faturamento NNE'!$E$2:$E$707,'Infos Relatório'!$B$485,'Faturamento NNE'!$F$2:$F$707,'Infos Relatório'!$B547,'Faturamento NNE'!$AA$2:$AA$707,'Infos Relatório'!BK$1,'Faturamento NNE'!$U$2:$U$707,"Sim")+SUMIFS('Faturamento NNE'!$Q$2:$Q$707,'Faturamento NNE'!$E$2:$E$707,'Infos Relatório'!$B$485,'Faturamento NNE'!$F$2:$F$707,'Infos Relatório'!$B547,'Faturamento NNE'!$AA$2:$AA$707,'Infos Relatório'!BK$1,'Faturamento NNE'!$U$2:$U$707,"Sim")</f>
        <v>0</v>
      </c>
      <c r="BO547" s="227" t="e">
        <f t="shared" si="190"/>
        <v>#DIV/0!</v>
      </c>
      <c r="BP547" s="545">
        <f>SUMIFS('Faturamento NNE'!$I$2:$I$707,'Faturamento NNE'!$E$2:$E$707,'Infos Relatório'!$B$485,'Faturamento NNE'!$F$2:$F$707,'Infos Relatório'!$B547,'Faturamento NNE'!$AA$2:$AA$707,'Infos Relatório'!BK$1)</f>
        <v>0</v>
      </c>
      <c r="BQ547" s="541">
        <f>COUNTIFS('Faturamento NNE'!$E$2:$E$707,'Infos Relatório'!$B$485,'Faturamento NNE'!$F$2:$F$707,'Infos Relatório'!$B547,'Faturamento NNE'!$AA$2:$AA$707,'Infos Relatório'!BQ$1)</f>
        <v>0</v>
      </c>
      <c r="BR547" s="542">
        <f>SUMIFS('Faturamento NNE'!$H$2:$H$707,'Faturamento NNE'!$E$2:$E$707,'Infos Relatório'!$B$485,'Faturamento NNE'!$F$2:$F$707,'Infos Relatório'!$B547,'Faturamento NNE'!$AA$2:$AA$707,'Infos Relatório'!BQ$1)</f>
        <v>0</v>
      </c>
      <c r="BS547" s="542">
        <f>SUMIFS('Faturamento NNE'!$K$2:$K$707,'Faturamento NNE'!$E$2:$E$707,'Infos Relatório'!$B$485,'Faturamento NNE'!$F$2:$F$707,'Infos Relatório'!$B547,'Faturamento NNE'!$AA$2:$AA$707,'Infos Relatório'!BQ$1)</f>
        <v>0</v>
      </c>
      <c r="BT547" s="546">
        <f>SUMIFS('Faturamento NNE'!$P$2:$P$707,'Faturamento NNE'!$E$2:$E$707,'Infos Relatório'!$B$485,'Faturamento NNE'!$F$2:$F$707,'Infos Relatório'!$B547,'Faturamento NNE'!$AA$2:$AA$707,'Infos Relatório'!BQ$1,'Faturamento NNE'!$U$2:$U$707,"Sim")+SUMIFS('Faturamento NNE'!$Q$2:$Q$707,'Faturamento NNE'!$E$2:$E$707,'Infos Relatório'!$B$485,'Faturamento NNE'!$F$2:$F$707,'Infos Relatório'!$B547,'Faturamento NNE'!$AA$2:$AA$707,'Infos Relatório'!BQ$1,'Faturamento NNE'!$U$2:$U$707,"Sim")</f>
        <v>0</v>
      </c>
      <c r="BU547" s="227" t="e">
        <f t="shared" si="191"/>
        <v>#DIV/0!</v>
      </c>
      <c r="BV547" s="545">
        <f>SUMIFS('Faturamento NNE'!$I$2:$I$707,'Faturamento NNE'!$E$2:$E$707,'Infos Relatório'!$B$485,'Faturamento NNE'!$F$2:$F$707,'Infos Relatório'!$B547,'Faturamento NNE'!$AA$2:$AA$707,'Infos Relatório'!BQ$1)</f>
        <v>0</v>
      </c>
    </row>
    <row r="548" spans="2:74">
      <c r="B548" s="217" t="s">
        <v>192</v>
      </c>
      <c r="C548" s="541">
        <f>COUNTIFS('Faturamento NNE'!$E$2:$E$707,'Infos Relatório'!$B$485,'Faturamento NNE'!$F$2:$F$707,'Infos Relatório'!$B548,'Faturamento NNE'!$AA$2:$AA$707,'Infos Relatório'!C$1)</f>
        <v>0</v>
      </c>
      <c r="D548" s="542">
        <f>SUMIFS('Faturamento NNE'!$H$2:$H$707,'Faturamento NNE'!$E$2:$E$707,'Infos Relatório'!$B$485,'Faturamento NNE'!$F$2:$F$707,'Infos Relatório'!$B548,'Faturamento NNE'!$AA$2:$AA$707,'Infos Relatório'!C$1)</f>
        <v>0</v>
      </c>
      <c r="E548" s="543">
        <f>SUMIFS('Faturamento NNE'!$K$2:$K$707,'Faturamento NNE'!$E$2:$E$707,'Infos Relatório'!$B$485,'Faturamento NNE'!$F$2:$F$707,'Infos Relatório'!$B548,'Faturamento NNE'!$AA$2:$AA$707,'Infos Relatório'!C$1)</f>
        <v>0</v>
      </c>
      <c r="F548" s="544">
        <f>SUMIFS('Faturamento NNE'!$P$2:$P$707,'Faturamento NNE'!$E$2:$E$707,'Infos Relatório'!$B$485,'Faturamento NNE'!$F$2:$F$707,'Infos Relatório'!$B548,'Faturamento NNE'!$AA$2:$AA$707,'Infos Relatório'!C$1,'Faturamento NNE'!$U$2:$U$707,"Sim")+SUMIFS('Faturamento NNE'!$Q$2:$Q$707,'Faturamento NNE'!$E$2:$E$707,'Infos Relatório'!$B$485,'Faturamento NNE'!$F$2:$F$707,'Infos Relatório'!$B548,'Faturamento NNE'!$AA$2:$AA$707,'Infos Relatório'!C$1,'Faturamento NNE'!$U$2:$U$707,"Sim")</f>
        <v>0</v>
      </c>
      <c r="G548" s="283" t="e">
        <f t="shared" si="180"/>
        <v>#DIV/0!</v>
      </c>
      <c r="H548" s="545">
        <f>SUMIFS('Faturamento NNE'!$I$2:$I$707,'Faturamento NNE'!$E$2:$E$707,'Infos Relatório'!$B$485,'Faturamento NNE'!$F$2:$F$707,'Infos Relatório'!$B548,'Faturamento NNE'!$AA$2:$AA$707,'Infos Relatório'!C$1)</f>
        <v>0</v>
      </c>
      <c r="I548" s="541">
        <f>COUNTIFS('Faturamento NNE'!$E$2:$E$707,'Infos Relatório'!$B$485,'Faturamento NNE'!$F$2:$F$707,'Infos Relatório'!$B548,'Faturamento NNE'!$AA$2:$AA$707,'Infos Relatório'!I$1)</f>
        <v>0</v>
      </c>
      <c r="J548" s="542">
        <f>SUMIFS('Faturamento NNE'!$H$2:$H$707,'Faturamento NNE'!$E$2:$E$707,'Infos Relatório'!$B$485,'Faturamento NNE'!$F$2:$F$707,'Infos Relatório'!$B548,'Faturamento NNE'!$AA$2:$AA$707,'Infos Relatório'!I$1)</f>
        <v>0</v>
      </c>
      <c r="K548" s="543">
        <f>SUMIFS('Faturamento NNE'!$K$2:$K$707,'Faturamento NNE'!$E$2:$E$707,'Infos Relatório'!$B$485,'Faturamento NNE'!$F$2:$F$707,'Infos Relatório'!$B548,'Faturamento NNE'!$AA$2:$AA$707,'Infos Relatório'!I$1)</f>
        <v>0</v>
      </c>
      <c r="L548" s="544">
        <f>SUMIFS('Faturamento NNE'!$P$2:$P$707,'Faturamento NNE'!$E$2:$E$707,'Infos Relatório'!$B$485,'Faturamento NNE'!$F$2:$F$707,'Infos Relatório'!$B548,'Faturamento NNE'!$AA$2:$AA$707,'Infos Relatório'!I$1,'Faturamento NNE'!$U$2:$U$707,"Sim")+SUMIFS('Faturamento NNE'!$Q$2:$Q$707,'Faturamento NNE'!$E$2:$E$707,'Infos Relatório'!$B$485,'Faturamento NNE'!$F$2:$F$707,'Infos Relatório'!$B548,'Faturamento NNE'!$AA$2:$AA$707,'Infos Relatório'!I$1,'Faturamento NNE'!$U$2:$U$707,"Sim")</f>
        <v>0</v>
      </c>
      <c r="M548" s="283" t="e">
        <f t="shared" si="181"/>
        <v>#DIV/0!</v>
      </c>
      <c r="N548" s="545">
        <f>SUMIFS('Faturamento NNE'!$I$2:$I$707,'Faturamento NNE'!$E$2:$E$707,'Infos Relatório'!$B$485,'Faturamento NNE'!$F$2:$F$707,'Infos Relatório'!$B548,'Faturamento NNE'!$AA$2:$AA$707,'Infos Relatório'!I$1)</f>
        <v>0</v>
      </c>
      <c r="O548" s="541">
        <f>COUNTIFS('Faturamento NNE'!$E$2:$E$707,'Infos Relatório'!$B$485,'Faturamento NNE'!$F$2:$F$707,'Infos Relatório'!$B548,'Faturamento NNE'!$AA$2:$AA$707,'Infos Relatório'!O$1)</f>
        <v>0</v>
      </c>
      <c r="P548" s="542">
        <f>SUMIFS('Faturamento NNE'!$H$2:$H$707,'Faturamento NNE'!$E$2:$E$707,'Infos Relatório'!$B$485,'Faturamento NNE'!$F$2:$F$707,'Infos Relatório'!$B548,'Faturamento NNE'!$AA$2:$AA$707,'Infos Relatório'!O$1)</f>
        <v>0</v>
      </c>
      <c r="Q548" s="542">
        <f>SUMIFS('Faturamento NNE'!$K$2:$K$707,'Faturamento NNE'!$E$2:$E$707,'Infos Relatório'!$B$485,'Faturamento NNE'!$F$2:$F$707,'Infos Relatório'!$B548,'Faturamento NNE'!$AA$2:$AA$707,'Infos Relatório'!O$1)</f>
        <v>0</v>
      </c>
      <c r="R548" s="546">
        <f>SUMIFS('Faturamento NNE'!$P$2:$P$707,'Faturamento NNE'!$E$2:$E$707,'Infos Relatório'!$B$485,'Faturamento NNE'!$F$2:$F$707,'Infos Relatório'!$B548,'Faturamento NNE'!$AA$2:$AA$707,'Infos Relatório'!O$1,'Faturamento NNE'!$U$2:$U$707,"Sim")+SUMIFS('Faturamento NNE'!$Q$2:$Q$707,'Faturamento NNE'!$E$2:$E$707,'Infos Relatório'!$B$485,'Faturamento NNE'!$F$2:$F$707,'Infos Relatório'!$B548,'Faturamento NNE'!$AA$2:$AA$707,'Infos Relatório'!O$1,'Faturamento NNE'!$U$2:$U$707,"Sim")</f>
        <v>0</v>
      </c>
      <c r="S548" s="227" t="e">
        <f t="shared" si="182"/>
        <v>#DIV/0!</v>
      </c>
      <c r="T548" s="545">
        <f>SUMIFS('Faturamento NNE'!$I$2:$I$707,'Faturamento NNE'!$E$2:$E$707,'Infos Relatório'!$B$485,'Faturamento NNE'!$F$2:$F$707,'Infos Relatório'!$B548,'Faturamento NNE'!$AA$2:$AA$707,'Infos Relatório'!O$1)</f>
        <v>0</v>
      </c>
      <c r="U548" s="541">
        <f>COUNTIFS('Faturamento NNE'!$E$2:$E$707,'Infos Relatório'!$B$485,'Faturamento NNE'!$F$2:$F$707,'Infos Relatório'!$B548,'Faturamento NNE'!$AA$2:$AA$707,'Infos Relatório'!U$1)</f>
        <v>0</v>
      </c>
      <c r="V548" s="542">
        <f>SUMIFS('Faturamento NNE'!$H$2:$H$707,'Faturamento NNE'!$E$2:$E$707,'Infos Relatório'!$B$485,'Faturamento NNE'!$F$2:$F$707,'Infos Relatório'!$B548,'Faturamento NNE'!$AA$2:$AA$707,'Infos Relatório'!U$1)</f>
        <v>0</v>
      </c>
      <c r="W548" s="542">
        <f>SUMIFS('Faturamento NNE'!$K$2:$K$707,'Faturamento NNE'!$E$2:$E$707,'Infos Relatório'!$B$485,'Faturamento NNE'!$F$2:$F$707,'Infos Relatório'!$B548,'Faturamento NNE'!$AA$2:$AA$707,'Infos Relatório'!U$1)</f>
        <v>0</v>
      </c>
      <c r="X548" s="546">
        <f>SUMIFS('Faturamento NNE'!$P$2:$P$707,'Faturamento NNE'!$E$2:$E$707,'Infos Relatório'!$B$485,'Faturamento NNE'!$F$2:$F$707,'Infos Relatório'!$B548,'Faturamento NNE'!$AA$2:$AA$707,'Infos Relatório'!U$1,'Faturamento NNE'!$U$2:$U$707,"Sim")+SUMIFS('Faturamento NNE'!$Q$2:$Q$707,'Faturamento NNE'!$E$2:$E$707,'Infos Relatório'!$B$485,'Faturamento NNE'!$F$2:$F$707,'Infos Relatório'!$B548,'Faturamento NNE'!$AA$2:$AA$707,'Infos Relatório'!U$1,'Faturamento NNE'!$U$2:$U$707,"Sim")</f>
        <v>0</v>
      </c>
      <c r="Y548" s="227" t="e">
        <f t="shared" si="183"/>
        <v>#DIV/0!</v>
      </c>
      <c r="Z548" s="545">
        <f>SUMIFS('Faturamento NNE'!$I$2:$I$707,'Faturamento NNE'!$E$2:$E$707,'Infos Relatório'!$B$485,'Faturamento NNE'!$F$2:$F$707,'Infos Relatório'!$B548,'Faturamento NNE'!$AA$2:$AA$707,'Infos Relatório'!U$1)</f>
        <v>0</v>
      </c>
      <c r="AA548" s="541">
        <f>COUNTIFS('Faturamento NNE'!$E$2:$E$707,'Infos Relatório'!$B$485,'Faturamento NNE'!$F$2:$F$707,'Infos Relatório'!$B548,'Faturamento NNE'!$AA$2:$AA$707,'Infos Relatório'!AA$1)</f>
        <v>0</v>
      </c>
      <c r="AB548" s="542">
        <f>SUMIFS('Faturamento NNE'!$H$2:$H$707,'Faturamento NNE'!$E$2:$E$707,'Infos Relatório'!$B$485,'Faturamento NNE'!$F$2:$F$707,'Infos Relatório'!$B548,'Faturamento NNE'!$AA$2:$AA$707,'Infos Relatório'!AA$1)</f>
        <v>0</v>
      </c>
      <c r="AC548" s="542">
        <f>SUMIFS('Faturamento NNE'!$K$2:$K$707,'Faturamento NNE'!$E$2:$E$707,'Infos Relatório'!$B$485,'Faturamento NNE'!$F$2:$F$707,'Infos Relatório'!$B548,'Faturamento NNE'!$AA$2:$AA$707,'Infos Relatório'!AA$1)</f>
        <v>0</v>
      </c>
      <c r="AD548" s="546">
        <f>SUMIFS('Faturamento NNE'!$P$2:$P$707,'Faturamento NNE'!$E$2:$E$707,'Infos Relatório'!$B$485,'Faturamento NNE'!$F$2:$F$707,'Infos Relatório'!$B548,'Faturamento NNE'!$AA$2:$AA$707,'Infos Relatório'!AA$1,'Faturamento NNE'!$U$2:$U$707,"Sim")+SUMIFS('Faturamento NNE'!$Q$2:$Q$707,'Faturamento NNE'!$E$2:$E$707,'Infos Relatório'!$B$485,'Faturamento NNE'!$F$2:$F$707,'Infos Relatório'!$B548,'Faturamento NNE'!$AA$2:$AA$707,'Infos Relatório'!AA$1,'Faturamento NNE'!$U$2:$U$707,"Sim")</f>
        <v>0</v>
      </c>
      <c r="AE548" s="227" t="e">
        <f t="shared" si="184"/>
        <v>#DIV/0!</v>
      </c>
      <c r="AF548" s="545">
        <f>SUMIFS('Faturamento NNE'!$I$2:$I$707,'Faturamento NNE'!$E$2:$E$707,'Infos Relatório'!$B$485,'Faturamento NNE'!$F$2:$F$707,'Infos Relatório'!$B548,'Faturamento NNE'!$AA$2:$AA$707,'Infos Relatório'!AA$1)</f>
        <v>0</v>
      </c>
      <c r="AG548" s="541">
        <f>COUNTIFS('Faturamento NNE'!$E$2:$E$707,'Infos Relatório'!$B$485,'Faturamento NNE'!$F$2:$F$707,'Infos Relatório'!$B548,'Faturamento NNE'!$AA$2:$AA$707,'Infos Relatório'!AG$1)</f>
        <v>0</v>
      </c>
      <c r="AH548" s="542">
        <f>SUMIFS('Faturamento NNE'!$H$2:$H$707,'Faturamento NNE'!$E$2:$E$707,'Infos Relatório'!$B$485,'Faturamento NNE'!$F$2:$F$707,'Infos Relatório'!$B548,'Faturamento NNE'!$AA$2:$AA$707,'Infos Relatório'!AG$1)</f>
        <v>0</v>
      </c>
      <c r="AI548" s="542">
        <f>SUMIFS('Faturamento NNE'!$K$2:$K$707,'Faturamento NNE'!$E$2:$E$707,'Infos Relatório'!$B$485,'Faturamento NNE'!$F$2:$F$707,'Infos Relatório'!$B548,'Faturamento NNE'!$AA$2:$AA$707,'Infos Relatório'!AG$1)</f>
        <v>0</v>
      </c>
      <c r="AJ548" s="546">
        <f>SUMIFS('Faturamento NNE'!$P$2:$P$707,'Faturamento NNE'!$E$2:$E$707,'Infos Relatório'!$B$485,'Faturamento NNE'!$F$2:$F$707,'Infos Relatório'!$B548,'Faturamento NNE'!$AA$2:$AA$707,'Infos Relatório'!AG$1,'Faturamento NNE'!$U$2:$U$707,"Sim")+SUMIFS('Faturamento NNE'!$Q$2:$Q$707,'Faturamento NNE'!$E$2:$E$707,'Infos Relatório'!$B$485,'Faturamento NNE'!$F$2:$F$707,'Infos Relatório'!$B548,'Faturamento NNE'!$AA$2:$AA$707,'Infos Relatório'!AG$1,'Faturamento NNE'!$U$2:$U$707,"Sim")</f>
        <v>0</v>
      </c>
      <c r="AK548" s="227" t="e">
        <f t="shared" si="185"/>
        <v>#DIV/0!</v>
      </c>
      <c r="AL548" s="545">
        <f>SUMIFS('Faturamento NNE'!$I$2:$I$707,'Faturamento NNE'!$E$2:$E$707,'Infos Relatório'!$B$485,'Faturamento NNE'!$F$2:$F$707,'Infos Relatório'!$B548,'Faturamento NNE'!$AA$2:$AA$707,'Infos Relatório'!AG$1)</f>
        <v>0</v>
      </c>
      <c r="AM548" s="541">
        <f>COUNTIFS('Faturamento NNE'!$E$2:$E$707,'Infos Relatório'!$B$485,'Faturamento NNE'!$F$2:$F$707,'Infos Relatório'!$B548,'Faturamento NNE'!$AA$2:$AA$707,'Infos Relatório'!AM$1)</f>
        <v>0</v>
      </c>
      <c r="AN548" s="542">
        <f>SUMIFS('Faturamento NNE'!$H$2:$H$707,'Faturamento NNE'!$E$2:$E$707,'Infos Relatório'!$B$485,'Faturamento NNE'!$F$2:$F$707,'Infos Relatório'!$B548,'Faturamento NNE'!$AA$2:$AA$707,'Infos Relatório'!AM$1)</f>
        <v>0</v>
      </c>
      <c r="AO548" s="542">
        <f>SUMIFS('Faturamento NNE'!$K$2:$K$707,'Faturamento NNE'!$E$2:$E$707,'Infos Relatório'!$B$485,'Faturamento NNE'!$F$2:$F$707,'Infos Relatório'!$B548,'Faturamento NNE'!$AA$2:$AA$707,'Infos Relatório'!AM$1)</f>
        <v>0</v>
      </c>
      <c r="AP548" s="546">
        <f>SUMIFS('Faturamento NNE'!$P$2:$P$707,'Faturamento NNE'!$E$2:$E$707,'Infos Relatório'!$B$485,'Faturamento NNE'!$F$2:$F$707,'Infos Relatório'!$B548,'Faturamento NNE'!$AA$2:$AA$707,'Infos Relatório'!AM$1,'Faturamento NNE'!$U$2:$U$707,"Sim")+SUMIFS('Faturamento NNE'!$Q$2:$Q$707,'Faturamento NNE'!$E$2:$E$707,'Infos Relatório'!$B$485,'Faturamento NNE'!$F$2:$F$707,'Infos Relatório'!$B548,'Faturamento NNE'!$AA$2:$AA$707,'Infos Relatório'!AM$1,'Faturamento NNE'!$U$2:$U$707,"Sim")</f>
        <v>0</v>
      </c>
      <c r="AQ548" s="227" t="e">
        <f t="shared" si="186"/>
        <v>#DIV/0!</v>
      </c>
      <c r="AR548" s="545">
        <f>SUMIFS('Faturamento NNE'!$I$2:$I$707,'Faturamento NNE'!$E$2:$E$707,'Infos Relatório'!$B$485,'Faturamento NNE'!$F$2:$F$707,'Infos Relatório'!$B548,'Faturamento NNE'!$AA$2:$AA$707,'Infos Relatório'!AM$1)</f>
        <v>0</v>
      </c>
      <c r="AS548" s="541">
        <f>COUNTIFS('Faturamento NNE'!$E$2:$E$707,'Infos Relatório'!$B$485,'Faturamento NNE'!$F$2:$F$707,'Infos Relatório'!$B548,'Faturamento NNE'!$AA$2:$AA$707,'Infos Relatório'!AS$1)</f>
        <v>0</v>
      </c>
      <c r="AT548" s="542">
        <f>SUMIFS('Faturamento NNE'!$H$2:$H$707,'Faturamento NNE'!$E$2:$E$707,'Infos Relatório'!$B$485,'Faturamento NNE'!$F$2:$F$707,'Infos Relatório'!$B548,'Faturamento NNE'!$AA$2:$AA$707,'Infos Relatório'!AS$1)</f>
        <v>0</v>
      </c>
      <c r="AU548" s="542">
        <f>SUMIFS('Faturamento NNE'!$K$2:$K$707,'Faturamento NNE'!$E$2:$E$707,'Infos Relatório'!$B$485,'Faturamento NNE'!$F$2:$F$707,'Infos Relatório'!$B548,'Faturamento NNE'!$AA$2:$AA$707,'Infos Relatório'!AS$1)</f>
        <v>0</v>
      </c>
      <c r="AV548" s="546">
        <f>SUMIFS('Faturamento NNE'!$P$2:$P$707,'Faturamento NNE'!$E$2:$E$707,'Infos Relatório'!$B$485,'Faturamento NNE'!$F$2:$F$707,'Infos Relatório'!$B548,'Faturamento NNE'!$AA$2:$AA$707,'Infos Relatório'!AS$1,'Faturamento NNE'!$U$2:$U$707,"Sim")+SUMIFS('Faturamento NNE'!$Q$2:$Q$707,'Faturamento NNE'!$E$2:$E$707,'Infos Relatório'!$B$485,'Faturamento NNE'!$F$2:$F$707,'Infos Relatório'!$B548,'Faturamento NNE'!$AA$2:$AA$707,'Infos Relatório'!AS$1,'Faturamento NNE'!$U$2:$U$707,"Sim")</f>
        <v>0</v>
      </c>
      <c r="AW548" s="227" t="e">
        <f t="shared" si="187"/>
        <v>#DIV/0!</v>
      </c>
      <c r="AX548" s="545">
        <f>SUMIFS('Faturamento NNE'!$I$2:$I$707,'Faturamento NNE'!$E$2:$E$707,'Infos Relatório'!$B$485,'Faturamento NNE'!$F$2:$F$707,'Infos Relatório'!$B548,'Faturamento NNE'!$AA$2:$AA$707,'Infos Relatório'!AS$1)</f>
        <v>0</v>
      </c>
      <c r="AY548" s="541">
        <f>COUNTIFS('Faturamento NNE'!$E$2:$E$707,'Infos Relatório'!$B$485,'Faturamento NNE'!$F$2:$F$707,'Infos Relatório'!$B548,'Faturamento NNE'!$AA$2:$AA$707,'Infos Relatório'!AY$1)</f>
        <v>0</v>
      </c>
      <c r="AZ548" s="542">
        <f>SUMIFS('Faturamento NNE'!$H$2:$H$707,'Faturamento NNE'!$E$2:$E$707,'Infos Relatório'!$B$485,'Faturamento NNE'!$F$2:$F$707,'Infos Relatório'!$B548,'Faturamento NNE'!$AA$2:$AA$707,'Infos Relatório'!AY$1)</f>
        <v>0</v>
      </c>
      <c r="BA548" s="542">
        <f>SUMIFS('Faturamento NNE'!$K$2:$K$707,'Faturamento NNE'!$E$2:$E$707,'Infos Relatório'!$B$485,'Faturamento NNE'!$F$2:$F$707,'Infos Relatório'!$B548,'Faturamento NNE'!$AA$2:$AA$707,'Infos Relatório'!AY$1)</f>
        <v>0</v>
      </c>
      <c r="BB548" s="546">
        <f>SUMIFS('Faturamento NNE'!$P$2:$P$707,'Faturamento NNE'!$E$2:$E$707,'Infos Relatório'!$B$485,'Faturamento NNE'!$F$2:$F$707,'Infos Relatório'!$B548,'Faturamento NNE'!$AA$2:$AA$707,'Infos Relatório'!AY$1,'Faturamento NNE'!$U$2:$U$707,"Sim")+SUMIFS('Faturamento NNE'!$Q$2:$Q$707,'Faturamento NNE'!$E$2:$E$707,'Infos Relatório'!$B$485,'Faturamento NNE'!$F$2:$F$707,'Infos Relatório'!$B548,'Faturamento NNE'!$AA$2:$AA$707,'Infos Relatório'!AY$1,'Faturamento NNE'!$U$2:$U$707,"Sim")</f>
        <v>0</v>
      </c>
      <c r="BC548" s="227" t="e">
        <f t="shared" si="188"/>
        <v>#DIV/0!</v>
      </c>
      <c r="BD548" s="545">
        <f>SUMIFS('Faturamento NNE'!$I$2:$I$707,'Faturamento NNE'!$E$2:$E$707,'Infos Relatório'!$B$485,'Faturamento NNE'!$F$2:$F$707,'Infos Relatório'!$B548,'Faturamento NNE'!$AA$2:$AA$707,'Infos Relatório'!AY$1)</f>
        <v>0</v>
      </c>
      <c r="BE548" s="541">
        <f>COUNTIFS('Faturamento NNE'!$E$2:$E$707,'Infos Relatório'!$B$485,'Faturamento NNE'!$F$2:$F$707,'Infos Relatório'!$B548,'Faturamento NNE'!$AA$2:$AA$707,'Infos Relatório'!BE$1)</f>
        <v>0</v>
      </c>
      <c r="BF548" s="542">
        <f>SUMIFS('Faturamento NNE'!$H$2:$H$707,'Faturamento NNE'!$E$2:$E$707,'Infos Relatório'!$B$485,'Faturamento NNE'!$F$2:$F$707,'Infos Relatório'!$B548,'Faturamento NNE'!$AA$2:$AA$707,'Infos Relatório'!BE$1)</f>
        <v>0</v>
      </c>
      <c r="BG548" s="542">
        <f>SUMIFS('Faturamento NNE'!$K$2:$K$707,'Faturamento NNE'!$E$2:$E$707,'Infos Relatório'!$B$485,'Faturamento NNE'!$F$2:$F$707,'Infos Relatório'!$B548,'Faturamento NNE'!$AA$2:$AA$707,'Infos Relatório'!BE$1)</f>
        <v>0</v>
      </c>
      <c r="BH548" s="546">
        <f>SUMIFS('Faturamento NNE'!$P$2:$P$707,'Faturamento NNE'!$E$2:$E$707,'Infos Relatório'!$B$485,'Faturamento NNE'!$F$2:$F$707,'Infos Relatório'!$B548,'Faturamento NNE'!$AA$2:$AA$707,'Infos Relatório'!BE$1,'Faturamento NNE'!$U$2:$U$707,"Sim")+SUMIFS('Faturamento NNE'!$Q$2:$Q$707,'Faturamento NNE'!$E$2:$E$707,'Infos Relatório'!$B$485,'Faturamento NNE'!$F$2:$F$707,'Infos Relatório'!$B548,'Faturamento NNE'!$AA$2:$AA$707,'Infos Relatório'!BE$1,'Faturamento NNE'!$U$2:$U$707,"Sim")</f>
        <v>0</v>
      </c>
      <c r="BI548" s="227" t="e">
        <f t="shared" si="189"/>
        <v>#DIV/0!</v>
      </c>
      <c r="BJ548" s="545">
        <f>SUMIFS('Faturamento NNE'!$I$2:$I$707,'Faturamento NNE'!$E$2:$E$707,'Infos Relatório'!$B$485,'Faturamento NNE'!$F$2:$F$707,'Infos Relatório'!$B548,'Faturamento NNE'!$AA$2:$AA$707,'Infos Relatório'!BE$1)</f>
        <v>0</v>
      </c>
      <c r="BK548" s="541">
        <f>COUNTIFS('Faturamento NNE'!$E$2:$E$707,'Infos Relatório'!$B$485,'Faturamento NNE'!$F$2:$F$707,'Infos Relatório'!$B548,'Faturamento NNE'!$AA$2:$AA$707,'Infos Relatório'!BK$1)</f>
        <v>0</v>
      </c>
      <c r="BL548" s="542">
        <f>SUMIFS('Faturamento NNE'!$H$2:$H$707,'Faturamento NNE'!$E$2:$E$707,'Infos Relatório'!$B$485,'Faturamento NNE'!$F$2:$F$707,'Infos Relatório'!$B548,'Faturamento NNE'!$AA$2:$AA$707,'Infos Relatório'!BK$1)</f>
        <v>0</v>
      </c>
      <c r="BM548" s="542">
        <f>SUMIFS('Faturamento NNE'!$K$2:$K$707,'Faturamento NNE'!$E$2:$E$707,'Infos Relatório'!$B$485,'Faturamento NNE'!$F$2:$F$707,'Infos Relatório'!$B548,'Faturamento NNE'!$AA$2:$AA$707,'Infos Relatório'!BK$1)</f>
        <v>0</v>
      </c>
      <c r="BN548" s="546">
        <f>SUMIFS('Faturamento NNE'!$P$2:$P$707,'Faturamento NNE'!$E$2:$E$707,'Infos Relatório'!$B$485,'Faturamento NNE'!$F$2:$F$707,'Infos Relatório'!$B548,'Faturamento NNE'!$AA$2:$AA$707,'Infos Relatório'!BK$1,'Faturamento NNE'!$U$2:$U$707,"Sim")+SUMIFS('Faturamento NNE'!$Q$2:$Q$707,'Faturamento NNE'!$E$2:$E$707,'Infos Relatório'!$B$485,'Faturamento NNE'!$F$2:$F$707,'Infos Relatório'!$B548,'Faturamento NNE'!$AA$2:$AA$707,'Infos Relatório'!BK$1,'Faturamento NNE'!$U$2:$U$707,"Sim")</f>
        <v>0</v>
      </c>
      <c r="BO548" s="227" t="e">
        <f t="shared" si="190"/>
        <v>#DIV/0!</v>
      </c>
      <c r="BP548" s="545">
        <f>SUMIFS('Faturamento NNE'!$I$2:$I$707,'Faturamento NNE'!$E$2:$E$707,'Infos Relatório'!$B$485,'Faturamento NNE'!$F$2:$F$707,'Infos Relatório'!$B548,'Faturamento NNE'!$AA$2:$AA$707,'Infos Relatório'!BK$1)</f>
        <v>0</v>
      </c>
      <c r="BQ548" s="541">
        <f>COUNTIFS('Faturamento NNE'!$E$2:$E$707,'Infos Relatório'!$B$485,'Faturamento NNE'!$F$2:$F$707,'Infos Relatório'!$B548,'Faturamento NNE'!$AA$2:$AA$707,'Infos Relatório'!BQ$1)</f>
        <v>0</v>
      </c>
      <c r="BR548" s="542">
        <f>SUMIFS('Faturamento NNE'!$H$2:$H$707,'Faturamento NNE'!$E$2:$E$707,'Infos Relatório'!$B$485,'Faturamento NNE'!$F$2:$F$707,'Infos Relatório'!$B548,'Faturamento NNE'!$AA$2:$AA$707,'Infos Relatório'!BQ$1)</f>
        <v>0</v>
      </c>
      <c r="BS548" s="542">
        <f>SUMIFS('Faturamento NNE'!$K$2:$K$707,'Faturamento NNE'!$E$2:$E$707,'Infos Relatório'!$B$485,'Faturamento NNE'!$F$2:$F$707,'Infos Relatório'!$B548,'Faturamento NNE'!$AA$2:$AA$707,'Infos Relatório'!BQ$1)</f>
        <v>0</v>
      </c>
      <c r="BT548" s="546">
        <f>SUMIFS('Faturamento NNE'!$P$2:$P$707,'Faturamento NNE'!$E$2:$E$707,'Infos Relatório'!$B$485,'Faturamento NNE'!$F$2:$F$707,'Infos Relatório'!$B548,'Faturamento NNE'!$AA$2:$AA$707,'Infos Relatório'!BQ$1,'Faturamento NNE'!$U$2:$U$707,"Sim")+SUMIFS('Faturamento NNE'!$Q$2:$Q$707,'Faturamento NNE'!$E$2:$E$707,'Infos Relatório'!$B$485,'Faturamento NNE'!$F$2:$F$707,'Infos Relatório'!$B548,'Faturamento NNE'!$AA$2:$AA$707,'Infos Relatório'!BQ$1,'Faturamento NNE'!$U$2:$U$707,"Sim")</f>
        <v>0</v>
      </c>
      <c r="BU548" s="227" t="e">
        <f t="shared" si="191"/>
        <v>#DIV/0!</v>
      </c>
      <c r="BV548" s="545">
        <f>SUMIFS('Faturamento NNE'!$I$2:$I$707,'Faturamento NNE'!$E$2:$E$707,'Infos Relatório'!$B$485,'Faturamento NNE'!$F$2:$F$707,'Infos Relatório'!$B548,'Faturamento NNE'!$AA$2:$AA$707,'Infos Relatório'!BQ$1)</f>
        <v>0</v>
      </c>
    </row>
    <row r="549" spans="2:74">
      <c r="B549" s="217" t="s">
        <v>193</v>
      </c>
      <c r="C549" s="541">
        <f>COUNTIFS('Faturamento NNE'!$E$2:$E$707,'Infos Relatório'!$B$485,'Faturamento NNE'!$F$2:$F$707,'Infos Relatório'!$B549,'Faturamento NNE'!$AA$2:$AA$707,'Infos Relatório'!C$1)</f>
        <v>0</v>
      </c>
      <c r="D549" s="542">
        <f>SUMIFS('Faturamento NNE'!$H$2:$H$707,'Faturamento NNE'!$E$2:$E$707,'Infos Relatório'!$B$485,'Faturamento NNE'!$F$2:$F$707,'Infos Relatório'!$B549,'Faturamento NNE'!$AA$2:$AA$707,'Infos Relatório'!C$1)</f>
        <v>0</v>
      </c>
      <c r="E549" s="543">
        <f>SUMIFS('Faturamento NNE'!$K$2:$K$707,'Faturamento NNE'!$E$2:$E$707,'Infos Relatório'!$B$485,'Faturamento NNE'!$F$2:$F$707,'Infos Relatório'!$B549,'Faturamento NNE'!$AA$2:$AA$707,'Infos Relatório'!C$1)</f>
        <v>0</v>
      </c>
      <c r="F549" s="544">
        <f>SUMIFS('Faturamento NNE'!$P$2:$P$707,'Faturamento NNE'!$E$2:$E$707,'Infos Relatório'!$B$485,'Faturamento NNE'!$F$2:$F$707,'Infos Relatório'!$B549,'Faturamento NNE'!$AA$2:$AA$707,'Infos Relatório'!C$1,'Faturamento NNE'!$U$2:$U$707,"Sim")+SUMIFS('Faturamento NNE'!$Q$2:$Q$707,'Faturamento NNE'!$E$2:$E$707,'Infos Relatório'!$B$485,'Faturamento NNE'!$F$2:$F$707,'Infos Relatório'!$B549,'Faturamento NNE'!$AA$2:$AA$707,'Infos Relatório'!C$1,'Faturamento NNE'!$U$2:$U$707,"Sim")</f>
        <v>0</v>
      </c>
      <c r="G549" s="283" t="e">
        <f t="shared" si="180"/>
        <v>#DIV/0!</v>
      </c>
      <c r="H549" s="545">
        <f>SUMIFS('Faturamento NNE'!$I$2:$I$707,'Faturamento NNE'!$E$2:$E$707,'Infos Relatório'!$B$485,'Faturamento NNE'!$F$2:$F$707,'Infos Relatório'!$B549,'Faturamento NNE'!$AA$2:$AA$707,'Infos Relatório'!C$1)</f>
        <v>0</v>
      </c>
      <c r="I549" s="541">
        <f>COUNTIFS('Faturamento NNE'!$E$2:$E$707,'Infos Relatório'!$B$485,'Faturamento NNE'!$F$2:$F$707,'Infos Relatório'!$B549,'Faturamento NNE'!$AA$2:$AA$707,'Infos Relatório'!I$1)</f>
        <v>0</v>
      </c>
      <c r="J549" s="542">
        <f>SUMIFS('Faturamento NNE'!$H$2:$H$707,'Faturamento NNE'!$E$2:$E$707,'Infos Relatório'!$B$485,'Faturamento NNE'!$F$2:$F$707,'Infos Relatório'!$B549,'Faturamento NNE'!$AA$2:$AA$707,'Infos Relatório'!I$1)</f>
        <v>0</v>
      </c>
      <c r="K549" s="543">
        <f>SUMIFS('Faturamento NNE'!$K$2:$K$707,'Faturamento NNE'!$E$2:$E$707,'Infos Relatório'!$B$485,'Faturamento NNE'!$F$2:$F$707,'Infos Relatório'!$B549,'Faturamento NNE'!$AA$2:$AA$707,'Infos Relatório'!I$1)</f>
        <v>0</v>
      </c>
      <c r="L549" s="544">
        <f>SUMIFS('Faturamento NNE'!$P$2:$P$707,'Faturamento NNE'!$E$2:$E$707,'Infos Relatório'!$B$485,'Faturamento NNE'!$F$2:$F$707,'Infos Relatório'!$B549,'Faturamento NNE'!$AA$2:$AA$707,'Infos Relatório'!I$1,'Faturamento NNE'!$U$2:$U$707,"Sim")+SUMIFS('Faturamento NNE'!$Q$2:$Q$707,'Faturamento NNE'!$E$2:$E$707,'Infos Relatório'!$B$485,'Faturamento NNE'!$F$2:$F$707,'Infos Relatório'!$B549,'Faturamento NNE'!$AA$2:$AA$707,'Infos Relatório'!I$1,'Faturamento NNE'!$U$2:$U$707,"Sim")</f>
        <v>0</v>
      </c>
      <c r="M549" s="283" t="e">
        <f t="shared" si="181"/>
        <v>#DIV/0!</v>
      </c>
      <c r="N549" s="545">
        <f>SUMIFS('Faturamento NNE'!$I$2:$I$707,'Faturamento NNE'!$E$2:$E$707,'Infos Relatório'!$B$485,'Faturamento NNE'!$F$2:$F$707,'Infos Relatório'!$B549,'Faturamento NNE'!$AA$2:$AA$707,'Infos Relatório'!I$1)</f>
        <v>0</v>
      </c>
      <c r="O549" s="541">
        <f>COUNTIFS('Faturamento NNE'!$E$2:$E$707,'Infos Relatório'!$B$485,'Faturamento NNE'!$F$2:$F$707,'Infos Relatório'!$B549,'Faturamento NNE'!$AA$2:$AA$707,'Infos Relatório'!O$1)</f>
        <v>0</v>
      </c>
      <c r="P549" s="542">
        <f>SUMIFS('Faturamento NNE'!$H$2:$H$707,'Faturamento NNE'!$E$2:$E$707,'Infos Relatório'!$B$485,'Faturamento NNE'!$F$2:$F$707,'Infos Relatório'!$B549,'Faturamento NNE'!$AA$2:$AA$707,'Infos Relatório'!O$1)</f>
        <v>0</v>
      </c>
      <c r="Q549" s="542">
        <f>SUMIFS('Faturamento NNE'!$K$2:$K$707,'Faturamento NNE'!$E$2:$E$707,'Infos Relatório'!$B$485,'Faturamento NNE'!$F$2:$F$707,'Infos Relatório'!$B549,'Faturamento NNE'!$AA$2:$AA$707,'Infos Relatório'!O$1)</f>
        <v>0</v>
      </c>
      <c r="R549" s="546">
        <f>SUMIFS('Faturamento NNE'!$P$2:$P$707,'Faturamento NNE'!$E$2:$E$707,'Infos Relatório'!$B$485,'Faturamento NNE'!$F$2:$F$707,'Infos Relatório'!$B549,'Faturamento NNE'!$AA$2:$AA$707,'Infos Relatório'!O$1,'Faturamento NNE'!$U$2:$U$707,"Sim")+SUMIFS('Faturamento NNE'!$Q$2:$Q$707,'Faturamento NNE'!$E$2:$E$707,'Infos Relatório'!$B$485,'Faturamento NNE'!$F$2:$F$707,'Infos Relatório'!$B549,'Faturamento NNE'!$AA$2:$AA$707,'Infos Relatório'!O$1,'Faturamento NNE'!$U$2:$U$707,"Sim")</f>
        <v>0</v>
      </c>
      <c r="S549" s="227" t="e">
        <f t="shared" si="182"/>
        <v>#DIV/0!</v>
      </c>
      <c r="T549" s="545">
        <f>SUMIFS('Faturamento NNE'!$I$2:$I$707,'Faturamento NNE'!$E$2:$E$707,'Infos Relatório'!$B$485,'Faturamento NNE'!$F$2:$F$707,'Infos Relatório'!$B549,'Faturamento NNE'!$AA$2:$AA$707,'Infos Relatório'!O$1)</f>
        <v>0</v>
      </c>
      <c r="U549" s="541">
        <f>COUNTIFS('Faturamento NNE'!$E$2:$E$707,'Infos Relatório'!$B$485,'Faturamento NNE'!$F$2:$F$707,'Infos Relatório'!$B549,'Faturamento NNE'!$AA$2:$AA$707,'Infos Relatório'!U$1)</f>
        <v>0</v>
      </c>
      <c r="V549" s="542">
        <f>SUMIFS('Faturamento NNE'!$H$2:$H$707,'Faturamento NNE'!$E$2:$E$707,'Infos Relatório'!$B$485,'Faturamento NNE'!$F$2:$F$707,'Infos Relatório'!$B549,'Faturamento NNE'!$AA$2:$AA$707,'Infos Relatório'!U$1)</f>
        <v>0</v>
      </c>
      <c r="W549" s="542">
        <f>SUMIFS('Faturamento NNE'!$K$2:$K$707,'Faturamento NNE'!$E$2:$E$707,'Infos Relatório'!$B$485,'Faturamento NNE'!$F$2:$F$707,'Infos Relatório'!$B549,'Faturamento NNE'!$AA$2:$AA$707,'Infos Relatório'!U$1)</f>
        <v>0</v>
      </c>
      <c r="X549" s="546">
        <f>SUMIFS('Faturamento NNE'!$P$2:$P$707,'Faturamento NNE'!$E$2:$E$707,'Infos Relatório'!$B$485,'Faturamento NNE'!$F$2:$F$707,'Infos Relatório'!$B549,'Faturamento NNE'!$AA$2:$AA$707,'Infos Relatório'!U$1,'Faturamento NNE'!$U$2:$U$707,"Sim")+SUMIFS('Faturamento NNE'!$Q$2:$Q$707,'Faturamento NNE'!$E$2:$E$707,'Infos Relatório'!$B$485,'Faturamento NNE'!$F$2:$F$707,'Infos Relatório'!$B549,'Faturamento NNE'!$AA$2:$AA$707,'Infos Relatório'!U$1,'Faturamento NNE'!$U$2:$U$707,"Sim")</f>
        <v>0</v>
      </c>
      <c r="Y549" s="227" t="e">
        <f t="shared" si="183"/>
        <v>#DIV/0!</v>
      </c>
      <c r="Z549" s="545">
        <f>SUMIFS('Faturamento NNE'!$I$2:$I$707,'Faturamento NNE'!$E$2:$E$707,'Infos Relatório'!$B$485,'Faturamento NNE'!$F$2:$F$707,'Infos Relatório'!$B549,'Faturamento NNE'!$AA$2:$AA$707,'Infos Relatório'!U$1)</f>
        <v>0</v>
      </c>
      <c r="AA549" s="541">
        <f>COUNTIFS('Faturamento NNE'!$E$2:$E$707,'Infos Relatório'!$B$485,'Faturamento NNE'!$F$2:$F$707,'Infos Relatório'!$B549,'Faturamento NNE'!$AA$2:$AA$707,'Infos Relatório'!AA$1)</f>
        <v>0</v>
      </c>
      <c r="AB549" s="542">
        <f>SUMIFS('Faturamento NNE'!$H$2:$H$707,'Faturamento NNE'!$E$2:$E$707,'Infos Relatório'!$B$485,'Faturamento NNE'!$F$2:$F$707,'Infos Relatório'!$B549,'Faturamento NNE'!$AA$2:$AA$707,'Infos Relatório'!AA$1)</f>
        <v>0</v>
      </c>
      <c r="AC549" s="542">
        <f>SUMIFS('Faturamento NNE'!$K$2:$K$707,'Faturamento NNE'!$E$2:$E$707,'Infos Relatório'!$B$485,'Faturamento NNE'!$F$2:$F$707,'Infos Relatório'!$B549,'Faturamento NNE'!$AA$2:$AA$707,'Infos Relatório'!AA$1)</f>
        <v>0</v>
      </c>
      <c r="AD549" s="546">
        <f>SUMIFS('Faturamento NNE'!$P$2:$P$707,'Faturamento NNE'!$E$2:$E$707,'Infos Relatório'!$B$485,'Faturamento NNE'!$F$2:$F$707,'Infos Relatório'!$B549,'Faturamento NNE'!$AA$2:$AA$707,'Infos Relatório'!AA$1,'Faturamento NNE'!$U$2:$U$707,"Sim")+SUMIFS('Faturamento NNE'!$Q$2:$Q$707,'Faturamento NNE'!$E$2:$E$707,'Infos Relatório'!$B$485,'Faturamento NNE'!$F$2:$F$707,'Infos Relatório'!$B549,'Faturamento NNE'!$AA$2:$AA$707,'Infos Relatório'!AA$1,'Faturamento NNE'!$U$2:$U$707,"Sim")</f>
        <v>0</v>
      </c>
      <c r="AE549" s="227" t="e">
        <f t="shared" si="184"/>
        <v>#DIV/0!</v>
      </c>
      <c r="AF549" s="545">
        <f>SUMIFS('Faturamento NNE'!$I$2:$I$707,'Faturamento NNE'!$E$2:$E$707,'Infos Relatório'!$B$485,'Faturamento NNE'!$F$2:$F$707,'Infos Relatório'!$B549,'Faturamento NNE'!$AA$2:$AA$707,'Infos Relatório'!AA$1)</f>
        <v>0</v>
      </c>
      <c r="AG549" s="541">
        <f>COUNTIFS('Faturamento NNE'!$E$2:$E$707,'Infos Relatório'!$B$485,'Faturamento NNE'!$F$2:$F$707,'Infos Relatório'!$B549,'Faturamento NNE'!$AA$2:$AA$707,'Infos Relatório'!AG$1)</f>
        <v>0</v>
      </c>
      <c r="AH549" s="542">
        <f>SUMIFS('Faturamento NNE'!$H$2:$H$707,'Faturamento NNE'!$E$2:$E$707,'Infos Relatório'!$B$485,'Faturamento NNE'!$F$2:$F$707,'Infos Relatório'!$B549,'Faturamento NNE'!$AA$2:$AA$707,'Infos Relatório'!AG$1)</f>
        <v>0</v>
      </c>
      <c r="AI549" s="542">
        <f>SUMIFS('Faturamento NNE'!$K$2:$K$707,'Faturamento NNE'!$E$2:$E$707,'Infos Relatório'!$B$485,'Faturamento NNE'!$F$2:$F$707,'Infos Relatório'!$B549,'Faturamento NNE'!$AA$2:$AA$707,'Infos Relatório'!AG$1)</f>
        <v>0</v>
      </c>
      <c r="AJ549" s="546">
        <f>SUMIFS('Faturamento NNE'!$P$2:$P$707,'Faturamento NNE'!$E$2:$E$707,'Infos Relatório'!$B$485,'Faturamento NNE'!$F$2:$F$707,'Infos Relatório'!$B549,'Faturamento NNE'!$AA$2:$AA$707,'Infos Relatório'!AG$1,'Faturamento NNE'!$U$2:$U$707,"Sim")+SUMIFS('Faturamento NNE'!$Q$2:$Q$707,'Faturamento NNE'!$E$2:$E$707,'Infos Relatório'!$B$485,'Faturamento NNE'!$F$2:$F$707,'Infos Relatório'!$B549,'Faturamento NNE'!$AA$2:$AA$707,'Infos Relatório'!AG$1,'Faturamento NNE'!$U$2:$U$707,"Sim")</f>
        <v>0</v>
      </c>
      <c r="AK549" s="227" t="e">
        <f t="shared" si="185"/>
        <v>#DIV/0!</v>
      </c>
      <c r="AL549" s="545">
        <f>SUMIFS('Faturamento NNE'!$I$2:$I$707,'Faturamento NNE'!$E$2:$E$707,'Infos Relatório'!$B$485,'Faturamento NNE'!$F$2:$F$707,'Infos Relatório'!$B549,'Faturamento NNE'!$AA$2:$AA$707,'Infos Relatório'!AG$1)</f>
        <v>0</v>
      </c>
      <c r="AM549" s="541">
        <f>COUNTIFS('Faturamento NNE'!$E$2:$E$707,'Infos Relatório'!$B$485,'Faturamento NNE'!$F$2:$F$707,'Infos Relatório'!$B549,'Faturamento NNE'!$AA$2:$AA$707,'Infos Relatório'!AM$1)</f>
        <v>0</v>
      </c>
      <c r="AN549" s="542">
        <f>SUMIFS('Faturamento NNE'!$H$2:$H$707,'Faturamento NNE'!$E$2:$E$707,'Infos Relatório'!$B$485,'Faturamento NNE'!$F$2:$F$707,'Infos Relatório'!$B549,'Faturamento NNE'!$AA$2:$AA$707,'Infos Relatório'!AM$1)</f>
        <v>0</v>
      </c>
      <c r="AO549" s="542">
        <f>SUMIFS('Faturamento NNE'!$K$2:$K$707,'Faturamento NNE'!$E$2:$E$707,'Infos Relatório'!$B$485,'Faturamento NNE'!$F$2:$F$707,'Infos Relatório'!$B549,'Faturamento NNE'!$AA$2:$AA$707,'Infos Relatório'!AM$1)</f>
        <v>0</v>
      </c>
      <c r="AP549" s="546">
        <f>SUMIFS('Faturamento NNE'!$P$2:$P$707,'Faturamento NNE'!$E$2:$E$707,'Infos Relatório'!$B$485,'Faturamento NNE'!$F$2:$F$707,'Infos Relatório'!$B549,'Faturamento NNE'!$AA$2:$AA$707,'Infos Relatório'!AM$1,'Faturamento NNE'!$U$2:$U$707,"Sim")+SUMIFS('Faturamento NNE'!$Q$2:$Q$707,'Faturamento NNE'!$E$2:$E$707,'Infos Relatório'!$B$485,'Faturamento NNE'!$F$2:$F$707,'Infos Relatório'!$B549,'Faturamento NNE'!$AA$2:$AA$707,'Infos Relatório'!AM$1,'Faturamento NNE'!$U$2:$U$707,"Sim")</f>
        <v>0</v>
      </c>
      <c r="AQ549" s="227" t="e">
        <f t="shared" si="186"/>
        <v>#DIV/0!</v>
      </c>
      <c r="AR549" s="545">
        <f>SUMIFS('Faturamento NNE'!$I$2:$I$707,'Faturamento NNE'!$E$2:$E$707,'Infos Relatório'!$B$485,'Faturamento NNE'!$F$2:$F$707,'Infos Relatório'!$B549,'Faturamento NNE'!$AA$2:$AA$707,'Infos Relatório'!AM$1)</f>
        <v>0</v>
      </c>
      <c r="AS549" s="541">
        <f>COUNTIFS('Faturamento NNE'!$E$2:$E$707,'Infos Relatório'!$B$485,'Faturamento NNE'!$F$2:$F$707,'Infos Relatório'!$B549,'Faturamento NNE'!$AA$2:$AA$707,'Infos Relatório'!AS$1)</f>
        <v>0</v>
      </c>
      <c r="AT549" s="542">
        <f>SUMIFS('Faturamento NNE'!$H$2:$H$707,'Faturamento NNE'!$E$2:$E$707,'Infos Relatório'!$B$485,'Faturamento NNE'!$F$2:$F$707,'Infos Relatório'!$B549,'Faturamento NNE'!$AA$2:$AA$707,'Infos Relatório'!AS$1)</f>
        <v>0</v>
      </c>
      <c r="AU549" s="542">
        <f>SUMIFS('Faturamento NNE'!$K$2:$K$707,'Faturamento NNE'!$E$2:$E$707,'Infos Relatório'!$B$485,'Faturamento NNE'!$F$2:$F$707,'Infos Relatório'!$B549,'Faturamento NNE'!$AA$2:$AA$707,'Infos Relatório'!AS$1)</f>
        <v>0</v>
      </c>
      <c r="AV549" s="546">
        <f>SUMIFS('Faturamento NNE'!$P$2:$P$707,'Faturamento NNE'!$E$2:$E$707,'Infos Relatório'!$B$485,'Faturamento NNE'!$F$2:$F$707,'Infos Relatório'!$B549,'Faturamento NNE'!$AA$2:$AA$707,'Infos Relatório'!AS$1,'Faturamento NNE'!$U$2:$U$707,"Sim")+SUMIFS('Faturamento NNE'!$Q$2:$Q$707,'Faturamento NNE'!$E$2:$E$707,'Infos Relatório'!$B$485,'Faturamento NNE'!$F$2:$F$707,'Infos Relatório'!$B549,'Faturamento NNE'!$AA$2:$AA$707,'Infos Relatório'!AS$1,'Faturamento NNE'!$U$2:$U$707,"Sim")</f>
        <v>0</v>
      </c>
      <c r="AW549" s="227" t="e">
        <f t="shared" si="187"/>
        <v>#DIV/0!</v>
      </c>
      <c r="AX549" s="545">
        <f>SUMIFS('Faturamento NNE'!$I$2:$I$707,'Faturamento NNE'!$E$2:$E$707,'Infos Relatório'!$B$485,'Faturamento NNE'!$F$2:$F$707,'Infos Relatório'!$B549,'Faturamento NNE'!$AA$2:$AA$707,'Infos Relatório'!AS$1)</f>
        <v>0</v>
      </c>
      <c r="AY549" s="541">
        <f>COUNTIFS('Faturamento NNE'!$E$2:$E$707,'Infos Relatório'!$B$485,'Faturamento NNE'!$F$2:$F$707,'Infos Relatório'!$B549,'Faturamento NNE'!$AA$2:$AA$707,'Infos Relatório'!AY$1)</f>
        <v>0</v>
      </c>
      <c r="AZ549" s="542">
        <f>SUMIFS('Faturamento NNE'!$H$2:$H$707,'Faturamento NNE'!$E$2:$E$707,'Infos Relatório'!$B$485,'Faturamento NNE'!$F$2:$F$707,'Infos Relatório'!$B549,'Faturamento NNE'!$AA$2:$AA$707,'Infos Relatório'!AY$1)</f>
        <v>0</v>
      </c>
      <c r="BA549" s="542">
        <f>SUMIFS('Faturamento NNE'!$K$2:$K$707,'Faturamento NNE'!$E$2:$E$707,'Infos Relatório'!$B$485,'Faturamento NNE'!$F$2:$F$707,'Infos Relatório'!$B549,'Faturamento NNE'!$AA$2:$AA$707,'Infos Relatório'!AY$1)</f>
        <v>0</v>
      </c>
      <c r="BB549" s="546">
        <f>SUMIFS('Faturamento NNE'!$P$2:$P$707,'Faturamento NNE'!$E$2:$E$707,'Infos Relatório'!$B$485,'Faturamento NNE'!$F$2:$F$707,'Infos Relatório'!$B549,'Faturamento NNE'!$AA$2:$AA$707,'Infos Relatório'!AY$1,'Faturamento NNE'!$U$2:$U$707,"Sim")+SUMIFS('Faturamento NNE'!$Q$2:$Q$707,'Faturamento NNE'!$E$2:$E$707,'Infos Relatório'!$B$485,'Faturamento NNE'!$F$2:$F$707,'Infos Relatório'!$B549,'Faturamento NNE'!$AA$2:$AA$707,'Infos Relatório'!AY$1,'Faturamento NNE'!$U$2:$U$707,"Sim")</f>
        <v>0</v>
      </c>
      <c r="BC549" s="227" t="e">
        <f t="shared" si="188"/>
        <v>#DIV/0!</v>
      </c>
      <c r="BD549" s="545">
        <f>SUMIFS('Faturamento NNE'!$I$2:$I$707,'Faturamento NNE'!$E$2:$E$707,'Infos Relatório'!$B$485,'Faturamento NNE'!$F$2:$F$707,'Infos Relatório'!$B549,'Faturamento NNE'!$AA$2:$AA$707,'Infos Relatório'!AY$1)</f>
        <v>0</v>
      </c>
      <c r="BE549" s="541">
        <f>COUNTIFS('Faturamento NNE'!$E$2:$E$707,'Infos Relatório'!$B$485,'Faturamento NNE'!$F$2:$F$707,'Infos Relatório'!$B549,'Faturamento NNE'!$AA$2:$AA$707,'Infos Relatório'!BE$1)</f>
        <v>0</v>
      </c>
      <c r="BF549" s="542">
        <f>SUMIFS('Faturamento NNE'!$H$2:$H$707,'Faturamento NNE'!$E$2:$E$707,'Infos Relatório'!$B$485,'Faturamento NNE'!$F$2:$F$707,'Infos Relatório'!$B549,'Faturamento NNE'!$AA$2:$AA$707,'Infos Relatório'!BE$1)</f>
        <v>0</v>
      </c>
      <c r="BG549" s="542">
        <f>SUMIFS('Faturamento NNE'!$K$2:$K$707,'Faturamento NNE'!$E$2:$E$707,'Infos Relatório'!$B$485,'Faturamento NNE'!$F$2:$F$707,'Infos Relatório'!$B549,'Faturamento NNE'!$AA$2:$AA$707,'Infos Relatório'!BE$1)</f>
        <v>0</v>
      </c>
      <c r="BH549" s="546">
        <f>SUMIFS('Faturamento NNE'!$P$2:$P$707,'Faturamento NNE'!$E$2:$E$707,'Infos Relatório'!$B$485,'Faturamento NNE'!$F$2:$F$707,'Infos Relatório'!$B549,'Faturamento NNE'!$AA$2:$AA$707,'Infos Relatório'!BE$1,'Faturamento NNE'!$U$2:$U$707,"Sim")+SUMIFS('Faturamento NNE'!$Q$2:$Q$707,'Faturamento NNE'!$E$2:$E$707,'Infos Relatório'!$B$485,'Faturamento NNE'!$F$2:$F$707,'Infos Relatório'!$B549,'Faturamento NNE'!$AA$2:$AA$707,'Infos Relatório'!BE$1,'Faturamento NNE'!$U$2:$U$707,"Sim")</f>
        <v>0</v>
      </c>
      <c r="BI549" s="227" t="e">
        <f t="shared" si="189"/>
        <v>#DIV/0!</v>
      </c>
      <c r="BJ549" s="545">
        <f>SUMIFS('Faturamento NNE'!$I$2:$I$707,'Faturamento NNE'!$E$2:$E$707,'Infos Relatório'!$B$485,'Faturamento NNE'!$F$2:$F$707,'Infos Relatório'!$B549,'Faturamento NNE'!$AA$2:$AA$707,'Infos Relatório'!BE$1)</f>
        <v>0</v>
      </c>
      <c r="BK549" s="541">
        <f>COUNTIFS('Faturamento NNE'!$E$2:$E$707,'Infos Relatório'!$B$485,'Faturamento NNE'!$F$2:$F$707,'Infos Relatório'!$B549,'Faturamento NNE'!$AA$2:$AA$707,'Infos Relatório'!BK$1)</f>
        <v>0</v>
      </c>
      <c r="BL549" s="542">
        <f>SUMIFS('Faturamento NNE'!$H$2:$H$707,'Faturamento NNE'!$E$2:$E$707,'Infos Relatório'!$B$485,'Faturamento NNE'!$F$2:$F$707,'Infos Relatório'!$B549,'Faturamento NNE'!$AA$2:$AA$707,'Infos Relatório'!BK$1)</f>
        <v>0</v>
      </c>
      <c r="BM549" s="542">
        <f>SUMIFS('Faturamento NNE'!$K$2:$K$707,'Faturamento NNE'!$E$2:$E$707,'Infos Relatório'!$B$485,'Faturamento NNE'!$F$2:$F$707,'Infos Relatório'!$B549,'Faturamento NNE'!$AA$2:$AA$707,'Infos Relatório'!BK$1)</f>
        <v>0</v>
      </c>
      <c r="BN549" s="546">
        <f>SUMIFS('Faturamento NNE'!$P$2:$P$707,'Faturamento NNE'!$E$2:$E$707,'Infos Relatório'!$B$485,'Faturamento NNE'!$F$2:$F$707,'Infos Relatório'!$B549,'Faturamento NNE'!$AA$2:$AA$707,'Infos Relatório'!BK$1,'Faturamento NNE'!$U$2:$U$707,"Sim")+SUMIFS('Faturamento NNE'!$Q$2:$Q$707,'Faturamento NNE'!$E$2:$E$707,'Infos Relatório'!$B$485,'Faturamento NNE'!$F$2:$F$707,'Infos Relatório'!$B549,'Faturamento NNE'!$AA$2:$AA$707,'Infos Relatório'!BK$1,'Faturamento NNE'!$U$2:$U$707,"Sim")</f>
        <v>0</v>
      </c>
      <c r="BO549" s="227" t="e">
        <f t="shared" si="190"/>
        <v>#DIV/0!</v>
      </c>
      <c r="BP549" s="545">
        <f>SUMIFS('Faturamento NNE'!$I$2:$I$707,'Faturamento NNE'!$E$2:$E$707,'Infos Relatório'!$B$485,'Faturamento NNE'!$F$2:$F$707,'Infos Relatório'!$B549,'Faturamento NNE'!$AA$2:$AA$707,'Infos Relatório'!BK$1)</f>
        <v>0</v>
      </c>
      <c r="BQ549" s="541">
        <f>COUNTIFS('Faturamento NNE'!$E$2:$E$707,'Infos Relatório'!$B$485,'Faturamento NNE'!$F$2:$F$707,'Infos Relatório'!$B549,'Faturamento NNE'!$AA$2:$AA$707,'Infos Relatório'!BQ$1)</f>
        <v>0</v>
      </c>
      <c r="BR549" s="542">
        <f>SUMIFS('Faturamento NNE'!$H$2:$H$707,'Faturamento NNE'!$E$2:$E$707,'Infos Relatório'!$B$485,'Faturamento NNE'!$F$2:$F$707,'Infos Relatório'!$B549,'Faturamento NNE'!$AA$2:$AA$707,'Infos Relatório'!BQ$1)</f>
        <v>0</v>
      </c>
      <c r="BS549" s="542">
        <f>SUMIFS('Faturamento NNE'!$K$2:$K$707,'Faturamento NNE'!$E$2:$E$707,'Infos Relatório'!$B$485,'Faturamento NNE'!$F$2:$F$707,'Infos Relatório'!$B549,'Faturamento NNE'!$AA$2:$AA$707,'Infos Relatório'!BQ$1)</f>
        <v>0</v>
      </c>
      <c r="BT549" s="546">
        <f>SUMIFS('Faturamento NNE'!$P$2:$P$707,'Faturamento NNE'!$E$2:$E$707,'Infos Relatório'!$B$485,'Faturamento NNE'!$F$2:$F$707,'Infos Relatório'!$B549,'Faturamento NNE'!$AA$2:$AA$707,'Infos Relatório'!BQ$1,'Faturamento NNE'!$U$2:$U$707,"Sim")+SUMIFS('Faturamento NNE'!$Q$2:$Q$707,'Faturamento NNE'!$E$2:$E$707,'Infos Relatório'!$B$485,'Faturamento NNE'!$F$2:$F$707,'Infos Relatório'!$B549,'Faturamento NNE'!$AA$2:$AA$707,'Infos Relatório'!BQ$1,'Faturamento NNE'!$U$2:$U$707,"Sim")</f>
        <v>0</v>
      </c>
      <c r="BU549" s="227" t="e">
        <f t="shared" si="191"/>
        <v>#DIV/0!</v>
      </c>
      <c r="BV549" s="545">
        <f>SUMIFS('Faturamento NNE'!$I$2:$I$707,'Faturamento NNE'!$E$2:$E$707,'Infos Relatório'!$B$485,'Faturamento NNE'!$F$2:$F$707,'Infos Relatório'!$B549,'Faturamento NNE'!$AA$2:$AA$707,'Infos Relatório'!BQ$1)</f>
        <v>0</v>
      </c>
    </row>
    <row r="550" spans="2:74">
      <c r="B550" s="217" t="s">
        <v>194</v>
      </c>
      <c r="C550" s="541">
        <f>COUNTIFS('Faturamento NNE'!$E$2:$E$707,'Infos Relatório'!$B$485,'Faturamento NNE'!$F$2:$F$707,'Infos Relatório'!$B550,'Faturamento NNE'!$AA$2:$AA$707,'Infos Relatório'!C$1)</f>
        <v>0</v>
      </c>
      <c r="D550" s="542">
        <f>SUMIFS('Faturamento NNE'!$H$2:$H$707,'Faturamento NNE'!$E$2:$E$707,'Infos Relatório'!$B$485,'Faturamento NNE'!$F$2:$F$707,'Infos Relatório'!$B550,'Faturamento NNE'!$AA$2:$AA$707,'Infos Relatório'!C$1)</f>
        <v>0</v>
      </c>
      <c r="E550" s="543">
        <f>SUMIFS('Faturamento NNE'!$K$2:$K$707,'Faturamento NNE'!$E$2:$E$707,'Infos Relatório'!$B$485,'Faturamento NNE'!$F$2:$F$707,'Infos Relatório'!$B550,'Faturamento NNE'!$AA$2:$AA$707,'Infos Relatório'!C$1)</f>
        <v>0</v>
      </c>
      <c r="F550" s="544">
        <f>SUMIFS('Faturamento NNE'!$P$2:$P$707,'Faturamento NNE'!$E$2:$E$707,'Infos Relatório'!$B$485,'Faturamento NNE'!$F$2:$F$707,'Infos Relatório'!$B550,'Faturamento NNE'!$AA$2:$AA$707,'Infos Relatório'!C$1,'Faturamento NNE'!$U$2:$U$707,"Sim")+SUMIFS('Faturamento NNE'!$Q$2:$Q$707,'Faturamento NNE'!$E$2:$E$707,'Infos Relatório'!$B$485,'Faturamento NNE'!$F$2:$F$707,'Infos Relatório'!$B550,'Faturamento NNE'!$AA$2:$AA$707,'Infos Relatório'!C$1,'Faturamento NNE'!$U$2:$U$707,"Sim")</f>
        <v>0</v>
      </c>
      <c r="G550" s="283" t="e">
        <f t="shared" si="180"/>
        <v>#DIV/0!</v>
      </c>
      <c r="H550" s="545">
        <f>SUMIFS('Faturamento NNE'!$I$2:$I$707,'Faturamento NNE'!$E$2:$E$707,'Infos Relatório'!$B$485,'Faturamento NNE'!$F$2:$F$707,'Infos Relatório'!$B550,'Faturamento NNE'!$AA$2:$AA$707,'Infos Relatório'!C$1)</f>
        <v>0</v>
      </c>
      <c r="I550" s="541">
        <f>COUNTIFS('Faturamento NNE'!$E$2:$E$707,'Infos Relatório'!$B$485,'Faturamento NNE'!$F$2:$F$707,'Infos Relatório'!$B550,'Faturamento NNE'!$AA$2:$AA$707,'Infos Relatório'!I$1)</f>
        <v>0</v>
      </c>
      <c r="J550" s="542">
        <f>SUMIFS('Faturamento NNE'!$H$2:$H$707,'Faturamento NNE'!$E$2:$E$707,'Infos Relatório'!$B$485,'Faturamento NNE'!$F$2:$F$707,'Infos Relatório'!$B550,'Faturamento NNE'!$AA$2:$AA$707,'Infos Relatório'!I$1)</f>
        <v>0</v>
      </c>
      <c r="K550" s="543">
        <f>SUMIFS('Faturamento NNE'!$K$2:$K$707,'Faturamento NNE'!$E$2:$E$707,'Infos Relatório'!$B$485,'Faturamento NNE'!$F$2:$F$707,'Infos Relatório'!$B550,'Faturamento NNE'!$AA$2:$AA$707,'Infos Relatório'!I$1)</f>
        <v>0</v>
      </c>
      <c r="L550" s="544">
        <f>SUMIFS('Faturamento NNE'!$P$2:$P$707,'Faturamento NNE'!$E$2:$E$707,'Infos Relatório'!$B$485,'Faturamento NNE'!$F$2:$F$707,'Infos Relatório'!$B550,'Faturamento NNE'!$AA$2:$AA$707,'Infos Relatório'!I$1,'Faturamento NNE'!$U$2:$U$707,"Sim")+SUMIFS('Faturamento NNE'!$Q$2:$Q$707,'Faturamento NNE'!$E$2:$E$707,'Infos Relatório'!$B$485,'Faturamento NNE'!$F$2:$F$707,'Infos Relatório'!$B550,'Faturamento NNE'!$AA$2:$AA$707,'Infos Relatório'!I$1,'Faturamento NNE'!$U$2:$U$707,"Sim")</f>
        <v>0</v>
      </c>
      <c r="M550" s="283" t="e">
        <f t="shared" si="181"/>
        <v>#DIV/0!</v>
      </c>
      <c r="N550" s="545">
        <f>SUMIFS('Faturamento NNE'!$I$2:$I$707,'Faturamento NNE'!$E$2:$E$707,'Infos Relatório'!$B$485,'Faturamento NNE'!$F$2:$F$707,'Infos Relatório'!$B550,'Faturamento NNE'!$AA$2:$AA$707,'Infos Relatório'!I$1)</f>
        <v>0</v>
      </c>
      <c r="O550" s="541">
        <f>COUNTIFS('Faturamento NNE'!$E$2:$E$707,'Infos Relatório'!$B$485,'Faturamento NNE'!$F$2:$F$707,'Infos Relatório'!$B550,'Faturamento NNE'!$AA$2:$AA$707,'Infos Relatório'!O$1)</f>
        <v>0</v>
      </c>
      <c r="P550" s="542">
        <f>SUMIFS('Faturamento NNE'!$H$2:$H$707,'Faturamento NNE'!$E$2:$E$707,'Infos Relatório'!$B$485,'Faturamento NNE'!$F$2:$F$707,'Infos Relatório'!$B550,'Faturamento NNE'!$AA$2:$AA$707,'Infos Relatório'!O$1)</f>
        <v>0</v>
      </c>
      <c r="Q550" s="542">
        <f>SUMIFS('Faturamento NNE'!$K$2:$K$707,'Faturamento NNE'!$E$2:$E$707,'Infos Relatório'!$B$485,'Faturamento NNE'!$F$2:$F$707,'Infos Relatório'!$B550,'Faturamento NNE'!$AA$2:$AA$707,'Infos Relatório'!O$1)</f>
        <v>0</v>
      </c>
      <c r="R550" s="546">
        <f>SUMIFS('Faturamento NNE'!$P$2:$P$707,'Faturamento NNE'!$E$2:$E$707,'Infos Relatório'!$B$485,'Faturamento NNE'!$F$2:$F$707,'Infos Relatório'!$B550,'Faturamento NNE'!$AA$2:$AA$707,'Infos Relatório'!O$1,'Faturamento NNE'!$U$2:$U$707,"Sim")+SUMIFS('Faturamento NNE'!$Q$2:$Q$707,'Faturamento NNE'!$E$2:$E$707,'Infos Relatório'!$B$485,'Faturamento NNE'!$F$2:$F$707,'Infos Relatório'!$B550,'Faturamento NNE'!$AA$2:$AA$707,'Infos Relatório'!O$1,'Faturamento NNE'!$U$2:$U$707,"Sim")</f>
        <v>0</v>
      </c>
      <c r="S550" s="227" t="e">
        <f t="shared" si="182"/>
        <v>#DIV/0!</v>
      </c>
      <c r="T550" s="545">
        <f>SUMIFS('Faturamento NNE'!$I$2:$I$707,'Faturamento NNE'!$E$2:$E$707,'Infos Relatório'!$B$485,'Faturamento NNE'!$F$2:$F$707,'Infos Relatório'!$B550,'Faturamento NNE'!$AA$2:$AA$707,'Infos Relatório'!O$1)</f>
        <v>0</v>
      </c>
      <c r="U550" s="541">
        <f>COUNTIFS('Faturamento NNE'!$E$2:$E$707,'Infos Relatório'!$B$485,'Faturamento NNE'!$F$2:$F$707,'Infos Relatório'!$B550,'Faturamento NNE'!$AA$2:$AA$707,'Infos Relatório'!U$1)</f>
        <v>0</v>
      </c>
      <c r="V550" s="542">
        <f>SUMIFS('Faturamento NNE'!$H$2:$H$707,'Faturamento NNE'!$E$2:$E$707,'Infos Relatório'!$B$485,'Faturamento NNE'!$F$2:$F$707,'Infos Relatório'!$B550,'Faturamento NNE'!$AA$2:$AA$707,'Infos Relatório'!U$1)</f>
        <v>0</v>
      </c>
      <c r="W550" s="542">
        <f>SUMIFS('Faturamento NNE'!$K$2:$K$707,'Faturamento NNE'!$E$2:$E$707,'Infos Relatório'!$B$485,'Faturamento NNE'!$F$2:$F$707,'Infos Relatório'!$B550,'Faturamento NNE'!$AA$2:$AA$707,'Infos Relatório'!U$1)</f>
        <v>0</v>
      </c>
      <c r="X550" s="546">
        <f>SUMIFS('Faturamento NNE'!$P$2:$P$707,'Faturamento NNE'!$E$2:$E$707,'Infos Relatório'!$B$485,'Faturamento NNE'!$F$2:$F$707,'Infos Relatório'!$B550,'Faturamento NNE'!$AA$2:$AA$707,'Infos Relatório'!U$1,'Faturamento NNE'!$U$2:$U$707,"Sim")+SUMIFS('Faturamento NNE'!$Q$2:$Q$707,'Faturamento NNE'!$E$2:$E$707,'Infos Relatório'!$B$485,'Faturamento NNE'!$F$2:$F$707,'Infos Relatório'!$B550,'Faturamento NNE'!$AA$2:$AA$707,'Infos Relatório'!U$1,'Faturamento NNE'!$U$2:$U$707,"Sim")</f>
        <v>0</v>
      </c>
      <c r="Y550" s="227" t="e">
        <f t="shared" si="183"/>
        <v>#DIV/0!</v>
      </c>
      <c r="Z550" s="545">
        <f>SUMIFS('Faturamento NNE'!$I$2:$I$707,'Faturamento NNE'!$E$2:$E$707,'Infos Relatório'!$B$485,'Faturamento NNE'!$F$2:$F$707,'Infos Relatório'!$B550,'Faturamento NNE'!$AA$2:$AA$707,'Infos Relatório'!U$1)</f>
        <v>0</v>
      </c>
      <c r="AA550" s="541">
        <f>COUNTIFS('Faturamento NNE'!$E$2:$E$707,'Infos Relatório'!$B$485,'Faturamento NNE'!$F$2:$F$707,'Infos Relatório'!$B550,'Faturamento NNE'!$AA$2:$AA$707,'Infos Relatório'!AA$1)</f>
        <v>0</v>
      </c>
      <c r="AB550" s="542">
        <f>SUMIFS('Faturamento NNE'!$H$2:$H$707,'Faturamento NNE'!$E$2:$E$707,'Infos Relatório'!$B$485,'Faturamento NNE'!$F$2:$F$707,'Infos Relatório'!$B550,'Faturamento NNE'!$AA$2:$AA$707,'Infos Relatório'!AA$1)</f>
        <v>0</v>
      </c>
      <c r="AC550" s="542">
        <f>SUMIFS('Faturamento NNE'!$K$2:$K$707,'Faturamento NNE'!$E$2:$E$707,'Infos Relatório'!$B$485,'Faturamento NNE'!$F$2:$F$707,'Infos Relatório'!$B550,'Faturamento NNE'!$AA$2:$AA$707,'Infos Relatório'!AA$1)</f>
        <v>0</v>
      </c>
      <c r="AD550" s="546">
        <f>SUMIFS('Faturamento NNE'!$P$2:$P$707,'Faturamento NNE'!$E$2:$E$707,'Infos Relatório'!$B$485,'Faturamento NNE'!$F$2:$F$707,'Infos Relatório'!$B550,'Faturamento NNE'!$AA$2:$AA$707,'Infos Relatório'!AA$1,'Faturamento NNE'!$U$2:$U$707,"Sim")+SUMIFS('Faturamento NNE'!$Q$2:$Q$707,'Faturamento NNE'!$E$2:$E$707,'Infos Relatório'!$B$485,'Faturamento NNE'!$F$2:$F$707,'Infos Relatório'!$B550,'Faturamento NNE'!$AA$2:$AA$707,'Infos Relatório'!AA$1,'Faturamento NNE'!$U$2:$U$707,"Sim")</f>
        <v>0</v>
      </c>
      <c r="AE550" s="227" t="e">
        <f t="shared" si="184"/>
        <v>#DIV/0!</v>
      </c>
      <c r="AF550" s="545">
        <f>SUMIFS('Faturamento NNE'!$I$2:$I$707,'Faturamento NNE'!$E$2:$E$707,'Infos Relatório'!$B$485,'Faturamento NNE'!$F$2:$F$707,'Infos Relatório'!$B550,'Faturamento NNE'!$AA$2:$AA$707,'Infos Relatório'!AA$1)</f>
        <v>0</v>
      </c>
      <c r="AG550" s="541">
        <f>COUNTIFS('Faturamento NNE'!$E$2:$E$707,'Infos Relatório'!$B$485,'Faturamento NNE'!$F$2:$F$707,'Infos Relatório'!$B550,'Faturamento NNE'!$AA$2:$AA$707,'Infos Relatório'!AG$1)</f>
        <v>0</v>
      </c>
      <c r="AH550" s="542">
        <f>SUMIFS('Faturamento NNE'!$H$2:$H$707,'Faturamento NNE'!$E$2:$E$707,'Infos Relatório'!$B$485,'Faturamento NNE'!$F$2:$F$707,'Infos Relatório'!$B550,'Faturamento NNE'!$AA$2:$AA$707,'Infos Relatório'!AG$1)</f>
        <v>0</v>
      </c>
      <c r="AI550" s="542">
        <f>SUMIFS('Faturamento NNE'!$K$2:$K$707,'Faturamento NNE'!$E$2:$E$707,'Infos Relatório'!$B$485,'Faturamento NNE'!$F$2:$F$707,'Infos Relatório'!$B550,'Faturamento NNE'!$AA$2:$AA$707,'Infos Relatório'!AG$1)</f>
        <v>0</v>
      </c>
      <c r="AJ550" s="546">
        <f>SUMIFS('Faturamento NNE'!$P$2:$P$707,'Faturamento NNE'!$E$2:$E$707,'Infos Relatório'!$B$485,'Faturamento NNE'!$F$2:$F$707,'Infos Relatório'!$B550,'Faturamento NNE'!$AA$2:$AA$707,'Infos Relatório'!AG$1,'Faturamento NNE'!$U$2:$U$707,"Sim")+SUMIFS('Faturamento NNE'!$Q$2:$Q$707,'Faturamento NNE'!$E$2:$E$707,'Infos Relatório'!$B$485,'Faturamento NNE'!$F$2:$F$707,'Infos Relatório'!$B550,'Faturamento NNE'!$AA$2:$AA$707,'Infos Relatório'!AG$1,'Faturamento NNE'!$U$2:$U$707,"Sim")</f>
        <v>0</v>
      </c>
      <c r="AK550" s="227" t="e">
        <f t="shared" si="185"/>
        <v>#DIV/0!</v>
      </c>
      <c r="AL550" s="545">
        <f>SUMIFS('Faturamento NNE'!$I$2:$I$707,'Faturamento NNE'!$E$2:$E$707,'Infos Relatório'!$B$485,'Faturamento NNE'!$F$2:$F$707,'Infos Relatório'!$B550,'Faturamento NNE'!$AA$2:$AA$707,'Infos Relatório'!AG$1)</f>
        <v>0</v>
      </c>
      <c r="AM550" s="541">
        <f>COUNTIFS('Faturamento NNE'!$E$2:$E$707,'Infos Relatório'!$B$485,'Faturamento NNE'!$F$2:$F$707,'Infos Relatório'!$B550,'Faturamento NNE'!$AA$2:$AA$707,'Infos Relatório'!AM$1)</f>
        <v>0</v>
      </c>
      <c r="AN550" s="542">
        <f>SUMIFS('Faturamento NNE'!$H$2:$H$707,'Faturamento NNE'!$E$2:$E$707,'Infos Relatório'!$B$485,'Faturamento NNE'!$F$2:$F$707,'Infos Relatório'!$B550,'Faturamento NNE'!$AA$2:$AA$707,'Infos Relatório'!AM$1)</f>
        <v>0</v>
      </c>
      <c r="AO550" s="542">
        <f>SUMIFS('Faturamento NNE'!$K$2:$K$707,'Faturamento NNE'!$E$2:$E$707,'Infos Relatório'!$B$485,'Faturamento NNE'!$F$2:$F$707,'Infos Relatório'!$B550,'Faturamento NNE'!$AA$2:$AA$707,'Infos Relatório'!AM$1)</f>
        <v>0</v>
      </c>
      <c r="AP550" s="546">
        <f>SUMIFS('Faturamento NNE'!$P$2:$P$707,'Faturamento NNE'!$E$2:$E$707,'Infos Relatório'!$B$485,'Faturamento NNE'!$F$2:$F$707,'Infos Relatório'!$B550,'Faturamento NNE'!$AA$2:$AA$707,'Infos Relatório'!AM$1,'Faturamento NNE'!$U$2:$U$707,"Sim")+SUMIFS('Faturamento NNE'!$Q$2:$Q$707,'Faturamento NNE'!$E$2:$E$707,'Infos Relatório'!$B$485,'Faturamento NNE'!$F$2:$F$707,'Infos Relatório'!$B550,'Faturamento NNE'!$AA$2:$AA$707,'Infos Relatório'!AM$1,'Faturamento NNE'!$U$2:$U$707,"Sim")</f>
        <v>0</v>
      </c>
      <c r="AQ550" s="227" t="e">
        <f t="shared" si="186"/>
        <v>#DIV/0!</v>
      </c>
      <c r="AR550" s="545">
        <f>SUMIFS('Faturamento NNE'!$I$2:$I$707,'Faturamento NNE'!$E$2:$E$707,'Infos Relatório'!$B$485,'Faturamento NNE'!$F$2:$F$707,'Infos Relatório'!$B550,'Faturamento NNE'!$AA$2:$AA$707,'Infos Relatório'!AM$1)</f>
        <v>0</v>
      </c>
      <c r="AS550" s="541">
        <f>COUNTIFS('Faturamento NNE'!$E$2:$E$707,'Infos Relatório'!$B$485,'Faturamento NNE'!$F$2:$F$707,'Infos Relatório'!$B550,'Faturamento NNE'!$AA$2:$AA$707,'Infos Relatório'!AS$1)</f>
        <v>0</v>
      </c>
      <c r="AT550" s="542">
        <f>SUMIFS('Faturamento NNE'!$H$2:$H$707,'Faturamento NNE'!$E$2:$E$707,'Infos Relatório'!$B$485,'Faturamento NNE'!$F$2:$F$707,'Infos Relatório'!$B550,'Faturamento NNE'!$AA$2:$AA$707,'Infos Relatório'!AS$1)</f>
        <v>0</v>
      </c>
      <c r="AU550" s="542">
        <f>SUMIFS('Faturamento NNE'!$K$2:$K$707,'Faturamento NNE'!$E$2:$E$707,'Infos Relatório'!$B$485,'Faturamento NNE'!$F$2:$F$707,'Infos Relatório'!$B550,'Faturamento NNE'!$AA$2:$AA$707,'Infos Relatório'!AS$1)</f>
        <v>0</v>
      </c>
      <c r="AV550" s="546">
        <f>SUMIFS('Faturamento NNE'!$P$2:$P$707,'Faturamento NNE'!$E$2:$E$707,'Infos Relatório'!$B$485,'Faturamento NNE'!$F$2:$F$707,'Infos Relatório'!$B550,'Faturamento NNE'!$AA$2:$AA$707,'Infos Relatório'!AS$1,'Faturamento NNE'!$U$2:$U$707,"Sim")+SUMIFS('Faturamento NNE'!$Q$2:$Q$707,'Faturamento NNE'!$E$2:$E$707,'Infos Relatório'!$B$485,'Faturamento NNE'!$F$2:$F$707,'Infos Relatório'!$B550,'Faturamento NNE'!$AA$2:$AA$707,'Infos Relatório'!AS$1,'Faturamento NNE'!$U$2:$U$707,"Sim")</f>
        <v>0</v>
      </c>
      <c r="AW550" s="227" t="e">
        <f t="shared" si="187"/>
        <v>#DIV/0!</v>
      </c>
      <c r="AX550" s="545">
        <f>SUMIFS('Faturamento NNE'!$I$2:$I$707,'Faturamento NNE'!$E$2:$E$707,'Infos Relatório'!$B$485,'Faturamento NNE'!$F$2:$F$707,'Infos Relatório'!$B550,'Faturamento NNE'!$AA$2:$AA$707,'Infos Relatório'!AS$1)</f>
        <v>0</v>
      </c>
      <c r="AY550" s="541">
        <f>COUNTIFS('Faturamento NNE'!$E$2:$E$707,'Infos Relatório'!$B$485,'Faturamento NNE'!$F$2:$F$707,'Infos Relatório'!$B550,'Faturamento NNE'!$AA$2:$AA$707,'Infos Relatório'!AY$1)</f>
        <v>0</v>
      </c>
      <c r="AZ550" s="542">
        <f>SUMIFS('Faturamento NNE'!$H$2:$H$707,'Faturamento NNE'!$E$2:$E$707,'Infos Relatório'!$B$485,'Faturamento NNE'!$F$2:$F$707,'Infos Relatório'!$B550,'Faturamento NNE'!$AA$2:$AA$707,'Infos Relatório'!AY$1)</f>
        <v>0</v>
      </c>
      <c r="BA550" s="542">
        <f>SUMIFS('Faturamento NNE'!$K$2:$K$707,'Faturamento NNE'!$E$2:$E$707,'Infos Relatório'!$B$485,'Faturamento NNE'!$F$2:$F$707,'Infos Relatório'!$B550,'Faturamento NNE'!$AA$2:$AA$707,'Infos Relatório'!AY$1)</f>
        <v>0</v>
      </c>
      <c r="BB550" s="546">
        <f>SUMIFS('Faturamento NNE'!$P$2:$P$707,'Faturamento NNE'!$E$2:$E$707,'Infos Relatório'!$B$485,'Faturamento NNE'!$F$2:$F$707,'Infos Relatório'!$B550,'Faturamento NNE'!$AA$2:$AA$707,'Infos Relatório'!AY$1,'Faturamento NNE'!$U$2:$U$707,"Sim")+SUMIFS('Faturamento NNE'!$Q$2:$Q$707,'Faturamento NNE'!$E$2:$E$707,'Infos Relatório'!$B$485,'Faturamento NNE'!$F$2:$F$707,'Infos Relatório'!$B550,'Faturamento NNE'!$AA$2:$AA$707,'Infos Relatório'!AY$1,'Faturamento NNE'!$U$2:$U$707,"Sim")</f>
        <v>0</v>
      </c>
      <c r="BC550" s="227" t="e">
        <f t="shared" si="188"/>
        <v>#DIV/0!</v>
      </c>
      <c r="BD550" s="545">
        <f>SUMIFS('Faturamento NNE'!$I$2:$I$707,'Faturamento NNE'!$E$2:$E$707,'Infos Relatório'!$B$485,'Faturamento NNE'!$F$2:$F$707,'Infos Relatório'!$B550,'Faturamento NNE'!$AA$2:$AA$707,'Infos Relatório'!AY$1)</f>
        <v>0</v>
      </c>
      <c r="BE550" s="541">
        <f>COUNTIFS('Faturamento NNE'!$E$2:$E$707,'Infos Relatório'!$B$485,'Faturamento NNE'!$F$2:$F$707,'Infos Relatório'!$B550,'Faturamento NNE'!$AA$2:$AA$707,'Infos Relatório'!BE$1)</f>
        <v>0</v>
      </c>
      <c r="BF550" s="542">
        <f>SUMIFS('Faturamento NNE'!$H$2:$H$707,'Faturamento NNE'!$E$2:$E$707,'Infos Relatório'!$B$485,'Faturamento NNE'!$F$2:$F$707,'Infos Relatório'!$B550,'Faturamento NNE'!$AA$2:$AA$707,'Infos Relatório'!BE$1)</f>
        <v>0</v>
      </c>
      <c r="BG550" s="542">
        <f>SUMIFS('Faturamento NNE'!$K$2:$K$707,'Faturamento NNE'!$E$2:$E$707,'Infos Relatório'!$B$485,'Faturamento NNE'!$F$2:$F$707,'Infos Relatório'!$B550,'Faturamento NNE'!$AA$2:$AA$707,'Infos Relatório'!BE$1)</f>
        <v>0</v>
      </c>
      <c r="BH550" s="546">
        <f>SUMIFS('Faturamento NNE'!$P$2:$P$707,'Faturamento NNE'!$E$2:$E$707,'Infos Relatório'!$B$485,'Faturamento NNE'!$F$2:$F$707,'Infos Relatório'!$B550,'Faturamento NNE'!$AA$2:$AA$707,'Infos Relatório'!BE$1,'Faturamento NNE'!$U$2:$U$707,"Sim")+SUMIFS('Faturamento NNE'!$Q$2:$Q$707,'Faturamento NNE'!$E$2:$E$707,'Infos Relatório'!$B$485,'Faturamento NNE'!$F$2:$F$707,'Infos Relatório'!$B550,'Faturamento NNE'!$AA$2:$AA$707,'Infos Relatório'!BE$1,'Faturamento NNE'!$U$2:$U$707,"Sim")</f>
        <v>0</v>
      </c>
      <c r="BI550" s="227" t="e">
        <f t="shared" si="189"/>
        <v>#DIV/0!</v>
      </c>
      <c r="BJ550" s="545">
        <f>SUMIFS('Faturamento NNE'!$I$2:$I$707,'Faturamento NNE'!$E$2:$E$707,'Infos Relatório'!$B$485,'Faturamento NNE'!$F$2:$F$707,'Infos Relatório'!$B550,'Faturamento NNE'!$AA$2:$AA$707,'Infos Relatório'!BE$1)</f>
        <v>0</v>
      </c>
      <c r="BK550" s="541">
        <f>COUNTIFS('Faturamento NNE'!$E$2:$E$707,'Infos Relatório'!$B$485,'Faturamento NNE'!$F$2:$F$707,'Infos Relatório'!$B550,'Faturamento NNE'!$AA$2:$AA$707,'Infos Relatório'!BK$1)</f>
        <v>0</v>
      </c>
      <c r="BL550" s="542">
        <f>SUMIFS('Faturamento NNE'!$H$2:$H$707,'Faturamento NNE'!$E$2:$E$707,'Infos Relatório'!$B$485,'Faturamento NNE'!$F$2:$F$707,'Infos Relatório'!$B550,'Faturamento NNE'!$AA$2:$AA$707,'Infos Relatório'!BK$1)</f>
        <v>0</v>
      </c>
      <c r="BM550" s="542">
        <f>SUMIFS('Faturamento NNE'!$K$2:$K$707,'Faturamento NNE'!$E$2:$E$707,'Infos Relatório'!$B$485,'Faturamento NNE'!$F$2:$F$707,'Infos Relatório'!$B550,'Faturamento NNE'!$AA$2:$AA$707,'Infos Relatório'!BK$1)</f>
        <v>0</v>
      </c>
      <c r="BN550" s="546">
        <f>SUMIFS('Faturamento NNE'!$P$2:$P$707,'Faturamento NNE'!$E$2:$E$707,'Infos Relatório'!$B$485,'Faturamento NNE'!$F$2:$F$707,'Infos Relatório'!$B550,'Faturamento NNE'!$AA$2:$AA$707,'Infos Relatório'!BK$1,'Faturamento NNE'!$U$2:$U$707,"Sim")+SUMIFS('Faturamento NNE'!$Q$2:$Q$707,'Faturamento NNE'!$E$2:$E$707,'Infos Relatório'!$B$485,'Faturamento NNE'!$F$2:$F$707,'Infos Relatório'!$B550,'Faturamento NNE'!$AA$2:$AA$707,'Infos Relatório'!BK$1,'Faturamento NNE'!$U$2:$U$707,"Sim")</f>
        <v>0</v>
      </c>
      <c r="BO550" s="227" t="e">
        <f t="shared" si="190"/>
        <v>#DIV/0!</v>
      </c>
      <c r="BP550" s="545">
        <f>SUMIFS('Faturamento NNE'!$I$2:$I$707,'Faturamento NNE'!$E$2:$E$707,'Infos Relatório'!$B$485,'Faturamento NNE'!$F$2:$F$707,'Infos Relatório'!$B550,'Faturamento NNE'!$AA$2:$AA$707,'Infos Relatório'!BK$1)</f>
        <v>0</v>
      </c>
      <c r="BQ550" s="541">
        <f>COUNTIFS('Faturamento NNE'!$E$2:$E$707,'Infos Relatório'!$B$485,'Faturamento NNE'!$F$2:$F$707,'Infos Relatório'!$B550,'Faturamento NNE'!$AA$2:$AA$707,'Infos Relatório'!BQ$1)</f>
        <v>0</v>
      </c>
      <c r="BR550" s="542">
        <f>SUMIFS('Faturamento NNE'!$H$2:$H$707,'Faturamento NNE'!$E$2:$E$707,'Infos Relatório'!$B$485,'Faturamento NNE'!$F$2:$F$707,'Infos Relatório'!$B550,'Faturamento NNE'!$AA$2:$AA$707,'Infos Relatório'!BQ$1)</f>
        <v>0</v>
      </c>
      <c r="BS550" s="542">
        <f>SUMIFS('Faturamento NNE'!$K$2:$K$707,'Faturamento NNE'!$E$2:$E$707,'Infos Relatório'!$B$485,'Faturamento NNE'!$F$2:$F$707,'Infos Relatório'!$B550,'Faturamento NNE'!$AA$2:$AA$707,'Infos Relatório'!BQ$1)</f>
        <v>0</v>
      </c>
      <c r="BT550" s="546">
        <f>SUMIFS('Faturamento NNE'!$P$2:$P$707,'Faturamento NNE'!$E$2:$E$707,'Infos Relatório'!$B$485,'Faturamento NNE'!$F$2:$F$707,'Infos Relatório'!$B550,'Faturamento NNE'!$AA$2:$AA$707,'Infos Relatório'!BQ$1,'Faturamento NNE'!$U$2:$U$707,"Sim")+SUMIFS('Faturamento NNE'!$Q$2:$Q$707,'Faturamento NNE'!$E$2:$E$707,'Infos Relatório'!$B$485,'Faturamento NNE'!$F$2:$F$707,'Infos Relatório'!$B550,'Faturamento NNE'!$AA$2:$AA$707,'Infos Relatório'!BQ$1,'Faturamento NNE'!$U$2:$U$707,"Sim")</f>
        <v>0</v>
      </c>
      <c r="BU550" s="227" t="e">
        <f t="shared" si="191"/>
        <v>#DIV/0!</v>
      </c>
      <c r="BV550" s="545">
        <f>SUMIFS('Faturamento NNE'!$I$2:$I$707,'Faturamento NNE'!$E$2:$E$707,'Infos Relatório'!$B$485,'Faturamento NNE'!$F$2:$F$707,'Infos Relatório'!$B550,'Faturamento NNE'!$AA$2:$AA$707,'Infos Relatório'!BQ$1)</f>
        <v>0</v>
      </c>
    </row>
    <row r="551" spans="2:74">
      <c r="B551" s="217" t="s">
        <v>195</v>
      </c>
      <c r="C551" s="541">
        <f>COUNTIFS('Faturamento NNE'!$E$2:$E$707,'Infos Relatório'!$B$485,'Faturamento NNE'!$F$2:$F$707,'Infos Relatório'!$B551,'Faturamento NNE'!$AA$2:$AA$707,'Infos Relatório'!C$1)</f>
        <v>0</v>
      </c>
      <c r="D551" s="542">
        <f>SUMIFS('Faturamento NNE'!$H$2:$H$707,'Faturamento NNE'!$E$2:$E$707,'Infos Relatório'!$B$485,'Faturamento NNE'!$F$2:$F$707,'Infos Relatório'!$B551,'Faturamento NNE'!$AA$2:$AA$707,'Infos Relatório'!C$1)</f>
        <v>0</v>
      </c>
      <c r="E551" s="543">
        <f>SUMIFS('Faturamento NNE'!$K$2:$K$707,'Faturamento NNE'!$E$2:$E$707,'Infos Relatório'!$B$485,'Faturamento NNE'!$F$2:$F$707,'Infos Relatório'!$B551,'Faturamento NNE'!$AA$2:$AA$707,'Infos Relatório'!C$1)</f>
        <v>0</v>
      </c>
      <c r="F551" s="544">
        <f>SUMIFS('Faturamento NNE'!$P$2:$P$707,'Faturamento NNE'!$E$2:$E$707,'Infos Relatório'!$B$485,'Faturamento NNE'!$F$2:$F$707,'Infos Relatório'!$B551,'Faturamento NNE'!$AA$2:$AA$707,'Infos Relatório'!C$1,'Faturamento NNE'!$U$2:$U$707,"Sim")+SUMIFS('Faturamento NNE'!$Q$2:$Q$707,'Faturamento NNE'!$E$2:$E$707,'Infos Relatório'!$B$485,'Faturamento NNE'!$F$2:$F$707,'Infos Relatório'!$B551,'Faturamento NNE'!$AA$2:$AA$707,'Infos Relatório'!C$1,'Faturamento NNE'!$U$2:$U$707,"Sim")</f>
        <v>0</v>
      </c>
      <c r="G551" s="283" t="e">
        <f t="shared" si="180"/>
        <v>#DIV/0!</v>
      </c>
      <c r="H551" s="545">
        <f>SUMIFS('Faturamento NNE'!$I$2:$I$707,'Faturamento NNE'!$E$2:$E$707,'Infos Relatório'!$B$485,'Faturamento NNE'!$F$2:$F$707,'Infos Relatório'!$B551,'Faturamento NNE'!$AA$2:$AA$707,'Infos Relatório'!C$1)</f>
        <v>0</v>
      </c>
      <c r="I551" s="541">
        <f>COUNTIFS('Faturamento NNE'!$E$2:$E$707,'Infos Relatório'!$B$485,'Faturamento NNE'!$F$2:$F$707,'Infos Relatório'!$B551,'Faturamento NNE'!$AA$2:$AA$707,'Infos Relatório'!I$1)</f>
        <v>0</v>
      </c>
      <c r="J551" s="542">
        <f>SUMIFS('Faturamento NNE'!$H$2:$H$707,'Faturamento NNE'!$E$2:$E$707,'Infos Relatório'!$B$485,'Faturamento NNE'!$F$2:$F$707,'Infos Relatório'!$B551,'Faturamento NNE'!$AA$2:$AA$707,'Infos Relatório'!I$1)</f>
        <v>0</v>
      </c>
      <c r="K551" s="543">
        <f>SUMIFS('Faturamento NNE'!$K$2:$K$707,'Faturamento NNE'!$E$2:$E$707,'Infos Relatório'!$B$485,'Faturamento NNE'!$F$2:$F$707,'Infos Relatório'!$B551,'Faturamento NNE'!$AA$2:$AA$707,'Infos Relatório'!I$1)</f>
        <v>0</v>
      </c>
      <c r="L551" s="544">
        <f>SUMIFS('Faturamento NNE'!$P$2:$P$707,'Faturamento NNE'!$E$2:$E$707,'Infos Relatório'!$B$485,'Faturamento NNE'!$F$2:$F$707,'Infos Relatório'!$B551,'Faturamento NNE'!$AA$2:$AA$707,'Infos Relatório'!I$1,'Faturamento NNE'!$U$2:$U$707,"Sim")+SUMIFS('Faturamento NNE'!$Q$2:$Q$707,'Faturamento NNE'!$E$2:$E$707,'Infos Relatório'!$B$485,'Faturamento NNE'!$F$2:$F$707,'Infos Relatório'!$B551,'Faturamento NNE'!$AA$2:$AA$707,'Infos Relatório'!I$1,'Faturamento NNE'!$U$2:$U$707,"Sim")</f>
        <v>0</v>
      </c>
      <c r="M551" s="283" t="e">
        <f t="shared" si="181"/>
        <v>#DIV/0!</v>
      </c>
      <c r="N551" s="545">
        <f>SUMIFS('Faturamento NNE'!$I$2:$I$707,'Faturamento NNE'!$E$2:$E$707,'Infos Relatório'!$B$485,'Faturamento NNE'!$F$2:$F$707,'Infos Relatório'!$B551,'Faturamento NNE'!$AA$2:$AA$707,'Infos Relatório'!I$1)</f>
        <v>0</v>
      </c>
      <c r="O551" s="541">
        <f>COUNTIFS('Faturamento NNE'!$E$2:$E$707,'Infos Relatório'!$B$485,'Faturamento NNE'!$F$2:$F$707,'Infos Relatório'!$B551,'Faturamento NNE'!$AA$2:$AA$707,'Infos Relatório'!O$1)</f>
        <v>0</v>
      </c>
      <c r="P551" s="542">
        <f>SUMIFS('Faturamento NNE'!$H$2:$H$707,'Faturamento NNE'!$E$2:$E$707,'Infos Relatório'!$B$485,'Faturamento NNE'!$F$2:$F$707,'Infos Relatório'!$B551,'Faturamento NNE'!$AA$2:$AA$707,'Infos Relatório'!O$1)</f>
        <v>0</v>
      </c>
      <c r="Q551" s="542">
        <f>SUMIFS('Faturamento NNE'!$K$2:$K$707,'Faturamento NNE'!$E$2:$E$707,'Infos Relatório'!$B$485,'Faturamento NNE'!$F$2:$F$707,'Infos Relatório'!$B551,'Faturamento NNE'!$AA$2:$AA$707,'Infos Relatório'!O$1)</f>
        <v>0</v>
      </c>
      <c r="R551" s="546">
        <f>SUMIFS('Faturamento NNE'!$P$2:$P$707,'Faturamento NNE'!$E$2:$E$707,'Infos Relatório'!$B$485,'Faturamento NNE'!$F$2:$F$707,'Infos Relatório'!$B551,'Faturamento NNE'!$AA$2:$AA$707,'Infos Relatório'!O$1,'Faturamento NNE'!$U$2:$U$707,"Sim")+SUMIFS('Faturamento NNE'!$Q$2:$Q$707,'Faturamento NNE'!$E$2:$E$707,'Infos Relatório'!$B$485,'Faturamento NNE'!$F$2:$F$707,'Infos Relatório'!$B551,'Faturamento NNE'!$AA$2:$AA$707,'Infos Relatório'!O$1,'Faturamento NNE'!$U$2:$U$707,"Sim")</f>
        <v>0</v>
      </c>
      <c r="S551" s="227" t="e">
        <f t="shared" si="182"/>
        <v>#DIV/0!</v>
      </c>
      <c r="T551" s="545">
        <f>SUMIFS('Faturamento NNE'!$I$2:$I$707,'Faturamento NNE'!$E$2:$E$707,'Infos Relatório'!$B$485,'Faturamento NNE'!$F$2:$F$707,'Infos Relatório'!$B551,'Faturamento NNE'!$AA$2:$AA$707,'Infos Relatório'!O$1)</f>
        <v>0</v>
      </c>
      <c r="U551" s="541">
        <f>COUNTIFS('Faturamento NNE'!$E$2:$E$707,'Infos Relatório'!$B$485,'Faturamento NNE'!$F$2:$F$707,'Infos Relatório'!$B551,'Faturamento NNE'!$AA$2:$AA$707,'Infos Relatório'!U$1)</f>
        <v>0</v>
      </c>
      <c r="V551" s="542">
        <f>SUMIFS('Faturamento NNE'!$H$2:$H$707,'Faturamento NNE'!$E$2:$E$707,'Infos Relatório'!$B$485,'Faturamento NNE'!$F$2:$F$707,'Infos Relatório'!$B551,'Faturamento NNE'!$AA$2:$AA$707,'Infos Relatório'!U$1)</f>
        <v>0</v>
      </c>
      <c r="W551" s="542">
        <f>SUMIFS('Faturamento NNE'!$K$2:$K$707,'Faturamento NNE'!$E$2:$E$707,'Infos Relatório'!$B$485,'Faturamento NNE'!$F$2:$F$707,'Infos Relatório'!$B551,'Faturamento NNE'!$AA$2:$AA$707,'Infos Relatório'!U$1)</f>
        <v>0</v>
      </c>
      <c r="X551" s="546">
        <f>SUMIFS('Faturamento NNE'!$P$2:$P$707,'Faturamento NNE'!$E$2:$E$707,'Infos Relatório'!$B$485,'Faturamento NNE'!$F$2:$F$707,'Infos Relatório'!$B551,'Faturamento NNE'!$AA$2:$AA$707,'Infos Relatório'!U$1,'Faturamento NNE'!$U$2:$U$707,"Sim")+SUMIFS('Faturamento NNE'!$Q$2:$Q$707,'Faturamento NNE'!$E$2:$E$707,'Infos Relatório'!$B$485,'Faturamento NNE'!$F$2:$F$707,'Infos Relatório'!$B551,'Faturamento NNE'!$AA$2:$AA$707,'Infos Relatório'!U$1,'Faturamento NNE'!$U$2:$U$707,"Sim")</f>
        <v>0</v>
      </c>
      <c r="Y551" s="227" t="e">
        <f t="shared" si="183"/>
        <v>#DIV/0!</v>
      </c>
      <c r="Z551" s="545">
        <f>SUMIFS('Faturamento NNE'!$I$2:$I$707,'Faturamento NNE'!$E$2:$E$707,'Infos Relatório'!$B$485,'Faturamento NNE'!$F$2:$F$707,'Infos Relatório'!$B551,'Faturamento NNE'!$AA$2:$AA$707,'Infos Relatório'!U$1)</f>
        <v>0</v>
      </c>
      <c r="AA551" s="541">
        <f>COUNTIFS('Faturamento NNE'!$E$2:$E$707,'Infos Relatório'!$B$485,'Faturamento NNE'!$F$2:$F$707,'Infos Relatório'!$B551,'Faturamento NNE'!$AA$2:$AA$707,'Infos Relatório'!AA$1)</f>
        <v>0</v>
      </c>
      <c r="AB551" s="542">
        <f>SUMIFS('Faturamento NNE'!$H$2:$H$707,'Faturamento NNE'!$E$2:$E$707,'Infos Relatório'!$B$485,'Faturamento NNE'!$F$2:$F$707,'Infos Relatório'!$B551,'Faturamento NNE'!$AA$2:$AA$707,'Infos Relatório'!AA$1)</f>
        <v>0</v>
      </c>
      <c r="AC551" s="542">
        <f>SUMIFS('Faturamento NNE'!$K$2:$K$707,'Faturamento NNE'!$E$2:$E$707,'Infos Relatório'!$B$485,'Faturamento NNE'!$F$2:$F$707,'Infos Relatório'!$B551,'Faturamento NNE'!$AA$2:$AA$707,'Infos Relatório'!AA$1)</f>
        <v>0</v>
      </c>
      <c r="AD551" s="546">
        <f>SUMIFS('Faturamento NNE'!$P$2:$P$707,'Faturamento NNE'!$E$2:$E$707,'Infos Relatório'!$B$485,'Faturamento NNE'!$F$2:$F$707,'Infos Relatório'!$B551,'Faturamento NNE'!$AA$2:$AA$707,'Infos Relatório'!AA$1,'Faturamento NNE'!$U$2:$U$707,"Sim")+SUMIFS('Faturamento NNE'!$Q$2:$Q$707,'Faturamento NNE'!$E$2:$E$707,'Infos Relatório'!$B$485,'Faturamento NNE'!$F$2:$F$707,'Infos Relatório'!$B551,'Faturamento NNE'!$AA$2:$AA$707,'Infos Relatório'!AA$1,'Faturamento NNE'!$U$2:$U$707,"Sim")</f>
        <v>0</v>
      </c>
      <c r="AE551" s="227" t="e">
        <f t="shared" si="184"/>
        <v>#DIV/0!</v>
      </c>
      <c r="AF551" s="545">
        <f>SUMIFS('Faturamento NNE'!$I$2:$I$707,'Faturamento NNE'!$E$2:$E$707,'Infos Relatório'!$B$485,'Faturamento NNE'!$F$2:$F$707,'Infos Relatório'!$B551,'Faturamento NNE'!$AA$2:$AA$707,'Infos Relatório'!AA$1)</f>
        <v>0</v>
      </c>
      <c r="AG551" s="541">
        <f>COUNTIFS('Faturamento NNE'!$E$2:$E$707,'Infos Relatório'!$B$485,'Faturamento NNE'!$F$2:$F$707,'Infos Relatório'!$B551,'Faturamento NNE'!$AA$2:$AA$707,'Infos Relatório'!AG$1)</f>
        <v>0</v>
      </c>
      <c r="AH551" s="542">
        <f>SUMIFS('Faturamento NNE'!$H$2:$H$707,'Faturamento NNE'!$E$2:$E$707,'Infos Relatório'!$B$485,'Faturamento NNE'!$F$2:$F$707,'Infos Relatório'!$B551,'Faturamento NNE'!$AA$2:$AA$707,'Infos Relatório'!AG$1)</f>
        <v>0</v>
      </c>
      <c r="AI551" s="542">
        <f>SUMIFS('Faturamento NNE'!$K$2:$K$707,'Faturamento NNE'!$E$2:$E$707,'Infos Relatório'!$B$485,'Faturamento NNE'!$F$2:$F$707,'Infos Relatório'!$B551,'Faturamento NNE'!$AA$2:$AA$707,'Infos Relatório'!AG$1)</f>
        <v>0</v>
      </c>
      <c r="AJ551" s="546">
        <f>SUMIFS('Faturamento NNE'!$P$2:$P$707,'Faturamento NNE'!$E$2:$E$707,'Infos Relatório'!$B$485,'Faturamento NNE'!$F$2:$F$707,'Infos Relatório'!$B551,'Faturamento NNE'!$AA$2:$AA$707,'Infos Relatório'!AG$1,'Faturamento NNE'!$U$2:$U$707,"Sim")+SUMIFS('Faturamento NNE'!$Q$2:$Q$707,'Faturamento NNE'!$E$2:$E$707,'Infos Relatório'!$B$485,'Faturamento NNE'!$F$2:$F$707,'Infos Relatório'!$B551,'Faturamento NNE'!$AA$2:$AA$707,'Infos Relatório'!AG$1,'Faturamento NNE'!$U$2:$U$707,"Sim")</f>
        <v>0</v>
      </c>
      <c r="AK551" s="227" t="e">
        <f t="shared" si="185"/>
        <v>#DIV/0!</v>
      </c>
      <c r="AL551" s="545">
        <f>SUMIFS('Faturamento NNE'!$I$2:$I$707,'Faturamento NNE'!$E$2:$E$707,'Infos Relatório'!$B$485,'Faturamento NNE'!$F$2:$F$707,'Infos Relatório'!$B551,'Faturamento NNE'!$AA$2:$AA$707,'Infos Relatório'!AG$1)</f>
        <v>0</v>
      </c>
      <c r="AM551" s="541">
        <f>COUNTIFS('Faturamento NNE'!$E$2:$E$707,'Infos Relatório'!$B$485,'Faturamento NNE'!$F$2:$F$707,'Infos Relatório'!$B551,'Faturamento NNE'!$AA$2:$AA$707,'Infos Relatório'!AM$1)</f>
        <v>0</v>
      </c>
      <c r="AN551" s="542">
        <f>SUMIFS('Faturamento NNE'!$H$2:$H$707,'Faturamento NNE'!$E$2:$E$707,'Infos Relatório'!$B$485,'Faturamento NNE'!$F$2:$F$707,'Infos Relatório'!$B551,'Faturamento NNE'!$AA$2:$AA$707,'Infos Relatório'!AM$1)</f>
        <v>0</v>
      </c>
      <c r="AO551" s="542">
        <f>SUMIFS('Faturamento NNE'!$K$2:$K$707,'Faturamento NNE'!$E$2:$E$707,'Infos Relatório'!$B$485,'Faturamento NNE'!$F$2:$F$707,'Infos Relatório'!$B551,'Faturamento NNE'!$AA$2:$AA$707,'Infos Relatório'!AM$1)</f>
        <v>0</v>
      </c>
      <c r="AP551" s="546">
        <f>SUMIFS('Faturamento NNE'!$P$2:$P$707,'Faturamento NNE'!$E$2:$E$707,'Infos Relatório'!$B$485,'Faturamento NNE'!$F$2:$F$707,'Infos Relatório'!$B551,'Faturamento NNE'!$AA$2:$AA$707,'Infos Relatório'!AM$1,'Faturamento NNE'!$U$2:$U$707,"Sim")+SUMIFS('Faturamento NNE'!$Q$2:$Q$707,'Faturamento NNE'!$E$2:$E$707,'Infos Relatório'!$B$485,'Faturamento NNE'!$F$2:$F$707,'Infos Relatório'!$B551,'Faturamento NNE'!$AA$2:$AA$707,'Infos Relatório'!AM$1,'Faturamento NNE'!$U$2:$U$707,"Sim")</f>
        <v>0</v>
      </c>
      <c r="AQ551" s="227" t="e">
        <f t="shared" si="186"/>
        <v>#DIV/0!</v>
      </c>
      <c r="AR551" s="545">
        <f>SUMIFS('Faturamento NNE'!$I$2:$I$707,'Faturamento NNE'!$E$2:$E$707,'Infos Relatório'!$B$485,'Faturamento NNE'!$F$2:$F$707,'Infos Relatório'!$B551,'Faturamento NNE'!$AA$2:$AA$707,'Infos Relatório'!AM$1)</f>
        <v>0</v>
      </c>
      <c r="AS551" s="541">
        <f>COUNTIFS('Faturamento NNE'!$E$2:$E$707,'Infos Relatório'!$B$485,'Faturamento NNE'!$F$2:$F$707,'Infos Relatório'!$B551,'Faturamento NNE'!$AA$2:$AA$707,'Infos Relatório'!AS$1)</f>
        <v>0</v>
      </c>
      <c r="AT551" s="542">
        <f>SUMIFS('Faturamento NNE'!$H$2:$H$707,'Faturamento NNE'!$E$2:$E$707,'Infos Relatório'!$B$485,'Faturamento NNE'!$F$2:$F$707,'Infos Relatório'!$B551,'Faturamento NNE'!$AA$2:$AA$707,'Infos Relatório'!AS$1)</f>
        <v>0</v>
      </c>
      <c r="AU551" s="542">
        <f>SUMIFS('Faturamento NNE'!$K$2:$K$707,'Faturamento NNE'!$E$2:$E$707,'Infos Relatório'!$B$485,'Faturamento NNE'!$F$2:$F$707,'Infos Relatório'!$B551,'Faturamento NNE'!$AA$2:$AA$707,'Infos Relatório'!AS$1)</f>
        <v>0</v>
      </c>
      <c r="AV551" s="546">
        <f>SUMIFS('Faturamento NNE'!$P$2:$P$707,'Faturamento NNE'!$E$2:$E$707,'Infos Relatório'!$B$485,'Faturamento NNE'!$F$2:$F$707,'Infos Relatório'!$B551,'Faturamento NNE'!$AA$2:$AA$707,'Infos Relatório'!AS$1,'Faturamento NNE'!$U$2:$U$707,"Sim")+SUMIFS('Faturamento NNE'!$Q$2:$Q$707,'Faturamento NNE'!$E$2:$E$707,'Infos Relatório'!$B$485,'Faturamento NNE'!$F$2:$F$707,'Infos Relatório'!$B551,'Faturamento NNE'!$AA$2:$AA$707,'Infos Relatório'!AS$1,'Faturamento NNE'!$U$2:$U$707,"Sim")</f>
        <v>0</v>
      </c>
      <c r="AW551" s="227" t="e">
        <f t="shared" si="187"/>
        <v>#DIV/0!</v>
      </c>
      <c r="AX551" s="545">
        <f>SUMIFS('Faturamento NNE'!$I$2:$I$707,'Faturamento NNE'!$E$2:$E$707,'Infos Relatório'!$B$485,'Faturamento NNE'!$F$2:$F$707,'Infos Relatório'!$B551,'Faturamento NNE'!$AA$2:$AA$707,'Infos Relatório'!AS$1)</f>
        <v>0</v>
      </c>
      <c r="AY551" s="541">
        <f>COUNTIFS('Faturamento NNE'!$E$2:$E$707,'Infos Relatório'!$B$485,'Faturamento NNE'!$F$2:$F$707,'Infos Relatório'!$B551,'Faturamento NNE'!$AA$2:$AA$707,'Infos Relatório'!AY$1)</f>
        <v>0</v>
      </c>
      <c r="AZ551" s="542">
        <f>SUMIFS('Faturamento NNE'!$H$2:$H$707,'Faturamento NNE'!$E$2:$E$707,'Infos Relatório'!$B$485,'Faturamento NNE'!$F$2:$F$707,'Infos Relatório'!$B551,'Faturamento NNE'!$AA$2:$AA$707,'Infos Relatório'!AY$1)</f>
        <v>0</v>
      </c>
      <c r="BA551" s="542">
        <f>SUMIFS('Faturamento NNE'!$K$2:$K$707,'Faturamento NNE'!$E$2:$E$707,'Infos Relatório'!$B$485,'Faturamento NNE'!$F$2:$F$707,'Infos Relatório'!$B551,'Faturamento NNE'!$AA$2:$AA$707,'Infos Relatório'!AY$1)</f>
        <v>0</v>
      </c>
      <c r="BB551" s="546">
        <f>SUMIFS('Faturamento NNE'!$P$2:$P$707,'Faturamento NNE'!$E$2:$E$707,'Infos Relatório'!$B$485,'Faturamento NNE'!$F$2:$F$707,'Infos Relatório'!$B551,'Faturamento NNE'!$AA$2:$AA$707,'Infos Relatório'!AY$1,'Faturamento NNE'!$U$2:$U$707,"Sim")+SUMIFS('Faturamento NNE'!$Q$2:$Q$707,'Faturamento NNE'!$E$2:$E$707,'Infos Relatório'!$B$485,'Faturamento NNE'!$F$2:$F$707,'Infos Relatório'!$B551,'Faturamento NNE'!$AA$2:$AA$707,'Infos Relatório'!AY$1,'Faturamento NNE'!$U$2:$U$707,"Sim")</f>
        <v>0</v>
      </c>
      <c r="BC551" s="227" t="e">
        <f t="shared" si="188"/>
        <v>#DIV/0!</v>
      </c>
      <c r="BD551" s="545">
        <f>SUMIFS('Faturamento NNE'!$I$2:$I$707,'Faturamento NNE'!$E$2:$E$707,'Infos Relatório'!$B$485,'Faturamento NNE'!$F$2:$F$707,'Infos Relatório'!$B551,'Faturamento NNE'!$AA$2:$AA$707,'Infos Relatório'!AY$1)</f>
        <v>0</v>
      </c>
      <c r="BE551" s="541">
        <f>COUNTIFS('Faturamento NNE'!$E$2:$E$707,'Infos Relatório'!$B$485,'Faturamento NNE'!$F$2:$F$707,'Infos Relatório'!$B551,'Faturamento NNE'!$AA$2:$AA$707,'Infos Relatório'!BE$1)</f>
        <v>0</v>
      </c>
      <c r="BF551" s="542">
        <f>SUMIFS('Faturamento NNE'!$H$2:$H$707,'Faturamento NNE'!$E$2:$E$707,'Infos Relatório'!$B$485,'Faturamento NNE'!$F$2:$F$707,'Infos Relatório'!$B551,'Faturamento NNE'!$AA$2:$AA$707,'Infos Relatório'!BE$1)</f>
        <v>0</v>
      </c>
      <c r="BG551" s="542">
        <f>SUMIFS('Faturamento NNE'!$K$2:$K$707,'Faturamento NNE'!$E$2:$E$707,'Infos Relatório'!$B$485,'Faturamento NNE'!$F$2:$F$707,'Infos Relatório'!$B551,'Faturamento NNE'!$AA$2:$AA$707,'Infos Relatório'!BE$1)</f>
        <v>0</v>
      </c>
      <c r="BH551" s="546">
        <f>SUMIFS('Faturamento NNE'!$P$2:$P$707,'Faturamento NNE'!$E$2:$E$707,'Infos Relatório'!$B$485,'Faturamento NNE'!$F$2:$F$707,'Infos Relatório'!$B551,'Faturamento NNE'!$AA$2:$AA$707,'Infos Relatório'!BE$1,'Faturamento NNE'!$U$2:$U$707,"Sim")+SUMIFS('Faturamento NNE'!$Q$2:$Q$707,'Faturamento NNE'!$E$2:$E$707,'Infos Relatório'!$B$485,'Faturamento NNE'!$F$2:$F$707,'Infos Relatório'!$B551,'Faturamento NNE'!$AA$2:$AA$707,'Infos Relatório'!BE$1,'Faturamento NNE'!$U$2:$U$707,"Sim")</f>
        <v>0</v>
      </c>
      <c r="BI551" s="227" t="e">
        <f t="shared" si="189"/>
        <v>#DIV/0!</v>
      </c>
      <c r="BJ551" s="545">
        <f>SUMIFS('Faturamento NNE'!$I$2:$I$707,'Faturamento NNE'!$E$2:$E$707,'Infos Relatório'!$B$485,'Faturamento NNE'!$F$2:$F$707,'Infos Relatório'!$B551,'Faturamento NNE'!$AA$2:$AA$707,'Infos Relatório'!BE$1)</f>
        <v>0</v>
      </c>
      <c r="BK551" s="541">
        <f>COUNTIFS('Faturamento NNE'!$E$2:$E$707,'Infos Relatório'!$B$485,'Faturamento NNE'!$F$2:$F$707,'Infos Relatório'!$B551,'Faturamento NNE'!$AA$2:$AA$707,'Infos Relatório'!BK$1)</f>
        <v>0</v>
      </c>
      <c r="BL551" s="542">
        <f>SUMIFS('Faturamento NNE'!$H$2:$H$707,'Faturamento NNE'!$E$2:$E$707,'Infos Relatório'!$B$485,'Faturamento NNE'!$F$2:$F$707,'Infos Relatório'!$B551,'Faturamento NNE'!$AA$2:$AA$707,'Infos Relatório'!BK$1)</f>
        <v>0</v>
      </c>
      <c r="BM551" s="542">
        <f>SUMIFS('Faturamento NNE'!$K$2:$K$707,'Faturamento NNE'!$E$2:$E$707,'Infos Relatório'!$B$485,'Faturamento NNE'!$F$2:$F$707,'Infos Relatório'!$B551,'Faturamento NNE'!$AA$2:$AA$707,'Infos Relatório'!BK$1)</f>
        <v>0</v>
      </c>
      <c r="BN551" s="546">
        <f>SUMIFS('Faturamento NNE'!$P$2:$P$707,'Faturamento NNE'!$E$2:$E$707,'Infos Relatório'!$B$485,'Faturamento NNE'!$F$2:$F$707,'Infos Relatório'!$B551,'Faturamento NNE'!$AA$2:$AA$707,'Infos Relatório'!BK$1,'Faturamento NNE'!$U$2:$U$707,"Sim")+SUMIFS('Faturamento NNE'!$Q$2:$Q$707,'Faturamento NNE'!$E$2:$E$707,'Infos Relatório'!$B$485,'Faturamento NNE'!$F$2:$F$707,'Infos Relatório'!$B551,'Faturamento NNE'!$AA$2:$AA$707,'Infos Relatório'!BK$1,'Faturamento NNE'!$U$2:$U$707,"Sim")</f>
        <v>0</v>
      </c>
      <c r="BO551" s="227" t="e">
        <f t="shared" si="190"/>
        <v>#DIV/0!</v>
      </c>
      <c r="BP551" s="545">
        <f>SUMIFS('Faturamento NNE'!$I$2:$I$707,'Faturamento NNE'!$E$2:$E$707,'Infos Relatório'!$B$485,'Faturamento NNE'!$F$2:$F$707,'Infos Relatório'!$B551,'Faturamento NNE'!$AA$2:$AA$707,'Infos Relatório'!BK$1)</f>
        <v>0</v>
      </c>
      <c r="BQ551" s="541">
        <f>COUNTIFS('Faturamento NNE'!$E$2:$E$707,'Infos Relatório'!$B$485,'Faturamento NNE'!$F$2:$F$707,'Infos Relatório'!$B551,'Faturamento NNE'!$AA$2:$AA$707,'Infos Relatório'!BQ$1)</f>
        <v>0</v>
      </c>
      <c r="BR551" s="542">
        <f>SUMIFS('Faturamento NNE'!$H$2:$H$707,'Faturamento NNE'!$E$2:$E$707,'Infos Relatório'!$B$485,'Faturamento NNE'!$F$2:$F$707,'Infos Relatório'!$B551,'Faturamento NNE'!$AA$2:$AA$707,'Infos Relatório'!BQ$1)</f>
        <v>0</v>
      </c>
      <c r="BS551" s="542">
        <f>SUMIFS('Faturamento NNE'!$K$2:$K$707,'Faturamento NNE'!$E$2:$E$707,'Infos Relatório'!$B$485,'Faturamento NNE'!$F$2:$F$707,'Infos Relatório'!$B551,'Faturamento NNE'!$AA$2:$AA$707,'Infos Relatório'!BQ$1)</f>
        <v>0</v>
      </c>
      <c r="BT551" s="546">
        <f>SUMIFS('Faturamento NNE'!$P$2:$P$707,'Faturamento NNE'!$E$2:$E$707,'Infos Relatório'!$B$485,'Faturamento NNE'!$F$2:$F$707,'Infos Relatório'!$B551,'Faturamento NNE'!$AA$2:$AA$707,'Infos Relatório'!BQ$1,'Faturamento NNE'!$U$2:$U$707,"Sim")+SUMIFS('Faturamento NNE'!$Q$2:$Q$707,'Faturamento NNE'!$E$2:$E$707,'Infos Relatório'!$B$485,'Faturamento NNE'!$F$2:$F$707,'Infos Relatório'!$B551,'Faturamento NNE'!$AA$2:$AA$707,'Infos Relatório'!BQ$1,'Faturamento NNE'!$U$2:$U$707,"Sim")</f>
        <v>0</v>
      </c>
      <c r="BU551" s="227" t="e">
        <f t="shared" si="191"/>
        <v>#DIV/0!</v>
      </c>
      <c r="BV551" s="545">
        <f>SUMIFS('Faturamento NNE'!$I$2:$I$707,'Faturamento NNE'!$E$2:$E$707,'Infos Relatório'!$B$485,'Faturamento NNE'!$F$2:$F$707,'Infos Relatório'!$B551,'Faturamento NNE'!$AA$2:$AA$707,'Infos Relatório'!BQ$1)</f>
        <v>0</v>
      </c>
    </row>
    <row r="552" spans="2:74">
      <c r="B552" s="217" t="s">
        <v>196</v>
      </c>
      <c r="C552" s="541">
        <f>COUNTIFS('Faturamento NNE'!$E$2:$E$707,'Infos Relatório'!$B$485,'Faturamento NNE'!$F$2:$F$707,'Infos Relatório'!$B552,'Faturamento NNE'!$AA$2:$AA$707,'Infos Relatório'!C$1)</f>
        <v>0</v>
      </c>
      <c r="D552" s="542">
        <f>SUMIFS('Faturamento NNE'!$H$2:$H$707,'Faturamento NNE'!$E$2:$E$707,'Infos Relatório'!$B$485,'Faturamento NNE'!$F$2:$F$707,'Infos Relatório'!$B552,'Faturamento NNE'!$AA$2:$AA$707,'Infos Relatório'!C$1)</f>
        <v>0</v>
      </c>
      <c r="E552" s="543">
        <f>SUMIFS('Faturamento NNE'!$K$2:$K$707,'Faturamento NNE'!$E$2:$E$707,'Infos Relatório'!$B$485,'Faturamento NNE'!$F$2:$F$707,'Infos Relatório'!$B552,'Faturamento NNE'!$AA$2:$AA$707,'Infos Relatório'!C$1)</f>
        <v>0</v>
      </c>
      <c r="F552" s="544">
        <f>SUMIFS('Faturamento NNE'!$P$2:$P$707,'Faturamento NNE'!$E$2:$E$707,'Infos Relatório'!$B$485,'Faturamento NNE'!$F$2:$F$707,'Infos Relatório'!$B552,'Faturamento NNE'!$AA$2:$AA$707,'Infos Relatório'!C$1,'Faturamento NNE'!$U$2:$U$707,"Sim")+SUMIFS('Faturamento NNE'!$Q$2:$Q$707,'Faturamento NNE'!$E$2:$E$707,'Infos Relatório'!$B$485,'Faturamento NNE'!$F$2:$F$707,'Infos Relatório'!$B552,'Faturamento NNE'!$AA$2:$AA$707,'Infos Relatório'!C$1,'Faturamento NNE'!$U$2:$U$707,"Sim")</f>
        <v>0</v>
      </c>
      <c r="G552" s="283" t="e">
        <f t="shared" ref="G552:G562" si="192">F552/E552</f>
        <v>#DIV/0!</v>
      </c>
      <c r="H552" s="545">
        <f>SUMIFS('Faturamento NNE'!$I$2:$I$707,'Faturamento NNE'!$E$2:$E$707,'Infos Relatório'!$B$485,'Faturamento NNE'!$F$2:$F$707,'Infos Relatório'!$B552,'Faturamento NNE'!$AA$2:$AA$707,'Infos Relatório'!C$1)</f>
        <v>0</v>
      </c>
      <c r="I552" s="541">
        <f>COUNTIFS('Faturamento NNE'!$E$2:$E$707,'Infos Relatório'!$B$485,'Faturamento NNE'!$F$2:$F$707,'Infos Relatório'!$B552,'Faturamento NNE'!$AA$2:$AA$707,'Infos Relatório'!I$1)</f>
        <v>0</v>
      </c>
      <c r="J552" s="542">
        <f>SUMIFS('Faturamento NNE'!$H$2:$H$707,'Faturamento NNE'!$E$2:$E$707,'Infos Relatório'!$B$485,'Faturamento NNE'!$F$2:$F$707,'Infos Relatório'!$B552,'Faturamento NNE'!$AA$2:$AA$707,'Infos Relatório'!I$1)</f>
        <v>0</v>
      </c>
      <c r="K552" s="543">
        <f>SUMIFS('Faturamento NNE'!$K$2:$K$707,'Faturamento NNE'!$E$2:$E$707,'Infos Relatório'!$B$485,'Faturamento NNE'!$F$2:$F$707,'Infos Relatório'!$B552,'Faturamento NNE'!$AA$2:$AA$707,'Infos Relatório'!I$1)</f>
        <v>0</v>
      </c>
      <c r="L552" s="544">
        <f>SUMIFS('Faturamento NNE'!$P$2:$P$707,'Faturamento NNE'!$E$2:$E$707,'Infos Relatório'!$B$485,'Faturamento NNE'!$F$2:$F$707,'Infos Relatório'!$B552,'Faturamento NNE'!$AA$2:$AA$707,'Infos Relatório'!I$1,'Faturamento NNE'!$U$2:$U$707,"Sim")+SUMIFS('Faturamento NNE'!$Q$2:$Q$707,'Faturamento NNE'!$E$2:$E$707,'Infos Relatório'!$B$485,'Faturamento NNE'!$F$2:$F$707,'Infos Relatório'!$B552,'Faturamento NNE'!$AA$2:$AA$707,'Infos Relatório'!I$1,'Faturamento NNE'!$U$2:$U$707,"Sim")</f>
        <v>0</v>
      </c>
      <c r="M552" s="283" t="e">
        <f t="shared" ref="M552:M562" si="193">L552/K552</f>
        <v>#DIV/0!</v>
      </c>
      <c r="N552" s="545">
        <f>SUMIFS('Faturamento NNE'!$I$2:$I$707,'Faturamento NNE'!$E$2:$E$707,'Infos Relatório'!$B$485,'Faturamento NNE'!$F$2:$F$707,'Infos Relatório'!$B552,'Faturamento NNE'!$AA$2:$AA$707,'Infos Relatório'!I$1)</f>
        <v>0</v>
      </c>
      <c r="O552" s="541">
        <f>COUNTIFS('Faturamento NNE'!$E$2:$E$707,'Infos Relatório'!$B$485,'Faturamento NNE'!$F$2:$F$707,'Infos Relatório'!$B552,'Faturamento NNE'!$AA$2:$AA$707,'Infos Relatório'!O$1)</f>
        <v>0</v>
      </c>
      <c r="P552" s="542">
        <f>SUMIFS('Faturamento NNE'!$H$2:$H$707,'Faturamento NNE'!$E$2:$E$707,'Infos Relatório'!$B$485,'Faturamento NNE'!$F$2:$F$707,'Infos Relatório'!$B552,'Faturamento NNE'!$AA$2:$AA$707,'Infos Relatório'!O$1)</f>
        <v>0</v>
      </c>
      <c r="Q552" s="542">
        <f>SUMIFS('Faturamento NNE'!$K$2:$K$707,'Faturamento NNE'!$E$2:$E$707,'Infos Relatório'!$B$485,'Faturamento NNE'!$F$2:$F$707,'Infos Relatório'!$B552,'Faturamento NNE'!$AA$2:$AA$707,'Infos Relatório'!O$1)</f>
        <v>0</v>
      </c>
      <c r="R552" s="546">
        <f>SUMIFS('Faturamento NNE'!$P$2:$P$707,'Faturamento NNE'!$E$2:$E$707,'Infos Relatório'!$B$485,'Faturamento NNE'!$F$2:$F$707,'Infos Relatório'!$B552,'Faturamento NNE'!$AA$2:$AA$707,'Infos Relatório'!O$1,'Faturamento NNE'!$U$2:$U$707,"Sim")+SUMIFS('Faturamento NNE'!$Q$2:$Q$707,'Faturamento NNE'!$E$2:$E$707,'Infos Relatório'!$B$485,'Faturamento NNE'!$F$2:$F$707,'Infos Relatório'!$B552,'Faturamento NNE'!$AA$2:$AA$707,'Infos Relatório'!O$1,'Faturamento NNE'!$U$2:$U$707,"Sim")</f>
        <v>0</v>
      </c>
      <c r="S552" s="227" t="e">
        <f t="shared" ref="S552:S562" si="194">R552/Q552</f>
        <v>#DIV/0!</v>
      </c>
      <c r="T552" s="545">
        <f>SUMIFS('Faturamento NNE'!$I$2:$I$707,'Faturamento NNE'!$E$2:$E$707,'Infos Relatório'!$B$485,'Faturamento NNE'!$F$2:$F$707,'Infos Relatório'!$B552,'Faturamento NNE'!$AA$2:$AA$707,'Infos Relatório'!O$1)</f>
        <v>0</v>
      </c>
      <c r="U552" s="541">
        <f>COUNTIFS('Faturamento NNE'!$E$2:$E$707,'Infos Relatório'!$B$485,'Faturamento NNE'!$F$2:$F$707,'Infos Relatório'!$B552,'Faturamento NNE'!$AA$2:$AA$707,'Infos Relatório'!U$1)</f>
        <v>0</v>
      </c>
      <c r="V552" s="542">
        <f>SUMIFS('Faturamento NNE'!$H$2:$H$707,'Faturamento NNE'!$E$2:$E$707,'Infos Relatório'!$B$485,'Faturamento NNE'!$F$2:$F$707,'Infos Relatório'!$B552,'Faturamento NNE'!$AA$2:$AA$707,'Infos Relatório'!U$1)</f>
        <v>0</v>
      </c>
      <c r="W552" s="542">
        <f>SUMIFS('Faturamento NNE'!$K$2:$K$707,'Faturamento NNE'!$E$2:$E$707,'Infos Relatório'!$B$485,'Faturamento NNE'!$F$2:$F$707,'Infos Relatório'!$B552,'Faturamento NNE'!$AA$2:$AA$707,'Infos Relatório'!U$1)</f>
        <v>0</v>
      </c>
      <c r="X552" s="546">
        <f>SUMIFS('Faturamento NNE'!$P$2:$P$707,'Faturamento NNE'!$E$2:$E$707,'Infos Relatório'!$B$485,'Faturamento NNE'!$F$2:$F$707,'Infos Relatório'!$B552,'Faturamento NNE'!$AA$2:$AA$707,'Infos Relatório'!U$1,'Faturamento NNE'!$U$2:$U$707,"Sim")+SUMIFS('Faturamento NNE'!$Q$2:$Q$707,'Faturamento NNE'!$E$2:$E$707,'Infos Relatório'!$B$485,'Faturamento NNE'!$F$2:$F$707,'Infos Relatório'!$B552,'Faturamento NNE'!$AA$2:$AA$707,'Infos Relatório'!U$1,'Faturamento NNE'!$U$2:$U$707,"Sim")</f>
        <v>0</v>
      </c>
      <c r="Y552" s="227" t="e">
        <f t="shared" ref="Y552:Y562" si="195">X552/W552</f>
        <v>#DIV/0!</v>
      </c>
      <c r="Z552" s="545">
        <f>SUMIFS('Faturamento NNE'!$I$2:$I$707,'Faturamento NNE'!$E$2:$E$707,'Infos Relatório'!$B$485,'Faturamento NNE'!$F$2:$F$707,'Infos Relatório'!$B552,'Faturamento NNE'!$AA$2:$AA$707,'Infos Relatório'!U$1)</f>
        <v>0</v>
      </c>
      <c r="AA552" s="541">
        <f>COUNTIFS('Faturamento NNE'!$E$2:$E$707,'Infos Relatório'!$B$485,'Faturamento NNE'!$F$2:$F$707,'Infos Relatório'!$B552,'Faturamento NNE'!$AA$2:$AA$707,'Infos Relatório'!AA$1)</f>
        <v>0</v>
      </c>
      <c r="AB552" s="542">
        <f>SUMIFS('Faturamento NNE'!$H$2:$H$707,'Faturamento NNE'!$E$2:$E$707,'Infos Relatório'!$B$485,'Faturamento NNE'!$F$2:$F$707,'Infos Relatório'!$B552,'Faturamento NNE'!$AA$2:$AA$707,'Infos Relatório'!AA$1)</f>
        <v>0</v>
      </c>
      <c r="AC552" s="542">
        <f>SUMIFS('Faturamento NNE'!$K$2:$K$707,'Faturamento NNE'!$E$2:$E$707,'Infos Relatório'!$B$485,'Faturamento NNE'!$F$2:$F$707,'Infos Relatório'!$B552,'Faturamento NNE'!$AA$2:$AA$707,'Infos Relatório'!AA$1)</f>
        <v>0</v>
      </c>
      <c r="AD552" s="546">
        <f>SUMIFS('Faturamento NNE'!$P$2:$P$707,'Faturamento NNE'!$E$2:$E$707,'Infos Relatório'!$B$485,'Faturamento NNE'!$F$2:$F$707,'Infos Relatório'!$B552,'Faturamento NNE'!$AA$2:$AA$707,'Infos Relatório'!AA$1,'Faturamento NNE'!$U$2:$U$707,"Sim")+SUMIFS('Faturamento NNE'!$Q$2:$Q$707,'Faturamento NNE'!$E$2:$E$707,'Infos Relatório'!$B$485,'Faturamento NNE'!$F$2:$F$707,'Infos Relatório'!$B552,'Faturamento NNE'!$AA$2:$AA$707,'Infos Relatório'!AA$1,'Faturamento NNE'!$U$2:$U$707,"Sim")</f>
        <v>0</v>
      </c>
      <c r="AE552" s="227" t="e">
        <f t="shared" ref="AE552:AE562" si="196">AD552/AC552</f>
        <v>#DIV/0!</v>
      </c>
      <c r="AF552" s="545">
        <f>SUMIFS('Faturamento NNE'!$I$2:$I$707,'Faturamento NNE'!$E$2:$E$707,'Infos Relatório'!$B$485,'Faturamento NNE'!$F$2:$F$707,'Infos Relatório'!$B552,'Faturamento NNE'!$AA$2:$AA$707,'Infos Relatório'!AA$1)</f>
        <v>0</v>
      </c>
      <c r="AG552" s="541">
        <f>COUNTIFS('Faturamento NNE'!$E$2:$E$707,'Infos Relatório'!$B$485,'Faturamento NNE'!$F$2:$F$707,'Infos Relatório'!$B552,'Faturamento NNE'!$AA$2:$AA$707,'Infos Relatório'!AG$1)</f>
        <v>0</v>
      </c>
      <c r="AH552" s="542">
        <f>SUMIFS('Faturamento NNE'!$H$2:$H$707,'Faturamento NNE'!$E$2:$E$707,'Infos Relatório'!$B$485,'Faturamento NNE'!$F$2:$F$707,'Infos Relatório'!$B552,'Faturamento NNE'!$AA$2:$AA$707,'Infos Relatório'!AG$1)</f>
        <v>0</v>
      </c>
      <c r="AI552" s="542">
        <f>SUMIFS('Faturamento NNE'!$K$2:$K$707,'Faturamento NNE'!$E$2:$E$707,'Infos Relatório'!$B$485,'Faturamento NNE'!$F$2:$F$707,'Infos Relatório'!$B552,'Faturamento NNE'!$AA$2:$AA$707,'Infos Relatório'!AG$1)</f>
        <v>0</v>
      </c>
      <c r="AJ552" s="546">
        <f>SUMIFS('Faturamento NNE'!$P$2:$P$707,'Faturamento NNE'!$E$2:$E$707,'Infos Relatório'!$B$485,'Faturamento NNE'!$F$2:$F$707,'Infos Relatório'!$B552,'Faturamento NNE'!$AA$2:$AA$707,'Infos Relatório'!AG$1,'Faturamento NNE'!$U$2:$U$707,"Sim")+SUMIFS('Faturamento NNE'!$Q$2:$Q$707,'Faturamento NNE'!$E$2:$E$707,'Infos Relatório'!$B$485,'Faturamento NNE'!$F$2:$F$707,'Infos Relatório'!$B552,'Faturamento NNE'!$AA$2:$AA$707,'Infos Relatório'!AG$1,'Faturamento NNE'!$U$2:$U$707,"Sim")</f>
        <v>0</v>
      </c>
      <c r="AK552" s="227" t="e">
        <f t="shared" ref="AK552:AK562" si="197">AJ552/AI552</f>
        <v>#DIV/0!</v>
      </c>
      <c r="AL552" s="545">
        <f>SUMIFS('Faturamento NNE'!$I$2:$I$707,'Faturamento NNE'!$E$2:$E$707,'Infos Relatório'!$B$485,'Faturamento NNE'!$F$2:$F$707,'Infos Relatório'!$B552,'Faturamento NNE'!$AA$2:$AA$707,'Infos Relatório'!AG$1)</f>
        <v>0</v>
      </c>
      <c r="AM552" s="541">
        <f>COUNTIFS('Faturamento NNE'!$E$2:$E$707,'Infos Relatório'!$B$485,'Faturamento NNE'!$F$2:$F$707,'Infos Relatório'!$B552,'Faturamento NNE'!$AA$2:$AA$707,'Infos Relatório'!AM$1)</f>
        <v>0</v>
      </c>
      <c r="AN552" s="542">
        <f>SUMIFS('Faturamento NNE'!$H$2:$H$707,'Faturamento NNE'!$E$2:$E$707,'Infos Relatório'!$B$485,'Faturamento NNE'!$F$2:$F$707,'Infos Relatório'!$B552,'Faturamento NNE'!$AA$2:$AA$707,'Infos Relatório'!AM$1)</f>
        <v>0</v>
      </c>
      <c r="AO552" s="542">
        <f>SUMIFS('Faturamento NNE'!$K$2:$K$707,'Faturamento NNE'!$E$2:$E$707,'Infos Relatório'!$B$485,'Faturamento NNE'!$F$2:$F$707,'Infos Relatório'!$B552,'Faturamento NNE'!$AA$2:$AA$707,'Infos Relatório'!AM$1)</f>
        <v>0</v>
      </c>
      <c r="AP552" s="546">
        <f>SUMIFS('Faturamento NNE'!$P$2:$P$707,'Faturamento NNE'!$E$2:$E$707,'Infos Relatório'!$B$485,'Faturamento NNE'!$F$2:$F$707,'Infos Relatório'!$B552,'Faturamento NNE'!$AA$2:$AA$707,'Infos Relatório'!AM$1,'Faturamento NNE'!$U$2:$U$707,"Sim")+SUMIFS('Faturamento NNE'!$Q$2:$Q$707,'Faturamento NNE'!$E$2:$E$707,'Infos Relatório'!$B$485,'Faturamento NNE'!$F$2:$F$707,'Infos Relatório'!$B552,'Faturamento NNE'!$AA$2:$AA$707,'Infos Relatório'!AM$1,'Faturamento NNE'!$U$2:$U$707,"Sim")</f>
        <v>0</v>
      </c>
      <c r="AQ552" s="227" t="e">
        <f t="shared" ref="AQ552:AQ562" si="198">AP552/AO552</f>
        <v>#DIV/0!</v>
      </c>
      <c r="AR552" s="545">
        <f>SUMIFS('Faturamento NNE'!$I$2:$I$707,'Faturamento NNE'!$E$2:$E$707,'Infos Relatório'!$B$485,'Faturamento NNE'!$F$2:$F$707,'Infos Relatório'!$B552,'Faturamento NNE'!$AA$2:$AA$707,'Infos Relatório'!AM$1)</f>
        <v>0</v>
      </c>
      <c r="AS552" s="541">
        <f>COUNTIFS('Faturamento NNE'!$E$2:$E$707,'Infos Relatório'!$B$485,'Faturamento NNE'!$F$2:$F$707,'Infos Relatório'!$B552,'Faturamento NNE'!$AA$2:$AA$707,'Infos Relatório'!AS$1)</f>
        <v>0</v>
      </c>
      <c r="AT552" s="542">
        <f>SUMIFS('Faturamento NNE'!$H$2:$H$707,'Faturamento NNE'!$E$2:$E$707,'Infos Relatório'!$B$485,'Faturamento NNE'!$F$2:$F$707,'Infos Relatório'!$B552,'Faturamento NNE'!$AA$2:$AA$707,'Infos Relatório'!AS$1)</f>
        <v>0</v>
      </c>
      <c r="AU552" s="542">
        <f>SUMIFS('Faturamento NNE'!$K$2:$K$707,'Faturamento NNE'!$E$2:$E$707,'Infos Relatório'!$B$485,'Faturamento NNE'!$F$2:$F$707,'Infos Relatório'!$B552,'Faturamento NNE'!$AA$2:$AA$707,'Infos Relatório'!AS$1)</f>
        <v>0</v>
      </c>
      <c r="AV552" s="546">
        <f>SUMIFS('Faturamento NNE'!$P$2:$P$707,'Faturamento NNE'!$E$2:$E$707,'Infos Relatório'!$B$485,'Faturamento NNE'!$F$2:$F$707,'Infos Relatório'!$B552,'Faturamento NNE'!$AA$2:$AA$707,'Infos Relatório'!AS$1,'Faturamento NNE'!$U$2:$U$707,"Sim")+SUMIFS('Faturamento NNE'!$Q$2:$Q$707,'Faturamento NNE'!$E$2:$E$707,'Infos Relatório'!$B$485,'Faturamento NNE'!$F$2:$F$707,'Infos Relatório'!$B552,'Faturamento NNE'!$AA$2:$AA$707,'Infos Relatório'!AS$1,'Faturamento NNE'!$U$2:$U$707,"Sim")</f>
        <v>0</v>
      </c>
      <c r="AW552" s="227" t="e">
        <f t="shared" ref="AW552:AW562" si="199">AV552/AU552</f>
        <v>#DIV/0!</v>
      </c>
      <c r="AX552" s="545">
        <f>SUMIFS('Faturamento NNE'!$I$2:$I$707,'Faturamento NNE'!$E$2:$E$707,'Infos Relatório'!$B$485,'Faturamento NNE'!$F$2:$F$707,'Infos Relatório'!$B552,'Faturamento NNE'!$AA$2:$AA$707,'Infos Relatório'!AS$1)</f>
        <v>0</v>
      </c>
      <c r="AY552" s="541">
        <f>COUNTIFS('Faturamento NNE'!$E$2:$E$707,'Infos Relatório'!$B$485,'Faturamento NNE'!$F$2:$F$707,'Infos Relatório'!$B552,'Faturamento NNE'!$AA$2:$AA$707,'Infos Relatório'!AY$1)</f>
        <v>0</v>
      </c>
      <c r="AZ552" s="542">
        <f>SUMIFS('Faturamento NNE'!$H$2:$H$707,'Faturamento NNE'!$E$2:$E$707,'Infos Relatório'!$B$485,'Faturamento NNE'!$F$2:$F$707,'Infos Relatório'!$B552,'Faturamento NNE'!$AA$2:$AA$707,'Infos Relatório'!AY$1)</f>
        <v>0</v>
      </c>
      <c r="BA552" s="542">
        <f>SUMIFS('Faturamento NNE'!$K$2:$K$707,'Faturamento NNE'!$E$2:$E$707,'Infos Relatório'!$B$485,'Faturamento NNE'!$F$2:$F$707,'Infos Relatório'!$B552,'Faturamento NNE'!$AA$2:$AA$707,'Infos Relatório'!AY$1)</f>
        <v>0</v>
      </c>
      <c r="BB552" s="546">
        <f>SUMIFS('Faturamento NNE'!$P$2:$P$707,'Faturamento NNE'!$E$2:$E$707,'Infos Relatório'!$B$485,'Faturamento NNE'!$F$2:$F$707,'Infos Relatório'!$B552,'Faturamento NNE'!$AA$2:$AA$707,'Infos Relatório'!AY$1,'Faturamento NNE'!$U$2:$U$707,"Sim")+SUMIFS('Faturamento NNE'!$Q$2:$Q$707,'Faturamento NNE'!$E$2:$E$707,'Infos Relatório'!$B$485,'Faturamento NNE'!$F$2:$F$707,'Infos Relatório'!$B552,'Faturamento NNE'!$AA$2:$AA$707,'Infos Relatório'!AY$1,'Faturamento NNE'!$U$2:$U$707,"Sim")</f>
        <v>0</v>
      </c>
      <c r="BC552" s="227" t="e">
        <f t="shared" ref="BC552:BC562" si="200">BB552/BA552</f>
        <v>#DIV/0!</v>
      </c>
      <c r="BD552" s="545">
        <f>SUMIFS('Faturamento NNE'!$I$2:$I$707,'Faturamento NNE'!$E$2:$E$707,'Infos Relatório'!$B$485,'Faturamento NNE'!$F$2:$F$707,'Infos Relatório'!$B552,'Faturamento NNE'!$AA$2:$AA$707,'Infos Relatório'!AY$1)</f>
        <v>0</v>
      </c>
      <c r="BE552" s="541">
        <f>COUNTIFS('Faturamento NNE'!$E$2:$E$707,'Infos Relatório'!$B$485,'Faturamento NNE'!$F$2:$F$707,'Infos Relatório'!$B552,'Faturamento NNE'!$AA$2:$AA$707,'Infos Relatório'!BE$1)</f>
        <v>0</v>
      </c>
      <c r="BF552" s="542">
        <f>SUMIFS('Faturamento NNE'!$H$2:$H$707,'Faturamento NNE'!$E$2:$E$707,'Infos Relatório'!$B$485,'Faturamento NNE'!$F$2:$F$707,'Infos Relatório'!$B552,'Faturamento NNE'!$AA$2:$AA$707,'Infos Relatório'!BE$1)</f>
        <v>0</v>
      </c>
      <c r="BG552" s="542">
        <f>SUMIFS('Faturamento NNE'!$K$2:$K$707,'Faturamento NNE'!$E$2:$E$707,'Infos Relatório'!$B$485,'Faturamento NNE'!$F$2:$F$707,'Infos Relatório'!$B552,'Faturamento NNE'!$AA$2:$AA$707,'Infos Relatório'!BE$1)</f>
        <v>0</v>
      </c>
      <c r="BH552" s="546">
        <f>SUMIFS('Faturamento NNE'!$P$2:$P$707,'Faturamento NNE'!$E$2:$E$707,'Infos Relatório'!$B$485,'Faturamento NNE'!$F$2:$F$707,'Infos Relatório'!$B552,'Faturamento NNE'!$AA$2:$AA$707,'Infos Relatório'!BE$1,'Faturamento NNE'!$U$2:$U$707,"Sim")+SUMIFS('Faturamento NNE'!$Q$2:$Q$707,'Faturamento NNE'!$E$2:$E$707,'Infos Relatório'!$B$485,'Faturamento NNE'!$F$2:$F$707,'Infos Relatório'!$B552,'Faturamento NNE'!$AA$2:$AA$707,'Infos Relatório'!BE$1,'Faturamento NNE'!$U$2:$U$707,"Sim")</f>
        <v>0</v>
      </c>
      <c r="BI552" s="227" t="e">
        <f t="shared" ref="BI552:BI562" si="201">BH552/BG552</f>
        <v>#DIV/0!</v>
      </c>
      <c r="BJ552" s="545">
        <f>SUMIFS('Faturamento NNE'!$I$2:$I$707,'Faturamento NNE'!$E$2:$E$707,'Infos Relatório'!$B$485,'Faturamento NNE'!$F$2:$F$707,'Infos Relatório'!$B552,'Faturamento NNE'!$AA$2:$AA$707,'Infos Relatório'!BE$1)</f>
        <v>0</v>
      </c>
      <c r="BK552" s="541">
        <f>COUNTIFS('Faturamento NNE'!$E$2:$E$707,'Infos Relatório'!$B$485,'Faturamento NNE'!$F$2:$F$707,'Infos Relatório'!$B552,'Faturamento NNE'!$AA$2:$AA$707,'Infos Relatório'!BK$1)</f>
        <v>0</v>
      </c>
      <c r="BL552" s="542">
        <f>SUMIFS('Faturamento NNE'!$H$2:$H$707,'Faturamento NNE'!$E$2:$E$707,'Infos Relatório'!$B$485,'Faturamento NNE'!$F$2:$F$707,'Infos Relatório'!$B552,'Faturamento NNE'!$AA$2:$AA$707,'Infos Relatório'!BK$1)</f>
        <v>0</v>
      </c>
      <c r="BM552" s="542">
        <f>SUMIFS('Faturamento NNE'!$K$2:$K$707,'Faturamento NNE'!$E$2:$E$707,'Infos Relatório'!$B$485,'Faturamento NNE'!$F$2:$F$707,'Infos Relatório'!$B552,'Faturamento NNE'!$AA$2:$AA$707,'Infos Relatório'!BK$1)</f>
        <v>0</v>
      </c>
      <c r="BN552" s="546">
        <f>SUMIFS('Faturamento NNE'!$P$2:$P$707,'Faturamento NNE'!$E$2:$E$707,'Infos Relatório'!$B$485,'Faturamento NNE'!$F$2:$F$707,'Infos Relatório'!$B552,'Faturamento NNE'!$AA$2:$AA$707,'Infos Relatório'!BK$1,'Faturamento NNE'!$U$2:$U$707,"Sim")+SUMIFS('Faturamento NNE'!$Q$2:$Q$707,'Faturamento NNE'!$E$2:$E$707,'Infos Relatório'!$B$485,'Faturamento NNE'!$F$2:$F$707,'Infos Relatório'!$B552,'Faturamento NNE'!$AA$2:$AA$707,'Infos Relatório'!BK$1,'Faturamento NNE'!$U$2:$U$707,"Sim")</f>
        <v>0</v>
      </c>
      <c r="BO552" s="227" t="e">
        <f t="shared" ref="BO552:BO562" si="202">BN552/BM552</f>
        <v>#DIV/0!</v>
      </c>
      <c r="BP552" s="545">
        <f>SUMIFS('Faturamento NNE'!$I$2:$I$707,'Faturamento NNE'!$E$2:$E$707,'Infos Relatório'!$B$485,'Faturamento NNE'!$F$2:$F$707,'Infos Relatório'!$B552,'Faturamento NNE'!$AA$2:$AA$707,'Infos Relatório'!BK$1)</f>
        <v>0</v>
      </c>
      <c r="BQ552" s="541">
        <f>COUNTIFS('Faturamento NNE'!$E$2:$E$707,'Infos Relatório'!$B$485,'Faturamento NNE'!$F$2:$F$707,'Infos Relatório'!$B552,'Faturamento NNE'!$AA$2:$AA$707,'Infos Relatório'!BQ$1)</f>
        <v>0</v>
      </c>
      <c r="BR552" s="542">
        <f>SUMIFS('Faturamento NNE'!$H$2:$H$707,'Faturamento NNE'!$E$2:$E$707,'Infos Relatório'!$B$485,'Faturamento NNE'!$F$2:$F$707,'Infos Relatório'!$B552,'Faturamento NNE'!$AA$2:$AA$707,'Infos Relatório'!BQ$1)</f>
        <v>0</v>
      </c>
      <c r="BS552" s="542">
        <f>SUMIFS('Faturamento NNE'!$K$2:$K$707,'Faturamento NNE'!$E$2:$E$707,'Infos Relatório'!$B$485,'Faturamento NNE'!$F$2:$F$707,'Infos Relatório'!$B552,'Faturamento NNE'!$AA$2:$AA$707,'Infos Relatório'!BQ$1)</f>
        <v>0</v>
      </c>
      <c r="BT552" s="546">
        <f>SUMIFS('Faturamento NNE'!$P$2:$P$707,'Faturamento NNE'!$E$2:$E$707,'Infos Relatório'!$B$485,'Faturamento NNE'!$F$2:$F$707,'Infos Relatório'!$B552,'Faturamento NNE'!$AA$2:$AA$707,'Infos Relatório'!BQ$1,'Faturamento NNE'!$U$2:$U$707,"Sim")+SUMIFS('Faturamento NNE'!$Q$2:$Q$707,'Faturamento NNE'!$E$2:$E$707,'Infos Relatório'!$B$485,'Faturamento NNE'!$F$2:$F$707,'Infos Relatório'!$B552,'Faturamento NNE'!$AA$2:$AA$707,'Infos Relatório'!BQ$1,'Faturamento NNE'!$U$2:$U$707,"Sim")</f>
        <v>0</v>
      </c>
      <c r="BU552" s="227" t="e">
        <f t="shared" ref="BU552:BU562" si="203">BT552/BS552</f>
        <v>#DIV/0!</v>
      </c>
      <c r="BV552" s="545">
        <f>SUMIFS('Faturamento NNE'!$I$2:$I$707,'Faturamento NNE'!$E$2:$E$707,'Infos Relatório'!$B$485,'Faturamento NNE'!$F$2:$F$707,'Infos Relatório'!$B552,'Faturamento NNE'!$AA$2:$AA$707,'Infos Relatório'!BQ$1)</f>
        <v>0</v>
      </c>
    </row>
    <row r="553" spans="2:74">
      <c r="B553" s="217" t="s">
        <v>197</v>
      </c>
      <c r="C553" s="541">
        <f>COUNTIFS('Faturamento NNE'!$E$2:$E$707,'Infos Relatório'!$B$485,'Faturamento NNE'!$F$2:$F$707,'Infos Relatório'!$B553,'Faturamento NNE'!$AA$2:$AA$707,'Infos Relatório'!C$1)</f>
        <v>0</v>
      </c>
      <c r="D553" s="542">
        <f>SUMIFS('Faturamento NNE'!$H$2:$H$707,'Faturamento NNE'!$E$2:$E$707,'Infos Relatório'!$B$485,'Faturamento NNE'!$F$2:$F$707,'Infos Relatório'!$B553,'Faturamento NNE'!$AA$2:$AA$707,'Infos Relatório'!C$1)</f>
        <v>0</v>
      </c>
      <c r="E553" s="543">
        <f>SUMIFS('Faturamento NNE'!$K$2:$K$707,'Faturamento NNE'!$E$2:$E$707,'Infos Relatório'!$B$485,'Faturamento NNE'!$F$2:$F$707,'Infos Relatório'!$B553,'Faturamento NNE'!$AA$2:$AA$707,'Infos Relatório'!C$1)</f>
        <v>0</v>
      </c>
      <c r="F553" s="544">
        <f>SUMIFS('Faturamento NNE'!$P$2:$P$707,'Faturamento NNE'!$E$2:$E$707,'Infos Relatório'!$B$485,'Faturamento NNE'!$F$2:$F$707,'Infos Relatório'!$B553,'Faturamento NNE'!$AA$2:$AA$707,'Infos Relatório'!C$1,'Faturamento NNE'!$U$2:$U$707,"Sim")+SUMIFS('Faturamento NNE'!$Q$2:$Q$707,'Faturamento NNE'!$E$2:$E$707,'Infos Relatório'!$B$485,'Faturamento NNE'!$F$2:$F$707,'Infos Relatório'!$B553,'Faturamento NNE'!$AA$2:$AA$707,'Infos Relatório'!C$1,'Faturamento NNE'!$U$2:$U$707,"Sim")</f>
        <v>0</v>
      </c>
      <c r="G553" s="283" t="e">
        <f t="shared" si="192"/>
        <v>#DIV/0!</v>
      </c>
      <c r="H553" s="545">
        <f>SUMIFS('Faturamento NNE'!$I$2:$I$707,'Faturamento NNE'!$E$2:$E$707,'Infos Relatório'!$B$485,'Faturamento NNE'!$F$2:$F$707,'Infos Relatório'!$B553,'Faturamento NNE'!$AA$2:$AA$707,'Infos Relatório'!C$1)</f>
        <v>0</v>
      </c>
      <c r="I553" s="541">
        <f>COUNTIFS('Faturamento NNE'!$E$2:$E$707,'Infos Relatório'!$B$485,'Faturamento NNE'!$F$2:$F$707,'Infos Relatório'!$B553,'Faturamento NNE'!$AA$2:$AA$707,'Infos Relatório'!I$1)</f>
        <v>0</v>
      </c>
      <c r="J553" s="542">
        <f>SUMIFS('Faturamento NNE'!$H$2:$H$707,'Faturamento NNE'!$E$2:$E$707,'Infos Relatório'!$B$485,'Faturamento NNE'!$F$2:$F$707,'Infos Relatório'!$B553,'Faturamento NNE'!$AA$2:$AA$707,'Infos Relatório'!I$1)</f>
        <v>0</v>
      </c>
      <c r="K553" s="543">
        <f>SUMIFS('Faturamento NNE'!$K$2:$K$707,'Faturamento NNE'!$E$2:$E$707,'Infos Relatório'!$B$485,'Faturamento NNE'!$F$2:$F$707,'Infos Relatório'!$B553,'Faturamento NNE'!$AA$2:$AA$707,'Infos Relatório'!I$1)</f>
        <v>0</v>
      </c>
      <c r="L553" s="544">
        <f>SUMIFS('Faturamento NNE'!$P$2:$P$707,'Faturamento NNE'!$E$2:$E$707,'Infos Relatório'!$B$485,'Faturamento NNE'!$F$2:$F$707,'Infos Relatório'!$B553,'Faturamento NNE'!$AA$2:$AA$707,'Infos Relatório'!I$1,'Faturamento NNE'!$U$2:$U$707,"Sim")+SUMIFS('Faturamento NNE'!$Q$2:$Q$707,'Faturamento NNE'!$E$2:$E$707,'Infos Relatório'!$B$485,'Faturamento NNE'!$F$2:$F$707,'Infos Relatório'!$B553,'Faturamento NNE'!$AA$2:$AA$707,'Infos Relatório'!I$1,'Faturamento NNE'!$U$2:$U$707,"Sim")</f>
        <v>0</v>
      </c>
      <c r="M553" s="283" t="e">
        <f t="shared" si="193"/>
        <v>#DIV/0!</v>
      </c>
      <c r="N553" s="545">
        <f>SUMIFS('Faturamento NNE'!$I$2:$I$707,'Faturamento NNE'!$E$2:$E$707,'Infos Relatório'!$B$485,'Faturamento NNE'!$F$2:$F$707,'Infos Relatório'!$B553,'Faturamento NNE'!$AA$2:$AA$707,'Infos Relatório'!I$1)</f>
        <v>0</v>
      </c>
      <c r="O553" s="541">
        <f>COUNTIFS('Faturamento NNE'!$E$2:$E$707,'Infos Relatório'!$B$485,'Faturamento NNE'!$F$2:$F$707,'Infos Relatório'!$B553,'Faturamento NNE'!$AA$2:$AA$707,'Infos Relatório'!O$1)</f>
        <v>0</v>
      </c>
      <c r="P553" s="542">
        <f>SUMIFS('Faturamento NNE'!$H$2:$H$707,'Faturamento NNE'!$E$2:$E$707,'Infos Relatório'!$B$485,'Faturamento NNE'!$F$2:$F$707,'Infos Relatório'!$B553,'Faturamento NNE'!$AA$2:$AA$707,'Infos Relatório'!O$1)</f>
        <v>0</v>
      </c>
      <c r="Q553" s="542">
        <f>SUMIFS('Faturamento NNE'!$K$2:$K$707,'Faturamento NNE'!$E$2:$E$707,'Infos Relatório'!$B$485,'Faturamento NNE'!$F$2:$F$707,'Infos Relatório'!$B553,'Faturamento NNE'!$AA$2:$AA$707,'Infos Relatório'!O$1)</f>
        <v>0</v>
      </c>
      <c r="R553" s="546">
        <f>SUMIFS('Faturamento NNE'!$P$2:$P$707,'Faturamento NNE'!$E$2:$E$707,'Infos Relatório'!$B$485,'Faturamento NNE'!$F$2:$F$707,'Infos Relatório'!$B553,'Faturamento NNE'!$AA$2:$AA$707,'Infos Relatório'!O$1,'Faturamento NNE'!$U$2:$U$707,"Sim")+SUMIFS('Faturamento NNE'!$Q$2:$Q$707,'Faturamento NNE'!$E$2:$E$707,'Infos Relatório'!$B$485,'Faturamento NNE'!$F$2:$F$707,'Infos Relatório'!$B553,'Faturamento NNE'!$AA$2:$AA$707,'Infos Relatório'!O$1,'Faturamento NNE'!$U$2:$U$707,"Sim")</f>
        <v>0</v>
      </c>
      <c r="S553" s="227" t="e">
        <f t="shared" si="194"/>
        <v>#DIV/0!</v>
      </c>
      <c r="T553" s="545">
        <f>SUMIFS('Faturamento NNE'!$I$2:$I$707,'Faturamento NNE'!$E$2:$E$707,'Infos Relatório'!$B$485,'Faturamento NNE'!$F$2:$F$707,'Infos Relatório'!$B553,'Faturamento NNE'!$AA$2:$AA$707,'Infos Relatório'!O$1)</f>
        <v>0</v>
      </c>
      <c r="U553" s="541">
        <f>COUNTIFS('Faturamento NNE'!$E$2:$E$707,'Infos Relatório'!$B$485,'Faturamento NNE'!$F$2:$F$707,'Infos Relatório'!$B553,'Faturamento NNE'!$AA$2:$AA$707,'Infos Relatório'!U$1)</f>
        <v>0</v>
      </c>
      <c r="V553" s="542">
        <f>SUMIFS('Faturamento NNE'!$H$2:$H$707,'Faturamento NNE'!$E$2:$E$707,'Infos Relatório'!$B$485,'Faturamento NNE'!$F$2:$F$707,'Infos Relatório'!$B553,'Faturamento NNE'!$AA$2:$AA$707,'Infos Relatório'!U$1)</f>
        <v>0</v>
      </c>
      <c r="W553" s="542">
        <f>SUMIFS('Faturamento NNE'!$K$2:$K$707,'Faturamento NNE'!$E$2:$E$707,'Infos Relatório'!$B$485,'Faturamento NNE'!$F$2:$F$707,'Infos Relatório'!$B553,'Faturamento NNE'!$AA$2:$AA$707,'Infos Relatório'!U$1)</f>
        <v>0</v>
      </c>
      <c r="X553" s="546">
        <f>SUMIFS('Faturamento NNE'!$P$2:$P$707,'Faturamento NNE'!$E$2:$E$707,'Infos Relatório'!$B$485,'Faturamento NNE'!$F$2:$F$707,'Infos Relatório'!$B553,'Faturamento NNE'!$AA$2:$AA$707,'Infos Relatório'!U$1,'Faturamento NNE'!$U$2:$U$707,"Sim")+SUMIFS('Faturamento NNE'!$Q$2:$Q$707,'Faturamento NNE'!$E$2:$E$707,'Infos Relatório'!$B$485,'Faturamento NNE'!$F$2:$F$707,'Infos Relatório'!$B553,'Faturamento NNE'!$AA$2:$AA$707,'Infos Relatório'!U$1,'Faturamento NNE'!$U$2:$U$707,"Sim")</f>
        <v>0</v>
      </c>
      <c r="Y553" s="227" t="e">
        <f t="shared" si="195"/>
        <v>#DIV/0!</v>
      </c>
      <c r="Z553" s="545">
        <f>SUMIFS('Faturamento NNE'!$I$2:$I$707,'Faturamento NNE'!$E$2:$E$707,'Infos Relatório'!$B$485,'Faturamento NNE'!$F$2:$F$707,'Infos Relatório'!$B553,'Faturamento NNE'!$AA$2:$AA$707,'Infos Relatório'!U$1)</f>
        <v>0</v>
      </c>
      <c r="AA553" s="541">
        <f>COUNTIFS('Faturamento NNE'!$E$2:$E$707,'Infos Relatório'!$B$485,'Faturamento NNE'!$F$2:$F$707,'Infos Relatório'!$B553,'Faturamento NNE'!$AA$2:$AA$707,'Infos Relatório'!AA$1)</f>
        <v>0</v>
      </c>
      <c r="AB553" s="542">
        <f>SUMIFS('Faturamento NNE'!$H$2:$H$707,'Faturamento NNE'!$E$2:$E$707,'Infos Relatório'!$B$485,'Faturamento NNE'!$F$2:$F$707,'Infos Relatório'!$B553,'Faturamento NNE'!$AA$2:$AA$707,'Infos Relatório'!AA$1)</f>
        <v>0</v>
      </c>
      <c r="AC553" s="542">
        <f>SUMIFS('Faturamento NNE'!$K$2:$K$707,'Faturamento NNE'!$E$2:$E$707,'Infos Relatório'!$B$485,'Faturamento NNE'!$F$2:$F$707,'Infos Relatório'!$B553,'Faturamento NNE'!$AA$2:$AA$707,'Infos Relatório'!AA$1)</f>
        <v>0</v>
      </c>
      <c r="AD553" s="546">
        <f>SUMIFS('Faturamento NNE'!$P$2:$P$707,'Faturamento NNE'!$E$2:$E$707,'Infos Relatório'!$B$485,'Faturamento NNE'!$F$2:$F$707,'Infos Relatório'!$B553,'Faturamento NNE'!$AA$2:$AA$707,'Infos Relatório'!AA$1,'Faturamento NNE'!$U$2:$U$707,"Sim")+SUMIFS('Faturamento NNE'!$Q$2:$Q$707,'Faturamento NNE'!$E$2:$E$707,'Infos Relatório'!$B$485,'Faturamento NNE'!$F$2:$F$707,'Infos Relatório'!$B553,'Faturamento NNE'!$AA$2:$AA$707,'Infos Relatório'!AA$1,'Faturamento NNE'!$U$2:$U$707,"Sim")</f>
        <v>0</v>
      </c>
      <c r="AE553" s="227" t="e">
        <f t="shared" si="196"/>
        <v>#DIV/0!</v>
      </c>
      <c r="AF553" s="545">
        <f>SUMIFS('Faturamento NNE'!$I$2:$I$707,'Faturamento NNE'!$E$2:$E$707,'Infos Relatório'!$B$485,'Faturamento NNE'!$F$2:$F$707,'Infos Relatório'!$B553,'Faturamento NNE'!$AA$2:$AA$707,'Infos Relatório'!AA$1)</f>
        <v>0</v>
      </c>
      <c r="AG553" s="541">
        <f>COUNTIFS('Faturamento NNE'!$E$2:$E$707,'Infos Relatório'!$B$485,'Faturamento NNE'!$F$2:$F$707,'Infos Relatório'!$B553,'Faturamento NNE'!$AA$2:$AA$707,'Infos Relatório'!AG$1)</f>
        <v>0</v>
      </c>
      <c r="AH553" s="542">
        <f>SUMIFS('Faturamento NNE'!$H$2:$H$707,'Faturamento NNE'!$E$2:$E$707,'Infos Relatório'!$B$485,'Faturamento NNE'!$F$2:$F$707,'Infos Relatório'!$B553,'Faturamento NNE'!$AA$2:$AA$707,'Infos Relatório'!AG$1)</f>
        <v>0</v>
      </c>
      <c r="AI553" s="542">
        <f>SUMIFS('Faturamento NNE'!$K$2:$K$707,'Faturamento NNE'!$E$2:$E$707,'Infos Relatório'!$B$485,'Faturamento NNE'!$F$2:$F$707,'Infos Relatório'!$B553,'Faturamento NNE'!$AA$2:$AA$707,'Infos Relatório'!AG$1)</f>
        <v>0</v>
      </c>
      <c r="AJ553" s="546">
        <f>SUMIFS('Faturamento NNE'!$P$2:$P$707,'Faturamento NNE'!$E$2:$E$707,'Infos Relatório'!$B$485,'Faturamento NNE'!$F$2:$F$707,'Infos Relatório'!$B553,'Faturamento NNE'!$AA$2:$AA$707,'Infos Relatório'!AG$1,'Faturamento NNE'!$U$2:$U$707,"Sim")+SUMIFS('Faturamento NNE'!$Q$2:$Q$707,'Faturamento NNE'!$E$2:$E$707,'Infos Relatório'!$B$485,'Faturamento NNE'!$F$2:$F$707,'Infos Relatório'!$B553,'Faturamento NNE'!$AA$2:$AA$707,'Infos Relatório'!AG$1,'Faturamento NNE'!$U$2:$U$707,"Sim")</f>
        <v>0</v>
      </c>
      <c r="AK553" s="227" t="e">
        <f t="shared" si="197"/>
        <v>#DIV/0!</v>
      </c>
      <c r="AL553" s="545">
        <f>SUMIFS('Faturamento NNE'!$I$2:$I$707,'Faturamento NNE'!$E$2:$E$707,'Infos Relatório'!$B$485,'Faturamento NNE'!$F$2:$F$707,'Infos Relatório'!$B553,'Faturamento NNE'!$AA$2:$AA$707,'Infos Relatório'!AG$1)</f>
        <v>0</v>
      </c>
      <c r="AM553" s="541">
        <f>COUNTIFS('Faturamento NNE'!$E$2:$E$707,'Infos Relatório'!$B$485,'Faturamento NNE'!$F$2:$F$707,'Infos Relatório'!$B553,'Faturamento NNE'!$AA$2:$AA$707,'Infos Relatório'!AM$1)</f>
        <v>0</v>
      </c>
      <c r="AN553" s="542">
        <f>SUMIFS('Faturamento NNE'!$H$2:$H$707,'Faturamento NNE'!$E$2:$E$707,'Infos Relatório'!$B$485,'Faturamento NNE'!$F$2:$F$707,'Infos Relatório'!$B553,'Faturamento NNE'!$AA$2:$AA$707,'Infos Relatório'!AM$1)</f>
        <v>0</v>
      </c>
      <c r="AO553" s="542">
        <f>SUMIFS('Faturamento NNE'!$K$2:$K$707,'Faturamento NNE'!$E$2:$E$707,'Infos Relatório'!$B$485,'Faturamento NNE'!$F$2:$F$707,'Infos Relatório'!$B553,'Faturamento NNE'!$AA$2:$AA$707,'Infos Relatório'!AM$1)</f>
        <v>0</v>
      </c>
      <c r="AP553" s="546">
        <f>SUMIFS('Faturamento NNE'!$P$2:$P$707,'Faturamento NNE'!$E$2:$E$707,'Infos Relatório'!$B$485,'Faturamento NNE'!$F$2:$F$707,'Infos Relatório'!$B553,'Faturamento NNE'!$AA$2:$AA$707,'Infos Relatório'!AM$1,'Faturamento NNE'!$U$2:$U$707,"Sim")+SUMIFS('Faturamento NNE'!$Q$2:$Q$707,'Faturamento NNE'!$E$2:$E$707,'Infos Relatório'!$B$485,'Faturamento NNE'!$F$2:$F$707,'Infos Relatório'!$B553,'Faturamento NNE'!$AA$2:$AA$707,'Infos Relatório'!AM$1,'Faturamento NNE'!$U$2:$U$707,"Sim")</f>
        <v>0</v>
      </c>
      <c r="AQ553" s="227" t="e">
        <f t="shared" si="198"/>
        <v>#DIV/0!</v>
      </c>
      <c r="AR553" s="545">
        <f>SUMIFS('Faturamento NNE'!$I$2:$I$707,'Faturamento NNE'!$E$2:$E$707,'Infos Relatório'!$B$485,'Faturamento NNE'!$F$2:$F$707,'Infos Relatório'!$B553,'Faturamento NNE'!$AA$2:$AA$707,'Infos Relatório'!AM$1)</f>
        <v>0</v>
      </c>
      <c r="AS553" s="541">
        <f>COUNTIFS('Faturamento NNE'!$E$2:$E$707,'Infos Relatório'!$B$485,'Faturamento NNE'!$F$2:$F$707,'Infos Relatório'!$B553,'Faturamento NNE'!$AA$2:$AA$707,'Infos Relatório'!AS$1)</f>
        <v>0</v>
      </c>
      <c r="AT553" s="542">
        <f>SUMIFS('Faturamento NNE'!$H$2:$H$707,'Faturamento NNE'!$E$2:$E$707,'Infos Relatório'!$B$485,'Faturamento NNE'!$F$2:$F$707,'Infos Relatório'!$B553,'Faturamento NNE'!$AA$2:$AA$707,'Infos Relatório'!AS$1)</f>
        <v>0</v>
      </c>
      <c r="AU553" s="542">
        <f>SUMIFS('Faturamento NNE'!$K$2:$K$707,'Faturamento NNE'!$E$2:$E$707,'Infos Relatório'!$B$485,'Faturamento NNE'!$F$2:$F$707,'Infos Relatório'!$B553,'Faturamento NNE'!$AA$2:$AA$707,'Infos Relatório'!AS$1)</f>
        <v>0</v>
      </c>
      <c r="AV553" s="546">
        <f>SUMIFS('Faturamento NNE'!$P$2:$P$707,'Faturamento NNE'!$E$2:$E$707,'Infos Relatório'!$B$485,'Faturamento NNE'!$F$2:$F$707,'Infos Relatório'!$B553,'Faturamento NNE'!$AA$2:$AA$707,'Infos Relatório'!AS$1,'Faturamento NNE'!$U$2:$U$707,"Sim")+SUMIFS('Faturamento NNE'!$Q$2:$Q$707,'Faturamento NNE'!$E$2:$E$707,'Infos Relatório'!$B$485,'Faturamento NNE'!$F$2:$F$707,'Infos Relatório'!$B553,'Faturamento NNE'!$AA$2:$AA$707,'Infos Relatório'!AS$1,'Faturamento NNE'!$U$2:$U$707,"Sim")</f>
        <v>0</v>
      </c>
      <c r="AW553" s="227" t="e">
        <f t="shared" si="199"/>
        <v>#DIV/0!</v>
      </c>
      <c r="AX553" s="545">
        <f>SUMIFS('Faturamento NNE'!$I$2:$I$707,'Faturamento NNE'!$E$2:$E$707,'Infos Relatório'!$B$485,'Faturamento NNE'!$F$2:$F$707,'Infos Relatório'!$B553,'Faturamento NNE'!$AA$2:$AA$707,'Infos Relatório'!AS$1)</f>
        <v>0</v>
      </c>
      <c r="AY553" s="541">
        <f>COUNTIFS('Faturamento NNE'!$E$2:$E$707,'Infos Relatório'!$B$485,'Faturamento NNE'!$F$2:$F$707,'Infos Relatório'!$B553,'Faturamento NNE'!$AA$2:$AA$707,'Infos Relatório'!AY$1)</f>
        <v>0</v>
      </c>
      <c r="AZ553" s="542">
        <f>SUMIFS('Faturamento NNE'!$H$2:$H$707,'Faturamento NNE'!$E$2:$E$707,'Infos Relatório'!$B$485,'Faturamento NNE'!$F$2:$F$707,'Infos Relatório'!$B553,'Faturamento NNE'!$AA$2:$AA$707,'Infos Relatório'!AY$1)</f>
        <v>0</v>
      </c>
      <c r="BA553" s="542">
        <f>SUMIFS('Faturamento NNE'!$K$2:$K$707,'Faturamento NNE'!$E$2:$E$707,'Infos Relatório'!$B$485,'Faturamento NNE'!$F$2:$F$707,'Infos Relatório'!$B553,'Faturamento NNE'!$AA$2:$AA$707,'Infos Relatório'!AY$1)</f>
        <v>0</v>
      </c>
      <c r="BB553" s="546">
        <f>SUMIFS('Faturamento NNE'!$P$2:$P$707,'Faturamento NNE'!$E$2:$E$707,'Infos Relatório'!$B$485,'Faturamento NNE'!$F$2:$F$707,'Infos Relatório'!$B553,'Faturamento NNE'!$AA$2:$AA$707,'Infos Relatório'!AY$1,'Faturamento NNE'!$U$2:$U$707,"Sim")+SUMIFS('Faturamento NNE'!$Q$2:$Q$707,'Faturamento NNE'!$E$2:$E$707,'Infos Relatório'!$B$485,'Faturamento NNE'!$F$2:$F$707,'Infos Relatório'!$B553,'Faturamento NNE'!$AA$2:$AA$707,'Infos Relatório'!AY$1,'Faturamento NNE'!$U$2:$U$707,"Sim")</f>
        <v>0</v>
      </c>
      <c r="BC553" s="227" t="e">
        <f t="shared" si="200"/>
        <v>#DIV/0!</v>
      </c>
      <c r="BD553" s="545">
        <f>SUMIFS('Faturamento NNE'!$I$2:$I$707,'Faturamento NNE'!$E$2:$E$707,'Infos Relatório'!$B$485,'Faturamento NNE'!$F$2:$F$707,'Infos Relatório'!$B553,'Faturamento NNE'!$AA$2:$AA$707,'Infos Relatório'!AY$1)</f>
        <v>0</v>
      </c>
      <c r="BE553" s="541">
        <f>COUNTIFS('Faturamento NNE'!$E$2:$E$707,'Infos Relatório'!$B$485,'Faturamento NNE'!$F$2:$F$707,'Infos Relatório'!$B553,'Faturamento NNE'!$AA$2:$AA$707,'Infos Relatório'!BE$1)</f>
        <v>0</v>
      </c>
      <c r="BF553" s="542">
        <f>SUMIFS('Faturamento NNE'!$H$2:$H$707,'Faturamento NNE'!$E$2:$E$707,'Infos Relatório'!$B$485,'Faturamento NNE'!$F$2:$F$707,'Infos Relatório'!$B553,'Faturamento NNE'!$AA$2:$AA$707,'Infos Relatório'!BE$1)</f>
        <v>0</v>
      </c>
      <c r="BG553" s="542">
        <f>SUMIFS('Faturamento NNE'!$K$2:$K$707,'Faturamento NNE'!$E$2:$E$707,'Infos Relatório'!$B$485,'Faturamento NNE'!$F$2:$F$707,'Infos Relatório'!$B553,'Faturamento NNE'!$AA$2:$AA$707,'Infos Relatório'!BE$1)</f>
        <v>0</v>
      </c>
      <c r="BH553" s="546">
        <f>SUMIFS('Faturamento NNE'!$P$2:$P$707,'Faturamento NNE'!$E$2:$E$707,'Infos Relatório'!$B$485,'Faturamento NNE'!$F$2:$F$707,'Infos Relatório'!$B553,'Faturamento NNE'!$AA$2:$AA$707,'Infos Relatório'!BE$1,'Faturamento NNE'!$U$2:$U$707,"Sim")+SUMIFS('Faturamento NNE'!$Q$2:$Q$707,'Faturamento NNE'!$E$2:$E$707,'Infos Relatório'!$B$485,'Faturamento NNE'!$F$2:$F$707,'Infos Relatório'!$B553,'Faturamento NNE'!$AA$2:$AA$707,'Infos Relatório'!BE$1,'Faturamento NNE'!$U$2:$U$707,"Sim")</f>
        <v>0</v>
      </c>
      <c r="BI553" s="227" t="e">
        <f t="shared" si="201"/>
        <v>#DIV/0!</v>
      </c>
      <c r="BJ553" s="545">
        <f>SUMIFS('Faturamento NNE'!$I$2:$I$707,'Faturamento NNE'!$E$2:$E$707,'Infos Relatório'!$B$485,'Faturamento NNE'!$F$2:$F$707,'Infos Relatório'!$B553,'Faturamento NNE'!$AA$2:$AA$707,'Infos Relatório'!BE$1)</f>
        <v>0</v>
      </c>
      <c r="BK553" s="541">
        <f>COUNTIFS('Faturamento NNE'!$E$2:$E$707,'Infos Relatório'!$B$485,'Faturamento NNE'!$F$2:$F$707,'Infos Relatório'!$B553,'Faturamento NNE'!$AA$2:$AA$707,'Infos Relatório'!BK$1)</f>
        <v>0</v>
      </c>
      <c r="BL553" s="542">
        <f>SUMIFS('Faturamento NNE'!$H$2:$H$707,'Faturamento NNE'!$E$2:$E$707,'Infos Relatório'!$B$485,'Faturamento NNE'!$F$2:$F$707,'Infos Relatório'!$B553,'Faturamento NNE'!$AA$2:$AA$707,'Infos Relatório'!BK$1)</f>
        <v>0</v>
      </c>
      <c r="BM553" s="542">
        <f>SUMIFS('Faturamento NNE'!$K$2:$K$707,'Faturamento NNE'!$E$2:$E$707,'Infos Relatório'!$B$485,'Faturamento NNE'!$F$2:$F$707,'Infos Relatório'!$B553,'Faturamento NNE'!$AA$2:$AA$707,'Infos Relatório'!BK$1)</f>
        <v>0</v>
      </c>
      <c r="BN553" s="546">
        <f>SUMIFS('Faturamento NNE'!$P$2:$P$707,'Faturamento NNE'!$E$2:$E$707,'Infos Relatório'!$B$485,'Faturamento NNE'!$F$2:$F$707,'Infos Relatório'!$B553,'Faturamento NNE'!$AA$2:$AA$707,'Infos Relatório'!BK$1,'Faturamento NNE'!$U$2:$U$707,"Sim")+SUMIFS('Faturamento NNE'!$Q$2:$Q$707,'Faturamento NNE'!$E$2:$E$707,'Infos Relatório'!$B$485,'Faturamento NNE'!$F$2:$F$707,'Infos Relatório'!$B553,'Faturamento NNE'!$AA$2:$AA$707,'Infos Relatório'!BK$1,'Faturamento NNE'!$U$2:$U$707,"Sim")</f>
        <v>0</v>
      </c>
      <c r="BO553" s="227" t="e">
        <f t="shared" si="202"/>
        <v>#DIV/0!</v>
      </c>
      <c r="BP553" s="545">
        <f>SUMIFS('Faturamento NNE'!$I$2:$I$707,'Faturamento NNE'!$E$2:$E$707,'Infos Relatório'!$B$485,'Faturamento NNE'!$F$2:$F$707,'Infos Relatório'!$B553,'Faturamento NNE'!$AA$2:$AA$707,'Infos Relatório'!BK$1)</f>
        <v>0</v>
      </c>
      <c r="BQ553" s="541">
        <f>COUNTIFS('Faturamento NNE'!$E$2:$E$707,'Infos Relatório'!$B$485,'Faturamento NNE'!$F$2:$F$707,'Infos Relatório'!$B553,'Faturamento NNE'!$AA$2:$AA$707,'Infos Relatório'!BQ$1)</f>
        <v>0</v>
      </c>
      <c r="BR553" s="542">
        <f>SUMIFS('Faturamento NNE'!$H$2:$H$707,'Faturamento NNE'!$E$2:$E$707,'Infos Relatório'!$B$485,'Faturamento NNE'!$F$2:$F$707,'Infos Relatório'!$B553,'Faturamento NNE'!$AA$2:$AA$707,'Infos Relatório'!BQ$1)</f>
        <v>0</v>
      </c>
      <c r="BS553" s="542">
        <f>SUMIFS('Faturamento NNE'!$K$2:$K$707,'Faturamento NNE'!$E$2:$E$707,'Infos Relatório'!$B$485,'Faturamento NNE'!$F$2:$F$707,'Infos Relatório'!$B553,'Faturamento NNE'!$AA$2:$AA$707,'Infos Relatório'!BQ$1)</f>
        <v>0</v>
      </c>
      <c r="BT553" s="546">
        <f>SUMIFS('Faturamento NNE'!$P$2:$P$707,'Faturamento NNE'!$E$2:$E$707,'Infos Relatório'!$B$485,'Faturamento NNE'!$F$2:$F$707,'Infos Relatório'!$B553,'Faturamento NNE'!$AA$2:$AA$707,'Infos Relatório'!BQ$1,'Faturamento NNE'!$U$2:$U$707,"Sim")+SUMIFS('Faturamento NNE'!$Q$2:$Q$707,'Faturamento NNE'!$E$2:$E$707,'Infos Relatório'!$B$485,'Faturamento NNE'!$F$2:$F$707,'Infos Relatório'!$B553,'Faturamento NNE'!$AA$2:$AA$707,'Infos Relatório'!BQ$1,'Faturamento NNE'!$U$2:$U$707,"Sim")</f>
        <v>0</v>
      </c>
      <c r="BU553" s="227" t="e">
        <f t="shared" si="203"/>
        <v>#DIV/0!</v>
      </c>
      <c r="BV553" s="545">
        <f>SUMIFS('Faturamento NNE'!$I$2:$I$707,'Faturamento NNE'!$E$2:$E$707,'Infos Relatório'!$B$485,'Faturamento NNE'!$F$2:$F$707,'Infos Relatório'!$B553,'Faturamento NNE'!$AA$2:$AA$707,'Infos Relatório'!BQ$1)</f>
        <v>0</v>
      </c>
    </row>
    <row r="554" spans="2:74">
      <c r="B554" s="217" t="s">
        <v>198</v>
      </c>
      <c r="C554" s="541">
        <f>COUNTIFS('Faturamento NNE'!$E$2:$E$707,'Infos Relatório'!$B$485,'Faturamento NNE'!$F$2:$F$707,'Infos Relatório'!$B554,'Faturamento NNE'!$AA$2:$AA$707,'Infos Relatório'!C$1)</f>
        <v>0</v>
      </c>
      <c r="D554" s="542">
        <f>SUMIFS('Faturamento NNE'!$H$2:$H$707,'Faturamento NNE'!$E$2:$E$707,'Infos Relatório'!$B$485,'Faturamento NNE'!$F$2:$F$707,'Infos Relatório'!$B554,'Faturamento NNE'!$AA$2:$AA$707,'Infos Relatório'!C$1)</f>
        <v>0</v>
      </c>
      <c r="E554" s="543">
        <f>SUMIFS('Faturamento NNE'!$K$2:$K$707,'Faturamento NNE'!$E$2:$E$707,'Infos Relatório'!$B$485,'Faturamento NNE'!$F$2:$F$707,'Infos Relatório'!$B554,'Faturamento NNE'!$AA$2:$AA$707,'Infos Relatório'!C$1)</f>
        <v>0</v>
      </c>
      <c r="F554" s="544">
        <f>SUMIFS('Faturamento NNE'!$P$2:$P$707,'Faturamento NNE'!$E$2:$E$707,'Infos Relatório'!$B$485,'Faturamento NNE'!$F$2:$F$707,'Infos Relatório'!$B554,'Faturamento NNE'!$AA$2:$AA$707,'Infos Relatório'!C$1,'Faturamento NNE'!$U$2:$U$707,"Sim")+SUMIFS('Faturamento NNE'!$Q$2:$Q$707,'Faturamento NNE'!$E$2:$E$707,'Infos Relatório'!$B$485,'Faturamento NNE'!$F$2:$F$707,'Infos Relatório'!$B554,'Faturamento NNE'!$AA$2:$AA$707,'Infos Relatório'!C$1,'Faturamento NNE'!$U$2:$U$707,"Sim")</f>
        <v>0</v>
      </c>
      <c r="G554" s="283" t="e">
        <f t="shared" si="192"/>
        <v>#DIV/0!</v>
      </c>
      <c r="H554" s="545">
        <f>SUMIFS('Faturamento NNE'!$I$2:$I$707,'Faturamento NNE'!$E$2:$E$707,'Infos Relatório'!$B$485,'Faturamento NNE'!$F$2:$F$707,'Infos Relatório'!$B554,'Faturamento NNE'!$AA$2:$AA$707,'Infos Relatório'!C$1)</f>
        <v>0</v>
      </c>
      <c r="I554" s="541">
        <f>COUNTIFS('Faturamento NNE'!$E$2:$E$707,'Infos Relatório'!$B$485,'Faturamento NNE'!$F$2:$F$707,'Infos Relatório'!$B554,'Faturamento NNE'!$AA$2:$AA$707,'Infos Relatório'!I$1)</f>
        <v>0</v>
      </c>
      <c r="J554" s="542">
        <f>SUMIFS('Faturamento NNE'!$H$2:$H$707,'Faturamento NNE'!$E$2:$E$707,'Infos Relatório'!$B$485,'Faturamento NNE'!$F$2:$F$707,'Infos Relatório'!$B554,'Faturamento NNE'!$AA$2:$AA$707,'Infos Relatório'!I$1)</f>
        <v>0</v>
      </c>
      <c r="K554" s="543">
        <f>SUMIFS('Faturamento NNE'!$K$2:$K$707,'Faturamento NNE'!$E$2:$E$707,'Infos Relatório'!$B$485,'Faturamento NNE'!$F$2:$F$707,'Infos Relatório'!$B554,'Faturamento NNE'!$AA$2:$AA$707,'Infos Relatório'!I$1)</f>
        <v>0</v>
      </c>
      <c r="L554" s="544">
        <f>SUMIFS('Faturamento NNE'!$P$2:$P$707,'Faturamento NNE'!$E$2:$E$707,'Infos Relatório'!$B$485,'Faturamento NNE'!$F$2:$F$707,'Infos Relatório'!$B554,'Faturamento NNE'!$AA$2:$AA$707,'Infos Relatório'!I$1,'Faturamento NNE'!$U$2:$U$707,"Sim")+SUMIFS('Faturamento NNE'!$Q$2:$Q$707,'Faturamento NNE'!$E$2:$E$707,'Infos Relatório'!$B$485,'Faturamento NNE'!$F$2:$F$707,'Infos Relatório'!$B554,'Faturamento NNE'!$AA$2:$AA$707,'Infos Relatório'!I$1,'Faturamento NNE'!$U$2:$U$707,"Sim")</f>
        <v>0</v>
      </c>
      <c r="M554" s="283" t="e">
        <f t="shared" si="193"/>
        <v>#DIV/0!</v>
      </c>
      <c r="N554" s="545">
        <f>SUMIFS('Faturamento NNE'!$I$2:$I$707,'Faturamento NNE'!$E$2:$E$707,'Infos Relatório'!$B$485,'Faturamento NNE'!$F$2:$F$707,'Infos Relatório'!$B554,'Faturamento NNE'!$AA$2:$AA$707,'Infos Relatório'!I$1)</f>
        <v>0</v>
      </c>
      <c r="O554" s="541">
        <f>COUNTIFS('Faturamento NNE'!$E$2:$E$707,'Infos Relatório'!$B$485,'Faturamento NNE'!$F$2:$F$707,'Infos Relatório'!$B554,'Faturamento NNE'!$AA$2:$AA$707,'Infos Relatório'!O$1)</f>
        <v>0</v>
      </c>
      <c r="P554" s="542">
        <f>SUMIFS('Faturamento NNE'!$H$2:$H$707,'Faturamento NNE'!$E$2:$E$707,'Infos Relatório'!$B$485,'Faturamento NNE'!$F$2:$F$707,'Infos Relatório'!$B554,'Faturamento NNE'!$AA$2:$AA$707,'Infos Relatório'!O$1)</f>
        <v>0</v>
      </c>
      <c r="Q554" s="542">
        <f>SUMIFS('Faturamento NNE'!$K$2:$K$707,'Faturamento NNE'!$E$2:$E$707,'Infos Relatório'!$B$485,'Faturamento NNE'!$F$2:$F$707,'Infos Relatório'!$B554,'Faturamento NNE'!$AA$2:$AA$707,'Infos Relatório'!O$1)</f>
        <v>0</v>
      </c>
      <c r="R554" s="546">
        <f>SUMIFS('Faturamento NNE'!$P$2:$P$707,'Faturamento NNE'!$E$2:$E$707,'Infos Relatório'!$B$485,'Faturamento NNE'!$F$2:$F$707,'Infos Relatório'!$B554,'Faturamento NNE'!$AA$2:$AA$707,'Infos Relatório'!O$1,'Faturamento NNE'!$U$2:$U$707,"Sim")+SUMIFS('Faturamento NNE'!$Q$2:$Q$707,'Faturamento NNE'!$E$2:$E$707,'Infos Relatório'!$B$485,'Faturamento NNE'!$F$2:$F$707,'Infos Relatório'!$B554,'Faturamento NNE'!$AA$2:$AA$707,'Infos Relatório'!O$1,'Faturamento NNE'!$U$2:$U$707,"Sim")</f>
        <v>0</v>
      </c>
      <c r="S554" s="227" t="e">
        <f t="shared" si="194"/>
        <v>#DIV/0!</v>
      </c>
      <c r="T554" s="545">
        <f>SUMIFS('Faturamento NNE'!$I$2:$I$707,'Faturamento NNE'!$E$2:$E$707,'Infos Relatório'!$B$485,'Faturamento NNE'!$F$2:$F$707,'Infos Relatório'!$B554,'Faturamento NNE'!$AA$2:$AA$707,'Infos Relatório'!O$1)</f>
        <v>0</v>
      </c>
      <c r="U554" s="541">
        <f>COUNTIFS('Faturamento NNE'!$E$2:$E$707,'Infos Relatório'!$B$485,'Faturamento NNE'!$F$2:$F$707,'Infos Relatório'!$B554,'Faturamento NNE'!$AA$2:$AA$707,'Infos Relatório'!U$1)</f>
        <v>0</v>
      </c>
      <c r="V554" s="542">
        <f>SUMIFS('Faturamento NNE'!$H$2:$H$707,'Faturamento NNE'!$E$2:$E$707,'Infos Relatório'!$B$485,'Faturamento NNE'!$F$2:$F$707,'Infos Relatório'!$B554,'Faturamento NNE'!$AA$2:$AA$707,'Infos Relatório'!U$1)</f>
        <v>0</v>
      </c>
      <c r="W554" s="542">
        <f>SUMIFS('Faturamento NNE'!$K$2:$K$707,'Faturamento NNE'!$E$2:$E$707,'Infos Relatório'!$B$485,'Faturamento NNE'!$F$2:$F$707,'Infos Relatório'!$B554,'Faturamento NNE'!$AA$2:$AA$707,'Infos Relatório'!U$1)</f>
        <v>0</v>
      </c>
      <c r="X554" s="546">
        <f>SUMIFS('Faturamento NNE'!$P$2:$P$707,'Faturamento NNE'!$E$2:$E$707,'Infos Relatório'!$B$485,'Faturamento NNE'!$F$2:$F$707,'Infos Relatório'!$B554,'Faturamento NNE'!$AA$2:$AA$707,'Infos Relatório'!U$1,'Faturamento NNE'!$U$2:$U$707,"Sim")+SUMIFS('Faturamento NNE'!$Q$2:$Q$707,'Faturamento NNE'!$E$2:$E$707,'Infos Relatório'!$B$485,'Faturamento NNE'!$F$2:$F$707,'Infos Relatório'!$B554,'Faturamento NNE'!$AA$2:$AA$707,'Infos Relatório'!U$1,'Faturamento NNE'!$U$2:$U$707,"Sim")</f>
        <v>0</v>
      </c>
      <c r="Y554" s="227" t="e">
        <f t="shared" si="195"/>
        <v>#DIV/0!</v>
      </c>
      <c r="Z554" s="545">
        <f>SUMIFS('Faturamento NNE'!$I$2:$I$707,'Faturamento NNE'!$E$2:$E$707,'Infos Relatório'!$B$485,'Faturamento NNE'!$F$2:$F$707,'Infos Relatório'!$B554,'Faturamento NNE'!$AA$2:$AA$707,'Infos Relatório'!U$1)</f>
        <v>0</v>
      </c>
      <c r="AA554" s="541">
        <f>COUNTIFS('Faturamento NNE'!$E$2:$E$707,'Infos Relatório'!$B$485,'Faturamento NNE'!$F$2:$F$707,'Infos Relatório'!$B554,'Faturamento NNE'!$AA$2:$AA$707,'Infos Relatório'!AA$1)</f>
        <v>0</v>
      </c>
      <c r="AB554" s="542">
        <f>SUMIFS('Faturamento NNE'!$H$2:$H$707,'Faturamento NNE'!$E$2:$E$707,'Infos Relatório'!$B$485,'Faturamento NNE'!$F$2:$F$707,'Infos Relatório'!$B554,'Faturamento NNE'!$AA$2:$AA$707,'Infos Relatório'!AA$1)</f>
        <v>0</v>
      </c>
      <c r="AC554" s="542">
        <f>SUMIFS('Faturamento NNE'!$K$2:$K$707,'Faturamento NNE'!$E$2:$E$707,'Infos Relatório'!$B$485,'Faturamento NNE'!$F$2:$F$707,'Infos Relatório'!$B554,'Faturamento NNE'!$AA$2:$AA$707,'Infos Relatório'!AA$1)</f>
        <v>0</v>
      </c>
      <c r="AD554" s="546">
        <f>SUMIFS('Faturamento NNE'!$P$2:$P$707,'Faturamento NNE'!$E$2:$E$707,'Infos Relatório'!$B$485,'Faturamento NNE'!$F$2:$F$707,'Infos Relatório'!$B554,'Faturamento NNE'!$AA$2:$AA$707,'Infos Relatório'!AA$1,'Faturamento NNE'!$U$2:$U$707,"Sim")+SUMIFS('Faturamento NNE'!$Q$2:$Q$707,'Faturamento NNE'!$E$2:$E$707,'Infos Relatório'!$B$485,'Faturamento NNE'!$F$2:$F$707,'Infos Relatório'!$B554,'Faturamento NNE'!$AA$2:$AA$707,'Infos Relatório'!AA$1,'Faturamento NNE'!$U$2:$U$707,"Sim")</f>
        <v>0</v>
      </c>
      <c r="AE554" s="227" t="e">
        <f t="shared" si="196"/>
        <v>#DIV/0!</v>
      </c>
      <c r="AF554" s="545">
        <f>SUMIFS('Faturamento NNE'!$I$2:$I$707,'Faturamento NNE'!$E$2:$E$707,'Infos Relatório'!$B$485,'Faturamento NNE'!$F$2:$F$707,'Infos Relatório'!$B554,'Faturamento NNE'!$AA$2:$AA$707,'Infos Relatório'!AA$1)</f>
        <v>0</v>
      </c>
      <c r="AG554" s="541">
        <f>COUNTIFS('Faturamento NNE'!$E$2:$E$707,'Infos Relatório'!$B$485,'Faturamento NNE'!$F$2:$F$707,'Infos Relatório'!$B554,'Faturamento NNE'!$AA$2:$AA$707,'Infos Relatório'!AG$1)</f>
        <v>0</v>
      </c>
      <c r="AH554" s="542">
        <f>SUMIFS('Faturamento NNE'!$H$2:$H$707,'Faturamento NNE'!$E$2:$E$707,'Infos Relatório'!$B$485,'Faturamento NNE'!$F$2:$F$707,'Infos Relatório'!$B554,'Faturamento NNE'!$AA$2:$AA$707,'Infos Relatório'!AG$1)</f>
        <v>0</v>
      </c>
      <c r="AI554" s="542">
        <f>SUMIFS('Faturamento NNE'!$K$2:$K$707,'Faturamento NNE'!$E$2:$E$707,'Infos Relatório'!$B$485,'Faturamento NNE'!$F$2:$F$707,'Infos Relatório'!$B554,'Faturamento NNE'!$AA$2:$AA$707,'Infos Relatório'!AG$1)</f>
        <v>0</v>
      </c>
      <c r="AJ554" s="546">
        <f>SUMIFS('Faturamento NNE'!$P$2:$P$707,'Faturamento NNE'!$E$2:$E$707,'Infos Relatório'!$B$485,'Faturamento NNE'!$F$2:$F$707,'Infos Relatório'!$B554,'Faturamento NNE'!$AA$2:$AA$707,'Infos Relatório'!AG$1,'Faturamento NNE'!$U$2:$U$707,"Sim")+SUMIFS('Faturamento NNE'!$Q$2:$Q$707,'Faturamento NNE'!$E$2:$E$707,'Infos Relatório'!$B$485,'Faturamento NNE'!$F$2:$F$707,'Infos Relatório'!$B554,'Faturamento NNE'!$AA$2:$AA$707,'Infos Relatório'!AG$1,'Faturamento NNE'!$U$2:$U$707,"Sim")</f>
        <v>0</v>
      </c>
      <c r="AK554" s="227" t="e">
        <f t="shared" si="197"/>
        <v>#DIV/0!</v>
      </c>
      <c r="AL554" s="545">
        <f>SUMIFS('Faturamento NNE'!$I$2:$I$707,'Faturamento NNE'!$E$2:$E$707,'Infos Relatório'!$B$485,'Faturamento NNE'!$F$2:$F$707,'Infos Relatório'!$B554,'Faturamento NNE'!$AA$2:$AA$707,'Infos Relatório'!AG$1)</f>
        <v>0</v>
      </c>
      <c r="AM554" s="541">
        <f>COUNTIFS('Faturamento NNE'!$E$2:$E$707,'Infos Relatório'!$B$485,'Faturamento NNE'!$F$2:$F$707,'Infos Relatório'!$B554,'Faturamento NNE'!$AA$2:$AA$707,'Infos Relatório'!AM$1)</f>
        <v>0</v>
      </c>
      <c r="AN554" s="542">
        <f>SUMIFS('Faturamento NNE'!$H$2:$H$707,'Faturamento NNE'!$E$2:$E$707,'Infos Relatório'!$B$485,'Faturamento NNE'!$F$2:$F$707,'Infos Relatório'!$B554,'Faturamento NNE'!$AA$2:$AA$707,'Infos Relatório'!AM$1)</f>
        <v>0</v>
      </c>
      <c r="AO554" s="542">
        <f>SUMIFS('Faturamento NNE'!$K$2:$K$707,'Faturamento NNE'!$E$2:$E$707,'Infos Relatório'!$B$485,'Faturamento NNE'!$F$2:$F$707,'Infos Relatório'!$B554,'Faturamento NNE'!$AA$2:$AA$707,'Infos Relatório'!AM$1)</f>
        <v>0</v>
      </c>
      <c r="AP554" s="546">
        <f>SUMIFS('Faturamento NNE'!$P$2:$P$707,'Faturamento NNE'!$E$2:$E$707,'Infos Relatório'!$B$485,'Faturamento NNE'!$F$2:$F$707,'Infos Relatório'!$B554,'Faturamento NNE'!$AA$2:$AA$707,'Infos Relatório'!AM$1,'Faturamento NNE'!$U$2:$U$707,"Sim")+SUMIFS('Faturamento NNE'!$Q$2:$Q$707,'Faturamento NNE'!$E$2:$E$707,'Infos Relatório'!$B$485,'Faturamento NNE'!$F$2:$F$707,'Infos Relatório'!$B554,'Faturamento NNE'!$AA$2:$AA$707,'Infos Relatório'!AM$1,'Faturamento NNE'!$U$2:$U$707,"Sim")</f>
        <v>0</v>
      </c>
      <c r="AQ554" s="227" t="e">
        <f t="shared" si="198"/>
        <v>#DIV/0!</v>
      </c>
      <c r="AR554" s="545">
        <f>SUMIFS('Faturamento NNE'!$I$2:$I$707,'Faturamento NNE'!$E$2:$E$707,'Infos Relatório'!$B$485,'Faturamento NNE'!$F$2:$F$707,'Infos Relatório'!$B554,'Faturamento NNE'!$AA$2:$AA$707,'Infos Relatório'!AM$1)</f>
        <v>0</v>
      </c>
      <c r="AS554" s="541">
        <f>COUNTIFS('Faturamento NNE'!$E$2:$E$707,'Infos Relatório'!$B$485,'Faturamento NNE'!$F$2:$F$707,'Infos Relatório'!$B554,'Faturamento NNE'!$AA$2:$AA$707,'Infos Relatório'!AS$1)</f>
        <v>0</v>
      </c>
      <c r="AT554" s="542">
        <f>SUMIFS('Faturamento NNE'!$H$2:$H$707,'Faturamento NNE'!$E$2:$E$707,'Infos Relatório'!$B$485,'Faturamento NNE'!$F$2:$F$707,'Infos Relatório'!$B554,'Faturamento NNE'!$AA$2:$AA$707,'Infos Relatório'!AS$1)</f>
        <v>0</v>
      </c>
      <c r="AU554" s="542">
        <f>SUMIFS('Faturamento NNE'!$K$2:$K$707,'Faturamento NNE'!$E$2:$E$707,'Infos Relatório'!$B$485,'Faturamento NNE'!$F$2:$F$707,'Infos Relatório'!$B554,'Faturamento NNE'!$AA$2:$AA$707,'Infos Relatório'!AS$1)</f>
        <v>0</v>
      </c>
      <c r="AV554" s="546">
        <f>SUMIFS('Faturamento NNE'!$P$2:$P$707,'Faturamento NNE'!$E$2:$E$707,'Infos Relatório'!$B$485,'Faturamento NNE'!$F$2:$F$707,'Infos Relatório'!$B554,'Faturamento NNE'!$AA$2:$AA$707,'Infos Relatório'!AS$1,'Faturamento NNE'!$U$2:$U$707,"Sim")+SUMIFS('Faturamento NNE'!$Q$2:$Q$707,'Faturamento NNE'!$E$2:$E$707,'Infos Relatório'!$B$485,'Faturamento NNE'!$F$2:$F$707,'Infos Relatório'!$B554,'Faturamento NNE'!$AA$2:$AA$707,'Infos Relatório'!AS$1,'Faturamento NNE'!$U$2:$U$707,"Sim")</f>
        <v>0</v>
      </c>
      <c r="AW554" s="227" t="e">
        <f t="shared" si="199"/>
        <v>#DIV/0!</v>
      </c>
      <c r="AX554" s="545">
        <f>SUMIFS('Faturamento NNE'!$I$2:$I$707,'Faturamento NNE'!$E$2:$E$707,'Infos Relatório'!$B$485,'Faturamento NNE'!$F$2:$F$707,'Infos Relatório'!$B554,'Faturamento NNE'!$AA$2:$AA$707,'Infos Relatório'!AS$1)</f>
        <v>0</v>
      </c>
      <c r="AY554" s="541">
        <f>COUNTIFS('Faturamento NNE'!$E$2:$E$707,'Infos Relatório'!$B$485,'Faturamento NNE'!$F$2:$F$707,'Infos Relatório'!$B554,'Faturamento NNE'!$AA$2:$AA$707,'Infos Relatório'!AY$1)</f>
        <v>0</v>
      </c>
      <c r="AZ554" s="542">
        <f>SUMIFS('Faturamento NNE'!$H$2:$H$707,'Faturamento NNE'!$E$2:$E$707,'Infos Relatório'!$B$485,'Faturamento NNE'!$F$2:$F$707,'Infos Relatório'!$B554,'Faturamento NNE'!$AA$2:$AA$707,'Infos Relatório'!AY$1)</f>
        <v>0</v>
      </c>
      <c r="BA554" s="542">
        <f>SUMIFS('Faturamento NNE'!$K$2:$K$707,'Faturamento NNE'!$E$2:$E$707,'Infos Relatório'!$B$485,'Faturamento NNE'!$F$2:$F$707,'Infos Relatório'!$B554,'Faturamento NNE'!$AA$2:$AA$707,'Infos Relatório'!AY$1)</f>
        <v>0</v>
      </c>
      <c r="BB554" s="546">
        <f>SUMIFS('Faturamento NNE'!$P$2:$P$707,'Faturamento NNE'!$E$2:$E$707,'Infos Relatório'!$B$485,'Faturamento NNE'!$F$2:$F$707,'Infos Relatório'!$B554,'Faturamento NNE'!$AA$2:$AA$707,'Infos Relatório'!AY$1,'Faturamento NNE'!$U$2:$U$707,"Sim")+SUMIFS('Faturamento NNE'!$Q$2:$Q$707,'Faturamento NNE'!$E$2:$E$707,'Infos Relatório'!$B$485,'Faturamento NNE'!$F$2:$F$707,'Infos Relatório'!$B554,'Faturamento NNE'!$AA$2:$AA$707,'Infos Relatório'!AY$1,'Faturamento NNE'!$U$2:$U$707,"Sim")</f>
        <v>0</v>
      </c>
      <c r="BC554" s="227" t="e">
        <f t="shared" si="200"/>
        <v>#DIV/0!</v>
      </c>
      <c r="BD554" s="545">
        <f>SUMIFS('Faturamento NNE'!$I$2:$I$707,'Faturamento NNE'!$E$2:$E$707,'Infos Relatório'!$B$485,'Faturamento NNE'!$F$2:$F$707,'Infos Relatório'!$B554,'Faturamento NNE'!$AA$2:$AA$707,'Infos Relatório'!AY$1)</f>
        <v>0</v>
      </c>
      <c r="BE554" s="541">
        <f>COUNTIFS('Faturamento NNE'!$E$2:$E$707,'Infos Relatório'!$B$485,'Faturamento NNE'!$F$2:$F$707,'Infos Relatório'!$B554,'Faturamento NNE'!$AA$2:$AA$707,'Infos Relatório'!BE$1)</f>
        <v>0</v>
      </c>
      <c r="BF554" s="542">
        <f>SUMIFS('Faturamento NNE'!$H$2:$H$707,'Faturamento NNE'!$E$2:$E$707,'Infos Relatório'!$B$485,'Faturamento NNE'!$F$2:$F$707,'Infos Relatório'!$B554,'Faturamento NNE'!$AA$2:$AA$707,'Infos Relatório'!BE$1)</f>
        <v>0</v>
      </c>
      <c r="BG554" s="542">
        <f>SUMIFS('Faturamento NNE'!$K$2:$K$707,'Faturamento NNE'!$E$2:$E$707,'Infos Relatório'!$B$485,'Faturamento NNE'!$F$2:$F$707,'Infos Relatório'!$B554,'Faturamento NNE'!$AA$2:$AA$707,'Infos Relatório'!BE$1)</f>
        <v>0</v>
      </c>
      <c r="BH554" s="546">
        <f>SUMIFS('Faturamento NNE'!$P$2:$P$707,'Faturamento NNE'!$E$2:$E$707,'Infos Relatório'!$B$485,'Faturamento NNE'!$F$2:$F$707,'Infos Relatório'!$B554,'Faturamento NNE'!$AA$2:$AA$707,'Infos Relatório'!BE$1,'Faturamento NNE'!$U$2:$U$707,"Sim")+SUMIFS('Faturamento NNE'!$Q$2:$Q$707,'Faturamento NNE'!$E$2:$E$707,'Infos Relatório'!$B$485,'Faturamento NNE'!$F$2:$F$707,'Infos Relatório'!$B554,'Faturamento NNE'!$AA$2:$AA$707,'Infos Relatório'!BE$1,'Faturamento NNE'!$U$2:$U$707,"Sim")</f>
        <v>0</v>
      </c>
      <c r="BI554" s="227" t="e">
        <f t="shared" si="201"/>
        <v>#DIV/0!</v>
      </c>
      <c r="BJ554" s="545">
        <f>SUMIFS('Faturamento NNE'!$I$2:$I$707,'Faturamento NNE'!$E$2:$E$707,'Infos Relatório'!$B$485,'Faturamento NNE'!$F$2:$F$707,'Infos Relatório'!$B554,'Faturamento NNE'!$AA$2:$AA$707,'Infos Relatório'!BE$1)</f>
        <v>0</v>
      </c>
      <c r="BK554" s="541">
        <f>COUNTIFS('Faturamento NNE'!$E$2:$E$707,'Infos Relatório'!$B$485,'Faturamento NNE'!$F$2:$F$707,'Infos Relatório'!$B554,'Faturamento NNE'!$AA$2:$AA$707,'Infos Relatório'!BK$1)</f>
        <v>0</v>
      </c>
      <c r="BL554" s="542">
        <f>SUMIFS('Faturamento NNE'!$H$2:$H$707,'Faturamento NNE'!$E$2:$E$707,'Infos Relatório'!$B$485,'Faturamento NNE'!$F$2:$F$707,'Infos Relatório'!$B554,'Faturamento NNE'!$AA$2:$AA$707,'Infos Relatório'!BK$1)</f>
        <v>0</v>
      </c>
      <c r="BM554" s="542">
        <f>SUMIFS('Faturamento NNE'!$K$2:$K$707,'Faturamento NNE'!$E$2:$E$707,'Infos Relatório'!$B$485,'Faturamento NNE'!$F$2:$F$707,'Infos Relatório'!$B554,'Faturamento NNE'!$AA$2:$AA$707,'Infos Relatório'!BK$1)</f>
        <v>0</v>
      </c>
      <c r="BN554" s="546">
        <f>SUMIFS('Faturamento NNE'!$P$2:$P$707,'Faturamento NNE'!$E$2:$E$707,'Infos Relatório'!$B$485,'Faturamento NNE'!$F$2:$F$707,'Infos Relatório'!$B554,'Faturamento NNE'!$AA$2:$AA$707,'Infos Relatório'!BK$1,'Faturamento NNE'!$U$2:$U$707,"Sim")+SUMIFS('Faturamento NNE'!$Q$2:$Q$707,'Faturamento NNE'!$E$2:$E$707,'Infos Relatório'!$B$485,'Faturamento NNE'!$F$2:$F$707,'Infos Relatório'!$B554,'Faturamento NNE'!$AA$2:$AA$707,'Infos Relatório'!BK$1,'Faturamento NNE'!$U$2:$U$707,"Sim")</f>
        <v>0</v>
      </c>
      <c r="BO554" s="227" t="e">
        <f t="shared" si="202"/>
        <v>#DIV/0!</v>
      </c>
      <c r="BP554" s="545">
        <f>SUMIFS('Faturamento NNE'!$I$2:$I$707,'Faturamento NNE'!$E$2:$E$707,'Infos Relatório'!$B$485,'Faturamento NNE'!$F$2:$F$707,'Infos Relatório'!$B554,'Faturamento NNE'!$AA$2:$AA$707,'Infos Relatório'!BK$1)</f>
        <v>0</v>
      </c>
      <c r="BQ554" s="541">
        <f>COUNTIFS('Faturamento NNE'!$E$2:$E$707,'Infos Relatório'!$B$485,'Faturamento NNE'!$F$2:$F$707,'Infos Relatório'!$B554,'Faturamento NNE'!$AA$2:$AA$707,'Infos Relatório'!BQ$1)</f>
        <v>0</v>
      </c>
      <c r="BR554" s="542">
        <f>SUMIFS('Faturamento NNE'!$H$2:$H$707,'Faturamento NNE'!$E$2:$E$707,'Infos Relatório'!$B$485,'Faturamento NNE'!$F$2:$F$707,'Infos Relatório'!$B554,'Faturamento NNE'!$AA$2:$AA$707,'Infos Relatório'!BQ$1)</f>
        <v>0</v>
      </c>
      <c r="BS554" s="542">
        <f>SUMIFS('Faturamento NNE'!$K$2:$K$707,'Faturamento NNE'!$E$2:$E$707,'Infos Relatório'!$B$485,'Faturamento NNE'!$F$2:$F$707,'Infos Relatório'!$B554,'Faturamento NNE'!$AA$2:$AA$707,'Infos Relatório'!BQ$1)</f>
        <v>0</v>
      </c>
      <c r="BT554" s="546">
        <f>SUMIFS('Faturamento NNE'!$P$2:$P$707,'Faturamento NNE'!$E$2:$E$707,'Infos Relatório'!$B$485,'Faturamento NNE'!$F$2:$F$707,'Infos Relatório'!$B554,'Faturamento NNE'!$AA$2:$AA$707,'Infos Relatório'!BQ$1,'Faturamento NNE'!$U$2:$U$707,"Sim")+SUMIFS('Faturamento NNE'!$Q$2:$Q$707,'Faturamento NNE'!$E$2:$E$707,'Infos Relatório'!$B$485,'Faturamento NNE'!$F$2:$F$707,'Infos Relatório'!$B554,'Faturamento NNE'!$AA$2:$AA$707,'Infos Relatório'!BQ$1,'Faturamento NNE'!$U$2:$U$707,"Sim")</f>
        <v>0</v>
      </c>
      <c r="BU554" s="227" t="e">
        <f t="shared" si="203"/>
        <v>#DIV/0!</v>
      </c>
      <c r="BV554" s="545">
        <f>SUMIFS('Faturamento NNE'!$I$2:$I$707,'Faturamento NNE'!$E$2:$E$707,'Infos Relatório'!$B$485,'Faturamento NNE'!$F$2:$F$707,'Infos Relatório'!$B554,'Faturamento NNE'!$AA$2:$AA$707,'Infos Relatório'!BQ$1)</f>
        <v>0</v>
      </c>
    </row>
    <row r="555" spans="2:74">
      <c r="B555" s="217" t="s">
        <v>199</v>
      </c>
      <c r="C555" s="541">
        <f>COUNTIFS('Faturamento NNE'!$E$2:$E$707,'Infos Relatório'!$B$485,'Faturamento NNE'!$F$2:$F$707,'Infos Relatório'!$B555,'Faturamento NNE'!$AA$2:$AA$707,'Infos Relatório'!C$1)</f>
        <v>0</v>
      </c>
      <c r="D555" s="542">
        <f>SUMIFS('Faturamento NNE'!$H$2:$H$707,'Faturamento NNE'!$E$2:$E$707,'Infos Relatório'!$B$485,'Faturamento NNE'!$F$2:$F$707,'Infos Relatório'!$B555,'Faturamento NNE'!$AA$2:$AA$707,'Infos Relatório'!C$1)</f>
        <v>0</v>
      </c>
      <c r="E555" s="543">
        <f>SUMIFS('Faturamento NNE'!$K$2:$K$707,'Faturamento NNE'!$E$2:$E$707,'Infos Relatório'!$B$485,'Faturamento NNE'!$F$2:$F$707,'Infos Relatório'!$B555,'Faturamento NNE'!$AA$2:$AA$707,'Infos Relatório'!C$1)</f>
        <v>0</v>
      </c>
      <c r="F555" s="544">
        <f>SUMIFS('Faturamento NNE'!$P$2:$P$707,'Faturamento NNE'!$E$2:$E$707,'Infos Relatório'!$B$485,'Faturamento NNE'!$F$2:$F$707,'Infos Relatório'!$B555,'Faturamento NNE'!$AA$2:$AA$707,'Infos Relatório'!C$1,'Faturamento NNE'!$U$2:$U$707,"Sim")+SUMIFS('Faturamento NNE'!$Q$2:$Q$707,'Faturamento NNE'!$E$2:$E$707,'Infos Relatório'!$B$485,'Faturamento NNE'!$F$2:$F$707,'Infos Relatório'!$B555,'Faturamento NNE'!$AA$2:$AA$707,'Infos Relatório'!C$1,'Faturamento NNE'!$U$2:$U$707,"Sim")</f>
        <v>0</v>
      </c>
      <c r="G555" s="283" t="e">
        <f t="shared" si="192"/>
        <v>#DIV/0!</v>
      </c>
      <c r="H555" s="545">
        <f>SUMIFS('Faturamento NNE'!$I$2:$I$707,'Faturamento NNE'!$E$2:$E$707,'Infos Relatório'!$B$485,'Faturamento NNE'!$F$2:$F$707,'Infos Relatório'!$B555,'Faturamento NNE'!$AA$2:$AA$707,'Infos Relatório'!C$1)</f>
        <v>0</v>
      </c>
      <c r="I555" s="541">
        <f>COUNTIFS('Faturamento NNE'!$E$2:$E$707,'Infos Relatório'!$B$485,'Faturamento NNE'!$F$2:$F$707,'Infos Relatório'!$B555,'Faturamento NNE'!$AA$2:$AA$707,'Infos Relatório'!I$1)</f>
        <v>0</v>
      </c>
      <c r="J555" s="542">
        <f>SUMIFS('Faturamento NNE'!$H$2:$H$707,'Faturamento NNE'!$E$2:$E$707,'Infos Relatório'!$B$485,'Faturamento NNE'!$F$2:$F$707,'Infos Relatório'!$B555,'Faturamento NNE'!$AA$2:$AA$707,'Infos Relatório'!I$1)</f>
        <v>0</v>
      </c>
      <c r="K555" s="543">
        <f>SUMIFS('Faturamento NNE'!$K$2:$K$707,'Faturamento NNE'!$E$2:$E$707,'Infos Relatório'!$B$485,'Faturamento NNE'!$F$2:$F$707,'Infos Relatório'!$B555,'Faturamento NNE'!$AA$2:$AA$707,'Infos Relatório'!I$1)</f>
        <v>0</v>
      </c>
      <c r="L555" s="544">
        <f>SUMIFS('Faturamento NNE'!$P$2:$P$707,'Faturamento NNE'!$E$2:$E$707,'Infos Relatório'!$B$485,'Faturamento NNE'!$F$2:$F$707,'Infos Relatório'!$B555,'Faturamento NNE'!$AA$2:$AA$707,'Infos Relatório'!I$1,'Faturamento NNE'!$U$2:$U$707,"Sim")+SUMIFS('Faturamento NNE'!$Q$2:$Q$707,'Faturamento NNE'!$E$2:$E$707,'Infos Relatório'!$B$485,'Faturamento NNE'!$F$2:$F$707,'Infos Relatório'!$B555,'Faturamento NNE'!$AA$2:$AA$707,'Infos Relatório'!I$1,'Faturamento NNE'!$U$2:$U$707,"Sim")</f>
        <v>0</v>
      </c>
      <c r="M555" s="283" t="e">
        <f t="shared" si="193"/>
        <v>#DIV/0!</v>
      </c>
      <c r="N555" s="545">
        <f>SUMIFS('Faturamento NNE'!$I$2:$I$707,'Faturamento NNE'!$E$2:$E$707,'Infos Relatório'!$B$485,'Faturamento NNE'!$F$2:$F$707,'Infos Relatório'!$B555,'Faturamento NNE'!$AA$2:$AA$707,'Infos Relatório'!I$1)</f>
        <v>0</v>
      </c>
      <c r="O555" s="541">
        <f>COUNTIFS('Faturamento NNE'!$E$2:$E$707,'Infos Relatório'!$B$485,'Faturamento NNE'!$F$2:$F$707,'Infos Relatório'!$B555,'Faturamento NNE'!$AA$2:$AA$707,'Infos Relatório'!O$1)</f>
        <v>0</v>
      </c>
      <c r="P555" s="542">
        <f>SUMIFS('Faturamento NNE'!$H$2:$H$707,'Faturamento NNE'!$E$2:$E$707,'Infos Relatório'!$B$485,'Faturamento NNE'!$F$2:$F$707,'Infos Relatório'!$B555,'Faturamento NNE'!$AA$2:$AA$707,'Infos Relatório'!O$1)</f>
        <v>0</v>
      </c>
      <c r="Q555" s="542">
        <f>SUMIFS('Faturamento NNE'!$K$2:$K$707,'Faturamento NNE'!$E$2:$E$707,'Infos Relatório'!$B$485,'Faturamento NNE'!$F$2:$F$707,'Infos Relatório'!$B555,'Faturamento NNE'!$AA$2:$AA$707,'Infos Relatório'!O$1)</f>
        <v>0</v>
      </c>
      <c r="R555" s="546">
        <f>SUMIFS('Faturamento NNE'!$P$2:$P$707,'Faturamento NNE'!$E$2:$E$707,'Infos Relatório'!$B$485,'Faturamento NNE'!$F$2:$F$707,'Infos Relatório'!$B555,'Faturamento NNE'!$AA$2:$AA$707,'Infos Relatório'!O$1,'Faturamento NNE'!$U$2:$U$707,"Sim")+SUMIFS('Faturamento NNE'!$Q$2:$Q$707,'Faturamento NNE'!$E$2:$E$707,'Infos Relatório'!$B$485,'Faturamento NNE'!$F$2:$F$707,'Infos Relatório'!$B555,'Faturamento NNE'!$AA$2:$AA$707,'Infos Relatório'!O$1,'Faturamento NNE'!$U$2:$U$707,"Sim")</f>
        <v>0</v>
      </c>
      <c r="S555" s="227" t="e">
        <f t="shared" si="194"/>
        <v>#DIV/0!</v>
      </c>
      <c r="T555" s="545">
        <f>SUMIFS('Faturamento NNE'!$I$2:$I$707,'Faturamento NNE'!$E$2:$E$707,'Infos Relatório'!$B$485,'Faturamento NNE'!$F$2:$F$707,'Infos Relatório'!$B555,'Faturamento NNE'!$AA$2:$AA$707,'Infos Relatório'!O$1)</f>
        <v>0</v>
      </c>
      <c r="U555" s="541">
        <f>COUNTIFS('Faturamento NNE'!$E$2:$E$707,'Infos Relatório'!$B$485,'Faturamento NNE'!$F$2:$F$707,'Infos Relatório'!$B555,'Faturamento NNE'!$AA$2:$AA$707,'Infos Relatório'!U$1)</f>
        <v>0</v>
      </c>
      <c r="V555" s="542">
        <f>SUMIFS('Faturamento NNE'!$H$2:$H$707,'Faturamento NNE'!$E$2:$E$707,'Infos Relatório'!$B$485,'Faturamento NNE'!$F$2:$F$707,'Infos Relatório'!$B555,'Faturamento NNE'!$AA$2:$AA$707,'Infos Relatório'!U$1)</f>
        <v>0</v>
      </c>
      <c r="W555" s="542">
        <f>SUMIFS('Faturamento NNE'!$K$2:$K$707,'Faturamento NNE'!$E$2:$E$707,'Infos Relatório'!$B$485,'Faturamento NNE'!$F$2:$F$707,'Infos Relatório'!$B555,'Faturamento NNE'!$AA$2:$AA$707,'Infos Relatório'!U$1)</f>
        <v>0</v>
      </c>
      <c r="X555" s="546">
        <f>SUMIFS('Faturamento NNE'!$P$2:$P$707,'Faturamento NNE'!$E$2:$E$707,'Infos Relatório'!$B$485,'Faturamento NNE'!$F$2:$F$707,'Infos Relatório'!$B555,'Faturamento NNE'!$AA$2:$AA$707,'Infos Relatório'!U$1,'Faturamento NNE'!$U$2:$U$707,"Sim")+SUMIFS('Faturamento NNE'!$Q$2:$Q$707,'Faturamento NNE'!$E$2:$E$707,'Infos Relatório'!$B$485,'Faturamento NNE'!$F$2:$F$707,'Infos Relatório'!$B555,'Faturamento NNE'!$AA$2:$AA$707,'Infos Relatório'!U$1,'Faturamento NNE'!$U$2:$U$707,"Sim")</f>
        <v>0</v>
      </c>
      <c r="Y555" s="227" t="e">
        <f t="shared" si="195"/>
        <v>#DIV/0!</v>
      </c>
      <c r="Z555" s="545">
        <f>SUMIFS('Faturamento NNE'!$I$2:$I$707,'Faturamento NNE'!$E$2:$E$707,'Infos Relatório'!$B$485,'Faturamento NNE'!$F$2:$F$707,'Infos Relatório'!$B555,'Faturamento NNE'!$AA$2:$AA$707,'Infos Relatório'!U$1)</f>
        <v>0</v>
      </c>
      <c r="AA555" s="541">
        <f>COUNTIFS('Faturamento NNE'!$E$2:$E$707,'Infos Relatório'!$B$485,'Faturamento NNE'!$F$2:$F$707,'Infos Relatório'!$B555,'Faturamento NNE'!$AA$2:$AA$707,'Infos Relatório'!AA$1)</f>
        <v>0</v>
      </c>
      <c r="AB555" s="542">
        <f>SUMIFS('Faturamento NNE'!$H$2:$H$707,'Faturamento NNE'!$E$2:$E$707,'Infos Relatório'!$B$485,'Faturamento NNE'!$F$2:$F$707,'Infos Relatório'!$B555,'Faturamento NNE'!$AA$2:$AA$707,'Infos Relatório'!AA$1)</f>
        <v>0</v>
      </c>
      <c r="AC555" s="542">
        <f>SUMIFS('Faturamento NNE'!$K$2:$K$707,'Faturamento NNE'!$E$2:$E$707,'Infos Relatório'!$B$485,'Faturamento NNE'!$F$2:$F$707,'Infos Relatório'!$B555,'Faturamento NNE'!$AA$2:$AA$707,'Infos Relatório'!AA$1)</f>
        <v>0</v>
      </c>
      <c r="AD555" s="546">
        <f>SUMIFS('Faturamento NNE'!$P$2:$P$707,'Faturamento NNE'!$E$2:$E$707,'Infos Relatório'!$B$485,'Faturamento NNE'!$F$2:$F$707,'Infos Relatório'!$B555,'Faturamento NNE'!$AA$2:$AA$707,'Infos Relatório'!AA$1,'Faturamento NNE'!$U$2:$U$707,"Sim")+SUMIFS('Faturamento NNE'!$Q$2:$Q$707,'Faturamento NNE'!$E$2:$E$707,'Infos Relatório'!$B$485,'Faturamento NNE'!$F$2:$F$707,'Infos Relatório'!$B555,'Faturamento NNE'!$AA$2:$AA$707,'Infos Relatório'!AA$1,'Faturamento NNE'!$U$2:$U$707,"Sim")</f>
        <v>0</v>
      </c>
      <c r="AE555" s="227" t="e">
        <f t="shared" si="196"/>
        <v>#DIV/0!</v>
      </c>
      <c r="AF555" s="545">
        <f>SUMIFS('Faturamento NNE'!$I$2:$I$707,'Faturamento NNE'!$E$2:$E$707,'Infos Relatório'!$B$485,'Faturamento NNE'!$F$2:$F$707,'Infos Relatório'!$B555,'Faturamento NNE'!$AA$2:$AA$707,'Infos Relatório'!AA$1)</f>
        <v>0</v>
      </c>
      <c r="AG555" s="541">
        <f>COUNTIFS('Faturamento NNE'!$E$2:$E$707,'Infos Relatório'!$B$485,'Faturamento NNE'!$F$2:$F$707,'Infos Relatório'!$B555,'Faturamento NNE'!$AA$2:$AA$707,'Infos Relatório'!AG$1)</f>
        <v>0</v>
      </c>
      <c r="AH555" s="542">
        <f>SUMIFS('Faturamento NNE'!$H$2:$H$707,'Faturamento NNE'!$E$2:$E$707,'Infos Relatório'!$B$485,'Faturamento NNE'!$F$2:$F$707,'Infos Relatório'!$B555,'Faturamento NNE'!$AA$2:$AA$707,'Infos Relatório'!AG$1)</f>
        <v>0</v>
      </c>
      <c r="AI555" s="542">
        <f>SUMIFS('Faturamento NNE'!$K$2:$K$707,'Faturamento NNE'!$E$2:$E$707,'Infos Relatório'!$B$485,'Faturamento NNE'!$F$2:$F$707,'Infos Relatório'!$B555,'Faturamento NNE'!$AA$2:$AA$707,'Infos Relatório'!AG$1)</f>
        <v>0</v>
      </c>
      <c r="AJ555" s="546">
        <f>SUMIFS('Faturamento NNE'!$P$2:$P$707,'Faturamento NNE'!$E$2:$E$707,'Infos Relatório'!$B$485,'Faturamento NNE'!$F$2:$F$707,'Infos Relatório'!$B555,'Faturamento NNE'!$AA$2:$AA$707,'Infos Relatório'!AG$1,'Faturamento NNE'!$U$2:$U$707,"Sim")+SUMIFS('Faturamento NNE'!$Q$2:$Q$707,'Faturamento NNE'!$E$2:$E$707,'Infos Relatório'!$B$485,'Faturamento NNE'!$F$2:$F$707,'Infos Relatório'!$B555,'Faturamento NNE'!$AA$2:$AA$707,'Infos Relatório'!AG$1,'Faturamento NNE'!$U$2:$U$707,"Sim")</f>
        <v>0</v>
      </c>
      <c r="AK555" s="227" t="e">
        <f t="shared" si="197"/>
        <v>#DIV/0!</v>
      </c>
      <c r="AL555" s="545">
        <f>SUMIFS('Faturamento NNE'!$I$2:$I$707,'Faturamento NNE'!$E$2:$E$707,'Infos Relatório'!$B$485,'Faturamento NNE'!$F$2:$F$707,'Infos Relatório'!$B555,'Faturamento NNE'!$AA$2:$AA$707,'Infos Relatório'!AG$1)</f>
        <v>0</v>
      </c>
      <c r="AM555" s="541">
        <f>COUNTIFS('Faturamento NNE'!$E$2:$E$707,'Infos Relatório'!$B$485,'Faturamento NNE'!$F$2:$F$707,'Infos Relatório'!$B555,'Faturamento NNE'!$AA$2:$AA$707,'Infos Relatório'!AM$1)</f>
        <v>0</v>
      </c>
      <c r="AN555" s="542">
        <f>SUMIFS('Faturamento NNE'!$H$2:$H$707,'Faturamento NNE'!$E$2:$E$707,'Infos Relatório'!$B$485,'Faturamento NNE'!$F$2:$F$707,'Infos Relatório'!$B555,'Faturamento NNE'!$AA$2:$AA$707,'Infos Relatório'!AM$1)</f>
        <v>0</v>
      </c>
      <c r="AO555" s="542">
        <f>SUMIFS('Faturamento NNE'!$K$2:$K$707,'Faturamento NNE'!$E$2:$E$707,'Infos Relatório'!$B$485,'Faturamento NNE'!$F$2:$F$707,'Infos Relatório'!$B555,'Faturamento NNE'!$AA$2:$AA$707,'Infos Relatório'!AM$1)</f>
        <v>0</v>
      </c>
      <c r="AP555" s="546">
        <f>SUMIFS('Faturamento NNE'!$P$2:$P$707,'Faturamento NNE'!$E$2:$E$707,'Infos Relatório'!$B$485,'Faturamento NNE'!$F$2:$F$707,'Infos Relatório'!$B555,'Faturamento NNE'!$AA$2:$AA$707,'Infos Relatório'!AM$1,'Faturamento NNE'!$U$2:$U$707,"Sim")+SUMIFS('Faturamento NNE'!$Q$2:$Q$707,'Faturamento NNE'!$E$2:$E$707,'Infos Relatório'!$B$485,'Faturamento NNE'!$F$2:$F$707,'Infos Relatório'!$B555,'Faturamento NNE'!$AA$2:$AA$707,'Infos Relatório'!AM$1,'Faturamento NNE'!$U$2:$U$707,"Sim")</f>
        <v>0</v>
      </c>
      <c r="AQ555" s="227" t="e">
        <f t="shared" si="198"/>
        <v>#DIV/0!</v>
      </c>
      <c r="AR555" s="545">
        <f>SUMIFS('Faturamento NNE'!$I$2:$I$707,'Faturamento NNE'!$E$2:$E$707,'Infos Relatório'!$B$485,'Faturamento NNE'!$F$2:$F$707,'Infos Relatório'!$B555,'Faturamento NNE'!$AA$2:$AA$707,'Infos Relatório'!AM$1)</f>
        <v>0</v>
      </c>
      <c r="AS555" s="541">
        <f>COUNTIFS('Faturamento NNE'!$E$2:$E$707,'Infos Relatório'!$B$485,'Faturamento NNE'!$F$2:$F$707,'Infos Relatório'!$B555,'Faturamento NNE'!$AA$2:$AA$707,'Infos Relatório'!AS$1)</f>
        <v>0</v>
      </c>
      <c r="AT555" s="542">
        <f>SUMIFS('Faturamento NNE'!$H$2:$H$707,'Faturamento NNE'!$E$2:$E$707,'Infos Relatório'!$B$485,'Faturamento NNE'!$F$2:$F$707,'Infos Relatório'!$B555,'Faturamento NNE'!$AA$2:$AA$707,'Infos Relatório'!AS$1)</f>
        <v>0</v>
      </c>
      <c r="AU555" s="542">
        <f>SUMIFS('Faturamento NNE'!$K$2:$K$707,'Faturamento NNE'!$E$2:$E$707,'Infos Relatório'!$B$485,'Faturamento NNE'!$F$2:$F$707,'Infos Relatório'!$B555,'Faturamento NNE'!$AA$2:$AA$707,'Infos Relatório'!AS$1)</f>
        <v>0</v>
      </c>
      <c r="AV555" s="546">
        <f>SUMIFS('Faturamento NNE'!$P$2:$P$707,'Faturamento NNE'!$E$2:$E$707,'Infos Relatório'!$B$485,'Faturamento NNE'!$F$2:$F$707,'Infos Relatório'!$B555,'Faturamento NNE'!$AA$2:$AA$707,'Infos Relatório'!AS$1,'Faturamento NNE'!$U$2:$U$707,"Sim")+SUMIFS('Faturamento NNE'!$Q$2:$Q$707,'Faturamento NNE'!$E$2:$E$707,'Infos Relatório'!$B$485,'Faturamento NNE'!$F$2:$F$707,'Infos Relatório'!$B555,'Faturamento NNE'!$AA$2:$AA$707,'Infos Relatório'!AS$1,'Faturamento NNE'!$U$2:$U$707,"Sim")</f>
        <v>0</v>
      </c>
      <c r="AW555" s="227" t="e">
        <f t="shared" si="199"/>
        <v>#DIV/0!</v>
      </c>
      <c r="AX555" s="545">
        <f>SUMIFS('Faturamento NNE'!$I$2:$I$707,'Faturamento NNE'!$E$2:$E$707,'Infos Relatório'!$B$485,'Faturamento NNE'!$F$2:$F$707,'Infos Relatório'!$B555,'Faturamento NNE'!$AA$2:$AA$707,'Infos Relatório'!AS$1)</f>
        <v>0</v>
      </c>
      <c r="AY555" s="541">
        <f>COUNTIFS('Faturamento NNE'!$E$2:$E$707,'Infos Relatório'!$B$485,'Faturamento NNE'!$F$2:$F$707,'Infos Relatório'!$B555,'Faturamento NNE'!$AA$2:$AA$707,'Infos Relatório'!AY$1)</f>
        <v>0</v>
      </c>
      <c r="AZ555" s="542">
        <f>SUMIFS('Faturamento NNE'!$H$2:$H$707,'Faturamento NNE'!$E$2:$E$707,'Infos Relatório'!$B$485,'Faturamento NNE'!$F$2:$F$707,'Infos Relatório'!$B555,'Faturamento NNE'!$AA$2:$AA$707,'Infos Relatório'!AY$1)</f>
        <v>0</v>
      </c>
      <c r="BA555" s="542">
        <f>SUMIFS('Faturamento NNE'!$K$2:$K$707,'Faturamento NNE'!$E$2:$E$707,'Infos Relatório'!$B$485,'Faturamento NNE'!$F$2:$F$707,'Infos Relatório'!$B555,'Faturamento NNE'!$AA$2:$AA$707,'Infos Relatório'!AY$1)</f>
        <v>0</v>
      </c>
      <c r="BB555" s="546">
        <f>SUMIFS('Faturamento NNE'!$P$2:$P$707,'Faturamento NNE'!$E$2:$E$707,'Infos Relatório'!$B$485,'Faturamento NNE'!$F$2:$F$707,'Infos Relatório'!$B555,'Faturamento NNE'!$AA$2:$AA$707,'Infos Relatório'!AY$1,'Faturamento NNE'!$U$2:$U$707,"Sim")+SUMIFS('Faturamento NNE'!$Q$2:$Q$707,'Faturamento NNE'!$E$2:$E$707,'Infos Relatório'!$B$485,'Faturamento NNE'!$F$2:$F$707,'Infos Relatório'!$B555,'Faturamento NNE'!$AA$2:$AA$707,'Infos Relatório'!AY$1,'Faturamento NNE'!$U$2:$U$707,"Sim")</f>
        <v>0</v>
      </c>
      <c r="BC555" s="227" t="e">
        <f t="shared" si="200"/>
        <v>#DIV/0!</v>
      </c>
      <c r="BD555" s="545">
        <f>SUMIFS('Faturamento NNE'!$I$2:$I$707,'Faturamento NNE'!$E$2:$E$707,'Infos Relatório'!$B$485,'Faturamento NNE'!$F$2:$F$707,'Infos Relatório'!$B555,'Faturamento NNE'!$AA$2:$AA$707,'Infos Relatório'!AY$1)</f>
        <v>0</v>
      </c>
      <c r="BE555" s="541">
        <f>COUNTIFS('Faturamento NNE'!$E$2:$E$707,'Infos Relatório'!$B$485,'Faturamento NNE'!$F$2:$F$707,'Infos Relatório'!$B555,'Faturamento NNE'!$AA$2:$AA$707,'Infos Relatório'!BE$1)</f>
        <v>0</v>
      </c>
      <c r="BF555" s="542">
        <f>SUMIFS('Faturamento NNE'!$H$2:$H$707,'Faturamento NNE'!$E$2:$E$707,'Infos Relatório'!$B$485,'Faturamento NNE'!$F$2:$F$707,'Infos Relatório'!$B555,'Faturamento NNE'!$AA$2:$AA$707,'Infos Relatório'!BE$1)</f>
        <v>0</v>
      </c>
      <c r="BG555" s="542">
        <f>SUMIFS('Faturamento NNE'!$K$2:$K$707,'Faturamento NNE'!$E$2:$E$707,'Infos Relatório'!$B$485,'Faturamento NNE'!$F$2:$F$707,'Infos Relatório'!$B555,'Faturamento NNE'!$AA$2:$AA$707,'Infos Relatório'!BE$1)</f>
        <v>0</v>
      </c>
      <c r="BH555" s="546">
        <f>SUMIFS('Faturamento NNE'!$P$2:$P$707,'Faturamento NNE'!$E$2:$E$707,'Infos Relatório'!$B$485,'Faturamento NNE'!$F$2:$F$707,'Infos Relatório'!$B555,'Faturamento NNE'!$AA$2:$AA$707,'Infos Relatório'!BE$1,'Faturamento NNE'!$U$2:$U$707,"Sim")+SUMIFS('Faturamento NNE'!$Q$2:$Q$707,'Faturamento NNE'!$E$2:$E$707,'Infos Relatório'!$B$485,'Faturamento NNE'!$F$2:$F$707,'Infos Relatório'!$B555,'Faturamento NNE'!$AA$2:$AA$707,'Infos Relatório'!BE$1,'Faturamento NNE'!$U$2:$U$707,"Sim")</f>
        <v>0</v>
      </c>
      <c r="BI555" s="227" t="e">
        <f t="shared" si="201"/>
        <v>#DIV/0!</v>
      </c>
      <c r="BJ555" s="545">
        <f>SUMIFS('Faturamento NNE'!$I$2:$I$707,'Faturamento NNE'!$E$2:$E$707,'Infos Relatório'!$B$485,'Faturamento NNE'!$F$2:$F$707,'Infos Relatório'!$B555,'Faturamento NNE'!$AA$2:$AA$707,'Infos Relatório'!BE$1)</f>
        <v>0</v>
      </c>
      <c r="BK555" s="541">
        <f>COUNTIFS('Faturamento NNE'!$E$2:$E$707,'Infos Relatório'!$B$485,'Faturamento NNE'!$F$2:$F$707,'Infos Relatório'!$B555,'Faturamento NNE'!$AA$2:$AA$707,'Infos Relatório'!BK$1)</f>
        <v>0</v>
      </c>
      <c r="BL555" s="542">
        <f>SUMIFS('Faturamento NNE'!$H$2:$H$707,'Faturamento NNE'!$E$2:$E$707,'Infos Relatório'!$B$485,'Faturamento NNE'!$F$2:$F$707,'Infos Relatório'!$B555,'Faturamento NNE'!$AA$2:$AA$707,'Infos Relatório'!BK$1)</f>
        <v>0</v>
      </c>
      <c r="BM555" s="542">
        <f>SUMIFS('Faturamento NNE'!$K$2:$K$707,'Faturamento NNE'!$E$2:$E$707,'Infos Relatório'!$B$485,'Faturamento NNE'!$F$2:$F$707,'Infos Relatório'!$B555,'Faturamento NNE'!$AA$2:$AA$707,'Infos Relatório'!BK$1)</f>
        <v>0</v>
      </c>
      <c r="BN555" s="546">
        <f>SUMIFS('Faturamento NNE'!$P$2:$P$707,'Faturamento NNE'!$E$2:$E$707,'Infos Relatório'!$B$485,'Faturamento NNE'!$F$2:$F$707,'Infos Relatório'!$B555,'Faturamento NNE'!$AA$2:$AA$707,'Infos Relatório'!BK$1,'Faturamento NNE'!$U$2:$U$707,"Sim")+SUMIFS('Faturamento NNE'!$Q$2:$Q$707,'Faturamento NNE'!$E$2:$E$707,'Infos Relatório'!$B$485,'Faturamento NNE'!$F$2:$F$707,'Infos Relatório'!$B555,'Faturamento NNE'!$AA$2:$AA$707,'Infos Relatório'!BK$1,'Faturamento NNE'!$U$2:$U$707,"Sim")</f>
        <v>0</v>
      </c>
      <c r="BO555" s="227" t="e">
        <f t="shared" si="202"/>
        <v>#DIV/0!</v>
      </c>
      <c r="BP555" s="545">
        <f>SUMIFS('Faturamento NNE'!$I$2:$I$707,'Faturamento NNE'!$E$2:$E$707,'Infos Relatório'!$B$485,'Faturamento NNE'!$F$2:$F$707,'Infos Relatório'!$B555,'Faturamento NNE'!$AA$2:$AA$707,'Infos Relatório'!BK$1)</f>
        <v>0</v>
      </c>
      <c r="BQ555" s="541">
        <f>COUNTIFS('Faturamento NNE'!$E$2:$E$707,'Infos Relatório'!$B$485,'Faturamento NNE'!$F$2:$F$707,'Infos Relatório'!$B555,'Faturamento NNE'!$AA$2:$AA$707,'Infos Relatório'!BQ$1)</f>
        <v>0</v>
      </c>
      <c r="BR555" s="542">
        <f>SUMIFS('Faturamento NNE'!$H$2:$H$707,'Faturamento NNE'!$E$2:$E$707,'Infos Relatório'!$B$485,'Faturamento NNE'!$F$2:$F$707,'Infos Relatório'!$B555,'Faturamento NNE'!$AA$2:$AA$707,'Infos Relatório'!BQ$1)</f>
        <v>0</v>
      </c>
      <c r="BS555" s="542">
        <f>SUMIFS('Faturamento NNE'!$K$2:$K$707,'Faturamento NNE'!$E$2:$E$707,'Infos Relatório'!$B$485,'Faturamento NNE'!$F$2:$F$707,'Infos Relatório'!$B555,'Faturamento NNE'!$AA$2:$AA$707,'Infos Relatório'!BQ$1)</f>
        <v>0</v>
      </c>
      <c r="BT555" s="546">
        <f>SUMIFS('Faturamento NNE'!$P$2:$P$707,'Faturamento NNE'!$E$2:$E$707,'Infos Relatório'!$B$485,'Faturamento NNE'!$F$2:$F$707,'Infos Relatório'!$B555,'Faturamento NNE'!$AA$2:$AA$707,'Infos Relatório'!BQ$1,'Faturamento NNE'!$U$2:$U$707,"Sim")+SUMIFS('Faturamento NNE'!$Q$2:$Q$707,'Faturamento NNE'!$E$2:$E$707,'Infos Relatório'!$B$485,'Faturamento NNE'!$F$2:$F$707,'Infos Relatório'!$B555,'Faturamento NNE'!$AA$2:$AA$707,'Infos Relatório'!BQ$1,'Faturamento NNE'!$U$2:$U$707,"Sim")</f>
        <v>0</v>
      </c>
      <c r="BU555" s="227" t="e">
        <f t="shared" si="203"/>
        <v>#DIV/0!</v>
      </c>
      <c r="BV555" s="545">
        <f>SUMIFS('Faturamento NNE'!$I$2:$I$707,'Faturamento NNE'!$E$2:$E$707,'Infos Relatório'!$B$485,'Faturamento NNE'!$F$2:$F$707,'Infos Relatório'!$B555,'Faturamento NNE'!$AA$2:$AA$707,'Infos Relatório'!BQ$1)</f>
        <v>0</v>
      </c>
    </row>
    <row r="556" spans="2:74">
      <c r="B556" s="217" t="s">
        <v>200</v>
      </c>
      <c r="C556" s="541">
        <f>COUNTIFS('Faturamento NNE'!$E$2:$E$707,'Infos Relatório'!$B$485,'Faturamento NNE'!$F$2:$F$707,'Infos Relatório'!$B556,'Faturamento NNE'!$AA$2:$AA$707,'Infos Relatório'!C$1)</f>
        <v>0</v>
      </c>
      <c r="D556" s="542">
        <f>SUMIFS('Faturamento NNE'!$H$2:$H$707,'Faturamento NNE'!$E$2:$E$707,'Infos Relatório'!$B$485,'Faturamento NNE'!$F$2:$F$707,'Infos Relatório'!$B556,'Faturamento NNE'!$AA$2:$AA$707,'Infos Relatório'!C$1)</f>
        <v>0</v>
      </c>
      <c r="E556" s="543">
        <f>SUMIFS('Faturamento NNE'!$K$2:$K$707,'Faturamento NNE'!$E$2:$E$707,'Infos Relatório'!$B$485,'Faturamento NNE'!$F$2:$F$707,'Infos Relatório'!$B556,'Faturamento NNE'!$AA$2:$AA$707,'Infos Relatório'!C$1)</f>
        <v>0</v>
      </c>
      <c r="F556" s="544">
        <f>SUMIFS('Faturamento NNE'!$P$2:$P$707,'Faturamento NNE'!$E$2:$E$707,'Infos Relatório'!$B$485,'Faturamento NNE'!$F$2:$F$707,'Infos Relatório'!$B556,'Faturamento NNE'!$AA$2:$AA$707,'Infos Relatório'!C$1,'Faturamento NNE'!$U$2:$U$707,"Sim")+SUMIFS('Faturamento NNE'!$Q$2:$Q$707,'Faturamento NNE'!$E$2:$E$707,'Infos Relatório'!$B$485,'Faturamento NNE'!$F$2:$F$707,'Infos Relatório'!$B556,'Faturamento NNE'!$AA$2:$AA$707,'Infos Relatório'!C$1,'Faturamento NNE'!$U$2:$U$707,"Sim")</f>
        <v>0</v>
      </c>
      <c r="G556" s="283" t="e">
        <f t="shared" si="192"/>
        <v>#DIV/0!</v>
      </c>
      <c r="H556" s="545">
        <f>SUMIFS('Faturamento NNE'!$I$2:$I$707,'Faturamento NNE'!$E$2:$E$707,'Infos Relatório'!$B$485,'Faturamento NNE'!$F$2:$F$707,'Infos Relatório'!$B556,'Faturamento NNE'!$AA$2:$AA$707,'Infos Relatório'!C$1)</f>
        <v>0</v>
      </c>
      <c r="I556" s="541">
        <f>COUNTIFS('Faturamento NNE'!$E$2:$E$707,'Infos Relatório'!$B$485,'Faturamento NNE'!$F$2:$F$707,'Infos Relatório'!$B556,'Faturamento NNE'!$AA$2:$AA$707,'Infos Relatório'!I$1)</f>
        <v>0</v>
      </c>
      <c r="J556" s="542">
        <f>SUMIFS('Faturamento NNE'!$H$2:$H$707,'Faturamento NNE'!$E$2:$E$707,'Infos Relatório'!$B$485,'Faturamento NNE'!$F$2:$F$707,'Infos Relatório'!$B556,'Faturamento NNE'!$AA$2:$AA$707,'Infos Relatório'!I$1)</f>
        <v>0</v>
      </c>
      <c r="K556" s="543">
        <f>SUMIFS('Faturamento NNE'!$K$2:$K$707,'Faturamento NNE'!$E$2:$E$707,'Infos Relatório'!$B$485,'Faturamento NNE'!$F$2:$F$707,'Infos Relatório'!$B556,'Faturamento NNE'!$AA$2:$AA$707,'Infos Relatório'!I$1)</f>
        <v>0</v>
      </c>
      <c r="L556" s="544">
        <f>SUMIFS('Faturamento NNE'!$P$2:$P$707,'Faturamento NNE'!$E$2:$E$707,'Infos Relatório'!$B$485,'Faturamento NNE'!$F$2:$F$707,'Infos Relatório'!$B556,'Faturamento NNE'!$AA$2:$AA$707,'Infos Relatório'!I$1,'Faturamento NNE'!$U$2:$U$707,"Sim")+SUMIFS('Faturamento NNE'!$Q$2:$Q$707,'Faturamento NNE'!$E$2:$E$707,'Infos Relatório'!$B$485,'Faturamento NNE'!$F$2:$F$707,'Infos Relatório'!$B556,'Faturamento NNE'!$AA$2:$AA$707,'Infos Relatório'!I$1,'Faturamento NNE'!$U$2:$U$707,"Sim")</f>
        <v>0</v>
      </c>
      <c r="M556" s="283" t="e">
        <f t="shared" si="193"/>
        <v>#DIV/0!</v>
      </c>
      <c r="N556" s="545">
        <f>SUMIFS('Faturamento NNE'!$I$2:$I$707,'Faturamento NNE'!$E$2:$E$707,'Infos Relatório'!$B$485,'Faturamento NNE'!$F$2:$F$707,'Infos Relatório'!$B556,'Faturamento NNE'!$AA$2:$AA$707,'Infos Relatório'!I$1)</f>
        <v>0</v>
      </c>
      <c r="O556" s="541">
        <f>COUNTIFS('Faturamento NNE'!$E$2:$E$707,'Infos Relatório'!$B$485,'Faturamento NNE'!$F$2:$F$707,'Infos Relatório'!$B556,'Faturamento NNE'!$AA$2:$AA$707,'Infos Relatório'!O$1)</f>
        <v>0</v>
      </c>
      <c r="P556" s="542">
        <f>SUMIFS('Faturamento NNE'!$H$2:$H$707,'Faturamento NNE'!$E$2:$E$707,'Infos Relatório'!$B$485,'Faturamento NNE'!$F$2:$F$707,'Infos Relatório'!$B556,'Faturamento NNE'!$AA$2:$AA$707,'Infos Relatório'!O$1)</f>
        <v>0</v>
      </c>
      <c r="Q556" s="542">
        <f>SUMIFS('Faturamento NNE'!$K$2:$K$707,'Faturamento NNE'!$E$2:$E$707,'Infos Relatório'!$B$485,'Faturamento NNE'!$F$2:$F$707,'Infos Relatório'!$B556,'Faturamento NNE'!$AA$2:$AA$707,'Infos Relatório'!O$1)</f>
        <v>0</v>
      </c>
      <c r="R556" s="546">
        <f>SUMIFS('Faturamento NNE'!$P$2:$P$707,'Faturamento NNE'!$E$2:$E$707,'Infos Relatório'!$B$485,'Faturamento NNE'!$F$2:$F$707,'Infos Relatório'!$B556,'Faturamento NNE'!$AA$2:$AA$707,'Infos Relatório'!O$1,'Faturamento NNE'!$U$2:$U$707,"Sim")+SUMIFS('Faturamento NNE'!$Q$2:$Q$707,'Faturamento NNE'!$E$2:$E$707,'Infos Relatório'!$B$485,'Faturamento NNE'!$F$2:$F$707,'Infos Relatório'!$B556,'Faturamento NNE'!$AA$2:$AA$707,'Infos Relatório'!O$1,'Faturamento NNE'!$U$2:$U$707,"Sim")</f>
        <v>0</v>
      </c>
      <c r="S556" s="227" t="e">
        <f t="shared" si="194"/>
        <v>#DIV/0!</v>
      </c>
      <c r="T556" s="545">
        <f>SUMIFS('Faturamento NNE'!$I$2:$I$707,'Faturamento NNE'!$E$2:$E$707,'Infos Relatório'!$B$485,'Faturamento NNE'!$F$2:$F$707,'Infos Relatório'!$B556,'Faturamento NNE'!$AA$2:$AA$707,'Infos Relatório'!O$1)</f>
        <v>0</v>
      </c>
      <c r="U556" s="541">
        <f>COUNTIFS('Faturamento NNE'!$E$2:$E$707,'Infos Relatório'!$B$485,'Faturamento NNE'!$F$2:$F$707,'Infos Relatório'!$B556,'Faturamento NNE'!$AA$2:$AA$707,'Infos Relatório'!U$1)</f>
        <v>0</v>
      </c>
      <c r="V556" s="542">
        <f>SUMIFS('Faturamento NNE'!$H$2:$H$707,'Faturamento NNE'!$E$2:$E$707,'Infos Relatório'!$B$485,'Faturamento NNE'!$F$2:$F$707,'Infos Relatório'!$B556,'Faturamento NNE'!$AA$2:$AA$707,'Infos Relatório'!U$1)</f>
        <v>0</v>
      </c>
      <c r="W556" s="542">
        <f>SUMIFS('Faturamento NNE'!$K$2:$K$707,'Faturamento NNE'!$E$2:$E$707,'Infos Relatório'!$B$485,'Faturamento NNE'!$F$2:$F$707,'Infos Relatório'!$B556,'Faturamento NNE'!$AA$2:$AA$707,'Infos Relatório'!U$1)</f>
        <v>0</v>
      </c>
      <c r="X556" s="546">
        <f>SUMIFS('Faturamento NNE'!$P$2:$P$707,'Faturamento NNE'!$E$2:$E$707,'Infos Relatório'!$B$485,'Faturamento NNE'!$F$2:$F$707,'Infos Relatório'!$B556,'Faturamento NNE'!$AA$2:$AA$707,'Infos Relatório'!U$1,'Faturamento NNE'!$U$2:$U$707,"Sim")+SUMIFS('Faturamento NNE'!$Q$2:$Q$707,'Faturamento NNE'!$E$2:$E$707,'Infos Relatório'!$B$485,'Faturamento NNE'!$F$2:$F$707,'Infos Relatório'!$B556,'Faturamento NNE'!$AA$2:$AA$707,'Infos Relatório'!U$1,'Faturamento NNE'!$U$2:$U$707,"Sim")</f>
        <v>0</v>
      </c>
      <c r="Y556" s="227" t="e">
        <f t="shared" si="195"/>
        <v>#DIV/0!</v>
      </c>
      <c r="Z556" s="545">
        <f>SUMIFS('Faturamento NNE'!$I$2:$I$707,'Faturamento NNE'!$E$2:$E$707,'Infos Relatório'!$B$485,'Faturamento NNE'!$F$2:$F$707,'Infos Relatório'!$B556,'Faturamento NNE'!$AA$2:$AA$707,'Infos Relatório'!U$1)</f>
        <v>0</v>
      </c>
      <c r="AA556" s="541">
        <f>COUNTIFS('Faturamento NNE'!$E$2:$E$707,'Infos Relatório'!$B$485,'Faturamento NNE'!$F$2:$F$707,'Infos Relatório'!$B556,'Faturamento NNE'!$AA$2:$AA$707,'Infos Relatório'!AA$1)</f>
        <v>0</v>
      </c>
      <c r="AB556" s="542">
        <f>SUMIFS('Faturamento NNE'!$H$2:$H$707,'Faturamento NNE'!$E$2:$E$707,'Infos Relatório'!$B$485,'Faturamento NNE'!$F$2:$F$707,'Infos Relatório'!$B556,'Faturamento NNE'!$AA$2:$AA$707,'Infos Relatório'!AA$1)</f>
        <v>0</v>
      </c>
      <c r="AC556" s="542">
        <f>SUMIFS('Faturamento NNE'!$K$2:$K$707,'Faturamento NNE'!$E$2:$E$707,'Infos Relatório'!$B$485,'Faturamento NNE'!$F$2:$F$707,'Infos Relatório'!$B556,'Faturamento NNE'!$AA$2:$AA$707,'Infos Relatório'!AA$1)</f>
        <v>0</v>
      </c>
      <c r="AD556" s="546">
        <f>SUMIFS('Faturamento NNE'!$P$2:$P$707,'Faturamento NNE'!$E$2:$E$707,'Infos Relatório'!$B$485,'Faturamento NNE'!$F$2:$F$707,'Infos Relatório'!$B556,'Faturamento NNE'!$AA$2:$AA$707,'Infos Relatório'!AA$1,'Faturamento NNE'!$U$2:$U$707,"Sim")+SUMIFS('Faturamento NNE'!$Q$2:$Q$707,'Faturamento NNE'!$E$2:$E$707,'Infos Relatório'!$B$485,'Faturamento NNE'!$F$2:$F$707,'Infos Relatório'!$B556,'Faturamento NNE'!$AA$2:$AA$707,'Infos Relatório'!AA$1,'Faturamento NNE'!$U$2:$U$707,"Sim")</f>
        <v>0</v>
      </c>
      <c r="AE556" s="227" t="e">
        <f t="shared" si="196"/>
        <v>#DIV/0!</v>
      </c>
      <c r="AF556" s="545">
        <f>SUMIFS('Faturamento NNE'!$I$2:$I$707,'Faturamento NNE'!$E$2:$E$707,'Infos Relatório'!$B$485,'Faturamento NNE'!$F$2:$F$707,'Infos Relatório'!$B556,'Faturamento NNE'!$AA$2:$AA$707,'Infos Relatório'!AA$1)</f>
        <v>0</v>
      </c>
      <c r="AG556" s="541">
        <f>COUNTIFS('Faturamento NNE'!$E$2:$E$707,'Infos Relatório'!$B$485,'Faturamento NNE'!$F$2:$F$707,'Infos Relatório'!$B556,'Faturamento NNE'!$AA$2:$AA$707,'Infos Relatório'!AG$1)</f>
        <v>0</v>
      </c>
      <c r="AH556" s="542">
        <f>SUMIFS('Faturamento NNE'!$H$2:$H$707,'Faturamento NNE'!$E$2:$E$707,'Infos Relatório'!$B$485,'Faturamento NNE'!$F$2:$F$707,'Infos Relatório'!$B556,'Faturamento NNE'!$AA$2:$AA$707,'Infos Relatório'!AG$1)</f>
        <v>0</v>
      </c>
      <c r="AI556" s="542">
        <f>SUMIFS('Faturamento NNE'!$K$2:$K$707,'Faturamento NNE'!$E$2:$E$707,'Infos Relatório'!$B$485,'Faturamento NNE'!$F$2:$F$707,'Infos Relatório'!$B556,'Faturamento NNE'!$AA$2:$AA$707,'Infos Relatório'!AG$1)</f>
        <v>0</v>
      </c>
      <c r="AJ556" s="546">
        <f>SUMIFS('Faturamento NNE'!$P$2:$P$707,'Faturamento NNE'!$E$2:$E$707,'Infos Relatório'!$B$485,'Faturamento NNE'!$F$2:$F$707,'Infos Relatório'!$B556,'Faturamento NNE'!$AA$2:$AA$707,'Infos Relatório'!AG$1,'Faturamento NNE'!$U$2:$U$707,"Sim")+SUMIFS('Faturamento NNE'!$Q$2:$Q$707,'Faturamento NNE'!$E$2:$E$707,'Infos Relatório'!$B$485,'Faturamento NNE'!$F$2:$F$707,'Infos Relatório'!$B556,'Faturamento NNE'!$AA$2:$AA$707,'Infos Relatório'!AG$1,'Faturamento NNE'!$U$2:$U$707,"Sim")</f>
        <v>0</v>
      </c>
      <c r="AK556" s="227" t="e">
        <f t="shared" si="197"/>
        <v>#DIV/0!</v>
      </c>
      <c r="AL556" s="545">
        <f>SUMIFS('Faturamento NNE'!$I$2:$I$707,'Faturamento NNE'!$E$2:$E$707,'Infos Relatório'!$B$485,'Faturamento NNE'!$F$2:$F$707,'Infos Relatório'!$B556,'Faturamento NNE'!$AA$2:$AA$707,'Infos Relatório'!AG$1)</f>
        <v>0</v>
      </c>
      <c r="AM556" s="541">
        <f>COUNTIFS('Faturamento NNE'!$E$2:$E$707,'Infos Relatório'!$B$485,'Faturamento NNE'!$F$2:$F$707,'Infos Relatório'!$B556,'Faturamento NNE'!$AA$2:$AA$707,'Infos Relatório'!AM$1)</f>
        <v>0</v>
      </c>
      <c r="AN556" s="542">
        <f>SUMIFS('Faturamento NNE'!$H$2:$H$707,'Faturamento NNE'!$E$2:$E$707,'Infos Relatório'!$B$485,'Faturamento NNE'!$F$2:$F$707,'Infos Relatório'!$B556,'Faturamento NNE'!$AA$2:$AA$707,'Infos Relatório'!AM$1)</f>
        <v>0</v>
      </c>
      <c r="AO556" s="542">
        <f>SUMIFS('Faturamento NNE'!$K$2:$K$707,'Faturamento NNE'!$E$2:$E$707,'Infos Relatório'!$B$485,'Faturamento NNE'!$F$2:$F$707,'Infos Relatório'!$B556,'Faturamento NNE'!$AA$2:$AA$707,'Infos Relatório'!AM$1)</f>
        <v>0</v>
      </c>
      <c r="AP556" s="546">
        <f>SUMIFS('Faturamento NNE'!$P$2:$P$707,'Faturamento NNE'!$E$2:$E$707,'Infos Relatório'!$B$485,'Faturamento NNE'!$F$2:$F$707,'Infos Relatório'!$B556,'Faturamento NNE'!$AA$2:$AA$707,'Infos Relatório'!AM$1,'Faturamento NNE'!$U$2:$U$707,"Sim")+SUMIFS('Faturamento NNE'!$Q$2:$Q$707,'Faturamento NNE'!$E$2:$E$707,'Infos Relatório'!$B$485,'Faturamento NNE'!$F$2:$F$707,'Infos Relatório'!$B556,'Faturamento NNE'!$AA$2:$AA$707,'Infos Relatório'!AM$1,'Faturamento NNE'!$U$2:$U$707,"Sim")</f>
        <v>0</v>
      </c>
      <c r="AQ556" s="227" t="e">
        <f t="shared" si="198"/>
        <v>#DIV/0!</v>
      </c>
      <c r="AR556" s="545">
        <f>SUMIFS('Faturamento NNE'!$I$2:$I$707,'Faturamento NNE'!$E$2:$E$707,'Infos Relatório'!$B$485,'Faturamento NNE'!$F$2:$F$707,'Infos Relatório'!$B556,'Faturamento NNE'!$AA$2:$AA$707,'Infos Relatório'!AM$1)</f>
        <v>0</v>
      </c>
      <c r="AS556" s="541">
        <f>COUNTIFS('Faturamento NNE'!$E$2:$E$707,'Infos Relatório'!$B$485,'Faturamento NNE'!$F$2:$F$707,'Infos Relatório'!$B556,'Faturamento NNE'!$AA$2:$AA$707,'Infos Relatório'!AS$1)</f>
        <v>0</v>
      </c>
      <c r="AT556" s="542">
        <f>SUMIFS('Faturamento NNE'!$H$2:$H$707,'Faturamento NNE'!$E$2:$E$707,'Infos Relatório'!$B$485,'Faturamento NNE'!$F$2:$F$707,'Infos Relatório'!$B556,'Faturamento NNE'!$AA$2:$AA$707,'Infos Relatório'!AS$1)</f>
        <v>0</v>
      </c>
      <c r="AU556" s="542">
        <f>SUMIFS('Faturamento NNE'!$K$2:$K$707,'Faturamento NNE'!$E$2:$E$707,'Infos Relatório'!$B$485,'Faturamento NNE'!$F$2:$F$707,'Infos Relatório'!$B556,'Faturamento NNE'!$AA$2:$AA$707,'Infos Relatório'!AS$1)</f>
        <v>0</v>
      </c>
      <c r="AV556" s="546">
        <f>SUMIFS('Faturamento NNE'!$P$2:$P$707,'Faturamento NNE'!$E$2:$E$707,'Infos Relatório'!$B$485,'Faturamento NNE'!$F$2:$F$707,'Infos Relatório'!$B556,'Faturamento NNE'!$AA$2:$AA$707,'Infos Relatório'!AS$1,'Faturamento NNE'!$U$2:$U$707,"Sim")+SUMIFS('Faturamento NNE'!$Q$2:$Q$707,'Faturamento NNE'!$E$2:$E$707,'Infos Relatório'!$B$485,'Faturamento NNE'!$F$2:$F$707,'Infos Relatório'!$B556,'Faturamento NNE'!$AA$2:$AA$707,'Infos Relatório'!AS$1,'Faturamento NNE'!$U$2:$U$707,"Sim")</f>
        <v>0</v>
      </c>
      <c r="AW556" s="227" t="e">
        <f t="shared" si="199"/>
        <v>#DIV/0!</v>
      </c>
      <c r="AX556" s="545">
        <f>SUMIFS('Faturamento NNE'!$I$2:$I$707,'Faturamento NNE'!$E$2:$E$707,'Infos Relatório'!$B$485,'Faturamento NNE'!$F$2:$F$707,'Infos Relatório'!$B556,'Faturamento NNE'!$AA$2:$AA$707,'Infos Relatório'!AS$1)</f>
        <v>0</v>
      </c>
      <c r="AY556" s="541">
        <f>COUNTIFS('Faturamento NNE'!$E$2:$E$707,'Infos Relatório'!$B$485,'Faturamento NNE'!$F$2:$F$707,'Infos Relatório'!$B556,'Faturamento NNE'!$AA$2:$AA$707,'Infos Relatório'!AY$1)</f>
        <v>0</v>
      </c>
      <c r="AZ556" s="542">
        <f>SUMIFS('Faturamento NNE'!$H$2:$H$707,'Faturamento NNE'!$E$2:$E$707,'Infos Relatório'!$B$485,'Faturamento NNE'!$F$2:$F$707,'Infos Relatório'!$B556,'Faturamento NNE'!$AA$2:$AA$707,'Infos Relatório'!AY$1)</f>
        <v>0</v>
      </c>
      <c r="BA556" s="542">
        <f>SUMIFS('Faturamento NNE'!$K$2:$K$707,'Faturamento NNE'!$E$2:$E$707,'Infos Relatório'!$B$485,'Faturamento NNE'!$F$2:$F$707,'Infos Relatório'!$B556,'Faturamento NNE'!$AA$2:$AA$707,'Infos Relatório'!AY$1)</f>
        <v>0</v>
      </c>
      <c r="BB556" s="546">
        <f>SUMIFS('Faturamento NNE'!$P$2:$P$707,'Faturamento NNE'!$E$2:$E$707,'Infos Relatório'!$B$485,'Faturamento NNE'!$F$2:$F$707,'Infos Relatório'!$B556,'Faturamento NNE'!$AA$2:$AA$707,'Infos Relatório'!AY$1,'Faturamento NNE'!$U$2:$U$707,"Sim")+SUMIFS('Faturamento NNE'!$Q$2:$Q$707,'Faturamento NNE'!$E$2:$E$707,'Infos Relatório'!$B$485,'Faturamento NNE'!$F$2:$F$707,'Infos Relatório'!$B556,'Faturamento NNE'!$AA$2:$AA$707,'Infos Relatório'!AY$1,'Faturamento NNE'!$U$2:$U$707,"Sim")</f>
        <v>0</v>
      </c>
      <c r="BC556" s="227" t="e">
        <f t="shared" si="200"/>
        <v>#DIV/0!</v>
      </c>
      <c r="BD556" s="545">
        <f>SUMIFS('Faturamento NNE'!$I$2:$I$707,'Faturamento NNE'!$E$2:$E$707,'Infos Relatório'!$B$485,'Faturamento NNE'!$F$2:$F$707,'Infos Relatório'!$B556,'Faturamento NNE'!$AA$2:$AA$707,'Infos Relatório'!AY$1)</f>
        <v>0</v>
      </c>
      <c r="BE556" s="541">
        <f>COUNTIFS('Faturamento NNE'!$E$2:$E$707,'Infos Relatório'!$B$485,'Faturamento NNE'!$F$2:$F$707,'Infos Relatório'!$B556,'Faturamento NNE'!$AA$2:$AA$707,'Infos Relatório'!BE$1)</f>
        <v>0</v>
      </c>
      <c r="BF556" s="542">
        <f>SUMIFS('Faturamento NNE'!$H$2:$H$707,'Faturamento NNE'!$E$2:$E$707,'Infos Relatório'!$B$485,'Faturamento NNE'!$F$2:$F$707,'Infos Relatório'!$B556,'Faturamento NNE'!$AA$2:$AA$707,'Infos Relatório'!BE$1)</f>
        <v>0</v>
      </c>
      <c r="BG556" s="542">
        <f>SUMIFS('Faturamento NNE'!$K$2:$K$707,'Faturamento NNE'!$E$2:$E$707,'Infos Relatório'!$B$485,'Faturamento NNE'!$F$2:$F$707,'Infos Relatório'!$B556,'Faturamento NNE'!$AA$2:$AA$707,'Infos Relatório'!BE$1)</f>
        <v>0</v>
      </c>
      <c r="BH556" s="546">
        <f>SUMIFS('Faturamento NNE'!$P$2:$P$707,'Faturamento NNE'!$E$2:$E$707,'Infos Relatório'!$B$485,'Faturamento NNE'!$F$2:$F$707,'Infos Relatório'!$B556,'Faturamento NNE'!$AA$2:$AA$707,'Infos Relatório'!BE$1,'Faturamento NNE'!$U$2:$U$707,"Sim")+SUMIFS('Faturamento NNE'!$Q$2:$Q$707,'Faturamento NNE'!$E$2:$E$707,'Infos Relatório'!$B$485,'Faturamento NNE'!$F$2:$F$707,'Infos Relatório'!$B556,'Faturamento NNE'!$AA$2:$AA$707,'Infos Relatório'!BE$1,'Faturamento NNE'!$U$2:$U$707,"Sim")</f>
        <v>0</v>
      </c>
      <c r="BI556" s="227" t="e">
        <f t="shared" si="201"/>
        <v>#DIV/0!</v>
      </c>
      <c r="BJ556" s="545">
        <f>SUMIFS('Faturamento NNE'!$I$2:$I$707,'Faturamento NNE'!$E$2:$E$707,'Infos Relatório'!$B$485,'Faturamento NNE'!$F$2:$F$707,'Infos Relatório'!$B556,'Faturamento NNE'!$AA$2:$AA$707,'Infos Relatório'!BE$1)</f>
        <v>0</v>
      </c>
      <c r="BK556" s="541">
        <f>COUNTIFS('Faturamento NNE'!$E$2:$E$707,'Infos Relatório'!$B$485,'Faturamento NNE'!$F$2:$F$707,'Infos Relatório'!$B556,'Faturamento NNE'!$AA$2:$AA$707,'Infos Relatório'!BK$1)</f>
        <v>0</v>
      </c>
      <c r="BL556" s="542">
        <f>SUMIFS('Faturamento NNE'!$H$2:$H$707,'Faturamento NNE'!$E$2:$E$707,'Infos Relatório'!$B$485,'Faturamento NNE'!$F$2:$F$707,'Infos Relatório'!$B556,'Faturamento NNE'!$AA$2:$AA$707,'Infos Relatório'!BK$1)</f>
        <v>0</v>
      </c>
      <c r="BM556" s="542">
        <f>SUMIFS('Faturamento NNE'!$K$2:$K$707,'Faturamento NNE'!$E$2:$E$707,'Infos Relatório'!$B$485,'Faturamento NNE'!$F$2:$F$707,'Infos Relatório'!$B556,'Faturamento NNE'!$AA$2:$AA$707,'Infos Relatório'!BK$1)</f>
        <v>0</v>
      </c>
      <c r="BN556" s="546">
        <f>SUMIFS('Faturamento NNE'!$P$2:$P$707,'Faturamento NNE'!$E$2:$E$707,'Infos Relatório'!$B$485,'Faturamento NNE'!$F$2:$F$707,'Infos Relatório'!$B556,'Faturamento NNE'!$AA$2:$AA$707,'Infos Relatório'!BK$1,'Faturamento NNE'!$U$2:$U$707,"Sim")+SUMIFS('Faturamento NNE'!$Q$2:$Q$707,'Faturamento NNE'!$E$2:$E$707,'Infos Relatório'!$B$485,'Faturamento NNE'!$F$2:$F$707,'Infos Relatório'!$B556,'Faturamento NNE'!$AA$2:$AA$707,'Infos Relatório'!BK$1,'Faturamento NNE'!$U$2:$U$707,"Sim")</f>
        <v>0</v>
      </c>
      <c r="BO556" s="227" t="e">
        <f t="shared" si="202"/>
        <v>#DIV/0!</v>
      </c>
      <c r="BP556" s="545">
        <f>SUMIFS('Faturamento NNE'!$I$2:$I$707,'Faturamento NNE'!$E$2:$E$707,'Infos Relatório'!$B$485,'Faturamento NNE'!$F$2:$F$707,'Infos Relatório'!$B556,'Faturamento NNE'!$AA$2:$AA$707,'Infos Relatório'!BK$1)</f>
        <v>0</v>
      </c>
      <c r="BQ556" s="541">
        <f>COUNTIFS('Faturamento NNE'!$E$2:$E$707,'Infos Relatório'!$B$485,'Faturamento NNE'!$F$2:$F$707,'Infos Relatório'!$B556,'Faturamento NNE'!$AA$2:$AA$707,'Infos Relatório'!BQ$1)</f>
        <v>0</v>
      </c>
      <c r="BR556" s="542">
        <f>SUMIFS('Faturamento NNE'!$H$2:$H$707,'Faturamento NNE'!$E$2:$E$707,'Infos Relatório'!$B$485,'Faturamento NNE'!$F$2:$F$707,'Infos Relatório'!$B556,'Faturamento NNE'!$AA$2:$AA$707,'Infos Relatório'!BQ$1)</f>
        <v>0</v>
      </c>
      <c r="BS556" s="542">
        <f>SUMIFS('Faturamento NNE'!$K$2:$K$707,'Faturamento NNE'!$E$2:$E$707,'Infos Relatório'!$B$485,'Faturamento NNE'!$F$2:$F$707,'Infos Relatório'!$B556,'Faturamento NNE'!$AA$2:$AA$707,'Infos Relatório'!BQ$1)</f>
        <v>0</v>
      </c>
      <c r="BT556" s="546">
        <f>SUMIFS('Faturamento NNE'!$P$2:$P$707,'Faturamento NNE'!$E$2:$E$707,'Infos Relatório'!$B$485,'Faturamento NNE'!$F$2:$F$707,'Infos Relatório'!$B556,'Faturamento NNE'!$AA$2:$AA$707,'Infos Relatório'!BQ$1,'Faturamento NNE'!$U$2:$U$707,"Sim")+SUMIFS('Faturamento NNE'!$Q$2:$Q$707,'Faturamento NNE'!$E$2:$E$707,'Infos Relatório'!$B$485,'Faturamento NNE'!$F$2:$F$707,'Infos Relatório'!$B556,'Faturamento NNE'!$AA$2:$AA$707,'Infos Relatório'!BQ$1,'Faturamento NNE'!$U$2:$U$707,"Sim")</f>
        <v>0</v>
      </c>
      <c r="BU556" s="227" t="e">
        <f t="shared" si="203"/>
        <v>#DIV/0!</v>
      </c>
      <c r="BV556" s="545">
        <f>SUMIFS('Faturamento NNE'!$I$2:$I$707,'Faturamento NNE'!$E$2:$E$707,'Infos Relatório'!$B$485,'Faturamento NNE'!$F$2:$F$707,'Infos Relatório'!$B556,'Faturamento NNE'!$AA$2:$AA$707,'Infos Relatório'!BQ$1)</f>
        <v>0</v>
      </c>
    </row>
    <row r="557" spans="2:74">
      <c r="B557" s="217" t="s">
        <v>201</v>
      </c>
      <c r="C557" s="541">
        <f>COUNTIFS('Faturamento NNE'!$E$2:$E$707,'Infos Relatório'!$B$485,'Faturamento NNE'!$F$2:$F$707,'Infos Relatório'!$B557,'Faturamento NNE'!$AA$2:$AA$707,'Infos Relatório'!C$1)</f>
        <v>0</v>
      </c>
      <c r="D557" s="542">
        <f>SUMIFS('Faturamento NNE'!$H$2:$H$707,'Faturamento NNE'!$E$2:$E$707,'Infos Relatório'!$B$485,'Faturamento NNE'!$F$2:$F$707,'Infos Relatório'!$B557,'Faturamento NNE'!$AA$2:$AA$707,'Infos Relatório'!C$1)</f>
        <v>0</v>
      </c>
      <c r="E557" s="543">
        <f>SUMIFS('Faturamento NNE'!$K$2:$K$707,'Faturamento NNE'!$E$2:$E$707,'Infos Relatório'!$B$485,'Faturamento NNE'!$F$2:$F$707,'Infos Relatório'!$B557,'Faturamento NNE'!$AA$2:$AA$707,'Infos Relatório'!C$1)</f>
        <v>0</v>
      </c>
      <c r="F557" s="544">
        <f>SUMIFS('Faturamento NNE'!$P$2:$P$707,'Faturamento NNE'!$E$2:$E$707,'Infos Relatório'!$B$485,'Faturamento NNE'!$F$2:$F$707,'Infos Relatório'!$B557,'Faturamento NNE'!$AA$2:$AA$707,'Infos Relatório'!C$1,'Faturamento NNE'!$U$2:$U$707,"Sim")+SUMIFS('Faturamento NNE'!$Q$2:$Q$707,'Faturamento NNE'!$E$2:$E$707,'Infos Relatório'!$B$485,'Faturamento NNE'!$F$2:$F$707,'Infos Relatório'!$B557,'Faturamento NNE'!$AA$2:$AA$707,'Infos Relatório'!C$1,'Faturamento NNE'!$U$2:$U$707,"Sim")</f>
        <v>0</v>
      </c>
      <c r="G557" s="283" t="e">
        <f t="shared" si="192"/>
        <v>#DIV/0!</v>
      </c>
      <c r="H557" s="545">
        <f>SUMIFS('Faturamento NNE'!$I$2:$I$707,'Faturamento NNE'!$E$2:$E$707,'Infos Relatório'!$B$485,'Faturamento NNE'!$F$2:$F$707,'Infos Relatório'!$B557,'Faturamento NNE'!$AA$2:$AA$707,'Infos Relatório'!C$1)</f>
        <v>0</v>
      </c>
      <c r="I557" s="541">
        <f>COUNTIFS('Faturamento NNE'!$E$2:$E$707,'Infos Relatório'!$B$485,'Faturamento NNE'!$F$2:$F$707,'Infos Relatório'!$B557,'Faturamento NNE'!$AA$2:$AA$707,'Infos Relatório'!I$1)</f>
        <v>0</v>
      </c>
      <c r="J557" s="542">
        <f>SUMIFS('Faturamento NNE'!$H$2:$H$707,'Faturamento NNE'!$E$2:$E$707,'Infos Relatório'!$B$485,'Faturamento NNE'!$F$2:$F$707,'Infos Relatório'!$B557,'Faturamento NNE'!$AA$2:$AA$707,'Infos Relatório'!I$1)</f>
        <v>0</v>
      </c>
      <c r="K557" s="543">
        <f>SUMIFS('Faturamento NNE'!$K$2:$K$707,'Faturamento NNE'!$E$2:$E$707,'Infos Relatório'!$B$485,'Faturamento NNE'!$F$2:$F$707,'Infos Relatório'!$B557,'Faturamento NNE'!$AA$2:$AA$707,'Infos Relatório'!I$1)</f>
        <v>0</v>
      </c>
      <c r="L557" s="544">
        <f>SUMIFS('Faturamento NNE'!$P$2:$P$707,'Faturamento NNE'!$E$2:$E$707,'Infos Relatório'!$B$485,'Faturamento NNE'!$F$2:$F$707,'Infos Relatório'!$B557,'Faturamento NNE'!$AA$2:$AA$707,'Infos Relatório'!I$1,'Faturamento NNE'!$U$2:$U$707,"Sim")+SUMIFS('Faturamento NNE'!$Q$2:$Q$707,'Faturamento NNE'!$E$2:$E$707,'Infos Relatório'!$B$485,'Faturamento NNE'!$F$2:$F$707,'Infos Relatório'!$B557,'Faturamento NNE'!$AA$2:$AA$707,'Infos Relatório'!I$1,'Faturamento NNE'!$U$2:$U$707,"Sim")</f>
        <v>0</v>
      </c>
      <c r="M557" s="283" t="e">
        <f t="shared" si="193"/>
        <v>#DIV/0!</v>
      </c>
      <c r="N557" s="545">
        <f>SUMIFS('Faturamento NNE'!$I$2:$I$707,'Faturamento NNE'!$E$2:$E$707,'Infos Relatório'!$B$485,'Faturamento NNE'!$F$2:$F$707,'Infos Relatório'!$B557,'Faturamento NNE'!$AA$2:$AA$707,'Infos Relatório'!I$1)</f>
        <v>0</v>
      </c>
      <c r="O557" s="541">
        <f>COUNTIFS('Faturamento NNE'!$E$2:$E$707,'Infos Relatório'!$B$485,'Faturamento NNE'!$F$2:$F$707,'Infos Relatório'!$B557,'Faturamento NNE'!$AA$2:$AA$707,'Infos Relatório'!O$1)</f>
        <v>0</v>
      </c>
      <c r="P557" s="542">
        <f>SUMIFS('Faturamento NNE'!$H$2:$H$707,'Faturamento NNE'!$E$2:$E$707,'Infos Relatório'!$B$485,'Faturamento NNE'!$F$2:$F$707,'Infos Relatório'!$B557,'Faturamento NNE'!$AA$2:$AA$707,'Infos Relatório'!O$1)</f>
        <v>0</v>
      </c>
      <c r="Q557" s="542">
        <f>SUMIFS('Faturamento NNE'!$K$2:$K$707,'Faturamento NNE'!$E$2:$E$707,'Infos Relatório'!$B$485,'Faturamento NNE'!$F$2:$F$707,'Infos Relatório'!$B557,'Faturamento NNE'!$AA$2:$AA$707,'Infos Relatório'!O$1)</f>
        <v>0</v>
      </c>
      <c r="R557" s="546">
        <f>SUMIFS('Faturamento NNE'!$P$2:$P$707,'Faturamento NNE'!$E$2:$E$707,'Infos Relatório'!$B$485,'Faturamento NNE'!$F$2:$F$707,'Infos Relatório'!$B557,'Faturamento NNE'!$AA$2:$AA$707,'Infos Relatório'!O$1,'Faturamento NNE'!$U$2:$U$707,"Sim")+SUMIFS('Faturamento NNE'!$Q$2:$Q$707,'Faturamento NNE'!$E$2:$E$707,'Infos Relatório'!$B$485,'Faturamento NNE'!$F$2:$F$707,'Infos Relatório'!$B557,'Faturamento NNE'!$AA$2:$AA$707,'Infos Relatório'!O$1,'Faturamento NNE'!$U$2:$U$707,"Sim")</f>
        <v>0</v>
      </c>
      <c r="S557" s="227" t="e">
        <f t="shared" si="194"/>
        <v>#DIV/0!</v>
      </c>
      <c r="T557" s="545">
        <f>SUMIFS('Faturamento NNE'!$I$2:$I$707,'Faturamento NNE'!$E$2:$E$707,'Infos Relatório'!$B$485,'Faturamento NNE'!$F$2:$F$707,'Infos Relatório'!$B557,'Faturamento NNE'!$AA$2:$AA$707,'Infos Relatório'!O$1)</f>
        <v>0</v>
      </c>
      <c r="U557" s="541">
        <f>COUNTIFS('Faturamento NNE'!$E$2:$E$707,'Infos Relatório'!$B$485,'Faturamento NNE'!$F$2:$F$707,'Infos Relatório'!$B557,'Faturamento NNE'!$AA$2:$AA$707,'Infos Relatório'!U$1)</f>
        <v>0</v>
      </c>
      <c r="V557" s="542">
        <f>SUMIFS('Faturamento NNE'!$H$2:$H$707,'Faturamento NNE'!$E$2:$E$707,'Infos Relatório'!$B$485,'Faturamento NNE'!$F$2:$F$707,'Infos Relatório'!$B557,'Faturamento NNE'!$AA$2:$AA$707,'Infos Relatório'!U$1)</f>
        <v>0</v>
      </c>
      <c r="W557" s="542">
        <f>SUMIFS('Faturamento NNE'!$K$2:$K$707,'Faturamento NNE'!$E$2:$E$707,'Infos Relatório'!$B$485,'Faturamento NNE'!$F$2:$F$707,'Infos Relatório'!$B557,'Faturamento NNE'!$AA$2:$AA$707,'Infos Relatório'!U$1)</f>
        <v>0</v>
      </c>
      <c r="X557" s="546">
        <f>SUMIFS('Faturamento NNE'!$P$2:$P$707,'Faturamento NNE'!$E$2:$E$707,'Infos Relatório'!$B$485,'Faturamento NNE'!$F$2:$F$707,'Infos Relatório'!$B557,'Faturamento NNE'!$AA$2:$AA$707,'Infos Relatório'!U$1,'Faturamento NNE'!$U$2:$U$707,"Sim")+SUMIFS('Faturamento NNE'!$Q$2:$Q$707,'Faturamento NNE'!$E$2:$E$707,'Infos Relatório'!$B$485,'Faturamento NNE'!$F$2:$F$707,'Infos Relatório'!$B557,'Faturamento NNE'!$AA$2:$AA$707,'Infos Relatório'!U$1,'Faturamento NNE'!$U$2:$U$707,"Sim")</f>
        <v>0</v>
      </c>
      <c r="Y557" s="227" t="e">
        <f t="shared" si="195"/>
        <v>#DIV/0!</v>
      </c>
      <c r="Z557" s="545">
        <f>SUMIFS('Faturamento NNE'!$I$2:$I$707,'Faturamento NNE'!$E$2:$E$707,'Infos Relatório'!$B$485,'Faturamento NNE'!$F$2:$F$707,'Infos Relatório'!$B557,'Faturamento NNE'!$AA$2:$AA$707,'Infos Relatório'!U$1)</f>
        <v>0</v>
      </c>
      <c r="AA557" s="541">
        <f>COUNTIFS('Faturamento NNE'!$E$2:$E$707,'Infos Relatório'!$B$485,'Faturamento NNE'!$F$2:$F$707,'Infos Relatório'!$B557,'Faturamento NNE'!$AA$2:$AA$707,'Infos Relatório'!AA$1)</f>
        <v>0</v>
      </c>
      <c r="AB557" s="542">
        <f>SUMIFS('Faturamento NNE'!$H$2:$H$707,'Faturamento NNE'!$E$2:$E$707,'Infos Relatório'!$B$485,'Faturamento NNE'!$F$2:$F$707,'Infos Relatório'!$B557,'Faturamento NNE'!$AA$2:$AA$707,'Infos Relatório'!AA$1)</f>
        <v>0</v>
      </c>
      <c r="AC557" s="542">
        <f>SUMIFS('Faturamento NNE'!$K$2:$K$707,'Faturamento NNE'!$E$2:$E$707,'Infos Relatório'!$B$485,'Faturamento NNE'!$F$2:$F$707,'Infos Relatório'!$B557,'Faturamento NNE'!$AA$2:$AA$707,'Infos Relatório'!AA$1)</f>
        <v>0</v>
      </c>
      <c r="AD557" s="546">
        <f>SUMIFS('Faturamento NNE'!$P$2:$P$707,'Faturamento NNE'!$E$2:$E$707,'Infos Relatório'!$B$485,'Faturamento NNE'!$F$2:$F$707,'Infos Relatório'!$B557,'Faturamento NNE'!$AA$2:$AA$707,'Infos Relatório'!AA$1,'Faturamento NNE'!$U$2:$U$707,"Sim")+SUMIFS('Faturamento NNE'!$Q$2:$Q$707,'Faturamento NNE'!$E$2:$E$707,'Infos Relatório'!$B$485,'Faturamento NNE'!$F$2:$F$707,'Infos Relatório'!$B557,'Faturamento NNE'!$AA$2:$AA$707,'Infos Relatório'!AA$1,'Faturamento NNE'!$U$2:$U$707,"Sim")</f>
        <v>0</v>
      </c>
      <c r="AE557" s="227" t="e">
        <f t="shared" si="196"/>
        <v>#DIV/0!</v>
      </c>
      <c r="AF557" s="545">
        <f>SUMIFS('Faturamento NNE'!$I$2:$I$707,'Faturamento NNE'!$E$2:$E$707,'Infos Relatório'!$B$485,'Faturamento NNE'!$F$2:$F$707,'Infos Relatório'!$B557,'Faturamento NNE'!$AA$2:$AA$707,'Infos Relatório'!AA$1)</f>
        <v>0</v>
      </c>
      <c r="AG557" s="541">
        <f>COUNTIFS('Faturamento NNE'!$E$2:$E$707,'Infos Relatório'!$B$485,'Faturamento NNE'!$F$2:$F$707,'Infos Relatório'!$B557,'Faturamento NNE'!$AA$2:$AA$707,'Infos Relatório'!AG$1)</f>
        <v>0</v>
      </c>
      <c r="AH557" s="542">
        <f>SUMIFS('Faturamento NNE'!$H$2:$H$707,'Faturamento NNE'!$E$2:$E$707,'Infos Relatório'!$B$485,'Faturamento NNE'!$F$2:$F$707,'Infos Relatório'!$B557,'Faturamento NNE'!$AA$2:$AA$707,'Infos Relatório'!AG$1)</f>
        <v>0</v>
      </c>
      <c r="AI557" s="542">
        <f>SUMIFS('Faturamento NNE'!$K$2:$K$707,'Faturamento NNE'!$E$2:$E$707,'Infos Relatório'!$B$485,'Faturamento NNE'!$F$2:$F$707,'Infos Relatório'!$B557,'Faturamento NNE'!$AA$2:$AA$707,'Infos Relatório'!AG$1)</f>
        <v>0</v>
      </c>
      <c r="AJ557" s="546">
        <f>SUMIFS('Faturamento NNE'!$P$2:$P$707,'Faturamento NNE'!$E$2:$E$707,'Infos Relatório'!$B$485,'Faturamento NNE'!$F$2:$F$707,'Infos Relatório'!$B557,'Faturamento NNE'!$AA$2:$AA$707,'Infos Relatório'!AG$1,'Faturamento NNE'!$U$2:$U$707,"Sim")+SUMIFS('Faturamento NNE'!$Q$2:$Q$707,'Faturamento NNE'!$E$2:$E$707,'Infos Relatório'!$B$485,'Faturamento NNE'!$F$2:$F$707,'Infos Relatório'!$B557,'Faturamento NNE'!$AA$2:$AA$707,'Infos Relatório'!AG$1,'Faturamento NNE'!$U$2:$U$707,"Sim")</f>
        <v>0</v>
      </c>
      <c r="AK557" s="227" t="e">
        <f t="shared" si="197"/>
        <v>#DIV/0!</v>
      </c>
      <c r="AL557" s="545">
        <f>SUMIFS('Faturamento NNE'!$I$2:$I$707,'Faturamento NNE'!$E$2:$E$707,'Infos Relatório'!$B$485,'Faturamento NNE'!$F$2:$F$707,'Infos Relatório'!$B557,'Faturamento NNE'!$AA$2:$AA$707,'Infos Relatório'!AG$1)</f>
        <v>0</v>
      </c>
      <c r="AM557" s="541">
        <f>COUNTIFS('Faturamento NNE'!$E$2:$E$707,'Infos Relatório'!$B$485,'Faturamento NNE'!$F$2:$F$707,'Infos Relatório'!$B557,'Faturamento NNE'!$AA$2:$AA$707,'Infos Relatório'!AM$1)</f>
        <v>0</v>
      </c>
      <c r="AN557" s="542">
        <f>SUMIFS('Faturamento NNE'!$H$2:$H$707,'Faturamento NNE'!$E$2:$E$707,'Infos Relatório'!$B$485,'Faturamento NNE'!$F$2:$F$707,'Infos Relatório'!$B557,'Faturamento NNE'!$AA$2:$AA$707,'Infos Relatório'!AM$1)</f>
        <v>0</v>
      </c>
      <c r="AO557" s="542">
        <f>SUMIFS('Faturamento NNE'!$K$2:$K$707,'Faturamento NNE'!$E$2:$E$707,'Infos Relatório'!$B$485,'Faturamento NNE'!$F$2:$F$707,'Infos Relatório'!$B557,'Faturamento NNE'!$AA$2:$AA$707,'Infos Relatório'!AM$1)</f>
        <v>0</v>
      </c>
      <c r="AP557" s="546">
        <f>SUMIFS('Faturamento NNE'!$P$2:$P$707,'Faturamento NNE'!$E$2:$E$707,'Infos Relatório'!$B$485,'Faturamento NNE'!$F$2:$F$707,'Infos Relatório'!$B557,'Faturamento NNE'!$AA$2:$AA$707,'Infos Relatório'!AM$1,'Faturamento NNE'!$U$2:$U$707,"Sim")+SUMIFS('Faturamento NNE'!$Q$2:$Q$707,'Faturamento NNE'!$E$2:$E$707,'Infos Relatório'!$B$485,'Faturamento NNE'!$F$2:$F$707,'Infos Relatório'!$B557,'Faturamento NNE'!$AA$2:$AA$707,'Infos Relatório'!AM$1,'Faturamento NNE'!$U$2:$U$707,"Sim")</f>
        <v>0</v>
      </c>
      <c r="AQ557" s="227" t="e">
        <f t="shared" si="198"/>
        <v>#DIV/0!</v>
      </c>
      <c r="AR557" s="545">
        <f>SUMIFS('Faturamento NNE'!$I$2:$I$707,'Faturamento NNE'!$E$2:$E$707,'Infos Relatório'!$B$485,'Faturamento NNE'!$F$2:$F$707,'Infos Relatório'!$B557,'Faturamento NNE'!$AA$2:$AA$707,'Infos Relatório'!AM$1)</f>
        <v>0</v>
      </c>
      <c r="AS557" s="541">
        <f>COUNTIFS('Faturamento NNE'!$E$2:$E$707,'Infos Relatório'!$B$485,'Faturamento NNE'!$F$2:$F$707,'Infos Relatório'!$B557,'Faturamento NNE'!$AA$2:$AA$707,'Infos Relatório'!AS$1)</f>
        <v>0</v>
      </c>
      <c r="AT557" s="542">
        <f>SUMIFS('Faturamento NNE'!$H$2:$H$707,'Faturamento NNE'!$E$2:$E$707,'Infos Relatório'!$B$485,'Faturamento NNE'!$F$2:$F$707,'Infos Relatório'!$B557,'Faturamento NNE'!$AA$2:$AA$707,'Infos Relatório'!AS$1)</f>
        <v>0</v>
      </c>
      <c r="AU557" s="542">
        <f>SUMIFS('Faturamento NNE'!$K$2:$K$707,'Faturamento NNE'!$E$2:$E$707,'Infos Relatório'!$B$485,'Faturamento NNE'!$F$2:$F$707,'Infos Relatório'!$B557,'Faturamento NNE'!$AA$2:$AA$707,'Infos Relatório'!AS$1)</f>
        <v>0</v>
      </c>
      <c r="AV557" s="546">
        <f>SUMIFS('Faturamento NNE'!$P$2:$P$707,'Faturamento NNE'!$E$2:$E$707,'Infos Relatório'!$B$485,'Faturamento NNE'!$F$2:$F$707,'Infos Relatório'!$B557,'Faturamento NNE'!$AA$2:$AA$707,'Infos Relatório'!AS$1,'Faturamento NNE'!$U$2:$U$707,"Sim")+SUMIFS('Faturamento NNE'!$Q$2:$Q$707,'Faturamento NNE'!$E$2:$E$707,'Infos Relatório'!$B$485,'Faturamento NNE'!$F$2:$F$707,'Infos Relatório'!$B557,'Faturamento NNE'!$AA$2:$AA$707,'Infos Relatório'!AS$1,'Faturamento NNE'!$U$2:$U$707,"Sim")</f>
        <v>0</v>
      </c>
      <c r="AW557" s="227" t="e">
        <f t="shared" si="199"/>
        <v>#DIV/0!</v>
      </c>
      <c r="AX557" s="545">
        <f>SUMIFS('Faturamento NNE'!$I$2:$I$707,'Faturamento NNE'!$E$2:$E$707,'Infos Relatório'!$B$485,'Faturamento NNE'!$F$2:$F$707,'Infos Relatório'!$B557,'Faturamento NNE'!$AA$2:$AA$707,'Infos Relatório'!AS$1)</f>
        <v>0</v>
      </c>
      <c r="AY557" s="541">
        <f>COUNTIFS('Faturamento NNE'!$E$2:$E$707,'Infos Relatório'!$B$485,'Faturamento NNE'!$F$2:$F$707,'Infos Relatório'!$B557,'Faturamento NNE'!$AA$2:$AA$707,'Infos Relatório'!AY$1)</f>
        <v>0</v>
      </c>
      <c r="AZ557" s="542">
        <f>SUMIFS('Faturamento NNE'!$H$2:$H$707,'Faturamento NNE'!$E$2:$E$707,'Infos Relatório'!$B$485,'Faturamento NNE'!$F$2:$F$707,'Infos Relatório'!$B557,'Faturamento NNE'!$AA$2:$AA$707,'Infos Relatório'!AY$1)</f>
        <v>0</v>
      </c>
      <c r="BA557" s="542">
        <f>SUMIFS('Faturamento NNE'!$K$2:$K$707,'Faturamento NNE'!$E$2:$E$707,'Infos Relatório'!$B$485,'Faturamento NNE'!$F$2:$F$707,'Infos Relatório'!$B557,'Faturamento NNE'!$AA$2:$AA$707,'Infos Relatório'!AY$1)</f>
        <v>0</v>
      </c>
      <c r="BB557" s="546">
        <f>SUMIFS('Faturamento NNE'!$P$2:$P$707,'Faturamento NNE'!$E$2:$E$707,'Infos Relatório'!$B$485,'Faturamento NNE'!$F$2:$F$707,'Infos Relatório'!$B557,'Faturamento NNE'!$AA$2:$AA$707,'Infos Relatório'!AY$1,'Faturamento NNE'!$U$2:$U$707,"Sim")+SUMIFS('Faturamento NNE'!$Q$2:$Q$707,'Faturamento NNE'!$E$2:$E$707,'Infos Relatório'!$B$485,'Faturamento NNE'!$F$2:$F$707,'Infos Relatório'!$B557,'Faturamento NNE'!$AA$2:$AA$707,'Infos Relatório'!AY$1,'Faturamento NNE'!$U$2:$U$707,"Sim")</f>
        <v>0</v>
      </c>
      <c r="BC557" s="227" t="e">
        <f t="shared" si="200"/>
        <v>#DIV/0!</v>
      </c>
      <c r="BD557" s="545">
        <f>SUMIFS('Faturamento NNE'!$I$2:$I$707,'Faturamento NNE'!$E$2:$E$707,'Infos Relatório'!$B$485,'Faturamento NNE'!$F$2:$F$707,'Infos Relatório'!$B557,'Faturamento NNE'!$AA$2:$AA$707,'Infos Relatório'!AY$1)</f>
        <v>0</v>
      </c>
      <c r="BE557" s="541">
        <f>COUNTIFS('Faturamento NNE'!$E$2:$E$707,'Infos Relatório'!$B$485,'Faturamento NNE'!$F$2:$F$707,'Infos Relatório'!$B557,'Faturamento NNE'!$AA$2:$AA$707,'Infos Relatório'!BE$1)</f>
        <v>0</v>
      </c>
      <c r="BF557" s="542">
        <f>SUMIFS('Faturamento NNE'!$H$2:$H$707,'Faturamento NNE'!$E$2:$E$707,'Infos Relatório'!$B$485,'Faturamento NNE'!$F$2:$F$707,'Infos Relatório'!$B557,'Faturamento NNE'!$AA$2:$AA$707,'Infos Relatório'!BE$1)</f>
        <v>0</v>
      </c>
      <c r="BG557" s="542">
        <f>SUMIFS('Faturamento NNE'!$K$2:$K$707,'Faturamento NNE'!$E$2:$E$707,'Infos Relatório'!$B$485,'Faturamento NNE'!$F$2:$F$707,'Infos Relatório'!$B557,'Faturamento NNE'!$AA$2:$AA$707,'Infos Relatório'!BE$1)</f>
        <v>0</v>
      </c>
      <c r="BH557" s="546">
        <f>SUMIFS('Faturamento NNE'!$P$2:$P$707,'Faturamento NNE'!$E$2:$E$707,'Infos Relatório'!$B$485,'Faturamento NNE'!$F$2:$F$707,'Infos Relatório'!$B557,'Faturamento NNE'!$AA$2:$AA$707,'Infos Relatório'!BE$1,'Faturamento NNE'!$U$2:$U$707,"Sim")+SUMIFS('Faturamento NNE'!$Q$2:$Q$707,'Faturamento NNE'!$E$2:$E$707,'Infos Relatório'!$B$485,'Faturamento NNE'!$F$2:$F$707,'Infos Relatório'!$B557,'Faturamento NNE'!$AA$2:$AA$707,'Infos Relatório'!BE$1,'Faturamento NNE'!$U$2:$U$707,"Sim")</f>
        <v>0</v>
      </c>
      <c r="BI557" s="227" t="e">
        <f t="shared" si="201"/>
        <v>#DIV/0!</v>
      </c>
      <c r="BJ557" s="545">
        <f>SUMIFS('Faturamento NNE'!$I$2:$I$707,'Faturamento NNE'!$E$2:$E$707,'Infos Relatório'!$B$485,'Faturamento NNE'!$F$2:$F$707,'Infos Relatório'!$B557,'Faturamento NNE'!$AA$2:$AA$707,'Infos Relatório'!BE$1)</f>
        <v>0</v>
      </c>
      <c r="BK557" s="541">
        <f>COUNTIFS('Faturamento NNE'!$E$2:$E$707,'Infos Relatório'!$B$485,'Faturamento NNE'!$F$2:$F$707,'Infos Relatório'!$B557,'Faturamento NNE'!$AA$2:$AA$707,'Infos Relatório'!BK$1)</f>
        <v>0</v>
      </c>
      <c r="BL557" s="542">
        <f>SUMIFS('Faturamento NNE'!$H$2:$H$707,'Faturamento NNE'!$E$2:$E$707,'Infos Relatório'!$B$485,'Faturamento NNE'!$F$2:$F$707,'Infos Relatório'!$B557,'Faturamento NNE'!$AA$2:$AA$707,'Infos Relatório'!BK$1)</f>
        <v>0</v>
      </c>
      <c r="BM557" s="542">
        <f>SUMIFS('Faturamento NNE'!$K$2:$K$707,'Faturamento NNE'!$E$2:$E$707,'Infos Relatório'!$B$485,'Faturamento NNE'!$F$2:$F$707,'Infos Relatório'!$B557,'Faturamento NNE'!$AA$2:$AA$707,'Infos Relatório'!BK$1)</f>
        <v>0</v>
      </c>
      <c r="BN557" s="546">
        <f>SUMIFS('Faturamento NNE'!$P$2:$P$707,'Faturamento NNE'!$E$2:$E$707,'Infos Relatório'!$B$485,'Faturamento NNE'!$F$2:$F$707,'Infos Relatório'!$B557,'Faturamento NNE'!$AA$2:$AA$707,'Infos Relatório'!BK$1,'Faturamento NNE'!$U$2:$U$707,"Sim")+SUMIFS('Faturamento NNE'!$Q$2:$Q$707,'Faturamento NNE'!$E$2:$E$707,'Infos Relatório'!$B$485,'Faturamento NNE'!$F$2:$F$707,'Infos Relatório'!$B557,'Faturamento NNE'!$AA$2:$AA$707,'Infos Relatório'!BK$1,'Faturamento NNE'!$U$2:$U$707,"Sim")</f>
        <v>0</v>
      </c>
      <c r="BO557" s="227" t="e">
        <f t="shared" si="202"/>
        <v>#DIV/0!</v>
      </c>
      <c r="BP557" s="545">
        <f>SUMIFS('Faturamento NNE'!$I$2:$I$707,'Faturamento NNE'!$E$2:$E$707,'Infos Relatório'!$B$485,'Faturamento NNE'!$F$2:$F$707,'Infos Relatório'!$B557,'Faturamento NNE'!$AA$2:$AA$707,'Infos Relatório'!BK$1)</f>
        <v>0</v>
      </c>
      <c r="BQ557" s="541">
        <f>COUNTIFS('Faturamento NNE'!$E$2:$E$707,'Infos Relatório'!$B$485,'Faturamento NNE'!$F$2:$F$707,'Infos Relatório'!$B557,'Faturamento NNE'!$AA$2:$AA$707,'Infos Relatório'!BQ$1)</f>
        <v>0</v>
      </c>
      <c r="BR557" s="542">
        <f>SUMIFS('Faturamento NNE'!$H$2:$H$707,'Faturamento NNE'!$E$2:$E$707,'Infos Relatório'!$B$485,'Faturamento NNE'!$F$2:$F$707,'Infos Relatório'!$B557,'Faturamento NNE'!$AA$2:$AA$707,'Infos Relatório'!BQ$1)</f>
        <v>0</v>
      </c>
      <c r="BS557" s="542">
        <f>SUMIFS('Faturamento NNE'!$K$2:$K$707,'Faturamento NNE'!$E$2:$E$707,'Infos Relatório'!$B$485,'Faturamento NNE'!$F$2:$F$707,'Infos Relatório'!$B557,'Faturamento NNE'!$AA$2:$AA$707,'Infos Relatório'!BQ$1)</f>
        <v>0</v>
      </c>
      <c r="BT557" s="546">
        <f>SUMIFS('Faturamento NNE'!$P$2:$P$707,'Faturamento NNE'!$E$2:$E$707,'Infos Relatório'!$B$485,'Faturamento NNE'!$F$2:$F$707,'Infos Relatório'!$B557,'Faturamento NNE'!$AA$2:$AA$707,'Infos Relatório'!BQ$1,'Faturamento NNE'!$U$2:$U$707,"Sim")+SUMIFS('Faturamento NNE'!$Q$2:$Q$707,'Faturamento NNE'!$E$2:$E$707,'Infos Relatório'!$B$485,'Faturamento NNE'!$F$2:$F$707,'Infos Relatório'!$B557,'Faturamento NNE'!$AA$2:$AA$707,'Infos Relatório'!BQ$1,'Faturamento NNE'!$U$2:$U$707,"Sim")</f>
        <v>0</v>
      </c>
      <c r="BU557" s="227" t="e">
        <f t="shared" si="203"/>
        <v>#DIV/0!</v>
      </c>
      <c r="BV557" s="545">
        <f>SUMIFS('Faturamento NNE'!$I$2:$I$707,'Faturamento NNE'!$E$2:$E$707,'Infos Relatório'!$B$485,'Faturamento NNE'!$F$2:$F$707,'Infos Relatório'!$B557,'Faturamento NNE'!$AA$2:$AA$707,'Infos Relatório'!BQ$1)</f>
        <v>0</v>
      </c>
    </row>
    <row r="558" spans="2:74">
      <c r="B558" s="217" t="s">
        <v>202</v>
      </c>
      <c r="C558" s="541">
        <f>COUNTIFS('Faturamento NNE'!$E$2:$E$707,'Infos Relatório'!$B$485,'Faturamento NNE'!$F$2:$F$707,'Infos Relatório'!$B558,'Faturamento NNE'!$AA$2:$AA$707,'Infos Relatório'!C$1)</f>
        <v>0</v>
      </c>
      <c r="D558" s="542">
        <f>SUMIFS('Faturamento NNE'!$H$2:$H$707,'Faturamento NNE'!$E$2:$E$707,'Infos Relatório'!$B$485,'Faturamento NNE'!$F$2:$F$707,'Infos Relatório'!$B558,'Faturamento NNE'!$AA$2:$AA$707,'Infos Relatório'!C$1)</f>
        <v>0</v>
      </c>
      <c r="E558" s="543">
        <f>SUMIFS('Faturamento NNE'!$K$2:$K$707,'Faturamento NNE'!$E$2:$E$707,'Infos Relatório'!$B$485,'Faturamento NNE'!$F$2:$F$707,'Infos Relatório'!$B558,'Faturamento NNE'!$AA$2:$AA$707,'Infos Relatório'!C$1)</f>
        <v>0</v>
      </c>
      <c r="F558" s="544">
        <f>SUMIFS('Faturamento NNE'!$P$2:$P$707,'Faturamento NNE'!$E$2:$E$707,'Infos Relatório'!$B$485,'Faturamento NNE'!$F$2:$F$707,'Infos Relatório'!$B558,'Faturamento NNE'!$AA$2:$AA$707,'Infos Relatório'!C$1,'Faturamento NNE'!$U$2:$U$707,"Sim")+SUMIFS('Faturamento NNE'!$Q$2:$Q$707,'Faturamento NNE'!$E$2:$E$707,'Infos Relatório'!$B$485,'Faturamento NNE'!$F$2:$F$707,'Infos Relatório'!$B558,'Faturamento NNE'!$AA$2:$AA$707,'Infos Relatório'!C$1,'Faturamento NNE'!$U$2:$U$707,"Sim")</f>
        <v>0</v>
      </c>
      <c r="G558" s="283" t="e">
        <f t="shared" si="192"/>
        <v>#DIV/0!</v>
      </c>
      <c r="H558" s="545">
        <f>SUMIFS('Faturamento NNE'!$I$2:$I$707,'Faturamento NNE'!$E$2:$E$707,'Infos Relatório'!$B$485,'Faturamento NNE'!$F$2:$F$707,'Infos Relatório'!$B558,'Faturamento NNE'!$AA$2:$AA$707,'Infos Relatório'!C$1)</f>
        <v>0</v>
      </c>
      <c r="I558" s="541">
        <f>COUNTIFS('Faturamento NNE'!$E$2:$E$707,'Infos Relatório'!$B$485,'Faturamento NNE'!$F$2:$F$707,'Infos Relatório'!$B558,'Faturamento NNE'!$AA$2:$AA$707,'Infos Relatório'!I$1)</f>
        <v>0</v>
      </c>
      <c r="J558" s="542">
        <f>SUMIFS('Faturamento NNE'!$H$2:$H$707,'Faturamento NNE'!$E$2:$E$707,'Infos Relatório'!$B$485,'Faturamento NNE'!$F$2:$F$707,'Infos Relatório'!$B558,'Faturamento NNE'!$AA$2:$AA$707,'Infos Relatório'!I$1)</f>
        <v>0</v>
      </c>
      <c r="K558" s="543">
        <f>SUMIFS('Faturamento NNE'!$K$2:$K$707,'Faturamento NNE'!$E$2:$E$707,'Infos Relatório'!$B$485,'Faturamento NNE'!$F$2:$F$707,'Infos Relatório'!$B558,'Faturamento NNE'!$AA$2:$AA$707,'Infos Relatório'!I$1)</f>
        <v>0</v>
      </c>
      <c r="L558" s="544">
        <f>SUMIFS('Faturamento NNE'!$P$2:$P$707,'Faturamento NNE'!$E$2:$E$707,'Infos Relatório'!$B$485,'Faturamento NNE'!$F$2:$F$707,'Infos Relatório'!$B558,'Faturamento NNE'!$AA$2:$AA$707,'Infos Relatório'!I$1,'Faturamento NNE'!$U$2:$U$707,"Sim")+SUMIFS('Faturamento NNE'!$Q$2:$Q$707,'Faturamento NNE'!$E$2:$E$707,'Infos Relatório'!$B$485,'Faturamento NNE'!$F$2:$F$707,'Infos Relatório'!$B558,'Faturamento NNE'!$AA$2:$AA$707,'Infos Relatório'!I$1,'Faturamento NNE'!$U$2:$U$707,"Sim")</f>
        <v>0</v>
      </c>
      <c r="M558" s="283" t="e">
        <f t="shared" si="193"/>
        <v>#DIV/0!</v>
      </c>
      <c r="N558" s="545">
        <f>SUMIFS('Faturamento NNE'!$I$2:$I$707,'Faturamento NNE'!$E$2:$E$707,'Infos Relatório'!$B$485,'Faturamento NNE'!$F$2:$F$707,'Infos Relatório'!$B558,'Faturamento NNE'!$AA$2:$AA$707,'Infos Relatório'!I$1)</f>
        <v>0</v>
      </c>
      <c r="O558" s="541">
        <f>COUNTIFS('Faturamento NNE'!$E$2:$E$707,'Infos Relatório'!$B$485,'Faturamento NNE'!$F$2:$F$707,'Infos Relatório'!$B558,'Faturamento NNE'!$AA$2:$AA$707,'Infos Relatório'!O$1)</f>
        <v>0</v>
      </c>
      <c r="P558" s="542">
        <f>SUMIFS('Faturamento NNE'!$H$2:$H$707,'Faturamento NNE'!$E$2:$E$707,'Infos Relatório'!$B$485,'Faturamento NNE'!$F$2:$F$707,'Infos Relatório'!$B558,'Faturamento NNE'!$AA$2:$AA$707,'Infos Relatório'!O$1)</f>
        <v>0</v>
      </c>
      <c r="Q558" s="542">
        <f>SUMIFS('Faturamento NNE'!$K$2:$K$707,'Faturamento NNE'!$E$2:$E$707,'Infos Relatório'!$B$485,'Faturamento NNE'!$F$2:$F$707,'Infos Relatório'!$B558,'Faturamento NNE'!$AA$2:$AA$707,'Infos Relatório'!O$1)</f>
        <v>0</v>
      </c>
      <c r="R558" s="546">
        <f>SUMIFS('Faturamento NNE'!$P$2:$P$707,'Faturamento NNE'!$E$2:$E$707,'Infos Relatório'!$B$485,'Faturamento NNE'!$F$2:$F$707,'Infos Relatório'!$B558,'Faturamento NNE'!$AA$2:$AA$707,'Infos Relatório'!O$1,'Faturamento NNE'!$U$2:$U$707,"Sim")+SUMIFS('Faturamento NNE'!$Q$2:$Q$707,'Faturamento NNE'!$E$2:$E$707,'Infos Relatório'!$B$485,'Faturamento NNE'!$F$2:$F$707,'Infos Relatório'!$B558,'Faturamento NNE'!$AA$2:$AA$707,'Infos Relatório'!O$1,'Faturamento NNE'!$U$2:$U$707,"Sim")</f>
        <v>0</v>
      </c>
      <c r="S558" s="227" t="e">
        <f t="shared" si="194"/>
        <v>#DIV/0!</v>
      </c>
      <c r="T558" s="545">
        <f>SUMIFS('Faturamento NNE'!$I$2:$I$707,'Faturamento NNE'!$E$2:$E$707,'Infos Relatório'!$B$485,'Faturamento NNE'!$F$2:$F$707,'Infos Relatório'!$B558,'Faturamento NNE'!$AA$2:$AA$707,'Infos Relatório'!O$1)</f>
        <v>0</v>
      </c>
      <c r="U558" s="541">
        <f>COUNTIFS('Faturamento NNE'!$E$2:$E$707,'Infos Relatório'!$B$485,'Faturamento NNE'!$F$2:$F$707,'Infos Relatório'!$B558,'Faturamento NNE'!$AA$2:$AA$707,'Infos Relatório'!U$1)</f>
        <v>0</v>
      </c>
      <c r="V558" s="542">
        <f>SUMIFS('Faturamento NNE'!$H$2:$H$707,'Faturamento NNE'!$E$2:$E$707,'Infos Relatório'!$B$485,'Faturamento NNE'!$F$2:$F$707,'Infos Relatório'!$B558,'Faturamento NNE'!$AA$2:$AA$707,'Infos Relatório'!U$1)</f>
        <v>0</v>
      </c>
      <c r="W558" s="542">
        <f>SUMIFS('Faturamento NNE'!$K$2:$K$707,'Faturamento NNE'!$E$2:$E$707,'Infos Relatório'!$B$485,'Faturamento NNE'!$F$2:$F$707,'Infos Relatório'!$B558,'Faturamento NNE'!$AA$2:$AA$707,'Infos Relatório'!U$1)</f>
        <v>0</v>
      </c>
      <c r="X558" s="546">
        <f>SUMIFS('Faturamento NNE'!$P$2:$P$707,'Faturamento NNE'!$E$2:$E$707,'Infos Relatório'!$B$485,'Faturamento NNE'!$F$2:$F$707,'Infos Relatório'!$B558,'Faturamento NNE'!$AA$2:$AA$707,'Infos Relatório'!U$1,'Faturamento NNE'!$U$2:$U$707,"Sim")+SUMIFS('Faturamento NNE'!$Q$2:$Q$707,'Faturamento NNE'!$E$2:$E$707,'Infos Relatório'!$B$485,'Faturamento NNE'!$F$2:$F$707,'Infos Relatório'!$B558,'Faturamento NNE'!$AA$2:$AA$707,'Infos Relatório'!U$1,'Faturamento NNE'!$U$2:$U$707,"Sim")</f>
        <v>0</v>
      </c>
      <c r="Y558" s="227" t="e">
        <f t="shared" si="195"/>
        <v>#DIV/0!</v>
      </c>
      <c r="Z558" s="545">
        <f>SUMIFS('Faturamento NNE'!$I$2:$I$707,'Faturamento NNE'!$E$2:$E$707,'Infos Relatório'!$B$485,'Faturamento NNE'!$F$2:$F$707,'Infos Relatório'!$B558,'Faturamento NNE'!$AA$2:$AA$707,'Infos Relatório'!U$1)</f>
        <v>0</v>
      </c>
      <c r="AA558" s="541">
        <f>COUNTIFS('Faturamento NNE'!$E$2:$E$707,'Infos Relatório'!$B$485,'Faturamento NNE'!$F$2:$F$707,'Infos Relatório'!$B558,'Faturamento NNE'!$AA$2:$AA$707,'Infos Relatório'!AA$1)</f>
        <v>0</v>
      </c>
      <c r="AB558" s="542">
        <f>SUMIFS('Faturamento NNE'!$H$2:$H$707,'Faturamento NNE'!$E$2:$E$707,'Infos Relatório'!$B$485,'Faturamento NNE'!$F$2:$F$707,'Infos Relatório'!$B558,'Faturamento NNE'!$AA$2:$AA$707,'Infos Relatório'!AA$1)</f>
        <v>0</v>
      </c>
      <c r="AC558" s="542">
        <f>SUMIFS('Faturamento NNE'!$K$2:$K$707,'Faturamento NNE'!$E$2:$E$707,'Infos Relatório'!$B$485,'Faturamento NNE'!$F$2:$F$707,'Infos Relatório'!$B558,'Faturamento NNE'!$AA$2:$AA$707,'Infos Relatório'!AA$1)</f>
        <v>0</v>
      </c>
      <c r="AD558" s="546">
        <f>SUMIFS('Faturamento NNE'!$P$2:$P$707,'Faturamento NNE'!$E$2:$E$707,'Infos Relatório'!$B$485,'Faturamento NNE'!$F$2:$F$707,'Infos Relatório'!$B558,'Faturamento NNE'!$AA$2:$AA$707,'Infos Relatório'!AA$1,'Faturamento NNE'!$U$2:$U$707,"Sim")+SUMIFS('Faturamento NNE'!$Q$2:$Q$707,'Faturamento NNE'!$E$2:$E$707,'Infos Relatório'!$B$485,'Faturamento NNE'!$F$2:$F$707,'Infos Relatório'!$B558,'Faturamento NNE'!$AA$2:$AA$707,'Infos Relatório'!AA$1,'Faturamento NNE'!$U$2:$U$707,"Sim")</f>
        <v>0</v>
      </c>
      <c r="AE558" s="227" t="e">
        <f t="shared" si="196"/>
        <v>#DIV/0!</v>
      </c>
      <c r="AF558" s="545">
        <f>SUMIFS('Faturamento NNE'!$I$2:$I$707,'Faturamento NNE'!$E$2:$E$707,'Infos Relatório'!$B$485,'Faturamento NNE'!$F$2:$F$707,'Infos Relatório'!$B558,'Faturamento NNE'!$AA$2:$AA$707,'Infos Relatório'!AA$1)</f>
        <v>0</v>
      </c>
      <c r="AG558" s="541">
        <f>COUNTIFS('Faturamento NNE'!$E$2:$E$707,'Infos Relatório'!$B$485,'Faturamento NNE'!$F$2:$F$707,'Infos Relatório'!$B558,'Faturamento NNE'!$AA$2:$AA$707,'Infos Relatório'!AG$1)</f>
        <v>0</v>
      </c>
      <c r="AH558" s="542">
        <f>SUMIFS('Faturamento NNE'!$H$2:$H$707,'Faturamento NNE'!$E$2:$E$707,'Infos Relatório'!$B$485,'Faturamento NNE'!$F$2:$F$707,'Infos Relatório'!$B558,'Faturamento NNE'!$AA$2:$AA$707,'Infos Relatório'!AG$1)</f>
        <v>0</v>
      </c>
      <c r="AI558" s="542">
        <f>SUMIFS('Faturamento NNE'!$K$2:$K$707,'Faturamento NNE'!$E$2:$E$707,'Infos Relatório'!$B$485,'Faturamento NNE'!$F$2:$F$707,'Infos Relatório'!$B558,'Faturamento NNE'!$AA$2:$AA$707,'Infos Relatório'!AG$1)</f>
        <v>0</v>
      </c>
      <c r="AJ558" s="546">
        <f>SUMIFS('Faturamento NNE'!$P$2:$P$707,'Faturamento NNE'!$E$2:$E$707,'Infos Relatório'!$B$485,'Faturamento NNE'!$F$2:$F$707,'Infos Relatório'!$B558,'Faturamento NNE'!$AA$2:$AA$707,'Infos Relatório'!AG$1,'Faturamento NNE'!$U$2:$U$707,"Sim")+SUMIFS('Faturamento NNE'!$Q$2:$Q$707,'Faturamento NNE'!$E$2:$E$707,'Infos Relatório'!$B$485,'Faturamento NNE'!$F$2:$F$707,'Infos Relatório'!$B558,'Faturamento NNE'!$AA$2:$AA$707,'Infos Relatório'!AG$1,'Faturamento NNE'!$U$2:$U$707,"Sim")</f>
        <v>0</v>
      </c>
      <c r="AK558" s="227" t="e">
        <f t="shared" si="197"/>
        <v>#DIV/0!</v>
      </c>
      <c r="AL558" s="545">
        <f>SUMIFS('Faturamento NNE'!$I$2:$I$707,'Faturamento NNE'!$E$2:$E$707,'Infos Relatório'!$B$485,'Faturamento NNE'!$F$2:$F$707,'Infos Relatório'!$B558,'Faturamento NNE'!$AA$2:$AA$707,'Infos Relatório'!AG$1)</f>
        <v>0</v>
      </c>
      <c r="AM558" s="541">
        <f>COUNTIFS('Faturamento NNE'!$E$2:$E$707,'Infos Relatório'!$B$485,'Faturamento NNE'!$F$2:$F$707,'Infos Relatório'!$B558,'Faturamento NNE'!$AA$2:$AA$707,'Infos Relatório'!AM$1)</f>
        <v>0</v>
      </c>
      <c r="AN558" s="542">
        <f>SUMIFS('Faturamento NNE'!$H$2:$H$707,'Faturamento NNE'!$E$2:$E$707,'Infos Relatório'!$B$485,'Faturamento NNE'!$F$2:$F$707,'Infos Relatório'!$B558,'Faturamento NNE'!$AA$2:$AA$707,'Infos Relatório'!AM$1)</f>
        <v>0</v>
      </c>
      <c r="AO558" s="542">
        <f>SUMIFS('Faturamento NNE'!$K$2:$K$707,'Faturamento NNE'!$E$2:$E$707,'Infos Relatório'!$B$485,'Faturamento NNE'!$F$2:$F$707,'Infos Relatório'!$B558,'Faturamento NNE'!$AA$2:$AA$707,'Infos Relatório'!AM$1)</f>
        <v>0</v>
      </c>
      <c r="AP558" s="546">
        <f>SUMIFS('Faturamento NNE'!$P$2:$P$707,'Faturamento NNE'!$E$2:$E$707,'Infos Relatório'!$B$485,'Faturamento NNE'!$F$2:$F$707,'Infos Relatório'!$B558,'Faturamento NNE'!$AA$2:$AA$707,'Infos Relatório'!AM$1,'Faturamento NNE'!$U$2:$U$707,"Sim")+SUMIFS('Faturamento NNE'!$Q$2:$Q$707,'Faturamento NNE'!$E$2:$E$707,'Infos Relatório'!$B$485,'Faturamento NNE'!$F$2:$F$707,'Infos Relatório'!$B558,'Faturamento NNE'!$AA$2:$AA$707,'Infos Relatório'!AM$1,'Faturamento NNE'!$U$2:$U$707,"Sim")</f>
        <v>0</v>
      </c>
      <c r="AQ558" s="227" t="e">
        <f t="shared" si="198"/>
        <v>#DIV/0!</v>
      </c>
      <c r="AR558" s="545">
        <f>SUMIFS('Faturamento NNE'!$I$2:$I$707,'Faturamento NNE'!$E$2:$E$707,'Infos Relatório'!$B$485,'Faturamento NNE'!$F$2:$F$707,'Infos Relatório'!$B558,'Faturamento NNE'!$AA$2:$AA$707,'Infos Relatório'!AM$1)</f>
        <v>0</v>
      </c>
      <c r="AS558" s="541">
        <f>COUNTIFS('Faturamento NNE'!$E$2:$E$707,'Infos Relatório'!$B$485,'Faturamento NNE'!$F$2:$F$707,'Infos Relatório'!$B558,'Faturamento NNE'!$AA$2:$AA$707,'Infos Relatório'!AS$1)</f>
        <v>0</v>
      </c>
      <c r="AT558" s="542">
        <f>SUMIFS('Faturamento NNE'!$H$2:$H$707,'Faturamento NNE'!$E$2:$E$707,'Infos Relatório'!$B$485,'Faturamento NNE'!$F$2:$F$707,'Infos Relatório'!$B558,'Faturamento NNE'!$AA$2:$AA$707,'Infos Relatório'!AS$1)</f>
        <v>0</v>
      </c>
      <c r="AU558" s="542">
        <f>SUMIFS('Faturamento NNE'!$K$2:$K$707,'Faturamento NNE'!$E$2:$E$707,'Infos Relatório'!$B$485,'Faturamento NNE'!$F$2:$F$707,'Infos Relatório'!$B558,'Faturamento NNE'!$AA$2:$AA$707,'Infos Relatório'!AS$1)</f>
        <v>0</v>
      </c>
      <c r="AV558" s="546">
        <f>SUMIFS('Faturamento NNE'!$P$2:$P$707,'Faturamento NNE'!$E$2:$E$707,'Infos Relatório'!$B$485,'Faturamento NNE'!$F$2:$F$707,'Infos Relatório'!$B558,'Faturamento NNE'!$AA$2:$AA$707,'Infos Relatório'!AS$1,'Faturamento NNE'!$U$2:$U$707,"Sim")+SUMIFS('Faturamento NNE'!$Q$2:$Q$707,'Faturamento NNE'!$E$2:$E$707,'Infos Relatório'!$B$485,'Faturamento NNE'!$F$2:$F$707,'Infos Relatório'!$B558,'Faturamento NNE'!$AA$2:$AA$707,'Infos Relatório'!AS$1,'Faturamento NNE'!$U$2:$U$707,"Sim")</f>
        <v>0</v>
      </c>
      <c r="AW558" s="227" t="e">
        <f t="shared" si="199"/>
        <v>#DIV/0!</v>
      </c>
      <c r="AX558" s="545">
        <f>SUMIFS('Faturamento NNE'!$I$2:$I$707,'Faturamento NNE'!$E$2:$E$707,'Infos Relatório'!$B$485,'Faturamento NNE'!$F$2:$F$707,'Infos Relatório'!$B558,'Faturamento NNE'!$AA$2:$AA$707,'Infos Relatório'!AS$1)</f>
        <v>0</v>
      </c>
      <c r="AY558" s="541">
        <f>COUNTIFS('Faturamento NNE'!$E$2:$E$707,'Infos Relatório'!$B$485,'Faturamento NNE'!$F$2:$F$707,'Infos Relatório'!$B558,'Faturamento NNE'!$AA$2:$AA$707,'Infos Relatório'!AY$1)</f>
        <v>0</v>
      </c>
      <c r="AZ558" s="542">
        <f>SUMIFS('Faturamento NNE'!$H$2:$H$707,'Faturamento NNE'!$E$2:$E$707,'Infos Relatório'!$B$485,'Faturamento NNE'!$F$2:$F$707,'Infos Relatório'!$B558,'Faturamento NNE'!$AA$2:$AA$707,'Infos Relatório'!AY$1)</f>
        <v>0</v>
      </c>
      <c r="BA558" s="542">
        <f>SUMIFS('Faturamento NNE'!$K$2:$K$707,'Faturamento NNE'!$E$2:$E$707,'Infos Relatório'!$B$485,'Faturamento NNE'!$F$2:$F$707,'Infos Relatório'!$B558,'Faturamento NNE'!$AA$2:$AA$707,'Infos Relatório'!AY$1)</f>
        <v>0</v>
      </c>
      <c r="BB558" s="546">
        <f>SUMIFS('Faturamento NNE'!$P$2:$P$707,'Faturamento NNE'!$E$2:$E$707,'Infos Relatório'!$B$485,'Faturamento NNE'!$F$2:$F$707,'Infos Relatório'!$B558,'Faturamento NNE'!$AA$2:$AA$707,'Infos Relatório'!AY$1,'Faturamento NNE'!$U$2:$U$707,"Sim")+SUMIFS('Faturamento NNE'!$Q$2:$Q$707,'Faturamento NNE'!$E$2:$E$707,'Infos Relatório'!$B$485,'Faturamento NNE'!$F$2:$F$707,'Infos Relatório'!$B558,'Faturamento NNE'!$AA$2:$AA$707,'Infos Relatório'!AY$1,'Faturamento NNE'!$U$2:$U$707,"Sim")</f>
        <v>0</v>
      </c>
      <c r="BC558" s="227" t="e">
        <f t="shared" si="200"/>
        <v>#DIV/0!</v>
      </c>
      <c r="BD558" s="545">
        <f>SUMIFS('Faturamento NNE'!$I$2:$I$707,'Faturamento NNE'!$E$2:$E$707,'Infos Relatório'!$B$485,'Faturamento NNE'!$F$2:$F$707,'Infos Relatório'!$B558,'Faturamento NNE'!$AA$2:$AA$707,'Infos Relatório'!AY$1)</f>
        <v>0</v>
      </c>
      <c r="BE558" s="541">
        <f>COUNTIFS('Faturamento NNE'!$E$2:$E$707,'Infos Relatório'!$B$485,'Faturamento NNE'!$F$2:$F$707,'Infos Relatório'!$B558,'Faturamento NNE'!$AA$2:$AA$707,'Infos Relatório'!BE$1)</f>
        <v>0</v>
      </c>
      <c r="BF558" s="542">
        <f>SUMIFS('Faturamento NNE'!$H$2:$H$707,'Faturamento NNE'!$E$2:$E$707,'Infos Relatório'!$B$485,'Faturamento NNE'!$F$2:$F$707,'Infos Relatório'!$B558,'Faturamento NNE'!$AA$2:$AA$707,'Infos Relatório'!BE$1)</f>
        <v>0</v>
      </c>
      <c r="BG558" s="542">
        <f>SUMIFS('Faturamento NNE'!$K$2:$K$707,'Faturamento NNE'!$E$2:$E$707,'Infos Relatório'!$B$485,'Faturamento NNE'!$F$2:$F$707,'Infos Relatório'!$B558,'Faturamento NNE'!$AA$2:$AA$707,'Infos Relatório'!BE$1)</f>
        <v>0</v>
      </c>
      <c r="BH558" s="546">
        <f>SUMIFS('Faturamento NNE'!$P$2:$P$707,'Faturamento NNE'!$E$2:$E$707,'Infos Relatório'!$B$485,'Faturamento NNE'!$F$2:$F$707,'Infos Relatório'!$B558,'Faturamento NNE'!$AA$2:$AA$707,'Infos Relatório'!BE$1,'Faturamento NNE'!$U$2:$U$707,"Sim")+SUMIFS('Faturamento NNE'!$Q$2:$Q$707,'Faturamento NNE'!$E$2:$E$707,'Infos Relatório'!$B$485,'Faturamento NNE'!$F$2:$F$707,'Infos Relatório'!$B558,'Faturamento NNE'!$AA$2:$AA$707,'Infos Relatório'!BE$1,'Faturamento NNE'!$U$2:$U$707,"Sim")</f>
        <v>0</v>
      </c>
      <c r="BI558" s="227" t="e">
        <f t="shared" si="201"/>
        <v>#DIV/0!</v>
      </c>
      <c r="BJ558" s="545">
        <f>SUMIFS('Faturamento NNE'!$I$2:$I$707,'Faturamento NNE'!$E$2:$E$707,'Infos Relatório'!$B$485,'Faturamento NNE'!$F$2:$F$707,'Infos Relatório'!$B558,'Faturamento NNE'!$AA$2:$AA$707,'Infos Relatório'!BE$1)</f>
        <v>0</v>
      </c>
      <c r="BK558" s="541">
        <f>COUNTIFS('Faturamento NNE'!$E$2:$E$707,'Infos Relatório'!$B$485,'Faturamento NNE'!$F$2:$F$707,'Infos Relatório'!$B558,'Faturamento NNE'!$AA$2:$AA$707,'Infos Relatório'!BK$1)</f>
        <v>0</v>
      </c>
      <c r="BL558" s="542">
        <f>SUMIFS('Faturamento NNE'!$H$2:$H$707,'Faturamento NNE'!$E$2:$E$707,'Infos Relatório'!$B$485,'Faturamento NNE'!$F$2:$F$707,'Infos Relatório'!$B558,'Faturamento NNE'!$AA$2:$AA$707,'Infos Relatório'!BK$1)</f>
        <v>0</v>
      </c>
      <c r="BM558" s="542">
        <f>SUMIFS('Faturamento NNE'!$K$2:$K$707,'Faturamento NNE'!$E$2:$E$707,'Infos Relatório'!$B$485,'Faturamento NNE'!$F$2:$F$707,'Infos Relatório'!$B558,'Faturamento NNE'!$AA$2:$AA$707,'Infos Relatório'!BK$1)</f>
        <v>0</v>
      </c>
      <c r="BN558" s="546">
        <f>SUMIFS('Faturamento NNE'!$P$2:$P$707,'Faturamento NNE'!$E$2:$E$707,'Infos Relatório'!$B$485,'Faturamento NNE'!$F$2:$F$707,'Infos Relatório'!$B558,'Faturamento NNE'!$AA$2:$AA$707,'Infos Relatório'!BK$1,'Faturamento NNE'!$U$2:$U$707,"Sim")+SUMIFS('Faturamento NNE'!$Q$2:$Q$707,'Faturamento NNE'!$E$2:$E$707,'Infos Relatório'!$B$485,'Faturamento NNE'!$F$2:$F$707,'Infos Relatório'!$B558,'Faturamento NNE'!$AA$2:$AA$707,'Infos Relatório'!BK$1,'Faturamento NNE'!$U$2:$U$707,"Sim")</f>
        <v>0</v>
      </c>
      <c r="BO558" s="227" t="e">
        <f t="shared" si="202"/>
        <v>#DIV/0!</v>
      </c>
      <c r="BP558" s="545">
        <f>SUMIFS('Faturamento NNE'!$I$2:$I$707,'Faturamento NNE'!$E$2:$E$707,'Infos Relatório'!$B$485,'Faturamento NNE'!$F$2:$F$707,'Infos Relatório'!$B558,'Faturamento NNE'!$AA$2:$AA$707,'Infos Relatório'!BK$1)</f>
        <v>0</v>
      </c>
      <c r="BQ558" s="541">
        <f>COUNTIFS('Faturamento NNE'!$E$2:$E$707,'Infos Relatório'!$B$485,'Faturamento NNE'!$F$2:$F$707,'Infos Relatório'!$B558,'Faturamento NNE'!$AA$2:$AA$707,'Infos Relatório'!BQ$1)</f>
        <v>0</v>
      </c>
      <c r="BR558" s="542">
        <f>SUMIFS('Faturamento NNE'!$H$2:$H$707,'Faturamento NNE'!$E$2:$E$707,'Infos Relatório'!$B$485,'Faturamento NNE'!$F$2:$F$707,'Infos Relatório'!$B558,'Faturamento NNE'!$AA$2:$AA$707,'Infos Relatório'!BQ$1)</f>
        <v>0</v>
      </c>
      <c r="BS558" s="542">
        <f>SUMIFS('Faturamento NNE'!$K$2:$K$707,'Faturamento NNE'!$E$2:$E$707,'Infos Relatório'!$B$485,'Faturamento NNE'!$F$2:$F$707,'Infos Relatório'!$B558,'Faturamento NNE'!$AA$2:$AA$707,'Infos Relatório'!BQ$1)</f>
        <v>0</v>
      </c>
      <c r="BT558" s="546">
        <f>SUMIFS('Faturamento NNE'!$P$2:$P$707,'Faturamento NNE'!$E$2:$E$707,'Infos Relatório'!$B$485,'Faturamento NNE'!$F$2:$F$707,'Infos Relatório'!$B558,'Faturamento NNE'!$AA$2:$AA$707,'Infos Relatório'!BQ$1,'Faturamento NNE'!$U$2:$U$707,"Sim")+SUMIFS('Faturamento NNE'!$Q$2:$Q$707,'Faturamento NNE'!$E$2:$E$707,'Infos Relatório'!$B$485,'Faturamento NNE'!$F$2:$F$707,'Infos Relatório'!$B558,'Faturamento NNE'!$AA$2:$AA$707,'Infos Relatório'!BQ$1,'Faturamento NNE'!$U$2:$U$707,"Sim")</f>
        <v>0</v>
      </c>
      <c r="BU558" s="227" t="e">
        <f t="shared" si="203"/>
        <v>#DIV/0!</v>
      </c>
      <c r="BV558" s="545">
        <f>SUMIFS('Faturamento NNE'!$I$2:$I$707,'Faturamento NNE'!$E$2:$E$707,'Infos Relatório'!$B$485,'Faturamento NNE'!$F$2:$F$707,'Infos Relatório'!$B558,'Faturamento NNE'!$AA$2:$AA$707,'Infos Relatório'!BQ$1)</f>
        <v>0</v>
      </c>
    </row>
    <row r="559" spans="2:74">
      <c r="B559" s="217" t="s">
        <v>203</v>
      </c>
      <c r="C559" s="541">
        <f>COUNTIFS('Faturamento NNE'!$E$2:$E$707,'Infos Relatório'!$B$485,'Faturamento NNE'!$F$2:$F$707,'Infos Relatório'!$B559,'Faturamento NNE'!$AA$2:$AA$707,'Infos Relatório'!C$1)</f>
        <v>0</v>
      </c>
      <c r="D559" s="542">
        <f>SUMIFS('Faturamento NNE'!$H$2:$H$707,'Faturamento NNE'!$E$2:$E$707,'Infos Relatório'!$B$485,'Faturamento NNE'!$F$2:$F$707,'Infos Relatório'!$B559,'Faturamento NNE'!$AA$2:$AA$707,'Infos Relatório'!C$1)</f>
        <v>0</v>
      </c>
      <c r="E559" s="543">
        <f>SUMIFS('Faturamento NNE'!$K$2:$K$707,'Faturamento NNE'!$E$2:$E$707,'Infos Relatório'!$B$485,'Faturamento NNE'!$F$2:$F$707,'Infos Relatório'!$B559,'Faturamento NNE'!$AA$2:$AA$707,'Infos Relatório'!C$1)</f>
        <v>0</v>
      </c>
      <c r="F559" s="544">
        <f>SUMIFS('Faturamento NNE'!$P$2:$P$707,'Faturamento NNE'!$E$2:$E$707,'Infos Relatório'!$B$485,'Faturamento NNE'!$F$2:$F$707,'Infos Relatório'!$B559,'Faturamento NNE'!$AA$2:$AA$707,'Infos Relatório'!C$1,'Faturamento NNE'!$U$2:$U$707,"Sim")+SUMIFS('Faturamento NNE'!$Q$2:$Q$707,'Faturamento NNE'!$E$2:$E$707,'Infos Relatório'!$B$485,'Faturamento NNE'!$F$2:$F$707,'Infos Relatório'!$B559,'Faturamento NNE'!$AA$2:$AA$707,'Infos Relatório'!C$1,'Faturamento NNE'!$U$2:$U$707,"Sim")</f>
        <v>0</v>
      </c>
      <c r="G559" s="283" t="e">
        <f t="shared" si="192"/>
        <v>#DIV/0!</v>
      </c>
      <c r="H559" s="545">
        <f>SUMIFS('Faturamento NNE'!$I$2:$I$707,'Faturamento NNE'!$E$2:$E$707,'Infos Relatório'!$B$485,'Faturamento NNE'!$F$2:$F$707,'Infos Relatório'!$B559,'Faturamento NNE'!$AA$2:$AA$707,'Infos Relatório'!C$1)</f>
        <v>0</v>
      </c>
      <c r="I559" s="541">
        <f>COUNTIFS('Faturamento NNE'!$E$2:$E$707,'Infos Relatório'!$B$485,'Faturamento NNE'!$F$2:$F$707,'Infos Relatório'!$B559,'Faturamento NNE'!$AA$2:$AA$707,'Infos Relatório'!I$1)</f>
        <v>0</v>
      </c>
      <c r="J559" s="542">
        <f>SUMIFS('Faturamento NNE'!$H$2:$H$707,'Faturamento NNE'!$E$2:$E$707,'Infos Relatório'!$B$485,'Faturamento NNE'!$F$2:$F$707,'Infos Relatório'!$B559,'Faturamento NNE'!$AA$2:$AA$707,'Infos Relatório'!I$1)</f>
        <v>0</v>
      </c>
      <c r="K559" s="543">
        <f>SUMIFS('Faturamento NNE'!$K$2:$K$707,'Faturamento NNE'!$E$2:$E$707,'Infos Relatório'!$B$485,'Faturamento NNE'!$F$2:$F$707,'Infos Relatório'!$B559,'Faturamento NNE'!$AA$2:$AA$707,'Infos Relatório'!I$1)</f>
        <v>0</v>
      </c>
      <c r="L559" s="544">
        <f>SUMIFS('Faturamento NNE'!$P$2:$P$707,'Faturamento NNE'!$E$2:$E$707,'Infos Relatório'!$B$485,'Faturamento NNE'!$F$2:$F$707,'Infos Relatório'!$B559,'Faturamento NNE'!$AA$2:$AA$707,'Infos Relatório'!I$1,'Faturamento NNE'!$U$2:$U$707,"Sim")+SUMIFS('Faturamento NNE'!$Q$2:$Q$707,'Faturamento NNE'!$E$2:$E$707,'Infos Relatório'!$B$485,'Faturamento NNE'!$F$2:$F$707,'Infos Relatório'!$B559,'Faturamento NNE'!$AA$2:$AA$707,'Infos Relatório'!I$1,'Faturamento NNE'!$U$2:$U$707,"Sim")</f>
        <v>0</v>
      </c>
      <c r="M559" s="283" t="e">
        <f t="shared" si="193"/>
        <v>#DIV/0!</v>
      </c>
      <c r="N559" s="545">
        <f>SUMIFS('Faturamento NNE'!$I$2:$I$707,'Faturamento NNE'!$E$2:$E$707,'Infos Relatório'!$B$485,'Faturamento NNE'!$F$2:$F$707,'Infos Relatório'!$B559,'Faturamento NNE'!$AA$2:$AA$707,'Infos Relatório'!I$1)</f>
        <v>0</v>
      </c>
      <c r="O559" s="541">
        <f>COUNTIFS('Faturamento NNE'!$E$2:$E$707,'Infos Relatório'!$B$485,'Faturamento NNE'!$F$2:$F$707,'Infos Relatório'!$B559,'Faturamento NNE'!$AA$2:$AA$707,'Infos Relatório'!O$1)</f>
        <v>0</v>
      </c>
      <c r="P559" s="542">
        <f>SUMIFS('Faturamento NNE'!$H$2:$H$707,'Faturamento NNE'!$E$2:$E$707,'Infos Relatório'!$B$485,'Faturamento NNE'!$F$2:$F$707,'Infos Relatório'!$B559,'Faturamento NNE'!$AA$2:$AA$707,'Infos Relatório'!O$1)</f>
        <v>0</v>
      </c>
      <c r="Q559" s="542">
        <f>SUMIFS('Faturamento NNE'!$K$2:$K$707,'Faturamento NNE'!$E$2:$E$707,'Infos Relatório'!$B$485,'Faturamento NNE'!$F$2:$F$707,'Infos Relatório'!$B559,'Faturamento NNE'!$AA$2:$AA$707,'Infos Relatório'!O$1)</f>
        <v>0</v>
      </c>
      <c r="R559" s="546">
        <f>SUMIFS('Faturamento NNE'!$P$2:$P$707,'Faturamento NNE'!$E$2:$E$707,'Infos Relatório'!$B$485,'Faturamento NNE'!$F$2:$F$707,'Infos Relatório'!$B559,'Faturamento NNE'!$AA$2:$AA$707,'Infos Relatório'!O$1,'Faturamento NNE'!$U$2:$U$707,"Sim")+SUMIFS('Faturamento NNE'!$Q$2:$Q$707,'Faturamento NNE'!$E$2:$E$707,'Infos Relatório'!$B$485,'Faturamento NNE'!$F$2:$F$707,'Infos Relatório'!$B559,'Faturamento NNE'!$AA$2:$AA$707,'Infos Relatório'!O$1,'Faturamento NNE'!$U$2:$U$707,"Sim")</f>
        <v>0</v>
      </c>
      <c r="S559" s="227" t="e">
        <f t="shared" si="194"/>
        <v>#DIV/0!</v>
      </c>
      <c r="T559" s="545">
        <f>SUMIFS('Faturamento NNE'!$I$2:$I$707,'Faturamento NNE'!$E$2:$E$707,'Infos Relatório'!$B$485,'Faturamento NNE'!$F$2:$F$707,'Infos Relatório'!$B559,'Faturamento NNE'!$AA$2:$AA$707,'Infos Relatório'!O$1)</f>
        <v>0</v>
      </c>
      <c r="U559" s="541">
        <f>COUNTIFS('Faturamento NNE'!$E$2:$E$707,'Infos Relatório'!$B$485,'Faturamento NNE'!$F$2:$F$707,'Infos Relatório'!$B559,'Faturamento NNE'!$AA$2:$AA$707,'Infos Relatório'!U$1)</f>
        <v>0</v>
      </c>
      <c r="V559" s="542">
        <f>SUMIFS('Faturamento NNE'!$H$2:$H$707,'Faturamento NNE'!$E$2:$E$707,'Infos Relatório'!$B$485,'Faturamento NNE'!$F$2:$F$707,'Infos Relatório'!$B559,'Faturamento NNE'!$AA$2:$AA$707,'Infos Relatório'!U$1)</f>
        <v>0</v>
      </c>
      <c r="W559" s="542">
        <f>SUMIFS('Faturamento NNE'!$K$2:$K$707,'Faturamento NNE'!$E$2:$E$707,'Infos Relatório'!$B$485,'Faturamento NNE'!$F$2:$F$707,'Infos Relatório'!$B559,'Faturamento NNE'!$AA$2:$AA$707,'Infos Relatório'!U$1)</f>
        <v>0</v>
      </c>
      <c r="X559" s="546">
        <f>SUMIFS('Faturamento NNE'!$P$2:$P$707,'Faturamento NNE'!$E$2:$E$707,'Infos Relatório'!$B$485,'Faturamento NNE'!$F$2:$F$707,'Infos Relatório'!$B559,'Faturamento NNE'!$AA$2:$AA$707,'Infos Relatório'!U$1,'Faturamento NNE'!$U$2:$U$707,"Sim")+SUMIFS('Faturamento NNE'!$Q$2:$Q$707,'Faturamento NNE'!$E$2:$E$707,'Infos Relatório'!$B$485,'Faturamento NNE'!$F$2:$F$707,'Infos Relatório'!$B559,'Faturamento NNE'!$AA$2:$AA$707,'Infos Relatório'!U$1,'Faturamento NNE'!$U$2:$U$707,"Sim")</f>
        <v>0</v>
      </c>
      <c r="Y559" s="227" t="e">
        <f t="shared" si="195"/>
        <v>#DIV/0!</v>
      </c>
      <c r="Z559" s="545">
        <f>SUMIFS('Faturamento NNE'!$I$2:$I$707,'Faturamento NNE'!$E$2:$E$707,'Infos Relatório'!$B$485,'Faturamento NNE'!$F$2:$F$707,'Infos Relatório'!$B559,'Faturamento NNE'!$AA$2:$AA$707,'Infos Relatório'!U$1)</f>
        <v>0</v>
      </c>
      <c r="AA559" s="541">
        <f>COUNTIFS('Faturamento NNE'!$E$2:$E$707,'Infos Relatório'!$B$485,'Faturamento NNE'!$F$2:$F$707,'Infos Relatório'!$B559,'Faturamento NNE'!$AA$2:$AA$707,'Infos Relatório'!AA$1)</f>
        <v>0</v>
      </c>
      <c r="AB559" s="542">
        <f>SUMIFS('Faturamento NNE'!$H$2:$H$707,'Faturamento NNE'!$E$2:$E$707,'Infos Relatório'!$B$485,'Faturamento NNE'!$F$2:$F$707,'Infos Relatório'!$B559,'Faturamento NNE'!$AA$2:$AA$707,'Infos Relatório'!AA$1)</f>
        <v>0</v>
      </c>
      <c r="AC559" s="542">
        <f>SUMIFS('Faturamento NNE'!$K$2:$K$707,'Faturamento NNE'!$E$2:$E$707,'Infos Relatório'!$B$485,'Faturamento NNE'!$F$2:$F$707,'Infos Relatório'!$B559,'Faturamento NNE'!$AA$2:$AA$707,'Infos Relatório'!AA$1)</f>
        <v>0</v>
      </c>
      <c r="AD559" s="546">
        <f>SUMIFS('Faturamento NNE'!$P$2:$P$707,'Faturamento NNE'!$E$2:$E$707,'Infos Relatório'!$B$485,'Faturamento NNE'!$F$2:$F$707,'Infos Relatório'!$B559,'Faturamento NNE'!$AA$2:$AA$707,'Infos Relatório'!AA$1,'Faturamento NNE'!$U$2:$U$707,"Sim")+SUMIFS('Faturamento NNE'!$Q$2:$Q$707,'Faturamento NNE'!$E$2:$E$707,'Infos Relatório'!$B$485,'Faturamento NNE'!$F$2:$F$707,'Infos Relatório'!$B559,'Faturamento NNE'!$AA$2:$AA$707,'Infos Relatório'!AA$1,'Faturamento NNE'!$U$2:$U$707,"Sim")</f>
        <v>0</v>
      </c>
      <c r="AE559" s="227" t="e">
        <f t="shared" si="196"/>
        <v>#DIV/0!</v>
      </c>
      <c r="AF559" s="545">
        <f>SUMIFS('Faturamento NNE'!$I$2:$I$707,'Faturamento NNE'!$E$2:$E$707,'Infos Relatório'!$B$485,'Faturamento NNE'!$F$2:$F$707,'Infos Relatório'!$B559,'Faturamento NNE'!$AA$2:$AA$707,'Infos Relatório'!AA$1)</f>
        <v>0</v>
      </c>
      <c r="AG559" s="541">
        <f>COUNTIFS('Faturamento NNE'!$E$2:$E$707,'Infos Relatório'!$B$485,'Faturamento NNE'!$F$2:$F$707,'Infos Relatório'!$B559,'Faturamento NNE'!$AA$2:$AA$707,'Infos Relatório'!AG$1)</f>
        <v>0</v>
      </c>
      <c r="AH559" s="542">
        <f>SUMIFS('Faturamento NNE'!$H$2:$H$707,'Faturamento NNE'!$E$2:$E$707,'Infos Relatório'!$B$485,'Faturamento NNE'!$F$2:$F$707,'Infos Relatório'!$B559,'Faturamento NNE'!$AA$2:$AA$707,'Infos Relatório'!AG$1)</f>
        <v>0</v>
      </c>
      <c r="AI559" s="542">
        <f>SUMIFS('Faturamento NNE'!$K$2:$K$707,'Faturamento NNE'!$E$2:$E$707,'Infos Relatório'!$B$485,'Faturamento NNE'!$F$2:$F$707,'Infos Relatório'!$B559,'Faturamento NNE'!$AA$2:$AA$707,'Infos Relatório'!AG$1)</f>
        <v>0</v>
      </c>
      <c r="AJ559" s="546">
        <f>SUMIFS('Faturamento NNE'!$P$2:$P$707,'Faturamento NNE'!$E$2:$E$707,'Infos Relatório'!$B$485,'Faturamento NNE'!$F$2:$F$707,'Infos Relatório'!$B559,'Faturamento NNE'!$AA$2:$AA$707,'Infos Relatório'!AG$1,'Faturamento NNE'!$U$2:$U$707,"Sim")+SUMIFS('Faturamento NNE'!$Q$2:$Q$707,'Faturamento NNE'!$E$2:$E$707,'Infos Relatório'!$B$485,'Faturamento NNE'!$F$2:$F$707,'Infos Relatório'!$B559,'Faturamento NNE'!$AA$2:$AA$707,'Infos Relatório'!AG$1,'Faturamento NNE'!$U$2:$U$707,"Sim")</f>
        <v>0</v>
      </c>
      <c r="AK559" s="227" t="e">
        <f t="shared" si="197"/>
        <v>#DIV/0!</v>
      </c>
      <c r="AL559" s="545">
        <f>SUMIFS('Faturamento NNE'!$I$2:$I$707,'Faturamento NNE'!$E$2:$E$707,'Infos Relatório'!$B$485,'Faturamento NNE'!$F$2:$F$707,'Infos Relatório'!$B559,'Faturamento NNE'!$AA$2:$AA$707,'Infos Relatório'!AG$1)</f>
        <v>0</v>
      </c>
      <c r="AM559" s="541">
        <f>COUNTIFS('Faturamento NNE'!$E$2:$E$707,'Infos Relatório'!$B$485,'Faturamento NNE'!$F$2:$F$707,'Infos Relatório'!$B559,'Faturamento NNE'!$AA$2:$AA$707,'Infos Relatório'!AM$1)</f>
        <v>0</v>
      </c>
      <c r="AN559" s="542">
        <f>SUMIFS('Faturamento NNE'!$H$2:$H$707,'Faturamento NNE'!$E$2:$E$707,'Infos Relatório'!$B$485,'Faturamento NNE'!$F$2:$F$707,'Infos Relatório'!$B559,'Faturamento NNE'!$AA$2:$AA$707,'Infos Relatório'!AM$1)</f>
        <v>0</v>
      </c>
      <c r="AO559" s="542">
        <f>SUMIFS('Faturamento NNE'!$K$2:$K$707,'Faturamento NNE'!$E$2:$E$707,'Infos Relatório'!$B$485,'Faturamento NNE'!$F$2:$F$707,'Infos Relatório'!$B559,'Faturamento NNE'!$AA$2:$AA$707,'Infos Relatório'!AM$1)</f>
        <v>0</v>
      </c>
      <c r="AP559" s="546">
        <f>SUMIFS('Faturamento NNE'!$P$2:$P$707,'Faturamento NNE'!$E$2:$E$707,'Infos Relatório'!$B$485,'Faturamento NNE'!$F$2:$F$707,'Infos Relatório'!$B559,'Faturamento NNE'!$AA$2:$AA$707,'Infos Relatório'!AM$1,'Faturamento NNE'!$U$2:$U$707,"Sim")+SUMIFS('Faturamento NNE'!$Q$2:$Q$707,'Faturamento NNE'!$E$2:$E$707,'Infos Relatório'!$B$485,'Faturamento NNE'!$F$2:$F$707,'Infos Relatório'!$B559,'Faturamento NNE'!$AA$2:$AA$707,'Infos Relatório'!AM$1,'Faturamento NNE'!$U$2:$U$707,"Sim")</f>
        <v>0</v>
      </c>
      <c r="AQ559" s="227" t="e">
        <f t="shared" si="198"/>
        <v>#DIV/0!</v>
      </c>
      <c r="AR559" s="545">
        <f>SUMIFS('Faturamento NNE'!$I$2:$I$707,'Faturamento NNE'!$E$2:$E$707,'Infos Relatório'!$B$485,'Faturamento NNE'!$F$2:$F$707,'Infos Relatório'!$B559,'Faturamento NNE'!$AA$2:$AA$707,'Infos Relatório'!AM$1)</f>
        <v>0</v>
      </c>
      <c r="AS559" s="541">
        <f>COUNTIFS('Faturamento NNE'!$E$2:$E$707,'Infos Relatório'!$B$485,'Faturamento NNE'!$F$2:$F$707,'Infos Relatório'!$B559,'Faturamento NNE'!$AA$2:$AA$707,'Infos Relatório'!AS$1)</f>
        <v>0</v>
      </c>
      <c r="AT559" s="542">
        <f>SUMIFS('Faturamento NNE'!$H$2:$H$707,'Faturamento NNE'!$E$2:$E$707,'Infos Relatório'!$B$485,'Faturamento NNE'!$F$2:$F$707,'Infos Relatório'!$B559,'Faturamento NNE'!$AA$2:$AA$707,'Infos Relatório'!AS$1)</f>
        <v>0</v>
      </c>
      <c r="AU559" s="542">
        <f>SUMIFS('Faturamento NNE'!$K$2:$K$707,'Faturamento NNE'!$E$2:$E$707,'Infos Relatório'!$B$485,'Faturamento NNE'!$F$2:$F$707,'Infos Relatório'!$B559,'Faturamento NNE'!$AA$2:$AA$707,'Infos Relatório'!AS$1)</f>
        <v>0</v>
      </c>
      <c r="AV559" s="546">
        <f>SUMIFS('Faturamento NNE'!$P$2:$P$707,'Faturamento NNE'!$E$2:$E$707,'Infos Relatório'!$B$485,'Faturamento NNE'!$F$2:$F$707,'Infos Relatório'!$B559,'Faturamento NNE'!$AA$2:$AA$707,'Infos Relatório'!AS$1,'Faturamento NNE'!$U$2:$U$707,"Sim")+SUMIFS('Faturamento NNE'!$Q$2:$Q$707,'Faturamento NNE'!$E$2:$E$707,'Infos Relatório'!$B$485,'Faturamento NNE'!$F$2:$F$707,'Infos Relatório'!$B559,'Faturamento NNE'!$AA$2:$AA$707,'Infos Relatório'!AS$1,'Faturamento NNE'!$U$2:$U$707,"Sim")</f>
        <v>0</v>
      </c>
      <c r="AW559" s="227" t="e">
        <f t="shared" si="199"/>
        <v>#DIV/0!</v>
      </c>
      <c r="AX559" s="545">
        <f>SUMIFS('Faturamento NNE'!$I$2:$I$707,'Faturamento NNE'!$E$2:$E$707,'Infos Relatório'!$B$485,'Faturamento NNE'!$F$2:$F$707,'Infos Relatório'!$B559,'Faturamento NNE'!$AA$2:$AA$707,'Infos Relatório'!AS$1)</f>
        <v>0</v>
      </c>
      <c r="AY559" s="541">
        <f>COUNTIFS('Faturamento NNE'!$E$2:$E$707,'Infos Relatório'!$B$485,'Faturamento NNE'!$F$2:$F$707,'Infos Relatório'!$B559,'Faturamento NNE'!$AA$2:$AA$707,'Infos Relatório'!AY$1)</f>
        <v>0</v>
      </c>
      <c r="AZ559" s="542">
        <f>SUMIFS('Faturamento NNE'!$H$2:$H$707,'Faturamento NNE'!$E$2:$E$707,'Infos Relatório'!$B$485,'Faturamento NNE'!$F$2:$F$707,'Infos Relatório'!$B559,'Faturamento NNE'!$AA$2:$AA$707,'Infos Relatório'!AY$1)</f>
        <v>0</v>
      </c>
      <c r="BA559" s="542">
        <f>SUMIFS('Faturamento NNE'!$K$2:$K$707,'Faturamento NNE'!$E$2:$E$707,'Infos Relatório'!$B$485,'Faturamento NNE'!$F$2:$F$707,'Infos Relatório'!$B559,'Faturamento NNE'!$AA$2:$AA$707,'Infos Relatório'!AY$1)</f>
        <v>0</v>
      </c>
      <c r="BB559" s="546">
        <f>SUMIFS('Faturamento NNE'!$P$2:$P$707,'Faturamento NNE'!$E$2:$E$707,'Infos Relatório'!$B$485,'Faturamento NNE'!$F$2:$F$707,'Infos Relatório'!$B559,'Faturamento NNE'!$AA$2:$AA$707,'Infos Relatório'!AY$1,'Faturamento NNE'!$U$2:$U$707,"Sim")+SUMIFS('Faturamento NNE'!$Q$2:$Q$707,'Faturamento NNE'!$E$2:$E$707,'Infos Relatório'!$B$485,'Faturamento NNE'!$F$2:$F$707,'Infos Relatório'!$B559,'Faturamento NNE'!$AA$2:$AA$707,'Infos Relatório'!AY$1,'Faturamento NNE'!$U$2:$U$707,"Sim")</f>
        <v>0</v>
      </c>
      <c r="BC559" s="227" t="e">
        <f t="shared" si="200"/>
        <v>#DIV/0!</v>
      </c>
      <c r="BD559" s="545">
        <f>SUMIFS('Faturamento NNE'!$I$2:$I$707,'Faturamento NNE'!$E$2:$E$707,'Infos Relatório'!$B$485,'Faturamento NNE'!$F$2:$F$707,'Infos Relatório'!$B559,'Faturamento NNE'!$AA$2:$AA$707,'Infos Relatório'!AY$1)</f>
        <v>0</v>
      </c>
      <c r="BE559" s="541">
        <f>COUNTIFS('Faturamento NNE'!$E$2:$E$707,'Infos Relatório'!$B$485,'Faturamento NNE'!$F$2:$F$707,'Infos Relatório'!$B559,'Faturamento NNE'!$AA$2:$AA$707,'Infos Relatório'!BE$1)</f>
        <v>0</v>
      </c>
      <c r="BF559" s="542">
        <f>SUMIFS('Faturamento NNE'!$H$2:$H$707,'Faturamento NNE'!$E$2:$E$707,'Infos Relatório'!$B$485,'Faturamento NNE'!$F$2:$F$707,'Infos Relatório'!$B559,'Faturamento NNE'!$AA$2:$AA$707,'Infos Relatório'!BE$1)</f>
        <v>0</v>
      </c>
      <c r="BG559" s="542">
        <f>SUMIFS('Faturamento NNE'!$K$2:$K$707,'Faturamento NNE'!$E$2:$E$707,'Infos Relatório'!$B$485,'Faturamento NNE'!$F$2:$F$707,'Infos Relatório'!$B559,'Faturamento NNE'!$AA$2:$AA$707,'Infos Relatório'!BE$1)</f>
        <v>0</v>
      </c>
      <c r="BH559" s="546">
        <f>SUMIFS('Faturamento NNE'!$P$2:$P$707,'Faturamento NNE'!$E$2:$E$707,'Infos Relatório'!$B$485,'Faturamento NNE'!$F$2:$F$707,'Infos Relatório'!$B559,'Faturamento NNE'!$AA$2:$AA$707,'Infos Relatório'!BE$1,'Faturamento NNE'!$U$2:$U$707,"Sim")+SUMIFS('Faturamento NNE'!$Q$2:$Q$707,'Faturamento NNE'!$E$2:$E$707,'Infos Relatório'!$B$485,'Faturamento NNE'!$F$2:$F$707,'Infos Relatório'!$B559,'Faturamento NNE'!$AA$2:$AA$707,'Infos Relatório'!BE$1,'Faturamento NNE'!$U$2:$U$707,"Sim")</f>
        <v>0</v>
      </c>
      <c r="BI559" s="227" t="e">
        <f t="shared" si="201"/>
        <v>#DIV/0!</v>
      </c>
      <c r="BJ559" s="545">
        <f>SUMIFS('Faturamento NNE'!$I$2:$I$707,'Faturamento NNE'!$E$2:$E$707,'Infos Relatório'!$B$485,'Faturamento NNE'!$F$2:$F$707,'Infos Relatório'!$B559,'Faturamento NNE'!$AA$2:$AA$707,'Infos Relatório'!BE$1)</f>
        <v>0</v>
      </c>
      <c r="BK559" s="541">
        <f>COUNTIFS('Faturamento NNE'!$E$2:$E$707,'Infos Relatório'!$B$485,'Faturamento NNE'!$F$2:$F$707,'Infos Relatório'!$B559,'Faturamento NNE'!$AA$2:$AA$707,'Infos Relatório'!BK$1)</f>
        <v>0</v>
      </c>
      <c r="BL559" s="542">
        <f>SUMIFS('Faturamento NNE'!$H$2:$H$707,'Faturamento NNE'!$E$2:$E$707,'Infos Relatório'!$B$485,'Faturamento NNE'!$F$2:$F$707,'Infos Relatório'!$B559,'Faturamento NNE'!$AA$2:$AA$707,'Infos Relatório'!BK$1)</f>
        <v>0</v>
      </c>
      <c r="BM559" s="542">
        <f>SUMIFS('Faturamento NNE'!$K$2:$K$707,'Faturamento NNE'!$E$2:$E$707,'Infos Relatório'!$B$485,'Faturamento NNE'!$F$2:$F$707,'Infos Relatório'!$B559,'Faturamento NNE'!$AA$2:$AA$707,'Infos Relatório'!BK$1)</f>
        <v>0</v>
      </c>
      <c r="BN559" s="546">
        <f>SUMIFS('Faturamento NNE'!$P$2:$P$707,'Faturamento NNE'!$E$2:$E$707,'Infos Relatório'!$B$485,'Faturamento NNE'!$F$2:$F$707,'Infos Relatório'!$B559,'Faturamento NNE'!$AA$2:$AA$707,'Infos Relatório'!BK$1,'Faturamento NNE'!$U$2:$U$707,"Sim")+SUMIFS('Faturamento NNE'!$Q$2:$Q$707,'Faturamento NNE'!$E$2:$E$707,'Infos Relatório'!$B$485,'Faturamento NNE'!$F$2:$F$707,'Infos Relatório'!$B559,'Faturamento NNE'!$AA$2:$AA$707,'Infos Relatório'!BK$1,'Faturamento NNE'!$U$2:$U$707,"Sim")</f>
        <v>0</v>
      </c>
      <c r="BO559" s="227" t="e">
        <f t="shared" si="202"/>
        <v>#DIV/0!</v>
      </c>
      <c r="BP559" s="545">
        <f>SUMIFS('Faturamento NNE'!$I$2:$I$707,'Faturamento NNE'!$E$2:$E$707,'Infos Relatório'!$B$485,'Faturamento NNE'!$F$2:$F$707,'Infos Relatório'!$B559,'Faturamento NNE'!$AA$2:$AA$707,'Infos Relatório'!BK$1)</f>
        <v>0</v>
      </c>
      <c r="BQ559" s="541">
        <f>COUNTIFS('Faturamento NNE'!$E$2:$E$707,'Infos Relatório'!$B$485,'Faturamento NNE'!$F$2:$F$707,'Infos Relatório'!$B559,'Faturamento NNE'!$AA$2:$AA$707,'Infos Relatório'!BQ$1)</f>
        <v>0</v>
      </c>
      <c r="BR559" s="542">
        <f>SUMIFS('Faturamento NNE'!$H$2:$H$707,'Faturamento NNE'!$E$2:$E$707,'Infos Relatório'!$B$485,'Faturamento NNE'!$F$2:$F$707,'Infos Relatório'!$B559,'Faturamento NNE'!$AA$2:$AA$707,'Infos Relatório'!BQ$1)</f>
        <v>0</v>
      </c>
      <c r="BS559" s="542">
        <f>SUMIFS('Faturamento NNE'!$K$2:$K$707,'Faturamento NNE'!$E$2:$E$707,'Infos Relatório'!$B$485,'Faturamento NNE'!$F$2:$F$707,'Infos Relatório'!$B559,'Faturamento NNE'!$AA$2:$AA$707,'Infos Relatório'!BQ$1)</f>
        <v>0</v>
      </c>
      <c r="BT559" s="546">
        <f>SUMIFS('Faturamento NNE'!$P$2:$P$707,'Faturamento NNE'!$E$2:$E$707,'Infos Relatório'!$B$485,'Faturamento NNE'!$F$2:$F$707,'Infos Relatório'!$B559,'Faturamento NNE'!$AA$2:$AA$707,'Infos Relatório'!BQ$1,'Faturamento NNE'!$U$2:$U$707,"Sim")+SUMIFS('Faturamento NNE'!$Q$2:$Q$707,'Faturamento NNE'!$E$2:$E$707,'Infos Relatório'!$B$485,'Faturamento NNE'!$F$2:$F$707,'Infos Relatório'!$B559,'Faturamento NNE'!$AA$2:$AA$707,'Infos Relatório'!BQ$1,'Faturamento NNE'!$U$2:$U$707,"Sim")</f>
        <v>0</v>
      </c>
      <c r="BU559" s="227" t="e">
        <f t="shared" si="203"/>
        <v>#DIV/0!</v>
      </c>
      <c r="BV559" s="545">
        <f>SUMIFS('Faturamento NNE'!$I$2:$I$707,'Faturamento NNE'!$E$2:$E$707,'Infos Relatório'!$B$485,'Faturamento NNE'!$F$2:$F$707,'Infos Relatório'!$B559,'Faturamento NNE'!$AA$2:$AA$707,'Infos Relatório'!BQ$1)</f>
        <v>0</v>
      </c>
    </row>
    <row r="560" spans="2:74" ht="13.75" customHeight="1">
      <c r="B560" s="217" t="s">
        <v>204</v>
      </c>
      <c r="C560" s="541">
        <f>COUNTIFS('Faturamento NNE'!$E$2:$E$707,'Infos Relatório'!$B$485,'Faturamento NNE'!$F$2:$F$707,'Infos Relatório'!$B560,'Faturamento NNE'!$AA$2:$AA$707,'Infos Relatório'!C$1)</f>
        <v>0</v>
      </c>
      <c r="D560" s="542">
        <f>SUMIFS('Faturamento NNE'!$H$2:$H$707,'Faturamento NNE'!$E$2:$E$707,'Infos Relatório'!$B$485,'Faturamento NNE'!$F$2:$F$707,'Infos Relatório'!$B560,'Faturamento NNE'!$AA$2:$AA$707,'Infos Relatório'!C$1)</f>
        <v>0</v>
      </c>
      <c r="E560" s="543">
        <f>SUMIFS('Faturamento NNE'!$K$2:$K$707,'Faturamento NNE'!$E$2:$E$707,'Infos Relatório'!$B$485,'Faturamento NNE'!$F$2:$F$707,'Infos Relatório'!$B560,'Faturamento NNE'!$AA$2:$AA$707,'Infos Relatório'!C$1)</f>
        <v>0</v>
      </c>
      <c r="F560" s="544">
        <f>SUMIFS('Faturamento NNE'!$P$2:$P$707,'Faturamento NNE'!$E$2:$E$707,'Infos Relatório'!$B$485,'Faturamento NNE'!$F$2:$F$707,'Infos Relatório'!$B560,'Faturamento NNE'!$AA$2:$AA$707,'Infos Relatório'!C$1,'Faturamento NNE'!$U$2:$U$707,"Sim")+SUMIFS('Faturamento NNE'!$Q$2:$Q$707,'Faturamento NNE'!$E$2:$E$707,'Infos Relatório'!$B$485,'Faturamento NNE'!$F$2:$F$707,'Infos Relatório'!$B560,'Faturamento NNE'!$AA$2:$AA$707,'Infos Relatório'!C$1,'Faturamento NNE'!$U$2:$U$707,"Sim")</f>
        <v>0</v>
      </c>
      <c r="G560" s="283" t="e">
        <f t="shared" si="192"/>
        <v>#DIV/0!</v>
      </c>
      <c r="H560" s="545">
        <f>SUMIFS('Faturamento NNE'!$I$2:$I$707,'Faturamento NNE'!$E$2:$E$707,'Infos Relatório'!$B$485,'Faturamento NNE'!$F$2:$F$707,'Infos Relatório'!$B560,'Faturamento NNE'!$AA$2:$AA$707,'Infos Relatório'!C$1)</f>
        <v>0</v>
      </c>
      <c r="I560" s="541">
        <f>COUNTIFS('Faturamento NNE'!$E$2:$E$707,'Infos Relatório'!$B$485,'Faturamento NNE'!$F$2:$F$707,'Infos Relatório'!$B560,'Faturamento NNE'!$AA$2:$AA$707,'Infos Relatório'!I$1)</f>
        <v>0</v>
      </c>
      <c r="J560" s="542">
        <f>SUMIFS('Faturamento NNE'!$H$2:$H$707,'Faturamento NNE'!$E$2:$E$707,'Infos Relatório'!$B$485,'Faturamento NNE'!$F$2:$F$707,'Infos Relatório'!$B560,'Faturamento NNE'!$AA$2:$AA$707,'Infos Relatório'!I$1)</f>
        <v>0</v>
      </c>
      <c r="K560" s="543">
        <f>SUMIFS('Faturamento NNE'!$K$2:$K$707,'Faturamento NNE'!$E$2:$E$707,'Infos Relatório'!$B$485,'Faturamento NNE'!$F$2:$F$707,'Infos Relatório'!$B560,'Faturamento NNE'!$AA$2:$AA$707,'Infos Relatório'!I$1)</f>
        <v>0</v>
      </c>
      <c r="L560" s="544">
        <f>SUMIFS('Faturamento NNE'!$P$2:$P$707,'Faturamento NNE'!$E$2:$E$707,'Infos Relatório'!$B$485,'Faturamento NNE'!$F$2:$F$707,'Infos Relatório'!$B560,'Faturamento NNE'!$AA$2:$AA$707,'Infos Relatório'!I$1,'Faturamento NNE'!$U$2:$U$707,"Sim")+SUMIFS('Faturamento NNE'!$Q$2:$Q$707,'Faturamento NNE'!$E$2:$E$707,'Infos Relatório'!$B$485,'Faturamento NNE'!$F$2:$F$707,'Infos Relatório'!$B560,'Faturamento NNE'!$AA$2:$AA$707,'Infos Relatório'!I$1,'Faturamento NNE'!$U$2:$U$707,"Sim")</f>
        <v>0</v>
      </c>
      <c r="M560" s="283" t="e">
        <f t="shared" si="193"/>
        <v>#DIV/0!</v>
      </c>
      <c r="N560" s="545">
        <f>SUMIFS('Faturamento NNE'!$I$2:$I$707,'Faturamento NNE'!$E$2:$E$707,'Infos Relatório'!$B$485,'Faturamento NNE'!$F$2:$F$707,'Infos Relatório'!$B560,'Faturamento NNE'!$AA$2:$AA$707,'Infos Relatório'!I$1)</f>
        <v>0</v>
      </c>
      <c r="O560" s="541">
        <f>COUNTIFS('Faturamento NNE'!$E$2:$E$707,'Infos Relatório'!$B$485,'Faturamento NNE'!$F$2:$F$707,'Infos Relatório'!$B560,'Faturamento NNE'!$AA$2:$AA$707,'Infos Relatório'!O$1)</f>
        <v>0</v>
      </c>
      <c r="P560" s="542">
        <f>SUMIFS('Faturamento NNE'!$H$2:$H$707,'Faturamento NNE'!$E$2:$E$707,'Infos Relatório'!$B$485,'Faturamento NNE'!$F$2:$F$707,'Infos Relatório'!$B560,'Faturamento NNE'!$AA$2:$AA$707,'Infos Relatório'!O$1)</f>
        <v>0</v>
      </c>
      <c r="Q560" s="542">
        <f>SUMIFS('Faturamento NNE'!$K$2:$K$707,'Faturamento NNE'!$E$2:$E$707,'Infos Relatório'!$B$485,'Faturamento NNE'!$F$2:$F$707,'Infos Relatório'!$B560,'Faturamento NNE'!$AA$2:$AA$707,'Infos Relatório'!O$1)</f>
        <v>0</v>
      </c>
      <c r="R560" s="546">
        <f>SUMIFS('Faturamento NNE'!$P$2:$P$707,'Faturamento NNE'!$E$2:$E$707,'Infos Relatório'!$B$485,'Faturamento NNE'!$F$2:$F$707,'Infos Relatório'!$B560,'Faturamento NNE'!$AA$2:$AA$707,'Infos Relatório'!O$1,'Faturamento NNE'!$U$2:$U$707,"Sim")+SUMIFS('Faturamento NNE'!$Q$2:$Q$707,'Faturamento NNE'!$E$2:$E$707,'Infos Relatório'!$B$485,'Faturamento NNE'!$F$2:$F$707,'Infos Relatório'!$B560,'Faturamento NNE'!$AA$2:$AA$707,'Infos Relatório'!O$1,'Faturamento NNE'!$U$2:$U$707,"Sim")</f>
        <v>0</v>
      </c>
      <c r="S560" s="227" t="e">
        <f t="shared" si="194"/>
        <v>#DIV/0!</v>
      </c>
      <c r="T560" s="545">
        <f>SUMIFS('Faturamento NNE'!$I$2:$I$707,'Faturamento NNE'!$E$2:$E$707,'Infos Relatório'!$B$485,'Faturamento NNE'!$F$2:$F$707,'Infos Relatório'!$B560,'Faturamento NNE'!$AA$2:$AA$707,'Infos Relatório'!O$1)</f>
        <v>0</v>
      </c>
      <c r="U560" s="541">
        <f>COUNTIFS('Faturamento NNE'!$E$2:$E$707,'Infos Relatório'!$B$485,'Faturamento NNE'!$F$2:$F$707,'Infos Relatório'!$B560,'Faturamento NNE'!$AA$2:$AA$707,'Infos Relatório'!U$1)</f>
        <v>0</v>
      </c>
      <c r="V560" s="542">
        <f>SUMIFS('Faturamento NNE'!$H$2:$H$707,'Faturamento NNE'!$E$2:$E$707,'Infos Relatório'!$B$485,'Faturamento NNE'!$F$2:$F$707,'Infos Relatório'!$B560,'Faturamento NNE'!$AA$2:$AA$707,'Infos Relatório'!U$1)</f>
        <v>0</v>
      </c>
      <c r="W560" s="542">
        <f>SUMIFS('Faturamento NNE'!$K$2:$K$707,'Faturamento NNE'!$E$2:$E$707,'Infos Relatório'!$B$485,'Faturamento NNE'!$F$2:$F$707,'Infos Relatório'!$B560,'Faturamento NNE'!$AA$2:$AA$707,'Infos Relatório'!U$1)</f>
        <v>0</v>
      </c>
      <c r="X560" s="546">
        <f>SUMIFS('Faturamento NNE'!$P$2:$P$707,'Faturamento NNE'!$E$2:$E$707,'Infos Relatório'!$B$485,'Faturamento NNE'!$F$2:$F$707,'Infos Relatório'!$B560,'Faturamento NNE'!$AA$2:$AA$707,'Infos Relatório'!U$1,'Faturamento NNE'!$U$2:$U$707,"Sim")+SUMIFS('Faturamento NNE'!$Q$2:$Q$707,'Faturamento NNE'!$E$2:$E$707,'Infos Relatório'!$B$485,'Faturamento NNE'!$F$2:$F$707,'Infos Relatório'!$B560,'Faturamento NNE'!$AA$2:$AA$707,'Infos Relatório'!U$1,'Faturamento NNE'!$U$2:$U$707,"Sim")</f>
        <v>0</v>
      </c>
      <c r="Y560" s="227" t="e">
        <f t="shared" si="195"/>
        <v>#DIV/0!</v>
      </c>
      <c r="Z560" s="545">
        <f>SUMIFS('Faturamento NNE'!$I$2:$I$707,'Faturamento NNE'!$E$2:$E$707,'Infos Relatório'!$B$485,'Faturamento NNE'!$F$2:$F$707,'Infos Relatório'!$B560,'Faturamento NNE'!$AA$2:$AA$707,'Infos Relatório'!U$1)</f>
        <v>0</v>
      </c>
      <c r="AA560" s="541">
        <f>COUNTIFS('Faturamento NNE'!$E$2:$E$707,'Infos Relatório'!$B$485,'Faturamento NNE'!$F$2:$F$707,'Infos Relatório'!$B560,'Faturamento NNE'!$AA$2:$AA$707,'Infos Relatório'!AA$1)</f>
        <v>0</v>
      </c>
      <c r="AB560" s="542">
        <f>SUMIFS('Faturamento NNE'!$H$2:$H$707,'Faturamento NNE'!$E$2:$E$707,'Infos Relatório'!$B$485,'Faturamento NNE'!$F$2:$F$707,'Infos Relatório'!$B560,'Faturamento NNE'!$AA$2:$AA$707,'Infos Relatório'!AA$1)</f>
        <v>0</v>
      </c>
      <c r="AC560" s="542">
        <f>SUMIFS('Faturamento NNE'!$K$2:$K$707,'Faturamento NNE'!$E$2:$E$707,'Infos Relatório'!$B$485,'Faturamento NNE'!$F$2:$F$707,'Infos Relatório'!$B560,'Faturamento NNE'!$AA$2:$AA$707,'Infos Relatório'!AA$1)</f>
        <v>0</v>
      </c>
      <c r="AD560" s="546">
        <f>SUMIFS('Faturamento NNE'!$P$2:$P$707,'Faturamento NNE'!$E$2:$E$707,'Infos Relatório'!$B$485,'Faturamento NNE'!$F$2:$F$707,'Infos Relatório'!$B560,'Faturamento NNE'!$AA$2:$AA$707,'Infos Relatório'!AA$1,'Faturamento NNE'!$U$2:$U$707,"Sim")+SUMIFS('Faturamento NNE'!$Q$2:$Q$707,'Faturamento NNE'!$E$2:$E$707,'Infos Relatório'!$B$485,'Faturamento NNE'!$F$2:$F$707,'Infos Relatório'!$B560,'Faturamento NNE'!$AA$2:$AA$707,'Infos Relatório'!AA$1,'Faturamento NNE'!$U$2:$U$707,"Sim")</f>
        <v>0</v>
      </c>
      <c r="AE560" s="227" t="e">
        <f t="shared" si="196"/>
        <v>#DIV/0!</v>
      </c>
      <c r="AF560" s="545">
        <f>SUMIFS('Faturamento NNE'!$I$2:$I$707,'Faturamento NNE'!$E$2:$E$707,'Infos Relatório'!$B$485,'Faturamento NNE'!$F$2:$F$707,'Infos Relatório'!$B560,'Faturamento NNE'!$AA$2:$AA$707,'Infos Relatório'!AA$1)</f>
        <v>0</v>
      </c>
      <c r="AG560" s="541">
        <f>COUNTIFS('Faturamento NNE'!$E$2:$E$707,'Infos Relatório'!$B$485,'Faturamento NNE'!$F$2:$F$707,'Infos Relatório'!$B560,'Faturamento NNE'!$AA$2:$AA$707,'Infos Relatório'!AG$1)</f>
        <v>0</v>
      </c>
      <c r="AH560" s="542">
        <f>SUMIFS('Faturamento NNE'!$H$2:$H$707,'Faturamento NNE'!$E$2:$E$707,'Infos Relatório'!$B$485,'Faturamento NNE'!$F$2:$F$707,'Infos Relatório'!$B560,'Faturamento NNE'!$AA$2:$AA$707,'Infos Relatório'!AG$1)</f>
        <v>0</v>
      </c>
      <c r="AI560" s="542">
        <f>SUMIFS('Faturamento NNE'!$K$2:$K$707,'Faturamento NNE'!$E$2:$E$707,'Infos Relatório'!$B$485,'Faturamento NNE'!$F$2:$F$707,'Infos Relatório'!$B560,'Faturamento NNE'!$AA$2:$AA$707,'Infos Relatório'!AG$1)</f>
        <v>0</v>
      </c>
      <c r="AJ560" s="546">
        <f>SUMIFS('Faturamento NNE'!$P$2:$P$707,'Faturamento NNE'!$E$2:$E$707,'Infos Relatório'!$B$485,'Faturamento NNE'!$F$2:$F$707,'Infos Relatório'!$B560,'Faturamento NNE'!$AA$2:$AA$707,'Infos Relatório'!AG$1,'Faturamento NNE'!$U$2:$U$707,"Sim")+SUMIFS('Faturamento NNE'!$Q$2:$Q$707,'Faturamento NNE'!$E$2:$E$707,'Infos Relatório'!$B$485,'Faturamento NNE'!$F$2:$F$707,'Infos Relatório'!$B560,'Faturamento NNE'!$AA$2:$AA$707,'Infos Relatório'!AG$1,'Faturamento NNE'!$U$2:$U$707,"Sim")</f>
        <v>0</v>
      </c>
      <c r="AK560" s="227" t="e">
        <f t="shared" si="197"/>
        <v>#DIV/0!</v>
      </c>
      <c r="AL560" s="545">
        <f>SUMIFS('Faturamento NNE'!$I$2:$I$707,'Faturamento NNE'!$E$2:$E$707,'Infos Relatório'!$B$485,'Faturamento NNE'!$F$2:$F$707,'Infos Relatório'!$B560,'Faturamento NNE'!$AA$2:$AA$707,'Infos Relatório'!AG$1)</f>
        <v>0</v>
      </c>
      <c r="AM560" s="541">
        <f>COUNTIFS('Faturamento NNE'!$E$2:$E$707,'Infos Relatório'!$B$485,'Faturamento NNE'!$F$2:$F$707,'Infos Relatório'!$B560,'Faturamento NNE'!$AA$2:$AA$707,'Infos Relatório'!AM$1)</f>
        <v>0</v>
      </c>
      <c r="AN560" s="542">
        <f>SUMIFS('Faturamento NNE'!$H$2:$H$707,'Faturamento NNE'!$E$2:$E$707,'Infos Relatório'!$B$485,'Faturamento NNE'!$F$2:$F$707,'Infos Relatório'!$B560,'Faturamento NNE'!$AA$2:$AA$707,'Infos Relatório'!AM$1)</f>
        <v>0</v>
      </c>
      <c r="AO560" s="542">
        <f>SUMIFS('Faturamento NNE'!$K$2:$K$707,'Faturamento NNE'!$E$2:$E$707,'Infos Relatório'!$B$485,'Faturamento NNE'!$F$2:$F$707,'Infos Relatório'!$B560,'Faturamento NNE'!$AA$2:$AA$707,'Infos Relatório'!AM$1)</f>
        <v>0</v>
      </c>
      <c r="AP560" s="546">
        <f>SUMIFS('Faturamento NNE'!$P$2:$P$707,'Faturamento NNE'!$E$2:$E$707,'Infos Relatório'!$B$485,'Faturamento NNE'!$F$2:$F$707,'Infos Relatório'!$B560,'Faturamento NNE'!$AA$2:$AA$707,'Infos Relatório'!AM$1,'Faturamento NNE'!$U$2:$U$707,"Sim")+SUMIFS('Faturamento NNE'!$Q$2:$Q$707,'Faturamento NNE'!$E$2:$E$707,'Infos Relatório'!$B$485,'Faturamento NNE'!$F$2:$F$707,'Infos Relatório'!$B560,'Faturamento NNE'!$AA$2:$AA$707,'Infos Relatório'!AM$1,'Faturamento NNE'!$U$2:$U$707,"Sim")</f>
        <v>0</v>
      </c>
      <c r="AQ560" s="227" t="e">
        <f t="shared" si="198"/>
        <v>#DIV/0!</v>
      </c>
      <c r="AR560" s="545">
        <f>SUMIFS('Faturamento NNE'!$I$2:$I$707,'Faturamento NNE'!$E$2:$E$707,'Infos Relatório'!$B$485,'Faturamento NNE'!$F$2:$F$707,'Infos Relatório'!$B560,'Faturamento NNE'!$AA$2:$AA$707,'Infos Relatório'!AM$1)</f>
        <v>0</v>
      </c>
      <c r="AS560" s="541">
        <f>COUNTIFS('Faturamento NNE'!$E$2:$E$707,'Infos Relatório'!$B$485,'Faturamento NNE'!$F$2:$F$707,'Infos Relatório'!$B560,'Faturamento NNE'!$AA$2:$AA$707,'Infos Relatório'!AS$1)</f>
        <v>0</v>
      </c>
      <c r="AT560" s="542">
        <f>SUMIFS('Faturamento NNE'!$H$2:$H$707,'Faturamento NNE'!$E$2:$E$707,'Infos Relatório'!$B$485,'Faturamento NNE'!$F$2:$F$707,'Infos Relatório'!$B560,'Faturamento NNE'!$AA$2:$AA$707,'Infos Relatório'!AS$1)</f>
        <v>0</v>
      </c>
      <c r="AU560" s="542">
        <f>SUMIFS('Faturamento NNE'!$K$2:$K$707,'Faturamento NNE'!$E$2:$E$707,'Infos Relatório'!$B$485,'Faturamento NNE'!$F$2:$F$707,'Infos Relatório'!$B560,'Faturamento NNE'!$AA$2:$AA$707,'Infos Relatório'!AS$1)</f>
        <v>0</v>
      </c>
      <c r="AV560" s="546">
        <f>SUMIFS('Faturamento NNE'!$P$2:$P$707,'Faturamento NNE'!$E$2:$E$707,'Infos Relatório'!$B$485,'Faturamento NNE'!$F$2:$F$707,'Infos Relatório'!$B560,'Faturamento NNE'!$AA$2:$AA$707,'Infos Relatório'!AS$1,'Faturamento NNE'!$U$2:$U$707,"Sim")+SUMIFS('Faturamento NNE'!$Q$2:$Q$707,'Faturamento NNE'!$E$2:$E$707,'Infos Relatório'!$B$485,'Faturamento NNE'!$F$2:$F$707,'Infos Relatório'!$B560,'Faturamento NNE'!$AA$2:$AA$707,'Infos Relatório'!AS$1,'Faturamento NNE'!$U$2:$U$707,"Sim")</f>
        <v>0</v>
      </c>
      <c r="AW560" s="227" t="e">
        <f t="shared" si="199"/>
        <v>#DIV/0!</v>
      </c>
      <c r="AX560" s="545">
        <f>SUMIFS('Faturamento NNE'!$I$2:$I$707,'Faturamento NNE'!$E$2:$E$707,'Infos Relatório'!$B$485,'Faturamento NNE'!$F$2:$F$707,'Infos Relatório'!$B560,'Faturamento NNE'!$AA$2:$AA$707,'Infos Relatório'!AS$1)</f>
        <v>0</v>
      </c>
      <c r="AY560" s="541">
        <f>COUNTIFS('Faturamento NNE'!$E$2:$E$707,'Infos Relatório'!$B$485,'Faturamento NNE'!$F$2:$F$707,'Infos Relatório'!$B560,'Faturamento NNE'!$AA$2:$AA$707,'Infos Relatório'!AY$1)</f>
        <v>0</v>
      </c>
      <c r="AZ560" s="542">
        <f>SUMIFS('Faturamento NNE'!$H$2:$H$707,'Faturamento NNE'!$E$2:$E$707,'Infos Relatório'!$B$485,'Faturamento NNE'!$F$2:$F$707,'Infos Relatório'!$B560,'Faturamento NNE'!$AA$2:$AA$707,'Infos Relatório'!AY$1)</f>
        <v>0</v>
      </c>
      <c r="BA560" s="542">
        <f>SUMIFS('Faturamento NNE'!$K$2:$K$707,'Faturamento NNE'!$E$2:$E$707,'Infos Relatório'!$B$485,'Faturamento NNE'!$F$2:$F$707,'Infos Relatório'!$B560,'Faturamento NNE'!$AA$2:$AA$707,'Infos Relatório'!AY$1)</f>
        <v>0</v>
      </c>
      <c r="BB560" s="546">
        <f>SUMIFS('Faturamento NNE'!$P$2:$P$707,'Faturamento NNE'!$E$2:$E$707,'Infos Relatório'!$B$485,'Faturamento NNE'!$F$2:$F$707,'Infos Relatório'!$B560,'Faturamento NNE'!$AA$2:$AA$707,'Infos Relatório'!AY$1,'Faturamento NNE'!$U$2:$U$707,"Sim")+SUMIFS('Faturamento NNE'!$Q$2:$Q$707,'Faturamento NNE'!$E$2:$E$707,'Infos Relatório'!$B$485,'Faturamento NNE'!$F$2:$F$707,'Infos Relatório'!$B560,'Faturamento NNE'!$AA$2:$AA$707,'Infos Relatório'!AY$1,'Faturamento NNE'!$U$2:$U$707,"Sim")</f>
        <v>0</v>
      </c>
      <c r="BC560" s="227" t="e">
        <f t="shared" si="200"/>
        <v>#DIV/0!</v>
      </c>
      <c r="BD560" s="545">
        <f>SUMIFS('Faturamento NNE'!$I$2:$I$707,'Faturamento NNE'!$E$2:$E$707,'Infos Relatório'!$B$485,'Faturamento NNE'!$F$2:$F$707,'Infos Relatório'!$B560,'Faturamento NNE'!$AA$2:$AA$707,'Infos Relatório'!AY$1)</f>
        <v>0</v>
      </c>
      <c r="BE560" s="541">
        <f>COUNTIFS('Faturamento NNE'!$E$2:$E$707,'Infos Relatório'!$B$485,'Faturamento NNE'!$F$2:$F$707,'Infos Relatório'!$B560,'Faturamento NNE'!$AA$2:$AA$707,'Infos Relatório'!BE$1)</f>
        <v>0</v>
      </c>
      <c r="BF560" s="542">
        <f>SUMIFS('Faturamento NNE'!$H$2:$H$707,'Faturamento NNE'!$E$2:$E$707,'Infos Relatório'!$B$485,'Faturamento NNE'!$F$2:$F$707,'Infos Relatório'!$B560,'Faturamento NNE'!$AA$2:$AA$707,'Infos Relatório'!BE$1)</f>
        <v>0</v>
      </c>
      <c r="BG560" s="542">
        <f>SUMIFS('Faturamento NNE'!$K$2:$K$707,'Faturamento NNE'!$E$2:$E$707,'Infos Relatório'!$B$485,'Faturamento NNE'!$F$2:$F$707,'Infos Relatório'!$B560,'Faturamento NNE'!$AA$2:$AA$707,'Infos Relatório'!BE$1)</f>
        <v>0</v>
      </c>
      <c r="BH560" s="546">
        <f>SUMIFS('Faturamento NNE'!$P$2:$P$707,'Faturamento NNE'!$E$2:$E$707,'Infos Relatório'!$B$485,'Faturamento NNE'!$F$2:$F$707,'Infos Relatório'!$B560,'Faturamento NNE'!$AA$2:$AA$707,'Infos Relatório'!BE$1,'Faturamento NNE'!$U$2:$U$707,"Sim")+SUMIFS('Faturamento NNE'!$Q$2:$Q$707,'Faturamento NNE'!$E$2:$E$707,'Infos Relatório'!$B$485,'Faturamento NNE'!$F$2:$F$707,'Infos Relatório'!$B560,'Faturamento NNE'!$AA$2:$AA$707,'Infos Relatório'!BE$1,'Faturamento NNE'!$U$2:$U$707,"Sim")</f>
        <v>0</v>
      </c>
      <c r="BI560" s="227" t="e">
        <f t="shared" si="201"/>
        <v>#DIV/0!</v>
      </c>
      <c r="BJ560" s="545">
        <f>SUMIFS('Faturamento NNE'!$I$2:$I$707,'Faturamento NNE'!$E$2:$E$707,'Infos Relatório'!$B$485,'Faturamento NNE'!$F$2:$F$707,'Infos Relatório'!$B560,'Faturamento NNE'!$AA$2:$AA$707,'Infos Relatório'!BE$1)</f>
        <v>0</v>
      </c>
      <c r="BK560" s="541">
        <f>COUNTIFS('Faturamento NNE'!$E$2:$E$707,'Infos Relatório'!$B$485,'Faturamento NNE'!$F$2:$F$707,'Infos Relatório'!$B560,'Faturamento NNE'!$AA$2:$AA$707,'Infos Relatório'!BK$1)</f>
        <v>0</v>
      </c>
      <c r="BL560" s="542">
        <f>SUMIFS('Faturamento NNE'!$H$2:$H$707,'Faturamento NNE'!$E$2:$E$707,'Infos Relatório'!$B$485,'Faturamento NNE'!$F$2:$F$707,'Infos Relatório'!$B560,'Faturamento NNE'!$AA$2:$AA$707,'Infos Relatório'!BK$1)</f>
        <v>0</v>
      </c>
      <c r="BM560" s="542">
        <f>SUMIFS('Faturamento NNE'!$K$2:$K$707,'Faturamento NNE'!$E$2:$E$707,'Infos Relatório'!$B$485,'Faturamento NNE'!$F$2:$F$707,'Infos Relatório'!$B560,'Faturamento NNE'!$AA$2:$AA$707,'Infos Relatório'!BK$1)</f>
        <v>0</v>
      </c>
      <c r="BN560" s="546">
        <f>SUMIFS('Faturamento NNE'!$P$2:$P$707,'Faturamento NNE'!$E$2:$E$707,'Infos Relatório'!$B$485,'Faturamento NNE'!$F$2:$F$707,'Infos Relatório'!$B560,'Faturamento NNE'!$AA$2:$AA$707,'Infos Relatório'!BK$1,'Faturamento NNE'!$U$2:$U$707,"Sim")+SUMIFS('Faturamento NNE'!$Q$2:$Q$707,'Faturamento NNE'!$E$2:$E$707,'Infos Relatório'!$B$485,'Faturamento NNE'!$F$2:$F$707,'Infos Relatório'!$B560,'Faturamento NNE'!$AA$2:$AA$707,'Infos Relatório'!BK$1,'Faturamento NNE'!$U$2:$U$707,"Sim")</f>
        <v>0</v>
      </c>
      <c r="BO560" s="227" t="e">
        <f t="shared" si="202"/>
        <v>#DIV/0!</v>
      </c>
      <c r="BP560" s="545">
        <f>SUMIFS('Faturamento NNE'!$I$2:$I$707,'Faturamento NNE'!$E$2:$E$707,'Infos Relatório'!$B$485,'Faturamento NNE'!$F$2:$F$707,'Infos Relatório'!$B560,'Faturamento NNE'!$AA$2:$AA$707,'Infos Relatório'!BK$1)</f>
        <v>0</v>
      </c>
      <c r="BQ560" s="541">
        <f>COUNTIFS('Faturamento NNE'!$E$2:$E$707,'Infos Relatório'!$B$485,'Faturamento NNE'!$F$2:$F$707,'Infos Relatório'!$B560,'Faturamento NNE'!$AA$2:$AA$707,'Infos Relatório'!BQ$1)</f>
        <v>0</v>
      </c>
      <c r="BR560" s="542">
        <f>SUMIFS('Faturamento NNE'!$H$2:$H$707,'Faturamento NNE'!$E$2:$E$707,'Infos Relatório'!$B$485,'Faturamento NNE'!$F$2:$F$707,'Infos Relatório'!$B560,'Faturamento NNE'!$AA$2:$AA$707,'Infos Relatório'!BQ$1)</f>
        <v>0</v>
      </c>
      <c r="BS560" s="542">
        <f>SUMIFS('Faturamento NNE'!$K$2:$K$707,'Faturamento NNE'!$E$2:$E$707,'Infos Relatório'!$B$485,'Faturamento NNE'!$F$2:$F$707,'Infos Relatório'!$B560,'Faturamento NNE'!$AA$2:$AA$707,'Infos Relatório'!BQ$1)</f>
        <v>0</v>
      </c>
      <c r="BT560" s="546">
        <f>SUMIFS('Faturamento NNE'!$P$2:$P$707,'Faturamento NNE'!$E$2:$E$707,'Infos Relatório'!$B$485,'Faturamento NNE'!$F$2:$F$707,'Infos Relatório'!$B560,'Faturamento NNE'!$AA$2:$AA$707,'Infos Relatório'!BQ$1,'Faturamento NNE'!$U$2:$U$707,"Sim")+SUMIFS('Faturamento NNE'!$Q$2:$Q$707,'Faturamento NNE'!$E$2:$E$707,'Infos Relatório'!$B$485,'Faturamento NNE'!$F$2:$F$707,'Infos Relatório'!$B560,'Faturamento NNE'!$AA$2:$AA$707,'Infos Relatório'!BQ$1,'Faturamento NNE'!$U$2:$U$707,"Sim")</f>
        <v>0</v>
      </c>
      <c r="BU560" s="227" t="e">
        <f t="shared" si="203"/>
        <v>#DIV/0!</v>
      </c>
      <c r="BV560" s="545">
        <f>SUMIFS('Faturamento NNE'!$I$2:$I$707,'Faturamento NNE'!$E$2:$E$707,'Infos Relatório'!$B$485,'Faturamento NNE'!$F$2:$F$707,'Infos Relatório'!$B560,'Faturamento NNE'!$AA$2:$AA$707,'Infos Relatório'!BQ$1)</f>
        <v>0</v>
      </c>
    </row>
    <row r="561" spans="2:74">
      <c r="B561" s="217" t="s">
        <v>205</v>
      </c>
      <c r="C561" s="541">
        <f>COUNTIFS('Faturamento NNE'!$E$2:$E$707,'Infos Relatório'!$B$485,'Faturamento NNE'!$F$2:$F$707,'Infos Relatório'!$B561,'Faturamento NNE'!$AA$2:$AA$707,'Infos Relatório'!C$1)</f>
        <v>0</v>
      </c>
      <c r="D561" s="542">
        <f>SUMIFS('Faturamento NNE'!$H$2:$H$707,'Faturamento NNE'!$E$2:$E$707,'Infos Relatório'!$B$485,'Faturamento NNE'!$F$2:$F$707,'Infos Relatório'!$B561,'Faturamento NNE'!$AA$2:$AA$707,'Infos Relatório'!C$1)</f>
        <v>0</v>
      </c>
      <c r="E561" s="543">
        <f>SUMIFS('Faturamento NNE'!$K$2:$K$707,'Faturamento NNE'!$E$2:$E$707,'Infos Relatório'!$B$485,'Faturamento NNE'!$F$2:$F$707,'Infos Relatório'!$B561,'Faturamento NNE'!$AA$2:$AA$707,'Infos Relatório'!C$1)</f>
        <v>0</v>
      </c>
      <c r="F561" s="544">
        <f>SUMIFS('Faturamento NNE'!$P$2:$P$707,'Faturamento NNE'!$E$2:$E$707,'Infos Relatório'!$B$485,'Faturamento NNE'!$F$2:$F$707,'Infos Relatório'!$B561,'Faturamento NNE'!$AA$2:$AA$707,'Infos Relatório'!C$1,'Faturamento NNE'!$U$2:$U$707,"Sim")+SUMIFS('Faturamento NNE'!$Q$2:$Q$707,'Faturamento NNE'!$E$2:$E$707,'Infos Relatório'!$B$485,'Faturamento NNE'!$F$2:$F$707,'Infos Relatório'!$B561,'Faturamento NNE'!$AA$2:$AA$707,'Infos Relatório'!C$1,'Faturamento NNE'!$U$2:$U$707,"Sim")</f>
        <v>0</v>
      </c>
      <c r="G561" s="283" t="e">
        <f t="shared" si="192"/>
        <v>#DIV/0!</v>
      </c>
      <c r="H561" s="545">
        <f>SUMIFS('Faturamento NNE'!$I$2:$I$707,'Faturamento NNE'!$E$2:$E$707,'Infos Relatório'!$B$485,'Faturamento NNE'!$F$2:$F$707,'Infos Relatório'!$B561,'Faturamento NNE'!$AA$2:$AA$707,'Infos Relatório'!C$1)</f>
        <v>0</v>
      </c>
      <c r="I561" s="541">
        <f>COUNTIFS('Faturamento NNE'!$E$2:$E$707,'Infos Relatório'!$B$485,'Faturamento NNE'!$F$2:$F$707,'Infos Relatório'!$B561,'Faturamento NNE'!$AA$2:$AA$707,'Infos Relatório'!I$1)</f>
        <v>0</v>
      </c>
      <c r="J561" s="542">
        <f>SUMIFS('Faturamento NNE'!$H$2:$H$707,'Faturamento NNE'!$E$2:$E$707,'Infos Relatório'!$B$485,'Faturamento NNE'!$F$2:$F$707,'Infos Relatório'!$B561,'Faturamento NNE'!$AA$2:$AA$707,'Infos Relatório'!I$1)</f>
        <v>0</v>
      </c>
      <c r="K561" s="543">
        <f>SUMIFS('Faturamento NNE'!$K$2:$K$707,'Faturamento NNE'!$E$2:$E$707,'Infos Relatório'!$B$485,'Faturamento NNE'!$F$2:$F$707,'Infos Relatório'!$B561,'Faturamento NNE'!$AA$2:$AA$707,'Infos Relatório'!I$1)</f>
        <v>0</v>
      </c>
      <c r="L561" s="544">
        <f>SUMIFS('Faturamento NNE'!$P$2:$P$707,'Faturamento NNE'!$E$2:$E$707,'Infos Relatório'!$B$485,'Faturamento NNE'!$F$2:$F$707,'Infos Relatório'!$B561,'Faturamento NNE'!$AA$2:$AA$707,'Infos Relatório'!I$1,'Faturamento NNE'!$U$2:$U$707,"Sim")+SUMIFS('Faturamento NNE'!$Q$2:$Q$707,'Faturamento NNE'!$E$2:$E$707,'Infos Relatório'!$B$485,'Faturamento NNE'!$F$2:$F$707,'Infos Relatório'!$B561,'Faturamento NNE'!$AA$2:$AA$707,'Infos Relatório'!I$1,'Faturamento NNE'!$U$2:$U$707,"Sim")</f>
        <v>0</v>
      </c>
      <c r="M561" s="283" t="e">
        <f t="shared" si="193"/>
        <v>#DIV/0!</v>
      </c>
      <c r="N561" s="545">
        <f>SUMIFS('Faturamento NNE'!$I$2:$I$707,'Faturamento NNE'!$E$2:$E$707,'Infos Relatório'!$B$485,'Faturamento NNE'!$F$2:$F$707,'Infos Relatório'!$B561,'Faturamento NNE'!$AA$2:$AA$707,'Infos Relatório'!I$1)</f>
        <v>0</v>
      </c>
      <c r="O561" s="541">
        <f>COUNTIFS('Faturamento NNE'!$E$2:$E$707,'Infos Relatório'!$B$485,'Faturamento NNE'!$F$2:$F$707,'Infos Relatório'!$B561,'Faturamento NNE'!$AA$2:$AA$707,'Infos Relatório'!O$1)</f>
        <v>0</v>
      </c>
      <c r="P561" s="542">
        <f>SUMIFS('Faturamento NNE'!$H$2:$H$707,'Faturamento NNE'!$E$2:$E$707,'Infos Relatório'!$B$485,'Faturamento NNE'!$F$2:$F$707,'Infos Relatório'!$B561,'Faturamento NNE'!$AA$2:$AA$707,'Infos Relatório'!O$1)</f>
        <v>0</v>
      </c>
      <c r="Q561" s="542">
        <f>SUMIFS('Faturamento NNE'!$K$2:$K$707,'Faturamento NNE'!$E$2:$E$707,'Infos Relatório'!$B$485,'Faturamento NNE'!$F$2:$F$707,'Infos Relatório'!$B561,'Faturamento NNE'!$AA$2:$AA$707,'Infos Relatório'!O$1)</f>
        <v>0</v>
      </c>
      <c r="R561" s="546">
        <f>SUMIFS('Faturamento NNE'!$P$2:$P$707,'Faturamento NNE'!$E$2:$E$707,'Infos Relatório'!$B$485,'Faturamento NNE'!$F$2:$F$707,'Infos Relatório'!$B561,'Faturamento NNE'!$AA$2:$AA$707,'Infos Relatório'!O$1,'Faturamento NNE'!$U$2:$U$707,"Sim")+SUMIFS('Faturamento NNE'!$Q$2:$Q$707,'Faturamento NNE'!$E$2:$E$707,'Infos Relatório'!$B$485,'Faturamento NNE'!$F$2:$F$707,'Infos Relatório'!$B561,'Faturamento NNE'!$AA$2:$AA$707,'Infos Relatório'!O$1,'Faturamento NNE'!$U$2:$U$707,"Sim")</f>
        <v>0</v>
      </c>
      <c r="S561" s="227" t="e">
        <f t="shared" si="194"/>
        <v>#DIV/0!</v>
      </c>
      <c r="T561" s="545">
        <f>SUMIFS('Faturamento NNE'!$I$2:$I$707,'Faturamento NNE'!$E$2:$E$707,'Infos Relatório'!$B$485,'Faturamento NNE'!$F$2:$F$707,'Infos Relatório'!$B561,'Faturamento NNE'!$AA$2:$AA$707,'Infos Relatório'!O$1)</f>
        <v>0</v>
      </c>
      <c r="U561" s="541">
        <f>COUNTIFS('Faturamento NNE'!$E$2:$E$707,'Infos Relatório'!$B$485,'Faturamento NNE'!$F$2:$F$707,'Infos Relatório'!$B561,'Faturamento NNE'!$AA$2:$AA$707,'Infos Relatório'!U$1)</f>
        <v>0</v>
      </c>
      <c r="V561" s="542">
        <f>SUMIFS('Faturamento NNE'!$H$2:$H$707,'Faturamento NNE'!$E$2:$E$707,'Infos Relatório'!$B$485,'Faturamento NNE'!$F$2:$F$707,'Infos Relatório'!$B561,'Faturamento NNE'!$AA$2:$AA$707,'Infos Relatório'!U$1)</f>
        <v>0</v>
      </c>
      <c r="W561" s="542">
        <f>SUMIFS('Faturamento NNE'!$K$2:$K$707,'Faturamento NNE'!$E$2:$E$707,'Infos Relatório'!$B$485,'Faturamento NNE'!$F$2:$F$707,'Infos Relatório'!$B561,'Faturamento NNE'!$AA$2:$AA$707,'Infos Relatório'!U$1)</f>
        <v>0</v>
      </c>
      <c r="X561" s="546">
        <f>SUMIFS('Faturamento NNE'!$P$2:$P$707,'Faturamento NNE'!$E$2:$E$707,'Infos Relatório'!$B$485,'Faturamento NNE'!$F$2:$F$707,'Infos Relatório'!$B561,'Faturamento NNE'!$AA$2:$AA$707,'Infos Relatório'!U$1,'Faturamento NNE'!$U$2:$U$707,"Sim")+SUMIFS('Faturamento NNE'!$Q$2:$Q$707,'Faturamento NNE'!$E$2:$E$707,'Infos Relatório'!$B$485,'Faturamento NNE'!$F$2:$F$707,'Infos Relatório'!$B561,'Faturamento NNE'!$AA$2:$AA$707,'Infos Relatório'!U$1,'Faturamento NNE'!$U$2:$U$707,"Sim")</f>
        <v>0</v>
      </c>
      <c r="Y561" s="227" t="e">
        <f t="shared" si="195"/>
        <v>#DIV/0!</v>
      </c>
      <c r="Z561" s="545">
        <f>SUMIFS('Faturamento NNE'!$I$2:$I$707,'Faturamento NNE'!$E$2:$E$707,'Infos Relatório'!$B$485,'Faturamento NNE'!$F$2:$F$707,'Infos Relatório'!$B561,'Faturamento NNE'!$AA$2:$AA$707,'Infos Relatório'!U$1)</f>
        <v>0</v>
      </c>
      <c r="AA561" s="541">
        <f>COUNTIFS('Faturamento NNE'!$E$2:$E$707,'Infos Relatório'!$B$485,'Faturamento NNE'!$F$2:$F$707,'Infos Relatório'!$B561,'Faturamento NNE'!$AA$2:$AA$707,'Infos Relatório'!AA$1)</f>
        <v>0</v>
      </c>
      <c r="AB561" s="542">
        <f>SUMIFS('Faturamento NNE'!$H$2:$H$707,'Faturamento NNE'!$E$2:$E$707,'Infos Relatório'!$B$485,'Faturamento NNE'!$F$2:$F$707,'Infos Relatório'!$B561,'Faturamento NNE'!$AA$2:$AA$707,'Infos Relatório'!AA$1)</f>
        <v>0</v>
      </c>
      <c r="AC561" s="542">
        <f>SUMIFS('Faturamento NNE'!$K$2:$K$707,'Faturamento NNE'!$E$2:$E$707,'Infos Relatório'!$B$485,'Faturamento NNE'!$F$2:$F$707,'Infos Relatório'!$B561,'Faturamento NNE'!$AA$2:$AA$707,'Infos Relatório'!AA$1)</f>
        <v>0</v>
      </c>
      <c r="AD561" s="546">
        <f>SUMIFS('Faturamento NNE'!$P$2:$P$707,'Faturamento NNE'!$E$2:$E$707,'Infos Relatório'!$B$485,'Faturamento NNE'!$F$2:$F$707,'Infos Relatório'!$B561,'Faturamento NNE'!$AA$2:$AA$707,'Infos Relatório'!AA$1,'Faturamento NNE'!$U$2:$U$707,"Sim")+SUMIFS('Faturamento NNE'!$Q$2:$Q$707,'Faturamento NNE'!$E$2:$E$707,'Infos Relatório'!$B$485,'Faturamento NNE'!$F$2:$F$707,'Infos Relatório'!$B561,'Faturamento NNE'!$AA$2:$AA$707,'Infos Relatório'!AA$1,'Faturamento NNE'!$U$2:$U$707,"Sim")</f>
        <v>0</v>
      </c>
      <c r="AE561" s="227" t="e">
        <f t="shared" si="196"/>
        <v>#DIV/0!</v>
      </c>
      <c r="AF561" s="545">
        <f>SUMIFS('Faturamento NNE'!$I$2:$I$707,'Faturamento NNE'!$E$2:$E$707,'Infos Relatório'!$B$485,'Faturamento NNE'!$F$2:$F$707,'Infos Relatório'!$B561,'Faturamento NNE'!$AA$2:$AA$707,'Infos Relatório'!AA$1)</f>
        <v>0</v>
      </c>
      <c r="AG561" s="541">
        <f>COUNTIFS('Faturamento NNE'!$E$2:$E$707,'Infos Relatório'!$B$485,'Faturamento NNE'!$F$2:$F$707,'Infos Relatório'!$B561,'Faturamento NNE'!$AA$2:$AA$707,'Infos Relatório'!AG$1)</f>
        <v>0</v>
      </c>
      <c r="AH561" s="542">
        <f>SUMIFS('Faturamento NNE'!$H$2:$H$707,'Faturamento NNE'!$E$2:$E$707,'Infos Relatório'!$B$485,'Faturamento NNE'!$F$2:$F$707,'Infos Relatório'!$B561,'Faturamento NNE'!$AA$2:$AA$707,'Infos Relatório'!AG$1)</f>
        <v>0</v>
      </c>
      <c r="AI561" s="542">
        <f>SUMIFS('Faturamento NNE'!$K$2:$K$707,'Faturamento NNE'!$E$2:$E$707,'Infos Relatório'!$B$485,'Faturamento NNE'!$F$2:$F$707,'Infos Relatório'!$B561,'Faturamento NNE'!$AA$2:$AA$707,'Infos Relatório'!AG$1)</f>
        <v>0</v>
      </c>
      <c r="AJ561" s="546">
        <f>SUMIFS('Faturamento NNE'!$P$2:$P$707,'Faturamento NNE'!$E$2:$E$707,'Infos Relatório'!$B$485,'Faturamento NNE'!$F$2:$F$707,'Infos Relatório'!$B561,'Faturamento NNE'!$AA$2:$AA$707,'Infos Relatório'!AG$1,'Faturamento NNE'!$U$2:$U$707,"Sim")+SUMIFS('Faturamento NNE'!$Q$2:$Q$707,'Faturamento NNE'!$E$2:$E$707,'Infos Relatório'!$B$485,'Faturamento NNE'!$F$2:$F$707,'Infos Relatório'!$B561,'Faturamento NNE'!$AA$2:$AA$707,'Infos Relatório'!AG$1,'Faturamento NNE'!$U$2:$U$707,"Sim")</f>
        <v>0</v>
      </c>
      <c r="AK561" s="227" t="e">
        <f t="shared" si="197"/>
        <v>#DIV/0!</v>
      </c>
      <c r="AL561" s="545">
        <f>SUMIFS('Faturamento NNE'!$I$2:$I$707,'Faturamento NNE'!$E$2:$E$707,'Infos Relatório'!$B$485,'Faturamento NNE'!$F$2:$F$707,'Infos Relatório'!$B561,'Faturamento NNE'!$AA$2:$AA$707,'Infos Relatório'!AG$1)</f>
        <v>0</v>
      </c>
      <c r="AM561" s="541">
        <f>COUNTIFS('Faturamento NNE'!$E$2:$E$707,'Infos Relatório'!$B$485,'Faturamento NNE'!$F$2:$F$707,'Infos Relatório'!$B561,'Faturamento NNE'!$AA$2:$AA$707,'Infos Relatório'!AM$1)</f>
        <v>0</v>
      </c>
      <c r="AN561" s="542">
        <f>SUMIFS('Faturamento NNE'!$H$2:$H$707,'Faturamento NNE'!$E$2:$E$707,'Infos Relatório'!$B$485,'Faturamento NNE'!$F$2:$F$707,'Infos Relatório'!$B561,'Faturamento NNE'!$AA$2:$AA$707,'Infos Relatório'!AM$1)</f>
        <v>0</v>
      </c>
      <c r="AO561" s="542">
        <f>SUMIFS('Faturamento NNE'!$K$2:$K$707,'Faturamento NNE'!$E$2:$E$707,'Infos Relatório'!$B$485,'Faturamento NNE'!$F$2:$F$707,'Infos Relatório'!$B561,'Faturamento NNE'!$AA$2:$AA$707,'Infos Relatório'!AM$1)</f>
        <v>0</v>
      </c>
      <c r="AP561" s="546">
        <f>SUMIFS('Faturamento NNE'!$P$2:$P$707,'Faturamento NNE'!$E$2:$E$707,'Infos Relatório'!$B$485,'Faturamento NNE'!$F$2:$F$707,'Infos Relatório'!$B561,'Faturamento NNE'!$AA$2:$AA$707,'Infos Relatório'!AM$1,'Faturamento NNE'!$U$2:$U$707,"Sim")+SUMIFS('Faturamento NNE'!$Q$2:$Q$707,'Faturamento NNE'!$E$2:$E$707,'Infos Relatório'!$B$485,'Faturamento NNE'!$F$2:$F$707,'Infos Relatório'!$B561,'Faturamento NNE'!$AA$2:$AA$707,'Infos Relatório'!AM$1,'Faturamento NNE'!$U$2:$U$707,"Sim")</f>
        <v>0</v>
      </c>
      <c r="AQ561" s="227" t="e">
        <f t="shared" si="198"/>
        <v>#DIV/0!</v>
      </c>
      <c r="AR561" s="545">
        <f>SUMIFS('Faturamento NNE'!$I$2:$I$707,'Faturamento NNE'!$E$2:$E$707,'Infos Relatório'!$B$485,'Faturamento NNE'!$F$2:$F$707,'Infos Relatório'!$B561,'Faturamento NNE'!$AA$2:$AA$707,'Infos Relatório'!AM$1)</f>
        <v>0</v>
      </c>
      <c r="AS561" s="541">
        <f>COUNTIFS('Faturamento NNE'!$E$2:$E$707,'Infos Relatório'!$B$485,'Faturamento NNE'!$F$2:$F$707,'Infos Relatório'!$B561,'Faturamento NNE'!$AA$2:$AA$707,'Infos Relatório'!AS$1)</f>
        <v>0</v>
      </c>
      <c r="AT561" s="542">
        <f>SUMIFS('Faturamento NNE'!$H$2:$H$707,'Faturamento NNE'!$E$2:$E$707,'Infos Relatório'!$B$485,'Faturamento NNE'!$F$2:$F$707,'Infos Relatório'!$B561,'Faturamento NNE'!$AA$2:$AA$707,'Infos Relatório'!AS$1)</f>
        <v>0</v>
      </c>
      <c r="AU561" s="542">
        <f>SUMIFS('Faturamento NNE'!$K$2:$K$707,'Faturamento NNE'!$E$2:$E$707,'Infos Relatório'!$B$485,'Faturamento NNE'!$F$2:$F$707,'Infos Relatório'!$B561,'Faturamento NNE'!$AA$2:$AA$707,'Infos Relatório'!AS$1)</f>
        <v>0</v>
      </c>
      <c r="AV561" s="546">
        <f>SUMIFS('Faturamento NNE'!$P$2:$P$707,'Faturamento NNE'!$E$2:$E$707,'Infos Relatório'!$B$485,'Faturamento NNE'!$F$2:$F$707,'Infos Relatório'!$B561,'Faturamento NNE'!$AA$2:$AA$707,'Infos Relatório'!AS$1,'Faturamento NNE'!$U$2:$U$707,"Sim")+SUMIFS('Faturamento NNE'!$Q$2:$Q$707,'Faturamento NNE'!$E$2:$E$707,'Infos Relatório'!$B$485,'Faturamento NNE'!$F$2:$F$707,'Infos Relatório'!$B561,'Faturamento NNE'!$AA$2:$AA$707,'Infos Relatório'!AS$1,'Faturamento NNE'!$U$2:$U$707,"Sim")</f>
        <v>0</v>
      </c>
      <c r="AW561" s="227" t="e">
        <f t="shared" si="199"/>
        <v>#DIV/0!</v>
      </c>
      <c r="AX561" s="545">
        <f>SUMIFS('Faturamento NNE'!$I$2:$I$707,'Faturamento NNE'!$E$2:$E$707,'Infos Relatório'!$B$485,'Faturamento NNE'!$F$2:$F$707,'Infos Relatório'!$B561,'Faturamento NNE'!$AA$2:$AA$707,'Infos Relatório'!AS$1)</f>
        <v>0</v>
      </c>
      <c r="AY561" s="541">
        <f>COUNTIFS('Faturamento NNE'!$E$2:$E$707,'Infos Relatório'!$B$485,'Faturamento NNE'!$F$2:$F$707,'Infos Relatório'!$B561,'Faturamento NNE'!$AA$2:$AA$707,'Infos Relatório'!AY$1)</f>
        <v>0</v>
      </c>
      <c r="AZ561" s="542">
        <f>SUMIFS('Faturamento NNE'!$H$2:$H$707,'Faturamento NNE'!$E$2:$E$707,'Infos Relatório'!$B$485,'Faturamento NNE'!$F$2:$F$707,'Infos Relatório'!$B561,'Faturamento NNE'!$AA$2:$AA$707,'Infos Relatório'!AY$1)</f>
        <v>0</v>
      </c>
      <c r="BA561" s="542">
        <f>SUMIFS('Faturamento NNE'!$K$2:$K$707,'Faturamento NNE'!$E$2:$E$707,'Infos Relatório'!$B$485,'Faturamento NNE'!$F$2:$F$707,'Infos Relatório'!$B561,'Faturamento NNE'!$AA$2:$AA$707,'Infos Relatório'!AY$1)</f>
        <v>0</v>
      </c>
      <c r="BB561" s="546">
        <f>SUMIFS('Faturamento NNE'!$P$2:$P$707,'Faturamento NNE'!$E$2:$E$707,'Infos Relatório'!$B$485,'Faturamento NNE'!$F$2:$F$707,'Infos Relatório'!$B561,'Faturamento NNE'!$AA$2:$AA$707,'Infos Relatório'!AY$1,'Faturamento NNE'!$U$2:$U$707,"Sim")+SUMIFS('Faturamento NNE'!$Q$2:$Q$707,'Faturamento NNE'!$E$2:$E$707,'Infos Relatório'!$B$485,'Faturamento NNE'!$F$2:$F$707,'Infos Relatório'!$B561,'Faturamento NNE'!$AA$2:$AA$707,'Infos Relatório'!AY$1,'Faturamento NNE'!$U$2:$U$707,"Sim")</f>
        <v>0</v>
      </c>
      <c r="BC561" s="227" t="e">
        <f t="shared" si="200"/>
        <v>#DIV/0!</v>
      </c>
      <c r="BD561" s="545">
        <f>SUMIFS('Faturamento NNE'!$I$2:$I$707,'Faturamento NNE'!$E$2:$E$707,'Infos Relatório'!$B$485,'Faturamento NNE'!$F$2:$F$707,'Infos Relatório'!$B561,'Faturamento NNE'!$AA$2:$AA$707,'Infos Relatório'!AY$1)</f>
        <v>0</v>
      </c>
      <c r="BE561" s="541">
        <f>COUNTIFS('Faturamento NNE'!$E$2:$E$707,'Infos Relatório'!$B$485,'Faturamento NNE'!$F$2:$F$707,'Infos Relatório'!$B561,'Faturamento NNE'!$AA$2:$AA$707,'Infos Relatório'!BE$1)</f>
        <v>0</v>
      </c>
      <c r="BF561" s="542">
        <f>SUMIFS('Faturamento NNE'!$H$2:$H$707,'Faturamento NNE'!$E$2:$E$707,'Infos Relatório'!$B$485,'Faturamento NNE'!$F$2:$F$707,'Infos Relatório'!$B561,'Faturamento NNE'!$AA$2:$AA$707,'Infos Relatório'!BE$1)</f>
        <v>0</v>
      </c>
      <c r="BG561" s="542">
        <f>SUMIFS('Faturamento NNE'!$K$2:$K$707,'Faturamento NNE'!$E$2:$E$707,'Infos Relatório'!$B$485,'Faturamento NNE'!$F$2:$F$707,'Infos Relatório'!$B561,'Faturamento NNE'!$AA$2:$AA$707,'Infos Relatório'!BE$1)</f>
        <v>0</v>
      </c>
      <c r="BH561" s="546">
        <f>SUMIFS('Faturamento NNE'!$P$2:$P$707,'Faturamento NNE'!$E$2:$E$707,'Infos Relatório'!$B$485,'Faturamento NNE'!$F$2:$F$707,'Infos Relatório'!$B561,'Faturamento NNE'!$AA$2:$AA$707,'Infos Relatório'!BE$1,'Faturamento NNE'!$U$2:$U$707,"Sim")+SUMIFS('Faturamento NNE'!$Q$2:$Q$707,'Faturamento NNE'!$E$2:$E$707,'Infos Relatório'!$B$485,'Faturamento NNE'!$F$2:$F$707,'Infos Relatório'!$B561,'Faturamento NNE'!$AA$2:$AA$707,'Infos Relatório'!BE$1,'Faturamento NNE'!$U$2:$U$707,"Sim")</f>
        <v>0</v>
      </c>
      <c r="BI561" s="227" t="e">
        <f t="shared" si="201"/>
        <v>#DIV/0!</v>
      </c>
      <c r="BJ561" s="545">
        <f>SUMIFS('Faturamento NNE'!$I$2:$I$707,'Faturamento NNE'!$E$2:$E$707,'Infos Relatório'!$B$485,'Faturamento NNE'!$F$2:$F$707,'Infos Relatório'!$B561,'Faturamento NNE'!$AA$2:$AA$707,'Infos Relatório'!BE$1)</f>
        <v>0</v>
      </c>
      <c r="BK561" s="541">
        <f>COUNTIFS('Faturamento NNE'!$E$2:$E$707,'Infos Relatório'!$B$485,'Faturamento NNE'!$F$2:$F$707,'Infos Relatório'!$B561,'Faturamento NNE'!$AA$2:$AA$707,'Infos Relatório'!BK$1)</f>
        <v>0</v>
      </c>
      <c r="BL561" s="542">
        <f>SUMIFS('Faturamento NNE'!$H$2:$H$707,'Faturamento NNE'!$E$2:$E$707,'Infos Relatório'!$B$485,'Faturamento NNE'!$F$2:$F$707,'Infos Relatório'!$B561,'Faturamento NNE'!$AA$2:$AA$707,'Infos Relatório'!BK$1)</f>
        <v>0</v>
      </c>
      <c r="BM561" s="542">
        <f>SUMIFS('Faturamento NNE'!$K$2:$K$707,'Faturamento NNE'!$E$2:$E$707,'Infos Relatório'!$B$485,'Faturamento NNE'!$F$2:$F$707,'Infos Relatório'!$B561,'Faturamento NNE'!$AA$2:$AA$707,'Infos Relatório'!BK$1)</f>
        <v>0</v>
      </c>
      <c r="BN561" s="546">
        <f>SUMIFS('Faturamento NNE'!$P$2:$P$707,'Faturamento NNE'!$E$2:$E$707,'Infos Relatório'!$B$485,'Faturamento NNE'!$F$2:$F$707,'Infos Relatório'!$B561,'Faturamento NNE'!$AA$2:$AA$707,'Infos Relatório'!BK$1,'Faturamento NNE'!$U$2:$U$707,"Sim")+SUMIFS('Faturamento NNE'!$Q$2:$Q$707,'Faturamento NNE'!$E$2:$E$707,'Infos Relatório'!$B$485,'Faturamento NNE'!$F$2:$F$707,'Infos Relatório'!$B561,'Faturamento NNE'!$AA$2:$AA$707,'Infos Relatório'!BK$1,'Faturamento NNE'!$U$2:$U$707,"Sim")</f>
        <v>0</v>
      </c>
      <c r="BO561" s="227" t="e">
        <f t="shared" si="202"/>
        <v>#DIV/0!</v>
      </c>
      <c r="BP561" s="545">
        <f>SUMIFS('Faturamento NNE'!$I$2:$I$707,'Faturamento NNE'!$E$2:$E$707,'Infos Relatório'!$B$485,'Faturamento NNE'!$F$2:$F$707,'Infos Relatório'!$B561,'Faturamento NNE'!$AA$2:$AA$707,'Infos Relatório'!BK$1)</f>
        <v>0</v>
      </c>
      <c r="BQ561" s="541">
        <f>COUNTIFS('Faturamento NNE'!$E$2:$E$707,'Infos Relatório'!$B$485,'Faturamento NNE'!$F$2:$F$707,'Infos Relatório'!$B561,'Faturamento NNE'!$AA$2:$AA$707,'Infos Relatório'!BQ$1)</f>
        <v>0</v>
      </c>
      <c r="BR561" s="542">
        <f>SUMIFS('Faturamento NNE'!$H$2:$H$707,'Faturamento NNE'!$E$2:$E$707,'Infos Relatório'!$B$485,'Faturamento NNE'!$F$2:$F$707,'Infos Relatório'!$B561,'Faturamento NNE'!$AA$2:$AA$707,'Infos Relatório'!BQ$1)</f>
        <v>0</v>
      </c>
      <c r="BS561" s="542">
        <f>SUMIFS('Faturamento NNE'!$K$2:$K$707,'Faturamento NNE'!$E$2:$E$707,'Infos Relatório'!$B$485,'Faturamento NNE'!$F$2:$F$707,'Infos Relatório'!$B561,'Faturamento NNE'!$AA$2:$AA$707,'Infos Relatório'!BQ$1)</f>
        <v>0</v>
      </c>
      <c r="BT561" s="546">
        <f>SUMIFS('Faturamento NNE'!$P$2:$P$707,'Faturamento NNE'!$E$2:$E$707,'Infos Relatório'!$B$485,'Faturamento NNE'!$F$2:$F$707,'Infos Relatório'!$B561,'Faturamento NNE'!$AA$2:$AA$707,'Infos Relatório'!BQ$1,'Faturamento NNE'!$U$2:$U$707,"Sim")+SUMIFS('Faturamento NNE'!$Q$2:$Q$707,'Faturamento NNE'!$E$2:$E$707,'Infos Relatório'!$B$485,'Faturamento NNE'!$F$2:$F$707,'Infos Relatório'!$B561,'Faturamento NNE'!$AA$2:$AA$707,'Infos Relatório'!BQ$1,'Faturamento NNE'!$U$2:$U$707,"Sim")</f>
        <v>0</v>
      </c>
      <c r="BU561" s="227" t="e">
        <f t="shared" si="203"/>
        <v>#DIV/0!</v>
      </c>
      <c r="BV561" s="545">
        <f>SUMIFS('Faturamento NNE'!$I$2:$I$707,'Faturamento NNE'!$E$2:$E$707,'Infos Relatório'!$B$485,'Faturamento NNE'!$F$2:$F$707,'Infos Relatório'!$B561,'Faturamento NNE'!$AA$2:$AA$707,'Infos Relatório'!BQ$1)</f>
        <v>0</v>
      </c>
    </row>
    <row r="562" spans="2:74">
      <c r="B562" s="217" t="s">
        <v>206</v>
      </c>
      <c r="C562" s="541">
        <f>COUNTIFS('Faturamento NNE'!$E$2:$E$707,'Infos Relatório'!$B$485,'Faturamento NNE'!$F$2:$F$707,'Infos Relatório'!$B562,'Faturamento NNE'!$AA$2:$AA$707,'Infos Relatório'!C$1)</f>
        <v>0</v>
      </c>
      <c r="D562" s="542">
        <f>SUMIFS('Faturamento NNE'!$H$2:$H$707,'Faturamento NNE'!$E$2:$E$707,'Infos Relatório'!$B$485,'Faturamento NNE'!$F$2:$F$707,'Infos Relatório'!$B562,'Faturamento NNE'!$AA$2:$AA$707,'Infos Relatório'!C$1)</f>
        <v>0</v>
      </c>
      <c r="E562" s="543">
        <f>SUMIFS('Faturamento NNE'!$K$2:$K$707,'Faturamento NNE'!$E$2:$E$707,'Infos Relatório'!$B$485,'Faturamento NNE'!$F$2:$F$707,'Infos Relatório'!$B562,'Faturamento NNE'!$AA$2:$AA$707,'Infos Relatório'!C$1)</f>
        <v>0</v>
      </c>
      <c r="F562" s="544">
        <f>SUMIFS('Faturamento NNE'!$P$2:$P$707,'Faturamento NNE'!$E$2:$E$707,'Infos Relatório'!$B$485,'Faturamento NNE'!$F$2:$F$707,'Infos Relatório'!$B562,'Faturamento NNE'!$AA$2:$AA$707,'Infos Relatório'!C$1,'Faturamento NNE'!$U$2:$U$707,"Sim")+SUMIFS('Faturamento NNE'!$Q$2:$Q$707,'Faturamento NNE'!$E$2:$E$707,'Infos Relatório'!$B$485,'Faturamento NNE'!$F$2:$F$707,'Infos Relatório'!$B562,'Faturamento NNE'!$AA$2:$AA$707,'Infos Relatório'!C$1,'Faturamento NNE'!$U$2:$U$707,"Sim")</f>
        <v>0</v>
      </c>
      <c r="G562" s="283" t="e">
        <f t="shared" si="192"/>
        <v>#DIV/0!</v>
      </c>
      <c r="H562" s="545">
        <f>SUMIFS('Faturamento NNE'!$I$2:$I$707,'Faturamento NNE'!$E$2:$E$707,'Infos Relatório'!$B$485,'Faturamento NNE'!$F$2:$F$707,'Infos Relatório'!$B562,'Faturamento NNE'!$AA$2:$AA$707,'Infos Relatório'!C$1)</f>
        <v>0</v>
      </c>
      <c r="I562" s="541">
        <f>COUNTIFS('Faturamento NNE'!$E$2:$E$707,'Infos Relatório'!$B$485,'Faturamento NNE'!$F$2:$F$707,'Infos Relatório'!$B562,'Faturamento NNE'!$AA$2:$AA$707,'Infos Relatório'!I$1)</f>
        <v>0</v>
      </c>
      <c r="J562" s="542">
        <f>SUMIFS('Faturamento NNE'!$H$2:$H$707,'Faturamento NNE'!$E$2:$E$707,'Infos Relatório'!$B$485,'Faturamento NNE'!$F$2:$F$707,'Infos Relatório'!$B562,'Faturamento NNE'!$AA$2:$AA$707,'Infos Relatório'!I$1)</f>
        <v>0</v>
      </c>
      <c r="K562" s="543">
        <f>SUMIFS('Faturamento NNE'!$K$2:$K$707,'Faturamento NNE'!$E$2:$E$707,'Infos Relatório'!$B$485,'Faturamento NNE'!$F$2:$F$707,'Infos Relatório'!$B562,'Faturamento NNE'!$AA$2:$AA$707,'Infos Relatório'!I$1)</f>
        <v>0</v>
      </c>
      <c r="L562" s="544">
        <f>SUMIFS('Faturamento NNE'!$P$2:$P$707,'Faturamento NNE'!$E$2:$E$707,'Infos Relatório'!$B$485,'Faturamento NNE'!$F$2:$F$707,'Infos Relatório'!$B562,'Faturamento NNE'!$AA$2:$AA$707,'Infos Relatório'!I$1,'Faturamento NNE'!$U$2:$U$707,"Sim")+SUMIFS('Faturamento NNE'!$Q$2:$Q$707,'Faturamento NNE'!$E$2:$E$707,'Infos Relatório'!$B$485,'Faturamento NNE'!$F$2:$F$707,'Infos Relatório'!$B562,'Faturamento NNE'!$AA$2:$AA$707,'Infos Relatório'!I$1,'Faturamento NNE'!$U$2:$U$707,"Sim")</f>
        <v>0</v>
      </c>
      <c r="M562" s="283" t="e">
        <f t="shared" si="193"/>
        <v>#DIV/0!</v>
      </c>
      <c r="N562" s="545">
        <f>SUMIFS('Faturamento NNE'!$I$2:$I$707,'Faturamento NNE'!$E$2:$E$707,'Infos Relatório'!$B$485,'Faturamento NNE'!$F$2:$F$707,'Infos Relatório'!$B562,'Faturamento NNE'!$AA$2:$AA$707,'Infos Relatório'!I$1)</f>
        <v>0</v>
      </c>
      <c r="O562" s="541">
        <f>COUNTIFS('Faturamento NNE'!$E$2:$E$707,'Infos Relatório'!$B$485,'Faturamento NNE'!$F$2:$F$707,'Infos Relatório'!$B562,'Faturamento NNE'!$AA$2:$AA$707,'Infos Relatório'!O$1)</f>
        <v>0</v>
      </c>
      <c r="P562" s="542">
        <f>SUMIFS('Faturamento NNE'!$H$2:$H$707,'Faturamento NNE'!$E$2:$E$707,'Infos Relatório'!$B$485,'Faturamento NNE'!$F$2:$F$707,'Infos Relatório'!$B562,'Faturamento NNE'!$AA$2:$AA$707,'Infos Relatório'!O$1)</f>
        <v>0</v>
      </c>
      <c r="Q562" s="542">
        <f>SUMIFS('Faturamento NNE'!$K$2:$K$707,'Faturamento NNE'!$E$2:$E$707,'Infos Relatório'!$B$485,'Faturamento NNE'!$F$2:$F$707,'Infos Relatório'!$B562,'Faturamento NNE'!$AA$2:$AA$707,'Infos Relatório'!O$1)</f>
        <v>0</v>
      </c>
      <c r="R562" s="546">
        <f>SUMIFS('Faturamento NNE'!$P$2:$P$707,'Faturamento NNE'!$E$2:$E$707,'Infos Relatório'!$B$485,'Faturamento NNE'!$F$2:$F$707,'Infos Relatório'!$B562,'Faturamento NNE'!$AA$2:$AA$707,'Infos Relatório'!O$1,'Faturamento NNE'!$U$2:$U$707,"Sim")+SUMIFS('Faturamento NNE'!$Q$2:$Q$707,'Faturamento NNE'!$E$2:$E$707,'Infos Relatório'!$B$485,'Faturamento NNE'!$F$2:$F$707,'Infos Relatório'!$B562,'Faturamento NNE'!$AA$2:$AA$707,'Infos Relatório'!O$1,'Faturamento NNE'!$U$2:$U$707,"Sim")</f>
        <v>0</v>
      </c>
      <c r="S562" s="227" t="e">
        <f t="shared" si="194"/>
        <v>#DIV/0!</v>
      </c>
      <c r="T562" s="545">
        <f>SUMIFS('Faturamento NNE'!$I$2:$I$707,'Faturamento NNE'!$E$2:$E$707,'Infos Relatório'!$B$485,'Faturamento NNE'!$F$2:$F$707,'Infos Relatório'!$B562,'Faturamento NNE'!$AA$2:$AA$707,'Infos Relatório'!O$1)</f>
        <v>0</v>
      </c>
      <c r="U562" s="541">
        <f>COUNTIFS('Faturamento NNE'!$E$2:$E$707,'Infos Relatório'!$B$485,'Faturamento NNE'!$F$2:$F$707,'Infos Relatório'!$B562,'Faturamento NNE'!$AA$2:$AA$707,'Infos Relatório'!U$1)</f>
        <v>0</v>
      </c>
      <c r="V562" s="542">
        <f>SUMIFS('Faturamento NNE'!$H$2:$H$707,'Faturamento NNE'!$E$2:$E$707,'Infos Relatório'!$B$485,'Faturamento NNE'!$F$2:$F$707,'Infos Relatório'!$B562,'Faturamento NNE'!$AA$2:$AA$707,'Infos Relatório'!U$1)</f>
        <v>0</v>
      </c>
      <c r="W562" s="542">
        <f>SUMIFS('Faturamento NNE'!$K$2:$K$707,'Faturamento NNE'!$E$2:$E$707,'Infos Relatório'!$B$485,'Faturamento NNE'!$F$2:$F$707,'Infos Relatório'!$B562,'Faturamento NNE'!$AA$2:$AA$707,'Infos Relatório'!U$1)</f>
        <v>0</v>
      </c>
      <c r="X562" s="546">
        <f>SUMIFS('Faturamento NNE'!$P$2:$P$707,'Faturamento NNE'!$E$2:$E$707,'Infos Relatório'!$B$485,'Faturamento NNE'!$F$2:$F$707,'Infos Relatório'!$B562,'Faturamento NNE'!$AA$2:$AA$707,'Infos Relatório'!U$1,'Faturamento NNE'!$U$2:$U$707,"Sim")+SUMIFS('Faturamento NNE'!$Q$2:$Q$707,'Faturamento NNE'!$E$2:$E$707,'Infos Relatório'!$B$485,'Faturamento NNE'!$F$2:$F$707,'Infos Relatório'!$B562,'Faturamento NNE'!$AA$2:$AA$707,'Infos Relatório'!U$1,'Faturamento NNE'!$U$2:$U$707,"Sim")</f>
        <v>0</v>
      </c>
      <c r="Y562" s="227" t="e">
        <f t="shared" si="195"/>
        <v>#DIV/0!</v>
      </c>
      <c r="Z562" s="545">
        <f>SUMIFS('Faturamento NNE'!$I$2:$I$707,'Faturamento NNE'!$E$2:$E$707,'Infos Relatório'!$B$485,'Faturamento NNE'!$F$2:$F$707,'Infos Relatório'!$B562,'Faturamento NNE'!$AA$2:$AA$707,'Infos Relatório'!U$1)</f>
        <v>0</v>
      </c>
      <c r="AA562" s="541">
        <f>COUNTIFS('Faturamento NNE'!$E$2:$E$707,'Infos Relatório'!$B$485,'Faturamento NNE'!$F$2:$F$707,'Infos Relatório'!$B562,'Faturamento NNE'!$AA$2:$AA$707,'Infos Relatório'!AA$1)</f>
        <v>0</v>
      </c>
      <c r="AB562" s="542">
        <f>SUMIFS('Faturamento NNE'!$H$2:$H$707,'Faturamento NNE'!$E$2:$E$707,'Infos Relatório'!$B$485,'Faturamento NNE'!$F$2:$F$707,'Infos Relatório'!$B562,'Faturamento NNE'!$AA$2:$AA$707,'Infos Relatório'!AA$1)</f>
        <v>0</v>
      </c>
      <c r="AC562" s="542">
        <f>SUMIFS('Faturamento NNE'!$K$2:$K$707,'Faturamento NNE'!$E$2:$E$707,'Infos Relatório'!$B$485,'Faturamento NNE'!$F$2:$F$707,'Infos Relatório'!$B562,'Faturamento NNE'!$AA$2:$AA$707,'Infos Relatório'!AA$1)</f>
        <v>0</v>
      </c>
      <c r="AD562" s="546">
        <f>SUMIFS('Faturamento NNE'!$P$2:$P$707,'Faturamento NNE'!$E$2:$E$707,'Infos Relatório'!$B$485,'Faturamento NNE'!$F$2:$F$707,'Infos Relatório'!$B562,'Faturamento NNE'!$AA$2:$AA$707,'Infos Relatório'!AA$1,'Faturamento NNE'!$U$2:$U$707,"Sim")+SUMIFS('Faturamento NNE'!$Q$2:$Q$707,'Faturamento NNE'!$E$2:$E$707,'Infos Relatório'!$B$485,'Faturamento NNE'!$F$2:$F$707,'Infos Relatório'!$B562,'Faturamento NNE'!$AA$2:$AA$707,'Infos Relatório'!AA$1,'Faturamento NNE'!$U$2:$U$707,"Sim")</f>
        <v>0</v>
      </c>
      <c r="AE562" s="227" t="e">
        <f t="shared" si="196"/>
        <v>#DIV/0!</v>
      </c>
      <c r="AF562" s="545">
        <f>SUMIFS('Faturamento NNE'!$I$2:$I$707,'Faturamento NNE'!$E$2:$E$707,'Infos Relatório'!$B$485,'Faturamento NNE'!$F$2:$F$707,'Infos Relatório'!$B562,'Faturamento NNE'!$AA$2:$AA$707,'Infos Relatório'!AA$1)</f>
        <v>0</v>
      </c>
      <c r="AG562" s="541">
        <f>COUNTIFS('Faturamento NNE'!$E$2:$E$707,'Infos Relatório'!$B$485,'Faturamento NNE'!$F$2:$F$707,'Infos Relatório'!$B562,'Faturamento NNE'!$AA$2:$AA$707,'Infos Relatório'!AG$1)</f>
        <v>0</v>
      </c>
      <c r="AH562" s="542">
        <f>SUMIFS('Faturamento NNE'!$H$2:$H$707,'Faturamento NNE'!$E$2:$E$707,'Infos Relatório'!$B$485,'Faturamento NNE'!$F$2:$F$707,'Infos Relatório'!$B562,'Faturamento NNE'!$AA$2:$AA$707,'Infos Relatório'!AG$1)</f>
        <v>0</v>
      </c>
      <c r="AI562" s="542">
        <f>SUMIFS('Faturamento NNE'!$K$2:$K$707,'Faturamento NNE'!$E$2:$E$707,'Infos Relatório'!$B$485,'Faturamento NNE'!$F$2:$F$707,'Infos Relatório'!$B562,'Faturamento NNE'!$AA$2:$AA$707,'Infos Relatório'!AG$1)</f>
        <v>0</v>
      </c>
      <c r="AJ562" s="546">
        <f>SUMIFS('Faturamento NNE'!$P$2:$P$707,'Faturamento NNE'!$E$2:$E$707,'Infos Relatório'!$B$485,'Faturamento NNE'!$F$2:$F$707,'Infos Relatório'!$B562,'Faturamento NNE'!$AA$2:$AA$707,'Infos Relatório'!AG$1,'Faturamento NNE'!$U$2:$U$707,"Sim")+SUMIFS('Faturamento NNE'!$Q$2:$Q$707,'Faturamento NNE'!$E$2:$E$707,'Infos Relatório'!$B$485,'Faturamento NNE'!$F$2:$F$707,'Infos Relatório'!$B562,'Faturamento NNE'!$AA$2:$AA$707,'Infos Relatório'!AG$1,'Faturamento NNE'!$U$2:$U$707,"Sim")</f>
        <v>0</v>
      </c>
      <c r="AK562" s="227" t="e">
        <f t="shared" si="197"/>
        <v>#DIV/0!</v>
      </c>
      <c r="AL562" s="545">
        <f>SUMIFS('Faturamento NNE'!$I$2:$I$707,'Faturamento NNE'!$E$2:$E$707,'Infos Relatório'!$B$485,'Faturamento NNE'!$F$2:$F$707,'Infos Relatório'!$B562,'Faturamento NNE'!$AA$2:$AA$707,'Infos Relatório'!AG$1)</f>
        <v>0</v>
      </c>
      <c r="AM562" s="541">
        <f>COUNTIFS('Faturamento NNE'!$E$2:$E$707,'Infos Relatório'!$B$485,'Faturamento NNE'!$F$2:$F$707,'Infos Relatório'!$B562,'Faturamento NNE'!$AA$2:$AA$707,'Infos Relatório'!AM$1)</f>
        <v>0</v>
      </c>
      <c r="AN562" s="542">
        <f>SUMIFS('Faturamento NNE'!$H$2:$H$707,'Faturamento NNE'!$E$2:$E$707,'Infos Relatório'!$B$485,'Faturamento NNE'!$F$2:$F$707,'Infos Relatório'!$B562,'Faturamento NNE'!$AA$2:$AA$707,'Infos Relatório'!AM$1)</f>
        <v>0</v>
      </c>
      <c r="AO562" s="542">
        <f>SUMIFS('Faturamento NNE'!$K$2:$K$707,'Faturamento NNE'!$E$2:$E$707,'Infos Relatório'!$B$485,'Faturamento NNE'!$F$2:$F$707,'Infos Relatório'!$B562,'Faturamento NNE'!$AA$2:$AA$707,'Infos Relatório'!AM$1)</f>
        <v>0</v>
      </c>
      <c r="AP562" s="546">
        <f>SUMIFS('Faturamento NNE'!$P$2:$P$707,'Faturamento NNE'!$E$2:$E$707,'Infos Relatório'!$B$485,'Faturamento NNE'!$F$2:$F$707,'Infos Relatório'!$B562,'Faturamento NNE'!$AA$2:$AA$707,'Infos Relatório'!AM$1,'Faturamento NNE'!$U$2:$U$707,"Sim")+SUMIFS('Faturamento NNE'!$Q$2:$Q$707,'Faturamento NNE'!$E$2:$E$707,'Infos Relatório'!$B$485,'Faturamento NNE'!$F$2:$F$707,'Infos Relatório'!$B562,'Faturamento NNE'!$AA$2:$AA$707,'Infos Relatório'!AM$1,'Faturamento NNE'!$U$2:$U$707,"Sim")</f>
        <v>0</v>
      </c>
      <c r="AQ562" s="227" t="e">
        <f t="shared" si="198"/>
        <v>#DIV/0!</v>
      </c>
      <c r="AR562" s="545">
        <f>SUMIFS('Faturamento NNE'!$I$2:$I$707,'Faturamento NNE'!$E$2:$E$707,'Infos Relatório'!$B$485,'Faturamento NNE'!$F$2:$F$707,'Infos Relatório'!$B562,'Faturamento NNE'!$AA$2:$AA$707,'Infos Relatório'!AM$1)</f>
        <v>0</v>
      </c>
      <c r="AS562" s="541">
        <f>COUNTIFS('Faturamento NNE'!$E$2:$E$707,'Infos Relatório'!$B$485,'Faturamento NNE'!$F$2:$F$707,'Infos Relatório'!$B562,'Faturamento NNE'!$AA$2:$AA$707,'Infos Relatório'!AS$1)</f>
        <v>0</v>
      </c>
      <c r="AT562" s="542">
        <f>SUMIFS('Faturamento NNE'!$H$2:$H$707,'Faturamento NNE'!$E$2:$E$707,'Infos Relatório'!$B$485,'Faturamento NNE'!$F$2:$F$707,'Infos Relatório'!$B562,'Faturamento NNE'!$AA$2:$AA$707,'Infos Relatório'!AS$1)</f>
        <v>0</v>
      </c>
      <c r="AU562" s="542">
        <f>SUMIFS('Faturamento NNE'!$K$2:$K$707,'Faturamento NNE'!$E$2:$E$707,'Infos Relatório'!$B$485,'Faturamento NNE'!$F$2:$F$707,'Infos Relatório'!$B562,'Faturamento NNE'!$AA$2:$AA$707,'Infos Relatório'!AS$1)</f>
        <v>0</v>
      </c>
      <c r="AV562" s="546">
        <f>SUMIFS('Faturamento NNE'!$P$2:$P$707,'Faturamento NNE'!$E$2:$E$707,'Infos Relatório'!$B$485,'Faturamento NNE'!$F$2:$F$707,'Infos Relatório'!$B562,'Faturamento NNE'!$AA$2:$AA$707,'Infos Relatório'!AS$1,'Faturamento NNE'!$U$2:$U$707,"Sim")+SUMIFS('Faturamento NNE'!$Q$2:$Q$707,'Faturamento NNE'!$E$2:$E$707,'Infos Relatório'!$B$485,'Faturamento NNE'!$F$2:$F$707,'Infos Relatório'!$B562,'Faturamento NNE'!$AA$2:$AA$707,'Infos Relatório'!AS$1,'Faturamento NNE'!$U$2:$U$707,"Sim")</f>
        <v>0</v>
      </c>
      <c r="AW562" s="227" t="e">
        <f t="shared" si="199"/>
        <v>#DIV/0!</v>
      </c>
      <c r="AX562" s="545">
        <f>SUMIFS('Faturamento NNE'!$I$2:$I$707,'Faturamento NNE'!$E$2:$E$707,'Infos Relatório'!$B$485,'Faturamento NNE'!$F$2:$F$707,'Infos Relatório'!$B562,'Faturamento NNE'!$AA$2:$AA$707,'Infos Relatório'!AS$1)</f>
        <v>0</v>
      </c>
      <c r="AY562" s="541">
        <f>COUNTIFS('Faturamento NNE'!$E$2:$E$707,'Infos Relatório'!$B$485,'Faturamento NNE'!$F$2:$F$707,'Infos Relatório'!$B562,'Faturamento NNE'!$AA$2:$AA$707,'Infos Relatório'!AY$1)</f>
        <v>0</v>
      </c>
      <c r="AZ562" s="542">
        <f>SUMIFS('Faturamento NNE'!$H$2:$H$707,'Faturamento NNE'!$E$2:$E$707,'Infos Relatório'!$B$485,'Faturamento NNE'!$F$2:$F$707,'Infos Relatório'!$B562,'Faturamento NNE'!$AA$2:$AA$707,'Infos Relatório'!AY$1)</f>
        <v>0</v>
      </c>
      <c r="BA562" s="542">
        <f>SUMIFS('Faturamento NNE'!$K$2:$K$707,'Faturamento NNE'!$E$2:$E$707,'Infos Relatório'!$B$485,'Faturamento NNE'!$F$2:$F$707,'Infos Relatório'!$B562,'Faturamento NNE'!$AA$2:$AA$707,'Infos Relatório'!AY$1)</f>
        <v>0</v>
      </c>
      <c r="BB562" s="546">
        <f>SUMIFS('Faturamento NNE'!$P$2:$P$707,'Faturamento NNE'!$E$2:$E$707,'Infos Relatório'!$B$485,'Faturamento NNE'!$F$2:$F$707,'Infos Relatório'!$B562,'Faturamento NNE'!$AA$2:$AA$707,'Infos Relatório'!AY$1,'Faturamento NNE'!$U$2:$U$707,"Sim")+SUMIFS('Faturamento NNE'!$Q$2:$Q$707,'Faturamento NNE'!$E$2:$E$707,'Infos Relatório'!$B$485,'Faturamento NNE'!$F$2:$F$707,'Infos Relatório'!$B562,'Faturamento NNE'!$AA$2:$AA$707,'Infos Relatório'!AY$1,'Faturamento NNE'!$U$2:$U$707,"Sim")</f>
        <v>0</v>
      </c>
      <c r="BC562" s="227" t="e">
        <f t="shared" si="200"/>
        <v>#DIV/0!</v>
      </c>
      <c r="BD562" s="545">
        <f>SUMIFS('Faturamento NNE'!$I$2:$I$707,'Faturamento NNE'!$E$2:$E$707,'Infos Relatório'!$B$485,'Faturamento NNE'!$F$2:$F$707,'Infos Relatório'!$B562,'Faturamento NNE'!$AA$2:$AA$707,'Infos Relatório'!AY$1)</f>
        <v>0</v>
      </c>
      <c r="BE562" s="541">
        <f>COUNTIFS('Faturamento NNE'!$E$2:$E$707,'Infos Relatório'!$B$485,'Faturamento NNE'!$F$2:$F$707,'Infos Relatório'!$B562,'Faturamento NNE'!$AA$2:$AA$707,'Infos Relatório'!BE$1)</f>
        <v>0</v>
      </c>
      <c r="BF562" s="542">
        <f>SUMIFS('Faturamento NNE'!$H$2:$H$707,'Faturamento NNE'!$E$2:$E$707,'Infos Relatório'!$B$485,'Faturamento NNE'!$F$2:$F$707,'Infos Relatório'!$B562,'Faturamento NNE'!$AA$2:$AA$707,'Infos Relatório'!BE$1)</f>
        <v>0</v>
      </c>
      <c r="BG562" s="542">
        <f>SUMIFS('Faturamento NNE'!$K$2:$K$707,'Faturamento NNE'!$E$2:$E$707,'Infos Relatório'!$B$485,'Faturamento NNE'!$F$2:$F$707,'Infos Relatório'!$B562,'Faturamento NNE'!$AA$2:$AA$707,'Infos Relatório'!BE$1)</f>
        <v>0</v>
      </c>
      <c r="BH562" s="546">
        <f>SUMIFS('Faturamento NNE'!$P$2:$P$707,'Faturamento NNE'!$E$2:$E$707,'Infos Relatório'!$B$485,'Faturamento NNE'!$F$2:$F$707,'Infos Relatório'!$B562,'Faturamento NNE'!$AA$2:$AA$707,'Infos Relatório'!BE$1,'Faturamento NNE'!$U$2:$U$707,"Sim")+SUMIFS('Faturamento NNE'!$Q$2:$Q$707,'Faturamento NNE'!$E$2:$E$707,'Infos Relatório'!$B$485,'Faturamento NNE'!$F$2:$F$707,'Infos Relatório'!$B562,'Faturamento NNE'!$AA$2:$AA$707,'Infos Relatório'!BE$1,'Faturamento NNE'!$U$2:$U$707,"Sim")</f>
        <v>0</v>
      </c>
      <c r="BI562" s="227" t="e">
        <f t="shared" si="201"/>
        <v>#DIV/0!</v>
      </c>
      <c r="BJ562" s="545">
        <f>SUMIFS('Faturamento NNE'!$I$2:$I$707,'Faturamento NNE'!$E$2:$E$707,'Infos Relatório'!$B$485,'Faturamento NNE'!$F$2:$F$707,'Infos Relatório'!$B562,'Faturamento NNE'!$AA$2:$AA$707,'Infos Relatório'!BE$1)</f>
        <v>0</v>
      </c>
      <c r="BK562" s="541">
        <f>COUNTIFS('Faturamento NNE'!$E$2:$E$707,'Infos Relatório'!$B$485,'Faturamento NNE'!$F$2:$F$707,'Infos Relatório'!$B562,'Faturamento NNE'!$AA$2:$AA$707,'Infos Relatório'!BK$1)</f>
        <v>0</v>
      </c>
      <c r="BL562" s="542">
        <f>SUMIFS('Faturamento NNE'!$H$2:$H$707,'Faturamento NNE'!$E$2:$E$707,'Infos Relatório'!$B$485,'Faturamento NNE'!$F$2:$F$707,'Infos Relatório'!$B562,'Faturamento NNE'!$AA$2:$AA$707,'Infos Relatório'!BK$1)</f>
        <v>0</v>
      </c>
      <c r="BM562" s="542">
        <f>SUMIFS('Faturamento NNE'!$K$2:$K$707,'Faturamento NNE'!$E$2:$E$707,'Infos Relatório'!$B$485,'Faturamento NNE'!$F$2:$F$707,'Infos Relatório'!$B562,'Faturamento NNE'!$AA$2:$AA$707,'Infos Relatório'!BK$1)</f>
        <v>0</v>
      </c>
      <c r="BN562" s="546">
        <f>SUMIFS('Faturamento NNE'!$P$2:$P$707,'Faturamento NNE'!$E$2:$E$707,'Infos Relatório'!$B$485,'Faturamento NNE'!$F$2:$F$707,'Infos Relatório'!$B562,'Faturamento NNE'!$AA$2:$AA$707,'Infos Relatório'!BK$1,'Faturamento NNE'!$U$2:$U$707,"Sim")+SUMIFS('Faturamento NNE'!$Q$2:$Q$707,'Faturamento NNE'!$E$2:$E$707,'Infos Relatório'!$B$485,'Faturamento NNE'!$F$2:$F$707,'Infos Relatório'!$B562,'Faturamento NNE'!$AA$2:$AA$707,'Infos Relatório'!BK$1,'Faturamento NNE'!$U$2:$U$707,"Sim")</f>
        <v>0</v>
      </c>
      <c r="BO562" s="227" t="e">
        <f t="shared" si="202"/>
        <v>#DIV/0!</v>
      </c>
      <c r="BP562" s="545">
        <f>SUMIFS('Faturamento NNE'!$I$2:$I$707,'Faturamento NNE'!$E$2:$E$707,'Infos Relatório'!$B$485,'Faturamento NNE'!$F$2:$F$707,'Infos Relatório'!$B562,'Faturamento NNE'!$AA$2:$AA$707,'Infos Relatório'!BK$1)</f>
        <v>0</v>
      </c>
      <c r="BQ562" s="541">
        <f>COUNTIFS('Faturamento NNE'!$E$2:$E$707,'Infos Relatório'!$B$485,'Faturamento NNE'!$F$2:$F$707,'Infos Relatório'!$B562,'Faturamento NNE'!$AA$2:$AA$707,'Infos Relatório'!BQ$1)</f>
        <v>0</v>
      </c>
      <c r="BR562" s="542">
        <f>SUMIFS('Faturamento NNE'!$H$2:$H$707,'Faturamento NNE'!$E$2:$E$707,'Infos Relatório'!$B$485,'Faturamento NNE'!$F$2:$F$707,'Infos Relatório'!$B562,'Faturamento NNE'!$AA$2:$AA$707,'Infos Relatório'!BQ$1)</f>
        <v>0</v>
      </c>
      <c r="BS562" s="542">
        <f>SUMIFS('Faturamento NNE'!$K$2:$K$707,'Faturamento NNE'!$E$2:$E$707,'Infos Relatório'!$B$485,'Faturamento NNE'!$F$2:$F$707,'Infos Relatório'!$B562,'Faturamento NNE'!$AA$2:$AA$707,'Infos Relatório'!BQ$1)</f>
        <v>0</v>
      </c>
      <c r="BT562" s="546">
        <f>SUMIFS('Faturamento NNE'!$P$2:$P$707,'Faturamento NNE'!$E$2:$E$707,'Infos Relatório'!$B$485,'Faturamento NNE'!$F$2:$F$707,'Infos Relatório'!$B562,'Faturamento NNE'!$AA$2:$AA$707,'Infos Relatório'!BQ$1,'Faturamento NNE'!$U$2:$U$707,"Sim")+SUMIFS('Faturamento NNE'!$Q$2:$Q$707,'Faturamento NNE'!$E$2:$E$707,'Infos Relatório'!$B$485,'Faturamento NNE'!$F$2:$F$707,'Infos Relatório'!$B562,'Faturamento NNE'!$AA$2:$AA$707,'Infos Relatório'!BQ$1,'Faturamento NNE'!$U$2:$U$707,"Sim")</f>
        <v>0</v>
      </c>
      <c r="BU562" s="227" t="e">
        <f t="shared" si="203"/>
        <v>#DIV/0!</v>
      </c>
      <c r="BV562" s="545">
        <f>SUMIFS('Faturamento NNE'!$I$2:$I$707,'Faturamento NNE'!$E$2:$E$707,'Infos Relatório'!$B$485,'Faturamento NNE'!$F$2:$F$707,'Infos Relatório'!$B562,'Faturamento NNE'!$AA$2:$AA$707,'Infos Relatório'!BQ$1)</f>
        <v>0</v>
      </c>
    </row>
    <row r="563" spans="2:74">
      <c r="C563" s="225"/>
      <c r="H563" s="226"/>
      <c r="I563" s="225"/>
      <c r="N563" s="226"/>
      <c r="O563" s="225"/>
      <c r="T563" s="226"/>
      <c r="U563" s="225"/>
      <c r="Z563" s="226"/>
      <c r="AA563" s="225"/>
      <c r="AF563" s="226"/>
      <c r="AG563" s="225"/>
      <c r="AL563" s="226"/>
      <c r="AM563" s="225"/>
      <c r="AR563" s="226"/>
      <c r="AS563" s="225"/>
      <c r="AX563" s="226"/>
      <c r="AY563" s="225"/>
      <c r="BD563" s="226"/>
      <c r="BE563" s="225"/>
      <c r="BJ563" s="226"/>
      <c r="BK563" s="225"/>
      <c r="BP563" s="226"/>
      <c r="BQ563" s="225"/>
      <c r="BV563" s="226"/>
    </row>
    <row r="564" spans="2:74">
      <c r="B564" t="s">
        <v>214</v>
      </c>
      <c r="C564" s="801">
        <v>45292</v>
      </c>
      <c r="D564" s="802"/>
      <c r="E564" s="802"/>
      <c r="F564" s="802"/>
      <c r="G564" s="802"/>
      <c r="H564" s="803"/>
      <c r="I564" s="801">
        <v>45323</v>
      </c>
      <c r="J564" s="802"/>
      <c r="K564" s="802"/>
      <c r="L564" s="802"/>
      <c r="M564" s="802"/>
      <c r="N564" s="803"/>
      <c r="O564" s="801">
        <v>45352</v>
      </c>
      <c r="P564" s="802"/>
      <c r="Q564" s="802"/>
      <c r="R564" s="802"/>
      <c r="S564" s="802"/>
      <c r="T564" s="803"/>
      <c r="U564" s="801">
        <v>45383</v>
      </c>
      <c r="V564" s="802"/>
      <c r="W564" s="802"/>
      <c r="X564" s="802"/>
      <c r="Y564" s="802"/>
      <c r="Z564" s="803"/>
      <c r="AA564" s="801">
        <v>45413</v>
      </c>
      <c r="AB564" s="802"/>
      <c r="AC564" s="802"/>
      <c r="AD564" s="802"/>
      <c r="AE564" s="802"/>
      <c r="AF564" s="803"/>
      <c r="AG564" s="801">
        <v>45444</v>
      </c>
      <c r="AH564" s="802"/>
      <c r="AI564" s="802"/>
      <c r="AJ564" s="802"/>
      <c r="AK564" s="802"/>
      <c r="AL564" s="803"/>
      <c r="AM564" s="801">
        <v>45474</v>
      </c>
      <c r="AN564" s="802"/>
      <c r="AO564" s="802"/>
      <c r="AP564" s="802"/>
      <c r="AQ564" s="802"/>
      <c r="AR564" s="803"/>
      <c r="AS564" s="801">
        <v>45505</v>
      </c>
      <c r="AT564" s="802"/>
      <c r="AU564" s="802"/>
      <c r="AV564" s="802"/>
      <c r="AW564" s="802"/>
      <c r="AX564" s="803"/>
      <c r="AY564" s="801">
        <v>45536</v>
      </c>
      <c r="AZ564" s="802"/>
      <c r="BA564" s="802"/>
      <c r="BB564" s="802"/>
      <c r="BC564" s="802"/>
      <c r="BD564" s="803"/>
      <c r="BE564" s="801">
        <v>45566</v>
      </c>
      <c r="BF564" s="802"/>
      <c r="BG564" s="802"/>
      <c r="BH564" s="802"/>
      <c r="BI564" s="802"/>
      <c r="BJ564" s="803"/>
      <c r="BK564" s="801">
        <v>45597</v>
      </c>
      <c r="BL564" s="802"/>
      <c r="BM564" s="802"/>
      <c r="BN564" s="802"/>
      <c r="BO564" s="802"/>
      <c r="BP564" s="803"/>
      <c r="BQ564" s="801">
        <v>45627</v>
      </c>
      <c r="BR564" s="802"/>
      <c r="BS564" s="802"/>
      <c r="BT564" s="802"/>
      <c r="BU564" s="802"/>
      <c r="BV564" s="803"/>
    </row>
    <row r="565" spans="2:74" ht="42">
      <c r="B565" s="216" t="s">
        <v>124</v>
      </c>
      <c r="C565" s="221" t="s">
        <v>125</v>
      </c>
      <c r="D565" s="212" t="s">
        <v>126</v>
      </c>
      <c r="E565" s="270" t="s">
        <v>127</v>
      </c>
      <c r="F565" s="270" t="s">
        <v>209</v>
      </c>
      <c r="G565" s="282" t="s">
        <v>129</v>
      </c>
      <c r="H565" s="222" t="s">
        <v>130</v>
      </c>
      <c r="I565" s="221" t="s">
        <v>125</v>
      </c>
      <c r="J565" s="212" t="s">
        <v>126</v>
      </c>
      <c r="K565" s="270" t="s">
        <v>127</v>
      </c>
      <c r="L565" s="270" t="s">
        <v>209</v>
      </c>
      <c r="M565" s="282" t="s">
        <v>129</v>
      </c>
      <c r="N565" s="222" t="s">
        <v>130</v>
      </c>
      <c r="O565" s="221" t="s">
        <v>125</v>
      </c>
      <c r="P565" s="212" t="s">
        <v>126</v>
      </c>
      <c r="Q565" s="212" t="s">
        <v>127</v>
      </c>
      <c r="R565" s="212" t="s">
        <v>209</v>
      </c>
      <c r="S565" s="212" t="s">
        <v>129</v>
      </c>
      <c r="T565" s="222" t="s">
        <v>130</v>
      </c>
      <c r="U565" s="221" t="s">
        <v>125</v>
      </c>
      <c r="V565" s="212" t="s">
        <v>126</v>
      </c>
      <c r="W565" s="212" t="s">
        <v>127</v>
      </c>
      <c r="X565" s="212" t="s">
        <v>209</v>
      </c>
      <c r="Y565" s="212" t="s">
        <v>129</v>
      </c>
      <c r="Z565" s="222" t="s">
        <v>130</v>
      </c>
      <c r="AA565" s="221" t="s">
        <v>125</v>
      </c>
      <c r="AB565" s="212" t="s">
        <v>126</v>
      </c>
      <c r="AC565" s="212" t="s">
        <v>127</v>
      </c>
      <c r="AD565" s="212" t="s">
        <v>209</v>
      </c>
      <c r="AE565" s="212" t="s">
        <v>129</v>
      </c>
      <c r="AF565" s="222" t="s">
        <v>130</v>
      </c>
      <c r="AG565" s="221" t="s">
        <v>125</v>
      </c>
      <c r="AH565" s="212" t="s">
        <v>126</v>
      </c>
      <c r="AI565" s="212" t="s">
        <v>127</v>
      </c>
      <c r="AJ565" s="212" t="s">
        <v>209</v>
      </c>
      <c r="AK565" s="212" t="s">
        <v>129</v>
      </c>
      <c r="AL565" s="222" t="s">
        <v>130</v>
      </c>
      <c r="AM565" s="221" t="s">
        <v>125</v>
      </c>
      <c r="AN565" s="212" t="s">
        <v>126</v>
      </c>
      <c r="AO565" s="212" t="s">
        <v>127</v>
      </c>
      <c r="AP565" s="212" t="s">
        <v>209</v>
      </c>
      <c r="AQ565" s="212" t="s">
        <v>129</v>
      </c>
      <c r="AR565" s="222" t="s">
        <v>130</v>
      </c>
      <c r="AS565" s="221" t="s">
        <v>125</v>
      </c>
      <c r="AT565" s="212" t="s">
        <v>126</v>
      </c>
      <c r="AU565" s="212" t="s">
        <v>127</v>
      </c>
      <c r="AV565" s="212" t="s">
        <v>209</v>
      </c>
      <c r="AW565" s="212" t="s">
        <v>129</v>
      </c>
      <c r="AX565" s="222" t="s">
        <v>130</v>
      </c>
      <c r="AY565" s="221" t="s">
        <v>125</v>
      </c>
      <c r="AZ565" s="212" t="s">
        <v>126</v>
      </c>
      <c r="BA565" s="212" t="s">
        <v>127</v>
      </c>
      <c r="BB565" s="212" t="s">
        <v>209</v>
      </c>
      <c r="BC565" s="212" t="s">
        <v>129</v>
      </c>
      <c r="BD565" s="222" t="s">
        <v>130</v>
      </c>
      <c r="BE565" s="221" t="s">
        <v>125</v>
      </c>
      <c r="BF565" s="212" t="s">
        <v>126</v>
      </c>
      <c r="BG565" s="212" t="s">
        <v>127</v>
      </c>
      <c r="BH565" s="212" t="s">
        <v>209</v>
      </c>
      <c r="BI565" s="212" t="s">
        <v>129</v>
      </c>
      <c r="BJ565" s="222" t="s">
        <v>130</v>
      </c>
      <c r="BK565" s="221" t="s">
        <v>125</v>
      </c>
      <c r="BL565" s="212" t="s">
        <v>126</v>
      </c>
      <c r="BM565" s="212" t="s">
        <v>127</v>
      </c>
      <c r="BN565" s="212" t="s">
        <v>209</v>
      </c>
      <c r="BO565" s="212" t="s">
        <v>129</v>
      </c>
      <c r="BP565" s="222" t="s">
        <v>130</v>
      </c>
      <c r="BQ565" s="221" t="s">
        <v>125</v>
      </c>
      <c r="BR565" s="212" t="s">
        <v>126</v>
      </c>
      <c r="BS565" s="212" t="s">
        <v>127</v>
      </c>
      <c r="BT565" s="212" t="s">
        <v>209</v>
      </c>
      <c r="BU565" s="212" t="s">
        <v>129</v>
      </c>
      <c r="BV565" s="222" t="s">
        <v>130</v>
      </c>
    </row>
    <row r="566" spans="2:74">
      <c r="B566" s="217" t="s">
        <v>131</v>
      </c>
      <c r="C566" s="541">
        <f>COUNTIFS('Faturamento NNE'!$E$2:$E$707,'Infos Relatório'!$B$564,'Faturamento NNE'!$F$2:$F$707,'Infos Relatório'!$B566,'Faturamento NNE'!$AA$2:$AA$707,'Infos Relatório'!C$1)</f>
        <v>0</v>
      </c>
      <c r="D566" s="542">
        <f>SUMIFS('Faturamento NNE'!$H$2:$H$707,'Faturamento NNE'!$E$2:$E$707,'Infos Relatório'!$B$564,'Faturamento NNE'!$F$2:$F$707,'Infos Relatório'!$B566,'Faturamento NNE'!$AA$2:$AA$707,'Infos Relatório'!C$1)</f>
        <v>0</v>
      </c>
      <c r="E566" s="543">
        <f>SUMIFS('Faturamento NNE'!$K$2:$K$707,'Faturamento NNE'!$E$2:$E$707,'Infos Relatório'!$B$564,'Faturamento NNE'!$F$2:$F$707,'Infos Relatório'!$B566,'Faturamento NNE'!$AA$2:$AA$707,'Infos Relatório'!C$1)</f>
        <v>0</v>
      </c>
      <c r="F566" s="544">
        <f>SUMIFS('Faturamento NNE'!$P$2:$P$707,'Faturamento NNE'!$E$2:$E$707,'Infos Relatório'!$B$564,'Faturamento NNE'!$F$2:$F$707,'Infos Relatório'!$B566,'Faturamento NNE'!$AA$2:$AA$707,'Infos Relatório'!C$1,'Faturamento NNE'!$U$2:$U$707,"Sim")+SUMIFS('Faturamento NNE'!$Q$2:$Q$707,'Faturamento NNE'!$E$2:$E$707,'Infos Relatório'!$B$564,'Faturamento NNE'!$F$2:$F$707,'Infos Relatório'!$B566,'Faturamento NNE'!$AA$2:$AA$707,'Infos Relatório'!C$1,'Faturamento NNE'!$U$2:$U$707,"Sim")</f>
        <v>0</v>
      </c>
      <c r="G566" s="283" t="e">
        <f>F566/E566</f>
        <v>#DIV/0!</v>
      </c>
      <c r="H566" s="545">
        <f>SUMIFS('Faturamento NNE'!$I$2:$I$707,'Faturamento NNE'!$E$2:$E$707,'Infos Relatório'!$B$564,'Faturamento NNE'!$F$2:$F$707,'Infos Relatório'!$B566,'Faturamento NNE'!$AA$2:$AA$707,'Infos Relatório'!C$1)</f>
        <v>0</v>
      </c>
      <c r="I566" s="541">
        <f>COUNTIFS('Faturamento NNE'!$E$2:$E$707,'Infos Relatório'!$B$564,'Faturamento NNE'!$F$2:$F$707,'Infos Relatório'!$B566,'Faturamento NNE'!$AA$2:$AA$707,'Infos Relatório'!I$1)</f>
        <v>0</v>
      </c>
      <c r="J566" s="542">
        <f>SUMIFS('Faturamento NNE'!$H$2:$H$707,'Faturamento NNE'!$E$2:$E$707,'Infos Relatório'!$B$564,'Faturamento NNE'!$F$2:$F$707,'Infos Relatório'!$B566,'Faturamento NNE'!$AA$2:$AA$707,'Infos Relatório'!I$1)</f>
        <v>0</v>
      </c>
      <c r="K566" s="543">
        <f>SUMIFS('Faturamento NNE'!$K$2:$K$707,'Faturamento NNE'!$E$2:$E$707,'Infos Relatório'!$B$564,'Faturamento NNE'!$F$2:$F$707,'Infos Relatório'!$B566,'Faturamento NNE'!$AA$2:$AA$707,'Infos Relatório'!I$1)</f>
        <v>0</v>
      </c>
      <c r="L566" s="544">
        <f>SUMIFS('Faturamento NNE'!$P$2:$P$707,'Faturamento NNE'!$E$2:$E$707,'Infos Relatório'!$B$564,'Faturamento NNE'!$F$2:$F$707,'Infos Relatório'!$B566,'Faturamento NNE'!$AA$2:$AA$707,'Infos Relatório'!I$1,'Faturamento NNE'!$U$2:$U$707,"Sim")+SUMIFS('Faturamento NNE'!$Q$2:$Q$707,'Faturamento NNE'!$E$2:$E$707,'Infos Relatório'!$B$564,'Faturamento NNE'!$F$2:$F$707,'Infos Relatório'!$B566,'Faturamento NNE'!$AA$2:$AA$707,'Infos Relatório'!I$1,'Faturamento NNE'!$U$2:$U$707,"Sim")</f>
        <v>0</v>
      </c>
      <c r="M566" s="283" t="e">
        <f>L566/K566</f>
        <v>#DIV/0!</v>
      </c>
      <c r="N566" s="545">
        <f>SUMIFS('Faturamento NNE'!$I$2:$I$707,'Faturamento NNE'!$E$2:$E$707,'Infos Relatório'!$B$564,'Faturamento NNE'!$F$2:$F$707,'Infos Relatório'!$B566,'Faturamento NNE'!$AA$2:$AA$707,'Infos Relatório'!I$1)</f>
        <v>0</v>
      </c>
      <c r="O566" s="541">
        <f>COUNTIFS('Faturamento NNE'!$E$2:$E$707,'Infos Relatório'!$B$564,'Faturamento NNE'!$F$2:$F$707,'Infos Relatório'!$B566,'Faturamento NNE'!$AA$2:$AA$707,'Infos Relatório'!O$1)</f>
        <v>0</v>
      </c>
      <c r="P566" s="542">
        <f>SUMIFS('Faturamento NNE'!$H$2:$H$707,'Faturamento NNE'!$E$2:$E$707,'Infos Relatório'!$B$564,'Faturamento NNE'!$F$2:$F$707,'Infos Relatório'!$B566,'Faturamento NNE'!$AA$2:$AA$707,'Infos Relatório'!O$1)</f>
        <v>0</v>
      </c>
      <c r="Q566" s="542">
        <f>SUMIFS('Faturamento NNE'!$K$2:$K$707,'Faturamento NNE'!$E$2:$E$707,'Infos Relatório'!$B$564,'Faturamento NNE'!$F$2:$F$707,'Infos Relatório'!$B566,'Faturamento NNE'!$AA$2:$AA$707,'Infos Relatório'!O$1)</f>
        <v>0</v>
      </c>
      <c r="R566" s="546">
        <f>SUMIFS('Faturamento NNE'!$P$2:$P$707,'Faturamento NNE'!$E$2:$E$707,'Infos Relatório'!$B$564,'Faturamento NNE'!$F$2:$F$707,'Infos Relatório'!$B566,'Faturamento NNE'!$AA$2:$AA$707,'Infos Relatório'!O$1,'Faturamento NNE'!$U$2:$U$707,"Sim")+SUMIFS('Faturamento NNE'!$Q$2:$Q$707,'Faturamento NNE'!$E$2:$E$707,'Infos Relatório'!$B$564,'Faturamento NNE'!$F$2:$F$707,'Infos Relatório'!$B566,'Faturamento NNE'!$AA$2:$AA$707,'Infos Relatório'!O$1,'Faturamento NNE'!$U$2:$U$707,"Sim")</f>
        <v>0</v>
      </c>
      <c r="S566" s="227" t="e">
        <f>R566/Q566</f>
        <v>#DIV/0!</v>
      </c>
      <c r="T566" s="545">
        <f>SUMIFS('Faturamento NNE'!$I$2:$I$707,'Faturamento NNE'!$E$2:$E$707,'Infos Relatório'!$B$564,'Faturamento NNE'!$F$2:$F$707,'Infos Relatório'!$B566,'Faturamento NNE'!$AA$2:$AA$707,'Infos Relatório'!O$1)</f>
        <v>0</v>
      </c>
      <c r="U566" s="541">
        <f>COUNTIFS('Faturamento NNE'!$E$2:$E$707,'Infos Relatório'!$B$564,'Faturamento NNE'!$F$2:$F$707,'Infos Relatório'!$B566,'Faturamento NNE'!$AA$2:$AA$707,'Infos Relatório'!U$1)</f>
        <v>0</v>
      </c>
      <c r="V566" s="542">
        <f>SUMIFS('Faturamento NNE'!$H$2:$H$707,'Faturamento NNE'!$E$2:$E$707,'Infos Relatório'!$B$564,'Faturamento NNE'!$F$2:$F$707,'Infos Relatório'!$B566,'Faturamento NNE'!$AA$2:$AA$707,'Infos Relatório'!U$1)</f>
        <v>0</v>
      </c>
      <c r="W566" s="542">
        <f>SUMIFS('Faturamento NNE'!$K$2:$K$707,'Faturamento NNE'!$E$2:$E$707,'Infos Relatório'!$B$564,'Faturamento NNE'!$F$2:$F$707,'Infos Relatório'!$B566,'Faturamento NNE'!$AA$2:$AA$707,'Infos Relatório'!U$1)</f>
        <v>0</v>
      </c>
      <c r="X566" s="546">
        <f>SUMIFS('Faturamento NNE'!$P$2:$P$707,'Faturamento NNE'!$E$2:$E$707,'Infos Relatório'!$B$564,'Faturamento NNE'!$F$2:$F$707,'Infos Relatório'!$B566,'Faturamento NNE'!$AA$2:$AA$707,'Infos Relatório'!U$1,'Faturamento NNE'!$U$2:$U$707,"Sim")+SUMIFS('Faturamento NNE'!$Q$2:$Q$707,'Faturamento NNE'!$E$2:$E$707,'Infos Relatório'!$B$564,'Faturamento NNE'!$F$2:$F$707,'Infos Relatório'!$B566,'Faturamento NNE'!$AA$2:$AA$707,'Infos Relatório'!U$1,'Faturamento NNE'!$U$2:$U$707,"Sim")</f>
        <v>0</v>
      </c>
      <c r="Y566" s="227" t="e">
        <f>X566/W566</f>
        <v>#DIV/0!</v>
      </c>
      <c r="Z566" s="545">
        <f>SUMIFS('Faturamento NNE'!$I$2:$I$707,'Faturamento NNE'!$E$2:$E$707,'Infos Relatório'!$B$564,'Faturamento NNE'!$F$2:$F$707,'Infos Relatório'!$B566,'Faturamento NNE'!$AA$2:$AA$707,'Infos Relatório'!U$1)</f>
        <v>0</v>
      </c>
      <c r="AA566" s="541">
        <f>COUNTIFS('Faturamento NNE'!$E$2:$E$707,'Infos Relatório'!$B$564,'Faturamento NNE'!$F$2:$F$707,'Infos Relatório'!$B566,'Faturamento NNE'!$AA$2:$AA$707,'Infos Relatório'!AA$1)</f>
        <v>0</v>
      </c>
      <c r="AB566" s="542">
        <f>SUMIFS('Faturamento NNE'!$H$2:$H$707,'Faturamento NNE'!$E$2:$E$707,'Infos Relatório'!$B$564,'Faturamento NNE'!$F$2:$F$707,'Infos Relatório'!$B566,'Faturamento NNE'!$AA$2:$AA$707,'Infos Relatório'!AA$1)</f>
        <v>0</v>
      </c>
      <c r="AC566" s="542">
        <f>SUMIFS('Faturamento NNE'!$K$2:$K$707,'Faturamento NNE'!$E$2:$E$707,'Infos Relatório'!$B$564,'Faturamento NNE'!$F$2:$F$707,'Infos Relatório'!$B566,'Faturamento NNE'!$AA$2:$AA$707,'Infos Relatório'!AA$1)</f>
        <v>0</v>
      </c>
      <c r="AD566" s="546">
        <f>SUMIFS('Faturamento NNE'!$P$2:$P$707,'Faturamento NNE'!$E$2:$E$707,'Infos Relatório'!$B$564,'Faturamento NNE'!$F$2:$F$707,'Infos Relatório'!$B566,'Faturamento NNE'!$AA$2:$AA$707,'Infos Relatório'!AA$1,'Faturamento NNE'!$U$2:$U$707,"Sim")+SUMIFS('Faturamento NNE'!$Q$2:$Q$707,'Faturamento NNE'!$E$2:$E$707,'Infos Relatório'!$B$564,'Faturamento NNE'!$F$2:$F$707,'Infos Relatório'!$B566,'Faturamento NNE'!$AA$2:$AA$707,'Infos Relatório'!AA$1,'Faturamento NNE'!$U$2:$U$707,"Sim")</f>
        <v>0</v>
      </c>
      <c r="AE566" s="227" t="e">
        <f>AD566/AC566</f>
        <v>#DIV/0!</v>
      </c>
      <c r="AF566" s="545">
        <f>SUMIFS('Faturamento NNE'!$I$2:$I$707,'Faturamento NNE'!$E$2:$E$707,'Infos Relatório'!$B$564,'Faturamento NNE'!$F$2:$F$707,'Infos Relatório'!$B566,'Faturamento NNE'!$AA$2:$AA$707,'Infos Relatório'!AA$1)</f>
        <v>0</v>
      </c>
      <c r="AG566" s="541">
        <f>COUNTIFS('Faturamento NNE'!$E$2:$E$707,'Infos Relatório'!$B$564,'Faturamento NNE'!$F$2:$F$707,'Infos Relatório'!$B566,'Faturamento NNE'!$AA$2:$AA$707,'Infos Relatório'!AG$1)</f>
        <v>0</v>
      </c>
      <c r="AH566" s="542">
        <f>SUMIFS('Faturamento NNE'!$H$2:$H$707,'Faturamento NNE'!$E$2:$E$707,'Infos Relatório'!$B$564,'Faturamento NNE'!$F$2:$F$707,'Infos Relatório'!$B566,'Faturamento NNE'!$AA$2:$AA$707,'Infos Relatório'!AG$1)</f>
        <v>0</v>
      </c>
      <c r="AI566" s="542">
        <f>SUMIFS('Faturamento NNE'!$K$2:$K$707,'Faturamento NNE'!$E$2:$E$707,'Infos Relatório'!$B$564,'Faturamento NNE'!$F$2:$F$707,'Infos Relatório'!$B566,'Faturamento NNE'!$AA$2:$AA$707,'Infos Relatório'!AG$1)</f>
        <v>0</v>
      </c>
      <c r="AJ566" s="546">
        <f>SUMIFS('Faturamento NNE'!$P$2:$P$707,'Faturamento NNE'!$E$2:$E$707,'Infos Relatório'!$B$564,'Faturamento NNE'!$F$2:$F$707,'Infos Relatório'!$B566,'Faturamento NNE'!$AA$2:$AA$707,'Infos Relatório'!AG$1,'Faturamento NNE'!$U$2:$U$707,"Sim")+SUMIFS('Faturamento NNE'!$Q$2:$Q$707,'Faturamento NNE'!$E$2:$E$707,'Infos Relatório'!$B$564,'Faturamento NNE'!$F$2:$F$707,'Infos Relatório'!$B566,'Faturamento NNE'!$AA$2:$AA$707,'Infos Relatório'!AG$1,'Faturamento NNE'!$U$2:$U$707,"Sim")</f>
        <v>0</v>
      </c>
      <c r="AK566" s="227" t="e">
        <f>AJ566/AI566</f>
        <v>#DIV/0!</v>
      </c>
      <c r="AL566" s="545">
        <f>SUMIFS('Faturamento NNE'!$I$2:$I$707,'Faturamento NNE'!$E$2:$E$707,'Infos Relatório'!$B$564,'Faturamento NNE'!$F$2:$F$707,'Infos Relatório'!$B566,'Faturamento NNE'!$AA$2:$AA$707,'Infos Relatório'!AG$1)</f>
        <v>0</v>
      </c>
      <c r="AM566" s="541">
        <f>COUNTIFS('Faturamento NNE'!$E$2:$E$707,'Infos Relatório'!$B$564,'Faturamento NNE'!$F$2:$F$707,'Infos Relatório'!$B566,'Faturamento NNE'!$AA$2:$AA$707,'Infos Relatório'!AM$1)</f>
        <v>0</v>
      </c>
      <c r="AN566" s="542">
        <f>SUMIFS('Faturamento NNE'!$H$2:$H$707,'Faturamento NNE'!$E$2:$E$707,'Infos Relatório'!$B$564,'Faturamento NNE'!$F$2:$F$707,'Infos Relatório'!$B566,'Faturamento NNE'!$AA$2:$AA$707,'Infos Relatório'!AM$1)</f>
        <v>0</v>
      </c>
      <c r="AO566" s="542">
        <f>SUMIFS('Faturamento NNE'!$K$2:$K$707,'Faturamento NNE'!$E$2:$E$707,'Infos Relatório'!$B$564,'Faturamento NNE'!$F$2:$F$707,'Infos Relatório'!$B566,'Faturamento NNE'!$AA$2:$AA$707,'Infos Relatório'!AM$1)</f>
        <v>0</v>
      </c>
      <c r="AP566" s="546">
        <f>SUMIFS('Faturamento NNE'!$P$2:$P$707,'Faturamento NNE'!$E$2:$E$707,'Infos Relatório'!$B$564,'Faturamento NNE'!$F$2:$F$707,'Infos Relatório'!$B566,'Faturamento NNE'!$AA$2:$AA$707,'Infos Relatório'!AM$1,'Faturamento NNE'!$U$2:$U$707,"Sim")+SUMIFS('Faturamento NNE'!$Q$2:$Q$707,'Faturamento NNE'!$E$2:$E$707,'Infos Relatório'!$B$564,'Faturamento NNE'!$F$2:$F$707,'Infos Relatório'!$B566,'Faturamento NNE'!$AA$2:$AA$707,'Infos Relatório'!AM$1,'Faturamento NNE'!$U$2:$U$707,"Sim")</f>
        <v>0</v>
      </c>
      <c r="AQ566" s="227" t="e">
        <f>AP566/AO566</f>
        <v>#DIV/0!</v>
      </c>
      <c r="AR566" s="545">
        <f>SUMIFS('Faturamento NNE'!$I$2:$I$707,'Faturamento NNE'!$E$2:$E$707,'Infos Relatório'!$B$564,'Faturamento NNE'!$F$2:$F$707,'Infos Relatório'!$B566,'Faturamento NNE'!$AA$2:$AA$707,'Infos Relatório'!AM$1)</f>
        <v>0</v>
      </c>
      <c r="AS566" s="541">
        <f>COUNTIFS('Faturamento NNE'!$E$2:$E$707,'Infos Relatório'!$B$564,'Faturamento NNE'!$F$2:$F$707,'Infos Relatório'!$B566,'Faturamento NNE'!$AA$2:$AA$707,'Infos Relatório'!AS$1)</f>
        <v>0</v>
      </c>
      <c r="AT566" s="542">
        <f>SUMIFS('Faturamento NNE'!$H$2:$H$707,'Faturamento NNE'!$E$2:$E$707,'Infos Relatório'!$B$564,'Faturamento NNE'!$F$2:$F$707,'Infos Relatório'!$B566,'Faturamento NNE'!$AA$2:$AA$707,'Infos Relatório'!AS$1)</f>
        <v>0</v>
      </c>
      <c r="AU566" s="542">
        <f>SUMIFS('Faturamento NNE'!$K$2:$K$707,'Faturamento NNE'!$E$2:$E$707,'Infos Relatório'!$B$564,'Faturamento NNE'!$F$2:$F$707,'Infos Relatório'!$B566,'Faturamento NNE'!$AA$2:$AA$707,'Infos Relatório'!AS$1)</f>
        <v>0</v>
      </c>
      <c r="AV566" s="546">
        <f>SUMIFS('Faturamento NNE'!$P$2:$P$707,'Faturamento NNE'!$E$2:$E$707,'Infos Relatório'!$B$564,'Faturamento NNE'!$F$2:$F$707,'Infos Relatório'!$B566,'Faturamento NNE'!$AA$2:$AA$707,'Infos Relatório'!AS$1,'Faturamento NNE'!$U$2:$U$707,"Sim")+SUMIFS('Faturamento NNE'!$Q$2:$Q$707,'Faturamento NNE'!$E$2:$E$707,'Infos Relatório'!$B$564,'Faturamento NNE'!$F$2:$F$707,'Infos Relatório'!$B566,'Faturamento NNE'!$AA$2:$AA$707,'Infos Relatório'!AS$1,'Faturamento NNE'!$U$2:$U$707,"Sim")</f>
        <v>0</v>
      </c>
      <c r="AW566" s="227" t="e">
        <f>AV566/AU566</f>
        <v>#DIV/0!</v>
      </c>
      <c r="AX566" s="545">
        <f>SUMIFS('Faturamento NNE'!$I$2:$I$707,'Faturamento NNE'!$E$2:$E$707,'Infos Relatório'!$B$564,'Faturamento NNE'!$F$2:$F$707,'Infos Relatório'!$B566,'Faturamento NNE'!$AA$2:$AA$707,'Infos Relatório'!AS$1)</f>
        <v>0</v>
      </c>
      <c r="AY566" s="541">
        <f>COUNTIFS('Faturamento NNE'!$E$2:$E$707,'Infos Relatório'!$B$564,'Faturamento NNE'!$F$2:$F$707,'Infos Relatório'!$B566,'Faturamento NNE'!$AA$2:$AA$707,'Infos Relatório'!AY$1)</f>
        <v>0</v>
      </c>
      <c r="AZ566" s="542">
        <f>SUMIFS('Faturamento NNE'!$H$2:$H$707,'Faturamento NNE'!$E$2:$E$707,'Infos Relatório'!$B$564,'Faturamento NNE'!$F$2:$F$707,'Infos Relatório'!$B566,'Faturamento NNE'!$AA$2:$AA$707,'Infos Relatório'!AY$1)</f>
        <v>0</v>
      </c>
      <c r="BA566" s="542">
        <f>SUMIFS('Faturamento NNE'!$K$2:$K$707,'Faturamento NNE'!$E$2:$E$707,'Infos Relatório'!$B$564,'Faturamento NNE'!$F$2:$F$707,'Infos Relatório'!$B566,'Faturamento NNE'!$AA$2:$AA$707,'Infos Relatório'!AY$1)</f>
        <v>0</v>
      </c>
      <c r="BB566" s="546">
        <f>SUMIFS('Faturamento NNE'!$P$2:$P$707,'Faturamento NNE'!$E$2:$E$707,'Infos Relatório'!$B$564,'Faturamento NNE'!$F$2:$F$707,'Infos Relatório'!$B566,'Faturamento NNE'!$AA$2:$AA$707,'Infos Relatório'!AY$1,'Faturamento NNE'!$U$2:$U$707,"Sim")+SUMIFS('Faturamento NNE'!$Q$2:$Q$707,'Faturamento NNE'!$E$2:$E$707,'Infos Relatório'!$B$564,'Faturamento NNE'!$F$2:$F$707,'Infos Relatório'!$B566,'Faturamento NNE'!$AA$2:$AA$707,'Infos Relatório'!AY$1,'Faturamento NNE'!$U$2:$U$707,"Sim")</f>
        <v>0</v>
      </c>
      <c r="BC566" s="227" t="e">
        <f>BB566/BA566</f>
        <v>#DIV/0!</v>
      </c>
      <c r="BD566" s="545">
        <f>SUMIFS('Faturamento NNE'!$I$2:$I$707,'Faturamento NNE'!$E$2:$E$707,'Infos Relatório'!$B$564,'Faturamento NNE'!$F$2:$F$707,'Infos Relatório'!$B566,'Faturamento NNE'!$AA$2:$AA$707,'Infos Relatório'!AY$1)</f>
        <v>0</v>
      </c>
      <c r="BE566" s="541">
        <f>COUNTIFS('Faturamento NNE'!$E$2:$E$707,'Infos Relatório'!$B$564,'Faturamento NNE'!$F$2:$F$707,'Infos Relatório'!$B566,'Faturamento NNE'!$AA$2:$AA$707,'Infos Relatório'!BE$1)</f>
        <v>0</v>
      </c>
      <c r="BF566" s="542">
        <f>SUMIFS('Faturamento NNE'!$H$2:$H$707,'Faturamento NNE'!$E$2:$E$707,'Infos Relatório'!$B$564,'Faturamento NNE'!$F$2:$F$707,'Infos Relatório'!$B566,'Faturamento NNE'!$AA$2:$AA$707,'Infos Relatório'!BE$1)</f>
        <v>0</v>
      </c>
      <c r="BG566" s="542">
        <f>SUMIFS('Faturamento NNE'!$K$2:$K$707,'Faturamento NNE'!$E$2:$E$707,'Infos Relatório'!$B$564,'Faturamento NNE'!$F$2:$F$707,'Infos Relatório'!$B566,'Faturamento NNE'!$AA$2:$AA$707,'Infos Relatório'!BE$1)</f>
        <v>0</v>
      </c>
      <c r="BH566" s="546">
        <f>SUMIFS('Faturamento NNE'!$P$2:$P$707,'Faturamento NNE'!$E$2:$E$707,'Infos Relatório'!$B$564,'Faturamento NNE'!$F$2:$F$707,'Infos Relatório'!$B566,'Faturamento NNE'!$AA$2:$AA$707,'Infos Relatório'!BE$1,'Faturamento NNE'!$U$2:$U$707,"Sim")+SUMIFS('Faturamento NNE'!$Q$2:$Q$707,'Faturamento NNE'!$E$2:$E$707,'Infos Relatório'!$B$564,'Faturamento NNE'!$F$2:$F$707,'Infos Relatório'!$B566,'Faturamento NNE'!$AA$2:$AA$707,'Infos Relatório'!BE$1,'Faturamento NNE'!$U$2:$U$707,"Sim")</f>
        <v>0</v>
      </c>
      <c r="BI566" s="227" t="e">
        <f>BH566/BG566</f>
        <v>#DIV/0!</v>
      </c>
      <c r="BJ566" s="545">
        <f>SUMIFS('Faturamento NNE'!$I$2:$I$707,'Faturamento NNE'!$E$2:$E$707,'Infos Relatório'!$B$564,'Faturamento NNE'!$F$2:$F$707,'Infos Relatório'!$B566,'Faturamento NNE'!$AA$2:$AA$707,'Infos Relatório'!BE$1)</f>
        <v>0</v>
      </c>
      <c r="BK566" s="541">
        <f>COUNTIFS('Faturamento NNE'!$E$2:$E$707,'Infos Relatório'!$B$564,'Faturamento NNE'!$F$2:$F$707,'Infos Relatório'!$B566,'Faturamento NNE'!$AA$2:$AA$707,'Infos Relatório'!BK$1)</f>
        <v>0</v>
      </c>
      <c r="BL566" s="542">
        <f>SUMIFS('Faturamento NNE'!$H$2:$H$707,'Faturamento NNE'!$E$2:$E$707,'Infos Relatório'!$B$564,'Faturamento NNE'!$F$2:$F$707,'Infos Relatório'!$B566,'Faturamento NNE'!$AA$2:$AA$707,'Infos Relatório'!BK$1)</f>
        <v>0</v>
      </c>
      <c r="BM566" s="542">
        <f>SUMIFS('Faturamento NNE'!$K$2:$K$707,'Faturamento NNE'!$E$2:$E$707,'Infos Relatório'!$B$564,'Faturamento NNE'!$F$2:$F$707,'Infos Relatório'!$B566,'Faturamento NNE'!$AA$2:$AA$707,'Infos Relatório'!BK$1)</f>
        <v>0</v>
      </c>
      <c r="BN566" s="546">
        <f>SUMIFS('Faturamento NNE'!$P$2:$P$707,'Faturamento NNE'!$E$2:$E$707,'Infos Relatório'!$B$564,'Faturamento NNE'!$F$2:$F$707,'Infos Relatório'!$B566,'Faturamento NNE'!$AA$2:$AA$707,'Infos Relatório'!BK$1,'Faturamento NNE'!$U$2:$U$707,"Sim")+SUMIFS('Faturamento NNE'!$Q$2:$Q$707,'Faturamento NNE'!$E$2:$E$707,'Infos Relatório'!$B$564,'Faturamento NNE'!$F$2:$F$707,'Infos Relatório'!$B566,'Faturamento NNE'!$AA$2:$AA$707,'Infos Relatório'!BK$1,'Faturamento NNE'!$U$2:$U$707,"Sim")</f>
        <v>0</v>
      </c>
      <c r="BO566" s="227" t="e">
        <f>BN566/BM566</f>
        <v>#DIV/0!</v>
      </c>
      <c r="BP566" s="545">
        <f>SUMIFS('Faturamento NNE'!$I$2:$I$707,'Faturamento NNE'!$E$2:$E$707,'Infos Relatório'!$B$564,'Faturamento NNE'!$F$2:$F$707,'Infos Relatório'!$B566,'Faturamento NNE'!$AA$2:$AA$707,'Infos Relatório'!BK$1)</f>
        <v>0</v>
      </c>
      <c r="BQ566" s="541">
        <f>COUNTIFS('Faturamento NNE'!$E$2:$E$707,'Infos Relatório'!$B$564,'Faturamento NNE'!$F$2:$F$707,'Infos Relatório'!$B566,'Faturamento NNE'!$AA$2:$AA$707,'Infos Relatório'!BQ$1)</f>
        <v>0</v>
      </c>
      <c r="BR566" s="542">
        <f>SUMIFS('Faturamento NNE'!$H$2:$H$707,'Faturamento NNE'!$E$2:$E$707,'Infos Relatório'!$B$564,'Faturamento NNE'!$F$2:$F$707,'Infos Relatório'!$B566,'Faturamento NNE'!$AA$2:$AA$707,'Infos Relatório'!BQ$1)</f>
        <v>0</v>
      </c>
      <c r="BS566" s="542">
        <f>SUMIFS('Faturamento NNE'!$K$2:$K$707,'Faturamento NNE'!$E$2:$E$707,'Infos Relatório'!$B$564,'Faturamento NNE'!$F$2:$F$707,'Infos Relatório'!$B566,'Faturamento NNE'!$AA$2:$AA$707,'Infos Relatório'!BQ$1)</f>
        <v>0</v>
      </c>
      <c r="BT566" s="546">
        <f>SUMIFS('Faturamento NNE'!$P$2:$P$707,'Faturamento NNE'!$E$2:$E$707,'Infos Relatório'!$B$564,'Faturamento NNE'!$F$2:$F$707,'Infos Relatório'!$B566,'Faturamento NNE'!$AA$2:$AA$707,'Infos Relatório'!BQ$1,'Faturamento NNE'!$U$2:$U$707,"Sim")+SUMIFS('Faturamento NNE'!$Q$2:$Q$707,'Faturamento NNE'!$E$2:$E$707,'Infos Relatório'!$B$564,'Faturamento NNE'!$F$2:$F$707,'Infos Relatório'!$B566,'Faturamento NNE'!$AA$2:$AA$707,'Infos Relatório'!BQ$1,'Faturamento NNE'!$U$2:$U$707,"Sim")</f>
        <v>0</v>
      </c>
      <c r="BU566" s="227" t="e">
        <f>BT566/BS566</f>
        <v>#DIV/0!</v>
      </c>
      <c r="BV566" s="545">
        <f>SUMIFS('Faturamento NNE'!$I$2:$I$707,'Faturamento NNE'!$E$2:$E$707,'Infos Relatório'!$B$564,'Faturamento NNE'!$F$2:$F$707,'Infos Relatório'!$B566,'Faturamento NNE'!$AA$2:$AA$707,'Infos Relatório'!BQ$1)</f>
        <v>0</v>
      </c>
    </row>
    <row r="567" spans="2:74">
      <c r="B567" s="217" t="s">
        <v>132</v>
      </c>
      <c r="C567" s="541">
        <f>COUNTIFS('Faturamento NNE'!$E$2:$E$707,'Infos Relatório'!$B$564,'Faturamento NNE'!$F$2:$F$707,'Infos Relatório'!$B567,'Faturamento NNE'!$AA$2:$AA$707,'Infos Relatório'!C$1)</f>
        <v>0</v>
      </c>
      <c r="D567" s="542">
        <f>SUMIFS('Faturamento NNE'!$H$2:$H$707,'Faturamento NNE'!$E$2:$E$707,'Infos Relatório'!$B$564,'Faturamento NNE'!$F$2:$F$707,'Infos Relatório'!$B567,'Faturamento NNE'!$AA$2:$AA$707,'Infos Relatório'!C$1)</f>
        <v>0</v>
      </c>
      <c r="E567" s="543">
        <f>SUMIFS('Faturamento NNE'!$K$2:$K$707,'Faturamento NNE'!$E$2:$E$707,'Infos Relatório'!$B$564,'Faturamento NNE'!$F$2:$F$707,'Infos Relatório'!$B567,'Faturamento NNE'!$AA$2:$AA$707,'Infos Relatório'!C$1)</f>
        <v>0</v>
      </c>
      <c r="F567" s="544">
        <f>SUMIFS('Faturamento NNE'!$P$2:$P$707,'Faturamento NNE'!$E$2:$E$707,'Infos Relatório'!$B$564,'Faturamento NNE'!$F$2:$F$707,'Infos Relatório'!$B567,'Faturamento NNE'!$AA$2:$AA$707,'Infos Relatório'!C$1,'Faturamento NNE'!$U$2:$U$707,"Sim")+SUMIFS('Faturamento NNE'!$Q$2:$Q$707,'Faturamento NNE'!$E$2:$E$707,'Infos Relatório'!$B$564,'Faturamento NNE'!$F$2:$F$707,'Infos Relatório'!$B567,'Faturamento NNE'!$AA$2:$AA$707,'Infos Relatório'!C$1,'Faturamento NNE'!$U$2:$U$707,"Sim")</f>
        <v>0</v>
      </c>
      <c r="G567" s="283" t="e">
        <f t="shared" ref="G567:G630" si="204">F567/E567</f>
        <v>#DIV/0!</v>
      </c>
      <c r="H567" s="545">
        <f>SUMIFS('Faturamento NNE'!$I$2:$I$707,'Faturamento NNE'!$E$2:$E$707,'Infos Relatório'!$B$564,'Faturamento NNE'!$F$2:$F$707,'Infos Relatório'!$B567,'Faturamento NNE'!$AA$2:$AA$707,'Infos Relatório'!C$1)</f>
        <v>0</v>
      </c>
      <c r="I567" s="541">
        <f>COUNTIFS('Faturamento NNE'!$E$2:$E$707,'Infos Relatório'!$B$564,'Faturamento NNE'!$F$2:$F$707,'Infos Relatório'!$B567,'Faturamento NNE'!$AA$2:$AA$707,'Infos Relatório'!I$1)</f>
        <v>0</v>
      </c>
      <c r="J567" s="542">
        <f>SUMIFS('Faturamento NNE'!$H$2:$H$707,'Faturamento NNE'!$E$2:$E$707,'Infos Relatório'!$B$564,'Faturamento NNE'!$F$2:$F$707,'Infos Relatório'!$B567,'Faturamento NNE'!$AA$2:$AA$707,'Infos Relatório'!I$1)</f>
        <v>0</v>
      </c>
      <c r="K567" s="543">
        <f>SUMIFS('Faturamento NNE'!$K$2:$K$707,'Faturamento NNE'!$E$2:$E$707,'Infos Relatório'!$B$564,'Faturamento NNE'!$F$2:$F$707,'Infos Relatório'!$B567,'Faturamento NNE'!$AA$2:$AA$707,'Infos Relatório'!I$1)</f>
        <v>0</v>
      </c>
      <c r="L567" s="544">
        <f>SUMIFS('Faturamento NNE'!$P$2:$P$707,'Faturamento NNE'!$E$2:$E$707,'Infos Relatório'!$B$564,'Faturamento NNE'!$F$2:$F$707,'Infos Relatório'!$B567,'Faturamento NNE'!$AA$2:$AA$707,'Infos Relatório'!I$1,'Faturamento NNE'!$U$2:$U$707,"Sim")+SUMIFS('Faturamento NNE'!$Q$2:$Q$707,'Faturamento NNE'!$E$2:$E$707,'Infos Relatório'!$B$564,'Faturamento NNE'!$F$2:$F$707,'Infos Relatório'!$B567,'Faturamento NNE'!$AA$2:$AA$707,'Infos Relatório'!I$1,'Faturamento NNE'!$U$2:$U$707,"Sim")</f>
        <v>0</v>
      </c>
      <c r="M567" s="283" t="e">
        <f t="shared" ref="M567:M630" si="205">L567/K567</f>
        <v>#DIV/0!</v>
      </c>
      <c r="N567" s="545">
        <f>SUMIFS('Faturamento NNE'!$I$2:$I$707,'Faturamento NNE'!$E$2:$E$707,'Infos Relatório'!$B$564,'Faturamento NNE'!$F$2:$F$707,'Infos Relatório'!$B567,'Faturamento NNE'!$AA$2:$AA$707,'Infos Relatório'!I$1)</f>
        <v>0</v>
      </c>
      <c r="O567" s="541">
        <f>COUNTIFS('Faturamento NNE'!$E$2:$E$707,'Infos Relatório'!$B$564,'Faturamento NNE'!$F$2:$F$707,'Infos Relatório'!$B567,'Faturamento NNE'!$AA$2:$AA$707,'Infos Relatório'!O$1)</f>
        <v>0</v>
      </c>
      <c r="P567" s="542">
        <f>SUMIFS('Faturamento NNE'!$H$2:$H$707,'Faturamento NNE'!$E$2:$E$707,'Infos Relatório'!$B$564,'Faturamento NNE'!$F$2:$F$707,'Infos Relatório'!$B567,'Faturamento NNE'!$AA$2:$AA$707,'Infos Relatório'!O$1)</f>
        <v>0</v>
      </c>
      <c r="Q567" s="542">
        <f>SUMIFS('Faturamento NNE'!$K$2:$K$707,'Faturamento NNE'!$E$2:$E$707,'Infos Relatório'!$B$564,'Faturamento NNE'!$F$2:$F$707,'Infos Relatório'!$B567,'Faturamento NNE'!$AA$2:$AA$707,'Infos Relatório'!O$1)</f>
        <v>0</v>
      </c>
      <c r="R567" s="546">
        <f>SUMIFS('Faturamento NNE'!$P$2:$P$707,'Faturamento NNE'!$E$2:$E$707,'Infos Relatório'!$B$564,'Faturamento NNE'!$F$2:$F$707,'Infos Relatório'!$B567,'Faturamento NNE'!$AA$2:$AA$707,'Infos Relatório'!O$1,'Faturamento NNE'!$U$2:$U$707,"Sim")+SUMIFS('Faturamento NNE'!$Q$2:$Q$707,'Faturamento NNE'!$E$2:$E$707,'Infos Relatório'!$B$564,'Faturamento NNE'!$F$2:$F$707,'Infos Relatório'!$B567,'Faturamento NNE'!$AA$2:$AA$707,'Infos Relatório'!O$1,'Faturamento NNE'!$U$2:$U$707,"Sim")</f>
        <v>0</v>
      </c>
      <c r="S567" s="227" t="e">
        <f t="shared" ref="S567:S630" si="206">R567/Q567</f>
        <v>#DIV/0!</v>
      </c>
      <c r="T567" s="545">
        <f>SUMIFS('Faturamento NNE'!$I$2:$I$707,'Faturamento NNE'!$E$2:$E$707,'Infos Relatório'!$B$564,'Faturamento NNE'!$F$2:$F$707,'Infos Relatório'!$B567,'Faturamento NNE'!$AA$2:$AA$707,'Infos Relatório'!O$1)</f>
        <v>0</v>
      </c>
      <c r="U567" s="541">
        <f>COUNTIFS('Faturamento NNE'!$E$2:$E$707,'Infos Relatório'!$B$564,'Faturamento NNE'!$F$2:$F$707,'Infos Relatório'!$B567,'Faturamento NNE'!$AA$2:$AA$707,'Infos Relatório'!U$1)</f>
        <v>0</v>
      </c>
      <c r="V567" s="542">
        <f>SUMIFS('Faturamento NNE'!$H$2:$H$707,'Faturamento NNE'!$E$2:$E$707,'Infos Relatório'!$B$564,'Faturamento NNE'!$F$2:$F$707,'Infos Relatório'!$B567,'Faturamento NNE'!$AA$2:$AA$707,'Infos Relatório'!U$1)</f>
        <v>0</v>
      </c>
      <c r="W567" s="542">
        <f>SUMIFS('Faturamento NNE'!$K$2:$K$707,'Faturamento NNE'!$E$2:$E$707,'Infos Relatório'!$B$564,'Faturamento NNE'!$F$2:$F$707,'Infos Relatório'!$B567,'Faturamento NNE'!$AA$2:$AA$707,'Infos Relatório'!U$1)</f>
        <v>0</v>
      </c>
      <c r="X567" s="546">
        <f>SUMIFS('Faturamento NNE'!$P$2:$P$707,'Faturamento NNE'!$E$2:$E$707,'Infos Relatório'!$B$564,'Faturamento NNE'!$F$2:$F$707,'Infos Relatório'!$B567,'Faturamento NNE'!$AA$2:$AA$707,'Infos Relatório'!U$1,'Faturamento NNE'!$U$2:$U$707,"Sim")+SUMIFS('Faturamento NNE'!$Q$2:$Q$707,'Faturamento NNE'!$E$2:$E$707,'Infos Relatório'!$B$564,'Faturamento NNE'!$F$2:$F$707,'Infos Relatório'!$B567,'Faturamento NNE'!$AA$2:$AA$707,'Infos Relatório'!U$1,'Faturamento NNE'!$U$2:$U$707,"Sim")</f>
        <v>0</v>
      </c>
      <c r="Y567" s="227" t="e">
        <f t="shared" ref="Y567:Y630" si="207">X567/W567</f>
        <v>#DIV/0!</v>
      </c>
      <c r="Z567" s="545">
        <f>SUMIFS('Faturamento NNE'!$I$2:$I$707,'Faturamento NNE'!$E$2:$E$707,'Infos Relatório'!$B$564,'Faturamento NNE'!$F$2:$F$707,'Infos Relatório'!$B567,'Faturamento NNE'!$AA$2:$AA$707,'Infos Relatório'!U$1)</f>
        <v>0</v>
      </c>
      <c r="AA567" s="541">
        <f>COUNTIFS('Faturamento NNE'!$E$2:$E$707,'Infos Relatório'!$B$564,'Faturamento NNE'!$F$2:$F$707,'Infos Relatório'!$B567,'Faturamento NNE'!$AA$2:$AA$707,'Infos Relatório'!AA$1)</f>
        <v>0</v>
      </c>
      <c r="AB567" s="542">
        <f>SUMIFS('Faturamento NNE'!$H$2:$H$707,'Faturamento NNE'!$E$2:$E$707,'Infos Relatório'!$B$564,'Faturamento NNE'!$F$2:$F$707,'Infos Relatório'!$B567,'Faturamento NNE'!$AA$2:$AA$707,'Infos Relatório'!AA$1)</f>
        <v>0</v>
      </c>
      <c r="AC567" s="542">
        <f>SUMIFS('Faturamento NNE'!$K$2:$K$707,'Faturamento NNE'!$E$2:$E$707,'Infos Relatório'!$B$564,'Faturamento NNE'!$F$2:$F$707,'Infos Relatório'!$B567,'Faturamento NNE'!$AA$2:$AA$707,'Infos Relatório'!AA$1)</f>
        <v>0</v>
      </c>
      <c r="AD567" s="546">
        <f>SUMIFS('Faturamento NNE'!$P$2:$P$707,'Faturamento NNE'!$E$2:$E$707,'Infos Relatório'!$B$564,'Faturamento NNE'!$F$2:$F$707,'Infos Relatório'!$B567,'Faturamento NNE'!$AA$2:$AA$707,'Infos Relatório'!AA$1,'Faturamento NNE'!$U$2:$U$707,"Sim")+SUMIFS('Faturamento NNE'!$Q$2:$Q$707,'Faturamento NNE'!$E$2:$E$707,'Infos Relatório'!$B$564,'Faturamento NNE'!$F$2:$F$707,'Infos Relatório'!$B567,'Faturamento NNE'!$AA$2:$AA$707,'Infos Relatório'!AA$1,'Faturamento NNE'!$U$2:$U$707,"Sim")</f>
        <v>0</v>
      </c>
      <c r="AE567" s="227" t="e">
        <f t="shared" ref="AE567:AE630" si="208">AD567/AC567</f>
        <v>#DIV/0!</v>
      </c>
      <c r="AF567" s="545">
        <f>SUMIFS('Faturamento NNE'!$I$2:$I$707,'Faturamento NNE'!$E$2:$E$707,'Infos Relatório'!$B$564,'Faturamento NNE'!$F$2:$F$707,'Infos Relatório'!$B567,'Faturamento NNE'!$AA$2:$AA$707,'Infos Relatório'!AA$1)</f>
        <v>0</v>
      </c>
      <c r="AG567" s="541">
        <f>COUNTIFS('Faturamento NNE'!$E$2:$E$707,'Infos Relatório'!$B$564,'Faturamento NNE'!$F$2:$F$707,'Infos Relatório'!$B567,'Faturamento NNE'!$AA$2:$AA$707,'Infos Relatório'!AG$1)</f>
        <v>0</v>
      </c>
      <c r="AH567" s="542">
        <f>SUMIFS('Faturamento NNE'!$H$2:$H$707,'Faturamento NNE'!$E$2:$E$707,'Infos Relatório'!$B$564,'Faturamento NNE'!$F$2:$F$707,'Infos Relatório'!$B567,'Faturamento NNE'!$AA$2:$AA$707,'Infos Relatório'!AG$1)</f>
        <v>0</v>
      </c>
      <c r="AI567" s="542">
        <f>SUMIFS('Faturamento NNE'!$K$2:$K$707,'Faturamento NNE'!$E$2:$E$707,'Infos Relatório'!$B$564,'Faturamento NNE'!$F$2:$F$707,'Infos Relatório'!$B567,'Faturamento NNE'!$AA$2:$AA$707,'Infos Relatório'!AG$1)</f>
        <v>0</v>
      </c>
      <c r="AJ567" s="546">
        <f>SUMIFS('Faturamento NNE'!$P$2:$P$707,'Faturamento NNE'!$E$2:$E$707,'Infos Relatório'!$B$564,'Faturamento NNE'!$F$2:$F$707,'Infos Relatório'!$B567,'Faturamento NNE'!$AA$2:$AA$707,'Infos Relatório'!AG$1,'Faturamento NNE'!$U$2:$U$707,"Sim")+SUMIFS('Faturamento NNE'!$Q$2:$Q$707,'Faturamento NNE'!$E$2:$E$707,'Infos Relatório'!$B$564,'Faturamento NNE'!$F$2:$F$707,'Infos Relatório'!$B567,'Faturamento NNE'!$AA$2:$AA$707,'Infos Relatório'!AG$1,'Faturamento NNE'!$U$2:$U$707,"Sim")</f>
        <v>0</v>
      </c>
      <c r="AK567" s="227" t="e">
        <f t="shared" ref="AK567:AK630" si="209">AJ567/AI567</f>
        <v>#DIV/0!</v>
      </c>
      <c r="AL567" s="545">
        <f>SUMIFS('Faturamento NNE'!$I$2:$I$707,'Faturamento NNE'!$E$2:$E$707,'Infos Relatório'!$B$564,'Faturamento NNE'!$F$2:$F$707,'Infos Relatório'!$B567,'Faturamento NNE'!$AA$2:$AA$707,'Infos Relatório'!AG$1)</f>
        <v>0</v>
      </c>
      <c r="AM567" s="541">
        <f>COUNTIFS('Faturamento NNE'!$E$2:$E$707,'Infos Relatório'!$B$564,'Faturamento NNE'!$F$2:$F$707,'Infos Relatório'!$B567,'Faturamento NNE'!$AA$2:$AA$707,'Infos Relatório'!AM$1)</f>
        <v>0</v>
      </c>
      <c r="AN567" s="542">
        <f>SUMIFS('Faturamento NNE'!$H$2:$H$707,'Faturamento NNE'!$E$2:$E$707,'Infos Relatório'!$B$564,'Faturamento NNE'!$F$2:$F$707,'Infos Relatório'!$B567,'Faturamento NNE'!$AA$2:$AA$707,'Infos Relatório'!AM$1)</f>
        <v>0</v>
      </c>
      <c r="AO567" s="542">
        <f>SUMIFS('Faturamento NNE'!$K$2:$K$707,'Faturamento NNE'!$E$2:$E$707,'Infos Relatório'!$B$564,'Faturamento NNE'!$F$2:$F$707,'Infos Relatório'!$B567,'Faturamento NNE'!$AA$2:$AA$707,'Infos Relatório'!AM$1)</f>
        <v>0</v>
      </c>
      <c r="AP567" s="546">
        <f>SUMIFS('Faturamento NNE'!$P$2:$P$707,'Faturamento NNE'!$E$2:$E$707,'Infos Relatório'!$B$564,'Faturamento NNE'!$F$2:$F$707,'Infos Relatório'!$B567,'Faturamento NNE'!$AA$2:$AA$707,'Infos Relatório'!AM$1,'Faturamento NNE'!$U$2:$U$707,"Sim")+SUMIFS('Faturamento NNE'!$Q$2:$Q$707,'Faturamento NNE'!$E$2:$E$707,'Infos Relatório'!$B$564,'Faturamento NNE'!$F$2:$F$707,'Infos Relatório'!$B567,'Faturamento NNE'!$AA$2:$AA$707,'Infos Relatório'!AM$1,'Faturamento NNE'!$U$2:$U$707,"Sim")</f>
        <v>0</v>
      </c>
      <c r="AQ567" s="227" t="e">
        <f t="shared" ref="AQ567:AQ630" si="210">AP567/AO567</f>
        <v>#DIV/0!</v>
      </c>
      <c r="AR567" s="545">
        <f>SUMIFS('Faturamento NNE'!$I$2:$I$707,'Faturamento NNE'!$E$2:$E$707,'Infos Relatório'!$B$564,'Faturamento NNE'!$F$2:$F$707,'Infos Relatório'!$B567,'Faturamento NNE'!$AA$2:$AA$707,'Infos Relatório'!AM$1)</f>
        <v>0</v>
      </c>
      <c r="AS567" s="541">
        <f>COUNTIFS('Faturamento NNE'!$E$2:$E$707,'Infos Relatório'!$B$564,'Faturamento NNE'!$F$2:$F$707,'Infos Relatório'!$B567,'Faturamento NNE'!$AA$2:$AA$707,'Infos Relatório'!AS$1)</f>
        <v>0</v>
      </c>
      <c r="AT567" s="542">
        <f>SUMIFS('Faturamento NNE'!$H$2:$H$707,'Faturamento NNE'!$E$2:$E$707,'Infos Relatório'!$B$564,'Faturamento NNE'!$F$2:$F$707,'Infos Relatório'!$B567,'Faturamento NNE'!$AA$2:$AA$707,'Infos Relatório'!AS$1)</f>
        <v>0</v>
      </c>
      <c r="AU567" s="542">
        <f>SUMIFS('Faturamento NNE'!$K$2:$K$707,'Faturamento NNE'!$E$2:$E$707,'Infos Relatório'!$B$564,'Faturamento NNE'!$F$2:$F$707,'Infos Relatório'!$B567,'Faturamento NNE'!$AA$2:$AA$707,'Infos Relatório'!AS$1)</f>
        <v>0</v>
      </c>
      <c r="AV567" s="546">
        <f>SUMIFS('Faturamento NNE'!$P$2:$P$707,'Faturamento NNE'!$E$2:$E$707,'Infos Relatório'!$B$564,'Faturamento NNE'!$F$2:$F$707,'Infos Relatório'!$B567,'Faturamento NNE'!$AA$2:$AA$707,'Infos Relatório'!AS$1,'Faturamento NNE'!$U$2:$U$707,"Sim")+SUMIFS('Faturamento NNE'!$Q$2:$Q$707,'Faturamento NNE'!$E$2:$E$707,'Infos Relatório'!$B$564,'Faturamento NNE'!$F$2:$F$707,'Infos Relatório'!$B567,'Faturamento NNE'!$AA$2:$AA$707,'Infos Relatório'!AS$1,'Faturamento NNE'!$U$2:$U$707,"Sim")</f>
        <v>0</v>
      </c>
      <c r="AW567" s="227" t="e">
        <f t="shared" ref="AW567:AW630" si="211">AV567/AU567</f>
        <v>#DIV/0!</v>
      </c>
      <c r="AX567" s="545">
        <f>SUMIFS('Faturamento NNE'!$I$2:$I$707,'Faturamento NNE'!$E$2:$E$707,'Infos Relatório'!$B$564,'Faturamento NNE'!$F$2:$F$707,'Infos Relatório'!$B567,'Faturamento NNE'!$AA$2:$AA$707,'Infos Relatório'!AS$1)</f>
        <v>0</v>
      </c>
      <c r="AY567" s="541">
        <f>COUNTIFS('Faturamento NNE'!$E$2:$E$707,'Infos Relatório'!$B$564,'Faturamento NNE'!$F$2:$F$707,'Infos Relatório'!$B567,'Faturamento NNE'!$AA$2:$AA$707,'Infos Relatório'!AY$1)</f>
        <v>0</v>
      </c>
      <c r="AZ567" s="542">
        <f>SUMIFS('Faturamento NNE'!$H$2:$H$707,'Faturamento NNE'!$E$2:$E$707,'Infos Relatório'!$B$564,'Faturamento NNE'!$F$2:$F$707,'Infos Relatório'!$B567,'Faturamento NNE'!$AA$2:$AA$707,'Infos Relatório'!AY$1)</f>
        <v>0</v>
      </c>
      <c r="BA567" s="542">
        <f>SUMIFS('Faturamento NNE'!$K$2:$K$707,'Faturamento NNE'!$E$2:$E$707,'Infos Relatório'!$B$564,'Faturamento NNE'!$F$2:$F$707,'Infos Relatório'!$B567,'Faturamento NNE'!$AA$2:$AA$707,'Infos Relatório'!AY$1)</f>
        <v>0</v>
      </c>
      <c r="BB567" s="546">
        <f>SUMIFS('Faturamento NNE'!$P$2:$P$707,'Faturamento NNE'!$E$2:$E$707,'Infos Relatório'!$B$564,'Faturamento NNE'!$F$2:$F$707,'Infos Relatório'!$B567,'Faturamento NNE'!$AA$2:$AA$707,'Infos Relatório'!AY$1,'Faturamento NNE'!$U$2:$U$707,"Sim")+SUMIFS('Faturamento NNE'!$Q$2:$Q$707,'Faturamento NNE'!$E$2:$E$707,'Infos Relatório'!$B$564,'Faturamento NNE'!$F$2:$F$707,'Infos Relatório'!$B567,'Faturamento NNE'!$AA$2:$AA$707,'Infos Relatório'!AY$1,'Faturamento NNE'!$U$2:$U$707,"Sim")</f>
        <v>0</v>
      </c>
      <c r="BC567" s="227" t="e">
        <f t="shared" ref="BC567:BC630" si="212">BB567/BA567</f>
        <v>#DIV/0!</v>
      </c>
      <c r="BD567" s="545">
        <f>SUMIFS('Faturamento NNE'!$I$2:$I$707,'Faturamento NNE'!$E$2:$E$707,'Infos Relatório'!$B$564,'Faturamento NNE'!$F$2:$F$707,'Infos Relatório'!$B567,'Faturamento NNE'!$AA$2:$AA$707,'Infos Relatório'!AY$1)</f>
        <v>0</v>
      </c>
      <c r="BE567" s="541">
        <f>COUNTIFS('Faturamento NNE'!$E$2:$E$707,'Infos Relatório'!$B$564,'Faturamento NNE'!$F$2:$F$707,'Infos Relatório'!$B567,'Faturamento NNE'!$AA$2:$AA$707,'Infos Relatório'!BE$1)</f>
        <v>0</v>
      </c>
      <c r="BF567" s="542">
        <f>SUMIFS('Faturamento NNE'!$H$2:$H$707,'Faturamento NNE'!$E$2:$E$707,'Infos Relatório'!$B$564,'Faturamento NNE'!$F$2:$F$707,'Infos Relatório'!$B567,'Faturamento NNE'!$AA$2:$AA$707,'Infos Relatório'!BE$1)</f>
        <v>0</v>
      </c>
      <c r="BG567" s="542">
        <f>SUMIFS('Faturamento NNE'!$K$2:$K$707,'Faturamento NNE'!$E$2:$E$707,'Infos Relatório'!$B$564,'Faturamento NNE'!$F$2:$F$707,'Infos Relatório'!$B567,'Faturamento NNE'!$AA$2:$AA$707,'Infos Relatório'!BE$1)</f>
        <v>0</v>
      </c>
      <c r="BH567" s="546">
        <f>SUMIFS('Faturamento NNE'!$P$2:$P$707,'Faturamento NNE'!$E$2:$E$707,'Infos Relatório'!$B$564,'Faturamento NNE'!$F$2:$F$707,'Infos Relatório'!$B567,'Faturamento NNE'!$AA$2:$AA$707,'Infos Relatório'!BE$1,'Faturamento NNE'!$U$2:$U$707,"Sim")+SUMIFS('Faturamento NNE'!$Q$2:$Q$707,'Faturamento NNE'!$E$2:$E$707,'Infos Relatório'!$B$564,'Faturamento NNE'!$F$2:$F$707,'Infos Relatório'!$B567,'Faturamento NNE'!$AA$2:$AA$707,'Infos Relatório'!BE$1,'Faturamento NNE'!$U$2:$U$707,"Sim")</f>
        <v>0</v>
      </c>
      <c r="BI567" s="227" t="e">
        <f t="shared" ref="BI567:BI630" si="213">BH567/BG567</f>
        <v>#DIV/0!</v>
      </c>
      <c r="BJ567" s="545">
        <f>SUMIFS('Faturamento NNE'!$I$2:$I$707,'Faturamento NNE'!$E$2:$E$707,'Infos Relatório'!$B$564,'Faturamento NNE'!$F$2:$F$707,'Infos Relatório'!$B567,'Faturamento NNE'!$AA$2:$AA$707,'Infos Relatório'!BE$1)</f>
        <v>0</v>
      </c>
      <c r="BK567" s="541">
        <f>COUNTIFS('Faturamento NNE'!$E$2:$E$707,'Infos Relatório'!$B$564,'Faturamento NNE'!$F$2:$F$707,'Infos Relatório'!$B567,'Faturamento NNE'!$AA$2:$AA$707,'Infos Relatório'!BK$1)</f>
        <v>0</v>
      </c>
      <c r="BL567" s="542">
        <f>SUMIFS('Faturamento NNE'!$H$2:$H$707,'Faturamento NNE'!$E$2:$E$707,'Infos Relatório'!$B$564,'Faturamento NNE'!$F$2:$F$707,'Infos Relatório'!$B567,'Faturamento NNE'!$AA$2:$AA$707,'Infos Relatório'!BK$1)</f>
        <v>0</v>
      </c>
      <c r="BM567" s="542">
        <f>SUMIFS('Faturamento NNE'!$K$2:$K$707,'Faturamento NNE'!$E$2:$E$707,'Infos Relatório'!$B$564,'Faturamento NNE'!$F$2:$F$707,'Infos Relatório'!$B567,'Faturamento NNE'!$AA$2:$AA$707,'Infos Relatório'!BK$1)</f>
        <v>0</v>
      </c>
      <c r="BN567" s="546">
        <f>SUMIFS('Faturamento NNE'!$P$2:$P$707,'Faturamento NNE'!$E$2:$E$707,'Infos Relatório'!$B$564,'Faturamento NNE'!$F$2:$F$707,'Infos Relatório'!$B567,'Faturamento NNE'!$AA$2:$AA$707,'Infos Relatório'!BK$1,'Faturamento NNE'!$U$2:$U$707,"Sim")+SUMIFS('Faturamento NNE'!$Q$2:$Q$707,'Faturamento NNE'!$E$2:$E$707,'Infos Relatório'!$B$564,'Faturamento NNE'!$F$2:$F$707,'Infos Relatório'!$B567,'Faturamento NNE'!$AA$2:$AA$707,'Infos Relatório'!BK$1,'Faturamento NNE'!$U$2:$U$707,"Sim")</f>
        <v>0</v>
      </c>
      <c r="BO567" s="227" t="e">
        <f t="shared" ref="BO567:BO630" si="214">BN567/BM567</f>
        <v>#DIV/0!</v>
      </c>
      <c r="BP567" s="545">
        <f>SUMIFS('Faturamento NNE'!$I$2:$I$707,'Faturamento NNE'!$E$2:$E$707,'Infos Relatório'!$B$564,'Faturamento NNE'!$F$2:$F$707,'Infos Relatório'!$B567,'Faturamento NNE'!$AA$2:$AA$707,'Infos Relatório'!BK$1)</f>
        <v>0</v>
      </c>
      <c r="BQ567" s="541">
        <f>COUNTIFS('Faturamento NNE'!$E$2:$E$707,'Infos Relatório'!$B$564,'Faturamento NNE'!$F$2:$F$707,'Infos Relatório'!$B567,'Faturamento NNE'!$AA$2:$AA$707,'Infos Relatório'!BQ$1)</f>
        <v>0</v>
      </c>
      <c r="BR567" s="542">
        <f>SUMIFS('Faturamento NNE'!$H$2:$H$707,'Faturamento NNE'!$E$2:$E$707,'Infos Relatório'!$B$564,'Faturamento NNE'!$F$2:$F$707,'Infos Relatório'!$B567,'Faturamento NNE'!$AA$2:$AA$707,'Infos Relatório'!BQ$1)</f>
        <v>0</v>
      </c>
      <c r="BS567" s="542">
        <f>SUMIFS('Faturamento NNE'!$K$2:$K$707,'Faturamento NNE'!$E$2:$E$707,'Infos Relatório'!$B$564,'Faturamento NNE'!$F$2:$F$707,'Infos Relatório'!$B567,'Faturamento NNE'!$AA$2:$AA$707,'Infos Relatório'!BQ$1)</f>
        <v>0</v>
      </c>
      <c r="BT567" s="546">
        <f>SUMIFS('Faturamento NNE'!$P$2:$P$707,'Faturamento NNE'!$E$2:$E$707,'Infos Relatório'!$B$564,'Faturamento NNE'!$F$2:$F$707,'Infos Relatório'!$B567,'Faturamento NNE'!$AA$2:$AA$707,'Infos Relatório'!BQ$1,'Faturamento NNE'!$U$2:$U$707,"Sim")+SUMIFS('Faturamento NNE'!$Q$2:$Q$707,'Faturamento NNE'!$E$2:$E$707,'Infos Relatório'!$B$564,'Faturamento NNE'!$F$2:$F$707,'Infos Relatório'!$B567,'Faturamento NNE'!$AA$2:$AA$707,'Infos Relatório'!BQ$1,'Faturamento NNE'!$U$2:$U$707,"Sim")</f>
        <v>0</v>
      </c>
      <c r="BU567" s="227" t="e">
        <f t="shared" ref="BU567:BU630" si="215">BT567/BS567</f>
        <v>#DIV/0!</v>
      </c>
      <c r="BV567" s="545">
        <f>SUMIFS('Faturamento NNE'!$I$2:$I$707,'Faturamento NNE'!$E$2:$E$707,'Infos Relatório'!$B$564,'Faturamento NNE'!$F$2:$F$707,'Infos Relatório'!$B567,'Faturamento NNE'!$AA$2:$AA$707,'Infos Relatório'!BQ$1)</f>
        <v>0</v>
      </c>
    </row>
    <row r="568" spans="2:74">
      <c r="B568" s="217" t="s">
        <v>133</v>
      </c>
      <c r="C568" s="541">
        <f>COUNTIFS('Faturamento NNE'!$E$2:$E$707,'Infos Relatório'!$B$564,'Faturamento NNE'!$F$2:$F$707,'Infos Relatório'!$B568,'Faturamento NNE'!$AA$2:$AA$707,'Infos Relatório'!C$1)</f>
        <v>0</v>
      </c>
      <c r="D568" s="542">
        <f>SUMIFS('Faturamento NNE'!$H$2:$H$707,'Faturamento NNE'!$E$2:$E$707,'Infos Relatório'!$B$564,'Faturamento NNE'!$F$2:$F$707,'Infos Relatório'!$B568,'Faturamento NNE'!$AA$2:$AA$707,'Infos Relatório'!C$1)</f>
        <v>0</v>
      </c>
      <c r="E568" s="543">
        <f>SUMIFS('Faturamento NNE'!$K$2:$K$707,'Faturamento NNE'!$E$2:$E$707,'Infos Relatório'!$B$564,'Faturamento NNE'!$F$2:$F$707,'Infos Relatório'!$B568,'Faturamento NNE'!$AA$2:$AA$707,'Infos Relatório'!C$1)</f>
        <v>0</v>
      </c>
      <c r="F568" s="544">
        <f>SUMIFS('Faturamento NNE'!$P$2:$P$707,'Faturamento NNE'!$E$2:$E$707,'Infos Relatório'!$B$564,'Faturamento NNE'!$F$2:$F$707,'Infos Relatório'!$B568,'Faturamento NNE'!$AA$2:$AA$707,'Infos Relatório'!C$1,'Faturamento NNE'!$U$2:$U$707,"Sim")+SUMIFS('Faturamento NNE'!$Q$2:$Q$707,'Faturamento NNE'!$E$2:$E$707,'Infos Relatório'!$B$564,'Faturamento NNE'!$F$2:$F$707,'Infos Relatório'!$B568,'Faturamento NNE'!$AA$2:$AA$707,'Infos Relatório'!C$1,'Faturamento NNE'!$U$2:$U$707,"Sim")</f>
        <v>0</v>
      </c>
      <c r="G568" s="283" t="e">
        <f t="shared" si="204"/>
        <v>#DIV/0!</v>
      </c>
      <c r="H568" s="545">
        <f>SUMIFS('Faturamento NNE'!$I$2:$I$707,'Faturamento NNE'!$E$2:$E$707,'Infos Relatório'!$B$564,'Faturamento NNE'!$F$2:$F$707,'Infos Relatório'!$B568,'Faturamento NNE'!$AA$2:$AA$707,'Infos Relatório'!C$1)</f>
        <v>0</v>
      </c>
      <c r="I568" s="541">
        <f>COUNTIFS('Faturamento NNE'!$E$2:$E$707,'Infos Relatório'!$B$564,'Faturamento NNE'!$F$2:$F$707,'Infos Relatório'!$B568,'Faturamento NNE'!$AA$2:$AA$707,'Infos Relatório'!I$1)</f>
        <v>0</v>
      </c>
      <c r="J568" s="542">
        <f>SUMIFS('Faturamento NNE'!$H$2:$H$707,'Faturamento NNE'!$E$2:$E$707,'Infos Relatório'!$B$564,'Faturamento NNE'!$F$2:$F$707,'Infos Relatório'!$B568,'Faturamento NNE'!$AA$2:$AA$707,'Infos Relatório'!I$1)</f>
        <v>0</v>
      </c>
      <c r="K568" s="543">
        <f>SUMIFS('Faturamento NNE'!$K$2:$K$707,'Faturamento NNE'!$E$2:$E$707,'Infos Relatório'!$B$564,'Faturamento NNE'!$F$2:$F$707,'Infos Relatório'!$B568,'Faturamento NNE'!$AA$2:$AA$707,'Infos Relatório'!I$1)</f>
        <v>0</v>
      </c>
      <c r="L568" s="544">
        <f>SUMIFS('Faturamento NNE'!$P$2:$P$707,'Faturamento NNE'!$E$2:$E$707,'Infos Relatório'!$B$564,'Faturamento NNE'!$F$2:$F$707,'Infos Relatório'!$B568,'Faturamento NNE'!$AA$2:$AA$707,'Infos Relatório'!I$1,'Faturamento NNE'!$U$2:$U$707,"Sim")+SUMIFS('Faturamento NNE'!$Q$2:$Q$707,'Faturamento NNE'!$E$2:$E$707,'Infos Relatório'!$B$564,'Faturamento NNE'!$F$2:$F$707,'Infos Relatório'!$B568,'Faturamento NNE'!$AA$2:$AA$707,'Infos Relatório'!I$1,'Faturamento NNE'!$U$2:$U$707,"Sim")</f>
        <v>0</v>
      </c>
      <c r="M568" s="283" t="e">
        <f t="shared" si="205"/>
        <v>#DIV/0!</v>
      </c>
      <c r="N568" s="545">
        <f>SUMIFS('Faturamento NNE'!$I$2:$I$707,'Faturamento NNE'!$E$2:$E$707,'Infos Relatório'!$B$564,'Faturamento NNE'!$F$2:$F$707,'Infos Relatório'!$B568,'Faturamento NNE'!$AA$2:$AA$707,'Infos Relatório'!I$1)</f>
        <v>0</v>
      </c>
      <c r="O568" s="541">
        <f>COUNTIFS('Faturamento NNE'!$E$2:$E$707,'Infos Relatório'!$B$564,'Faturamento NNE'!$F$2:$F$707,'Infos Relatório'!$B568,'Faturamento NNE'!$AA$2:$AA$707,'Infos Relatório'!O$1)</f>
        <v>0</v>
      </c>
      <c r="P568" s="542">
        <f>SUMIFS('Faturamento NNE'!$H$2:$H$707,'Faturamento NNE'!$E$2:$E$707,'Infos Relatório'!$B$564,'Faturamento NNE'!$F$2:$F$707,'Infos Relatório'!$B568,'Faturamento NNE'!$AA$2:$AA$707,'Infos Relatório'!O$1)</f>
        <v>0</v>
      </c>
      <c r="Q568" s="542">
        <f>SUMIFS('Faturamento NNE'!$K$2:$K$707,'Faturamento NNE'!$E$2:$E$707,'Infos Relatório'!$B$564,'Faturamento NNE'!$F$2:$F$707,'Infos Relatório'!$B568,'Faturamento NNE'!$AA$2:$AA$707,'Infos Relatório'!O$1)</f>
        <v>0</v>
      </c>
      <c r="R568" s="546">
        <f>SUMIFS('Faturamento NNE'!$P$2:$P$707,'Faturamento NNE'!$E$2:$E$707,'Infos Relatório'!$B$564,'Faturamento NNE'!$F$2:$F$707,'Infos Relatório'!$B568,'Faturamento NNE'!$AA$2:$AA$707,'Infos Relatório'!O$1,'Faturamento NNE'!$U$2:$U$707,"Sim")+SUMIFS('Faturamento NNE'!$Q$2:$Q$707,'Faturamento NNE'!$E$2:$E$707,'Infos Relatório'!$B$564,'Faturamento NNE'!$F$2:$F$707,'Infos Relatório'!$B568,'Faturamento NNE'!$AA$2:$AA$707,'Infos Relatório'!O$1,'Faturamento NNE'!$U$2:$U$707,"Sim")</f>
        <v>0</v>
      </c>
      <c r="S568" s="227" t="e">
        <f t="shared" si="206"/>
        <v>#DIV/0!</v>
      </c>
      <c r="T568" s="545">
        <f>SUMIFS('Faturamento NNE'!$I$2:$I$707,'Faturamento NNE'!$E$2:$E$707,'Infos Relatório'!$B$564,'Faturamento NNE'!$F$2:$F$707,'Infos Relatório'!$B568,'Faturamento NNE'!$AA$2:$AA$707,'Infos Relatório'!O$1)</f>
        <v>0</v>
      </c>
      <c r="U568" s="541">
        <f>COUNTIFS('Faturamento NNE'!$E$2:$E$707,'Infos Relatório'!$B$564,'Faturamento NNE'!$F$2:$F$707,'Infos Relatório'!$B568,'Faturamento NNE'!$AA$2:$AA$707,'Infos Relatório'!U$1)</f>
        <v>0</v>
      </c>
      <c r="V568" s="542">
        <f>SUMIFS('Faturamento NNE'!$H$2:$H$707,'Faturamento NNE'!$E$2:$E$707,'Infos Relatório'!$B$564,'Faturamento NNE'!$F$2:$F$707,'Infos Relatório'!$B568,'Faturamento NNE'!$AA$2:$AA$707,'Infos Relatório'!U$1)</f>
        <v>0</v>
      </c>
      <c r="W568" s="542">
        <f>SUMIFS('Faturamento NNE'!$K$2:$K$707,'Faturamento NNE'!$E$2:$E$707,'Infos Relatório'!$B$564,'Faturamento NNE'!$F$2:$F$707,'Infos Relatório'!$B568,'Faturamento NNE'!$AA$2:$AA$707,'Infos Relatório'!U$1)</f>
        <v>0</v>
      </c>
      <c r="X568" s="546">
        <f>SUMIFS('Faturamento NNE'!$P$2:$P$707,'Faturamento NNE'!$E$2:$E$707,'Infos Relatório'!$B$564,'Faturamento NNE'!$F$2:$F$707,'Infos Relatório'!$B568,'Faturamento NNE'!$AA$2:$AA$707,'Infos Relatório'!U$1,'Faturamento NNE'!$U$2:$U$707,"Sim")+SUMIFS('Faturamento NNE'!$Q$2:$Q$707,'Faturamento NNE'!$E$2:$E$707,'Infos Relatório'!$B$564,'Faturamento NNE'!$F$2:$F$707,'Infos Relatório'!$B568,'Faturamento NNE'!$AA$2:$AA$707,'Infos Relatório'!U$1,'Faturamento NNE'!$U$2:$U$707,"Sim")</f>
        <v>0</v>
      </c>
      <c r="Y568" s="227" t="e">
        <f t="shared" si="207"/>
        <v>#DIV/0!</v>
      </c>
      <c r="Z568" s="545">
        <f>SUMIFS('Faturamento NNE'!$I$2:$I$707,'Faturamento NNE'!$E$2:$E$707,'Infos Relatório'!$B$564,'Faturamento NNE'!$F$2:$F$707,'Infos Relatório'!$B568,'Faturamento NNE'!$AA$2:$AA$707,'Infos Relatório'!U$1)</f>
        <v>0</v>
      </c>
      <c r="AA568" s="541">
        <f>COUNTIFS('Faturamento NNE'!$E$2:$E$707,'Infos Relatório'!$B$564,'Faturamento NNE'!$F$2:$F$707,'Infos Relatório'!$B568,'Faturamento NNE'!$AA$2:$AA$707,'Infos Relatório'!AA$1)</f>
        <v>0</v>
      </c>
      <c r="AB568" s="542">
        <f>SUMIFS('Faturamento NNE'!$H$2:$H$707,'Faturamento NNE'!$E$2:$E$707,'Infos Relatório'!$B$564,'Faturamento NNE'!$F$2:$F$707,'Infos Relatório'!$B568,'Faturamento NNE'!$AA$2:$AA$707,'Infos Relatório'!AA$1)</f>
        <v>0</v>
      </c>
      <c r="AC568" s="542">
        <f>SUMIFS('Faturamento NNE'!$K$2:$K$707,'Faturamento NNE'!$E$2:$E$707,'Infos Relatório'!$B$564,'Faturamento NNE'!$F$2:$F$707,'Infos Relatório'!$B568,'Faturamento NNE'!$AA$2:$AA$707,'Infos Relatório'!AA$1)</f>
        <v>0</v>
      </c>
      <c r="AD568" s="546">
        <f>SUMIFS('Faturamento NNE'!$P$2:$P$707,'Faturamento NNE'!$E$2:$E$707,'Infos Relatório'!$B$564,'Faturamento NNE'!$F$2:$F$707,'Infos Relatório'!$B568,'Faturamento NNE'!$AA$2:$AA$707,'Infos Relatório'!AA$1,'Faturamento NNE'!$U$2:$U$707,"Sim")+SUMIFS('Faturamento NNE'!$Q$2:$Q$707,'Faturamento NNE'!$E$2:$E$707,'Infos Relatório'!$B$564,'Faturamento NNE'!$F$2:$F$707,'Infos Relatório'!$B568,'Faturamento NNE'!$AA$2:$AA$707,'Infos Relatório'!AA$1,'Faturamento NNE'!$U$2:$U$707,"Sim")</f>
        <v>0</v>
      </c>
      <c r="AE568" s="227" t="e">
        <f t="shared" si="208"/>
        <v>#DIV/0!</v>
      </c>
      <c r="AF568" s="545">
        <f>SUMIFS('Faturamento NNE'!$I$2:$I$707,'Faturamento NNE'!$E$2:$E$707,'Infos Relatório'!$B$564,'Faturamento NNE'!$F$2:$F$707,'Infos Relatório'!$B568,'Faturamento NNE'!$AA$2:$AA$707,'Infos Relatório'!AA$1)</f>
        <v>0</v>
      </c>
      <c r="AG568" s="541">
        <f>COUNTIFS('Faturamento NNE'!$E$2:$E$707,'Infos Relatório'!$B$564,'Faturamento NNE'!$F$2:$F$707,'Infos Relatório'!$B568,'Faturamento NNE'!$AA$2:$AA$707,'Infos Relatório'!AG$1)</f>
        <v>0</v>
      </c>
      <c r="AH568" s="542">
        <f>SUMIFS('Faturamento NNE'!$H$2:$H$707,'Faturamento NNE'!$E$2:$E$707,'Infos Relatório'!$B$564,'Faturamento NNE'!$F$2:$F$707,'Infos Relatório'!$B568,'Faturamento NNE'!$AA$2:$AA$707,'Infos Relatório'!AG$1)</f>
        <v>0</v>
      </c>
      <c r="AI568" s="542">
        <f>SUMIFS('Faturamento NNE'!$K$2:$K$707,'Faturamento NNE'!$E$2:$E$707,'Infos Relatório'!$B$564,'Faturamento NNE'!$F$2:$F$707,'Infos Relatório'!$B568,'Faturamento NNE'!$AA$2:$AA$707,'Infos Relatório'!AG$1)</f>
        <v>0</v>
      </c>
      <c r="AJ568" s="546">
        <f>SUMIFS('Faturamento NNE'!$P$2:$P$707,'Faturamento NNE'!$E$2:$E$707,'Infos Relatório'!$B$564,'Faturamento NNE'!$F$2:$F$707,'Infos Relatório'!$B568,'Faturamento NNE'!$AA$2:$AA$707,'Infos Relatório'!AG$1,'Faturamento NNE'!$U$2:$U$707,"Sim")+SUMIFS('Faturamento NNE'!$Q$2:$Q$707,'Faturamento NNE'!$E$2:$E$707,'Infos Relatório'!$B$564,'Faturamento NNE'!$F$2:$F$707,'Infos Relatório'!$B568,'Faturamento NNE'!$AA$2:$AA$707,'Infos Relatório'!AG$1,'Faturamento NNE'!$U$2:$U$707,"Sim")</f>
        <v>0</v>
      </c>
      <c r="AK568" s="227" t="e">
        <f t="shared" si="209"/>
        <v>#DIV/0!</v>
      </c>
      <c r="AL568" s="545">
        <f>SUMIFS('Faturamento NNE'!$I$2:$I$707,'Faturamento NNE'!$E$2:$E$707,'Infos Relatório'!$B$564,'Faturamento NNE'!$F$2:$F$707,'Infos Relatório'!$B568,'Faturamento NNE'!$AA$2:$AA$707,'Infos Relatório'!AG$1)</f>
        <v>0</v>
      </c>
      <c r="AM568" s="541">
        <f>COUNTIFS('Faturamento NNE'!$E$2:$E$707,'Infos Relatório'!$B$564,'Faturamento NNE'!$F$2:$F$707,'Infos Relatório'!$B568,'Faturamento NNE'!$AA$2:$AA$707,'Infos Relatório'!AM$1)</f>
        <v>0</v>
      </c>
      <c r="AN568" s="542">
        <f>SUMIFS('Faturamento NNE'!$H$2:$H$707,'Faturamento NNE'!$E$2:$E$707,'Infos Relatório'!$B$564,'Faturamento NNE'!$F$2:$F$707,'Infos Relatório'!$B568,'Faturamento NNE'!$AA$2:$AA$707,'Infos Relatório'!AM$1)</f>
        <v>0</v>
      </c>
      <c r="AO568" s="542">
        <f>SUMIFS('Faturamento NNE'!$K$2:$K$707,'Faturamento NNE'!$E$2:$E$707,'Infos Relatório'!$B$564,'Faturamento NNE'!$F$2:$F$707,'Infos Relatório'!$B568,'Faturamento NNE'!$AA$2:$AA$707,'Infos Relatório'!AM$1)</f>
        <v>0</v>
      </c>
      <c r="AP568" s="546">
        <f>SUMIFS('Faturamento NNE'!$P$2:$P$707,'Faturamento NNE'!$E$2:$E$707,'Infos Relatório'!$B$564,'Faturamento NNE'!$F$2:$F$707,'Infos Relatório'!$B568,'Faturamento NNE'!$AA$2:$AA$707,'Infos Relatório'!AM$1,'Faturamento NNE'!$U$2:$U$707,"Sim")+SUMIFS('Faturamento NNE'!$Q$2:$Q$707,'Faturamento NNE'!$E$2:$E$707,'Infos Relatório'!$B$564,'Faturamento NNE'!$F$2:$F$707,'Infos Relatório'!$B568,'Faturamento NNE'!$AA$2:$AA$707,'Infos Relatório'!AM$1,'Faturamento NNE'!$U$2:$U$707,"Sim")</f>
        <v>0</v>
      </c>
      <c r="AQ568" s="227" t="e">
        <f t="shared" si="210"/>
        <v>#DIV/0!</v>
      </c>
      <c r="AR568" s="545">
        <f>SUMIFS('Faturamento NNE'!$I$2:$I$707,'Faturamento NNE'!$E$2:$E$707,'Infos Relatório'!$B$564,'Faturamento NNE'!$F$2:$F$707,'Infos Relatório'!$B568,'Faturamento NNE'!$AA$2:$AA$707,'Infos Relatório'!AM$1)</f>
        <v>0</v>
      </c>
      <c r="AS568" s="541">
        <f>COUNTIFS('Faturamento NNE'!$E$2:$E$707,'Infos Relatório'!$B$564,'Faturamento NNE'!$F$2:$F$707,'Infos Relatório'!$B568,'Faturamento NNE'!$AA$2:$AA$707,'Infos Relatório'!AS$1)</f>
        <v>0</v>
      </c>
      <c r="AT568" s="542">
        <f>SUMIFS('Faturamento NNE'!$H$2:$H$707,'Faturamento NNE'!$E$2:$E$707,'Infos Relatório'!$B$564,'Faturamento NNE'!$F$2:$F$707,'Infos Relatório'!$B568,'Faturamento NNE'!$AA$2:$AA$707,'Infos Relatório'!AS$1)</f>
        <v>0</v>
      </c>
      <c r="AU568" s="542">
        <f>SUMIFS('Faturamento NNE'!$K$2:$K$707,'Faturamento NNE'!$E$2:$E$707,'Infos Relatório'!$B$564,'Faturamento NNE'!$F$2:$F$707,'Infos Relatório'!$B568,'Faturamento NNE'!$AA$2:$AA$707,'Infos Relatório'!AS$1)</f>
        <v>0</v>
      </c>
      <c r="AV568" s="546">
        <f>SUMIFS('Faturamento NNE'!$P$2:$P$707,'Faturamento NNE'!$E$2:$E$707,'Infos Relatório'!$B$564,'Faturamento NNE'!$F$2:$F$707,'Infos Relatório'!$B568,'Faturamento NNE'!$AA$2:$AA$707,'Infos Relatório'!AS$1,'Faturamento NNE'!$U$2:$U$707,"Sim")+SUMIFS('Faturamento NNE'!$Q$2:$Q$707,'Faturamento NNE'!$E$2:$E$707,'Infos Relatório'!$B$564,'Faturamento NNE'!$F$2:$F$707,'Infos Relatório'!$B568,'Faturamento NNE'!$AA$2:$AA$707,'Infos Relatório'!AS$1,'Faturamento NNE'!$U$2:$U$707,"Sim")</f>
        <v>0</v>
      </c>
      <c r="AW568" s="227" t="e">
        <f t="shared" si="211"/>
        <v>#DIV/0!</v>
      </c>
      <c r="AX568" s="545">
        <f>SUMIFS('Faturamento NNE'!$I$2:$I$707,'Faturamento NNE'!$E$2:$E$707,'Infos Relatório'!$B$564,'Faturamento NNE'!$F$2:$F$707,'Infos Relatório'!$B568,'Faturamento NNE'!$AA$2:$AA$707,'Infos Relatório'!AS$1)</f>
        <v>0</v>
      </c>
      <c r="AY568" s="541">
        <f>COUNTIFS('Faturamento NNE'!$E$2:$E$707,'Infos Relatório'!$B$564,'Faturamento NNE'!$F$2:$F$707,'Infos Relatório'!$B568,'Faturamento NNE'!$AA$2:$AA$707,'Infos Relatório'!AY$1)</f>
        <v>0</v>
      </c>
      <c r="AZ568" s="542">
        <f>SUMIFS('Faturamento NNE'!$H$2:$H$707,'Faturamento NNE'!$E$2:$E$707,'Infos Relatório'!$B$564,'Faturamento NNE'!$F$2:$F$707,'Infos Relatório'!$B568,'Faturamento NNE'!$AA$2:$AA$707,'Infos Relatório'!AY$1)</f>
        <v>0</v>
      </c>
      <c r="BA568" s="542">
        <f>SUMIFS('Faturamento NNE'!$K$2:$K$707,'Faturamento NNE'!$E$2:$E$707,'Infos Relatório'!$B$564,'Faturamento NNE'!$F$2:$F$707,'Infos Relatório'!$B568,'Faturamento NNE'!$AA$2:$AA$707,'Infos Relatório'!AY$1)</f>
        <v>0</v>
      </c>
      <c r="BB568" s="546">
        <f>SUMIFS('Faturamento NNE'!$P$2:$P$707,'Faturamento NNE'!$E$2:$E$707,'Infos Relatório'!$B$564,'Faturamento NNE'!$F$2:$F$707,'Infos Relatório'!$B568,'Faturamento NNE'!$AA$2:$AA$707,'Infos Relatório'!AY$1,'Faturamento NNE'!$U$2:$U$707,"Sim")+SUMIFS('Faturamento NNE'!$Q$2:$Q$707,'Faturamento NNE'!$E$2:$E$707,'Infos Relatório'!$B$564,'Faturamento NNE'!$F$2:$F$707,'Infos Relatório'!$B568,'Faturamento NNE'!$AA$2:$AA$707,'Infos Relatório'!AY$1,'Faturamento NNE'!$U$2:$U$707,"Sim")</f>
        <v>0</v>
      </c>
      <c r="BC568" s="227" t="e">
        <f t="shared" si="212"/>
        <v>#DIV/0!</v>
      </c>
      <c r="BD568" s="545">
        <f>SUMIFS('Faturamento NNE'!$I$2:$I$707,'Faturamento NNE'!$E$2:$E$707,'Infos Relatório'!$B$564,'Faturamento NNE'!$F$2:$F$707,'Infos Relatório'!$B568,'Faturamento NNE'!$AA$2:$AA$707,'Infos Relatório'!AY$1)</f>
        <v>0</v>
      </c>
      <c r="BE568" s="541">
        <f>COUNTIFS('Faturamento NNE'!$E$2:$E$707,'Infos Relatório'!$B$564,'Faturamento NNE'!$F$2:$F$707,'Infos Relatório'!$B568,'Faturamento NNE'!$AA$2:$AA$707,'Infos Relatório'!BE$1)</f>
        <v>0</v>
      </c>
      <c r="BF568" s="542">
        <f>SUMIFS('Faturamento NNE'!$H$2:$H$707,'Faturamento NNE'!$E$2:$E$707,'Infos Relatório'!$B$564,'Faturamento NNE'!$F$2:$F$707,'Infos Relatório'!$B568,'Faturamento NNE'!$AA$2:$AA$707,'Infos Relatório'!BE$1)</f>
        <v>0</v>
      </c>
      <c r="BG568" s="542">
        <f>SUMIFS('Faturamento NNE'!$K$2:$K$707,'Faturamento NNE'!$E$2:$E$707,'Infos Relatório'!$B$564,'Faturamento NNE'!$F$2:$F$707,'Infos Relatório'!$B568,'Faturamento NNE'!$AA$2:$AA$707,'Infos Relatório'!BE$1)</f>
        <v>0</v>
      </c>
      <c r="BH568" s="546">
        <f>SUMIFS('Faturamento NNE'!$P$2:$P$707,'Faturamento NNE'!$E$2:$E$707,'Infos Relatório'!$B$564,'Faturamento NNE'!$F$2:$F$707,'Infos Relatório'!$B568,'Faturamento NNE'!$AA$2:$AA$707,'Infos Relatório'!BE$1,'Faturamento NNE'!$U$2:$U$707,"Sim")+SUMIFS('Faturamento NNE'!$Q$2:$Q$707,'Faturamento NNE'!$E$2:$E$707,'Infos Relatório'!$B$564,'Faturamento NNE'!$F$2:$F$707,'Infos Relatório'!$B568,'Faturamento NNE'!$AA$2:$AA$707,'Infos Relatório'!BE$1,'Faturamento NNE'!$U$2:$U$707,"Sim")</f>
        <v>0</v>
      </c>
      <c r="BI568" s="227" t="e">
        <f t="shared" si="213"/>
        <v>#DIV/0!</v>
      </c>
      <c r="BJ568" s="545">
        <f>SUMIFS('Faturamento NNE'!$I$2:$I$707,'Faturamento NNE'!$E$2:$E$707,'Infos Relatório'!$B$564,'Faturamento NNE'!$F$2:$F$707,'Infos Relatório'!$B568,'Faturamento NNE'!$AA$2:$AA$707,'Infos Relatório'!BE$1)</f>
        <v>0</v>
      </c>
      <c r="BK568" s="541">
        <f>COUNTIFS('Faturamento NNE'!$E$2:$E$707,'Infos Relatório'!$B$564,'Faturamento NNE'!$F$2:$F$707,'Infos Relatório'!$B568,'Faturamento NNE'!$AA$2:$AA$707,'Infos Relatório'!BK$1)</f>
        <v>0</v>
      </c>
      <c r="BL568" s="542">
        <f>SUMIFS('Faturamento NNE'!$H$2:$H$707,'Faturamento NNE'!$E$2:$E$707,'Infos Relatório'!$B$564,'Faturamento NNE'!$F$2:$F$707,'Infos Relatório'!$B568,'Faturamento NNE'!$AA$2:$AA$707,'Infos Relatório'!BK$1)</f>
        <v>0</v>
      </c>
      <c r="BM568" s="542">
        <f>SUMIFS('Faturamento NNE'!$K$2:$K$707,'Faturamento NNE'!$E$2:$E$707,'Infos Relatório'!$B$564,'Faturamento NNE'!$F$2:$F$707,'Infos Relatório'!$B568,'Faturamento NNE'!$AA$2:$AA$707,'Infos Relatório'!BK$1)</f>
        <v>0</v>
      </c>
      <c r="BN568" s="546">
        <f>SUMIFS('Faturamento NNE'!$P$2:$P$707,'Faturamento NNE'!$E$2:$E$707,'Infos Relatório'!$B$564,'Faturamento NNE'!$F$2:$F$707,'Infos Relatório'!$B568,'Faturamento NNE'!$AA$2:$AA$707,'Infos Relatório'!BK$1,'Faturamento NNE'!$U$2:$U$707,"Sim")+SUMIFS('Faturamento NNE'!$Q$2:$Q$707,'Faturamento NNE'!$E$2:$E$707,'Infos Relatório'!$B$564,'Faturamento NNE'!$F$2:$F$707,'Infos Relatório'!$B568,'Faturamento NNE'!$AA$2:$AA$707,'Infos Relatório'!BK$1,'Faturamento NNE'!$U$2:$U$707,"Sim")</f>
        <v>0</v>
      </c>
      <c r="BO568" s="227" t="e">
        <f t="shared" si="214"/>
        <v>#DIV/0!</v>
      </c>
      <c r="BP568" s="545">
        <f>SUMIFS('Faturamento NNE'!$I$2:$I$707,'Faturamento NNE'!$E$2:$E$707,'Infos Relatório'!$B$564,'Faturamento NNE'!$F$2:$F$707,'Infos Relatório'!$B568,'Faturamento NNE'!$AA$2:$AA$707,'Infos Relatório'!BK$1)</f>
        <v>0</v>
      </c>
      <c r="BQ568" s="541">
        <f>COUNTIFS('Faturamento NNE'!$E$2:$E$707,'Infos Relatório'!$B$564,'Faturamento NNE'!$F$2:$F$707,'Infos Relatório'!$B568,'Faturamento NNE'!$AA$2:$AA$707,'Infos Relatório'!BQ$1)</f>
        <v>0</v>
      </c>
      <c r="BR568" s="542">
        <f>SUMIFS('Faturamento NNE'!$H$2:$H$707,'Faturamento NNE'!$E$2:$E$707,'Infos Relatório'!$B$564,'Faturamento NNE'!$F$2:$F$707,'Infos Relatório'!$B568,'Faturamento NNE'!$AA$2:$AA$707,'Infos Relatório'!BQ$1)</f>
        <v>0</v>
      </c>
      <c r="BS568" s="542">
        <f>SUMIFS('Faturamento NNE'!$K$2:$K$707,'Faturamento NNE'!$E$2:$E$707,'Infos Relatório'!$B$564,'Faturamento NNE'!$F$2:$F$707,'Infos Relatório'!$B568,'Faturamento NNE'!$AA$2:$AA$707,'Infos Relatório'!BQ$1)</f>
        <v>0</v>
      </c>
      <c r="BT568" s="546">
        <f>SUMIFS('Faturamento NNE'!$P$2:$P$707,'Faturamento NNE'!$E$2:$E$707,'Infos Relatório'!$B$564,'Faturamento NNE'!$F$2:$F$707,'Infos Relatório'!$B568,'Faturamento NNE'!$AA$2:$AA$707,'Infos Relatório'!BQ$1,'Faturamento NNE'!$U$2:$U$707,"Sim")+SUMIFS('Faturamento NNE'!$Q$2:$Q$707,'Faturamento NNE'!$E$2:$E$707,'Infos Relatório'!$B$564,'Faturamento NNE'!$F$2:$F$707,'Infos Relatório'!$B568,'Faturamento NNE'!$AA$2:$AA$707,'Infos Relatório'!BQ$1,'Faturamento NNE'!$U$2:$U$707,"Sim")</f>
        <v>0</v>
      </c>
      <c r="BU568" s="227" t="e">
        <f t="shared" si="215"/>
        <v>#DIV/0!</v>
      </c>
      <c r="BV568" s="545">
        <f>SUMIFS('Faturamento NNE'!$I$2:$I$707,'Faturamento NNE'!$E$2:$E$707,'Infos Relatório'!$B$564,'Faturamento NNE'!$F$2:$F$707,'Infos Relatório'!$B568,'Faturamento NNE'!$AA$2:$AA$707,'Infos Relatório'!BQ$1)</f>
        <v>0</v>
      </c>
    </row>
    <row r="569" spans="2:74">
      <c r="B569" s="217" t="s">
        <v>134</v>
      </c>
      <c r="C569" s="541">
        <f>COUNTIFS('Faturamento NNE'!$E$2:$E$707,'Infos Relatório'!$B$564,'Faturamento NNE'!$F$2:$F$707,'Infos Relatório'!$B569,'Faturamento NNE'!$AA$2:$AA$707,'Infos Relatório'!C$1)</f>
        <v>0</v>
      </c>
      <c r="D569" s="542">
        <f>SUMIFS('Faturamento NNE'!$H$2:$H$707,'Faturamento NNE'!$E$2:$E$707,'Infos Relatório'!$B$564,'Faturamento NNE'!$F$2:$F$707,'Infos Relatório'!$B569,'Faturamento NNE'!$AA$2:$AA$707,'Infos Relatório'!C$1)</f>
        <v>0</v>
      </c>
      <c r="E569" s="543">
        <f>SUMIFS('Faturamento NNE'!$K$2:$K$707,'Faturamento NNE'!$E$2:$E$707,'Infos Relatório'!$B$564,'Faturamento NNE'!$F$2:$F$707,'Infos Relatório'!$B569,'Faturamento NNE'!$AA$2:$AA$707,'Infos Relatório'!C$1)</f>
        <v>0</v>
      </c>
      <c r="F569" s="544">
        <f>SUMIFS('Faturamento NNE'!$P$2:$P$707,'Faturamento NNE'!$E$2:$E$707,'Infos Relatório'!$B$564,'Faturamento NNE'!$F$2:$F$707,'Infos Relatório'!$B569,'Faturamento NNE'!$AA$2:$AA$707,'Infos Relatório'!C$1,'Faturamento NNE'!$U$2:$U$707,"Sim")+SUMIFS('Faturamento NNE'!$Q$2:$Q$707,'Faturamento NNE'!$E$2:$E$707,'Infos Relatório'!$B$564,'Faturamento NNE'!$F$2:$F$707,'Infos Relatório'!$B569,'Faturamento NNE'!$AA$2:$AA$707,'Infos Relatório'!C$1,'Faturamento NNE'!$U$2:$U$707,"Sim")</f>
        <v>0</v>
      </c>
      <c r="G569" s="283" t="e">
        <f t="shared" si="204"/>
        <v>#DIV/0!</v>
      </c>
      <c r="H569" s="545">
        <f>SUMIFS('Faturamento NNE'!$I$2:$I$707,'Faturamento NNE'!$E$2:$E$707,'Infos Relatório'!$B$564,'Faturamento NNE'!$F$2:$F$707,'Infos Relatório'!$B569,'Faturamento NNE'!$AA$2:$AA$707,'Infos Relatório'!C$1)</f>
        <v>0</v>
      </c>
      <c r="I569" s="541">
        <f>COUNTIFS('Faturamento NNE'!$E$2:$E$707,'Infos Relatório'!$B$564,'Faturamento NNE'!$F$2:$F$707,'Infos Relatório'!$B569,'Faturamento NNE'!$AA$2:$AA$707,'Infos Relatório'!I$1)</f>
        <v>0</v>
      </c>
      <c r="J569" s="542">
        <f>SUMIFS('Faturamento NNE'!$H$2:$H$707,'Faturamento NNE'!$E$2:$E$707,'Infos Relatório'!$B$564,'Faturamento NNE'!$F$2:$F$707,'Infos Relatório'!$B569,'Faturamento NNE'!$AA$2:$AA$707,'Infos Relatório'!I$1)</f>
        <v>0</v>
      </c>
      <c r="K569" s="543">
        <f>SUMIFS('Faturamento NNE'!$K$2:$K$707,'Faturamento NNE'!$E$2:$E$707,'Infos Relatório'!$B$564,'Faturamento NNE'!$F$2:$F$707,'Infos Relatório'!$B569,'Faturamento NNE'!$AA$2:$AA$707,'Infos Relatório'!I$1)</f>
        <v>0</v>
      </c>
      <c r="L569" s="544">
        <f>SUMIFS('Faturamento NNE'!$P$2:$P$707,'Faturamento NNE'!$E$2:$E$707,'Infos Relatório'!$B$564,'Faturamento NNE'!$F$2:$F$707,'Infos Relatório'!$B569,'Faturamento NNE'!$AA$2:$AA$707,'Infos Relatório'!I$1,'Faturamento NNE'!$U$2:$U$707,"Sim")+SUMIFS('Faturamento NNE'!$Q$2:$Q$707,'Faturamento NNE'!$E$2:$E$707,'Infos Relatório'!$B$564,'Faturamento NNE'!$F$2:$F$707,'Infos Relatório'!$B569,'Faturamento NNE'!$AA$2:$AA$707,'Infos Relatório'!I$1,'Faturamento NNE'!$U$2:$U$707,"Sim")</f>
        <v>0</v>
      </c>
      <c r="M569" s="283" t="e">
        <f t="shared" si="205"/>
        <v>#DIV/0!</v>
      </c>
      <c r="N569" s="545">
        <f>SUMIFS('Faturamento NNE'!$I$2:$I$707,'Faturamento NNE'!$E$2:$E$707,'Infos Relatório'!$B$564,'Faturamento NNE'!$F$2:$F$707,'Infos Relatório'!$B569,'Faturamento NNE'!$AA$2:$AA$707,'Infos Relatório'!I$1)</f>
        <v>0</v>
      </c>
      <c r="O569" s="541">
        <f>COUNTIFS('Faturamento NNE'!$E$2:$E$707,'Infos Relatório'!$B$564,'Faturamento NNE'!$F$2:$F$707,'Infos Relatório'!$B569,'Faturamento NNE'!$AA$2:$AA$707,'Infos Relatório'!O$1)</f>
        <v>0</v>
      </c>
      <c r="P569" s="542">
        <f>SUMIFS('Faturamento NNE'!$H$2:$H$707,'Faturamento NNE'!$E$2:$E$707,'Infos Relatório'!$B$564,'Faturamento NNE'!$F$2:$F$707,'Infos Relatório'!$B569,'Faturamento NNE'!$AA$2:$AA$707,'Infos Relatório'!O$1)</f>
        <v>0</v>
      </c>
      <c r="Q569" s="542">
        <f>SUMIFS('Faturamento NNE'!$K$2:$K$707,'Faturamento NNE'!$E$2:$E$707,'Infos Relatório'!$B$564,'Faturamento NNE'!$F$2:$F$707,'Infos Relatório'!$B569,'Faturamento NNE'!$AA$2:$AA$707,'Infos Relatório'!O$1)</f>
        <v>0</v>
      </c>
      <c r="R569" s="546">
        <f>SUMIFS('Faturamento NNE'!$P$2:$P$707,'Faturamento NNE'!$E$2:$E$707,'Infos Relatório'!$B$564,'Faturamento NNE'!$F$2:$F$707,'Infos Relatório'!$B569,'Faturamento NNE'!$AA$2:$AA$707,'Infos Relatório'!O$1,'Faturamento NNE'!$U$2:$U$707,"Sim")+SUMIFS('Faturamento NNE'!$Q$2:$Q$707,'Faturamento NNE'!$E$2:$E$707,'Infos Relatório'!$B$564,'Faturamento NNE'!$F$2:$F$707,'Infos Relatório'!$B569,'Faturamento NNE'!$AA$2:$AA$707,'Infos Relatório'!O$1,'Faturamento NNE'!$U$2:$U$707,"Sim")</f>
        <v>0</v>
      </c>
      <c r="S569" s="227" t="e">
        <f t="shared" si="206"/>
        <v>#DIV/0!</v>
      </c>
      <c r="T569" s="545">
        <f>SUMIFS('Faturamento NNE'!$I$2:$I$707,'Faturamento NNE'!$E$2:$E$707,'Infos Relatório'!$B$564,'Faturamento NNE'!$F$2:$F$707,'Infos Relatório'!$B569,'Faturamento NNE'!$AA$2:$AA$707,'Infos Relatório'!O$1)</f>
        <v>0</v>
      </c>
      <c r="U569" s="541">
        <f>COUNTIFS('Faturamento NNE'!$E$2:$E$707,'Infos Relatório'!$B$564,'Faturamento NNE'!$F$2:$F$707,'Infos Relatório'!$B569,'Faturamento NNE'!$AA$2:$AA$707,'Infos Relatório'!U$1)</f>
        <v>0</v>
      </c>
      <c r="V569" s="542">
        <f>SUMIFS('Faturamento NNE'!$H$2:$H$707,'Faturamento NNE'!$E$2:$E$707,'Infos Relatório'!$B$564,'Faturamento NNE'!$F$2:$F$707,'Infos Relatório'!$B569,'Faturamento NNE'!$AA$2:$AA$707,'Infos Relatório'!U$1)</f>
        <v>0</v>
      </c>
      <c r="W569" s="542">
        <f>SUMIFS('Faturamento NNE'!$K$2:$K$707,'Faturamento NNE'!$E$2:$E$707,'Infos Relatório'!$B$564,'Faturamento NNE'!$F$2:$F$707,'Infos Relatório'!$B569,'Faturamento NNE'!$AA$2:$AA$707,'Infos Relatório'!U$1)</f>
        <v>0</v>
      </c>
      <c r="X569" s="546">
        <f>SUMIFS('Faturamento NNE'!$P$2:$P$707,'Faturamento NNE'!$E$2:$E$707,'Infos Relatório'!$B$564,'Faturamento NNE'!$F$2:$F$707,'Infos Relatório'!$B569,'Faturamento NNE'!$AA$2:$AA$707,'Infos Relatório'!U$1,'Faturamento NNE'!$U$2:$U$707,"Sim")+SUMIFS('Faturamento NNE'!$Q$2:$Q$707,'Faturamento NNE'!$E$2:$E$707,'Infos Relatório'!$B$564,'Faturamento NNE'!$F$2:$F$707,'Infos Relatório'!$B569,'Faturamento NNE'!$AA$2:$AA$707,'Infos Relatório'!U$1,'Faturamento NNE'!$U$2:$U$707,"Sim")</f>
        <v>0</v>
      </c>
      <c r="Y569" s="227" t="e">
        <f t="shared" si="207"/>
        <v>#DIV/0!</v>
      </c>
      <c r="Z569" s="545">
        <f>SUMIFS('Faturamento NNE'!$I$2:$I$707,'Faturamento NNE'!$E$2:$E$707,'Infos Relatório'!$B$564,'Faturamento NNE'!$F$2:$F$707,'Infos Relatório'!$B569,'Faturamento NNE'!$AA$2:$AA$707,'Infos Relatório'!U$1)</f>
        <v>0</v>
      </c>
      <c r="AA569" s="541">
        <f>COUNTIFS('Faturamento NNE'!$E$2:$E$707,'Infos Relatório'!$B$564,'Faturamento NNE'!$F$2:$F$707,'Infos Relatório'!$B569,'Faturamento NNE'!$AA$2:$AA$707,'Infos Relatório'!AA$1)</f>
        <v>0</v>
      </c>
      <c r="AB569" s="542">
        <f>SUMIFS('Faturamento NNE'!$H$2:$H$707,'Faturamento NNE'!$E$2:$E$707,'Infos Relatório'!$B$564,'Faturamento NNE'!$F$2:$F$707,'Infos Relatório'!$B569,'Faturamento NNE'!$AA$2:$AA$707,'Infos Relatório'!AA$1)</f>
        <v>0</v>
      </c>
      <c r="AC569" s="542">
        <f>SUMIFS('Faturamento NNE'!$K$2:$K$707,'Faturamento NNE'!$E$2:$E$707,'Infos Relatório'!$B$564,'Faturamento NNE'!$F$2:$F$707,'Infos Relatório'!$B569,'Faturamento NNE'!$AA$2:$AA$707,'Infos Relatório'!AA$1)</f>
        <v>0</v>
      </c>
      <c r="AD569" s="546">
        <f>SUMIFS('Faturamento NNE'!$P$2:$P$707,'Faturamento NNE'!$E$2:$E$707,'Infos Relatório'!$B$564,'Faturamento NNE'!$F$2:$F$707,'Infos Relatório'!$B569,'Faturamento NNE'!$AA$2:$AA$707,'Infos Relatório'!AA$1,'Faturamento NNE'!$U$2:$U$707,"Sim")+SUMIFS('Faturamento NNE'!$Q$2:$Q$707,'Faturamento NNE'!$E$2:$E$707,'Infos Relatório'!$B$564,'Faturamento NNE'!$F$2:$F$707,'Infos Relatório'!$B569,'Faturamento NNE'!$AA$2:$AA$707,'Infos Relatório'!AA$1,'Faturamento NNE'!$U$2:$U$707,"Sim")</f>
        <v>0</v>
      </c>
      <c r="AE569" s="227" t="e">
        <f t="shared" si="208"/>
        <v>#DIV/0!</v>
      </c>
      <c r="AF569" s="545">
        <f>SUMIFS('Faturamento NNE'!$I$2:$I$707,'Faturamento NNE'!$E$2:$E$707,'Infos Relatório'!$B$564,'Faturamento NNE'!$F$2:$F$707,'Infos Relatório'!$B569,'Faturamento NNE'!$AA$2:$AA$707,'Infos Relatório'!AA$1)</f>
        <v>0</v>
      </c>
      <c r="AG569" s="541">
        <f>COUNTIFS('Faturamento NNE'!$E$2:$E$707,'Infos Relatório'!$B$564,'Faturamento NNE'!$F$2:$F$707,'Infos Relatório'!$B569,'Faturamento NNE'!$AA$2:$AA$707,'Infos Relatório'!AG$1)</f>
        <v>0</v>
      </c>
      <c r="AH569" s="542">
        <f>SUMIFS('Faturamento NNE'!$H$2:$H$707,'Faturamento NNE'!$E$2:$E$707,'Infos Relatório'!$B$564,'Faturamento NNE'!$F$2:$F$707,'Infos Relatório'!$B569,'Faturamento NNE'!$AA$2:$AA$707,'Infos Relatório'!AG$1)</f>
        <v>0</v>
      </c>
      <c r="AI569" s="542">
        <f>SUMIFS('Faturamento NNE'!$K$2:$K$707,'Faturamento NNE'!$E$2:$E$707,'Infos Relatório'!$B$564,'Faturamento NNE'!$F$2:$F$707,'Infos Relatório'!$B569,'Faturamento NNE'!$AA$2:$AA$707,'Infos Relatório'!AG$1)</f>
        <v>0</v>
      </c>
      <c r="AJ569" s="546">
        <f>SUMIFS('Faturamento NNE'!$P$2:$P$707,'Faturamento NNE'!$E$2:$E$707,'Infos Relatório'!$B$564,'Faturamento NNE'!$F$2:$F$707,'Infos Relatório'!$B569,'Faturamento NNE'!$AA$2:$AA$707,'Infos Relatório'!AG$1,'Faturamento NNE'!$U$2:$U$707,"Sim")+SUMIFS('Faturamento NNE'!$Q$2:$Q$707,'Faturamento NNE'!$E$2:$E$707,'Infos Relatório'!$B$564,'Faturamento NNE'!$F$2:$F$707,'Infos Relatório'!$B569,'Faturamento NNE'!$AA$2:$AA$707,'Infos Relatório'!AG$1,'Faturamento NNE'!$U$2:$U$707,"Sim")</f>
        <v>0</v>
      </c>
      <c r="AK569" s="227" t="e">
        <f t="shared" si="209"/>
        <v>#DIV/0!</v>
      </c>
      <c r="AL569" s="545">
        <f>SUMIFS('Faturamento NNE'!$I$2:$I$707,'Faturamento NNE'!$E$2:$E$707,'Infos Relatório'!$B$564,'Faturamento NNE'!$F$2:$F$707,'Infos Relatório'!$B569,'Faturamento NNE'!$AA$2:$AA$707,'Infos Relatório'!AG$1)</f>
        <v>0</v>
      </c>
      <c r="AM569" s="541">
        <f>COUNTIFS('Faturamento NNE'!$E$2:$E$707,'Infos Relatório'!$B$564,'Faturamento NNE'!$F$2:$F$707,'Infos Relatório'!$B569,'Faturamento NNE'!$AA$2:$AA$707,'Infos Relatório'!AM$1)</f>
        <v>0</v>
      </c>
      <c r="AN569" s="542">
        <f>SUMIFS('Faturamento NNE'!$H$2:$H$707,'Faturamento NNE'!$E$2:$E$707,'Infos Relatório'!$B$564,'Faturamento NNE'!$F$2:$F$707,'Infos Relatório'!$B569,'Faturamento NNE'!$AA$2:$AA$707,'Infos Relatório'!AM$1)</f>
        <v>0</v>
      </c>
      <c r="AO569" s="542">
        <f>SUMIFS('Faturamento NNE'!$K$2:$K$707,'Faturamento NNE'!$E$2:$E$707,'Infos Relatório'!$B$564,'Faturamento NNE'!$F$2:$F$707,'Infos Relatório'!$B569,'Faturamento NNE'!$AA$2:$AA$707,'Infos Relatório'!AM$1)</f>
        <v>0</v>
      </c>
      <c r="AP569" s="546">
        <f>SUMIFS('Faturamento NNE'!$P$2:$P$707,'Faturamento NNE'!$E$2:$E$707,'Infos Relatório'!$B$564,'Faturamento NNE'!$F$2:$F$707,'Infos Relatório'!$B569,'Faturamento NNE'!$AA$2:$AA$707,'Infos Relatório'!AM$1,'Faturamento NNE'!$U$2:$U$707,"Sim")+SUMIFS('Faturamento NNE'!$Q$2:$Q$707,'Faturamento NNE'!$E$2:$E$707,'Infos Relatório'!$B$564,'Faturamento NNE'!$F$2:$F$707,'Infos Relatório'!$B569,'Faturamento NNE'!$AA$2:$AA$707,'Infos Relatório'!AM$1,'Faturamento NNE'!$U$2:$U$707,"Sim")</f>
        <v>0</v>
      </c>
      <c r="AQ569" s="227" t="e">
        <f t="shared" si="210"/>
        <v>#DIV/0!</v>
      </c>
      <c r="AR569" s="545">
        <f>SUMIFS('Faturamento NNE'!$I$2:$I$707,'Faturamento NNE'!$E$2:$E$707,'Infos Relatório'!$B$564,'Faturamento NNE'!$F$2:$F$707,'Infos Relatório'!$B569,'Faturamento NNE'!$AA$2:$AA$707,'Infos Relatório'!AM$1)</f>
        <v>0</v>
      </c>
      <c r="AS569" s="541">
        <f>COUNTIFS('Faturamento NNE'!$E$2:$E$707,'Infos Relatório'!$B$564,'Faturamento NNE'!$F$2:$F$707,'Infos Relatório'!$B569,'Faturamento NNE'!$AA$2:$AA$707,'Infos Relatório'!AS$1)</f>
        <v>0</v>
      </c>
      <c r="AT569" s="542">
        <f>SUMIFS('Faturamento NNE'!$H$2:$H$707,'Faturamento NNE'!$E$2:$E$707,'Infos Relatório'!$B$564,'Faturamento NNE'!$F$2:$F$707,'Infos Relatório'!$B569,'Faturamento NNE'!$AA$2:$AA$707,'Infos Relatório'!AS$1)</f>
        <v>0</v>
      </c>
      <c r="AU569" s="542">
        <f>SUMIFS('Faturamento NNE'!$K$2:$K$707,'Faturamento NNE'!$E$2:$E$707,'Infos Relatório'!$B$564,'Faturamento NNE'!$F$2:$F$707,'Infos Relatório'!$B569,'Faturamento NNE'!$AA$2:$AA$707,'Infos Relatório'!AS$1)</f>
        <v>0</v>
      </c>
      <c r="AV569" s="546">
        <f>SUMIFS('Faturamento NNE'!$P$2:$P$707,'Faturamento NNE'!$E$2:$E$707,'Infos Relatório'!$B$564,'Faturamento NNE'!$F$2:$F$707,'Infos Relatório'!$B569,'Faturamento NNE'!$AA$2:$AA$707,'Infos Relatório'!AS$1,'Faturamento NNE'!$U$2:$U$707,"Sim")+SUMIFS('Faturamento NNE'!$Q$2:$Q$707,'Faturamento NNE'!$E$2:$E$707,'Infos Relatório'!$B$564,'Faturamento NNE'!$F$2:$F$707,'Infos Relatório'!$B569,'Faturamento NNE'!$AA$2:$AA$707,'Infos Relatório'!AS$1,'Faturamento NNE'!$U$2:$U$707,"Sim")</f>
        <v>0</v>
      </c>
      <c r="AW569" s="227" t="e">
        <f t="shared" si="211"/>
        <v>#DIV/0!</v>
      </c>
      <c r="AX569" s="545">
        <f>SUMIFS('Faturamento NNE'!$I$2:$I$707,'Faturamento NNE'!$E$2:$E$707,'Infos Relatório'!$B$564,'Faturamento NNE'!$F$2:$F$707,'Infos Relatório'!$B569,'Faturamento NNE'!$AA$2:$AA$707,'Infos Relatório'!AS$1)</f>
        <v>0</v>
      </c>
      <c r="AY569" s="541">
        <f>COUNTIFS('Faturamento NNE'!$E$2:$E$707,'Infos Relatório'!$B$564,'Faturamento NNE'!$F$2:$F$707,'Infos Relatório'!$B569,'Faturamento NNE'!$AA$2:$AA$707,'Infos Relatório'!AY$1)</f>
        <v>0</v>
      </c>
      <c r="AZ569" s="542">
        <f>SUMIFS('Faturamento NNE'!$H$2:$H$707,'Faturamento NNE'!$E$2:$E$707,'Infos Relatório'!$B$564,'Faturamento NNE'!$F$2:$F$707,'Infos Relatório'!$B569,'Faturamento NNE'!$AA$2:$AA$707,'Infos Relatório'!AY$1)</f>
        <v>0</v>
      </c>
      <c r="BA569" s="542">
        <f>SUMIFS('Faturamento NNE'!$K$2:$K$707,'Faturamento NNE'!$E$2:$E$707,'Infos Relatório'!$B$564,'Faturamento NNE'!$F$2:$F$707,'Infos Relatório'!$B569,'Faturamento NNE'!$AA$2:$AA$707,'Infos Relatório'!AY$1)</f>
        <v>0</v>
      </c>
      <c r="BB569" s="546">
        <f>SUMIFS('Faturamento NNE'!$P$2:$P$707,'Faturamento NNE'!$E$2:$E$707,'Infos Relatório'!$B$564,'Faturamento NNE'!$F$2:$F$707,'Infos Relatório'!$B569,'Faturamento NNE'!$AA$2:$AA$707,'Infos Relatório'!AY$1,'Faturamento NNE'!$U$2:$U$707,"Sim")+SUMIFS('Faturamento NNE'!$Q$2:$Q$707,'Faturamento NNE'!$E$2:$E$707,'Infos Relatório'!$B$564,'Faturamento NNE'!$F$2:$F$707,'Infos Relatório'!$B569,'Faturamento NNE'!$AA$2:$AA$707,'Infos Relatório'!AY$1,'Faturamento NNE'!$U$2:$U$707,"Sim")</f>
        <v>0</v>
      </c>
      <c r="BC569" s="227" t="e">
        <f t="shared" si="212"/>
        <v>#DIV/0!</v>
      </c>
      <c r="BD569" s="545">
        <f>SUMIFS('Faturamento NNE'!$I$2:$I$707,'Faturamento NNE'!$E$2:$E$707,'Infos Relatório'!$B$564,'Faturamento NNE'!$F$2:$F$707,'Infos Relatório'!$B569,'Faturamento NNE'!$AA$2:$AA$707,'Infos Relatório'!AY$1)</f>
        <v>0</v>
      </c>
      <c r="BE569" s="541">
        <f>COUNTIFS('Faturamento NNE'!$E$2:$E$707,'Infos Relatório'!$B$564,'Faturamento NNE'!$F$2:$F$707,'Infos Relatório'!$B569,'Faturamento NNE'!$AA$2:$AA$707,'Infos Relatório'!BE$1)</f>
        <v>0</v>
      </c>
      <c r="BF569" s="542">
        <f>SUMIFS('Faturamento NNE'!$H$2:$H$707,'Faturamento NNE'!$E$2:$E$707,'Infos Relatório'!$B$564,'Faturamento NNE'!$F$2:$F$707,'Infos Relatório'!$B569,'Faturamento NNE'!$AA$2:$AA$707,'Infos Relatório'!BE$1)</f>
        <v>0</v>
      </c>
      <c r="BG569" s="542">
        <f>SUMIFS('Faturamento NNE'!$K$2:$K$707,'Faturamento NNE'!$E$2:$E$707,'Infos Relatório'!$B$564,'Faturamento NNE'!$F$2:$F$707,'Infos Relatório'!$B569,'Faturamento NNE'!$AA$2:$AA$707,'Infos Relatório'!BE$1)</f>
        <v>0</v>
      </c>
      <c r="BH569" s="546">
        <f>SUMIFS('Faturamento NNE'!$P$2:$P$707,'Faturamento NNE'!$E$2:$E$707,'Infos Relatório'!$B$564,'Faturamento NNE'!$F$2:$F$707,'Infos Relatório'!$B569,'Faturamento NNE'!$AA$2:$AA$707,'Infos Relatório'!BE$1,'Faturamento NNE'!$U$2:$U$707,"Sim")+SUMIFS('Faturamento NNE'!$Q$2:$Q$707,'Faturamento NNE'!$E$2:$E$707,'Infos Relatório'!$B$564,'Faturamento NNE'!$F$2:$F$707,'Infos Relatório'!$B569,'Faturamento NNE'!$AA$2:$AA$707,'Infos Relatório'!BE$1,'Faturamento NNE'!$U$2:$U$707,"Sim")</f>
        <v>0</v>
      </c>
      <c r="BI569" s="227" t="e">
        <f t="shared" si="213"/>
        <v>#DIV/0!</v>
      </c>
      <c r="BJ569" s="545">
        <f>SUMIFS('Faturamento NNE'!$I$2:$I$707,'Faturamento NNE'!$E$2:$E$707,'Infos Relatório'!$B$564,'Faturamento NNE'!$F$2:$F$707,'Infos Relatório'!$B569,'Faturamento NNE'!$AA$2:$AA$707,'Infos Relatório'!BE$1)</f>
        <v>0</v>
      </c>
      <c r="BK569" s="541">
        <f>COUNTIFS('Faturamento NNE'!$E$2:$E$707,'Infos Relatório'!$B$564,'Faturamento NNE'!$F$2:$F$707,'Infos Relatório'!$B569,'Faturamento NNE'!$AA$2:$AA$707,'Infos Relatório'!BK$1)</f>
        <v>0</v>
      </c>
      <c r="BL569" s="542">
        <f>SUMIFS('Faturamento NNE'!$H$2:$H$707,'Faturamento NNE'!$E$2:$E$707,'Infos Relatório'!$B$564,'Faturamento NNE'!$F$2:$F$707,'Infos Relatório'!$B569,'Faturamento NNE'!$AA$2:$AA$707,'Infos Relatório'!BK$1)</f>
        <v>0</v>
      </c>
      <c r="BM569" s="542">
        <f>SUMIFS('Faturamento NNE'!$K$2:$K$707,'Faturamento NNE'!$E$2:$E$707,'Infos Relatório'!$B$564,'Faturamento NNE'!$F$2:$F$707,'Infos Relatório'!$B569,'Faturamento NNE'!$AA$2:$AA$707,'Infos Relatório'!BK$1)</f>
        <v>0</v>
      </c>
      <c r="BN569" s="546">
        <f>SUMIFS('Faturamento NNE'!$P$2:$P$707,'Faturamento NNE'!$E$2:$E$707,'Infos Relatório'!$B$564,'Faturamento NNE'!$F$2:$F$707,'Infos Relatório'!$B569,'Faturamento NNE'!$AA$2:$AA$707,'Infos Relatório'!BK$1,'Faturamento NNE'!$U$2:$U$707,"Sim")+SUMIFS('Faturamento NNE'!$Q$2:$Q$707,'Faturamento NNE'!$E$2:$E$707,'Infos Relatório'!$B$564,'Faturamento NNE'!$F$2:$F$707,'Infos Relatório'!$B569,'Faturamento NNE'!$AA$2:$AA$707,'Infos Relatório'!BK$1,'Faturamento NNE'!$U$2:$U$707,"Sim")</f>
        <v>0</v>
      </c>
      <c r="BO569" s="227" t="e">
        <f t="shared" si="214"/>
        <v>#DIV/0!</v>
      </c>
      <c r="BP569" s="545">
        <f>SUMIFS('Faturamento NNE'!$I$2:$I$707,'Faturamento NNE'!$E$2:$E$707,'Infos Relatório'!$B$564,'Faturamento NNE'!$F$2:$F$707,'Infos Relatório'!$B569,'Faturamento NNE'!$AA$2:$AA$707,'Infos Relatório'!BK$1)</f>
        <v>0</v>
      </c>
      <c r="BQ569" s="541">
        <f>COUNTIFS('Faturamento NNE'!$E$2:$E$707,'Infos Relatório'!$B$564,'Faturamento NNE'!$F$2:$F$707,'Infos Relatório'!$B569,'Faturamento NNE'!$AA$2:$AA$707,'Infos Relatório'!BQ$1)</f>
        <v>0</v>
      </c>
      <c r="BR569" s="542">
        <f>SUMIFS('Faturamento NNE'!$H$2:$H$707,'Faturamento NNE'!$E$2:$E$707,'Infos Relatório'!$B$564,'Faturamento NNE'!$F$2:$F$707,'Infos Relatório'!$B569,'Faturamento NNE'!$AA$2:$AA$707,'Infos Relatório'!BQ$1)</f>
        <v>0</v>
      </c>
      <c r="BS569" s="542">
        <f>SUMIFS('Faturamento NNE'!$K$2:$K$707,'Faturamento NNE'!$E$2:$E$707,'Infos Relatório'!$B$564,'Faturamento NNE'!$F$2:$F$707,'Infos Relatório'!$B569,'Faturamento NNE'!$AA$2:$AA$707,'Infos Relatório'!BQ$1)</f>
        <v>0</v>
      </c>
      <c r="BT569" s="546">
        <f>SUMIFS('Faturamento NNE'!$P$2:$P$707,'Faturamento NNE'!$E$2:$E$707,'Infos Relatório'!$B$564,'Faturamento NNE'!$F$2:$F$707,'Infos Relatório'!$B569,'Faturamento NNE'!$AA$2:$AA$707,'Infos Relatório'!BQ$1,'Faturamento NNE'!$U$2:$U$707,"Sim")+SUMIFS('Faturamento NNE'!$Q$2:$Q$707,'Faturamento NNE'!$E$2:$E$707,'Infos Relatório'!$B$564,'Faturamento NNE'!$F$2:$F$707,'Infos Relatório'!$B569,'Faturamento NNE'!$AA$2:$AA$707,'Infos Relatório'!BQ$1,'Faturamento NNE'!$U$2:$U$707,"Sim")</f>
        <v>0</v>
      </c>
      <c r="BU569" s="227" t="e">
        <f t="shared" si="215"/>
        <v>#DIV/0!</v>
      </c>
      <c r="BV569" s="545">
        <f>SUMIFS('Faturamento NNE'!$I$2:$I$707,'Faturamento NNE'!$E$2:$E$707,'Infos Relatório'!$B$564,'Faturamento NNE'!$F$2:$F$707,'Infos Relatório'!$B569,'Faturamento NNE'!$AA$2:$AA$707,'Infos Relatório'!BQ$1)</f>
        <v>0</v>
      </c>
    </row>
    <row r="570" spans="2:74">
      <c r="B570" s="217" t="s">
        <v>135</v>
      </c>
      <c r="C570" s="541">
        <f>COUNTIFS('Faturamento NNE'!$E$2:$E$707,'Infos Relatório'!$B$564,'Faturamento NNE'!$F$2:$F$707,'Infos Relatório'!$B570,'Faturamento NNE'!$AA$2:$AA$707,'Infos Relatório'!C$1)</f>
        <v>0</v>
      </c>
      <c r="D570" s="542">
        <f>SUMIFS('Faturamento NNE'!$H$2:$H$707,'Faturamento NNE'!$E$2:$E$707,'Infos Relatório'!$B$564,'Faturamento NNE'!$F$2:$F$707,'Infos Relatório'!$B570,'Faturamento NNE'!$AA$2:$AA$707,'Infos Relatório'!C$1)</f>
        <v>0</v>
      </c>
      <c r="E570" s="543">
        <f>SUMIFS('Faturamento NNE'!$K$2:$K$707,'Faturamento NNE'!$E$2:$E$707,'Infos Relatório'!$B$564,'Faturamento NNE'!$F$2:$F$707,'Infos Relatório'!$B570,'Faturamento NNE'!$AA$2:$AA$707,'Infos Relatório'!C$1)</f>
        <v>0</v>
      </c>
      <c r="F570" s="544">
        <f>SUMIFS('Faturamento NNE'!$P$2:$P$707,'Faturamento NNE'!$E$2:$E$707,'Infos Relatório'!$B$564,'Faturamento NNE'!$F$2:$F$707,'Infos Relatório'!$B570,'Faturamento NNE'!$AA$2:$AA$707,'Infos Relatório'!C$1,'Faturamento NNE'!$U$2:$U$707,"Sim")+SUMIFS('Faturamento NNE'!$Q$2:$Q$707,'Faturamento NNE'!$E$2:$E$707,'Infos Relatório'!$B$564,'Faturamento NNE'!$F$2:$F$707,'Infos Relatório'!$B570,'Faturamento NNE'!$AA$2:$AA$707,'Infos Relatório'!C$1,'Faturamento NNE'!$U$2:$U$707,"Sim")</f>
        <v>0</v>
      </c>
      <c r="G570" s="283" t="e">
        <f t="shared" si="204"/>
        <v>#DIV/0!</v>
      </c>
      <c r="H570" s="545">
        <f>SUMIFS('Faturamento NNE'!$I$2:$I$707,'Faturamento NNE'!$E$2:$E$707,'Infos Relatório'!$B$564,'Faturamento NNE'!$F$2:$F$707,'Infos Relatório'!$B570,'Faturamento NNE'!$AA$2:$AA$707,'Infos Relatório'!C$1)</f>
        <v>0</v>
      </c>
      <c r="I570" s="541">
        <f>COUNTIFS('Faturamento NNE'!$E$2:$E$707,'Infos Relatório'!$B$564,'Faturamento NNE'!$F$2:$F$707,'Infos Relatório'!$B570,'Faturamento NNE'!$AA$2:$AA$707,'Infos Relatório'!I$1)</f>
        <v>0</v>
      </c>
      <c r="J570" s="542">
        <f>SUMIFS('Faturamento NNE'!$H$2:$H$707,'Faturamento NNE'!$E$2:$E$707,'Infos Relatório'!$B$564,'Faturamento NNE'!$F$2:$F$707,'Infos Relatório'!$B570,'Faturamento NNE'!$AA$2:$AA$707,'Infos Relatório'!I$1)</f>
        <v>0</v>
      </c>
      <c r="K570" s="543">
        <f>SUMIFS('Faturamento NNE'!$K$2:$K$707,'Faturamento NNE'!$E$2:$E$707,'Infos Relatório'!$B$564,'Faturamento NNE'!$F$2:$F$707,'Infos Relatório'!$B570,'Faturamento NNE'!$AA$2:$AA$707,'Infos Relatório'!I$1)</f>
        <v>0</v>
      </c>
      <c r="L570" s="544">
        <f>SUMIFS('Faturamento NNE'!$P$2:$P$707,'Faturamento NNE'!$E$2:$E$707,'Infos Relatório'!$B$564,'Faturamento NNE'!$F$2:$F$707,'Infos Relatório'!$B570,'Faturamento NNE'!$AA$2:$AA$707,'Infos Relatório'!I$1,'Faturamento NNE'!$U$2:$U$707,"Sim")+SUMIFS('Faturamento NNE'!$Q$2:$Q$707,'Faturamento NNE'!$E$2:$E$707,'Infos Relatório'!$B$564,'Faturamento NNE'!$F$2:$F$707,'Infos Relatório'!$B570,'Faturamento NNE'!$AA$2:$AA$707,'Infos Relatório'!I$1,'Faturamento NNE'!$U$2:$U$707,"Sim")</f>
        <v>0</v>
      </c>
      <c r="M570" s="283" t="e">
        <f t="shared" si="205"/>
        <v>#DIV/0!</v>
      </c>
      <c r="N570" s="545">
        <f>SUMIFS('Faturamento NNE'!$I$2:$I$707,'Faturamento NNE'!$E$2:$E$707,'Infos Relatório'!$B$564,'Faturamento NNE'!$F$2:$F$707,'Infos Relatório'!$B570,'Faturamento NNE'!$AA$2:$AA$707,'Infos Relatório'!I$1)</f>
        <v>0</v>
      </c>
      <c r="O570" s="541">
        <f>COUNTIFS('Faturamento NNE'!$E$2:$E$707,'Infos Relatório'!$B$564,'Faturamento NNE'!$F$2:$F$707,'Infos Relatório'!$B570,'Faturamento NNE'!$AA$2:$AA$707,'Infos Relatório'!O$1)</f>
        <v>0</v>
      </c>
      <c r="P570" s="542">
        <f>SUMIFS('Faturamento NNE'!$H$2:$H$707,'Faturamento NNE'!$E$2:$E$707,'Infos Relatório'!$B$564,'Faturamento NNE'!$F$2:$F$707,'Infos Relatório'!$B570,'Faturamento NNE'!$AA$2:$AA$707,'Infos Relatório'!O$1)</f>
        <v>0</v>
      </c>
      <c r="Q570" s="542">
        <f>SUMIFS('Faturamento NNE'!$K$2:$K$707,'Faturamento NNE'!$E$2:$E$707,'Infos Relatório'!$B$564,'Faturamento NNE'!$F$2:$F$707,'Infos Relatório'!$B570,'Faturamento NNE'!$AA$2:$AA$707,'Infos Relatório'!O$1)</f>
        <v>0</v>
      </c>
      <c r="R570" s="546">
        <f>SUMIFS('Faturamento NNE'!$P$2:$P$707,'Faturamento NNE'!$E$2:$E$707,'Infos Relatório'!$B$564,'Faturamento NNE'!$F$2:$F$707,'Infos Relatório'!$B570,'Faturamento NNE'!$AA$2:$AA$707,'Infos Relatório'!O$1,'Faturamento NNE'!$U$2:$U$707,"Sim")+SUMIFS('Faturamento NNE'!$Q$2:$Q$707,'Faturamento NNE'!$E$2:$E$707,'Infos Relatório'!$B$564,'Faturamento NNE'!$F$2:$F$707,'Infos Relatório'!$B570,'Faturamento NNE'!$AA$2:$AA$707,'Infos Relatório'!O$1,'Faturamento NNE'!$U$2:$U$707,"Sim")</f>
        <v>0</v>
      </c>
      <c r="S570" s="227" t="e">
        <f t="shared" si="206"/>
        <v>#DIV/0!</v>
      </c>
      <c r="T570" s="545">
        <f>SUMIFS('Faturamento NNE'!$I$2:$I$707,'Faturamento NNE'!$E$2:$E$707,'Infos Relatório'!$B$564,'Faturamento NNE'!$F$2:$F$707,'Infos Relatório'!$B570,'Faturamento NNE'!$AA$2:$AA$707,'Infos Relatório'!O$1)</f>
        <v>0</v>
      </c>
      <c r="U570" s="541">
        <f>COUNTIFS('Faturamento NNE'!$E$2:$E$707,'Infos Relatório'!$B$564,'Faturamento NNE'!$F$2:$F$707,'Infos Relatório'!$B570,'Faturamento NNE'!$AA$2:$AA$707,'Infos Relatório'!U$1)</f>
        <v>0</v>
      </c>
      <c r="V570" s="542">
        <f>SUMIFS('Faturamento NNE'!$H$2:$H$707,'Faturamento NNE'!$E$2:$E$707,'Infos Relatório'!$B$564,'Faturamento NNE'!$F$2:$F$707,'Infos Relatório'!$B570,'Faturamento NNE'!$AA$2:$AA$707,'Infos Relatório'!U$1)</f>
        <v>0</v>
      </c>
      <c r="W570" s="542">
        <f>SUMIFS('Faturamento NNE'!$K$2:$K$707,'Faturamento NNE'!$E$2:$E$707,'Infos Relatório'!$B$564,'Faturamento NNE'!$F$2:$F$707,'Infos Relatório'!$B570,'Faturamento NNE'!$AA$2:$AA$707,'Infos Relatório'!U$1)</f>
        <v>0</v>
      </c>
      <c r="X570" s="546">
        <f>SUMIFS('Faturamento NNE'!$P$2:$P$707,'Faturamento NNE'!$E$2:$E$707,'Infos Relatório'!$B$564,'Faturamento NNE'!$F$2:$F$707,'Infos Relatório'!$B570,'Faturamento NNE'!$AA$2:$AA$707,'Infos Relatório'!U$1,'Faturamento NNE'!$U$2:$U$707,"Sim")+SUMIFS('Faturamento NNE'!$Q$2:$Q$707,'Faturamento NNE'!$E$2:$E$707,'Infos Relatório'!$B$564,'Faturamento NNE'!$F$2:$F$707,'Infos Relatório'!$B570,'Faturamento NNE'!$AA$2:$AA$707,'Infos Relatório'!U$1,'Faturamento NNE'!$U$2:$U$707,"Sim")</f>
        <v>0</v>
      </c>
      <c r="Y570" s="227" t="e">
        <f t="shared" si="207"/>
        <v>#DIV/0!</v>
      </c>
      <c r="Z570" s="545">
        <f>SUMIFS('Faturamento NNE'!$I$2:$I$707,'Faturamento NNE'!$E$2:$E$707,'Infos Relatório'!$B$564,'Faturamento NNE'!$F$2:$F$707,'Infos Relatório'!$B570,'Faturamento NNE'!$AA$2:$AA$707,'Infos Relatório'!U$1)</f>
        <v>0</v>
      </c>
      <c r="AA570" s="541">
        <f>COUNTIFS('Faturamento NNE'!$E$2:$E$707,'Infos Relatório'!$B$564,'Faturamento NNE'!$F$2:$F$707,'Infos Relatório'!$B570,'Faturamento NNE'!$AA$2:$AA$707,'Infos Relatório'!AA$1)</f>
        <v>0</v>
      </c>
      <c r="AB570" s="542">
        <f>SUMIFS('Faturamento NNE'!$H$2:$H$707,'Faturamento NNE'!$E$2:$E$707,'Infos Relatório'!$B$564,'Faturamento NNE'!$F$2:$F$707,'Infos Relatório'!$B570,'Faturamento NNE'!$AA$2:$AA$707,'Infos Relatório'!AA$1)</f>
        <v>0</v>
      </c>
      <c r="AC570" s="542">
        <f>SUMIFS('Faturamento NNE'!$K$2:$K$707,'Faturamento NNE'!$E$2:$E$707,'Infos Relatório'!$B$564,'Faturamento NNE'!$F$2:$F$707,'Infos Relatório'!$B570,'Faturamento NNE'!$AA$2:$AA$707,'Infos Relatório'!AA$1)</f>
        <v>0</v>
      </c>
      <c r="AD570" s="546">
        <f>SUMIFS('Faturamento NNE'!$P$2:$P$707,'Faturamento NNE'!$E$2:$E$707,'Infos Relatório'!$B$564,'Faturamento NNE'!$F$2:$F$707,'Infos Relatório'!$B570,'Faturamento NNE'!$AA$2:$AA$707,'Infos Relatório'!AA$1,'Faturamento NNE'!$U$2:$U$707,"Sim")+SUMIFS('Faturamento NNE'!$Q$2:$Q$707,'Faturamento NNE'!$E$2:$E$707,'Infos Relatório'!$B$564,'Faturamento NNE'!$F$2:$F$707,'Infos Relatório'!$B570,'Faturamento NNE'!$AA$2:$AA$707,'Infos Relatório'!AA$1,'Faturamento NNE'!$U$2:$U$707,"Sim")</f>
        <v>0</v>
      </c>
      <c r="AE570" s="227" t="e">
        <f t="shared" si="208"/>
        <v>#DIV/0!</v>
      </c>
      <c r="AF570" s="545">
        <f>SUMIFS('Faturamento NNE'!$I$2:$I$707,'Faturamento NNE'!$E$2:$E$707,'Infos Relatório'!$B$564,'Faturamento NNE'!$F$2:$F$707,'Infos Relatório'!$B570,'Faturamento NNE'!$AA$2:$AA$707,'Infos Relatório'!AA$1)</f>
        <v>0</v>
      </c>
      <c r="AG570" s="541">
        <f>COUNTIFS('Faturamento NNE'!$E$2:$E$707,'Infos Relatório'!$B$564,'Faturamento NNE'!$F$2:$F$707,'Infos Relatório'!$B570,'Faturamento NNE'!$AA$2:$AA$707,'Infos Relatório'!AG$1)</f>
        <v>0</v>
      </c>
      <c r="AH570" s="542">
        <f>SUMIFS('Faturamento NNE'!$H$2:$H$707,'Faturamento NNE'!$E$2:$E$707,'Infos Relatório'!$B$564,'Faturamento NNE'!$F$2:$F$707,'Infos Relatório'!$B570,'Faturamento NNE'!$AA$2:$AA$707,'Infos Relatório'!AG$1)</f>
        <v>0</v>
      </c>
      <c r="AI570" s="542">
        <f>SUMIFS('Faturamento NNE'!$K$2:$K$707,'Faturamento NNE'!$E$2:$E$707,'Infos Relatório'!$B$564,'Faturamento NNE'!$F$2:$F$707,'Infos Relatório'!$B570,'Faturamento NNE'!$AA$2:$AA$707,'Infos Relatório'!AG$1)</f>
        <v>0</v>
      </c>
      <c r="AJ570" s="546">
        <f>SUMIFS('Faturamento NNE'!$P$2:$P$707,'Faturamento NNE'!$E$2:$E$707,'Infos Relatório'!$B$564,'Faturamento NNE'!$F$2:$F$707,'Infos Relatório'!$B570,'Faturamento NNE'!$AA$2:$AA$707,'Infos Relatório'!AG$1,'Faturamento NNE'!$U$2:$U$707,"Sim")+SUMIFS('Faturamento NNE'!$Q$2:$Q$707,'Faturamento NNE'!$E$2:$E$707,'Infos Relatório'!$B$564,'Faturamento NNE'!$F$2:$F$707,'Infos Relatório'!$B570,'Faturamento NNE'!$AA$2:$AA$707,'Infos Relatório'!AG$1,'Faturamento NNE'!$U$2:$U$707,"Sim")</f>
        <v>0</v>
      </c>
      <c r="AK570" s="227" t="e">
        <f t="shared" si="209"/>
        <v>#DIV/0!</v>
      </c>
      <c r="AL570" s="545">
        <f>SUMIFS('Faturamento NNE'!$I$2:$I$707,'Faturamento NNE'!$E$2:$E$707,'Infos Relatório'!$B$564,'Faturamento NNE'!$F$2:$F$707,'Infos Relatório'!$B570,'Faturamento NNE'!$AA$2:$AA$707,'Infos Relatório'!AG$1)</f>
        <v>0</v>
      </c>
      <c r="AM570" s="541">
        <f>COUNTIFS('Faturamento NNE'!$E$2:$E$707,'Infos Relatório'!$B$564,'Faturamento NNE'!$F$2:$F$707,'Infos Relatório'!$B570,'Faturamento NNE'!$AA$2:$AA$707,'Infos Relatório'!AM$1)</f>
        <v>0</v>
      </c>
      <c r="AN570" s="542">
        <f>SUMIFS('Faturamento NNE'!$H$2:$H$707,'Faturamento NNE'!$E$2:$E$707,'Infos Relatório'!$B$564,'Faturamento NNE'!$F$2:$F$707,'Infos Relatório'!$B570,'Faturamento NNE'!$AA$2:$AA$707,'Infos Relatório'!AM$1)</f>
        <v>0</v>
      </c>
      <c r="AO570" s="542">
        <f>SUMIFS('Faturamento NNE'!$K$2:$K$707,'Faturamento NNE'!$E$2:$E$707,'Infos Relatório'!$B$564,'Faturamento NNE'!$F$2:$F$707,'Infos Relatório'!$B570,'Faturamento NNE'!$AA$2:$AA$707,'Infos Relatório'!AM$1)</f>
        <v>0</v>
      </c>
      <c r="AP570" s="546">
        <f>SUMIFS('Faturamento NNE'!$P$2:$P$707,'Faturamento NNE'!$E$2:$E$707,'Infos Relatório'!$B$564,'Faturamento NNE'!$F$2:$F$707,'Infos Relatório'!$B570,'Faturamento NNE'!$AA$2:$AA$707,'Infos Relatório'!AM$1,'Faturamento NNE'!$U$2:$U$707,"Sim")+SUMIFS('Faturamento NNE'!$Q$2:$Q$707,'Faturamento NNE'!$E$2:$E$707,'Infos Relatório'!$B$564,'Faturamento NNE'!$F$2:$F$707,'Infos Relatório'!$B570,'Faturamento NNE'!$AA$2:$AA$707,'Infos Relatório'!AM$1,'Faturamento NNE'!$U$2:$U$707,"Sim")</f>
        <v>0</v>
      </c>
      <c r="AQ570" s="227" t="e">
        <f t="shared" si="210"/>
        <v>#DIV/0!</v>
      </c>
      <c r="AR570" s="545">
        <f>SUMIFS('Faturamento NNE'!$I$2:$I$707,'Faturamento NNE'!$E$2:$E$707,'Infos Relatório'!$B$564,'Faturamento NNE'!$F$2:$F$707,'Infos Relatório'!$B570,'Faturamento NNE'!$AA$2:$AA$707,'Infos Relatório'!AM$1)</f>
        <v>0</v>
      </c>
      <c r="AS570" s="541">
        <f>COUNTIFS('Faturamento NNE'!$E$2:$E$707,'Infos Relatório'!$B$564,'Faturamento NNE'!$F$2:$F$707,'Infos Relatório'!$B570,'Faturamento NNE'!$AA$2:$AA$707,'Infos Relatório'!AS$1)</f>
        <v>0</v>
      </c>
      <c r="AT570" s="542">
        <f>SUMIFS('Faturamento NNE'!$H$2:$H$707,'Faturamento NNE'!$E$2:$E$707,'Infos Relatório'!$B$564,'Faturamento NNE'!$F$2:$F$707,'Infos Relatório'!$B570,'Faturamento NNE'!$AA$2:$AA$707,'Infos Relatório'!AS$1)</f>
        <v>0</v>
      </c>
      <c r="AU570" s="542">
        <f>SUMIFS('Faturamento NNE'!$K$2:$K$707,'Faturamento NNE'!$E$2:$E$707,'Infos Relatório'!$B$564,'Faturamento NNE'!$F$2:$F$707,'Infos Relatório'!$B570,'Faturamento NNE'!$AA$2:$AA$707,'Infos Relatório'!AS$1)</f>
        <v>0</v>
      </c>
      <c r="AV570" s="546">
        <f>SUMIFS('Faturamento NNE'!$P$2:$P$707,'Faturamento NNE'!$E$2:$E$707,'Infos Relatório'!$B$564,'Faturamento NNE'!$F$2:$F$707,'Infos Relatório'!$B570,'Faturamento NNE'!$AA$2:$AA$707,'Infos Relatório'!AS$1,'Faturamento NNE'!$U$2:$U$707,"Sim")+SUMIFS('Faturamento NNE'!$Q$2:$Q$707,'Faturamento NNE'!$E$2:$E$707,'Infos Relatório'!$B$564,'Faturamento NNE'!$F$2:$F$707,'Infos Relatório'!$B570,'Faturamento NNE'!$AA$2:$AA$707,'Infos Relatório'!AS$1,'Faturamento NNE'!$U$2:$U$707,"Sim")</f>
        <v>0</v>
      </c>
      <c r="AW570" s="227" t="e">
        <f t="shared" si="211"/>
        <v>#DIV/0!</v>
      </c>
      <c r="AX570" s="545">
        <f>SUMIFS('Faturamento NNE'!$I$2:$I$707,'Faturamento NNE'!$E$2:$E$707,'Infos Relatório'!$B$564,'Faturamento NNE'!$F$2:$F$707,'Infos Relatório'!$B570,'Faturamento NNE'!$AA$2:$AA$707,'Infos Relatório'!AS$1)</f>
        <v>0</v>
      </c>
      <c r="AY570" s="541">
        <f>COUNTIFS('Faturamento NNE'!$E$2:$E$707,'Infos Relatório'!$B$564,'Faturamento NNE'!$F$2:$F$707,'Infos Relatório'!$B570,'Faturamento NNE'!$AA$2:$AA$707,'Infos Relatório'!AY$1)</f>
        <v>0</v>
      </c>
      <c r="AZ570" s="542">
        <f>SUMIFS('Faturamento NNE'!$H$2:$H$707,'Faturamento NNE'!$E$2:$E$707,'Infos Relatório'!$B$564,'Faturamento NNE'!$F$2:$F$707,'Infos Relatório'!$B570,'Faturamento NNE'!$AA$2:$AA$707,'Infos Relatório'!AY$1)</f>
        <v>0</v>
      </c>
      <c r="BA570" s="542">
        <f>SUMIFS('Faturamento NNE'!$K$2:$K$707,'Faturamento NNE'!$E$2:$E$707,'Infos Relatório'!$B$564,'Faturamento NNE'!$F$2:$F$707,'Infos Relatório'!$B570,'Faturamento NNE'!$AA$2:$AA$707,'Infos Relatório'!AY$1)</f>
        <v>0</v>
      </c>
      <c r="BB570" s="546">
        <f>SUMIFS('Faturamento NNE'!$P$2:$P$707,'Faturamento NNE'!$E$2:$E$707,'Infos Relatório'!$B$564,'Faturamento NNE'!$F$2:$F$707,'Infos Relatório'!$B570,'Faturamento NNE'!$AA$2:$AA$707,'Infos Relatório'!AY$1,'Faturamento NNE'!$U$2:$U$707,"Sim")+SUMIFS('Faturamento NNE'!$Q$2:$Q$707,'Faturamento NNE'!$E$2:$E$707,'Infos Relatório'!$B$564,'Faturamento NNE'!$F$2:$F$707,'Infos Relatório'!$B570,'Faturamento NNE'!$AA$2:$AA$707,'Infos Relatório'!AY$1,'Faturamento NNE'!$U$2:$U$707,"Sim")</f>
        <v>0</v>
      </c>
      <c r="BC570" s="227" t="e">
        <f t="shared" si="212"/>
        <v>#DIV/0!</v>
      </c>
      <c r="BD570" s="545">
        <f>SUMIFS('Faturamento NNE'!$I$2:$I$707,'Faturamento NNE'!$E$2:$E$707,'Infos Relatório'!$B$564,'Faturamento NNE'!$F$2:$F$707,'Infos Relatório'!$B570,'Faturamento NNE'!$AA$2:$AA$707,'Infos Relatório'!AY$1)</f>
        <v>0</v>
      </c>
      <c r="BE570" s="541">
        <f>COUNTIFS('Faturamento NNE'!$E$2:$E$707,'Infos Relatório'!$B$564,'Faturamento NNE'!$F$2:$F$707,'Infos Relatório'!$B570,'Faturamento NNE'!$AA$2:$AA$707,'Infos Relatório'!BE$1)</f>
        <v>0</v>
      </c>
      <c r="BF570" s="542">
        <f>SUMIFS('Faturamento NNE'!$H$2:$H$707,'Faturamento NNE'!$E$2:$E$707,'Infos Relatório'!$B$564,'Faturamento NNE'!$F$2:$F$707,'Infos Relatório'!$B570,'Faturamento NNE'!$AA$2:$AA$707,'Infos Relatório'!BE$1)</f>
        <v>0</v>
      </c>
      <c r="BG570" s="542">
        <f>SUMIFS('Faturamento NNE'!$K$2:$K$707,'Faturamento NNE'!$E$2:$E$707,'Infos Relatório'!$B$564,'Faturamento NNE'!$F$2:$F$707,'Infos Relatório'!$B570,'Faturamento NNE'!$AA$2:$AA$707,'Infos Relatório'!BE$1)</f>
        <v>0</v>
      </c>
      <c r="BH570" s="546">
        <f>SUMIFS('Faturamento NNE'!$P$2:$P$707,'Faturamento NNE'!$E$2:$E$707,'Infos Relatório'!$B$564,'Faturamento NNE'!$F$2:$F$707,'Infos Relatório'!$B570,'Faturamento NNE'!$AA$2:$AA$707,'Infos Relatório'!BE$1,'Faturamento NNE'!$U$2:$U$707,"Sim")+SUMIFS('Faturamento NNE'!$Q$2:$Q$707,'Faturamento NNE'!$E$2:$E$707,'Infos Relatório'!$B$564,'Faturamento NNE'!$F$2:$F$707,'Infos Relatório'!$B570,'Faturamento NNE'!$AA$2:$AA$707,'Infos Relatório'!BE$1,'Faturamento NNE'!$U$2:$U$707,"Sim")</f>
        <v>0</v>
      </c>
      <c r="BI570" s="227" t="e">
        <f t="shared" si="213"/>
        <v>#DIV/0!</v>
      </c>
      <c r="BJ570" s="545">
        <f>SUMIFS('Faturamento NNE'!$I$2:$I$707,'Faturamento NNE'!$E$2:$E$707,'Infos Relatório'!$B$564,'Faturamento NNE'!$F$2:$F$707,'Infos Relatório'!$B570,'Faturamento NNE'!$AA$2:$AA$707,'Infos Relatório'!BE$1)</f>
        <v>0</v>
      </c>
      <c r="BK570" s="541">
        <f>COUNTIFS('Faturamento NNE'!$E$2:$E$707,'Infos Relatório'!$B$564,'Faturamento NNE'!$F$2:$F$707,'Infos Relatório'!$B570,'Faturamento NNE'!$AA$2:$AA$707,'Infos Relatório'!BK$1)</f>
        <v>0</v>
      </c>
      <c r="BL570" s="542">
        <f>SUMIFS('Faturamento NNE'!$H$2:$H$707,'Faturamento NNE'!$E$2:$E$707,'Infos Relatório'!$B$564,'Faturamento NNE'!$F$2:$F$707,'Infos Relatório'!$B570,'Faturamento NNE'!$AA$2:$AA$707,'Infos Relatório'!BK$1)</f>
        <v>0</v>
      </c>
      <c r="BM570" s="542">
        <f>SUMIFS('Faturamento NNE'!$K$2:$K$707,'Faturamento NNE'!$E$2:$E$707,'Infos Relatório'!$B$564,'Faturamento NNE'!$F$2:$F$707,'Infos Relatório'!$B570,'Faturamento NNE'!$AA$2:$AA$707,'Infos Relatório'!BK$1)</f>
        <v>0</v>
      </c>
      <c r="BN570" s="546">
        <f>SUMIFS('Faturamento NNE'!$P$2:$P$707,'Faturamento NNE'!$E$2:$E$707,'Infos Relatório'!$B$564,'Faturamento NNE'!$F$2:$F$707,'Infos Relatório'!$B570,'Faturamento NNE'!$AA$2:$AA$707,'Infos Relatório'!BK$1,'Faturamento NNE'!$U$2:$U$707,"Sim")+SUMIFS('Faturamento NNE'!$Q$2:$Q$707,'Faturamento NNE'!$E$2:$E$707,'Infos Relatório'!$B$564,'Faturamento NNE'!$F$2:$F$707,'Infos Relatório'!$B570,'Faturamento NNE'!$AA$2:$AA$707,'Infos Relatório'!BK$1,'Faturamento NNE'!$U$2:$U$707,"Sim")</f>
        <v>0</v>
      </c>
      <c r="BO570" s="227" t="e">
        <f t="shared" si="214"/>
        <v>#DIV/0!</v>
      </c>
      <c r="BP570" s="545">
        <f>SUMIFS('Faturamento NNE'!$I$2:$I$707,'Faturamento NNE'!$E$2:$E$707,'Infos Relatório'!$B$564,'Faturamento NNE'!$F$2:$F$707,'Infos Relatório'!$B570,'Faturamento NNE'!$AA$2:$AA$707,'Infos Relatório'!BK$1)</f>
        <v>0</v>
      </c>
      <c r="BQ570" s="541">
        <f>COUNTIFS('Faturamento NNE'!$E$2:$E$707,'Infos Relatório'!$B$564,'Faturamento NNE'!$F$2:$F$707,'Infos Relatório'!$B570,'Faturamento NNE'!$AA$2:$AA$707,'Infos Relatório'!BQ$1)</f>
        <v>0</v>
      </c>
      <c r="BR570" s="542">
        <f>SUMIFS('Faturamento NNE'!$H$2:$H$707,'Faturamento NNE'!$E$2:$E$707,'Infos Relatório'!$B$564,'Faturamento NNE'!$F$2:$F$707,'Infos Relatório'!$B570,'Faturamento NNE'!$AA$2:$AA$707,'Infos Relatório'!BQ$1)</f>
        <v>0</v>
      </c>
      <c r="BS570" s="542">
        <f>SUMIFS('Faturamento NNE'!$K$2:$K$707,'Faturamento NNE'!$E$2:$E$707,'Infos Relatório'!$B$564,'Faturamento NNE'!$F$2:$F$707,'Infos Relatório'!$B570,'Faturamento NNE'!$AA$2:$AA$707,'Infos Relatório'!BQ$1)</f>
        <v>0</v>
      </c>
      <c r="BT570" s="546">
        <f>SUMIFS('Faturamento NNE'!$P$2:$P$707,'Faturamento NNE'!$E$2:$E$707,'Infos Relatório'!$B$564,'Faturamento NNE'!$F$2:$F$707,'Infos Relatório'!$B570,'Faturamento NNE'!$AA$2:$AA$707,'Infos Relatório'!BQ$1,'Faturamento NNE'!$U$2:$U$707,"Sim")+SUMIFS('Faturamento NNE'!$Q$2:$Q$707,'Faturamento NNE'!$E$2:$E$707,'Infos Relatório'!$B$564,'Faturamento NNE'!$F$2:$F$707,'Infos Relatório'!$B570,'Faturamento NNE'!$AA$2:$AA$707,'Infos Relatório'!BQ$1,'Faturamento NNE'!$U$2:$U$707,"Sim")</f>
        <v>0</v>
      </c>
      <c r="BU570" s="227" t="e">
        <f t="shared" si="215"/>
        <v>#DIV/0!</v>
      </c>
      <c r="BV570" s="545">
        <f>SUMIFS('Faturamento NNE'!$I$2:$I$707,'Faturamento NNE'!$E$2:$E$707,'Infos Relatório'!$B$564,'Faturamento NNE'!$F$2:$F$707,'Infos Relatório'!$B570,'Faturamento NNE'!$AA$2:$AA$707,'Infos Relatório'!BQ$1)</f>
        <v>0</v>
      </c>
    </row>
    <row r="571" spans="2:74">
      <c r="B571" s="217" t="s">
        <v>136</v>
      </c>
      <c r="C571" s="541">
        <f>COUNTIFS('Faturamento NNE'!$E$2:$E$707,'Infos Relatório'!$B$564,'Faturamento NNE'!$F$2:$F$707,'Infos Relatório'!$B571,'Faturamento NNE'!$AA$2:$AA$707,'Infos Relatório'!C$1)</f>
        <v>0</v>
      </c>
      <c r="D571" s="542">
        <f>SUMIFS('Faturamento NNE'!$H$2:$H$707,'Faturamento NNE'!$E$2:$E$707,'Infos Relatório'!$B$564,'Faturamento NNE'!$F$2:$F$707,'Infos Relatório'!$B571,'Faturamento NNE'!$AA$2:$AA$707,'Infos Relatório'!C$1)</f>
        <v>0</v>
      </c>
      <c r="E571" s="543">
        <f>SUMIFS('Faturamento NNE'!$K$2:$K$707,'Faturamento NNE'!$E$2:$E$707,'Infos Relatório'!$B$564,'Faturamento NNE'!$F$2:$F$707,'Infos Relatório'!$B571,'Faturamento NNE'!$AA$2:$AA$707,'Infos Relatório'!C$1)</f>
        <v>0</v>
      </c>
      <c r="F571" s="544">
        <f>SUMIFS('Faturamento NNE'!$P$2:$P$707,'Faturamento NNE'!$E$2:$E$707,'Infos Relatório'!$B$564,'Faturamento NNE'!$F$2:$F$707,'Infos Relatório'!$B571,'Faturamento NNE'!$AA$2:$AA$707,'Infos Relatório'!C$1,'Faturamento NNE'!$U$2:$U$707,"Sim")+SUMIFS('Faturamento NNE'!$Q$2:$Q$707,'Faturamento NNE'!$E$2:$E$707,'Infos Relatório'!$B$564,'Faturamento NNE'!$F$2:$F$707,'Infos Relatório'!$B571,'Faturamento NNE'!$AA$2:$AA$707,'Infos Relatório'!C$1,'Faturamento NNE'!$U$2:$U$707,"Sim")</f>
        <v>0</v>
      </c>
      <c r="G571" s="283" t="e">
        <f t="shared" si="204"/>
        <v>#DIV/0!</v>
      </c>
      <c r="H571" s="545">
        <f>SUMIFS('Faturamento NNE'!$I$2:$I$707,'Faturamento NNE'!$E$2:$E$707,'Infos Relatório'!$B$564,'Faturamento NNE'!$F$2:$F$707,'Infos Relatório'!$B571,'Faturamento NNE'!$AA$2:$AA$707,'Infos Relatório'!C$1)</f>
        <v>0</v>
      </c>
      <c r="I571" s="541">
        <f>COUNTIFS('Faturamento NNE'!$E$2:$E$707,'Infos Relatório'!$B$564,'Faturamento NNE'!$F$2:$F$707,'Infos Relatório'!$B571,'Faturamento NNE'!$AA$2:$AA$707,'Infos Relatório'!I$1)</f>
        <v>0</v>
      </c>
      <c r="J571" s="542">
        <f>SUMIFS('Faturamento NNE'!$H$2:$H$707,'Faturamento NNE'!$E$2:$E$707,'Infos Relatório'!$B$564,'Faturamento NNE'!$F$2:$F$707,'Infos Relatório'!$B571,'Faturamento NNE'!$AA$2:$AA$707,'Infos Relatório'!I$1)</f>
        <v>0</v>
      </c>
      <c r="K571" s="543">
        <f>SUMIFS('Faturamento NNE'!$K$2:$K$707,'Faturamento NNE'!$E$2:$E$707,'Infos Relatório'!$B$564,'Faturamento NNE'!$F$2:$F$707,'Infos Relatório'!$B571,'Faturamento NNE'!$AA$2:$AA$707,'Infos Relatório'!I$1)</f>
        <v>0</v>
      </c>
      <c r="L571" s="544">
        <f>SUMIFS('Faturamento NNE'!$P$2:$P$707,'Faturamento NNE'!$E$2:$E$707,'Infos Relatório'!$B$564,'Faturamento NNE'!$F$2:$F$707,'Infos Relatório'!$B571,'Faturamento NNE'!$AA$2:$AA$707,'Infos Relatório'!I$1,'Faturamento NNE'!$U$2:$U$707,"Sim")+SUMIFS('Faturamento NNE'!$Q$2:$Q$707,'Faturamento NNE'!$E$2:$E$707,'Infos Relatório'!$B$564,'Faturamento NNE'!$F$2:$F$707,'Infos Relatório'!$B571,'Faturamento NNE'!$AA$2:$AA$707,'Infos Relatório'!I$1,'Faturamento NNE'!$U$2:$U$707,"Sim")</f>
        <v>0</v>
      </c>
      <c r="M571" s="283" t="e">
        <f t="shared" si="205"/>
        <v>#DIV/0!</v>
      </c>
      <c r="N571" s="545">
        <f>SUMIFS('Faturamento NNE'!$I$2:$I$707,'Faturamento NNE'!$E$2:$E$707,'Infos Relatório'!$B$564,'Faturamento NNE'!$F$2:$F$707,'Infos Relatório'!$B571,'Faturamento NNE'!$AA$2:$AA$707,'Infos Relatório'!I$1)</f>
        <v>0</v>
      </c>
      <c r="O571" s="541">
        <f>COUNTIFS('Faturamento NNE'!$E$2:$E$707,'Infos Relatório'!$B$564,'Faturamento NNE'!$F$2:$F$707,'Infos Relatório'!$B571,'Faturamento NNE'!$AA$2:$AA$707,'Infos Relatório'!O$1)</f>
        <v>0</v>
      </c>
      <c r="P571" s="542">
        <f>SUMIFS('Faturamento NNE'!$H$2:$H$707,'Faturamento NNE'!$E$2:$E$707,'Infos Relatório'!$B$564,'Faturamento NNE'!$F$2:$F$707,'Infos Relatório'!$B571,'Faturamento NNE'!$AA$2:$AA$707,'Infos Relatório'!O$1)</f>
        <v>0</v>
      </c>
      <c r="Q571" s="542">
        <f>SUMIFS('Faturamento NNE'!$K$2:$K$707,'Faturamento NNE'!$E$2:$E$707,'Infos Relatório'!$B$564,'Faturamento NNE'!$F$2:$F$707,'Infos Relatório'!$B571,'Faturamento NNE'!$AA$2:$AA$707,'Infos Relatório'!O$1)</f>
        <v>0</v>
      </c>
      <c r="R571" s="546">
        <f>SUMIFS('Faturamento NNE'!$P$2:$P$707,'Faturamento NNE'!$E$2:$E$707,'Infos Relatório'!$B$564,'Faturamento NNE'!$F$2:$F$707,'Infos Relatório'!$B571,'Faturamento NNE'!$AA$2:$AA$707,'Infos Relatório'!O$1,'Faturamento NNE'!$U$2:$U$707,"Sim")+SUMIFS('Faturamento NNE'!$Q$2:$Q$707,'Faturamento NNE'!$E$2:$E$707,'Infos Relatório'!$B$564,'Faturamento NNE'!$F$2:$F$707,'Infos Relatório'!$B571,'Faturamento NNE'!$AA$2:$AA$707,'Infos Relatório'!O$1,'Faturamento NNE'!$U$2:$U$707,"Sim")</f>
        <v>0</v>
      </c>
      <c r="S571" s="227" t="e">
        <f t="shared" si="206"/>
        <v>#DIV/0!</v>
      </c>
      <c r="T571" s="545">
        <f>SUMIFS('Faturamento NNE'!$I$2:$I$707,'Faturamento NNE'!$E$2:$E$707,'Infos Relatório'!$B$564,'Faturamento NNE'!$F$2:$F$707,'Infos Relatório'!$B571,'Faturamento NNE'!$AA$2:$AA$707,'Infos Relatório'!O$1)</f>
        <v>0</v>
      </c>
      <c r="U571" s="541">
        <f>COUNTIFS('Faturamento NNE'!$E$2:$E$707,'Infos Relatório'!$B$564,'Faturamento NNE'!$F$2:$F$707,'Infos Relatório'!$B571,'Faturamento NNE'!$AA$2:$AA$707,'Infos Relatório'!U$1)</f>
        <v>0</v>
      </c>
      <c r="V571" s="542">
        <f>SUMIFS('Faturamento NNE'!$H$2:$H$707,'Faturamento NNE'!$E$2:$E$707,'Infos Relatório'!$B$564,'Faturamento NNE'!$F$2:$F$707,'Infos Relatório'!$B571,'Faturamento NNE'!$AA$2:$AA$707,'Infos Relatório'!U$1)</f>
        <v>0</v>
      </c>
      <c r="W571" s="542">
        <f>SUMIFS('Faturamento NNE'!$K$2:$K$707,'Faturamento NNE'!$E$2:$E$707,'Infos Relatório'!$B$564,'Faturamento NNE'!$F$2:$F$707,'Infos Relatório'!$B571,'Faturamento NNE'!$AA$2:$AA$707,'Infos Relatório'!U$1)</f>
        <v>0</v>
      </c>
      <c r="X571" s="546">
        <f>SUMIFS('Faturamento NNE'!$P$2:$P$707,'Faturamento NNE'!$E$2:$E$707,'Infos Relatório'!$B$564,'Faturamento NNE'!$F$2:$F$707,'Infos Relatório'!$B571,'Faturamento NNE'!$AA$2:$AA$707,'Infos Relatório'!U$1,'Faturamento NNE'!$U$2:$U$707,"Sim")+SUMIFS('Faturamento NNE'!$Q$2:$Q$707,'Faturamento NNE'!$E$2:$E$707,'Infos Relatório'!$B$564,'Faturamento NNE'!$F$2:$F$707,'Infos Relatório'!$B571,'Faturamento NNE'!$AA$2:$AA$707,'Infos Relatório'!U$1,'Faturamento NNE'!$U$2:$U$707,"Sim")</f>
        <v>0</v>
      </c>
      <c r="Y571" s="227" t="e">
        <f t="shared" si="207"/>
        <v>#DIV/0!</v>
      </c>
      <c r="Z571" s="545">
        <f>SUMIFS('Faturamento NNE'!$I$2:$I$707,'Faturamento NNE'!$E$2:$E$707,'Infos Relatório'!$B$564,'Faturamento NNE'!$F$2:$F$707,'Infos Relatório'!$B571,'Faturamento NNE'!$AA$2:$AA$707,'Infos Relatório'!U$1)</f>
        <v>0</v>
      </c>
      <c r="AA571" s="541">
        <f>COUNTIFS('Faturamento NNE'!$E$2:$E$707,'Infos Relatório'!$B$564,'Faturamento NNE'!$F$2:$F$707,'Infos Relatório'!$B571,'Faturamento NNE'!$AA$2:$AA$707,'Infos Relatório'!AA$1)</f>
        <v>0</v>
      </c>
      <c r="AB571" s="542">
        <f>SUMIFS('Faturamento NNE'!$H$2:$H$707,'Faturamento NNE'!$E$2:$E$707,'Infos Relatório'!$B$564,'Faturamento NNE'!$F$2:$F$707,'Infos Relatório'!$B571,'Faturamento NNE'!$AA$2:$AA$707,'Infos Relatório'!AA$1)</f>
        <v>0</v>
      </c>
      <c r="AC571" s="542">
        <f>SUMIFS('Faturamento NNE'!$K$2:$K$707,'Faturamento NNE'!$E$2:$E$707,'Infos Relatório'!$B$564,'Faturamento NNE'!$F$2:$F$707,'Infos Relatório'!$B571,'Faturamento NNE'!$AA$2:$AA$707,'Infos Relatório'!AA$1)</f>
        <v>0</v>
      </c>
      <c r="AD571" s="546">
        <f>SUMIFS('Faturamento NNE'!$P$2:$P$707,'Faturamento NNE'!$E$2:$E$707,'Infos Relatório'!$B$564,'Faturamento NNE'!$F$2:$F$707,'Infos Relatório'!$B571,'Faturamento NNE'!$AA$2:$AA$707,'Infos Relatório'!AA$1,'Faturamento NNE'!$U$2:$U$707,"Sim")+SUMIFS('Faturamento NNE'!$Q$2:$Q$707,'Faturamento NNE'!$E$2:$E$707,'Infos Relatório'!$B$564,'Faturamento NNE'!$F$2:$F$707,'Infos Relatório'!$B571,'Faturamento NNE'!$AA$2:$AA$707,'Infos Relatório'!AA$1,'Faturamento NNE'!$U$2:$U$707,"Sim")</f>
        <v>0</v>
      </c>
      <c r="AE571" s="227" t="e">
        <f t="shared" si="208"/>
        <v>#DIV/0!</v>
      </c>
      <c r="AF571" s="545">
        <f>SUMIFS('Faturamento NNE'!$I$2:$I$707,'Faturamento NNE'!$E$2:$E$707,'Infos Relatório'!$B$564,'Faturamento NNE'!$F$2:$F$707,'Infos Relatório'!$B571,'Faturamento NNE'!$AA$2:$AA$707,'Infos Relatório'!AA$1)</f>
        <v>0</v>
      </c>
      <c r="AG571" s="541">
        <f>COUNTIFS('Faturamento NNE'!$E$2:$E$707,'Infos Relatório'!$B$564,'Faturamento NNE'!$F$2:$F$707,'Infos Relatório'!$B571,'Faturamento NNE'!$AA$2:$AA$707,'Infos Relatório'!AG$1)</f>
        <v>0</v>
      </c>
      <c r="AH571" s="542">
        <f>SUMIFS('Faturamento NNE'!$H$2:$H$707,'Faturamento NNE'!$E$2:$E$707,'Infos Relatório'!$B$564,'Faturamento NNE'!$F$2:$F$707,'Infos Relatório'!$B571,'Faturamento NNE'!$AA$2:$AA$707,'Infos Relatório'!AG$1)</f>
        <v>0</v>
      </c>
      <c r="AI571" s="542">
        <f>SUMIFS('Faturamento NNE'!$K$2:$K$707,'Faturamento NNE'!$E$2:$E$707,'Infos Relatório'!$B$564,'Faturamento NNE'!$F$2:$F$707,'Infos Relatório'!$B571,'Faturamento NNE'!$AA$2:$AA$707,'Infos Relatório'!AG$1)</f>
        <v>0</v>
      </c>
      <c r="AJ571" s="546">
        <f>SUMIFS('Faturamento NNE'!$P$2:$P$707,'Faturamento NNE'!$E$2:$E$707,'Infos Relatório'!$B$564,'Faturamento NNE'!$F$2:$F$707,'Infos Relatório'!$B571,'Faturamento NNE'!$AA$2:$AA$707,'Infos Relatório'!AG$1,'Faturamento NNE'!$U$2:$U$707,"Sim")+SUMIFS('Faturamento NNE'!$Q$2:$Q$707,'Faturamento NNE'!$E$2:$E$707,'Infos Relatório'!$B$564,'Faturamento NNE'!$F$2:$F$707,'Infos Relatório'!$B571,'Faturamento NNE'!$AA$2:$AA$707,'Infos Relatório'!AG$1,'Faturamento NNE'!$U$2:$U$707,"Sim")</f>
        <v>0</v>
      </c>
      <c r="AK571" s="227" t="e">
        <f t="shared" si="209"/>
        <v>#DIV/0!</v>
      </c>
      <c r="AL571" s="545">
        <f>SUMIFS('Faturamento NNE'!$I$2:$I$707,'Faturamento NNE'!$E$2:$E$707,'Infos Relatório'!$B$564,'Faturamento NNE'!$F$2:$F$707,'Infos Relatório'!$B571,'Faturamento NNE'!$AA$2:$AA$707,'Infos Relatório'!AG$1)</f>
        <v>0</v>
      </c>
      <c r="AM571" s="541">
        <f>COUNTIFS('Faturamento NNE'!$E$2:$E$707,'Infos Relatório'!$B$564,'Faturamento NNE'!$F$2:$F$707,'Infos Relatório'!$B571,'Faturamento NNE'!$AA$2:$AA$707,'Infos Relatório'!AM$1)</f>
        <v>0</v>
      </c>
      <c r="AN571" s="542">
        <f>SUMIFS('Faturamento NNE'!$H$2:$H$707,'Faturamento NNE'!$E$2:$E$707,'Infos Relatório'!$B$564,'Faturamento NNE'!$F$2:$F$707,'Infos Relatório'!$B571,'Faturamento NNE'!$AA$2:$AA$707,'Infos Relatório'!AM$1)</f>
        <v>0</v>
      </c>
      <c r="AO571" s="542">
        <f>SUMIFS('Faturamento NNE'!$K$2:$K$707,'Faturamento NNE'!$E$2:$E$707,'Infos Relatório'!$B$564,'Faturamento NNE'!$F$2:$F$707,'Infos Relatório'!$B571,'Faturamento NNE'!$AA$2:$AA$707,'Infos Relatório'!AM$1)</f>
        <v>0</v>
      </c>
      <c r="AP571" s="546">
        <f>SUMIFS('Faturamento NNE'!$P$2:$P$707,'Faturamento NNE'!$E$2:$E$707,'Infos Relatório'!$B$564,'Faturamento NNE'!$F$2:$F$707,'Infos Relatório'!$B571,'Faturamento NNE'!$AA$2:$AA$707,'Infos Relatório'!AM$1,'Faturamento NNE'!$U$2:$U$707,"Sim")+SUMIFS('Faturamento NNE'!$Q$2:$Q$707,'Faturamento NNE'!$E$2:$E$707,'Infos Relatório'!$B$564,'Faturamento NNE'!$F$2:$F$707,'Infos Relatório'!$B571,'Faturamento NNE'!$AA$2:$AA$707,'Infos Relatório'!AM$1,'Faturamento NNE'!$U$2:$U$707,"Sim")</f>
        <v>0</v>
      </c>
      <c r="AQ571" s="227" t="e">
        <f t="shared" si="210"/>
        <v>#DIV/0!</v>
      </c>
      <c r="AR571" s="545">
        <f>SUMIFS('Faturamento NNE'!$I$2:$I$707,'Faturamento NNE'!$E$2:$E$707,'Infos Relatório'!$B$564,'Faturamento NNE'!$F$2:$F$707,'Infos Relatório'!$B571,'Faturamento NNE'!$AA$2:$AA$707,'Infos Relatório'!AM$1)</f>
        <v>0</v>
      </c>
      <c r="AS571" s="541">
        <f>COUNTIFS('Faturamento NNE'!$E$2:$E$707,'Infos Relatório'!$B$564,'Faturamento NNE'!$F$2:$F$707,'Infos Relatório'!$B571,'Faturamento NNE'!$AA$2:$AA$707,'Infos Relatório'!AS$1)</f>
        <v>0</v>
      </c>
      <c r="AT571" s="542">
        <f>SUMIFS('Faturamento NNE'!$H$2:$H$707,'Faturamento NNE'!$E$2:$E$707,'Infos Relatório'!$B$564,'Faturamento NNE'!$F$2:$F$707,'Infos Relatório'!$B571,'Faturamento NNE'!$AA$2:$AA$707,'Infos Relatório'!AS$1)</f>
        <v>0</v>
      </c>
      <c r="AU571" s="542">
        <f>SUMIFS('Faturamento NNE'!$K$2:$K$707,'Faturamento NNE'!$E$2:$E$707,'Infos Relatório'!$B$564,'Faturamento NNE'!$F$2:$F$707,'Infos Relatório'!$B571,'Faturamento NNE'!$AA$2:$AA$707,'Infos Relatório'!AS$1)</f>
        <v>0</v>
      </c>
      <c r="AV571" s="546">
        <f>SUMIFS('Faturamento NNE'!$P$2:$P$707,'Faturamento NNE'!$E$2:$E$707,'Infos Relatório'!$B$564,'Faturamento NNE'!$F$2:$F$707,'Infos Relatório'!$B571,'Faturamento NNE'!$AA$2:$AA$707,'Infos Relatório'!AS$1,'Faturamento NNE'!$U$2:$U$707,"Sim")+SUMIFS('Faturamento NNE'!$Q$2:$Q$707,'Faturamento NNE'!$E$2:$E$707,'Infos Relatório'!$B$564,'Faturamento NNE'!$F$2:$F$707,'Infos Relatório'!$B571,'Faturamento NNE'!$AA$2:$AA$707,'Infos Relatório'!AS$1,'Faturamento NNE'!$U$2:$U$707,"Sim")</f>
        <v>0</v>
      </c>
      <c r="AW571" s="227" t="e">
        <f t="shared" si="211"/>
        <v>#DIV/0!</v>
      </c>
      <c r="AX571" s="545">
        <f>SUMIFS('Faturamento NNE'!$I$2:$I$707,'Faturamento NNE'!$E$2:$E$707,'Infos Relatório'!$B$564,'Faturamento NNE'!$F$2:$F$707,'Infos Relatório'!$B571,'Faturamento NNE'!$AA$2:$AA$707,'Infos Relatório'!AS$1)</f>
        <v>0</v>
      </c>
      <c r="AY571" s="541">
        <f>COUNTIFS('Faturamento NNE'!$E$2:$E$707,'Infos Relatório'!$B$564,'Faturamento NNE'!$F$2:$F$707,'Infos Relatório'!$B571,'Faturamento NNE'!$AA$2:$AA$707,'Infos Relatório'!AY$1)</f>
        <v>0</v>
      </c>
      <c r="AZ571" s="542">
        <f>SUMIFS('Faturamento NNE'!$H$2:$H$707,'Faturamento NNE'!$E$2:$E$707,'Infos Relatório'!$B$564,'Faturamento NNE'!$F$2:$F$707,'Infos Relatório'!$B571,'Faturamento NNE'!$AA$2:$AA$707,'Infos Relatório'!AY$1)</f>
        <v>0</v>
      </c>
      <c r="BA571" s="542">
        <f>SUMIFS('Faturamento NNE'!$K$2:$K$707,'Faturamento NNE'!$E$2:$E$707,'Infos Relatório'!$B$564,'Faturamento NNE'!$F$2:$F$707,'Infos Relatório'!$B571,'Faturamento NNE'!$AA$2:$AA$707,'Infos Relatório'!AY$1)</f>
        <v>0</v>
      </c>
      <c r="BB571" s="546">
        <f>SUMIFS('Faturamento NNE'!$P$2:$P$707,'Faturamento NNE'!$E$2:$E$707,'Infos Relatório'!$B$564,'Faturamento NNE'!$F$2:$F$707,'Infos Relatório'!$B571,'Faturamento NNE'!$AA$2:$AA$707,'Infos Relatório'!AY$1,'Faturamento NNE'!$U$2:$U$707,"Sim")+SUMIFS('Faturamento NNE'!$Q$2:$Q$707,'Faturamento NNE'!$E$2:$E$707,'Infos Relatório'!$B$564,'Faturamento NNE'!$F$2:$F$707,'Infos Relatório'!$B571,'Faturamento NNE'!$AA$2:$AA$707,'Infos Relatório'!AY$1,'Faturamento NNE'!$U$2:$U$707,"Sim")</f>
        <v>0</v>
      </c>
      <c r="BC571" s="227" t="e">
        <f t="shared" si="212"/>
        <v>#DIV/0!</v>
      </c>
      <c r="BD571" s="545">
        <f>SUMIFS('Faturamento NNE'!$I$2:$I$707,'Faturamento NNE'!$E$2:$E$707,'Infos Relatório'!$B$564,'Faturamento NNE'!$F$2:$F$707,'Infos Relatório'!$B571,'Faturamento NNE'!$AA$2:$AA$707,'Infos Relatório'!AY$1)</f>
        <v>0</v>
      </c>
      <c r="BE571" s="541">
        <f>COUNTIFS('Faturamento NNE'!$E$2:$E$707,'Infos Relatório'!$B$564,'Faturamento NNE'!$F$2:$F$707,'Infos Relatório'!$B571,'Faturamento NNE'!$AA$2:$AA$707,'Infos Relatório'!BE$1)</f>
        <v>0</v>
      </c>
      <c r="BF571" s="542">
        <f>SUMIFS('Faturamento NNE'!$H$2:$H$707,'Faturamento NNE'!$E$2:$E$707,'Infos Relatório'!$B$564,'Faturamento NNE'!$F$2:$F$707,'Infos Relatório'!$B571,'Faturamento NNE'!$AA$2:$AA$707,'Infos Relatório'!BE$1)</f>
        <v>0</v>
      </c>
      <c r="BG571" s="542">
        <f>SUMIFS('Faturamento NNE'!$K$2:$K$707,'Faturamento NNE'!$E$2:$E$707,'Infos Relatório'!$B$564,'Faturamento NNE'!$F$2:$F$707,'Infos Relatório'!$B571,'Faturamento NNE'!$AA$2:$AA$707,'Infos Relatório'!BE$1)</f>
        <v>0</v>
      </c>
      <c r="BH571" s="546">
        <f>SUMIFS('Faturamento NNE'!$P$2:$P$707,'Faturamento NNE'!$E$2:$E$707,'Infos Relatório'!$B$564,'Faturamento NNE'!$F$2:$F$707,'Infos Relatório'!$B571,'Faturamento NNE'!$AA$2:$AA$707,'Infos Relatório'!BE$1,'Faturamento NNE'!$U$2:$U$707,"Sim")+SUMIFS('Faturamento NNE'!$Q$2:$Q$707,'Faturamento NNE'!$E$2:$E$707,'Infos Relatório'!$B$564,'Faturamento NNE'!$F$2:$F$707,'Infos Relatório'!$B571,'Faturamento NNE'!$AA$2:$AA$707,'Infos Relatório'!BE$1,'Faturamento NNE'!$U$2:$U$707,"Sim")</f>
        <v>0</v>
      </c>
      <c r="BI571" s="227" t="e">
        <f t="shared" si="213"/>
        <v>#DIV/0!</v>
      </c>
      <c r="BJ571" s="545">
        <f>SUMIFS('Faturamento NNE'!$I$2:$I$707,'Faturamento NNE'!$E$2:$E$707,'Infos Relatório'!$B$564,'Faturamento NNE'!$F$2:$F$707,'Infos Relatório'!$B571,'Faturamento NNE'!$AA$2:$AA$707,'Infos Relatório'!BE$1)</f>
        <v>0</v>
      </c>
      <c r="BK571" s="541">
        <f>COUNTIFS('Faturamento NNE'!$E$2:$E$707,'Infos Relatório'!$B$564,'Faturamento NNE'!$F$2:$F$707,'Infos Relatório'!$B571,'Faturamento NNE'!$AA$2:$AA$707,'Infos Relatório'!BK$1)</f>
        <v>0</v>
      </c>
      <c r="BL571" s="542">
        <f>SUMIFS('Faturamento NNE'!$H$2:$H$707,'Faturamento NNE'!$E$2:$E$707,'Infos Relatório'!$B$564,'Faturamento NNE'!$F$2:$F$707,'Infos Relatório'!$B571,'Faturamento NNE'!$AA$2:$AA$707,'Infos Relatório'!BK$1)</f>
        <v>0</v>
      </c>
      <c r="BM571" s="542">
        <f>SUMIFS('Faturamento NNE'!$K$2:$K$707,'Faturamento NNE'!$E$2:$E$707,'Infos Relatório'!$B$564,'Faturamento NNE'!$F$2:$F$707,'Infos Relatório'!$B571,'Faturamento NNE'!$AA$2:$AA$707,'Infos Relatório'!BK$1)</f>
        <v>0</v>
      </c>
      <c r="BN571" s="546">
        <f>SUMIFS('Faturamento NNE'!$P$2:$P$707,'Faturamento NNE'!$E$2:$E$707,'Infos Relatório'!$B$564,'Faturamento NNE'!$F$2:$F$707,'Infos Relatório'!$B571,'Faturamento NNE'!$AA$2:$AA$707,'Infos Relatório'!BK$1,'Faturamento NNE'!$U$2:$U$707,"Sim")+SUMIFS('Faturamento NNE'!$Q$2:$Q$707,'Faturamento NNE'!$E$2:$E$707,'Infos Relatório'!$B$564,'Faturamento NNE'!$F$2:$F$707,'Infos Relatório'!$B571,'Faturamento NNE'!$AA$2:$AA$707,'Infos Relatório'!BK$1,'Faturamento NNE'!$U$2:$U$707,"Sim")</f>
        <v>0</v>
      </c>
      <c r="BO571" s="227" t="e">
        <f t="shared" si="214"/>
        <v>#DIV/0!</v>
      </c>
      <c r="BP571" s="545">
        <f>SUMIFS('Faturamento NNE'!$I$2:$I$707,'Faturamento NNE'!$E$2:$E$707,'Infos Relatório'!$B$564,'Faturamento NNE'!$F$2:$F$707,'Infos Relatório'!$B571,'Faturamento NNE'!$AA$2:$AA$707,'Infos Relatório'!BK$1)</f>
        <v>0</v>
      </c>
      <c r="BQ571" s="541">
        <f>COUNTIFS('Faturamento NNE'!$E$2:$E$707,'Infos Relatório'!$B$564,'Faturamento NNE'!$F$2:$F$707,'Infos Relatório'!$B571,'Faturamento NNE'!$AA$2:$AA$707,'Infos Relatório'!BQ$1)</f>
        <v>0</v>
      </c>
      <c r="BR571" s="542">
        <f>SUMIFS('Faturamento NNE'!$H$2:$H$707,'Faturamento NNE'!$E$2:$E$707,'Infos Relatório'!$B$564,'Faturamento NNE'!$F$2:$F$707,'Infos Relatório'!$B571,'Faturamento NNE'!$AA$2:$AA$707,'Infos Relatório'!BQ$1)</f>
        <v>0</v>
      </c>
      <c r="BS571" s="542">
        <f>SUMIFS('Faturamento NNE'!$K$2:$K$707,'Faturamento NNE'!$E$2:$E$707,'Infos Relatório'!$B$564,'Faturamento NNE'!$F$2:$F$707,'Infos Relatório'!$B571,'Faturamento NNE'!$AA$2:$AA$707,'Infos Relatório'!BQ$1)</f>
        <v>0</v>
      </c>
      <c r="BT571" s="546">
        <f>SUMIFS('Faturamento NNE'!$P$2:$P$707,'Faturamento NNE'!$E$2:$E$707,'Infos Relatório'!$B$564,'Faturamento NNE'!$F$2:$F$707,'Infos Relatório'!$B571,'Faturamento NNE'!$AA$2:$AA$707,'Infos Relatório'!BQ$1,'Faturamento NNE'!$U$2:$U$707,"Sim")+SUMIFS('Faturamento NNE'!$Q$2:$Q$707,'Faturamento NNE'!$E$2:$E$707,'Infos Relatório'!$B$564,'Faturamento NNE'!$F$2:$F$707,'Infos Relatório'!$B571,'Faturamento NNE'!$AA$2:$AA$707,'Infos Relatório'!BQ$1,'Faturamento NNE'!$U$2:$U$707,"Sim")</f>
        <v>0</v>
      </c>
      <c r="BU571" s="227" t="e">
        <f t="shared" si="215"/>
        <v>#DIV/0!</v>
      </c>
      <c r="BV571" s="545">
        <f>SUMIFS('Faturamento NNE'!$I$2:$I$707,'Faturamento NNE'!$E$2:$E$707,'Infos Relatório'!$B$564,'Faturamento NNE'!$F$2:$F$707,'Infos Relatório'!$B571,'Faturamento NNE'!$AA$2:$AA$707,'Infos Relatório'!BQ$1)</f>
        <v>0</v>
      </c>
    </row>
    <row r="572" spans="2:74">
      <c r="B572" s="217" t="s">
        <v>137</v>
      </c>
      <c r="C572" s="541">
        <f>COUNTIFS('Faturamento NNE'!$E$2:$E$707,'Infos Relatório'!$B$564,'Faturamento NNE'!$F$2:$F$707,'Infos Relatório'!$B572,'Faturamento NNE'!$AA$2:$AA$707,'Infos Relatório'!C$1)</f>
        <v>0</v>
      </c>
      <c r="D572" s="542">
        <f>SUMIFS('Faturamento NNE'!$H$2:$H$707,'Faturamento NNE'!$E$2:$E$707,'Infos Relatório'!$B$564,'Faturamento NNE'!$F$2:$F$707,'Infos Relatório'!$B572,'Faturamento NNE'!$AA$2:$AA$707,'Infos Relatório'!C$1)</f>
        <v>0</v>
      </c>
      <c r="E572" s="543">
        <f>SUMIFS('Faturamento NNE'!$K$2:$K$707,'Faturamento NNE'!$E$2:$E$707,'Infos Relatório'!$B$564,'Faturamento NNE'!$F$2:$F$707,'Infos Relatório'!$B572,'Faturamento NNE'!$AA$2:$AA$707,'Infos Relatório'!C$1)</f>
        <v>0</v>
      </c>
      <c r="F572" s="544">
        <f>SUMIFS('Faturamento NNE'!$P$2:$P$707,'Faturamento NNE'!$E$2:$E$707,'Infos Relatório'!$B$564,'Faturamento NNE'!$F$2:$F$707,'Infos Relatório'!$B572,'Faturamento NNE'!$AA$2:$AA$707,'Infos Relatório'!C$1,'Faturamento NNE'!$U$2:$U$707,"Sim")+SUMIFS('Faturamento NNE'!$Q$2:$Q$707,'Faturamento NNE'!$E$2:$E$707,'Infos Relatório'!$B$564,'Faturamento NNE'!$F$2:$F$707,'Infos Relatório'!$B572,'Faturamento NNE'!$AA$2:$AA$707,'Infos Relatório'!C$1,'Faturamento NNE'!$U$2:$U$707,"Sim")</f>
        <v>0</v>
      </c>
      <c r="G572" s="283" t="e">
        <f t="shared" si="204"/>
        <v>#DIV/0!</v>
      </c>
      <c r="H572" s="545">
        <f>SUMIFS('Faturamento NNE'!$I$2:$I$707,'Faturamento NNE'!$E$2:$E$707,'Infos Relatório'!$B$564,'Faturamento NNE'!$F$2:$F$707,'Infos Relatório'!$B572,'Faturamento NNE'!$AA$2:$AA$707,'Infos Relatório'!C$1)</f>
        <v>0</v>
      </c>
      <c r="I572" s="541">
        <f>COUNTIFS('Faturamento NNE'!$E$2:$E$707,'Infos Relatório'!$B$564,'Faturamento NNE'!$F$2:$F$707,'Infos Relatório'!$B572,'Faturamento NNE'!$AA$2:$AA$707,'Infos Relatório'!I$1)</f>
        <v>0</v>
      </c>
      <c r="J572" s="542">
        <f>SUMIFS('Faturamento NNE'!$H$2:$H$707,'Faturamento NNE'!$E$2:$E$707,'Infos Relatório'!$B$564,'Faturamento NNE'!$F$2:$F$707,'Infos Relatório'!$B572,'Faturamento NNE'!$AA$2:$AA$707,'Infos Relatório'!I$1)</f>
        <v>0</v>
      </c>
      <c r="K572" s="543">
        <f>SUMIFS('Faturamento NNE'!$K$2:$K$707,'Faturamento NNE'!$E$2:$E$707,'Infos Relatório'!$B$564,'Faturamento NNE'!$F$2:$F$707,'Infos Relatório'!$B572,'Faturamento NNE'!$AA$2:$AA$707,'Infos Relatório'!I$1)</f>
        <v>0</v>
      </c>
      <c r="L572" s="544">
        <f>SUMIFS('Faturamento NNE'!$P$2:$P$707,'Faturamento NNE'!$E$2:$E$707,'Infos Relatório'!$B$564,'Faturamento NNE'!$F$2:$F$707,'Infos Relatório'!$B572,'Faturamento NNE'!$AA$2:$AA$707,'Infos Relatório'!I$1,'Faturamento NNE'!$U$2:$U$707,"Sim")+SUMIFS('Faturamento NNE'!$Q$2:$Q$707,'Faturamento NNE'!$E$2:$E$707,'Infos Relatório'!$B$564,'Faturamento NNE'!$F$2:$F$707,'Infos Relatório'!$B572,'Faturamento NNE'!$AA$2:$AA$707,'Infos Relatório'!I$1,'Faturamento NNE'!$U$2:$U$707,"Sim")</f>
        <v>0</v>
      </c>
      <c r="M572" s="283" t="e">
        <f t="shared" si="205"/>
        <v>#DIV/0!</v>
      </c>
      <c r="N572" s="545">
        <f>SUMIFS('Faturamento NNE'!$I$2:$I$707,'Faturamento NNE'!$E$2:$E$707,'Infos Relatório'!$B$564,'Faturamento NNE'!$F$2:$F$707,'Infos Relatório'!$B572,'Faturamento NNE'!$AA$2:$AA$707,'Infos Relatório'!I$1)</f>
        <v>0</v>
      </c>
      <c r="O572" s="541">
        <f>COUNTIFS('Faturamento NNE'!$E$2:$E$707,'Infos Relatório'!$B$564,'Faturamento NNE'!$F$2:$F$707,'Infos Relatório'!$B572,'Faturamento NNE'!$AA$2:$AA$707,'Infos Relatório'!O$1)</f>
        <v>0</v>
      </c>
      <c r="P572" s="542">
        <f>SUMIFS('Faturamento NNE'!$H$2:$H$707,'Faturamento NNE'!$E$2:$E$707,'Infos Relatório'!$B$564,'Faturamento NNE'!$F$2:$F$707,'Infos Relatório'!$B572,'Faturamento NNE'!$AA$2:$AA$707,'Infos Relatório'!O$1)</f>
        <v>0</v>
      </c>
      <c r="Q572" s="542">
        <f>SUMIFS('Faturamento NNE'!$K$2:$K$707,'Faturamento NNE'!$E$2:$E$707,'Infos Relatório'!$B$564,'Faturamento NNE'!$F$2:$F$707,'Infos Relatório'!$B572,'Faturamento NNE'!$AA$2:$AA$707,'Infos Relatório'!O$1)</f>
        <v>0</v>
      </c>
      <c r="R572" s="546">
        <f>SUMIFS('Faturamento NNE'!$P$2:$P$707,'Faturamento NNE'!$E$2:$E$707,'Infos Relatório'!$B$564,'Faturamento NNE'!$F$2:$F$707,'Infos Relatório'!$B572,'Faturamento NNE'!$AA$2:$AA$707,'Infos Relatório'!O$1,'Faturamento NNE'!$U$2:$U$707,"Sim")+SUMIFS('Faturamento NNE'!$Q$2:$Q$707,'Faturamento NNE'!$E$2:$E$707,'Infos Relatório'!$B$564,'Faturamento NNE'!$F$2:$F$707,'Infos Relatório'!$B572,'Faturamento NNE'!$AA$2:$AA$707,'Infos Relatório'!O$1,'Faturamento NNE'!$U$2:$U$707,"Sim")</f>
        <v>0</v>
      </c>
      <c r="S572" s="227" t="e">
        <f t="shared" si="206"/>
        <v>#DIV/0!</v>
      </c>
      <c r="T572" s="545">
        <f>SUMIFS('Faturamento NNE'!$I$2:$I$707,'Faturamento NNE'!$E$2:$E$707,'Infos Relatório'!$B$564,'Faturamento NNE'!$F$2:$F$707,'Infos Relatório'!$B572,'Faturamento NNE'!$AA$2:$AA$707,'Infos Relatório'!O$1)</f>
        <v>0</v>
      </c>
      <c r="U572" s="541">
        <f>COUNTIFS('Faturamento NNE'!$E$2:$E$707,'Infos Relatório'!$B$564,'Faturamento NNE'!$F$2:$F$707,'Infos Relatório'!$B572,'Faturamento NNE'!$AA$2:$AA$707,'Infos Relatório'!U$1)</f>
        <v>0</v>
      </c>
      <c r="V572" s="542">
        <f>SUMIFS('Faturamento NNE'!$H$2:$H$707,'Faturamento NNE'!$E$2:$E$707,'Infos Relatório'!$B$564,'Faturamento NNE'!$F$2:$F$707,'Infos Relatório'!$B572,'Faturamento NNE'!$AA$2:$AA$707,'Infos Relatório'!U$1)</f>
        <v>0</v>
      </c>
      <c r="W572" s="542">
        <f>SUMIFS('Faturamento NNE'!$K$2:$K$707,'Faturamento NNE'!$E$2:$E$707,'Infos Relatório'!$B$564,'Faturamento NNE'!$F$2:$F$707,'Infos Relatório'!$B572,'Faturamento NNE'!$AA$2:$AA$707,'Infos Relatório'!U$1)</f>
        <v>0</v>
      </c>
      <c r="X572" s="546">
        <f>SUMIFS('Faturamento NNE'!$P$2:$P$707,'Faturamento NNE'!$E$2:$E$707,'Infos Relatório'!$B$564,'Faturamento NNE'!$F$2:$F$707,'Infos Relatório'!$B572,'Faturamento NNE'!$AA$2:$AA$707,'Infos Relatório'!U$1,'Faturamento NNE'!$U$2:$U$707,"Sim")+SUMIFS('Faturamento NNE'!$Q$2:$Q$707,'Faturamento NNE'!$E$2:$E$707,'Infos Relatório'!$B$564,'Faturamento NNE'!$F$2:$F$707,'Infos Relatório'!$B572,'Faturamento NNE'!$AA$2:$AA$707,'Infos Relatório'!U$1,'Faturamento NNE'!$U$2:$U$707,"Sim")</f>
        <v>0</v>
      </c>
      <c r="Y572" s="227" t="e">
        <f t="shared" si="207"/>
        <v>#DIV/0!</v>
      </c>
      <c r="Z572" s="545">
        <f>SUMIFS('Faturamento NNE'!$I$2:$I$707,'Faturamento NNE'!$E$2:$E$707,'Infos Relatório'!$B$564,'Faturamento NNE'!$F$2:$F$707,'Infos Relatório'!$B572,'Faturamento NNE'!$AA$2:$AA$707,'Infos Relatório'!U$1)</f>
        <v>0</v>
      </c>
      <c r="AA572" s="541">
        <f>COUNTIFS('Faturamento NNE'!$E$2:$E$707,'Infos Relatório'!$B$564,'Faturamento NNE'!$F$2:$F$707,'Infos Relatório'!$B572,'Faturamento NNE'!$AA$2:$AA$707,'Infos Relatório'!AA$1)</f>
        <v>0</v>
      </c>
      <c r="AB572" s="542">
        <f>SUMIFS('Faturamento NNE'!$H$2:$H$707,'Faturamento NNE'!$E$2:$E$707,'Infos Relatório'!$B$564,'Faturamento NNE'!$F$2:$F$707,'Infos Relatório'!$B572,'Faturamento NNE'!$AA$2:$AA$707,'Infos Relatório'!AA$1)</f>
        <v>0</v>
      </c>
      <c r="AC572" s="542">
        <f>SUMIFS('Faturamento NNE'!$K$2:$K$707,'Faturamento NNE'!$E$2:$E$707,'Infos Relatório'!$B$564,'Faturamento NNE'!$F$2:$F$707,'Infos Relatório'!$B572,'Faturamento NNE'!$AA$2:$AA$707,'Infos Relatório'!AA$1)</f>
        <v>0</v>
      </c>
      <c r="AD572" s="546">
        <f>SUMIFS('Faturamento NNE'!$P$2:$P$707,'Faturamento NNE'!$E$2:$E$707,'Infos Relatório'!$B$564,'Faturamento NNE'!$F$2:$F$707,'Infos Relatório'!$B572,'Faturamento NNE'!$AA$2:$AA$707,'Infos Relatório'!AA$1,'Faturamento NNE'!$U$2:$U$707,"Sim")+SUMIFS('Faturamento NNE'!$Q$2:$Q$707,'Faturamento NNE'!$E$2:$E$707,'Infos Relatório'!$B$564,'Faturamento NNE'!$F$2:$F$707,'Infos Relatório'!$B572,'Faturamento NNE'!$AA$2:$AA$707,'Infos Relatório'!AA$1,'Faturamento NNE'!$U$2:$U$707,"Sim")</f>
        <v>0</v>
      </c>
      <c r="AE572" s="227" t="e">
        <f t="shared" si="208"/>
        <v>#DIV/0!</v>
      </c>
      <c r="AF572" s="545">
        <f>SUMIFS('Faturamento NNE'!$I$2:$I$707,'Faturamento NNE'!$E$2:$E$707,'Infos Relatório'!$B$564,'Faturamento NNE'!$F$2:$F$707,'Infos Relatório'!$B572,'Faturamento NNE'!$AA$2:$AA$707,'Infos Relatório'!AA$1)</f>
        <v>0</v>
      </c>
      <c r="AG572" s="541">
        <f>COUNTIFS('Faturamento NNE'!$E$2:$E$707,'Infos Relatório'!$B$564,'Faturamento NNE'!$F$2:$F$707,'Infos Relatório'!$B572,'Faturamento NNE'!$AA$2:$AA$707,'Infos Relatório'!AG$1)</f>
        <v>0</v>
      </c>
      <c r="AH572" s="542">
        <f>SUMIFS('Faturamento NNE'!$H$2:$H$707,'Faturamento NNE'!$E$2:$E$707,'Infos Relatório'!$B$564,'Faturamento NNE'!$F$2:$F$707,'Infos Relatório'!$B572,'Faturamento NNE'!$AA$2:$AA$707,'Infos Relatório'!AG$1)</f>
        <v>0</v>
      </c>
      <c r="AI572" s="542">
        <f>SUMIFS('Faturamento NNE'!$K$2:$K$707,'Faturamento NNE'!$E$2:$E$707,'Infos Relatório'!$B$564,'Faturamento NNE'!$F$2:$F$707,'Infos Relatório'!$B572,'Faturamento NNE'!$AA$2:$AA$707,'Infos Relatório'!AG$1)</f>
        <v>0</v>
      </c>
      <c r="AJ572" s="546">
        <f>SUMIFS('Faturamento NNE'!$P$2:$P$707,'Faturamento NNE'!$E$2:$E$707,'Infos Relatório'!$B$564,'Faturamento NNE'!$F$2:$F$707,'Infos Relatório'!$B572,'Faturamento NNE'!$AA$2:$AA$707,'Infos Relatório'!AG$1,'Faturamento NNE'!$U$2:$U$707,"Sim")+SUMIFS('Faturamento NNE'!$Q$2:$Q$707,'Faturamento NNE'!$E$2:$E$707,'Infos Relatório'!$B$564,'Faturamento NNE'!$F$2:$F$707,'Infos Relatório'!$B572,'Faturamento NNE'!$AA$2:$AA$707,'Infos Relatório'!AG$1,'Faturamento NNE'!$U$2:$U$707,"Sim")</f>
        <v>0</v>
      </c>
      <c r="AK572" s="227" t="e">
        <f t="shared" si="209"/>
        <v>#DIV/0!</v>
      </c>
      <c r="AL572" s="545">
        <f>SUMIFS('Faturamento NNE'!$I$2:$I$707,'Faturamento NNE'!$E$2:$E$707,'Infos Relatório'!$B$564,'Faturamento NNE'!$F$2:$F$707,'Infos Relatório'!$B572,'Faturamento NNE'!$AA$2:$AA$707,'Infos Relatório'!AG$1)</f>
        <v>0</v>
      </c>
      <c r="AM572" s="541">
        <f>COUNTIFS('Faturamento NNE'!$E$2:$E$707,'Infos Relatório'!$B$564,'Faturamento NNE'!$F$2:$F$707,'Infos Relatório'!$B572,'Faturamento NNE'!$AA$2:$AA$707,'Infos Relatório'!AM$1)</f>
        <v>0</v>
      </c>
      <c r="AN572" s="542">
        <f>SUMIFS('Faturamento NNE'!$H$2:$H$707,'Faturamento NNE'!$E$2:$E$707,'Infos Relatório'!$B$564,'Faturamento NNE'!$F$2:$F$707,'Infos Relatório'!$B572,'Faturamento NNE'!$AA$2:$AA$707,'Infos Relatório'!AM$1)</f>
        <v>0</v>
      </c>
      <c r="AO572" s="542">
        <f>SUMIFS('Faturamento NNE'!$K$2:$K$707,'Faturamento NNE'!$E$2:$E$707,'Infos Relatório'!$B$564,'Faturamento NNE'!$F$2:$F$707,'Infos Relatório'!$B572,'Faturamento NNE'!$AA$2:$AA$707,'Infos Relatório'!AM$1)</f>
        <v>0</v>
      </c>
      <c r="AP572" s="546">
        <f>SUMIFS('Faturamento NNE'!$P$2:$P$707,'Faturamento NNE'!$E$2:$E$707,'Infos Relatório'!$B$564,'Faturamento NNE'!$F$2:$F$707,'Infos Relatório'!$B572,'Faturamento NNE'!$AA$2:$AA$707,'Infos Relatório'!AM$1,'Faturamento NNE'!$U$2:$U$707,"Sim")+SUMIFS('Faturamento NNE'!$Q$2:$Q$707,'Faturamento NNE'!$E$2:$E$707,'Infos Relatório'!$B$564,'Faturamento NNE'!$F$2:$F$707,'Infos Relatório'!$B572,'Faturamento NNE'!$AA$2:$AA$707,'Infos Relatório'!AM$1,'Faturamento NNE'!$U$2:$U$707,"Sim")</f>
        <v>0</v>
      </c>
      <c r="AQ572" s="227" t="e">
        <f t="shared" si="210"/>
        <v>#DIV/0!</v>
      </c>
      <c r="AR572" s="545">
        <f>SUMIFS('Faturamento NNE'!$I$2:$I$707,'Faturamento NNE'!$E$2:$E$707,'Infos Relatório'!$B$564,'Faturamento NNE'!$F$2:$F$707,'Infos Relatório'!$B572,'Faturamento NNE'!$AA$2:$AA$707,'Infos Relatório'!AM$1)</f>
        <v>0</v>
      </c>
      <c r="AS572" s="541">
        <f>COUNTIFS('Faturamento NNE'!$E$2:$E$707,'Infos Relatório'!$B$564,'Faturamento NNE'!$F$2:$F$707,'Infos Relatório'!$B572,'Faturamento NNE'!$AA$2:$AA$707,'Infos Relatório'!AS$1)</f>
        <v>0</v>
      </c>
      <c r="AT572" s="542">
        <f>SUMIFS('Faturamento NNE'!$H$2:$H$707,'Faturamento NNE'!$E$2:$E$707,'Infos Relatório'!$B$564,'Faturamento NNE'!$F$2:$F$707,'Infos Relatório'!$B572,'Faturamento NNE'!$AA$2:$AA$707,'Infos Relatório'!AS$1)</f>
        <v>0</v>
      </c>
      <c r="AU572" s="542">
        <f>SUMIFS('Faturamento NNE'!$K$2:$K$707,'Faturamento NNE'!$E$2:$E$707,'Infos Relatório'!$B$564,'Faturamento NNE'!$F$2:$F$707,'Infos Relatório'!$B572,'Faturamento NNE'!$AA$2:$AA$707,'Infos Relatório'!AS$1)</f>
        <v>0</v>
      </c>
      <c r="AV572" s="546">
        <f>SUMIFS('Faturamento NNE'!$P$2:$P$707,'Faturamento NNE'!$E$2:$E$707,'Infos Relatório'!$B$564,'Faturamento NNE'!$F$2:$F$707,'Infos Relatório'!$B572,'Faturamento NNE'!$AA$2:$AA$707,'Infos Relatório'!AS$1,'Faturamento NNE'!$U$2:$U$707,"Sim")+SUMIFS('Faturamento NNE'!$Q$2:$Q$707,'Faturamento NNE'!$E$2:$E$707,'Infos Relatório'!$B$564,'Faturamento NNE'!$F$2:$F$707,'Infos Relatório'!$B572,'Faturamento NNE'!$AA$2:$AA$707,'Infos Relatório'!AS$1,'Faturamento NNE'!$U$2:$U$707,"Sim")</f>
        <v>0</v>
      </c>
      <c r="AW572" s="227" t="e">
        <f t="shared" si="211"/>
        <v>#DIV/0!</v>
      </c>
      <c r="AX572" s="545">
        <f>SUMIFS('Faturamento NNE'!$I$2:$I$707,'Faturamento NNE'!$E$2:$E$707,'Infos Relatório'!$B$564,'Faturamento NNE'!$F$2:$F$707,'Infos Relatório'!$B572,'Faturamento NNE'!$AA$2:$AA$707,'Infos Relatório'!AS$1)</f>
        <v>0</v>
      </c>
      <c r="AY572" s="541">
        <f>COUNTIFS('Faturamento NNE'!$E$2:$E$707,'Infos Relatório'!$B$564,'Faturamento NNE'!$F$2:$F$707,'Infos Relatório'!$B572,'Faturamento NNE'!$AA$2:$AA$707,'Infos Relatório'!AY$1)</f>
        <v>0</v>
      </c>
      <c r="AZ572" s="542">
        <f>SUMIFS('Faturamento NNE'!$H$2:$H$707,'Faturamento NNE'!$E$2:$E$707,'Infos Relatório'!$B$564,'Faturamento NNE'!$F$2:$F$707,'Infos Relatório'!$B572,'Faturamento NNE'!$AA$2:$AA$707,'Infos Relatório'!AY$1)</f>
        <v>0</v>
      </c>
      <c r="BA572" s="542">
        <f>SUMIFS('Faturamento NNE'!$K$2:$K$707,'Faturamento NNE'!$E$2:$E$707,'Infos Relatório'!$B$564,'Faturamento NNE'!$F$2:$F$707,'Infos Relatório'!$B572,'Faturamento NNE'!$AA$2:$AA$707,'Infos Relatório'!AY$1)</f>
        <v>0</v>
      </c>
      <c r="BB572" s="546">
        <f>SUMIFS('Faturamento NNE'!$P$2:$P$707,'Faturamento NNE'!$E$2:$E$707,'Infos Relatório'!$B$564,'Faturamento NNE'!$F$2:$F$707,'Infos Relatório'!$B572,'Faturamento NNE'!$AA$2:$AA$707,'Infos Relatório'!AY$1,'Faturamento NNE'!$U$2:$U$707,"Sim")+SUMIFS('Faturamento NNE'!$Q$2:$Q$707,'Faturamento NNE'!$E$2:$E$707,'Infos Relatório'!$B$564,'Faturamento NNE'!$F$2:$F$707,'Infos Relatório'!$B572,'Faturamento NNE'!$AA$2:$AA$707,'Infos Relatório'!AY$1,'Faturamento NNE'!$U$2:$U$707,"Sim")</f>
        <v>0</v>
      </c>
      <c r="BC572" s="227" t="e">
        <f t="shared" si="212"/>
        <v>#DIV/0!</v>
      </c>
      <c r="BD572" s="545">
        <f>SUMIFS('Faturamento NNE'!$I$2:$I$707,'Faturamento NNE'!$E$2:$E$707,'Infos Relatório'!$B$564,'Faturamento NNE'!$F$2:$F$707,'Infos Relatório'!$B572,'Faturamento NNE'!$AA$2:$AA$707,'Infos Relatório'!AY$1)</f>
        <v>0</v>
      </c>
      <c r="BE572" s="541">
        <f>COUNTIFS('Faturamento NNE'!$E$2:$E$707,'Infos Relatório'!$B$564,'Faturamento NNE'!$F$2:$F$707,'Infos Relatório'!$B572,'Faturamento NNE'!$AA$2:$AA$707,'Infos Relatório'!BE$1)</f>
        <v>0</v>
      </c>
      <c r="BF572" s="542">
        <f>SUMIFS('Faturamento NNE'!$H$2:$H$707,'Faturamento NNE'!$E$2:$E$707,'Infos Relatório'!$B$564,'Faturamento NNE'!$F$2:$F$707,'Infos Relatório'!$B572,'Faturamento NNE'!$AA$2:$AA$707,'Infos Relatório'!BE$1)</f>
        <v>0</v>
      </c>
      <c r="BG572" s="542">
        <f>SUMIFS('Faturamento NNE'!$K$2:$K$707,'Faturamento NNE'!$E$2:$E$707,'Infos Relatório'!$B$564,'Faturamento NNE'!$F$2:$F$707,'Infos Relatório'!$B572,'Faturamento NNE'!$AA$2:$AA$707,'Infos Relatório'!BE$1)</f>
        <v>0</v>
      </c>
      <c r="BH572" s="546">
        <f>SUMIFS('Faturamento NNE'!$P$2:$P$707,'Faturamento NNE'!$E$2:$E$707,'Infos Relatório'!$B$564,'Faturamento NNE'!$F$2:$F$707,'Infos Relatório'!$B572,'Faturamento NNE'!$AA$2:$AA$707,'Infos Relatório'!BE$1,'Faturamento NNE'!$U$2:$U$707,"Sim")+SUMIFS('Faturamento NNE'!$Q$2:$Q$707,'Faturamento NNE'!$E$2:$E$707,'Infos Relatório'!$B$564,'Faturamento NNE'!$F$2:$F$707,'Infos Relatório'!$B572,'Faturamento NNE'!$AA$2:$AA$707,'Infos Relatório'!BE$1,'Faturamento NNE'!$U$2:$U$707,"Sim")</f>
        <v>0</v>
      </c>
      <c r="BI572" s="227" t="e">
        <f t="shared" si="213"/>
        <v>#DIV/0!</v>
      </c>
      <c r="BJ572" s="545">
        <f>SUMIFS('Faturamento NNE'!$I$2:$I$707,'Faturamento NNE'!$E$2:$E$707,'Infos Relatório'!$B$564,'Faturamento NNE'!$F$2:$F$707,'Infos Relatório'!$B572,'Faturamento NNE'!$AA$2:$AA$707,'Infos Relatório'!BE$1)</f>
        <v>0</v>
      </c>
      <c r="BK572" s="541">
        <f>COUNTIFS('Faturamento NNE'!$E$2:$E$707,'Infos Relatório'!$B$564,'Faturamento NNE'!$F$2:$F$707,'Infos Relatório'!$B572,'Faturamento NNE'!$AA$2:$AA$707,'Infos Relatório'!BK$1)</f>
        <v>0</v>
      </c>
      <c r="BL572" s="542">
        <f>SUMIFS('Faturamento NNE'!$H$2:$H$707,'Faturamento NNE'!$E$2:$E$707,'Infos Relatório'!$B$564,'Faturamento NNE'!$F$2:$F$707,'Infos Relatório'!$B572,'Faturamento NNE'!$AA$2:$AA$707,'Infos Relatório'!BK$1)</f>
        <v>0</v>
      </c>
      <c r="BM572" s="542">
        <f>SUMIFS('Faturamento NNE'!$K$2:$K$707,'Faturamento NNE'!$E$2:$E$707,'Infos Relatório'!$B$564,'Faturamento NNE'!$F$2:$F$707,'Infos Relatório'!$B572,'Faturamento NNE'!$AA$2:$AA$707,'Infos Relatório'!BK$1)</f>
        <v>0</v>
      </c>
      <c r="BN572" s="546">
        <f>SUMIFS('Faturamento NNE'!$P$2:$P$707,'Faturamento NNE'!$E$2:$E$707,'Infos Relatório'!$B$564,'Faturamento NNE'!$F$2:$F$707,'Infos Relatório'!$B572,'Faturamento NNE'!$AA$2:$AA$707,'Infos Relatório'!BK$1,'Faturamento NNE'!$U$2:$U$707,"Sim")+SUMIFS('Faturamento NNE'!$Q$2:$Q$707,'Faturamento NNE'!$E$2:$E$707,'Infos Relatório'!$B$564,'Faturamento NNE'!$F$2:$F$707,'Infos Relatório'!$B572,'Faturamento NNE'!$AA$2:$AA$707,'Infos Relatório'!BK$1,'Faturamento NNE'!$U$2:$U$707,"Sim")</f>
        <v>0</v>
      </c>
      <c r="BO572" s="227" t="e">
        <f t="shared" si="214"/>
        <v>#DIV/0!</v>
      </c>
      <c r="BP572" s="545">
        <f>SUMIFS('Faturamento NNE'!$I$2:$I$707,'Faturamento NNE'!$E$2:$E$707,'Infos Relatório'!$B$564,'Faturamento NNE'!$F$2:$F$707,'Infos Relatório'!$B572,'Faturamento NNE'!$AA$2:$AA$707,'Infos Relatório'!BK$1)</f>
        <v>0</v>
      </c>
      <c r="BQ572" s="541">
        <f>COUNTIFS('Faturamento NNE'!$E$2:$E$707,'Infos Relatório'!$B$564,'Faturamento NNE'!$F$2:$F$707,'Infos Relatório'!$B572,'Faturamento NNE'!$AA$2:$AA$707,'Infos Relatório'!BQ$1)</f>
        <v>0</v>
      </c>
      <c r="BR572" s="542">
        <f>SUMIFS('Faturamento NNE'!$H$2:$H$707,'Faturamento NNE'!$E$2:$E$707,'Infos Relatório'!$B$564,'Faturamento NNE'!$F$2:$F$707,'Infos Relatório'!$B572,'Faturamento NNE'!$AA$2:$AA$707,'Infos Relatório'!BQ$1)</f>
        <v>0</v>
      </c>
      <c r="BS572" s="542">
        <f>SUMIFS('Faturamento NNE'!$K$2:$K$707,'Faturamento NNE'!$E$2:$E$707,'Infos Relatório'!$B$564,'Faturamento NNE'!$F$2:$F$707,'Infos Relatório'!$B572,'Faturamento NNE'!$AA$2:$AA$707,'Infos Relatório'!BQ$1)</f>
        <v>0</v>
      </c>
      <c r="BT572" s="546">
        <f>SUMIFS('Faturamento NNE'!$P$2:$P$707,'Faturamento NNE'!$E$2:$E$707,'Infos Relatório'!$B$564,'Faturamento NNE'!$F$2:$F$707,'Infos Relatório'!$B572,'Faturamento NNE'!$AA$2:$AA$707,'Infos Relatório'!BQ$1,'Faturamento NNE'!$U$2:$U$707,"Sim")+SUMIFS('Faturamento NNE'!$Q$2:$Q$707,'Faturamento NNE'!$E$2:$E$707,'Infos Relatório'!$B$564,'Faturamento NNE'!$F$2:$F$707,'Infos Relatório'!$B572,'Faturamento NNE'!$AA$2:$AA$707,'Infos Relatório'!BQ$1,'Faturamento NNE'!$U$2:$U$707,"Sim")</f>
        <v>0</v>
      </c>
      <c r="BU572" s="227" t="e">
        <f t="shared" si="215"/>
        <v>#DIV/0!</v>
      </c>
      <c r="BV572" s="545">
        <f>SUMIFS('Faturamento NNE'!$I$2:$I$707,'Faturamento NNE'!$E$2:$E$707,'Infos Relatório'!$B$564,'Faturamento NNE'!$F$2:$F$707,'Infos Relatório'!$B572,'Faturamento NNE'!$AA$2:$AA$707,'Infos Relatório'!BQ$1)</f>
        <v>0</v>
      </c>
    </row>
    <row r="573" spans="2:74">
      <c r="B573" s="217" t="s">
        <v>138</v>
      </c>
      <c r="C573" s="541">
        <f>COUNTIFS('Faturamento NNE'!$E$2:$E$707,'Infos Relatório'!$B$564,'Faturamento NNE'!$F$2:$F$707,'Infos Relatório'!$B573,'Faturamento NNE'!$AA$2:$AA$707,'Infos Relatório'!C$1)</f>
        <v>0</v>
      </c>
      <c r="D573" s="542">
        <f>SUMIFS('Faturamento NNE'!$H$2:$H$707,'Faturamento NNE'!$E$2:$E$707,'Infos Relatório'!$B$564,'Faturamento NNE'!$F$2:$F$707,'Infos Relatório'!$B573,'Faturamento NNE'!$AA$2:$AA$707,'Infos Relatório'!C$1)</f>
        <v>0</v>
      </c>
      <c r="E573" s="543">
        <f>SUMIFS('Faturamento NNE'!$K$2:$K$707,'Faturamento NNE'!$E$2:$E$707,'Infos Relatório'!$B$564,'Faturamento NNE'!$F$2:$F$707,'Infos Relatório'!$B573,'Faturamento NNE'!$AA$2:$AA$707,'Infos Relatório'!C$1)</f>
        <v>0</v>
      </c>
      <c r="F573" s="544">
        <f>SUMIFS('Faturamento NNE'!$P$2:$P$707,'Faturamento NNE'!$E$2:$E$707,'Infos Relatório'!$B$564,'Faturamento NNE'!$F$2:$F$707,'Infos Relatório'!$B573,'Faturamento NNE'!$AA$2:$AA$707,'Infos Relatório'!C$1,'Faturamento NNE'!$U$2:$U$707,"Sim")+SUMIFS('Faturamento NNE'!$Q$2:$Q$707,'Faturamento NNE'!$E$2:$E$707,'Infos Relatório'!$B$564,'Faturamento NNE'!$F$2:$F$707,'Infos Relatório'!$B573,'Faturamento NNE'!$AA$2:$AA$707,'Infos Relatório'!C$1,'Faturamento NNE'!$U$2:$U$707,"Sim")</f>
        <v>0</v>
      </c>
      <c r="G573" s="283" t="e">
        <f t="shared" si="204"/>
        <v>#DIV/0!</v>
      </c>
      <c r="H573" s="545">
        <f>SUMIFS('Faturamento NNE'!$I$2:$I$707,'Faturamento NNE'!$E$2:$E$707,'Infos Relatório'!$B$564,'Faturamento NNE'!$F$2:$F$707,'Infos Relatório'!$B573,'Faturamento NNE'!$AA$2:$AA$707,'Infos Relatório'!C$1)</f>
        <v>0</v>
      </c>
      <c r="I573" s="541">
        <f>COUNTIFS('Faturamento NNE'!$E$2:$E$707,'Infos Relatório'!$B$564,'Faturamento NNE'!$F$2:$F$707,'Infos Relatório'!$B573,'Faturamento NNE'!$AA$2:$AA$707,'Infos Relatório'!I$1)</f>
        <v>0</v>
      </c>
      <c r="J573" s="542">
        <f>SUMIFS('Faturamento NNE'!$H$2:$H$707,'Faturamento NNE'!$E$2:$E$707,'Infos Relatório'!$B$564,'Faturamento NNE'!$F$2:$F$707,'Infos Relatório'!$B573,'Faturamento NNE'!$AA$2:$AA$707,'Infos Relatório'!I$1)</f>
        <v>0</v>
      </c>
      <c r="K573" s="543">
        <f>SUMIFS('Faturamento NNE'!$K$2:$K$707,'Faturamento NNE'!$E$2:$E$707,'Infos Relatório'!$B$564,'Faturamento NNE'!$F$2:$F$707,'Infos Relatório'!$B573,'Faturamento NNE'!$AA$2:$AA$707,'Infos Relatório'!I$1)</f>
        <v>0</v>
      </c>
      <c r="L573" s="544">
        <f>SUMIFS('Faturamento NNE'!$P$2:$P$707,'Faturamento NNE'!$E$2:$E$707,'Infos Relatório'!$B$564,'Faturamento NNE'!$F$2:$F$707,'Infos Relatório'!$B573,'Faturamento NNE'!$AA$2:$AA$707,'Infos Relatório'!I$1,'Faturamento NNE'!$U$2:$U$707,"Sim")+SUMIFS('Faturamento NNE'!$Q$2:$Q$707,'Faturamento NNE'!$E$2:$E$707,'Infos Relatório'!$B$564,'Faturamento NNE'!$F$2:$F$707,'Infos Relatório'!$B573,'Faturamento NNE'!$AA$2:$AA$707,'Infos Relatório'!I$1,'Faturamento NNE'!$U$2:$U$707,"Sim")</f>
        <v>0</v>
      </c>
      <c r="M573" s="283" t="e">
        <f t="shared" si="205"/>
        <v>#DIV/0!</v>
      </c>
      <c r="N573" s="545">
        <f>SUMIFS('Faturamento NNE'!$I$2:$I$707,'Faturamento NNE'!$E$2:$E$707,'Infos Relatório'!$B$564,'Faturamento NNE'!$F$2:$F$707,'Infos Relatório'!$B573,'Faturamento NNE'!$AA$2:$AA$707,'Infos Relatório'!I$1)</f>
        <v>0</v>
      </c>
      <c r="O573" s="541">
        <f>COUNTIFS('Faturamento NNE'!$E$2:$E$707,'Infos Relatório'!$B$564,'Faturamento NNE'!$F$2:$F$707,'Infos Relatório'!$B573,'Faturamento NNE'!$AA$2:$AA$707,'Infos Relatório'!O$1)</f>
        <v>0</v>
      </c>
      <c r="P573" s="542">
        <f>SUMIFS('Faturamento NNE'!$H$2:$H$707,'Faturamento NNE'!$E$2:$E$707,'Infos Relatório'!$B$564,'Faturamento NNE'!$F$2:$F$707,'Infos Relatório'!$B573,'Faturamento NNE'!$AA$2:$AA$707,'Infos Relatório'!O$1)</f>
        <v>0</v>
      </c>
      <c r="Q573" s="542">
        <f>SUMIFS('Faturamento NNE'!$K$2:$K$707,'Faturamento NNE'!$E$2:$E$707,'Infos Relatório'!$B$564,'Faturamento NNE'!$F$2:$F$707,'Infos Relatório'!$B573,'Faturamento NNE'!$AA$2:$AA$707,'Infos Relatório'!O$1)</f>
        <v>0</v>
      </c>
      <c r="R573" s="546">
        <f>SUMIFS('Faturamento NNE'!$P$2:$P$707,'Faturamento NNE'!$E$2:$E$707,'Infos Relatório'!$B$564,'Faturamento NNE'!$F$2:$F$707,'Infos Relatório'!$B573,'Faturamento NNE'!$AA$2:$AA$707,'Infos Relatório'!O$1,'Faturamento NNE'!$U$2:$U$707,"Sim")+SUMIFS('Faturamento NNE'!$Q$2:$Q$707,'Faturamento NNE'!$E$2:$E$707,'Infos Relatório'!$B$564,'Faturamento NNE'!$F$2:$F$707,'Infos Relatório'!$B573,'Faturamento NNE'!$AA$2:$AA$707,'Infos Relatório'!O$1,'Faturamento NNE'!$U$2:$U$707,"Sim")</f>
        <v>0</v>
      </c>
      <c r="S573" s="227" t="e">
        <f t="shared" si="206"/>
        <v>#DIV/0!</v>
      </c>
      <c r="T573" s="545">
        <f>SUMIFS('Faturamento NNE'!$I$2:$I$707,'Faturamento NNE'!$E$2:$E$707,'Infos Relatório'!$B$564,'Faturamento NNE'!$F$2:$F$707,'Infos Relatório'!$B573,'Faturamento NNE'!$AA$2:$AA$707,'Infos Relatório'!O$1)</f>
        <v>0</v>
      </c>
      <c r="U573" s="541">
        <f>COUNTIFS('Faturamento NNE'!$E$2:$E$707,'Infos Relatório'!$B$564,'Faturamento NNE'!$F$2:$F$707,'Infos Relatório'!$B573,'Faturamento NNE'!$AA$2:$AA$707,'Infos Relatório'!U$1)</f>
        <v>0</v>
      </c>
      <c r="V573" s="542">
        <f>SUMIFS('Faturamento NNE'!$H$2:$H$707,'Faturamento NNE'!$E$2:$E$707,'Infos Relatório'!$B$564,'Faturamento NNE'!$F$2:$F$707,'Infos Relatório'!$B573,'Faturamento NNE'!$AA$2:$AA$707,'Infos Relatório'!U$1)</f>
        <v>0</v>
      </c>
      <c r="W573" s="542">
        <f>SUMIFS('Faturamento NNE'!$K$2:$K$707,'Faturamento NNE'!$E$2:$E$707,'Infos Relatório'!$B$564,'Faturamento NNE'!$F$2:$F$707,'Infos Relatório'!$B573,'Faturamento NNE'!$AA$2:$AA$707,'Infos Relatório'!U$1)</f>
        <v>0</v>
      </c>
      <c r="X573" s="546">
        <f>SUMIFS('Faturamento NNE'!$P$2:$P$707,'Faturamento NNE'!$E$2:$E$707,'Infos Relatório'!$B$564,'Faturamento NNE'!$F$2:$F$707,'Infos Relatório'!$B573,'Faturamento NNE'!$AA$2:$AA$707,'Infos Relatório'!U$1,'Faturamento NNE'!$U$2:$U$707,"Sim")+SUMIFS('Faturamento NNE'!$Q$2:$Q$707,'Faturamento NNE'!$E$2:$E$707,'Infos Relatório'!$B$564,'Faturamento NNE'!$F$2:$F$707,'Infos Relatório'!$B573,'Faturamento NNE'!$AA$2:$AA$707,'Infos Relatório'!U$1,'Faturamento NNE'!$U$2:$U$707,"Sim")</f>
        <v>0</v>
      </c>
      <c r="Y573" s="227" t="e">
        <f t="shared" si="207"/>
        <v>#DIV/0!</v>
      </c>
      <c r="Z573" s="545">
        <f>SUMIFS('Faturamento NNE'!$I$2:$I$707,'Faturamento NNE'!$E$2:$E$707,'Infos Relatório'!$B$564,'Faturamento NNE'!$F$2:$F$707,'Infos Relatório'!$B573,'Faturamento NNE'!$AA$2:$AA$707,'Infos Relatório'!U$1)</f>
        <v>0</v>
      </c>
      <c r="AA573" s="541">
        <f>COUNTIFS('Faturamento NNE'!$E$2:$E$707,'Infos Relatório'!$B$564,'Faturamento NNE'!$F$2:$F$707,'Infos Relatório'!$B573,'Faturamento NNE'!$AA$2:$AA$707,'Infos Relatório'!AA$1)</f>
        <v>0</v>
      </c>
      <c r="AB573" s="542">
        <f>SUMIFS('Faturamento NNE'!$H$2:$H$707,'Faturamento NNE'!$E$2:$E$707,'Infos Relatório'!$B$564,'Faturamento NNE'!$F$2:$F$707,'Infos Relatório'!$B573,'Faturamento NNE'!$AA$2:$AA$707,'Infos Relatório'!AA$1)</f>
        <v>0</v>
      </c>
      <c r="AC573" s="542">
        <f>SUMIFS('Faturamento NNE'!$K$2:$K$707,'Faturamento NNE'!$E$2:$E$707,'Infos Relatório'!$B$564,'Faturamento NNE'!$F$2:$F$707,'Infos Relatório'!$B573,'Faturamento NNE'!$AA$2:$AA$707,'Infos Relatório'!AA$1)</f>
        <v>0</v>
      </c>
      <c r="AD573" s="546">
        <f>SUMIFS('Faturamento NNE'!$P$2:$P$707,'Faturamento NNE'!$E$2:$E$707,'Infos Relatório'!$B$564,'Faturamento NNE'!$F$2:$F$707,'Infos Relatório'!$B573,'Faturamento NNE'!$AA$2:$AA$707,'Infos Relatório'!AA$1,'Faturamento NNE'!$U$2:$U$707,"Sim")+SUMIFS('Faturamento NNE'!$Q$2:$Q$707,'Faturamento NNE'!$E$2:$E$707,'Infos Relatório'!$B$564,'Faturamento NNE'!$F$2:$F$707,'Infos Relatório'!$B573,'Faturamento NNE'!$AA$2:$AA$707,'Infos Relatório'!AA$1,'Faturamento NNE'!$U$2:$U$707,"Sim")</f>
        <v>0</v>
      </c>
      <c r="AE573" s="227" t="e">
        <f t="shared" si="208"/>
        <v>#DIV/0!</v>
      </c>
      <c r="AF573" s="545">
        <f>SUMIFS('Faturamento NNE'!$I$2:$I$707,'Faturamento NNE'!$E$2:$E$707,'Infos Relatório'!$B$564,'Faturamento NNE'!$F$2:$F$707,'Infos Relatório'!$B573,'Faturamento NNE'!$AA$2:$AA$707,'Infos Relatório'!AA$1)</f>
        <v>0</v>
      </c>
      <c r="AG573" s="541">
        <f>COUNTIFS('Faturamento NNE'!$E$2:$E$707,'Infos Relatório'!$B$564,'Faturamento NNE'!$F$2:$F$707,'Infos Relatório'!$B573,'Faturamento NNE'!$AA$2:$AA$707,'Infos Relatório'!AG$1)</f>
        <v>0</v>
      </c>
      <c r="AH573" s="542">
        <f>SUMIFS('Faturamento NNE'!$H$2:$H$707,'Faturamento NNE'!$E$2:$E$707,'Infos Relatório'!$B$564,'Faturamento NNE'!$F$2:$F$707,'Infos Relatório'!$B573,'Faturamento NNE'!$AA$2:$AA$707,'Infos Relatório'!AG$1)</f>
        <v>0</v>
      </c>
      <c r="AI573" s="542">
        <f>SUMIFS('Faturamento NNE'!$K$2:$K$707,'Faturamento NNE'!$E$2:$E$707,'Infos Relatório'!$B$564,'Faturamento NNE'!$F$2:$F$707,'Infos Relatório'!$B573,'Faturamento NNE'!$AA$2:$AA$707,'Infos Relatório'!AG$1)</f>
        <v>0</v>
      </c>
      <c r="AJ573" s="546">
        <f>SUMIFS('Faturamento NNE'!$P$2:$P$707,'Faturamento NNE'!$E$2:$E$707,'Infos Relatório'!$B$564,'Faturamento NNE'!$F$2:$F$707,'Infos Relatório'!$B573,'Faturamento NNE'!$AA$2:$AA$707,'Infos Relatório'!AG$1,'Faturamento NNE'!$U$2:$U$707,"Sim")+SUMIFS('Faturamento NNE'!$Q$2:$Q$707,'Faturamento NNE'!$E$2:$E$707,'Infos Relatório'!$B$564,'Faturamento NNE'!$F$2:$F$707,'Infos Relatório'!$B573,'Faturamento NNE'!$AA$2:$AA$707,'Infos Relatório'!AG$1,'Faturamento NNE'!$U$2:$U$707,"Sim")</f>
        <v>0</v>
      </c>
      <c r="AK573" s="227" t="e">
        <f t="shared" si="209"/>
        <v>#DIV/0!</v>
      </c>
      <c r="AL573" s="545">
        <f>SUMIFS('Faturamento NNE'!$I$2:$I$707,'Faturamento NNE'!$E$2:$E$707,'Infos Relatório'!$B$564,'Faturamento NNE'!$F$2:$F$707,'Infos Relatório'!$B573,'Faturamento NNE'!$AA$2:$AA$707,'Infos Relatório'!AG$1)</f>
        <v>0</v>
      </c>
      <c r="AM573" s="541">
        <f>COUNTIFS('Faturamento NNE'!$E$2:$E$707,'Infos Relatório'!$B$564,'Faturamento NNE'!$F$2:$F$707,'Infos Relatório'!$B573,'Faturamento NNE'!$AA$2:$AA$707,'Infos Relatório'!AM$1)</f>
        <v>0</v>
      </c>
      <c r="AN573" s="542">
        <f>SUMIFS('Faturamento NNE'!$H$2:$H$707,'Faturamento NNE'!$E$2:$E$707,'Infos Relatório'!$B$564,'Faturamento NNE'!$F$2:$F$707,'Infos Relatório'!$B573,'Faturamento NNE'!$AA$2:$AA$707,'Infos Relatório'!AM$1)</f>
        <v>0</v>
      </c>
      <c r="AO573" s="542">
        <f>SUMIFS('Faturamento NNE'!$K$2:$K$707,'Faturamento NNE'!$E$2:$E$707,'Infos Relatório'!$B$564,'Faturamento NNE'!$F$2:$F$707,'Infos Relatório'!$B573,'Faturamento NNE'!$AA$2:$AA$707,'Infos Relatório'!AM$1)</f>
        <v>0</v>
      </c>
      <c r="AP573" s="546">
        <f>SUMIFS('Faturamento NNE'!$P$2:$P$707,'Faturamento NNE'!$E$2:$E$707,'Infos Relatório'!$B$564,'Faturamento NNE'!$F$2:$F$707,'Infos Relatório'!$B573,'Faturamento NNE'!$AA$2:$AA$707,'Infos Relatório'!AM$1,'Faturamento NNE'!$U$2:$U$707,"Sim")+SUMIFS('Faturamento NNE'!$Q$2:$Q$707,'Faturamento NNE'!$E$2:$E$707,'Infos Relatório'!$B$564,'Faturamento NNE'!$F$2:$F$707,'Infos Relatório'!$B573,'Faturamento NNE'!$AA$2:$AA$707,'Infos Relatório'!AM$1,'Faturamento NNE'!$U$2:$U$707,"Sim")</f>
        <v>0</v>
      </c>
      <c r="AQ573" s="227" t="e">
        <f t="shared" si="210"/>
        <v>#DIV/0!</v>
      </c>
      <c r="AR573" s="545">
        <f>SUMIFS('Faturamento NNE'!$I$2:$I$707,'Faturamento NNE'!$E$2:$E$707,'Infos Relatório'!$B$564,'Faturamento NNE'!$F$2:$F$707,'Infos Relatório'!$B573,'Faturamento NNE'!$AA$2:$AA$707,'Infos Relatório'!AM$1)</f>
        <v>0</v>
      </c>
      <c r="AS573" s="541">
        <f>COUNTIFS('Faturamento NNE'!$E$2:$E$707,'Infos Relatório'!$B$564,'Faturamento NNE'!$F$2:$F$707,'Infos Relatório'!$B573,'Faturamento NNE'!$AA$2:$AA$707,'Infos Relatório'!AS$1)</f>
        <v>0</v>
      </c>
      <c r="AT573" s="542">
        <f>SUMIFS('Faturamento NNE'!$H$2:$H$707,'Faturamento NNE'!$E$2:$E$707,'Infos Relatório'!$B$564,'Faturamento NNE'!$F$2:$F$707,'Infos Relatório'!$B573,'Faturamento NNE'!$AA$2:$AA$707,'Infos Relatório'!AS$1)</f>
        <v>0</v>
      </c>
      <c r="AU573" s="542">
        <f>SUMIFS('Faturamento NNE'!$K$2:$K$707,'Faturamento NNE'!$E$2:$E$707,'Infos Relatório'!$B$564,'Faturamento NNE'!$F$2:$F$707,'Infos Relatório'!$B573,'Faturamento NNE'!$AA$2:$AA$707,'Infos Relatório'!AS$1)</f>
        <v>0</v>
      </c>
      <c r="AV573" s="546">
        <f>SUMIFS('Faturamento NNE'!$P$2:$P$707,'Faturamento NNE'!$E$2:$E$707,'Infos Relatório'!$B$564,'Faturamento NNE'!$F$2:$F$707,'Infos Relatório'!$B573,'Faturamento NNE'!$AA$2:$AA$707,'Infos Relatório'!AS$1,'Faturamento NNE'!$U$2:$U$707,"Sim")+SUMIFS('Faturamento NNE'!$Q$2:$Q$707,'Faturamento NNE'!$E$2:$E$707,'Infos Relatório'!$B$564,'Faturamento NNE'!$F$2:$F$707,'Infos Relatório'!$B573,'Faturamento NNE'!$AA$2:$AA$707,'Infos Relatório'!AS$1,'Faturamento NNE'!$U$2:$U$707,"Sim")</f>
        <v>0</v>
      </c>
      <c r="AW573" s="227" t="e">
        <f t="shared" si="211"/>
        <v>#DIV/0!</v>
      </c>
      <c r="AX573" s="545">
        <f>SUMIFS('Faturamento NNE'!$I$2:$I$707,'Faturamento NNE'!$E$2:$E$707,'Infos Relatório'!$B$564,'Faturamento NNE'!$F$2:$F$707,'Infos Relatório'!$B573,'Faturamento NNE'!$AA$2:$AA$707,'Infos Relatório'!AS$1)</f>
        <v>0</v>
      </c>
      <c r="AY573" s="541">
        <f>COUNTIFS('Faturamento NNE'!$E$2:$E$707,'Infos Relatório'!$B$564,'Faturamento NNE'!$F$2:$F$707,'Infos Relatório'!$B573,'Faturamento NNE'!$AA$2:$AA$707,'Infos Relatório'!AY$1)</f>
        <v>0</v>
      </c>
      <c r="AZ573" s="542">
        <f>SUMIFS('Faturamento NNE'!$H$2:$H$707,'Faturamento NNE'!$E$2:$E$707,'Infos Relatório'!$B$564,'Faturamento NNE'!$F$2:$F$707,'Infos Relatório'!$B573,'Faturamento NNE'!$AA$2:$AA$707,'Infos Relatório'!AY$1)</f>
        <v>0</v>
      </c>
      <c r="BA573" s="542">
        <f>SUMIFS('Faturamento NNE'!$K$2:$K$707,'Faturamento NNE'!$E$2:$E$707,'Infos Relatório'!$B$564,'Faturamento NNE'!$F$2:$F$707,'Infos Relatório'!$B573,'Faturamento NNE'!$AA$2:$AA$707,'Infos Relatório'!AY$1)</f>
        <v>0</v>
      </c>
      <c r="BB573" s="546">
        <f>SUMIFS('Faturamento NNE'!$P$2:$P$707,'Faturamento NNE'!$E$2:$E$707,'Infos Relatório'!$B$564,'Faturamento NNE'!$F$2:$F$707,'Infos Relatório'!$B573,'Faturamento NNE'!$AA$2:$AA$707,'Infos Relatório'!AY$1,'Faturamento NNE'!$U$2:$U$707,"Sim")+SUMIFS('Faturamento NNE'!$Q$2:$Q$707,'Faturamento NNE'!$E$2:$E$707,'Infos Relatório'!$B$564,'Faturamento NNE'!$F$2:$F$707,'Infos Relatório'!$B573,'Faturamento NNE'!$AA$2:$AA$707,'Infos Relatório'!AY$1,'Faturamento NNE'!$U$2:$U$707,"Sim")</f>
        <v>0</v>
      </c>
      <c r="BC573" s="227" t="e">
        <f t="shared" si="212"/>
        <v>#DIV/0!</v>
      </c>
      <c r="BD573" s="545">
        <f>SUMIFS('Faturamento NNE'!$I$2:$I$707,'Faturamento NNE'!$E$2:$E$707,'Infos Relatório'!$B$564,'Faturamento NNE'!$F$2:$F$707,'Infos Relatório'!$B573,'Faturamento NNE'!$AA$2:$AA$707,'Infos Relatório'!AY$1)</f>
        <v>0</v>
      </c>
      <c r="BE573" s="541">
        <f>COUNTIFS('Faturamento NNE'!$E$2:$E$707,'Infos Relatório'!$B$564,'Faturamento NNE'!$F$2:$F$707,'Infos Relatório'!$B573,'Faturamento NNE'!$AA$2:$AA$707,'Infos Relatório'!BE$1)</f>
        <v>0</v>
      </c>
      <c r="BF573" s="542">
        <f>SUMIFS('Faturamento NNE'!$H$2:$H$707,'Faturamento NNE'!$E$2:$E$707,'Infos Relatório'!$B$564,'Faturamento NNE'!$F$2:$F$707,'Infos Relatório'!$B573,'Faturamento NNE'!$AA$2:$AA$707,'Infos Relatório'!BE$1)</f>
        <v>0</v>
      </c>
      <c r="BG573" s="542">
        <f>SUMIFS('Faturamento NNE'!$K$2:$K$707,'Faturamento NNE'!$E$2:$E$707,'Infos Relatório'!$B$564,'Faturamento NNE'!$F$2:$F$707,'Infos Relatório'!$B573,'Faturamento NNE'!$AA$2:$AA$707,'Infos Relatório'!BE$1)</f>
        <v>0</v>
      </c>
      <c r="BH573" s="546">
        <f>SUMIFS('Faturamento NNE'!$P$2:$P$707,'Faturamento NNE'!$E$2:$E$707,'Infos Relatório'!$B$564,'Faturamento NNE'!$F$2:$F$707,'Infos Relatório'!$B573,'Faturamento NNE'!$AA$2:$AA$707,'Infos Relatório'!BE$1,'Faturamento NNE'!$U$2:$U$707,"Sim")+SUMIFS('Faturamento NNE'!$Q$2:$Q$707,'Faturamento NNE'!$E$2:$E$707,'Infos Relatório'!$B$564,'Faturamento NNE'!$F$2:$F$707,'Infos Relatório'!$B573,'Faturamento NNE'!$AA$2:$AA$707,'Infos Relatório'!BE$1,'Faturamento NNE'!$U$2:$U$707,"Sim")</f>
        <v>0</v>
      </c>
      <c r="BI573" s="227" t="e">
        <f t="shared" si="213"/>
        <v>#DIV/0!</v>
      </c>
      <c r="BJ573" s="545">
        <f>SUMIFS('Faturamento NNE'!$I$2:$I$707,'Faturamento NNE'!$E$2:$E$707,'Infos Relatório'!$B$564,'Faturamento NNE'!$F$2:$F$707,'Infos Relatório'!$B573,'Faturamento NNE'!$AA$2:$AA$707,'Infos Relatório'!BE$1)</f>
        <v>0</v>
      </c>
      <c r="BK573" s="541">
        <f>COUNTIFS('Faturamento NNE'!$E$2:$E$707,'Infos Relatório'!$B$564,'Faturamento NNE'!$F$2:$F$707,'Infos Relatório'!$B573,'Faturamento NNE'!$AA$2:$AA$707,'Infos Relatório'!BK$1)</f>
        <v>0</v>
      </c>
      <c r="BL573" s="542">
        <f>SUMIFS('Faturamento NNE'!$H$2:$H$707,'Faturamento NNE'!$E$2:$E$707,'Infos Relatório'!$B$564,'Faturamento NNE'!$F$2:$F$707,'Infos Relatório'!$B573,'Faturamento NNE'!$AA$2:$AA$707,'Infos Relatório'!BK$1)</f>
        <v>0</v>
      </c>
      <c r="BM573" s="542">
        <f>SUMIFS('Faturamento NNE'!$K$2:$K$707,'Faturamento NNE'!$E$2:$E$707,'Infos Relatório'!$B$564,'Faturamento NNE'!$F$2:$F$707,'Infos Relatório'!$B573,'Faturamento NNE'!$AA$2:$AA$707,'Infos Relatório'!BK$1)</f>
        <v>0</v>
      </c>
      <c r="BN573" s="546">
        <f>SUMIFS('Faturamento NNE'!$P$2:$P$707,'Faturamento NNE'!$E$2:$E$707,'Infos Relatório'!$B$564,'Faturamento NNE'!$F$2:$F$707,'Infos Relatório'!$B573,'Faturamento NNE'!$AA$2:$AA$707,'Infos Relatório'!BK$1,'Faturamento NNE'!$U$2:$U$707,"Sim")+SUMIFS('Faturamento NNE'!$Q$2:$Q$707,'Faturamento NNE'!$E$2:$E$707,'Infos Relatório'!$B$564,'Faturamento NNE'!$F$2:$F$707,'Infos Relatório'!$B573,'Faturamento NNE'!$AA$2:$AA$707,'Infos Relatório'!BK$1,'Faturamento NNE'!$U$2:$U$707,"Sim")</f>
        <v>0</v>
      </c>
      <c r="BO573" s="227" t="e">
        <f t="shared" si="214"/>
        <v>#DIV/0!</v>
      </c>
      <c r="BP573" s="545">
        <f>SUMIFS('Faturamento NNE'!$I$2:$I$707,'Faturamento NNE'!$E$2:$E$707,'Infos Relatório'!$B$564,'Faturamento NNE'!$F$2:$F$707,'Infos Relatório'!$B573,'Faturamento NNE'!$AA$2:$AA$707,'Infos Relatório'!BK$1)</f>
        <v>0</v>
      </c>
      <c r="BQ573" s="541">
        <f>COUNTIFS('Faturamento NNE'!$E$2:$E$707,'Infos Relatório'!$B$564,'Faturamento NNE'!$F$2:$F$707,'Infos Relatório'!$B573,'Faturamento NNE'!$AA$2:$AA$707,'Infos Relatório'!BQ$1)</f>
        <v>0</v>
      </c>
      <c r="BR573" s="542">
        <f>SUMIFS('Faturamento NNE'!$H$2:$H$707,'Faturamento NNE'!$E$2:$E$707,'Infos Relatório'!$B$564,'Faturamento NNE'!$F$2:$F$707,'Infos Relatório'!$B573,'Faturamento NNE'!$AA$2:$AA$707,'Infos Relatório'!BQ$1)</f>
        <v>0</v>
      </c>
      <c r="BS573" s="542">
        <f>SUMIFS('Faturamento NNE'!$K$2:$K$707,'Faturamento NNE'!$E$2:$E$707,'Infos Relatório'!$B$564,'Faturamento NNE'!$F$2:$F$707,'Infos Relatório'!$B573,'Faturamento NNE'!$AA$2:$AA$707,'Infos Relatório'!BQ$1)</f>
        <v>0</v>
      </c>
      <c r="BT573" s="546">
        <f>SUMIFS('Faturamento NNE'!$P$2:$P$707,'Faturamento NNE'!$E$2:$E$707,'Infos Relatório'!$B$564,'Faturamento NNE'!$F$2:$F$707,'Infos Relatório'!$B573,'Faturamento NNE'!$AA$2:$AA$707,'Infos Relatório'!BQ$1,'Faturamento NNE'!$U$2:$U$707,"Sim")+SUMIFS('Faturamento NNE'!$Q$2:$Q$707,'Faturamento NNE'!$E$2:$E$707,'Infos Relatório'!$B$564,'Faturamento NNE'!$F$2:$F$707,'Infos Relatório'!$B573,'Faturamento NNE'!$AA$2:$AA$707,'Infos Relatório'!BQ$1,'Faturamento NNE'!$U$2:$U$707,"Sim")</f>
        <v>0</v>
      </c>
      <c r="BU573" s="227" t="e">
        <f t="shared" si="215"/>
        <v>#DIV/0!</v>
      </c>
      <c r="BV573" s="545">
        <f>SUMIFS('Faturamento NNE'!$I$2:$I$707,'Faturamento NNE'!$E$2:$E$707,'Infos Relatório'!$B$564,'Faturamento NNE'!$F$2:$F$707,'Infos Relatório'!$B573,'Faturamento NNE'!$AA$2:$AA$707,'Infos Relatório'!BQ$1)</f>
        <v>0</v>
      </c>
    </row>
    <row r="574" spans="2:74">
      <c r="B574" s="217" t="s">
        <v>139</v>
      </c>
      <c r="C574" s="541">
        <f>COUNTIFS('Faturamento NNE'!$E$2:$E$707,'Infos Relatório'!$B$564,'Faturamento NNE'!$F$2:$F$707,'Infos Relatório'!$B574,'Faturamento NNE'!$AA$2:$AA$707,'Infos Relatório'!C$1)</f>
        <v>0</v>
      </c>
      <c r="D574" s="542">
        <f>SUMIFS('Faturamento NNE'!$H$2:$H$707,'Faturamento NNE'!$E$2:$E$707,'Infos Relatório'!$B$564,'Faturamento NNE'!$F$2:$F$707,'Infos Relatório'!$B574,'Faturamento NNE'!$AA$2:$AA$707,'Infos Relatório'!C$1)</f>
        <v>0</v>
      </c>
      <c r="E574" s="543">
        <f>SUMIFS('Faturamento NNE'!$K$2:$K$707,'Faturamento NNE'!$E$2:$E$707,'Infos Relatório'!$B$564,'Faturamento NNE'!$F$2:$F$707,'Infos Relatório'!$B574,'Faturamento NNE'!$AA$2:$AA$707,'Infos Relatório'!C$1)</f>
        <v>0</v>
      </c>
      <c r="F574" s="544">
        <f>SUMIFS('Faturamento NNE'!$P$2:$P$707,'Faturamento NNE'!$E$2:$E$707,'Infos Relatório'!$B$564,'Faturamento NNE'!$F$2:$F$707,'Infos Relatório'!$B574,'Faturamento NNE'!$AA$2:$AA$707,'Infos Relatório'!C$1,'Faturamento NNE'!$U$2:$U$707,"Sim")+SUMIFS('Faturamento NNE'!$Q$2:$Q$707,'Faturamento NNE'!$E$2:$E$707,'Infos Relatório'!$B$564,'Faturamento NNE'!$F$2:$F$707,'Infos Relatório'!$B574,'Faturamento NNE'!$AA$2:$AA$707,'Infos Relatório'!C$1,'Faturamento NNE'!$U$2:$U$707,"Sim")</f>
        <v>0</v>
      </c>
      <c r="G574" s="283" t="e">
        <f t="shared" si="204"/>
        <v>#DIV/0!</v>
      </c>
      <c r="H574" s="545">
        <f>SUMIFS('Faturamento NNE'!$I$2:$I$707,'Faturamento NNE'!$E$2:$E$707,'Infos Relatório'!$B$564,'Faturamento NNE'!$F$2:$F$707,'Infos Relatório'!$B574,'Faturamento NNE'!$AA$2:$AA$707,'Infos Relatório'!C$1)</f>
        <v>0</v>
      </c>
      <c r="I574" s="541">
        <f>COUNTIFS('Faturamento NNE'!$E$2:$E$707,'Infos Relatório'!$B$564,'Faturamento NNE'!$F$2:$F$707,'Infos Relatório'!$B574,'Faturamento NNE'!$AA$2:$AA$707,'Infos Relatório'!I$1)</f>
        <v>0</v>
      </c>
      <c r="J574" s="542">
        <f>SUMIFS('Faturamento NNE'!$H$2:$H$707,'Faturamento NNE'!$E$2:$E$707,'Infos Relatório'!$B$564,'Faturamento NNE'!$F$2:$F$707,'Infos Relatório'!$B574,'Faturamento NNE'!$AA$2:$AA$707,'Infos Relatório'!I$1)</f>
        <v>0</v>
      </c>
      <c r="K574" s="543">
        <f>SUMIFS('Faturamento NNE'!$K$2:$K$707,'Faturamento NNE'!$E$2:$E$707,'Infos Relatório'!$B$564,'Faturamento NNE'!$F$2:$F$707,'Infos Relatório'!$B574,'Faturamento NNE'!$AA$2:$AA$707,'Infos Relatório'!I$1)</f>
        <v>0</v>
      </c>
      <c r="L574" s="544">
        <f>SUMIFS('Faturamento NNE'!$P$2:$P$707,'Faturamento NNE'!$E$2:$E$707,'Infos Relatório'!$B$564,'Faturamento NNE'!$F$2:$F$707,'Infos Relatório'!$B574,'Faturamento NNE'!$AA$2:$AA$707,'Infos Relatório'!I$1,'Faturamento NNE'!$U$2:$U$707,"Sim")+SUMIFS('Faturamento NNE'!$Q$2:$Q$707,'Faturamento NNE'!$E$2:$E$707,'Infos Relatório'!$B$564,'Faturamento NNE'!$F$2:$F$707,'Infos Relatório'!$B574,'Faturamento NNE'!$AA$2:$AA$707,'Infos Relatório'!I$1,'Faturamento NNE'!$U$2:$U$707,"Sim")</f>
        <v>0</v>
      </c>
      <c r="M574" s="283" t="e">
        <f t="shared" si="205"/>
        <v>#DIV/0!</v>
      </c>
      <c r="N574" s="545">
        <f>SUMIFS('Faturamento NNE'!$I$2:$I$707,'Faturamento NNE'!$E$2:$E$707,'Infos Relatório'!$B$564,'Faturamento NNE'!$F$2:$F$707,'Infos Relatório'!$B574,'Faturamento NNE'!$AA$2:$AA$707,'Infos Relatório'!I$1)</f>
        <v>0</v>
      </c>
      <c r="O574" s="541">
        <f>COUNTIFS('Faturamento NNE'!$E$2:$E$707,'Infos Relatório'!$B$564,'Faturamento NNE'!$F$2:$F$707,'Infos Relatório'!$B574,'Faturamento NNE'!$AA$2:$AA$707,'Infos Relatório'!O$1)</f>
        <v>0</v>
      </c>
      <c r="P574" s="542">
        <f>SUMIFS('Faturamento NNE'!$H$2:$H$707,'Faturamento NNE'!$E$2:$E$707,'Infos Relatório'!$B$564,'Faturamento NNE'!$F$2:$F$707,'Infos Relatório'!$B574,'Faturamento NNE'!$AA$2:$AA$707,'Infos Relatório'!O$1)</f>
        <v>0</v>
      </c>
      <c r="Q574" s="542">
        <f>SUMIFS('Faturamento NNE'!$K$2:$K$707,'Faturamento NNE'!$E$2:$E$707,'Infos Relatório'!$B$564,'Faturamento NNE'!$F$2:$F$707,'Infos Relatório'!$B574,'Faturamento NNE'!$AA$2:$AA$707,'Infos Relatório'!O$1)</f>
        <v>0</v>
      </c>
      <c r="R574" s="546">
        <f>SUMIFS('Faturamento NNE'!$P$2:$P$707,'Faturamento NNE'!$E$2:$E$707,'Infos Relatório'!$B$564,'Faturamento NNE'!$F$2:$F$707,'Infos Relatório'!$B574,'Faturamento NNE'!$AA$2:$AA$707,'Infos Relatório'!O$1,'Faturamento NNE'!$U$2:$U$707,"Sim")+SUMIFS('Faturamento NNE'!$Q$2:$Q$707,'Faturamento NNE'!$E$2:$E$707,'Infos Relatório'!$B$564,'Faturamento NNE'!$F$2:$F$707,'Infos Relatório'!$B574,'Faturamento NNE'!$AA$2:$AA$707,'Infos Relatório'!O$1,'Faturamento NNE'!$U$2:$U$707,"Sim")</f>
        <v>0</v>
      </c>
      <c r="S574" s="227" t="e">
        <f t="shared" si="206"/>
        <v>#DIV/0!</v>
      </c>
      <c r="T574" s="545">
        <f>SUMIFS('Faturamento NNE'!$I$2:$I$707,'Faturamento NNE'!$E$2:$E$707,'Infos Relatório'!$B$564,'Faturamento NNE'!$F$2:$F$707,'Infos Relatório'!$B574,'Faturamento NNE'!$AA$2:$AA$707,'Infos Relatório'!O$1)</f>
        <v>0</v>
      </c>
      <c r="U574" s="541">
        <f>COUNTIFS('Faturamento NNE'!$E$2:$E$707,'Infos Relatório'!$B$564,'Faturamento NNE'!$F$2:$F$707,'Infos Relatório'!$B574,'Faturamento NNE'!$AA$2:$AA$707,'Infos Relatório'!U$1)</f>
        <v>0</v>
      </c>
      <c r="V574" s="542">
        <f>SUMIFS('Faturamento NNE'!$H$2:$H$707,'Faturamento NNE'!$E$2:$E$707,'Infos Relatório'!$B$564,'Faturamento NNE'!$F$2:$F$707,'Infos Relatório'!$B574,'Faturamento NNE'!$AA$2:$AA$707,'Infos Relatório'!U$1)</f>
        <v>0</v>
      </c>
      <c r="W574" s="542">
        <f>SUMIFS('Faturamento NNE'!$K$2:$K$707,'Faturamento NNE'!$E$2:$E$707,'Infos Relatório'!$B$564,'Faturamento NNE'!$F$2:$F$707,'Infos Relatório'!$B574,'Faturamento NNE'!$AA$2:$AA$707,'Infos Relatório'!U$1)</f>
        <v>0</v>
      </c>
      <c r="X574" s="546">
        <f>SUMIFS('Faturamento NNE'!$P$2:$P$707,'Faturamento NNE'!$E$2:$E$707,'Infos Relatório'!$B$564,'Faturamento NNE'!$F$2:$F$707,'Infos Relatório'!$B574,'Faturamento NNE'!$AA$2:$AA$707,'Infos Relatório'!U$1,'Faturamento NNE'!$U$2:$U$707,"Sim")+SUMIFS('Faturamento NNE'!$Q$2:$Q$707,'Faturamento NNE'!$E$2:$E$707,'Infos Relatório'!$B$564,'Faturamento NNE'!$F$2:$F$707,'Infos Relatório'!$B574,'Faturamento NNE'!$AA$2:$AA$707,'Infos Relatório'!U$1,'Faturamento NNE'!$U$2:$U$707,"Sim")</f>
        <v>0</v>
      </c>
      <c r="Y574" s="227" t="e">
        <f t="shared" si="207"/>
        <v>#DIV/0!</v>
      </c>
      <c r="Z574" s="545">
        <f>SUMIFS('Faturamento NNE'!$I$2:$I$707,'Faturamento NNE'!$E$2:$E$707,'Infos Relatório'!$B$564,'Faturamento NNE'!$F$2:$F$707,'Infos Relatório'!$B574,'Faturamento NNE'!$AA$2:$AA$707,'Infos Relatório'!U$1)</f>
        <v>0</v>
      </c>
      <c r="AA574" s="541">
        <f>COUNTIFS('Faturamento NNE'!$E$2:$E$707,'Infos Relatório'!$B$564,'Faturamento NNE'!$F$2:$F$707,'Infos Relatório'!$B574,'Faturamento NNE'!$AA$2:$AA$707,'Infos Relatório'!AA$1)</f>
        <v>0</v>
      </c>
      <c r="AB574" s="542">
        <f>SUMIFS('Faturamento NNE'!$H$2:$H$707,'Faturamento NNE'!$E$2:$E$707,'Infos Relatório'!$B$564,'Faturamento NNE'!$F$2:$F$707,'Infos Relatório'!$B574,'Faturamento NNE'!$AA$2:$AA$707,'Infos Relatório'!AA$1)</f>
        <v>0</v>
      </c>
      <c r="AC574" s="542">
        <f>SUMIFS('Faturamento NNE'!$K$2:$K$707,'Faturamento NNE'!$E$2:$E$707,'Infos Relatório'!$B$564,'Faturamento NNE'!$F$2:$F$707,'Infos Relatório'!$B574,'Faturamento NNE'!$AA$2:$AA$707,'Infos Relatório'!AA$1)</f>
        <v>0</v>
      </c>
      <c r="AD574" s="546">
        <f>SUMIFS('Faturamento NNE'!$P$2:$P$707,'Faturamento NNE'!$E$2:$E$707,'Infos Relatório'!$B$564,'Faturamento NNE'!$F$2:$F$707,'Infos Relatório'!$B574,'Faturamento NNE'!$AA$2:$AA$707,'Infos Relatório'!AA$1,'Faturamento NNE'!$U$2:$U$707,"Sim")+SUMIFS('Faturamento NNE'!$Q$2:$Q$707,'Faturamento NNE'!$E$2:$E$707,'Infos Relatório'!$B$564,'Faturamento NNE'!$F$2:$F$707,'Infos Relatório'!$B574,'Faturamento NNE'!$AA$2:$AA$707,'Infos Relatório'!AA$1,'Faturamento NNE'!$U$2:$U$707,"Sim")</f>
        <v>0</v>
      </c>
      <c r="AE574" s="227" t="e">
        <f t="shared" si="208"/>
        <v>#DIV/0!</v>
      </c>
      <c r="AF574" s="545">
        <f>SUMIFS('Faturamento NNE'!$I$2:$I$707,'Faturamento NNE'!$E$2:$E$707,'Infos Relatório'!$B$564,'Faturamento NNE'!$F$2:$F$707,'Infos Relatório'!$B574,'Faturamento NNE'!$AA$2:$AA$707,'Infos Relatório'!AA$1)</f>
        <v>0</v>
      </c>
      <c r="AG574" s="541">
        <f>COUNTIFS('Faturamento NNE'!$E$2:$E$707,'Infos Relatório'!$B$564,'Faturamento NNE'!$F$2:$F$707,'Infos Relatório'!$B574,'Faturamento NNE'!$AA$2:$AA$707,'Infos Relatório'!AG$1)</f>
        <v>0</v>
      </c>
      <c r="AH574" s="542">
        <f>SUMIFS('Faturamento NNE'!$H$2:$H$707,'Faturamento NNE'!$E$2:$E$707,'Infos Relatório'!$B$564,'Faturamento NNE'!$F$2:$F$707,'Infos Relatório'!$B574,'Faturamento NNE'!$AA$2:$AA$707,'Infos Relatório'!AG$1)</f>
        <v>0</v>
      </c>
      <c r="AI574" s="542">
        <f>SUMIFS('Faturamento NNE'!$K$2:$K$707,'Faturamento NNE'!$E$2:$E$707,'Infos Relatório'!$B$564,'Faturamento NNE'!$F$2:$F$707,'Infos Relatório'!$B574,'Faturamento NNE'!$AA$2:$AA$707,'Infos Relatório'!AG$1)</f>
        <v>0</v>
      </c>
      <c r="AJ574" s="546">
        <f>SUMIFS('Faturamento NNE'!$P$2:$P$707,'Faturamento NNE'!$E$2:$E$707,'Infos Relatório'!$B$564,'Faturamento NNE'!$F$2:$F$707,'Infos Relatório'!$B574,'Faturamento NNE'!$AA$2:$AA$707,'Infos Relatório'!AG$1,'Faturamento NNE'!$U$2:$U$707,"Sim")+SUMIFS('Faturamento NNE'!$Q$2:$Q$707,'Faturamento NNE'!$E$2:$E$707,'Infos Relatório'!$B$564,'Faturamento NNE'!$F$2:$F$707,'Infos Relatório'!$B574,'Faturamento NNE'!$AA$2:$AA$707,'Infos Relatório'!AG$1,'Faturamento NNE'!$U$2:$U$707,"Sim")</f>
        <v>0</v>
      </c>
      <c r="AK574" s="227" t="e">
        <f t="shared" si="209"/>
        <v>#DIV/0!</v>
      </c>
      <c r="AL574" s="545">
        <f>SUMIFS('Faturamento NNE'!$I$2:$I$707,'Faturamento NNE'!$E$2:$E$707,'Infos Relatório'!$B$564,'Faturamento NNE'!$F$2:$F$707,'Infos Relatório'!$B574,'Faturamento NNE'!$AA$2:$AA$707,'Infos Relatório'!AG$1)</f>
        <v>0</v>
      </c>
      <c r="AM574" s="541">
        <f>COUNTIFS('Faturamento NNE'!$E$2:$E$707,'Infos Relatório'!$B$564,'Faturamento NNE'!$F$2:$F$707,'Infos Relatório'!$B574,'Faturamento NNE'!$AA$2:$AA$707,'Infos Relatório'!AM$1)</f>
        <v>0</v>
      </c>
      <c r="AN574" s="542">
        <f>SUMIFS('Faturamento NNE'!$H$2:$H$707,'Faturamento NNE'!$E$2:$E$707,'Infos Relatório'!$B$564,'Faturamento NNE'!$F$2:$F$707,'Infos Relatório'!$B574,'Faturamento NNE'!$AA$2:$AA$707,'Infos Relatório'!AM$1)</f>
        <v>0</v>
      </c>
      <c r="AO574" s="542">
        <f>SUMIFS('Faturamento NNE'!$K$2:$K$707,'Faturamento NNE'!$E$2:$E$707,'Infos Relatório'!$B$564,'Faturamento NNE'!$F$2:$F$707,'Infos Relatório'!$B574,'Faturamento NNE'!$AA$2:$AA$707,'Infos Relatório'!AM$1)</f>
        <v>0</v>
      </c>
      <c r="AP574" s="546">
        <f>SUMIFS('Faturamento NNE'!$P$2:$P$707,'Faturamento NNE'!$E$2:$E$707,'Infos Relatório'!$B$564,'Faturamento NNE'!$F$2:$F$707,'Infos Relatório'!$B574,'Faturamento NNE'!$AA$2:$AA$707,'Infos Relatório'!AM$1,'Faturamento NNE'!$U$2:$U$707,"Sim")+SUMIFS('Faturamento NNE'!$Q$2:$Q$707,'Faturamento NNE'!$E$2:$E$707,'Infos Relatório'!$B$564,'Faturamento NNE'!$F$2:$F$707,'Infos Relatório'!$B574,'Faturamento NNE'!$AA$2:$AA$707,'Infos Relatório'!AM$1,'Faturamento NNE'!$U$2:$U$707,"Sim")</f>
        <v>0</v>
      </c>
      <c r="AQ574" s="227" t="e">
        <f t="shared" si="210"/>
        <v>#DIV/0!</v>
      </c>
      <c r="AR574" s="545">
        <f>SUMIFS('Faturamento NNE'!$I$2:$I$707,'Faturamento NNE'!$E$2:$E$707,'Infos Relatório'!$B$564,'Faturamento NNE'!$F$2:$F$707,'Infos Relatório'!$B574,'Faturamento NNE'!$AA$2:$AA$707,'Infos Relatório'!AM$1)</f>
        <v>0</v>
      </c>
      <c r="AS574" s="541">
        <f>COUNTIFS('Faturamento NNE'!$E$2:$E$707,'Infos Relatório'!$B$564,'Faturamento NNE'!$F$2:$F$707,'Infos Relatório'!$B574,'Faturamento NNE'!$AA$2:$AA$707,'Infos Relatório'!AS$1)</f>
        <v>0</v>
      </c>
      <c r="AT574" s="542">
        <f>SUMIFS('Faturamento NNE'!$H$2:$H$707,'Faturamento NNE'!$E$2:$E$707,'Infos Relatório'!$B$564,'Faturamento NNE'!$F$2:$F$707,'Infos Relatório'!$B574,'Faturamento NNE'!$AA$2:$AA$707,'Infos Relatório'!AS$1)</f>
        <v>0</v>
      </c>
      <c r="AU574" s="542">
        <f>SUMIFS('Faturamento NNE'!$K$2:$K$707,'Faturamento NNE'!$E$2:$E$707,'Infos Relatório'!$B$564,'Faturamento NNE'!$F$2:$F$707,'Infos Relatório'!$B574,'Faturamento NNE'!$AA$2:$AA$707,'Infos Relatório'!AS$1)</f>
        <v>0</v>
      </c>
      <c r="AV574" s="546">
        <f>SUMIFS('Faturamento NNE'!$P$2:$P$707,'Faturamento NNE'!$E$2:$E$707,'Infos Relatório'!$B$564,'Faturamento NNE'!$F$2:$F$707,'Infos Relatório'!$B574,'Faturamento NNE'!$AA$2:$AA$707,'Infos Relatório'!AS$1,'Faturamento NNE'!$U$2:$U$707,"Sim")+SUMIFS('Faturamento NNE'!$Q$2:$Q$707,'Faturamento NNE'!$E$2:$E$707,'Infos Relatório'!$B$564,'Faturamento NNE'!$F$2:$F$707,'Infos Relatório'!$B574,'Faturamento NNE'!$AA$2:$AA$707,'Infos Relatório'!AS$1,'Faturamento NNE'!$U$2:$U$707,"Sim")</f>
        <v>0</v>
      </c>
      <c r="AW574" s="227" t="e">
        <f t="shared" si="211"/>
        <v>#DIV/0!</v>
      </c>
      <c r="AX574" s="545">
        <f>SUMIFS('Faturamento NNE'!$I$2:$I$707,'Faturamento NNE'!$E$2:$E$707,'Infos Relatório'!$B$564,'Faturamento NNE'!$F$2:$F$707,'Infos Relatório'!$B574,'Faturamento NNE'!$AA$2:$AA$707,'Infos Relatório'!AS$1)</f>
        <v>0</v>
      </c>
      <c r="AY574" s="541">
        <f>COUNTIFS('Faturamento NNE'!$E$2:$E$707,'Infos Relatório'!$B$564,'Faturamento NNE'!$F$2:$F$707,'Infos Relatório'!$B574,'Faturamento NNE'!$AA$2:$AA$707,'Infos Relatório'!AY$1)</f>
        <v>0</v>
      </c>
      <c r="AZ574" s="542">
        <f>SUMIFS('Faturamento NNE'!$H$2:$H$707,'Faturamento NNE'!$E$2:$E$707,'Infos Relatório'!$B$564,'Faturamento NNE'!$F$2:$F$707,'Infos Relatório'!$B574,'Faturamento NNE'!$AA$2:$AA$707,'Infos Relatório'!AY$1)</f>
        <v>0</v>
      </c>
      <c r="BA574" s="542">
        <f>SUMIFS('Faturamento NNE'!$K$2:$K$707,'Faturamento NNE'!$E$2:$E$707,'Infos Relatório'!$B$564,'Faturamento NNE'!$F$2:$F$707,'Infos Relatório'!$B574,'Faturamento NNE'!$AA$2:$AA$707,'Infos Relatório'!AY$1)</f>
        <v>0</v>
      </c>
      <c r="BB574" s="546">
        <f>SUMIFS('Faturamento NNE'!$P$2:$P$707,'Faturamento NNE'!$E$2:$E$707,'Infos Relatório'!$B$564,'Faturamento NNE'!$F$2:$F$707,'Infos Relatório'!$B574,'Faturamento NNE'!$AA$2:$AA$707,'Infos Relatório'!AY$1,'Faturamento NNE'!$U$2:$U$707,"Sim")+SUMIFS('Faturamento NNE'!$Q$2:$Q$707,'Faturamento NNE'!$E$2:$E$707,'Infos Relatório'!$B$564,'Faturamento NNE'!$F$2:$F$707,'Infos Relatório'!$B574,'Faturamento NNE'!$AA$2:$AA$707,'Infos Relatório'!AY$1,'Faturamento NNE'!$U$2:$U$707,"Sim")</f>
        <v>0</v>
      </c>
      <c r="BC574" s="227" t="e">
        <f t="shared" si="212"/>
        <v>#DIV/0!</v>
      </c>
      <c r="BD574" s="545">
        <f>SUMIFS('Faturamento NNE'!$I$2:$I$707,'Faturamento NNE'!$E$2:$E$707,'Infos Relatório'!$B$564,'Faturamento NNE'!$F$2:$F$707,'Infos Relatório'!$B574,'Faturamento NNE'!$AA$2:$AA$707,'Infos Relatório'!AY$1)</f>
        <v>0</v>
      </c>
      <c r="BE574" s="541">
        <f>COUNTIFS('Faturamento NNE'!$E$2:$E$707,'Infos Relatório'!$B$564,'Faturamento NNE'!$F$2:$F$707,'Infos Relatório'!$B574,'Faturamento NNE'!$AA$2:$AA$707,'Infos Relatório'!BE$1)</f>
        <v>0</v>
      </c>
      <c r="BF574" s="542">
        <f>SUMIFS('Faturamento NNE'!$H$2:$H$707,'Faturamento NNE'!$E$2:$E$707,'Infos Relatório'!$B$564,'Faturamento NNE'!$F$2:$F$707,'Infos Relatório'!$B574,'Faturamento NNE'!$AA$2:$AA$707,'Infos Relatório'!BE$1)</f>
        <v>0</v>
      </c>
      <c r="BG574" s="542">
        <f>SUMIFS('Faturamento NNE'!$K$2:$K$707,'Faturamento NNE'!$E$2:$E$707,'Infos Relatório'!$B$564,'Faturamento NNE'!$F$2:$F$707,'Infos Relatório'!$B574,'Faturamento NNE'!$AA$2:$AA$707,'Infos Relatório'!BE$1)</f>
        <v>0</v>
      </c>
      <c r="BH574" s="546">
        <f>SUMIFS('Faturamento NNE'!$P$2:$P$707,'Faturamento NNE'!$E$2:$E$707,'Infos Relatório'!$B$564,'Faturamento NNE'!$F$2:$F$707,'Infos Relatório'!$B574,'Faturamento NNE'!$AA$2:$AA$707,'Infos Relatório'!BE$1,'Faturamento NNE'!$U$2:$U$707,"Sim")+SUMIFS('Faturamento NNE'!$Q$2:$Q$707,'Faturamento NNE'!$E$2:$E$707,'Infos Relatório'!$B$564,'Faturamento NNE'!$F$2:$F$707,'Infos Relatório'!$B574,'Faturamento NNE'!$AA$2:$AA$707,'Infos Relatório'!BE$1,'Faturamento NNE'!$U$2:$U$707,"Sim")</f>
        <v>0</v>
      </c>
      <c r="BI574" s="227" t="e">
        <f t="shared" si="213"/>
        <v>#DIV/0!</v>
      </c>
      <c r="BJ574" s="545">
        <f>SUMIFS('Faturamento NNE'!$I$2:$I$707,'Faturamento NNE'!$E$2:$E$707,'Infos Relatório'!$B$564,'Faturamento NNE'!$F$2:$F$707,'Infos Relatório'!$B574,'Faturamento NNE'!$AA$2:$AA$707,'Infos Relatório'!BE$1)</f>
        <v>0</v>
      </c>
      <c r="BK574" s="541">
        <f>COUNTIFS('Faturamento NNE'!$E$2:$E$707,'Infos Relatório'!$B$564,'Faturamento NNE'!$F$2:$F$707,'Infos Relatório'!$B574,'Faturamento NNE'!$AA$2:$AA$707,'Infos Relatório'!BK$1)</f>
        <v>0</v>
      </c>
      <c r="BL574" s="542">
        <f>SUMIFS('Faturamento NNE'!$H$2:$H$707,'Faturamento NNE'!$E$2:$E$707,'Infos Relatório'!$B$564,'Faturamento NNE'!$F$2:$F$707,'Infos Relatório'!$B574,'Faturamento NNE'!$AA$2:$AA$707,'Infos Relatório'!BK$1)</f>
        <v>0</v>
      </c>
      <c r="BM574" s="542">
        <f>SUMIFS('Faturamento NNE'!$K$2:$K$707,'Faturamento NNE'!$E$2:$E$707,'Infos Relatório'!$B$564,'Faturamento NNE'!$F$2:$F$707,'Infos Relatório'!$B574,'Faturamento NNE'!$AA$2:$AA$707,'Infos Relatório'!BK$1)</f>
        <v>0</v>
      </c>
      <c r="BN574" s="546">
        <f>SUMIFS('Faturamento NNE'!$P$2:$P$707,'Faturamento NNE'!$E$2:$E$707,'Infos Relatório'!$B$564,'Faturamento NNE'!$F$2:$F$707,'Infos Relatório'!$B574,'Faturamento NNE'!$AA$2:$AA$707,'Infos Relatório'!BK$1,'Faturamento NNE'!$U$2:$U$707,"Sim")+SUMIFS('Faturamento NNE'!$Q$2:$Q$707,'Faturamento NNE'!$E$2:$E$707,'Infos Relatório'!$B$564,'Faturamento NNE'!$F$2:$F$707,'Infos Relatório'!$B574,'Faturamento NNE'!$AA$2:$AA$707,'Infos Relatório'!BK$1,'Faturamento NNE'!$U$2:$U$707,"Sim")</f>
        <v>0</v>
      </c>
      <c r="BO574" s="227" t="e">
        <f t="shared" si="214"/>
        <v>#DIV/0!</v>
      </c>
      <c r="BP574" s="545">
        <f>SUMIFS('Faturamento NNE'!$I$2:$I$707,'Faturamento NNE'!$E$2:$E$707,'Infos Relatório'!$B$564,'Faturamento NNE'!$F$2:$F$707,'Infos Relatório'!$B574,'Faturamento NNE'!$AA$2:$AA$707,'Infos Relatório'!BK$1)</f>
        <v>0</v>
      </c>
      <c r="BQ574" s="541">
        <f>COUNTIFS('Faturamento NNE'!$E$2:$E$707,'Infos Relatório'!$B$564,'Faturamento NNE'!$F$2:$F$707,'Infos Relatório'!$B574,'Faturamento NNE'!$AA$2:$AA$707,'Infos Relatório'!BQ$1)</f>
        <v>0</v>
      </c>
      <c r="BR574" s="542">
        <f>SUMIFS('Faturamento NNE'!$H$2:$H$707,'Faturamento NNE'!$E$2:$E$707,'Infos Relatório'!$B$564,'Faturamento NNE'!$F$2:$F$707,'Infos Relatório'!$B574,'Faturamento NNE'!$AA$2:$AA$707,'Infos Relatório'!BQ$1)</f>
        <v>0</v>
      </c>
      <c r="BS574" s="542">
        <f>SUMIFS('Faturamento NNE'!$K$2:$K$707,'Faturamento NNE'!$E$2:$E$707,'Infos Relatório'!$B$564,'Faturamento NNE'!$F$2:$F$707,'Infos Relatório'!$B574,'Faturamento NNE'!$AA$2:$AA$707,'Infos Relatório'!BQ$1)</f>
        <v>0</v>
      </c>
      <c r="BT574" s="546">
        <f>SUMIFS('Faturamento NNE'!$P$2:$P$707,'Faturamento NNE'!$E$2:$E$707,'Infos Relatório'!$B$564,'Faturamento NNE'!$F$2:$F$707,'Infos Relatório'!$B574,'Faturamento NNE'!$AA$2:$AA$707,'Infos Relatório'!BQ$1,'Faturamento NNE'!$U$2:$U$707,"Sim")+SUMIFS('Faturamento NNE'!$Q$2:$Q$707,'Faturamento NNE'!$E$2:$E$707,'Infos Relatório'!$B$564,'Faturamento NNE'!$F$2:$F$707,'Infos Relatório'!$B574,'Faturamento NNE'!$AA$2:$AA$707,'Infos Relatório'!BQ$1,'Faturamento NNE'!$U$2:$U$707,"Sim")</f>
        <v>0</v>
      </c>
      <c r="BU574" s="227" t="e">
        <f t="shared" si="215"/>
        <v>#DIV/0!</v>
      </c>
      <c r="BV574" s="545">
        <f>SUMIFS('Faturamento NNE'!$I$2:$I$707,'Faturamento NNE'!$E$2:$E$707,'Infos Relatório'!$B$564,'Faturamento NNE'!$F$2:$F$707,'Infos Relatório'!$B574,'Faturamento NNE'!$AA$2:$AA$707,'Infos Relatório'!BQ$1)</f>
        <v>0</v>
      </c>
    </row>
    <row r="575" spans="2:74">
      <c r="B575" s="217" t="s">
        <v>140</v>
      </c>
      <c r="C575" s="541">
        <f>COUNTIFS('Faturamento NNE'!$E$2:$E$707,'Infos Relatório'!$B$564,'Faturamento NNE'!$F$2:$F$707,'Infos Relatório'!$B575,'Faturamento NNE'!$AA$2:$AA$707,'Infos Relatório'!C$1)</f>
        <v>0</v>
      </c>
      <c r="D575" s="542">
        <f>SUMIFS('Faturamento NNE'!$H$2:$H$707,'Faturamento NNE'!$E$2:$E$707,'Infos Relatório'!$B$564,'Faturamento NNE'!$F$2:$F$707,'Infos Relatório'!$B575,'Faturamento NNE'!$AA$2:$AA$707,'Infos Relatório'!C$1)</f>
        <v>0</v>
      </c>
      <c r="E575" s="543">
        <f>SUMIFS('Faturamento NNE'!$K$2:$K$707,'Faturamento NNE'!$E$2:$E$707,'Infos Relatório'!$B$564,'Faturamento NNE'!$F$2:$F$707,'Infos Relatório'!$B575,'Faturamento NNE'!$AA$2:$AA$707,'Infos Relatório'!C$1)</f>
        <v>0</v>
      </c>
      <c r="F575" s="544">
        <f>SUMIFS('Faturamento NNE'!$P$2:$P$707,'Faturamento NNE'!$E$2:$E$707,'Infos Relatório'!$B$564,'Faturamento NNE'!$F$2:$F$707,'Infos Relatório'!$B575,'Faturamento NNE'!$AA$2:$AA$707,'Infos Relatório'!C$1,'Faturamento NNE'!$U$2:$U$707,"Sim")+SUMIFS('Faturamento NNE'!$Q$2:$Q$707,'Faturamento NNE'!$E$2:$E$707,'Infos Relatório'!$B$564,'Faturamento NNE'!$F$2:$F$707,'Infos Relatório'!$B575,'Faturamento NNE'!$AA$2:$AA$707,'Infos Relatório'!C$1,'Faturamento NNE'!$U$2:$U$707,"Sim")</f>
        <v>0</v>
      </c>
      <c r="G575" s="283" t="e">
        <f t="shared" si="204"/>
        <v>#DIV/0!</v>
      </c>
      <c r="H575" s="545">
        <f>SUMIFS('Faturamento NNE'!$I$2:$I$707,'Faturamento NNE'!$E$2:$E$707,'Infos Relatório'!$B$564,'Faturamento NNE'!$F$2:$F$707,'Infos Relatório'!$B575,'Faturamento NNE'!$AA$2:$AA$707,'Infos Relatório'!C$1)</f>
        <v>0</v>
      </c>
      <c r="I575" s="541">
        <f>COUNTIFS('Faturamento NNE'!$E$2:$E$707,'Infos Relatório'!$B$564,'Faturamento NNE'!$F$2:$F$707,'Infos Relatório'!$B575,'Faturamento NNE'!$AA$2:$AA$707,'Infos Relatório'!I$1)</f>
        <v>0</v>
      </c>
      <c r="J575" s="542">
        <f>SUMIFS('Faturamento NNE'!$H$2:$H$707,'Faturamento NNE'!$E$2:$E$707,'Infos Relatório'!$B$564,'Faturamento NNE'!$F$2:$F$707,'Infos Relatório'!$B575,'Faturamento NNE'!$AA$2:$AA$707,'Infos Relatório'!I$1)</f>
        <v>0</v>
      </c>
      <c r="K575" s="543">
        <f>SUMIFS('Faturamento NNE'!$K$2:$K$707,'Faturamento NNE'!$E$2:$E$707,'Infos Relatório'!$B$564,'Faturamento NNE'!$F$2:$F$707,'Infos Relatório'!$B575,'Faturamento NNE'!$AA$2:$AA$707,'Infos Relatório'!I$1)</f>
        <v>0</v>
      </c>
      <c r="L575" s="544">
        <f>SUMIFS('Faturamento NNE'!$P$2:$P$707,'Faturamento NNE'!$E$2:$E$707,'Infos Relatório'!$B$564,'Faturamento NNE'!$F$2:$F$707,'Infos Relatório'!$B575,'Faturamento NNE'!$AA$2:$AA$707,'Infos Relatório'!I$1,'Faturamento NNE'!$U$2:$U$707,"Sim")+SUMIFS('Faturamento NNE'!$Q$2:$Q$707,'Faturamento NNE'!$E$2:$E$707,'Infos Relatório'!$B$564,'Faturamento NNE'!$F$2:$F$707,'Infos Relatório'!$B575,'Faturamento NNE'!$AA$2:$AA$707,'Infos Relatório'!I$1,'Faturamento NNE'!$U$2:$U$707,"Sim")</f>
        <v>0</v>
      </c>
      <c r="M575" s="283" t="e">
        <f t="shared" si="205"/>
        <v>#DIV/0!</v>
      </c>
      <c r="N575" s="545">
        <f>SUMIFS('Faturamento NNE'!$I$2:$I$707,'Faturamento NNE'!$E$2:$E$707,'Infos Relatório'!$B$564,'Faturamento NNE'!$F$2:$F$707,'Infos Relatório'!$B575,'Faturamento NNE'!$AA$2:$AA$707,'Infos Relatório'!I$1)</f>
        <v>0</v>
      </c>
      <c r="O575" s="541">
        <f>COUNTIFS('Faturamento NNE'!$E$2:$E$707,'Infos Relatório'!$B$564,'Faturamento NNE'!$F$2:$F$707,'Infos Relatório'!$B575,'Faturamento NNE'!$AA$2:$AA$707,'Infos Relatório'!O$1)</f>
        <v>0</v>
      </c>
      <c r="P575" s="542">
        <f>SUMIFS('Faturamento NNE'!$H$2:$H$707,'Faturamento NNE'!$E$2:$E$707,'Infos Relatório'!$B$564,'Faturamento NNE'!$F$2:$F$707,'Infos Relatório'!$B575,'Faturamento NNE'!$AA$2:$AA$707,'Infos Relatório'!O$1)</f>
        <v>0</v>
      </c>
      <c r="Q575" s="542">
        <f>SUMIFS('Faturamento NNE'!$K$2:$K$707,'Faturamento NNE'!$E$2:$E$707,'Infos Relatório'!$B$564,'Faturamento NNE'!$F$2:$F$707,'Infos Relatório'!$B575,'Faturamento NNE'!$AA$2:$AA$707,'Infos Relatório'!O$1)</f>
        <v>0</v>
      </c>
      <c r="R575" s="546">
        <f>SUMIFS('Faturamento NNE'!$P$2:$P$707,'Faturamento NNE'!$E$2:$E$707,'Infos Relatório'!$B$564,'Faturamento NNE'!$F$2:$F$707,'Infos Relatório'!$B575,'Faturamento NNE'!$AA$2:$AA$707,'Infos Relatório'!O$1,'Faturamento NNE'!$U$2:$U$707,"Sim")+SUMIFS('Faturamento NNE'!$Q$2:$Q$707,'Faturamento NNE'!$E$2:$E$707,'Infos Relatório'!$B$564,'Faturamento NNE'!$F$2:$F$707,'Infos Relatório'!$B575,'Faturamento NNE'!$AA$2:$AA$707,'Infos Relatório'!O$1,'Faturamento NNE'!$U$2:$U$707,"Sim")</f>
        <v>0</v>
      </c>
      <c r="S575" s="227" t="e">
        <f t="shared" si="206"/>
        <v>#DIV/0!</v>
      </c>
      <c r="T575" s="545">
        <f>SUMIFS('Faturamento NNE'!$I$2:$I$707,'Faturamento NNE'!$E$2:$E$707,'Infos Relatório'!$B$564,'Faturamento NNE'!$F$2:$F$707,'Infos Relatório'!$B575,'Faturamento NNE'!$AA$2:$AA$707,'Infos Relatório'!O$1)</f>
        <v>0</v>
      </c>
      <c r="U575" s="541">
        <f>COUNTIFS('Faturamento NNE'!$E$2:$E$707,'Infos Relatório'!$B$564,'Faturamento NNE'!$F$2:$F$707,'Infos Relatório'!$B575,'Faturamento NNE'!$AA$2:$AA$707,'Infos Relatório'!U$1)</f>
        <v>0</v>
      </c>
      <c r="V575" s="542">
        <f>SUMIFS('Faturamento NNE'!$H$2:$H$707,'Faturamento NNE'!$E$2:$E$707,'Infos Relatório'!$B$564,'Faturamento NNE'!$F$2:$F$707,'Infos Relatório'!$B575,'Faturamento NNE'!$AA$2:$AA$707,'Infos Relatório'!U$1)</f>
        <v>0</v>
      </c>
      <c r="W575" s="542">
        <f>SUMIFS('Faturamento NNE'!$K$2:$K$707,'Faturamento NNE'!$E$2:$E$707,'Infos Relatório'!$B$564,'Faturamento NNE'!$F$2:$F$707,'Infos Relatório'!$B575,'Faturamento NNE'!$AA$2:$AA$707,'Infos Relatório'!U$1)</f>
        <v>0</v>
      </c>
      <c r="X575" s="546">
        <f>SUMIFS('Faturamento NNE'!$P$2:$P$707,'Faturamento NNE'!$E$2:$E$707,'Infos Relatório'!$B$564,'Faturamento NNE'!$F$2:$F$707,'Infos Relatório'!$B575,'Faturamento NNE'!$AA$2:$AA$707,'Infos Relatório'!U$1,'Faturamento NNE'!$U$2:$U$707,"Sim")+SUMIFS('Faturamento NNE'!$Q$2:$Q$707,'Faturamento NNE'!$E$2:$E$707,'Infos Relatório'!$B$564,'Faturamento NNE'!$F$2:$F$707,'Infos Relatório'!$B575,'Faturamento NNE'!$AA$2:$AA$707,'Infos Relatório'!U$1,'Faturamento NNE'!$U$2:$U$707,"Sim")</f>
        <v>0</v>
      </c>
      <c r="Y575" s="227" t="e">
        <f t="shared" si="207"/>
        <v>#DIV/0!</v>
      </c>
      <c r="Z575" s="545">
        <f>SUMIFS('Faturamento NNE'!$I$2:$I$707,'Faturamento NNE'!$E$2:$E$707,'Infos Relatório'!$B$564,'Faturamento NNE'!$F$2:$F$707,'Infos Relatório'!$B575,'Faturamento NNE'!$AA$2:$AA$707,'Infos Relatório'!U$1)</f>
        <v>0</v>
      </c>
      <c r="AA575" s="541">
        <f>COUNTIFS('Faturamento NNE'!$E$2:$E$707,'Infos Relatório'!$B$564,'Faturamento NNE'!$F$2:$F$707,'Infos Relatório'!$B575,'Faturamento NNE'!$AA$2:$AA$707,'Infos Relatório'!AA$1)</f>
        <v>0</v>
      </c>
      <c r="AB575" s="542">
        <f>SUMIFS('Faturamento NNE'!$H$2:$H$707,'Faturamento NNE'!$E$2:$E$707,'Infos Relatório'!$B$564,'Faturamento NNE'!$F$2:$F$707,'Infos Relatório'!$B575,'Faturamento NNE'!$AA$2:$AA$707,'Infos Relatório'!AA$1)</f>
        <v>0</v>
      </c>
      <c r="AC575" s="542">
        <f>SUMIFS('Faturamento NNE'!$K$2:$K$707,'Faturamento NNE'!$E$2:$E$707,'Infos Relatório'!$B$564,'Faturamento NNE'!$F$2:$F$707,'Infos Relatório'!$B575,'Faturamento NNE'!$AA$2:$AA$707,'Infos Relatório'!AA$1)</f>
        <v>0</v>
      </c>
      <c r="AD575" s="546">
        <f>SUMIFS('Faturamento NNE'!$P$2:$P$707,'Faturamento NNE'!$E$2:$E$707,'Infos Relatório'!$B$564,'Faturamento NNE'!$F$2:$F$707,'Infos Relatório'!$B575,'Faturamento NNE'!$AA$2:$AA$707,'Infos Relatório'!AA$1,'Faturamento NNE'!$U$2:$U$707,"Sim")+SUMIFS('Faturamento NNE'!$Q$2:$Q$707,'Faturamento NNE'!$E$2:$E$707,'Infos Relatório'!$B$564,'Faturamento NNE'!$F$2:$F$707,'Infos Relatório'!$B575,'Faturamento NNE'!$AA$2:$AA$707,'Infos Relatório'!AA$1,'Faturamento NNE'!$U$2:$U$707,"Sim")</f>
        <v>0</v>
      </c>
      <c r="AE575" s="227" t="e">
        <f t="shared" si="208"/>
        <v>#DIV/0!</v>
      </c>
      <c r="AF575" s="545">
        <f>SUMIFS('Faturamento NNE'!$I$2:$I$707,'Faturamento NNE'!$E$2:$E$707,'Infos Relatório'!$B$564,'Faturamento NNE'!$F$2:$F$707,'Infos Relatório'!$B575,'Faturamento NNE'!$AA$2:$AA$707,'Infos Relatório'!AA$1)</f>
        <v>0</v>
      </c>
      <c r="AG575" s="541">
        <f>COUNTIFS('Faturamento NNE'!$E$2:$E$707,'Infos Relatório'!$B$564,'Faturamento NNE'!$F$2:$F$707,'Infos Relatório'!$B575,'Faturamento NNE'!$AA$2:$AA$707,'Infos Relatório'!AG$1)</f>
        <v>0</v>
      </c>
      <c r="AH575" s="542">
        <f>SUMIFS('Faturamento NNE'!$H$2:$H$707,'Faturamento NNE'!$E$2:$E$707,'Infos Relatório'!$B$564,'Faturamento NNE'!$F$2:$F$707,'Infos Relatório'!$B575,'Faturamento NNE'!$AA$2:$AA$707,'Infos Relatório'!AG$1)</f>
        <v>0</v>
      </c>
      <c r="AI575" s="542">
        <f>SUMIFS('Faturamento NNE'!$K$2:$K$707,'Faturamento NNE'!$E$2:$E$707,'Infos Relatório'!$B$564,'Faturamento NNE'!$F$2:$F$707,'Infos Relatório'!$B575,'Faturamento NNE'!$AA$2:$AA$707,'Infos Relatório'!AG$1)</f>
        <v>0</v>
      </c>
      <c r="AJ575" s="546">
        <f>SUMIFS('Faturamento NNE'!$P$2:$P$707,'Faturamento NNE'!$E$2:$E$707,'Infos Relatório'!$B$564,'Faturamento NNE'!$F$2:$F$707,'Infos Relatório'!$B575,'Faturamento NNE'!$AA$2:$AA$707,'Infos Relatório'!AG$1,'Faturamento NNE'!$U$2:$U$707,"Sim")+SUMIFS('Faturamento NNE'!$Q$2:$Q$707,'Faturamento NNE'!$E$2:$E$707,'Infos Relatório'!$B$564,'Faturamento NNE'!$F$2:$F$707,'Infos Relatório'!$B575,'Faturamento NNE'!$AA$2:$AA$707,'Infos Relatório'!AG$1,'Faturamento NNE'!$U$2:$U$707,"Sim")</f>
        <v>0</v>
      </c>
      <c r="AK575" s="227" t="e">
        <f t="shared" si="209"/>
        <v>#DIV/0!</v>
      </c>
      <c r="AL575" s="545">
        <f>SUMIFS('Faturamento NNE'!$I$2:$I$707,'Faturamento NNE'!$E$2:$E$707,'Infos Relatório'!$B$564,'Faturamento NNE'!$F$2:$F$707,'Infos Relatório'!$B575,'Faturamento NNE'!$AA$2:$AA$707,'Infos Relatório'!AG$1)</f>
        <v>0</v>
      </c>
      <c r="AM575" s="541">
        <f>COUNTIFS('Faturamento NNE'!$E$2:$E$707,'Infos Relatório'!$B$564,'Faturamento NNE'!$F$2:$F$707,'Infos Relatório'!$B575,'Faturamento NNE'!$AA$2:$AA$707,'Infos Relatório'!AM$1)</f>
        <v>0</v>
      </c>
      <c r="AN575" s="542">
        <f>SUMIFS('Faturamento NNE'!$H$2:$H$707,'Faturamento NNE'!$E$2:$E$707,'Infos Relatório'!$B$564,'Faturamento NNE'!$F$2:$F$707,'Infos Relatório'!$B575,'Faturamento NNE'!$AA$2:$AA$707,'Infos Relatório'!AM$1)</f>
        <v>0</v>
      </c>
      <c r="AO575" s="542">
        <f>SUMIFS('Faturamento NNE'!$K$2:$K$707,'Faturamento NNE'!$E$2:$E$707,'Infos Relatório'!$B$564,'Faturamento NNE'!$F$2:$F$707,'Infos Relatório'!$B575,'Faturamento NNE'!$AA$2:$AA$707,'Infos Relatório'!AM$1)</f>
        <v>0</v>
      </c>
      <c r="AP575" s="546">
        <f>SUMIFS('Faturamento NNE'!$P$2:$P$707,'Faturamento NNE'!$E$2:$E$707,'Infos Relatório'!$B$564,'Faturamento NNE'!$F$2:$F$707,'Infos Relatório'!$B575,'Faturamento NNE'!$AA$2:$AA$707,'Infos Relatório'!AM$1,'Faturamento NNE'!$U$2:$U$707,"Sim")+SUMIFS('Faturamento NNE'!$Q$2:$Q$707,'Faturamento NNE'!$E$2:$E$707,'Infos Relatório'!$B$564,'Faturamento NNE'!$F$2:$F$707,'Infos Relatório'!$B575,'Faturamento NNE'!$AA$2:$AA$707,'Infos Relatório'!AM$1,'Faturamento NNE'!$U$2:$U$707,"Sim")</f>
        <v>0</v>
      </c>
      <c r="AQ575" s="227" t="e">
        <f t="shared" si="210"/>
        <v>#DIV/0!</v>
      </c>
      <c r="AR575" s="545">
        <f>SUMIFS('Faturamento NNE'!$I$2:$I$707,'Faturamento NNE'!$E$2:$E$707,'Infos Relatório'!$B$564,'Faturamento NNE'!$F$2:$F$707,'Infos Relatório'!$B575,'Faturamento NNE'!$AA$2:$AA$707,'Infos Relatório'!AM$1)</f>
        <v>0</v>
      </c>
      <c r="AS575" s="541">
        <f>COUNTIFS('Faturamento NNE'!$E$2:$E$707,'Infos Relatório'!$B$564,'Faturamento NNE'!$F$2:$F$707,'Infos Relatório'!$B575,'Faturamento NNE'!$AA$2:$AA$707,'Infos Relatório'!AS$1)</f>
        <v>0</v>
      </c>
      <c r="AT575" s="542">
        <f>SUMIFS('Faturamento NNE'!$H$2:$H$707,'Faturamento NNE'!$E$2:$E$707,'Infos Relatório'!$B$564,'Faturamento NNE'!$F$2:$F$707,'Infos Relatório'!$B575,'Faturamento NNE'!$AA$2:$AA$707,'Infos Relatório'!AS$1)</f>
        <v>0</v>
      </c>
      <c r="AU575" s="542">
        <f>SUMIFS('Faturamento NNE'!$K$2:$K$707,'Faturamento NNE'!$E$2:$E$707,'Infos Relatório'!$B$564,'Faturamento NNE'!$F$2:$F$707,'Infos Relatório'!$B575,'Faturamento NNE'!$AA$2:$AA$707,'Infos Relatório'!AS$1)</f>
        <v>0</v>
      </c>
      <c r="AV575" s="546">
        <f>SUMIFS('Faturamento NNE'!$P$2:$P$707,'Faturamento NNE'!$E$2:$E$707,'Infos Relatório'!$B$564,'Faturamento NNE'!$F$2:$F$707,'Infos Relatório'!$B575,'Faturamento NNE'!$AA$2:$AA$707,'Infos Relatório'!AS$1,'Faturamento NNE'!$U$2:$U$707,"Sim")+SUMIFS('Faturamento NNE'!$Q$2:$Q$707,'Faturamento NNE'!$E$2:$E$707,'Infos Relatório'!$B$564,'Faturamento NNE'!$F$2:$F$707,'Infos Relatório'!$B575,'Faturamento NNE'!$AA$2:$AA$707,'Infos Relatório'!AS$1,'Faturamento NNE'!$U$2:$U$707,"Sim")</f>
        <v>0</v>
      </c>
      <c r="AW575" s="227" t="e">
        <f t="shared" si="211"/>
        <v>#DIV/0!</v>
      </c>
      <c r="AX575" s="545">
        <f>SUMIFS('Faturamento NNE'!$I$2:$I$707,'Faturamento NNE'!$E$2:$E$707,'Infos Relatório'!$B$564,'Faturamento NNE'!$F$2:$F$707,'Infos Relatório'!$B575,'Faturamento NNE'!$AA$2:$AA$707,'Infos Relatório'!AS$1)</f>
        <v>0</v>
      </c>
      <c r="AY575" s="541">
        <f>COUNTIFS('Faturamento NNE'!$E$2:$E$707,'Infos Relatório'!$B$564,'Faturamento NNE'!$F$2:$F$707,'Infos Relatório'!$B575,'Faturamento NNE'!$AA$2:$AA$707,'Infos Relatório'!AY$1)</f>
        <v>0</v>
      </c>
      <c r="AZ575" s="542">
        <f>SUMIFS('Faturamento NNE'!$H$2:$H$707,'Faturamento NNE'!$E$2:$E$707,'Infos Relatório'!$B$564,'Faturamento NNE'!$F$2:$F$707,'Infos Relatório'!$B575,'Faturamento NNE'!$AA$2:$AA$707,'Infos Relatório'!AY$1)</f>
        <v>0</v>
      </c>
      <c r="BA575" s="542">
        <f>SUMIFS('Faturamento NNE'!$K$2:$K$707,'Faturamento NNE'!$E$2:$E$707,'Infos Relatório'!$B$564,'Faturamento NNE'!$F$2:$F$707,'Infos Relatório'!$B575,'Faturamento NNE'!$AA$2:$AA$707,'Infos Relatório'!AY$1)</f>
        <v>0</v>
      </c>
      <c r="BB575" s="546">
        <f>SUMIFS('Faturamento NNE'!$P$2:$P$707,'Faturamento NNE'!$E$2:$E$707,'Infos Relatório'!$B$564,'Faturamento NNE'!$F$2:$F$707,'Infos Relatório'!$B575,'Faturamento NNE'!$AA$2:$AA$707,'Infos Relatório'!AY$1,'Faturamento NNE'!$U$2:$U$707,"Sim")+SUMIFS('Faturamento NNE'!$Q$2:$Q$707,'Faturamento NNE'!$E$2:$E$707,'Infos Relatório'!$B$564,'Faturamento NNE'!$F$2:$F$707,'Infos Relatório'!$B575,'Faturamento NNE'!$AA$2:$AA$707,'Infos Relatório'!AY$1,'Faturamento NNE'!$U$2:$U$707,"Sim")</f>
        <v>0</v>
      </c>
      <c r="BC575" s="227" t="e">
        <f t="shared" si="212"/>
        <v>#DIV/0!</v>
      </c>
      <c r="BD575" s="545">
        <f>SUMIFS('Faturamento NNE'!$I$2:$I$707,'Faturamento NNE'!$E$2:$E$707,'Infos Relatório'!$B$564,'Faturamento NNE'!$F$2:$F$707,'Infos Relatório'!$B575,'Faturamento NNE'!$AA$2:$AA$707,'Infos Relatório'!AY$1)</f>
        <v>0</v>
      </c>
      <c r="BE575" s="541">
        <f>COUNTIFS('Faturamento NNE'!$E$2:$E$707,'Infos Relatório'!$B$564,'Faturamento NNE'!$F$2:$F$707,'Infos Relatório'!$B575,'Faturamento NNE'!$AA$2:$AA$707,'Infos Relatório'!BE$1)</f>
        <v>0</v>
      </c>
      <c r="BF575" s="542">
        <f>SUMIFS('Faturamento NNE'!$H$2:$H$707,'Faturamento NNE'!$E$2:$E$707,'Infos Relatório'!$B$564,'Faturamento NNE'!$F$2:$F$707,'Infos Relatório'!$B575,'Faturamento NNE'!$AA$2:$AA$707,'Infos Relatório'!BE$1)</f>
        <v>0</v>
      </c>
      <c r="BG575" s="542">
        <f>SUMIFS('Faturamento NNE'!$K$2:$K$707,'Faturamento NNE'!$E$2:$E$707,'Infos Relatório'!$B$564,'Faturamento NNE'!$F$2:$F$707,'Infos Relatório'!$B575,'Faturamento NNE'!$AA$2:$AA$707,'Infos Relatório'!BE$1)</f>
        <v>0</v>
      </c>
      <c r="BH575" s="546">
        <f>SUMIFS('Faturamento NNE'!$P$2:$P$707,'Faturamento NNE'!$E$2:$E$707,'Infos Relatório'!$B$564,'Faturamento NNE'!$F$2:$F$707,'Infos Relatório'!$B575,'Faturamento NNE'!$AA$2:$AA$707,'Infos Relatório'!BE$1,'Faturamento NNE'!$U$2:$U$707,"Sim")+SUMIFS('Faturamento NNE'!$Q$2:$Q$707,'Faturamento NNE'!$E$2:$E$707,'Infos Relatório'!$B$564,'Faturamento NNE'!$F$2:$F$707,'Infos Relatório'!$B575,'Faturamento NNE'!$AA$2:$AA$707,'Infos Relatório'!BE$1,'Faturamento NNE'!$U$2:$U$707,"Sim")</f>
        <v>0</v>
      </c>
      <c r="BI575" s="227" t="e">
        <f t="shared" si="213"/>
        <v>#DIV/0!</v>
      </c>
      <c r="BJ575" s="545">
        <f>SUMIFS('Faturamento NNE'!$I$2:$I$707,'Faturamento NNE'!$E$2:$E$707,'Infos Relatório'!$B$564,'Faturamento NNE'!$F$2:$F$707,'Infos Relatório'!$B575,'Faturamento NNE'!$AA$2:$AA$707,'Infos Relatório'!BE$1)</f>
        <v>0</v>
      </c>
      <c r="BK575" s="541">
        <f>COUNTIFS('Faturamento NNE'!$E$2:$E$707,'Infos Relatório'!$B$564,'Faturamento NNE'!$F$2:$F$707,'Infos Relatório'!$B575,'Faturamento NNE'!$AA$2:$AA$707,'Infos Relatório'!BK$1)</f>
        <v>0</v>
      </c>
      <c r="BL575" s="542">
        <f>SUMIFS('Faturamento NNE'!$H$2:$H$707,'Faturamento NNE'!$E$2:$E$707,'Infos Relatório'!$B$564,'Faturamento NNE'!$F$2:$F$707,'Infos Relatório'!$B575,'Faturamento NNE'!$AA$2:$AA$707,'Infos Relatório'!BK$1)</f>
        <v>0</v>
      </c>
      <c r="BM575" s="542">
        <f>SUMIFS('Faturamento NNE'!$K$2:$K$707,'Faturamento NNE'!$E$2:$E$707,'Infos Relatório'!$B$564,'Faturamento NNE'!$F$2:$F$707,'Infos Relatório'!$B575,'Faturamento NNE'!$AA$2:$AA$707,'Infos Relatório'!BK$1)</f>
        <v>0</v>
      </c>
      <c r="BN575" s="546">
        <f>SUMIFS('Faturamento NNE'!$P$2:$P$707,'Faturamento NNE'!$E$2:$E$707,'Infos Relatório'!$B$564,'Faturamento NNE'!$F$2:$F$707,'Infos Relatório'!$B575,'Faturamento NNE'!$AA$2:$AA$707,'Infos Relatório'!BK$1,'Faturamento NNE'!$U$2:$U$707,"Sim")+SUMIFS('Faturamento NNE'!$Q$2:$Q$707,'Faturamento NNE'!$E$2:$E$707,'Infos Relatório'!$B$564,'Faturamento NNE'!$F$2:$F$707,'Infos Relatório'!$B575,'Faturamento NNE'!$AA$2:$AA$707,'Infos Relatório'!BK$1,'Faturamento NNE'!$U$2:$U$707,"Sim")</f>
        <v>0</v>
      </c>
      <c r="BO575" s="227" t="e">
        <f t="shared" si="214"/>
        <v>#DIV/0!</v>
      </c>
      <c r="BP575" s="545">
        <f>SUMIFS('Faturamento NNE'!$I$2:$I$707,'Faturamento NNE'!$E$2:$E$707,'Infos Relatório'!$B$564,'Faturamento NNE'!$F$2:$F$707,'Infos Relatório'!$B575,'Faturamento NNE'!$AA$2:$AA$707,'Infos Relatório'!BK$1)</f>
        <v>0</v>
      </c>
      <c r="BQ575" s="541">
        <f>COUNTIFS('Faturamento NNE'!$E$2:$E$707,'Infos Relatório'!$B$564,'Faturamento NNE'!$F$2:$F$707,'Infos Relatório'!$B575,'Faturamento NNE'!$AA$2:$AA$707,'Infos Relatório'!BQ$1)</f>
        <v>0</v>
      </c>
      <c r="BR575" s="542">
        <f>SUMIFS('Faturamento NNE'!$H$2:$H$707,'Faturamento NNE'!$E$2:$E$707,'Infos Relatório'!$B$564,'Faturamento NNE'!$F$2:$F$707,'Infos Relatório'!$B575,'Faturamento NNE'!$AA$2:$AA$707,'Infos Relatório'!BQ$1)</f>
        <v>0</v>
      </c>
      <c r="BS575" s="542">
        <f>SUMIFS('Faturamento NNE'!$K$2:$K$707,'Faturamento NNE'!$E$2:$E$707,'Infos Relatório'!$B$564,'Faturamento NNE'!$F$2:$F$707,'Infos Relatório'!$B575,'Faturamento NNE'!$AA$2:$AA$707,'Infos Relatório'!BQ$1)</f>
        <v>0</v>
      </c>
      <c r="BT575" s="546">
        <f>SUMIFS('Faturamento NNE'!$P$2:$P$707,'Faturamento NNE'!$E$2:$E$707,'Infos Relatório'!$B$564,'Faturamento NNE'!$F$2:$F$707,'Infos Relatório'!$B575,'Faturamento NNE'!$AA$2:$AA$707,'Infos Relatório'!BQ$1,'Faturamento NNE'!$U$2:$U$707,"Sim")+SUMIFS('Faturamento NNE'!$Q$2:$Q$707,'Faturamento NNE'!$E$2:$E$707,'Infos Relatório'!$B$564,'Faturamento NNE'!$F$2:$F$707,'Infos Relatório'!$B575,'Faturamento NNE'!$AA$2:$AA$707,'Infos Relatório'!BQ$1,'Faturamento NNE'!$U$2:$U$707,"Sim")</f>
        <v>0</v>
      </c>
      <c r="BU575" s="227" t="e">
        <f t="shared" si="215"/>
        <v>#DIV/0!</v>
      </c>
      <c r="BV575" s="545">
        <f>SUMIFS('Faturamento NNE'!$I$2:$I$707,'Faturamento NNE'!$E$2:$E$707,'Infos Relatório'!$B$564,'Faturamento NNE'!$F$2:$F$707,'Infos Relatório'!$B575,'Faturamento NNE'!$AA$2:$AA$707,'Infos Relatório'!BQ$1)</f>
        <v>0</v>
      </c>
    </row>
    <row r="576" spans="2:74">
      <c r="B576" s="217" t="s">
        <v>141</v>
      </c>
      <c r="C576" s="541">
        <f>COUNTIFS('Faturamento NNE'!$E$2:$E$707,'Infos Relatório'!$B$564,'Faturamento NNE'!$F$2:$F$707,'Infos Relatório'!$B576,'Faturamento NNE'!$AA$2:$AA$707,'Infos Relatório'!C$1)</f>
        <v>0</v>
      </c>
      <c r="D576" s="542">
        <f>SUMIFS('Faturamento NNE'!$H$2:$H$707,'Faturamento NNE'!$E$2:$E$707,'Infos Relatório'!$B$564,'Faturamento NNE'!$F$2:$F$707,'Infos Relatório'!$B576,'Faturamento NNE'!$AA$2:$AA$707,'Infos Relatório'!C$1)</f>
        <v>0</v>
      </c>
      <c r="E576" s="543">
        <f>SUMIFS('Faturamento NNE'!$K$2:$K$707,'Faturamento NNE'!$E$2:$E$707,'Infos Relatório'!$B$564,'Faturamento NNE'!$F$2:$F$707,'Infos Relatório'!$B576,'Faturamento NNE'!$AA$2:$AA$707,'Infos Relatório'!C$1)</f>
        <v>0</v>
      </c>
      <c r="F576" s="544">
        <f>SUMIFS('Faturamento NNE'!$P$2:$P$707,'Faturamento NNE'!$E$2:$E$707,'Infos Relatório'!$B$564,'Faturamento NNE'!$F$2:$F$707,'Infos Relatório'!$B576,'Faturamento NNE'!$AA$2:$AA$707,'Infos Relatório'!C$1,'Faturamento NNE'!$U$2:$U$707,"Sim")+SUMIFS('Faturamento NNE'!$Q$2:$Q$707,'Faturamento NNE'!$E$2:$E$707,'Infos Relatório'!$B$564,'Faturamento NNE'!$F$2:$F$707,'Infos Relatório'!$B576,'Faturamento NNE'!$AA$2:$AA$707,'Infos Relatório'!C$1,'Faturamento NNE'!$U$2:$U$707,"Sim")</f>
        <v>0</v>
      </c>
      <c r="G576" s="283" t="e">
        <f t="shared" si="204"/>
        <v>#DIV/0!</v>
      </c>
      <c r="H576" s="545">
        <f>SUMIFS('Faturamento NNE'!$I$2:$I$707,'Faturamento NNE'!$E$2:$E$707,'Infos Relatório'!$B$564,'Faturamento NNE'!$F$2:$F$707,'Infos Relatório'!$B576,'Faturamento NNE'!$AA$2:$AA$707,'Infos Relatório'!C$1)</f>
        <v>0</v>
      </c>
      <c r="I576" s="541">
        <f>COUNTIFS('Faturamento NNE'!$E$2:$E$707,'Infos Relatório'!$B$564,'Faturamento NNE'!$F$2:$F$707,'Infos Relatório'!$B576,'Faturamento NNE'!$AA$2:$AA$707,'Infos Relatório'!I$1)</f>
        <v>0</v>
      </c>
      <c r="J576" s="542">
        <f>SUMIFS('Faturamento NNE'!$H$2:$H$707,'Faturamento NNE'!$E$2:$E$707,'Infos Relatório'!$B$564,'Faturamento NNE'!$F$2:$F$707,'Infos Relatório'!$B576,'Faturamento NNE'!$AA$2:$AA$707,'Infos Relatório'!I$1)</f>
        <v>0</v>
      </c>
      <c r="K576" s="543">
        <f>SUMIFS('Faturamento NNE'!$K$2:$K$707,'Faturamento NNE'!$E$2:$E$707,'Infos Relatório'!$B$564,'Faturamento NNE'!$F$2:$F$707,'Infos Relatório'!$B576,'Faturamento NNE'!$AA$2:$AA$707,'Infos Relatório'!I$1)</f>
        <v>0</v>
      </c>
      <c r="L576" s="544">
        <f>SUMIFS('Faturamento NNE'!$P$2:$P$707,'Faturamento NNE'!$E$2:$E$707,'Infos Relatório'!$B$564,'Faturamento NNE'!$F$2:$F$707,'Infos Relatório'!$B576,'Faturamento NNE'!$AA$2:$AA$707,'Infos Relatório'!I$1,'Faturamento NNE'!$U$2:$U$707,"Sim")+SUMIFS('Faturamento NNE'!$Q$2:$Q$707,'Faturamento NNE'!$E$2:$E$707,'Infos Relatório'!$B$564,'Faturamento NNE'!$F$2:$F$707,'Infos Relatório'!$B576,'Faturamento NNE'!$AA$2:$AA$707,'Infos Relatório'!I$1,'Faturamento NNE'!$U$2:$U$707,"Sim")</f>
        <v>0</v>
      </c>
      <c r="M576" s="283" t="e">
        <f t="shared" si="205"/>
        <v>#DIV/0!</v>
      </c>
      <c r="N576" s="545">
        <f>SUMIFS('Faturamento NNE'!$I$2:$I$707,'Faturamento NNE'!$E$2:$E$707,'Infos Relatório'!$B$564,'Faturamento NNE'!$F$2:$F$707,'Infos Relatório'!$B576,'Faturamento NNE'!$AA$2:$AA$707,'Infos Relatório'!I$1)</f>
        <v>0</v>
      </c>
      <c r="O576" s="541">
        <f>COUNTIFS('Faturamento NNE'!$E$2:$E$707,'Infos Relatório'!$B$564,'Faturamento NNE'!$F$2:$F$707,'Infos Relatório'!$B576,'Faturamento NNE'!$AA$2:$AA$707,'Infos Relatório'!O$1)</f>
        <v>0</v>
      </c>
      <c r="P576" s="542">
        <f>SUMIFS('Faturamento NNE'!$H$2:$H$707,'Faturamento NNE'!$E$2:$E$707,'Infos Relatório'!$B$564,'Faturamento NNE'!$F$2:$F$707,'Infos Relatório'!$B576,'Faturamento NNE'!$AA$2:$AA$707,'Infos Relatório'!O$1)</f>
        <v>0</v>
      </c>
      <c r="Q576" s="542">
        <f>SUMIFS('Faturamento NNE'!$K$2:$K$707,'Faturamento NNE'!$E$2:$E$707,'Infos Relatório'!$B$564,'Faturamento NNE'!$F$2:$F$707,'Infos Relatório'!$B576,'Faturamento NNE'!$AA$2:$AA$707,'Infos Relatório'!O$1)</f>
        <v>0</v>
      </c>
      <c r="R576" s="546">
        <f>SUMIFS('Faturamento NNE'!$P$2:$P$707,'Faturamento NNE'!$E$2:$E$707,'Infos Relatório'!$B$564,'Faturamento NNE'!$F$2:$F$707,'Infos Relatório'!$B576,'Faturamento NNE'!$AA$2:$AA$707,'Infos Relatório'!O$1,'Faturamento NNE'!$U$2:$U$707,"Sim")+SUMIFS('Faturamento NNE'!$Q$2:$Q$707,'Faturamento NNE'!$E$2:$E$707,'Infos Relatório'!$B$564,'Faturamento NNE'!$F$2:$F$707,'Infos Relatório'!$B576,'Faturamento NNE'!$AA$2:$AA$707,'Infos Relatório'!O$1,'Faturamento NNE'!$U$2:$U$707,"Sim")</f>
        <v>0</v>
      </c>
      <c r="S576" s="227" t="e">
        <f t="shared" si="206"/>
        <v>#DIV/0!</v>
      </c>
      <c r="T576" s="545">
        <f>SUMIFS('Faturamento NNE'!$I$2:$I$707,'Faturamento NNE'!$E$2:$E$707,'Infos Relatório'!$B$564,'Faturamento NNE'!$F$2:$F$707,'Infos Relatório'!$B576,'Faturamento NNE'!$AA$2:$AA$707,'Infos Relatório'!O$1)</f>
        <v>0</v>
      </c>
      <c r="U576" s="541">
        <f>COUNTIFS('Faturamento NNE'!$E$2:$E$707,'Infos Relatório'!$B$564,'Faturamento NNE'!$F$2:$F$707,'Infos Relatório'!$B576,'Faturamento NNE'!$AA$2:$AA$707,'Infos Relatório'!U$1)</f>
        <v>0</v>
      </c>
      <c r="V576" s="542">
        <f>SUMIFS('Faturamento NNE'!$H$2:$H$707,'Faturamento NNE'!$E$2:$E$707,'Infos Relatório'!$B$564,'Faturamento NNE'!$F$2:$F$707,'Infos Relatório'!$B576,'Faturamento NNE'!$AA$2:$AA$707,'Infos Relatório'!U$1)</f>
        <v>0</v>
      </c>
      <c r="W576" s="542">
        <f>SUMIFS('Faturamento NNE'!$K$2:$K$707,'Faturamento NNE'!$E$2:$E$707,'Infos Relatório'!$B$564,'Faturamento NNE'!$F$2:$F$707,'Infos Relatório'!$B576,'Faturamento NNE'!$AA$2:$AA$707,'Infos Relatório'!U$1)</f>
        <v>0</v>
      </c>
      <c r="X576" s="546">
        <f>SUMIFS('Faturamento NNE'!$P$2:$P$707,'Faturamento NNE'!$E$2:$E$707,'Infos Relatório'!$B$564,'Faturamento NNE'!$F$2:$F$707,'Infos Relatório'!$B576,'Faturamento NNE'!$AA$2:$AA$707,'Infos Relatório'!U$1,'Faturamento NNE'!$U$2:$U$707,"Sim")+SUMIFS('Faturamento NNE'!$Q$2:$Q$707,'Faturamento NNE'!$E$2:$E$707,'Infos Relatório'!$B$564,'Faturamento NNE'!$F$2:$F$707,'Infos Relatório'!$B576,'Faturamento NNE'!$AA$2:$AA$707,'Infos Relatório'!U$1,'Faturamento NNE'!$U$2:$U$707,"Sim")</f>
        <v>0</v>
      </c>
      <c r="Y576" s="227" t="e">
        <f t="shared" si="207"/>
        <v>#DIV/0!</v>
      </c>
      <c r="Z576" s="545">
        <f>SUMIFS('Faturamento NNE'!$I$2:$I$707,'Faturamento NNE'!$E$2:$E$707,'Infos Relatório'!$B$564,'Faturamento NNE'!$F$2:$F$707,'Infos Relatório'!$B576,'Faturamento NNE'!$AA$2:$AA$707,'Infos Relatório'!U$1)</f>
        <v>0</v>
      </c>
      <c r="AA576" s="541">
        <f>COUNTIFS('Faturamento NNE'!$E$2:$E$707,'Infos Relatório'!$B$564,'Faturamento NNE'!$F$2:$F$707,'Infos Relatório'!$B576,'Faturamento NNE'!$AA$2:$AA$707,'Infos Relatório'!AA$1)</f>
        <v>0</v>
      </c>
      <c r="AB576" s="542">
        <f>SUMIFS('Faturamento NNE'!$H$2:$H$707,'Faturamento NNE'!$E$2:$E$707,'Infos Relatório'!$B$564,'Faturamento NNE'!$F$2:$F$707,'Infos Relatório'!$B576,'Faturamento NNE'!$AA$2:$AA$707,'Infos Relatório'!AA$1)</f>
        <v>0</v>
      </c>
      <c r="AC576" s="542">
        <f>SUMIFS('Faturamento NNE'!$K$2:$K$707,'Faturamento NNE'!$E$2:$E$707,'Infos Relatório'!$B$564,'Faturamento NNE'!$F$2:$F$707,'Infos Relatório'!$B576,'Faturamento NNE'!$AA$2:$AA$707,'Infos Relatório'!AA$1)</f>
        <v>0</v>
      </c>
      <c r="AD576" s="546">
        <f>SUMIFS('Faturamento NNE'!$P$2:$P$707,'Faturamento NNE'!$E$2:$E$707,'Infos Relatório'!$B$564,'Faturamento NNE'!$F$2:$F$707,'Infos Relatório'!$B576,'Faturamento NNE'!$AA$2:$AA$707,'Infos Relatório'!AA$1,'Faturamento NNE'!$U$2:$U$707,"Sim")+SUMIFS('Faturamento NNE'!$Q$2:$Q$707,'Faturamento NNE'!$E$2:$E$707,'Infos Relatório'!$B$564,'Faturamento NNE'!$F$2:$F$707,'Infos Relatório'!$B576,'Faturamento NNE'!$AA$2:$AA$707,'Infos Relatório'!AA$1,'Faturamento NNE'!$U$2:$U$707,"Sim")</f>
        <v>0</v>
      </c>
      <c r="AE576" s="227" t="e">
        <f t="shared" si="208"/>
        <v>#DIV/0!</v>
      </c>
      <c r="AF576" s="545">
        <f>SUMIFS('Faturamento NNE'!$I$2:$I$707,'Faturamento NNE'!$E$2:$E$707,'Infos Relatório'!$B$564,'Faturamento NNE'!$F$2:$F$707,'Infos Relatório'!$B576,'Faturamento NNE'!$AA$2:$AA$707,'Infos Relatório'!AA$1)</f>
        <v>0</v>
      </c>
      <c r="AG576" s="541">
        <f>COUNTIFS('Faturamento NNE'!$E$2:$E$707,'Infos Relatório'!$B$564,'Faturamento NNE'!$F$2:$F$707,'Infos Relatório'!$B576,'Faturamento NNE'!$AA$2:$AA$707,'Infos Relatório'!AG$1)</f>
        <v>0</v>
      </c>
      <c r="AH576" s="542">
        <f>SUMIFS('Faturamento NNE'!$H$2:$H$707,'Faturamento NNE'!$E$2:$E$707,'Infos Relatório'!$B$564,'Faturamento NNE'!$F$2:$F$707,'Infos Relatório'!$B576,'Faturamento NNE'!$AA$2:$AA$707,'Infos Relatório'!AG$1)</f>
        <v>0</v>
      </c>
      <c r="AI576" s="542">
        <f>SUMIFS('Faturamento NNE'!$K$2:$K$707,'Faturamento NNE'!$E$2:$E$707,'Infos Relatório'!$B$564,'Faturamento NNE'!$F$2:$F$707,'Infos Relatório'!$B576,'Faturamento NNE'!$AA$2:$AA$707,'Infos Relatório'!AG$1)</f>
        <v>0</v>
      </c>
      <c r="AJ576" s="546">
        <f>SUMIFS('Faturamento NNE'!$P$2:$P$707,'Faturamento NNE'!$E$2:$E$707,'Infos Relatório'!$B$564,'Faturamento NNE'!$F$2:$F$707,'Infos Relatório'!$B576,'Faturamento NNE'!$AA$2:$AA$707,'Infos Relatório'!AG$1,'Faturamento NNE'!$U$2:$U$707,"Sim")+SUMIFS('Faturamento NNE'!$Q$2:$Q$707,'Faturamento NNE'!$E$2:$E$707,'Infos Relatório'!$B$564,'Faturamento NNE'!$F$2:$F$707,'Infos Relatório'!$B576,'Faturamento NNE'!$AA$2:$AA$707,'Infos Relatório'!AG$1,'Faturamento NNE'!$U$2:$U$707,"Sim")</f>
        <v>0</v>
      </c>
      <c r="AK576" s="227" t="e">
        <f t="shared" si="209"/>
        <v>#DIV/0!</v>
      </c>
      <c r="AL576" s="545">
        <f>SUMIFS('Faturamento NNE'!$I$2:$I$707,'Faturamento NNE'!$E$2:$E$707,'Infos Relatório'!$B$564,'Faturamento NNE'!$F$2:$F$707,'Infos Relatório'!$B576,'Faturamento NNE'!$AA$2:$AA$707,'Infos Relatório'!AG$1)</f>
        <v>0</v>
      </c>
      <c r="AM576" s="541">
        <f>COUNTIFS('Faturamento NNE'!$E$2:$E$707,'Infos Relatório'!$B$564,'Faturamento NNE'!$F$2:$F$707,'Infos Relatório'!$B576,'Faturamento NNE'!$AA$2:$AA$707,'Infos Relatório'!AM$1)</f>
        <v>0</v>
      </c>
      <c r="AN576" s="542">
        <f>SUMIFS('Faturamento NNE'!$H$2:$H$707,'Faturamento NNE'!$E$2:$E$707,'Infos Relatório'!$B$564,'Faturamento NNE'!$F$2:$F$707,'Infos Relatório'!$B576,'Faturamento NNE'!$AA$2:$AA$707,'Infos Relatório'!AM$1)</f>
        <v>0</v>
      </c>
      <c r="AO576" s="542">
        <f>SUMIFS('Faturamento NNE'!$K$2:$K$707,'Faturamento NNE'!$E$2:$E$707,'Infos Relatório'!$B$564,'Faturamento NNE'!$F$2:$F$707,'Infos Relatório'!$B576,'Faturamento NNE'!$AA$2:$AA$707,'Infos Relatório'!AM$1)</f>
        <v>0</v>
      </c>
      <c r="AP576" s="546">
        <f>SUMIFS('Faturamento NNE'!$P$2:$P$707,'Faturamento NNE'!$E$2:$E$707,'Infos Relatório'!$B$564,'Faturamento NNE'!$F$2:$F$707,'Infos Relatório'!$B576,'Faturamento NNE'!$AA$2:$AA$707,'Infos Relatório'!AM$1,'Faturamento NNE'!$U$2:$U$707,"Sim")+SUMIFS('Faturamento NNE'!$Q$2:$Q$707,'Faturamento NNE'!$E$2:$E$707,'Infos Relatório'!$B$564,'Faturamento NNE'!$F$2:$F$707,'Infos Relatório'!$B576,'Faturamento NNE'!$AA$2:$AA$707,'Infos Relatório'!AM$1,'Faturamento NNE'!$U$2:$U$707,"Sim")</f>
        <v>0</v>
      </c>
      <c r="AQ576" s="227" t="e">
        <f t="shared" si="210"/>
        <v>#DIV/0!</v>
      </c>
      <c r="AR576" s="545">
        <f>SUMIFS('Faturamento NNE'!$I$2:$I$707,'Faturamento NNE'!$E$2:$E$707,'Infos Relatório'!$B$564,'Faturamento NNE'!$F$2:$F$707,'Infos Relatório'!$B576,'Faturamento NNE'!$AA$2:$AA$707,'Infos Relatório'!AM$1)</f>
        <v>0</v>
      </c>
      <c r="AS576" s="541">
        <f>COUNTIFS('Faturamento NNE'!$E$2:$E$707,'Infos Relatório'!$B$564,'Faturamento NNE'!$F$2:$F$707,'Infos Relatório'!$B576,'Faturamento NNE'!$AA$2:$AA$707,'Infos Relatório'!AS$1)</f>
        <v>0</v>
      </c>
      <c r="AT576" s="542">
        <f>SUMIFS('Faturamento NNE'!$H$2:$H$707,'Faturamento NNE'!$E$2:$E$707,'Infos Relatório'!$B$564,'Faturamento NNE'!$F$2:$F$707,'Infos Relatório'!$B576,'Faturamento NNE'!$AA$2:$AA$707,'Infos Relatório'!AS$1)</f>
        <v>0</v>
      </c>
      <c r="AU576" s="542">
        <f>SUMIFS('Faturamento NNE'!$K$2:$K$707,'Faturamento NNE'!$E$2:$E$707,'Infos Relatório'!$B$564,'Faturamento NNE'!$F$2:$F$707,'Infos Relatório'!$B576,'Faturamento NNE'!$AA$2:$AA$707,'Infos Relatório'!AS$1)</f>
        <v>0</v>
      </c>
      <c r="AV576" s="546">
        <f>SUMIFS('Faturamento NNE'!$P$2:$P$707,'Faturamento NNE'!$E$2:$E$707,'Infos Relatório'!$B$564,'Faturamento NNE'!$F$2:$F$707,'Infos Relatório'!$B576,'Faturamento NNE'!$AA$2:$AA$707,'Infos Relatório'!AS$1,'Faturamento NNE'!$U$2:$U$707,"Sim")+SUMIFS('Faturamento NNE'!$Q$2:$Q$707,'Faturamento NNE'!$E$2:$E$707,'Infos Relatório'!$B$564,'Faturamento NNE'!$F$2:$F$707,'Infos Relatório'!$B576,'Faturamento NNE'!$AA$2:$AA$707,'Infos Relatório'!AS$1,'Faturamento NNE'!$U$2:$U$707,"Sim")</f>
        <v>0</v>
      </c>
      <c r="AW576" s="227" t="e">
        <f t="shared" si="211"/>
        <v>#DIV/0!</v>
      </c>
      <c r="AX576" s="545">
        <f>SUMIFS('Faturamento NNE'!$I$2:$I$707,'Faturamento NNE'!$E$2:$E$707,'Infos Relatório'!$B$564,'Faturamento NNE'!$F$2:$F$707,'Infos Relatório'!$B576,'Faturamento NNE'!$AA$2:$AA$707,'Infos Relatório'!AS$1)</f>
        <v>0</v>
      </c>
      <c r="AY576" s="541">
        <f>COUNTIFS('Faturamento NNE'!$E$2:$E$707,'Infos Relatório'!$B$564,'Faturamento NNE'!$F$2:$F$707,'Infos Relatório'!$B576,'Faturamento NNE'!$AA$2:$AA$707,'Infos Relatório'!AY$1)</f>
        <v>0</v>
      </c>
      <c r="AZ576" s="542">
        <f>SUMIFS('Faturamento NNE'!$H$2:$H$707,'Faturamento NNE'!$E$2:$E$707,'Infos Relatório'!$B$564,'Faturamento NNE'!$F$2:$F$707,'Infos Relatório'!$B576,'Faturamento NNE'!$AA$2:$AA$707,'Infos Relatório'!AY$1)</f>
        <v>0</v>
      </c>
      <c r="BA576" s="542">
        <f>SUMIFS('Faturamento NNE'!$K$2:$K$707,'Faturamento NNE'!$E$2:$E$707,'Infos Relatório'!$B$564,'Faturamento NNE'!$F$2:$F$707,'Infos Relatório'!$B576,'Faturamento NNE'!$AA$2:$AA$707,'Infos Relatório'!AY$1)</f>
        <v>0</v>
      </c>
      <c r="BB576" s="546">
        <f>SUMIFS('Faturamento NNE'!$P$2:$P$707,'Faturamento NNE'!$E$2:$E$707,'Infos Relatório'!$B$564,'Faturamento NNE'!$F$2:$F$707,'Infos Relatório'!$B576,'Faturamento NNE'!$AA$2:$AA$707,'Infos Relatório'!AY$1,'Faturamento NNE'!$U$2:$U$707,"Sim")+SUMIFS('Faturamento NNE'!$Q$2:$Q$707,'Faturamento NNE'!$E$2:$E$707,'Infos Relatório'!$B$564,'Faturamento NNE'!$F$2:$F$707,'Infos Relatório'!$B576,'Faturamento NNE'!$AA$2:$AA$707,'Infos Relatório'!AY$1,'Faturamento NNE'!$U$2:$U$707,"Sim")</f>
        <v>0</v>
      </c>
      <c r="BC576" s="227" t="e">
        <f t="shared" si="212"/>
        <v>#DIV/0!</v>
      </c>
      <c r="BD576" s="545">
        <f>SUMIFS('Faturamento NNE'!$I$2:$I$707,'Faturamento NNE'!$E$2:$E$707,'Infos Relatório'!$B$564,'Faturamento NNE'!$F$2:$F$707,'Infos Relatório'!$B576,'Faturamento NNE'!$AA$2:$AA$707,'Infos Relatório'!AY$1)</f>
        <v>0</v>
      </c>
      <c r="BE576" s="541">
        <f>COUNTIFS('Faturamento NNE'!$E$2:$E$707,'Infos Relatório'!$B$564,'Faturamento NNE'!$F$2:$F$707,'Infos Relatório'!$B576,'Faturamento NNE'!$AA$2:$AA$707,'Infos Relatório'!BE$1)</f>
        <v>0</v>
      </c>
      <c r="BF576" s="542">
        <f>SUMIFS('Faturamento NNE'!$H$2:$H$707,'Faturamento NNE'!$E$2:$E$707,'Infos Relatório'!$B$564,'Faturamento NNE'!$F$2:$F$707,'Infos Relatório'!$B576,'Faturamento NNE'!$AA$2:$AA$707,'Infos Relatório'!BE$1)</f>
        <v>0</v>
      </c>
      <c r="BG576" s="542">
        <f>SUMIFS('Faturamento NNE'!$K$2:$K$707,'Faturamento NNE'!$E$2:$E$707,'Infos Relatório'!$B$564,'Faturamento NNE'!$F$2:$F$707,'Infos Relatório'!$B576,'Faturamento NNE'!$AA$2:$AA$707,'Infos Relatório'!BE$1)</f>
        <v>0</v>
      </c>
      <c r="BH576" s="546">
        <f>SUMIFS('Faturamento NNE'!$P$2:$P$707,'Faturamento NNE'!$E$2:$E$707,'Infos Relatório'!$B$564,'Faturamento NNE'!$F$2:$F$707,'Infos Relatório'!$B576,'Faturamento NNE'!$AA$2:$AA$707,'Infos Relatório'!BE$1,'Faturamento NNE'!$U$2:$U$707,"Sim")+SUMIFS('Faturamento NNE'!$Q$2:$Q$707,'Faturamento NNE'!$E$2:$E$707,'Infos Relatório'!$B$564,'Faturamento NNE'!$F$2:$F$707,'Infos Relatório'!$B576,'Faturamento NNE'!$AA$2:$AA$707,'Infos Relatório'!BE$1,'Faturamento NNE'!$U$2:$U$707,"Sim")</f>
        <v>0</v>
      </c>
      <c r="BI576" s="227" t="e">
        <f t="shared" si="213"/>
        <v>#DIV/0!</v>
      </c>
      <c r="BJ576" s="545">
        <f>SUMIFS('Faturamento NNE'!$I$2:$I$707,'Faturamento NNE'!$E$2:$E$707,'Infos Relatório'!$B$564,'Faturamento NNE'!$F$2:$F$707,'Infos Relatório'!$B576,'Faturamento NNE'!$AA$2:$AA$707,'Infos Relatório'!BE$1)</f>
        <v>0</v>
      </c>
      <c r="BK576" s="541">
        <f>COUNTIFS('Faturamento NNE'!$E$2:$E$707,'Infos Relatório'!$B$564,'Faturamento NNE'!$F$2:$F$707,'Infos Relatório'!$B576,'Faturamento NNE'!$AA$2:$AA$707,'Infos Relatório'!BK$1)</f>
        <v>0</v>
      </c>
      <c r="BL576" s="542">
        <f>SUMIFS('Faturamento NNE'!$H$2:$H$707,'Faturamento NNE'!$E$2:$E$707,'Infos Relatório'!$B$564,'Faturamento NNE'!$F$2:$F$707,'Infos Relatório'!$B576,'Faturamento NNE'!$AA$2:$AA$707,'Infos Relatório'!BK$1)</f>
        <v>0</v>
      </c>
      <c r="BM576" s="542">
        <f>SUMIFS('Faturamento NNE'!$K$2:$K$707,'Faturamento NNE'!$E$2:$E$707,'Infos Relatório'!$B$564,'Faturamento NNE'!$F$2:$F$707,'Infos Relatório'!$B576,'Faturamento NNE'!$AA$2:$AA$707,'Infos Relatório'!BK$1)</f>
        <v>0</v>
      </c>
      <c r="BN576" s="546">
        <f>SUMIFS('Faturamento NNE'!$P$2:$P$707,'Faturamento NNE'!$E$2:$E$707,'Infos Relatório'!$B$564,'Faturamento NNE'!$F$2:$F$707,'Infos Relatório'!$B576,'Faturamento NNE'!$AA$2:$AA$707,'Infos Relatório'!BK$1,'Faturamento NNE'!$U$2:$U$707,"Sim")+SUMIFS('Faturamento NNE'!$Q$2:$Q$707,'Faturamento NNE'!$E$2:$E$707,'Infos Relatório'!$B$564,'Faturamento NNE'!$F$2:$F$707,'Infos Relatório'!$B576,'Faturamento NNE'!$AA$2:$AA$707,'Infos Relatório'!BK$1,'Faturamento NNE'!$U$2:$U$707,"Sim")</f>
        <v>0</v>
      </c>
      <c r="BO576" s="227" t="e">
        <f t="shared" si="214"/>
        <v>#DIV/0!</v>
      </c>
      <c r="BP576" s="545">
        <f>SUMIFS('Faturamento NNE'!$I$2:$I$707,'Faturamento NNE'!$E$2:$E$707,'Infos Relatório'!$B$564,'Faturamento NNE'!$F$2:$F$707,'Infos Relatório'!$B576,'Faturamento NNE'!$AA$2:$AA$707,'Infos Relatório'!BK$1)</f>
        <v>0</v>
      </c>
      <c r="BQ576" s="541">
        <f>COUNTIFS('Faturamento NNE'!$E$2:$E$707,'Infos Relatório'!$B$564,'Faturamento NNE'!$F$2:$F$707,'Infos Relatório'!$B576,'Faturamento NNE'!$AA$2:$AA$707,'Infos Relatório'!BQ$1)</f>
        <v>0</v>
      </c>
      <c r="BR576" s="542">
        <f>SUMIFS('Faturamento NNE'!$H$2:$H$707,'Faturamento NNE'!$E$2:$E$707,'Infos Relatório'!$B$564,'Faturamento NNE'!$F$2:$F$707,'Infos Relatório'!$B576,'Faturamento NNE'!$AA$2:$AA$707,'Infos Relatório'!BQ$1)</f>
        <v>0</v>
      </c>
      <c r="BS576" s="542">
        <f>SUMIFS('Faturamento NNE'!$K$2:$K$707,'Faturamento NNE'!$E$2:$E$707,'Infos Relatório'!$B$564,'Faturamento NNE'!$F$2:$F$707,'Infos Relatório'!$B576,'Faturamento NNE'!$AA$2:$AA$707,'Infos Relatório'!BQ$1)</f>
        <v>0</v>
      </c>
      <c r="BT576" s="546">
        <f>SUMIFS('Faturamento NNE'!$P$2:$P$707,'Faturamento NNE'!$E$2:$E$707,'Infos Relatório'!$B$564,'Faturamento NNE'!$F$2:$F$707,'Infos Relatório'!$B576,'Faturamento NNE'!$AA$2:$AA$707,'Infos Relatório'!BQ$1,'Faturamento NNE'!$U$2:$U$707,"Sim")+SUMIFS('Faturamento NNE'!$Q$2:$Q$707,'Faturamento NNE'!$E$2:$E$707,'Infos Relatório'!$B$564,'Faturamento NNE'!$F$2:$F$707,'Infos Relatório'!$B576,'Faturamento NNE'!$AA$2:$AA$707,'Infos Relatório'!BQ$1,'Faturamento NNE'!$U$2:$U$707,"Sim")</f>
        <v>0</v>
      </c>
      <c r="BU576" s="227" t="e">
        <f t="shared" si="215"/>
        <v>#DIV/0!</v>
      </c>
      <c r="BV576" s="545">
        <f>SUMIFS('Faturamento NNE'!$I$2:$I$707,'Faturamento NNE'!$E$2:$E$707,'Infos Relatório'!$B$564,'Faturamento NNE'!$F$2:$F$707,'Infos Relatório'!$B576,'Faturamento NNE'!$AA$2:$AA$707,'Infos Relatório'!BQ$1)</f>
        <v>0</v>
      </c>
    </row>
    <row r="577" spans="2:74">
      <c r="B577" s="217" t="s">
        <v>142</v>
      </c>
      <c r="C577" s="541">
        <f>COUNTIFS('Faturamento NNE'!$E$2:$E$707,'Infos Relatório'!$B$564,'Faturamento NNE'!$F$2:$F$707,'Infos Relatório'!$B577,'Faturamento NNE'!$AA$2:$AA$707,'Infos Relatório'!C$1)</f>
        <v>0</v>
      </c>
      <c r="D577" s="542">
        <f>SUMIFS('Faturamento NNE'!$H$2:$H$707,'Faturamento NNE'!$E$2:$E$707,'Infos Relatório'!$B$564,'Faturamento NNE'!$F$2:$F$707,'Infos Relatório'!$B577,'Faturamento NNE'!$AA$2:$AA$707,'Infos Relatório'!C$1)</f>
        <v>0</v>
      </c>
      <c r="E577" s="543">
        <f>SUMIFS('Faturamento NNE'!$K$2:$K$707,'Faturamento NNE'!$E$2:$E$707,'Infos Relatório'!$B$564,'Faturamento NNE'!$F$2:$F$707,'Infos Relatório'!$B577,'Faturamento NNE'!$AA$2:$AA$707,'Infos Relatório'!C$1)</f>
        <v>0</v>
      </c>
      <c r="F577" s="544">
        <f>SUMIFS('Faturamento NNE'!$P$2:$P$707,'Faturamento NNE'!$E$2:$E$707,'Infos Relatório'!$B$564,'Faturamento NNE'!$F$2:$F$707,'Infos Relatório'!$B577,'Faturamento NNE'!$AA$2:$AA$707,'Infos Relatório'!C$1,'Faturamento NNE'!$U$2:$U$707,"Sim")+SUMIFS('Faturamento NNE'!$Q$2:$Q$707,'Faturamento NNE'!$E$2:$E$707,'Infos Relatório'!$B$564,'Faturamento NNE'!$F$2:$F$707,'Infos Relatório'!$B577,'Faturamento NNE'!$AA$2:$AA$707,'Infos Relatório'!C$1,'Faturamento NNE'!$U$2:$U$707,"Sim")</f>
        <v>0</v>
      </c>
      <c r="G577" s="283" t="e">
        <f t="shared" si="204"/>
        <v>#DIV/0!</v>
      </c>
      <c r="H577" s="545">
        <f>SUMIFS('Faturamento NNE'!$I$2:$I$707,'Faturamento NNE'!$E$2:$E$707,'Infos Relatório'!$B$564,'Faturamento NNE'!$F$2:$F$707,'Infos Relatório'!$B577,'Faturamento NNE'!$AA$2:$AA$707,'Infos Relatório'!C$1)</f>
        <v>0</v>
      </c>
      <c r="I577" s="541">
        <f>COUNTIFS('Faturamento NNE'!$E$2:$E$707,'Infos Relatório'!$B$564,'Faturamento NNE'!$F$2:$F$707,'Infos Relatório'!$B577,'Faturamento NNE'!$AA$2:$AA$707,'Infos Relatório'!I$1)</f>
        <v>0</v>
      </c>
      <c r="J577" s="542">
        <f>SUMIFS('Faturamento NNE'!$H$2:$H$707,'Faturamento NNE'!$E$2:$E$707,'Infos Relatório'!$B$564,'Faturamento NNE'!$F$2:$F$707,'Infos Relatório'!$B577,'Faturamento NNE'!$AA$2:$AA$707,'Infos Relatório'!I$1)</f>
        <v>0</v>
      </c>
      <c r="K577" s="543">
        <f>SUMIFS('Faturamento NNE'!$K$2:$K$707,'Faturamento NNE'!$E$2:$E$707,'Infos Relatório'!$B$564,'Faturamento NNE'!$F$2:$F$707,'Infos Relatório'!$B577,'Faturamento NNE'!$AA$2:$AA$707,'Infos Relatório'!I$1)</f>
        <v>0</v>
      </c>
      <c r="L577" s="544">
        <f>SUMIFS('Faturamento NNE'!$P$2:$P$707,'Faturamento NNE'!$E$2:$E$707,'Infos Relatório'!$B$564,'Faturamento NNE'!$F$2:$F$707,'Infos Relatório'!$B577,'Faturamento NNE'!$AA$2:$AA$707,'Infos Relatório'!I$1,'Faturamento NNE'!$U$2:$U$707,"Sim")+SUMIFS('Faturamento NNE'!$Q$2:$Q$707,'Faturamento NNE'!$E$2:$E$707,'Infos Relatório'!$B$564,'Faturamento NNE'!$F$2:$F$707,'Infos Relatório'!$B577,'Faturamento NNE'!$AA$2:$AA$707,'Infos Relatório'!I$1,'Faturamento NNE'!$U$2:$U$707,"Sim")</f>
        <v>0</v>
      </c>
      <c r="M577" s="283" t="e">
        <f t="shared" si="205"/>
        <v>#DIV/0!</v>
      </c>
      <c r="N577" s="545">
        <f>SUMIFS('Faturamento NNE'!$I$2:$I$707,'Faturamento NNE'!$E$2:$E$707,'Infos Relatório'!$B$564,'Faturamento NNE'!$F$2:$F$707,'Infos Relatório'!$B577,'Faturamento NNE'!$AA$2:$AA$707,'Infos Relatório'!I$1)</f>
        <v>0</v>
      </c>
      <c r="O577" s="541">
        <f>COUNTIFS('Faturamento NNE'!$E$2:$E$707,'Infos Relatório'!$B$564,'Faturamento NNE'!$F$2:$F$707,'Infos Relatório'!$B577,'Faturamento NNE'!$AA$2:$AA$707,'Infos Relatório'!O$1)</f>
        <v>0</v>
      </c>
      <c r="P577" s="542">
        <f>SUMIFS('Faturamento NNE'!$H$2:$H$707,'Faturamento NNE'!$E$2:$E$707,'Infos Relatório'!$B$564,'Faturamento NNE'!$F$2:$F$707,'Infos Relatório'!$B577,'Faturamento NNE'!$AA$2:$AA$707,'Infos Relatório'!O$1)</f>
        <v>0</v>
      </c>
      <c r="Q577" s="542">
        <f>SUMIFS('Faturamento NNE'!$K$2:$K$707,'Faturamento NNE'!$E$2:$E$707,'Infos Relatório'!$B$564,'Faturamento NNE'!$F$2:$F$707,'Infos Relatório'!$B577,'Faturamento NNE'!$AA$2:$AA$707,'Infos Relatório'!O$1)</f>
        <v>0</v>
      </c>
      <c r="R577" s="546">
        <f>SUMIFS('Faturamento NNE'!$P$2:$P$707,'Faturamento NNE'!$E$2:$E$707,'Infos Relatório'!$B$564,'Faturamento NNE'!$F$2:$F$707,'Infos Relatório'!$B577,'Faturamento NNE'!$AA$2:$AA$707,'Infos Relatório'!O$1,'Faturamento NNE'!$U$2:$U$707,"Sim")+SUMIFS('Faturamento NNE'!$Q$2:$Q$707,'Faturamento NNE'!$E$2:$E$707,'Infos Relatório'!$B$564,'Faturamento NNE'!$F$2:$F$707,'Infos Relatório'!$B577,'Faturamento NNE'!$AA$2:$AA$707,'Infos Relatório'!O$1,'Faturamento NNE'!$U$2:$U$707,"Sim")</f>
        <v>0</v>
      </c>
      <c r="S577" s="227" t="e">
        <f t="shared" si="206"/>
        <v>#DIV/0!</v>
      </c>
      <c r="T577" s="545">
        <f>SUMIFS('Faturamento NNE'!$I$2:$I$707,'Faturamento NNE'!$E$2:$E$707,'Infos Relatório'!$B$564,'Faturamento NNE'!$F$2:$F$707,'Infos Relatório'!$B577,'Faturamento NNE'!$AA$2:$AA$707,'Infos Relatório'!O$1)</f>
        <v>0</v>
      </c>
      <c r="U577" s="541">
        <f>COUNTIFS('Faturamento NNE'!$E$2:$E$707,'Infos Relatório'!$B$564,'Faturamento NNE'!$F$2:$F$707,'Infos Relatório'!$B577,'Faturamento NNE'!$AA$2:$AA$707,'Infos Relatório'!U$1)</f>
        <v>0</v>
      </c>
      <c r="V577" s="542">
        <f>SUMIFS('Faturamento NNE'!$H$2:$H$707,'Faturamento NNE'!$E$2:$E$707,'Infos Relatório'!$B$564,'Faturamento NNE'!$F$2:$F$707,'Infos Relatório'!$B577,'Faturamento NNE'!$AA$2:$AA$707,'Infos Relatório'!U$1)</f>
        <v>0</v>
      </c>
      <c r="W577" s="542">
        <f>SUMIFS('Faturamento NNE'!$K$2:$K$707,'Faturamento NNE'!$E$2:$E$707,'Infos Relatório'!$B$564,'Faturamento NNE'!$F$2:$F$707,'Infos Relatório'!$B577,'Faturamento NNE'!$AA$2:$AA$707,'Infos Relatório'!U$1)</f>
        <v>0</v>
      </c>
      <c r="X577" s="546">
        <f>SUMIFS('Faturamento NNE'!$P$2:$P$707,'Faturamento NNE'!$E$2:$E$707,'Infos Relatório'!$B$564,'Faturamento NNE'!$F$2:$F$707,'Infos Relatório'!$B577,'Faturamento NNE'!$AA$2:$AA$707,'Infos Relatório'!U$1,'Faturamento NNE'!$U$2:$U$707,"Sim")+SUMIFS('Faturamento NNE'!$Q$2:$Q$707,'Faturamento NNE'!$E$2:$E$707,'Infos Relatório'!$B$564,'Faturamento NNE'!$F$2:$F$707,'Infos Relatório'!$B577,'Faturamento NNE'!$AA$2:$AA$707,'Infos Relatório'!U$1,'Faturamento NNE'!$U$2:$U$707,"Sim")</f>
        <v>0</v>
      </c>
      <c r="Y577" s="227" t="e">
        <f t="shared" si="207"/>
        <v>#DIV/0!</v>
      </c>
      <c r="Z577" s="545">
        <f>SUMIFS('Faturamento NNE'!$I$2:$I$707,'Faturamento NNE'!$E$2:$E$707,'Infos Relatório'!$B$564,'Faturamento NNE'!$F$2:$F$707,'Infos Relatório'!$B577,'Faturamento NNE'!$AA$2:$AA$707,'Infos Relatório'!U$1)</f>
        <v>0</v>
      </c>
      <c r="AA577" s="541">
        <f>COUNTIFS('Faturamento NNE'!$E$2:$E$707,'Infos Relatório'!$B$564,'Faturamento NNE'!$F$2:$F$707,'Infos Relatório'!$B577,'Faturamento NNE'!$AA$2:$AA$707,'Infos Relatório'!AA$1)</f>
        <v>0</v>
      </c>
      <c r="AB577" s="542">
        <f>SUMIFS('Faturamento NNE'!$H$2:$H$707,'Faturamento NNE'!$E$2:$E$707,'Infos Relatório'!$B$564,'Faturamento NNE'!$F$2:$F$707,'Infos Relatório'!$B577,'Faturamento NNE'!$AA$2:$AA$707,'Infos Relatório'!AA$1)</f>
        <v>0</v>
      </c>
      <c r="AC577" s="542">
        <f>SUMIFS('Faturamento NNE'!$K$2:$K$707,'Faturamento NNE'!$E$2:$E$707,'Infos Relatório'!$B$564,'Faturamento NNE'!$F$2:$F$707,'Infos Relatório'!$B577,'Faturamento NNE'!$AA$2:$AA$707,'Infos Relatório'!AA$1)</f>
        <v>0</v>
      </c>
      <c r="AD577" s="546">
        <f>SUMIFS('Faturamento NNE'!$P$2:$P$707,'Faturamento NNE'!$E$2:$E$707,'Infos Relatório'!$B$564,'Faturamento NNE'!$F$2:$F$707,'Infos Relatório'!$B577,'Faturamento NNE'!$AA$2:$AA$707,'Infos Relatório'!AA$1,'Faturamento NNE'!$U$2:$U$707,"Sim")+SUMIFS('Faturamento NNE'!$Q$2:$Q$707,'Faturamento NNE'!$E$2:$E$707,'Infos Relatório'!$B$564,'Faturamento NNE'!$F$2:$F$707,'Infos Relatório'!$B577,'Faturamento NNE'!$AA$2:$AA$707,'Infos Relatório'!AA$1,'Faturamento NNE'!$U$2:$U$707,"Sim")</f>
        <v>0</v>
      </c>
      <c r="AE577" s="227" t="e">
        <f t="shared" si="208"/>
        <v>#DIV/0!</v>
      </c>
      <c r="AF577" s="545">
        <f>SUMIFS('Faturamento NNE'!$I$2:$I$707,'Faturamento NNE'!$E$2:$E$707,'Infos Relatório'!$B$564,'Faturamento NNE'!$F$2:$F$707,'Infos Relatório'!$B577,'Faturamento NNE'!$AA$2:$AA$707,'Infos Relatório'!AA$1)</f>
        <v>0</v>
      </c>
      <c r="AG577" s="541">
        <f>COUNTIFS('Faturamento NNE'!$E$2:$E$707,'Infos Relatório'!$B$564,'Faturamento NNE'!$F$2:$F$707,'Infos Relatório'!$B577,'Faturamento NNE'!$AA$2:$AA$707,'Infos Relatório'!AG$1)</f>
        <v>0</v>
      </c>
      <c r="AH577" s="542">
        <f>SUMIFS('Faturamento NNE'!$H$2:$H$707,'Faturamento NNE'!$E$2:$E$707,'Infos Relatório'!$B$564,'Faturamento NNE'!$F$2:$F$707,'Infos Relatório'!$B577,'Faturamento NNE'!$AA$2:$AA$707,'Infos Relatório'!AG$1)</f>
        <v>0</v>
      </c>
      <c r="AI577" s="542">
        <f>SUMIFS('Faturamento NNE'!$K$2:$K$707,'Faturamento NNE'!$E$2:$E$707,'Infos Relatório'!$B$564,'Faturamento NNE'!$F$2:$F$707,'Infos Relatório'!$B577,'Faturamento NNE'!$AA$2:$AA$707,'Infos Relatório'!AG$1)</f>
        <v>0</v>
      </c>
      <c r="AJ577" s="546">
        <f>SUMIFS('Faturamento NNE'!$P$2:$P$707,'Faturamento NNE'!$E$2:$E$707,'Infos Relatório'!$B$564,'Faturamento NNE'!$F$2:$F$707,'Infos Relatório'!$B577,'Faturamento NNE'!$AA$2:$AA$707,'Infos Relatório'!AG$1,'Faturamento NNE'!$U$2:$U$707,"Sim")+SUMIFS('Faturamento NNE'!$Q$2:$Q$707,'Faturamento NNE'!$E$2:$E$707,'Infos Relatório'!$B$564,'Faturamento NNE'!$F$2:$F$707,'Infos Relatório'!$B577,'Faturamento NNE'!$AA$2:$AA$707,'Infos Relatório'!AG$1,'Faturamento NNE'!$U$2:$U$707,"Sim")</f>
        <v>0</v>
      </c>
      <c r="AK577" s="227" t="e">
        <f t="shared" si="209"/>
        <v>#DIV/0!</v>
      </c>
      <c r="AL577" s="545">
        <f>SUMIFS('Faturamento NNE'!$I$2:$I$707,'Faturamento NNE'!$E$2:$E$707,'Infos Relatório'!$B$564,'Faturamento NNE'!$F$2:$F$707,'Infos Relatório'!$B577,'Faturamento NNE'!$AA$2:$AA$707,'Infos Relatório'!AG$1)</f>
        <v>0</v>
      </c>
      <c r="AM577" s="541">
        <f>COUNTIFS('Faturamento NNE'!$E$2:$E$707,'Infos Relatório'!$B$564,'Faturamento NNE'!$F$2:$F$707,'Infos Relatório'!$B577,'Faturamento NNE'!$AA$2:$AA$707,'Infos Relatório'!AM$1)</f>
        <v>0</v>
      </c>
      <c r="AN577" s="542">
        <f>SUMIFS('Faturamento NNE'!$H$2:$H$707,'Faturamento NNE'!$E$2:$E$707,'Infos Relatório'!$B$564,'Faturamento NNE'!$F$2:$F$707,'Infos Relatório'!$B577,'Faturamento NNE'!$AA$2:$AA$707,'Infos Relatório'!AM$1)</f>
        <v>0</v>
      </c>
      <c r="AO577" s="542">
        <f>SUMIFS('Faturamento NNE'!$K$2:$K$707,'Faturamento NNE'!$E$2:$E$707,'Infos Relatório'!$B$564,'Faturamento NNE'!$F$2:$F$707,'Infos Relatório'!$B577,'Faturamento NNE'!$AA$2:$AA$707,'Infos Relatório'!AM$1)</f>
        <v>0</v>
      </c>
      <c r="AP577" s="546">
        <f>SUMIFS('Faturamento NNE'!$P$2:$P$707,'Faturamento NNE'!$E$2:$E$707,'Infos Relatório'!$B$564,'Faturamento NNE'!$F$2:$F$707,'Infos Relatório'!$B577,'Faturamento NNE'!$AA$2:$AA$707,'Infos Relatório'!AM$1,'Faturamento NNE'!$U$2:$U$707,"Sim")+SUMIFS('Faturamento NNE'!$Q$2:$Q$707,'Faturamento NNE'!$E$2:$E$707,'Infos Relatório'!$B$564,'Faturamento NNE'!$F$2:$F$707,'Infos Relatório'!$B577,'Faturamento NNE'!$AA$2:$AA$707,'Infos Relatório'!AM$1,'Faturamento NNE'!$U$2:$U$707,"Sim")</f>
        <v>0</v>
      </c>
      <c r="AQ577" s="227" t="e">
        <f t="shared" si="210"/>
        <v>#DIV/0!</v>
      </c>
      <c r="AR577" s="545">
        <f>SUMIFS('Faturamento NNE'!$I$2:$I$707,'Faturamento NNE'!$E$2:$E$707,'Infos Relatório'!$B$564,'Faturamento NNE'!$F$2:$F$707,'Infos Relatório'!$B577,'Faturamento NNE'!$AA$2:$AA$707,'Infos Relatório'!AM$1)</f>
        <v>0</v>
      </c>
      <c r="AS577" s="541">
        <f>COUNTIFS('Faturamento NNE'!$E$2:$E$707,'Infos Relatório'!$B$564,'Faturamento NNE'!$F$2:$F$707,'Infos Relatório'!$B577,'Faturamento NNE'!$AA$2:$AA$707,'Infos Relatório'!AS$1)</f>
        <v>0</v>
      </c>
      <c r="AT577" s="542">
        <f>SUMIFS('Faturamento NNE'!$H$2:$H$707,'Faturamento NNE'!$E$2:$E$707,'Infos Relatório'!$B$564,'Faturamento NNE'!$F$2:$F$707,'Infos Relatório'!$B577,'Faturamento NNE'!$AA$2:$AA$707,'Infos Relatório'!AS$1)</f>
        <v>0</v>
      </c>
      <c r="AU577" s="542">
        <f>SUMIFS('Faturamento NNE'!$K$2:$K$707,'Faturamento NNE'!$E$2:$E$707,'Infos Relatório'!$B$564,'Faturamento NNE'!$F$2:$F$707,'Infos Relatório'!$B577,'Faturamento NNE'!$AA$2:$AA$707,'Infos Relatório'!AS$1)</f>
        <v>0</v>
      </c>
      <c r="AV577" s="546">
        <f>SUMIFS('Faturamento NNE'!$P$2:$P$707,'Faturamento NNE'!$E$2:$E$707,'Infos Relatório'!$B$564,'Faturamento NNE'!$F$2:$F$707,'Infos Relatório'!$B577,'Faturamento NNE'!$AA$2:$AA$707,'Infos Relatório'!AS$1,'Faturamento NNE'!$U$2:$U$707,"Sim")+SUMIFS('Faturamento NNE'!$Q$2:$Q$707,'Faturamento NNE'!$E$2:$E$707,'Infos Relatório'!$B$564,'Faturamento NNE'!$F$2:$F$707,'Infos Relatório'!$B577,'Faturamento NNE'!$AA$2:$AA$707,'Infos Relatório'!AS$1,'Faturamento NNE'!$U$2:$U$707,"Sim")</f>
        <v>0</v>
      </c>
      <c r="AW577" s="227" t="e">
        <f t="shared" si="211"/>
        <v>#DIV/0!</v>
      </c>
      <c r="AX577" s="545">
        <f>SUMIFS('Faturamento NNE'!$I$2:$I$707,'Faturamento NNE'!$E$2:$E$707,'Infos Relatório'!$B$564,'Faturamento NNE'!$F$2:$F$707,'Infos Relatório'!$B577,'Faturamento NNE'!$AA$2:$AA$707,'Infos Relatório'!AS$1)</f>
        <v>0</v>
      </c>
      <c r="AY577" s="541">
        <f>COUNTIFS('Faturamento NNE'!$E$2:$E$707,'Infos Relatório'!$B$564,'Faturamento NNE'!$F$2:$F$707,'Infos Relatório'!$B577,'Faturamento NNE'!$AA$2:$AA$707,'Infos Relatório'!AY$1)</f>
        <v>0</v>
      </c>
      <c r="AZ577" s="542">
        <f>SUMIFS('Faturamento NNE'!$H$2:$H$707,'Faturamento NNE'!$E$2:$E$707,'Infos Relatório'!$B$564,'Faturamento NNE'!$F$2:$F$707,'Infos Relatório'!$B577,'Faturamento NNE'!$AA$2:$AA$707,'Infos Relatório'!AY$1)</f>
        <v>0</v>
      </c>
      <c r="BA577" s="542">
        <f>SUMIFS('Faturamento NNE'!$K$2:$K$707,'Faturamento NNE'!$E$2:$E$707,'Infos Relatório'!$B$564,'Faturamento NNE'!$F$2:$F$707,'Infos Relatório'!$B577,'Faturamento NNE'!$AA$2:$AA$707,'Infos Relatório'!AY$1)</f>
        <v>0</v>
      </c>
      <c r="BB577" s="546">
        <f>SUMIFS('Faturamento NNE'!$P$2:$P$707,'Faturamento NNE'!$E$2:$E$707,'Infos Relatório'!$B$564,'Faturamento NNE'!$F$2:$F$707,'Infos Relatório'!$B577,'Faturamento NNE'!$AA$2:$AA$707,'Infos Relatório'!AY$1,'Faturamento NNE'!$U$2:$U$707,"Sim")+SUMIFS('Faturamento NNE'!$Q$2:$Q$707,'Faturamento NNE'!$E$2:$E$707,'Infos Relatório'!$B$564,'Faturamento NNE'!$F$2:$F$707,'Infos Relatório'!$B577,'Faturamento NNE'!$AA$2:$AA$707,'Infos Relatório'!AY$1,'Faturamento NNE'!$U$2:$U$707,"Sim")</f>
        <v>0</v>
      </c>
      <c r="BC577" s="227" t="e">
        <f t="shared" si="212"/>
        <v>#DIV/0!</v>
      </c>
      <c r="BD577" s="545">
        <f>SUMIFS('Faturamento NNE'!$I$2:$I$707,'Faturamento NNE'!$E$2:$E$707,'Infos Relatório'!$B$564,'Faturamento NNE'!$F$2:$F$707,'Infos Relatório'!$B577,'Faturamento NNE'!$AA$2:$AA$707,'Infos Relatório'!AY$1)</f>
        <v>0</v>
      </c>
      <c r="BE577" s="541">
        <f>COUNTIFS('Faturamento NNE'!$E$2:$E$707,'Infos Relatório'!$B$564,'Faturamento NNE'!$F$2:$F$707,'Infos Relatório'!$B577,'Faturamento NNE'!$AA$2:$AA$707,'Infos Relatório'!BE$1)</f>
        <v>0</v>
      </c>
      <c r="BF577" s="542">
        <f>SUMIFS('Faturamento NNE'!$H$2:$H$707,'Faturamento NNE'!$E$2:$E$707,'Infos Relatório'!$B$564,'Faturamento NNE'!$F$2:$F$707,'Infos Relatório'!$B577,'Faturamento NNE'!$AA$2:$AA$707,'Infos Relatório'!BE$1)</f>
        <v>0</v>
      </c>
      <c r="BG577" s="542">
        <f>SUMIFS('Faturamento NNE'!$K$2:$K$707,'Faturamento NNE'!$E$2:$E$707,'Infos Relatório'!$B$564,'Faturamento NNE'!$F$2:$F$707,'Infos Relatório'!$B577,'Faturamento NNE'!$AA$2:$AA$707,'Infos Relatório'!BE$1)</f>
        <v>0</v>
      </c>
      <c r="BH577" s="546">
        <f>SUMIFS('Faturamento NNE'!$P$2:$P$707,'Faturamento NNE'!$E$2:$E$707,'Infos Relatório'!$B$564,'Faturamento NNE'!$F$2:$F$707,'Infos Relatório'!$B577,'Faturamento NNE'!$AA$2:$AA$707,'Infos Relatório'!BE$1,'Faturamento NNE'!$U$2:$U$707,"Sim")+SUMIFS('Faturamento NNE'!$Q$2:$Q$707,'Faturamento NNE'!$E$2:$E$707,'Infos Relatório'!$B$564,'Faturamento NNE'!$F$2:$F$707,'Infos Relatório'!$B577,'Faturamento NNE'!$AA$2:$AA$707,'Infos Relatório'!BE$1,'Faturamento NNE'!$U$2:$U$707,"Sim")</f>
        <v>0</v>
      </c>
      <c r="BI577" s="227" t="e">
        <f t="shared" si="213"/>
        <v>#DIV/0!</v>
      </c>
      <c r="BJ577" s="545">
        <f>SUMIFS('Faturamento NNE'!$I$2:$I$707,'Faturamento NNE'!$E$2:$E$707,'Infos Relatório'!$B$564,'Faturamento NNE'!$F$2:$F$707,'Infos Relatório'!$B577,'Faturamento NNE'!$AA$2:$AA$707,'Infos Relatório'!BE$1)</f>
        <v>0</v>
      </c>
      <c r="BK577" s="541">
        <f>COUNTIFS('Faturamento NNE'!$E$2:$E$707,'Infos Relatório'!$B$564,'Faturamento NNE'!$F$2:$F$707,'Infos Relatório'!$B577,'Faturamento NNE'!$AA$2:$AA$707,'Infos Relatório'!BK$1)</f>
        <v>0</v>
      </c>
      <c r="BL577" s="542">
        <f>SUMIFS('Faturamento NNE'!$H$2:$H$707,'Faturamento NNE'!$E$2:$E$707,'Infos Relatório'!$B$564,'Faturamento NNE'!$F$2:$F$707,'Infos Relatório'!$B577,'Faturamento NNE'!$AA$2:$AA$707,'Infos Relatório'!BK$1)</f>
        <v>0</v>
      </c>
      <c r="BM577" s="542">
        <f>SUMIFS('Faturamento NNE'!$K$2:$K$707,'Faturamento NNE'!$E$2:$E$707,'Infos Relatório'!$B$564,'Faturamento NNE'!$F$2:$F$707,'Infos Relatório'!$B577,'Faturamento NNE'!$AA$2:$AA$707,'Infos Relatório'!BK$1)</f>
        <v>0</v>
      </c>
      <c r="BN577" s="546">
        <f>SUMIFS('Faturamento NNE'!$P$2:$P$707,'Faturamento NNE'!$E$2:$E$707,'Infos Relatório'!$B$564,'Faturamento NNE'!$F$2:$F$707,'Infos Relatório'!$B577,'Faturamento NNE'!$AA$2:$AA$707,'Infos Relatório'!BK$1,'Faturamento NNE'!$U$2:$U$707,"Sim")+SUMIFS('Faturamento NNE'!$Q$2:$Q$707,'Faturamento NNE'!$E$2:$E$707,'Infos Relatório'!$B$564,'Faturamento NNE'!$F$2:$F$707,'Infos Relatório'!$B577,'Faturamento NNE'!$AA$2:$AA$707,'Infos Relatório'!BK$1,'Faturamento NNE'!$U$2:$U$707,"Sim")</f>
        <v>0</v>
      </c>
      <c r="BO577" s="227" t="e">
        <f t="shared" si="214"/>
        <v>#DIV/0!</v>
      </c>
      <c r="BP577" s="545">
        <f>SUMIFS('Faturamento NNE'!$I$2:$I$707,'Faturamento NNE'!$E$2:$E$707,'Infos Relatório'!$B$564,'Faturamento NNE'!$F$2:$F$707,'Infos Relatório'!$B577,'Faturamento NNE'!$AA$2:$AA$707,'Infos Relatório'!BK$1)</f>
        <v>0</v>
      </c>
      <c r="BQ577" s="541">
        <f>COUNTIFS('Faturamento NNE'!$E$2:$E$707,'Infos Relatório'!$B$564,'Faturamento NNE'!$F$2:$F$707,'Infos Relatório'!$B577,'Faturamento NNE'!$AA$2:$AA$707,'Infos Relatório'!BQ$1)</f>
        <v>0</v>
      </c>
      <c r="BR577" s="542">
        <f>SUMIFS('Faturamento NNE'!$H$2:$H$707,'Faturamento NNE'!$E$2:$E$707,'Infos Relatório'!$B$564,'Faturamento NNE'!$F$2:$F$707,'Infos Relatório'!$B577,'Faturamento NNE'!$AA$2:$AA$707,'Infos Relatório'!BQ$1)</f>
        <v>0</v>
      </c>
      <c r="BS577" s="542">
        <f>SUMIFS('Faturamento NNE'!$K$2:$K$707,'Faturamento NNE'!$E$2:$E$707,'Infos Relatório'!$B$564,'Faturamento NNE'!$F$2:$F$707,'Infos Relatório'!$B577,'Faturamento NNE'!$AA$2:$AA$707,'Infos Relatório'!BQ$1)</f>
        <v>0</v>
      </c>
      <c r="BT577" s="546">
        <f>SUMIFS('Faturamento NNE'!$P$2:$P$707,'Faturamento NNE'!$E$2:$E$707,'Infos Relatório'!$B$564,'Faturamento NNE'!$F$2:$F$707,'Infos Relatório'!$B577,'Faturamento NNE'!$AA$2:$AA$707,'Infos Relatório'!BQ$1,'Faturamento NNE'!$U$2:$U$707,"Sim")+SUMIFS('Faturamento NNE'!$Q$2:$Q$707,'Faturamento NNE'!$E$2:$E$707,'Infos Relatório'!$B$564,'Faturamento NNE'!$F$2:$F$707,'Infos Relatório'!$B577,'Faturamento NNE'!$AA$2:$AA$707,'Infos Relatório'!BQ$1,'Faturamento NNE'!$U$2:$U$707,"Sim")</f>
        <v>0</v>
      </c>
      <c r="BU577" s="227" t="e">
        <f t="shared" si="215"/>
        <v>#DIV/0!</v>
      </c>
      <c r="BV577" s="545">
        <f>SUMIFS('Faturamento NNE'!$I$2:$I$707,'Faturamento NNE'!$E$2:$E$707,'Infos Relatório'!$B$564,'Faturamento NNE'!$F$2:$F$707,'Infos Relatório'!$B577,'Faturamento NNE'!$AA$2:$AA$707,'Infos Relatório'!BQ$1)</f>
        <v>0</v>
      </c>
    </row>
    <row r="578" spans="2:74">
      <c r="B578" s="217" t="s">
        <v>143</v>
      </c>
      <c r="C578" s="541">
        <f>COUNTIFS('Faturamento NNE'!$E$2:$E$707,'Infos Relatório'!$B$564,'Faturamento NNE'!$F$2:$F$707,'Infos Relatório'!$B578,'Faturamento NNE'!$AA$2:$AA$707,'Infos Relatório'!C$1)</f>
        <v>0</v>
      </c>
      <c r="D578" s="542">
        <f>SUMIFS('Faturamento NNE'!$H$2:$H$707,'Faturamento NNE'!$E$2:$E$707,'Infos Relatório'!$B$564,'Faturamento NNE'!$F$2:$F$707,'Infos Relatório'!$B578,'Faturamento NNE'!$AA$2:$AA$707,'Infos Relatório'!C$1)</f>
        <v>0</v>
      </c>
      <c r="E578" s="543">
        <f>SUMIFS('Faturamento NNE'!$K$2:$K$707,'Faturamento NNE'!$E$2:$E$707,'Infos Relatório'!$B$564,'Faturamento NNE'!$F$2:$F$707,'Infos Relatório'!$B578,'Faturamento NNE'!$AA$2:$AA$707,'Infos Relatório'!C$1)</f>
        <v>0</v>
      </c>
      <c r="F578" s="544">
        <f>SUMIFS('Faturamento NNE'!$P$2:$P$707,'Faturamento NNE'!$E$2:$E$707,'Infos Relatório'!$B$564,'Faturamento NNE'!$F$2:$F$707,'Infos Relatório'!$B578,'Faturamento NNE'!$AA$2:$AA$707,'Infos Relatório'!C$1,'Faturamento NNE'!$U$2:$U$707,"Sim")+SUMIFS('Faturamento NNE'!$Q$2:$Q$707,'Faturamento NNE'!$E$2:$E$707,'Infos Relatório'!$B$564,'Faturamento NNE'!$F$2:$F$707,'Infos Relatório'!$B578,'Faturamento NNE'!$AA$2:$AA$707,'Infos Relatório'!C$1,'Faturamento NNE'!$U$2:$U$707,"Sim")</f>
        <v>0</v>
      </c>
      <c r="G578" s="283" t="e">
        <f t="shared" si="204"/>
        <v>#DIV/0!</v>
      </c>
      <c r="H578" s="545">
        <f>SUMIFS('Faturamento NNE'!$I$2:$I$707,'Faturamento NNE'!$E$2:$E$707,'Infos Relatório'!$B$564,'Faturamento NNE'!$F$2:$F$707,'Infos Relatório'!$B578,'Faturamento NNE'!$AA$2:$AA$707,'Infos Relatório'!C$1)</f>
        <v>0</v>
      </c>
      <c r="I578" s="541">
        <f>COUNTIFS('Faturamento NNE'!$E$2:$E$707,'Infos Relatório'!$B$564,'Faturamento NNE'!$F$2:$F$707,'Infos Relatório'!$B578,'Faturamento NNE'!$AA$2:$AA$707,'Infos Relatório'!I$1)</f>
        <v>0</v>
      </c>
      <c r="J578" s="542">
        <f>SUMIFS('Faturamento NNE'!$H$2:$H$707,'Faturamento NNE'!$E$2:$E$707,'Infos Relatório'!$B$564,'Faturamento NNE'!$F$2:$F$707,'Infos Relatório'!$B578,'Faturamento NNE'!$AA$2:$AA$707,'Infos Relatório'!I$1)</f>
        <v>0</v>
      </c>
      <c r="K578" s="543">
        <f>SUMIFS('Faturamento NNE'!$K$2:$K$707,'Faturamento NNE'!$E$2:$E$707,'Infos Relatório'!$B$564,'Faturamento NNE'!$F$2:$F$707,'Infos Relatório'!$B578,'Faturamento NNE'!$AA$2:$AA$707,'Infos Relatório'!I$1)</f>
        <v>0</v>
      </c>
      <c r="L578" s="544">
        <f>SUMIFS('Faturamento NNE'!$P$2:$P$707,'Faturamento NNE'!$E$2:$E$707,'Infos Relatório'!$B$564,'Faturamento NNE'!$F$2:$F$707,'Infos Relatório'!$B578,'Faturamento NNE'!$AA$2:$AA$707,'Infos Relatório'!I$1,'Faturamento NNE'!$U$2:$U$707,"Sim")+SUMIFS('Faturamento NNE'!$Q$2:$Q$707,'Faturamento NNE'!$E$2:$E$707,'Infos Relatório'!$B$564,'Faturamento NNE'!$F$2:$F$707,'Infos Relatório'!$B578,'Faturamento NNE'!$AA$2:$AA$707,'Infos Relatório'!I$1,'Faturamento NNE'!$U$2:$U$707,"Sim")</f>
        <v>0</v>
      </c>
      <c r="M578" s="283" t="e">
        <f t="shared" si="205"/>
        <v>#DIV/0!</v>
      </c>
      <c r="N578" s="545">
        <f>SUMIFS('Faturamento NNE'!$I$2:$I$707,'Faturamento NNE'!$E$2:$E$707,'Infos Relatório'!$B$564,'Faturamento NNE'!$F$2:$F$707,'Infos Relatório'!$B578,'Faturamento NNE'!$AA$2:$AA$707,'Infos Relatório'!I$1)</f>
        <v>0</v>
      </c>
      <c r="O578" s="541">
        <f>COUNTIFS('Faturamento NNE'!$E$2:$E$707,'Infos Relatório'!$B$564,'Faturamento NNE'!$F$2:$F$707,'Infos Relatório'!$B578,'Faturamento NNE'!$AA$2:$AA$707,'Infos Relatório'!O$1)</f>
        <v>0</v>
      </c>
      <c r="P578" s="542">
        <f>SUMIFS('Faturamento NNE'!$H$2:$H$707,'Faturamento NNE'!$E$2:$E$707,'Infos Relatório'!$B$564,'Faturamento NNE'!$F$2:$F$707,'Infos Relatório'!$B578,'Faturamento NNE'!$AA$2:$AA$707,'Infos Relatório'!O$1)</f>
        <v>0</v>
      </c>
      <c r="Q578" s="542">
        <f>SUMIFS('Faturamento NNE'!$K$2:$K$707,'Faturamento NNE'!$E$2:$E$707,'Infos Relatório'!$B$564,'Faturamento NNE'!$F$2:$F$707,'Infos Relatório'!$B578,'Faturamento NNE'!$AA$2:$AA$707,'Infos Relatório'!O$1)</f>
        <v>0</v>
      </c>
      <c r="R578" s="546">
        <f>SUMIFS('Faturamento NNE'!$P$2:$P$707,'Faturamento NNE'!$E$2:$E$707,'Infos Relatório'!$B$564,'Faturamento NNE'!$F$2:$F$707,'Infos Relatório'!$B578,'Faturamento NNE'!$AA$2:$AA$707,'Infos Relatório'!O$1,'Faturamento NNE'!$U$2:$U$707,"Sim")+SUMIFS('Faturamento NNE'!$Q$2:$Q$707,'Faturamento NNE'!$E$2:$E$707,'Infos Relatório'!$B$564,'Faturamento NNE'!$F$2:$F$707,'Infos Relatório'!$B578,'Faturamento NNE'!$AA$2:$AA$707,'Infos Relatório'!O$1,'Faturamento NNE'!$U$2:$U$707,"Sim")</f>
        <v>0</v>
      </c>
      <c r="S578" s="227" t="e">
        <f t="shared" si="206"/>
        <v>#DIV/0!</v>
      </c>
      <c r="T578" s="545">
        <f>SUMIFS('Faturamento NNE'!$I$2:$I$707,'Faturamento NNE'!$E$2:$E$707,'Infos Relatório'!$B$564,'Faturamento NNE'!$F$2:$F$707,'Infos Relatório'!$B578,'Faturamento NNE'!$AA$2:$AA$707,'Infos Relatório'!O$1)</f>
        <v>0</v>
      </c>
      <c r="U578" s="541">
        <f>COUNTIFS('Faturamento NNE'!$E$2:$E$707,'Infos Relatório'!$B$564,'Faturamento NNE'!$F$2:$F$707,'Infos Relatório'!$B578,'Faturamento NNE'!$AA$2:$AA$707,'Infos Relatório'!U$1)</f>
        <v>0</v>
      </c>
      <c r="V578" s="542">
        <f>SUMIFS('Faturamento NNE'!$H$2:$H$707,'Faturamento NNE'!$E$2:$E$707,'Infos Relatório'!$B$564,'Faturamento NNE'!$F$2:$F$707,'Infos Relatório'!$B578,'Faturamento NNE'!$AA$2:$AA$707,'Infos Relatório'!U$1)</f>
        <v>0</v>
      </c>
      <c r="W578" s="542">
        <f>SUMIFS('Faturamento NNE'!$K$2:$K$707,'Faturamento NNE'!$E$2:$E$707,'Infos Relatório'!$B$564,'Faturamento NNE'!$F$2:$F$707,'Infos Relatório'!$B578,'Faturamento NNE'!$AA$2:$AA$707,'Infos Relatório'!U$1)</f>
        <v>0</v>
      </c>
      <c r="X578" s="546">
        <f>SUMIFS('Faturamento NNE'!$P$2:$P$707,'Faturamento NNE'!$E$2:$E$707,'Infos Relatório'!$B$564,'Faturamento NNE'!$F$2:$F$707,'Infos Relatório'!$B578,'Faturamento NNE'!$AA$2:$AA$707,'Infos Relatório'!U$1,'Faturamento NNE'!$U$2:$U$707,"Sim")+SUMIFS('Faturamento NNE'!$Q$2:$Q$707,'Faturamento NNE'!$E$2:$E$707,'Infos Relatório'!$B$564,'Faturamento NNE'!$F$2:$F$707,'Infos Relatório'!$B578,'Faturamento NNE'!$AA$2:$AA$707,'Infos Relatório'!U$1,'Faturamento NNE'!$U$2:$U$707,"Sim")</f>
        <v>0</v>
      </c>
      <c r="Y578" s="227" t="e">
        <f t="shared" si="207"/>
        <v>#DIV/0!</v>
      </c>
      <c r="Z578" s="545">
        <f>SUMIFS('Faturamento NNE'!$I$2:$I$707,'Faturamento NNE'!$E$2:$E$707,'Infos Relatório'!$B$564,'Faturamento NNE'!$F$2:$F$707,'Infos Relatório'!$B578,'Faturamento NNE'!$AA$2:$AA$707,'Infos Relatório'!U$1)</f>
        <v>0</v>
      </c>
      <c r="AA578" s="541">
        <f>COUNTIFS('Faturamento NNE'!$E$2:$E$707,'Infos Relatório'!$B$564,'Faturamento NNE'!$F$2:$F$707,'Infos Relatório'!$B578,'Faturamento NNE'!$AA$2:$AA$707,'Infos Relatório'!AA$1)</f>
        <v>0</v>
      </c>
      <c r="AB578" s="542">
        <f>SUMIFS('Faturamento NNE'!$H$2:$H$707,'Faturamento NNE'!$E$2:$E$707,'Infos Relatório'!$B$564,'Faturamento NNE'!$F$2:$F$707,'Infos Relatório'!$B578,'Faturamento NNE'!$AA$2:$AA$707,'Infos Relatório'!AA$1)</f>
        <v>0</v>
      </c>
      <c r="AC578" s="542">
        <f>SUMIFS('Faturamento NNE'!$K$2:$K$707,'Faturamento NNE'!$E$2:$E$707,'Infos Relatório'!$B$564,'Faturamento NNE'!$F$2:$F$707,'Infos Relatório'!$B578,'Faturamento NNE'!$AA$2:$AA$707,'Infos Relatório'!AA$1)</f>
        <v>0</v>
      </c>
      <c r="AD578" s="546">
        <f>SUMIFS('Faturamento NNE'!$P$2:$P$707,'Faturamento NNE'!$E$2:$E$707,'Infos Relatório'!$B$564,'Faturamento NNE'!$F$2:$F$707,'Infos Relatório'!$B578,'Faturamento NNE'!$AA$2:$AA$707,'Infos Relatório'!AA$1,'Faturamento NNE'!$U$2:$U$707,"Sim")+SUMIFS('Faturamento NNE'!$Q$2:$Q$707,'Faturamento NNE'!$E$2:$E$707,'Infos Relatório'!$B$564,'Faturamento NNE'!$F$2:$F$707,'Infos Relatório'!$B578,'Faturamento NNE'!$AA$2:$AA$707,'Infos Relatório'!AA$1,'Faturamento NNE'!$U$2:$U$707,"Sim")</f>
        <v>0</v>
      </c>
      <c r="AE578" s="227" t="e">
        <f t="shared" si="208"/>
        <v>#DIV/0!</v>
      </c>
      <c r="AF578" s="545">
        <f>SUMIFS('Faturamento NNE'!$I$2:$I$707,'Faturamento NNE'!$E$2:$E$707,'Infos Relatório'!$B$564,'Faturamento NNE'!$F$2:$F$707,'Infos Relatório'!$B578,'Faturamento NNE'!$AA$2:$AA$707,'Infos Relatório'!AA$1)</f>
        <v>0</v>
      </c>
      <c r="AG578" s="541">
        <f>COUNTIFS('Faturamento NNE'!$E$2:$E$707,'Infos Relatório'!$B$564,'Faturamento NNE'!$F$2:$F$707,'Infos Relatório'!$B578,'Faturamento NNE'!$AA$2:$AA$707,'Infos Relatório'!AG$1)</f>
        <v>0</v>
      </c>
      <c r="AH578" s="542">
        <f>SUMIFS('Faturamento NNE'!$H$2:$H$707,'Faturamento NNE'!$E$2:$E$707,'Infos Relatório'!$B$564,'Faturamento NNE'!$F$2:$F$707,'Infos Relatório'!$B578,'Faturamento NNE'!$AA$2:$AA$707,'Infos Relatório'!AG$1)</f>
        <v>0</v>
      </c>
      <c r="AI578" s="542">
        <f>SUMIFS('Faturamento NNE'!$K$2:$K$707,'Faturamento NNE'!$E$2:$E$707,'Infos Relatório'!$B$564,'Faturamento NNE'!$F$2:$F$707,'Infos Relatório'!$B578,'Faturamento NNE'!$AA$2:$AA$707,'Infos Relatório'!AG$1)</f>
        <v>0</v>
      </c>
      <c r="AJ578" s="546">
        <f>SUMIFS('Faturamento NNE'!$P$2:$P$707,'Faturamento NNE'!$E$2:$E$707,'Infos Relatório'!$B$564,'Faturamento NNE'!$F$2:$F$707,'Infos Relatório'!$B578,'Faturamento NNE'!$AA$2:$AA$707,'Infos Relatório'!AG$1,'Faturamento NNE'!$U$2:$U$707,"Sim")+SUMIFS('Faturamento NNE'!$Q$2:$Q$707,'Faturamento NNE'!$E$2:$E$707,'Infos Relatório'!$B$564,'Faturamento NNE'!$F$2:$F$707,'Infos Relatório'!$B578,'Faturamento NNE'!$AA$2:$AA$707,'Infos Relatório'!AG$1,'Faturamento NNE'!$U$2:$U$707,"Sim")</f>
        <v>0</v>
      </c>
      <c r="AK578" s="227" t="e">
        <f t="shared" si="209"/>
        <v>#DIV/0!</v>
      </c>
      <c r="AL578" s="545">
        <f>SUMIFS('Faturamento NNE'!$I$2:$I$707,'Faturamento NNE'!$E$2:$E$707,'Infos Relatório'!$B$564,'Faturamento NNE'!$F$2:$F$707,'Infos Relatório'!$B578,'Faturamento NNE'!$AA$2:$AA$707,'Infos Relatório'!AG$1)</f>
        <v>0</v>
      </c>
      <c r="AM578" s="541">
        <f>COUNTIFS('Faturamento NNE'!$E$2:$E$707,'Infos Relatório'!$B$564,'Faturamento NNE'!$F$2:$F$707,'Infos Relatório'!$B578,'Faturamento NNE'!$AA$2:$AA$707,'Infos Relatório'!AM$1)</f>
        <v>0</v>
      </c>
      <c r="AN578" s="542">
        <f>SUMIFS('Faturamento NNE'!$H$2:$H$707,'Faturamento NNE'!$E$2:$E$707,'Infos Relatório'!$B$564,'Faturamento NNE'!$F$2:$F$707,'Infos Relatório'!$B578,'Faturamento NNE'!$AA$2:$AA$707,'Infos Relatório'!AM$1)</f>
        <v>0</v>
      </c>
      <c r="AO578" s="542">
        <f>SUMIFS('Faturamento NNE'!$K$2:$K$707,'Faturamento NNE'!$E$2:$E$707,'Infos Relatório'!$B$564,'Faturamento NNE'!$F$2:$F$707,'Infos Relatório'!$B578,'Faturamento NNE'!$AA$2:$AA$707,'Infos Relatório'!AM$1)</f>
        <v>0</v>
      </c>
      <c r="AP578" s="546">
        <f>SUMIFS('Faturamento NNE'!$P$2:$P$707,'Faturamento NNE'!$E$2:$E$707,'Infos Relatório'!$B$564,'Faturamento NNE'!$F$2:$F$707,'Infos Relatório'!$B578,'Faturamento NNE'!$AA$2:$AA$707,'Infos Relatório'!AM$1,'Faturamento NNE'!$U$2:$U$707,"Sim")+SUMIFS('Faturamento NNE'!$Q$2:$Q$707,'Faturamento NNE'!$E$2:$E$707,'Infos Relatório'!$B$564,'Faturamento NNE'!$F$2:$F$707,'Infos Relatório'!$B578,'Faturamento NNE'!$AA$2:$AA$707,'Infos Relatório'!AM$1,'Faturamento NNE'!$U$2:$U$707,"Sim")</f>
        <v>0</v>
      </c>
      <c r="AQ578" s="227" t="e">
        <f t="shared" si="210"/>
        <v>#DIV/0!</v>
      </c>
      <c r="AR578" s="545">
        <f>SUMIFS('Faturamento NNE'!$I$2:$I$707,'Faturamento NNE'!$E$2:$E$707,'Infos Relatório'!$B$564,'Faturamento NNE'!$F$2:$F$707,'Infos Relatório'!$B578,'Faturamento NNE'!$AA$2:$AA$707,'Infos Relatório'!AM$1)</f>
        <v>0</v>
      </c>
      <c r="AS578" s="541">
        <f>COUNTIFS('Faturamento NNE'!$E$2:$E$707,'Infos Relatório'!$B$564,'Faturamento NNE'!$F$2:$F$707,'Infos Relatório'!$B578,'Faturamento NNE'!$AA$2:$AA$707,'Infos Relatório'!AS$1)</f>
        <v>0</v>
      </c>
      <c r="AT578" s="542">
        <f>SUMIFS('Faturamento NNE'!$H$2:$H$707,'Faturamento NNE'!$E$2:$E$707,'Infos Relatório'!$B$564,'Faturamento NNE'!$F$2:$F$707,'Infos Relatório'!$B578,'Faturamento NNE'!$AA$2:$AA$707,'Infos Relatório'!AS$1)</f>
        <v>0</v>
      </c>
      <c r="AU578" s="542">
        <f>SUMIFS('Faturamento NNE'!$K$2:$K$707,'Faturamento NNE'!$E$2:$E$707,'Infos Relatório'!$B$564,'Faturamento NNE'!$F$2:$F$707,'Infos Relatório'!$B578,'Faturamento NNE'!$AA$2:$AA$707,'Infos Relatório'!AS$1)</f>
        <v>0</v>
      </c>
      <c r="AV578" s="546">
        <f>SUMIFS('Faturamento NNE'!$P$2:$P$707,'Faturamento NNE'!$E$2:$E$707,'Infos Relatório'!$B$564,'Faturamento NNE'!$F$2:$F$707,'Infos Relatório'!$B578,'Faturamento NNE'!$AA$2:$AA$707,'Infos Relatório'!AS$1,'Faturamento NNE'!$U$2:$U$707,"Sim")+SUMIFS('Faturamento NNE'!$Q$2:$Q$707,'Faturamento NNE'!$E$2:$E$707,'Infos Relatório'!$B$564,'Faturamento NNE'!$F$2:$F$707,'Infos Relatório'!$B578,'Faturamento NNE'!$AA$2:$AA$707,'Infos Relatório'!AS$1,'Faturamento NNE'!$U$2:$U$707,"Sim")</f>
        <v>0</v>
      </c>
      <c r="AW578" s="227" t="e">
        <f t="shared" si="211"/>
        <v>#DIV/0!</v>
      </c>
      <c r="AX578" s="545">
        <f>SUMIFS('Faturamento NNE'!$I$2:$I$707,'Faturamento NNE'!$E$2:$E$707,'Infos Relatório'!$B$564,'Faturamento NNE'!$F$2:$F$707,'Infos Relatório'!$B578,'Faturamento NNE'!$AA$2:$AA$707,'Infos Relatório'!AS$1)</f>
        <v>0</v>
      </c>
      <c r="AY578" s="541">
        <f>COUNTIFS('Faturamento NNE'!$E$2:$E$707,'Infos Relatório'!$B$564,'Faturamento NNE'!$F$2:$F$707,'Infos Relatório'!$B578,'Faturamento NNE'!$AA$2:$AA$707,'Infos Relatório'!AY$1)</f>
        <v>0</v>
      </c>
      <c r="AZ578" s="542">
        <f>SUMIFS('Faturamento NNE'!$H$2:$H$707,'Faturamento NNE'!$E$2:$E$707,'Infos Relatório'!$B$564,'Faturamento NNE'!$F$2:$F$707,'Infos Relatório'!$B578,'Faturamento NNE'!$AA$2:$AA$707,'Infos Relatório'!AY$1)</f>
        <v>0</v>
      </c>
      <c r="BA578" s="542">
        <f>SUMIFS('Faturamento NNE'!$K$2:$K$707,'Faturamento NNE'!$E$2:$E$707,'Infos Relatório'!$B$564,'Faturamento NNE'!$F$2:$F$707,'Infos Relatório'!$B578,'Faturamento NNE'!$AA$2:$AA$707,'Infos Relatório'!AY$1)</f>
        <v>0</v>
      </c>
      <c r="BB578" s="546">
        <f>SUMIFS('Faturamento NNE'!$P$2:$P$707,'Faturamento NNE'!$E$2:$E$707,'Infos Relatório'!$B$564,'Faturamento NNE'!$F$2:$F$707,'Infos Relatório'!$B578,'Faturamento NNE'!$AA$2:$AA$707,'Infos Relatório'!AY$1,'Faturamento NNE'!$U$2:$U$707,"Sim")+SUMIFS('Faturamento NNE'!$Q$2:$Q$707,'Faturamento NNE'!$E$2:$E$707,'Infos Relatório'!$B$564,'Faturamento NNE'!$F$2:$F$707,'Infos Relatório'!$B578,'Faturamento NNE'!$AA$2:$AA$707,'Infos Relatório'!AY$1,'Faturamento NNE'!$U$2:$U$707,"Sim")</f>
        <v>0</v>
      </c>
      <c r="BC578" s="227" t="e">
        <f t="shared" si="212"/>
        <v>#DIV/0!</v>
      </c>
      <c r="BD578" s="545">
        <f>SUMIFS('Faturamento NNE'!$I$2:$I$707,'Faturamento NNE'!$E$2:$E$707,'Infos Relatório'!$B$564,'Faturamento NNE'!$F$2:$F$707,'Infos Relatório'!$B578,'Faturamento NNE'!$AA$2:$AA$707,'Infos Relatório'!AY$1)</f>
        <v>0</v>
      </c>
      <c r="BE578" s="541">
        <f>COUNTIFS('Faturamento NNE'!$E$2:$E$707,'Infos Relatório'!$B$564,'Faturamento NNE'!$F$2:$F$707,'Infos Relatório'!$B578,'Faturamento NNE'!$AA$2:$AA$707,'Infos Relatório'!BE$1)</f>
        <v>0</v>
      </c>
      <c r="BF578" s="542">
        <f>SUMIFS('Faturamento NNE'!$H$2:$H$707,'Faturamento NNE'!$E$2:$E$707,'Infos Relatório'!$B$564,'Faturamento NNE'!$F$2:$F$707,'Infos Relatório'!$B578,'Faturamento NNE'!$AA$2:$AA$707,'Infos Relatório'!BE$1)</f>
        <v>0</v>
      </c>
      <c r="BG578" s="542">
        <f>SUMIFS('Faturamento NNE'!$K$2:$K$707,'Faturamento NNE'!$E$2:$E$707,'Infos Relatório'!$B$564,'Faturamento NNE'!$F$2:$F$707,'Infos Relatório'!$B578,'Faturamento NNE'!$AA$2:$AA$707,'Infos Relatório'!BE$1)</f>
        <v>0</v>
      </c>
      <c r="BH578" s="546">
        <f>SUMIFS('Faturamento NNE'!$P$2:$P$707,'Faturamento NNE'!$E$2:$E$707,'Infos Relatório'!$B$564,'Faturamento NNE'!$F$2:$F$707,'Infos Relatório'!$B578,'Faturamento NNE'!$AA$2:$AA$707,'Infos Relatório'!BE$1,'Faturamento NNE'!$U$2:$U$707,"Sim")+SUMIFS('Faturamento NNE'!$Q$2:$Q$707,'Faturamento NNE'!$E$2:$E$707,'Infos Relatório'!$B$564,'Faturamento NNE'!$F$2:$F$707,'Infos Relatório'!$B578,'Faturamento NNE'!$AA$2:$AA$707,'Infos Relatório'!BE$1,'Faturamento NNE'!$U$2:$U$707,"Sim")</f>
        <v>0</v>
      </c>
      <c r="BI578" s="227" t="e">
        <f t="shared" si="213"/>
        <v>#DIV/0!</v>
      </c>
      <c r="BJ578" s="545">
        <f>SUMIFS('Faturamento NNE'!$I$2:$I$707,'Faturamento NNE'!$E$2:$E$707,'Infos Relatório'!$B$564,'Faturamento NNE'!$F$2:$F$707,'Infos Relatório'!$B578,'Faturamento NNE'!$AA$2:$AA$707,'Infos Relatório'!BE$1)</f>
        <v>0</v>
      </c>
      <c r="BK578" s="541">
        <f>COUNTIFS('Faturamento NNE'!$E$2:$E$707,'Infos Relatório'!$B$564,'Faturamento NNE'!$F$2:$F$707,'Infos Relatório'!$B578,'Faturamento NNE'!$AA$2:$AA$707,'Infos Relatório'!BK$1)</f>
        <v>0</v>
      </c>
      <c r="BL578" s="542">
        <f>SUMIFS('Faturamento NNE'!$H$2:$H$707,'Faturamento NNE'!$E$2:$E$707,'Infos Relatório'!$B$564,'Faturamento NNE'!$F$2:$F$707,'Infos Relatório'!$B578,'Faturamento NNE'!$AA$2:$AA$707,'Infos Relatório'!BK$1)</f>
        <v>0</v>
      </c>
      <c r="BM578" s="542">
        <f>SUMIFS('Faturamento NNE'!$K$2:$K$707,'Faturamento NNE'!$E$2:$E$707,'Infos Relatório'!$B$564,'Faturamento NNE'!$F$2:$F$707,'Infos Relatório'!$B578,'Faturamento NNE'!$AA$2:$AA$707,'Infos Relatório'!BK$1)</f>
        <v>0</v>
      </c>
      <c r="BN578" s="546">
        <f>SUMIFS('Faturamento NNE'!$P$2:$P$707,'Faturamento NNE'!$E$2:$E$707,'Infos Relatório'!$B$564,'Faturamento NNE'!$F$2:$F$707,'Infos Relatório'!$B578,'Faturamento NNE'!$AA$2:$AA$707,'Infos Relatório'!BK$1,'Faturamento NNE'!$U$2:$U$707,"Sim")+SUMIFS('Faturamento NNE'!$Q$2:$Q$707,'Faturamento NNE'!$E$2:$E$707,'Infos Relatório'!$B$564,'Faturamento NNE'!$F$2:$F$707,'Infos Relatório'!$B578,'Faturamento NNE'!$AA$2:$AA$707,'Infos Relatório'!BK$1,'Faturamento NNE'!$U$2:$U$707,"Sim")</f>
        <v>0</v>
      </c>
      <c r="BO578" s="227" t="e">
        <f t="shared" si="214"/>
        <v>#DIV/0!</v>
      </c>
      <c r="BP578" s="545">
        <f>SUMIFS('Faturamento NNE'!$I$2:$I$707,'Faturamento NNE'!$E$2:$E$707,'Infos Relatório'!$B$564,'Faturamento NNE'!$F$2:$F$707,'Infos Relatório'!$B578,'Faturamento NNE'!$AA$2:$AA$707,'Infos Relatório'!BK$1)</f>
        <v>0</v>
      </c>
      <c r="BQ578" s="541">
        <f>COUNTIFS('Faturamento NNE'!$E$2:$E$707,'Infos Relatório'!$B$564,'Faturamento NNE'!$F$2:$F$707,'Infos Relatório'!$B578,'Faturamento NNE'!$AA$2:$AA$707,'Infos Relatório'!BQ$1)</f>
        <v>0</v>
      </c>
      <c r="BR578" s="542">
        <f>SUMIFS('Faturamento NNE'!$H$2:$H$707,'Faturamento NNE'!$E$2:$E$707,'Infos Relatório'!$B$564,'Faturamento NNE'!$F$2:$F$707,'Infos Relatório'!$B578,'Faturamento NNE'!$AA$2:$AA$707,'Infos Relatório'!BQ$1)</f>
        <v>0</v>
      </c>
      <c r="BS578" s="542">
        <f>SUMIFS('Faturamento NNE'!$K$2:$K$707,'Faturamento NNE'!$E$2:$E$707,'Infos Relatório'!$B$564,'Faturamento NNE'!$F$2:$F$707,'Infos Relatório'!$B578,'Faturamento NNE'!$AA$2:$AA$707,'Infos Relatório'!BQ$1)</f>
        <v>0</v>
      </c>
      <c r="BT578" s="546">
        <f>SUMIFS('Faturamento NNE'!$P$2:$P$707,'Faturamento NNE'!$E$2:$E$707,'Infos Relatório'!$B$564,'Faturamento NNE'!$F$2:$F$707,'Infos Relatório'!$B578,'Faturamento NNE'!$AA$2:$AA$707,'Infos Relatório'!BQ$1,'Faturamento NNE'!$U$2:$U$707,"Sim")+SUMIFS('Faturamento NNE'!$Q$2:$Q$707,'Faturamento NNE'!$E$2:$E$707,'Infos Relatório'!$B$564,'Faturamento NNE'!$F$2:$F$707,'Infos Relatório'!$B578,'Faturamento NNE'!$AA$2:$AA$707,'Infos Relatório'!BQ$1,'Faturamento NNE'!$U$2:$U$707,"Sim")</f>
        <v>0</v>
      </c>
      <c r="BU578" s="227" t="e">
        <f t="shared" si="215"/>
        <v>#DIV/0!</v>
      </c>
      <c r="BV578" s="545">
        <f>SUMIFS('Faturamento NNE'!$I$2:$I$707,'Faturamento NNE'!$E$2:$E$707,'Infos Relatório'!$B$564,'Faturamento NNE'!$F$2:$F$707,'Infos Relatório'!$B578,'Faturamento NNE'!$AA$2:$AA$707,'Infos Relatório'!BQ$1)</f>
        <v>0</v>
      </c>
    </row>
    <row r="579" spans="2:74">
      <c r="B579" s="217" t="s">
        <v>144</v>
      </c>
      <c r="C579" s="541">
        <f>COUNTIFS('Faturamento NNE'!$E$2:$E$707,'Infos Relatório'!$B$564,'Faturamento NNE'!$F$2:$F$707,'Infos Relatório'!$B579,'Faturamento NNE'!$AA$2:$AA$707,'Infos Relatório'!C$1)</f>
        <v>0</v>
      </c>
      <c r="D579" s="542">
        <f>SUMIFS('Faturamento NNE'!$H$2:$H$707,'Faturamento NNE'!$E$2:$E$707,'Infos Relatório'!$B$564,'Faturamento NNE'!$F$2:$F$707,'Infos Relatório'!$B579,'Faturamento NNE'!$AA$2:$AA$707,'Infos Relatório'!C$1)</f>
        <v>0</v>
      </c>
      <c r="E579" s="543">
        <f>SUMIFS('Faturamento NNE'!$K$2:$K$707,'Faturamento NNE'!$E$2:$E$707,'Infos Relatório'!$B$564,'Faturamento NNE'!$F$2:$F$707,'Infos Relatório'!$B579,'Faturamento NNE'!$AA$2:$AA$707,'Infos Relatório'!C$1)</f>
        <v>0</v>
      </c>
      <c r="F579" s="544">
        <f>SUMIFS('Faturamento NNE'!$P$2:$P$707,'Faturamento NNE'!$E$2:$E$707,'Infos Relatório'!$B$564,'Faturamento NNE'!$F$2:$F$707,'Infos Relatório'!$B579,'Faturamento NNE'!$AA$2:$AA$707,'Infos Relatório'!C$1,'Faturamento NNE'!$U$2:$U$707,"Sim")+SUMIFS('Faturamento NNE'!$Q$2:$Q$707,'Faturamento NNE'!$E$2:$E$707,'Infos Relatório'!$B$564,'Faturamento NNE'!$F$2:$F$707,'Infos Relatório'!$B579,'Faturamento NNE'!$AA$2:$AA$707,'Infos Relatório'!C$1,'Faturamento NNE'!$U$2:$U$707,"Sim")</f>
        <v>0</v>
      </c>
      <c r="G579" s="283" t="e">
        <f t="shared" si="204"/>
        <v>#DIV/0!</v>
      </c>
      <c r="H579" s="545">
        <f>SUMIFS('Faturamento NNE'!$I$2:$I$707,'Faturamento NNE'!$E$2:$E$707,'Infos Relatório'!$B$564,'Faturamento NNE'!$F$2:$F$707,'Infos Relatório'!$B579,'Faturamento NNE'!$AA$2:$AA$707,'Infos Relatório'!C$1)</f>
        <v>0</v>
      </c>
      <c r="I579" s="541">
        <f>COUNTIFS('Faturamento NNE'!$E$2:$E$707,'Infos Relatório'!$B$564,'Faturamento NNE'!$F$2:$F$707,'Infos Relatório'!$B579,'Faturamento NNE'!$AA$2:$AA$707,'Infos Relatório'!I$1)</f>
        <v>0</v>
      </c>
      <c r="J579" s="542">
        <f>SUMIFS('Faturamento NNE'!$H$2:$H$707,'Faturamento NNE'!$E$2:$E$707,'Infos Relatório'!$B$564,'Faturamento NNE'!$F$2:$F$707,'Infos Relatório'!$B579,'Faturamento NNE'!$AA$2:$AA$707,'Infos Relatório'!I$1)</f>
        <v>0</v>
      </c>
      <c r="K579" s="543">
        <f>SUMIFS('Faturamento NNE'!$K$2:$K$707,'Faturamento NNE'!$E$2:$E$707,'Infos Relatório'!$B$564,'Faturamento NNE'!$F$2:$F$707,'Infos Relatório'!$B579,'Faturamento NNE'!$AA$2:$AA$707,'Infos Relatório'!I$1)</f>
        <v>0</v>
      </c>
      <c r="L579" s="544">
        <f>SUMIFS('Faturamento NNE'!$P$2:$P$707,'Faturamento NNE'!$E$2:$E$707,'Infos Relatório'!$B$564,'Faturamento NNE'!$F$2:$F$707,'Infos Relatório'!$B579,'Faturamento NNE'!$AA$2:$AA$707,'Infos Relatório'!I$1,'Faturamento NNE'!$U$2:$U$707,"Sim")+SUMIFS('Faturamento NNE'!$Q$2:$Q$707,'Faturamento NNE'!$E$2:$E$707,'Infos Relatório'!$B$564,'Faturamento NNE'!$F$2:$F$707,'Infos Relatório'!$B579,'Faturamento NNE'!$AA$2:$AA$707,'Infos Relatório'!I$1,'Faturamento NNE'!$U$2:$U$707,"Sim")</f>
        <v>0</v>
      </c>
      <c r="M579" s="283" t="e">
        <f t="shared" si="205"/>
        <v>#DIV/0!</v>
      </c>
      <c r="N579" s="545">
        <f>SUMIFS('Faturamento NNE'!$I$2:$I$707,'Faturamento NNE'!$E$2:$E$707,'Infos Relatório'!$B$564,'Faturamento NNE'!$F$2:$F$707,'Infos Relatório'!$B579,'Faturamento NNE'!$AA$2:$AA$707,'Infos Relatório'!I$1)</f>
        <v>0</v>
      </c>
      <c r="O579" s="541">
        <f>COUNTIFS('Faturamento NNE'!$E$2:$E$707,'Infos Relatório'!$B$564,'Faturamento NNE'!$F$2:$F$707,'Infos Relatório'!$B579,'Faturamento NNE'!$AA$2:$AA$707,'Infos Relatório'!O$1)</f>
        <v>0</v>
      </c>
      <c r="P579" s="542">
        <f>SUMIFS('Faturamento NNE'!$H$2:$H$707,'Faturamento NNE'!$E$2:$E$707,'Infos Relatório'!$B$564,'Faturamento NNE'!$F$2:$F$707,'Infos Relatório'!$B579,'Faturamento NNE'!$AA$2:$AA$707,'Infos Relatório'!O$1)</f>
        <v>0</v>
      </c>
      <c r="Q579" s="542">
        <f>SUMIFS('Faturamento NNE'!$K$2:$K$707,'Faturamento NNE'!$E$2:$E$707,'Infos Relatório'!$B$564,'Faturamento NNE'!$F$2:$F$707,'Infos Relatório'!$B579,'Faturamento NNE'!$AA$2:$AA$707,'Infos Relatório'!O$1)</f>
        <v>0</v>
      </c>
      <c r="R579" s="546">
        <f>SUMIFS('Faturamento NNE'!$P$2:$P$707,'Faturamento NNE'!$E$2:$E$707,'Infos Relatório'!$B$564,'Faturamento NNE'!$F$2:$F$707,'Infos Relatório'!$B579,'Faturamento NNE'!$AA$2:$AA$707,'Infos Relatório'!O$1,'Faturamento NNE'!$U$2:$U$707,"Sim")+SUMIFS('Faturamento NNE'!$Q$2:$Q$707,'Faturamento NNE'!$E$2:$E$707,'Infos Relatório'!$B$564,'Faturamento NNE'!$F$2:$F$707,'Infos Relatório'!$B579,'Faturamento NNE'!$AA$2:$AA$707,'Infos Relatório'!O$1,'Faturamento NNE'!$U$2:$U$707,"Sim")</f>
        <v>0</v>
      </c>
      <c r="S579" s="227" t="e">
        <f t="shared" si="206"/>
        <v>#DIV/0!</v>
      </c>
      <c r="T579" s="545">
        <f>SUMIFS('Faturamento NNE'!$I$2:$I$707,'Faturamento NNE'!$E$2:$E$707,'Infos Relatório'!$B$564,'Faturamento NNE'!$F$2:$F$707,'Infos Relatório'!$B579,'Faturamento NNE'!$AA$2:$AA$707,'Infos Relatório'!O$1)</f>
        <v>0</v>
      </c>
      <c r="U579" s="541">
        <f>COUNTIFS('Faturamento NNE'!$E$2:$E$707,'Infos Relatório'!$B$564,'Faturamento NNE'!$F$2:$F$707,'Infos Relatório'!$B579,'Faturamento NNE'!$AA$2:$AA$707,'Infos Relatório'!U$1)</f>
        <v>0</v>
      </c>
      <c r="V579" s="542">
        <f>SUMIFS('Faturamento NNE'!$H$2:$H$707,'Faturamento NNE'!$E$2:$E$707,'Infos Relatório'!$B$564,'Faturamento NNE'!$F$2:$F$707,'Infos Relatório'!$B579,'Faturamento NNE'!$AA$2:$AA$707,'Infos Relatório'!U$1)</f>
        <v>0</v>
      </c>
      <c r="W579" s="542">
        <f>SUMIFS('Faturamento NNE'!$K$2:$K$707,'Faturamento NNE'!$E$2:$E$707,'Infos Relatório'!$B$564,'Faturamento NNE'!$F$2:$F$707,'Infos Relatório'!$B579,'Faturamento NNE'!$AA$2:$AA$707,'Infos Relatório'!U$1)</f>
        <v>0</v>
      </c>
      <c r="X579" s="546">
        <f>SUMIFS('Faturamento NNE'!$P$2:$P$707,'Faturamento NNE'!$E$2:$E$707,'Infos Relatório'!$B$564,'Faturamento NNE'!$F$2:$F$707,'Infos Relatório'!$B579,'Faturamento NNE'!$AA$2:$AA$707,'Infos Relatório'!U$1,'Faturamento NNE'!$U$2:$U$707,"Sim")+SUMIFS('Faturamento NNE'!$Q$2:$Q$707,'Faturamento NNE'!$E$2:$E$707,'Infos Relatório'!$B$564,'Faturamento NNE'!$F$2:$F$707,'Infos Relatório'!$B579,'Faturamento NNE'!$AA$2:$AA$707,'Infos Relatório'!U$1,'Faturamento NNE'!$U$2:$U$707,"Sim")</f>
        <v>0</v>
      </c>
      <c r="Y579" s="227" t="e">
        <f t="shared" si="207"/>
        <v>#DIV/0!</v>
      </c>
      <c r="Z579" s="545">
        <f>SUMIFS('Faturamento NNE'!$I$2:$I$707,'Faturamento NNE'!$E$2:$E$707,'Infos Relatório'!$B$564,'Faturamento NNE'!$F$2:$F$707,'Infos Relatório'!$B579,'Faturamento NNE'!$AA$2:$AA$707,'Infos Relatório'!U$1)</f>
        <v>0</v>
      </c>
      <c r="AA579" s="541">
        <f>COUNTIFS('Faturamento NNE'!$E$2:$E$707,'Infos Relatório'!$B$564,'Faturamento NNE'!$F$2:$F$707,'Infos Relatório'!$B579,'Faturamento NNE'!$AA$2:$AA$707,'Infos Relatório'!AA$1)</f>
        <v>0</v>
      </c>
      <c r="AB579" s="542">
        <f>SUMIFS('Faturamento NNE'!$H$2:$H$707,'Faturamento NNE'!$E$2:$E$707,'Infos Relatório'!$B$564,'Faturamento NNE'!$F$2:$F$707,'Infos Relatório'!$B579,'Faturamento NNE'!$AA$2:$AA$707,'Infos Relatório'!AA$1)</f>
        <v>0</v>
      </c>
      <c r="AC579" s="542">
        <f>SUMIFS('Faturamento NNE'!$K$2:$K$707,'Faturamento NNE'!$E$2:$E$707,'Infos Relatório'!$B$564,'Faturamento NNE'!$F$2:$F$707,'Infos Relatório'!$B579,'Faturamento NNE'!$AA$2:$AA$707,'Infos Relatório'!AA$1)</f>
        <v>0</v>
      </c>
      <c r="AD579" s="546">
        <f>SUMIFS('Faturamento NNE'!$P$2:$P$707,'Faturamento NNE'!$E$2:$E$707,'Infos Relatório'!$B$564,'Faturamento NNE'!$F$2:$F$707,'Infos Relatório'!$B579,'Faturamento NNE'!$AA$2:$AA$707,'Infos Relatório'!AA$1,'Faturamento NNE'!$U$2:$U$707,"Sim")+SUMIFS('Faturamento NNE'!$Q$2:$Q$707,'Faturamento NNE'!$E$2:$E$707,'Infos Relatório'!$B$564,'Faturamento NNE'!$F$2:$F$707,'Infos Relatório'!$B579,'Faturamento NNE'!$AA$2:$AA$707,'Infos Relatório'!AA$1,'Faturamento NNE'!$U$2:$U$707,"Sim")</f>
        <v>0</v>
      </c>
      <c r="AE579" s="227" t="e">
        <f t="shared" si="208"/>
        <v>#DIV/0!</v>
      </c>
      <c r="AF579" s="545">
        <f>SUMIFS('Faturamento NNE'!$I$2:$I$707,'Faturamento NNE'!$E$2:$E$707,'Infos Relatório'!$B$564,'Faturamento NNE'!$F$2:$F$707,'Infos Relatório'!$B579,'Faturamento NNE'!$AA$2:$AA$707,'Infos Relatório'!AA$1)</f>
        <v>0</v>
      </c>
      <c r="AG579" s="541">
        <f>COUNTIFS('Faturamento NNE'!$E$2:$E$707,'Infos Relatório'!$B$564,'Faturamento NNE'!$F$2:$F$707,'Infos Relatório'!$B579,'Faturamento NNE'!$AA$2:$AA$707,'Infos Relatório'!AG$1)</f>
        <v>0</v>
      </c>
      <c r="AH579" s="542">
        <f>SUMIFS('Faturamento NNE'!$H$2:$H$707,'Faturamento NNE'!$E$2:$E$707,'Infos Relatório'!$B$564,'Faturamento NNE'!$F$2:$F$707,'Infos Relatório'!$B579,'Faturamento NNE'!$AA$2:$AA$707,'Infos Relatório'!AG$1)</f>
        <v>0</v>
      </c>
      <c r="AI579" s="542">
        <f>SUMIFS('Faturamento NNE'!$K$2:$K$707,'Faturamento NNE'!$E$2:$E$707,'Infos Relatório'!$B$564,'Faturamento NNE'!$F$2:$F$707,'Infos Relatório'!$B579,'Faturamento NNE'!$AA$2:$AA$707,'Infos Relatório'!AG$1)</f>
        <v>0</v>
      </c>
      <c r="AJ579" s="546">
        <f>SUMIFS('Faturamento NNE'!$P$2:$P$707,'Faturamento NNE'!$E$2:$E$707,'Infos Relatório'!$B$564,'Faturamento NNE'!$F$2:$F$707,'Infos Relatório'!$B579,'Faturamento NNE'!$AA$2:$AA$707,'Infos Relatório'!AG$1,'Faturamento NNE'!$U$2:$U$707,"Sim")+SUMIFS('Faturamento NNE'!$Q$2:$Q$707,'Faturamento NNE'!$E$2:$E$707,'Infos Relatório'!$B$564,'Faturamento NNE'!$F$2:$F$707,'Infos Relatório'!$B579,'Faturamento NNE'!$AA$2:$AA$707,'Infos Relatório'!AG$1,'Faturamento NNE'!$U$2:$U$707,"Sim")</f>
        <v>0</v>
      </c>
      <c r="AK579" s="227" t="e">
        <f t="shared" si="209"/>
        <v>#DIV/0!</v>
      </c>
      <c r="AL579" s="545">
        <f>SUMIFS('Faturamento NNE'!$I$2:$I$707,'Faturamento NNE'!$E$2:$E$707,'Infos Relatório'!$B$564,'Faturamento NNE'!$F$2:$F$707,'Infos Relatório'!$B579,'Faturamento NNE'!$AA$2:$AA$707,'Infos Relatório'!AG$1)</f>
        <v>0</v>
      </c>
      <c r="AM579" s="541">
        <f>COUNTIFS('Faturamento NNE'!$E$2:$E$707,'Infos Relatório'!$B$564,'Faturamento NNE'!$F$2:$F$707,'Infos Relatório'!$B579,'Faturamento NNE'!$AA$2:$AA$707,'Infos Relatório'!AM$1)</f>
        <v>0</v>
      </c>
      <c r="AN579" s="542">
        <f>SUMIFS('Faturamento NNE'!$H$2:$H$707,'Faturamento NNE'!$E$2:$E$707,'Infos Relatório'!$B$564,'Faturamento NNE'!$F$2:$F$707,'Infos Relatório'!$B579,'Faturamento NNE'!$AA$2:$AA$707,'Infos Relatório'!AM$1)</f>
        <v>0</v>
      </c>
      <c r="AO579" s="542">
        <f>SUMIFS('Faturamento NNE'!$K$2:$K$707,'Faturamento NNE'!$E$2:$E$707,'Infos Relatório'!$B$564,'Faturamento NNE'!$F$2:$F$707,'Infos Relatório'!$B579,'Faturamento NNE'!$AA$2:$AA$707,'Infos Relatório'!AM$1)</f>
        <v>0</v>
      </c>
      <c r="AP579" s="546">
        <f>SUMIFS('Faturamento NNE'!$P$2:$P$707,'Faturamento NNE'!$E$2:$E$707,'Infos Relatório'!$B$564,'Faturamento NNE'!$F$2:$F$707,'Infos Relatório'!$B579,'Faturamento NNE'!$AA$2:$AA$707,'Infos Relatório'!AM$1,'Faturamento NNE'!$U$2:$U$707,"Sim")+SUMIFS('Faturamento NNE'!$Q$2:$Q$707,'Faturamento NNE'!$E$2:$E$707,'Infos Relatório'!$B$564,'Faturamento NNE'!$F$2:$F$707,'Infos Relatório'!$B579,'Faturamento NNE'!$AA$2:$AA$707,'Infos Relatório'!AM$1,'Faturamento NNE'!$U$2:$U$707,"Sim")</f>
        <v>0</v>
      </c>
      <c r="AQ579" s="227" t="e">
        <f t="shared" si="210"/>
        <v>#DIV/0!</v>
      </c>
      <c r="AR579" s="545">
        <f>SUMIFS('Faturamento NNE'!$I$2:$I$707,'Faturamento NNE'!$E$2:$E$707,'Infos Relatório'!$B$564,'Faturamento NNE'!$F$2:$F$707,'Infos Relatório'!$B579,'Faturamento NNE'!$AA$2:$AA$707,'Infos Relatório'!AM$1)</f>
        <v>0</v>
      </c>
      <c r="AS579" s="541">
        <f>COUNTIFS('Faturamento NNE'!$E$2:$E$707,'Infos Relatório'!$B$564,'Faturamento NNE'!$F$2:$F$707,'Infos Relatório'!$B579,'Faturamento NNE'!$AA$2:$AA$707,'Infos Relatório'!AS$1)</f>
        <v>0</v>
      </c>
      <c r="AT579" s="542">
        <f>SUMIFS('Faturamento NNE'!$H$2:$H$707,'Faturamento NNE'!$E$2:$E$707,'Infos Relatório'!$B$564,'Faturamento NNE'!$F$2:$F$707,'Infos Relatório'!$B579,'Faturamento NNE'!$AA$2:$AA$707,'Infos Relatório'!AS$1)</f>
        <v>0</v>
      </c>
      <c r="AU579" s="542">
        <f>SUMIFS('Faturamento NNE'!$K$2:$K$707,'Faturamento NNE'!$E$2:$E$707,'Infos Relatório'!$B$564,'Faturamento NNE'!$F$2:$F$707,'Infos Relatório'!$B579,'Faturamento NNE'!$AA$2:$AA$707,'Infos Relatório'!AS$1)</f>
        <v>0</v>
      </c>
      <c r="AV579" s="546">
        <f>SUMIFS('Faturamento NNE'!$P$2:$P$707,'Faturamento NNE'!$E$2:$E$707,'Infos Relatório'!$B$564,'Faturamento NNE'!$F$2:$F$707,'Infos Relatório'!$B579,'Faturamento NNE'!$AA$2:$AA$707,'Infos Relatório'!AS$1,'Faturamento NNE'!$U$2:$U$707,"Sim")+SUMIFS('Faturamento NNE'!$Q$2:$Q$707,'Faturamento NNE'!$E$2:$E$707,'Infos Relatório'!$B$564,'Faturamento NNE'!$F$2:$F$707,'Infos Relatório'!$B579,'Faturamento NNE'!$AA$2:$AA$707,'Infos Relatório'!AS$1,'Faturamento NNE'!$U$2:$U$707,"Sim")</f>
        <v>0</v>
      </c>
      <c r="AW579" s="227" t="e">
        <f t="shared" si="211"/>
        <v>#DIV/0!</v>
      </c>
      <c r="AX579" s="545">
        <f>SUMIFS('Faturamento NNE'!$I$2:$I$707,'Faturamento NNE'!$E$2:$E$707,'Infos Relatório'!$B$564,'Faturamento NNE'!$F$2:$F$707,'Infos Relatório'!$B579,'Faturamento NNE'!$AA$2:$AA$707,'Infos Relatório'!AS$1)</f>
        <v>0</v>
      </c>
      <c r="AY579" s="541">
        <f>COUNTIFS('Faturamento NNE'!$E$2:$E$707,'Infos Relatório'!$B$564,'Faturamento NNE'!$F$2:$F$707,'Infos Relatório'!$B579,'Faturamento NNE'!$AA$2:$AA$707,'Infos Relatório'!AY$1)</f>
        <v>0</v>
      </c>
      <c r="AZ579" s="542">
        <f>SUMIFS('Faturamento NNE'!$H$2:$H$707,'Faturamento NNE'!$E$2:$E$707,'Infos Relatório'!$B$564,'Faturamento NNE'!$F$2:$F$707,'Infos Relatório'!$B579,'Faturamento NNE'!$AA$2:$AA$707,'Infos Relatório'!AY$1)</f>
        <v>0</v>
      </c>
      <c r="BA579" s="542">
        <f>SUMIFS('Faturamento NNE'!$K$2:$K$707,'Faturamento NNE'!$E$2:$E$707,'Infos Relatório'!$B$564,'Faturamento NNE'!$F$2:$F$707,'Infos Relatório'!$B579,'Faturamento NNE'!$AA$2:$AA$707,'Infos Relatório'!AY$1)</f>
        <v>0</v>
      </c>
      <c r="BB579" s="546">
        <f>SUMIFS('Faturamento NNE'!$P$2:$P$707,'Faturamento NNE'!$E$2:$E$707,'Infos Relatório'!$B$564,'Faturamento NNE'!$F$2:$F$707,'Infos Relatório'!$B579,'Faturamento NNE'!$AA$2:$AA$707,'Infos Relatório'!AY$1,'Faturamento NNE'!$U$2:$U$707,"Sim")+SUMIFS('Faturamento NNE'!$Q$2:$Q$707,'Faturamento NNE'!$E$2:$E$707,'Infos Relatório'!$B$564,'Faturamento NNE'!$F$2:$F$707,'Infos Relatório'!$B579,'Faturamento NNE'!$AA$2:$AA$707,'Infos Relatório'!AY$1,'Faturamento NNE'!$U$2:$U$707,"Sim")</f>
        <v>0</v>
      </c>
      <c r="BC579" s="227" t="e">
        <f t="shared" si="212"/>
        <v>#DIV/0!</v>
      </c>
      <c r="BD579" s="545">
        <f>SUMIFS('Faturamento NNE'!$I$2:$I$707,'Faturamento NNE'!$E$2:$E$707,'Infos Relatório'!$B$564,'Faturamento NNE'!$F$2:$F$707,'Infos Relatório'!$B579,'Faturamento NNE'!$AA$2:$AA$707,'Infos Relatório'!AY$1)</f>
        <v>0</v>
      </c>
      <c r="BE579" s="541">
        <f>COUNTIFS('Faturamento NNE'!$E$2:$E$707,'Infos Relatório'!$B$564,'Faturamento NNE'!$F$2:$F$707,'Infos Relatório'!$B579,'Faturamento NNE'!$AA$2:$AA$707,'Infos Relatório'!BE$1)</f>
        <v>0</v>
      </c>
      <c r="BF579" s="542">
        <f>SUMIFS('Faturamento NNE'!$H$2:$H$707,'Faturamento NNE'!$E$2:$E$707,'Infos Relatório'!$B$564,'Faturamento NNE'!$F$2:$F$707,'Infos Relatório'!$B579,'Faturamento NNE'!$AA$2:$AA$707,'Infos Relatório'!BE$1)</f>
        <v>0</v>
      </c>
      <c r="BG579" s="542">
        <f>SUMIFS('Faturamento NNE'!$K$2:$K$707,'Faturamento NNE'!$E$2:$E$707,'Infos Relatório'!$B$564,'Faturamento NNE'!$F$2:$F$707,'Infos Relatório'!$B579,'Faturamento NNE'!$AA$2:$AA$707,'Infos Relatório'!BE$1)</f>
        <v>0</v>
      </c>
      <c r="BH579" s="546">
        <f>SUMIFS('Faturamento NNE'!$P$2:$P$707,'Faturamento NNE'!$E$2:$E$707,'Infos Relatório'!$B$564,'Faturamento NNE'!$F$2:$F$707,'Infos Relatório'!$B579,'Faturamento NNE'!$AA$2:$AA$707,'Infos Relatório'!BE$1,'Faturamento NNE'!$U$2:$U$707,"Sim")+SUMIFS('Faturamento NNE'!$Q$2:$Q$707,'Faturamento NNE'!$E$2:$E$707,'Infos Relatório'!$B$564,'Faturamento NNE'!$F$2:$F$707,'Infos Relatório'!$B579,'Faturamento NNE'!$AA$2:$AA$707,'Infos Relatório'!BE$1,'Faturamento NNE'!$U$2:$U$707,"Sim")</f>
        <v>0</v>
      </c>
      <c r="BI579" s="227" t="e">
        <f t="shared" si="213"/>
        <v>#DIV/0!</v>
      </c>
      <c r="BJ579" s="545">
        <f>SUMIFS('Faturamento NNE'!$I$2:$I$707,'Faturamento NNE'!$E$2:$E$707,'Infos Relatório'!$B$564,'Faturamento NNE'!$F$2:$F$707,'Infos Relatório'!$B579,'Faturamento NNE'!$AA$2:$AA$707,'Infos Relatório'!BE$1)</f>
        <v>0</v>
      </c>
      <c r="BK579" s="541">
        <f>COUNTIFS('Faturamento NNE'!$E$2:$E$707,'Infos Relatório'!$B$564,'Faturamento NNE'!$F$2:$F$707,'Infos Relatório'!$B579,'Faturamento NNE'!$AA$2:$AA$707,'Infos Relatório'!BK$1)</f>
        <v>0</v>
      </c>
      <c r="BL579" s="542">
        <f>SUMIFS('Faturamento NNE'!$H$2:$H$707,'Faturamento NNE'!$E$2:$E$707,'Infos Relatório'!$B$564,'Faturamento NNE'!$F$2:$F$707,'Infos Relatório'!$B579,'Faturamento NNE'!$AA$2:$AA$707,'Infos Relatório'!BK$1)</f>
        <v>0</v>
      </c>
      <c r="BM579" s="542">
        <f>SUMIFS('Faturamento NNE'!$K$2:$K$707,'Faturamento NNE'!$E$2:$E$707,'Infos Relatório'!$B$564,'Faturamento NNE'!$F$2:$F$707,'Infos Relatório'!$B579,'Faturamento NNE'!$AA$2:$AA$707,'Infos Relatório'!BK$1)</f>
        <v>0</v>
      </c>
      <c r="BN579" s="546">
        <f>SUMIFS('Faturamento NNE'!$P$2:$P$707,'Faturamento NNE'!$E$2:$E$707,'Infos Relatório'!$B$564,'Faturamento NNE'!$F$2:$F$707,'Infos Relatório'!$B579,'Faturamento NNE'!$AA$2:$AA$707,'Infos Relatório'!BK$1,'Faturamento NNE'!$U$2:$U$707,"Sim")+SUMIFS('Faturamento NNE'!$Q$2:$Q$707,'Faturamento NNE'!$E$2:$E$707,'Infos Relatório'!$B$564,'Faturamento NNE'!$F$2:$F$707,'Infos Relatório'!$B579,'Faturamento NNE'!$AA$2:$AA$707,'Infos Relatório'!BK$1,'Faturamento NNE'!$U$2:$U$707,"Sim")</f>
        <v>0</v>
      </c>
      <c r="BO579" s="227" t="e">
        <f t="shared" si="214"/>
        <v>#DIV/0!</v>
      </c>
      <c r="BP579" s="545">
        <f>SUMIFS('Faturamento NNE'!$I$2:$I$707,'Faturamento NNE'!$E$2:$E$707,'Infos Relatório'!$B$564,'Faturamento NNE'!$F$2:$F$707,'Infos Relatório'!$B579,'Faturamento NNE'!$AA$2:$AA$707,'Infos Relatório'!BK$1)</f>
        <v>0</v>
      </c>
      <c r="BQ579" s="541">
        <f>COUNTIFS('Faturamento NNE'!$E$2:$E$707,'Infos Relatório'!$B$564,'Faturamento NNE'!$F$2:$F$707,'Infos Relatório'!$B579,'Faturamento NNE'!$AA$2:$AA$707,'Infos Relatório'!BQ$1)</f>
        <v>0</v>
      </c>
      <c r="BR579" s="542">
        <f>SUMIFS('Faturamento NNE'!$H$2:$H$707,'Faturamento NNE'!$E$2:$E$707,'Infos Relatório'!$B$564,'Faturamento NNE'!$F$2:$F$707,'Infos Relatório'!$B579,'Faturamento NNE'!$AA$2:$AA$707,'Infos Relatório'!BQ$1)</f>
        <v>0</v>
      </c>
      <c r="BS579" s="542">
        <f>SUMIFS('Faturamento NNE'!$K$2:$K$707,'Faturamento NNE'!$E$2:$E$707,'Infos Relatório'!$B$564,'Faturamento NNE'!$F$2:$F$707,'Infos Relatório'!$B579,'Faturamento NNE'!$AA$2:$AA$707,'Infos Relatório'!BQ$1)</f>
        <v>0</v>
      </c>
      <c r="BT579" s="546">
        <f>SUMIFS('Faturamento NNE'!$P$2:$P$707,'Faturamento NNE'!$E$2:$E$707,'Infos Relatório'!$B$564,'Faturamento NNE'!$F$2:$F$707,'Infos Relatório'!$B579,'Faturamento NNE'!$AA$2:$AA$707,'Infos Relatório'!BQ$1,'Faturamento NNE'!$U$2:$U$707,"Sim")+SUMIFS('Faturamento NNE'!$Q$2:$Q$707,'Faturamento NNE'!$E$2:$E$707,'Infos Relatório'!$B$564,'Faturamento NNE'!$F$2:$F$707,'Infos Relatório'!$B579,'Faturamento NNE'!$AA$2:$AA$707,'Infos Relatório'!BQ$1,'Faturamento NNE'!$U$2:$U$707,"Sim")</f>
        <v>0</v>
      </c>
      <c r="BU579" s="227" t="e">
        <f t="shared" si="215"/>
        <v>#DIV/0!</v>
      </c>
      <c r="BV579" s="545">
        <f>SUMIFS('Faturamento NNE'!$I$2:$I$707,'Faturamento NNE'!$E$2:$E$707,'Infos Relatório'!$B$564,'Faturamento NNE'!$F$2:$F$707,'Infos Relatório'!$B579,'Faturamento NNE'!$AA$2:$AA$707,'Infos Relatório'!BQ$1)</f>
        <v>0</v>
      </c>
    </row>
    <row r="580" spans="2:74">
      <c r="B580" s="217" t="s">
        <v>145</v>
      </c>
      <c r="C580" s="541">
        <f>COUNTIFS('Faturamento NNE'!$E$2:$E$707,'Infos Relatório'!$B$564,'Faturamento NNE'!$F$2:$F$707,'Infos Relatório'!$B580,'Faturamento NNE'!$AA$2:$AA$707,'Infos Relatório'!C$1)</f>
        <v>0</v>
      </c>
      <c r="D580" s="542">
        <f>SUMIFS('Faturamento NNE'!$H$2:$H$707,'Faturamento NNE'!$E$2:$E$707,'Infos Relatório'!$B$564,'Faturamento NNE'!$F$2:$F$707,'Infos Relatório'!$B580,'Faturamento NNE'!$AA$2:$AA$707,'Infos Relatório'!C$1)</f>
        <v>0</v>
      </c>
      <c r="E580" s="543">
        <f>SUMIFS('Faturamento NNE'!$K$2:$K$707,'Faturamento NNE'!$E$2:$E$707,'Infos Relatório'!$B$564,'Faturamento NNE'!$F$2:$F$707,'Infos Relatório'!$B580,'Faturamento NNE'!$AA$2:$AA$707,'Infos Relatório'!C$1)</f>
        <v>0</v>
      </c>
      <c r="F580" s="544">
        <f>SUMIFS('Faturamento NNE'!$P$2:$P$707,'Faturamento NNE'!$E$2:$E$707,'Infos Relatório'!$B$564,'Faturamento NNE'!$F$2:$F$707,'Infos Relatório'!$B580,'Faturamento NNE'!$AA$2:$AA$707,'Infos Relatório'!C$1,'Faturamento NNE'!$U$2:$U$707,"Sim")+SUMIFS('Faturamento NNE'!$Q$2:$Q$707,'Faturamento NNE'!$E$2:$E$707,'Infos Relatório'!$B$564,'Faturamento NNE'!$F$2:$F$707,'Infos Relatório'!$B580,'Faturamento NNE'!$AA$2:$AA$707,'Infos Relatório'!C$1,'Faturamento NNE'!$U$2:$U$707,"Sim")</f>
        <v>0</v>
      </c>
      <c r="G580" s="283" t="e">
        <f t="shared" si="204"/>
        <v>#DIV/0!</v>
      </c>
      <c r="H580" s="545">
        <f>SUMIFS('Faturamento NNE'!$I$2:$I$707,'Faturamento NNE'!$E$2:$E$707,'Infos Relatório'!$B$564,'Faturamento NNE'!$F$2:$F$707,'Infos Relatório'!$B580,'Faturamento NNE'!$AA$2:$AA$707,'Infos Relatório'!C$1)</f>
        <v>0</v>
      </c>
      <c r="I580" s="541">
        <f>COUNTIFS('Faturamento NNE'!$E$2:$E$707,'Infos Relatório'!$B$564,'Faturamento NNE'!$F$2:$F$707,'Infos Relatório'!$B580,'Faturamento NNE'!$AA$2:$AA$707,'Infos Relatório'!I$1)</f>
        <v>0</v>
      </c>
      <c r="J580" s="542">
        <f>SUMIFS('Faturamento NNE'!$H$2:$H$707,'Faturamento NNE'!$E$2:$E$707,'Infos Relatório'!$B$564,'Faturamento NNE'!$F$2:$F$707,'Infos Relatório'!$B580,'Faturamento NNE'!$AA$2:$AA$707,'Infos Relatório'!I$1)</f>
        <v>0</v>
      </c>
      <c r="K580" s="543">
        <f>SUMIFS('Faturamento NNE'!$K$2:$K$707,'Faturamento NNE'!$E$2:$E$707,'Infos Relatório'!$B$564,'Faturamento NNE'!$F$2:$F$707,'Infos Relatório'!$B580,'Faturamento NNE'!$AA$2:$AA$707,'Infos Relatório'!I$1)</f>
        <v>0</v>
      </c>
      <c r="L580" s="544">
        <f>SUMIFS('Faturamento NNE'!$P$2:$P$707,'Faturamento NNE'!$E$2:$E$707,'Infos Relatório'!$B$564,'Faturamento NNE'!$F$2:$F$707,'Infos Relatório'!$B580,'Faturamento NNE'!$AA$2:$AA$707,'Infos Relatório'!I$1,'Faturamento NNE'!$U$2:$U$707,"Sim")+SUMIFS('Faturamento NNE'!$Q$2:$Q$707,'Faturamento NNE'!$E$2:$E$707,'Infos Relatório'!$B$564,'Faturamento NNE'!$F$2:$F$707,'Infos Relatório'!$B580,'Faturamento NNE'!$AA$2:$AA$707,'Infos Relatório'!I$1,'Faturamento NNE'!$U$2:$U$707,"Sim")</f>
        <v>0</v>
      </c>
      <c r="M580" s="283" t="e">
        <f t="shared" si="205"/>
        <v>#DIV/0!</v>
      </c>
      <c r="N580" s="545">
        <f>SUMIFS('Faturamento NNE'!$I$2:$I$707,'Faturamento NNE'!$E$2:$E$707,'Infos Relatório'!$B$564,'Faturamento NNE'!$F$2:$F$707,'Infos Relatório'!$B580,'Faturamento NNE'!$AA$2:$AA$707,'Infos Relatório'!I$1)</f>
        <v>0</v>
      </c>
      <c r="O580" s="541">
        <f>COUNTIFS('Faturamento NNE'!$E$2:$E$707,'Infos Relatório'!$B$564,'Faturamento NNE'!$F$2:$F$707,'Infos Relatório'!$B580,'Faturamento NNE'!$AA$2:$AA$707,'Infos Relatório'!O$1)</f>
        <v>0</v>
      </c>
      <c r="P580" s="542">
        <f>SUMIFS('Faturamento NNE'!$H$2:$H$707,'Faturamento NNE'!$E$2:$E$707,'Infos Relatório'!$B$564,'Faturamento NNE'!$F$2:$F$707,'Infos Relatório'!$B580,'Faturamento NNE'!$AA$2:$AA$707,'Infos Relatório'!O$1)</f>
        <v>0</v>
      </c>
      <c r="Q580" s="542">
        <f>SUMIFS('Faturamento NNE'!$K$2:$K$707,'Faturamento NNE'!$E$2:$E$707,'Infos Relatório'!$B$564,'Faturamento NNE'!$F$2:$F$707,'Infos Relatório'!$B580,'Faturamento NNE'!$AA$2:$AA$707,'Infos Relatório'!O$1)</f>
        <v>0</v>
      </c>
      <c r="R580" s="546">
        <f>SUMIFS('Faturamento NNE'!$P$2:$P$707,'Faturamento NNE'!$E$2:$E$707,'Infos Relatório'!$B$564,'Faturamento NNE'!$F$2:$F$707,'Infos Relatório'!$B580,'Faturamento NNE'!$AA$2:$AA$707,'Infos Relatório'!O$1,'Faturamento NNE'!$U$2:$U$707,"Sim")+SUMIFS('Faturamento NNE'!$Q$2:$Q$707,'Faturamento NNE'!$E$2:$E$707,'Infos Relatório'!$B$564,'Faturamento NNE'!$F$2:$F$707,'Infos Relatório'!$B580,'Faturamento NNE'!$AA$2:$AA$707,'Infos Relatório'!O$1,'Faturamento NNE'!$U$2:$U$707,"Sim")</f>
        <v>0</v>
      </c>
      <c r="S580" s="227" t="e">
        <f t="shared" si="206"/>
        <v>#DIV/0!</v>
      </c>
      <c r="T580" s="545">
        <f>SUMIFS('Faturamento NNE'!$I$2:$I$707,'Faturamento NNE'!$E$2:$E$707,'Infos Relatório'!$B$564,'Faturamento NNE'!$F$2:$F$707,'Infos Relatório'!$B580,'Faturamento NNE'!$AA$2:$AA$707,'Infos Relatório'!O$1)</f>
        <v>0</v>
      </c>
      <c r="U580" s="541">
        <f>COUNTIFS('Faturamento NNE'!$E$2:$E$707,'Infos Relatório'!$B$564,'Faturamento NNE'!$F$2:$F$707,'Infos Relatório'!$B580,'Faturamento NNE'!$AA$2:$AA$707,'Infos Relatório'!U$1)</f>
        <v>0</v>
      </c>
      <c r="V580" s="542">
        <f>SUMIFS('Faturamento NNE'!$H$2:$H$707,'Faturamento NNE'!$E$2:$E$707,'Infos Relatório'!$B$564,'Faturamento NNE'!$F$2:$F$707,'Infos Relatório'!$B580,'Faturamento NNE'!$AA$2:$AA$707,'Infos Relatório'!U$1)</f>
        <v>0</v>
      </c>
      <c r="W580" s="542">
        <f>SUMIFS('Faturamento NNE'!$K$2:$K$707,'Faturamento NNE'!$E$2:$E$707,'Infos Relatório'!$B$564,'Faturamento NNE'!$F$2:$F$707,'Infos Relatório'!$B580,'Faturamento NNE'!$AA$2:$AA$707,'Infos Relatório'!U$1)</f>
        <v>0</v>
      </c>
      <c r="X580" s="546">
        <f>SUMIFS('Faturamento NNE'!$P$2:$P$707,'Faturamento NNE'!$E$2:$E$707,'Infos Relatório'!$B$564,'Faturamento NNE'!$F$2:$F$707,'Infos Relatório'!$B580,'Faturamento NNE'!$AA$2:$AA$707,'Infos Relatório'!U$1,'Faturamento NNE'!$U$2:$U$707,"Sim")+SUMIFS('Faturamento NNE'!$Q$2:$Q$707,'Faturamento NNE'!$E$2:$E$707,'Infos Relatório'!$B$564,'Faturamento NNE'!$F$2:$F$707,'Infos Relatório'!$B580,'Faturamento NNE'!$AA$2:$AA$707,'Infos Relatório'!U$1,'Faturamento NNE'!$U$2:$U$707,"Sim")</f>
        <v>0</v>
      </c>
      <c r="Y580" s="227" t="e">
        <f t="shared" si="207"/>
        <v>#DIV/0!</v>
      </c>
      <c r="Z580" s="545">
        <f>SUMIFS('Faturamento NNE'!$I$2:$I$707,'Faturamento NNE'!$E$2:$E$707,'Infos Relatório'!$B$564,'Faturamento NNE'!$F$2:$F$707,'Infos Relatório'!$B580,'Faturamento NNE'!$AA$2:$AA$707,'Infos Relatório'!U$1)</f>
        <v>0</v>
      </c>
      <c r="AA580" s="541">
        <f>COUNTIFS('Faturamento NNE'!$E$2:$E$707,'Infos Relatório'!$B$564,'Faturamento NNE'!$F$2:$F$707,'Infos Relatório'!$B580,'Faturamento NNE'!$AA$2:$AA$707,'Infos Relatório'!AA$1)</f>
        <v>0</v>
      </c>
      <c r="AB580" s="542">
        <f>SUMIFS('Faturamento NNE'!$H$2:$H$707,'Faturamento NNE'!$E$2:$E$707,'Infos Relatório'!$B$564,'Faturamento NNE'!$F$2:$F$707,'Infos Relatório'!$B580,'Faturamento NNE'!$AA$2:$AA$707,'Infos Relatório'!AA$1)</f>
        <v>0</v>
      </c>
      <c r="AC580" s="542">
        <f>SUMIFS('Faturamento NNE'!$K$2:$K$707,'Faturamento NNE'!$E$2:$E$707,'Infos Relatório'!$B$564,'Faturamento NNE'!$F$2:$F$707,'Infos Relatório'!$B580,'Faturamento NNE'!$AA$2:$AA$707,'Infos Relatório'!AA$1)</f>
        <v>0</v>
      </c>
      <c r="AD580" s="546">
        <f>SUMIFS('Faturamento NNE'!$P$2:$P$707,'Faturamento NNE'!$E$2:$E$707,'Infos Relatório'!$B$564,'Faturamento NNE'!$F$2:$F$707,'Infos Relatório'!$B580,'Faturamento NNE'!$AA$2:$AA$707,'Infos Relatório'!AA$1,'Faturamento NNE'!$U$2:$U$707,"Sim")+SUMIFS('Faturamento NNE'!$Q$2:$Q$707,'Faturamento NNE'!$E$2:$E$707,'Infos Relatório'!$B$564,'Faturamento NNE'!$F$2:$F$707,'Infos Relatório'!$B580,'Faturamento NNE'!$AA$2:$AA$707,'Infos Relatório'!AA$1,'Faturamento NNE'!$U$2:$U$707,"Sim")</f>
        <v>0</v>
      </c>
      <c r="AE580" s="227" t="e">
        <f t="shared" si="208"/>
        <v>#DIV/0!</v>
      </c>
      <c r="AF580" s="545">
        <f>SUMIFS('Faturamento NNE'!$I$2:$I$707,'Faturamento NNE'!$E$2:$E$707,'Infos Relatório'!$B$564,'Faturamento NNE'!$F$2:$F$707,'Infos Relatório'!$B580,'Faturamento NNE'!$AA$2:$AA$707,'Infos Relatório'!AA$1)</f>
        <v>0</v>
      </c>
      <c r="AG580" s="541">
        <f>COUNTIFS('Faturamento NNE'!$E$2:$E$707,'Infos Relatório'!$B$564,'Faturamento NNE'!$F$2:$F$707,'Infos Relatório'!$B580,'Faturamento NNE'!$AA$2:$AA$707,'Infos Relatório'!AG$1)</f>
        <v>0</v>
      </c>
      <c r="AH580" s="542">
        <f>SUMIFS('Faturamento NNE'!$H$2:$H$707,'Faturamento NNE'!$E$2:$E$707,'Infos Relatório'!$B$564,'Faturamento NNE'!$F$2:$F$707,'Infos Relatório'!$B580,'Faturamento NNE'!$AA$2:$AA$707,'Infos Relatório'!AG$1)</f>
        <v>0</v>
      </c>
      <c r="AI580" s="542">
        <f>SUMIFS('Faturamento NNE'!$K$2:$K$707,'Faturamento NNE'!$E$2:$E$707,'Infos Relatório'!$B$564,'Faturamento NNE'!$F$2:$F$707,'Infos Relatório'!$B580,'Faturamento NNE'!$AA$2:$AA$707,'Infos Relatório'!AG$1)</f>
        <v>0</v>
      </c>
      <c r="AJ580" s="546">
        <f>SUMIFS('Faturamento NNE'!$P$2:$P$707,'Faturamento NNE'!$E$2:$E$707,'Infos Relatório'!$B$564,'Faturamento NNE'!$F$2:$F$707,'Infos Relatório'!$B580,'Faturamento NNE'!$AA$2:$AA$707,'Infos Relatório'!AG$1,'Faturamento NNE'!$U$2:$U$707,"Sim")+SUMIFS('Faturamento NNE'!$Q$2:$Q$707,'Faturamento NNE'!$E$2:$E$707,'Infos Relatório'!$B$564,'Faturamento NNE'!$F$2:$F$707,'Infos Relatório'!$B580,'Faturamento NNE'!$AA$2:$AA$707,'Infos Relatório'!AG$1,'Faturamento NNE'!$U$2:$U$707,"Sim")</f>
        <v>0</v>
      </c>
      <c r="AK580" s="227" t="e">
        <f t="shared" si="209"/>
        <v>#DIV/0!</v>
      </c>
      <c r="AL580" s="545">
        <f>SUMIFS('Faturamento NNE'!$I$2:$I$707,'Faturamento NNE'!$E$2:$E$707,'Infos Relatório'!$B$564,'Faturamento NNE'!$F$2:$F$707,'Infos Relatório'!$B580,'Faturamento NNE'!$AA$2:$AA$707,'Infos Relatório'!AG$1)</f>
        <v>0</v>
      </c>
      <c r="AM580" s="541">
        <f>COUNTIFS('Faturamento NNE'!$E$2:$E$707,'Infos Relatório'!$B$564,'Faturamento NNE'!$F$2:$F$707,'Infos Relatório'!$B580,'Faturamento NNE'!$AA$2:$AA$707,'Infos Relatório'!AM$1)</f>
        <v>0</v>
      </c>
      <c r="AN580" s="542">
        <f>SUMIFS('Faturamento NNE'!$H$2:$H$707,'Faturamento NNE'!$E$2:$E$707,'Infos Relatório'!$B$564,'Faturamento NNE'!$F$2:$F$707,'Infos Relatório'!$B580,'Faturamento NNE'!$AA$2:$AA$707,'Infos Relatório'!AM$1)</f>
        <v>0</v>
      </c>
      <c r="AO580" s="542">
        <f>SUMIFS('Faturamento NNE'!$K$2:$K$707,'Faturamento NNE'!$E$2:$E$707,'Infos Relatório'!$B$564,'Faturamento NNE'!$F$2:$F$707,'Infos Relatório'!$B580,'Faturamento NNE'!$AA$2:$AA$707,'Infos Relatório'!AM$1)</f>
        <v>0</v>
      </c>
      <c r="AP580" s="546">
        <f>SUMIFS('Faturamento NNE'!$P$2:$P$707,'Faturamento NNE'!$E$2:$E$707,'Infos Relatório'!$B$564,'Faturamento NNE'!$F$2:$F$707,'Infos Relatório'!$B580,'Faturamento NNE'!$AA$2:$AA$707,'Infos Relatório'!AM$1,'Faturamento NNE'!$U$2:$U$707,"Sim")+SUMIFS('Faturamento NNE'!$Q$2:$Q$707,'Faturamento NNE'!$E$2:$E$707,'Infos Relatório'!$B$564,'Faturamento NNE'!$F$2:$F$707,'Infos Relatório'!$B580,'Faturamento NNE'!$AA$2:$AA$707,'Infos Relatório'!AM$1,'Faturamento NNE'!$U$2:$U$707,"Sim")</f>
        <v>0</v>
      </c>
      <c r="AQ580" s="227" t="e">
        <f t="shared" si="210"/>
        <v>#DIV/0!</v>
      </c>
      <c r="AR580" s="545">
        <f>SUMIFS('Faturamento NNE'!$I$2:$I$707,'Faturamento NNE'!$E$2:$E$707,'Infos Relatório'!$B$564,'Faturamento NNE'!$F$2:$F$707,'Infos Relatório'!$B580,'Faturamento NNE'!$AA$2:$AA$707,'Infos Relatório'!AM$1)</f>
        <v>0</v>
      </c>
      <c r="AS580" s="541">
        <f>COUNTIFS('Faturamento NNE'!$E$2:$E$707,'Infos Relatório'!$B$564,'Faturamento NNE'!$F$2:$F$707,'Infos Relatório'!$B580,'Faturamento NNE'!$AA$2:$AA$707,'Infos Relatório'!AS$1)</f>
        <v>0</v>
      </c>
      <c r="AT580" s="542">
        <f>SUMIFS('Faturamento NNE'!$H$2:$H$707,'Faturamento NNE'!$E$2:$E$707,'Infos Relatório'!$B$564,'Faturamento NNE'!$F$2:$F$707,'Infos Relatório'!$B580,'Faturamento NNE'!$AA$2:$AA$707,'Infos Relatório'!AS$1)</f>
        <v>0</v>
      </c>
      <c r="AU580" s="542">
        <f>SUMIFS('Faturamento NNE'!$K$2:$K$707,'Faturamento NNE'!$E$2:$E$707,'Infos Relatório'!$B$564,'Faturamento NNE'!$F$2:$F$707,'Infos Relatório'!$B580,'Faturamento NNE'!$AA$2:$AA$707,'Infos Relatório'!AS$1)</f>
        <v>0</v>
      </c>
      <c r="AV580" s="546">
        <f>SUMIFS('Faturamento NNE'!$P$2:$P$707,'Faturamento NNE'!$E$2:$E$707,'Infos Relatório'!$B$564,'Faturamento NNE'!$F$2:$F$707,'Infos Relatório'!$B580,'Faturamento NNE'!$AA$2:$AA$707,'Infos Relatório'!AS$1,'Faturamento NNE'!$U$2:$U$707,"Sim")+SUMIFS('Faturamento NNE'!$Q$2:$Q$707,'Faturamento NNE'!$E$2:$E$707,'Infos Relatório'!$B$564,'Faturamento NNE'!$F$2:$F$707,'Infos Relatório'!$B580,'Faturamento NNE'!$AA$2:$AA$707,'Infos Relatório'!AS$1,'Faturamento NNE'!$U$2:$U$707,"Sim")</f>
        <v>0</v>
      </c>
      <c r="AW580" s="227" t="e">
        <f t="shared" si="211"/>
        <v>#DIV/0!</v>
      </c>
      <c r="AX580" s="545">
        <f>SUMIFS('Faturamento NNE'!$I$2:$I$707,'Faturamento NNE'!$E$2:$E$707,'Infos Relatório'!$B$564,'Faturamento NNE'!$F$2:$F$707,'Infos Relatório'!$B580,'Faturamento NNE'!$AA$2:$AA$707,'Infos Relatório'!AS$1)</f>
        <v>0</v>
      </c>
      <c r="AY580" s="541">
        <f>COUNTIFS('Faturamento NNE'!$E$2:$E$707,'Infos Relatório'!$B$564,'Faturamento NNE'!$F$2:$F$707,'Infos Relatório'!$B580,'Faturamento NNE'!$AA$2:$AA$707,'Infos Relatório'!AY$1)</f>
        <v>0</v>
      </c>
      <c r="AZ580" s="542">
        <f>SUMIFS('Faturamento NNE'!$H$2:$H$707,'Faturamento NNE'!$E$2:$E$707,'Infos Relatório'!$B$564,'Faturamento NNE'!$F$2:$F$707,'Infos Relatório'!$B580,'Faturamento NNE'!$AA$2:$AA$707,'Infos Relatório'!AY$1)</f>
        <v>0</v>
      </c>
      <c r="BA580" s="542">
        <f>SUMIFS('Faturamento NNE'!$K$2:$K$707,'Faturamento NNE'!$E$2:$E$707,'Infos Relatório'!$B$564,'Faturamento NNE'!$F$2:$F$707,'Infos Relatório'!$B580,'Faturamento NNE'!$AA$2:$AA$707,'Infos Relatório'!AY$1)</f>
        <v>0</v>
      </c>
      <c r="BB580" s="546">
        <f>SUMIFS('Faturamento NNE'!$P$2:$P$707,'Faturamento NNE'!$E$2:$E$707,'Infos Relatório'!$B$564,'Faturamento NNE'!$F$2:$F$707,'Infos Relatório'!$B580,'Faturamento NNE'!$AA$2:$AA$707,'Infos Relatório'!AY$1,'Faturamento NNE'!$U$2:$U$707,"Sim")+SUMIFS('Faturamento NNE'!$Q$2:$Q$707,'Faturamento NNE'!$E$2:$E$707,'Infos Relatório'!$B$564,'Faturamento NNE'!$F$2:$F$707,'Infos Relatório'!$B580,'Faturamento NNE'!$AA$2:$AA$707,'Infos Relatório'!AY$1,'Faturamento NNE'!$U$2:$U$707,"Sim")</f>
        <v>0</v>
      </c>
      <c r="BC580" s="227" t="e">
        <f t="shared" si="212"/>
        <v>#DIV/0!</v>
      </c>
      <c r="BD580" s="545">
        <f>SUMIFS('Faturamento NNE'!$I$2:$I$707,'Faturamento NNE'!$E$2:$E$707,'Infos Relatório'!$B$564,'Faturamento NNE'!$F$2:$F$707,'Infos Relatório'!$B580,'Faturamento NNE'!$AA$2:$AA$707,'Infos Relatório'!AY$1)</f>
        <v>0</v>
      </c>
      <c r="BE580" s="541">
        <f>COUNTIFS('Faturamento NNE'!$E$2:$E$707,'Infos Relatório'!$B$564,'Faturamento NNE'!$F$2:$F$707,'Infos Relatório'!$B580,'Faturamento NNE'!$AA$2:$AA$707,'Infos Relatório'!BE$1)</f>
        <v>0</v>
      </c>
      <c r="BF580" s="542">
        <f>SUMIFS('Faturamento NNE'!$H$2:$H$707,'Faturamento NNE'!$E$2:$E$707,'Infos Relatório'!$B$564,'Faturamento NNE'!$F$2:$F$707,'Infos Relatório'!$B580,'Faturamento NNE'!$AA$2:$AA$707,'Infos Relatório'!BE$1)</f>
        <v>0</v>
      </c>
      <c r="BG580" s="542">
        <f>SUMIFS('Faturamento NNE'!$K$2:$K$707,'Faturamento NNE'!$E$2:$E$707,'Infos Relatório'!$B$564,'Faturamento NNE'!$F$2:$F$707,'Infos Relatório'!$B580,'Faturamento NNE'!$AA$2:$AA$707,'Infos Relatório'!BE$1)</f>
        <v>0</v>
      </c>
      <c r="BH580" s="546">
        <f>SUMIFS('Faturamento NNE'!$P$2:$P$707,'Faturamento NNE'!$E$2:$E$707,'Infos Relatório'!$B$564,'Faturamento NNE'!$F$2:$F$707,'Infos Relatório'!$B580,'Faturamento NNE'!$AA$2:$AA$707,'Infos Relatório'!BE$1,'Faturamento NNE'!$U$2:$U$707,"Sim")+SUMIFS('Faturamento NNE'!$Q$2:$Q$707,'Faturamento NNE'!$E$2:$E$707,'Infos Relatório'!$B$564,'Faturamento NNE'!$F$2:$F$707,'Infos Relatório'!$B580,'Faturamento NNE'!$AA$2:$AA$707,'Infos Relatório'!BE$1,'Faturamento NNE'!$U$2:$U$707,"Sim")</f>
        <v>0</v>
      </c>
      <c r="BI580" s="227" t="e">
        <f t="shared" si="213"/>
        <v>#DIV/0!</v>
      </c>
      <c r="BJ580" s="545">
        <f>SUMIFS('Faturamento NNE'!$I$2:$I$707,'Faturamento NNE'!$E$2:$E$707,'Infos Relatório'!$B$564,'Faturamento NNE'!$F$2:$F$707,'Infos Relatório'!$B580,'Faturamento NNE'!$AA$2:$AA$707,'Infos Relatório'!BE$1)</f>
        <v>0</v>
      </c>
      <c r="BK580" s="541">
        <f>COUNTIFS('Faturamento NNE'!$E$2:$E$707,'Infos Relatório'!$B$564,'Faturamento NNE'!$F$2:$F$707,'Infos Relatório'!$B580,'Faturamento NNE'!$AA$2:$AA$707,'Infos Relatório'!BK$1)</f>
        <v>0</v>
      </c>
      <c r="BL580" s="542">
        <f>SUMIFS('Faturamento NNE'!$H$2:$H$707,'Faturamento NNE'!$E$2:$E$707,'Infos Relatório'!$B$564,'Faturamento NNE'!$F$2:$F$707,'Infos Relatório'!$B580,'Faturamento NNE'!$AA$2:$AA$707,'Infos Relatório'!BK$1)</f>
        <v>0</v>
      </c>
      <c r="BM580" s="542">
        <f>SUMIFS('Faturamento NNE'!$K$2:$K$707,'Faturamento NNE'!$E$2:$E$707,'Infos Relatório'!$B$564,'Faturamento NNE'!$F$2:$F$707,'Infos Relatório'!$B580,'Faturamento NNE'!$AA$2:$AA$707,'Infos Relatório'!BK$1)</f>
        <v>0</v>
      </c>
      <c r="BN580" s="546">
        <f>SUMIFS('Faturamento NNE'!$P$2:$P$707,'Faturamento NNE'!$E$2:$E$707,'Infos Relatório'!$B$564,'Faturamento NNE'!$F$2:$F$707,'Infos Relatório'!$B580,'Faturamento NNE'!$AA$2:$AA$707,'Infos Relatório'!BK$1,'Faturamento NNE'!$U$2:$U$707,"Sim")+SUMIFS('Faturamento NNE'!$Q$2:$Q$707,'Faturamento NNE'!$E$2:$E$707,'Infos Relatório'!$B$564,'Faturamento NNE'!$F$2:$F$707,'Infos Relatório'!$B580,'Faturamento NNE'!$AA$2:$AA$707,'Infos Relatório'!BK$1,'Faturamento NNE'!$U$2:$U$707,"Sim")</f>
        <v>0</v>
      </c>
      <c r="BO580" s="227" t="e">
        <f t="shared" si="214"/>
        <v>#DIV/0!</v>
      </c>
      <c r="BP580" s="545">
        <f>SUMIFS('Faturamento NNE'!$I$2:$I$707,'Faturamento NNE'!$E$2:$E$707,'Infos Relatório'!$B$564,'Faturamento NNE'!$F$2:$F$707,'Infos Relatório'!$B580,'Faturamento NNE'!$AA$2:$AA$707,'Infos Relatório'!BK$1)</f>
        <v>0</v>
      </c>
      <c r="BQ580" s="541">
        <f>COUNTIFS('Faturamento NNE'!$E$2:$E$707,'Infos Relatório'!$B$564,'Faturamento NNE'!$F$2:$F$707,'Infos Relatório'!$B580,'Faturamento NNE'!$AA$2:$AA$707,'Infos Relatório'!BQ$1)</f>
        <v>0</v>
      </c>
      <c r="BR580" s="542">
        <f>SUMIFS('Faturamento NNE'!$H$2:$H$707,'Faturamento NNE'!$E$2:$E$707,'Infos Relatório'!$B$564,'Faturamento NNE'!$F$2:$F$707,'Infos Relatório'!$B580,'Faturamento NNE'!$AA$2:$AA$707,'Infos Relatório'!BQ$1)</f>
        <v>0</v>
      </c>
      <c r="BS580" s="542">
        <f>SUMIFS('Faturamento NNE'!$K$2:$K$707,'Faturamento NNE'!$E$2:$E$707,'Infos Relatório'!$B$564,'Faturamento NNE'!$F$2:$F$707,'Infos Relatório'!$B580,'Faturamento NNE'!$AA$2:$AA$707,'Infos Relatório'!BQ$1)</f>
        <v>0</v>
      </c>
      <c r="BT580" s="546">
        <f>SUMIFS('Faturamento NNE'!$P$2:$P$707,'Faturamento NNE'!$E$2:$E$707,'Infos Relatório'!$B$564,'Faturamento NNE'!$F$2:$F$707,'Infos Relatório'!$B580,'Faturamento NNE'!$AA$2:$AA$707,'Infos Relatório'!BQ$1,'Faturamento NNE'!$U$2:$U$707,"Sim")+SUMIFS('Faturamento NNE'!$Q$2:$Q$707,'Faturamento NNE'!$E$2:$E$707,'Infos Relatório'!$B$564,'Faturamento NNE'!$F$2:$F$707,'Infos Relatório'!$B580,'Faturamento NNE'!$AA$2:$AA$707,'Infos Relatório'!BQ$1,'Faturamento NNE'!$U$2:$U$707,"Sim")</f>
        <v>0</v>
      </c>
      <c r="BU580" s="227" t="e">
        <f t="shared" si="215"/>
        <v>#DIV/0!</v>
      </c>
      <c r="BV580" s="545">
        <f>SUMIFS('Faturamento NNE'!$I$2:$I$707,'Faturamento NNE'!$E$2:$E$707,'Infos Relatório'!$B$564,'Faturamento NNE'!$F$2:$F$707,'Infos Relatório'!$B580,'Faturamento NNE'!$AA$2:$AA$707,'Infos Relatório'!BQ$1)</f>
        <v>0</v>
      </c>
    </row>
    <row r="581" spans="2:74">
      <c r="B581" s="217" t="s">
        <v>146</v>
      </c>
      <c r="C581" s="541">
        <f>COUNTIFS('Faturamento NNE'!$E$2:$E$707,'Infos Relatório'!$B$564,'Faturamento NNE'!$F$2:$F$707,'Infos Relatório'!$B581,'Faturamento NNE'!$AA$2:$AA$707,'Infos Relatório'!C$1)</f>
        <v>0</v>
      </c>
      <c r="D581" s="542">
        <f>SUMIFS('Faturamento NNE'!$H$2:$H$707,'Faturamento NNE'!$E$2:$E$707,'Infos Relatório'!$B$564,'Faturamento NNE'!$F$2:$F$707,'Infos Relatório'!$B581,'Faturamento NNE'!$AA$2:$AA$707,'Infos Relatório'!C$1)</f>
        <v>0</v>
      </c>
      <c r="E581" s="543">
        <f>SUMIFS('Faturamento NNE'!$K$2:$K$707,'Faturamento NNE'!$E$2:$E$707,'Infos Relatório'!$B$564,'Faturamento NNE'!$F$2:$F$707,'Infos Relatório'!$B581,'Faturamento NNE'!$AA$2:$AA$707,'Infos Relatório'!C$1)</f>
        <v>0</v>
      </c>
      <c r="F581" s="544">
        <f>SUMIFS('Faturamento NNE'!$P$2:$P$707,'Faturamento NNE'!$E$2:$E$707,'Infos Relatório'!$B$564,'Faturamento NNE'!$F$2:$F$707,'Infos Relatório'!$B581,'Faturamento NNE'!$AA$2:$AA$707,'Infos Relatório'!C$1,'Faturamento NNE'!$U$2:$U$707,"Sim")+SUMIFS('Faturamento NNE'!$Q$2:$Q$707,'Faturamento NNE'!$E$2:$E$707,'Infos Relatório'!$B$564,'Faturamento NNE'!$F$2:$F$707,'Infos Relatório'!$B581,'Faturamento NNE'!$AA$2:$AA$707,'Infos Relatório'!C$1,'Faturamento NNE'!$U$2:$U$707,"Sim")</f>
        <v>0</v>
      </c>
      <c r="G581" s="283" t="e">
        <f t="shared" si="204"/>
        <v>#DIV/0!</v>
      </c>
      <c r="H581" s="545">
        <f>SUMIFS('Faturamento NNE'!$I$2:$I$707,'Faturamento NNE'!$E$2:$E$707,'Infos Relatório'!$B$564,'Faturamento NNE'!$F$2:$F$707,'Infos Relatório'!$B581,'Faturamento NNE'!$AA$2:$AA$707,'Infos Relatório'!C$1)</f>
        <v>0</v>
      </c>
      <c r="I581" s="541">
        <f>COUNTIFS('Faturamento NNE'!$E$2:$E$707,'Infos Relatório'!$B$564,'Faturamento NNE'!$F$2:$F$707,'Infos Relatório'!$B581,'Faturamento NNE'!$AA$2:$AA$707,'Infos Relatório'!I$1)</f>
        <v>0</v>
      </c>
      <c r="J581" s="542">
        <f>SUMIFS('Faturamento NNE'!$H$2:$H$707,'Faturamento NNE'!$E$2:$E$707,'Infos Relatório'!$B$564,'Faturamento NNE'!$F$2:$F$707,'Infos Relatório'!$B581,'Faturamento NNE'!$AA$2:$AA$707,'Infos Relatório'!I$1)</f>
        <v>0</v>
      </c>
      <c r="K581" s="543">
        <f>SUMIFS('Faturamento NNE'!$K$2:$K$707,'Faturamento NNE'!$E$2:$E$707,'Infos Relatório'!$B$564,'Faturamento NNE'!$F$2:$F$707,'Infos Relatório'!$B581,'Faturamento NNE'!$AA$2:$AA$707,'Infos Relatório'!I$1)</f>
        <v>0</v>
      </c>
      <c r="L581" s="544">
        <f>SUMIFS('Faturamento NNE'!$P$2:$P$707,'Faturamento NNE'!$E$2:$E$707,'Infos Relatório'!$B$564,'Faturamento NNE'!$F$2:$F$707,'Infos Relatório'!$B581,'Faturamento NNE'!$AA$2:$AA$707,'Infos Relatório'!I$1,'Faturamento NNE'!$U$2:$U$707,"Sim")+SUMIFS('Faturamento NNE'!$Q$2:$Q$707,'Faturamento NNE'!$E$2:$E$707,'Infos Relatório'!$B$564,'Faturamento NNE'!$F$2:$F$707,'Infos Relatório'!$B581,'Faturamento NNE'!$AA$2:$AA$707,'Infos Relatório'!I$1,'Faturamento NNE'!$U$2:$U$707,"Sim")</f>
        <v>0</v>
      </c>
      <c r="M581" s="283" t="e">
        <f t="shared" si="205"/>
        <v>#DIV/0!</v>
      </c>
      <c r="N581" s="545">
        <f>SUMIFS('Faturamento NNE'!$I$2:$I$707,'Faturamento NNE'!$E$2:$E$707,'Infos Relatório'!$B$564,'Faturamento NNE'!$F$2:$F$707,'Infos Relatório'!$B581,'Faturamento NNE'!$AA$2:$AA$707,'Infos Relatório'!I$1)</f>
        <v>0</v>
      </c>
      <c r="O581" s="541">
        <f>COUNTIFS('Faturamento NNE'!$E$2:$E$707,'Infos Relatório'!$B$564,'Faturamento NNE'!$F$2:$F$707,'Infos Relatório'!$B581,'Faturamento NNE'!$AA$2:$AA$707,'Infos Relatório'!O$1)</f>
        <v>0</v>
      </c>
      <c r="P581" s="542">
        <f>SUMIFS('Faturamento NNE'!$H$2:$H$707,'Faturamento NNE'!$E$2:$E$707,'Infos Relatório'!$B$564,'Faturamento NNE'!$F$2:$F$707,'Infos Relatório'!$B581,'Faturamento NNE'!$AA$2:$AA$707,'Infos Relatório'!O$1)</f>
        <v>0</v>
      </c>
      <c r="Q581" s="542">
        <f>SUMIFS('Faturamento NNE'!$K$2:$K$707,'Faturamento NNE'!$E$2:$E$707,'Infos Relatório'!$B$564,'Faturamento NNE'!$F$2:$F$707,'Infos Relatório'!$B581,'Faturamento NNE'!$AA$2:$AA$707,'Infos Relatório'!O$1)</f>
        <v>0</v>
      </c>
      <c r="R581" s="546">
        <f>SUMIFS('Faturamento NNE'!$P$2:$P$707,'Faturamento NNE'!$E$2:$E$707,'Infos Relatório'!$B$564,'Faturamento NNE'!$F$2:$F$707,'Infos Relatório'!$B581,'Faturamento NNE'!$AA$2:$AA$707,'Infos Relatório'!O$1,'Faturamento NNE'!$U$2:$U$707,"Sim")+SUMIFS('Faturamento NNE'!$Q$2:$Q$707,'Faturamento NNE'!$E$2:$E$707,'Infos Relatório'!$B$564,'Faturamento NNE'!$F$2:$F$707,'Infos Relatório'!$B581,'Faturamento NNE'!$AA$2:$AA$707,'Infos Relatório'!O$1,'Faturamento NNE'!$U$2:$U$707,"Sim")</f>
        <v>0</v>
      </c>
      <c r="S581" s="227" t="e">
        <f t="shared" si="206"/>
        <v>#DIV/0!</v>
      </c>
      <c r="T581" s="545">
        <f>SUMIFS('Faturamento NNE'!$I$2:$I$707,'Faturamento NNE'!$E$2:$E$707,'Infos Relatório'!$B$564,'Faturamento NNE'!$F$2:$F$707,'Infos Relatório'!$B581,'Faturamento NNE'!$AA$2:$AA$707,'Infos Relatório'!O$1)</f>
        <v>0</v>
      </c>
      <c r="U581" s="541">
        <f>COUNTIFS('Faturamento NNE'!$E$2:$E$707,'Infos Relatório'!$B$564,'Faturamento NNE'!$F$2:$F$707,'Infos Relatório'!$B581,'Faturamento NNE'!$AA$2:$AA$707,'Infos Relatório'!U$1)</f>
        <v>0</v>
      </c>
      <c r="V581" s="542">
        <f>SUMIFS('Faturamento NNE'!$H$2:$H$707,'Faturamento NNE'!$E$2:$E$707,'Infos Relatório'!$B$564,'Faturamento NNE'!$F$2:$F$707,'Infos Relatório'!$B581,'Faturamento NNE'!$AA$2:$AA$707,'Infos Relatório'!U$1)</f>
        <v>0</v>
      </c>
      <c r="W581" s="542">
        <f>SUMIFS('Faturamento NNE'!$K$2:$K$707,'Faturamento NNE'!$E$2:$E$707,'Infos Relatório'!$B$564,'Faturamento NNE'!$F$2:$F$707,'Infos Relatório'!$B581,'Faturamento NNE'!$AA$2:$AA$707,'Infos Relatório'!U$1)</f>
        <v>0</v>
      </c>
      <c r="X581" s="546">
        <f>SUMIFS('Faturamento NNE'!$P$2:$P$707,'Faturamento NNE'!$E$2:$E$707,'Infos Relatório'!$B$564,'Faturamento NNE'!$F$2:$F$707,'Infos Relatório'!$B581,'Faturamento NNE'!$AA$2:$AA$707,'Infos Relatório'!U$1,'Faturamento NNE'!$U$2:$U$707,"Sim")+SUMIFS('Faturamento NNE'!$Q$2:$Q$707,'Faturamento NNE'!$E$2:$E$707,'Infos Relatório'!$B$564,'Faturamento NNE'!$F$2:$F$707,'Infos Relatório'!$B581,'Faturamento NNE'!$AA$2:$AA$707,'Infos Relatório'!U$1,'Faturamento NNE'!$U$2:$U$707,"Sim")</f>
        <v>0</v>
      </c>
      <c r="Y581" s="227" t="e">
        <f t="shared" si="207"/>
        <v>#DIV/0!</v>
      </c>
      <c r="Z581" s="545">
        <f>SUMIFS('Faturamento NNE'!$I$2:$I$707,'Faturamento NNE'!$E$2:$E$707,'Infos Relatório'!$B$564,'Faturamento NNE'!$F$2:$F$707,'Infos Relatório'!$B581,'Faturamento NNE'!$AA$2:$AA$707,'Infos Relatório'!U$1)</f>
        <v>0</v>
      </c>
      <c r="AA581" s="541">
        <f>COUNTIFS('Faturamento NNE'!$E$2:$E$707,'Infos Relatório'!$B$564,'Faturamento NNE'!$F$2:$F$707,'Infos Relatório'!$B581,'Faturamento NNE'!$AA$2:$AA$707,'Infos Relatório'!AA$1)</f>
        <v>0</v>
      </c>
      <c r="AB581" s="542">
        <f>SUMIFS('Faturamento NNE'!$H$2:$H$707,'Faturamento NNE'!$E$2:$E$707,'Infos Relatório'!$B$564,'Faturamento NNE'!$F$2:$F$707,'Infos Relatório'!$B581,'Faturamento NNE'!$AA$2:$AA$707,'Infos Relatório'!AA$1)</f>
        <v>0</v>
      </c>
      <c r="AC581" s="542">
        <f>SUMIFS('Faturamento NNE'!$K$2:$K$707,'Faturamento NNE'!$E$2:$E$707,'Infos Relatório'!$B$564,'Faturamento NNE'!$F$2:$F$707,'Infos Relatório'!$B581,'Faturamento NNE'!$AA$2:$AA$707,'Infos Relatório'!AA$1)</f>
        <v>0</v>
      </c>
      <c r="AD581" s="546">
        <f>SUMIFS('Faturamento NNE'!$P$2:$P$707,'Faturamento NNE'!$E$2:$E$707,'Infos Relatório'!$B$564,'Faturamento NNE'!$F$2:$F$707,'Infos Relatório'!$B581,'Faturamento NNE'!$AA$2:$AA$707,'Infos Relatório'!AA$1,'Faturamento NNE'!$U$2:$U$707,"Sim")+SUMIFS('Faturamento NNE'!$Q$2:$Q$707,'Faturamento NNE'!$E$2:$E$707,'Infos Relatório'!$B$564,'Faturamento NNE'!$F$2:$F$707,'Infos Relatório'!$B581,'Faturamento NNE'!$AA$2:$AA$707,'Infos Relatório'!AA$1,'Faturamento NNE'!$U$2:$U$707,"Sim")</f>
        <v>0</v>
      </c>
      <c r="AE581" s="227" t="e">
        <f t="shared" si="208"/>
        <v>#DIV/0!</v>
      </c>
      <c r="AF581" s="545">
        <f>SUMIFS('Faturamento NNE'!$I$2:$I$707,'Faturamento NNE'!$E$2:$E$707,'Infos Relatório'!$B$564,'Faturamento NNE'!$F$2:$F$707,'Infos Relatório'!$B581,'Faturamento NNE'!$AA$2:$AA$707,'Infos Relatório'!AA$1)</f>
        <v>0</v>
      </c>
      <c r="AG581" s="541">
        <f>COUNTIFS('Faturamento NNE'!$E$2:$E$707,'Infos Relatório'!$B$564,'Faturamento NNE'!$F$2:$F$707,'Infos Relatório'!$B581,'Faturamento NNE'!$AA$2:$AA$707,'Infos Relatório'!AG$1)</f>
        <v>0</v>
      </c>
      <c r="AH581" s="542">
        <f>SUMIFS('Faturamento NNE'!$H$2:$H$707,'Faturamento NNE'!$E$2:$E$707,'Infos Relatório'!$B$564,'Faturamento NNE'!$F$2:$F$707,'Infos Relatório'!$B581,'Faturamento NNE'!$AA$2:$AA$707,'Infos Relatório'!AG$1)</f>
        <v>0</v>
      </c>
      <c r="AI581" s="542">
        <f>SUMIFS('Faturamento NNE'!$K$2:$K$707,'Faturamento NNE'!$E$2:$E$707,'Infos Relatório'!$B$564,'Faturamento NNE'!$F$2:$F$707,'Infos Relatório'!$B581,'Faturamento NNE'!$AA$2:$AA$707,'Infos Relatório'!AG$1)</f>
        <v>0</v>
      </c>
      <c r="AJ581" s="546">
        <f>SUMIFS('Faturamento NNE'!$P$2:$P$707,'Faturamento NNE'!$E$2:$E$707,'Infos Relatório'!$B$564,'Faturamento NNE'!$F$2:$F$707,'Infos Relatório'!$B581,'Faturamento NNE'!$AA$2:$AA$707,'Infos Relatório'!AG$1,'Faturamento NNE'!$U$2:$U$707,"Sim")+SUMIFS('Faturamento NNE'!$Q$2:$Q$707,'Faturamento NNE'!$E$2:$E$707,'Infos Relatório'!$B$564,'Faturamento NNE'!$F$2:$F$707,'Infos Relatório'!$B581,'Faturamento NNE'!$AA$2:$AA$707,'Infos Relatório'!AG$1,'Faturamento NNE'!$U$2:$U$707,"Sim")</f>
        <v>0</v>
      </c>
      <c r="AK581" s="227" t="e">
        <f t="shared" si="209"/>
        <v>#DIV/0!</v>
      </c>
      <c r="AL581" s="545">
        <f>SUMIFS('Faturamento NNE'!$I$2:$I$707,'Faturamento NNE'!$E$2:$E$707,'Infos Relatório'!$B$564,'Faturamento NNE'!$F$2:$F$707,'Infos Relatório'!$B581,'Faturamento NNE'!$AA$2:$AA$707,'Infos Relatório'!AG$1)</f>
        <v>0</v>
      </c>
      <c r="AM581" s="541">
        <f>COUNTIFS('Faturamento NNE'!$E$2:$E$707,'Infos Relatório'!$B$564,'Faturamento NNE'!$F$2:$F$707,'Infos Relatório'!$B581,'Faturamento NNE'!$AA$2:$AA$707,'Infos Relatório'!AM$1)</f>
        <v>0</v>
      </c>
      <c r="AN581" s="542">
        <f>SUMIFS('Faturamento NNE'!$H$2:$H$707,'Faturamento NNE'!$E$2:$E$707,'Infos Relatório'!$B$564,'Faturamento NNE'!$F$2:$F$707,'Infos Relatório'!$B581,'Faturamento NNE'!$AA$2:$AA$707,'Infos Relatório'!AM$1)</f>
        <v>0</v>
      </c>
      <c r="AO581" s="542">
        <f>SUMIFS('Faturamento NNE'!$K$2:$K$707,'Faturamento NNE'!$E$2:$E$707,'Infos Relatório'!$B$564,'Faturamento NNE'!$F$2:$F$707,'Infos Relatório'!$B581,'Faturamento NNE'!$AA$2:$AA$707,'Infos Relatório'!AM$1)</f>
        <v>0</v>
      </c>
      <c r="AP581" s="546">
        <f>SUMIFS('Faturamento NNE'!$P$2:$P$707,'Faturamento NNE'!$E$2:$E$707,'Infos Relatório'!$B$564,'Faturamento NNE'!$F$2:$F$707,'Infos Relatório'!$B581,'Faturamento NNE'!$AA$2:$AA$707,'Infos Relatório'!AM$1,'Faturamento NNE'!$U$2:$U$707,"Sim")+SUMIFS('Faturamento NNE'!$Q$2:$Q$707,'Faturamento NNE'!$E$2:$E$707,'Infos Relatório'!$B$564,'Faturamento NNE'!$F$2:$F$707,'Infos Relatório'!$B581,'Faturamento NNE'!$AA$2:$AA$707,'Infos Relatório'!AM$1,'Faturamento NNE'!$U$2:$U$707,"Sim")</f>
        <v>0</v>
      </c>
      <c r="AQ581" s="227" t="e">
        <f t="shared" si="210"/>
        <v>#DIV/0!</v>
      </c>
      <c r="AR581" s="545">
        <f>SUMIFS('Faturamento NNE'!$I$2:$I$707,'Faturamento NNE'!$E$2:$E$707,'Infos Relatório'!$B$564,'Faturamento NNE'!$F$2:$F$707,'Infos Relatório'!$B581,'Faturamento NNE'!$AA$2:$AA$707,'Infos Relatório'!AM$1)</f>
        <v>0</v>
      </c>
      <c r="AS581" s="541">
        <f>COUNTIFS('Faturamento NNE'!$E$2:$E$707,'Infos Relatório'!$B$564,'Faturamento NNE'!$F$2:$F$707,'Infos Relatório'!$B581,'Faturamento NNE'!$AA$2:$AA$707,'Infos Relatório'!AS$1)</f>
        <v>0</v>
      </c>
      <c r="AT581" s="542">
        <f>SUMIFS('Faturamento NNE'!$H$2:$H$707,'Faturamento NNE'!$E$2:$E$707,'Infos Relatório'!$B$564,'Faturamento NNE'!$F$2:$F$707,'Infos Relatório'!$B581,'Faturamento NNE'!$AA$2:$AA$707,'Infos Relatório'!AS$1)</f>
        <v>0</v>
      </c>
      <c r="AU581" s="542">
        <f>SUMIFS('Faturamento NNE'!$K$2:$K$707,'Faturamento NNE'!$E$2:$E$707,'Infos Relatório'!$B$564,'Faturamento NNE'!$F$2:$F$707,'Infos Relatório'!$B581,'Faturamento NNE'!$AA$2:$AA$707,'Infos Relatório'!AS$1)</f>
        <v>0</v>
      </c>
      <c r="AV581" s="546">
        <f>SUMIFS('Faturamento NNE'!$P$2:$P$707,'Faturamento NNE'!$E$2:$E$707,'Infos Relatório'!$B$564,'Faturamento NNE'!$F$2:$F$707,'Infos Relatório'!$B581,'Faturamento NNE'!$AA$2:$AA$707,'Infos Relatório'!AS$1,'Faturamento NNE'!$U$2:$U$707,"Sim")+SUMIFS('Faturamento NNE'!$Q$2:$Q$707,'Faturamento NNE'!$E$2:$E$707,'Infos Relatório'!$B$564,'Faturamento NNE'!$F$2:$F$707,'Infos Relatório'!$B581,'Faturamento NNE'!$AA$2:$AA$707,'Infos Relatório'!AS$1,'Faturamento NNE'!$U$2:$U$707,"Sim")</f>
        <v>0</v>
      </c>
      <c r="AW581" s="227" t="e">
        <f t="shared" si="211"/>
        <v>#DIV/0!</v>
      </c>
      <c r="AX581" s="545">
        <f>SUMIFS('Faturamento NNE'!$I$2:$I$707,'Faturamento NNE'!$E$2:$E$707,'Infos Relatório'!$B$564,'Faturamento NNE'!$F$2:$F$707,'Infos Relatório'!$B581,'Faturamento NNE'!$AA$2:$AA$707,'Infos Relatório'!AS$1)</f>
        <v>0</v>
      </c>
      <c r="AY581" s="541">
        <f>COUNTIFS('Faturamento NNE'!$E$2:$E$707,'Infos Relatório'!$B$564,'Faturamento NNE'!$F$2:$F$707,'Infos Relatório'!$B581,'Faturamento NNE'!$AA$2:$AA$707,'Infos Relatório'!AY$1)</f>
        <v>0</v>
      </c>
      <c r="AZ581" s="542">
        <f>SUMIFS('Faturamento NNE'!$H$2:$H$707,'Faturamento NNE'!$E$2:$E$707,'Infos Relatório'!$B$564,'Faturamento NNE'!$F$2:$F$707,'Infos Relatório'!$B581,'Faturamento NNE'!$AA$2:$AA$707,'Infos Relatório'!AY$1)</f>
        <v>0</v>
      </c>
      <c r="BA581" s="542">
        <f>SUMIFS('Faturamento NNE'!$K$2:$K$707,'Faturamento NNE'!$E$2:$E$707,'Infos Relatório'!$B$564,'Faturamento NNE'!$F$2:$F$707,'Infos Relatório'!$B581,'Faturamento NNE'!$AA$2:$AA$707,'Infos Relatório'!AY$1)</f>
        <v>0</v>
      </c>
      <c r="BB581" s="546">
        <f>SUMIFS('Faturamento NNE'!$P$2:$P$707,'Faturamento NNE'!$E$2:$E$707,'Infos Relatório'!$B$564,'Faturamento NNE'!$F$2:$F$707,'Infos Relatório'!$B581,'Faturamento NNE'!$AA$2:$AA$707,'Infos Relatório'!AY$1,'Faturamento NNE'!$U$2:$U$707,"Sim")+SUMIFS('Faturamento NNE'!$Q$2:$Q$707,'Faturamento NNE'!$E$2:$E$707,'Infos Relatório'!$B$564,'Faturamento NNE'!$F$2:$F$707,'Infos Relatório'!$B581,'Faturamento NNE'!$AA$2:$AA$707,'Infos Relatório'!AY$1,'Faturamento NNE'!$U$2:$U$707,"Sim")</f>
        <v>0</v>
      </c>
      <c r="BC581" s="227" t="e">
        <f t="shared" si="212"/>
        <v>#DIV/0!</v>
      </c>
      <c r="BD581" s="545">
        <f>SUMIFS('Faturamento NNE'!$I$2:$I$707,'Faturamento NNE'!$E$2:$E$707,'Infos Relatório'!$B$564,'Faturamento NNE'!$F$2:$F$707,'Infos Relatório'!$B581,'Faturamento NNE'!$AA$2:$AA$707,'Infos Relatório'!AY$1)</f>
        <v>0</v>
      </c>
      <c r="BE581" s="541">
        <f>COUNTIFS('Faturamento NNE'!$E$2:$E$707,'Infos Relatório'!$B$564,'Faturamento NNE'!$F$2:$F$707,'Infos Relatório'!$B581,'Faturamento NNE'!$AA$2:$AA$707,'Infos Relatório'!BE$1)</f>
        <v>0</v>
      </c>
      <c r="BF581" s="542">
        <f>SUMIFS('Faturamento NNE'!$H$2:$H$707,'Faturamento NNE'!$E$2:$E$707,'Infos Relatório'!$B$564,'Faturamento NNE'!$F$2:$F$707,'Infos Relatório'!$B581,'Faturamento NNE'!$AA$2:$AA$707,'Infos Relatório'!BE$1)</f>
        <v>0</v>
      </c>
      <c r="BG581" s="542">
        <f>SUMIFS('Faturamento NNE'!$K$2:$K$707,'Faturamento NNE'!$E$2:$E$707,'Infos Relatório'!$B$564,'Faturamento NNE'!$F$2:$F$707,'Infos Relatório'!$B581,'Faturamento NNE'!$AA$2:$AA$707,'Infos Relatório'!BE$1)</f>
        <v>0</v>
      </c>
      <c r="BH581" s="546">
        <f>SUMIFS('Faturamento NNE'!$P$2:$P$707,'Faturamento NNE'!$E$2:$E$707,'Infos Relatório'!$B$564,'Faturamento NNE'!$F$2:$F$707,'Infos Relatório'!$B581,'Faturamento NNE'!$AA$2:$AA$707,'Infos Relatório'!BE$1,'Faturamento NNE'!$U$2:$U$707,"Sim")+SUMIFS('Faturamento NNE'!$Q$2:$Q$707,'Faturamento NNE'!$E$2:$E$707,'Infos Relatório'!$B$564,'Faturamento NNE'!$F$2:$F$707,'Infos Relatório'!$B581,'Faturamento NNE'!$AA$2:$AA$707,'Infos Relatório'!BE$1,'Faturamento NNE'!$U$2:$U$707,"Sim")</f>
        <v>0</v>
      </c>
      <c r="BI581" s="227" t="e">
        <f t="shared" si="213"/>
        <v>#DIV/0!</v>
      </c>
      <c r="BJ581" s="545">
        <f>SUMIFS('Faturamento NNE'!$I$2:$I$707,'Faturamento NNE'!$E$2:$E$707,'Infos Relatório'!$B$564,'Faturamento NNE'!$F$2:$F$707,'Infos Relatório'!$B581,'Faturamento NNE'!$AA$2:$AA$707,'Infos Relatório'!BE$1)</f>
        <v>0</v>
      </c>
      <c r="BK581" s="541">
        <f>COUNTIFS('Faturamento NNE'!$E$2:$E$707,'Infos Relatório'!$B$564,'Faturamento NNE'!$F$2:$F$707,'Infos Relatório'!$B581,'Faturamento NNE'!$AA$2:$AA$707,'Infos Relatório'!BK$1)</f>
        <v>0</v>
      </c>
      <c r="BL581" s="542">
        <f>SUMIFS('Faturamento NNE'!$H$2:$H$707,'Faturamento NNE'!$E$2:$E$707,'Infos Relatório'!$B$564,'Faturamento NNE'!$F$2:$F$707,'Infos Relatório'!$B581,'Faturamento NNE'!$AA$2:$AA$707,'Infos Relatório'!BK$1)</f>
        <v>0</v>
      </c>
      <c r="BM581" s="542">
        <f>SUMIFS('Faturamento NNE'!$K$2:$K$707,'Faturamento NNE'!$E$2:$E$707,'Infos Relatório'!$B$564,'Faturamento NNE'!$F$2:$F$707,'Infos Relatório'!$B581,'Faturamento NNE'!$AA$2:$AA$707,'Infos Relatório'!BK$1)</f>
        <v>0</v>
      </c>
      <c r="BN581" s="546">
        <f>SUMIFS('Faturamento NNE'!$P$2:$P$707,'Faturamento NNE'!$E$2:$E$707,'Infos Relatório'!$B$564,'Faturamento NNE'!$F$2:$F$707,'Infos Relatório'!$B581,'Faturamento NNE'!$AA$2:$AA$707,'Infos Relatório'!BK$1,'Faturamento NNE'!$U$2:$U$707,"Sim")+SUMIFS('Faturamento NNE'!$Q$2:$Q$707,'Faturamento NNE'!$E$2:$E$707,'Infos Relatório'!$B$564,'Faturamento NNE'!$F$2:$F$707,'Infos Relatório'!$B581,'Faturamento NNE'!$AA$2:$AA$707,'Infos Relatório'!BK$1,'Faturamento NNE'!$U$2:$U$707,"Sim")</f>
        <v>0</v>
      </c>
      <c r="BO581" s="227" t="e">
        <f t="shared" si="214"/>
        <v>#DIV/0!</v>
      </c>
      <c r="BP581" s="545">
        <f>SUMIFS('Faturamento NNE'!$I$2:$I$707,'Faturamento NNE'!$E$2:$E$707,'Infos Relatório'!$B$564,'Faturamento NNE'!$F$2:$F$707,'Infos Relatório'!$B581,'Faturamento NNE'!$AA$2:$AA$707,'Infos Relatório'!BK$1)</f>
        <v>0</v>
      </c>
      <c r="BQ581" s="541">
        <f>COUNTIFS('Faturamento NNE'!$E$2:$E$707,'Infos Relatório'!$B$564,'Faturamento NNE'!$F$2:$F$707,'Infos Relatório'!$B581,'Faturamento NNE'!$AA$2:$AA$707,'Infos Relatório'!BQ$1)</f>
        <v>0</v>
      </c>
      <c r="BR581" s="542">
        <f>SUMIFS('Faturamento NNE'!$H$2:$H$707,'Faturamento NNE'!$E$2:$E$707,'Infos Relatório'!$B$564,'Faturamento NNE'!$F$2:$F$707,'Infos Relatório'!$B581,'Faturamento NNE'!$AA$2:$AA$707,'Infos Relatório'!BQ$1)</f>
        <v>0</v>
      </c>
      <c r="BS581" s="542">
        <f>SUMIFS('Faturamento NNE'!$K$2:$K$707,'Faturamento NNE'!$E$2:$E$707,'Infos Relatório'!$B$564,'Faturamento NNE'!$F$2:$F$707,'Infos Relatório'!$B581,'Faturamento NNE'!$AA$2:$AA$707,'Infos Relatório'!BQ$1)</f>
        <v>0</v>
      </c>
      <c r="BT581" s="546">
        <f>SUMIFS('Faturamento NNE'!$P$2:$P$707,'Faturamento NNE'!$E$2:$E$707,'Infos Relatório'!$B$564,'Faturamento NNE'!$F$2:$F$707,'Infos Relatório'!$B581,'Faturamento NNE'!$AA$2:$AA$707,'Infos Relatório'!BQ$1,'Faturamento NNE'!$U$2:$U$707,"Sim")+SUMIFS('Faturamento NNE'!$Q$2:$Q$707,'Faturamento NNE'!$E$2:$E$707,'Infos Relatório'!$B$564,'Faturamento NNE'!$F$2:$F$707,'Infos Relatório'!$B581,'Faturamento NNE'!$AA$2:$AA$707,'Infos Relatório'!BQ$1,'Faturamento NNE'!$U$2:$U$707,"Sim")</f>
        <v>0</v>
      </c>
      <c r="BU581" s="227" t="e">
        <f t="shared" si="215"/>
        <v>#DIV/0!</v>
      </c>
      <c r="BV581" s="545">
        <f>SUMIFS('Faturamento NNE'!$I$2:$I$707,'Faturamento NNE'!$E$2:$E$707,'Infos Relatório'!$B$564,'Faturamento NNE'!$F$2:$F$707,'Infos Relatório'!$B581,'Faturamento NNE'!$AA$2:$AA$707,'Infos Relatório'!BQ$1)</f>
        <v>0</v>
      </c>
    </row>
    <row r="582" spans="2:74">
      <c r="B582" s="217" t="s">
        <v>147</v>
      </c>
      <c r="C582" s="541">
        <f>COUNTIFS('Faturamento NNE'!$E$2:$E$707,'Infos Relatório'!$B$564,'Faturamento NNE'!$F$2:$F$707,'Infos Relatório'!$B582,'Faturamento NNE'!$AA$2:$AA$707,'Infos Relatório'!C$1)</f>
        <v>0</v>
      </c>
      <c r="D582" s="542">
        <f>SUMIFS('Faturamento NNE'!$H$2:$H$707,'Faturamento NNE'!$E$2:$E$707,'Infos Relatório'!$B$564,'Faturamento NNE'!$F$2:$F$707,'Infos Relatório'!$B582,'Faturamento NNE'!$AA$2:$AA$707,'Infos Relatório'!C$1)</f>
        <v>0</v>
      </c>
      <c r="E582" s="543">
        <f>SUMIFS('Faturamento NNE'!$K$2:$K$707,'Faturamento NNE'!$E$2:$E$707,'Infos Relatório'!$B$564,'Faturamento NNE'!$F$2:$F$707,'Infos Relatório'!$B582,'Faturamento NNE'!$AA$2:$AA$707,'Infos Relatório'!C$1)</f>
        <v>0</v>
      </c>
      <c r="F582" s="544">
        <f>SUMIFS('Faturamento NNE'!$P$2:$P$707,'Faturamento NNE'!$E$2:$E$707,'Infos Relatório'!$B$564,'Faturamento NNE'!$F$2:$F$707,'Infos Relatório'!$B582,'Faturamento NNE'!$AA$2:$AA$707,'Infos Relatório'!C$1,'Faturamento NNE'!$U$2:$U$707,"Sim")+SUMIFS('Faturamento NNE'!$Q$2:$Q$707,'Faturamento NNE'!$E$2:$E$707,'Infos Relatório'!$B$564,'Faturamento NNE'!$F$2:$F$707,'Infos Relatório'!$B582,'Faturamento NNE'!$AA$2:$AA$707,'Infos Relatório'!C$1,'Faturamento NNE'!$U$2:$U$707,"Sim")</f>
        <v>0</v>
      </c>
      <c r="G582" s="283" t="e">
        <f t="shared" si="204"/>
        <v>#DIV/0!</v>
      </c>
      <c r="H582" s="545">
        <f>SUMIFS('Faturamento NNE'!$I$2:$I$707,'Faturamento NNE'!$E$2:$E$707,'Infos Relatório'!$B$564,'Faturamento NNE'!$F$2:$F$707,'Infos Relatório'!$B582,'Faturamento NNE'!$AA$2:$AA$707,'Infos Relatório'!C$1)</f>
        <v>0</v>
      </c>
      <c r="I582" s="541">
        <f>COUNTIFS('Faturamento NNE'!$E$2:$E$707,'Infos Relatório'!$B$564,'Faturamento NNE'!$F$2:$F$707,'Infos Relatório'!$B582,'Faturamento NNE'!$AA$2:$AA$707,'Infos Relatório'!I$1)</f>
        <v>0</v>
      </c>
      <c r="J582" s="542">
        <f>SUMIFS('Faturamento NNE'!$H$2:$H$707,'Faturamento NNE'!$E$2:$E$707,'Infos Relatório'!$B$564,'Faturamento NNE'!$F$2:$F$707,'Infos Relatório'!$B582,'Faturamento NNE'!$AA$2:$AA$707,'Infos Relatório'!I$1)</f>
        <v>0</v>
      </c>
      <c r="K582" s="543">
        <f>SUMIFS('Faturamento NNE'!$K$2:$K$707,'Faturamento NNE'!$E$2:$E$707,'Infos Relatório'!$B$564,'Faturamento NNE'!$F$2:$F$707,'Infos Relatório'!$B582,'Faturamento NNE'!$AA$2:$AA$707,'Infos Relatório'!I$1)</f>
        <v>0</v>
      </c>
      <c r="L582" s="544">
        <f>SUMIFS('Faturamento NNE'!$P$2:$P$707,'Faturamento NNE'!$E$2:$E$707,'Infos Relatório'!$B$564,'Faturamento NNE'!$F$2:$F$707,'Infos Relatório'!$B582,'Faturamento NNE'!$AA$2:$AA$707,'Infos Relatório'!I$1,'Faturamento NNE'!$U$2:$U$707,"Sim")+SUMIFS('Faturamento NNE'!$Q$2:$Q$707,'Faturamento NNE'!$E$2:$E$707,'Infos Relatório'!$B$564,'Faturamento NNE'!$F$2:$F$707,'Infos Relatório'!$B582,'Faturamento NNE'!$AA$2:$AA$707,'Infos Relatório'!I$1,'Faturamento NNE'!$U$2:$U$707,"Sim")</f>
        <v>0</v>
      </c>
      <c r="M582" s="283" t="e">
        <f t="shared" si="205"/>
        <v>#DIV/0!</v>
      </c>
      <c r="N582" s="545">
        <f>SUMIFS('Faturamento NNE'!$I$2:$I$707,'Faturamento NNE'!$E$2:$E$707,'Infos Relatório'!$B$564,'Faturamento NNE'!$F$2:$F$707,'Infos Relatório'!$B582,'Faturamento NNE'!$AA$2:$AA$707,'Infos Relatório'!I$1)</f>
        <v>0</v>
      </c>
      <c r="O582" s="541">
        <f>COUNTIFS('Faturamento NNE'!$E$2:$E$707,'Infos Relatório'!$B$564,'Faturamento NNE'!$F$2:$F$707,'Infos Relatório'!$B582,'Faturamento NNE'!$AA$2:$AA$707,'Infos Relatório'!O$1)</f>
        <v>0</v>
      </c>
      <c r="P582" s="542">
        <f>SUMIFS('Faturamento NNE'!$H$2:$H$707,'Faturamento NNE'!$E$2:$E$707,'Infos Relatório'!$B$564,'Faturamento NNE'!$F$2:$F$707,'Infos Relatório'!$B582,'Faturamento NNE'!$AA$2:$AA$707,'Infos Relatório'!O$1)</f>
        <v>0</v>
      </c>
      <c r="Q582" s="542">
        <f>SUMIFS('Faturamento NNE'!$K$2:$K$707,'Faturamento NNE'!$E$2:$E$707,'Infos Relatório'!$B$564,'Faturamento NNE'!$F$2:$F$707,'Infos Relatório'!$B582,'Faturamento NNE'!$AA$2:$AA$707,'Infos Relatório'!O$1)</f>
        <v>0</v>
      </c>
      <c r="R582" s="546">
        <f>SUMIFS('Faturamento NNE'!$P$2:$P$707,'Faturamento NNE'!$E$2:$E$707,'Infos Relatório'!$B$564,'Faturamento NNE'!$F$2:$F$707,'Infos Relatório'!$B582,'Faturamento NNE'!$AA$2:$AA$707,'Infos Relatório'!O$1,'Faturamento NNE'!$U$2:$U$707,"Sim")+SUMIFS('Faturamento NNE'!$Q$2:$Q$707,'Faturamento NNE'!$E$2:$E$707,'Infos Relatório'!$B$564,'Faturamento NNE'!$F$2:$F$707,'Infos Relatório'!$B582,'Faturamento NNE'!$AA$2:$AA$707,'Infos Relatório'!O$1,'Faturamento NNE'!$U$2:$U$707,"Sim")</f>
        <v>0</v>
      </c>
      <c r="S582" s="227" t="e">
        <f t="shared" si="206"/>
        <v>#DIV/0!</v>
      </c>
      <c r="T582" s="545">
        <f>SUMIFS('Faturamento NNE'!$I$2:$I$707,'Faturamento NNE'!$E$2:$E$707,'Infos Relatório'!$B$564,'Faturamento NNE'!$F$2:$F$707,'Infos Relatório'!$B582,'Faturamento NNE'!$AA$2:$AA$707,'Infos Relatório'!O$1)</f>
        <v>0</v>
      </c>
      <c r="U582" s="541">
        <f>COUNTIFS('Faturamento NNE'!$E$2:$E$707,'Infos Relatório'!$B$564,'Faturamento NNE'!$F$2:$F$707,'Infos Relatório'!$B582,'Faturamento NNE'!$AA$2:$AA$707,'Infos Relatório'!U$1)</f>
        <v>0</v>
      </c>
      <c r="V582" s="542">
        <f>SUMIFS('Faturamento NNE'!$H$2:$H$707,'Faturamento NNE'!$E$2:$E$707,'Infos Relatório'!$B$564,'Faturamento NNE'!$F$2:$F$707,'Infos Relatório'!$B582,'Faturamento NNE'!$AA$2:$AA$707,'Infos Relatório'!U$1)</f>
        <v>0</v>
      </c>
      <c r="W582" s="542">
        <f>SUMIFS('Faturamento NNE'!$K$2:$K$707,'Faturamento NNE'!$E$2:$E$707,'Infos Relatório'!$B$564,'Faturamento NNE'!$F$2:$F$707,'Infos Relatório'!$B582,'Faturamento NNE'!$AA$2:$AA$707,'Infos Relatório'!U$1)</f>
        <v>0</v>
      </c>
      <c r="X582" s="546">
        <f>SUMIFS('Faturamento NNE'!$P$2:$P$707,'Faturamento NNE'!$E$2:$E$707,'Infos Relatório'!$B$564,'Faturamento NNE'!$F$2:$F$707,'Infos Relatório'!$B582,'Faturamento NNE'!$AA$2:$AA$707,'Infos Relatório'!U$1,'Faturamento NNE'!$U$2:$U$707,"Sim")+SUMIFS('Faturamento NNE'!$Q$2:$Q$707,'Faturamento NNE'!$E$2:$E$707,'Infos Relatório'!$B$564,'Faturamento NNE'!$F$2:$F$707,'Infos Relatório'!$B582,'Faturamento NNE'!$AA$2:$AA$707,'Infos Relatório'!U$1,'Faturamento NNE'!$U$2:$U$707,"Sim")</f>
        <v>0</v>
      </c>
      <c r="Y582" s="227" t="e">
        <f t="shared" si="207"/>
        <v>#DIV/0!</v>
      </c>
      <c r="Z582" s="545">
        <f>SUMIFS('Faturamento NNE'!$I$2:$I$707,'Faturamento NNE'!$E$2:$E$707,'Infos Relatório'!$B$564,'Faturamento NNE'!$F$2:$F$707,'Infos Relatório'!$B582,'Faturamento NNE'!$AA$2:$AA$707,'Infos Relatório'!U$1)</f>
        <v>0</v>
      </c>
      <c r="AA582" s="541">
        <f>COUNTIFS('Faturamento NNE'!$E$2:$E$707,'Infos Relatório'!$B$564,'Faturamento NNE'!$F$2:$F$707,'Infos Relatório'!$B582,'Faturamento NNE'!$AA$2:$AA$707,'Infos Relatório'!AA$1)</f>
        <v>0</v>
      </c>
      <c r="AB582" s="542">
        <f>SUMIFS('Faturamento NNE'!$H$2:$H$707,'Faturamento NNE'!$E$2:$E$707,'Infos Relatório'!$B$564,'Faturamento NNE'!$F$2:$F$707,'Infos Relatório'!$B582,'Faturamento NNE'!$AA$2:$AA$707,'Infos Relatório'!AA$1)</f>
        <v>0</v>
      </c>
      <c r="AC582" s="542">
        <f>SUMIFS('Faturamento NNE'!$K$2:$K$707,'Faturamento NNE'!$E$2:$E$707,'Infos Relatório'!$B$564,'Faturamento NNE'!$F$2:$F$707,'Infos Relatório'!$B582,'Faturamento NNE'!$AA$2:$AA$707,'Infos Relatório'!AA$1)</f>
        <v>0</v>
      </c>
      <c r="AD582" s="546">
        <f>SUMIFS('Faturamento NNE'!$P$2:$P$707,'Faturamento NNE'!$E$2:$E$707,'Infos Relatório'!$B$564,'Faturamento NNE'!$F$2:$F$707,'Infos Relatório'!$B582,'Faturamento NNE'!$AA$2:$AA$707,'Infos Relatório'!AA$1,'Faturamento NNE'!$U$2:$U$707,"Sim")+SUMIFS('Faturamento NNE'!$Q$2:$Q$707,'Faturamento NNE'!$E$2:$E$707,'Infos Relatório'!$B$564,'Faturamento NNE'!$F$2:$F$707,'Infos Relatório'!$B582,'Faturamento NNE'!$AA$2:$AA$707,'Infos Relatório'!AA$1,'Faturamento NNE'!$U$2:$U$707,"Sim")</f>
        <v>0</v>
      </c>
      <c r="AE582" s="227" t="e">
        <f t="shared" si="208"/>
        <v>#DIV/0!</v>
      </c>
      <c r="AF582" s="545">
        <f>SUMIFS('Faturamento NNE'!$I$2:$I$707,'Faturamento NNE'!$E$2:$E$707,'Infos Relatório'!$B$564,'Faturamento NNE'!$F$2:$F$707,'Infos Relatório'!$B582,'Faturamento NNE'!$AA$2:$AA$707,'Infos Relatório'!AA$1)</f>
        <v>0</v>
      </c>
      <c r="AG582" s="541">
        <f>COUNTIFS('Faturamento NNE'!$E$2:$E$707,'Infos Relatório'!$B$564,'Faturamento NNE'!$F$2:$F$707,'Infos Relatório'!$B582,'Faturamento NNE'!$AA$2:$AA$707,'Infos Relatório'!AG$1)</f>
        <v>0</v>
      </c>
      <c r="AH582" s="542">
        <f>SUMIFS('Faturamento NNE'!$H$2:$H$707,'Faturamento NNE'!$E$2:$E$707,'Infos Relatório'!$B$564,'Faturamento NNE'!$F$2:$F$707,'Infos Relatório'!$B582,'Faturamento NNE'!$AA$2:$AA$707,'Infos Relatório'!AG$1)</f>
        <v>0</v>
      </c>
      <c r="AI582" s="542">
        <f>SUMIFS('Faturamento NNE'!$K$2:$K$707,'Faturamento NNE'!$E$2:$E$707,'Infos Relatório'!$B$564,'Faturamento NNE'!$F$2:$F$707,'Infos Relatório'!$B582,'Faturamento NNE'!$AA$2:$AA$707,'Infos Relatório'!AG$1)</f>
        <v>0</v>
      </c>
      <c r="AJ582" s="546">
        <f>SUMIFS('Faturamento NNE'!$P$2:$P$707,'Faturamento NNE'!$E$2:$E$707,'Infos Relatório'!$B$564,'Faturamento NNE'!$F$2:$F$707,'Infos Relatório'!$B582,'Faturamento NNE'!$AA$2:$AA$707,'Infos Relatório'!AG$1,'Faturamento NNE'!$U$2:$U$707,"Sim")+SUMIFS('Faturamento NNE'!$Q$2:$Q$707,'Faturamento NNE'!$E$2:$E$707,'Infos Relatório'!$B$564,'Faturamento NNE'!$F$2:$F$707,'Infos Relatório'!$B582,'Faturamento NNE'!$AA$2:$AA$707,'Infos Relatório'!AG$1,'Faturamento NNE'!$U$2:$U$707,"Sim")</f>
        <v>0</v>
      </c>
      <c r="AK582" s="227" t="e">
        <f t="shared" si="209"/>
        <v>#DIV/0!</v>
      </c>
      <c r="AL582" s="545">
        <f>SUMIFS('Faturamento NNE'!$I$2:$I$707,'Faturamento NNE'!$E$2:$E$707,'Infos Relatório'!$B$564,'Faturamento NNE'!$F$2:$F$707,'Infos Relatório'!$B582,'Faturamento NNE'!$AA$2:$AA$707,'Infos Relatório'!AG$1)</f>
        <v>0</v>
      </c>
      <c r="AM582" s="541">
        <f>COUNTIFS('Faturamento NNE'!$E$2:$E$707,'Infos Relatório'!$B$564,'Faturamento NNE'!$F$2:$F$707,'Infos Relatório'!$B582,'Faturamento NNE'!$AA$2:$AA$707,'Infos Relatório'!AM$1)</f>
        <v>0</v>
      </c>
      <c r="AN582" s="542">
        <f>SUMIFS('Faturamento NNE'!$H$2:$H$707,'Faturamento NNE'!$E$2:$E$707,'Infos Relatório'!$B$564,'Faturamento NNE'!$F$2:$F$707,'Infos Relatório'!$B582,'Faturamento NNE'!$AA$2:$AA$707,'Infos Relatório'!AM$1)</f>
        <v>0</v>
      </c>
      <c r="AO582" s="542">
        <f>SUMIFS('Faturamento NNE'!$K$2:$K$707,'Faturamento NNE'!$E$2:$E$707,'Infos Relatório'!$B$564,'Faturamento NNE'!$F$2:$F$707,'Infos Relatório'!$B582,'Faturamento NNE'!$AA$2:$AA$707,'Infos Relatório'!AM$1)</f>
        <v>0</v>
      </c>
      <c r="AP582" s="546">
        <f>SUMIFS('Faturamento NNE'!$P$2:$P$707,'Faturamento NNE'!$E$2:$E$707,'Infos Relatório'!$B$564,'Faturamento NNE'!$F$2:$F$707,'Infos Relatório'!$B582,'Faturamento NNE'!$AA$2:$AA$707,'Infos Relatório'!AM$1,'Faturamento NNE'!$U$2:$U$707,"Sim")+SUMIFS('Faturamento NNE'!$Q$2:$Q$707,'Faturamento NNE'!$E$2:$E$707,'Infos Relatório'!$B$564,'Faturamento NNE'!$F$2:$F$707,'Infos Relatório'!$B582,'Faturamento NNE'!$AA$2:$AA$707,'Infos Relatório'!AM$1,'Faturamento NNE'!$U$2:$U$707,"Sim")</f>
        <v>0</v>
      </c>
      <c r="AQ582" s="227" t="e">
        <f t="shared" si="210"/>
        <v>#DIV/0!</v>
      </c>
      <c r="AR582" s="545">
        <f>SUMIFS('Faturamento NNE'!$I$2:$I$707,'Faturamento NNE'!$E$2:$E$707,'Infos Relatório'!$B$564,'Faturamento NNE'!$F$2:$F$707,'Infos Relatório'!$B582,'Faturamento NNE'!$AA$2:$AA$707,'Infos Relatório'!AM$1)</f>
        <v>0</v>
      </c>
      <c r="AS582" s="541">
        <f>COUNTIFS('Faturamento NNE'!$E$2:$E$707,'Infos Relatório'!$B$564,'Faturamento NNE'!$F$2:$F$707,'Infos Relatório'!$B582,'Faturamento NNE'!$AA$2:$AA$707,'Infos Relatório'!AS$1)</f>
        <v>0</v>
      </c>
      <c r="AT582" s="542">
        <f>SUMIFS('Faturamento NNE'!$H$2:$H$707,'Faturamento NNE'!$E$2:$E$707,'Infos Relatório'!$B$564,'Faturamento NNE'!$F$2:$F$707,'Infos Relatório'!$B582,'Faturamento NNE'!$AA$2:$AA$707,'Infos Relatório'!AS$1)</f>
        <v>0</v>
      </c>
      <c r="AU582" s="542">
        <f>SUMIFS('Faturamento NNE'!$K$2:$K$707,'Faturamento NNE'!$E$2:$E$707,'Infos Relatório'!$B$564,'Faturamento NNE'!$F$2:$F$707,'Infos Relatório'!$B582,'Faturamento NNE'!$AA$2:$AA$707,'Infos Relatório'!AS$1)</f>
        <v>0</v>
      </c>
      <c r="AV582" s="546">
        <f>SUMIFS('Faturamento NNE'!$P$2:$P$707,'Faturamento NNE'!$E$2:$E$707,'Infos Relatório'!$B$564,'Faturamento NNE'!$F$2:$F$707,'Infos Relatório'!$B582,'Faturamento NNE'!$AA$2:$AA$707,'Infos Relatório'!AS$1,'Faturamento NNE'!$U$2:$U$707,"Sim")+SUMIFS('Faturamento NNE'!$Q$2:$Q$707,'Faturamento NNE'!$E$2:$E$707,'Infos Relatório'!$B$564,'Faturamento NNE'!$F$2:$F$707,'Infos Relatório'!$B582,'Faturamento NNE'!$AA$2:$AA$707,'Infos Relatório'!AS$1,'Faturamento NNE'!$U$2:$U$707,"Sim")</f>
        <v>0</v>
      </c>
      <c r="AW582" s="227" t="e">
        <f t="shared" si="211"/>
        <v>#DIV/0!</v>
      </c>
      <c r="AX582" s="545">
        <f>SUMIFS('Faturamento NNE'!$I$2:$I$707,'Faturamento NNE'!$E$2:$E$707,'Infos Relatório'!$B$564,'Faturamento NNE'!$F$2:$F$707,'Infos Relatório'!$B582,'Faturamento NNE'!$AA$2:$AA$707,'Infos Relatório'!AS$1)</f>
        <v>0</v>
      </c>
      <c r="AY582" s="541">
        <f>COUNTIFS('Faturamento NNE'!$E$2:$E$707,'Infos Relatório'!$B$564,'Faturamento NNE'!$F$2:$F$707,'Infos Relatório'!$B582,'Faturamento NNE'!$AA$2:$AA$707,'Infos Relatório'!AY$1)</f>
        <v>0</v>
      </c>
      <c r="AZ582" s="542">
        <f>SUMIFS('Faturamento NNE'!$H$2:$H$707,'Faturamento NNE'!$E$2:$E$707,'Infos Relatório'!$B$564,'Faturamento NNE'!$F$2:$F$707,'Infos Relatório'!$B582,'Faturamento NNE'!$AA$2:$AA$707,'Infos Relatório'!AY$1)</f>
        <v>0</v>
      </c>
      <c r="BA582" s="542">
        <f>SUMIFS('Faturamento NNE'!$K$2:$K$707,'Faturamento NNE'!$E$2:$E$707,'Infos Relatório'!$B$564,'Faturamento NNE'!$F$2:$F$707,'Infos Relatório'!$B582,'Faturamento NNE'!$AA$2:$AA$707,'Infos Relatório'!AY$1)</f>
        <v>0</v>
      </c>
      <c r="BB582" s="546">
        <f>SUMIFS('Faturamento NNE'!$P$2:$P$707,'Faturamento NNE'!$E$2:$E$707,'Infos Relatório'!$B$564,'Faturamento NNE'!$F$2:$F$707,'Infos Relatório'!$B582,'Faturamento NNE'!$AA$2:$AA$707,'Infos Relatório'!AY$1,'Faturamento NNE'!$U$2:$U$707,"Sim")+SUMIFS('Faturamento NNE'!$Q$2:$Q$707,'Faturamento NNE'!$E$2:$E$707,'Infos Relatório'!$B$564,'Faturamento NNE'!$F$2:$F$707,'Infos Relatório'!$B582,'Faturamento NNE'!$AA$2:$AA$707,'Infos Relatório'!AY$1,'Faturamento NNE'!$U$2:$U$707,"Sim")</f>
        <v>0</v>
      </c>
      <c r="BC582" s="227" t="e">
        <f t="shared" si="212"/>
        <v>#DIV/0!</v>
      </c>
      <c r="BD582" s="545">
        <f>SUMIFS('Faturamento NNE'!$I$2:$I$707,'Faturamento NNE'!$E$2:$E$707,'Infos Relatório'!$B$564,'Faturamento NNE'!$F$2:$F$707,'Infos Relatório'!$B582,'Faturamento NNE'!$AA$2:$AA$707,'Infos Relatório'!AY$1)</f>
        <v>0</v>
      </c>
      <c r="BE582" s="541">
        <f>COUNTIFS('Faturamento NNE'!$E$2:$E$707,'Infos Relatório'!$B$564,'Faturamento NNE'!$F$2:$F$707,'Infos Relatório'!$B582,'Faturamento NNE'!$AA$2:$AA$707,'Infos Relatório'!BE$1)</f>
        <v>0</v>
      </c>
      <c r="BF582" s="542">
        <f>SUMIFS('Faturamento NNE'!$H$2:$H$707,'Faturamento NNE'!$E$2:$E$707,'Infos Relatório'!$B$564,'Faturamento NNE'!$F$2:$F$707,'Infos Relatório'!$B582,'Faturamento NNE'!$AA$2:$AA$707,'Infos Relatório'!BE$1)</f>
        <v>0</v>
      </c>
      <c r="BG582" s="542">
        <f>SUMIFS('Faturamento NNE'!$K$2:$K$707,'Faturamento NNE'!$E$2:$E$707,'Infos Relatório'!$B$564,'Faturamento NNE'!$F$2:$F$707,'Infos Relatório'!$B582,'Faturamento NNE'!$AA$2:$AA$707,'Infos Relatório'!BE$1)</f>
        <v>0</v>
      </c>
      <c r="BH582" s="546">
        <f>SUMIFS('Faturamento NNE'!$P$2:$P$707,'Faturamento NNE'!$E$2:$E$707,'Infos Relatório'!$B$564,'Faturamento NNE'!$F$2:$F$707,'Infos Relatório'!$B582,'Faturamento NNE'!$AA$2:$AA$707,'Infos Relatório'!BE$1,'Faturamento NNE'!$U$2:$U$707,"Sim")+SUMIFS('Faturamento NNE'!$Q$2:$Q$707,'Faturamento NNE'!$E$2:$E$707,'Infos Relatório'!$B$564,'Faturamento NNE'!$F$2:$F$707,'Infos Relatório'!$B582,'Faturamento NNE'!$AA$2:$AA$707,'Infos Relatório'!BE$1,'Faturamento NNE'!$U$2:$U$707,"Sim")</f>
        <v>0</v>
      </c>
      <c r="BI582" s="227" t="e">
        <f t="shared" si="213"/>
        <v>#DIV/0!</v>
      </c>
      <c r="BJ582" s="545">
        <f>SUMIFS('Faturamento NNE'!$I$2:$I$707,'Faturamento NNE'!$E$2:$E$707,'Infos Relatório'!$B$564,'Faturamento NNE'!$F$2:$F$707,'Infos Relatório'!$B582,'Faturamento NNE'!$AA$2:$AA$707,'Infos Relatório'!BE$1)</f>
        <v>0</v>
      </c>
      <c r="BK582" s="541">
        <f>COUNTIFS('Faturamento NNE'!$E$2:$E$707,'Infos Relatório'!$B$564,'Faturamento NNE'!$F$2:$F$707,'Infos Relatório'!$B582,'Faturamento NNE'!$AA$2:$AA$707,'Infos Relatório'!BK$1)</f>
        <v>0</v>
      </c>
      <c r="BL582" s="542">
        <f>SUMIFS('Faturamento NNE'!$H$2:$H$707,'Faturamento NNE'!$E$2:$E$707,'Infos Relatório'!$B$564,'Faturamento NNE'!$F$2:$F$707,'Infos Relatório'!$B582,'Faturamento NNE'!$AA$2:$AA$707,'Infos Relatório'!BK$1)</f>
        <v>0</v>
      </c>
      <c r="BM582" s="542">
        <f>SUMIFS('Faturamento NNE'!$K$2:$K$707,'Faturamento NNE'!$E$2:$E$707,'Infos Relatório'!$B$564,'Faturamento NNE'!$F$2:$F$707,'Infos Relatório'!$B582,'Faturamento NNE'!$AA$2:$AA$707,'Infos Relatório'!BK$1)</f>
        <v>0</v>
      </c>
      <c r="BN582" s="546">
        <f>SUMIFS('Faturamento NNE'!$P$2:$P$707,'Faturamento NNE'!$E$2:$E$707,'Infos Relatório'!$B$564,'Faturamento NNE'!$F$2:$F$707,'Infos Relatório'!$B582,'Faturamento NNE'!$AA$2:$AA$707,'Infos Relatório'!BK$1,'Faturamento NNE'!$U$2:$U$707,"Sim")+SUMIFS('Faturamento NNE'!$Q$2:$Q$707,'Faturamento NNE'!$E$2:$E$707,'Infos Relatório'!$B$564,'Faturamento NNE'!$F$2:$F$707,'Infos Relatório'!$B582,'Faturamento NNE'!$AA$2:$AA$707,'Infos Relatório'!BK$1,'Faturamento NNE'!$U$2:$U$707,"Sim")</f>
        <v>0</v>
      </c>
      <c r="BO582" s="227" t="e">
        <f t="shared" si="214"/>
        <v>#DIV/0!</v>
      </c>
      <c r="BP582" s="545">
        <f>SUMIFS('Faturamento NNE'!$I$2:$I$707,'Faturamento NNE'!$E$2:$E$707,'Infos Relatório'!$B$564,'Faturamento NNE'!$F$2:$F$707,'Infos Relatório'!$B582,'Faturamento NNE'!$AA$2:$AA$707,'Infos Relatório'!BK$1)</f>
        <v>0</v>
      </c>
      <c r="BQ582" s="541">
        <f>COUNTIFS('Faturamento NNE'!$E$2:$E$707,'Infos Relatório'!$B$564,'Faturamento NNE'!$F$2:$F$707,'Infos Relatório'!$B582,'Faturamento NNE'!$AA$2:$AA$707,'Infos Relatório'!BQ$1)</f>
        <v>0</v>
      </c>
      <c r="BR582" s="542">
        <f>SUMIFS('Faturamento NNE'!$H$2:$H$707,'Faturamento NNE'!$E$2:$E$707,'Infos Relatório'!$B$564,'Faturamento NNE'!$F$2:$F$707,'Infos Relatório'!$B582,'Faturamento NNE'!$AA$2:$AA$707,'Infos Relatório'!BQ$1)</f>
        <v>0</v>
      </c>
      <c r="BS582" s="542">
        <f>SUMIFS('Faturamento NNE'!$K$2:$K$707,'Faturamento NNE'!$E$2:$E$707,'Infos Relatório'!$B$564,'Faturamento NNE'!$F$2:$F$707,'Infos Relatório'!$B582,'Faturamento NNE'!$AA$2:$AA$707,'Infos Relatório'!BQ$1)</f>
        <v>0</v>
      </c>
      <c r="BT582" s="546">
        <f>SUMIFS('Faturamento NNE'!$P$2:$P$707,'Faturamento NNE'!$E$2:$E$707,'Infos Relatório'!$B$564,'Faturamento NNE'!$F$2:$F$707,'Infos Relatório'!$B582,'Faturamento NNE'!$AA$2:$AA$707,'Infos Relatório'!BQ$1,'Faturamento NNE'!$U$2:$U$707,"Sim")+SUMIFS('Faturamento NNE'!$Q$2:$Q$707,'Faturamento NNE'!$E$2:$E$707,'Infos Relatório'!$B$564,'Faturamento NNE'!$F$2:$F$707,'Infos Relatório'!$B582,'Faturamento NNE'!$AA$2:$AA$707,'Infos Relatório'!BQ$1,'Faturamento NNE'!$U$2:$U$707,"Sim")</f>
        <v>0</v>
      </c>
      <c r="BU582" s="227" t="e">
        <f t="shared" si="215"/>
        <v>#DIV/0!</v>
      </c>
      <c r="BV582" s="545">
        <f>SUMIFS('Faturamento NNE'!$I$2:$I$707,'Faturamento NNE'!$E$2:$E$707,'Infos Relatório'!$B$564,'Faturamento NNE'!$F$2:$F$707,'Infos Relatório'!$B582,'Faturamento NNE'!$AA$2:$AA$707,'Infos Relatório'!BQ$1)</f>
        <v>0</v>
      </c>
    </row>
    <row r="583" spans="2:74">
      <c r="B583" s="217" t="s">
        <v>148</v>
      </c>
      <c r="C583" s="541">
        <f>COUNTIFS('Faturamento NNE'!$E$2:$E$707,'Infos Relatório'!$B$564,'Faturamento NNE'!$F$2:$F$707,'Infos Relatório'!$B583,'Faturamento NNE'!$AA$2:$AA$707,'Infos Relatório'!C$1)</f>
        <v>0</v>
      </c>
      <c r="D583" s="542">
        <f>SUMIFS('Faturamento NNE'!$H$2:$H$707,'Faturamento NNE'!$E$2:$E$707,'Infos Relatório'!$B$564,'Faturamento NNE'!$F$2:$F$707,'Infos Relatório'!$B583,'Faturamento NNE'!$AA$2:$AA$707,'Infos Relatório'!C$1)</f>
        <v>0</v>
      </c>
      <c r="E583" s="543">
        <f>SUMIFS('Faturamento NNE'!$K$2:$K$707,'Faturamento NNE'!$E$2:$E$707,'Infos Relatório'!$B$564,'Faturamento NNE'!$F$2:$F$707,'Infos Relatório'!$B583,'Faturamento NNE'!$AA$2:$AA$707,'Infos Relatório'!C$1)</f>
        <v>0</v>
      </c>
      <c r="F583" s="544">
        <f>SUMIFS('Faturamento NNE'!$P$2:$P$707,'Faturamento NNE'!$E$2:$E$707,'Infos Relatório'!$B$564,'Faturamento NNE'!$F$2:$F$707,'Infos Relatório'!$B583,'Faturamento NNE'!$AA$2:$AA$707,'Infos Relatório'!C$1,'Faturamento NNE'!$U$2:$U$707,"Sim")+SUMIFS('Faturamento NNE'!$Q$2:$Q$707,'Faturamento NNE'!$E$2:$E$707,'Infos Relatório'!$B$564,'Faturamento NNE'!$F$2:$F$707,'Infos Relatório'!$B583,'Faturamento NNE'!$AA$2:$AA$707,'Infos Relatório'!C$1,'Faturamento NNE'!$U$2:$U$707,"Sim")</f>
        <v>0</v>
      </c>
      <c r="G583" s="283" t="e">
        <f t="shared" si="204"/>
        <v>#DIV/0!</v>
      </c>
      <c r="H583" s="545">
        <f>SUMIFS('Faturamento NNE'!$I$2:$I$707,'Faturamento NNE'!$E$2:$E$707,'Infos Relatório'!$B$564,'Faturamento NNE'!$F$2:$F$707,'Infos Relatório'!$B583,'Faturamento NNE'!$AA$2:$AA$707,'Infos Relatório'!C$1)</f>
        <v>0</v>
      </c>
      <c r="I583" s="541">
        <f>COUNTIFS('Faturamento NNE'!$E$2:$E$707,'Infos Relatório'!$B$564,'Faturamento NNE'!$F$2:$F$707,'Infos Relatório'!$B583,'Faturamento NNE'!$AA$2:$AA$707,'Infos Relatório'!I$1)</f>
        <v>0</v>
      </c>
      <c r="J583" s="542">
        <f>SUMIFS('Faturamento NNE'!$H$2:$H$707,'Faturamento NNE'!$E$2:$E$707,'Infos Relatório'!$B$564,'Faturamento NNE'!$F$2:$F$707,'Infos Relatório'!$B583,'Faturamento NNE'!$AA$2:$AA$707,'Infos Relatório'!I$1)</f>
        <v>0</v>
      </c>
      <c r="K583" s="543">
        <f>SUMIFS('Faturamento NNE'!$K$2:$K$707,'Faturamento NNE'!$E$2:$E$707,'Infos Relatório'!$B$564,'Faturamento NNE'!$F$2:$F$707,'Infos Relatório'!$B583,'Faturamento NNE'!$AA$2:$AA$707,'Infos Relatório'!I$1)</f>
        <v>0</v>
      </c>
      <c r="L583" s="544">
        <f>SUMIFS('Faturamento NNE'!$P$2:$P$707,'Faturamento NNE'!$E$2:$E$707,'Infos Relatório'!$B$564,'Faturamento NNE'!$F$2:$F$707,'Infos Relatório'!$B583,'Faturamento NNE'!$AA$2:$AA$707,'Infos Relatório'!I$1,'Faturamento NNE'!$U$2:$U$707,"Sim")+SUMIFS('Faturamento NNE'!$Q$2:$Q$707,'Faturamento NNE'!$E$2:$E$707,'Infos Relatório'!$B$564,'Faturamento NNE'!$F$2:$F$707,'Infos Relatório'!$B583,'Faturamento NNE'!$AA$2:$AA$707,'Infos Relatório'!I$1,'Faturamento NNE'!$U$2:$U$707,"Sim")</f>
        <v>0</v>
      </c>
      <c r="M583" s="283" t="e">
        <f t="shared" si="205"/>
        <v>#DIV/0!</v>
      </c>
      <c r="N583" s="545">
        <f>SUMIFS('Faturamento NNE'!$I$2:$I$707,'Faturamento NNE'!$E$2:$E$707,'Infos Relatório'!$B$564,'Faturamento NNE'!$F$2:$F$707,'Infos Relatório'!$B583,'Faturamento NNE'!$AA$2:$AA$707,'Infos Relatório'!I$1)</f>
        <v>0</v>
      </c>
      <c r="O583" s="541">
        <f>COUNTIFS('Faturamento NNE'!$E$2:$E$707,'Infos Relatório'!$B$564,'Faturamento NNE'!$F$2:$F$707,'Infos Relatório'!$B583,'Faturamento NNE'!$AA$2:$AA$707,'Infos Relatório'!O$1)</f>
        <v>0</v>
      </c>
      <c r="P583" s="542">
        <f>SUMIFS('Faturamento NNE'!$H$2:$H$707,'Faturamento NNE'!$E$2:$E$707,'Infos Relatório'!$B$564,'Faturamento NNE'!$F$2:$F$707,'Infos Relatório'!$B583,'Faturamento NNE'!$AA$2:$AA$707,'Infos Relatório'!O$1)</f>
        <v>0</v>
      </c>
      <c r="Q583" s="542">
        <f>SUMIFS('Faturamento NNE'!$K$2:$K$707,'Faturamento NNE'!$E$2:$E$707,'Infos Relatório'!$B$564,'Faturamento NNE'!$F$2:$F$707,'Infos Relatório'!$B583,'Faturamento NNE'!$AA$2:$AA$707,'Infos Relatório'!O$1)</f>
        <v>0</v>
      </c>
      <c r="R583" s="546">
        <f>SUMIFS('Faturamento NNE'!$P$2:$P$707,'Faturamento NNE'!$E$2:$E$707,'Infos Relatório'!$B$564,'Faturamento NNE'!$F$2:$F$707,'Infos Relatório'!$B583,'Faturamento NNE'!$AA$2:$AA$707,'Infos Relatório'!O$1,'Faturamento NNE'!$U$2:$U$707,"Sim")+SUMIFS('Faturamento NNE'!$Q$2:$Q$707,'Faturamento NNE'!$E$2:$E$707,'Infos Relatório'!$B$564,'Faturamento NNE'!$F$2:$F$707,'Infos Relatório'!$B583,'Faturamento NNE'!$AA$2:$AA$707,'Infos Relatório'!O$1,'Faturamento NNE'!$U$2:$U$707,"Sim")</f>
        <v>0</v>
      </c>
      <c r="S583" s="227" t="e">
        <f t="shared" si="206"/>
        <v>#DIV/0!</v>
      </c>
      <c r="T583" s="545">
        <f>SUMIFS('Faturamento NNE'!$I$2:$I$707,'Faturamento NNE'!$E$2:$E$707,'Infos Relatório'!$B$564,'Faturamento NNE'!$F$2:$F$707,'Infos Relatório'!$B583,'Faturamento NNE'!$AA$2:$AA$707,'Infos Relatório'!O$1)</f>
        <v>0</v>
      </c>
      <c r="U583" s="541">
        <f>COUNTIFS('Faturamento NNE'!$E$2:$E$707,'Infos Relatório'!$B$564,'Faturamento NNE'!$F$2:$F$707,'Infos Relatório'!$B583,'Faturamento NNE'!$AA$2:$AA$707,'Infos Relatório'!U$1)</f>
        <v>0</v>
      </c>
      <c r="V583" s="542">
        <f>SUMIFS('Faturamento NNE'!$H$2:$H$707,'Faturamento NNE'!$E$2:$E$707,'Infos Relatório'!$B$564,'Faturamento NNE'!$F$2:$F$707,'Infos Relatório'!$B583,'Faturamento NNE'!$AA$2:$AA$707,'Infos Relatório'!U$1)</f>
        <v>0</v>
      </c>
      <c r="W583" s="542">
        <f>SUMIFS('Faturamento NNE'!$K$2:$K$707,'Faturamento NNE'!$E$2:$E$707,'Infos Relatório'!$B$564,'Faturamento NNE'!$F$2:$F$707,'Infos Relatório'!$B583,'Faturamento NNE'!$AA$2:$AA$707,'Infos Relatório'!U$1)</f>
        <v>0</v>
      </c>
      <c r="X583" s="546">
        <f>SUMIFS('Faturamento NNE'!$P$2:$P$707,'Faturamento NNE'!$E$2:$E$707,'Infos Relatório'!$B$564,'Faturamento NNE'!$F$2:$F$707,'Infos Relatório'!$B583,'Faturamento NNE'!$AA$2:$AA$707,'Infos Relatório'!U$1,'Faturamento NNE'!$U$2:$U$707,"Sim")+SUMIFS('Faturamento NNE'!$Q$2:$Q$707,'Faturamento NNE'!$E$2:$E$707,'Infos Relatório'!$B$564,'Faturamento NNE'!$F$2:$F$707,'Infos Relatório'!$B583,'Faturamento NNE'!$AA$2:$AA$707,'Infos Relatório'!U$1,'Faturamento NNE'!$U$2:$U$707,"Sim")</f>
        <v>0</v>
      </c>
      <c r="Y583" s="227" t="e">
        <f t="shared" si="207"/>
        <v>#DIV/0!</v>
      </c>
      <c r="Z583" s="545">
        <f>SUMIFS('Faturamento NNE'!$I$2:$I$707,'Faturamento NNE'!$E$2:$E$707,'Infos Relatório'!$B$564,'Faturamento NNE'!$F$2:$F$707,'Infos Relatório'!$B583,'Faturamento NNE'!$AA$2:$AA$707,'Infos Relatório'!U$1)</f>
        <v>0</v>
      </c>
      <c r="AA583" s="541">
        <f>COUNTIFS('Faturamento NNE'!$E$2:$E$707,'Infos Relatório'!$B$564,'Faturamento NNE'!$F$2:$F$707,'Infos Relatório'!$B583,'Faturamento NNE'!$AA$2:$AA$707,'Infos Relatório'!AA$1)</f>
        <v>0</v>
      </c>
      <c r="AB583" s="542">
        <f>SUMIFS('Faturamento NNE'!$H$2:$H$707,'Faturamento NNE'!$E$2:$E$707,'Infos Relatório'!$B$564,'Faturamento NNE'!$F$2:$F$707,'Infos Relatório'!$B583,'Faturamento NNE'!$AA$2:$AA$707,'Infos Relatório'!AA$1)</f>
        <v>0</v>
      </c>
      <c r="AC583" s="542">
        <f>SUMIFS('Faturamento NNE'!$K$2:$K$707,'Faturamento NNE'!$E$2:$E$707,'Infos Relatório'!$B$564,'Faturamento NNE'!$F$2:$F$707,'Infos Relatório'!$B583,'Faturamento NNE'!$AA$2:$AA$707,'Infos Relatório'!AA$1)</f>
        <v>0</v>
      </c>
      <c r="AD583" s="546">
        <f>SUMIFS('Faturamento NNE'!$P$2:$P$707,'Faturamento NNE'!$E$2:$E$707,'Infos Relatório'!$B$564,'Faturamento NNE'!$F$2:$F$707,'Infos Relatório'!$B583,'Faturamento NNE'!$AA$2:$AA$707,'Infos Relatório'!AA$1,'Faturamento NNE'!$U$2:$U$707,"Sim")+SUMIFS('Faturamento NNE'!$Q$2:$Q$707,'Faturamento NNE'!$E$2:$E$707,'Infos Relatório'!$B$564,'Faturamento NNE'!$F$2:$F$707,'Infos Relatório'!$B583,'Faturamento NNE'!$AA$2:$AA$707,'Infos Relatório'!AA$1,'Faturamento NNE'!$U$2:$U$707,"Sim")</f>
        <v>0</v>
      </c>
      <c r="AE583" s="227" t="e">
        <f t="shared" si="208"/>
        <v>#DIV/0!</v>
      </c>
      <c r="AF583" s="545">
        <f>SUMIFS('Faturamento NNE'!$I$2:$I$707,'Faturamento NNE'!$E$2:$E$707,'Infos Relatório'!$B$564,'Faturamento NNE'!$F$2:$F$707,'Infos Relatório'!$B583,'Faturamento NNE'!$AA$2:$AA$707,'Infos Relatório'!AA$1)</f>
        <v>0</v>
      </c>
      <c r="AG583" s="541">
        <f>COUNTIFS('Faturamento NNE'!$E$2:$E$707,'Infos Relatório'!$B$564,'Faturamento NNE'!$F$2:$F$707,'Infos Relatório'!$B583,'Faturamento NNE'!$AA$2:$AA$707,'Infos Relatório'!AG$1)</f>
        <v>0</v>
      </c>
      <c r="AH583" s="542">
        <f>SUMIFS('Faturamento NNE'!$H$2:$H$707,'Faturamento NNE'!$E$2:$E$707,'Infos Relatório'!$B$564,'Faturamento NNE'!$F$2:$F$707,'Infos Relatório'!$B583,'Faturamento NNE'!$AA$2:$AA$707,'Infos Relatório'!AG$1)</f>
        <v>0</v>
      </c>
      <c r="AI583" s="542">
        <f>SUMIFS('Faturamento NNE'!$K$2:$K$707,'Faturamento NNE'!$E$2:$E$707,'Infos Relatório'!$B$564,'Faturamento NNE'!$F$2:$F$707,'Infos Relatório'!$B583,'Faturamento NNE'!$AA$2:$AA$707,'Infos Relatório'!AG$1)</f>
        <v>0</v>
      </c>
      <c r="AJ583" s="546">
        <f>SUMIFS('Faturamento NNE'!$P$2:$P$707,'Faturamento NNE'!$E$2:$E$707,'Infos Relatório'!$B$564,'Faturamento NNE'!$F$2:$F$707,'Infos Relatório'!$B583,'Faturamento NNE'!$AA$2:$AA$707,'Infos Relatório'!AG$1,'Faturamento NNE'!$U$2:$U$707,"Sim")+SUMIFS('Faturamento NNE'!$Q$2:$Q$707,'Faturamento NNE'!$E$2:$E$707,'Infos Relatório'!$B$564,'Faturamento NNE'!$F$2:$F$707,'Infos Relatório'!$B583,'Faturamento NNE'!$AA$2:$AA$707,'Infos Relatório'!AG$1,'Faturamento NNE'!$U$2:$U$707,"Sim")</f>
        <v>0</v>
      </c>
      <c r="AK583" s="227" t="e">
        <f t="shared" si="209"/>
        <v>#DIV/0!</v>
      </c>
      <c r="AL583" s="545">
        <f>SUMIFS('Faturamento NNE'!$I$2:$I$707,'Faturamento NNE'!$E$2:$E$707,'Infos Relatório'!$B$564,'Faturamento NNE'!$F$2:$F$707,'Infos Relatório'!$B583,'Faturamento NNE'!$AA$2:$AA$707,'Infos Relatório'!AG$1)</f>
        <v>0</v>
      </c>
      <c r="AM583" s="541">
        <f>COUNTIFS('Faturamento NNE'!$E$2:$E$707,'Infos Relatório'!$B$564,'Faturamento NNE'!$F$2:$F$707,'Infos Relatório'!$B583,'Faturamento NNE'!$AA$2:$AA$707,'Infos Relatório'!AM$1)</f>
        <v>0</v>
      </c>
      <c r="AN583" s="542">
        <f>SUMIFS('Faturamento NNE'!$H$2:$H$707,'Faturamento NNE'!$E$2:$E$707,'Infos Relatório'!$B$564,'Faturamento NNE'!$F$2:$F$707,'Infos Relatório'!$B583,'Faturamento NNE'!$AA$2:$AA$707,'Infos Relatório'!AM$1)</f>
        <v>0</v>
      </c>
      <c r="AO583" s="542">
        <f>SUMIFS('Faturamento NNE'!$K$2:$K$707,'Faturamento NNE'!$E$2:$E$707,'Infos Relatório'!$B$564,'Faturamento NNE'!$F$2:$F$707,'Infos Relatório'!$B583,'Faturamento NNE'!$AA$2:$AA$707,'Infos Relatório'!AM$1)</f>
        <v>0</v>
      </c>
      <c r="AP583" s="546">
        <f>SUMIFS('Faturamento NNE'!$P$2:$P$707,'Faturamento NNE'!$E$2:$E$707,'Infos Relatório'!$B$564,'Faturamento NNE'!$F$2:$F$707,'Infos Relatório'!$B583,'Faturamento NNE'!$AA$2:$AA$707,'Infos Relatório'!AM$1,'Faturamento NNE'!$U$2:$U$707,"Sim")+SUMIFS('Faturamento NNE'!$Q$2:$Q$707,'Faturamento NNE'!$E$2:$E$707,'Infos Relatório'!$B$564,'Faturamento NNE'!$F$2:$F$707,'Infos Relatório'!$B583,'Faturamento NNE'!$AA$2:$AA$707,'Infos Relatório'!AM$1,'Faturamento NNE'!$U$2:$U$707,"Sim")</f>
        <v>0</v>
      </c>
      <c r="AQ583" s="227" t="e">
        <f t="shared" si="210"/>
        <v>#DIV/0!</v>
      </c>
      <c r="AR583" s="545">
        <f>SUMIFS('Faturamento NNE'!$I$2:$I$707,'Faturamento NNE'!$E$2:$E$707,'Infos Relatório'!$B$564,'Faturamento NNE'!$F$2:$F$707,'Infos Relatório'!$B583,'Faturamento NNE'!$AA$2:$AA$707,'Infos Relatório'!AM$1)</f>
        <v>0</v>
      </c>
      <c r="AS583" s="541">
        <f>COUNTIFS('Faturamento NNE'!$E$2:$E$707,'Infos Relatório'!$B$564,'Faturamento NNE'!$F$2:$F$707,'Infos Relatório'!$B583,'Faturamento NNE'!$AA$2:$AA$707,'Infos Relatório'!AS$1)</f>
        <v>0</v>
      </c>
      <c r="AT583" s="542">
        <f>SUMIFS('Faturamento NNE'!$H$2:$H$707,'Faturamento NNE'!$E$2:$E$707,'Infos Relatório'!$B$564,'Faturamento NNE'!$F$2:$F$707,'Infos Relatório'!$B583,'Faturamento NNE'!$AA$2:$AA$707,'Infos Relatório'!AS$1)</f>
        <v>0</v>
      </c>
      <c r="AU583" s="542">
        <f>SUMIFS('Faturamento NNE'!$K$2:$K$707,'Faturamento NNE'!$E$2:$E$707,'Infos Relatório'!$B$564,'Faturamento NNE'!$F$2:$F$707,'Infos Relatório'!$B583,'Faturamento NNE'!$AA$2:$AA$707,'Infos Relatório'!AS$1)</f>
        <v>0</v>
      </c>
      <c r="AV583" s="546">
        <f>SUMIFS('Faturamento NNE'!$P$2:$P$707,'Faturamento NNE'!$E$2:$E$707,'Infos Relatório'!$B$564,'Faturamento NNE'!$F$2:$F$707,'Infos Relatório'!$B583,'Faturamento NNE'!$AA$2:$AA$707,'Infos Relatório'!AS$1,'Faturamento NNE'!$U$2:$U$707,"Sim")+SUMIFS('Faturamento NNE'!$Q$2:$Q$707,'Faturamento NNE'!$E$2:$E$707,'Infos Relatório'!$B$564,'Faturamento NNE'!$F$2:$F$707,'Infos Relatório'!$B583,'Faturamento NNE'!$AA$2:$AA$707,'Infos Relatório'!AS$1,'Faturamento NNE'!$U$2:$U$707,"Sim")</f>
        <v>0</v>
      </c>
      <c r="AW583" s="227" t="e">
        <f t="shared" si="211"/>
        <v>#DIV/0!</v>
      </c>
      <c r="AX583" s="545">
        <f>SUMIFS('Faturamento NNE'!$I$2:$I$707,'Faturamento NNE'!$E$2:$E$707,'Infos Relatório'!$B$564,'Faturamento NNE'!$F$2:$F$707,'Infos Relatório'!$B583,'Faturamento NNE'!$AA$2:$AA$707,'Infos Relatório'!AS$1)</f>
        <v>0</v>
      </c>
      <c r="AY583" s="541">
        <f>COUNTIFS('Faturamento NNE'!$E$2:$E$707,'Infos Relatório'!$B$564,'Faturamento NNE'!$F$2:$F$707,'Infos Relatório'!$B583,'Faturamento NNE'!$AA$2:$AA$707,'Infos Relatório'!AY$1)</f>
        <v>0</v>
      </c>
      <c r="AZ583" s="542">
        <f>SUMIFS('Faturamento NNE'!$H$2:$H$707,'Faturamento NNE'!$E$2:$E$707,'Infos Relatório'!$B$564,'Faturamento NNE'!$F$2:$F$707,'Infos Relatório'!$B583,'Faturamento NNE'!$AA$2:$AA$707,'Infos Relatório'!AY$1)</f>
        <v>0</v>
      </c>
      <c r="BA583" s="542">
        <f>SUMIFS('Faturamento NNE'!$K$2:$K$707,'Faturamento NNE'!$E$2:$E$707,'Infos Relatório'!$B$564,'Faturamento NNE'!$F$2:$F$707,'Infos Relatório'!$B583,'Faturamento NNE'!$AA$2:$AA$707,'Infos Relatório'!AY$1)</f>
        <v>0</v>
      </c>
      <c r="BB583" s="546">
        <f>SUMIFS('Faturamento NNE'!$P$2:$P$707,'Faturamento NNE'!$E$2:$E$707,'Infos Relatório'!$B$564,'Faturamento NNE'!$F$2:$F$707,'Infos Relatório'!$B583,'Faturamento NNE'!$AA$2:$AA$707,'Infos Relatório'!AY$1,'Faturamento NNE'!$U$2:$U$707,"Sim")+SUMIFS('Faturamento NNE'!$Q$2:$Q$707,'Faturamento NNE'!$E$2:$E$707,'Infos Relatório'!$B$564,'Faturamento NNE'!$F$2:$F$707,'Infos Relatório'!$B583,'Faturamento NNE'!$AA$2:$AA$707,'Infos Relatório'!AY$1,'Faturamento NNE'!$U$2:$U$707,"Sim")</f>
        <v>0</v>
      </c>
      <c r="BC583" s="227" t="e">
        <f t="shared" si="212"/>
        <v>#DIV/0!</v>
      </c>
      <c r="BD583" s="545">
        <f>SUMIFS('Faturamento NNE'!$I$2:$I$707,'Faturamento NNE'!$E$2:$E$707,'Infos Relatório'!$B$564,'Faturamento NNE'!$F$2:$F$707,'Infos Relatório'!$B583,'Faturamento NNE'!$AA$2:$AA$707,'Infos Relatório'!AY$1)</f>
        <v>0</v>
      </c>
      <c r="BE583" s="541">
        <f>COUNTIFS('Faturamento NNE'!$E$2:$E$707,'Infos Relatório'!$B$564,'Faturamento NNE'!$F$2:$F$707,'Infos Relatório'!$B583,'Faturamento NNE'!$AA$2:$AA$707,'Infos Relatório'!BE$1)</f>
        <v>0</v>
      </c>
      <c r="BF583" s="542">
        <f>SUMIFS('Faturamento NNE'!$H$2:$H$707,'Faturamento NNE'!$E$2:$E$707,'Infos Relatório'!$B$564,'Faturamento NNE'!$F$2:$F$707,'Infos Relatório'!$B583,'Faturamento NNE'!$AA$2:$AA$707,'Infos Relatório'!BE$1)</f>
        <v>0</v>
      </c>
      <c r="BG583" s="542">
        <f>SUMIFS('Faturamento NNE'!$K$2:$K$707,'Faturamento NNE'!$E$2:$E$707,'Infos Relatório'!$B$564,'Faturamento NNE'!$F$2:$F$707,'Infos Relatório'!$B583,'Faturamento NNE'!$AA$2:$AA$707,'Infos Relatório'!BE$1)</f>
        <v>0</v>
      </c>
      <c r="BH583" s="546">
        <f>SUMIFS('Faturamento NNE'!$P$2:$P$707,'Faturamento NNE'!$E$2:$E$707,'Infos Relatório'!$B$564,'Faturamento NNE'!$F$2:$F$707,'Infos Relatório'!$B583,'Faturamento NNE'!$AA$2:$AA$707,'Infos Relatório'!BE$1,'Faturamento NNE'!$U$2:$U$707,"Sim")+SUMIFS('Faturamento NNE'!$Q$2:$Q$707,'Faturamento NNE'!$E$2:$E$707,'Infos Relatório'!$B$564,'Faturamento NNE'!$F$2:$F$707,'Infos Relatório'!$B583,'Faturamento NNE'!$AA$2:$AA$707,'Infos Relatório'!BE$1,'Faturamento NNE'!$U$2:$U$707,"Sim")</f>
        <v>0</v>
      </c>
      <c r="BI583" s="227" t="e">
        <f t="shared" si="213"/>
        <v>#DIV/0!</v>
      </c>
      <c r="BJ583" s="545">
        <f>SUMIFS('Faturamento NNE'!$I$2:$I$707,'Faturamento NNE'!$E$2:$E$707,'Infos Relatório'!$B$564,'Faturamento NNE'!$F$2:$F$707,'Infos Relatório'!$B583,'Faturamento NNE'!$AA$2:$AA$707,'Infos Relatório'!BE$1)</f>
        <v>0</v>
      </c>
      <c r="BK583" s="541">
        <f>COUNTIFS('Faturamento NNE'!$E$2:$E$707,'Infos Relatório'!$B$564,'Faturamento NNE'!$F$2:$F$707,'Infos Relatório'!$B583,'Faturamento NNE'!$AA$2:$AA$707,'Infos Relatório'!BK$1)</f>
        <v>0</v>
      </c>
      <c r="BL583" s="542">
        <f>SUMIFS('Faturamento NNE'!$H$2:$H$707,'Faturamento NNE'!$E$2:$E$707,'Infos Relatório'!$B$564,'Faturamento NNE'!$F$2:$F$707,'Infos Relatório'!$B583,'Faturamento NNE'!$AA$2:$AA$707,'Infos Relatório'!BK$1)</f>
        <v>0</v>
      </c>
      <c r="BM583" s="542">
        <f>SUMIFS('Faturamento NNE'!$K$2:$K$707,'Faturamento NNE'!$E$2:$E$707,'Infos Relatório'!$B$564,'Faturamento NNE'!$F$2:$F$707,'Infos Relatório'!$B583,'Faturamento NNE'!$AA$2:$AA$707,'Infos Relatório'!BK$1)</f>
        <v>0</v>
      </c>
      <c r="BN583" s="546">
        <f>SUMIFS('Faturamento NNE'!$P$2:$P$707,'Faturamento NNE'!$E$2:$E$707,'Infos Relatório'!$B$564,'Faturamento NNE'!$F$2:$F$707,'Infos Relatório'!$B583,'Faturamento NNE'!$AA$2:$AA$707,'Infos Relatório'!BK$1,'Faturamento NNE'!$U$2:$U$707,"Sim")+SUMIFS('Faturamento NNE'!$Q$2:$Q$707,'Faturamento NNE'!$E$2:$E$707,'Infos Relatório'!$B$564,'Faturamento NNE'!$F$2:$F$707,'Infos Relatório'!$B583,'Faturamento NNE'!$AA$2:$AA$707,'Infos Relatório'!BK$1,'Faturamento NNE'!$U$2:$U$707,"Sim")</f>
        <v>0</v>
      </c>
      <c r="BO583" s="227" t="e">
        <f t="shared" si="214"/>
        <v>#DIV/0!</v>
      </c>
      <c r="BP583" s="545">
        <f>SUMIFS('Faturamento NNE'!$I$2:$I$707,'Faturamento NNE'!$E$2:$E$707,'Infos Relatório'!$B$564,'Faturamento NNE'!$F$2:$F$707,'Infos Relatório'!$B583,'Faturamento NNE'!$AA$2:$AA$707,'Infos Relatório'!BK$1)</f>
        <v>0</v>
      </c>
      <c r="BQ583" s="541">
        <f>COUNTIFS('Faturamento NNE'!$E$2:$E$707,'Infos Relatório'!$B$564,'Faturamento NNE'!$F$2:$F$707,'Infos Relatório'!$B583,'Faturamento NNE'!$AA$2:$AA$707,'Infos Relatório'!BQ$1)</f>
        <v>0</v>
      </c>
      <c r="BR583" s="542">
        <f>SUMIFS('Faturamento NNE'!$H$2:$H$707,'Faturamento NNE'!$E$2:$E$707,'Infos Relatório'!$B$564,'Faturamento NNE'!$F$2:$F$707,'Infos Relatório'!$B583,'Faturamento NNE'!$AA$2:$AA$707,'Infos Relatório'!BQ$1)</f>
        <v>0</v>
      </c>
      <c r="BS583" s="542">
        <f>SUMIFS('Faturamento NNE'!$K$2:$K$707,'Faturamento NNE'!$E$2:$E$707,'Infos Relatório'!$B$564,'Faturamento NNE'!$F$2:$F$707,'Infos Relatório'!$B583,'Faturamento NNE'!$AA$2:$AA$707,'Infos Relatório'!BQ$1)</f>
        <v>0</v>
      </c>
      <c r="BT583" s="546">
        <f>SUMIFS('Faturamento NNE'!$P$2:$P$707,'Faturamento NNE'!$E$2:$E$707,'Infos Relatório'!$B$564,'Faturamento NNE'!$F$2:$F$707,'Infos Relatório'!$B583,'Faturamento NNE'!$AA$2:$AA$707,'Infos Relatório'!BQ$1,'Faturamento NNE'!$U$2:$U$707,"Sim")+SUMIFS('Faturamento NNE'!$Q$2:$Q$707,'Faturamento NNE'!$E$2:$E$707,'Infos Relatório'!$B$564,'Faturamento NNE'!$F$2:$F$707,'Infos Relatório'!$B583,'Faturamento NNE'!$AA$2:$AA$707,'Infos Relatório'!BQ$1,'Faturamento NNE'!$U$2:$U$707,"Sim")</f>
        <v>0</v>
      </c>
      <c r="BU583" s="227" t="e">
        <f t="shared" si="215"/>
        <v>#DIV/0!</v>
      </c>
      <c r="BV583" s="545">
        <f>SUMIFS('Faturamento NNE'!$I$2:$I$707,'Faturamento NNE'!$E$2:$E$707,'Infos Relatório'!$B$564,'Faturamento NNE'!$F$2:$F$707,'Infos Relatório'!$B583,'Faturamento NNE'!$AA$2:$AA$707,'Infos Relatório'!BQ$1)</f>
        <v>0</v>
      </c>
    </row>
    <row r="584" spans="2:74">
      <c r="B584" s="217" t="s">
        <v>149</v>
      </c>
      <c r="C584" s="541">
        <f>COUNTIFS('Faturamento NNE'!$E$2:$E$707,'Infos Relatório'!$B$564,'Faturamento NNE'!$F$2:$F$707,'Infos Relatório'!$B584,'Faturamento NNE'!$AA$2:$AA$707,'Infos Relatório'!C$1)</f>
        <v>0</v>
      </c>
      <c r="D584" s="542">
        <f>SUMIFS('Faturamento NNE'!$H$2:$H$707,'Faturamento NNE'!$E$2:$E$707,'Infos Relatório'!$B$564,'Faturamento NNE'!$F$2:$F$707,'Infos Relatório'!$B584,'Faturamento NNE'!$AA$2:$AA$707,'Infos Relatório'!C$1)</f>
        <v>0</v>
      </c>
      <c r="E584" s="543">
        <f>SUMIFS('Faturamento NNE'!$K$2:$K$707,'Faturamento NNE'!$E$2:$E$707,'Infos Relatório'!$B$564,'Faturamento NNE'!$F$2:$F$707,'Infos Relatório'!$B584,'Faturamento NNE'!$AA$2:$AA$707,'Infos Relatório'!C$1)</f>
        <v>0</v>
      </c>
      <c r="F584" s="544">
        <f>SUMIFS('Faturamento NNE'!$P$2:$P$707,'Faturamento NNE'!$E$2:$E$707,'Infos Relatório'!$B$564,'Faturamento NNE'!$F$2:$F$707,'Infos Relatório'!$B584,'Faturamento NNE'!$AA$2:$AA$707,'Infos Relatório'!C$1,'Faturamento NNE'!$U$2:$U$707,"Sim")+SUMIFS('Faturamento NNE'!$Q$2:$Q$707,'Faturamento NNE'!$E$2:$E$707,'Infos Relatório'!$B$564,'Faturamento NNE'!$F$2:$F$707,'Infos Relatório'!$B584,'Faturamento NNE'!$AA$2:$AA$707,'Infos Relatório'!C$1,'Faturamento NNE'!$U$2:$U$707,"Sim")</f>
        <v>0</v>
      </c>
      <c r="G584" s="283" t="e">
        <f t="shared" si="204"/>
        <v>#DIV/0!</v>
      </c>
      <c r="H584" s="545">
        <f>SUMIFS('Faturamento NNE'!$I$2:$I$707,'Faturamento NNE'!$E$2:$E$707,'Infos Relatório'!$B$564,'Faturamento NNE'!$F$2:$F$707,'Infos Relatório'!$B584,'Faturamento NNE'!$AA$2:$AA$707,'Infos Relatório'!C$1)</f>
        <v>0</v>
      </c>
      <c r="I584" s="541">
        <f>COUNTIFS('Faturamento NNE'!$E$2:$E$707,'Infos Relatório'!$B$564,'Faturamento NNE'!$F$2:$F$707,'Infos Relatório'!$B584,'Faturamento NNE'!$AA$2:$AA$707,'Infos Relatório'!I$1)</f>
        <v>0</v>
      </c>
      <c r="J584" s="542">
        <f>SUMIFS('Faturamento NNE'!$H$2:$H$707,'Faturamento NNE'!$E$2:$E$707,'Infos Relatório'!$B$564,'Faturamento NNE'!$F$2:$F$707,'Infos Relatório'!$B584,'Faturamento NNE'!$AA$2:$AA$707,'Infos Relatório'!I$1)</f>
        <v>0</v>
      </c>
      <c r="K584" s="543">
        <f>SUMIFS('Faturamento NNE'!$K$2:$K$707,'Faturamento NNE'!$E$2:$E$707,'Infos Relatório'!$B$564,'Faturamento NNE'!$F$2:$F$707,'Infos Relatório'!$B584,'Faturamento NNE'!$AA$2:$AA$707,'Infos Relatório'!I$1)</f>
        <v>0</v>
      </c>
      <c r="L584" s="544">
        <f>SUMIFS('Faturamento NNE'!$P$2:$P$707,'Faturamento NNE'!$E$2:$E$707,'Infos Relatório'!$B$564,'Faturamento NNE'!$F$2:$F$707,'Infos Relatório'!$B584,'Faturamento NNE'!$AA$2:$AA$707,'Infos Relatório'!I$1,'Faturamento NNE'!$U$2:$U$707,"Sim")+SUMIFS('Faturamento NNE'!$Q$2:$Q$707,'Faturamento NNE'!$E$2:$E$707,'Infos Relatório'!$B$564,'Faturamento NNE'!$F$2:$F$707,'Infos Relatório'!$B584,'Faturamento NNE'!$AA$2:$AA$707,'Infos Relatório'!I$1,'Faturamento NNE'!$U$2:$U$707,"Sim")</f>
        <v>0</v>
      </c>
      <c r="M584" s="283" t="e">
        <f t="shared" si="205"/>
        <v>#DIV/0!</v>
      </c>
      <c r="N584" s="545">
        <f>SUMIFS('Faturamento NNE'!$I$2:$I$707,'Faturamento NNE'!$E$2:$E$707,'Infos Relatório'!$B$564,'Faturamento NNE'!$F$2:$F$707,'Infos Relatório'!$B584,'Faturamento NNE'!$AA$2:$AA$707,'Infos Relatório'!I$1)</f>
        <v>0</v>
      </c>
      <c r="O584" s="541">
        <f>COUNTIFS('Faturamento NNE'!$E$2:$E$707,'Infos Relatório'!$B$564,'Faturamento NNE'!$F$2:$F$707,'Infos Relatório'!$B584,'Faturamento NNE'!$AA$2:$AA$707,'Infos Relatório'!O$1)</f>
        <v>0</v>
      </c>
      <c r="P584" s="542">
        <f>SUMIFS('Faturamento NNE'!$H$2:$H$707,'Faturamento NNE'!$E$2:$E$707,'Infos Relatório'!$B$564,'Faturamento NNE'!$F$2:$F$707,'Infos Relatório'!$B584,'Faturamento NNE'!$AA$2:$AA$707,'Infos Relatório'!O$1)</f>
        <v>0</v>
      </c>
      <c r="Q584" s="542">
        <f>SUMIFS('Faturamento NNE'!$K$2:$K$707,'Faturamento NNE'!$E$2:$E$707,'Infos Relatório'!$B$564,'Faturamento NNE'!$F$2:$F$707,'Infos Relatório'!$B584,'Faturamento NNE'!$AA$2:$AA$707,'Infos Relatório'!O$1)</f>
        <v>0</v>
      </c>
      <c r="R584" s="546">
        <f>SUMIFS('Faturamento NNE'!$P$2:$P$707,'Faturamento NNE'!$E$2:$E$707,'Infos Relatório'!$B$564,'Faturamento NNE'!$F$2:$F$707,'Infos Relatório'!$B584,'Faturamento NNE'!$AA$2:$AA$707,'Infos Relatório'!O$1,'Faturamento NNE'!$U$2:$U$707,"Sim")+SUMIFS('Faturamento NNE'!$Q$2:$Q$707,'Faturamento NNE'!$E$2:$E$707,'Infos Relatório'!$B$564,'Faturamento NNE'!$F$2:$F$707,'Infos Relatório'!$B584,'Faturamento NNE'!$AA$2:$AA$707,'Infos Relatório'!O$1,'Faturamento NNE'!$U$2:$U$707,"Sim")</f>
        <v>0</v>
      </c>
      <c r="S584" s="227" t="e">
        <f t="shared" si="206"/>
        <v>#DIV/0!</v>
      </c>
      <c r="T584" s="545">
        <f>SUMIFS('Faturamento NNE'!$I$2:$I$707,'Faturamento NNE'!$E$2:$E$707,'Infos Relatório'!$B$564,'Faturamento NNE'!$F$2:$F$707,'Infos Relatório'!$B584,'Faturamento NNE'!$AA$2:$AA$707,'Infos Relatório'!O$1)</f>
        <v>0</v>
      </c>
      <c r="U584" s="541">
        <f>COUNTIFS('Faturamento NNE'!$E$2:$E$707,'Infos Relatório'!$B$564,'Faturamento NNE'!$F$2:$F$707,'Infos Relatório'!$B584,'Faturamento NNE'!$AA$2:$AA$707,'Infos Relatório'!U$1)</f>
        <v>0</v>
      </c>
      <c r="V584" s="542">
        <f>SUMIFS('Faturamento NNE'!$H$2:$H$707,'Faturamento NNE'!$E$2:$E$707,'Infos Relatório'!$B$564,'Faturamento NNE'!$F$2:$F$707,'Infos Relatório'!$B584,'Faturamento NNE'!$AA$2:$AA$707,'Infos Relatório'!U$1)</f>
        <v>0</v>
      </c>
      <c r="W584" s="542">
        <f>SUMIFS('Faturamento NNE'!$K$2:$K$707,'Faturamento NNE'!$E$2:$E$707,'Infos Relatório'!$B$564,'Faturamento NNE'!$F$2:$F$707,'Infos Relatório'!$B584,'Faturamento NNE'!$AA$2:$AA$707,'Infos Relatório'!U$1)</f>
        <v>0</v>
      </c>
      <c r="X584" s="546">
        <f>SUMIFS('Faturamento NNE'!$P$2:$P$707,'Faturamento NNE'!$E$2:$E$707,'Infos Relatório'!$B$564,'Faturamento NNE'!$F$2:$F$707,'Infos Relatório'!$B584,'Faturamento NNE'!$AA$2:$AA$707,'Infos Relatório'!U$1,'Faturamento NNE'!$U$2:$U$707,"Sim")+SUMIFS('Faturamento NNE'!$Q$2:$Q$707,'Faturamento NNE'!$E$2:$E$707,'Infos Relatório'!$B$564,'Faturamento NNE'!$F$2:$F$707,'Infos Relatório'!$B584,'Faturamento NNE'!$AA$2:$AA$707,'Infos Relatório'!U$1,'Faturamento NNE'!$U$2:$U$707,"Sim")</f>
        <v>0</v>
      </c>
      <c r="Y584" s="227" t="e">
        <f t="shared" si="207"/>
        <v>#DIV/0!</v>
      </c>
      <c r="Z584" s="545">
        <f>SUMIFS('Faturamento NNE'!$I$2:$I$707,'Faturamento NNE'!$E$2:$E$707,'Infos Relatório'!$B$564,'Faturamento NNE'!$F$2:$F$707,'Infos Relatório'!$B584,'Faturamento NNE'!$AA$2:$AA$707,'Infos Relatório'!U$1)</f>
        <v>0</v>
      </c>
      <c r="AA584" s="541">
        <f>COUNTIFS('Faturamento NNE'!$E$2:$E$707,'Infos Relatório'!$B$564,'Faturamento NNE'!$F$2:$F$707,'Infos Relatório'!$B584,'Faturamento NNE'!$AA$2:$AA$707,'Infos Relatório'!AA$1)</f>
        <v>0</v>
      </c>
      <c r="AB584" s="542">
        <f>SUMIFS('Faturamento NNE'!$H$2:$H$707,'Faturamento NNE'!$E$2:$E$707,'Infos Relatório'!$B$564,'Faturamento NNE'!$F$2:$F$707,'Infos Relatório'!$B584,'Faturamento NNE'!$AA$2:$AA$707,'Infos Relatório'!AA$1)</f>
        <v>0</v>
      </c>
      <c r="AC584" s="542">
        <f>SUMIFS('Faturamento NNE'!$K$2:$K$707,'Faturamento NNE'!$E$2:$E$707,'Infos Relatório'!$B$564,'Faturamento NNE'!$F$2:$F$707,'Infos Relatório'!$B584,'Faturamento NNE'!$AA$2:$AA$707,'Infos Relatório'!AA$1)</f>
        <v>0</v>
      </c>
      <c r="AD584" s="546">
        <f>SUMIFS('Faturamento NNE'!$P$2:$P$707,'Faturamento NNE'!$E$2:$E$707,'Infos Relatório'!$B$564,'Faturamento NNE'!$F$2:$F$707,'Infos Relatório'!$B584,'Faturamento NNE'!$AA$2:$AA$707,'Infos Relatório'!AA$1,'Faturamento NNE'!$U$2:$U$707,"Sim")+SUMIFS('Faturamento NNE'!$Q$2:$Q$707,'Faturamento NNE'!$E$2:$E$707,'Infos Relatório'!$B$564,'Faturamento NNE'!$F$2:$F$707,'Infos Relatório'!$B584,'Faturamento NNE'!$AA$2:$AA$707,'Infos Relatório'!AA$1,'Faturamento NNE'!$U$2:$U$707,"Sim")</f>
        <v>0</v>
      </c>
      <c r="AE584" s="227" t="e">
        <f t="shared" si="208"/>
        <v>#DIV/0!</v>
      </c>
      <c r="AF584" s="545">
        <f>SUMIFS('Faturamento NNE'!$I$2:$I$707,'Faturamento NNE'!$E$2:$E$707,'Infos Relatório'!$B$564,'Faturamento NNE'!$F$2:$F$707,'Infos Relatório'!$B584,'Faturamento NNE'!$AA$2:$AA$707,'Infos Relatório'!AA$1)</f>
        <v>0</v>
      </c>
      <c r="AG584" s="541">
        <f>COUNTIFS('Faturamento NNE'!$E$2:$E$707,'Infos Relatório'!$B$564,'Faturamento NNE'!$F$2:$F$707,'Infos Relatório'!$B584,'Faturamento NNE'!$AA$2:$AA$707,'Infos Relatório'!AG$1)</f>
        <v>0</v>
      </c>
      <c r="AH584" s="542">
        <f>SUMIFS('Faturamento NNE'!$H$2:$H$707,'Faturamento NNE'!$E$2:$E$707,'Infos Relatório'!$B$564,'Faturamento NNE'!$F$2:$F$707,'Infos Relatório'!$B584,'Faturamento NNE'!$AA$2:$AA$707,'Infos Relatório'!AG$1)</f>
        <v>0</v>
      </c>
      <c r="AI584" s="542">
        <f>SUMIFS('Faturamento NNE'!$K$2:$K$707,'Faturamento NNE'!$E$2:$E$707,'Infos Relatório'!$B$564,'Faturamento NNE'!$F$2:$F$707,'Infos Relatório'!$B584,'Faturamento NNE'!$AA$2:$AA$707,'Infos Relatório'!AG$1)</f>
        <v>0</v>
      </c>
      <c r="AJ584" s="546">
        <f>SUMIFS('Faturamento NNE'!$P$2:$P$707,'Faturamento NNE'!$E$2:$E$707,'Infos Relatório'!$B$564,'Faturamento NNE'!$F$2:$F$707,'Infos Relatório'!$B584,'Faturamento NNE'!$AA$2:$AA$707,'Infos Relatório'!AG$1,'Faturamento NNE'!$U$2:$U$707,"Sim")+SUMIFS('Faturamento NNE'!$Q$2:$Q$707,'Faturamento NNE'!$E$2:$E$707,'Infos Relatório'!$B$564,'Faturamento NNE'!$F$2:$F$707,'Infos Relatório'!$B584,'Faturamento NNE'!$AA$2:$AA$707,'Infos Relatório'!AG$1,'Faturamento NNE'!$U$2:$U$707,"Sim")</f>
        <v>0</v>
      </c>
      <c r="AK584" s="227" t="e">
        <f t="shared" si="209"/>
        <v>#DIV/0!</v>
      </c>
      <c r="AL584" s="545">
        <f>SUMIFS('Faturamento NNE'!$I$2:$I$707,'Faturamento NNE'!$E$2:$E$707,'Infos Relatório'!$B$564,'Faturamento NNE'!$F$2:$F$707,'Infos Relatório'!$B584,'Faturamento NNE'!$AA$2:$AA$707,'Infos Relatório'!AG$1)</f>
        <v>0</v>
      </c>
      <c r="AM584" s="541">
        <f>COUNTIFS('Faturamento NNE'!$E$2:$E$707,'Infos Relatório'!$B$564,'Faturamento NNE'!$F$2:$F$707,'Infos Relatório'!$B584,'Faturamento NNE'!$AA$2:$AA$707,'Infos Relatório'!AM$1)</f>
        <v>0</v>
      </c>
      <c r="AN584" s="542">
        <f>SUMIFS('Faturamento NNE'!$H$2:$H$707,'Faturamento NNE'!$E$2:$E$707,'Infos Relatório'!$B$564,'Faturamento NNE'!$F$2:$F$707,'Infos Relatório'!$B584,'Faturamento NNE'!$AA$2:$AA$707,'Infos Relatório'!AM$1)</f>
        <v>0</v>
      </c>
      <c r="AO584" s="542">
        <f>SUMIFS('Faturamento NNE'!$K$2:$K$707,'Faturamento NNE'!$E$2:$E$707,'Infos Relatório'!$B$564,'Faturamento NNE'!$F$2:$F$707,'Infos Relatório'!$B584,'Faturamento NNE'!$AA$2:$AA$707,'Infos Relatório'!AM$1)</f>
        <v>0</v>
      </c>
      <c r="AP584" s="546">
        <f>SUMIFS('Faturamento NNE'!$P$2:$P$707,'Faturamento NNE'!$E$2:$E$707,'Infos Relatório'!$B$564,'Faturamento NNE'!$F$2:$F$707,'Infos Relatório'!$B584,'Faturamento NNE'!$AA$2:$AA$707,'Infos Relatório'!AM$1,'Faturamento NNE'!$U$2:$U$707,"Sim")+SUMIFS('Faturamento NNE'!$Q$2:$Q$707,'Faturamento NNE'!$E$2:$E$707,'Infos Relatório'!$B$564,'Faturamento NNE'!$F$2:$F$707,'Infos Relatório'!$B584,'Faturamento NNE'!$AA$2:$AA$707,'Infos Relatório'!AM$1,'Faturamento NNE'!$U$2:$U$707,"Sim")</f>
        <v>0</v>
      </c>
      <c r="AQ584" s="227" t="e">
        <f t="shared" si="210"/>
        <v>#DIV/0!</v>
      </c>
      <c r="AR584" s="545">
        <f>SUMIFS('Faturamento NNE'!$I$2:$I$707,'Faturamento NNE'!$E$2:$E$707,'Infos Relatório'!$B$564,'Faturamento NNE'!$F$2:$F$707,'Infos Relatório'!$B584,'Faturamento NNE'!$AA$2:$AA$707,'Infos Relatório'!AM$1)</f>
        <v>0</v>
      </c>
      <c r="AS584" s="541">
        <f>COUNTIFS('Faturamento NNE'!$E$2:$E$707,'Infos Relatório'!$B$564,'Faturamento NNE'!$F$2:$F$707,'Infos Relatório'!$B584,'Faturamento NNE'!$AA$2:$AA$707,'Infos Relatório'!AS$1)</f>
        <v>0</v>
      </c>
      <c r="AT584" s="542">
        <f>SUMIFS('Faturamento NNE'!$H$2:$H$707,'Faturamento NNE'!$E$2:$E$707,'Infos Relatório'!$B$564,'Faturamento NNE'!$F$2:$F$707,'Infos Relatório'!$B584,'Faturamento NNE'!$AA$2:$AA$707,'Infos Relatório'!AS$1)</f>
        <v>0</v>
      </c>
      <c r="AU584" s="542">
        <f>SUMIFS('Faturamento NNE'!$K$2:$K$707,'Faturamento NNE'!$E$2:$E$707,'Infos Relatório'!$B$564,'Faturamento NNE'!$F$2:$F$707,'Infos Relatório'!$B584,'Faturamento NNE'!$AA$2:$AA$707,'Infos Relatório'!AS$1)</f>
        <v>0</v>
      </c>
      <c r="AV584" s="546">
        <f>SUMIFS('Faturamento NNE'!$P$2:$P$707,'Faturamento NNE'!$E$2:$E$707,'Infos Relatório'!$B$564,'Faturamento NNE'!$F$2:$F$707,'Infos Relatório'!$B584,'Faturamento NNE'!$AA$2:$AA$707,'Infos Relatório'!AS$1,'Faturamento NNE'!$U$2:$U$707,"Sim")+SUMIFS('Faturamento NNE'!$Q$2:$Q$707,'Faturamento NNE'!$E$2:$E$707,'Infos Relatório'!$B$564,'Faturamento NNE'!$F$2:$F$707,'Infos Relatório'!$B584,'Faturamento NNE'!$AA$2:$AA$707,'Infos Relatório'!AS$1,'Faturamento NNE'!$U$2:$U$707,"Sim")</f>
        <v>0</v>
      </c>
      <c r="AW584" s="227" t="e">
        <f t="shared" si="211"/>
        <v>#DIV/0!</v>
      </c>
      <c r="AX584" s="545">
        <f>SUMIFS('Faturamento NNE'!$I$2:$I$707,'Faturamento NNE'!$E$2:$E$707,'Infos Relatório'!$B$564,'Faturamento NNE'!$F$2:$F$707,'Infos Relatório'!$B584,'Faturamento NNE'!$AA$2:$AA$707,'Infos Relatório'!AS$1)</f>
        <v>0</v>
      </c>
      <c r="AY584" s="541">
        <f>COUNTIFS('Faturamento NNE'!$E$2:$E$707,'Infos Relatório'!$B$564,'Faturamento NNE'!$F$2:$F$707,'Infos Relatório'!$B584,'Faturamento NNE'!$AA$2:$AA$707,'Infos Relatório'!AY$1)</f>
        <v>0</v>
      </c>
      <c r="AZ584" s="542">
        <f>SUMIFS('Faturamento NNE'!$H$2:$H$707,'Faturamento NNE'!$E$2:$E$707,'Infos Relatório'!$B$564,'Faturamento NNE'!$F$2:$F$707,'Infos Relatório'!$B584,'Faturamento NNE'!$AA$2:$AA$707,'Infos Relatório'!AY$1)</f>
        <v>0</v>
      </c>
      <c r="BA584" s="542">
        <f>SUMIFS('Faturamento NNE'!$K$2:$K$707,'Faturamento NNE'!$E$2:$E$707,'Infos Relatório'!$B$564,'Faturamento NNE'!$F$2:$F$707,'Infos Relatório'!$B584,'Faturamento NNE'!$AA$2:$AA$707,'Infos Relatório'!AY$1)</f>
        <v>0</v>
      </c>
      <c r="BB584" s="546">
        <f>SUMIFS('Faturamento NNE'!$P$2:$P$707,'Faturamento NNE'!$E$2:$E$707,'Infos Relatório'!$B$564,'Faturamento NNE'!$F$2:$F$707,'Infos Relatório'!$B584,'Faturamento NNE'!$AA$2:$AA$707,'Infos Relatório'!AY$1,'Faturamento NNE'!$U$2:$U$707,"Sim")+SUMIFS('Faturamento NNE'!$Q$2:$Q$707,'Faturamento NNE'!$E$2:$E$707,'Infos Relatório'!$B$564,'Faturamento NNE'!$F$2:$F$707,'Infos Relatório'!$B584,'Faturamento NNE'!$AA$2:$AA$707,'Infos Relatório'!AY$1,'Faturamento NNE'!$U$2:$U$707,"Sim")</f>
        <v>0</v>
      </c>
      <c r="BC584" s="227" t="e">
        <f t="shared" si="212"/>
        <v>#DIV/0!</v>
      </c>
      <c r="BD584" s="545">
        <f>SUMIFS('Faturamento NNE'!$I$2:$I$707,'Faturamento NNE'!$E$2:$E$707,'Infos Relatório'!$B$564,'Faturamento NNE'!$F$2:$F$707,'Infos Relatório'!$B584,'Faturamento NNE'!$AA$2:$AA$707,'Infos Relatório'!AY$1)</f>
        <v>0</v>
      </c>
      <c r="BE584" s="541">
        <f>COUNTIFS('Faturamento NNE'!$E$2:$E$707,'Infos Relatório'!$B$564,'Faturamento NNE'!$F$2:$F$707,'Infos Relatório'!$B584,'Faturamento NNE'!$AA$2:$AA$707,'Infos Relatório'!BE$1)</f>
        <v>0</v>
      </c>
      <c r="BF584" s="542">
        <f>SUMIFS('Faturamento NNE'!$H$2:$H$707,'Faturamento NNE'!$E$2:$E$707,'Infos Relatório'!$B$564,'Faturamento NNE'!$F$2:$F$707,'Infos Relatório'!$B584,'Faturamento NNE'!$AA$2:$AA$707,'Infos Relatório'!BE$1)</f>
        <v>0</v>
      </c>
      <c r="BG584" s="542">
        <f>SUMIFS('Faturamento NNE'!$K$2:$K$707,'Faturamento NNE'!$E$2:$E$707,'Infos Relatório'!$B$564,'Faturamento NNE'!$F$2:$F$707,'Infos Relatório'!$B584,'Faturamento NNE'!$AA$2:$AA$707,'Infos Relatório'!BE$1)</f>
        <v>0</v>
      </c>
      <c r="BH584" s="546">
        <f>SUMIFS('Faturamento NNE'!$P$2:$P$707,'Faturamento NNE'!$E$2:$E$707,'Infos Relatório'!$B$564,'Faturamento NNE'!$F$2:$F$707,'Infos Relatório'!$B584,'Faturamento NNE'!$AA$2:$AA$707,'Infos Relatório'!BE$1,'Faturamento NNE'!$U$2:$U$707,"Sim")+SUMIFS('Faturamento NNE'!$Q$2:$Q$707,'Faturamento NNE'!$E$2:$E$707,'Infos Relatório'!$B$564,'Faturamento NNE'!$F$2:$F$707,'Infos Relatório'!$B584,'Faturamento NNE'!$AA$2:$AA$707,'Infos Relatório'!BE$1,'Faturamento NNE'!$U$2:$U$707,"Sim")</f>
        <v>0</v>
      </c>
      <c r="BI584" s="227" t="e">
        <f t="shared" si="213"/>
        <v>#DIV/0!</v>
      </c>
      <c r="BJ584" s="545">
        <f>SUMIFS('Faturamento NNE'!$I$2:$I$707,'Faturamento NNE'!$E$2:$E$707,'Infos Relatório'!$B$564,'Faturamento NNE'!$F$2:$F$707,'Infos Relatório'!$B584,'Faturamento NNE'!$AA$2:$AA$707,'Infos Relatório'!BE$1)</f>
        <v>0</v>
      </c>
      <c r="BK584" s="541">
        <f>COUNTIFS('Faturamento NNE'!$E$2:$E$707,'Infos Relatório'!$B$564,'Faturamento NNE'!$F$2:$F$707,'Infos Relatório'!$B584,'Faturamento NNE'!$AA$2:$AA$707,'Infos Relatório'!BK$1)</f>
        <v>0</v>
      </c>
      <c r="BL584" s="542">
        <f>SUMIFS('Faturamento NNE'!$H$2:$H$707,'Faturamento NNE'!$E$2:$E$707,'Infos Relatório'!$B$564,'Faturamento NNE'!$F$2:$F$707,'Infos Relatório'!$B584,'Faturamento NNE'!$AA$2:$AA$707,'Infos Relatório'!BK$1)</f>
        <v>0</v>
      </c>
      <c r="BM584" s="542">
        <f>SUMIFS('Faturamento NNE'!$K$2:$K$707,'Faturamento NNE'!$E$2:$E$707,'Infos Relatório'!$B$564,'Faturamento NNE'!$F$2:$F$707,'Infos Relatório'!$B584,'Faturamento NNE'!$AA$2:$AA$707,'Infos Relatório'!BK$1)</f>
        <v>0</v>
      </c>
      <c r="BN584" s="546">
        <f>SUMIFS('Faturamento NNE'!$P$2:$P$707,'Faturamento NNE'!$E$2:$E$707,'Infos Relatório'!$B$564,'Faturamento NNE'!$F$2:$F$707,'Infos Relatório'!$B584,'Faturamento NNE'!$AA$2:$AA$707,'Infos Relatório'!BK$1,'Faturamento NNE'!$U$2:$U$707,"Sim")+SUMIFS('Faturamento NNE'!$Q$2:$Q$707,'Faturamento NNE'!$E$2:$E$707,'Infos Relatório'!$B$564,'Faturamento NNE'!$F$2:$F$707,'Infos Relatório'!$B584,'Faturamento NNE'!$AA$2:$AA$707,'Infos Relatório'!BK$1,'Faturamento NNE'!$U$2:$U$707,"Sim")</f>
        <v>0</v>
      </c>
      <c r="BO584" s="227" t="e">
        <f t="shared" si="214"/>
        <v>#DIV/0!</v>
      </c>
      <c r="BP584" s="545">
        <f>SUMIFS('Faturamento NNE'!$I$2:$I$707,'Faturamento NNE'!$E$2:$E$707,'Infos Relatório'!$B$564,'Faturamento NNE'!$F$2:$F$707,'Infos Relatório'!$B584,'Faturamento NNE'!$AA$2:$AA$707,'Infos Relatório'!BK$1)</f>
        <v>0</v>
      </c>
      <c r="BQ584" s="541">
        <f>COUNTIFS('Faturamento NNE'!$E$2:$E$707,'Infos Relatório'!$B$564,'Faturamento NNE'!$F$2:$F$707,'Infos Relatório'!$B584,'Faturamento NNE'!$AA$2:$AA$707,'Infos Relatório'!BQ$1)</f>
        <v>0</v>
      </c>
      <c r="BR584" s="542">
        <f>SUMIFS('Faturamento NNE'!$H$2:$H$707,'Faturamento NNE'!$E$2:$E$707,'Infos Relatório'!$B$564,'Faturamento NNE'!$F$2:$F$707,'Infos Relatório'!$B584,'Faturamento NNE'!$AA$2:$AA$707,'Infos Relatório'!BQ$1)</f>
        <v>0</v>
      </c>
      <c r="BS584" s="542">
        <f>SUMIFS('Faturamento NNE'!$K$2:$K$707,'Faturamento NNE'!$E$2:$E$707,'Infos Relatório'!$B$564,'Faturamento NNE'!$F$2:$F$707,'Infos Relatório'!$B584,'Faturamento NNE'!$AA$2:$AA$707,'Infos Relatório'!BQ$1)</f>
        <v>0</v>
      </c>
      <c r="BT584" s="546">
        <f>SUMIFS('Faturamento NNE'!$P$2:$P$707,'Faturamento NNE'!$E$2:$E$707,'Infos Relatório'!$B$564,'Faturamento NNE'!$F$2:$F$707,'Infos Relatório'!$B584,'Faturamento NNE'!$AA$2:$AA$707,'Infos Relatório'!BQ$1,'Faturamento NNE'!$U$2:$U$707,"Sim")+SUMIFS('Faturamento NNE'!$Q$2:$Q$707,'Faturamento NNE'!$E$2:$E$707,'Infos Relatório'!$B$564,'Faturamento NNE'!$F$2:$F$707,'Infos Relatório'!$B584,'Faturamento NNE'!$AA$2:$AA$707,'Infos Relatório'!BQ$1,'Faturamento NNE'!$U$2:$U$707,"Sim")</f>
        <v>0</v>
      </c>
      <c r="BU584" s="227" t="e">
        <f t="shared" si="215"/>
        <v>#DIV/0!</v>
      </c>
      <c r="BV584" s="545">
        <f>SUMIFS('Faturamento NNE'!$I$2:$I$707,'Faturamento NNE'!$E$2:$E$707,'Infos Relatório'!$B$564,'Faturamento NNE'!$F$2:$F$707,'Infos Relatório'!$B584,'Faturamento NNE'!$AA$2:$AA$707,'Infos Relatório'!BQ$1)</f>
        <v>0</v>
      </c>
    </row>
    <row r="585" spans="2:74">
      <c r="B585" s="217" t="s">
        <v>150</v>
      </c>
      <c r="C585" s="541">
        <f>COUNTIFS('Faturamento NNE'!$E$2:$E$707,'Infos Relatório'!$B$564,'Faturamento NNE'!$F$2:$F$707,'Infos Relatório'!$B585,'Faturamento NNE'!$AA$2:$AA$707,'Infos Relatório'!C$1)</f>
        <v>0</v>
      </c>
      <c r="D585" s="542">
        <f>SUMIFS('Faturamento NNE'!$H$2:$H$707,'Faturamento NNE'!$E$2:$E$707,'Infos Relatório'!$B$564,'Faturamento NNE'!$F$2:$F$707,'Infos Relatório'!$B585,'Faturamento NNE'!$AA$2:$AA$707,'Infos Relatório'!C$1)</f>
        <v>0</v>
      </c>
      <c r="E585" s="543">
        <f>SUMIFS('Faturamento NNE'!$K$2:$K$707,'Faturamento NNE'!$E$2:$E$707,'Infos Relatório'!$B$564,'Faturamento NNE'!$F$2:$F$707,'Infos Relatório'!$B585,'Faturamento NNE'!$AA$2:$AA$707,'Infos Relatório'!C$1)</f>
        <v>0</v>
      </c>
      <c r="F585" s="544">
        <f>SUMIFS('Faturamento NNE'!$P$2:$P$707,'Faturamento NNE'!$E$2:$E$707,'Infos Relatório'!$B$564,'Faturamento NNE'!$F$2:$F$707,'Infos Relatório'!$B585,'Faturamento NNE'!$AA$2:$AA$707,'Infos Relatório'!C$1,'Faturamento NNE'!$U$2:$U$707,"Sim")+SUMIFS('Faturamento NNE'!$Q$2:$Q$707,'Faturamento NNE'!$E$2:$E$707,'Infos Relatório'!$B$564,'Faturamento NNE'!$F$2:$F$707,'Infos Relatório'!$B585,'Faturamento NNE'!$AA$2:$AA$707,'Infos Relatório'!C$1,'Faturamento NNE'!$U$2:$U$707,"Sim")</f>
        <v>0</v>
      </c>
      <c r="G585" s="283" t="e">
        <f t="shared" si="204"/>
        <v>#DIV/0!</v>
      </c>
      <c r="H585" s="545">
        <f>SUMIFS('Faturamento NNE'!$I$2:$I$707,'Faturamento NNE'!$E$2:$E$707,'Infos Relatório'!$B$564,'Faturamento NNE'!$F$2:$F$707,'Infos Relatório'!$B585,'Faturamento NNE'!$AA$2:$AA$707,'Infos Relatório'!C$1)</f>
        <v>0</v>
      </c>
      <c r="I585" s="541">
        <f>COUNTIFS('Faturamento NNE'!$E$2:$E$707,'Infos Relatório'!$B$564,'Faturamento NNE'!$F$2:$F$707,'Infos Relatório'!$B585,'Faturamento NNE'!$AA$2:$AA$707,'Infos Relatório'!I$1)</f>
        <v>0</v>
      </c>
      <c r="J585" s="542">
        <f>SUMIFS('Faturamento NNE'!$H$2:$H$707,'Faturamento NNE'!$E$2:$E$707,'Infos Relatório'!$B$564,'Faturamento NNE'!$F$2:$F$707,'Infos Relatório'!$B585,'Faturamento NNE'!$AA$2:$AA$707,'Infos Relatório'!I$1)</f>
        <v>0</v>
      </c>
      <c r="K585" s="543">
        <f>SUMIFS('Faturamento NNE'!$K$2:$K$707,'Faturamento NNE'!$E$2:$E$707,'Infos Relatório'!$B$564,'Faturamento NNE'!$F$2:$F$707,'Infos Relatório'!$B585,'Faturamento NNE'!$AA$2:$AA$707,'Infos Relatório'!I$1)</f>
        <v>0</v>
      </c>
      <c r="L585" s="544">
        <f>SUMIFS('Faturamento NNE'!$P$2:$P$707,'Faturamento NNE'!$E$2:$E$707,'Infos Relatório'!$B$564,'Faturamento NNE'!$F$2:$F$707,'Infos Relatório'!$B585,'Faturamento NNE'!$AA$2:$AA$707,'Infos Relatório'!I$1,'Faturamento NNE'!$U$2:$U$707,"Sim")+SUMIFS('Faturamento NNE'!$Q$2:$Q$707,'Faturamento NNE'!$E$2:$E$707,'Infos Relatório'!$B$564,'Faturamento NNE'!$F$2:$F$707,'Infos Relatório'!$B585,'Faturamento NNE'!$AA$2:$AA$707,'Infos Relatório'!I$1,'Faturamento NNE'!$U$2:$U$707,"Sim")</f>
        <v>0</v>
      </c>
      <c r="M585" s="283" t="e">
        <f t="shared" si="205"/>
        <v>#DIV/0!</v>
      </c>
      <c r="N585" s="545">
        <f>SUMIFS('Faturamento NNE'!$I$2:$I$707,'Faturamento NNE'!$E$2:$E$707,'Infos Relatório'!$B$564,'Faturamento NNE'!$F$2:$F$707,'Infos Relatório'!$B585,'Faturamento NNE'!$AA$2:$AA$707,'Infos Relatório'!I$1)</f>
        <v>0</v>
      </c>
      <c r="O585" s="541">
        <f>COUNTIFS('Faturamento NNE'!$E$2:$E$707,'Infos Relatório'!$B$564,'Faturamento NNE'!$F$2:$F$707,'Infos Relatório'!$B585,'Faturamento NNE'!$AA$2:$AA$707,'Infos Relatório'!O$1)</f>
        <v>0</v>
      </c>
      <c r="P585" s="542">
        <f>SUMIFS('Faturamento NNE'!$H$2:$H$707,'Faturamento NNE'!$E$2:$E$707,'Infos Relatório'!$B$564,'Faturamento NNE'!$F$2:$F$707,'Infos Relatório'!$B585,'Faturamento NNE'!$AA$2:$AA$707,'Infos Relatório'!O$1)</f>
        <v>0</v>
      </c>
      <c r="Q585" s="542">
        <f>SUMIFS('Faturamento NNE'!$K$2:$K$707,'Faturamento NNE'!$E$2:$E$707,'Infos Relatório'!$B$564,'Faturamento NNE'!$F$2:$F$707,'Infos Relatório'!$B585,'Faturamento NNE'!$AA$2:$AA$707,'Infos Relatório'!O$1)</f>
        <v>0</v>
      </c>
      <c r="R585" s="546">
        <f>SUMIFS('Faturamento NNE'!$P$2:$P$707,'Faturamento NNE'!$E$2:$E$707,'Infos Relatório'!$B$564,'Faturamento NNE'!$F$2:$F$707,'Infos Relatório'!$B585,'Faturamento NNE'!$AA$2:$AA$707,'Infos Relatório'!O$1,'Faturamento NNE'!$U$2:$U$707,"Sim")+SUMIFS('Faturamento NNE'!$Q$2:$Q$707,'Faturamento NNE'!$E$2:$E$707,'Infos Relatório'!$B$564,'Faturamento NNE'!$F$2:$F$707,'Infos Relatório'!$B585,'Faturamento NNE'!$AA$2:$AA$707,'Infos Relatório'!O$1,'Faturamento NNE'!$U$2:$U$707,"Sim")</f>
        <v>0</v>
      </c>
      <c r="S585" s="227" t="e">
        <f t="shared" si="206"/>
        <v>#DIV/0!</v>
      </c>
      <c r="T585" s="545">
        <f>SUMIFS('Faturamento NNE'!$I$2:$I$707,'Faturamento NNE'!$E$2:$E$707,'Infos Relatório'!$B$564,'Faturamento NNE'!$F$2:$F$707,'Infos Relatório'!$B585,'Faturamento NNE'!$AA$2:$AA$707,'Infos Relatório'!O$1)</f>
        <v>0</v>
      </c>
      <c r="U585" s="541">
        <f>COUNTIFS('Faturamento NNE'!$E$2:$E$707,'Infos Relatório'!$B$564,'Faturamento NNE'!$F$2:$F$707,'Infos Relatório'!$B585,'Faturamento NNE'!$AA$2:$AA$707,'Infos Relatório'!U$1)</f>
        <v>0</v>
      </c>
      <c r="V585" s="542">
        <f>SUMIFS('Faturamento NNE'!$H$2:$H$707,'Faturamento NNE'!$E$2:$E$707,'Infos Relatório'!$B$564,'Faturamento NNE'!$F$2:$F$707,'Infos Relatório'!$B585,'Faturamento NNE'!$AA$2:$AA$707,'Infos Relatório'!U$1)</f>
        <v>0</v>
      </c>
      <c r="W585" s="542">
        <f>SUMIFS('Faturamento NNE'!$K$2:$K$707,'Faturamento NNE'!$E$2:$E$707,'Infos Relatório'!$B$564,'Faturamento NNE'!$F$2:$F$707,'Infos Relatório'!$B585,'Faturamento NNE'!$AA$2:$AA$707,'Infos Relatório'!U$1)</f>
        <v>0</v>
      </c>
      <c r="X585" s="546">
        <f>SUMIFS('Faturamento NNE'!$P$2:$P$707,'Faturamento NNE'!$E$2:$E$707,'Infos Relatório'!$B$564,'Faturamento NNE'!$F$2:$F$707,'Infos Relatório'!$B585,'Faturamento NNE'!$AA$2:$AA$707,'Infos Relatório'!U$1,'Faturamento NNE'!$U$2:$U$707,"Sim")+SUMIFS('Faturamento NNE'!$Q$2:$Q$707,'Faturamento NNE'!$E$2:$E$707,'Infos Relatório'!$B$564,'Faturamento NNE'!$F$2:$F$707,'Infos Relatório'!$B585,'Faturamento NNE'!$AA$2:$AA$707,'Infos Relatório'!U$1,'Faturamento NNE'!$U$2:$U$707,"Sim")</f>
        <v>0</v>
      </c>
      <c r="Y585" s="227" t="e">
        <f t="shared" si="207"/>
        <v>#DIV/0!</v>
      </c>
      <c r="Z585" s="545">
        <f>SUMIFS('Faturamento NNE'!$I$2:$I$707,'Faturamento NNE'!$E$2:$E$707,'Infos Relatório'!$B$564,'Faturamento NNE'!$F$2:$F$707,'Infos Relatório'!$B585,'Faturamento NNE'!$AA$2:$AA$707,'Infos Relatório'!U$1)</f>
        <v>0</v>
      </c>
      <c r="AA585" s="541">
        <f>COUNTIFS('Faturamento NNE'!$E$2:$E$707,'Infos Relatório'!$B$564,'Faturamento NNE'!$F$2:$F$707,'Infos Relatório'!$B585,'Faturamento NNE'!$AA$2:$AA$707,'Infos Relatório'!AA$1)</f>
        <v>0</v>
      </c>
      <c r="AB585" s="542">
        <f>SUMIFS('Faturamento NNE'!$H$2:$H$707,'Faturamento NNE'!$E$2:$E$707,'Infos Relatório'!$B$564,'Faturamento NNE'!$F$2:$F$707,'Infos Relatório'!$B585,'Faturamento NNE'!$AA$2:$AA$707,'Infos Relatório'!AA$1)</f>
        <v>0</v>
      </c>
      <c r="AC585" s="542">
        <f>SUMIFS('Faturamento NNE'!$K$2:$K$707,'Faturamento NNE'!$E$2:$E$707,'Infos Relatório'!$B$564,'Faturamento NNE'!$F$2:$F$707,'Infos Relatório'!$B585,'Faturamento NNE'!$AA$2:$AA$707,'Infos Relatório'!AA$1)</f>
        <v>0</v>
      </c>
      <c r="AD585" s="546">
        <f>SUMIFS('Faturamento NNE'!$P$2:$P$707,'Faturamento NNE'!$E$2:$E$707,'Infos Relatório'!$B$564,'Faturamento NNE'!$F$2:$F$707,'Infos Relatório'!$B585,'Faturamento NNE'!$AA$2:$AA$707,'Infos Relatório'!AA$1,'Faturamento NNE'!$U$2:$U$707,"Sim")+SUMIFS('Faturamento NNE'!$Q$2:$Q$707,'Faturamento NNE'!$E$2:$E$707,'Infos Relatório'!$B$564,'Faturamento NNE'!$F$2:$F$707,'Infos Relatório'!$B585,'Faturamento NNE'!$AA$2:$AA$707,'Infos Relatório'!AA$1,'Faturamento NNE'!$U$2:$U$707,"Sim")</f>
        <v>0</v>
      </c>
      <c r="AE585" s="227" t="e">
        <f t="shared" si="208"/>
        <v>#DIV/0!</v>
      </c>
      <c r="AF585" s="545">
        <f>SUMIFS('Faturamento NNE'!$I$2:$I$707,'Faturamento NNE'!$E$2:$E$707,'Infos Relatório'!$B$564,'Faturamento NNE'!$F$2:$F$707,'Infos Relatório'!$B585,'Faturamento NNE'!$AA$2:$AA$707,'Infos Relatório'!AA$1)</f>
        <v>0</v>
      </c>
      <c r="AG585" s="541">
        <f>COUNTIFS('Faturamento NNE'!$E$2:$E$707,'Infos Relatório'!$B$564,'Faturamento NNE'!$F$2:$F$707,'Infos Relatório'!$B585,'Faturamento NNE'!$AA$2:$AA$707,'Infos Relatório'!AG$1)</f>
        <v>0</v>
      </c>
      <c r="AH585" s="542">
        <f>SUMIFS('Faturamento NNE'!$H$2:$H$707,'Faturamento NNE'!$E$2:$E$707,'Infos Relatório'!$B$564,'Faturamento NNE'!$F$2:$F$707,'Infos Relatório'!$B585,'Faturamento NNE'!$AA$2:$AA$707,'Infos Relatório'!AG$1)</f>
        <v>0</v>
      </c>
      <c r="AI585" s="542">
        <f>SUMIFS('Faturamento NNE'!$K$2:$K$707,'Faturamento NNE'!$E$2:$E$707,'Infos Relatório'!$B$564,'Faturamento NNE'!$F$2:$F$707,'Infos Relatório'!$B585,'Faturamento NNE'!$AA$2:$AA$707,'Infos Relatório'!AG$1)</f>
        <v>0</v>
      </c>
      <c r="AJ585" s="546">
        <f>SUMIFS('Faturamento NNE'!$P$2:$P$707,'Faturamento NNE'!$E$2:$E$707,'Infos Relatório'!$B$564,'Faturamento NNE'!$F$2:$F$707,'Infos Relatório'!$B585,'Faturamento NNE'!$AA$2:$AA$707,'Infos Relatório'!AG$1,'Faturamento NNE'!$U$2:$U$707,"Sim")+SUMIFS('Faturamento NNE'!$Q$2:$Q$707,'Faturamento NNE'!$E$2:$E$707,'Infos Relatório'!$B$564,'Faturamento NNE'!$F$2:$F$707,'Infos Relatório'!$B585,'Faturamento NNE'!$AA$2:$AA$707,'Infos Relatório'!AG$1,'Faturamento NNE'!$U$2:$U$707,"Sim")</f>
        <v>0</v>
      </c>
      <c r="AK585" s="227" t="e">
        <f t="shared" si="209"/>
        <v>#DIV/0!</v>
      </c>
      <c r="AL585" s="545">
        <f>SUMIFS('Faturamento NNE'!$I$2:$I$707,'Faturamento NNE'!$E$2:$E$707,'Infos Relatório'!$B$564,'Faturamento NNE'!$F$2:$F$707,'Infos Relatório'!$B585,'Faturamento NNE'!$AA$2:$AA$707,'Infos Relatório'!AG$1)</f>
        <v>0</v>
      </c>
      <c r="AM585" s="541">
        <f>COUNTIFS('Faturamento NNE'!$E$2:$E$707,'Infos Relatório'!$B$564,'Faturamento NNE'!$F$2:$F$707,'Infos Relatório'!$B585,'Faturamento NNE'!$AA$2:$AA$707,'Infos Relatório'!AM$1)</f>
        <v>0</v>
      </c>
      <c r="AN585" s="542">
        <f>SUMIFS('Faturamento NNE'!$H$2:$H$707,'Faturamento NNE'!$E$2:$E$707,'Infos Relatório'!$B$564,'Faturamento NNE'!$F$2:$F$707,'Infos Relatório'!$B585,'Faturamento NNE'!$AA$2:$AA$707,'Infos Relatório'!AM$1)</f>
        <v>0</v>
      </c>
      <c r="AO585" s="542">
        <f>SUMIFS('Faturamento NNE'!$K$2:$K$707,'Faturamento NNE'!$E$2:$E$707,'Infos Relatório'!$B$564,'Faturamento NNE'!$F$2:$F$707,'Infos Relatório'!$B585,'Faturamento NNE'!$AA$2:$AA$707,'Infos Relatório'!AM$1)</f>
        <v>0</v>
      </c>
      <c r="AP585" s="546">
        <f>SUMIFS('Faturamento NNE'!$P$2:$P$707,'Faturamento NNE'!$E$2:$E$707,'Infos Relatório'!$B$564,'Faturamento NNE'!$F$2:$F$707,'Infos Relatório'!$B585,'Faturamento NNE'!$AA$2:$AA$707,'Infos Relatório'!AM$1,'Faturamento NNE'!$U$2:$U$707,"Sim")+SUMIFS('Faturamento NNE'!$Q$2:$Q$707,'Faturamento NNE'!$E$2:$E$707,'Infos Relatório'!$B$564,'Faturamento NNE'!$F$2:$F$707,'Infos Relatório'!$B585,'Faturamento NNE'!$AA$2:$AA$707,'Infos Relatório'!AM$1,'Faturamento NNE'!$U$2:$U$707,"Sim")</f>
        <v>0</v>
      </c>
      <c r="AQ585" s="227" t="e">
        <f t="shared" si="210"/>
        <v>#DIV/0!</v>
      </c>
      <c r="AR585" s="545">
        <f>SUMIFS('Faturamento NNE'!$I$2:$I$707,'Faturamento NNE'!$E$2:$E$707,'Infos Relatório'!$B$564,'Faturamento NNE'!$F$2:$F$707,'Infos Relatório'!$B585,'Faturamento NNE'!$AA$2:$AA$707,'Infos Relatório'!AM$1)</f>
        <v>0</v>
      </c>
      <c r="AS585" s="541">
        <f>COUNTIFS('Faturamento NNE'!$E$2:$E$707,'Infos Relatório'!$B$564,'Faturamento NNE'!$F$2:$F$707,'Infos Relatório'!$B585,'Faturamento NNE'!$AA$2:$AA$707,'Infos Relatório'!AS$1)</f>
        <v>0</v>
      </c>
      <c r="AT585" s="542">
        <f>SUMIFS('Faturamento NNE'!$H$2:$H$707,'Faturamento NNE'!$E$2:$E$707,'Infos Relatório'!$B$564,'Faturamento NNE'!$F$2:$F$707,'Infos Relatório'!$B585,'Faturamento NNE'!$AA$2:$AA$707,'Infos Relatório'!AS$1)</f>
        <v>0</v>
      </c>
      <c r="AU585" s="542">
        <f>SUMIFS('Faturamento NNE'!$K$2:$K$707,'Faturamento NNE'!$E$2:$E$707,'Infos Relatório'!$B$564,'Faturamento NNE'!$F$2:$F$707,'Infos Relatório'!$B585,'Faturamento NNE'!$AA$2:$AA$707,'Infos Relatório'!AS$1)</f>
        <v>0</v>
      </c>
      <c r="AV585" s="546">
        <f>SUMIFS('Faturamento NNE'!$P$2:$P$707,'Faturamento NNE'!$E$2:$E$707,'Infos Relatório'!$B$564,'Faturamento NNE'!$F$2:$F$707,'Infos Relatório'!$B585,'Faturamento NNE'!$AA$2:$AA$707,'Infos Relatório'!AS$1,'Faturamento NNE'!$U$2:$U$707,"Sim")+SUMIFS('Faturamento NNE'!$Q$2:$Q$707,'Faturamento NNE'!$E$2:$E$707,'Infos Relatório'!$B$564,'Faturamento NNE'!$F$2:$F$707,'Infos Relatório'!$B585,'Faturamento NNE'!$AA$2:$AA$707,'Infos Relatório'!AS$1,'Faturamento NNE'!$U$2:$U$707,"Sim")</f>
        <v>0</v>
      </c>
      <c r="AW585" s="227" t="e">
        <f t="shared" si="211"/>
        <v>#DIV/0!</v>
      </c>
      <c r="AX585" s="545">
        <f>SUMIFS('Faturamento NNE'!$I$2:$I$707,'Faturamento NNE'!$E$2:$E$707,'Infos Relatório'!$B$564,'Faturamento NNE'!$F$2:$F$707,'Infos Relatório'!$B585,'Faturamento NNE'!$AA$2:$AA$707,'Infos Relatório'!AS$1)</f>
        <v>0</v>
      </c>
      <c r="AY585" s="541">
        <f>COUNTIFS('Faturamento NNE'!$E$2:$E$707,'Infos Relatório'!$B$564,'Faturamento NNE'!$F$2:$F$707,'Infos Relatório'!$B585,'Faturamento NNE'!$AA$2:$AA$707,'Infos Relatório'!AY$1)</f>
        <v>0</v>
      </c>
      <c r="AZ585" s="542">
        <f>SUMIFS('Faturamento NNE'!$H$2:$H$707,'Faturamento NNE'!$E$2:$E$707,'Infos Relatório'!$B$564,'Faturamento NNE'!$F$2:$F$707,'Infos Relatório'!$B585,'Faturamento NNE'!$AA$2:$AA$707,'Infos Relatório'!AY$1)</f>
        <v>0</v>
      </c>
      <c r="BA585" s="542">
        <f>SUMIFS('Faturamento NNE'!$K$2:$K$707,'Faturamento NNE'!$E$2:$E$707,'Infos Relatório'!$B$564,'Faturamento NNE'!$F$2:$F$707,'Infos Relatório'!$B585,'Faturamento NNE'!$AA$2:$AA$707,'Infos Relatório'!AY$1)</f>
        <v>0</v>
      </c>
      <c r="BB585" s="546">
        <f>SUMIFS('Faturamento NNE'!$P$2:$P$707,'Faturamento NNE'!$E$2:$E$707,'Infos Relatório'!$B$564,'Faturamento NNE'!$F$2:$F$707,'Infos Relatório'!$B585,'Faturamento NNE'!$AA$2:$AA$707,'Infos Relatório'!AY$1,'Faturamento NNE'!$U$2:$U$707,"Sim")+SUMIFS('Faturamento NNE'!$Q$2:$Q$707,'Faturamento NNE'!$E$2:$E$707,'Infos Relatório'!$B$564,'Faturamento NNE'!$F$2:$F$707,'Infos Relatório'!$B585,'Faturamento NNE'!$AA$2:$AA$707,'Infos Relatório'!AY$1,'Faturamento NNE'!$U$2:$U$707,"Sim")</f>
        <v>0</v>
      </c>
      <c r="BC585" s="227" t="e">
        <f t="shared" si="212"/>
        <v>#DIV/0!</v>
      </c>
      <c r="BD585" s="545">
        <f>SUMIFS('Faturamento NNE'!$I$2:$I$707,'Faturamento NNE'!$E$2:$E$707,'Infos Relatório'!$B$564,'Faturamento NNE'!$F$2:$F$707,'Infos Relatório'!$B585,'Faturamento NNE'!$AA$2:$AA$707,'Infos Relatório'!AY$1)</f>
        <v>0</v>
      </c>
      <c r="BE585" s="541">
        <f>COUNTIFS('Faturamento NNE'!$E$2:$E$707,'Infos Relatório'!$B$564,'Faturamento NNE'!$F$2:$F$707,'Infos Relatório'!$B585,'Faturamento NNE'!$AA$2:$AA$707,'Infos Relatório'!BE$1)</f>
        <v>0</v>
      </c>
      <c r="BF585" s="542">
        <f>SUMIFS('Faturamento NNE'!$H$2:$H$707,'Faturamento NNE'!$E$2:$E$707,'Infos Relatório'!$B$564,'Faturamento NNE'!$F$2:$F$707,'Infos Relatório'!$B585,'Faturamento NNE'!$AA$2:$AA$707,'Infos Relatório'!BE$1)</f>
        <v>0</v>
      </c>
      <c r="BG585" s="542">
        <f>SUMIFS('Faturamento NNE'!$K$2:$K$707,'Faturamento NNE'!$E$2:$E$707,'Infos Relatório'!$B$564,'Faturamento NNE'!$F$2:$F$707,'Infos Relatório'!$B585,'Faturamento NNE'!$AA$2:$AA$707,'Infos Relatório'!BE$1)</f>
        <v>0</v>
      </c>
      <c r="BH585" s="546">
        <f>SUMIFS('Faturamento NNE'!$P$2:$P$707,'Faturamento NNE'!$E$2:$E$707,'Infos Relatório'!$B$564,'Faturamento NNE'!$F$2:$F$707,'Infos Relatório'!$B585,'Faturamento NNE'!$AA$2:$AA$707,'Infos Relatório'!BE$1,'Faturamento NNE'!$U$2:$U$707,"Sim")+SUMIFS('Faturamento NNE'!$Q$2:$Q$707,'Faturamento NNE'!$E$2:$E$707,'Infos Relatório'!$B$564,'Faturamento NNE'!$F$2:$F$707,'Infos Relatório'!$B585,'Faturamento NNE'!$AA$2:$AA$707,'Infos Relatório'!BE$1,'Faturamento NNE'!$U$2:$U$707,"Sim")</f>
        <v>0</v>
      </c>
      <c r="BI585" s="227" t="e">
        <f t="shared" si="213"/>
        <v>#DIV/0!</v>
      </c>
      <c r="BJ585" s="545">
        <f>SUMIFS('Faturamento NNE'!$I$2:$I$707,'Faturamento NNE'!$E$2:$E$707,'Infos Relatório'!$B$564,'Faturamento NNE'!$F$2:$F$707,'Infos Relatório'!$B585,'Faturamento NNE'!$AA$2:$AA$707,'Infos Relatório'!BE$1)</f>
        <v>0</v>
      </c>
      <c r="BK585" s="541">
        <f>COUNTIFS('Faturamento NNE'!$E$2:$E$707,'Infos Relatório'!$B$564,'Faturamento NNE'!$F$2:$F$707,'Infos Relatório'!$B585,'Faturamento NNE'!$AA$2:$AA$707,'Infos Relatório'!BK$1)</f>
        <v>0</v>
      </c>
      <c r="BL585" s="542">
        <f>SUMIFS('Faturamento NNE'!$H$2:$H$707,'Faturamento NNE'!$E$2:$E$707,'Infos Relatório'!$B$564,'Faturamento NNE'!$F$2:$F$707,'Infos Relatório'!$B585,'Faturamento NNE'!$AA$2:$AA$707,'Infos Relatório'!BK$1)</f>
        <v>0</v>
      </c>
      <c r="BM585" s="542">
        <f>SUMIFS('Faturamento NNE'!$K$2:$K$707,'Faturamento NNE'!$E$2:$E$707,'Infos Relatório'!$B$564,'Faturamento NNE'!$F$2:$F$707,'Infos Relatório'!$B585,'Faturamento NNE'!$AA$2:$AA$707,'Infos Relatório'!BK$1)</f>
        <v>0</v>
      </c>
      <c r="BN585" s="546">
        <f>SUMIFS('Faturamento NNE'!$P$2:$P$707,'Faturamento NNE'!$E$2:$E$707,'Infos Relatório'!$B$564,'Faturamento NNE'!$F$2:$F$707,'Infos Relatório'!$B585,'Faturamento NNE'!$AA$2:$AA$707,'Infos Relatório'!BK$1,'Faturamento NNE'!$U$2:$U$707,"Sim")+SUMIFS('Faturamento NNE'!$Q$2:$Q$707,'Faturamento NNE'!$E$2:$E$707,'Infos Relatório'!$B$564,'Faturamento NNE'!$F$2:$F$707,'Infos Relatório'!$B585,'Faturamento NNE'!$AA$2:$AA$707,'Infos Relatório'!BK$1,'Faturamento NNE'!$U$2:$U$707,"Sim")</f>
        <v>0</v>
      </c>
      <c r="BO585" s="227" t="e">
        <f t="shared" si="214"/>
        <v>#DIV/0!</v>
      </c>
      <c r="BP585" s="545">
        <f>SUMIFS('Faturamento NNE'!$I$2:$I$707,'Faturamento NNE'!$E$2:$E$707,'Infos Relatório'!$B$564,'Faturamento NNE'!$F$2:$F$707,'Infos Relatório'!$B585,'Faturamento NNE'!$AA$2:$AA$707,'Infos Relatório'!BK$1)</f>
        <v>0</v>
      </c>
      <c r="BQ585" s="541">
        <f>COUNTIFS('Faturamento NNE'!$E$2:$E$707,'Infos Relatório'!$B$564,'Faturamento NNE'!$F$2:$F$707,'Infos Relatório'!$B585,'Faturamento NNE'!$AA$2:$AA$707,'Infos Relatório'!BQ$1)</f>
        <v>0</v>
      </c>
      <c r="BR585" s="542">
        <f>SUMIFS('Faturamento NNE'!$H$2:$H$707,'Faturamento NNE'!$E$2:$E$707,'Infos Relatório'!$B$564,'Faturamento NNE'!$F$2:$F$707,'Infos Relatório'!$B585,'Faturamento NNE'!$AA$2:$AA$707,'Infos Relatório'!BQ$1)</f>
        <v>0</v>
      </c>
      <c r="BS585" s="542">
        <f>SUMIFS('Faturamento NNE'!$K$2:$K$707,'Faturamento NNE'!$E$2:$E$707,'Infos Relatório'!$B$564,'Faturamento NNE'!$F$2:$F$707,'Infos Relatório'!$B585,'Faturamento NNE'!$AA$2:$AA$707,'Infos Relatório'!BQ$1)</f>
        <v>0</v>
      </c>
      <c r="BT585" s="546">
        <f>SUMIFS('Faturamento NNE'!$P$2:$P$707,'Faturamento NNE'!$E$2:$E$707,'Infos Relatório'!$B$564,'Faturamento NNE'!$F$2:$F$707,'Infos Relatório'!$B585,'Faturamento NNE'!$AA$2:$AA$707,'Infos Relatório'!BQ$1,'Faturamento NNE'!$U$2:$U$707,"Sim")+SUMIFS('Faturamento NNE'!$Q$2:$Q$707,'Faturamento NNE'!$E$2:$E$707,'Infos Relatório'!$B$564,'Faturamento NNE'!$F$2:$F$707,'Infos Relatório'!$B585,'Faturamento NNE'!$AA$2:$AA$707,'Infos Relatório'!BQ$1,'Faturamento NNE'!$U$2:$U$707,"Sim")</f>
        <v>0</v>
      </c>
      <c r="BU585" s="227" t="e">
        <f t="shared" si="215"/>
        <v>#DIV/0!</v>
      </c>
      <c r="BV585" s="545">
        <f>SUMIFS('Faturamento NNE'!$I$2:$I$707,'Faturamento NNE'!$E$2:$E$707,'Infos Relatório'!$B$564,'Faturamento NNE'!$F$2:$F$707,'Infos Relatório'!$B585,'Faturamento NNE'!$AA$2:$AA$707,'Infos Relatório'!BQ$1)</f>
        <v>0</v>
      </c>
    </row>
    <row r="586" spans="2:74">
      <c r="B586" s="217" t="s">
        <v>151</v>
      </c>
      <c r="C586" s="541">
        <f>COUNTIFS('Faturamento NNE'!$E$2:$E$707,'Infos Relatório'!$B$564,'Faturamento NNE'!$F$2:$F$707,'Infos Relatório'!$B586,'Faturamento NNE'!$AA$2:$AA$707,'Infos Relatório'!C$1)</f>
        <v>0</v>
      </c>
      <c r="D586" s="542">
        <f>SUMIFS('Faturamento NNE'!$H$2:$H$707,'Faturamento NNE'!$E$2:$E$707,'Infos Relatório'!$B$564,'Faturamento NNE'!$F$2:$F$707,'Infos Relatório'!$B586,'Faturamento NNE'!$AA$2:$AA$707,'Infos Relatório'!C$1)</f>
        <v>0</v>
      </c>
      <c r="E586" s="543">
        <f>SUMIFS('Faturamento NNE'!$K$2:$K$707,'Faturamento NNE'!$E$2:$E$707,'Infos Relatório'!$B$564,'Faturamento NNE'!$F$2:$F$707,'Infos Relatório'!$B586,'Faturamento NNE'!$AA$2:$AA$707,'Infos Relatório'!C$1)</f>
        <v>0</v>
      </c>
      <c r="F586" s="544">
        <f>SUMIFS('Faturamento NNE'!$P$2:$P$707,'Faturamento NNE'!$E$2:$E$707,'Infos Relatório'!$B$564,'Faturamento NNE'!$F$2:$F$707,'Infos Relatório'!$B586,'Faturamento NNE'!$AA$2:$AA$707,'Infos Relatório'!C$1,'Faturamento NNE'!$U$2:$U$707,"Sim")+SUMIFS('Faturamento NNE'!$Q$2:$Q$707,'Faturamento NNE'!$E$2:$E$707,'Infos Relatório'!$B$564,'Faturamento NNE'!$F$2:$F$707,'Infos Relatório'!$B586,'Faturamento NNE'!$AA$2:$AA$707,'Infos Relatório'!C$1,'Faturamento NNE'!$U$2:$U$707,"Sim")</f>
        <v>0</v>
      </c>
      <c r="G586" s="283" t="e">
        <f t="shared" si="204"/>
        <v>#DIV/0!</v>
      </c>
      <c r="H586" s="545">
        <f>SUMIFS('Faturamento NNE'!$I$2:$I$707,'Faturamento NNE'!$E$2:$E$707,'Infos Relatório'!$B$564,'Faturamento NNE'!$F$2:$F$707,'Infos Relatório'!$B586,'Faturamento NNE'!$AA$2:$AA$707,'Infos Relatório'!C$1)</f>
        <v>0</v>
      </c>
      <c r="I586" s="541">
        <f>COUNTIFS('Faturamento NNE'!$E$2:$E$707,'Infos Relatório'!$B$564,'Faturamento NNE'!$F$2:$F$707,'Infos Relatório'!$B586,'Faturamento NNE'!$AA$2:$AA$707,'Infos Relatório'!I$1)</f>
        <v>0</v>
      </c>
      <c r="J586" s="542">
        <f>SUMIFS('Faturamento NNE'!$H$2:$H$707,'Faturamento NNE'!$E$2:$E$707,'Infos Relatório'!$B$564,'Faturamento NNE'!$F$2:$F$707,'Infos Relatório'!$B586,'Faturamento NNE'!$AA$2:$AA$707,'Infos Relatório'!I$1)</f>
        <v>0</v>
      </c>
      <c r="K586" s="543">
        <f>SUMIFS('Faturamento NNE'!$K$2:$K$707,'Faturamento NNE'!$E$2:$E$707,'Infos Relatório'!$B$564,'Faturamento NNE'!$F$2:$F$707,'Infos Relatório'!$B586,'Faturamento NNE'!$AA$2:$AA$707,'Infos Relatório'!I$1)</f>
        <v>0</v>
      </c>
      <c r="L586" s="544">
        <f>SUMIFS('Faturamento NNE'!$P$2:$P$707,'Faturamento NNE'!$E$2:$E$707,'Infos Relatório'!$B$564,'Faturamento NNE'!$F$2:$F$707,'Infos Relatório'!$B586,'Faturamento NNE'!$AA$2:$AA$707,'Infos Relatório'!I$1,'Faturamento NNE'!$U$2:$U$707,"Sim")+SUMIFS('Faturamento NNE'!$Q$2:$Q$707,'Faturamento NNE'!$E$2:$E$707,'Infos Relatório'!$B$564,'Faturamento NNE'!$F$2:$F$707,'Infos Relatório'!$B586,'Faturamento NNE'!$AA$2:$AA$707,'Infos Relatório'!I$1,'Faturamento NNE'!$U$2:$U$707,"Sim")</f>
        <v>0</v>
      </c>
      <c r="M586" s="283" t="e">
        <f t="shared" si="205"/>
        <v>#DIV/0!</v>
      </c>
      <c r="N586" s="545">
        <f>SUMIFS('Faturamento NNE'!$I$2:$I$707,'Faturamento NNE'!$E$2:$E$707,'Infos Relatório'!$B$564,'Faturamento NNE'!$F$2:$F$707,'Infos Relatório'!$B586,'Faturamento NNE'!$AA$2:$AA$707,'Infos Relatório'!I$1)</f>
        <v>0</v>
      </c>
      <c r="O586" s="541">
        <f>COUNTIFS('Faturamento NNE'!$E$2:$E$707,'Infos Relatório'!$B$564,'Faturamento NNE'!$F$2:$F$707,'Infos Relatório'!$B586,'Faturamento NNE'!$AA$2:$AA$707,'Infos Relatório'!O$1)</f>
        <v>0</v>
      </c>
      <c r="P586" s="542">
        <f>SUMIFS('Faturamento NNE'!$H$2:$H$707,'Faturamento NNE'!$E$2:$E$707,'Infos Relatório'!$B$564,'Faturamento NNE'!$F$2:$F$707,'Infos Relatório'!$B586,'Faturamento NNE'!$AA$2:$AA$707,'Infos Relatório'!O$1)</f>
        <v>0</v>
      </c>
      <c r="Q586" s="542">
        <f>SUMIFS('Faturamento NNE'!$K$2:$K$707,'Faturamento NNE'!$E$2:$E$707,'Infos Relatório'!$B$564,'Faturamento NNE'!$F$2:$F$707,'Infos Relatório'!$B586,'Faturamento NNE'!$AA$2:$AA$707,'Infos Relatório'!O$1)</f>
        <v>0</v>
      </c>
      <c r="R586" s="546">
        <f>SUMIFS('Faturamento NNE'!$P$2:$P$707,'Faturamento NNE'!$E$2:$E$707,'Infos Relatório'!$B$564,'Faturamento NNE'!$F$2:$F$707,'Infos Relatório'!$B586,'Faturamento NNE'!$AA$2:$AA$707,'Infos Relatório'!O$1,'Faturamento NNE'!$U$2:$U$707,"Sim")+SUMIFS('Faturamento NNE'!$Q$2:$Q$707,'Faturamento NNE'!$E$2:$E$707,'Infos Relatório'!$B$564,'Faturamento NNE'!$F$2:$F$707,'Infos Relatório'!$B586,'Faturamento NNE'!$AA$2:$AA$707,'Infos Relatório'!O$1,'Faturamento NNE'!$U$2:$U$707,"Sim")</f>
        <v>0</v>
      </c>
      <c r="S586" s="227" t="e">
        <f t="shared" si="206"/>
        <v>#DIV/0!</v>
      </c>
      <c r="T586" s="545">
        <f>SUMIFS('Faturamento NNE'!$I$2:$I$707,'Faturamento NNE'!$E$2:$E$707,'Infos Relatório'!$B$564,'Faturamento NNE'!$F$2:$F$707,'Infos Relatório'!$B586,'Faturamento NNE'!$AA$2:$AA$707,'Infos Relatório'!O$1)</f>
        <v>0</v>
      </c>
      <c r="U586" s="541">
        <f>COUNTIFS('Faturamento NNE'!$E$2:$E$707,'Infos Relatório'!$B$564,'Faturamento NNE'!$F$2:$F$707,'Infos Relatório'!$B586,'Faturamento NNE'!$AA$2:$AA$707,'Infos Relatório'!U$1)</f>
        <v>0</v>
      </c>
      <c r="V586" s="542">
        <f>SUMIFS('Faturamento NNE'!$H$2:$H$707,'Faturamento NNE'!$E$2:$E$707,'Infos Relatório'!$B$564,'Faturamento NNE'!$F$2:$F$707,'Infos Relatório'!$B586,'Faturamento NNE'!$AA$2:$AA$707,'Infos Relatório'!U$1)</f>
        <v>0</v>
      </c>
      <c r="W586" s="542">
        <f>SUMIFS('Faturamento NNE'!$K$2:$K$707,'Faturamento NNE'!$E$2:$E$707,'Infos Relatório'!$B$564,'Faturamento NNE'!$F$2:$F$707,'Infos Relatório'!$B586,'Faturamento NNE'!$AA$2:$AA$707,'Infos Relatório'!U$1)</f>
        <v>0</v>
      </c>
      <c r="X586" s="546">
        <f>SUMIFS('Faturamento NNE'!$P$2:$P$707,'Faturamento NNE'!$E$2:$E$707,'Infos Relatório'!$B$564,'Faturamento NNE'!$F$2:$F$707,'Infos Relatório'!$B586,'Faturamento NNE'!$AA$2:$AA$707,'Infos Relatório'!U$1,'Faturamento NNE'!$U$2:$U$707,"Sim")+SUMIFS('Faturamento NNE'!$Q$2:$Q$707,'Faturamento NNE'!$E$2:$E$707,'Infos Relatório'!$B$564,'Faturamento NNE'!$F$2:$F$707,'Infos Relatório'!$B586,'Faturamento NNE'!$AA$2:$AA$707,'Infos Relatório'!U$1,'Faturamento NNE'!$U$2:$U$707,"Sim")</f>
        <v>0</v>
      </c>
      <c r="Y586" s="227" t="e">
        <f t="shared" si="207"/>
        <v>#DIV/0!</v>
      </c>
      <c r="Z586" s="545">
        <f>SUMIFS('Faturamento NNE'!$I$2:$I$707,'Faturamento NNE'!$E$2:$E$707,'Infos Relatório'!$B$564,'Faturamento NNE'!$F$2:$F$707,'Infos Relatório'!$B586,'Faturamento NNE'!$AA$2:$AA$707,'Infos Relatório'!U$1)</f>
        <v>0</v>
      </c>
      <c r="AA586" s="541">
        <f>COUNTIFS('Faturamento NNE'!$E$2:$E$707,'Infos Relatório'!$B$564,'Faturamento NNE'!$F$2:$F$707,'Infos Relatório'!$B586,'Faturamento NNE'!$AA$2:$AA$707,'Infos Relatório'!AA$1)</f>
        <v>0</v>
      </c>
      <c r="AB586" s="542">
        <f>SUMIFS('Faturamento NNE'!$H$2:$H$707,'Faturamento NNE'!$E$2:$E$707,'Infos Relatório'!$B$564,'Faturamento NNE'!$F$2:$F$707,'Infos Relatório'!$B586,'Faturamento NNE'!$AA$2:$AA$707,'Infos Relatório'!AA$1)</f>
        <v>0</v>
      </c>
      <c r="AC586" s="542">
        <f>SUMIFS('Faturamento NNE'!$K$2:$K$707,'Faturamento NNE'!$E$2:$E$707,'Infos Relatório'!$B$564,'Faturamento NNE'!$F$2:$F$707,'Infos Relatório'!$B586,'Faturamento NNE'!$AA$2:$AA$707,'Infos Relatório'!AA$1)</f>
        <v>0</v>
      </c>
      <c r="AD586" s="546">
        <f>SUMIFS('Faturamento NNE'!$P$2:$P$707,'Faturamento NNE'!$E$2:$E$707,'Infos Relatório'!$B$564,'Faturamento NNE'!$F$2:$F$707,'Infos Relatório'!$B586,'Faturamento NNE'!$AA$2:$AA$707,'Infos Relatório'!AA$1,'Faturamento NNE'!$U$2:$U$707,"Sim")+SUMIFS('Faturamento NNE'!$Q$2:$Q$707,'Faturamento NNE'!$E$2:$E$707,'Infos Relatório'!$B$564,'Faturamento NNE'!$F$2:$F$707,'Infos Relatório'!$B586,'Faturamento NNE'!$AA$2:$AA$707,'Infos Relatório'!AA$1,'Faturamento NNE'!$U$2:$U$707,"Sim")</f>
        <v>0</v>
      </c>
      <c r="AE586" s="227" t="e">
        <f t="shared" si="208"/>
        <v>#DIV/0!</v>
      </c>
      <c r="AF586" s="545">
        <f>SUMIFS('Faturamento NNE'!$I$2:$I$707,'Faturamento NNE'!$E$2:$E$707,'Infos Relatório'!$B$564,'Faturamento NNE'!$F$2:$F$707,'Infos Relatório'!$B586,'Faturamento NNE'!$AA$2:$AA$707,'Infos Relatório'!AA$1)</f>
        <v>0</v>
      </c>
      <c r="AG586" s="541">
        <f>COUNTIFS('Faturamento NNE'!$E$2:$E$707,'Infos Relatório'!$B$564,'Faturamento NNE'!$F$2:$F$707,'Infos Relatório'!$B586,'Faturamento NNE'!$AA$2:$AA$707,'Infos Relatório'!AG$1)</f>
        <v>0</v>
      </c>
      <c r="AH586" s="542">
        <f>SUMIFS('Faturamento NNE'!$H$2:$H$707,'Faturamento NNE'!$E$2:$E$707,'Infos Relatório'!$B$564,'Faturamento NNE'!$F$2:$F$707,'Infos Relatório'!$B586,'Faturamento NNE'!$AA$2:$AA$707,'Infos Relatório'!AG$1)</f>
        <v>0</v>
      </c>
      <c r="AI586" s="542">
        <f>SUMIFS('Faturamento NNE'!$K$2:$K$707,'Faturamento NNE'!$E$2:$E$707,'Infos Relatório'!$B$564,'Faturamento NNE'!$F$2:$F$707,'Infos Relatório'!$B586,'Faturamento NNE'!$AA$2:$AA$707,'Infos Relatório'!AG$1)</f>
        <v>0</v>
      </c>
      <c r="AJ586" s="546">
        <f>SUMIFS('Faturamento NNE'!$P$2:$P$707,'Faturamento NNE'!$E$2:$E$707,'Infos Relatório'!$B$564,'Faturamento NNE'!$F$2:$F$707,'Infos Relatório'!$B586,'Faturamento NNE'!$AA$2:$AA$707,'Infos Relatório'!AG$1,'Faturamento NNE'!$U$2:$U$707,"Sim")+SUMIFS('Faturamento NNE'!$Q$2:$Q$707,'Faturamento NNE'!$E$2:$E$707,'Infos Relatório'!$B$564,'Faturamento NNE'!$F$2:$F$707,'Infos Relatório'!$B586,'Faturamento NNE'!$AA$2:$AA$707,'Infos Relatório'!AG$1,'Faturamento NNE'!$U$2:$U$707,"Sim")</f>
        <v>0</v>
      </c>
      <c r="AK586" s="227" t="e">
        <f t="shared" si="209"/>
        <v>#DIV/0!</v>
      </c>
      <c r="AL586" s="545">
        <f>SUMIFS('Faturamento NNE'!$I$2:$I$707,'Faturamento NNE'!$E$2:$E$707,'Infos Relatório'!$B$564,'Faturamento NNE'!$F$2:$F$707,'Infos Relatório'!$B586,'Faturamento NNE'!$AA$2:$AA$707,'Infos Relatório'!AG$1)</f>
        <v>0</v>
      </c>
      <c r="AM586" s="541">
        <f>COUNTIFS('Faturamento NNE'!$E$2:$E$707,'Infos Relatório'!$B$564,'Faturamento NNE'!$F$2:$F$707,'Infos Relatório'!$B586,'Faturamento NNE'!$AA$2:$AA$707,'Infos Relatório'!AM$1)</f>
        <v>0</v>
      </c>
      <c r="AN586" s="542">
        <f>SUMIFS('Faturamento NNE'!$H$2:$H$707,'Faturamento NNE'!$E$2:$E$707,'Infos Relatório'!$B$564,'Faturamento NNE'!$F$2:$F$707,'Infos Relatório'!$B586,'Faturamento NNE'!$AA$2:$AA$707,'Infos Relatório'!AM$1)</f>
        <v>0</v>
      </c>
      <c r="AO586" s="542">
        <f>SUMIFS('Faturamento NNE'!$K$2:$K$707,'Faturamento NNE'!$E$2:$E$707,'Infos Relatório'!$B$564,'Faturamento NNE'!$F$2:$F$707,'Infos Relatório'!$B586,'Faturamento NNE'!$AA$2:$AA$707,'Infos Relatório'!AM$1)</f>
        <v>0</v>
      </c>
      <c r="AP586" s="546">
        <f>SUMIFS('Faturamento NNE'!$P$2:$P$707,'Faturamento NNE'!$E$2:$E$707,'Infos Relatório'!$B$564,'Faturamento NNE'!$F$2:$F$707,'Infos Relatório'!$B586,'Faturamento NNE'!$AA$2:$AA$707,'Infos Relatório'!AM$1,'Faturamento NNE'!$U$2:$U$707,"Sim")+SUMIFS('Faturamento NNE'!$Q$2:$Q$707,'Faturamento NNE'!$E$2:$E$707,'Infos Relatório'!$B$564,'Faturamento NNE'!$F$2:$F$707,'Infos Relatório'!$B586,'Faturamento NNE'!$AA$2:$AA$707,'Infos Relatório'!AM$1,'Faturamento NNE'!$U$2:$U$707,"Sim")</f>
        <v>0</v>
      </c>
      <c r="AQ586" s="227" t="e">
        <f t="shared" si="210"/>
        <v>#DIV/0!</v>
      </c>
      <c r="AR586" s="545">
        <f>SUMIFS('Faturamento NNE'!$I$2:$I$707,'Faturamento NNE'!$E$2:$E$707,'Infos Relatório'!$B$564,'Faturamento NNE'!$F$2:$F$707,'Infos Relatório'!$B586,'Faturamento NNE'!$AA$2:$AA$707,'Infos Relatório'!AM$1)</f>
        <v>0</v>
      </c>
      <c r="AS586" s="541">
        <f>COUNTIFS('Faturamento NNE'!$E$2:$E$707,'Infos Relatório'!$B$564,'Faturamento NNE'!$F$2:$F$707,'Infos Relatório'!$B586,'Faturamento NNE'!$AA$2:$AA$707,'Infos Relatório'!AS$1)</f>
        <v>0</v>
      </c>
      <c r="AT586" s="542">
        <f>SUMIFS('Faturamento NNE'!$H$2:$H$707,'Faturamento NNE'!$E$2:$E$707,'Infos Relatório'!$B$564,'Faturamento NNE'!$F$2:$F$707,'Infos Relatório'!$B586,'Faturamento NNE'!$AA$2:$AA$707,'Infos Relatório'!AS$1)</f>
        <v>0</v>
      </c>
      <c r="AU586" s="542">
        <f>SUMIFS('Faturamento NNE'!$K$2:$K$707,'Faturamento NNE'!$E$2:$E$707,'Infos Relatório'!$B$564,'Faturamento NNE'!$F$2:$F$707,'Infos Relatório'!$B586,'Faturamento NNE'!$AA$2:$AA$707,'Infos Relatório'!AS$1)</f>
        <v>0</v>
      </c>
      <c r="AV586" s="546">
        <f>SUMIFS('Faturamento NNE'!$P$2:$P$707,'Faturamento NNE'!$E$2:$E$707,'Infos Relatório'!$B$564,'Faturamento NNE'!$F$2:$F$707,'Infos Relatório'!$B586,'Faturamento NNE'!$AA$2:$AA$707,'Infos Relatório'!AS$1,'Faturamento NNE'!$U$2:$U$707,"Sim")+SUMIFS('Faturamento NNE'!$Q$2:$Q$707,'Faturamento NNE'!$E$2:$E$707,'Infos Relatório'!$B$564,'Faturamento NNE'!$F$2:$F$707,'Infos Relatório'!$B586,'Faturamento NNE'!$AA$2:$AA$707,'Infos Relatório'!AS$1,'Faturamento NNE'!$U$2:$U$707,"Sim")</f>
        <v>0</v>
      </c>
      <c r="AW586" s="227" t="e">
        <f t="shared" si="211"/>
        <v>#DIV/0!</v>
      </c>
      <c r="AX586" s="545">
        <f>SUMIFS('Faturamento NNE'!$I$2:$I$707,'Faturamento NNE'!$E$2:$E$707,'Infos Relatório'!$B$564,'Faturamento NNE'!$F$2:$F$707,'Infos Relatório'!$B586,'Faturamento NNE'!$AA$2:$AA$707,'Infos Relatório'!AS$1)</f>
        <v>0</v>
      </c>
      <c r="AY586" s="541">
        <f>COUNTIFS('Faturamento NNE'!$E$2:$E$707,'Infos Relatório'!$B$564,'Faturamento NNE'!$F$2:$F$707,'Infos Relatório'!$B586,'Faturamento NNE'!$AA$2:$AA$707,'Infos Relatório'!AY$1)</f>
        <v>0</v>
      </c>
      <c r="AZ586" s="542">
        <f>SUMIFS('Faturamento NNE'!$H$2:$H$707,'Faturamento NNE'!$E$2:$E$707,'Infos Relatório'!$B$564,'Faturamento NNE'!$F$2:$F$707,'Infos Relatório'!$B586,'Faturamento NNE'!$AA$2:$AA$707,'Infos Relatório'!AY$1)</f>
        <v>0</v>
      </c>
      <c r="BA586" s="542">
        <f>SUMIFS('Faturamento NNE'!$K$2:$K$707,'Faturamento NNE'!$E$2:$E$707,'Infos Relatório'!$B$564,'Faturamento NNE'!$F$2:$F$707,'Infos Relatório'!$B586,'Faturamento NNE'!$AA$2:$AA$707,'Infos Relatório'!AY$1)</f>
        <v>0</v>
      </c>
      <c r="BB586" s="546">
        <f>SUMIFS('Faturamento NNE'!$P$2:$P$707,'Faturamento NNE'!$E$2:$E$707,'Infos Relatório'!$B$564,'Faturamento NNE'!$F$2:$F$707,'Infos Relatório'!$B586,'Faturamento NNE'!$AA$2:$AA$707,'Infos Relatório'!AY$1,'Faturamento NNE'!$U$2:$U$707,"Sim")+SUMIFS('Faturamento NNE'!$Q$2:$Q$707,'Faturamento NNE'!$E$2:$E$707,'Infos Relatório'!$B$564,'Faturamento NNE'!$F$2:$F$707,'Infos Relatório'!$B586,'Faturamento NNE'!$AA$2:$AA$707,'Infos Relatório'!AY$1,'Faturamento NNE'!$U$2:$U$707,"Sim")</f>
        <v>0</v>
      </c>
      <c r="BC586" s="227" t="e">
        <f t="shared" si="212"/>
        <v>#DIV/0!</v>
      </c>
      <c r="BD586" s="545">
        <f>SUMIFS('Faturamento NNE'!$I$2:$I$707,'Faturamento NNE'!$E$2:$E$707,'Infos Relatório'!$B$564,'Faturamento NNE'!$F$2:$F$707,'Infos Relatório'!$B586,'Faturamento NNE'!$AA$2:$AA$707,'Infos Relatório'!AY$1)</f>
        <v>0</v>
      </c>
      <c r="BE586" s="541">
        <f>COUNTIFS('Faturamento NNE'!$E$2:$E$707,'Infos Relatório'!$B$564,'Faturamento NNE'!$F$2:$F$707,'Infos Relatório'!$B586,'Faturamento NNE'!$AA$2:$AA$707,'Infos Relatório'!BE$1)</f>
        <v>0</v>
      </c>
      <c r="BF586" s="542">
        <f>SUMIFS('Faturamento NNE'!$H$2:$H$707,'Faturamento NNE'!$E$2:$E$707,'Infos Relatório'!$B$564,'Faturamento NNE'!$F$2:$F$707,'Infos Relatório'!$B586,'Faturamento NNE'!$AA$2:$AA$707,'Infos Relatório'!BE$1)</f>
        <v>0</v>
      </c>
      <c r="BG586" s="542">
        <f>SUMIFS('Faturamento NNE'!$K$2:$K$707,'Faturamento NNE'!$E$2:$E$707,'Infos Relatório'!$B$564,'Faturamento NNE'!$F$2:$F$707,'Infos Relatório'!$B586,'Faturamento NNE'!$AA$2:$AA$707,'Infos Relatório'!BE$1)</f>
        <v>0</v>
      </c>
      <c r="BH586" s="546">
        <f>SUMIFS('Faturamento NNE'!$P$2:$P$707,'Faturamento NNE'!$E$2:$E$707,'Infos Relatório'!$B$564,'Faturamento NNE'!$F$2:$F$707,'Infos Relatório'!$B586,'Faturamento NNE'!$AA$2:$AA$707,'Infos Relatório'!BE$1,'Faturamento NNE'!$U$2:$U$707,"Sim")+SUMIFS('Faturamento NNE'!$Q$2:$Q$707,'Faturamento NNE'!$E$2:$E$707,'Infos Relatório'!$B$564,'Faturamento NNE'!$F$2:$F$707,'Infos Relatório'!$B586,'Faturamento NNE'!$AA$2:$AA$707,'Infos Relatório'!BE$1,'Faturamento NNE'!$U$2:$U$707,"Sim")</f>
        <v>0</v>
      </c>
      <c r="BI586" s="227" t="e">
        <f t="shared" si="213"/>
        <v>#DIV/0!</v>
      </c>
      <c r="BJ586" s="545">
        <f>SUMIFS('Faturamento NNE'!$I$2:$I$707,'Faturamento NNE'!$E$2:$E$707,'Infos Relatório'!$B$564,'Faturamento NNE'!$F$2:$F$707,'Infos Relatório'!$B586,'Faturamento NNE'!$AA$2:$AA$707,'Infos Relatório'!BE$1)</f>
        <v>0</v>
      </c>
      <c r="BK586" s="541">
        <f>COUNTIFS('Faturamento NNE'!$E$2:$E$707,'Infos Relatório'!$B$564,'Faturamento NNE'!$F$2:$F$707,'Infos Relatório'!$B586,'Faturamento NNE'!$AA$2:$AA$707,'Infos Relatório'!BK$1)</f>
        <v>0</v>
      </c>
      <c r="BL586" s="542">
        <f>SUMIFS('Faturamento NNE'!$H$2:$H$707,'Faturamento NNE'!$E$2:$E$707,'Infos Relatório'!$B$564,'Faturamento NNE'!$F$2:$F$707,'Infos Relatório'!$B586,'Faturamento NNE'!$AA$2:$AA$707,'Infos Relatório'!BK$1)</f>
        <v>0</v>
      </c>
      <c r="BM586" s="542">
        <f>SUMIFS('Faturamento NNE'!$K$2:$K$707,'Faturamento NNE'!$E$2:$E$707,'Infos Relatório'!$B$564,'Faturamento NNE'!$F$2:$F$707,'Infos Relatório'!$B586,'Faturamento NNE'!$AA$2:$AA$707,'Infos Relatório'!BK$1)</f>
        <v>0</v>
      </c>
      <c r="BN586" s="546">
        <f>SUMIFS('Faturamento NNE'!$P$2:$P$707,'Faturamento NNE'!$E$2:$E$707,'Infos Relatório'!$B$564,'Faturamento NNE'!$F$2:$F$707,'Infos Relatório'!$B586,'Faturamento NNE'!$AA$2:$AA$707,'Infos Relatório'!BK$1,'Faturamento NNE'!$U$2:$U$707,"Sim")+SUMIFS('Faturamento NNE'!$Q$2:$Q$707,'Faturamento NNE'!$E$2:$E$707,'Infos Relatório'!$B$564,'Faturamento NNE'!$F$2:$F$707,'Infos Relatório'!$B586,'Faturamento NNE'!$AA$2:$AA$707,'Infos Relatório'!BK$1,'Faturamento NNE'!$U$2:$U$707,"Sim")</f>
        <v>0</v>
      </c>
      <c r="BO586" s="227" t="e">
        <f t="shared" si="214"/>
        <v>#DIV/0!</v>
      </c>
      <c r="BP586" s="545">
        <f>SUMIFS('Faturamento NNE'!$I$2:$I$707,'Faturamento NNE'!$E$2:$E$707,'Infos Relatório'!$B$564,'Faturamento NNE'!$F$2:$F$707,'Infos Relatório'!$B586,'Faturamento NNE'!$AA$2:$AA$707,'Infos Relatório'!BK$1)</f>
        <v>0</v>
      </c>
      <c r="BQ586" s="541">
        <f>COUNTIFS('Faturamento NNE'!$E$2:$E$707,'Infos Relatório'!$B$564,'Faturamento NNE'!$F$2:$F$707,'Infos Relatório'!$B586,'Faturamento NNE'!$AA$2:$AA$707,'Infos Relatório'!BQ$1)</f>
        <v>0</v>
      </c>
      <c r="BR586" s="542">
        <f>SUMIFS('Faturamento NNE'!$H$2:$H$707,'Faturamento NNE'!$E$2:$E$707,'Infos Relatório'!$B$564,'Faturamento NNE'!$F$2:$F$707,'Infos Relatório'!$B586,'Faturamento NNE'!$AA$2:$AA$707,'Infos Relatório'!BQ$1)</f>
        <v>0</v>
      </c>
      <c r="BS586" s="542">
        <f>SUMIFS('Faturamento NNE'!$K$2:$K$707,'Faturamento NNE'!$E$2:$E$707,'Infos Relatório'!$B$564,'Faturamento NNE'!$F$2:$F$707,'Infos Relatório'!$B586,'Faturamento NNE'!$AA$2:$AA$707,'Infos Relatório'!BQ$1)</f>
        <v>0</v>
      </c>
      <c r="BT586" s="546">
        <f>SUMIFS('Faturamento NNE'!$P$2:$P$707,'Faturamento NNE'!$E$2:$E$707,'Infos Relatório'!$B$564,'Faturamento NNE'!$F$2:$F$707,'Infos Relatório'!$B586,'Faturamento NNE'!$AA$2:$AA$707,'Infos Relatório'!BQ$1,'Faturamento NNE'!$U$2:$U$707,"Sim")+SUMIFS('Faturamento NNE'!$Q$2:$Q$707,'Faturamento NNE'!$E$2:$E$707,'Infos Relatório'!$B$564,'Faturamento NNE'!$F$2:$F$707,'Infos Relatório'!$B586,'Faturamento NNE'!$AA$2:$AA$707,'Infos Relatório'!BQ$1,'Faturamento NNE'!$U$2:$U$707,"Sim")</f>
        <v>0</v>
      </c>
      <c r="BU586" s="227" t="e">
        <f t="shared" si="215"/>
        <v>#DIV/0!</v>
      </c>
      <c r="BV586" s="545">
        <f>SUMIFS('Faturamento NNE'!$I$2:$I$707,'Faturamento NNE'!$E$2:$E$707,'Infos Relatório'!$B$564,'Faturamento NNE'!$F$2:$F$707,'Infos Relatório'!$B586,'Faturamento NNE'!$AA$2:$AA$707,'Infos Relatório'!BQ$1)</f>
        <v>0</v>
      </c>
    </row>
    <row r="587" spans="2:74">
      <c r="B587" s="217" t="s">
        <v>152</v>
      </c>
      <c r="C587" s="541">
        <f>COUNTIFS('Faturamento NNE'!$E$2:$E$707,'Infos Relatório'!$B$564,'Faturamento NNE'!$F$2:$F$707,'Infos Relatório'!$B587,'Faturamento NNE'!$AA$2:$AA$707,'Infos Relatório'!C$1)</f>
        <v>0</v>
      </c>
      <c r="D587" s="542">
        <f>SUMIFS('Faturamento NNE'!$H$2:$H$707,'Faturamento NNE'!$E$2:$E$707,'Infos Relatório'!$B$564,'Faturamento NNE'!$F$2:$F$707,'Infos Relatório'!$B587,'Faturamento NNE'!$AA$2:$AA$707,'Infos Relatório'!C$1)</f>
        <v>0</v>
      </c>
      <c r="E587" s="543">
        <f>SUMIFS('Faturamento NNE'!$K$2:$K$707,'Faturamento NNE'!$E$2:$E$707,'Infos Relatório'!$B$564,'Faturamento NNE'!$F$2:$F$707,'Infos Relatório'!$B587,'Faturamento NNE'!$AA$2:$AA$707,'Infos Relatório'!C$1)</f>
        <v>0</v>
      </c>
      <c r="F587" s="544">
        <f>SUMIFS('Faturamento NNE'!$P$2:$P$707,'Faturamento NNE'!$E$2:$E$707,'Infos Relatório'!$B$564,'Faturamento NNE'!$F$2:$F$707,'Infos Relatório'!$B587,'Faturamento NNE'!$AA$2:$AA$707,'Infos Relatório'!C$1,'Faturamento NNE'!$U$2:$U$707,"Sim")+SUMIFS('Faturamento NNE'!$Q$2:$Q$707,'Faturamento NNE'!$E$2:$E$707,'Infos Relatório'!$B$564,'Faturamento NNE'!$F$2:$F$707,'Infos Relatório'!$B587,'Faturamento NNE'!$AA$2:$AA$707,'Infos Relatório'!C$1,'Faturamento NNE'!$U$2:$U$707,"Sim")</f>
        <v>0</v>
      </c>
      <c r="G587" s="283" t="e">
        <f t="shared" si="204"/>
        <v>#DIV/0!</v>
      </c>
      <c r="H587" s="545">
        <f>SUMIFS('Faturamento NNE'!$I$2:$I$707,'Faturamento NNE'!$E$2:$E$707,'Infos Relatório'!$B$564,'Faturamento NNE'!$F$2:$F$707,'Infos Relatório'!$B587,'Faturamento NNE'!$AA$2:$AA$707,'Infos Relatório'!C$1)</f>
        <v>0</v>
      </c>
      <c r="I587" s="541">
        <f>COUNTIFS('Faturamento NNE'!$E$2:$E$707,'Infos Relatório'!$B$564,'Faturamento NNE'!$F$2:$F$707,'Infos Relatório'!$B587,'Faturamento NNE'!$AA$2:$AA$707,'Infos Relatório'!I$1)</f>
        <v>0</v>
      </c>
      <c r="J587" s="542">
        <f>SUMIFS('Faturamento NNE'!$H$2:$H$707,'Faturamento NNE'!$E$2:$E$707,'Infos Relatório'!$B$564,'Faturamento NNE'!$F$2:$F$707,'Infos Relatório'!$B587,'Faturamento NNE'!$AA$2:$AA$707,'Infos Relatório'!I$1)</f>
        <v>0</v>
      </c>
      <c r="K587" s="543">
        <f>SUMIFS('Faturamento NNE'!$K$2:$K$707,'Faturamento NNE'!$E$2:$E$707,'Infos Relatório'!$B$564,'Faturamento NNE'!$F$2:$F$707,'Infos Relatório'!$B587,'Faturamento NNE'!$AA$2:$AA$707,'Infos Relatório'!I$1)</f>
        <v>0</v>
      </c>
      <c r="L587" s="544">
        <f>SUMIFS('Faturamento NNE'!$P$2:$P$707,'Faturamento NNE'!$E$2:$E$707,'Infos Relatório'!$B$564,'Faturamento NNE'!$F$2:$F$707,'Infos Relatório'!$B587,'Faturamento NNE'!$AA$2:$AA$707,'Infos Relatório'!I$1,'Faturamento NNE'!$U$2:$U$707,"Sim")+SUMIFS('Faturamento NNE'!$Q$2:$Q$707,'Faturamento NNE'!$E$2:$E$707,'Infos Relatório'!$B$564,'Faturamento NNE'!$F$2:$F$707,'Infos Relatório'!$B587,'Faturamento NNE'!$AA$2:$AA$707,'Infos Relatório'!I$1,'Faturamento NNE'!$U$2:$U$707,"Sim")</f>
        <v>0</v>
      </c>
      <c r="M587" s="283" t="e">
        <f t="shared" si="205"/>
        <v>#DIV/0!</v>
      </c>
      <c r="N587" s="545">
        <f>SUMIFS('Faturamento NNE'!$I$2:$I$707,'Faturamento NNE'!$E$2:$E$707,'Infos Relatório'!$B$564,'Faturamento NNE'!$F$2:$F$707,'Infos Relatório'!$B587,'Faturamento NNE'!$AA$2:$AA$707,'Infos Relatório'!I$1)</f>
        <v>0</v>
      </c>
      <c r="O587" s="541">
        <f>COUNTIFS('Faturamento NNE'!$E$2:$E$707,'Infos Relatório'!$B$564,'Faturamento NNE'!$F$2:$F$707,'Infos Relatório'!$B587,'Faturamento NNE'!$AA$2:$AA$707,'Infos Relatório'!O$1)</f>
        <v>0</v>
      </c>
      <c r="P587" s="542">
        <f>SUMIFS('Faturamento NNE'!$H$2:$H$707,'Faturamento NNE'!$E$2:$E$707,'Infos Relatório'!$B$564,'Faturamento NNE'!$F$2:$F$707,'Infos Relatório'!$B587,'Faturamento NNE'!$AA$2:$AA$707,'Infos Relatório'!O$1)</f>
        <v>0</v>
      </c>
      <c r="Q587" s="542">
        <f>SUMIFS('Faturamento NNE'!$K$2:$K$707,'Faturamento NNE'!$E$2:$E$707,'Infos Relatório'!$B$564,'Faturamento NNE'!$F$2:$F$707,'Infos Relatório'!$B587,'Faturamento NNE'!$AA$2:$AA$707,'Infos Relatório'!O$1)</f>
        <v>0</v>
      </c>
      <c r="R587" s="546">
        <f>SUMIFS('Faturamento NNE'!$P$2:$P$707,'Faturamento NNE'!$E$2:$E$707,'Infos Relatório'!$B$564,'Faturamento NNE'!$F$2:$F$707,'Infos Relatório'!$B587,'Faturamento NNE'!$AA$2:$AA$707,'Infos Relatório'!O$1,'Faturamento NNE'!$U$2:$U$707,"Sim")+SUMIFS('Faturamento NNE'!$Q$2:$Q$707,'Faturamento NNE'!$E$2:$E$707,'Infos Relatório'!$B$564,'Faturamento NNE'!$F$2:$F$707,'Infos Relatório'!$B587,'Faturamento NNE'!$AA$2:$AA$707,'Infos Relatório'!O$1,'Faturamento NNE'!$U$2:$U$707,"Sim")</f>
        <v>0</v>
      </c>
      <c r="S587" s="227" t="e">
        <f t="shared" si="206"/>
        <v>#DIV/0!</v>
      </c>
      <c r="T587" s="545">
        <f>SUMIFS('Faturamento NNE'!$I$2:$I$707,'Faturamento NNE'!$E$2:$E$707,'Infos Relatório'!$B$564,'Faturamento NNE'!$F$2:$F$707,'Infos Relatório'!$B587,'Faturamento NNE'!$AA$2:$AA$707,'Infos Relatório'!O$1)</f>
        <v>0</v>
      </c>
      <c r="U587" s="541">
        <f>COUNTIFS('Faturamento NNE'!$E$2:$E$707,'Infos Relatório'!$B$564,'Faturamento NNE'!$F$2:$F$707,'Infos Relatório'!$B587,'Faturamento NNE'!$AA$2:$AA$707,'Infos Relatório'!U$1)</f>
        <v>0</v>
      </c>
      <c r="V587" s="542">
        <f>SUMIFS('Faturamento NNE'!$H$2:$H$707,'Faturamento NNE'!$E$2:$E$707,'Infos Relatório'!$B$564,'Faturamento NNE'!$F$2:$F$707,'Infos Relatório'!$B587,'Faturamento NNE'!$AA$2:$AA$707,'Infos Relatório'!U$1)</f>
        <v>0</v>
      </c>
      <c r="W587" s="542">
        <f>SUMIFS('Faturamento NNE'!$K$2:$K$707,'Faturamento NNE'!$E$2:$E$707,'Infos Relatório'!$B$564,'Faturamento NNE'!$F$2:$F$707,'Infos Relatório'!$B587,'Faturamento NNE'!$AA$2:$AA$707,'Infos Relatório'!U$1)</f>
        <v>0</v>
      </c>
      <c r="X587" s="546">
        <f>SUMIFS('Faturamento NNE'!$P$2:$P$707,'Faturamento NNE'!$E$2:$E$707,'Infos Relatório'!$B$564,'Faturamento NNE'!$F$2:$F$707,'Infos Relatório'!$B587,'Faturamento NNE'!$AA$2:$AA$707,'Infos Relatório'!U$1,'Faturamento NNE'!$U$2:$U$707,"Sim")+SUMIFS('Faturamento NNE'!$Q$2:$Q$707,'Faturamento NNE'!$E$2:$E$707,'Infos Relatório'!$B$564,'Faturamento NNE'!$F$2:$F$707,'Infos Relatório'!$B587,'Faturamento NNE'!$AA$2:$AA$707,'Infos Relatório'!U$1,'Faturamento NNE'!$U$2:$U$707,"Sim")</f>
        <v>0</v>
      </c>
      <c r="Y587" s="227" t="e">
        <f t="shared" si="207"/>
        <v>#DIV/0!</v>
      </c>
      <c r="Z587" s="545">
        <f>SUMIFS('Faturamento NNE'!$I$2:$I$707,'Faturamento NNE'!$E$2:$E$707,'Infos Relatório'!$B$564,'Faturamento NNE'!$F$2:$F$707,'Infos Relatório'!$B587,'Faturamento NNE'!$AA$2:$AA$707,'Infos Relatório'!U$1)</f>
        <v>0</v>
      </c>
      <c r="AA587" s="541">
        <f>COUNTIFS('Faturamento NNE'!$E$2:$E$707,'Infos Relatório'!$B$564,'Faturamento NNE'!$F$2:$F$707,'Infos Relatório'!$B587,'Faturamento NNE'!$AA$2:$AA$707,'Infos Relatório'!AA$1)</f>
        <v>0</v>
      </c>
      <c r="AB587" s="542">
        <f>SUMIFS('Faturamento NNE'!$H$2:$H$707,'Faturamento NNE'!$E$2:$E$707,'Infos Relatório'!$B$564,'Faturamento NNE'!$F$2:$F$707,'Infos Relatório'!$B587,'Faturamento NNE'!$AA$2:$AA$707,'Infos Relatório'!AA$1)</f>
        <v>0</v>
      </c>
      <c r="AC587" s="542">
        <f>SUMIFS('Faturamento NNE'!$K$2:$K$707,'Faturamento NNE'!$E$2:$E$707,'Infos Relatório'!$B$564,'Faturamento NNE'!$F$2:$F$707,'Infos Relatório'!$B587,'Faturamento NNE'!$AA$2:$AA$707,'Infos Relatório'!AA$1)</f>
        <v>0</v>
      </c>
      <c r="AD587" s="546">
        <f>SUMIFS('Faturamento NNE'!$P$2:$P$707,'Faturamento NNE'!$E$2:$E$707,'Infos Relatório'!$B$564,'Faturamento NNE'!$F$2:$F$707,'Infos Relatório'!$B587,'Faturamento NNE'!$AA$2:$AA$707,'Infos Relatório'!AA$1,'Faturamento NNE'!$U$2:$U$707,"Sim")+SUMIFS('Faturamento NNE'!$Q$2:$Q$707,'Faturamento NNE'!$E$2:$E$707,'Infos Relatório'!$B$564,'Faturamento NNE'!$F$2:$F$707,'Infos Relatório'!$B587,'Faturamento NNE'!$AA$2:$AA$707,'Infos Relatório'!AA$1,'Faturamento NNE'!$U$2:$U$707,"Sim")</f>
        <v>0</v>
      </c>
      <c r="AE587" s="227" t="e">
        <f t="shared" si="208"/>
        <v>#DIV/0!</v>
      </c>
      <c r="AF587" s="545">
        <f>SUMIFS('Faturamento NNE'!$I$2:$I$707,'Faturamento NNE'!$E$2:$E$707,'Infos Relatório'!$B$564,'Faturamento NNE'!$F$2:$F$707,'Infos Relatório'!$B587,'Faturamento NNE'!$AA$2:$AA$707,'Infos Relatório'!AA$1)</f>
        <v>0</v>
      </c>
      <c r="AG587" s="541">
        <f>COUNTIFS('Faturamento NNE'!$E$2:$E$707,'Infos Relatório'!$B$564,'Faturamento NNE'!$F$2:$F$707,'Infos Relatório'!$B587,'Faturamento NNE'!$AA$2:$AA$707,'Infos Relatório'!AG$1)</f>
        <v>0</v>
      </c>
      <c r="AH587" s="542">
        <f>SUMIFS('Faturamento NNE'!$H$2:$H$707,'Faturamento NNE'!$E$2:$E$707,'Infos Relatório'!$B$564,'Faturamento NNE'!$F$2:$F$707,'Infos Relatório'!$B587,'Faturamento NNE'!$AA$2:$AA$707,'Infos Relatório'!AG$1)</f>
        <v>0</v>
      </c>
      <c r="AI587" s="542">
        <f>SUMIFS('Faturamento NNE'!$K$2:$K$707,'Faturamento NNE'!$E$2:$E$707,'Infos Relatório'!$B$564,'Faturamento NNE'!$F$2:$F$707,'Infos Relatório'!$B587,'Faturamento NNE'!$AA$2:$AA$707,'Infos Relatório'!AG$1)</f>
        <v>0</v>
      </c>
      <c r="AJ587" s="546">
        <f>SUMIFS('Faturamento NNE'!$P$2:$P$707,'Faturamento NNE'!$E$2:$E$707,'Infos Relatório'!$B$564,'Faturamento NNE'!$F$2:$F$707,'Infos Relatório'!$B587,'Faturamento NNE'!$AA$2:$AA$707,'Infos Relatório'!AG$1,'Faturamento NNE'!$U$2:$U$707,"Sim")+SUMIFS('Faturamento NNE'!$Q$2:$Q$707,'Faturamento NNE'!$E$2:$E$707,'Infos Relatório'!$B$564,'Faturamento NNE'!$F$2:$F$707,'Infos Relatório'!$B587,'Faturamento NNE'!$AA$2:$AA$707,'Infos Relatório'!AG$1,'Faturamento NNE'!$U$2:$U$707,"Sim")</f>
        <v>0</v>
      </c>
      <c r="AK587" s="227" t="e">
        <f t="shared" si="209"/>
        <v>#DIV/0!</v>
      </c>
      <c r="AL587" s="545">
        <f>SUMIFS('Faturamento NNE'!$I$2:$I$707,'Faturamento NNE'!$E$2:$E$707,'Infos Relatório'!$B$564,'Faturamento NNE'!$F$2:$F$707,'Infos Relatório'!$B587,'Faturamento NNE'!$AA$2:$AA$707,'Infos Relatório'!AG$1)</f>
        <v>0</v>
      </c>
      <c r="AM587" s="541">
        <f>COUNTIFS('Faturamento NNE'!$E$2:$E$707,'Infos Relatório'!$B$564,'Faturamento NNE'!$F$2:$F$707,'Infos Relatório'!$B587,'Faturamento NNE'!$AA$2:$AA$707,'Infos Relatório'!AM$1)</f>
        <v>0</v>
      </c>
      <c r="AN587" s="542">
        <f>SUMIFS('Faturamento NNE'!$H$2:$H$707,'Faturamento NNE'!$E$2:$E$707,'Infos Relatório'!$B$564,'Faturamento NNE'!$F$2:$F$707,'Infos Relatório'!$B587,'Faturamento NNE'!$AA$2:$AA$707,'Infos Relatório'!AM$1)</f>
        <v>0</v>
      </c>
      <c r="AO587" s="542">
        <f>SUMIFS('Faturamento NNE'!$K$2:$K$707,'Faturamento NNE'!$E$2:$E$707,'Infos Relatório'!$B$564,'Faturamento NNE'!$F$2:$F$707,'Infos Relatório'!$B587,'Faturamento NNE'!$AA$2:$AA$707,'Infos Relatório'!AM$1)</f>
        <v>0</v>
      </c>
      <c r="AP587" s="546">
        <f>SUMIFS('Faturamento NNE'!$P$2:$P$707,'Faturamento NNE'!$E$2:$E$707,'Infos Relatório'!$B$564,'Faturamento NNE'!$F$2:$F$707,'Infos Relatório'!$B587,'Faturamento NNE'!$AA$2:$AA$707,'Infos Relatório'!AM$1,'Faturamento NNE'!$U$2:$U$707,"Sim")+SUMIFS('Faturamento NNE'!$Q$2:$Q$707,'Faturamento NNE'!$E$2:$E$707,'Infos Relatório'!$B$564,'Faturamento NNE'!$F$2:$F$707,'Infos Relatório'!$B587,'Faturamento NNE'!$AA$2:$AA$707,'Infos Relatório'!AM$1,'Faturamento NNE'!$U$2:$U$707,"Sim")</f>
        <v>0</v>
      </c>
      <c r="AQ587" s="227" t="e">
        <f t="shared" si="210"/>
        <v>#DIV/0!</v>
      </c>
      <c r="AR587" s="545">
        <f>SUMIFS('Faturamento NNE'!$I$2:$I$707,'Faturamento NNE'!$E$2:$E$707,'Infos Relatório'!$B$564,'Faturamento NNE'!$F$2:$F$707,'Infos Relatório'!$B587,'Faturamento NNE'!$AA$2:$AA$707,'Infos Relatório'!AM$1)</f>
        <v>0</v>
      </c>
      <c r="AS587" s="541">
        <f>COUNTIFS('Faturamento NNE'!$E$2:$E$707,'Infos Relatório'!$B$564,'Faturamento NNE'!$F$2:$F$707,'Infos Relatório'!$B587,'Faturamento NNE'!$AA$2:$AA$707,'Infos Relatório'!AS$1)</f>
        <v>0</v>
      </c>
      <c r="AT587" s="542">
        <f>SUMIFS('Faturamento NNE'!$H$2:$H$707,'Faturamento NNE'!$E$2:$E$707,'Infos Relatório'!$B$564,'Faturamento NNE'!$F$2:$F$707,'Infos Relatório'!$B587,'Faturamento NNE'!$AA$2:$AA$707,'Infos Relatório'!AS$1)</f>
        <v>0</v>
      </c>
      <c r="AU587" s="542">
        <f>SUMIFS('Faturamento NNE'!$K$2:$K$707,'Faturamento NNE'!$E$2:$E$707,'Infos Relatório'!$B$564,'Faturamento NNE'!$F$2:$F$707,'Infos Relatório'!$B587,'Faturamento NNE'!$AA$2:$AA$707,'Infos Relatório'!AS$1)</f>
        <v>0</v>
      </c>
      <c r="AV587" s="546">
        <f>SUMIFS('Faturamento NNE'!$P$2:$P$707,'Faturamento NNE'!$E$2:$E$707,'Infos Relatório'!$B$564,'Faturamento NNE'!$F$2:$F$707,'Infos Relatório'!$B587,'Faturamento NNE'!$AA$2:$AA$707,'Infos Relatório'!AS$1,'Faturamento NNE'!$U$2:$U$707,"Sim")+SUMIFS('Faturamento NNE'!$Q$2:$Q$707,'Faturamento NNE'!$E$2:$E$707,'Infos Relatório'!$B$564,'Faturamento NNE'!$F$2:$F$707,'Infos Relatório'!$B587,'Faturamento NNE'!$AA$2:$AA$707,'Infos Relatório'!AS$1,'Faturamento NNE'!$U$2:$U$707,"Sim")</f>
        <v>0</v>
      </c>
      <c r="AW587" s="227" t="e">
        <f t="shared" si="211"/>
        <v>#DIV/0!</v>
      </c>
      <c r="AX587" s="545">
        <f>SUMIFS('Faturamento NNE'!$I$2:$I$707,'Faturamento NNE'!$E$2:$E$707,'Infos Relatório'!$B$564,'Faturamento NNE'!$F$2:$F$707,'Infos Relatório'!$B587,'Faturamento NNE'!$AA$2:$AA$707,'Infos Relatório'!AS$1)</f>
        <v>0</v>
      </c>
      <c r="AY587" s="541">
        <f>COUNTIFS('Faturamento NNE'!$E$2:$E$707,'Infos Relatório'!$B$564,'Faturamento NNE'!$F$2:$F$707,'Infos Relatório'!$B587,'Faturamento NNE'!$AA$2:$AA$707,'Infos Relatório'!AY$1)</f>
        <v>0</v>
      </c>
      <c r="AZ587" s="542">
        <f>SUMIFS('Faturamento NNE'!$H$2:$H$707,'Faturamento NNE'!$E$2:$E$707,'Infos Relatório'!$B$564,'Faturamento NNE'!$F$2:$F$707,'Infos Relatório'!$B587,'Faturamento NNE'!$AA$2:$AA$707,'Infos Relatório'!AY$1)</f>
        <v>0</v>
      </c>
      <c r="BA587" s="542">
        <f>SUMIFS('Faturamento NNE'!$K$2:$K$707,'Faturamento NNE'!$E$2:$E$707,'Infos Relatório'!$B$564,'Faturamento NNE'!$F$2:$F$707,'Infos Relatório'!$B587,'Faturamento NNE'!$AA$2:$AA$707,'Infos Relatório'!AY$1)</f>
        <v>0</v>
      </c>
      <c r="BB587" s="546">
        <f>SUMIFS('Faturamento NNE'!$P$2:$P$707,'Faturamento NNE'!$E$2:$E$707,'Infos Relatório'!$B$564,'Faturamento NNE'!$F$2:$F$707,'Infos Relatório'!$B587,'Faturamento NNE'!$AA$2:$AA$707,'Infos Relatório'!AY$1,'Faturamento NNE'!$U$2:$U$707,"Sim")+SUMIFS('Faturamento NNE'!$Q$2:$Q$707,'Faturamento NNE'!$E$2:$E$707,'Infos Relatório'!$B$564,'Faturamento NNE'!$F$2:$F$707,'Infos Relatório'!$B587,'Faturamento NNE'!$AA$2:$AA$707,'Infos Relatório'!AY$1,'Faturamento NNE'!$U$2:$U$707,"Sim")</f>
        <v>0</v>
      </c>
      <c r="BC587" s="227" t="e">
        <f t="shared" si="212"/>
        <v>#DIV/0!</v>
      </c>
      <c r="BD587" s="545">
        <f>SUMIFS('Faturamento NNE'!$I$2:$I$707,'Faturamento NNE'!$E$2:$E$707,'Infos Relatório'!$B$564,'Faturamento NNE'!$F$2:$F$707,'Infos Relatório'!$B587,'Faturamento NNE'!$AA$2:$AA$707,'Infos Relatório'!AY$1)</f>
        <v>0</v>
      </c>
      <c r="BE587" s="541">
        <f>COUNTIFS('Faturamento NNE'!$E$2:$E$707,'Infos Relatório'!$B$564,'Faturamento NNE'!$F$2:$F$707,'Infos Relatório'!$B587,'Faturamento NNE'!$AA$2:$AA$707,'Infos Relatório'!BE$1)</f>
        <v>0</v>
      </c>
      <c r="BF587" s="542">
        <f>SUMIFS('Faturamento NNE'!$H$2:$H$707,'Faturamento NNE'!$E$2:$E$707,'Infos Relatório'!$B$564,'Faturamento NNE'!$F$2:$F$707,'Infos Relatório'!$B587,'Faturamento NNE'!$AA$2:$AA$707,'Infos Relatório'!BE$1)</f>
        <v>0</v>
      </c>
      <c r="BG587" s="542">
        <f>SUMIFS('Faturamento NNE'!$K$2:$K$707,'Faturamento NNE'!$E$2:$E$707,'Infos Relatório'!$B$564,'Faturamento NNE'!$F$2:$F$707,'Infos Relatório'!$B587,'Faturamento NNE'!$AA$2:$AA$707,'Infos Relatório'!BE$1)</f>
        <v>0</v>
      </c>
      <c r="BH587" s="546">
        <f>SUMIFS('Faturamento NNE'!$P$2:$P$707,'Faturamento NNE'!$E$2:$E$707,'Infos Relatório'!$B$564,'Faturamento NNE'!$F$2:$F$707,'Infos Relatório'!$B587,'Faturamento NNE'!$AA$2:$AA$707,'Infos Relatório'!BE$1,'Faturamento NNE'!$U$2:$U$707,"Sim")+SUMIFS('Faturamento NNE'!$Q$2:$Q$707,'Faturamento NNE'!$E$2:$E$707,'Infos Relatório'!$B$564,'Faturamento NNE'!$F$2:$F$707,'Infos Relatório'!$B587,'Faturamento NNE'!$AA$2:$AA$707,'Infos Relatório'!BE$1,'Faturamento NNE'!$U$2:$U$707,"Sim")</f>
        <v>0</v>
      </c>
      <c r="BI587" s="227" t="e">
        <f t="shared" si="213"/>
        <v>#DIV/0!</v>
      </c>
      <c r="BJ587" s="545">
        <f>SUMIFS('Faturamento NNE'!$I$2:$I$707,'Faturamento NNE'!$E$2:$E$707,'Infos Relatório'!$B$564,'Faturamento NNE'!$F$2:$F$707,'Infos Relatório'!$B587,'Faturamento NNE'!$AA$2:$AA$707,'Infos Relatório'!BE$1)</f>
        <v>0</v>
      </c>
      <c r="BK587" s="541">
        <f>COUNTIFS('Faturamento NNE'!$E$2:$E$707,'Infos Relatório'!$B$564,'Faturamento NNE'!$F$2:$F$707,'Infos Relatório'!$B587,'Faturamento NNE'!$AA$2:$AA$707,'Infos Relatório'!BK$1)</f>
        <v>0</v>
      </c>
      <c r="BL587" s="542">
        <f>SUMIFS('Faturamento NNE'!$H$2:$H$707,'Faturamento NNE'!$E$2:$E$707,'Infos Relatório'!$B$564,'Faturamento NNE'!$F$2:$F$707,'Infos Relatório'!$B587,'Faturamento NNE'!$AA$2:$AA$707,'Infos Relatório'!BK$1)</f>
        <v>0</v>
      </c>
      <c r="BM587" s="542">
        <f>SUMIFS('Faturamento NNE'!$K$2:$K$707,'Faturamento NNE'!$E$2:$E$707,'Infos Relatório'!$B$564,'Faturamento NNE'!$F$2:$F$707,'Infos Relatório'!$B587,'Faturamento NNE'!$AA$2:$AA$707,'Infos Relatório'!BK$1)</f>
        <v>0</v>
      </c>
      <c r="BN587" s="546">
        <f>SUMIFS('Faturamento NNE'!$P$2:$P$707,'Faturamento NNE'!$E$2:$E$707,'Infos Relatório'!$B$564,'Faturamento NNE'!$F$2:$F$707,'Infos Relatório'!$B587,'Faturamento NNE'!$AA$2:$AA$707,'Infos Relatório'!BK$1,'Faturamento NNE'!$U$2:$U$707,"Sim")+SUMIFS('Faturamento NNE'!$Q$2:$Q$707,'Faturamento NNE'!$E$2:$E$707,'Infos Relatório'!$B$564,'Faturamento NNE'!$F$2:$F$707,'Infos Relatório'!$B587,'Faturamento NNE'!$AA$2:$AA$707,'Infos Relatório'!BK$1,'Faturamento NNE'!$U$2:$U$707,"Sim")</f>
        <v>0</v>
      </c>
      <c r="BO587" s="227" t="e">
        <f t="shared" si="214"/>
        <v>#DIV/0!</v>
      </c>
      <c r="BP587" s="545">
        <f>SUMIFS('Faturamento NNE'!$I$2:$I$707,'Faturamento NNE'!$E$2:$E$707,'Infos Relatório'!$B$564,'Faturamento NNE'!$F$2:$F$707,'Infos Relatório'!$B587,'Faturamento NNE'!$AA$2:$AA$707,'Infos Relatório'!BK$1)</f>
        <v>0</v>
      </c>
      <c r="BQ587" s="541">
        <f>COUNTIFS('Faturamento NNE'!$E$2:$E$707,'Infos Relatório'!$B$564,'Faturamento NNE'!$F$2:$F$707,'Infos Relatório'!$B587,'Faturamento NNE'!$AA$2:$AA$707,'Infos Relatório'!BQ$1)</f>
        <v>0</v>
      </c>
      <c r="BR587" s="542">
        <f>SUMIFS('Faturamento NNE'!$H$2:$H$707,'Faturamento NNE'!$E$2:$E$707,'Infos Relatório'!$B$564,'Faturamento NNE'!$F$2:$F$707,'Infos Relatório'!$B587,'Faturamento NNE'!$AA$2:$AA$707,'Infos Relatório'!BQ$1)</f>
        <v>0</v>
      </c>
      <c r="BS587" s="542">
        <f>SUMIFS('Faturamento NNE'!$K$2:$K$707,'Faturamento NNE'!$E$2:$E$707,'Infos Relatório'!$B$564,'Faturamento NNE'!$F$2:$F$707,'Infos Relatório'!$B587,'Faturamento NNE'!$AA$2:$AA$707,'Infos Relatório'!BQ$1)</f>
        <v>0</v>
      </c>
      <c r="BT587" s="546">
        <f>SUMIFS('Faturamento NNE'!$P$2:$P$707,'Faturamento NNE'!$E$2:$E$707,'Infos Relatório'!$B$564,'Faturamento NNE'!$F$2:$F$707,'Infos Relatório'!$B587,'Faturamento NNE'!$AA$2:$AA$707,'Infos Relatório'!BQ$1,'Faturamento NNE'!$U$2:$U$707,"Sim")+SUMIFS('Faturamento NNE'!$Q$2:$Q$707,'Faturamento NNE'!$E$2:$E$707,'Infos Relatório'!$B$564,'Faturamento NNE'!$F$2:$F$707,'Infos Relatório'!$B587,'Faturamento NNE'!$AA$2:$AA$707,'Infos Relatório'!BQ$1,'Faturamento NNE'!$U$2:$U$707,"Sim")</f>
        <v>0</v>
      </c>
      <c r="BU587" s="227" t="e">
        <f t="shared" si="215"/>
        <v>#DIV/0!</v>
      </c>
      <c r="BV587" s="545">
        <f>SUMIFS('Faturamento NNE'!$I$2:$I$707,'Faturamento NNE'!$E$2:$E$707,'Infos Relatório'!$B$564,'Faturamento NNE'!$F$2:$F$707,'Infos Relatório'!$B587,'Faturamento NNE'!$AA$2:$AA$707,'Infos Relatório'!BQ$1)</f>
        <v>0</v>
      </c>
    </row>
    <row r="588" spans="2:74">
      <c r="B588" s="217" t="s">
        <v>153</v>
      </c>
      <c r="C588" s="541">
        <f>COUNTIFS('Faturamento NNE'!$E$2:$E$707,'Infos Relatório'!$B$564,'Faturamento NNE'!$F$2:$F$707,'Infos Relatório'!$B588,'Faturamento NNE'!$AA$2:$AA$707,'Infos Relatório'!C$1)</f>
        <v>0</v>
      </c>
      <c r="D588" s="542">
        <f>SUMIFS('Faturamento NNE'!$H$2:$H$707,'Faturamento NNE'!$E$2:$E$707,'Infos Relatório'!$B$564,'Faturamento NNE'!$F$2:$F$707,'Infos Relatório'!$B588,'Faturamento NNE'!$AA$2:$AA$707,'Infos Relatório'!C$1)</f>
        <v>0</v>
      </c>
      <c r="E588" s="543">
        <f>SUMIFS('Faturamento NNE'!$K$2:$K$707,'Faturamento NNE'!$E$2:$E$707,'Infos Relatório'!$B$564,'Faturamento NNE'!$F$2:$F$707,'Infos Relatório'!$B588,'Faturamento NNE'!$AA$2:$AA$707,'Infos Relatório'!C$1)</f>
        <v>0</v>
      </c>
      <c r="F588" s="544">
        <f>SUMIFS('Faturamento NNE'!$P$2:$P$707,'Faturamento NNE'!$E$2:$E$707,'Infos Relatório'!$B$564,'Faturamento NNE'!$F$2:$F$707,'Infos Relatório'!$B588,'Faturamento NNE'!$AA$2:$AA$707,'Infos Relatório'!C$1,'Faturamento NNE'!$U$2:$U$707,"Sim")+SUMIFS('Faturamento NNE'!$Q$2:$Q$707,'Faturamento NNE'!$E$2:$E$707,'Infos Relatório'!$B$564,'Faturamento NNE'!$F$2:$F$707,'Infos Relatório'!$B588,'Faturamento NNE'!$AA$2:$AA$707,'Infos Relatório'!C$1,'Faturamento NNE'!$U$2:$U$707,"Sim")</f>
        <v>0</v>
      </c>
      <c r="G588" s="283" t="e">
        <f t="shared" si="204"/>
        <v>#DIV/0!</v>
      </c>
      <c r="H588" s="545">
        <f>SUMIFS('Faturamento NNE'!$I$2:$I$707,'Faturamento NNE'!$E$2:$E$707,'Infos Relatório'!$B$564,'Faturamento NNE'!$F$2:$F$707,'Infos Relatório'!$B588,'Faturamento NNE'!$AA$2:$AA$707,'Infos Relatório'!C$1)</f>
        <v>0</v>
      </c>
      <c r="I588" s="541">
        <f>COUNTIFS('Faturamento NNE'!$E$2:$E$707,'Infos Relatório'!$B$564,'Faturamento NNE'!$F$2:$F$707,'Infos Relatório'!$B588,'Faturamento NNE'!$AA$2:$AA$707,'Infos Relatório'!I$1)</f>
        <v>0</v>
      </c>
      <c r="J588" s="542">
        <f>SUMIFS('Faturamento NNE'!$H$2:$H$707,'Faturamento NNE'!$E$2:$E$707,'Infos Relatório'!$B$564,'Faturamento NNE'!$F$2:$F$707,'Infos Relatório'!$B588,'Faturamento NNE'!$AA$2:$AA$707,'Infos Relatório'!I$1)</f>
        <v>0</v>
      </c>
      <c r="K588" s="543">
        <f>SUMIFS('Faturamento NNE'!$K$2:$K$707,'Faturamento NNE'!$E$2:$E$707,'Infos Relatório'!$B$564,'Faturamento NNE'!$F$2:$F$707,'Infos Relatório'!$B588,'Faturamento NNE'!$AA$2:$AA$707,'Infos Relatório'!I$1)</f>
        <v>0</v>
      </c>
      <c r="L588" s="544">
        <f>SUMIFS('Faturamento NNE'!$P$2:$P$707,'Faturamento NNE'!$E$2:$E$707,'Infos Relatório'!$B$564,'Faturamento NNE'!$F$2:$F$707,'Infos Relatório'!$B588,'Faturamento NNE'!$AA$2:$AA$707,'Infos Relatório'!I$1,'Faturamento NNE'!$U$2:$U$707,"Sim")+SUMIFS('Faturamento NNE'!$Q$2:$Q$707,'Faturamento NNE'!$E$2:$E$707,'Infos Relatório'!$B$564,'Faturamento NNE'!$F$2:$F$707,'Infos Relatório'!$B588,'Faturamento NNE'!$AA$2:$AA$707,'Infos Relatório'!I$1,'Faturamento NNE'!$U$2:$U$707,"Sim")</f>
        <v>0</v>
      </c>
      <c r="M588" s="283" t="e">
        <f t="shared" si="205"/>
        <v>#DIV/0!</v>
      </c>
      <c r="N588" s="545">
        <f>SUMIFS('Faturamento NNE'!$I$2:$I$707,'Faturamento NNE'!$E$2:$E$707,'Infos Relatório'!$B$564,'Faturamento NNE'!$F$2:$F$707,'Infos Relatório'!$B588,'Faturamento NNE'!$AA$2:$AA$707,'Infos Relatório'!I$1)</f>
        <v>0</v>
      </c>
      <c r="O588" s="541">
        <f>COUNTIFS('Faturamento NNE'!$E$2:$E$707,'Infos Relatório'!$B$564,'Faturamento NNE'!$F$2:$F$707,'Infos Relatório'!$B588,'Faturamento NNE'!$AA$2:$AA$707,'Infos Relatório'!O$1)</f>
        <v>0</v>
      </c>
      <c r="P588" s="542">
        <f>SUMIFS('Faturamento NNE'!$H$2:$H$707,'Faturamento NNE'!$E$2:$E$707,'Infos Relatório'!$B$564,'Faturamento NNE'!$F$2:$F$707,'Infos Relatório'!$B588,'Faturamento NNE'!$AA$2:$AA$707,'Infos Relatório'!O$1)</f>
        <v>0</v>
      </c>
      <c r="Q588" s="542">
        <f>SUMIFS('Faturamento NNE'!$K$2:$K$707,'Faturamento NNE'!$E$2:$E$707,'Infos Relatório'!$B$564,'Faturamento NNE'!$F$2:$F$707,'Infos Relatório'!$B588,'Faturamento NNE'!$AA$2:$AA$707,'Infos Relatório'!O$1)</f>
        <v>0</v>
      </c>
      <c r="R588" s="546">
        <f>SUMIFS('Faturamento NNE'!$P$2:$P$707,'Faturamento NNE'!$E$2:$E$707,'Infos Relatório'!$B$564,'Faturamento NNE'!$F$2:$F$707,'Infos Relatório'!$B588,'Faturamento NNE'!$AA$2:$AA$707,'Infos Relatório'!O$1,'Faturamento NNE'!$U$2:$U$707,"Sim")+SUMIFS('Faturamento NNE'!$Q$2:$Q$707,'Faturamento NNE'!$E$2:$E$707,'Infos Relatório'!$B$564,'Faturamento NNE'!$F$2:$F$707,'Infos Relatório'!$B588,'Faturamento NNE'!$AA$2:$AA$707,'Infos Relatório'!O$1,'Faturamento NNE'!$U$2:$U$707,"Sim")</f>
        <v>0</v>
      </c>
      <c r="S588" s="227" t="e">
        <f t="shared" si="206"/>
        <v>#DIV/0!</v>
      </c>
      <c r="T588" s="545">
        <f>SUMIFS('Faturamento NNE'!$I$2:$I$707,'Faturamento NNE'!$E$2:$E$707,'Infos Relatório'!$B$564,'Faturamento NNE'!$F$2:$F$707,'Infos Relatório'!$B588,'Faturamento NNE'!$AA$2:$AA$707,'Infos Relatório'!O$1)</f>
        <v>0</v>
      </c>
      <c r="U588" s="541">
        <f>COUNTIFS('Faturamento NNE'!$E$2:$E$707,'Infos Relatório'!$B$564,'Faturamento NNE'!$F$2:$F$707,'Infos Relatório'!$B588,'Faturamento NNE'!$AA$2:$AA$707,'Infos Relatório'!U$1)</f>
        <v>0</v>
      </c>
      <c r="V588" s="542">
        <f>SUMIFS('Faturamento NNE'!$H$2:$H$707,'Faturamento NNE'!$E$2:$E$707,'Infos Relatório'!$B$564,'Faturamento NNE'!$F$2:$F$707,'Infos Relatório'!$B588,'Faturamento NNE'!$AA$2:$AA$707,'Infos Relatório'!U$1)</f>
        <v>0</v>
      </c>
      <c r="W588" s="542">
        <f>SUMIFS('Faturamento NNE'!$K$2:$K$707,'Faturamento NNE'!$E$2:$E$707,'Infos Relatório'!$B$564,'Faturamento NNE'!$F$2:$F$707,'Infos Relatório'!$B588,'Faturamento NNE'!$AA$2:$AA$707,'Infos Relatório'!U$1)</f>
        <v>0</v>
      </c>
      <c r="X588" s="546">
        <f>SUMIFS('Faturamento NNE'!$P$2:$P$707,'Faturamento NNE'!$E$2:$E$707,'Infos Relatório'!$B$564,'Faturamento NNE'!$F$2:$F$707,'Infos Relatório'!$B588,'Faturamento NNE'!$AA$2:$AA$707,'Infos Relatório'!U$1,'Faturamento NNE'!$U$2:$U$707,"Sim")+SUMIFS('Faturamento NNE'!$Q$2:$Q$707,'Faturamento NNE'!$E$2:$E$707,'Infos Relatório'!$B$564,'Faturamento NNE'!$F$2:$F$707,'Infos Relatório'!$B588,'Faturamento NNE'!$AA$2:$AA$707,'Infos Relatório'!U$1,'Faturamento NNE'!$U$2:$U$707,"Sim")</f>
        <v>0</v>
      </c>
      <c r="Y588" s="227" t="e">
        <f t="shared" si="207"/>
        <v>#DIV/0!</v>
      </c>
      <c r="Z588" s="545">
        <f>SUMIFS('Faturamento NNE'!$I$2:$I$707,'Faturamento NNE'!$E$2:$E$707,'Infos Relatório'!$B$564,'Faturamento NNE'!$F$2:$F$707,'Infos Relatório'!$B588,'Faturamento NNE'!$AA$2:$AA$707,'Infos Relatório'!U$1)</f>
        <v>0</v>
      </c>
      <c r="AA588" s="541">
        <f>COUNTIFS('Faturamento NNE'!$E$2:$E$707,'Infos Relatório'!$B$564,'Faturamento NNE'!$F$2:$F$707,'Infos Relatório'!$B588,'Faturamento NNE'!$AA$2:$AA$707,'Infos Relatório'!AA$1)</f>
        <v>0</v>
      </c>
      <c r="AB588" s="542">
        <f>SUMIFS('Faturamento NNE'!$H$2:$H$707,'Faturamento NNE'!$E$2:$E$707,'Infos Relatório'!$B$564,'Faturamento NNE'!$F$2:$F$707,'Infos Relatório'!$B588,'Faturamento NNE'!$AA$2:$AA$707,'Infos Relatório'!AA$1)</f>
        <v>0</v>
      </c>
      <c r="AC588" s="542">
        <f>SUMIFS('Faturamento NNE'!$K$2:$K$707,'Faturamento NNE'!$E$2:$E$707,'Infos Relatório'!$B$564,'Faturamento NNE'!$F$2:$F$707,'Infos Relatório'!$B588,'Faturamento NNE'!$AA$2:$AA$707,'Infos Relatório'!AA$1)</f>
        <v>0</v>
      </c>
      <c r="AD588" s="546">
        <f>SUMIFS('Faturamento NNE'!$P$2:$P$707,'Faturamento NNE'!$E$2:$E$707,'Infos Relatório'!$B$564,'Faturamento NNE'!$F$2:$F$707,'Infos Relatório'!$B588,'Faturamento NNE'!$AA$2:$AA$707,'Infos Relatório'!AA$1,'Faturamento NNE'!$U$2:$U$707,"Sim")+SUMIFS('Faturamento NNE'!$Q$2:$Q$707,'Faturamento NNE'!$E$2:$E$707,'Infos Relatório'!$B$564,'Faturamento NNE'!$F$2:$F$707,'Infos Relatório'!$B588,'Faturamento NNE'!$AA$2:$AA$707,'Infos Relatório'!AA$1,'Faturamento NNE'!$U$2:$U$707,"Sim")</f>
        <v>0</v>
      </c>
      <c r="AE588" s="227" t="e">
        <f t="shared" si="208"/>
        <v>#DIV/0!</v>
      </c>
      <c r="AF588" s="545">
        <f>SUMIFS('Faturamento NNE'!$I$2:$I$707,'Faturamento NNE'!$E$2:$E$707,'Infos Relatório'!$B$564,'Faturamento NNE'!$F$2:$F$707,'Infos Relatório'!$B588,'Faturamento NNE'!$AA$2:$AA$707,'Infos Relatório'!AA$1)</f>
        <v>0</v>
      </c>
      <c r="AG588" s="541">
        <f>COUNTIFS('Faturamento NNE'!$E$2:$E$707,'Infos Relatório'!$B$564,'Faturamento NNE'!$F$2:$F$707,'Infos Relatório'!$B588,'Faturamento NNE'!$AA$2:$AA$707,'Infos Relatório'!AG$1)</f>
        <v>0</v>
      </c>
      <c r="AH588" s="542">
        <f>SUMIFS('Faturamento NNE'!$H$2:$H$707,'Faturamento NNE'!$E$2:$E$707,'Infos Relatório'!$B$564,'Faturamento NNE'!$F$2:$F$707,'Infos Relatório'!$B588,'Faturamento NNE'!$AA$2:$AA$707,'Infos Relatório'!AG$1)</f>
        <v>0</v>
      </c>
      <c r="AI588" s="542">
        <f>SUMIFS('Faturamento NNE'!$K$2:$K$707,'Faturamento NNE'!$E$2:$E$707,'Infos Relatório'!$B$564,'Faturamento NNE'!$F$2:$F$707,'Infos Relatório'!$B588,'Faturamento NNE'!$AA$2:$AA$707,'Infos Relatório'!AG$1)</f>
        <v>0</v>
      </c>
      <c r="AJ588" s="546">
        <f>SUMIFS('Faturamento NNE'!$P$2:$P$707,'Faturamento NNE'!$E$2:$E$707,'Infos Relatório'!$B$564,'Faturamento NNE'!$F$2:$F$707,'Infos Relatório'!$B588,'Faturamento NNE'!$AA$2:$AA$707,'Infos Relatório'!AG$1,'Faturamento NNE'!$U$2:$U$707,"Sim")+SUMIFS('Faturamento NNE'!$Q$2:$Q$707,'Faturamento NNE'!$E$2:$E$707,'Infos Relatório'!$B$564,'Faturamento NNE'!$F$2:$F$707,'Infos Relatório'!$B588,'Faturamento NNE'!$AA$2:$AA$707,'Infos Relatório'!AG$1,'Faturamento NNE'!$U$2:$U$707,"Sim")</f>
        <v>0</v>
      </c>
      <c r="AK588" s="227" t="e">
        <f t="shared" si="209"/>
        <v>#DIV/0!</v>
      </c>
      <c r="AL588" s="545">
        <f>SUMIFS('Faturamento NNE'!$I$2:$I$707,'Faturamento NNE'!$E$2:$E$707,'Infos Relatório'!$B$564,'Faturamento NNE'!$F$2:$F$707,'Infos Relatório'!$B588,'Faturamento NNE'!$AA$2:$AA$707,'Infos Relatório'!AG$1)</f>
        <v>0</v>
      </c>
      <c r="AM588" s="541">
        <f>COUNTIFS('Faturamento NNE'!$E$2:$E$707,'Infos Relatório'!$B$564,'Faturamento NNE'!$F$2:$F$707,'Infos Relatório'!$B588,'Faturamento NNE'!$AA$2:$AA$707,'Infos Relatório'!AM$1)</f>
        <v>0</v>
      </c>
      <c r="AN588" s="542">
        <f>SUMIFS('Faturamento NNE'!$H$2:$H$707,'Faturamento NNE'!$E$2:$E$707,'Infos Relatório'!$B$564,'Faturamento NNE'!$F$2:$F$707,'Infos Relatório'!$B588,'Faturamento NNE'!$AA$2:$AA$707,'Infos Relatório'!AM$1)</f>
        <v>0</v>
      </c>
      <c r="AO588" s="542">
        <f>SUMIFS('Faturamento NNE'!$K$2:$K$707,'Faturamento NNE'!$E$2:$E$707,'Infos Relatório'!$B$564,'Faturamento NNE'!$F$2:$F$707,'Infos Relatório'!$B588,'Faturamento NNE'!$AA$2:$AA$707,'Infos Relatório'!AM$1)</f>
        <v>0</v>
      </c>
      <c r="AP588" s="546">
        <f>SUMIFS('Faturamento NNE'!$P$2:$P$707,'Faturamento NNE'!$E$2:$E$707,'Infos Relatório'!$B$564,'Faturamento NNE'!$F$2:$F$707,'Infos Relatório'!$B588,'Faturamento NNE'!$AA$2:$AA$707,'Infos Relatório'!AM$1,'Faturamento NNE'!$U$2:$U$707,"Sim")+SUMIFS('Faturamento NNE'!$Q$2:$Q$707,'Faturamento NNE'!$E$2:$E$707,'Infos Relatório'!$B$564,'Faturamento NNE'!$F$2:$F$707,'Infos Relatório'!$B588,'Faturamento NNE'!$AA$2:$AA$707,'Infos Relatório'!AM$1,'Faturamento NNE'!$U$2:$U$707,"Sim")</f>
        <v>0</v>
      </c>
      <c r="AQ588" s="227" t="e">
        <f t="shared" si="210"/>
        <v>#DIV/0!</v>
      </c>
      <c r="AR588" s="545">
        <f>SUMIFS('Faturamento NNE'!$I$2:$I$707,'Faturamento NNE'!$E$2:$E$707,'Infos Relatório'!$B$564,'Faturamento NNE'!$F$2:$F$707,'Infos Relatório'!$B588,'Faturamento NNE'!$AA$2:$AA$707,'Infos Relatório'!AM$1)</f>
        <v>0</v>
      </c>
      <c r="AS588" s="541">
        <f>COUNTIFS('Faturamento NNE'!$E$2:$E$707,'Infos Relatório'!$B$564,'Faturamento NNE'!$F$2:$F$707,'Infos Relatório'!$B588,'Faturamento NNE'!$AA$2:$AA$707,'Infos Relatório'!AS$1)</f>
        <v>0</v>
      </c>
      <c r="AT588" s="542">
        <f>SUMIFS('Faturamento NNE'!$H$2:$H$707,'Faturamento NNE'!$E$2:$E$707,'Infos Relatório'!$B$564,'Faturamento NNE'!$F$2:$F$707,'Infos Relatório'!$B588,'Faturamento NNE'!$AA$2:$AA$707,'Infos Relatório'!AS$1)</f>
        <v>0</v>
      </c>
      <c r="AU588" s="542">
        <f>SUMIFS('Faturamento NNE'!$K$2:$K$707,'Faturamento NNE'!$E$2:$E$707,'Infos Relatório'!$B$564,'Faturamento NNE'!$F$2:$F$707,'Infos Relatório'!$B588,'Faturamento NNE'!$AA$2:$AA$707,'Infos Relatório'!AS$1)</f>
        <v>0</v>
      </c>
      <c r="AV588" s="546">
        <f>SUMIFS('Faturamento NNE'!$P$2:$P$707,'Faturamento NNE'!$E$2:$E$707,'Infos Relatório'!$B$564,'Faturamento NNE'!$F$2:$F$707,'Infos Relatório'!$B588,'Faturamento NNE'!$AA$2:$AA$707,'Infos Relatório'!AS$1,'Faturamento NNE'!$U$2:$U$707,"Sim")+SUMIFS('Faturamento NNE'!$Q$2:$Q$707,'Faturamento NNE'!$E$2:$E$707,'Infos Relatório'!$B$564,'Faturamento NNE'!$F$2:$F$707,'Infos Relatório'!$B588,'Faturamento NNE'!$AA$2:$AA$707,'Infos Relatório'!AS$1,'Faturamento NNE'!$U$2:$U$707,"Sim")</f>
        <v>0</v>
      </c>
      <c r="AW588" s="227" t="e">
        <f t="shared" si="211"/>
        <v>#DIV/0!</v>
      </c>
      <c r="AX588" s="545">
        <f>SUMIFS('Faturamento NNE'!$I$2:$I$707,'Faturamento NNE'!$E$2:$E$707,'Infos Relatório'!$B$564,'Faturamento NNE'!$F$2:$F$707,'Infos Relatório'!$B588,'Faturamento NNE'!$AA$2:$AA$707,'Infos Relatório'!AS$1)</f>
        <v>0</v>
      </c>
      <c r="AY588" s="541">
        <f>COUNTIFS('Faturamento NNE'!$E$2:$E$707,'Infos Relatório'!$B$564,'Faturamento NNE'!$F$2:$F$707,'Infos Relatório'!$B588,'Faturamento NNE'!$AA$2:$AA$707,'Infos Relatório'!AY$1)</f>
        <v>0</v>
      </c>
      <c r="AZ588" s="542">
        <f>SUMIFS('Faturamento NNE'!$H$2:$H$707,'Faturamento NNE'!$E$2:$E$707,'Infos Relatório'!$B$564,'Faturamento NNE'!$F$2:$F$707,'Infos Relatório'!$B588,'Faturamento NNE'!$AA$2:$AA$707,'Infos Relatório'!AY$1)</f>
        <v>0</v>
      </c>
      <c r="BA588" s="542">
        <f>SUMIFS('Faturamento NNE'!$K$2:$K$707,'Faturamento NNE'!$E$2:$E$707,'Infos Relatório'!$B$564,'Faturamento NNE'!$F$2:$F$707,'Infos Relatório'!$B588,'Faturamento NNE'!$AA$2:$AA$707,'Infos Relatório'!AY$1)</f>
        <v>0</v>
      </c>
      <c r="BB588" s="546">
        <f>SUMIFS('Faturamento NNE'!$P$2:$P$707,'Faturamento NNE'!$E$2:$E$707,'Infos Relatório'!$B$564,'Faturamento NNE'!$F$2:$F$707,'Infos Relatório'!$B588,'Faturamento NNE'!$AA$2:$AA$707,'Infos Relatório'!AY$1,'Faturamento NNE'!$U$2:$U$707,"Sim")+SUMIFS('Faturamento NNE'!$Q$2:$Q$707,'Faturamento NNE'!$E$2:$E$707,'Infos Relatório'!$B$564,'Faturamento NNE'!$F$2:$F$707,'Infos Relatório'!$B588,'Faturamento NNE'!$AA$2:$AA$707,'Infos Relatório'!AY$1,'Faturamento NNE'!$U$2:$U$707,"Sim")</f>
        <v>0</v>
      </c>
      <c r="BC588" s="227" t="e">
        <f t="shared" si="212"/>
        <v>#DIV/0!</v>
      </c>
      <c r="BD588" s="545">
        <f>SUMIFS('Faturamento NNE'!$I$2:$I$707,'Faturamento NNE'!$E$2:$E$707,'Infos Relatório'!$B$564,'Faturamento NNE'!$F$2:$F$707,'Infos Relatório'!$B588,'Faturamento NNE'!$AA$2:$AA$707,'Infos Relatório'!AY$1)</f>
        <v>0</v>
      </c>
      <c r="BE588" s="541">
        <f>COUNTIFS('Faturamento NNE'!$E$2:$E$707,'Infos Relatório'!$B$564,'Faturamento NNE'!$F$2:$F$707,'Infos Relatório'!$B588,'Faturamento NNE'!$AA$2:$AA$707,'Infos Relatório'!BE$1)</f>
        <v>0</v>
      </c>
      <c r="BF588" s="542">
        <f>SUMIFS('Faturamento NNE'!$H$2:$H$707,'Faturamento NNE'!$E$2:$E$707,'Infos Relatório'!$B$564,'Faturamento NNE'!$F$2:$F$707,'Infos Relatório'!$B588,'Faturamento NNE'!$AA$2:$AA$707,'Infos Relatório'!BE$1)</f>
        <v>0</v>
      </c>
      <c r="BG588" s="542">
        <f>SUMIFS('Faturamento NNE'!$K$2:$K$707,'Faturamento NNE'!$E$2:$E$707,'Infos Relatório'!$B$564,'Faturamento NNE'!$F$2:$F$707,'Infos Relatório'!$B588,'Faturamento NNE'!$AA$2:$AA$707,'Infos Relatório'!BE$1)</f>
        <v>0</v>
      </c>
      <c r="BH588" s="546">
        <f>SUMIFS('Faturamento NNE'!$P$2:$P$707,'Faturamento NNE'!$E$2:$E$707,'Infos Relatório'!$B$564,'Faturamento NNE'!$F$2:$F$707,'Infos Relatório'!$B588,'Faturamento NNE'!$AA$2:$AA$707,'Infos Relatório'!BE$1,'Faturamento NNE'!$U$2:$U$707,"Sim")+SUMIFS('Faturamento NNE'!$Q$2:$Q$707,'Faturamento NNE'!$E$2:$E$707,'Infos Relatório'!$B$564,'Faturamento NNE'!$F$2:$F$707,'Infos Relatório'!$B588,'Faturamento NNE'!$AA$2:$AA$707,'Infos Relatório'!BE$1,'Faturamento NNE'!$U$2:$U$707,"Sim")</f>
        <v>0</v>
      </c>
      <c r="BI588" s="227" t="e">
        <f t="shared" si="213"/>
        <v>#DIV/0!</v>
      </c>
      <c r="BJ588" s="545">
        <f>SUMIFS('Faturamento NNE'!$I$2:$I$707,'Faturamento NNE'!$E$2:$E$707,'Infos Relatório'!$B$564,'Faturamento NNE'!$F$2:$F$707,'Infos Relatório'!$B588,'Faturamento NNE'!$AA$2:$AA$707,'Infos Relatório'!BE$1)</f>
        <v>0</v>
      </c>
      <c r="BK588" s="541">
        <f>COUNTIFS('Faturamento NNE'!$E$2:$E$707,'Infos Relatório'!$B$564,'Faturamento NNE'!$F$2:$F$707,'Infos Relatório'!$B588,'Faturamento NNE'!$AA$2:$AA$707,'Infos Relatório'!BK$1)</f>
        <v>0</v>
      </c>
      <c r="BL588" s="542">
        <f>SUMIFS('Faturamento NNE'!$H$2:$H$707,'Faturamento NNE'!$E$2:$E$707,'Infos Relatório'!$B$564,'Faturamento NNE'!$F$2:$F$707,'Infos Relatório'!$B588,'Faturamento NNE'!$AA$2:$AA$707,'Infos Relatório'!BK$1)</f>
        <v>0</v>
      </c>
      <c r="BM588" s="542">
        <f>SUMIFS('Faturamento NNE'!$K$2:$K$707,'Faturamento NNE'!$E$2:$E$707,'Infos Relatório'!$B$564,'Faturamento NNE'!$F$2:$F$707,'Infos Relatório'!$B588,'Faturamento NNE'!$AA$2:$AA$707,'Infos Relatório'!BK$1)</f>
        <v>0</v>
      </c>
      <c r="BN588" s="546">
        <f>SUMIFS('Faturamento NNE'!$P$2:$P$707,'Faturamento NNE'!$E$2:$E$707,'Infos Relatório'!$B$564,'Faturamento NNE'!$F$2:$F$707,'Infos Relatório'!$B588,'Faturamento NNE'!$AA$2:$AA$707,'Infos Relatório'!BK$1,'Faturamento NNE'!$U$2:$U$707,"Sim")+SUMIFS('Faturamento NNE'!$Q$2:$Q$707,'Faturamento NNE'!$E$2:$E$707,'Infos Relatório'!$B$564,'Faturamento NNE'!$F$2:$F$707,'Infos Relatório'!$B588,'Faturamento NNE'!$AA$2:$AA$707,'Infos Relatório'!BK$1,'Faturamento NNE'!$U$2:$U$707,"Sim")</f>
        <v>0</v>
      </c>
      <c r="BO588" s="227" t="e">
        <f t="shared" si="214"/>
        <v>#DIV/0!</v>
      </c>
      <c r="BP588" s="545">
        <f>SUMIFS('Faturamento NNE'!$I$2:$I$707,'Faturamento NNE'!$E$2:$E$707,'Infos Relatório'!$B$564,'Faturamento NNE'!$F$2:$F$707,'Infos Relatório'!$B588,'Faturamento NNE'!$AA$2:$AA$707,'Infos Relatório'!BK$1)</f>
        <v>0</v>
      </c>
      <c r="BQ588" s="541">
        <f>COUNTIFS('Faturamento NNE'!$E$2:$E$707,'Infos Relatório'!$B$564,'Faturamento NNE'!$F$2:$F$707,'Infos Relatório'!$B588,'Faturamento NNE'!$AA$2:$AA$707,'Infos Relatório'!BQ$1)</f>
        <v>0</v>
      </c>
      <c r="BR588" s="542">
        <f>SUMIFS('Faturamento NNE'!$H$2:$H$707,'Faturamento NNE'!$E$2:$E$707,'Infos Relatório'!$B$564,'Faturamento NNE'!$F$2:$F$707,'Infos Relatório'!$B588,'Faturamento NNE'!$AA$2:$AA$707,'Infos Relatório'!BQ$1)</f>
        <v>0</v>
      </c>
      <c r="BS588" s="542">
        <f>SUMIFS('Faturamento NNE'!$K$2:$K$707,'Faturamento NNE'!$E$2:$E$707,'Infos Relatório'!$B$564,'Faturamento NNE'!$F$2:$F$707,'Infos Relatório'!$B588,'Faturamento NNE'!$AA$2:$AA$707,'Infos Relatório'!BQ$1)</f>
        <v>0</v>
      </c>
      <c r="BT588" s="546">
        <f>SUMIFS('Faturamento NNE'!$P$2:$P$707,'Faturamento NNE'!$E$2:$E$707,'Infos Relatório'!$B$564,'Faturamento NNE'!$F$2:$F$707,'Infos Relatório'!$B588,'Faturamento NNE'!$AA$2:$AA$707,'Infos Relatório'!BQ$1,'Faturamento NNE'!$U$2:$U$707,"Sim")+SUMIFS('Faturamento NNE'!$Q$2:$Q$707,'Faturamento NNE'!$E$2:$E$707,'Infos Relatório'!$B$564,'Faturamento NNE'!$F$2:$F$707,'Infos Relatório'!$B588,'Faturamento NNE'!$AA$2:$AA$707,'Infos Relatório'!BQ$1,'Faturamento NNE'!$U$2:$U$707,"Sim")</f>
        <v>0</v>
      </c>
      <c r="BU588" s="227" t="e">
        <f t="shared" si="215"/>
        <v>#DIV/0!</v>
      </c>
      <c r="BV588" s="545">
        <f>SUMIFS('Faturamento NNE'!$I$2:$I$707,'Faturamento NNE'!$E$2:$E$707,'Infos Relatório'!$B$564,'Faturamento NNE'!$F$2:$F$707,'Infos Relatório'!$B588,'Faturamento NNE'!$AA$2:$AA$707,'Infos Relatório'!BQ$1)</f>
        <v>0</v>
      </c>
    </row>
    <row r="589" spans="2:74">
      <c r="B589" s="217" t="s">
        <v>154</v>
      </c>
      <c r="C589" s="541">
        <f>COUNTIFS('Faturamento NNE'!$E$2:$E$707,'Infos Relatório'!$B$564,'Faturamento NNE'!$F$2:$F$707,'Infos Relatório'!$B589,'Faturamento NNE'!$AA$2:$AA$707,'Infos Relatório'!C$1)</f>
        <v>0</v>
      </c>
      <c r="D589" s="542">
        <f>SUMIFS('Faturamento NNE'!$H$2:$H$707,'Faturamento NNE'!$E$2:$E$707,'Infos Relatório'!$B$564,'Faturamento NNE'!$F$2:$F$707,'Infos Relatório'!$B589,'Faturamento NNE'!$AA$2:$AA$707,'Infos Relatório'!C$1)</f>
        <v>0</v>
      </c>
      <c r="E589" s="543">
        <f>SUMIFS('Faturamento NNE'!$K$2:$K$707,'Faturamento NNE'!$E$2:$E$707,'Infos Relatório'!$B$564,'Faturamento NNE'!$F$2:$F$707,'Infos Relatório'!$B589,'Faturamento NNE'!$AA$2:$AA$707,'Infos Relatório'!C$1)</f>
        <v>0</v>
      </c>
      <c r="F589" s="544">
        <f>SUMIFS('Faturamento NNE'!$P$2:$P$707,'Faturamento NNE'!$E$2:$E$707,'Infos Relatório'!$B$564,'Faturamento NNE'!$F$2:$F$707,'Infos Relatório'!$B589,'Faturamento NNE'!$AA$2:$AA$707,'Infos Relatório'!C$1,'Faturamento NNE'!$U$2:$U$707,"Sim")+SUMIFS('Faturamento NNE'!$Q$2:$Q$707,'Faturamento NNE'!$E$2:$E$707,'Infos Relatório'!$B$564,'Faturamento NNE'!$F$2:$F$707,'Infos Relatório'!$B589,'Faturamento NNE'!$AA$2:$AA$707,'Infos Relatório'!C$1,'Faturamento NNE'!$U$2:$U$707,"Sim")</f>
        <v>0</v>
      </c>
      <c r="G589" s="283" t="e">
        <f t="shared" si="204"/>
        <v>#DIV/0!</v>
      </c>
      <c r="H589" s="545">
        <f>SUMIFS('Faturamento NNE'!$I$2:$I$707,'Faturamento NNE'!$E$2:$E$707,'Infos Relatório'!$B$564,'Faturamento NNE'!$F$2:$F$707,'Infos Relatório'!$B589,'Faturamento NNE'!$AA$2:$AA$707,'Infos Relatório'!C$1)</f>
        <v>0</v>
      </c>
      <c r="I589" s="541">
        <f>COUNTIFS('Faturamento NNE'!$E$2:$E$707,'Infos Relatório'!$B$564,'Faturamento NNE'!$F$2:$F$707,'Infos Relatório'!$B589,'Faturamento NNE'!$AA$2:$AA$707,'Infos Relatório'!I$1)</f>
        <v>0</v>
      </c>
      <c r="J589" s="542">
        <f>SUMIFS('Faturamento NNE'!$H$2:$H$707,'Faturamento NNE'!$E$2:$E$707,'Infos Relatório'!$B$564,'Faturamento NNE'!$F$2:$F$707,'Infos Relatório'!$B589,'Faturamento NNE'!$AA$2:$AA$707,'Infos Relatório'!I$1)</f>
        <v>0</v>
      </c>
      <c r="K589" s="543">
        <f>SUMIFS('Faturamento NNE'!$K$2:$K$707,'Faturamento NNE'!$E$2:$E$707,'Infos Relatório'!$B$564,'Faturamento NNE'!$F$2:$F$707,'Infos Relatório'!$B589,'Faturamento NNE'!$AA$2:$AA$707,'Infos Relatório'!I$1)</f>
        <v>0</v>
      </c>
      <c r="L589" s="544">
        <f>SUMIFS('Faturamento NNE'!$P$2:$P$707,'Faturamento NNE'!$E$2:$E$707,'Infos Relatório'!$B$564,'Faturamento NNE'!$F$2:$F$707,'Infos Relatório'!$B589,'Faturamento NNE'!$AA$2:$AA$707,'Infos Relatório'!I$1,'Faturamento NNE'!$U$2:$U$707,"Sim")+SUMIFS('Faturamento NNE'!$Q$2:$Q$707,'Faturamento NNE'!$E$2:$E$707,'Infos Relatório'!$B$564,'Faturamento NNE'!$F$2:$F$707,'Infos Relatório'!$B589,'Faturamento NNE'!$AA$2:$AA$707,'Infos Relatório'!I$1,'Faturamento NNE'!$U$2:$U$707,"Sim")</f>
        <v>0</v>
      </c>
      <c r="M589" s="283" t="e">
        <f t="shared" si="205"/>
        <v>#DIV/0!</v>
      </c>
      <c r="N589" s="545">
        <f>SUMIFS('Faturamento NNE'!$I$2:$I$707,'Faturamento NNE'!$E$2:$E$707,'Infos Relatório'!$B$564,'Faturamento NNE'!$F$2:$F$707,'Infos Relatório'!$B589,'Faturamento NNE'!$AA$2:$AA$707,'Infos Relatório'!I$1)</f>
        <v>0</v>
      </c>
      <c r="O589" s="541">
        <f>COUNTIFS('Faturamento NNE'!$E$2:$E$707,'Infos Relatório'!$B$564,'Faturamento NNE'!$F$2:$F$707,'Infos Relatório'!$B589,'Faturamento NNE'!$AA$2:$AA$707,'Infos Relatório'!O$1)</f>
        <v>0</v>
      </c>
      <c r="P589" s="542">
        <f>SUMIFS('Faturamento NNE'!$H$2:$H$707,'Faturamento NNE'!$E$2:$E$707,'Infos Relatório'!$B$564,'Faturamento NNE'!$F$2:$F$707,'Infos Relatório'!$B589,'Faturamento NNE'!$AA$2:$AA$707,'Infos Relatório'!O$1)</f>
        <v>0</v>
      </c>
      <c r="Q589" s="542">
        <f>SUMIFS('Faturamento NNE'!$K$2:$K$707,'Faturamento NNE'!$E$2:$E$707,'Infos Relatório'!$B$564,'Faturamento NNE'!$F$2:$F$707,'Infos Relatório'!$B589,'Faturamento NNE'!$AA$2:$AA$707,'Infos Relatório'!O$1)</f>
        <v>0</v>
      </c>
      <c r="R589" s="546">
        <f>SUMIFS('Faturamento NNE'!$P$2:$P$707,'Faturamento NNE'!$E$2:$E$707,'Infos Relatório'!$B$564,'Faturamento NNE'!$F$2:$F$707,'Infos Relatório'!$B589,'Faturamento NNE'!$AA$2:$AA$707,'Infos Relatório'!O$1,'Faturamento NNE'!$U$2:$U$707,"Sim")+SUMIFS('Faturamento NNE'!$Q$2:$Q$707,'Faturamento NNE'!$E$2:$E$707,'Infos Relatório'!$B$564,'Faturamento NNE'!$F$2:$F$707,'Infos Relatório'!$B589,'Faturamento NNE'!$AA$2:$AA$707,'Infos Relatório'!O$1,'Faturamento NNE'!$U$2:$U$707,"Sim")</f>
        <v>0</v>
      </c>
      <c r="S589" s="227" t="e">
        <f t="shared" si="206"/>
        <v>#DIV/0!</v>
      </c>
      <c r="T589" s="545">
        <f>SUMIFS('Faturamento NNE'!$I$2:$I$707,'Faturamento NNE'!$E$2:$E$707,'Infos Relatório'!$B$564,'Faturamento NNE'!$F$2:$F$707,'Infos Relatório'!$B589,'Faturamento NNE'!$AA$2:$AA$707,'Infos Relatório'!O$1)</f>
        <v>0</v>
      </c>
      <c r="U589" s="541">
        <f>COUNTIFS('Faturamento NNE'!$E$2:$E$707,'Infos Relatório'!$B$564,'Faturamento NNE'!$F$2:$F$707,'Infos Relatório'!$B589,'Faturamento NNE'!$AA$2:$AA$707,'Infos Relatório'!U$1)</f>
        <v>0</v>
      </c>
      <c r="V589" s="542">
        <f>SUMIFS('Faturamento NNE'!$H$2:$H$707,'Faturamento NNE'!$E$2:$E$707,'Infos Relatório'!$B$564,'Faturamento NNE'!$F$2:$F$707,'Infos Relatório'!$B589,'Faturamento NNE'!$AA$2:$AA$707,'Infos Relatório'!U$1)</f>
        <v>0</v>
      </c>
      <c r="W589" s="542">
        <f>SUMIFS('Faturamento NNE'!$K$2:$K$707,'Faturamento NNE'!$E$2:$E$707,'Infos Relatório'!$B$564,'Faturamento NNE'!$F$2:$F$707,'Infos Relatório'!$B589,'Faturamento NNE'!$AA$2:$AA$707,'Infos Relatório'!U$1)</f>
        <v>0</v>
      </c>
      <c r="X589" s="546">
        <f>SUMIFS('Faturamento NNE'!$P$2:$P$707,'Faturamento NNE'!$E$2:$E$707,'Infos Relatório'!$B$564,'Faturamento NNE'!$F$2:$F$707,'Infos Relatório'!$B589,'Faturamento NNE'!$AA$2:$AA$707,'Infos Relatório'!U$1,'Faturamento NNE'!$U$2:$U$707,"Sim")+SUMIFS('Faturamento NNE'!$Q$2:$Q$707,'Faturamento NNE'!$E$2:$E$707,'Infos Relatório'!$B$564,'Faturamento NNE'!$F$2:$F$707,'Infos Relatório'!$B589,'Faturamento NNE'!$AA$2:$AA$707,'Infos Relatório'!U$1,'Faturamento NNE'!$U$2:$U$707,"Sim")</f>
        <v>0</v>
      </c>
      <c r="Y589" s="227" t="e">
        <f t="shared" si="207"/>
        <v>#DIV/0!</v>
      </c>
      <c r="Z589" s="545">
        <f>SUMIFS('Faturamento NNE'!$I$2:$I$707,'Faturamento NNE'!$E$2:$E$707,'Infos Relatório'!$B$564,'Faturamento NNE'!$F$2:$F$707,'Infos Relatório'!$B589,'Faturamento NNE'!$AA$2:$AA$707,'Infos Relatório'!U$1)</f>
        <v>0</v>
      </c>
      <c r="AA589" s="541">
        <f>COUNTIFS('Faturamento NNE'!$E$2:$E$707,'Infos Relatório'!$B$564,'Faturamento NNE'!$F$2:$F$707,'Infos Relatório'!$B589,'Faturamento NNE'!$AA$2:$AA$707,'Infos Relatório'!AA$1)</f>
        <v>0</v>
      </c>
      <c r="AB589" s="542">
        <f>SUMIFS('Faturamento NNE'!$H$2:$H$707,'Faturamento NNE'!$E$2:$E$707,'Infos Relatório'!$B$564,'Faturamento NNE'!$F$2:$F$707,'Infos Relatório'!$B589,'Faturamento NNE'!$AA$2:$AA$707,'Infos Relatório'!AA$1)</f>
        <v>0</v>
      </c>
      <c r="AC589" s="542">
        <f>SUMIFS('Faturamento NNE'!$K$2:$K$707,'Faturamento NNE'!$E$2:$E$707,'Infos Relatório'!$B$564,'Faturamento NNE'!$F$2:$F$707,'Infos Relatório'!$B589,'Faturamento NNE'!$AA$2:$AA$707,'Infos Relatório'!AA$1)</f>
        <v>0</v>
      </c>
      <c r="AD589" s="546">
        <f>SUMIFS('Faturamento NNE'!$P$2:$P$707,'Faturamento NNE'!$E$2:$E$707,'Infos Relatório'!$B$564,'Faturamento NNE'!$F$2:$F$707,'Infos Relatório'!$B589,'Faturamento NNE'!$AA$2:$AA$707,'Infos Relatório'!AA$1,'Faturamento NNE'!$U$2:$U$707,"Sim")+SUMIFS('Faturamento NNE'!$Q$2:$Q$707,'Faturamento NNE'!$E$2:$E$707,'Infos Relatório'!$B$564,'Faturamento NNE'!$F$2:$F$707,'Infos Relatório'!$B589,'Faturamento NNE'!$AA$2:$AA$707,'Infos Relatório'!AA$1,'Faturamento NNE'!$U$2:$U$707,"Sim")</f>
        <v>0</v>
      </c>
      <c r="AE589" s="227" t="e">
        <f t="shared" si="208"/>
        <v>#DIV/0!</v>
      </c>
      <c r="AF589" s="545">
        <f>SUMIFS('Faturamento NNE'!$I$2:$I$707,'Faturamento NNE'!$E$2:$E$707,'Infos Relatório'!$B$564,'Faturamento NNE'!$F$2:$F$707,'Infos Relatório'!$B589,'Faturamento NNE'!$AA$2:$AA$707,'Infos Relatório'!AA$1)</f>
        <v>0</v>
      </c>
      <c r="AG589" s="541">
        <f>COUNTIFS('Faturamento NNE'!$E$2:$E$707,'Infos Relatório'!$B$564,'Faturamento NNE'!$F$2:$F$707,'Infos Relatório'!$B589,'Faturamento NNE'!$AA$2:$AA$707,'Infos Relatório'!AG$1)</f>
        <v>0</v>
      </c>
      <c r="AH589" s="542">
        <f>SUMIFS('Faturamento NNE'!$H$2:$H$707,'Faturamento NNE'!$E$2:$E$707,'Infos Relatório'!$B$564,'Faturamento NNE'!$F$2:$F$707,'Infos Relatório'!$B589,'Faturamento NNE'!$AA$2:$AA$707,'Infos Relatório'!AG$1)</f>
        <v>0</v>
      </c>
      <c r="AI589" s="542">
        <f>SUMIFS('Faturamento NNE'!$K$2:$K$707,'Faturamento NNE'!$E$2:$E$707,'Infos Relatório'!$B$564,'Faturamento NNE'!$F$2:$F$707,'Infos Relatório'!$B589,'Faturamento NNE'!$AA$2:$AA$707,'Infos Relatório'!AG$1)</f>
        <v>0</v>
      </c>
      <c r="AJ589" s="546">
        <f>SUMIFS('Faturamento NNE'!$P$2:$P$707,'Faturamento NNE'!$E$2:$E$707,'Infos Relatório'!$B$564,'Faturamento NNE'!$F$2:$F$707,'Infos Relatório'!$B589,'Faturamento NNE'!$AA$2:$AA$707,'Infos Relatório'!AG$1,'Faturamento NNE'!$U$2:$U$707,"Sim")+SUMIFS('Faturamento NNE'!$Q$2:$Q$707,'Faturamento NNE'!$E$2:$E$707,'Infos Relatório'!$B$564,'Faturamento NNE'!$F$2:$F$707,'Infos Relatório'!$B589,'Faturamento NNE'!$AA$2:$AA$707,'Infos Relatório'!AG$1,'Faturamento NNE'!$U$2:$U$707,"Sim")</f>
        <v>0</v>
      </c>
      <c r="AK589" s="227" t="e">
        <f t="shared" si="209"/>
        <v>#DIV/0!</v>
      </c>
      <c r="AL589" s="545">
        <f>SUMIFS('Faturamento NNE'!$I$2:$I$707,'Faturamento NNE'!$E$2:$E$707,'Infos Relatório'!$B$564,'Faturamento NNE'!$F$2:$F$707,'Infos Relatório'!$B589,'Faturamento NNE'!$AA$2:$AA$707,'Infos Relatório'!AG$1)</f>
        <v>0</v>
      </c>
      <c r="AM589" s="541">
        <f>COUNTIFS('Faturamento NNE'!$E$2:$E$707,'Infos Relatório'!$B$564,'Faturamento NNE'!$F$2:$F$707,'Infos Relatório'!$B589,'Faturamento NNE'!$AA$2:$AA$707,'Infos Relatório'!AM$1)</f>
        <v>0</v>
      </c>
      <c r="AN589" s="542">
        <f>SUMIFS('Faturamento NNE'!$H$2:$H$707,'Faturamento NNE'!$E$2:$E$707,'Infos Relatório'!$B$564,'Faturamento NNE'!$F$2:$F$707,'Infos Relatório'!$B589,'Faturamento NNE'!$AA$2:$AA$707,'Infos Relatório'!AM$1)</f>
        <v>0</v>
      </c>
      <c r="AO589" s="542">
        <f>SUMIFS('Faturamento NNE'!$K$2:$K$707,'Faturamento NNE'!$E$2:$E$707,'Infos Relatório'!$B$564,'Faturamento NNE'!$F$2:$F$707,'Infos Relatório'!$B589,'Faturamento NNE'!$AA$2:$AA$707,'Infos Relatório'!AM$1)</f>
        <v>0</v>
      </c>
      <c r="AP589" s="546">
        <f>SUMIFS('Faturamento NNE'!$P$2:$P$707,'Faturamento NNE'!$E$2:$E$707,'Infos Relatório'!$B$564,'Faturamento NNE'!$F$2:$F$707,'Infos Relatório'!$B589,'Faturamento NNE'!$AA$2:$AA$707,'Infos Relatório'!AM$1,'Faturamento NNE'!$U$2:$U$707,"Sim")+SUMIFS('Faturamento NNE'!$Q$2:$Q$707,'Faturamento NNE'!$E$2:$E$707,'Infos Relatório'!$B$564,'Faturamento NNE'!$F$2:$F$707,'Infos Relatório'!$B589,'Faturamento NNE'!$AA$2:$AA$707,'Infos Relatório'!AM$1,'Faturamento NNE'!$U$2:$U$707,"Sim")</f>
        <v>0</v>
      </c>
      <c r="AQ589" s="227" t="e">
        <f t="shared" si="210"/>
        <v>#DIV/0!</v>
      </c>
      <c r="AR589" s="545">
        <f>SUMIFS('Faturamento NNE'!$I$2:$I$707,'Faturamento NNE'!$E$2:$E$707,'Infos Relatório'!$B$564,'Faturamento NNE'!$F$2:$F$707,'Infos Relatório'!$B589,'Faturamento NNE'!$AA$2:$AA$707,'Infos Relatório'!AM$1)</f>
        <v>0</v>
      </c>
      <c r="AS589" s="541">
        <f>COUNTIFS('Faturamento NNE'!$E$2:$E$707,'Infos Relatório'!$B$564,'Faturamento NNE'!$F$2:$F$707,'Infos Relatório'!$B589,'Faturamento NNE'!$AA$2:$AA$707,'Infos Relatório'!AS$1)</f>
        <v>0</v>
      </c>
      <c r="AT589" s="542">
        <f>SUMIFS('Faturamento NNE'!$H$2:$H$707,'Faturamento NNE'!$E$2:$E$707,'Infos Relatório'!$B$564,'Faturamento NNE'!$F$2:$F$707,'Infos Relatório'!$B589,'Faturamento NNE'!$AA$2:$AA$707,'Infos Relatório'!AS$1)</f>
        <v>0</v>
      </c>
      <c r="AU589" s="542">
        <f>SUMIFS('Faturamento NNE'!$K$2:$K$707,'Faturamento NNE'!$E$2:$E$707,'Infos Relatório'!$B$564,'Faturamento NNE'!$F$2:$F$707,'Infos Relatório'!$B589,'Faturamento NNE'!$AA$2:$AA$707,'Infos Relatório'!AS$1)</f>
        <v>0</v>
      </c>
      <c r="AV589" s="546">
        <f>SUMIFS('Faturamento NNE'!$P$2:$P$707,'Faturamento NNE'!$E$2:$E$707,'Infos Relatório'!$B$564,'Faturamento NNE'!$F$2:$F$707,'Infos Relatório'!$B589,'Faturamento NNE'!$AA$2:$AA$707,'Infos Relatório'!AS$1,'Faturamento NNE'!$U$2:$U$707,"Sim")+SUMIFS('Faturamento NNE'!$Q$2:$Q$707,'Faturamento NNE'!$E$2:$E$707,'Infos Relatório'!$B$564,'Faturamento NNE'!$F$2:$F$707,'Infos Relatório'!$B589,'Faturamento NNE'!$AA$2:$AA$707,'Infos Relatório'!AS$1,'Faturamento NNE'!$U$2:$U$707,"Sim")</f>
        <v>0</v>
      </c>
      <c r="AW589" s="227" t="e">
        <f t="shared" si="211"/>
        <v>#DIV/0!</v>
      </c>
      <c r="AX589" s="545">
        <f>SUMIFS('Faturamento NNE'!$I$2:$I$707,'Faturamento NNE'!$E$2:$E$707,'Infos Relatório'!$B$564,'Faturamento NNE'!$F$2:$F$707,'Infos Relatório'!$B589,'Faturamento NNE'!$AA$2:$AA$707,'Infos Relatório'!AS$1)</f>
        <v>0</v>
      </c>
      <c r="AY589" s="541">
        <f>COUNTIFS('Faturamento NNE'!$E$2:$E$707,'Infos Relatório'!$B$564,'Faturamento NNE'!$F$2:$F$707,'Infos Relatório'!$B589,'Faturamento NNE'!$AA$2:$AA$707,'Infos Relatório'!AY$1)</f>
        <v>0</v>
      </c>
      <c r="AZ589" s="542">
        <f>SUMIFS('Faturamento NNE'!$H$2:$H$707,'Faturamento NNE'!$E$2:$E$707,'Infos Relatório'!$B$564,'Faturamento NNE'!$F$2:$F$707,'Infos Relatório'!$B589,'Faturamento NNE'!$AA$2:$AA$707,'Infos Relatório'!AY$1)</f>
        <v>0</v>
      </c>
      <c r="BA589" s="542">
        <f>SUMIFS('Faturamento NNE'!$K$2:$K$707,'Faturamento NNE'!$E$2:$E$707,'Infos Relatório'!$B$564,'Faturamento NNE'!$F$2:$F$707,'Infos Relatório'!$B589,'Faturamento NNE'!$AA$2:$AA$707,'Infos Relatório'!AY$1)</f>
        <v>0</v>
      </c>
      <c r="BB589" s="546">
        <f>SUMIFS('Faturamento NNE'!$P$2:$P$707,'Faturamento NNE'!$E$2:$E$707,'Infos Relatório'!$B$564,'Faturamento NNE'!$F$2:$F$707,'Infos Relatório'!$B589,'Faturamento NNE'!$AA$2:$AA$707,'Infos Relatório'!AY$1,'Faturamento NNE'!$U$2:$U$707,"Sim")+SUMIFS('Faturamento NNE'!$Q$2:$Q$707,'Faturamento NNE'!$E$2:$E$707,'Infos Relatório'!$B$564,'Faturamento NNE'!$F$2:$F$707,'Infos Relatório'!$B589,'Faturamento NNE'!$AA$2:$AA$707,'Infos Relatório'!AY$1,'Faturamento NNE'!$U$2:$U$707,"Sim")</f>
        <v>0</v>
      </c>
      <c r="BC589" s="227" t="e">
        <f t="shared" si="212"/>
        <v>#DIV/0!</v>
      </c>
      <c r="BD589" s="545">
        <f>SUMIFS('Faturamento NNE'!$I$2:$I$707,'Faturamento NNE'!$E$2:$E$707,'Infos Relatório'!$B$564,'Faturamento NNE'!$F$2:$F$707,'Infos Relatório'!$B589,'Faturamento NNE'!$AA$2:$AA$707,'Infos Relatório'!AY$1)</f>
        <v>0</v>
      </c>
      <c r="BE589" s="541">
        <f>COUNTIFS('Faturamento NNE'!$E$2:$E$707,'Infos Relatório'!$B$564,'Faturamento NNE'!$F$2:$F$707,'Infos Relatório'!$B589,'Faturamento NNE'!$AA$2:$AA$707,'Infos Relatório'!BE$1)</f>
        <v>0</v>
      </c>
      <c r="BF589" s="542">
        <f>SUMIFS('Faturamento NNE'!$H$2:$H$707,'Faturamento NNE'!$E$2:$E$707,'Infos Relatório'!$B$564,'Faturamento NNE'!$F$2:$F$707,'Infos Relatório'!$B589,'Faturamento NNE'!$AA$2:$AA$707,'Infos Relatório'!BE$1)</f>
        <v>0</v>
      </c>
      <c r="BG589" s="542">
        <f>SUMIFS('Faturamento NNE'!$K$2:$K$707,'Faturamento NNE'!$E$2:$E$707,'Infos Relatório'!$B$564,'Faturamento NNE'!$F$2:$F$707,'Infos Relatório'!$B589,'Faturamento NNE'!$AA$2:$AA$707,'Infos Relatório'!BE$1)</f>
        <v>0</v>
      </c>
      <c r="BH589" s="546">
        <f>SUMIFS('Faturamento NNE'!$P$2:$P$707,'Faturamento NNE'!$E$2:$E$707,'Infos Relatório'!$B$564,'Faturamento NNE'!$F$2:$F$707,'Infos Relatório'!$B589,'Faturamento NNE'!$AA$2:$AA$707,'Infos Relatório'!BE$1,'Faturamento NNE'!$U$2:$U$707,"Sim")+SUMIFS('Faturamento NNE'!$Q$2:$Q$707,'Faturamento NNE'!$E$2:$E$707,'Infos Relatório'!$B$564,'Faturamento NNE'!$F$2:$F$707,'Infos Relatório'!$B589,'Faturamento NNE'!$AA$2:$AA$707,'Infos Relatório'!BE$1,'Faturamento NNE'!$U$2:$U$707,"Sim")</f>
        <v>0</v>
      </c>
      <c r="BI589" s="227" t="e">
        <f t="shared" si="213"/>
        <v>#DIV/0!</v>
      </c>
      <c r="BJ589" s="545">
        <f>SUMIFS('Faturamento NNE'!$I$2:$I$707,'Faturamento NNE'!$E$2:$E$707,'Infos Relatório'!$B$564,'Faturamento NNE'!$F$2:$F$707,'Infos Relatório'!$B589,'Faturamento NNE'!$AA$2:$AA$707,'Infos Relatório'!BE$1)</f>
        <v>0</v>
      </c>
      <c r="BK589" s="541">
        <f>COUNTIFS('Faturamento NNE'!$E$2:$E$707,'Infos Relatório'!$B$564,'Faturamento NNE'!$F$2:$F$707,'Infos Relatório'!$B589,'Faturamento NNE'!$AA$2:$AA$707,'Infos Relatório'!BK$1)</f>
        <v>0</v>
      </c>
      <c r="BL589" s="542">
        <f>SUMIFS('Faturamento NNE'!$H$2:$H$707,'Faturamento NNE'!$E$2:$E$707,'Infos Relatório'!$B$564,'Faturamento NNE'!$F$2:$F$707,'Infos Relatório'!$B589,'Faturamento NNE'!$AA$2:$AA$707,'Infos Relatório'!BK$1)</f>
        <v>0</v>
      </c>
      <c r="BM589" s="542">
        <f>SUMIFS('Faturamento NNE'!$K$2:$K$707,'Faturamento NNE'!$E$2:$E$707,'Infos Relatório'!$B$564,'Faturamento NNE'!$F$2:$F$707,'Infos Relatório'!$B589,'Faturamento NNE'!$AA$2:$AA$707,'Infos Relatório'!BK$1)</f>
        <v>0</v>
      </c>
      <c r="BN589" s="546">
        <f>SUMIFS('Faturamento NNE'!$P$2:$P$707,'Faturamento NNE'!$E$2:$E$707,'Infos Relatório'!$B$564,'Faturamento NNE'!$F$2:$F$707,'Infos Relatório'!$B589,'Faturamento NNE'!$AA$2:$AA$707,'Infos Relatório'!BK$1,'Faturamento NNE'!$U$2:$U$707,"Sim")+SUMIFS('Faturamento NNE'!$Q$2:$Q$707,'Faturamento NNE'!$E$2:$E$707,'Infos Relatório'!$B$564,'Faturamento NNE'!$F$2:$F$707,'Infos Relatório'!$B589,'Faturamento NNE'!$AA$2:$AA$707,'Infos Relatório'!BK$1,'Faturamento NNE'!$U$2:$U$707,"Sim")</f>
        <v>0</v>
      </c>
      <c r="BO589" s="227" t="e">
        <f t="shared" si="214"/>
        <v>#DIV/0!</v>
      </c>
      <c r="BP589" s="545">
        <f>SUMIFS('Faturamento NNE'!$I$2:$I$707,'Faturamento NNE'!$E$2:$E$707,'Infos Relatório'!$B$564,'Faturamento NNE'!$F$2:$F$707,'Infos Relatório'!$B589,'Faturamento NNE'!$AA$2:$AA$707,'Infos Relatório'!BK$1)</f>
        <v>0</v>
      </c>
      <c r="BQ589" s="541">
        <f>COUNTIFS('Faturamento NNE'!$E$2:$E$707,'Infos Relatório'!$B$564,'Faturamento NNE'!$F$2:$F$707,'Infos Relatório'!$B589,'Faturamento NNE'!$AA$2:$AA$707,'Infos Relatório'!BQ$1)</f>
        <v>0</v>
      </c>
      <c r="BR589" s="542">
        <f>SUMIFS('Faturamento NNE'!$H$2:$H$707,'Faturamento NNE'!$E$2:$E$707,'Infos Relatório'!$B$564,'Faturamento NNE'!$F$2:$F$707,'Infos Relatório'!$B589,'Faturamento NNE'!$AA$2:$AA$707,'Infos Relatório'!BQ$1)</f>
        <v>0</v>
      </c>
      <c r="BS589" s="542">
        <f>SUMIFS('Faturamento NNE'!$K$2:$K$707,'Faturamento NNE'!$E$2:$E$707,'Infos Relatório'!$B$564,'Faturamento NNE'!$F$2:$F$707,'Infos Relatório'!$B589,'Faturamento NNE'!$AA$2:$AA$707,'Infos Relatório'!BQ$1)</f>
        <v>0</v>
      </c>
      <c r="BT589" s="546">
        <f>SUMIFS('Faturamento NNE'!$P$2:$P$707,'Faturamento NNE'!$E$2:$E$707,'Infos Relatório'!$B$564,'Faturamento NNE'!$F$2:$F$707,'Infos Relatório'!$B589,'Faturamento NNE'!$AA$2:$AA$707,'Infos Relatório'!BQ$1,'Faturamento NNE'!$U$2:$U$707,"Sim")+SUMIFS('Faturamento NNE'!$Q$2:$Q$707,'Faturamento NNE'!$E$2:$E$707,'Infos Relatório'!$B$564,'Faturamento NNE'!$F$2:$F$707,'Infos Relatório'!$B589,'Faturamento NNE'!$AA$2:$AA$707,'Infos Relatório'!BQ$1,'Faturamento NNE'!$U$2:$U$707,"Sim")</f>
        <v>0</v>
      </c>
      <c r="BU589" s="227" t="e">
        <f t="shared" si="215"/>
        <v>#DIV/0!</v>
      </c>
      <c r="BV589" s="545">
        <f>SUMIFS('Faturamento NNE'!$I$2:$I$707,'Faturamento NNE'!$E$2:$E$707,'Infos Relatório'!$B$564,'Faturamento NNE'!$F$2:$F$707,'Infos Relatório'!$B589,'Faturamento NNE'!$AA$2:$AA$707,'Infos Relatório'!BQ$1)</f>
        <v>0</v>
      </c>
    </row>
    <row r="590" spans="2:74">
      <c r="B590" s="217" t="s">
        <v>155</v>
      </c>
      <c r="C590" s="541">
        <f>COUNTIFS('Faturamento NNE'!$E$2:$E$707,'Infos Relatório'!$B$564,'Faturamento NNE'!$F$2:$F$707,'Infos Relatório'!$B590,'Faturamento NNE'!$AA$2:$AA$707,'Infos Relatório'!C$1)</f>
        <v>0</v>
      </c>
      <c r="D590" s="542">
        <f>SUMIFS('Faturamento NNE'!$H$2:$H$707,'Faturamento NNE'!$E$2:$E$707,'Infos Relatório'!$B$564,'Faturamento NNE'!$F$2:$F$707,'Infos Relatório'!$B590,'Faturamento NNE'!$AA$2:$AA$707,'Infos Relatório'!C$1)</f>
        <v>0</v>
      </c>
      <c r="E590" s="543">
        <f>SUMIFS('Faturamento NNE'!$K$2:$K$707,'Faturamento NNE'!$E$2:$E$707,'Infos Relatório'!$B$564,'Faturamento NNE'!$F$2:$F$707,'Infos Relatório'!$B590,'Faturamento NNE'!$AA$2:$AA$707,'Infos Relatório'!C$1)</f>
        <v>0</v>
      </c>
      <c r="F590" s="544">
        <f>SUMIFS('Faturamento NNE'!$P$2:$P$707,'Faturamento NNE'!$E$2:$E$707,'Infos Relatório'!$B$564,'Faturamento NNE'!$F$2:$F$707,'Infos Relatório'!$B590,'Faturamento NNE'!$AA$2:$AA$707,'Infos Relatório'!C$1,'Faturamento NNE'!$U$2:$U$707,"Sim")+SUMIFS('Faturamento NNE'!$Q$2:$Q$707,'Faturamento NNE'!$E$2:$E$707,'Infos Relatório'!$B$564,'Faturamento NNE'!$F$2:$F$707,'Infos Relatório'!$B590,'Faturamento NNE'!$AA$2:$AA$707,'Infos Relatório'!C$1,'Faturamento NNE'!$U$2:$U$707,"Sim")</f>
        <v>0</v>
      </c>
      <c r="G590" s="283" t="e">
        <f t="shared" si="204"/>
        <v>#DIV/0!</v>
      </c>
      <c r="H590" s="545">
        <f>SUMIFS('Faturamento NNE'!$I$2:$I$707,'Faturamento NNE'!$E$2:$E$707,'Infos Relatório'!$B$564,'Faturamento NNE'!$F$2:$F$707,'Infos Relatório'!$B590,'Faturamento NNE'!$AA$2:$AA$707,'Infos Relatório'!C$1)</f>
        <v>0</v>
      </c>
      <c r="I590" s="541">
        <f>COUNTIFS('Faturamento NNE'!$E$2:$E$707,'Infos Relatório'!$B$564,'Faturamento NNE'!$F$2:$F$707,'Infos Relatório'!$B590,'Faturamento NNE'!$AA$2:$AA$707,'Infos Relatório'!I$1)</f>
        <v>0</v>
      </c>
      <c r="J590" s="542">
        <f>SUMIFS('Faturamento NNE'!$H$2:$H$707,'Faturamento NNE'!$E$2:$E$707,'Infos Relatório'!$B$564,'Faturamento NNE'!$F$2:$F$707,'Infos Relatório'!$B590,'Faturamento NNE'!$AA$2:$AA$707,'Infos Relatório'!I$1)</f>
        <v>0</v>
      </c>
      <c r="K590" s="543">
        <f>SUMIFS('Faturamento NNE'!$K$2:$K$707,'Faturamento NNE'!$E$2:$E$707,'Infos Relatório'!$B$564,'Faturamento NNE'!$F$2:$F$707,'Infos Relatório'!$B590,'Faturamento NNE'!$AA$2:$AA$707,'Infos Relatório'!I$1)</f>
        <v>0</v>
      </c>
      <c r="L590" s="544">
        <f>SUMIFS('Faturamento NNE'!$P$2:$P$707,'Faturamento NNE'!$E$2:$E$707,'Infos Relatório'!$B$564,'Faturamento NNE'!$F$2:$F$707,'Infos Relatório'!$B590,'Faturamento NNE'!$AA$2:$AA$707,'Infos Relatório'!I$1,'Faturamento NNE'!$U$2:$U$707,"Sim")+SUMIFS('Faturamento NNE'!$Q$2:$Q$707,'Faturamento NNE'!$E$2:$E$707,'Infos Relatório'!$B$564,'Faturamento NNE'!$F$2:$F$707,'Infos Relatório'!$B590,'Faturamento NNE'!$AA$2:$AA$707,'Infos Relatório'!I$1,'Faturamento NNE'!$U$2:$U$707,"Sim")</f>
        <v>0</v>
      </c>
      <c r="M590" s="283" t="e">
        <f t="shared" si="205"/>
        <v>#DIV/0!</v>
      </c>
      <c r="N590" s="545">
        <f>SUMIFS('Faturamento NNE'!$I$2:$I$707,'Faturamento NNE'!$E$2:$E$707,'Infos Relatório'!$B$564,'Faturamento NNE'!$F$2:$F$707,'Infos Relatório'!$B590,'Faturamento NNE'!$AA$2:$AA$707,'Infos Relatório'!I$1)</f>
        <v>0</v>
      </c>
      <c r="O590" s="541">
        <f>COUNTIFS('Faturamento NNE'!$E$2:$E$707,'Infos Relatório'!$B$564,'Faturamento NNE'!$F$2:$F$707,'Infos Relatório'!$B590,'Faturamento NNE'!$AA$2:$AA$707,'Infos Relatório'!O$1)</f>
        <v>0</v>
      </c>
      <c r="P590" s="542">
        <f>SUMIFS('Faturamento NNE'!$H$2:$H$707,'Faturamento NNE'!$E$2:$E$707,'Infos Relatório'!$B$564,'Faturamento NNE'!$F$2:$F$707,'Infos Relatório'!$B590,'Faturamento NNE'!$AA$2:$AA$707,'Infos Relatório'!O$1)</f>
        <v>0</v>
      </c>
      <c r="Q590" s="542">
        <f>SUMIFS('Faturamento NNE'!$K$2:$K$707,'Faturamento NNE'!$E$2:$E$707,'Infos Relatório'!$B$564,'Faturamento NNE'!$F$2:$F$707,'Infos Relatório'!$B590,'Faturamento NNE'!$AA$2:$AA$707,'Infos Relatório'!O$1)</f>
        <v>0</v>
      </c>
      <c r="R590" s="546">
        <f>SUMIFS('Faturamento NNE'!$P$2:$P$707,'Faturamento NNE'!$E$2:$E$707,'Infos Relatório'!$B$564,'Faturamento NNE'!$F$2:$F$707,'Infos Relatório'!$B590,'Faturamento NNE'!$AA$2:$AA$707,'Infos Relatório'!O$1,'Faturamento NNE'!$U$2:$U$707,"Sim")+SUMIFS('Faturamento NNE'!$Q$2:$Q$707,'Faturamento NNE'!$E$2:$E$707,'Infos Relatório'!$B$564,'Faturamento NNE'!$F$2:$F$707,'Infos Relatório'!$B590,'Faturamento NNE'!$AA$2:$AA$707,'Infos Relatório'!O$1,'Faturamento NNE'!$U$2:$U$707,"Sim")</f>
        <v>0</v>
      </c>
      <c r="S590" s="227" t="e">
        <f t="shared" si="206"/>
        <v>#DIV/0!</v>
      </c>
      <c r="T590" s="545">
        <f>SUMIFS('Faturamento NNE'!$I$2:$I$707,'Faturamento NNE'!$E$2:$E$707,'Infos Relatório'!$B$564,'Faturamento NNE'!$F$2:$F$707,'Infos Relatório'!$B590,'Faturamento NNE'!$AA$2:$AA$707,'Infos Relatório'!O$1)</f>
        <v>0</v>
      </c>
      <c r="U590" s="541">
        <f>COUNTIFS('Faturamento NNE'!$E$2:$E$707,'Infos Relatório'!$B$564,'Faturamento NNE'!$F$2:$F$707,'Infos Relatório'!$B590,'Faturamento NNE'!$AA$2:$AA$707,'Infos Relatório'!U$1)</f>
        <v>0</v>
      </c>
      <c r="V590" s="542">
        <f>SUMIFS('Faturamento NNE'!$H$2:$H$707,'Faturamento NNE'!$E$2:$E$707,'Infos Relatório'!$B$564,'Faturamento NNE'!$F$2:$F$707,'Infos Relatório'!$B590,'Faturamento NNE'!$AA$2:$AA$707,'Infos Relatório'!U$1)</f>
        <v>0</v>
      </c>
      <c r="W590" s="542">
        <f>SUMIFS('Faturamento NNE'!$K$2:$K$707,'Faturamento NNE'!$E$2:$E$707,'Infos Relatório'!$B$564,'Faturamento NNE'!$F$2:$F$707,'Infos Relatório'!$B590,'Faturamento NNE'!$AA$2:$AA$707,'Infos Relatório'!U$1)</f>
        <v>0</v>
      </c>
      <c r="X590" s="546">
        <f>SUMIFS('Faturamento NNE'!$P$2:$P$707,'Faturamento NNE'!$E$2:$E$707,'Infos Relatório'!$B$564,'Faturamento NNE'!$F$2:$F$707,'Infos Relatório'!$B590,'Faturamento NNE'!$AA$2:$AA$707,'Infos Relatório'!U$1,'Faturamento NNE'!$U$2:$U$707,"Sim")+SUMIFS('Faturamento NNE'!$Q$2:$Q$707,'Faturamento NNE'!$E$2:$E$707,'Infos Relatório'!$B$564,'Faturamento NNE'!$F$2:$F$707,'Infos Relatório'!$B590,'Faturamento NNE'!$AA$2:$AA$707,'Infos Relatório'!U$1,'Faturamento NNE'!$U$2:$U$707,"Sim")</f>
        <v>0</v>
      </c>
      <c r="Y590" s="227" t="e">
        <f t="shared" si="207"/>
        <v>#DIV/0!</v>
      </c>
      <c r="Z590" s="545">
        <f>SUMIFS('Faturamento NNE'!$I$2:$I$707,'Faturamento NNE'!$E$2:$E$707,'Infos Relatório'!$B$564,'Faturamento NNE'!$F$2:$F$707,'Infos Relatório'!$B590,'Faturamento NNE'!$AA$2:$AA$707,'Infos Relatório'!U$1)</f>
        <v>0</v>
      </c>
      <c r="AA590" s="541">
        <f>COUNTIFS('Faturamento NNE'!$E$2:$E$707,'Infos Relatório'!$B$564,'Faturamento NNE'!$F$2:$F$707,'Infos Relatório'!$B590,'Faturamento NNE'!$AA$2:$AA$707,'Infos Relatório'!AA$1)</f>
        <v>0</v>
      </c>
      <c r="AB590" s="542">
        <f>SUMIFS('Faturamento NNE'!$H$2:$H$707,'Faturamento NNE'!$E$2:$E$707,'Infos Relatório'!$B$564,'Faturamento NNE'!$F$2:$F$707,'Infos Relatório'!$B590,'Faturamento NNE'!$AA$2:$AA$707,'Infos Relatório'!AA$1)</f>
        <v>0</v>
      </c>
      <c r="AC590" s="542">
        <f>SUMIFS('Faturamento NNE'!$K$2:$K$707,'Faturamento NNE'!$E$2:$E$707,'Infos Relatório'!$B$564,'Faturamento NNE'!$F$2:$F$707,'Infos Relatório'!$B590,'Faturamento NNE'!$AA$2:$AA$707,'Infos Relatório'!AA$1)</f>
        <v>0</v>
      </c>
      <c r="AD590" s="546">
        <f>SUMIFS('Faturamento NNE'!$P$2:$P$707,'Faturamento NNE'!$E$2:$E$707,'Infos Relatório'!$B$564,'Faturamento NNE'!$F$2:$F$707,'Infos Relatório'!$B590,'Faturamento NNE'!$AA$2:$AA$707,'Infos Relatório'!AA$1,'Faturamento NNE'!$U$2:$U$707,"Sim")+SUMIFS('Faturamento NNE'!$Q$2:$Q$707,'Faturamento NNE'!$E$2:$E$707,'Infos Relatório'!$B$564,'Faturamento NNE'!$F$2:$F$707,'Infos Relatório'!$B590,'Faturamento NNE'!$AA$2:$AA$707,'Infos Relatório'!AA$1,'Faturamento NNE'!$U$2:$U$707,"Sim")</f>
        <v>0</v>
      </c>
      <c r="AE590" s="227" t="e">
        <f t="shared" si="208"/>
        <v>#DIV/0!</v>
      </c>
      <c r="AF590" s="545">
        <f>SUMIFS('Faturamento NNE'!$I$2:$I$707,'Faturamento NNE'!$E$2:$E$707,'Infos Relatório'!$B$564,'Faturamento NNE'!$F$2:$F$707,'Infos Relatório'!$B590,'Faturamento NNE'!$AA$2:$AA$707,'Infos Relatório'!AA$1)</f>
        <v>0</v>
      </c>
      <c r="AG590" s="541">
        <f>COUNTIFS('Faturamento NNE'!$E$2:$E$707,'Infos Relatório'!$B$564,'Faturamento NNE'!$F$2:$F$707,'Infos Relatório'!$B590,'Faturamento NNE'!$AA$2:$AA$707,'Infos Relatório'!AG$1)</f>
        <v>0</v>
      </c>
      <c r="AH590" s="542">
        <f>SUMIFS('Faturamento NNE'!$H$2:$H$707,'Faturamento NNE'!$E$2:$E$707,'Infos Relatório'!$B$564,'Faturamento NNE'!$F$2:$F$707,'Infos Relatório'!$B590,'Faturamento NNE'!$AA$2:$AA$707,'Infos Relatório'!AG$1)</f>
        <v>0</v>
      </c>
      <c r="AI590" s="542">
        <f>SUMIFS('Faturamento NNE'!$K$2:$K$707,'Faturamento NNE'!$E$2:$E$707,'Infos Relatório'!$B$564,'Faturamento NNE'!$F$2:$F$707,'Infos Relatório'!$B590,'Faturamento NNE'!$AA$2:$AA$707,'Infos Relatório'!AG$1)</f>
        <v>0</v>
      </c>
      <c r="AJ590" s="546">
        <f>SUMIFS('Faturamento NNE'!$P$2:$P$707,'Faturamento NNE'!$E$2:$E$707,'Infos Relatório'!$B$564,'Faturamento NNE'!$F$2:$F$707,'Infos Relatório'!$B590,'Faturamento NNE'!$AA$2:$AA$707,'Infos Relatório'!AG$1,'Faturamento NNE'!$U$2:$U$707,"Sim")+SUMIFS('Faturamento NNE'!$Q$2:$Q$707,'Faturamento NNE'!$E$2:$E$707,'Infos Relatório'!$B$564,'Faturamento NNE'!$F$2:$F$707,'Infos Relatório'!$B590,'Faturamento NNE'!$AA$2:$AA$707,'Infos Relatório'!AG$1,'Faturamento NNE'!$U$2:$U$707,"Sim")</f>
        <v>0</v>
      </c>
      <c r="AK590" s="227" t="e">
        <f t="shared" si="209"/>
        <v>#DIV/0!</v>
      </c>
      <c r="AL590" s="545">
        <f>SUMIFS('Faturamento NNE'!$I$2:$I$707,'Faturamento NNE'!$E$2:$E$707,'Infos Relatório'!$B$564,'Faturamento NNE'!$F$2:$F$707,'Infos Relatório'!$B590,'Faturamento NNE'!$AA$2:$AA$707,'Infos Relatório'!AG$1)</f>
        <v>0</v>
      </c>
      <c r="AM590" s="541">
        <f>COUNTIFS('Faturamento NNE'!$E$2:$E$707,'Infos Relatório'!$B$564,'Faturamento NNE'!$F$2:$F$707,'Infos Relatório'!$B590,'Faturamento NNE'!$AA$2:$AA$707,'Infos Relatório'!AM$1)</f>
        <v>0</v>
      </c>
      <c r="AN590" s="542">
        <f>SUMIFS('Faturamento NNE'!$H$2:$H$707,'Faturamento NNE'!$E$2:$E$707,'Infos Relatório'!$B$564,'Faturamento NNE'!$F$2:$F$707,'Infos Relatório'!$B590,'Faturamento NNE'!$AA$2:$AA$707,'Infos Relatório'!AM$1)</f>
        <v>0</v>
      </c>
      <c r="AO590" s="542">
        <f>SUMIFS('Faturamento NNE'!$K$2:$K$707,'Faturamento NNE'!$E$2:$E$707,'Infos Relatório'!$B$564,'Faturamento NNE'!$F$2:$F$707,'Infos Relatório'!$B590,'Faturamento NNE'!$AA$2:$AA$707,'Infos Relatório'!AM$1)</f>
        <v>0</v>
      </c>
      <c r="AP590" s="546">
        <f>SUMIFS('Faturamento NNE'!$P$2:$P$707,'Faturamento NNE'!$E$2:$E$707,'Infos Relatório'!$B$564,'Faturamento NNE'!$F$2:$F$707,'Infos Relatório'!$B590,'Faturamento NNE'!$AA$2:$AA$707,'Infos Relatório'!AM$1,'Faturamento NNE'!$U$2:$U$707,"Sim")+SUMIFS('Faturamento NNE'!$Q$2:$Q$707,'Faturamento NNE'!$E$2:$E$707,'Infos Relatório'!$B$564,'Faturamento NNE'!$F$2:$F$707,'Infos Relatório'!$B590,'Faturamento NNE'!$AA$2:$AA$707,'Infos Relatório'!AM$1,'Faturamento NNE'!$U$2:$U$707,"Sim")</f>
        <v>0</v>
      </c>
      <c r="AQ590" s="227" t="e">
        <f t="shared" si="210"/>
        <v>#DIV/0!</v>
      </c>
      <c r="AR590" s="545">
        <f>SUMIFS('Faturamento NNE'!$I$2:$I$707,'Faturamento NNE'!$E$2:$E$707,'Infos Relatório'!$B$564,'Faturamento NNE'!$F$2:$F$707,'Infos Relatório'!$B590,'Faturamento NNE'!$AA$2:$AA$707,'Infos Relatório'!AM$1)</f>
        <v>0</v>
      </c>
      <c r="AS590" s="541">
        <f>COUNTIFS('Faturamento NNE'!$E$2:$E$707,'Infos Relatório'!$B$564,'Faturamento NNE'!$F$2:$F$707,'Infos Relatório'!$B590,'Faturamento NNE'!$AA$2:$AA$707,'Infos Relatório'!AS$1)</f>
        <v>0</v>
      </c>
      <c r="AT590" s="542">
        <f>SUMIFS('Faturamento NNE'!$H$2:$H$707,'Faturamento NNE'!$E$2:$E$707,'Infos Relatório'!$B$564,'Faturamento NNE'!$F$2:$F$707,'Infos Relatório'!$B590,'Faturamento NNE'!$AA$2:$AA$707,'Infos Relatório'!AS$1)</f>
        <v>0</v>
      </c>
      <c r="AU590" s="542">
        <f>SUMIFS('Faturamento NNE'!$K$2:$K$707,'Faturamento NNE'!$E$2:$E$707,'Infos Relatório'!$B$564,'Faturamento NNE'!$F$2:$F$707,'Infos Relatório'!$B590,'Faturamento NNE'!$AA$2:$AA$707,'Infos Relatório'!AS$1)</f>
        <v>0</v>
      </c>
      <c r="AV590" s="546">
        <f>SUMIFS('Faturamento NNE'!$P$2:$P$707,'Faturamento NNE'!$E$2:$E$707,'Infos Relatório'!$B$564,'Faturamento NNE'!$F$2:$F$707,'Infos Relatório'!$B590,'Faturamento NNE'!$AA$2:$AA$707,'Infos Relatório'!AS$1,'Faturamento NNE'!$U$2:$U$707,"Sim")+SUMIFS('Faturamento NNE'!$Q$2:$Q$707,'Faturamento NNE'!$E$2:$E$707,'Infos Relatório'!$B$564,'Faturamento NNE'!$F$2:$F$707,'Infos Relatório'!$B590,'Faturamento NNE'!$AA$2:$AA$707,'Infos Relatório'!AS$1,'Faturamento NNE'!$U$2:$U$707,"Sim")</f>
        <v>0</v>
      </c>
      <c r="AW590" s="227" t="e">
        <f t="shared" si="211"/>
        <v>#DIV/0!</v>
      </c>
      <c r="AX590" s="545">
        <f>SUMIFS('Faturamento NNE'!$I$2:$I$707,'Faturamento NNE'!$E$2:$E$707,'Infos Relatório'!$B$564,'Faturamento NNE'!$F$2:$F$707,'Infos Relatório'!$B590,'Faturamento NNE'!$AA$2:$AA$707,'Infos Relatório'!AS$1)</f>
        <v>0</v>
      </c>
      <c r="AY590" s="541">
        <f>COUNTIFS('Faturamento NNE'!$E$2:$E$707,'Infos Relatório'!$B$564,'Faturamento NNE'!$F$2:$F$707,'Infos Relatório'!$B590,'Faturamento NNE'!$AA$2:$AA$707,'Infos Relatório'!AY$1)</f>
        <v>0</v>
      </c>
      <c r="AZ590" s="542">
        <f>SUMIFS('Faturamento NNE'!$H$2:$H$707,'Faturamento NNE'!$E$2:$E$707,'Infos Relatório'!$B$564,'Faturamento NNE'!$F$2:$F$707,'Infos Relatório'!$B590,'Faturamento NNE'!$AA$2:$AA$707,'Infos Relatório'!AY$1)</f>
        <v>0</v>
      </c>
      <c r="BA590" s="542">
        <f>SUMIFS('Faturamento NNE'!$K$2:$K$707,'Faturamento NNE'!$E$2:$E$707,'Infos Relatório'!$B$564,'Faturamento NNE'!$F$2:$F$707,'Infos Relatório'!$B590,'Faturamento NNE'!$AA$2:$AA$707,'Infos Relatório'!AY$1)</f>
        <v>0</v>
      </c>
      <c r="BB590" s="546">
        <f>SUMIFS('Faturamento NNE'!$P$2:$P$707,'Faturamento NNE'!$E$2:$E$707,'Infos Relatório'!$B$564,'Faturamento NNE'!$F$2:$F$707,'Infos Relatório'!$B590,'Faturamento NNE'!$AA$2:$AA$707,'Infos Relatório'!AY$1,'Faturamento NNE'!$U$2:$U$707,"Sim")+SUMIFS('Faturamento NNE'!$Q$2:$Q$707,'Faturamento NNE'!$E$2:$E$707,'Infos Relatório'!$B$564,'Faturamento NNE'!$F$2:$F$707,'Infos Relatório'!$B590,'Faturamento NNE'!$AA$2:$AA$707,'Infos Relatório'!AY$1,'Faturamento NNE'!$U$2:$U$707,"Sim")</f>
        <v>0</v>
      </c>
      <c r="BC590" s="227" t="e">
        <f t="shared" si="212"/>
        <v>#DIV/0!</v>
      </c>
      <c r="BD590" s="545">
        <f>SUMIFS('Faturamento NNE'!$I$2:$I$707,'Faturamento NNE'!$E$2:$E$707,'Infos Relatório'!$B$564,'Faturamento NNE'!$F$2:$F$707,'Infos Relatório'!$B590,'Faturamento NNE'!$AA$2:$AA$707,'Infos Relatório'!AY$1)</f>
        <v>0</v>
      </c>
      <c r="BE590" s="541">
        <f>COUNTIFS('Faturamento NNE'!$E$2:$E$707,'Infos Relatório'!$B$564,'Faturamento NNE'!$F$2:$F$707,'Infos Relatório'!$B590,'Faturamento NNE'!$AA$2:$AA$707,'Infos Relatório'!BE$1)</f>
        <v>0</v>
      </c>
      <c r="BF590" s="542">
        <f>SUMIFS('Faturamento NNE'!$H$2:$H$707,'Faturamento NNE'!$E$2:$E$707,'Infos Relatório'!$B$564,'Faturamento NNE'!$F$2:$F$707,'Infos Relatório'!$B590,'Faturamento NNE'!$AA$2:$AA$707,'Infos Relatório'!BE$1)</f>
        <v>0</v>
      </c>
      <c r="BG590" s="542">
        <f>SUMIFS('Faturamento NNE'!$K$2:$K$707,'Faturamento NNE'!$E$2:$E$707,'Infos Relatório'!$B$564,'Faturamento NNE'!$F$2:$F$707,'Infos Relatório'!$B590,'Faturamento NNE'!$AA$2:$AA$707,'Infos Relatório'!BE$1)</f>
        <v>0</v>
      </c>
      <c r="BH590" s="546">
        <f>SUMIFS('Faturamento NNE'!$P$2:$P$707,'Faturamento NNE'!$E$2:$E$707,'Infos Relatório'!$B$564,'Faturamento NNE'!$F$2:$F$707,'Infos Relatório'!$B590,'Faturamento NNE'!$AA$2:$AA$707,'Infos Relatório'!BE$1,'Faturamento NNE'!$U$2:$U$707,"Sim")+SUMIFS('Faturamento NNE'!$Q$2:$Q$707,'Faturamento NNE'!$E$2:$E$707,'Infos Relatório'!$B$564,'Faturamento NNE'!$F$2:$F$707,'Infos Relatório'!$B590,'Faturamento NNE'!$AA$2:$AA$707,'Infos Relatório'!BE$1,'Faturamento NNE'!$U$2:$U$707,"Sim")</f>
        <v>0</v>
      </c>
      <c r="BI590" s="227" t="e">
        <f t="shared" si="213"/>
        <v>#DIV/0!</v>
      </c>
      <c r="BJ590" s="545">
        <f>SUMIFS('Faturamento NNE'!$I$2:$I$707,'Faturamento NNE'!$E$2:$E$707,'Infos Relatório'!$B$564,'Faturamento NNE'!$F$2:$F$707,'Infos Relatório'!$B590,'Faturamento NNE'!$AA$2:$AA$707,'Infos Relatório'!BE$1)</f>
        <v>0</v>
      </c>
      <c r="BK590" s="541">
        <f>COUNTIFS('Faturamento NNE'!$E$2:$E$707,'Infos Relatório'!$B$564,'Faturamento NNE'!$F$2:$F$707,'Infos Relatório'!$B590,'Faturamento NNE'!$AA$2:$AA$707,'Infos Relatório'!BK$1)</f>
        <v>0</v>
      </c>
      <c r="BL590" s="542">
        <f>SUMIFS('Faturamento NNE'!$H$2:$H$707,'Faturamento NNE'!$E$2:$E$707,'Infos Relatório'!$B$564,'Faturamento NNE'!$F$2:$F$707,'Infos Relatório'!$B590,'Faturamento NNE'!$AA$2:$AA$707,'Infos Relatório'!BK$1)</f>
        <v>0</v>
      </c>
      <c r="BM590" s="542">
        <f>SUMIFS('Faturamento NNE'!$K$2:$K$707,'Faturamento NNE'!$E$2:$E$707,'Infos Relatório'!$B$564,'Faturamento NNE'!$F$2:$F$707,'Infos Relatório'!$B590,'Faturamento NNE'!$AA$2:$AA$707,'Infos Relatório'!BK$1)</f>
        <v>0</v>
      </c>
      <c r="BN590" s="546">
        <f>SUMIFS('Faturamento NNE'!$P$2:$P$707,'Faturamento NNE'!$E$2:$E$707,'Infos Relatório'!$B$564,'Faturamento NNE'!$F$2:$F$707,'Infos Relatório'!$B590,'Faturamento NNE'!$AA$2:$AA$707,'Infos Relatório'!BK$1,'Faturamento NNE'!$U$2:$U$707,"Sim")+SUMIFS('Faturamento NNE'!$Q$2:$Q$707,'Faturamento NNE'!$E$2:$E$707,'Infos Relatório'!$B$564,'Faturamento NNE'!$F$2:$F$707,'Infos Relatório'!$B590,'Faturamento NNE'!$AA$2:$AA$707,'Infos Relatório'!BK$1,'Faturamento NNE'!$U$2:$U$707,"Sim")</f>
        <v>0</v>
      </c>
      <c r="BO590" s="227" t="e">
        <f t="shared" si="214"/>
        <v>#DIV/0!</v>
      </c>
      <c r="BP590" s="545">
        <f>SUMIFS('Faturamento NNE'!$I$2:$I$707,'Faturamento NNE'!$E$2:$E$707,'Infos Relatório'!$B$564,'Faturamento NNE'!$F$2:$F$707,'Infos Relatório'!$B590,'Faturamento NNE'!$AA$2:$AA$707,'Infos Relatório'!BK$1)</f>
        <v>0</v>
      </c>
      <c r="BQ590" s="541">
        <f>COUNTIFS('Faturamento NNE'!$E$2:$E$707,'Infos Relatório'!$B$564,'Faturamento NNE'!$F$2:$F$707,'Infos Relatório'!$B590,'Faturamento NNE'!$AA$2:$AA$707,'Infos Relatório'!BQ$1)</f>
        <v>0</v>
      </c>
      <c r="BR590" s="542">
        <f>SUMIFS('Faturamento NNE'!$H$2:$H$707,'Faturamento NNE'!$E$2:$E$707,'Infos Relatório'!$B$564,'Faturamento NNE'!$F$2:$F$707,'Infos Relatório'!$B590,'Faturamento NNE'!$AA$2:$AA$707,'Infos Relatório'!BQ$1)</f>
        <v>0</v>
      </c>
      <c r="BS590" s="542">
        <f>SUMIFS('Faturamento NNE'!$K$2:$K$707,'Faturamento NNE'!$E$2:$E$707,'Infos Relatório'!$B$564,'Faturamento NNE'!$F$2:$F$707,'Infos Relatório'!$B590,'Faturamento NNE'!$AA$2:$AA$707,'Infos Relatório'!BQ$1)</f>
        <v>0</v>
      </c>
      <c r="BT590" s="546">
        <f>SUMIFS('Faturamento NNE'!$P$2:$P$707,'Faturamento NNE'!$E$2:$E$707,'Infos Relatório'!$B$564,'Faturamento NNE'!$F$2:$F$707,'Infos Relatório'!$B590,'Faturamento NNE'!$AA$2:$AA$707,'Infos Relatório'!BQ$1,'Faturamento NNE'!$U$2:$U$707,"Sim")+SUMIFS('Faturamento NNE'!$Q$2:$Q$707,'Faturamento NNE'!$E$2:$E$707,'Infos Relatório'!$B$564,'Faturamento NNE'!$F$2:$F$707,'Infos Relatório'!$B590,'Faturamento NNE'!$AA$2:$AA$707,'Infos Relatório'!BQ$1,'Faturamento NNE'!$U$2:$U$707,"Sim")</f>
        <v>0</v>
      </c>
      <c r="BU590" s="227" t="e">
        <f t="shared" si="215"/>
        <v>#DIV/0!</v>
      </c>
      <c r="BV590" s="545">
        <f>SUMIFS('Faturamento NNE'!$I$2:$I$707,'Faturamento NNE'!$E$2:$E$707,'Infos Relatório'!$B$564,'Faturamento NNE'!$F$2:$F$707,'Infos Relatório'!$B590,'Faturamento NNE'!$AA$2:$AA$707,'Infos Relatório'!BQ$1)</f>
        <v>0</v>
      </c>
    </row>
    <row r="591" spans="2:74">
      <c r="B591" s="217" t="s">
        <v>156</v>
      </c>
      <c r="C591" s="541">
        <f>COUNTIFS('Faturamento NNE'!$E$2:$E$707,'Infos Relatório'!$B$564,'Faturamento NNE'!$F$2:$F$707,'Infos Relatório'!$B591,'Faturamento NNE'!$AA$2:$AA$707,'Infos Relatório'!C$1)</f>
        <v>0</v>
      </c>
      <c r="D591" s="542">
        <f>SUMIFS('Faturamento NNE'!$H$2:$H$707,'Faturamento NNE'!$E$2:$E$707,'Infos Relatório'!$B$564,'Faturamento NNE'!$F$2:$F$707,'Infos Relatório'!$B591,'Faturamento NNE'!$AA$2:$AA$707,'Infos Relatório'!C$1)</f>
        <v>0</v>
      </c>
      <c r="E591" s="543">
        <f>SUMIFS('Faturamento NNE'!$K$2:$K$707,'Faturamento NNE'!$E$2:$E$707,'Infos Relatório'!$B$564,'Faturamento NNE'!$F$2:$F$707,'Infos Relatório'!$B591,'Faturamento NNE'!$AA$2:$AA$707,'Infos Relatório'!C$1)</f>
        <v>0</v>
      </c>
      <c r="F591" s="544">
        <f>SUMIFS('Faturamento NNE'!$P$2:$P$707,'Faturamento NNE'!$E$2:$E$707,'Infos Relatório'!$B$564,'Faturamento NNE'!$F$2:$F$707,'Infos Relatório'!$B591,'Faturamento NNE'!$AA$2:$AA$707,'Infos Relatório'!C$1,'Faturamento NNE'!$U$2:$U$707,"Sim")+SUMIFS('Faturamento NNE'!$Q$2:$Q$707,'Faturamento NNE'!$E$2:$E$707,'Infos Relatório'!$B$564,'Faturamento NNE'!$F$2:$F$707,'Infos Relatório'!$B591,'Faturamento NNE'!$AA$2:$AA$707,'Infos Relatório'!C$1,'Faturamento NNE'!$U$2:$U$707,"Sim")</f>
        <v>0</v>
      </c>
      <c r="G591" s="283" t="e">
        <f t="shared" si="204"/>
        <v>#DIV/0!</v>
      </c>
      <c r="H591" s="545">
        <f>SUMIFS('Faturamento NNE'!$I$2:$I$707,'Faturamento NNE'!$E$2:$E$707,'Infos Relatório'!$B$564,'Faturamento NNE'!$F$2:$F$707,'Infos Relatório'!$B591,'Faturamento NNE'!$AA$2:$AA$707,'Infos Relatório'!C$1)</f>
        <v>0</v>
      </c>
      <c r="I591" s="541">
        <f>COUNTIFS('Faturamento NNE'!$E$2:$E$707,'Infos Relatório'!$B$564,'Faturamento NNE'!$F$2:$F$707,'Infos Relatório'!$B591,'Faturamento NNE'!$AA$2:$AA$707,'Infos Relatório'!I$1)</f>
        <v>0</v>
      </c>
      <c r="J591" s="542">
        <f>SUMIFS('Faturamento NNE'!$H$2:$H$707,'Faturamento NNE'!$E$2:$E$707,'Infos Relatório'!$B$564,'Faturamento NNE'!$F$2:$F$707,'Infos Relatório'!$B591,'Faturamento NNE'!$AA$2:$AA$707,'Infos Relatório'!I$1)</f>
        <v>0</v>
      </c>
      <c r="K591" s="543">
        <f>SUMIFS('Faturamento NNE'!$K$2:$K$707,'Faturamento NNE'!$E$2:$E$707,'Infos Relatório'!$B$564,'Faturamento NNE'!$F$2:$F$707,'Infos Relatório'!$B591,'Faturamento NNE'!$AA$2:$AA$707,'Infos Relatório'!I$1)</f>
        <v>0</v>
      </c>
      <c r="L591" s="544">
        <f>SUMIFS('Faturamento NNE'!$P$2:$P$707,'Faturamento NNE'!$E$2:$E$707,'Infos Relatório'!$B$564,'Faturamento NNE'!$F$2:$F$707,'Infos Relatório'!$B591,'Faturamento NNE'!$AA$2:$AA$707,'Infos Relatório'!I$1,'Faturamento NNE'!$U$2:$U$707,"Sim")+SUMIFS('Faturamento NNE'!$Q$2:$Q$707,'Faturamento NNE'!$E$2:$E$707,'Infos Relatório'!$B$564,'Faturamento NNE'!$F$2:$F$707,'Infos Relatório'!$B591,'Faturamento NNE'!$AA$2:$AA$707,'Infos Relatório'!I$1,'Faturamento NNE'!$U$2:$U$707,"Sim")</f>
        <v>0</v>
      </c>
      <c r="M591" s="283" t="e">
        <f t="shared" si="205"/>
        <v>#DIV/0!</v>
      </c>
      <c r="N591" s="545">
        <f>SUMIFS('Faturamento NNE'!$I$2:$I$707,'Faturamento NNE'!$E$2:$E$707,'Infos Relatório'!$B$564,'Faturamento NNE'!$F$2:$F$707,'Infos Relatório'!$B591,'Faturamento NNE'!$AA$2:$AA$707,'Infos Relatório'!I$1)</f>
        <v>0</v>
      </c>
      <c r="O591" s="541">
        <f>COUNTIFS('Faturamento NNE'!$E$2:$E$707,'Infos Relatório'!$B$564,'Faturamento NNE'!$F$2:$F$707,'Infos Relatório'!$B591,'Faturamento NNE'!$AA$2:$AA$707,'Infos Relatório'!O$1)</f>
        <v>0</v>
      </c>
      <c r="P591" s="542">
        <f>SUMIFS('Faturamento NNE'!$H$2:$H$707,'Faturamento NNE'!$E$2:$E$707,'Infos Relatório'!$B$564,'Faturamento NNE'!$F$2:$F$707,'Infos Relatório'!$B591,'Faturamento NNE'!$AA$2:$AA$707,'Infos Relatório'!O$1)</f>
        <v>0</v>
      </c>
      <c r="Q591" s="542">
        <f>SUMIFS('Faturamento NNE'!$K$2:$K$707,'Faturamento NNE'!$E$2:$E$707,'Infos Relatório'!$B$564,'Faturamento NNE'!$F$2:$F$707,'Infos Relatório'!$B591,'Faturamento NNE'!$AA$2:$AA$707,'Infos Relatório'!O$1)</f>
        <v>0</v>
      </c>
      <c r="R591" s="546">
        <f>SUMIFS('Faturamento NNE'!$P$2:$P$707,'Faturamento NNE'!$E$2:$E$707,'Infos Relatório'!$B$564,'Faturamento NNE'!$F$2:$F$707,'Infos Relatório'!$B591,'Faturamento NNE'!$AA$2:$AA$707,'Infos Relatório'!O$1,'Faturamento NNE'!$U$2:$U$707,"Sim")+SUMIFS('Faturamento NNE'!$Q$2:$Q$707,'Faturamento NNE'!$E$2:$E$707,'Infos Relatório'!$B$564,'Faturamento NNE'!$F$2:$F$707,'Infos Relatório'!$B591,'Faturamento NNE'!$AA$2:$AA$707,'Infos Relatório'!O$1,'Faturamento NNE'!$U$2:$U$707,"Sim")</f>
        <v>0</v>
      </c>
      <c r="S591" s="227" t="e">
        <f t="shared" si="206"/>
        <v>#DIV/0!</v>
      </c>
      <c r="T591" s="545">
        <f>SUMIFS('Faturamento NNE'!$I$2:$I$707,'Faturamento NNE'!$E$2:$E$707,'Infos Relatório'!$B$564,'Faturamento NNE'!$F$2:$F$707,'Infos Relatório'!$B591,'Faturamento NNE'!$AA$2:$AA$707,'Infos Relatório'!O$1)</f>
        <v>0</v>
      </c>
      <c r="U591" s="541">
        <f>COUNTIFS('Faturamento NNE'!$E$2:$E$707,'Infos Relatório'!$B$564,'Faturamento NNE'!$F$2:$F$707,'Infos Relatório'!$B591,'Faturamento NNE'!$AA$2:$AA$707,'Infos Relatório'!U$1)</f>
        <v>0</v>
      </c>
      <c r="V591" s="542">
        <f>SUMIFS('Faturamento NNE'!$H$2:$H$707,'Faturamento NNE'!$E$2:$E$707,'Infos Relatório'!$B$564,'Faturamento NNE'!$F$2:$F$707,'Infos Relatório'!$B591,'Faturamento NNE'!$AA$2:$AA$707,'Infos Relatório'!U$1)</f>
        <v>0</v>
      </c>
      <c r="W591" s="542">
        <f>SUMIFS('Faturamento NNE'!$K$2:$K$707,'Faturamento NNE'!$E$2:$E$707,'Infos Relatório'!$B$564,'Faturamento NNE'!$F$2:$F$707,'Infos Relatório'!$B591,'Faturamento NNE'!$AA$2:$AA$707,'Infos Relatório'!U$1)</f>
        <v>0</v>
      </c>
      <c r="X591" s="546">
        <f>SUMIFS('Faturamento NNE'!$P$2:$P$707,'Faturamento NNE'!$E$2:$E$707,'Infos Relatório'!$B$564,'Faturamento NNE'!$F$2:$F$707,'Infos Relatório'!$B591,'Faturamento NNE'!$AA$2:$AA$707,'Infos Relatório'!U$1,'Faturamento NNE'!$U$2:$U$707,"Sim")+SUMIFS('Faturamento NNE'!$Q$2:$Q$707,'Faturamento NNE'!$E$2:$E$707,'Infos Relatório'!$B$564,'Faturamento NNE'!$F$2:$F$707,'Infos Relatório'!$B591,'Faturamento NNE'!$AA$2:$AA$707,'Infos Relatório'!U$1,'Faturamento NNE'!$U$2:$U$707,"Sim")</f>
        <v>0</v>
      </c>
      <c r="Y591" s="227" t="e">
        <f t="shared" si="207"/>
        <v>#DIV/0!</v>
      </c>
      <c r="Z591" s="545">
        <f>SUMIFS('Faturamento NNE'!$I$2:$I$707,'Faturamento NNE'!$E$2:$E$707,'Infos Relatório'!$B$564,'Faturamento NNE'!$F$2:$F$707,'Infos Relatório'!$B591,'Faturamento NNE'!$AA$2:$AA$707,'Infos Relatório'!U$1)</f>
        <v>0</v>
      </c>
      <c r="AA591" s="541">
        <f>COUNTIFS('Faturamento NNE'!$E$2:$E$707,'Infos Relatório'!$B$564,'Faturamento NNE'!$F$2:$F$707,'Infos Relatório'!$B591,'Faturamento NNE'!$AA$2:$AA$707,'Infos Relatório'!AA$1)</f>
        <v>0</v>
      </c>
      <c r="AB591" s="542">
        <f>SUMIFS('Faturamento NNE'!$H$2:$H$707,'Faturamento NNE'!$E$2:$E$707,'Infos Relatório'!$B$564,'Faturamento NNE'!$F$2:$F$707,'Infos Relatório'!$B591,'Faturamento NNE'!$AA$2:$AA$707,'Infos Relatório'!AA$1)</f>
        <v>0</v>
      </c>
      <c r="AC591" s="542">
        <f>SUMIFS('Faturamento NNE'!$K$2:$K$707,'Faturamento NNE'!$E$2:$E$707,'Infos Relatório'!$B$564,'Faturamento NNE'!$F$2:$F$707,'Infos Relatório'!$B591,'Faturamento NNE'!$AA$2:$AA$707,'Infos Relatório'!AA$1)</f>
        <v>0</v>
      </c>
      <c r="AD591" s="546">
        <f>SUMIFS('Faturamento NNE'!$P$2:$P$707,'Faturamento NNE'!$E$2:$E$707,'Infos Relatório'!$B$564,'Faturamento NNE'!$F$2:$F$707,'Infos Relatório'!$B591,'Faturamento NNE'!$AA$2:$AA$707,'Infos Relatório'!AA$1,'Faturamento NNE'!$U$2:$U$707,"Sim")+SUMIFS('Faturamento NNE'!$Q$2:$Q$707,'Faturamento NNE'!$E$2:$E$707,'Infos Relatório'!$B$564,'Faturamento NNE'!$F$2:$F$707,'Infos Relatório'!$B591,'Faturamento NNE'!$AA$2:$AA$707,'Infos Relatório'!AA$1,'Faturamento NNE'!$U$2:$U$707,"Sim")</f>
        <v>0</v>
      </c>
      <c r="AE591" s="227" t="e">
        <f t="shared" si="208"/>
        <v>#DIV/0!</v>
      </c>
      <c r="AF591" s="545">
        <f>SUMIFS('Faturamento NNE'!$I$2:$I$707,'Faturamento NNE'!$E$2:$E$707,'Infos Relatório'!$B$564,'Faturamento NNE'!$F$2:$F$707,'Infos Relatório'!$B591,'Faturamento NNE'!$AA$2:$AA$707,'Infos Relatório'!AA$1)</f>
        <v>0</v>
      </c>
      <c r="AG591" s="541">
        <f>COUNTIFS('Faturamento NNE'!$E$2:$E$707,'Infos Relatório'!$B$564,'Faturamento NNE'!$F$2:$F$707,'Infos Relatório'!$B591,'Faturamento NNE'!$AA$2:$AA$707,'Infos Relatório'!AG$1)</f>
        <v>0</v>
      </c>
      <c r="AH591" s="542">
        <f>SUMIFS('Faturamento NNE'!$H$2:$H$707,'Faturamento NNE'!$E$2:$E$707,'Infos Relatório'!$B$564,'Faturamento NNE'!$F$2:$F$707,'Infos Relatório'!$B591,'Faturamento NNE'!$AA$2:$AA$707,'Infos Relatório'!AG$1)</f>
        <v>0</v>
      </c>
      <c r="AI591" s="542">
        <f>SUMIFS('Faturamento NNE'!$K$2:$K$707,'Faturamento NNE'!$E$2:$E$707,'Infos Relatório'!$B$564,'Faturamento NNE'!$F$2:$F$707,'Infos Relatório'!$B591,'Faturamento NNE'!$AA$2:$AA$707,'Infos Relatório'!AG$1)</f>
        <v>0</v>
      </c>
      <c r="AJ591" s="546">
        <f>SUMIFS('Faturamento NNE'!$P$2:$P$707,'Faturamento NNE'!$E$2:$E$707,'Infos Relatório'!$B$564,'Faturamento NNE'!$F$2:$F$707,'Infos Relatório'!$B591,'Faturamento NNE'!$AA$2:$AA$707,'Infos Relatório'!AG$1,'Faturamento NNE'!$U$2:$U$707,"Sim")+SUMIFS('Faturamento NNE'!$Q$2:$Q$707,'Faturamento NNE'!$E$2:$E$707,'Infos Relatório'!$B$564,'Faturamento NNE'!$F$2:$F$707,'Infos Relatório'!$B591,'Faturamento NNE'!$AA$2:$AA$707,'Infos Relatório'!AG$1,'Faturamento NNE'!$U$2:$U$707,"Sim")</f>
        <v>0</v>
      </c>
      <c r="AK591" s="227" t="e">
        <f t="shared" si="209"/>
        <v>#DIV/0!</v>
      </c>
      <c r="AL591" s="545">
        <f>SUMIFS('Faturamento NNE'!$I$2:$I$707,'Faturamento NNE'!$E$2:$E$707,'Infos Relatório'!$B$564,'Faturamento NNE'!$F$2:$F$707,'Infos Relatório'!$B591,'Faturamento NNE'!$AA$2:$AA$707,'Infos Relatório'!AG$1)</f>
        <v>0</v>
      </c>
      <c r="AM591" s="541">
        <f>COUNTIFS('Faturamento NNE'!$E$2:$E$707,'Infos Relatório'!$B$564,'Faturamento NNE'!$F$2:$F$707,'Infos Relatório'!$B591,'Faturamento NNE'!$AA$2:$AA$707,'Infos Relatório'!AM$1)</f>
        <v>0</v>
      </c>
      <c r="AN591" s="542">
        <f>SUMIFS('Faturamento NNE'!$H$2:$H$707,'Faturamento NNE'!$E$2:$E$707,'Infos Relatório'!$B$564,'Faturamento NNE'!$F$2:$F$707,'Infos Relatório'!$B591,'Faturamento NNE'!$AA$2:$AA$707,'Infos Relatório'!AM$1)</f>
        <v>0</v>
      </c>
      <c r="AO591" s="542">
        <f>SUMIFS('Faturamento NNE'!$K$2:$K$707,'Faturamento NNE'!$E$2:$E$707,'Infos Relatório'!$B$564,'Faturamento NNE'!$F$2:$F$707,'Infos Relatório'!$B591,'Faturamento NNE'!$AA$2:$AA$707,'Infos Relatório'!AM$1)</f>
        <v>0</v>
      </c>
      <c r="AP591" s="546">
        <f>SUMIFS('Faturamento NNE'!$P$2:$P$707,'Faturamento NNE'!$E$2:$E$707,'Infos Relatório'!$B$564,'Faturamento NNE'!$F$2:$F$707,'Infos Relatório'!$B591,'Faturamento NNE'!$AA$2:$AA$707,'Infos Relatório'!AM$1,'Faturamento NNE'!$U$2:$U$707,"Sim")+SUMIFS('Faturamento NNE'!$Q$2:$Q$707,'Faturamento NNE'!$E$2:$E$707,'Infos Relatório'!$B$564,'Faturamento NNE'!$F$2:$F$707,'Infos Relatório'!$B591,'Faturamento NNE'!$AA$2:$AA$707,'Infos Relatório'!AM$1,'Faturamento NNE'!$U$2:$U$707,"Sim")</f>
        <v>0</v>
      </c>
      <c r="AQ591" s="227" t="e">
        <f t="shared" si="210"/>
        <v>#DIV/0!</v>
      </c>
      <c r="AR591" s="545">
        <f>SUMIFS('Faturamento NNE'!$I$2:$I$707,'Faturamento NNE'!$E$2:$E$707,'Infos Relatório'!$B$564,'Faturamento NNE'!$F$2:$F$707,'Infos Relatório'!$B591,'Faturamento NNE'!$AA$2:$AA$707,'Infos Relatório'!AM$1)</f>
        <v>0</v>
      </c>
      <c r="AS591" s="541">
        <f>COUNTIFS('Faturamento NNE'!$E$2:$E$707,'Infos Relatório'!$B$564,'Faturamento NNE'!$F$2:$F$707,'Infos Relatório'!$B591,'Faturamento NNE'!$AA$2:$AA$707,'Infos Relatório'!AS$1)</f>
        <v>0</v>
      </c>
      <c r="AT591" s="542">
        <f>SUMIFS('Faturamento NNE'!$H$2:$H$707,'Faturamento NNE'!$E$2:$E$707,'Infos Relatório'!$B$564,'Faturamento NNE'!$F$2:$F$707,'Infos Relatório'!$B591,'Faturamento NNE'!$AA$2:$AA$707,'Infos Relatório'!AS$1)</f>
        <v>0</v>
      </c>
      <c r="AU591" s="542">
        <f>SUMIFS('Faturamento NNE'!$K$2:$K$707,'Faturamento NNE'!$E$2:$E$707,'Infos Relatório'!$B$564,'Faturamento NNE'!$F$2:$F$707,'Infos Relatório'!$B591,'Faturamento NNE'!$AA$2:$AA$707,'Infos Relatório'!AS$1)</f>
        <v>0</v>
      </c>
      <c r="AV591" s="546">
        <f>SUMIFS('Faturamento NNE'!$P$2:$P$707,'Faturamento NNE'!$E$2:$E$707,'Infos Relatório'!$B$564,'Faturamento NNE'!$F$2:$F$707,'Infos Relatório'!$B591,'Faturamento NNE'!$AA$2:$AA$707,'Infos Relatório'!AS$1,'Faturamento NNE'!$U$2:$U$707,"Sim")+SUMIFS('Faturamento NNE'!$Q$2:$Q$707,'Faturamento NNE'!$E$2:$E$707,'Infos Relatório'!$B$564,'Faturamento NNE'!$F$2:$F$707,'Infos Relatório'!$B591,'Faturamento NNE'!$AA$2:$AA$707,'Infos Relatório'!AS$1,'Faturamento NNE'!$U$2:$U$707,"Sim")</f>
        <v>0</v>
      </c>
      <c r="AW591" s="227" t="e">
        <f t="shared" si="211"/>
        <v>#DIV/0!</v>
      </c>
      <c r="AX591" s="545">
        <f>SUMIFS('Faturamento NNE'!$I$2:$I$707,'Faturamento NNE'!$E$2:$E$707,'Infos Relatório'!$B$564,'Faturamento NNE'!$F$2:$F$707,'Infos Relatório'!$B591,'Faturamento NNE'!$AA$2:$AA$707,'Infos Relatório'!AS$1)</f>
        <v>0</v>
      </c>
      <c r="AY591" s="541">
        <f>COUNTIFS('Faturamento NNE'!$E$2:$E$707,'Infos Relatório'!$B$564,'Faturamento NNE'!$F$2:$F$707,'Infos Relatório'!$B591,'Faturamento NNE'!$AA$2:$AA$707,'Infos Relatório'!AY$1)</f>
        <v>0</v>
      </c>
      <c r="AZ591" s="542">
        <f>SUMIFS('Faturamento NNE'!$H$2:$H$707,'Faturamento NNE'!$E$2:$E$707,'Infos Relatório'!$B$564,'Faturamento NNE'!$F$2:$F$707,'Infos Relatório'!$B591,'Faturamento NNE'!$AA$2:$AA$707,'Infos Relatório'!AY$1)</f>
        <v>0</v>
      </c>
      <c r="BA591" s="542">
        <f>SUMIFS('Faturamento NNE'!$K$2:$K$707,'Faturamento NNE'!$E$2:$E$707,'Infos Relatório'!$B$564,'Faturamento NNE'!$F$2:$F$707,'Infos Relatório'!$B591,'Faturamento NNE'!$AA$2:$AA$707,'Infos Relatório'!AY$1)</f>
        <v>0</v>
      </c>
      <c r="BB591" s="546">
        <f>SUMIFS('Faturamento NNE'!$P$2:$P$707,'Faturamento NNE'!$E$2:$E$707,'Infos Relatório'!$B$564,'Faturamento NNE'!$F$2:$F$707,'Infos Relatório'!$B591,'Faturamento NNE'!$AA$2:$AA$707,'Infos Relatório'!AY$1,'Faturamento NNE'!$U$2:$U$707,"Sim")+SUMIFS('Faturamento NNE'!$Q$2:$Q$707,'Faturamento NNE'!$E$2:$E$707,'Infos Relatório'!$B$564,'Faturamento NNE'!$F$2:$F$707,'Infos Relatório'!$B591,'Faturamento NNE'!$AA$2:$AA$707,'Infos Relatório'!AY$1,'Faturamento NNE'!$U$2:$U$707,"Sim")</f>
        <v>0</v>
      </c>
      <c r="BC591" s="227" t="e">
        <f t="shared" si="212"/>
        <v>#DIV/0!</v>
      </c>
      <c r="BD591" s="545">
        <f>SUMIFS('Faturamento NNE'!$I$2:$I$707,'Faturamento NNE'!$E$2:$E$707,'Infos Relatório'!$B$564,'Faturamento NNE'!$F$2:$F$707,'Infos Relatório'!$B591,'Faturamento NNE'!$AA$2:$AA$707,'Infos Relatório'!AY$1)</f>
        <v>0</v>
      </c>
      <c r="BE591" s="541">
        <f>COUNTIFS('Faturamento NNE'!$E$2:$E$707,'Infos Relatório'!$B$564,'Faturamento NNE'!$F$2:$F$707,'Infos Relatório'!$B591,'Faturamento NNE'!$AA$2:$AA$707,'Infos Relatório'!BE$1)</f>
        <v>0</v>
      </c>
      <c r="BF591" s="542">
        <f>SUMIFS('Faturamento NNE'!$H$2:$H$707,'Faturamento NNE'!$E$2:$E$707,'Infos Relatório'!$B$564,'Faturamento NNE'!$F$2:$F$707,'Infos Relatório'!$B591,'Faturamento NNE'!$AA$2:$AA$707,'Infos Relatório'!BE$1)</f>
        <v>0</v>
      </c>
      <c r="BG591" s="542">
        <f>SUMIFS('Faturamento NNE'!$K$2:$K$707,'Faturamento NNE'!$E$2:$E$707,'Infos Relatório'!$B$564,'Faturamento NNE'!$F$2:$F$707,'Infos Relatório'!$B591,'Faturamento NNE'!$AA$2:$AA$707,'Infos Relatório'!BE$1)</f>
        <v>0</v>
      </c>
      <c r="BH591" s="546">
        <f>SUMIFS('Faturamento NNE'!$P$2:$P$707,'Faturamento NNE'!$E$2:$E$707,'Infos Relatório'!$B$564,'Faturamento NNE'!$F$2:$F$707,'Infos Relatório'!$B591,'Faturamento NNE'!$AA$2:$AA$707,'Infos Relatório'!BE$1,'Faturamento NNE'!$U$2:$U$707,"Sim")+SUMIFS('Faturamento NNE'!$Q$2:$Q$707,'Faturamento NNE'!$E$2:$E$707,'Infos Relatório'!$B$564,'Faturamento NNE'!$F$2:$F$707,'Infos Relatório'!$B591,'Faturamento NNE'!$AA$2:$AA$707,'Infos Relatório'!BE$1,'Faturamento NNE'!$U$2:$U$707,"Sim")</f>
        <v>0</v>
      </c>
      <c r="BI591" s="227" t="e">
        <f t="shared" si="213"/>
        <v>#DIV/0!</v>
      </c>
      <c r="BJ591" s="545">
        <f>SUMIFS('Faturamento NNE'!$I$2:$I$707,'Faturamento NNE'!$E$2:$E$707,'Infos Relatório'!$B$564,'Faturamento NNE'!$F$2:$F$707,'Infos Relatório'!$B591,'Faturamento NNE'!$AA$2:$AA$707,'Infos Relatório'!BE$1)</f>
        <v>0</v>
      </c>
      <c r="BK591" s="541">
        <f>COUNTIFS('Faturamento NNE'!$E$2:$E$707,'Infos Relatório'!$B$564,'Faturamento NNE'!$F$2:$F$707,'Infos Relatório'!$B591,'Faturamento NNE'!$AA$2:$AA$707,'Infos Relatório'!BK$1)</f>
        <v>0</v>
      </c>
      <c r="BL591" s="542">
        <f>SUMIFS('Faturamento NNE'!$H$2:$H$707,'Faturamento NNE'!$E$2:$E$707,'Infos Relatório'!$B$564,'Faturamento NNE'!$F$2:$F$707,'Infos Relatório'!$B591,'Faturamento NNE'!$AA$2:$AA$707,'Infos Relatório'!BK$1)</f>
        <v>0</v>
      </c>
      <c r="BM591" s="542">
        <f>SUMIFS('Faturamento NNE'!$K$2:$K$707,'Faturamento NNE'!$E$2:$E$707,'Infos Relatório'!$B$564,'Faturamento NNE'!$F$2:$F$707,'Infos Relatório'!$B591,'Faturamento NNE'!$AA$2:$AA$707,'Infos Relatório'!BK$1)</f>
        <v>0</v>
      </c>
      <c r="BN591" s="546">
        <f>SUMIFS('Faturamento NNE'!$P$2:$P$707,'Faturamento NNE'!$E$2:$E$707,'Infos Relatório'!$B$564,'Faturamento NNE'!$F$2:$F$707,'Infos Relatório'!$B591,'Faturamento NNE'!$AA$2:$AA$707,'Infos Relatório'!BK$1,'Faturamento NNE'!$U$2:$U$707,"Sim")+SUMIFS('Faturamento NNE'!$Q$2:$Q$707,'Faturamento NNE'!$E$2:$E$707,'Infos Relatório'!$B$564,'Faturamento NNE'!$F$2:$F$707,'Infos Relatório'!$B591,'Faturamento NNE'!$AA$2:$AA$707,'Infos Relatório'!BK$1,'Faturamento NNE'!$U$2:$U$707,"Sim")</f>
        <v>0</v>
      </c>
      <c r="BO591" s="227" t="e">
        <f t="shared" si="214"/>
        <v>#DIV/0!</v>
      </c>
      <c r="BP591" s="545">
        <f>SUMIFS('Faturamento NNE'!$I$2:$I$707,'Faturamento NNE'!$E$2:$E$707,'Infos Relatório'!$B$564,'Faturamento NNE'!$F$2:$F$707,'Infos Relatório'!$B591,'Faturamento NNE'!$AA$2:$AA$707,'Infos Relatório'!BK$1)</f>
        <v>0</v>
      </c>
      <c r="BQ591" s="541">
        <f>COUNTIFS('Faturamento NNE'!$E$2:$E$707,'Infos Relatório'!$B$564,'Faturamento NNE'!$F$2:$F$707,'Infos Relatório'!$B591,'Faturamento NNE'!$AA$2:$AA$707,'Infos Relatório'!BQ$1)</f>
        <v>0</v>
      </c>
      <c r="BR591" s="542">
        <f>SUMIFS('Faturamento NNE'!$H$2:$H$707,'Faturamento NNE'!$E$2:$E$707,'Infos Relatório'!$B$564,'Faturamento NNE'!$F$2:$F$707,'Infos Relatório'!$B591,'Faturamento NNE'!$AA$2:$AA$707,'Infos Relatório'!BQ$1)</f>
        <v>0</v>
      </c>
      <c r="BS591" s="542">
        <f>SUMIFS('Faturamento NNE'!$K$2:$K$707,'Faturamento NNE'!$E$2:$E$707,'Infos Relatório'!$B$564,'Faturamento NNE'!$F$2:$F$707,'Infos Relatório'!$B591,'Faturamento NNE'!$AA$2:$AA$707,'Infos Relatório'!BQ$1)</f>
        <v>0</v>
      </c>
      <c r="BT591" s="546">
        <f>SUMIFS('Faturamento NNE'!$P$2:$P$707,'Faturamento NNE'!$E$2:$E$707,'Infos Relatório'!$B$564,'Faturamento NNE'!$F$2:$F$707,'Infos Relatório'!$B591,'Faturamento NNE'!$AA$2:$AA$707,'Infos Relatório'!BQ$1,'Faturamento NNE'!$U$2:$U$707,"Sim")+SUMIFS('Faturamento NNE'!$Q$2:$Q$707,'Faturamento NNE'!$E$2:$E$707,'Infos Relatório'!$B$564,'Faturamento NNE'!$F$2:$F$707,'Infos Relatório'!$B591,'Faturamento NNE'!$AA$2:$AA$707,'Infos Relatório'!BQ$1,'Faturamento NNE'!$U$2:$U$707,"Sim")</f>
        <v>0</v>
      </c>
      <c r="BU591" s="227" t="e">
        <f t="shared" si="215"/>
        <v>#DIV/0!</v>
      </c>
      <c r="BV591" s="545">
        <f>SUMIFS('Faturamento NNE'!$I$2:$I$707,'Faturamento NNE'!$E$2:$E$707,'Infos Relatório'!$B$564,'Faturamento NNE'!$F$2:$F$707,'Infos Relatório'!$B591,'Faturamento NNE'!$AA$2:$AA$707,'Infos Relatório'!BQ$1)</f>
        <v>0</v>
      </c>
    </row>
    <row r="592" spans="2:74">
      <c r="B592" s="217" t="s">
        <v>157</v>
      </c>
      <c r="C592" s="541">
        <f>COUNTIFS('Faturamento NNE'!$E$2:$E$707,'Infos Relatório'!$B$564,'Faturamento NNE'!$F$2:$F$707,'Infos Relatório'!$B592,'Faturamento NNE'!$AA$2:$AA$707,'Infos Relatório'!C$1)</f>
        <v>0</v>
      </c>
      <c r="D592" s="542">
        <f>SUMIFS('Faturamento NNE'!$H$2:$H$707,'Faturamento NNE'!$E$2:$E$707,'Infos Relatório'!$B$564,'Faturamento NNE'!$F$2:$F$707,'Infos Relatório'!$B592,'Faturamento NNE'!$AA$2:$AA$707,'Infos Relatório'!C$1)</f>
        <v>0</v>
      </c>
      <c r="E592" s="543">
        <f>SUMIFS('Faturamento NNE'!$K$2:$K$707,'Faturamento NNE'!$E$2:$E$707,'Infos Relatório'!$B$564,'Faturamento NNE'!$F$2:$F$707,'Infos Relatório'!$B592,'Faturamento NNE'!$AA$2:$AA$707,'Infos Relatório'!C$1)</f>
        <v>0</v>
      </c>
      <c r="F592" s="544">
        <f>SUMIFS('Faturamento NNE'!$P$2:$P$707,'Faturamento NNE'!$E$2:$E$707,'Infos Relatório'!$B$564,'Faturamento NNE'!$F$2:$F$707,'Infos Relatório'!$B592,'Faturamento NNE'!$AA$2:$AA$707,'Infos Relatório'!C$1,'Faturamento NNE'!$U$2:$U$707,"Sim")+SUMIFS('Faturamento NNE'!$Q$2:$Q$707,'Faturamento NNE'!$E$2:$E$707,'Infos Relatório'!$B$564,'Faturamento NNE'!$F$2:$F$707,'Infos Relatório'!$B592,'Faturamento NNE'!$AA$2:$AA$707,'Infos Relatório'!C$1,'Faturamento NNE'!$U$2:$U$707,"Sim")</f>
        <v>0</v>
      </c>
      <c r="G592" s="283" t="e">
        <f t="shared" si="204"/>
        <v>#DIV/0!</v>
      </c>
      <c r="H592" s="545">
        <f>SUMIFS('Faturamento NNE'!$I$2:$I$707,'Faturamento NNE'!$E$2:$E$707,'Infos Relatório'!$B$564,'Faturamento NNE'!$F$2:$F$707,'Infos Relatório'!$B592,'Faturamento NNE'!$AA$2:$AA$707,'Infos Relatório'!C$1)</f>
        <v>0</v>
      </c>
      <c r="I592" s="541">
        <f>COUNTIFS('Faturamento NNE'!$E$2:$E$707,'Infos Relatório'!$B$564,'Faturamento NNE'!$F$2:$F$707,'Infos Relatório'!$B592,'Faturamento NNE'!$AA$2:$AA$707,'Infos Relatório'!I$1)</f>
        <v>0</v>
      </c>
      <c r="J592" s="542">
        <f>SUMIFS('Faturamento NNE'!$H$2:$H$707,'Faturamento NNE'!$E$2:$E$707,'Infos Relatório'!$B$564,'Faturamento NNE'!$F$2:$F$707,'Infos Relatório'!$B592,'Faturamento NNE'!$AA$2:$AA$707,'Infos Relatório'!I$1)</f>
        <v>0</v>
      </c>
      <c r="K592" s="543">
        <f>SUMIFS('Faturamento NNE'!$K$2:$K$707,'Faturamento NNE'!$E$2:$E$707,'Infos Relatório'!$B$564,'Faturamento NNE'!$F$2:$F$707,'Infos Relatório'!$B592,'Faturamento NNE'!$AA$2:$AA$707,'Infos Relatório'!I$1)</f>
        <v>0</v>
      </c>
      <c r="L592" s="544">
        <f>SUMIFS('Faturamento NNE'!$P$2:$P$707,'Faturamento NNE'!$E$2:$E$707,'Infos Relatório'!$B$564,'Faturamento NNE'!$F$2:$F$707,'Infos Relatório'!$B592,'Faturamento NNE'!$AA$2:$AA$707,'Infos Relatório'!I$1,'Faturamento NNE'!$U$2:$U$707,"Sim")+SUMIFS('Faturamento NNE'!$Q$2:$Q$707,'Faturamento NNE'!$E$2:$E$707,'Infos Relatório'!$B$564,'Faturamento NNE'!$F$2:$F$707,'Infos Relatório'!$B592,'Faturamento NNE'!$AA$2:$AA$707,'Infos Relatório'!I$1,'Faturamento NNE'!$U$2:$U$707,"Sim")</f>
        <v>0</v>
      </c>
      <c r="M592" s="283" t="e">
        <f t="shared" si="205"/>
        <v>#DIV/0!</v>
      </c>
      <c r="N592" s="545">
        <f>SUMIFS('Faturamento NNE'!$I$2:$I$707,'Faturamento NNE'!$E$2:$E$707,'Infos Relatório'!$B$564,'Faturamento NNE'!$F$2:$F$707,'Infos Relatório'!$B592,'Faturamento NNE'!$AA$2:$AA$707,'Infos Relatório'!I$1)</f>
        <v>0</v>
      </c>
      <c r="O592" s="541">
        <f>COUNTIFS('Faturamento NNE'!$E$2:$E$707,'Infos Relatório'!$B$564,'Faturamento NNE'!$F$2:$F$707,'Infos Relatório'!$B592,'Faturamento NNE'!$AA$2:$AA$707,'Infos Relatório'!O$1)</f>
        <v>0</v>
      </c>
      <c r="P592" s="542">
        <f>SUMIFS('Faturamento NNE'!$H$2:$H$707,'Faturamento NNE'!$E$2:$E$707,'Infos Relatório'!$B$564,'Faturamento NNE'!$F$2:$F$707,'Infos Relatório'!$B592,'Faturamento NNE'!$AA$2:$AA$707,'Infos Relatório'!O$1)</f>
        <v>0</v>
      </c>
      <c r="Q592" s="542">
        <f>SUMIFS('Faturamento NNE'!$K$2:$K$707,'Faturamento NNE'!$E$2:$E$707,'Infos Relatório'!$B$564,'Faturamento NNE'!$F$2:$F$707,'Infos Relatório'!$B592,'Faturamento NNE'!$AA$2:$AA$707,'Infos Relatório'!O$1)</f>
        <v>0</v>
      </c>
      <c r="R592" s="546">
        <f>SUMIFS('Faturamento NNE'!$P$2:$P$707,'Faturamento NNE'!$E$2:$E$707,'Infos Relatório'!$B$564,'Faturamento NNE'!$F$2:$F$707,'Infos Relatório'!$B592,'Faturamento NNE'!$AA$2:$AA$707,'Infos Relatório'!O$1,'Faturamento NNE'!$U$2:$U$707,"Sim")+SUMIFS('Faturamento NNE'!$Q$2:$Q$707,'Faturamento NNE'!$E$2:$E$707,'Infos Relatório'!$B$564,'Faturamento NNE'!$F$2:$F$707,'Infos Relatório'!$B592,'Faturamento NNE'!$AA$2:$AA$707,'Infos Relatório'!O$1,'Faturamento NNE'!$U$2:$U$707,"Sim")</f>
        <v>0</v>
      </c>
      <c r="S592" s="227" t="e">
        <f t="shared" si="206"/>
        <v>#DIV/0!</v>
      </c>
      <c r="T592" s="545">
        <f>SUMIFS('Faturamento NNE'!$I$2:$I$707,'Faturamento NNE'!$E$2:$E$707,'Infos Relatório'!$B$564,'Faturamento NNE'!$F$2:$F$707,'Infos Relatório'!$B592,'Faturamento NNE'!$AA$2:$AA$707,'Infos Relatório'!O$1)</f>
        <v>0</v>
      </c>
      <c r="U592" s="541">
        <f>COUNTIFS('Faturamento NNE'!$E$2:$E$707,'Infos Relatório'!$B$564,'Faturamento NNE'!$F$2:$F$707,'Infos Relatório'!$B592,'Faturamento NNE'!$AA$2:$AA$707,'Infos Relatório'!U$1)</f>
        <v>0</v>
      </c>
      <c r="V592" s="542">
        <f>SUMIFS('Faturamento NNE'!$H$2:$H$707,'Faturamento NNE'!$E$2:$E$707,'Infos Relatório'!$B$564,'Faturamento NNE'!$F$2:$F$707,'Infos Relatório'!$B592,'Faturamento NNE'!$AA$2:$AA$707,'Infos Relatório'!U$1)</f>
        <v>0</v>
      </c>
      <c r="W592" s="542">
        <f>SUMIFS('Faturamento NNE'!$K$2:$K$707,'Faturamento NNE'!$E$2:$E$707,'Infos Relatório'!$B$564,'Faturamento NNE'!$F$2:$F$707,'Infos Relatório'!$B592,'Faturamento NNE'!$AA$2:$AA$707,'Infos Relatório'!U$1)</f>
        <v>0</v>
      </c>
      <c r="X592" s="546">
        <f>SUMIFS('Faturamento NNE'!$P$2:$P$707,'Faturamento NNE'!$E$2:$E$707,'Infos Relatório'!$B$564,'Faturamento NNE'!$F$2:$F$707,'Infos Relatório'!$B592,'Faturamento NNE'!$AA$2:$AA$707,'Infos Relatório'!U$1,'Faturamento NNE'!$U$2:$U$707,"Sim")+SUMIFS('Faturamento NNE'!$Q$2:$Q$707,'Faturamento NNE'!$E$2:$E$707,'Infos Relatório'!$B$564,'Faturamento NNE'!$F$2:$F$707,'Infos Relatório'!$B592,'Faturamento NNE'!$AA$2:$AA$707,'Infos Relatório'!U$1,'Faturamento NNE'!$U$2:$U$707,"Sim")</f>
        <v>0</v>
      </c>
      <c r="Y592" s="227" t="e">
        <f t="shared" si="207"/>
        <v>#DIV/0!</v>
      </c>
      <c r="Z592" s="545">
        <f>SUMIFS('Faturamento NNE'!$I$2:$I$707,'Faturamento NNE'!$E$2:$E$707,'Infos Relatório'!$B$564,'Faturamento NNE'!$F$2:$F$707,'Infos Relatório'!$B592,'Faturamento NNE'!$AA$2:$AA$707,'Infos Relatório'!U$1)</f>
        <v>0</v>
      </c>
      <c r="AA592" s="541">
        <f>COUNTIFS('Faturamento NNE'!$E$2:$E$707,'Infos Relatório'!$B$564,'Faturamento NNE'!$F$2:$F$707,'Infos Relatório'!$B592,'Faturamento NNE'!$AA$2:$AA$707,'Infos Relatório'!AA$1)</f>
        <v>0</v>
      </c>
      <c r="AB592" s="542">
        <f>SUMIFS('Faturamento NNE'!$H$2:$H$707,'Faturamento NNE'!$E$2:$E$707,'Infos Relatório'!$B$564,'Faturamento NNE'!$F$2:$F$707,'Infos Relatório'!$B592,'Faturamento NNE'!$AA$2:$AA$707,'Infos Relatório'!AA$1)</f>
        <v>0</v>
      </c>
      <c r="AC592" s="542">
        <f>SUMIFS('Faturamento NNE'!$K$2:$K$707,'Faturamento NNE'!$E$2:$E$707,'Infos Relatório'!$B$564,'Faturamento NNE'!$F$2:$F$707,'Infos Relatório'!$B592,'Faturamento NNE'!$AA$2:$AA$707,'Infos Relatório'!AA$1)</f>
        <v>0</v>
      </c>
      <c r="AD592" s="546">
        <f>SUMIFS('Faturamento NNE'!$P$2:$P$707,'Faturamento NNE'!$E$2:$E$707,'Infos Relatório'!$B$564,'Faturamento NNE'!$F$2:$F$707,'Infos Relatório'!$B592,'Faturamento NNE'!$AA$2:$AA$707,'Infos Relatório'!AA$1,'Faturamento NNE'!$U$2:$U$707,"Sim")+SUMIFS('Faturamento NNE'!$Q$2:$Q$707,'Faturamento NNE'!$E$2:$E$707,'Infos Relatório'!$B$564,'Faturamento NNE'!$F$2:$F$707,'Infos Relatório'!$B592,'Faturamento NNE'!$AA$2:$AA$707,'Infos Relatório'!AA$1,'Faturamento NNE'!$U$2:$U$707,"Sim")</f>
        <v>0</v>
      </c>
      <c r="AE592" s="227" t="e">
        <f t="shared" si="208"/>
        <v>#DIV/0!</v>
      </c>
      <c r="AF592" s="545">
        <f>SUMIFS('Faturamento NNE'!$I$2:$I$707,'Faturamento NNE'!$E$2:$E$707,'Infos Relatório'!$B$564,'Faturamento NNE'!$F$2:$F$707,'Infos Relatório'!$B592,'Faturamento NNE'!$AA$2:$AA$707,'Infos Relatório'!AA$1)</f>
        <v>0</v>
      </c>
      <c r="AG592" s="541">
        <f>COUNTIFS('Faturamento NNE'!$E$2:$E$707,'Infos Relatório'!$B$564,'Faturamento NNE'!$F$2:$F$707,'Infos Relatório'!$B592,'Faturamento NNE'!$AA$2:$AA$707,'Infos Relatório'!AG$1)</f>
        <v>0</v>
      </c>
      <c r="AH592" s="542">
        <f>SUMIFS('Faturamento NNE'!$H$2:$H$707,'Faturamento NNE'!$E$2:$E$707,'Infos Relatório'!$B$564,'Faturamento NNE'!$F$2:$F$707,'Infos Relatório'!$B592,'Faturamento NNE'!$AA$2:$AA$707,'Infos Relatório'!AG$1)</f>
        <v>0</v>
      </c>
      <c r="AI592" s="542">
        <f>SUMIFS('Faturamento NNE'!$K$2:$K$707,'Faturamento NNE'!$E$2:$E$707,'Infos Relatório'!$B$564,'Faturamento NNE'!$F$2:$F$707,'Infos Relatório'!$B592,'Faturamento NNE'!$AA$2:$AA$707,'Infos Relatório'!AG$1)</f>
        <v>0</v>
      </c>
      <c r="AJ592" s="546">
        <f>SUMIFS('Faturamento NNE'!$P$2:$P$707,'Faturamento NNE'!$E$2:$E$707,'Infos Relatório'!$B$564,'Faturamento NNE'!$F$2:$F$707,'Infos Relatório'!$B592,'Faturamento NNE'!$AA$2:$AA$707,'Infos Relatório'!AG$1,'Faturamento NNE'!$U$2:$U$707,"Sim")+SUMIFS('Faturamento NNE'!$Q$2:$Q$707,'Faturamento NNE'!$E$2:$E$707,'Infos Relatório'!$B$564,'Faturamento NNE'!$F$2:$F$707,'Infos Relatório'!$B592,'Faturamento NNE'!$AA$2:$AA$707,'Infos Relatório'!AG$1,'Faturamento NNE'!$U$2:$U$707,"Sim")</f>
        <v>0</v>
      </c>
      <c r="AK592" s="227" t="e">
        <f t="shared" si="209"/>
        <v>#DIV/0!</v>
      </c>
      <c r="AL592" s="545">
        <f>SUMIFS('Faturamento NNE'!$I$2:$I$707,'Faturamento NNE'!$E$2:$E$707,'Infos Relatório'!$B$564,'Faturamento NNE'!$F$2:$F$707,'Infos Relatório'!$B592,'Faturamento NNE'!$AA$2:$AA$707,'Infos Relatório'!AG$1)</f>
        <v>0</v>
      </c>
      <c r="AM592" s="541">
        <f>COUNTIFS('Faturamento NNE'!$E$2:$E$707,'Infos Relatório'!$B$564,'Faturamento NNE'!$F$2:$F$707,'Infos Relatório'!$B592,'Faturamento NNE'!$AA$2:$AA$707,'Infos Relatório'!AM$1)</f>
        <v>0</v>
      </c>
      <c r="AN592" s="542">
        <f>SUMIFS('Faturamento NNE'!$H$2:$H$707,'Faturamento NNE'!$E$2:$E$707,'Infos Relatório'!$B$564,'Faturamento NNE'!$F$2:$F$707,'Infos Relatório'!$B592,'Faturamento NNE'!$AA$2:$AA$707,'Infos Relatório'!AM$1)</f>
        <v>0</v>
      </c>
      <c r="AO592" s="542">
        <f>SUMIFS('Faturamento NNE'!$K$2:$K$707,'Faturamento NNE'!$E$2:$E$707,'Infos Relatório'!$B$564,'Faturamento NNE'!$F$2:$F$707,'Infos Relatório'!$B592,'Faturamento NNE'!$AA$2:$AA$707,'Infos Relatório'!AM$1)</f>
        <v>0</v>
      </c>
      <c r="AP592" s="546">
        <f>SUMIFS('Faturamento NNE'!$P$2:$P$707,'Faturamento NNE'!$E$2:$E$707,'Infos Relatório'!$B$564,'Faturamento NNE'!$F$2:$F$707,'Infos Relatório'!$B592,'Faturamento NNE'!$AA$2:$AA$707,'Infos Relatório'!AM$1,'Faturamento NNE'!$U$2:$U$707,"Sim")+SUMIFS('Faturamento NNE'!$Q$2:$Q$707,'Faturamento NNE'!$E$2:$E$707,'Infos Relatório'!$B$564,'Faturamento NNE'!$F$2:$F$707,'Infos Relatório'!$B592,'Faturamento NNE'!$AA$2:$AA$707,'Infos Relatório'!AM$1,'Faturamento NNE'!$U$2:$U$707,"Sim")</f>
        <v>0</v>
      </c>
      <c r="AQ592" s="227" t="e">
        <f t="shared" si="210"/>
        <v>#DIV/0!</v>
      </c>
      <c r="AR592" s="545">
        <f>SUMIFS('Faturamento NNE'!$I$2:$I$707,'Faturamento NNE'!$E$2:$E$707,'Infos Relatório'!$B$564,'Faturamento NNE'!$F$2:$F$707,'Infos Relatório'!$B592,'Faturamento NNE'!$AA$2:$AA$707,'Infos Relatório'!AM$1)</f>
        <v>0</v>
      </c>
      <c r="AS592" s="541">
        <f>COUNTIFS('Faturamento NNE'!$E$2:$E$707,'Infos Relatório'!$B$564,'Faturamento NNE'!$F$2:$F$707,'Infos Relatório'!$B592,'Faturamento NNE'!$AA$2:$AA$707,'Infos Relatório'!AS$1)</f>
        <v>0</v>
      </c>
      <c r="AT592" s="542">
        <f>SUMIFS('Faturamento NNE'!$H$2:$H$707,'Faturamento NNE'!$E$2:$E$707,'Infos Relatório'!$B$564,'Faturamento NNE'!$F$2:$F$707,'Infos Relatório'!$B592,'Faturamento NNE'!$AA$2:$AA$707,'Infos Relatório'!AS$1)</f>
        <v>0</v>
      </c>
      <c r="AU592" s="542">
        <f>SUMIFS('Faturamento NNE'!$K$2:$K$707,'Faturamento NNE'!$E$2:$E$707,'Infos Relatório'!$B$564,'Faturamento NNE'!$F$2:$F$707,'Infos Relatório'!$B592,'Faturamento NNE'!$AA$2:$AA$707,'Infos Relatório'!AS$1)</f>
        <v>0</v>
      </c>
      <c r="AV592" s="546">
        <f>SUMIFS('Faturamento NNE'!$P$2:$P$707,'Faturamento NNE'!$E$2:$E$707,'Infos Relatório'!$B$564,'Faturamento NNE'!$F$2:$F$707,'Infos Relatório'!$B592,'Faturamento NNE'!$AA$2:$AA$707,'Infos Relatório'!AS$1,'Faturamento NNE'!$U$2:$U$707,"Sim")+SUMIFS('Faturamento NNE'!$Q$2:$Q$707,'Faturamento NNE'!$E$2:$E$707,'Infos Relatório'!$B$564,'Faturamento NNE'!$F$2:$F$707,'Infos Relatório'!$B592,'Faturamento NNE'!$AA$2:$AA$707,'Infos Relatório'!AS$1,'Faturamento NNE'!$U$2:$U$707,"Sim")</f>
        <v>0</v>
      </c>
      <c r="AW592" s="227" t="e">
        <f t="shared" si="211"/>
        <v>#DIV/0!</v>
      </c>
      <c r="AX592" s="545">
        <f>SUMIFS('Faturamento NNE'!$I$2:$I$707,'Faturamento NNE'!$E$2:$E$707,'Infos Relatório'!$B$564,'Faturamento NNE'!$F$2:$F$707,'Infos Relatório'!$B592,'Faturamento NNE'!$AA$2:$AA$707,'Infos Relatório'!AS$1)</f>
        <v>0</v>
      </c>
      <c r="AY592" s="541">
        <f>COUNTIFS('Faturamento NNE'!$E$2:$E$707,'Infos Relatório'!$B$564,'Faturamento NNE'!$F$2:$F$707,'Infos Relatório'!$B592,'Faturamento NNE'!$AA$2:$AA$707,'Infos Relatório'!AY$1)</f>
        <v>0</v>
      </c>
      <c r="AZ592" s="542">
        <f>SUMIFS('Faturamento NNE'!$H$2:$H$707,'Faturamento NNE'!$E$2:$E$707,'Infos Relatório'!$B$564,'Faturamento NNE'!$F$2:$F$707,'Infos Relatório'!$B592,'Faturamento NNE'!$AA$2:$AA$707,'Infos Relatório'!AY$1)</f>
        <v>0</v>
      </c>
      <c r="BA592" s="542">
        <f>SUMIFS('Faturamento NNE'!$K$2:$K$707,'Faturamento NNE'!$E$2:$E$707,'Infos Relatório'!$B$564,'Faturamento NNE'!$F$2:$F$707,'Infos Relatório'!$B592,'Faturamento NNE'!$AA$2:$AA$707,'Infos Relatório'!AY$1)</f>
        <v>0</v>
      </c>
      <c r="BB592" s="546">
        <f>SUMIFS('Faturamento NNE'!$P$2:$P$707,'Faturamento NNE'!$E$2:$E$707,'Infos Relatório'!$B$564,'Faturamento NNE'!$F$2:$F$707,'Infos Relatório'!$B592,'Faturamento NNE'!$AA$2:$AA$707,'Infos Relatório'!AY$1,'Faturamento NNE'!$U$2:$U$707,"Sim")+SUMIFS('Faturamento NNE'!$Q$2:$Q$707,'Faturamento NNE'!$E$2:$E$707,'Infos Relatório'!$B$564,'Faturamento NNE'!$F$2:$F$707,'Infos Relatório'!$B592,'Faturamento NNE'!$AA$2:$AA$707,'Infos Relatório'!AY$1,'Faturamento NNE'!$U$2:$U$707,"Sim")</f>
        <v>0</v>
      </c>
      <c r="BC592" s="227" t="e">
        <f t="shared" si="212"/>
        <v>#DIV/0!</v>
      </c>
      <c r="BD592" s="545">
        <f>SUMIFS('Faturamento NNE'!$I$2:$I$707,'Faturamento NNE'!$E$2:$E$707,'Infos Relatório'!$B$564,'Faturamento NNE'!$F$2:$F$707,'Infos Relatório'!$B592,'Faturamento NNE'!$AA$2:$AA$707,'Infos Relatório'!AY$1)</f>
        <v>0</v>
      </c>
      <c r="BE592" s="541">
        <f>COUNTIFS('Faturamento NNE'!$E$2:$E$707,'Infos Relatório'!$B$564,'Faturamento NNE'!$F$2:$F$707,'Infos Relatório'!$B592,'Faturamento NNE'!$AA$2:$AA$707,'Infos Relatório'!BE$1)</f>
        <v>0</v>
      </c>
      <c r="BF592" s="542">
        <f>SUMIFS('Faturamento NNE'!$H$2:$H$707,'Faturamento NNE'!$E$2:$E$707,'Infos Relatório'!$B$564,'Faturamento NNE'!$F$2:$F$707,'Infos Relatório'!$B592,'Faturamento NNE'!$AA$2:$AA$707,'Infos Relatório'!BE$1)</f>
        <v>0</v>
      </c>
      <c r="BG592" s="542">
        <f>SUMIFS('Faturamento NNE'!$K$2:$K$707,'Faturamento NNE'!$E$2:$E$707,'Infos Relatório'!$B$564,'Faturamento NNE'!$F$2:$F$707,'Infos Relatório'!$B592,'Faturamento NNE'!$AA$2:$AA$707,'Infos Relatório'!BE$1)</f>
        <v>0</v>
      </c>
      <c r="BH592" s="546">
        <f>SUMIFS('Faturamento NNE'!$P$2:$P$707,'Faturamento NNE'!$E$2:$E$707,'Infos Relatório'!$B$564,'Faturamento NNE'!$F$2:$F$707,'Infos Relatório'!$B592,'Faturamento NNE'!$AA$2:$AA$707,'Infos Relatório'!BE$1,'Faturamento NNE'!$U$2:$U$707,"Sim")+SUMIFS('Faturamento NNE'!$Q$2:$Q$707,'Faturamento NNE'!$E$2:$E$707,'Infos Relatório'!$B$564,'Faturamento NNE'!$F$2:$F$707,'Infos Relatório'!$B592,'Faturamento NNE'!$AA$2:$AA$707,'Infos Relatório'!BE$1,'Faturamento NNE'!$U$2:$U$707,"Sim")</f>
        <v>0</v>
      </c>
      <c r="BI592" s="227" t="e">
        <f t="shared" si="213"/>
        <v>#DIV/0!</v>
      </c>
      <c r="BJ592" s="545">
        <f>SUMIFS('Faturamento NNE'!$I$2:$I$707,'Faturamento NNE'!$E$2:$E$707,'Infos Relatório'!$B$564,'Faturamento NNE'!$F$2:$F$707,'Infos Relatório'!$B592,'Faturamento NNE'!$AA$2:$AA$707,'Infos Relatório'!BE$1)</f>
        <v>0</v>
      </c>
      <c r="BK592" s="541">
        <f>COUNTIFS('Faturamento NNE'!$E$2:$E$707,'Infos Relatório'!$B$564,'Faturamento NNE'!$F$2:$F$707,'Infos Relatório'!$B592,'Faturamento NNE'!$AA$2:$AA$707,'Infos Relatório'!BK$1)</f>
        <v>0</v>
      </c>
      <c r="BL592" s="542">
        <f>SUMIFS('Faturamento NNE'!$H$2:$H$707,'Faturamento NNE'!$E$2:$E$707,'Infos Relatório'!$B$564,'Faturamento NNE'!$F$2:$F$707,'Infos Relatório'!$B592,'Faturamento NNE'!$AA$2:$AA$707,'Infos Relatório'!BK$1)</f>
        <v>0</v>
      </c>
      <c r="BM592" s="542">
        <f>SUMIFS('Faturamento NNE'!$K$2:$K$707,'Faturamento NNE'!$E$2:$E$707,'Infos Relatório'!$B$564,'Faturamento NNE'!$F$2:$F$707,'Infos Relatório'!$B592,'Faturamento NNE'!$AA$2:$AA$707,'Infos Relatório'!BK$1)</f>
        <v>0</v>
      </c>
      <c r="BN592" s="546">
        <f>SUMIFS('Faturamento NNE'!$P$2:$P$707,'Faturamento NNE'!$E$2:$E$707,'Infos Relatório'!$B$564,'Faturamento NNE'!$F$2:$F$707,'Infos Relatório'!$B592,'Faturamento NNE'!$AA$2:$AA$707,'Infos Relatório'!BK$1,'Faturamento NNE'!$U$2:$U$707,"Sim")+SUMIFS('Faturamento NNE'!$Q$2:$Q$707,'Faturamento NNE'!$E$2:$E$707,'Infos Relatório'!$B$564,'Faturamento NNE'!$F$2:$F$707,'Infos Relatório'!$B592,'Faturamento NNE'!$AA$2:$AA$707,'Infos Relatório'!BK$1,'Faturamento NNE'!$U$2:$U$707,"Sim")</f>
        <v>0</v>
      </c>
      <c r="BO592" s="227" t="e">
        <f t="shared" si="214"/>
        <v>#DIV/0!</v>
      </c>
      <c r="BP592" s="545">
        <f>SUMIFS('Faturamento NNE'!$I$2:$I$707,'Faturamento NNE'!$E$2:$E$707,'Infos Relatório'!$B$564,'Faturamento NNE'!$F$2:$F$707,'Infos Relatório'!$B592,'Faturamento NNE'!$AA$2:$AA$707,'Infos Relatório'!BK$1)</f>
        <v>0</v>
      </c>
      <c r="BQ592" s="541">
        <f>COUNTIFS('Faturamento NNE'!$E$2:$E$707,'Infos Relatório'!$B$564,'Faturamento NNE'!$F$2:$F$707,'Infos Relatório'!$B592,'Faturamento NNE'!$AA$2:$AA$707,'Infos Relatório'!BQ$1)</f>
        <v>0</v>
      </c>
      <c r="BR592" s="542">
        <f>SUMIFS('Faturamento NNE'!$H$2:$H$707,'Faturamento NNE'!$E$2:$E$707,'Infos Relatório'!$B$564,'Faturamento NNE'!$F$2:$F$707,'Infos Relatório'!$B592,'Faturamento NNE'!$AA$2:$AA$707,'Infos Relatório'!BQ$1)</f>
        <v>0</v>
      </c>
      <c r="BS592" s="542">
        <f>SUMIFS('Faturamento NNE'!$K$2:$K$707,'Faturamento NNE'!$E$2:$E$707,'Infos Relatório'!$B$564,'Faturamento NNE'!$F$2:$F$707,'Infos Relatório'!$B592,'Faturamento NNE'!$AA$2:$AA$707,'Infos Relatório'!BQ$1)</f>
        <v>0</v>
      </c>
      <c r="BT592" s="546">
        <f>SUMIFS('Faturamento NNE'!$P$2:$P$707,'Faturamento NNE'!$E$2:$E$707,'Infos Relatório'!$B$564,'Faturamento NNE'!$F$2:$F$707,'Infos Relatório'!$B592,'Faturamento NNE'!$AA$2:$AA$707,'Infos Relatório'!BQ$1,'Faturamento NNE'!$U$2:$U$707,"Sim")+SUMIFS('Faturamento NNE'!$Q$2:$Q$707,'Faturamento NNE'!$E$2:$E$707,'Infos Relatório'!$B$564,'Faturamento NNE'!$F$2:$F$707,'Infos Relatório'!$B592,'Faturamento NNE'!$AA$2:$AA$707,'Infos Relatório'!BQ$1,'Faturamento NNE'!$U$2:$U$707,"Sim")</f>
        <v>0</v>
      </c>
      <c r="BU592" s="227" t="e">
        <f t="shared" si="215"/>
        <v>#DIV/0!</v>
      </c>
      <c r="BV592" s="545">
        <f>SUMIFS('Faturamento NNE'!$I$2:$I$707,'Faturamento NNE'!$E$2:$E$707,'Infos Relatório'!$B$564,'Faturamento NNE'!$F$2:$F$707,'Infos Relatório'!$B592,'Faturamento NNE'!$AA$2:$AA$707,'Infos Relatório'!BQ$1)</f>
        <v>0</v>
      </c>
    </row>
    <row r="593" spans="2:74">
      <c r="B593" s="217" t="s">
        <v>158</v>
      </c>
      <c r="C593" s="541">
        <f>COUNTIFS('Faturamento NNE'!$E$2:$E$707,'Infos Relatório'!$B$564,'Faturamento NNE'!$F$2:$F$707,'Infos Relatório'!$B593,'Faturamento NNE'!$AA$2:$AA$707,'Infos Relatório'!C$1)</f>
        <v>0</v>
      </c>
      <c r="D593" s="542">
        <f>SUMIFS('Faturamento NNE'!$H$2:$H$707,'Faturamento NNE'!$E$2:$E$707,'Infos Relatório'!$B$564,'Faturamento NNE'!$F$2:$F$707,'Infos Relatório'!$B593,'Faturamento NNE'!$AA$2:$AA$707,'Infos Relatório'!C$1)</f>
        <v>0</v>
      </c>
      <c r="E593" s="543">
        <f>SUMIFS('Faturamento NNE'!$K$2:$K$707,'Faturamento NNE'!$E$2:$E$707,'Infos Relatório'!$B$564,'Faturamento NNE'!$F$2:$F$707,'Infos Relatório'!$B593,'Faturamento NNE'!$AA$2:$AA$707,'Infos Relatório'!C$1)</f>
        <v>0</v>
      </c>
      <c r="F593" s="544">
        <f>SUMIFS('Faturamento NNE'!$P$2:$P$707,'Faturamento NNE'!$E$2:$E$707,'Infos Relatório'!$B$564,'Faturamento NNE'!$F$2:$F$707,'Infos Relatório'!$B593,'Faturamento NNE'!$AA$2:$AA$707,'Infos Relatório'!C$1,'Faturamento NNE'!$U$2:$U$707,"Sim")+SUMIFS('Faturamento NNE'!$Q$2:$Q$707,'Faturamento NNE'!$E$2:$E$707,'Infos Relatório'!$B$564,'Faturamento NNE'!$F$2:$F$707,'Infos Relatório'!$B593,'Faturamento NNE'!$AA$2:$AA$707,'Infos Relatório'!C$1,'Faturamento NNE'!$U$2:$U$707,"Sim")</f>
        <v>0</v>
      </c>
      <c r="G593" s="283" t="e">
        <f t="shared" si="204"/>
        <v>#DIV/0!</v>
      </c>
      <c r="H593" s="545">
        <f>SUMIFS('Faturamento NNE'!$I$2:$I$707,'Faturamento NNE'!$E$2:$E$707,'Infos Relatório'!$B$564,'Faturamento NNE'!$F$2:$F$707,'Infos Relatório'!$B593,'Faturamento NNE'!$AA$2:$AA$707,'Infos Relatório'!C$1)</f>
        <v>0</v>
      </c>
      <c r="I593" s="541">
        <f>COUNTIFS('Faturamento NNE'!$E$2:$E$707,'Infos Relatório'!$B$564,'Faturamento NNE'!$F$2:$F$707,'Infos Relatório'!$B593,'Faturamento NNE'!$AA$2:$AA$707,'Infos Relatório'!I$1)</f>
        <v>0</v>
      </c>
      <c r="J593" s="542">
        <f>SUMIFS('Faturamento NNE'!$H$2:$H$707,'Faturamento NNE'!$E$2:$E$707,'Infos Relatório'!$B$564,'Faturamento NNE'!$F$2:$F$707,'Infos Relatório'!$B593,'Faturamento NNE'!$AA$2:$AA$707,'Infos Relatório'!I$1)</f>
        <v>0</v>
      </c>
      <c r="K593" s="543">
        <f>SUMIFS('Faturamento NNE'!$K$2:$K$707,'Faturamento NNE'!$E$2:$E$707,'Infos Relatório'!$B$564,'Faturamento NNE'!$F$2:$F$707,'Infos Relatório'!$B593,'Faturamento NNE'!$AA$2:$AA$707,'Infos Relatório'!I$1)</f>
        <v>0</v>
      </c>
      <c r="L593" s="544">
        <f>SUMIFS('Faturamento NNE'!$P$2:$P$707,'Faturamento NNE'!$E$2:$E$707,'Infos Relatório'!$B$564,'Faturamento NNE'!$F$2:$F$707,'Infos Relatório'!$B593,'Faturamento NNE'!$AA$2:$AA$707,'Infos Relatório'!I$1,'Faturamento NNE'!$U$2:$U$707,"Sim")+SUMIFS('Faturamento NNE'!$Q$2:$Q$707,'Faturamento NNE'!$E$2:$E$707,'Infos Relatório'!$B$564,'Faturamento NNE'!$F$2:$F$707,'Infos Relatório'!$B593,'Faturamento NNE'!$AA$2:$AA$707,'Infos Relatório'!I$1,'Faturamento NNE'!$U$2:$U$707,"Sim")</f>
        <v>0</v>
      </c>
      <c r="M593" s="283" t="e">
        <f t="shared" si="205"/>
        <v>#DIV/0!</v>
      </c>
      <c r="N593" s="545">
        <f>SUMIFS('Faturamento NNE'!$I$2:$I$707,'Faturamento NNE'!$E$2:$E$707,'Infos Relatório'!$B$564,'Faturamento NNE'!$F$2:$F$707,'Infos Relatório'!$B593,'Faturamento NNE'!$AA$2:$AA$707,'Infos Relatório'!I$1)</f>
        <v>0</v>
      </c>
      <c r="O593" s="541">
        <f>COUNTIFS('Faturamento NNE'!$E$2:$E$707,'Infos Relatório'!$B$564,'Faturamento NNE'!$F$2:$F$707,'Infos Relatório'!$B593,'Faturamento NNE'!$AA$2:$AA$707,'Infos Relatório'!O$1)</f>
        <v>0</v>
      </c>
      <c r="P593" s="542">
        <f>SUMIFS('Faturamento NNE'!$H$2:$H$707,'Faturamento NNE'!$E$2:$E$707,'Infos Relatório'!$B$564,'Faturamento NNE'!$F$2:$F$707,'Infos Relatório'!$B593,'Faturamento NNE'!$AA$2:$AA$707,'Infos Relatório'!O$1)</f>
        <v>0</v>
      </c>
      <c r="Q593" s="542">
        <f>SUMIFS('Faturamento NNE'!$K$2:$K$707,'Faturamento NNE'!$E$2:$E$707,'Infos Relatório'!$B$564,'Faturamento NNE'!$F$2:$F$707,'Infos Relatório'!$B593,'Faturamento NNE'!$AA$2:$AA$707,'Infos Relatório'!O$1)</f>
        <v>0</v>
      </c>
      <c r="R593" s="546">
        <f>SUMIFS('Faturamento NNE'!$P$2:$P$707,'Faturamento NNE'!$E$2:$E$707,'Infos Relatório'!$B$564,'Faturamento NNE'!$F$2:$F$707,'Infos Relatório'!$B593,'Faturamento NNE'!$AA$2:$AA$707,'Infos Relatório'!O$1,'Faturamento NNE'!$U$2:$U$707,"Sim")+SUMIFS('Faturamento NNE'!$Q$2:$Q$707,'Faturamento NNE'!$E$2:$E$707,'Infos Relatório'!$B$564,'Faturamento NNE'!$F$2:$F$707,'Infos Relatório'!$B593,'Faturamento NNE'!$AA$2:$AA$707,'Infos Relatório'!O$1,'Faturamento NNE'!$U$2:$U$707,"Sim")</f>
        <v>0</v>
      </c>
      <c r="S593" s="227" t="e">
        <f t="shared" si="206"/>
        <v>#DIV/0!</v>
      </c>
      <c r="T593" s="545">
        <f>SUMIFS('Faturamento NNE'!$I$2:$I$707,'Faturamento NNE'!$E$2:$E$707,'Infos Relatório'!$B$564,'Faturamento NNE'!$F$2:$F$707,'Infos Relatório'!$B593,'Faturamento NNE'!$AA$2:$AA$707,'Infos Relatório'!O$1)</f>
        <v>0</v>
      </c>
      <c r="U593" s="541">
        <f>COUNTIFS('Faturamento NNE'!$E$2:$E$707,'Infos Relatório'!$B$564,'Faturamento NNE'!$F$2:$F$707,'Infos Relatório'!$B593,'Faturamento NNE'!$AA$2:$AA$707,'Infos Relatório'!U$1)</f>
        <v>0</v>
      </c>
      <c r="V593" s="542">
        <f>SUMIFS('Faturamento NNE'!$H$2:$H$707,'Faturamento NNE'!$E$2:$E$707,'Infos Relatório'!$B$564,'Faturamento NNE'!$F$2:$F$707,'Infos Relatório'!$B593,'Faturamento NNE'!$AA$2:$AA$707,'Infos Relatório'!U$1)</f>
        <v>0</v>
      </c>
      <c r="W593" s="542">
        <f>SUMIFS('Faturamento NNE'!$K$2:$K$707,'Faturamento NNE'!$E$2:$E$707,'Infos Relatório'!$B$564,'Faturamento NNE'!$F$2:$F$707,'Infos Relatório'!$B593,'Faturamento NNE'!$AA$2:$AA$707,'Infos Relatório'!U$1)</f>
        <v>0</v>
      </c>
      <c r="X593" s="546">
        <f>SUMIFS('Faturamento NNE'!$P$2:$P$707,'Faturamento NNE'!$E$2:$E$707,'Infos Relatório'!$B$564,'Faturamento NNE'!$F$2:$F$707,'Infos Relatório'!$B593,'Faturamento NNE'!$AA$2:$AA$707,'Infos Relatório'!U$1,'Faturamento NNE'!$U$2:$U$707,"Sim")+SUMIFS('Faturamento NNE'!$Q$2:$Q$707,'Faturamento NNE'!$E$2:$E$707,'Infos Relatório'!$B$564,'Faturamento NNE'!$F$2:$F$707,'Infos Relatório'!$B593,'Faturamento NNE'!$AA$2:$AA$707,'Infos Relatório'!U$1,'Faturamento NNE'!$U$2:$U$707,"Sim")</f>
        <v>0</v>
      </c>
      <c r="Y593" s="227" t="e">
        <f t="shared" si="207"/>
        <v>#DIV/0!</v>
      </c>
      <c r="Z593" s="545">
        <f>SUMIFS('Faturamento NNE'!$I$2:$I$707,'Faturamento NNE'!$E$2:$E$707,'Infos Relatório'!$B$564,'Faturamento NNE'!$F$2:$F$707,'Infos Relatório'!$B593,'Faturamento NNE'!$AA$2:$AA$707,'Infos Relatório'!U$1)</f>
        <v>0</v>
      </c>
      <c r="AA593" s="541">
        <f>COUNTIFS('Faturamento NNE'!$E$2:$E$707,'Infos Relatório'!$B$564,'Faturamento NNE'!$F$2:$F$707,'Infos Relatório'!$B593,'Faturamento NNE'!$AA$2:$AA$707,'Infos Relatório'!AA$1)</f>
        <v>0</v>
      </c>
      <c r="AB593" s="542">
        <f>SUMIFS('Faturamento NNE'!$H$2:$H$707,'Faturamento NNE'!$E$2:$E$707,'Infos Relatório'!$B$564,'Faturamento NNE'!$F$2:$F$707,'Infos Relatório'!$B593,'Faturamento NNE'!$AA$2:$AA$707,'Infos Relatório'!AA$1)</f>
        <v>0</v>
      </c>
      <c r="AC593" s="542">
        <f>SUMIFS('Faturamento NNE'!$K$2:$K$707,'Faturamento NNE'!$E$2:$E$707,'Infos Relatório'!$B$564,'Faturamento NNE'!$F$2:$F$707,'Infos Relatório'!$B593,'Faturamento NNE'!$AA$2:$AA$707,'Infos Relatório'!AA$1)</f>
        <v>0</v>
      </c>
      <c r="AD593" s="546">
        <f>SUMIFS('Faturamento NNE'!$P$2:$P$707,'Faturamento NNE'!$E$2:$E$707,'Infos Relatório'!$B$564,'Faturamento NNE'!$F$2:$F$707,'Infos Relatório'!$B593,'Faturamento NNE'!$AA$2:$AA$707,'Infos Relatório'!AA$1,'Faturamento NNE'!$U$2:$U$707,"Sim")+SUMIFS('Faturamento NNE'!$Q$2:$Q$707,'Faturamento NNE'!$E$2:$E$707,'Infos Relatório'!$B$564,'Faturamento NNE'!$F$2:$F$707,'Infos Relatório'!$B593,'Faturamento NNE'!$AA$2:$AA$707,'Infos Relatório'!AA$1,'Faturamento NNE'!$U$2:$U$707,"Sim")</f>
        <v>0</v>
      </c>
      <c r="AE593" s="227" t="e">
        <f t="shared" si="208"/>
        <v>#DIV/0!</v>
      </c>
      <c r="AF593" s="545">
        <f>SUMIFS('Faturamento NNE'!$I$2:$I$707,'Faturamento NNE'!$E$2:$E$707,'Infos Relatório'!$B$564,'Faturamento NNE'!$F$2:$F$707,'Infos Relatório'!$B593,'Faturamento NNE'!$AA$2:$AA$707,'Infos Relatório'!AA$1)</f>
        <v>0</v>
      </c>
      <c r="AG593" s="541">
        <f>COUNTIFS('Faturamento NNE'!$E$2:$E$707,'Infos Relatório'!$B$564,'Faturamento NNE'!$F$2:$F$707,'Infos Relatório'!$B593,'Faturamento NNE'!$AA$2:$AA$707,'Infos Relatório'!AG$1)</f>
        <v>0</v>
      </c>
      <c r="AH593" s="542">
        <f>SUMIFS('Faturamento NNE'!$H$2:$H$707,'Faturamento NNE'!$E$2:$E$707,'Infos Relatório'!$B$564,'Faturamento NNE'!$F$2:$F$707,'Infos Relatório'!$B593,'Faturamento NNE'!$AA$2:$AA$707,'Infos Relatório'!AG$1)</f>
        <v>0</v>
      </c>
      <c r="AI593" s="542">
        <f>SUMIFS('Faturamento NNE'!$K$2:$K$707,'Faturamento NNE'!$E$2:$E$707,'Infos Relatório'!$B$564,'Faturamento NNE'!$F$2:$F$707,'Infos Relatório'!$B593,'Faturamento NNE'!$AA$2:$AA$707,'Infos Relatório'!AG$1)</f>
        <v>0</v>
      </c>
      <c r="AJ593" s="546">
        <f>SUMIFS('Faturamento NNE'!$P$2:$P$707,'Faturamento NNE'!$E$2:$E$707,'Infos Relatório'!$B$564,'Faturamento NNE'!$F$2:$F$707,'Infos Relatório'!$B593,'Faturamento NNE'!$AA$2:$AA$707,'Infos Relatório'!AG$1,'Faturamento NNE'!$U$2:$U$707,"Sim")+SUMIFS('Faturamento NNE'!$Q$2:$Q$707,'Faturamento NNE'!$E$2:$E$707,'Infos Relatório'!$B$564,'Faturamento NNE'!$F$2:$F$707,'Infos Relatório'!$B593,'Faturamento NNE'!$AA$2:$AA$707,'Infos Relatório'!AG$1,'Faturamento NNE'!$U$2:$U$707,"Sim")</f>
        <v>0</v>
      </c>
      <c r="AK593" s="227" t="e">
        <f t="shared" si="209"/>
        <v>#DIV/0!</v>
      </c>
      <c r="AL593" s="545">
        <f>SUMIFS('Faturamento NNE'!$I$2:$I$707,'Faturamento NNE'!$E$2:$E$707,'Infos Relatório'!$B$564,'Faturamento NNE'!$F$2:$F$707,'Infos Relatório'!$B593,'Faturamento NNE'!$AA$2:$AA$707,'Infos Relatório'!AG$1)</f>
        <v>0</v>
      </c>
      <c r="AM593" s="541">
        <f>COUNTIFS('Faturamento NNE'!$E$2:$E$707,'Infos Relatório'!$B$564,'Faturamento NNE'!$F$2:$F$707,'Infos Relatório'!$B593,'Faturamento NNE'!$AA$2:$AA$707,'Infos Relatório'!AM$1)</f>
        <v>0</v>
      </c>
      <c r="AN593" s="542">
        <f>SUMIFS('Faturamento NNE'!$H$2:$H$707,'Faturamento NNE'!$E$2:$E$707,'Infos Relatório'!$B$564,'Faturamento NNE'!$F$2:$F$707,'Infos Relatório'!$B593,'Faturamento NNE'!$AA$2:$AA$707,'Infos Relatório'!AM$1)</f>
        <v>0</v>
      </c>
      <c r="AO593" s="542">
        <f>SUMIFS('Faturamento NNE'!$K$2:$K$707,'Faturamento NNE'!$E$2:$E$707,'Infos Relatório'!$B$564,'Faturamento NNE'!$F$2:$F$707,'Infos Relatório'!$B593,'Faturamento NNE'!$AA$2:$AA$707,'Infos Relatório'!AM$1)</f>
        <v>0</v>
      </c>
      <c r="AP593" s="546">
        <f>SUMIFS('Faturamento NNE'!$P$2:$P$707,'Faturamento NNE'!$E$2:$E$707,'Infos Relatório'!$B$564,'Faturamento NNE'!$F$2:$F$707,'Infos Relatório'!$B593,'Faturamento NNE'!$AA$2:$AA$707,'Infos Relatório'!AM$1,'Faturamento NNE'!$U$2:$U$707,"Sim")+SUMIFS('Faturamento NNE'!$Q$2:$Q$707,'Faturamento NNE'!$E$2:$E$707,'Infos Relatório'!$B$564,'Faturamento NNE'!$F$2:$F$707,'Infos Relatório'!$B593,'Faturamento NNE'!$AA$2:$AA$707,'Infos Relatório'!AM$1,'Faturamento NNE'!$U$2:$U$707,"Sim")</f>
        <v>0</v>
      </c>
      <c r="AQ593" s="227" t="e">
        <f t="shared" si="210"/>
        <v>#DIV/0!</v>
      </c>
      <c r="AR593" s="545">
        <f>SUMIFS('Faturamento NNE'!$I$2:$I$707,'Faturamento NNE'!$E$2:$E$707,'Infos Relatório'!$B$564,'Faturamento NNE'!$F$2:$F$707,'Infos Relatório'!$B593,'Faturamento NNE'!$AA$2:$AA$707,'Infos Relatório'!AM$1)</f>
        <v>0</v>
      </c>
      <c r="AS593" s="541">
        <f>COUNTIFS('Faturamento NNE'!$E$2:$E$707,'Infos Relatório'!$B$564,'Faturamento NNE'!$F$2:$F$707,'Infos Relatório'!$B593,'Faturamento NNE'!$AA$2:$AA$707,'Infos Relatório'!AS$1)</f>
        <v>0</v>
      </c>
      <c r="AT593" s="542">
        <f>SUMIFS('Faturamento NNE'!$H$2:$H$707,'Faturamento NNE'!$E$2:$E$707,'Infos Relatório'!$B$564,'Faturamento NNE'!$F$2:$F$707,'Infos Relatório'!$B593,'Faturamento NNE'!$AA$2:$AA$707,'Infos Relatório'!AS$1)</f>
        <v>0</v>
      </c>
      <c r="AU593" s="542">
        <f>SUMIFS('Faturamento NNE'!$K$2:$K$707,'Faturamento NNE'!$E$2:$E$707,'Infos Relatório'!$B$564,'Faturamento NNE'!$F$2:$F$707,'Infos Relatório'!$B593,'Faturamento NNE'!$AA$2:$AA$707,'Infos Relatório'!AS$1)</f>
        <v>0</v>
      </c>
      <c r="AV593" s="546">
        <f>SUMIFS('Faturamento NNE'!$P$2:$P$707,'Faturamento NNE'!$E$2:$E$707,'Infos Relatório'!$B$564,'Faturamento NNE'!$F$2:$F$707,'Infos Relatório'!$B593,'Faturamento NNE'!$AA$2:$AA$707,'Infos Relatório'!AS$1,'Faturamento NNE'!$U$2:$U$707,"Sim")+SUMIFS('Faturamento NNE'!$Q$2:$Q$707,'Faturamento NNE'!$E$2:$E$707,'Infos Relatório'!$B$564,'Faturamento NNE'!$F$2:$F$707,'Infos Relatório'!$B593,'Faturamento NNE'!$AA$2:$AA$707,'Infos Relatório'!AS$1,'Faturamento NNE'!$U$2:$U$707,"Sim")</f>
        <v>0</v>
      </c>
      <c r="AW593" s="227" t="e">
        <f t="shared" si="211"/>
        <v>#DIV/0!</v>
      </c>
      <c r="AX593" s="545">
        <f>SUMIFS('Faturamento NNE'!$I$2:$I$707,'Faturamento NNE'!$E$2:$E$707,'Infos Relatório'!$B$564,'Faturamento NNE'!$F$2:$F$707,'Infos Relatório'!$B593,'Faturamento NNE'!$AA$2:$AA$707,'Infos Relatório'!AS$1)</f>
        <v>0</v>
      </c>
      <c r="AY593" s="541">
        <f>COUNTIFS('Faturamento NNE'!$E$2:$E$707,'Infos Relatório'!$B$564,'Faturamento NNE'!$F$2:$F$707,'Infos Relatório'!$B593,'Faturamento NNE'!$AA$2:$AA$707,'Infos Relatório'!AY$1)</f>
        <v>0</v>
      </c>
      <c r="AZ593" s="542">
        <f>SUMIFS('Faturamento NNE'!$H$2:$H$707,'Faturamento NNE'!$E$2:$E$707,'Infos Relatório'!$B$564,'Faturamento NNE'!$F$2:$F$707,'Infos Relatório'!$B593,'Faturamento NNE'!$AA$2:$AA$707,'Infos Relatório'!AY$1)</f>
        <v>0</v>
      </c>
      <c r="BA593" s="542">
        <f>SUMIFS('Faturamento NNE'!$K$2:$K$707,'Faturamento NNE'!$E$2:$E$707,'Infos Relatório'!$B$564,'Faturamento NNE'!$F$2:$F$707,'Infos Relatório'!$B593,'Faturamento NNE'!$AA$2:$AA$707,'Infos Relatório'!AY$1)</f>
        <v>0</v>
      </c>
      <c r="BB593" s="546">
        <f>SUMIFS('Faturamento NNE'!$P$2:$P$707,'Faturamento NNE'!$E$2:$E$707,'Infos Relatório'!$B$564,'Faturamento NNE'!$F$2:$F$707,'Infos Relatório'!$B593,'Faturamento NNE'!$AA$2:$AA$707,'Infos Relatório'!AY$1,'Faturamento NNE'!$U$2:$U$707,"Sim")+SUMIFS('Faturamento NNE'!$Q$2:$Q$707,'Faturamento NNE'!$E$2:$E$707,'Infos Relatório'!$B$564,'Faturamento NNE'!$F$2:$F$707,'Infos Relatório'!$B593,'Faturamento NNE'!$AA$2:$AA$707,'Infos Relatório'!AY$1,'Faturamento NNE'!$U$2:$U$707,"Sim")</f>
        <v>0</v>
      </c>
      <c r="BC593" s="227" t="e">
        <f t="shared" si="212"/>
        <v>#DIV/0!</v>
      </c>
      <c r="BD593" s="545">
        <f>SUMIFS('Faturamento NNE'!$I$2:$I$707,'Faturamento NNE'!$E$2:$E$707,'Infos Relatório'!$B$564,'Faturamento NNE'!$F$2:$F$707,'Infos Relatório'!$B593,'Faturamento NNE'!$AA$2:$AA$707,'Infos Relatório'!AY$1)</f>
        <v>0</v>
      </c>
      <c r="BE593" s="541">
        <f>COUNTIFS('Faturamento NNE'!$E$2:$E$707,'Infos Relatório'!$B$564,'Faturamento NNE'!$F$2:$F$707,'Infos Relatório'!$B593,'Faturamento NNE'!$AA$2:$AA$707,'Infos Relatório'!BE$1)</f>
        <v>0</v>
      </c>
      <c r="BF593" s="542">
        <f>SUMIFS('Faturamento NNE'!$H$2:$H$707,'Faturamento NNE'!$E$2:$E$707,'Infos Relatório'!$B$564,'Faturamento NNE'!$F$2:$F$707,'Infos Relatório'!$B593,'Faturamento NNE'!$AA$2:$AA$707,'Infos Relatório'!BE$1)</f>
        <v>0</v>
      </c>
      <c r="BG593" s="542">
        <f>SUMIFS('Faturamento NNE'!$K$2:$K$707,'Faturamento NNE'!$E$2:$E$707,'Infos Relatório'!$B$564,'Faturamento NNE'!$F$2:$F$707,'Infos Relatório'!$B593,'Faturamento NNE'!$AA$2:$AA$707,'Infos Relatório'!BE$1)</f>
        <v>0</v>
      </c>
      <c r="BH593" s="546">
        <f>SUMIFS('Faturamento NNE'!$P$2:$P$707,'Faturamento NNE'!$E$2:$E$707,'Infos Relatório'!$B$564,'Faturamento NNE'!$F$2:$F$707,'Infos Relatório'!$B593,'Faturamento NNE'!$AA$2:$AA$707,'Infos Relatório'!BE$1,'Faturamento NNE'!$U$2:$U$707,"Sim")+SUMIFS('Faturamento NNE'!$Q$2:$Q$707,'Faturamento NNE'!$E$2:$E$707,'Infos Relatório'!$B$564,'Faturamento NNE'!$F$2:$F$707,'Infos Relatório'!$B593,'Faturamento NNE'!$AA$2:$AA$707,'Infos Relatório'!BE$1,'Faturamento NNE'!$U$2:$U$707,"Sim")</f>
        <v>0</v>
      </c>
      <c r="BI593" s="227" t="e">
        <f t="shared" si="213"/>
        <v>#DIV/0!</v>
      </c>
      <c r="BJ593" s="545">
        <f>SUMIFS('Faturamento NNE'!$I$2:$I$707,'Faturamento NNE'!$E$2:$E$707,'Infos Relatório'!$B$564,'Faturamento NNE'!$F$2:$F$707,'Infos Relatório'!$B593,'Faturamento NNE'!$AA$2:$AA$707,'Infos Relatório'!BE$1)</f>
        <v>0</v>
      </c>
      <c r="BK593" s="541">
        <f>COUNTIFS('Faturamento NNE'!$E$2:$E$707,'Infos Relatório'!$B$564,'Faturamento NNE'!$F$2:$F$707,'Infos Relatório'!$B593,'Faturamento NNE'!$AA$2:$AA$707,'Infos Relatório'!BK$1)</f>
        <v>0</v>
      </c>
      <c r="BL593" s="542">
        <f>SUMIFS('Faturamento NNE'!$H$2:$H$707,'Faturamento NNE'!$E$2:$E$707,'Infos Relatório'!$B$564,'Faturamento NNE'!$F$2:$F$707,'Infos Relatório'!$B593,'Faturamento NNE'!$AA$2:$AA$707,'Infos Relatório'!BK$1)</f>
        <v>0</v>
      </c>
      <c r="BM593" s="542">
        <f>SUMIFS('Faturamento NNE'!$K$2:$K$707,'Faturamento NNE'!$E$2:$E$707,'Infos Relatório'!$B$564,'Faturamento NNE'!$F$2:$F$707,'Infos Relatório'!$B593,'Faturamento NNE'!$AA$2:$AA$707,'Infos Relatório'!BK$1)</f>
        <v>0</v>
      </c>
      <c r="BN593" s="546">
        <f>SUMIFS('Faturamento NNE'!$P$2:$P$707,'Faturamento NNE'!$E$2:$E$707,'Infos Relatório'!$B$564,'Faturamento NNE'!$F$2:$F$707,'Infos Relatório'!$B593,'Faturamento NNE'!$AA$2:$AA$707,'Infos Relatório'!BK$1,'Faturamento NNE'!$U$2:$U$707,"Sim")+SUMIFS('Faturamento NNE'!$Q$2:$Q$707,'Faturamento NNE'!$E$2:$E$707,'Infos Relatório'!$B$564,'Faturamento NNE'!$F$2:$F$707,'Infos Relatório'!$B593,'Faturamento NNE'!$AA$2:$AA$707,'Infos Relatório'!BK$1,'Faturamento NNE'!$U$2:$U$707,"Sim")</f>
        <v>0</v>
      </c>
      <c r="BO593" s="227" t="e">
        <f t="shared" si="214"/>
        <v>#DIV/0!</v>
      </c>
      <c r="BP593" s="545">
        <f>SUMIFS('Faturamento NNE'!$I$2:$I$707,'Faturamento NNE'!$E$2:$E$707,'Infos Relatório'!$B$564,'Faturamento NNE'!$F$2:$F$707,'Infos Relatório'!$B593,'Faturamento NNE'!$AA$2:$AA$707,'Infos Relatório'!BK$1)</f>
        <v>0</v>
      </c>
      <c r="BQ593" s="541">
        <f>COUNTIFS('Faturamento NNE'!$E$2:$E$707,'Infos Relatório'!$B$564,'Faturamento NNE'!$F$2:$F$707,'Infos Relatório'!$B593,'Faturamento NNE'!$AA$2:$AA$707,'Infos Relatório'!BQ$1)</f>
        <v>0</v>
      </c>
      <c r="BR593" s="542">
        <f>SUMIFS('Faturamento NNE'!$H$2:$H$707,'Faturamento NNE'!$E$2:$E$707,'Infos Relatório'!$B$564,'Faturamento NNE'!$F$2:$F$707,'Infos Relatório'!$B593,'Faturamento NNE'!$AA$2:$AA$707,'Infos Relatório'!BQ$1)</f>
        <v>0</v>
      </c>
      <c r="BS593" s="542">
        <f>SUMIFS('Faturamento NNE'!$K$2:$K$707,'Faturamento NNE'!$E$2:$E$707,'Infos Relatório'!$B$564,'Faturamento NNE'!$F$2:$F$707,'Infos Relatório'!$B593,'Faturamento NNE'!$AA$2:$AA$707,'Infos Relatório'!BQ$1)</f>
        <v>0</v>
      </c>
      <c r="BT593" s="546">
        <f>SUMIFS('Faturamento NNE'!$P$2:$P$707,'Faturamento NNE'!$E$2:$E$707,'Infos Relatório'!$B$564,'Faturamento NNE'!$F$2:$F$707,'Infos Relatório'!$B593,'Faturamento NNE'!$AA$2:$AA$707,'Infos Relatório'!BQ$1,'Faturamento NNE'!$U$2:$U$707,"Sim")+SUMIFS('Faturamento NNE'!$Q$2:$Q$707,'Faturamento NNE'!$E$2:$E$707,'Infos Relatório'!$B$564,'Faturamento NNE'!$F$2:$F$707,'Infos Relatório'!$B593,'Faturamento NNE'!$AA$2:$AA$707,'Infos Relatório'!BQ$1,'Faturamento NNE'!$U$2:$U$707,"Sim")</f>
        <v>0</v>
      </c>
      <c r="BU593" s="227" t="e">
        <f t="shared" si="215"/>
        <v>#DIV/0!</v>
      </c>
      <c r="BV593" s="545">
        <f>SUMIFS('Faturamento NNE'!$I$2:$I$707,'Faturamento NNE'!$E$2:$E$707,'Infos Relatório'!$B$564,'Faturamento NNE'!$F$2:$F$707,'Infos Relatório'!$B593,'Faturamento NNE'!$AA$2:$AA$707,'Infos Relatório'!BQ$1)</f>
        <v>0</v>
      </c>
    </row>
    <row r="594" spans="2:74">
      <c r="B594" s="217" t="s">
        <v>159</v>
      </c>
      <c r="C594" s="541">
        <f>COUNTIFS('Faturamento NNE'!$E$2:$E$707,'Infos Relatório'!$B$564,'Faturamento NNE'!$F$2:$F$707,'Infos Relatório'!$B594,'Faturamento NNE'!$AA$2:$AA$707,'Infos Relatório'!C$1)</f>
        <v>0</v>
      </c>
      <c r="D594" s="542">
        <f>SUMIFS('Faturamento NNE'!$H$2:$H$707,'Faturamento NNE'!$E$2:$E$707,'Infos Relatório'!$B$564,'Faturamento NNE'!$F$2:$F$707,'Infos Relatório'!$B594,'Faturamento NNE'!$AA$2:$AA$707,'Infos Relatório'!C$1)</f>
        <v>0</v>
      </c>
      <c r="E594" s="543">
        <f>SUMIFS('Faturamento NNE'!$K$2:$K$707,'Faturamento NNE'!$E$2:$E$707,'Infos Relatório'!$B$564,'Faturamento NNE'!$F$2:$F$707,'Infos Relatório'!$B594,'Faturamento NNE'!$AA$2:$AA$707,'Infos Relatório'!C$1)</f>
        <v>0</v>
      </c>
      <c r="F594" s="544">
        <f>SUMIFS('Faturamento NNE'!$P$2:$P$707,'Faturamento NNE'!$E$2:$E$707,'Infos Relatório'!$B$564,'Faturamento NNE'!$F$2:$F$707,'Infos Relatório'!$B594,'Faturamento NNE'!$AA$2:$AA$707,'Infos Relatório'!C$1,'Faturamento NNE'!$U$2:$U$707,"Sim")+SUMIFS('Faturamento NNE'!$Q$2:$Q$707,'Faturamento NNE'!$E$2:$E$707,'Infos Relatório'!$B$564,'Faturamento NNE'!$F$2:$F$707,'Infos Relatório'!$B594,'Faturamento NNE'!$AA$2:$AA$707,'Infos Relatório'!C$1,'Faturamento NNE'!$U$2:$U$707,"Sim")</f>
        <v>0</v>
      </c>
      <c r="G594" s="283" t="e">
        <f t="shared" si="204"/>
        <v>#DIV/0!</v>
      </c>
      <c r="H594" s="545">
        <f>SUMIFS('Faturamento NNE'!$I$2:$I$707,'Faturamento NNE'!$E$2:$E$707,'Infos Relatório'!$B$564,'Faturamento NNE'!$F$2:$F$707,'Infos Relatório'!$B594,'Faturamento NNE'!$AA$2:$AA$707,'Infos Relatório'!C$1)</f>
        <v>0</v>
      </c>
      <c r="I594" s="541">
        <f>COUNTIFS('Faturamento NNE'!$E$2:$E$707,'Infos Relatório'!$B$564,'Faturamento NNE'!$F$2:$F$707,'Infos Relatório'!$B594,'Faturamento NNE'!$AA$2:$AA$707,'Infos Relatório'!I$1)</f>
        <v>0</v>
      </c>
      <c r="J594" s="542">
        <f>SUMIFS('Faturamento NNE'!$H$2:$H$707,'Faturamento NNE'!$E$2:$E$707,'Infos Relatório'!$B$564,'Faturamento NNE'!$F$2:$F$707,'Infos Relatório'!$B594,'Faturamento NNE'!$AA$2:$AA$707,'Infos Relatório'!I$1)</f>
        <v>0</v>
      </c>
      <c r="K594" s="543">
        <f>SUMIFS('Faturamento NNE'!$K$2:$K$707,'Faturamento NNE'!$E$2:$E$707,'Infos Relatório'!$B$564,'Faturamento NNE'!$F$2:$F$707,'Infos Relatório'!$B594,'Faturamento NNE'!$AA$2:$AA$707,'Infos Relatório'!I$1)</f>
        <v>0</v>
      </c>
      <c r="L594" s="544">
        <f>SUMIFS('Faturamento NNE'!$P$2:$P$707,'Faturamento NNE'!$E$2:$E$707,'Infos Relatório'!$B$564,'Faturamento NNE'!$F$2:$F$707,'Infos Relatório'!$B594,'Faturamento NNE'!$AA$2:$AA$707,'Infos Relatório'!I$1,'Faturamento NNE'!$U$2:$U$707,"Sim")+SUMIFS('Faturamento NNE'!$Q$2:$Q$707,'Faturamento NNE'!$E$2:$E$707,'Infos Relatório'!$B$564,'Faturamento NNE'!$F$2:$F$707,'Infos Relatório'!$B594,'Faturamento NNE'!$AA$2:$AA$707,'Infos Relatório'!I$1,'Faturamento NNE'!$U$2:$U$707,"Sim")</f>
        <v>0</v>
      </c>
      <c r="M594" s="283" t="e">
        <f t="shared" si="205"/>
        <v>#DIV/0!</v>
      </c>
      <c r="N594" s="545">
        <f>SUMIFS('Faturamento NNE'!$I$2:$I$707,'Faturamento NNE'!$E$2:$E$707,'Infos Relatório'!$B$564,'Faturamento NNE'!$F$2:$F$707,'Infos Relatório'!$B594,'Faturamento NNE'!$AA$2:$AA$707,'Infos Relatório'!I$1)</f>
        <v>0</v>
      </c>
      <c r="O594" s="541">
        <f>COUNTIFS('Faturamento NNE'!$E$2:$E$707,'Infos Relatório'!$B$564,'Faturamento NNE'!$F$2:$F$707,'Infos Relatório'!$B594,'Faturamento NNE'!$AA$2:$AA$707,'Infos Relatório'!O$1)</f>
        <v>0</v>
      </c>
      <c r="P594" s="542">
        <f>SUMIFS('Faturamento NNE'!$H$2:$H$707,'Faturamento NNE'!$E$2:$E$707,'Infos Relatório'!$B$564,'Faturamento NNE'!$F$2:$F$707,'Infos Relatório'!$B594,'Faturamento NNE'!$AA$2:$AA$707,'Infos Relatório'!O$1)</f>
        <v>0</v>
      </c>
      <c r="Q594" s="542">
        <f>SUMIFS('Faturamento NNE'!$K$2:$K$707,'Faturamento NNE'!$E$2:$E$707,'Infos Relatório'!$B$564,'Faturamento NNE'!$F$2:$F$707,'Infos Relatório'!$B594,'Faturamento NNE'!$AA$2:$AA$707,'Infos Relatório'!O$1)</f>
        <v>0</v>
      </c>
      <c r="R594" s="546">
        <f>SUMIFS('Faturamento NNE'!$P$2:$P$707,'Faturamento NNE'!$E$2:$E$707,'Infos Relatório'!$B$564,'Faturamento NNE'!$F$2:$F$707,'Infos Relatório'!$B594,'Faturamento NNE'!$AA$2:$AA$707,'Infos Relatório'!O$1,'Faturamento NNE'!$U$2:$U$707,"Sim")+SUMIFS('Faturamento NNE'!$Q$2:$Q$707,'Faturamento NNE'!$E$2:$E$707,'Infos Relatório'!$B$564,'Faturamento NNE'!$F$2:$F$707,'Infos Relatório'!$B594,'Faturamento NNE'!$AA$2:$AA$707,'Infos Relatório'!O$1,'Faturamento NNE'!$U$2:$U$707,"Sim")</f>
        <v>0</v>
      </c>
      <c r="S594" s="227" t="e">
        <f t="shared" si="206"/>
        <v>#DIV/0!</v>
      </c>
      <c r="T594" s="545">
        <f>SUMIFS('Faturamento NNE'!$I$2:$I$707,'Faturamento NNE'!$E$2:$E$707,'Infos Relatório'!$B$564,'Faturamento NNE'!$F$2:$F$707,'Infos Relatório'!$B594,'Faturamento NNE'!$AA$2:$AA$707,'Infos Relatório'!O$1)</f>
        <v>0</v>
      </c>
      <c r="U594" s="541">
        <f>COUNTIFS('Faturamento NNE'!$E$2:$E$707,'Infos Relatório'!$B$564,'Faturamento NNE'!$F$2:$F$707,'Infos Relatório'!$B594,'Faturamento NNE'!$AA$2:$AA$707,'Infos Relatório'!U$1)</f>
        <v>0</v>
      </c>
      <c r="V594" s="542">
        <f>SUMIFS('Faturamento NNE'!$H$2:$H$707,'Faturamento NNE'!$E$2:$E$707,'Infos Relatório'!$B$564,'Faturamento NNE'!$F$2:$F$707,'Infos Relatório'!$B594,'Faturamento NNE'!$AA$2:$AA$707,'Infos Relatório'!U$1)</f>
        <v>0</v>
      </c>
      <c r="W594" s="542">
        <f>SUMIFS('Faturamento NNE'!$K$2:$K$707,'Faturamento NNE'!$E$2:$E$707,'Infos Relatório'!$B$564,'Faturamento NNE'!$F$2:$F$707,'Infos Relatório'!$B594,'Faturamento NNE'!$AA$2:$AA$707,'Infos Relatório'!U$1)</f>
        <v>0</v>
      </c>
      <c r="X594" s="546">
        <f>SUMIFS('Faturamento NNE'!$P$2:$P$707,'Faturamento NNE'!$E$2:$E$707,'Infos Relatório'!$B$564,'Faturamento NNE'!$F$2:$F$707,'Infos Relatório'!$B594,'Faturamento NNE'!$AA$2:$AA$707,'Infos Relatório'!U$1,'Faturamento NNE'!$U$2:$U$707,"Sim")+SUMIFS('Faturamento NNE'!$Q$2:$Q$707,'Faturamento NNE'!$E$2:$E$707,'Infos Relatório'!$B$564,'Faturamento NNE'!$F$2:$F$707,'Infos Relatório'!$B594,'Faturamento NNE'!$AA$2:$AA$707,'Infos Relatório'!U$1,'Faturamento NNE'!$U$2:$U$707,"Sim")</f>
        <v>0</v>
      </c>
      <c r="Y594" s="227" t="e">
        <f t="shared" si="207"/>
        <v>#DIV/0!</v>
      </c>
      <c r="Z594" s="545">
        <f>SUMIFS('Faturamento NNE'!$I$2:$I$707,'Faturamento NNE'!$E$2:$E$707,'Infos Relatório'!$B$564,'Faturamento NNE'!$F$2:$F$707,'Infos Relatório'!$B594,'Faturamento NNE'!$AA$2:$AA$707,'Infos Relatório'!U$1)</f>
        <v>0</v>
      </c>
      <c r="AA594" s="541">
        <f>COUNTIFS('Faturamento NNE'!$E$2:$E$707,'Infos Relatório'!$B$564,'Faturamento NNE'!$F$2:$F$707,'Infos Relatório'!$B594,'Faturamento NNE'!$AA$2:$AA$707,'Infos Relatório'!AA$1)</f>
        <v>0</v>
      </c>
      <c r="AB594" s="542">
        <f>SUMIFS('Faturamento NNE'!$H$2:$H$707,'Faturamento NNE'!$E$2:$E$707,'Infos Relatório'!$B$564,'Faturamento NNE'!$F$2:$F$707,'Infos Relatório'!$B594,'Faturamento NNE'!$AA$2:$AA$707,'Infos Relatório'!AA$1)</f>
        <v>0</v>
      </c>
      <c r="AC594" s="542">
        <f>SUMIFS('Faturamento NNE'!$K$2:$K$707,'Faturamento NNE'!$E$2:$E$707,'Infos Relatório'!$B$564,'Faturamento NNE'!$F$2:$F$707,'Infos Relatório'!$B594,'Faturamento NNE'!$AA$2:$AA$707,'Infos Relatório'!AA$1)</f>
        <v>0</v>
      </c>
      <c r="AD594" s="546">
        <f>SUMIFS('Faturamento NNE'!$P$2:$P$707,'Faturamento NNE'!$E$2:$E$707,'Infos Relatório'!$B$564,'Faturamento NNE'!$F$2:$F$707,'Infos Relatório'!$B594,'Faturamento NNE'!$AA$2:$AA$707,'Infos Relatório'!AA$1,'Faturamento NNE'!$U$2:$U$707,"Sim")+SUMIFS('Faturamento NNE'!$Q$2:$Q$707,'Faturamento NNE'!$E$2:$E$707,'Infos Relatório'!$B$564,'Faturamento NNE'!$F$2:$F$707,'Infos Relatório'!$B594,'Faturamento NNE'!$AA$2:$AA$707,'Infos Relatório'!AA$1,'Faturamento NNE'!$U$2:$U$707,"Sim")</f>
        <v>0</v>
      </c>
      <c r="AE594" s="227" t="e">
        <f t="shared" si="208"/>
        <v>#DIV/0!</v>
      </c>
      <c r="AF594" s="545">
        <f>SUMIFS('Faturamento NNE'!$I$2:$I$707,'Faturamento NNE'!$E$2:$E$707,'Infos Relatório'!$B$564,'Faturamento NNE'!$F$2:$F$707,'Infos Relatório'!$B594,'Faturamento NNE'!$AA$2:$AA$707,'Infos Relatório'!AA$1)</f>
        <v>0</v>
      </c>
      <c r="AG594" s="541">
        <f>COUNTIFS('Faturamento NNE'!$E$2:$E$707,'Infos Relatório'!$B$564,'Faturamento NNE'!$F$2:$F$707,'Infos Relatório'!$B594,'Faturamento NNE'!$AA$2:$AA$707,'Infos Relatório'!AG$1)</f>
        <v>0</v>
      </c>
      <c r="AH594" s="542">
        <f>SUMIFS('Faturamento NNE'!$H$2:$H$707,'Faturamento NNE'!$E$2:$E$707,'Infos Relatório'!$B$564,'Faturamento NNE'!$F$2:$F$707,'Infos Relatório'!$B594,'Faturamento NNE'!$AA$2:$AA$707,'Infos Relatório'!AG$1)</f>
        <v>0</v>
      </c>
      <c r="AI594" s="542">
        <f>SUMIFS('Faturamento NNE'!$K$2:$K$707,'Faturamento NNE'!$E$2:$E$707,'Infos Relatório'!$B$564,'Faturamento NNE'!$F$2:$F$707,'Infos Relatório'!$B594,'Faturamento NNE'!$AA$2:$AA$707,'Infos Relatório'!AG$1)</f>
        <v>0</v>
      </c>
      <c r="AJ594" s="546">
        <f>SUMIFS('Faturamento NNE'!$P$2:$P$707,'Faturamento NNE'!$E$2:$E$707,'Infos Relatório'!$B$564,'Faturamento NNE'!$F$2:$F$707,'Infos Relatório'!$B594,'Faturamento NNE'!$AA$2:$AA$707,'Infos Relatório'!AG$1,'Faturamento NNE'!$U$2:$U$707,"Sim")+SUMIFS('Faturamento NNE'!$Q$2:$Q$707,'Faturamento NNE'!$E$2:$E$707,'Infos Relatório'!$B$564,'Faturamento NNE'!$F$2:$F$707,'Infos Relatório'!$B594,'Faturamento NNE'!$AA$2:$AA$707,'Infos Relatório'!AG$1,'Faturamento NNE'!$U$2:$U$707,"Sim")</f>
        <v>0</v>
      </c>
      <c r="AK594" s="227" t="e">
        <f t="shared" si="209"/>
        <v>#DIV/0!</v>
      </c>
      <c r="AL594" s="545">
        <f>SUMIFS('Faturamento NNE'!$I$2:$I$707,'Faturamento NNE'!$E$2:$E$707,'Infos Relatório'!$B$564,'Faturamento NNE'!$F$2:$F$707,'Infos Relatório'!$B594,'Faturamento NNE'!$AA$2:$AA$707,'Infos Relatório'!AG$1)</f>
        <v>0</v>
      </c>
      <c r="AM594" s="541">
        <f>COUNTIFS('Faturamento NNE'!$E$2:$E$707,'Infos Relatório'!$B$564,'Faturamento NNE'!$F$2:$F$707,'Infos Relatório'!$B594,'Faturamento NNE'!$AA$2:$AA$707,'Infos Relatório'!AM$1)</f>
        <v>0</v>
      </c>
      <c r="AN594" s="542">
        <f>SUMIFS('Faturamento NNE'!$H$2:$H$707,'Faturamento NNE'!$E$2:$E$707,'Infos Relatório'!$B$564,'Faturamento NNE'!$F$2:$F$707,'Infos Relatório'!$B594,'Faturamento NNE'!$AA$2:$AA$707,'Infos Relatório'!AM$1)</f>
        <v>0</v>
      </c>
      <c r="AO594" s="542">
        <f>SUMIFS('Faturamento NNE'!$K$2:$K$707,'Faturamento NNE'!$E$2:$E$707,'Infos Relatório'!$B$564,'Faturamento NNE'!$F$2:$F$707,'Infos Relatório'!$B594,'Faturamento NNE'!$AA$2:$AA$707,'Infos Relatório'!AM$1)</f>
        <v>0</v>
      </c>
      <c r="AP594" s="546">
        <f>SUMIFS('Faturamento NNE'!$P$2:$P$707,'Faturamento NNE'!$E$2:$E$707,'Infos Relatório'!$B$564,'Faturamento NNE'!$F$2:$F$707,'Infos Relatório'!$B594,'Faturamento NNE'!$AA$2:$AA$707,'Infos Relatório'!AM$1,'Faturamento NNE'!$U$2:$U$707,"Sim")+SUMIFS('Faturamento NNE'!$Q$2:$Q$707,'Faturamento NNE'!$E$2:$E$707,'Infos Relatório'!$B$564,'Faturamento NNE'!$F$2:$F$707,'Infos Relatório'!$B594,'Faturamento NNE'!$AA$2:$AA$707,'Infos Relatório'!AM$1,'Faturamento NNE'!$U$2:$U$707,"Sim")</f>
        <v>0</v>
      </c>
      <c r="AQ594" s="227" t="e">
        <f t="shared" si="210"/>
        <v>#DIV/0!</v>
      </c>
      <c r="AR594" s="545">
        <f>SUMIFS('Faturamento NNE'!$I$2:$I$707,'Faturamento NNE'!$E$2:$E$707,'Infos Relatório'!$B$564,'Faturamento NNE'!$F$2:$F$707,'Infos Relatório'!$B594,'Faturamento NNE'!$AA$2:$AA$707,'Infos Relatório'!AM$1)</f>
        <v>0</v>
      </c>
      <c r="AS594" s="541">
        <f>COUNTIFS('Faturamento NNE'!$E$2:$E$707,'Infos Relatório'!$B$564,'Faturamento NNE'!$F$2:$F$707,'Infos Relatório'!$B594,'Faturamento NNE'!$AA$2:$AA$707,'Infos Relatório'!AS$1)</f>
        <v>0</v>
      </c>
      <c r="AT594" s="542">
        <f>SUMIFS('Faturamento NNE'!$H$2:$H$707,'Faturamento NNE'!$E$2:$E$707,'Infos Relatório'!$B$564,'Faturamento NNE'!$F$2:$F$707,'Infos Relatório'!$B594,'Faturamento NNE'!$AA$2:$AA$707,'Infos Relatório'!AS$1)</f>
        <v>0</v>
      </c>
      <c r="AU594" s="542">
        <f>SUMIFS('Faturamento NNE'!$K$2:$K$707,'Faturamento NNE'!$E$2:$E$707,'Infos Relatório'!$B$564,'Faturamento NNE'!$F$2:$F$707,'Infos Relatório'!$B594,'Faturamento NNE'!$AA$2:$AA$707,'Infos Relatório'!AS$1)</f>
        <v>0</v>
      </c>
      <c r="AV594" s="546">
        <f>SUMIFS('Faturamento NNE'!$P$2:$P$707,'Faturamento NNE'!$E$2:$E$707,'Infos Relatório'!$B$564,'Faturamento NNE'!$F$2:$F$707,'Infos Relatório'!$B594,'Faturamento NNE'!$AA$2:$AA$707,'Infos Relatório'!AS$1,'Faturamento NNE'!$U$2:$U$707,"Sim")+SUMIFS('Faturamento NNE'!$Q$2:$Q$707,'Faturamento NNE'!$E$2:$E$707,'Infos Relatório'!$B$564,'Faturamento NNE'!$F$2:$F$707,'Infos Relatório'!$B594,'Faturamento NNE'!$AA$2:$AA$707,'Infos Relatório'!AS$1,'Faturamento NNE'!$U$2:$U$707,"Sim")</f>
        <v>0</v>
      </c>
      <c r="AW594" s="227" t="e">
        <f t="shared" si="211"/>
        <v>#DIV/0!</v>
      </c>
      <c r="AX594" s="545">
        <f>SUMIFS('Faturamento NNE'!$I$2:$I$707,'Faturamento NNE'!$E$2:$E$707,'Infos Relatório'!$B$564,'Faturamento NNE'!$F$2:$F$707,'Infos Relatório'!$B594,'Faturamento NNE'!$AA$2:$AA$707,'Infos Relatório'!AS$1)</f>
        <v>0</v>
      </c>
      <c r="AY594" s="541">
        <f>COUNTIFS('Faturamento NNE'!$E$2:$E$707,'Infos Relatório'!$B$564,'Faturamento NNE'!$F$2:$F$707,'Infos Relatório'!$B594,'Faturamento NNE'!$AA$2:$AA$707,'Infos Relatório'!AY$1)</f>
        <v>0</v>
      </c>
      <c r="AZ594" s="542">
        <f>SUMIFS('Faturamento NNE'!$H$2:$H$707,'Faturamento NNE'!$E$2:$E$707,'Infos Relatório'!$B$564,'Faturamento NNE'!$F$2:$F$707,'Infos Relatório'!$B594,'Faturamento NNE'!$AA$2:$AA$707,'Infos Relatório'!AY$1)</f>
        <v>0</v>
      </c>
      <c r="BA594" s="542">
        <f>SUMIFS('Faturamento NNE'!$K$2:$K$707,'Faturamento NNE'!$E$2:$E$707,'Infos Relatório'!$B$564,'Faturamento NNE'!$F$2:$F$707,'Infos Relatório'!$B594,'Faturamento NNE'!$AA$2:$AA$707,'Infos Relatório'!AY$1)</f>
        <v>0</v>
      </c>
      <c r="BB594" s="546">
        <f>SUMIFS('Faturamento NNE'!$P$2:$P$707,'Faturamento NNE'!$E$2:$E$707,'Infos Relatório'!$B$564,'Faturamento NNE'!$F$2:$F$707,'Infos Relatório'!$B594,'Faturamento NNE'!$AA$2:$AA$707,'Infos Relatório'!AY$1,'Faturamento NNE'!$U$2:$U$707,"Sim")+SUMIFS('Faturamento NNE'!$Q$2:$Q$707,'Faturamento NNE'!$E$2:$E$707,'Infos Relatório'!$B$564,'Faturamento NNE'!$F$2:$F$707,'Infos Relatório'!$B594,'Faturamento NNE'!$AA$2:$AA$707,'Infos Relatório'!AY$1,'Faturamento NNE'!$U$2:$U$707,"Sim")</f>
        <v>0</v>
      </c>
      <c r="BC594" s="227" t="e">
        <f t="shared" si="212"/>
        <v>#DIV/0!</v>
      </c>
      <c r="BD594" s="545">
        <f>SUMIFS('Faturamento NNE'!$I$2:$I$707,'Faturamento NNE'!$E$2:$E$707,'Infos Relatório'!$B$564,'Faturamento NNE'!$F$2:$F$707,'Infos Relatório'!$B594,'Faturamento NNE'!$AA$2:$AA$707,'Infos Relatório'!AY$1)</f>
        <v>0</v>
      </c>
      <c r="BE594" s="541">
        <f>COUNTIFS('Faturamento NNE'!$E$2:$E$707,'Infos Relatório'!$B$564,'Faturamento NNE'!$F$2:$F$707,'Infos Relatório'!$B594,'Faturamento NNE'!$AA$2:$AA$707,'Infos Relatório'!BE$1)</f>
        <v>0</v>
      </c>
      <c r="BF594" s="542">
        <f>SUMIFS('Faturamento NNE'!$H$2:$H$707,'Faturamento NNE'!$E$2:$E$707,'Infos Relatório'!$B$564,'Faturamento NNE'!$F$2:$F$707,'Infos Relatório'!$B594,'Faturamento NNE'!$AA$2:$AA$707,'Infos Relatório'!BE$1)</f>
        <v>0</v>
      </c>
      <c r="BG594" s="542">
        <f>SUMIFS('Faturamento NNE'!$K$2:$K$707,'Faturamento NNE'!$E$2:$E$707,'Infos Relatório'!$B$564,'Faturamento NNE'!$F$2:$F$707,'Infos Relatório'!$B594,'Faturamento NNE'!$AA$2:$AA$707,'Infos Relatório'!BE$1)</f>
        <v>0</v>
      </c>
      <c r="BH594" s="546">
        <f>SUMIFS('Faturamento NNE'!$P$2:$P$707,'Faturamento NNE'!$E$2:$E$707,'Infos Relatório'!$B$564,'Faturamento NNE'!$F$2:$F$707,'Infos Relatório'!$B594,'Faturamento NNE'!$AA$2:$AA$707,'Infos Relatório'!BE$1,'Faturamento NNE'!$U$2:$U$707,"Sim")+SUMIFS('Faturamento NNE'!$Q$2:$Q$707,'Faturamento NNE'!$E$2:$E$707,'Infos Relatório'!$B$564,'Faturamento NNE'!$F$2:$F$707,'Infos Relatório'!$B594,'Faturamento NNE'!$AA$2:$AA$707,'Infos Relatório'!BE$1,'Faturamento NNE'!$U$2:$U$707,"Sim")</f>
        <v>0</v>
      </c>
      <c r="BI594" s="227" t="e">
        <f t="shared" si="213"/>
        <v>#DIV/0!</v>
      </c>
      <c r="BJ594" s="545">
        <f>SUMIFS('Faturamento NNE'!$I$2:$I$707,'Faturamento NNE'!$E$2:$E$707,'Infos Relatório'!$B$564,'Faturamento NNE'!$F$2:$F$707,'Infos Relatório'!$B594,'Faturamento NNE'!$AA$2:$AA$707,'Infos Relatório'!BE$1)</f>
        <v>0</v>
      </c>
      <c r="BK594" s="541">
        <f>COUNTIFS('Faturamento NNE'!$E$2:$E$707,'Infos Relatório'!$B$564,'Faturamento NNE'!$F$2:$F$707,'Infos Relatório'!$B594,'Faturamento NNE'!$AA$2:$AA$707,'Infos Relatório'!BK$1)</f>
        <v>0</v>
      </c>
      <c r="BL594" s="542">
        <f>SUMIFS('Faturamento NNE'!$H$2:$H$707,'Faturamento NNE'!$E$2:$E$707,'Infos Relatório'!$B$564,'Faturamento NNE'!$F$2:$F$707,'Infos Relatório'!$B594,'Faturamento NNE'!$AA$2:$AA$707,'Infos Relatório'!BK$1)</f>
        <v>0</v>
      </c>
      <c r="BM594" s="542">
        <f>SUMIFS('Faturamento NNE'!$K$2:$K$707,'Faturamento NNE'!$E$2:$E$707,'Infos Relatório'!$B$564,'Faturamento NNE'!$F$2:$F$707,'Infos Relatório'!$B594,'Faturamento NNE'!$AA$2:$AA$707,'Infos Relatório'!BK$1)</f>
        <v>0</v>
      </c>
      <c r="BN594" s="546">
        <f>SUMIFS('Faturamento NNE'!$P$2:$P$707,'Faturamento NNE'!$E$2:$E$707,'Infos Relatório'!$B$564,'Faturamento NNE'!$F$2:$F$707,'Infos Relatório'!$B594,'Faturamento NNE'!$AA$2:$AA$707,'Infos Relatório'!BK$1,'Faturamento NNE'!$U$2:$U$707,"Sim")+SUMIFS('Faturamento NNE'!$Q$2:$Q$707,'Faturamento NNE'!$E$2:$E$707,'Infos Relatório'!$B$564,'Faturamento NNE'!$F$2:$F$707,'Infos Relatório'!$B594,'Faturamento NNE'!$AA$2:$AA$707,'Infos Relatório'!BK$1,'Faturamento NNE'!$U$2:$U$707,"Sim")</f>
        <v>0</v>
      </c>
      <c r="BO594" s="227" t="e">
        <f t="shared" si="214"/>
        <v>#DIV/0!</v>
      </c>
      <c r="BP594" s="545">
        <f>SUMIFS('Faturamento NNE'!$I$2:$I$707,'Faturamento NNE'!$E$2:$E$707,'Infos Relatório'!$B$564,'Faturamento NNE'!$F$2:$F$707,'Infos Relatório'!$B594,'Faturamento NNE'!$AA$2:$AA$707,'Infos Relatório'!BK$1)</f>
        <v>0</v>
      </c>
      <c r="BQ594" s="541">
        <f>COUNTIFS('Faturamento NNE'!$E$2:$E$707,'Infos Relatório'!$B$564,'Faturamento NNE'!$F$2:$F$707,'Infos Relatório'!$B594,'Faturamento NNE'!$AA$2:$AA$707,'Infos Relatório'!BQ$1)</f>
        <v>0</v>
      </c>
      <c r="BR594" s="542">
        <f>SUMIFS('Faturamento NNE'!$H$2:$H$707,'Faturamento NNE'!$E$2:$E$707,'Infos Relatório'!$B$564,'Faturamento NNE'!$F$2:$F$707,'Infos Relatório'!$B594,'Faturamento NNE'!$AA$2:$AA$707,'Infos Relatório'!BQ$1)</f>
        <v>0</v>
      </c>
      <c r="BS594" s="542">
        <f>SUMIFS('Faturamento NNE'!$K$2:$K$707,'Faturamento NNE'!$E$2:$E$707,'Infos Relatório'!$B$564,'Faturamento NNE'!$F$2:$F$707,'Infos Relatório'!$B594,'Faturamento NNE'!$AA$2:$AA$707,'Infos Relatório'!BQ$1)</f>
        <v>0</v>
      </c>
      <c r="BT594" s="546">
        <f>SUMIFS('Faturamento NNE'!$P$2:$P$707,'Faturamento NNE'!$E$2:$E$707,'Infos Relatório'!$B$564,'Faturamento NNE'!$F$2:$F$707,'Infos Relatório'!$B594,'Faturamento NNE'!$AA$2:$AA$707,'Infos Relatório'!BQ$1,'Faturamento NNE'!$U$2:$U$707,"Sim")+SUMIFS('Faturamento NNE'!$Q$2:$Q$707,'Faturamento NNE'!$E$2:$E$707,'Infos Relatório'!$B$564,'Faturamento NNE'!$F$2:$F$707,'Infos Relatório'!$B594,'Faturamento NNE'!$AA$2:$AA$707,'Infos Relatório'!BQ$1,'Faturamento NNE'!$U$2:$U$707,"Sim")</f>
        <v>0</v>
      </c>
      <c r="BU594" s="227" t="e">
        <f t="shared" si="215"/>
        <v>#DIV/0!</v>
      </c>
      <c r="BV594" s="545">
        <f>SUMIFS('Faturamento NNE'!$I$2:$I$707,'Faturamento NNE'!$E$2:$E$707,'Infos Relatório'!$B$564,'Faturamento NNE'!$F$2:$F$707,'Infos Relatório'!$B594,'Faturamento NNE'!$AA$2:$AA$707,'Infos Relatório'!BQ$1)</f>
        <v>0</v>
      </c>
    </row>
    <row r="595" spans="2:74">
      <c r="B595" s="217" t="s">
        <v>160</v>
      </c>
      <c r="C595" s="541">
        <f>COUNTIFS('Faturamento NNE'!$E$2:$E$707,'Infos Relatório'!$B$564,'Faturamento NNE'!$F$2:$F$707,'Infos Relatório'!$B595,'Faturamento NNE'!$AA$2:$AA$707,'Infos Relatório'!C$1)</f>
        <v>0</v>
      </c>
      <c r="D595" s="542">
        <f>SUMIFS('Faturamento NNE'!$H$2:$H$707,'Faturamento NNE'!$E$2:$E$707,'Infos Relatório'!$B$564,'Faturamento NNE'!$F$2:$F$707,'Infos Relatório'!$B595,'Faturamento NNE'!$AA$2:$AA$707,'Infos Relatório'!C$1)</f>
        <v>0</v>
      </c>
      <c r="E595" s="543">
        <f>SUMIFS('Faturamento NNE'!$K$2:$K$707,'Faturamento NNE'!$E$2:$E$707,'Infos Relatório'!$B$564,'Faturamento NNE'!$F$2:$F$707,'Infos Relatório'!$B595,'Faturamento NNE'!$AA$2:$AA$707,'Infos Relatório'!C$1)</f>
        <v>0</v>
      </c>
      <c r="F595" s="544">
        <f>SUMIFS('Faturamento NNE'!$P$2:$P$707,'Faturamento NNE'!$E$2:$E$707,'Infos Relatório'!$B$564,'Faturamento NNE'!$F$2:$F$707,'Infos Relatório'!$B595,'Faturamento NNE'!$AA$2:$AA$707,'Infos Relatório'!C$1,'Faturamento NNE'!$U$2:$U$707,"Sim")+SUMIFS('Faturamento NNE'!$Q$2:$Q$707,'Faturamento NNE'!$E$2:$E$707,'Infos Relatório'!$B$564,'Faturamento NNE'!$F$2:$F$707,'Infos Relatório'!$B595,'Faturamento NNE'!$AA$2:$AA$707,'Infos Relatório'!C$1,'Faturamento NNE'!$U$2:$U$707,"Sim")</f>
        <v>0</v>
      </c>
      <c r="G595" s="283" t="e">
        <f t="shared" si="204"/>
        <v>#DIV/0!</v>
      </c>
      <c r="H595" s="545">
        <f>SUMIFS('Faturamento NNE'!$I$2:$I$707,'Faturamento NNE'!$E$2:$E$707,'Infos Relatório'!$B$564,'Faturamento NNE'!$F$2:$F$707,'Infos Relatório'!$B595,'Faturamento NNE'!$AA$2:$AA$707,'Infos Relatório'!C$1)</f>
        <v>0</v>
      </c>
      <c r="I595" s="541">
        <f>COUNTIFS('Faturamento NNE'!$E$2:$E$707,'Infos Relatório'!$B$564,'Faturamento NNE'!$F$2:$F$707,'Infos Relatório'!$B595,'Faturamento NNE'!$AA$2:$AA$707,'Infos Relatório'!I$1)</f>
        <v>0</v>
      </c>
      <c r="J595" s="542">
        <f>SUMIFS('Faturamento NNE'!$H$2:$H$707,'Faturamento NNE'!$E$2:$E$707,'Infos Relatório'!$B$564,'Faturamento NNE'!$F$2:$F$707,'Infos Relatório'!$B595,'Faturamento NNE'!$AA$2:$AA$707,'Infos Relatório'!I$1)</f>
        <v>0</v>
      </c>
      <c r="K595" s="543">
        <f>SUMIFS('Faturamento NNE'!$K$2:$K$707,'Faturamento NNE'!$E$2:$E$707,'Infos Relatório'!$B$564,'Faturamento NNE'!$F$2:$F$707,'Infos Relatório'!$B595,'Faturamento NNE'!$AA$2:$AA$707,'Infos Relatório'!I$1)</f>
        <v>0</v>
      </c>
      <c r="L595" s="544">
        <f>SUMIFS('Faturamento NNE'!$P$2:$P$707,'Faturamento NNE'!$E$2:$E$707,'Infos Relatório'!$B$564,'Faturamento NNE'!$F$2:$F$707,'Infos Relatório'!$B595,'Faturamento NNE'!$AA$2:$AA$707,'Infos Relatório'!I$1,'Faturamento NNE'!$U$2:$U$707,"Sim")+SUMIFS('Faturamento NNE'!$Q$2:$Q$707,'Faturamento NNE'!$E$2:$E$707,'Infos Relatório'!$B$564,'Faturamento NNE'!$F$2:$F$707,'Infos Relatório'!$B595,'Faturamento NNE'!$AA$2:$AA$707,'Infos Relatório'!I$1,'Faturamento NNE'!$U$2:$U$707,"Sim")</f>
        <v>0</v>
      </c>
      <c r="M595" s="283" t="e">
        <f t="shared" si="205"/>
        <v>#DIV/0!</v>
      </c>
      <c r="N595" s="545">
        <f>SUMIFS('Faturamento NNE'!$I$2:$I$707,'Faturamento NNE'!$E$2:$E$707,'Infos Relatório'!$B$564,'Faturamento NNE'!$F$2:$F$707,'Infos Relatório'!$B595,'Faturamento NNE'!$AA$2:$AA$707,'Infos Relatório'!I$1)</f>
        <v>0</v>
      </c>
      <c r="O595" s="541">
        <f>COUNTIFS('Faturamento NNE'!$E$2:$E$707,'Infos Relatório'!$B$564,'Faturamento NNE'!$F$2:$F$707,'Infos Relatório'!$B595,'Faturamento NNE'!$AA$2:$AA$707,'Infos Relatório'!O$1)</f>
        <v>0</v>
      </c>
      <c r="P595" s="542">
        <f>SUMIFS('Faturamento NNE'!$H$2:$H$707,'Faturamento NNE'!$E$2:$E$707,'Infos Relatório'!$B$564,'Faturamento NNE'!$F$2:$F$707,'Infos Relatório'!$B595,'Faturamento NNE'!$AA$2:$AA$707,'Infos Relatório'!O$1)</f>
        <v>0</v>
      </c>
      <c r="Q595" s="542">
        <f>SUMIFS('Faturamento NNE'!$K$2:$K$707,'Faturamento NNE'!$E$2:$E$707,'Infos Relatório'!$B$564,'Faturamento NNE'!$F$2:$F$707,'Infos Relatório'!$B595,'Faturamento NNE'!$AA$2:$AA$707,'Infos Relatório'!O$1)</f>
        <v>0</v>
      </c>
      <c r="R595" s="546">
        <f>SUMIFS('Faturamento NNE'!$P$2:$P$707,'Faturamento NNE'!$E$2:$E$707,'Infos Relatório'!$B$564,'Faturamento NNE'!$F$2:$F$707,'Infos Relatório'!$B595,'Faturamento NNE'!$AA$2:$AA$707,'Infos Relatório'!O$1,'Faturamento NNE'!$U$2:$U$707,"Sim")+SUMIFS('Faturamento NNE'!$Q$2:$Q$707,'Faturamento NNE'!$E$2:$E$707,'Infos Relatório'!$B$564,'Faturamento NNE'!$F$2:$F$707,'Infos Relatório'!$B595,'Faturamento NNE'!$AA$2:$AA$707,'Infos Relatório'!O$1,'Faturamento NNE'!$U$2:$U$707,"Sim")</f>
        <v>0</v>
      </c>
      <c r="S595" s="227" t="e">
        <f t="shared" si="206"/>
        <v>#DIV/0!</v>
      </c>
      <c r="T595" s="545">
        <f>SUMIFS('Faturamento NNE'!$I$2:$I$707,'Faturamento NNE'!$E$2:$E$707,'Infos Relatório'!$B$564,'Faturamento NNE'!$F$2:$F$707,'Infos Relatório'!$B595,'Faturamento NNE'!$AA$2:$AA$707,'Infos Relatório'!O$1)</f>
        <v>0</v>
      </c>
      <c r="U595" s="541">
        <f>COUNTIFS('Faturamento NNE'!$E$2:$E$707,'Infos Relatório'!$B$564,'Faturamento NNE'!$F$2:$F$707,'Infos Relatório'!$B595,'Faturamento NNE'!$AA$2:$AA$707,'Infos Relatório'!U$1)</f>
        <v>0</v>
      </c>
      <c r="V595" s="542">
        <f>SUMIFS('Faturamento NNE'!$H$2:$H$707,'Faturamento NNE'!$E$2:$E$707,'Infos Relatório'!$B$564,'Faturamento NNE'!$F$2:$F$707,'Infos Relatório'!$B595,'Faturamento NNE'!$AA$2:$AA$707,'Infos Relatório'!U$1)</f>
        <v>0</v>
      </c>
      <c r="W595" s="542">
        <f>SUMIFS('Faturamento NNE'!$K$2:$K$707,'Faturamento NNE'!$E$2:$E$707,'Infos Relatório'!$B$564,'Faturamento NNE'!$F$2:$F$707,'Infos Relatório'!$B595,'Faturamento NNE'!$AA$2:$AA$707,'Infos Relatório'!U$1)</f>
        <v>0</v>
      </c>
      <c r="X595" s="546">
        <f>SUMIFS('Faturamento NNE'!$P$2:$P$707,'Faturamento NNE'!$E$2:$E$707,'Infos Relatório'!$B$564,'Faturamento NNE'!$F$2:$F$707,'Infos Relatório'!$B595,'Faturamento NNE'!$AA$2:$AA$707,'Infos Relatório'!U$1,'Faturamento NNE'!$U$2:$U$707,"Sim")+SUMIFS('Faturamento NNE'!$Q$2:$Q$707,'Faturamento NNE'!$E$2:$E$707,'Infos Relatório'!$B$564,'Faturamento NNE'!$F$2:$F$707,'Infos Relatório'!$B595,'Faturamento NNE'!$AA$2:$AA$707,'Infos Relatório'!U$1,'Faturamento NNE'!$U$2:$U$707,"Sim")</f>
        <v>0</v>
      </c>
      <c r="Y595" s="227" t="e">
        <f t="shared" si="207"/>
        <v>#DIV/0!</v>
      </c>
      <c r="Z595" s="545">
        <f>SUMIFS('Faturamento NNE'!$I$2:$I$707,'Faturamento NNE'!$E$2:$E$707,'Infos Relatório'!$B$564,'Faturamento NNE'!$F$2:$F$707,'Infos Relatório'!$B595,'Faturamento NNE'!$AA$2:$AA$707,'Infos Relatório'!U$1)</f>
        <v>0</v>
      </c>
      <c r="AA595" s="541">
        <f>COUNTIFS('Faturamento NNE'!$E$2:$E$707,'Infos Relatório'!$B$564,'Faturamento NNE'!$F$2:$F$707,'Infos Relatório'!$B595,'Faturamento NNE'!$AA$2:$AA$707,'Infos Relatório'!AA$1)</f>
        <v>0</v>
      </c>
      <c r="AB595" s="542">
        <f>SUMIFS('Faturamento NNE'!$H$2:$H$707,'Faturamento NNE'!$E$2:$E$707,'Infos Relatório'!$B$564,'Faturamento NNE'!$F$2:$F$707,'Infos Relatório'!$B595,'Faturamento NNE'!$AA$2:$AA$707,'Infos Relatório'!AA$1)</f>
        <v>0</v>
      </c>
      <c r="AC595" s="542">
        <f>SUMIFS('Faturamento NNE'!$K$2:$K$707,'Faturamento NNE'!$E$2:$E$707,'Infos Relatório'!$B$564,'Faturamento NNE'!$F$2:$F$707,'Infos Relatório'!$B595,'Faturamento NNE'!$AA$2:$AA$707,'Infos Relatório'!AA$1)</f>
        <v>0</v>
      </c>
      <c r="AD595" s="546">
        <f>SUMIFS('Faturamento NNE'!$P$2:$P$707,'Faturamento NNE'!$E$2:$E$707,'Infos Relatório'!$B$564,'Faturamento NNE'!$F$2:$F$707,'Infos Relatório'!$B595,'Faturamento NNE'!$AA$2:$AA$707,'Infos Relatório'!AA$1,'Faturamento NNE'!$U$2:$U$707,"Sim")+SUMIFS('Faturamento NNE'!$Q$2:$Q$707,'Faturamento NNE'!$E$2:$E$707,'Infos Relatório'!$B$564,'Faturamento NNE'!$F$2:$F$707,'Infos Relatório'!$B595,'Faturamento NNE'!$AA$2:$AA$707,'Infos Relatório'!AA$1,'Faturamento NNE'!$U$2:$U$707,"Sim")</f>
        <v>0</v>
      </c>
      <c r="AE595" s="227" t="e">
        <f t="shared" si="208"/>
        <v>#DIV/0!</v>
      </c>
      <c r="AF595" s="545">
        <f>SUMIFS('Faturamento NNE'!$I$2:$I$707,'Faturamento NNE'!$E$2:$E$707,'Infos Relatório'!$B$564,'Faturamento NNE'!$F$2:$F$707,'Infos Relatório'!$B595,'Faturamento NNE'!$AA$2:$AA$707,'Infos Relatório'!AA$1)</f>
        <v>0</v>
      </c>
      <c r="AG595" s="541">
        <f>COUNTIFS('Faturamento NNE'!$E$2:$E$707,'Infos Relatório'!$B$564,'Faturamento NNE'!$F$2:$F$707,'Infos Relatório'!$B595,'Faturamento NNE'!$AA$2:$AA$707,'Infos Relatório'!AG$1)</f>
        <v>0</v>
      </c>
      <c r="AH595" s="542">
        <f>SUMIFS('Faturamento NNE'!$H$2:$H$707,'Faturamento NNE'!$E$2:$E$707,'Infos Relatório'!$B$564,'Faturamento NNE'!$F$2:$F$707,'Infos Relatório'!$B595,'Faturamento NNE'!$AA$2:$AA$707,'Infos Relatório'!AG$1)</f>
        <v>0</v>
      </c>
      <c r="AI595" s="542">
        <f>SUMIFS('Faturamento NNE'!$K$2:$K$707,'Faturamento NNE'!$E$2:$E$707,'Infos Relatório'!$B$564,'Faturamento NNE'!$F$2:$F$707,'Infos Relatório'!$B595,'Faturamento NNE'!$AA$2:$AA$707,'Infos Relatório'!AG$1)</f>
        <v>0</v>
      </c>
      <c r="AJ595" s="546">
        <f>SUMIFS('Faturamento NNE'!$P$2:$P$707,'Faturamento NNE'!$E$2:$E$707,'Infos Relatório'!$B$564,'Faturamento NNE'!$F$2:$F$707,'Infos Relatório'!$B595,'Faturamento NNE'!$AA$2:$AA$707,'Infos Relatório'!AG$1,'Faturamento NNE'!$U$2:$U$707,"Sim")+SUMIFS('Faturamento NNE'!$Q$2:$Q$707,'Faturamento NNE'!$E$2:$E$707,'Infos Relatório'!$B$564,'Faturamento NNE'!$F$2:$F$707,'Infos Relatório'!$B595,'Faturamento NNE'!$AA$2:$AA$707,'Infos Relatório'!AG$1,'Faturamento NNE'!$U$2:$U$707,"Sim")</f>
        <v>0</v>
      </c>
      <c r="AK595" s="227" t="e">
        <f t="shared" si="209"/>
        <v>#DIV/0!</v>
      </c>
      <c r="AL595" s="545">
        <f>SUMIFS('Faturamento NNE'!$I$2:$I$707,'Faturamento NNE'!$E$2:$E$707,'Infos Relatório'!$B$564,'Faturamento NNE'!$F$2:$F$707,'Infos Relatório'!$B595,'Faturamento NNE'!$AA$2:$AA$707,'Infos Relatório'!AG$1)</f>
        <v>0</v>
      </c>
      <c r="AM595" s="541">
        <f>COUNTIFS('Faturamento NNE'!$E$2:$E$707,'Infos Relatório'!$B$564,'Faturamento NNE'!$F$2:$F$707,'Infos Relatório'!$B595,'Faturamento NNE'!$AA$2:$AA$707,'Infos Relatório'!AM$1)</f>
        <v>0</v>
      </c>
      <c r="AN595" s="542">
        <f>SUMIFS('Faturamento NNE'!$H$2:$H$707,'Faturamento NNE'!$E$2:$E$707,'Infos Relatório'!$B$564,'Faturamento NNE'!$F$2:$F$707,'Infos Relatório'!$B595,'Faturamento NNE'!$AA$2:$AA$707,'Infos Relatório'!AM$1)</f>
        <v>0</v>
      </c>
      <c r="AO595" s="542">
        <f>SUMIFS('Faturamento NNE'!$K$2:$K$707,'Faturamento NNE'!$E$2:$E$707,'Infos Relatório'!$B$564,'Faturamento NNE'!$F$2:$F$707,'Infos Relatório'!$B595,'Faturamento NNE'!$AA$2:$AA$707,'Infos Relatório'!AM$1)</f>
        <v>0</v>
      </c>
      <c r="AP595" s="546">
        <f>SUMIFS('Faturamento NNE'!$P$2:$P$707,'Faturamento NNE'!$E$2:$E$707,'Infos Relatório'!$B$564,'Faturamento NNE'!$F$2:$F$707,'Infos Relatório'!$B595,'Faturamento NNE'!$AA$2:$AA$707,'Infos Relatório'!AM$1,'Faturamento NNE'!$U$2:$U$707,"Sim")+SUMIFS('Faturamento NNE'!$Q$2:$Q$707,'Faturamento NNE'!$E$2:$E$707,'Infos Relatório'!$B$564,'Faturamento NNE'!$F$2:$F$707,'Infos Relatório'!$B595,'Faturamento NNE'!$AA$2:$AA$707,'Infos Relatório'!AM$1,'Faturamento NNE'!$U$2:$U$707,"Sim")</f>
        <v>0</v>
      </c>
      <c r="AQ595" s="227" t="e">
        <f t="shared" si="210"/>
        <v>#DIV/0!</v>
      </c>
      <c r="AR595" s="545">
        <f>SUMIFS('Faturamento NNE'!$I$2:$I$707,'Faturamento NNE'!$E$2:$E$707,'Infos Relatório'!$B$564,'Faturamento NNE'!$F$2:$F$707,'Infos Relatório'!$B595,'Faturamento NNE'!$AA$2:$AA$707,'Infos Relatório'!AM$1)</f>
        <v>0</v>
      </c>
      <c r="AS595" s="541">
        <f>COUNTIFS('Faturamento NNE'!$E$2:$E$707,'Infos Relatório'!$B$564,'Faturamento NNE'!$F$2:$F$707,'Infos Relatório'!$B595,'Faturamento NNE'!$AA$2:$AA$707,'Infos Relatório'!AS$1)</f>
        <v>0</v>
      </c>
      <c r="AT595" s="542">
        <f>SUMIFS('Faturamento NNE'!$H$2:$H$707,'Faturamento NNE'!$E$2:$E$707,'Infos Relatório'!$B$564,'Faturamento NNE'!$F$2:$F$707,'Infos Relatório'!$B595,'Faturamento NNE'!$AA$2:$AA$707,'Infos Relatório'!AS$1)</f>
        <v>0</v>
      </c>
      <c r="AU595" s="542">
        <f>SUMIFS('Faturamento NNE'!$K$2:$K$707,'Faturamento NNE'!$E$2:$E$707,'Infos Relatório'!$B$564,'Faturamento NNE'!$F$2:$F$707,'Infos Relatório'!$B595,'Faturamento NNE'!$AA$2:$AA$707,'Infos Relatório'!AS$1)</f>
        <v>0</v>
      </c>
      <c r="AV595" s="546">
        <f>SUMIFS('Faturamento NNE'!$P$2:$P$707,'Faturamento NNE'!$E$2:$E$707,'Infos Relatório'!$B$564,'Faturamento NNE'!$F$2:$F$707,'Infos Relatório'!$B595,'Faturamento NNE'!$AA$2:$AA$707,'Infos Relatório'!AS$1,'Faturamento NNE'!$U$2:$U$707,"Sim")+SUMIFS('Faturamento NNE'!$Q$2:$Q$707,'Faturamento NNE'!$E$2:$E$707,'Infos Relatório'!$B$564,'Faturamento NNE'!$F$2:$F$707,'Infos Relatório'!$B595,'Faturamento NNE'!$AA$2:$AA$707,'Infos Relatório'!AS$1,'Faturamento NNE'!$U$2:$U$707,"Sim")</f>
        <v>0</v>
      </c>
      <c r="AW595" s="227" t="e">
        <f t="shared" si="211"/>
        <v>#DIV/0!</v>
      </c>
      <c r="AX595" s="545">
        <f>SUMIFS('Faturamento NNE'!$I$2:$I$707,'Faturamento NNE'!$E$2:$E$707,'Infos Relatório'!$B$564,'Faturamento NNE'!$F$2:$F$707,'Infos Relatório'!$B595,'Faturamento NNE'!$AA$2:$AA$707,'Infos Relatório'!AS$1)</f>
        <v>0</v>
      </c>
      <c r="AY595" s="541">
        <f>COUNTIFS('Faturamento NNE'!$E$2:$E$707,'Infos Relatório'!$B$564,'Faturamento NNE'!$F$2:$F$707,'Infos Relatório'!$B595,'Faturamento NNE'!$AA$2:$AA$707,'Infos Relatório'!AY$1)</f>
        <v>0</v>
      </c>
      <c r="AZ595" s="542">
        <f>SUMIFS('Faturamento NNE'!$H$2:$H$707,'Faturamento NNE'!$E$2:$E$707,'Infos Relatório'!$B$564,'Faturamento NNE'!$F$2:$F$707,'Infos Relatório'!$B595,'Faturamento NNE'!$AA$2:$AA$707,'Infos Relatório'!AY$1)</f>
        <v>0</v>
      </c>
      <c r="BA595" s="542">
        <f>SUMIFS('Faturamento NNE'!$K$2:$K$707,'Faturamento NNE'!$E$2:$E$707,'Infos Relatório'!$B$564,'Faturamento NNE'!$F$2:$F$707,'Infos Relatório'!$B595,'Faturamento NNE'!$AA$2:$AA$707,'Infos Relatório'!AY$1)</f>
        <v>0</v>
      </c>
      <c r="BB595" s="546">
        <f>SUMIFS('Faturamento NNE'!$P$2:$P$707,'Faturamento NNE'!$E$2:$E$707,'Infos Relatório'!$B$564,'Faturamento NNE'!$F$2:$F$707,'Infos Relatório'!$B595,'Faturamento NNE'!$AA$2:$AA$707,'Infos Relatório'!AY$1,'Faturamento NNE'!$U$2:$U$707,"Sim")+SUMIFS('Faturamento NNE'!$Q$2:$Q$707,'Faturamento NNE'!$E$2:$E$707,'Infos Relatório'!$B$564,'Faturamento NNE'!$F$2:$F$707,'Infos Relatório'!$B595,'Faturamento NNE'!$AA$2:$AA$707,'Infos Relatório'!AY$1,'Faturamento NNE'!$U$2:$U$707,"Sim")</f>
        <v>0</v>
      </c>
      <c r="BC595" s="227" t="e">
        <f t="shared" si="212"/>
        <v>#DIV/0!</v>
      </c>
      <c r="BD595" s="545">
        <f>SUMIFS('Faturamento NNE'!$I$2:$I$707,'Faturamento NNE'!$E$2:$E$707,'Infos Relatório'!$B$564,'Faturamento NNE'!$F$2:$F$707,'Infos Relatório'!$B595,'Faturamento NNE'!$AA$2:$AA$707,'Infos Relatório'!AY$1)</f>
        <v>0</v>
      </c>
      <c r="BE595" s="541">
        <f>COUNTIFS('Faturamento NNE'!$E$2:$E$707,'Infos Relatório'!$B$564,'Faturamento NNE'!$F$2:$F$707,'Infos Relatório'!$B595,'Faturamento NNE'!$AA$2:$AA$707,'Infos Relatório'!BE$1)</f>
        <v>0</v>
      </c>
      <c r="BF595" s="542">
        <f>SUMIFS('Faturamento NNE'!$H$2:$H$707,'Faturamento NNE'!$E$2:$E$707,'Infos Relatório'!$B$564,'Faturamento NNE'!$F$2:$F$707,'Infos Relatório'!$B595,'Faturamento NNE'!$AA$2:$AA$707,'Infos Relatório'!BE$1)</f>
        <v>0</v>
      </c>
      <c r="BG595" s="542">
        <f>SUMIFS('Faturamento NNE'!$K$2:$K$707,'Faturamento NNE'!$E$2:$E$707,'Infos Relatório'!$B$564,'Faturamento NNE'!$F$2:$F$707,'Infos Relatório'!$B595,'Faturamento NNE'!$AA$2:$AA$707,'Infos Relatório'!BE$1)</f>
        <v>0</v>
      </c>
      <c r="BH595" s="546">
        <f>SUMIFS('Faturamento NNE'!$P$2:$P$707,'Faturamento NNE'!$E$2:$E$707,'Infos Relatório'!$B$564,'Faturamento NNE'!$F$2:$F$707,'Infos Relatório'!$B595,'Faturamento NNE'!$AA$2:$AA$707,'Infos Relatório'!BE$1,'Faturamento NNE'!$U$2:$U$707,"Sim")+SUMIFS('Faturamento NNE'!$Q$2:$Q$707,'Faturamento NNE'!$E$2:$E$707,'Infos Relatório'!$B$564,'Faturamento NNE'!$F$2:$F$707,'Infos Relatório'!$B595,'Faturamento NNE'!$AA$2:$AA$707,'Infos Relatório'!BE$1,'Faturamento NNE'!$U$2:$U$707,"Sim")</f>
        <v>0</v>
      </c>
      <c r="BI595" s="227" t="e">
        <f t="shared" si="213"/>
        <v>#DIV/0!</v>
      </c>
      <c r="BJ595" s="545">
        <f>SUMIFS('Faturamento NNE'!$I$2:$I$707,'Faturamento NNE'!$E$2:$E$707,'Infos Relatório'!$B$564,'Faturamento NNE'!$F$2:$F$707,'Infos Relatório'!$B595,'Faturamento NNE'!$AA$2:$AA$707,'Infos Relatório'!BE$1)</f>
        <v>0</v>
      </c>
      <c r="BK595" s="541">
        <f>COUNTIFS('Faturamento NNE'!$E$2:$E$707,'Infos Relatório'!$B$564,'Faturamento NNE'!$F$2:$F$707,'Infos Relatório'!$B595,'Faturamento NNE'!$AA$2:$AA$707,'Infos Relatório'!BK$1)</f>
        <v>0</v>
      </c>
      <c r="BL595" s="542">
        <f>SUMIFS('Faturamento NNE'!$H$2:$H$707,'Faturamento NNE'!$E$2:$E$707,'Infos Relatório'!$B$564,'Faturamento NNE'!$F$2:$F$707,'Infos Relatório'!$B595,'Faturamento NNE'!$AA$2:$AA$707,'Infos Relatório'!BK$1)</f>
        <v>0</v>
      </c>
      <c r="BM595" s="542">
        <f>SUMIFS('Faturamento NNE'!$K$2:$K$707,'Faturamento NNE'!$E$2:$E$707,'Infos Relatório'!$B$564,'Faturamento NNE'!$F$2:$F$707,'Infos Relatório'!$B595,'Faturamento NNE'!$AA$2:$AA$707,'Infos Relatório'!BK$1)</f>
        <v>0</v>
      </c>
      <c r="BN595" s="546">
        <f>SUMIFS('Faturamento NNE'!$P$2:$P$707,'Faturamento NNE'!$E$2:$E$707,'Infos Relatório'!$B$564,'Faturamento NNE'!$F$2:$F$707,'Infos Relatório'!$B595,'Faturamento NNE'!$AA$2:$AA$707,'Infos Relatório'!BK$1,'Faturamento NNE'!$U$2:$U$707,"Sim")+SUMIFS('Faturamento NNE'!$Q$2:$Q$707,'Faturamento NNE'!$E$2:$E$707,'Infos Relatório'!$B$564,'Faturamento NNE'!$F$2:$F$707,'Infos Relatório'!$B595,'Faturamento NNE'!$AA$2:$AA$707,'Infos Relatório'!BK$1,'Faturamento NNE'!$U$2:$U$707,"Sim")</f>
        <v>0</v>
      </c>
      <c r="BO595" s="227" t="e">
        <f t="shared" si="214"/>
        <v>#DIV/0!</v>
      </c>
      <c r="BP595" s="545">
        <f>SUMIFS('Faturamento NNE'!$I$2:$I$707,'Faturamento NNE'!$E$2:$E$707,'Infos Relatório'!$B$564,'Faturamento NNE'!$F$2:$F$707,'Infos Relatório'!$B595,'Faturamento NNE'!$AA$2:$AA$707,'Infos Relatório'!BK$1)</f>
        <v>0</v>
      </c>
      <c r="BQ595" s="541">
        <f>COUNTIFS('Faturamento NNE'!$E$2:$E$707,'Infos Relatório'!$B$564,'Faturamento NNE'!$F$2:$F$707,'Infos Relatório'!$B595,'Faturamento NNE'!$AA$2:$AA$707,'Infos Relatório'!BQ$1)</f>
        <v>0</v>
      </c>
      <c r="BR595" s="542">
        <f>SUMIFS('Faturamento NNE'!$H$2:$H$707,'Faturamento NNE'!$E$2:$E$707,'Infos Relatório'!$B$564,'Faturamento NNE'!$F$2:$F$707,'Infos Relatório'!$B595,'Faturamento NNE'!$AA$2:$AA$707,'Infos Relatório'!BQ$1)</f>
        <v>0</v>
      </c>
      <c r="BS595" s="542">
        <f>SUMIFS('Faturamento NNE'!$K$2:$K$707,'Faturamento NNE'!$E$2:$E$707,'Infos Relatório'!$B$564,'Faturamento NNE'!$F$2:$F$707,'Infos Relatório'!$B595,'Faturamento NNE'!$AA$2:$AA$707,'Infos Relatório'!BQ$1)</f>
        <v>0</v>
      </c>
      <c r="BT595" s="546">
        <f>SUMIFS('Faturamento NNE'!$P$2:$P$707,'Faturamento NNE'!$E$2:$E$707,'Infos Relatório'!$B$564,'Faturamento NNE'!$F$2:$F$707,'Infos Relatório'!$B595,'Faturamento NNE'!$AA$2:$AA$707,'Infos Relatório'!BQ$1,'Faturamento NNE'!$U$2:$U$707,"Sim")+SUMIFS('Faturamento NNE'!$Q$2:$Q$707,'Faturamento NNE'!$E$2:$E$707,'Infos Relatório'!$B$564,'Faturamento NNE'!$F$2:$F$707,'Infos Relatório'!$B595,'Faturamento NNE'!$AA$2:$AA$707,'Infos Relatório'!BQ$1,'Faturamento NNE'!$U$2:$U$707,"Sim")</f>
        <v>0</v>
      </c>
      <c r="BU595" s="227" t="e">
        <f t="shared" si="215"/>
        <v>#DIV/0!</v>
      </c>
      <c r="BV595" s="545">
        <f>SUMIFS('Faturamento NNE'!$I$2:$I$707,'Faturamento NNE'!$E$2:$E$707,'Infos Relatório'!$B$564,'Faturamento NNE'!$F$2:$F$707,'Infos Relatório'!$B595,'Faturamento NNE'!$AA$2:$AA$707,'Infos Relatório'!BQ$1)</f>
        <v>0</v>
      </c>
    </row>
    <row r="596" spans="2:74">
      <c r="B596" s="217" t="s">
        <v>161</v>
      </c>
      <c r="C596" s="541">
        <f>COUNTIFS('Faturamento NNE'!$E$2:$E$707,'Infos Relatório'!$B$564,'Faturamento NNE'!$F$2:$F$707,'Infos Relatório'!$B596,'Faturamento NNE'!$AA$2:$AA$707,'Infos Relatório'!C$1)</f>
        <v>0</v>
      </c>
      <c r="D596" s="542">
        <f>SUMIFS('Faturamento NNE'!$H$2:$H$707,'Faturamento NNE'!$E$2:$E$707,'Infos Relatório'!$B$564,'Faturamento NNE'!$F$2:$F$707,'Infos Relatório'!$B596,'Faturamento NNE'!$AA$2:$AA$707,'Infos Relatório'!C$1)</f>
        <v>0</v>
      </c>
      <c r="E596" s="543">
        <f>SUMIFS('Faturamento NNE'!$K$2:$K$707,'Faturamento NNE'!$E$2:$E$707,'Infos Relatório'!$B$564,'Faturamento NNE'!$F$2:$F$707,'Infos Relatório'!$B596,'Faturamento NNE'!$AA$2:$AA$707,'Infos Relatório'!C$1)</f>
        <v>0</v>
      </c>
      <c r="F596" s="544">
        <f>SUMIFS('Faturamento NNE'!$P$2:$P$707,'Faturamento NNE'!$E$2:$E$707,'Infos Relatório'!$B$564,'Faturamento NNE'!$F$2:$F$707,'Infos Relatório'!$B596,'Faturamento NNE'!$AA$2:$AA$707,'Infos Relatório'!C$1,'Faturamento NNE'!$U$2:$U$707,"Sim")+SUMIFS('Faturamento NNE'!$Q$2:$Q$707,'Faturamento NNE'!$E$2:$E$707,'Infos Relatório'!$B$564,'Faturamento NNE'!$F$2:$F$707,'Infos Relatório'!$B596,'Faturamento NNE'!$AA$2:$AA$707,'Infos Relatório'!C$1,'Faturamento NNE'!$U$2:$U$707,"Sim")</f>
        <v>0</v>
      </c>
      <c r="G596" s="283" t="e">
        <f t="shared" si="204"/>
        <v>#DIV/0!</v>
      </c>
      <c r="H596" s="545">
        <f>SUMIFS('Faturamento NNE'!$I$2:$I$707,'Faturamento NNE'!$E$2:$E$707,'Infos Relatório'!$B$564,'Faturamento NNE'!$F$2:$F$707,'Infos Relatório'!$B596,'Faturamento NNE'!$AA$2:$AA$707,'Infos Relatório'!C$1)</f>
        <v>0</v>
      </c>
      <c r="I596" s="541">
        <f>COUNTIFS('Faturamento NNE'!$E$2:$E$707,'Infos Relatório'!$B$564,'Faturamento NNE'!$F$2:$F$707,'Infos Relatório'!$B596,'Faturamento NNE'!$AA$2:$AA$707,'Infos Relatório'!I$1)</f>
        <v>0</v>
      </c>
      <c r="J596" s="542">
        <f>SUMIFS('Faturamento NNE'!$H$2:$H$707,'Faturamento NNE'!$E$2:$E$707,'Infos Relatório'!$B$564,'Faturamento NNE'!$F$2:$F$707,'Infos Relatório'!$B596,'Faturamento NNE'!$AA$2:$AA$707,'Infos Relatório'!I$1)</f>
        <v>0</v>
      </c>
      <c r="K596" s="543">
        <f>SUMIFS('Faturamento NNE'!$K$2:$K$707,'Faturamento NNE'!$E$2:$E$707,'Infos Relatório'!$B$564,'Faturamento NNE'!$F$2:$F$707,'Infos Relatório'!$B596,'Faturamento NNE'!$AA$2:$AA$707,'Infos Relatório'!I$1)</f>
        <v>0</v>
      </c>
      <c r="L596" s="544">
        <f>SUMIFS('Faturamento NNE'!$P$2:$P$707,'Faturamento NNE'!$E$2:$E$707,'Infos Relatório'!$B$564,'Faturamento NNE'!$F$2:$F$707,'Infos Relatório'!$B596,'Faturamento NNE'!$AA$2:$AA$707,'Infos Relatório'!I$1,'Faturamento NNE'!$U$2:$U$707,"Sim")+SUMIFS('Faturamento NNE'!$Q$2:$Q$707,'Faturamento NNE'!$E$2:$E$707,'Infos Relatório'!$B$564,'Faturamento NNE'!$F$2:$F$707,'Infos Relatório'!$B596,'Faturamento NNE'!$AA$2:$AA$707,'Infos Relatório'!I$1,'Faturamento NNE'!$U$2:$U$707,"Sim")</f>
        <v>0</v>
      </c>
      <c r="M596" s="283" t="e">
        <f t="shared" si="205"/>
        <v>#DIV/0!</v>
      </c>
      <c r="N596" s="545">
        <f>SUMIFS('Faturamento NNE'!$I$2:$I$707,'Faturamento NNE'!$E$2:$E$707,'Infos Relatório'!$B$564,'Faturamento NNE'!$F$2:$F$707,'Infos Relatório'!$B596,'Faturamento NNE'!$AA$2:$AA$707,'Infos Relatório'!I$1)</f>
        <v>0</v>
      </c>
      <c r="O596" s="541">
        <f>COUNTIFS('Faturamento NNE'!$E$2:$E$707,'Infos Relatório'!$B$564,'Faturamento NNE'!$F$2:$F$707,'Infos Relatório'!$B596,'Faturamento NNE'!$AA$2:$AA$707,'Infos Relatório'!O$1)</f>
        <v>0</v>
      </c>
      <c r="P596" s="542">
        <f>SUMIFS('Faturamento NNE'!$H$2:$H$707,'Faturamento NNE'!$E$2:$E$707,'Infos Relatório'!$B$564,'Faturamento NNE'!$F$2:$F$707,'Infos Relatório'!$B596,'Faturamento NNE'!$AA$2:$AA$707,'Infos Relatório'!O$1)</f>
        <v>0</v>
      </c>
      <c r="Q596" s="542">
        <f>SUMIFS('Faturamento NNE'!$K$2:$K$707,'Faturamento NNE'!$E$2:$E$707,'Infos Relatório'!$B$564,'Faturamento NNE'!$F$2:$F$707,'Infos Relatório'!$B596,'Faturamento NNE'!$AA$2:$AA$707,'Infos Relatório'!O$1)</f>
        <v>0</v>
      </c>
      <c r="R596" s="546">
        <f>SUMIFS('Faturamento NNE'!$P$2:$P$707,'Faturamento NNE'!$E$2:$E$707,'Infos Relatório'!$B$564,'Faturamento NNE'!$F$2:$F$707,'Infos Relatório'!$B596,'Faturamento NNE'!$AA$2:$AA$707,'Infos Relatório'!O$1,'Faturamento NNE'!$U$2:$U$707,"Sim")+SUMIFS('Faturamento NNE'!$Q$2:$Q$707,'Faturamento NNE'!$E$2:$E$707,'Infos Relatório'!$B$564,'Faturamento NNE'!$F$2:$F$707,'Infos Relatório'!$B596,'Faturamento NNE'!$AA$2:$AA$707,'Infos Relatório'!O$1,'Faturamento NNE'!$U$2:$U$707,"Sim")</f>
        <v>0</v>
      </c>
      <c r="S596" s="227" t="e">
        <f t="shared" si="206"/>
        <v>#DIV/0!</v>
      </c>
      <c r="T596" s="545">
        <f>SUMIFS('Faturamento NNE'!$I$2:$I$707,'Faturamento NNE'!$E$2:$E$707,'Infos Relatório'!$B$564,'Faturamento NNE'!$F$2:$F$707,'Infos Relatório'!$B596,'Faturamento NNE'!$AA$2:$AA$707,'Infos Relatório'!O$1)</f>
        <v>0</v>
      </c>
      <c r="U596" s="541">
        <f>COUNTIFS('Faturamento NNE'!$E$2:$E$707,'Infos Relatório'!$B$564,'Faturamento NNE'!$F$2:$F$707,'Infos Relatório'!$B596,'Faturamento NNE'!$AA$2:$AA$707,'Infos Relatório'!U$1)</f>
        <v>0</v>
      </c>
      <c r="V596" s="542">
        <f>SUMIFS('Faturamento NNE'!$H$2:$H$707,'Faturamento NNE'!$E$2:$E$707,'Infos Relatório'!$B$564,'Faturamento NNE'!$F$2:$F$707,'Infos Relatório'!$B596,'Faturamento NNE'!$AA$2:$AA$707,'Infos Relatório'!U$1)</f>
        <v>0</v>
      </c>
      <c r="W596" s="542">
        <f>SUMIFS('Faturamento NNE'!$K$2:$K$707,'Faturamento NNE'!$E$2:$E$707,'Infos Relatório'!$B$564,'Faturamento NNE'!$F$2:$F$707,'Infos Relatório'!$B596,'Faturamento NNE'!$AA$2:$AA$707,'Infos Relatório'!U$1)</f>
        <v>0</v>
      </c>
      <c r="X596" s="546">
        <f>SUMIFS('Faturamento NNE'!$P$2:$P$707,'Faturamento NNE'!$E$2:$E$707,'Infos Relatório'!$B$564,'Faturamento NNE'!$F$2:$F$707,'Infos Relatório'!$B596,'Faturamento NNE'!$AA$2:$AA$707,'Infos Relatório'!U$1,'Faturamento NNE'!$U$2:$U$707,"Sim")+SUMIFS('Faturamento NNE'!$Q$2:$Q$707,'Faturamento NNE'!$E$2:$E$707,'Infos Relatório'!$B$564,'Faturamento NNE'!$F$2:$F$707,'Infos Relatório'!$B596,'Faturamento NNE'!$AA$2:$AA$707,'Infos Relatório'!U$1,'Faturamento NNE'!$U$2:$U$707,"Sim")</f>
        <v>0</v>
      </c>
      <c r="Y596" s="227" t="e">
        <f t="shared" si="207"/>
        <v>#DIV/0!</v>
      </c>
      <c r="Z596" s="545">
        <f>SUMIFS('Faturamento NNE'!$I$2:$I$707,'Faturamento NNE'!$E$2:$E$707,'Infos Relatório'!$B$564,'Faturamento NNE'!$F$2:$F$707,'Infos Relatório'!$B596,'Faturamento NNE'!$AA$2:$AA$707,'Infos Relatório'!U$1)</f>
        <v>0</v>
      </c>
      <c r="AA596" s="541">
        <f>COUNTIFS('Faturamento NNE'!$E$2:$E$707,'Infos Relatório'!$B$564,'Faturamento NNE'!$F$2:$F$707,'Infos Relatório'!$B596,'Faturamento NNE'!$AA$2:$AA$707,'Infos Relatório'!AA$1)</f>
        <v>0</v>
      </c>
      <c r="AB596" s="542">
        <f>SUMIFS('Faturamento NNE'!$H$2:$H$707,'Faturamento NNE'!$E$2:$E$707,'Infos Relatório'!$B$564,'Faturamento NNE'!$F$2:$F$707,'Infos Relatório'!$B596,'Faturamento NNE'!$AA$2:$AA$707,'Infos Relatório'!AA$1)</f>
        <v>0</v>
      </c>
      <c r="AC596" s="542">
        <f>SUMIFS('Faturamento NNE'!$K$2:$K$707,'Faturamento NNE'!$E$2:$E$707,'Infos Relatório'!$B$564,'Faturamento NNE'!$F$2:$F$707,'Infos Relatório'!$B596,'Faturamento NNE'!$AA$2:$AA$707,'Infos Relatório'!AA$1)</f>
        <v>0</v>
      </c>
      <c r="AD596" s="546">
        <f>SUMIFS('Faturamento NNE'!$P$2:$P$707,'Faturamento NNE'!$E$2:$E$707,'Infos Relatório'!$B$564,'Faturamento NNE'!$F$2:$F$707,'Infos Relatório'!$B596,'Faturamento NNE'!$AA$2:$AA$707,'Infos Relatório'!AA$1,'Faturamento NNE'!$U$2:$U$707,"Sim")+SUMIFS('Faturamento NNE'!$Q$2:$Q$707,'Faturamento NNE'!$E$2:$E$707,'Infos Relatório'!$B$564,'Faturamento NNE'!$F$2:$F$707,'Infos Relatório'!$B596,'Faturamento NNE'!$AA$2:$AA$707,'Infos Relatório'!AA$1,'Faturamento NNE'!$U$2:$U$707,"Sim")</f>
        <v>0</v>
      </c>
      <c r="AE596" s="227" t="e">
        <f t="shared" si="208"/>
        <v>#DIV/0!</v>
      </c>
      <c r="AF596" s="545">
        <f>SUMIFS('Faturamento NNE'!$I$2:$I$707,'Faturamento NNE'!$E$2:$E$707,'Infos Relatório'!$B$564,'Faturamento NNE'!$F$2:$F$707,'Infos Relatório'!$B596,'Faturamento NNE'!$AA$2:$AA$707,'Infos Relatório'!AA$1)</f>
        <v>0</v>
      </c>
      <c r="AG596" s="541">
        <f>COUNTIFS('Faturamento NNE'!$E$2:$E$707,'Infos Relatório'!$B$564,'Faturamento NNE'!$F$2:$F$707,'Infos Relatório'!$B596,'Faturamento NNE'!$AA$2:$AA$707,'Infos Relatório'!AG$1)</f>
        <v>0</v>
      </c>
      <c r="AH596" s="542">
        <f>SUMIFS('Faturamento NNE'!$H$2:$H$707,'Faturamento NNE'!$E$2:$E$707,'Infos Relatório'!$B$564,'Faturamento NNE'!$F$2:$F$707,'Infos Relatório'!$B596,'Faturamento NNE'!$AA$2:$AA$707,'Infos Relatório'!AG$1)</f>
        <v>0</v>
      </c>
      <c r="AI596" s="542">
        <f>SUMIFS('Faturamento NNE'!$K$2:$K$707,'Faturamento NNE'!$E$2:$E$707,'Infos Relatório'!$B$564,'Faturamento NNE'!$F$2:$F$707,'Infos Relatório'!$B596,'Faturamento NNE'!$AA$2:$AA$707,'Infos Relatório'!AG$1)</f>
        <v>0</v>
      </c>
      <c r="AJ596" s="546">
        <f>SUMIFS('Faturamento NNE'!$P$2:$P$707,'Faturamento NNE'!$E$2:$E$707,'Infos Relatório'!$B$564,'Faturamento NNE'!$F$2:$F$707,'Infos Relatório'!$B596,'Faturamento NNE'!$AA$2:$AA$707,'Infos Relatório'!AG$1,'Faturamento NNE'!$U$2:$U$707,"Sim")+SUMIFS('Faturamento NNE'!$Q$2:$Q$707,'Faturamento NNE'!$E$2:$E$707,'Infos Relatório'!$B$564,'Faturamento NNE'!$F$2:$F$707,'Infos Relatório'!$B596,'Faturamento NNE'!$AA$2:$AA$707,'Infos Relatório'!AG$1,'Faturamento NNE'!$U$2:$U$707,"Sim")</f>
        <v>0</v>
      </c>
      <c r="AK596" s="227" t="e">
        <f t="shared" si="209"/>
        <v>#DIV/0!</v>
      </c>
      <c r="AL596" s="545">
        <f>SUMIFS('Faturamento NNE'!$I$2:$I$707,'Faturamento NNE'!$E$2:$E$707,'Infos Relatório'!$B$564,'Faturamento NNE'!$F$2:$F$707,'Infos Relatório'!$B596,'Faturamento NNE'!$AA$2:$AA$707,'Infos Relatório'!AG$1)</f>
        <v>0</v>
      </c>
      <c r="AM596" s="541">
        <f>COUNTIFS('Faturamento NNE'!$E$2:$E$707,'Infos Relatório'!$B$564,'Faturamento NNE'!$F$2:$F$707,'Infos Relatório'!$B596,'Faturamento NNE'!$AA$2:$AA$707,'Infos Relatório'!AM$1)</f>
        <v>0</v>
      </c>
      <c r="AN596" s="542">
        <f>SUMIFS('Faturamento NNE'!$H$2:$H$707,'Faturamento NNE'!$E$2:$E$707,'Infos Relatório'!$B$564,'Faturamento NNE'!$F$2:$F$707,'Infos Relatório'!$B596,'Faturamento NNE'!$AA$2:$AA$707,'Infos Relatório'!AM$1)</f>
        <v>0</v>
      </c>
      <c r="AO596" s="542">
        <f>SUMIFS('Faturamento NNE'!$K$2:$K$707,'Faturamento NNE'!$E$2:$E$707,'Infos Relatório'!$B$564,'Faturamento NNE'!$F$2:$F$707,'Infos Relatório'!$B596,'Faturamento NNE'!$AA$2:$AA$707,'Infos Relatório'!AM$1)</f>
        <v>0</v>
      </c>
      <c r="AP596" s="546">
        <f>SUMIFS('Faturamento NNE'!$P$2:$P$707,'Faturamento NNE'!$E$2:$E$707,'Infos Relatório'!$B$564,'Faturamento NNE'!$F$2:$F$707,'Infos Relatório'!$B596,'Faturamento NNE'!$AA$2:$AA$707,'Infos Relatório'!AM$1,'Faturamento NNE'!$U$2:$U$707,"Sim")+SUMIFS('Faturamento NNE'!$Q$2:$Q$707,'Faturamento NNE'!$E$2:$E$707,'Infos Relatório'!$B$564,'Faturamento NNE'!$F$2:$F$707,'Infos Relatório'!$B596,'Faturamento NNE'!$AA$2:$AA$707,'Infos Relatório'!AM$1,'Faturamento NNE'!$U$2:$U$707,"Sim")</f>
        <v>0</v>
      </c>
      <c r="AQ596" s="227" t="e">
        <f t="shared" si="210"/>
        <v>#DIV/0!</v>
      </c>
      <c r="AR596" s="545">
        <f>SUMIFS('Faturamento NNE'!$I$2:$I$707,'Faturamento NNE'!$E$2:$E$707,'Infos Relatório'!$B$564,'Faturamento NNE'!$F$2:$F$707,'Infos Relatório'!$B596,'Faturamento NNE'!$AA$2:$AA$707,'Infos Relatório'!AM$1)</f>
        <v>0</v>
      </c>
      <c r="AS596" s="541">
        <f>COUNTIFS('Faturamento NNE'!$E$2:$E$707,'Infos Relatório'!$B$564,'Faturamento NNE'!$F$2:$F$707,'Infos Relatório'!$B596,'Faturamento NNE'!$AA$2:$AA$707,'Infos Relatório'!AS$1)</f>
        <v>0</v>
      </c>
      <c r="AT596" s="542">
        <f>SUMIFS('Faturamento NNE'!$H$2:$H$707,'Faturamento NNE'!$E$2:$E$707,'Infos Relatório'!$B$564,'Faturamento NNE'!$F$2:$F$707,'Infos Relatório'!$B596,'Faturamento NNE'!$AA$2:$AA$707,'Infos Relatório'!AS$1)</f>
        <v>0</v>
      </c>
      <c r="AU596" s="542">
        <f>SUMIFS('Faturamento NNE'!$K$2:$K$707,'Faturamento NNE'!$E$2:$E$707,'Infos Relatório'!$B$564,'Faturamento NNE'!$F$2:$F$707,'Infos Relatório'!$B596,'Faturamento NNE'!$AA$2:$AA$707,'Infos Relatório'!AS$1)</f>
        <v>0</v>
      </c>
      <c r="AV596" s="546">
        <f>SUMIFS('Faturamento NNE'!$P$2:$P$707,'Faturamento NNE'!$E$2:$E$707,'Infos Relatório'!$B$564,'Faturamento NNE'!$F$2:$F$707,'Infos Relatório'!$B596,'Faturamento NNE'!$AA$2:$AA$707,'Infos Relatório'!AS$1,'Faturamento NNE'!$U$2:$U$707,"Sim")+SUMIFS('Faturamento NNE'!$Q$2:$Q$707,'Faturamento NNE'!$E$2:$E$707,'Infos Relatório'!$B$564,'Faturamento NNE'!$F$2:$F$707,'Infos Relatório'!$B596,'Faturamento NNE'!$AA$2:$AA$707,'Infos Relatório'!AS$1,'Faturamento NNE'!$U$2:$U$707,"Sim")</f>
        <v>0</v>
      </c>
      <c r="AW596" s="227" t="e">
        <f t="shared" si="211"/>
        <v>#DIV/0!</v>
      </c>
      <c r="AX596" s="545">
        <f>SUMIFS('Faturamento NNE'!$I$2:$I$707,'Faturamento NNE'!$E$2:$E$707,'Infos Relatório'!$B$564,'Faturamento NNE'!$F$2:$F$707,'Infos Relatório'!$B596,'Faturamento NNE'!$AA$2:$AA$707,'Infos Relatório'!AS$1)</f>
        <v>0</v>
      </c>
      <c r="AY596" s="541">
        <f>COUNTIFS('Faturamento NNE'!$E$2:$E$707,'Infos Relatório'!$B$564,'Faturamento NNE'!$F$2:$F$707,'Infos Relatório'!$B596,'Faturamento NNE'!$AA$2:$AA$707,'Infos Relatório'!AY$1)</f>
        <v>0</v>
      </c>
      <c r="AZ596" s="542">
        <f>SUMIFS('Faturamento NNE'!$H$2:$H$707,'Faturamento NNE'!$E$2:$E$707,'Infos Relatório'!$B$564,'Faturamento NNE'!$F$2:$F$707,'Infos Relatório'!$B596,'Faturamento NNE'!$AA$2:$AA$707,'Infos Relatório'!AY$1)</f>
        <v>0</v>
      </c>
      <c r="BA596" s="542">
        <f>SUMIFS('Faturamento NNE'!$K$2:$K$707,'Faturamento NNE'!$E$2:$E$707,'Infos Relatório'!$B$564,'Faturamento NNE'!$F$2:$F$707,'Infos Relatório'!$B596,'Faturamento NNE'!$AA$2:$AA$707,'Infos Relatório'!AY$1)</f>
        <v>0</v>
      </c>
      <c r="BB596" s="546">
        <f>SUMIFS('Faturamento NNE'!$P$2:$P$707,'Faturamento NNE'!$E$2:$E$707,'Infos Relatório'!$B$564,'Faturamento NNE'!$F$2:$F$707,'Infos Relatório'!$B596,'Faturamento NNE'!$AA$2:$AA$707,'Infos Relatório'!AY$1,'Faturamento NNE'!$U$2:$U$707,"Sim")+SUMIFS('Faturamento NNE'!$Q$2:$Q$707,'Faturamento NNE'!$E$2:$E$707,'Infos Relatório'!$B$564,'Faturamento NNE'!$F$2:$F$707,'Infos Relatório'!$B596,'Faturamento NNE'!$AA$2:$AA$707,'Infos Relatório'!AY$1,'Faturamento NNE'!$U$2:$U$707,"Sim")</f>
        <v>0</v>
      </c>
      <c r="BC596" s="227" t="e">
        <f t="shared" si="212"/>
        <v>#DIV/0!</v>
      </c>
      <c r="BD596" s="545">
        <f>SUMIFS('Faturamento NNE'!$I$2:$I$707,'Faturamento NNE'!$E$2:$E$707,'Infos Relatório'!$B$564,'Faturamento NNE'!$F$2:$F$707,'Infos Relatório'!$B596,'Faturamento NNE'!$AA$2:$AA$707,'Infos Relatório'!AY$1)</f>
        <v>0</v>
      </c>
      <c r="BE596" s="541">
        <f>COUNTIFS('Faturamento NNE'!$E$2:$E$707,'Infos Relatório'!$B$564,'Faturamento NNE'!$F$2:$F$707,'Infos Relatório'!$B596,'Faturamento NNE'!$AA$2:$AA$707,'Infos Relatório'!BE$1)</f>
        <v>0</v>
      </c>
      <c r="BF596" s="542">
        <f>SUMIFS('Faturamento NNE'!$H$2:$H$707,'Faturamento NNE'!$E$2:$E$707,'Infos Relatório'!$B$564,'Faturamento NNE'!$F$2:$F$707,'Infos Relatório'!$B596,'Faturamento NNE'!$AA$2:$AA$707,'Infos Relatório'!BE$1)</f>
        <v>0</v>
      </c>
      <c r="BG596" s="542">
        <f>SUMIFS('Faturamento NNE'!$K$2:$K$707,'Faturamento NNE'!$E$2:$E$707,'Infos Relatório'!$B$564,'Faturamento NNE'!$F$2:$F$707,'Infos Relatório'!$B596,'Faturamento NNE'!$AA$2:$AA$707,'Infos Relatório'!BE$1)</f>
        <v>0</v>
      </c>
      <c r="BH596" s="546">
        <f>SUMIFS('Faturamento NNE'!$P$2:$P$707,'Faturamento NNE'!$E$2:$E$707,'Infos Relatório'!$B$564,'Faturamento NNE'!$F$2:$F$707,'Infos Relatório'!$B596,'Faturamento NNE'!$AA$2:$AA$707,'Infos Relatório'!BE$1,'Faturamento NNE'!$U$2:$U$707,"Sim")+SUMIFS('Faturamento NNE'!$Q$2:$Q$707,'Faturamento NNE'!$E$2:$E$707,'Infos Relatório'!$B$564,'Faturamento NNE'!$F$2:$F$707,'Infos Relatório'!$B596,'Faturamento NNE'!$AA$2:$AA$707,'Infos Relatório'!BE$1,'Faturamento NNE'!$U$2:$U$707,"Sim")</f>
        <v>0</v>
      </c>
      <c r="BI596" s="227" t="e">
        <f t="shared" si="213"/>
        <v>#DIV/0!</v>
      </c>
      <c r="BJ596" s="545">
        <f>SUMIFS('Faturamento NNE'!$I$2:$I$707,'Faturamento NNE'!$E$2:$E$707,'Infos Relatório'!$B$564,'Faturamento NNE'!$F$2:$F$707,'Infos Relatório'!$B596,'Faturamento NNE'!$AA$2:$AA$707,'Infos Relatório'!BE$1)</f>
        <v>0</v>
      </c>
      <c r="BK596" s="541">
        <f>COUNTIFS('Faturamento NNE'!$E$2:$E$707,'Infos Relatório'!$B$564,'Faturamento NNE'!$F$2:$F$707,'Infos Relatório'!$B596,'Faturamento NNE'!$AA$2:$AA$707,'Infos Relatório'!BK$1)</f>
        <v>0</v>
      </c>
      <c r="BL596" s="542">
        <f>SUMIFS('Faturamento NNE'!$H$2:$H$707,'Faturamento NNE'!$E$2:$E$707,'Infos Relatório'!$B$564,'Faturamento NNE'!$F$2:$F$707,'Infos Relatório'!$B596,'Faturamento NNE'!$AA$2:$AA$707,'Infos Relatório'!BK$1)</f>
        <v>0</v>
      </c>
      <c r="BM596" s="542">
        <f>SUMIFS('Faturamento NNE'!$K$2:$K$707,'Faturamento NNE'!$E$2:$E$707,'Infos Relatório'!$B$564,'Faturamento NNE'!$F$2:$F$707,'Infos Relatório'!$B596,'Faturamento NNE'!$AA$2:$AA$707,'Infos Relatório'!BK$1)</f>
        <v>0</v>
      </c>
      <c r="BN596" s="546">
        <f>SUMIFS('Faturamento NNE'!$P$2:$P$707,'Faturamento NNE'!$E$2:$E$707,'Infos Relatório'!$B$564,'Faturamento NNE'!$F$2:$F$707,'Infos Relatório'!$B596,'Faturamento NNE'!$AA$2:$AA$707,'Infos Relatório'!BK$1,'Faturamento NNE'!$U$2:$U$707,"Sim")+SUMIFS('Faturamento NNE'!$Q$2:$Q$707,'Faturamento NNE'!$E$2:$E$707,'Infos Relatório'!$B$564,'Faturamento NNE'!$F$2:$F$707,'Infos Relatório'!$B596,'Faturamento NNE'!$AA$2:$AA$707,'Infos Relatório'!BK$1,'Faturamento NNE'!$U$2:$U$707,"Sim")</f>
        <v>0</v>
      </c>
      <c r="BO596" s="227" t="e">
        <f t="shared" si="214"/>
        <v>#DIV/0!</v>
      </c>
      <c r="BP596" s="545">
        <f>SUMIFS('Faturamento NNE'!$I$2:$I$707,'Faturamento NNE'!$E$2:$E$707,'Infos Relatório'!$B$564,'Faturamento NNE'!$F$2:$F$707,'Infos Relatório'!$B596,'Faturamento NNE'!$AA$2:$AA$707,'Infos Relatório'!BK$1)</f>
        <v>0</v>
      </c>
      <c r="BQ596" s="541">
        <f>COUNTIFS('Faturamento NNE'!$E$2:$E$707,'Infos Relatório'!$B$564,'Faturamento NNE'!$F$2:$F$707,'Infos Relatório'!$B596,'Faturamento NNE'!$AA$2:$AA$707,'Infos Relatório'!BQ$1)</f>
        <v>0</v>
      </c>
      <c r="BR596" s="542">
        <f>SUMIFS('Faturamento NNE'!$H$2:$H$707,'Faturamento NNE'!$E$2:$E$707,'Infos Relatório'!$B$564,'Faturamento NNE'!$F$2:$F$707,'Infos Relatório'!$B596,'Faturamento NNE'!$AA$2:$AA$707,'Infos Relatório'!BQ$1)</f>
        <v>0</v>
      </c>
      <c r="BS596" s="542">
        <f>SUMIFS('Faturamento NNE'!$K$2:$K$707,'Faturamento NNE'!$E$2:$E$707,'Infos Relatório'!$B$564,'Faturamento NNE'!$F$2:$F$707,'Infos Relatório'!$B596,'Faturamento NNE'!$AA$2:$AA$707,'Infos Relatório'!BQ$1)</f>
        <v>0</v>
      </c>
      <c r="BT596" s="546">
        <f>SUMIFS('Faturamento NNE'!$P$2:$P$707,'Faturamento NNE'!$E$2:$E$707,'Infos Relatório'!$B$564,'Faturamento NNE'!$F$2:$F$707,'Infos Relatório'!$B596,'Faturamento NNE'!$AA$2:$AA$707,'Infos Relatório'!BQ$1,'Faturamento NNE'!$U$2:$U$707,"Sim")+SUMIFS('Faturamento NNE'!$Q$2:$Q$707,'Faturamento NNE'!$E$2:$E$707,'Infos Relatório'!$B$564,'Faturamento NNE'!$F$2:$F$707,'Infos Relatório'!$B596,'Faturamento NNE'!$AA$2:$AA$707,'Infos Relatório'!BQ$1,'Faturamento NNE'!$U$2:$U$707,"Sim")</f>
        <v>0</v>
      </c>
      <c r="BU596" s="227" t="e">
        <f t="shared" si="215"/>
        <v>#DIV/0!</v>
      </c>
      <c r="BV596" s="545">
        <f>SUMIFS('Faturamento NNE'!$I$2:$I$707,'Faturamento NNE'!$E$2:$E$707,'Infos Relatório'!$B$564,'Faturamento NNE'!$F$2:$F$707,'Infos Relatório'!$B596,'Faturamento NNE'!$AA$2:$AA$707,'Infos Relatório'!BQ$1)</f>
        <v>0</v>
      </c>
    </row>
    <row r="597" spans="2:74">
      <c r="B597" s="217" t="s">
        <v>162</v>
      </c>
      <c r="C597" s="541">
        <f>COUNTIFS('Faturamento NNE'!$E$2:$E$707,'Infos Relatório'!$B$564,'Faturamento NNE'!$F$2:$F$707,'Infos Relatório'!$B597,'Faturamento NNE'!$AA$2:$AA$707,'Infos Relatório'!C$1)</f>
        <v>0</v>
      </c>
      <c r="D597" s="542">
        <f>SUMIFS('Faturamento NNE'!$H$2:$H$707,'Faturamento NNE'!$E$2:$E$707,'Infos Relatório'!$B$564,'Faturamento NNE'!$F$2:$F$707,'Infos Relatório'!$B597,'Faturamento NNE'!$AA$2:$AA$707,'Infos Relatório'!C$1)</f>
        <v>0</v>
      </c>
      <c r="E597" s="543">
        <f>SUMIFS('Faturamento NNE'!$K$2:$K$707,'Faturamento NNE'!$E$2:$E$707,'Infos Relatório'!$B$564,'Faturamento NNE'!$F$2:$F$707,'Infos Relatório'!$B597,'Faturamento NNE'!$AA$2:$AA$707,'Infos Relatório'!C$1)</f>
        <v>0</v>
      </c>
      <c r="F597" s="544">
        <f>SUMIFS('Faturamento NNE'!$P$2:$P$707,'Faturamento NNE'!$E$2:$E$707,'Infos Relatório'!$B$564,'Faturamento NNE'!$F$2:$F$707,'Infos Relatório'!$B597,'Faturamento NNE'!$AA$2:$AA$707,'Infos Relatório'!C$1,'Faturamento NNE'!$U$2:$U$707,"Sim")+SUMIFS('Faturamento NNE'!$Q$2:$Q$707,'Faturamento NNE'!$E$2:$E$707,'Infos Relatório'!$B$564,'Faturamento NNE'!$F$2:$F$707,'Infos Relatório'!$B597,'Faturamento NNE'!$AA$2:$AA$707,'Infos Relatório'!C$1,'Faturamento NNE'!$U$2:$U$707,"Sim")</f>
        <v>0</v>
      </c>
      <c r="G597" s="283" t="e">
        <f t="shared" si="204"/>
        <v>#DIV/0!</v>
      </c>
      <c r="H597" s="545">
        <f>SUMIFS('Faturamento NNE'!$I$2:$I$707,'Faturamento NNE'!$E$2:$E$707,'Infos Relatório'!$B$564,'Faturamento NNE'!$F$2:$F$707,'Infos Relatório'!$B597,'Faturamento NNE'!$AA$2:$AA$707,'Infos Relatório'!C$1)</f>
        <v>0</v>
      </c>
      <c r="I597" s="541">
        <f>COUNTIFS('Faturamento NNE'!$E$2:$E$707,'Infos Relatório'!$B$564,'Faturamento NNE'!$F$2:$F$707,'Infos Relatório'!$B597,'Faturamento NNE'!$AA$2:$AA$707,'Infos Relatório'!I$1)</f>
        <v>0</v>
      </c>
      <c r="J597" s="542">
        <f>SUMIFS('Faturamento NNE'!$H$2:$H$707,'Faturamento NNE'!$E$2:$E$707,'Infos Relatório'!$B$564,'Faturamento NNE'!$F$2:$F$707,'Infos Relatório'!$B597,'Faturamento NNE'!$AA$2:$AA$707,'Infos Relatório'!I$1)</f>
        <v>0</v>
      </c>
      <c r="K597" s="543">
        <f>SUMIFS('Faturamento NNE'!$K$2:$K$707,'Faturamento NNE'!$E$2:$E$707,'Infos Relatório'!$B$564,'Faturamento NNE'!$F$2:$F$707,'Infos Relatório'!$B597,'Faturamento NNE'!$AA$2:$AA$707,'Infos Relatório'!I$1)</f>
        <v>0</v>
      </c>
      <c r="L597" s="544">
        <f>SUMIFS('Faturamento NNE'!$P$2:$P$707,'Faturamento NNE'!$E$2:$E$707,'Infos Relatório'!$B$564,'Faturamento NNE'!$F$2:$F$707,'Infos Relatório'!$B597,'Faturamento NNE'!$AA$2:$AA$707,'Infos Relatório'!I$1,'Faturamento NNE'!$U$2:$U$707,"Sim")+SUMIFS('Faturamento NNE'!$Q$2:$Q$707,'Faturamento NNE'!$E$2:$E$707,'Infos Relatório'!$B$564,'Faturamento NNE'!$F$2:$F$707,'Infos Relatório'!$B597,'Faturamento NNE'!$AA$2:$AA$707,'Infos Relatório'!I$1,'Faturamento NNE'!$U$2:$U$707,"Sim")</f>
        <v>0</v>
      </c>
      <c r="M597" s="283" t="e">
        <f t="shared" si="205"/>
        <v>#DIV/0!</v>
      </c>
      <c r="N597" s="545">
        <f>SUMIFS('Faturamento NNE'!$I$2:$I$707,'Faturamento NNE'!$E$2:$E$707,'Infos Relatório'!$B$564,'Faturamento NNE'!$F$2:$F$707,'Infos Relatório'!$B597,'Faturamento NNE'!$AA$2:$AA$707,'Infos Relatório'!I$1)</f>
        <v>0</v>
      </c>
      <c r="O597" s="541">
        <f>COUNTIFS('Faturamento NNE'!$E$2:$E$707,'Infos Relatório'!$B$564,'Faturamento NNE'!$F$2:$F$707,'Infos Relatório'!$B597,'Faturamento NNE'!$AA$2:$AA$707,'Infos Relatório'!O$1)</f>
        <v>0</v>
      </c>
      <c r="P597" s="542">
        <f>SUMIFS('Faturamento NNE'!$H$2:$H$707,'Faturamento NNE'!$E$2:$E$707,'Infos Relatório'!$B$564,'Faturamento NNE'!$F$2:$F$707,'Infos Relatório'!$B597,'Faturamento NNE'!$AA$2:$AA$707,'Infos Relatório'!O$1)</f>
        <v>0</v>
      </c>
      <c r="Q597" s="542">
        <f>SUMIFS('Faturamento NNE'!$K$2:$K$707,'Faturamento NNE'!$E$2:$E$707,'Infos Relatório'!$B$564,'Faturamento NNE'!$F$2:$F$707,'Infos Relatório'!$B597,'Faturamento NNE'!$AA$2:$AA$707,'Infos Relatório'!O$1)</f>
        <v>0</v>
      </c>
      <c r="R597" s="546">
        <f>SUMIFS('Faturamento NNE'!$P$2:$P$707,'Faturamento NNE'!$E$2:$E$707,'Infos Relatório'!$B$564,'Faturamento NNE'!$F$2:$F$707,'Infos Relatório'!$B597,'Faturamento NNE'!$AA$2:$AA$707,'Infos Relatório'!O$1,'Faturamento NNE'!$U$2:$U$707,"Sim")+SUMIFS('Faturamento NNE'!$Q$2:$Q$707,'Faturamento NNE'!$E$2:$E$707,'Infos Relatório'!$B$564,'Faturamento NNE'!$F$2:$F$707,'Infos Relatório'!$B597,'Faturamento NNE'!$AA$2:$AA$707,'Infos Relatório'!O$1,'Faturamento NNE'!$U$2:$U$707,"Sim")</f>
        <v>0</v>
      </c>
      <c r="S597" s="227" t="e">
        <f t="shared" si="206"/>
        <v>#DIV/0!</v>
      </c>
      <c r="T597" s="545">
        <f>SUMIFS('Faturamento NNE'!$I$2:$I$707,'Faturamento NNE'!$E$2:$E$707,'Infos Relatório'!$B$564,'Faturamento NNE'!$F$2:$F$707,'Infos Relatório'!$B597,'Faturamento NNE'!$AA$2:$AA$707,'Infos Relatório'!O$1)</f>
        <v>0</v>
      </c>
      <c r="U597" s="541">
        <f>COUNTIFS('Faturamento NNE'!$E$2:$E$707,'Infos Relatório'!$B$564,'Faturamento NNE'!$F$2:$F$707,'Infos Relatório'!$B597,'Faturamento NNE'!$AA$2:$AA$707,'Infos Relatório'!U$1)</f>
        <v>0</v>
      </c>
      <c r="V597" s="542">
        <f>SUMIFS('Faturamento NNE'!$H$2:$H$707,'Faturamento NNE'!$E$2:$E$707,'Infos Relatório'!$B$564,'Faturamento NNE'!$F$2:$F$707,'Infos Relatório'!$B597,'Faturamento NNE'!$AA$2:$AA$707,'Infos Relatório'!U$1)</f>
        <v>0</v>
      </c>
      <c r="W597" s="542">
        <f>SUMIFS('Faturamento NNE'!$K$2:$K$707,'Faturamento NNE'!$E$2:$E$707,'Infos Relatório'!$B$564,'Faturamento NNE'!$F$2:$F$707,'Infos Relatório'!$B597,'Faturamento NNE'!$AA$2:$AA$707,'Infos Relatório'!U$1)</f>
        <v>0</v>
      </c>
      <c r="X597" s="546">
        <f>SUMIFS('Faturamento NNE'!$P$2:$P$707,'Faturamento NNE'!$E$2:$E$707,'Infos Relatório'!$B$564,'Faturamento NNE'!$F$2:$F$707,'Infos Relatório'!$B597,'Faturamento NNE'!$AA$2:$AA$707,'Infos Relatório'!U$1,'Faturamento NNE'!$U$2:$U$707,"Sim")+SUMIFS('Faturamento NNE'!$Q$2:$Q$707,'Faturamento NNE'!$E$2:$E$707,'Infos Relatório'!$B$564,'Faturamento NNE'!$F$2:$F$707,'Infos Relatório'!$B597,'Faturamento NNE'!$AA$2:$AA$707,'Infos Relatório'!U$1,'Faturamento NNE'!$U$2:$U$707,"Sim")</f>
        <v>0</v>
      </c>
      <c r="Y597" s="227" t="e">
        <f t="shared" si="207"/>
        <v>#DIV/0!</v>
      </c>
      <c r="Z597" s="545">
        <f>SUMIFS('Faturamento NNE'!$I$2:$I$707,'Faturamento NNE'!$E$2:$E$707,'Infos Relatório'!$B$564,'Faturamento NNE'!$F$2:$F$707,'Infos Relatório'!$B597,'Faturamento NNE'!$AA$2:$AA$707,'Infos Relatório'!U$1)</f>
        <v>0</v>
      </c>
      <c r="AA597" s="541">
        <f>COUNTIFS('Faturamento NNE'!$E$2:$E$707,'Infos Relatório'!$B$564,'Faturamento NNE'!$F$2:$F$707,'Infos Relatório'!$B597,'Faturamento NNE'!$AA$2:$AA$707,'Infos Relatório'!AA$1)</f>
        <v>0</v>
      </c>
      <c r="AB597" s="542">
        <f>SUMIFS('Faturamento NNE'!$H$2:$H$707,'Faturamento NNE'!$E$2:$E$707,'Infos Relatório'!$B$564,'Faturamento NNE'!$F$2:$F$707,'Infos Relatório'!$B597,'Faturamento NNE'!$AA$2:$AA$707,'Infos Relatório'!AA$1)</f>
        <v>0</v>
      </c>
      <c r="AC597" s="542">
        <f>SUMIFS('Faturamento NNE'!$K$2:$K$707,'Faturamento NNE'!$E$2:$E$707,'Infos Relatório'!$B$564,'Faturamento NNE'!$F$2:$F$707,'Infos Relatório'!$B597,'Faturamento NNE'!$AA$2:$AA$707,'Infos Relatório'!AA$1)</f>
        <v>0</v>
      </c>
      <c r="AD597" s="546">
        <f>SUMIFS('Faturamento NNE'!$P$2:$P$707,'Faturamento NNE'!$E$2:$E$707,'Infos Relatório'!$B$564,'Faturamento NNE'!$F$2:$F$707,'Infos Relatório'!$B597,'Faturamento NNE'!$AA$2:$AA$707,'Infos Relatório'!AA$1,'Faturamento NNE'!$U$2:$U$707,"Sim")+SUMIFS('Faturamento NNE'!$Q$2:$Q$707,'Faturamento NNE'!$E$2:$E$707,'Infos Relatório'!$B$564,'Faturamento NNE'!$F$2:$F$707,'Infos Relatório'!$B597,'Faturamento NNE'!$AA$2:$AA$707,'Infos Relatório'!AA$1,'Faturamento NNE'!$U$2:$U$707,"Sim")</f>
        <v>0</v>
      </c>
      <c r="AE597" s="227" t="e">
        <f t="shared" si="208"/>
        <v>#DIV/0!</v>
      </c>
      <c r="AF597" s="545">
        <f>SUMIFS('Faturamento NNE'!$I$2:$I$707,'Faturamento NNE'!$E$2:$E$707,'Infos Relatório'!$B$564,'Faturamento NNE'!$F$2:$F$707,'Infos Relatório'!$B597,'Faturamento NNE'!$AA$2:$AA$707,'Infos Relatório'!AA$1)</f>
        <v>0</v>
      </c>
      <c r="AG597" s="541">
        <f>COUNTIFS('Faturamento NNE'!$E$2:$E$707,'Infos Relatório'!$B$564,'Faturamento NNE'!$F$2:$F$707,'Infos Relatório'!$B597,'Faturamento NNE'!$AA$2:$AA$707,'Infos Relatório'!AG$1)</f>
        <v>0</v>
      </c>
      <c r="AH597" s="542">
        <f>SUMIFS('Faturamento NNE'!$H$2:$H$707,'Faturamento NNE'!$E$2:$E$707,'Infos Relatório'!$B$564,'Faturamento NNE'!$F$2:$F$707,'Infos Relatório'!$B597,'Faturamento NNE'!$AA$2:$AA$707,'Infos Relatório'!AG$1)</f>
        <v>0</v>
      </c>
      <c r="AI597" s="542">
        <f>SUMIFS('Faturamento NNE'!$K$2:$K$707,'Faturamento NNE'!$E$2:$E$707,'Infos Relatório'!$B$564,'Faturamento NNE'!$F$2:$F$707,'Infos Relatório'!$B597,'Faturamento NNE'!$AA$2:$AA$707,'Infos Relatório'!AG$1)</f>
        <v>0</v>
      </c>
      <c r="AJ597" s="546">
        <f>SUMIFS('Faturamento NNE'!$P$2:$P$707,'Faturamento NNE'!$E$2:$E$707,'Infos Relatório'!$B$564,'Faturamento NNE'!$F$2:$F$707,'Infos Relatório'!$B597,'Faturamento NNE'!$AA$2:$AA$707,'Infos Relatório'!AG$1,'Faturamento NNE'!$U$2:$U$707,"Sim")+SUMIFS('Faturamento NNE'!$Q$2:$Q$707,'Faturamento NNE'!$E$2:$E$707,'Infos Relatório'!$B$564,'Faturamento NNE'!$F$2:$F$707,'Infos Relatório'!$B597,'Faturamento NNE'!$AA$2:$AA$707,'Infos Relatório'!AG$1,'Faturamento NNE'!$U$2:$U$707,"Sim")</f>
        <v>0</v>
      </c>
      <c r="AK597" s="227" t="e">
        <f t="shared" si="209"/>
        <v>#DIV/0!</v>
      </c>
      <c r="AL597" s="545">
        <f>SUMIFS('Faturamento NNE'!$I$2:$I$707,'Faturamento NNE'!$E$2:$E$707,'Infos Relatório'!$B$564,'Faturamento NNE'!$F$2:$F$707,'Infos Relatório'!$B597,'Faturamento NNE'!$AA$2:$AA$707,'Infos Relatório'!AG$1)</f>
        <v>0</v>
      </c>
      <c r="AM597" s="541">
        <f>COUNTIFS('Faturamento NNE'!$E$2:$E$707,'Infos Relatório'!$B$564,'Faturamento NNE'!$F$2:$F$707,'Infos Relatório'!$B597,'Faturamento NNE'!$AA$2:$AA$707,'Infos Relatório'!AM$1)</f>
        <v>0</v>
      </c>
      <c r="AN597" s="542">
        <f>SUMIFS('Faturamento NNE'!$H$2:$H$707,'Faturamento NNE'!$E$2:$E$707,'Infos Relatório'!$B$564,'Faturamento NNE'!$F$2:$F$707,'Infos Relatório'!$B597,'Faturamento NNE'!$AA$2:$AA$707,'Infos Relatório'!AM$1)</f>
        <v>0</v>
      </c>
      <c r="AO597" s="542">
        <f>SUMIFS('Faturamento NNE'!$K$2:$K$707,'Faturamento NNE'!$E$2:$E$707,'Infos Relatório'!$B$564,'Faturamento NNE'!$F$2:$F$707,'Infos Relatório'!$B597,'Faturamento NNE'!$AA$2:$AA$707,'Infos Relatório'!AM$1)</f>
        <v>0</v>
      </c>
      <c r="AP597" s="546">
        <f>SUMIFS('Faturamento NNE'!$P$2:$P$707,'Faturamento NNE'!$E$2:$E$707,'Infos Relatório'!$B$564,'Faturamento NNE'!$F$2:$F$707,'Infos Relatório'!$B597,'Faturamento NNE'!$AA$2:$AA$707,'Infos Relatório'!AM$1,'Faturamento NNE'!$U$2:$U$707,"Sim")+SUMIFS('Faturamento NNE'!$Q$2:$Q$707,'Faturamento NNE'!$E$2:$E$707,'Infos Relatório'!$B$564,'Faturamento NNE'!$F$2:$F$707,'Infos Relatório'!$B597,'Faturamento NNE'!$AA$2:$AA$707,'Infos Relatório'!AM$1,'Faturamento NNE'!$U$2:$U$707,"Sim")</f>
        <v>0</v>
      </c>
      <c r="AQ597" s="227" t="e">
        <f t="shared" si="210"/>
        <v>#DIV/0!</v>
      </c>
      <c r="AR597" s="545">
        <f>SUMIFS('Faturamento NNE'!$I$2:$I$707,'Faturamento NNE'!$E$2:$E$707,'Infos Relatório'!$B$564,'Faturamento NNE'!$F$2:$F$707,'Infos Relatório'!$B597,'Faturamento NNE'!$AA$2:$AA$707,'Infos Relatório'!AM$1)</f>
        <v>0</v>
      </c>
      <c r="AS597" s="541">
        <f>COUNTIFS('Faturamento NNE'!$E$2:$E$707,'Infos Relatório'!$B$564,'Faturamento NNE'!$F$2:$F$707,'Infos Relatório'!$B597,'Faturamento NNE'!$AA$2:$AA$707,'Infos Relatório'!AS$1)</f>
        <v>0</v>
      </c>
      <c r="AT597" s="542">
        <f>SUMIFS('Faturamento NNE'!$H$2:$H$707,'Faturamento NNE'!$E$2:$E$707,'Infos Relatório'!$B$564,'Faturamento NNE'!$F$2:$F$707,'Infos Relatório'!$B597,'Faturamento NNE'!$AA$2:$AA$707,'Infos Relatório'!AS$1)</f>
        <v>0</v>
      </c>
      <c r="AU597" s="542">
        <f>SUMIFS('Faturamento NNE'!$K$2:$K$707,'Faturamento NNE'!$E$2:$E$707,'Infos Relatório'!$B$564,'Faturamento NNE'!$F$2:$F$707,'Infos Relatório'!$B597,'Faturamento NNE'!$AA$2:$AA$707,'Infos Relatório'!AS$1)</f>
        <v>0</v>
      </c>
      <c r="AV597" s="546">
        <f>SUMIFS('Faturamento NNE'!$P$2:$P$707,'Faturamento NNE'!$E$2:$E$707,'Infos Relatório'!$B$564,'Faturamento NNE'!$F$2:$F$707,'Infos Relatório'!$B597,'Faturamento NNE'!$AA$2:$AA$707,'Infos Relatório'!AS$1,'Faturamento NNE'!$U$2:$U$707,"Sim")+SUMIFS('Faturamento NNE'!$Q$2:$Q$707,'Faturamento NNE'!$E$2:$E$707,'Infos Relatório'!$B$564,'Faturamento NNE'!$F$2:$F$707,'Infos Relatório'!$B597,'Faturamento NNE'!$AA$2:$AA$707,'Infos Relatório'!AS$1,'Faturamento NNE'!$U$2:$U$707,"Sim")</f>
        <v>0</v>
      </c>
      <c r="AW597" s="227" t="e">
        <f t="shared" si="211"/>
        <v>#DIV/0!</v>
      </c>
      <c r="AX597" s="545">
        <f>SUMIFS('Faturamento NNE'!$I$2:$I$707,'Faturamento NNE'!$E$2:$E$707,'Infos Relatório'!$B$564,'Faturamento NNE'!$F$2:$F$707,'Infos Relatório'!$B597,'Faturamento NNE'!$AA$2:$AA$707,'Infos Relatório'!AS$1)</f>
        <v>0</v>
      </c>
      <c r="AY597" s="541">
        <f>COUNTIFS('Faturamento NNE'!$E$2:$E$707,'Infos Relatório'!$B$564,'Faturamento NNE'!$F$2:$F$707,'Infos Relatório'!$B597,'Faturamento NNE'!$AA$2:$AA$707,'Infos Relatório'!AY$1)</f>
        <v>0</v>
      </c>
      <c r="AZ597" s="542">
        <f>SUMIFS('Faturamento NNE'!$H$2:$H$707,'Faturamento NNE'!$E$2:$E$707,'Infos Relatório'!$B$564,'Faturamento NNE'!$F$2:$F$707,'Infos Relatório'!$B597,'Faturamento NNE'!$AA$2:$AA$707,'Infos Relatório'!AY$1)</f>
        <v>0</v>
      </c>
      <c r="BA597" s="542">
        <f>SUMIFS('Faturamento NNE'!$K$2:$K$707,'Faturamento NNE'!$E$2:$E$707,'Infos Relatório'!$B$564,'Faturamento NNE'!$F$2:$F$707,'Infos Relatório'!$B597,'Faturamento NNE'!$AA$2:$AA$707,'Infos Relatório'!AY$1)</f>
        <v>0</v>
      </c>
      <c r="BB597" s="546">
        <f>SUMIFS('Faturamento NNE'!$P$2:$P$707,'Faturamento NNE'!$E$2:$E$707,'Infos Relatório'!$B$564,'Faturamento NNE'!$F$2:$F$707,'Infos Relatório'!$B597,'Faturamento NNE'!$AA$2:$AA$707,'Infos Relatório'!AY$1,'Faturamento NNE'!$U$2:$U$707,"Sim")+SUMIFS('Faturamento NNE'!$Q$2:$Q$707,'Faturamento NNE'!$E$2:$E$707,'Infos Relatório'!$B$564,'Faturamento NNE'!$F$2:$F$707,'Infos Relatório'!$B597,'Faturamento NNE'!$AA$2:$AA$707,'Infos Relatório'!AY$1,'Faturamento NNE'!$U$2:$U$707,"Sim")</f>
        <v>0</v>
      </c>
      <c r="BC597" s="227" t="e">
        <f t="shared" si="212"/>
        <v>#DIV/0!</v>
      </c>
      <c r="BD597" s="545">
        <f>SUMIFS('Faturamento NNE'!$I$2:$I$707,'Faturamento NNE'!$E$2:$E$707,'Infos Relatório'!$B$564,'Faturamento NNE'!$F$2:$F$707,'Infos Relatório'!$B597,'Faturamento NNE'!$AA$2:$AA$707,'Infos Relatório'!AY$1)</f>
        <v>0</v>
      </c>
      <c r="BE597" s="541">
        <f>COUNTIFS('Faturamento NNE'!$E$2:$E$707,'Infos Relatório'!$B$564,'Faturamento NNE'!$F$2:$F$707,'Infos Relatório'!$B597,'Faturamento NNE'!$AA$2:$AA$707,'Infos Relatório'!BE$1)</f>
        <v>0</v>
      </c>
      <c r="BF597" s="542">
        <f>SUMIFS('Faturamento NNE'!$H$2:$H$707,'Faturamento NNE'!$E$2:$E$707,'Infos Relatório'!$B$564,'Faturamento NNE'!$F$2:$F$707,'Infos Relatório'!$B597,'Faturamento NNE'!$AA$2:$AA$707,'Infos Relatório'!BE$1)</f>
        <v>0</v>
      </c>
      <c r="BG597" s="542">
        <f>SUMIFS('Faturamento NNE'!$K$2:$K$707,'Faturamento NNE'!$E$2:$E$707,'Infos Relatório'!$B$564,'Faturamento NNE'!$F$2:$F$707,'Infos Relatório'!$B597,'Faturamento NNE'!$AA$2:$AA$707,'Infos Relatório'!BE$1)</f>
        <v>0</v>
      </c>
      <c r="BH597" s="546">
        <f>SUMIFS('Faturamento NNE'!$P$2:$P$707,'Faturamento NNE'!$E$2:$E$707,'Infos Relatório'!$B$564,'Faturamento NNE'!$F$2:$F$707,'Infos Relatório'!$B597,'Faturamento NNE'!$AA$2:$AA$707,'Infos Relatório'!BE$1,'Faturamento NNE'!$U$2:$U$707,"Sim")+SUMIFS('Faturamento NNE'!$Q$2:$Q$707,'Faturamento NNE'!$E$2:$E$707,'Infos Relatório'!$B$564,'Faturamento NNE'!$F$2:$F$707,'Infos Relatório'!$B597,'Faturamento NNE'!$AA$2:$AA$707,'Infos Relatório'!BE$1,'Faturamento NNE'!$U$2:$U$707,"Sim")</f>
        <v>0</v>
      </c>
      <c r="BI597" s="227" t="e">
        <f t="shared" si="213"/>
        <v>#DIV/0!</v>
      </c>
      <c r="BJ597" s="545">
        <f>SUMIFS('Faturamento NNE'!$I$2:$I$707,'Faturamento NNE'!$E$2:$E$707,'Infos Relatório'!$B$564,'Faturamento NNE'!$F$2:$F$707,'Infos Relatório'!$B597,'Faturamento NNE'!$AA$2:$AA$707,'Infos Relatório'!BE$1)</f>
        <v>0</v>
      </c>
      <c r="BK597" s="541">
        <f>COUNTIFS('Faturamento NNE'!$E$2:$E$707,'Infos Relatório'!$B$564,'Faturamento NNE'!$F$2:$F$707,'Infos Relatório'!$B597,'Faturamento NNE'!$AA$2:$AA$707,'Infos Relatório'!BK$1)</f>
        <v>0</v>
      </c>
      <c r="BL597" s="542">
        <f>SUMIFS('Faturamento NNE'!$H$2:$H$707,'Faturamento NNE'!$E$2:$E$707,'Infos Relatório'!$B$564,'Faturamento NNE'!$F$2:$F$707,'Infos Relatório'!$B597,'Faturamento NNE'!$AA$2:$AA$707,'Infos Relatório'!BK$1)</f>
        <v>0</v>
      </c>
      <c r="BM597" s="542">
        <f>SUMIFS('Faturamento NNE'!$K$2:$K$707,'Faturamento NNE'!$E$2:$E$707,'Infos Relatório'!$B$564,'Faturamento NNE'!$F$2:$F$707,'Infos Relatório'!$B597,'Faturamento NNE'!$AA$2:$AA$707,'Infos Relatório'!BK$1)</f>
        <v>0</v>
      </c>
      <c r="BN597" s="546">
        <f>SUMIFS('Faturamento NNE'!$P$2:$P$707,'Faturamento NNE'!$E$2:$E$707,'Infos Relatório'!$B$564,'Faturamento NNE'!$F$2:$F$707,'Infos Relatório'!$B597,'Faturamento NNE'!$AA$2:$AA$707,'Infos Relatório'!BK$1,'Faturamento NNE'!$U$2:$U$707,"Sim")+SUMIFS('Faturamento NNE'!$Q$2:$Q$707,'Faturamento NNE'!$E$2:$E$707,'Infos Relatório'!$B$564,'Faturamento NNE'!$F$2:$F$707,'Infos Relatório'!$B597,'Faturamento NNE'!$AA$2:$AA$707,'Infos Relatório'!BK$1,'Faturamento NNE'!$U$2:$U$707,"Sim")</f>
        <v>0</v>
      </c>
      <c r="BO597" s="227" t="e">
        <f t="shared" si="214"/>
        <v>#DIV/0!</v>
      </c>
      <c r="BP597" s="545">
        <f>SUMIFS('Faturamento NNE'!$I$2:$I$707,'Faturamento NNE'!$E$2:$E$707,'Infos Relatório'!$B$564,'Faturamento NNE'!$F$2:$F$707,'Infos Relatório'!$B597,'Faturamento NNE'!$AA$2:$AA$707,'Infos Relatório'!BK$1)</f>
        <v>0</v>
      </c>
      <c r="BQ597" s="541">
        <f>COUNTIFS('Faturamento NNE'!$E$2:$E$707,'Infos Relatório'!$B$564,'Faturamento NNE'!$F$2:$F$707,'Infos Relatório'!$B597,'Faturamento NNE'!$AA$2:$AA$707,'Infos Relatório'!BQ$1)</f>
        <v>0</v>
      </c>
      <c r="BR597" s="542">
        <f>SUMIFS('Faturamento NNE'!$H$2:$H$707,'Faturamento NNE'!$E$2:$E$707,'Infos Relatório'!$B$564,'Faturamento NNE'!$F$2:$F$707,'Infos Relatório'!$B597,'Faturamento NNE'!$AA$2:$AA$707,'Infos Relatório'!BQ$1)</f>
        <v>0</v>
      </c>
      <c r="BS597" s="542">
        <f>SUMIFS('Faturamento NNE'!$K$2:$K$707,'Faturamento NNE'!$E$2:$E$707,'Infos Relatório'!$B$564,'Faturamento NNE'!$F$2:$F$707,'Infos Relatório'!$B597,'Faturamento NNE'!$AA$2:$AA$707,'Infos Relatório'!BQ$1)</f>
        <v>0</v>
      </c>
      <c r="BT597" s="546">
        <f>SUMIFS('Faturamento NNE'!$P$2:$P$707,'Faturamento NNE'!$E$2:$E$707,'Infos Relatório'!$B$564,'Faturamento NNE'!$F$2:$F$707,'Infos Relatório'!$B597,'Faturamento NNE'!$AA$2:$AA$707,'Infos Relatório'!BQ$1,'Faturamento NNE'!$U$2:$U$707,"Sim")+SUMIFS('Faturamento NNE'!$Q$2:$Q$707,'Faturamento NNE'!$E$2:$E$707,'Infos Relatório'!$B$564,'Faturamento NNE'!$F$2:$F$707,'Infos Relatório'!$B597,'Faturamento NNE'!$AA$2:$AA$707,'Infos Relatório'!BQ$1,'Faturamento NNE'!$U$2:$U$707,"Sim")</f>
        <v>0</v>
      </c>
      <c r="BU597" s="227" t="e">
        <f t="shared" si="215"/>
        <v>#DIV/0!</v>
      </c>
      <c r="BV597" s="545">
        <f>SUMIFS('Faturamento NNE'!$I$2:$I$707,'Faturamento NNE'!$E$2:$E$707,'Infos Relatório'!$B$564,'Faturamento NNE'!$F$2:$F$707,'Infos Relatório'!$B597,'Faturamento NNE'!$AA$2:$AA$707,'Infos Relatório'!BQ$1)</f>
        <v>0</v>
      </c>
    </row>
    <row r="598" spans="2:74">
      <c r="B598" s="217" t="s">
        <v>163</v>
      </c>
      <c r="C598" s="541">
        <f>COUNTIFS('Faturamento NNE'!$E$2:$E$707,'Infos Relatório'!$B$564,'Faturamento NNE'!$F$2:$F$707,'Infos Relatório'!$B598,'Faturamento NNE'!$AA$2:$AA$707,'Infos Relatório'!C$1)</f>
        <v>0</v>
      </c>
      <c r="D598" s="542">
        <f>SUMIFS('Faturamento NNE'!$H$2:$H$707,'Faturamento NNE'!$E$2:$E$707,'Infos Relatório'!$B$564,'Faturamento NNE'!$F$2:$F$707,'Infos Relatório'!$B598,'Faturamento NNE'!$AA$2:$AA$707,'Infos Relatório'!C$1)</f>
        <v>0</v>
      </c>
      <c r="E598" s="543">
        <f>SUMIFS('Faturamento NNE'!$K$2:$K$707,'Faturamento NNE'!$E$2:$E$707,'Infos Relatório'!$B$564,'Faturamento NNE'!$F$2:$F$707,'Infos Relatório'!$B598,'Faturamento NNE'!$AA$2:$AA$707,'Infos Relatório'!C$1)</f>
        <v>0</v>
      </c>
      <c r="F598" s="544">
        <f>SUMIFS('Faturamento NNE'!$P$2:$P$707,'Faturamento NNE'!$E$2:$E$707,'Infos Relatório'!$B$564,'Faturamento NNE'!$F$2:$F$707,'Infos Relatório'!$B598,'Faturamento NNE'!$AA$2:$AA$707,'Infos Relatório'!C$1,'Faturamento NNE'!$U$2:$U$707,"Sim")+SUMIFS('Faturamento NNE'!$Q$2:$Q$707,'Faturamento NNE'!$E$2:$E$707,'Infos Relatório'!$B$564,'Faturamento NNE'!$F$2:$F$707,'Infos Relatório'!$B598,'Faturamento NNE'!$AA$2:$AA$707,'Infos Relatório'!C$1,'Faturamento NNE'!$U$2:$U$707,"Sim")</f>
        <v>0</v>
      </c>
      <c r="G598" s="283" t="e">
        <f t="shared" si="204"/>
        <v>#DIV/0!</v>
      </c>
      <c r="H598" s="545">
        <f>SUMIFS('Faturamento NNE'!$I$2:$I$707,'Faturamento NNE'!$E$2:$E$707,'Infos Relatório'!$B$564,'Faturamento NNE'!$F$2:$F$707,'Infos Relatório'!$B598,'Faturamento NNE'!$AA$2:$AA$707,'Infos Relatório'!C$1)</f>
        <v>0</v>
      </c>
      <c r="I598" s="541">
        <f>COUNTIFS('Faturamento NNE'!$E$2:$E$707,'Infos Relatório'!$B$564,'Faturamento NNE'!$F$2:$F$707,'Infos Relatório'!$B598,'Faturamento NNE'!$AA$2:$AA$707,'Infos Relatório'!I$1)</f>
        <v>0</v>
      </c>
      <c r="J598" s="542">
        <f>SUMIFS('Faturamento NNE'!$H$2:$H$707,'Faturamento NNE'!$E$2:$E$707,'Infos Relatório'!$B$564,'Faturamento NNE'!$F$2:$F$707,'Infos Relatório'!$B598,'Faturamento NNE'!$AA$2:$AA$707,'Infos Relatório'!I$1)</f>
        <v>0</v>
      </c>
      <c r="K598" s="543">
        <f>SUMIFS('Faturamento NNE'!$K$2:$K$707,'Faturamento NNE'!$E$2:$E$707,'Infos Relatório'!$B$564,'Faturamento NNE'!$F$2:$F$707,'Infos Relatório'!$B598,'Faturamento NNE'!$AA$2:$AA$707,'Infos Relatório'!I$1)</f>
        <v>0</v>
      </c>
      <c r="L598" s="544">
        <f>SUMIFS('Faturamento NNE'!$P$2:$P$707,'Faturamento NNE'!$E$2:$E$707,'Infos Relatório'!$B$564,'Faturamento NNE'!$F$2:$F$707,'Infos Relatório'!$B598,'Faturamento NNE'!$AA$2:$AA$707,'Infos Relatório'!I$1,'Faturamento NNE'!$U$2:$U$707,"Sim")+SUMIFS('Faturamento NNE'!$Q$2:$Q$707,'Faturamento NNE'!$E$2:$E$707,'Infos Relatório'!$B$564,'Faturamento NNE'!$F$2:$F$707,'Infos Relatório'!$B598,'Faturamento NNE'!$AA$2:$AA$707,'Infos Relatório'!I$1,'Faturamento NNE'!$U$2:$U$707,"Sim")</f>
        <v>0</v>
      </c>
      <c r="M598" s="283" t="e">
        <f t="shared" si="205"/>
        <v>#DIV/0!</v>
      </c>
      <c r="N598" s="545">
        <f>SUMIFS('Faturamento NNE'!$I$2:$I$707,'Faturamento NNE'!$E$2:$E$707,'Infos Relatório'!$B$564,'Faturamento NNE'!$F$2:$F$707,'Infos Relatório'!$B598,'Faturamento NNE'!$AA$2:$AA$707,'Infos Relatório'!I$1)</f>
        <v>0</v>
      </c>
      <c r="O598" s="541">
        <f>COUNTIFS('Faturamento NNE'!$E$2:$E$707,'Infos Relatório'!$B$564,'Faturamento NNE'!$F$2:$F$707,'Infos Relatório'!$B598,'Faturamento NNE'!$AA$2:$AA$707,'Infos Relatório'!O$1)</f>
        <v>0</v>
      </c>
      <c r="P598" s="542">
        <f>SUMIFS('Faturamento NNE'!$H$2:$H$707,'Faturamento NNE'!$E$2:$E$707,'Infos Relatório'!$B$564,'Faturamento NNE'!$F$2:$F$707,'Infos Relatório'!$B598,'Faturamento NNE'!$AA$2:$AA$707,'Infos Relatório'!O$1)</f>
        <v>0</v>
      </c>
      <c r="Q598" s="542">
        <f>SUMIFS('Faturamento NNE'!$K$2:$K$707,'Faturamento NNE'!$E$2:$E$707,'Infos Relatório'!$B$564,'Faturamento NNE'!$F$2:$F$707,'Infos Relatório'!$B598,'Faturamento NNE'!$AA$2:$AA$707,'Infos Relatório'!O$1)</f>
        <v>0</v>
      </c>
      <c r="R598" s="546">
        <f>SUMIFS('Faturamento NNE'!$P$2:$P$707,'Faturamento NNE'!$E$2:$E$707,'Infos Relatório'!$B$564,'Faturamento NNE'!$F$2:$F$707,'Infos Relatório'!$B598,'Faturamento NNE'!$AA$2:$AA$707,'Infos Relatório'!O$1,'Faturamento NNE'!$U$2:$U$707,"Sim")+SUMIFS('Faturamento NNE'!$Q$2:$Q$707,'Faturamento NNE'!$E$2:$E$707,'Infos Relatório'!$B$564,'Faturamento NNE'!$F$2:$F$707,'Infos Relatório'!$B598,'Faturamento NNE'!$AA$2:$AA$707,'Infos Relatório'!O$1,'Faturamento NNE'!$U$2:$U$707,"Sim")</f>
        <v>0</v>
      </c>
      <c r="S598" s="227" t="e">
        <f t="shared" si="206"/>
        <v>#DIV/0!</v>
      </c>
      <c r="T598" s="545">
        <f>SUMIFS('Faturamento NNE'!$I$2:$I$707,'Faturamento NNE'!$E$2:$E$707,'Infos Relatório'!$B$564,'Faturamento NNE'!$F$2:$F$707,'Infos Relatório'!$B598,'Faturamento NNE'!$AA$2:$AA$707,'Infos Relatório'!O$1)</f>
        <v>0</v>
      </c>
      <c r="U598" s="541">
        <f>COUNTIFS('Faturamento NNE'!$E$2:$E$707,'Infos Relatório'!$B$564,'Faturamento NNE'!$F$2:$F$707,'Infos Relatório'!$B598,'Faturamento NNE'!$AA$2:$AA$707,'Infos Relatório'!U$1)</f>
        <v>0</v>
      </c>
      <c r="V598" s="542">
        <f>SUMIFS('Faturamento NNE'!$H$2:$H$707,'Faturamento NNE'!$E$2:$E$707,'Infos Relatório'!$B$564,'Faturamento NNE'!$F$2:$F$707,'Infos Relatório'!$B598,'Faturamento NNE'!$AA$2:$AA$707,'Infos Relatório'!U$1)</f>
        <v>0</v>
      </c>
      <c r="W598" s="542">
        <f>SUMIFS('Faturamento NNE'!$K$2:$K$707,'Faturamento NNE'!$E$2:$E$707,'Infos Relatório'!$B$564,'Faturamento NNE'!$F$2:$F$707,'Infos Relatório'!$B598,'Faturamento NNE'!$AA$2:$AA$707,'Infos Relatório'!U$1)</f>
        <v>0</v>
      </c>
      <c r="X598" s="546">
        <f>SUMIFS('Faturamento NNE'!$P$2:$P$707,'Faturamento NNE'!$E$2:$E$707,'Infos Relatório'!$B$564,'Faturamento NNE'!$F$2:$F$707,'Infos Relatório'!$B598,'Faturamento NNE'!$AA$2:$AA$707,'Infos Relatório'!U$1,'Faturamento NNE'!$U$2:$U$707,"Sim")+SUMIFS('Faturamento NNE'!$Q$2:$Q$707,'Faturamento NNE'!$E$2:$E$707,'Infos Relatório'!$B$564,'Faturamento NNE'!$F$2:$F$707,'Infos Relatório'!$B598,'Faturamento NNE'!$AA$2:$AA$707,'Infos Relatório'!U$1,'Faturamento NNE'!$U$2:$U$707,"Sim")</f>
        <v>0</v>
      </c>
      <c r="Y598" s="227" t="e">
        <f t="shared" si="207"/>
        <v>#DIV/0!</v>
      </c>
      <c r="Z598" s="545">
        <f>SUMIFS('Faturamento NNE'!$I$2:$I$707,'Faturamento NNE'!$E$2:$E$707,'Infos Relatório'!$B$564,'Faturamento NNE'!$F$2:$F$707,'Infos Relatório'!$B598,'Faturamento NNE'!$AA$2:$AA$707,'Infos Relatório'!U$1)</f>
        <v>0</v>
      </c>
      <c r="AA598" s="541">
        <f>COUNTIFS('Faturamento NNE'!$E$2:$E$707,'Infos Relatório'!$B$564,'Faturamento NNE'!$F$2:$F$707,'Infos Relatório'!$B598,'Faturamento NNE'!$AA$2:$AA$707,'Infos Relatório'!AA$1)</f>
        <v>0</v>
      </c>
      <c r="AB598" s="542">
        <f>SUMIFS('Faturamento NNE'!$H$2:$H$707,'Faturamento NNE'!$E$2:$E$707,'Infos Relatório'!$B$564,'Faturamento NNE'!$F$2:$F$707,'Infos Relatório'!$B598,'Faturamento NNE'!$AA$2:$AA$707,'Infos Relatório'!AA$1)</f>
        <v>0</v>
      </c>
      <c r="AC598" s="542">
        <f>SUMIFS('Faturamento NNE'!$K$2:$K$707,'Faturamento NNE'!$E$2:$E$707,'Infos Relatório'!$B$564,'Faturamento NNE'!$F$2:$F$707,'Infos Relatório'!$B598,'Faturamento NNE'!$AA$2:$AA$707,'Infos Relatório'!AA$1)</f>
        <v>0</v>
      </c>
      <c r="AD598" s="546">
        <f>SUMIFS('Faturamento NNE'!$P$2:$P$707,'Faturamento NNE'!$E$2:$E$707,'Infos Relatório'!$B$564,'Faturamento NNE'!$F$2:$F$707,'Infos Relatório'!$B598,'Faturamento NNE'!$AA$2:$AA$707,'Infos Relatório'!AA$1,'Faturamento NNE'!$U$2:$U$707,"Sim")+SUMIFS('Faturamento NNE'!$Q$2:$Q$707,'Faturamento NNE'!$E$2:$E$707,'Infos Relatório'!$B$564,'Faturamento NNE'!$F$2:$F$707,'Infos Relatório'!$B598,'Faturamento NNE'!$AA$2:$AA$707,'Infos Relatório'!AA$1,'Faturamento NNE'!$U$2:$U$707,"Sim")</f>
        <v>0</v>
      </c>
      <c r="AE598" s="227" t="e">
        <f t="shared" si="208"/>
        <v>#DIV/0!</v>
      </c>
      <c r="AF598" s="545">
        <f>SUMIFS('Faturamento NNE'!$I$2:$I$707,'Faturamento NNE'!$E$2:$E$707,'Infos Relatório'!$B$564,'Faturamento NNE'!$F$2:$F$707,'Infos Relatório'!$B598,'Faturamento NNE'!$AA$2:$AA$707,'Infos Relatório'!AA$1)</f>
        <v>0</v>
      </c>
      <c r="AG598" s="541">
        <f>COUNTIFS('Faturamento NNE'!$E$2:$E$707,'Infos Relatório'!$B$564,'Faturamento NNE'!$F$2:$F$707,'Infos Relatório'!$B598,'Faturamento NNE'!$AA$2:$AA$707,'Infos Relatório'!AG$1)</f>
        <v>0</v>
      </c>
      <c r="AH598" s="542">
        <f>SUMIFS('Faturamento NNE'!$H$2:$H$707,'Faturamento NNE'!$E$2:$E$707,'Infos Relatório'!$B$564,'Faturamento NNE'!$F$2:$F$707,'Infos Relatório'!$B598,'Faturamento NNE'!$AA$2:$AA$707,'Infos Relatório'!AG$1)</f>
        <v>0</v>
      </c>
      <c r="AI598" s="542">
        <f>SUMIFS('Faturamento NNE'!$K$2:$K$707,'Faturamento NNE'!$E$2:$E$707,'Infos Relatório'!$B$564,'Faturamento NNE'!$F$2:$F$707,'Infos Relatório'!$B598,'Faturamento NNE'!$AA$2:$AA$707,'Infos Relatório'!AG$1)</f>
        <v>0</v>
      </c>
      <c r="AJ598" s="546">
        <f>SUMIFS('Faturamento NNE'!$P$2:$P$707,'Faturamento NNE'!$E$2:$E$707,'Infos Relatório'!$B$564,'Faturamento NNE'!$F$2:$F$707,'Infos Relatório'!$B598,'Faturamento NNE'!$AA$2:$AA$707,'Infos Relatório'!AG$1,'Faturamento NNE'!$U$2:$U$707,"Sim")+SUMIFS('Faturamento NNE'!$Q$2:$Q$707,'Faturamento NNE'!$E$2:$E$707,'Infos Relatório'!$B$564,'Faturamento NNE'!$F$2:$F$707,'Infos Relatório'!$B598,'Faturamento NNE'!$AA$2:$AA$707,'Infos Relatório'!AG$1,'Faturamento NNE'!$U$2:$U$707,"Sim")</f>
        <v>0</v>
      </c>
      <c r="AK598" s="227" t="e">
        <f t="shared" si="209"/>
        <v>#DIV/0!</v>
      </c>
      <c r="AL598" s="545">
        <f>SUMIFS('Faturamento NNE'!$I$2:$I$707,'Faturamento NNE'!$E$2:$E$707,'Infos Relatório'!$B$564,'Faturamento NNE'!$F$2:$F$707,'Infos Relatório'!$B598,'Faturamento NNE'!$AA$2:$AA$707,'Infos Relatório'!AG$1)</f>
        <v>0</v>
      </c>
      <c r="AM598" s="541">
        <f>COUNTIFS('Faturamento NNE'!$E$2:$E$707,'Infos Relatório'!$B$564,'Faturamento NNE'!$F$2:$F$707,'Infos Relatório'!$B598,'Faturamento NNE'!$AA$2:$AA$707,'Infos Relatório'!AM$1)</f>
        <v>0</v>
      </c>
      <c r="AN598" s="542">
        <f>SUMIFS('Faturamento NNE'!$H$2:$H$707,'Faturamento NNE'!$E$2:$E$707,'Infos Relatório'!$B$564,'Faturamento NNE'!$F$2:$F$707,'Infos Relatório'!$B598,'Faturamento NNE'!$AA$2:$AA$707,'Infos Relatório'!AM$1)</f>
        <v>0</v>
      </c>
      <c r="AO598" s="542">
        <f>SUMIFS('Faturamento NNE'!$K$2:$K$707,'Faturamento NNE'!$E$2:$E$707,'Infos Relatório'!$B$564,'Faturamento NNE'!$F$2:$F$707,'Infos Relatório'!$B598,'Faturamento NNE'!$AA$2:$AA$707,'Infos Relatório'!AM$1)</f>
        <v>0</v>
      </c>
      <c r="AP598" s="546">
        <f>SUMIFS('Faturamento NNE'!$P$2:$P$707,'Faturamento NNE'!$E$2:$E$707,'Infos Relatório'!$B$564,'Faturamento NNE'!$F$2:$F$707,'Infos Relatório'!$B598,'Faturamento NNE'!$AA$2:$AA$707,'Infos Relatório'!AM$1,'Faturamento NNE'!$U$2:$U$707,"Sim")+SUMIFS('Faturamento NNE'!$Q$2:$Q$707,'Faturamento NNE'!$E$2:$E$707,'Infos Relatório'!$B$564,'Faturamento NNE'!$F$2:$F$707,'Infos Relatório'!$B598,'Faturamento NNE'!$AA$2:$AA$707,'Infos Relatório'!AM$1,'Faturamento NNE'!$U$2:$U$707,"Sim")</f>
        <v>0</v>
      </c>
      <c r="AQ598" s="227" t="e">
        <f t="shared" si="210"/>
        <v>#DIV/0!</v>
      </c>
      <c r="AR598" s="545">
        <f>SUMIFS('Faturamento NNE'!$I$2:$I$707,'Faturamento NNE'!$E$2:$E$707,'Infos Relatório'!$B$564,'Faturamento NNE'!$F$2:$F$707,'Infos Relatório'!$B598,'Faturamento NNE'!$AA$2:$AA$707,'Infos Relatório'!AM$1)</f>
        <v>0</v>
      </c>
      <c r="AS598" s="541">
        <f>COUNTIFS('Faturamento NNE'!$E$2:$E$707,'Infos Relatório'!$B$564,'Faturamento NNE'!$F$2:$F$707,'Infos Relatório'!$B598,'Faturamento NNE'!$AA$2:$AA$707,'Infos Relatório'!AS$1)</f>
        <v>0</v>
      </c>
      <c r="AT598" s="542">
        <f>SUMIFS('Faturamento NNE'!$H$2:$H$707,'Faturamento NNE'!$E$2:$E$707,'Infos Relatório'!$B$564,'Faturamento NNE'!$F$2:$F$707,'Infos Relatório'!$B598,'Faturamento NNE'!$AA$2:$AA$707,'Infos Relatório'!AS$1)</f>
        <v>0</v>
      </c>
      <c r="AU598" s="542">
        <f>SUMIFS('Faturamento NNE'!$K$2:$K$707,'Faturamento NNE'!$E$2:$E$707,'Infos Relatório'!$B$564,'Faturamento NNE'!$F$2:$F$707,'Infos Relatório'!$B598,'Faturamento NNE'!$AA$2:$AA$707,'Infos Relatório'!AS$1)</f>
        <v>0</v>
      </c>
      <c r="AV598" s="546">
        <f>SUMIFS('Faturamento NNE'!$P$2:$P$707,'Faturamento NNE'!$E$2:$E$707,'Infos Relatório'!$B$564,'Faturamento NNE'!$F$2:$F$707,'Infos Relatório'!$B598,'Faturamento NNE'!$AA$2:$AA$707,'Infos Relatório'!AS$1,'Faturamento NNE'!$U$2:$U$707,"Sim")+SUMIFS('Faturamento NNE'!$Q$2:$Q$707,'Faturamento NNE'!$E$2:$E$707,'Infos Relatório'!$B$564,'Faturamento NNE'!$F$2:$F$707,'Infos Relatório'!$B598,'Faturamento NNE'!$AA$2:$AA$707,'Infos Relatório'!AS$1,'Faturamento NNE'!$U$2:$U$707,"Sim")</f>
        <v>0</v>
      </c>
      <c r="AW598" s="227" t="e">
        <f t="shared" si="211"/>
        <v>#DIV/0!</v>
      </c>
      <c r="AX598" s="545">
        <f>SUMIFS('Faturamento NNE'!$I$2:$I$707,'Faturamento NNE'!$E$2:$E$707,'Infos Relatório'!$B$564,'Faturamento NNE'!$F$2:$F$707,'Infos Relatório'!$B598,'Faturamento NNE'!$AA$2:$AA$707,'Infos Relatório'!AS$1)</f>
        <v>0</v>
      </c>
      <c r="AY598" s="541">
        <f>COUNTIFS('Faturamento NNE'!$E$2:$E$707,'Infos Relatório'!$B$564,'Faturamento NNE'!$F$2:$F$707,'Infos Relatório'!$B598,'Faturamento NNE'!$AA$2:$AA$707,'Infos Relatório'!AY$1)</f>
        <v>0</v>
      </c>
      <c r="AZ598" s="542">
        <f>SUMIFS('Faturamento NNE'!$H$2:$H$707,'Faturamento NNE'!$E$2:$E$707,'Infos Relatório'!$B$564,'Faturamento NNE'!$F$2:$F$707,'Infos Relatório'!$B598,'Faturamento NNE'!$AA$2:$AA$707,'Infos Relatório'!AY$1)</f>
        <v>0</v>
      </c>
      <c r="BA598" s="542">
        <f>SUMIFS('Faturamento NNE'!$K$2:$K$707,'Faturamento NNE'!$E$2:$E$707,'Infos Relatório'!$B$564,'Faturamento NNE'!$F$2:$F$707,'Infos Relatório'!$B598,'Faturamento NNE'!$AA$2:$AA$707,'Infos Relatório'!AY$1)</f>
        <v>0</v>
      </c>
      <c r="BB598" s="546">
        <f>SUMIFS('Faturamento NNE'!$P$2:$P$707,'Faturamento NNE'!$E$2:$E$707,'Infos Relatório'!$B$564,'Faturamento NNE'!$F$2:$F$707,'Infos Relatório'!$B598,'Faturamento NNE'!$AA$2:$AA$707,'Infos Relatório'!AY$1,'Faturamento NNE'!$U$2:$U$707,"Sim")+SUMIFS('Faturamento NNE'!$Q$2:$Q$707,'Faturamento NNE'!$E$2:$E$707,'Infos Relatório'!$B$564,'Faturamento NNE'!$F$2:$F$707,'Infos Relatório'!$B598,'Faturamento NNE'!$AA$2:$AA$707,'Infos Relatório'!AY$1,'Faturamento NNE'!$U$2:$U$707,"Sim")</f>
        <v>0</v>
      </c>
      <c r="BC598" s="227" t="e">
        <f t="shared" si="212"/>
        <v>#DIV/0!</v>
      </c>
      <c r="BD598" s="545">
        <f>SUMIFS('Faturamento NNE'!$I$2:$I$707,'Faturamento NNE'!$E$2:$E$707,'Infos Relatório'!$B$564,'Faturamento NNE'!$F$2:$F$707,'Infos Relatório'!$B598,'Faturamento NNE'!$AA$2:$AA$707,'Infos Relatório'!AY$1)</f>
        <v>0</v>
      </c>
      <c r="BE598" s="541">
        <f>COUNTIFS('Faturamento NNE'!$E$2:$E$707,'Infos Relatório'!$B$564,'Faturamento NNE'!$F$2:$F$707,'Infos Relatório'!$B598,'Faturamento NNE'!$AA$2:$AA$707,'Infos Relatório'!BE$1)</f>
        <v>0</v>
      </c>
      <c r="BF598" s="542">
        <f>SUMIFS('Faturamento NNE'!$H$2:$H$707,'Faturamento NNE'!$E$2:$E$707,'Infos Relatório'!$B$564,'Faturamento NNE'!$F$2:$F$707,'Infos Relatório'!$B598,'Faturamento NNE'!$AA$2:$AA$707,'Infos Relatório'!BE$1)</f>
        <v>0</v>
      </c>
      <c r="BG598" s="542">
        <f>SUMIFS('Faturamento NNE'!$K$2:$K$707,'Faturamento NNE'!$E$2:$E$707,'Infos Relatório'!$B$564,'Faturamento NNE'!$F$2:$F$707,'Infos Relatório'!$B598,'Faturamento NNE'!$AA$2:$AA$707,'Infos Relatório'!BE$1)</f>
        <v>0</v>
      </c>
      <c r="BH598" s="546">
        <f>SUMIFS('Faturamento NNE'!$P$2:$P$707,'Faturamento NNE'!$E$2:$E$707,'Infos Relatório'!$B$564,'Faturamento NNE'!$F$2:$F$707,'Infos Relatório'!$B598,'Faturamento NNE'!$AA$2:$AA$707,'Infos Relatório'!BE$1,'Faturamento NNE'!$U$2:$U$707,"Sim")+SUMIFS('Faturamento NNE'!$Q$2:$Q$707,'Faturamento NNE'!$E$2:$E$707,'Infos Relatório'!$B$564,'Faturamento NNE'!$F$2:$F$707,'Infos Relatório'!$B598,'Faturamento NNE'!$AA$2:$AA$707,'Infos Relatório'!BE$1,'Faturamento NNE'!$U$2:$U$707,"Sim")</f>
        <v>0</v>
      </c>
      <c r="BI598" s="227" t="e">
        <f t="shared" si="213"/>
        <v>#DIV/0!</v>
      </c>
      <c r="BJ598" s="545">
        <f>SUMIFS('Faturamento NNE'!$I$2:$I$707,'Faturamento NNE'!$E$2:$E$707,'Infos Relatório'!$B$564,'Faturamento NNE'!$F$2:$F$707,'Infos Relatório'!$B598,'Faturamento NNE'!$AA$2:$AA$707,'Infos Relatório'!BE$1)</f>
        <v>0</v>
      </c>
      <c r="BK598" s="541">
        <f>COUNTIFS('Faturamento NNE'!$E$2:$E$707,'Infos Relatório'!$B$564,'Faturamento NNE'!$F$2:$F$707,'Infos Relatório'!$B598,'Faturamento NNE'!$AA$2:$AA$707,'Infos Relatório'!BK$1)</f>
        <v>0</v>
      </c>
      <c r="BL598" s="542">
        <f>SUMIFS('Faturamento NNE'!$H$2:$H$707,'Faturamento NNE'!$E$2:$E$707,'Infos Relatório'!$B$564,'Faturamento NNE'!$F$2:$F$707,'Infos Relatório'!$B598,'Faturamento NNE'!$AA$2:$AA$707,'Infos Relatório'!BK$1)</f>
        <v>0</v>
      </c>
      <c r="BM598" s="542">
        <f>SUMIFS('Faturamento NNE'!$K$2:$K$707,'Faturamento NNE'!$E$2:$E$707,'Infos Relatório'!$B$564,'Faturamento NNE'!$F$2:$F$707,'Infos Relatório'!$B598,'Faturamento NNE'!$AA$2:$AA$707,'Infos Relatório'!BK$1)</f>
        <v>0</v>
      </c>
      <c r="BN598" s="546">
        <f>SUMIFS('Faturamento NNE'!$P$2:$P$707,'Faturamento NNE'!$E$2:$E$707,'Infos Relatório'!$B$564,'Faturamento NNE'!$F$2:$F$707,'Infos Relatório'!$B598,'Faturamento NNE'!$AA$2:$AA$707,'Infos Relatório'!BK$1,'Faturamento NNE'!$U$2:$U$707,"Sim")+SUMIFS('Faturamento NNE'!$Q$2:$Q$707,'Faturamento NNE'!$E$2:$E$707,'Infos Relatório'!$B$564,'Faturamento NNE'!$F$2:$F$707,'Infos Relatório'!$B598,'Faturamento NNE'!$AA$2:$AA$707,'Infos Relatório'!BK$1,'Faturamento NNE'!$U$2:$U$707,"Sim")</f>
        <v>0</v>
      </c>
      <c r="BO598" s="227" t="e">
        <f t="shared" si="214"/>
        <v>#DIV/0!</v>
      </c>
      <c r="BP598" s="545">
        <f>SUMIFS('Faturamento NNE'!$I$2:$I$707,'Faturamento NNE'!$E$2:$E$707,'Infos Relatório'!$B$564,'Faturamento NNE'!$F$2:$F$707,'Infos Relatório'!$B598,'Faturamento NNE'!$AA$2:$AA$707,'Infos Relatório'!BK$1)</f>
        <v>0</v>
      </c>
      <c r="BQ598" s="541">
        <f>COUNTIFS('Faturamento NNE'!$E$2:$E$707,'Infos Relatório'!$B$564,'Faturamento NNE'!$F$2:$F$707,'Infos Relatório'!$B598,'Faturamento NNE'!$AA$2:$AA$707,'Infos Relatório'!BQ$1)</f>
        <v>0</v>
      </c>
      <c r="BR598" s="542">
        <f>SUMIFS('Faturamento NNE'!$H$2:$H$707,'Faturamento NNE'!$E$2:$E$707,'Infos Relatório'!$B$564,'Faturamento NNE'!$F$2:$F$707,'Infos Relatório'!$B598,'Faturamento NNE'!$AA$2:$AA$707,'Infos Relatório'!BQ$1)</f>
        <v>0</v>
      </c>
      <c r="BS598" s="542">
        <f>SUMIFS('Faturamento NNE'!$K$2:$K$707,'Faturamento NNE'!$E$2:$E$707,'Infos Relatório'!$B$564,'Faturamento NNE'!$F$2:$F$707,'Infos Relatório'!$B598,'Faturamento NNE'!$AA$2:$AA$707,'Infos Relatório'!BQ$1)</f>
        <v>0</v>
      </c>
      <c r="BT598" s="546">
        <f>SUMIFS('Faturamento NNE'!$P$2:$P$707,'Faturamento NNE'!$E$2:$E$707,'Infos Relatório'!$B$564,'Faturamento NNE'!$F$2:$F$707,'Infos Relatório'!$B598,'Faturamento NNE'!$AA$2:$AA$707,'Infos Relatório'!BQ$1,'Faturamento NNE'!$U$2:$U$707,"Sim")+SUMIFS('Faturamento NNE'!$Q$2:$Q$707,'Faturamento NNE'!$E$2:$E$707,'Infos Relatório'!$B$564,'Faturamento NNE'!$F$2:$F$707,'Infos Relatório'!$B598,'Faturamento NNE'!$AA$2:$AA$707,'Infos Relatório'!BQ$1,'Faturamento NNE'!$U$2:$U$707,"Sim")</f>
        <v>0</v>
      </c>
      <c r="BU598" s="227" t="e">
        <f t="shared" si="215"/>
        <v>#DIV/0!</v>
      </c>
      <c r="BV598" s="545">
        <f>SUMIFS('Faturamento NNE'!$I$2:$I$707,'Faturamento NNE'!$E$2:$E$707,'Infos Relatório'!$B$564,'Faturamento NNE'!$F$2:$F$707,'Infos Relatório'!$B598,'Faturamento NNE'!$AA$2:$AA$707,'Infos Relatório'!BQ$1)</f>
        <v>0</v>
      </c>
    </row>
    <row r="599" spans="2:74">
      <c r="B599" s="217" t="s">
        <v>164</v>
      </c>
      <c r="C599" s="541">
        <f>COUNTIFS('Faturamento NNE'!$E$2:$E$707,'Infos Relatório'!$B$564,'Faturamento NNE'!$F$2:$F$707,'Infos Relatório'!$B599,'Faturamento NNE'!$AA$2:$AA$707,'Infos Relatório'!C$1)</f>
        <v>0</v>
      </c>
      <c r="D599" s="542">
        <f>SUMIFS('Faturamento NNE'!$H$2:$H$707,'Faturamento NNE'!$E$2:$E$707,'Infos Relatório'!$B$564,'Faturamento NNE'!$F$2:$F$707,'Infos Relatório'!$B599,'Faturamento NNE'!$AA$2:$AA$707,'Infos Relatório'!C$1)</f>
        <v>0</v>
      </c>
      <c r="E599" s="543">
        <f>SUMIFS('Faturamento NNE'!$K$2:$K$707,'Faturamento NNE'!$E$2:$E$707,'Infos Relatório'!$B$564,'Faturamento NNE'!$F$2:$F$707,'Infos Relatório'!$B599,'Faturamento NNE'!$AA$2:$AA$707,'Infos Relatório'!C$1)</f>
        <v>0</v>
      </c>
      <c r="F599" s="544">
        <f>SUMIFS('Faturamento NNE'!$P$2:$P$707,'Faturamento NNE'!$E$2:$E$707,'Infos Relatório'!$B$564,'Faturamento NNE'!$F$2:$F$707,'Infos Relatório'!$B599,'Faturamento NNE'!$AA$2:$AA$707,'Infos Relatório'!C$1,'Faturamento NNE'!$U$2:$U$707,"Sim")+SUMIFS('Faturamento NNE'!$Q$2:$Q$707,'Faturamento NNE'!$E$2:$E$707,'Infos Relatório'!$B$564,'Faturamento NNE'!$F$2:$F$707,'Infos Relatório'!$B599,'Faturamento NNE'!$AA$2:$AA$707,'Infos Relatório'!C$1,'Faturamento NNE'!$U$2:$U$707,"Sim")</f>
        <v>0</v>
      </c>
      <c r="G599" s="283" t="e">
        <f t="shared" si="204"/>
        <v>#DIV/0!</v>
      </c>
      <c r="H599" s="545">
        <f>SUMIFS('Faturamento NNE'!$I$2:$I$707,'Faturamento NNE'!$E$2:$E$707,'Infos Relatório'!$B$564,'Faturamento NNE'!$F$2:$F$707,'Infos Relatório'!$B599,'Faturamento NNE'!$AA$2:$AA$707,'Infos Relatório'!C$1)</f>
        <v>0</v>
      </c>
      <c r="I599" s="541">
        <f>COUNTIFS('Faturamento NNE'!$E$2:$E$707,'Infos Relatório'!$B$564,'Faturamento NNE'!$F$2:$F$707,'Infos Relatório'!$B599,'Faturamento NNE'!$AA$2:$AA$707,'Infos Relatório'!I$1)</f>
        <v>0</v>
      </c>
      <c r="J599" s="542">
        <f>SUMIFS('Faturamento NNE'!$H$2:$H$707,'Faturamento NNE'!$E$2:$E$707,'Infos Relatório'!$B$564,'Faturamento NNE'!$F$2:$F$707,'Infos Relatório'!$B599,'Faturamento NNE'!$AA$2:$AA$707,'Infos Relatório'!I$1)</f>
        <v>0</v>
      </c>
      <c r="K599" s="543">
        <f>SUMIFS('Faturamento NNE'!$K$2:$K$707,'Faturamento NNE'!$E$2:$E$707,'Infos Relatório'!$B$564,'Faturamento NNE'!$F$2:$F$707,'Infos Relatório'!$B599,'Faturamento NNE'!$AA$2:$AA$707,'Infos Relatório'!I$1)</f>
        <v>0</v>
      </c>
      <c r="L599" s="544">
        <f>SUMIFS('Faturamento NNE'!$P$2:$P$707,'Faturamento NNE'!$E$2:$E$707,'Infos Relatório'!$B$564,'Faturamento NNE'!$F$2:$F$707,'Infos Relatório'!$B599,'Faturamento NNE'!$AA$2:$AA$707,'Infos Relatório'!I$1,'Faturamento NNE'!$U$2:$U$707,"Sim")+SUMIFS('Faturamento NNE'!$Q$2:$Q$707,'Faturamento NNE'!$E$2:$E$707,'Infos Relatório'!$B$564,'Faturamento NNE'!$F$2:$F$707,'Infos Relatório'!$B599,'Faturamento NNE'!$AA$2:$AA$707,'Infos Relatório'!I$1,'Faturamento NNE'!$U$2:$U$707,"Sim")</f>
        <v>0</v>
      </c>
      <c r="M599" s="283" t="e">
        <f t="shared" si="205"/>
        <v>#DIV/0!</v>
      </c>
      <c r="N599" s="545">
        <f>SUMIFS('Faturamento NNE'!$I$2:$I$707,'Faturamento NNE'!$E$2:$E$707,'Infos Relatório'!$B$564,'Faturamento NNE'!$F$2:$F$707,'Infos Relatório'!$B599,'Faturamento NNE'!$AA$2:$AA$707,'Infos Relatório'!I$1)</f>
        <v>0</v>
      </c>
      <c r="O599" s="541">
        <f>COUNTIFS('Faturamento NNE'!$E$2:$E$707,'Infos Relatório'!$B$564,'Faturamento NNE'!$F$2:$F$707,'Infos Relatório'!$B599,'Faturamento NNE'!$AA$2:$AA$707,'Infos Relatório'!O$1)</f>
        <v>0</v>
      </c>
      <c r="P599" s="542">
        <f>SUMIFS('Faturamento NNE'!$H$2:$H$707,'Faturamento NNE'!$E$2:$E$707,'Infos Relatório'!$B$564,'Faturamento NNE'!$F$2:$F$707,'Infos Relatório'!$B599,'Faturamento NNE'!$AA$2:$AA$707,'Infos Relatório'!O$1)</f>
        <v>0</v>
      </c>
      <c r="Q599" s="542">
        <f>SUMIFS('Faturamento NNE'!$K$2:$K$707,'Faturamento NNE'!$E$2:$E$707,'Infos Relatório'!$B$564,'Faturamento NNE'!$F$2:$F$707,'Infos Relatório'!$B599,'Faturamento NNE'!$AA$2:$AA$707,'Infos Relatório'!O$1)</f>
        <v>0</v>
      </c>
      <c r="R599" s="546">
        <f>SUMIFS('Faturamento NNE'!$P$2:$P$707,'Faturamento NNE'!$E$2:$E$707,'Infos Relatório'!$B$564,'Faturamento NNE'!$F$2:$F$707,'Infos Relatório'!$B599,'Faturamento NNE'!$AA$2:$AA$707,'Infos Relatório'!O$1,'Faturamento NNE'!$U$2:$U$707,"Sim")+SUMIFS('Faturamento NNE'!$Q$2:$Q$707,'Faturamento NNE'!$E$2:$E$707,'Infos Relatório'!$B$564,'Faturamento NNE'!$F$2:$F$707,'Infos Relatório'!$B599,'Faturamento NNE'!$AA$2:$AA$707,'Infos Relatório'!O$1,'Faturamento NNE'!$U$2:$U$707,"Sim")</f>
        <v>0</v>
      </c>
      <c r="S599" s="227" t="e">
        <f t="shared" si="206"/>
        <v>#DIV/0!</v>
      </c>
      <c r="T599" s="545">
        <f>SUMIFS('Faturamento NNE'!$I$2:$I$707,'Faturamento NNE'!$E$2:$E$707,'Infos Relatório'!$B$564,'Faturamento NNE'!$F$2:$F$707,'Infos Relatório'!$B599,'Faturamento NNE'!$AA$2:$AA$707,'Infos Relatório'!O$1)</f>
        <v>0</v>
      </c>
      <c r="U599" s="541">
        <f>COUNTIFS('Faturamento NNE'!$E$2:$E$707,'Infos Relatório'!$B$564,'Faturamento NNE'!$F$2:$F$707,'Infos Relatório'!$B599,'Faturamento NNE'!$AA$2:$AA$707,'Infos Relatório'!U$1)</f>
        <v>0</v>
      </c>
      <c r="V599" s="542">
        <f>SUMIFS('Faturamento NNE'!$H$2:$H$707,'Faturamento NNE'!$E$2:$E$707,'Infos Relatório'!$B$564,'Faturamento NNE'!$F$2:$F$707,'Infos Relatório'!$B599,'Faturamento NNE'!$AA$2:$AA$707,'Infos Relatório'!U$1)</f>
        <v>0</v>
      </c>
      <c r="W599" s="542">
        <f>SUMIFS('Faturamento NNE'!$K$2:$K$707,'Faturamento NNE'!$E$2:$E$707,'Infos Relatório'!$B$564,'Faturamento NNE'!$F$2:$F$707,'Infos Relatório'!$B599,'Faturamento NNE'!$AA$2:$AA$707,'Infos Relatório'!U$1)</f>
        <v>0</v>
      </c>
      <c r="X599" s="546">
        <f>SUMIFS('Faturamento NNE'!$P$2:$P$707,'Faturamento NNE'!$E$2:$E$707,'Infos Relatório'!$B$564,'Faturamento NNE'!$F$2:$F$707,'Infos Relatório'!$B599,'Faturamento NNE'!$AA$2:$AA$707,'Infos Relatório'!U$1,'Faturamento NNE'!$U$2:$U$707,"Sim")+SUMIFS('Faturamento NNE'!$Q$2:$Q$707,'Faturamento NNE'!$E$2:$E$707,'Infos Relatório'!$B$564,'Faturamento NNE'!$F$2:$F$707,'Infos Relatório'!$B599,'Faturamento NNE'!$AA$2:$AA$707,'Infos Relatório'!U$1,'Faturamento NNE'!$U$2:$U$707,"Sim")</f>
        <v>0</v>
      </c>
      <c r="Y599" s="227" t="e">
        <f t="shared" si="207"/>
        <v>#DIV/0!</v>
      </c>
      <c r="Z599" s="545">
        <f>SUMIFS('Faturamento NNE'!$I$2:$I$707,'Faturamento NNE'!$E$2:$E$707,'Infos Relatório'!$B$564,'Faturamento NNE'!$F$2:$F$707,'Infos Relatório'!$B599,'Faturamento NNE'!$AA$2:$AA$707,'Infos Relatório'!U$1)</f>
        <v>0</v>
      </c>
      <c r="AA599" s="541">
        <f>COUNTIFS('Faturamento NNE'!$E$2:$E$707,'Infos Relatório'!$B$564,'Faturamento NNE'!$F$2:$F$707,'Infos Relatório'!$B599,'Faturamento NNE'!$AA$2:$AA$707,'Infos Relatório'!AA$1)</f>
        <v>0</v>
      </c>
      <c r="AB599" s="542">
        <f>SUMIFS('Faturamento NNE'!$H$2:$H$707,'Faturamento NNE'!$E$2:$E$707,'Infos Relatório'!$B$564,'Faturamento NNE'!$F$2:$F$707,'Infos Relatório'!$B599,'Faturamento NNE'!$AA$2:$AA$707,'Infos Relatório'!AA$1)</f>
        <v>0</v>
      </c>
      <c r="AC599" s="542">
        <f>SUMIFS('Faturamento NNE'!$K$2:$K$707,'Faturamento NNE'!$E$2:$E$707,'Infos Relatório'!$B$564,'Faturamento NNE'!$F$2:$F$707,'Infos Relatório'!$B599,'Faturamento NNE'!$AA$2:$AA$707,'Infos Relatório'!AA$1)</f>
        <v>0</v>
      </c>
      <c r="AD599" s="546">
        <f>SUMIFS('Faturamento NNE'!$P$2:$P$707,'Faturamento NNE'!$E$2:$E$707,'Infos Relatório'!$B$564,'Faturamento NNE'!$F$2:$F$707,'Infos Relatório'!$B599,'Faturamento NNE'!$AA$2:$AA$707,'Infos Relatório'!AA$1,'Faturamento NNE'!$U$2:$U$707,"Sim")+SUMIFS('Faturamento NNE'!$Q$2:$Q$707,'Faturamento NNE'!$E$2:$E$707,'Infos Relatório'!$B$564,'Faturamento NNE'!$F$2:$F$707,'Infos Relatório'!$B599,'Faturamento NNE'!$AA$2:$AA$707,'Infos Relatório'!AA$1,'Faturamento NNE'!$U$2:$U$707,"Sim")</f>
        <v>0</v>
      </c>
      <c r="AE599" s="227" t="e">
        <f t="shared" si="208"/>
        <v>#DIV/0!</v>
      </c>
      <c r="AF599" s="545">
        <f>SUMIFS('Faturamento NNE'!$I$2:$I$707,'Faturamento NNE'!$E$2:$E$707,'Infos Relatório'!$B$564,'Faturamento NNE'!$F$2:$F$707,'Infos Relatório'!$B599,'Faturamento NNE'!$AA$2:$AA$707,'Infos Relatório'!AA$1)</f>
        <v>0</v>
      </c>
      <c r="AG599" s="541">
        <f>COUNTIFS('Faturamento NNE'!$E$2:$E$707,'Infos Relatório'!$B$564,'Faturamento NNE'!$F$2:$F$707,'Infos Relatório'!$B599,'Faturamento NNE'!$AA$2:$AA$707,'Infos Relatório'!AG$1)</f>
        <v>0</v>
      </c>
      <c r="AH599" s="542">
        <f>SUMIFS('Faturamento NNE'!$H$2:$H$707,'Faturamento NNE'!$E$2:$E$707,'Infos Relatório'!$B$564,'Faturamento NNE'!$F$2:$F$707,'Infos Relatório'!$B599,'Faturamento NNE'!$AA$2:$AA$707,'Infos Relatório'!AG$1)</f>
        <v>0</v>
      </c>
      <c r="AI599" s="542">
        <f>SUMIFS('Faturamento NNE'!$K$2:$K$707,'Faturamento NNE'!$E$2:$E$707,'Infos Relatório'!$B$564,'Faturamento NNE'!$F$2:$F$707,'Infos Relatório'!$B599,'Faturamento NNE'!$AA$2:$AA$707,'Infos Relatório'!AG$1)</f>
        <v>0</v>
      </c>
      <c r="AJ599" s="546">
        <f>SUMIFS('Faturamento NNE'!$P$2:$P$707,'Faturamento NNE'!$E$2:$E$707,'Infos Relatório'!$B$564,'Faturamento NNE'!$F$2:$F$707,'Infos Relatório'!$B599,'Faturamento NNE'!$AA$2:$AA$707,'Infos Relatório'!AG$1,'Faturamento NNE'!$U$2:$U$707,"Sim")+SUMIFS('Faturamento NNE'!$Q$2:$Q$707,'Faturamento NNE'!$E$2:$E$707,'Infos Relatório'!$B$564,'Faturamento NNE'!$F$2:$F$707,'Infos Relatório'!$B599,'Faturamento NNE'!$AA$2:$AA$707,'Infos Relatório'!AG$1,'Faturamento NNE'!$U$2:$U$707,"Sim")</f>
        <v>0</v>
      </c>
      <c r="AK599" s="227" t="e">
        <f t="shared" si="209"/>
        <v>#DIV/0!</v>
      </c>
      <c r="AL599" s="545">
        <f>SUMIFS('Faturamento NNE'!$I$2:$I$707,'Faturamento NNE'!$E$2:$E$707,'Infos Relatório'!$B$564,'Faturamento NNE'!$F$2:$F$707,'Infos Relatório'!$B599,'Faturamento NNE'!$AA$2:$AA$707,'Infos Relatório'!AG$1)</f>
        <v>0</v>
      </c>
      <c r="AM599" s="541">
        <f>COUNTIFS('Faturamento NNE'!$E$2:$E$707,'Infos Relatório'!$B$564,'Faturamento NNE'!$F$2:$F$707,'Infos Relatório'!$B599,'Faturamento NNE'!$AA$2:$AA$707,'Infos Relatório'!AM$1)</f>
        <v>0</v>
      </c>
      <c r="AN599" s="542">
        <f>SUMIFS('Faturamento NNE'!$H$2:$H$707,'Faturamento NNE'!$E$2:$E$707,'Infos Relatório'!$B$564,'Faturamento NNE'!$F$2:$F$707,'Infos Relatório'!$B599,'Faturamento NNE'!$AA$2:$AA$707,'Infos Relatório'!AM$1)</f>
        <v>0</v>
      </c>
      <c r="AO599" s="542">
        <f>SUMIFS('Faturamento NNE'!$K$2:$K$707,'Faturamento NNE'!$E$2:$E$707,'Infos Relatório'!$B$564,'Faturamento NNE'!$F$2:$F$707,'Infos Relatório'!$B599,'Faturamento NNE'!$AA$2:$AA$707,'Infos Relatório'!AM$1)</f>
        <v>0</v>
      </c>
      <c r="AP599" s="546">
        <f>SUMIFS('Faturamento NNE'!$P$2:$P$707,'Faturamento NNE'!$E$2:$E$707,'Infos Relatório'!$B$564,'Faturamento NNE'!$F$2:$F$707,'Infos Relatório'!$B599,'Faturamento NNE'!$AA$2:$AA$707,'Infos Relatório'!AM$1,'Faturamento NNE'!$U$2:$U$707,"Sim")+SUMIFS('Faturamento NNE'!$Q$2:$Q$707,'Faturamento NNE'!$E$2:$E$707,'Infos Relatório'!$B$564,'Faturamento NNE'!$F$2:$F$707,'Infos Relatório'!$B599,'Faturamento NNE'!$AA$2:$AA$707,'Infos Relatório'!AM$1,'Faturamento NNE'!$U$2:$U$707,"Sim")</f>
        <v>0</v>
      </c>
      <c r="AQ599" s="227" t="e">
        <f t="shared" si="210"/>
        <v>#DIV/0!</v>
      </c>
      <c r="AR599" s="545">
        <f>SUMIFS('Faturamento NNE'!$I$2:$I$707,'Faturamento NNE'!$E$2:$E$707,'Infos Relatório'!$B$564,'Faturamento NNE'!$F$2:$F$707,'Infos Relatório'!$B599,'Faturamento NNE'!$AA$2:$AA$707,'Infos Relatório'!AM$1)</f>
        <v>0</v>
      </c>
      <c r="AS599" s="541">
        <f>COUNTIFS('Faturamento NNE'!$E$2:$E$707,'Infos Relatório'!$B$564,'Faturamento NNE'!$F$2:$F$707,'Infos Relatório'!$B599,'Faturamento NNE'!$AA$2:$AA$707,'Infos Relatório'!AS$1)</f>
        <v>0</v>
      </c>
      <c r="AT599" s="542">
        <f>SUMIFS('Faturamento NNE'!$H$2:$H$707,'Faturamento NNE'!$E$2:$E$707,'Infos Relatório'!$B$564,'Faturamento NNE'!$F$2:$F$707,'Infos Relatório'!$B599,'Faturamento NNE'!$AA$2:$AA$707,'Infos Relatório'!AS$1)</f>
        <v>0</v>
      </c>
      <c r="AU599" s="542">
        <f>SUMIFS('Faturamento NNE'!$K$2:$K$707,'Faturamento NNE'!$E$2:$E$707,'Infos Relatório'!$B$564,'Faturamento NNE'!$F$2:$F$707,'Infos Relatório'!$B599,'Faturamento NNE'!$AA$2:$AA$707,'Infos Relatório'!AS$1)</f>
        <v>0</v>
      </c>
      <c r="AV599" s="546">
        <f>SUMIFS('Faturamento NNE'!$P$2:$P$707,'Faturamento NNE'!$E$2:$E$707,'Infos Relatório'!$B$564,'Faturamento NNE'!$F$2:$F$707,'Infos Relatório'!$B599,'Faturamento NNE'!$AA$2:$AA$707,'Infos Relatório'!AS$1,'Faturamento NNE'!$U$2:$U$707,"Sim")+SUMIFS('Faturamento NNE'!$Q$2:$Q$707,'Faturamento NNE'!$E$2:$E$707,'Infos Relatório'!$B$564,'Faturamento NNE'!$F$2:$F$707,'Infos Relatório'!$B599,'Faturamento NNE'!$AA$2:$AA$707,'Infos Relatório'!AS$1,'Faturamento NNE'!$U$2:$U$707,"Sim")</f>
        <v>0</v>
      </c>
      <c r="AW599" s="227" t="e">
        <f t="shared" si="211"/>
        <v>#DIV/0!</v>
      </c>
      <c r="AX599" s="545">
        <f>SUMIFS('Faturamento NNE'!$I$2:$I$707,'Faturamento NNE'!$E$2:$E$707,'Infos Relatório'!$B$564,'Faturamento NNE'!$F$2:$F$707,'Infos Relatório'!$B599,'Faturamento NNE'!$AA$2:$AA$707,'Infos Relatório'!AS$1)</f>
        <v>0</v>
      </c>
      <c r="AY599" s="541">
        <f>COUNTIFS('Faturamento NNE'!$E$2:$E$707,'Infos Relatório'!$B$564,'Faturamento NNE'!$F$2:$F$707,'Infos Relatório'!$B599,'Faturamento NNE'!$AA$2:$AA$707,'Infos Relatório'!AY$1)</f>
        <v>0</v>
      </c>
      <c r="AZ599" s="542">
        <f>SUMIFS('Faturamento NNE'!$H$2:$H$707,'Faturamento NNE'!$E$2:$E$707,'Infos Relatório'!$B$564,'Faturamento NNE'!$F$2:$F$707,'Infos Relatório'!$B599,'Faturamento NNE'!$AA$2:$AA$707,'Infos Relatório'!AY$1)</f>
        <v>0</v>
      </c>
      <c r="BA599" s="542">
        <f>SUMIFS('Faturamento NNE'!$K$2:$K$707,'Faturamento NNE'!$E$2:$E$707,'Infos Relatório'!$B$564,'Faturamento NNE'!$F$2:$F$707,'Infos Relatório'!$B599,'Faturamento NNE'!$AA$2:$AA$707,'Infos Relatório'!AY$1)</f>
        <v>0</v>
      </c>
      <c r="BB599" s="546">
        <f>SUMIFS('Faturamento NNE'!$P$2:$P$707,'Faturamento NNE'!$E$2:$E$707,'Infos Relatório'!$B$564,'Faturamento NNE'!$F$2:$F$707,'Infos Relatório'!$B599,'Faturamento NNE'!$AA$2:$AA$707,'Infos Relatório'!AY$1,'Faturamento NNE'!$U$2:$U$707,"Sim")+SUMIFS('Faturamento NNE'!$Q$2:$Q$707,'Faturamento NNE'!$E$2:$E$707,'Infos Relatório'!$B$564,'Faturamento NNE'!$F$2:$F$707,'Infos Relatório'!$B599,'Faturamento NNE'!$AA$2:$AA$707,'Infos Relatório'!AY$1,'Faturamento NNE'!$U$2:$U$707,"Sim")</f>
        <v>0</v>
      </c>
      <c r="BC599" s="227" t="e">
        <f t="shared" si="212"/>
        <v>#DIV/0!</v>
      </c>
      <c r="BD599" s="545">
        <f>SUMIFS('Faturamento NNE'!$I$2:$I$707,'Faturamento NNE'!$E$2:$E$707,'Infos Relatório'!$B$564,'Faturamento NNE'!$F$2:$F$707,'Infos Relatório'!$B599,'Faturamento NNE'!$AA$2:$AA$707,'Infos Relatório'!AY$1)</f>
        <v>0</v>
      </c>
      <c r="BE599" s="541">
        <f>COUNTIFS('Faturamento NNE'!$E$2:$E$707,'Infos Relatório'!$B$564,'Faturamento NNE'!$F$2:$F$707,'Infos Relatório'!$B599,'Faturamento NNE'!$AA$2:$AA$707,'Infos Relatório'!BE$1)</f>
        <v>0</v>
      </c>
      <c r="BF599" s="542">
        <f>SUMIFS('Faturamento NNE'!$H$2:$H$707,'Faturamento NNE'!$E$2:$E$707,'Infos Relatório'!$B$564,'Faturamento NNE'!$F$2:$F$707,'Infos Relatório'!$B599,'Faturamento NNE'!$AA$2:$AA$707,'Infos Relatório'!BE$1)</f>
        <v>0</v>
      </c>
      <c r="BG599" s="542">
        <f>SUMIFS('Faturamento NNE'!$K$2:$K$707,'Faturamento NNE'!$E$2:$E$707,'Infos Relatório'!$B$564,'Faturamento NNE'!$F$2:$F$707,'Infos Relatório'!$B599,'Faturamento NNE'!$AA$2:$AA$707,'Infos Relatório'!BE$1)</f>
        <v>0</v>
      </c>
      <c r="BH599" s="546">
        <f>SUMIFS('Faturamento NNE'!$P$2:$P$707,'Faturamento NNE'!$E$2:$E$707,'Infos Relatório'!$B$564,'Faturamento NNE'!$F$2:$F$707,'Infos Relatório'!$B599,'Faturamento NNE'!$AA$2:$AA$707,'Infos Relatório'!BE$1,'Faturamento NNE'!$U$2:$U$707,"Sim")+SUMIFS('Faturamento NNE'!$Q$2:$Q$707,'Faturamento NNE'!$E$2:$E$707,'Infos Relatório'!$B$564,'Faturamento NNE'!$F$2:$F$707,'Infos Relatório'!$B599,'Faturamento NNE'!$AA$2:$AA$707,'Infos Relatório'!BE$1,'Faturamento NNE'!$U$2:$U$707,"Sim")</f>
        <v>0</v>
      </c>
      <c r="BI599" s="227" t="e">
        <f t="shared" si="213"/>
        <v>#DIV/0!</v>
      </c>
      <c r="BJ599" s="545">
        <f>SUMIFS('Faturamento NNE'!$I$2:$I$707,'Faturamento NNE'!$E$2:$E$707,'Infos Relatório'!$B$564,'Faturamento NNE'!$F$2:$F$707,'Infos Relatório'!$B599,'Faturamento NNE'!$AA$2:$AA$707,'Infos Relatório'!BE$1)</f>
        <v>0</v>
      </c>
      <c r="BK599" s="541">
        <f>COUNTIFS('Faturamento NNE'!$E$2:$E$707,'Infos Relatório'!$B$564,'Faturamento NNE'!$F$2:$F$707,'Infos Relatório'!$B599,'Faturamento NNE'!$AA$2:$AA$707,'Infos Relatório'!BK$1)</f>
        <v>0</v>
      </c>
      <c r="BL599" s="542">
        <f>SUMIFS('Faturamento NNE'!$H$2:$H$707,'Faturamento NNE'!$E$2:$E$707,'Infos Relatório'!$B$564,'Faturamento NNE'!$F$2:$F$707,'Infos Relatório'!$B599,'Faturamento NNE'!$AA$2:$AA$707,'Infos Relatório'!BK$1)</f>
        <v>0</v>
      </c>
      <c r="BM599" s="542">
        <f>SUMIFS('Faturamento NNE'!$K$2:$K$707,'Faturamento NNE'!$E$2:$E$707,'Infos Relatório'!$B$564,'Faturamento NNE'!$F$2:$F$707,'Infos Relatório'!$B599,'Faturamento NNE'!$AA$2:$AA$707,'Infos Relatório'!BK$1)</f>
        <v>0</v>
      </c>
      <c r="BN599" s="546">
        <f>SUMIFS('Faturamento NNE'!$P$2:$P$707,'Faturamento NNE'!$E$2:$E$707,'Infos Relatório'!$B$564,'Faturamento NNE'!$F$2:$F$707,'Infos Relatório'!$B599,'Faturamento NNE'!$AA$2:$AA$707,'Infos Relatório'!BK$1,'Faturamento NNE'!$U$2:$U$707,"Sim")+SUMIFS('Faturamento NNE'!$Q$2:$Q$707,'Faturamento NNE'!$E$2:$E$707,'Infos Relatório'!$B$564,'Faturamento NNE'!$F$2:$F$707,'Infos Relatório'!$B599,'Faturamento NNE'!$AA$2:$AA$707,'Infos Relatório'!BK$1,'Faturamento NNE'!$U$2:$U$707,"Sim")</f>
        <v>0</v>
      </c>
      <c r="BO599" s="227" t="e">
        <f t="shared" si="214"/>
        <v>#DIV/0!</v>
      </c>
      <c r="BP599" s="545">
        <f>SUMIFS('Faturamento NNE'!$I$2:$I$707,'Faturamento NNE'!$E$2:$E$707,'Infos Relatório'!$B$564,'Faturamento NNE'!$F$2:$F$707,'Infos Relatório'!$B599,'Faturamento NNE'!$AA$2:$AA$707,'Infos Relatório'!BK$1)</f>
        <v>0</v>
      </c>
      <c r="BQ599" s="541">
        <f>COUNTIFS('Faturamento NNE'!$E$2:$E$707,'Infos Relatório'!$B$564,'Faturamento NNE'!$F$2:$F$707,'Infos Relatório'!$B599,'Faturamento NNE'!$AA$2:$AA$707,'Infos Relatório'!BQ$1)</f>
        <v>0</v>
      </c>
      <c r="BR599" s="542">
        <f>SUMIFS('Faturamento NNE'!$H$2:$H$707,'Faturamento NNE'!$E$2:$E$707,'Infos Relatório'!$B$564,'Faturamento NNE'!$F$2:$F$707,'Infos Relatório'!$B599,'Faturamento NNE'!$AA$2:$AA$707,'Infos Relatório'!BQ$1)</f>
        <v>0</v>
      </c>
      <c r="BS599" s="542">
        <f>SUMIFS('Faturamento NNE'!$K$2:$K$707,'Faturamento NNE'!$E$2:$E$707,'Infos Relatório'!$B$564,'Faturamento NNE'!$F$2:$F$707,'Infos Relatório'!$B599,'Faturamento NNE'!$AA$2:$AA$707,'Infos Relatório'!BQ$1)</f>
        <v>0</v>
      </c>
      <c r="BT599" s="546">
        <f>SUMIFS('Faturamento NNE'!$P$2:$P$707,'Faturamento NNE'!$E$2:$E$707,'Infos Relatório'!$B$564,'Faturamento NNE'!$F$2:$F$707,'Infos Relatório'!$B599,'Faturamento NNE'!$AA$2:$AA$707,'Infos Relatório'!BQ$1,'Faturamento NNE'!$U$2:$U$707,"Sim")+SUMIFS('Faturamento NNE'!$Q$2:$Q$707,'Faturamento NNE'!$E$2:$E$707,'Infos Relatório'!$B$564,'Faturamento NNE'!$F$2:$F$707,'Infos Relatório'!$B599,'Faturamento NNE'!$AA$2:$AA$707,'Infos Relatório'!BQ$1,'Faturamento NNE'!$U$2:$U$707,"Sim")</f>
        <v>0</v>
      </c>
      <c r="BU599" s="227" t="e">
        <f t="shared" si="215"/>
        <v>#DIV/0!</v>
      </c>
      <c r="BV599" s="545">
        <f>SUMIFS('Faturamento NNE'!$I$2:$I$707,'Faturamento NNE'!$E$2:$E$707,'Infos Relatório'!$B$564,'Faturamento NNE'!$F$2:$F$707,'Infos Relatório'!$B599,'Faturamento NNE'!$AA$2:$AA$707,'Infos Relatório'!BQ$1)</f>
        <v>0</v>
      </c>
    </row>
    <row r="600" spans="2:74">
      <c r="B600" s="217" t="s">
        <v>165</v>
      </c>
      <c r="C600" s="541">
        <f>COUNTIFS('Faturamento NNE'!$E$2:$E$707,'Infos Relatório'!$B$564,'Faturamento NNE'!$F$2:$F$707,'Infos Relatório'!$B600,'Faturamento NNE'!$AA$2:$AA$707,'Infos Relatório'!C$1)</f>
        <v>0</v>
      </c>
      <c r="D600" s="542">
        <f>SUMIFS('Faturamento NNE'!$H$2:$H$707,'Faturamento NNE'!$E$2:$E$707,'Infos Relatório'!$B$564,'Faturamento NNE'!$F$2:$F$707,'Infos Relatório'!$B600,'Faturamento NNE'!$AA$2:$AA$707,'Infos Relatório'!C$1)</f>
        <v>0</v>
      </c>
      <c r="E600" s="543">
        <f>SUMIFS('Faturamento NNE'!$K$2:$K$707,'Faturamento NNE'!$E$2:$E$707,'Infos Relatório'!$B$564,'Faturamento NNE'!$F$2:$F$707,'Infos Relatório'!$B600,'Faturamento NNE'!$AA$2:$AA$707,'Infos Relatório'!C$1)</f>
        <v>0</v>
      </c>
      <c r="F600" s="544">
        <f>SUMIFS('Faturamento NNE'!$P$2:$P$707,'Faturamento NNE'!$E$2:$E$707,'Infos Relatório'!$B$564,'Faturamento NNE'!$F$2:$F$707,'Infos Relatório'!$B600,'Faturamento NNE'!$AA$2:$AA$707,'Infos Relatório'!C$1,'Faturamento NNE'!$U$2:$U$707,"Sim")+SUMIFS('Faturamento NNE'!$Q$2:$Q$707,'Faturamento NNE'!$E$2:$E$707,'Infos Relatório'!$B$564,'Faturamento NNE'!$F$2:$F$707,'Infos Relatório'!$B600,'Faturamento NNE'!$AA$2:$AA$707,'Infos Relatório'!C$1,'Faturamento NNE'!$U$2:$U$707,"Sim")</f>
        <v>0</v>
      </c>
      <c r="G600" s="283" t="e">
        <f t="shared" si="204"/>
        <v>#DIV/0!</v>
      </c>
      <c r="H600" s="545">
        <f>SUMIFS('Faturamento NNE'!$I$2:$I$707,'Faturamento NNE'!$E$2:$E$707,'Infos Relatório'!$B$564,'Faturamento NNE'!$F$2:$F$707,'Infos Relatório'!$B600,'Faturamento NNE'!$AA$2:$AA$707,'Infos Relatório'!C$1)</f>
        <v>0</v>
      </c>
      <c r="I600" s="541">
        <f>COUNTIFS('Faturamento NNE'!$E$2:$E$707,'Infos Relatório'!$B$564,'Faturamento NNE'!$F$2:$F$707,'Infos Relatório'!$B600,'Faturamento NNE'!$AA$2:$AA$707,'Infos Relatório'!I$1)</f>
        <v>0</v>
      </c>
      <c r="J600" s="542">
        <f>SUMIFS('Faturamento NNE'!$H$2:$H$707,'Faturamento NNE'!$E$2:$E$707,'Infos Relatório'!$B$564,'Faturamento NNE'!$F$2:$F$707,'Infos Relatório'!$B600,'Faturamento NNE'!$AA$2:$AA$707,'Infos Relatório'!I$1)</f>
        <v>0</v>
      </c>
      <c r="K600" s="543">
        <f>SUMIFS('Faturamento NNE'!$K$2:$K$707,'Faturamento NNE'!$E$2:$E$707,'Infos Relatório'!$B$564,'Faturamento NNE'!$F$2:$F$707,'Infos Relatório'!$B600,'Faturamento NNE'!$AA$2:$AA$707,'Infos Relatório'!I$1)</f>
        <v>0</v>
      </c>
      <c r="L600" s="544">
        <f>SUMIFS('Faturamento NNE'!$P$2:$P$707,'Faturamento NNE'!$E$2:$E$707,'Infos Relatório'!$B$564,'Faturamento NNE'!$F$2:$F$707,'Infos Relatório'!$B600,'Faturamento NNE'!$AA$2:$AA$707,'Infos Relatório'!I$1,'Faturamento NNE'!$U$2:$U$707,"Sim")+SUMIFS('Faturamento NNE'!$Q$2:$Q$707,'Faturamento NNE'!$E$2:$E$707,'Infos Relatório'!$B$564,'Faturamento NNE'!$F$2:$F$707,'Infos Relatório'!$B600,'Faturamento NNE'!$AA$2:$AA$707,'Infos Relatório'!I$1,'Faturamento NNE'!$U$2:$U$707,"Sim")</f>
        <v>0</v>
      </c>
      <c r="M600" s="283" t="e">
        <f t="shared" si="205"/>
        <v>#DIV/0!</v>
      </c>
      <c r="N600" s="545">
        <f>SUMIFS('Faturamento NNE'!$I$2:$I$707,'Faturamento NNE'!$E$2:$E$707,'Infos Relatório'!$B$564,'Faturamento NNE'!$F$2:$F$707,'Infos Relatório'!$B600,'Faturamento NNE'!$AA$2:$AA$707,'Infos Relatório'!I$1)</f>
        <v>0</v>
      </c>
      <c r="O600" s="541">
        <f>COUNTIFS('Faturamento NNE'!$E$2:$E$707,'Infos Relatório'!$B$564,'Faturamento NNE'!$F$2:$F$707,'Infos Relatório'!$B600,'Faturamento NNE'!$AA$2:$AA$707,'Infos Relatório'!O$1)</f>
        <v>0</v>
      </c>
      <c r="P600" s="542">
        <f>SUMIFS('Faturamento NNE'!$H$2:$H$707,'Faturamento NNE'!$E$2:$E$707,'Infos Relatório'!$B$564,'Faturamento NNE'!$F$2:$F$707,'Infos Relatório'!$B600,'Faturamento NNE'!$AA$2:$AA$707,'Infos Relatório'!O$1)</f>
        <v>0</v>
      </c>
      <c r="Q600" s="542">
        <f>SUMIFS('Faturamento NNE'!$K$2:$K$707,'Faturamento NNE'!$E$2:$E$707,'Infos Relatório'!$B$564,'Faturamento NNE'!$F$2:$F$707,'Infos Relatório'!$B600,'Faturamento NNE'!$AA$2:$AA$707,'Infos Relatório'!O$1)</f>
        <v>0</v>
      </c>
      <c r="R600" s="546">
        <f>SUMIFS('Faturamento NNE'!$P$2:$P$707,'Faturamento NNE'!$E$2:$E$707,'Infos Relatório'!$B$564,'Faturamento NNE'!$F$2:$F$707,'Infos Relatório'!$B600,'Faturamento NNE'!$AA$2:$AA$707,'Infos Relatório'!O$1,'Faturamento NNE'!$U$2:$U$707,"Sim")+SUMIFS('Faturamento NNE'!$Q$2:$Q$707,'Faturamento NNE'!$E$2:$E$707,'Infos Relatório'!$B$564,'Faturamento NNE'!$F$2:$F$707,'Infos Relatório'!$B600,'Faturamento NNE'!$AA$2:$AA$707,'Infos Relatório'!O$1,'Faturamento NNE'!$U$2:$U$707,"Sim")</f>
        <v>0</v>
      </c>
      <c r="S600" s="227" t="e">
        <f t="shared" si="206"/>
        <v>#DIV/0!</v>
      </c>
      <c r="T600" s="545">
        <f>SUMIFS('Faturamento NNE'!$I$2:$I$707,'Faturamento NNE'!$E$2:$E$707,'Infos Relatório'!$B$564,'Faturamento NNE'!$F$2:$F$707,'Infos Relatório'!$B600,'Faturamento NNE'!$AA$2:$AA$707,'Infos Relatório'!O$1)</f>
        <v>0</v>
      </c>
      <c r="U600" s="541">
        <f>COUNTIFS('Faturamento NNE'!$E$2:$E$707,'Infos Relatório'!$B$564,'Faturamento NNE'!$F$2:$F$707,'Infos Relatório'!$B600,'Faturamento NNE'!$AA$2:$AA$707,'Infos Relatório'!U$1)</f>
        <v>0</v>
      </c>
      <c r="V600" s="542">
        <f>SUMIFS('Faturamento NNE'!$H$2:$H$707,'Faturamento NNE'!$E$2:$E$707,'Infos Relatório'!$B$564,'Faturamento NNE'!$F$2:$F$707,'Infos Relatório'!$B600,'Faturamento NNE'!$AA$2:$AA$707,'Infos Relatório'!U$1)</f>
        <v>0</v>
      </c>
      <c r="W600" s="542">
        <f>SUMIFS('Faturamento NNE'!$K$2:$K$707,'Faturamento NNE'!$E$2:$E$707,'Infos Relatório'!$B$564,'Faturamento NNE'!$F$2:$F$707,'Infos Relatório'!$B600,'Faturamento NNE'!$AA$2:$AA$707,'Infos Relatório'!U$1)</f>
        <v>0</v>
      </c>
      <c r="X600" s="546">
        <f>SUMIFS('Faturamento NNE'!$P$2:$P$707,'Faturamento NNE'!$E$2:$E$707,'Infos Relatório'!$B$564,'Faturamento NNE'!$F$2:$F$707,'Infos Relatório'!$B600,'Faturamento NNE'!$AA$2:$AA$707,'Infos Relatório'!U$1,'Faturamento NNE'!$U$2:$U$707,"Sim")+SUMIFS('Faturamento NNE'!$Q$2:$Q$707,'Faturamento NNE'!$E$2:$E$707,'Infos Relatório'!$B$564,'Faturamento NNE'!$F$2:$F$707,'Infos Relatório'!$B600,'Faturamento NNE'!$AA$2:$AA$707,'Infos Relatório'!U$1,'Faturamento NNE'!$U$2:$U$707,"Sim")</f>
        <v>0</v>
      </c>
      <c r="Y600" s="227" t="e">
        <f t="shared" si="207"/>
        <v>#DIV/0!</v>
      </c>
      <c r="Z600" s="545">
        <f>SUMIFS('Faturamento NNE'!$I$2:$I$707,'Faturamento NNE'!$E$2:$E$707,'Infos Relatório'!$B$564,'Faturamento NNE'!$F$2:$F$707,'Infos Relatório'!$B600,'Faturamento NNE'!$AA$2:$AA$707,'Infos Relatório'!U$1)</f>
        <v>0</v>
      </c>
      <c r="AA600" s="541">
        <f>COUNTIFS('Faturamento NNE'!$E$2:$E$707,'Infos Relatório'!$B$564,'Faturamento NNE'!$F$2:$F$707,'Infos Relatório'!$B600,'Faturamento NNE'!$AA$2:$AA$707,'Infos Relatório'!AA$1)</f>
        <v>0</v>
      </c>
      <c r="AB600" s="542">
        <f>SUMIFS('Faturamento NNE'!$H$2:$H$707,'Faturamento NNE'!$E$2:$E$707,'Infos Relatório'!$B$564,'Faturamento NNE'!$F$2:$F$707,'Infos Relatório'!$B600,'Faturamento NNE'!$AA$2:$AA$707,'Infos Relatório'!AA$1)</f>
        <v>0</v>
      </c>
      <c r="AC600" s="542">
        <f>SUMIFS('Faturamento NNE'!$K$2:$K$707,'Faturamento NNE'!$E$2:$E$707,'Infos Relatório'!$B$564,'Faturamento NNE'!$F$2:$F$707,'Infos Relatório'!$B600,'Faturamento NNE'!$AA$2:$AA$707,'Infos Relatório'!AA$1)</f>
        <v>0</v>
      </c>
      <c r="AD600" s="546">
        <f>SUMIFS('Faturamento NNE'!$P$2:$P$707,'Faturamento NNE'!$E$2:$E$707,'Infos Relatório'!$B$564,'Faturamento NNE'!$F$2:$F$707,'Infos Relatório'!$B600,'Faturamento NNE'!$AA$2:$AA$707,'Infos Relatório'!AA$1,'Faturamento NNE'!$U$2:$U$707,"Sim")+SUMIFS('Faturamento NNE'!$Q$2:$Q$707,'Faturamento NNE'!$E$2:$E$707,'Infos Relatório'!$B$564,'Faturamento NNE'!$F$2:$F$707,'Infos Relatório'!$B600,'Faturamento NNE'!$AA$2:$AA$707,'Infos Relatório'!AA$1,'Faturamento NNE'!$U$2:$U$707,"Sim")</f>
        <v>0</v>
      </c>
      <c r="AE600" s="227" t="e">
        <f t="shared" si="208"/>
        <v>#DIV/0!</v>
      </c>
      <c r="AF600" s="545">
        <f>SUMIFS('Faturamento NNE'!$I$2:$I$707,'Faturamento NNE'!$E$2:$E$707,'Infos Relatório'!$B$564,'Faturamento NNE'!$F$2:$F$707,'Infos Relatório'!$B600,'Faturamento NNE'!$AA$2:$AA$707,'Infos Relatório'!AA$1)</f>
        <v>0</v>
      </c>
      <c r="AG600" s="541">
        <f>COUNTIFS('Faturamento NNE'!$E$2:$E$707,'Infos Relatório'!$B$564,'Faturamento NNE'!$F$2:$F$707,'Infos Relatório'!$B600,'Faturamento NNE'!$AA$2:$AA$707,'Infos Relatório'!AG$1)</f>
        <v>0</v>
      </c>
      <c r="AH600" s="542">
        <f>SUMIFS('Faturamento NNE'!$H$2:$H$707,'Faturamento NNE'!$E$2:$E$707,'Infos Relatório'!$B$564,'Faturamento NNE'!$F$2:$F$707,'Infos Relatório'!$B600,'Faturamento NNE'!$AA$2:$AA$707,'Infos Relatório'!AG$1)</f>
        <v>0</v>
      </c>
      <c r="AI600" s="542">
        <f>SUMIFS('Faturamento NNE'!$K$2:$K$707,'Faturamento NNE'!$E$2:$E$707,'Infos Relatório'!$B$564,'Faturamento NNE'!$F$2:$F$707,'Infos Relatório'!$B600,'Faturamento NNE'!$AA$2:$AA$707,'Infos Relatório'!AG$1)</f>
        <v>0</v>
      </c>
      <c r="AJ600" s="546">
        <f>SUMIFS('Faturamento NNE'!$P$2:$P$707,'Faturamento NNE'!$E$2:$E$707,'Infos Relatório'!$B$564,'Faturamento NNE'!$F$2:$F$707,'Infos Relatório'!$B600,'Faturamento NNE'!$AA$2:$AA$707,'Infos Relatório'!AG$1,'Faturamento NNE'!$U$2:$U$707,"Sim")+SUMIFS('Faturamento NNE'!$Q$2:$Q$707,'Faturamento NNE'!$E$2:$E$707,'Infos Relatório'!$B$564,'Faturamento NNE'!$F$2:$F$707,'Infos Relatório'!$B600,'Faturamento NNE'!$AA$2:$AA$707,'Infos Relatório'!AG$1,'Faturamento NNE'!$U$2:$U$707,"Sim")</f>
        <v>0</v>
      </c>
      <c r="AK600" s="227" t="e">
        <f t="shared" si="209"/>
        <v>#DIV/0!</v>
      </c>
      <c r="AL600" s="545">
        <f>SUMIFS('Faturamento NNE'!$I$2:$I$707,'Faturamento NNE'!$E$2:$E$707,'Infos Relatório'!$B$564,'Faturamento NNE'!$F$2:$F$707,'Infos Relatório'!$B600,'Faturamento NNE'!$AA$2:$AA$707,'Infos Relatório'!AG$1)</f>
        <v>0</v>
      </c>
      <c r="AM600" s="541">
        <f>COUNTIFS('Faturamento NNE'!$E$2:$E$707,'Infos Relatório'!$B$564,'Faturamento NNE'!$F$2:$F$707,'Infos Relatório'!$B600,'Faturamento NNE'!$AA$2:$AA$707,'Infos Relatório'!AM$1)</f>
        <v>0</v>
      </c>
      <c r="AN600" s="542">
        <f>SUMIFS('Faturamento NNE'!$H$2:$H$707,'Faturamento NNE'!$E$2:$E$707,'Infos Relatório'!$B$564,'Faturamento NNE'!$F$2:$F$707,'Infos Relatório'!$B600,'Faturamento NNE'!$AA$2:$AA$707,'Infos Relatório'!AM$1)</f>
        <v>0</v>
      </c>
      <c r="AO600" s="542">
        <f>SUMIFS('Faturamento NNE'!$K$2:$K$707,'Faturamento NNE'!$E$2:$E$707,'Infos Relatório'!$B$564,'Faturamento NNE'!$F$2:$F$707,'Infos Relatório'!$B600,'Faturamento NNE'!$AA$2:$AA$707,'Infos Relatório'!AM$1)</f>
        <v>0</v>
      </c>
      <c r="AP600" s="546">
        <f>SUMIFS('Faturamento NNE'!$P$2:$P$707,'Faturamento NNE'!$E$2:$E$707,'Infos Relatório'!$B$564,'Faturamento NNE'!$F$2:$F$707,'Infos Relatório'!$B600,'Faturamento NNE'!$AA$2:$AA$707,'Infos Relatório'!AM$1,'Faturamento NNE'!$U$2:$U$707,"Sim")+SUMIFS('Faturamento NNE'!$Q$2:$Q$707,'Faturamento NNE'!$E$2:$E$707,'Infos Relatório'!$B$564,'Faturamento NNE'!$F$2:$F$707,'Infos Relatório'!$B600,'Faturamento NNE'!$AA$2:$AA$707,'Infos Relatório'!AM$1,'Faturamento NNE'!$U$2:$U$707,"Sim")</f>
        <v>0</v>
      </c>
      <c r="AQ600" s="227" t="e">
        <f t="shared" si="210"/>
        <v>#DIV/0!</v>
      </c>
      <c r="AR600" s="545">
        <f>SUMIFS('Faturamento NNE'!$I$2:$I$707,'Faturamento NNE'!$E$2:$E$707,'Infos Relatório'!$B$564,'Faturamento NNE'!$F$2:$F$707,'Infos Relatório'!$B600,'Faturamento NNE'!$AA$2:$AA$707,'Infos Relatório'!AM$1)</f>
        <v>0</v>
      </c>
      <c r="AS600" s="541">
        <f>COUNTIFS('Faturamento NNE'!$E$2:$E$707,'Infos Relatório'!$B$564,'Faturamento NNE'!$F$2:$F$707,'Infos Relatório'!$B600,'Faturamento NNE'!$AA$2:$AA$707,'Infos Relatório'!AS$1)</f>
        <v>0</v>
      </c>
      <c r="AT600" s="542">
        <f>SUMIFS('Faturamento NNE'!$H$2:$H$707,'Faturamento NNE'!$E$2:$E$707,'Infos Relatório'!$B$564,'Faturamento NNE'!$F$2:$F$707,'Infos Relatório'!$B600,'Faturamento NNE'!$AA$2:$AA$707,'Infos Relatório'!AS$1)</f>
        <v>0</v>
      </c>
      <c r="AU600" s="542">
        <f>SUMIFS('Faturamento NNE'!$K$2:$K$707,'Faturamento NNE'!$E$2:$E$707,'Infos Relatório'!$B$564,'Faturamento NNE'!$F$2:$F$707,'Infos Relatório'!$B600,'Faturamento NNE'!$AA$2:$AA$707,'Infos Relatório'!AS$1)</f>
        <v>0</v>
      </c>
      <c r="AV600" s="546">
        <f>SUMIFS('Faturamento NNE'!$P$2:$P$707,'Faturamento NNE'!$E$2:$E$707,'Infos Relatório'!$B$564,'Faturamento NNE'!$F$2:$F$707,'Infos Relatório'!$B600,'Faturamento NNE'!$AA$2:$AA$707,'Infos Relatório'!AS$1,'Faturamento NNE'!$U$2:$U$707,"Sim")+SUMIFS('Faturamento NNE'!$Q$2:$Q$707,'Faturamento NNE'!$E$2:$E$707,'Infos Relatório'!$B$564,'Faturamento NNE'!$F$2:$F$707,'Infos Relatório'!$B600,'Faturamento NNE'!$AA$2:$AA$707,'Infos Relatório'!AS$1,'Faturamento NNE'!$U$2:$U$707,"Sim")</f>
        <v>0</v>
      </c>
      <c r="AW600" s="227" t="e">
        <f t="shared" si="211"/>
        <v>#DIV/0!</v>
      </c>
      <c r="AX600" s="545">
        <f>SUMIFS('Faturamento NNE'!$I$2:$I$707,'Faturamento NNE'!$E$2:$E$707,'Infos Relatório'!$B$564,'Faturamento NNE'!$F$2:$F$707,'Infos Relatório'!$B600,'Faturamento NNE'!$AA$2:$AA$707,'Infos Relatório'!AS$1)</f>
        <v>0</v>
      </c>
      <c r="AY600" s="541">
        <f>COUNTIFS('Faturamento NNE'!$E$2:$E$707,'Infos Relatório'!$B$564,'Faturamento NNE'!$F$2:$F$707,'Infos Relatório'!$B600,'Faturamento NNE'!$AA$2:$AA$707,'Infos Relatório'!AY$1)</f>
        <v>0</v>
      </c>
      <c r="AZ600" s="542">
        <f>SUMIFS('Faturamento NNE'!$H$2:$H$707,'Faturamento NNE'!$E$2:$E$707,'Infos Relatório'!$B$564,'Faturamento NNE'!$F$2:$F$707,'Infos Relatório'!$B600,'Faturamento NNE'!$AA$2:$AA$707,'Infos Relatório'!AY$1)</f>
        <v>0</v>
      </c>
      <c r="BA600" s="542">
        <f>SUMIFS('Faturamento NNE'!$K$2:$K$707,'Faturamento NNE'!$E$2:$E$707,'Infos Relatório'!$B$564,'Faturamento NNE'!$F$2:$F$707,'Infos Relatório'!$B600,'Faturamento NNE'!$AA$2:$AA$707,'Infos Relatório'!AY$1)</f>
        <v>0</v>
      </c>
      <c r="BB600" s="546">
        <f>SUMIFS('Faturamento NNE'!$P$2:$P$707,'Faturamento NNE'!$E$2:$E$707,'Infos Relatório'!$B$564,'Faturamento NNE'!$F$2:$F$707,'Infos Relatório'!$B600,'Faturamento NNE'!$AA$2:$AA$707,'Infos Relatório'!AY$1,'Faturamento NNE'!$U$2:$U$707,"Sim")+SUMIFS('Faturamento NNE'!$Q$2:$Q$707,'Faturamento NNE'!$E$2:$E$707,'Infos Relatório'!$B$564,'Faturamento NNE'!$F$2:$F$707,'Infos Relatório'!$B600,'Faturamento NNE'!$AA$2:$AA$707,'Infos Relatório'!AY$1,'Faturamento NNE'!$U$2:$U$707,"Sim")</f>
        <v>0</v>
      </c>
      <c r="BC600" s="227" t="e">
        <f t="shared" si="212"/>
        <v>#DIV/0!</v>
      </c>
      <c r="BD600" s="545">
        <f>SUMIFS('Faturamento NNE'!$I$2:$I$707,'Faturamento NNE'!$E$2:$E$707,'Infos Relatório'!$B$564,'Faturamento NNE'!$F$2:$F$707,'Infos Relatório'!$B600,'Faturamento NNE'!$AA$2:$AA$707,'Infos Relatório'!AY$1)</f>
        <v>0</v>
      </c>
      <c r="BE600" s="541">
        <f>COUNTIFS('Faturamento NNE'!$E$2:$E$707,'Infos Relatório'!$B$564,'Faturamento NNE'!$F$2:$F$707,'Infos Relatório'!$B600,'Faturamento NNE'!$AA$2:$AA$707,'Infos Relatório'!BE$1)</f>
        <v>0</v>
      </c>
      <c r="BF600" s="542">
        <f>SUMIFS('Faturamento NNE'!$H$2:$H$707,'Faturamento NNE'!$E$2:$E$707,'Infos Relatório'!$B$564,'Faturamento NNE'!$F$2:$F$707,'Infos Relatório'!$B600,'Faturamento NNE'!$AA$2:$AA$707,'Infos Relatório'!BE$1)</f>
        <v>0</v>
      </c>
      <c r="BG600" s="542">
        <f>SUMIFS('Faturamento NNE'!$K$2:$K$707,'Faturamento NNE'!$E$2:$E$707,'Infos Relatório'!$B$564,'Faturamento NNE'!$F$2:$F$707,'Infos Relatório'!$B600,'Faturamento NNE'!$AA$2:$AA$707,'Infos Relatório'!BE$1)</f>
        <v>0</v>
      </c>
      <c r="BH600" s="546">
        <f>SUMIFS('Faturamento NNE'!$P$2:$P$707,'Faturamento NNE'!$E$2:$E$707,'Infos Relatório'!$B$564,'Faturamento NNE'!$F$2:$F$707,'Infos Relatório'!$B600,'Faturamento NNE'!$AA$2:$AA$707,'Infos Relatório'!BE$1,'Faturamento NNE'!$U$2:$U$707,"Sim")+SUMIFS('Faturamento NNE'!$Q$2:$Q$707,'Faturamento NNE'!$E$2:$E$707,'Infos Relatório'!$B$564,'Faturamento NNE'!$F$2:$F$707,'Infos Relatório'!$B600,'Faturamento NNE'!$AA$2:$AA$707,'Infos Relatório'!BE$1,'Faturamento NNE'!$U$2:$U$707,"Sim")</f>
        <v>0</v>
      </c>
      <c r="BI600" s="227" t="e">
        <f t="shared" si="213"/>
        <v>#DIV/0!</v>
      </c>
      <c r="BJ600" s="545">
        <f>SUMIFS('Faturamento NNE'!$I$2:$I$707,'Faturamento NNE'!$E$2:$E$707,'Infos Relatório'!$B$564,'Faturamento NNE'!$F$2:$F$707,'Infos Relatório'!$B600,'Faturamento NNE'!$AA$2:$AA$707,'Infos Relatório'!BE$1)</f>
        <v>0</v>
      </c>
      <c r="BK600" s="541">
        <f>COUNTIFS('Faturamento NNE'!$E$2:$E$707,'Infos Relatório'!$B$564,'Faturamento NNE'!$F$2:$F$707,'Infos Relatório'!$B600,'Faturamento NNE'!$AA$2:$AA$707,'Infos Relatório'!BK$1)</f>
        <v>0</v>
      </c>
      <c r="BL600" s="542">
        <f>SUMIFS('Faturamento NNE'!$H$2:$H$707,'Faturamento NNE'!$E$2:$E$707,'Infos Relatório'!$B$564,'Faturamento NNE'!$F$2:$F$707,'Infos Relatório'!$B600,'Faturamento NNE'!$AA$2:$AA$707,'Infos Relatório'!BK$1)</f>
        <v>0</v>
      </c>
      <c r="BM600" s="542">
        <f>SUMIFS('Faturamento NNE'!$K$2:$K$707,'Faturamento NNE'!$E$2:$E$707,'Infos Relatório'!$B$564,'Faturamento NNE'!$F$2:$F$707,'Infos Relatório'!$B600,'Faturamento NNE'!$AA$2:$AA$707,'Infos Relatório'!BK$1)</f>
        <v>0</v>
      </c>
      <c r="BN600" s="546">
        <f>SUMIFS('Faturamento NNE'!$P$2:$P$707,'Faturamento NNE'!$E$2:$E$707,'Infos Relatório'!$B$564,'Faturamento NNE'!$F$2:$F$707,'Infos Relatório'!$B600,'Faturamento NNE'!$AA$2:$AA$707,'Infos Relatório'!BK$1,'Faturamento NNE'!$U$2:$U$707,"Sim")+SUMIFS('Faturamento NNE'!$Q$2:$Q$707,'Faturamento NNE'!$E$2:$E$707,'Infos Relatório'!$B$564,'Faturamento NNE'!$F$2:$F$707,'Infos Relatório'!$B600,'Faturamento NNE'!$AA$2:$AA$707,'Infos Relatório'!BK$1,'Faturamento NNE'!$U$2:$U$707,"Sim")</f>
        <v>0</v>
      </c>
      <c r="BO600" s="227" t="e">
        <f t="shared" si="214"/>
        <v>#DIV/0!</v>
      </c>
      <c r="BP600" s="545">
        <f>SUMIFS('Faturamento NNE'!$I$2:$I$707,'Faturamento NNE'!$E$2:$E$707,'Infos Relatório'!$B$564,'Faturamento NNE'!$F$2:$F$707,'Infos Relatório'!$B600,'Faturamento NNE'!$AA$2:$AA$707,'Infos Relatório'!BK$1)</f>
        <v>0</v>
      </c>
      <c r="BQ600" s="541">
        <f>COUNTIFS('Faturamento NNE'!$E$2:$E$707,'Infos Relatório'!$B$564,'Faturamento NNE'!$F$2:$F$707,'Infos Relatório'!$B600,'Faturamento NNE'!$AA$2:$AA$707,'Infos Relatório'!BQ$1)</f>
        <v>0</v>
      </c>
      <c r="BR600" s="542">
        <f>SUMIFS('Faturamento NNE'!$H$2:$H$707,'Faturamento NNE'!$E$2:$E$707,'Infos Relatório'!$B$564,'Faturamento NNE'!$F$2:$F$707,'Infos Relatório'!$B600,'Faturamento NNE'!$AA$2:$AA$707,'Infos Relatório'!BQ$1)</f>
        <v>0</v>
      </c>
      <c r="BS600" s="542">
        <f>SUMIFS('Faturamento NNE'!$K$2:$K$707,'Faturamento NNE'!$E$2:$E$707,'Infos Relatório'!$B$564,'Faturamento NNE'!$F$2:$F$707,'Infos Relatório'!$B600,'Faturamento NNE'!$AA$2:$AA$707,'Infos Relatório'!BQ$1)</f>
        <v>0</v>
      </c>
      <c r="BT600" s="546">
        <f>SUMIFS('Faturamento NNE'!$P$2:$P$707,'Faturamento NNE'!$E$2:$E$707,'Infos Relatório'!$B$564,'Faturamento NNE'!$F$2:$F$707,'Infos Relatório'!$B600,'Faturamento NNE'!$AA$2:$AA$707,'Infos Relatório'!BQ$1,'Faturamento NNE'!$U$2:$U$707,"Sim")+SUMIFS('Faturamento NNE'!$Q$2:$Q$707,'Faturamento NNE'!$E$2:$E$707,'Infos Relatório'!$B$564,'Faturamento NNE'!$F$2:$F$707,'Infos Relatório'!$B600,'Faturamento NNE'!$AA$2:$AA$707,'Infos Relatório'!BQ$1,'Faturamento NNE'!$U$2:$U$707,"Sim")</f>
        <v>0</v>
      </c>
      <c r="BU600" s="227" t="e">
        <f t="shared" si="215"/>
        <v>#DIV/0!</v>
      </c>
      <c r="BV600" s="545">
        <f>SUMIFS('Faturamento NNE'!$I$2:$I$707,'Faturamento NNE'!$E$2:$E$707,'Infos Relatório'!$B$564,'Faturamento NNE'!$F$2:$F$707,'Infos Relatório'!$B600,'Faturamento NNE'!$AA$2:$AA$707,'Infos Relatório'!BQ$1)</f>
        <v>0</v>
      </c>
    </row>
    <row r="601" spans="2:74">
      <c r="B601" s="217" t="s">
        <v>166</v>
      </c>
      <c r="C601" s="541">
        <f>COUNTIFS('Faturamento NNE'!$E$2:$E$707,'Infos Relatório'!$B$564,'Faturamento NNE'!$F$2:$F$707,'Infos Relatório'!$B601,'Faturamento NNE'!$AA$2:$AA$707,'Infos Relatório'!C$1)</f>
        <v>0</v>
      </c>
      <c r="D601" s="542">
        <f>SUMIFS('Faturamento NNE'!$H$2:$H$707,'Faturamento NNE'!$E$2:$E$707,'Infos Relatório'!$B$564,'Faturamento NNE'!$F$2:$F$707,'Infos Relatório'!$B601,'Faturamento NNE'!$AA$2:$AA$707,'Infos Relatório'!C$1)</f>
        <v>0</v>
      </c>
      <c r="E601" s="543">
        <f>SUMIFS('Faturamento NNE'!$K$2:$K$707,'Faturamento NNE'!$E$2:$E$707,'Infos Relatório'!$B$564,'Faturamento NNE'!$F$2:$F$707,'Infos Relatório'!$B601,'Faturamento NNE'!$AA$2:$AA$707,'Infos Relatório'!C$1)</f>
        <v>0</v>
      </c>
      <c r="F601" s="544">
        <f>SUMIFS('Faturamento NNE'!$P$2:$P$707,'Faturamento NNE'!$E$2:$E$707,'Infos Relatório'!$B$564,'Faturamento NNE'!$F$2:$F$707,'Infos Relatório'!$B601,'Faturamento NNE'!$AA$2:$AA$707,'Infos Relatório'!C$1,'Faturamento NNE'!$U$2:$U$707,"Sim")+SUMIFS('Faturamento NNE'!$Q$2:$Q$707,'Faturamento NNE'!$E$2:$E$707,'Infos Relatório'!$B$564,'Faturamento NNE'!$F$2:$F$707,'Infos Relatório'!$B601,'Faturamento NNE'!$AA$2:$AA$707,'Infos Relatório'!C$1,'Faturamento NNE'!$U$2:$U$707,"Sim")</f>
        <v>0</v>
      </c>
      <c r="G601" s="283" t="e">
        <f t="shared" si="204"/>
        <v>#DIV/0!</v>
      </c>
      <c r="H601" s="545">
        <f>SUMIFS('Faturamento NNE'!$I$2:$I$707,'Faturamento NNE'!$E$2:$E$707,'Infos Relatório'!$B$564,'Faturamento NNE'!$F$2:$F$707,'Infos Relatório'!$B601,'Faturamento NNE'!$AA$2:$AA$707,'Infos Relatório'!C$1)</f>
        <v>0</v>
      </c>
      <c r="I601" s="541">
        <f>COUNTIFS('Faturamento NNE'!$E$2:$E$707,'Infos Relatório'!$B$564,'Faturamento NNE'!$F$2:$F$707,'Infos Relatório'!$B601,'Faturamento NNE'!$AA$2:$AA$707,'Infos Relatório'!I$1)</f>
        <v>0</v>
      </c>
      <c r="J601" s="542">
        <f>SUMIFS('Faturamento NNE'!$H$2:$H$707,'Faturamento NNE'!$E$2:$E$707,'Infos Relatório'!$B$564,'Faturamento NNE'!$F$2:$F$707,'Infos Relatório'!$B601,'Faturamento NNE'!$AA$2:$AA$707,'Infos Relatório'!I$1)</f>
        <v>0</v>
      </c>
      <c r="K601" s="543">
        <f>SUMIFS('Faturamento NNE'!$K$2:$K$707,'Faturamento NNE'!$E$2:$E$707,'Infos Relatório'!$B$564,'Faturamento NNE'!$F$2:$F$707,'Infos Relatório'!$B601,'Faturamento NNE'!$AA$2:$AA$707,'Infos Relatório'!I$1)</f>
        <v>0</v>
      </c>
      <c r="L601" s="544">
        <f>SUMIFS('Faturamento NNE'!$P$2:$P$707,'Faturamento NNE'!$E$2:$E$707,'Infos Relatório'!$B$564,'Faturamento NNE'!$F$2:$F$707,'Infos Relatório'!$B601,'Faturamento NNE'!$AA$2:$AA$707,'Infos Relatório'!I$1,'Faturamento NNE'!$U$2:$U$707,"Sim")+SUMIFS('Faturamento NNE'!$Q$2:$Q$707,'Faturamento NNE'!$E$2:$E$707,'Infos Relatório'!$B$564,'Faturamento NNE'!$F$2:$F$707,'Infos Relatório'!$B601,'Faturamento NNE'!$AA$2:$AA$707,'Infos Relatório'!I$1,'Faturamento NNE'!$U$2:$U$707,"Sim")</f>
        <v>0</v>
      </c>
      <c r="M601" s="283" t="e">
        <f t="shared" si="205"/>
        <v>#DIV/0!</v>
      </c>
      <c r="N601" s="545">
        <f>SUMIFS('Faturamento NNE'!$I$2:$I$707,'Faturamento NNE'!$E$2:$E$707,'Infos Relatório'!$B$564,'Faturamento NNE'!$F$2:$F$707,'Infos Relatório'!$B601,'Faturamento NNE'!$AA$2:$AA$707,'Infos Relatório'!I$1)</f>
        <v>0</v>
      </c>
      <c r="O601" s="541">
        <f>COUNTIFS('Faturamento NNE'!$E$2:$E$707,'Infos Relatório'!$B$564,'Faturamento NNE'!$F$2:$F$707,'Infos Relatório'!$B601,'Faturamento NNE'!$AA$2:$AA$707,'Infos Relatório'!O$1)</f>
        <v>0</v>
      </c>
      <c r="P601" s="542">
        <f>SUMIFS('Faturamento NNE'!$H$2:$H$707,'Faturamento NNE'!$E$2:$E$707,'Infos Relatório'!$B$564,'Faturamento NNE'!$F$2:$F$707,'Infos Relatório'!$B601,'Faturamento NNE'!$AA$2:$AA$707,'Infos Relatório'!O$1)</f>
        <v>0</v>
      </c>
      <c r="Q601" s="542">
        <f>SUMIFS('Faturamento NNE'!$K$2:$K$707,'Faturamento NNE'!$E$2:$E$707,'Infos Relatório'!$B$564,'Faturamento NNE'!$F$2:$F$707,'Infos Relatório'!$B601,'Faturamento NNE'!$AA$2:$AA$707,'Infos Relatório'!O$1)</f>
        <v>0</v>
      </c>
      <c r="R601" s="546">
        <f>SUMIFS('Faturamento NNE'!$P$2:$P$707,'Faturamento NNE'!$E$2:$E$707,'Infos Relatório'!$B$564,'Faturamento NNE'!$F$2:$F$707,'Infos Relatório'!$B601,'Faturamento NNE'!$AA$2:$AA$707,'Infos Relatório'!O$1,'Faturamento NNE'!$U$2:$U$707,"Sim")+SUMIFS('Faturamento NNE'!$Q$2:$Q$707,'Faturamento NNE'!$E$2:$E$707,'Infos Relatório'!$B$564,'Faturamento NNE'!$F$2:$F$707,'Infos Relatório'!$B601,'Faturamento NNE'!$AA$2:$AA$707,'Infos Relatório'!O$1,'Faturamento NNE'!$U$2:$U$707,"Sim")</f>
        <v>0</v>
      </c>
      <c r="S601" s="227" t="e">
        <f t="shared" si="206"/>
        <v>#DIV/0!</v>
      </c>
      <c r="T601" s="545">
        <f>SUMIFS('Faturamento NNE'!$I$2:$I$707,'Faturamento NNE'!$E$2:$E$707,'Infos Relatório'!$B$564,'Faturamento NNE'!$F$2:$F$707,'Infos Relatório'!$B601,'Faturamento NNE'!$AA$2:$AA$707,'Infos Relatório'!O$1)</f>
        <v>0</v>
      </c>
      <c r="U601" s="541">
        <f>COUNTIFS('Faturamento NNE'!$E$2:$E$707,'Infos Relatório'!$B$564,'Faturamento NNE'!$F$2:$F$707,'Infos Relatório'!$B601,'Faturamento NNE'!$AA$2:$AA$707,'Infos Relatório'!U$1)</f>
        <v>0</v>
      </c>
      <c r="V601" s="542">
        <f>SUMIFS('Faturamento NNE'!$H$2:$H$707,'Faturamento NNE'!$E$2:$E$707,'Infos Relatório'!$B$564,'Faturamento NNE'!$F$2:$F$707,'Infos Relatório'!$B601,'Faturamento NNE'!$AA$2:$AA$707,'Infos Relatório'!U$1)</f>
        <v>0</v>
      </c>
      <c r="W601" s="542">
        <f>SUMIFS('Faturamento NNE'!$K$2:$K$707,'Faturamento NNE'!$E$2:$E$707,'Infos Relatório'!$B$564,'Faturamento NNE'!$F$2:$F$707,'Infos Relatório'!$B601,'Faturamento NNE'!$AA$2:$AA$707,'Infos Relatório'!U$1)</f>
        <v>0</v>
      </c>
      <c r="X601" s="546">
        <f>SUMIFS('Faturamento NNE'!$P$2:$P$707,'Faturamento NNE'!$E$2:$E$707,'Infos Relatório'!$B$564,'Faturamento NNE'!$F$2:$F$707,'Infos Relatório'!$B601,'Faturamento NNE'!$AA$2:$AA$707,'Infos Relatório'!U$1,'Faturamento NNE'!$U$2:$U$707,"Sim")+SUMIFS('Faturamento NNE'!$Q$2:$Q$707,'Faturamento NNE'!$E$2:$E$707,'Infos Relatório'!$B$564,'Faturamento NNE'!$F$2:$F$707,'Infos Relatório'!$B601,'Faturamento NNE'!$AA$2:$AA$707,'Infos Relatório'!U$1,'Faturamento NNE'!$U$2:$U$707,"Sim")</f>
        <v>0</v>
      </c>
      <c r="Y601" s="227" t="e">
        <f t="shared" si="207"/>
        <v>#DIV/0!</v>
      </c>
      <c r="Z601" s="545">
        <f>SUMIFS('Faturamento NNE'!$I$2:$I$707,'Faturamento NNE'!$E$2:$E$707,'Infos Relatório'!$B$564,'Faturamento NNE'!$F$2:$F$707,'Infos Relatório'!$B601,'Faturamento NNE'!$AA$2:$AA$707,'Infos Relatório'!U$1)</f>
        <v>0</v>
      </c>
      <c r="AA601" s="541">
        <f>COUNTIFS('Faturamento NNE'!$E$2:$E$707,'Infos Relatório'!$B$564,'Faturamento NNE'!$F$2:$F$707,'Infos Relatório'!$B601,'Faturamento NNE'!$AA$2:$AA$707,'Infos Relatório'!AA$1)</f>
        <v>0</v>
      </c>
      <c r="AB601" s="542">
        <f>SUMIFS('Faturamento NNE'!$H$2:$H$707,'Faturamento NNE'!$E$2:$E$707,'Infos Relatório'!$B$564,'Faturamento NNE'!$F$2:$F$707,'Infos Relatório'!$B601,'Faturamento NNE'!$AA$2:$AA$707,'Infos Relatório'!AA$1)</f>
        <v>0</v>
      </c>
      <c r="AC601" s="542">
        <f>SUMIFS('Faturamento NNE'!$K$2:$K$707,'Faturamento NNE'!$E$2:$E$707,'Infos Relatório'!$B$564,'Faturamento NNE'!$F$2:$F$707,'Infos Relatório'!$B601,'Faturamento NNE'!$AA$2:$AA$707,'Infos Relatório'!AA$1)</f>
        <v>0</v>
      </c>
      <c r="AD601" s="546">
        <f>SUMIFS('Faturamento NNE'!$P$2:$P$707,'Faturamento NNE'!$E$2:$E$707,'Infos Relatório'!$B$564,'Faturamento NNE'!$F$2:$F$707,'Infos Relatório'!$B601,'Faturamento NNE'!$AA$2:$AA$707,'Infos Relatório'!AA$1,'Faturamento NNE'!$U$2:$U$707,"Sim")+SUMIFS('Faturamento NNE'!$Q$2:$Q$707,'Faturamento NNE'!$E$2:$E$707,'Infos Relatório'!$B$564,'Faturamento NNE'!$F$2:$F$707,'Infos Relatório'!$B601,'Faturamento NNE'!$AA$2:$AA$707,'Infos Relatório'!AA$1,'Faturamento NNE'!$U$2:$U$707,"Sim")</f>
        <v>0</v>
      </c>
      <c r="AE601" s="227" t="e">
        <f t="shared" si="208"/>
        <v>#DIV/0!</v>
      </c>
      <c r="AF601" s="545">
        <f>SUMIFS('Faturamento NNE'!$I$2:$I$707,'Faturamento NNE'!$E$2:$E$707,'Infos Relatório'!$B$564,'Faturamento NNE'!$F$2:$F$707,'Infos Relatório'!$B601,'Faturamento NNE'!$AA$2:$AA$707,'Infos Relatório'!AA$1)</f>
        <v>0</v>
      </c>
      <c r="AG601" s="541">
        <f>COUNTIFS('Faturamento NNE'!$E$2:$E$707,'Infos Relatório'!$B$564,'Faturamento NNE'!$F$2:$F$707,'Infos Relatório'!$B601,'Faturamento NNE'!$AA$2:$AA$707,'Infos Relatório'!AG$1)</f>
        <v>0</v>
      </c>
      <c r="AH601" s="542">
        <f>SUMIFS('Faturamento NNE'!$H$2:$H$707,'Faturamento NNE'!$E$2:$E$707,'Infos Relatório'!$B$564,'Faturamento NNE'!$F$2:$F$707,'Infos Relatório'!$B601,'Faturamento NNE'!$AA$2:$AA$707,'Infos Relatório'!AG$1)</f>
        <v>0</v>
      </c>
      <c r="AI601" s="542">
        <f>SUMIFS('Faturamento NNE'!$K$2:$K$707,'Faturamento NNE'!$E$2:$E$707,'Infos Relatório'!$B$564,'Faturamento NNE'!$F$2:$F$707,'Infos Relatório'!$B601,'Faturamento NNE'!$AA$2:$AA$707,'Infos Relatório'!AG$1)</f>
        <v>0</v>
      </c>
      <c r="AJ601" s="546">
        <f>SUMIFS('Faturamento NNE'!$P$2:$P$707,'Faturamento NNE'!$E$2:$E$707,'Infos Relatório'!$B$564,'Faturamento NNE'!$F$2:$F$707,'Infos Relatório'!$B601,'Faturamento NNE'!$AA$2:$AA$707,'Infos Relatório'!AG$1,'Faturamento NNE'!$U$2:$U$707,"Sim")+SUMIFS('Faturamento NNE'!$Q$2:$Q$707,'Faturamento NNE'!$E$2:$E$707,'Infos Relatório'!$B$564,'Faturamento NNE'!$F$2:$F$707,'Infos Relatório'!$B601,'Faturamento NNE'!$AA$2:$AA$707,'Infos Relatório'!AG$1,'Faturamento NNE'!$U$2:$U$707,"Sim")</f>
        <v>0</v>
      </c>
      <c r="AK601" s="227" t="e">
        <f t="shared" si="209"/>
        <v>#DIV/0!</v>
      </c>
      <c r="AL601" s="545">
        <f>SUMIFS('Faturamento NNE'!$I$2:$I$707,'Faturamento NNE'!$E$2:$E$707,'Infos Relatório'!$B$564,'Faturamento NNE'!$F$2:$F$707,'Infos Relatório'!$B601,'Faturamento NNE'!$AA$2:$AA$707,'Infos Relatório'!AG$1)</f>
        <v>0</v>
      </c>
      <c r="AM601" s="541">
        <f>COUNTIFS('Faturamento NNE'!$E$2:$E$707,'Infos Relatório'!$B$564,'Faturamento NNE'!$F$2:$F$707,'Infos Relatório'!$B601,'Faturamento NNE'!$AA$2:$AA$707,'Infos Relatório'!AM$1)</f>
        <v>0</v>
      </c>
      <c r="AN601" s="542">
        <f>SUMIFS('Faturamento NNE'!$H$2:$H$707,'Faturamento NNE'!$E$2:$E$707,'Infos Relatório'!$B$564,'Faturamento NNE'!$F$2:$F$707,'Infos Relatório'!$B601,'Faturamento NNE'!$AA$2:$AA$707,'Infos Relatório'!AM$1)</f>
        <v>0</v>
      </c>
      <c r="AO601" s="542">
        <f>SUMIFS('Faturamento NNE'!$K$2:$K$707,'Faturamento NNE'!$E$2:$E$707,'Infos Relatório'!$B$564,'Faturamento NNE'!$F$2:$F$707,'Infos Relatório'!$B601,'Faturamento NNE'!$AA$2:$AA$707,'Infos Relatório'!AM$1)</f>
        <v>0</v>
      </c>
      <c r="AP601" s="546">
        <f>SUMIFS('Faturamento NNE'!$P$2:$P$707,'Faturamento NNE'!$E$2:$E$707,'Infos Relatório'!$B$564,'Faturamento NNE'!$F$2:$F$707,'Infos Relatório'!$B601,'Faturamento NNE'!$AA$2:$AA$707,'Infos Relatório'!AM$1,'Faturamento NNE'!$U$2:$U$707,"Sim")+SUMIFS('Faturamento NNE'!$Q$2:$Q$707,'Faturamento NNE'!$E$2:$E$707,'Infos Relatório'!$B$564,'Faturamento NNE'!$F$2:$F$707,'Infos Relatório'!$B601,'Faturamento NNE'!$AA$2:$AA$707,'Infos Relatório'!AM$1,'Faturamento NNE'!$U$2:$U$707,"Sim")</f>
        <v>0</v>
      </c>
      <c r="AQ601" s="227" t="e">
        <f t="shared" si="210"/>
        <v>#DIV/0!</v>
      </c>
      <c r="AR601" s="545">
        <f>SUMIFS('Faturamento NNE'!$I$2:$I$707,'Faturamento NNE'!$E$2:$E$707,'Infos Relatório'!$B$564,'Faturamento NNE'!$F$2:$F$707,'Infos Relatório'!$B601,'Faturamento NNE'!$AA$2:$AA$707,'Infos Relatório'!AM$1)</f>
        <v>0</v>
      </c>
      <c r="AS601" s="541">
        <f>COUNTIFS('Faturamento NNE'!$E$2:$E$707,'Infos Relatório'!$B$564,'Faturamento NNE'!$F$2:$F$707,'Infos Relatório'!$B601,'Faturamento NNE'!$AA$2:$AA$707,'Infos Relatório'!AS$1)</f>
        <v>0</v>
      </c>
      <c r="AT601" s="542">
        <f>SUMIFS('Faturamento NNE'!$H$2:$H$707,'Faturamento NNE'!$E$2:$E$707,'Infos Relatório'!$B$564,'Faturamento NNE'!$F$2:$F$707,'Infos Relatório'!$B601,'Faturamento NNE'!$AA$2:$AA$707,'Infos Relatório'!AS$1)</f>
        <v>0</v>
      </c>
      <c r="AU601" s="542">
        <f>SUMIFS('Faturamento NNE'!$K$2:$K$707,'Faturamento NNE'!$E$2:$E$707,'Infos Relatório'!$B$564,'Faturamento NNE'!$F$2:$F$707,'Infos Relatório'!$B601,'Faturamento NNE'!$AA$2:$AA$707,'Infos Relatório'!AS$1)</f>
        <v>0</v>
      </c>
      <c r="AV601" s="546">
        <f>SUMIFS('Faturamento NNE'!$P$2:$P$707,'Faturamento NNE'!$E$2:$E$707,'Infos Relatório'!$B$564,'Faturamento NNE'!$F$2:$F$707,'Infos Relatório'!$B601,'Faturamento NNE'!$AA$2:$AA$707,'Infos Relatório'!AS$1,'Faturamento NNE'!$U$2:$U$707,"Sim")+SUMIFS('Faturamento NNE'!$Q$2:$Q$707,'Faturamento NNE'!$E$2:$E$707,'Infos Relatório'!$B$564,'Faturamento NNE'!$F$2:$F$707,'Infos Relatório'!$B601,'Faturamento NNE'!$AA$2:$AA$707,'Infos Relatório'!AS$1,'Faturamento NNE'!$U$2:$U$707,"Sim")</f>
        <v>0</v>
      </c>
      <c r="AW601" s="227" t="e">
        <f t="shared" si="211"/>
        <v>#DIV/0!</v>
      </c>
      <c r="AX601" s="545">
        <f>SUMIFS('Faturamento NNE'!$I$2:$I$707,'Faturamento NNE'!$E$2:$E$707,'Infos Relatório'!$B$564,'Faturamento NNE'!$F$2:$F$707,'Infos Relatório'!$B601,'Faturamento NNE'!$AA$2:$AA$707,'Infos Relatório'!AS$1)</f>
        <v>0</v>
      </c>
      <c r="AY601" s="541">
        <f>COUNTIFS('Faturamento NNE'!$E$2:$E$707,'Infos Relatório'!$B$564,'Faturamento NNE'!$F$2:$F$707,'Infos Relatório'!$B601,'Faturamento NNE'!$AA$2:$AA$707,'Infos Relatório'!AY$1)</f>
        <v>0</v>
      </c>
      <c r="AZ601" s="542">
        <f>SUMIFS('Faturamento NNE'!$H$2:$H$707,'Faturamento NNE'!$E$2:$E$707,'Infos Relatório'!$B$564,'Faturamento NNE'!$F$2:$F$707,'Infos Relatório'!$B601,'Faturamento NNE'!$AA$2:$AA$707,'Infos Relatório'!AY$1)</f>
        <v>0</v>
      </c>
      <c r="BA601" s="542">
        <f>SUMIFS('Faturamento NNE'!$K$2:$K$707,'Faturamento NNE'!$E$2:$E$707,'Infos Relatório'!$B$564,'Faturamento NNE'!$F$2:$F$707,'Infos Relatório'!$B601,'Faturamento NNE'!$AA$2:$AA$707,'Infos Relatório'!AY$1)</f>
        <v>0</v>
      </c>
      <c r="BB601" s="546">
        <f>SUMIFS('Faturamento NNE'!$P$2:$P$707,'Faturamento NNE'!$E$2:$E$707,'Infos Relatório'!$B$564,'Faturamento NNE'!$F$2:$F$707,'Infos Relatório'!$B601,'Faturamento NNE'!$AA$2:$AA$707,'Infos Relatório'!AY$1,'Faturamento NNE'!$U$2:$U$707,"Sim")+SUMIFS('Faturamento NNE'!$Q$2:$Q$707,'Faturamento NNE'!$E$2:$E$707,'Infos Relatório'!$B$564,'Faturamento NNE'!$F$2:$F$707,'Infos Relatório'!$B601,'Faturamento NNE'!$AA$2:$AA$707,'Infos Relatório'!AY$1,'Faturamento NNE'!$U$2:$U$707,"Sim")</f>
        <v>0</v>
      </c>
      <c r="BC601" s="227" t="e">
        <f t="shared" si="212"/>
        <v>#DIV/0!</v>
      </c>
      <c r="BD601" s="545">
        <f>SUMIFS('Faturamento NNE'!$I$2:$I$707,'Faturamento NNE'!$E$2:$E$707,'Infos Relatório'!$B$564,'Faturamento NNE'!$F$2:$F$707,'Infos Relatório'!$B601,'Faturamento NNE'!$AA$2:$AA$707,'Infos Relatório'!AY$1)</f>
        <v>0</v>
      </c>
      <c r="BE601" s="541">
        <f>COUNTIFS('Faturamento NNE'!$E$2:$E$707,'Infos Relatório'!$B$564,'Faturamento NNE'!$F$2:$F$707,'Infos Relatório'!$B601,'Faturamento NNE'!$AA$2:$AA$707,'Infos Relatório'!BE$1)</f>
        <v>0</v>
      </c>
      <c r="BF601" s="542">
        <f>SUMIFS('Faturamento NNE'!$H$2:$H$707,'Faturamento NNE'!$E$2:$E$707,'Infos Relatório'!$B$564,'Faturamento NNE'!$F$2:$F$707,'Infos Relatório'!$B601,'Faturamento NNE'!$AA$2:$AA$707,'Infos Relatório'!BE$1)</f>
        <v>0</v>
      </c>
      <c r="BG601" s="542">
        <f>SUMIFS('Faturamento NNE'!$K$2:$K$707,'Faturamento NNE'!$E$2:$E$707,'Infos Relatório'!$B$564,'Faturamento NNE'!$F$2:$F$707,'Infos Relatório'!$B601,'Faturamento NNE'!$AA$2:$AA$707,'Infos Relatório'!BE$1)</f>
        <v>0</v>
      </c>
      <c r="BH601" s="546">
        <f>SUMIFS('Faturamento NNE'!$P$2:$P$707,'Faturamento NNE'!$E$2:$E$707,'Infos Relatório'!$B$564,'Faturamento NNE'!$F$2:$F$707,'Infos Relatório'!$B601,'Faturamento NNE'!$AA$2:$AA$707,'Infos Relatório'!BE$1,'Faturamento NNE'!$U$2:$U$707,"Sim")+SUMIFS('Faturamento NNE'!$Q$2:$Q$707,'Faturamento NNE'!$E$2:$E$707,'Infos Relatório'!$B$564,'Faturamento NNE'!$F$2:$F$707,'Infos Relatório'!$B601,'Faturamento NNE'!$AA$2:$AA$707,'Infos Relatório'!BE$1,'Faturamento NNE'!$U$2:$U$707,"Sim")</f>
        <v>0</v>
      </c>
      <c r="BI601" s="227" t="e">
        <f t="shared" si="213"/>
        <v>#DIV/0!</v>
      </c>
      <c r="BJ601" s="545">
        <f>SUMIFS('Faturamento NNE'!$I$2:$I$707,'Faturamento NNE'!$E$2:$E$707,'Infos Relatório'!$B$564,'Faturamento NNE'!$F$2:$F$707,'Infos Relatório'!$B601,'Faturamento NNE'!$AA$2:$AA$707,'Infos Relatório'!BE$1)</f>
        <v>0</v>
      </c>
      <c r="BK601" s="541">
        <f>COUNTIFS('Faturamento NNE'!$E$2:$E$707,'Infos Relatório'!$B$564,'Faturamento NNE'!$F$2:$F$707,'Infos Relatório'!$B601,'Faturamento NNE'!$AA$2:$AA$707,'Infos Relatório'!BK$1)</f>
        <v>0</v>
      </c>
      <c r="BL601" s="542">
        <f>SUMIFS('Faturamento NNE'!$H$2:$H$707,'Faturamento NNE'!$E$2:$E$707,'Infos Relatório'!$B$564,'Faturamento NNE'!$F$2:$F$707,'Infos Relatório'!$B601,'Faturamento NNE'!$AA$2:$AA$707,'Infos Relatório'!BK$1)</f>
        <v>0</v>
      </c>
      <c r="BM601" s="542">
        <f>SUMIFS('Faturamento NNE'!$K$2:$K$707,'Faturamento NNE'!$E$2:$E$707,'Infos Relatório'!$B$564,'Faturamento NNE'!$F$2:$F$707,'Infos Relatório'!$B601,'Faturamento NNE'!$AA$2:$AA$707,'Infos Relatório'!BK$1)</f>
        <v>0</v>
      </c>
      <c r="BN601" s="546">
        <f>SUMIFS('Faturamento NNE'!$P$2:$P$707,'Faturamento NNE'!$E$2:$E$707,'Infos Relatório'!$B$564,'Faturamento NNE'!$F$2:$F$707,'Infos Relatório'!$B601,'Faturamento NNE'!$AA$2:$AA$707,'Infos Relatório'!BK$1,'Faturamento NNE'!$U$2:$U$707,"Sim")+SUMIFS('Faturamento NNE'!$Q$2:$Q$707,'Faturamento NNE'!$E$2:$E$707,'Infos Relatório'!$B$564,'Faturamento NNE'!$F$2:$F$707,'Infos Relatório'!$B601,'Faturamento NNE'!$AA$2:$AA$707,'Infos Relatório'!BK$1,'Faturamento NNE'!$U$2:$U$707,"Sim")</f>
        <v>0</v>
      </c>
      <c r="BO601" s="227" t="e">
        <f t="shared" si="214"/>
        <v>#DIV/0!</v>
      </c>
      <c r="BP601" s="545">
        <f>SUMIFS('Faturamento NNE'!$I$2:$I$707,'Faturamento NNE'!$E$2:$E$707,'Infos Relatório'!$B$564,'Faturamento NNE'!$F$2:$F$707,'Infos Relatório'!$B601,'Faturamento NNE'!$AA$2:$AA$707,'Infos Relatório'!BK$1)</f>
        <v>0</v>
      </c>
      <c r="BQ601" s="541">
        <f>COUNTIFS('Faturamento NNE'!$E$2:$E$707,'Infos Relatório'!$B$564,'Faturamento NNE'!$F$2:$F$707,'Infos Relatório'!$B601,'Faturamento NNE'!$AA$2:$AA$707,'Infos Relatório'!BQ$1)</f>
        <v>0</v>
      </c>
      <c r="BR601" s="542">
        <f>SUMIFS('Faturamento NNE'!$H$2:$H$707,'Faturamento NNE'!$E$2:$E$707,'Infos Relatório'!$B$564,'Faturamento NNE'!$F$2:$F$707,'Infos Relatório'!$B601,'Faturamento NNE'!$AA$2:$AA$707,'Infos Relatório'!BQ$1)</f>
        <v>0</v>
      </c>
      <c r="BS601" s="542">
        <f>SUMIFS('Faturamento NNE'!$K$2:$K$707,'Faturamento NNE'!$E$2:$E$707,'Infos Relatório'!$B$564,'Faturamento NNE'!$F$2:$F$707,'Infos Relatório'!$B601,'Faturamento NNE'!$AA$2:$AA$707,'Infos Relatório'!BQ$1)</f>
        <v>0</v>
      </c>
      <c r="BT601" s="546">
        <f>SUMIFS('Faturamento NNE'!$P$2:$P$707,'Faturamento NNE'!$E$2:$E$707,'Infos Relatório'!$B$564,'Faturamento NNE'!$F$2:$F$707,'Infos Relatório'!$B601,'Faturamento NNE'!$AA$2:$AA$707,'Infos Relatório'!BQ$1,'Faturamento NNE'!$U$2:$U$707,"Sim")+SUMIFS('Faturamento NNE'!$Q$2:$Q$707,'Faturamento NNE'!$E$2:$E$707,'Infos Relatório'!$B$564,'Faturamento NNE'!$F$2:$F$707,'Infos Relatório'!$B601,'Faturamento NNE'!$AA$2:$AA$707,'Infos Relatório'!BQ$1,'Faturamento NNE'!$U$2:$U$707,"Sim")</f>
        <v>0</v>
      </c>
      <c r="BU601" s="227" t="e">
        <f t="shared" si="215"/>
        <v>#DIV/0!</v>
      </c>
      <c r="BV601" s="545">
        <f>SUMIFS('Faturamento NNE'!$I$2:$I$707,'Faturamento NNE'!$E$2:$E$707,'Infos Relatório'!$B$564,'Faturamento NNE'!$F$2:$F$707,'Infos Relatório'!$B601,'Faturamento NNE'!$AA$2:$AA$707,'Infos Relatório'!BQ$1)</f>
        <v>0</v>
      </c>
    </row>
    <row r="602" spans="2:74">
      <c r="B602" s="217" t="s">
        <v>167</v>
      </c>
      <c r="C602" s="541">
        <f>COUNTIFS('Faturamento NNE'!$E$2:$E$707,'Infos Relatório'!$B$564,'Faturamento NNE'!$F$2:$F$707,'Infos Relatório'!$B602,'Faturamento NNE'!$AA$2:$AA$707,'Infos Relatório'!C$1)</f>
        <v>0</v>
      </c>
      <c r="D602" s="542">
        <f>SUMIFS('Faturamento NNE'!$H$2:$H$707,'Faturamento NNE'!$E$2:$E$707,'Infos Relatório'!$B$564,'Faturamento NNE'!$F$2:$F$707,'Infos Relatório'!$B602,'Faturamento NNE'!$AA$2:$AA$707,'Infos Relatório'!C$1)</f>
        <v>0</v>
      </c>
      <c r="E602" s="543">
        <f>SUMIFS('Faturamento NNE'!$K$2:$K$707,'Faturamento NNE'!$E$2:$E$707,'Infos Relatório'!$B$564,'Faturamento NNE'!$F$2:$F$707,'Infos Relatório'!$B602,'Faturamento NNE'!$AA$2:$AA$707,'Infos Relatório'!C$1)</f>
        <v>0</v>
      </c>
      <c r="F602" s="544">
        <f>SUMIFS('Faturamento NNE'!$P$2:$P$707,'Faturamento NNE'!$E$2:$E$707,'Infos Relatório'!$B$564,'Faturamento NNE'!$F$2:$F$707,'Infos Relatório'!$B602,'Faturamento NNE'!$AA$2:$AA$707,'Infos Relatório'!C$1,'Faturamento NNE'!$U$2:$U$707,"Sim")+SUMIFS('Faturamento NNE'!$Q$2:$Q$707,'Faturamento NNE'!$E$2:$E$707,'Infos Relatório'!$B$564,'Faturamento NNE'!$F$2:$F$707,'Infos Relatório'!$B602,'Faturamento NNE'!$AA$2:$AA$707,'Infos Relatório'!C$1,'Faturamento NNE'!$U$2:$U$707,"Sim")</f>
        <v>0</v>
      </c>
      <c r="G602" s="283" t="e">
        <f t="shared" si="204"/>
        <v>#DIV/0!</v>
      </c>
      <c r="H602" s="545">
        <f>SUMIFS('Faturamento NNE'!$I$2:$I$707,'Faturamento NNE'!$E$2:$E$707,'Infos Relatório'!$B$564,'Faturamento NNE'!$F$2:$F$707,'Infos Relatório'!$B602,'Faturamento NNE'!$AA$2:$AA$707,'Infos Relatório'!C$1)</f>
        <v>0</v>
      </c>
      <c r="I602" s="541">
        <f>COUNTIFS('Faturamento NNE'!$E$2:$E$707,'Infos Relatório'!$B$564,'Faturamento NNE'!$F$2:$F$707,'Infos Relatório'!$B602,'Faturamento NNE'!$AA$2:$AA$707,'Infos Relatório'!I$1)</f>
        <v>0</v>
      </c>
      <c r="J602" s="542">
        <f>SUMIFS('Faturamento NNE'!$H$2:$H$707,'Faturamento NNE'!$E$2:$E$707,'Infos Relatório'!$B$564,'Faturamento NNE'!$F$2:$F$707,'Infos Relatório'!$B602,'Faturamento NNE'!$AA$2:$AA$707,'Infos Relatório'!I$1)</f>
        <v>0</v>
      </c>
      <c r="K602" s="543">
        <f>SUMIFS('Faturamento NNE'!$K$2:$K$707,'Faturamento NNE'!$E$2:$E$707,'Infos Relatório'!$B$564,'Faturamento NNE'!$F$2:$F$707,'Infos Relatório'!$B602,'Faturamento NNE'!$AA$2:$AA$707,'Infos Relatório'!I$1)</f>
        <v>0</v>
      </c>
      <c r="L602" s="544">
        <f>SUMIFS('Faturamento NNE'!$P$2:$P$707,'Faturamento NNE'!$E$2:$E$707,'Infos Relatório'!$B$564,'Faturamento NNE'!$F$2:$F$707,'Infos Relatório'!$B602,'Faturamento NNE'!$AA$2:$AA$707,'Infos Relatório'!I$1,'Faturamento NNE'!$U$2:$U$707,"Sim")+SUMIFS('Faturamento NNE'!$Q$2:$Q$707,'Faturamento NNE'!$E$2:$E$707,'Infos Relatório'!$B$564,'Faturamento NNE'!$F$2:$F$707,'Infos Relatório'!$B602,'Faturamento NNE'!$AA$2:$AA$707,'Infos Relatório'!I$1,'Faturamento NNE'!$U$2:$U$707,"Sim")</f>
        <v>0</v>
      </c>
      <c r="M602" s="283" t="e">
        <f t="shared" si="205"/>
        <v>#DIV/0!</v>
      </c>
      <c r="N602" s="545">
        <f>SUMIFS('Faturamento NNE'!$I$2:$I$707,'Faturamento NNE'!$E$2:$E$707,'Infos Relatório'!$B$564,'Faturamento NNE'!$F$2:$F$707,'Infos Relatório'!$B602,'Faturamento NNE'!$AA$2:$AA$707,'Infos Relatório'!I$1)</f>
        <v>0</v>
      </c>
      <c r="O602" s="541">
        <f>COUNTIFS('Faturamento NNE'!$E$2:$E$707,'Infos Relatório'!$B$564,'Faturamento NNE'!$F$2:$F$707,'Infos Relatório'!$B602,'Faturamento NNE'!$AA$2:$AA$707,'Infos Relatório'!O$1)</f>
        <v>0</v>
      </c>
      <c r="P602" s="542">
        <f>SUMIFS('Faturamento NNE'!$H$2:$H$707,'Faturamento NNE'!$E$2:$E$707,'Infos Relatório'!$B$564,'Faturamento NNE'!$F$2:$F$707,'Infos Relatório'!$B602,'Faturamento NNE'!$AA$2:$AA$707,'Infos Relatório'!O$1)</f>
        <v>0</v>
      </c>
      <c r="Q602" s="542">
        <f>SUMIFS('Faturamento NNE'!$K$2:$K$707,'Faturamento NNE'!$E$2:$E$707,'Infos Relatório'!$B$564,'Faturamento NNE'!$F$2:$F$707,'Infos Relatório'!$B602,'Faturamento NNE'!$AA$2:$AA$707,'Infos Relatório'!O$1)</f>
        <v>0</v>
      </c>
      <c r="R602" s="546">
        <f>SUMIFS('Faturamento NNE'!$P$2:$P$707,'Faturamento NNE'!$E$2:$E$707,'Infos Relatório'!$B$564,'Faturamento NNE'!$F$2:$F$707,'Infos Relatório'!$B602,'Faturamento NNE'!$AA$2:$AA$707,'Infos Relatório'!O$1,'Faturamento NNE'!$U$2:$U$707,"Sim")+SUMIFS('Faturamento NNE'!$Q$2:$Q$707,'Faturamento NNE'!$E$2:$E$707,'Infos Relatório'!$B$564,'Faturamento NNE'!$F$2:$F$707,'Infos Relatório'!$B602,'Faturamento NNE'!$AA$2:$AA$707,'Infos Relatório'!O$1,'Faturamento NNE'!$U$2:$U$707,"Sim")</f>
        <v>0</v>
      </c>
      <c r="S602" s="227" t="e">
        <f t="shared" si="206"/>
        <v>#DIV/0!</v>
      </c>
      <c r="T602" s="545">
        <f>SUMIFS('Faturamento NNE'!$I$2:$I$707,'Faturamento NNE'!$E$2:$E$707,'Infos Relatório'!$B$564,'Faturamento NNE'!$F$2:$F$707,'Infos Relatório'!$B602,'Faturamento NNE'!$AA$2:$AA$707,'Infos Relatório'!O$1)</f>
        <v>0</v>
      </c>
      <c r="U602" s="541">
        <f>COUNTIFS('Faturamento NNE'!$E$2:$E$707,'Infos Relatório'!$B$564,'Faturamento NNE'!$F$2:$F$707,'Infos Relatório'!$B602,'Faturamento NNE'!$AA$2:$AA$707,'Infos Relatório'!U$1)</f>
        <v>0</v>
      </c>
      <c r="V602" s="542">
        <f>SUMIFS('Faturamento NNE'!$H$2:$H$707,'Faturamento NNE'!$E$2:$E$707,'Infos Relatório'!$B$564,'Faturamento NNE'!$F$2:$F$707,'Infos Relatório'!$B602,'Faturamento NNE'!$AA$2:$AA$707,'Infos Relatório'!U$1)</f>
        <v>0</v>
      </c>
      <c r="W602" s="542">
        <f>SUMIFS('Faturamento NNE'!$K$2:$K$707,'Faturamento NNE'!$E$2:$E$707,'Infos Relatório'!$B$564,'Faturamento NNE'!$F$2:$F$707,'Infos Relatório'!$B602,'Faturamento NNE'!$AA$2:$AA$707,'Infos Relatório'!U$1)</f>
        <v>0</v>
      </c>
      <c r="X602" s="546">
        <f>SUMIFS('Faturamento NNE'!$P$2:$P$707,'Faturamento NNE'!$E$2:$E$707,'Infos Relatório'!$B$564,'Faturamento NNE'!$F$2:$F$707,'Infos Relatório'!$B602,'Faturamento NNE'!$AA$2:$AA$707,'Infos Relatório'!U$1,'Faturamento NNE'!$U$2:$U$707,"Sim")+SUMIFS('Faturamento NNE'!$Q$2:$Q$707,'Faturamento NNE'!$E$2:$E$707,'Infos Relatório'!$B$564,'Faturamento NNE'!$F$2:$F$707,'Infos Relatório'!$B602,'Faturamento NNE'!$AA$2:$AA$707,'Infos Relatório'!U$1,'Faturamento NNE'!$U$2:$U$707,"Sim")</f>
        <v>0</v>
      </c>
      <c r="Y602" s="227" t="e">
        <f t="shared" si="207"/>
        <v>#DIV/0!</v>
      </c>
      <c r="Z602" s="545">
        <f>SUMIFS('Faturamento NNE'!$I$2:$I$707,'Faturamento NNE'!$E$2:$E$707,'Infos Relatório'!$B$564,'Faturamento NNE'!$F$2:$F$707,'Infos Relatório'!$B602,'Faturamento NNE'!$AA$2:$AA$707,'Infos Relatório'!U$1)</f>
        <v>0</v>
      </c>
      <c r="AA602" s="541">
        <f>COUNTIFS('Faturamento NNE'!$E$2:$E$707,'Infos Relatório'!$B$564,'Faturamento NNE'!$F$2:$F$707,'Infos Relatório'!$B602,'Faturamento NNE'!$AA$2:$AA$707,'Infos Relatório'!AA$1)</f>
        <v>0</v>
      </c>
      <c r="AB602" s="542">
        <f>SUMIFS('Faturamento NNE'!$H$2:$H$707,'Faturamento NNE'!$E$2:$E$707,'Infos Relatório'!$B$564,'Faturamento NNE'!$F$2:$F$707,'Infos Relatório'!$B602,'Faturamento NNE'!$AA$2:$AA$707,'Infos Relatório'!AA$1)</f>
        <v>0</v>
      </c>
      <c r="AC602" s="542">
        <f>SUMIFS('Faturamento NNE'!$K$2:$K$707,'Faturamento NNE'!$E$2:$E$707,'Infos Relatório'!$B$564,'Faturamento NNE'!$F$2:$F$707,'Infos Relatório'!$B602,'Faturamento NNE'!$AA$2:$AA$707,'Infos Relatório'!AA$1)</f>
        <v>0</v>
      </c>
      <c r="AD602" s="546">
        <f>SUMIFS('Faturamento NNE'!$P$2:$P$707,'Faturamento NNE'!$E$2:$E$707,'Infos Relatório'!$B$564,'Faturamento NNE'!$F$2:$F$707,'Infos Relatório'!$B602,'Faturamento NNE'!$AA$2:$AA$707,'Infos Relatório'!AA$1,'Faturamento NNE'!$U$2:$U$707,"Sim")+SUMIFS('Faturamento NNE'!$Q$2:$Q$707,'Faturamento NNE'!$E$2:$E$707,'Infos Relatório'!$B$564,'Faturamento NNE'!$F$2:$F$707,'Infos Relatório'!$B602,'Faturamento NNE'!$AA$2:$AA$707,'Infos Relatório'!AA$1,'Faturamento NNE'!$U$2:$U$707,"Sim")</f>
        <v>0</v>
      </c>
      <c r="AE602" s="227" t="e">
        <f t="shared" si="208"/>
        <v>#DIV/0!</v>
      </c>
      <c r="AF602" s="545">
        <f>SUMIFS('Faturamento NNE'!$I$2:$I$707,'Faturamento NNE'!$E$2:$E$707,'Infos Relatório'!$B$564,'Faturamento NNE'!$F$2:$F$707,'Infos Relatório'!$B602,'Faturamento NNE'!$AA$2:$AA$707,'Infos Relatório'!AA$1)</f>
        <v>0</v>
      </c>
      <c r="AG602" s="541">
        <f>COUNTIFS('Faturamento NNE'!$E$2:$E$707,'Infos Relatório'!$B$564,'Faturamento NNE'!$F$2:$F$707,'Infos Relatório'!$B602,'Faturamento NNE'!$AA$2:$AA$707,'Infos Relatório'!AG$1)</f>
        <v>0</v>
      </c>
      <c r="AH602" s="542">
        <f>SUMIFS('Faturamento NNE'!$H$2:$H$707,'Faturamento NNE'!$E$2:$E$707,'Infos Relatório'!$B$564,'Faturamento NNE'!$F$2:$F$707,'Infos Relatório'!$B602,'Faturamento NNE'!$AA$2:$AA$707,'Infos Relatório'!AG$1)</f>
        <v>0</v>
      </c>
      <c r="AI602" s="542">
        <f>SUMIFS('Faturamento NNE'!$K$2:$K$707,'Faturamento NNE'!$E$2:$E$707,'Infos Relatório'!$B$564,'Faturamento NNE'!$F$2:$F$707,'Infos Relatório'!$B602,'Faturamento NNE'!$AA$2:$AA$707,'Infos Relatório'!AG$1)</f>
        <v>0</v>
      </c>
      <c r="AJ602" s="546">
        <f>SUMIFS('Faturamento NNE'!$P$2:$P$707,'Faturamento NNE'!$E$2:$E$707,'Infos Relatório'!$B$564,'Faturamento NNE'!$F$2:$F$707,'Infos Relatório'!$B602,'Faturamento NNE'!$AA$2:$AA$707,'Infos Relatório'!AG$1,'Faturamento NNE'!$U$2:$U$707,"Sim")+SUMIFS('Faturamento NNE'!$Q$2:$Q$707,'Faturamento NNE'!$E$2:$E$707,'Infos Relatório'!$B$564,'Faturamento NNE'!$F$2:$F$707,'Infos Relatório'!$B602,'Faturamento NNE'!$AA$2:$AA$707,'Infos Relatório'!AG$1,'Faturamento NNE'!$U$2:$U$707,"Sim")</f>
        <v>0</v>
      </c>
      <c r="AK602" s="227" t="e">
        <f t="shared" si="209"/>
        <v>#DIV/0!</v>
      </c>
      <c r="AL602" s="545">
        <f>SUMIFS('Faturamento NNE'!$I$2:$I$707,'Faturamento NNE'!$E$2:$E$707,'Infos Relatório'!$B$564,'Faturamento NNE'!$F$2:$F$707,'Infos Relatório'!$B602,'Faturamento NNE'!$AA$2:$AA$707,'Infos Relatório'!AG$1)</f>
        <v>0</v>
      </c>
      <c r="AM602" s="541">
        <f>COUNTIFS('Faturamento NNE'!$E$2:$E$707,'Infos Relatório'!$B$564,'Faturamento NNE'!$F$2:$F$707,'Infos Relatório'!$B602,'Faturamento NNE'!$AA$2:$AA$707,'Infos Relatório'!AM$1)</f>
        <v>0</v>
      </c>
      <c r="AN602" s="542">
        <f>SUMIFS('Faturamento NNE'!$H$2:$H$707,'Faturamento NNE'!$E$2:$E$707,'Infos Relatório'!$B$564,'Faturamento NNE'!$F$2:$F$707,'Infos Relatório'!$B602,'Faturamento NNE'!$AA$2:$AA$707,'Infos Relatório'!AM$1)</f>
        <v>0</v>
      </c>
      <c r="AO602" s="542">
        <f>SUMIFS('Faturamento NNE'!$K$2:$K$707,'Faturamento NNE'!$E$2:$E$707,'Infos Relatório'!$B$564,'Faturamento NNE'!$F$2:$F$707,'Infos Relatório'!$B602,'Faturamento NNE'!$AA$2:$AA$707,'Infos Relatório'!AM$1)</f>
        <v>0</v>
      </c>
      <c r="AP602" s="546">
        <f>SUMIFS('Faturamento NNE'!$P$2:$P$707,'Faturamento NNE'!$E$2:$E$707,'Infos Relatório'!$B$564,'Faturamento NNE'!$F$2:$F$707,'Infos Relatório'!$B602,'Faturamento NNE'!$AA$2:$AA$707,'Infos Relatório'!AM$1,'Faturamento NNE'!$U$2:$U$707,"Sim")+SUMIFS('Faturamento NNE'!$Q$2:$Q$707,'Faturamento NNE'!$E$2:$E$707,'Infos Relatório'!$B$564,'Faturamento NNE'!$F$2:$F$707,'Infos Relatório'!$B602,'Faturamento NNE'!$AA$2:$AA$707,'Infos Relatório'!AM$1,'Faturamento NNE'!$U$2:$U$707,"Sim")</f>
        <v>0</v>
      </c>
      <c r="AQ602" s="227" t="e">
        <f t="shared" si="210"/>
        <v>#DIV/0!</v>
      </c>
      <c r="AR602" s="545">
        <f>SUMIFS('Faturamento NNE'!$I$2:$I$707,'Faturamento NNE'!$E$2:$E$707,'Infos Relatório'!$B$564,'Faturamento NNE'!$F$2:$F$707,'Infos Relatório'!$B602,'Faturamento NNE'!$AA$2:$AA$707,'Infos Relatório'!AM$1)</f>
        <v>0</v>
      </c>
      <c r="AS602" s="541">
        <f>COUNTIFS('Faturamento NNE'!$E$2:$E$707,'Infos Relatório'!$B$564,'Faturamento NNE'!$F$2:$F$707,'Infos Relatório'!$B602,'Faturamento NNE'!$AA$2:$AA$707,'Infos Relatório'!AS$1)</f>
        <v>0</v>
      </c>
      <c r="AT602" s="542">
        <f>SUMIFS('Faturamento NNE'!$H$2:$H$707,'Faturamento NNE'!$E$2:$E$707,'Infos Relatório'!$B$564,'Faturamento NNE'!$F$2:$F$707,'Infos Relatório'!$B602,'Faturamento NNE'!$AA$2:$AA$707,'Infos Relatório'!AS$1)</f>
        <v>0</v>
      </c>
      <c r="AU602" s="542">
        <f>SUMIFS('Faturamento NNE'!$K$2:$K$707,'Faturamento NNE'!$E$2:$E$707,'Infos Relatório'!$B$564,'Faturamento NNE'!$F$2:$F$707,'Infos Relatório'!$B602,'Faturamento NNE'!$AA$2:$AA$707,'Infos Relatório'!AS$1)</f>
        <v>0</v>
      </c>
      <c r="AV602" s="546">
        <f>SUMIFS('Faturamento NNE'!$P$2:$P$707,'Faturamento NNE'!$E$2:$E$707,'Infos Relatório'!$B$564,'Faturamento NNE'!$F$2:$F$707,'Infos Relatório'!$B602,'Faturamento NNE'!$AA$2:$AA$707,'Infos Relatório'!AS$1,'Faturamento NNE'!$U$2:$U$707,"Sim")+SUMIFS('Faturamento NNE'!$Q$2:$Q$707,'Faturamento NNE'!$E$2:$E$707,'Infos Relatório'!$B$564,'Faturamento NNE'!$F$2:$F$707,'Infos Relatório'!$B602,'Faturamento NNE'!$AA$2:$AA$707,'Infos Relatório'!AS$1,'Faturamento NNE'!$U$2:$U$707,"Sim")</f>
        <v>0</v>
      </c>
      <c r="AW602" s="227" t="e">
        <f t="shared" si="211"/>
        <v>#DIV/0!</v>
      </c>
      <c r="AX602" s="545">
        <f>SUMIFS('Faturamento NNE'!$I$2:$I$707,'Faturamento NNE'!$E$2:$E$707,'Infos Relatório'!$B$564,'Faturamento NNE'!$F$2:$F$707,'Infos Relatório'!$B602,'Faturamento NNE'!$AA$2:$AA$707,'Infos Relatório'!AS$1)</f>
        <v>0</v>
      </c>
      <c r="AY602" s="541">
        <f>COUNTIFS('Faturamento NNE'!$E$2:$E$707,'Infos Relatório'!$B$564,'Faturamento NNE'!$F$2:$F$707,'Infos Relatório'!$B602,'Faturamento NNE'!$AA$2:$AA$707,'Infos Relatório'!AY$1)</f>
        <v>0</v>
      </c>
      <c r="AZ602" s="542">
        <f>SUMIFS('Faturamento NNE'!$H$2:$H$707,'Faturamento NNE'!$E$2:$E$707,'Infos Relatório'!$B$564,'Faturamento NNE'!$F$2:$F$707,'Infos Relatório'!$B602,'Faturamento NNE'!$AA$2:$AA$707,'Infos Relatório'!AY$1)</f>
        <v>0</v>
      </c>
      <c r="BA602" s="542">
        <f>SUMIFS('Faturamento NNE'!$K$2:$K$707,'Faturamento NNE'!$E$2:$E$707,'Infos Relatório'!$B$564,'Faturamento NNE'!$F$2:$F$707,'Infos Relatório'!$B602,'Faturamento NNE'!$AA$2:$AA$707,'Infos Relatório'!AY$1)</f>
        <v>0</v>
      </c>
      <c r="BB602" s="546">
        <f>SUMIFS('Faturamento NNE'!$P$2:$P$707,'Faturamento NNE'!$E$2:$E$707,'Infos Relatório'!$B$564,'Faturamento NNE'!$F$2:$F$707,'Infos Relatório'!$B602,'Faturamento NNE'!$AA$2:$AA$707,'Infos Relatório'!AY$1,'Faturamento NNE'!$U$2:$U$707,"Sim")+SUMIFS('Faturamento NNE'!$Q$2:$Q$707,'Faturamento NNE'!$E$2:$E$707,'Infos Relatório'!$B$564,'Faturamento NNE'!$F$2:$F$707,'Infos Relatório'!$B602,'Faturamento NNE'!$AA$2:$AA$707,'Infos Relatório'!AY$1,'Faturamento NNE'!$U$2:$U$707,"Sim")</f>
        <v>0</v>
      </c>
      <c r="BC602" s="227" t="e">
        <f t="shared" si="212"/>
        <v>#DIV/0!</v>
      </c>
      <c r="BD602" s="545">
        <f>SUMIFS('Faturamento NNE'!$I$2:$I$707,'Faturamento NNE'!$E$2:$E$707,'Infos Relatório'!$B$564,'Faturamento NNE'!$F$2:$F$707,'Infos Relatório'!$B602,'Faturamento NNE'!$AA$2:$AA$707,'Infos Relatório'!AY$1)</f>
        <v>0</v>
      </c>
      <c r="BE602" s="541">
        <f>COUNTIFS('Faturamento NNE'!$E$2:$E$707,'Infos Relatório'!$B$564,'Faturamento NNE'!$F$2:$F$707,'Infos Relatório'!$B602,'Faturamento NNE'!$AA$2:$AA$707,'Infos Relatório'!BE$1)</f>
        <v>0</v>
      </c>
      <c r="BF602" s="542">
        <f>SUMIFS('Faturamento NNE'!$H$2:$H$707,'Faturamento NNE'!$E$2:$E$707,'Infos Relatório'!$B$564,'Faturamento NNE'!$F$2:$F$707,'Infos Relatório'!$B602,'Faturamento NNE'!$AA$2:$AA$707,'Infos Relatório'!BE$1)</f>
        <v>0</v>
      </c>
      <c r="BG602" s="542">
        <f>SUMIFS('Faturamento NNE'!$K$2:$K$707,'Faturamento NNE'!$E$2:$E$707,'Infos Relatório'!$B$564,'Faturamento NNE'!$F$2:$F$707,'Infos Relatório'!$B602,'Faturamento NNE'!$AA$2:$AA$707,'Infos Relatório'!BE$1)</f>
        <v>0</v>
      </c>
      <c r="BH602" s="546">
        <f>SUMIFS('Faturamento NNE'!$P$2:$P$707,'Faturamento NNE'!$E$2:$E$707,'Infos Relatório'!$B$564,'Faturamento NNE'!$F$2:$F$707,'Infos Relatório'!$B602,'Faturamento NNE'!$AA$2:$AA$707,'Infos Relatório'!BE$1,'Faturamento NNE'!$U$2:$U$707,"Sim")+SUMIFS('Faturamento NNE'!$Q$2:$Q$707,'Faturamento NNE'!$E$2:$E$707,'Infos Relatório'!$B$564,'Faturamento NNE'!$F$2:$F$707,'Infos Relatório'!$B602,'Faturamento NNE'!$AA$2:$AA$707,'Infos Relatório'!BE$1,'Faturamento NNE'!$U$2:$U$707,"Sim")</f>
        <v>0</v>
      </c>
      <c r="BI602" s="227" t="e">
        <f t="shared" si="213"/>
        <v>#DIV/0!</v>
      </c>
      <c r="BJ602" s="545">
        <f>SUMIFS('Faturamento NNE'!$I$2:$I$707,'Faturamento NNE'!$E$2:$E$707,'Infos Relatório'!$B$564,'Faturamento NNE'!$F$2:$F$707,'Infos Relatório'!$B602,'Faturamento NNE'!$AA$2:$AA$707,'Infos Relatório'!BE$1)</f>
        <v>0</v>
      </c>
      <c r="BK602" s="541">
        <f>COUNTIFS('Faturamento NNE'!$E$2:$E$707,'Infos Relatório'!$B$564,'Faturamento NNE'!$F$2:$F$707,'Infos Relatório'!$B602,'Faturamento NNE'!$AA$2:$AA$707,'Infos Relatório'!BK$1)</f>
        <v>0</v>
      </c>
      <c r="BL602" s="542">
        <f>SUMIFS('Faturamento NNE'!$H$2:$H$707,'Faturamento NNE'!$E$2:$E$707,'Infos Relatório'!$B$564,'Faturamento NNE'!$F$2:$F$707,'Infos Relatório'!$B602,'Faturamento NNE'!$AA$2:$AA$707,'Infos Relatório'!BK$1)</f>
        <v>0</v>
      </c>
      <c r="BM602" s="542">
        <f>SUMIFS('Faturamento NNE'!$K$2:$K$707,'Faturamento NNE'!$E$2:$E$707,'Infos Relatório'!$B$564,'Faturamento NNE'!$F$2:$F$707,'Infos Relatório'!$B602,'Faturamento NNE'!$AA$2:$AA$707,'Infos Relatório'!BK$1)</f>
        <v>0</v>
      </c>
      <c r="BN602" s="546">
        <f>SUMIFS('Faturamento NNE'!$P$2:$P$707,'Faturamento NNE'!$E$2:$E$707,'Infos Relatório'!$B$564,'Faturamento NNE'!$F$2:$F$707,'Infos Relatório'!$B602,'Faturamento NNE'!$AA$2:$AA$707,'Infos Relatório'!BK$1,'Faturamento NNE'!$U$2:$U$707,"Sim")+SUMIFS('Faturamento NNE'!$Q$2:$Q$707,'Faturamento NNE'!$E$2:$E$707,'Infos Relatório'!$B$564,'Faturamento NNE'!$F$2:$F$707,'Infos Relatório'!$B602,'Faturamento NNE'!$AA$2:$AA$707,'Infos Relatório'!BK$1,'Faturamento NNE'!$U$2:$U$707,"Sim")</f>
        <v>0</v>
      </c>
      <c r="BO602" s="227" t="e">
        <f t="shared" si="214"/>
        <v>#DIV/0!</v>
      </c>
      <c r="BP602" s="545">
        <f>SUMIFS('Faturamento NNE'!$I$2:$I$707,'Faturamento NNE'!$E$2:$E$707,'Infos Relatório'!$B$564,'Faturamento NNE'!$F$2:$F$707,'Infos Relatório'!$B602,'Faturamento NNE'!$AA$2:$AA$707,'Infos Relatório'!BK$1)</f>
        <v>0</v>
      </c>
      <c r="BQ602" s="541">
        <f>COUNTIFS('Faturamento NNE'!$E$2:$E$707,'Infos Relatório'!$B$564,'Faturamento NNE'!$F$2:$F$707,'Infos Relatório'!$B602,'Faturamento NNE'!$AA$2:$AA$707,'Infos Relatório'!BQ$1)</f>
        <v>0</v>
      </c>
      <c r="BR602" s="542">
        <f>SUMIFS('Faturamento NNE'!$H$2:$H$707,'Faturamento NNE'!$E$2:$E$707,'Infos Relatório'!$B$564,'Faturamento NNE'!$F$2:$F$707,'Infos Relatório'!$B602,'Faturamento NNE'!$AA$2:$AA$707,'Infos Relatório'!BQ$1)</f>
        <v>0</v>
      </c>
      <c r="BS602" s="542">
        <f>SUMIFS('Faturamento NNE'!$K$2:$K$707,'Faturamento NNE'!$E$2:$E$707,'Infos Relatório'!$B$564,'Faturamento NNE'!$F$2:$F$707,'Infos Relatório'!$B602,'Faturamento NNE'!$AA$2:$AA$707,'Infos Relatório'!BQ$1)</f>
        <v>0</v>
      </c>
      <c r="BT602" s="546">
        <f>SUMIFS('Faturamento NNE'!$P$2:$P$707,'Faturamento NNE'!$E$2:$E$707,'Infos Relatório'!$B$564,'Faturamento NNE'!$F$2:$F$707,'Infos Relatório'!$B602,'Faturamento NNE'!$AA$2:$AA$707,'Infos Relatório'!BQ$1,'Faturamento NNE'!$U$2:$U$707,"Sim")+SUMIFS('Faturamento NNE'!$Q$2:$Q$707,'Faturamento NNE'!$E$2:$E$707,'Infos Relatório'!$B$564,'Faturamento NNE'!$F$2:$F$707,'Infos Relatório'!$B602,'Faturamento NNE'!$AA$2:$AA$707,'Infos Relatório'!BQ$1,'Faturamento NNE'!$U$2:$U$707,"Sim")</f>
        <v>0</v>
      </c>
      <c r="BU602" s="227" t="e">
        <f t="shared" si="215"/>
        <v>#DIV/0!</v>
      </c>
      <c r="BV602" s="545">
        <f>SUMIFS('Faturamento NNE'!$I$2:$I$707,'Faturamento NNE'!$E$2:$E$707,'Infos Relatório'!$B$564,'Faturamento NNE'!$F$2:$F$707,'Infos Relatório'!$B602,'Faturamento NNE'!$AA$2:$AA$707,'Infos Relatório'!BQ$1)</f>
        <v>0</v>
      </c>
    </row>
    <row r="603" spans="2:74">
      <c r="B603" s="217" t="s">
        <v>168</v>
      </c>
      <c r="C603" s="541">
        <f>COUNTIFS('Faturamento NNE'!$E$2:$E$707,'Infos Relatório'!$B$564,'Faturamento NNE'!$F$2:$F$707,'Infos Relatório'!$B603,'Faturamento NNE'!$AA$2:$AA$707,'Infos Relatório'!C$1)</f>
        <v>0</v>
      </c>
      <c r="D603" s="542">
        <f>SUMIFS('Faturamento NNE'!$H$2:$H$707,'Faturamento NNE'!$E$2:$E$707,'Infos Relatório'!$B$564,'Faturamento NNE'!$F$2:$F$707,'Infos Relatório'!$B603,'Faturamento NNE'!$AA$2:$AA$707,'Infos Relatório'!C$1)</f>
        <v>0</v>
      </c>
      <c r="E603" s="543">
        <f>SUMIFS('Faturamento NNE'!$K$2:$K$707,'Faturamento NNE'!$E$2:$E$707,'Infos Relatório'!$B$564,'Faturamento NNE'!$F$2:$F$707,'Infos Relatório'!$B603,'Faturamento NNE'!$AA$2:$AA$707,'Infos Relatório'!C$1)</f>
        <v>0</v>
      </c>
      <c r="F603" s="544">
        <f>SUMIFS('Faturamento NNE'!$P$2:$P$707,'Faturamento NNE'!$E$2:$E$707,'Infos Relatório'!$B$564,'Faturamento NNE'!$F$2:$F$707,'Infos Relatório'!$B603,'Faturamento NNE'!$AA$2:$AA$707,'Infos Relatório'!C$1,'Faturamento NNE'!$U$2:$U$707,"Sim")+SUMIFS('Faturamento NNE'!$Q$2:$Q$707,'Faturamento NNE'!$E$2:$E$707,'Infos Relatório'!$B$564,'Faturamento NNE'!$F$2:$F$707,'Infos Relatório'!$B603,'Faturamento NNE'!$AA$2:$AA$707,'Infos Relatório'!C$1,'Faturamento NNE'!$U$2:$U$707,"Sim")</f>
        <v>0</v>
      </c>
      <c r="G603" s="283" t="e">
        <f t="shared" si="204"/>
        <v>#DIV/0!</v>
      </c>
      <c r="H603" s="545">
        <f>SUMIFS('Faturamento NNE'!$I$2:$I$707,'Faturamento NNE'!$E$2:$E$707,'Infos Relatório'!$B$564,'Faturamento NNE'!$F$2:$F$707,'Infos Relatório'!$B603,'Faturamento NNE'!$AA$2:$AA$707,'Infos Relatório'!C$1)</f>
        <v>0</v>
      </c>
      <c r="I603" s="541">
        <f>COUNTIFS('Faturamento NNE'!$E$2:$E$707,'Infos Relatório'!$B$564,'Faturamento NNE'!$F$2:$F$707,'Infos Relatório'!$B603,'Faturamento NNE'!$AA$2:$AA$707,'Infos Relatório'!I$1)</f>
        <v>0</v>
      </c>
      <c r="J603" s="542">
        <f>SUMIFS('Faturamento NNE'!$H$2:$H$707,'Faturamento NNE'!$E$2:$E$707,'Infos Relatório'!$B$564,'Faturamento NNE'!$F$2:$F$707,'Infos Relatório'!$B603,'Faturamento NNE'!$AA$2:$AA$707,'Infos Relatório'!I$1)</f>
        <v>0</v>
      </c>
      <c r="K603" s="543">
        <f>SUMIFS('Faturamento NNE'!$K$2:$K$707,'Faturamento NNE'!$E$2:$E$707,'Infos Relatório'!$B$564,'Faturamento NNE'!$F$2:$F$707,'Infos Relatório'!$B603,'Faturamento NNE'!$AA$2:$AA$707,'Infos Relatório'!I$1)</f>
        <v>0</v>
      </c>
      <c r="L603" s="544">
        <f>SUMIFS('Faturamento NNE'!$P$2:$P$707,'Faturamento NNE'!$E$2:$E$707,'Infos Relatório'!$B$564,'Faturamento NNE'!$F$2:$F$707,'Infos Relatório'!$B603,'Faturamento NNE'!$AA$2:$AA$707,'Infos Relatório'!I$1,'Faturamento NNE'!$U$2:$U$707,"Sim")+SUMIFS('Faturamento NNE'!$Q$2:$Q$707,'Faturamento NNE'!$E$2:$E$707,'Infos Relatório'!$B$564,'Faturamento NNE'!$F$2:$F$707,'Infos Relatório'!$B603,'Faturamento NNE'!$AA$2:$AA$707,'Infos Relatório'!I$1,'Faturamento NNE'!$U$2:$U$707,"Sim")</f>
        <v>0</v>
      </c>
      <c r="M603" s="283" t="e">
        <f t="shared" si="205"/>
        <v>#DIV/0!</v>
      </c>
      <c r="N603" s="545">
        <f>SUMIFS('Faturamento NNE'!$I$2:$I$707,'Faturamento NNE'!$E$2:$E$707,'Infos Relatório'!$B$564,'Faturamento NNE'!$F$2:$F$707,'Infos Relatório'!$B603,'Faturamento NNE'!$AA$2:$AA$707,'Infos Relatório'!I$1)</f>
        <v>0</v>
      </c>
      <c r="O603" s="541">
        <f>COUNTIFS('Faturamento NNE'!$E$2:$E$707,'Infos Relatório'!$B$564,'Faturamento NNE'!$F$2:$F$707,'Infos Relatório'!$B603,'Faturamento NNE'!$AA$2:$AA$707,'Infos Relatório'!O$1)</f>
        <v>0</v>
      </c>
      <c r="P603" s="542">
        <f>SUMIFS('Faturamento NNE'!$H$2:$H$707,'Faturamento NNE'!$E$2:$E$707,'Infos Relatório'!$B$564,'Faturamento NNE'!$F$2:$F$707,'Infos Relatório'!$B603,'Faturamento NNE'!$AA$2:$AA$707,'Infos Relatório'!O$1)</f>
        <v>0</v>
      </c>
      <c r="Q603" s="542">
        <f>SUMIFS('Faturamento NNE'!$K$2:$K$707,'Faturamento NNE'!$E$2:$E$707,'Infos Relatório'!$B$564,'Faturamento NNE'!$F$2:$F$707,'Infos Relatório'!$B603,'Faturamento NNE'!$AA$2:$AA$707,'Infos Relatório'!O$1)</f>
        <v>0</v>
      </c>
      <c r="R603" s="546">
        <f>SUMIFS('Faturamento NNE'!$P$2:$P$707,'Faturamento NNE'!$E$2:$E$707,'Infos Relatório'!$B$564,'Faturamento NNE'!$F$2:$F$707,'Infos Relatório'!$B603,'Faturamento NNE'!$AA$2:$AA$707,'Infos Relatório'!O$1,'Faturamento NNE'!$U$2:$U$707,"Sim")+SUMIFS('Faturamento NNE'!$Q$2:$Q$707,'Faturamento NNE'!$E$2:$E$707,'Infos Relatório'!$B$564,'Faturamento NNE'!$F$2:$F$707,'Infos Relatório'!$B603,'Faturamento NNE'!$AA$2:$AA$707,'Infos Relatório'!O$1,'Faturamento NNE'!$U$2:$U$707,"Sim")</f>
        <v>0</v>
      </c>
      <c r="S603" s="227" t="e">
        <f t="shared" si="206"/>
        <v>#DIV/0!</v>
      </c>
      <c r="T603" s="545">
        <f>SUMIFS('Faturamento NNE'!$I$2:$I$707,'Faturamento NNE'!$E$2:$E$707,'Infos Relatório'!$B$564,'Faturamento NNE'!$F$2:$F$707,'Infos Relatório'!$B603,'Faturamento NNE'!$AA$2:$AA$707,'Infos Relatório'!O$1)</f>
        <v>0</v>
      </c>
      <c r="U603" s="541">
        <f>COUNTIFS('Faturamento NNE'!$E$2:$E$707,'Infos Relatório'!$B$564,'Faturamento NNE'!$F$2:$F$707,'Infos Relatório'!$B603,'Faturamento NNE'!$AA$2:$AA$707,'Infos Relatório'!U$1)</f>
        <v>0</v>
      </c>
      <c r="V603" s="542">
        <f>SUMIFS('Faturamento NNE'!$H$2:$H$707,'Faturamento NNE'!$E$2:$E$707,'Infos Relatório'!$B$564,'Faturamento NNE'!$F$2:$F$707,'Infos Relatório'!$B603,'Faturamento NNE'!$AA$2:$AA$707,'Infos Relatório'!U$1)</f>
        <v>0</v>
      </c>
      <c r="W603" s="542">
        <f>SUMIFS('Faturamento NNE'!$K$2:$K$707,'Faturamento NNE'!$E$2:$E$707,'Infos Relatório'!$B$564,'Faturamento NNE'!$F$2:$F$707,'Infos Relatório'!$B603,'Faturamento NNE'!$AA$2:$AA$707,'Infos Relatório'!U$1)</f>
        <v>0</v>
      </c>
      <c r="X603" s="546">
        <f>SUMIFS('Faturamento NNE'!$P$2:$P$707,'Faturamento NNE'!$E$2:$E$707,'Infos Relatório'!$B$564,'Faturamento NNE'!$F$2:$F$707,'Infos Relatório'!$B603,'Faturamento NNE'!$AA$2:$AA$707,'Infos Relatório'!U$1,'Faturamento NNE'!$U$2:$U$707,"Sim")+SUMIFS('Faturamento NNE'!$Q$2:$Q$707,'Faturamento NNE'!$E$2:$E$707,'Infos Relatório'!$B$564,'Faturamento NNE'!$F$2:$F$707,'Infos Relatório'!$B603,'Faturamento NNE'!$AA$2:$AA$707,'Infos Relatório'!U$1,'Faturamento NNE'!$U$2:$U$707,"Sim")</f>
        <v>0</v>
      </c>
      <c r="Y603" s="227" t="e">
        <f t="shared" si="207"/>
        <v>#DIV/0!</v>
      </c>
      <c r="Z603" s="545">
        <f>SUMIFS('Faturamento NNE'!$I$2:$I$707,'Faturamento NNE'!$E$2:$E$707,'Infos Relatório'!$B$564,'Faturamento NNE'!$F$2:$F$707,'Infos Relatório'!$B603,'Faturamento NNE'!$AA$2:$AA$707,'Infos Relatório'!U$1)</f>
        <v>0</v>
      </c>
      <c r="AA603" s="541">
        <f>COUNTIFS('Faturamento NNE'!$E$2:$E$707,'Infos Relatório'!$B$564,'Faturamento NNE'!$F$2:$F$707,'Infos Relatório'!$B603,'Faturamento NNE'!$AA$2:$AA$707,'Infos Relatório'!AA$1)</f>
        <v>0</v>
      </c>
      <c r="AB603" s="542">
        <f>SUMIFS('Faturamento NNE'!$H$2:$H$707,'Faturamento NNE'!$E$2:$E$707,'Infos Relatório'!$B$564,'Faturamento NNE'!$F$2:$F$707,'Infos Relatório'!$B603,'Faturamento NNE'!$AA$2:$AA$707,'Infos Relatório'!AA$1)</f>
        <v>0</v>
      </c>
      <c r="AC603" s="542">
        <f>SUMIFS('Faturamento NNE'!$K$2:$K$707,'Faturamento NNE'!$E$2:$E$707,'Infos Relatório'!$B$564,'Faturamento NNE'!$F$2:$F$707,'Infos Relatório'!$B603,'Faturamento NNE'!$AA$2:$AA$707,'Infos Relatório'!AA$1)</f>
        <v>0</v>
      </c>
      <c r="AD603" s="546">
        <f>SUMIFS('Faturamento NNE'!$P$2:$P$707,'Faturamento NNE'!$E$2:$E$707,'Infos Relatório'!$B$564,'Faturamento NNE'!$F$2:$F$707,'Infos Relatório'!$B603,'Faturamento NNE'!$AA$2:$AA$707,'Infos Relatório'!AA$1,'Faturamento NNE'!$U$2:$U$707,"Sim")+SUMIFS('Faturamento NNE'!$Q$2:$Q$707,'Faturamento NNE'!$E$2:$E$707,'Infos Relatório'!$B$564,'Faturamento NNE'!$F$2:$F$707,'Infos Relatório'!$B603,'Faturamento NNE'!$AA$2:$AA$707,'Infos Relatório'!AA$1,'Faturamento NNE'!$U$2:$U$707,"Sim")</f>
        <v>0</v>
      </c>
      <c r="AE603" s="227" t="e">
        <f t="shared" si="208"/>
        <v>#DIV/0!</v>
      </c>
      <c r="AF603" s="545">
        <f>SUMIFS('Faturamento NNE'!$I$2:$I$707,'Faturamento NNE'!$E$2:$E$707,'Infos Relatório'!$B$564,'Faturamento NNE'!$F$2:$F$707,'Infos Relatório'!$B603,'Faturamento NNE'!$AA$2:$AA$707,'Infos Relatório'!AA$1)</f>
        <v>0</v>
      </c>
      <c r="AG603" s="541">
        <f>COUNTIFS('Faturamento NNE'!$E$2:$E$707,'Infos Relatório'!$B$564,'Faturamento NNE'!$F$2:$F$707,'Infos Relatório'!$B603,'Faturamento NNE'!$AA$2:$AA$707,'Infos Relatório'!AG$1)</f>
        <v>0</v>
      </c>
      <c r="AH603" s="542">
        <f>SUMIFS('Faturamento NNE'!$H$2:$H$707,'Faturamento NNE'!$E$2:$E$707,'Infos Relatório'!$B$564,'Faturamento NNE'!$F$2:$F$707,'Infos Relatório'!$B603,'Faturamento NNE'!$AA$2:$AA$707,'Infos Relatório'!AG$1)</f>
        <v>0</v>
      </c>
      <c r="AI603" s="542">
        <f>SUMIFS('Faturamento NNE'!$K$2:$K$707,'Faturamento NNE'!$E$2:$E$707,'Infos Relatório'!$B$564,'Faturamento NNE'!$F$2:$F$707,'Infos Relatório'!$B603,'Faturamento NNE'!$AA$2:$AA$707,'Infos Relatório'!AG$1)</f>
        <v>0</v>
      </c>
      <c r="AJ603" s="546">
        <f>SUMIFS('Faturamento NNE'!$P$2:$P$707,'Faturamento NNE'!$E$2:$E$707,'Infos Relatório'!$B$564,'Faturamento NNE'!$F$2:$F$707,'Infos Relatório'!$B603,'Faturamento NNE'!$AA$2:$AA$707,'Infos Relatório'!AG$1,'Faturamento NNE'!$U$2:$U$707,"Sim")+SUMIFS('Faturamento NNE'!$Q$2:$Q$707,'Faturamento NNE'!$E$2:$E$707,'Infos Relatório'!$B$564,'Faturamento NNE'!$F$2:$F$707,'Infos Relatório'!$B603,'Faturamento NNE'!$AA$2:$AA$707,'Infos Relatório'!AG$1,'Faturamento NNE'!$U$2:$U$707,"Sim")</f>
        <v>0</v>
      </c>
      <c r="AK603" s="227" t="e">
        <f t="shared" si="209"/>
        <v>#DIV/0!</v>
      </c>
      <c r="AL603" s="545">
        <f>SUMIFS('Faturamento NNE'!$I$2:$I$707,'Faturamento NNE'!$E$2:$E$707,'Infos Relatório'!$B$564,'Faturamento NNE'!$F$2:$F$707,'Infos Relatório'!$B603,'Faturamento NNE'!$AA$2:$AA$707,'Infos Relatório'!AG$1)</f>
        <v>0</v>
      </c>
      <c r="AM603" s="541">
        <f>COUNTIFS('Faturamento NNE'!$E$2:$E$707,'Infos Relatório'!$B$564,'Faturamento NNE'!$F$2:$F$707,'Infos Relatório'!$B603,'Faturamento NNE'!$AA$2:$AA$707,'Infos Relatório'!AM$1)</f>
        <v>0</v>
      </c>
      <c r="AN603" s="542">
        <f>SUMIFS('Faturamento NNE'!$H$2:$H$707,'Faturamento NNE'!$E$2:$E$707,'Infos Relatório'!$B$564,'Faturamento NNE'!$F$2:$F$707,'Infos Relatório'!$B603,'Faturamento NNE'!$AA$2:$AA$707,'Infos Relatório'!AM$1)</f>
        <v>0</v>
      </c>
      <c r="AO603" s="542">
        <f>SUMIFS('Faturamento NNE'!$K$2:$K$707,'Faturamento NNE'!$E$2:$E$707,'Infos Relatório'!$B$564,'Faturamento NNE'!$F$2:$F$707,'Infos Relatório'!$B603,'Faturamento NNE'!$AA$2:$AA$707,'Infos Relatório'!AM$1)</f>
        <v>0</v>
      </c>
      <c r="AP603" s="546">
        <f>SUMIFS('Faturamento NNE'!$P$2:$P$707,'Faturamento NNE'!$E$2:$E$707,'Infos Relatório'!$B$564,'Faturamento NNE'!$F$2:$F$707,'Infos Relatório'!$B603,'Faturamento NNE'!$AA$2:$AA$707,'Infos Relatório'!AM$1,'Faturamento NNE'!$U$2:$U$707,"Sim")+SUMIFS('Faturamento NNE'!$Q$2:$Q$707,'Faturamento NNE'!$E$2:$E$707,'Infos Relatório'!$B$564,'Faturamento NNE'!$F$2:$F$707,'Infos Relatório'!$B603,'Faturamento NNE'!$AA$2:$AA$707,'Infos Relatório'!AM$1,'Faturamento NNE'!$U$2:$U$707,"Sim")</f>
        <v>0</v>
      </c>
      <c r="AQ603" s="227" t="e">
        <f t="shared" si="210"/>
        <v>#DIV/0!</v>
      </c>
      <c r="AR603" s="545">
        <f>SUMIFS('Faturamento NNE'!$I$2:$I$707,'Faturamento NNE'!$E$2:$E$707,'Infos Relatório'!$B$564,'Faturamento NNE'!$F$2:$F$707,'Infos Relatório'!$B603,'Faturamento NNE'!$AA$2:$AA$707,'Infos Relatório'!AM$1)</f>
        <v>0</v>
      </c>
      <c r="AS603" s="541">
        <f>COUNTIFS('Faturamento NNE'!$E$2:$E$707,'Infos Relatório'!$B$564,'Faturamento NNE'!$F$2:$F$707,'Infos Relatório'!$B603,'Faturamento NNE'!$AA$2:$AA$707,'Infos Relatório'!AS$1)</f>
        <v>0</v>
      </c>
      <c r="AT603" s="542">
        <f>SUMIFS('Faturamento NNE'!$H$2:$H$707,'Faturamento NNE'!$E$2:$E$707,'Infos Relatório'!$B$564,'Faturamento NNE'!$F$2:$F$707,'Infos Relatório'!$B603,'Faturamento NNE'!$AA$2:$AA$707,'Infos Relatório'!AS$1)</f>
        <v>0</v>
      </c>
      <c r="AU603" s="542">
        <f>SUMIFS('Faturamento NNE'!$K$2:$K$707,'Faturamento NNE'!$E$2:$E$707,'Infos Relatório'!$B$564,'Faturamento NNE'!$F$2:$F$707,'Infos Relatório'!$B603,'Faturamento NNE'!$AA$2:$AA$707,'Infos Relatório'!AS$1)</f>
        <v>0</v>
      </c>
      <c r="AV603" s="546">
        <f>SUMIFS('Faturamento NNE'!$P$2:$P$707,'Faturamento NNE'!$E$2:$E$707,'Infos Relatório'!$B$564,'Faturamento NNE'!$F$2:$F$707,'Infos Relatório'!$B603,'Faturamento NNE'!$AA$2:$AA$707,'Infos Relatório'!AS$1,'Faturamento NNE'!$U$2:$U$707,"Sim")+SUMIFS('Faturamento NNE'!$Q$2:$Q$707,'Faturamento NNE'!$E$2:$E$707,'Infos Relatório'!$B$564,'Faturamento NNE'!$F$2:$F$707,'Infos Relatório'!$B603,'Faturamento NNE'!$AA$2:$AA$707,'Infos Relatório'!AS$1,'Faturamento NNE'!$U$2:$U$707,"Sim")</f>
        <v>0</v>
      </c>
      <c r="AW603" s="227" t="e">
        <f t="shared" si="211"/>
        <v>#DIV/0!</v>
      </c>
      <c r="AX603" s="545">
        <f>SUMIFS('Faturamento NNE'!$I$2:$I$707,'Faturamento NNE'!$E$2:$E$707,'Infos Relatório'!$B$564,'Faturamento NNE'!$F$2:$F$707,'Infos Relatório'!$B603,'Faturamento NNE'!$AA$2:$AA$707,'Infos Relatório'!AS$1)</f>
        <v>0</v>
      </c>
      <c r="AY603" s="541">
        <f>COUNTIFS('Faturamento NNE'!$E$2:$E$707,'Infos Relatório'!$B$564,'Faturamento NNE'!$F$2:$F$707,'Infos Relatório'!$B603,'Faturamento NNE'!$AA$2:$AA$707,'Infos Relatório'!AY$1)</f>
        <v>0</v>
      </c>
      <c r="AZ603" s="542">
        <f>SUMIFS('Faturamento NNE'!$H$2:$H$707,'Faturamento NNE'!$E$2:$E$707,'Infos Relatório'!$B$564,'Faturamento NNE'!$F$2:$F$707,'Infos Relatório'!$B603,'Faturamento NNE'!$AA$2:$AA$707,'Infos Relatório'!AY$1)</f>
        <v>0</v>
      </c>
      <c r="BA603" s="542">
        <f>SUMIFS('Faturamento NNE'!$K$2:$K$707,'Faturamento NNE'!$E$2:$E$707,'Infos Relatório'!$B$564,'Faturamento NNE'!$F$2:$F$707,'Infos Relatório'!$B603,'Faturamento NNE'!$AA$2:$AA$707,'Infos Relatório'!AY$1)</f>
        <v>0</v>
      </c>
      <c r="BB603" s="546">
        <f>SUMIFS('Faturamento NNE'!$P$2:$P$707,'Faturamento NNE'!$E$2:$E$707,'Infos Relatório'!$B$564,'Faturamento NNE'!$F$2:$F$707,'Infos Relatório'!$B603,'Faturamento NNE'!$AA$2:$AA$707,'Infos Relatório'!AY$1,'Faturamento NNE'!$U$2:$U$707,"Sim")+SUMIFS('Faturamento NNE'!$Q$2:$Q$707,'Faturamento NNE'!$E$2:$E$707,'Infos Relatório'!$B$564,'Faturamento NNE'!$F$2:$F$707,'Infos Relatório'!$B603,'Faturamento NNE'!$AA$2:$AA$707,'Infos Relatório'!AY$1,'Faturamento NNE'!$U$2:$U$707,"Sim")</f>
        <v>0</v>
      </c>
      <c r="BC603" s="227" t="e">
        <f t="shared" si="212"/>
        <v>#DIV/0!</v>
      </c>
      <c r="BD603" s="545">
        <f>SUMIFS('Faturamento NNE'!$I$2:$I$707,'Faturamento NNE'!$E$2:$E$707,'Infos Relatório'!$B$564,'Faturamento NNE'!$F$2:$F$707,'Infos Relatório'!$B603,'Faturamento NNE'!$AA$2:$AA$707,'Infos Relatório'!AY$1)</f>
        <v>0</v>
      </c>
      <c r="BE603" s="541">
        <f>COUNTIFS('Faturamento NNE'!$E$2:$E$707,'Infos Relatório'!$B$564,'Faturamento NNE'!$F$2:$F$707,'Infos Relatório'!$B603,'Faturamento NNE'!$AA$2:$AA$707,'Infos Relatório'!BE$1)</f>
        <v>0</v>
      </c>
      <c r="BF603" s="542">
        <f>SUMIFS('Faturamento NNE'!$H$2:$H$707,'Faturamento NNE'!$E$2:$E$707,'Infos Relatório'!$B$564,'Faturamento NNE'!$F$2:$F$707,'Infos Relatório'!$B603,'Faturamento NNE'!$AA$2:$AA$707,'Infos Relatório'!BE$1)</f>
        <v>0</v>
      </c>
      <c r="BG603" s="542">
        <f>SUMIFS('Faturamento NNE'!$K$2:$K$707,'Faturamento NNE'!$E$2:$E$707,'Infos Relatório'!$B$564,'Faturamento NNE'!$F$2:$F$707,'Infos Relatório'!$B603,'Faturamento NNE'!$AA$2:$AA$707,'Infos Relatório'!BE$1)</f>
        <v>0</v>
      </c>
      <c r="BH603" s="546">
        <f>SUMIFS('Faturamento NNE'!$P$2:$P$707,'Faturamento NNE'!$E$2:$E$707,'Infos Relatório'!$B$564,'Faturamento NNE'!$F$2:$F$707,'Infos Relatório'!$B603,'Faturamento NNE'!$AA$2:$AA$707,'Infos Relatório'!BE$1,'Faturamento NNE'!$U$2:$U$707,"Sim")+SUMIFS('Faturamento NNE'!$Q$2:$Q$707,'Faturamento NNE'!$E$2:$E$707,'Infos Relatório'!$B$564,'Faturamento NNE'!$F$2:$F$707,'Infos Relatório'!$B603,'Faturamento NNE'!$AA$2:$AA$707,'Infos Relatório'!BE$1,'Faturamento NNE'!$U$2:$U$707,"Sim")</f>
        <v>0</v>
      </c>
      <c r="BI603" s="227" t="e">
        <f t="shared" si="213"/>
        <v>#DIV/0!</v>
      </c>
      <c r="BJ603" s="545">
        <f>SUMIFS('Faturamento NNE'!$I$2:$I$707,'Faturamento NNE'!$E$2:$E$707,'Infos Relatório'!$B$564,'Faturamento NNE'!$F$2:$F$707,'Infos Relatório'!$B603,'Faturamento NNE'!$AA$2:$AA$707,'Infos Relatório'!BE$1)</f>
        <v>0</v>
      </c>
      <c r="BK603" s="541">
        <f>COUNTIFS('Faturamento NNE'!$E$2:$E$707,'Infos Relatório'!$B$564,'Faturamento NNE'!$F$2:$F$707,'Infos Relatório'!$B603,'Faturamento NNE'!$AA$2:$AA$707,'Infos Relatório'!BK$1)</f>
        <v>0</v>
      </c>
      <c r="BL603" s="542">
        <f>SUMIFS('Faturamento NNE'!$H$2:$H$707,'Faturamento NNE'!$E$2:$E$707,'Infos Relatório'!$B$564,'Faturamento NNE'!$F$2:$F$707,'Infos Relatório'!$B603,'Faturamento NNE'!$AA$2:$AA$707,'Infos Relatório'!BK$1)</f>
        <v>0</v>
      </c>
      <c r="BM603" s="542">
        <f>SUMIFS('Faturamento NNE'!$K$2:$K$707,'Faturamento NNE'!$E$2:$E$707,'Infos Relatório'!$B$564,'Faturamento NNE'!$F$2:$F$707,'Infos Relatório'!$B603,'Faturamento NNE'!$AA$2:$AA$707,'Infos Relatório'!BK$1)</f>
        <v>0</v>
      </c>
      <c r="BN603" s="546">
        <f>SUMIFS('Faturamento NNE'!$P$2:$P$707,'Faturamento NNE'!$E$2:$E$707,'Infos Relatório'!$B$564,'Faturamento NNE'!$F$2:$F$707,'Infos Relatório'!$B603,'Faturamento NNE'!$AA$2:$AA$707,'Infos Relatório'!BK$1,'Faturamento NNE'!$U$2:$U$707,"Sim")+SUMIFS('Faturamento NNE'!$Q$2:$Q$707,'Faturamento NNE'!$E$2:$E$707,'Infos Relatório'!$B$564,'Faturamento NNE'!$F$2:$F$707,'Infos Relatório'!$B603,'Faturamento NNE'!$AA$2:$AA$707,'Infos Relatório'!BK$1,'Faturamento NNE'!$U$2:$U$707,"Sim")</f>
        <v>0</v>
      </c>
      <c r="BO603" s="227" t="e">
        <f t="shared" si="214"/>
        <v>#DIV/0!</v>
      </c>
      <c r="BP603" s="545">
        <f>SUMIFS('Faturamento NNE'!$I$2:$I$707,'Faturamento NNE'!$E$2:$E$707,'Infos Relatório'!$B$564,'Faturamento NNE'!$F$2:$F$707,'Infos Relatório'!$B603,'Faturamento NNE'!$AA$2:$AA$707,'Infos Relatório'!BK$1)</f>
        <v>0</v>
      </c>
      <c r="BQ603" s="541">
        <f>COUNTIFS('Faturamento NNE'!$E$2:$E$707,'Infos Relatório'!$B$564,'Faturamento NNE'!$F$2:$F$707,'Infos Relatório'!$B603,'Faturamento NNE'!$AA$2:$AA$707,'Infos Relatório'!BQ$1)</f>
        <v>0</v>
      </c>
      <c r="BR603" s="542">
        <f>SUMIFS('Faturamento NNE'!$H$2:$H$707,'Faturamento NNE'!$E$2:$E$707,'Infos Relatório'!$B$564,'Faturamento NNE'!$F$2:$F$707,'Infos Relatório'!$B603,'Faturamento NNE'!$AA$2:$AA$707,'Infos Relatório'!BQ$1)</f>
        <v>0</v>
      </c>
      <c r="BS603" s="542">
        <f>SUMIFS('Faturamento NNE'!$K$2:$K$707,'Faturamento NNE'!$E$2:$E$707,'Infos Relatório'!$B$564,'Faturamento NNE'!$F$2:$F$707,'Infos Relatório'!$B603,'Faturamento NNE'!$AA$2:$AA$707,'Infos Relatório'!BQ$1)</f>
        <v>0</v>
      </c>
      <c r="BT603" s="546">
        <f>SUMIFS('Faturamento NNE'!$P$2:$P$707,'Faturamento NNE'!$E$2:$E$707,'Infos Relatório'!$B$564,'Faturamento NNE'!$F$2:$F$707,'Infos Relatório'!$B603,'Faturamento NNE'!$AA$2:$AA$707,'Infos Relatório'!BQ$1,'Faturamento NNE'!$U$2:$U$707,"Sim")+SUMIFS('Faturamento NNE'!$Q$2:$Q$707,'Faturamento NNE'!$E$2:$E$707,'Infos Relatório'!$B$564,'Faturamento NNE'!$F$2:$F$707,'Infos Relatório'!$B603,'Faturamento NNE'!$AA$2:$AA$707,'Infos Relatório'!BQ$1,'Faturamento NNE'!$U$2:$U$707,"Sim")</f>
        <v>0</v>
      </c>
      <c r="BU603" s="227" t="e">
        <f t="shared" si="215"/>
        <v>#DIV/0!</v>
      </c>
      <c r="BV603" s="545">
        <f>SUMIFS('Faturamento NNE'!$I$2:$I$707,'Faturamento NNE'!$E$2:$E$707,'Infos Relatório'!$B$564,'Faturamento NNE'!$F$2:$F$707,'Infos Relatório'!$B603,'Faturamento NNE'!$AA$2:$AA$707,'Infos Relatório'!BQ$1)</f>
        <v>0</v>
      </c>
    </row>
    <row r="604" spans="2:74">
      <c r="B604" s="217" t="s">
        <v>169</v>
      </c>
      <c r="C604" s="541">
        <f>COUNTIFS('Faturamento NNE'!$E$2:$E$707,'Infos Relatório'!$B$564,'Faturamento NNE'!$F$2:$F$707,'Infos Relatório'!$B604,'Faturamento NNE'!$AA$2:$AA$707,'Infos Relatório'!C$1)</f>
        <v>0</v>
      </c>
      <c r="D604" s="542">
        <f>SUMIFS('Faturamento NNE'!$H$2:$H$707,'Faturamento NNE'!$E$2:$E$707,'Infos Relatório'!$B$564,'Faturamento NNE'!$F$2:$F$707,'Infos Relatório'!$B604,'Faturamento NNE'!$AA$2:$AA$707,'Infos Relatório'!C$1)</f>
        <v>0</v>
      </c>
      <c r="E604" s="543">
        <f>SUMIFS('Faturamento NNE'!$K$2:$K$707,'Faturamento NNE'!$E$2:$E$707,'Infos Relatório'!$B$564,'Faturamento NNE'!$F$2:$F$707,'Infos Relatório'!$B604,'Faturamento NNE'!$AA$2:$AA$707,'Infos Relatório'!C$1)</f>
        <v>0</v>
      </c>
      <c r="F604" s="544">
        <f>SUMIFS('Faturamento NNE'!$P$2:$P$707,'Faturamento NNE'!$E$2:$E$707,'Infos Relatório'!$B$564,'Faturamento NNE'!$F$2:$F$707,'Infos Relatório'!$B604,'Faturamento NNE'!$AA$2:$AA$707,'Infos Relatório'!C$1,'Faturamento NNE'!$U$2:$U$707,"Sim")+SUMIFS('Faturamento NNE'!$Q$2:$Q$707,'Faturamento NNE'!$E$2:$E$707,'Infos Relatório'!$B$564,'Faturamento NNE'!$F$2:$F$707,'Infos Relatório'!$B604,'Faturamento NNE'!$AA$2:$AA$707,'Infos Relatório'!C$1,'Faturamento NNE'!$U$2:$U$707,"Sim")</f>
        <v>0</v>
      </c>
      <c r="G604" s="283" t="e">
        <f t="shared" si="204"/>
        <v>#DIV/0!</v>
      </c>
      <c r="H604" s="545">
        <f>SUMIFS('Faturamento NNE'!$I$2:$I$707,'Faturamento NNE'!$E$2:$E$707,'Infos Relatório'!$B$564,'Faturamento NNE'!$F$2:$F$707,'Infos Relatório'!$B604,'Faturamento NNE'!$AA$2:$AA$707,'Infos Relatório'!C$1)</f>
        <v>0</v>
      </c>
      <c r="I604" s="541">
        <f>COUNTIFS('Faturamento NNE'!$E$2:$E$707,'Infos Relatório'!$B$564,'Faturamento NNE'!$F$2:$F$707,'Infos Relatório'!$B604,'Faturamento NNE'!$AA$2:$AA$707,'Infos Relatório'!I$1)</f>
        <v>0</v>
      </c>
      <c r="J604" s="542">
        <f>SUMIFS('Faturamento NNE'!$H$2:$H$707,'Faturamento NNE'!$E$2:$E$707,'Infos Relatório'!$B$564,'Faturamento NNE'!$F$2:$F$707,'Infos Relatório'!$B604,'Faturamento NNE'!$AA$2:$AA$707,'Infos Relatório'!I$1)</f>
        <v>0</v>
      </c>
      <c r="K604" s="543">
        <f>SUMIFS('Faturamento NNE'!$K$2:$K$707,'Faturamento NNE'!$E$2:$E$707,'Infos Relatório'!$B$564,'Faturamento NNE'!$F$2:$F$707,'Infos Relatório'!$B604,'Faturamento NNE'!$AA$2:$AA$707,'Infos Relatório'!I$1)</f>
        <v>0</v>
      </c>
      <c r="L604" s="544">
        <f>SUMIFS('Faturamento NNE'!$P$2:$P$707,'Faturamento NNE'!$E$2:$E$707,'Infos Relatório'!$B$564,'Faturamento NNE'!$F$2:$F$707,'Infos Relatório'!$B604,'Faturamento NNE'!$AA$2:$AA$707,'Infos Relatório'!I$1,'Faturamento NNE'!$U$2:$U$707,"Sim")+SUMIFS('Faturamento NNE'!$Q$2:$Q$707,'Faturamento NNE'!$E$2:$E$707,'Infos Relatório'!$B$564,'Faturamento NNE'!$F$2:$F$707,'Infos Relatório'!$B604,'Faturamento NNE'!$AA$2:$AA$707,'Infos Relatório'!I$1,'Faturamento NNE'!$U$2:$U$707,"Sim")</f>
        <v>0</v>
      </c>
      <c r="M604" s="283" t="e">
        <f t="shared" si="205"/>
        <v>#DIV/0!</v>
      </c>
      <c r="N604" s="545">
        <f>SUMIFS('Faturamento NNE'!$I$2:$I$707,'Faturamento NNE'!$E$2:$E$707,'Infos Relatório'!$B$564,'Faturamento NNE'!$F$2:$F$707,'Infos Relatório'!$B604,'Faturamento NNE'!$AA$2:$AA$707,'Infos Relatório'!I$1)</f>
        <v>0</v>
      </c>
      <c r="O604" s="541">
        <f>COUNTIFS('Faturamento NNE'!$E$2:$E$707,'Infos Relatório'!$B$564,'Faturamento NNE'!$F$2:$F$707,'Infos Relatório'!$B604,'Faturamento NNE'!$AA$2:$AA$707,'Infos Relatório'!O$1)</f>
        <v>0</v>
      </c>
      <c r="P604" s="542">
        <f>SUMIFS('Faturamento NNE'!$H$2:$H$707,'Faturamento NNE'!$E$2:$E$707,'Infos Relatório'!$B$564,'Faturamento NNE'!$F$2:$F$707,'Infos Relatório'!$B604,'Faturamento NNE'!$AA$2:$AA$707,'Infos Relatório'!O$1)</f>
        <v>0</v>
      </c>
      <c r="Q604" s="542">
        <f>SUMIFS('Faturamento NNE'!$K$2:$K$707,'Faturamento NNE'!$E$2:$E$707,'Infos Relatório'!$B$564,'Faturamento NNE'!$F$2:$F$707,'Infos Relatório'!$B604,'Faturamento NNE'!$AA$2:$AA$707,'Infos Relatório'!O$1)</f>
        <v>0</v>
      </c>
      <c r="R604" s="546">
        <f>SUMIFS('Faturamento NNE'!$P$2:$P$707,'Faturamento NNE'!$E$2:$E$707,'Infos Relatório'!$B$564,'Faturamento NNE'!$F$2:$F$707,'Infos Relatório'!$B604,'Faturamento NNE'!$AA$2:$AA$707,'Infos Relatório'!O$1,'Faturamento NNE'!$U$2:$U$707,"Sim")+SUMIFS('Faturamento NNE'!$Q$2:$Q$707,'Faturamento NNE'!$E$2:$E$707,'Infos Relatório'!$B$564,'Faturamento NNE'!$F$2:$F$707,'Infos Relatório'!$B604,'Faturamento NNE'!$AA$2:$AA$707,'Infos Relatório'!O$1,'Faturamento NNE'!$U$2:$U$707,"Sim")</f>
        <v>0</v>
      </c>
      <c r="S604" s="227" t="e">
        <f t="shared" si="206"/>
        <v>#DIV/0!</v>
      </c>
      <c r="T604" s="545">
        <f>SUMIFS('Faturamento NNE'!$I$2:$I$707,'Faturamento NNE'!$E$2:$E$707,'Infos Relatório'!$B$564,'Faturamento NNE'!$F$2:$F$707,'Infos Relatório'!$B604,'Faturamento NNE'!$AA$2:$AA$707,'Infos Relatório'!O$1)</f>
        <v>0</v>
      </c>
      <c r="U604" s="541">
        <f>COUNTIFS('Faturamento NNE'!$E$2:$E$707,'Infos Relatório'!$B$564,'Faturamento NNE'!$F$2:$F$707,'Infos Relatório'!$B604,'Faturamento NNE'!$AA$2:$AA$707,'Infos Relatório'!U$1)</f>
        <v>0</v>
      </c>
      <c r="V604" s="542">
        <f>SUMIFS('Faturamento NNE'!$H$2:$H$707,'Faturamento NNE'!$E$2:$E$707,'Infos Relatório'!$B$564,'Faturamento NNE'!$F$2:$F$707,'Infos Relatório'!$B604,'Faturamento NNE'!$AA$2:$AA$707,'Infos Relatório'!U$1)</f>
        <v>0</v>
      </c>
      <c r="W604" s="542">
        <f>SUMIFS('Faturamento NNE'!$K$2:$K$707,'Faturamento NNE'!$E$2:$E$707,'Infos Relatório'!$B$564,'Faturamento NNE'!$F$2:$F$707,'Infos Relatório'!$B604,'Faturamento NNE'!$AA$2:$AA$707,'Infos Relatório'!U$1)</f>
        <v>0</v>
      </c>
      <c r="X604" s="546">
        <f>SUMIFS('Faturamento NNE'!$P$2:$P$707,'Faturamento NNE'!$E$2:$E$707,'Infos Relatório'!$B$564,'Faturamento NNE'!$F$2:$F$707,'Infos Relatório'!$B604,'Faturamento NNE'!$AA$2:$AA$707,'Infos Relatório'!U$1,'Faturamento NNE'!$U$2:$U$707,"Sim")+SUMIFS('Faturamento NNE'!$Q$2:$Q$707,'Faturamento NNE'!$E$2:$E$707,'Infos Relatório'!$B$564,'Faturamento NNE'!$F$2:$F$707,'Infos Relatório'!$B604,'Faturamento NNE'!$AA$2:$AA$707,'Infos Relatório'!U$1,'Faturamento NNE'!$U$2:$U$707,"Sim")</f>
        <v>0</v>
      </c>
      <c r="Y604" s="227" t="e">
        <f t="shared" si="207"/>
        <v>#DIV/0!</v>
      </c>
      <c r="Z604" s="545">
        <f>SUMIFS('Faturamento NNE'!$I$2:$I$707,'Faturamento NNE'!$E$2:$E$707,'Infos Relatório'!$B$564,'Faturamento NNE'!$F$2:$F$707,'Infos Relatório'!$B604,'Faturamento NNE'!$AA$2:$AA$707,'Infos Relatório'!U$1)</f>
        <v>0</v>
      </c>
      <c r="AA604" s="541">
        <f>COUNTIFS('Faturamento NNE'!$E$2:$E$707,'Infos Relatório'!$B$564,'Faturamento NNE'!$F$2:$F$707,'Infos Relatório'!$B604,'Faturamento NNE'!$AA$2:$AA$707,'Infos Relatório'!AA$1)</f>
        <v>0</v>
      </c>
      <c r="AB604" s="542">
        <f>SUMIFS('Faturamento NNE'!$H$2:$H$707,'Faturamento NNE'!$E$2:$E$707,'Infos Relatório'!$B$564,'Faturamento NNE'!$F$2:$F$707,'Infos Relatório'!$B604,'Faturamento NNE'!$AA$2:$AA$707,'Infos Relatório'!AA$1)</f>
        <v>0</v>
      </c>
      <c r="AC604" s="542">
        <f>SUMIFS('Faturamento NNE'!$K$2:$K$707,'Faturamento NNE'!$E$2:$E$707,'Infos Relatório'!$B$564,'Faturamento NNE'!$F$2:$F$707,'Infos Relatório'!$B604,'Faturamento NNE'!$AA$2:$AA$707,'Infos Relatório'!AA$1)</f>
        <v>0</v>
      </c>
      <c r="AD604" s="546">
        <f>SUMIFS('Faturamento NNE'!$P$2:$P$707,'Faturamento NNE'!$E$2:$E$707,'Infos Relatório'!$B$564,'Faturamento NNE'!$F$2:$F$707,'Infos Relatório'!$B604,'Faturamento NNE'!$AA$2:$AA$707,'Infos Relatório'!AA$1,'Faturamento NNE'!$U$2:$U$707,"Sim")+SUMIFS('Faturamento NNE'!$Q$2:$Q$707,'Faturamento NNE'!$E$2:$E$707,'Infos Relatório'!$B$564,'Faturamento NNE'!$F$2:$F$707,'Infos Relatório'!$B604,'Faturamento NNE'!$AA$2:$AA$707,'Infos Relatório'!AA$1,'Faturamento NNE'!$U$2:$U$707,"Sim")</f>
        <v>0</v>
      </c>
      <c r="AE604" s="227" t="e">
        <f t="shared" si="208"/>
        <v>#DIV/0!</v>
      </c>
      <c r="AF604" s="545">
        <f>SUMIFS('Faturamento NNE'!$I$2:$I$707,'Faturamento NNE'!$E$2:$E$707,'Infos Relatório'!$B$564,'Faturamento NNE'!$F$2:$F$707,'Infos Relatório'!$B604,'Faturamento NNE'!$AA$2:$AA$707,'Infos Relatório'!AA$1)</f>
        <v>0</v>
      </c>
      <c r="AG604" s="541">
        <f>COUNTIFS('Faturamento NNE'!$E$2:$E$707,'Infos Relatório'!$B$564,'Faturamento NNE'!$F$2:$F$707,'Infos Relatório'!$B604,'Faturamento NNE'!$AA$2:$AA$707,'Infos Relatório'!AG$1)</f>
        <v>0</v>
      </c>
      <c r="AH604" s="542">
        <f>SUMIFS('Faturamento NNE'!$H$2:$H$707,'Faturamento NNE'!$E$2:$E$707,'Infos Relatório'!$B$564,'Faturamento NNE'!$F$2:$F$707,'Infos Relatório'!$B604,'Faturamento NNE'!$AA$2:$AA$707,'Infos Relatório'!AG$1)</f>
        <v>0</v>
      </c>
      <c r="AI604" s="542">
        <f>SUMIFS('Faturamento NNE'!$K$2:$K$707,'Faturamento NNE'!$E$2:$E$707,'Infos Relatório'!$B$564,'Faturamento NNE'!$F$2:$F$707,'Infos Relatório'!$B604,'Faturamento NNE'!$AA$2:$AA$707,'Infos Relatório'!AG$1)</f>
        <v>0</v>
      </c>
      <c r="AJ604" s="546">
        <f>SUMIFS('Faturamento NNE'!$P$2:$P$707,'Faturamento NNE'!$E$2:$E$707,'Infos Relatório'!$B$564,'Faturamento NNE'!$F$2:$F$707,'Infos Relatório'!$B604,'Faturamento NNE'!$AA$2:$AA$707,'Infos Relatório'!AG$1,'Faturamento NNE'!$U$2:$U$707,"Sim")+SUMIFS('Faturamento NNE'!$Q$2:$Q$707,'Faturamento NNE'!$E$2:$E$707,'Infos Relatório'!$B$564,'Faturamento NNE'!$F$2:$F$707,'Infos Relatório'!$B604,'Faturamento NNE'!$AA$2:$AA$707,'Infos Relatório'!AG$1,'Faturamento NNE'!$U$2:$U$707,"Sim")</f>
        <v>0</v>
      </c>
      <c r="AK604" s="227" t="e">
        <f t="shared" si="209"/>
        <v>#DIV/0!</v>
      </c>
      <c r="AL604" s="545">
        <f>SUMIFS('Faturamento NNE'!$I$2:$I$707,'Faturamento NNE'!$E$2:$E$707,'Infos Relatório'!$B$564,'Faturamento NNE'!$F$2:$F$707,'Infos Relatório'!$B604,'Faturamento NNE'!$AA$2:$AA$707,'Infos Relatório'!AG$1)</f>
        <v>0</v>
      </c>
      <c r="AM604" s="541">
        <f>COUNTIFS('Faturamento NNE'!$E$2:$E$707,'Infos Relatório'!$B$564,'Faturamento NNE'!$F$2:$F$707,'Infos Relatório'!$B604,'Faturamento NNE'!$AA$2:$AA$707,'Infos Relatório'!AM$1)</f>
        <v>0</v>
      </c>
      <c r="AN604" s="542">
        <f>SUMIFS('Faturamento NNE'!$H$2:$H$707,'Faturamento NNE'!$E$2:$E$707,'Infos Relatório'!$B$564,'Faturamento NNE'!$F$2:$F$707,'Infos Relatório'!$B604,'Faturamento NNE'!$AA$2:$AA$707,'Infos Relatório'!AM$1)</f>
        <v>0</v>
      </c>
      <c r="AO604" s="542">
        <f>SUMIFS('Faturamento NNE'!$K$2:$K$707,'Faturamento NNE'!$E$2:$E$707,'Infos Relatório'!$B$564,'Faturamento NNE'!$F$2:$F$707,'Infos Relatório'!$B604,'Faturamento NNE'!$AA$2:$AA$707,'Infos Relatório'!AM$1)</f>
        <v>0</v>
      </c>
      <c r="AP604" s="546">
        <f>SUMIFS('Faturamento NNE'!$P$2:$P$707,'Faturamento NNE'!$E$2:$E$707,'Infos Relatório'!$B$564,'Faturamento NNE'!$F$2:$F$707,'Infos Relatório'!$B604,'Faturamento NNE'!$AA$2:$AA$707,'Infos Relatório'!AM$1,'Faturamento NNE'!$U$2:$U$707,"Sim")+SUMIFS('Faturamento NNE'!$Q$2:$Q$707,'Faturamento NNE'!$E$2:$E$707,'Infos Relatório'!$B$564,'Faturamento NNE'!$F$2:$F$707,'Infos Relatório'!$B604,'Faturamento NNE'!$AA$2:$AA$707,'Infos Relatório'!AM$1,'Faturamento NNE'!$U$2:$U$707,"Sim")</f>
        <v>0</v>
      </c>
      <c r="AQ604" s="227" t="e">
        <f t="shared" si="210"/>
        <v>#DIV/0!</v>
      </c>
      <c r="AR604" s="545">
        <f>SUMIFS('Faturamento NNE'!$I$2:$I$707,'Faturamento NNE'!$E$2:$E$707,'Infos Relatório'!$B$564,'Faturamento NNE'!$F$2:$F$707,'Infos Relatório'!$B604,'Faturamento NNE'!$AA$2:$AA$707,'Infos Relatório'!AM$1)</f>
        <v>0</v>
      </c>
      <c r="AS604" s="541">
        <f>COUNTIFS('Faturamento NNE'!$E$2:$E$707,'Infos Relatório'!$B$564,'Faturamento NNE'!$F$2:$F$707,'Infos Relatório'!$B604,'Faturamento NNE'!$AA$2:$AA$707,'Infos Relatório'!AS$1)</f>
        <v>0</v>
      </c>
      <c r="AT604" s="542">
        <f>SUMIFS('Faturamento NNE'!$H$2:$H$707,'Faturamento NNE'!$E$2:$E$707,'Infos Relatório'!$B$564,'Faturamento NNE'!$F$2:$F$707,'Infos Relatório'!$B604,'Faturamento NNE'!$AA$2:$AA$707,'Infos Relatório'!AS$1)</f>
        <v>0</v>
      </c>
      <c r="AU604" s="542">
        <f>SUMIFS('Faturamento NNE'!$K$2:$K$707,'Faturamento NNE'!$E$2:$E$707,'Infos Relatório'!$B$564,'Faturamento NNE'!$F$2:$F$707,'Infos Relatório'!$B604,'Faturamento NNE'!$AA$2:$AA$707,'Infos Relatório'!AS$1)</f>
        <v>0</v>
      </c>
      <c r="AV604" s="546">
        <f>SUMIFS('Faturamento NNE'!$P$2:$P$707,'Faturamento NNE'!$E$2:$E$707,'Infos Relatório'!$B$564,'Faturamento NNE'!$F$2:$F$707,'Infos Relatório'!$B604,'Faturamento NNE'!$AA$2:$AA$707,'Infos Relatório'!AS$1,'Faturamento NNE'!$U$2:$U$707,"Sim")+SUMIFS('Faturamento NNE'!$Q$2:$Q$707,'Faturamento NNE'!$E$2:$E$707,'Infos Relatório'!$B$564,'Faturamento NNE'!$F$2:$F$707,'Infos Relatório'!$B604,'Faturamento NNE'!$AA$2:$AA$707,'Infos Relatório'!AS$1,'Faturamento NNE'!$U$2:$U$707,"Sim")</f>
        <v>0</v>
      </c>
      <c r="AW604" s="227" t="e">
        <f t="shared" si="211"/>
        <v>#DIV/0!</v>
      </c>
      <c r="AX604" s="545">
        <f>SUMIFS('Faturamento NNE'!$I$2:$I$707,'Faturamento NNE'!$E$2:$E$707,'Infos Relatório'!$B$564,'Faturamento NNE'!$F$2:$F$707,'Infos Relatório'!$B604,'Faturamento NNE'!$AA$2:$AA$707,'Infos Relatório'!AS$1)</f>
        <v>0</v>
      </c>
      <c r="AY604" s="541">
        <f>COUNTIFS('Faturamento NNE'!$E$2:$E$707,'Infos Relatório'!$B$564,'Faturamento NNE'!$F$2:$F$707,'Infos Relatório'!$B604,'Faturamento NNE'!$AA$2:$AA$707,'Infos Relatório'!AY$1)</f>
        <v>0</v>
      </c>
      <c r="AZ604" s="542">
        <f>SUMIFS('Faturamento NNE'!$H$2:$H$707,'Faturamento NNE'!$E$2:$E$707,'Infos Relatório'!$B$564,'Faturamento NNE'!$F$2:$F$707,'Infos Relatório'!$B604,'Faturamento NNE'!$AA$2:$AA$707,'Infos Relatório'!AY$1)</f>
        <v>0</v>
      </c>
      <c r="BA604" s="542">
        <f>SUMIFS('Faturamento NNE'!$K$2:$K$707,'Faturamento NNE'!$E$2:$E$707,'Infos Relatório'!$B$564,'Faturamento NNE'!$F$2:$F$707,'Infos Relatório'!$B604,'Faturamento NNE'!$AA$2:$AA$707,'Infos Relatório'!AY$1)</f>
        <v>0</v>
      </c>
      <c r="BB604" s="546">
        <f>SUMIFS('Faturamento NNE'!$P$2:$P$707,'Faturamento NNE'!$E$2:$E$707,'Infos Relatório'!$B$564,'Faturamento NNE'!$F$2:$F$707,'Infos Relatório'!$B604,'Faturamento NNE'!$AA$2:$AA$707,'Infos Relatório'!AY$1,'Faturamento NNE'!$U$2:$U$707,"Sim")+SUMIFS('Faturamento NNE'!$Q$2:$Q$707,'Faturamento NNE'!$E$2:$E$707,'Infos Relatório'!$B$564,'Faturamento NNE'!$F$2:$F$707,'Infos Relatório'!$B604,'Faturamento NNE'!$AA$2:$AA$707,'Infos Relatório'!AY$1,'Faturamento NNE'!$U$2:$U$707,"Sim")</f>
        <v>0</v>
      </c>
      <c r="BC604" s="227" t="e">
        <f t="shared" si="212"/>
        <v>#DIV/0!</v>
      </c>
      <c r="BD604" s="545">
        <f>SUMIFS('Faturamento NNE'!$I$2:$I$707,'Faturamento NNE'!$E$2:$E$707,'Infos Relatório'!$B$564,'Faturamento NNE'!$F$2:$F$707,'Infos Relatório'!$B604,'Faturamento NNE'!$AA$2:$AA$707,'Infos Relatório'!AY$1)</f>
        <v>0</v>
      </c>
      <c r="BE604" s="541">
        <f>COUNTIFS('Faturamento NNE'!$E$2:$E$707,'Infos Relatório'!$B$564,'Faturamento NNE'!$F$2:$F$707,'Infos Relatório'!$B604,'Faturamento NNE'!$AA$2:$AA$707,'Infos Relatório'!BE$1)</f>
        <v>0</v>
      </c>
      <c r="BF604" s="542">
        <f>SUMIFS('Faturamento NNE'!$H$2:$H$707,'Faturamento NNE'!$E$2:$E$707,'Infos Relatório'!$B$564,'Faturamento NNE'!$F$2:$F$707,'Infos Relatório'!$B604,'Faturamento NNE'!$AA$2:$AA$707,'Infos Relatório'!BE$1)</f>
        <v>0</v>
      </c>
      <c r="BG604" s="542">
        <f>SUMIFS('Faturamento NNE'!$K$2:$K$707,'Faturamento NNE'!$E$2:$E$707,'Infos Relatório'!$B$564,'Faturamento NNE'!$F$2:$F$707,'Infos Relatório'!$B604,'Faturamento NNE'!$AA$2:$AA$707,'Infos Relatório'!BE$1)</f>
        <v>0</v>
      </c>
      <c r="BH604" s="546">
        <f>SUMIFS('Faturamento NNE'!$P$2:$P$707,'Faturamento NNE'!$E$2:$E$707,'Infos Relatório'!$B$564,'Faturamento NNE'!$F$2:$F$707,'Infos Relatório'!$B604,'Faturamento NNE'!$AA$2:$AA$707,'Infos Relatório'!BE$1,'Faturamento NNE'!$U$2:$U$707,"Sim")+SUMIFS('Faturamento NNE'!$Q$2:$Q$707,'Faturamento NNE'!$E$2:$E$707,'Infos Relatório'!$B$564,'Faturamento NNE'!$F$2:$F$707,'Infos Relatório'!$B604,'Faturamento NNE'!$AA$2:$AA$707,'Infos Relatório'!BE$1,'Faturamento NNE'!$U$2:$U$707,"Sim")</f>
        <v>0</v>
      </c>
      <c r="BI604" s="227" t="e">
        <f t="shared" si="213"/>
        <v>#DIV/0!</v>
      </c>
      <c r="BJ604" s="545">
        <f>SUMIFS('Faturamento NNE'!$I$2:$I$707,'Faturamento NNE'!$E$2:$E$707,'Infos Relatório'!$B$564,'Faturamento NNE'!$F$2:$F$707,'Infos Relatório'!$B604,'Faturamento NNE'!$AA$2:$AA$707,'Infos Relatório'!BE$1)</f>
        <v>0</v>
      </c>
      <c r="BK604" s="541">
        <f>COUNTIFS('Faturamento NNE'!$E$2:$E$707,'Infos Relatório'!$B$564,'Faturamento NNE'!$F$2:$F$707,'Infos Relatório'!$B604,'Faturamento NNE'!$AA$2:$AA$707,'Infos Relatório'!BK$1)</f>
        <v>0</v>
      </c>
      <c r="BL604" s="542">
        <f>SUMIFS('Faturamento NNE'!$H$2:$H$707,'Faturamento NNE'!$E$2:$E$707,'Infos Relatório'!$B$564,'Faturamento NNE'!$F$2:$F$707,'Infos Relatório'!$B604,'Faturamento NNE'!$AA$2:$AA$707,'Infos Relatório'!BK$1)</f>
        <v>0</v>
      </c>
      <c r="BM604" s="542">
        <f>SUMIFS('Faturamento NNE'!$K$2:$K$707,'Faturamento NNE'!$E$2:$E$707,'Infos Relatório'!$B$564,'Faturamento NNE'!$F$2:$F$707,'Infos Relatório'!$B604,'Faturamento NNE'!$AA$2:$AA$707,'Infos Relatório'!BK$1)</f>
        <v>0</v>
      </c>
      <c r="BN604" s="546">
        <f>SUMIFS('Faturamento NNE'!$P$2:$P$707,'Faturamento NNE'!$E$2:$E$707,'Infos Relatório'!$B$564,'Faturamento NNE'!$F$2:$F$707,'Infos Relatório'!$B604,'Faturamento NNE'!$AA$2:$AA$707,'Infos Relatório'!BK$1,'Faturamento NNE'!$U$2:$U$707,"Sim")+SUMIFS('Faturamento NNE'!$Q$2:$Q$707,'Faturamento NNE'!$E$2:$E$707,'Infos Relatório'!$B$564,'Faturamento NNE'!$F$2:$F$707,'Infos Relatório'!$B604,'Faturamento NNE'!$AA$2:$AA$707,'Infos Relatório'!BK$1,'Faturamento NNE'!$U$2:$U$707,"Sim")</f>
        <v>0</v>
      </c>
      <c r="BO604" s="227" t="e">
        <f t="shared" si="214"/>
        <v>#DIV/0!</v>
      </c>
      <c r="BP604" s="545">
        <f>SUMIFS('Faturamento NNE'!$I$2:$I$707,'Faturamento NNE'!$E$2:$E$707,'Infos Relatório'!$B$564,'Faturamento NNE'!$F$2:$F$707,'Infos Relatório'!$B604,'Faturamento NNE'!$AA$2:$AA$707,'Infos Relatório'!BK$1)</f>
        <v>0</v>
      </c>
      <c r="BQ604" s="541">
        <f>COUNTIFS('Faturamento NNE'!$E$2:$E$707,'Infos Relatório'!$B$564,'Faturamento NNE'!$F$2:$F$707,'Infos Relatório'!$B604,'Faturamento NNE'!$AA$2:$AA$707,'Infos Relatório'!BQ$1)</f>
        <v>0</v>
      </c>
      <c r="BR604" s="542">
        <f>SUMIFS('Faturamento NNE'!$H$2:$H$707,'Faturamento NNE'!$E$2:$E$707,'Infos Relatório'!$B$564,'Faturamento NNE'!$F$2:$F$707,'Infos Relatório'!$B604,'Faturamento NNE'!$AA$2:$AA$707,'Infos Relatório'!BQ$1)</f>
        <v>0</v>
      </c>
      <c r="BS604" s="542">
        <f>SUMIFS('Faturamento NNE'!$K$2:$K$707,'Faturamento NNE'!$E$2:$E$707,'Infos Relatório'!$B$564,'Faturamento NNE'!$F$2:$F$707,'Infos Relatório'!$B604,'Faturamento NNE'!$AA$2:$AA$707,'Infos Relatório'!BQ$1)</f>
        <v>0</v>
      </c>
      <c r="BT604" s="546">
        <f>SUMIFS('Faturamento NNE'!$P$2:$P$707,'Faturamento NNE'!$E$2:$E$707,'Infos Relatório'!$B$564,'Faturamento NNE'!$F$2:$F$707,'Infos Relatório'!$B604,'Faturamento NNE'!$AA$2:$AA$707,'Infos Relatório'!BQ$1,'Faturamento NNE'!$U$2:$U$707,"Sim")+SUMIFS('Faturamento NNE'!$Q$2:$Q$707,'Faturamento NNE'!$E$2:$E$707,'Infos Relatório'!$B$564,'Faturamento NNE'!$F$2:$F$707,'Infos Relatório'!$B604,'Faturamento NNE'!$AA$2:$AA$707,'Infos Relatório'!BQ$1,'Faturamento NNE'!$U$2:$U$707,"Sim")</f>
        <v>0</v>
      </c>
      <c r="BU604" s="227" t="e">
        <f t="shared" si="215"/>
        <v>#DIV/0!</v>
      </c>
      <c r="BV604" s="545">
        <f>SUMIFS('Faturamento NNE'!$I$2:$I$707,'Faturamento NNE'!$E$2:$E$707,'Infos Relatório'!$B$564,'Faturamento NNE'!$F$2:$F$707,'Infos Relatório'!$B604,'Faturamento NNE'!$AA$2:$AA$707,'Infos Relatório'!BQ$1)</f>
        <v>0</v>
      </c>
    </row>
    <row r="605" spans="2:74">
      <c r="B605" s="217" t="s">
        <v>170</v>
      </c>
      <c r="C605" s="541">
        <f>COUNTIFS('Faturamento NNE'!$E$2:$E$707,'Infos Relatório'!$B$564,'Faturamento NNE'!$F$2:$F$707,'Infos Relatório'!$B605,'Faturamento NNE'!$AA$2:$AA$707,'Infos Relatório'!C$1)</f>
        <v>0</v>
      </c>
      <c r="D605" s="542">
        <f>SUMIFS('Faturamento NNE'!$H$2:$H$707,'Faturamento NNE'!$E$2:$E$707,'Infos Relatório'!$B$564,'Faturamento NNE'!$F$2:$F$707,'Infos Relatório'!$B605,'Faturamento NNE'!$AA$2:$AA$707,'Infos Relatório'!C$1)</f>
        <v>0</v>
      </c>
      <c r="E605" s="543">
        <f>SUMIFS('Faturamento NNE'!$K$2:$K$707,'Faturamento NNE'!$E$2:$E$707,'Infos Relatório'!$B$564,'Faturamento NNE'!$F$2:$F$707,'Infos Relatório'!$B605,'Faturamento NNE'!$AA$2:$AA$707,'Infos Relatório'!C$1)</f>
        <v>0</v>
      </c>
      <c r="F605" s="544">
        <f>SUMIFS('Faturamento NNE'!$P$2:$P$707,'Faturamento NNE'!$E$2:$E$707,'Infos Relatório'!$B$564,'Faturamento NNE'!$F$2:$F$707,'Infos Relatório'!$B605,'Faturamento NNE'!$AA$2:$AA$707,'Infos Relatório'!C$1,'Faturamento NNE'!$U$2:$U$707,"Sim")+SUMIFS('Faturamento NNE'!$Q$2:$Q$707,'Faturamento NNE'!$E$2:$E$707,'Infos Relatório'!$B$564,'Faturamento NNE'!$F$2:$F$707,'Infos Relatório'!$B605,'Faturamento NNE'!$AA$2:$AA$707,'Infos Relatório'!C$1,'Faturamento NNE'!$U$2:$U$707,"Sim")</f>
        <v>0</v>
      </c>
      <c r="G605" s="283" t="e">
        <f t="shared" si="204"/>
        <v>#DIV/0!</v>
      </c>
      <c r="H605" s="545">
        <f>SUMIFS('Faturamento NNE'!$I$2:$I$707,'Faturamento NNE'!$E$2:$E$707,'Infos Relatório'!$B$564,'Faturamento NNE'!$F$2:$F$707,'Infos Relatório'!$B605,'Faturamento NNE'!$AA$2:$AA$707,'Infos Relatório'!C$1)</f>
        <v>0</v>
      </c>
      <c r="I605" s="541">
        <f>COUNTIFS('Faturamento NNE'!$E$2:$E$707,'Infos Relatório'!$B$564,'Faturamento NNE'!$F$2:$F$707,'Infos Relatório'!$B605,'Faturamento NNE'!$AA$2:$AA$707,'Infos Relatório'!I$1)</f>
        <v>0</v>
      </c>
      <c r="J605" s="542">
        <f>SUMIFS('Faturamento NNE'!$H$2:$H$707,'Faturamento NNE'!$E$2:$E$707,'Infos Relatório'!$B$564,'Faturamento NNE'!$F$2:$F$707,'Infos Relatório'!$B605,'Faturamento NNE'!$AA$2:$AA$707,'Infos Relatório'!I$1)</f>
        <v>0</v>
      </c>
      <c r="K605" s="543">
        <f>SUMIFS('Faturamento NNE'!$K$2:$K$707,'Faturamento NNE'!$E$2:$E$707,'Infos Relatório'!$B$564,'Faturamento NNE'!$F$2:$F$707,'Infos Relatório'!$B605,'Faturamento NNE'!$AA$2:$AA$707,'Infos Relatório'!I$1)</f>
        <v>0</v>
      </c>
      <c r="L605" s="544">
        <f>SUMIFS('Faturamento NNE'!$P$2:$P$707,'Faturamento NNE'!$E$2:$E$707,'Infos Relatório'!$B$564,'Faturamento NNE'!$F$2:$F$707,'Infos Relatório'!$B605,'Faturamento NNE'!$AA$2:$AA$707,'Infos Relatório'!I$1,'Faturamento NNE'!$U$2:$U$707,"Sim")+SUMIFS('Faturamento NNE'!$Q$2:$Q$707,'Faturamento NNE'!$E$2:$E$707,'Infos Relatório'!$B$564,'Faturamento NNE'!$F$2:$F$707,'Infos Relatório'!$B605,'Faturamento NNE'!$AA$2:$AA$707,'Infos Relatório'!I$1,'Faturamento NNE'!$U$2:$U$707,"Sim")</f>
        <v>0</v>
      </c>
      <c r="M605" s="283" t="e">
        <f t="shared" si="205"/>
        <v>#DIV/0!</v>
      </c>
      <c r="N605" s="545">
        <f>SUMIFS('Faturamento NNE'!$I$2:$I$707,'Faturamento NNE'!$E$2:$E$707,'Infos Relatório'!$B$564,'Faturamento NNE'!$F$2:$F$707,'Infos Relatório'!$B605,'Faturamento NNE'!$AA$2:$AA$707,'Infos Relatório'!I$1)</f>
        <v>0</v>
      </c>
      <c r="O605" s="541">
        <f>COUNTIFS('Faturamento NNE'!$E$2:$E$707,'Infos Relatório'!$B$564,'Faturamento NNE'!$F$2:$F$707,'Infos Relatório'!$B605,'Faturamento NNE'!$AA$2:$AA$707,'Infos Relatório'!O$1)</f>
        <v>0</v>
      </c>
      <c r="P605" s="542">
        <f>SUMIFS('Faturamento NNE'!$H$2:$H$707,'Faturamento NNE'!$E$2:$E$707,'Infos Relatório'!$B$564,'Faturamento NNE'!$F$2:$F$707,'Infos Relatório'!$B605,'Faturamento NNE'!$AA$2:$AA$707,'Infos Relatório'!O$1)</f>
        <v>0</v>
      </c>
      <c r="Q605" s="542">
        <f>SUMIFS('Faturamento NNE'!$K$2:$K$707,'Faturamento NNE'!$E$2:$E$707,'Infos Relatório'!$B$564,'Faturamento NNE'!$F$2:$F$707,'Infos Relatório'!$B605,'Faturamento NNE'!$AA$2:$AA$707,'Infos Relatório'!O$1)</f>
        <v>0</v>
      </c>
      <c r="R605" s="546">
        <f>SUMIFS('Faturamento NNE'!$P$2:$P$707,'Faturamento NNE'!$E$2:$E$707,'Infos Relatório'!$B$564,'Faturamento NNE'!$F$2:$F$707,'Infos Relatório'!$B605,'Faturamento NNE'!$AA$2:$AA$707,'Infos Relatório'!O$1,'Faturamento NNE'!$U$2:$U$707,"Sim")+SUMIFS('Faturamento NNE'!$Q$2:$Q$707,'Faturamento NNE'!$E$2:$E$707,'Infos Relatório'!$B$564,'Faturamento NNE'!$F$2:$F$707,'Infos Relatório'!$B605,'Faturamento NNE'!$AA$2:$AA$707,'Infos Relatório'!O$1,'Faturamento NNE'!$U$2:$U$707,"Sim")</f>
        <v>0</v>
      </c>
      <c r="S605" s="227" t="e">
        <f t="shared" si="206"/>
        <v>#DIV/0!</v>
      </c>
      <c r="T605" s="545">
        <f>SUMIFS('Faturamento NNE'!$I$2:$I$707,'Faturamento NNE'!$E$2:$E$707,'Infos Relatório'!$B$564,'Faturamento NNE'!$F$2:$F$707,'Infos Relatório'!$B605,'Faturamento NNE'!$AA$2:$AA$707,'Infos Relatório'!O$1)</f>
        <v>0</v>
      </c>
      <c r="U605" s="541">
        <f>COUNTIFS('Faturamento NNE'!$E$2:$E$707,'Infos Relatório'!$B$564,'Faturamento NNE'!$F$2:$F$707,'Infos Relatório'!$B605,'Faturamento NNE'!$AA$2:$AA$707,'Infos Relatório'!U$1)</f>
        <v>0</v>
      </c>
      <c r="V605" s="542">
        <f>SUMIFS('Faturamento NNE'!$H$2:$H$707,'Faturamento NNE'!$E$2:$E$707,'Infos Relatório'!$B$564,'Faturamento NNE'!$F$2:$F$707,'Infos Relatório'!$B605,'Faturamento NNE'!$AA$2:$AA$707,'Infos Relatório'!U$1)</f>
        <v>0</v>
      </c>
      <c r="W605" s="542">
        <f>SUMIFS('Faturamento NNE'!$K$2:$K$707,'Faturamento NNE'!$E$2:$E$707,'Infos Relatório'!$B$564,'Faturamento NNE'!$F$2:$F$707,'Infos Relatório'!$B605,'Faturamento NNE'!$AA$2:$AA$707,'Infos Relatório'!U$1)</f>
        <v>0</v>
      </c>
      <c r="X605" s="546">
        <f>SUMIFS('Faturamento NNE'!$P$2:$P$707,'Faturamento NNE'!$E$2:$E$707,'Infos Relatório'!$B$564,'Faturamento NNE'!$F$2:$F$707,'Infos Relatório'!$B605,'Faturamento NNE'!$AA$2:$AA$707,'Infos Relatório'!U$1,'Faturamento NNE'!$U$2:$U$707,"Sim")+SUMIFS('Faturamento NNE'!$Q$2:$Q$707,'Faturamento NNE'!$E$2:$E$707,'Infos Relatório'!$B$564,'Faturamento NNE'!$F$2:$F$707,'Infos Relatório'!$B605,'Faturamento NNE'!$AA$2:$AA$707,'Infos Relatório'!U$1,'Faturamento NNE'!$U$2:$U$707,"Sim")</f>
        <v>0</v>
      </c>
      <c r="Y605" s="227" t="e">
        <f t="shared" si="207"/>
        <v>#DIV/0!</v>
      </c>
      <c r="Z605" s="545">
        <f>SUMIFS('Faturamento NNE'!$I$2:$I$707,'Faturamento NNE'!$E$2:$E$707,'Infos Relatório'!$B$564,'Faturamento NNE'!$F$2:$F$707,'Infos Relatório'!$B605,'Faturamento NNE'!$AA$2:$AA$707,'Infos Relatório'!U$1)</f>
        <v>0</v>
      </c>
      <c r="AA605" s="541">
        <f>COUNTIFS('Faturamento NNE'!$E$2:$E$707,'Infos Relatório'!$B$564,'Faturamento NNE'!$F$2:$F$707,'Infos Relatório'!$B605,'Faturamento NNE'!$AA$2:$AA$707,'Infos Relatório'!AA$1)</f>
        <v>0</v>
      </c>
      <c r="AB605" s="542">
        <f>SUMIFS('Faturamento NNE'!$H$2:$H$707,'Faturamento NNE'!$E$2:$E$707,'Infos Relatório'!$B$564,'Faturamento NNE'!$F$2:$F$707,'Infos Relatório'!$B605,'Faturamento NNE'!$AA$2:$AA$707,'Infos Relatório'!AA$1)</f>
        <v>0</v>
      </c>
      <c r="AC605" s="542">
        <f>SUMIFS('Faturamento NNE'!$K$2:$K$707,'Faturamento NNE'!$E$2:$E$707,'Infos Relatório'!$B$564,'Faturamento NNE'!$F$2:$F$707,'Infos Relatório'!$B605,'Faturamento NNE'!$AA$2:$AA$707,'Infos Relatório'!AA$1)</f>
        <v>0</v>
      </c>
      <c r="AD605" s="546">
        <f>SUMIFS('Faturamento NNE'!$P$2:$P$707,'Faturamento NNE'!$E$2:$E$707,'Infos Relatório'!$B$564,'Faturamento NNE'!$F$2:$F$707,'Infos Relatório'!$B605,'Faturamento NNE'!$AA$2:$AA$707,'Infos Relatório'!AA$1,'Faturamento NNE'!$U$2:$U$707,"Sim")+SUMIFS('Faturamento NNE'!$Q$2:$Q$707,'Faturamento NNE'!$E$2:$E$707,'Infos Relatório'!$B$564,'Faturamento NNE'!$F$2:$F$707,'Infos Relatório'!$B605,'Faturamento NNE'!$AA$2:$AA$707,'Infos Relatório'!AA$1,'Faturamento NNE'!$U$2:$U$707,"Sim")</f>
        <v>0</v>
      </c>
      <c r="AE605" s="227" t="e">
        <f t="shared" si="208"/>
        <v>#DIV/0!</v>
      </c>
      <c r="AF605" s="545">
        <f>SUMIFS('Faturamento NNE'!$I$2:$I$707,'Faturamento NNE'!$E$2:$E$707,'Infos Relatório'!$B$564,'Faturamento NNE'!$F$2:$F$707,'Infos Relatório'!$B605,'Faturamento NNE'!$AA$2:$AA$707,'Infos Relatório'!AA$1)</f>
        <v>0</v>
      </c>
      <c r="AG605" s="541">
        <f>COUNTIFS('Faturamento NNE'!$E$2:$E$707,'Infos Relatório'!$B$564,'Faturamento NNE'!$F$2:$F$707,'Infos Relatório'!$B605,'Faturamento NNE'!$AA$2:$AA$707,'Infos Relatório'!AG$1)</f>
        <v>0</v>
      </c>
      <c r="AH605" s="542">
        <f>SUMIFS('Faturamento NNE'!$H$2:$H$707,'Faturamento NNE'!$E$2:$E$707,'Infos Relatório'!$B$564,'Faturamento NNE'!$F$2:$F$707,'Infos Relatório'!$B605,'Faturamento NNE'!$AA$2:$AA$707,'Infos Relatório'!AG$1)</f>
        <v>0</v>
      </c>
      <c r="AI605" s="542">
        <f>SUMIFS('Faturamento NNE'!$K$2:$K$707,'Faturamento NNE'!$E$2:$E$707,'Infos Relatório'!$B$564,'Faturamento NNE'!$F$2:$F$707,'Infos Relatório'!$B605,'Faturamento NNE'!$AA$2:$AA$707,'Infos Relatório'!AG$1)</f>
        <v>0</v>
      </c>
      <c r="AJ605" s="546">
        <f>SUMIFS('Faturamento NNE'!$P$2:$P$707,'Faturamento NNE'!$E$2:$E$707,'Infos Relatório'!$B$564,'Faturamento NNE'!$F$2:$F$707,'Infos Relatório'!$B605,'Faturamento NNE'!$AA$2:$AA$707,'Infos Relatório'!AG$1,'Faturamento NNE'!$U$2:$U$707,"Sim")+SUMIFS('Faturamento NNE'!$Q$2:$Q$707,'Faturamento NNE'!$E$2:$E$707,'Infos Relatório'!$B$564,'Faturamento NNE'!$F$2:$F$707,'Infos Relatório'!$B605,'Faturamento NNE'!$AA$2:$AA$707,'Infos Relatório'!AG$1,'Faturamento NNE'!$U$2:$U$707,"Sim")</f>
        <v>0</v>
      </c>
      <c r="AK605" s="227" t="e">
        <f t="shared" si="209"/>
        <v>#DIV/0!</v>
      </c>
      <c r="AL605" s="545">
        <f>SUMIFS('Faturamento NNE'!$I$2:$I$707,'Faturamento NNE'!$E$2:$E$707,'Infos Relatório'!$B$564,'Faturamento NNE'!$F$2:$F$707,'Infos Relatório'!$B605,'Faturamento NNE'!$AA$2:$AA$707,'Infos Relatório'!AG$1)</f>
        <v>0</v>
      </c>
      <c r="AM605" s="541">
        <f>COUNTIFS('Faturamento NNE'!$E$2:$E$707,'Infos Relatório'!$B$564,'Faturamento NNE'!$F$2:$F$707,'Infos Relatório'!$B605,'Faturamento NNE'!$AA$2:$AA$707,'Infos Relatório'!AM$1)</f>
        <v>0</v>
      </c>
      <c r="AN605" s="542">
        <f>SUMIFS('Faturamento NNE'!$H$2:$H$707,'Faturamento NNE'!$E$2:$E$707,'Infos Relatório'!$B$564,'Faturamento NNE'!$F$2:$F$707,'Infos Relatório'!$B605,'Faturamento NNE'!$AA$2:$AA$707,'Infos Relatório'!AM$1)</f>
        <v>0</v>
      </c>
      <c r="AO605" s="542">
        <f>SUMIFS('Faturamento NNE'!$K$2:$K$707,'Faturamento NNE'!$E$2:$E$707,'Infos Relatório'!$B$564,'Faturamento NNE'!$F$2:$F$707,'Infos Relatório'!$B605,'Faturamento NNE'!$AA$2:$AA$707,'Infos Relatório'!AM$1)</f>
        <v>0</v>
      </c>
      <c r="AP605" s="546">
        <f>SUMIFS('Faturamento NNE'!$P$2:$P$707,'Faturamento NNE'!$E$2:$E$707,'Infos Relatório'!$B$564,'Faturamento NNE'!$F$2:$F$707,'Infos Relatório'!$B605,'Faturamento NNE'!$AA$2:$AA$707,'Infos Relatório'!AM$1,'Faturamento NNE'!$U$2:$U$707,"Sim")+SUMIFS('Faturamento NNE'!$Q$2:$Q$707,'Faturamento NNE'!$E$2:$E$707,'Infos Relatório'!$B$564,'Faturamento NNE'!$F$2:$F$707,'Infos Relatório'!$B605,'Faturamento NNE'!$AA$2:$AA$707,'Infos Relatório'!AM$1,'Faturamento NNE'!$U$2:$U$707,"Sim")</f>
        <v>0</v>
      </c>
      <c r="AQ605" s="227" t="e">
        <f t="shared" si="210"/>
        <v>#DIV/0!</v>
      </c>
      <c r="AR605" s="545">
        <f>SUMIFS('Faturamento NNE'!$I$2:$I$707,'Faturamento NNE'!$E$2:$E$707,'Infos Relatório'!$B$564,'Faturamento NNE'!$F$2:$F$707,'Infos Relatório'!$B605,'Faturamento NNE'!$AA$2:$AA$707,'Infos Relatório'!AM$1)</f>
        <v>0</v>
      </c>
      <c r="AS605" s="541">
        <f>COUNTIFS('Faturamento NNE'!$E$2:$E$707,'Infos Relatório'!$B$564,'Faturamento NNE'!$F$2:$F$707,'Infos Relatório'!$B605,'Faturamento NNE'!$AA$2:$AA$707,'Infos Relatório'!AS$1)</f>
        <v>0</v>
      </c>
      <c r="AT605" s="542">
        <f>SUMIFS('Faturamento NNE'!$H$2:$H$707,'Faturamento NNE'!$E$2:$E$707,'Infos Relatório'!$B$564,'Faturamento NNE'!$F$2:$F$707,'Infos Relatório'!$B605,'Faturamento NNE'!$AA$2:$AA$707,'Infos Relatório'!AS$1)</f>
        <v>0</v>
      </c>
      <c r="AU605" s="542">
        <f>SUMIFS('Faturamento NNE'!$K$2:$K$707,'Faturamento NNE'!$E$2:$E$707,'Infos Relatório'!$B$564,'Faturamento NNE'!$F$2:$F$707,'Infos Relatório'!$B605,'Faturamento NNE'!$AA$2:$AA$707,'Infos Relatório'!AS$1)</f>
        <v>0</v>
      </c>
      <c r="AV605" s="546">
        <f>SUMIFS('Faturamento NNE'!$P$2:$P$707,'Faturamento NNE'!$E$2:$E$707,'Infos Relatório'!$B$564,'Faturamento NNE'!$F$2:$F$707,'Infos Relatório'!$B605,'Faturamento NNE'!$AA$2:$AA$707,'Infos Relatório'!AS$1,'Faturamento NNE'!$U$2:$U$707,"Sim")+SUMIFS('Faturamento NNE'!$Q$2:$Q$707,'Faturamento NNE'!$E$2:$E$707,'Infos Relatório'!$B$564,'Faturamento NNE'!$F$2:$F$707,'Infos Relatório'!$B605,'Faturamento NNE'!$AA$2:$AA$707,'Infos Relatório'!AS$1,'Faturamento NNE'!$U$2:$U$707,"Sim")</f>
        <v>0</v>
      </c>
      <c r="AW605" s="227" t="e">
        <f t="shared" si="211"/>
        <v>#DIV/0!</v>
      </c>
      <c r="AX605" s="545">
        <f>SUMIFS('Faturamento NNE'!$I$2:$I$707,'Faturamento NNE'!$E$2:$E$707,'Infos Relatório'!$B$564,'Faturamento NNE'!$F$2:$F$707,'Infos Relatório'!$B605,'Faturamento NNE'!$AA$2:$AA$707,'Infos Relatório'!AS$1)</f>
        <v>0</v>
      </c>
      <c r="AY605" s="541">
        <f>COUNTIFS('Faturamento NNE'!$E$2:$E$707,'Infos Relatório'!$B$564,'Faturamento NNE'!$F$2:$F$707,'Infos Relatório'!$B605,'Faturamento NNE'!$AA$2:$AA$707,'Infos Relatório'!AY$1)</f>
        <v>0</v>
      </c>
      <c r="AZ605" s="542">
        <f>SUMIFS('Faturamento NNE'!$H$2:$H$707,'Faturamento NNE'!$E$2:$E$707,'Infos Relatório'!$B$564,'Faturamento NNE'!$F$2:$F$707,'Infos Relatório'!$B605,'Faturamento NNE'!$AA$2:$AA$707,'Infos Relatório'!AY$1)</f>
        <v>0</v>
      </c>
      <c r="BA605" s="542">
        <f>SUMIFS('Faturamento NNE'!$K$2:$K$707,'Faturamento NNE'!$E$2:$E$707,'Infos Relatório'!$B$564,'Faturamento NNE'!$F$2:$F$707,'Infos Relatório'!$B605,'Faturamento NNE'!$AA$2:$AA$707,'Infos Relatório'!AY$1)</f>
        <v>0</v>
      </c>
      <c r="BB605" s="546">
        <f>SUMIFS('Faturamento NNE'!$P$2:$P$707,'Faturamento NNE'!$E$2:$E$707,'Infos Relatório'!$B$564,'Faturamento NNE'!$F$2:$F$707,'Infos Relatório'!$B605,'Faturamento NNE'!$AA$2:$AA$707,'Infos Relatório'!AY$1,'Faturamento NNE'!$U$2:$U$707,"Sim")+SUMIFS('Faturamento NNE'!$Q$2:$Q$707,'Faturamento NNE'!$E$2:$E$707,'Infos Relatório'!$B$564,'Faturamento NNE'!$F$2:$F$707,'Infos Relatório'!$B605,'Faturamento NNE'!$AA$2:$AA$707,'Infos Relatório'!AY$1,'Faturamento NNE'!$U$2:$U$707,"Sim")</f>
        <v>0</v>
      </c>
      <c r="BC605" s="227" t="e">
        <f t="shared" si="212"/>
        <v>#DIV/0!</v>
      </c>
      <c r="BD605" s="545">
        <f>SUMIFS('Faturamento NNE'!$I$2:$I$707,'Faturamento NNE'!$E$2:$E$707,'Infos Relatório'!$B$564,'Faturamento NNE'!$F$2:$F$707,'Infos Relatório'!$B605,'Faturamento NNE'!$AA$2:$AA$707,'Infos Relatório'!AY$1)</f>
        <v>0</v>
      </c>
      <c r="BE605" s="541">
        <f>COUNTIFS('Faturamento NNE'!$E$2:$E$707,'Infos Relatório'!$B$564,'Faturamento NNE'!$F$2:$F$707,'Infos Relatório'!$B605,'Faturamento NNE'!$AA$2:$AA$707,'Infos Relatório'!BE$1)</f>
        <v>0</v>
      </c>
      <c r="BF605" s="542">
        <f>SUMIFS('Faturamento NNE'!$H$2:$H$707,'Faturamento NNE'!$E$2:$E$707,'Infos Relatório'!$B$564,'Faturamento NNE'!$F$2:$F$707,'Infos Relatório'!$B605,'Faturamento NNE'!$AA$2:$AA$707,'Infos Relatório'!BE$1)</f>
        <v>0</v>
      </c>
      <c r="BG605" s="542">
        <f>SUMIFS('Faturamento NNE'!$K$2:$K$707,'Faturamento NNE'!$E$2:$E$707,'Infos Relatório'!$B$564,'Faturamento NNE'!$F$2:$F$707,'Infos Relatório'!$B605,'Faturamento NNE'!$AA$2:$AA$707,'Infos Relatório'!BE$1)</f>
        <v>0</v>
      </c>
      <c r="BH605" s="546">
        <f>SUMIFS('Faturamento NNE'!$P$2:$P$707,'Faturamento NNE'!$E$2:$E$707,'Infos Relatório'!$B$564,'Faturamento NNE'!$F$2:$F$707,'Infos Relatório'!$B605,'Faturamento NNE'!$AA$2:$AA$707,'Infos Relatório'!BE$1,'Faturamento NNE'!$U$2:$U$707,"Sim")+SUMIFS('Faturamento NNE'!$Q$2:$Q$707,'Faturamento NNE'!$E$2:$E$707,'Infos Relatório'!$B$564,'Faturamento NNE'!$F$2:$F$707,'Infos Relatório'!$B605,'Faturamento NNE'!$AA$2:$AA$707,'Infos Relatório'!BE$1,'Faturamento NNE'!$U$2:$U$707,"Sim")</f>
        <v>0</v>
      </c>
      <c r="BI605" s="227" t="e">
        <f t="shared" si="213"/>
        <v>#DIV/0!</v>
      </c>
      <c r="BJ605" s="545">
        <f>SUMIFS('Faturamento NNE'!$I$2:$I$707,'Faturamento NNE'!$E$2:$E$707,'Infos Relatório'!$B$564,'Faturamento NNE'!$F$2:$F$707,'Infos Relatório'!$B605,'Faturamento NNE'!$AA$2:$AA$707,'Infos Relatório'!BE$1)</f>
        <v>0</v>
      </c>
      <c r="BK605" s="541">
        <f>COUNTIFS('Faturamento NNE'!$E$2:$E$707,'Infos Relatório'!$B$564,'Faturamento NNE'!$F$2:$F$707,'Infos Relatório'!$B605,'Faturamento NNE'!$AA$2:$AA$707,'Infos Relatório'!BK$1)</f>
        <v>0</v>
      </c>
      <c r="BL605" s="542">
        <f>SUMIFS('Faturamento NNE'!$H$2:$H$707,'Faturamento NNE'!$E$2:$E$707,'Infos Relatório'!$B$564,'Faturamento NNE'!$F$2:$F$707,'Infos Relatório'!$B605,'Faturamento NNE'!$AA$2:$AA$707,'Infos Relatório'!BK$1)</f>
        <v>0</v>
      </c>
      <c r="BM605" s="542">
        <f>SUMIFS('Faturamento NNE'!$K$2:$K$707,'Faturamento NNE'!$E$2:$E$707,'Infos Relatório'!$B$564,'Faturamento NNE'!$F$2:$F$707,'Infos Relatório'!$B605,'Faturamento NNE'!$AA$2:$AA$707,'Infos Relatório'!BK$1)</f>
        <v>0</v>
      </c>
      <c r="BN605" s="546">
        <f>SUMIFS('Faturamento NNE'!$P$2:$P$707,'Faturamento NNE'!$E$2:$E$707,'Infos Relatório'!$B$564,'Faturamento NNE'!$F$2:$F$707,'Infos Relatório'!$B605,'Faturamento NNE'!$AA$2:$AA$707,'Infos Relatório'!BK$1,'Faturamento NNE'!$U$2:$U$707,"Sim")+SUMIFS('Faturamento NNE'!$Q$2:$Q$707,'Faturamento NNE'!$E$2:$E$707,'Infos Relatório'!$B$564,'Faturamento NNE'!$F$2:$F$707,'Infos Relatório'!$B605,'Faturamento NNE'!$AA$2:$AA$707,'Infos Relatório'!BK$1,'Faturamento NNE'!$U$2:$U$707,"Sim")</f>
        <v>0</v>
      </c>
      <c r="BO605" s="227" t="e">
        <f t="shared" si="214"/>
        <v>#DIV/0!</v>
      </c>
      <c r="BP605" s="545">
        <f>SUMIFS('Faturamento NNE'!$I$2:$I$707,'Faturamento NNE'!$E$2:$E$707,'Infos Relatório'!$B$564,'Faturamento NNE'!$F$2:$F$707,'Infos Relatório'!$B605,'Faturamento NNE'!$AA$2:$AA$707,'Infos Relatório'!BK$1)</f>
        <v>0</v>
      </c>
      <c r="BQ605" s="541">
        <f>COUNTIFS('Faturamento NNE'!$E$2:$E$707,'Infos Relatório'!$B$564,'Faturamento NNE'!$F$2:$F$707,'Infos Relatório'!$B605,'Faturamento NNE'!$AA$2:$AA$707,'Infos Relatório'!BQ$1)</f>
        <v>0</v>
      </c>
      <c r="BR605" s="542">
        <f>SUMIFS('Faturamento NNE'!$H$2:$H$707,'Faturamento NNE'!$E$2:$E$707,'Infos Relatório'!$B$564,'Faturamento NNE'!$F$2:$F$707,'Infos Relatório'!$B605,'Faturamento NNE'!$AA$2:$AA$707,'Infos Relatório'!BQ$1)</f>
        <v>0</v>
      </c>
      <c r="BS605" s="542">
        <f>SUMIFS('Faturamento NNE'!$K$2:$K$707,'Faturamento NNE'!$E$2:$E$707,'Infos Relatório'!$B$564,'Faturamento NNE'!$F$2:$F$707,'Infos Relatório'!$B605,'Faturamento NNE'!$AA$2:$AA$707,'Infos Relatório'!BQ$1)</f>
        <v>0</v>
      </c>
      <c r="BT605" s="546">
        <f>SUMIFS('Faturamento NNE'!$P$2:$P$707,'Faturamento NNE'!$E$2:$E$707,'Infos Relatório'!$B$564,'Faturamento NNE'!$F$2:$F$707,'Infos Relatório'!$B605,'Faturamento NNE'!$AA$2:$AA$707,'Infos Relatório'!BQ$1,'Faturamento NNE'!$U$2:$U$707,"Sim")+SUMIFS('Faturamento NNE'!$Q$2:$Q$707,'Faturamento NNE'!$E$2:$E$707,'Infos Relatório'!$B$564,'Faturamento NNE'!$F$2:$F$707,'Infos Relatório'!$B605,'Faturamento NNE'!$AA$2:$AA$707,'Infos Relatório'!BQ$1,'Faturamento NNE'!$U$2:$U$707,"Sim")</f>
        <v>0</v>
      </c>
      <c r="BU605" s="227" t="e">
        <f t="shared" si="215"/>
        <v>#DIV/0!</v>
      </c>
      <c r="BV605" s="545">
        <f>SUMIFS('Faturamento NNE'!$I$2:$I$707,'Faturamento NNE'!$E$2:$E$707,'Infos Relatório'!$B$564,'Faturamento NNE'!$F$2:$F$707,'Infos Relatório'!$B605,'Faturamento NNE'!$AA$2:$AA$707,'Infos Relatório'!BQ$1)</f>
        <v>0</v>
      </c>
    </row>
    <row r="606" spans="2:74">
      <c r="B606" s="217" t="s">
        <v>171</v>
      </c>
      <c r="C606" s="541">
        <f>COUNTIFS('Faturamento NNE'!$E$2:$E$707,'Infos Relatório'!$B$564,'Faturamento NNE'!$F$2:$F$707,'Infos Relatório'!$B606,'Faturamento NNE'!$AA$2:$AA$707,'Infos Relatório'!C$1)</f>
        <v>0</v>
      </c>
      <c r="D606" s="542">
        <f>SUMIFS('Faturamento NNE'!$H$2:$H$707,'Faturamento NNE'!$E$2:$E$707,'Infos Relatório'!$B$564,'Faturamento NNE'!$F$2:$F$707,'Infos Relatório'!$B606,'Faturamento NNE'!$AA$2:$AA$707,'Infos Relatório'!C$1)</f>
        <v>0</v>
      </c>
      <c r="E606" s="543">
        <f>SUMIFS('Faturamento NNE'!$K$2:$K$707,'Faturamento NNE'!$E$2:$E$707,'Infos Relatório'!$B$564,'Faturamento NNE'!$F$2:$F$707,'Infos Relatório'!$B606,'Faturamento NNE'!$AA$2:$AA$707,'Infos Relatório'!C$1)</f>
        <v>0</v>
      </c>
      <c r="F606" s="544">
        <f>SUMIFS('Faturamento NNE'!$P$2:$P$707,'Faturamento NNE'!$E$2:$E$707,'Infos Relatório'!$B$564,'Faturamento NNE'!$F$2:$F$707,'Infos Relatório'!$B606,'Faturamento NNE'!$AA$2:$AA$707,'Infos Relatório'!C$1,'Faturamento NNE'!$U$2:$U$707,"Sim")+SUMIFS('Faturamento NNE'!$Q$2:$Q$707,'Faturamento NNE'!$E$2:$E$707,'Infos Relatório'!$B$564,'Faturamento NNE'!$F$2:$F$707,'Infos Relatório'!$B606,'Faturamento NNE'!$AA$2:$AA$707,'Infos Relatório'!C$1,'Faturamento NNE'!$U$2:$U$707,"Sim")</f>
        <v>0</v>
      </c>
      <c r="G606" s="283" t="e">
        <f t="shared" si="204"/>
        <v>#DIV/0!</v>
      </c>
      <c r="H606" s="545">
        <f>SUMIFS('Faturamento NNE'!$I$2:$I$707,'Faturamento NNE'!$E$2:$E$707,'Infos Relatório'!$B$564,'Faturamento NNE'!$F$2:$F$707,'Infos Relatório'!$B606,'Faturamento NNE'!$AA$2:$AA$707,'Infos Relatório'!C$1)</f>
        <v>0</v>
      </c>
      <c r="I606" s="541">
        <f>COUNTIFS('Faturamento NNE'!$E$2:$E$707,'Infos Relatório'!$B$564,'Faturamento NNE'!$F$2:$F$707,'Infos Relatório'!$B606,'Faturamento NNE'!$AA$2:$AA$707,'Infos Relatório'!I$1)</f>
        <v>0</v>
      </c>
      <c r="J606" s="542">
        <f>SUMIFS('Faturamento NNE'!$H$2:$H$707,'Faturamento NNE'!$E$2:$E$707,'Infos Relatório'!$B$564,'Faturamento NNE'!$F$2:$F$707,'Infos Relatório'!$B606,'Faturamento NNE'!$AA$2:$AA$707,'Infos Relatório'!I$1)</f>
        <v>0</v>
      </c>
      <c r="K606" s="543">
        <f>SUMIFS('Faturamento NNE'!$K$2:$K$707,'Faturamento NNE'!$E$2:$E$707,'Infos Relatório'!$B$564,'Faturamento NNE'!$F$2:$F$707,'Infos Relatório'!$B606,'Faturamento NNE'!$AA$2:$AA$707,'Infos Relatório'!I$1)</f>
        <v>0</v>
      </c>
      <c r="L606" s="544">
        <f>SUMIFS('Faturamento NNE'!$P$2:$P$707,'Faturamento NNE'!$E$2:$E$707,'Infos Relatório'!$B$564,'Faturamento NNE'!$F$2:$F$707,'Infos Relatório'!$B606,'Faturamento NNE'!$AA$2:$AA$707,'Infos Relatório'!I$1,'Faturamento NNE'!$U$2:$U$707,"Sim")+SUMIFS('Faturamento NNE'!$Q$2:$Q$707,'Faturamento NNE'!$E$2:$E$707,'Infos Relatório'!$B$564,'Faturamento NNE'!$F$2:$F$707,'Infos Relatório'!$B606,'Faturamento NNE'!$AA$2:$AA$707,'Infos Relatório'!I$1,'Faturamento NNE'!$U$2:$U$707,"Sim")</f>
        <v>0</v>
      </c>
      <c r="M606" s="283" t="e">
        <f t="shared" si="205"/>
        <v>#DIV/0!</v>
      </c>
      <c r="N606" s="545">
        <f>SUMIFS('Faturamento NNE'!$I$2:$I$707,'Faturamento NNE'!$E$2:$E$707,'Infos Relatório'!$B$564,'Faturamento NNE'!$F$2:$F$707,'Infos Relatório'!$B606,'Faturamento NNE'!$AA$2:$AA$707,'Infos Relatório'!I$1)</f>
        <v>0</v>
      </c>
      <c r="O606" s="541">
        <f>COUNTIFS('Faturamento NNE'!$E$2:$E$707,'Infos Relatório'!$B$564,'Faturamento NNE'!$F$2:$F$707,'Infos Relatório'!$B606,'Faturamento NNE'!$AA$2:$AA$707,'Infos Relatório'!O$1)</f>
        <v>0</v>
      </c>
      <c r="P606" s="542">
        <f>SUMIFS('Faturamento NNE'!$H$2:$H$707,'Faturamento NNE'!$E$2:$E$707,'Infos Relatório'!$B$564,'Faturamento NNE'!$F$2:$F$707,'Infos Relatório'!$B606,'Faturamento NNE'!$AA$2:$AA$707,'Infos Relatório'!O$1)</f>
        <v>0</v>
      </c>
      <c r="Q606" s="542">
        <f>SUMIFS('Faturamento NNE'!$K$2:$K$707,'Faturamento NNE'!$E$2:$E$707,'Infos Relatório'!$B$564,'Faturamento NNE'!$F$2:$F$707,'Infos Relatório'!$B606,'Faturamento NNE'!$AA$2:$AA$707,'Infos Relatório'!O$1)</f>
        <v>0</v>
      </c>
      <c r="R606" s="546">
        <f>SUMIFS('Faturamento NNE'!$P$2:$P$707,'Faturamento NNE'!$E$2:$E$707,'Infos Relatório'!$B$564,'Faturamento NNE'!$F$2:$F$707,'Infos Relatório'!$B606,'Faturamento NNE'!$AA$2:$AA$707,'Infos Relatório'!O$1,'Faturamento NNE'!$U$2:$U$707,"Sim")+SUMIFS('Faturamento NNE'!$Q$2:$Q$707,'Faturamento NNE'!$E$2:$E$707,'Infos Relatório'!$B$564,'Faturamento NNE'!$F$2:$F$707,'Infos Relatório'!$B606,'Faturamento NNE'!$AA$2:$AA$707,'Infos Relatório'!O$1,'Faturamento NNE'!$U$2:$U$707,"Sim")</f>
        <v>0</v>
      </c>
      <c r="S606" s="227" t="e">
        <f t="shared" si="206"/>
        <v>#DIV/0!</v>
      </c>
      <c r="T606" s="545">
        <f>SUMIFS('Faturamento NNE'!$I$2:$I$707,'Faturamento NNE'!$E$2:$E$707,'Infos Relatório'!$B$564,'Faturamento NNE'!$F$2:$F$707,'Infos Relatório'!$B606,'Faturamento NNE'!$AA$2:$AA$707,'Infos Relatório'!O$1)</f>
        <v>0</v>
      </c>
      <c r="U606" s="541">
        <f>COUNTIFS('Faturamento NNE'!$E$2:$E$707,'Infos Relatório'!$B$564,'Faturamento NNE'!$F$2:$F$707,'Infos Relatório'!$B606,'Faturamento NNE'!$AA$2:$AA$707,'Infos Relatório'!U$1)</f>
        <v>0</v>
      </c>
      <c r="V606" s="542">
        <f>SUMIFS('Faturamento NNE'!$H$2:$H$707,'Faturamento NNE'!$E$2:$E$707,'Infos Relatório'!$B$564,'Faturamento NNE'!$F$2:$F$707,'Infos Relatório'!$B606,'Faturamento NNE'!$AA$2:$AA$707,'Infos Relatório'!U$1)</f>
        <v>0</v>
      </c>
      <c r="W606" s="542">
        <f>SUMIFS('Faturamento NNE'!$K$2:$K$707,'Faturamento NNE'!$E$2:$E$707,'Infos Relatório'!$B$564,'Faturamento NNE'!$F$2:$F$707,'Infos Relatório'!$B606,'Faturamento NNE'!$AA$2:$AA$707,'Infos Relatório'!U$1)</f>
        <v>0</v>
      </c>
      <c r="X606" s="546">
        <f>SUMIFS('Faturamento NNE'!$P$2:$P$707,'Faturamento NNE'!$E$2:$E$707,'Infos Relatório'!$B$564,'Faturamento NNE'!$F$2:$F$707,'Infos Relatório'!$B606,'Faturamento NNE'!$AA$2:$AA$707,'Infos Relatório'!U$1,'Faturamento NNE'!$U$2:$U$707,"Sim")+SUMIFS('Faturamento NNE'!$Q$2:$Q$707,'Faturamento NNE'!$E$2:$E$707,'Infos Relatório'!$B$564,'Faturamento NNE'!$F$2:$F$707,'Infos Relatório'!$B606,'Faturamento NNE'!$AA$2:$AA$707,'Infos Relatório'!U$1,'Faturamento NNE'!$U$2:$U$707,"Sim")</f>
        <v>0</v>
      </c>
      <c r="Y606" s="227" t="e">
        <f t="shared" si="207"/>
        <v>#DIV/0!</v>
      </c>
      <c r="Z606" s="545">
        <f>SUMIFS('Faturamento NNE'!$I$2:$I$707,'Faturamento NNE'!$E$2:$E$707,'Infos Relatório'!$B$564,'Faturamento NNE'!$F$2:$F$707,'Infos Relatório'!$B606,'Faturamento NNE'!$AA$2:$AA$707,'Infos Relatório'!U$1)</f>
        <v>0</v>
      </c>
      <c r="AA606" s="541">
        <f>COUNTIFS('Faturamento NNE'!$E$2:$E$707,'Infos Relatório'!$B$564,'Faturamento NNE'!$F$2:$F$707,'Infos Relatório'!$B606,'Faturamento NNE'!$AA$2:$AA$707,'Infos Relatório'!AA$1)</f>
        <v>0</v>
      </c>
      <c r="AB606" s="542">
        <f>SUMIFS('Faturamento NNE'!$H$2:$H$707,'Faturamento NNE'!$E$2:$E$707,'Infos Relatório'!$B$564,'Faturamento NNE'!$F$2:$F$707,'Infos Relatório'!$B606,'Faturamento NNE'!$AA$2:$AA$707,'Infos Relatório'!AA$1)</f>
        <v>0</v>
      </c>
      <c r="AC606" s="542">
        <f>SUMIFS('Faturamento NNE'!$K$2:$K$707,'Faturamento NNE'!$E$2:$E$707,'Infos Relatório'!$B$564,'Faturamento NNE'!$F$2:$F$707,'Infos Relatório'!$B606,'Faturamento NNE'!$AA$2:$AA$707,'Infos Relatório'!AA$1)</f>
        <v>0</v>
      </c>
      <c r="AD606" s="546">
        <f>SUMIFS('Faturamento NNE'!$P$2:$P$707,'Faturamento NNE'!$E$2:$E$707,'Infos Relatório'!$B$564,'Faturamento NNE'!$F$2:$F$707,'Infos Relatório'!$B606,'Faturamento NNE'!$AA$2:$AA$707,'Infos Relatório'!AA$1,'Faturamento NNE'!$U$2:$U$707,"Sim")+SUMIFS('Faturamento NNE'!$Q$2:$Q$707,'Faturamento NNE'!$E$2:$E$707,'Infos Relatório'!$B$564,'Faturamento NNE'!$F$2:$F$707,'Infos Relatório'!$B606,'Faturamento NNE'!$AA$2:$AA$707,'Infos Relatório'!AA$1,'Faturamento NNE'!$U$2:$U$707,"Sim")</f>
        <v>0</v>
      </c>
      <c r="AE606" s="227" t="e">
        <f t="shared" si="208"/>
        <v>#DIV/0!</v>
      </c>
      <c r="AF606" s="545">
        <f>SUMIFS('Faturamento NNE'!$I$2:$I$707,'Faturamento NNE'!$E$2:$E$707,'Infos Relatório'!$B$564,'Faturamento NNE'!$F$2:$F$707,'Infos Relatório'!$B606,'Faturamento NNE'!$AA$2:$AA$707,'Infos Relatório'!AA$1)</f>
        <v>0</v>
      </c>
      <c r="AG606" s="541">
        <f>COUNTIFS('Faturamento NNE'!$E$2:$E$707,'Infos Relatório'!$B$564,'Faturamento NNE'!$F$2:$F$707,'Infos Relatório'!$B606,'Faturamento NNE'!$AA$2:$AA$707,'Infos Relatório'!AG$1)</f>
        <v>0</v>
      </c>
      <c r="AH606" s="542">
        <f>SUMIFS('Faturamento NNE'!$H$2:$H$707,'Faturamento NNE'!$E$2:$E$707,'Infos Relatório'!$B$564,'Faturamento NNE'!$F$2:$F$707,'Infos Relatório'!$B606,'Faturamento NNE'!$AA$2:$AA$707,'Infos Relatório'!AG$1)</f>
        <v>0</v>
      </c>
      <c r="AI606" s="542">
        <f>SUMIFS('Faturamento NNE'!$K$2:$K$707,'Faturamento NNE'!$E$2:$E$707,'Infos Relatório'!$B$564,'Faturamento NNE'!$F$2:$F$707,'Infos Relatório'!$B606,'Faturamento NNE'!$AA$2:$AA$707,'Infos Relatório'!AG$1)</f>
        <v>0</v>
      </c>
      <c r="AJ606" s="546">
        <f>SUMIFS('Faturamento NNE'!$P$2:$P$707,'Faturamento NNE'!$E$2:$E$707,'Infos Relatório'!$B$564,'Faturamento NNE'!$F$2:$F$707,'Infos Relatório'!$B606,'Faturamento NNE'!$AA$2:$AA$707,'Infos Relatório'!AG$1,'Faturamento NNE'!$U$2:$U$707,"Sim")+SUMIFS('Faturamento NNE'!$Q$2:$Q$707,'Faturamento NNE'!$E$2:$E$707,'Infos Relatório'!$B$564,'Faturamento NNE'!$F$2:$F$707,'Infos Relatório'!$B606,'Faturamento NNE'!$AA$2:$AA$707,'Infos Relatório'!AG$1,'Faturamento NNE'!$U$2:$U$707,"Sim")</f>
        <v>0</v>
      </c>
      <c r="AK606" s="227" t="e">
        <f t="shared" si="209"/>
        <v>#DIV/0!</v>
      </c>
      <c r="AL606" s="545">
        <f>SUMIFS('Faturamento NNE'!$I$2:$I$707,'Faturamento NNE'!$E$2:$E$707,'Infos Relatório'!$B$564,'Faturamento NNE'!$F$2:$F$707,'Infos Relatório'!$B606,'Faturamento NNE'!$AA$2:$AA$707,'Infos Relatório'!AG$1)</f>
        <v>0</v>
      </c>
      <c r="AM606" s="541">
        <f>COUNTIFS('Faturamento NNE'!$E$2:$E$707,'Infos Relatório'!$B$564,'Faturamento NNE'!$F$2:$F$707,'Infos Relatório'!$B606,'Faturamento NNE'!$AA$2:$AA$707,'Infos Relatório'!AM$1)</f>
        <v>0</v>
      </c>
      <c r="AN606" s="542">
        <f>SUMIFS('Faturamento NNE'!$H$2:$H$707,'Faturamento NNE'!$E$2:$E$707,'Infos Relatório'!$B$564,'Faturamento NNE'!$F$2:$F$707,'Infos Relatório'!$B606,'Faturamento NNE'!$AA$2:$AA$707,'Infos Relatório'!AM$1)</f>
        <v>0</v>
      </c>
      <c r="AO606" s="542">
        <f>SUMIFS('Faturamento NNE'!$K$2:$K$707,'Faturamento NNE'!$E$2:$E$707,'Infos Relatório'!$B$564,'Faturamento NNE'!$F$2:$F$707,'Infos Relatório'!$B606,'Faturamento NNE'!$AA$2:$AA$707,'Infos Relatório'!AM$1)</f>
        <v>0</v>
      </c>
      <c r="AP606" s="546">
        <f>SUMIFS('Faturamento NNE'!$P$2:$P$707,'Faturamento NNE'!$E$2:$E$707,'Infos Relatório'!$B$564,'Faturamento NNE'!$F$2:$F$707,'Infos Relatório'!$B606,'Faturamento NNE'!$AA$2:$AA$707,'Infos Relatório'!AM$1,'Faturamento NNE'!$U$2:$U$707,"Sim")+SUMIFS('Faturamento NNE'!$Q$2:$Q$707,'Faturamento NNE'!$E$2:$E$707,'Infos Relatório'!$B$564,'Faturamento NNE'!$F$2:$F$707,'Infos Relatório'!$B606,'Faturamento NNE'!$AA$2:$AA$707,'Infos Relatório'!AM$1,'Faturamento NNE'!$U$2:$U$707,"Sim")</f>
        <v>0</v>
      </c>
      <c r="AQ606" s="227" t="e">
        <f t="shared" si="210"/>
        <v>#DIV/0!</v>
      </c>
      <c r="AR606" s="545">
        <f>SUMIFS('Faturamento NNE'!$I$2:$I$707,'Faturamento NNE'!$E$2:$E$707,'Infos Relatório'!$B$564,'Faturamento NNE'!$F$2:$F$707,'Infos Relatório'!$B606,'Faturamento NNE'!$AA$2:$AA$707,'Infos Relatório'!AM$1)</f>
        <v>0</v>
      </c>
      <c r="AS606" s="541">
        <f>COUNTIFS('Faturamento NNE'!$E$2:$E$707,'Infos Relatório'!$B$564,'Faturamento NNE'!$F$2:$F$707,'Infos Relatório'!$B606,'Faturamento NNE'!$AA$2:$AA$707,'Infos Relatório'!AS$1)</f>
        <v>0</v>
      </c>
      <c r="AT606" s="542">
        <f>SUMIFS('Faturamento NNE'!$H$2:$H$707,'Faturamento NNE'!$E$2:$E$707,'Infos Relatório'!$B$564,'Faturamento NNE'!$F$2:$F$707,'Infos Relatório'!$B606,'Faturamento NNE'!$AA$2:$AA$707,'Infos Relatório'!AS$1)</f>
        <v>0</v>
      </c>
      <c r="AU606" s="542">
        <f>SUMIFS('Faturamento NNE'!$K$2:$K$707,'Faturamento NNE'!$E$2:$E$707,'Infos Relatório'!$B$564,'Faturamento NNE'!$F$2:$F$707,'Infos Relatório'!$B606,'Faturamento NNE'!$AA$2:$AA$707,'Infos Relatório'!AS$1)</f>
        <v>0</v>
      </c>
      <c r="AV606" s="546">
        <f>SUMIFS('Faturamento NNE'!$P$2:$P$707,'Faturamento NNE'!$E$2:$E$707,'Infos Relatório'!$B$564,'Faturamento NNE'!$F$2:$F$707,'Infos Relatório'!$B606,'Faturamento NNE'!$AA$2:$AA$707,'Infos Relatório'!AS$1,'Faturamento NNE'!$U$2:$U$707,"Sim")+SUMIFS('Faturamento NNE'!$Q$2:$Q$707,'Faturamento NNE'!$E$2:$E$707,'Infos Relatório'!$B$564,'Faturamento NNE'!$F$2:$F$707,'Infos Relatório'!$B606,'Faturamento NNE'!$AA$2:$AA$707,'Infos Relatório'!AS$1,'Faturamento NNE'!$U$2:$U$707,"Sim")</f>
        <v>0</v>
      </c>
      <c r="AW606" s="227" t="e">
        <f t="shared" si="211"/>
        <v>#DIV/0!</v>
      </c>
      <c r="AX606" s="545">
        <f>SUMIFS('Faturamento NNE'!$I$2:$I$707,'Faturamento NNE'!$E$2:$E$707,'Infos Relatório'!$B$564,'Faturamento NNE'!$F$2:$F$707,'Infos Relatório'!$B606,'Faturamento NNE'!$AA$2:$AA$707,'Infos Relatório'!AS$1)</f>
        <v>0</v>
      </c>
      <c r="AY606" s="541">
        <f>COUNTIFS('Faturamento NNE'!$E$2:$E$707,'Infos Relatório'!$B$564,'Faturamento NNE'!$F$2:$F$707,'Infos Relatório'!$B606,'Faturamento NNE'!$AA$2:$AA$707,'Infos Relatório'!AY$1)</f>
        <v>0</v>
      </c>
      <c r="AZ606" s="542">
        <f>SUMIFS('Faturamento NNE'!$H$2:$H$707,'Faturamento NNE'!$E$2:$E$707,'Infos Relatório'!$B$564,'Faturamento NNE'!$F$2:$F$707,'Infos Relatório'!$B606,'Faturamento NNE'!$AA$2:$AA$707,'Infos Relatório'!AY$1)</f>
        <v>0</v>
      </c>
      <c r="BA606" s="542">
        <f>SUMIFS('Faturamento NNE'!$K$2:$K$707,'Faturamento NNE'!$E$2:$E$707,'Infos Relatório'!$B$564,'Faturamento NNE'!$F$2:$F$707,'Infos Relatório'!$B606,'Faturamento NNE'!$AA$2:$AA$707,'Infos Relatório'!AY$1)</f>
        <v>0</v>
      </c>
      <c r="BB606" s="546">
        <f>SUMIFS('Faturamento NNE'!$P$2:$P$707,'Faturamento NNE'!$E$2:$E$707,'Infos Relatório'!$B$564,'Faturamento NNE'!$F$2:$F$707,'Infos Relatório'!$B606,'Faturamento NNE'!$AA$2:$AA$707,'Infos Relatório'!AY$1,'Faturamento NNE'!$U$2:$U$707,"Sim")+SUMIFS('Faturamento NNE'!$Q$2:$Q$707,'Faturamento NNE'!$E$2:$E$707,'Infos Relatório'!$B$564,'Faturamento NNE'!$F$2:$F$707,'Infos Relatório'!$B606,'Faturamento NNE'!$AA$2:$AA$707,'Infos Relatório'!AY$1,'Faturamento NNE'!$U$2:$U$707,"Sim")</f>
        <v>0</v>
      </c>
      <c r="BC606" s="227" t="e">
        <f t="shared" si="212"/>
        <v>#DIV/0!</v>
      </c>
      <c r="BD606" s="545">
        <f>SUMIFS('Faturamento NNE'!$I$2:$I$707,'Faturamento NNE'!$E$2:$E$707,'Infos Relatório'!$B$564,'Faturamento NNE'!$F$2:$F$707,'Infos Relatório'!$B606,'Faturamento NNE'!$AA$2:$AA$707,'Infos Relatório'!AY$1)</f>
        <v>0</v>
      </c>
      <c r="BE606" s="541">
        <f>COUNTIFS('Faturamento NNE'!$E$2:$E$707,'Infos Relatório'!$B$564,'Faturamento NNE'!$F$2:$F$707,'Infos Relatório'!$B606,'Faturamento NNE'!$AA$2:$AA$707,'Infos Relatório'!BE$1)</f>
        <v>0</v>
      </c>
      <c r="BF606" s="542">
        <f>SUMIFS('Faturamento NNE'!$H$2:$H$707,'Faturamento NNE'!$E$2:$E$707,'Infos Relatório'!$B$564,'Faturamento NNE'!$F$2:$F$707,'Infos Relatório'!$B606,'Faturamento NNE'!$AA$2:$AA$707,'Infos Relatório'!BE$1)</f>
        <v>0</v>
      </c>
      <c r="BG606" s="542">
        <f>SUMIFS('Faturamento NNE'!$K$2:$K$707,'Faturamento NNE'!$E$2:$E$707,'Infos Relatório'!$B$564,'Faturamento NNE'!$F$2:$F$707,'Infos Relatório'!$B606,'Faturamento NNE'!$AA$2:$AA$707,'Infos Relatório'!BE$1)</f>
        <v>0</v>
      </c>
      <c r="BH606" s="546">
        <f>SUMIFS('Faturamento NNE'!$P$2:$P$707,'Faturamento NNE'!$E$2:$E$707,'Infos Relatório'!$B$564,'Faturamento NNE'!$F$2:$F$707,'Infos Relatório'!$B606,'Faturamento NNE'!$AA$2:$AA$707,'Infos Relatório'!BE$1,'Faturamento NNE'!$U$2:$U$707,"Sim")+SUMIFS('Faturamento NNE'!$Q$2:$Q$707,'Faturamento NNE'!$E$2:$E$707,'Infos Relatório'!$B$564,'Faturamento NNE'!$F$2:$F$707,'Infos Relatório'!$B606,'Faturamento NNE'!$AA$2:$AA$707,'Infos Relatório'!BE$1,'Faturamento NNE'!$U$2:$U$707,"Sim")</f>
        <v>0</v>
      </c>
      <c r="BI606" s="227" t="e">
        <f t="shared" si="213"/>
        <v>#DIV/0!</v>
      </c>
      <c r="BJ606" s="545">
        <f>SUMIFS('Faturamento NNE'!$I$2:$I$707,'Faturamento NNE'!$E$2:$E$707,'Infos Relatório'!$B$564,'Faturamento NNE'!$F$2:$F$707,'Infos Relatório'!$B606,'Faturamento NNE'!$AA$2:$AA$707,'Infos Relatório'!BE$1)</f>
        <v>0</v>
      </c>
      <c r="BK606" s="541">
        <f>COUNTIFS('Faturamento NNE'!$E$2:$E$707,'Infos Relatório'!$B$564,'Faturamento NNE'!$F$2:$F$707,'Infos Relatório'!$B606,'Faturamento NNE'!$AA$2:$AA$707,'Infos Relatório'!BK$1)</f>
        <v>0</v>
      </c>
      <c r="BL606" s="542">
        <f>SUMIFS('Faturamento NNE'!$H$2:$H$707,'Faturamento NNE'!$E$2:$E$707,'Infos Relatório'!$B$564,'Faturamento NNE'!$F$2:$F$707,'Infos Relatório'!$B606,'Faturamento NNE'!$AA$2:$AA$707,'Infos Relatório'!BK$1)</f>
        <v>0</v>
      </c>
      <c r="BM606" s="542">
        <f>SUMIFS('Faturamento NNE'!$K$2:$K$707,'Faturamento NNE'!$E$2:$E$707,'Infos Relatório'!$B$564,'Faturamento NNE'!$F$2:$F$707,'Infos Relatório'!$B606,'Faturamento NNE'!$AA$2:$AA$707,'Infos Relatório'!BK$1)</f>
        <v>0</v>
      </c>
      <c r="BN606" s="546">
        <f>SUMIFS('Faturamento NNE'!$P$2:$P$707,'Faturamento NNE'!$E$2:$E$707,'Infos Relatório'!$B$564,'Faturamento NNE'!$F$2:$F$707,'Infos Relatório'!$B606,'Faturamento NNE'!$AA$2:$AA$707,'Infos Relatório'!BK$1,'Faturamento NNE'!$U$2:$U$707,"Sim")+SUMIFS('Faturamento NNE'!$Q$2:$Q$707,'Faturamento NNE'!$E$2:$E$707,'Infos Relatório'!$B$564,'Faturamento NNE'!$F$2:$F$707,'Infos Relatório'!$B606,'Faturamento NNE'!$AA$2:$AA$707,'Infos Relatório'!BK$1,'Faturamento NNE'!$U$2:$U$707,"Sim")</f>
        <v>0</v>
      </c>
      <c r="BO606" s="227" t="e">
        <f t="shared" si="214"/>
        <v>#DIV/0!</v>
      </c>
      <c r="BP606" s="545">
        <f>SUMIFS('Faturamento NNE'!$I$2:$I$707,'Faturamento NNE'!$E$2:$E$707,'Infos Relatório'!$B$564,'Faturamento NNE'!$F$2:$F$707,'Infos Relatório'!$B606,'Faturamento NNE'!$AA$2:$AA$707,'Infos Relatório'!BK$1)</f>
        <v>0</v>
      </c>
      <c r="BQ606" s="541">
        <f>COUNTIFS('Faturamento NNE'!$E$2:$E$707,'Infos Relatório'!$B$564,'Faturamento NNE'!$F$2:$F$707,'Infos Relatório'!$B606,'Faturamento NNE'!$AA$2:$AA$707,'Infos Relatório'!BQ$1)</f>
        <v>0</v>
      </c>
      <c r="BR606" s="542">
        <f>SUMIFS('Faturamento NNE'!$H$2:$H$707,'Faturamento NNE'!$E$2:$E$707,'Infos Relatório'!$B$564,'Faturamento NNE'!$F$2:$F$707,'Infos Relatório'!$B606,'Faturamento NNE'!$AA$2:$AA$707,'Infos Relatório'!BQ$1)</f>
        <v>0</v>
      </c>
      <c r="BS606" s="542">
        <f>SUMIFS('Faturamento NNE'!$K$2:$K$707,'Faturamento NNE'!$E$2:$E$707,'Infos Relatório'!$B$564,'Faturamento NNE'!$F$2:$F$707,'Infos Relatório'!$B606,'Faturamento NNE'!$AA$2:$AA$707,'Infos Relatório'!BQ$1)</f>
        <v>0</v>
      </c>
      <c r="BT606" s="546">
        <f>SUMIFS('Faturamento NNE'!$P$2:$P$707,'Faturamento NNE'!$E$2:$E$707,'Infos Relatório'!$B$564,'Faturamento NNE'!$F$2:$F$707,'Infos Relatório'!$B606,'Faturamento NNE'!$AA$2:$AA$707,'Infos Relatório'!BQ$1,'Faturamento NNE'!$U$2:$U$707,"Sim")+SUMIFS('Faturamento NNE'!$Q$2:$Q$707,'Faturamento NNE'!$E$2:$E$707,'Infos Relatório'!$B$564,'Faturamento NNE'!$F$2:$F$707,'Infos Relatório'!$B606,'Faturamento NNE'!$AA$2:$AA$707,'Infos Relatório'!BQ$1,'Faturamento NNE'!$U$2:$U$707,"Sim")</f>
        <v>0</v>
      </c>
      <c r="BU606" s="227" t="e">
        <f t="shared" si="215"/>
        <v>#DIV/0!</v>
      </c>
      <c r="BV606" s="545">
        <f>SUMIFS('Faturamento NNE'!$I$2:$I$707,'Faturamento NNE'!$E$2:$E$707,'Infos Relatório'!$B$564,'Faturamento NNE'!$F$2:$F$707,'Infos Relatório'!$B606,'Faturamento NNE'!$AA$2:$AA$707,'Infos Relatório'!BQ$1)</f>
        <v>0</v>
      </c>
    </row>
    <row r="607" spans="2:74">
      <c r="B607" s="217" t="s">
        <v>172</v>
      </c>
      <c r="C607" s="541">
        <f>COUNTIFS('Faturamento NNE'!$E$2:$E$707,'Infos Relatório'!$B$564,'Faturamento NNE'!$F$2:$F$707,'Infos Relatório'!$B607,'Faturamento NNE'!$AA$2:$AA$707,'Infos Relatório'!C$1)</f>
        <v>0</v>
      </c>
      <c r="D607" s="542">
        <f>SUMIFS('Faturamento NNE'!$H$2:$H$707,'Faturamento NNE'!$E$2:$E$707,'Infos Relatório'!$B$564,'Faturamento NNE'!$F$2:$F$707,'Infos Relatório'!$B607,'Faturamento NNE'!$AA$2:$AA$707,'Infos Relatório'!C$1)</f>
        <v>0</v>
      </c>
      <c r="E607" s="543">
        <f>SUMIFS('Faturamento NNE'!$K$2:$K$707,'Faturamento NNE'!$E$2:$E$707,'Infos Relatório'!$B$564,'Faturamento NNE'!$F$2:$F$707,'Infos Relatório'!$B607,'Faturamento NNE'!$AA$2:$AA$707,'Infos Relatório'!C$1)</f>
        <v>0</v>
      </c>
      <c r="F607" s="544">
        <f>SUMIFS('Faturamento NNE'!$P$2:$P$707,'Faturamento NNE'!$E$2:$E$707,'Infos Relatório'!$B$564,'Faturamento NNE'!$F$2:$F$707,'Infos Relatório'!$B607,'Faturamento NNE'!$AA$2:$AA$707,'Infos Relatório'!C$1,'Faturamento NNE'!$U$2:$U$707,"Sim")+SUMIFS('Faturamento NNE'!$Q$2:$Q$707,'Faturamento NNE'!$E$2:$E$707,'Infos Relatório'!$B$564,'Faturamento NNE'!$F$2:$F$707,'Infos Relatório'!$B607,'Faturamento NNE'!$AA$2:$AA$707,'Infos Relatório'!C$1,'Faturamento NNE'!$U$2:$U$707,"Sim")</f>
        <v>0</v>
      </c>
      <c r="G607" s="283" t="e">
        <f t="shared" si="204"/>
        <v>#DIV/0!</v>
      </c>
      <c r="H607" s="545">
        <f>SUMIFS('Faturamento NNE'!$I$2:$I$707,'Faturamento NNE'!$E$2:$E$707,'Infos Relatório'!$B$564,'Faturamento NNE'!$F$2:$F$707,'Infos Relatório'!$B607,'Faturamento NNE'!$AA$2:$AA$707,'Infos Relatório'!C$1)</f>
        <v>0</v>
      </c>
      <c r="I607" s="541">
        <f>COUNTIFS('Faturamento NNE'!$E$2:$E$707,'Infos Relatório'!$B$564,'Faturamento NNE'!$F$2:$F$707,'Infos Relatório'!$B607,'Faturamento NNE'!$AA$2:$AA$707,'Infos Relatório'!I$1)</f>
        <v>0</v>
      </c>
      <c r="J607" s="542">
        <f>SUMIFS('Faturamento NNE'!$H$2:$H$707,'Faturamento NNE'!$E$2:$E$707,'Infos Relatório'!$B$564,'Faturamento NNE'!$F$2:$F$707,'Infos Relatório'!$B607,'Faturamento NNE'!$AA$2:$AA$707,'Infos Relatório'!I$1)</f>
        <v>0</v>
      </c>
      <c r="K607" s="543">
        <f>SUMIFS('Faturamento NNE'!$K$2:$K$707,'Faturamento NNE'!$E$2:$E$707,'Infos Relatório'!$B$564,'Faturamento NNE'!$F$2:$F$707,'Infos Relatório'!$B607,'Faturamento NNE'!$AA$2:$AA$707,'Infos Relatório'!I$1)</f>
        <v>0</v>
      </c>
      <c r="L607" s="544">
        <f>SUMIFS('Faturamento NNE'!$P$2:$P$707,'Faturamento NNE'!$E$2:$E$707,'Infos Relatório'!$B$564,'Faturamento NNE'!$F$2:$F$707,'Infos Relatório'!$B607,'Faturamento NNE'!$AA$2:$AA$707,'Infos Relatório'!I$1,'Faturamento NNE'!$U$2:$U$707,"Sim")+SUMIFS('Faturamento NNE'!$Q$2:$Q$707,'Faturamento NNE'!$E$2:$E$707,'Infos Relatório'!$B$564,'Faturamento NNE'!$F$2:$F$707,'Infos Relatório'!$B607,'Faturamento NNE'!$AA$2:$AA$707,'Infos Relatório'!I$1,'Faturamento NNE'!$U$2:$U$707,"Sim")</f>
        <v>0</v>
      </c>
      <c r="M607" s="283" t="e">
        <f t="shared" si="205"/>
        <v>#DIV/0!</v>
      </c>
      <c r="N607" s="545">
        <f>SUMIFS('Faturamento NNE'!$I$2:$I$707,'Faturamento NNE'!$E$2:$E$707,'Infos Relatório'!$B$564,'Faturamento NNE'!$F$2:$F$707,'Infos Relatório'!$B607,'Faturamento NNE'!$AA$2:$AA$707,'Infos Relatório'!I$1)</f>
        <v>0</v>
      </c>
      <c r="O607" s="541">
        <f>COUNTIFS('Faturamento NNE'!$E$2:$E$707,'Infos Relatório'!$B$564,'Faturamento NNE'!$F$2:$F$707,'Infos Relatório'!$B607,'Faturamento NNE'!$AA$2:$AA$707,'Infos Relatório'!O$1)</f>
        <v>0</v>
      </c>
      <c r="P607" s="542">
        <f>SUMIFS('Faturamento NNE'!$H$2:$H$707,'Faturamento NNE'!$E$2:$E$707,'Infos Relatório'!$B$564,'Faturamento NNE'!$F$2:$F$707,'Infos Relatório'!$B607,'Faturamento NNE'!$AA$2:$AA$707,'Infos Relatório'!O$1)</f>
        <v>0</v>
      </c>
      <c r="Q607" s="542">
        <f>SUMIFS('Faturamento NNE'!$K$2:$K$707,'Faturamento NNE'!$E$2:$E$707,'Infos Relatório'!$B$564,'Faturamento NNE'!$F$2:$F$707,'Infos Relatório'!$B607,'Faturamento NNE'!$AA$2:$AA$707,'Infos Relatório'!O$1)</f>
        <v>0</v>
      </c>
      <c r="R607" s="546">
        <f>SUMIFS('Faturamento NNE'!$P$2:$P$707,'Faturamento NNE'!$E$2:$E$707,'Infos Relatório'!$B$564,'Faturamento NNE'!$F$2:$F$707,'Infos Relatório'!$B607,'Faturamento NNE'!$AA$2:$AA$707,'Infos Relatório'!O$1,'Faturamento NNE'!$U$2:$U$707,"Sim")+SUMIFS('Faturamento NNE'!$Q$2:$Q$707,'Faturamento NNE'!$E$2:$E$707,'Infos Relatório'!$B$564,'Faturamento NNE'!$F$2:$F$707,'Infos Relatório'!$B607,'Faturamento NNE'!$AA$2:$AA$707,'Infos Relatório'!O$1,'Faturamento NNE'!$U$2:$U$707,"Sim")</f>
        <v>0</v>
      </c>
      <c r="S607" s="227" t="e">
        <f t="shared" si="206"/>
        <v>#DIV/0!</v>
      </c>
      <c r="T607" s="545">
        <f>SUMIFS('Faturamento NNE'!$I$2:$I$707,'Faturamento NNE'!$E$2:$E$707,'Infos Relatório'!$B$564,'Faturamento NNE'!$F$2:$F$707,'Infos Relatório'!$B607,'Faturamento NNE'!$AA$2:$AA$707,'Infos Relatório'!O$1)</f>
        <v>0</v>
      </c>
      <c r="U607" s="541">
        <f>COUNTIFS('Faturamento NNE'!$E$2:$E$707,'Infos Relatório'!$B$564,'Faturamento NNE'!$F$2:$F$707,'Infos Relatório'!$B607,'Faturamento NNE'!$AA$2:$AA$707,'Infos Relatório'!U$1)</f>
        <v>0</v>
      </c>
      <c r="V607" s="542">
        <f>SUMIFS('Faturamento NNE'!$H$2:$H$707,'Faturamento NNE'!$E$2:$E$707,'Infos Relatório'!$B$564,'Faturamento NNE'!$F$2:$F$707,'Infos Relatório'!$B607,'Faturamento NNE'!$AA$2:$AA$707,'Infos Relatório'!U$1)</f>
        <v>0</v>
      </c>
      <c r="W607" s="542">
        <f>SUMIFS('Faturamento NNE'!$K$2:$K$707,'Faturamento NNE'!$E$2:$E$707,'Infos Relatório'!$B$564,'Faturamento NNE'!$F$2:$F$707,'Infos Relatório'!$B607,'Faturamento NNE'!$AA$2:$AA$707,'Infos Relatório'!U$1)</f>
        <v>0</v>
      </c>
      <c r="X607" s="546">
        <f>SUMIFS('Faturamento NNE'!$P$2:$P$707,'Faturamento NNE'!$E$2:$E$707,'Infos Relatório'!$B$564,'Faturamento NNE'!$F$2:$F$707,'Infos Relatório'!$B607,'Faturamento NNE'!$AA$2:$AA$707,'Infos Relatório'!U$1,'Faturamento NNE'!$U$2:$U$707,"Sim")+SUMIFS('Faturamento NNE'!$Q$2:$Q$707,'Faturamento NNE'!$E$2:$E$707,'Infos Relatório'!$B$564,'Faturamento NNE'!$F$2:$F$707,'Infos Relatório'!$B607,'Faturamento NNE'!$AA$2:$AA$707,'Infos Relatório'!U$1,'Faturamento NNE'!$U$2:$U$707,"Sim")</f>
        <v>0</v>
      </c>
      <c r="Y607" s="227" t="e">
        <f t="shared" si="207"/>
        <v>#DIV/0!</v>
      </c>
      <c r="Z607" s="545">
        <f>SUMIFS('Faturamento NNE'!$I$2:$I$707,'Faturamento NNE'!$E$2:$E$707,'Infos Relatório'!$B$564,'Faturamento NNE'!$F$2:$F$707,'Infos Relatório'!$B607,'Faturamento NNE'!$AA$2:$AA$707,'Infos Relatório'!U$1)</f>
        <v>0</v>
      </c>
      <c r="AA607" s="541">
        <f>COUNTIFS('Faturamento NNE'!$E$2:$E$707,'Infos Relatório'!$B$564,'Faturamento NNE'!$F$2:$F$707,'Infos Relatório'!$B607,'Faturamento NNE'!$AA$2:$AA$707,'Infos Relatório'!AA$1)</f>
        <v>0</v>
      </c>
      <c r="AB607" s="542">
        <f>SUMIFS('Faturamento NNE'!$H$2:$H$707,'Faturamento NNE'!$E$2:$E$707,'Infos Relatório'!$B$564,'Faturamento NNE'!$F$2:$F$707,'Infos Relatório'!$B607,'Faturamento NNE'!$AA$2:$AA$707,'Infos Relatório'!AA$1)</f>
        <v>0</v>
      </c>
      <c r="AC607" s="542">
        <f>SUMIFS('Faturamento NNE'!$K$2:$K$707,'Faturamento NNE'!$E$2:$E$707,'Infos Relatório'!$B$564,'Faturamento NNE'!$F$2:$F$707,'Infos Relatório'!$B607,'Faturamento NNE'!$AA$2:$AA$707,'Infos Relatório'!AA$1)</f>
        <v>0</v>
      </c>
      <c r="AD607" s="546">
        <f>SUMIFS('Faturamento NNE'!$P$2:$P$707,'Faturamento NNE'!$E$2:$E$707,'Infos Relatório'!$B$564,'Faturamento NNE'!$F$2:$F$707,'Infos Relatório'!$B607,'Faturamento NNE'!$AA$2:$AA$707,'Infos Relatório'!AA$1,'Faturamento NNE'!$U$2:$U$707,"Sim")+SUMIFS('Faturamento NNE'!$Q$2:$Q$707,'Faturamento NNE'!$E$2:$E$707,'Infos Relatório'!$B$564,'Faturamento NNE'!$F$2:$F$707,'Infos Relatório'!$B607,'Faturamento NNE'!$AA$2:$AA$707,'Infos Relatório'!AA$1,'Faturamento NNE'!$U$2:$U$707,"Sim")</f>
        <v>0</v>
      </c>
      <c r="AE607" s="227" t="e">
        <f t="shared" si="208"/>
        <v>#DIV/0!</v>
      </c>
      <c r="AF607" s="545">
        <f>SUMIFS('Faturamento NNE'!$I$2:$I$707,'Faturamento NNE'!$E$2:$E$707,'Infos Relatório'!$B$564,'Faturamento NNE'!$F$2:$F$707,'Infos Relatório'!$B607,'Faturamento NNE'!$AA$2:$AA$707,'Infos Relatório'!AA$1)</f>
        <v>0</v>
      </c>
      <c r="AG607" s="541">
        <f>COUNTIFS('Faturamento NNE'!$E$2:$E$707,'Infos Relatório'!$B$564,'Faturamento NNE'!$F$2:$F$707,'Infos Relatório'!$B607,'Faturamento NNE'!$AA$2:$AA$707,'Infos Relatório'!AG$1)</f>
        <v>0</v>
      </c>
      <c r="AH607" s="542">
        <f>SUMIFS('Faturamento NNE'!$H$2:$H$707,'Faturamento NNE'!$E$2:$E$707,'Infos Relatório'!$B$564,'Faturamento NNE'!$F$2:$F$707,'Infos Relatório'!$B607,'Faturamento NNE'!$AA$2:$AA$707,'Infos Relatório'!AG$1)</f>
        <v>0</v>
      </c>
      <c r="AI607" s="542">
        <f>SUMIFS('Faturamento NNE'!$K$2:$K$707,'Faturamento NNE'!$E$2:$E$707,'Infos Relatório'!$B$564,'Faturamento NNE'!$F$2:$F$707,'Infos Relatório'!$B607,'Faturamento NNE'!$AA$2:$AA$707,'Infos Relatório'!AG$1)</f>
        <v>0</v>
      </c>
      <c r="AJ607" s="546">
        <f>SUMIFS('Faturamento NNE'!$P$2:$P$707,'Faturamento NNE'!$E$2:$E$707,'Infos Relatório'!$B$564,'Faturamento NNE'!$F$2:$F$707,'Infos Relatório'!$B607,'Faturamento NNE'!$AA$2:$AA$707,'Infos Relatório'!AG$1,'Faturamento NNE'!$U$2:$U$707,"Sim")+SUMIFS('Faturamento NNE'!$Q$2:$Q$707,'Faturamento NNE'!$E$2:$E$707,'Infos Relatório'!$B$564,'Faturamento NNE'!$F$2:$F$707,'Infos Relatório'!$B607,'Faturamento NNE'!$AA$2:$AA$707,'Infos Relatório'!AG$1,'Faturamento NNE'!$U$2:$U$707,"Sim")</f>
        <v>0</v>
      </c>
      <c r="AK607" s="227" t="e">
        <f t="shared" si="209"/>
        <v>#DIV/0!</v>
      </c>
      <c r="AL607" s="545">
        <f>SUMIFS('Faturamento NNE'!$I$2:$I$707,'Faturamento NNE'!$E$2:$E$707,'Infos Relatório'!$B$564,'Faturamento NNE'!$F$2:$F$707,'Infos Relatório'!$B607,'Faturamento NNE'!$AA$2:$AA$707,'Infos Relatório'!AG$1)</f>
        <v>0</v>
      </c>
      <c r="AM607" s="541">
        <f>COUNTIFS('Faturamento NNE'!$E$2:$E$707,'Infos Relatório'!$B$564,'Faturamento NNE'!$F$2:$F$707,'Infos Relatório'!$B607,'Faturamento NNE'!$AA$2:$AA$707,'Infos Relatório'!AM$1)</f>
        <v>0</v>
      </c>
      <c r="AN607" s="542">
        <f>SUMIFS('Faturamento NNE'!$H$2:$H$707,'Faturamento NNE'!$E$2:$E$707,'Infos Relatório'!$B$564,'Faturamento NNE'!$F$2:$F$707,'Infos Relatório'!$B607,'Faturamento NNE'!$AA$2:$AA$707,'Infos Relatório'!AM$1)</f>
        <v>0</v>
      </c>
      <c r="AO607" s="542">
        <f>SUMIFS('Faturamento NNE'!$K$2:$K$707,'Faturamento NNE'!$E$2:$E$707,'Infos Relatório'!$B$564,'Faturamento NNE'!$F$2:$F$707,'Infos Relatório'!$B607,'Faturamento NNE'!$AA$2:$AA$707,'Infos Relatório'!AM$1)</f>
        <v>0</v>
      </c>
      <c r="AP607" s="546">
        <f>SUMIFS('Faturamento NNE'!$P$2:$P$707,'Faturamento NNE'!$E$2:$E$707,'Infos Relatório'!$B$564,'Faturamento NNE'!$F$2:$F$707,'Infos Relatório'!$B607,'Faturamento NNE'!$AA$2:$AA$707,'Infos Relatório'!AM$1,'Faturamento NNE'!$U$2:$U$707,"Sim")+SUMIFS('Faturamento NNE'!$Q$2:$Q$707,'Faturamento NNE'!$E$2:$E$707,'Infos Relatório'!$B$564,'Faturamento NNE'!$F$2:$F$707,'Infos Relatório'!$B607,'Faturamento NNE'!$AA$2:$AA$707,'Infos Relatório'!AM$1,'Faturamento NNE'!$U$2:$U$707,"Sim")</f>
        <v>0</v>
      </c>
      <c r="AQ607" s="227" t="e">
        <f t="shared" si="210"/>
        <v>#DIV/0!</v>
      </c>
      <c r="AR607" s="545">
        <f>SUMIFS('Faturamento NNE'!$I$2:$I$707,'Faturamento NNE'!$E$2:$E$707,'Infos Relatório'!$B$564,'Faturamento NNE'!$F$2:$F$707,'Infos Relatório'!$B607,'Faturamento NNE'!$AA$2:$AA$707,'Infos Relatório'!AM$1)</f>
        <v>0</v>
      </c>
      <c r="AS607" s="541">
        <f>COUNTIFS('Faturamento NNE'!$E$2:$E$707,'Infos Relatório'!$B$564,'Faturamento NNE'!$F$2:$F$707,'Infos Relatório'!$B607,'Faturamento NNE'!$AA$2:$AA$707,'Infos Relatório'!AS$1)</f>
        <v>0</v>
      </c>
      <c r="AT607" s="542">
        <f>SUMIFS('Faturamento NNE'!$H$2:$H$707,'Faturamento NNE'!$E$2:$E$707,'Infos Relatório'!$B$564,'Faturamento NNE'!$F$2:$F$707,'Infos Relatório'!$B607,'Faturamento NNE'!$AA$2:$AA$707,'Infos Relatório'!AS$1)</f>
        <v>0</v>
      </c>
      <c r="AU607" s="542">
        <f>SUMIFS('Faturamento NNE'!$K$2:$K$707,'Faturamento NNE'!$E$2:$E$707,'Infos Relatório'!$B$564,'Faturamento NNE'!$F$2:$F$707,'Infos Relatório'!$B607,'Faturamento NNE'!$AA$2:$AA$707,'Infos Relatório'!AS$1)</f>
        <v>0</v>
      </c>
      <c r="AV607" s="546">
        <f>SUMIFS('Faturamento NNE'!$P$2:$P$707,'Faturamento NNE'!$E$2:$E$707,'Infos Relatório'!$B$564,'Faturamento NNE'!$F$2:$F$707,'Infos Relatório'!$B607,'Faturamento NNE'!$AA$2:$AA$707,'Infos Relatório'!AS$1,'Faturamento NNE'!$U$2:$U$707,"Sim")+SUMIFS('Faturamento NNE'!$Q$2:$Q$707,'Faturamento NNE'!$E$2:$E$707,'Infos Relatório'!$B$564,'Faturamento NNE'!$F$2:$F$707,'Infos Relatório'!$B607,'Faturamento NNE'!$AA$2:$AA$707,'Infos Relatório'!AS$1,'Faturamento NNE'!$U$2:$U$707,"Sim")</f>
        <v>0</v>
      </c>
      <c r="AW607" s="227" t="e">
        <f t="shared" si="211"/>
        <v>#DIV/0!</v>
      </c>
      <c r="AX607" s="545">
        <f>SUMIFS('Faturamento NNE'!$I$2:$I$707,'Faturamento NNE'!$E$2:$E$707,'Infos Relatório'!$B$564,'Faturamento NNE'!$F$2:$F$707,'Infos Relatório'!$B607,'Faturamento NNE'!$AA$2:$AA$707,'Infos Relatório'!AS$1)</f>
        <v>0</v>
      </c>
      <c r="AY607" s="541">
        <f>COUNTIFS('Faturamento NNE'!$E$2:$E$707,'Infos Relatório'!$B$564,'Faturamento NNE'!$F$2:$F$707,'Infos Relatório'!$B607,'Faturamento NNE'!$AA$2:$AA$707,'Infos Relatório'!AY$1)</f>
        <v>0</v>
      </c>
      <c r="AZ607" s="542">
        <f>SUMIFS('Faturamento NNE'!$H$2:$H$707,'Faturamento NNE'!$E$2:$E$707,'Infos Relatório'!$B$564,'Faturamento NNE'!$F$2:$F$707,'Infos Relatório'!$B607,'Faturamento NNE'!$AA$2:$AA$707,'Infos Relatório'!AY$1)</f>
        <v>0</v>
      </c>
      <c r="BA607" s="542">
        <f>SUMIFS('Faturamento NNE'!$K$2:$K$707,'Faturamento NNE'!$E$2:$E$707,'Infos Relatório'!$B$564,'Faturamento NNE'!$F$2:$F$707,'Infos Relatório'!$B607,'Faturamento NNE'!$AA$2:$AA$707,'Infos Relatório'!AY$1)</f>
        <v>0</v>
      </c>
      <c r="BB607" s="546">
        <f>SUMIFS('Faturamento NNE'!$P$2:$P$707,'Faturamento NNE'!$E$2:$E$707,'Infos Relatório'!$B$564,'Faturamento NNE'!$F$2:$F$707,'Infos Relatório'!$B607,'Faturamento NNE'!$AA$2:$AA$707,'Infos Relatório'!AY$1,'Faturamento NNE'!$U$2:$U$707,"Sim")+SUMIFS('Faturamento NNE'!$Q$2:$Q$707,'Faturamento NNE'!$E$2:$E$707,'Infos Relatório'!$B$564,'Faturamento NNE'!$F$2:$F$707,'Infos Relatório'!$B607,'Faturamento NNE'!$AA$2:$AA$707,'Infos Relatório'!AY$1,'Faturamento NNE'!$U$2:$U$707,"Sim")</f>
        <v>0</v>
      </c>
      <c r="BC607" s="227" t="e">
        <f t="shared" si="212"/>
        <v>#DIV/0!</v>
      </c>
      <c r="BD607" s="545">
        <f>SUMIFS('Faturamento NNE'!$I$2:$I$707,'Faturamento NNE'!$E$2:$E$707,'Infos Relatório'!$B$564,'Faturamento NNE'!$F$2:$F$707,'Infos Relatório'!$B607,'Faturamento NNE'!$AA$2:$AA$707,'Infos Relatório'!AY$1)</f>
        <v>0</v>
      </c>
      <c r="BE607" s="541">
        <f>COUNTIFS('Faturamento NNE'!$E$2:$E$707,'Infos Relatório'!$B$564,'Faturamento NNE'!$F$2:$F$707,'Infos Relatório'!$B607,'Faturamento NNE'!$AA$2:$AA$707,'Infos Relatório'!BE$1)</f>
        <v>0</v>
      </c>
      <c r="BF607" s="542">
        <f>SUMIFS('Faturamento NNE'!$H$2:$H$707,'Faturamento NNE'!$E$2:$E$707,'Infos Relatório'!$B$564,'Faturamento NNE'!$F$2:$F$707,'Infos Relatório'!$B607,'Faturamento NNE'!$AA$2:$AA$707,'Infos Relatório'!BE$1)</f>
        <v>0</v>
      </c>
      <c r="BG607" s="542">
        <f>SUMIFS('Faturamento NNE'!$K$2:$K$707,'Faturamento NNE'!$E$2:$E$707,'Infos Relatório'!$B$564,'Faturamento NNE'!$F$2:$F$707,'Infos Relatório'!$B607,'Faturamento NNE'!$AA$2:$AA$707,'Infos Relatório'!BE$1)</f>
        <v>0</v>
      </c>
      <c r="BH607" s="546">
        <f>SUMIFS('Faturamento NNE'!$P$2:$P$707,'Faturamento NNE'!$E$2:$E$707,'Infos Relatório'!$B$564,'Faturamento NNE'!$F$2:$F$707,'Infos Relatório'!$B607,'Faturamento NNE'!$AA$2:$AA$707,'Infos Relatório'!BE$1,'Faturamento NNE'!$U$2:$U$707,"Sim")+SUMIFS('Faturamento NNE'!$Q$2:$Q$707,'Faturamento NNE'!$E$2:$E$707,'Infos Relatório'!$B$564,'Faturamento NNE'!$F$2:$F$707,'Infos Relatório'!$B607,'Faturamento NNE'!$AA$2:$AA$707,'Infos Relatório'!BE$1,'Faturamento NNE'!$U$2:$U$707,"Sim")</f>
        <v>0</v>
      </c>
      <c r="BI607" s="227" t="e">
        <f t="shared" si="213"/>
        <v>#DIV/0!</v>
      </c>
      <c r="BJ607" s="545">
        <f>SUMIFS('Faturamento NNE'!$I$2:$I$707,'Faturamento NNE'!$E$2:$E$707,'Infos Relatório'!$B$564,'Faturamento NNE'!$F$2:$F$707,'Infos Relatório'!$B607,'Faturamento NNE'!$AA$2:$AA$707,'Infos Relatório'!BE$1)</f>
        <v>0</v>
      </c>
      <c r="BK607" s="541">
        <f>COUNTIFS('Faturamento NNE'!$E$2:$E$707,'Infos Relatório'!$B$564,'Faturamento NNE'!$F$2:$F$707,'Infos Relatório'!$B607,'Faturamento NNE'!$AA$2:$AA$707,'Infos Relatório'!BK$1)</f>
        <v>0</v>
      </c>
      <c r="BL607" s="542">
        <f>SUMIFS('Faturamento NNE'!$H$2:$H$707,'Faturamento NNE'!$E$2:$E$707,'Infos Relatório'!$B$564,'Faturamento NNE'!$F$2:$F$707,'Infos Relatório'!$B607,'Faturamento NNE'!$AA$2:$AA$707,'Infos Relatório'!BK$1)</f>
        <v>0</v>
      </c>
      <c r="BM607" s="542">
        <f>SUMIFS('Faturamento NNE'!$K$2:$K$707,'Faturamento NNE'!$E$2:$E$707,'Infos Relatório'!$B$564,'Faturamento NNE'!$F$2:$F$707,'Infos Relatório'!$B607,'Faturamento NNE'!$AA$2:$AA$707,'Infos Relatório'!BK$1)</f>
        <v>0</v>
      </c>
      <c r="BN607" s="546">
        <f>SUMIFS('Faturamento NNE'!$P$2:$P$707,'Faturamento NNE'!$E$2:$E$707,'Infos Relatório'!$B$564,'Faturamento NNE'!$F$2:$F$707,'Infos Relatório'!$B607,'Faturamento NNE'!$AA$2:$AA$707,'Infos Relatório'!BK$1,'Faturamento NNE'!$U$2:$U$707,"Sim")+SUMIFS('Faturamento NNE'!$Q$2:$Q$707,'Faturamento NNE'!$E$2:$E$707,'Infos Relatório'!$B$564,'Faturamento NNE'!$F$2:$F$707,'Infos Relatório'!$B607,'Faturamento NNE'!$AA$2:$AA$707,'Infos Relatório'!BK$1,'Faturamento NNE'!$U$2:$U$707,"Sim")</f>
        <v>0</v>
      </c>
      <c r="BO607" s="227" t="e">
        <f t="shared" si="214"/>
        <v>#DIV/0!</v>
      </c>
      <c r="BP607" s="545">
        <f>SUMIFS('Faturamento NNE'!$I$2:$I$707,'Faturamento NNE'!$E$2:$E$707,'Infos Relatório'!$B$564,'Faturamento NNE'!$F$2:$F$707,'Infos Relatório'!$B607,'Faturamento NNE'!$AA$2:$AA$707,'Infos Relatório'!BK$1)</f>
        <v>0</v>
      </c>
      <c r="BQ607" s="541">
        <f>COUNTIFS('Faturamento NNE'!$E$2:$E$707,'Infos Relatório'!$B$564,'Faturamento NNE'!$F$2:$F$707,'Infos Relatório'!$B607,'Faturamento NNE'!$AA$2:$AA$707,'Infos Relatório'!BQ$1)</f>
        <v>0</v>
      </c>
      <c r="BR607" s="542">
        <f>SUMIFS('Faturamento NNE'!$H$2:$H$707,'Faturamento NNE'!$E$2:$E$707,'Infos Relatório'!$B$564,'Faturamento NNE'!$F$2:$F$707,'Infos Relatório'!$B607,'Faturamento NNE'!$AA$2:$AA$707,'Infos Relatório'!BQ$1)</f>
        <v>0</v>
      </c>
      <c r="BS607" s="542">
        <f>SUMIFS('Faturamento NNE'!$K$2:$K$707,'Faturamento NNE'!$E$2:$E$707,'Infos Relatório'!$B$564,'Faturamento NNE'!$F$2:$F$707,'Infos Relatório'!$B607,'Faturamento NNE'!$AA$2:$AA$707,'Infos Relatório'!BQ$1)</f>
        <v>0</v>
      </c>
      <c r="BT607" s="546">
        <f>SUMIFS('Faturamento NNE'!$P$2:$P$707,'Faturamento NNE'!$E$2:$E$707,'Infos Relatório'!$B$564,'Faturamento NNE'!$F$2:$F$707,'Infos Relatório'!$B607,'Faturamento NNE'!$AA$2:$AA$707,'Infos Relatório'!BQ$1,'Faturamento NNE'!$U$2:$U$707,"Sim")+SUMIFS('Faturamento NNE'!$Q$2:$Q$707,'Faturamento NNE'!$E$2:$E$707,'Infos Relatório'!$B$564,'Faturamento NNE'!$F$2:$F$707,'Infos Relatório'!$B607,'Faturamento NNE'!$AA$2:$AA$707,'Infos Relatório'!BQ$1,'Faturamento NNE'!$U$2:$U$707,"Sim")</f>
        <v>0</v>
      </c>
      <c r="BU607" s="227" t="e">
        <f t="shared" si="215"/>
        <v>#DIV/0!</v>
      </c>
      <c r="BV607" s="545">
        <f>SUMIFS('Faturamento NNE'!$I$2:$I$707,'Faturamento NNE'!$E$2:$E$707,'Infos Relatório'!$B$564,'Faturamento NNE'!$F$2:$F$707,'Infos Relatório'!$B607,'Faturamento NNE'!$AA$2:$AA$707,'Infos Relatório'!BQ$1)</f>
        <v>0</v>
      </c>
    </row>
    <row r="608" spans="2:74">
      <c r="B608" s="217" t="s">
        <v>173</v>
      </c>
      <c r="C608" s="541">
        <f>COUNTIFS('Faturamento NNE'!$E$2:$E$707,'Infos Relatório'!$B$564,'Faturamento NNE'!$F$2:$F$707,'Infos Relatório'!$B608,'Faturamento NNE'!$AA$2:$AA$707,'Infos Relatório'!C$1)</f>
        <v>0</v>
      </c>
      <c r="D608" s="542">
        <f>SUMIFS('Faturamento NNE'!$H$2:$H$707,'Faturamento NNE'!$E$2:$E$707,'Infos Relatório'!$B$564,'Faturamento NNE'!$F$2:$F$707,'Infos Relatório'!$B608,'Faturamento NNE'!$AA$2:$AA$707,'Infos Relatório'!C$1)</f>
        <v>0</v>
      </c>
      <c r="E608" s="543">
        <f>SUMIFS('Faturamento NNE'!$K$2:$K$707,'Faturamento NNE'!$E$2:$E$707,'Infos Relatório'!$B$564,'Faturamento NNE'!$F$2:$F$707,'Infos Relatório'!$B608,'Faturamento NNE'!$AA$2:$AA$707,'Infos Relatório'!C$1)</f>
        <v>0</v>
      </c>
      <c r="F608" s="544">
        <f>SUMIFS('Faturamento NNE'!$P$2:$P$707,'Faturamento NNE'!$E$2:$E$707,'Infos Relatório'!$B$564,'Faturamento NNE'!$F$2:$F$707,'Infos Relatório'!$B608,'Faturamento NNE'!$AA$2:$AA$707,'Infos Relatório'!C$1,'Faturamento NNE'!$U$2:$U$707,"Sim")+SUMIFS('Faturamento NNE'!$Q$2:$Q$707,'Faturamento NNE'!$E$2:$E$707,'Infos Relatório'!$B$564,'Faturamento NNE'!$F$2:$F$707,'Infos Relatório'!$B608,'Faturamento NNE'!$AA$2:$AA$707,'Infos Relatório'!C$1,'Faturamento NNE'!$U$2:$U$707,"Sim")</f>
        <v>0</v>
      </c>
      <c r="G608" s="283" t="e">
        <f t="shared" si="204"/>
        <v>#DIV/0!</v>
      </c>
      <c r="H608" s="545">
        <f>SUMIFS('Faturamento NNE'!$I$2:$I$707,'Faturamento NNE'!$E$2:$E$707,'Infos Relatório'!$B$564,'Faturamento NNE'!$F$2:$F$707,'Infos Relatório'!$B608,'Faturamento NNE'!$AA$2:$AA$707,'Infos Relatório'!C$1)</f>
        <v>0</v>
      </c>
      <c r="I608" s="541">
        <f>COUNTIFS('Faturamento NNE'!$E$2:$E$707,'Infos Relatório'!$B$564,'Faturamento NNE'!$F$2:$F$707,'Infos Relatório'!$B608,'Faturamento NNE'!$AA$2:$AA$707,'Infos Relatório'!I$1)</f>
        <v>0</v>
      </c>
      <c r="J608" s="542">
        <f>SUMIFS('Faturamento NNE'!$H$2:$H$707,'Faturamento NNE'!$E$2:$E$707,'Infos Relatório'!$B$564,'Faturamento NNE'!$F$2:$F$707,'Infos Relatório'!$B608,'Faturamento NNE'!$AA$2:$AA$707,'Infos Relatório'!I$1)</f>
        <v>0</v>
      </c>
      <c r="K608" s="543">
        <f>SUMIFS('Faturamento NNE'!$K$2:$K$707,'Faturamento NNE'!$E$2:$E$707,'Infos Relatório'!$B$564,'Faturamento NNE'!$F$2:$F$707,'Infos Relatório'!$B608,'Faturamento NNE'!$AA$2:$AA$707,'Infos Relatório'!I$1)</f>
        <v>0</v>
      </c>
      <c r="L608" s="544">
        <f>SUMIFS('Faturamento NNE'!$P$2:$P$707,'Faturamento NNE'!$E$2:$E$707,'Infos Relatório'!$B$564,'Faturamento NNE'!$F$2:$F$707,'Infos Relatório'!$B608,'Faturamento NNE'!$AA$2:$AA$707,'Infos Relatório'!I$1,'Faturamento NNE'!$U$2:$U$707,"Sim")+SUMIFS('Faturamento NNE'!$Q$2:$Q$707,'Faturamento NNE'!$E$2:$E$707,'Infos Relatório'!$B$564,'Faturamento NNE'!$F$2:$F$707,'Infos Relatório'!$B608,'Faturamento NNE'!$AA$2:$AA$707,'Infos Relatório'!I$1,'Faturamento NNE'!$U$2:$U$707,"Sim")</f>
        <v>0</v>
      </c>
      <c r="M608" s="283" t="e">
        <f t="shared" si="205"/>
        <v>#DIV/0!</v>
      </c>
      <c r="N608" s="545">
        <f>SUMIFS('Faturamento NNE'!$I$2:$I$707,'Faturamento NNE'!$E$2:$E$707,'Infos Relatório'!$B$564,'Faturamento NNE'!$F$2:$F$707,'Infos Relatório'!$B608,'Faturamento NNE'!$AA$2:$AA$707,'Infos Relatório'!I$1)</f>
        <v>0</v>
      </c>
      <c r="O608" s="541">
        <f>COUNTIFS('Faturamento NNE'!$E$2:$E$707,'Infos Relatório'!$B$564,'Faturamento NNE'!$F$2:$F$707,'Infos Relatório'!$B608,'Faturamento NNE'!$AA$2:$AA$707,'Infos Relatório'!O$1)</f>
        <v>0</v>
      </c>
      <c r="P608" s="542">
        <f>SUMIFS('Faturamento NNE'!$H$2:$H$707,'Faturamento NNE'!$E$2:$E$707,'Infos Relatório'!$B$564,'Faturamento NNE'!$F$2:$F$707,'Infos Relatório'!$B608,'Faturamento NNE'!$AA$2:$AA$707,'Infos Relatório'!O$1)</f>
        <v>0</v>
      </c>
      <c r="Q608" s="542">
        <f>SUMIFS('Faturamento NNE'!$K$2:$K$707,'Faturamento NNE'!$E$2:$E$707,'Infos Relatório'!$B$564,'Faturamento NNE'!$F$2:$F$707,'Infos Relatório'!$B608,'Faturamento NNE'!$AA$2:$AA$707,'Infos Relatório'!O$1)</f>
        <v>0</v>
      </c>
      <c r="R608" s="546">
        <f>SUMIFS('Faturamento NNE'!$P$2:$P$707,'Faturamento NNE'!$E$2:$E$707,'Infos Relatório'!$B$564,'Faturamento NNE'!$F$2:$F$707,'Infos Relatório'!$B608,'Faturamento NNE'!$AA$2:$AA$707,'Infos Relatório'!O$1,'Faturamento NNE'!$U$2:$U$707,"Sim")+SUMIFS('Faturamento NNE'!$Q$2:$Q$707,'Faturamento NNE'!$E$2:$E$707,'Infos Relatório'!$B$564,'Faturamento NNE'!$F$2:$F$707,'Infos Relatório'!$B608,'Faturamento NNE'!$AA$2:$AA$707,'Infos Relatório'!O$1,'Faturamento NNE'!$U$2:$U$707,"Sim")</f>
        <v>0</v>
      </c>
      <c r="S608" s="227" t="e">
        <f t="shared" si="206"/>
        <v>#DIV/0!</v>
      </c>
      <c r="T608" s="545">
        <f>SUMIFS('Faturamento NNE'!$I$2:$I$707,'Faturamento NNE'!$E$2:$E$707,'Infos Relatório'!$B$564,'Faturamento NNE'!$F$2:$F$707,'Infos Relatório'!$B608,'Faturamento NNE'!$AA$2:$AA$707,'Infos Relatório'!O$1)</f>
        <v>0</v>
      </c>
      <c r="U608" s="541">
        <f>COUNTIFS('Faturamento NNE'!$E$2:$E$707,'Infos Relatório'!$B$564,'Faturamento NNE'!$F$2:$F$707,'Infos Relatório'!$B608,'Faturamento NNE'!$AA$2:$AA$707,'Infos Relatório'!U$1)</f>
        <v>0</v>
      </c>
      <c r="V608" s="542">
        <f>SUMIFS('Faturamento NNE'!$H$2:$H$707,'Faturamento NNE'!$E$2:$E$707,'Infos Relatório'!$B$564,'Faturamento NNE'!$F$2:$F$707,'Infos Relatório'!$B608,'Faturamento NNE'!$AA$2:$AA$707,'Infos Relatório'!U$1)</f>
        <v>0</v>
      </c>
      <c r="W608" s="542">
        <f>SUMIFS('Faturamento NNE'!$K$2:$K$707,'Faturamento NNE'!$E$2:$E$707,'Infos Relatório'!$B$564,'Faturamento NNE'!$F$2:$F$707,'Infos Relatório'!$B608,'Faturamento NNE'!$AA$2:$AA$707,'Infos Relatório'!U$1)</f>
        <v>0</v>
      </c>
      <c r="X608" s="546">
        <f>SUMIFS('Faturamento NNE'!$P$2:$P$707,'Faturamento NNE'!$E$2:$E$707,'Infos Relatório'!$B$564,'Faturamento NNE'!$F$2:$F$707,'Infos Relatório'!$B608,'Faturamento NNE'!$AA$2:$AA$707,'Infos Relatório'!U$1,'Faturamento NNE'!$U$2:$U$707,"Sim")+SUMIFS('Faturamento NNE'!$Q$2:$Q$707,'Faturamento NNE'!$E$2:$E$707,'Infos Relatório'!$B$564,'Faturamento NNE'!$F$2:$F$707,'Infos Relatório'!$B608,'Faturamento NNE'!$AA$2:$AA$707,'Infos Relatório'!U$1,'Faturamento NNE'!$U$2:$U$707,"Sim")</f>
        <v>0</v>
      </c>
      <c r="Y608" s="227" t="e">
        <f t="shared" si="207"/>
        <v>#DIV/0!</v>
      </c>
      <c r="Z608" s="545">
        <f>SUMIFS('Faturamento NNE'!$I$2:$I$707,'Faturamento NNE'!$E$2:$E$707,'Infos Relatório'!$B$564,'Faturamento NNE'!$F$2:$F$707,'Infos Relatório'!$B608,'Faturamento NNE'!$AA$2:$AA$707,'Infos Relatório'!U$1)</f>
        <v>0</v>
      </c>
      <c r="AA608" s="541">
        <f>COUNTIFS('Faturamento NNE'!$E$2:$E$707,'Infos Relatório'!$B$564,'Faturamento NNE'!$F$2:$F$707,'Infos Relatório'!$B608,'Faturamento NNE'!$AA$2:$AA$707,'Infos Relatório'!AA$1)</f>
        <v>0</v>
      </c>
      <c r="AB608" s="542">
        <f>SUMIFS('Faturamento NNE'!$H$2:$H$707,'Faturamento NNE'!$E$2:$E$707,'Infos Relatório'!$B$564,'Faturamento NNE'!$F$2:$F$707,'Infos Relatório'!$B608,'Faturamento NNE'!$AA$2:$AA$707,'Infos Relatório'!AA$1)</f>
        <v>0</v>
      </c>
      <c r="AC608" s="542">
        <f>SUMIFS('Faturamento NNE'!$K$2:$K$707,'Faturamento NNE'!$E$2:$E$707,'Infos Relatório'!$B$564,'Faturamento NNE'!$F$2:$F$707,'Infos Relatório'!$B608,'Faturamento NNE'!$AA$2:$AA$707,'Infos Relatório'!AA$1)</f>
        <v>0</v>
      </c>
      <c r="AD608" s="546">
        <f>SUMIFS('Faturamento NNE'!$P$2:$P$707,'Faturamento NNE'!$E$2:$E$707,'Infos Relatório'!$B$564,'Faturamento NNE'!$F$2:$F$707,'Infos Relatório'!$B608,'Faturamento NNE'!$AA$2:$AA$707,'Infos Relatório'!AA$1,'Faturamento NNE'!$U$2:$U$707,"Sim")+SUMIFS('Faturamento NNE'!$Q$2:$Q$707,'Faturamento NNE'!$E$2:$E$707,'Infos Relatório'!$B$564,'Faturamento NNE'!$F$2:$F$707,'Infos Relatório'!$B608,'Faturamento NNE'!$AA$2:$AA$707,'Infos Relatório'!AA$1,'Faturamento NNE'!$U$2:$U$707,"Sim")</f>
        <v>0</v>
      </c>
      <c r="AE608" s="227" t="e">
        <f t="shared" si="208"/>
        <v>#DIV/0!</v>
      </c>
      <c r="AF608" s="545">
        <f>SUMIFS('Faturamento NNE'!$I$2:$I$707,'Faturamento NNE'!$E$2:$E$707,'Infos Relatório'!$B$564,'Faturamento NNE'!$F$2:$F$707,'Infos Relatório'!$B608,'Faturamento NNE'!$AA$2:$AA$707,'Infos Relatório'!AA$1)</f>
        <v>0</v>
      </c>
      <c r="AG608" s="541">
        <f>COUNTIFS('Faturamento NNE'!$E$2:$E$707,'Infos Relatório'!$B$564,'Faturamento NNE'!$F$2:$F$707,'Infos Relatório'!$B608,'Faturamento NNE'!$AA$2:$AA$707,'Infos Relatório'!AG$1)</f>
        <v>0</v>
      </c>
      <c r="AH608" s="542">
        <f>SUMIFS('Faturamento NNE'!$H$2:$H$707,'Faturamento NNE'!$E$2:$E$707,'Infos Relatório'!$B$564,'Faturamento NNE'!$F$2:$F$707,'Infos Relatório'!$B608,'Faturamento NNE'!$AA$2:$AA$707,'Infos Relatório'!AG$1)</f>
        <v>0</v>
      </c>
      <c r="AI608" s="542">
        <f>SUMIFS('Faturamento NNE'!$K$2:$K$707,'Faturamento NNE'!$E$2:$E$707,'Infos Relatório'!$B$564,'Faturamento NNE'!$F$2:$F$707,'Infos Relatório'!$B608,'Faturamento NNE'!$AA$2:$AA$707,'Infos Relatório'!AG$1)</f>
        <v>0</v>
      </c>
      <c r="AJ608" s="546">
        <f>SUMIFS('Faturamento NNE'!$P$2:$P$707,'Faturamento NNE'!$E$2:$E$707,'Infos Relatório'!$B$564,'Faturamento NNE'!$F$2:$F$707,'Infos Relatório'!$B608,'Faturamento NNE'!$AA$2:$AA$707,'Infos Relatório'!AG$1,'Faturamento NNE'!$U$2:$U$707,"Sim")+SUMIFS('Faturamento NNE'!$Q$2:$Q$707,'Faturamento NNE'!$E$2:$E$707,'Infos Relatório'!$B$564,'Faturamento NNE'!$F$2:$F$707,'Infos Relatório'!$B608,'Faturamento NNE'!$AA$2:$AA$707,'Infos Relatório'!AG$1,'Faturamento NNE'!$U$2:$U$707,"Sim")</f>
        <v>0</v>
      </c>
      <c r="AK608" s="227" t="e">
        <f t="shared" si="209"/>
        <v>#DIV/0!</v>
      </c>
      <c r="AL608" s="545">
        <f>SUMIFS('Faturamento NNE'!$I$2:$I$707,'Faturamento NNE'!$E$2:$E$707,'Infos Relatório'!$B$564,'Faturamento NNE'!$F$2:$F$707,'Infos Relatório'!$B608,'Faturamento NNE'!$AA$2:$AA$707,'Infos Relatório'!AG$1)</f>
        <v>0</v>
      </c>
      <c r="AM608" s="541">
        <f>COUNTIFS('Faturamento NNE'!$E$2:$E$707,'Infos Relatório'!$B$564,'Faturamento NNE'!$F$2:$F$707,'Infos Relatório'!$B608,'Faturamento NNE'!$AA$2:$AA$707,'Infos Relatório'!AM$1)</f>
        <v>0</v>
      </c>
      <c r="AN608" s="542">
        <f>SUMIFS('Faturamento NNE'!$H$2:$H$707,'Faturamento NNE'!$E$2:$E$707,'Infos Relatório'!$B$564,'Faturamento NNE'!$F$2:$F$707,'Infos Relatório'!$B608,'Faturamento NNE'!$AA$2:$AA$707,'Infos Relatório'!AM$1)</f>
        <v>0</v>
      </c>
      <c r="AO608" s="542">
        <f>SUMIFS('Faturamento NNE'!$K$2:$K$707,'Faturamento NNE'!$E$2:$E$707,'Infos Relatório'!$B$564,'Faturamento NNE'!$F$2:$F$707,'Infos Relatório'!$B608,'Faturamento NNE'!$AA$2:$AA$707,'Infos Relatório'!AM$1)</f>
        <v>0</v>
      </c>
      <c r="AP608" s="546">
        <f>SUMIFS('Faturamento NNE'!$P$2:$P$707,'Faturamento NNE'!$E$2:$E$707,'Infos Relatório'!$B$564,'Faturamento NNE'!$F$2:$F$707,'Infos Relatório'!$B608,'Faturamento NNE'!$AA$2:$AA$707,'Infos Relatório'!AM$1,'Faturamento NNE'!$U$2:$U$707,"Sim")+SUMIFS('Faturamento NNE'!$Q$2:$Q$707,'Faturamento NNE'!$E$2:$E$707,'Infos Relatório'!$B$564,'Faturamento NNE'!$F$2:$F$707,'Infos Relatório'!$B608,'Faturamento NNE'!$AA$2:$AA$707,'Infos Relatório'!AM$1,'Faturamento NNE'!$U$2:$U$707,"Sim")</f>
        <v>0</v>
      </c>
      <c r="AQ608" s="227" t="e">
        <f t="shared" si="210"/>
        <v>#DIV/0!</v>
      </c>
      <c r="AR608" s="545">
        <f>SUMIFS('Faturamento NNE'!$I$2:$I$707,'Faturamento NNE'!$E$2:$E$707,'Infos Relatório'!$B$564,'Faturamento NNE'!$F$2:$F$707,'Infos Relatório'!$B608,'Faturamento NNE'!$AA$2:$AA$707,'Infos Relatório'!AM$1)</f>
        <v>0</v>
      </c>
      <c r="AS608" s="541">
        <f>COUNTIFS('Faturamento NNE'!$E$2:$E$707,'Infos Relatório'!$B$564,'Faturamento NNE'!$F$2:$F$707,'Infos Relatório'!$B608,'Faturamento NNE'!$AA$2:$AA$707,'Infos Relatório'!AS$1)</f>
        <v>0</v>
      </c>
      <c r="AT608" s="542">
        <f>SUMIFS('Faturamento NNE'!$H$2:$H$707,'Faturamento NNE'!$E$2:$E$707,'Infos Relatório'!$B$564,'Faturamento NNE'!$F$2:$F$707,'Infos Relatório'!$B608,'Faturamento NNE'!$AA$2:$AA$707,'Infos Relatório'!AS$1)</f>
        <v>0</v>
      </c>
      <c r="AU608" s="542">
        <f>SUMIFS('Faturamento NNE'!$K$2:$K$707,'Faturamento NNE'!$E$2:$E$707,'Infos Relatório'!$B$564,'Faturamento NNE'!$F$2:$F$707,'Infos Relatório'!$B608,'Faturamento NNE'!$AA$2:$AA$707,'Infos Relatório'!AS$1)</f>
        <v>0</v>
      </c>
      <c r="AV608" s="546">
        <f>SUMIFS('Faturamento NNE'!$P$2:$P$707,'Faturamento NNE'!$E$2:$E$707,'Infos Relatório'!$B$564,'Faturamento NNE'!$F$2:$F$707,'Infos Relatório'!$B608,'Faturamento NNE'!$AA$2:$AA$707,'Infos Relatório'!AS$1,'Faturamento NNE'!$U$2:$U$707,"Sim")+SUMIFS('Faturamento NNE'!$Q$2:$Q$707,'Faturamento NNE'!$E$2:$E$707,'Infos Relatório'!$B$564,'Faturamento NNE'!$F$2:$F$707,'Infos Relatório'!$B608,'Faturamento NNE'!$AA$2:$AA$707,'Infos Relatório'!AS$1,'Faturamento NNE'!$U$2:$U$707,"Sim")</f>
        <v>0</v>
      </c>
      <c r="AW608" s="227" t="e">
        <f t="shared" si="211"/>
        <v>#DIV/0!</v>
      </c>
      <c r="AX608" s="545">
        <f>SUMIFS('Faturamento NNE'!$I$2:$I$707,'Faturamento NNE'!$E$2:$E$707,'Infos Relatório'!$B$564,'Faturamento NNE'!$F$2:$F$707,'Infos Relatório'!$B608,'Faturamento NNE'!$AA$2:$AA$707,'Infos Relatório'!AS$1)</f>
        <v>0</v>
      </c>
      <c r="AY608" s="541">
        <f>COUNTIFS('Faturamento NNE'!$E$2:$E$707,'Infos Relatório'!$B$564,'Faturamento NNE'!$F$2:$F$707,'Infos Relatório'!$B608,'Faturamento NNE'!$AA$2:$AA$707,'Infos Relatório'!AY$1)</f>
        <v>0</v>
      </c>
      <c r="AZ608" s="542">
        <f>SUMIFS('Faturamento NNE'!$H$2:$H$707,'Faturamento NNE'!$E$2:$E$707,'Infos Relatório'!$B$564,'Faturamento NNE'!$F$2:$F$707,'Infos Relatório'!$B608,'Faturamento NNE'!$AA$2:$AA$707,'Infos Relatório'!AY$1)</f>
        <v>0</v>
      </c>
      <c r="BA608" s="542">
        <f>SUMIFS('Faturamento NNE'!$K$2:$K$707,'Faturamento NNE'!$E$2:$E$707,'Infos Relatório'!$B$564,'Faturamento NNE'!$F$2:$F$707,'Infos Relatório'!$B608,'Faturamento NNE'!$AA$2:$AA$707,'Infos Relatório'!AY$1)</f>
        <v>0</v>
      </c>
      <c r="BB608" s="546">
        <f>SUMIFS('Faturamento NNE'!$P$2:$P$707,'Faturamento NNE'!$E$2:$E$707,'Infos Relatório'!$B$564,'Faturamento NNE'!$F$2:$F$707,'Infos Relatório'!$B608,'Faturamento NNE'!$AA$2:$AA$707,'Infos Relatório'!AY$1,'Faturamento NNE'!$U$2:$U$707,"Sim")+SUMIFS('Faturamento NNE'!$Q$2:$Q$707,'Faturamento NNE'!$E$2:$E$707,'Infos Relatório'!$B$564,'Faturamento NNE'!$F$2:$F$707,'Infos Relatório'!$B608,'Faturamento NNE'!$AA$2:$AA$707,'Infos Relatório'!AY$1,'Faturamento NNE'!$U$2:$U$707,"Sim")</f>
        <v>0</v>
      </c>
      <c r="BC608" s="227" t="e">
        <f t="shared" si="212"/>
        <v>#DIV/0!</v>
      </c>
      <c r="BD608" s="545">
        <f>SUMIFS('Faturamento NNE'!$I$2:$I$707,'Faturamento NNE'!$E$2:$E$707,'Infos Relatório'!$B$564,'Faturamento NNE'!$F$2:$F$707,'Infos Relatório'!$B608,'Faturamento NNE'!$AA$2:$AA$707,'Infos Relatório'!AY$1)</f>
        <v>0</v>
      </c>
      <c r="BE608" s="541">
        <f>COUNTIFS('Faturamento NNE'!$E$2:$E$707,'Infos Relatório'!$B$564,'Faturamento NNE'!$F$2:$F$707,'Infos Relatório'!$B608,'Faturamento NNE'!$AA$2:$AA$707,'Infos Relatório'!BE$1)</f>
        <v>0</v>
      </c>
      <c r="BF608" s="542">
        <f>SUMIFS('Faturamento NNE'!$H$2:$H$707,'Faturamento NNE'!$E$2:$E$707,'Infos Relatório'!$B$564,'Faturamento NNE'!$F$2:$F$707,'Infos Relatório'!$B608,'Faturamento NNE'!$AA$2:$AA$707,'Infos Relatório'!BE$1)</f>
        <v>0</v>
      </c>
      <c r="BG608" s="542">
        <f>SUMIFS('Faturamento NNE'!$K$2:$K$707,'Faturamento NNE'!$E$2:$E$707,'Infos Relatório'!$B$564,'Faturamento NNE'!$F$2:$F$707,'Infos Relatório'!$B608,'Faturamento NNE'!$AA$2:$AA$707,'Infos Relatório'!BE$1)</f>
        <v>0</v>
      </c>
      <c r="BH608" s="546">
        <f>SUMIFS('Faturamento NNE'!$P$2:$P$707,'Faturamento NNE'!$E$2:$E$707,'Infos Relatório'!$B$564,'Faturamento NNE'!$F$2:$F$707,'Infos Relatório'!$B608,'Faturamento NNE'!$AA$2:$AA$707,'Infos Relatório'!BE$1,'Faturamento NNE'!$U$2:$U$707,"Sim")+SUMIFS('Faturamento NNE'!$Q$2:$Q$707,'Faturamento NNE'!$E$2:$E$707,'Infos Relatório'!$B$564,'Faturamento NNE'!$F$2:$F$707,'Infos Relatório'!$B608,'Faturamento NNE'!$AA$2:$AA$707,'Infos Relatório'!BE$1,'Faturamento NNE'!$U$2:$U$707,"Sim")</f>
        <v>0</v>
      </c>
      <c r="BI608" s="227" t="e">
        <f t="shared" si="213"/>
        <v>#DIV/0!</v>
      </c>
      <c r="BJ608" s="545">
        <f>SUMIFS('Faturamento NNE'!$I$2:$I$707,'Faturamento NNE'!$E$2:$E$707,'Infos Relatório'!$B$564,'Faturamento NNE'!$F$2:$F$707,'Infos Relatório'!$B608,'Faturamento NNE'!$AA$2:$AA$707,'Infos Relatório'!BE$1)</f>
        <v>0</v>
      </c>
      <c r="BK608" s="541">
        <f>COUNTIFS('Faturamento NNE'!$E$2:$E$707,'Infos Relatório'!$B$564,'Faturamento NNE'!$F$2:$F$707,'Infos Relatório'!$B608,'Faturamento NNE'!$AA$2:$AA$707,'Infos Relatório'!BK$1)</f>
        <v>0</v>
      </c>
      <c r="BL608" s="542">
        <f>SUMIFS('Faturamento NNE'!$H$2:$H$707,'Faturamento NNE'!$E$2:$E$707,'Infos Relatório'!$B$564,'Faturamento NNE'!$F$2:$F$707,'Infos Relatório'!$B608,'Faturamento NNE'!$AA$2:$AA$707,'Infos Relatório'!BK$1)</f>
        <v>0</v>
      </c>
      <c r="BM608" s="542">
        <f>SUMIFS('Faturamento NNE'!$K$2:$K$707,'Faturamento NNE'!$E$2:$E$707,'Infos Relatório'!$B$564,'Faturamento NNE'!$F$2:$F$707,'Infos Relatório'!$B608,'Faturamento NNE'!$AA$2:$AA$707,'Infos Relatório'!BK$1)</f>
        <v>0</v>
      </c>
      <c r="BN608" s="546">
        <f>SUMIFS('Faturamento NNE'!$P$2:$P$707,'Faturamento NNE'!$E$2:$E$707,'Infos Relatório'!$B$564,'Faturamento NNE'!$F$2:$F$707,'Infos Relatório'!$B608,'Faturamento NNE'!$AA$2:$AA$707,'Infos Relatório'!BK$1,'Faturamento NNE'!$U$2:$U$707,"Sim")+SUMIFS('Faturamento NNE'!$Q$2:$Q$707,'Faturamento NNE'!$E$2:$E$707,'Infos Relatório'!$B$564,'Faturamento NNE'!$F$2:$F$707,'Infos Relatório'!$B608,'Faturamento NNE'!$AA$2:$AA$707,'Infos Relatório'!BK$1,'Faturamento NNE'!$U$2:$U$707,"Sim")</f>
        <v>0</v>
      </c>
      <c r="BO608" s="227" t="e">
        <f t="shared" si="214"/>
        <v>#DIV/0!</v>
      </c>
      <c r="BP608" s="545">
        <f>SUMIFS('Faturamento NNE'!$I$2:$I$707,'Faturamento NNE'!$E$2:$E$707,'Infos Relatório'!$B$564,'Faturamento NNE'!$F$2:$F$707,'Infos Relatório'!$B608,'Faturamento NNE'!$AA$2:$AA$707,'Infos Relatório'!BK$1)</f>
        <v>0</v>
      </c>
      <c r="BQ608" s="541">
        <f>COUNTIFS('Faturamento NNE'!$E$2:$E$707,'Infos Relatório'!$B$564,'Faturamento NNE'!$F$2:$F$707,'Infos Relatório'!$B608,'Faturamento NNE'!$AA$2:$AA$707,'Infos Relatório'!BQ$1)</f>
        <v>0</v>
      </c>
      <c r="BR608" s="542">
        <f>SUMIFS('Faturamento NNE'!$H$2:$H$707,'Faturamento NNE'!$E$2:$E$707,'Infos Relatório'!$B$564,'Faturamento NNE'!$F$2:$F$707,'Infos Relatório'!$B608,'Faturamento NNE'!$AA$2:$AA$707,'Infos Relatório'!BQ$1)</f>
        <v>0</v>
      </c>
      <c r="BS608" s="542">
        <f>SUMIFS('Faturamento NNE'!$K$2:$K$707,'Faturamento NNE'!$E$2:$E$707,'Infos Relatório'!$B$564,'Faturamento NNE'!$F$2:$F$707,'Infos Relatório'!$B608,'Faturamento NNE'!$AA$2:$AA$707,'Infos Relatório'!BQ$1)</f>
        <v>0</v>
      </c>
      <c r="BT608" s="546">
        <f>SUMIFS('Faturamento NNE'!$P$2:$P$707,'Faturamento NNE'!$E$2:$E$707,'Infos Relatório'!$B$564,'Faturamento NNE'!$F$2:$F$707,'Infos Relatório'!$B608,'Faturamento NNE'!$AA$2:$AA$707,'Infos Relatório'!BQ$1,'Faturamento NNE'!$U$2:$U$707,"Sim")+SUMIFS('Faturamento NNE'!$Q$2:$Q$707,'Faturamento NNE'!$E$2:$E$707,'Infos Relatório'!$B$564,'Faturamento NNE'!$F$2:$F$707,'Infos Relatório'!$B608,'Faturamento NNE'!$AA$2:$AA$707,'Infos Relatório'!BQ$1,'Faturamento NNE'!$U$2:$U$707,"Sim")</f>
        <v>0</v>
      </c>
      <c r="BU608" s="227" t="e">
        <f t="shared" si="215"/>
        <v>#DIV/0!</v>
      </c>
      <c r="BV608" s="545">
        <f>SUMIFS('Faturamento NNE'!$I$2:$I$707,'Faturamento NNE'!$E$2:$E$707,'Infos Relatório'!$B$564,'Faturamento NNE'!$F$2:$F$707,'Infos Relatório'!$B608,'Faturamento NNE'!$AA$2:$AA$707,'Infos Relatório'!BQ$1)</f>
        <v>0</v>
      </c>
    </row>
    <row r="609" spans="2:74">
      <c r="B609" s="217" t="s">
        <v>174</v>
      </c>
      <c r="C609" s="541">
        <f>COUNTIFS('Faturamento NNE'!$E$2:$E$707,'Infos Relatório'!$B$564,'Faturamento NNE'!$F$2:$F$707,'Infos Relatório'!$B609,'Faturamento NNE'!$AA$2:$AA$707,'Infos Relatório'!C$1)</f>
        <v>0</v>
      </c>
      <c r="D609" s="542">
        <f>SUMIFS('Faturamento NNE'!$H$2:$H$707,'Faturamento NNE'!$E$2:$E$707,'Infos Relatório'!$B$564,'Faturamento NNE'!$F$2:$F$707,'Infos Relatório'!$B609,'Faturamento NNE'!$AA$2:$AA$707,'Infos Relatório'!C$1)</f>
        <v>0</v>
      </c>
      <c r="E609" s="543">
        <f>SUMIFS('Faturamento NNE'!$K$2:$K$707,'Faturamento NNE'!$E$2:$E$707,'Infos Relatório'!$B$564,'Faturamento NNE'!$F$2:$F$707,'Infos Relatório'!$B609,'Faturamento NNE'!$AA$2:$AA$707,'Infos Relatório'!C$1)</f>
        <v>0</v>
      </c>
      <c r="F609" s="544">
        <f>SUMIFS('Faturamento NNE'!$P$2:$P$707,'Faturamento NNE'!$E$2:$E$707,'Infos Relatório'!$B$564,'Faturamento NNE'!$F$2:$F$707,'Infos Relatório'!$B609,'Faturamento NNE'!$AA$2:$AA$707,'Infos Relatório'!C$1,'Faturamento NNE'!$U$2:$U$707,"Sim")+SUMIFS('Faturamento NNE'!$Q$2:$Q$707,'Faturamento NNE'!$E$2:$E$707,'Infos Relatório'!$B$564,'Faturamento NNE'!$F$2:$F$707,'Infos Relatório'!$B609,'Faturamento NNE'!$AA$2:$AA$707,'Infos Relatório'!C$1,'Faturamento NNE'!$U$2:$U$707,"Sim")</f>
        <v>0</v>
      </c>
      <c r="G609" s="283" t="e">
        <f t="shared" si="204"/>
        <v>#DIV/0!</v>
      </c>
      <c r="H609" s="545">
        <f>SUMIFS('Faturamento NNE'!$I$2:$I$707,'Faturamento NNE'!$E$2:$E$707,'Infos Relatório'!$B$564,'Faturamento NNE'!$F$2:$F$707,'Infos Relatório'!$B609,'Faturamento NNE'!$AA$2:$AA$707,'Infos Relatório'!C$1)</f>
        <v>0</v>
      </c>
      <c r="I609" s="541">
        <f>COUNTIFS('Faturamento NNE'!$E$2:$E$707,'Infos Relatório'!$B$564,'Faturamento NNE'!$F$2:$F$707,'Infos Relatório'!$B609,'Faturamento NNE'!$AA$2:$AA$707,'Infos Relatório'!I$1)</f>
        <v>0</v>
      </c>
      <c r="J609" s="542">
        <f>SUMIFS('Faturamento NNE'!$H$2:$H$707,'Faturamento NNE'!$E$2:$E$707,'Infos Relatório'!$B$564,'Faturamento NNE'!$F$2:$F$707,'Infos Relatório'!$B609,'Faturamento NNE'!$AA$2:$AA$707,'Infos Relatório'!I$1)</f>
        <v>0</v>
      </c>
      <c r="K609" s="543">
        <f>SUMIFS('Faturamento NNE'!$K$2:$K$707,'Faturamento NNE'!$E$2:$E$707,'Infos Relatório'!$B$564,'Faturamento NNE'!$F$2:$F$707,'Infos Relatório'!$B609,'Faturamento NNE'!$AA$2:$AA$707,'Infos Relatório'!I$1)</f>
        <v>0</v>
      </c>
      <c r="L609" s="544">
        <f>SUMIFS('Faturamento NNE'!$P$2:$P$707,'Faturamento NNE'!$E$2:$E$707,'Infos Relatório'!$B$564,'Faturamento NNE'!$F$2:$F$707,'Infos Relatório'!$B609,'Faturamento NNE'!$AA$2:$AA$707,'Infos Relatório'!I$1,'Faturamento NNE'!$U$2:$U$707,"Sim")+SUMIFS('Faturamento NNE'!$Q$2:$Q$707,'Faturamento NNE'!$E$2:$E$707,'Infos Relatório'!$B$564,'Faturamento NNE'!$F$2:$F$707,'Infos Relatório'!$B609,'Faturamento NNE'!$AA$2:$AA$707,'Infos Relatório'!I$1,'Faturamento NNE'!$U$2:$U$707,"Sim")</f>
        <v>0</v>
      </c>
      <c r="M609" s="283" t="e">
        <f t="shared" si="205"/>
        <v>#DIV/0!</v>
      </c>
      <c r="N609" s="545">
        <f>SUMIFS('Faturamento NNE'!$I$2:$I$707,'Faturamento NNE'!$E$2:$E$707,'Infos Relatório'!$B$564,'Faturamento NNE'!$F$2:$F$707,'Infos Relatório'!$B609,'Faturamento NNE'!$AA$2:$AA$707,'Infos Relatório'!I$1)</f>
        <v>0</v>
      </c>
      <c r="O609" s="541">
        <f>COUNTIFS('Faturamento NNE'!$E$2:$E$707,'Infos Relatório'!$B$564,'Faturamento NNE'!$F$2:$F$707,'Infos Relatório'!$B609,'Faturamento NNE'!$AA$2:$AA$707,'Infos Relatório'!O$1)</f>
        <v>0</v>
      </c>
      <c r="P609" s="542">
        <f>SUMIFS('Faturamento NNE'!$H$2:$H$707,'Faturamento NNE'!$E$2:$E$707,'Infos Relatório'!$B$564,'Faturamento NNE'!$F$2:$F$707,'Infos Relatório'!$B609,'Faturamento NNE'!$AA$2:$AA$707,'Infos Relatório'!O$1)</f>
        <v>0</v>
      </c>
      <c r="Q609" s="542">
        <f>SUMIFS('Faturamento NNE'!$K$2:$K$707,'Faturamento NNE'!$E$2:$E$707,'Infos Relatório'!$B$564,'Faturamento NNE'!$F$2:$F$707,'Infos Relatório'!$B609,'Faturamento NNE'!$AA$2:$AA$707,'Infos Relatório'!O$1)</f>
        <v>0</v>
      </c>
      <c r="R609" s="546">
        <f>SUMIFS('Faturamento NNE'!$P$2:$P$707,'Faturamento NNE'!$E$2:$E$707,'Infos Relatório'!$B$564,'Faturamento NNE'!$F$2:$F$707,'Infos Relatório'!$B609,'Faturamento NNE'!$AA$2:$AA$707,'Infos Relatório'!O$1,'Faturamento NNE'!$U$2:$U$707,"Sim")+SUMIFS('Faturamento NNE'!$Q$2:$Q$707,'Faturamento NNE'!$E$2:$E$707,'Infos Relatório'!$B$564,'Faturamento NNE'!$F$2:$F$707,'Infos Relatório'!$B609,'Faturamento NNE'!$AA$2:$AA$707,'Infos Relatório'!O$1,'Faturamento NNE'!$U$2:$U$707,"Sim")</f>
        <v>0</v>
      </c>
      <c r="S609" s="227" t="e">
        <f t="shared" si="206"/>
        <v>#DIV/0!</v>
      </c>
      <c r="T609" s="545">
        <f>SUMIFS('Faturamento NNE'!$I$2:$I$707,'Faturamento NNE'!$E$2:$E$707,'Infos Relatório'!$B$564,'Faturamento NNE'!$F$2:$F$707,'Infos Relatório'!$B609,'Faturamento NNE'!$AA$2:$AA$707,'Infos Relatório'!O$1)</f>
        <v>0</v>
      </c>
      <c r="U609" s="541">
        <f>COUNTIFS('Faturamento NNE'!$E$2:$E$707,'Infos Relatório'!$B$564,'Faturamento NNE'!$F$2:$F$707,'Infos Relatório'!$B609,'Faturamento NNE'!$AA$2:$AA$707,'Infos Relatório'!U$1)</f>
        <v>0</v>
      </c>
      <c r="V609" s="542">
        <f>SUMIFS('Faturamento NNE'!$H$2:$H$707,'Faturamento NNE'!$E$2:$E$707,'Infos Relatório'!$B$564,'Faturamento NNE'!$F$2:$F$707,'Infos Relatório'!$B609,'Faturamento NNE'!$AA$2:$AA$707,'Infos Relatório'!U$1)</f>
        <v>0</v>
      </c>
      <c r="W609" s="542">
        <f>SUMIFS('Faturamento NNE'!$K$2:$K$707,'Faturamento NNE'!$E$2:$E$707,'Infos Relatório'!$B$564,'Faturamento NNE'!$F$2:$F$707,'Infos Relatório'!$B609,'Faturamento NNE'!$AA$2:$AA$707,'Infos Relatório'!U$1)</f>
        <v>0</v>
      </c>
      <c r="X609" s="546">
        <f>SUMIFS('Faturamento NNE'!$P$2:$P$707,'Faturamento NNE'!$E$2:$E$707,'Infos Relatório'!$B$564,'Faturamento NNE'!$F$2:$F$707,'Infos Relatório'!$B609,'Faturamento NNE'!$AA$2:$AA$707,'Infos Relatório'!U$1,'Faturamento NNE'!$U$2:$U$707,"Sim")+SUMIFS('Faturamento NNE'!$Q$2:$Q$707,'Faturamento NNE'!$E$2:$E$707,'Infos Relatório'!$B$564,'Faturamento NNE'!$F$2:$F$707,'Infos Relatório'!$B609,'Faturamento NNE'!$AA$2:$AA$707,'Infos Relatório'!U$1,'Faturamento NNE'!$U$2:$U$707,"Sim")</f>
        <v>0</v>
      </c>
      <c r="Y609" s="227" t="e">
        <f t="shared" si="207"/>
        <v>#DIV/0!</v>
      </c>
      <c r="Z609" s="545">
        <f>SUMIFS('Faturamento NNE'!$I$2:$I$707,'Faturamento NNE'!$E$2:$E$707,'Infos Relatório'!$B$564,'Faturamento NNE'!$F$2:$F$707,'Infos Relatório'!$B609,'Faturamento NNE'!$AA$2:$AA$707,'Infos Relatório'!U$1)</f>
        <v>0</v>
      </c>
      <c r="AA609" s="541">
        <f>COUNTIFS('Faturamento NNE'!$E$2:$E$707,'Infos Relatório'!$B$564,'Faturamento NNE'!$F$2:$F$707,'Infos Relatório'!$B609,'Faturamento NNE'!$AA$2:$AA$707,'Infos Relatório'!AA$1)</f>
        <v>0</v>
      </c>
      <c r="AB609" s="542">
        <f>SUMIFS('Faturamento NNE'!$H$2:$H$707,'Faturamento NNE'!$E$2:$E$707,'Infos Relatório'!$B$564,'Faturamento NNE'!$F$2:$F$707,'Infos Relatório'!$B609,'Faturamento NNE'!$AA$2:$AA$707,'Infos Relatório'!AA$1)</f>
        <v>0</v>
      </c>
      <c r="AC609" s="542">
        <f>SUMIFS('Faturamento NNE'!$K$2:$K$707,'Faturamento NNE'!$E$2:$E$707,'Infos Relatório'!$B$564,'Faturamento NNE'!$F$2:$F$707,'Infos Relatório'!$B609,'Faturamento NNE'!$AA$2:$AA$707,'Infos Relatório'!AA$1)</f>
        <v>0</v>
      </c>
      <c r="AD609" s="546">
        <f>SUMIFS('Faturamento NNE'!$P$2:$P$707,'Faturamento NNE'!$E$2:$E$707,'Infos Relatório'!$B$564,'Faturamento NNE'!$F$2:$F$707,'Infos Relatório'!$B609,'Faturamento NNE'!$AA$2:$AA$707,'Infos Relatório'!AA$1,'Faturamento NNE'!$U$2:$U$707,"Sim")+SUMIFS('Faturamento NNE'!$Q$2:$Q$707,'Faturamento NNE'!$E$2:$E$707,'Infos Relatório'!$B$564,'Faturamento NNE'!$F$2:$F$707,'Infos Relatório'!$B609,'Faturamento NNE'!$AA$2:$AA$707,'Infos Relatório'!AA$1,'Faturamento NNE'!$U$2:$U$707,"Sim")</f>
        <v>0</v>
      </c>
      <c r="AE609" s="227" t="e">
        <f t="shared" si="208"/>
        <v>#DIV/0!</v>
      </c>
      <c r="AF609" s="545">
        <f>SUMIFS('Faturamento NNE'!$I$2:$I$707,'Faturamento NNE'!$E$2:$E$707,'Infos Relatório'!$B$564,'Faturamento NNE'!$F$2:$F$707,'Infos Relatório'!$B609,'Faturamento NNE'!$AA$2:$AA$707,'Infos Relatório'!AA$1)</f>
        <v>0</v>
      </c>
      <c r="AG609" s="541">
        <f>COUNTIFS('Faturamento NNE'!$E$2:$E$707,'Infos Relatório'!$B$564,'Faturamento NNE'!$F$2:$F$707,'Infos Relatório'!$B609,'Faturamento NNE'!$AA$2:$AA$707,'Infos Relatório'!AG$1)</f>
        <v>0</v>
      </c>
      <c r="AH609" s="542">
        <f>SUMIFS('Faturamento NNE'!$H$2:$H$707,'Faturamento NNE'!$E$2:$E$707,'Infos Relatório'!$B$564,'Faturamento NNE'!$F$2:$F$707,'Infos Relatório'!$B609,'Faturamento NNE'!$AA$2:$AA$707,'Infos Relatório'!AG$1)</f>
        <v>0</v>
      </c>
      <c r="AI609" s="542">
        <f>SUMIFS('Faturamento NNE'!$K$2:$K$707,'Faturamento NNE'!$E$2:$E$707,'Infos Relatório'!$B$564,'Faturamento NNE'!$F$2:$F$707,'Infos Relatório'!$B609,'Faturamento NNE'!$AA$2:$AA$707,'Infos Relatório'!AG$1)</f>
        <v>0</v>
      </c>
      <c r="AJ609" s="546">
        <f>SUMIFS('Faturamento NNE'!$P$2:$P$707,'Faturamento NNE'!$E$2:$E$707,'Infos Relatório'!$B$564,'Faturamento NNE'!$F$2:$F$707,'Infos Relatório'!$B609,'Faturamento NNE'!$AA$2:$AA$707,'Infos Relatório'!AG$1,'Faturamento NNE'!$U$2:$U$707,"Sim")+SUMIFS('Faturamento NNE'!$Q$2:$Q$707,'Faturamento NNE'!$E$2:$E$707,'Infos Relatório'!$B$564,'Faturamento NNE'!$F$2:$F$707,'Infos Relatório'!$B609,'Faturamento NNE'!$AA$2:$AA$707,'Infos Relatório'!AG$1,'Faturamento NNE'!$U$2:$U$707,"Sim")</f>
        <v>0</v>
      </c>
      <c r="AK609" s="227" t="e">
        <f t="shared" si="209"/>
        <v>#DIV/0!</v>
      </c>
      <c r="AL609" s="545">
        <f>SUMIFS('Faturamento NNE'!$I$2:$I$707,'Faturamento NNE'!$E$2:$E$707,'Infos Relatório'!$B$564,'Faturamento NNE'!$F$2:$F$707,'Infos Relatório'!$B609,'Faturamento NNE'!$AA$2:$AA$707,'Infos Relatório'!AG$1)</f>
        <v>0</v>
      </c>
      <c r="AM609" s="541">
        <f>COUNTIFS('Faturamento NNE'!$E$2:$E$707,'Infos Relatório'!$B$564,'Faturamento NNE'!$F$2:$F$707,'Infos Relatório'!$B609,'Faturamento NNE'!$AA$2:$AA$707,'Infos Relatório'!AM$1)</f>
        <v>0</v>
      </c>
      <c r="AN609" s="542">
        <f>SUMIFS('Faturamento NNE'!$H$2:$H$707,'Faturamento NNE'!$E$2:$E$707,'Infos Relatório'!$B$564,'Faturamento NNE'!$F$2:$F$707,'Infos Relatório'!$B609,'Faturamento NNE'!$AA$2:$AA$707,'Infos Relatório'!AM$1)</f>
        <v>0</v>
      </c>
      <c r="AO609" s="542">
        <f>SUMIFS('Faturamento NNE'!$K$2:$K$707,'Faturamento NNE'!$E$2:$E$707,'Infos Relatório'!$B$564,'Faturamento NNE'!$F$2:$F$707,'Infos Relatório'!$B609,'Faturamento NNE'!$AA$2:$AA$707,'Infos Relatório'!AM$1)</f>
        <v>0</v>
      </c>
      <c r="AP609" s="546">
        <f>SUMIFS('Faturamento NNE'!$P$2:$P$707,'Faturamento NNE'!$E$2:$E$707,'Infos Relatório'!$B$564,'Faturamento NNE'!$F$2:$F$707,'Infos Relatório'!$B609,'Faturamento NNE'!$AA$2:$AA$707,'Infos Relatório'!AM$1,'Faturamento NNE'!$U$2:$U$707,"Sim")+SUMIFS('Faturamento NNE'!$Q$2:$Q$707,'Faturamento NNE'!$E$2:$E$707,'Infos Relatório'!$B$564,'Faturamento NNE'!$F$2:$F$707,'Infos Relatório'!$B609,'Faturamento NNE'!$AA$2:$AA$707,'Infos Relatório'!AM$1,'Faturamento NNE'!$U$2:$U$707,"Sim")</f>
        <v>0</v>
      </c>
      <c r="AQ609" s="227" t="e">
        <f t="shared" si="210"/>
        <v>#DIV/0!</v>
      </c>
      <c r="AR609" s="545">
        <f>SUMIFS('Faturamento NNE'!$I$2:$I$707,'Faturamento NNE'!$E$2:$E$707,'Infos Relatório'!$B$564,'Faturamento NNE'!$F$2:$F$707,'Infos Relatório'!$B609,'Faturamento NNE'!$AA$2:$AA$707,'Infos Relatório'!AM$1)</f>
        <v>0</v>
      </c>
      <c r="AS609" s="541">
        <f>COUNTIFS('Faturamento NNE'!$E$2:$E$707,'Infos Relatório'!$B$564,'Faturamento NNE'!$F$2:$F$707,'Infos Relatório'!$B609,'Faturamento NNE'!$AA$2:$AA$707,'Infos Relatório'!AS$1)</f>
        <v>0</v>
      </c>
      <c r="AT609" s="542">
        <f>SUMIFS('Faturamento NNE'!$H$2:$H$707,'Faturamento NNE'!$E$2:$E$707,'Infos Relatório'!$B$564,'Faturamento NNE'!$F$2:$F$707,'Infos Relatório'!$B609,'Faturamento NNE'!$AA$2:$AA$707,'Infos Relatório'!AS$1)</f>
        <v>0</v>
      </c>
      <c r="AU609" s="542">
        <f>SUMIFS('Faturamento NNE'!$K$2:$K$707,'Faturamento NNE'!$E$2:$E$707,'Infos Relatório'!$B$564,'Faturamento NNE'!$F$2:$F$707,'Infos Relatório'!$B609,'Faturamento NNE'!$AA$2:$AA$707,'Infos Relatório'!AS$1)</f>
        <v>0</v>
      </c>
      <c r="AV609" s="546">
        <f>SUMIFS('Faturamento NNE'!$P$2:$P$707,'Faturamento NNE'!$E$2:$E$707,'Infos Relatório'!$B$564,'Faturamento NNE'!$F$2:$F$707,'Infos Relatório'!$B609,'Faturamento NNE'!$AA$2:$AA$707,'Infos Relatório'!AS$1,'Faturamento NNE'!$U$2:$U$707,"Sim")+SUMIFS('Faturamento NNE'!$Q$2:$Q$707,'Faturamento NNE'!$E$2:$E$707,'Infos Relatório'!$B$564,'Faturamento NNE'!$F$2:$F$707,'Infos Relatório'!$B609,'Faturamento NNE'!$AA$2:$AA$707,'Infos Relatório'!AS$1,'Faturamento NNE'!$U$2:$U$707,"Sim")</f>
        <v>0</v>
      </c>
      <c r="AW609" s="227" t="e">
        <f t="shared" si="211"/>
        <v>#DIV/0!</v>
      </c>
      <c r="AX609" s="545">
        <f>SUMIFS('Faturamento NNE'!$I$2:$I$707,'Faturamento NNE'!$E$2:$E$707,'Infos Relatório'!$B$564,'Faturamento NNE'!$F$2:$F$707,'Infos Relatório'!$B609,'Faturamento NNE'!$AA$2:$AA$707,'Infos Relatório'!AS$1)</f>
        <v>0</v>
      </c>
      <c r="AY609" s="541">
        <f>COUNTIFS('Faturamento NNE'!$E$2:$E$707,'Infos Relatório'!$B$564,'Faturamento NNE'!$F$2:$F$707,'Infos Relatório'!$B609,'Faturamento NNE'!$AA$2:$AA$707,'Infos Relatório'!AY$1)</f>
        <v>0</v>
      </c>
      <c r="AZ609" s="542">
        <f>SUMIFS('Faturamento NNE'!$H$2:$H$707,'Faturamento NNE'!$E$2:$E$707,'Infos Relatório'!$B$564,'Faturamento NNE'!$F$2:$F$707,'Infos Relatório'!$B609,'Faturamento NNE'!$AA$2:$AA$707,'Infos Relatório'!AY$1)</f>
        <v>0</v>
      </c>
      <c r="BA609" s="542">
        <f>SUMIFS('Faturamento NNE'!$K$2:$K$707,'Faturamento NNE'!$E$2:$E$707,'Infos Relatório'!$B$564,'Faturamento NNE'!$F$2:$F$707,'Infos Relatório'!$B609,'Faturamento NNE'!$AA$2:$AA$707,'Infos Relatório'!AY$1)</f>
        <v>0</v>
      </c>
      <c r="BB609" s="546">
        <f>SUMIFS('Faturamento NNE'!$P$2:$P$707,'Faturamento NNE'!$E$2:$E$707,'Infos Relatório'!$B$564,'Faturamento NNE'!$F$2:$F$707,'Infos Relatório'!$B609,'Faturamento NNE'!$AA$2:$AA$707,'Infos Relatório'!AY$1,'Faturamento NNE'!$U$2:$U$707,"Sim")+SUMIFS('Faturamento NNE'!$Q$2:$Q$707,'Faturamento NNE'!$E$2:$E$707,'Infos Relatório'!$B$564,'Faturamento NNE'!$F$2:$F$707,'Infos Relatório'!$B609,'Faturamento NNE'!$AA$2:$AA$707,'Infos Relatório'!AY$1,'Faturamento NNE'!$U$2:$U$707,"Sim")</f>
        <v>0</v>
      </c>
      <c r="BC609" s="227" t="e">
        <f t="shared" si="212"/>
        <v>#DIV/0!</v>
      </c>
      <c r="BD609" s="545">
        <f>SUMIFS('Faturamento NNE'!$I$2:$I$707,'Faturamento NNE'!$E$2:$E$707,'Infos Relatório'!$B$564,'Faturamento NNE'!$F$2:$F$707,'Infos Relatório'!$B609,'Faturamento NNE'!$AA$2:$AA$707,'Infos Relatório'!AY$1)</f>
        <v>0</v>
      </c>
      <c r="BE609" s="541">
        <f>COUNTIFS('Faturamento NNE'!$E$2:$E$707,'Infos Relatório'!$B$564,'Faturamento NNE'!$F$2:$F$707,'Infos Relatório'!$B609,'Faturamento NNE'!$AA$2:$AA$707,'Infos Relatório'!BE$1)</f>
        <v>0</v>
      </c>
      <c r="BF609" s="542">
        <f>SUMIFS('Faturamento NNE'!$H$2:$H$707,'Faturamento NNE'!$E$2:$E$707,'Infos Relatório'!$B$564,'Faturamento NNE'!$F$2:$F$707,'Infos Relatório'!$B609,'Faturamento NNE'!$AA$2:$AA$707,'Infos Relatório'!BE$1)</f>
        <v>0</v>
      </c>
      <c r="BG609" s="542">
        <f>SUMIFS('Faturamento NNE'!$K$2:$K$707,'Faturamento NNE'!$E$2:$E$707,'Infos Relatório'!$B$564,'Faturamento NNE'!$F$2:$F$707,'Infos Relatório'!$B609,'Faturamento NNE'!$AA$2:$AA$707,'Infos Relatório'!BE$1)</f>
        <v>0</v>
      </c>
      <c r="BH609" s="546">
        <f>SUMIFS('Faturamento NNE'!$P$2:$P$707,'Faturamento NNE'!$E$2:$E$707,'Infos Relatório'!$B$564,'Faturamento NNE'!$F$2:$F$707,'Infos Relatório'!$B609,'Faturamento NNE'!$AA$2:$AA$707,'Infos Relatório'!BE$1,'Faturamento NNE'!$U$2:$U$707,"Sim")+SUMIFS('Faturamento NNE'!$Q$2:$Q$707,'Faturamento NNE'!$E$2:$E$707,'Infos Relatório'!$B$564,'Faturamento NNE'!$F$2:$F$707,'Infos Relatório'!$B609,'Faturamento NNE'!$AA$2:$AA$707,'Infos Relatório'!BE$1,'Faturamento NNE'!$U$2:$U$707,"Sim")</f>
        <v>0</v>
      </c>
      <c r="BI609" s="227" t="e">
        <f t="shared" si="213"/>
        <v>#DIV/0!</v>
      </c>
      <c r="BJ609" s="545">
        <f>SUMIFS('Faturamento NNE'!$I$2:$I$707,'Faturamento NNE'!$E$2:$E$707,'Infos Relatório'!$B$564,'Faturamento NNE'!$F$2:$F$707,'Infos Relatório'!$B609,'Faturamento NNE'!$AA$2:$AA$707,'Infos Relatório'!BE$1)</f>
        <v>0</v>
      </c>
      <c r="BK609" s="541">
        <f>COUNTIFS('Faturamento NNE'!$E$2:$E$707,'Infos Relatório'!$B$564,'Faturamento NNE'!$F$2:$F$707,'Infos Relatório'!$B609,'Faturamento NNE'!$AA$2:$AA$707,'Infos Relatório'!BK$1)</f>
        <v>0</v>
      </c>
      <c r="BL609" s="542">
        <f>SUMIFS('Faturamento NNE'!$H$2:$H$707,'Faturamento NNE'!$E$2:$E$707,'Infos Relatório'!$B$564,'Faturamento NNE'!$F$2:$F$707,'Infos Relatório'!$B609,'Faturamento NNE'!$AA$2:$AA$707,'Infos Relatório'!BK$1)</f>
        <v>0</v>
      </c>
      <c r="BM609" s="542">
        <f>SUMIFS('Faturamento NNE'!$K$2:$K$707,'Faturamento NNE'!$E$2:$E$707,'Infos Relatório'!$B$564,'Faturamento NNE'!$F$2:$F$707,'Infos Relatório'!$B609,'Faturamento NNE'!$AA$2:$AA$707,'Infos Relatório'!BK$1)</f>
        <v>0</v>
      </c>
      <c r="BN609" s="546">
        <f>SUMIFS('Faturamento NNE'!$P$2:$P$707,'Faturamento NNE'!$E$2:$E$707,'Infos Relatório'!$B$564,'Faturamento NNE'!$F$2:$F$707,'Infos Relatório'!$B609,'Faturamento NNE'!$AA$2:$AA$707,'Infos Relatório'!BK$1,'Faturamento NNE'!$U$2:$U$707,"Sim")+SUMIFS('Faturamento NNE'!$Q$2:$Q$707,'Faturamento NNE'!$E$2:$E$707,'Infos Relatório'!$B$564,'Faturamento NNE'!$F$2:$F$707,'Infos Relatório'!$B609,'Faturamento NNE'!$AA$2:$AA$707,'Infos Relatório'!BK$1,'Faturamento NNE'!$U$2:$U$707,"Sim")</f>
        <v>0</v>
      </c>
      <c r="BO609" s="227" t="e">
        <f t="shared" si="214"/>
        <v>#DIV/0!</v>
      </c>
      <c r="BP609" s="545">
        <f>SUMIFS('Faturamento NNE'!$I$2:$I$707,'Faturamento NNE'!$E$2:$E$707,'Infos Relatório'!$B$564,'Faturamento NNE'!$F$2:$F$707,'Infos Relatório'!$B609,'Faturamento NNE'!$AA$2:$AA$707,'Infos Relatório'!BK$1)</f>
        <v>0</v>
      </c>
      <c r="BQ609" s="541">
        <f>COUNTIFS('Faturamento NNE'!$E$2:$E$707,'Infos Relatório'!$B$564,'Faturamento NNE'!$F$2:$F$707,'Infos Relatório'!$B609,'Faturamento NNE'!$AA$2:$AA$707,'Infos Relatório'!BQ$1)</f>
        <v>0</v>
      </c>
      <c r="BR609" s="542">
        <f>SUMIFS('Faturamento NNE'!$H$2:$H$707,'Faturamento NNE'!$E$2:$E$707,'Infos Relatório'!$B$564,'Faturamento NNE'!$F$2:$F$707,'Infos Relatório'!$B609,'Faturamento NNE'!$AA$2:$AA$707,'Infos Relatório'!BQ$1)</f>
        <v>0</v>
      </c>
      <c r="BS609" s="542">
        <f>SUMIFS('Faturamento NNE'!$K$2:$K$707,'Faturamento NNE'!$E$2:$E$707,'Infos Relatório'!$B$564,'Faturamento NNE'!$F$2:$F$707,'Infos Relatório'!$B609,'Faturamento NNE'!$AA$2:$AA$707,'Infos Relatório'!BQ$1)</f>
        <v>0</v>
      </c>
      <c r="BT609" s="546">
        <f>SUMIFS('Faturamento NNE'!$P$2:$P$707,'Faturamento NNE'!$E$2:$E$707,'Infos Relatório'!$B$564,'Faturamento NNE'!$F$2:$F$707,'Infos Relatório'!$B609,'Faturamento NNE'!$AA$2:$AA$707,'Infos Relatório'!BQ$1,'Faturamento NNE'!$U$2:$U$707,"Sim")+SUMIFS('Faturamento NNE'!$Q$2:$Q$707,'Faturamento NNE'!$E$2:$E$707,'Infos Relatório'!$B$564,'Faturamento NNE'!$F$2:$F$707,'Infos Relatório'!$B609,'Faturamento NNE'!$AA$2:$AA$707,'Infos Relatório'!BQ$1,'Faturamento NNE'!$U$2:$U$707,"Sim")</f>
        <v>0</v>
      </c>
      <c r="BU609" s="227" t="e">
        <f t="shared" si="215"/>
        <v>#DIV/0!</v>
      </c>
      <c r="BV609" s="545">
        <f>SUMIFS('Faturamento NNE'!$I$2:$I$707,'Faturamento NNE'!$E$2:$E$707,'Infos Relatório'!$B$564,'Faturamento NNE'!$F$2:$F$707,'Infos Relatório'!$B609,'Faturamento NNE'!$AA$2:$AA$707,'Infos Relatório'!BQ$1)</f>
        <v>0</v>
      </c>
    </row>
    <row r="610" spans="2:74">
      <c r="B610" s="217" t="s">
        <v>175</v>
      </c>
      <c r="C610" s="541">
        <f>COUNTIFS('Faturamento NNE'!$E$2:$E$707,'Infos Relatório'!$B$564,'Faturamento NNE'!$F$2:$F$707,'Infos Relatório'!$B610,'Faturamento NNE'!$AA$2:$AA$707,'Infos Relatório'!C$1)</f>
        <v>0</v>
      </c>
      <c r="D610" s="542">
        <f>SUMIFS('Faturamento NNE'!$H$2:$H$707,'Faturamento NNE'!$E$2:$E$707,'Infos Relatório'!$B$564,'Faturamento NNE'!$F$2:$F$707,'Infos Relatório'!$B610,'Faturamento NNE'!$AA$2:$AA$707,'Infos Relatório'!C$1)</f>
        <v>0</v>
      </c>
      <c r="E610" s="543">
        <f>SUMIFS('Faturamento NNE'!$K$2:$K$707,'Faturamento NNE'!$E$2:$E$707,'Infos Relatório'!$B$564,'Faturamento NNE'!$F$2:$F$707,'Infos Relatório'!$B610,'Faturamento NNE'!$AA$2:$AA$707,'Infos Relatório'!C$1)</f>
        <v>0</v>
      </c>
      <c r="F610" s="544">
        <f>SUMIFS('Faturamento NNE'!$P$2:$P$707,'Faturamento NNE'!$E$2:$E$707,'Infos Relatório'!$B$564,'Faturamento NNE'!$F$2:$F$707,'Infos Relatório'!$B610,'Faturamento NNE'!$AA$2:$AA$707,'Infos Relatório'!C$1,'Faturamento NNE'!$U$2:$U$707,"Sim")+SUMIFS('Faturamento NNE'!$Q$2:$Q$707,'Faturamento NNE'!$E$2:$E$707,'Infos Relatório'!$B$564,'Faturamento NNE'!$F$2:$F$707,'Infos Relatório'!$B610,'Faturamento NNE'!$AA$2:$AA$707,'Infos Relatório'!C$1,'Faturamento NNE'!$U$2:$U$707,"Sim")</f>
        <v>0</v>
      </c>
      <c r="G610" s="283" t="e">
        <f t="shared" si="204"/>
        <v>#DIV/0!</v>
      </c>
      <c r="H610" s="545">
        <f>SUMIFS('Faturamento NNE'!$I$2:$I$707,'Faturamento NNE'!$E$2:$E$707,'Infos Relatório'!$B$564,'Faturamento NNE'!$F$2:$F$707,'Infos Relatório'!$B610,'Faturamento NNE'!$AA$2:$AA$707,'Infos Relatório'!C$1)</f>
        <v>0</v>
      </c>
      <c r="I610" s="541">
        <f>COUNTIFS('Faturamento NNE'!$E$2:$E$707,'Infos Relatório'!$B$564,'Faturamento NNE'!$F$2:$F$707,'Infos Relatório'!$B610,'Faturamento NNE'!$AA$2:$AA$707,'Infos Relatório'!I$1)</f>
        <v>0</v>
      </c>
      <c r="J610" s="542">
        <f>SUMIFS('Faturamento NNE'!$H$2:$H$707,'Faturamento NNE'!$E$2:$E$707,'Infos Relatório'!$B$564,'Faturamento NNE'!$F$2:$F$707,'Infos Relatório'!$B610,'Faturamento NNE'!$AA$2:$AA$707,'Infos Relatório'!I$1)</f>
        <v>0</v>
      </c>
      <c r="K610" s="543">
        <f>SUMIFS('Faturamento NNE'!$K$2:$K$707,'Faturamento NNE'!$E$2:$E$707,'Infos Relatório'!$B$564,'Faturamento NNE'!$F$2:$F$707,'Infos Relatório'!$B610,'Faturamento NNE'!$AA$2:$AA$707,'Infos Relatório'!I$1)</f>
        <v>0</v>
      </c>
      <c r="L610" s="544">
        <f>SUMIFS('Faturamento NNE'!$P$2:$P$707,'Faturamento NNE'!$E$2:$E$707,'Infos Relatório'!$B$564,'Faturamento NNE'!$F$2:$F$707,'Infos Relatório'!$B610,'Faturamento NNE'!$AA$2:$AA$707,'Infos Relatório'!I$1,'Faturamento NNE'!$U$2:$U$707,"Sim")+SUMIFS('Faturamento NNE'!$Q$2:$Q$707,'Faturamento NNE'!$E$2:$E$707,'Infos Relatório'!$B$564,'Faturamento NNE'!$F$2:$F$707,'Infos Relatório'!$B610,'Faturamento NNE'!$AA$2:$AA$707,'Infos Relatório'!I$1,'Faturamento NNE'!$U$2:$U$707,"Sim")</f>
        <v>0</v>
      </c>
      <c r="M610" s="283" t="e">
        <f t="shared" si="205"/>
        <v>#DIV/0!</v>
      </c>
      <c r="N610" s="545">
        <f>SUMIFS('Faturamento NNE'!$I$2:$I$707,'Faturamento NNE'!$E$2:$E$707,'Infos Relatório'!$B$564,'Faturamento NNE'!$F$2:$F$707,'Infos Relatório'!$B610,'Faturamento NNE'!$AA$2:$AA$707,'Infos Relatório'!I$1)</f>
        <v>0</v>
      </c>
      <c r="O610" s="541">
        <f>COUNTIFS('Faturamento NNE'!$E$2:$E$707,'Infos Relatório'!$B$564,'Faturamento NNE'!$F$2:$F$707,'Infos Relatório'!$B610,'Faturamento NNE'!$AA$2:$AA$707,'Infos Relatório'!O$1)</f>
        <v>0</v>
      </c>
      <c r="P610" s="542">
        <f>SUMIFS('Faturamento NNE'!$H$2:$H$707,'Faturamento NNE'!$E$2:$E$707,'Infos Relatório'!$B$564,'Faturamento NNE'!$F$2:$F$707,'Infos Relatório'!$B610,'Faturamento NNE'!$AA$2:$AA$707,'Infos Relatório'!O$1)</f>
        <v>0</v>
      </c>
      <c r="Q610" s="542">
        <f>SUMIFS('Faturamento NNE'!$K$2:$K$707,'Faturamento NNE'!$E$2:$E$707,'Infos Relatório'!$B$564,'Faturamento NNE'!$F$2:$F$707,'Infos Relatório'!$B610,'Faturamento NNE'!$AA$2:$AA$707,'Infos Relatório'!O$1)</f>
        <v>0</v>
      </c>
      <c r="R610" s="546">
        <f>SUMIFS('Faturamento NNE'!$P$2:$P$707,'Faturamento NNE'!$E$2:$E$707,'Infos Relatório'!$B$564,'Faturamento NNE'!$F$2:$F$707,'Infos Relatório'!$B610,'Faturamento NNE'!$AA$2:$AA$707,'Infos Relatório'!O$1,'Faturamento NNE'!$U$2:$U$707,"Sim")+SUMIFS('Faturamento NNE'!$Q$2:$Q$707,'Faturamento NNE'!$E$2:$E$707,'Infos Relatório'!$B$564,'Faturamento NNE'!$F$2:$F$707,'Infos Relatório'!$B610,'Faturamento NNE'!$AA$2:$AA$707,'Infos Relatório'!O$1,'Faturamento NNE'!$U$2:$U$707,"Sim")</f>
        <v>0</v>
      </c>
      <c r="S610" s="227" t="e">
        <f t="shared" si="206"/>
        <v>#DIV/0!</v>
      </c>
      <c r="T610" s="545">
        <f>SUMIFS('Faturamento NNE'!$I$2:$I$707,'Faturamento NNE'!$E$2:$E$707,'Infos Relatório'!$B$564,'Faturamento NNE'!$F$2:$F$707,'Infos Relatório'!$B610,'Faturamento NNE'!$AA$2:$AA$707,'Infos Relatório'!O$1)</f>
        <v>0</v>
      </c>
      <c r="U610" s="541">
        <f>COUNTIFS('Faturamento NNE'!$E$2:$E$707,'Infos Relatório'!$B$564,'Faturamento NNE'!$F$2:$F$707,'Infos Relatório'!$B610,'Faturamento NNE'!$AA$2:$AA$707,'Infos Relatório'!U$1)</f>
        <v>0</v>
      </c>
      <c r="V610" s="542">
        <f>SUMIFS('Faturamento NNE'!$H$2:$H$707,'Faturamento NNE'!$E$2:$E$707,'Infos Relatório'!$B$564,'Faturamento NNE'!$F$2:$F$707,'Infos Relatório'!$B610,'Faturamento NNE'!$AA$2:$AA$707,'Infos Relatório'!U$1)</f>
        <v>0</v>
      </c>
      <c r="W610" s="542">
        <f>SUMIFS('Faturamento NNE'!$K$2:$K$707,'Faturamento NNE'!$E$2:$E$707,'Infos Relatório'!$B$564,'Faturamento NNE'!$F$2:$F$707,'Infos Relatório'!$B610,'Faturamento NNE'!$AA$2:$AA$707,'Infos Relatório'!U$1)</f>
        <v>0</v>
      </c>
      <c r="X610" s="546">
        <f>SUMIFS('Faturamento NNE'!$P$2:$P$707,'Faturamento NNE'!$E$2:$E$707,'Infos Relatório'!$B$564,'Faturamento NNE'!$F$2:$F$707,'Infos Relatório'!$B610,'Faturamento NNE'!$AA$2:$AA$707,'Infos Relatório'!U$1,'Faturamento NNE'!$U$2:$U$707,"Sim")+SUMIFS('Faturamento NNE'!$Q$2:$Q$707,'Faturamento NNE'!$E$2:$E$707,'Infos Relatório'!$B$564,'Faturamento NNE'!$F$2:$F$707,'Infos Relatório'!$B610,'Faturamento NNE'!$AA$2:$AA$707,'Infos Relatório'!U$1,'Faturamento NNE'!$U$2:$U$707,"Sim")</f>
        <v>0</v>
      </c>
      <c r="Y610" s="227" t="e">
        <f t="shared" si="207"/>
        <v>#DIV/0!</v>
      </c>
      <c r="Z610" s="545">
        <f>SUMIFS('Faturamento NNE'!$I$2:$I$707,'Faturamento NNE'!$E$2:$E$707,'Infos Relatório'!$B$564,'Faturamento NNE'!$F$2:$F$707,'Infos Relatório'!$B610,'Faturamento NNE'!$AA$2:$AA$707,'Infos Relatório'!U$1)</f>
        <v>0</v>
      </c>
      <c r="AA610" s="541">
        <f>COUNTIFS('Faturamento NNE'!$E$2:$E$707,'Infos Relatório'!$B$564,'Faturamento NNE'!$F$2:$F$707,'Infos Relatório'!$B610,'Faturamento NNE'!$AA$2:$AA$707,'Infos Relatório'!AA$1)</f>
        <v>0</v>
      </c>
      <c r="AB610" s="542">
        <f>SUMIFS('Faturamento NNE'!$H$2:$H$707,'Faturamento NNE'!$E$2:$E$707,'Infos Relatório'!$B$564,'Faturamento NNE'!$F$2:$F$707,'Infos Relatório'!$B610,'Faturamento NNE'!$AA$2:$AA$707,'Infos Relatório'!AA$1)</f>
        <v>0</v>
      </c>
      <c r="AC610" s="542">
        <f>SUMIFS('Faturamento NNE'!$K$2:$K$707,'Faturamento NNE'!$E$2:$E$707,'Infos Relatório'!$B$564,'Faturamento NNE'!$F$2:$F$707,'Infos Relatório'!$B610,'Faturamento NNE'!$AA$2:$AA$707,'Infos Relatório'!AA$1)</f>
        <v>0</v>
      </c>
      <c r="AD610" s="546">
        <f>SUMIFS('Faturamento NNE'!$P$2:$P$707,'Faturamento NNE'!$E$2:$E$707,'Infos Relatório'!$B$564,'Faturamento NNE'!$F$2:$F$707,'Infos Relatório'!$B610,'Faturamento NNE'!$AA$2:$AA$707,'Infos Relatório'!AA$1,'Faturamento NNE'!$U$2:$U$707,"Sim")+SUMIFS('Faturamento NNE'!$Q$2:$Q$707,'Faturamento NNE'!$E$2:$E$707,'Infos Relatório'!$B$564,'Faturamento NNE'!$F$2:$F$707,'Infos Relatório'!$B610,'Faturamento NNE'!$AA$2:$AA$707,'Infos Relatório'!AA$1,'Faturamento NNE'!$U$2:$U$707,"Sim")</f>
        <v>0</v>
      </c>
      <c r="AE610" s="227" t="e">
        <f t="shared" si="208"/>
        <v>#DIV/0!</v>
      </c>
      <c r="AF610" s="545">
        <f>SUMIFS('Faturamento NNE'!$I$2:$I$707,'Faturamento NNE'!$E$2:$E$707,'Infos Relatório'!$B$564,'Faturamento NNE'!$F$2:$F$707,'Infos Relatório'!$B610,'Faturamento NNE'!$AA$2:$AA$707,'Infos Relatório'!AA$1)</f>
        <v>0</v>
      </c>
      <c r="AG610" s="541">
        <f>COUNTIFS('Faturamento NNE'!$E$2:$E$707,'Infos Relatório'!$B$564,'Faturamento NNE'!$F$2:$F$707,'Infos Relatório'!$B610,'Faturamento NNE'!$AA$2:$AA$707,'Infos Relatório'!AG$1)</f>
        <v>0</v>
      </c>
      <c r="AH610" s="542">
        <f>SUMIFS('Faturamento NNE'!$H$2:$H$707,'Faturamento NNE'!$E$2:$E$707,'Infos Relatório'!$B$564,'Faturamento NNE'!$F$2:$F$707,'Infos Relatório'!$B610,'Faturamento NNE'!$AA$2:$AA$707,'Infos Relatório'!AG$1)</f>
        <v>0</v>
      </c>
      <c r="AI610" s="542">
        <f>SUMIFS('Faturamento NNE'!$K$2:$K$707,'Faturamento NNE'!$E$2:$E$707,'Infos Relatório'!$B$564,'Faturamento NNE'!$F$2:$F$707,'Infos Relatório'!$B610,'Faturamento NNE'!$AA$2:$AA$707,'Infos Relatório'!AG$1)</f>
        <v>0</v>
      </c>
      <c r="AJ610" s="546">
        <f>SUMIFS('Faturamento NNE'!$P$2:$P$707,'Faturamento NNE'!$E$2:$E$707,'Infos Relatório'!$B$564,'Faturamento NNE'!$F$2:$F$707,'Infos Relatório'!$B610,'Faturamento NNE'!$AA$2:$AA$707,'Infos Relatório'!AG$1,'Faturamento NNE'!$U$2:$U$707,"Sim")+SUMIFS('Faturamento NNE'!$Q$2:$Q$707,'Faturamento NNE'!$E$2:$E$707,'Infos Relatório'!$B$564,'Faturamento NNE'!$F$2:$F$707,'Infos Relatório'!$B610,'Faturamento NNE'!$AA$2:$AA$707,'Infos Relatório'!AG$1,'Faturamento NNE'!$U$2:$U$707,"Sim")</f>
        <v>0</v>
      </c>
      <c r="AK610" s="227" t="e">
        <f t="shared" si="209"/>
        <v>#DIV/0!</v>
      </c>
      <c r="AL610" s="545">
        <f>SUMIFS('Faturamento NNE'!$I$2:$I$707,'Faturamento NNE'!$E$2:$E$707,'Infos Relatório'!$B$564,'Faturamento NNE'!$F$2:$F$707,'Infos Relatório'!$B610,'Faturamento NNE'!$AA$2:$AA$707,'Infos Relatório'!AG$1)</f>
        <v>0</v>
      </c>
      <c r="AM610" s="541">
        <f>COUNTIFS('Faturamento NNE'!$E$2:$E$707,'Infos Relatório'!$B$564,'Faturamento NNE'!$F$2:$F$707,'Infos Relatório'!$B610,'Faturamento NNE'!$AA$2:$AA$707,'Infos Relatório'!AM$1)</f>
        <v>0</v>
      </c>
      <c r="AN610" s="542">
        <f>SUMIFS('Faturamento NNE'!$H$2:$H$707,'Faturamento NNE'!$E$2:$E$707,'Infos Relatório'!$B$564,'Faturamento NNE'!$F$2:$F$707,'Infos Relatório'!$B610,'Faturamento NNE'!$AA$2:$AA$707,'Infos Relatório'!AM$1)</f>
        <v>0</v>
      </c>
      <c r="AO610" s="542">
        <f>SUMIFS('Faturamento NNE'!$K$2:$K$707,'Faturamento NNE'!$E$2:$E$707,'Infos Relatório'!$B$564,'Faturamento NNE'!$F$2:$F$707,'Infos Relatório'!$B610,'Faturamento NNE'!$AA$2:$AA$707,'Infos Relatório'!AM$1)</f>
        <v>0</v>
      </c>
      <c r="AP610" s="546">
        <f>SUMIFS('Faturamento NNE'!$P$2:$P$707,'Faturamento NNE'!$E$2:$E$707,'Infos Relatório'!$B$564,'Faturamento NNE'!$F$2:$F$707,'Infos Relatório'!$B610,'Faturamento NNE'!$AA$2:$AA$707,'Infos Relatório'!AM$1,'Faturamento NNE'!$U$2:$U$707,"Sim")+SUMIFS('Faturamento NNE'!$Q$2:$Q$707,'Faturamento NNE'!$E$2:$E$707,'Infos Relatório'!$B$564,'Faturamento NNE'!$F$2:$F$707,'Infos Relatório'!$B610,'Faturamento NNE'!$AA$2:$AA$707,'Infos Relatório'!AM$1,'Faturamento NNE'!$U$2:$U$707,"Sim")</f>
        <v>0</v>
      </c>
      <c r="AQ610" s="227" t="e">
        <f t="shared" si="210"/>
        <v>#DIV/0!</v>
      </c>
      <c r="AR610" s="545">
        <f>SUMIFS('Faturamento NNE'!$I$2:$I$707,'Faturamento NNE'!$E$2:$E$707,'Infos Relatório'!$B$564,'Faturamento NNE'!$F$2:$F$707,'Infos Relatório'!$B610,'Faturamento NNE'!$AA$2:$AA$707,'Infos Relatório'!AM$1)</f>
        <v>0</v>
      </c>
      <c r="AS610" s="541">
        <f>COUNTIFS('Faturamento NNE'!$E$2:$E$707,'Infos Relatório'!$B$564,'Faturamento NNE'!$F$2:$F$707,'Infos Relatório'!$B610,'Faturamento NNE'!$AA$2:$AA$707,'Infos Relatório'!AS$1)</f>
        <v>0</v>
      </c>
      <c r="AT610" s="542">
        <f>SUMIFS('Faturamento NNE'!$H$2:$H$707,'Faturamento NNE'!$E$2:$E$707,'Infos Relatório'!$B$564,'Faturamento NNE'!$F$2:$F$707,'Infos Relatório'!$B610,'Faturamento NNE'!$AA$2:$AA$707,'Infos Relatório'!AS$1)</f>
        <v>0</v>
      </c>
      <c r="AU610" s="542">
        <f>SUMIFS('Faturamento NNE'!$K$2:$K$707,'Faturamento NNE'!$E$2:$E$707,'Infos Relatório'!$B$564,'Faturamento NNE'!$F$2:$F$707,'Infos Relatório'!$B610,'Faturamento NNE'!$AA$2:$AA$707,'Infos Relatório'!AS$1)</f>
        <v>0</v>
      </c>
      <c r="AV610" s="546">
        <f>SUMIFS('Faturamento NNE'!$P$2:$P$707,'Faturamento NNE'!$E$2:$E$707,'Infos Relatório'!$B$564,'Faturamento NNE'!$F$2:$F$707,'Infos Relatório'!$B610,'Faturamento NNE'!$AA$2:$AA$707,'Infos Relatório'!AS$1,'Faturamento NNE'!$U$2:$U$707,"Sim")+SUMIFS('Faturamento NNE'!$Q$2:$Q$707,'Faturamento NNE'!$E$2:$E$707,'Infos Relatório'!$B$564,'Faturamento NNE'!$F$2:$F$707,'Infos Relatório'!$B610,'Faturamento NNE'!$AA$2:$AA$707,'Infos Relatório'!AS$1,'Faturamento NNE'!$U$2:$U$707,"Sim")</f>
        <v>0</v>
      </c>
      <c r="AW610" s="227" t="e">
        <f t="shared" si="211"/>
        <v>#DIV/0!</v>
      </c>
      <c r="AX610" s="545">
        <f>SUMIFS('Faturamento NNE'!$I$2:$I$707,'Faturamento NNE'!$E$2:$E$707,'Infos Relatório'!$B$564,'Faturamento NNE'!$F$2:$F$707,'Infos Relatório'!$B610,'Faturamento NNE'!$AA$2:$AA$707,'Infos Relatório'!AS$1)</f>
        <v>0</v>
      </c>
      <c r="AY610" s="541">
        <f>COUNTIFS('Faturamento NNE'!$E$2:$E$707,'Infos Relatório'!$B$564,'Faturamento NNE'!$F$2:$F$707,'Infos Relatório'!$B610,'Faturamento NNE'!$AA$2:$AA$707,'Infos Relatório'!AY$1)</f>
        <v>0</v>
      </c>
      <c r="AZ610" s="542">
        <f>SUMIFS('Faturamento NNE'!$H$2:$H$707,'Faturamento NNE'!$E$2:$E$707,'Infos Relatório'!$B$564,'Faturamento NNE'!$F$2:$F$707,'Infos Relatório'!$B610,'Faturamento NNE'!$AA$2:$AA$707,'Infos Relatório'!AY$1)</f>
        <v>0</v>
      </c>
      <c r="BA610" s="542">
        <f>SUMIFS('Faturamento NNE'!$K$2:$K$707,'Faturamento NNE'!$E$2:$E$707,'Infos Relatório'!$B$564,'Faturamento NNE'!$F$2:$F$707,'Infos Relatório'!$B610,'Faturamento NNE'!$AA$2:$AA$707,'Infos Relatório'!AY$1)</f>
        <v>0</v>
      </c>
      <c r="BB610" s="546">
        <f>SUMIFS('Faturamento NNE'!$P$2:$P$707,'Faturamento NNE'!$E$2:$E$707,'Infos Relatório'!$B$564,'Faturamento NNE'!$F$2:$F$707,'Infos Relatório'!$B610,'Faturamento NNE'!$AA$2:$AA$707,'Infos Relatório'!AY$1,'Faturamento NNE'!$U$2:$U$707,"Sim")+SUMIFS('Faturamento NNE'!$Q$2:$Q$707,'Faturamento NNE'!$E$2:$E$707,'Infos Relatório'!$B$564,'Faturamento NNE'!$F$2:$F$707,'Infos Relatório'!$B610,'Faturamento NNE'!$AA$2:$AA$707,'Infos Relatório'!AY$1,'Faturamento NNE'!$U$2:$U$707,"Sim")</f>
        <v>0</v>
      </c>
      <c r="BC610" s="227" t="e">
        <f t="shared" si="212"/>
        <v>#DIV/0!</v>
      </c>
      <c r="BD610" s="545">
        <f>SUMIFS('Faturamento NNE'!$I$2:$I$707,'Faturamento NNE'!$E$2:$E$707,'Infos Relatório'!$B$564,'Faturamento NNE'!$F$2:$F$707,'Infos Relatório'!$B610,'Faturamento NNE'!$AA$2:$AA$707,'Infos Relatório'!AY$1)</f>
        <v>0</v>
      </c>
      <c r="BE610" s="541">
        <f>COUNTIFS('Faturamento NNE'!$E$2:$E$707,'Infos Relatório'!$B$564,'Faturamento NNE'!$F$2:$F$707,'Infos Relatório'!$B610,'Faturamento NNE'!$AA$2:$AA$707,'Infos Relatório'!BE$1)</f>
        <v>0</v>
      </c>
      <c r="BF610" s="542">
        <f>SUMIFS('Faturamento NNE'!$H$2:$H$707,'Faturamento NNE'!$E$2:$E$707,'Infos Relatório'!$B$564,'Faturamento NNE'!$F$2:$F$707,'Infos Relatório'!$B610,'Faturamento NNE'!$AA$2:$AA$707,'Infos Relatório'!BE$1)</f>
        <v>0</v>
      </c>
      <c r="BG610" s="542">
        <f>SUMIFS('Faturamento NNE'!$K$2:$K$707,'Faturamento NNE'!$E$2:$E$707,'Infos Relatório'!$B$564,'Faturamento NNE'!$F$2:$F$707,'Infos Relatório'!$B610,'Faturamento NNE'!$AA$2:$AA$707,'Infos Relatório'!BE$1)</f>
        <v>0</v>
      </c>
      <c r="BH610" s="546">
        <f>SUMIFS('Faturamento NNE'!$P$2:$P$707,'Faturamento NNE'!$E$2:$E$707,'Infos Relatório'!$B$564,'Faturamento NNE'!$F$2:$F$707,'Infos Relatório'!$B610,'Faturamento NNE'!$AA$2:$AA$707,'Infos Relatório'!BE$1,'Faturamento NNE'!$U$2:$U$707,"Sim")+SUMIFS('Faturamento NNE'!$Q$2:$Q$707,'Faturamento NNE'!$E$2:$E$707,'Infos Relatório'!$B$564,'Faturamento NNE'!$F$2:$F$707,'Infos Relatório'!$B610,'Faturamento NNE'!$AA$2:$AA$707,'Infos Relatório'!BE$1,'Faturamento NNE'!$U$2:$U$707,"Sim")</f>
        <v>0</v>
      </c>
      <c r="BI610" s="227" t="e">
        <f t="shared" si="213"/>
        <v>#DIV/0!</v>
      </c>
      <c r="BJ610" s="545">
        <f>SUMIFS('Faturamento NNE'!$I$2:$I$707,'Faturamento NNE'!$E$2:$E$707,'Infos Relatório'!$B$564,'Faturamento NNE'!$F$2:$F$707,'Infos Relatório'!$B610,'Faturamento NNE'!$AA$2:$AA$707,'Infos Relatório'!BE$1)</f>
        <v>0</v>
      </c>
      <c r="BK610" s="541">
        <f>COUNTIFS('Faturamento NNE'!$E$2:$E$707,'Infos Relatório'!$B$564,'Faturamento NNE'!$F$2:$F$707,'Infos Relatório'!$B610,'Faturamento NNE'!$AA$2:$AA$707,'Infos Relatório'!BK$1)</f>
        <v>0</v>
      </c>
      <c r="BL610" s="542">
        <f>SUMIFS('Faturamento NNE'!$H$2:$H$707,'Faturamento NNE'!$E$2:$E$707,'Infos Relatório'!$B$564,'Faturamento NNE'!$F$2:$F$707,'Infos Relatório'!$B610,'Faturamento NNE'!$AA$2:$AA$707,'Infos Relatório'!BK$1)</f>
        <v>0</v>
      </c>
      <c r="BM610" s="542">
        <f>SUMIFS('Faturamento NNE'!$K$2:$K$707,'Faturamento NNE'!$E$2:$E$707,'Infos Relatório'!$B$564,'Faturamento NNE'!$F$2:$F$707,'Infos Relatório'!$B610,'Faturamento NNE'!$AA$2:$AA$707,'Infos Relatório'!BK$1)</f>
        <v>0</v>
      </c>
      <c r="BN610" s="546">
        <f>SUMIFS('Faturamento NNE'!$P$2:$P$707,'Faturamento NNE'!$E$2:$E$707,'Infos Relatório'!$B$564,'Faturamento NNE'!$F$2:$F$707,'Infos Relatório'!$B610,'Faturamento NNE'!$AA$2:$AA$707,'Infos Relatório'!BK$1,'Faturamento NNE'!$U$2:$U$707,"Sim")+SUMIFS('Faturamento NNE'!$Q$2:$Q$707,'Faturamento NNE'!$E$2:$E$707,'Infos Relatório'!$B$564,'Faturamento NNE'!$F$2:$F$707,'Infos Relatório'!$B610,'Faturamento NNE'!$AA$2:$AA$707,'Infos Relatório'!BK$1,'Faturamento NNE'!$U$2:$U$707,"Sim")</f>
        <v>0</v>
      </c>
      <c r="BO610" s="227" t="e">
        <f t="shared" si="214"/>
        <v>#DIV/0!</v>
      </c>
      <c r="BP610" s="545">
        <f>SUMIFS('Faturamento NNE'!$I$2:$I$707,'Faturamento NNE'!$E$2:$E$707,'Infos Relatório'!$B$564,'Faturamento NNE'!$F$2:$F$707,'Infos Relatório'!$B610,'Faturamento NNE'!$AA$2:$AA$707,'Infos Relatório'!BK$1)</f>
        <v>0</v>
      </c>
      <c r="BQ610" s="541">
        <f>COUNTIFS('Faturamento NNE'!$E$2:$E$707,'Infos Relatório'!$B$564,'Faturamento NNE'!$F$2:$F$707,'Infos Relatório'!$B610,'Faturamento NNE'!$AA$2:$AA$707,'Infos Relatório'!BQ$1)</f>
        <v>0</v>
      </c>
      <c r="BR610" s="542">
        <f>SUMIFS('Faturamento NNE'!$H$2:$H$707,'Faturamento NNE'!$E$2:$E$707,'Infos Relatório'!$B$564,'Faturamento NNE'!$F$2:$F$707,'Infos Relatório'!$B610,'Faturamento NNE'!$AA$2:$AA$707,'Infos Relatório'!BQ$1)</f>
        <v>0</v>
      </c>
      <c r="BS610" s="542">
        <f>SUMIFS('Faturamento NNE'!$K$2:$K$707,'Faturamento NNE'!$E$2:$E$707,'Infos Relatório'!$B$564,'Faturamento NNE'!$F$2:$F$707,'Infos Relatório'!$B610,'Faturamento NNE'!$AA$2:$AA$707,'Infos Relatório'!BQ$1)</f>
        <v>0</v>
      </c>
      <c r="BT610" s="546">
        <f>SUMIFS('Faturamento NNE'!$P$2:$P$707,'Faturamento NNE'!$E$2:$E$707,'Infos Relatório'!$B$564,'Faturamento NNE'!$F$2:$F$707,'Infos Relatório'!$B610,'Faturamento NNE'!$AA$2:$AA$707,'Infos Relatório'!BQ$1,'Faturamento NNE'!$U$2:$U$707,"Sim")+SUMIFS('Faturamento NNE'!$Q$2:$Q$707,'Faturamento NNE'!$E$2:$E$707,'Infos Relatório'!$B$564,'Faturamento NNE'!$F$2:$F$707,'Infos Relatório'!$B610,'Faturamento NNE'!$AA$2:$AA$707,'Infos Relatório'!BQ$1,'Faturamento NNE'!$U$2:$U$707,"Sim")</f>
        <v>0</v>
      </c>
      <c r="BU610" s="227" t="e">
        <f t="shared" si="215"/>
        <v>#DIV/0!</v>
      </c>
      <c r="BV610" s="545">
        <f>SUMIFS('Faturamento NNE'!$I$2:$I$707,'Faturamento NNE'!$E$2:$E$707,'Infos Relatório'!$B$564,'Faturamento NNE'!$F$2:$F$707,'Infos Relatório'!$B610,'Faturamento NNE'!$AA$2:$AA$707,'Infos Relatório'!BQ$1)</f>
        <v>0</v>
      </c>
    </row>
    <row r="611" spans="2:74">
      <c r="B611" s="217" t="s">
        <v>176</v>
      </c>
      <c r="C611" s="541">
        <f>COUNTIFS('Faturamento NNE'!$E$2:$E$707,'Infos Relatório'!$B$564,'Faturamento NNE'!$F$2:$F$707,'Infos Relatório'!$B611,'Faturamento NNE'!$AA$2:$AA$707,'Infos Relatório'!C$1)</f>
        <v>0</v>
      </c>
      <c r="D611" s="542">
        <f>SUMIFS('Faturamento NNE'!$H$2:$H$707,'Faturamento NNE'!$E$2:$E$707,'Infos Relatório'!$B$564,'Faturamento NNE'!$F$2:$F$707,'Infos Relatório'!$B611,'Faturamento NNE'!$AA$2:$AA$707,'Infos Relatório'!C$1)</f>
        <v>0</v>
      </c>
      <c r="E611" s="543">
        <f>SUMIFS('Faturamento NNE'!$K$2:$K$707,'Faturamento NNE'!$E$2:$E$707,'Infos Relatório'!$B$564,'Faturamento NNE'!$F$2:$F$707,'Infos Relatório'!$B611,'Faturamento NNE'!$AA$2:$AA$707,'Infos Relatório'!C$1)</f>
        <v>0</v>
      </c>
      <c r="F611" s="544">
        <f>SUMIFS('Faturamento NNE'!$P$2:$P$707,'Faturamento NNE'!$E$2:$E$707,'Infos Relatório'!$B$564,'Faturamento NNE'!$F$2:$F$707,'Infos Relatório'!$B611,'Faturamento NNE'!$AA$2:$AA$707,'Infos Relatório'!C$1,'Faturamento NNE'!$U$2:$U$707,"Sim")+SUMIFS('Faturamento NNE'!$Q$2:$Q$707,'Faturamento NNE'!$E$2:$E$707,'Infos Relatório'!$B$564,'Faturamento NNE'!$F$2:$F$707,'Infos Relatório'!$B611,'Faturamento NNE'!$AA$2:$AA$707,'Infos Relatório'!C$1,'Faturamento NNE'!$U$2:$U$707,"Sim")</f>
        <v>0</v>
      </c>
      <c r="G611" s="283" t="e">
        <f t="shared" si="204"/>
        <v>#DIV/0!</v>
      </c>
      <c r="H611" s="545">
        <f>SUMIFS('Faturamento NNE'!$I$2:$I$707,'Faturamento NNE'!$E$2:$E$707,'Infos Relatório'!$B$564,'Faturamento NNE'!$F$2:$F$707,'Infos Relatório'!$B611,'Faturamento NNE'!$AA$2:$AA$707,'Infos Relatório'!C$1)</f>
        <v>0</v>
      </c>
      <c r="I611" s="541">
        <f>COUNTIFS('Faturamento NNE'!$E$2:$E$707,'Infos Relatório'!$B$564,'Faturamento NNE'!$F$2:$F$707,'Infos Relatório'!$B611,'Faturamento NNE'!$AA$2:$AA$707,'Infos Relatório'!I$1)</f>
        <v>0</v>
      </c>
      <c r="J611" s="542">
        <f>SUMIFS('Faturamento NNE'!$H$2:$H$707,'Faturamento NNE'!$E$2:$E$707,'Infos Relatório'!$B$564,'Faturamento NNE'!$F$2:$F$707,'Infos Relatório'!$B611,'Faturamento NNE'!$AA$2:$AA$707,'Infos Relatório'!I$1)</f>
        <v>0</v>
      </c>
      <c r="K611" s="543">
        <f>SUMIFS('Faturamento NNE'!$K$2:$K$707,'Faturamento NNE'!$E$2:$E$707,'Infos Relatório'!$B$564,'Faturamento NNE'!$F$2:$F$707,'Infos Relatório'!$B611,'Faturamento NNE'!$AA$2:$AA$707,'Infos Relatório'!I$1)</f>
        <v>0</v>
      </c>
      <c r="L611" s="544">
        <f>SUMIFS('Faturamento NNE'!$P$2:$P$707,'Faturamento NNE'!$E$2:$E$707,'Infos Relatório'!$B$564,'Faturamento NNE'!$F$2:$F$707,'Infos Relatório'!$B611,'Faturamento NNE'!$AA$2:$AA$707,'Infos Relatório'!I$1,'Faturamento NNE'!$U$2:$U$707,"Sim")+SUMIFS('Faturamento NNE'!$Q$2:$Q$707,'Faturamento NNE'!$E$2:$E$707,'Infos Relatório'!$B$564,'Faturamento NNE'!$F$2:$F$707,'Infos Relatório'!$B611,'Faturamento NNE'!$AA$2:$AA$707,'Infos Relatório'!I$1,'Faturamento NNE'!$U$2:$U$707,"Sim")</f>
        <v>0</v>
      </c>
      <c r="M611" s="283" t="e">
        <f t="shared" si="205"/>
        <v>#DIV/0!</v>
      </c>
      <c r="N611" s="545">
        <f>SUMIFS('Faturamento NNE'!$I$2:$I$707,'Faturamento NNE'!$E$2:$E$707,'Infos Relatório'!$B$564,'Faturamento NNE'!$F$2:$F$707,'Infos Relatório'!$B611,'Faturamento NNE'!$AA$2:$AA$707,'Infos Relatório'!I$1)</f>
        <v>0</v>
      </c>
      <c r="O611" s="541">
        <f>COUNTIFS('Faturamento NNE'!$E$2:$E$707,'Infos Relatório'!$B$564,'Faturamento NNE'!$F$2:$F$707,'Infos Relatório'!$B611,'Faturamento NNE'!$AA$2:$AA$707,'Infos Relatório'!O$1)</f>
        <v>0</v>
      </c>
      <c r="P611" s="542">
        <f>SUMIFS('Faturamento NNE'!$H$2:$H$707,'Faturamento NNE'!$E$2:$E$707,'Infos Relatório'!$B$564,'Faturamento NNE'!$F$2:$F$707,'Infos Relatório'!$B611,'Faturamento NNE'!$AA$2:$AA$707,'Infos Relatório'!O$1)</f>
        <v>0</v>
      </c>
      <c r="Q611" s="542">
        <f>SUMIFS('Faturamento NNE'!$K$2:$K$707,'Faturamento NNE'!$E$2:$E$707,'Infos Relatório'!$B$564,'Faturamento NNE'!$F$2:$F$707,'Infos Relatório'!$B611,'Faturamento NNE'!$AA$2:$AA$707,'Infos Relatório'!O$1)</f>
        <v>0</v>
      </c>
      <c r="R611" s="546">
        <f>SUMIFS('Faturamento NNE'!$P$2:$P$707,'Faturamento NNE'!$E$2:$E$707,'Infos Relatório'!$B$564,'Faturamento NNE'!$F$2:$F$707,'Infos Relatório'!$B611,'Faturamento NNE'!$AA$2:$AA$707,'Infos Relatório'!O$1,'Faturamento NNE'!$U$2:$U$707,"Sim")+SUMIFS('Faturamento NNE'!$Q$2:$Q$707,'Faturamento NNE'!$E$2:$E$707,'Infos Relatório'!$B$564,'Faturamento NNE'!$F$2:$F$707,'Infos Relatório'!$B611,'Faturamento NNE'!$AA$2:$AA$707,'Infos Relatório'!O$1,'Faturamento NNE'!$U$2:$U$707,"Sim")</f>
        <v>0</v>
      </c>
      <c r="S611" s="227" t="e">
        <f t="shared" si="206"/>
        <v>#DIV/0!</v>
      </c>
      <c r="T611" s="545">
        <f>SUMIFS('Faturamento NNE'!$I$2:$I$707,'Faturamento NNE'!$E$2:$E$707,'Infos Relatório'!$B$564,'Faturamento NNE'!$F$2:$F$707,'Infos Relatório'!$B611,'Faturamento NNE'!$AA$2:$AA$707,'Infos Relatório'!O$1)</f>
        <v>0</v>
      </c>
      <c r="U611" s="541">
        <f>COUNTIFS('Faturamento NNE'!$E$2:$E$707,'Infos Relatório'!$B$564,'Faturamento NNE'!$F$2:$F$707,'Infos Relatório'!$B611,'Faturamento NNE'!$AA$2:$AA$707,'Infos Relatório'!U$1)</f>
        <v>0</v>
      </c>
      <c r="V611" s="542">
        <f>SUMIFS('Faturamento NNE'!$H$2:$H$707,'Faturamento NNE'!$E$2:$E$707,'Infos Relatório'!$B$564,'Faturamento NNE'!$F$2:$F$707,'Infos Relatório'!$B611,'Faturamento NNE'!$AA$2:$AA$707,'Infos Relatório'!U$1)</f>
        <v>0</v>
      </c>
      <c r="W611" s="542">
        <f>SUMIFS('Faturamento NNE'!$K$2:$K$707,'Faturamento NNE'!$E$2:$E$707,'Infos Relatório'!$B$564,'Faturamento NNE'!$F$2:$F$707,'Infos Relatório'!$B611,'Faturamento NNE'!$AA$2:$AA$707,'Infos Relatório'!U$1)</f>
        <v>0</v>
      </c>
      <c r="X611" s="546">
        <f>SUMIFS('Faturamento NNE'!$P$2:$P$707,'Faturamento NNE'!$E$2:$E$707,'Infos Relatório'!$B$564,'Faturamento NNE'!$F$2:$F$707,'Infos Relatório'!$B611,'Faturamento NNE'!$AA$2:$AA$707,'Infos Relatório'!U$1,'Faturamento NNE'!$U$2:$U$707,"Sim")+SUMIFS('Faturamento NNE'!$Q$2:$Q$707,'Faturamento NNE'!$E$2:$E$707,'Infos Relatório'!$B$564,'Faturamento NNE'!$F$2:$F$707,'Infos Relatório'!$B611,'Faturamento NNE'!$AA$2:$AA$707,'Infos Relatório'!U$1,'Faturamento NNE'!$U$2:$U$707,"Sim")</f>
        <v>0</v>
      </c>
      <c r="Y611" s="227" t="e">
        <f t="shared" si="207"/>
        <v>#DIV/0!</v>
      </c>
      <c r="Z611" s="545">
        <f>SUMIFS('Faturamento NNE'!$I$2:$I$707,'Faturamento NNE'!$E$2:$E$707,'Infos Relatório'!$B$564,'Faturamento NNE'!$F$2:$F$707,'Infos Relatório'!$B611,'Faturamento NNE'!$AA$2:$AA$707,'Infos Relatório'!U$1)</f>
        <v>0</v>
      </c>
      <c r="AA611" s="541">
        <f>COUNTIFS('Faturamento NNE'!$E$2:$E$707,'Infos Relatório'!$B$564,'Faturamento NNE'!$F$2:$F$707,'Infos Relatório'!$B611,'Faturamento NNE'!$AA$2:$AA$707,'Infos Relatório'!AA$1)</f>
        <v>0</v>
      </c>
      <c r="AB611" s="542">
        <f>SUMIFS('Faturamento NNE'!$H$2:$H$707,'Faturamento NNE'!$E$2:$E$707,'Infos Relatório'!$B$564,'Faturamento NNE'!$F$2:$F$707,'Infos Relatório'!$B611,'Faturamento NNE'!$AA$2:$AA$707,'Infos Relatório'!AA$1)</f>
        <v>0</v>
      </c>
      <c r="AC611" s="542">
        <f>SUMIFS('Faturamento NNE'!$K$2:$K$707,'Faturamento NNE'!$E$2:$E$707,'Infos Relatório'!$B$564,'Faturamento NNE'!$F$2:$F$707,'Infos Relatório'!$B611,'Faturamento NNE'!$AA$2:$AA$707,'Infos Relatório'!AA$1)</f>
        <v>0</v>
      </c>
      <c r="AD611" s="546">
        <f>SUMIFS('Faturamento NNE'!$P$2:$P$707,'Faturamento NNE'!$E$2:$E$707,'Infos Relatório'!$B$564,'Faturamento NNE'!$F$2:$F$707,'Infos Relatório'!$B611,'Faturamento NNE'!$AA$2:$AA$707,'Infos Relatório'!AA$1,'Faturamento NNE'!$U$2:$U$707,"Sim")+SUMIFS('Faturamento NNE'!$Q$2:$Q$707,'Faturamento NNE'!$E$2:$E$707,'Infos Relatório'!$B$564,'Faturamento NNE'!$F$2:$F$707,'Infos Relatório'!$B611,'Faturamento NNE'!$AA$2:$AA$707,'Infos Relatório'!AA$1,'Faturamento NNE'!$U$2:$U$707,"Sim")</f>
        <v>0</v>
      </c>
      <c r="AE611" s="227" t="e">
        <f t="shared" si="208"/>
        <v>#DIV/0!</v>
      </c>
      <c r="AF611" s="545">
        <f>SUMIFS('Faturamento NNE'!$I$2:$I$707,'Faturamento NNE'!$E$2:$E$707,'Infos Relatório'!$B$564,'Faturamento NNE'!$F$2:$F$707,'Infos Relatório'!$B611,'Faturamento NNE'!$AA$2:$AA$707,'Infos Relatório'!AA$1)</f>
        <v>0</v>
      </c>
      <c r="AG611" s="541">
        <f>COUNTIFS('Faturamento NNE'!$E$2:$E$707,'Infos Relatório'!$B$564,'Faturamento NNE'!$F$2:$F$707,'Infos Relatório'!$B611,'Faturamento NNE'!$AA$2:$AA$707,'Infos Relatório'!AG$1)</f>
        <v>0</v>
      </c>
      <c r="AH611" s="542">
        <f>SUMIFS('Faturamento NNE'!$H$2:$H$707,'Faturamento NNE'!$E$2:$E$707,'Infos Relatório'!$B$564,'Faturamento NNE'!$F$2:$F$707,'Infos Relatório'!$B611,'Faturamento NNE'!$AA$2:$AA$707,'Infos Relatório'!AG$1)</f>
        <v>0</v>
      </c>
      <c r="AI611" s="542">
        <f>SUMIFS('Faturamento NNE'!$K$2:$K$707,'Faturamento NNE'!$E$2:$E$707,'Infos Relatório'!$B$564,'Faturamento NNE'!$F$2:$F$707,'Infos Relatório'!$B611,'Faturamento NNE'!$AA$2:$AA$707,'Infos Relatório'!AG$1)</f>
        <v>0</v>
      </c>
      <c r="AJ611" s="546">
        <f>SUMIFS('Faturamento NNE'!$P$2:$P$707,'Faturamento NNE'!$E$2:$E$707,'Infos Relatório'!$B$564,'Faturamento NNE'!$F$2:$F$707,'Infos Relatório'!$B611,'Faturamento NNE'!$AA$2:$AA$707,'Infos Relatório'!AG$1,'Faturamento NNE'!$U$2:$U$707,"Sim")+SUMIFS('Faturamento NNE'!$Q$2:$Q$707,'Faturamento NNE'!$E$2:$E$707,'Infos Relatório'!$B$564,'Faturamento NNE'!$F$2:$F$707,'Infos Relatório'!$B611,'Faturamento NNE'!$AA$2:$AA$707,'Infos Relatório'!AG$1,'Faturamento NNE'!$U$2:$U$707,"Sim")</f>
        <v>0</v>
      </c>
      <c r="AK611" s="227" t="e">
        <f t="shared" si="209"/>
        <v>#DIV/0!</v>
      </c>
      <c r="AL611" s="545">
        <f>SUMIFS('Faturamento NNE'!$I$2:$I$707,'Faturamento NNE'!$E$2:$E$707,'Infos Relatório'!$B$564,'Faturamento NNE'!$F$2:$F$707,'Infos Relatório'!$B611,'Faturamento NNE'!$AA$2:$AA$707,'Infos Relatório'!AG$1)</f>
        <v>0</v>
      </c>
      <c r="AM611" s="541">
        <f>COUNTIFS('Faturamento NNE'!$E$2:$E$707,'Infos Relatório'!$B$564,'Faturamento NNE'!$F$2:$F$707,'Infos Relatório'!$B611,'Faturamento NNE'!$AA$2:$AA$707,'Infos Relatório'!AM$1)</f>
        <v>0</v>
      </c>
      <c r="AN611" s="542">
        <f>SUMIFS('Faturamento NNE'!$H$2:$H$707,'Faturamento NNE'!$E$2:$E$707,'Infos Relatório'!$B$564,'Faturamento NNE'!$F$2:$F$707,'Infos Relatório'!$B611,'Faturamento NNE'!$AA$2:$AA$707,'Infos Relatório'!AM$1)</f>
        <v>0</v>
      </c>
      <c r="AO611" s="542">
        <f>SUMIFS('Faturamento NNE'!$K$2:$K$707,'Faturamento NNE'!$E$2:$E$707,'Infos Relatório'!$B$564,'Faturamento NNE'!$F$2:$F$707,'Infos Relatório'!$B611,'Faturamento NNE'!$AA$2:$AA$707,'Infos Relatório'!AM$1)</f>
        <v>0</v>
      </c>
      <c r="AP611" s="546">
        <f>SUMIFS('Faturamento NNE'!$P$2:$P$707,'Faturamento NNE'!$E$2:$E$707,'Infos Relatório'!$B$564,'Faturamento NNE'!$F$2:$F$707,'Infos Relatório'!$B611,'Faturamento NNE'!$AA$2:$AA$707,'Infos Relatório'!AM$1,'Faturamento NNE'!$U$2:$U$707,"Sim")+SUMIFS('Faturamento NNE'!$Q$2:$Q$707,'Faturamento NNE'!$E$2:$E$707,'Infos Relatório'!$B$564,'Faturamento NNE'!$F$2:$F$707,'Infos Relatório'!$B611,'Faturamento NNE'!$AA$2:$AA$707,'Infos Relatório'!AM$1,'Faturamento NNE'!$U$2:$U$707,"Sim")</f>
        <v>0</v>
      </c>
      <c r="AQ611" s="227" t="e">
        <f t="shared" si="210"/>
        <v>#DIV/0!</v>
      </c>
      <c r="AR611" s="545">
        <f>SUMIFS('Faturamento NNE'!$I$2:$I$707,'Faturamento NNE'!$E$2:$E$707,'Infos Relatório'!$B$564,'Faturamento NNE'!$F$2:$F$707,'Infos Relatório'!$B611,'Faturamento NNE'!$AA$2:$AA$707,'Infos Relatório'!AM$1)</f>
        <v>0</v>
      </c>
      <c r="AS611" s="541">
        <f>COUNTIFS('Faturamento NNE'!$E$2:$E$707,'Infos Relatório'!$B$564,'Faturamento NNE'!$F$2:$F$707,'Infos Relatório'!$B611,'Faturamento NNE'!$AA$2:$AA$707,'Infos Relatório'!AS$1)</f>
        <v>0</v>
      </c>
      <c r="AT611" s="542">
        <f>SUMIFS('Faturamento NNE'!$H$2:$H$707,'Faturamento NNE'!$E$2:$E$707,'Infos Relatório'!$B$564,'Faturamento NNE'!$F$2:$F$707,'Infos Relatório'!$B611,'Faturamento NNE'!$AA$2:$AA$707,'Infos Relatório'!AS$1)</f>
        <v>0</v>
      </c>
      <c r="AU611" s="542">
        <f>SUMIFS('Faturamento NNE'!$K$2:$K$707,'Faturamento NNE'!$E$2:$E$707,'Infos Relatório'!$B$564,'Faturamento NNE'!$F$2:$F$707,'Infos Relatório'!$B611,'Faturamento NNE'!$AA$2:$AA$707,'Infos Relatório'!AS$1)</f>
        <v>0</v>
      </c>
      <c r="AV611" s="546">
        <f>SUMIFS('Faturamento NNE'!$P$2:$P$707,'Faturamento NNE'!$E$2:$E$707,'Infos Relatório'!$B$564,'Faturamento NNE'!$F$2:$F$707,'Infos Relatório'!$B611,'Faturamento NNE'!$AA$2:$AA$707,'Infos Relatório'!AS$1,'Faturamento NNE'!$U$2:$U$707,"Sim")+SUMIFS('Faturamento NNE'!$Q$2:$Q$707,'Faturamento NNE'!$E$2:$E$707,'Infos Relatório'!$B$564,'Faturamento NNE'!$F$2:$F$707,'Infos Relatório'!$B611,'Faturamento NNE'!$AA$2:$AA$707,'Infos Relatório'!AS$1,'Faturamento NNE'!$U$2:$U$707,"Sim")</f>
        <v>0</v>
      </c>
      <c r="AW611" s="227" t="e">
        <f t="shared" si="211"/>
        <v>#DIV/0!</v>
      </c>
      <c r="AX611" s="545">
        <f>SUMIFS('Faturamento NNE'!$I$2:$I$707,'Faturamento NNE'!$E$2:$E$707,'Infos Relatório'!$B$564,'Faturamento NNE'!$F$2:$F$707,'Infos Relatório'!$B611,'Faturamento NNE'!$AA$2:$AA$707,'Infos Relatório'!AS$1)</f>
        <v>0</v>
      </c>
      <c r="AY611" s="541">
        <f>COUNTIFS('Faturamento NNE'!$E$2:$E$707,'Infos Relatório'!$B$564,'Faturamento NNE'!$F$2:$F$707,'Infos Relatório'!$B611,'Faturamento NNE'!$AA$2:$AA$707,'Infos Relatório'!AY$1)</f>
        <v>0</v>
      </c>
      <c r="AZ611" s="542">
        <f>SUMIFS('Faturamento NNE'!$H$2:$H$707,'Faturamento NNE'!$E$2:$E$707,'Infos Relatório'!$B$564,'Faturamento NNE'!$F$2:$F$707,'Infos Relatório'!$B611,'Faturamento NNE'!$AA$2:$AA$707,'Infos Relatório'!AY$1)</f>
        <v>0</v>
      </c>
      <c r="BA611" s="542">
        <f>SUMIFS('Faturamento NNE'!$K$2:$K$707,'Faturamento NNE'!$E$2:$E$707,'Infos Relatório'!$B$564,'Faturamento NNE'!$F$2:$F$707,'Infos Relatório'!$B611,'Faturamento NNE'!$AA$2:$AA$707,'Infos Relatório'!AY$1)</f>
        <v>0</v>
      </c>
      <c r="BB611" s="546">
        <f>SUMIFS('Faturamento NNE'!$P$2:$P$707,'Faturamento NNE'!$E$2:$E$707,'Infos Relatório'!$B$564,'Faturamento NNE'!$F$2:$F$707,'Infos Relatório'!$B611,'Faturamento NNE'!$AA$2:$AA$707,'Infos Relatório'!AY$1,'Faturamento NNE'!$U$2:$U$707,"Sim")+SUMIFS('Faturamento NNE'!$Q$2:$Q$707,'Faturamento NNE'!$E$2:$E$707,'Infos Relatório'!$B$564,'Faturamento NNE'!$F$2:$F$707,'Infos Relatório'!$B611,'Faturamento NNE'!$AA$2:$AA$707,'Infos Relatório'!AY$1,'Faturamento NNE'!$U$2:$U$707,"Sim")</f>
        <v>0</v>
      </c>
      <c r="BC611" s="227" t="e">
        <f t="shared" si="212"/>
        <v>#DIV/0!</v>
      </c>
      <c r="BD611" s="545">
        <f>SUMIFS('Faturamento NNE'!$I$2:$I$707,'Faturamento NNE'!$E$2:$E$707,'Infos Relatório'!$B$564,'Faturamento NNE'!$F$2:$F$707,'Infos Relatório'!$B611,'Faturamento NNE'!$AA$2:$AA$707,'Infos Relatório'!AY$1)</f>
        <v>0</v>
      </c>
      <c r="BE611" s="541">
        <f>COUNTIFS('Faturamento NNE'!$E$2:$E$707,'Infos Relatório'!$B$564,'Faturamento NNE'!$F$2:$F$707,'Infos Relatório'!$B611,'Faturamento NNE'!$AA$2:$AA$707,'Infos Relatório'!BE$1)</f>
        <v>0</v>
      </c>
      <c r="BF611" s="542">
        <f>SUMIFS('Faturamento NNE'!$H$2:$H$707,'Faturamento NNE'!$E$2:$E$707,'Infos Relatório'!$B$564,'Faturamento NNE'!$F$2:$F$707,'Infos Relatório'!$B611,'Faturamento NNE'!$AA$2:$AA$707,'Infos Relatório'!BE$1)</f>
        <v>0</v>
      </c>
      <c r="BG611" s="542">
        <f>SUMIFS('Faturamento NNE'!$K$2:$K$707,'Faturamento NNE'!$E$2:$E$707,'Infos Relatório'!$B$564,'Faturamento NNE'!$F$2:$F$707,'Infos Relatório'!$B611,'Faturamento NNE'!$AA$2:$AA$707,'Infos Relatório'!BE$1)</f>
        <v>0</v>
      </c>
      <c r="BH611" s="546">
        <f>SUMIFS('Faturamento NNE'!$P$2:$P$707,'Faturamento NNE'!$E$2:$E$707,'Infos Relatório'!$B$564,'Faturamento NNE'!$F$2:$F$707,'Infos Relatório'!$B611,'Faturamento NNE'!$AA$2:$AA$707,'Infos Relatório'!BE$1,'Faturamento NNE'!$U$2:$U$707,"Sim")+SUMIFS('Faturamento NNE'!$Q$2:$Q$707,'Faturamento NNE'!$E$2:$E$707,'Infos Relatório'!$B$564,'Faturamento NNE'!$F$2:$F$707,'Infos Relatório'!$B611,'Faturamento NNE'!$AA$2:$AA$707,'Infos Relatório'!BE$1,'Faturamento NNE'!$U$2:$U$707,"Sim")</f>
        <v>0</v>
      </c>
      <c r="BI611" s="227" t="e">
        <f t="shared" si="213"/>
        <v>#DIV/0!</v>
      </c>
      <c r="BJ611" s="545">
        <f>SUMIFS('Faturamento NNE'!$I$2:$I$707,'Faturamento NNE'!$E$2:$E$707,'Infos Relatório'!$B$564,'Faturamento NNE'!$F$2:$F$707,'Infos Relatório'!$B611,'Faturamento NNE'!$AA$2:$AA$707,'Infos Relatório'!BE$1)</f>
        <v>0</v>
      </c>
      <c r="BK611" s="541">
        <f>COUNTIFS('Faturamento NNE'!$E$2:$E$707,'Infos Relatório'!$B$564,'Faturamento NNE'!$F$2:$F$707,'Infos Relatório'!$B611,'Faturamento NNE'!$AA$2:$AA$707,'Infos Relatório'!BK$1)</f>
        <v>0</v>
      </c>
      <c r="BL611" s="542">
        <f>SUMIFS('Faturamento NNE'!$H$2:$H$707,'Faturamento NNE'!$E$2:$E$707,'Infos Relatório'!$B$564,'Faturamento NNE'!$F$2:$F$707,'Infos Relatório'!$B611,'Faturamento NNE'!$AA$2:$AA$707,'Infos Relatório'!BK$1)</f>
        <v>0</v>
      </c>
      <c r="BM611" s="542">
        <f>SUMIFS('Faturamento NNE'!$K$2:$K$707,'Faturamento NNE'!$E$2:$E$707,'Infos Relatório'!$B$564,'Faturamento NNE'!$F$2:$F$707,'Infos Relatório'!$B611,'Faturamento NNE'!$AA$2:$AA$707,'Infos Relatório'!BK$1)</f>
        <v>0</v>
      </c>
      <c r="BN611" s="546">
        <f>SUMIFS('Faturamento NNE'!$P$2:$P$707,'Faturamento NNE'!$E$2:$E$707,'Infos Relatório'!$B$564,'Faturamento NNE'!$F$2:$F$707,'Infos Relatório'!$B611,'Faturamento NNE'!$AA$2:$AA$707,'Infos Relatório'!BK$1,'Faturamento NNE'!$U$2:$U$707,"Sim")+SUMIFS('Faturamento NNE'!$Q$2:$Q$707,'Faturamento NNE'!$E$2:$E$707,'Infos Relatório'!$B$564,'Faturamento NNE'!$F$2:$F$707,'Infos Relatório'!$B611,'Faturamento NNE'!$AA$2:$AA$707,'Infos Relatório'!BK$1,'Faturamento NNE'!$U$2:$U$707,"Sim")</f>
        <v>0</v>
      </c>
      <c r="BO611" s="227" t="e">
        <f t="shared" si="214"/>
        <v>#DIV/0!</v>
      </c>
      <c r="BP611" s="545">
        <f>SUMIFS('Faturamento NNE'!$I$2:$I$707,'Faturamento NNE'!$E$2:$E$707,'Infos Relatório'!$B$564,'Faturamento NNE'!$F$2:$F$707,'Infos Relatório'!$B611,'Faturamento NNE'!$AA$2:$AA$707,'Infos Relatório'!BK$1)</f>
        <v>0</v>
      </c>
      <c r="BQ611" s="541">
        <f>COUNTIFS('Faturamento NNE'!$E$2:$E$707,'Infos Relatório'!$B$564,'Faturamento NNE'!$F$2:$F$707,'Infos Relatório'!$B611,'Faturamento NNE'!$AA$2:$AA$707,'Infos Relatório'!BQ$1)</f>
        <v>0</v>
      </c>
      <c r="BR611" s="542">
        <f>SUMIFS('Faturamento NNE'!$H$2:$H$707,'Faturamento NNE'!$E$2:$E$707,'Infos Relatório'!$B$564,'Faturamento NNE'!$F$2:$F$707,'Infos Relatório'!$B611,'Faturamento NNE'!$AA$2:$AA$707,'Infos Relatório'!BQ$1)</f>
        <v>0</v>
      </c>
      <c r="BS611" s="542">
        <f>SUMIFS('Faturamento NNE'!$K$2:$K$707,'Faturamento NNE'!$E$2:$E$707,'Infos Relatório'!$B$564,'Faturamento NNE'!$F$2:$F$707,'Infos Relatório'!$B611,'Faturamento NNE'!$AA$2:$AA$707,'Infos Relatório'!BQ$1)</f>
        <v>0</v>
      </c>
      <c r="BT611" s="546">
        <f>SUMIFS('Faturamento NNE'!$P$2:$P$707,'Faturamento NNE'!$E$2:$E$707,'Infos Relatório'!$B$564,'Faturamento NNE'!$F$2:$F$707,'Infos Relatório'!$B611,'Faturamento NNE'!$AA$2:$AA$707,'Infos Relatório'!BQ$1,'Faturamento NNE'!$U$2:$U$707,"Sim")+SUMIFS('Faturamento NNE'!$Q$2:$Q$707,'Faturamento NNE'!$E$2:$E$707,'Infos Relatório'!$B$564,'Faturamento NNE'!$F$2:$F$707,'Infos Relatório'!$B611,'Faturamento NNE'!$AA$2:$AA$707,'Infos Relatório'!BQ$1,'Faturamento NNE'!$U$2:$U$707,"Sim")</f>
        <v>0</v>
      </c>
      <c r="BU611" s="227" t="e">
        <f t="shared" si="215"/>
        <v>#DIV/0!</v>
      </c>
      <c r="BV611" s="545">
        <f>SUMIFS('Faturamento NNE'!$I$2:$I$707,'Faturamento NNE'!$E$2:$E$707,'Infos Relatório'!$B$564,'Faturamento NNE'!$F$2:$F$707,'Infos Relatório'!$B611,'Faturamento NNE'!$AA$2:$AA$707,'Infos Relatório'!BQ$1)</f>
        <v>0</v>
      </c>
    </row>
    <row r="612" spans="2:74">
      <c r="B612" s="217" t="s">
        <v>177</v>
      </c>
      <c r="C612" s="541">
        <f>COUNTIFS('Faturamento NNE'!$E$2:$E$707,'Infos Relatório'!$B$564,'Faturamento NNE'!$F$2:$F$707,'Infos Relatório'!$B612,'Faturamento NNE'!$AA$2:$AA$707,'Infos Relatório'!C$1)</f>
        <v>0</v>
      </c>
      <c r="D612" s="542">
        <f>SUMIFS('Faturamento NNE'!$H$2:$H$707,'Faturamento NNE'!$E$2:$E$707,'Infos Relatório'!$B$564,'Faturamento NNE'!$F$2:$F$707,'Infos Relatório'!$B612,'Faturamento NNE'!$AA$2:$AA$707,'Infos Relatório'!C$1)</f>
        <v>0</v>
      </c>
      <c r="E612" s="543">
        <f>SUMIFS('Faturamento NNE'!$K$2:$K$707,'Faturamento NNE'!$E$2:$E$707,'Infos Relatório'!$B$564,'Faturamento NNE'!$F$2:$F$707,'Infos Relatório'!$B612,'Faturamento NNE'!$AA$2:$AA$707,'Infos Relatório'!C$1)</f>
        <v>0</v>
      </c>
      <c r="F612" s="544">
        <f>SUMIFS('Faturamento NNE'!$P$2:$P$707,'Faturamento NNE'!$E$2:$E$707,'Infos Relatório'!$B$564,'Faturamento NNE'!$F$2:$F$707,'Infos Relatório'!$B612,'Faturamento NNE'!$AA$2:$AA$707,'Infos Relatório'!C$1,'Faturamento NNE'!$U$2:$U$707,"Sim")+SUMIFS('Faturamento NNE'!$Q$2:$Q$707,'Faturamento NNE'!$E$2:$E$707,'Infos Relatório'!$B$564,'Faturamento NNE'!$F$2:$F$707,'Infos Relatório'!$B612,'Faturamento NNE'!$AA$2:$AA$707,'Infos Relatório'!C$1,'Faturamento NNE'!$U$2:$U$707,"Sim")</f>
        <v>0</v>
      </c>
      <c r="G612" s="283" t="e">
        <f t="shared" si="204"/>
        <v>#DIV/0!</v>
      </c>
      <c r="H612" s="545">
        <f>SUMIFS('Faturamento NNE'!$I$2:$I$707,'Faturamento NNE'!$E$2:$E$707,'Infos Relatório'!$B$564,'Faturamento NNE'!$F$2:$F$707,'Infos Relatório'!$B612,'Faturamento NNE'!$AA$2:$AA$707,'Infos Relatório'!C$1)</f>
        <v>0</v>
      </c>
      <c r="I612" s="541">
        <f>COUNTIFS('Faturamento NNE'!$E$2:$E$707,'Infos Relatório'!$B$564,'Faturamento NNE'!$F$2:$F$707,'Infos Relatório'!$B612,'Faturamento NNE'!$AA$2:$AA$707,'Infos Relatório'!I$1)</f>
        <v>0</v>
      </c>
      <c r="J612" s="542">
        <f>SUMIFS('Faturamento NNE'!$H$2:$H$707,'Faturamento NNE'!$E$2:$E$707,'Infos Relatório'!$B$564,'Faturamento NNE'!$F$2:$F$707,'Infos Relatório'!$B612,'Faturamento NNE'!$AA$2:$AA$707,'Infos Relatório'!I$1)</f>
        <v>0</v>
      </c>
      <c r="K612" s="543">
        <f>SUMIFS('Faturamento NNE'!$K$2:$K$707,'Faturamento NNE'!$E$2:$E$707,'Infos Relatório'!$B$564,'Faturamento NNE'!$F$2:$F$707,'Infos Relatório'!$B612,'Faturamento NNE'!$AA$2:$AA$707,'Infos Relatório'!I$1)</f>
        <v>0</v>
      </c>
      <c r="L612" s="544">
        <f>SUMIFS('Faturamento NNE'!$P$2:$P$707,'Faturamento NNE'!$E$2:$E$707,'Infos Relatório'!$B$564,'Faturamento NNE'!$F$2:$F$707,'Infos Relatório'!$B612,'Faturamento NNE'!$AA$2:$AA$707,'Infos Relatório'!I$1,'Faturamento NNE'!$U$2:$U$707,"Sim")+SUMIFS('Faturamento NNE'!$Q$2:$Q$707,'Faturamento NNE'!$E$2:$E$707,'Infos Relatório'!$B$564,'Faturamento NNE'!$F$2:$F$707,'Infos Relatório'!$B612,'Faturamento NNE'!$AA$2:$AA$707,'Infos Relatório'!I$1,'Faturamento NNE'!$U$2:$U$707,"Sim")</f>
        <v>0</v>
      </c>
      <c r="M612" s="283" t="e">
        <f t="shared" si="205"/>
        <v>#DIV/0!</v>
      </c>
      <c r="N612" s="545">
        <f>SUMIFS('Faturamento NNE'!$I$2:$I$707,'Faturamento NNE'!$E$2:$E$707,'Infos Relatório'!$B$564,'Faturamento NNE'!$F$2:$F$707,'Infos Relatório'!$B612,'Faturamento NNE'!$AA$2:$AA$707,'Infos Relatório'!I$1)</f>
        <v>0</v>
      </c>
      <c r="O612" s="541">
        <f>COUNTIFS('Faturamento NNE'!$E$2:$E$707,'Infos Relatório'!$B$564,'Faturamento NNE'!$F$2:$F$707,'Infos Relatório'!$B612,'Faturamento NNE'!$AA$2:$AA$707,'Infos Relatório'!O$1)</f>
        <v>0</v>
      </c>
      <c r="P612" s="542">
        <f>SUMIFS('Faturamento NNE'!$H$2:$H$707,'Faturamento NNE'!$E$2:$E$707,'Infos Relatório'!$B$564,'Faturamento NNE'!$F$2:$F$707,'Infos Relatório'!$B612,'Faturamento NNE'!$AA$2:$AA$707,'Infos Relatório'!O$1)</f>
        <v>0</v>
      </c>
      <c r="Q612" s="542">
        <f>SUMIFS('Faturamento NNE'!$K$2:$K$707,'Faturamento NNE'!$E$2:$E$707,'Infos Relatório'!$B$564,'Faturamento NNE'!$F$2:$F$707,'Infos Relatório'!$B612,'Faturamento NNE'!$AA$2:$AA$707,'Infos Relatório'!O$1)</f>
        <v>0</v>
      </c>
      <c r="R612" s="546">
        <f>SUMIFS('Faturamento NNE'!$P$2:$P$707,'Faturamento NNE'!$E$2:$E$707,'Infos Relatório'!$B$564,'Faturamento NNE'!$F$2:$F$707,'Infos Relatório'!$B612,'Faturamento NNE'!$AA$2:$AA$707,'Infos Relatório'!O$1,'Faturamento NNE'!$U$2:$U$707,"Sim")+SUMIFS('Faturamento NNE'!$Q$2:$Q$707,'Faturamento NNE'!$E$2:$E$707,'Infos Relatório'!$B$564,'Faturamento NNE'!$F$2:$F$707,'Infos Relatório'!$B612,'Faturamento NNE'!$AA$2:$AA$707,'Infos Relatório'!O$1,'Faturamento NNE'!$U$2:$U$707,"Sim")</f>
        <v>0</v>
      </c>
      <c r="S612" s="227" t="e">
        <f t="shared" si="206"/>
        <v>#DIV/0!</v>
      </c>
      <c r="T612" s="545">
        <f>SUMIFS('Faturamento NNE'!$I$2:$I$707,'Faturamento NNE'!$E$2:$E$707,'Infos Relatório'!$B$564,'Faturamento NNE'!$F$2:$F$707,'Infos Relatório'!$B612,'Faturamento NNE'!$AA$2:$AA$707,'Infos Relatório'!O$1)</f>
        <v>0</v>
      </c>
      <c r="U612" s="541">
        <f>COUNTIFS('Faturamento NNE'!$E$2:$E$707,'Infos Relatório'!$B$564,'Faturamento NNE'!$F$2:$F$707,'Infos Relatório'!$B612,'Faturamento NNE'!$AA$2:$AA$707,'Infos Relatório'!U$1)</f>
        <v>0</v>
      </c>
      <c r="V612" s="542">
        <f>SUMIFS('Faturamento NNE'!$H$2:$H$707,'Faturamento NNE'!$E$2:$E$707,'Infos Relatório'!$B$564,'Faturamento NNE'!$F$2:$F$707,'Infos Relatório'!$B612,'Faturamento NNE'!$AA$2:$AA$707,'Infos Relatório'!U$1)</f>
        <v>0</v>
      </c>
      <c r="W612" s="542">
        <f>SUMIFS('Faturamento NNE'!$K$2:$K$707,'Faturamento NNE'!$E$2:$E$707,'Infos Relatório'!$B$564,'Faturamento NNE'!$F$2:$F$707,'Infos Relatório'!$B612,'Faturamento NNE'!$AA$2:$AA$707,'Infos Relatório'!U$1)</f>
        <v>0</v>
      </c>
      <c r="X612" s="546">
        <f>SUMIFS('Faturamento NNE'!$P$2:$P$707,'Faturamento NNE'!$E$2:$E$707,'Infos Relatório'!$B$564,'Faturamento NNE'!$F$2:$F$707,'Infos Relatório'!$B612,'Faturamento NNE'!$AA$2:$AA$707,'Infos Relatório'!U$1,'Faturamento NNE'!$U$2:$U$707,"Sim")+SUMIFS('Faturamento NNE'!$Q$2:$Q$707,'Faturamento NNE'!$E$2:$E$707,'Infos Relatório'!$B$564,'Faturamento NNE'!$F$2:$F$707,'Infos Relatório'!$B612,'Faturamento NNE'!$AA$2:$AA$707,'Infos Relatório'!U$1,'Faturamento NNE'!$U$2:$U$707,"Sim")</f>
        <v>0</v>
      </c>
      <c r="Y612" s="227" t="e">
        <f t="shared" si="207"/>
        <v>#DIV/0!</v>
      </c>
      <c r="Z612" s="545">
        <f>SUMIFS('Faturamento NNE'!$I$2:$I$707,'Faturamento NNE'!$E$2:$E$707,'Infos Relatório'!$B$564,'Faturamento NNE'!$F$2:$F$707,'Infos Relatório'!$B612,'Faturamento NNE'!$AA$2:$AA$707,'Infos Relatório'!U$1)</f>
        <v>0</v>
      </c>
      <c r="AA612" s="541">
        <f>COUNTIFS('Faturamento NNE'!$E$2:$E$707,'Infos Relatório'!$B$564,'Faturamento NNE'!$F$2:$F$707,'Infos Relatório'!$B612,'Faturamento NNE'!$AA$2:$AA$707,'Infos Relatório'!AA$1)</f>
        <v>0</v>
      </c>
      <c r="AB612" s="542">
        <f>SUMIFS('Faturamento NNE'!$H$2:$H$707,'Faturamento NNE'!$E$2:$E$707,'Infos Relatório'!$B$564,'Faturamento NNE'!$F$2:$F$707,'Infos Relatório'!$B612,'Faturamento NNE'!$AA$2:$AA$707,'Infos Relatório'!AA$1)</f>
        <v>0</v>
      </c>
      <c r="AC612" s="542">
        <f>SUMIFS('Faturamento NNE'!$K$2:$K$707,'Faturamento NNE'!$E$2:$E$707,'Infos Relatório'!$B$564,'Faturamento NNE'!$F$2:$F$707,'Infos Relatório'!$B612,'Faturamento NNE'!$AA$2:$AA$707,'Infos Relatório'!AA$1)</f>
        <v>0</v>
      </c>
      <c r="AD612" s="546">
        <f>SUMIFS('Faturamento NNE'!$P$2:$P$707,'Faturamento NNE'!$E$2:$E$707,'Infos Relatório'!$B$564,'Faturamento NNE'!$F$2:$F$707,'Infos Relatório'!$B612,'Faturamento NNE'!$AA$2:$AA$707,'Infos Relatório'!AA$1,'Faturamento NNE'!$U$2:$U$707,"Sim")+SUMIFS('Faturamento NNE'!$Q$2:$Q$707,'Faturamento NNE'!$E$2:$E$707,'Infos Relatório'!$B$564,'Faturamento NNE'!$F$2:$F$707,'Infos Relatório'!$B612,'Faturamento NNE'!$AA$2:$AA$707,'Infos Relatório'!AA$1,'Faturamento NNE'!$U$2:$U$707,"Sim")</f>
        <v>0</v>
      </c>
      <c r="AE612" s="227" t="e">
        <f t="shared" si="208"/>
        <v>#DIV/0!</v>
      </c>
      <c r="AF612" s="545">
        <f>SUMIFS('Faturamento NNE'!$I$2:$I$707,'Faturamento NNE'!$E$2:$E$707,'Infos Relatório'!$B$564,'Faturamento NNE'!$F$2:$F$707,'Infos Relatório'!$B612,'Faturamento NNE'!$AA$2:$AA$707,'Infos Relatório'!AA$1)</f>
        <v>0</v>
      </c>
      <c r="AG612" s="541">
        <f>COUNTIFS('Faturamento NNE'!$E$2:$E$707,'Infos Relatório'!$B$564,'Faturamento NNE'!$F$2:$F$707,'Infos Relatório'!$B612,'Faturamento NNE'!$AA$2:$AA$707,'Infos Relatório'!AG$1)</f>
        <v>0</v>
      </c>
      <c r="AH612" s="542">
        <f>SUMIFS('Faturamento NNE'!$H$2:$H$707,'Faturamento NNE'!$E$2:$E$707,'Infos Relatório'!$B$564,'Faturamento NNE'!$F$2:$F$707,'Infos Relatório'!$B612,'Faturamento NNE'!$AA$2:$AA$707,'Infos Relatório'!AG$1)</f>
        <v>0</v>
      </c>
      <c r="AI612" s="542">
        <f>SUMIFS('Faturamento NNE'!$K$2:$K$707,'Faturamento NNE'!$E$2:$E$707,'Infos Relatório'!$B$564,'Faturamento NNE'!$F$2:$F$707,'Infos Relatório'!$B612,'Faturamento NNE'!$AA$2:$AA$707,'Infos Relatório'!AG$1)</f>
        <v>0</v>
      </c>
      <c r="AJ612" s="546">
        <f>SUMIFS('Faturamento NNE'!$P$2:$P$707,'Faturamento NNE'!$E$2:$E$707,'Infos Relatório'!$B$564,'Faturamento NNE'!$F$2:$F$707,'Infos Relatório'!$B612,'Faturamento NNE'!$AA$2:$AA$707,'Infos Relatório'!AG$1,'Faturamento NNE'!$U$2:$U$707,"Sim")+SUMIFS('Faturamento NNE'!$Q$2:$Q$707,'Faturamento NNE'!$E$2:$E$707,'Infos Relatório'!$B$564,'Faturamento NNE'!$F$2:$F$707,'Infos Relatório'!$B612,'Faturamento NNE'!$AA$2:$AA$707,'Infos Relatório'!AG$1,'Faturamento NNE'!$U$2:$U$707,"Sim")</f>
        <v>0</v>
      </c>
      <c r="AK612" s="227" t="e">
        <f t="shared" si="209"/>
        <v>#DIV/0!</v>
      </c>
      <c r="AL612" s="545">
        <f>SUMIFS('Faturamento NNE'!$I$2:$I$707,'Faturamento NNE'!$E$2:$E$707,'Infos Relatório'!$B$564,'Faturamento NNE'!$F$2:$F$707,'Infos Relatório'!$B612,'Faturamento NNE'!$AA$2:$AA$707,'Infos Relatório'!AG$1)</f>
        <v>0</v>
      </c>
      <c r="AM612" s="541">
        <f>COUNTIFS('Faturamento NNE'!$E$2:$E$707,'Infos Relatório'!$B$564,'Faturamento NNE'!$F$2:$F$707,'Infos Relatório'!$B612,'Faturamento NNE'!$AA$2:$AA$707,'Infos Relatório'!AM$1)</f>
        <v>0</v>
      </c>
      <c r="AN612" s="542">
        <f>SUMIFS('Faturamento NNE'!$H$2:$H$707,'Faturamento NNE'!$E$2:$E$707,'Infos Relatório'!$B$564,'Faturamento NNE'!$F$2:$F$707,'Infos Relatório'!$B612,'Faturamento NNE'!$AA$2:$AA$707,'Infos Relatório'!AM$1)</f>
        <v>0</v>
      </c>
      <c r="AO612" s="542">
        <f>SUMIFS('Faturamento NNE'!$K$2:$K$707,'Faturamento NNE'!$E$2:$E$707,'Infos Relatório'!$B$564,'Faturamento NNE'!$F$2:$F$707,'Infos Relatório'!$B612,'Faturamento NNE'!$AA$2:$AA$707,'Infos Relatório'!AM$1)</f>
        <v>0</v>
      </c>
      <c r="AP612" s="546">
        <f>SUMIFS('Faturamento NNE'!$P$2:$P$707,'Faturamento NNE'!$E$2:$E$707,'Infos Relatório'!$B$564,'Faturamento NNE'!$F$2:$F$707,'Infos Relatório'!$B612,'Faturamento NNE'!$AA$2:$AA$707,'Infos Relatório'!AM$1,'Faturamento NNE'!$U$2:$U$707,"Sim")+SUMIFS('Faturamento NNE'!$Q$2:$Q$707,'Faturamento NNE'!$E$2:$E$707,'Infos Relatório'!$B$564,'Faturamento NNE'!$F$2:$F$707,'Infos Relatório'!$B612,'Faturamento NNE'!$AA$2:$AA$707,'Infos Relatório'!AM$1,'Faturamento NNE'!$U$2:$U$707,"Sim")</f>
        <v>0</v>
      </c>
      <c r="AQ612" s="227" t="e">
        <f t="shared" si="210"/>
        <v>#DIV/0!</v>
      </c>
      <c r="AR612" s="545">
        <f>SUMIFS('Faturamento NNE'!$I$2:$I$707,'Faturamento NNE'!$E$2:$E$707,'Infos Relatório'!$B$564,'Faturamento NNE'!$F$2:$F$707,'Infos Relatório'!$B612,'Faturamento NNE'!$AA$2:$AA$707,'Infos Relatório'!AM$1)</f>
        <v>0</v>
      </c>
      <c r="AS612" s="541">
        <f>COUNTIFS('Faturamento NNE'!$E$2:$E$707,'Infos Relatório'!$B$564,'Faturamento NNE'!$F$2:$F$707,'Infos Relatório'!$B612,'Faturamento NNE'!$AA$2:$AA$707,'Infos Relatório'!AS$1)</f>
        <v>0</v>
      </c>
      <c r="AT612" s="542">
        <f>SUMIFS('Faturamento NNE'!$H$2:$H$707,'Faturamento NNE'!$E$2:$E$707,'Infos Relatório'!$B$564,'Faturamento NNE'!$F$2:$F$707,'Infos Relatório'!$B612,'Faturamento NNE'!$AA$2:$AA$707,'Infos Relatório'!AS$1)</f>
        <v>0</v>
      </c>
      <c r="AU612" s="542">
        <f>SUMIFS('Faturamento NNE'!$K$2:$K$707,'Faturamento NNE'!$E$2:$E$707,'Infos Relatório'!$B$564,'Faturamento NNE'!$F$2:$F$707,'Infos Relatório'!$B612,'Faturamento NNE'!$AA$2:$AA$707,'Infos Relatório'!AS$1)</f>
        <v>0</v>
      </c>
      <c r="AV612" s="546">
        <f>SUMIFS('Faturamento NNE'!$P$2:$P$707,'Faturamento NNE'!$E$2:$E$707,'Infos Relatório'!$B$564,'Faturamento NNE'!$F$2:$F$707,'Infos Relatório'!$B612,'Faturamento NNE'!$AA$2:$AA$707,'Infos Relatório'!AS$1,'Faturamento NNE'!$U$2:$U$707,"Sim")+SUMIFS('Faturamento NNE'!$Q$2:$Q$707,'Faturamento NNE'!$E$2:$E$707,'Infos Relatório'!$B$564,'Faturamento NNE'!$F$2:$F$707,'Infos Relatório'!$B612,'Faturamento NNE'!$AA$2:$AA$707,'Infos Relatório'!AS$1,'Faturamento NNE'!$U$2:$U$707,"Sim")</f>
        <v>0</v>
      </c>
      <c r="AW612" s="227" t="e">
        <f t="shared" si="211"/>
        <v>#DIV/0!</v>
      </c>
      <c r="AX612" s="545">
        <f>SUMIFS('Faturamento NNE'!$I$2:$I$707,'Faturamento NNE'!$E$2:$E$707,'Infos Relatório'!$B$564,'Faturamento NNE'!$F$2:$F$707,'Infos Relatório'!$B612,'Faturamento NNE'!$AA$2:$AA$707,'Infos Relatório'!AS$1)</f>
        <v>0</v>
      </c>
      <c r="AY612" s="541">
        <f>COUNTIFS('Faturamento NNE'!$E$2:$E$707,'Infos Relatório'!$B$564,'Faturamento NNE'!$F$2:$F$707,'Infos Relatório'!$B612,'Faturamento NNE'!$AA$2:$AA$707,'Infos Relatório'!AY$1)</f>
        <v>0</v>
      </c>
      <c r="AZ612" s="542">
        <f>SUMIFS('Faturamento NNE'!$H$2:$H$707,'Faturamento NNE'!$E$2:$E$707,'Infos Relatório'!$B$564,'Faturamento NNE'!$F$2:$F$707,'Infos Relatório'!$B612,'Faturamento NNE'!$AA$2:$AA$707,'Infos Relatório'!AY$1)</f>
        <v>0</v>
      </c>
      <c r="BA612" s="542">
        <f>SUMIFS('Faturamento NNE'!$K$2:$K$707,'Faturamento NNE'!$E$2:$E$707,'Infos Relatório'!$B$564,'Faturamento NNE'!$F$2:$F$707,'Infos Relatório'!$B612,'Faturamento NNE'!$AA$2:$AA$707,'Infos Relatório'!AY$1)</f>
        <v>0</v>
      </c>
      <c r="BB612" s="546">
        <f>SUMIFS('Faturamento NNE'!$P$2:$P$707,'Faturamento NNE'!$E$2:$E$707,'Infos Relatório'!$B$564,'Faturamento NNE'!$F$2:$F$707,'Infos Relatório'!$B612,'Faturamento NNE'!$AA$2:$AA$707,'Infos Relatório'!AY$1,'Faturamento NNE'!$U$2:$U$707,"Sim")+SUMIFS('Faturamento NNE'!$Q$2:$Q$707,'Faturamento NNE'!$E$2:$E$707,'Infos Relatório'!$B$564,'Faturamento NNE'!$F$2:$F$707,'Infos Relatório'!$B612,'Faturamento NNE'!$AA$2:$AA$707,'Infos Relatório'!AY$1,'Faturamento NNE'!$U$2:$U$707,"Sim")</f>
        <v>0</v>
      </c>
      <c r="BC612" s="227" t="e">
        <f t="shared" si="212"/>
        <v>#DIV/0!</v>
      </c>
      <c r="BD612" s="545">
        <f>SUMIFS('Faturamento NNE'!$I$2:$I$707,'Faturamento NNE'!$E$2:$E$707,'Infos Relatório'!$B$564,'Faturamento NNE'!$F$2:$F$707,'Infos Relatório'!$B612,'Faturamento NNE'!$AA$2:$AA$707,'Infos Relatório'!AY$1)</f>
        <v>0</v>
      </c>
      <c r="BE612" s="541">
        <f>COUNTIFS('Faturamento NNE'!$E$2:$E$707,'Infos Relatório'!$B$564,'Faturamento NNE'!$F$2:$F$707,'Infos Relatório'!$B612,'Faturamento NNE'!$AA$2:$AA$707,'Infos Relatório'!BE$1)</f>
        <v>0</v>
      </c>
      <c r="BF612" s="542">
        <f>SUMIFS('Faturamento NNE'!$H$2:$H$707,'Faturamento NNE'!$E$2:$E$707,'Infos Relatório'!$B$564,'Faturamento NNE'!$F$2:$F$707,'Infos Relatório'!$B612,'Faturamento NNE'!$AA$2:$AA$707,'Infos Relatório'!BE$1)</f>
        <v>0</v>
      </c>
      <c r="BG612" s="542">
        <f>SUMIFS('Faturamento NNE'!$K$2:$K$707,'Faturamento NNE'!$E$2:$E$707,'Infos Relatório'!$B$564,'Faturamento NNE'!$F$2:$F$707,'Infos Relatório'!$B612,'Faturamento NNE'!$AA$2:$AA$707,'Infos Relatório'!BE$1)</f>
        <v>0</v>
      </c>
      <c r="BH612" s="546">
        <f>SUMIFS('Faturamento NNE'!$P$2:$P$707,'Faturamento NNE'!$E$2:$E$707,'Infos Relatório'!$B$564,'Faturamento NNE'!$F$2:$F$707,'Infos Relatório'!$B612,'Faturamento NNE'!$AA$2:$AA$707,'Infos Relatório'!BE$1,'Faturamento NNE'!$U$2:$U$707,"Sim")+SUMIFS('Faturamento NNE'!$Q$2:$Q$707,'Faturamento NNE'!$E$2:$E$707,'Infos Relatório'!$B$564,'Faturamento NNE'!$F$2:$F$707,'Infos Relatório'!$B612,'Faturamento NNE'!$AA$2:$AA$707,'Infos Relatório'!BE$1,'Faturamento NNE'!$U$2:$U$707,"Sim")</f>
        <v>0</v>
      </c>
      <c r="BI612" s="227" t="e">
        <f t="shared" si="213"/>
        <v>#DIV/0!</v>
      </c>
      <c r="BJ612" s="545">
        <f>SUMIFS('Faturamento NNE'!$I$2:$I$707,'Faturamento NNE'!$E$2:$E$707,'Infos Relatório'!$B$564,'Faturamento NNE'!$F$2:$F$707,'Infos Relatório'!$B612,'Faturamento NNE'!$AA$2:$AA$707,'Infos Relatório'!BE$1)</f>
        <v>0</v>
      </c>
      <c r="BK612" s="541">
        <f>COUNTIFS('Faturamento NNE'!$E$2:$E$707,'Infos Relatório'!$B$564,'Faturamento NNE'!$F$2:$F$707,'Infos Relatório'!$B612,'Faturamento NNE'!$AA$2:$AA$707,'Infos Relatório'!BK$1)</f>
        <v>0</v>
      </c>
      <c r="BL612" s="542">
        <f>SUMIFS('Faturamento NNE'!$H$2:$H$707,'Faturamento NNE'!$E$2:$E$707,'Infos Relatório'!$B$564,'Faturamento NNE'!$F$2:$F$707,'Infos Relatório'!$B612,'Faturamento NNE'!$AA$2:$AA$707,'Infos Relatório'!BK$1)</f>
        <v>0</v>
      </c>
      <c r="BM612" s="542">
        <f>SUMIFS('Faturamento NNE'!$K$2:$K$707,'Faturamento NNE'!$E$2:$E$707,'Infos Relatório'!$B$564,'Faturamento NNE'!$F$2:$F$707,'Infos Relatório'!$B612,'Faturamento NNE'!$AA$2:$AA$707,'Infos Relatório'!BK$1)</f>
        <v>0</v>
      </c>
      <c r="BN612" s="546">
        <f>SUMIFS('Faturamento NNE'!$P$2:$P$707,'Faturamento NNE'!$E$2:$E$707,'Infos Relatório'!$B$564,'Faturamento NNE'!$F$2:$F$707,'Infos Relatório'!$B612,'Faturamento NNE'!$AA$2:$AA$707,'Infos Relatório'!BK$1,'Faturamento NNE'!$U$2:$U$707,"Sim")+SUMIFS('Faturamento NNE'!$Q$2:$Q$707,'Faturamento NNE'!$E$2:$E$707,'Infos Relatório'!$B$564,'Faturamento NNE'!$F$2:$F$707,'Infos Relatório'!$B612,'Faturamento NNE'!$AA$2:$AA$707,'Infos Relatório'!BK$1,'Faturamento NNE'!$U$2:$U$707,"Sim")</f>
        <v>0</v>
      </c>
      <c r="BO612" s="227" t="e">
        <f t="shared" si="214"/>
        <v>#DIV/0!</v>
      </c>
      <c r="BP612" s="545">
        <f>SUMIFS('Faturamento NNE'!$I$2:$I$707,'Faturamento NNE'!$E$2:$E$707,'Infos Relatório'!$B$564,'Faturamento NNE'!$F$2:$F$707,'Infos Relatório'!$B612,'Faturamento NNE'!$AA$2:$AA$707,'Infos Relatório'!BK$1)</f>
        <v>0</v>
      </c>
      <c r="BQ612" s="541">
        <f>COUNTIFS('Faturamento NNE'!$E$2:$E$707,'Infos Relatório'!$B$564,'Faturamento NNE'!$F$2:$F$707,'Infos Relatório'!$B612,'Faturamento NNE'!$AA$2:$AA$707,'Infos Relatório'!BQ$1)</f>
        <v>0</v>
      </c>
      <c r="BR612" s="542">
        <f>SUMIFS('Faturamento NNE'!$H$2:$H$707,'Faturamento NNE'!$E$2:$E$707,'Infos Relatório'!$B$564,'Faturamento NNE'!$F$2:$F$707,'Infos Relatório'!$B612,'Faturamento NNE'!$AA$2:$AA$707,'Infos Relatório'!BQ$1)</f>
        <v>0</v>
      </c>
      <c r="BS612" s="542">
        <f>SUMIFS('Faturamento NNE'!$K$2:$K$707,'Faturamento NNE'!$E$2:$E$707,'Infos Relatório'!$B$564,'Faturamento NNE'!$F$2:$F$707,'Infos Relatório'!$B612,'Faturamento NNE'!$AA$2:$AA$707,'Infos Relatório'!BQ$1)</f>
        <v>0</v>
      </c>
      <c r="BT612" s="546">
        <f>SUMIFS('Faturamento NNE'!$P$2:$P$707,'Faturamento NNE'!$E$2:$E$707,'Infos Relatório'!$B$564,'Faturamento NNE'!$F$2:$F$707,'Infos Relatório'!$B612,'Faturamento NNE'!$AA$2:$AA$707,'Infos Relatório'!BQ$1,'Faturamento NNE'!$U$2:$U$707,"Sim")+SUMIFS('Faturamento NNE'!$Q$2:$Q$707,'Faturamento NNE'!$E$2:$E$707,'Infos Relatório'!$B$564,'Faturamento NNE'!$F$2:$F$707,'Infos Relatório'!$B612,'Faturamento NNE'!$AA$2:$AA$707,'Infos Relatório'!BQ$1,'Faturamento NNE'!$U$2:$U$707,"Sim")</f>
        <v>0</v>
      </c>
      <c r="BU612" s="227" t="e">
        <f t="shared" si="215"/>
        <v>#DIV/0!</v>
      </c>
      <c r="BV612" s="545">
        <f>SUMIFS('Faturamento NNE'!$I$2:$I$707,'Faturamento NNE'!$E$2:$E$707,'Infos Relatório'!$B$564,'Faturamento NNE'!$F$2:$F$707,'Infos Relatório'!$B612,'Faturamento NNE'!$AA$2:$AA$707,'Infos Relatório'!BQ$1)</f>
        <v>0</v>
      </c>
    </row>
    <row r="613" spans="2:74">
      <c r="B613" s="217" t="s">
        <v>178</v>
      </c>
      <c r="C613" s="541">
        <f>COUNTIFS('Faturamento NNE'!$E$2:$E$707,'Infos Relatório'!$B$564,'Faturamento NNE'!$F$2:$F$707,'Infos Relatório'!$B613,'Faturamento NNE'!$AA$2:$AA$707,'Infos Relatório'!C$1)</f>
        <v>0</v>
      </c>
      <c r="D613" s="542">
        <f>SUMIFS('Faturamento NNE'!$H$2:$H$707,'Faturamento NNE'!$E$2:$E$707,'Infos Relatório'!$B$564,'Faturamento NNE'!$F$2:$F$707,'Infos Relatório'!$B613,'Faturamento NNE'!$AA$2:$AA$707,'Infos Relatório'!C$1)</f>
        <v>0</v>
      </c>
      <c r="E613" s="543">
        <f>SUMIFS('Faturamento NNE'!$K$2:$K$707,'Faturamento NNE'!$E$2:$E$707,'Infos Relatório'!$B$564,'Faturamento NNE'!$F$2:$F$707,'Infos Relatório'!$B613,'Faturamento NNE'!$AA$2:$AA$707,'Infos Relatório'!C$1)</f>
        <v>0</v>
      </c>
      <c r="F613" s="544">
        <f>SUMIFS('Faturamento NNE'!$P$2:$P$707,'Faturamento NNE'!$E$2:$E$707,'Infos Relatório'!$B$564,'Faturamento NNE'!$F$2:$F$707,'Infos Relatório'!$B613,'Faturamento NNE'!$AA$2:$AA$707,'Infos Relatório'!C$1,'Faturamento NNE'!$U$2:$U$707,"Sim")+SUMIFS('Faturamento NNE'!$Q$2:$Q$707,'Faturamento NNE'!$E$2:$E$707,'Infos Relatório'!$B$564,'Faturamento NNE'!$F$2:$F$707,'Infos Relatório'!$B613,'Faturamento NNE'!$AA$2:$AA$707,'Infos Relatório'!C$1,'Faturamento NNE'!$U$2:$U$707,"Sim")</f>
        <v>0</v>
      </c>
      <c r="G613" s="283" t="e">
        <f t="shared" si="204"/>
        <v>#DIV/0!</v>
      </c>
      <c r="H613" s="545">
        <f>SUMIFS('Faturamento NNE'!$I$2:$I$707,'Faturamento NNE'!$E$2:$E$707,'Infos Relatório'!$B$564,'Faturamento NNE'!$F$2:$F$707,'Infos Relatório'!$B613,'Faturamento NNE'!$AA$2:$AA$707,'Infos Relatório'!C$1)</f>
        <v>0</v>
      </c>
      <c r="I613" s="541">
        <f>COUNTIFS('Faturamento NNE'!$E$2:$E$707,'Infos Relatório'!$B$564,'Faturamento NNE'!$F$2:$F$707,'Infos Relatório'!$B613,'Faturamento NNE'!$AA$2:$AA$707,'Infos Relatório'!I$1)</f>
        <v>0</v>
      </c>
      <c r="J613" s="542">
        <f>SUMIFS('Faturamento NNE'!$H$2:$H$707,'Faturamento NNE'!$E$2:$E$707,'Infos Relatório'!$B$564,'Faturamento NNE'!$F$2:$F$707,'Infos Relatório'!$B613,'Faturamento NNE'!$AA$2:$AA$707,'Infos Relatório'!I$1)</f>
        <v>0</v>
      </c>
      <c r="K613" s="543">
        <f>SUMIFS('Faturamento NNE'!$K$2:$K$707,'Faturamento NNE'!$E$2:$E$707,'Infos Relatório'!$B$564,'Faturamento NNE'!$F$2:$F$707,'Infos Relatório'!$B613,'Faturamento NNE'!$AA$2:$AA$707,'Infos Relatório'!I$1)</f>
        <v>0</v>
      </c>
      <c r="L613" s="544">
        <f>SUMIFS('Faturamento NNE'!$P$2:$P$707,'Faturamento NNE'!$E$2:$E$707,'Infos Relatório'!$B$564,'Faturamento NNE'!$F$2:$F$707,'Infos Relatório'!$B613,'Faturamento NNE'!$AA$2:$AA$707,'Infos Relatório'!I$1,'Faturamento NNE'!$U$2:$U$707,"Sim")+SUMIFS('Faturamento NNE'!$Q$2:$Q$707,'Faturamento NNE'!$E$2:$E$707,'Infos Relatório'!$B$564,'Faturamento NNE'!$F$2:$F$707,'Infos Relatório'!$B613,'Faturamento NNE'!$AA$2:$AA$707,'Infos Relatório'!I$1,'Faturamento NNE'!$U$2:$U$707,"Sim")</f>
        <v>0</v>
      </c>
      <c r="M613" s="283" t="e">
        <f t="shared" si="205"/>
        <v>#DIV/0!</v>
      </c>
      <c r="N613" s="545">
        <f>SUMIFS('Faturamento NNE'!$I$2:$I$707,'Faturamento NNE'!$E$2:$E$707,'Infos Relatório'!$B$564,'Faturamento NNE'!$F$2:$F$707,'Infos Relatório'!$B613,'Faturamento NNE'!$AA$2:$AA$707,'Infos Relatório'!I$1)</f>
        <v>0</v>
      </c>
      <c r="O613" s="541">
        <f>COUNTIFS('Faturamento NNE'!$E$2:$E$707,'Infos Relatório'!$B$564,'Faturamento NNE'!$F$2:$F$707,'Infos Relatório'!$B613,'Faturamento NNE'!$AA$2:$AA$707,'Infos Relatório'!O$1)</f>
        <v>0</v>
      </c>
      <c r="P613" s="542">
        <f>SUMIFS('Faturamento NNE'!$H$2:$H$707,'Faturamento NNE'!$E$2:$E$707,'Infos Relatório'!$B$564,'Faturamento NNE'!$F$2:$F$707,'Infos Relatório'!$B613,'Faturamento NNE'!$AA$2:$AA$707,'Infos Relatório'!O$1)</f>
        <v>0</v>
      </c>
      <c r="Q613" s="542">
        <f>SUMIFS('Faturamento NNE'!$K$2:$K$707,'Faturamento NNE'!$E$2:$E$707,'Infos Relatório'!$B$564,'Faturamento NNE'!$F$2:$F$707,'Infos Relatório'!$B613,'Faturamento NNE'!$AA$2:$AA$707,'Infos Relatório'!O$1)</f>
        <v>0</v>
      </c>
      <c r="R613" s="546">
        <f>SUMIFS('Faturamento NNE'!$P$2:$P$707,'Faturamento NNE'!$E$2:$E$707,'Infos Relatório'!$B$564,'Faturamento NNE'!$F$2:$F$707,'Infos Relatório'!$B613,'Faturamento NNE'!$AA$2:$AA$707,'Infos Relatório'!O$1,'Faturamento NNE'!$U$2:$U$707,"Sim")+SUMIFS('Faturamento NNE'!$Q$2:$Q$707,'Faturamento NNE'!$E$2:$E$707,'Infos Relatório'!$B$564,'Faturamento NNE'!$F$2:$F$707,'Infos Relatório'!$B613,'Faturamento NNE'!$AA$2:$AA$707,'Infos Relatório'!O$1,'Faturamento NNE'!$U$2:$U$707,"Sim")</f>
        <v>0</v>
      </c>
      <c r="S613" s="227" t="e">
        <f t="shared" si="206"/>
        <v>#DIV/0!</v>
      </c>
      <c r="T613" s="545">
        <f>SUMIFS('Faturamento NNE'!$I$2:$I$707,'Faturamento NNE'!$E$2:$E$707,'Infos Relatório'!$B$564,'Faturamento NNE'!$F$2:$F$707,'Infos Relatório'!$B613,'Faturamento NNE'!$AA$2:$AA$707,'Infos Relatório'!O$1)</f>
        <v>0</v>
      </c>
      <c r="U613" s="541">
        <f>COUNTIFS('Faturamento NNE'!$E$2:$E$707,'Infos Relatório'!$B$564,'Faturamento NNE'!$F$2:$F$707,'Infos Relatório'!$B613,'Faturamento NNE'!$AA$2:$AA$707,'Infos Relatório'!U$1)</f>
        <v>0</v>
      </c>
      <c r="V613" s="542">
        <f>SUMIFS('Faturamento NNE'!$H$2:$H$707,'Faturamento NNE'!$E$2:$E$707,'Infos Relatório'!$B$564,'Faturamento NNE'!$F$2:$F$707,'Infos Relatório'!$B613,'Faturamento NNE'!$AA$2:$AA$707,'Infos Relatório'!U$1)</f>
        <v>0</v>
      </c>
      <c r="W613" s="542">
        <f>SUMIFS('Faturamento NNE'!$K$2:$K$707,'Faturamento NNE'!$E$2:$E$707,'Infos Relatório'!$B$564,'Faturamento NNE'!$F$2:$F$707,'Infos Relatório'!$B613,'Faturamento NNE'!$AA$2:$AA$707,'Infos Relatório'!U$1)</f>
        <v>0</v>
      </c>
      <c r="X613" s="546">
        <f>SUMIFS('Faturamento NNE'!$P$2:$P$707,'Faturamento NNE'!$E$2:$E$707,'Infos Relatório'!$B$564,'Faturamento NNE'!$F$2:$F$707,'Infos Relatório'!$B613,'Faturamento NNE'!$AA$2:$AA$707,'Infos Relatório'!U$1,'Faturamento NNE'!$U$2:$U$707,"Sim")+SUMIFS('Faturamento NNE'!$Q$2:$Q$707,'Faturamento NNE'!$E$2:$E$707,'Infos Relatório'!$B$564,'Faturamento NNE'!$F$2:$F$707,'Infos Relatório'!$B613,'Faturamento NNE'!$AA$2:$AA$707,'Infos Relatório'!U$1,'Faturamento NNE'!$U$2:$U$707,"Sim")</f>
        <v>0</v>
      </c>
      <c r="Y613" s="227" t="e">
        <f t="shared" si="207"/>
        <v>#DIV/0!</v>
      </c>
      <c r="Z613" s="545">
        <f>SUMIFS('Faturamento NNE'!$I$2:$I$707,'Faturamento NNE'!$E$2:$E$707,'Infos Relatório'!$B$564,'Faturamento NNE'!$F$2:$F$707,'Infos Relatório'!$B613,'Faturamento NNE'!$AA$2:$AA$707,'Infos Relatório'!U$1)</f>
        <v>0</v>
      </c>
      <c r="AA613" s="541">
        <f>COUNTIFS('Faturamento NNE'!$E$2:$E$707,'Infos Relatório'!$B$564,'Faturamento NNE'!$F$2:$F$707,'Infos Relatório'!$B613,'Faturamento NNE'!$AA$2:$AA$707,'Infos Relatório'!AA$1)</f>
        <v>0</v>
      </c>
      <c r="AB613" s="542">
        <f>SUMIFS('Faturamento NNE'!$H$2:$H$707,'Faturamento NNE'!$E$2:$E$707,'Infos Relatório'!$B$564,'Faturamento NNE'!$F$2:$F$707,'Infos Relatório'!$B613,'Faturamento NNE'!$AA$2:$AA$707,'Infos Relatório'!AA$1)</f>
        <v>0</v>
      </c>
      <c r="AC613" s="542">
        <f>SUMIFS('Faturamento NNE'!$K$2:$K$707,'Faturamento NNE'!$E$2:$E$707,'Infos Relatório'!$B$564,'Faturamento NNE'!$F$2:$F$707,'Infos Relatório'!$B613,'Faturamento NNE'!$AA$2:$AA$707,'Infos Relatório'!AA$1)</f>
        <v>0</v>
      </c>
      <c r="AD613" s="546">
        <f>SUMIFS('Faturamento NNE'!$P$2:$P$707,'Faturamento NNE'!$E$2:$E$707,'Infos Relatório'!$B$564,'Faturamento NNE'!$F$2:$F$707,'Infos Relatório'!$B613,'Faturamento NNE'!$AA$2:$AA$707,'Infos Relatório'!AA$1,'Faturamento NNE'!$U$2:$U$707,"Sim")+SUMIFS('Faturamento NNE'!$Q$2:$Q$707,'Faturamento NNE'!$E$2:$E$707,'Infos Relatório'!$B$564,'Faturamento NNE'!$F$2:$F$707,'Infos Relatório'!$B613,'Faturamento NNE'!$AA$2:$AA$707,'Infos Relatório'!AA$1,'Faturamento NNE'!$U$2:$U$707,"Sim")</f>
        <v>0</v>
      </c>
      <c r="AE613" s="227" t="e">
        <f t="shared" si="208"/>
        <v>#DIV/0!</v>
      </c>
      <c r="AF613" s="545">
        <f>SUMIFS('Faturamento NNE'!$I$2:$I$707,'Faturamento NNE'!$E$2:$E$707,'Infos Relatório'!$B$564,'Faturamento NNE'!$F$2:$F$707,'Infos Relatório'!$B613,'Faturamento NNE'!$AA$2:$AA$707,'Infos Relatório'!AA$1)</f>
        <v>0</v>
      </c>
      <c r="AG613" s="541">
        <f>COUNTIFS('Faturamento NNE'!$E$2:$E$707,'Infos Relatório'!$B$564,'Faturamento NNE'!$F$2:$F$707,'Infos Relatório'!$B613,'Faturamento NNE'!$AA$2:$AA$707,'Infos Relatório'!AG$1)</f>
        <v>0</v>
      </c>
      <c r="AH613" s="542">
        <f>SUMIFS('Faturamento NNE'!$H$2:$H$707,'Faturamento NNE'!$E$2:$E$707,'Infos Relatório'!$B$564,'Faturamento NNE'!$F$2:$F$707,'Infos Relatório'!$B613,'Faturamento NNE'!$AA$2:$AA$707,'Infos Relatório'!AG$1)</f>
        <v>0</v>
      </c>
      <c r="AI613" s="542">
        <f>SUMIFS('Faturamento NNE'!$K$2:$K$707,'Faturamento NNE'!$E$2:$E$707,'Infos Relatório'!$B$564,'Faturamento NNE'!$F$2:$F$707,'Infos Relatório'!$B613,'Faturamento NNE'!$AA$2:$AA$707,'Infos Relatório'!AG$1)</f>
        <v>0</v>
      </c>
      <c r="AJ613" s="546">
        <f>SUMIFS('Faturamento NNE'!$P$2:$P$707,'Faturamento NNE'!$E$2:$E$707,'Infos Relatório'!$B$564,'Faturamento NNE'!$F$2:$F$707,'Infos Relatório'!$B613,'Faturamento NNE'!$AA$2:$AA$707,'Infos Relatório'!AG$1,'Faturamento NNE'!$U$2:$U$707,"Sim")+SUMIFS('Faturamento NNE'!$Q$2:$Q$707,'Faturamento NNE'!$E$2:$E$707,'Infos Relatório'!$B$564,'Faturamento NNE'!$F$2:$F$707,'Infos Relatório'!$B613,'Faturamento NNE'!$AA$2:$AA$707,'Infos Relatório'!AG$1,'Faturamento NNE'!$U$2:$U$707,"Sim")</f>
        <v>0</v>
      </c>
      <c r="AK613" s="227" t="e">
        <f t="shared" si="209"/>
        <v>#DIV/0!</v>
      </c>
      <c r="AL613" s="545">
        <f>SUMIFS('Faturamento NNE'!$I$2:$I$707,'Faturamento NNE'!$E$2:$E$707,'Infos Relatório'!$B$564,'Faturamento NNE'!$F$2:$F$707,'Infos Relatório'!$B613,'Faturamento NNE'!$AA$2:$AA$707,'Infos Relatório'!AG$1)</f>
        <v>0</v>
      </c>
      <c r="AM613" s="541">
        <f>COUNTIFS('Faturamento NNE'!$E$2:$E$707,'Infos Relatório'!$B$564,'Faturamento NNE'!$F$2:$F$707,'Infos Relatório'!$B613,'Faturamento NNE'!$AA$2:$AA$707,'Infos Relatório'!AM$1)</f>
        <v>0</v>
      </c>
      <c r="AN613" s="542">
        <f>SUMIFS('Faturamento NNE'!$H$2:$H$707,'Faturamento NNE'!$E$2:$E$707,'Infos Relatório'!$B$564,'Faturamento NNE'!$F$2:$F$707,'Infos Relatório'!$B613,'Faturamento NNE'!$AA$2:$AA$707,'Infos Relatório'!AM$1)</f>
        <v>0</v>
      </c>
      <c r="AO613" s="542">
        <f>SUMIFS('Faturamento NNE'!$K$2:$K$707,'Faturamento NNE'!$E$2:$E$707,'Infos Relatório'!$B$564,'Faturamento NNE'!$F$2:$F$707,'Infos Relatório'!$B613,'Faturamento NNE'!$AA$2:$AA$707,'Infos Relatório'!AM$1)</f>
        <v>0</v>
      </c>
      <c r="AP613" s="546">
        <f>SUMIFS('Faturamento NNE'!$P$2:$P$707,'Faturamento NNE'!$E$2:$E$707,'Infos Relatório'!$B$564,'Faturamento NNE'!$F$2:$F$707,'Infos Relatório'!$B613,'Faturamento NNE'!$AA$2:$AA$707,'Infos Relatório'!AM$1,'Faturamento NNE'!$U$2:$U$707,"Sim")+SUMIFS('Faturamento NNE'!$Q$2:$Q$707,'Faturamento NNE'!$E$2:$E$707,'Infos Relatório'!$B$564,'Faturamento NNE'!$F$2:$F$707,'Infos Relatório'!$B613,'Faturamento NNE'!$AA$2:$AA$707,'Infos Relatório'!AM$1,'Faturamento NNE'!$U$2:$U$707,"Sim")</f>
        <v>0</v>
      </c>
      <c r="AQ613" s="227" t="e">
        <f t="shared" si="210"/>
        <v>#DIV/0!</v>
      </c>
      <c r="AR613" s="545">
        <f>SUMIFS('Faturamento NNE'!$I$2:$I$707,'Faturamento NNE'!$E$2:$E$707,'Infos Relatório'!$B$564,'Faturamento NNE'!$F$2:$F$707,'Infos Relatório'!$B613,'Faturamento NNE'!$AA$2:$AA$707,'Infos Relatório'!AM$1)</f>
        <v>0</v>
      </c>
      <c r="AS613" s="541">
        <f>COUNTIFS('Faturamento NNE'!$E$2:$E$707,'Infos Relatório'!$B$564,'Faturamento NNE'!$F$2:$F$707,'Infos Relatório'!$B613,'Faturamento NNE'!$AA$2:$AA$707,'Infos Relatório'!AS$1)</f>
        <v>0</v>
      </c>
      <c r="AT613" s="542">
        <f>SUMIFS('Faturamento NNE'!$H$2:$H$707,'Faturamento NNE'!$E$2:$E$707,'Infos Relatório'!$B$564,'Faturamento NNE'!$F$2:$F$707,'Infos Relatório'!$B613,'Faturamento NNE'!$AA$2:$AA$707,'Infos Relatório'!AS$1)</f>
        <v>0</v>
      </c>
      <c r="AU613" s="542">
        <f>SUMIFS('Faturamento NNE'!$K$2:$K$707,'Faturamento NNE'!$E$2:$E$707,'Infos Relatório'!$B$564,'Faturamento NNE'!$F$2:$F$707,'Infos Relatório'!$B613,'Faturamento NNE'!$AA$2:$AA$707,'Infos Relatório'!AS$1)</f>
        <v>0</v>
      </c>
      <c r="AV613" s="546">
        <f>SUMIFS('Faturamento NNE'!$P$2:$P$707,'Faturamento NNE'!$E$2:$E$707,'Infos Relatório'!$B$564,'Faturamento NNE'!$F$2:$F$707,'Infos Relatório'!$B613,'Faturamento NNE'!$AA$2:$AA$707,'Infos Relatório'!AS$1,'Faturamento NNE'!$U$2:$U$707,"Sim")+SUMIFS('Faturamento NNE'!$Q$2:$Q$707,'Faturamento NNE'!$E$2:$E$707,'Infos Relatório'!$B$564,'Faturamento NNE'!$F$2:$F$707,'Infos Relatório'!$B613,'Faturamento NNE'!$AA$2:$AA$707,'Infos Relatório'!AS$1,'Faturamento NNE'!$U$2:$U$707,"Sim")</f>
        <v>0</v>
      </c>
      <c r="AW613" s="227" t="e">
        <f t="shared" si="211"/>
        <v>#DIV/0!</v>
      </c>
      <c r="AX613" s="545">
        <f>SUMIFS('Faturamento NNE'!$I$2:$I$707,'Faturamento NNE'!$E$2:$E$707,'Infos Relatório'!$B$564,'Faturamento NNE'!$F$2:$F$707,'Infos Relatório'!$B613,'Faturamento NNE'!$AA$2:$AA$707,'Infos Relatório'!AS$1)</f>
        <v>0</v>
      </c>
      <c r="AY613" s="541">
        <f>COUNTIFS('Faturamento NNE'!$E$2:$E$707,'Infos Relatório'!$B$564,'Faturamento NNE'!$F$2:$F$707,'Infos Relatório'!$B613,'Faturamento NNE'!$AA$2:$AA$707,'Infos Relatório'!AY$1)</f>
        <v>0</v>
      </c>
      <c r="AZ613" s="542">
        <f>SUMIFS('Faturamento NNE'!$H$2:$H$707,'Faturamento NNE'!$E$2:$E$707,'Infos Relatório'!$B$564,'Faturamento NNE'!$F$2:$F$707,'Infos Relatório'!$B613,'Faturamento NNE'!$AA$2:$AA$707,'Infos Relatório'!AY$1)</f>
        <v>0</v>
      </c>
      <c r="BA613" s="542">
        <f>SUMIFS('Faturamento NNE'!$K$2:$K$707,'Faturamento NNE'!$E$2:$E$707,'Infos Relatório'!$B$564,'Faturamento NNE'!$F$2:$F$707,'Infos Relatório'!$B613,'Faturamento NNE'!$AA$2:$AA$707,'Infos Relatório'!AY$1)</f>
        <v>0</v>
      </c>
      <c r="BB613" s="546">
        <f>SUMIFS('Faturamento NNE'!$P$2:$P$707,'Faturamento NNE'!$E$2:$E$707,'Infos Relatório'!$B$564,'Faturamento NNE'!$F$2:$F$707,'Infos Relatório'!$B613,'Faturamento NNE'!$AA$2:$AA$707,'Infos Relatório'!AY$1,'Faturamento NNE'!$U$2:$U$707,"Sim")+SUMIFS('Faturamento NNE'!$Q$2:$Q$707,'Faturamento NNE'!$E$2:$E$707,'Infos Relatório'!$B$564,'Faturamento NNE'!$F$2:$F$707,'Infos Relatório'!$B613,'Faturamento NNE'!$AA$2:$AA$707,'Infos Relatório'!AY$1,'Faturamento NNE'!$U$2:$U$707,"Sim")</f>
        <v>0</v>
      </c>
      <c r="BC613" s="227" t="e">
        <f t="shared" si="212"/>
        <v>#DIV/0!</v>
      </c>
      <c r="BD613" s="545">
        <f>SUMIFS('Faturamento NNE'!$I$2:$I$707,'Faturamento NNE'!$E$2:$E$707,'Infos Relatório'!$B$564,'Faturamento NNE'!$F$2:$F$707,'Infos Relatório'!$B613,'Faturamento NNE'!$AA$2:$AA$707,'Infos Relatório'!AY$1)</f>
        <v>0</v>
      </c>
      <c r="BE613" s="541">
        <f>COUNTIFS('Faturamento NNE'!$E$2:$E$707,'Infos Relatório'!$B$564,'Faturamento NNE'!$F$2:$F$707,'Infos Relatório'!$B613,'Faturamento NNE'!$AA$2:$AA$707,'Infos Relatório'!BE$1)</f>
        <v>0</v>
      </c>
      <c r="BF613" s="542">
        <f>SUMIFS('Faturamento NNE'!$H$2:$H$707,'Faturamento NNE'!$E$2:$E$707,'Infos Relatório'!$B$564,'Faturamento NNE'!$F$2:$F$707,'Infos Relatório'!$B613,'Faturamento NNE'!$AA$2:$AA$707,'Infos Relatório'!BE$1)</f>
        <v>0</v>
      </c>
      <c r="BG613" s="542">
        <f>SUMIFS('Faturamento NNE'!$K$2:$K$707,'Faturamento NNE'!$E$2:$E$707,'Infos Relatório'!$B$564,'Faturamento NNE'!$F$2:$F$707,'Infos Relatório'!$B613,'Faturamento NNE'!$AA$2:$AA$707,'Infos Relatório'!BE$1)</f>
        <v>0</v>
      </c>
      <c r="BH613" s="546">
        <f>SUMIFS('Faturamento NNE'!$P$2:$P$707,'Faturamento NNE'!$E$2:$E$707,'Infos Relatório'!$B$564,'Faturamento NNE'!$F$2:$F$707,'Infos Relatório'!$B613,'Faturamento NNE'!$AA$2:$AA$707,'Infos Relatório'!BE$1,'Faturamento NNE'!$U$2:$U$707,"Sim")+SUMIFS('Faturamento NNE'!$Q$2:$Q$707,'Faturamento NNE'!$E$2:$E$707,'Infos Relatório'!$B$564,'Faturamento NNE'!$F$2:$F$707,'Infos Relatório'!$B613,'Faturamento NNE'!$AA$2:$AA$707,'Infos Relatório'!BE$1,'Faturamento NNE'!$U$2:$U$707,"Sim")</f>
        <v>0</v>
      </c>
      <c r="BI613" s="227" t="e">
        <f t="shared" si="213"/>
        <v>#DIV/0!</v>
      </c>
      <c r="BJ613" s="545">
        <f>SUMIFS('Faturamento NNE'!$I$2:$I$707,'Faturamento NNE'!$E$2:$E$707,'Infos Relatório'!$B$564,'Faturamento NNE'!$F$2:$F$707,'Infos Relatório'!$B613,'Faturamento NNE'!$AA$2:$AA$707,'Infos Relatório'!BE$1)</f>
        <v>0</v>
      </c>
      <c r="BK613" s="541">
        <f>COUNTIFS('Faturamento NNE'!$E$2:$E$707,'Infos Relatório'!$B$564,'Faturamento NNE'!$F$2:$F$707,'Infos Relatório'!$B613,'Faturamento NNE'!$AA$2:$AA$707,'Infos Relatório'!BK$1)</f>
        <v>0</v>
      </c>
      <c r="BL613" s="542">
        <f>SUMIFS('Faturamento NNE'!$H$2:$H$707,'Faturamento NNE'!$E$2:$E$707,'Infos Relatório'!$B$564,'Faturamento NNE'!$F$2:$F$707,'Infos Relatório'!$B613,'Faturamento NNE'!$AA$2:$AA$707,'Infos Relatório'!BK$1)</f>
        <v>0</v>
      </c>
      <c r="BM613" s="542">
        <f>SUMIFS('Faturamento NNE'!$K$2:$K$707,'Faturamento NNE'!$E$2:$E$707,'Infos Relatório'!$B$564,'Faturamento NNE'!$F$2:$F$707,'Infos Relatório'!$B613,'Faturamento NNE'!$AA$2:$AA$707,'Infos Relatório'!BK$1)</f>
        <v>0</v>
      </c>
      <c r="BN613" s="546">
        <f>SUMIFS('Faturamento NNE'!$P$2:$P$707,'Faturamento NNE'!$E$2:$E$707,'Infos Relatório'!$B$564,'Faturamento NNE'!$F$2:$F$707,'Infos Relatório'!$B613,'Faturamento NNE'!$AA$2:$AA$707,'Infos Relatório'!BK$1,'Faturamento NNE'!$U$2:$U$707,"Sim")+SUMIFS('Faturamento NNE'!$Q$2:$Q$707,'Faturamento NNE'!$E$2:$E$707,'Infos Relatório'!$B$564,'Faturamento NNE'!$F$2:$F$707,'Infos Relatório'!$B613,'Faturamento NNE'!$AA$2:$AA$707,'Infos Relatório'!BK$1,'Faturamento NNE'!$U$2:$U$707,"Sim")</f>
        <v>0</v>
      </c>
      <c r="BO613" s="227" t="e">
        <f t="shared" si="214"/>
        <v>#DIV/0!</v>
      </c>
      <c r="BP613" s="545">
        <f>SUMIFS('Faturamento NNE'!$I$2:$I$707,'Faturamento NNE'!$E$2:$E$707,'Infos Relatório'!$B$564,'Faturamento NNE'!$F$2:$F$707,'Infos Relatório'!$B613,'Faturamento NNE'!$AA$2:$AA$707,'Infos Relatório'!BK$1)</f>
        <v>0</v>
      </c>
      <c r="BQ613" s="541">
        <f>COUNTIFS('Faturamento NNE'!$E$2:$E$707,'Infos Relatório'!$B$564,'Faturamento NNE'!$F$2:$F$707,'Infos Relatório'!$B613,'Faturamento NNE'!$AA$2:$AA$707,'Infos Relatório'!BQ$1)</f>
        <v>0</v>
      </c>
      <c r="BR613" s="542">
        <f>SUMIFS('Faturamento NNE'!$H$2:$H$707,'Faturamento NNE'!$E$2:$E$707,'Infos Relatório'!$B$564,'Faturamento NNE'!$F$2:$F$707,'Infos Relatório'!$B613,'Faturamento NNE'!$AA$2:$AA$707,'Infos Relatório'!BQ$1)</f>
        <v>0</v>
      </c>
      <c r="BS613" s="542">
        <f>SUMIFS('Faturamento NNE'!$K$2:$K$707,'Faturamento NNE'!$E$2:$E$707,'Infos Relatório'!$B$564,'Faturamento NNE'!$F$2:$F$707,'Infos Relatório'!$B613,'Faturamento NNE'!$AA$2:$AA$707,'Infos Relatório'!BQ$1)</f>
        <v>0</v>
      </c>
      <c r="BT613" s="546">
        <f>SUMIFS('Faturamento NNE'!$P$2:$P$707,'Faturamento NNE'!$E$2:$E$707,'Infos Relatório'!$B$564,'Faturamento NNE'!$F$2:$F$707,'Infos Relatório'!$B613,'Faturamento NNE'!$AA$2:$AA$707,'Infos Relatório'!BQ$1,'Faturamento NNE'!$U$2:$U$707,"Sim")+SUMIFS('Faturamento NNE'!$Q$2:$Q$707,'Faturamento NNE'!$E$2:$E$707,'Infos Relatório'!$B$564,'Faturamento NNE'!$F$2:$F$707,'Infos Relatório'!$B613,'Faturamento NNE'!$AA$2:$AA$707,'Infos Relatório'!BQ$1,'Faturamento NNE'!$U$2:$U$707,"Sim")</f>
        <v>0</v>
      </c>
      <c r="BU613" s="227" t="e">
        <f t="shared" si="215"/>
        <v>#DIV/0!</v>
      </c>
      <c r="BV613" s="545">
        <f>SUMIFS('Faturamento NNE'!$I$2:$I$707,'Faturamento NNE'!$E$2:$E$707,'Infos Relatório'!$B$564,'Faturamento NNE'!$F$2:$F$707,'Infos Relatório'!$B613,'Faturamento NNE'!$AA$2:$AA$707,'Infos Relatório'!BQ$1)</f>
        <v>0</v>
      </c>
    </row>
    <row r="614" spans="2:74">
      <c r="B614" s="217" t="s">
        <v>179</v>
      </c>
      <c r="C614" s="541">
        <f>COUNTIFS('Faturamento NNE'!$E$2:$E$707,'Infos Relatório'!$B$564,'Faturamento NNE'!$F$2:$F$707,'Infos Relatório'!$B614,'Faturamento NNE'!$AA$2:$AA$707,'Infos Relatório'!C$1)</f>
        <v>0</v>
      </c>
      <c r="D614" s="542">
        <f>SUMIFS('Faturamento NNE'!$H$2:$H$707,'Faturamento NNE'!$E$2:$E$707,'Infos Relatório'!$B$564,'Faturamento NNE'!$F$2:$F$707,'Infos Relatório'!$B614,'Faturamento NNE'!$AA$2:$AA$707,'Infos Relatório'!C$1)</f>
        <v>0</v>
      </c>
      <c r="E614" s="543">
        <f>SUMIFS('Faturamento NNE'!$K$2:$K$707,'Faturamento NNE'!$E$2:$E$707,'Infos Relatório'!$B$564,'Faturamento NNE'!$F$2:$F$707,'Infos Relatório'!$B614,'Faturamento NNE'!$AA$2:$AA$707,'Infos Relatório'!C$1)</f>
        <v>0</v>
      </c>
      <c r="F614" s="544">
        <f>SUMIFS('Faturamento NNE'!$P$2:$P$707,'Faturamento NNE'!$E$2:$E$707,'Infos Relatório'!$B$564,'Faturamento NNE'!$F$2:$F$707,'Infos Relatório'!$B614,'Faturamento NNE'!$AA$2:$AA$707,'Infos Relatório'!C$1,'Faturamento NNE'!$U$2:$U$707,"Sim")+SUMIFS('Faturamento NNE'!$Q$2:$Q$707,'Faturamento NNE'!$E$2:$E$707,'Infos Relatório'!$B$564,'Faturamento NNE'!$F$2:$F$707,'Infos Relatório'!$B614,'Faturamento NNE'!$AA$2:$AA$707,'Infos Relatório'!C$1,'Faturamento NNE'!$U$2:$U$707,"Sim")</f>
        <v>0</v>
      </c>
      <c r="G614" s="283" t="e">
        <f t="shared" si="204"/>
        <v>#DIV/0!</v>
      </c>
      <c r="H614" s="545">
        <f>SUMIFS('Faturamento NNE'!$I$2:$I$707,'Faturamento NNE'!$E$2:$E$707,'Infos Relatório'!$B$564,'Faturamento NNE'!$F$2:$F$707,'Infos Relatório'!$B614,'Faturamento NNE'!$AA$2:$AA$707,'Infos Relatório'!C$1)</f>
        <v>0</v>
      </c>
      <c r="I614" s="541">
        <f>COUNTIFS('Faturamento NNE'!$E$2:$E$707,'Infos Relatório'!$B$564,'Faturamento NNE'!$F$2:$F$707,'Infos Relatório'!$B614,'Faturamento NNE'!$AA$2:$AA$707,'Infos Relatório'!I$1)</f>
        <v>0</v>
      </c>
      <c r="J614" s="542">
        <f>SUMIFS('Faturamento NNE'!$H$2:$H$707,'Faturamento NNE'!$E$2:$E$707,'Infos Relatório'!$B$564,'Faturamento NNE'!$F$2:$F$707,'Infos Relatório'!$B614,'Faturamento NNE'!$AA$2:$AA$707,'Infos Relatório'!I$1)</f>
        <v>0</v>
      </c>
      <c r="K614" s="543">
        <f>SUMIFS('Faturamento NNE'!$K$2:$K$707,'Faturamento NNE'!$E$2:$E$707,'Infos Relatório'!$B$564,'Faturamento NNE'!$F$2:$F$707,'Infos Relatório'!$B614,'Faturamento NNE'!$AA$2:$AA$707,'Infos Relatório'!I$1)</f>
        <v>0</v>
      </c>
      <c r="L614" s="544">
        <f>SUMIFS('Faturamento NNE'!$P$2:$P$707,'Faturamento NNE'!$E$2:$E$707,'Infos Relatório'!$B$564,'Faturamento NNE'!$F$2:$F$707,'Infos Relatório'!$B614,'Faturamento NNE'!$AA$2:$AA$707,'Infos Relatório'!I$1,'Faturamento NNE'!$U$2:$U$707,"Sim")+SUMIFS('Faturamento NNE'!$Q$2:$Q$707,'Faturamento NNE'!$E$2:$E$707,'Infos Relatório'!$B$564,'Faturamento NNE'!$F$2:$F$707,'Infos Relatório'!$B614,'Faturamento NNE'!$AA$2:$AA$707,'Infos Relatório'!I$1,'Faturamento NNE'!$U$2:$U$707,"Sim")</f>
        <v>0</v>
      </c>
      <c r="M614" s="283" t="e">
        <f t="shared" si="205"/>
        <v>#DIV/0!</v>
      </c>
      <c r="N614" s="545">
        <f>SUMIFS('Faturamento NNE'!$I$2:$I$707,'Faturamento NNE'!$E$2:$E$707,'Infos Relatório'!$B$564,'Faturamento NNE'!$F$2:$F$707,'Infos Relatório'!$B614,'Faturamento NNE'!$AA$2:$AA$707,'Infos Relatório'!I$1)</f>
        <v>0</v>
      </c>
      <c r="O614" s="541">
        <f>COUNTIFS('Faturamento NNE'!$E$2:$E$707,'Infos Relatório'!$B$564,'Faturamento NNE'!$F$2:$F$707,'Infos Relatório'!$B614,'Faturamento NNE'!$AA$2:$AA$707,'Infos Relatório'!O$1)</f>
        <v>0</v>
      </c>
      <c r="P614" s="542">
        <f>SUMIFS('Faturamento NNE'!$H$2:$H$707,'Faturamento NNE'!$E$2:$E$707,'Infos Relatório'!$B$564,'Faturamento NNE'!$F$2:$F$707,'Infos Relatório'!$B614,'Faturamento NNE'!$AA$2:$AA$707,'Infos Relatório'!O$1)</f>
        <v>0</v>
      </c>
      <c r="Q614" s="542">
        <f>SUMIFS('Faturamento NNE'!$K$2:$K$707,'Faturamento NNE'!$E$2:$E$707,'Infos Relatório'!$B$564,'Faturamento NNE'!$F$2:$F$707,'Infos Relatório'!$B614,'Faturamento NNE'!$AA$2:$AA$707,'Infos Relatório'!O$1)</f>
        <v>0</v>
      </c>
      <c r="R614" s="546">
        <f>SUMIFS('Faturamento NNE'!$P$2:$P$707,'Faturamento NNE'!$E$2:$E$707,'Infos Relatório'!$B$564,'Faturamento NNE'!$F$2:$F$707,'Infos Relatório'!$B614,'Faturamento NNE'!$AA$2:$AA$707,'Infos Relatório'!O$1,'Faturamento NNE'!$U$2:$U$707,"Sim")+SUMIFS('Faturamento NNE'!$Q$2:$Q$707,'Faturamento NNE'!$E$2:$E$707,'Infos Relatório'!$B$564,'Faturamento NNE'!$F$2:$F$707,'Infos Relatório'!$B614,'Faturamento NNE'!$AA$2:$AA$707,'Infos Relatório'!O$1,'Faturamento NNE'!$U$2:$U$707,"Sim")</f>
        <v>0</v>
      </c>
      <c r="S614" s="227" t="e">
        <f t="shared" si="206"/>
        <v>#DIV/0!</v>
      </c>
      <c r="T614" s="545">
        <f>SUMIFS('Faturamento NNE'!$I$2:$I$707,'Faturamento NNE'!$E$2:$E$707,'Infos Relatório'!$B$564,'Faturamento NNE'!$F$2:$F$707,'Infos Relatório'!$B614,'Faturamento NNE'!$AA$2:$AA$707,'Infos Relatório'!O$1)</f>
        <v>0</v>
      </c>
      <c r="U614" s="541">
        <f>COUNTIFS('Faturamento NNE'!$E$2:$E$707,'Infos Relatório'!$B$564,'Faturamento NNE'!$F$2:$F$707,'Infos Relatório'!$B614,'Faturamento NNE'!$AA$2:$AA$707,'Infos Relatório'!U$1)</f>
        <v>0</v>
      </c>
      <c r="V614" s="542">
        <f>SUMIFS('Faturamento NNE'!$H$2:$H$707,'Faturamento NNE'!$E$2:$E$707,'Infos Relatório'!$B$564,'Faturamento NNE'!$F$2:$F$707,'Infos Relatório'!$B614,'Faturamento NNE'!$AA$2:$AA$707,'Infos Relatório'!U$1)</f>
        <v>0</v>
      </c>
      <c r="W614" s="542">
        <f>SUMIFS('Faturamento NNE'!$K$2:$K$707,'Faturamento NNE'!$E$2:$E$707,'Infos Relatório'!$B$564,'Faturamento NNE'!$F$2:$F$707,'Infos Relatório'!$B614,'Faturamento NNE'!$AA$2:$AA$707,'Infos Relatório'!U$1)</f>
        <v>0</v>
      </c>
      <c r="X614" s="546">
        <f>SUMIFS('Faturamento NNE'!$P$2:$P$707,'Faturamento NNE'!$E$2:$E$707,'Infos Relatório'!$B$564,'Faturamento NNE'!$F$2:$F$707,'Infos Relatório'!$B614,'Faturamento NNE'!$AA$2:$AA$707,'Infos Relatório'!U$1,'Faturamento NNE'!$U$2:$U$707,"Sim")+SUMIFS('Faturamento NNE'!$Q$2:$Q$707,'Faturamento NNE'!$E$2:$E$707,'Infos Relatório'!$B$564,'Faturamento NNE'!$F$2:$F$707,'Infos Relatório'!$B614,'Faturamento NNE'!$AA$2:$AA$707,'Infos Relatório'!U$1,'Faturamento NNE'!$U$2:$U$707,"Sim")</f>
        <v>0</v>
      </c>
      <c r="Y614" s="227" t="e">
        <f t="shared" si="207"/>
        <v>#DIV/0!</v>
      </c>
      <c r="Z614" s="545">
        <f>SUMIFS('Faturamento NNE'!$I$2:$I$707,'Faturamento NNE'!$E$2:$E$707,'Infos Relatório'!$B$564,'Faturamento NNE'!$F$2:$F$707,'Infos Relatório'!$B614,'Faturamento NNE'!$AA$2:$AA$707,'Infos Relatório'!U$1)</f>
        <v>0</v>
      </c>
      <c r="AA614" s="541">
        <f>COUNTIFS('Faturamento NNE'!$E$2:$E$707,'Infos Relatório'!$B$564,'Faturamento NNE'!$F$2:$F$707,'Infos Relatório'!$B614,'Faturamento NNE'!$AA$2:$AA$707,'Infos Relatório'!AA$1)</f>
        <v>0</v>
      </c>
      <c r="AB614" s="542">
        <f>SUMIFS('Faturamento NNE'!$H$2:$H$707,'Faturamento NNE'!$E$2:$E$707,'Infos Relatório'!$B$564,'Faturamento NNE'!$F$2:$F$707,'Infos Relatório'!$B614,'Faturamento NNE'!$AA$2:$AA$707,'Infos Relatório'!AA$1)</f>
        <v>0</v>
      </c>
      <c r="AC614" s="542">
        <f>SUMIFS('Faturamento NNE'!$K$2:$K$707,'Faturamento NNE'!$E$2:$E$707,'Infos Relatório'!$B$564,'Faturamento NNE'!$F$2:$F$707,'Infos Relatório'!$B614,'Faturamento NNE'!$AA$2:$AA$707,'Infos Relatório'!AA$1)</f>
        <v>0</v>
      </c>
      <c r="AD614" s="546">
        <f>SUMIFS('Faturamento NNE'!$P$2:$P$707,'Faturamento NNE'!$E$2:$E$707,'Infos Relatório'!$B$564,'Faturamento NNE'!$F$2:$F$707,'Infos Relatório'!$B614,'Faturamento NNE'!$AA$2:$AA$707,'Infos Relatório'!AA$1,'Faturamento NNE'!$U$2:$U$707,"Sim")+SUMIFS('Faturamento NNE'!$Q$2:$Q$707,'Faturamento NNE'!$E$2:$E$707,'Infos Relatório'!$B$564,'Faturamento NNE'!$F$2:$F$707,'Infos Relatório'!$B614,'Faturamento NNE'!$AA$2:$AA$707,'Infos Relatório'!AA$1,'Faturamento NNE'!$U$2:$U$707,"Sim")</f>
        <v>0</v>
      </c>
      <c r="AE614" s="227" t="e">
        <f t="shared" si="208"/>
        <v>#DIV/0!</v>
      </c>
      <c r="AF614" s="545">
        <f>SUMIFS('Faturamento NNE'!$I$2:$I$707,'Faturamento NNE'!$E$2:$E$707,'Infos Relatório'!$B$564,'Faturamento NNE'!$F$2:$F$707,'Infos Relatório'!$B614,'Faturamento NNE'!$AA$2:$AA$707,'Infos Relatório'!AA$1)</f>
        <v>0</v>
      </c>
      <c r="AG614" s="541">
        <f>COUNTIFS('Faturamento NNE'!$E$2:$E$707,'Infos Relatório'!$B$564,'Faturamento NNE'!$F$2:$F$707,'Infos Relatório'!$B614,'Faturamento NNE'!$AA$2:$AA$707,'Infos Relatório'!AG$1)</f>
        <v>0</v>
      </c>
      <c r="AH614" s="542">
        <f>SUMIFS('Faturamento NNE'!$H$2:$H$707,'Faturamento NNE'!$E$2:$E$707,'Infos Relatório'!$B$564,'Faturamento NNE'!$F$2:$F$707,'Infos Relatório'!$B614,'Faturamento NNE'!$AA$2:$AA$707,'Infos Relatório'!AG$1)</f>
        <v>0</v>
      </c>
      <c r="AI614" s="542">
        <f>SUMIFS('Faturamento NNE'!$K$2:$K$707,'Faturamento NNE'!$E$2:$E$707,'Infos Relatório'!$B$564,'Faturamento NNE'!$F$2:$F$707,'Infos Relatório'!$B614,'Faturamento NNE'!$AA$2:$AA$707,'Infos Relatório'!AG$1)</f>
        <v>0</v>
      </c>
      <c r="AJ614" s="546">
        <f>SUMIFS('Faturamento NNE'!$P$2:$P$707,'Faturamento NNE'!$E$2:$E$707,'Infos Relatório'!$B$564,'Faturamento NNE'!$F$2:$F$707,'Infos Relatório'!$B614,'Faturamento NNE'!$AA$2:$AA$707,'Infos Relatório'!AG$1,'Faturamento NNE'!$U$2:$U$707,"Sim")+SUMIFS('Faturamento NNE'!$Q$2:$Q$707,'Faturamento NNE'!$E$2:$E$707,'Infos Relatório'!$B$564,'Faturamento NNE'!$F$2:$F$707,'Infos Relatório'!$B614,'Faturamento NNE'!$AA$2:$AA$707,'Infos Relatório'!AG$1,'Faturamento NNE'!$U$2:$U$707,"Sim")</f>
        <v>0</v>
      </c>
      <c r="AK614" s="227" t="e">
        <f t="shared" si="209"/>
        <v>#DIV/0!</v>
      </c>
      <c r="AL614" s="545">
        <f>SUMIFS('Faturamento NNE'!$I$2:$I$707,'Faturamento NNE'!$E$2:$E$707,'Infos Relatório'!$B$564,'Faturamento NNE'!$F$2:$F$707,'Infos Relatório'!$B614,'Faturamento NNE'!$AA$2:$AA$707,'Infos Relatório'!AG$1)</f>
        <v>0</v>
      </c>
      <c r="AM614" s="541">
        <f>COUNTIFS('Faturamento NNE'!$E$2:$E$707,'Infos Relatório'!$B$564,'Faturamento NNE'!$F$2:$F$707,'Infos Relatório'!$B614,'Faturamento NNE'!$AA$2:$AA$707,'Infos Relatório'!AM$1)</f>
        <v>0</v>
      </c>
      <c r="AN614" s="542">
        <f>SUMIFS('Faturamento NNE'!$H$2:$H$707,'Faturamento NNE'!$E$2:$E$707,'Infos Relatório'!$B$564,'Faturamento NNE'!$F$2:$F$707,'Infos Relatório'!$B614,'Faturamento NNE'!$AA$2:$AA$707,'Infos Relatório'!AM$1)</f>
        <v>0</v>
      </c>
      <c r="AO614" s="542">
        <f>SUMIFS('Faturamento NNE'!$K$2:$K$707,'Faturamento NNE'!$E$2:$E$707,'Infos Relatório'!$B$564,'Faturamento NNE'!$F$2:$F$707,'Infos Relatório'!$B614,'Faturamento NNE'!$AA$2:$AA$707,'Infos Relatório'!AM$1)</f>
        <v>0</v>
      </c>
      <c r="AP614" s="546">
        <f>SUMIFS('Faturamento NNE'!$P$2:$P$707,'Faturamento NNE'!$E$2:$E$707,'Infos Relatório'!$B$564,'Faturamento NNE'!$F$2:$F$707,'Infos Relatório'!$B614,'Faturamento NNE'!$AA$2:$AA$707,'Infos Relatório'!AM$1,'Faturamento NNE'!$U$2:$U$707,"Sim")+SUMIFS('Faturamento NNE'!$Q$2:$Q$707,'Faturamento NNE'!$E$2:$E$707,'Infos Relatório'!$B$564,'Faturamento NNE'!$F$2:$F$707,'Infos Relatório'!$B614,'Faturamento NNE'!$AA$2:$AA$707,'Infos Relatório'!AM$1,'Faturamento NNE'!$U$2:$U$707,"Sim")</f>
        <v>0</v>
      </c>
      <c r="AQ614" s="227" t="e">
        <f t="shared" si="210"/>
        <v>#DIV/0!</v>
      </c>
      <c r="AR614" s="545">
        <f>SUMIFS('Faturamento NNE'!$I$2:$I$707,'Faturamento NNE'!$E$2:$E$707,'Infos Relatório'!$B$564,'Faturamento NNE'!$F$2:$F$707,'Infos Relatório'!$B614,'Faturamento NNE'!$AA$2:$AA$707,'Infos Relatório'!AM$1)</f>
        <v>0</v>
      </c>
      <c r="AS614" s="541">
        <f>COUNTIFS('Faturamento NNE'!$E$2:$E$707,'Infos Relatório'!$B$564,'Faturamento NNE'!$F$2:$F$707,'Infos Relatório'!$B614,'Faturamento NNE'!$AA$2:$AA$707,'Infos Relatório'!AS$1)</f>
        <v>0</v>
      </c>
      <c r="AT614" s="542">
        <f>SUMIFS('Faturamento NNE'!$H$2:$H$707,'Faturamento NNE'!$E$2:$E$707,'Infos Relatório'!$B$564,'Faturamento NNE'!$F$2:$F$707,'Infos Relatório'!$B614,'Faturamento NNE'!$AA$2:$AA$707,'Infos Relatório'!AS$1)</f>
        <v>0</v>
      </c>
      <c r="AU614" s="542">
        <f>SUMIFS('Faturamento NNE'!$K$2:$K$707,'Faturamento NNE'!$E$2:$E$707,'Infos Relatório'!$B$564,'Faturamento NNE'!$F$2:$F$707,'Infos Relatório'!$B614,'Faturamento NNE'!$AA$2:$AA$707,'Infos Relatório'!AS$1)</f>
        <v>0</v>
      </c>
      <c r="AV614" s="546">
        <f>SUMIFS('Faturamento NNE'!$P$2:$P$707,'Faturamento NNE'!$E$2:$E$707,'Infos Relatório'!$B$564,'Faturamento NNE'!$F$2:$F$707,'Infos Relatório'!$B614,'Faturamento NNE'!$AA$2:$AA$707,'Infos Relatório'!AS$1,'Faturamento NNE'!$U$2:$U$707,"Sim")+SUMIFS('Faturamento NNE'!$Q$2:$Q$707,'Faturamento NNE'!$E$2:$E$707,'Infos Relatório'!$B$564,'Faturamento NNE'!$F$2:$F$707,'Infos Relatório'!$B614,'Faturamento NNE'!$AA$2:$AA$707,'Infos Relatório'!AS$1,'Faturamento NNE'!$U$2:$U$707,"Sim")</f>
        <v>0</v>
      </c>
      <c r="AW614" s="227" t="e">
        <f t="shared" si="211"/>
        <v>#DIV/0!</v>
      </c>
      <c r="AX614" s="545">
        <f>SUMIFS('Faturamento NNE'!$I$2:$I$707,'Faturamento NNE'!$E$2:$E$707,'Infos Relatório'!$B$564,'Faturamento NNE'!$F$2:$F$707,'Infos Relatório'!$B614,'Faturamento NNE'!$AA$2:$AA$707,'Infos Relatório'!AS$1)</f>
        <v>0</v>
      </c>
      <c r="AY614" s="541">
        <f>COUNTIFS('Faturamento NNE'!$E$2:$E$707,'Infos Relatório'!$B$564,'Faturamento NNE'!$F$2:$F$707,'Infos Relatório'!$B614,'Faturamento NNE'!$AA$2:$AA$707,'Infos Relatório'!AY$1)</f>
        <v>0</v>
      </c>
      <c r="AZ614" s="542">
        <f>SUMIFS('Faturamento NNE'!$H$2:$H$707,'Faturamento NNE'!$E$2:$E$707,'Infos Relatório'!$B$564,'Faturamento NNE'!$F$2:$F$707,'Infos Relatório'!$B614,'Faturamento NNE'!$AA$2:$AA$707,'Infos Relatório'!AY$1)</f>
        <v>0</v>
      </c>
      <c r="BA614" s="542">
        <f>SUMIFS('Faturamento NNE'!$K$2:$K$707,'Faturamento NNE'!$E$2:$E$707,'Infos Relatório'!$B$564,'Faturamento NNE'!$F$2:$F$707,'Infos Relatório'!$B614,'Faturamento NNE'!$AA$2:$AA$707,'Infos Relatório'!AY$1)</f>
        <v>0</v>
      </c>
      <c r="BB614" s="546">
        <f>SUMIFS('Faturamento NNE'!$P$2:$P$707,'Faturamento NNE'!$E$2:$E$707,'Infos Relatório'!$B$564,'Faturamento NNE'!$F$2:$F$707,'Infos Relatório'!$B614,'Faturamento NNE'!$AA$2:$AA$707,'Infos Relatório'!AY$1,'Faturamento NNE'!$U$2:$U$707,"Sim")+SUMIFS('Faturamento NNE'!$Q$2:$Q$707,'Faturamento NNE'!$E$2:$E$707,'Infos Relatório'!$B$564,'Faturamento NNE'!$F$2:$F$707,'Infos Relatório'!$B614,'Faturamento NNE'!$AA$2:$AA$707,'Infos Relatório'!AY$1,'Faturamento NNE'!$U$2:$U$707,"Sim")</f>
        <v>0</v>
      </c>
      <c r="BC614" s="227" t="e">
        <f t="shared" si="212"/>
        <v>#DIV/0!</v>
      </c>
      <c r="BD614" s="545">
        <f>SUMIFS('Faturamento NNE'!$I$2:$I$707,'Faturamento NNE'!$E$2:$E$707,'Infos Relatório'!$B$564,'Faturamento NNE'!$F$2:$F$707,'Infos Relatório'!$B614,'Faturamento NNE'!$AA$2:$AA$707,'Infos Relatório'!AY$1)</f>
        <v>0</v>
      </c>
      <c r="BE614" s="541">
        <f>COUNTIFS('Faturamento NNE'!$E$2:$E$707,'Infos Relatório'!$B$564,'Faturamento NNE'!$F$2:$F$707,'Infos Relatório'!$B614,'Faturamento NNE'!$AA$2:$AA$707,'Infos Relatório'!BE$1)</f>
        <v>0</v>
      </c>
      <c r="BF614" s="542">
        <f>SUMIFS('Faturamento NNE'!$H$2:$H$707,'Faturamento NNE'!$E$2:$E$707,'Infos Relatório'!$B$564,'Faturamento NNE'!$F$2:$F$707,'Infos Relatório'!$B614,'Faturamento NNE'!$AA$2:$AA$707,'Infos Relatório'!BE$1)</f>
        <v>0</v>
      </c>
      <c r="BG614" s="542">
        <f>SUMIFS('Faturamento NNE'!$K$2:$K$707,'Faturamento NNE'!$E$2:$E$707,'Infos Relatório'!$B$564,'Faturamento NNE'!$F$2:$F$707,'Infos Relatório'!$B614,'Faturamento NNE'!$AA$2:$AA$707,'Infos Relatório'!BE$1)</f>
        <v>0</v>
      </c>
      <c r="BH614" s="546">
        <f>SUMIFS('Faturamento NNE'!$P$2:$P$707,'Faturamento NNE'!$E$2:$E$707,'Infos Relatório'!$B$564,'Faturamento NNE'!$F$2:$F$707,'Infos Relatório'!$B614,'Faturamento NNE'!$AA$2:$AA$707,'Infos Relatório'!BE$1,'Faturamento NNE'!$U$2:$U$707,"Sim")+SUMIFS('Faturamento NNE'!$Q$2:$Q$707,'Faturamento NNE'!$E$2:$E$707,'Infos Relatório'!$B$564,'Faturamento NNE'!$F$2:$F$707,'Infos Relatório'!$B614,'Faturamento NNE'!$AA$2:$AA$707,'Infos Relatório'!BE$1,'Faturamento NNE'!$U$2:$U$707,"Sim")</f>
        <v>0</v>
      </c>
      <c r="BI614" s="227" t="e">
        <f t="shared" si="213"/>
        <v>#DIV/0!</v>
      </c>
      <c r="BJ614" s="545">
        <f>SUMIFS('Faturamento NNE'!$I$2:$I$707,'Faturamento NNE'!$E$2:$E$707,'Infos Relatório'!$B$564,'Faturamento NNE'!$F$2:$F$707,'Infos Relatório'!$B614,'Faturamento NNE'!$AA$2:$AA$707,'Infos Relatório'!BE$1)</f>
        <v>0</v>
      </c>
      <c r="BK614" s="541">
        <f>COUNTIFS('Faturamento NNE'!$E$2:$E$707,'Infos Relatório'!$B$564,'Faturamento NNE'!$F$2:$F$707,'Infos Relatório'!$B614,'Faturamento NNE'!$AA$2:$AA$707,'Infos Relatório'!BK$1)</f>
        <v>0</v>
      </c>
      <c r="BL614" s="542">
        <f>SUMIFS('Faturamento NNE'!$H$2:$H$707,'Faturamento NNE'!$E$2:$E$707,'Infos Relatório'!$B$564,'Faturamento NNE'!$F$2:$F$707,'Infos Relatório'!$B614,'Faturamento NNE'!$AA$2:$AA$707,'Infos Relatório'!BK$1)</f>
        <v>0</v>
      </c>
      <c r="BM614" s="542">
        <f>SUMIFS('Faturamento NNE'!$K$2:$K$707,'Faturamento NNE'!$E$2:$E$707,'Infos Relatório'!$B$564,'Faturamento NNE'!$F$2:$F$707,'Infos Relatório'!$B614,'Faturamento NNE'!$AA$2:$AA$707,'Infos Relatório'!BK$1)</f>
        <v>0</v>
      </c>
      <c r="BN614" s="546">
        <f>SUMIFS('Faturamento NNE'!$P$2:$P$707,'Faturamento NNE'!$E$2:$E$707,'Infos Relatório'!$B$564,'Faturamento NNE'!$F$2:$F$707,'Infos Relatório'!$B614,'Faturamento NNE'!$AA$2:$AA$707,'Infos Relatório'!BK$1,'Faturamento NNE'!$U$2:$U$707,"Sim")+SUMIFS('Faturamento NNE'!$Q$2:$Q$707,'Faturamento NNE'!$E$2:$E$707,'Infos Relatório'!$B$564,'Faturamento NNE'!$F$2:$F$707,'Infos Relatório'!$B614,'Faturamento NNE'!$AA$2:$AA$707,'Infos Relatório'!BK$1,'Faturamento NNE'!$U$2:$U$707,"Sim")</f>
        <v>0</v>
      </c>
      <c r="BO614" s="227" t="e">
        <f t="shared" si="214"/>
        <v>#DIV/0!</v>
      </c>
      <c r="BP614" s="545">
        <f>SUMIFS('Faturamento NNE'!$I$2:$I$707,'Faturamento NNE'!$E$2:$E$707,'Infos Relatório'!$B$564,'Faturamento NNE'!$F$2:$F$707,'Infos Relatório'!$B614,'Faturamento NNE'!$AA$2:$AA$707,'Infos Relatório'!BK$1)</f>
        <v>0</v>
      </c>
      <c r="BQ614" s="541">
        <f>COUNTIFS('Faturamento NNE'!$E$2:$E$707,'Infos Relatório'!$B$564,'Faturamento NNE'!$F$2:$F$707,'Infos Relatório'!$B614,'Faturamento NNE'!$AA$2:$AA$707,'Infos Relatório'!BQ$1)</f>
        <v>0</v>
      </c>
      <c r="BR614" s="542">
        <f>SUMIFS('Faturamento NNE'!$H$2:$H$707,'Faturamento NNE'!$E$2:$E$707,'Infos Relatório'!$B$564,'Faturamento NNE'!$F$2:$F$707,'Infos Relatório'!$B614,'Faturamento NNE'!$AA$2:$AA$707,'Infos Relatório'!BQ$1)</f>
        <v>0</v>
      </c>
      <c r="BS614" s="542">
        <f>SUMIFS('Faturamento NNE'!$K$2:$K$707,'Faturamento NNE'!$E$2:$E$707,'Infos Relatório'!$B$564,'Faturamento NNE'!$F$2:$F$707,'Infos Relatório'!$B614,'Faturamento NNE'!$AA$2:$AA$707,'Infos Relatório'!BQ$1)</f>
        <v>0</v>
      </c>
      <c r="BT614" s="546">
        <f>SUMIFS('Faturamento NNE'!$P$2:$P$707,'Faturamento NNE'!$E$2:$E$707,'Infos Relatório'!$B$564,'Faturamento NNE'!$F$2:$F$707,'Infos Relatório'!$B614,'Faturamento NNE'!$AA$2:$AA$707,'Infos Relatório'!BQ$1,'Faturamento NNE'!$U$2:$U$707,"Sim")+SUMIFS('Faturamento NNE'!$Q$2:$Q$707,'Faturamento NNE'!$E$2:$E$707,'Infos Relatório'!$B$564,'Faturamento NNE'!$F$2:$F$707,'Infos Relatório'!$B614,'Faturamento NNE'!$AA$2:$AA$707,'Infos Relatório'!BQ$1,'Faturamento NNE'!$U$2:$U$707,"Sim")</f>
        <v>0</v>
      </c>
      <c r="BU614" s="227" t="e">
        <f t="shared" si="215"/>
        <v>#DIV/0!</v>
      </c>
      <c r="BV614" s="545">
        <f>SUMIFS('Faturamento NNE'!$I$2:$I$707,'Faturamento NNE'!$E$2:$E$707,'Infos Relatório'!$B$564,'Faturamento NNE'!$F$2:$F$707,'Infos Relatório'!$B614,'Faturamento NNE'!$AA$2:$AA$707,'Infos Relatório'!BQ$1)</f>
        <v>0</v>
      </c>
    </row>
    <row r="615" spans="2:74">
      <c r="B615" s="217" t="s">
        <v>180</v>
      </c>
      <c r="C615" s="541">
        <f>COUNTIFS('Faturamento NNE'!$E$2:$E$707,'Infos Relatório'!$B$564,'Faturamento NNE'!$F$2:$F$707,'Infos Relatório'!$B615,'Faturamento NNE'!$AA$2:$AA$707,'Infos Relatório'!C$1)</f>
        <v>0</v>
      </c>
      <c r="D615" s="542">
        <f>SUMIFS('Faturamento NNE'!$H$2:$H$707,'Faturamento NNE'!$E$2:$E$707,'Infos Relatório'!$B$564,'Faturamento NNE'!$F$2:$F$707,'Infos Relatório'!$B615,'Faturamento NNE'!$AA$2:$AA$707,'Infos Relatório'!C$1)</f>
        <v>0</v>
      </c>
      <c r="E615" s="543">
        <f>SUMIFS('Faturamento NNE'!$K$2:$K$707,'Faturamento NNE'!$E$2:$E$707,'Infos Relatório'!$B$564,'Faturamento NNE'!$F$2:$F$707,'Infos Relatório'!$B615,'Faturamento NNE'!$AA$2:$AA$707,'Infos Relatório'!C$1)</f>
        <v>0</v>
      </c>
      <c r="F615" s="544">
        <f>SUMIFS('Faturamento NNE'!$P$2:$P$707,'Faturamento NNE'!$E$2:$E$707,'Infos Relatório'!$B$564,'Faturamento NNE'!$F$2:$F$707,'Infos Relatório'!$B615,'Faturamento NNE'!$AA$2:$AA$707,'Infos Relatório'!C$1,'Faturamento NNE'!$U$2:$U$707,"Sim")+SUMIFS('Faturamento NNE'!$Q$2:$Q$707,'Faturamento NNE'!$E$2:$E$707,'Infos Relatório'!$B$564,'Faturamento NNE'!$F$2:$F$707,'Infos Relatório'!$B615,'Faturamento NNE'!$AA$2:$AA$707,'Infos Relatório'!C$1,'Faturamento NNE'!$U$2:$U$707,"Sim")</f>
        <v>0</v>
      </c>
      <c r="G615" s="283" t="e">
        <f t="shared" si="204"/>
        <v>#DIV/0!</v>
      </c>
      <c r="H615" s="545">
        <f>SUMIFS('Faturamento NNE'!$I$2:$I$707,'Faturamento NNE'!$E$2:$E$707,'Infos Relatório'!$B$564,'Faturamento NNE'!$F$2:$F$707,'Infos Relatório'!$B615,'Faturamento NNE'!$AA$2:$AA$707,'Infos Relatório'!C$1)</f>
        <v>0</v>
      </c>
      <c r="I615" s="541">
        <f>COUNTIFS('Faturamento NNE'!$E$2:$E$707,'Infos Relatório'!$B$564,'Faturamento NNE'!$F$2:$F$707,'Infos Relatório'!$B615,'Faturamento NNE'!$AA$2:$AA$707,'Infos Relatório'!I$1)</f>
        <v>0</v>
      </c>
      <c r="J615" s="542">
        <f>SUMIFS('Faturamento NNE'!$H$2:$H$707,'Faturamento NNE'!$E$2:$E$707,'Infos Relatório'!$B$564,'Faturamento NNE'!$F$2:$F$707,'Infos Relatório'!$B615,'Faturamento NNE'!$AA$2:$AA$707,'Infos Relatório'!I$1)</f>
        <v>0</v>
      </c>
      <c r="K615" s="543">
        <f>SUMIFS('Faturamento NNE'!$K$2:$K$707,'Faturamento NNE'!$E$2:$E$707,'Infos Relatório'!$B$564,'Faturamento NNE'!$F$2:$F$707,'Infos Relatório'!$B615,'Faturamento NNE'!$AA$2:$AA$707,'Infos Relatório'!I$1)</f>
        <v>0</v>
      </c>
      <c r="L615" s="544">
        <f>SUMIFS('Faturamento NNE'!$P$2:$P$707,'Faturamento NNE'!$E$2:$E$707,'Infos Relatório'!$B$564,'Faturamento NNE'!$F$2:$F$707,'Infos Relatório'!$B615,'Faturamento NNE'!$AA$2:$AA$707,'Infos Relatório'!I$1,'Faturamento NNE'!$U$2:$U$707,"Sim")+SUMIFS('Faturamento NNE'!$Q$2:$Q$707,'Faturamento NNE'!$E$2:$E$707,'Infos Relatório'!$B$564,'Faturamento NNE'!$F$2:$F$707,'Infos Relatório'!$B615,'Faturamento NNE'!$AA$2:$AA$707,'Infos Relatório'!I$1,'Faturamento NNE'!$U$2:$U$707,"Sim")</f>
        <v>0</v>
      </c>
      <c r="M615" s="283" t="e">
        <f t="shared" si="205"/>
        <v>#DIV/0!</v>
      </c>
      <c r="N615" s="545">
        <f>SUMIFS('Faturamento NNE'!$I$2:$I$707,'Faturamento NNE'!$E$2:$E$707,'Infos Relatório'!$B$564,'Faturamento NNE'!$F$2:$F$707,'Infos Relatório'!$B615,'Faturamento NNE'!$AA$2:$AA$707,'Infos Relatório'!I$1)</f>
        <v>0</v>
      </c>
      <c r="O615" s="541">
        <f>COUNTIFS('Faturamento NNE'!$E$2:$E$707,'Infos Relatório'!$B$564,'Faturamento NNE'!$F$2:$F$707,'Infos Relatório'!$B615,'Faturamento NNE'!$AA$2:$AA$707,'Infos Relatório'!O$1)</f>
        <v>0</v>
      </c>
      <c r="P615" s="542">
        <f>SUMIFS('Faturamento NNE'!$H$2:$H$707,'Faturamento NNE'!$E$2:$E$707,'Infos Relatório'!$B$564,'Faturamento NNE'!$F$2:$F$707,'Infos Relatório'!$B615,'Faturamento NNE'!$AA$2:$AA$707,'Infos Relatório'!O$1)</f>
        <v>0</v>
      </c>
      <c r="Q615" s="542">
        <f>SUMIFS('Faturamento NNE'!$K$2:$K$707,'Faturamento NNE'!$E$2:$E$707,'Infos Relatório'!$B$564,'Faturamento NNE'!$F$2:$F$707,'Infos Relatório'!$B615,'Faturamento NNE'!$AA$2:$AA$707,'Infos Relatório'!O$1)</f>
        <v>0</v>
      </c>
      <c r="R615" s="546">
        <f>SUMIFS('Faturamento NNE'!$P$2:$P$707,'Faturamento NNE'!$E$2:$E$707,'Infos Relatório'!$B$564,'Faturamento NNE'!$F$2:$F$707,'Infos Relatório'!$B615,'Faturamento NNE'!$AA$2:$AA$707,'Infos Relatório'!O$1,'Faturamento NNE'!$U$2:$U$707,"Sim")+SUMIFS('Faturamento NNE'!$Q$2:$Q$707,'Faturamento NNE'!$E$2:$E$707,'Infos Relatório'!$B$564,'Faturamento NNE'!$F$2:$F$707,'Infos Relatório'!$B615,'Faturamento NNE'!$AA$2:$AA$707,'Infos Relatório'!O$1,'Faturamento NNE'!$U$2:$U$707,"Sim")</f>
        <v>0</v>
      </c>
      <c r="S615" s="227" t="e">
        <f t="shared" si="206"/>
        <v>#DIV/0!</v>
      </c>
      <c r="T615" s="545">
        <f>SUMIFS('Faturamento NNE'!$I$2:$I$707,'Faturamento NNE'!$E$2:$E$707,'Infos Relatório'!$B$564,'Faturamento NNE'!$F$2:$F$707,'Infos Relatório'!$B615,'Faturamento NNE'!$AA$2:$AA$707,'Infos Relatório'!O$1)</f>
        <v>0</v>
      </c>
      <c r="U615" s="541">
        <f>COUNTIFS('Faturamento NNE'!$E$2:$E$707,'Infos Relatório'!$B$564,'Faturamento NNE'!$F$2:$F$707,'Infos Relatório'!$B615,'Faturamento NNE'!$AA$2:$AA$707,'Infos Relatório'!U$1)</f>
        <v>0</v>
      </c>
      <c r="V615" s="542">
        <f>SUMIFS('Faturamento NNE'!$H$2:$H$707,'Faturamento NNE'!$E$2:$E$707,'Infos Relatório'!$B$564,'Faturamento NNE'!$F$2:$F$707,'Infos Relatório'!$B615,'Faturamento NNE'!$AA$2:$AA$707,'Infos Relatório'!U$1)</f>
        <v>0</v>
      </c>
      <c r="W615" s="542">
        <f>SUMIFS('Faturamento NNE'!$K$2:$K$707,'Faturamento NNE'!$E$2:$E$707,'Infos Relatório'!$B$564,'Faturamento NNE'!$F$2:$F$707,'Infos Relatório'!$B615,'Faturamento NNE'!$AA$2:$AA$707,'Infos Relatório'!U$1)</f>
        <v>0</v>
      </c>
      <c r="X615" s="546">
        <f>SUMIFS('Faturamento NNE'!$P$2:$P$707,'Faturamento NNE'!$E$2:$E$707,'Infos Relatório'!$B$564,'Faturamento NNE'!$F$2:$F$707,'Infos Relatório'!$B615,'Faturamento NNE'!$AA$2:$AA$707,'Infos Relatório'!U$1,'Faturamento NNE'!$U$2:$U$707,"Sim")+SUMIFS('Faturamento NNE'!$Q$2:$Q$707,'Faturamento NNE'!$E$2:$E$707,'Infos Relatório'!$B$564,'Faturamento NNE'!$F$2:$F$707,'Infos Relatório'!$B615,'Faturamento NNE'!$AA$2:$AA$707,'Infos Relatório'!U$1,'Faturamento NNE'!$U$2:$U$707,"Sim")</f>
        <v>0</v>
      </c>
      <c r="Y615" s="227" t="e">
        <f t="shared" si="207"/>
        <v>#DIV/0!</v>
      </c>
      <c r="Z615" s="545">
        <f>SUMIFS('Faturamento NNE'!$I$2:$I$707,'Faturamento NNE'!$E$2:$E$707,'Infos Relatório'!$B$564,'Faturamento NNE'!$F$2:$F$707,'Infos Relatório'!$B615,'Faturamento NNE'!$AA$2:$AA$707,'Infos Relatório'!U$1)</f>
        <v>0</v>
      </c>
      <c r="AA615" s="541">
        <f>COUNTIFS('Faturamento NNE'!$E$2:$E$707,'Infos Relatório'!$B$564,'Faturamento NNE'!$F$2:$F$707,'Infos Relatório'!$B615,'Faturamento NNE'!$AA$2:$AA$707,'Infos Relatório'!AA$1)</f>
        <v>0</v>
      </c>
      <c r="AB615" s="542">
        <f>SUMIFS('Faturamento NNE'!$H$2:$H$707,'Faturamento NNE'!$E$2:$E$707,'Infos Relatório'!$B$564,'Faturamento NNE'!$F$2:$F$707,'Infos Relatório'!$B615,'Faturamento NNE'!$AA$2:$AA$707,'Infos Relatório'!AA$1)</f>
        <v>0</v>
      </c>
      <c r="AC615" s="542">
        <f>SUMIFS('Faturamento NNE'!$K$2:$K$707,'Faturamento NNE'!$E$2:$E$707,'Infos Relatório'!$B$564,'Faturamento NNE'!$F$2:$F$707,'Infos Relatório'!$B615,'Faturamento NNE'!$AA$2:$AA$707,'Infos Relatório'!AA$1)</f>
        <v>0</v>
      </c>
      <c r="AD615" s="546">
        <f>SUMIFS('Faturamento NNE'!$P$2:$P$707,'Faturamento NNE'!$E$2:$E$707,'Infos Relatório'!$B$564,'Faturamento NNE'!$F$2:$F$707,'Infos Relatório'!$B615,'Faturamento NNE'!$AA$2:$AA$707,'Infos Relatório'!AA$1,'Faturamento NNE'!$U$2:$U$707,"Sim")+SUMIFS('Faturamento NNE'!$Q$2:$Q$707,'Faturamento NNE'!$E$2:$E$707,'Infos Relatório'!$B$564,'Faturamento NNE'!$F$2:$F$707,'Infos Relatório'!$B615,'Faturamento NNE'!$AA$2:$AA$707,'Infos Relatório'!AA$1,'Faturamento NNE'!$U$2:$U$707,"Sim")</f>
        <v>0</v>
      </c>
      <c r="AE615" s="227" t="e">
        <f t="shared" si="208"/>
        <v>#DIV/0!</v>
      </c>
      <c r="AF615" s="545">
        <f>SUMIFS('Faturamento NNE'!$I$2:$I$707,'Faturamento NNE'!$E$2:$E$707,'Infos Relatório'!$B$564,'Faturamento NNE'!$F$2:$F$707,'Infos Relatório'!$B615,'Faturamento NNE'!$AA$2:$AA$707,'Infos Relatório'!AA$1)</f>
        <v>0</v>
      </c>
      <c r="AG615" s="541">
        <f>COUNTIFS('Faturamento NNE'!$E$2:$E$707,'Infos Relatório'!$B$564,'Faturamento NNE'!$F$2:$F$707,'Infos Relatório'!$B615,'Faturamento NNE'!$AA$2:$AA$707,'Infos Relatório'!AG$1)</f>
        <v>0</v>
      </c>
      <c r="AH615" s="542">
        <f>SUMIFS('Faturamento NNE'!$H$2:$H$707,'Faturamento NNE'!$E$2:$E$707,'Infos Relatório'!$B$564,'Faturamento NNE'!$F$2:$F$707,'Infos Relatório'!$B615,'Faturamento NNE'!$AA$2:$AA$707,'Infos Relatório'!AG$1)</f>
        <v>0</v>
      </c>
      <c r="AI615" s="542">
        <f>SUMIFS('Faturamento NNE'!$K$2:$K$707,'Faturamento NNE'!$E$2:$E$707,'Infos Relatório'!$B$564,'Faturamento NNE'!$F$2:$F$707,'Infos Relatório'!$B615,'Faturamento NNE'!$AA$2:$AA$707,'Infos Relatório'!AG$1)</f>
        <v>0</v>
      </c>
      <c r="AJ615" s="546">
        <f>SUMIFS('Faturamento NNE'!$P$2:$P$707,'Faturamento NNE'!$E$2:$E$707,'Infos Relatório'!$B$564,'Faturamento NNE'!$F$2:$F$707,'Infos Relatório'!$B615,'Faturamento NNE'!$AA$2:$AA$707,'Infos Relatório'!AG$1,'Faturamento NNE'!$U$2:$U$707,"Sim")+SUMIFS('Faturamento NNE'!$Q$2:$Q$707,'Faturamento NNE'!$E$2:$E$707,'Infos Relatório'!$B$564,'Faturamento NNE'!$F$2:$F$707,'Infos Relatório'!$B615,'Faturamento NNE'!$AA$2:$AA$707,'Infos Relatório'!AG$1,'Faturamento NNE'!$U$2:$U$707,"Sim")</f>
        <v>0</v>
      </c>
      <c r="AK615" s="227" t="e">
        <f t="shared" si="209"/>
        <v>#DIV/0!</v>
      </c>
      <c r="AL615" s="545">
        <f>SUMIFS('Faturamento NNE'!$I$2:$I$707,'Faturamento NNE'!$E$2:$E$707,'Infos Relatório'!$B$564,'Faturamento NNE'!$F$2:$F$707,'Infos Relatório'!$B615,'Faturamento NNE'!$AA$2:$AA$707,'Infos Relatório'!AG$1)</f>
        <v>0</v>
      </c>
      <c r="AM615" s="541">
        <f>COUNTIFS('Faturamento NNE'!$E$2:$E$707,'Infos Relatório'!$B$564,'Faturamento NNE'!$F$2:$F$707,'Infos Relatório'!$B615,'Faturamento NNE'!$AA$2:$AA$707,'Infos Relatório'!AM$1)</f>
        <v>0</v>
      </c>
      <c r="AN615" s="542">
        <f>SUMIFS('Faturamento NNE'!$H$2:$H$707,'Faturamento NNE'!$E$2:$E$707,'Infos Relatório'!$B$564,'Faturamento NNE'!$F$2:$F$707,'Infos Relatório'!$B615,'Faturamento NNE'!$AA$2:$AA$707,'Infos Relatório'!AM$1)</f>
        <v>0</v>
      </c>
      <c r="AO615" s="542">
        <f>SUMIFS('Faturamento NNE'!$K$2:$K$707,'Faturamento NNE'!$E$2:$E$707,'Infos Relatório'!$B$564,'Faturamento NNE'!$F$2:$F$707,'Infos Relatório'!$B615,'Faturamento NNE'!$AA$2:$AA$707,'Infos Relatório'!AM$1)</f>
        <v>0</v>
      </c>
      <c r="AP615" s="546">
        <f>SUMIFS('Faturamento NNE'!$P$2:$P$707,'Faturamento NNE'!$E$2:$E$707,'Infos Relatório'!$B$564,'Faturamento NNE'!$F$2:$F$707,'Infos Relatório'!$B615,'Faturamento NNE'!$AA$2:$AA$707,'Infos Relatório'!AM$1,'Faturamento NNE'!$U$2:$U$707,"Sim")+SUMIFS('Faturamento NNE'!$Q$2:$Q$707,'Faturamento NNE'!$E$2:$E$707,'Infos Relatório'!$B$564,'Faturamento NNE'!$F$2:$F$707,'Infos Relatório'!$B615,'Faturamento NNE'!$AA$2:$AA$707,'Infos Relatório'!AM$1,'Faturamento NNE'!$U$2:$U$707,"Sim")</f>
        <v>0</v>
      </c>
      <c r="AQ615" s="227" t="e">
        <f t="shared" si="210"/>
        <v>#DIV/0!</v>
      </c>
      <c r="AR615" s="545">
        <f>SUMIFS('Faturamento NNE'!$I$2:$I$707,'Faturamento NNE'!$E$2:$E$707,'Infos Relatório'!$B$564,'Faturamento NNE'!$F$2:$F$707,'Infos Relatório'!$B615,'Faturamento NNE'!$AA$2:$AA$707,'Infos Relatório'!AM$1)</f>
        <v>0</v>
      </c>
      <c r="AS615" s="541">
        <f>COUNTIFS('Faturamento NNE'!$E$2:$E$707,'Infos Relatório'!$B$564,'Faturamento NNE'!$F$2:$F$707,'Infos Relatório'!$B615,'Faturamento NNE'!$AA$2:$AA$707,'Infos Relatório'!AS$1)</f>
        <v>0</v>
      </c>
      <c r="AT615" s="542">
        <f>SUMIFS('Faturamento NNE'!$H$2:$H$707,'Faturamento NNE'!$E$2:$E$707,'Infos Relatório'!$B$564,'Faturamento NNE'!$F$2:$F$707,'Infos Relatório'!$B615,'Faturamento NNE'!$AA$2:$AA$707,'Infos Relatório'!AS$1)</f>
        <v>0</v>
      </c>
      <c r="AU615" s="542">
        <f>SUMIFS('Faturamento NNE'!$K$2:$K$707,'Faturamento NNE'!$E$2:$E$707,'Infos Relatório'!$B$564,'Faturamento NNE'!$F$2:$F$707,'Infos Relatório'!$B615,'Faturamento NNE'!$AA$2:$AA$707,'Infos Relatório'!AS$1)</f>
        <v>0</v>
      </c>
      <c r="AV615" s="546">
        <f>SUMIFS('Faturamento NNE'!$P$2:$P$707,'Faturamento NNE'!$E$2:$E$707,'Infos Relatório'!$B$564,'Faturamento NNE'!$F$2:$F$707,'Infos Relatório'!$B615,'Faturamento NNE'!$AA$2:$AA$707,'Infos Relatório'!AS$1,'Faturamento NNE'!$U$2:$U$707,"Sim")+SUMIFS('Faturamento NNE'!$Q$2:$Q$707,'Faturamento NNE'!$E$2:$E$707,'Infos Relatório'!$B$564,'Faturamento NNE'!$F$2:$F$707,'Infos Relatório'!$B615,'Faturamento NNE'!$AA$2:$AA$707,'Infos Relatório'!AS$1,'Faturamento NNE'!$U$2:$U$707,"Sim")</f>
        <v>0</v>
      </c>
      <c r="AW615" s="227" t="e">
        <f t="shared" si="211"/>
        <v>#DIV/0!</v>
      </c>
      <c r="AX615" s="545">
        <f>SUMIFS('Faturamento NNE'!$I$2:$I$707,'Faturamento NNE'!$E$2:$E$707,'Infos Relatório'!$B$564,'Faturamento NNE'!$F$2:$F$707,'Infos Relatório'!$B615,'Faturamento NNE'!$AA$2:$AA$707,'Infos Relatório'!AS$1)</f>
        <v>0</v>
      </c>
      <c r="AY615" s="541">
        <f>COUNTIFS('Faturamento NNE'!$E$2:$E$707,'Infos Relatório'!$B$564,'Faturamento NNE'!$F$2:$F$707,'Infos Relatório'!$B615,'Faturamento NNE'!$AA$2:$AA$707,'Infos Relatório'!AY$1)</f>
        <v>0</v>
      </c>
      <c r="AZ615" s="542">
        <f>SUMIFS('Faturamento NNE'!$H$2:$H$707,'Faturamento NNE'!$E$2:$E$707,'Infos Relatório'!$B$564,'Faturamento NNE'!$F$2:$F$707,'Infos Relatório'!$B615,'Faturamento NNE'!$AA$2:$AA$707,'Infos Relatório'!AY$1)</f>
        <v>0</v>
      </c>
      <c r="BA615" s="542">
        <f>SUMIFS('Faturamento NNE'!$K$2:$K$707,'Faturamento NNE'!$E$2:$E$707,'Infos Relatório'!$B$564,'Faturamento NNE'!$F$2:$F$707,'Infos Relatório'!$B615,'Faturamento NNE'!$AA$2:$AA$707,'Infos Relatório'!AY$1)</f>
        <v>0</v>
      </c>
      <c r="BB615" s="546">
        <f>SUMIFS('Faturamento NNE'!$P$2:$P$707,'Faturamento NNE'!$E$2:$E$707,'Infos Relatório'!$B$564,'Faturamento NNE'!$F$2:$F$707,'Infos Relatório'!$B615,'Faturamento NNE'!$AA$2:$AA$707,'Infos Relatório'!AY$1,'Faturamento NNE'!$U$2:$U$707,"Sim")+SUMIFS('Faturamento NNE'!$Q$2:$Q$707,'Faturamento NNE'!$E$2:$E$707,'Infos Relatório'!$B$564,'Faturamento NNE'!$F$2:$F$707,'Infos Relatório'!$B615,'Faturamento NNE'!$AA$2:$AA$707,'Infos Relatório'!AY$1,'Faturamento NNE'!$U$2:$U$707,"Sim")</f>
        <v>0</v>
      </c>
      <c r="BC615" s="227" t="e">
        <f t="shared" si="212"/>
        <v>#DIV/0!</v>
      </c>
      <c r="BD615" s="545">
        <f>SUMIFS('Faturamento NNE'!$I$2:$I$707,'Faturamento NNE'!$E$2:$E$707,'Infos Relatório'!$B$564,'Faturamento NNE'!$F$2:$F$707,'Infos Relatório'!$B615,'Faturamento NNE'!$AA$2:$AA$707,'Infos Relatório'!AY$1)</f>
        <v>0</v>
      </c>
      <c r="BE615" s="541">
        <f>COUNTIFS('Faturamento NNE'!$E$2:$E$707,'Infos Relatório'!$B$564,'Faturamento NNE'!$F$2:$F$707,'Infos Relatório'!$B615,'Faturamento NNE'!$AA$2:$AA$707,'Infos Relatório'!BE$1)</f>
        <v>0</v>
      </c>
      <c r="BF615" s="542">
        <f>SUMIFS('Faturamento NNE'!$H$2:$H$707,'Faturamento NNE'!$E$2:$E$707,'Infos Relatório'!$B$564,'Faturamento NNE'!$F$2:$F$707,'Infos Relatório'!$B615,'Faturamento NNE'!$AA$2:$AA$707,'Infos Relatório'!BE$1)</f>
        <v>0</v>
      </c>
      <c r="BG615" s="542">
        <f>SUMIFS('Faturamento NNE'!$K$2:$K$707,'Faturamento NNE'!$E$2:$E$707,'Infos Relatório'!$B$564,'Faturamento NNE'!$F$2:$F$707,'Infos Relatório'!$B615,'Faturamento NNE'!$AA$2:$AA$707,'Infos Relatório'!BE$1)</f>
        <v>0</v>
      </c>
      <c r="BH615" s="546">
        <f>SUMIFS('Faturamento NNE'!$P$2:$P$707,'Faturamento NNE'!$E$2:$E$707,'Infos Relatório'!$B$564,'Faturamento NNE'!$F$2:$F$707,'Infos Relatório'!$B615,'Faturamento NNE'!$AA$2:$AA$707,'Infos Relatório'!BE$1,'Faturamento NNE'!$U$2:$U$707,"Sim")+SUMIFS('Faturamento NNE'!$Q$2:$Q$707,'Faturamento NNE'!$E$2:$E$707,'Infos Relatório'!$B$564,'Faturamento NNE'!$F$2:$F$707,'Infos Relatório'!$B615,'Faturamento NNE'!$AA$2:$AA$707,'Infos Relatório'!BE$1,'Faturamento NNE'!$U$2:$U$707,"Sim")</f>
        <v>0</v>
      </c>
      <c r="BI615" s="227" t="e">
        <f t="shared" si="213"/>
        <v>#DIV/0!</v>
      </c>
      <c r="BJ615" s="545">
        <f>SUMIFS('Faturamento NNE'!$I$2:$I$707,'Faturamento NNE'!$E$2:$E$707,'Infos Relatório'!$B$564,'Faturamento NNE'!$F$2:$F$707,'Infos Relatório'!$B615,'Faturamento NNE'!$AA$2:$AA$707,'Infos Relatório'!BE$1)</f>
        <v>0</v>
      </c>
      <c r="BK615" s="541">
        <f>COUNTIFS('Faturamento NNE'!$E$2:$E$707,'Infos Relatório'!$B$564,'Faturamento NNE'!$F$2:$F$707,'Infos Relatório'!$B615,'Faturamento NNE'!$AA$2:$AA$707,'Infos Relatório'!BK$1)</f>
        <v>0</v>
      </c>
      <c r="BL615" s="542">
        <f>SUMIFS('Faturamento NNE'!$H$2:$H$707,'Faturamento NNE'!$E$2:$E$707,'Infos Relatório'!$B$564,'Faturamento NNE'!$F$2:$F$707,'Infos Relatório'!$B615,'Faturamento NNE'!$AA$2:$AA$707,'Infos Relatório'!BK$1)</f>
        <v>0</v>
      </c>
      <c r="BM615" s="542">
        <f>SUMIFS('Faturamento NNE'!$K$2:$K$707,'Faturamento NNE'!$E$2:$E$707,'Infos Relatório'!$B$564,'Faturamento NNE'!$F$2:$F$707,'Infos Relatório'!$B615,'Faturamento NNE'!$AA$2:$AA$707,'Infos Relatório'!BK$1)</f>
        <v>0</v>
      </c>
      <c r="BN615" s="546">
        <f>SUMIFS('Faturamento NNE'!$P$2:$P$707,'Faturamento NNE'!$E$2:$E$707,'Infos Relatório'!$B$564,'Faturamento NNE'!$F$2:$F$707,'Infos Relatório'!$B615,'Faturamento NNE'!$AA$2:$AA$707,'Infos Relatório'!BK$1,'Faturamento NNE'!$U$2:$U$707,"Sim")+SUMIFS('Faturamento NNE'!$Q$2:$Q$707,'Faturamento NNE'!$E$2:$E$707,'Infos Relatório'!$B$564,'Faturamento NNE'!$F$2:$F$707,'Infos Relatório'!$B615,'Faturamento NNE'!$AA$2:$AA$707,'Infos Relatório'!BK$1,'Faturamento NNE'!$U$2:$U$707,"Sim")</f>
        <v>0</v>
      </c>
      <c r="BO615" s="227" t="e">
        <f t="shared" si="214"/>
        <v>#DIV/0!</v>
      </c>
      <c r="BP615" s="545">
        <f>SUMIFS('Faturamento NNE'!$I$2:$I$707,'Faturamento NNE'!$E$2:$E$707,'Infos Relatório'!$B$564,'Faturamento NNE'!$F$2:$F$707,'Infos Relatório'!$B615,'Faturamento NNE'!$AA$2:$AA$707,'Infos Relatório'!BK$1)</f>
        <v>0</v>
      </c>
      <c r="BQ615" s="541">
        <f>COUNTIFS('Faturamento NNE'!$E$2:$E$707,'Infos Relatório'!$B$564,'Faturamento NNE'!$F$2:$F$707,'Infos Relatório'!$B615,'Faturamento NNE'!$AA$2:$AA$707,'Infos Relatório'!BQ$1)</f>
        <v>0</v>
      </c>
      <c r="BR615" s="542">
        <f>SUMIFS('Faturamento NNE'!$H$2:$H$707,'Faturamento NNE'!$E$2:$E$707,'Infos Relatório'!$B$564,'Faturamento NNE'!$F$2:$F$707,'Infos Relatório'!$B615,'Faturamento NNE'!$AA$2:$AA$707,'Infos Relatório'!BQ$1)</f>
        <v>0</v>
      </c>
      <c r="BS615" s="542">
        <f>SUMIFS('Faturamento NNE'!$K$2:$K$707,'Faturamento NNE'!$E$2:$E$707,'Infos Relatório'!$B$564,'Faturamento NNE'!$F$2:$F$707,'Infos Relatório'!$B615,'Faturamento NNE'!$AA$2:$AA$707,'Infos Relatório'!BQ$1)</f>
        <v>0</v>
      </c>
      <c r="BT615" s="546">
        <f>SUMIFS('Faturamento NNE'!$P$2:$P$707,'Faturamento NNE'!$E$2:$E$707,'Infos Relatório'!$B$564,'Faturamento NNE'!$F$2:$F$707,'Infos Relatório'!$B615,'Faturamento NNE'!$AA$2:$AA$707,'Infos Relatório'!BQ$1,'Faturamento NNE'!$U$2:$U$707,"Sim")+SUMIFS('Faturamento NNE'!$Q$2:$Q$707,'Faturamento NNE'!$E$2:$E$707,'Infos Relatório'!$B$564,'Faturamento NNE'!$F$2:$F$707,'Infos Relatório'!$B615,'Faturamento NNE'!$AA$2:$AA$707,'Infos Relatório'!BQ$1,'Faturamento NNE'!$U$2:$U$707,"Sim")</f>
        <v>0</v>
      </c>
      <c r="BU615" s="227" t="e">
        <f t="shared" si="215"/>
        <v>#DIV/0!</v>
      </c>
      <c r="BV615" s="545">
        <f>SUMIFS('Faturamento NNE'!$I$2:$I$707,'Faturamento NNE'!$E$2:$E$707,'Infos Relatório'!$B$564,'Faturamento NNE'!$F$2:$F$707,'Infos Relatório'!$B615,'Faturamento NNE'!$AA$2:$AA$707,'Infos Relatório'!BQ$1)</f>
        <v>0</v>
      </c>
    </row>
    <row r="616" spans="2:74">
      <c r="B616" s="217" t="s">
        <v>181</v>
      </c>
      <c r="C616" s="541">
        <f>COUNTIFS('Faturamento NNE'!$E$2:$E$707,'Infos Relatório'!$B$564,'Faturamento NNE'!$F$2:$F$707,'Infos Relatório'!$B616,'Faturamento NNE'!$AA$2:$AA$707,'Infos Relatório'!C$1)</f>
        <v>0</v>
      </c>
      <c r="D616" s="542">
        <f>SUMIFS('Faturamento NNE'!$H$2:$H$707,'Faturamento NNE'!$E$2:$E$707,'Infos Relatório'!$B$564,'Faturamento NNE'!$F$2:$F$707,'Infos Relatório'!$B616,'Faturamento NNE'!$AA$2:$AA$707,'Infos Relatório'!C$1)</f>
        <v>0</v>
      </c>
      <c r="E616" s="543">
        <f>SUMIFS('Faturamento NNE'!$K$2:$K$707,'Faturamento NNE'!$E$2:$E$707,'Infos Relatório'!$B$564,'Faturamento NNE'!$F$2:$F$707,'Infos Relatório'!$B616,'Faturamento NNE'!$AA$2:$AA$707,'Infos Relatório'!C$1)</f>
        <v>0</v>
      </c>
      <c r="F616" s="544">
        <f>SUMIFS('Faturamento NNE'!$P$2:$P$707,'Faturamento NNE'!$E$2:$E$707,'Infos Relatório'!$B$564,'Faturamento NNE'!$F$2:$F$707,'Infos Relatório'!$B616,'Faturamento NNE'!$AA$2:$AA$707,'Infos Relatório'!C$1,'Faturamento NNE'!$U$2:$U$707,"Sim")+SUMIFS('Faturamento NNE'!$Q$2:$Q$707,'Faturamento NNE'!$E$2:$E$707,'Infos Relatório'!$B$564,'Faturamento NNE'!$F$2:$F$707,'Infos Relatório'!$B616,'Faturamento NNE'!$AA$2:$AA$707,'Infos Relatório'!C$1,'Faturamento NNE'!$U$2:$U$707,"Sim")</f>
        <v>0</v>
      </c>
      <c r="G616" s="283" t="e">
        <f t="shared" si="204"/>
        <v>#DIV/0!</v>
      </c>
      <c r="H616" s="545">
        <f>SUMIFS('Faturamento NNE'!$I$2:$I$707,'Faturamento NNE'!$E$2:$E$707,'Infos Relatório'!$B$564,'Faturamento NNE'!$F$2:$F$707,'Infos Relatório'!$B616,'Faturamento NNE'!$AA$2:$AA$707,'Infos Relatório'!C$1)</f>
        <v>0</v>
      </c>
      <c r="I616" s="541">
        <f>COUNTIFS('Faturamento NNE'!$E$2:$E$707,'Infos Relatório'!$B$564,'Faturamento NNE'!$F$2:$F$707,'Infos Relatório'!$B616,'Faturamento NNE'!$AA$2:$AA$707,'Infos Relatório'!I$1)</f>
        <v>0</v>
      </c>
      <c r="J616" s="542">
        <f>SUMIFS('Faturamento NNE'!$H$2:$H$707,'Faturamento NNE'!$E$2:$E$707,'Infos Relatório'!$B$564,'Faturamento NNE'!$F$2:$F$707,'Infos Relatório'!$B616,'Faturamento NNE'!$AA$2:$AA$707,'Infos Relatório'!I$1)</f>
        <v>0</v>
      </c>
      <c r="K616" s="543">
        <f>SUMIFS('Faturamento NNE'!$K$2:$K$707,'Faturamento NNE'!$E$2:$E$707,'Infos Relatório'!$B$564,'Faturamento NNE'!$F$2:$F$707,'Infos Relatório'!$B616,'Faturamento NNE'!$AA$2:$AA$707,'Infos Relatório'!I$1)</f>
        <v>0</v>
      </c>
      <c r="L616" s="544">
        <f>SUMIFS('Faturamento NNE'!$P$2:$P$707,'Faturamento NNE'!$E$2:$E$707,'Infos Relatório'!$B$564,'Faturamento NNE'!$F$2:$F$707,'Infos Relatório'!$B616,'Faturamento NNE'!$AA$2:$AA$707,'Infos Relatório'!I$1,'Faturamento NNE'!$U$2:$U$707,"Sim")+SUMIFS('Faturamento NNE'!$Q$2:$Q$707,'Faturamento NNE'!$E$2:$E$707,'Infos Relatório'!$B$564,'Faturamento NNE'!$F$2:$F$707,'Infos Relatório'!$B616,'Faturamento NNE'!$AA$2:$AA$707,'Infos Relatório'!I$1,'Faturamento NNE'!$U$2:$U$707,"Sim")</f>
        <v>0</v>
      </c>
      <c r="M616" s="283" t="e">
        <f t="shared" si="205"/>
        <v>#DIV/0!</v>
      </c>
      <c r="N616" s="545">
        <f>SUMIFS('Faturamento NNE'!$I$2:$I$707,'Faturamento NNE'!$E$2:$E$707,'Infos Relatório'!$B$564,'Faturamento NNE'!$F$2:$F$707,'Infos Relatório'!$B616,'Faturamento NNE'!$AA$2:$AA$707,'Infos Relatório'!I$1)</f>
        <v>0</v>
      </c>
      <c r="O616" s="541">
        <f>COUNTIFS('Faturamento NNE'!$E$2:$E$707,'Infos Relatório'!$B$564,'Faturamento NNE'!$F$2:$F$707,'Infos Relatório'!$B616,'Faturamento NNE'!$AA$2:$AA$707,'Infos Relatório'!O$1)</f>
        <v>0</v>
      </c>
      <c r="P616" s="542">
        <f>SUMIFS('Faturamento NNE'!$H$2:$H$707,'Faturamento NNE'!$E$2:$E$707,'Infos Relatório'!$B$564,'Faturamento NNE'!$F$2:$F$707,'Infos Relatório'!$B616,'Faturamento NNE'!$AA$2:$AA$707,'Infos Relatório'!O$1)</f>
        <v>0</v>
      </c>
      <c r="Q616" s="542">
        <f>SUMIFS('Faturamento NNE'!$K$2:$K$707,'Faturamento NNE'!$E$2:$E$707,'Infos Relatório'!$B$564,'Faturamento NNE'!$F$2:$F$707,'Infos Relatório'!$B616,'Faturamento NNE'!$AA$2:$AA$707,'Infos Relatório'!O$1)</f>
        <v>0</v>
      </c>
      <c r="R616" s="546">
        <f>SUMIFS('Faturamento NNE'!$P$2:$P$707,'Faturamento NNE'!$E$2:$E$707,'Infos Relatório'!$B$564,'Faturamento NNE'!$F$2:$F$707,'Infos Relatório'!$B616,'Faturamento NNE'!$AA$2:$AA$707,'Infos Relatório'!O$1,'Faturamento NNE'!$U$2:$U$707,"Sim")+SUMIFS('Faturamento NNE'!$Q$2:$Q$707,'Faturamento NNE'!$E$2:$E$707,'Infos Relatório'!$B$564,'Faturamento NNE'!$F$2:$F$707,'Infos Relatório'!$B616,'Faturamento NNE'!$AA$2:$AA$707,'Infos Relatório'!O$1,'Faturamento NNE'!$U$2:$U$707,"Sim")</f>
        <v>0</v>
      </c>
      <c r="S616" s="227" t="e">
        <f t="shared" si="206"/>
        <v>#DIV/0!</v>
      </c>
      <c r="T616" s="545">
        <f>SUMIFS('Faturamento NNE'!$I$2:$I$707,'Faturamento NNE'!$E$2:$E$707,'Infos Relatório'!$B$564,'Faturamento NNE'!$F$2:$F$707,'Infos Relatório'!$B616,'Faturamento NNE'!$AA$2:$AA$707,'Infos Relatório'!O$1)</f>
        <v>0</v>
      </c>
      <c r="U616" s="541">
        <f>COUNTIFS('Faturamento NNE'!$E$2:$E$707,'Infos Relatório'!$B$564,'Faturamento NNE'!$F$2:$F$707,'Infos Relatório'!$B616,'Faturamento NNE'!$AA$2:$AA$707,'Infos Relatório'!U$1)</f>
        <v>0</v>
      </c>
      <c r="V616" s="542">
        <f>SUMIFS('Faturamento NNE'!$H$2:$H$707,'Faturamento NNE'!$E$2:$E$707,'Infos Relatório'!$B$564,'Faturamento NNE'!$F$2:$F$707,'Infos Relatório'!$B616,'Faturamento NNE'!$AA$2:$AA$707,'Infos Relatório'!U$1)</f>
        <v>0</v>
      </c>
      <c r="W616" s="542">
        <f>SUMIFS('Faturamento NNE'!$K$2:$K$707,'Faturamento NNE'!$E$2:$E$707,'Infos Relatório'!$B$564,'Faturamento NNE'!$F$2:$F$707,'Infos Relatório'!$B616,'Faturamento NNE'!$AA$2:$AA$707,'Infos Relatório'!U$1)</f>
        <v>0</v>
      </c>
      <c r="X616" s="546">
        <f>SUMIFS('Faturamento NNE'!$P$2:$P$707,'Faturamento NNE'!$E$2:$E$707,'Infos Relatório'!$B$564,'Faturamento NNE'!$F$2:$F$707,'Infos Relatório'!$B616,'Faturamento NNE'!$AA$2:$AA$707,'Infos Relatório'!U$1,'Faturamento NNE'!$U$2:$U$707,"Sim")+SUMIFS('Faturamento NNE'!$Q$2:$Q$707,'Faturamento NNE'!$E$2:$E$707,'Infos Relatório'!$B$564,'Faturamento NNE'!$F$2:$F$707,'Infos Relatório'!$B616,'Faturamento NNE'!$AA$2:$AA$707,'Infos Relatório'!U$1,'Faturamento NNE'!$U$2:$U$707,"Sim")</f>
        <v>0</v>
      </c>
      <c r="Y616" s="227" t="e">
        <f t="shared" si="207"/>
        <v>#DIV/0!</v>
      </c>
      <c r="Z616" s="545">
        <f>SUMIFS('Faturamento NNE'!$I$2:$I$707,'Faturamento NNE'!$E$2:$E$707,'Infos Relatório'!$B$564,'Faturamento NNE'!$F$2:$F$707,'Infos Relatório'!$B616,'Faturamento NNE'!$AA$2:$AA$707,'Infos Relatório'!U$1)</f>
        <v>0</v>
      </c>
      <c r="AA616" s="541">
        <f>COUNTIFS('Faturamento NNE'!$E$2:$E$707,'Infos Relatório'!$B$564,'Faturamento NNE'!$F$2:$F$707,'Infos Relatório'!$B616,'Faturamento NNE'!$AA$2:$AA$707,'Infos Relatório'!AA$1)</f>
        <v>0</v>
      </c>
      <c r="AB616" s="542">
        <f>SUMIFS('Faturamento NNE'!$H$2:$H$707,'Faturamento NNE'!$E$2:$E$707,'Infos Relatório'!$B$564,'Faturamento NNE'!$F$2:$F$707,'Infos Relatório'!$B616,'Faturamento NNE'!$AA$2:$AA$707,'Infos Relatório'!AA$1)</f>
        <v>0</v>
      </c>
      <c r="AC616" s="542">
        <f>SUMIFS('Faturamento NNE'!$K$2:$K$707,'Faturamento NNE'!$E$2:$E$707,'Infos Relatório'!$B$564,'Faturamento NNE'!$F$2:$F$707,'Infos Relatório'!$B616,'Faturamento NNE'!$AA$2:$AA$707,'Infos Relatório'!AA$1)</f>
        <v>0</v>
      </c>
      <c r="AD616" s="546">
        <f>SUMIFS('Faturamento NNE'!$P$2:$P$707,'Faturamento NNE'!$E$2:$E$707,'Infos Relatório'!$B$564,'Faturamento NNE'!$F$2:$F$707,'Infos Relatório'!$B616,'Faturamento NNE'!$AA$2:$AA$707,'Infos Relatório'!AA$1,'Faturamento NNE'!$U$2:$U$707,"Sim")+SUMIFS('Faturamento NNE'!$Q$2:$Q$707,'Faturamento NNE'!$E$2:$E$707,'Infos Relatório'!$B$564,'Faturamento NNE'!$F$2:$F$707,'Infos Relatório'!$B616,'Faturamento NNE'!$AA$2:$AA$707,'Infos Relatório'!AA$1,'Faturamento NNE'!$U$2:$U$707,"Sim")</f>
        <v>0</v>
      </c>
      <c r="AE616" s="227" t="e">
        <f t="shared" si="208"/>
        <v>#DIV/0!</v>
      </c>
      <c r="AF616" s="545">
        <f>SUMIFS('Faturamento NNE'!$I$2:$I$707,'Faturamento NNE'!$E$2:$E$707,'Infos Relatório'!$B$564,'Faturamento NNE'!$F$2:$F$707,'Infos Relatório'!$B616,'Faturamento NNE'!$AA$2:$AA$707,'Infos Relatório'!AA$1)</f>
        <v>0</v>
      </c>
      <c r="AG616" s="541">
        <f>COUNTIFS('Faturamento NNE'!$E$2:$E$707,'Infos Relatório'!$B$564,'Faturamento NNE'!$F$2:$F$707,'Infos Relatório'!$B616,'Faturamento NNE'!$AA$2:$AA$707,'Infos Relatório'!AG$1)</f>
        <v>0</v>
      </c>
      <c r="AH616" s="542">
        <f>SUMIFS('Faturamento NNE'!$H$2:$H$707,'Faturamento NNE'!$E$2:$E$707,'Infos Relatório'!$B$564,'Faturamento NNE'!$F$2:$F$707,'Infos Relatório'!$B616,'Faturamento NNE'!$AA$2:$AA$707,'Infos Relatório'!AG$1)</f>
        <v>0</v>
      </c>
      <c r="AI616" s="542">
        <f>SUMIFS('Faturamento NNE'!$K$2:$K$707,'Faturamento NNE'!$E$2:$E$707,'Infos Relatório'!$B$564,'Faturamento NNE'!$F$2:$F$707,'Infos Relatório'!$B616,'Faturamento NNE'!$AA$2:$AA$707,'Infos Relatório'!AG$1)</f>
        <v>0</v>
      </c>
      <c r="AJ616" s="546">
        <f>SUMIFS('Faturamento NNE'!$P$2:$P$707,'Faturamento NNE'!$E$2:$E$707,'Infos Relatório'!$B$564,'Faturamento NNE'!$F$2:$F$707,'Infos Relatório'!$B616,'Faturamento NNE'!$AA$2:$AA$707,'Infos Relatório'!AG$1,'Faturamento NNE'!$U$2:$U$707,"Sim")+SUMIFS('Faturamento NNE'!$Q$2:$Q$707,'Faturamento NNE'!$E$2:$E$707,'Infos Relatório'!$B$564,'Faturamento NNE'!$F$2:$F$707,'Infos Relatório'!$B616,'Faturamento NNE'!$AA$2:$AA$707,'Infos Relatório'!AG$1,'Faturamento NNE'!$U$2:$U$707,"Sim")</f>
        <v>0</v>
      </c>
      <c r="AK616" s="227" t="e">
        <f t="shared" si="209"/>
        <v>#DIV/0!</v>
      </c>
      <c r="AL616" s="545">
        <f>SUMIFS('Faturamento NNE'!$I$2:$I$707,'Faturamento NNE'!$E$2:$E$707,'Infos Relatório'!$B$564,'Faturamento NNE'!$F$2:$F$707,'Infos Relatório'!$B616,'Faturamento NNE'!$AA$2:$AA$707,'Infos Relatório'!AG$1)</f>
        <v>0</v>
      </c>
      <c r="AM616" s="541">
        <f>COUNTIFS('Faturamento NNE'!$E$2:$E$707,'Infos Relatório'!$B$564,'Faturamento NNE'!$F$2:$F$707,'Infos Relatório'!$B616,'Faturamento NNE'!$AA$2:$AA$707,'Infos Relatório'!AM$1)</f>
        <v>0</v>
      </c>
      <c r="AN616" s="542">
        <f>SUMIFS('Faturamento NNE'!$H$2:$H$707,'Faturamento NNE'!$E$2:$E$707,'Infos Relatório'!$B$564,'Faturamento NNE'!$F$2:$F$707,'Infos Relatório'!$B616,'Faturamento NNE'!$AA$2:$AA$707,'Infos Relatório'!AM$1)</f>
        <v>0</v>
      </c>
      <c r="AO616" s="542">
        <f>SUMIFS('Faturamento NNE'!$K$2:$K$707,'Faturamento NNE'!$E$2:$E$707,'Infos Relatório'!$B$564,'Faturamento NNE'!$F$2:$F$707,'Infos Relatório'!$B616,'Faturamento NNE'!$AA$2:$AA$707,'Infos Relatório'!AM$1)</f>
        <v>0</v>
      </c>
      <c r="AP616" s="546">
        <f>SUMIFS('Faturamento NNE'!$P$2:$P$707,'Faturamento NNE'!$E$2:$E$707,'Infos Relatório'!$B$564,'Faturamento NNE'!$F$2:$F$707,'Infos Relatório'!$B616,'Faturamento NNE'!$AA$2:$AA$707,'Infos Relatório'!AM$1,'Faturamento NNE'!$U$2:$U$707,"Sim")+SUMIFS('Faturamento NNE'!$Q$2:$Q$707,'Faturamento NNE'!$E$2:$E$707,'Infos Relatório'!$B$564,'Faturamento NNE'!$F$2:$F$707,'Infos Relatório'!$B616,'Faturamento NNE'!$AA$2:$AA$707,'Infos Relatório'!AM$1,'Faturamento NNE'!$U$2:$U$707,"Sim")</f>
        <v>0</v>
      </c>
      <c r="AQ616" s="227" t="e">
        <f t="shared" si="210"/>
        <v>#DIV/0!</v>
      </c>
      <c r="AR616" s="545">
        <f>SUMIFS('Faturamento NNE'!$I$2:$I$707,'Faturamento NNE'!$E$2:$E$707,'Infos Relatório'!$B$564,'Faturamento NNE'!$F$2:$F$707,'Infos Relatório'!$B616,'Faturamento NNE'!$AA$2:$AA$707,'Infos Relatório'!AM$1)</f>
        <v>0</v>
      </c>
      <c r="AS616" s="541">
        <f>COUNTIFS('Faturamento NNE'!$E$2:$E$707,'Infos Relatório'!$B$564,'Faturamento NNE'!$F$2:$F$707,'Infos Relatório'!$B616,'Faturamento NNE'!$AA$2:$AA$707,'Infos Relatório'!AS$1)</f>
        <v>0</v>
      </c>
      <c r="AT616" s="542">
        <f>SUMIFS('Faturamento NNE'!$H$2:$H$707,'Faturamento NNE'!$E$2:$E$707,'Infos Relatório'!$B$564,'Faturamento NNE'!$F$2:$F$707,'Infos Relatório'!$B616,'Faturamento NNE'!$AA$2:$AA$707,'Infos Relatório'!AS$1)</f>
        <v>0</v>
      </c>
      <c r="AU616" s="542">
        <f>SUMIFS('Faturamento NNE'!$K$2:$K$707,'Faturamento NNE'!$E$2:$E$707,'Infos Relatório'!$B$564,'Faturamento NNE'!$F$2:$F$707,'Infos Relatório'!$B616,'Faturamento NNE'!$AA$2:$AA$707,'Infos Relatório'!AS$1)</f>
        <v>0</v>
      </c>
      <c r="AV616" s="546">
        <f>SUMIFS('Faturamento NNE'!$P$2:$P$707,'Faturamento NNE'!$E$2:$E$707,'Infos Relatório'!$B$564,'Faturamento NNE'!$F$2:$F$707,'Infos Relatório'!$B616,'Faturamento NNE'!$AA$2:$AA$707,'Infos Relatório'!AS$1,'Faturamento NNE'!$U$2:$U$707,"Sim")+SUMIFS('Faturamento NNE'!$Q$2:$Q$707,'Faturamento NNE'!$E$2:$E$707,'Infos Relatório'!$B$564,'Faturamento NNE'!$F$2:$F$707,'Infos Relatório'!$B616,'Faturamento NNE'!$AA$2:$AA$707,'Infos Relatório'!AS$1,'Faturamento NNE'!$U$2:$U$707,"Sim")</f>
        <v>0</v>
      </c>
      <c r="AW616" s="227" t="e">
        <f t="shared" si="211"/>
        <v>#DIV/0!</v>
      </c>
      <c r="AX616" s="545">
        <f>SUMIFS('Faturamento NNE'!$I$2:$I$707,'Faturamento NNE'!$E$2:$E$707,'Infos Relatório'!$B$564,'Faturamento NNE'!$F$2:$F$707,'Infos Relatório'!$B616,'Faturamento NNE'!$AA$2:$AA$707,'Infos Relatório'!AS$1)</f>
        <v>0</v>
      </c>
      <c r="AY616" s="541">
        <f>COUNTIFS('Faturamento NNE'!$E$2:$E$707,'Infos Relatório'!$B$564,'Faturamento NNE'!$F$2:$F$707,'Infos Relatório'!$B616,'Faturamento NNE'!$AA$2:$AA$707,'Infos Relatório'!AY$1)</f>
        <v>0</v>
      </c>
      <c r="AZ616" s="542">
        <f>SUMIFS('Faturamento NNE'!$H$2:$H$707,'Faturamento NNE'!$E$2:$E$707,'Infos Relatório'!$B$564,'Faturamento NNE'!$F$2:$F$707,'Infos Relatório'!$B616,'Faturamento NNE'!$AA$2:$AA$707,'Infos Relatório'!AY$1)</f>
        <v>0</v>
      </c>
      <c r="BA616" s="542">
        <f>SUMIFS('Faturamento NNE'!$K$2:$K$707,'Faturamento NNE'!$E$2:$E$707,'Infos Relatório'!$B$564,'Faturamento NNE'!$F$2:$F$707,'Infos Relatório'!$B616,'Faturamento NNE'!$AA$2:$AA$707,'Infos Relatório'!AY$1)</f>
        <v>0</v>
      </c>
      <c r="BB616" s="546">
        <f>SUMIFS('Faturamento NNE'!$P$2:$P$707,'Faturamento NNE'!$E$2:$E$707,'Infos Relatório'!$B$564,'Faturamento NNE'!$F$2:$F$707,'Infos Relatório'!$B616,'Faturamento NNE'!$AA$2:$AA$707,'Infos Relatório'!AY$1,'Faturamento NNE'!$U$2:$U$707,"Sim")+SUMIFS('Faturamento NNE'!$Q$2:$Q$707,'Faturamento NNE'!$E$2:$E$707,'Infos Relatório'!$B$564,'Faturamento NNE'!$F$2:$F$707,'Infos Relatório'!$B616,'Faturamento NNE'!$AA$2:$AA$707,'Infos Relatório'!AY$1,'Faturamento NNE'!$U$2:$U$707,"Sim")</f>
        <v>0</v>
      </c>
      <c r="BC616" s="227" t="e">
        <f t="shared" si="212"/>
        <v>#DIV/0!</v>
      </c>
      <c r="BD616" s="545">
        <f>SUMIFS('Faturamento NNE'!$I$2:$I$707,'Faturamento NNE'!$E$2:$E$707,'Infos Relatório'!$B$564,'Faturamento NNE'!$F$2:$F$707,'Infos Relatório'!$B616,'Faturamento NNE'!$AA$2:$AA$707,'Infos Relatório'!AY$1)</f>
        <v>0</v>
      </c>
      <c r="BE616" s="541">
        <f>COUNTIFS('Faturamento NNE'!$E$2:$E$707,'Infos Relatório'!$B$564,'Faturamento NNE'!$F$2:$F$707,'Infos Relatório'!$B616,'Faturamento NNE'!$AA$2:$AA$707,'Infos Relatório'!BE$1)</f>
        <v>0</v>
      </c>
      <c r="BF616" s="542">
        <f>SUMIFS('Faturamento NNE'!$H$2:$H$707,'Faturamento NNE'!$E$2:$E$707,'Infos Relatório'!$B$564,'Faturamento NNE'!$F$2:$F$707,'Infos Relatório'!$B616,'Faturamento NNE'!$AA$2:$AA$707,'Infos Relatório'!BE$1)</f>
        <v>0</v>
      </c>
      <c r="BG616" s="542">
        <f>SUMIFS('Faturamento NNE'!$K$2:$K$707,'Faturamento NNE'!$E$2:$E$707,'Infos Relatório'!$B$564,'Faturamento NNE'!$F$2:$F$707,'Infos Relatório'!$B616,'Faturamento NNE'!$AA$2:$AA$707,'Infos Relatório'!BE$1)</f>
        <v>0</v>
      </c>
      <c r="BH616" s="546">
        <f>SUMIFS('Faturamento NNE'!$P$2:$P$707,'Faturamento NNE'!$E$2:$E$707,'Infos Relatório'!$B$564,'Faturamento NNE'!$F$2:$F$707,'Infos Relatório'!$B616,'Faturamento NNE'!$AA$2:$AA$707,'Infos Relatório'!BE$1,'Faturamento NNE'!$U$2:$U$707,"Sim")+SUMIFS('Faturamento NNE'!$Q$2:$Q$707,'Faturamento NNE'!$E$2:$E$707,'Infos Relatório'!$B$564,'Faturamento NNE'!$F$2:$F$707,'Infos Relatório'!$B616,'Faturamento NNE'!$AA$2:$AA$707,'Infos Relatório'!BE$1,'Faturamento NNE'!$U$2:$U$707,"Sim")</f>
        <v>0</v>
      </c>
      <c r="BI616" s="227" t="e">
        <f t="shared" si="213"/>
        <v>#DIV/0!</v>
      </c>
      <c r="BJ616" s="545">
        <f>SUMIFS('Faturamento NNE'!$I$2:$I$707,'Faturamento NNE'!$E$2:$E$707,'Infos Relatório'!$B$564,'Faturamento NNE'!$F$2:$F$707,'Infos Relatório'!$B616,'Faturamento NNE'!$AA$2:$AA$707,'Infos Relatório'!BE$1)</f>
        <v>0</v>
      </c>
      <c r="BK616" s="541">
        <f>COUNTIFS('Faturamento NNE'!$E$2:$E$707,'Infos Relatório'!$B$564,'Faturamento NNE'!$F$2:$F$707,'Infos Relatório'!$B616,'Faturamento NNE'!$AA$2:$AA$707,'Infos Relatório'!BK$1)</f>
        <v>0</v>
      </c>
      <c r="BL616" s="542">
        <f>SUMIFS('Faturamento NNE'!$H$2:$H$707,'Faturamento NNE'!$E$2:$E$707,'Infos Relatório'!$B$564,'Faturamento NNE'!$F$2:$F$707,'Infos Relatório'!$B616,'Faturamento NNE'!$AA$2:$AA$707,'Infos Relatório'!BK$1)</f>
        <v>0</v>
      </c>
      <c r="BM616" s="542">
        <f>SUMIFS('Faturamento NNE'!$K$2:$K$707,'Faturamento NNE'!$E$2:$E$707,'Infos Relatório'!$B$564,'Faturamento NNE'!$F$2:$F$707,'Infos Relatório'!$B616,'Faturamento NNE'!$AA$2:$AA$707,'Infos Relatório'!BK$1)</f>
        <v>0</v>
      </c>
      <c r="BN616" s="546">
        <f>SUMIFS('Faturamento NNE'!$P$2:$P$707,'Faturamento NNE'!$E$2:$E$707,'Infos Relatório'!$B$564,'Faturamento NNE'!$F$2:$F$707,'Infos Relatório'!$B616,'Faturamento NNE'!$AA$2:$AA$707,'Infos Relatório'!BK$1,'Faturamento NNE'!$U$2:$U$707,"Sim")+SUMIFS('Faturamento NNE'!$Q$2:$Q$707,'Faturamento NNE'!$E$2:$E$707,'Infos Relatório'!$B$564,'Faturamento NNE'!$F$2:$F$707,'Infos Relatório'!$B616,'Faturamento NNE'!$AA$2:$AA$707,'Infos Relatório'!BK$1,'Faturamento NNE'!$U$2:$U$707,"Sim")</f>
        <v>0</v>
      </c>
      <c r="BO616" s="227" t="e">
        <f t="shared" si="214"/>
        <v>#DIV/0!</v>
      </c>
      <c r="BP616" s="545">
        <f>SUMIFS('Faturamento NNE'!$I$2:$I$707,'Faturamento NNE'!$E$2:$E$707,'Infos Relatório'!$B$564,'Faturamento NNE'!$F$2:$F$707,'Infos Relatório'!$B616,'Faturamento NNE'!$AA$2:$AA$707,'Infos Relatório'!BK$1)</f>
        <v>0</v>
      </c>
      <c r="BQ616" s="541">
        <f>COUNTIFS('Faturamento NNE'!$E$2:$E$707,'Infos Relatório'!$B$564,'Faturamento NNE'!$F$2:$F$707,'Infos Relatório'!$B616,'Faturamento NNE'!$AA$2:$AA$707,'Infos Relatório'!BQ$1)</f>
        <v>0</v>
      </c>
      <c r="BR616" s="542">
        <f>SUMIFS('Faturamento NNE'!$H$2:$H$707,'Faturamento NNE'!$E$2:$E$707,'Infos Relatório'!$B$564,'Faturamento NNE'!$F$2:$F$707,'Infos Relatório'!$B616,'Faturamento NNE'!$AA$2:$AA$707,'Infos Relatório'!BQ$1)</f>
        <v>0</v>
      </c>
      <c r="BS616" s="542">
        <f>SUMIFS('Faturamento NNE'!$K$2:$K$707,'Faturamento NNE'!$E$2:$E$707,'Infos Relatório'!$B$564,'Faturamento NNE'!$F$2:$F$707,'Infos Relatório'!$B616,'Faturamento NNE'!$AA$2:$AA$707,'Infos Relatório'!BQ$1)</f>
        <v>0</v>
      </c>
      <c r="BT616" s="546">
        <f>SUMIFS('Faturamento NNE'!$P$2:$P$707,'Faturamento NNE'!$E$2:$E$707,'Infos Relatório'!$B$564,'Faturamento NNE'!$F$2:$F$707,'Infos Relatório'!$B616,'Faturamento NNE'!$AA$2:$AA$707,'Infos Relatório'!BQ$1,'Faturamento NNE'!$U$2:$U$707,"Sim")+SUMIFS('Faturamento NNE'!$Q$2:$Q$707,'Faturamento NNE'!$E$2:$E$707,'Infos Relatório'!$B$564,'Faturamento NNE'!$F$2:$F$707,'Infos Relatório'!$B616,'Faturamento NNE'!$AA$2:$AA$707,'Infos Relatório'!BQ$1,'Faturamento NNE'!$U$2:$U$707,"Sim")</f>
        <v>0</v>
      </c>
      <c r="BU616" s="227" t="e">
        <f t="shared" si="215"/>
        <v>#DIV/0!</v>
      </c>
      <c r="BV616" s="545">
        <f>SUMIFS('Faturamento NNE'!$I$2:$I$707,'Faturamento NNE'!$E$2:$E$707,'Infos Relatório'!$B$564,'Faturamento NNE'!$F$2:$F$707,'Infos Relatório'!$B616,'Faturamento NNE'!$AA$2:$AA$707,'Infos Relatório'!BQ$1)</f>
        <v>0</v>
      </c>
    </row>
    <row r="617" spans="2:74">
      <c r="B617" s="217" t="s">
        <v>182</v>
      </c>
      <c r="C617" s="541">
        <f>COUNTIFS('Faturamento NNE'!$E$2:$E$707,'Infos Relatório'!$B$564,'Faturamento NNE'!$F$2:$F$707,'Infos Relatório'!$B617,'Faturamento NNE'!$AA$2:$AA$707,'Infos Relatório'!C$1)</f>
        <v>0</v>
      </c>
      <c r="D617" s="542">
        <f>SUMIFS('Faturamento NNE'!$H$2:$H$707,'Faturamento NNE'!$E$2:$E$707,'Infos Relatório'!$B$564,'Faturamento NNE'!$F$2:$F$707,'Infos Relatório'!$B617,'Faturamento NNE'!$AA$2:$AA$707,'Infos Relatório'!C$1)</f>
        <v>0</v>
      </c>
      <c r="E617" s="543">
        <f>SUMIFS('Faturamento NNE'!$K$2:$K$707,'Faturamento NNE'!$E$2:$E$707,'Infos Relatório'!$B$564,'Faturamento NNE'!$F$2:$F$707,'Infos Relatório'!$B617,'Faturamento NNE'!$AA$2:$AA$707,'Infos Relatório'!C$1)</f>
        <v>0</v>
      </c>
      <c r="F617" s="544">
        <f>SUMIFS('Faturamento NNE'!$P$2:$P$707,'Faturamento NNE'!$E$2:$E$707,'Infos Relatório'!$B$564,'Faturamento NNE'!$F$2:$F$707,'Infos Relatório'!$B617,'Faturamento NNE'!$AA$2:$AA$707,'Infos Relatório'!C$1,'Faturamento NNE'!$U$2:$U$707,"Sim")+SUMIFS('Faturamento NNE'!$Q$2:$Q$707,'Faturamento NNE'!$E$2:$E$707,'Infos Relatório'!$B$564,'Faturamento NNE'!$F$2:$F$707,'Infos Relatório'!$B617,'Faturamento NNE'!$AA$2:$AA$707,'Infos Relatório'!C$1,'Faturamento NNE'!$U$2:$U$707,"Sim")</f>
        <v>0</v>
      </c>
      <c r="G617" s="283" t="e">
        <f t="shared" si="204"/>
        <v>#DIV/0!</v>
      </c>
      <c r="H617" s="545">
        <f>SUMIFS('Faturamento NNE'!$I$2:$I$707,'Faturamento NNE'!$E$2:$E$707,'Infos Relatório'!$B$564,'Faturamento NNE'!$F$2:$F$707,'Infos Relatório'!$B617,'Faturamento NNE'!$AA$2:$AA$707,'Infos Relatório'!C$1)</f>
        <v>0</v>
      </c>
      <c r="I617" s="541">
        <f>COUNTIFS('Faturamento NNE'!$E$2:$E$707,'Infos Relatório'!$B$564,'Faturamento NNE'!$F$2:$F$707,'Infos Relatório'!$B617,'Faturamento NNE'!$AA$2:$AA$707,'Infos Relatório'!I$1)</f>
        <v>0</v>
      </c>
      <c r="J617" s="542">
        <f>SUMIFS('Faturamento NNE'!$H$2:$H$707,'Faturamento NNE'!$E$2:$E$707,'Infos Relatório'!$B$564,'Faturamento NNE'!$F$2:$F$707,'Infos Relatório'!$B617,'Faturamento NNE'!$AA$2:$AA$707,'Infos Relatório'!I$1)</f>
        <v>0</v>
      </c>
      <c r="K617" s="543">
        <f>SUMIFS('Faturamento NNE'!$K$2:$K$707,'Faturamento NNE'!$E$2:$E$707,'Infos Relatório'!$B$564,'Faturamento NNE'!$F$2:$F$707,'Infos Relatório'!$B617,'Faturamento NNE'!$AA$2:$AA$707,'Infos Relatório'!I$1)</f>
        <v>0</v>
      </c>
      <c r="L617" s="544">
        <f>SUMIFS('Faturamento NNE'!$P$2:$P$707,'Faturamento NNE'!$E$2:$E$707,'Infos Relatório'!$B$564,'Faturamento NNE'!$F$2:$F$707,'Infos Relatório'!$B617,'Faturamento NNE'!$AA$2:$AA$707,'Infos Relatório'!I$1,'Faturamento NNE'!$U$2:$U$707,"Sim")+SUMIFS('Faturamento NNE'!$Q$2:$Q$707,'Faturamento NNE'!$E$2:$E$707,'Infos Relatório'!$B$564,'Faturamento NNE'!$F$2:$F$707,'Infos Relatório'!$B617,'Faturamento NNE'!$AA$2:$AA$707,'Infos Relatório'!I$1,'Faturamento NNE'!$U$2:$U$707,"Sim")</f>
        <v>0</v>
      </c>
      <c r="M617" s="283" t="e">
        <f t="shared" si="205"/>
        <v>#DIV/0!</v>
      </c>
      <c r="N617" s="545">
        <f>SUMIFS('Faturamento NNE'!$I$2:$I$707,'Faturamento NNE'!$E$2:$E$707,'Infos Relatório'!$B$564,'Faturamento NNE'!$F$2:$F$707,'Infos Relatório'!$B617,'Faturamento NNE'!$AA$2:$AA$707,'Infos Relatório'!I$1)</f>
        <v>0</v>
      </c>
      <c r="O617" s="541">
        <f>COUNTIFS('Faturamento NNE'!$E$2:$E$707,'Infos Relatório'!$B$564,'Faturamento NNE'!$F$2:$F$707,'Infos Relatório'!$B617,'Faturamento NNE'!$AA$2:$AA$707,'Infos Relatório'!O$1)</f>
        <v>0</v>
      </c>
      <c r="P617" s="542">
        <f>SUMIFS('Faturamento NNE'!$H$2:$H$707,'Faturamento NNE'!$E$2:$E$707,'Infos Relatório'!$B$564,'Faturamento NNE'!$F$2:$F$707,'Infos Relatório'!$B617,'Faturamento NNE'!$AA$2:$AA$707,'Infos Relatório'!O$1)</f>
        <v>0</v>
      </c>
      <c r="Q617" s="542">
        <f>SUMIFS('Faturamento NNE'!$K$2:$K$707,'Faturamento NNE'!$E$2:$E$707,'Infos Relatório'!$B$564,'Faturamento NNE'!$F$2:$F$707,'Infos Relatório'!$B617,'Faturamento NNE'!$AA$2:$AA$707,'Infos Relatório'!O$1)</f>
        <v>0</v>
      </c>
      <c r="R617" s="546">
        <f>SUMIFS('Faturamento NNE'!$P$2:$P$707,'Faturamento NNE'!$E$2:$E$707,'Infos Relatório'!$B$564,'Faturamento NNE'!$F$2:$F$707,'Infos Relatório'!$B617,'Faturamento NNE'!$AA$2:$AA$707,'Infos Relatório'!O$1,'Faturamento NNE'!$U$2:$U$707,"Sim")+SUMIFS('Faturamento NNE'!$Q$2:$Q$707,'Faturamento NNE'!$E$2:$E$707,'Infos Relatório'!$B$564,'Faturamento NNE'!$F$2:$F$707,'Infos Relatório'!$B617,'Faturamento NNE'!$AA$2:$AA$707,'Infos Relatório'!O$1,'Faturamento NNE'!$U$2:$U$707,"Sim")</f>
        <v>0</v>
      </c>
      <c r="S617" s="227" t="e">
        <f t="shared" si="206"/>
        <v>#DIV/0!</v>
      </c>
      <c r="T617" s="545">
        <f>SUMIFS('Faturamento NNE'!$I$2:$I$707,'Faturamento NNE'!$E$2:$E$707,'Infos Relatório'!$B$564,'Faturamento NNE'!$F$2:$F$707,'Infos Relatório'!$B617,'Faturamento NNE'!$AA$2:$AA$707,'Infos Relatório'!O$1)</f>
        <v>0</v>
      </c>
      <c r="U617" s="541">
        <f>COUNTIFS('Faturamento NNE'!$E$2:$E$707,'Infos Relatório'!$B$564,'Faturamento NNE'!$F$2:$F$707,'Infos Relatório'!$B617,'Faturamento NNE'!$AA$2:$AA$707,'Infos Relatório'!U$1)</f>
        <v>0</v>
      </c>
      <c r="V617" s="542">
        <f>SUMIFS('Faturamento NNE'!$H$2:$H$707,'Faturamento NNE'!$E$2:$E$707,'Infos Relatório'!$B$564,'Faturamento NNE'!$F$2:$F$707,'Infos Relatório'!$B617,'Faturamento NNE'!$AA$2:$AA$707,'Infos Relatório'!U$1)</f>
        <v>0</v>
      </c>
      <c r="W617" s="542">
        <f>SUMIFS('Faturamento NNE'!$K$2:$K$707,'Faturamento NNE'!$E$2:$E$707,'Infos Relatório'!$B$564,'Faturamento NNE'!$F$2:$F$707,'Infos Relatório'!$B617,'Faturamento NNE'!$AA$2:$AA$707,'Infos Relatório'!U$1)</f>
        <v>0</v>
      </c>
      <c r="X617" s="546">
        <f>SUMIFS('Faturamento NNE'!$P$2:$P$707,'Faturamento NNE'!$E$2:$E$707,'Infos Relatório'!$B$564,'Faturamento NNE'!$F$2:$F$707,'Infos Relatório'!$B617,'Faturamento NNE'!$AA$2:$AA$707,'Infos Relatório'!U$1,'Faturamento NNE'!$U$2:$U$707,"Sim")+SUMIFS('Faturamento NNE'!$Q$2:$Q$707,'Faturamento NNE'!$E$2:$E$707,'Infos Relatório'!$B$564,'Faturamento NNE'!$F$2:$F$707,'Infos Relatório'!$B617,'Faturamento NNE'!$AA$2:$AA$707,'Infos Relatório'!U$1,'Faturamento NNE'!$U$2:$U$707,"Sim")</f>
        <v>0</v>
      </c>
      <c r="Y617" s="227" t="e">
        <f t="shared" si="207"/>
        <v>#DIV/0!</v>
      </c>
      <c r="Z617" s="545">
        <f>SUMIFS('Faturamento NNE'!$I$2:$I$707,'Faturamento NNE'!$E$2:$E$707,'Infos Relatório'!$B$564,'Faturamento NNE'!$F$2:$F$707,'Infos Relatório'!$B617,'Faturamento NNE'!$AA$2:$AA$707,'Infos Relatório'!U$1)</f>
        <v>0</v>
      </c>
      <c r="AA617" s="541">
        <f>COUNTIFS('Faturamento NNE'!$E$2:$E$707,'Infos Relatório'!$B$564,'Faturamento NNE'!$F$2:$F$707,'Infos Relatório'!$B617,'Faturamento NNE'!$AA$2:$AA$707,'Infos Relatório'!AA$1)</f>
        <v>0</v>
      </c>
      <c r="AB617" s="542">
        <f>SUMIFS('Faturamento NNE'!$H$2:$H$707,'Faturamento NNE'!$E$2:$E$707,'Infos Relatório'!$B$564,'Faturamento NNE'!$F$2:$F$707,'Infos Relatório'!$B617,'Faturamento NNE'!$AA$2:$AA$707,'Infos Relatório'!AA$1)</f>
        <v>0</v>
      </c>
      <c r="AC617" s="542">
        <f>SUMIFS('Faturamento NNE'!$K$2:$K$707,'Faturamento NNE'!$E$2:$E$707,'Infos Relatório'!$B$564,'Faturamento NNE'!$F$2:$F$707,'Infos Relatório'!$B617,'Faturamento NNE'!$AA$2:$AA$707,'Infos Relatório'!AA$1)</f>
        <v>0</v>
      </c>
      <c r="AD617" s="546">
        <f>SUMIFS('Faturamento NNE'!$P$2:$P$707,'Faturamento NNE'!$E$2:$E$707,'Infos Relatório'!$B$564,'Faturamento NNE'!$F$2:$F$707,'Infos Relatório'!$B617,'Faturamento NNE'!$AA$2:$AA$707,'Infos Relatório'!AA$1,'Faturamento NNE'!$U$2:$U$707,"Sim")+SUMIFS('Faturamento NNE'!$Q$2:$Q$707,'Faturamento NNE'!$E$2:$E$707,'Infos Relatório'!$B$564,'Faturamento NNE'!$F$2:$F$707,'Infos Relatório'!$B617,'Faturamento NNE'!$AA$2:$AA$707,'Infos Relatório'!AA$1,'Faturamento NNE'!$U$2:$U$707,"Sim")</f>
        <v>0</v>
      </c>
      <c r="AE617" s="227" t="e">
        <f t="shared" si="208"/>
        <v>#DIV/0!</v>
      </c>
      <c r="AF617" s="545">
        <f>SUMIFS('Faturamento NNE'!$I$2:$I$707,'Faturamento NNE'!$E$2:$E$707,'Infos Relatório'!$B$564,'Faturamento NNE'!$F$2:$F$707,'Infos Relatório'!$B617,'Faturamento NNE'!$AA$2:$AA$707,'Infos Relatório'!AA$1)</f>
        <v>0</v>
      </c>
      <c r="AG617" s="541">
        <f>COUNTIFS('Faturamento NNE'!$E$2:$E$707,'Infos Relatório'!$B$564,'Faturamento NNE'!$F$2:$F$707,'Infos Relatório'!$B617,'Faturamento NNE'!$AA$2:$AA$707,'Infos Relatório'!AG$1)</f>
        <v>0</v>
      </c>
      <c r="AH617" s="542">
        <f>SUMIFS('Faturamento NNE'!$H$2:$H$707,'Faturamento NNE'!$E$2:$E$707,'Infos Relatório'!$B$564,'Faturamento NNE'!$F$2:$F$707,'Infos Relatório'!$B617,'Faturamento NNE'!$AA$2:$AA$707,'Infos Relatório'!AG$1)</f>
        <v>0</v>
      </c>
      <c r="AI617" s="542">
        <f>SUMIFS('Faturamento NNE'!$K$2:$K$707,'Faturamento NNE'!$E$2:$E$707,'Infos Relatório'!$B$564,'Faturamento NNE'!$F$2:$F$707,'Infos Relatório'!$B617,'Faturamento NNE'!$AA$2:$AA$707,'Infos Relatório'!AG$1)</f>
        <v>0</v>
      </c>
      <c r="AJ617" s="546">
        <f>SUMIFS('Faturamento NNE'!$P$2:$P$707,'Faturamento NNE'!$E$2:$E$707,'Infos Relatório'!$B$564,'Faturamento NNE'!$F$2:$F$707,'Infos Relatório'!$B617,'Faturamento NNE'!$AA$2:$AA$707,'Infos Relatório'!AG$1,'Faturamento NNE'!$U$2:$U$707,"Sim")+SUMIFS('Faturamento NNE'!$Q$2:$Q$707,'Faturamento NNE'!$E$2:$E$707,'Infos Relatório'!$B$564,'Faturamento NNE'!$F$2:$F$707,'Infos Relatório'!$B617,'Faturamento NNE'!$AA$2:$AA$707,'Infos Relatório'!AG$1,'Faturamento NNE'!$U$2:$U$707,"Sim")</f>
        <v>0</v>
      </c>
      <c r="AK617" s="227" t="e">
        <f t="shared" si="209"/>
        <v>#DIV/0!</v>
      </c>
      <c r="AL617" s="545">
        <f>SUMIFS('Faturamento NNE'!$I$2:$I$707,'Faturamento NNE'!$E$2:$E$707,'Infos Relatório'!$B$564,'Faturamento NNE'!$F$2:$F$707,'Infos Relatório'!$B617,'Faturamento NNE'!$AA$2:$AA$707,'Infos Relatório'!AG$1)</f>
        <v>0</v>
      </c>
      <c r="AM617" s="541">
        <f>COUNTIFS('Faturamento NNE'!$E$2:$E$707,'Infos Relatório'!$B$564,'Faturamento NNE'!$F$2:$F$707,'Infos Relatório'!$B617,'Faturamento NNE'!$AA$2:$AA$707,'Infos Relatório'!AM$1)</f>
        <v>0</v>
      </c>
      <c r="AN617" s="542">
        <f>SUMIFS('Faturamento NNE'!$H$2:$H$707,'Faturamento NNE'!$E$2:$E$707,'Infos Relatório'!$B$564,'Faturamento NNE'!$F$2:$F$707,'Infos Relatório'!$B617,'Faturamento NNE'!$AA$2:$AA$707,'Infos Relatório'!AM$1)</f>
        <v>0</v>
      </c>
      <c r="AO617" s="542">
        <f>SUMIFS('Faturamento NNE'!$K$2:$K$707,'Faturamento NNE'!$E$2:$E$707,'Infos Relatório'!$B$564,'Faturamento NNE'!$F$2:$F$707,'Infos Relatório'!$B617,'Faturamento NNE'!$AA$2:$AA$707,'Infos Relatório'!AM$1)</f>
        <v>0</v>
      </c>
      <c r="AP617" s="546">
        <f>SUMIFS('Faturamento NNE'!$P$2:$P$707,'Faturamento NNE'!$E$2:$E$707,'Infos Relatório'!$B$564,'Faturamento NNE'!$F$2:$F$707,'Infos Relatório'!$B617,'Faturamento NNE'!$AA$2:$AA$707,'Infos Relatório'!AM$1,'Faturamento NNE'!$U$2:$U$707,"Sim")+SUMIFS('Faturamento NNE'!$Q$2:$Q$707,'Faturamento NNE'!$E$2:$E$707,'Infos Relatório'!$B$564,'Faturamento NNE'!$F$2:$F$707,'Infos Relatório'!$B617,'Faturamento NNE'!$AA$2:$AA$707,'Infos Relatório'!AM$1,'Faturamento NNE'!$U$2:$U$707,"Sim")</f>
        <v>0</v>
      </c>
      <c r="AQ617" s="227" t="e">
        <f t="shared" si="210"/>
        <v>#DIV/0!</v>
      </c>
      <c r="AR617" s="545">
        <f>SUMIFS('Faturamento NNE'!$I$2:$I$707,'Faturamento NNE'!$E$2:$E$707,'Infos Relatório'!$B$564,'Faturamento NNE'!$F$2:$F$707,'Infos Relatório'!$B617,'Faturamento NNE'!$AA$2:$AA$707,'Infos Relatório'!AM$1)</f>
        <v>0</v>
      </c>
      <c r="AS617" s="541">
        <f>COUNTIFS('Faturamento NNE'!$E$2:$E$707,'Infos Relatório'!$B$564,'Faturamento NNE'!$F$2:$F$707,'Infos Relatório'!$B617,'Faturamento NNE'!$AA$2:$AA$707,'Infos Relatório'!AS$1)</f>
        <v>0</v>
      </c>
      <c r="AT617" s="542">
        <f>SUMIFS('Faturamento NNE'!$H$2:$H$707,'Faturamento NNE'!$E$2:$E$707,'Infos Relatório'!$B$564,'Faturamento NNE'!$F$2:$F$707,'Infos Relatório'!$B617,'Faturamento NNE'!$AA$2:$AA$707,'Infos Relatório'!AS$1)</f>
        <v>0</v>
      </c>
      <c r="AU617" s="542">
        <f>SUMIFS('Faturamento NNE'!$K$2:$K$707,'Faturamento NNE'!$E$2:$E$707,'Infos Relatório'!$B$564,'Faturamento NNE'!$F$2:$F$707,'Infos Relatório'!$B617,'Faturamento NNE'!$AA$2:$AA$707,'Infos Relatório'!AS$1)</f>
        <v>0</v>
      </c>
      <c r="AV617" s="546">
        <f>SUMIFS('Faturamento NNE'!$P$2:$P$707,'Faturamento NNE'!$E$2:$E$707,'Infos Relatório'!$B$564,'Faturamento NNE'!$F$2:$F$707,'Infos Relatório'!$B617,'Faturamento NNE'!$AA$2:$AA$707,'Infos Relatório'!AS$1,'Faturamento NNE'!$U$2:$U$707,"Sim")+SUMIFS('Faturamento NNE'!$Q$2:$Q$707,'Faturamento NNE'!$E$2:$E$707,'Infos Relatório'!$B$564,'Faturamento NNE'!$F$2:$F$707,'Infos Relatório'!$B617,'Faturamento NNE'!$AA$2:$AA$707,'Infos Relatório'!AS$1,'Faturamento NNE'!$U$2:$U$707,"Sim")</f>
        <v>0</v>
      </c>
      <c r="AW617" s="227" t="e">
        <f t="shared" si="211"/>
        <v>#DIV/0!</v>
      </c>
      <c r="AX617" s="545">
        <f>SUMIFS('Faturamento NNE'!$I$2:$I$707,'Faturamento NNE'!$E$2:$E$707,'Infos Relatório'!$B$564,'Faturamento NNE'!$F$2:$F$707,'Infos Relatório'!$B617,'Faturamento NNE'!$AA$2:$AA$707,'Infos Relatório'!AS$1)</f>
        <v>0</v>
      </c>
      <c r="AY617" s="541">
        <f>COUNTIFS('Faturamento NNE'!$E$2:$E$707,'Infos Relatório'!$B$564,'Faturamento NNE'!$F$2:$F$707,'Infos Relatório'!$B617,'Faturamento NNE'!$AA$2:$AA$707,'Infos Relatório'!AY$1)</f>
        <v>0</v>
      </c>
      <c r="AZ617" s="542">
        <f>SUMIFS('Faturamento NNE'!$H$2:$H$707,'Faturamento NNE'!$E$2:$E$707,'Infos Relatório'!$B$564,'Faturamento NNE'!$F$2:$F$707,'Infos Relatório'!$B617,'Faturamento NNE'!$AA$2:$AA$707,'Infos Relatório'!AY$1)</f>
        <v>0</v>
      </c>
      <c r="BA617" s="542">
        <f>SUMIFS('Faturamento NNE'!$K$2:$K$707,'Faturamento NNE'!$E$2:$E$707,'Infos Relatório'!$B$564,'Faturamento NNE'!$F$2:$F$707,'Infos Relatório'!$B617,'Faturamento NNE'!$AA$2:$AA$707,'Infos Relatório'!AY$1)</f>
        <v>0</v>
      </c>
      <c r="BB617" s="546">
        <f>SUMIFS('Faturamento NNE'!$P$2:$P$707,'Faturamento NNE'!$E$2:$E$707,'Infos Relatório'!$B$564,'Faturamento NNE'!$F$2:$F$707,'Infos Relatório'!$B617,'Faturamento NNE'!$AA$2:$AA$707,'Infos Relatório'!AY$1,'Faturamento NNE'!$U$2:$U$707,"Sim")+SUMIFS('Faturamento NNE'!$Q$2:$Q$707,'Faturamento NNE'!$E$2:$E$707,'Infos Relatório'!$B$564,'Faturamento NNE'!$F$2:$F$707,'Infos Relatório'!$B617,'Faturamento NNE'!$AA$2:$AA$707,'Infos Relatório'!AY$1,'Faturamento NNE'!$U$2:$U$707,"Sim")</f>
        <v>0</v>
      </c>
      <c r="BC617" s="227" t="e">
        <f t="shared" si="212"/>
        <v>#DIV/0!</v>
      </c>
      <c r="BD617" s="545">
        <f>SUMIFS('Faturamento NNE'!$I$2:$I$707,'Faturamento NNE'!$E$2:$E$707,'Infos Relatório'!$B$564,'Faturamento NNE'!$F$2:$F$707,'Infos Relatório'!$B617,'Faturamento NNE'!$AA$2:$AA$707,'Infos Relatório'!AY$1)</f>
        <v>0</v>
      </c>
      <c r="BE617" s="541">
        <f>COUNTIFS('Faturamento NNE'!$E$2:$E$707,'Infos Relatório'!$B$564,'Faturamento NNE'!$F$2:$F$707,'Infos Relatório'!$B617,'Faturamento NNE'!$AA$2:$AA$707,'Infos Relatório'!BE$1)</f>
        <v>0</v>
      </c>
      <c r="BF617" s="542">
        <f>SUMIFS('Faturamento NNE'!$H$2:$H$707,'Faturamento NNE'!$E$2:$E$707,'Infos Relatório'!$B$564,'Faturamento NNE'!$F$2:$F$707,'Infos Relatório'!$B617,'Faturamento NNE'!$AA$2:$AA$707,'Infos Relatório'!BE$1)</f>
        <v>0</v>
      </c>
      <c r="BG617" s="542">
        <f>SUMIFS('Faturamento NNE'!$K$2:$K$707,'Faturamento NNE'!$E$2:$E$707,'Infos Relatório'!$B$564,'Faturamento NNE'!$F$2:$F$707,'Infos Relatório'!$B617,'Faturamento NNE'!$AA$2:$AA$707,'Infos Relatório'!BE$1)</f>
        <v>0</v>
      </c>
      <c r="BH617" s="546">
        <f>SUMIFS('Faturamento NNE'!$P$2:$P$707,'Faturamento NNE'!$E$2:$E$707,'Infos Relatório'!$B$564,'Faturamento NNE'!$F$2:$F$707,'Infos Relatório'!$B617,'Faturamento NNE'!$AA$2:$AA$707,'Infos Relatório'!BE$1,'Faturamento NNE'!$U$2:$U$707,"Sim")+SUMIFS('Faturamento NNE'!$Q$2:$Q$707,'Faturamento NNE'!$E$2:$E$707,'Infos Relatório'!$B$564,'Faturamento NNE'!$F$2:$F$707,'Infos Relatório'!$B617,'Faturamento NNE'!$AA$2:$AA$707,'Infos Relatório'!BE$1,'Faturamento NNE'!$U$2:$U$707,"Sim")</f>
        <v>0</v>
      </c>
      <c r="BI617" s="227" t="e">
        <f t="shared" si="213"/>
        <v>#DIV/0!</v>
      </c>
      <c r="BJ617" s="545">
        <f>SUMIFS('Faturamento NNE'!$I$2:$I$707,'Faturamento NNE'!$E$2:$E$707,'Infos Relatório'!$B$564,'Faturamento NNE'!$F$2:$F$707,'Infos Relatório'!$B617,'Faturamento NNE'!$AA$2:$AA$707,'Infos Relatório'!BE$1)</f>
        <v>0</v>
      </c>
      <c r="BK617" s="541">
        <f>COUNTIFS('Faturamento NNE'!$E$2:$E$707,'Infos Relatório'!$B$564,'Faturamento NNE'!$F$2:$F$707,'Infos Relatório'!$B617,'Faturamento NNE'!$AA$2:$AA$707,'Infos Relatório'!BK$1)</f>
        <v>0</v>
      </c>
      <c r="BL617" s="542">
        <f>SUMIFS('Faturamento NNE'!$H$2:$H$707,'Faturamento NNE'!$E$2:$E$707,'Infos Relatório'!$B$564,'Faturamento NNE'!$F$2:$F$707,'Infos Relatório'!$B617,'Faturamento NNE'!$AA$2:$AA$707,'Infos Relatório'!BK$1)</f>
        <v>0</v>
      </c>
      <c r="BM617" s="542">
        <f>SUMIFS('Faturamento NNE'!$K$2:$K$707,'Faturamento NNE'!$E$2:$E$707,'Infos Relatório'!$B$564,'Faturamento NNE'!$F$2:$F$707,'Infos Relatório'!$B617,'Faturamento NNE'!$AA$2:$AA$707,'Infos Relatório'!BK$1)</f>
        <v>0</v>
      </c>
      <c r="BN617" s="546">
        <f>SUMIFS('Faturamento NNE'!$P$2:$P$707,'Faturamento NNE'!$E$2:$E$707,'Infos Relatório'!$B$564,'Faturamento NNE'!$F$2:$F$707,'Infos Relatório'!$B617,'Faturamento NNE'!$AA$2:$AA$707,'Infos Relatório'!BK$1,'Faturamento NNE'!$U$2:$U$707,"Sim")+SUMIFS('Faturamento NNE'!$Q$2:$Q$707,'Faturamento NNE'!$E$2:$E$707,'Infos Relatório'!$B$564,'Faturamento NNE'!$F$2:$F$707,'Infos Relatório'!$B617,'Faturamento NNE'!$AA$2:$AA$707,'Infos Relatório'!BK$1,'Faturamento NNE'!$U$2:$U$707,"Sim")</f>
        <v>0</v>
      </c>
      <c r="BO617" s="227" t="e">
        <f t="shared" si="214"/>
        <v>#DIV/0!</v>
      </c>
      <c r="BP617" s="545">
        <f>SUMIFS('Faturamento NNE'!$I$2:$I$707,'Faturamento NNE'!$E$2:$E$707,'Infos Relatório'!$B$564,'Faturamento NNE'!$F$2:$F$707,'Infos Relatório'!$B617,'Faturamento NNE'!$AA$2:$AA$707,'Infos Relatório'!BK$1)</f>
        <v>0</v>
      </c>
      <c r="BQ617" s="541">
        <f>COUNTIFS('Faturamento NNE'!$E$2:$E$707,'Infos Relatório'!$B$564,'Faturamento NNE'!$F$2:$F$707,'Infos Relatório'!$B617,'Faturamento NNE'!$AA$2:$AA$707,'Infos Relatório'!BQ$1)</f>
        <v>0</v>
      </c>
      <c r="BR617" s="542">
        <f>SUMIFS('Faturamento NNE'!$H$2:$H$707,'Faturamento NNE'!$E$2:$E$707,'Infos Relatório'!$B$564,'Faturamento NNE'!$F$2:$F$707,'Infos Relatório'!$B617,'Faturamento NNE'!$AA$2:$AA$707,'Infos Relatório'!BQ$1)</f>
        <v>0</v>
      </c>
      <c r="BS617" s="542">
        <f>SUMIFS('Faturamento NNE'!$K$2:$K$707,'Faturamento NNE'!$E$2:$E$707,'Infos Relatório'!$B$564,'Faturamento NNE'!$F$2:$F$707,'Infos Relatório'!$B617,'Faturamento NNE'!$AA$2:$AA$707,'Infos Relatório'!BQ$1)</f>
        <v>0</v>
      </c>
      <c r="BT617" s="546">
        <f>SUMIFS('Faturamento NNE'!$P$2:$P$707,'Faturamento NNE'!$E$2:$E$707,'Infos Relatório'!$B$564,'Faturamento NNE'!$F$2:$F$707,'Infos Relatório'!$B617,'Faturamento NNE'!$AA$2:$AA$707,'Infos Relatório'!BQ$1,'Faturamento NNE'!$U$2:$U$707,"Sim")+SUMIFS('Faturamento NNE'!$Q$2:$Q$707,'Faturamento NNE'!$E$2:$E$707,'Infos Relatório'!$B$564,'Faturamento NNE'!$F$2:$F$707,'Infos Relatório'!$B617,'Faturamento NNE'!$AA$2:$AA$707,'Infos Relatório'!BQ$1,'Faturamento NNE'!$U$2:$U$707,"Sim")</f>
        <v>0</v>
      </c>
      <c r="BU617" s="227" t="e">
        <f t="shared" si="215"/>
        <v>#DIV/0!</v>
      </c>
      <c r="BV617" s="545">
        <f>SUMIFS('Faturamento NNE'!$I$2:$I$707,'Faturamento NNE'!$E$2:$E$707,'Infos Relatório'!$B$564,'Faturamento NNE'!$F$2:$F$707,'Infos Relatório'!$B617,'Faturamento NNE'!$AA$2:$AA$707,'Infos Relatório'!BQ$1)</f>
        <v>0</v>
      </c>
    </row>
    <row r="618" spans="2:74">
      <c r="B618" s="217" t="s">
        <v>183</v>
      </c>
      <c r="C618" s="541">
        <f>COUNTIFS('Faturamento NNE'!$E$2:$E$707,'Infos Relatório'!$B$564,'Faturamento NNE'!$F$2:$F$707,'Infos Relatório'!$B618,'Faturamento NNE'!$AA$2:$AA$707,'Infos Relatório'!C$1)</f>
        <v>0</v>
      </c>
      <c r="D618" s="542">
        <f>SUMIFS('Faturamento NNE'!$H$2:$H$707,'Faturamento NNE'!$E$2:$E$707,'Infos Relatório'!$B$564,'Faturamento NNE'!$F$2:$F$707,'Infos Relatório'!$B618,'Faturamento NNE'!$AA$2:$AA$707,'Infos Relatório'!C$1)</f>
        <v>0</v>
      </c>
      <c r="E618" s="543">
        <f>SUMIFS('Faturamento NNE'!$K$2:$K$707,'Faturamento NNE'!$E$2:$E$707,'Infos Relatório'!$B$564,'Faturamento NNE'!$F$2:$F$707,'Infos Relatório'!$B618,'Faturamento NNE'!$AA$2:$AA$707,'Infos Relatório'!C$1)</f>
        <v>0</v>
      </c>
      <c r="F618" s="544">
        <f>SUMIFS('Faturamento NNE'!$P$2:$P$707,'Faturamento NNE'!$E$2:$E$707,'Infos Relatório'!$B$564,'Faturamento NNE'!$F$2:$F$707,'Infos Relatório'!$B618,'Faturamento NNE'!$AA$2:$AA$707,'Infos Relatório'!C$1,'Faturamento NNE'!$U$2:$U$707,"Sim")+SUMIFS('Faturamento NNE'!$Q$2:$Q$707,'Faturamento NNE'!$E$2:$E$707,'Infos Relatório'!$B$564,'Faturamento NNE'!$F$2:$F$707,'Infos Relatório'!$B618,'Faturamento NNE'!$AA$2:$AA$707,'Infos Relatório'!C$1,'Faturamento NNE'!$U$2:$U$707,"Sim")</f>
        <v>0</v>
      </c>
      <c r="G618" s="283" t="e">
        <f t="shared" si="204"/>
        <v>#DIV/0!</v>
      </c>
      <c r="H618" s="545">
        <f>SUMIFS('Faturamento NNE'!$I$2:$I$707,'Faturamento NNE'!$E$2:$E$707,'Infos Relatório'!$B$564,'Faturamento NNE'!$F$2:$F$707,'Infos Relatório'!$B618,'Faturamento NNE'!$AA$2:$AA$707,'Infos Relatório'!C$1)</f>
        <v>0</v>
      </c>
      <c r="I618" s="541">
        <f>COUNTIFS('Faturamento NNE'!$E$2:$E$707,'Infos Relatório'!$B$564,'Faturamento NNE'!$F$2:$F$707,'Infos Relatório'!$B618,'Faturamento NNE'!$AA$2:$AA$707,'Infos Relatório'!I$1)</f>
        <v>0</v>
      </c>
      <c r="J618" s="542">
        <f>SUMIFS('Faturamento NNE'!$H$2:$H$707,'Faturamento NNE'!$E$2:$E$707,'Infos Relatório'!$B$564,'Faturamento NNE'!$F$2:$F$707,'Infos Relatório'!$B618,'Faturamento NNE'!$AA$2:$AA$707,'Infos Relatório'!I$1)</f>
        <v>0</v>
      </c>
      <c r="K618" s="543">
        <f>SUMIFS('Faturamento NNE'!$K$2:$K$707,'Faturamento NNE'!$E$2:$E$707,'Infos Relatório'!$B$564,'Faturamento NNE'!$F$2:$F$707,'Infos Relatório'!$B618,'Faturamento NNE'!$AA$2:$AA$707,'Infos Relatório'!I$1)</f>
        <v>0</v>
      </c>
      <c r="L618" s="544">
        <f>SUMIFS('Faturamento NNE'!$P$2:$P$707,'Faturamento NNE'!$E$2:$E$707,'Infos Relatório'!$B$564,'Faturamento NNE'!$F$2:$F$707,'Infos Relatório'!$B618,'Faturamento NNE'!$AA$2:$AA$707,'Infos Relatório'!I$1,'Faturamento NNE'!$U$2:$U$707,"Sim")+SUMIFS('Faturamento NNE'!$Q$2:$Q$707,'Faturamento NNE'!$E$2:$E$707,'Infos Relatório'!$B$564,'Faturamento NNE'!$F$2:$F$707,'Infos Relatório'!$B618,'Faturamento NNE'!$AA$2:$AA$707,'Infos Relatório'!I$1,'Faturamento NNE'!$U$2:$U$707,"Sim")</f>
        <v>0</v>
      </c>
      <c r="M618" s="283" t="e">
        <f t="shared" si="205"/>
        <v>#DIV/0!</v>
      </c>
      <c r="N618" s="545">
        <f>SUMIFS('Faturamento NNE'!$I$2:$I$707,'Faturamento NNE'!$E$2:$E$707,'Infos Relatório'!$B$564,'Faturamento NNE'!$F$2:$F$707,'Infos Relatório'!$B618,'Faturamento NNE'!$AA$2:$AA$707,'Infos Relatório'!I$1)</f>
        <v>0</v>
      </c>
      <c r="O618" s="541">
        <f>COUNTIFS('Faturamento NNE'!$E$2:$E$707,'Infos Relatório'!$B$564,'Faturamento NNE'!$F$2:$F$707,'Infos Relatório'!$B618,'Faturamento NNE'!$AA$2:$AA$707,'Infos Relatório'!O$1)</f>
        <v>0</v>
      </c>
      <c r="P618" s="542">
        <f>SUMIFS('Faturamento NNE'!$H$2:$H$707,'Faturamento NNE'!$E$2:$E$707,'Infos Relatório'!$B$564,'Faturamento NNE'!$F$2:$F$707,'Infos Relatório'!$B618,'Faturamento NNE'!$AA$2:$AA$707,'Infos Relatório'!O$1)</f>
        <v>0</v>
      </c>
      <c r="Q618" s="542">
        <f>SUMIFS('Faturamento NNE'!$K$2:$K$707,'Faturamento NNE'!$E$2:$E$707,'Infos Relatório'!$B$564,'Faturamento NNE'!$F$2:$F$707,'Infos Relatório'!$B618,'Faturamento NNE'!$AA$2:$AA$707,'Infos Relatório'!O$1)</f>
        <v>0</v>
      </c>
      <c r="R618" s="546">
        <f>SUMIFS('Faturamento NNE'!$P$2:$P$707,'Faturamento NNE'!$E$2:$E$707,'Infos Relatório'!$B$564,'Faturamento NNE'!$F$2:$F$707,'Infos Relatório'!$B618,'Faturamento NNE'!$AA$2:$AA$707,'Infos Relatório'!O$1,'Faturamento NNE'!$U$2:$U$707,"Sim")+SUMIFS('Faturamento NNE'!$Q$2:$Q$707,'Faturamento NNE'!$E$2:$E$707,'Infos Relatório'!$B$564,'Faturamento NNE'!$F$2:$F$707,'Infos Relatório'!$B618,'Faturamento NNE'!$AA$2:$AA$707,'Infos Relatório'!O$1,'Faturamento NNE'!$U$2:$U$707,"Sim")</f>
        <v>0</v>
      </c>
      <c r="S618" s="227" t="e">
        <f t="shared" si="206"/>
        <v>#DIV/0!</v>
      </c>
      <c r="T618" s="545">
        <f>SUMIFS('Faturamento NNE'!$I$2:$I$707,'Faturamento NNE'!$E$2:$E$707,'Infos Relatório'!$B$564,'Faturamento NNE'!$F$2:$F$707,'Infos Relatório'!$B618,'Faturamento NNE'!$AA$2:$AA$707,'Infos Relatório'!O$1)</f>
        <v>0</v>
      </c>
      <c r="U618" s="541">
        <f>COUNTIFS('Faturamento NNE'!$E$2:$E$707,'Infos Relatório'!$B$564,'Faturamento NNE'!$F$2:$F$707,'Infos Relatório'!$B618,'Faturamento NNE'!$AA$2:$AA$707,'Infos Relatório'!U$1)</f>
        <v>0</v>
      </c>
      <c r="V618" s="542">
        <f>SUMIFS('Faturamento NNE'!$H$2:$H$707,'Faturamento NNE'!$E$2:$E$707,'Infos Relatório'!$B$564,'Faturamento NNE'!$F$2:$F$707,'Infos Relatório'!$B618,'Faturamento NNE'!$AA$2:$AA$707,'Infos Relatório'!U$1)</f>
        <v>0</v>
      </c>
      <c r="W618" s="542">
        <f>SUMIFS('Faturamento NNE'!$K$2:$K$707,'Faturamento NNE'!$E$2:$E$707,'Infos Relatório'!$B$564,'Faturamento NNE'!$F$2:$F$707,'Infos Relatório'!$B618,'Faturamento NNE'!$AA$2:$AA$707,'Infos Relatório'!U$1)</f>
        <v>0</v>
      </c>
      <c r="X618" s="546">
        <f>SUMIFS('Faturamento NNE'!$P$2:$P$707,'Faturamento NNE'!$E$2:$E$707,'Infos Relatório'!$B$564,'Faturamento NNE'!$F$2:$F$707,'Infos Relatório'!$B618,'Faturamento NNE'!$AA$2:$AA$707,'Infos Relatório'!U$1,'Faturamento NNE'!$U$2:$U$707,"Sim")+SUMIFS('Faturamento NNE'!$Q$2:$Q$707,'Faturamento NNE'!$E$2:$E$707,'Infos Relatório'!$B$564,'Faturamento NNE'!$F$2:$F$707,'Infos Relatório'!$B618,'Faturamento NNE'!$AA$2:$AA$707,'Infos Relatório'!U$1,'Faturamento NNE'!$U$2:$U$707,"Sim")</f>
        <v>0</v>
      </c>
      <c r="Y618" s="227" t="e">
        <f t="shared" si="207"/>
        <v>#DIV/0!</v>
      </c>
      <c r="Z618" s="545">
        <f>SUMIFS('Faturamento NNE'!$I$2:$I$707,'Faturamento NNE'!$E$2:$E$707,'Infos Relatório'!$B$564,'Faturamento NNE'!$F$2:$F$707,'Infos Relatório'!$B618,'Faturamento NNE'!$AA$2:$AA$707,'Infos Relatório'!U$1)</f>
        <v>0</v>
      </c>
      <c r="AA618" s="541">
        <f>COUNTIFS('Faturamento NNE'!$E$2:$E$707,'Infos Relatório'!$B$564,'Faturamento NNE'!$F$2:$F$707,'Infos Relatório'!$B618,'Faturamento NNE'!$AA$2:$AA$707,'Infos Relatório'!AA$1)</f>
        <v>0</v>
      </c>
      <c r="AB618" s="542">
        <f>SUMIFS('Faturamento NNE'!$H$2:$H$707,'Faturamento NNE'!$E$2:$E$707,'Infos Relatório'!$B$564,'Faturamento NNE'!$F$2:$F$707,'Infos Relatório'!$B618,'Faturamento NNE'!$AA$2:$AA$707,'Infos Relatório'!AA$1)</f>
        <v>0</v>
      </c>
      <c r="AC618" s="542">
        <f>SUMIFS('Faturamento NNE'!$K$2:$K$707,'Faturamento NNE'!$E$2:$E$707,'Infos Relatório'!$B$564,'Faturamento NNE'!$F$2:$F$707,'Infos Relatório'!$B618,'Faturamento NNE'!$AA$2:$AA$707,'Infos Relatório'!AA$1)</f>
        <v>0</v>
      </c>
      <c r="AD618" s="546">
        <f>SUMIFS('Faturamento NNE'!$P$2:$P$707,'Faturamento NNE'!$E$2:$E$707,'Infos Relatório'!$B$564,'Faturamento NNE'!$F$2:$F$707,'Infos Relatório'!$B618,'Faturamento NNE'!$AA$2:$AA$707,'Infos Relatório'!AA$1,'Faturamento NNE'!$U$2:$U$707,"Sim")+SUMIFS('Faturamento NNE'!$Q$2:$Q$707,'Faturamento NNE'!$E$2:$E$707,'Infos Relatório'!$B$564,'Faturamento NNE'!$F$2:$F$707,'Infos Relatório'!$B618,'Faturamento NNE'!$AA$2:$AA$707,'Infos Relatório'!AA$1,'Faturamento NNE'!$U$2:$U$707,"Sim")</f>
        <v>0</v>
      </c>
      <c r="AE618" s="227" t="e">
        <f t="shared" si="208"/>
        <v>#DIV/0!</v>
      </c>
      <c r="AF618" s="545">
        <f>SUMIFS('Faturamento NNE'!$I$2:$I$707,'Faturamento NNE'!$E$2:$E$707,'Infos Relatório'!$B$564,'Faturamento NNE'!$F$2:$F$707,'Infos Relatório'!$B618,'Faturamento NNE'!$AA$2:$AA$707,'Infos Relatório'!AA$1)</f>
        <v>0</v>
      </c>
      <c r="AG618" s="541">
        <f>COUNTIFS('Faturamento NNE'!$E$2:$E$707,'Infos Relatório'!$B$564,'Faturamento NNE'!$F$2:$F$707,'Infos Relatório'!$B618,'Faturamento NNE'!$AA$2:$AA$707,'Infos Relatório'!AG$1)</f>
        <v>0</v>
      </c>
      <c r="AH618" s="542">
        <f>SUMIFS('Faturamento NNE'!$H$2:$H$707,'Faturamento NNE'!$E$2:$E$707,'Infos Relatório'!$B$564,'Faturamento NNE'!$F$2:$F$707,'Infos Relatório'!$B618,'Faturamento NNE'!$AA$2:$AA$707,'Infos Relatório'!AG$1)</f>
        <v>0</v>
      </c>
      <c r="AI618" s="542">
        <f>SUMIFS('Faturamento NNE'!$K$2:$K$707,'Faturamento NNE'!$E$2:$E$707,'Infos Relatório'!$B$564,'Faturamento NNE'!$F$2:$F$707,'Infos Relatório'!$B618,'Faturamento NNE'!$AA$2:$AA$707,'Infos Relatório'!AG$1)</f>
        <v>0</v>
      </c>
      <c r="AJ618" s="546">
        <f>SUMIFS('Faturamento NNE'!$P$2:$P$707,'Faturamento NNE'!$E$2:$E$707,'Infos Relatório'!$B$564,'Faturamento NNE'!$F$2:$F$707,'Infos Relatório'!$B618,'Faturamento NNE'!$AA$2:$AA$707,'Infos Relatório'!AG$1,'Faturamento NNE'!$U$2:$U$707,"Sim")+SUMIFS('Faturamento NNE'!$Q$2:$Q$707,'Faturamento NNE'!$E$2:$E$707,'Infos Relatório'!$B$564,'Faturamento NNE'!$F$2:$F$707,'Infos Relatório'!$B618,'Faturamento NNE'!$AA$2:$AA$707,'Infos Relatório'!AG$1,'Faturamento NNE'!$U$2:$U$707,"Sim")</f>
        <v>0</v>
      </c>
      <c r="AK618" s="227" t="e">
        <f t="shared" si="209"/>
        <v>#DIV/0!</v>
      </c>
      <c r="AL618" s="545">
        <f>SUMIFS('Faturamento NNE'!$I$2:$I$707,'Faturamento NNE'!$E$2:$E$707,'Infos Relatório'!$B$564,'Faturamento NNE'!$F$2:$F$707,'Infos Relatório'!$B618,'Faturamento NNE'!$AA$2:$AA$707,'Infos Relatório'!AG$1)</f>
        <v>0</v>
      </c>
      <c r="AM618" s="541">
        <f>COUNTIFS('Faturamento NNE'!$E$2:$E$707,'Infos Relatório'!$B$564,'Faturamento NNE'!$F$2:$F$707,'Infos Relatório'!$B618,'Faturamento NNE'!$AA$2:$AA$707,'Infos Relatório'!AM$1)</f>
        <v>0</v>
      </c>
      <c r="AN618" s="542">
        <f>SUMIFS('Faturamento NNE'!$H$2:$H$707,'Faturamento NNE'!$E$2:$E$707,'Infos Relatório'!$B$564,'Faturamento NNE'!$F$2:$F$707,'Infos Relatório'!$B618,'Faturamento NNE'!$AA$2:$AA$707,'Infos Relatório'!AM$1)</f>
        <v>0</v>
      </c>
      <c r="AO618" s="542">
        <f>SUMIFS('Faturamento NNE'!$K$2:$K$707,'Faturamento NNE'!$E$2:$E$707,'Infos Relatório'!$B$564,'Faturamento NNE'!$F$2:$F$707,'Infos Relatório'!$B618,'Faturamento NNE'!$AA$2:$AA$707,'Infos Relatório'!AM$1)</f>
        <v>0</v>
      </c>
      <c r="AP618" s="546">
        <f>SUMIFS('Faturamento NNE'!$P$2:$P$707,'Faturamento NNE'!$E$2:$E$707,'Infos Relatório'!$B$564,'Faturamento NNE'!$F$2:$F$707,'Infos Relatório'!$B618,'Faturamento NNE'!$AA$2:$AA$707,'Infos Relatório'!AM$1,'Faturamento NNE'!$U$2:$U$707,"Sim")+SUMIFS('Faturamento NNE'!$Q$2:$Q$707,'Faturamento NNE'!$E$2:$E$707,'Infos Relatório'!$B$564,'Faturamento NNE'!$F$2:$F$707,'Infos Relatório'!$B618,'Faturamento NNE'!$AA$2:$AA$707,'Infos Relatório'!AM$1,'Faturamento NNE'!$U$2:$U$707,"Sim")</f>
        <v>0</v>
      </c>
      <c r="AQ618" s="227" t="e">
        <f t="shared" si="210"/>
        <v>#DIV/0!</v>
      </c>
      <c r="AR618" s="545">
        <f>SUMIFS('Faturamento NNE'!$I$2:$I$707,'Faturamento NNE'!$E$2:$E$707,'Infos Relatório'!$B$564,'Faturamento NNE'!$F$2:$F$707,'Infos Relatório'!$B618,'Faturamento NNE'!$AA$2:$AA$707,'Infos Relatório'!AM$1)</f>
        <v>0</v>
      </c>
      <c r="AS618" s="541">
        <f>COUNTIFS('Faturamento NNE'!$E$2:$E$707,'Infos Relatório'!$B$564,'Faturamento NNE'!$F$2:$F$707,'Infos Relatório'!$B618,'Faturamento NNE'!$AA$2:$AA$707,'Infos Relatório'!AS$1)</f>
        <v>0</v>
      </c>
      <c r="AT618" s="542">
        <f>SUMIFS('Faturamento NNE'!$H$2:$H$707,'Faturamento NNE'!$E$2:$E$707,'Infos Relatório'!$B$564,'Faturamento NNE'!$F$2:$F$707,'Infos Relatório'!$B618,'Faturamento NNE'!$AA$2:$AA$707,'Infos Relatório'!AS$1)</f>
        <v>0</v>
      </c>
      <c r="AU618" s="542">
        <f>SUMIFS('Faturamento NNE'!$K$2:$K$707,'Faturamento NNE'!$E$2:$E$707,'Infos Relatório'!$B$564,'Faturamento NNE'!$F$2:$F$707,'Infos Relatório'!$B618,'Faturamento NNE'!$AA$2:$AA$707,'Infos Relatório'!AS$1)</f>
        <v>0</v>
      </c>
      <c r="AV618" s="546">
        <f>SUMIFS('Faturamento NNE'!$P$2:$P$707,'Faturamento NNE'!$E$2:$E$707,'Infos Relatório'!$B$564,'Faturamento NNE'!$F$2:$F$707,'Infos Relatório'!$B618,'Faturamento NNE'!$AA$2:$AA$707,'Infos Relatório'!AS$1,'Faturamento NNE'!$U$2:$U$707,"Sim")+SUMIFS('Faturamento NNE'!$Q$2:$Q$707,'Faturamento NNE'!$E$2:$E$707,'Infos Relatório'!$B$564,'Faturamento NNE'!$F$2:$F$707,'Infos Relatório'!$B618,'Faturamento NNE'!$AA$2:$AA$707,'Infos Relatório'!AS$1,'Faturamento NNE'!$U$2:$U$707,"Sim")</f>
        <v>0</v>
      </c>
      <c r="AW618" s="227" t="e">
        <f t="shared" si="211"/>
        <v>#DIV/0!</v>
      </c>
      <c r="AX618" s="545">
        <f>SUMIFS('Faturamento NNE'!$I$2:$I$707,'Faturamento NNE'!$E$2:$E$707,'Infos Relatório'!$B$564,'Faturamento NNE'!$F$2:$F$707,'Infos Relatório'!$B618,'Faturamento NNE'!$AA$2:$AA$707,'Infos Relatório'!AS$1)</f>
        <v>0</v>
      </c>
      <c r="AY618" s="541">
        <f>COUNTIFS('Faturamento NNE'!$E$2:$E$707,'Infos Relatório'!$B$564,'Faturamento NNE'!$F$2:$F$707,'Infos Relatório'!$B618,'Faturamento NNE'!$AA$2:$AA$707,'Infos Relatório'!AY$1)</f>
        <v>0</v>
      </c>
      <c r="AZ618" s="542">
        <f>SUMIFS('Faturamento NNE'!$H$2:$H$707,'Faturamento NNE'!$E$2:$E$707,'Infos Relatório'!$B$564,'Faturamento NNE'!$F$2:$F$707,'Infos Relatório'!$B618,'Faturamento NNE'!$AA$2:$AA$707,'Infos Relatório'!AY$1)</f>
        <v>0</v>
      </c>
      <c r="BA618" s="542">
        <f>SUMIFS('Faturamento NNE'!$K$2:$K$707,'Faturamento NNE'!$E$2:$E$707,'Infos Relatório'!$B$564,'Faturamento NNE'!$F$2:$F$707,'Infos Relatório'!$B618,'Faturamento NNE'!$AA$2:$AA$707,'Infos Relatório'!AY$1)</f>
        <v>0</v>
      </c>
      <c r="BB618" s="546">
        <f>SUMIFS('Faturamento NNE'!$P$2:$P$707,'Faturamento NNE'!$E$2:$E$707,'Infos Relatório'!$B$564,'Faturamento NNE'!$F$2:$F$707,'Infos Relatório'!$B618,'Faturamento NNE'!$AA$2:$AA$707,'Infos Relatório'!AY$1,'Faturamento NNE'!$U$2:$U$707,"Sim")+SUMIFS('Faturamento NNE'!$Q$2:$Q$707,'Faturamento NNE'!$E$2:$E$707,'Infos Relatório'!$B$564,'Faturamento NNE'!$F$2:$F$707,'Infos Relatório'!$B618,'Faturamento NNE'!$AA$2:$AA$707,'Infos Relatório'!AY$1,'Faturamento NNE'!$U$2:$U$707,"Sim")</f>
        <v>0</v>
      </c>
      <c r="BC618" s="227" t="e">
        <f t="shared" si="212"/>
        <v>#DIV/0!</v>
      </c>
      <c r="BD618" s="545">
        <f>SUMIFS('Faturamento NNE'!$I$2:$I$707,'Faturamento NNE'!$E$2:$E$707,'Infos Relatório'!$B$564,'Faturamento NNE'!$F$2:$F$707,'Infos Relatório'!$B618,'Faturamento NNE'!$AA$2:$AA$707,'Infos Relatório'!AY$1)</f>
        <v>0</v>
      </c>
      <c r="BE618" s="541">
        <f>COUNTIFS('Faturamento NNE'!$E$2:$E$707,'Infos Relatório'!$B$564,'Faturamento NNE'!$F$2:$F$707,'Infos Relatório'!$B618,'Faturamento NNE'!$AA$2:$AA$707,'Infos Relatório'!BE$1)</f>
        <v>0</v>
      </c>
      <c r="BF618" s="542">
        <f>SUMIFS('Faturamento NNE'!$H$2:$H$707,'Faturamento NNE'!$E$2:$E$707,'Infos Relatório'!$B$564,'Faturamento NNE'!$F$2:$F$707,'Infos Relatório'!$B618,'Faturamento NNE'!$AA$2:$AA$707,'Infos Relatório'!BE$1)</f>
        <v>0</v>
      </c>
      <c r="BG618" s="542">
        <f>SUMIFS('Faturamento NNE'!$K$2:$K$707,'Faturamento NNE'!$E$2:$E$707,'Infos Relatório'!$B$564,'Faturamento NNE'!$F$2:$F$707,'Infos Relatório'!$B618,'Faturamento NNE'!$AA$2:$AA$707,'Infos Relatório'!BE$1)</f>
        <v>0</v>
      </c>
      <c r="BH618" s="546">
        <f>SUMIFS('Faturamento NNE'!$P$2:$P$707,'Faturamento NNE'!$E$2:$E$707,'Infos Relatório'!$B$564,'Faturamento NNE'!$F$2:$F$707,'Infos Relatório'!$B618,'Faturamento NNE'!$AA$2:$AA$707,'Infos Relatório'!BE$1,'Faturamento NNE'!$U$2:$U$707,"Sim")+SUMIFS('Faturamento NNE'!$Q$2:$Q$707,'Faturamento NNE'!$E$2:$E$707,'Infos Relatório'!$B$564,'Faturamento NNE'!$F$2:$F$707,'Infos Relatório'!$B618,'Faturamento NNE'!$AA$2:$AA$707,'Infos Relatório'!BE$1,'Faturamento NNE'!$U$2:$U$707,"Sim")</f>
        <v>0</v>
      </c>
      <c r="BI618" s="227" t="e">
        <f t="shared" si="213"/>
        <v>#DIV/0!</v>
      </c>
      <c r="BJ618" s="545">
        <f>SUMIFS('Faturamento NNE'!$I$2:$I$707,'Faturamento NNE'!$E$2:$E$707,'Infos Relatório'!$B$564,'Faturamento NNE'!$F$2:$F$707,'Infos Relatório'!$B618,'Faturamento NNE'!$AA$2:$AA$707,'Infos Relatório'!BE$1)</f>
        <v>0</v>
      </c>
      <c r="BK618" s="541">
        <f>COUNTIFS('Faturamento NNE'!$E$2:$E$707,'Infos Relatório'!$B$564,'Faturamento NNE'!$F$2:$F$707,'Infos Relatório'!$B618,'Faturamento NNE'!$AA$2:$AA$707,'Infos Relatório'!BK$1)</f>
        <v>0</v>
      </c>
      <c r="BL618" s="542">
        <f>SUMIFS('Faturamento NNE'!$H$2:$H$707,'Faturamento NNE'!$E$2:$E$707,'Infos Relatório'!$B$564,'Faturamento NNE'!$F$2:$F$707,'Infos Relatório'!$B618,'Faturamento NNE'!$AA$2:$AA$707,'Infos Relatório'!BK$1)</f>
        <v>0</v>
      </c>
      <c r="BM618" s="542">
        <f>SUMIFS('Faturamento NNE'!$K$2:$K$707,'Faturamento NNE'!$E$2:$E$707,'Infos Relatório'!$B$564,'Faturamento NNE'!$F$2:$F$707,'Infos Relatório'!$B618,'Faturamento NNE'!$AA$2:$AA$707,'Infos Relatório'!BK$1)</f>
        <v>0</v>
      </c>
      <c r="BN618" s="546">
        <f>SUMIFS('Faturamento NNE'!$P$2:$P$707,'Faturamento NNE'!$E$2:$E$707,'Infos Relatório'!$B$564,'Faturamento NNE'!$F$2:$F$707,'Infos Relatório'!$B618,'Faturamento NNE'!$AA$2:$AA$707,'Infos Relatório'!BK$1,'Faturamento NNE'!$U$2:$U$707,"Sim")+SUMIFS('Faturamento NNE'!$Q$2:$Q$707,'Faturamento NNE'!$E$2:$E$707,'Infos Relatório'!$B$564,'Faturamento NNE'!$F$2:$F$707,'Infos Relatório'!$B618,'Faturamento NNE'!$AA$2:$AA$707,'Infos Relatório'!BK$1,'Faturamento NNE'!$U$2:$U$707,"Sim")</f>
        <v>0</v>
      </c>
      <c r="BO618" s="227" t="e">
        <f t="shared" si="214"/>
        <v>#DIV/0!</v>
      </c>
      <c r="BP618" s="545">
        <f>SUMIFS('Faturamento NNE'!$I$2:$I$707,'Faturamento NNE'!$E$2:$E$707,'Infos Relatório'!$B$564,'Faturamento NNE'!$F$2:$F$707,'Infos Relatório'!$B618,'Faturamento NNE'!$AA$2:$AA$707,'Infos Relatório'!BK$1)</f>
        <v>0</v>
      </c>
      <c r="BQ618" s="541">
        <f>COUNTIFS('Faturamento NNE'!$E$2:$E$707,'Infos Relatório'!$B$564,'Faturamento NNE'!$F$2:$F$707,'Infos Relatório'!$B618,'Faturamento NNE'!$AA$2:$AA$707,'Infos Relatório'!BQ$1)</f>
        <v>0</v>
      </c>
      <c r="BR618" s="542">
        <f>SUMIFS('Faturamento NNE'!$H$2:$H$707,'Faturamento NNE'!$E$2:$E$707,'Infos Relatório'!$B$564,'Faturamento NNE'!$F$2:$F$707,'Infos Relatório'!$B618,'Faturamento NNE'!$AA$2:$AA$707,'Infos Relatório'!BQ$1)</f>
        <v>0</v>
      </c>
      <c r="BS618" s="542">
        <f>SUMIFS('Faturamento NNE'!$K$2:$K$707,'Faturamento NNE'!$E$2:$E$707,'Infos Relatório'!$B$564,'Faturamento NNE'!$F$2:$F$707,'Infos Relatório'!$B618,'Faturamento NNE'!$AA$2:$AA$707,'Infos Relatório'!BQ$1)</f>
        <v>0</v>
      </c>
      <c r="BT618" s="546">
        <f>SUMIFS('Faturamento NNE'!$P$2:$P$707,'Faturamento NNE'!$E$2:$E$707,'Infos Relatório'!$B$564,'Faturamento NNE'!$F$2:$F$707,'Infos Relatório'!$B618,'Faturamento NNE'!$AA$2:$AA$707,'Infos Relatório'!BQ$1,'Faturamento NNE'!$U$2:$U$707,"Sim")+SUMIFS('Faturamento NNE'!$Q$2:$Q$707,'Faturamento NNE'!$E$2:$E$707,'Infos Relatório'!$B$564,'Faturamento NNE'!$F$2:$F$707,'Infos Relatório'!$B618,'Faturamento NNE'!$AA$2:$AA$707,'Infos Relatório'!BQ$1,'Faturamento NNE'!$U$2:$U$707,"Sim")</f>
        <v>0</v>
      </c>
      <c r="BU618" s="227" t="e">
        <f t="shared" si="215"/>
        <v>#DIV/0!</v>
      </c>
      <c r="BV618" s="545">
        <f>SUMIFS('Faturamento NNE'!$I$2:$I$707,'Faturamento NNE'!$E$2:$E$707,'Infos Relatório'!$B$564,'Faturamento NNE'!$F$2:$F$707,'Infos Relatório'!$B618,'Faturamento NNE'!$AA$2:$AA$707,'Infos Relatório'!BQ$1)</f>
        <v>0</v>
      </c>
    </row>
    <row r="619" spans="2:74">
      <c r="B619" s="217" t="s">
        <v>184</v>
      </c>
      <c r="C619" s="541">
        <f>COUNTIFS('Faturamento NNE'!$E$2:$E$707,'Infos Relatório'!$B$564,'Faturamento NNE'!$F$2:$F$707,'Infos Relatório'!$B619,'Faturamento NNE'!$AA$2:$AA$707,'Infos Relatório'!C$1)</f>
        <v>0</v>
      </c>
      <c r="D619" s="542">
        <f>SUMIFS('Faturamento NNE'!$H$2:$H$707,'Faturamento NNE'!$E$2:$E$707,'Infos Relatório'!$B$564,'Faturamento NNE'!$F$2:$F$707,'Infos Relatório'!$B619,'Faturamento NNE'!$AA$2:$AA$707,'Infos Relatório'!C$1)</f>
        <v>0</v>
      </c>
      <c r="E619" s="543">
        <f>SUMIFS('Faturamento NNE'!$K$2:$K$707,'Faturamento NNE'!$E$2:$E$707,'Infos Relatório'!$B$564,'Faturamento NNE'!$F$2:$F$707,'Infos Relatório'!$B619,'Faturamento NNE'!$AA$2:$AA$707,'Infos Relatório'!C$1)</f>
        <v>0</v>
      </c>
      <c r="F619" s="544">
        <f>SUMIFS('Faturamento NNE'!$P$2:$P$707,'Faturamento NNE'!$E$2:$E$707,'Infos Relatório'!$B$564,'Faturamento NNE'!$F$2:$F$707,'Infos Relatório'!$B619,'Faturamento NNE'!$AA$2:$AA$707,'Infos Relatório'!C$1,'Faturamento NNE'!$U$2:$U$707,"Sim")+SUMIFS('Faturamento NNE'!$Q$2:$Q$707,'Faturamento NNE'!$E$2:$E$707,'Infos Relatório'!$B$564,'Faturamento NNE'!$F$2:$F$707,'Infos Relatório'!$B619,'Faturamento NNE'!$AA$2:$AA$707,'Infos Relatório'!C$1,'Faturamento NNE'!$U$2:$U$707,"Sim")</f>
        <v>0</v>
      </c>
      <c r="G619" s="283" t="e">
        <f t="shared" si="204"/>
        <v>#DIV/0!</v>
      </c>
      <c r="H619" s="545">
        <f>SUMIFS('Faturamento NNE'!$I$2:$I$707,'Faturamento NNE'!$E$2:$E$707,'Infos Relatório'!$B$564,'Faturamento NNE'!$F$2:$F$707,'Infos Relatório'!$B619,'Faturamento NNE'!$AA$2:$AA$707,'Infos Relatório'!C$1)</f>
        <v>0</v>
      </c>
      <c r="I619" s="541">
        <f>COUNTIFS('Faturamento NNE'!$E$2:$E$707,'Infos Relatório'!$B$564,'Faturamento NNE'!$F$2:$F$707,'Infos Relatório'!$B619,'Faturamento NNE'!$AA$2:$AA$707,'Infos Relatório'!I$1)</f>
        <v>0</v>
      </c>
      <c r="J619" s="542">
        <f>SUMIFS('Faturamento NNE'!$H$2:$H$707,'Faturamento NNE'!$E$2:$E$707,'Infos Relatório'!$B$564,'Faturamento NNE'!$F$2:$F$707,'Infos Relatório'!$B619,'Faturamento NNE'!$AA$2:$AA$707,'Infos Relatório'!I$1)</f>
        <v>0</v>
      </c>
      <c r="K619" s="543">
        <f>SUMIFS('Faturamento NNE'!$K$2:$K$707,'Faturamento NNE'!$E$2:$E$707,'Infos Relatório'!$B$564,'Faturamento NNE'!$F$2:$F$707,'Infos Relatório'!$B619,'Faturamento NNE'!$AA$2:$AA$707,'Infos Relatório'!I$1)</f>
        <v>0</v>
      </c>
      <c r="L619" s="544">
        <f>SUMIFS('Faturamento NNE'!$P$2:$P$707,'Faturamento NNE'!$E$2:$E$707,'Infos Relatório'!$B$564,'Faturamento NNE'!$F$2:$F$707,'Infos Relatório'!$B619,'Faturamento NNE'!$AA$2:$AA$707,'Infos Relatório'!I$1,'Faturamento NNE'!$U$2:$U$707,"Sim")+SUMIFS('Faturamento NNE'!$Q$2:$Q$707,'Faturamento NNE'!$E$2:$E$707,'Infos Relatório'!$B$564,'Faturamento NNE'!$F$2:$F$707,'Infos Relatório'!$B619,'Faturamento NNE'!$AA$2:$AA$707,'Infos Relatório'!I$1,'Faturamento NNE'!$U$2:$U$707,"Sim")</f>
        <v>0</v>
      </c>
      <c r="M619" s="283" t="e">
        <f t="shared" si="205"/>
        <v>#DIV/0!</v>
      </c>
      <c r="N619" s="545">
        <f>SUMIFS('Faturamento NNE'!$I$2:$I$707,'Faturamento NNE'!$E$2:$E$707,'Infos Relatório'!$B$564,'Faturamento NNE'!$F$2:$F$707,'Infos Relatório'!$B619,'Faturamento NNE'!$AA$2:$AA$707,'Infos Relatório'!I$1)</f>
        <v>0</v>
      </c>
      <c r="O619" s="541">
        <f>COUNTIFS('Faturamento NNE'!$E$2:$E$707,'Infos Relatório'!$B$564,'Faturamento NNE'!$F$2:$F$707,'Infos Relatório'!$B619,'Faturamento NNE'!$AA$2:$AA$707,'Infos Relatório'!O$1)</f>
        <v>0</v>
      </c>
      <c r="P619" s="542">
        <f>SUMIFS('Faturamento NNE'!$H$2:$H$707,'Faturamento NNE'!$E$2:$E$707,'Infos Relatório'!$B$564,'Faturamento NNE'!$F$2:$F$707,'Infos Relatório'!$B619,'Faturamento NNE'!$AA$2:$AA$707,'Infos Relatório'!O$1)</f>
        <v>0</v>
      </c>
      <c r="Q619" s="542">
        <f>SUMIFS('Faturamento NNE'!$K$2:$K$707,'Faturamento NNE'!$E$2:$E$707,'Infos Relatório'!$B$564,'Faturamento NNE'!$F$2:$F$707,'Infos Relatório'!$B619,'Faturamento NNE'!$AA$2:$AA$707,'Infos Relatório'!O$1)</f>
        <v>0</v>
      </c>
      <c r="R619" s="546">
        <f>SUMIFS('Faturamento NNE'!$P$2:$P$707,'Faturamento NNE'!$E$2:$E$707,'Infos Relatório'!$B$564,'Faturamento NNE'!$F$2:$F$707,'Infos Relatório'!$B619,'Faturamento NNE'!$AA$2:$AA$707,'Infos Relatório'!O$1,'Faturamento NNE'!$U$2:$U$707,"Sim")+SUMIFS('Faturamento NNE'!$Q$2:$Q$707,'Faturamento NNE'!$E$2:$E$707,'Infos Relatório'!$B$564,'Faturamento NNE'!$F$2:$F$707,'Infos Relatório'!$B619,'Faturamento NNE'!$AA$2:$AA$707,'Infos Relatório'!O$1,'Faturamento NNE'!$U$2:$U$707,"Sim")</f>
        <v>0</v>
      </c>
      <c r="S619" s="227" t="e">
        <f t="shared" si="206"/>
        <v>#DIV/0!</v>
      </c>
      <c r="T619" s="545">
        <f>SUMIFS('Faturamento NNE'!$I$2:$I$707,'Faturamento NNE'!$E$2:$E$707,'Infos Relatório'!$B$564,'Faturamento NNE'!$F$2:$F$707,'Infos Relatório'!$B619,'Faturamento NNE'!$AA$2:$AA$707,'Infos Relatório'!O$1)</f>
        <v>0</v>
      </c>
      <c r="U619" s="541">
        <f>COUNTIFS('Faturamento NNE'!$E$2:$E$707,'Infos Relatório'!$B$564,'Faturamento NNE'!$F$2:$F$707,'Infos Relatório'!$B619,'Faturamento NNE'!$AA$2:$AA$707,'Infos Relatório'!U$1)</f>
        <v>0</v>
      </c>
      <c r="V619" s="542">
        <f>SUMIFS('Faturamento NNE'!$H$2:$H$707,'Faturamento NNE'!$E$2:$E$707,'Infos Relatório'!$B$564,'Faturamento NNE'!$F$2:$F$707,'Infos Relatório'!$B619,'Faturamento NNE'!$AA$2:$AA$707,'Infos Relatório'!U$1)</f>
        <v>0</v>
      </c>
      <c r="W619" s="542">
        <f>SUMIFS('Faturamento NNE'!$K$2:$K$707,'Faturamento NNE'!$E$2:$E$707,'Infos Relatório'!$B$564,'Faturamento NNE'!$F$2:$F$707,'Infos Relatório'!$B619,'Faturamento NNE'!$AA$2:$AA$707,'Infos Relatório'!U$1)</f>
        <v>0</v>
      </c>
      <c r="X619" s="546">
        <f>SUMIFS('Faturamento NNE'!$P$2:$P$707,'Faturamento NNE'!$E$2:$E$707,'Infos Relatório'!$B$564,'Faturamento NNE'!$F$2:$F$707,'Infos Relatório'!$B619,'Faturamento NNE'!$AA$2:$AA$707,'Infos Relatório'!U$1,'Faturamento NNE'!$U$2:$U$707,"Sim")+SUMIFS('Faturamento NNE'!$Q$2:$Q$707,'Faturamento NNE'!$E$2:$E$707,'Infos Relatório'!$B$564,'Faturamento NNE'!$F$2:$F$707,'Infos Relatório'!$B619,'Faturamento NNE'!$AA$2:$AA$707,'Infos Relatório'!U$1,'Faturamento NNE'!$U$2:$U$707,"Sim")</f>
        <v>0</v>
      </c>
      <c r="Y619" s="227" t="e">
        <f t="shared" si="207"/>
        <v>#DIV/0!</v>
      </c>
      <c r="Z619" s="545">
        <f>SUMIFS('Faturamento NNE'!$I$2:$I$707,'Faturamento NNE'!$E$2:$E$707,'Infos Relatório'!$B$564,'Faturamento NNE'!$F$2:$F$707,'Infos Relatório'!$B619,'Faturamento NNE'!$AA$2:$AA$707,'Infos Relatório'!U$1)</f>
        <v>0</v>
      </c>
      <c r="AA619" s="541">
        <f>COUNTIFS('Faturamento NNE'!$E$2:$E$707,'Infos Relatório'!$B$564,'Faturamento NNE'!$F$2:$F$707,'Infos Relatório'!$B619,'Faturamento NNE'!$AA$2:$AA$707,'Infos Relatório'!AA$1)</f>
        <v>0</v>
      </c>
      <c r="AB619" s="542">
        <f>SUMIFS('Faturamento NNE'!$H$2:$H$707,'Faturamento NNE'!$E$2:$E$707,'Infos Relatório'!$B$564,'Faturamento NNE'!$F$2:$F$707,'Infos Relatório'!$B619,'Faturamento NNE'!$AA$2:$AA$707,'Infos Relatório'!AA$1)</f>
        <v>0</v>
      </c>
      <c r="AC619" s="542">
        <f>SUMIFS('Faturamento NNE'!$K$2:$K$707,'Faturamento NNE'!$E$2:$E$707,'Infos Relatório'!$B$564,'Faturamento NNE'!$F$2:$F$707,'Infos Relatório'!$B619,'Faturamento NNE'!$AA$2:$AA$707,'Infos Relatório'!AA$1)</f>
        <v>0</v>
      </c>
      <c r="AD619" s="546">
        <f>SUMIFS('Faturamento NNE'!$P$2:$P$707,'Faturamento NNE'!$E$2:$E$707,'Infos Relatório'!$B$564,'Faturamento NNE'!$F$2:$F$707,'Infos Relatório'!$B619,'Faturamento NNE'!$AA$2:$AA$707,'Infos Relatório'!AA$1,'Faturamento NNE'!$U$2:$U$707,"Sim")+SUMIFS('Faturamento NNE'!$Q$2:$Q$707,'Faturamento NNE'!$E$2:$E$707,'Infos Relatório'!$B$564,'Faturamento NNE'!$F$2:$F$707,'Infos Relatório'!$B619,'Faturamento NNE'!$AA$2:$AA$707,'Infos Relatório'!AA$1,'Faturamento NNE'!$U$2:$U$707,"Sim")</f>
        <v>0</v>
      </c>
      <c r="AE619" s="227" t="e">
        <f t="shared" si="208"/>
        <v>#DIV/0!</v>
      </c>
      <c r="AF619" s="545">
        <f>SUMIFS('Faturamento NNE'!$I$2:$I$707,'Faturamento NNE'!$E$2:$E$707,'Infos Relatório'!$B$564,'Faturamento NNE'!$F$2:$F$707,'Infos Relatório'!$B619,'Faturamento NNE'!$AA$2:$AA$707,'Infos Relatório'!AA$1)</f>
        <v>0</v>
      </c>
      <c r="AG619" s="541">
        <f>COUNTIFS('Faturamento NNE'!$E$2:$E$707,'Infos Relatório'!$B$564,'Faturamento NNE'!$F$2:$F$707,'Infos Relatório'!$B619,'Faturamento NNE'!$AA$2:$AA$707,'Infos Relatório'!AG$1)</f>
        <v>0</v>
      </c>
      <c r="AH619" s="542">
        <f>SUMIFS('Faturamento NNE'!$H$2:$H$707,'Faturamento NNE'!$E$2:$E$707,'Infos Relatório'!$B$564,'Faturamento NNE'!$F$2:$F$707,'Infos Relatório'!$B619,'Faturamento NNE'!$AA$2:$AA$707,'Infos Relatório'!AG$1)</f>
        <v>0</v>
      </c>
      <c r="AI619" s="542">
        <f>SUMIFS('Faturamento NNE'!$K$2:$K$707,'Faturamento NNE'!$E$2:$E$707,'Infos Relatório'!$B$564,'Faturamento NNE'!$F$2:$F$707,'Infos Relatório'!$B619,'Faturamento NNE'!$AA$2:$AA$707,'Infos Relatório'!AG$1)</f>
        <v>0</v>
      </c>
      <c r="AJ619" s="546">
        <f>SUMIFS('Faturamento NNE'!$P$2:$P$707,'Faturamento NNE'!$E$2:$E$707,'Infos Relatório'!$B$564,'Faturamento NNE'!$F$2:$F$707,'Infos Relatório'!$B619,'Faturamento NNE'!$AA$2:$AA$707,'Infos Relatório'!AG$1,'Faturamento NNE'!$U$2:$U$707,"Sim")+SUMIFS('Faturamento NNE'!$Q$2:$Q$707,'Faturamento NNE'!$E$2:$E$707,'Infos Relatório'!$B$564,'Faturamento NNE'!$F$2:$F$707,'Infos Relatório'!$B619,'Faturamento NNE'!$AA$2:$AA$707,'Infos Relatório'!AG$1,'Faturamento NNE'!$U$2:$U$707,"Sim")</f>
        <v>0</v>
      </c>
      <c r="AK619" s="227" t="e">
        <f t="shared" si="209"/>
        <v>#DIV/0!</v>
      </c>
      <c r="AL619" s="545">
        <f>SUMIFS('Faturamento NNE'!$I$2:$I$707,'Faturamento NNE'!$E$2:$E$707,'Infos Relatório'!$B$564,'Faturamento NNE'!$F$2:$F$707,'Infos Relatório'!$B619,'Faturamento NNE'!$AA$2:$AA$707,'Infos Relatório'!AG$1)</f>
        <v>0</v>
      </c>
      <c r="AM619" s="541">
        <f>COUNTIFS('Faturamento NNE'!$E$2:$E$707,'Infos Relatório'!$B$564,'Faturamento NNE'!$F$2:$F$707,'Infos Relatório'!$B619,'Faturamento NNE'!$AA$2:$AA$707,'Infos Relatório'!AM$1)</f>
        <v>0</v>
      </c>
      <c r="AN619" s="542">
        <f>SUMIFS('Faturamento NNE'!$H$2:$H$707,'Faturamento NNE'!$E$2:$E$707,'Infos Relatório'!$B$564,'Faturamento NNE'!$F$2:$F$707,'Infos Relatório'!$B619,'Faturamento NNE'!$AA$2:$AA$707,'Infos Relatório'!AM$1)</f>
        <v>0</v>
      </c>
      <c r="AO619" s="542">
        <f>SUMIFS('Faturamento NNE'!$K$2:$K$707,'Faturamento NNE'!$E$2:$E$707,'Infos Relatório'!$B$564,'Faturamento NNE'!$F$2:$F$707,'Infos Relatório'!$B619,'Faturamento NNE'!$AA$2:$AA$707,'Infos Relatório'!AM$1)</f>
        <v>0</v>
      </c>
      <c r="AP619" s="546">
        <f>SUMIFS('Faturamento NNE'!$P$2:$P$707,'Faturamento NNE'!$E$2:$E$707,'Infos Relatório'!$B$564,'Faturamento NNE'!$F$2:$F$707,'Infos Relatório'!$B619,'Faturamento NNE'!$AA$2:$AA$707,'Infos Relatório'!AM$1,'Faturamento NNE'!$U$2:$U$707,"Sim")+SUMIFS('Faturamento NNE'!$Q$2:$Q$707,'Faturamento NNE'!$E$2:$E$707,'Infos Relatório'!$B$564,'Faturamento NNE'!$F$2:$F$707,'Infos Relatório'!$B619,'Faturamento NNE'!$AA$2:$AA$707,'Infos Relatório'!AM$1,'Faturamento NNE'!$U$2:$U$707,"Sim")</f>
        <v>0</v>
      </c>
      <c r="AQ619" s="227" t="e">
        <f t="shared" si="210"/>
        <v>#DIV/0!</v>
      </c>
      <c r="AR619" s="545">
        <f>SUMIFS('Faturamento NNE'!$I$2:$I$707,'Faturamento NNE'!$E$2:$E$707,'Infos Relatório'!$B$564,'Faturamento NNE'!$F$2:$F$707,'Infos Relatório'!$B619,'Faturamento NNE'!$AA$2:$AA$707,'Infos Relatório'!AM$1)</f>
        <v>0</v>
      </c>
      <c r="AS619" s="541">
        <f>COUNTIFS('Faturamento NNE'!$E$2:$E$707,'Infos Relatório'!$B$564,'Faturamento NNE'!$F$2:$F$707,'Infos Relatório'!$B619,'Faturamento NNE'!$AA$2:$AA$707,'Infos Relatório'!AS$1)</f>
        <v>0</v>
      </c>
      <c r="AT619" s="542">
        <f>SUMIFS('Faturamento NNE'!$H$2:$H$707,'Faturamento NNE'!$E$2:$E$707,'Infos Relatório'!$B$564,'Faturamento NNE'!$F$2:$F$707,'Infos Relatório'!$B619,'Faturamento NNE'!$AA$2:$AA$707,'Infos Relatório'!AS$1)</f>
        <v>0</v>
      </c>
      <c r="AU619" s="542">
        <f>SUMIFS('Faturamento NNE'!$K$2:$K$707,'Faturamento NNE'!$E$2:$E$707,'Infos Relatório'!$B$564,'Faturamento NNE'!$F$2:$F$707,'Infos Relatório'!$B619,'Faturamento NNE'!$AA$2:$AA$707,'Infos Relatório'!AS$1)</f>
        <v>0</v>
      </c>
      <c r="AV619" s="546">
        <f>SUMIFS('Faturamento NNE'!$P$2:$P$707,'Faturamento NNE'!$E$2:$E$707,'Infos Relatório'!$B$564,'Faturamento NNE'!$F$2:$F$707,'Infos Relatório'!$B619,'Faturamento NNE'!$AA$2:$AA$707,'Infos Relatório'!AS$1,'Faturamento NNE'!$U$2:$U$707,"Sim")+SUMIFS('Faturamento NNE'!$Q$2:$Q$707,'Faturamento NNE'!$E$2:$E$707,'Infos Relatório'!$B$564,'Faturamento NNE'!$F$2:$F$707,'Infos Relatório'!$B619,'Faturamento NNE'!$AA$2:$AA$707,'Infos Relatório'!AS$1,'Faturamento NNE'!$U$2:$U$707,"Sim")</f>
        <v>0</v>
      </c>
      <c r="AW619" s="227" t="e">
        <f t="shared" si="211"/>
        <v>#DIV/0!</v>
      </c>
      <c r="AX619" s="545">
        <f>SUMIFS('Faturamento NNE'!$I$2:$I$707,'Faturamento NNE'!$E$2:$E$707,'Infos Relatório'!$B$564,'Faturamento NNE'!$F$2:$F$707,'Infos Relatório'!$B619,'Faturamento NNE'!$AA$2:$AA$707,'Infos Relatório'!AS$1)</f>
        <v>0</v>
      </c>
      <c r="AY619" s="541">
        <f>COUNTIFS('Faturamento NNE'!$E$2:$E$707,'Infos Relatório'!$B$564,'Faturamento NNE'!$F$2:$F$707,'Infos Relatório'!$B619,'Faturamento NNE'!$AA$2:$AA$707,'Infos Relatório'!AY$1)</f>
        <v>0</v>
      </c>
      <c r="AZ619" s="542">
        <f>SUMIFS('Faturamento NNE'!$H$2:$H$707,'Faturamento NNE'!$E$2:$E$707,'Infos Relatório'!$B$564,'Faturamento NNE'!$F$2:$F$707,'Infos Relatório'!$B619,'Faturamento NNE'!$AA$2:$AA$707,'Infos Relatório'!AY$1)</f>
        <v>0</v>
      </c>
      <c r="BA619" s="542">
        <f>SUMIFS('Faturamento NNE'!$K$2:$K$707,'Faturamento NNE'!$E$2:$E$707,'Infos Relatório'!$B$564,'Faturamento NNE'!$F$2:$F$707,'Infos Relatório'!$B619,'Faturamento NNE'!$AA$2:$AA$707,'Infos Relatório'!AY$1)</f>
        <v>0</v>
      </c>
      <c r="BB619" s="546">
        <f>SUMIFS('Faturamento NNE'!$P$2:$P$707,'Faturamento NNE'!$E$2:$E$707,'Infos Relatório'!$B$564,'Faturamento NNE'!$F$2:$F$707,'Infos Relatório'!$B619,'Faturamento NNE'!$AA$2:$AA$707,'Infos Relatório'!AY$1,'Faturamento NNE'!$U$2:$U$707,"Sim")+SUMIFS('Faturamento NNE'!$Q$2:$Q$707,'Faturamento NNE'!$E$2:$E$707,'Infos Relatório'!$B$564,'Faturamento NNE'!$F$2:$F$707,'Infos Relatório'!$B619,'Faturamento NNE'!$AA$2:$AA$707,'Infos Relatório'!AY$1,'Faturamento NNE'!$U$2:$U$707,"Sim")</f>
        <v>0</v>
      </c>
      <c r="BC619" s="227" t="e">
        <f t="shared" si="212"/>
        <v>#DIV/0!</v>
      </c>
      <c r="BD619" s="545">
        <f>SUMIFS('Faturamento NNE'!$I$2:$I$707,'Faturamento NNE'!$E$2:$E$707,'Infos Relatório'!$B$564,'Faturamento NNE'!$F$2:$F$707,'Infos Relatório'!$B619,'Faturamento NNE'!$AA$2:$AA$707,'Infos Relatório'!AY$1)</f>
        <v>0</v>
      </c>
      <c r="BE619" s="541">
        <f>COUNTIFS('Faturamento NNE'!$E$2:$E$707,'Infos Relatório'!$B$564,'Faturamento NNE'!$F$2:$F$707,'Infos Relatório'!$B619,'Faturamento NNE'!$AA$2:$AA$707,'Infos Relatório'!BE$1)</f>
        <v>0</v>
      </c>
      <c r="BF619" s="542">
        <f>SUMIFS('Faturamento NNE'!$H$2:$H$707,'Faturamento NNE'!$E$2:$E$707,'Infos Relatório'!$B$564,'Faturamento NNE'!$F$2:$F$707,'Infos Relatório'!$B619,'Faturamento NNE'!$AA$2:$AA$707,'Infos Relatório'!BE$1)</f>
        <v>0</v>
      </c>
      <c r="BG619" s="542">
        <f>SUMIFS('Faturamento NNE'!$K$2:$K$707,'Faturamento NNE'!$E$2:$E$707,'Infos Relatório'!$B$564,'Faturamento NNE'!$F$2:$F$707,'Infos Relatório'!$B619,'Faturamento NNE'!$AA$2:$AA$707,'Infos Relatório'!BE$1)</f>
        <v>0</v>
      </c>
      <c r="BH619" s="546">
        <f>SUMIFS('Faturamento NNE'!$P$2:$P$707,'Faturamento NNE'!$E$2:$E$707,'Infos Relatório'!$B$564,'Faturamento NNE'!$F$2:$F$707,'Infos Relatório'!$B619,'Faturamento NNE'!$AA$2:$AA$707,'Infos Relatório'!BE$1,'Faturamento NNE'!$U$2:$U$707,"Sim")+SUMIFS('Faturamento NNE'!$Q$2:$Q$707,'Faturamento NNE'!$E$2:$E$707,'Infos Relatório'!$B$564,'Faturamento NNE'!$F$2:$F$707,'Infos Relatório'!$B619,'Faturamento NNE'!$AA$2:$AA$707,'Infos Relatório'!BE$1,'Faturamento NNE'!$U$2:$U$707,"Sim")</f>
        <v>0</v>
      </c>
      <c r="BI619" s="227" t="e">
        <f t="shared" si="213"/>
        <v>#DIV/0!</v>
      </c>
      <c r="BJ619" s="545">
        <f>SUMIFS('Faturamento NNE'!$I$2:$I$707,'Faturamento NNE'!$E$2:$E$707,'Infos Relatório'!$B$564,'Faturamento NNE'!$F$2:$F$707,'Infos Relatório'!$B619,'Faturamento NNE'!$AA$2:$AA$707,'Infos Relatório'!BE$1)</f>
        <v>0</v>
      </c>
      <c r="BK619" s="541">
        <f>COUNTIFS('Faturamento NNE'!$E$2:$E$707,'Infos Relatório'!$B$564,'Faturamento NNE'!$F$2:$F$707,'Infos Relatório'!$B619,'Faturamento NNE'!$AA$2:$AA$707,'Infos Relatório'!BK$1)</f>
        <v>0</v>
      </c>
      <c r="BL619" s="542">
        <f>SUMIFS('Faturamento NNE'!$H$2:$H$707,'Faturamento NNE'!$E$2:$E$707,'Infos Relatório'!$B$564,'Faturamento NNE'!$F$2:$F$707,'Infos Relatório'!$B619,'Faturamento NNE'!$AA$2:$AA$707,'Infos Relatório'!BK$1)</f>
        <v>0</v>
      </c>
      <c r="BM619" s="542">
        <f>SUMIFS('Faturamento NNE'!$K$2:$K$707,'Faturamento NNE'!$E$2:$E$707,'Infos Relatório'!$B$564,'Faturamento NNE'!$F$2:$F$707,'Infos Relatório'!$B619,'Faturamento NNE'!$AA$2:$AA$707,'Infos Relatório'!BK$1)</f>
        <v>0</v>
      </c>
      <c r="BN619" s="546">
        <f>SUMIFS('Faturamento NNE'!$P$2:$P$707,'Faturamento NNE'!$E$2:$E$707,'Infos Relatório'!$B$564,'Faturamento NNE'!$F$2:$F$707,'Infos Relatório'!$B619,'Faturamento NNE'!$AA$2:$AA$707,'Infos Relatório'!BK$1,'Faturamento NNE'!$U$2:$U$707,"Sim")+SUMIFS('Faturamento NNE'!$Q$2:$Q$707,'Faturamento NNE'!$E$2:$E$707,'Infos Relatório'!$B$564,'Faturamento NNE'!$F$2:$F$707,'Infos Relatório'!$B619,'Faturamento NNE'!$AA$2:$AA$707,'Infos Relatório'!BK$1,'Faturamento NNE'!$U$2:$U$707,"Sim")</f>
        <v>0</v>
      </c>
      <c r="BO619" s="227" t="e">
        <f t="shared" si="214"/>
        <v>#DIV/0!</v>
      </c>
      <c r="BP619" s="545">
        <f>SUMIFS('Faturamento NNE'!$I$2:$I$707,'Faturamento NNE'!$E$2:$E$707,'Infos Relatório'!$B$564,'Faturamento NNE'!$F$2:$F$707,'Infos Relatório'!$B619,'Faturamento NNE'!$AA$2:$AA$707,'Infos Relatório'!BK$1)</f>
        <v>0</v>
      </c>
      <c r="BQ619" s="541">
        <f>COUNTIFS('Faturamento NNE'!$E$2:$E$707,'Infos Relatório'!$B$564,'Faturamento NNE'!$F$2:$F$707,'Infos Relatório'!$B619,'Faturamento NNE'!$AA$2:$AA$707,'Infos Relatório'!BQ$1)</f>
        <v>0</v>
      </c>
      <c r="BR619" s="542">
        <f>SUMIFS('Faturamento NNE'!$H$2:$H$707,'Faturamento NNE'!$E$2:$E$707,'Infos Relatório'!$B$564,'Faturamento NNE'!$F$2:$F$707,'Infos Relatório'!$B619,'Faturamento NNE'!$AA$2:$AA$707,'Infos Relatório'!BQ$1)</f>
        <v>0</v>
      </c>
      <c r="BS619" s="542">
        <f>SUMIFS('Faturamento NNE'!$K$2:$K$707,'Faturamento NNE'!$E$2:$E$707,'Infos Relatório'!$B$564,'Faturamento NNE'!$F$2:$F$707,'Infos Relatório'!$B619,'Faturamento NNE'!$AA$2:$AA$707,'Infos Relatório'!BQ$1)</f>
        <v>0</v>
      </c>
      <c r="BT619" s="546">
        <f>SUMIFS('Faturamento NNE'!$P$2:$P$707,'Faturamento NNE'!$E$2:$E$707,'Infos Relatório'!$B$564,'Faturamento NNE'!$F$2:$F$707,'Infos Relatório'!$B619,'Faturamento NNE'!$AA$2:$AA$707,'Infos Relatório'!BQ$1,'Faturamento NNE'!$U$2:$U$707,"Sim")+SUMIFS('Faturamento NNE'!$Q$2:$Q$707,'Faturamento NNE'!$E$2:$E$707,'Infos Relatório'!$B$564,'Faturamento NNE'!$F$2:$F$707,'Infos Relatório'!$B619,'Faturamento NNE'!$AA$2:$AA$707,'Infos Relatório'!BQ$1,'Faturamento NNE'!$U$2:$U$707,"Sim")</f>
        <v>0</v>
      </c>
      <c r="BU619" s="227" t="e">
        <f t="shared" si="215"/>
        <v>#DIV/0!</v>
      </c>
      <c r="BV619" s="545">
        <f>SUMIFS('Faturamento NNE'!$I$2:$I$707,'Faturamento NNE'!$E$2:$E$707,'Infos Relatório'!$B$564,'Faturamento NNE'!$F$2:$F$707,'Infos Relatório'!$B619,'Faturamento NNE'!$AA$2:$AA$707,'Infos Relatório'!BQ$1)</f>
        <v>0</v>
      </c>
    </row>
    <row r="620" spans="2:74">
      <c r="B620" s="217" t="s">
        <v>185</v>
      </c>
      <c r="C620" s="541">
        <f>COUNTIFS('Faturamento NNE'!$E$2:$E$707,'Infos Relatório'!$B$564,'Faturamento NNE'!$F$2:$F$707,'Infos Relatório'!$B620,'Faturamento NNE'!$AA$2:$AA$707,'Infos Relatório'!C$1)</f>
        <v>0</v>
      </c>
      <c r="D620" s="542">
        <f>SUMIFS('Faturamento NNE'!$H$2:$H$707,'Faturamento NNE'!$E$2:$E$707,'Infos Relatório'!$B$564,'Faturamento NNE'!$F$2:$F$707,'Infos Relatório'!$B620,'Faturamento NNE'!$AA$2:$AA$707,'Infos Relatório'!C$1)</f>
        <v>0</v>
      </c>
      <c r="E620" s="543">
        <f>SUMIFS('Faturamento NNE'!$K$2:$K$707,'Faturamento NNE'!$E$2:$E$707,'Infos Relatório'!$B$564,'Faturamento NNE'!$F$2:$F$707,'Infos Relatório'!$B620,'Faturamento NNE'!$AA$2:$AA$707,'Infos Relatório'!C$1)</f>
        <v>0</v>
      </c>
      <c r="F620" s="544">
        <f>SUMIFS('Faturamento NNE'!$P$2:$P$707,'Faturamento NNE'!$E$2:$E$707,'Infos Relatório'!$B$564,'Faturamento NNE'!$F$2:$F$707,'Infos Relatório'!$B620,'Faturamento NNE'!$AA$2:$AA$707,'Infos Relatório'!C$1,'Faturamento NNE'!$U$2:$U$707,"Sim")+SUMIFS('Faturamento NNE'!$Q$2:$Q$707,'Faturamento NNE'!$E$2:$E$707,'Infos Relatório'!$B$564,'Faturamento NNE'!$F$2:$F$707,'Infos Relatório'!$B620,'Faturamento NNE'!$AA$2:$AA$707,'Infos Relatório'!C$1,'Faturamento NNE'!$U$2:$U$707,"Sim")</f>
        <v>0</v>
      </c>
      <c r="G620" s="283" t="e">
        <f t="shared" si="204"/>
        <v>#DIV/0!</v>
      </c>
      <c r="H620" s="545">
        <f>SUMIFS('Faturamento NNE'!$I$2:$I$707,'Faturamento NNE'!$E$2:$E$707,'Infos Relatório'!$B$564,'Faturamento NNE'!$F$2:$F$707,'Infos Relatório'!$B620,'Faturamento NNE'!$AA$2:$AA$707,'Infos Relatório'!C$1)</f>
        <v>0</v>
      </c>
      <c r="I620" s="541">
        <f>COUNTIFS('Faturamento NNE'!$E$2:$E$707,'Infos Relatório'!$B$564,'Faturamento NNE'!$F$2:$F$707,'Infos Relatório'!$B620,'Faturamento NNE'!$AA$2:$AA$707,'Infos Relatório'!I$1)</f>
        <v>0</v>
      </c>
      <c r="J620" s="542">
        <f>SUMIFS('Faturamento NNE'!$H$2:$H$707,'Faturamento NNE'!$E$2:$E$707,'Infos Relatório'!$B$564,'Faturamento NNE'!$F$2:$F$707,'Infos Relatório'!$B620,'Faturamento NNE'!$AA$2:$AA$707,'Infos Relatório'!I$1)</f>
        <v>0</v>
      </c>
      <c r="K620" s="543">
        <f>SUMIFS('Faturamento NNE'!$K$2:$K$707,'Faturamento NNE'!$E$2:$E$707,'Infos Relatório'!$B$564,'Faturamento NNE'!$F$2:$F$707,'Infos Relatório'!$B620,'Faturamento NNE'!$AA$2:$AA$707,'Infos Relatório'!I$1)</f>
        <v>0</v>
      </c>
      <c r="L620" s="544">
        <f>SUMIFS('Faturamento NNE'!$P$2:$P$707,'Faturamento NNE'!$E$2:$E$707,'Infos Relatório'!$B$564,'Faturamento NNE'!$F$2:$F$707,'Infos Relatório'!$B620,'Faturamento NNE'!$AA$2:$AA$707,'Infos Relatório'!I$1,'Faturamento NNE'!$U$2:$U$707,"Sim")+SUMIFS('Faturamento NNE'!$Q$2:$Q$707,'Faturamento NNE'!$E$2:$E$707,'Infos Relatório'!$B$564,'Faturamento NNE'!$F$2:$F$707,'Infos Relatório'!$B620,'Faturamento NNE'!$AA$2:$AA$707,'Infos Relatório'!I$1,'Faturamento NNE'!$U$2:$U$707,"Sim")</f>
        <v>0</v>
      </c>
      <c r="M620" s="283" t="e">
        <f t="shared" si="205"/>
        <v>#DIV/0!</v>
      </c>
      <c r="N620" s="545">
        <f>SUMIFS('Faturamento NNE'!$I$2:$I$707,'Faturamento NNE'!$E$2:$E$707,'Infos Relatório'!$B$564,'Faturamento NNE'!$F$2:$F$707,'Infos Relatório'!$B620,'Faturamento NNE'!$AA$2:$AA$707,'Infos Relatório'!I$1)</f>
        <v>0</v>
      </c>
      <c r="O620" s="541">
        <f>COUNTIFS('Faturamento NNE'!$E$2:$E$707,'Infos Relatório'!$B$564,'Faturamento NNE'!$F$2:$F$707,'Infos Relatório'!$B620,'Faturamento NNE'!$AA$2:$AA$707,'Infos Relatório'!O$1)</f>
        <v>0</v>
      </c>
      <c r="P620" s="542">
        <f>SUMIFS('Faturamento NNE'!$H$2:$H$707,'Faturamento NNE'!$E$2:$E$707,'Infos Relatório'!$B$564,'Faturamento NNE'!$F$2:$F$707,'Infos Relatório'!$B620,'Faturamento NNE'!$AA$2:$AA$707,'Infos Relatório'!O$1)</f>
        <v>0</v>
      </c>
      <c r="Q620" s="542">
        <f>SUMIFS('Faturamento NNE'!$K$2:$K$707,'Faturamento NNE'!$E$2:$E$707,'Infos Relatório'!$B$564,'Faturamento NNE'!$F$2:$F$707,'Infos Relatório'!$B620,'Faturamento NNE'!$AA$2:$AA$707,'Infos Relatório'!O$1)</f>
        <v>0</v>
      </c>
      <c r="R620" s="546">
        <f>SUMIFS('Faturamento NNE'!$P$2:$P$707,'Faturamento NNE'!$E$2:$E$707,'Infos Relatório'!$B$564,'Faturamento NNE'!$F$2:$F$707,'Infos Relatório'!$B620,'Faturamento NNE'!$AA$2:$AA$707,'Infos Relatório'!O$1,'Faturamento NNE'!$U$2:$U$707,"Sim")+SUMIFS('Faturamento NNE'!$Q$2:$Q$707,'Faturamento NNE'!$E$2:$E$707,'Infos Relatório'!$B$564,'Faturamento NNE'!$F$2:$F$707,'Infos Relatório'!$B620,'Faturamento NNE'!$AA$2:$AA$707,'Infos Relatório'!O$1,'Faturamento NNE'!$U$2:$U$707,"Sim")</f>
        <v>0</v>
      </c>
      <c r="S620" s="227" t="e">
        <f t="shared" si="206"/>
        <v>#DIV/0!</v>
      </c>
      <c r="T620" s="545">
        <f>SUMIFS('Faturamento NNE'!$I$2:$I$707,'Faturamento NNE'!$E$2:$E$707,'Infos Relatório'!$B$564,'Faturamento NNE'!$F$2:$F$707,'Infos Relatório'!$B620,'Faturamento NNE'!$AA$2:$AA$707,'Infos Relatório'!O$1)</f>
        <v>0</v>
      </c>
      <c r="U620" s="541">
        <f>COUNTIFS('Faturamento NNE'!$E$2:$E$707,'Infos Relatório'!$B$564,'Faturamento NNE'!$F$2:$F$707,'Infos Relatório'!$B620,'Faturamento NNE'!$AA$2:$AA$707,'Infos Relatório'!U$1)</f>
        <v>0</v>
      </c>
      <c r="V620" s="542">
        <f>SUMIFS('Faturamento NNE'!$H$2:$H$707,'Faturamento NNE'!$E$2:$E$707,'Infos Relatório'!$B$564,'Faturamento NNE'!$F$2:$F$707,'Infos Relatório'!$B620,'Faturamento NNE'!$AA$2:$AA$707,'Infos Relatório'!U$1)</f>
        <v>0</v>
      </c>
      <c r="W620" s="542">
        <f>SUMIFS('Faturamento NNE'!$K$2:$K$707,'Faturamento NNE'!$E$2:$E$707,'Infos Relatório'!$B$564,'Faturamento NNE'!$F$2:$F$707,'Infos Relatório'!$B620,'Faturamento NNE'!$AA$2:$AA$707,'Infos Relatório'!U$1)</f>
        <v>0</v>
      </c>
      <c r="X620" s="546">
        <f>SUMIFS('Faturamento NNE'!$P$2:$P$707,'Faturamento NNE'!$E$2:$E$707,'Infos Relatório'!$B$564,'Faturamento NNE'!$F$2:$F$707,'Infos Relatório'!$B620,'Faturamento NNE'!$AA$2:$AA$707,'Infos Relatório'!U$1,'Faturamento NNE'!$U$2:$U$707,"Sim")+SUMIFS('Faturamento NNE'!$Q$2:$Q$707,'Faturamento NNE'!$E$2:$E$707,'Infos Relatório'!$B$564,'Faturamento NNE'!$F$2:$F$707,'Infos Relatório'!$B620,'Faturamento NNE'!$AA$2:$AA$707,'Infos Relatório'!U$1,'Faturamento NNE'!$U$2:$U$707,"Sim")</f>
        <v>0</v>
      </c>
      <c r="Y620" s="227" t="e">
        <f t="shared" si="207"/>
        <v>#DIV/0!</v>
      </c>
      <c r="Z620" s="545">
        <f>SUMIFS('Faturamento NNE'!$I$2:$I$707,'Faturamento NNE'!$E$2:$E$707,'Infos Relatório'!$B$564,'Faturamento NNE'!$F$2:$F$707,'Infos Relatório'!$B620,'Faturamento NNE'!$AA$2:$AA$707,'Infos Relatório'!U$1)</f>
        <v>0</v>
      </c>
      <c r="AA620" s="541">
        <f>COUNTIFS('Faturamento NNE'!$E$2:$E$707,'Infos Relatório'!$B$564,'Faturamento NNE'!$F$2:$F$707,'Infos Relatório'!$B620,'Faturamento NNE'!$AA$2:$AA$707,'Infos Relatório'!AA$1)</f>
        <v>0</v>
      </c>
      <c r="AB620" s="542">
        <f>SUMIFS('Faturamento NNE'!$H$2:$H$707,'Faturamento NNE'!$E$2:$E$707,'Infos Relatório'!$B$564,'Faturamento NNE'!$F$2:$F$707,'Infos Relatório'!$B620,'Faturamento NNE'!$AA$2:$AA$707,'Infos Relatório'!AA$1)</f>
        <v>0</v>
      </c>
      <c r="AC620" s="542">
        <f>SUMIFS('Faturamento NNE'!$K$2:$K$707,'Faturamento NNE'!$E$2:$E$707,'Infos Relatório'!$B$564,'Faturamento NNE'!$F$2:$F$707,'Infos Relatório'!$B620,'Faturamento NNE'!$AA$2:$AA$707,'Infos Relatório'!AA$1)</f>
        <v>0</v>
      </c>
      <c r="AD620" s="546">
        <f>SUMIFS('Faturamento NNE'!$P$2:$P$707,'Faturamento NNE'!$E$2:$E$707,'Infos Relatório'!$B$564,'Faturamento NNE'!$F$2:$F$707,'Infos Relatório'!$B620,'Faturamento NNE'!$AA$2:$AA$707,'Infos Relatório'!AA$1,'Faturamento NNE'!$U$2:$U$707,"Sim")+SUMIFS('Faturamento NNE'!$Q$2:$Q$707,'Faturamento NNE'!$E$2:$E$707,'Infos Relatório'!$B$564,'Faturamento NNE'!$F$2:$F$707,'Infos Relatório'!$B620,'Faturamento NNE'!$AA$2:$AA$707,'Infos Relatório'!AA$1,'Faturamento NNE'!$U$2:$U$707,"Sim")</f>
        <v>0</v>
      </c>
      <c r="AE620" s="227" t="e">
        <f t="shared" si="208"/>
        <v>#DIV/0!</v>
      </c>
      <c r="AF620" s="545">
        <f>SUMIFS('Faturamento NNE'!$I$2:$I$707,'Faturamento NNE'!$E$2:$E$707,'Infos Relatório'!$B$564,'Faturamento NNE'!$F$2:$F$707,'Infos Relatório'!$B620,'Faturamento NNE'!$AA$2:$AA$707,'Infos Relatório'!AA$1)</f>
        <v>0</v>
      </c>
      <c r="AG620" s="541">
        <f>COUNTIFS('Faturamento NNE'!$E$2:$E$707,'Infos Relatório'!$B$564,'Faturamento NNE'!$F$2:$F$707,'Infos Relatório'!$B620,'Faturamento NNE'!$AA$2:$AA$707,'Infos Relatório'!AG$1)</f>
        <v>0</v>
      </c>
      <c r="AH620" s="542">
        <f>SUMIFS('Faturamento NNE'!$H$2:$H$707,'Faturamento NNE'!$E$2:$E$707,'Infos Relatório'!$B$564,'Faturamento NNE'!$F$2:$F$707,'Infos Relatório'!$B620,'Faturamento NNE'!$AA$2:$AA$707,'Infos Relatório'!AG$1)</f>
        <v>0</v>
      </c>
      <c r="AI620" s="542">
        <f>SUMIFS('Faturamento NNE'!$K$2:$K$707,'Faturamento NNE'!$E$2:$E$707,'Infos Relatório'!$B$564,'Faturamento NNE'!$F$2:$F$707,'Infos Relatório'!$B620,'Faturamento NNE'!$AA$2:$AA$707,'Infos Relatório'!AG$1)</f>
        <v>0</v>
      </c>
      <c r="AJ620" s="546">
        <f>SUMIFS('Faturamento NNE'!$P$2:$P$707,'Faturamento NNE'!$E$2:$E$707,'Infos Relatório'!$B$564,'Faturamento NNE'!$F$2:$F$707,'Infos Relatório'!$B620,'Faturamento NNE'!$AA$2:$AA$707,'Infos Relatório'!AG$1,'Faturamento NNE'!$U$2:$U$707,"Sim")+SUMIFS('Faturamento NNE'!$Q$2:$Q$707,'Faturamento NNE'!$E$2:$E$707,'Infos Relatório'!$B$564,'Faturamento NNE'!$F$2:$F$707,'Infos Relatório'!$B620,'Faturamento NNE'!$AA$2:$AA$707,'Infos Relatório'!AG$1,'Faturamento NNE'!$U$2:$U$707,"Sim")</f>
        <v>0</v>
      </c>
      <c r="AK620" s="227" t="e">
        <f t="shared" si="209"/>
        <v>#DIV/0!</v>
      </c>
      <c r="AL620" s="545">
        <f>SUMIFS('Faturamento NNE'!$I$2:$I$707,'Faturamento NNE'!$E$2:$E$707,'Infos Relatório'!$B$564,'Faturamento NNE'!$F$2:$F$707,'Infos Relatório'!$B620,'Faturamento NNE'!$AA$2:$AA$707,'Infos Relatório'!AG$1)</f>
        <v>0</v>
      </c>
      <c r="AM620" s="541">
        <f>COUNTIFS('Faturamento NNE'!$E$2:$E$707,'Infos Relatório'!$B$564,'Faturamento NNE'!$F$2:$F$707,'Infos Relatório'!$B620,'Faturamento NNE'!$AA$2:$AA$707,'Infos Relatório'!AM$1)</f>
        <v>0</v>
      </c>
      <c r="AN620" s="542">
        <f>SUMIFS('Faturamento NNE'!$H$2:$H$707,'Faturamento NNE'!$E$2:$E$707,'Infos Relatório'!$B$564,'Faturamento NNE'!$F$2:$F$707,'Infos Relatório'!$B620,'Faturamento NNE'!$AA$2:$AA$707,'Infos Relatório'!AM$1)</f>
        <v>0</v>
      </c>
      <c r="AO620" s="542">
        <f>SUMIFS('Faturamento NNE'!$K$2:$K$707,'Faturamento NNE'!$E$2:$E$707,'Infos Relatório'!$B$564,'Faturamento NNE'!$F$2:$F$707,'Infos Relatório'!$B620,'Faturamento NNE'!$AA$2:$AA$707,'Infos Relatório'!AM$1)</f>
        <v>0</v>
      </c>
      <c r="AP620" s="546">
        <f>SUMIFS('Faturamento NNE'!$P$2:$P$707,'Faturamento NNE'!$E$2:$E$707,'Infos Relatório'!$B$564,'Faturamento NNE'!$F$2:$F$707,'Infos Relatório'!$B620,'Faturamento NNE'!$AA$2:$AA$707,'Infos Relatório'!AM$1,'Faturamento NNE'!$U$2:$U$707,"Sim")+SUMIFS('Faturamento NNE'!$Q$2:$Q$707,'Faturamento NNE'!$E$2:$E$707,'Infos Relatório'!$B$564,'Faturamento NNE'!$F$2:$F$707,'Infos Relatório'!$B620,'Faturamento NNE'!$AA$2:$AA$707,'Infos Relatório'!AM$1,'Faturamento NNE'!$U$2:$U$707,"Sim")</f>
        <v>0</v>
      </c>
      <c r="AQ620" s="227" t="e">
        <f t="shared" si="210"/>
        <v>#DIV/0!</v>
      </c>
      <c r="AR620" s="545">
        <f>SUMIFS('Faturamento NNE'!$I$2:$I$707,'Faturamento NNE'!$E$2:$E$707,'Infos Relatório'!$B$564,'Faturamento NNE'!$F$2:$F$707,'Infos Relatório'!$B620,'Faturamento NNE'!$AA$2:$AA$707,'Infos Relatório'!AM$1)</f>
        <v>0</v>
      </c>
      <c r="AS620" s="541">
        <f>COUNTIFS('Faturamento NNE'!$E$2:$E$707,'Infos Relatório'!$B$564,'Faturamento NNE'!$F$2:$F$707,'Infos Relatório'!$B620,'Faturamento NNE'!$AA$2:$AA$707,'Infos Relatório'!AS$1)</f>
        <v>0</v>
      </c>
      <c r="AT620" s="542">
        <f>SUMIFS('Faturamento NNE'!$H$2:$H$707,'Faturamento NNE'!$E$2:$E$707,'Infos Relatório'!$B$564,'Faturamento NNE'!$F$2:$F$707,'Infos Relatório'!$B620,'Faturamento NNE'!$AA$2:$AA$707,'Infos Relatório'!AS$1)</f>
        <v>0</v>
      </c>
      <c r="AU620" s="542">
        <f>SUMIFS('Faturamento NNE'!$K$2:$K$707,'Faturamento NNE'!$E$2:$E$707,'Infos Relatório'!$B$564,'Faturamento NNE'!$F$2:$F$707,'Infos Relatório'!$B620,'Faturamento NNE'!$AA$2:$AA$707,'Infos Relatório'!AS$1)</f>
        <v>0</v>
      </c>
      <c r="AV620" s="546">
        <f>SUMIFS('Faturamento NNE'!$P$2:$P$707,'Faturamento NNE'!$E$2:$E$707,'Infos Relatório'!$B$564,'Faturamento NNE'!$F$2:$F$707,'Infos Relatório'!$B620,'Faturamento NNE'!$AA$2:$AA$707,'Infos Relatório'!AS$1,'Faturamento NNE'!$U$2:$U$707,"Sim")+SUMIFS('Faturamento NNE'!$Q$2:$Q$707,'Faturamento NNE'!$E$2:$E$707,'Infos Relatório'!$B$564,'Faturamento NNE'!$F$2:$F$707,'Infos Relatório'!$B620,'Faturamento NNE'!$AA$2:$AA$707,'Infos Relatório'!AS$1,'Faturamento NNE'!$U$2:$U$707,"Sim")</f>
        <v>0</v>
      </c>
      <c r="AW620" s="227" t="e">
        <f t="shared" si="211"/>
        <v>#DIV/0!</v>
      </c>
      <c r="AX620" s="545">
        <f>SUMIFS('Faturamento NNE'!$I$2:$I$707,'Faturamento NNE'!$E$2:$E$707,'Infos Relatório'!$B$564,'Faturamento NNE'!$F$2:$F$707,'Infos Relatório'!$B620,'Faturamento NNE'!$AA$2:$AA$707,'Infos Relatório'!AS$1)</f>
        <v>0</v>
      </c>
      <c r="AY620" s="541">
        <f>COUNTIFS('Faturamento NNE'!$E$2:$E$707,'Infos Relatório'!$B$564,'Faturamento NNE'!$F$2:$F$707,'Infos Relatório'!$B620,'Faturamento NNE'!$AA$2:$AA$707,'Infos Relatório'!AY$1)</f>
        <v>0</v>
      </c>
      <c r="AZ620" s="542">
        <f>SUMIFS('Faturamento NNE'!$H$2:$H$707,'Faturamento NNE'!$E$2:$E$707,'Infos Relatório'!$B$564,'Faturamento NNE'!$F$2:$F$707,'Infos Relatório'!$B620,'Faturamento NNE'!$AA$2:$AA$707,'Infos Relatório'!AY$1)</f>
        <v>0</v>
      </c>
      <c r="BA620" s="542">
        <f>SUMIFS('Faturamento NNE'!$K$2:$K$707,'Faturamento NNE'!$E$2:$E$707,'Infos Relatório'!$B$564,'Faturamento NNE'!$F$2:$F$707,'Infos Relatório'!$B620,'Faturamento NNE'!$AA$2:$AA$707,'Infos Relatório'!AY$1)</f>
        <v>0</v>
      </c>
      <c r="BB620" s="546">
        <f>SUMIFS('Faturamento NNE'!$P$2:$P$707,'Faturamento NNE'!$E$2:$E$707,'Infos Relatório'!$B$564,'Faturamento NNE'!$F$2:$F$707,'Infos Relatório'!$B620,'Faturamento NNE'!$AA$2:$AA$707,'Infos Relatório'!AY$1,'Faturamento NNE'!$U$2:$U$707,"Sim")+SUMIFS('Faturamento NNE'!$Q$2:$Q$707,'Faturamento NNE'!$E$2:$E$707,'Infos Relatório'!$B$564,'Faturamento NNE'!$F$2:$F$707,'Infos Relatório'!$B620,'Faturamento NNE'!$AA$2:$AA$707,'Infos Relatório'!AY$1,'Faturamento NNE'!$U$2:$U$707,"Sim")</f>
        <v>0</v>
      </c>
      <c r="BC620" s="227" t="e">
        <f t="shared" si="212"/>
        <v>#DIV/0!</v>
      </c>
      <c r="BD620" s="545">
        <f>SUMIFS('Faturamento NNE'!$I$2:$I$707,'Faturamento NNE'!$E$2:$E$707,'Infos Relatório'!$B$564,'Faturamento NNE'!$F$2:$F$707,'Infos Relatório'!$B620,'Faturamento NNE'!$AA$2:$AA$707,'Infos Relatório'!AY$1)</f>
        <v>0</v>
      </c>
      <c r="BE620" s="541">
        <f>COUNTIFS('Faturamento NNE'!$E$2:$E$707,'Infos Relatório'!$B$564,'Faturamento NNE'!$F$2:$F$707,'Infos Relatório'!$B620,'Faturamento NNE'!$AA$2:$AA$707,'Infos Relatório'!BE$1)</f>
        <v>0</v>
      </c>
      <c r="BF620" s="542">
        <f>SUMIFS('Faturamento NNE'!$H$2:$H$707,'Faturamento NNE'!$E$2:$E$707,'Infos Relatório'!$B$564,'Faturamento NNE'!$F$2:$F$707,'Infos Relatório'!$B620,'Faturamento NNE'!$AA$2:$AA$707,'Infos Relatório'!BE$1)</f>
        <v>0</v>
      </c>
      <c r="BG620" s="542">
        <f>SUMIFS('Faturamento NNE'!$K$2:$K$707,'Faturamento NNE'!$E$2:$E$707,'Infos Relatório'!$B$564,'Faturamento NNE'!$F$2:$F$707,'Infos Relatório'!$B620,'Faturamento NNE'!$AA$2:$AA$707,'Infos Relatório'!BE$1)</f>
        <v>0</v>
      </c>
      <c r="BH620" s="546">
        <f>SUMIFS('Faturamento NNE'!$P$2:$P$707,'Faturamento NNE'!$E$2:$E$707,'Infos Relatório'!$B$564,'Faturamento NNE'!$F$2:$F$707,'Infos Relatório'!$B620,'Faturamento NNE'!$AA$2:$AA$707,'Infos Relatório'!BE$1,'Faturamento NNE'!$U$2:$U$707,"Sim")+SUMIFS('Faturamento NNE'!$Q$2:$Q$707,'Faturamento NNE'!$E$2:$E$707,'Infos Relatório'!$B$564,'Faturamento NNE'!$F$2:$F$707,'Infos Relatório'!$B620,'Faturamento NNE'!$AA$2:$AA$707,'Infos Relatório'!BE$1,'Faturamento NNE'!$U$2:$U$707,"Sim")</f>
        <v>0</v>
      </c>
      <c r="BI620" s="227" t="e">
        <f t="shared" si="213"/>
        <v>#DIV/0!</v>
      </c>
      <c r="BJ620" s="545">
        <f>SUMIFS('Faturamento NNE'!$I$2:$I$707,'Faturamento NNE'!$E$2:$E$707,'Infos Relatório'!$B$564,'Faturamento NNE'!$F$2:$F$707,'Infos Relatório'!$B620,'Faturamento NNE'!$AA$2:$AA$707,'Infos Relatório'!BE$1)</f>
        <v>0</v>
      </c>
      <c r="BK620" s="541">
        <f>COUNTIFS('Faturamento NNE'!$E$2:$E$707,'Infos Relatório'!$B$564,'Faturamento NNE'!$F$2:$F$707,'Infos Relatório'!$B620,'Faturamento NNE'!$AA$2:$AA$707,'Infos Relatório'!BK$1)</f>
        <v>0</v>
      </c>
      <c r="BL620" s="542">
        <f>SUMIFS('Faturamento NNE'!$H$2:$H$707,'Faturamento NNE'!$E$2:$E$707,'Infos Relatório'!$B$564,'Faturamento NNE'!$F$2:$F$707,'Infos Relatório'!$B620,'Faturamento NNE'!$AA$2:$AA$707,'Infos Relatório'!BK$1)</f>
        <v>0</v>
      </c>
      <c r="BM620" s="542">
        <f>SUMIFS('Faturamento NNE'!$K$2:$K$707,'Faturamento NNE'!$E$2:$E$707,'Infos Relatório'!$B$564,'Faturamento NNE'!$F$2:$F$707,'Infos Relatório'!$B620,'Faturamento NNE'!$AA$2:$AA$707,'Infos Relatório'!BK$1)</f>
        <v>0</v>
      </c>
      <c r="BN620" s="546">
        <f>SUMIFS('Faturamento NNE'!$P$2:$P$707,'Faturamento NNE'!$E$2:$E$707,'Infos Relatório'!$B$564,'Faturamento NNE'!$F$2:$F$707,'Infos Relatório'!$B620,'Faturamento NNE'!$AA$2:$AA$707,'Infos Relatório'!BK$1,'Faturamento NNE'!$U$2:$U$707,"Sim")+SUMIFS('Faturamento NNE'!$Q$2:$Q$707,'Faturamento NNE'!$E$2:$E$707,'Infos Relatório'!$B$564,'Faturamento NNE'!$F$2:$F$707,'Infos Relatório'!$B620,'Faturamento NNE'!$AA$2:$AA$707,'Infos Relatório'!BK$1,'Faturamento NNE'!$U$2:$U$707,"Sim")</f>
        <v>0</v>
      </c>
      <c r="BO620" s="227" t="e">
        <f t="shared" si="214"/>
        <v>#DIV/0!</v>
      </c>
      <c r="BP620" s="545">
        <f>SUMIFS('Faturamento NNE'!$I$2:$I$707,'Faturamento NNE'!$E$2:$E$707,'Infos Relatório'!$B$564,'Faturamento NNE'!$F$2:$F$707,'Infos Relatório'!$B620,'Faturamento NNE'!$AA$2:$AA$707,'Infos Relatório'!BK$1)</f>
        <v>0</v>
      </c>
      <c r="BQ620" s="541">
        <f>COUNTIFS('Faturamento NNE'!$E$2:$E$707,'Infos Relatório'!$B$564,'Faturamento NNE'!$F$2:$F$707,'Infos Relatório'!$B620,'Faturamento NNE'!$AA$2:$AA$707,'Infos Relatório'!BQ$1)</f>
        <v>0</v>
      </c>
      <c r="BR620" s="542">
        <f>SUMIFS('Faturamento NNE'!$H$2:$H$707,'Faturamento NNE'!$E$2:$E$707,'Infos Relatório'!$B$564,'Faturamento NNE'!$F$2:$F$707,'Infos Relatório'!$B620,'Faturamento NNE'!$AA$2:$AA$707,'Infos Relatório'!BQ$1)</f>
        <v>0</v>
      </c>
      <c r="BS620" s="542">
        <f>SUMIFS('Faturamento NNE'!$K$2:$K$707,'Faturamento NNE'!$E$2:$E$707,'Infos Relatório'!$B$564,'Faturamento NNE'!$F$2:$F$707,'Infos Relatório'!$B620,'Faturamento NNE'!$AA$2:$AA$707,'Infos Relatório'!BQ$1)</f>
        <v>0</v>
      </c>
      <c r="BT620" s="546">
        <f>SUMIFS('Faturamento NNE'!$P$2:$P$707,'Faturamento NNE'!$E$2:$E$707,'Infos Relatório'!$B$564,'Faturamento NNE'!$F$2:$F$707,'Infos Relatório'!$B620,'Faturamento NNE'!$AA$2:$AA$707,'Infos Relatório'!BQ$1,'Faturamento NNE'!$U$2:$U$707,"Sim")+SUMIFS('Faturamento NNE'!$Q$2:$Q$707,'Faturamento NNE'!$E$2:$E$707,'Infos Relatório'!$B$564,'Faturamento NNE'!$F$2:$F$707,'Infos Relatório'!$B620,'Faturamento NNE'!$AA$2:$AA$707,'Infos Relatório'!BQ$1,'Faturamento NNE'!$U$2:$U$707,"Sim")</f>
        <v>0</v>
      </c>
      <c r="BU620" s="227" t="e">
        <f t="shared" si="215"/>
        <v>#DIV/0!</v>
      </c>
      <c r="BV620" s="545">
        <f>SUMIFS('Faturamento NNE'!$I$2:$I$707,'Faturamento NNE'!$E$2:$E$707,'Infos Relatório'!$B$564,'Faturamento NNE'!$F$2:$F$707,'Infos Relatório'!$B620,'Faturamento NNE'!$AA$2:$AA$707,'Infos Relatório'!BQ$1)</f>
        <v>0</v>
      </c>
    </row>
    <row r="621" spans="2:74">
      <c r="B621" s="217" t="s">
        <v>186</v>
      </c>
      <c r="C621" s="541">
        <f>COUNTIFS('Faturamento NNE'!$E$2:$E$707,'Infos Relatório'!$B$564,'Faturamento NNE'!$F$2:$F$707,'Infos Relatório'!$B621,'Faturamento NNE'!$AA$2:$AA$707,'Infos Relatório'!C$1)</f>
        <v>0</v>
      </c>
      <c r="D621" s="542">
        <f>SUMIFS('Faturamento NNE'!$H$2:$H$707,'Faturamento NNE'!$E$2:$E$707,'Infos Relatório'!$B$564,'Faturamento NNE'!$F$2:$F$707,'Infos Relatório'!$B621,'Faturamento NNE'!$AA$2:$AA$707,'Infos Relatório'!C$1)</f>
        <v>0</v>
      </c>
      <c r="E621" s="543">
        <f>SUMIFS('Faturamento NNE'!$K$2:$K$707,'Faturamento NNE'!$E$2:$E$707,'Infos Relatório'!$B$564,'Faturamento NNE'!$F$2:$F$707,'Infos Relatório'!$B621,'Faturamento NNE'!$AA$2:$AA$707,'Infos Relatório'!C$1)</f>
        <v>0</v>
      </c>
      <c r="F621" s="544">
        <f>SUMIFS('Faturamento NNE'!$P$2:$P$707,'Faturamento NNE'!$E$2:$E$707,'Infos Relatório'!$B$564,'Faturamento NNE'!$F$2:$F$707,'Infos Relatório'!$B621,'Faturamento NNE'!$AA$2:$AA$707,'Infos Relatório'!C$1,'Faturamento NNE'!$U$2:$U$707,"Sim")+SUMIFS('Faturamento NNE'!$Q$2:$Q$707,'Faturamento NNE'!$E$2:$E$707,'Infos Relatório'!$B$564,'Faturamento NNE'!$F$2:$F$707,'Infos Relatório'!$B621,'Faturamento NNE'!$AA$2:$AA$707,'Infos Relatório'!C$1,'Faturamento NNE'!$U$2:$U$707,"Sim")</f>
        <v>0</v>
      </c>
      <c r="G621" s="283" t="e">
        <f t="shared" si="204"/>
        <v>#DIV/0!</v>
      </c>
      <c r="H621" s="545">
        <f>SUMIFS('Faturamento NNE'!$I$2:$I$707,'Faturamento NNE'!$E$2:$E$707,'Infos Relatório'!$B$564,'Faturamento NNE'!$F$2:$F$707,'Infos Relatório'!$B621,'Faturamento NNE'!$AA$2:$AA$707,'Infos Relatório'!C$1)</f>
        <v>0</v>
      </c>
      <c r="I621" s="541">
        <f>COUNTIFS('Faturamento NNE'!$E$2:$E$707,'Infos Relatório'!$B$564,'Faturamento NNE'!$F$2:$F$707,'Infos Relatório'!$B621,'Faturamento NNE'!$AA$2:$AA$707,'Infos Relatório'!I$1)</f>
        <v>0</v>
      </c>
      <c r="J621" s="542">
        <f>SUMIFS('Faturamento NNE'!$H$2:$H$707,'Faturamento NNE'!$E$2:$E$707,'Infos Relatório'!$B$564,'Faturamento NNE'!$F$2:$F$707,'Infos Relatório'!$B621,'Faturamento NNE'!$AA$2:$AA$707,'Infos Relatório'!I$1)</f>
        <v>0</v>
      </c>
      <c r="K621" s="543">
        <f>SUMIFS('Faturamento NNE'!$K$2:$K$707,'Faturamento NNE'!$E$2:$E$707,'Infos Relatório'!$B$564,'Faturamento NNE'!$F$2:$F$707,'Infos Relatório'!$B621,'Faturamento NNE'!$AA$2:$AA$707,'Infos Relatório'!I$1)</f>
        <v>0</v>
      </c>
      <c r="L621" s="544">
        <f>SUMIFS('Faturamento NNE'!$P$2:$P$707,'Faturamento NNE'!$E$2:$E$707,'Infos Relatório'!$B$564,'Faturamento NNE'!$F$2:$F$707,'Infos Relatório'!$B621,'Faturamento NNE'!$AA$2:$AA$707,'Infos Relatório'!I$1,'Faturamento NNE'!$U$2:$U$707,"Sim")+SUMIFS('Faturamento NNE'!$Q$2:$Q$707,'Faturamento NNE'!$E$2:$E$707,'Infos Relatório'!$B$564,'Faturamento NNE'!$F$2:$F$707,'Infos Relatório'!$B621,'Faturamento NNE'!$AA$2:$AA$707,'Infos Relatório'!I$1,'Faturamento NNE'!$U$2:$U$707,"Sim")</f>
        <v>0</v>
      </c>
      <c r="M621" s="283" t="e">
        <f t="shared" si="205"/>
        <v>#DIV/0!</v>
      </c>
      <c r="N621" s="545">
        <f>SUMIFS('Faturamento NNE'!$I$2:$I$707,'Faturamento NNE'!$E$2:$E$707,'Infos Relatório'!$B$564,'Faturamento NNE'!$F$2:$F$707,'Infos Relatório'!$B621,'Faturamento NNE'!$AA$2:$AA$707,'Infos Relatório'!I$1)</f>
        <v>0</v>
      </c>
      <c r="O621" s="541">
        <f>COUNTIFS('Faturamento NNE'!$E$2:$E$707,'Infos Relatório'!$B$564,'Faturamento NNE'!$F$2:$F$707,'Infos Relatório'!$B621,'Faturamento NNE'!$AA$2:$AA$707,'Infos Relatório'!O$1)</f>
        <v>0</v>
      </c>
      <c r="P621" s="542">
        <f>SUMIFS('Faturamento NNE'!$H$2:$H$707,'Faturamento NNE'!$E$2:$E$707,'Infos Relatório'!$B$564,'Faturamento NNE'!$F$2:$F$707,'Infos Relatório'!$B621,'Faturamento NNE'!$AA$2:$AA$707,'Infos Relatório'!O$1)</f>
        <v>0</v>
      </c>
      <c r="Q621" s="542">
        <f>SUMIFS('Faturamento NNE'!$K$2:$K$707,'Faturamento NNE'!$E$2:$E$707,'Infos Relatório'!$B$564,'Faturamento NNE'!$F$2:$F$707,'Infos Relatório'!$B621,'Faturamento NNE'!$AA$2:$AA$707,'Infos Relatório'!O$1)</f>
        <v>0</v>
      </c>
      <c r="R621" s="546">
        <f>SUMIFS('Faturamento NNE'!$P$2:$P$707,'Faturamento NNE'!$E$2:$E$707,'Infos Relatório'!$B$564,'Faturamento NNE'!$F$2:$F$707,'Infos Relatório'!$B621,'Faturamento NNE'!$AA$2:$AA$707,'Infos Relatório'!O$1,'Faturamento NNE'!$U$2:$U$707,"Sim")+SUMIFS('Faturamento NNE'!$Q$2:$Q$707,'Faturamento NNE'!$E$2:$E$707,'Infos Relatório'!$B$564,'Faturamento NNE'!$F$2:$F$707,'Infos Relatório'!$B621,'Faturamento NNE'!$AA$2:$AA$707,'Infos Relatório'!O$1,'Faturamento NNE'!$U$2:$U$707,"Sim")</f>
        <v>0</v>
      </c>
      <c r="S621" s="227" t="e">
        <f t="shared" si="206"/>
        <v>#DIV/0!</v>
      </c>
      <c r="T621" s="545">
        <f>SUMIFS('Faturamento NNE'!$I$2:$I$707,'Faturamento NNE'!$E$2:$E$707,'Infos Relatório'!$B$564,'Faturamento NNE'!$F$2:$F$707,'Infos Relatório'!$B621,'Faturamento NNE'!$AA$2:$AA$707,'Infos Relatório'!O$1)</f>
        <v>0</v>
      </c>
      <c r="U621" s="541">
        <f>COUNTIFS('Faturamento NNE'!$E$2:$E$707,'Infos Relatório'!$B$564,'Faturamento NNE'!$F$2:$F$707,'Infos Relatório'!$B621,'Faturamento NNE'!$AA$2:$AA$707,'Infos Relatório'!U$1)</f>
        <v>0</v>
      </c>
      <c r="V621" s="542">
        <f>SUMIFS('Faturamento NNE'!$H$2:$H$707,'Faturamento NNE'!$E$2:$E$707,'Infos Relatório'!$B$564,'Faturamento NNE'!$F$2:$F$707,'Infos Relatório'!$B621,'Faturamento NNE'!$AA$2:$AA$707,'Infos Relatório'!U$1)</f>
        <v>0</v>
      </c>
      <c r="W621" s="542">
        <f>SUMIFS('Faturamento NNE'!$K$2:$K$707,'Faturamento NNE'!$E$2:$E$707,'Infos Relatório'!$B$564,'Faturamento NNE'!$F$2:$F$707,'Infos Relatório'!$B621,'Faturamento NNE'!$AA$2:$AA$707,'Infos Relatório'!U$1)</f>
        <v>0</v>
      </c>
      <c r="X621" s="546">
        <f>SUMIFS('Faturamento NNE'!$P$2:$P$707,'Faturamento NNE'!$E$2:$E$707,'Infos Relatório'!$B$564,'Faturamento NNE'!$F$2:$F$707,'Infos Relatório'!$B621,'Faturamento NNE'!$AA$2:$AA$707,'Infos Relatório'!U$1,'Faturamento NNE'!$U$2:$U$707,"Sim")+SUMIFS('Faturamento NNE'!$Q$2:$Q$707,'Faturamento NNE'!$E$2:$E$707,'Infos Relatório'!$B$564,'Faturamento NNE'!$F$2:$F$707,'Infos Relatório'!$B621,'Faturamento NNE'!$AA$2:$AA$707,'Infos Relatório'!U$1,'Faturamento NNE'!$U$2:$U$707,"Sim")</f>
        <v>0</v>
      </c>
      <c r="Y621" s="227" t="e">
        <f t="shared" si="207"/>
        <v>#DIV/0!</v>
      </c>
      <c r="Z621" s="545">
        <f>SUMIFS('Faturamento NNE'!$I$2:$I$707,'Faturamento NNE'!$E$2:$E$707,'Infos Relatório'!$B$564,'Faturamento NNE'!$F$2:$F$707,'Infos Relatório'!$B621,'Faturamento NNE'!$AA$2:$AA$707,'Infos Relatório'!U$1)</f>
        <v>0</v>
      </c>
      <c r="AA621" s="541">
        <f>COUNTIFS('Faturamento NNE'!$E$2:$E$707,'Infos Relatório'!$B$564,'Faturamento NNE'!$F$2:$F$707,'Infos Relatório'!$B621,'Faturamento NNE'!$AA$2:$AA$707,'Infos Relatório'!AA$1)</f>
        <v>0</v>
      </c>
      <c r="AB621" s="542">
        <f>SUMIFS('Faturamento NNE'!$H$2:$H$707,'Faturamento NNE'!$E$2:$E$707,'Infos Relatório'!$B$564,'Faturamento NNE'!$F$2:$F$707,'Infos Relatório'!$B621,'Faturamento NNE'!$AA$2:$AA$707,'Infos Relatório'!AA$1)</f>
        <v>0</v>
      </c>
      <c r="AC621" s="542">
        <f>SUMIFS('Faturamento NNE'!$K$2:$K$707,'Faturamento NNE'!$E$2:$E$707,'Infos Relatório'!$B$564,'Faturamento NNE'!$F$2:$F$707,'Infos Relatório'!$B621,'Faturamento NNE'!$AA$2:$AA$707,'Infos Relatório'!AA$1)</f>
        <v>0</v>
      </c>
      <c r="AD621" s="546">
        <f>SUMIFS('Faturamento NNE'!$P$2:$P$707,'Faturamento NNE'!$E$2:$E$707,'Infos Relatório'!$B$564,'Faturamento NNE'!$F$2:$F$707,'Infos Relatório'!$B621,'Faturamento NNE'!$AA$2:$AA$707,'Infos Relatório'!AA$1,'Faturamento NNE'!$U$2:$U$707,"Sim")+SUMIFS('Faturamento NNE'!$Q$2:$Q$707,'Faturamento NNE'!$E$2:$E$707,'Infos Relatório'!$B$564,'Faturamento NNE'!$F$2:$F$707,'Infos Relatório'!$B621,'Faturamento NNE'!$AA$2:$AA$707,'Infos Relatório'!AA$1,'Faturamento NNE'!$U$2:$U$707,"Sim")</f>
        <v>0</v>
      </c>
      <c r="AE621" s="227" t="e">
        <f t="shared" si="208"/>
        <v>#DIV/0!</v>
      </c>
      <c r="AF621" s="545">
        <f>SUMIFS('Faturamento NNE'!$I$2:$I$707,'Faturamento NNE'!$E$2:$E$707,'Infos Relatório'!$B$564,'Faturamento NNE'!$F$2:$F$707,'Infos Relatório'!$B621,'Faturamento NNE'!$AA$2:$AA$707,'Infos Relatório'!AA$1)</f>
        <v>0</v>
      </c>
      <c r="AG621" s="541">
        <f>COUNTIFS('Faturamento NNE'!$E$2:$E$707,'Infos Relatório'!$B$564,'Faturamento NNE'!$F$2:$F$707,'Infos Relatório'!$B621,'Faturamento NNE'!$AA$2:$AA$707,'Infos Relatório'!AG$1)</f>
        <v>0</v>
      </c>
      <c r="AH621" s="542">
        <f>SUMIFS('Faturamento NNE'!$H$2:$H$707,'Faturamento NNE'!$E$2:$E$707,'Infos Relatório'!$B$564,'Faturamento NNE'!$F$2:$F$707,'Infos Relatório'!$B621,'Faturamento NNE'!$AA$2:$AA$707,'Infos Relatório'!AG$1)</f>
        <v>0</v>
      </c>
      <c r="AI621" s="542">
        <f>SUMIFS('Faturamento NNE'!$K$2:$K$707,'Faturamento NNE'!$E$2:$E$707,'Infos Relatório'!$B$564,'Faturamento NNE'!$F$2:$F$707,'Infos Relatório'!$B621,'Faturamento NNE'!$AA$2:$AA$707,'Infos Relatório'!AG$1)</f>
        <v>0</v>
      </c>
      <c r="AJ621" s="546">
        <f>SUMIFS('Faturamento NNE'!$P$2:$P$707,'Faturamento NNE'!$E$2:$E$707,'Infos Relatório'!$B$564,'Faturamento NNE'!$F$2:$F$707,'Infos Relatório'!$B621,'Faturamento NNE'!$AA$2:$AA$707,'Infos Relatório'!AG$1,'Faturamento NNE'!$U$2:$U$707,"Sim")+SUMIFS('Faturamento NNE'!$Q$2:$Q$707,'Faturamento NNE'!$E$2:$E$707,'Infos Relatório'!$B$564,'Faturamento NNE'!$F$2:$F$707,'Infos Relatório'!$B621,'Faturamento NNE'!$AA$2:$AA$707,'Infos Relatório'!AG$1,'Faturamento NNE'!$U$2:$U$707,"Sim")</f>
        <v>0</v>
      </c>
      <c r="AK621" s="227" t="e">
        <f t="shared" si="209"/>
        <v>#DIV/0!</v>
      </c>
      <c r="AL621" s="545">
        <f>SUMIFS('Faturamento NNE'!$I$2:$I$707,'Faturamento NNE'!$E$2:$E$707,'Infos Relatório'!$B$564,'Faturamento NNE'!$F$2:$F$707,'Infos Relatório'!$B621,'Faturamento NNE'!$AA$2:$AA$707,'Infos Relatório'!AG$1)</f>
        <v>0</v>
      </c>
      <c r="AM621" s="541">
        <f>COUNTIFS('Faturamento NNE'!$E$2:$E$707,'Infos Relatório'!$B$564,'Faturamento NNE'!$F$2:$F$707,'Infos Relatório'!$B621,'Faturamento NNE'!$AA$2:$AA$707,'Infos Relatório'!AM$1)</f>
        <v>0</v>
      </c>
      <c r="AN621" s="542">
        <f>SUMIFS('Faturamento NNE'!$H$2:$H$707,'Faturamento NNE'!$E$2:$E$707,'Infos Relatório'!$B$564,'Faturamento NNE'!$F$2:$F$707,'Infos Relatório'!$B621,'Faturamento NNE'!$AA$2:$AA$707,'Infos Relatório'!AM$1)</f>
        <v>0</v>
      </c>
      <c r="AO621" s="542">
        <f>SUMIFS('Faturamento NNE'!$K$2:$K$707,'Faturamento NNE'!$E$2:$E$707,'Infos Relatório'!$B$564,'Faturamento NNE'!$F$2:$F$707,'Infos Relatório'!$B621,'Faturamento NNE'!$AA$2:$AA$707,'Infos Relatório'!AM$1)</f>
        <v>0</v>
      </c>
      <c r="AP621" s="546">
        <f>SUMIFS('Faturamento NNE'!$P$2:$P$707,'Faturamento NNE'!$E$2:$E$707,'Infos Relatório'!$B$564,'Faturamento NNE'!$F$2:$F$707,'Infos Relatório'!$B621,'Faturamento NNE'!$AA$2:$AA$707,'Infos Relatório'!AM$1,'Faturamento NNE'!$U$2:$U$707,"Sim")+SUMIFS('Faturamento NNE'!$Q$2:$Q$707,'Faturamento NNE'!$E$2:$E$707,'Infos Relatório'!$B$564,'Faturamento NNE'!$F$2:$F$707,'Infos Relatório'!$B621,'Faturamento NNE'!$AA$2:$AA$707,'Infos Relatório'!AM$1,'Faturamento NNE'!$U$2:$U$707,"Sim")</f>
        <v>0</v>
      </c>
      <c r="AQ621" s="227" t="e">
        <f t="shared" si="210"/>
        <v>#DIV/0!</v>
      </c>
      <c r="AR621" s="545">
        <f>SUMIFS('Faturamento NNE'!$I$2:$I$707,'Faturamento NNE'!$E$2:$E$707,'Infos Relatório'!$B$564,'Faturamento NNE'!$F$2:$F$707,'Infos Relatório'!$B621,'Faturamento NNE'!$AA$2:$AA$707,'Infos Relatório'!AM$1)</f>
        <v>0</v>
      </c>
      <c r="AS621" s="541">
        <f>COUNTIFS('Faturamento NNE'!$E$2:$E$707,'Infos Relatório'!$B$564,'Faturamento NNE'!$F$2:$F$707,'Infos Relatório'!$B621,'Faturamento NNE'!$AA$2:$AA$707,'Infos Relatório'!AS$1)</f>
        <v>0</v>
      </c>
      <c r="AT621" s="542">
        <f>SUMIFS('Faturamento NNE'!$H$2:$H$707,'Faturamento NNE'!$E$2:$E$707,'Infos Relatório'!$B$564,'Faturamento NNE'!$F$2:$F$707,'Infos Relatório'!$B621,'Faturamento NNE'!$AA$2:$AA$707,'Infos Relatório'!AS$1)</f>
        <v>0</v>
      </c>
      <c r="AU621" s="542">
        <f>SUMIFS('Faturamento NNE'!$K$2:$K$707,'Faturamento NNE'!$E$2:$E$707,'Infos Relatório'!$B$564,'Faturamento NNE'!$F$2:$F$707,'Infos Relatório'!$B621,'Faturamento NNE'!$AA$2:$AA$707,'Infos Relatório'!AS$1)</f>
        <v>0</v>
      </c>
      <c r="AV621" s="546">
        <f>SUMIFS('Faturamento NNE'!$P$2:$P$707,'Faturamento NNE'!$E$2:$E$707,'Infos Relatório'!$B$564,'Faturamento NNE'!$F$2:$F$707,'Infos Relatório'!$B621,'Faturamento NNE'!$AA$2:$AA$707,'Infos Relatório'!AS$1,'Faturamento NNE'!$U$2:$U$707,"Sim")+SUMIFS('Faturamento NNE'!$Q$2:$Q$707,'Faturamento NNE'!$E$2:$E$707,'Infos Relatório'!$B$564,'Faturamento NNE'!$F$2:$F$707,'Infos Relatório'!$B621,'Faturamento NNE'!$AA$2:$AA$707,'Infos Relatório'!AS$1,'Faturamento NNE'!$U$2:$U$707,"Sim")</f>
        <v>0</v>
      </c>
      <c r="AW621" s="227" t="e">
        <f t="shared" si="211"/>
        <v>#DIV/0!</v>
      </c>
      <c r="AX621" s="545">
        <f>SUMIFS('Faturamento NNE'!$I$2:$I$707,'Faturamento NNE'!$E$2:$E$707,'Infos Relatório'!$B$564,'Faturamento NNE'!$F$2:$F$707,'Infos Relatório'!$B621,'Faturamento NNE'!$AA$2:$AA$707,'Infos Relatório'!AS$1)</f>
        <v>0</v>
      </c>
      <c r="AY621" s="541">
        <f>COUNTIFS('Faturamento NNE'!$E$2:$E$707,'Infos Relatório'!$B$564,'Faturamento NNE'!$F$2:$F$707,'Infos Relatório'!$B621,'Faturamento NNE'!$AA$2:$AA$707,'Infos Relatório'!AY$1)</f>
        <v>0</v>
      </c>
      <c r="AZ621" s="542">
        <f>SUMIFS('Faturamento NNE'!$H$2:$H$707,'Faturamento NNE'!$E$2:$E$707,'Infos Relatório'!$B$564,'Faturamento NNE'!$F$2:$F$707,'Infos Relatório'!$B621,'Faturamento NNE'!$AA$2:$AA$707,'Infos Relatório'!AY$1)</f>
        <v>0</v>
      </c>
      <c r="BA621" s="542">
        <f>SUMIFS('Faturamento NNE'!$K$2:$K$707,'Faturamento NNE'!$E$2:$E$707,'Infos Relatório'!$B$564,'Faturamento NNE'!$F$2:$F$707,'Infos Relatório'!$B621,'Faturamento NNE'!$AA$2:$AA$707,'Infos Relatório'!AY$1)</f>
        <v>0</v>
      </c>
      <c r="BB621" s="546">
        <f>SUMIFS('Faturamento NNE'!$P$2:$P$707,'Faturamento NNE'!$E$2:$E$707,'Infos Relatório'!$B$564,'Faturamento NNE'!$F$2:$F$707,'Infos Relatório'!$B621,'Faturamento NNE'!$AA$2:$AA$707,'Infos Relatório'!AY$1,'Faturamento NNE'!$U$2:$U$707,"Sim")+SUMIFS('Faturamento NNE'!$Q$2:$Q$707,'Faturamento NNE'!$E$2:$E$707,'Infos Relatório'!$B$564,'Faturamento NNE'!$F$2:$F$707,'Infos Relatório'!$B621,'Faturamento NNE'!$AA$2:$AA$707,'Infos Relatório'!AY$1,'Faturamento NNE'!$U$2:$U$707,"Sim")</f>
        <v>0</v>
      </c>
      <c r="BC621" s="227" t="e">
        <f t="shared" si="212"/>
        <v>#DIV/0!</v>
      </c>
      <c r="BD621" s="545">
        <f>SUMIFS('Faturamento NNE'!$I$2:$I$707,'Faturamento NNE'!$E$2:$E$707,'Infos Relatório'!$B$564,'Faturamento NNE'!$F$2:$F$707,'Infos Relatório'!$B621,'Faturamento NNE'!$AA$2:$AA$707,'Infos Relatório'!AY$1)</f>
        <v>0</v>
      </c>
      <c r="BE621" s="541">
        <f>COUNTIFS('Faturamento NNE'!$E$2:$E$707,'Infos Relatório'!$B$564,'Faturamento NNE'!$F$2:$F$707,'Infos Relatório'!$B621,'Faturamento NNE'!$AA$2:$AA$707,'Infos Relatório'!BE$1)</f>
        <v>0</v>
      </c>
      <c r="BF621" s="542">
        <f>SUMIFS('Faturamento NNE'!$H$2:$H$707,'Faturamento NNE'!$E$2:$E$707,'Infos Relatório'!$B$564,'Faturamento NNE'!$F$2:$F$707,'Infos Relatório'!$B621,'Faturamento NNE'!$AA$2:$AA$707,'Infos Relatório'!BE$1)</f>
        <v>0</v>
      </c>
      <c r="BG621" s="542">
        <f>SUMIFS('Faturamento NNE'!$K$2:$K$707,'Faturamento NNE'!$E$2:$E$707,'Infos Relatório'!$B$564,'Faturamento NNE'!$F$2:$F$707,'Infos Relatório'!$B621,'Faturamento NNE'!$AA$2:$AA$707,'Infos Relatório'!BE$1)</f>
        <v>0</v>
      </c>
      <c r="BH621" s="546">
        <f>SUMIFS('Faturamento NNE'!$P$2:$P$707,'Faturamento NNE'!$E$2:$E$707,'Infos Relatório'!$B$564,'Faturamento NNE'!$F$2:$F$707,'Infos Relatório'!$B621,'Faturamento NNE'!$AA$2:$AA$707,'Infos Relatório'!BE$1,'Faturamento NNE'!$U$2:$U$707,"Sim")+SUMIFS('Faturamento NNE'!$Q$2:$Q$707,'Faturamento NNE'!$E$2:$E$707,'Infos Relatório'!$B$564,'Faturamento NNE'!$F$2:$F$707,'Infos Relatório'!$B621,'Faturamento NNE'!$AA$2:$AA$707,'Infos Relatório'!BE$1,'Faturamento NNE'!$U$2:$U$707,"Sim")</f>
        <v>0</v>
      </c>
      <c r="BI621" s="227" t="e">
        <f t="shared" si="213"/>
        <v>#DIV/0!</v>
      </c>
      <c r="BJ621" s="545">
        <f>SUMIFS('Faturamento NNE'!$I$2:$I$707,'Faturamento NNE'!$E$2:$E$707,'Infos Relatório'!$B$564,'Faturamento NNE'!$F$2:$F$707,'Infos Relatório'!$B621,'Faturamento NNE'!$AA$2:$AA$707,'Infos Relatório'!BE$1)</f>
        <v>0</v>
      </c>
      <c r="BK621" s="541">
        <f>COUNTIFS('Faturamento NNE'!$E$2:$E$707,'Infos Relatório'!$B$564,'Faturamento NNE'!$F$2:$F$707,'Infos Relatório'!$B621,'Faturamento NNE'!$AA$2:$AA$707,'Infos Relatório'!BK$1)</f>
        <v>0</v>
      </c>
      <c r="BL621" s="542">
        <f>SUMIFS('Faturamento NNE'!$H$2:$H$707,'Faturamento NNE'!$E$2:$E$707,'Infos Relatório'!$B$564,'Faturamento NNE'!$F$2:$F$707,'Infos Relatório'!$B621,'Faturamento NNE'!$AA$2:$AA$707,'Infos Relatório'!BK$1)</f>
        <v>0</v>
      </c>
      <c r="BM621" s="542">
        <f>SUMIFS('Faturamento NNE'!$K$2:$K$707,'Faturamento NNE'!$E$2:$E$707,'Infos Relatório'!$B$564,'Faturamento NNE'!$F$2:$F$707,'Infos Relatório'!$B621,'Faturamento NNE'!$AA$2:$AA$707,'Infos Relatório'!BK$1)</f>
        <v>0</v>
      </c>
      <c r="BN621" s="546">
        <f>SUMIFS('Faturamento NNE'!$P$2:$P$707,'Faturamento NNE'!$E$2:$E$707,'Infos Relatório'!$B$564,'Faturamento NNE'!$F$2:$F$707,'Infos Relatório'!$B621,'Faturamento NNE'!$AA$2:$AA$707,'Infos Relatório'!BK$1,'Faturamento NNE'!$U$2:$U$707,"Sim")+SUMIFS('Faturamento NNE'!$Q$2:$Q$707,'Faturamento NNE'!$E$2:$E$707,'Infos Relatório'!$B$564,'Faturamento NNE'!$F$2:$F$707,'Infos Relatório'!$B621,'Faturamento NNE'!$AA$2:$AA$707,'Infos Relatório'!BK$1,'Faturamento NNE'!$U$2:$U$707,"Sim")</f>
        <v>0</v>
      </c>
      <c r="BO621" s="227" t="e">
        <f t="shared" si="214"/>
        <v>#DIV/0!</v>
      </c>
      <c r="BP621" s="545">
        <f>SUMIFS('Faturamento NNE'!$I$2:$I$707,'Faturamento NNE'!$E$2:$E$707,'Infos Relatório'!$B$564,'Faturamento NNE'!$F$2:$F$707,'Infos Relatório'!$B621,'Faturamento NNE'!$AA$2:$AA$707,'Infos Relatório'!BK$1)</f>
        <v>0</v>
      </c>
      <c r="BQ621" s="541">
        <f>COUNTIFS('Faturamento NNE'!$E$2:$E$707,'Infos Relatório'!$B$564,'Faturamento NNE'!$F$2:$F$707,'Infos Relatório'!$B621,'Faturamento NNE'!$AA$2:$AA$707,'Infos Relatório'!BQ$1)</f>
        <v>0</v>
      </c>
      <c r="BR621" s="542">
        <f>SUMIFS('Faturamento NNE'!$H$2:$H$707,'Faturamento NNE'!$E$2:$E$707,'Infos Relatório'!$B$564,'Faturamento NNE'!$F$2:$F$707,'Infos Relatório'!$B621,'Faturamento NNE'!$AA$2:$AA$707,'Infos Relatório'!BQ$1)</f>
        <v>0</v>
      </c>
      <c r="BS621" s="542">
        <f>SUMIFS('Faturamento NNE'!$K$2:$K$707,'Faturamento NNE'!$E$2:$E$707,'Infos Relatório'!$B$564,'Faturamento NNE'!$F$2:$F$707,'Infos Relatório'!$B621,'Faturamento NNE'!$AA$2:$AA$707,'Infos Relatório'!BQ$1)</f>
        <v>0</v>
      </c>
      <c r="BT621" s="546">
        <f>SUMIFS('Faturamento NNE'!$P$2:$P$707,'Faturamento NNE'!$E$2:$E$707,'Infos Relatório'!$B$564,'Faturamento NNE'!$F$2:$F$707,'Infos Relatório'!$B621,'Faturamento NNE'!$AA$2:$AA$707,'Infos Relatório'!BQ$1,'Faturamento NNE'!$U$2:$U$707,"Sim")+SUMIFS('Faturamento NNE'!$Q$2:$Q$707,'Faturamento NNE'!$E$2:$E$707,'Infos Relatório'!$B$564,'Faturamento NNE'!$F$2:$F$707,'Infos Relatório'!$B621,'Faturamento NNE'!$AA$2:$AA$707,'Infos Relatório'!BQ$1,'Faturamento NNE'!$U$2:$U$707,"Sim")</f>
        <v>0</v>
      </c>
      <c r="BU621" s="227" t="e">
        <f t="shared" si="215"/>
        <v>#DIV/0!</v>
      </c>
      <c r="BV621" s="545">
        <f>SUMIFS('Faturamento NNE'!$I$2:$I$707,'Faturamento NNE'!$E$2:$E$707,'Infos Relatório'!$B$564,'Faturamento NNE'!$F$2:$F$707,'Infos Relatório'!$B621,'Faturamento NNE'!$AA$2:$AA$707,'Infos Relatório'!BQ$1)</f>
        <v>0</v>
      </c>
    </row>
    <row r="622" spans="2:74">
      <c r="B622" s="217" t="s">
        <v>187</v>
      </c>
      <c r="C622" s="541">
        <f>COUNTIFS('Faturamento NNE'!$E$2:$E$707,'Infos Relatório'!$B$564,'Faturamento NNE'!$F$2:$F$707,'Infos Relatório'!$B622,'Faturamento NNE'!$AA$2:$AA$707,'Infos Relatório'!C$1)</f>
        <v>0</v>
      </c>
      <c r="D622" s="542">
        <f>SUMIFS('Faturamento NNE'!$H$2:$H$707,'Faturamento NNE'!$E$2:$E$707,'Infos Relatório'!$B$564,'Faturamento NNE'!$F$2:$F$707,'Infos Relatório'!$B622,'Faturamento NNE'!$AA$2:$AA$707,'Infos Relatório'!C$1)</f>
        <v>0</v>
      </c>
      <c r="E622" s="543">
        <f>SUMIFS('Faturamento NNE'!$K$2:$K$707,'Faturamento NNE'!$E$2:$E$707,'Infos Relatório'!$B$564,'Faturamento NNE'!$F$2:$F$707,'Infos Relatório'!$B622,'Faturamento NNE'!$AA$2:$AA$707,'Infos Relatório'!C$1)</f>
        <v>0</v>
      </c>
      <c r="F622" s="544">
        <f>SUMIFS('Faturamento NNE'!$P$2:$P$707,'Faturamento NNE'!$E$2:$E$707,'Infos Relatório'!$B$564,'Faturamento NNE'!$F$2:$F$707,'Infos Relatório'!$B622,'Faturamento NNE'!$AA$2:$AA$707,'Infos Relatório'!C$1,'Faturamento NNE'!$U$2:$U$707,"Sim")+SUMIFS('Faturamento NNE'!$Q$2:$Q$707,'Faturamento NNE'!$E$2:$E$707,'Infos Relatório'!$B$564,'Faturamento NNE'!$F$2:$F$707,'Infos Relatório'!$B622,'Faturamento NNE'!$AA$2:$AA$707,'Infos Relatório'!C$1,'Faturamento NNE'!$U$2:$U$707,"Sim")</f>
        <v>0</v>
      </c>
      <c r="G622" s="283" t="e">
        <f t="shared" si="204"/>
        <v>#DIV/0!</v>
      </c>
      <c r="H622" s="545">
        <f>SUMIFS('Faturamento NNE'!$I$2:$I$707,'Faturamento NNE'!$E$2:$E$707,'Infos Relatório'!$B$564,'Faturamento NNE'!$F$2:$F$707,'Infos Relatório'!$B622,'Faturamento NNE'!$AA$2:$AA$707,'Infos Relatório'!C$1)</f>
        <v>0</v>
      </c>
      <c r="I622" s="541">
        <f>COUNTIFS('Faturamento NNE'!$E$2:$E$707,'Infos Relatório'!$B$564,'Faturamento NNE'!$F$2:$F$707,'Infos Relatório'!$B622,'Faturamento NNE'!$AA$2:$AA$707,'Infos Relatório'!I$1)</f>
        <v>0</v>
      </c>
      <c r="J622" s="542">
        <f>SUMIFS('Faturamento NNE'!$H$2:$H$707,'Faturamento NNE'!$E$2:$E$707,'Infos Relatório'!$B$564,'Faturamento NNE'!$F$2:$F$707,'Infos Relatório'!$B622,'Faturamento NNE'!$AA$2:$AA$707,'Infos Relatório'!I$1)</f>
        <v>0</v>
      </c>
      <c r="K622" s="543">
        <f>SUMIFS('Faturamento NNE'!$K$2:$K$707,'Faturamento NNE'!$E$2:$E$707,'Infos Relatório'!$B$564,'Faturamento NNE'!$F$2:$F$707,'Infos Relatório'!$B622,'Faturamento NNE'!$AA$2:$AA$707,'Infos Relatório'!I$1)</f>
        <v>0</v>
      </c>
      <c r="L622" s="544">
        <f>SUMIFS('Faturamento NNE'!$P$2:$P$707,'Faturamento NNE'!$E$2:$E$707,'Infos Relatório'!$B$564,'Faturamento NNE'!$F$2:$F$707,'Infos Relatório'!$B622,'Faturamento NNE'!$AA$2:$AA$707,'Infos Relatório'!I$1,'Faturamento NNE'!$U$2:$U$707,"Sim")+SUMIFS('Faturamento NNE'!$Q$2:$Q$707,'Faturamento NNE'!$E$2:$E$707,'Infos Relatório'!$B$564,'Faturamento NNE'!$F$2:$F$707,'Infos Relatório'!$B622,'Faturamento NNE'!$AA$2:$AA$707,'Infos Relatório'!I$1,'Faturamento NNE'!$U$2:$U$707,"Sim")</f>
        <v>0</v>
      </c>
      <c r="M622" s="283" t="e">
        <f t="shared" si="205"/>
        <v>#DIV/0!</v>
      </c>
      <c r="N622" s="545">
        <f>SUMIFS('Faturamento NNE'!$I$2:$I$707,'Faturamento NNE'!$E$2:$E$707,'Infos Relatório'!$B$564,'Faturamento NNE'!$F$2:$F$707,'Infos Relatório'!$B622,'Faturamento NNE'!$AA$2:$AA$707,'Infos Relatório'!I$1)</f>
        <v>0</v>
      </c>
      <c r="O622" s="541">
        <f>COUNTIFS('Faturamento NNE'!$E$2:$E$707,'Infos Relatório'!$B$564,'Faturamento NNE'!$F$2:$F$707,'Infos Relatório'!$B622,'Faturamento NNE'!$AA$2:$AA$707,'Infos Relatório'!O$1)</f>
        <v>0</v>
      </c>
      <c r="P622" s="542">
        <f>SUMIFS('Faturamento NNE'!$H$2:$H$707,'Faturamento NNE'!$E$2:$E$707,'Infos Relatório'!$B$564,'Faturamento NNE'!$F$2:$F$707,'Infos Relatório'!$B622,'Faturamento NNE'!$AA$2:$AA$707,'Infos Relatório'!O$1)</f>
        <v>0</v>
      </c>
      <c r="Q622" s="542">
        <f>SUMIFS('Faturamento NNE'!$K$2:$K$707,'Faturamento NNE'!$E$2:$E$707,'Infos Relatório'!$B$564,'Faturamento NNE'!$F$2:$F$707,'Infos Relatório'!$B622,'Faturamento NNE'!$AA$2:$AA$707,'Infos Relatório'!O$1)</f>
        <v>0</v>
      </c>
      <c r="R622" s="546">
        <f>SUMIFS('Faturamento NNE'!$P$2:$P$707,'Faturamento NNE'!$E$2:$E$707,'Infos Relatório'!$B$564,'Faturamento NNE'!$F$2:$F$707,'Infos Relatório'!$B622,'Faturamento NNE'!$AA$2:$AA$707,'Infos Relatório'!O$1,'Faturamento NNE'!$U$2:$U$707,"Sim")+SUMIFS('Faturamento NNE'!$Q$2:$Q$707,'Faturamento NNE'!$E$2:$E$707,'Infos Relatório'!$B$564,'Faturamento NNE'!$F$2:$F$707,'Infos Relatório'!$B622,'Faturamento NNE'!$AA$2:$AA$707,'Infos Relatório'!O$1,'Faturamento NNE'!$U$2:$U$707,"Sim")</f>
        <v>0</v>
      </c>
      <c r="S622" s="227" t="e">
        <f t="shared" si="206"/>
        <v>#DIV/0!</v>
      </c>
      <c r="T622" s="545">
        <f>SUMIFS('Faturamento NNE'!$I$2:$I$707,'Faturamento NNE'!$E$2:$E$707,'Infos Relatório'!$B$564,'Faturamento NNE'!$F$2:$F$707,'Infos Relatório'!$B622,'Faturamento NNE'!$AA$2:$AA$707,'Infos Relatório'!O$1)</f>
        <v>0</v>
      </c>
      <c r="U622" s="541">
        <f>COUNTIFS('Faturamento NNE'!$E$2:$E$707,'Infos Relatório'!$B$564,'Faturamento NNE'!$F$2:$F$707,'Infos Relatório'!$B622,'Faturamento NNE'!$AA$2:$AA$707,'Infos Relatório'!U$1)</f>
        <v>0</v>
      </c>
      <c r="V622" s="542">
        <f>SUMIFS('Faturamento NNE'!$H$2:$H$707,'Faturamento NNE'!$E$2:$E$707,'Infos Relatório'!$B$564,'Faturamento NNE'!$F$2:$F$707,'Infos Relatório'!$B622,'Faturamento NNE'!$AA$2:$AA$707,'Infos Relatório'!U$1)</f>
        <v>0</v>
      </c>
      <c r="W622" s="542">
        <f>SUMIFS('Faturamento NNE'!$K$2:$K$707,'Faturamento NNE'!$E$2:$E$707,'Infos Relatório'!$B$564,'Faturamento NNE'!$F$2:$F$707,'Infos Relatório'!$B622,'Faturamento NNE'!$AA$2:$AA$707,'Infos Relatório'!U$1)</f>
        <v>0</v>
      </c>
      <c r="X622" s="546">
        <f>SUMIFS('Faturamento NNE'!$P$2:$P$707,'Faturamento NNE'!$E$2:$E$707,'Infos Relatório'!$B$564,'Faturamento NNE'!$F$2:$F$707,'Infos Relatório'!$B622,'Faturamento NNE'!$AA$2:$AA$707,'Infos Relatório'!U$1,'Faturamento NNE'!$U$2:$U$707,"Sim")+SUMIFS('Faturamento NNE'!$Q$2:$Q$707,'Faturamento NNE'!$E$2:$E$707,'Infos Relatório'!$B$564,'Faturamento NNE'!$F$2:$F$707,'Infos Relatório'!$B622,'Faturamento NNE'!$AA$2:$AA$707,'Infos Relatório'!U$1,'Faturamento NNE'!$U$2:$U$707,"Sim")</f>
        <v>0</v>
      </c>
      <c r="Y622" s="227" t="e">
        <f t="shared" si="207"/>
        <v>#DIV/0!</v>
      </c>
      <c r="Z622" s="545">
        <f>SUMIFS('Faturamento NNE'!$I$2:$I$707,'Faturamento NNE'!$E$2:$E$707,'Infos Relatório'!$B$564,'Faturamento NNE'!$F$2:$F$707,'Infos Relatório'!$B622,'Faturamento NNE'!$AA$2:$AA$707,'Infos Relatório'!U$1)</f>
        <v>0</v>
      </c>
      <c r="AA622" s="541">
        <f>COUNTIFS('Faturamento NNE'!$E$2:$E$707,'Infos Relatório'!$B$564,'Faturamento NNE'!$F$2:$F$707,'Infos Relatório'!$B622,'Faturamento NNE'!$AA$2:$AA$707,'Infos Relatório'!AA$1)</f>
        <v>0</v>
      </c>
      <c r="AB622" s="542">
        <f>SUMIFS('Faturamento NNE'!$H$2:$H$707,'Faturamento NNE'!$E$2:$E$707,'Infos Relatório'!$B$564,'Faturamento NNE'!$F$2:$F$707,'Infos Relatório'!$B622,'Faturamento NNE'!$AA$2:$AA$707,'Infos Relatório'!AA$1)</f>
        <v>0</v>
      </c>
      <c r="AC622" s="542">
        <f>SUMIFS('Faturamento NNE'!$K$2:$K$707,'Faturamento NNE'!$E$2:$E$707,'Infos Relatório'!$B$564,'Faturamento NNE'!$F$2:$F$707,'Infos Relatório'!$B622,'Faturamento NNE'!$AA$2:$AA$707,'Infos Relatório'!AA$1)</f>
        <v>0</v>
      </c>
      <c r="AD622" s="546">
        <f>SUMIFS('Faturamento NNE'!$P$2:$P$707,'Faturamento NNE'!$E$2:$E$707,'Infos Relatório'!$B$564,'Faturamento NNE'!$F$2:$F$707,'Infos Relatório'!$B622,'Faturamento NNE'!$AA$2:$AA$707,'Infos Relatório'!AA$1,'Faturamento NNE'!$U$2:$U$707,"Sim")+SUMIFS('Faturamento NNE'!$Q$2:$Q$707,'Faturamento NNE'!$E$2:$E$707,'Infos Relatório'!$B$564,'Faturamento NNE'!$F$2:$F$707,'Infos Relatório'!$B622,'Faturamento NNE'!$AA$2:$AA$707,'Infos Relatório'!AA$1,'Faturamento NNE'!$U$2:$U$707,"Sim")</f>
        <v>0</v>
      </c>
      <c r="AE622" s="227" t="e">
        <f t="shared" si="208"/>
        <v>#DIV/0!</v>
      </c>
      <c r="AF622" s="545">
        <f>SUMIFS('Faturamento NNE'!$I$2:$I$707,'Faturamento NNE'!$E$2:$E$707,'Infos Relatório'!$B$564,'Faturamento NNE'!$F$2:$F$707,'Infos Relatório'!$B622,'Faturamento NNE'!$AA$2:$AA$707,'Infos Relatório'!AA$1)</f>
        <v>0</v>
      </c>
      <c r="AG622" s="541">
        <f>COUNTIFS('Faturamento NNE'!$E$2:$E$707,'Infos Relatório'!$B$564,'Faturamento NNE'!$F$2:$F$707,'Infos Relatório'!$B622,'Faturamento NNE'!$AA$2:$AA$707,'Infos Relatório'!AG$1)</f>
        <v>0</v>
      </c>
      <c r="AH622" s="542">
        <f>SUMIFS('Faturamento NNE'!$H$2:$H$707,'Faturamento NNE'!$E$2:$E$707,'Infos Relatório'!$B$564,'Faturamento NNE'!$F$2:$F$707,'Infos Relatório'!$B622,'Faturamento NNE'!$AA$2:$AA$707,'Infos Relatório'!AG$1)</f>
        <v>0</v>
      </c>
      <c r="AI622" s="542">
        <f>SUMIFS('Faturamento NNE'!$K$2:$K$707,'Faturamento NNE'!$E$2:$E$707,'Infos Relatório'!$B$564,'Faturamento NNE'!$F$2:$F$707,'Infos Relatório'!$B622,'Faturamento NNE'!$AA$2:$AA$707,'Infos Relatório'!AG$1)</f>
        <v>0</v>
      </c>
      <c r="AJ622" s="546">
        <f>SUMIFS('Faturamento NNE'!$P$2:$P$707,'Faturamento NNE'!$E$2:$E$707,'Infos Relatório'!$B$564,'Faturamento NNE'!$F$2:$F$707,'Infos Relatório'!$B622,'Faturamento NNE'!$AA$2:$AA$707,'Infos Relatório'!AG$1,'Faturamento NNE'!$U$2:$U$707,"Sim")+SUMIFS('Faturamento NNE'!$Q$2:$Q$707,'Faturamento NNE'!$E$2:$E$707,'Infos Relatório'!$B$564,'Faturamento NNE'!$F$2:$F$707,'Infos Relatório'!$B622,'Faturamento NNE'!$AA$2:$AA$707,'Infos Relatório'!AG$1,'Faturamento NNE'!$U$2:$U$707,"Sim")</f>
        <v>0</v>
      </c>
      <c r="AK622" s="227" t="e">
        <f t="shared" si="209"/>
        <v>#DIV/0!</v>
      </c>
      <c r="AL622" s="545">
        <f>SUMIFS('Faturamento NNE'!$I$2:$I$707,'Faturamento NNE'!$E$2:$E$707,'Infos Relatório'!$B$564,'Faturamento NNE'!$F$2:$F$707,'Infos Relatório'!$B622,'Faturamento NNE'!$AA$2:$AA$707,'Infos Relatório'!AG$1)</f>
        <v>0</v>
      </c>
      <c r="AM622" s="541">
        <f>COUNTIFS('Faturamento NNE'!$E$2:$E$707,'Infos Relatório'!$B$564,'Faturamento NNE'!$F$2:$F$707,'Infos Relatório'!$B622,'Faturamento NNE'!$AA$2:$AA$707,'Infos Relatório'!AM$1)</f>
        <v>0</v>
      </c>
      <c r="AN622" s="542">
        <f>SUMIFS('Faturamento NNE'!$H$2:$H$707,'Faturamento NNE'!$E$2:$E$707,'Infos Relatório'!$B$564,'Faturamento NNE'!$F$2:$F$707,'Infos Relatório'!$B622,'Faturamento NNE'!$AA$2:$AA$707,'Infos Relatório'!AM$1)</f>
        <v>0</v>
      </c>
      <c r="AO622" s="542">
        <f>SUMIFS('Faturamento NNE'!$K$2:$K$707,'Faturamento NNE'!$E$2:$E$707,'Infos Relatório'!$B$564,'Faturamento NNE'!$F$2:$F$707,'Infos Relatório'!$B622,'Faturamento NNE'!$AA$2:$AA$707,'Infos Relatório'!AM$1)</f>
        <v>0</v>
      </c>
      <c r="AP622" s="546">
        <f>SUMIFS('Faturamento NNE'!$P$2:$P$707,'Faturamento NNE'!$E$2:$E$707,'Infos Relatório'!$B$564,'Faturamento NNE'!$F$2:$F$707,'Infos Relatório'!$B622,'Faturamento NNE'!$AA$2:$AA$707,'Infos Relatório'!AM$1,'Faturamento NNE'!$U$2:$U$707,"Sim")+SUMIFS('Faturamento NNE'!$Q$2:$Q$707,'Faturamento NNE'!$E$2:$E$707,'Infos Relatório'!$B$564,'Faturamento NNE'!$F$2:$F$707,'Infos Relatório'!$B622,'Faturamento NNE'!$AA$2:$AA$707,'Infos Relatório'!AM$1,'Faturamento NNE'!$U$2:$U$707,"Sim")</f>
        <v>0</v>
      </c>
      <c r="AQ622" s="227" t="e">
        <f t="shared" si="210"/>
        <v>#DIV/0!</v>
      </c>
      <c r="AR622" s="545">
        <f>SUMIFS('Faturamento NNE'!$I$2:$I$707,'Faturamento NNE'!$E$2:$E$707,'Infos Relatório'!$B$564,'Faturamento NNE'!$F$2:$F$707,'Infos Relatório'!$B622,'Faturamento NNE'!$AA$2:$AA$707,'Infos Relatório'!AM$1)</f>
        <v>0</v>
      </c>
      <c r="AS622" s="541">
        <f>COUNTIFS('Faturamento NNE'!$E$2:$E$707,'Infos Relatório'!$B$564,'Faturamento NNE'!$F$2:$F$707,'Infos Relatório'!$B622,'Faturamento NNE'!$AA$2:$AA$707,'Infos Relatório'!AS$1)</f>
        <v>0</v>
      </c>
      <c r="AT622" s="542">
        <f>SUMIFS('Faturamento NNE'!$H$2:$H$707,'Faturamento NNE'!$E$2:$E$707,'Infos Relatório'!$B$564,'Faturamento NNE'!$F$2:$F$707,'Infos Relatório'!$B622,'Faturamento NNE'!$AA$2:$AA$707,'Infos Relatório'!AS$1)</f>
        <v>0</v>
      </c>
      <c r="AU622" s="542">
        <f>SUMIFS('Faturamento NNE'!$K$2:$K$707,'Faturamento NNE'!$E$2:$E$707,'Infos Relatório'!$B$564,'Faturamento NNE'!$F$2:$F$707,'Infos Relatório'!$B622,'Faturamento NNE'!$AA$2:$AA$707,'Infos Relatório'!AS$1)</f>
        <v>0</v>
      </c>
      <c r="AV622" s="546">
        <f>SUMIFS('Faturamento NNE'!$P$2:$P$707,'Faturamento NNE'!$E$2:$E$707,'Infos Relatório'!$B$564,'Faturamento NNE'!$F$2:$F$707,'Infos Relatório'!$B622,'Faturamento NNE'!$AA$2:$AA$707,'Infos Relatório'!AS$1,'Faturamento NNE'!$U$2:$U$707,"Sim")+SUMIFS('Faturamento NNE'!$Q$2:$Q$707,'Faturamento NNE'!$E$2:$E$707,'Infos Relatório'!$B$564,'Faturamento NNE'!$F$2:$F$707,'Infos Relatório'!$B622,'Faturamento NNE'!$AA$2:$AA$707,'Infos Relatório'!AS$1,'Faturamento NNE'!$U$2:$U$707,"Sim")</f>
        <v>0</v>
      </c>
      <c r="AW622" s="227" t="e">
        <f t="shared" si="211"/>
        <v>#DIV/0!</v>
      </c>
      <c r="AX622" s="545">
        <f>SUMIFS('Faturamento NNE'!$I$2:$I$707,'Faturamento NNE'!$E$2:$E$707,'Infos Relatório'!$B$564,'Faturamento NNE'!$F$2:$F$707,'Infos Relatório'!$B622,'Faturamento NNE'!$AA$2:$AA$707,'Infos Relatório'!AS$1)</f>
        <v>0</v>
      </c>
      <c r="AY622" s="541">
        <f>COUNTIFS('Faturamento NNE'!$E$2:$E$707,'Infos Relatório'!$B$564,'Faturamento NNE'!$F$2:$F$707,'Infos Relatório'!$B622,'Faturamento NNE'!$AA$2:$AA$707,'Infos Relatório'!AY$1)</f>
        <v>0</v>
      </c>
      <c r="AZ622" s="542">
        <f>SUMIFS('Faturamento NNE'!$H$2:$H$707,'Faturamento NNE'!$E$2:$E$707,'Infos Relatório'!$B$564,'Faturamento NNE'!$F$2:$F$707,'Infos Relatório'!$B622,'Faturamento NNE'!$AA$2:$AA$707,'Infos Relatório'!AY$1)</f>
        <v>0</v>
      </c>
      <c r="BA622" s="542">
        <f>SUMIFS('Faturamento NNE'!$K$2:$K$707,'Faturamento NNE'!$E$2:$E$707,'Infos Relatório'!$B$564,'Faturamento NNE'!$F$2:$F$707,'Infos Relatório'!$B622,'Faturamento NNE'!$AA$2:$AA$707,'Infos Relatório'!AY$1)</f>
        <v>0</v>
      </c>
      <c r="BB622" s="546">
        <f>SUMIFS('Faturamento NNE'!$P$2:$P$707,'Faturamento NNE'!$E$2:$E$707,'Infos Relatório'!$B$564,'Faturamento NNE'!$F$2:$F$707,'Infos Relatório'!$B622,'Faturamento NNE'!$AA$2:$AA$707,'Infos Relatório'!AY$1,'Faturamento NNE'!$U$2:$U$707,"Sim")+SUMIFS('Faturamento NNE'!$Q$2:$Q$707,'Faturamento NNE'!$E$2:$E$707,'Infos Relatório'!$B$564,'Faturamento NNE'!$F$2:$F$707,'Infos Relatório'!$B622,'Faturamento NNE'!$AA$2:$AA$707,'Infos Relatório'!AY$1,'Faturamento NNE'!$U$2:$U$707,"Sim")</f>
        <v>0</v>
      </c>
      <c r="BC622" s="227" t="e">
        <f t="shared" si="212"/>
        <v>#DIV/0!</v>
      </c>
      <c r="BD622" s="545">
        <f>SUMIFS('Faturamento NNE'!$I$2:$I$707,'Faturamento NNE'!$E$2:$E$707,'Infos Relatório'!$B$564,'Faturamento NNE'!$F$2:$F$707,'Infos Relatório'!$B622,'Faturamento NNE'!$AA$2:$AA$707,'Infos Relatório'!AY$1)</f>
        <v>0</v>
      </c>
      <c r="BE622" s="541">
        <f>COUNTIFS('Faturamento NNE'!$E$2:$E$707,'Infos Relatório'!$B$564,'Faturamento NNE'!$F$2:$F$707,'Infos Relatório'!$B622,'Faturamento NNE'!$AA$2:$AA$707,'Infos Relatório'!BE$1)</f>
        <v>0</v>
      </c>
      <c r="BF622" s="542">
        <f>SUMIFS('Faturamento NNE'!$H$2:$H$707,'Faturamento NNE'!$E$2:$E$707,'Infos Relatório'!$B$564,'Faturamento NNE'!$F$2:$F$707,'Infos Relatório'!$B622,'Faturamento NNE'!$AA$2:$AA$707,'Infos Relatório'!BE$1)</f>
        <v>0</v>
      </c>
      <c r="BG622" s="542">
        <f>SUMIFS('Faturamento NNE'!$K$2:$K$707,'Faturamento NNE'!$E$2:$E$707,'Infos Relatório'!$B$564,'Faturamento NNE'!$F$2:$F$707,'Infos Relatório'!$B622,'Faturamento NNE'!$AA$2:$AA$707,'Infos Relatório'!BE$1)</f>
        <v>0</v>
      </c>
      <c r="BH622" s="546">
        <f>SUMIFS('Faturamento NNE'!$P$2:$P$707,'Faturamento NNE'!$E$2:$E$707,'Infos Relatório'!$B$564,'Faturamento NNE'!$F$2:$F$707,'Infos Relatório'!$B622,'Faturamento NNE'!$AA$2:$AA$707,'Infos Relatório'!BE$1,'Faturamento NNE'!$U$2:$U$707,"Sim")+SUMIFS('Faturamento NNE'!$Q$2:$Q$707,'Faturamento NNE'!$E$2:$E$707,'Infos Relatório'!$B$564,'Faturamento NNE'!$F$2:$F$707,'Infos Relatório'!$B622,'Faturamento NNE'!$AA$2:$AA$707,'Infos Relatório'!BE$1,'Faturamento NNE'!$U$2:$U$707,"Sim")</f>
        <v>0</v>
      </c>
      <c r="BI622" s="227" t="e">
        <f t="shared" si="213"/>
        <v>#DIV/0!</v>
      </c>
      <c r="BJ622" s="545">
        <f>SUMIFS('Faturamento NNE'!$I$2:$I$707,'Faturamento NNE'!$E$2:$E$707,'Infos Relatório'!$B$564,'Faturamento NNE'!$F$2:$F$707,'Infos Relatório'!$B622,'Faturamento NNE'!$AA$2:$AA$707,'Infos Relatório'!BE$1)</f>
        <v>0</v>
      </c>
      <c r="BK622" s="541">
        <f>COUNTIFS('Faturamento NNE'!$E$2:$E$707,'Infos Relatório'!$B$564,'Faturamento NNE'!$F$2:$F$707,'Infos Relatório'!$B622,'Faturamento NNE'!$AA$2:$AA$707,'Infos Relatório'!BK$1)</f>
        <v>0</v>
      </c>
      <c r="BL622" s="542">
        <f>SUMIFS('Faturamento NNE'!$H$2:$H$707,'Faturamento NNE'!$E$2:$E$707,'Infos Relatório'!$B$564,'Faturamento NNE'!$F$2:$F$707,'Infos Relatório'!$B622,'Faturamento NNE'!$AA$2:$AA$707,'Infos Relatório'!BK$1)</f>
        <v>0</v>
      </c>
      <c r="BM622" s="542">
        <f>SUMIFS('Faturamento NNE'!$K$2:$K$707,'Faturamento NNE'!$E$2:$E$707,'Infos Relatório'!$B$564,'Faturamento NNE'!$F$2:$F$707,'Infos Relatório'!$B622,'Faturamento NNE'!$AA$2:$AA$707,'Infos Relatório'!BK$1)</f>
        <v>0</v>
      </c>
      <c r="BN622" s="546">
        <f>SUMIFS('Faturamento NNE'!$P$2:$P$707,'Faturamento NNE'!$E$2:$E$707,'Infos Relatório'!$B$564,'Faturamento NNE'!$F$2:$F$707,'Infos Relatório'!$B622,'Faturamento NNE'!$AA$2:$AA$707,'Infos Relatório'!BK$1,'Faturamento NNE'!$U$2:$U$707,"Sim")+SUMIFS('Faturamento NNE'!$Q$2:$Q$707,'Faturamento NNE'!$E$2:$E$707,'Infos Relatório'!$B$564,'Faturamento NNE'!$F$2:$F$707,'Infos Relatório'!$B622,'Faturamento NNE'!$AA$2:$AA$707,'Infos Relatório'!BK$1,'Faturamento NNE'!$U$2:$U$707,"Sim")</f>
        <v>0</v>
      </c>
      <c r="BO622" s="227" t="e">
        <f t="shared" si="214"/>
        <v>#DIV/0!</v>
      </c>
      <c r="BP622" s="545">
        <f>SUMIFS('Faturamento NNE'!$I$2:$I$707,'Faturamento NNE'!$E$2:$E$707,'Infos Relatório'!$B$564,'Faturamento NNE'!$F$2:$F$707,'Infos Relatório'!$B622,'Faturamento NNE'!$AA$2:$AA$707,'Infos Relatório'!BK$1)</f>
        <v>0</v>
      </c>
      <c r="BQ622" s="541">
        <f>COUNTIFS('Faturamento NNE'!$E$2:$E$707,'Infos Relatório'!$B$564,'Faturamento NNE'!$F$2:$F$707,'Infos Relatório'!$B622,'Faturamento NNE'!$AA$2:$AA$707,'Infos Relatório'!BQ$1)</f>
        <v>0</v>
      </c>
      <c r="BR622" s="542">
        <f>SUMIFS('Faturamento NNE'!$H$2:$H$707,'Faturamento NNE'!$E$2:$E$707,'Infos Relatório'!$B$564,'Faturamento NNE'!$F$2:$F$707,'Infos Relatório'!$B622,'Faturamento NNE'!$AA$2:$AA$707,'Infos Relatório'!BQ$1)</f>
        <v>0</v>
      </c>
      <c r="BS622" s="542">
        <f>SUMIFS('Faturamento NNE'!$K$2:$K$707,'Faturamento NNE'!$E$2:$E$707,'Infos Relatório'!$B$564,'Faturamento NNE'!$F$2:$F$707,'Infos Relatório'!$B622,'Faturamento NNE'!$AA$2:$AA$707,'Infos Relatório'!BQ$1)</f>
        <v>0</v>
      </c>
      <c r="BT622" s="546">
        <f>SUMIFS('Faturamento NNE'!$P$2:$P$707,'Faturamento NNE'!$E$2:$E$707,'Infos Relatório'!$B$564,'Faturamento NNE'!$F$2:$F$707,'Infos Relatório'!$B622,'Faturamento NNE'!$AA$2:$AA$707,'Infos Relatório'!BQ$1,'Faturamento NNE'!$U$2:$U$707,"Sim")+SUMIFS('Faturamento NNE'!$Q$2:$Q$707,'Faturamento NNE'!$E$2:$E$707,'Infos Relatório'!$B$564,'Faturamento NNE'!$F$2:$F$707,'Infos Relatório'!$B622,'Faturamento NNE'!$AA$2:$AA$707,'Infos Relatório'!BQ$1,'Faturamento NNE'!$U$2:$U$707,"Sim")</f>
        <v>0</v>
      </c>
      <c r="BU622" s="227" t="e">
        <f t="shared" si="215"/>
        <v>#DIV/0!</v>
      </c>
      <c r="BV622" s="545">
        <f>SUMIFS('Faturamento NNE'!$I$2:$I$707,'Faturamento NNE'!$E$2:$E$707,'Infos Relatório'!$B$564,'Faturamento NNE'!$F$2:$F$707,'Infos Relatório'!$B622,'Faturamento NNE'!$AA$2:$AA$707,'Infos Relatório'!BQ$1)</f>
        <v>0</v>
      </c>
    </row>
    <row r="623" spans="2:74">
      <c r="B623" s="217" t="s">
        <v>188</v>
      </c>
      <c r="C623" s="541">
        <f>COUNTIFS('Faturamento NNE'!$E$2:$E$707,'Infos Relatório'!$B$564,'Faturamento NNE'!$F$2:$F$707,'Infos Relatório'!$B623,'Faturamento NNE'!$AA$2:$AA$707,'Infos Relatório'!C$1)</f>
        <v>0</v>
      </c>
      <c r="D623" s="542">
        <f>SUMIFS('Faturamento NNE'!$H$2:$H$707,'Faturamento NNE'!$E$2:$E$707,'Infos Relatório'!$B$564,'Faturamento NNE'!$F$2:$F$707,'Infos Relatório'!$B623,'Faturamento NNE'!$AA$2:$AA$707,'Infos Relatório'!C$1)</f>
        <v>0</v>
      </c>
      <c r="E623" s="543">
        <f>SUMIFS('Faturamento NNE'!$K$2:$K$707,'Faturamento NNE'!$E$2:$E$707,'Infos Relatório'!$B$564,'Faturamento NNE'!$F$2:$F$707,'Infos Relatório'!$B623,'Faturamento NNE'!$AA$2:$AA$707,'Infos Relatório'!C$1)</f>
        <v>0</v>
      </c>
      <c r="F623" s="544">
        <f>SUMIFS('Faturamento NNE'!$P$2:$P$707,'Faturamento NNE'!$E$2:$E$707,'Infos Relatório'!$B$564,'Faturamento NNE'!$F$2:$F$707,'Infos Relatório'!$B623,'Faturamento NNE'!$AA$2:$AA$707,'Infos Relatório'!C$1,'Faturamento NNE'!$U$2:$U$707,"Sim")+SUMIFS('Faturamento NNE'!$Q$2:$Q$707,'Faturamento NNE'!$E$2:$E$707,'Infos Relatório'!$B$564,'Faturamento NNE'!$F$2:$F$707,'Infos Relatório'!$B623,'Faturamento NNE'!$AA$2:$AA$707,'Infos Relatório'!C$1,'Faturamento NNE'!$U$2:$U$707,"Sim")</f>
        <v>0</v>
      </c>
      <c r="G623" s="283" t="e">
        <f t="shared" si="204"/>
        <v>#DIV/0!</v>
      </c>
      <c r="H623" s="545">
        <f>SUMIFS('Faturamento NNE'!$I$2:$I$707,'Faturamento NNE'!$E$2:$E$707,'Infos Relatório'!$B$564,'Faturamento NNE'!$F$2:$F$707,'Infos Relatório'!$B623,'Faturamento NNE'!$AA$2:$AA$707,'Infos Relatório'!C$1)</f>
        <v>0</v>
      </c>
      <c r="I623" s="541">
        <f>COUNTIFS('Faturamento NNE'!$E$2:$E$707,'Infos Relatório'!$B$564,'Faturamento NNE'!$F$2:$F$707,'Infos Relatório'!$B623,'Faturamento NNE'!$AA$2:$AA$707,'Infos Relatório'!I$1)</f>
        <v>0</v>
      </c>
      <c r="J623" s="542">
        <f>SUMIFS('Faturamento NNE'!$H$2:$H$707,'Faturamento NNE'!$E$2:$E$707,'Infos Relatório'!$B$564,'Faturamento NNE'!$F$2:$F$707,'Infos Relatório'!$B623,'Faturamento NNE'!$AA$2:$AA$707,'Infos Relatório'!I$1)</f>
        <v>0</v>
      </c>
      <c r="K623" s="543">
        <f>SUMIFS('Faturamento NNE'!$K$2:$K$707,'Faturamento NNE'!$E$2:$E$707,'Infos Relatório'!$B$564,'Faturamento NNE'!$F$2:$F$707,'Infos Relatório'!$B623,'Faturamento NNE'!$AA$2:$AA$707,'Infos Relatório'!I$1)</f>
        <v>0</v>
      </c>
      <c r="L623" s="544">
        <f>SUMIFS('Faturamento NNE'!$P$2:$P$707,'Faturamento NNE'!$E$2:$E$707,'Infos Relatório'!$B$564,'Faturamento NNE'!$F$2:$F$707,'Infos Relatório'!$B623,'Faturamento NNE'!$AA$2:$AA$707,'Infos Relatório'!I$1,'Faturamento NNE'!$U$2:$U$707,"Sim")+SUMIFS('Faturamento NNE'!$Q$2:$Q$707,'Faturamento NNE'!$E$2:$E$707,'Infos Relatório'!$B$564,'Faturamento NNE'!$F$2:$F$707,'Infos Relatório'!$B623,'Faturamento NNE'!$AA$2:$AA$707,'Infos Relatório'!I$1,'Faturamento NNE'!$U$2:$U$707,"Sim")</f>
        <v>0</v>
      </c>
      <c r="M623" s="283" t="e">
        <f t="shared" si="205"/>
        <v>#DIV/0!</v>
      </c>
      <c r="N623" s="545">
        <f>SUMIFS('Faturamento NNE'!$I$2:$I$707,'Faturamento NNE'!$E$2:$E$707,'Infos Relatório'!$B$564,'Faturamento NNE'!$F$2:$F$707,'Infos Relatório'!$B623,'Faturamento NNE'!$AA$2:$AA$707,'Infos Relatório'!I$1)</f>
        <v>0</v>
      </c>
      <c r="O623" s="541">
        <f>COUNTIFS('Faturamento NNE'!$E$2:$E$707,'Infos Relatório'!$B$564,'Faturamento NNE'!$F$2:$F$707,'Infos Relatório'!$B623,'Faturamento NNE'!$AA$2:$AA$707,'Infos Relatório'!O$1)</f>
        <v>0</v>
      </c>
      <c r="P623" s="542">
        <f>SUMIFS('Faturamento NNE'!$H$2:$H$707,'Faturamento NNE'!$E$2:$E$707,'Infos Relatório'!$B$564,'Faturamento NNE'!$F$2:$F$707,'Infos Relatório'!$B623,'Faturamento NNE'!$AA$2:$AA$707,'Infos Relatório'!O$1)</f>
        <v>0</v>
      </c>
      <c r="Q623" s="542">
        <f>SUMIFS('Faturamento NNE'!$K$2:$K$707,'Faturamento NNE'!$E$2:$E$707,'Infos Relatório'!$B$564,'Faturamento NNE'!$F$2:$F$707,'Infos Relatório'!$B623,'Faturamento NNE'!$AA$2:$AA$707,'Infos Relatório'!O$1)</f>
        <v>0</v>
      </c>
      <c r="R623" s="546">
        <f>SUMIFS('Faturamento NNE'!$P$2:$P$707,'Faturamento NNE'!$E$2:$E$707,'Infos Relatório'!$B$564,'Faturamento NNE'!$F$2:$F$707,'Infos Relatório'!$B623,'Faturamento NNE'!$AA$2:$AA$707,'Infos Relatório'!O$1,'Faturamento NNE'!$U$2:$U$707,"Sim")+SUMIFS('Faturamento NNE'!$Q$2:$Q$707,'Faturamento NNE'!$E$2:$E$707,'Infos Relatório'!$B$564,'Faturamento NNE'!$F$2:$F$707,'Infos Relatório'!$B623,'Faturamento NNE'!$AA$2:$AA$707,'Infos Relatório'!O$1,'Faturamento NNE'!$U$2:$U$707,"Sim")</f>
        <v>0</v>
      </c>
      <c r="S623" s="227" t="e">
        <f t="shared" si="206"/>
        <v>#DIV/0!</v>
      </c>
      <c r="T623" s="545">
        <f>SUMIFS('Faturamento NNE'!$I$2:$I$707,'Faturamento NNE'!$E$2:$E$707,'Infos Relatório'!$B$564,'Faturamento NNE'!$F$2:$F$707,'Infos Relatório'!$B623,'Faturamento NNE'!$AA$2:$AA$707,'Infos Relatório'!O$1)</f>
        <v>0</v>
      </c>
      <c r="U623" s="541">
        <f>COUNTIFS('Faturamento NNE'!$E$2:$E$707,'Infos Relatório'!$B$564,'Faturamento NNE'!$F$2:$F$707,'Infos Relatório'!$B623,'Faturamento NNE'!$AA$2:$AA$707,'Infos Relatório'!U$1)</f>
        <v>0</v>
      </c>
      <c r="V623" s="542">
        <f>SUMIFS('Faturamento NNE'!$H$2:$H$707,'Faturamento NNE'!$E$2:$E$707,'Infos Relatório'!$B$564,'Faturamento NNE'!$F$2:$F$707,'Infos Relatório'!$B623,'Faturamento NNE'!$AA$2:$AA$707,'Infos Relatório'!U$1)</f>
        <v>0</v>
      </c>
      <c r="W623" s="542">
        <f>SUMIFS('Faturamento NNE'!$K$2:$K$707,'Faturamento NNE'!$E$2:$E$707,'Infos Relatório'!$B$564,'Faturamento NNE'!$F$2:$F$707,'Infos Relatório'!$B623,'Faturamento NNE'!$AA$2:$AA$707,'Infos Relatório'!U$1)</f>
        <v>0</v>
      </c>
      <c r="X623" s="546">
        <f>SUMIFS('Faturamento NNE'!$P$2:$P$707,'Faturamento NNE'!$E$2:$E$707,'Infos Relatório'!$B$564,'Faturamento NNE'!$F$2:$F$707,'Infos Relatório'!$B623,'Faturamento NNE'!$AA$2:$AA$707,'Infos Relatório'!U$1,'Faturamento NNE'!$U$2:$U$707,"Sim")+SUMIFS('Faturamento NNE'!$Q$2:$Q$707,'Faturamento NNE'!$E$2:$E$707,'Infos Relatório'!$B$564,'Faturamento NNE'!$F$2:$F$707,'Infos Relatório'!$B623,'Faturamento NNE'!$AA$2:$AA$707,'Infos Relatório'!U$1,'Faturamento NNE'!$U$2:$U$707,"Sim")</f>
        <v>0</v>
      </c>
      <c r="Y623" s="227" t="e">
        <f t="shared" si="207"/>
        <v>#DIV/0!</v>
      </c>
      <c r="Z623" s="545">
        <f>SUMIFS('Faturamento NNE'!$I$2:$I$707,'Faturamento NNE'!$E$2:$E$707,'Infos Relatório'!$B$564,'Faturamento NNE'!$F$2:$F$707,'Infos Relatório'!$B623,'Faturamento NNE'!$AA$2:$AA$707,'Infos Relatório'!U$1)</f>
        <v>0</v>
      </c>
      <c r="AA623" s="541">
        <f>COUNTIFS('Faturamento NNE'!$E$2:$E$707,'Infos Relatório'!$B$564,'Faturamento NNE'!$F$2:$F$707,'Infos Relatório'!$B623,'Faturamento NNE'!$AA$2:$AA$707,'Infos Relatório'!AA$1)</f>
        <v>0</v>
      </c>
      <c r="AB623" s="542">
        <f>SUMIFS('Faturamento NNE'!$H$2:$H$707,'Faturamento NNE'!$E$2:$E$707,'Infos Relatório'!$B$564,'Faturamento NNE'!$F$2:$F$707,'Infos Relatório'!$B623,'Faturamento NNE'!$AA$2:$AA$707,'Infos Relatório'!AA$1)</f>
        <v>0</v>
      </c>
      <c r="AC623" s="542">
        <f>SUMIFS('Faturamento NNE'!$K$2:$K$707,'Faturamento NNE'!$E$2:$E$707,'Infos Relatório'!$B$564,'Faturamento NNE'!$F$2:$F$707,'Infos Relatório'!$B623,'Faturamento NNE'!$AA$2:$AA$707,'Infos Relatório'!AA$1)</f>
        <v>0</v>
      </c>
      <c r="AD623" s="546">
        <f>SUMIFS('Faturamento NNE'!$P$2:$P$707,'Faturamento NNE'!$E$2:$E$707,'Infos Relatório'!$B$564,'Faturamento NNE'!$F$2:$F$707,'Infos Relatório'!$B623,'Faturamento NNE'!$AA$2:$AA$707,'Infos Relatório'!AA$1,'Faturamento NNE'!$U$2:$U$707,"Sim")+SUMIFS('Faturamento NNE'!$Q$2:$Q$707,'Faturamento NNE'!$E$2:$E$707,'Infos Relatório'!$B$564,'Faturamento NNE'!$F$2:$F$707,'Infos Relatório'!$B623,'Faturamento NNE'!$AA$2:$AA$707,'Infos Relatório'!AA$1,'Faturamento NNE'!$U$2:$U$707,"Sim")</f>
        <v>0</v>
      </c>
      <c r="AE623" s="227" t="e">
        <f t="shared" si="208"/>
        <v>#DIV/0!</v>
      </c>
      <c r="AF623" s="545">
        <f>SUMIFS('Faturamento NNE'!$I$2:$I$707,'Faturamento NNE'!$E$2:$E$707,'Infos Relatório'!$B$564,'Faturamento NNE'!$F$2:$F$707,'Infos Relatório'!$B623,'Faturamento NNE'!$AA$2:$AA$707,'Infos Relatório'!AA$1)</f>
        <v>0</v>
      </c>
      <c r="AG623" s="541">
        <f>COUNTIFS('Faturamento NNE'!$E$2:$E$707,'Infos Relatório'!$B$564,'Faturamento NNE'!$F$2:$F$707,'Infos Relatório'!$B623,'Faturamento NNE'!$AA$2:$AA$707,'Infos Relatório'!AG$1)</f>
        <v>0</v>
      </c>
      <c r="AH623" s="542">
        <f>SUMIFS('Faturamento NNE'!$H$2:$H$707,'Faturamento NNE'!$E$2:$E$707,'Infos Relatório'!$B$564,'Faturamento NNE'!$F$2:$F$707,'Infos Relatório'!$B623,'Faturamento NNE'!$AA$2:$AA$707,'Infos Relatório'!AG$1)</f>
        <v>0</v>
      </c>
      <c r="AI623" s="542">
        <f>SUMIFS('Faturamento NNE'!$K$2:$K$707,'Faturamento NNE'!$E$2:$E$707,'Infos Relatório'!$B$564,'Faturamento NNE'!$F$2:$F$707,'Infos Relatório'!$B623,'Faturamento NNE'!$AA$2:$AA$707,'Infos Relatório'!AG$1)</f>
        <v>0</v>
      </c>
      <c r="AJ623" s="546">
        <f>SUMIFS('Faturamento NNE'!$P$2:$P$707,'Faturamento NNE'!$E$2:$E$707,'Infos Relatório'!$B$564,'Faturamento NNE'!$F$2:$F$707,'Infos Relatório'!$B623,'Faturamento NNE'!$AA$2:$AA$707,'Infos Relatório'!AG$1,'Faturamento NNE'!$U$2:$U$707,"Sim")+SUMIFS('Faturamento NNE'!$Q$2:$Q$707,'Faturamento NNE'!$E$2:$E$707,'Infos Relatório'!$B$564,'Faturamento NNE'!$F$2:$F$707,'Infos Relatório'!$B623,'Faturamento NNE'!$AA$2:$AA$707,'Infos Relatório'!AG$1,'Faturamento NNE'!$U$2:$U$707,"Sim")</f>
        <v>0</v>
      </c>
      <c r="AK623" s="227" t="e">
        <f t="shared" si="209"/>
        <v>#DIV/0!</v>
      </c>
      <c r="AL623" s="545">
        <f>SUMIFS('Faturamento NNE'!$I$2:$I$707,'Faturamento NNE'!$E$2:$E$707,'Infos Relatório'!$B$564,'Faturamento NNE'!$F$2:$F$707,'Infos Relatório'!$B623,'Faturamento NNE'!$AA$2:$AA$707,'Infos Relatório'!AG$1)</f>
        <v>0</v>
      </c>
      <c r="AM623" s="541">
        <f>COUNTIFS('Faturamento NNE'!$E$2:$E$707,'Infos Relatório'!$B$564,'Faturamento NNE'!$F$2:$F$707,'Infos Relatório'!$B623,'Faturamento NNE'!$AA$2:$AA$707,'Infos Relatório'!AM$1)</f>
        <v>0</v>
      </c>
      <c r="AN623" s="542">
        <f>SUMIFS('Faturamento NNE'!$H$2:$H$707,'Faturamento NNE'!$E$2:$E$707,'Infos Relatório'!$B$564,'Faturamento NNE'!$F$2:$F$707,'Infos Relatório'!$B623,'Faturamento NNE'!$AA$2:$AA$707,'Infos Relatório'!AM$1)</f>
        <v>0</v>
      </c>
      <c r="AO623" s="542">
        <f>SUMIFS('Faturamento NNE'!$K$2:$K$707,'Faturamento NNE'!$E$2:$E$707,'Infos Relatório'!$B$564,'Faturamento NNE'!$F$2:$F$707,'Infos Relatório'!$B623,'Faturamento NNE'!$AA$2:$AA$707,'Infos Relatório'!AM$1)</f>
        <v>0</v>
      </c>
      <c r="AP623" s="546">
        <f>SUMIFS('Faturamento NNE'!$P$2:$P$707,'Faturamento NNE'!$E$2:$E$707,'Infos Relatório'!$B$564,'Faturamento NNE'!$F$2:$F$707,'Infos Relatório'!$B623,'Faturamento NNE'!$AA$2:$AA$707,'Infos Relatório'!AM$1,'Faturamento NNE'!$U$2:$U$707,"Sim")+SUMIFS('Faturamento NNE'!$Q$2:$Q$707,'Faturamento NNE'!$E$2:$E$707,'Infos Relatório'!$B$564,'Faturamento NNE'!$F$2:$F$707,'Infos Relatório'!$B623,'Faturamento NNE'!$AA$2:$AA$707,'Infos Relatório'!AM$1,'Faturamento NNE'!$U$2:$U$707,"Sim")</f>
        <v>0</v>
      </c>
      <c r="AQ623" s="227" t="e">
        <f t="shared" si="210"/>
        <v>#DIV/0!</v>
      </c>
      <c r="AR623" s="545">
        <f>SUMIFS('Faturamento NNE'!$I$2:$I$707,'Faturamento NNE'!$E$2:$E$707,'Infos Relatório'!$B$564,'Faturamento NNE'!$F$2:$F$707,'Infos Relatório'!$B623,'Faturamento NNE'!$AA$2:$AA$707,'Infos Relatório'!AM$1)</f>
        <v>0</v>
      </c>
      <c r="AS623" s="541">
        <f>COUNTIFS('Faturamento NNE'!$E$2:$E$707,'Infos Relatório'!$B$564,'Faturamento NNE'!$F$2:$F$707,'Infos Relatório'!$B623,'Faturamento NNE'!$AA$2:$AA$707,'Infos Relatório'!AS$1)</f>
        <v>0</v>
      </c>
      <c r="AT623" s="542">
        <f>SUMIFS('Faturamento NNE'!$H$2:$H$707,'Faturamento NNE'!$E$2:$E$707,'Infos Relatório'!$B$564,'Faturamento NNE'!$F$2:$F$707,'Infos Relatório'!$B623,'Faturamento NNE'!$AA$2:$AA$707,'Infos Relatório'!AS$1)</f>
        <v>0</v>
      </c>
      <c r="AU623" s="542">
        <f>SUMIFS('Faturamento NNE'!$K$2:$K$707,'Faturamento NNE'!$E$2:$E$707,'Infos Relatório'!$B$564,'Faturamento NNE'!$F$2:$F$707,'Infos Relatório'!$B623,'Faturamento NNE'!$AA$2:$AA$707,'Infos Relatório'!AS$1)</f>
        <v>0</v>
      </c>
      <c r="AV623" s="546">
        <f>SUMIFS('Faturamento NNE'!$P$2:$P$707,'Faturamento NNE'!$E$2:$E$707,'Infos Relatório'!$B$564,'Faturamento NNE'!$F$2:$F$707,'Infos Relatório'!$B623,'Faturamento NNE'!$AA$2:$AA$707,'Infos Relatório'!AS$1,'Faturamento NNE'!$U$2:$U$707,"Sim")+SUMIFS('Faturamento NNE'!$Q$2:$Q$707,'Faturamento NNE'!$E$2:$E$707,'Infos Relatório'!$B$564,'Faturamento NNE'!$F$2:$F$707,'Infos Relatório'!$B623,'Faturamento NNE'!$AA$2:$AA$707,'Infos Relatório'!AS$1,'Faturamento NNE'!$U$2:$U$707,"Sim")</f>
        <v>0</v>
      </c>
      <c r="AW623" s="227" t="e">
        <f t="shared" si="211"/>
        <v>#DIV/0!</v>
      </c>
      <c r="AX623" s="545">
        <f>SUMIFS('Faturamento NNE'!$I$2:$I$707,'Faturamento NNE'!$E$2:$E$707,'Infos Relatório'!$B$564,'Faturamento NNE'!$F$2:$F$707,'Infos Relatório'!$B623,'Faturamento NNE'!$AA$2:$AA$707,'Infos Relatório'!AS$1)</f>
        <v>0</v>
      </c>
      <c r="AY623" s="541">
        <f>COUNTIFS('Faturamento NNE'!$E$2:$E$707,'Infos Relatório'!$B$564,'Faturamento NNE'!$F$2:$F$707,'Infos Relatório'!$B623,'Faturamento NNE'!$AA$2:$AA$707,'Infos Relatório'!AY$1)</f>
        <v>0</v>
      </c>
      <c r="AZ623" s="542">
        <f>SUMIFS('Faturamento NNE'!$H$2:$H$707,'Faturamento NNE'!$E$2:$E$707,'Infos Relatório'!$B$564,'Faturamento NNE'!$F$2:$F$707,'Infos Relatório'!$B623,'Faturamento NNE'!$AA$2:$AA$707,'Infos Relatório'!AY$1)</f>
        <v>0</v>
      </c>
      <c r="BA623" s="542">
        <f>SUMIFS('Faturamento NNE'!$K$2:$K$707,'Faturamento NNE'!$E$2:$E$707,'Infos Relatório'!$B$564,'Faturamento NNE'!$F$2:$F$707,'Infos Relatório'!$B623,'Faturamento NNE'!$AA$2:$AA$707,'Infos Relatório'!AY$1)</f>
        <v>0</v>
      </c>
      <c r="BB623" s="546">
        <f>SUMIFS('Faturamento NNE'!$P$2:$P$707,'Faturamento NNE'!$E$2:$E$707,'Infos Relatório'!$B$564,'Faturamento NNE'!$F$2:$F$707,'Infos Relatório'!$B623,'Faturamento NNE'!$AA$2:$AA$707,'Infos Relatório'!AY$1,'Faturamento NNE'!$U$2:$U$707,"Sim")+SUMIFS('Faturamento NNE'!$Q$2:$Q$707,'Faturamento NNE'!$E$2:$E$707,'Infos Relatório'!$B$564,'Faturamento NNE'!$F$2:$F$707,'Infos Relatório'!$B623,'Faturamento NNE'!$AA$2:$AA$707,'Infos Relatório'!AY$1,'Faturamento NNE'!$U$2:$U$707,"Sim")</f>
        <v>0</v>
      </c>
      <c r="BC623" s="227" t="e">
        <f t="shared" si="212"/>
        <v>#DIV/0!</v>
      </c>
      <c r="BD623" s="545">
        <f>SUMIFS('Faturamento NNE'!$I$2:$I$707,'Faturamento NNE'!$E$2:$E$707,'Infos Relatório'!$B$564,'Faturamento NNE'!$F$2:$F$707,'Infos Relatório'!$B623,'Faturamento NNE'!$AA$2:$AA$707,'Infos Relatório'!AY$1)</f>
        <v>0</v>
      </c>
      <c r="BE623" s="541">
        <f>COUNTIFS('Faturamento NNE'!$E$2:$E$707,'Infos Relatório'!$B$564,'Faturamento NNE'!$F$2:$F$707,'Infos Relatório'!$B623,'Faturamento NNE'!$AA$2:$AA$707,'Infos Relatório'!BE$1)</f>
        <v>0</v>
      </c>
      <c r="BF623" s="542">
        <f>SUMIFS('Faturamento NNE'!$H$2:$H$707,'Faturamento NNE'!$E$2:$E$707,'Infos Relatório'!$B$564,'Faturamento NNE'!$F$2:$F$707,'Infos Relatório'!$B623,'Faturamento NNE'!$AA$2:$AA$707,'Infos Relatório'!BE$1)</f>
        <v>0</v>
      </c>
      <c r="BG623" s="542">
        <f>SUMIFS('Faturamento NNE'!$K$2:$K$707,'Faturamento NNE'!$E$2:$E$707,'Infos Relatório'!$B$564,'Faturamento NNE'!$F$2:$F$707,'Infos Relatório'!$B623,'Faturamento NNE'!$AA$2:$AA$707,'Infos Relatório'!BE$1)</f>
        <v>0</v>
      </c>
      <c r="BH623" s="546">
        <f>SUMIFS('Faturamento NNE'!$P$2:$P$707,'Faturamento NNE'!$E$2:$E$707,'Infos Relatório'!$B$564,'Faturamento NNE'!$F$2:$F$707,'Infos Relatório'!$B623,'Faturamento NNE'!$AA$2:$AA$707,'Infos Relatório'!BE$1,'Faturamento NNE'!$U$2:$U$707,"Sim")+SUMIFS('Faturamento NNE'!$Q$2:$Q$707,'Faturamento NNE'!$E$2:$E$707,'Infos Relatório'!$B$564,'Faturamento NNE'!$F$2:$F$707,'Infos Relatório'!$B623,'Faturamento NNE'!$AA$2:$AA$707,'Infos Relatório'!BE$1,'Faturamento NNE'!$U$2:$U$707,"Sim")</f>
        <v>0</v>
      </c>
      <c r="BI623" s="227" t="e">
        <f t="shared" si="213"/>
        <v>#DIV/0!</v>
      </c>
      <c r="BJ623" s="545">
        <f>SUMIFS('Faturamento NNE'!$I$2:$I$707,'Faturamento NNE'!$E$2:$E$707,'Infos Relatório'!$B$564,'Faturamento NNE'!$F$2:$F$707,'Infos Relatório'!$B623,'Faturamento NNE'!$AA$2:$AA$707,'Infos Relatório'!BE$1)</f>
        <v>0</v>
      </c>
      <c r="BK623" s="541">
        <f>COUNTIFS('Faturamento NNE'!$E$2:$E$707,'Infos Relatório'!$B$564,'Faturamento NNE'!$F$2:$F$707,'Infos Relatório'!$B623,'Faturamento NNE'!$AA$2:$AA$707,'Infos Relatório'!BK$1)</f>
        <v>0</v>
      </c>
      <c r="BL623" s="542">
        <f>SUMIFS('Faturamento NNE'!$H$2:$H$707,'Faturamento NNE'!$E$2:$E$707,'Infos Relatório'!$B$564,'Faturamento NNE'!$F$2:$F$707,'Infos Relatório'!$B623,'Faturamento NNE'!$AA$2:$AA$707,'Infos Relatório'!BK$1)</f>
        <v>0</v>
      </c>
      <c r="BM623" s="542">
        <f>SUMIFS('Faturamento NNE'!$K$2:$K$707,'Faturamento NNE'!$E$2:$E$707,'Infos Relatório'!$B$564,'Faturamento NNE'!$F$2:$F$707,'Infos Relatório'!$B623,'Faturamento NNE'!$AA$2:$AA$707,'Infos Relatório'!BK$1)</f>
        <v>0</v>
      </c>
      <c r="BN623" s="546">
        <f>SUMIFS('Faturamento NNE'!$P$2:$P$707,'Faturamento NNE'!$E$2:$E$707,'Infos Relatório'!$B$564,'Faturamento NNE'!$F$2:$F$707,'Infos Relatório'!$B623,'Faturamento NNE'!$AA$2:$AA$707,'Infos Relatório'!BK$1,'Faturamento NNE'!$U$2:$U$707,"Sim")+SUMIFS('Faturamento NNE'!$Q$2:$Q$707,'Faturamento NNE'!$E$2:$E$707,'Infos Relatório'!$B$564,'Faturamento NNE'!$F$2:$F$707,'Infos Relatório'!$B623,'Faturamento NNE'!$AA$2:$AA$707,'Infos Relatório'!BK$1,'Faturamento NNE'!$U$2:$U$707,"Sim")</f>
        <v>0</v>
      </c>
      <c r="BO623" s="227" t="e">
        <f t="shared" si="214"/>
        <v>#DIV/0!</v>
      </c>
      <c r="BP623" s="545">
        <f>SUMIFS('Faturamento NNE'!$I$2:$I$707,'Faturamento NNE'!$E$2:$E$707,'Infos Relatório'!$B$564,'Faturamento NNE'!$F$2:$F$707,'Infos Relatório'!$B623,'Faturamento NNE'!$AA$2:$AA$707,'Infos Relatório'!BK$1)</f>
        <v>0</v>
      </c>
      <c r="BQ623" s="541">
        <f>COUNTIFS('Faturamento NNE'!$E$2:$E$707,'Infos Relatório'!$B$564,'Faturamento NNE'!$F$2:$F$707,'Infos Relatório'!$B623,'Faturamento NNE'!$AA$2:$AA$707,'Infos Relatório'!BQ$1)</f>
        <v>0</v>
      </c>
      <c r="BR623" s="542">
        <f>SUMIFS('Faturamento NNE'!$H$2:$H$707,'Faturamento NNE'!$E$2:$E$707,'Infos Relatório'!$B$564,'Faturamento NNE'!$F$2:$F$707,'Infos Relatório'!$B623,'Faturamento NNE'!$AA$2:$AA$707,'Infos Relatório'!BQ$1)</f>
        <v>0</v>
      </c>
      <c r="BS623" s="542">
        <f>SUMIFS('Faturamento NNE'!$K$2:$K$707,'Faturamento NNE'!$E$2:$E$707,'Infos Relatório'!$B$564,'Faturamento NNE'!$F$2:$F$707,'Infos Relatório'!$B623,'Faturamento NNE'!$AA$2:$AA$707,'Infos Relatório'!BQ$1)</f>
        <v>0</v>
      </c>
      <c r="BT623" s="546">
        <f>SUMIFS('Faturamento NNE'!$P$2:$P$707,'Faturamento NNE'!$E$2:$E$707,'Infos Relatório'!$B$564,'Faturamento NNE'!$F$2:$F$707,'Infos Relatório'!$B623,'Faturamento NNE'!$AA$2:$AA$707,'Infos Relatório'!BQ$1,'Faturamento NNE'!$U$2:$U$707,"Sim")+SUMIFS('Faturamento NNE'!$Q$2:$Q$707,'Faturamento NNE'!$E$2:$E$707,'Infos Relatório'!$B$564,'Faturamento NNE'!$F$2:$F$707,'Infos Relatório'!$B623,'Faturamento NNE'!$AA$2:$AA$707,'Infos Relatório'!BQ$1,'Faturamento NNE'!$U$2:$U$707,"Sim")</f>
        <v>0</v>
      </c>
      <c r="BU623" s="227" t="e">
        <f t="shared" si="215"/>
        <v>#DIV/0!</v>
      </c>
      <c r="BV623" s="545">
        <f>SUMIFS('Faturamento NNE'!$I$2:$I$707,'Faturamento NNE'!$E$2:$E$707,'Infos Relatório'!$B$564,'Faturamento NNE'!$F$2:$F$707,'Infos Relatório'!$B623,'Faturamento NNE'!$AA$2:$AA$707,'Infos Relatório'!BQ$1)</f>
        <v>0</v>
      </c>
    </row>
    <row r="624" spans="2:74">
      <c r="B624" s="217" t="s">
        <v>189</v>
      </c>
      <c r="C624" s="541">
        <f>COUNTIFS('Faturamento NNE'!$E$2:$E$707,'Infos Relatório'!$B$564,'Faturamento NNE'!$F$2:$F$707,'Infos Relatório'!$B624,'Faturamento NNE'!$AA$2:$AA$707,'Infos Relatório'!C$1)</f>
        <v>0</v>
      </c>
      <c r="D624" s="542">
        <f>SUMIFS('Faturamento NNE'!$H$2:$H$707,'Faturamento NNE'!$E$2:$E$707,'Infos Relatório'!$B$564,'Faturamento NNE'!$F$2:$F$707,'Infos Relatório'!$B624,'Faturamento NNE'!$AA$2:$AA$707,'Infos Relatório'!C$1)</f>
        <v>0</v>
      </c>
      <c r="E624" s="543">
        <f>SUMIFS('Faturamento NNE'!$K$2:$K$707,'Faturamento NNE'!$E$2:$E$707,'Infos Relatório'!$B$564,'Faturamento NNE'!$F$2:$F$707,'Infos Relatório'!$B624,'Faturamento NNE'!$AA$2:$AA$707,'Infos Relatório'!C$1)</f>
        <v>0</v>
      </c>
      <c r="F624" s="544">
        <f>SUMIFS('Faturamento NNE'!$P$2:$P$707,'Faturamento NNE'!$E$2:$E$707,'Infos Relatório'!$B$564,'Faturamento NNE'!$F$2:$F$707,'Infos Relatório'!$B624,'Faturamento NNE'!$AA$2:$AA$707,'Infos Relatório'!C$1,'Faturamento NNE'!$U$2:$U$707,"Sim")+SUMIFS('Faturamento NNE'!$Q$2:$Q$707,'Faturamento NNE'!$E$2:$E$707,'Infos Relatório'!$B$564,'Faturamento NNE'!$F$2:$F$707,'Infos Relatório'!$B624,'Faturamento NNE'!$AA$2:$AA$707,'Infos Relatório'!C$1,'Faturamento NNE'!$U$2:$U$707,"Sim")</f>
        <v>0</v>
      </c>
      <c r="G624" s="283" t="e">
        <f t="shared" si="204"/>
        <v>#DIV/0!</v>
      </c>
      <c r="H624" s="545">
        <f>SUMIFS('Faturamento NNE'!$I$2:$I$707,'Faturamento NNE'!$E$2:$E$707,'Infos Relatório'!$B$564,'Faturamento NNE'!$F$2:$F$707,'Infos Relatório'!$B624,'Faturamento NNE'!$AA$2:$AA$707,'Infos Relatório'!C$1)</f>
        <v>0</v>
      </c>
      <c r="I624" s="541">
        <f>COUNTIFS('Faturamento NNE'!$E$2:$E$707,'Infos Relatório'!$B$564,'Faturamento NNE'!$F$2:$F$707,'Infos Relatório'!$B624,'Faturamento NNE'!$AA$2:$AA$707,'Infos Relatório'!I$1)</f>
        <v>0</v>
      </c>
      <c r="J624" s="542">
        <f>SUMIFS('Faturamento NNE'!$H$2:$H$707,'Faturamento NNE'!$E$2:$E$707,'Infos Relatório'!$B$564,'Faturamento NNE'!$F$2:$F$707,'Infos Relatório'!$B624,'Faturamento NNE'!$AA$2:$AA$707,'Infos Relatório'!I$1)</f>
        <v>0</v>
      </c>
      <c r="K624" s="543">
        <f>SUMIFS('Faturamento NNE'!$K$2:$K$707,'Faturamento NNE'!$E$2:$E$707,'Infos Relatório'!$B$564,'Faturamento NNE'!$F$2:$F$707,'Infos Relatório'!$B624,'Faturamento NNE'!$AA$2:$AA$707,'Infos Relatório'!I$1)</f>
        <v>0</v>
      </c>
      <c r="L624" s="544">
        <f>SUMIFS('Faturamento NNE'!$P$2:$P$707,'Faturamento NNE'!$E$2:$E$707,'Infos Relatório'!$B$564,'Faturamento NNE'!$F$2:$F$707,'Infos Relatório'!$B624,'Faturamento NNE'!$AA$2:$AA$707,'Infos Relatório'!I$1,'Faturamento NNE'!$U$2:$U$707,"Sim")+SUMIFS('Faturamento NNE'!$Q$2:$Q$707,'Faturamento NNE'!$E$2:$E$707,'Infos Relatório'!$B$564,'Faturamento NNE'!$F$2:$F$707,'Infos Relatório'!$B624,'Faturamento NNE'!$AA$2:$AA$707,'Infos Relatório'!I$1,'Faturamento NNE'!$U$2:$U$707,"Sim")</f>
        <v>0</v>
      </c>
      <c r="M624" s="283" t="e">
        <f t="shared" si="205"/>
        <v>#DIV/0!</v>
      </c>
      <c r="N624" s="545">
        <f>SUMIFS('Faturamento NNE'!$I$2:$I$707,'Faturamento NNE'!$E$2:$E$707,'Infos Relatório'!$B$564,'Faturamento NNE'!$F$2:$F$707,'Infos Relatório'!$B624,'Faturamento NNE'!$AA$2:$AA$707,'Infos Relatório'!I$1)</f>
        <v>0</v>
      </c>
      <c r="O624" s="541">
        <f>COUNTIFS('Faturamento NNE'!$E$2:$E$707,'Infos Relatório'!$B$564,'Faturamento NNE'!$F$2:$F$707,'Infos Relatório'!$B624,'Faturamento NNE'!$AA$2:$AA$707,'Infos Relatório'!O$1)</f>
        <v>0</v>
      </c>
      <c r="P624" s="542">
        <f>SUMIFS('Faturamento NNE'!$H$2:$H$707,'Faturamento NNE'!$E$2:$E$707,'Infos Relatório'!$B$564,'Faturamento NNE'!$F$2:$F$707,'Infos Relatório'!$B624,'Faturamento NNE'!$AA$2:$AA$707,'Infos Relatório'!O$1)</f>
        <v>0</v>
      </c>
      <c r="Q624" s="542">
        <f>SUMIFS('Faturamento NNE'!$K$2:$K$707,'Faturamento NNE'!$E$2:$E$707,'Infos Relatório'!$B$564,'Faturamento NNE'!$F$2:$F$707,'Infos Relatório'!$B624,'Faturamento NNE'!$AA$2:$AA$707,'Infos Relatório'!O$1)</f>
        <v>0</v>
      </c>
      <c r="R624" s="546">
        <f>SUMIFS('Faturamento NNE'!$P$2:$P$707,'Faturamento NNE'!$E$2:$E$707,'Infos Relatório'!$B$564,'Faturamento NNE'!$F$2:$F$707,'Infos Relatório'!$B624,'Faturamento NNE'!$AA$2:$AA$707,'Infos Relatório'!O$1,'Faturamento NNE'!$U$2:$U$707,"Sim")+SUMIFS('Faturamento NNE'!$Q$2:$Q$707,'Faturamento NNE'!$E$2:$E$707,'Infos Relatório'!$B$564,'Faturamento NNE'!$F$2:$F$707,'Infos Relatório'!$B624,'Faturamento NNE'!$AA$2:$AA$707,'Infos Relatório'!O$1,'Faturamento NNE'!$U$2:$U$707,"Sim")</f>
        <v>0</v>
      </c>
      <c r="S624" s="227" t="e">
        <f t="shared" si="206"/>
        <v>#DIV/0!</v>
      </c>
      <c r="T624" s="545">
        <f>SUMIFS('Faturamento NNE'!$I$2:$I$707,'Faturamento NNE'!$E$2:$E$707,'Infos Relatório'!$B$564,'Faturamento NNE'!$F$2:$F$707,'Infos Relatório'!$B624,'Faturamento NNE'!$AA$2:$AA$707,'Infos Relatório'!O$1)</f>
        <v>0</v>
      </c>
      <c r="U624" s="541">
        <f>COUNTIFS('Faturamento NNE'!$E$2:$E$707,'Infos Relatório'!$B$564,'Faturamento NNE'!$F$2:$F$707,'Infos Relatório'!$B624,'Faturamento NNE'!$AA$2:$AA$707,'Infos Relatório'!U$1)</f>
        <v>0</v>
      </c>
      <c r="V624" s="542">
        <f>SUMIFS('Faturamento NNE'!$H$2:$H$707,'Faturamento NNE'!$E$2:$E$707,'Infos Relatório'!$B$564,'Faturamento NNE'!$F$2:$F$707,'Infos Relatório'!$B624,'Faturamento NNE'!$AA$2:$AA$707,'Infos Relatório'!U$1)</f>
        <v>0</v>
      </c>
      <c r="W624" s="542">
        <f>SUMIFS('Faturamento NNE'!$K$2:$K$707,'Faturamento NNE'!$E$2:$E$707,'Infos Relatório'!$B$564,'Faturamento NNE'!$F$2:$F$707,'Infos Relatório'!$B624,'Faturamento NNE'!$AA$2:$AA$707,'Infos Relatório'!U$1)</f>
        <v>0</v>
      </c>
      <c r="X624" s="546">
        <f>SUMIFS('Faturamento NNE'!$P$2:$P$707,'Faturamento NNE'!$E$2:$E$707,'Infos Relatório'!$B$564,'Faturamento NNE'!$F$2:$F$707,'Infos Relatório'!$B624,'Faturamento NNE'!$AA$2:$AA$707,'Infos Relatório'!U$1,'Faturamento NNE'!$U$2:$U$707,"Sim")+SUMIFS('Faturamento NNE'!$Q$2:$Q$707,'Faturamento NNE'!$E$2:$E$707,'Infos Relatório'!$B$564,'Faturamento NNE'!$F$2:$F$707,'Infos Relatório'!$B624,'Faturamento NNE'!$AA$2:$AA$707,'Infos Relatório'!U$1,'Faturamento NNE'!$U$2:$U$707,"Sim")</f>
        <v>0</v>
      </c>
      <c r="Y624" s="227" t="e">
        <f t="shared" si="207"/>
        <v>#DIV/0!</v>
      </c>
      <c r="Z624" s="545">
        <f>SUMIFS('Faturamento NNE'!$I$2:$I$707,'Faturamento NNE'!$E$2:$E$707,'Infos Relatório'!$B$564,'Faturamento NNE'!$F$2:$F$707,'Infos Relatório'!$B624,'Faturamento NNE'!$AA$2:$AA$707,'Infos Relatório'!U$1)</f>
        <v>0</v>
      </c>
      <c r="AA624" s="541">
        <f>COUNTIFS('Faturamento NNE'!$E$2:$E$707,'Infos Relatório'!$B$564,'Faturamento NNE'!$F$2:$F$707,'Infos Relatório'!$B624,'Faturamento NNE'!$AA$2:$AA$707,'Infos Relatório'!AA$1)</f>
        <v>0</v>
      </c>
      <c r="AB624" s="542">
        <f>SUMIFS('Faturamento NNE'!$H$2:$H$707,'Faturamento NNE'!$E$2:$E$707,'Infos Relatório'!$B$564,'Faturamento NNE'!$F$2:$F$707,'Infos Relatório'!$B624,'Faturamento NNE'!$AA$2:$AA$707,'Infos Relatório'!AA$1)</f>
        <v>0</v>
      </c>
      <c r="AC624" s="542">
        <f>SUMIFS('Faturamento NNE'!$K$2:$K$707,'Faturamento NNE'!$E$2:$E$707,'Infos Relatório'!$B$564,'Faturamento NNE'!$F$2:$F$707,'Infos Relatório'!$B624,'Faturamento NNE'!$AA$2:$AA$707,'Infos Relatório'!AA$1)</f>
        <v>0</v>
      </c>
      <c r="AD624" s="546">
        <f>SUMIFS('Faturamento NNE'!$P$2:$P$707,'Faturamento NNE'!$E$2:$E$707,'Infos Relatório'!$B$564,'Faturamento NNE'!$F$2:$F$707,'Infos Relatório'!$B624,'Faturamento NNE'!$AA$2:$AA$707,'Infos Relatório'!AA$1,'Faturamento NNE'!$U$2:$U$707,"Sim")+SUMIFS('Faturamento NNE'!$Q$2:$Q$707,'Faturamento NNE'!$E$2:$E$707,'Infos Relatório'!$B$564,'Faturamento NNE'!$F$2:$F$707,'Infos Relatório'!$B624,'Faturamento NNE'!$AA$2:$AA$707,'Infos Relatório'!AA$1,'Faturamento NNE'!$U$2:$U$707,"Sim")</f>
        <v>0</v>
      </c>
      <c r="AE624" s="227" t="e">
        <f t="shared" si="208"/>
        <v>#DIV/0!</v>
      </c>
      <c r="AF624" s="545">
        <f>SUMIFS('Faturamento NNE'!$I$2:$I$707,'Faturamento NNE'!$E$2:$E$707,'Infos Relatório'!$B$564,'Faturamento NNE'!$F$2:$F$707,'Infos Relatório'!$B624,'Faturamento NNE'!$AA$2:$AA$707,'Infos Relatório'!AA$1)</f>
        <v>0</v>
      </c>
      <c r="AG624" s="541">
        <f>COUNTIFS('Faturamento NNE'!$E$2:$E$707,'Infos Relatório'!$B$564,'Faturamento NNE'!$F$2:$F$707,'Infos Relatório'!$B624,'Faturamento NNE'!$AA$2:$AA$707,'Infos Relatório'!AG$1)</f>
        <v>0</v>
      </c>
      <c r="AH624" s="542">
        <f>SUMIFS('Faturamento NNE'!$H$2:$H$707,'Faturamento NNE'!$E$2:$E$707,'Infos Relatório'!$B$564,'Faturamento NNE'!$F$2:$F$707,'Infos Relatório'!$B624,'Faturamento NNE'!$AA$2:$AA$707,'Infos Relatório'!AG$1)</f>
        <v>0</v>
      </c>
      <c r="AI624" s="542">
        <f>SUMIFS('Faturamento NNE'!$K$2:$K$707,'Faturamento NNE'!$E$2:$E$707,'Infos Relatório'!$B$564,'Faturamento NNE'!$F$2:$F$707,'Infos Relatório'!$B624,'Faturamento NNE'!$AA$2:$AA$707,'Infos Relatório'!AG$1)</f>
        <v>0</v>
      </c>
      <c r="AJ624" s="546">
        <f>SUMIFS('Faturamento NNE'!$P$2:$P$707,'Faturamento NNE'!$E$2:$E$707,'Infos Relatório'!$B$564,'Faturamento NNE'!$F$2:$F$707,'Infos Relatório'!$B624,'Faturamento NNE'!$AA$2:$AA$707,'Infos Relatório'!AG$1,'Faturamento NNE'!$U$2:$U$707,"Sim")+SUMIFS('Faturamento NNE'!$Q$2:$Q$707,'Faturamento NNE'!$E$2:$E$707,'Infos Relatório'!$B$564,'Faturamento NNE'!$F$2:$F$707,'Infos Relatório'!$B624,'Faturamento NNE'!$AA$2:$AA$707,'Infos Relatório'!AG$1,'Faturamento NNE'!$U$2:$U$707,"Sim")</f>
        <v>0</v>
      </c>
      <c r="AK624" s="227" t="e">
        <f t="shared" si="209"/>
        <v>#DIV/0!</v>
      </c>
      <c r="AL624" s="545">
        <f>SUMIFS('Faturamento NNE'!$I$2:$I$707,'Faturamento NNE'!$E$2:$E$707,'Infos Relatório'!$B$564,'Faturamento NNE'!$F$2:$F$707,'Infos Relatório'!$B624,'Faturamento NNE'!$AA$2:$AA$707,'Infos Relatório'!AG$1)</f>
        <v>0</v>
      </c>
      <c r="AM624" s="541">
        <f>COUNTIFS('Faturamento NNE'!$E$2:$E$707,'Infos Relatório'!$B$564,'Faturamento NNE'!$F$2:$F$707,'Infos Relatório'!$B624,'Faturamento NNE'!$AA$2:$AA$707,'Infos Relatório'!AM$1)</f>
        <v>0</v>
      </c>
      <c r="AN624" s="542">
        <f>SUMIFS('Faturamento NNE'!$H$2:$H$707,'Faturamento NNE'!$E$2:$E$707,'Infos Relatório'!$B$564,'Faturamento NNE'!$F$2:$F$707,'Infos Relatório'!$B624,'Faturamento NNE'!$AA$2:$AA$707,'Infos Relatório'!AM$1)</f>
        <v>0</v>
      </c>
      <c r="AO624" s="542">
        <f>SUMIFS('Faturamento NNE'!$K$2:$K$707,'Faturamento NNE'!$E$2:$E$707,'Infos Relatório'!$B$564,'Faturamento NNE'!$F$2:$F$707,'Infos Relatório'!$B624,'Faturamento NNE'!$AA$2:$AA$707,'Infos Relatório'!AM$1)</f>
        <v>0</v>
      </c>
      <c r="AP624" s="546">
        <f>SUMIFS('Faturamento NNE'!$P$2:$P$707,'Faturamento NNE'!$E$2:$E$707,'Infos Relatório'!$B$564,'Faturamento NNE'!$F$2:$F$707,'Infos Relatório'!$B624,'Faturamento NNE'!$AA$2:$AA$707,'Infos Relatório'!AM$1,'Faturamento NNE'!$U$2:$U$707,"Sim")+SUMIFS('Faturamento NNE'!$Q$2:$Q$707,'Faturamento NNE'!$E$2:$E$707,'Infos Relatório'!$B$564,'Faturamento NNE'!$F$2:$F$707,'Infos Relatório'!$B624,'Faturamento NNE'!$AA$2:$AA$707,'Infos Relatório'!AM$1,'Faturamento NNE'!$U$2:$U$707,"Sim")</f>
        <v>0</v>
      </c>
      <c r="AQ624" s="227" t="e">
        <f t="shared" si="210"/>
        <v>#DIV/0!</v>
      </c>
      <c r="AR624" s="545">
        <f>SUMIFS('Faturamento NNE'!$I$2:$I$707,'Faturamento NNE'!$E$2:$E$707,'Infos Relatório'!$B$564,'Faturamento NNE'!$F$2:$F$707,'Infos Relatório'!$B624,'Faturamento NNE'!$AA$2:$AA$707,'Infos Relatório'!AM$1)</f>
        <v>0</v>
      </c>
      <c r="AS624" s="541">
        <f>COUNTIFS('Faturamento NNE'!$E$2:$E$707,'Infos Relatório'!$B$564,'Faturamento NNE'!$F$2:$F$707,'Infos Relatório'!$B624,'Faturamento NNE'!$AA$2:$AA$707,'Infos Relatório'!AS$1)</f>
        <v>0</v>
      </c>
      <c r="AT624" s="542">
        <f>SUMIFS('Faturamento NNE'!$H$2:$H$707,'Faturamento NNE'!$E$2:$E$707,'Infos Relatório'!$B$564,'Faturamento NNE'!$F$2:$F$707,'Infos Relatório'!$B624,'Faturamento NNE'!$AA$2:$AA$707,'Infos Relatório'!AS$1)</f>
        <v>0</v>
      </c>
      <c r="AU624" s="542">
        <f>SUMIFS('Faturamento NNE'!$K$2:$K$707,'Faturamento NNE'!$E$2:$E$707,'Infos Relatório'!$B$564,'Faturamento NNE'!$F$2:$F$707,'Infos Relatório'!$B624,'Faturamento NNE'!$AA$2:$AA$707,'Infos Relatório'!AS$1)</f>
        <v>0</v>
      </c>
      <c r="AV624" s="546">
        <f>SUMIFS('Faturamento NNE'!$P$2:$P$707,'Faturamento NNE'!$E$2:$E$707,'Infos Relatório'!$B$564,'Faturamento NNE'!$F$2:$F$707,'Infos Relatório'!$B624,'Faturamento NNE'!$AA$2:$AA$707,'Infos Relatório'!AS$1,'Faturamento NNE'!$U$2:$U$707,"Sim")+SUMIFS('Faturamento NNE'!$Q$2:$Q$707,'Faturamento NNE'!$E$2:$E$707,'Infos Relatório'!$B$564,'Faturamento NNE'!$F$2:$F$707,'Infos Relatório'!$B624,'Faturamento NNE'!$AA$2:$AA$707,'Infos Relatório'!AS$1,'Faturamento NNE'!$U$2:$U$707,"Sim")</f>
        <v>0</v>
      </c>
      <c r="AW624" s="227" t="e">
        <f t="shared" si="211"/>
        <v>#DIV/0!</v>
      </c>
      <c r="AX624" s="545">
        <f>SUMIFS('Faturamento NNE'!$I$2:$I$707,'Faturamento NNE'!$E$2:$E$707,'Infos Relatório'!$B$564,'Faturamento NNE'!$F$2:$F$707,'Infos Relatório'!$B624,'Faturamento NNE'!$AA$2:$AA$707,'Infos Relatório'!AS$1)</f>
        <v>0</v>
      </c>
      <c r="AY624" s="541">
        <f>COUNTIFS('Faturamento NNE'!$E$2:$E$707,'Infos Relatório'!$B$564,'Faturamento NNE'!$F$2:$F$707,'Infos Relatório'!$B624,'Faturamento NNE'!$AA$2:$AA$707,'Infos Relatório'!AY$1)</f>
        <v>0</v>
      </c>
      <c r="AZ624" s="542">
        <f>SUMIFS('Faturamento NNE'!$H$2:$H$707,'Faturamento NNE'!$E$2:$E$707,'Infos Relatório'!$B$564,'Faturamento NNE'!$F$2:$F$707,'Infos Relatório'!$B624,'Faturamento NNE'!$AA$2:$AA$707,'Infos Relatório'!AY$1)</f>
        <v>0</v>
      </c>
      <c r="BA624" s="542">
        <f>SUMIFS('Faturamento NNE'!$K$2:$K$707,'Faturamento NNE'!$E$2:$E$707,'Infos Relatório'!$B$564,'Faturamento NNE'!$F$2:$F$707,'Infos Relatório'!$B624,'Faturamento NNE'!$AA$2:$AA$707,'Infos Relatório'!AY$1)</f>
        <v>0</v>
      </c>
      <c r="BB624" s="546">
        <f>SUMIFS('Faturamento NNE'!$P$2:$P$707,'Faturamento NNE'!$E$2:$E$707,'Infos Relatório'!$B$564,'Faturamento NNE'!$F$2:$F$707,'Infos Relatório'!$B624,'Faturamento NNE'!$AA$2:$AA$707,'Infos Relatório'!AY$1,'Faturamento NNE'!$U$2:$U$707,"Sim")+SUMIFS('Faturamento NNE'!$Q$2:$Q$707,'Faturamento NNE'!$E$2:$E$707,'Infos Relatório'!$B$564,'Faturamento NNE'!$F$2:$F$707,'Infos Relatório'!$B624,'Faturamento NNE'!$AA$2:$AA$707,'Infos Relatório'!AY$1,'Faturamento NNE'!$U$2:$U$707,"Sim")</f>
        <v>0</v>
      </c>
      <c r="BC624" s="227" t="e">
        <f t="shared" si="212"/>
        <v>#DIV/0!</v>
      </c>
      <c r="BD624" s="545">
        <f>SUMIFS('Faturamento NNE'!$I$2:$I$707,'Faturamento NNE'!$E$2:$E$707,'Infos Relatório'!$B$564,'Faturamento NNE'!$F$2:$F$707,'Infos Relatório'!$B624,'Faturamento NNE'!$AA$2:$AA$707,'Infos Relatório'!AY$1)</f>
        <v>0</v>
      </c>
      <c r="BE624" s="541">
        <f>COUNTIFS('Faturamento NNE'!$E$2:$E$707,'Infos Relatório'!$B$564,'Faturamento NNE'!$F$2:$F$707,'Infos Relatório'!$B624,'Faturamento NNE'!$AA$2:$AA$707,'Infos Relatório'!BE$1)</f>
        <v>0</v>
      </c>
      <c r="BF624" s="542">
        <f>SUMIFS('Faturamento NNE'!$H$2:$H$707,'Faturamento NNE'!$E$2:$E$707,'Infos Relatório'!$B$564,'Faturamento NNE'!$F$2:$F$707,'Infos Relatório'!$B624,'Faturamento NNE'!$AA$2:$AA$707,'Infos Relatório'!BE$1)</f>
        <v>0</v>
      </c>
      <c r="BG624" s="542">
        <f>SUMIFS('Faturamento NNE'!$K$2:$K$707,'Faturamento NNE'!$E$2:$E$707,'Infos Relatório'!$B$564,'Faturamento NNE'!$F$2:$F$707,'Infos Relatório'!$B624,'Faturamento NNE'!$AA$2:$AA$707,'Infos Relatório'!BE$1)</f>
        <v>0</v>
      </c>
      <c r="BH624" s="546">
        <f>SUMIFS('Faturamento NNE'!$P$2:$P$707,'Faturamento NNE'!$E$2:$E$707,'Infos Relatório'!$B$564,'Faturamento NNE'!$F$2:$F$707,'Infos Relatório'!$B624,'Faturamento NNE'!$AA$2:$AA$707,'Infos Relatório'!BE$1,'Faturamento NNE'!$U$2:$U$707,"Sim")+SUMIFS('Faturamento NNE'!$Q$2:$Q$707,'Faturamento NNE'!$E$2:$E$707,'Infos Relatório'!$B$564,'Faturamento NNE'!$F$2:$F$707,'Infos Relatório'!$B624,'Faturamento NNE'!$AA$2:$AA$707,'Infos Relatório'!BE$1,'Faturamento NNE'!$U$2:$U$707,"Sim")</f>
        <v>0</v>
      </c>
      <c r="BI624" s="227" t="e">
        <f t="shared" si="213"/>
        <v>#DIV/0!</v>
      </c>
      <c r="BJ624" s="545">
        <f>SUMIFS('Faturamento NNE'!$I$2:$I$707,'Faturamento NNE'!$E$2:$E$707,'Infos Relatório'!$B$564,'Faturamento NNE'!$F$2:$F$707,'Infos Relatório'!$B624,'Faturamento NNE'!$AA$2:$AA$707,'Infos Relatório'!BE$1)</f>
        <v>0</v>
      </c>
      <c r="BK624" s="541">
        <f>COUNTIFS('Faturamento NNE'!$E$2:$E$707,'Infos Relatório'!$B$564,'Faturamento NNE'!$F$2:$F$707,'Infos Relatório'!$B624,'Faturamento NNE'!$AA$2:$AA$707,'Infos Relatório'!BK$1)</f>
        <v>0</v>
      </c>
      <c r="BL624" s="542">
        <f>SUMIFS('Faturamento NNE'!$H$2:$H$707,'Faturamento NNE'!$E$2:$E$707,'Infos Relatório'!$B$564,'Faturamento NNE'!$F$2:$F$707,'Infos Relatório'!$B624,'Faturamento NNE'!$AA$2:$AA$707,'Infos Relatório'!BK$1)</f>
        <v>0</v>
      </c>
      <c r="BM624" s="542">
        <f>SUMIFS('Faturamento NNE'!$K$2:$K$707,'Faturamento NNE'!$E$2:$E$707,'Infos Relatório'!$B$564,'Faturamento NNE'!$F$2:$F$707,'Infos Relatório'!$B624,'Faturamento NNE'!$AA$2:$AA$707,'Infos Relatório'!BK$1)</f>
        <v>0</v>
      </c>
      <c r="BN624" s="546">
        <f>SUMIFS('Faturamento NNE'!$P$2:$P$707,'Faturamento NNE'!$E$2:$E$707,'Infos Relatório'!$B$564,'Faturamento NNE'!$F$2:$F$707,'Infos Relatório'!$B624,'Faturamento NNE'!$AA$2:$AA$707,'Infos Relatório'!BK$1,'Faturamento NNE'!$U$2:$U$707,"Sim")+SUMIFS('Faturamento NNE'!$Q$2:$Q$707,'Faturamento NNE'!$E$2:$E$707,'Infos Relatório'!$B$564,'Faturamento NNE'!$F$2:$F$707,'Infos Relatório'!$B624,'Faturamento NNE'!$AA$2:$AA$707,'Infos Relatório'!BK$1,'Faturamento NNE'!$U$2:$U$707,"Sim")</f>
        <v>0</v>
      </c>
      <c r="BO624" s="227" t="e">
        <f t="shared" si="214"/>
        <v>#DIV/0!</v>
      </c>
      <c r="BP624" s="545">
        <f>SUMIFS('Faturamento NNE'!$I$2:$I$707,'Faturamento NNE'!$E$2:$E$707,'Infos Relatório'!$B$564,'Faturamento NNE'!$F$2:$F$707,'Infos Relatório'!$B624,'Faturamento NNE'!$AA$2:$AA$707,'Infos Relatório'!BK$1)</f>
        <v>0</v>
      </c>
      <c r="BQ624" s="541">
        <f>COUNTIFS('Faturamento NNE'!$E$2:$E$707,'Infos Relatório'!$B$564,'Faturamento NNE'!$F$2:$F$707,'Infos Relatório'!$B624,'Faturamento NNE'!$AA$2:$AA$707,'Infos Relatório'!BQ$1)</f>
        <v>0</v>
      </c>
      <c r="BR624" s="542">
        <f>SUMIFS('Faturamento NNE'!$H$2:$H$707,'Faturamento NNE'!$E$2:$E$707,'Infos Relatório'!$B$564,'Faturamento NNE'!$F$2:$F$707,'Infos Relatório'!$B624,'Faturamento NNE'!$AA$2:$AA$707,'Infos Relatório'!BQ$1)</f>
        <v>0</v>
      </c>
      <c r="BS624" s="542">
        <f>SUMIFS('Faturamento NNE'!$K$2:$K$707,'Faturamento NNE'!$E$2:$E$707,'Infos Relatório'!$B$564,'Faturamento NNE'!$F$2:$F$707,'Infos Relatório'!$B624,'Faturamento NNE'!$AA$2:$AA$707,'Infos Relatório'!BQ$1)</f>
        <v>0</v>
      </c>
      <c r="BT624" s="546">
        <f>SUMIFS('Faturamento NNE'!$P$2:$P$707,'Faturamento NNE'!$E$2:$E$707,'Infos Relatório'!$B$564,'Faturamento NNE'!$F$2:$F$707,'Infos Relatório'!$B624,'Faturamento NNE'!$AA$2:$AA$707,'Infos Relatório'!BQ$1,'Faturamento NNE'!$U$2:$U$707,"Sim")+SUMIFS('Faturamento NNE'!$Q$2:$Q$707,'Faturamento NNE'!$E$2:$E$707,'Infos Relatório'!$B$564,'Faturamento NNE'!$F$2:$F$707,'Infos Relatório'!$B624,'Faturamento NNE'!$AA$2:$AA$707,'Infos Relatório'!BQ$1,'Faturamento NNE'!$U$2:$U$707,"Sim")</f>
        <v>0</v>
      </c>
      <c r="BU624" s="227" t="e">
        <f t="shared" si="215"/>
        <v>#DIV/0!</v>
      </c>
      <c r="BV624" s="545">
        <f>SUMIFS('Faturamento NNE'!$I$2:$I$707,'Faturamento NNE'!$E$2:$E$707,'Infos Relatório'!$B$564,'Faturamento NNE'!$F$2:$F$707,'Infos Relatório'!$B624,'Faturamento NNE'!$AA$2:$AA$707,'Infos Relatório'!BQ$1)</f>
        <v>0</v>
      </c>
    </row>
    <row r="625" spans="2:74">
      <c r="B625" s="217" t="s">
        <v>190</v>
      </c>
      <c r="C625" s="541">
        <f>COUNTIFS('Faturamento NNE'!$E$2:$E$707,'Infos Relatório'!$B$564,'Faturamento NNE'!$F$2:$F$707,'Infos Relatório'!$B625,'Faturamento NNE'!$AA$2:$AA$707,'Infos Relatório'!C$1)</f>
        <v>0</v>
      </c>
      <c r="D625" s="542">
        <f>SUMIFS('Faturamento NNE'!$H$2:$H$707,'Faturamento NNE'!$E$2:$E$707,'Infos Relatório'!$B$564,'Faturamento NNE'!$F$2:$F$707,'Infos Relatório'!$B625,'Faturamento NNE'!$AA$2:$AA$707,'Infos Relatório'!C$1)</f>
        <v>0</v>
      </c>
      <c r="E625" s="543">
        <f>SUMIFS('Faturamento NNE'!$K$2:$K$707,'Faturamento NNE'!$E$2:$E$707,'Infos Relatório'!$B$564,'Faturamento NNE'!$F$2:$F$707,'Infos Relatório'!$B625,'Faturamento NNE'!$AA$2:$AA$707,'Infos Relatório'!C$1)</f>
        <v>0</v>
      </c>
      <c r="F625" s="544">
        <f>SUMIFS('Faturamento NNE'!$P$2:$P$707,'Faturamento NNE'!$E$2:$E$707,'Infos Relatório'!$B$564,'Faturamento NNE'!$F$2:$F$707,'Infos Relatório'!$B625,'Faturamento NNE'!$AA$2:$AA$707,'Infos Relatório'!C$1,'Faturamento NNE'!$U$2:$U$707,"Sim")+SUMIFS('Faturamento NNE'!$Q$2:$Q$707,'Faturamento NNE'!$E$2:$E$707,'Infos Relatório'!$B$564,'Faturamento NNE'!$F$2:$F$707,'Infos Relatório'!$B625,'Faturamento NNE'!$AA$2:$AA$707,'Infos Relatório'!C$1,'Faturamento NNE'!$U$2:$U$707,"Sim")</f>
        <v>0</v>
      </c>
      <c r="G625" s="283" t="e">
        <f t="shared" si="204"/>
        <v>#DIV/0!</v>
      </c>
      <c r="H625" s="545">
        <f>SUMIFS('Faturamento NNE'!$I$2:$I$707,'Faturamento NNE'!$E$2:$E$707,'Infos Relatório'!$B$564,'Faturamento NNE'!$F$2:$F$707,'Infos Relatório'!$B625,'Faturamento NNE'!$AA$2:$AA$707,'Infos Relatório'!C$1)</f>
        <v>0</v>
      </c>
      <c r="I625" s="541">
        <f>COUNTIFS('Faturamento NNE'!$E$2:$E$707,'Infos Relatório'!$B$564,'Faturamento NNE'!$F$2:$F$707,'Infos Relatório'!$B625,'Faturamento NNE'!$AA$2:$AA$707,'Infos Relatório'!I$1)</f>
        <v>0</v>
      </c>
      <c r="J625" s="542">
        <f>SUMIFS('Faturamento NNE'!$H$2:$H$707,'Faturamento NNE'!$E$2:$E$707,'Infos Relatório'!$B$564,'Faturamento NNE'!$F$2:$F$707,'Infos Relatório'!$B625,'Faturamento NNE'!$AA$2:$AA$707,'Infos Relatório'!I$1)</f>
        <v>0</v>
      </c>
      <c r="K625" s="543">
        <f>SUMIFS('Faturamento NNE'!$K$2:$K$707,'Faturamento NNE'!$E$2:$E$707,'Infos Relatório'!$B$564,'Faturamento NNE'!$F$2:$F$707,'Infos Relatório'!$B625,'Faturamento NNE'!$AA$2:$AA$707,'Infos Relatório'!I$1)</f>
        <v>0</v>
      </c>
      <c r="L625" s="544">
        <f>SUMIFS('Faturamento NNE'!$P$2:$P$707,'Faturamento NNE'!$E$2:$E$707,'Infos Relatório'!$B$564,'Faturamento NNE'!$F$2:$F$707,'Infos Relatório'!$B625,'Faturamento NNE'!$AA$2:$AA$707,'Infos Relatório'!I$1,'Faturamento NNE'!$U$2:$U$707,"Sim")+SUMIFS('Faturamento NNE'!$Q$2:$Q$707,'Faturamento NNE'!$E$2:$E$707,'Infos Relatório'!$B$564,'Faturamento NNE'!$F$2:$F$707,'Infos Relatório'!$B625,'Faturamento NNE'!$AA$2:$AA$707,'Infos Relatório'!I$1,'Faturamento NNE'!$U$2:$U$707,"Sim")</f>
        <v>0</v>
      </c>
      <c r="M625" s="283" t="e">
        <f t="shared" si="205"/>
        <v>#DIV/0!</v>
      </c>
      <c r="N625" s="545">
        <f>SUMIFS('Faturamento NNE'!$I$2:$I$707,'Faturamento NNE'!$E$2:$E$707,'Infos Relatório'!$B$564,'Faturamento NNE'!$F$2:$F$707,'Infos Relatório'!$B625,'Faturamento NNE'!$AA$2:$AA$707,'Infos Relatório'!I$1)</f>
        <v>0</v>
      </c>
      <c r="O625" s="541">
        <f>COUNTIFS('Faturamento NNE'!$E$2:$E$707,'Infos Relatório'!$B$564,'Faturamento NNE'!$F$2:$F$707,'Infos Relatório'!$B625,'Faturamento NNE'!$AA$2:$AA$707,'Infos Relatório'!O$1)</f>
        <v>0</v>
      </c>
      <c r="P625" s="542">
        <f>SUMIFS('Faturamento NNE'!$H$2:$H$707,'Faturamento NNE'!$E$2:$E$707,'Infos Relatório'!$B$564,'Faturamento NNE'!$F$2:$F$707,'Infos Relatório'!$B625,'Faturamento NNE'!$AA$2:$AA$707,'Infos Relatório'!O$1)</f>
        <v>0</v>
      </c>
      <c r="Q625" s="542">
        <f>SUMIFS('Faturamento NNE'!$K$2:$K$707,'Faturamento NNE'!$E$2:$E$707,'Infos Relatório'!$B$564,'Faturamento NNE'!$F$2:$F$707,'Infos Relatório'!$B625,'Faturamento NNE'!$AA$2:$AA$707,'Infos Relatório'!O$1)</f>
        <v>0</v>
      </c>
      <c r="R625" s="546">
        <f>SUMIFS('Faturamento NNE'!$P$2:$P$707,'Faturamento NNE'!$E$2:$E$707,'Infos Relatório'!$B$564,'Faturamento NNE'!$F$2:$F$707,'Infos Relatório'!$B625,'Faturamento NNE'!$AA$2:$AA$707,'Infos Relatório'!O$1,'Faturamento NNE'!$U$2:$U$707,"Sim")+SUMIFS('Faturamento NNE'!$Q$2:$Q$707,'Faturamento NNE'!$E$2:$E$707,'Infos Relatório'!$B$564,'Faturamento NNE'!$F$2:$F$707,'Infos Relatório'!$B625,'Faturamento NNE'!$AA$2:$AA$707,'Infos Relatório'!O$1,'Faturamento NNE'!$U$2:$U$707,"Sim")</f>
        <v>0</v>
      </c>
      <c r="S625" s="227" t="e">
        <f t="shared" si="206"/>
        <v>#DIV/0!</v>
      </c>
      <c r="T625" s="545">
        <f>SUMIFS('Faturamento NNE'!$I$2:$I$707,'Faturamento NNE'!$E$2:$E$707,'Infos Relatório'!$B$564,'Faturamento NNE'!$F$2:$F$707,'Infos Relatório'!$B625,'Faturamento NNE'!$AA$2:$AA$707,'Infos Relatório'!O$1)</f>
        <v>0</v>
      </c>
      <c r="U625" s="541">
        <f>COUNTIFS('Faturamento NNE'!$E$2:$E$707,'Infos Relatório'!$B$564,'Faturamento NNE'!$F$2:$F$707,'Infos Relatório'!$B625,'Faturamento NNE'!$AA$2:$AA$707,'Infos Relatório'!U$1)</f>
        <v>0</v>
      </c>
      <c r="V625" s="542">
        <f>SUMIFS('Faturamento NNE'!$H$2:$H$707,'Faturamento NNE'!$E$2:$E$707,'Infos Relatório'!$B$564,'Faturamento NNE'!$F$2:$F$707,'Infos Relatório'!$B625,'Faturamento NNE'!$AA$2:$AA$707,'Infos Relatório'!U$1)</f>
        <v>0</v>
      </c>
      <c r="W625" s="542">
        <f>SUMIFS('Faturamento NNE'!$K$2:$K$707,'Faturamento NNE'!$E$2:$E$707,'Infos Relatório'!$B$564,'Faturamento NNE'!$F$2:$F$707,'Infos Relatório'!$B625,'Faturamento NNE'!$AA$2:$AA$707,'Infos Relatório'!U$1)</f>
        <v>0</v>
      </c>
      <c r="X625" s="546">
        <f>SUMIFS('Faturamento NNE'!$P$2:$P$707,'Faturamento NNE'!$E$2:$E$707,'Infos Relatório'!$B$564,'Faturamento NNE'!$F$2:$F$707,'Infos Relatório'!$B625,'Faturamento NNE'!$AA$2:$AA$707,'Infos Relatório'!U$1,'Faturamento NNE'!$U$2:$U$707,"Sim")+SUMIFS('Faturamento NNE'!$Q$2:$Q$707,'Faturamento NNE'!$E$2:$E$707,'Infos Relatório'!$B$564,'Faturamento NNE'!$F$2:$F$707,'Infos Relatório'!$B625,'Faturamento NNE'!$AA$2:$AA$707,'Infos Relatório'!U$1,'Faturamento NNE'!$U$2:$U$707,"Sim")</f>
        <v>0</v>
      </c>
      <c r="Y625" s="227" t="e">
        <f t="shared" si="207"/>
        <v>#DIV/0!</v>
      </c>
      <c r="Z625" s="545">
        <f>SUMIFS('Faturamento NNE'!$I$2:$I$707,'Faturamento NNE'!$E$2:$E$707,'Infos Relatório'!$B$564,'Faturamento NNE'!$F$2:$F$707,'Infos Relatório'!$B625,'Faturamento NNE'!$AA$2:$AA$707,'Infos Relatório'!U$1)</f>
        <v>0</v>
      </c>
      <c r="AA625" s="541">
        <f>COUNTIFS('Faturamento NNE'!$E$2:$E$707,'Infos Relatório'!$B$564,'Faturamento NNE'!$F$2:$F$707,'Infos Relatório'!$B625,'Faturamento NNE'!$AA$2:$AA$707,'Infos Relatório'!AA$1)</f>
        <v>0</v>
      </c>
      <c r="AB625" s="542">
        <f>SUMIFS('Faturamento NNE'!$H$2:$H$707,'Faturamento NNE'!$E$2:$E$707,'Infos Relatório'!$B$564,'Faturamento NNE'!$F$2:$F$707,'Infos Relatório'!$B625,'Faturamento NNE'!$AA$2:$AA$707,'Infos Relatório'!AA$1)</f>
        <v>0</v>
      </c>
      <c r="AC625" s="542">
        <f>SUMIFS('Faturamento NNE'!$K$2:$K$707,'Faturamento NNE'!$E$2:$E$707,'Infos Relatório'!$B$564,'Faturamento NNE'!$F$2:$F$707,'Infos Relatório'!$B625,'Faturamento NNE'!$AA$2:$AA$707,'Infos Relatório'!AA$1)</f>
        <v>0</v>
      </c>
      <c r="AD625" s="546">
        <f>SUMIFS('Faturamento NNE'!$P$2:$P$707,'Faturamento NNE'!$E$2:$E$707,'Infos Relatório'!$B$564,'Faturamento NNE'!$F$2:$F$707,'Infos Relatório'!$B625,'Faturamento NNE'!$AA$2:$AA$707,'Infos Relatório'!AA$1,'Faturamento NNE'!$U$2:$U$707,"Sim")+SUMIFS('Faturamento NNE'!$Q$2:$Q$707,'Faturamento NNE'!$E$2:$E$707,'Infos Relatório'!$B$564,'Faturamento NNE'!$F$2:$F$707,'Infos Relatório'!$B625,'Faturamento NNE'!$AA$2:$AA$707,'Infos Relatório'!AA$1,'Faturamento NNE'!$U$2:$U$707,"Sim")</f>
        <v>0</v>
      </c>
      <c r="AE625" s="227" t="e">
        <f t="shared" si="208"/>
        <v>#DIV/0!</v>
      </c>
      <c r="AF625" s="545">
        <f>SUMIFS('Faturamento NNE'!$I$2:$I$707,'Faturamento NNE'!$E$2:$E$707,'Infos Relatório'!$B$564,'Faturamento NNE'!$F$2:$F$707,'Infos Relatório'!$B625,'Faturamento NNE'!$AA$2:$AA$707,'Infos Relatório'!AA$1)</f>
        <v>0</v>
      </c>
      <c r="AG625" s="541">
        <f>COUNTIFS('Faturamento NNE'!$E$2:$E$707,'Infos Relatório'!$B$564,'Faturamento NNE'!$F$2:$F$707,'Infos Relatório'!$B625,'Faturamento NNE'!$AA$2:$AA$707,'Infos Relatório'!AG$1)</f>
        <v>0</v>
      </c>
      <c r="AH625" s="542">
        <f>SUMIFS('Faturamento NNE'!$H$2:$H$707,'Faturamento NNE'!$E$2:$E$707,'Infos Relatório'!$B$564,'Faturamento NNE'!$F$2:$F$707,'Infos Relatório'!$B625,'Faturamento NNE'!$AA$2:$AA$707,'Infos Relatório'!AG$1)</f>
        <v>0</v>
      </c>
      <c r="AI625" s="542">
        <f>SUMIFS('Faturamento NNE'!$K$2:$K$707,'Faturamento NNE'!$E$2:$E$707,'Infos Relatório'!$B$564,'Faturamento NNE'!$F$2:$F$707,'Infos Relatório'!$B625,'Faturamento NNE'!$AA$2:$AA$707,'Infos Relatório'!AG$1)</f>
        <v>0</v>
      </c>
      <c r="AJ625" s="546">
        <f>SUMIFS('Faturamento NNE'!$P$2:$P$707,'Faturamento NNE'!$E$2:$E$707,'Infos Relatório'!$B$564,'Faturamento NNE'!$F$2:$F$707,'Infos Relatório'!$B625,'Faturamento NNE'!$AA$2:$AA$707,'Infos Relatório'!AG$1,'Faturamento NNE'!$U$2:$U$707,"Sim")+SUMIFS('Faturamento NNE'!$Q$2:$Q$707,'Faturamento NNE'!$E$2:$E$707,'Infos Relatório'!$B$564,'Faturamento NNE'!$F$2:$F$707,'Infos Relatório'!$B625,'Faturamento NNE'!$AA$2:$AA$707,'Infos Relatório'!AG$1,'Faturamento NNE'!$U$2:$U$707,"Sim")</f>
        <v>0</v>
      </c>
      <c r="AK625" s="227" t="e">
        <f t="shared" si="209"/>
        <v>#DIV/0!</v>
      </c>
      <c r="AL625" s="545">
        <f>SUMIFS('Faturamento NNE'!$I$2:$I$707,'Faturamento NNE'!$E$2:$E$707,'Infos Relatório'!$B$564,'Faturamento NNE'!$F$2:$F$707,'Infos Relatório'!$B625,'Faturamento NNE'!$AA$2:$AA$707,'Infos Relatório'!AG$1)</f>
        <v>0</v>
      </c>
      <c r="AM625" s="541">
        <f>COUNTIFS('Faturamento NNE'!$E$2:$E$707,'Infos Relatório'!$B$564,'Faturamento NNE'!$F$2:$F$707,'Infos Relatório'!$B625,'Faturamento NNE'!$AA$2:$AA$707,'Infos Relatório'!AM$1)</f>
        <v>0</v>
      </c>
      <c r="AN625" s="542">
        <f>SUMIFS('Faturamento NNE'!$H$2:$H$707,'Faturamento NNE'!$E$2:$E$707,'Infos Relatório'!$B$564,'Faturamento NNE'!$F$2:$F$707,'Infos Relatório'!$B625,'Faturamento NNE'!$AA$2:$AA$707,'Infos Relatório'!AM$1)</f>
        <v>0</v>
      </c>
      <c r="AO625" s="542">
        <f>SUMIFS('Faturamento NNE'!$K$2:$K$707,'Faturamento NNE'!$E$2:$E$707,'Infos Relatório'!$B$564,'Faturamento NNE'!$F$2:$F$707,'Infos Relatório'!$B625,'Faturamento NNE'!$AA$2:$AA$707,'Infos Relatório'!AM$1)</f>
        <v>0</v>
      </c>
      <c r="AP625" s="546">
        <f>SUMIFS('Faturamento NNE'!$P$2:$P$707,'Faturamento NNE'!$E$2:$E$707,'Infos Relatório'!$B$564,'Faturamento NNE'!$F$2:$F$707,'Infos Relatório'!$B625,'Faturamento NNE'!$AA$2:$AA$707,'Infos Relatório'!AM$1,'Faturamento NNE'!$U$2:$U$707,"Sim")+SUMIFS('Faturamento NNE'!$Q$2:$Q$707,'Faturamento NNE'!$E$2:$E$707,'Infos Relatório'!$B$564,'Faturamento NNE'!$F$2:$F$707,'Infos Relatório'!$B625,'Faturamento NNE'!$AA$2:$AA$707,'Infos Relatório'!AM$1,'Faturamento NNE'!$U$2:$U$707,"Sim")</f>
        <v>0</v>
      </c>
      <c r="AQ625" s="227" t="e">
        <f t="shared" si="210"/>
        <v>#DIV/0!</v>
      </c>
      <c r="AR625" s="545">
        <f>SUMIFS('Faturamento NNE'!$I$2:$I$707,'Faturamento NNE'!$E$2:$E$707,'Infos Relatório'!$B$564,'Faturamento NNE'!$F$2:$F$707,'Infos Relatório'!$B625,'Faturamento NNE'!$AA$2:$AA$707,'Infos Relatório'!AM$1)</f>
        <v>0</v>
      </c>
      <c r="AS625" s="541">
        <f>COUNTIFS('Faturamento NNE'!$E$2:$E$707,'Infos Relatório'!$B$564,'Faturamento NNE'!$F$2:$F$707,'Infos Relatório'!$B625,'Faturamento NNE'!$AA$2:$AA$707,'Infos Relatório'!AS$1)</f>
        <v>0</v>
      </c>
      <c r="AT625" s="542">
        <f>SUMIFS('Faturamento NNE'!$H$2:$H$707,'Faturamento NNE'!$E$2:$E$707,'Infos Relatório'!$B$564,'Faturamento NNE'!$F$2:$F$707,'Infos Relatório'!$B625,'Faturamento NNE'!$AA$2:$AA$707,'Infos Relatório'!AS$1)</f>
        <v>0</v>
      </c>
      <c r="AU625" s="542">
        <f>SUMIFS('Faturamento NNE'!$K$2:$K$707,'Faturamento NNE'!$E$2:$E$707,'Infos Relatório'!$B$564,'Faturamento NNE'!$F$2:$F$707,'Infos Relatório'!$B625,'Faturamento NNE'!$AA$2:$AA$707,'Infos Relatório'!AS$1)</f>
        <v>0</v>
      </c>
      <c r="AV625" s="546">
        <f>SUMIFS('Faturamento NNE'!$P$2:$P$707,'Faturamento NNE'!$E$2:$E$707,'Infos Relatório'!$B$564,'Faturamento NNE'!$F$2:$F$707,'Infos Relatório'!$B625,'Faturamento NNE'!$AA$2:$AA$707,'Infos Relatório'!AS$1,'Faturamento NNE'!$U$2:$U$707,"Sim")+SUMIFS('Faturamento NNE'!$Q$2:$Q$707,'Faturamento NNE'!$E$2:$E$707,'Infos Relatório'!$B$564,'Faturamento NNE'!$F$2:$F$707,'Infos Relatório'!$B625,'Faturamento NNE'!$AA$2:$AA$707,'Infos Relatório'!AS$1,'Faturamento NNE'!$U$2:$U$707,"Sim")</f>
        <v>0</v>
      </c>
      <c r="AW625" s="227" t="e">
        <f t="shared" si="211"/>
        <v>#DIV/0!</v>
      </c>
      <c r="AX625" s="545">
        <f>SUMIFS('Faturamento NNE'!$I$2:$I$707,'Faturamento NNE'!$E$2:$E$707,'Infos Relatório'!$B$564,'Faturamento NNE'!$F$2:$F$707,'Infos Relatório'!$B625,'Faturamento NNE'!$AA$2:$AA$707,'Infos Relatório'!AS$1)</f>
        <v>0</v>
      </c>
      <c r="AY625" s="541">
        <f>COUNTIFS('Faturamento NNE'!$E$2:$E$707,'Infos Relatório'!$B$564,'Faturamento NNE'!$F$2:$F$707,'Infos Relatório'!$B625,'Faturamento NNE'!$AA$2:$AA$707,'Infos Relatório'!AY$1)</f>
        <v>0</v>
      </c>
      <c r="AZ625" s="542">
        <f>SUMIFS('Faturamento NNE'!$H$2:$H$707,'Faturamento NNE'!$E$2:$E$707,'Infos Relatório'!$B$564,'Faturamento NNE'!$F$2:$F$707,'Infos Relatório'!$B625,'Faturamento NNE'!$AA$2:$AA$707,'Infos Relatório'!AY$1)</f>
        <v>0</v>
      </c>
      <c r="BA625" s="542">
        <f>SUMIFS('Faturamento NNE'!$K$2:$K$707,'Faturamento NNE'!$E$2:$E$707,'Infos Relatório'!$B$564,'Faturamento NNE'!$F$2:$F$707,'Infos Relatório'!$B625,'Faturamento NNE'!$AA$2:$AA$707,'Infos Relatório'!AY$1)</f>
        <v>0</v>
      </c>
      <c r="BB625" s="546">
        <f>SUMIFS('Faturamento NNE'!$P$2:$P$707,'Faturamento NNE'!$E$2:$E$707,'Infos Relatório'!$B$564,'Faturamento NNE'!$F$2:$F$707,'Infos Relatório'!$B625,'Faturamento NNE'!$AA$2:$AA$707,'Infos Relatório'!AY$1,'Faturamento NNE'!$U$2:$U$707,"Sim")+SUMIFS('Faturamento NNE'!$Q$2:$Q$707,'Faturamento NNE'!$E$2:$E$707,'Infos Relatório'!$B$564,'Faturamento NNE'!$F$2:$F$707,'Infos Relatório'!$B625,'Faturamento NNE'!$AA$2:$AA$707,'Infos Relatório'!AY$1,'Faturamento NNE'!$U$2:$U$707,"Sim")</f>
        <v>0</v>
      </c>
      <c r="BC625" s="227" t="e">
        <f t="shared" si="212"/>
        <v>#DIV/0!</v>
      </c>
      <c r="BD625" s="545">
        <f>SUMIFS('Faturamento NNE'!$I$2:$I$707,'Faturamento NNE'!$E$2:$E$707,'Infos Relatório'!$B$564,'Faturamento NNE'!$F$2:$F$707,'Infos Relatório'!$B625,'Faturamento NNE'!$AA$2:$AA$707,'Infos Relatório'!AY$1)</f>
        <v>0</v>
      </c>
      <c r="BE625" s="541">
        <f>COUNTIFS('Faturamento NNE'!$E$2:$E$707,'Infos Relatório'!$B$564,'Faturamento NNE'!$F$2:$F$707,'Infos Relatório'!$B625,'Faturamento NNE'!$AA$2:$AA$707,'Infos Relatório'!BE$1)</f>
        <v>0</v>
      </c>
      <c r="BF625" s="542">
        <f>SUMIFS('Faturamento NNE'!$H$2:$H$707,'Faturamento NNE'!$E$2:$E$707,'Infos Relatório'!$B$564,'Faturamento NNE'!$F$2:$F$707,'Infos Relatório'!$B625,'Faturamento NNE'!$AA$2:$AA$707,'Infos Relatório'!BE$1)</f>
        <v>0</v>
      </c>
      <c r="BG625" s="542">
        <f>SUMIFS('Faturamento NNE'!$K$2:$K$707,'Faturamento NNE'!$E$2:$E$707,'Infos Relatório'!$B$564,'Faturamento NNE'!$F$2:$F$707,'Infos Relatório'!$B625,'Faturamento NNE'!$AA$2:$AA$707,'Infos Relatório'!BE$1)</f>
        <v>0</v>
      </c>
      <c r="BH625" s="546">
        <f>SUMIFS('Faturamento NNE'!$P$2:$P$707,'Faturamento NNE'!$E$2:$E$707,'Infos Relatório'!$B$564,'Faturamento NNE'!$F$2:$F$707,'Infos Relatório'!$B625,'Faturamento NNE'!$AA$2:$AA$707,'Infos Relatório'!BE$1,'Faturamento NNE'!$U$2:$U$707,"Sim")+SUMIFS('Faturamento NNE'!$Q$2:$Q$707,'Faturamento NNE'!$E$2:$E$707,'Infos Relatório'!$B$564,'Faturamento NNE'!$F$2:$F$707,'Infos Relatório'!$B625,'Faturamento NNE'!$AA$2:$AA$707,'Infos Relatório'!BE$1,'Faturamento NNE'!$U$2:$U$707,"Sim")</f>
        <v>0</v>
      </c>
      <c r="BI625" s="227" t="e">
        <f t="shared" si="213"/>
        <v>#DIV/0!</v>
      </c>
      <c r="BJ625" s="545">
        <f>SUMIFS('Faturamento NNE'!$I$2:$I$707,'Faturamento NNE'!$E$2:$E$707,'Infos Relatório'!$B$564,'Faturamento NNE'!$F$2:$F$707,'Infos Relatório'!$B625,'Faturamento NNE'!$AA$2:$AA$707,'Infos Relatório'!BE$1)</f>
        <v>0</v>
      </c>
      <c r="BK625" s="541">
        <f>COUNTIFS('Faturamento NNE'!$E$2:$E$707,'Infos Relatório'!$B$564,'Faturamento NNE'!$F$2:$F$707,'Infos Relatório'!$B625,'Faturamento NNE'!$AA$2:$AA$707,'Infos Relatório'!BK$1)</f>
        <v>0</v>
      </c>
      <c r="BL625" s="542">
        <f>SUMIFS('Faturamento NNE'!$H$2:$H$707,'Faturamento NNE'!$E$2:$E$707,'Infos Relatório'!$B$564,'Faturamento NNE'!$F$2:$F$707,'Infos Relatório'!$B625,'Faturamento NNE'!$AA$2:$AA$707,'Infos Relatório'!BK$1)</f>
        <v>0</v>
      </c>
      <c r="BM625" s="542">
        <f>SUMIFS('Faturamento NNE'!$K$2:$K$707,'Faturamento NNE'!$E$2:$E$707,'Infos Relatório'!$B$564,'Faturamento NNE'!$F$2:$F$707,'Infos Relatório'!$B625,'Faturamento NNE'!$AA$2:$AA$707,'Infos Relatório'!BK$1)</f>
        <v>0</v>
      </c>
      <c r="BN625" s="546">
        <f>SUMIFS('Faturamento NNE'!$P$2:$P$707,'Faturamento NNE'!$E$2:$E$707,'Infos Relatório'!$B$564,'Faturamento NNE'!$F$2:$F$707,'Infos Relatório'!$B625,'Faturamento NNE'!$AA$2:$AA$707,'Infos Relatório'!BK$1,'Faturamento NNE'!$U$2:$U$707,"Sim")+SUMIFS('Faturamento NNE'!$Q$2:$Q$707,'Faturamento NNE'!$E$2:$E$707,'Infos Relatório'!$B$564,'Faturamento NNE'!$F$2:$F$707,'Infos Relatório'!$B625,'Faturamento NNE'!$AA$2:$AA$707,'Infos Relatório'!BK$1,'Faturamento NNE'!$U$2:$U$707,"Sim")</f>
        <v>0</v>
      </c>
      <c r="BO625" s="227" t="e">
        <f t="shared" si="214"/>
        <v>#DIV/0!</v>
      </c>
      <c r="BP625" s="545">
        <f>SUMIFS('Faturamento NNE'!$I$2:$I$707,'Faturamento NNE'!$E$2:$E$707,'Infos Relatório'!$B$564,'Faturamento NNE'!$F$2:$F$707,'Infos Relatório'!$B625,'Faturamento NNE'!$AA$2:$AA$707,'Infos Relatório'!BK$1)</f>
        <v>0</v>
      </c>
      <c r="BQ625" s="541">
        <f>COUNTIFS('Faturamento NNE'!$E$2:$E$707,'Infos Relatório'!$B$564,'Faturamento NNE'!$F$2:$F$707,'Infos Relatório'!$B625,'Faturamento NNE'!$AA$2:$AA$707,'Infos Relatório'!BQ$1)</f>
        <v>0</v>
      </c>
      <c r="BR625" s="542">
        <f>SUMIFS('Faturamento NNE'!$H$2:$H$707,'Faturamento NNE'!$E$2:$E$707,'Infos Relatório'!$B$564,'Faturamento NNE'!$F$2:$F$707,'Infos Relatório'!$B625,'Faturamento NNE'!$AA$2:$AA$707,'Infos Relatório'!BQ$1)</f>
        <v>0</v>
      </c>
      <c r="BS625" s="542">
        <f>SUMIFS('Faturamento NNE'!$K$2:$K$707,'Faturamento NNE'!$E$2:$E$707,'Infos Relatório'!$B$564,'Faturamento NNE'!$F$2:$F$707,'Infos Relatório'!$B625,'Faturamento NNE'!$AA$2:$AA$707,'Infos Relatório'!BQ$1)</f>
        <v>0</v>
      </c>
      <c r="BT625" s="546">
        <f>SUMIFS('Faturamento NNE'!$P$2:$P$707,'Faturamento NNE'!$E$2:$E$707,'Infos Relatório'!$B$564,'Faturamento NNE'!$F$2:$F$707,'Infos Relatório'!$B625,'Faturamento NNE'!$AA$2:$AA$707,'Infos Relatório'!BQ$1,'Faturamento NNE'!$U$2:$U$707,"Sim")+SUMIFS('Faturamento NNE'!$Q$2:$Q$707,'Faturamento NNE'!$E$2:$E$707,'Infos Relatório'!$B$564,'Faturamento NNE'!$F$2:$F$707,'Infos Relatório'!$B625,'Faturamento NNE'!$AA$2:$AA$707,'Infos Relatório'!BQ$1,'Faturamento NNE'!$U$2:$U$707,"Sim")</f>
        <v>0</v>
      </c>
      <c r="BU625" s="227" t="e">
        <f t="shared" si="215"/>
        <v>#DIV/0!</v>
      </c>
      <c r="BV625" s="545">
        <f>SUMIFS('Faturamento NNE'!$I$2:$I$707,'Faturamento NNE'!$E$2:$E$707,'Infos Relatório'!$B$564,'Faturamento NNE'!$F$2:$F$707,'Infos Relatório'!$B625,'Faturamento NNE'!$AA$2:$AA$707,'Infos Relatório'!BQ$1)</f>
        <v>0</v>
      </c>
    </row>
    <row r="626" spans="2:74">
      <c r="B626" s="217" t="s">
        <v>191</v>
      </c>
      <c r="C626" s="541">
        <f>COUNTIFS('Faturamento NNE'!$E$2:$E$707,'Infos Relatório'!$B$564,'Faturamento NNE'!$F$2:$F$707,'Infos Relatório'!$B626,'Faturamento NNE'!$AA$2:$AA$707,'Infos Relatório'!C$1)</f>
        <v>0</v>
      </c>
      <c r="D626" s="542">
        <f>SUMIFS('Faturamento NNE'!$H$2:$H$707,'Faturamento NNE'!$E$2:$E$707,'Infos Relatório'!$B$564,'Faturamento NNE'!$F$2:$F$707,'Infos Relatório'!$B626,'Faturamento NNE'!$AA$2:$AA$707,'Infos Relatório'!C$1)</f>
        <v>0</v>
      </c>
      <c r="E626" s="543">
        <f>SUMIFS('Faturamento NNE'!$K$2:$K$707,'Faturamento NNE'!$E$2:$E$707,'Infos Relatório'!$B$564,'Faturamento NNE'!$F$2:$F$707,'Infos Relatório'!$B626,'Faturamento NNE'!$AA$2:$AA$707,'Infos Relatório'!C$1)</f>
        <v>0</v>
      </c>
      <c r="F626" s="544">
        <f>SUMIFS('Faturamento NNE'!$P$2:$P$707,'Faturamento NNE'!$E$2:$E$707,'Infos Relatório'!$B$564,'Faturamento NNE'!$F$2:$F$707,'Infos Relatório'!$B626,'Faturamento NNE'!$AA$2:$AA$707,'Infos Relatório'!C$1,'Faturamento NNE'!$U$2:$U$707,"Sim")+SUMIFS('Faturamento NNE'!$Q$2:$Q$707,'Faturamento NNE'!$E$2:$E$707,'Infos Relatório'!$B$564,'Faturamento NNE'!$F$2:$F$707,'Infos Relatório'!$B626,'Faturamento NNE'!$AA$2:$AA$707,'Infos Relatório'!C$1,'Faturamento NNE'!$U$2:$U$707,"Sim")</f>
        <v>0</v>
      </c>
      <c r="G626" s="283" t="e">
        <f t="shared" si="204"/>
        <v>#DIV/0!</v>
      </c>
      <c r="H626" s="545">
        <f>SUMIFS('Faturamento NNE'!$I$2:$I$707,'Faturamento NNE'!$E$2:$E$707,'Infos Relatório'!$B$564,'Faturamento NNE'!$F$2:$F$707,'Infos Relatório'!$B626,'Faturamento NNE'!$AA$2:$AA$707,'Infos Relatório'!C$1)</f>
        <v>0</v>
      </c>
      <c r="I626" s="541">
        <f>COUNTIFS('Faturamento NNE'!$E$2:$E$707,'Infos Relatório'!$B$564,'Faturamento NNE'!$F$2:$F$707,'Infos Relatório'!$B626,'Faturamento NNE'!$AA$2:$AA$707,'Infos Relatório'!I$1)</f>
        <v>0</v>
      </c>
      <c r="J626" s="542">
        <f>SUMIFS('Faturamento NNE'!$H$2:$H$707,'Faturamento NNE'!$E$2:$E$707,'Infos Relatório'!$B$564,'Faturamento NNE'!$F$2:$F$707,'Infos Relatório'!$B626,'Faturamento NNE'!$AA$2:$AA$707,'Infos Relatório'!I$1)</f>
        <v>0</v>
      </c>
      <c r="K626" s="543">
        <f>SUMIFS('Faturamento NNE'!$K$2:$K$707,'Faturamento NNE'!$E$2:$E$707,'Infos Relatório'!$B$564,'Faturamento NNE'!$F$2:$F$707,'Infos Relatório'!$B626,'Faturamento NNE'!$AA$2:$AA$707,'Infos Relatório'!I$1)</f>
        <v>0</v>
      </c>
      <c r="L626" s="544">
        <f>SUMIFS('Faturamento NNE'!$P$2:$P$707,'Faturamento NNE'!$E$2:$E$707,'Infos Relatório'!$B$564,'Faturamento NNE'!$F$2:$F$707,'Infos Relatório'!$B626,'Faturamento NNE'!$AA$2:$AA$707,'Infos Relatório'!I$1,'Faturamento NNE'!$U$2:$U$707,"Sim")+SUMIFS('Faturamento NNE'!$Q$2:$Q$707,'Faturamento NNE'!$E$2:$E$707,'Infos Relatório'!$B$564,'Faturamento NNE'!$F$2:$F$707,'Infos Relatório'!$B626,'Faturamento NNE'!$AA$2:$AA$707,'Infos Relatório'!I$1,'Faturamento NNE'!$U$2:$U$707,"Sim")</f>
        <v>0</v>
      </c>
      <c r="M626" s="283" t="e">
        <f t="shared" si="205"/>
        <v>#DIV/0!</v>
      </c>
      <c r="N626" s="545">
        <f>SUMIFS('Faturamento NNE'!$I$2:$I$707,'Faturamento NNE'!$E$2:$E$707,'Infos Relatório'!$B$564,'Faturamento NNE'!$F$2:$F$707,'Infos Relatório'!$B626,'Faturamento NNE'!$AA$2:$AA$707,'Infos Relatório'!I$1)</f>
        <v>0</v>
      </c>
      <c r="O626" s="541">
        <f>COUNTIFS('Faturamento NNE'!$E$2:$E$707,'Infos Relatório'!$B$564,'Faturamento NNE'!$F$2:$F$707,'Infos Relatório'!$B626,'Faturamento NNE'!$AA$2:$AA$707,'Infos Relatório'!O$1)</f>
        <v>0</v>
      </c>
      <c r="P626" s="542">
        <f>SUMIFS('Faturamento NNE'!$H$2:$H$707,'Faturamento NNE'!$E$2:$E$707,'Infos Relatório'!$B$564,'Faturamento NNE'!$F$2:$F$707,'Infos Relatório'!$B626,'Faturamento NNE'!$AA$2:$AA$707,'Infos Relatório'!O$1)</f>
        <v>0</v>
      </c>
      <c r="Q626" s="542">
        <f>SUMIFS('Faturamento NNE'!$K$2:$K$707,'Faturamento NNE'!$E$2:$E$707,'Infos Relatório'!$B$564,'Faturamento NNE'!$F$2:$F$707,'Infos Relatório'!$B626,'Faturamento NNE'!$AA$2:$AA$707,'Infos Relatório'!O$1)</f>
        <v>0</v>
      </c>
      <c r="R626" s="546">
        <f>SUMIFS('Faturamento NNE'!$P$2:$P$707,'Faturamento NNE'!$E$2:$E$707,'Infos Relatório'!$B$564,'Faturamento NNE'!$F$2:$F$707,'Infos Relatório'!$B626,'Faturamento NNE'!$AA$2:$AA$707,'Infos Relatório'!O$1,'Faturamento NNE'!$U$2:$U$707,"Sim")+SUMIFS('Faturamento NNE'!$Q$2:$Q$707,'Faturamento NNE'!$E$2:$E$707,'Infos Relatório'!$B$564,'Faturamento NNE'!$F$2:$F$707,'Infos Relatório'!$B626,'Faturamento NNE'!$AA$2:$AA$707,'Infos Relatório'!O$1,'Faturamento NNE'!$U$2:$U$707,"Sim")</f>
        <v>0</v>
      </c>
      <c r="S626" s="227" t="e">
        <f t="shared" si="206"/>
        <v>#DIV/0!</v>
      </c>
      <c r="T626" s="545">
        <f>SUMIFS('Faturamento NNE'!$I$2:$I$707,'Faturamento NNE'!$E$2:$E$707,'Infos Relatório'!$B$564,'Faturamento NNE'!$F$2:$F$707,'Infos Relatório'!$B626,'Faturamento NNE'!$AA$2:$AA$707,'Infos Relatório'!O$1)</f>
        <v>0</v>
      </c>
      <c r="U626" s="541">
        <f>COUNTIFS('Faturamento NNE'!$E$2:$E$707,'Infos Relatório'!$B$564,'Faturamento NNE'!$F$2:$F$707,'Infos Relatório'!$B626,'Faturamento NNE'!$AA$2:$AA$707,'Infos Relatório'!U$1)</f>
        <v>0</v>
      </c>
      <c r="V626" s="542">
        <f>SUMIFS('Faturamento NNE'!$H$2:$H$707,'Faturamento NNE'!$E$2:$E$707,'Infos Relatório'!$B$564,'Faturamento NNE'!$F$2:$F$707,'Infos Relatório'!$B626,'Faturamento NNE'!$AA$2:$AA$707,'Infos Relatório'!U$1)</f>
        <v>0</v>
      </c>
      <c r="W626" s="542">
        <f>SUMIFS('Faturamento NNE'!$K$2:$K$707,'Faturamento NNE'!$E$2:$E$707,'Infos Relatório'!$B$564,'Faturamento NNE'!$F$2:$F$707,'Infos Relatório'!$B626,'Faturamento NNE'!$AA$2:$AA$707,'Infos Relatório'!U$1)</f>
        <v>0</v>
      </c>
      <c r="X626" s="546">
        <f>SUMIFS('Faturamento NNE'!$P$2:$P$707,'Faturamento NNE'!$E$2:$E$707,'Infos Relatório'!$B$564,'Faturamento NNE'!$F$2:$F$707,'Infos Relatório'!$B626,'Faturamento NNE'!$AA$2:$AA$707,'Infos Relatório'!U$1,'Faturamento NNE'!$U$2:$U$707,"Sim")+SUMIFS('Faturamento NNE'!$Q$2:$Q$707,'Faturamento NNE'!$E$2:$E$707,'Infos Relatório'!$B$564,'Faturamento NNE'!$F$2:$F$707,'Infos Relatório'!$B626,'Faturamento NNE'!$AA$2:$AA$707,'Infos Relatório'!U$1,'Faturamento NNE'!$U$2:$U$707,"Sim")</f>
        <v>0</v>
      </c>
      <c r="Y626" s="227" t="e">
        <f t="shared" si="207"/>
        <v>#DIV/0!</v>
      </c>
      <c r="Z626" s="545">
        <f>SUMIFS('Faturamento NNE'!$I$2:$I$707,'Faturamento NNE'!$E$2:$E$707,'Infos Relatório'!$B$564,'Faturamento NNE'!$F$2:$F$707,'Infos Relatório'!$B626,'Faturamento NNE'!$AA$2:$AA$707,'Infos Relatório'!U$1)</f>
        <v>0</v>
      </c>
      <c r="AA626" s="541">
        <f>COUNTIFS('Faturamento NNE'!$E$2:$E$707,'Infos Relatório'!$B$564,'Faturamento NNE'!$F$2:$F$707,'Infos Relatório'!$B626,'Faturamento NNE'!$AA$2:$AA$707,'Infos Relatório'!AA$1)</f>
        <v>0</v>
      </c>
      <c r="AB626" s="542">
        <f>SUMIFS('Faturamento NNE'!$H$2:$H$707,'Faturamento NNE'!$E$2:$E$707,'Infos Relatório'!$B$564,'Faturamento NNE'!$F$2:$F$707,'Infos Relatório'!$B626,'Faturamento NNE'!$AA$2:$AA$707,'Infos Relatório'!AA$1)</f>
        <v>0</v>
      </c>
      <c r="AC626" s="542">
        <f>SUMIFS('Faturamento NNE'!$K$2:$K$707,'Faturamento NNE'!$E$2:$E$707,'Infos Relatório'!$B$564,'Faturamento NNE'!$F$2:$F$707,'Infos Relatório'!$B626,'Faturamento NNE'!$AA$2:$AA$707,'Infos Relatório'!AA$1)</f>
        <v>0</v>
      </c>
      <c r="AD626" s="546">
        <f>SUMIFS('Faturamento NNE'!$P$2:$P$707,'Faturamento NNE'!$E$2:$E$707,'Infos Relatório'!$B$564,'Faturamento NNE'!$F$2:$F$707,'Infos Relatório'!$B626,'Faturamento NNE'!$AA$2:$AA$707,'Infos Relatório'!AA$1,'Faturamento NNE'!$U$2:$U$707,"Sim")+SUMIFS('Faturamento NNE'!$Q$2:$Q$707,'Faturamento NNE'!$E$2:$E$707,'Infos Relatório'!$B$564,'Faturamento NNE'!$F$2:$F$707,'Infos Relatório'!$B626,'Faturamento NNE'!$AA$2:$AA$707,'Infos Relatório'!AA$1,'Faturamento NNE'!$U$2:$U$707,"Sim")</f>
        <v>0</v>
      </c>
      <c r="AE626" s="227" t="e">
        <f t="shared" si="208"/>
        <v>#DIV/0!</v>
      </c>
      <c r="AF626" s="545">
        <f>SUMIFS('Faturamento NNE'!$I$2:$I$707,'Faturamento NNE'!$E$2:$E$707,'Infos Relatório'!$B$564,'Faturamento NNE'!$F$2:$F$707,'Infos Relatório'!$B626,'Faturamento NNE'!$AA$2:$AA$707,'Infos Relatório'!AA$1)</f>
        <v>0</v>
      </c>
      <c r="AG626" s="541">
        <f>COUNTIFS('Faturamento NNE'!$E$2:$E$707,'Infos Relatório'!$B$564,'Faturamento NNE'!$F$2:$F$707,'Infos Relatório'!$B626,'Faturamento NNE'!$AA$2:$AA$707,'Infos Relatório'!AG$1)</f>
        <v>0</v>
      </c>
      <c r="AH626" s="542">
        <f>SUMIFS('Faturamento NNE'!$H$2:$H$707,'Faturamento NNE'!$E$2:$E$707,'Infos Relatório'!$B$564,'Faturamento NNE'!$F$2:$F$707,'Infos Relatório'!$B626,'Faturamento NNE'!$AA$2:$AA$707,'Infos Relatório'!AG$1)</f>
        <v>0</v>
      </c>
      <c r="AI626" s="542">
        <f>SUMIFS('Faturamento NNE'!$K$2:$K$707,'Faturamento NNE'!$E$2:$E$707,'Infos Relatório'!$B$564,'Faturamento NNE'!$F$2:$F$707,'Infos Relatório'!$B626,'Faturamento NNE'!$AA$2:$AA$707,'Infos Relatório'!AG$1)</f>
        <v>0</v>
      </c>
      <c r="AJ626" s="546">
        <f>SUMIFS('Faturamento NNE'!$P$2:$P$707,'Faturamento NNE'!$E$2:$E$707,'Infos Relatório'!$B$564,'Faturamento NNE'!$F$2:$F$707,'Infos Relatório'!$B626,'Faturamento NNE'!$AA$2:$AA$707,'Infos Relatório'!AG$1,'Faturamento NNE'!$U$2:$U$707,"Sim")+SUMIFS('Faturamento NNE'!$Q$2:$Q$707,'Faturamento NNE'!$E$2:$E$707,'Infos Relatório'!$B$564,'Faturamento NNE'!$F$2:$F$707,'Infos Relatório'!$B626,'Faturamento NNE'!$AA$2:$AA$707,'Infos Relatório'!AG$1,'Faturamento NNE'!$U$2:$U$707,"Sim")</f>
        <v>0</v>
      </c>
      <c r="AK626" s="227" t="e">
        <f t="shared" si="209"/>
        <v>#DIV/0!</v>
      </c>
      <c r="AL626" s="545">
        <f>SUMIFS('Faturamento NNE'!$I$2:$I$707,'Faturamento NNE'!$E$2:$E$707,'Infos Relatório'!$B$564,'Faturamento NNE'!$F$2:$F$707,'Infos Relatório'!$B626,'Faturamento NNE'!$AA$2:$AA$707,'Infos Relatório'!AG$1)</f>
        <v>0</v>
      </c>
      <c r="AM626" s="541">
        <f>COUNTIFS('Faturamento NNE'!$E$2:$E$707,'Infos Relatório'!$B$564,'Faturamento NNE'!$F$2:$F$707,'Infos Relatório'!$B626,'Faturamento NNE'!$AA$2:$AA$707,'Infos Relatório'!AM$1)</f>
        <v>0</v>
      </c>
      <c r="AN626" s="542">
        <f>SUMIFS('Faturamento NNE'!$H$2:$H$707,'Faturamento NNE'!$E$2:$E$707,'Infos Relatório'!$B$564,'Faturamento NNE'!$F$2:$F$707,'Infos Relatório'!$B626,'Faturamento NNE'!$AA$2:$AA$707,'Infos Relatório'!AM$1)</f>
        <v>0</v>
      </c>
      <c r="AO626" s="542">
        <f>SUMIFS('Faturamento NNE'!$K$2:$K$707,'Faturamento NNE'!$E$2:$E$707,'Infos Relatório'!$B$564,'Faturamento NNE'!$F$2:$F$707,'Infos Relatório'!$B626,'Faturamento NNE'!$AA$2:$AA$707,'Infos Relatório'!AM$1)</f>
        <v>0</v>
      </c>
      <c r="AP626" s="546">
        <f>SUMIFS('Faturamento NNE'!$P$2:$P$707,'Faturamento NNE'!$E$2:$E$707,'Infos Relatório'!$B$564,'Faturamento NNE'!$F$2:$F$707,'Infos Relatório'!$B626,'Faturamento NNE'!$AA$2:$AA$707,'Infos Relatório'!AM$1,'Faturamento NNE'!$U$2:$U$707,"Sim")+SUMIFS('Faturamento NNE'!$Q$2:$Q$707,'Faturamento NNE'!$E$2:$E$707,'Infos Relatório'!$B$564,'Faturamento NNE'!$F$2:$F$707,'Infos Relatório'!$B626,'Faturamento NNE'!$AA$2:$AA$707,'Infos Relatório'!AM$1,'Faturamento NNE'!$U$2:$U$707,"Sim")</f>
        <v>0</v>
      </c>
      <c r="AQ626" s="227" t="e">
        <f t="shared" si="210"/>
        <v>#DIV/0!</v>
      </c>
      <c r="AR626" s="545">
        <f>SUMIFS('Faturamento NNE'!$I$2:$I$707,'Faturamento NNE'!$E$2:$E$707,'Infos Relatório'!$B$564,'Faturamento NNE'!$F$2:$F$707,'Infos Relatório'!$B626,'Faturamento NNE'!$AA$2:$AA$707,'Infos Relatório'!AM$1)</f>
        <v>0</v>
      </c>
      <c r="AS626" s="541">
        <f>COUNTIFS('Faturamento NNE'!$E$2:$E$707,'Infos Relatório'!$B$564,'Faturamento NNE'!$F$2:$F$707,'Infos Relatório'!$B626,'Faturamento NNE'!$AA$2:$AA$707,'Infos Relatório'!AS$1)</f>
        <v>0</v>
      </c>
      <c r="AT626" s="542">
        <f>SUMIFS('Faturamento NNE'!$H$2:$H$707,'Faturamento NNE'!$E$2:$E$707,'Infos Relatório'!$B$564,'Faturamento NNE'!$F$2:$F$707,'Infos Relatório'!$B626,'Faturamento NNE'!$AA$2:$AA$707,'Infos Relatório'!AS$1)</f>
        <v>0</v>
      </c>
      <c r="AU626" s="542">
        <f>SUMIFS('Faturamento NNE'!$K$2:$K$707,'Faturamento NNE'!$E$2:$E$707,'Infos Relatório'!$B$564,'Faturamento NNE'!$F$2:$F$707,'Infos Relatório'!$B626,'Faturamento NNE'!$AA$2:$AA$707,'Infos Relatório'!AS$1)</f>
        <v>0</v>
      </c>
      <c r="AV626" s="546">
        <f>SUMIFS('Faturamento NNE'!$P$2:$P$707,'Faturamento NNE'!$E$2:$E$707,'Infos Relatório'!$B$564,'Faturamento NNE'!$F$2:$F$707,'Infos Relatório'!$B626,'Faturamento NNE'!$AA$2:$AA$707,'Infos Relatório'!AS$1,'Faturamento NNE'!$U$2:$U$707,"Sim")+SUMIFS('Faturamento NNE'!$Q$2:$Q$707,'Faturamento NNE'!$E$2:$E$707,'Infos Relatório'!$B$564,'Faturamento NNE'!$F$2:$F$707,'Infos Relatório'!$B626,'Faturamento NNE'!$AA$2:$AA$707,'Infos Relatório'!AS$1,'Faturamento NNE'!$U$2:$U$707,"Sim")</f>
        <v>0</v>
      </c>
      <c r="AW626" s="227" t="e">
        <f t="shared" si="211"/>
        <v>#DIV/0!</v>
      </c>
      <c r="AX626" s="545">
        <f>SUMIFS('Faturamento NNE'!$I$2:$I$707,'Faturamento NNE'!$E$2:$E$707,'Infos Relatório'!$B$564,'Faturamento NNE'!$F$2:$F$707,'Infos Relatório'!$B626,'Faturamento NNE'!$AA$2:$AA$707,'Infos Relatório'!AS$1)</f>
        <v>0</v>
      </c>
      <c r="AY626" s="541">
        <f>COUNTIFS('Faturamento NNE'!$E$2:$E$707,'Infos Relatório'!$B$564,'Faturamento NNE'!$F$2:$F$707,'Infos Relatório'!$B626,'Faturamento NNE'!$AA$2:$AA$707,'Infos Relatório'!AY$1)</f>
        <v>0</v>
      </c>
      <c r="AZ626" s="542">
        <f>SUMIFS('Faturamento NNE'!$H$2:$H$707,'Faturamento NNE'!$E$2:$E$707,'Infos Relatório'!$B$564,'Faturamento NNE'!$F$2:$F$707,'Infos Relatório'!$B626,'Faturamento NNE'!$AA$2:$AA$707,'Infos Relatório'!AY$1)</f>
        <v>0</v>
      </c>
      <c r="BA626" s="542">
        <f>SUMIFS('Faturamento NNE'!$K$2:$K$707,'Faturamento NNE'!$E$2:$E$707,'Infos Relatório'!$B$564,'Faturamento NNE'!$F$2:$F$707,'Infos Relatório'!$B626,'Faturamento NNE'!$AA$2:$AA$707,'Infos Relatório'!AY$1)</f>
        <v>0</v>
      </c>
      <c r="BB626" s="546">
        <f>SUMIFS('Faturamento NNE'!$P$2:$P$707,'Faturamento NNE'!$E$2:$E$707,'Infos Relatório'!$B$564,'Faturamento NNE'!$F$2:$F$707,'Infos Relatório'!$B626,'Faturamento NNE'!$AA$2:$AA$707,'Infos Relatório'!AY$1,'Faturamento NNE'!$U$2:$U$707,"Sim")+SUMIFS('Faturamento NNE'!$Q$2:$Q$707,'Faturamento NNE'!$E$2:$E$707,'Infos Relatório'!$B$564,'Faturamento NNE'!$F$2:$F$707,'Infos Relatório'!$B626,'Faturamento NNE'!$AA$2:$AA$707,'Infos Relatório'!AY$1,'Faturamento NNE'!$U$2:$U$707,"Sim")</f>
        <v>0</v>
      </c>
      <c r="BC626" s="227" t="e">
        <f t="shared" si="212"/>
        <v>#DIV/0!</v>
      </c>
      <c r="BD626" s="545">
        <f>SUMIFS('Faturamento NNE'!$I$2:$I$707,'Faturamento NNE'!$E$2:$E$707,'Infos Relatório'!$B$564,'Faturamento NNE'!$F$2:$F$707,'Infos Relatório'!$B626,'Faturamento NNE'!$AA$2:$AA$707,'Infos Relatório'!AY$1)</f>
        <v>0</v>
      </c>
      <c r="BE626" s="541">
        <f>COUNTIFS('Faturamento NNE'!$E$2:$E$707,'Infos Relatório'!$B$564,'Faturamento NNE'!$F$2:$F$707,'Infos Relatório'!$B626,'Faturamento NNE'!$AA$2:$AA$707,'Infos Relatório'!BE$1)</f>
        <v>0</v>
      </c>
      <c r="BF626" s="542">
        <f>SUMIFS('Faturamento NNE'!$H$2:$H$707,'Faturamento NNE'!$E$2:$E$707,'Infos Relatório'!$B$564,'Faturamento NNE'!$F$2:$F$707,'Infos Relatório'!$B626,'Faturamento NNE'!$AA$2:$AA$707,'Infos Relatório'!BE$1)</f>
        <v>0</v>
      </c>
      <c r="BG626" s="542">
        <f>SUMIFS('Faturamento NNE'!$K$2:$K$707,'Faturamento NNE'!$E$2:$E$707,'Infos Relatório'!$B$564,'Faturamento NNE'!$F$2:$F$707,'Infos Relatório'!$B626,'Faturamento NNE'!$AA$2:$AA$707,'Infos Relatório'!BE$1)</f>
        <v>0</v>
      </c>
      <c r="BH626" s="546">
        <f>SUMIFS('Faturamento NNE'!$P$2:$P$707,'Faturamento NNE'!$E$2:$E$707,'Infos Relatório'!$B$564,'Faturamento NNE'!$F$2:$F$707,'Infos Relatório'!$B626,'Faturamento NNE'!$AA$2:$AA$707,'Infos Relatório'!BE$1,'Faturamento NNE'!$U$2:$U$707,"Sim")+SUMIFS('Faturamento NNE'!$Q$2:$Q$707,'Faturamento NNE'!$E$2:$E$707,'Infos Relatório'!$B$564,'Faturamento NNE'!$F$2:$F$707,'Infos Relatório'!$B626,'Faturamento NNE'!$AA$2:$AA$707,'Infos Relatório'!BE$1,'Faturamento NNE'!$U$2:$U$707,"Sim")</f>
        <v>0</v>
      </c>
      <c r="BI626" s="227" t="e">
        <f t="shared" si="213"/>
        <v>#DIV/0!</v>
      </c>
      <c r="BJ626" s="545">
        <f>SUMIFS('Faturamento NNE'!$I$2:$I$707,'Faturamento NNE'!$E$2:$E$707,'Infos Relatório'!$B$564,'Faturamento NNE'!$F$2:$F$707,'Infos Relatório'!$B626,'Faturamento NNE'!$AA$2:$AA$707,'Infos Relatório'!BE$1)</f>
        <v>0</v>
      </c>
      <c r="BK626" s="541">
        <f>COUNTIFS('Faturamento NNE'!$E$2:$E$707,'Infos Relatório'!$B$564,'Faturamento NNE'!$F$2:$F$707,'Infos Relatório'!$B626,'Faturamento NNE'!$AA$2:$AA$707,'Infos Relatório'!BK$1)</f>
        <v>0</v>
      </c>
      <c r="BL626" s="542">
        <f>SUMIFS('Faturamento NNE'!$H$2:$H$707,'Faturamento NNE'!$E$2:$E$707,'Infos Relatório'!$B$564,'Faturamento NNE'!$F$2:$F$707,'Infos Relatório'!$B626,'Faturamento NNE'!$AA$2:$AA$707,'Infos Relatório'!BK$1)</f>
        <v>0</v>
      </c>
      <c r="BM626" s="542">
        <f>SUMIFS('Faturamento NNE'!$K$2:$K$707,'Faturamento NNE'!$E$2:$E$707,'Infos Relatório'!$B$564,'Faturamento NNE'!$F$2:$F$707,'Infos Relatório'!$B626,'Faturamento NNE'!$AA$2:$AA$707,'Infos Relatório'!BK$1)</f>
        <v>0</v>
      </c>
      <c r="BN626" s="546">
        <f>SUMIFS('Faturamento NNE'!$P$2:$P$707,'Faturamento NNE'!$E$2:$E$707,'Infos Relatório'!$B$564,'Faturamento NNE'!$F$2:$F$707,'Infos Relatório'!$B626,'Faturamento NNE'!$AA$2:$AA$707,'Infos Relatório'!BK$1,'Faturamento NNE'!$U$2:$U$707,"Sim")+SUMIFS('Faturamento NNE'!$Q$2:$Q$707,'Faturamento NNE'!$E$2:$E$707,'Infos Relatório'!$B$564,'Faturamento NNE'!$F$2:$F$707,'Infos Relatório'!$B626,'Faturamento NNE'!$AA$2:$AA$707,'Infos Relatório'!BK$1,'Faturamento NNE'!$U$2:$U$707,"Sim")</f>
        <v>0</v>
      </c>
      <c r="BO626" s="227" t="e">
        <f t="shared" si="214"/>
        <v>#DIV/0!</v>
      </c>
      <c r="BP626" s="545">
        <f>SUMIFS('Faturamento NNE'!$I$2:$I$707,'Faturamento NNE'!$E$2:$E$707,'Infos Relatório'!$B$564,'Faturamento NNE'!$F$2:$F$707,'Infos Relatório'!$B626,'Faturamento NNE'!$AA$2:$AA$707,'Infos Relatório'!BK$1)</f>
        <v>0</v>
      </c>
      <c r="BQ626" s="541">
        <f>COUNTIFS('Faturamento NNE'!$E$2:$E$707,'Infos Relatório'!$B$564,'Faturamento NNE'!$F$2:$F$707,'Infos Relatório'!$B626,'Faturamento NNE'!$AA$2:$AA$707,'Infos Relatório'!BQ$1)</f>
        <v>0</v>
      </c>
      <c r="BR626" s="542">
        <f>SUMIFS('Faturamento NNE'!$H$2:$H$707,'Faturamento NNE'!$E$2:$E$707,'Infos Relatório'!$B$564,'Faturamento NNE'!$F$2:$F$707,'Infos Relatório'!$B626,'Faturamento NNE'!$AA$2:$AA$707,'Infos Relatório'!BQ$1)</f>
        <v>0</v>
      </c>
      <c r="BS626" s="542">
        <f>SUMIFS('Faturamento NNE'!$K$2:$K$707,'Faturamento NNE'!$E$2:$E$707,'Infos Relatório'!$B$564,'Faturamento NNE'!$F$2:$F$707,'Infos Relatório'!$B626,'Faturamento NNE'!$AA$2:$AA$707,'Infos Relatório'!BQ$1)</f>
        <v>0</v>
      </c>
      <c r="BT626" s="546">
        <f>SUMIFS('Faturamento NNE'!$P$2:$P$707,'Faturamento NNE'!$E$2:$E$707,'Infos Relatório'!$B$564,'Faturamento NNE'!$F$2:$F$707,'Infos Relatório'!$B626,'Faturamento NNE'!$AA$2:$AA$707,'Infos Relatório'!BQ$1,'Faturamento NNE'!$U$2:$U$707,"Sim")+SUMIFS('Faturamento NNE'!$Q$2:$Q$707,'Faturamento NNE'!$E$2:$E$707,'Infos Relatório'!$B$564,'Faturamento NNE'!$F$2:$F$707,'Infos Relatório'!$B626,'Faturamento NNE'!$AA$2:$AA$707,'Infos Relatório'!BQ$1,'Faturamento NNE'!$U$2:$U$707,"Sim")</f>
        <v>0</v>
      </c>
      <c r="BU626" s="227" t="e">
        <f t="shared" si="215"/>
        <v>#DIV/0!</v>
      </c>
      <c r="BV626" s="545">
        <f>SUMIFS('Faturamento NNE'!$I$2:$I$707,'Faturamento NNE'!$E$2:$E$707,'Infos Relatório'!$B$564,'Faturamento NNE'!$F$2:$F$707,'Infos Relatório'!$B626,'Faturamento NNE'!$AA$2:$AA$707,'Infos Relatório'!BQ$1)</f>
        <v>0</v>
      </c>
    </row>
    <row r="627" spans="2:74">
      <c r="B627" s="217" t="s">
        <v>192</v>
      </c>
      <c r="C627" s="541">
        <f>COUNTIFS('Faturamento NNE'!$E$2:$E$707,'Infos Relatório'!$B$564,'Faturamento NNE'!$F$2:$F$707,'Infos Relatório'!$B627,'Faturamento NNE'!$AA$2:$AA$707,'Infos Relatório'!C$1)</f>
        <v>0</v>
      </c>
      <c r="D627" s="542">
        <f>SUMIFS('Faturamento NNE'!$H$2:$H$707,'Faturamento NNE'!$E$2:$E$707,'Infos Relatório'!$B$564,'Faturamento NNE'!$F$2:$F$707,'Infos Relatório'!$B627,'Faturamento NNE'!$AA$2:$AA$707,'Infos Relatório'!C$1)</f>
        <v>0</v>
      </c>
      <c r="E627" s="543">
        <f>SUMIFS('Faturamento NNE'!$K$2:$K$707,'Faturamento NNE'!$E$2:$E$707,'Infos Relatório'!$B$564,'Faturamento NNE'!$F$2:$F$707,'Infos Relatório'!$B627,'Faturamento NNE'!$AA$2:$AA$707,'Infos Relatório'!C$1)</f>
        <v>0</v>
      </c>
      <c r="F627" s="544">
        <f>SUMIFS('Faturamento NNE'!$P$2:$P$707,'Faturamento NNE'!$E$2:$E$707,'Infos Relatório'!$B$564,'Faturamento NNE'!$F$2:$F$707,'Infos Relatório'!$B627,'Faturamento NNE'!$AA$2:$AA$707,'Infos Relatório'!C$1,'Faturamento NNE'!$U$2:$U$707,"Sim")+SUMIFS('Faturamento NNE'!$Q$2:$Q$707,'Faturamento NNE'!$E$2:$E$707,'Infos Relatório'!$B$564,'Faturamento NNE'!$F$2:$F$707,'Infos Relatório'!$B627,'Faturamento NNE'!$AA$2:$AA$707,'Infos Relatório'!C$1,'Faturamento NNE'!$U$2:$U$707,"Sim")</f>
        <v>0</v>
      </c>
      <c r="G627" s="283" t="e">
        <f t="shared" si="204"/>
        <v>#DIV/0!</v>
      </c>
      <c r="H627" s="545">
        <f>SUMIFS('Faturamento NNE'!$I$2:$I$707,'Faturamento NNE'!$E$2:$E$707,'Infos Relatório'!$B$564,'Faturamento NNE'!$F$2:$F$707,'Infos Relatório'!$B627,'Faturamento NNE'!$AA$2:$AA$707,'Infos Relatório'!C$1)</f>
        <v>0</v>
      </c>
      <c r="I627" s="541">
        <f>COUNTIFS('Faturamento NNE'!$E$2:$E$707,'Infos Relatório'!$B$564,'Faturamento NNE'!$F$2:$F$707,'Infos Relatório'!$B627,'Faturamento NNE'!$AA$2:$AA$707,'Infos Relatório'!I$1)</f>
        <v>0</v>
      </c>
      <c r="J627" s="542">
        <f>SUMIFS('Faturamento NNE'!$H$2:$H$707,'Faturamento NNE'!$E$2:$E$707,'Infos Relatório'!$B$564,'Faturamento NNE'!$F$2:$F$707,'Infos Relatório'!$B627,'Faturamento NNE'!$AA$2:$AA$707,'Infos Relatório'!I$1)</f>
        <v>0</v>
      </c>
      <c r="K627" s="543">
        <f>SUMIFS('Faturamento NNE'!$K$2:$K$707,'Faturamento NNE'!$E$2:$E$707,'Infos Relatório'!$B$564,'Faturamento NNE'!$F$2:$F$707,'Infos Relatório'!$B627,'Faturamento NNE'!$AA$2:$AA$707,'Infos Relatório'!I$1)</f>
        <v>0</v>
      </c>
      <c r="L627" s="544">
        <f>SUMIFS('Faturamento NNE'!$P$2:$P$707,'Faturamento NNE'!$E$2:$E$707,'Infos Relatório'!$B$564,'Faturamento NNE'!$F$2:$F$707,'Infos Relatório'!$B627,'Faturamento NNE'!$AA$2:$AA$707,'Infos Relatório'!I$1,'Faturamento NNE'!$U$2:$U$707,"Sim")+SUMIFS('Faturamento NNE'!$Q$2:$Q$707,'Faturamento NNE'!$E$2:$E$707,'Infos Relatório'!$B$564,'Faturamento NNE'!$F$2:$F$707,'Infos Relatório'!$B627,'Faturamento NNE'!$AA$2:$AA$707,'Infos Relatório'!I$1,'Faturamento NNE'!$U$2:$U$707,"Sim")</f>
        <v>0</v>
      </c>
      <c r="M627" s="283" t="e">
        <f t="shared" si="205"/>
        <v>#DIV/0!</v>
      </c>
      <c r="N627" s="545">
        <f>SUMIFS('Faturamento NNE'!$I$2:$I$707,'Faturamento NNE'!$E$2:$E$707,'Infos Relatório'!$B$564,'Faturamento NNE'!$F$2:$F$707,'Infos Relatório'!$B627,'Faturamento NNE'!$AA$2:$AA$707,'Infos Relatório'!I$1)</f>
        <v>0</v>
      </c>
      <c r="O627" s="541">
        <f>COUNTIFS('Faturamento NNE'!$E$2:$E$707,'Infos Relatório'!$B$564,'Faturamento NNE'!$F$2:$F$707,'Infos Relatório'!$B627,'Faturamento NNE'!$AA$2:$AA$707,'Infos Relatório'!O$1)</f>
        <v>0</v>
      </c>
      <c r="P627" s="542">
        <f>SUMIFS('Faturamento NNE'!$H$2:$H$707,'Faturamento NNE'!$E$2:$E$707,'Infos Relatório'!$B$564,'Faturamento NNE'!$F$2:$F$707,'Infos Relatório'!$B627,'Faturamento NNE'!$AA$2:$AA$707,'Infos Relatório'!O$1)</f>
        <v>0</v>
      </c>
      <c r="Q627" s="542">
        <f>SUMIFS('Faturamento NNE'!$K$2:$K$707,'Faturamento NNE'!$E$2:$E$707,'Infos Relatório'!$B$564,'Faturamento NNE'!$F$2:$F$707,'Infos Relatório'!$B627,'Faturamento NNE'!$AA$2:$AA$707,'Infos Relatório'!O$1)</f>
        <v>0</v>
      </c>
      <c r="R627" s="546">
        <f>SUMIFS('Faturamento NNE'!$P$2:$P$707,'Faturamento NNE'!$E$2:$E$707,'Infos Relatório'!$B$564,'Faturamento NNE'!$F$2:$F$707,'Infos Relatório'!$B627,'Faturamento NNE'!$AA$2:$AA$707,'Infos Relatório'!O$1,'Faturamento NNE'!$U$2:$U$707,"Sim")+SUMIFS('Faturamento NNE'!$Q$2:$Q$707,'Faturamento NNE'!$E$2:$E$707,'Infos Relatório'!$B$564,'Faturamento NNE'!$F$2:$F$707,'Infos Relatório'!$B627,'Faturamento NNE'!$AA$2:$AA$707,'Infos Relatório'!O$1,'Faturamento NNE'!$U$2:$U$707,"Sim")</f>
        <v>0</v>
      </c>
      <c r="S627" s="227" t="e">
        <f t="shared" si="206"/>
        <v>#DIV/0!</v>
      </c>
      <c r="T627" s="545">
        <f>SUMIFS('Faturamento NNE'!$I$2:$I$707,'Faturamento NNE'!$E$2:$E$707,'Infos Relatório'!$B$564,'Faturamento NNE'!$F$2:$F$707,'Infos Relatório'!$B627,'Faturamento NNE'!$AA$2:$AA$707,'Infos Relatório'!O$1)</f>
        <v>0</v>
      </c>
      <c r="U627" s="541">
        <f>COUNTIFS('Faturamento NNE'!$E$2:$E$707,'Infos Relatório'!$B$564,'Faturamento NNE'!$F$2:$F$707,'Infos Relatório'!$B627,'Faturamento NNE'!$AA$2:$AA$707,'Infos Relatório'!U$1)</f>
        <v>0</v>
      </c>
      <c r="V627" s="542">
        <f>SUMIFS('Faturamento NNE'!$H$2:$H$707,'Faturamento NNE'!$E$2:$E$707,'Infos Relatório'!$B$564,'Faturamento NNE'!$F$2:$F$707,'Infos Relatório'!$B627,'Faturamento NNE'!$AA$2:$AA$707,'Infos Relatório'!U$1)</f>
        <v>0</v>
      </c>
      <c r="W627" s="542">
        <f>SUMIFS('Faturamento NNE'!$K$2:$K$707,'Faturamento NNE'!$E$2:$E$707,'Infos Relatório'!$B$564,'Faturamento NNE'!$F$2:$F$707,'Infos Relatório'!$B627,'Faturamento NNE'!$AA$2:$AA$707,'Infos Relatório'!U$1)</f>
        <v>0</v>
      </c>
      <c r="X627" s="546">
        <f>SUMIFS('Faturamento NNE'!$P$2:$P$707,'Faturamento NNE'!$E$2:$E$707,'Infos Relatório'!$B$564,'Faturamento NNE'!$F$2:$F$707,'Infos Relatório'!$B627,'Faturamento NNE'!$AA$2:$AA$707,'Infos Relatório'!U$1,'Faturamento NNE'!$U$2:$U$707,"Sim")+SUMIFS('Faturamento NNE'!$Q$2:$Q$707,'Faturamento NNE'!$E$2:$E$707,'Infos Relatório'!$B$564,'Faturamento NNE'!$F$2:$F$707,'Infos Relatório'!$B627,'Faturamento NNE'!$AA$2:$AA$707,'Infos Relatório'!U$1,'Faturamento NNE'!$U$2:$U$707,"Sim")</f>
        <v>0</v>
      </c>
      <c r="Y627" s="227" t="e">
        <f t="shared" si="207"/>
        <v>#DIV/0!</v>
      </c>
      <c r="Z627" s="545">
        <f>SUMIFS('Faturamento NNE'!$I$2:$I$707,'Faturamento NNE'!$E$2:$E$707,'Infos Relatório'!$B$564,'Faturamento NNE'!$F$2:$F$707,'Infos Relatório'!$B627,'Faturamento NNE'!$AA$2:$AA$707,'Infos Relatório'!U$1)</f>
        <v>0</v>
      </c>
      <c r="AA627" s="541">
        <f>COUNTIFS('Faturamento NNE'!$E$2:$E$707,'Infos Relatório'!$B$564,'Faturamento NNE'!$F$2:$F$707,'Infos Relatório'!$B627,'Faturamento NNE'!$AA$2:$AA$707,'Infos Relatório'!AA$1)</f>
        <v>0</v>
      </c>
      <c r="AB627" s="542">
        <f>SUMIFS('Faturamento NNE'!$H$2:$H$707,'Faturamento NNE'!$E$2:$E$707,'Infos Relatório'!$B$564,'Faturamento NNE'!$F$2:$F$707,'Infos Relatório'!$B627,'Faturamento NNE'!$AA$2:$AA$707,'Infos Relatório'!AA$1)</f>
        <v>0</v>
      </c>
      <c r="AC627" s="542">
        <f>SUMIFS('Faturamento NNE'!$K$2:$K$707,'Faturamento NNE'!$E$2:$E$707,'Infos Relatório'!$B$564,'Faturamento NNE'!$F$2:$F$707,'Infos Relatório'!$B627,'Faturamento NNE'!$AA$2:$AA$707,'Infos Relatório'!AA$1)</f>
        <v>0</v>
      </c>
      <c r="AD627" s="546">
        <f>SUMIFS('Faturamento NNE'!$P$2:$P$707,'Faturamento NNE'!$E$2:$E$707,'Infos Relatório'!$B$564,'Faturamento NNE'!$F$2:$F$707,'Infos Relatório'!$B627,'Faturamento NNE'!$AA$2:$AA$707,'Infos Relatório'!AA$1,'Faturamento NNE'!$U$2:$U$707,"Sim")+SUMIFS('Faturamento NNE'!$Q$2:$Q$707,'Faturamento NNE'!$E$2:$E$707,'Infos Relatório'!$B$564,'Faturamento NNE'!$F$2:$F$707,'Infos Relatório'!$B627,'Faturamento NNE'!$AA$2:$AA$707,'Infos Relatório'!AA$1,'Faturamento NNE'!$U$2:$U$707,"Sim")</f>
        <v>0</v>
      </c>
      <c r="AE627" s="227" t="e">
        <f t="shared" si="208"/>
        <v>#DIV/0!</v>
      </c>
      <c r="AF627" s="545">
        <f>SUMIFS('Faturamento NNE'!$I$2:$I$707,'Faturamento NNE'!$E$2:$E$707,'Infos Relatório'!$B$564,'Faturamento NNE'!$F$2:$F$707,'Infos Relatório'!$B627,'Faturamento NNE'!$AA$2:$AA$707,'Infos Relatório'!AA$1)</f>
        <v>0</v>
      </c>
      <c r="AG627" s="541">
        <f>COUNTIFS('Faturamento NNE'!$E$2:$E$707,'Infos Relatório'!$B$564,'Faturamento NNE'!$F$2:$F$707,'Infos Relatório'!$B627,'Faturamento NNE'!$AA$2:$AA$707,'Infos Relatório'!AG$1)</f>
        <v>0</v>
      </c>
      <c r="AH627" s="542">
        <f>SUMIFS('Faturamento NNE'!$H$2:$H$707,'Faturamento NNE'!$E$2:$E$707,'Infos Relatório'!$B$564,'Faturamento NNE'!$F$2:$F$707,'Infos Relatório'!$B627,'Faturamento NNE'!$AA$2:$AA$707,'Infos Relatório'!AG$1)</f>
        <v>0</v>
      </c>
      <c r="AI627" s="542">
        <f>SUMIFS('Faturamento NNE'!$K$2:$K$707,'Faturamento NNE'!$E$2:$E$707,'Infos Relatório'!$B$564,'Faturamento NNE'!$F$2:$F$707,'Infos Relatório'!$B627,'Faturamento NNE'!$AA$2:$AA$707,'Infos Relatório'!AG$1)</f>
        <v>0</v>
      </c>
      <c r="AJ627" s="546">
        <f>SUMIFS('Faturamento NNE'!$P$2:$P$707,'Faturamento NNE'!$E$2:$E$707,'Infos Relatório'!$B$564,'Faturamento NNE'!$F$2:$F$707,'Infos Relatório'!$B627,'Faturamento NNE'!$AA$2:$AA$707,'Infos Relatório'!AG$1,'Faturamento NNE'!$U$2:$U$707,"Sim")+SUMIFS('Faturamento NNE'!$Q$2:$Q$707,'Faturamento NNE'!$E$2:$E$707,'Infos Relatório'!$B$564,'Faturamento NNE'!$F$2:$F$707,'Infos Relatório'!$B627,'Faturamento NNE'!$AA$2:$AA$707,'Infos Relatório'!AG$1,'Faturamento NNE'!$U$2:$U$707,"Sim")</f>
        <v>0</v>
      </c>
      <c r="AK627" s="227" t="e">
        <f t="shared" si="209"/>
        <v>#DIV/0!</v>
      </c>
      <c r="AL627" s="545">
        <f>SUMIFS('Faturamento NNE'!$I$2:$I$707,'Faturamento NNE'!$E$2:$E$707,'Infos Relatório'!$B$564,'Faturamento NNE'!$F$2:$F$707,'Infos Relatório'!$B627,'Faturamento NNE'!$AA$2:$AA$707,'Infos Relatório'!AG$1)</f>
        <v>0</v>
      </c>
      <c r="AM627" s="541">
        <f>COUNTIFS('Faturamento NNE'!$E$2:$E$707,'Infos Relatório'!$B$564,'Faturamento NNE'!$F$2:$F$707,'Infos Relatório'!$B627,'Faturamento NNE'!$AA$2:$AA$707,'Infos Relatório'!AM$1)</f>
        <v>0</v>
      </c>
      <c r="AN627" s="542">
        <f>SUMIFS('Faturamento NNE'!$H$2:$H$707,'Faturamento NNE'!$E$2:$E$707,'Infos Relatório'!$B$564,'Faturamento NNE'!$F$2:$F$707,'Infos Relatório'!$B627,'Faturamento NNE'!$AA$2:$AA$707,'Infos Relatório'!AM$1)</f>
        <v>0</v>
      </c>
      <c r="AO627" s="542">
        <f>SUMIFS('Faturamento NNE'!$K$2:$K$707,'Faturamento NNE'!$E$2:$E$707,'Infos Relatório'!$B$564,'Faturamento NNE'!$F$2:$F$707,'Infos Relatório'!$B627,'Faturamento NNE'!$AA$2:$AA$707,'Infos Relatório'!AM$1)</f>
        <v>0</v>
      </c>
      <c r="AP627" s="546">
        <f>SUMIFS('Faturamento NNE'!$P$2:$P$707,'Faturamento NNE'!$E$2:$E$707,'Infos Relatório'!$B$564,'Faturamento NNE'!$F$2:$F$707,'Infos Relatório'!$B627,'Faturamento NNE'!$AA$2:$AA$707,'Infos Relatório'!AM$1,'Faturamento NNE'!$U$2:$U$707,"Sim")+SUMIFS('Faturamento NNE'!$Q$2:$Q$707,'Faturamento NNE'!$E$2:$E$707,'Infos Relatório'!$B$564,'Faturamento NNE'!$F$2:$F$707,'Infos Relatório'!$B627,'Faturamento NNE'!$AA$2:$AA$707,'Infos Relatório'!AM$1,'Faturamento NNE'!$U$2:$U$707,"Sim")</f>
        <v>0</v>
      </c>
      <c r="AQ627" s="227" t="e">
        <f t="shared" si="210"/>
        <v>#DIV/0!</v>
      </c>
      <c r="AR627" s="545">
        <f>SUMIFS('Faturamento NNE'!$I$2:$I$707,'Faturamento NNE'!$E$2:$E$707,'Infos Relatório'!$B$564,'Faturamento NNE'!$F$2:$F$707,'Infos Relatório'!$B627,'Faturamento NNE'!$AA$2:$AA$707,'Infos Relatório'!AM$1)</f>
        <v>0</v>
      </c>
      <c r="AS627" s="541">
        <f>COUNTIFS('Faturamento NNE'!$E$2:$E$707,'Infos Relatório'!$B$564,'Faturamento NNE'!$F$2:$F$707,'Infos Relatório'!$B627,'Faturamento NNE'!$AA$2:$AA$707,'Infos Relatório'!AS$1)</f>
        <v>0</v>
      </c>
      <c r="AT627" s="542">
        <f>SUMIFS('Faturamento NNE'!$H$2:$H$707,'Faturamento NNE'!$E$2:$E$707,'Infos Relatório'!$B$564,'Faturamento NNE'!$F$2:$F$707,'Infos Relatório'!$B627,'Faturamento NNE'!$AA$2:$AA$707,'Infos Relatório'!AS$1)</f>
        <v>0</v>
      </c>
      <c r="AU627" s="542">
        <f>SUMIFS('Faturamento NNE'!$K$2:$K$707,'Faturamento NNE'!$E$2:$E$707,'Infos Relatório'!$B$564,'Faturamento NNE'!$F$2:$F$707,'Infos Relatório'!$B627,'Faturamento NNE'!$AA$2:$AA$707,'Infos Relatório'!AS$1)</f>
        <v>0</v>
      </c>
      <c r="AV627" s="546">
        <f>SUMIFS('Faturamento NNE'!$P$2:$P$707,'Faturamento NNE'!$E$2:$E$707,'Infos Relatório'!$B$564,'Faturamento NNE'!$F$2:$F$707,'Infos Relatório'!$B627,'Faturamento NNE'!$AA$2:$AA$707,'Infos Relatório'!AS$1,'Faturamento NNE'!$U$2:$U$707,"Sim")+SUMIFS('Faturamento NNE'!$Q$2:$Q$707,'Faturamento NNE'!$E$2:$E$707,'Infos Relatório'!$B$564,'Faturamento NNE'!$F$2:$F$707,'Infos Relatório'!$B627,'Faturamento NNE'!$AA$2:$AA$707,'Infos Relatório'!AS$1,'Faturamento NNE'!$U$2:$U$707,"Sim")</f>
        <v>0</v>
      </c>
      <c r="AW627" s="227" t="e">
        <f t="shared" si="211"/>
        <v>#DIV/0!</v>
      </c>
      <c r="AX627" s="545">
        <f>SUMIFS('Faturamento NNE'!$I$2:$I$707,'Faturamento NNE'!$E$2:$E$707,'Infos Relatório'!$B$564,'Faturamento NNE'!$F$2:$F$707,'Infos Relatório'!$B627,'Faturamento NNE'!$AA$2:$AA$707,'Infos Relatório'!AS$1)</f>
        <v>0</v>
      </c>
      <c r="AY627" s="541">
        <f>COUNTIFS('Faturamento NNE'!$E$2:$E$707,'Infos Relatório'!$B$564,'Faturamento NNE'!$F$2:$F$707,'Infos Relatório'!$B627,'Faturamento NNE'!$AA$2:$AA$707,'Infos Relatório'!AY$1)</f>
        <v>0</v>
      </c>
      <c r="AZ627" s="542">
        <f>SUMIFS('Faturamento NNE'!$H$2:$H$707,'Faturamento NNE'!$E$2:$E$707,'Infos Relatório'!$B$564,'Faturamento NNE'!$F$2:$F$707,'Infos Relatório'!$B627,'Faturamento NNE'!$AA$2:$AA$707,'Infos Relatório'!AY$1)</f>
        <v>0</v>
      </c>
      <c r="BA627" s="542">
        <f>SUMIFS('Faturamento NNE'!$K$2:$K$707,'Faturamento NNE'!$E$2:$E$707,'Infos Relatório'!$B$564,'Faturamento NNE'!$F$2:$F$707,'Infos Relatório'!$B627,'Faturamento NNE'!$AA$2:$AA$707,'Infos Relatório'!AY$1)</f>
        <v>0</v>
      </c>
      <c r="BB627" s="546">
        <f>SUMIFS('Faturamento NNE'!$P$2:$P$707,'Faturamento NNE'!$E$2:$E$707,'Infos Relatório'!$B$564,'Faturamento NNE'!$F$2:$F$707,'Infos Relatório'!$B627,'Faturamento NNE'!$AA$2:$AA$707,'Infos Relatório'!AY$1,'Faturamento NNE'!$U$2:$U$707,"Sim")+SUMIFS('Faturamento NNE'!$Q$2:$Q$707,'Faturamento NNE'!$E$2:$E$707,'Infos Relatório'!$B$564,'Faturamento NNE'!$F$2:$F$707,'Infos Relatório'!$B627,'Faturamento NNE'!$AA$2:$AA$707,'Infos Relatório'!AY$1,'Faturamento NNE'!$U$2:$U$707,"Sim")</f>
        <v>0</v>
      </c>
      <c r="BC627" s="227" t="e">
        <f t="shared" si="212"/>
        <v>#DIV/0!</v>
      </c>
      <c r="BD627" s="545">
        <f>SUMIFS('Faturamento NNE'!$I$2:$I$707,'Faturamento NNE'!$E$2:$E$707,'Infos Relatório'!$B$564,'Faturamento NNE'!$F$2:$F$707,'Infos Relatório'!$B627,'Faturamento NNE'!$AA$2:$AA$707,'Infos Relatório'!AY$1)</f>
        <v>0</v>
      </c>
      <c r="BE627" s="541">
        <f>COUNTIFS('Faturamento NNE'!$E$2:$E$707,'Infos Relatório'!$B$564,'Faturamento NNE'!$F$2:$F$707,'Infos Relatório'!$B627,'Faturamento NNE'!$AA$2:$AA$707,'Infos Relatório'!BE$1)</f>
        <v>0</v>
      </c>
      <c r="BF627" s="542">
        <f>SUMIFS('Faturamento NNE'!$H$2:$H$707,'Faturamento NNE'!$E$2:$E$707,'Infos Relatório'!$B$564,'Faturamento NNE'!$F$2:$F$707,'Infos Relatório'!$B627,'Faturamento NNE'!$AA$2:$AA$707,'Infos Relatório'!BE$1)</f>
        <v>0</v>
      </c>
      <c r="BG627" s="542">
        <f>SUMIFS('Faturamento NNE'!$K$2:$K$707,'Faturamento NNE'!$E$2:$E$707,'Infos Relatório'!$B$564,'Faturamento NNE'!$F$2:$F$707,'Infos Relatório'!$B627,'Faturamento NNE'!$AA$2:$AA$707,'Infos Relatório'!BE$1)</f>
        <v>0</v>
      </c>
      <c r="BH627" s="546">
        <f>SUMIFS('Faturamento NNE'!$P$2:$P$707,'Faturamento NNE'!$E$2:$E$707,'Infos Relatório'!$B$564,'Faturamento NNE'!$F$2:$F$707,'Infos Relatório'!$B627,'Faturamento NNE'!$AA$2:$AA$707,'Infos Relatório'!BE$1,'Faturamento NNE'!$U$2:$U$707,"Sim")+SUMIFS('Faturamento NNE'!$Q$2:$Q$707,'Faturamento NNE'!$E$2:$E$707,'Infos Relatório'!$B$564,'Faturamento NNE'!$F$2:$F$707,'Infos Relatório'!$B627,'Faturamento NNE'!$AA$2:$AA$707,'Infos Relatório'!BE$1,'Faturamento NNE'!$U$2:$U$707,"Sim")</f>
        <v>0</v>
      </c>
      <c r="BI627" s="227" t="e">
        <f t="shared" si="213"/>
        <v>#DIV/0!</v>
      </c>
      <c r="BJ627" s="545">
        <f>SUMIFS('Faturamento NNE'!$I$2:$I$707,'Faturamento NNE'!$E$2:$E$707,'Infos Relatório'!$B$564,'Faturamento NNE'!$F$2:$F$707,'Infos Relatório'!$B627,'Faturamento NNE'!$AA$2:$AA$707,'Infos Relatório'!BE$1)</f>
        <v>0</v>
      </c>
      <c r="BK627" s="541">
        <f>COUNTIFS('Faturamento NNE'!$E$2:$E$707,'Infos Relatório'!$B$564,'Faturamento NNE'!$F$2:$F$707,'Infos Relatório'!$B627,'Faturamento NNE'!$AA$2:$AA$707,'Infos Relatório'!BK$1)</f>
        <v>0</v>
      </c>
      <c r="BL627" s="542">
        <f>SUMIFS('Faturamento NNE'!$H$2:$H$707,'Faturamento NNE'!$E$2:$E$707,'Infos Relatório'!$B$564,'Faturamento NNE'!$F$2:$F$707,'Infos Relatório'!$B627,'Faturamento NNE'!$AA$2:$AA$707,'Infos Relatório'!BK$1)</f>
        <v>0</v>
      </c>
      <c r="BM627" s="542">
        <f>SUMIFS('Faturamento NNE'!$K$2:$K$707,'Faturamento NNE'!$E$2:$E$707,'Infos Relatório'!$B$564,'Faturamento NNE'!$F$2:$F$707,'Infos Relatório'!$B627,'Faturamento NNE'!$AA$2:$AA$707,'Infos Relatório'!BK$1)</f>
        <v>0</v>
      </c>
      <c r="BN627" s="546">
        <f>SUMIFS('Faturamento NNE'!$P$2:$P$707,'Faturamento NNE'!$E$2:$E$707,'Infos Relatório'!$B$564,'Faturamento NNE'!$F$2:$F$707,'Infos Relatório'!$B627,'Faturamento NNE'!$AA$2:$AA$707,'Infos Relatório'!BK$1,'Faturamento NNE'!$U$2:$U$707,"Sim")+SUMIFS('Faturamento NNE'!$Q$2:$Q$707,'Faturamento NNE'!$E$2:$E$707,'Infos Relatório'!$B$564,'Faturamento NNE'!$F$2:$F$707,'Infos Relatório'!$B627,'Faturamento NNE'!$AA$2:$AA$707,'Infos Relatório'!BK$1,'Faturamento NNE'!$U$2:$U$707,"Sim")</f>
        <v>0</v>
      </c>
      <c r="BO627" s="227" t="e">
        <f t="shared" si="214"/>
        <v>#DIV/0!</v>
      </c>
      <c r="BP627" s="545">
        <f>SUMIFS('Faturamento NNE'!$I$2:$I$707,'Faturamento NNE'!$E$2:$E$707,'Infos Relatório'!$B$564,'Faturamento NNE'!$F$2:$F$707,'Infos Relatório'!$B627,'Faturamento NNE'!$AA$2:$AA$707,'Infos Relatório'!BK$1)</f>
        <v>0</v>
      </c>
      <c r="BQ627" s="541">
        <f>COUNTIFS('Faturamento NNE'!$E$2:$E$707,'Infos Relatório'!$B$564,'Faturamento NNE'!$F$2:$F$707,'Infos Relatório'!$B627,'Faturamento NNE'!$AA$2:$AA$707,'Infos Relatório'!BQ$1)</f>
        <v>0</v>
      </c>
      <c r="BR627" s="542">
        <f>SUMIFS('Faturamento NNE'!$H$2:$H$707,'Faturamento NNE'!$E$2:$E$707,'Infos Relatório'!$B$564,'Faturamento NNE'!$F$2:$F$707,'Infos Relatório'!$B627,'Faturamento NNE'!$AA$2:$AA$707,'Infos Relatório'!BQ$1)</f>
        <v>0</v>
      </c>
      <c r="BS627" s="542">
        <f>SUMIFS('Faturamento NNE'!$K$2:$K$707,'Faturamento NNE'!$E$2:$E$707,'Infos Relatório'!$B$564,'Faturamento NNE'!$F$2:$F$707,'Infos Relatório'!$B627,'Faturamento NNE'!$AA$2:$AA$707,'Infos Relatório'!BQ$1)</f>
        <v>0</v>
      </c>
      <c r="BT627" s="546">
        <f>SUMIFS('Faturamento NNE'!$P$2:$P$707,'Faturamento NNE'!$E$2:$E$707,'Infos Relatório'!$B$564,'Faturamento NNE'!$F$2:$F$707,'Infos Relatório'!$B627,'Faturamento NNE'!$AA$2:$AA$707,'Infos Relatório'!BQ$1,'Faturamento NNE'!$U$2:$U$707,"Sim")+SUMIFS('Faturamento NNE'!$Q$2:$Q$707,'Faturamento NNE'!$E$2:$E$707,'Infos Relatório'!$B$564,'Faturamento NNE'!$F$2:$F$707,'Infos Relatório'!$B627,'Faturamento NNE'!$AA$2:$AA$707,'Infos Relatório'!BQ$1,'Faturamento NNE'!$U$2:$U$707,"Sim")</f>
        <v>0</v>
      </c>
      <c r="BU627" s="227" t="e">
        <f t="shared" si="215"/>
        <v>#DIV/0!</v>
      </c>
      <c r="BV627" s="545">
        <f>SUMIFS('Faturamento NNE'!$I$2:$I$707,'Faturamento NNE'!$E$2:$E$707,'Infos Relatório'!$B$564,'Faturamento NNE'!$F$2:$F$707,'Infos Relatório'!$B627,'Faturamento NNE'!$AA$2:$AA$707,'Infos Relatório'!BQ$1)</f>
        <v>0</v>
      </c>
    </row>
    <row r="628" spans="2:74">
      <c r="B628" s="217" t="s">
        <v>193</v>
      </c>
      <c r="C628" s="541">
        <f>COUNTIFS('Faturamento NNE'!$E$2:$E$707,'Infos Relatório'!$B$564,'Faturamento NNE'!$F$2:$F$707,'Infos Relatório'!$B628,'Faturamento NNE'!$AA$2:$AA$707,'Infos Relatório'!C$1)</f>
        <v>0</v>
      </c>
      <c r="D628" s="542">
        <f>SUMIFS('Faturamento NNE'!$H$2:$H$707,'Faturamento NNE'!$E$2:$E$707,'Infos Relatório'!$B$564,'Faturamento NNE'!$F$2:$F$707,'Infos Relatório'!$B628,'Faturamento NNE'!$AA$2:$AA$707,'Infos Relatório'!C$1)</f>
        <v>0</v>
      </c>
      <c r="E628" s="543">
        <f>SUMIFS('Faturamento NNE'!$K$2:$K$707,'Faturamento NNE'!$E$2:$E$707,'Infos Relatório'!$B$564,'Faturamento NNE'!$F$2:$F$707,'Infos Relatório'!$B628,'Faturamento NNE'!$AA$2:$AA$707,'Infos Relatório'!C$1)</f>
        <v>0</v>
      </c>
      <c r="F628" s="544">
        <f>SUMIFS('Faturamento NNE'!$P$2:$P$707,'Faturamento NNE'!$E$2:$E$707,'Infos Relatório'!$B$564,'Faturamento NNE'!$F$2:$F$707,'Infos Relatório'!$B628,'Faturamento NNE'!$AA$2:$AA$707,'Infos Relatório'!C$1,'Faturamento NNE'!$U$2:$U$707,"Sim")+SUMIFS('Faturamento NNE'!$Q$2:$Q$707,'Faturamento NNE'!$E$2:$E$707,'Infos Relatório'!$B$564,'Faturamento NNE'!$F$2:$F$707,'Infos Relatório'!$B628,'Faturamento NNE'!$AA$2:$AA$707,'Infos Relatório'!C$1,'Faturamento NNE'!$U$2:$U$707,"Sim")</f>
        <v>0</v>
      </c>
      <c r="G628" s="283" t="e">
        <f t="shared" si="204"/>
        <v>#DIV/0!</v>
      </c>
      <c r="H628" s="545">
        <f>SUMIFS('Faturamento NNE'!$I$2:$I$707,'Faturamento NNE'!$E$2:$E$707,'Infos Relatório'!$B$564,'Faturamento NNE'!$F$2:$F$707,'Infos Relatório'!$B628,'Faturamento NNE'!$AA$2:$AA$707,'Infos Relatório'!C$1)</f>
        <v>0</v>
      </c>
      <c r="I628" s="541">
        <f>COUNTIFS('Faturamento NNE'!$E$2:$E$707,'Infos Relatório'!$B$564,'Faturamento NNE'!$F$2:$F$707,'Infos Relatório'!$B628,'Faturamento NNE'!$AA$2:$AA$707,'Infos Relatório'!I$1)</f>
        <v>0</v>
      </c>
      <c r="J628" s="542">
        <f>SUMIFS('Faturamento NNE'!$H$2:$H$707,'Faturamento NNE'!$E$2:$E$707,'Infos Relatório'!$B$564,'Faturamento NNE'!$F$2:$F$707,'Infos Relatório'!$B628,'Faturamento NNE'!$AA$2:$AA$707,'Infos Relatório'!I$1)</f>
        <v>0</v>
      </c>
      <c r="K628" s="543">
        <f>SUMIFS('Faturamento NNE'!$K$2:$K$707,'Faturamento NNE'!$E$2:$E$707,'Infos Relatório'!$B$564,'Faturamento NNE'!$F$2:$F$707,'Infos Relatório'!$B628,'Faturamento NNE'!$AA$2:$AA$707,'Infos Relatório'!I$1)</f>
        <v>0</v>
      </c>
      <c r="L628" s="544">
        <f>SUMIFS('Faturamento NNE'!$P$2:$P$707,'Faturamento NNE'!$E$2:$E$707,'Infos Relatório'!$B$564,'Faturamento NNE'!$F$2:$F$707,'Infos Relatório'!$B628,'Faturamento NNE'!$AA$2:$AA$707,'Infos Relatório'!I$1,'Faturamento NNE'!$U$2:$U$707,"Sim")+SUMIFS('Faturamento NNE'!$Q$2:$Q$707,'Faturamento NNE'!$E$2:$E$707,'Infos Relatório'!$B$564,'Faturamento NNE'!$F$2:$F$707,'Infos Relatório'!$B628,'Faturamento NNE'!$AA$2:$AA$707,'Infos Relatório'!I$1,'Faturamento NNE'!$U$2:$U$707,"Sim")</f>
        <v>0</v>
      </c>
      <c r="M628" s="283" t="e">
        <f t="shared" si="205"/>
        <v>#DIV/0!</v>
      </c>
      <c r="N628" s="545">
        <f>SUMIFS('Faturamento NNE'!$I$2:$I$707,'Faturamento NNE'!$E$2:$E$707,'Infos Relatório'!$B$564,'Faturamento NNE'!$F$2:$F$707,'Infos Relatório'!$B628,'Faturamento NNE'!$AA$2:$AA$707,'Infos Relatório'!I$1)</f>
        <v>0</v>
      </c>
      <c r="O628" s="541">
        <f>COUNTIFS('Faturamento NNE'!$E$2:$E$707,'Infos Relatório'!$B$564,'Faturamento NNE'!$F$2:$F$707,'Infos Relatório'!$B628,'Faturamento NNE'!$AA$2:$AA$707,'Infos Relatório'!O$1)</f>
        <v>0</v>
      </c>
      <c r="P628" s="542">
        <f>SUMIFS('Faturamento NNE'!$H$2:$H$707,'Faturamento NNE'!$E$2:$E$707,'Infos Relatório'!$B$564,'Faturamento NNE'!$F$2:$F$707,'Infos Relatório'!$B628,'Faturamento NNE'!$AA$2:$AA$707,'Infos Relatório'!O$1)</f>
        <v>0</v>
      </c>
      <c r="Q628" s="542">
        <f>SUMIFS('Faturamento NNE'!$K$2:$K$707,'Faturamento NNE'!$E$2:$E$707,'Infos Relatório'!$B$564,'Faturamento NNE'!$F$2:$F$707,'Infos Relatório'!$B628,'Faturamento NNE'!$AA$2:$AA$707,'Infos Relatório'!O$1)</f>
        <v>0</v>
      </c>
      <c r="R628" s="546">
        <f>SUMIFS('Faturamento NNE'!$P$2:$P$707,'Faturamento NNE'!$E$2:$E$707,'Infos Relatório'!$B$564,'Faturamento NNE'!$F$2:$F$707,'Infos Relatório'!$B628,'Faturamento NNE'!$AA$2:$AA$707,'Infos Relatório'!O$1,'Faturamento NNE'!$U$2:$U$707,"Sim")+SUMIFS('Faturamento NNE'!$Q$2:$Q$707,'Faturamento NNE'!$E$2:$E$707,'Infos Relatório'!$B$564,'Faturamento NNE'!$F$2:$F$707,'Infos Relatório'!$B628,'Faturamento NNE'!$AA$2:$AA$707,'Infos Relatório'!O$1,'Faturamento NNE'!$U$2:$U$707,"Sim")</f>
        <v>0</v>
      </c>
      <c r="S628" s="227" t="e">
        <f t="shared" si="206"/>
        <v>#DIV/0!</v>
      </c>
      <c r="T628" s="545">
        <f>SUMIFS('Faturamento NNE'!$I$2:$I$707,'Faturamento NNE'!$E$2:$E$707,'Infos Relatório'!$B$564,'Faturamento NNE'!$F$2:$F$707,'Infos Relatório'!$B628,'Faturamento NNE'!$AA$2:$AA$707,'Infos Relatório'!O$1)</f>
        <v>0</v>
      </c>
      <c r="U628" s="541">
        <f>COUNTIFS('Faturamento NNE'!$E$2:$E$707,'Infos Relatório'!$B$564,'Faturamento NNE'!$F$2:$F$707,'Infos Relatório'!$B628,'Faturamento NNE'!$AA$2:$AA$707,'Infos Relatório'!U$1)</f>
        <v>0</v>
      </c>
      <c r="V628" s="542">
        <f>SUMIFS('Faturamento NNE'!$H$2:$H$707,'Faturamento NNE'!$E$2:$E$707,'Infos Relatório'!$B$564,'Faturamento NNE'!$F$2:$F$707,'Infos Relatório'!$B628,'Faturamento NNE'!$AA$2:$AA$707,'Infos Relatório'!U$1)</f>
        <v>0</v>
      </c>
      <c r="W628" s="542">
        <f>SUMIFS('Faturamento NNE'!$K$2:$K$707,'Faturamento NNE'!$E$2:$E$707,'Infos Relatório'!$B$564,'Faturamento NNE'!$F$2:$F$707,'Infos Relatório'!$B628,'Faturamento NNE'!$AA$2:$AA$707,'Infos Relatório'!U$1)</f>
        <v>0</v>
      </c>
      <c r="X628" s="546">
        <f>SUMIFS('Faturamento NNE'!$P$2:$P$707,'Faturamento NNE'!$E$2:$E$707,'Infos Relatório'!$B$564,'Faturamento NNE'!$F$2:$F$707,'Infos Relatório'!$B628,'Faturamento NNE'!$AA$2:$AA$707,'Infos Relatório'!U$1,'Faturamento NNE'!$U$2:$U$707,"Sim")+SUMIFS('Faturamento NNE'!$Q$2:$Q$707,'Faturamento NNE'!$E$2:$E$707,'Infos Relatório'!$B$564,'Faturamento NNE'!$F$2:$F$707,'Infos Relatório'!$B628,'Faturamento NNE'!$AA$2:$AA$707,'Infos Relatório'!U$1,'Faturamento NNE'!$U$2:$U$707,"Sim")</f>
        <v>0</v>
      </c>
      <c r="Y628" s="227" t="e">
        <f t="shared" si="207"/>
        <v>#DIV/0!</v>
      </c>
      <c r="Z628" s="545">
        <f>SUMIFS('Faturamento NNE'!$I$2:$I$707,'Faturamento NNE'!$E$2:$E$707,'Infos Relatório'!$B$564,'Faturamento NNE'!$F$2:$F$707,'Infos Relatório'!$B628,'Faturamento NNE'!$AA$2:$AA$707,'Infos Relatório'!U$1)</f>
        <v>0</v>
      </c>
      <c r="AA628" s="541">
        <f>COUNTIFS('Faturamento NNE'!$E$2:$E$707,'Infos Relatório'!$B$564,'Faturamento NNE'!$F$2:$F$707,'Infos Relatório'!$B628,'Faturamento NNE'!$AA$2:$AA$707,'Infos Relatório'!AA$1)</f>
        <v>0</v>
      </c>
      <c r="AB628" s="542">
        <f>SUMIFS('Faturamento NNE'!$H$2:$H$707,'Faturamento NNE'!$E$2:$E$707,'Infos Relatório'!$B$564,'Faturamento NNE'!$F$2:$F$707,'Infos Relatório'!$B628,'Faturamento NNE'!$AA$2:$AA$707,'Infos Relatório'!AA$1)</f>
        <v>0</v>
      </c>
      <c r="AC628" s="542">
        <f>SUMIFS('Faturamento NNE'!$K$2:$K$707,'Faturamento NNE'!$E$2:$E$707,'Infos Relatório'!$B$564,'Faturamento NNE'!$F$2:$F$707,'Infos Relatório'!$B628,'Faturamento NNE'!$AA$2:$AA$707,'Infos Relatório'!AA$1)</f>
        <v>0</v>
      </c>
      <c r="AD628" s="546">
        <f>SUMIFS('Faturamento NNE'!$P$2:$P$707,'Faturamento NNE'!$E$2:$E$707,'Infos Relatório'!$B$564,'Faturamento NNE'!$F$2:$F$707,'Infos Relatório'!$B628,'Faturamento NNE'!$AA$2:$AA$707,'Infos Relatório'!AA$1,'Faturamento NNE'!$U$2:$U$707,"Sim")+SUMIFS('Faturamento NNE'!$Q$2:$Q$707,'Faturamento NNE'!$E$2:$E$707,'Infos Relatório'!$B$564,'Faturamento NNE'!$F$2:$F$707,'Infos Relatório'!$B628,'Faturamento NNE'!$AA$2:$AA$707,'Infos Relatório'!AA$1,'Faturamento NNE'!$U$2:$U$707,"Sim")</f>
        <v>0</v>
      </c>
      <c r="AE628" s="227" t="e">
        <f t="shared" si="208"/>
        <v>#DIV/0!</v>
      </c>
      <c r="AF628" s="545">
        <f>SUMIFS('Faturamento NNE'!$I$2:$I$707,'Faturamento NNE'!$E$2:$E$707,'Infos Relatório'!$B$564,'Faturamento NNE'!$F$2:$F$707,'Infos Relatório'!$B628,'Faturamento NNE'!$AA$2:$AA$707,'Infos Relatório'!AA$1)</f>
        <v>0</v>
      </c>
      <c r="AG628" s="541">
        <f>COUNTIFS('Faturamento NNE'!$E$2:$E$707,'Infos Relatório'!$B$564,'Faturamento NNE'!$F$2:$F$707,'Infos Relatório'!$B628,'Faturamento NNE'!$AA$2:$AA$707,'Infos Relatório'!AG$1)</f>
        <v>0</v>
      </c>
      <c r="AH628" s="542">
        <f>SUMIFS('Faturamento NNE'!$H$2:$H$707,'Faturamento NNE'!$E$2:$E$707,'Infos Relatório'!$B$564,'Faturamento NNE'!$F$2:$F$707,'Infos Relatório'!$B628,'Faturamento NNE'!$AA$2:$AA$707,'Infos Relatório'!AG$1)</f>
        <v>0</v>
      </c>
      <c r="AI628" s="542">
        <f>SUMIFS('Faturamento NNE'!$K$2:$K$707,'Faturamento NNE'!$E$2:$E$707,'Infos Relatório'!$B$564,'Faturamento NNE'!$F$2:$F$707,'Infos Relatório'!$B628,'Faturamento NNE'!$AA$2:$AA$707,'Infos Relatório'!AG$1)</f>
        <v>0</v>
      </c>
      <c r="AJ628" s="546">
        <f>SUMIFS('Faturamento NNE'!$P$2:$P$707,'Faturamento NNE'!$E$2:$E$707,'Infos Relatório'!$B$564,'Faturamento NNE'!$F$2:$F$707,'Infos Relatório'!$B628,'Faturamento NNE'!$AA$2:$AA$707,'Infos Relatório'!AG$1,'Faturamento NNE'!$U$2:$U$707,"Sim")+SUMIFS('Faturamento NNE'!$Q$2:$Q$707,'Faturamento NNE'!$E$2:$E$707,'Infos Relatório'!$B$564,'Faturamento NNE'!$F$2:$F$707,'Infos Relatório'!$B628,'Faturamento NNE'!$AA$2:$AA$707,'Infos Relatório'!AG$1,'Faturamento NNE'!$U$2:$U$707,"Sim")</f>
        <v>0</v>
      </c>
      <c r="AK628" s="227" t="e">
        <f t="shared" si="209"/>
        <v>#DIV/0!</v>
      </c>
      <c r="AL628" s="545">
        <f>SUMIFS('Faturamento NNE'!$I$2:$I$707,'Faturamento NNE'!$E$2:$E$707,'Infos Relatório'!$B$564,'Faturamento NNE'!$F$2:$F$707,'Infos Relatório'!$B628,'Faturamento NNE'!$AA$2:$AA$707,'Infos Relatório'!AG$1)</f>
        <v>0</v>
      </c>
      <c r="AM628" s="541">
        <f>COUNTIFS('Faturamento NNE'!$E$2:$E$707,'Infos Relatório'!$B$564,'Faturamento NNE'!$F$2:$F$707,'Infos Relatório'!$B628,'Faturamento NNE'!$AA$2:$AA$707,'Infos Relatório'!AM$1)</f>
        <v>0</v>
      </c>
      <c r="AN628" s="542">
        <f>SUMIFS('Faturamento NNE'!$H$2:$H$707,'Faturamento NNE'!$E$2:$E$707,'Infos Relatório'!$B$564,'Faturamento NNE'!$F$2:$F$707,'Infos Relatório'!$B628,'Faturamento NNE'!$AA$2:$AA$707,'Infos Relatório'!AM$1)</f>
        <v>0</v>
      </c>
      <c r="AO628" s="542">
        <f>SUMIFS('Faturamento NNE'!$K$2:$K$707,'Faturamento NNE'!$E$2:$E$707,'Infos Relatório'!$B$564,'Faturamento NNE'!$F$2:$F$707,'Infos Relatório'!$B628,'Faturamento NNE'!$AA$2:$AA$707,'Infos Relatório'!AM$1)</f>
        <v>0</v>
      </c>
      <c r="AP628" s="546">
        <f>SUMIFS('Faturamento NNE'!$P$2:$P$707,'Faturamento NNE'!$E$2:$E$707,'Infos Relatório'!$B$564,'Faturamento NNE'!$F$2:$F$707,'Infos Relatório'!$B628,'Faturamento NNE'!$AA$2:$AA$707,'Infos Relatório'!AM$1,'Faturamento NNE'!$U$2:$U$707,"Sim")+SUMIFS('Faturamento NNE'!$Q$2:$Q$707,'Faturamento NNE'!$E$2:$E$707,'Infos Relatório'!$B$564,'Faturamento NNE'!$F$2:$F$707,'Infos Relatório'!$B628,'Faturamento NNE'!$AA$2:$AA$707,'Infos Relatório'!AM$1,'Faturamento NNE'!$U$2:$U$707,"Sim")</f>
        <v>0</v>
      </c>
      <c r="AQ628" s="227" t="e">
        <f t="shared" si="210"/>
        <v>#DIV/0!</v>
      </c>
      <c r="AR628" s="545">
        <f>SUMIFS('Faturamento NNE'!$I$2:$I$707,'Faturamento NNE'!$E$2:$E$707,'Infos Relatório'!$B$564,'Faturamento NNE'!$F$2:$F$707,'Infos Relatório'!$B628,'Faturamento NNE'!$AA$2:$AA$707,'Infos Relatório'!AM$1)</f>
        <v>0</v>
      </c>
      <c r="AS628" s="541">
        <f>COUNTIFS('Faturamento NNE'!$E$2:$E$707,'Infos Relatório'!$B$564,'Faturamento NNE'!$F$2:$F$707,'Infos Relatório'!$B628,'Faturamento NNE'!$AA$2:$AA$707,'Infos Relatório'!AS$1)</f>
        <v>0</v>
      </c>
      <c r="AT628" s="542">
        <f>SUMIFS('Faturamento NNE'!$H$2:$H$707,'Faturamento NNE'!$E$2:$E$707,'Infos Relatório'!$B$564,'Faturamento NNE'!$F$2:$F$707,'Infos Relatório'!$B628,'Faturamento NNE'!$AA$2:$AA$707,'Infos Relatório'!AS$1)</f>
        <v>0</v>
      </c>
      <c r="AU628" s="542">
        <f>SUMIFS('Faturamento NNE'!$K$2:$K$707,'Faturamento NNE'!$E$2:$E$707,'Infos Relatório'!$B$564,'Faturamento NNE'!$F$2:$F$707,'Infos Relatório'!$B628,'Faturamento NNE'!$AA$2:$AA$707,'Infos Relatório'!AS$1)</f>
        <v>0</v>
      </c>
      <c r="AV628" s="546">
        <f>SUMIFS('Faturamento NNE'!$P$2:$P$707,'Faturamento NNE'!$E$2:$E$707,'Infos Relatório'!$B$564,'Faturamento NNE'!$F$2:$F$707,'Infos Relatório'!$B628,'Faturamento NNE'!$AA$2:$AA$707,'Infos Relatório'!AS$1,'Faturamento NNE'!$U$2:$U$707,"Sim")+SUMIFS('Faturamento NNE'!$Q$2:$Q$707,'Faturamento NNE'!$E$2:$E$707,'Infos Relatório'!$B$564,'Faturamento NNE'!$F$2:$F$707,'Infos Relatório'!$B628,'Faturamento NNE'!$AA$2:$AA$707,'Infos Relatório'!AS$1,'Faturamento NNE'!$U$2:$U$707,"Sim")</f>
        <v>0</v>
      </c>
      <c r="AW628" s="227" t="e">
        <f t="shared" si="211"/>
        <v>#DIV/0!</v>
      </c>
      <c r="AX628" s="545">
        <f>SUMIFS('Faturamento NNE'!$I$2:$I$707,'Faturamento NNE'!$E$2:$E$707,'Infos Relatório'!$B$564,'Faturamento NNE'!$F$2:$F$707,'Infos Relatório'!$B628,'Faturamento NNE'!$AA$2:$AA$707,'Infos Relatório'!AS$1)</f>
        <v>0</v>
      </c>
      <c r="AY628" s="541">
        <f>COUNTIFS('Faturamento NNE'!$E$2:$E$707,'Infos Relatório'!$B$564,'Faturamento NNE'!$F$2:$F$707,'Infos Relatório'!$B628,'Faturamento NNE'!$AA$2:$AA$707,'Infos Relatório'!AY$1)</f>
        <v>0</v>
      </c>
      <c r="AZ628" s="542">
        <f>SUMIFS('Faturamento NNE'!$H$2:$H$707,'Faturamento NNE'!$E$2:$E$707,'Infos Relatório'!$B$564,'Faturamento NNE'!$F$2:$F$707,'Infos Relatório'!$B628,'Faturamento NNE'!$AA$2:$AA$707,'Infos Relatório'!AY$1)</f>
        <v>0</v>
      </c>
      <c r="BA628" s="542">
        <f>SUMIFS('Faturamento NNE'!$K$2:$K$707,'Faturamento NNE'!$E$2:$E$707,'Infos Relatório'!$B$564,'Faturamento NNE'!$F$2:$F$707,'Infos Relatório'!$B628,'Faturamento NNE'!$AA$2:$AA$707,'Infos Relatório'!AY$1)</f>
        <v>0</v>
      </c>
      <c r="BB628" s="546">
        <f>SUMIFS('Faturamento NNE'!$P$2:$P$707,'Faturamento NNE'!$E$2:$E$707,'Infos Relatório'!$B$564,'Faturamento NNE'!$F$2:$F$707,'Infos Relatório'!$B628,'Faturamento NNE'!$AA$2:$AA$707,'Infos Relatório'!AY$1,'Faturamento NNE'!$U$2:$U$707,"Sim")+SUMIFS('Faturamento NNE'!$Q$2:$Q$707,'Faturamento NNE'!$E$2:$E$707,'Infos Relatório'!$B$564,'Faturamento NNE'!$F$2:$F$707,'Infos Relatório'!$B628,'Faturamento NNE'!$AA$2:$AA$707,'Infos Relatório'!AY$1,'Faturamento NNE'!$U$2:$U$707,"Sim")</f>
        <v>0</v>
      </c>
      <c r="BC628" s="227" t="e">
        <f t="shared" si="212"/>
        <v>#DIV/0!</v>
      </c>
      <c r="BD628" s="545">
        <f>SUMIFS('Faturamento NNE'!$I$2:$I$707,'Faturamento NNE'!$E$2:$E$707,'Infos Relatório'!$B$564,'Faturamento NNE'!$F$2:$F$707,'Infos Relatório'!$B628,'Faturamento NNE'!$AA$2:$AA$707,'Infos Relatório'!AY$1)</f>
        <v>0</v>
      </c>
      <c r="BE628" s="541">
        <f>COUNTIFS('Faturamento NNE'!$E$2:$E$707,'Infos Relatório'!$B$564,'Faturamento NNE'!$F$2:$F$707,'Infos Relatório'!$B628,'Faturamento NNE'!$AA$2:$AA$707,'Infos Relatório'!BE$1)</f>
        <v>0</v>
      </c>
      <c r="BF628" s="542">
        <f>SUMIFS('Faturamento NNE'!$H$2:$H$707,'Faturamento NNE'!$E$2:$E$707,'Infos Relatório'!$B$564,'Faturamento NNE'!$F$2:$F$707,'Infos Relatório'!$B628,'Faturamento NNE'!$AA$2:$AA$707,'Infos Relatório'!BE$1)</f>
        <v>0</v>
      </c>
      <c r="BG628" s="542">
        <f>SUMIFS('Faturamento NNE'!$K$2:$K$707,'Faturamento NNE'!$E$2:$E$707,'Infos Relatório'!$B$564,'Faturamento NNE'!$F$2:$F$707,'Infos Relatório'!$B628,'Faturamento NNE'!$AA$2:$AA$707,'Infos Relatório'!BE$1)</f>
        <v>0</v>
      </c>
      <c r="BH628" s="546">
        <f>SUMIFS('Faturamento NNE'!$P$2:$P$707,'Faturamento NNE'!$E$2:$E$707,'Infos Relatório'!$B$564,'Faturamento NNE'!$F$2:$F$707,'Infos Relatório'!$B628,'Faturamento NNE'!$AA$2:$AA$707,'Infos Relatório'!BE$1,'Faturamento NNE'!$U$2:$U$707,"Sim")+SUMIFS('Faturamento NNE'!$Q$2:$Q$707,'Faturamento NNE'!$E$2:$E$707,'Infos Relatório'!$B$564,'Faturamento NNE'!$F$2:$F$707,'Infos Relatório'!$B628,'Faturamento NNE'!$AA$2:$AA$707,'Infos Relatório'!BE$1,'Faturamento NNE'!$U$2:$U$707,"Sim")</f>
        <v>0</v>
      </c>
      <c r="BI628" s="227" t="e">
        <f t="shared" si="213"/>
        <v>#DIV/0!</v>
      </c>
      <c r="BJ628" s="545">
        <f>SUMIFS('Faturamento NNE'!$I$2:$I$707,'Faturamento NNE'!$E$2:$E$707,'Infos Relatório'!$B$564,'Faturamento NNE'!$F$2:$F$707,'Infos Relatório'!$B628,'Faturamento NNE'!$AA$2:$AA$707,'Infos Relatório'!BE$1)</f>
        <v>0</v>
      </c>
      <c r="BK628" s="541">
        <f>COUNTIFS('Faturamento NNE'!$E$2:$E$707,'Infos Relatório'!$B$564,'Faturamento NNE'!$F$2:$F$707,'Infos Relatório'!$B628,'Faturamento NNE'!$AA$2:$AA$707,'Infos Relatório'!BK$1)</f>
        <v>0</v>
      </c>
      <c r="BL628" s="542">
        <f>SUMIFS('Faturamento NNE'!$H$2:$H$707,'Faturamento NNE'!$E$2:$E$707,'Infos Relatório'!$B$564,'Faturamento NNE'!$F$2:$F$707,'Infos Relatório'!$B628,'Faturamento NNE'!$AA$2:$AA$707,'Infos Relatório'!BK$1)</f>
        <v>0</v>
      </c>
      <c r="BM628" s="542">
        <f>SUMIFS('Faturamento NNE'!$K$2:$K$707,'Faturamento NNE'!$E$2:$E$707,'Infos Relatório'!$B$564,'Faturamento NNE'!$F$2:$F$707,'Infos Relatório'!$B628,'Faturamento NNE'!$AA$2:$AA$707,'Infos Relatório'!BK$1)</f>
        <v>0</v>
      </c>
      <c r="BN628" s="546">
        <f>SUMIFS('Faturamento NNE'!$P$2:$P$707,'Faturamento NNE'!$E$2:$E$707,'Infos Relatório'!$B$564,'Faturamento NNE'!$F$2:$F$707,'Infos Relatório'!$B628,'Faturamento NNE'!$AA$2:$AA$707,'Infos Relatório'!BK$1,'Faturamento NNE'!$U$2:$U$707,"Sim")+SUMIFS('Faturamento NNE'!$Q$2:$Q$707,'Faturamento NNE'!$E$2:$E$707,'Infos Relatório'!$B$564,'Faturamento NNE'!$F$2:$F$707,'Infos Relatório'!$B628,'Faturamento NNE'!$AA$2:$AA$707,'Infos Relatório'!BK$1,'Faturamento NNE'!$U$2:$U$707,"Sim")</f>
        <v>0</v>
      </c>
      <c r="BO628" s="227" t="e">
        <f t="shared" si="214"/>
        <v>#DIV/0!</v>
      </c>
      <c r="BP628" s="545">
        <f>SUMIFS('Faturamento NNE'!$I$2:$I$707,'Faturamento NNE'!$E$2:$E$707,'Infos Relatório'!$B$564,'Faturamento NNE'!$F$2:$F$707,'Infos Relatório'!$B628,'Faturamento NNE'!$AA$2:$AA$707,'Infos Relatório'!BK$1)</f>
        <v>0</v>
      </c>
      <c r="BQ628" s="541">
        <f>COUNTIFS('Faturamento NNE'!$E$2:$E$707,'Infos Relatório'!$B$564,'Faturamento NNE'!$F$2:$F$707,'Infos Relatório'!$B628,'Faturamento NNE'!$AA$2:$AA$707,'Infos Relatório'!BQ$1)</f>
        <v>0</v>
      </c>
      <c r="BR628" s="542">
        <f>SUMIFS('Faturamento NNE'!$H$2:$H$707,'Faturamento NNE'!$E$2:$E$707,'Infos Relatório'!$B$564,'Faturamento NNE'!$F$2:$F$707,'Infos Relatório'!$B628,'Faturamento NNE'!$AA$2:$AA$707,'Infos Relatório'!BQ$1)</f>
        <v>0</v>
      </c>
      <c r="BS628" s="542">
        <f>SUMIFS('Faturamento NNE'!$K$2:$K$707,'Faturamento NNE'!$E$2:$E$707,'Infos Relatório'!$B$564,'Faturamento NNE'!$F$2:$F$707,'Infos Relatório'!$B628,'Faturamento NNE'!$AA$2:$AA$707,'Infos Relatório'!BQ$1)</f>
        <v>0</v>
      </c>
      <c r="BT628" s="546">
        <f>SUMIFS('Faturamento NNE'!$P$2:$P$707,'Faturamento NNE'!$E$2:$E$707,'Infos Relatório'!$B$564,'Faturamento NNE'!$F$2:$F$707,'Infos Relatório'!$B628,'Faturamento NNE'!$AA$2:$AA$707,'Infos Relatório'!BQ$1,'Faturamento NNE'!$U$2:$U$707,"Sim")+SUMIFS('Faturamento NNE'!$Q$2:$Q$707,'Faturamento NNE'!$E$2:$E$707,'Infos Relatório'!$B$564,'Faturamento NNE'!$F$2:$F$707,'Infos Relatório'!$B628,'Faturamento NNE'!$AA$2:$AA$707,'Infos Relatório'!BQ$1,'Faturamento NNE'!$U$2:$U$707,"Sim")</f>
        <v>0</v>
      </c>
      <c r="BU628" s="227" t="e">
        <f t="shared" si="215"/>
        <v>#DIV/0!</v>
      </c>
      <c r="BV628" s="545">
        <f>SUMIFS('Faturamento NNE'!$I$2:$I$707,'Faturamento NNE'!$E$2:$E$707,'Infos Relatório'!$B$564,'Faturamento NNE'!$F$2:$F$707,'Infos Relatório'!$B628,'Faturamento NNE'!$AA$2:$AA$707,'Infos Relatório'!BQ$1)</f>
        <v>0</v>
      </c>
    </row>
    <row r="629" spans="2:74">
      <c r="B629" s="217" t="s">
        <v>194</v>
      </c>
      <c r="C629" s="541">
        <f>COUNTIFS('Faturamento NNE'!$E$2:$E$707,'Infos Relatório'!$B$564,'Faturamento NNE'!$F$2:$F$707,'Infos Relatório'!$B629,'Faturamento NNE'!$AA$2:$AA$707,'Infos Relatório'!C$1)</f>
        <v>0</v>
      </c>
      <c r="D629" s="542">
        <f>SUMIFS('Faturamento NNE'!$H$2:$H$707,'Faturamento NNE'!$E$2:$E$707,'Infos Relatório'!$B$564,'Faturamento NNE'!$F$2:$F$707,'Infos Relatório'!$B629,'Faturamento NNE'!$AA$2:$AA$707,'Infos Relatório'!C$1)</f>
        <v>0</v>
      </c>
      <c r="E629" s="543">
        <f>SUMIFS('Faturamento NNE'!$K$2:$K$707,'Faturamento NNE'!$E$2:$E$707,'Infos Relatório'!$B$564,'Faturamento NNE'!$F$2:$F$707,'Infos Relatório'!$B629,'Faturamento NNE'!$AA$2:$AA$707,'Infos Relatório'!C$1)</f>
        <v>0</v>
      </c>
      <c r="F629" s="544">
        <f>SUMIFS('Faturamento NNE'!$P$2:$P$707,'Faturamento NNE'!$E$2:$E$707,'Infos Relatório'!$B$564,'Faturamento NNE'!$F$2:$F$707,'Infos Relatório'!$B629,'Faturamento NNE'!$AA$2:$AA$707,'Infos Relatório'!C$1,'Faturamento NNE'!$U$2:$U$707,"Sim")+SUMIFS('Faturamento NNE'!$Q$2:$Q$707,'Faturamento NNE'!$E$2:$E$707,'Infos Relatório'!$B$564,'Faturamento NNE'!$F$2:$F$707,'Infos Relatório'!$B629,'Faturamento NNE'!$AA$2:$AA$707,'Infos Relatório'!C$1,'Faturamento NNE'!$U$2:$U$707,"Sim")</f>
        <v>0</v>
      </c>
      <c r="G629" s="283" t="e">
        <f t="shared" si="204"/>
        <v>#DIV/0!</v>
      </c>
      <c r="H629" s="545">
        <f>SUMIFS('Faturamento NNE'!$I$2:$I$707,'Faturamento NNE'!$E$2:$E$707,'Infos Relatório'!$B$564,'Faturamento NNE'!$F$2:$F$707,'Infos Relatório'!$B629,'Faturamento NNE'!$AA$2:$AA$707,'Infos Relatório'!C$1)</f>
        <v>0</v>
      </c>
      <c r="I629" s="541">
        <f>COUNTIFS('Faturamento NNE'!$E$2:$E$707,'Infos Relatório'!$B$564,'Faturamento NNE'!$F$2:$F$707,'Infos Relatório'!$B629,'Faturamento NNE'!$AA$2:$AA$707,'Infos Relatório'!I$1)</f>
        <v>0</v>
      </c>
      <c r="J629" s="542">
        <f>SUMIFS('Faturamento NNE'!$H$2:$H$707,'Faturamento NNE'!$E$2:$E$707,'Infos Relatório'!$B$564,'Faturamento NNE'!$F$2:$F$707,'Infos Relatório'!$B629,'Faturamento NNE'!$AA$2:$AA$707,'Infos Relatório'!I$1)</f>
        <v>0</v>
      </c>
      <c r="K629" s="543">
        <f>SUMIFS('Faturamento NNE'!$K$2:$K$707,'Faturamento NNE'!$E$2:$E$707,'Infos Relatório'!$B$564,'Faturamento NNE'!$F$2:$F$707,'Infos Relatório'!$B629,'Faturamento NNE'!$AA$2:$AA$707,'Infos Relatório'!I$1)</f>
        <v>0</v>
      </c>
      <c r="L629" s="544">
        <f>SUMIFS('Faturamento NNE'!$P$2:$P$707,'Faturamento NNE'!$E$2:$E$707,'Infos Relatório'!$B$564,'Faturamento NNE'!$F$2:$F$707,'Infos Relatório'!$B629,'Faturamento NNE'!$AA$2:$AA$707,'Infos Relatório'!I$1,'Faturamento NNE'!$U$2:$U$707,"Sim")+SUMIFS('Faturamento NNE'!$Q$2:$Q$707,'Faturamento NNE'!$E$2:$E$707,'Infos Relatório'!$B$564,'Faturamento NNE'!$F$2:$F$707,'Infos Relatório'!$B629,'Faturamento NNE'!$AA$2:$AA$707,'Infos Relatório'!I$1,'Faturamento NNE'!$U$2:$U$707,"Sim")</f>
        <v>0</v>
      </c>
      <c r="M629" s="283" t="e">
        <f t="shared" si="205"/>
        <v>#DIV/0!</v>
      </c>
      <c r="N629" s="545">
        <f>SUMIFS('Faturamento NNE'!$I$2:$I$707,'Faturamento NNE'!$E$2:$E$707,'Infos Relatório'!$B$564,'Faturamento NNE'!$F$2:$F$707,'Infos Relatório'!$B629,'Faturamento NNE'!$AA$2:$AA$707,'Infos Relatório'!I$1)</f>
        <v>0</v>
      </c>
      <c r="O629" s="541">
        <f>COUNTIFS('Faturamento NNE'!$E$2:$E$707,'Infos Relatório'!$B$564,'Faturamento NNE'!$F$2:$F$707,'Infos Relatório'!$B629,'Faturamento NNE'!$AA$2:$AA$707,'Infos Relatório'!O$1)</f>
        <v>0</v>
      </c>
      <c r="P629" s="542">
        <f>SUMIFS('Faturamento NNE'!$H$2:$H$707,'Faturamento NNE'!$E$2:$E$707,'Infos Relatório'!$B$564,'Faturamento NNE'!$F$2:$F$707,'Infos Relatório'!$B629,'Faturamento NNE'!$AA$2:$AA$707,'Infos Relatório'!O$1)</f>
        <v>0</v>
      </c>
      <c r="Q629" s="542">
        <f>SUMIFS('Faturamento NNE'!$K$2:$K$707,'Faturamento NNE'!$E$2:$E$707,'Infos Relatório'!$B$564,'Faturamento NNE'!$F$2:$F$707,'Infos Relatório'!$B629,'Faturamento NNE'!$AA$2:$AA$707,'Infos Relatório'!O$1)</f>
        <v>0</v>
      </c>
      <c r="R629" s="546">
        <f>SUMIFS('Faturamento NNE'!$P$2:$P$707,'Faturamento NNE'!$E$2:$E$707,'Infos Relatório'!$B$564,'Faturamento NNE'!$F$2:$F$707,'Infos Relatório'!$B629,'Faturamento NNE'!$AA$2:$AA$707,'Infos Relatório'!O$1,'Faturamento NNE'!$U$2:$U$707,"Sim")+SUMIFS('Faturamento NNE'!$Q$2:$Q$707,'Faturamento NNE'!$E$2:$E$707,'Infos Relatório'!$B$564,'Faturamento NNE'!$F$2:$F$707,'Infos Relatório'!$B629,'Faturamento NNE'!$AA$2:$AA$707,'Infos Relatório'!O$1,'Faturamento NNE'!$U$2:$U$707,"Sim")</f>
        <v>0</v>
      </c>
      <c r="S629" s="227" t="e">
        <f t="shared" si="206"/>
        <v>#DIV/0!</v>
      </c>
      <c r="T629" s="545">
        <f>SUMIFS('Faturamento NNE'!$I$2:$I$707,'Faturamento NNE'!$E$2:$E$707,'Infos Relatório'!$B$564,'Faturamento NNE'!$F$2:$F$707,'Infos Relatório'!$B629,'Faturamento NNE'!$AA$2:$AA$707,'Infos Relatório'!O$1)</f>
        <v>0</v>
      </c>
      <c r="U629" s="541">
        <f>COUNTIFS('Faturamento NNE'!$E$2:$E$707,'Infos Relatório'!$B$564,'Faturamento NNE'!$F$2:$F$707,'Infos Relatório'!$B629,'Faturamento NNE'!$AA$2:$AA$707,'Infos Relatório'!U$1)</f>
        <v>0</v>
      </c>
      <c r="V629" s="542">
        <f>SUMIFS('Faturamento NNE'!$H$2:$H$707,'Faturamento NNE'!$E$2:$E$707,'Infos Relatório'!$B$564,'Faturamento NNE'!$F$2:$F$707,'Infos Relatório'!$B629,'Faturamento NNE'!$AA$2:$AA$707,'Infos Relatório'!U$1)</f>
        <v>0</v>
      </c>
      <c r="W629" s="542">
        <f>SUMIFS('Faturamento NNE'!$K$2:$K$707,'Faturamento NNE'!$E$2:$E$707,'Infos Relatório'!$B$564,'Faturamento NNE'!$F$2:$F$707,'Infos Relatório'!$B629,'Faturamento NNE'!$AA$2:$AA$707,'Infos Relatório'!U$1)</f>
        <v>0</v>
      </c>
      <c r="X629" s="546">
        <f>SUMIFS('Faturamento NNE'!$P$2:$P$707,'Faturamento NNE'!$E$2:$E$707,'Infos Relatório'!$B$564,'Faturamento NNE'!$F$2:$F$707,'Infos Relatório'!$B629,'Faturamento NNE'!$AA$2:$AA$707,'Infos Relatório'!U$1,'Faturamento NNE'!$U$2:$U$707,"Sim")+SUMIFS('Faturamento NNE'!$Q$2:$Q$707,'Faturamento NNE'!$E$2:$E$707,'Infos Relatório'!$B$564,'Faturamento NNE'!$F$2:$F$707,'Infos Relatório'!$B629,'Faturamento NNE'!$AA$2:$AA$707,'Infos Relatório'!U$1,'Faturamento NNE'!$U$2:$U$707,"Sim")</f>
        <v>0</v>
      </c>
      <c r="Y629" s="227" t="e">
        <f t="shared" si="207"/>
        <v>#DIV/0!</v>
      </c>
      <c r="Z629" s="545">
        <f>SUMIFS('Faturamento NNE'!$I$2:$I$707,'Faturamento NNE'!$E$2:$E$707,'Infos Relatório'!$B$564,'Faturamento NNE'!$F$2:$F$707,'Infos Relatório'!$B629,'Faturamento NNE'!$AA$2:$AA$707,'Infos Relatório'!U$1)</f>
        <v>0</v>
      </c>
      <c r="AA629" s="541">
        <f>COUNTIFS('Faturamento NNE'!$E$2:$E$707,'Infos Relatório'!$B$564,'Faturamento NNE'!$F$2:$F$707,'Infos Relatório'!$B629,'Faturamento NNE'!$AA$2:$AA$707,'Infos Relatório'!AA$1)</f>
        <v>0</v>
      </c>
      <c r="AB629" s="542">
        <f>SUMIFS('Faturamento NNE'!$H$2:$H$707,'Faturamento NNE'!$E$2:$E$707,'Infos Relatório'!$B$564,'Faturamento NNE'!$F$2:$F$707,'Infos Relatório'!$B629,'Faturamento NNE'!$AA$2:$AA$707,'Infos Relatório'!AA$1)</f>
        <v>0</v>
      </c>
      <c r="AC629" s="542">
        <f>SUMIFS('Faturamento NNE'!$K$2:$K$707,'Faturamento NNE'!$E$2:$E$707,'Infos Relatório'!$B$564,'Faturamento NNE'!$F$2:$F$707,'Infos Relatório'!$B629,'Faturamento NNE'!$AA$2:$AA$707,'Infos Relatório'!AA$1)</f>
        <v>0</v>
      </c>
      <c r="AD629" s="546">
        <f>SUMIFS('Faturamento NNE'!$P$2:$P$707,'Faturamento NNE'!$E$2:$E$707,'Infos Relatório'!$B$564,'Faturamento NNE'!$F$2:$F$707,'Infos Relatório'!$B629,'Faturamento NNE'!$AA$2:$AA$707,'Infos Relatório'!AA$1,'Faturamento NNE'!$U$2:$U$707,"Sim")+SUMIFS('Faturamento NNE'!$Q$2:$Q$707,'Faturamento NNE'!$E$2:$E$707,'Infos Relatório'!$B$564,'Faturamento NNE'!$F$2:$F$707,'Infos Relatório'!$B629,'Faturamento NNE'!$AA$2:$AA$707,'Infos Relatório'!AA$1,'Faturamento NNE'!$U$2:$U$707,"Sim")</f>
        <v>0</v>
      </c>
      <c r="AE629" s="227" t="e">
        <f t="shared" si="208"/>
        <v>#DIV/0!</v>
      </c>
      <c r="AF629" s="545">
        <f>SUMIFS('Faturamento NNE'!$I$2:$I$707,'Faturamento NNE'!$E$2:$E$707,'Infos Relatório'!$B$564,'Faturamento NNE'!$F$2:$F$707,'Infos Relatório'!$B629,'Faturamento NNE'!$AA$2:$AA$707,'Infos Relatório'!AA$1)</f>
        <v>0</v>
      </c>
      <c r="AG629" s="541">
        <f>COUNTIFS('Faturamento NNE'!$E$2:$E$707,'Infos Relatório'!$B$564,'Faturamento NNE'!$F$2:$F$707,'Infos Relatório'!$B629,'Faturamento NNE'!$AA$2:$AA$707,'Infos Relatório'!AG$1)</f>
        <v>0</v>
      </c>
      <c r="AH629" s="542">
        <f>SUMIFS('Faturamento NNE'!$H$2:$H$707,'Faturamento NNE'!$E$2:$E$707,'Infos Relatório'!$B$564,'Faturamento NNE'!$F$2:$F$707,'Infos Relatório'!$B629,'Faturamento NNE'!$AA$2:$AA$707,'Infos Relatório'!AG$1)</f>
        <v>0</v>
      </c>
      <c r="AI629" s="542">
        <f>SUMIFS('Faturamento NNE'!$K$2:$K$707,'Faturamento NNE'!$E$2:$E$707,'Infos Relatório'!$B$564,'Faturamento NNE'!$F$2:$F$707,'Infos Relatório'!$B629,'Faturamento NNE'!$AA$2:$AA$707,'Infos Relatório'!AG$1)</f>
        <v>0</v>
      </c>
      <c r="AJ629" s="546">
        <f>SUMIFS('Faturamento NNE'!$P$2:$P$707,'Faturamento NNE'!$E$2:$E$707,'Infos Relatório'!$B$564,'Faturamento NNE'!$F$2:$F$707,'Infos Relatório'!$B629,'Faturamento NNE'!$AA$2:$AA$707,'Infos Relatório'!AG$1,'Faturamento NNE'!$U$2:$U$707,"Sim")+SUMIFS('Faturamento NNE'!$Q$2:$Q$707,'Faturamento NNE'!$E$2:$E$707,'Infos Relatório'!$B$564,'Faturamento NNE'!$F$2:$F$707,'Infos Relatório'!$B629,'Faturamento NNE'!$AA$2:$AA$707,'Infos Relatório'!AG$1,'Faturamento NNE'!$U$2:$U$707,"Sim")</f>
        <v>0</v>
      </c>
      <c r="AK629" s="227" t="e">
        <f t="shared" si="209"/>
        <v>#DIV/0!</v>
      </c>
      <c r="AL629" s="545">
        <f>SUMIFS('Faturamento NNE'!$I$2:$I$707,'Faturamento NNE'!$E$2:$E$707,'Infos Relatório'!$B$564,'Faturamento NNE'!$F$2:$F$707,'Infos Relatório'!$B629,'Faturamento NNE'!$AA$2:$AA$707,'Infos Relatório'!AG$1)</f>
        <v>0</v>
      </c>
      <c r="AM629" s="541">
        <f>COUNTIFS('Faturamento NNE'!$E$2:$E$707,'Infos Relatório'!$B$564,'Faturamento NNE'!$F$2:$F$707,'Infos Relatório'!$B629,'Faturamento NNE'!$AA$2:$AA$707,'Infos Relatório'!AM$1)</f>
        <v>0</v>
      </c>
      <c r="AN629" s="542">
        <f>SUMIFS('Faturamento NNE'!$H$2:$H$707,'Faturamento NNE'!$E$2:$E$707,'Infos Relatório'!$B$564,'Faturamento NNE'!$F$2:$F$707,'Infos Relatório'!$B629,'Faturamento NNE'!$AA$2:$AA$707,'Infos Relatório'!AM$1)</f>
        <v>0</v>
      </c>
      <c r="AO629" s="542">
        <f>SUMIFS('Faturamento NNE'!$K$2:$K$707,'Faturamento NNE'!$E$2:$E$707,'Infos Relatório'!$B$564,'Faturamento NNE'!$F$2:$F$707,'Infos Relatório'!$B629,'Faturamento NNE'!$AA$2:$AA$707,'Infos Relatório'!AM$1)</f>
        <v>0</v>
      </c>
      <c r="AP629" s="546">
        <f>SUMIFS('Faturamento NNE'!$P$2:$P$707,'Faturamento NNE'!$E$2:$E$707,'Infos Relatório'!$B$564,'Faturamento NNE'!$F$2:$F$707,'Infos Relatório'!$B629,'Faturamento NNE'!$AA$2:$AA$707,'Infos Relatório'!AM$1,'Faturamento NNE'!$U$2:$U$707,"Sim")+SUMIFS('Faturamento NNE'!$Q$2:$Q$707,'Faturamento NNE'!$E$2:$E$707,'Infos Relatório'!$B$564,'Faturamento NNE'!$F$2:$F$707,'Infos Relatório'!$B629,'Faturamento NNE'!$AA$2:$AA$707,'Infos Relatório'!AM$1,'Faturamento NNE'!$U$2:$U$707,"Sim")</f>
        <v>0</v>
      </c>
      <c r="AQ629" s="227" t="e">
        <f t="shared" si="210"/>
        <v>#DIV/0!</v>
      </c>
      <c r="AR629" s="545">
        <f>SUMIFS('Faturamento NNE'!$I$2:$I$707,'Faturamento NNE'!$E$2:$E$707,'Infos Relatório'!$B$564,'Faturamento NNE'!$F$2:$F$707,'Infos Relatório'!$B629,'Faturamento NNE'!$AA$2:$AA$707,'Infos Relatório'!AM$1)</f>
        <v>0</v>
      </c>
      <c r="AS629" s="541">
        <f>COUNTIFS('Faturamento NNE'!$E$2:$E$707,'Infos Relatório'!$B$564,'Faturamento NNE'!$F$2:$F$707,'Infos Relatório'!$B629,'Faturamento NNE'!$AA$2:$AA$707,'Infos Relatório'!AS$1)</f>
        <v>0</v>
      </c>
      <c r="AT629" s="542">
        <f>SUMIFS('Faturamento NNE'!$H$2:$H$707,'Faturamento NNE'!$E$2:$E$707,'Infos Relatório'!$B$564,'Faturamento NNE'!$F$2:$F$707,'Infos Relatório'!$B629,'Faturamento NNE'!$AA$2:$AA$707,'Infos Relatório'!AS$1)</f>
        <v>0</v>
      </c>
      <c r="AU629" s="542">
        <f>SUMIFS('Faturamento NNE'!$K$2:$K$707,'Faturamento NNE'!$E$2:$E$707,'Infos Relatório'!$B$564,'Faturamento NNE'!$F$2:$F$707,'Infos Relatório'!$B629,'Faturamento NNE'!$AA$2:$AA$707,'Infos Relatório'!AS$1)</f>
        <v>0</v>
      </c>
      <c r="AV629" s="546">
        <f>SUMIFS('Faturamento NNE'!$P$2:$P$707,'Faturamento NNE'!$E$2:$E$707,'Infos Relatório'!$B$564,'Faturamento NNE'!$F$2:$F$707,'Infos Relatório'!$B629,'Faturamento NNE'!$AA$2:$AA$707,'Infos Relatório'!AS$1,'Faturamento NNE'!$U$2:$U$707,"Sim")+SUMIFS('Faturamento NNE'!$Q$2:$Q$707,'Faturamento NNE'!$E$2:$E$707,'Infos Relatório'!$B$564,'Faturamento NNE'!$F$2:$F$707,'Infos Relatório'!$B629,'Faturamento NNE'!$AA$2:$AA$707,'Infos Relatório'!AS$1,'Faturamento NNE'!$U$2:$U$707,"Sim")</f>
        <v>0</v>
      </c>
      <c r="AW629" s="227" t="e">
        <f t="shared" si="211"/>
        <v>#DIV/0!</v>
      </c>
      <c r="AX629" s="545">
        <f>SUMIFS('Faturamento NNE'!$I$2:$I$707,'Faturamento NNE'!$E$2:$E$707,'Infos Relatório'!$B$564,'Faturamento NNE'!$F$2:$F$707,'Infos Relatório'!$B629,'Faturamento NNE'!$AA$2:$AA$707,'Infos Relatório'!AS$1)</f>
        <v>0</v>
      </c>
      <c r="AY629" s="541">
        <f>COUNTIFS('Faturamento NNE'!$E$2:$E$707,'Infos Relatório'!$B$564,'Faturamento NNE'!$F$2:$F$707,'Infos Relatório'!$B629,'Faturamento NNE'!$AA$2:$AA$707,'Infos Relatório'!AY$1)</f>
        <v>0</v>
      </c>
      <c r="AZ629" s="542">
        <f>SUMIFS('Faturamento NNE'!$H$2:$H$707,'Faturamento NNE'!$E$2:$E$707,'Infos Relatório'!$B$564,'Faturamento NNE'!$F$2:$F$707,'Infos Relatório'!$B629,'Faturamento NNE'!$AA$2:$AA$707,'Infos Relatório'!AY$1)</f>
        <v>0</v>
      </c>
      <c r="BA629" s="542">
        <f>SUMIFS('Faturamento NNE'!$K$2:$K$707,'Faturamento NNE'!$E$2:$E$707,'Infos Relatório'!$B$564,'Faturamento NNE'!$F$2:$F$707,'Infos Relatório'!$B629,'Faturamento NNE'!$AA$2:$AA$707,'Infos Relatório'!AY$1)</f>
        <v>0</v>
      </c>
      <c r="BB629" s="546">
        <f>SUMIFS('Faturamento NNE'!$P$2:$P$707,'Faturamento NNE'!$E$2:$E$707,'Infos Relatório'!$B$564,'Faturamento NNE'!$F$2:$F$707,'Infos Relatório'!$B629,'Faturamento NNE'!$AA$2:$AA$707,'Infos Relatório'!AY$1,'Faturamento NNE'!$U$2:$U$707,"Sim")+SUMIFS('Faturamento NNE'!$Q$2:$Q$707,'Faturamento NNE'!$E$2:$E$707,'Infos Relatório'!$B$564,'Faturamento NNE'!$F$2:$F$707,'Infos Relatório'!$B629,'Faturamento NNE'!$AA$2:$AA$707,'Infos Relatório'!AY$1,'Faturamento NNE'!$U$2:$U$707,"Sim")</f>
        <v>0</v>
      </c>
      <c r="BC629" s="227" t="e">
        <f t="shared" si="212"/>
        <v>#DIV/0!</v>
      </c>
      <c r="BD629" s="545">
        <f>SUMIFS('Faturamento NNE'!$I$2:$I$707,'Faturamento NNE'!$E$2:$E$707,'Infos Relatório'!$B$564,'Faturamento NNE'!$F$2:$F$707,'Infos Relatório'!$B629,'Faturamento NNE'!$AA$2:$AA$707,'Infos Relatório'!AY$1)</f>
        <v>0</v>
      </c>
      <c r="BE629" s="541">
        <f>COUNTIFS('Faturamento NNE'!$E$2:$E$707,'Infos Relatório'!$B$564,'Faturamento NNE'!$F$2:$F$707,'Infos Relatório'!$B629,'Faturamento NNE'!$AA$2:$AA$707,'Infos Relatório'!BE$1)</f>
        <v>0</v>
      </c>
      <c r="BF629" s="542">
        <f>SUMIFS('Faturamento NNE'!$H$2:$H$707,'Faturamento NNE'!$E$2:$E$707,'Infos Relatório'!$B$564,'Faturamento NNE'!$F$2:$F$707,'Infos Relatório'!$B629,'Faturamento NNE'!$AA$2:$AA$707,'Infos Relatório'!BE$1)</f>
        <v>0</v>
      </c>
      <c r="BG629" s="542">
        <f>SUMIFS('Faturamento NNE'!$K$2:$K$707,'Faturamento NNE'!$E$2:$E$707,'Infos Relatório'!$B$564,'Faturamento NNE'!$F$2:$F$707,'Infos Relatório'!$B629,'Faturamento NNE'!$AA$2:$AA$707,'Infos Relatório'!BE$1)</f>
        <v>0</v>
      </c>
      <c r="BH629" s="546">
        <f>SUMIFS('Faturamento NNE'!$P$2:$P$707,'Faturamento NNE'!$E$2:$E$707,'Infos Relatório'!$B$564,'Faturamento NNE'!$F$2:$F$707,'Infos Relatório'!$B629,'Faturamento NNE'!$AA$2:$AA$707,'Infos Relatório'!BE$1,'Faturamento NNE'!$U$2:$U$707,"Sim")+SUMIFS('Faturamento NNE'!$Q$2:$Q$707,'Faturamento NNE'!$E$2:$E$707,'Infos Relatório'!$B$564,'Faturamento NNE'!$F$2:$F$707,'Infos Relatório'!$B629,'Faturamento NNE'!$AA$2:$AA$707,'Infos Relatório'!BE$1,'Faturamento NNE'!$U$2:$U$707,"Sim")</f>
        <v>0</v>
      </c>
      <c r="BI629" s="227" t="e">
        <f t="shared" si="213"/>
        <v>#DIV/0!</v>
      </c>
      <c r="BJ629" s="545">
        <f>SUMIFS('Faturamento NNE'!$I$2:$I$707,'Faturamento NNE'!$E$2:$E$707,'Infos Relatório'!$B$564,'Faturamento NNE'!$F$2:$F$707,'Infos Relatório'!$B629,'Faturamento NNE'!$AA$2:$AA$707,'Infos Relatório'!BE$1)</f>
        <v>0</v>
      </c>
      <c r="BK629" s="541">
        <f>COUNTIFS('Faturamento NNE'!$E$2:$E$707,'Infos Relatório'!$B$564,'Faturamento NNE'!$F$2:$F$707,'Infos Relatório'!$B629,'Faturamento NNE'!$AA$2:$AA$707,'Infos Relatório'!BK$1)</f>
        <v>0</v>
      </c>
      <c r="BL629" s="542">
        <f>SUMIFS('Faturamento NNE'!$H$2:$H$707,'Faturamento NNE'!$E$2:$E$707,'Infos Relatório'!$B$564,'Faturamento NNE'!$F$2:$F$707,'Infos Relatório'!$B629,'Faturamento NNE'!$AA$2:$AA$707,'Infos Relatório'!BK$1)</f>
        <v>0</v>
      </c>
      <c r="BM629" s="542">
        <f>SUMIFS('Faturamento NNE'!$K$2:$K$707,'Faturamento NNE'!$E$2:$E$707,'Infos Relatório'!$B$564,'Faturamento NNE'!$F$2:$F$707,'Infos Relatório'!$B629,'Faturamento NNE'!$AA$2:$AA$707,'Infos Relatório'!BK$1)</f>
        <v>0</v>
      </c>
      <c r="BN629" s="546">
        <f>SUMIFS('Faturamento NNE'!$P$2:$P$707,'Faturamento NNE'!$E$2:$E$707,'Infos Relatório'!$B$564,'Faturamento NNE'!$F$2:$F$707,'Infos Relatório'!$B629,'Faturamento NNE'!$AA$2:$AA$707,'Infos Relatório'!BK$1,'Faturamento NNE'!$U$2:$U$707,"Sim")+SUMIFS('Faturamento NNE'!$Q$2:$Q$707,'Faturamento NNE'!$E$2:$E$707,'Infos Relatório'!$B$564,'Faturamento NNE'!$F$2:$F$707,'Infos Relatório'!$B629,'Faturamento NNE'!$AA$2:$AA$707,'Infos Relatório'!BK$1,'Faturamento NNE'!$U$2:$U$707,"Sim")</f>
        <v>0</v>
      </c>
      <c r="BO629" s="227" t="e">
        <f t="shared" si="214"/>
        <v>#DIV/0!</v>
      </c>
      <c r="BP629" s="545">
        <f>SUMIFS('Faturamento NNE'!$I$2:$I$707,'Faturamento NNE'!$E$2:$E$707,'Infos Relatório'!$B$564,'Faturamento NNE'!$F$2:$F$707,'Infos Relatório'!$B629,'Faturamento NNE'!$AA$2:$AA$707,'Infos Relatório'!BK$1)</f>
        <v>0</v>
      </c>
      <c r="BQ629" s="541">
        <f>COUNTIFS('Faturamento NNE'!$E$2:$E$707,'Infos Relatório'!$B$564,'Faturamento NNE'!$F$2:$F$707,'Infos Relatório'!$B629,'Faturamento NNE'!$AA$2:$AA$707,'Infos Relatório'!BQ$1)</f>
        <v>0</v>
      </c>
      <c r="BR629" s="542">
        <f>SUMIFS('Faturamento NNE'!$H$2:$H$707,'Faturamento NNE'!$E$2:$E$707,'Infos Relatório'!$B$564,'Faturamento NNE'!$F$2:$F$707,'Infos Relatório'!$B629,'Faturamento NNE'!$AA$2:$AA$707,'Infos Relatório'!BQ$1)</f>
        <v>0</v>
      </c>
      <c r="BS629" s="542">
        <f>SUMIFS('Faturamento NNE'!$K$2:$K$707,'Faturamento NNE'!$E$2:$E$707,'Infos Relatório'!$B$564,'Faturamento NNE'!$F$2:$F$707,'Infos Relatório'!$B629,'Faturamento NNE'!$AA$2:$AA$707,'Infos Relatório'!BQ$1)</f>
        <v>0</v>
      </c>
      <c r="BT629" s="546">
        <f>SUMIFS('Faturamento NNE'!$P$2:$P$707,'Faturamento NNE'!$E$2:$E$707,'Infos Relatório'!$B$564,'Faturamento NNE'!$F$2:$F$707,'Infos Relatório'!$B629,'Faturamento NNE'!$AA$2:$AA$707,'Infos Relatório'!BQ$1,'Faturamento NNE'!$U$2:$U$707,"Sim")+SUMIFS('Faturamento NNE'!$Q$2:$Q$707,'Faturamento NNE'!$E$2:$E$707,'Infos Relatório'!$B$564,'Faturamento NNE'!$F$2:$F$707,'Infos Relatório'!$B629,'Faturamento NNE'!$AA$2:$AA$707,'Infos Relatório'!BQ$1,'Faturamento NNE'!$U$2:$U$707,"Sim")</f>
        <v>0</v>
      </c>
      <c r="BU629" s="227" t="e">
        <f t="shared" si="215"/>
        <v>#DIV/0!</v>
      </c>
      <c r="BV629" s="545">
        <f>SUMIFS('Faturamento NNE'!$I$2:$I$707,'Faturamento NNE'!$E$2:$E$707,'Infos Relatório'!$B$564,'Faturamento NNE'!$F$2:$F$707,'Infos Relatório'!$B629,'Faturamento NNE'!$AA$2:$AA$707,'Infos Relatório'!BQ$1)</f>
        <v>0</v>
      </c>
    </row>
    <row r="630" spans="2:74">
      <c r="B630" s="217" t="s">
        <v>195</v>
      </c>
      <c r="C630" s="541">
        <f>COUNTIFS('Faturamento NNE'!$E$2:$E$707,'Infos Relatório'!$B$564,'Faturamento NNE'!$F$2:$F$707,'Infos Relatório'!$B630,'Faturamento NNE'!$AA$2:$AA$707,'Infos Relatório'!C$1)</f>
        <v>0</v>
      </c>
      <c r="D630" s="542">
        <f>SUMIFS('Faturamento NNE'!$H$2:$H$707,'Faturamento NNE'!$E$2:$E$707,'Infos Relatório'!$B$564,'Faturamento NNE'!$F$2:$F$707,'Infos Relatório'!$B630,'Faturamento NNE'!$AA$2:$AA$707,'Infos Relatório'!C$1)</f>
        <v>0</v>
      </c>
      <c r="E630" s="543">
        <f>SUMIFS('Faturamento NNE'!$K$2:$K$707,'Faturamento NNE'!$E$2:$E$707,'Infos Relatório'!$B$564,'Faturamento NNE'!$F$2:$F$707,'Infos Relatório'!$B630,'Faturamento NNE'!$AA$2:$AA$707,'Infos Relatório'!C$1)</f>
        <v>0</v>
      </c>
      <c r="F630" s="544">
        <f>SUMIFS('Faturamento NNE'!$P$2:$P$707,'Faturamento NNE'!$E$2:$E$707,'Infos Relatório'!$B$564,'Faturamento NNE'!$F$2:$F$707,'Infos Relatório'!$B630,'Faturamento NNE'!$AA$2:$AA$707,'Infos Relatório'!C$1,'Faturamento NNE'!$U$2:$U$707,"Sim")+SUMIFS('Faturamento NNE'!$Q$2:$Q$707,'Faturamento NNE'!$E$2:$E$707,'Infos Relatório'!$B$564,'Faturamento NNE'!$F$2:$F$707,'Infos Relatório'!$B630,'Faturamento NNE'!$AA$2:$AA$707,'Infos Relatório'!C$1,'Faturamento NNE'!$U$2:$U$707,"Sim")</f>
        <v>0</v>
      </c>
      <c r="G630" s="283" t="e">
        <f t="shared" si="204"/>
        <v>#DIV/0!</v>
      </c>
      <c r="H630" s="545">
        <f>SUMIFS('Faturamento NNE'!$I$2:$I$707,'Faturamento NNE'!$E$2:$E$707,'Infos Relatório'!$B$564,'Faturamento NNE'!$F$2:$F$707,'Infos Relatório'!$B630,'Faturamento NNE'!$AA$2:$AA$707,'Infos Relatório'!C$1)</f>
        <v>0</v>
      </c>
      <c r="I630" s="541">
        <f>COUNTIFS('Faturamento NNE'!$E$2:$E$707,'Infos Relatório'!$B$564,'Faturamento NNE'!$F$2:$F$707,'Infos Relatório'!$B630,'Faturamento NNE'!$AA$2:$AA$707,'Infos Relatório'!I$1)</f>
        <v>0</v>
      </c>
      <c r="J630" s="542">
        <f>SUMIFS('Faturamento NNE'!$H$2:$H$707,'Faturamento NNE'!$E$2:$E$707,'Infos Relatório'!$B$564,'Faturamento NNE'!$F$2:$F$707,'Infos Relatório'!$B630,'Faturamento NNE'!$AA$2:$AA$707,'Infos Relatório'!I$1)</f>
        <v>0</v>
      </c>
      <c r="K630" s="543">
        <f>SUMIFS('Faturamento NNE'!$K$2:$K$707,'Faturamento NNE'!$E$2:$E$707,'Infos Relatório'!$B$564,'Faturamento NNE'!$F$2:$F$707,'Infos Relatório'!$B630,'Faturamento NNE'!$AA$2:$AA$707,'Infos Relatório'!I$1)</f>
        <v>0</v>
      </c>
      <c r="L630" s="544">
        <f>SUMIFS('Faturamento NNE'!$P$2:$P$707,'Faturamento NNE'!$E$2:$E$707,'Infos Relatório'!$B$564,'Faturamento NNE'!$F$2:$F$707,'Infos Relatório'!$B630,'Faturamento NNE'!$AA$2:$AA$707,'Infos Relatório'!I$1,'Faturamento NNE'!$U$2:$U$707,"Sim")+SUMIFS('Faturamento NNE'!$Q$2:$Q$707,'Faturamento NNE'!$E$2:$E$707,'Infos Relatório'!$B$564,'Faturamento NNE'!$F$2:$F$707,'Infos Relatório'!$B630,'Faturamento NNE'!$AA$2:$AA$707,'Infos Relatório'!I$1,'Faturamento NNE'!$U$2:$U$707,"Sim")</f>
        <v>0</v>
      </c>
      <c r="M630" s="283" t="e">
        <f t="shared" si="205"/>
        <v>#DIV/0!</v>
      </c>
      <c r="N630" s="545">
        <f>SUMIFS('Faturamento NNE'!$I$2:$I$707,'Faturamento NNE'!$E$2:$E$707,'Infos Relatório'!$B$564,'Faturamento NNE'!$F$2:$F$707,'Infos Relatório'!$B630,'Faturamento NNE'!$AA$2:$AA$707,'Infos Relatório'!I$1)</f>
        <v>0</v>
      </c>
      <c r="O630" s="541">
        <f>COUNTIFS('Faturamento NNE'!$E$2:$E$707,'Infos Relatório'!$B$564,'Faturamento NNE'!$F$2:$F$707,'Infos Relatório'!$B630,'Faturamento NNE'!$AA$2:$AA$707,'Infos Relatório'!O$1)</f>
        <v>0</v>
      </c>
      <c r="P630" s="542">
        <f>SUMIFS('Faturamento NNE'!$H$2:$H$707,'Faturamento NNE'!$E$2:$E$707,'Infos Relatório'!$B$564,'Faturamento NNE'!$F$2:$F$707,'Infos Relatório'!$B630,'Faturamento NNE'!$AA$2:$AA$707,'Infos Relatório'!O$1)</f>
        <v>0</v>
      </c>
      <c r="Q630" s="542">
        <f>SUMIFS('Faturamento NNE'!$K$2:$K$707,'Faturamento NNE'!$E$2:$E$707,'Infos Relatório'!$B$564,'Faturamento NNE'!$F$2:$F$707,'Infos Relatório'!$B630,'Faturamento NNE'!$AA$2:$AA$707,'Infos Relatório'!O$1)</f>
        <v>0</v>
      </c>
      <c r="R630" s="546">
        <f>SUMIFS('Faturamento NNE'!$P$2:$P$707,'Faturamento NNE'!$E$2:$E$707,'Infos Relatório'!$B$564,'Faturamento NNE'!$F$2:$F$707,'Infos Relatório'!$B630,'Faturamento NNE'!$AA$2:$AA$707,'Infos Relatório'!O$1,'Faturamento NNE'!$U$2:$U$707,"Sim")+SUMIFS('Faturamento NNE'!$Q$2:$Q$707,'Faturamento NNE'!$E$2:$E$707,'Infos Relatório'!$B$564,'Faturamento NNE'!$F$2:$F$707,'Infos Relatório'!$B630,'Faturamento NNE'!$AA$2:$AA$707,'Infos Relatório'!O$1,'Faturamento NNE'!$U$2:$U$707,"Sim")</f>
        <v>0</v>
      </c>
      <c r="S630" s="227" t="e">
        <f t="shared" si="206"/>
        <v>#DIV/0!</v>
      </c>
      <c r="T630" s="545">
        <f>SUMIFS('Faturamento NNE'!$I$2:$I$707,'Faturamento NNE'!$E$2:$E$707,'Infos Relatório'!$B$564,'Faturamento NNE'!$F$2:$F$707,'Infos Relatório'!$B630,'Faturamento NNE'!$AA$2:$AA$707,'Infos Relatório'!O$1)</f>
        <v>0</v>
      </c>
      <c r="U630" s="541">
        <f>COUNTIFS('Faturamento NNE'!$E$2:$E$707,'Infos Relatório'!$B$564,'Faturamento NNE'!$F$2:$F$707,'Infos Relatório'!$B630,'Faturamento NNE'!$AA$2:$AA$707,'Infos Relatório'!U$1)</f>
        <v>0</v>
      </c>
      <c r="V630" s="542">
        <f>SUMIFS('Faturamento NNE'!$H$2:$H$707,'Faturamento NNE'!$E$2:$E$707,'Infos Relatório'!$B$564,'Faturamento NNE'!$F$2:$F$707,'Infos Relatório'!$B630,'Faturamento NNE'!$AA$2:$AA$707,'Infos Relatório'!U$1)</f>
        <v>0</v>
      </c>
      <c r="W630" s="542">
        <f>SUMIFS('Faturamento NNE'!$K$2:$K$707,'Faturamento NNE'!$E$2:$E$707,'Infos Relatório'!$B$564,'Faturamento NNE'!$F$2:$F$707,'Infos Relatório'!$B630,'Faturamento NNE'!$AA$2:$AA$707,'Infos Relatório'!U$1)</f>
        <v>0</v>
      </c>
      <c r="X630" s="546">
        <f>SUMIFS('Faturamento NNE'!$P$2:$P$707,'Faturamento NNE'!$E$2:$E$707,'Infos Relatório'!$B$564,'Faturamento NNE'!$F$2:$F$707,'Infos Relatório'!$B630,'Faturamento NNE'!$AA$2:$AA$707,'Infos Relatório'!U$1,'Faturamento NNE'!$U$2:$U$707,"Sim")+SUMIFS('Faturamento NNE'!$Q$2:$Q$707,'Faturamento NNE'!$E$2:$E$707,'Infos Relatório'!$B$564,'Faturamento NNE'!$F$2:$F$707,'Infos Relatório'!$B630,'Faturamento NNE'!$AA$2:$AA$707,'Infos Relatório'!U$1,'Faturamento NNE'!$U$2:$U$707,"Sim")</f>
        <v>0</v>
      </c>
      <c r="Y630" s="227" t="e">
        <f t="shared" si="207"/>
        <v>#DIV/0!</v>
      </c>
      <c r="Z630" s="545">
        <f>SUMIFS('Faturamento NNE'!$I$2:$I$707,'Faturamento NNE'!$E$2:$E$707,'Infos Relatório'!$B$564,'Faturamento NNE'!$F$2:$F$707,'Infos Relatório'!$B630,'Faturamento NNE'!$AA$2:$AA$707,'Infos Relatório'!U$1)</f>
        <v>0</v>
      </c>
      <c r="AA630" s="541">
        <f>COUNTIFS('Faturamento NNE'!$E$2:$E$707,'Infos Relatório'!$B$564,'Faturamento NNE'!$F$2:$F$707,'Infos Relatório'!$B630,'Faturamento NNE'!$AA$2:$AA$707,'Infos Relatório'!AA$1)</f>
        <v>0</v>
      </c>
      <c r="AB630" s="542">
        <f>SUMIFS('Faturamento NNE'!$H$2:$H$707,'Faturamento NNE'!$E$2:$E$707,'Infos Relatório'!$B$564,'Faturamento NNE'!$F$2:$F$707,'Infos Relatório'!$B630,'Faturamento NNE'!$AA$2:$AA$707,'Infos Relatório'!AA$1)</f>
        <v>0</v>
      </c>
      <c r="AC630" s="542">
        <f>SUMIFS('Faturamento NNE'!$K$2:$K$707,'Faturamento NNE'!$E$2:$E$707,'Infos Relatório'!$B$564,'Faturamento NNE'!$F$2:$F$707,'Infos Relatório'!$B630,'Faturamento NNE'!$AA$2:$AA$707,'Infos Relatório'!AA$1)</f>
        <v>0</v>
      </c>
      <c r="AD630" s="546">
        <f>SUMIFS('Faturamento NNE'!$P$2:$P$707,'Faturamento NNE'!$E$2:$E$707,'Infos Relatório'!$B$564,'Faturamento NNE'!$F$2:$F$707,'Infos Relatório'!$B630,'Faturamento NNE'!$AA$2:$AA$707,'Infos Relatório'!AA$1,'Faturamento NNE'!$U$2:$U$707,"Sim")+SUMIFS('Faturamento NNE'!$Q$2:$Q$707,'Faturamento NNE'!$E$2:$E$707,'Infos Relatório'!$B$564,'Faturamento NNE'!$F$2:$F$707,'Infos Relatório'!$B630,'Faturamento NNE'!$AA$2:$AA$707,'Infos Relatório'!AA$1,'Faturamento NNE'!$U$2:$U$707,"Sim")</f>
        <v>0</v>
      </c>
      <c r="AE630" s="227" t="e">
        <f t="shared" si="208"/>
        <v>#DIV/0!</v>
      </c>
      <c r="AF630" s="545">
        <f>SUMIFS('Faturamento NNE'!$I$2:$I$707,'Faturamento NNE'!$E$2:$E$707,'Infos Relatório'!$B$564,'Faturamento NNE'!$F$2:$F$707,'Infos Relatório'!$B630,'Faturamento NNE'!$AA$2:$AA$707,'Infos Relatório'!AA$1)</f>
        <v>0</v>
      </c>
      <c r="AG630" s="541">
        <f>COUNTIFS('Faturamento NNE'!$E$2:$E$707,'Infos Relatório'!$B$564,'Faturamento NNE'!$F$2:$F$707,'Infos Relatório'!$B630,'Faturamento NNE'!$AA$2:$AA$707,'Infos Relatório'!AG$1)</f>
        <v>0</v>
      </c>
      <c r="AH630" s="542">
        <f>SUMIFS('Faturamento NNE'!$H$2:$H$707,'Faturamento NNE'!$E$2:$E$707,'Infos Relatório'!$B$564,'Faturamento NNE'!$F$2:$F$707,'Infos Relatório'!$B630,'Faturamento NNE'!$AA$2:$AA$707,'Infos Relatório'!AG$1)</f>
        <v>0</v>
      </c>
      <c r="AI630" s="542">
        <f>SUMIFS('Faturamento NNE'!$K$2:$K$707,'Faturamento NNE'!$E$2:$E$707,'Infos Relatório'!$B$564,'Faturamento NNE'!$F$2:$F$707,'Infos Relatório'!$B630,'Faturamento NNE'!$AA$2:$AA$707,'Infos Relatório'!AG$1)</f>
        <v>0</v>
      </c>
      <c r="AJ630" s="546">
        <f>SUMIFS('Faturamento NNE'!$P$2:$P$707,'Faturamento NNE'!$E$2:$E$707,'Infos Relatório'!$B$564,'Faturamento NNE'!$F$2:$F$707,'Infos Relatório'!$B630,'Faturamento NNE'!$AA$2:$AA$707,'Infos Relatório'!AG$1,'Faturamento NNE'!$U$2:$U$707,"Sim")+SUMIFS('Faturamento NNE'!$Q$2:$Q$707,'Faturamento NNE'!$E$2:$E$707,'Infos Relatório'!$B$564,'Faturamento NNE'!$F$2:$F$707,'Infos Relatório'!$B630,'Faturamento NNE'!$AA$2:$AA$707,'Infos Relatório'!AG$1,'Faturamento NNE'!$U$2:$U$707,"Sim")</f>
        <v>0</v>
      </c>
      <c r="AK630" s="227" t="e">
        <f t="shared" si="209"/>
        <v>#DIV/0!</v>
      </c>
      <c r="AL630" s="545">
        <f>SUMIFS('Faturamento NNE'!$I$2:$I$707,'Faturamento NNE'!$E$2:$E$707,'Infos Relatório'!$B$564,'Faturamento NNE'!$F$2:$F$707,'Infos Relatório'!$B630,'Faturamento NNE'!$AA$2:$AA$707,'Infos Relatório'!AG$1)</f>
        <v>0</v>
      </c>
      <c r="AM630" s="541">
        <f>COUNTIFS('Faturamento NNE'!$E$2:$E$707,'Infos Relatório'!$B$564,'Faturamento NNE'!$F$2:$F$707,'Infos Relatório'!$B630,'Faturamento NNE'!$AA$2:$AA$707,'Infos Relatório'!AM$1)</f>
        <v>0</v>
      </c>
      <c r="AN630" s="542">
        <f>SUMIFS('Faturamento NNE'!$H$2:$H$707,'Faturamento NNE'!$E$2:$E$707,'Infos Relatório'!$B$564,'Faturamento NNE'!$F$2:$F$707,'Infos Relatório'!$B630,'Faturamento NNE'!$AA$2:$AA$707,'Infos Relatório'!AM$1)</f>
        <v>0</v>
      </c>
      <c r="AO630" s="542">
        <f>SUMIFS('Faturamento NNE'!$K$2:$K$707,'Faturamento NNE'!$E$2:$E$707,'Infos Relatório'!$B$564,'Faturamento NNE'!$F$2:$F$707,'Infos Relatório'!$B630,'Faturamento NNE'!$AA$2:$AA$707,'Infos Relatório'!AM$1)</f>
        <v>0</v>
      </c>
      <c r="AP630" s="546">
        <f>SUMIFS('Faturamento NNE'!$P$2:$P$707,'Faturamento NNE'!$E$2:$E$707,'Infos Relatório'!$B$564,'Faturamento NNE'!$F$2:$F$707,'Infos Relatório'!$B630,'Faturamento NNE'!$AA$2:$AA$707,'Infos Relatório'!AM$1,'Faturamento NNE'!$U$2:$U$707,"Sim")+SUMIFS('Faturamento NNE'!$Q$2:$Q$707,'Faturamento NNE'!$E$2:$E$707,'Infos Relatório'!$B$564,'Faturamento NNE'!$F$2:$F$707,'Infos Relatório'!$B630,'Faturamento NNE'!$AA$2:$AA$707,'Infos Relatório'!AM$1,'Faturamento NNE'!$U$2:$U$707,"Sim")</f>
        <v>0</v>
      </c>
      <c r="AQ630" s="227" t="e">
        <f t="shared" si="210"/>
        <v>#DIV/0!</v>
      </c>
      <c r="AR630" s="545">
        <f>SUMIFS('Faturamento NNE'!$I$2:$I$707,'Faturamento NNE'!$E$2:$E$707,'Infos Relatório'!$B$564,'Faturamento NNE'!$F$2:$F$707,'Infos Relatório'!$B630,'Faturamento NNE'!$AA$2:$AA$707,'Infos Relatório'!AM$1)</f>
        <v>0</v>
      </c>
      <c r="AS630" s="541">
        <f>COUNTIFS('Faturamento NNE'!$E$2:$E$707,'Infos Relatório'!$B$564,'Faturamento NNE'!$F$2:$F$707,'Infos Relatório'!$B630,'Faturamento NNE'!$AA$2:$AA$707,'Infos Relatório'!AS$1)</f>
        <v>0</v>
      </c>
      <c r="AT630" s="542">
        <f>SUMIFS('Faturamento NNE'!$H$2:$H$707,'Faturamento NNE'!$E$2:$E$707,'Infos Relatório'!$B$564,'Faturamento NNE'!$F$2:$F$707,'Infos Relatório'!$B630,'Faturamento NNE'!$AA$2:$AA$707,'Infos Relatório'!AS$1)</f>
        <v>0</v>
      </c>
      <c r="AU630" s="542">
        <f>SUMIFS('Faturamento NNE'!$K$2:$K$707,'Faturamento NNE'!$E$2:$E$707,'Infos Relatório'!$B$564,'Faturamento NNE'!$F$2:$F$707,'Infos Relatório'!$B630,'Faturamento NNE'!$AA$2:$AA$707,'Infos Relatório'!AS$1)</f>
        <v>0</v>
      </c>
      <c r="AV630" s="546">
        <f>SUMIFS('Faturamento NNE'!$P$2:$P$707,'Faturamento NNE'!$E$2:$E$707,'Infos Relatório'!$B$564,'Faturamento NNE'!$F$2:$F$707,'Infos Relatório'!$B630,'Faturamento NNE'!$AA$2:$AA$707,'Infos Relatório'!AS$1,'Faturamento NNE'!$U$2:$U$707,"Sim")+SUMIFS('Faturamento NNE'!$Q$2:$Q$707,'Faturamento NNE'!$E$2:$E$707,'Infos Relatório'!$B$564,'Faturamento NNE'!$F$2:$F$707,'Infos Relatório'!$B630,'Faturamento NNE'!$AA$2:$AA$707,'Infos Relatório'!AS$1,'Faturamento NNE'!$U$2:$U$707,"Sim")</f>
        <v>0</v>
      </c>
      <c r="AW630" s="227" t="e">
        <f t="shared" si="211"/>
        <v>#DIV/0!</v>
      </c>
      <c r="AX630" s="545">
        <f>SUMIFS('Faturamento NNE'!$I$2:$I$707,'Faturamento NNE'!$E$2:$E$707,'Infos Relatório'!$B$564,'Faturamento NNE'!$F$2:$F$707,'Infos Relatório'!$B630,'Faturamento NNE'!$AA$2:$AA$707,'Infos Relatório'!AS$1)</f>
        <v>0</v>
      </c>
      <c r="AY630" s="541">
        <f>COUNTIFS('Faturamento NNE'!$E$2:$E$707,'Infos Relatório'!$B$564,'Faturamento NNE'!$F$2:$F$707,'Infos Relatório'!$B630,'Faturamento NNE'!$AA$2:$AA$707,'Infos Relatório'!AY$1)</f>
        <v>0</v>
      </c>
      <c r="AZ630" s="542">
        <f>SUMIFS('Faturamento NNE'!$H$2:$H$707,'Faturamento NNE'!$E$2:$E$707,'Infos Relatório'!$B$564,'Faturamento NNE'!$F$2:$F$707,'Infos Relatório'!$B630,'Faturamento NNE'!$AA$2:$AA$707,'Infos Relatório'!AY$1)</f>
        <v>0</v>
      </c>
      <c r="BA630" s="542">
        <f>SUMIFS('Faturamento NNE'!$K$2:$K$707,'Faturamento NNE'!$E$2:$E$707,'Infos Relatório'!$B$564,'Faturamento NNE'!$F$2:$F$707,'Infos Relatório'!$B630,'Faturamento NNE'!$AA$2:$AA$707,'Infos Relatório'!AY$1)</f>
        <v>0</v>
      </c>
      <c r="BB630" s="546">
        <f>SUMIFS('Faturamento NNE'!$P$2:$P$707,'Faturamento NNE'!$E$2:$E$707,'Infos Relatório'!$B$564,'Faturamento NNE'!$F$2:$F$707,'Infos Relatório'!$B630,'Faturamento NNE'!$AA$2:$AA$707,'Infos Relatório'!AY$1,'Faturamento NNE'!$U$2:$U$707,"Sim")+SUMIFS('Faturamento NNE'!$Q$2:$Q$707,'Faturamento NNE'!$E$2:$E$707,'Infos Relatório'!$B$564,'Faturamento NNE'!$F$2:$F$707,'Infos Relatório'!$B630,'Faturamento NNE'!$AA$2:$AA$707,'Infos Relatório'!AY$1,'Faturamento NNE'!$U$2:$U$707,"Sim")</f>
        <v>0</v>
      </c>
      <c r="BC630" s="227" t="e">
        <f t="shared" si="212"/>
        <v>#DIV/0!</v>
      </c>
      <c r="BD630" s="545">
        <f>SUMIFS('Faturamento NNE'!$I$2:$I$707,'Faturamento NNE'!$E$2:$E$707,'Infos Relatório'!$B$564,'Faturamento NNE'!$F$2:$F$707,'Infos Relatório'!$B630,'Faturamento NNE'!$AA$2:$AA$707,'Infos Relatório'!AY$1)</f>
        <v>0</v>
      </c>
      <c r="BE630" s="541">
        <f>COUNTIFS('Faturamento NNE'!$E$2:$E$707,'Infos Relatório'!$B$564,'Faturamento NNE'!$F$2:$F$707,'Infos Relatório'!$B630,'Faturamento NNE'!$AA$2:$AA$707,'Infos Relatório'!BE$1)</f>
        <v>0</v>
      </c>
      <c r="BF630" s="542">
        <f>SUMIFS('Faturamento NNE'!$H$2:$H$707,'Faturamento NNE'!$E$2:$E$707,'Infos Relatório'!$B$564,'Faturamento NNE'!$F$2:$F$707,'Infos Relatório'!$B630,'Faturamento NNE'!$AA$2:$AA$707,'Infos Relatório'!BE$1)</f>
        <v>0</v>
      </c>
      <c r="BG630" s="542">
        <f>SUMIFS('Faturamento NNE'!$K$2:$K$707,'Faturamento NNE'!$E$2:$E$707,'Infos Relatório'!$B$564,'Faturamento NNE'!$F$2:$F$707,'Infos Relatório'!$B630,'Faturamento NNE'!$AA$2:$AA$707,'Infos Relatório'!BE$1)</f>
        <v>0</v>
      </c>
      <c r="BH630" s="546">
        <f>SUMIFS('Faturamento NNE'!$P$2:$P$707,'Faturamento NNE'!$E$2:$E$707,'Infos Relatório'!$B$564,'Faturamento NNE'!$F$2:$F$707,'Infos Relatório'!$B630,'Faturamento NNE'!$AA$2:$AA$707,'Infos Relatório'!BE$1,'Faturamento NNE'!$U$2:$U$707,"Sim")+SUMIFS('Faturamento NNE'!$Q$2:$Q$707,'Faturamento NNE'!$E$2:$E$707,'Infos Relatório'!$B$564,'Faturamento NNE'!$F$2:$F$707,'Infos Relatório'!$B630,'Faturamento NNE'!$AA$2:$AA$707,'Infos Relatório'!BE$1,'Faturamento NNE'!$U$2:$U$707,"Sim")</f>
        <v>0</v>
      </c>
      <c r="BI630" s="227" t="e">
        <f t="shared" si="213"/>
        <v>#DIV/0!</v>
      </c>
      <c r="BJ630" s="545">
        <f>SUMIFS('Faturamento NNE'!$I$2:$I$707,'Faturamento NNE'!$E$2:$E$707,'Infos Relatório'!$B$564,'Faturamento NNE'!$F$2:$F$707,'Infos Relatório'!$B630,'Faturamento NNE'!$AA$2:$AA$707,'Infos Relatório'!BE$1)</f>
        <v>0</v>
      </c>
      <c r="BK630" s="541">
        <f>COUNTIFS('Faturamento NNE'!$E$2:$E$707,'Infos Relatório'!$B$564,'Faturamento NNE'!$F$2:$F$707,'Infos Relatório'!$B630,'Faturamento NNE'!$AA$2:$AA$707,'Infos Relatório'!BK$1)</f>
        <v>0</v>
      </c>
      <c r="BL630" s="542">
        <f>SUMIFS('Faturamento NNE'!$H$2:$H$707,'Faturamento NNE'!$E$2:$E$707,'Infos Relatório'!$B$564,'Faturamento NNE'!$F$2:$F$707,'Infos Relatório'!$B630,'Faturamento NNE'!$AA$2:$AA$707,'Infos Relatório'!BK$1)</f>
        <v>0</v>
      </c>
      <c r="BM630" s="542">
        <f>SUMIFS('Faturamento NNE'!$K$2:$K$707,'Faturamento NNE'!$E$2:$E$707,'Infos Relatório'!$B$564,'Faturamento NNE'!$F$2:$F$707,'Infos Relatório'!$B630,'Faturamento NNE'!$AA$2:$AA$707,'Infos Relatório'!BK$1)</f>
        <v>0</v>
      </c>
      <c r="BN630" s="546">
        <f>SUMIFS('Faturamento NNE'!$P$2:$P$707,'Faturamento NNE'!$E$2:$E$707,'Infos Relatório'!$B$564,'Faturamento NNE'!$F$2:$F$707,'Infos Relatório'!$B630,'Faturamento NNE'!$AA$2:$AA$707,'Infos Relatório'!BK$1,'Faturamento NNE'!$U$2:$U$707,"Sim")+SUMIFS('Faturamento NNE'!$Q$2:$Q$707,'Faturamento NNE'!$E$2:$E$707,'Infos Relatório'!$B$564,'Faturamento NNE'!$F$2:$F$707,'Infos Relatório'!$B630,'Faturamento NNE'!$AA$2:$AA$707,'Infos Relatório'!BK$1,'Faturamento NNE'!$U$2:$U$707,"Sim")</f>
        <v>0</v>
      </c>
      <c r="BO630" s="227" t="e">
        <f t="shared" si="214"/>
        <v>#DIV/0!</v>
      </c>
      <c r="BP630" s="545">
        <f>SUMIFS('Faturamento NNE'!$I$2:$I$707,'Faturamento NNE'!$E$2:$E$707,'Infos Relatório'!$B$564,'Faturamento NNE'!$F$2:$F$707,'Infos Relatório'!$B630,'Faturamento NNE'!$AA$2:$AA$707,'Infos Relatório'!BK$1)</f>
        <v>0</v>
      </c>
      <c r="BQ630" s="541">
        <f>COUNTIFS('Faturamento NNE'!$E$2:$E$707,'Infos Relatório'!$B$564,'Faturamento NNE'!$F$2:$F$707,'Infos Relatório'!$B630,'Faturamento NNE'!$AA$2:$AA$707,'Infos Relatório'!BQ$1)</f>
        <v>0</v>
      </c>
      <c r="BR630" s="542">
        <f>SUMIFS('Faturamento NNE'!$H$2:$H$707,'Faturamento NNE'!$E$2:$E$707,'Infos Relatório'!$B$564,'Faturamento NNE'!$F$2:$F$707,'Infos Relatório'!$B630,'Faturamento NNE'!$AA$2:$AA$707,'Infos Relatório'!BQ$1)</f>
        <v>0</v>
      </c>
      <c r="BS630" s="542">
        <f>SUMIFS('Faturamento NNE'!$K$2:$K$707,'Faturamento NNE'!$E$2:$E$707,'Infos Relatório'!$B$564,'Faturamento NNE'!$F$2:$F$707,'Infos Relatório'!$B630,'Faturamento NNE'!$AA$2:$AA$707,'Infos Relatório'!BQ$1)</f>
        <v>0</v>
      </c>
      <c r="BT630" s="546">
        <f>SUMIFS('Faturamento NNE'!$P$2:$P$707,'Faturamento NNE'!$E$2:$E$707,'Infos Relatório'!$B$564,'Faturamento NNE'!$F$2:$F$707,'Infos Relatório'!$B630,'Faturamento NNE'!$AA$2:$AA$707,'Infos Relatório'!BQ$1,'Faturamento NNE'!$U$2:$U$707,"Sim")+SUMIFS('Faturamento NNE'!$Q$2:$Q$707,'Faturamento NNE'!$E$2:$E$707,'Infos Relatório'!$B$564,'Faturamento NNE'!$F$2:$F$707,'Infos Relatório'!$B630,'Faturamento NNE'!$AA$2:$AA$707,'Infos Relatório'!BQ$1,'Faturamento NNE'!$U$2:$U$707,"Sim")</f>
        <v>0</v>
      </c>
      <c r="BU630" s="227" t="e">
        <f t="shared" si="215"/>
        <v>#DIV/0!</v>
      </c>
      <c r="BV630" s="545">
        <f>SUMIFS('Faturamento NNE'!$I$2:$I$707,'Faturamento NNE'!$E$2:$E$707,'Infos Relatório'!$B$564,'Faturamento NNE'!$F$2:$F$707,'Infos Relatório'!$B630,'Faturamento NNE'!$AA$2:$AA$707,'Infos Relatório'!BQ$1)</f>
        <v>0</v>
      </c>
    </row>
    <row r="631" spans="2:74">
      <c r="B631" s="217" t="s">
        <v>196</v>
      </c>
      <c r="C631" s="541">
        <f>COUNTIFS('Faturamento NNE'!$E$2:$E$707,'Infos Relatório'!$B$564,'Faturamento NNE'!$F$2:$F$707,'Infos Relatório'!$B631,'Faturamento NNE'!$AA$2:$AA$707,'Infos Relatório'!C$1)</f>
        <v>0</v>
      </c>
      <c r="D631" s="542">
        <f>SUMIFS('Faturamento NNE'!$H$2:$H$707,'Faturamento NNE'!$E$2:$E$707,'Infos Relatório'!$B$564,'Faturamento NNE'!$F$2:$F$707,'Infos Relatório'!$B631,'Faturamento NNE'!$AA$2:$AA$707,'Infos Relatório'!C$1)</f>
        <v>0</v>
      </c>
      <c r="E631" s="543">
        <f>SUMIFS('Faturamento NNE'!$K$2:$K$707,'Faturamento NNE'!$E$2:$E$707,'Infos Relatório'!$B$564,'Faturamento NNE'!$F$2:$F$707,'Infos Relatório'!$B631,'Faturamento NNE'!$AA$2:$AA$707,'Infos Relatório'!C$1)</f>
        <v>0</v>
      </c>
      <c r="F631" s="544">
        <f>SUMIFS('Faturamento NNE'!$P$2:$P$707,'Faturamento NNE'!$E$2:$E$707,'Infos Relatório'!$B$564,'Faturamento NNE'!$F$2:$F$707,'Infos Relatório'!$B631,'Faturamento NNE'!$AA$2:$AA$707,'Infos Relatório'!C$1,'Faturamento NNE'!$U$2:$U$707,"Sim")+SUMIFS('Faturamento NNE'!$Q$2:$Q$707,'Faturamento NNE'!$E$2:$E$707,'Infos Relatório'!$B$564,'Faturamento NNE'!$F$2:$F$707,'Infos Relatório'!$B631,'Faturamento NNE'!$AA$2:$AA$707,'Infos Relatório'!C$1,'Faturamento NNE'!$U$2:$U$707,"Sim")</f>
        <v>0</v>
      </c>
      <c r="G631" s="283" t="e">
        <f t="shared" ref="G631:G641" si="216">F631/E631</f>
        <v>#DIV/0!</v>
      </c>
      <c r="H631" s="545">
        <f>SUMIFS('Faturamento NNE'!$I$2:$I$707,'Faturamento NNE'!$E$2:$E$707,'Infos Relatório'!$B$564,'Faturamento NNE'!$F$2:$F$707,'Infos Relatório'!$B631,'Faturamento NNE'!$AA$2:$AA$707,'Infos Relatório'!C$1)</f>
        <v>0</v>
      </c>
      <c r="I631" s="541">
        <f>COUNTIFS('Faturamento NNE'!$E$2:$E$707,'Infos Relatório'!$B$564,'Faturamento NNE'!$F$2:$F$707,'Infos Relatório'!$B631,'Faturamento NNE'!$AA$2:$AA$707,'Infos Relatório'!I$1)</f>
        <v>0</v>
      </c>
      <c r="J631" s="542">
        <f>SUMIFS('Faturamento NNE'!$H$2:$H$707,'Faturamento NNE'!$E$2:$E$707,'Infos Relatório'!$B$564,'Faturamento NNE'!$F$2:$F$707,'Infos Relatório'!$B631,'Faturamento NNE'!$AA$2:$AA$707,'Infos Relatório'!I$1)</f>
        <v>0</v>
      </c>
      <c r="K631" s="543">
        <f>SUMIFS('Faturamento NNE'!$K$2:$K$707,'Faturamento NNE'!$E$2:$E$707,'Infos Relatório'!$B$564,'Faturamento NNE'!$F$2:$F$707,'Infos Relatório'!$B631,'Faturamento NNE'!$AA$2:$AA$707,'Infos Relatório'!I$1)</f>
        <v>0</v>
      </c>
      <c r="L631" s="544">
        <f>SUMIFS('Faturamento NNE'!$P$2:$P$707,'Faturamento NNE'!$E$2:$E$707,'Infos Relatório'!$B$564,'Faturamento NNE'!$F$2:$F$707,'Infos Relatório'!$B631,'Faturamento NNE'!$AA$2:$AA$707,'Infos Relatório'!I$1,'Faturamento NNE'!$U$2:$U$707,"Sim")+SUMIFS('Faturamento NNE'!$Q$2:$Q$707,'Faturamento NNE'!$E$2:$E$707,'Infos Relatório'!$B$564,'Faturamento NNE'!$F$2:$F$707,'Infos Relatório'!$B631,'Faturamento NNE'!$AA$2:$AA$707,'Infos Relatório'!I$1,'Faturamento NNE'!$U$2:$U$707,"Sim")</f>
        <v>0</v>
      </c>
      <c r="M631" s="283" t="e">
        <f t="shared" ref="M631:M641" si="217">L631/K631</f>
        <v>#DIV/0!</v>
      </c>
      <c r="N631" s="545">
        <f>SUMIFS('Faturamento NNE'!$I$2:$I$707,'Faturamento NNE'!$E$2:$E$707,'Infos Relatório'!$B$564,'Faturamento NNE'!$F$2:$F$707,'Infos Relatório'!$B631,'Faturamento NNE'!$AA$2:$AA$707,'Infos Relatório'!I$1)</f>
        <v>0</v>
      </c>
      <c r="O631" s="541">
        <f>COUNTIFS('Faturamento NNE'!$E$2:$E$707,'Infos Relatório'!$B$564,'Faturamento NNE'!$F$2:$F$707,'Infos Relatório'!$B631,'Faturamento NNE'!$AA$2:$AA$707,'Infos Relatório'!O$1)</f>
        <v>0</v>
      </c>
      <c r="P631" s="542">
        <f>SUMIFS('Faturamento NNE'!$H$2:$H$707,'Faturamento NNE'!$E$2:$E$707,'Infos Relatório'!$B$564,'Faturamento NNE'!$F$2:$F$707,'Infos Relatório'!$B631,'Faturamento NNE'!$AA$2:$AA$707,'Infos Relatório'!O$1)</f>
        <v>0</v>
      </c>
      <c r="Q631" s="542">
        <f>SUMIFS('Faturamento NNE'!$K$2:$K$707,'Faturamento NNE'!$E$2:$E$707,'Infos Relatório'!$B$564,'Faturamento NNE'!$F$2:$F$707,'Infos Relatório'!$B631,'Faturamento NNE'!$AA$2:$AA$707,'Infos Relatório'!O$1)</f>
        <v>0</v>
      </c>
      <c r="R631" s="546">
        <f>SUMIFS('Faturamento NNE'!$P$2:$P$707,'Faturamento NNE'!$E$2:$E$707,'Infos Relatório'!$B$564,'Faturamento NNE'!$F$2:$F$707,'Infos Relatório'!$B631,'Faturamento NNE'!$AA$2:$AA$707,'Infos Relatório'!O$1,'Faturamento NNE'!$U$2:$U$707,"Sim")+SUMIFS('Faturamento NNE'!$Q$2:$Q$707,'Faturamento NNE'!$E$2:$E$707,'Infos Relatório'!$B$564,'Faturamento NNE'!$F$2:$F$707,'Infos Relatório'!$B631,'Faturamento NNE'!$AA$2:$AA$707,'Infos Relatório'!O$1,'Faturamento NNE'!$U$2:$U$707,"Sim")</f>
        <v>0</v>
      </c>
      <c r="S631" s="227" t="e">
        <f t="shared" ref="S631:S641" si="218">R631/Q631</f>
        <v>#DIV/0!</v>
      </c>
      <c r="T631" s="545">
        <f>SUMIFS('Faturamento NNE'!$I$2:$I$707,'Faturamento NNE'!$E$2:$E$707,'Infos Relatório'!$B$564,'Faturamento NNE'!$F$2:$F$707,'Infos Relatório'!$B631,'Faturamento NNE'!$AA$2:$AA$707,'Infos Relatório'!O$1)</f>
        <v>0</v>
      </c>
      <c r="U631" s="541">
        <f>COUNTIFS('Faturamento NNE'!$E$2:$E$707,'Infos Relatório'!$B$564,'Faturamento NNE'!$F$2:$F$707,'Infos Relatório'!$B631,'Faturamento NNE'!$AA$2:$AA$707,'Infos Relatório'!U$1)</f>
        <v>0</v>
      </c>
      <c r="V631" s="542">
        <f>SUMIFS('Faturamento NNE'!$H$2:$H$707,'Faturamento NNE'!$E$2:$E$707,'Infos Relatório'!$B$564,'Faturamento NNE'!$F$2:$F$707,'Infos Relatório'!$B631,'Faturamento NNE'!$AA$2:$AA$707,'Infos Relatório'!U$1)</f>
        <v>0</v>
      </c>
      <c r="W631" s="542">
        <f>SUMIFS('Faturamento NNE'!$K$2:$K$707,'Faturamento NNE'!$E$2:$E$707,'Infos Relatório'!$B$564,'Faturamento NNE'!$F$2:$F$707,'Infos Relatório'!$B631,'Faturamento NNE'!$AA$2:$AA$707,'Infos Relatório'!U$1)</f>
        <v>0</v>
      </c>
      <c r="X631" s="546">
        <f>SUMIFS('Faturamento NNE'!$P$2:$P$707,'Faturamento NNE'!$E$2:$E$707,'Infos Relatório'!$B$564,'Faturamento NNE'!$F$2:$F$707,'Infos Relatório'!$B631,'Faturamento NNE'!$AA$2:$AA$707,'Infos Relatório'!U$1,'Faturamento NNE'!$U$2:$U$707,"Sim")+SUMIFS('Faturamento NNE'!$Q$2:$Q$707,'Faturamento NNE'!$E$2:$E$707,'Infos Relatório'!$B$564,'Faturamento NNE'!$F$2:$F$707,'Infos Relatório'!$B631,'Faturamento NNE'!$AA$2:$AA$707,'Infos Relatório'!U$1,'Faturamento NNE'!$U$2:$U$707,"Sim")</f>
        <v>0</v>
      </c>
      <c r="Y631" s="227" t="e">
        <f t="shared" ref="Y631:Y641" si="219">X631/W631</f>
        <v>#DIV/0!</v>
      </c>
      <c r="Z631" s="545">
        <f>SUMIFS('Faturamento NNE'!$I$2:$I$707,'Faturamento NNE'!$E$2:$E$707,'Infos Relatório'!$B$564,'Faturamento NNE'!$F$2:$F$707,'Infos Relatório'!$B631,'Faturamento NNE'!$AA$2:$AA$707,'Infos Relatório'!U$1)</f>
        <v>0</v>
      </c>
      <c r="AA631" s="541">
        <f>COUNTIFS('Faturamento NNE'!$E$2:$E$707,'Infos Relatório'!$B$564,'Faturamento NNE'!$F$2:$F$707,'Infos Relatório'!$B631,'Faturamento NNE'!$AA$2:$AA$707,'Infos Relatório'!AA$1)</f>
        <v>0</v>
      </c>
      <c r="AB631" s="542">
        <f>SUMIFS('Faturamento NNE'!$H$2:$H$707,'Faturamento NNE'!$E$2:$E$707,'Infos Relatório'!$B$564,'Faturamento NNE'!$F$2:$F$707,'Infos Relatório'!$B631,'Faturamento NNE'!$AA$2:$AA$707,'Infos Relatório'!AA$1)</f>
        <v>0</v>
      </c>
      <c r="AC631" s="542">
        <f>SUMIFS('Faturamento NNE'!$K$2:$K$707,'Faturamento NNE'!$E$2:$E$707,'Infos Relatório'!$B$564,'Faturamento NNE'!$F$2:$F$707,'Infos Relatório'!$B631,'Faturamento NNE'!$AA$2:$AA$707,'Infos Relatório'!AA$1)</f>
        <v>0</v>
      </c>
      <c r="AD631" s="546">
        <f>SUMIFS('Faturamento NNE'!$P$2:$P$707,'Faturamento NNE'!$E$2:$E$707,'Infos Relatório'!$B$564,'Faturamento NNE'!$F$2:$F$707,'Infos Relatório'!$B631,'Faturamento NNE'!$AA$2:$AA$707,'Infos Relatório'!AA$1,'Faturamento NNE'!$U$2:$U$707,"Sim")+SUMIFS('Faturamento NNE'!$Q$2:$Q$707,'Faturamento NNE'!$E$2:$E$707,'Infos Relatório'!$B$564,'Faturamento NNE'!$F$2:$F$707,'Infos Relatório'!$B631,'Faturamento NNE'!$AA$2:$AA$707,'Infos Relatório'!AA$1,'Faturamento NNE'!$U$2:$U$707,"Sim")</f>
        <v>0</v>
      </c>
      <c r="AE631" s="227" t="e">
        <f t="shared" ref="AE631:AE641" si="220">AD631/AC631</f>
        <v>#DIV/0!</v>
      </c>
      <c r="AF631" s="545">
        <f>SUMIFS('Faturamento NNE'!$I$2:$I$707,'Faturamento NNE'!$E$2:$E$707,'Infos Relatório'!$B$564,'Faturamento NNE'!$F$2:$F$707,'Infos Relatório'!$B631,'Faturamento NNE'!$AA$2:$AA$707,'Infos Relatório'!AA$1)</f>
        <v>0</v>
      </c>
      <c r="AG631" s="541">
        <f>COUNTIFS('Faturamento NNE'!$E$2:$E$707,'Infos Relatório'!$B$564,'Faturamento NNE'!$F$2:$F$707,'Infos Relatório'!$B631,'Faturamento NNE'!$AA$2:$AA$707,'Infos Relatório'!AG$1)</f>
        <v>0</v>
      </c>
      <c r="AH631" s="542">
        <f>SUMIFS('Faturamento NNE'!$H$2:$H$707,'Faturamento NNE'!$E$2:$E$707,'Infos Relatório'!$B$564,'Faturamento NNE'!$F$2:$F$707,'Infos Relatório'!$B631,'Faturamento NNE'!$AA$2:$AA$707,'Infos Relatório'!AG$1)</f>
        <v>0</v>
      </c>
      <c r="AI631" s="542">
        <f>SUMIFS('Faturamento NNE'!$K$2:$K$707,'Faturamento NNE'!$E$2:$E$707,'Infos Relatório'!$B$564,'Faturamento NNE'!$F$2:$F$707,'Infos Relatório'!$B631,'Faturamento NNE'!$AA$2:$AA$707,'Infos Relatório'!AG$1)</f>
        <v>0</v>
      </c>
      <c r="AJ631" s="546">
        <f>SUMIFS('Faturamento NNE'!$P$2:$P$707,'Faturamento NNE'!$E$2:$E$707,'Infos Relatório'!$B$564,'Faturamento NNE'!$F$2:$F$707,'Infos Relatório'!$B631,'Faturamento NNE'!$AA$2:$AA$707,'Infos Relatório'!AG$1,'Faturamento NNE'!$U$2:$U$707,"Sim")+SUMIFS('Faturamento NNE'!$Q$2:$Q$707,'Faturamento NNE'!$E$2:$E$707,'Infos Relatório'!$B$564,'Faturamento NNE'!$F$2:$F$707,'Infos Relatório'!$B631,'Faturamento NNE'!$AA$2:$AA$707,'Infos Relatório'!AG$1,'Faturamento NNE'!$U$2:$U$707,"Sim")</f>
        <v>0</v>
      </c>
      <c r="AK631" s="227" t="e">
        <f t="shared" ref="AK631:AK641" si="221">AJ631/AI631</f>
        <v>#DIV/0!</v>
      </c>
      <c r="AL631" s="545">
        <f>SUMIFS('Faturamento NNE'!$I$2:$I$707,'Faturamento NNE'!$E$2:$E$707,'Infos Relatório'!$B$564,'Faturamento NNE'!$F$2:$F$707,'Infos Relatório'!$B631,'Faturamento NNE'!$AA$2:$AA$707,'Infos Relatório'!AG$1)</f>
        <v>0</v>
      </c>
      <c r="AM631" s="541">
        <f>COUNTIFS('Faturamento NNE'!$E$2:$E$707,'Infos Relatório'!$B$564,'Faturamento NNE'!$F$2:$F$707,'Infos Relatório'!$B631,'Faturamento NNE'!$AA$2:$AA$707,'Infos Relatório'!AM$1)</f>
        <v>0</v>
      </c>
      <c r="AN631" s="542">
        <f>SUMIFS('Faturamento NNE'!$H$2:$H$707,'Faturamento NNE'!$E$2:$E$707,'Infos Relatório'!$B$564,'Faturamento NNE'!$F$2:$F$707,'Infos Relatório'!$B631,'Faturamento NNE'!$AA$2:$AA$707,'Infos Relatório'!AM$1)</f>
        <v>0</v>
      </c>
      <c r="AO631" s="542">
        <f>SUMIFS('Faturamento NNE'!$K$2:$K$707,'Faturamento NNE'!$E$2:$E$707,'Infos Relatório'!$B$564,'Faturamento NNE'!$F$2:$F$707,'Infos Relatório'!$B631,'Faturamento NNE'!$AA$2:$AA$707,'Infos Relatório'!AM$1)</f>
        <v>0</v>
      </c>
      <c r="AP631" s="546">
        <f>SUMIFS('Faturamento NNE'!$P$2:$P$707,'Faturamento NNE'!$E$2:$E$707,'Infos Relatório'!$B$564,'Faturamento NNE'!$F$2:$F$707,'Infos Relatório'!$B631,'Faturamento NNE'!$AA$2:$AA$707,'Infos Relatório'!AM$1,'Faturamento NNE'!$U$2:$U$707,"Sim")+SUMIFS('Faturamento NNE'!$Q$2:$Q$707,'Faturamento NNE'!$E$2:$E$707,'Infos Relatório'!$B$564,'Faturamento NNE'!$F$2:$F$707,'Infos Relatório'!$B631,'Faturamento NNE'!$AA$2:$AA$707,'Infos Relatório'!AM$1,'Faturamento NNE'!$U$2:$U$707,"Sim")</f>
        <v>0</v>
      </c>
      <c r="AQ631" s="227" t="e">
        <f t="shared" ref="AQ631:AQ641" si="222">AP631/AO631</f>
        <v>#DIV/0!</v>
      </c>
      <c r="AR631" s="545">
        <f>SUMIFS('Faturamento NNE'!$I$2:$I$707,'Faturamento NNE'!$E$2:$E$707,'Infos Relatório'!$B$564,'Faturamento NNE'!$F$2:$F$707,'Infos Relatório'!$B631,'Faturamento NNE'!$AA$2:$AA$707,'Infos Relatório'!AM$1)</f>
        <v>0</v>
      </c>
      <c r="AS631" s="541">
        <f>COUNTIFS('Faturamento NNE'!$E$2:$E$707,'Infos Relatório'!$B$564,'Faturamento NNE'!$F$2:$F$707,'Infos Relatório'!$B631,'Faturamento NNE'!$AA$2:$AA$707,'Infos Relatório'!AS$1)</f>
        <v>0</v>
      </c>
      <c r="AT631" s="542">
        <f>SUMIFS('Faturamento NNE'!$H$2:$H$707,'Faturamento NNE'!$E$2:$E$707,'Infos Relatório'!$B$564,'Faturamento NNE'!$F$2:$F$707,'Infos Relatório'!$B631,'Faturamento NNE'!$AA$2:$AA$707,'Infos Relatório'!AS$1)</f>
        <v>0</v>
      </c>
      <c r="AU631" s="542">
        <f>SUMIFS('Faturamento NNE'!$K$2:$K$707,'Faturamento NNE'!$E$2:$E$707,'Infos Relatório'!$B$564,'Faturamento NNE'!$F$2:$F$707,'Infos Relatório'!$B631,'Faturamento NNE'!$AA$2:$AA$707,'Infos Relatório'!AS$1)</f>
        <v>0</v>
      </c>
      <c r="AV631" s="546">
        <f>SUMIFS('Faturamento NNE'!$P$2:$P$707,'Faturamento NNE'!$E$2:$E$707,'Infos Relatório'!$B$564,'Faturamento NNE'!$F$2:$F$707,'Infos Relatório'!$B631,'Faturamento NNE'!$AA$2:$AA$707,'Infos Relatório'!AS$1,'Faturamento NNE'!$U$2:$U$707,"Sim")+SUMIFS('Faturamento NNE'!$Q$2:$Q$707,'Faturamento NNE'!$E$2:$E$707,'Infos Relatório'!$B$564,'Faturamento NNE'!$F$2:$F$707,'Infos Relatório'!$B631,'Faturamento NNE'!$AA$2:$AA$707,'Infos Relatório'!AS$1,'Faturamento NNE'!$U$2:$U$707,"Sim")</f>
        <v>0</v>
      </c>
      <c r="AW631" s="227" t="e">
        <f t="shared" ref="AW631:AW641" si="223">AV631/AU631</f>
        <v>#DIV/0!</v>
      </c>
      <c r="AX631" s="545">
        <f>SUMIFS('Faturamento NNE'!$I$2:$I$707,'Faturamento NNE'!$E$2:$E$707,'Infos Relatório'!$B$564,'Faturamento NNE'!$F$2:$F$707,'Infos Relatório'!$B631,'Faturamento NNE'!$AA$2:$AA$707,'Infos Relatório'!AS$1)</f>
        <v>0</v>
      </c>
      <c r="AY631" s="541">
        <f>COUNTIFS('Faturamento NNE'!$E$2:$E$707,'Infos Relatório'!$B$564,'Faturamento NNE'!$F$2:$F$707,'Infos Relatório'!$B631,'Faturamento NNE'!$AA$2:$AA$707,'Infos Relatório'!AY$1)</f>
        <v>0</v>
      </c>
      <c r="AZ631" s="542">
        <f>SUMIFS('Faturamento NNE'!$H$2:$H$707,'Faturamento NNE'!$E$2:$E$707,'Infos Relatório'!$B$564,'Faturamento NNE'!$F$2:$F$707,'Infos Relatório'!$B631,'Faturamento NNE'!$AA$2:$AA$707,'Infos Relatório'!AY$1)</f>
        <v>0</v>
      </c>
      <c r="BA631" s="542">
        <f>SUMIFS('Faturamento NNE'!$K$2:$K$707,'Faturamento NNE'!$E$2:$E$707,'Infos Relatório'!$B$564,'Faturamento NNE'!$F$2:$F$707,'Infos Relatório'!$B631,'Faturamento NNE'!$AA$2:$AA$707,'Infos Relatório'!AY$1)</f>
        <v>0</v>
      </c>
      <c r="BB631" s="546">
        <f>SUMIFS('Faturamento NNE'!$P$2:$P$707,'Faturamento NNE'!$E$2:$E$707,'Infos Relatório'!$B$564,'Faturamento NNE'!$F$2:$F$707,'Infos Relatório'!$B631,'Faturamento NNE'!$AA$2:$AA$707,'Infos Relatório'!AY$1,'Faturamento NNE'!$U$2:$U$707,"Sim")+SUMIFS('Faturamento NNE'!$Q$2:$Q$707,'Faturamento NNE'!$E$2:$E$707,'Infos Relatório'!$B$564,'Faturamento NNE'!$F$2:$F$707,'Infos Relatório'!$B631,'Faturamento NNE'!$AA$2:$AA$707,'Infos Relatório'!AY$1,'Faturamento NNE'!$U$2:$U$707,"Sim")</f>
        <v>0</v>
      </c>
      <c r="BC631" s="227" t="e">
        <f t="shared" ref="BC631:BC641" si="224">BB631/BA631</f>
        <v>#DIV/0!</v>
      </c>
      <c r="BD631" s="545">
        <f>SUMIFS('Faturamento NNE'!$I$2:$I$707,'Faturamento NNE'!$E$2:$E$707,'Infos Relatório'!$B$564,'Faturamento NNE'!$F$2:$F$707,'Infos Relatório'!$B631,'Faturamento NNE'!$AA$2:$AA$707,'Infos Relatório'!AY$1)</f>
        <v>0</v>
      </c>
      <c r="BE631" s="541">
        <f>COUNTIFS('Faturamento NNE'!$E$2:$E$707,'Infos Relatório'!$B$564,'Faturamento NNE'!$F$2:$F$707,'Infos Relatório'!$B631,'Faturamento NNE'!$AA$2:$AA$707,'Infos Relatório'!BE$1)</f>
        <v>0</v>
      </c>
      <c r="BF631" s="542">
        <f>SUMIFS('Faturamento NNE'!$H$2:$H$707,'Faturamento NNE'!$E$2:$E$707,'Infos Relatório'!$B$564,'Faturamento NNE'!$F$2:$F$707,'Infos Relatório'!$B631,'Faturamento NNE'!$AA$2:$AA$707,'Infos Relatório'!BE$1)</f>
        <v>0</v>
      </c>
      <c r="BG631" s="542">
        <f>SUMIFS('Faturamento NNE'!$K$2:$K$707,'Faturamento NNE'!$E$2:$E$707,'Infos Relatório'!$B$564,'Faturamento NNE'!$F$2:$F$707,'Infos Relatório'!$B631,'Faturamento NNE'!$AA$2:$AA$707,'Infos Relatório'!BE$1)</f>
        <v>0</v>
      </c>
      <c r="BH631" s="546">
        <f>SUMIFS('Faturamento NNE'!$P$2:$P$707,'Faturamento NNE'!$E$2:$E$707,'Infos Relatório'!$B$564,'Faturamento NNE'!$F$2:$F$707,'Infos Relatório'!$B631,'Faturamento NNE'!$AA$2:$AA$707,'Infos Relatório'!BE$1,'Faturamento NNE'!$U$2:$U$707,"Sim")+SUMIFS('Faturamento NNE'!$Q$2:$Q$707,'Faturamento NNE'!$E$2:$E$707,'Infos Relatório'!$B$564,'Faturamento NNE'!$F$2:$F$707,'Infos Relatório'!$B631,'Faturamento NNE'!$AA$2:$AA$707,'Infos Relatório'!BE$1,'Faturamento NNE'!$U$2:$U$707,"Sim")</f>
        <v>0</v>
      </c>
      <c r="BI631" s="227" t="e">
        <f t="shared" ref="BI631:BI641" si="225">BH631/BG631</f>
        <v>#DIV/0!</v>
      </c>
      <c r="BJ631" s="545">
        <f>SUMIFS('Faturamento NNE'!$I$2:$I$707,'Faturamento NNE'!$E$2:$E$707,'Infos Relatório'!$B$564,'Faturamento NNE'!$F$2:$F$707,'Infos Relatório'!$B631,'Faturamento NNE'!$AA$2:$AA$707,'Infos Relatório'!BE$1)</f>
        <v>0</v>
      </c>
      <c r="BK631" s="541">
        <f>COUNTIFS('Faturamento NNE'!$E$2:$E$707,'Infos Relatório'!$B$564,'Faturamento NNE'!$F$2:$F$707,'Infos Relatório'!$B631,'Faturamento NNE'!$AA$2:$AA$707,'Infos Relatório'!BK$1)</f>
        <v>0</v>
      </c>
      <c r="BL631" s="542">
        <f>SUMIFS('Faturamento NNE'!$H$2:$H$707,'Faturamento NNE'!$E$2:$E$707,'Infos Relatório'!$B$564,'Faturamento NNE'!$F$2:$F$707,'Infos Relatório'!$B631,'Faturamento NNE'!$AA$2:$AA$707,'Infos Relatório'!BK$1)</f>
        <v>0</v>
      </c>
      <c r="BM631" s="542">
        <f>SUMIFS('Faturamento NNE'!$K$2:$K$707,'Faturamento NNE'!$E$2:$E$707,'Infos Relatório'!$B$564,'Faturamento NNE'!$F$2:$F$707,'Infos Relatório'!$B631,'Faturamento NNE'!$AA$2:$AA$707,'Infos Relatório'!BK$1)</f>
        <v>0</v>
      </c>
      <c r="BN631" s="546">
        <f>SUMIFS('Faturamento NNE'!$P$2:$P$707,'Faturamento NNE'!$E$2:$E$707,'Infos Relatório'!$B$564,'Faturamento NNE'!$F$2:$F$707,'Infos Relatório'!$B631,'Faturamento NNE'!$AA$2:$AA$707,'Infos Relatório'!BK$1,'Faturamento NNE'!$U$2:$U$707,"Sim")+SUMIFS('Faturamento NNE'!$Q$2:$Q$707,'Faturamento NNE'!$E$2:$E$707,'Infos Relatório'!$B$564,'Faturamento NNE'!$F$2:$F$707,'Infos Relatório'!$B631,'Faturamento NNE'!$AA$2:$AA$707,'Infos Relatório'!BK$1,'Faturamento NNE'!$U$2:$U$707,"Sim")</f>
        <v>0</v>
      </c>
      <c r="BO631" s="227" t="e">
        <f t="shared" ref="BO631:BO641" si="226">BN631/BM631</f>
        <v>#DIV/0!</v>
      </c>
      <c r="BP631" s="545">
        <f>SUMIFS('Faturamento NNE'!$I$2:$I$707,'Faturamento NNE'!$E$2:$E$707,'Infos Relatório'!$B$564,'Faturamento NNE'!$F$2:$F$707,'Infos Relatório'!$B631,'Faturamento NNE'!$AA$2:$AA$707,'Infos Relatório'!BK$1)</f>
        <v>0</v>
      </c>
      <c r="BQ631" s="541">
        <f>COUNTIFS('Faturamento NNE'!$E$2:$E$707,'Infos Relatório'!$B$564,'Faturamento NNE'!$F$2:$F$707,'Infos Relatório'!$B631,'Faturamento NNE'!$AA$2:$AA$707,'Infos Relatório'!BQ$1)</f>
        <v>0</v>
      </c>
      <c r="BR631" s="542">
        <f>SUMIFS('Faturamento NNE'!$H$2:$H$707,'Faturamento NNE'!$E$2:$E$707,'Infos Relatório'!$B$564,'Faturamento NNE'!$F$2:$F$707,'Infos Relatório'!$B631,'Faturamento NNE'!$AA$2:$AA$707,'Infos Relatório'!BQ$1)</f>
        <v>0</v>
      </c>
      <c r="BS631" s="542">
        <f>SUMIFS('Faturamento NNE'!$K$2:$K$707,'Faturamento NNE'!$E$2:$E$707,'Infos Relatório'!$B$564,'Faturamento NNE'!$F$2:$F$707,'Infos Relatório'!$B631,'Faturamento NNE'!$AA$2:$AA$707,'Infos Relatório'!BQ$1)</f>
        <v>0</v>
      </c>
      <c r="BT631" s="546">
        <f>SUMIFS('Faturamento NNE'!$P$2:$P$707,'Faturamento NNE'!$E$2:$E$707,'Infos Relatório'!$B$564,'Faturamento NNE'!$F$2:$F$707,'Infos Relatório'!$B631,'Faturamento NNE'!$AA$2:$AA$707,'Infos Relatório'!BQ$1,'Faturamento NNE'!$U$2:$U$707,"Sim")+SUMIFS('Faturamento NNE'!$Q$2:$Q$707,'Faturamento NNE'!$E$2:$E$707,'Infos Relatório'!$B$564,'Faturamento NNE'!$F$2:$F$707,'Infos Relatório'!$B631,'Faturamento NNE'!$AA$2:$AA$707,'Infos Relatório'!BQ$1,'Faturamento NNE'!$U$2:$U$707,"Sim")</f>
        <v>0</v>
      </c>
      <c r="BU631" s="227" t="e">
        <f t="shared" ref="BU631:BU641" si="227">BT631/BS631</f>
        <v>#DIV/0!</v>
      </c>
      <c r="BV631" s="545">
        <f>SUMIFS('Faturamento NNE'!$I$2:$I$707,'Faturamento NNE'!$E$2:$E$707,'Infos Relatório'!$B$564,'Faturamento NNE'!$F$2:$F$707,'Infos Relatório'!$B631,'Faturamento NNE'!$AA$2:$AA$707,'Infos Relatório'!BQ$1)</f>
        <v>0</v>
      </c>
    </row>
    <row r="632" spans="2:74">
      <c r="B632" s="217" t="s">
        <v>197</v>
      </c>
      <c r="C632" s="541">
        <f>COUNTIFS('Faturamento NNE'!$E$2:$E$707,'Infos Relatório'!$B$564,'Faturamento NNE'!$F$2:$F$707,'Infos Relatório'!$B632,'Faturamento NNE'!$AA$2:$AA$707,'Infos Relatório'!C$1)</f>
        <v>0</v>
      </c>
      <c r="D632" s="542">
        <f>SUMIFS('Faturamento NNE'!$H$2:$H$707,'Faturamento NNE'!$E$2:$E$707,'Infos Relatório'!$B$564,'Faturamento NNE'!$F$2:$F$707,'Infos Relatório'!$B632,'Faturamento NNE'!$AA$2:$AA$707,'Infos Relatório'!C$1)</f>
        <v>0</v>
      </c>
      <c r="E632" s="543">
        <f>SUMIFS('Faturamento NNE'!$K$2:$K$707,'Faturamento NNE'!$E$2:$E$707,'Infos Relatório'!$B$564,'Faturamento NNE'!$F$2:$F$707,'Infos Relatório'!$B632,'Faturamento NNE'!$AA$2:$AA$707,'Infos Relatório'!C$1)</f>
        <v>0</v>
      </c>
      <c r="F632" s="544">
        <f>SUMIFS('Faturamento NNE'!$P$2:$P$707,'Faturamento NNE'!$E$2:$E$707,'Infos Relatório'!$B$564,'Faturamento NNE'!$F$2:$F$707,'Infos Relatório'!$B632,'Faturamento NNE'!$AA$2:$AA$707,'Infos Relatório'!C$1,'Faturamento NNE'!$U$2:$U$707,"Sim")+SUMIFS('Faturamento NNE'!$Q$2:$Q$707,'Faturamento NNE'!$E$2:$E$707,'Infos Relatório'!$B$564,'Faturamento NNE'!$F$2:$F$707,'Infos Relatório'!$B632,'Faturamento NNE'!$AA$2:$AA$707,'Infos Relatório'!C$1,'Faturamento NNE'!$U$2:$U$707,"Sim")</f>
        <v>0</v>
      </c>
      <c r="G632" s="283" t="e">
        <f t="shared" si="216"/>
        <v>#DIV/0!</v>
      </c>
      <c r="H632" s="545">
        <f>SUMIFS('Faturamento NNE'!$I$2:$I$707,'Faturamento NNE'!$E$2:$E$707,'Infos Relatório'!$B$564,'Faturamento NNE'!$F$2:$F$707,'Infos Relatório'!$B632,'Faturamento NNE'!$AA$2:$AA$707,'Infos Relatório'!C$1)</f>
        <v>0</v>
      </c>
      <c r="I632" s="541">
        <f>COUNTIFS('Faturamento NNE'!$E$2:$E$707,'Infos Relatório'!$B$564,'Faturamento NNE'!$F$2:$F$707,'Infos Relatório'!$B632,'Faturamento NNE'!$AA$2:$AA$707,'Infos Relatório'!I$1)</f>
        <v>0</v>
      </c>
      <c r="J632" s="542">
        <f>SUMIFS('Faturamento NNE'!$H$2:$H$707,'Faturamento NNE'!$E$2:$E$707,'Infos Relatório'!$B$564,'Faturamento NNE'!$F$2:$F$707,'Infos Relatório'!$B632,'Faturamento NNE'!$AA$2:$AA$707,'Infos Relatório'!I$1)</f>
        <v>0</v>
      </c>
      <c r="K632" s="543">
        <f>SUMIFS('Faturamento NNE'!$K$2:$K$707,'Faturamento NNE'!$E$2:$E$707,'Infos Relatório'!$B$564,'Faturamento NNE'!$F$2:$F$707,'Infos Relatório'!$B632,'Faturamento NNE'!$AA$2:$AA$707,'Infos Relatório'!I$1)</f>
        <v>0</v>
      </c>
      <c r="L632" s="544">
        <f>SUMIFS('Faturamento NNE'!$P$2:$P$707,'Faturamento NNE'!$E$2:$E$707,'Infos Relatório'!$B$564,'Faturamento NNE'!$F$2:$F$707,'Infos Relatório'!$B632,'Faturamento NNE'!$AA$2:$AA$707,'Infos Relatório'!I$1,'Faturamento NNE'!$U$2:$U$707,"Sim")+SUMIFS('Faturamento NNE'!$Q$2:$Q$707,'Faturamento NNE'!$E$2:$E$707,'Infos Relatório'!$B$564,'Faturamento NNE'!$F$2:$F$707,'Infos Relatório'!$B632,'Faturamento NNE'!$AA$2:$AA$707,'Infos Relatório'!I$1,'Faturamento NNE'!$U$2:$U$707,"Sim")</f>
        <v>0</v>
      </c>
      <c r="M632" s="283" t="e">
        <f t="shared" si="217"/>
        <v>#DIV/0!</v>
      </c>
      <c r="N632" s="545">
        <f>SUMIFS('Faturamento NNE'!$I$2:$I$707,'Faturamento NNE'!$E$2:$E$707,'Infos Relatório'!$B$564,'Faturamento NNE'!$F$2:$F$707,'Infos Relatório'!$B632,'Faturamento NNE'!$AA$2:$AA$707,'Infos Relatório'!I$1)</f>
        <v>0</v>
      </c>
      <c r="O632" s="541">
        <f>COUNTIFS('Faturamento NNE'!$E$2:$E$707,'Infos Relatório'!$B$564,'Faturamento NNE'!$F$2:$F$707,'Infos Relatório'!$B632,'Faturamento NNE'!$AA$2:$AA$707,'Infos Relatório'!O$1)</f>
        <v>0</v>
      </c>
      <c r="P632" s="542">
        <f>SUMIFS('Faturamento NNE'!$H$2:$H$707,'Faturamento NNE'!$E$2:$E$707,'Infos Relatório'!$B$564,'Faturamento NNE'!$F$2:$F$707,'Infos Relatório'!$B632,'Faturamento NNE'!$AA$2:$AA$707,'Infos Relatório'!O$1)</f>
        <v>0</v>
      </c>
      <c r="Q632" s="542">
        <f>SUMIFS('Faturamento NNE'!$K$2:$K$707,'Faturamento NNE'!$E$2:$E$707,'Infos Relatório'!$B$564,'Faturamento NNE'!$F$2:$F$707,'Infos Relatório'!$B632,'Faturamento NNE'!$AA$2:$AA$707,'Infos Relatório'!O$1)</f>
        <v>0</v>
      </c>
      <c r="R632" s="546">
        <f>SUMIFS('Faturamento NNE'!$P$2:$P$707,'Faturamento NNE'!$E$2:$E$707,'Infos Relatório'!$B$564,'Faturamento NNE'!$F$2:$F$707,'Infos Relatório'!$B632,'Faturamento NNE'!$AA$2:$AA$707,'Infos Relatório'!O$1,'Faturamento NNE'!$U$2:$U$707,"Sim")+SUMIFS('Faturamento NNE'!$Q$2:$Q$707,'Faturamento NNE'!$E$2:$E$707,'Infos Relatório'!$B$564,'Faturamento NNE'!$F$2:$F$707,'Infos Relatório'!$B632,'Faturamento NNE'!$AA$2:$AA$707,'Infos Relatório'!O$1,'Faturamento NNE'!$U$2:$U$707,"Sim")</f>
        <v>0</v>
      </c>
      <c r="S632" s="227" t="e">
        <f t="shared" si="218"/>
        <v>#DIV/0!</v>
      </c>
      <c r="T632" s="545">
        <f>SUMIFS('Faturamento NNE'!$I$2:$I$707,'Faturamento NNE'!$E$2:$E$707,'Infos Relatório'!$B$564,'Faturamento NNE'!$F$2:$F$707,'Infos Relatório'!$B632,'Faturamento NNE'!$AA$2:$AA$707,'Infos Relatório'!O$1)</f>
        <v>0</v>
      </c>
      <c r="U632" s="541">
        <f>COUNTIFS('Faturamento NNE'!$E$2:$E$707,'Infos Relatório'!$B$564,'Faturamento NNE'!$F$2:$F$707,'Infos Relatório'!$B632,'Faturamento NNE'!$AA$2:$AA$707,'Infos Relatório'!U$1)</f>
        <v>0</v>
      </c>
      <c r="V632" s="542">
        <f>SUMIFS('Faturamento NNE'!$H$2:$H$707,'Faturamento NNE'!$E$2:$E$707,'Infos Relatório'!$B$564,'Faturamento NNE'!$F$2:$F$707,'Infos Relatório'!$B632,'Faturamento NNE'!$AA$2:$AA$707,'Infos Relatório'!U$1)</f>
        <v>0</v>
      </c>
      <c r="W632" s="542">
        <f>SUMIFS('Faturamento NNE'!$K$2:$K$707,'Faturamento NNE'!$E$2:$E$707,'Infos Relatório'!$B$564,'Faturamento NNE'!$F$2:$F$707,'Infos Relatório'!$B632,'Faturamento NNE'!$AA$2:$AA$707,'Infos Relatório'!U$1)</f>
        <v>0</v>
      </c>
      <c r="X632" s="546">
        <f>SUMIFS('Faturamento NNE'!$P$2:$P$707,'Faturamento NNE'!$E$2:$E$707,'Infos Relatório'!$B$564,'Faturamento NNE'!$F$2:$F$707,'Infos Relatório'!$B632,'Faturamento NNE'!$AA$2:$AA$707,'Infos Relatório'!U$1,'Faturamento NNE'!$U$2:$U$707,"Sim")+SUMIFS('Faturamento NNE'!$Q$2:$Q$707,'Faturamento NNE'!$E$2:$E$707,'Infos Relatório'!$B$564,'Faturamento NNE'!$F$2:$F$707,'Infos Relatório'!$B632,'Faturamento NNE'!$AA$2:$AA$707,'Infos Relatório'!U$1,'Faturamento NNE'!$U$2:$U$707,"Sim")</f>
        <v>0</v>
      </c>
      <c r="Y632" s="227" t="e">
        <f t="shared" si="219"/>
        <v>#DIV/0!</v>
      </c>
      <c r="Z632" s="545">
        <f>SUMIFS('Faturamento NNE'!$I$2:$I$707,'Faturamento NNE'!$E$2:$E$707,'Infos Relatório'!$B$564,'Faturamento NNE'!$F$2:$F$707,'Infos Relatório'!$B632,'Faturamento NNE'!$AA$2:$AA$707,'Infos Relatório'!U$1)</f>
        <v>0</v>
      </c>
      <c r="AA632" s="541">
        <f>COUNTIFS('Faturamento NNE'!$E$2:$E$707,'Infos Relatório'!$B$564,'Faturamento NNE'!$F$2:$F$707,'Infos Relatório'!$B632,'Faturamento NNE'!$AA$2:$AA$707,'Infos Relatório'!AA$1)</f>
        <v>0</v>
      </c>
      <c r="AB632" s="542">
        <f>SUMIFS('Faturamento NNE'!$H$2:$H$707,'Faturamento NNE'!$E$2:$E$707,'Infos Relatório'!$B$564,'Faturamento NNE'!$F$2:$F$707,'Infos Relatório'!$B632,'Faturamento NNE'!$AA$2:$AA$707,'Infos Relatório'!AA$1)</f>
        <v>0</v>
      </c>
      <c r="AC632" s="542">
        <f>SUMIFS('Faturamento NNE'!$K$2:$K$707,'Faturamento NNE'!$E$2:$E$707,'Infos Relatório'!$B$564,'Faturamento NNE'!$F$2:$F$707,'Infos Relatório'!$B632,'Faturamento NNE'!$AA$2:$AA$707,'Infos Relatório'!AA$1)</f>
        <v>0</v>
      </c>
      <c r="AD632" s="546">
        <f>SUMIFS('Faturamento NNE'!$P$2:$P$707,'Faturamento NNE'!$E$2:$E$707,'Infos Relatório'!$B$564,'Faturamento NNE'!$F$2:$F$707,'Infos Relatório'!$B632,'Faturamento NNE'!$AA$2:$AA$707,'Infos Relatório'!AA$1,'Faturamento NNE'!$U$2:$U$707,"Sim")+SUMIFS('Faturamento NNE'!$Q$2:$Q$707,'Faturamento NNE'!$E$2:$E$707,'Infos Relatório'!$B$564,'Faturamento NNE'!$F$2:$F$707,'Infos Relatório'!$B632,'Faturamento NNE'!$AA$2:$AA$707,'Infos Relatório'!AA$1,'Faturamento NNE'!$U$2:$U$707,"Sim")</f>
        <v>0</v>
      </c>
      <c r="AE632" s="227" t="e">
        <f t="shared" si="220"/>
        <v>#DIV/0!</v>
      </c>
      <c r="AF632" s="545">
        <f>SUMIFS('Faturamento NNE'!$I$2:$I$707,'Faturamento NNE'!$E$2:$E$707,'Infos Relatório'!$B$564,'Faturamento NNE'!$F$2:$F$707,'Infos Relatório'!$B632,'Faturamento NNE'!$AA$2:$AA$707,'Infos Relatório'!AA$1)</f>
        <v>0</v>
      </c>
      <c r="AG632" s="541">
        <f>COUNTIFS('Faturamento NNE'!$E$2:$E$707,'Infos Relatório'!$B$564,'Faturamento NNE'!$F$2:$F$707,'Infos Relatório'!$B632,'Faturamento NNE'!$AA$2:$AA$707,'Infos Relatório'!AG$1)</f>
        <v>0</v>
      </c>
      <c r="AH632" s="542">
        <f>SUMIFS('Faturamento NNE'!$H$2:$H$707,'Faturamento NNE'!$E$2:$E$707,'Infos Relatório'!$B$564,'Faturamento NNE'!$F$2:$F$707,'Infos Relatório'!$B632,'Faturamento NNE'!$AA$2:$AA$707,'Infos Relatório'!AG$1)</f>
        <v>0</v>
      </c>
      <c r="AI632" s="542">
        <f>SUMIFS('Faturamento NNE'!$K$2:$K$707,'Faturamento NNE'!$E$2:$E$707,'Infos Relatório'!$B$564,'Faturamento NNE'!$F$2:$F$707,'Infos Relatório'!$B632,'Faturamento NNE'!$AA$2:$AA$707,'Infos Relatório'!AG$1)</f>
        <v>0</v>
      </c>
      <c r="AJ632" s="546">
        <f>SUMIFS('Faturamento NNE'!$P$2:$P$707,'Faturamento NNE'!$E$2:$E$707,'Infos Relatório'!$B$564,'Faturamento NNE'!$F$2:$F$707,'Infos Relatório'!$B632,'Faturamento NNE'!$AA$2:$AA$707,'Infos Relatório'!AG$1,'Faturamento NNE'!$U$2:$U$707,"Sim")+SUMIFS('Faturamento NNE'!$Q$2:$Q$707,'Faturamento NNE'!$E$2:$E$707,'Infos Relatório'!$B$564,'Faturamento NNE'!$F$2:$F$707,'Infos Relatório'!$B632,'Faturamento NNE'!$AA$2:$AA$707,'Infos Relatório'!AG$1,'Faturamento NNE'!$U$2:$U$707,"Sim")</f>
        <v>0</v>
      </c>
      <c r="AK632" s="227" t="e">
        <f t="shared" si="221"/>
        <v>#DIV/0!</v>
      </c>
      <c r="AL632" s="545">
        <f>SUMIFS('Faturamento NNE'!$I$2:$I$707,'Faturamento NNE'!$E$2:$E$707,'Infos Relatório'!$B$564,'Faturamento NNE'!$F$2:$F$707,'Infos Relatório'!$B632,'Faturamento NNE'!$AA$2:$AA$707,'Infos Relatório'!AG$1)</f>
        <v>0</v>
      </c>
      <c r="AM632" s="541">
        <f>COUNTIFS('Faturamento NNE'!$E$2:$E$707,'Infos Relatório'!$B$564,'Faturamento NNE'!$F$2:$F$707,'Infos Relatório'!$B632,'Faturamento NNE'!$AA$2:$AA$707,'Infos Relatório'!AM$1)</f>
        <v>0</v>
      </c>
      <c r="AN632" s="542">
        <f>SUMIFS('Faturamento NNE'!$H$2:$H$707,'Faturamento NNE'!$E$2:$E$707,'Infos Relatório'!$B$564,'Faturamento NNE'!$F$2:$F$707,'Infos Relatório'!$B632,'Faturamento NNE'!$AA$2:$AA$707,'Infos Relatório'!AM$1)</f>
        <v>0</v>
      </c>
      <c r="AO632" s="542">
        <f>SUMIFS('Faturamento NNE'!$K$2:$K$707,'Faturamento NNE'!$E$2:$E$707,'Infos Relatório'!$B$564,'Faturamento NNE'!$F$2:$F$707,'Infos Relatório'!$B632,'Faturamento NNE'!$AA$2:$AA$707,'Infos Relatório'!AM$1)</f>
        <v>0</v>
      </c>
      <c r="AP632" s="546">
        <f>SUMIFS('Faturamento NNE'!$P$2:$P$707,'Faturamento NNE'!$E$2:$E$707,'Infos Relatório'!$B$564,'Faturamento NNE'!$F$2:$F$707,'Infos Relatório'!$B632,'Faturamento NNE'!$AA$2:$AA$707,'Infos Relatório'!AM$1,'Faturamento NNE'!$U$2:$U$707,"Sim")+SUMIFS('Faturamento NNE'!$Q$2:$Q$707,'Faturamento NNE'!$E$2:$E$707,'Infos Relatório'!$B$564,'Faturamento NNE'!$F$2:$F$707,'Infos Relatório'!$B632,'Faturamento NNE'!$AA$2:$AA$707,'Infos Relatório'!AM$1,'Faturamento NNE'!$U$2:$U$707,"Sim")</f>
        <v>0</v>
      </c>
      <c r="AQ632" s="227" t="e">
        <f t="shared" si="222"/>
        <v>#DIV/0!</v>
      </c>
      <c r="AR632" s="545">
        <f>SUMIFS('Faturamento NNE'!$I$2:$I$707,'Faturamento NNE'!$E$2:$E$707,'Infos Relatório'!$B$564,'Faturamento NNE'!$F$2:$F$707,'Infos Relatório'!$B632,'Faturamento NNE'!$AA$2:$AA$707,'Infos Relatório'!AM$1)</f>
        <v>0</v>
      </c>
      <c r="AS632" s="541">
        <f>COUNTIFS('Faturamento NNE'!$E$2:$E$707,'Infos Relatório'!$B$564,'Faturamento NNE'!$F$2:$F$707,'Infos Relatório'!$B632,'Faturamento NNE'!$AA$2:$AA$707,'Infos Relatório'!AS$1)</f>
        <v>0</v>
      </c>
      <c r="AT632" s="542">
        <f>SUMIFS('Faturamento NNE'!$H$2:$H$707,'Faturamento NNE'!$E$2:$E$707,'Infos Relatório'!$B$564,'Faturamento NNE'!$F$2:$F$707,'Infos Relatório'!$B632,'Faturamento NNE'!$AA$2:$AA$707,'Infos Relatório'!AS$1)</f>
        <v>0</v>
      </c>
      <c r="AU632" s="542">
        <f>SUMIFS('Faturamento NNE'!$K$2:$K$707,'Faturamento NNE'!$E$2:$E$707,'Infos Relatório'!$B$564,'Faturamento NNE'!$F$2:$F$707,'Infos Relatório'!$B632,'Faturamento NNE'!$AA$2:$AA$707,'Infos Relatório'!AS$1)</f>
        <v>0</v>
      </c>
      <c r="AV632" s="546">
        <f>SUMIFS('Faturamento NNE'!$P$2:$P$707,'Faturamento NNE'!$E$2:$E$707,'Infos Relatório'!$B$564,'Faturamento NNE'!$F$2:$F$707,'Infos Relatório'!$B632,'Faturamento NNE'!$AA$2:$AA$707,'Infos Relatório'!AS$1,'Faturamento NNE'!$U$2:$U$707,"Sim")+SUMIFS('Faturamento NNE'!$Q$2:$Q$707,'Faturamento NNE'!$E$2:$E$707,'Infos Relatório'!$B$564,'Faturamento NNE'!$F$2:$F$707,'Infos Relatório'!$B632,'Faturamento NNE'!$AA$2:$AA$707,'Infos Relatório'!AS$1,'Faturamento NNE'!$U$2:$U$707,"Sim")</f>
        <v>0</v>
      </c>
      <c r="AW632" s="227" t="e">
        <f t="shared" si="223"/>
        <v>#DIV/0!</v>
      </c>
      <c r="AX632" s="545">
        <f>SUMIFS('Faturamento NNE'!$I$2:$I$707,'Faturamento NNE'!$E$2:$E$707,'Infos Relatório'!$B$564,'Faturamento NNE'!$F$2:$F$707,'Infos Relatório'!$B632,'Faturamento NNE'!$AA$2:$AA$707,'Infos Relatório'!AS$1)</f>
        <v>0</v>
      </c>
      <c r="AY632" s="541">
        <f>COUNTIFS('Faturamento NNE'!$E$2:$E$707,'Infos Relatório'!$B$564,'Faturamento NNE'!$F$2:$F$707,'Infos Relatório'!$B632,'Faturamento NNE'!$AA$2:$AA$707,'Infos Relatório'!AY$1)</f>
        <v>0</v>
      </c>
      <c r="AZ632" s="542">
        <f>SUMIFS('Faturamento NNE'!$H$2:$H$707,'Faturamento NNE'!$E$2:$E$707,'Infos Relatório'!$B$564,'Faturamento NNE'!$F$2:$F$707,'Infos Relatório'!$B632,'Faturamento NNE'!$AA$2:$AA$707,'Infos Relatório'!AY$1)</f>
        <v>0</v>
      </c>
      <c r="BA632" s="542">
        <f>SUMIFS('Faturamento NNE'!$K$2:$K$707,'Faturamento NNE'!$E$2:$E$707,'Infos Relatório'!$B$564,'Faturamento NNE'!$F$2:$F$707,'Infos Relatório'!$B632,'Faturamento NNE'!$AA$2:$AA$707,'Infos Relatório'!AY$1)</f>
        <v>0</v>
      </c>
      <c r="BB632" s="546">
        <f>SUMIFS('Faturamento NNE'!$P$2:$P$707,'Faturamento NNE'!$E$2:$E$707,'Infos Relatório'!$B$564,'Faturamento NNE'!$F$2:$F$707,'Infos Relatório'!$B632,'Faturamento NNE'!$AA$2:$AA$707,'Infos Relatório'!AY$1,'Faturamento NNE'!$U$2:$U$707,"Sim")+SUMIFS('Faturamento NNE'!$Q$2:$Q$707,'Faturamento NNE'!$E$2:$E$707,'Infos Relatório'!$B$564,'Faturamento NNE'!$F$2:$F$707,'Infos Relatório'!$B632,'Faturamento NNE'!$AA$2:$AA$707,'Infos Relatório'!AY$1,'Faturamento NNE'!$U$2:$U$707,"Sim")</f>
        <v>0</v>
      </c>
      <c r="BC632" s="227" t="e">
        <f t="shared" si="224"/>
        <v>#DIV/0!</v>
      </c>
      <c r="BD632" s="545">
        <f>SUMIFS('Faturamento NNE'!$I$2:$I$707,'Faturamento NNE'!$E$2:$E$707,'Infos Relatório'!$B$564,'Faturamento NNE'!$F$2:$F$707,'Infos Relatório'!$B632,'Faturamento NNE'!$AA$2:$AA$707,'Infos Relatório'!AY$1)</f>
        <v>0</v>
      </c>
      <c r="BE632" s="541">
        <f>COUNTIFS('Faturamento NNE'!$E$2:$E$707,'Infos Relatório'!$B$564,'Faturamento NNE'!$F$2:$F$707,'Infos Relatório'!$B632,'Faturamento NNE'!$AA$2:$AA$707,'Infos Relatório'!BE$1)</f>
        <v>0</v>
      </c>
      <c r="BF632" s="542">
        <f>SUMIFS('Faturamento NNE'!$H$2:$H$707,'Faturamento NNE'!$E$2:$E$707,'Infos Relatório'!$B$564,'Faturamento NNE'!$F$2:$F$707,'Infos Relatório'!$B632,'Faturamento NNE'!$AA$2:$AA$707,'Infos Relatório'!BE$1)</f>
        <v>0</v>
      </c>
      <c r="BG632" s="542">
        <f>SUMIFS('Faturamento NNE'!$K$2:$K$707,'Faturamento NNE'!$E$2:$E$707,'Infos Relatório'!$B$564,'Faturamento NNE'!$F$2:$F$707,'Infos Relatório'!$B632,'Faturamento NNE'!$AA$2:$AA$707,'Infos Relatório'!BE$1)</f>
        <v>0</v>
      </c>
      <c r="BH632" s="546">
        <f>SUMIFS('Faturamento NNE'!$P$2:$P$707,'Faturamento NNE'!$E$2:$E$707,'Infos Relatório'!$B$564,'Faturamento NNE'!$F$2:$F$707,'Infos Relatório'!$B632,'Faturamento NNE'!$AA$2:$AA$707,'Infos Relatório'!BE$1,'Faturamento NNE'!$U$2:$U$707,"Sim")+SUMIFS('Faturamento NNE'!$Q$2:$Q$707,'Faturamento NNE'!$E$2:$E$707,'Infos Relatório'!$B$564,'Faturamento NNE'!$F$2:$F$707,'Infos Relatório'!$B632,'Faturamento NNE'!$AA$2:$AA$707,'Infos Relatório'!BE$1,'Faturamento NNE'!$U$2:$U$707,"Sim")</f>
        <v>0</v>
      </c>
      <c r="BI632" s="227" t="e">
        <f t="shared" si="225"/>
        <v>#DIV/0!</v>
      </c>
      <c r="BJ632" s="545">
        <f>SUMIFS('Faturamento NNE'!$I$2:$I$707,'Faturamento NNE'!$E$2:$E$707,'Infos Relatório'!$B$564,'Faturamento NNE'!$F$2:$F$707,'Infos Relatório'!$B632,'Faturamento NNE'!$AA$2:$AA$707,'Infos Relatório'!BE$1)</f>
        <v>0</v>
      </c>
      <c r="BK632" s="541">
        <f>COUNTIFS('Faturamento NNE'!$E$2:$E$707,'Infos Relatório'!$B$564,'Faturamento NNE'!$F$2:$F$707,'Infos Relatório'!$B632,'Faturamento NNE'!$AA$2:$AA$707,'Infos Relatório'!BK$1)</f>
        <v>0</v>
      </c>
      <c r="BL632" s="542">
        <f>SUMIFS('Faturamento NNE'!$H$2:$H$707,'Faturamento NNE'!$E$2:$E$707,'Infos Relatório'!$B$564,'Faturamento NNE'!$F$2:$F$707,'Infos Relatório'!$B632,'Faturamento NNE'!$AA$2:$AA$707,'Infos Relatório'!BK$1)</f>
        <v>0</v>
      </c>
      <c r="BM632" s="542">
        <f>SUMIFS('Faturamento NNE'!$K$2:$K$707,'Faturamento NNE'!$E$2:$E$707,'Infos Relatório'!$B$564,'Faturamento NNE'!$F$2:$F$707,'Infos Relatório'!$B632,'Faturamento NNE'!$AA$2:$AA$707,'Infos Relatório'!BK$1)</f>
        <v>0</v>
      </c>
      <c r="BN632" s="546">
        <f>SUMIFS('Faturamento NNE'!$P$2:$P$707,'Faturamento NNE'!$E$2:$E$707,'Infos Relatório'!$B$564,'Faturamento NNE'!$F$2:$F$707,'Infos Relatório'!$B632,'Faturamento NNE'!$AA$2:$AA$707,'Infos Relatório'!BK$1,'Faturamento NNE'!$U$2:$U$707,"Sim")+SUMIFS('Faturamento NNE'!$Q$2:$Q$707,'Faturamento NNE'!$E$2:$E$707,'Infos Relatório'!$B$564,'Faturamento NNE'!$F$2:$F$707,'Infos Relatório'!$B632,'Faturamento NNE'!$AA$2:$AA$707,'Infos Relatório'!BK$1,'Faturamento NNE'!$U$2:$U$707,"Sim")</f>
        <v>0</v>
      </c>
      <c r="BO632" s="227" t="e">
        <f t="shared" si="226"/>
        <v>#DIV/0!</v>
      </c>
      <c r="BP632" s="545">
        <f>SUMIFS('Faturamento NNE'!$I$2:$I$707,'Faturamento NNE'!$E$2:$E$707,'Infos Relatório'!$B$564,'Faturamento NNE'!$F$2:$F$707,'Infos Relatório'!$B632,'Faturamento NNE'!$AA$2:$AA$707,'Infos Relatório'!BK$1)</f>
        <v>0</v>
      </c>
      <c r="BQ632" s="541">
        <f>COUNTIFS('Faturamento NNE'!$E$2:$E$707,'Infos Relatório'!$B$564,'Faturamento NNE'!$F$2:$F$707,'Infos Relatório'!$B632,'Faturamento NNE'!$AA$2:$AA$707,'Infos Relatório'!BQ$1)</f>
        <v>0</v>
      </c>
      <c r="BR632" s="542">
        <f>SUMIFS('Faturamento NNE'!$H$2:$H$707,'Faturamento NNE'!$E$2:$E$707,'Infos Relatório'!$B$564,'Faturamento NNE'!$F$2:$F$707,'Infos Relatório'!$B632,'Faturamento NNE'!$AA$2:$AA$707,'Infos Relatório'!BQ$1)</f>
        <v>0</v>
      </c>
      <c r="BS632" s="542">
        <f>SUMIFS('Faturamento NNE'!$K$2:$K$707,'Faturamento NNE'!$E$2:$E$707,'Infos Relatório'!$B$564,'Faturamento NNE'!$F$2:$F$707,'Infos Relatório'!$B632,'Faturamento NNE'!$AA$2:$AA$707,'Infos Relatório'!BQ$1)</f>
        <v>0</v>
      </c>
      <c r="BT632" s="546">
        <f>SUMIFS('Faturamento NNE'!$P$2:$P$707,'Faturamento NNE'!$E$2:$E$707,'Infos Relatório'!$B$564,'Faturamento NNE'!$F$2:$F$707,'Infos Relatório'!$B632,'Faturamento NNE'!$AA$2:$AA$707,'Infos Relatório'!BQ$1,'Faturamento NNE'!$U$2:$U$707,"Sim")+SUMIFS('Faturamento NNE'!$Q$2:$Q$707,'Faturamento NNE'!$E$2:$E$707,'Infos Relatório'!$B$564,'Faturamento NNE'!$F$2:$F$707,'Infos Relatório'!$B632,'Faturamento NNE'!$AA$2:$AA$707,'Infos Relatório'!BQ$1,'Faturamento NNE'!$U$2:$U$707,"Sim")</f>
        <v>0</v>
      </c>
      <c r="BU632" s="227" t="e">
        <f t="shared" si="227"/>
        <v>#DIV/0!</v>
      </c>
      <c r="BV632" s="545">
        <f>SUMIFS('Faturamento NNE'!$I$2:$I$707,'Faturamento NNE'!$E$2:$E$707,'Infos Relatório'!$B$564,'Faturamento NNE'!$F$2:$F$707,'Infos Relatório'!$B632,'Faturamento NNE'!$AA$2:$AA$707,'Infos Relatório'!BQ$1)</f>
        <v>0</v>
      </c>
    </row>
    <row r="633" spans="2:74">
      <c r="B633" s="217" t="s">
        <v>198</v>
      </c>
      <c r="C633" s="541">
        <f>COUNTIFS('Faturamento NNE'!$E$2:$E$707,'Infos Relatório'!$B$564,'Faturamento NNE'!$F$2:$F$707,'Infos Relatório'!$B633,'Faturamento NNE'!$AA$2:$AA$707,'Infos Relatório'!C$1)</f>
        <v>0</v>
      </c>
      <c r="D633" s="542">
        <f>SUMIFS('Faturamento NNE'!$H$2:$H$707,'Faturamento NNE'!$E$2:$E$707,'Infos Relatório'!$B$564,'Faturamento NNE'!$F$2:$F$707,'Infos Relatório'!$B633,'Faturamento NNE'!$AA$2:$AA$707,'Infos Relatório'!C$1)</f>
        <v>0</v>
      </c>
      <c r="E633" s="543">
        <f>SUMIFS('Faturamento NNE'!$K$2:$K$707,'Faturamento NNE'!$E$2:$E$707,'Infos Relatório'!$B$564,'Faturamento NNE'!$F$2:$F$707,'Infos Relatório'!$B633,'Faturamento NNE'!$AA$2:$AA$707,'Infos Relatório'!C$1)</f>
        <v>0</v>
      </c>
      <c r="F633" s="544">
        <f>SUMIFS('Faturamento NNE'!$P$2:$P$707,'Faturamento NNE'!$E$2:$E$707,'Infos Relatório'!$B$564,'Faturamento NNE'!$F$2:$F$707,'Infos Relatório'!$B633,'Faturamento NNE'!$AA$2:$AA$707,'Infos Relatório'!C$1,'Faturamento NNE'!$U$2:$U$707,"Sim")+SUMIFS('Faturamento NNE'!$Q$2:$Q$707,'Faturamento NNE'!$E$2:$E$707,'Infos Relatório'!$B$564,'Faturamento NNE'!$F$2:$F$707,'Infos Relatório'!$B633,'Faturamento NNE'!$AA$2:$AA$707,'Infos Relatório'!C$1,'Faturamento NNE'!$U$2:$U$707,"Sim")</f>
        <v>0</v>
      </c>
      <c r="G633" s="283" t="e">
        <f t="shared" si="216"/>
        <v>#DIV/0!</v>
      </c>
      <c r="H633" s="545">
        <f>SUMIFS('Faturamento NNE'!$I$2:$I$707,'Faturamento NNE'!$E$2:$E$707,'Infos Relatório'!$B$564,'Faturamento NNE'!$F$2:$F$707,'Infos Relatório'!$B633,'Faturamento NNE'!$AA$2:$AA$707,'Infos Relatório'!C$1)</f>
        <v>0</v>
      </c>
      <c r="I633" s="541">
        <f>COUNTIFS('Faturamento NNE'!$E$2:$E$707,'Infos Relatório'!$B$564,'Faturamento NNE'!$F$2:$F$707,'Infos Relatório'!$B633,'Faturamento NNE'!$AA$2:$AA$707,'Infos Relatório'!I$1)</f>
        <v>0</v>
      </c>
      <c r="J633" s="542">
        <f>SUMIFS('Faturamento NNE'!$H$2:$H$707,'Faturamento NNE'!$E$2:$E$707,'Infos Relatório'!$B$564,'Faturamento NNE'!$F$2:$F$707,'Infos Relatório'!$B633,'Faturamento NNE'!$AA$2:$AA$707,'Infos Relatório'!I$1)</f>
        <v>0</v>
      </c>
      <c r="K633" s="543">
        <f>SUMIFS('Faturamento NNE'!$K$2:$K$707,'Faturamento NNE'!$E$2:$E$707,'Infos Relatório'!$B$564,'Faturamento NNE'!$F$2:$F$707,'Infos Relatório'!$B633,'Faturamento NNE'!$AA$2:$AA$707,'Infos Relatório'!I$1)</f>
        <v>0</v>
      </c>
      <c r="L633" s="544">
        <f>SUMIFS('Faturamento NNE'!$P$2:$P$707,'Faturamento NNE'!$E$2:$E$707,'Infos Relatório'!$B$564,'Faturamento NNE'!$F$2:$F$707,'Infos Relatório'!$B633,'Faturamento NNE'!$AA$2:$AA$707,'Infos Relatório'!I$1,'Faturamento NNE'!$U$2:$U$707,"Sim")+SUMIFS('Faturamento NNE'!$Q$2:$Q$707,'Faturamento NNE'!$E$2:$E$707,'Infos Relatório'!$B$564,'Faturamento NNE'!$F$2:$F$707,'Infos Relatório'!$B633,'Faturamento NNE'!$AA$2:$AA$707,'Infos Relatório'!I$1,'Faturamento NNE'!$U$2:$U$707,"Sim")</f>
        <v>0</v>
      </c>
      <c r="M633" s="283" t="e">
        <f t="shared" si="217"/>
        <v>#DIV/0!</v>
      </c>
      <c r="N633" s="545">
        <f>SUMIFS('Faturamento NNE'!$I$2:$I$707,'Faturamento NNE'!$E$2:$E$707,'Infos Relatório'!$B$564,'Faturamento NNE'!$F$2:$F$707,'Infos Relatório'!$B633,'Faturamento NNE'!$AA$2:$AA$707,'Infos Relatório'!I$1)</f>
        <v>0</v>
      </c>
      <c r="O633" s="541">
        <f>COUNTIFS('Faturamento NNE'!$E$2:$E$707,'Infos Relatório'!$B$564,'Faturamento NNE'!$F$2:$F$707,'Infos Relatório'!$B633,'Faturamento NNE'!$AA$2:$AA$707,'Infos Relatório'!O$1)</f>
        <v>0</v>
      </c>
      <c r="P633" s="542">
        <f>SUMIFS('Faturamento NNE'!$H$2:$H$707,'Faturamento NNE'!$E$2:$E$707,'Infos Relatório'!$B$564,'Faturamento NNE'!$F$2:$F$707,'Infos Relatório'!$B633,'Faturamento NNE'!$AA$2:$AA$707,'Infos Relatório'!O$1)</f>
        <v>0</v>
      </c>
      <c r="Q633" s="542">
        <f>SUMIFS('Faturamento NNE'!$K$2:$K$707,'Faturamento NNE'!$E$2:$E$707,'Infos Relatório'!$B$564,'Faturamento NNE'!$F$2:$F$707,'Infos Relatório'!$B633,'Faturamento NNE'!$AA$2:$AA$707,'Infos Relatório'!O$1)</f>
        <v>0</v>
      </c>
      <c r="R633" s="546">
        <f>SUMIFS('Faturamento NNE'!$P$2:$P$707,'Faturamento NNE'!$E$2:$E$707,'Infos Relatório'!$B$564,'Faturamento NNE'!$F$2:$F$707,'Infos Relatório'!$B633,'Faturamento NNE'!$AA$2:$AA$707,'Infos Relatório'!O$1,'Faturamento NNE'!$U$2:$U$707,"Sim")+SUMIFS('Faturamento NNE'!$Q$2:$Q$707,'Faturamento NNE'!$E$2:$E$707,'Infos Relatório'!$B$564,'Faturamento NNE'!$F$2:$F$707,'Infos Relatório'!$B633,'Faturamento NNE'!$AA$2:$AA$707,'Infos Relatório'!O$1,'Faturamento NNE'!$U$2:$U$707,"Sim")</f>
        <v>0</v>
      </c>
      <c r="S633" s="227" t="e">
        <f t="shared" si="218"/>
        <v>#DIV/0!</v>
      </c>
      <c r="T633" s="545">
        <f>SUMIFS('Faturamento NNE'!$I$2:$I$707,'Faturamento NNE'!$E$2:$E$707,'Infos Relatório'!$B$564,'Faturamento NNE'!$F$2:$F$707,'Infos Relatório'!$B633,'Faturamento NNE'!$AA$2:$AA$707,'Infos Relatório'!O$1)</f>
        <v>0</v>
      </c>
      <c r="U633" s="541">
        <f>COUNTIFS('Faturamento NNE'!$E$2:$E$707,'Infos Relatório'!$B$564,'Faturamento NNE'!$F$2:$F$707,'Infos Relatório'!$B633,'Faturamento NNE'!$AA$2:$AA$707,'Infos Relatório'!U$1)</f>
        <v>0</v>
      </c>
      <c r="V633" s="542">
        <f>SUMIFS('Faturamento NNE'!$H$2:$H$707,'Faturamento NNE'!$E$2:$E$707,'Infos Relatório'!$B$564,'Faturamento NNE'!$F$2:$F$707,'Infos Relatório'!$B633,'Faturamento NNE'!$AA$2:$AA$707,'Infos Relatório'!U$1)</f>
        <v>0</v>
      </c>
      <c r="W633" s="542">
        <f>SUMIFS('Faturamento NNE'!$K$2:$K$707,'Faturamento NNE'!$E$2:$E$707,'Infos Relatório'!$B$564,'Faturamento NNE'!$F$2:$F$707,'Infos Relatório'!$B633,'Faturamento NNE'!$AA$2:$AA$707,'Infos Relatório'!U$1)</f>
        <v>0</v>
      </c>
      <c r="X633" s="546">
        <f>SUMIFS('Faturamento NNE'!$P$2:$P$707,'Faturamento NNE'!$E$2:$E$707,'Infos Relatório'!$B$564,'Faturamento NNE'!$F$2:$F$707,'Infos Relatório'!$B633,'Faturamento NNE'!$AA$2:$AA$707,'Infos Relatório'!U$1,'Faturamento NNE'!$U$2:$U$707,"Sim")+SUMIFS('Faturamento NNE'!$Q$2:$Q$707,'Faturamento NNE'!$E$2:$E$707,'Infos Relatório'!$B$564,'Faturamento NNE'!$F$2:$F$707,'Infos Relatório'!$B633,'Faturamento NNE'!$AA$2:$AA$707,'Infos Relatório'!U$1,'Faturamento NNE'!$U$2:$U$707,"Sim")</f>
        <v>0</v>
      </c>
      <c r="Y633" s="227" t="e">
        <f t="shared" si="219"/>
        <v>#DIV/0!</v>
      </c>
      <c r="Z633" s="545">
        <f>SUMIFS('Faturamento NNE'!$I$2:$I$707,'Faturamento NNE'!$E$2:$E$707,'Infos Relatório'!$B$564,'Faturamento NNE'!$F$2:$F$707,'Infos Relatório'!$B633,'Faturamento NNE'!$AA$2:$AA$707,'Infos Relatório'!U$1)</f>
        <v>0</v>
      </c>
      <c r="AA633" s="541">
        <f>COUNTIFS('Faturamento NNE'!$E$2:$E$707,'Infos Relatório'!$B$564,'Faturamento NNE'!$F$2:$F$707,'Infos Relatório'!$B633,'Faturamento NNE'!$AA$2:$AA$707,'Infos Relatório'!AA$1)</f>
        <v>0</v>
      </c>
      <c r="AB633" s="542">
        <f>SUMIFS('Faturamento NNE'!$H$2:$H$707,'Faturamento NNE'!$E$2:$E$707,'Infos Relatório'!$B$564,'Faturamento NNE'!$F$2:$F$707,'Infos Relatório'!$B633,'Faturamento NNE'!$AA$2:$AA$707,'Infos Relatório'!AA$1)</f>
        <v>0</v>
      </c>
      <c r="AC633" s="542">
        <f>SUMIFS('Faturamento NNE'!$K$2:$K$707,'Faturamento NNE'!$E$2:$E$707,'Infos Relatório'!$B$564,'Faturamento NNE'!$F$2:$F$707,'Infos Relatório'!$B633,'Faturamento NNE'!$AA$2:$AA$707,'Infos Relatório'!AA$1)</f>
        <v>0</v>
      </c>
      <c r="AD633" s="546">
        <f>SUMIFS('Faturamento NNE'!$P$2:$P$707,'Faturamento NNE'!$E$2:$E$707,'Infos Relatório'!$B$564,'Faturamento NNE'!$F$2:$F$707,'Infos Relatório'!$B633,'Faturamento NNE'!$AA$2:$AA$707,'Infos Relatório'!AA$1,'Faturamento NNE'!$U$2:$U$707,"Sim")+SUMIFS('Faturamento NNE'!$Q$2:$Q$707,'Faturamento NNE'!$E$2:$E$707,'Infos Relatório'!$B$564,'Faturamento NNE'!$F$2:$F$707,'Infos Relatório'!$B633,'Faturamento NNE'!$AA$2:$AA$707,'Infos Relatório'!AA$1,'Faturamento NNE'!$U$2:$U$707,"Sim")</f>
        <v>0</v>
      </c>
      <c r="AE633" s="227" t="e">
        <f t="shared" si="220"/>
        <v>#DIV/0!</v>
      </c>
      <c r="AF633" s="545">
        <f>SUMIFS('Faturamento NNE'!$I$2:$I$707,'Faturamento NNE'!$E$2:$E$707,'Infos Relatório'!$B$564,'Faturamento NNE'!$F$2:$F$707,'Infos Relatório'!$B633,'Faturamento NNE'!$AA$2:$AA$707,'Infos Relatório'!AA$1)</f>
        <v>0</v>
      </c>
      <c r="AG633" s="541">
        <f>COUNTIFS('Faturamento NNE'!$E$2:$E$707,'Infos Relatório'!$B$564,'Faturamento NNE'!$F$2:$F$707,'Infos Relatório'!$B633,'Faturamento NNE'!$AA$2:$AA$707,'Infos Relatório'!AG$1)</f>
        <v>0</v>
      </c>
      <c r="AH633" s="542">
        <f>SUMIFS('Faturamento NNE'!$H$2:$H$707,'Faturamento NNE'!$E$2:$E$707,'Infos Relatório'!$B$564,'Faturamento NNE'!$F$2:$F$707,'Infos Relatório'!$B633,'Faturamento NNE'!$AA$2:$AA$707,'Infos Relatório'!AG$1)</f>
        <v>0</v>
      </c>
      <c r="AI633" s="542">
        <f>SUMIFS('Faturamento NNE'!$K$2:$K$707,'Faturamento NNE'!$E$2:$E$707,'Infos Relatório'!$B$564,'Faturamento NNE'!$F$2:$F$707,'Infos Relatório'!$B633,'Faturamento NNE'!$AA$2:$AA$707,'Infos Relatório'!AG$1)</f>
        <v>0</v>
      </c>
      <c r="AJ633" s="546">
        <f>SUMIFS('Faturamento NNE'!$P$2:$P$707,'Faturamento NNE'!$E$2:$E$707,'Infos Relatório'!$B$564,'Faturamento NNE'!$F$2:$F$707,'Infos Relatório'!$B633,'Faturamento NNE'!$AA$2:$AA$707,'Infos Relatório'!AG$1,'Faturamento NNE'!$U$2:$U$707,"Sim")+SUMIFS('Faturamento NNE'!$Q$2:$Q$707,'Faturamento NNE'!$E$2:$E$707,'Infos Relatório'!$B$564,'Faturamento NNE'!$F$2:$F$707,'Infos Relatório'!$B633,'Faturamento NNE'!$AA$2:$AA$707,'Infos Relatório'!AG$1,'Faturamento NNE'!$U$2:$U$707,"Sim")</f>
        <v>0</v>
      </c>
      <c r="AK633" s="227" t="e">
        <f t="shared" si="221"/>
        <v>#DIV/0!</v>
      </c>
      <c r="AL633" s="545">
        <f>SUMIFS('Faturamento NNE'!$I$2:$I$707,'Faturamento NNE'!$E$2:$E$707,'Infos Relatório'!$B$564,'Faturamento NNE'!$F$2:$F$707,'Infos Relatório'!$B633,'Faturamento NNE'!$AA$2:$AA$707,'Infos Relatório'!AG$1)</f>
        <v>0</v>
      </c>
      <c r="AM633" s="541">
        <f>COUNTIFS('Faturamento NNE'!$E$2:$E$707,'Infos Relatório'!$B$564,'Faturamento NNE'!$F$2:$F$707,'Infos Relatório'!$B633,'Faturamento NNE'!$AA$2:$AA$707,'Infos Relatório'!AM$1)</f>
        <v>0</v>
      </c>
      <c r="AN633" s="542">
        <f>SUMIFS('Faturamento NNE'!$H$2:$H$707,'Faturamento NNE'!$E$2:$E$707,'Infos Relatório'!$B$564,'Faturamento NNE'!$F$2:$F$707,'Infos Relatório'!$B633,'Faturamento NNE'!$AA$2:$AA$707,'Infos Relatório'!AM$1)</f>
        <v>0</v>
      </c>
      <c r="AO633" s="542">
        <f>SUMIFS('Faturamento NNE'!$K$2:$K$707,'Faturamento NNE'!$E$2:$E$707,'Infos Relatório'!$B$564,'Faturamento NNE'!$F$2:$F$707,'Infos Relatório'!$B633,'Faturamento NNE'!$AA$2:$AA$707,'Infos Relatório'!AM$1)</f>
        <v>0</v>
      </c>
      <c r="AP633" s="546">
        <f>SUMIFS('Faturamento NNE'!$P$2:$P$707,'Faturamento NNE'!$E$2:$E$707,'Infos Relatório'!$B$564,'Faturamento NNE'!$F$2:$F$707,'Infos Relatório'!$B633,'Faturamento NNE'!$AA$2:$AA$707,'Infos Relatório'!AM$1,'Faturamento NNE'!$U$2:$U$707,"Sim")+SUMIFS('Faturamento NNE'!$Q$2:$Q$707,'Faturamento NNE'!$E$2:$E$707,'Infos Relatório'!$B$564,'Faturamento NNE'!$F$2:$F$707,'Infos Relatório'!$B633,'Faturamento NNE'!$AA$2:$AA$707,'Infos Relatório'!AM$1,'Faturamento NNE'!$U$2:$U$707,"Sim")</f>
        <v>0</v>
      </c>
      <c r="AQ633" s="227" t="e">
        <f t="shared" si="222"/>
        <v>#DIV/0!</v>
      </c>
      <c r="AR633" s="545">
        <f>SUMIFS('Faturamento NNE'!$I$2:$I$707,'Faturamento NNE'!$E$2:$E$707,'Infos Relatório'!$B$564,'Faturamento NNE'!$F$2:$F$707,'Infos Relatório'!$B633,'Faturamento NNE'!$AA$2:$AA$707,'Infos Relatório'!AM$1)</f>
        <v>0</v>
      </c>
      <c r="AS633" s="541">
        <f>COUNTIFS('Faturamento NNE'!$E$2:$E$707,'Infos Relatório'!$B$564,'Faturamento NNE'!$F$2:$F$707,'Infos Relatório'!$B633,'Faturamento NNE'!$AA$2:$AA$707,'Infos Relatório'!AS$1)</f>
        <v>0</v>
      </c>
      <c r="AT633" s="542">
        <f>SUMIFS('Faturamento NNE'!$H$2:$H$707,'Faturamento NNE'!$E$2:$E$707,'Infos Relatório'!$B$564,'Faturamento NNE'!$F$2:$F$707,'Infos Relatório'!$B633,'Faturamento NNE'!$AA$2:$AA$707,'Infos Relatório'!AS$1)</f>
        <v>0</v>
      </c>
      <c r="AU633" s="542">
        <f>SUMIFS('Faturamento NNE'!$K$2:$K$707,'Faturamento NNE'!$E$2:$E$707,'Infos Relatório'!$B$564,'Faturamento NNE'!$F$2:$F$707,'Infos Relatório'!$B633,'Faturamento NNE'!$AA$2:$AA$707,'Infos Relatório'!AS$1)</f>
        <v>0</v>
      </c>
      <c r="AV633" s="546">
        <f>SUMIFS('Faturamento NNE'!$P$2:$P$707,'Faturamento NNE'!$E$2:$E$707,'Infos Relatório'!$B$564,'Faturamento NNE'!$F$2:$F$707,'Infos Relatório'!$B633,'Faturamento NNE'!$AA$2:$AA$707,'Infos Relatório'!AS$1,'Faturamento NNE'!$U$2:$U$707,"Sim")+SUMIFS('Faturamento NNE'!$Q$2:$Q$707,'Faturamento NNE'!$E$2:$E$707,'Infos Relatório'!$B$564,'Faturamento NNE'!$F$2:$F$707,'Infos Relatório'!$B633,'Faturamento NNE'!$AA$2:$AA$707,'Infos Relatório'!AS$1,'Faturamento NNE'!$U$2:$U$707,"Sim")</f>
        <v>0</v>
      </c>
      <c r="AW633" s="227" t="e">
        <f t="shared" si="223"/>
        <v>#DIV/0!</v>
      </c>
      <c r="AX633" s="545">
        <f>SUMIFS('Faturamento NNE'!$I$2:$I$707,'Faturamento NNE'!$E$2:$E$707,'Infos Relatório'!$B$564,'Faturamento NNE'!$F$2:$F$707,'Infos Relatório'!$B633,'Faturamento NNE'!$AA$2:$AA$707,'Infos Relatório'!AS$1)</f>
        <v>0</v>
      </c>
      <c r="AY633" s="541">
        <f>COUNTIFS('Faturamento NNE'!$E$2:$E$707,'Infos Relatório'!$B$564,'Faturamento NNE'!$F$2:$F$707,'Infos Relatório'!$B633,'Faturamento NNE'!$AA$2:$AA$707,'Infos Relatório'!AY$1)</f>
        <v>0</v>
      </c>
      <c r="AZ633" s="542">
        <f>SUMIFS('Faturamento NNE'!$H$2:$H$707,'Faturamento NNE'!$E$2:$E$707,'Infos Relatório'!$B$564,'Faturamento NNE'!$F$2:$F$707,'Infos Relatório'!$B633,'Faturamento NNE'!$AA$2:$AA$707,'Infos Relatório'!AY$1)</f>
        <v>0</v>
      </c>
      <c r="BA633" s="542">
        <f>SUMIFS('Faturamento NNE'!$K$2:$K$707,'Faturamento NNE'!$E$2:$E$707,'Infos Relatório'!$B$564,'Faturamento NNE'!$F$2:$F$707,'Infos Relatório'!$B633,'Faturamento NNE'!$AA$2:$AA$707,'Infos Relatório'!AY$1)</f>
        <v>0</v>
      </c>
      <c r="BB633" s="546">
        <f>SUMIFS('Faturamento NNE'!$P$2:$P$707,'Faturamento NNE'!$E$2:$E$707,'Infos Relatório'!$B$564,'Faturamento NNE'!$F$2:$F$707,'Infos Relatório'!$B633,'Faturamento NNE'!$AA$2:$AA$707,'Infos Relatório'!AY$1,'Faturamento NNE'!$U$2:$U$707,"Sim")+SUMIFS('Faturamento NNE'!$Q$2:$Q$707,'Faturamento NNE'!$E$2:$E$707,'Infos Relatório'!$B$564,'Faturamento NNE'!$F$2:$F$707,'Infos Relatório'!$B633,'Faturamento NNE'!$AA$2:$AA$707,'Infos Relatório'!AY$1,'Faturamento NNE'!$U$2:$U$707,"Sim")</f>
        <v>0</v>
      </c>
      <c r="BC633" s="227" t="e">
        <f t="shared" si="224"/>
        <v>#DIV/0!</v>
      </c>
      <c r="BD633" s="545">
        <f>SUMIFS('Faturamento NNE'!$I$2:$I$707,'Faturamento NNE'!$E$2:$E$707,'Infos Relatório'!$B$564,'Faturamento NNE'!$F$2:$F$707,'Infos Relatório'!$B633,'Faturamento NNE'!$AA$2:$AA$707,'Infos Relatório'!AY$1)</f>
        <v>0</v>
      </c>
      <c r="BE633" s="541">
        <f>COUNTIFS('Faturamento NNE'!$E$2:$E$707,'Infos Relatório'!$B$564,'Faturamento NNE'!$F$2:$F$707,'Infos Relatório'!$B633,'Faturamento NNE'!$AA$2:$AA$707,'Infos Relatório'!BE$1)</f>
        <v>0</v>
      </c>
      <c r="BF633" s="542">
        <f>SUMIFS('Faturamento NNE'!$H$2:$H$707,'Faturamento NNE'!$E$2:$E$707,'Infos Relatório'!$B$564,'Faturamento NNE'!$F$2:$F$707,'Infos Relatório'!$B633,'Faturamento NNE'!$AA$2:$AA$707,'Infos Relatório'!BE$1)</f>
        <v>0</v>
      </c>
      <c r="BG633" s="542">
        <f>SUMIFS('Faturamento NNE'!$K$2:$K$707,'Faturamento NNE'!$E$2:$E$707,'Infos Relatório'!$B$564,'Faturamento NNE'!$F$2:$F$707,'Infos Relatório'!$B633,'Faturamento NNE'!$AA$2:$AA$707,'Infos Relatório'!BE$1)</f>
        <v>0</v>
      </c>
      <c r="BH633" s="546">
        <f>SUMIFS('Faturamento NNE'!$P$2:$P$707,'Faturamento NNE'!$E$2:$E$707,'Infos Relatório'!$B$564,'Faturamento NNE'!$F$2:$F$707,'Infos Relatório'!$B633,'Faturamento NNE'!$AA$2:$AA$707,'Infos Relatório'!BE$1,'Faturamento NNE'!$U$2:$U$707,"Sim")+SUMIFS('Faturamento NNE'!$Q$2:$Q$707,'Faturamento NNE'!$E$2:$E$707,'Infos Relatório'!$B$564,'Faturamento NNE'!$F$2:$F$707,'Infos Relatório'!$B633,'Faturamento NNE'!$AA$2:$AA$707,'Infos Relatório'!BE$1,'Faturamento NNE'!$U$2:$U$707,"Sim")</f>
        <v>0</v>
      </c>
      <c r="BI633" s="227" t="e">
        <f t="shared" si="225"/>
        <v>#DIV/0!</v>
      </c>
      <c r="BJ633" s="545">
        <f>SUMIFS('Faturamento NNE'!$I$2:$I$707,'Faturamento NNE'!$E$2:$E$707,'Infos Relatório'!$B$564,'Faturamento NNE'!$F$2:$F$707,'Infos Relatório'!$B633,'Faturamento NNE'!$AA$2:$AA$707,'Infos Relatório'!BE$1)</f>
        <v>0</v>
      </c>
      <c r="BK633" s="541">
        <f>COUNTIFS('Faturamento NNE'!$E$2:$E$707,'Infos Relatório'!$B$564,'Faturamento NNE'!$F$2:$F$707,'Infos Relatório'!$B633,'Faturamento NNE'!$AA$2:$AA$707,'Infos Relatório'!BK$1)</f>
        <v>0</v>
      </c>
      <c r="BL633" s="542">
        <f>SUMIFS('Faturamento NNE'!$H$2:$H$707,'Faturamento NNE'!$E$2:$E$707,'Infos Relatório'!$B$564,'Faturamento NNE'!$F$2:$F$707,'Infos Relatório'!$B633,'Faturamento NNE'!$AA$2:$AA$707,'Infos Relatório'!BK$1)</f>
        <v>0</v>
      </c>
      <c r="BM633" s="542">
        <f>SUMIFS('Faturamento NNE'!$K$2:$K$707,'Faturamento NNE'!$E$2:$E$707,'Infos Relatório'!$B$564,'Faturamento NNE'!$F$2:$F$707,'Infos Relatório'!$B633,'Faturamento NNE'!$AA$2:$AA$707,'Infos Relatório'!BK$1)</f>
        <v>0</v>
      </c>
      <c r="BN633" s="546">
        <f>SUMIFS('Faturamento NNE'!$P$2:$P$707,'Faturamento NNE'!$E$2:$E$707,'Infos Relatório'!$B$564,'Faturamento NNE'!$F$2:$F$707,'Infos Relatório'!$B633,'Faturamento NNE'!$AA$2:$AA$707,'Infos Relatório'!BK$1,'Faturamento NNE'!$U$2:$U$707,"Sim")+SUMIFS('Faturamento NNE'!$Q$2:$Q$707,'Faturamento NNE'!$E$2:$E$707,'Infos Relatório'!$B$564,'Faturamento NNE'!$F$2:$F$707,'Infos Relatório'!$B633,'Faturamento NNE'!$AA$2:$AA$707,'Infos Relatório'!BK$1,'Faturamento NNE'!$U$2:$U$707,"Sim")</f>
        <v>0</v>
      </c>
      <c r="BO633" s="227" t="e">
        <f t="shared" si="226"/>
        <v>#DIV/0!</v>
      </c>
      <c r="BP633" s="545">
        <f>SUMIFS('Faturamento NNE'!$I$2:$I$707,'Faturamento NNE'!$E$2:$E$707,'Infos Relatório'!$B$564,'Faturamento NNE'!$F$2:$F$707,'Infos Relatório'!$B633,'Faturamento NNE'!$AA$2:$AA$707,'Infos Relatório'!BK$1)</f>
        <v>0</v>
      </c>
      <c r="BQ633" s="541">
        <f>COUNTIFS('Faturamento NNE'!$E$2:$E$707,'Infos Relatório'!$B$564,'Faturamento NNE'!$F$2:$F$707,'Infos Relatório'!$B633,'Faturamento NNE'!$AA$2:$AA$707,'Infos Relatório'!BQ$1)</f>
        <v>0</v>
      </c>
      <c r="BR633" s="542">
        <f>SUMIFS('Faturamento NNE'!$H$2:$H$707,'Faturamento NNE'!$E$2:$E$707,'Infos Relatório'!$B$564,'Faturamento NNE'!$F$2:$F$707,'Infos Relatório'!$B633,'Faturamento NNE'!$AA$2:$AA$707,'Infos Relatório'!BQ$1)</f>
        <v>0</v>
      </c>
      <c r="BS633" s="542">
        <f>SUMIFS('Faturamento NNE'!$K$2:$K$707,'Faturamento NNE'!$E$2:$E$707,'Infos Relatório'!$B$564,'Faturamento NNE'!$F$2:$F$707,'Infos Relatório'!$B633,'Faturamento NNE'!$AA$2:$AA$707,'Infos Relatório'!BQ$1)</f>
        <v>0</v>
      </c>
      <c r="BT633" s="546">
        <f>SUMIFS('Faturamento NNE'!$P$2:$P$707,'Faturamento NNE'!$E$2:$E$707,'Infos Relatório'!$B$564,'Faturamento NNE'!$F$2:$F$707,'Infos Relatório'!$B633,'Faturamento NNE'!$AA$2:$AA$707,'Infos Relatório'!BQ$1,'Faturamento NNE'!$U$2:$U$707,"Sim")+SUMIFS('Faturamento NNE'!$Q$2:$Q$707,'Faturamento NNE'!$E$2:$E$707,'Infos Relatório'!$B$564,'Faturamento NNE'!$F$2:$F$707,'Infos Relatório'!$B633,'Faturamento NNE'!$AA$2:$AA$707,'Infos Relatório'!BQ$1,'Faturamento NNE'!$U$2:$U$707,"Sim")</f>
        <v>0</v>
      </c>
      <c r="BU633" s="227" t="e">
        <f t="shared" si="227"/>
        <v>#DIV/0!</v>
      </c>
      <c r="BV633" s="545">
        <f>SUMIFS('Faturamento NNE'!$I$2:$I$707,'Faturamento NNE'!$E$2:$E$707,'Infos Relatório'!$B$564,'Faturamento NNE'!$F$2:$F$707,'Infos Relatório'!$B633,'Faturamento NNE'!$AA$2:$AA$707,'Infos Relatório'!BQ$1)</f>
        <v>0</v>
      </c>
    </row>
    <row r="634" spans="2:74">
      <c r="B634" s="217" t="s">
        <v>199</v>
      </c>
      <c r="C634" s="541">
        <f>COUNTIFS('Faturamento NNE'!$E$2:$E$707,'Infos Relatório'!$B$564,'Faturamento NNE'!$F$2:$F$707,'Infos Relatório'!$B634,'Faturamento NNE'!$AA$2:$AA$707,'Infos Relatório'!C$1)</f>
        <v>0</v>
      </c>
      <c r="D634" s="542">
        <f>SUMIFS('Faturamento NNE'!$H$2:$H$707,'Faturamento NNE'!$E$2:$E$707,'Infos Relatório'!$B$564,'Faturamento NNE'!$F$2:$F$707,'Infos Relatório'!$B634,'Faturamento NNE'!$AA$2:$AA$707,'Infos Relatório'!C$1)</f>
        <v>0</v>
      </c>
      <c r="E634" s="543">
        <f>SUMIFS('Faturamento NNE'!$K$2:$K$707,'Faturamento NNE'!$E$2:$E$707,'Infos Relatório'!$B$564,'Faturamento NNE'!$F$2:$F$707,'Infos Relatório'!$B634,'Faturamento NNE'!$AA$2:$AA$707,'Infos Relatório'!C$1)</f>
        <v>0</v>
      </c>
      <c r="F634" s="544">
        <f>SUMIFS('Faturamento NNE'!$P$2:$P$707,'Faturamento NNE'!$E$2:$E$707,'Infos Relatório'!$B$564,'Faturamento NNE'!$F$2:$F$707,'Infos Relatório'!$B634,'Faturamento NNE'!$AA$2:$AA$707,'Infos Relatório'!C$1,'Faturamento NNE'!$U$2:$U$707,"Sim")+SUMIFS('Faturamento NNE'!$Q$2:$Q$707,'Faturamento NNE'!$E$2:$E$707,'Infos Relatório'!$B$564,'Faturamento NNE'!$F$2:$F$707,'Infos Relatório'!$B634,'Faturamento NNE'!$AA$2:$AA$707,'Infos Relatório'!C$1,'Faturamento NNE'!$U$2:$U$707,"Sim")</f>
        <v>0</v>
      </c>
      <c r="G634" s="283" t="e">
        <f t="shared" si="216"/>
        <v>#DIV/0!</v>
      </c>
      <c r="H634" s="545">
        <f>SUMIFS('Faturamento NNE'!$I$2:$I$707,'Faturamento NNE'!$E$2:$E$707,'Infos Relatório'!$B$564,'Faturamento NNE'!$F$2:$F$707,'Infos Relatório'!$B634,'Faturamento NNE'!$AA$2:$AA$707,'Infos Relatório'!C$1)</f>
        <v>0</v>
      </c>
      <c r="I634" s="541">
        <f>COUNTIFS('Faturamento NNE'!$E$2:$E$707,'Infos Relatório'!$B$564,'Faturamento NNE'!$F$2:$F$707,'Infos Relatório'!$B634,'Faturamento NNE'!$AA$2:$AA$707,'Infos Relatório'!I$1)</f>
        <v>0</v>
      </c>
      <c r="J634" s="542">
        <f>SUMIFS('Faturamento NNE'!$H$2:$H$707,'Faturamento NNE'!$E$2:$E$707,'Infos Relatório'!$B$564,'Faturamento NNE'!$F$2:$F$707,'Infos Relatório'!$B634,'Faturamento NNE'!$AA$2:$AA$707,'Infos Relatório'!I$1)</f>
        <v>0</v>
      </c>
      <c r="K634" s="543">
        <f>SUMIFS('Faturamento NNE'!$K$2:$K$707,'Faturamento NNE'!$E$2:$E$707,'Infos Relatório'!$B$564,'Faturamento NNE'!$F$2:$F$707,'Infos Relatório'!$B634,'Faturamento NNE'!$AA$2:$AA$707,'Infos Relatório'!I$1)</f>
        <v>0</v>
      </c>
      <c r="L634" s="544">
        <f>SUMIFS('Faturamento NNE'!$P$2:$P$707,'Faturamento NNE'!$E$2:$E$707,'Infos Relatório'!$B$564,'Faturamento NNE'!$F$2:$F$707,'Infos Relatório'!$B634,'Faturamento NNE'!$AA$2:$AA$707,'Infos Relatório'!I$1,'Faturamento NNE'!$U$2:$U$707,"Sim")+SUMIFS('Faturamento NNE'!$Q$2:$Q$707,'Faturamento NNE'!$E$2:$E$707,'Infos Relatório'!$B$564,'Faturamento NNE'!$F$2:$F$707,'Infos Relatório'!$B634,'Faturamento NNE'!$AA$2:$AA$707,'Infos Relatório'!I$1,'Faturamento NNE'!$U$2:$U$707,"Sim")</f>
        <v>0</v>
      </c>
      <c r="M634" s="283" t="e">
        <f t="shared" si="217"/>
        <v>#DIV/0!</v>
      </c>
      <c r="N634" s="545">
        <f>SUMIFS('Faturamento NNE'!$I$2:$I$707,'Faturamento NNE'!$E$2:$E$707,'Infos Relatório'!$B$564,'Faturamento NNE'!$F$2:$F$707,'Infos Relatório'!$B634,'Faturamento NNE'!$AA$2:$AA$707,'Infos Relatório'!I$1)</f>
        <v>0</v>
      </c>
      <c r="O634" s="541">
        <f>COUNTIFS('Faturamento NNE'!$E$2:$E$707,'Infos Relatório'!$B$564,'Faturamento NNE'!$F$2:$F$707,'Infos Relatório'!$B634,'Faturamento NNE'!$AA$2:$AA$707,'Infos Relatório'!O$1)</f>
        <v>0</v>
      </c>
      <c r="P634" s="542">
        <f>SUMIFS('Faturamento NNE'!$H$2:$H$707,'Faturamento NNE'!$E$2:$E$707,'Infos Relatório'!$B$564,'Faturamento NNE'!$F$2:$F$707,'Infos Relatório'!$B634,'Faturamento NNE'!$AA$2:$AA$707,'Infos Relatório'!O$1)</f>
        <v>0</v>
      </c>
      <c r="Q634" s="542">
        <f>SUMIFS('Faturamento NNE'!$K$2:$K$707,'Faturamento NNE'!$E$2:$E$707,'Infos Relatório'!$B$564,'Faturamento NNE'!$F$2:$F$707,'Infos Relatório'!$B634,'Faturamento NNE'!$AA$2:$AA$707,'Infos Relatório'!O$1)</f>
        <v>0</v>
      </c>
      <c r="R634" s="546">
        <f>SUMIFS('Faturamento NNE'!$P$2:$P$707,'Faturamento NNE'!$E$2:$E$707,'Infos Relatório'!$B$564,'Faturamento NNE'!$F$2:$F$707,'Infos Relatório'!$B634,'Faturamento NNE'!$AA$2:$AA$707,'Infos Relatório'!O$1,'Faturamento NNE'!$U$2:$U$707,"Sim")+SUMIFS('Faturamento NNE'!$Q$2:$Q$707,'Faturamento NNE'!$E$2:$E$707,'Infos Relatório'!$B$564,'Faturamento NNE'!$F$2:$F$707,'Infos Relatório'!$B634,'Faturamento NNE'!$AA$2:$AA$707,'Infos Relatório'!O$1,'Faturamento NNE'!$U$2:$U$707,"Sim")</f>
        <v>0</v>
      </c>
      <c r="S634" s="227" t="e">
        <f t="shared" si="218"/>
        <v>#DIV/0!</v>
      </c>
      <c r="T634" s="545">
        <f>SUMIFS('Faturamento NNE'!$I$2:$I$707,'Faturamento NNE'!$E$2:$E$707,'Infos Relatório'!$B$564,'Faturamento NNE'!$F$2:$F$707,'Infos Relatório'!$B634,'Faturamento NNE'!$AA$2:$AA$707,'Infos Relatório'!O$1)</f>
        <v>0</v>
      </c>
      <c r="U634" s="541">
        <f>COUNTIFS('Faturamento NNE'!$E$2:$E$707,'Infos Relatório'!$B$564,'Faturamento NNE'!$F$2:$F$707,'Infos Relatório'!$B634,'Faturamento NNE'!$AA$2:$AA$707,'Infos Relatório'!U$1)</f>
        <v>0</v>
      </c>
      <c r="V634" s="542">
        <f>SUMIFS('Faturamento NNE'!$H$2:$H$707,'Faturamento NNE'!$E$2:$E$707,'Infos Relatório'!$B$564,'Faturamento NNE'!$F$2:$F$707,'Infos Relatório'!$B634,'Faturamento NNE'!$AA$2:$AA$707,'Infos Relatório'!U$1)</f>
        <v>0</v>
      </c>
      <c r="W634" s="542">
        <f>SUMIFS('Faturamento NNE'!$K$2:$K$707,'Faturamento NNE'!$E$2:$E$707,'Infos Relatório'!$B$564,'Faturamento NNE'!$F$2:$F$707,'Infos Relatório'!$B634,'Faturamento NNE'!$AA$2:$AA$707,'Infos Relatório'!U$1)</f>
        <v>0</v>
      </c>
      <c r="X634" s="546">
        <f>SUMIFS('Faturamento NNE'!$P$2:$P$707,'Faturamento NNE'!$E$2:$E$707,'Infos Relatório'!$B$564,'Faturamento NNE'!$F$2:$F$707,'Infos Relatório'!$B634,'Faturamento NNE'!$AA$2:$AA$707,'Infos Relatório'!U$1,'Faturamento NNE'!$U$2:$U$707,"Sim")+SUMIFS('Faturamento NNE'!$Q$2:$Q$707,'Faturamento NNE'!$E$2:$E$707,'Infos Relatório'!$B$564,'Faturamento NNE'!$F$2:$F$707,'Infos Relatório'!$B634,'Faturamento NNE'!$AA$2:$AA$707,'Infos Relatório'!U$1,'Faturamento NNE'!$U$2:$U$707,"Sim")</f>
        <v>0</v>
      </c>
      <c r="Y634" s="227" t="e">
        <f t="shared" si="219"/>
        <v>#DIV/0!</v>
      </c>
      <c r="Z634" s="545">
        <f>SUMIFS('Faturamento NNE'!$I$2:$I$707,'Faturamento NNE'!$E$2:$E$707,'Infos Relatório'!$B$564,'Faturamento NNE'!$F$2:$F$707,'Infos Relatório'!$B634,'Faturamento NNE'!$AA$2:$AA$707,'Infos Relatório'!U$1)</f>
        <v>0</v>
      </c>
      <c r="AA634" s="541">
        <f>COUNTIFS('Faturamento NNE'!$E$2:$E$707,'Infos Relatório'!$B$564,'Faturamento NNE'!$F$2:$F$707,'Infos Relatório'!$B634,'Faturamento NNE'!$AA$2:$AA$707,'Infos Relatório'!AA$1)</f>
        <v>0</v>
      </c>
      <c r="AB634" s="542">
        <f>SUMIFS('Faturamento NNE'!$H$2:$H$707,'Faturamento NNE'!$E$2:$E$707,'Infos Relatório'!$B$564,'Faturamento NNE'!$F$2:$F$707,'Infos Relatório'!$B634,'Faturamento NNE'!$AA$2:$AA$707,'Infos Relatório'!AA$1)</f>
        <v>0</v>
      </c>
      <c r="AC634" s="542">
        <f>SUMIFS('Faturamento NNE'!$K$2:$K$707,'Faturamento NNE'!$E$2:$E$707,'Infos Relatório'!$B$564,'Faturamento NNE'!$F$2:$F$707,'Infos Relatório'!$B634,'Faturamento NNE'!$AA$2:$AA$707,'Infos Relatório'!AA$1)</f>
        <v>0</v>
      </c>
      <c r="AD634" s="546">
        <f>SUMIFS('Faturamento NNE'!$P$2:$P$707,'Faturamento NNE'!$E$2:$E$707,'Infos Relatório'!$B$564,'Faturamento NNE'!$F$2:$F$707,'Infos Relatório'!$B634,'Faturamento NNE'!$AA$2:$AA$707,'Infos Relatório'!AA$1,'Faturamento NNE'!$U$2:$U$707,"Sim")+SUMIFS('Faturamento NNE'!$Q$2:$Q$707,'Faturamento NNE'!$E$2:$E$707,'Infos Relatório'!$B$564,'Faturamento NNE'!$F$2:$F$707,'Infos Relatório'!$B634,'Faturamento NNE'!$AA$2:$AA$707,'Infos Relatório'!AA$1,'Faturamento NNE'!$U$2:$U$707,"Sim")</f>
        <v>0</v>
      </c>
      <c r="AE634" s="227" t="e">
        <f t="shared" si="220"/>
        <v>#DIV/0!</v>
      </c>
      <c r="AF634" s="545">
        <f>SUMIFS('Faturamento NNE'!$I$2:$I$707,'Faturamento NNE'!$E$2:$E$707,'Infos Relatório'!$B$564,'Faturamento NNE'!$F$2:$F$707,'Infos Relatório'!$B634,'Faturamento NNE'!$AA$2:$AA$707,'Infos Relatório'!AA$1)</f>
        <v>0</v>
      </c>
      <c r="AG634" s="541">
        <f>COUNTIFS('Faturamento NNE'!$E$2:$E$707,'Infos Relatório'!$B$564,'Faturamento NNE'!$F$2:$F$707,'Infos Relatório'!$B634,'Faturamento NNE'!$AA$2:$AA$707,'Infos Relatório'!AG$1)</f>
        <v>0</v>
      </c>
      <c r="AH634" s="542">
        <f>SUMIFS('Faturamento NNE'!$H$2:$H$707,'Faturamento NNE'!$E$2:$E$707,'Infos Relatório'!$B$564,'Faturamento NNE'!$F$2:$F$707,'Infos Relatório'!$B634,'Faturamento NNE'!$AA$2:$AA$707,'Infos Relatório'!AG$1)</f>
        <v>0</v>
      </c>
      <c r="AI634" s="542">
        <f>SUMIFS('Faturamento NNE'!$K$2:$K$707,'Faturamento NNE'!$E$2:$E$707,'Infos Relatório'!$B$564,'Faturamento NNE'!$F$2:$F$707,'Infos Relatório'!$B634,'Faturamento NNE'!$AA$2:$AA$707,'Infos Relatório'!AG$1)</f>
        <v>0</v>
      </c>
      <c r="AJ634" s="546">
        <f>SUMIFS('Faturamento NNE'!$P$2:$P$707,'Faturamento NNE'!$E$2:$E$707,'Infos Relatório'!$B$564,'Faturamento NNE'!$F$2:$F$707,'Infos Relatório'!$B634,'Faturamento NNE'!$AA$2:$AA$707,'Infos Relatório'!AG$1,'Faturamento NNE'!$U$2:$U$707,"Sim")+SUMIFS('Faturamento NNE'!$Q$2:$Q$707,'Faturamento NNE'!$E$2:$E$707,'Infos Relatório'!$B$564,'Faturamento NNE'!$F$2:$F$707,'Infos Relatório'!$B634,'Faturamento NNE'!$AA$2:$AA$707,'Infos Relatório'!AG$1,'Faturamento NNE'!$U$2:$U$707,"Sim")</f>
        <v>0</v>
      </c>
      <c r="AK634" s="227" t="e">
        <f t="shared" si="221"/>
        <v>#DIV/0!</v>
      </c>
      <c r="AL634" s="545">
        <f>SUMIFS('Faturamento NNE'!$I$2:$I$707,'Faturamento NNE'!$E$2:$E$707,'Infos Relatório'!$B$564,'Faturamento NNE'!$F$2:$F$707,'Infos Relatório'!$B634,'Faturamento NNE'!$AA$2:$AA$707,'Infos Relatório'!AG$1)</f>
        <v>0</v>
      </c>
      <c r="AM634" s="541">
        <f>COUNTIFS('Faturamento NNE'!$E$2:$E$707,'Infos Relatório'!$B$564,'Faturamento NNE'!$F$2:$F$707,'Infos Relatório'!$B634,'Faturamento NNE'!$AA$2:$AA$707,'Infos Relatório'!AM$1)</f>
        <v>0</v>
      </c>
      <c r="AN634" s="542">
        <f>SUMIFS('Faturamento NNE'!$H$2:$H$707,'Faturamento NNE'!$E$2:$E$707,'Infos Relatório'!$B$564,'Faturamento NNE'!$F$2:$F$707,'Infos Relatório'!$B634,'Faturamento NNE'!$AA$2:$AA$707,'Infos Relatório'!AM$1)</f>
        <v>0</v>
      </c>
      <c r="AO634" s="542">
        <f>SUMIFS('Faturamento NNE'!$K$2:$K$707,'Faturamento NNE'!$E$2:$E$707,'Infos Relatório'!$B$564,'Faturamento NNE'!$F$2:$F$707,'Infos Relatório'!$B634,'Faturamento NNE'!$AA$2:$AA$707,'Infos Relatório'!AM$1)</f>
        <v>0</v>
      </c>
      <c r="AP634" s="546">
        <f>SUMIFS('Faturamento NNE'!$P$2:$P$707,'Faturamento NNE'!$E$2:$E$707,'Infos Relatório'!$B$564,'Faturamento NNE'!$F$2:$F$707,'Infos Relatório'!$B634,'Faturamento NNE'!$AA$2:$AA$707,'Infos Relatório'!AM$1,'Faturamento NNE'!$U$2:$U$707,"Sim")+SUMIFS('Faturamento NNE'!$Q$2:$Q$707,'Faturamento NNE'!$E$2:$E$707,'Infos Relatório'!$B$564,'Faturamento NNE'!$F$2:$F$707,'Infos Relatório'!$B634,'Faturamento NNE'!$AA$2:$AA$707,'Infos Relatório'!AM$1,'Faturamento NNE'!$U$2:$U$707,"Sim")</f>
        <v>0</v>
      </c>
      <c r="AQ634" s="227" t="e">
        <f t="shared" si="222"/>
        <v>#DIV/0!</v>
      </c>
      <c r="AR634" s="545">
        <f>SUMIFS('Faturamento NNE'!$I$2:$I$707,'Faturamento NNE'!$E$2:$E$707,'Infos Relatório'!$B$564,'Faturamento NNE'!$F$2:$F$707,'Infos Relatório'!$B634,'Faturamento NNE'!$AA$2:$AA$707,'Infos Relatório'!AM$1)</f>
        <v>0</v>
      </c>
      <c r="AS634" s="541">
        <f>COUNTIFS('Faturamento NNE'!$E$2:$E$707,'Infos Relatório'!$B$564,'Faturamento NNE'!$F$2:$F$707,'Infos Relatório'!$B634,'Faturamento NNE'!$AA$2:$AA$707,'Infos Relatório'!AS$1)</f>
        <v>0</v>
      </c>
      <c r="AT634" s="542">
        <f>SUMIFS('Faturamento NNE'!$H$2:$H$707,'Faturamento NNE'!$E$2:$E$707,'Infos Relatório'!$B$564,'Faturamento NNE'!$F$2:$F$707,'Infos Relatório'!$B634,'Faturamento NNE'!$AA$2:$AA$707,'Infos Relatório'!AS$1)</f>
        <v>0</v>
      </c>
      <c r="AU634" s="542">
        <f>SUMIFS('Faturamento NNE'!$K$2:$K$707,'Faturamento NNE'!$E$2:$E$707,'Infos Relatório'!$B$564,'Faturamento NNE'!$F$2:$F$707,'Infos Relatório'!$B634,'Faturamento NNE'!$AA$2:$AA$707,'Infos Relatório'!AS$1)</f>
        <v>0</v>
      </c>
      <c r="AV634" s="546">
        <f>SUMIFS('Faturamento NNE'!$P$2:$P$707,'Faturamento NNE'!$E$2:$E$707,'Infos Relatório'!$B$564,'Faturamento NNE'!$F$2:$F$707,'Infos Relatório'!$B634,'Faturamento NNE'!$AA$2:$AA$707,'Infos Relatório'!AS$1,'Faturamento NNE'!$U$2:$U$707,"Sim")+SUMIFS('Faturamento NNE'!$Q$2:$Q$707,'Faturamento NNE'!$E$2:$E$707,'Infos Relatório'!$B$564,'Faturamento NNE'!$F$2:$F$707,'Infos Relatório'!$B634,'Faturamento NNE'!$AA$2:$AA$707,'Infos Relatório'!AS$1,'Faturamento NNE'!$U$2:$U$707,"Sim")</f>
        <v>0</v>
      </c>
      <c r="AW634" s="227" t="e">
        <f t="shared" si="223"/>
        <v>#DIV/0!</v>
      </c>
      <c r="AX634" s="545">
        <f>SUMIFS('Faturamento NNE'!$I$2:$I$707,'Faturamento NNE'!$E$2:$E$707,'Infos Relatório'!$B$564,'Faturamento NNE'!$F$2:$F$707,'Infos Relatório'!$B634,'Faturamento NNE'!$AA$2:$AA$707,'Infos Relatório'!AS$1)</f>
        <v>0</v>
      </c>
      <c r="AY634" s="541">
        <f>COUNTIFS('Faturamento NNE'!$E$2:$E$707,'Infos Relatório'!$B$564,'Faturamento NNE'!$F$2:$F$707,'Infos Relatório'!$B634,'Faturamento NNE'!$AA$2:$AA$707,'Infos Relatório'!AY$1)</f>
        <v>0</v>
      </c>
      <c r="AZ634" s="542">
        <f>SUMIFS('Faturamento NNE'!$H$2:$H$707,'Faturamento NNE'!$E$2:$E$707,'Infos Relatório'!$B$564,'Faturamento NNE'!$F$2:$F$707,'Infos Relatório'!$B634,'Faturamento NNE'!$AA$2:$AA$707,'Infos Relatório'!AY$1)</f>
        <v>0</v>
      </c>
      <c r="BA634" s="542">
        <f>SUMIFS('Faturamento NNE'!$K$2:$K$707,'Faturamento NNE'!$E$2:$E$707,'Infos Relatório'!$B$564,'Faturamento NNE'!$F$2:$F$707,'Infos Relatório'!$B634,'Faturamento NNE'!$AA$2:$AA$707,'Infos Relatório'!AY$1)</f>
        <v>0</v>
      </c>
      <c r="BB634" s="546">
        <f>SUMIFS('Faturamento NNE'!$P$2:$P$707,'Faturamento NNE'!$E$2:$E$707,'Infos Relatório'!$B$564,'Faturamento NNE'!$F$2:$F$707,'Infos Relatório'!$B634,'Faturamento NNE'!$AA$2:$AA$707,'Infos Relatório'!AY$1,'Faturamento NNE'!$U$2:$U$707,"Sim")+SUMIFS('Faturamento NNE'!$Q$2:$Q$707,'Faturamento NNE'!$E$2:$E$707,'Infos Relatório'!$B$564,'Faturamento NNE'!$F$2:$F$707,'Infos Relatório'!$B634,'Faturamento NNE'!$AA$2:$AA$707,'Infos Relatório'!AY$1,'Faturamento NNE'!$U$2:$U$707,"Sim")</f>
        <v>0</v>
      </c>
      <c r="BC634" s="227" t="e">
        <f t="shared" si="224"/>
        <v>#DIV/0!</v>
      </c>
      <c r="BD634" s="545">
        <f>SUMIFS('Faturamento NNE'!$I$2:$I$707,'Faturamento NNE'!$E$2:$E$707,'Infos Relatório'!$B$564,'Faturamento NNE'!$F$2:$F$707,'Infos Relatório'!$B634,'Faturamento NNE'!$AA$2:$AA$707,'Infos Relatório'!AY$1)</f>
        <v>0</v>
      </c>
      <c r="BE634" s="541">
        <f>COUNTIFS('Faturamento NNE'!$E$2:$E$707,'Infos Relatório'!$B$564,'Faturamento NNE'!$F$2:$F$707,'Infos Relatório'!$B634,'Faturamento NNE'!$AA$2:$AA$707,'Infos Relatório'!BE$1)</f>
        <v>0</v>
      </c>
      <c r="BF634" s="542">
        <f>SUMIFS('Faturamento NNE'!$H$2:$H$707,'Faturamento NNE'!$E$2:$E$707,'Infos Relatório'!$B$564,'Faturamento NNE'!$F$2:$F$707,'Infos Relatório'!$B634,'Faturamento NNE'!$AA$2:$AA$707,'Infos Relatório'!BE$1)</f>
        <v>0</v>
      </c>
      <c r="BG634" s="542">
        <f>SUMIFS('Faturamento NNE'!$K$2:$K$707,'Faturamento NNE'!$E$2:$E$707,'Infos Relatório'!$B$564,'Faturamento NNE'!$F$2:$F$707,'Infos Relatório'!$B634,'Faturamento NNE'!$AA$2:$AA$707,'Infos Relatório'!BE$1)</f>
        <v>0</v>
      </c>
      <c r="BH634" s="546">
        <f>SUMIFS('Faturamento NNE'!$P$2:$P$707,'Faturamento NNE'!$E$2:$E$707,'Infos Relatório'!$B$564,'Faturamento NNE'!$F$2:$F$707,'Infos Relatório'!$B634,'Faturamento NNE'!$AA$2:$AA$707,'Infos Relatório'!BE$1,'Faturamento NNE'!$U$2:$U$707,"Sim")+SUMIFS('Faturamento NNE'!$Q$2:$Q$707,'Faturamento NNE'!$E$2:$E$707,'Infos Relatório'!$B$564,'Faturamento NNE'!$F$2:$F$707,'Infos Relatório'!$B634,'Faturamento NNE'!$AA$2:$AA$707,'Infos Relatório'!BE$1,'Faturamento NNE'!$U$2:$U$707,"Sim")</f>
        <v>0</v>
      </c>
      <c r="BI634" s="227" t="e">
        <f t="shared" si="225"/>
        <v>#DIV/0!</v>
      </c>
      <c r="BJ634" s="545">
        <f>SUMIFS('Faturamento NNE'!$I$2:$I$707,'Faturamento NNE'!$E$2:$E$707,'Infos Relatório'!$B$564,'Faturamento NNE'!$F$2:$F$707,'Infos Relatório'!$B634,'Faturamento NNE'!$AA$2:$AA$707,'Infos Relatório'!BE$1)</f>
        <v>0</v>
      </c>
      <c r="BK634" s="541">
        <f>COUNTIFS('Faturamento NNE'!$E$2:$E$707,'Infos Relatório'!$B$564,'Faturamento NNE'!$F$2:$F$707,'Infos Relatório'!$B634,'Faturamento NNE'!$AA$2:$AA$707,'Infos Relatório'!BK$1)</f>
        <v>0</v>
      </c>
      <c r="BL634" s="542">
        <f>SUMIFS('Faturamento NNE'!$H$2:$H$707,'Faturamento NNE'!$E$2:$E$707,'Infos Relatório'!$B$564,'Faturamento NNE'!$F$2:$F$707,'Infos Relatório'!$B634,'Faturamento NNE'!$AA$2:$AA$707,'Infos Relatório'!BK$1)</f>
        <v>0</v>
      </c>
      <c r="BM634" s="542">
        <f>SUMIFS('Faturamento NNE'!$K$2:$K$707,'Faturamento NNE'!$E$2:$E$707,'Infos Relatório'!$B$564,'Faturamento NNE'!$F$2:$F$707,'Infos Relatório'!$B634,'Faturamento NNE'!$AA$2:$AA$707,'Infos Relatório'!BK$1)</f>
        <v>0</v>
      </c>
      <c r="BN634" s="546">
        <f>SUMIFS('Faturamento NNE'!$P$2:$P$707,'Faturamento NNE'!$E$2:$E$707,'Infos Relatório'!$B$564,'Faturamento NNE'!$F$2:$F$707,'Infos Relatório'!$B634,'Faturamento NNE'!$AA$2:$AA$707,'Infos Relatório'!BK$1,'Faturamento NNE'!$U$2:$U$707,"Sim")+SUMIFS('Faturamento NNE'!$Q$2:$Q$707,'Faturamento NNE'!$E$2:$E$707,'Infos Relatório'!$B$564,'Faturamento NNE'!$F$2:$F$707,'Infos Relatório'!$B634,'Faturamento NNE'!$AA$2:$AA$707,'Infos Relatório'!BK$1,'Faturamento NNE'!$U$2:$U$707,"Sim")</f>
        <v>0</v>
      </c>
      <c r="BO634" s="227" t="e">
        <f t="shared" si="226"/>
        <v>#DIV/0!</v>
      </c>
      <c r="BP634" s="545">
        <f>SUMIFS('Faturamento NNE'!$I$2:$I$707,'Faturamento NNE'!$E$2:$E$707,'Infos Relatório'!$B$564,'Faturamento NNE'!$F$2:$F$707,'Infos Relatório'!$B634,'Faturamento NNE'!$AA$2:$AA$707,'Infos Relatório'!BK$1)</f>
        <v>0</v>
      </c>
      <c r="BQ634" s="541">
        <f>COUNTIFS('Faturamento NNE'!$E$2:$E$707,'Infos Relatório'!$B$564,'Faturamento NNE'!$F$2:$F$707,'Infos Relatório'!$B634,'Faturamento NNE'!$AA$2:$AA$707,'Infos Relatório'!BQ$1)</f>
        <v>0</v>
      </c>
      <c r="BR634" s="542">
        <f>SUMIFS('Faturamento NNE'!$H$2:$H$707,'Faturamento NNE'!$E$2:$E$707,'Infos Relatório'!$B$564,'Faturamento NNE'!$F$2:$F$707,'Infos Relatório'!$B634,'Faturamento NNE'!$AA$2:$AA$707,'Infos Relatório'!BQ$1)</f>
        <v>0</v>
      </c>
      <c r="BS634" s="542">
        <f>SUMIFS('Faturamento NNE'!$K$2:$K$707,'Faturamento NNE'!$E$2:$E$707,'Infos Relatório'!$B$564,'Faturamento NNE'!$F$2:$F$707,'Infos Relatório'!$B634,'Faturamento NNE'!$AA$2:$AA$707,'Infos Relatório'!BQ$1)</f>
        <v>0</v>
      </c>
      <c r="BT634" s="546">
        <f>SUMIFS('Faturamento NNE'!$P$2:$P$707,'Faturamento NNE'!$E$2:$E$707,'Infos Relatório'!$B$564,'Faturamento NNE'!$F$2:$F$707,'Infos Relatório'!$B634,'Faturamento NNE'!$AA$2:$AA$707,'Infos Relatório'!BQ$1,'Faturamento NNE'!$U$2:$U$707,"Sim")+SUMIFS('Faturamento NNE'!$Q$2:$Q$707,'Faturamento NNE'!$E$2:$E$707,'Infos Relatório'!$B$564,'Faturamento NNE'!$F$2:$F$707,'Infos Relatório'!$B634,'Faturamento NNE'!$AA$2:$AA$707,'Infos Relatório'!BQ$1,'Faturamento NNE'!$U$2:$U$707,"Sim")</f>
        <v>0</v>
      </c>
      <c r="BU634" s="227" t="e">
        <f t="shared" si="227"/>
        <v>#DIV/0!</v>
      </c>
      <c r="BV634" s="545">
        <f>SUMIFS('Faturamento NNE'!$I$2:$I$707,'Faturamento NNE'!$E$2:$E$707,'Infos Relatório'!$B$564,'Faturamento NNE'!$F$2:$F$707,'Infos Relatório'!$B634,'Faturamento NNE'!$AA$2:$AA$707,'Infos Relatório'!BQ$1)</f>
        <v>0</v>
      </c>
    </row>
    <row r="635" spans="2:74">
      <c r="B635" s="217" t="s">
        <v>200</v>
      </c>
      <c r="C635" s="541">
        <f>COUNTIFS('Faturamento NNE'!$E$2:$E$707,'Infos Relatório'!$B$564,'Faturamento NNE'!$F$2:$F$707,'Infos Relatório'!$B635,'Faturamento NNE'!$AA$2:$AA$707,'Infos Relatório'!C$1)</f>
        <v>0</v>
      </c>
      <c r="D635" s="542">
        <f>SUMIFS('Faturamento NNE'!$H$2:$H$707,'Faturamento NNE'!$E$2:$E$707,'Infos Relatório'!$B$564,'Faturamento NNE'!$F$2:$F$707,'Infos Relatório'!$B635,'Faturamento NNE'!$AA$2:$AA$707,'Infos Relatório'!C$1)</f>
        <v>0</v>
      </c>
      <c r="E635" s="543">
        <f>SUMIFS('Faturamento NNE'!$K$2:$K$707,'Faturamento NNE'!$E$2:$E$707,'Infos Relatório'!$B$564,'Faturamento NNE'!$F$2:$F$707,'Infos Relatório'!$B635,'Faturamento NNE'!$AA$2:$AA$707,'Infos Relatório'!C$1)</f>
        <v>0</v>
      </c>
      <c r="F635" s="544">
        <f>SUMIFS('Faturamento NNE'!$P$2:$P$707,'Faturamento NNE'!$E$2:$E$707,'Infos Relatório'!$B$564,'Faturamento NNE'!$F$2:$F$707,'Infos Relatório'!$B635,'Faturamento NNE'!$AA$2:$AA$707,'Infos Relatório'!C$1,'Faturamento NNE'!$U$2:$U$707,"Sim")+SUMIFS('Faturamento NNE'!$Q$2:$Q$707,'Faturamento NNE'!$E$2:$E$707,'Infos Relatório'!$B$564,'Faturamento NNE'!$F$2:$F$707,'Infos Relatório'!$B635,'Faturamento NNE'!$AA$2:$AA$707,'Infos Relatório'!C$1,'Faturamento NNE'!$U$2:$U$707,"Sim")</f>
        <v>0</v>
      </c>
      <c r="G635" s="283" t="e">
        <f t="shared" si="216"/>
        <v>#DIV/0!</v>
      </c>
      <c r="H635" s="545">
        <f>SUMIFS('Faturamento NNE'!$I$2:$I$707,'Faturamento NNE'!$E$2:$E$707,'Infos Relatório'!$B$564,'Faturamento NNE'!$F$2:$F$707,'Infos Relatório'!$B635,'Faturamento NNE'!$AA$2:$AA$707,'Infos Relatório'!C$1)</f>
        <v>0</v>
      </c>
      <c r="I635" s="541">
        <f>COUNTIFS('Faturamento NNE'!$E$2:$E$707,'Infos Relatório'!$B$564,'Faturamento NNE'!$F$2:$F$707,'Infos Relatório'!$B635,'Faturamento NNE'!$AA$2:$AA$707,'Infos Relatório'!I$1)</f>
        <v>0</v>
      </c>
      <c r="J635" s="542">
        <f>SUMIFS('Faturamento NNE'!$H$2:$H$707,'Faturamento NNE'!$E$2:$E$707,'Infos Relatório'!$B$564,'Faturamento NNE'!$F$2:$F$707,'Infos Relatório'!$B635,'Faturamento NNE'!$AA$2:$AA$707,'Infos Relatório'!I$1)</f>
        <v>0</v>
      </c>
      <c r="K635" s="543">
        <f>SUMIFS('Faturamento NNE'!$K$2:$K$707,'Faturamento NNE'!$E$2:$E$707,'Infos Relatório'!$B$564,'Faturamento NNE'!$F$2:$F$707,'Infos Relatório'!$B635,'Faturamento NNE'!$AA$2:$AA$707,'Infos Relatório'!I$1)</f>
        <v>0</v>
      </c>
      <c r="L635" s="544">
        <f>SUMIFS('Faturamento NNE'!$P$2:$P$707,'Faturamento NNE'!$E$2:$E$707,'Infos Relatório'!$B$564,'Faturamento NNE'!$F$2:$F$707,'Infos Relatório'!$B635,'Faturamento NNE'!$AA$2:$AA$707,'Infos Relatório'!I$1,'Faturamento NNE'!$U$2:$U$707,"Sim")+SUMIFS('Faturamento NNE'!$Q$2:$Q$707,'Faturamento NNE'!$E$2:$E$707,'Infos Relatório'!$B$564,'Faturamento NNE'!$F$2:$F$707,'Infos Relatório'!$B635,'Faturamento NNE'!$AA$2:$AA$707,'Infos Relatório'!I$1,'Faturamento NNE'!$U$2:$U$707,"Sim")</f>
        <v>0</v>
      </c>
      <c r="M635" s="283" t="e">
        <f t="shared" si="217"/>
        <v>#DIV/0!</v>
      </c>
      <c r="N635" s="545">
        <f>SUMIFS('Faturamento NNE'!$I$2:$I$707,'Faturamento NNE'!$E$2:$E$707,'Infos Relatório'!$B$564,'Faturamento NNE'!$F$2:$F$707,'Infos Relatório'!$B635,'Faturamento NNE'!$AA$2:$AA$707,'Infos Relatório'!I$1)</f>
        <v>0</v>
      </c>
      <c r="O635" s="541">
        <f>COUNTIFS('Faturamento NNE'!$E$2:$E$707,'Infos Relatório'!$B$564,'Faturamento NNE'!$F$2:$F$707,'Infos Relatório'!$B635,'Faturamento NNE'!$AA$2:$AA$707,'Infos Relatório'!O$1)</f>
        <v>0</v>
      </c>
      <c r="P635" s="542">
        <f>SUMIFS('Faturamento NNE'!$H$2:$H$707,'Faturamento NNE'!$E$2:$E$707,'Infos Relatório'!$B$564,'Faturamento NNE'!$F$2:$F$707,'Infos Relatório'!$B635,'Faturamento NNE'!$AA$2:$AA$707,'Infos Relatório'!O$1)</f>
        <v>0</v>
      </c>
      <c r="Q635" s="542">
        <f>SUMIFS('Faturamento NNE'!$K$2:$K$707,'Faturamento NNE'!$E$2:$E$707,'Infos Relatório'!$B$564,'Faturamento NNE'!$F$2:$F$707,'Infos Relatório'!$B635,'Faturamento NNE'!$AA$2:$AA$707,'Infos Relatório'!O$1)</f>
        <v>0</v>
      </c>
      <c r="R635" s="546">
        <f>SUMIFS('Faturamento NNE'!$P$2:$P$707,'Faturamento NNE'!$E$2:$E$707,'Infos Relatório'!$B$564,'Faturamento NNE'!$F$2:$F$707,'Infos Relatório'!$B635,'Faturamento NNE'!$AA$2:$AA$707,'Infos Relatório'!O$1,'Faturamento NNE'!$U$2:$U$707,"Sim")+SUMIFS('Faturamento NNE'!$Q$2:$Q$707,'Faturamento NNE'!$E$2:$E$707,'Infos Relatório'!$B$564,'Faturamento NNE'!$F$2:$F$707,'Infos Relatório'!$B635,'Faturamento NNE'!$AA$2:$AA$707,'Infos Relatório'!O$1,'Faturamento NNE'!$U$2:$U$707,"Sim")</f>
        <v>0</v>
      </c>
      <c r="S635" s="227" t="e">
        <f t="shared" si="218"/>
        <v>#DIV/0!</v>
      </c>
      <c r="T635" s="545">
        <f>SUMIFS('Faturamento NNE'!$I$2:$I$707,'Faturamento NNE'!$E$2:$E$707,'Infos Relatório'!$B$564,'Faturamento NNE'!$F$2:$F$707,'Infos Relatório'!$B635,'Faturamento NNE'!$AA$2:$AA$707,'Infos Relatório'!O$1)</f>
        <v>0</v>
      </c>
      <c r="U635" s="541">
        <f>COUNTIFS('Faturamento NNE'!$E$2:$E$707,'Infos Relatório'!$B$564,'Faturamento NNE'!$F$2:$F$707,'Infos Relatório'!$B635,'Faturamento NNE'!$AA$2:$AA$707,'Infos Relatório'!U$1)</f>
        <v>0</v>
      </c>
      <c r="V635" s="542">
        <f>SUMIFS('Faturamento NNE'!$H$2:$H$707,'Faturamento NNE'!$E$2:$E$707,'Infos Relatório'!$B$564,'Faturamento NNE'!$F$2:$F$707,'Infos Relatório'!$B635,'Faturamento NNE'!$AA$2:$AA$707,'Infos Relatório'!U$1)</f>
        <v>0</v>
      </c>
      <c r="W635" s="542">
        <f>SUMIFS('Faturamento NNE'!$K$2:$K$707,'Faturamento NNE'!$E$2:$E$707,'Infos Relatório'!$B$564,'Faturamento NNE'!$F$2:$F$707,'Infos Relatório'!$B635,'Faturamento NNE'!$AA$2:$AA$707,'Infos Relatório'!U$1)</f>
        <v>0</v>
      </c>
      <c r="X635" s="546">
        <f>SUMIFS('Faturamento NNE'!$P$2:$P$707,'Faturamento NNE'!$E$2:$E$707,'Infos Relatório'!$B$564,'Faturamento NNE'!$F$2:$F$707,'Infos Relatório'!$B635,'Faturamento NNE'!$AA$2:$AA$707,'Infos Relatório'!U$1,'Faturamento NNE'!$U$2:$U$707,"Sim")+SUMIFS('Faturamento NNE'!$Q$2:$Q$707,'Faturamento NNE'!$E$2:$E$707,'Infos Relatório'!$B$564,'Faturamento NNE'!$F$2:$F$707,'Infos Relatório'!$B635,'Faturamento NNE'!$AA$2:$AA$707,'Infos Relatório'!U$1,'Faturamento NNE'!$U$2:$U$707,"Sim")</f>
        <v>0</v>
      </c>
      <c r="Y635" s="227" t="e">
        <f t="shared" si="219"/>
        <v>#DIV/0!</v>
      </c>
      <c r="Z635" s="545">
        <f>SUMIFS('Faturamento NNE'!$I$2:$I$707,'Faturamento NNE'!$E$2:$E$707,'Infos Relatório'!$B$564,'Faturamento NNE'!$F$2:$F$707,'Infos Relatório'!$B635,'Faturamento NNE'!$AA$2:$AA$707,'Infos Relatório'!U$1)</f>
        <v>0</v>
      </c>
      <c r="AA635" s="541">
        <f>COUNTIFS('Faturamento NNE'!$E$2:$E$707,'Infos Relatório'!$B$564,'Faturamento NNE'!$F$2:$F$707,'Infos Relatório'!$B635,'Faturamento NNE'!$AA$2:$AA$707,'Infos Relatório'!AA$1)</f>
        <v>0</v>
      </c>
      <c r="AB635" s="542">
        <f>SUMIFS('Faturamento NNE'!$H$2:$H$707,'Faturamento NNE'!$E$2:$E$707,'Infos Relatório'!$B$564,'Faturamento NNE'!$F$2:$F$707,'Infos Relatório'!$B635,'Faturamento NNE'!$AA$2:$AA$707,'Infos Relatório'!AA$1)</f>
        <v>0</v>
      </c>
      <c r="AC635" s="542">
        <f>SUMIFS('Faturamento NNE'!$K$2:$K$707,'Faturamento NNE'!$E$2:$E$707,'Infos Relatório'!$B$564,'Faturamento NNE'!$F$2:$F$707,'Infos Relatório'!$B635,'Faturamento NNE'!$AA$2:$AA$707,'Infos Relatório'!AA$1)</f>
        <v>0</v>
      </c>
      <c r="AD635" s="546">
        <f>SUMIFS('Faturamento NNE'!$P$2:$P$707,'Faturamento NNE'!$E$2:$E$707,'Infos Relatório'!$B$564,'Faturamento NNE'!$F$2:$F$707,'Infos Relatório'!$B635,'Faturamento NNE'!$AA$2:$AA$707,'Infos Relatório'!AA$1,'Faturamento NNE'!$U$2:$U$707,"Sim")+SUMIFS('Faturamento NNE'!$Q$2:$Q$707,'Faturamento NNE'!$E$2:$E$707,'Infos Relatório'!$B$564,'Faturamento NNE'!$F$2:$F$707,'Infos Relatório'!$B635,'Faturamento NNE'!$AA$2:$AA$707,'Infos Relatório'!AA$1,'Faturamento NNE'!$U$2:$U$707,"Sim")</f>
        <v>0</v>
      </c>
      <c r="AE635" s="227" t="e">
        <f t="shared" si="220"/>
        <v>#DIV/0!</v>
      </c>
      <c r="AF635" s="545">
        <f>SUMIFS('Faturamento NNE'!$I$2:$I$707,'Faturamento NNE'!$E$2:$E$707,'Infos Relatório'!$B$564,'Faturamento NNE'!$F$2:$F$707,'Infos Relatório'!$B635,'Faturamento NNE'!$AA$2:$AA$707,'Infos Relatório'!AA$1)</f>
        <v>0</v>
      </c>
      <c r="AG635" s="541">
        <f>COUNTIFS('Faturamento NNE'!$E$2:$E$707,'Infos Relatório'!$B$564,'Faturamento NNE'!$F$2:$F$707,'Infos Relatório'!$B635,'Faturamento NNE'!$AA$2:$AA$707,'Infos Relatório'!AG$1)</f>
        <v>0</v>
      </c>
      <c r="AH635" s="542">
        <f>SUMIFS('Faturamento NNE'!$H$2:$H$707,'Faturamento NNE'!$E$2:$E$707,'Infos Relatório'!$B$564,'Faturamento NNE'!$F$2:$F$707,'Infos Relatório'!$B635,'Faturamento NNE'!$AA$2:$AA$707,'Infos Relatório'!AG$1)</f>
        <v>0</v>
      </c>
      <c r="AI635" s="542">
        <f>SUMIFS('Faturamento NNE'!$K$2:$K$707,'Faturamento NNE'!$E$2:$E$707,'Infos Relatório'!$B$564,'Faturamento NNE'!$F$2:$F$707,'Infos Relatório'!$B635,'Faturamento NNE'!$AA$2:$AA$707,'Infos Relatório'!AG$1)</f>
        <v>0</v>
      </c>
      <c r="AJ635" s="546">
        <f>SUMIFS('Faturamento NNE'!$P$2:$P$707,'Faturamento NNE'!$E$2:$E$707,'Infos Relatório'!$B$564,'Faturamento NNE'!$F$2:$F$707,'Infos Relatório'!$B635,'Faturamento NNE'!$AA$2:$AA$707,'Infos Relatório'!AG$1,'Faturamento NNE'!$U$2:$U$707,"Sim")+SUMIFS('Faturamento NNE'!$Q$2:$Q$707,'Faturamento NNE'!$E$2:$E$707,'Infos Relatório'!$B$564,'Faturamento NNE'!$F$2:$F$707,'Infos Relatório'!$B635,'Faturamento NNE'!$AA$2:$AA$707,'Infos Relatório'!AG$1,'Faturamento NNE'!$U$2:$U$707,"Sim")</f>
        <v>0</v>
      </c>
      <c r="AK635" s="227" t="e">
        <f t="shared" si="221"/>
        <v>#DIV/0!</v>
      </c>
      <c r="AL635" s="545">
        <f>SUMIFS('Faturamento NNE'!$I$2:$I$707,'Faturamento NNE'!$E$2:$E$707,'Infos Relatório'!$B$564,'Faturamento NNE'!$F$2:$F$707,'Infos Relatório'!$B635,'Faturamento NNE'!$AA$2:$AA$707,'Infos Relatório'!AG$1)</f>
        <v>0</v>
      </c>
      <c r="AM635" s="541">
        <f>COUNTIFS('Faturamento NNE'!$E$2:$E$707,'Infos Relatório'!$B$564,'Faturamento NNE'!$F$2:$F$707,'Infos Relatório'!$B635,'Faturamento NNE'!$AA$2:$AA$707,'Infos Relatório'!AM$1)</f>
        <v>0</v>
      </c>
      <c r="AN635" s="542">
        <f>SUMIFS('Faturamento NNE'!$H$2:$H$707,'Faturamento NNE'!$E$2:$E$707,'Infos Relatório'!$B$564,'Faturamento NNE'!$F$2:$F$707,'Infos Relatório'!$B635,'Faturamento NNE'!$AA$2:$AA$707,'Infos Relatório'!AM$1)</f>
        <v>0</v>
      </c>
      <c r="AO635" s="542">
        <f>SUMIFS('Faturamento NNE'!$K$2:$K$707,'Faturamento NNE'!$E$2:$E$707,'Infos Relatório'!$B$564,'Faturamento NNE'!$F$2:$F$707,'Infos Relatório'!$B635,'Faturamento NNE'!$AA$2:$AA$707,'Infos Relatório'!AM$1)</f>
        <v>0</v>
      </c>
      <c r="AP635" s="546">
        <f>SUMIFS('Faturamento NNE'!$P$2:$P$707,'Faturamento NNE'!$E$2:$E$707,'Infos Relatório'!$B$564,'Faturamento NNE'!$F$2:$F$707,'Infos Relatório'!$B635,'Faturamento NNE'!$AA$2:$AA$707,'Infos Relatório'!AM$1,'Faturamento NNE'!$U$2:$U$707,"Sim")+SUMIFS('Faturamento NNE'!$Q$2:$Q$707,'Faturamento NNE'!$E$2:$E$707,'Infos Relatório'!$B$564,'Faturamento NNE'!$F$2:$F$707,'Infos Relatório'!$B635,'Faturamento NNE'!$AA$2:$AA$707,'Infos Relatório'!AM$1,'Faturamento NNE'!$U$2:$U$707,"Sim")</f>
        <v>0</v>
      </c>
      <c r="AQ635" s="227" t="e">
        <f t="shared" si="222"/>
        <v>#DIV/0!</v>
      </c>
      <c r="AR635" s="545">
        <f>SUMIFS('Faturamento NNE'!$I$2:$I$707,'Faturamento NNE'!$E$2:$E$707,'Infos Relatório'!$B$564,'Faturamento NNE'!$F$2:$F$707,'Infos Relatório'!$B635,'Faturamento NNE'!$AA$2:$AA$707,'Infos Relatório'!AM$1)</f>
        <v>0</v>
      </c>
      <c r="AS635" s="541">
        <f>COUNTIFS('Faturamento NNE'!$E$2:$E$707,'Infos Relatório'!$B$564,'Faturamento NNE'!$F$2:$F$707,'Infos Relatório'!$B635,'Faturamento NNE'!$AA$2:$AA$707,'Infos Relatório'!AS$1)</f>
        <v>0</v>
      </c>
      <c r="AT635" s="542">
        <f>SUMIFS('Faturamento NNE'!$H$2:$H$707,'Faturamento NNE'!$E$2:$E$707,'Infos Relatório'!$B$564,'Faturamento NNE'!$F$2:$F$707,'Infos Relatório'!$B635,'Faturamento NNE'!$AA$2:$AA$707,'Infos Relatório'!AS$1)</f>
        <v>0</v>
      </c>
      <c r="AU635" s="542">
        <f>SUMIFS('Faturamento NNE'!$K$2:$K$707,'Faturamento NNE'!$E$2:$E$707,'Infos Relatório'!$B$564,'Faturamento NNE'!$F$2:$F$707,'Infos Relatório'!$B635,'Faturamento NNE'!$AA$2:$AA$707,'Infos Relatório'!AS$1)</f>
        <v>0</v>
      </c>
      <c r="AV635" s="546">
        <f>SUMIFS('Faturamento NNE'!$P$2:$P$707,'Faturamento NNE'!$E$2:$E$707,'Infos Relatório'!$B$564,'Faturamento NNE'!$F$2:$F$707,'Infos Relatório'!$B635,'Faturamento NNE'!$AA$2:$AA$707,'Infos Relatório'!AS$1,'Faturamento NNE'!$U$2:$U$707,"Sim")+SUMIFS('Faturamento NNE'!$Q$2:$Q$707,'Faturamento NNE'!$E$2:$E$707,'Infos Relatório'!$B$564,'Faturamento NNE'!$F$2:$F$707,'Infos Relatório'!$B635,'Faturamento NNE'!$AA$2:$AA$707,'Infos Relatório'!AS$1,'Faturamento NNE'!$U$2:$U$707,"Sim")</f>
        <v>0</v>
      </c>
      <c r="AW635" s="227" t="e">
        <f t="shared" si="223"/>
        <v>#DIV/0!</v>
      </c>
      <c r="AX635" s="545">
        <f>SUMIFS('Faturamento NNE'!$I$2:$I$707,'Faturamento NNE'!$E$2:$E$707,'Infos Relatório'!$B$564,'Faturamento NNE'!$F$2:$F$707,'Infos Relatório'!$B635,'Faturamento NNE'!$AA$2:$AA$707,'Infos Relatório'!AS$1)</f>
        <v>0</v>
      </c>
      <c r="AY635" s="541">
        <f>COUNTIFS('Faturamento NNE'!$E$2:$E$707,'Infos Relatório'!$B$564,'Faturamento NNE'!$F$2:$F$707,'Infos Relatório'!$B635,'Faturamento NNE'!$AA$2:$AA$707,'Infos Relatório'!AY$1)</f>
        <v>0</v>
      </c>
      <c r="AZ635" s="542">
        <f>SUMIFS('Faturamento NNE'!$H$2:$H$707,'Faturamento NNE'!$E$2:$E$707,'Infos Relatório'!$B$564,'Faturamento NNE'!$F$2:$F$707,'Infos Relatório'!$B635,'Faturamento NNE'!$AA$2:$AA$707,'Infos Relatório'!AY$1)</f>
        <v>0</v>
      </c>
      <c r="BA635" s="542">
        <f>SUMIFS('Faturamento NNE'!$K$2:$K$707,'Faturamento NNE'!$E$2:$E$707,'Infos Relatório'!$B$564,'Faturamento NNE'!$F$2:$F$707,'Infos Relatório'!$B635,'Faturamento NNE'!$AA$2:$AA$707,'Infos Relatório'!AY$1)</f>
        <v>0</v>
      </c>
      <c r="BB635" s="546">
        <f>SUMIFS('Faturamento NNE'!$P$2:$P$707,'Faturamento NNE'!$E$2:$E$707,'Infos Relatório'!$B$564,'Faturamento NNE'!$F$2:$F$707,'Infos Relatório'!$B635,'Faturamento NNE'!$AA$2:$AA$707,'Infos Relatório'!AY$1,'Faturamento NNE'!$U$2:$U$707,"Sim")+SUMIFS('Faturamento NNE'!$Q$2:$Q$707,'Faturamento NNE'!$E$2:$E$707,'Infos Relatório'!$B$564,'Faturamento NNE'!$F$2:$F$707,'Infos Relatório'!$B635,'Faturamento NNE'!$AA$2:$AA$707,'Infos Relatório'!AY$1,'Faturamento NNE'!$U$2:$U$707,"Sim")</f>
        <v>0</v>
      </c>
      <c r="BC635" s="227" t="e">
        <f t="shared" si="224"/>
        <v>#DIV/0!</v>
      </c>
      <c r="BD635" s="545">
        <f>SUMIFS('Faturamento NNE'!$I$2:$I$707,'Faturamento NNE'!$E$2:$E$707,'Infos Relatório'!$B$564,'Faturamento NNE'!$F$2:$F$707,'Infos Relatório'!$B635,'Faturamento NNE'!$AA$2:$AA$707,'Infos Relatório'!AY$1)</f>
        <v>0</v>
      </c>
      <c r="BE635" s="541">
        <f>COUNTIFS('Faturamento NNE'!$E$2:$E$707,'Infos Relatório'!$B$564,'Faturamento NNE'!$F$2:$F$707,'Infos Relatório'!$B635,'Faturamento NNE'!$AA$2:$AA$707,'Infos Relatório'!BE$1)</f>
        <v>0</v>
      </c>
      <c r="BF635" s="542">
        <f>SUMIFS('Faturamento NNE'!$H$2:$H$707,'Faturamento NNE'!$E$2:$E$707,'Infos Relatório'!$B$564,'Faturamento NNE'!$F$2:$F$707,'Infos Relatório'!$B635,'Faturamento NNE'!$AA$2:$AA$707,'Infos Relatório'!BE$1)</f>
        <v>0</v>
      </c>
      <c r="BG635" s="542">
        <f>SUMIFS('Faturamento NNE'!$K$2:$K$707,'Faturamento NNE'!$E$2:$E$707,'Infos Relatório'!$B$564,'Faturamento NNE'!$F$2:$F$707,'Infos Relatório'!$B635,'Faturamento NNE'!$AA$2:$AA$707,'Infos Relatório'!BE$1)</f>
        <v>0</v>
      </c>
      <c r="BH635" s="546">
        <f>SUMIFS('Faturamento NNE'!$P$2:$P$707,'Faturamento NNE'!$E$2:$E$707,'Infos Relatório'!$B$564,'Faturamento NNE'!$F$2:$F$707,'Infos Relatório'!$B635,'Faturamento NNE'!$AA$2:$AA$707,'Infos Relatório'!BE$1,'Faturamento NNE'!$U$2:$U$707,"Sim")+SUMIFS('Faturamento NNE'!$Q$2:$Q$707,'Faturamento NNE'!$E$2:$E$707,'Infos Relatório'!$B$564,'Faturamento NNE'!$F$2:$F$707,'Infos Relatório'!$B635,'Faturamento NNE'!$AA$2:$AA$707,'Infos Relatório'!BE$1,'Faturamento NNE'!$U$2:$U$707,"Sim")</f>
        <v>0</v>
      </c>
      <c r="BI635" s="227" t="e">
        <f t="shared" si="225"/>
        <v>#DIV/0!</v>
      </c>
      <c r="BJ635" s="545">
        <f>SUMIFS('Faturamento NNE'!$I$2:$I$707,'Faturamento NNE'!$E$2:$E$707,'Infos Relatório'!$B$564,'Faturamento NNE'!$F$2:$F$707,'Infos Relatório'!$B635,'Faturamento NNE'!$AA$2:$AA$707,'Infos Relatório'!BE$1)</f>
        <v>0</v>
      </c>
      <c r="BK635" s="541">
        <f>COUNTIFS('Faturamento NNE'!$E$2:$E$707,'Infos Relatório'!$B$564,'Faturamento NNE'!$F$2:$F$707,'Infos Relatório'!$B635,'Faturamento NNE'!$AA$2:$AA$707,'Infos Relatório'!BK$1)</f>
        <v>0</v>
      </c>
      <c r="BL635" s="542">
        <f>SUMIFS('Faturamento NNE'!$H$2:$H$707,'Faturamento NNE'!$E$2:$E$707,'Infos Relatório'!$B$564,'Faturamento NNE'!$F$2:$F$707,'Infos Relatório'!$B635,'Faturamento NNE'!$AA$2:$AA$707,'Infos Relatório'!BK$1)</f>
        <v>0</v>
      </c>
      <c r="BM635" s="542">
        <f>SUMIFS('Faturamento NNE'!$K$2:$K$707,'Faturamento NNE'!$E$2:$E$707,'Infos Relatório'!$B$564,'Faturamento NNE'!$F$2:$F$707,'Infos Relatório'!$B635,'Faturamento NNE'!$AA$2:$AA$707,'Infos Relatório'!BK$1)</f>
        <v>0</v>
      </c>
      <c r="BN635" s="546">
        <f>SUMIFS('Faturamento NNE'!$P$2:$P$707,'Faturamento NNE'!$E$2:$E$707,'Infos Relatório'!$B$564,'Faturamento NNE'!$F$2:$F$707,'Infos Relatório'!$B635,'Faturamento NNE'!$AA$2:$AA$707,'Infos Relatório'!BK$1,'Faturamento NNE'!$U$2:$U$707,"Sim")+SUMIFS('Faturamento NNE'!$Q$2:$Q$707,'Faturamento NNE'!$E$2:$E$707,'Infos Relatório'!$B$564,'Faturamento NNE'!$F$2:$F$707,'Infos Relatório'!$B635,'Faturamento NNE'!$AA$2:$AA$707,'Infos Relatório'!BK$1,'Faturamento NNE'!$U$2:$U$707,"Sim")</f>
        <v>0</v>
      </c>
      <c r="BO635" s="227" t="e">
        <f t="shared" si="226"/>
        <v>#DIV/0!</v>
      </c>
      <c r="BP635" s="545">
        <f>SUMIFS('Faturamento NNE'!$I$2:$I$707,'Faturamento NNE'!$E$2:$E$707,'Infos Relatório'!$B$564,'Faturamento NNE'!$F$2:$F$707,'Infos Relatório'!$B635,'Faturamento NNE'!$AA$2:$AA$707,'Infos Relatório'!BK$1)</f>
        <v>0</v>
      </c>
      <c r="BQ635" s="541">
        <f>COUNTIFS('Faturamento NNE'!$E$2:$E$707,'Infos Relatório'!$B$564,'Faturamento NNE'!$F$2:$F$707,'Infos Relatório'!$B635,'Faturamento NNE'!$AA$2:$AA$707,'Infos Relatório'!BQ$1)</f>
        <v>0</v>
      </c>
      <c r="BR635" s="542">
        <f>SUMIFS('Faturamento NNE'!$H$2:$H$707,'Faturamento NNE'!$E$2:$E$707,'Infos Relatório'!$B$564,'Faturamento NNE'!$F$2:$F$707,'Infos Relatório'!$B635,'Faturamento NNE'!$AA$2:$AA$707,'Infos Relatório'!BQ$1)</f>
        <v>0</v>
      </c>
      <c r="BS635" s="542">
        <f>SUMIFS('Faturamento NNE'!$K$2:$K$707,'Faturamento NNE'!$E$2:$E$707,'Infos Relatório'!$B$564,'Faturamento NNE'!$F$2:$F$707,'Infos Relatório'!$B635,'Faturamento NNE'!$AA$2:$AA$707,'Infos Relatório'!BQ$1)</f>
        <v>0</v>
      </c>
      <c r="BT635" s="546">
        <f>SUMIFS('Faturamento NNE'!$P$2:$P$707,'Faturamento NNE'!$E$2:$E$707,'Infos Relatório'!$B$564,'Faturamento NNE'!$F$2:$F$707,'Infos Relatório'!$B635,'Faturamento NNE'!$AA$2:$AA$707,'Infos Relatório'!BQ$1,'Faturamento NNE'!$U$2:$U$707,"Sim")+SUMIFS('Faturamento NNE'!$Q$2:$Q$707,'Faturamento NNE'!$E$2:$E$707,'Infos Relatório'!$B$564,'Faturamento NNE'!$F$2:$F$707,'Infos Relatório'!$B635,'Faturamento NNE'!$AA$2:$AA$707,'Infos Relatório'!BQ$1,'Faturamento NNE'!$U$2:$U$707,"Sim")</f>
        <v>0</v>
      </c>
      <c r="BU635" s="227" t="e">
        <f t="shared" si="227"/>
        <v>#DIV/0!</v>
      </c>
      <c r="BV635" s="545">
        <f>SUMIFS('Faturamento NNE'!$I$2:$I$707,'Faturamento NNE'!$E$2:$E$707,'Infos Relatório'!$B$564,'Faturamento NNE'!$F$2:$F$707,'Infos Relatório'!$B635,'Faturamento NNE'!$AA$2:$AA$707,'Infos Relatório'!BQ$1)</f>
        <v>0</v>
      </c>
    </row>
    <row r="636" spans="2:74">
      <c r="B636" s="217" t="s">
        <v>201</v>
      </c>
      <c r="C636" s="541">
        <f>COUNTIFS('Faturamento NNE'!$E$2:$E$707,'Infos Relatório'!$B$564,'Faturamento NNE'!$F$2:$F$707,'Infos Relatório'!$B636,'Faturamento NNE'!$AA$2:$AA$707,'Infos Relatório'!C$1)</f>
        <v>0</v>
      </c>
      <c r="D636" s="542">
        <f>SUMIFS('Faturamento NNE'!$H$2:$H$707,'Faturamento NNE'!$E$2:$E$707,'Infos Relatório'!$B$564,'Faturamento NNE'!$F$2:$F$707,'Infos Relatório'!$B636,'Faturamento NNE'!$AA$2:$AA$707,'Infos Relatório'!C$1)</f>
        <v>0</v>
      </c>
      <c r="E636" s="543">
        <f>SUMIFS('Faturamento NNE'!$K$2:$K$707,'Faturamento NNE'!$E$2:$E$707,'Infos Relatório'!$B$564,'Faturamento NNE'!$F$2:$F$707,'Infos Relatório'!$B636,'Faturamento NNE'!$AA$2:$AA$707,'Infos Relatório'!C$1)</f>
        <v>0</v>
      </c>
      <c r="F636" s="544">
        <f>SUMIFS('Faturamento NNE'!$P$2:$P$707,'Faturamento NNE'!$E$2:$E$707,'Infos Relatório'!$B$564,'Faturamento NNE'!$F$2:$F$707,'Infos Relatório'!$B636,'Faturamento NNE'!$AA$2:$AA$707,'Infos Relatório'!C$1,'Faturamento NNE'!$U$2:$U$707,"Sim")+SUMIFS('Faturamento NNE'!$Q$2:$Q$707,'Faturamento NNE'!$E$2:$E$707,'Infos Relatório'!$B$564,'Faturamento NNE'!$F$2:$F$707,'Infos Relatório'!$B636,'Faturamento NNE'!$AA$2:$AA$707,'Infos Relatório'!C$1,'Faturamento NNE'!$U$2:$U$707,"Sim")</f>
        <v>0</v>
      </c>
      <c r="G636" s="283" t="e">
        <f t="shared" si="216"/>
        <v>#DIV/0!</v>
      </c>
      <c r="H636" s="545">
        <f>SUMIFS('Faturamento NNE'!$I$2:$I$707,'Faturamento NNE'!$E$2:$E$707,'Infos Relatório'!$B$564,'Faturamento NNE'!$F$2:$F$707,'Infos Relatório'!$B636,'Faturamento NNE'!$AA$2:$AA$707,'Infos Relatório'!C$1)</f>
        <v>0</v>
      </c>
      <c r="I636" s="541">
        <f>COUNTIFS('Faturamento NNE'!$E$2:$E$707,'Infos Relatório'!$B$564,'Faturamento NNE'!$F$2:$F$707,'Infos Relatório'!$B636,'Faturamento NNE'!$AA$2:$AA$707,'Infos Relatório'!I$1)</f>
        <v>0</v>
      </c>
      <c r="J636" s="542">
        <f>SUMIFS('Faturamento NNE'!$H$2:$H$707,'Faturamento NNE'!$E$2:$E$707,'Infos Relatório'!$B$564,'Faturamento NNE'!$F$2:$F$707,'Infos Relatório'!$B636,'Faturamento NNE'!$AA$2:$AA$707,'Infos Relatório'!I$1)</f>
        <v>0</v>
      </c>
      <c r="K636" s="543">
        <f>SUMIFS('Faturamento NNE'!$K$2:$K$707,'Faturamento NNE'!$E$2:$E$707,'Infos Relatório'!$B$564,'Faturamento NNE'!$F$2:$F$707,'Infos Relatório'!$B636,'Faturamento NNE'!$AA$2:$AA$707,'Infos Relatório'!I$1)</f>
        <v>0</v>
      </c>
      <c r="L636" s="544">
        <f>SUMIFS('Faturamento NNE'!$P$2:$P$707,'Faturamento NNE'!$E$2:$E$707,'Infos Relatório'!$B$564,'Faturamento NNE'!$F$2:$F$707,'Infos Relatório'!$B636,'Faturamento NNE'!$AA$2:$AA$707,'Infos Relatório'!I$1,'Faturamento NNE'!$U$2:$U$707,"Sim")+SUMIFS('Faturamento NNE'!$Q$2:$Q$707,'Faturamento NNE'!$E$2:$E$707,'Infos Relatório'!$B$564,'Faturamento NNE'!$F$2:$F$707,'Infos Relatório'!$B636,'Faturamento NNE'!$AA$2:$AA$707,'Infos Relatório'!I$1,'Faturamento NNE'!$U$2:$U$707,"Sim")</f>
        <v>0</v>
      </c>
      <c r="M636" s="283" t="e">
        <f t="shared" si="217"/>
        <v>#DIV/0!</v>
      </c>
      <c r="N636" s="545">
        <f>SUMIFS('Faturamento NNE'!$I$2:$I$707,'Faturamento NNE'!$E$2:$E$707,'Infos Relatório'!$B$564,'Faturamento NNE'!$F$2:$F$707,'Infos Relatório'!$B636,'Faturamento NNE'!$AA$2:$AA$707,'Infos Relatório'!I$1)</f>
        <v>0</v>
      </c>
      <c r="O636" s="541">
        <f>COUNTIFS('Faturamento NNE'!$E$2:$E$707,'Infos Relatório'!$B$564,'Faturamento NNE'!$F$2:$F$707,'Infos Relatório'!$B636,'Faturamento NNE'!$AA$2:$AA$707,'Infos Relatório'!O$1)</f>
        <v>0</v>
      </c>
      <c r="P636" s="542">
        <f>SUMIFS('Faturamento NNE'!$H$2:$H$707,'Faturamento NNE'!$E$2:$E$707,'Infos Relatório'!$B$564,'Faturamento NNE'!$F$2:$F$707,'Infos Relatório'!$B636,'Faturamento NNE'!$AA$2:$AA$707,'Infos Relatório'!O$1)</f>
        <v>0</v>
      </c>
      <c r="Q636" s="542">
        <f>SUMIFS('Faturamento NNE'!$K$2:$K$707,'Faturamento NNE'!$E$2:$E$707,'Infos Relatório'!$B$564,'Faturamento NNE'!$F$2:$F$707,'Infos Relatório'!$B636,'Faturamento NNE'!$AA$2:$AA$707,'Infos Relatório'!O$1)</f>
        <v>0</v>
      </c>
      <c r="R636" s="546">
        <f>SUMIFS('Faturamento NNE'!$P$2:$P$707,'Faturamento NNE'!$E$2:$E$707,'Infos Relatório'!$B$564,'Faturamento NNE'!$F$2:$F$707,'Infos Relatório'!$B636,'Faturamento NNE'!$AA$2:$AA$707,'Infos Relatório'!O$1,'Faturamento NNE'!$U$2:$U$707,"Sim")+SUMIFS('Faturamento NNE'!$Q$2:$Q$707,'Faturamento NNE'!$E$2:$E$707,'Infos Relatório'!$B$564,'Faturamento NNE'!$F$2:$F$707,'Infos Relatório'!$B636,'Faturamento NNE'!$AA$2:$AA$707,'Infos Relatório'!O$1,'Faturamento NNE'!$U$2:$U$707,"Sim")</f>
        <v>0</v>
      </c>
      <c r="S636" s="227" t="e">
        <f t="shared" si="218"/>
        <v>#DIV/0!</v>
      </c>
      <c r="T636" s="545">
        <f>SUMIFS('Faturamento NNE'!$I$2:$I$707,'Faturamento NNE'!$E$2:$E$707,'Infos Relatório'!$B$564,'Faturamento NNE'!$F$2:$F$707,'Infos Relatório'!$B636,'Faturamento NNE'!$AA$2:$AA$707,'Infos Relatório'!O$1)</f>
        <v>0</v>
      </c>
      <c r="U636" s="541">
        <f>COUNTIFS('Faturamento NNE'!$E$2:$E$707,'Infos Relatório'!$B$564,'Faturamento NNE'!$F$2:$F$707,'Infos Relatório'!$B636,'Faturamento NNE'!$AA$2:$AA$707,'Infos Relatório'!U$1)</f>
        <v>0</v>
      </c>
      <c r="V636" s="542">
        <f>SUMIFS('Faturamento NNE'!$H$2:$H$707,'Faturamento NNE'!$E$2:$E$707,'Infos Relatório'!$B$564,'Faturamento NNE'!$F$2:$F$707,'Infos Relatório'!$B636,'Faturamento NNE'!$AA$2:$AA$707,'Infos Relatório'!U$1)</f>
        <v>0</v>
      </c>
      <c r="W636" s="542">
        <f>SUMIFS('Faturamento NNE'!$K$2:$K$707,'Faturamento NNE'!$E$2:$E$707,'Infos Relatório'!$B$564,'Faturamento NNE'!$F$2:$F$707,'Infos Relatório'!$B636,'Faturamento NNE'!$AA$2:$AA$707,'Infos Relatório'!U$1)</f>
        <v>0</v>
      </c>
      <c r="X636" s="546">
        <f>SUMIFS('Faturamento NNE'!$P$2:$P$707,'Faturamento NNE'!$E$2:$E$707,'Infos Relatório'!$B$564,'Faturamento NNE'!$F$2:$F$707,'Infos Relatório'!$B636,'Faturamento NNE'!$AA$2:$AA$707,'Infos Relatório'!U$1,'Faturamento NNE'!$U$2:$U$707,"Sim")+SUMIFS('Faturamento NNE'!$Q$2:$Q$707,'Faturamento NNE'!$E$2:$E$707,'Infos Relatório'!$B$564,'Faturamento NNE'!$F$2:$F$707,'Infos Relatório'!$B636,'Faturamento NNE'!$AA$2:$AA$707,'Infos Relatório'!U$1,'Faturamento NNE'!$U$2:$U$707,"Sim")</f>
        <v>0</v>
      </c>
      <c r="Y636" s="227" t="e">
        <f t="shared" si="219"/>
        <v>#DIV/0!</v>
      </c>
      <c r="Z636" s="545">
        <f>SUMIFS('Faturamento NNE'!$I$2:$I$707,'Faturamento NNE'!$E$2:$E$707,'Infos Relatório'!$B$564,'Faturamento NNE'!$F$2:$F$707,'Infos Relatório'!$B636,'Faturamento NNE'!$AA$2:$AA$707,'Infos Relatório'!U$1)</f>
        <v>0</v>
      </c>
      <c r="AA636" s="541">
        <f>COUNTIFS('Faturamento NNE'!$E$2:$E$707,'Infos Relatório'!$B$564,'Faturamento NNE'!$F$2:$F$707,'Infos Relatório'!$B636,'Faturamento NNE'!$AA$2:$AA$707,'Infos Relatório'!AA$1)</f>
        <v>0</v>
      </c>
      <c r="AB636" s="542">
        <f>SUMIFS('Faturamento NNE'!$H$2:$H$707,'Faturamento NNE'!$E$2:$E$707,'Infos Relatório'!$B$564,'Faturamento NNE'!$F$2:$F$707,'Infos Relatório'!$B636,'Faturamento NNE'!$AA$2:$AA$707,'Infos Relatório'!AA$1)</f>
        <v>0</v>
      </c>
      <c r="AC636" s="542">
        <f>SUMIFS('Faturamento NNE'!$K$2:$K$707,'Faturamento NNE'!$E$2:$E$707,'Infos Relatório'!$B$564,'Faturamento NNE'!$F$2:$F$707,'Infos Relatório'!$B636,'Faturamento NNE'!$AA$2:$AA$707,'Infos Relatório'!AA$1)</f>
        <v>0</v>
      </c>
      <c r="AD636" s="546">
        <f>SUMIFS('Faturamento NNE'!$P$2:$P$707,'Faturamento NNE'!$E$2:$E$707,'Infos Relatório'!$B$564,'Faturamento NNE'!$F$2:$F$707,'Infos Relatório'!$B636,'Faturamento NNE'!$AA$2:$AA$707,'Infos Relatório'!AA$1,'Faturamento NNE'!$U$2:$U$707,"Sim")+SUMIFS('Faturamento NNE'!$Q$2:$Q$707,'Faturamento NNE'!$E$2:$E$707,'Infos Relatório'!$B$564,'Faturamento NNE'!$F$2:$F$707,'Infos Relatório'!$B636,'Faturamento NNE'!$AA$2:$AA$707,'Infos Relatório'!AA$1,'Faturamento NNE'!$U$2:$U$707,"Sim")</f>
        <v>0</v>
      </c>
      <c r="AE636" s="227" t="e">
        <f t="shared" si="220"/>
        <v>#DIV/0!</v>
      </c>
      <c r="AF636" s="545">
        <f>SUMIFS('Faturamento NNE'!$I$2:$I$707,'Faturamento NNE'!$E$2:$E$707,'Infos Relatório'!$B$564,'Faturamento NNE'!$F$2:$F$707,'Infos Relatório'!$B636,'Faturamento NNE'!$AA$2:$AA$707,'Infos Relatório'!AA$1)</f>
        <v>0</v>
      </c>
      <c r="AG636" s="541">
        <f>COUNTIFS('Faturamento NNE'!$E$2:$E$707,'Infos Relatório'!$B$564,'Faturamento NNE'!$F$2:$F$707,'Infos Relatório'!$B636,'Faturamento NNE'!$AA$2:$AA$707,'Infos Relatório'!AG$1)</f>
        <v>0</v>
      </c>
      <c r="AH636" s="542">
        <f>SUMIFS('Faturamento NNE'!$H$2:$H$707,'Faturamento NNE'!$E$2:$E$707,'Infos Relatório'!$B$564,'Faturamento NNE'!$F$2:$F$707,'Infos Relatório'!$B636,'Faturamento NNE'!$AA$2:$AA$707,'Infos Relatório'!AG$1)</f>
        <v>0</v>
      </c>
      <c r="AI636" s="542">
        <f>SUMIFS('Faturamento NNE'!$K$2:$K$707,'Faturamento NNE'!$E$2:$E$707,'Infos Relatório'!$B$564,'Faturamento NNE'!$F$2:$F$707,'Infos Relatório'!$B636,'Faturamento NNE'!$AA$2:$AA$707,'Infos Relatório'!AG$1)</f>
        <v>0</v>
      </c>
      <c r="AJ636" s="546">
        <f>SUMIFS('Faturamento NNE'!$P$2:$P$707,'Faturamento NNE'!$E$2:$E$707,'Infos Relatório'!$B$564,'Faturamento NNE'!$F$2:$F$707,'Infos Relatório'!$B636,'Faturamento NNE'!$AA$2:$AA$707,'Infos Relatório'!AG$1,'Faturamento NNE'!$U$2:$U$707,"Sim")+SUMIFS('Faturamento NNE'!$Q$2:$Q$707,'Faturamento NNE'!$E$2:$E$707,'Infos Relatório'!$B$564,'Faturamento NNE'!$F$2:$F$707,'Infos Relatório'!$B636,'Faturamento NNE'!$AA$2:$AA$707,'Infos Relatório'!AG$1,'Faturamento NNE'!$U$2:$U$707,"Sim")</f>
        <v>0</v>
      </c>
      <c r="AK636" s="227" t="e">
        <f t="shared" si="221"/>
        <v>#DIV/0!</v>
      </c>
      <c r="AL636" s="545">
        <f>SUMIFS('Faturamento NNE'!$I$2:$I$707,'Faturamento NNE'!$E$2:$E$707,'Infos Relatório'!$B$564,'Faturamento NNE'!$F$2:$F$707,'Infos Relatório'!$B636,'Faturamento NNE'!$AA$2:$AA$707,'Infos Relatório'!AG$1)</f>
        <v>0</v>
      </c>
      <c r="AM636" s="541">
        <f>COUNTIFS('Faturamento NNE'!$E$2:$E$707,'Infos Relatório'!$B$564,'Faturamento NNE'!$F$2:$F$707,'Infos Relatório'!$B636,'Faturamento NNE'!$AA$2:$AA$707,'Infos Relatório'!AM$1)</f>
        <v>0</v>
      </c>
      <c r="AN636" s="542">
        <f>SUMIFS('Faturamento NNE'!$H$2:$H$707,'Faturamento NNE'!$E$2:$E$707,'Infos Relatório'!$B$564,'Faturamento NNE'!$F$2:$F$707,'Infos Relatório'!$B636,'Faturamento NNE'!$AA$2:$AA$707,'Infos Relatório'!AM$1)</f>
        <v>0</v>
      </c>
      <c r="AO636" s="542">
        <f>SUMIFS('Faturamento NNE'!$K$2:$K$707,'Faturamento NNE'!$E$2:$E$707,'Infos Relatório'!$B$564,'Faturamento NNE'!$F$2:$F$707,'Infos Relatório'!$B636,'Faturamento NNE'!$AA$2:$AA$707,'Infos Relatório'!AM$1)</f>
        <v>0</v>
      </c>
      <c r="AP636" s="546">
        <f>SUMIFS('Faturamento NNE'!$P$2:$P$707,'Faturamento NNE'!$E$2:$E$707,'Infos Relatório'!$B$564,'Faturamento NNE'!$F$2:$F$707,'Infos Relatório'!$B636,'Faturamento NNE'!$AA$2:$AA$707,'Infos Relatório'!AM$1,'Faturamento NNE'!$U$2:$U$707,"Sim")+SUMIFS('Faturamento NNE'!$Q$2:$Q$707,'Faturamento NNE'!$E$2:$E$707,'Infos Relatório'!$B$564,'Faturamento NNE'!$F$2:$F$707,'Infos Relatório'!$B636,'Faturamento NNE'!$AA$2:$AA$707,'Infos Relatório'!AM$1,'Faturamento NNE'!$U$2:$U$707,"Sim")</f>
        <v>0</v>
      </c>
      <c r="AQ636" s="227" t="e">
        <f t="shared" si="222"/>
        <v>#DIV/0!</v>
      </c>
      <c r="AR636" s="545">
        <f>SUMIFS('Faturamento NNE'!$I$2:$I$707,'Faturamento NNE'!$E$2:$E$707,'Infos Relatório'!$B$564,'Faturamento NNE'!$F$2:$F$707,'Infos Relatório'!$B636,'Faturamento NNE'!$AA$2:$AA$707,'Infos Relatório'!AM$1)</f>
        <v>0</v>
      </c>
      <c r="AS636" s="541">
        <f>COUNTIFS('Faturamento NNE'!$E$2:$E$707,'Infos Relatório'!$B$564,'Faturamento NNE'!$F$2:$F$707,'Infos Relatório'!$B636,'Faturamento NNE'!$AA$2:$AA$707,'Infos Relatório'!AS$1)</f>
        <v>0</v>
      </c>
      <c r="AT636" s="542">
        <f>SUMIFS('Faturamento NNE'!$H$2:$H$707,'Faturamento NNE'!$E$2:$E$707,'Infos Relatório'!$B$564,'Faturamento NNE'!$F$2:$F$707,'Infos Relatório'!$B636,'Faturamento NNE'!$AA$2:$AA$707,'Infos Relatório'!AS$1)</f>
        <v>0</v>
      </c>
      <c r="AU636" s="542">
        <f>SUMIFS('Faturamento NNE'!$K$2:$K$707,'Faturamento NNE'!$E$2:$E$707,'Infos Relatório'!$B$564,'Faturamento NNE'!$F$2:$F$707,'Infos Relatório'!$B636,'Faturamento NNE'!$AA$2:$AA$707,'Infos Relatório'!AS$1)</f>
        <v>0</v>
      </c>
      <c r="AV636" s="546">
        <f>SUMIFS('Faturamento NNE'!$P$2:$P$707,'Faturamento NNE'!$E$2:$E$707,'Infos Relatório'!$B$564,'Faturamento NNE'!$F$2:$F$707,'Infos Relatório'!$B636,'Faturamento NNE'!$AA$2:$AA$707,'Infos Relatório'!AS$1,'Faturamento NNE'!$U$2:$U$707,"Sim")+SUMIFS('Faturamento NNE'!$Q$2:$Q$707,'Faturamento NNE'!$E$2:$E$707,'Infos Relatório'!$B$564,'Faturamento NNE'!$F$2:$F$707,'Infos Relatório'!$B636,'Faturamento NNE'!$AA$2:$AA$707,'Infos Relatório'!AS$1,'Faturamento NNE'!$U$2:$U$707,"Sim")</f>
        <v>0</v>
      </c>
      <c r="AW636" s="227" t="e">
        <f t="shared" si="223"/>
        <v>#DIV/0!</v>
      </c>
      <c r="AX636" s="545">
        <f>SUMIFS('Faturamento NNE'!$I$2:$I$707,'Faturamento NNE'!$E$2:$E$707,'Infos Relatório'!$B$564,'Faturamento NNE'!$F$2:$F$707,'Infos Relatório'!$B636,'Faturamento NNE'!$AA$2:$AA$707,'Infos Relatório'!AS$1)</f>
        <v>0</v>
      </c>
      <c r="AY636" s="541">
        <f>COUNTIFS('Faturamento NNE'!$E$2:$E$707,'Infos Relatório'!$B$564,'Faturamento NNE'!$F$2:$F$707,'Infos Relatório'!$B636,'Faturamento NNE'!$AA$2:$AA$707,'Infos Relatório'!AY$1)</f>
        <v>0</v>
      </c>
      <c r="AZ636" s="542">
        <f>SUMIFS('Faturamento NNE'!$H$2:$H$707,'Faturamento NNE'!$E$2:$E$707,'Infos Relatório'!$B$564,'Faturamento NNE'!$F$2:$F$707,'Infos Relatório'!$B636,'Faturamento NNE'!$AA$2:$AA$707,'Infos Relatório'!AY$1)</f>
        <v>0</v>
      </c>
      <c r="BA636" s="542">
        <f>SUMIFS('Faturamento NNE'!$K$2:$K$707,'Faturamento NNE'!$E$2:$E$707,'Infos Relatório'!$B$564,'Faturamento NNE'!$F$2:$F$707,'Infos Relatório'!$B636,'Faturamento NNE'!$AA$2:$AA$707,'Infos Relatório'!AY$1)</f>
        <v>0</v>
      </c>
      <c r="BB636" s="546">
        <f>SUMIFS('Faturamento NNE'!$P$2:$P$707,'Faturamento NNE'!$E$2:$E$707,'Infos Relatório'!$B$564,'Faturamento NNE'!$F$2:$F$707,'Infos Relatório'!$B636,'Faturamento NNE'!$AA$2:$AA$707,'Infos Relatório'!AY$1,'Faturamento NNE'!$U$2:$U$707,"Sim")+SUMIFS('Faturamento NNE'!$Q$2:$Q$707,'Faturamento NNE'!$E$2:$E$707,'Infos Relatório'!$B$564,'Faturamento NNE'!$F$2:$F$707,'Infos Relatório'!$B636,'Faturamento NNE'!$AA$2:$AA$707,'Infos Relatório'!AY$1,'Faturamento NNE'!$U$2:$U$707,"Sim")</f>
        <v>0</v>
      </c>
      <c r="BC636" s="227" t="e">
        <f t="shared" si="224"/>
        <v>#DIV/0!</v>
      </c>
      <c r="BD636" s="545">
        <f>SUMIFS('Faturamento NNE'!$I$2:$I$707,'Faturamento NNE'!$E$2:$E$707,'Infos Relatório'!$B$564,'Faturamento NNE'!$F$2:$F$707,'Infos Relatório'!$B636,'Faturamento NNE'!$AA$2:$AA$707,'Infos Relatório'!AY$1)</f>
        <v>0</v>
      </c>
      <c r="BE636" s="541">
        <f>COUNTIFS('Faturamento NNE'!$E$2:$E$707,'Infos Relatório'!$B$564,'Faturamento NNE'!$F$2:$F$707,'Infos Relatório'!$B636,'Faturamento NNE'!$AA$2:$AA$707,'Infos Relatório'!BE$1)</f>
        <v>0</v>
      </c>
      <c r="BF636" s="542">
        <f>SUMIFS('Faturamento NNE'!$H$2:$H$707,'Faturamento NNE'!$E$2:$E$707,'Infos Relatório'!$B$564,'Faturamento NNE'!$F$2:$F$707,'Infos Relatório'!$B636,'Faturamento NNE'!$AA$2:$AA$707,'Infos Relatório'!BE$1)</f>
        <v>0</v>
      </c>
      <c r="BG636" s="542">
        <f>SUMIFS('Faturamento NNE'!$K$2:$K$707,'Faturamento NNE'!$E$2:$E$707,'Infos Relatório'!$B$564,'Faturamento NNE'!$F$2:$F$707,'Infos Relatório'!$B636,'Faturamento NNE'!$AA$2:$AA$707,'Infos Relatório'!BE$1)</f>
        <v>0</v>
      </c>
      <c r="BH636" s="546">
        <f>SUMIFS('Faturamento NNE'!$P$2:$P$707,'Faturamento NNE'!$E$2:$E$707,'Infos Relatório'!$B$564,'Faturamento NNE'!$F$2:$F$707,'Infos Relatório'!$B636,'Faturamento NNE'!$AA$2:$AA$707,'Infos Relatório'!BE$1,'Faturamento NNE'!$U$2:$U$707,"Sim")+SUMIFS('Faturamento NNE'!$Q$2:$Q$707,'Faturamento NNE'!$E$2:$E$707,'Infos Relatório'!$B$564,'Faturamento NNE'!$F$2:$F$707,'Infos Relatório'!$B636,'Faturamento NNE'!$AA$2:$AA$707,'Infos Relatório'!BE$1,'Faturamento NNE'!$U$2:$U$707,"Sim")</f>
        <v>0</v>
      </c>
      <c r="BI636" s="227" t="e">
        <f t="shared" si="225"/>
        <v>#DIV/0!</v>
      </c>
      <c r="BJ636" s="545">
        <f>SUMIFS('Faturamento NNE'!$I$2:$I$707,'Faturamento NNE'!$E$2:$E$707,'Infos Relatório'!$B$564,'Faturamento NNE'!$F$2:$F$707,'Infos Relatório'!$B636,'Faturamento NNE'!$AA$2:$AA$707,'Infos Relatório'!BE$1)</f>
        <v>0</v>
      </c>
      <c r="BK636" s="541">
        <f>COUNTIFS('Faturamento NNE'!$E$2:$E$707,'Infos Relatório'!$B$564,'Faturamento NNE'!$F$2:$F$707,'Infos Relatório'!$B636,'Faturamento NNE'!$AA$2:$AA$707,'Infos Relatório'!BK$1)</f>
        <v>0</v>
      </c>
      <c r="BL636" s="542">
        <f>SUMIFS('Faturamento NNE'!$H$2:$H$707,'Faturamento NNE'!$E$2:$E$707,'Infos Relatório'!$B$564,'Faturamento NNE'!$F$2:$F$707,'Infos Relatório'!$B636,'Faturamento NNE'!$AA$2:$AA$707,'Infos Relatório'!BK$1)</f>
        <v>0</v>
      </c>
      <c r="BM636" s="542">
        <f>SUMIFS('Faturamento NNE'!$K$2:$K$707,'Faturamento NNE'!$E$2:$E$707,'Infos Relatório'!$B$564,'Faturamento NNE'!$F$2:$F$707,'Infos Relatório'!$B636,'Faturamento NNE'!$AA$2:$AA$707,'Infos Relatório'!BK$1)</f>
        <v>0</v>
      </c>
      <c r="BN636" s="546">
        <f>SUMIFS('Faturamento NNE'!$P$2:$P$707,'Faturamento NNE'!$E$2:$E$707,'Infos Relatório'!$B$564,'Faturamento NNE'!$F$2:$F$707,'Infos Relatório'!$B636,'Faturamento NNE'!$AA$2:$AA$707,'Infos Relatório'!BK$1,'Faturamento NNE'!$U$2:$U$707,"Sim")+SUMIFS('Faturamento NNE'!$Q$2:$Q$707,'Faturamento NNE'!$E$2:$E$707,'Infos Relatório'!$B$564,'Faturamento NNE'!$F$2:$F$707,'Infos Relatório'!$B636,'Faturamento NNE'!$AA$2:$AA$707,'Infos Relatório'!BK$1,'Faturamento NNE'!$U$2:$U$707,"Sim")</f>
        <v>0</v>
      </c>
      <c r="BO636" s="227" t="e">
        <f t="shared" si="226"/>
        <v>#DIV/0!</v>
      </c>
      <c r="BP636" s="545">
        <f>SUMIFS('Faturamento NNE'!$I$2:$I$707,'Faturamento NNE'!$E$2:$E$707,'Infos Relatório'!$B$564,'Faturamento NNE'!$F$2:$F$707,'Infos Relatório'!$B636,'Faturamento NNE'!$AA$2:$AA$707,'Infos Relatório'!BK$1)</f>
        <v>0</v>
      </c>
      <c r="BQ636" s="541">
        <f>COUNTIFS('Faturamento NNE'!$E$2:$E$707,'Infos Relatório'!$B$564,'Faturamento NNE'!$F$2:$F$707,'Infos Relatório'!$B636,'Faturamento NNE'!$AA$2:$AA$707,'Infos Relatório'!BQ$1)</f>
        <v>0</v>
      </c>
      <c r="BR636" s="542">
        <f>SUMIFS('Faturamento NNE'!$H$2:$H$707,'Faturamento NNE'!$E$2:$E$707,'Infos Relatório'!$B$564,'Faturamento NNE'!$F$2:$F$707,'Infos Relatório'!$B636,'Faturamento NNE'!$AA$2:$AA$707,'Infos Relatório'!BQ$1)</f>
        <v>0</v>
      </c>
      <c r="BS636" s="542">
        <f>SUMIFS('Faturamento NNE'!$K$2:$K$707,'Faturamento NNE'!$E$2:$E$707,'Infos Relatório'!$B$564,'Faturamento NNE'!$F$2:$F$707,'Infos Relatório'!$B636,'Faturamento NNE'!$AA$2:$AA$707,'Infos Relatório'!BQ$1)</f>
        <v>0</v>
      </c>
      <c r="BT636" s="546">
        <f>SUMIFS('Faturamento NNE'!$P$2:$P$707,'Faturamento NNE'!$E$2:$E$707,'Infos Relatório'!$B$564,'Faturamento NNE'!$F$2:$F$707,'Infos Relatório'!$B636,'Faturamento NNE'!$AA$2:$AA$707,'Infos Relatório'!BQ$1,'Faturamento NNE'!$U$2:$U$707,"Sim")+SUMIFS('Faturamento NNE'!$Q$2:$Q$707,'Faturamento NNE'!$E$2:$E$707,'Infos Relatório'!$B$564,'Faturamento NNE'!$F$2:$F$707,'Infos Relatório'!$B636,'Faturamento NNE'!$AA$2:$AA$707,'Infos Relatório'!BQ$1,'Faturamento NNE'!$U$2:$U$707,"Sim")</f>
        <v>0</v>
      </c>
      <c r="BU636" s="227" t="e">
        <f t="shared" si="227"/>
        <v>#DIV/0!</v>
      </c>
      <c r="BV636" s="545">
        <f>SUMIFS('Faturamento NNE'!$I$2:$I$707,'Faturamento NNE'!$E$2:$E$707,'Infos Relatório'!$B$564,'Faturamento NNE'!$F$2:$F$707,'Infos Relatório'!$B636,'Faturamento NNE'!$AA$2:$AA$707,'Infos Relatório'!BQ$1)</f>
        <v>0</v>
      </c>
    </row>
    <row r="637" spans="2:74">
      <c r="B637" s="217" t="s">
        <v>202</v>
      </c>
      <c r="C637" s="541">
        <f>COUNTIFS('Faturamento NNE'!$E$2:$E$707,'Infos Relatório'!$B$564,'Faturamento NNE'!$F$2:$F$707,'Infos Relatório'!$B637,'Faturamento NNE'!$AA$2:$AA$707,'Infos Relatório'!C$1)</f>
        <v>0</v>
      </c>
      <c r="D637" s="542">
        <f>SUMIFS('Faturamento NNE'!$H$2:$H$707,'Faturamento NNE'!$E$2:$E$707,'Infos Relatório'!$B$564,'Faturamento NNE'!$F$2:$F$707,'Infos Relatório'!$B637,'Faturamento NNE'!$AA$2:$AA$707,'Infos Relatório'!C$1)</f>
        <v>0</v>
      </c>
      <c r="E637" s="543">
        <f>SUMIFS('Faturamento NNE'!$K$2:$K$707,'Faturamento NNE'!$E$2:$E$707,'Infos Relatório'!$B$564,'Faturamento NNE'!$F$2:$F$707,'Infos Relatório'!$B637,'Faturamento NNE'!$AA$2:$AA$707,'Infos Relatório'!C$1)</f>
        <v>0</v>
      </c>
      <c r="F637" s="544">
        <f>SUMIFS('Faturamento NNE'!$P$2:$P$707,'Faturamento NNE'!$E$2:$E$707,'Infos Relatório'!$B$564,'Faturamento NNE'!$F$2:$F$707,'Infos Relatório'!$B637,'Faturamento NNE'!$AA$2:$AA$707,'Infos Relatório'!C$1,'Faturamento NNE'!$U$2:$U$707,"Sim")+SUMIFS('Faturamento NNE'!$Q$2:$Q$707,'Faturamento NNE'!$E$2:$E$707,'Infos Relatório'!$B$564,'Faturamento NNE'!$F$2:$F$707,'Infos Relatório'!$B637,'Faturamento NNE'!$AA$2:$AA$707,'Infos Relatório'!C$1,'Faturamento NNE'!$U$2:$U$707,"Sim")</f>
        <v>0</v>
      </c>
      <c r="G637" s="283" t="e">
        <f t="shared" si="216"/>
        <v>#DIV/0!</v>
      </c>
      <c r="H637" s="545">
        <f>SUMIFS('Faturamento NNE'!$I$2:$I$707,'Faturamento NNE'!$E$2:$E$707,'Infos Relatório'!$B$564,'Faturamento NNE'!$F$2:$F$707,'Infos Relatório'!$B637,'Faturamento NNE'!$AA$2:$AA$707,'Infos Relatório'!C$1)</f>
        <v>0</v>
      </c>
      <c r="I637" s="541">
        <f>COUNTIFS('Faturamento NNE'!$E$2:$E$707,'Infos Relatório'!$B$564,'Faturamento NNE'!$F$2:$F$707,'Infos Relatório'!$B637,'Faturamento NNE'!$AA$2:$AA$707,'Infos Relatório'!I$1)</f>
        <v>0</v>
      </c>
      <c r="J637" s="542">
        <f>SUMIFS('Faturamento NNE'!$H$2:$H$707,'Faturamento NNE'!$E$2:$E$707,'Infos Relatório'!$B$564,'Faturamento NNE'!$F$2:$F$707,'Infos Relatório'!$B637,'Faturamento NNE'!$AA$2:$AA$707,'Infos Relatório'!I$1)</f>
        <v>0</v>
      </c>
      <c r="K637" s="543">
        <f>SUMIFS('Faturamento NNE'!$K$2:$K$707,'Faturamento NNE'!$E$2:$E$707,'Infos Relatório'!$B$564,'Faturamento NNE'!$F$2:$F$707,'Infos Relatório'!$B637,'Faturamento NNE'!$AA$2:$AA$707,'Infos Relatório'!I$1)</f>
        <v>0</v>
      </c>
      <c r="L637" s="544">
        <f>SUMIFS('Faturamento NNE'!$P$2:$P$707,'Faturamento NNE'!$E$2:$E$707,'Infos Relatório'!$B$564,'Faturamento NNE'!$F$2:$F$707,'Infos Relatório'!$B637,'Faturamento NNE'!$AA$2:$AA$707,'Infos Relatório'!I$1,'Faturamento NNE'!$U$2:$U$707,"Sim")+SUMIFS('Faturamento NNE'!$Q$2:$Q$707,'Faturamento NNE'!$E$2:$E$707,'Infos Relatório'!$B$564,'Faturamento NNE'!$F$2:$F$707,'Infos Relatório'!$B637,'Faturamento NNE'!$AA$2:$AA$707,'Infos Relatório'!I$1,'Faturamento NNE'!$U$2:$U$707,"Sim")</f>
        <v>0</v>
      </c>
      <c r="M637" s="283" t="e">
        <f t="shared" si="217"/>
        <v>#DIV/0!</v>
      </c>
      <c r="N637" s="545">
        <f>SUMIFS('Faturamento NNE'!$I$2:$I$707,'Faturamento NNE'!$E$2:$E$707,'Infos Relatório'!$B$564,'Faturamento NNE'!$F$2:$F$707,'Infos Relatório'!$B637,'Faturamento NNE'!$AA$2:$AA$707,'Infos Relatório'!I$1)</f>
        <v>0</v>
      </c>
      <c r="O637" s="541">
        <f>COUNTIFS('Faturamento NNE'!$E$2:$E$707,'Infos Relatório'!$B$564,'Faturamento NNE'!$F$2:$F$707,'Infos Relatório'!$B637,'Faturamento NNE'!$AA$2:$AA$707,'Infos Relatório'!O$1)</f>
        <v>0</v>
      </c>
      <c r="P637" s="542">
        <f>SUMIFS('Faturamento NNE'!$H$2:$H$707,'Faturamento NNE'!$E$2:$E$707,'Infos Relatório'!$B$564,'Faturamento NNE'!$F$2:$F$707,'Infos Relatório'!$B637,'Faturamento NNE'!$AA$2:$AA$707,'Infos Relatório'!O$1)</f>
        <v>0</v>
      </c>
      <c r="Q637" s="542">
        <f>SUMIFS('Faturamento NNE'!$K$2:$K$707,'Faturamento NNE'!$E$2:$E$707,'Infos Relatório'!$B$564,'Faturamento NNE'!$F$2:$F$707,'Infos Relatório'!$B637,'Faturamento NNE'!$AA$2:$AA$707,'Infos Relatório'!O$1)</f>
        <v>0</v>
      </c>
      <c r="R637" s="546">
        <f>SUMIFS('Faturamento NNE'!$P$2:$P$707,'Faturamento NNE'!$E$2:$E$707,'Infos Relatório'!$B$564,'Faturamento NNE'!$F$2:$F$707,'Infos Relatório'!$B637,'Faturamento NNE'!$AA$2:$AA$707,'Infos Relatório'!O$1,'Faturamento NNE'!$U$2:$U$707,"Sim")+SUMIFS('Faturamento NNE'!$Q$2:$Q$707,'Faturamento NNE'!$E$2:$E$707,'Infos Relatório'!$B$564,'Faturamento NNE'!$F$2:$F$707,'Infos Relatório'!$B637,'Faturamento NNE'!$AA$2:$AA$707,'Infos Relatório'!O$1,'Faturamento NNE'!$U$2:$U$707,"Sim")</f>
        <v>0</v>
      </c>
      <c r="S637" s="227" t="e">
        <f t="shared" si="218"/>
        <v>#DIV/0!</v>
      </c>
      <c r="T637" s="545">
        <f>SUMIFS('Faturamento NNE'!$I$2:$I$707,'Faturamento NNE'!$E$2:$E$707,'Infos Relatório'!$B$564,'Faturamento NNE'!$F$2:$F$707,'Infos Relatório'!$B637,'Faturamento NNE'!$AA$2:$AA$707,'Infos Relatório'!O$1)</f>
        <v>0</v>
      </c>
      <c r="U637" s="541">
        <f>COUNTIFS('Faturamento NNE'!$E$2:$E$707,'Infos Relatório'!$B$564,'Faturamento NNE'!$F$2:$F$707,'Infos Relatório'!$B637,'Faturamento NNE'!$AA$2:$AA$707,'Infos Relatório'!U$1)</f>
        <v>0</v>
      </c>
      <c r="V637" s="542">
        <f>SUMIFS('Faturamento NNE'!$H$2:$H$707,'Faturamento NNE'!$E$2:$E$707,'Infos Relatório'!$B$564,'Faturamento NNE'!$F$2:$F$707,'Infos Relatório'!$B637,'Faturamento NNE'!$AA$2:$AA$707,'Infos Relatório'!U$1)</f>
        <v>0</v>
      </c>
      <c r="W637" s="542">
        <f>SUMIFS('Faturamento NNE'!$K$2:$K$707,'Faturamento NNE'!$E$2:$E$707,'Infos Relatório'!$B$564,'Faturamento NNE'!$F$2:$F$707,'Infos Relatório'!$B637,'Faturamento NNE'!$AA$2:$AA$707,'Infos Relatório'!U$1)</f>
        <v>0</v>
      </c>
      <c r="X637" s="546">
        <f>SUMIFS('Faturamento NNE'!$P$2:$P$707,'Faturamento NNE'!$E$2:$E$707,'Infos Relatório'!$B$564,'Faturamento NNE'!$F$2:$F$707,'Infos Relatório'!$B637,'Faturamento NNE'!$AA$2:$AA$707,'Infos Relatório'!U$1,'Faturamento NNE'!$U$2:$U$707,"Sim")+SUMIFS('Faturamento NNE'!$Q$2:$Q$707,'Faturamento NNE'!$E$2:$E$707,'Infos Relatório'!$B$564,'Faturamento NNE'!$F$2:$F$707,'Infos Relatório'!$B637,'Faturamento NNE'!$AA$2:$AA$707,'Infos Relatório'!U$1,'Faturamento NNE'!$U$2:$U$707,"Sim")</f>
        <v>0</v>
      </c>
      <c r="Y637" s="227" t="e">
        <f t="shared" si="219"/>
        <v>#DIV/0!</v>
      </c>
      <c r="Z637" s="545">
        <f>SUMIFS('Faturamento NNE'!$I$2:$I$707,'Faturamento NNE'!$E$2:$E$707,'Infos Relatório'!$B$564,'Faturamento NNE'!$F$2:$F$707,'Infos Relatório'!$B637,'Faturamento NNE'!$AA$2:$AA$707,'Infos Relatório'!U$1)</f>
        <v>0</v>
      </c>
      <c r="AA637" s="541">
        <f>COUNTIFS('Faturamento NNE'!$E$2:$E$707,'Infos Relatório'!$B$564,'Faturamento NNE'!$F$2:$F$707,'Infos Relatório'!$B637,'Faturamento NNE'!$AA$2:$AA$707,'Infos Relatório'!AA$1)</f>
        <v>0</v>
      </c>
      <c r="AB637" s="542">
        <f>SUMIFS('Faturamento NNE'!$H$2:$H$707,'Faturamento NNE'!$E$2:$E$707,'Infos Relatório'!$B$564,'Faturamento NNE'!$F$2:$F$707,'Infos Relatório'!$B637,'Faturamento NNE'!$AA$2:$AA$707,'Infos Relatório'!AA$1)</f>
        <v>0</v>
      </c>
      <c r="AC637" s="542">
        <f>SUMIFS('Faturamento NNE'!$K$2:$K$707,'Faturamento NNE'!$E$2:$E$707,'Infos Relatório'!$B$564,'Faturamento NNE'!$F$2:$F$707,'Infos Relatório'!$B637,'Faturamento NNE'!$AA$2:$AA$707,'Infos Relatório'!AA$1)</f>
        <v>0</v>
      </c>
      <c r="AD637" s="546">
        <f>SUMIFS('Faturamento NNE'!$P$2:$P$707,'Faturamento NNE'!$E$2:$E$707,'Infos Relatório'!$B$564,'Faturamento NNE'!$F$2:$F$707,'Infos Relatório'!$B637,'Faturamento NNE'!$AA$2:$AA$707,'Infos Relatório'!AA$1,'Faturamento NNE'!$U$2:$U$707,"Sim")+SUMIFS('Faturamento NNE'!$Q$2:$Q$707,'Faturamento NNE'!$E$2:$E$707,'Infos Relatório'!$B$564,'Faturamento NNE'!$F$2:$F$707,'Infos Relatório'!$B637,'Faturamento NNE'!$AA$2:$AA$707,'Infos Relatório'!AA$1,'Faturamento NNE'!$U$2:$U$707,"Sim")</f>
        <v>0</v>
      </c>
      <c r="AE637" s="227" t="e">
        <f t="shared" si="220"/>
        <v>#DIV/0!</v>
      </c>
      <c r="AF637" s="545">
        <f>SUMIFS('Faturamento NNE'!$I$2:$I$707,'Faturamento NNE'!$E$2:$E$707,'Infos Relatório'!$B$564,'Faturamento NNE'!$F$2:$F$707,'Infos Relatório'!$B637,'Faturamento NNE'!$AA$2:$AA$707,'Infos Relatório'!AA$1)</f>
        <v>0</v>
      </c>
      <c r="AG637" s="541">
        <f>COUNTIFS('Faturamento NNE'!$E$2:$E$707,'Infos Relatório'!$B$564,'Faturamento NNE'!$F$2:$F$707,'Infos Relatório'!$B637,'Faturamento NNE'!$AA$2:$AA$707,'Infos Relatório'!AG$1)</f>
        <v>0</v>
      </c>
      <c r="AH637" s="542">
        <f>SUMIFS('Faturamento NNE'!$H$2:$H$707,'Faturamento NNE'!$E$2:$E$707,'Infos Relatório'!$B$564,'Faturamento NNE'!$F$2:$F$707,'Infos Relatório'!$B637,'Faturamento NNE'!$AA$2:$AA$707,'Infos Relatório'!AG$1)</f>
        <v>0</v>
      </c>
      <c r="AI637" s="542">
        <f>SUMIFS('Faturamento NNE'!$K$2:$K$707,'Faturamento NNE'!$E$2:$E$707,'Infos Relatório'!$B$564,'Faturamento NNE'!$F$2:$F$707,'Infos Relatório'!$B637,'Faturamento NNE'!$AA$2:$AA$707,'Infos Relatório'!AG$1)</f>
        <v>0</v>
      </c>
      <c r="AJ637" s="546">
        <f>SUMIFS('Faturamento NNE'!$P$2:$P$707,'Faturamento NNE'!$E$2:$E$707,'Infos Relatório'!$B$564,'Faturamento NNE'!$F$2:$F$707,'Infos Relatório'!$B637,'Faturamento NNE'!$AA$2:$AA$707,'Infos Relatório'!AG$1,'Faturamento NNE'!$U$2:$U$707,"Sim")+SUMIFS('Faturamento NNE'!$Q$2:$Q$707,'Faturamento NNE'!$E$2:$E$707,'Infos Relatório'!$B$564,'Faturamento NNE'!$F$2:$F$707,'Infos Relatório'!$B637,'Faturamento NNE'!$AA$2:$AA$707,'Infos Relatório'!AG$1,'Faturamento NNE'!$U$2:$U$707,"Sim")</f>
        <v>0</v>
      </c>
      <c r="AK637" s="227" t="e">
        <f t="shared" si="221"/>
        <v>#DIV/0!</v>
      </c>
      <c r="AL637" s="545">
        <f>SUMIFS('Faturamento NNE'!$I$2:$I$707,'Faturamento NNE'!$E$2:$E$707,'Infos Relatório'!$B$564,'Faturamento NNE'!$F$2:$F$707,'Infos Relatório'!$B637,'Faturamento NNE'!$AA$2:$AA$707,'Infos Relatório'!AG$1)</f>
        <v>0</v>
      </c>
      <c r="AM637" s="541">
        <f>COUNTIFS('Faturamento NNE'!$E$2:$E$707,'Infos Relatório'!$B$564,'Faturamento NNE'!$F$2:$F$707,'Infos Relatório'!$B637,'Faturamento NNE'!$AA$2:$AA$707,'Infos Relatório'!AM$1)</f>
        <v>0</v>
      </c>
      <c r="AN637" s="542">
        <f>SUMIFS('Faturamento NNE'!$H$2:$H$707,'Faturamento NNE'!$E$2:$E$707,'Infos Relatório'!$B$564,'Faturamento NNE'!$F$2:$F$707,'Infos Relatório'!$B637,'Faturamento NNE'!$AA$2:$AA$707,'Infos Relatório'!AM$1)</f>
        <v>0</v>
      </c>
      <c r="AO637" s="542">
        <f>SUMIFS('Faturamento NNE'!$K$2:$K$707,'Faturamento NNE'!$E$2:$E$707,'Infos Relatório'!$B$564,'Faturamento NNE'!$F$2:$F$707,'Infos Relatório'!$B637,'Faturamento NNE'!$AA$2:$AA$707,'Infos Relatório'!AM$1)</f>
        <v>0</v>
      </c>
      <c r="AP637" s="546">
        <f>SUMIFS('Faturamento NNE'!$P$2:$P$707,'Faturamento NNE'!$E$2:$E$707,'Infos Relatório'!$B$564,'Faturamento NNE'!$F$2:$F$707,'Infos Relatório'!$B637,'Faturamento NNE'!$AA$2:$AA$707,'Infos Relatório'!AM$1,'Faturamento NNE'!$U$2:$U$707,"Sim")+SUMIFS('Faturamento NNE'!$Q$2:$Q$707,'Faturamento NNE'!$E$2:$E$707,'Infos Relatório'!$B$564,'Faturamento NNE'!$F$2:$F$707,'Infos Relatório'!$B637,'Faturamento NNE'!$AA$2:$AA$707,'Infos Relatório'!AM$1,'Faturamento NNE'!$U$2:$U$707,"Sim")</f>
        <v>0</v>
      </c>
      <c r="AQ637" s="227" t="e">
        <f t="shared" si="222"/>
        <v>#DIV/0!</v>
      </c>
      <c r="AR637" s="545">
        <f>SUMIFS('Faturamento NNE'!$I$2:$I$707,'Faturamento NNE'!$E$2:$E$707,'Infos Relatório'!$B$564,'Faturamento NNE'!$F$2:$F$707,'Infos Relatório'!$B637,'Faturamento NNE'!$AA$2:$AA$707,'Infos Relatório'!AM$1)</f>
        <v>0</v>
      </c>
      <c r="AS637" s="541">
        <f>COUNTIFS('Faturamento NNE'!$E$2:$E$707,'Infos Relatório'!$B$564,'Faturamento NNE'!$F$2:$F$707,'Infos Relatório'!$B637,'Faturamento NNE'!$AA$2:$AA$707,'Infos Relatório'!AS$1)</f>
        <v>0</v>
      </c>
      <c r="AT637" s="542">
        <f>SUMIFS('Faturamento NNE'!$H$2:$H$707,'Faturamento NNE'!$E$2:$E$707,'Infos Relatório'!$B$564,'Faturamento NNE'!$F$2:$F$707,'Infos Relatório'!$B637,'Faturamento NNE'!$AA$2:$AA$707,'Infos Relatório'!AS$1)</f>
        <v>0</v>
      </c>
      <c r="AU637" s="542">
        <f>SUMIFS('Faturamento NNE'!$K$2:$K$707,'Faturamento NNE'!$E$2:$E$707,'Infos Relatório'!$B$564,'Faturamento NNE'!$F$2:$F$707,'Infos Relatório'!$B637,'Faturamento NNE'!$AA$2:$AA$707,'Infos Relatório'!AS$1)</f>
        <v>0</v>
      </c>
      <c r="AV637" s="546">
        <f>SUMIFS('Faturamento NNE'!$P$2:$P$707,'Faturamento NNE'!$E$2:$E$707,'Infos Relatório'!$B$564,'Faturamento NNE'!$F$2:$F$707,'Infos Relatório'!$B637,'Faturamento NNE'!$AA$2:$AA$707,'Infos Relatório'!AS$1,'Faturamento NNE'!$U$2:$U$707,"Sim")+SUMIFS('Faturamento NNE'!$Q$2:$Q$707,'Faturamento NNE'!$E$2:$E$707,'Infos Relatório'!$B$564,'Faturamento NNE'!$F$2:$F$707,'Infos Relatório'!$B637,'Faturamento NNE'!$AA$2:$AA$707,'Infos Relatório'!AS$1,'Faturamento NNE'!$U$2:$U$707,"Sim")</f>
        <v>0</v>
      </c>
      <c r="AW637" s="227" t="e">
        <f t="shared" si="223"/>
        <v>#DIV/0!</v>
      </c>
      <c r="AX637" s="545">
        <f>SUMIFS('Faturamento NNE'!$I$2:$I$707,'Faturamento NNE'!$E$2:$E$707,'Infos Relatório'!$B$564,'Faturamento NNE'!$F$2:$F$707,'Infos Relatório'!$B637,'Faturamento NNE'!$AA$2:$AA$707,'Infos Relatório'!AS$1)</f>
        <v>0</v>
      </c>
      <c r="AY637" s="541">
        <f>COUNTIFS('Faturamento NNE'!$E$2:$E$707,'Infos Relatório'!$B$564,'Faturamento NNE'!$F$2:$F$707,'Infos Relatório'!$B637,'Faturamento NNE'!$AA$2:$AA$707,'Infos Relatório'!AY$1)</f>
        <v>0</v>
      </c>
      <c r="AZ637" s="542">
        <f>SUMIFS('Faturamento NNE'!$H$2:$H$707,'Faturamento NNE'!$E$2:$E$707,'Infos Relatório'!$B$564,'Faturamento NNE'!$F$2:$F$707,'Infos Relatório'!$B637,'Faturamento NNE'!$AA$2:$AA$707,'Infos Relatório'!AY$1)</f>
        <v>0</v>
      </c>
      <c r="BA637" s="542">
        <f>SUMIFS('Faturamento NNE'!$K$2:$K$707,'Faturamento NNE'!$E$2:$E$707,'Infos Relatório'!$B$564,'Faturamento NNE'!$F$2:$F$707,'Infos Relatório'!$B637,'Faturamento NNE'!$AA$2:$AA$707,'Infos Relatório'!AY$1)</f>
        <v>0</v>
      </c>
      <c r="BB637" s="546">
        <f>SUMIFS('Faturamento NNE'!$P$2:$P$707,'Faturamento NNE'!$E$2:$E$707,'Infos Relatório'!$B$564,'Faturamento NNE'!$F$2:$F$707,'Infos Relatório'!$B637,'Faturamento NNE'!$AA$2:$AA$707,'Infos Relatório'!AY$1,'Faturamento NNE'!$U$2:$U$707,"Sim")+SUMIFS('Faturamento NNE'!$Q$2:$Q$707,'Faturamento NNE'!$E$2:$E$707,'Infos Relatório'!$B$564,'Faturamento NNE'!$F$2:$F$707,'Infos Relatório'!$B637,'Faturamento NNE'!$AA$2:$AA$707,'Infos Relatório'!AY$1,'Faturamento NNE'!$U$2:$U$707,"Sim")</f>
        <v>0</v>
      </c>
      <c r="BC637" s="227" t="e">
        <f t="shared" si="224"/>
        <v>#DIV/0!</v>
      </c>
      <c r="BD637" s="545">
        <f>SUMIFS('Faturamento NNE'!$I$2:$I$707,'Faturamento NNE'!$E$2:$E$707,'Infos Relatório'!$B$564,'Faturamento NNE'!$F$2:$F$707,'Infos Relatório'!$B637,'Faturamento NNE'!$AA$2:$AA$707,'Infos Relatório'!AY$1)</f>
        <v>0</v>
      </c>
      <c r="BE637" s="541">
        <f>COUNTIFS('Faturamento NNE'!$E$2:$E$707,'Infos Relatório'!$B$564,'Faturamento NNE'!$F$2:$F$707,'Infos Relatório'!$B637,'Faturamento NNE'!$AA$2:$AA$707,'Infos Relatório'!BE$1)</f>
        <v>0</v>
      </c>
      <c r="BF637" s="542">
        <f>SUMIFS('Faturamento NNE'!$H$2:$H$707,'Faturamento NNE'!$E$2:$E$707,'Infos Relatório'!$B$564,'Faturamento NNE'!$F$2:$F$707,'Infos Relatório'!$B637,'Faturamento NNE'!$AA$2:$AA$707,'Infos Relatório'!BE$1)</f>
        <v>0</v>
      </c>
      <c r="BG637" s="542">
        <f>SUMIFS('Faturamento NNE'!$K$2:$K$707,'Faturamento NNE'!$E$2:$E$707,'Infos Relatório'!$B$564,'Faturamento NNE'!$F$2:$F$707,'Infos Relatório'!$B637,'Faturamento NNE'!$AA$2:$AA$707,'Infos Relatório'!BE$1)</f>
        <v>0</v>
      </c>
      <c r="BH637" s="546">
        <f>SUMIFS('Faturamento NNE'!$P$2:$P$707,'Faturamento NNE'!$E$2:$E$707,'Infos Relatório'!$B$564,'Faturamento NNE'!$F$2:$F$707,'Infos Relatório'!$B637,'Faturamento NNE'!$AA$2:$AA$707,'Infos Relatório'!BE$1,'Faturamento NNE'!$U$2:$U$707,"Sim")+SUMIFS('Faturamento NNE'!$Q$2:$Q$707,'Faturamento NNE'!$E$2:$E$707,'Infos Relatório'!$B$564,'Faturamento NNE'!$F$2:$F$707,'Infos Relatório'!$B637,'Faturamento NNE'!$AA$2:$AA$707,'Infos Relatório'!BE$1,'Faturamento NNE'!$U$2:$U$707,"Sim")</f>
        <v>0</v>
      </c>
      <c r="BI637" s="227" t="e">
        <f t="shared" si="225"/>
        <v>#DIV/0!</v>
      </c>
      <c r="BJ637" s="545">
        <f>SUMIFS('Faturamento NNE'!$I$2:$I$707,'Faturamento NNE'!$E$2:$E$707,'Infos Relatório'!$B$564,'Faturamento NNE'!$F$2:$F$707,'Infos Relatório'!$B637,'Faturamento NNE'!$AA$2:$AA$707,'Infos Relatório'!BE$1)</f>
        <v>0</v>
      </c>
      <c r="BK637" s="541">
        <f>COUNTIFS('Faturamento NNE'!$E$2:$E$707,'Infos Relatório'!$B$564,'Faturamento NNE'!$F$2:$F$707,'Infos Relatório'!$B637,'Faturamento NNE'!$AA$2:$AA$707,'Infos Relatório'!BK$1)</f>
        <v>0</v>
      </c>
      <c r="BL637" s="542">
        <f>SUMIFS('Faturamento NNE'!$H$2:$H$707,'Faturamento NNE'!$E$2:$E$707,'Infos Relatório'!$B$564,'Faturamento NNE'!$F$2:$F$707,'Infos Relatório'!$B637,'Faturamento NNE'!$AA$2:$AA$707,'Infos Relatório'!BK$1)</f>
        <v>0</v>
      </c>
      <c r="BM637" s="542">
        <f>SUMIFS('Faturamento NNE'!$K$2:$K$707,'Faturamento NNE'!$E$2:$E$707,'Infos Relatório'!$B$564,'Faturamento NNE'!$F$2:$F$707,'Infos Relatório'!$B637,'Faturamento NNE'!$AA$2:$AA$707,'Infos Relatório'!BK$1)</f>
        <v>0</v>
      </c>
      <c r="BN637" s="546">
        <f>SUMIFS('Faturamento NNE'!$P$2:$P$707,'Faturamento NNE'!$E$2:$E$707,'Infos Relatório'!$B$564,'Faturamento NNE'!$F$2:$F$707,'Infos Relatório'!$B637,'Faturamento NNE'!$AA$2:$AA$707,'Infos Relatório'!BK$1,'Faturamento NNE'!$U$2:$U$707,"Sim")+SUMIFS('Faturamento NNE'!$Q$2:$Q$707,'Faturamento NNE'!$E$2:$E$707,'Infos Relatório'!$B$564,'Faturamento NNE'!$F$2:$F$707,'Infos Relatório'!$B637,'Faturamento NNE'!$AA$2:$AA$707,'Infos Relatório'!BK$1,'Faturamento NNE'!$U$2:$U$707,"Sim")</f>
        <v>0</v>
      </c>
      <c r="BO637" s="227" t="e">
        <f t="shared" si="226"/>
        <v>#DIV/0!</v>
      </c>
      <c r="BP637" s="545">
        <f>SUMIFS('Faturamento NNE'!$I$2:$I$707,'Faturamento NNE'!$E$2:$E$707,'Infos Relatório'!$B$564,'Faturamento NNE'!$F$2:$F$707,'Infos Relatório'!$B637,'Faturamento NNE'!$AA$2:$AA$707,'Infos Relatório'!BK$1)</f>
        <v>0</v>
      </c>
      <c r="BQ637" s="541">
        <f>COUNTIFS('Faturamento NNE'!$E$2:$E$707,'Infos Relatório'!$B$564,'Faturamento NNE'!$F$2:$F$707,'Infos Relatório'!$B637,'Faturamento NNE'!$AA$2:$AA$707,'Infos Relatório'!BQ$1)</f>
        <v>0</v>
      </c>
      <c r="BR637" s="542">
        <f>SUMIFS('Faturamento NNE'!$H$2:$H$707,'Faturamento NNE'!$E$2:$E$707,'Infos Relatório'!$B$564,'Faturamento NNE'!$F$2:$F$707,'Infos Relatório'!$B637,'Faturamento NNE'!$AA$2:$AA$707,'Infos Relatório'!BQ$1)</f>
        <v>0</v>
      </c>
      <c r="BS637" s="542">
        <f>SUMIFS('Faturamento NNE'!$K$2:$K$707,'Faturamento NNE'!$E$2:$E$707,'Infos Relatório'!$B$564,'Faturamento NNE'!$F$2:$F$707,'Infos Relatório'!$B637,'Faturamento NNE'!$AA$2:$AA$707,'Infos Relatório'!BQ$1)</f>
        <v>0</v>
      </c>
      <c r="BT637" s="546">
        <f>SUMIFS('Faturamento NNE'!$P$2:$P$707,'Faturamento NNE'!$E$2:$E$707,'Infos Relatório'!$B$564,'Faturamento NNE'!$F$2:$F$707,'Infos Relatório'!$B637,'Faturamento NNE'!$AA$2:$AA$707,'Infos Relatório'!BQ$1,'Faturamento NNE'!$U$2:$U$707,"Sim")+SUMIFS('Faturamento NNE'!$Q$2:$Q$707,'Faturamento NNE'!$E$2:$E$707,'Infos Relatório'!$B$564,'Faturamento NNE'!$F$2:$F$707,'Infos Relatório'!$B637,'Faturamento NNE'!$AA$2:$AA$707,'Infos Relatório'!BQ$1,'Faturamento NNE'!$U$2:$U$707,"Sim")</f>
        <v>0</v>
      </c>
      <c r="BU637" s="227" t="e">
        <f t="shared" si="227"/>
        <v>#DIV/0!</v>
      </c>
      <c r="BV637" s="545">
        <f>SUMIFS('Faturamento NNE'!$I$2:$I$707,'Faturamento NNE'!$E$2:$E$707,'Infos Relatório'!$B$564,'Faturamento NNE'!$F$2:$F$707,'Infos Relatório'!$B637,'Faturamento NNE'!$AA$2:$AA$707,'Infos Relatório'!BQ$1)</f>
        <v>0</v>
      </c>
    </row>
    <row r="638" spans="2:74">
      <c r="B638" s="217" t="s">
        <v>203</v>
      </c>
      <c r="C638" s="541">
        <f>COUNTIFS('Faturamento NNE'!$E$2:$E$707,'Infos Relatório'!$B$564,'Faturamento NNE'!$F$2:$F$707,'Infos Relatório'!$B638,'Faturamento NNE'!$AA$2:$AA$707,'Infos Relatório'!C$1)</f>
        <v>0</v>
      </c>
      <c r="D638" s="542">
        <f>SUMIFS('Faturamento NNE'!$H$2:$H$707,'Faturamento NNE'!$E$2:$E$707,'Infos Relatório'!$B$564,'Faturamento NNE'!$F$2:$F$707,'Infos Relatório'!$B638,'Faturamento NNE'!$AA$2:$AA$707,'Infos Relatório'!C$1)</f>
        <v>0</v>
      </c>
      <c r="E638" s="543">
        <f>SUMIFS('Faturamento NNE'!$K$2:$K$707,'Faturamento NNE'!$E$2:$E$707,'Infos Relatório'!$B$564,'Faturamento NNE'!$F$2:$F$707,'Infos Relatório'!$B638,'Faturamento NNE'!$AA$2:$AA$707,'Infos Relatório'!C$1)</f>
        <v>0</v>
      </c>
      <c r="F638" s="544">
        <f>SUMIFS('Faturamento NNE'!$P$2:$P$707,'Faturamento NNE'!$E$2:$E$707,'Infos Relatório'!$B$564,'Faturamento NNE'!$F$2:$F$707,'Infos Relatório'!$B638,'Faturamento NNE'!$AA$2:$AA$707,'Infos Relatório'!C$1,'Faturamento NNE'!$U$2:$U$707,"Sim")+SUMIFS('Faturamento NNE'!$Q$2:$Q$707,'Faturamento NNE'!$E$2:$E$707,'Infos Relatório'!$B$564,'Faturamento NNE'!$F$2:$F$707,'Infos Relatório'!$B638,'Faturamento NNE'!$AA$2:$AA$707,'Infos Relatório'!C$1,'Faturamento NNE'!$U$2:$U$707,"Sim")</f>
        <v>0</v>
      </c>
      <c r="G638" s="283" t="e">
        <f t="shared" si="216"/>
        <v>#DIV/0!</v>
      </c>
      <c r="H638" s="545">
        <f>SUMIFS('Faturamento NNE'!$I$2:$I$707,'Faturamento NNE'!$E$2:$E$707,'Infos Relatório'!$B$564,'Faturamento NNE'!$F$2:$F$707,'Infos Relatório'!$B638,'Faturamento NNE'!$AA$2:$AA$707,'Infos Relatório'!C$1)</f>
        <v>0</v>
      </c>
      <c r="I638" s="541">
        <f>COUNTIFS('Faturamento NNE'!$E$2:$E$707,'Infos Relatório'!$B$564,'Faturamento NNE'!$F$2:$F$707,'Infos Relatório'!$B638,'Faturamento NNE'!$AA$2:$AA$707,'Infos Relatório'!I$1)</f>
        <v>0</v>
      </c>
      <c r="J638" s="542">
        <f>SUMIFS('Faturamento NNE'!$H$2:$H$707,'Faturamento NNE'!$E$2:$E$707,'Infos Relatório'!$B$564,'Faturamento NNE'!$F$2:$F$707,'Infos Relatório'!$B638,'Faturamento NNE'!$AA$2:$AA$707,'Infos Relatório'!I$1)</f>
        <v>0</v>
      </c>
      <c r="K638" s="543">
        <f>SUMIFS('Faturamento NNE'!$K$2:$K$707,'Faturamento NNE'!$E$2:$E$707,'Infos Relatório'!$B$564,'Faturamento NNE'!$F$2:$F$707,'Infos Relatório'!$B638,'Faturamento NNE'!$AA$2:$AA$707,'Infos Relatório'!I$1)</f>
        <v>0</v>
      </c>
      <c r="L638" s="544">
        <f>SUMIFS('Faturamento NNE'!$P$2:$P$707,'Faturamento NNE'!$E$2:$E$707,'Infos Relatório'!$B$564,'Faturamento NNE'!$F$2:$F$707,'Infos Relatório'!$B638,'Faturamento NNE'!$AA$2:$AA$707,'Infos Relatório'!I$1,'Faturamento NNE'!$U$2:$U$707,"Sim")+SUMIFS('Faturamento NNE'!$Q$2:$Q$707,'Faturamento NNE'!$E$2:$E$707,'Infos Relatório'!$B$564,'Faturamento NNE'!$F$2:$F$707,'Infos Relatório'!$B638,'Faturamento NNE'!$AA$2:$AA$707,'Infos Relatório'!I$1,'Faturamento NNE'!$U$2:$U$707,"Sim")</f>
        <v>0</v>
      </c>
      <c r="M638" s="283" t="e">
        <f t="shared" si="217"/>
        <v>#DIV/0!</v>
      </c>
      <c r="N638" s="545">
        <f>SUMIFS('Faturamento NNE'!$I$2:$I$707,'Faturamento NNE'!$E$2:$E$707,'Infos Relatório'!$B$564,'Faturamento NNE'!$F$2:$F$707,'Infos Relatório'!$B638,'Faturamento NNE'!$AA$2:$AA$707,'Infos Relatório'!I$1)</f>
        <v>0</v>
      </c>
      <c r="O638" s="541">
        <f>COUNTIFS('Faturamento NNE'!$E$2:$E$707,'Infos Relatório'!$B$564,'Faturamento NNE'!$F$2:$F$707,'Infos Relatório'!$B638,'Faturamento NNE'!$AA$2:$AA$707,'Infos Relatório'!O$1)</f>
        <v>0</v>
      </c>
      <c r="P638" s="542">
        <f>SUMIFS('Faturamento NNE'!$H$2:$H$707,'Faturamento NNE'!$E$2:$E$707,'Infos Relatório'!$B$564,'Faturamento NNE'!$F$2:$F$707,'Infos Relatório'!$B638,'Faturamento NNE'!$AA$2:$AA$707,'Infos Relatório'!O$1)</f>
        <v>0</v>
      </c>
      <c r="Q638" s="542">
        <f>SUMIFS('Faturamento NNE'!$K$2:$K$707,'Faturamento NNE'!$E$2:$E$707,'Infos Relatório'!$B$564,'Faturamento NNE'!$F$2:$F$707,'Infos Relatório'!$B638,'Faturamento NNE'!$AA$2:$AA$707,'Infos Relatório'!O$1)</f>
        <v>0</v>
      </c>
      <c r="R638" s="546">
        <f>SUMIFS('Faturamento NNE'!$P$2:$P$707,'Faturamento NNE'!$E$2:$E$707,'Infos Relatório'!$B$564,'Faturamento NNE'!$F$2:$F$707,'Infos Relatório'!$B638,'Faturamento NNE'!$AA$2:$AA$707,'Infos Relatório'!O$1,'Faturamento NNE'!$U$2:$U$707,"Sim")+SUMIFS('Faturamento NNE'!$Q$2:$Q$707,'Faturamento NNE'!$E$2:$E$707,'Infos Relatório'!$B$564,'Faturamento NNE'!$F$2:$F$707,'Infos Relatório'!$B638,'Faturamento NNE'!$AA$2:$AA$707,'Infos Relatório'!O$1,'Faturamento NNE'!$U$2:$U$707,"Sim")</f>
        <v>0</v>
      </c>
      <c r="S638" s="227" t="e">
        <f t="shared" si="218"/>
        <v>#DIV/0!</v>
      </c>
      <c r="T638" s="545">
        <f>SUMIFS('Faturamento NNE'!$I$2:$I$707,'Faturamento NNE'!$E$2:$E$707,'Infos Relatório'!$B$564,'Faturamento NNE'!$F$2:$F$707,'Infos Relatório'!$B638,'Faturamento NNE'!$AA$2:$AA$707,'Infos Relatório'!O$1)</f>
        <v>0</v>
      </c>
      <c r="U638" s="541">
        <f>COUNTIFS('Faturamento NNE'!$E$2:$E$707,'Infos Relatório'!$B$564,'Faturamento NNE'!$F$2:$F$707,'Infos Relatório'!$B638,'Faturamento NNE'!$AA$2:$AA$707,'Infos Relatório'!U$1)</f>
        <v>0</v>
      </c>
      <c r="V638" s="542">
        <f>SUMIFS('Faturamento NNE'!$H$2:$H$707,'Faturamento NNE'!$E$2:$E$707,'Infos Relatório'!$B$564,'Faturamento NNE'!$F$2:$F$707,'Infos Relatório'!$B638,'Faturamento NNE'!$AA$2:$AA$707,'Infos Relatório'!U$1)</f>
        <v>0</v>
      </c>
      <c r="W638" s="542">
        <f>SUMIFS('Faturamento NNE'!$K$2:$K$707,'Faturamento NNE'!$E$2:$E$707,'Infos Relatório'!$B$564,'Faturamento NNE'!$F$2:$F$707,'Infos Relatório'!$B638,'Faturamento NNE'!$AA$2:$AA$707,'Infos Relatório'!U$1)</f>
        <v>0</v>
      </c>
      <c r="X638" s="546">
        <f>SUMIFS('Faturamento NNE'!$P$2:$P$707,'Faturamento NNE'!$E$2:$E$707,'Infos Relatório'!$B$564,'Faturamento NNE'!$F$2:$F$707,'Infos Relatório'!$B638,'Faturamento NNE'!$AA$2:$AA$707,'Infos Relatório'!U$1,'Faturamento NNE'!$U$2:$U$707,"Sim")+SUMIFS('Faturamento NNE'!$Q$2:$Q$707,'Faturamento NNE'!$E$2:$E$707,'Infos Relatório'!$B$564,'Faturamento NNE'!$F$2:$F$707,'Infos Relatório'!$B638,'Faturamento NNE'!$AA$2:$AA$707,'Infos Relatório'!U$1,'Faturamento NNE'!$U$2:$U$707,"Sim")</f>
        <v>0</v>
      </c>
      <c r="Y638" s="227" t="e">
        <f t="shared" si="219"/>
        <v>#DIV/0!</v>
      </c>
      <c r="Z638" s="545">
        <f>SUMIFS('Faturamento NNE'!$I$2:$I$707,'Faturamento NNE'!$E$2:$E$707,'Infos Relatório'!$B$564,'Faturamento NNE'!$F$2:$F$707,'Infos Relatório'!$B638,'Faturamento NNE'!$AA$2:$AA$707,'Infos Relatório'!U$1)</f>
        <v>0</v>
      </c>
      <c r="AA638" s="541">
        <f>COUNTIFS('Faturamento NNE'!$E$2:$E$707,'Infos Relatório'!$B$564,'Faturamento NNE'!$F$2:$F$707,'Infos Relatório'!$B638,'Faturamento NNE'!$AA$2:$AA$707,'Infos Relatório'!AA$1)</f>
        <v>0</v>
      </c>
      <c r="AB638" s="542">
        <f>SUMIFS('Faturamento NNE'!$H$2:$H$707,'Faturamento NNE'!$E$2:$E$707,'Infos Relatório'!$B$564,'Faturamento NNE'!$F$2:$F$707,'Infos Relatório'!$B638,'Faturamento NNE'!$AA$2:$AA$707,'Infos Relatório'!AA$1)</f>
        <v>0</v>
      </c>
      <c r="AC638" s="542">
        <f>SUMIFS('Faturamento NNE'!$K$2:$K$707,'Faturamento NNE'!$E$2:$E$707,'Infos Relatório'!$B$564,'Faturamento NNE'!$F$2:$F$707,'Infos Relatório'!$B638,'Faturamento NNE'!$AA$2:$AA$707,'Infos Relatório'!AA$1)</f>
        <v>0</v>
      </c>
      <c r="AD638" s="546">
        <f>SUMIFS('Faturamento NNE'!$P$2:$P$707,'Faturamento NNE'!$E$2:$E$707,'Infos Relatório'!$B$564,'Faturamento NNE'!$F$2:$F$707,'Infos Relatório'!$B638,'Faturamento NNE'!$AA$2:$AA$707,'Infos Relatório'!AA$1,'Faturamento NNE'!$U$2:$U$707,"Sim")+SUMIFS('Faturamento NNE'!$Q$2:$Q$707,'Faturamento NNE'!$E$2:$E$707,'Infos Relatório'!$B$564,'Faturamento NNE'!$F$2:$F$707,'Infos Relatório'!$B638,'Faturamento NNE'!$AA$2:$AA$707,'Infos Relatório'!AA$1,'Faturamento NNE'!$U$2:$U$707,"Sim")</f>
        <v>0</v>
      </c>
      <c r="AE638" s="227" t="e">
        <f t="shared" si="220"/>
        <v>#DIV/0!</v>
      </c>
      <c r="AF638" s="545">
        <f>SUMIFS('Faturamento NNE'!$I$2:$I$707,'Faturamento NNE'!$E$2:$E$707,'Infos Relatório'!$B$564,'Faturamento NNE'!$F$2:$F$707,'Infos Relatório'!$B638,'Faturamento NNE'!$AA$2:$AA$707,'Infos Relatório'!AA$1)</f>
        <v>0</v>
      </c>
      <c r="AG638" s="541">
        <f>COUNTIFS('Faturamento NNE'!$E$2:$E$707,'Infos Relatório'!$B$564,'Faturamento NNE'!$F$2:$F$707,'Infos Relatório'!$B638,'Faturamento NNE'!$AA$2:$AA$707,'Infos Relatório'!AG$1)</f>
        <v>0</v>
      </c>
      <c r="AH638" s="542">
        <f>SUMIFS('Faturamento NNE'!$H$2:$H$707,'Faturamento NNE'!$E$2:$E$707,'Infos Relatório'!$B$564,'Faturamento NNE'!$F$2:$F$707,'Infos Relatório'!$B638,'Faturamento NNE'!$AA$2:$AA$707,'Infos Relatório'!AG$1)</f>
        <v>0</v>
      </c>
      <c r="AI638" s="542">
        <f>SUMIFS('Faturamento NNE'!$K$2:$K$707,'Faturamento NNE'!$E$2:$E$707,'Infos Relatório'!$B$564,'Faturamento NNE'!$F$2:$F$707,'Infos Relatório'!$B638,'Faturamento NNE'!$AA$2:$AA$707,'Infos Relatório'!AG$1)</f>
        <v>0</v>
      </c>
      <c r="AJ638" s="546">
        <f>SUMIFS('Faturamento NNE'!$P$2:$P$707,'Faturamento NNE'!$E$2:$E$707,'Infos Relatório'!$B$564,'Faturamento NNE'!$F$2:$F$707,'Infos Relatório'!$B638,'Faturamento NNE'!$AA$2:$AA$707,'Infos Relatório'!AG$1,'Faturamento NNE'!$U$2:$U$707,"Sim")+SUMIFS('Faturamento NNE'!$Q$2:$Q$707,'Faturamento NNE'!$E$2:$E$707,'Infos Relatório'!$B$564,'Faturamento NNE'!$F$2:$F$707,'Infos Relatório'!$B638,'Faturamento NNE'!$AA$2:$AA$707,'Infos Relatório'!AG$1,'Faturamento NNE'!$U$2:$U$707,"Sim")</f>
        <v>0</v>
      </c>
      <c r="AK638" s="227" t="e">
        <f t="shared" si="221"/>
        <v>#DIV/0!</v>
      </c>
      <c r="AL638" s="545">
        <f>SUMIFS('Faturamento NNE'!$I$2:$I$707,'Faturamento NNE'!$E$2:$E$707,'Infos Relatório'!$B$564,'Faturamento NNE'!$F$2:$F$707,'Infos Relatório'!$B638,'Faturamento NNE'!$AA$2:$AA$707,'Infos Relatório'!AG$1)</f>
        <v>0</v>
      </c>
      <c r="AM638" s="541">
        <f>COUNTIFS('Faturamento NNE'!$E$2:$E$707,'Infos Relatório'!$B$564,'Faturamento NNE'!$F$2:$F$707,'Infos Relatório'!$B638,'Faturamento NNE'!$AA$2:$AA$707,'Infos Relatório'!AM$1)</f>
        <v>0</v>
      </c>
      <c r="AN638" s="542">
        <f>SUMIFS('Faturamento NNE'!$H$2:$H$707,'Faturamento NNE'!$E$2:$E$707,'Infos Relatório'!$B$564,'Faturamento NNE'!$F$2:$F$707,'Infos Relatório'!$B638,'Faturamento NNE'!$AA$2:$AA$707,'Infos Relatório'!AM$1)</f>
        <v>0</v>
      </c>
      <c r="AO638" s="542">
        <f>SUMIFS('Faturamento NNE'!$K$2:$K$707,'Faturamento NNE'!$E$2:$E$707,'Infos Relatório'!$B$564,'Faturamento NNE'!$F$2:$F$707,'Infos Relatório'!$B638,'Faturamento NNE'!$AA$2:$AA$707,'Infos Relatório'!AM$1)</f>
        <v>0</v>
      </c>
      <c r="AP638" s="546">
        <f>SUMIFS('Faturamento NNE'!$P$2:$P$707,'Faturamento NNE'!$E$2:$E$707,'Infos Relatório'!$B$564,'Faturamento NNE'!$F$2:$F$707,'Infos Relatório'!$B638,'Faturamento NNE'!$AA$2:$AA$707,'Infos Relatório'!AM$1,'Faturamento NNE'!$U$2:$U$707,"Sim")+SUMIFS('Faturamento NNE'!$Q$2:$Q$707,'Faturamento NNE'!$E$2:$E$707,'Infos Relatório'!$B$564,'Faturamento NNE'!$F$2:$F$707,'Infos Relatório'!$B638,'Faturamento NNE'!$AA$2:$AA$707,'Infos Relatório'!AM$1,'Faturamento NNE'!$U$2:$U$707,"Sim")</f>
        <v>0</v>
      </c>
      <c r="AQ638" s="227" t="e">
        <f t="shared" si="222"/>
        <v>#DIV/0!</v>
      </c>
      <c r="AR638" s="545">
        <f>SUMIFS('Faturamento NNE'!$I$2:$I$707,'Faturamento NNE'!$E$2:$E$707,'Infos Relatório'!$B$564,'Faturamento NNE'!$F$2:$F$707,'Infos Relatório'!$B638,'Faturamento NNE'!$AA$2:$AA$707,'Infos Relatório'!AM$1)</f>
        <v>0</v>
      </c>
      <c r="AS638" s="541">
        <f>COUNTIFS('Faturamento NNE'!$E$2:$E$707,'Infos Relatório'!$B$564,'Faturamento NNE'!$F$2:$F$707,'Infos Relatório'!$B638,'Faturamento NNE'!$AA$2:$AA$707,'Infos Relatório'!AS$1)</f>
        <v>0</v>
      </c>
      <c r="AT638" s="542">
        <f>SUMIFS('Faturamento NNE'!$H$2:$H$707,'Faturamento NNE'!$E$2:$E$707,'Infos Relatório'!$B$564,'Faturamento NNE'!$F$2:$F$707,'Infos Relatório'!$B638,'Faturamento NNE'!$AA$2:$AA$707,'Infos Relatório'!AS$1)</f>
        <v>0</v>
      </c>
      <c r="AU638" s="542">
        <f>SUMIFS('Faturamento NNE'!$K$2:$K$707,'Faturamento NNE'!$E$2:$E$707,'Infos Relatório'!$B$564,'Faturamento NNE'!$F$2:$F$707,'Infos Relatório'!$B638,'Faturamento NNE'!$AA$2:$AA$707,'Infos Relatório'!AS$1)</f>
        <v>0</v>
      </c>
      <c r="AV638" s="546">
        <f>SUMIFS('Faturamento NNE'!$P$2:$P$707,'Faturamento NNE'!$E$2:$E$707,'Infos Relatório'!$B$564,'Faturamento NNE'!$F$2:$F$707,'Infos Relatório'!$B638,'Faturamento NNE'!$AA$2:$AA$707,'Infos Relatório'!AS$1,'Faturamento NNE'!$U$2:$U$707,"Sim")+SUMIFS('Faturamento NNE'!$Q$2:$Q$707,'Faturamento NNE'!$E$2:$E$707,'Infos Relatório'!$B$564,'Faturamento NNE'!$F$2:$F$707,'Infos Relatório'!$B638,'Faturamento NNE'!$AA$2:$AA$707,'Infos Relatório'!AS$1,'Faturamento NNE'!$U$2:$U$707,"Sim")</f>
        <v>0</v>
      </c>
      <c r="AW638" s="227" t="e">
        <f t="shared" si="223"/>
        <v>#DIV/0!</v>
      </c>
      <c r="AX638" s="545">
        <f>SUMIFS('Faturamento NNE'!$I$2:$I$707,'Faturamento NNE'!$E$2:$E$707,'Infos Relatório'!$B$564,'Faturamento NNE'!$F$2:$F$707,'Infos Relatório'!$B638,'Faturamento NNE'!$AA$2:$AA$707,'Infos Relatório'!AS$1)</f>
        <v>0</v>
      </c>
      <c r="AY638" s="541">
        <f>COUNTIFS('Faturamento NNE'!$E$2:$E$707,'Infos Relatório'!$B$564,'Faturamento NNE'!$F$2:$F$707,'Infos Relatório'!$B638,'Faturamento NNE'!$AA$2:$AA$707,'Infos Relatório'!AY$1)</f>
        <v>0</v>
      </c>
      <c r="AZ638" s="542">
        <f>SUMIFS('Faturamento NNE'!$H$2:$H$707,'Faturamento NNE'!$E$2:$E$707,'Infos Relatório'!$B$564,'Faturamento NNE'!$F$2:$F$707,'Infos Relatório'!$B638,'Faturamento NNE'!$AA$2:$AA$707,'Infos Relatório'!AY$1)</f>
        <v>0</v>
      </c>
      <c r="BA638" s="542">
        <f>SUMIFS('Faturamento NNE'!$K$2:$K$707,'Faturamento NNE'!$E$2:$E$707,'Infos Relatório'!$B$564,'Faturamento NNE'!$F$2:$F$707,'Infos Relatório'!$B638,'Faturamento NNE'!$AA$2:$AA$707,'Infos Relatório'!AY$1)</f>
        <v>0</v>
      </c>
      <c r="BB638" s="546">
        <f>SUMIFS('Faturamento NNE'!$P$2:$P$707,'Faturamento NNE'!$E$2:$E$707,'Infos Relatório'!$B$564,'Faturamento NNE'!$F$2:$F$707,'Infos Relatório'!$B638,'Faturamento NNE'!$AA$2:$AA$707,'Infos Relatório'!AY$1,'Faturamento NNE'!$U$2:$U$707,"Sim")+SUMIFS('Faturamento NNE'!$Q$2:$Q$707,'Faturamento NNE'!$E$2:$E$707,'Infos Relatório'!$B$564,'Faturamento NNE'!$F$2:$F$707,'Infos Relatório'!$B638,'Faturamento NNE'!$AA$2:$AA$707,'Infos Relatório'!AY$1,'Faturamento NNE'!$U$2:$U$707,"Sim")</f>
        <v>0</v>
      </c>
      <c r="BC638" s="227" t="e">
        <f t="shared" si="224"/>
        <v>#DIV/0!</v>
      </c>
      <c r="BD638" s="545">
        <f>SUMIFS('Faturamento NNE'!$I$2:$I$707,'Faturamento NNE'!$E$2:$E$707,'Infos Relatório'!$B$564,'Faturamento NNE'!$F$2:$F$707,'Infos Relatório'!$B638,'Faturamento NNE'!$AA$2:$AA$707,'Infos Relatório'!AY$1)</f>
        <v>0</v>
      </c>
      <c r="BE638" s="541">
        <f>COUNTIFS('Faturamento NNE'!$E$2:$E$707,'Infos Relatório'!$B$564,'Faturamento NNE'!$F$2:$F$707,'Infos Relatório'!$B638,'Faturamento NNE'!$AA$2:$AA$707,'Infos Relatório'!BE$1)</f>
        <v>0</v>
      </c>
      <c r="BF638" s="542">
        <f>SUMIFS('Faturamento NNE'!$H$2:$H$707,'Faturamento NNE'!$E$2:$E$707,'Infos Relatório'!$B$564,'Faturamento NNE'!$F$2:$F$707,'Infos Relatório'!$B638,'Faturamento NNE'!$AA$2:$AA$707,'Infos Relatório'!BE$1)</f>
        <v>0</v>
      </c>
      <c r="BG638" s="542">
        <f>SUMIFS('Faturamento NNE'!$K$2:$K$707,'Faturamento NNE'!$E$2:$E$707,'Infos Relatório'!$B$564,'Faturamento NNE'!$F$2:$F$707,'Infos Relatório'!$B638,'Faturamento NNE'!$AA$2:$AA$707,'Infos Relatório'!BE$1)</f>
        <v>0</v>
      </c>
      <c r="BH638" s="546">
        <f>SUMIFS('Faturamento NNE'!$P$2:$P$707,'Faturamento NNE'!$E$2:$E$707,'Infos Relatório'!$B$564,'Faturamento NNE'!$F$2:$F$707,'Infos Relatório'!$B638,'Faturamento NNE'!$AA$2:$AA$707,'Infos Relatório'!BE$1,'Faturamento NNE'!$U$2:$U$707,"Sim")+SUMIFS('Faturamento NNE'!$Q$2:$Q$707,'Faturamento NNE'!$E$2:$E$707,'Infos Relatório'!$B$564,'Faturamento NNE'!$F$2:$F$707,'Infos Relatório'!$B638,'Faturamento NNE'!$AA$2:$AA$707,'Infos Relatório'!BE$1,'Faturamento NNE'!$U$2:$U$707,"Sim")</f>
        <v>0</v>
      </c>
      <c r="BI638" s="227" t="e">
        <f t="shared" si="225"/>
        <v>#DIV/0!</v>
      </c>
      <c r="BJ638" s="545">
        <f>SUMIFS('Faturamento NNE'!$I$2:$I$707,'Faturamento NNE'!$E$2:$E$707,'Infos Relatório'!$B$564,'Faturamento NNE'!$F$2:$F$707,'Infos Relatório'!$B638,'Faturamento NNE'!$AA$2:$AA$707,'Infos Relatório'!BE$1)</f>
        <v>0</v>
      </c>
      <c r="BK638" s="541">
        <f>COUNTIFS('Faturamento NNE'!$E$2:$E$707,'Infos Relatório'!$B$564,'Faturamento NNE'!$F$2:$F$707,'Infos Relatório'!$B638,'Faturamento NNE'!$AA$2:$AA$707,'Infos Relatório'!BK$1)</f>
        <v>0</v>
      </c>
      <c r="BL638" s="542">
        <f>SUMIFS('Faturamento NNE'!$H$2:$H$707,'Faturamento NNE'!$E$2:$E$707,'Infos Relatório'!$B$564,'Faturamento NNE'!$F$2:$F$707,'Infos Relatório'!$B638,'Faturamento NNE'!$AA$2:$AA$707,'Infos Relatório'!BK$1)</f>
        <v>0</v>
      </c>
      <c r="BM638" s="542">
        <f>SUMIFS('Faturamento NNE'!$K$2:$K$707,'Faturamento NNE'!$E$2:$E$707,'Infos Relatório'!$B$564,'Faturamento NNE'!$F$2:$F$707,'Infos Relatório'!$B638,'Faturamento NNE'!$AA$2:$AA$707,'Infos Relatório'!BK$1)</f>
        <v>0</v>
      </c>
      <c r="BN638" s="546">
        <f>SUMIFS('Faturamento NNE'!$P$2:$P$707,'Faturamento NNE'!$E$2:$E$707,'Infos Relatório'!$B$564,'Faturamento NNE'!$F$2:$F$707,'Infos Relatório'!$B638,'Faturamento NNE'!$AA$2:$AA$707,'Infos Relatório'!BK$1,'Faturamento NNE'!$U$2:$U$707,"Sim")+SUMIFS('Faturamento NNE'!$Q$2:$Q$707,'Faturamento NNE'!$E$2:$E$707,'Infos Relatório'!$B$564,'Faturamento NNE'!$F$2:$F$707,'Infos Relatório'!$B638,'Faturamento NNE'!$AA$2:$AA$707,'Infos Relatório'!BK$1,'Faturamento NNE'!$U$2:$U$707,"Sim")</f>
        <v>0</v>
      </c>
      <c r="BO638" s="227" t="e">
        <f t="shared" si="226"/>
        <v>#DIV/0!</v>
      </c>
      <c r="BP638" s="545">
        <f>SUMIFS('Faturamento NNE'!$I$2:$I$707,'Faturamento NNE'!$E$2:$E$707,'Infos Relatório'!$B$564,'Faturamento NNE'!$F$2:$F$707,'Infos Relatório'!$B638,'Faturamento NNE'!$AA$2:$AA$707,'Infos Relatório'!BK$1)</f>
        <v>0</v>
      </c>
      <c r="BQ638" s="541">
        <f>COUNTIFS('Faturamento NNE'!$E$2:$E$707,'Infos Relatório'!$B$564,'Faturamento NNE'!$F$2:$F$707,'Infos Relatório'!$B638,'Faturamento NNE'!$AA$2:$AA$707,'Infos Relatório'!BQ$1)</f>
        <v>0</v>
      </c>
      <c r="BR638" s="542">
        <f>SUMIFS('Faturamento NNE'!$H$2:$H$707,'Faturamento NNE'!$E$2:$E$707,'Infos Relatório'!$B$564,'Faturamento NNE'!$F$2:$F$707,'Infos Relatório'!$B638,'Faturamento NNE'!$AA$2:$AA$707,'Infos Relatório'!BQ$1)</f>
        <v>0</v>
      </c>
      <c r="BS638" s="542">
        <f>SUMIFS('Faturamento NNE'!$K$2:$K$707,'Faturamento NNE'!$E$2:$E$707,'Infos Relatório'!$B$564,'Faturamento NNE'!$F$2:$F$707,'Infos Relatório'!$B638,'Faturamento NNE'!$AA$2:$AA$707,'Infos Relatório'!BQ$1)</f>
        <v>0</v>
      </c>
      <c r="BT638" s="546">
        <f>SUMIFS('Faturamento NNE'!$P$2:$P$707,'Faturamento NNE'!$E$2:$E$707,'Infos Relatório'!$B$564,'Faturamento NNE'!$F$2:$F$707,'Infos Relatório'!$B638,'Faturamento NNE'!$AA$2:$AA$707,'Infos Relatório'!BQ$1,'Faturamento NNE'!$U$2:$U$707,"Sim")+SUMIFS('Faturamento NNE'!$Q$2:$Q$707,'Faturamento NNE'!$E$2:$E$707,'Infos Relatório'!$B$564,'Faturamento NNE'!$F$2:$F$707,'Infos Relatório'!$B638,'Faturamento NNE'!$AA$2:$AA$707,'Infos Relatório'!BQ$1,'Faturamento NNE'!$U$2:$U$707,"Sim")</f>
        <v>0</v>
      </c>
      <c r="BU638" s="227" t="e">
        <f t="shared" si="227"/>
        <v>#DIV/0!</v>
      </c>
      <c r="BV638" s="545">
        <f>SUMIFS('Faturamento NNE'!$I$2:$I$707,'Faturamento NNE'!$E$2:$E$707,'Infos Relatório'!$B$564,'Faturamento NNE'!$F$2:$F$707,'Infos Relatório'!$B638,'Faturamento NNE'!$AA$2:$AA$707,'Infos Relatório'!BQ$1)</f>
        <v>0</v>
      </c>
    </row>
    <row r="639" spans="2:74">
      <c r="B639" s="217" t="s">
        <v>204</v>
      </c>
      <c r="C639" s="541">
        <f>COUNTIFS('Faturamento NNE'!$E$2:$E$707,'Infos Relatório'!$B$564,'Faturamento NNE'!$F$2:$F$707,'Infos Relatório'!$B639,'Faturamento NNE'!$AA$2:$AA$707,'Infos Relatório'!C$1)</f>
        <v>0</v>
      </c>
      <c r="D639" s="542">
        <f>SUMIFS('Faturamento NNE'!$H$2:$H$707,'Faturamento NNE'!$E$2:$E$707,'Infos Relatório'!$B$564,'Faturamento NNE'!$F$2:$F$707,'Infos Relatório'!$B639,'Faturamento NNE'!$AA$2:$AA$707,'Infos Relatório'!C$1)</f>
        <v>0</v>
      </c>
      <c r="E639" s="543">
        <f>SUMIFS('Faturamento NNE'!$K$2:$K$707,'Faturamento NNE'!$E$2:$E$707,'Infos Relatório'!$B$564,'Faturamento NNE'!$F$2:$F$707,'Infos Relatório'!$B639,'Faturamento NNE'!$AA$2:$AA$707,'Infos Relatório'!C$1)</f>
        <v>0</v>
      </c>
      <c r="F639" s="544">
        <f>SUMIFS('Faturamento NNE'!$P$2:$P$707,'Faturamento NNE'!$E$2:$E$707,'Infos Relatório'!$B$564,'Faturamento NNE'!$F$2:$F$707,'Infos Relatório'!$B639,'Faturamento NNE'!$AA$2:$AA$707,'Infos Relatório'!C$1,'Faturamento NNE'!$U$2:$U$707,"Sim")+SUMIFS('Faturamento NNE'!$Q$2:$Q$707,'Faturamento NNE'!$E$2:$E$707,'Infos Relatório'!$B$564,'Faturamento NNE'!$F$2:$F$707,'Infos Relatório'!$B639,'Faturamento NNE'!$AA$2:$AA$707,'Infos Relatório'!C$1,'Faturamento NNE'!$U$2:$U$707,"Sim")</f>
        <v>0</v>
      </c>
      <c r="G639" s="283" t="e">
        <f t="shared" si="216"/>
        <v>#DIV/0!</v>
      </c>
      <c r="H639" s="545">
        <f>SUMIFS('Faturamento NNE'!$I$2:$I$707,'Faturamento NNE'!$E$2:$E$707,'Infos Relatório'!$B$564,'Faturamento NNE'!$F$2:$F$707,'Infos Relatório'!$B639,'Faturamento NNE'!$AA$2:$AA$707,'Infos Relatório'!C$1)</f>
        <v>0</v>
      </c>
      <c r="I639" s="541">
        <f>COUNTIFS('Faturamento NNE'!$E$2:$E$707,'Infos Relatório'!$B$564,'Faturamento NNE'!$F$2:$F$707,'Infos Relatório'!$B639,'Faturamento NNE'!$AA$2:$AA$707,'Infos Relatório'!I$1)</f>
        <v>0</v>
      </c>
      <c r="J639" s="542">
        <f>SUMIFS('Faturamento NNE'!$H$2:$H$707,'Faturamento NNE'!$E$2:$E$707,'Infos Relatório'!$B$564,'Faturamento NNE'!$F$2:$F$707,'Infos Relatório'!$B639,'Faturamento NNE'!$AA$2:$AA$707,'Infos Relatório'!I$1)</f>
        <v>0</v>
      </c>
      <c r="K639" s="543">
        <f>SUMIFS('Faturamento NNE'!$K$2:$K$707,'Faturamento NNE'!$E$2:$E$707,'Infos Relatório'!$B$564,'Faturamento NNE'!$F$2:$F$707,'Infos Relatório'!$B639,'Faturamento NNE'!$AA$2:$AA$707,'Infos Relatório'!I$1)</f>
        <v>0</v>
      </c>
      <c r="L639" s="544">
        <f>SUMIFS('Faturamento NNE'!$P$2:$P$707,'Faturamento NNE'!$E$2:$E$707,'Infos Relatório'!$B$564,'Faturamento NNE'!$F$2:$F$707,'Infos Relatório'!$B639,'Faturamento NNE'!$AA$2:$AA$707,'Infos Relatório'!I$1,'Faturamento NNE'!$U$2:$U$707,"Sim")+SUMIFS('Faturamento NNE'!$Q$2:$Q$707,'Faturamento NNE'!$E$2:$E$707,'Infos Relatório'!$B$564,'Faturamento NNE'!$F$2:$F$707,'Infos Relatório'!$B639,'Faturamento NNE'!$AA$2:$AA$707,'Infos Relatório'!I$1,'Faturamento NNE'!$U$2:$U$707,"Sim")</f>
        <v>0</v>
      </c>
      <c r="M639" s="283" t="e">
        <f t="shared" si="217"/>
        <v>#DIV/0!</v>
      </c>
      <c r="N639" s="545">
        <f>SUMIFS('Faturamento NNE'!$I$2:$I$707,'Faturamento NNE'!$E$2:$E$707,'Infos Relatório'!$B$564,'Faturamento NNE'!$F$2:$F$707,'Infos Relatório'!$B639,'Faturamento NNE'!$AA$2:$AA$707,'Infos Relatório'!I$1)</f>
        <v>0</v>
      </c>
      <c r="O639" s="541">
        <f>COUNTIFS('Faturamento NNE'!$E$2:$E$707,'Infos Relatório'!$B$564,'Faturamento NNE'!$F$2:$F$707,'Infos Relatório'!$B639,'Faturamento NNE'!$AA$2:$AA$707,'Infos Relatório'!O$1)</f>
        <v>0</v>
      </c>
      <c r="P639" s="542">
        <f>SUMIFS('Faturamento NNE'!$H$2:$H$707,'Faturamento NNE'!$E$2:$E$707,'Infos Relatório'!$B$564,'Faturamento NNE'!$F$2:$F$707,'Infos Relatório'!$B639,'Faturamento NNE'!$AA$2:$AA$707,'Infos Relatório'!O$1)</f>
        <v>0</v>
      </c>
      <c r="Q639" s="542">
        <f>SUMIFS('Faturamento NNE'!$K$2:$K$707,'Faturamento NNE'!$E$2:$E$707,'Infos Relatório'!$B$564,'Faturamento NNE'!$F$2:$F$707,'Infos Relatório'!$B639,'Faturamento NNE'!$AA$2:$AA$707,'Infos Relatório'!O$1)</f>
        <v>0</v>
      </c>
      <c r="R639" s="546">
        <f>SUMIFS('Faturamento NNE'!$P$2:$P$707,'Faturamento NNE'!$E$2:$E$707,'Infos Relatório'!$B$564,'Faturamento NNE'!$F$2:$F$707,'Infos Relatório'!$B639,'Faturamento NNE'!$AA$2:$AA$707,'Infos Relatório'!O$1,'Faturamento NNE'!$U$2:$U$707,"Sim")+SUMIFS('Faturamento NNE'!$Q$2:$Q$707,'Faturamento NNE'!$E$2:$E$707,'Infos Relatório'!$B$564,'Faturamento NNE'!$F$2:$F$707,'Infos Relatório'!$B639,'Faturamento NNE'!$AA$2:$AA$707,'Infos Relatório'!O$1,'Faturamento NNE'!$U$2:$U$707,"Sim")</f>
        <v>0</v>
      </c>
      <c r="S639" s="227" t="e">
        <f t="shared" si="218"/>
        <v>#DIV/0!</v>
      </c>
      <c r="T639" s="545">
        <f>SUMIFS('Faturamento NNE'!$I$2:$I$707,'Faturamento NNE'!$E$2:$E$707,'Infos Relatório'!$B$564,'Faturamento NNE'!$F$2:$F$707,'Infos Relatório'!$B639,'Faturamento NNE'!$AA$2:$AA$707,'Infos Relatório'!O$1)</f>
        <v>0</v>
      </c>
      <c r="U639" s="541">
        <f>COUNTIFS('Faturamento NNE'!$E$2:$E$707,'Infos Relatório'!$B$564,'Faturamento NNE'!$F$2:$F$707,'Infos Relatório'!$B639,'Faturamento NNE'!$AA$2:$AA$707,'Infos Relatório'!U$1)</f>
        <v>0</v>
      </c>
      <c r="V639" s="542">
        <f>SUMIFS('Faturamento NNE'!$H$2:$H$707,'Faturamento NNE'!$E$2:$E$707,'Infos Relatório'!$B$564,'Faturamento NNE'!$F$2:$F$707,'Infos Relatório'!$B639,'Faturamento NNE'!$AA$2:$AA$707,'Infos Relatório'!U$1)</f>
        <v>0</v>
      </c>
      <c r="W639" s="542">
        <f>SUMIFS('Faturamento NNE'!$K$2:$K$707,'Faturamento NNE'!$E$2:$E$707,'Infos Relatório'!$B$564,'Faturamento NNE'!$F$2:$F$707,'Infos Relatório'!$B639,'Faturamento NNE'!$AA$2:$AA$707,'Infos Relatório'!U$1)</f>
        <v>0</v>
      </c>
      <c r="X639" s="546">
        <f>SUMIFS('Faturamento NNE'!$P$2:$P$707,'Faturamento NNE'!$E$2:$E$707,'Infos Relatório'!$B$564,'Faturamento NNE'!$F$2:$F$707,'Infos Relatório'!$B639,'Faturamento NNE'!$AA$2:$AA$707,'Infos Relatório'!U$1,'Faturamento NNE'!$U$2:$U$707,"Sim")+SUMIFS('Faturamento NNE'!$Q$2:$Q$707,'Faturamento NNE'!$E$2:$E$707,'Infos Relatório'!$B$564,'Faturamento NNE'!$F$2:$F$707,'Infos Relatório'!$B639,'Faturamento NNE'!$AA$2:$AA$707,'Infos Relatório'!U$1,'Faturamento NNE'!$U$2:$U$707,"Sim")</f>
        <v>0</v>
      </c>
      <c r="Y639" s="227" t="e">
        <f t="shared" si="219"/>
        <v>#DIV/0!</v>
      </c>
      <c r="Z639" s="545">
        <f>SUMIFS('Faturamento NNE'!$I$2:$I$707,'Faturamento NNE'!$E$2:$E$707,'Infos Relatório'!$B$564,'Faturamento NNE'!$F$2:$F$707,'Infos Relatório'!$B639,'Faturamento NNE'!$AA$2:$AA$707,'Infos Relatório'!U$1)</f>
        <v>0</v>
      </c>
      <c r="AA639" s="541">
        <f>COUNTIFS('Faturamento NNE'!$E$2:$E$707,'Infos Relatório'!$B$564,'Faturamento NNE'!$F$2:$F$707,'Infos Relatório'!$B639,'Faturamento NNE'!$AA$2:$AA$707,'Infos Relatório'!AA$1)</f>
        <v>0</v>
      </c>
      <c r="AB639" s="542">
        <f>SUMIFS('Faturamento NNE'!$H$2:$H$707,'Faturamento NNE'!$E$2:$E$707,'Infos Relatório'!$B$564,'Faturamento NNE'!$F$2:$F$707,'Infos Relatório'!$B639,'Faturamento NNE'!$AA$2:$AA$707,'Infos Relatório'!AA$1)</f>
        <v>0</v>
      </c>
      <c r="AC639" s="542">
        <f>SUMIFS('Faturamento NNE'!$K$2:$K$707,'Faturamento NNE'!$E$2:$E$707,'Infos Relatório'!$B$564,'Faturamento NNE'!$F$2:$F$707,'Infos Relatório'!$B639,'Faturamento NNE'!$AA$2:$AA$707,'Infos Relatório'!AA$1)</f>
        <v>0</v>
      </c>
      <c r="AD639" s="546">
        <f>SUMIFS('Faturamento NNE'!$P$2:$P$707,'Faturamento NNE'!$E$2:$E$707,'Infos Relatório'!$B$564,'Faturamento NNE'!$F$2:$F$707,'Infos Relatório'!$B639,'Faturamento NNE'!$AA$2:$AA$707,'Infos Relatório'!AA$1,'Faturamento NNE'!$U$2:$U$707,"Sim")+SUMIFS('Faturamento NNE'!$Q$2:$Q$707,'Faturamento NNE'!$E$2:$E$707,'Infos Relatório'!$B$564,'Faturamento NNE'!$F$2:$F$707,'Infos Relatório'!$B639,'Faturamento NNE'!$AA$2:$AA$707,'Infos Relatório'!AA$1,'Faturamento NNE'!$U$2:$U$707,"Sim")</f>
        <v>0</v>
      </c>
      <c r="AE639" s="227" t="e">
        <f t="shared" si="220"/>
        <v>#DIV/0!</v>
      </c>
      <c r="AF639" s="545">
        <f>SUMIFS('Faturamento NNE'!$I$2:$I$707,'Faturamento NNE'!$E$2:$E$707,'Infos Relatório'!$B$564,'Faturamento NNE'!$F$2:$F$707,'Infos Relatório'!$B639,'Faturamento NNE'!$AA$2:$AA$707,'Infos Relatório'!AA$1)</f>
        <v>0</v>
      </c>
      <c r="AG639" s="541">
        <f>COUNTIFS('Faturamento NNE'!$E$2:$E$707,'Infos Relatório'!$B$564,'Faturamento NNE'!$F$2:$F$707,'Infos Relatório'!$B639,'Faturamento NNE'!$AA$2:$AA$707,'Infos Relatório'!AG$1)</f>
        <v>0</v>
      </c>
      <c r="AH639" s="542">
        <f>SUMIFS('Faturamento NNE'!$H$2:$H$707,'Faturamento NNE'!$E$2:$E$707,'Infos Relatório'!$B$564,'Faturamento NNE'!$F$2:$F$707,'Infos Relatório'!$B639,'Faturamento NNE'!$AA$2:$AA$707,'Infos Relatório'!AG$1)</f>
        <v>0</v>
      </c>
      <c r="AI639" s="542">
        <f>SUMIFS('Faturamento NNE'!$K$2:$K$707,'Faturamento NNE'!$E$2:$E$707,'Infos Relatório'!$B$564,'Faturamento NNE'!$F$2:$F$707,'Infos Relatório'!$B639,'Faturamento NNE'!$AA$2:$AA$707,'Infos Relatório'!AG$1)</f>
        <v>0</v>
      </c>
      <c r="AJ639" s="546">
        <f>SUMIFS('Faturamento NNE'!$P$2:$P$707,'Faturamento NNE'!$E$2:$E$707,'Infos Relatório'!$B$564,'Faturamento NNE'!$F$2:$F$707,'Infos Relatório'!$B639,'Faturamento NNE'!$AA$2:$AA$707,'Infos Relatório'!AG$1,'Faturamento NNE'!$U$2:$U$707,"Sim")+SUMIFS('Faturamento NNE'!$Q$2:$Q$707,'Faturamento NNE'!$E$2:$E$707,'Infos Relatório'!$B$564,'Faturamento NNE'!$F$2:$F$707,'Infos Relatório'!$B639,'Faturamento NNE'!$AA$2:$AA$707,'Infos Relatório'!AG$1,'Faturamento NNE'!$U$2:$U$707,"Sim")</f>
        <v>0</v>
      </c>
      <c r="AK639" s="227" t="e">
        <f t="shared" si="221"/>
        <v>#DIV/0!</v>
      </c>
      <c r="AL639" s="545">
        <f>SUMIFS('Faturamento NNE'!$I$2:$I$707,'Faturamento NNE'!$E$2:$E$707,'Infos Relatório'!$B$564,'Faturamento NNE'!$F$2:$F$707,'Infos Relatório'!$B639,'Faturamento NNE'!$AA$2:$AA$707,'Infos Relatório'!AG$1)</f>
        <v>0</v>
      </c>
      <c r="AM639" s="541">
        <f>COUNTIFS('Faturamento NNE'!$E$2:$E$707,'Infos Relatório'!$B$564,'Faturamento NNE'!$F$2:$F$707,'Infos Relatório'!$B639,'Faturamento NNE'!$AA$2:$AA$707,'Infos Relatório'!AM$1)</f>
        <v>0</v>
      </c>
      <c r="AN639" s="542">
        <f>SUMIFS('Faturamento NNE'!$H$2:$H$707,'Faturamento NNE'!$E$2:$E$707,'Infos Relatório'!$B$564,'Faturamento NNE'!$F$2:$F$707,'Infos Relatório'!$B639,'Faturamento NNE'!$AA$2:$AA$707,'Infos Relatório'!AM$1)</f>
        <v>0</v>
      </c>
      <c r="AO639" s="542">
        <f>SUMIFS('Faturamento NNE'!$K$2:$K$707,'Faturamento NNE'!$E$2:$E$707,'Infos Relatório'!$B$564,'Faturamento NNE'!$F$2:$F$707,'Infos Relatório'!$B639,'Faturamento NNE'!$AA$2:$AA$707,'Infos Relatório'!AM$1)</f>
        <v>0</v>
      </c>
      <c r="AP639" s="546">
        <f>SUMIFS('Faturamento NNE'!$P$2:$P$707,'Faturamento NNE'!$E$2:$E$707,'Infos Relatório'!$B$564,'Faturamento NNE'!$F$2:$F$707,'Infos Relatório'!$B639,'Faturamento NNE'!$AA$2:$AA$707,'Infos Relatório'!AM$1,'Faturamento NNE'!$U$2:$U$707,"Sim")+SUMIFS('Faturamento NNE'!$Q$2:$Q$707,'Faturamento NNE'!$E$2:$E$707,'Infos Relatório'!$B$564,'Faturamento NNE'!$F$2:$F$707,'Infos Relatório'!$B639,'Faturamento NNE'!$AA$2:$AA$707,'Infos Relatório'!AM$1,'Faturamento NNE'!$U$2:$U$707,"Sim")</f>
        <v>0</v>
      </c>
      <c r="AQ639" s="227" t="e">
        <f t="shared" si="222"/>
        <v>#DIV/0!</v>
      </c>
      <c r="AR639" s="545">
        <f>SUMIFS('Faturamento NNE'!$I$2:$I$707,'Faturamento NNE'!$E$2:$E$707,'Infos Relatório'!$B$564,'Faturamento NNE'!$F$2:$F$707,'Infos Relatório'!$B639,'Faturamento NNE'!$AA$2:$AA$707,'Infos Relatório'!AM$1)</f>
        <v>0</v>
      </c>
      <c r="AS639" s="541">
        <f>COUNTIFS('Faturamento NNE'!$E$2:$E$707,'Infos Relatório'!$B$564,'Faturamento NNE'!$F$2:$F$707,'Infos Relatório'!$B639,'Faturamento NNE'!$AA$2:$AA$707,'Infos Relatório'!AS$1)</f>
        <v>0</v>
      </c>
      <c r="AT639" s="542">
        <f>SUMIFS('Faturamento NNE'!$H$2:$H$707,'Faturamento NNE'!$E$2:$E$707,'Infos Relatório'!$B$564,'Faturamento NNE'!$F$2:$F$707,'Infos Relatório'!$B639,'Faturamento NNE'!$AA$2:$AA$707,'Infos Relatório'!AS$1)</f>
        <v>0</v>
      </c>
      <c r="AU639" s="542">
        <f>SUMIFS('Faturamento NNE'!$K$2:$K$707,'Faturamento NNE'!$E$2:$E$707,'Infos Relatório'!$B$564,'Faturamento NNE'!$F$2:$F$707,'Infos Relatório'!$B639,'Faturamento NNE'!$AA$2:$AA$707,'Infos Relatório'!AS$1)</f>
        <v>0</v>
      </c>
      <c r="AV639" s="546">
        <f>SUMIFS('Faturamento NNE'!$P$2:$P$707,'Faturamento NNE'!$E$2:$E$707,'Infos Relatório'!$B$564,'Faturamento NNE'!$F$2:$F$707,'Infos Relatório'!$B639,'Faturamento NNE'!$AA$2:$AA$707,'Infos Relatório'!AS$1,'Faturamento NNE'!$U$2:$U$707,"Sim")+SUMIFS('Faturamento NNE'!$Q$2:$Q$707,'Faturamento NNE'!$E$2:$E$707,'Infos Relatório'!$B$564,'Faturamento NNE'!$F$2:$F$707,'Infos Relatório'!$B639,'Faturamento NNE'!$AA$2:$AA$707,'Infos Relatório'!AS$1,'Faturamento NNE'!$U$2:$U$707,"Sim")</f>
        <v>0</v>
      </c>
      <c r="AW639" s="227" t="e">
        <f t="shared" si="223"/>
        <v>#DIV/0!</v>
      </c>
      <c r="AX639" s="545">
        <f>SUMIFS('Faturamento NNE'!$I$2:$I$707,'Faturamento NNE'!$E$2:$E$707,'Infos Relatório'!$B$564,'Faturamento NNE'!$F$2:$F$707,'Infos Relatório'!$B639,'Faturamento NNE'!$AA$2:$AA$707,'Infos Relatório'!AS$1)</f>
        <v>0</v>
      </c>
      <c r="AY639" s="541">
        <f>COUNTIFS('Faturamento NNE'!$E$2:$E$707,'Infos Relatório'!$B$564,'Faturamento NNE'!$F$2:$F$707,'Infos Relatório'!$B639,'Faturamento NNE'!$AA$2:$AA$707,'Infos Relatório'!AY$1)</f>
        <v>0</v>
      </c>
      <c r="AZ639" s="542">
        <f>SUMIFS('Faturamento NNE'!$H$2:$H$707,'Faturamento NNE'!$E$2:$E$707,'Infos Relatório'!$B$564,'Faturamento NNE'!$F$2:$F$707,'Infos Relatório'!$B639,'Faturamento NNE'!$AA$2:$AA$707,'Infos Relatório'!AY$1)</f>
        <v>0</v>
      </c>
      <c r="BA639" s="542">
        <f>SUMIFS('Faturamento NNE'!$K$2:$K$707,'Faturamento NNE'!$E$2:$E$707,'Infos Relatório'!$B$564,'Faturamento NNE'!$F$2:$F$707,'Infos Relatório'!$B639,'Faturamento NNE'!$AA$2:$AA$707,'Infos Relatório'!AY$1)</f>
        <v>0</v>
      </c>
      <c r="BB639" s="546">
        <f>SUMIFS('Faturamento NNE'!$P$2:$P$707,'Faturamento NNE'!$E$2:$E$707,'Infos Relatório'!$B$564,'Faturamento NNE'!$F$2:$F$707,'Infos Relatório'!$B639,'Faturamento NNE'!$AA$2:$AA$707,'Infos Relatório'!AY$1,'Faturamento NNE'!$U$2:$U$707,"Sim")+SUMIFS('Faturamento NNE'!$Q$2:$Q$707,'Faturamento NNE'!$E$2:$E$707,'Infos Relatório'!$B$564,'Faturamento NNE'!$F$2:$F$707,'Infos Relatório'!$B639,'Faturamento NNE'!$AA$2:$AA$707,'Infos Relatório'!AY$1,'Faturamento NNE'!$U$2:$U$707,"Sim")</f>
        <v>0</v>
      </c>
      <c r="BC639" s="227" t="e">
        <f t="shared" si="224"/>
        <v>#DIV/0!</v>
      </c>
      <c r="BD639" s="545">
        <f>SUMIFS('Faturamento NNE'!$I$2:$I$707,'Faturamento NNE'!$E$2:$E$707,'Infos Relatório'!$B$564,'Faturamento NNE'!$F$2:$F$707,'Infos Relatório'!$B639,'Faturamento NNE'!$AA$2:$AA$707,'Infos Relatório'!AY$1)</f>
        <v>0</v>
      </c>
      <c r="BE639" s="541">
        <f>COUNTIFS('Faturamento NNE'!$E$2:$E$707,'Infos Relatório'!$B$564,'Faturamento NNE'!$F$2:$F$707,'Infos Relatório'!$B639,'Faturamento NNE'!$AA$2:$AA$707,'Infos Relatório'!BE$1)</f>
        <v>0</v>
      </c>
      <c r="BF639" s="542">
        <f>SUMIFS('Faturamento NNE'!$H$2:$H$707,'Faturamento NNE'!$E$2:$E$707,'Infos Relatório'!$B$564,'Faturamento NNE'!$F$2:$F$707,'Infos Relatório'!$B639,'Faturamento NNE'!$AA$2:$AA$707,'Infos Relatório'!BE$1)</f>
        <v>0</v>
      </c>
      <c r="BG639" s="542">
        <f>SUMIFS('Faturamento NNE'!$K$2:$K$707,'Faturamento NNE'!$E$2:$E$707,'Infos Relatório'!$B$564,'Faturamento NNE'!$F$2:$F$707,'Infos Relatório'!$B639,'Faturamento NNE'!$AA$2:$AA$707,'Infos Relatório'!BE$1)</f>
        <v>0</v>
      </c>
      <c r="BH639" s="546">
        <f>SUMIFS('Faturamento NNE'!$P$2:$P$707,'Faturamento NNE'!$E$2:$E$707,'Infos Relatório'!$B$564,'Faturamento NNE'!$F$2:$F$707,'Infos Relatório'!$B639,'Faturamento NNE'!$AA$2:$AA$707,'Infos Relatório'!BE$1,'Faturamento NNE'!$U$2:$U$707,"Sim")+SUMIFS('Faturamento NNE'!$Q$2:$Q$707,'Faturamento NNE'!$E$2:$E$707,'Infos Relatório'!$B$564,'Faturamento NNE'!$F$2:$F$707,'Infos Relatório'!$B639,'Faturamento NNE'!$AA$2:$AA$707,'Infos Relatório'!BE$1,'Faturamento NNE'!$U$2:$U$707,"Sim")</f>
        <v>0</v>
      </c>
      <c r="BI639" s="227" t="e">
        <f t="shared" si="225"/>
        <v>#DIV/0!</v>
      </c>
      <c r="BJ639" s="545">
        <f>SUMIFS('Faturamento NNE'!$I$2:$I$707,'Faturamento NNE'!$E$2:$E$707,'Infos Relatório'!$B$564,'Faturamento NNE'!$F$2:$F$707,'Infos Relatório'!$B639,'Faturamento NNE'!$AA$2:$AA$707,'Infos Relatório'!BE$1)</f>
        <v>0</v>
      </c>
      <c r="BK639" s="541">
        <f>COUNTIFS('Faturamento NNE'!$E$2:$E$707,'Infos Relatório'!$B$564,'Faturamento NNE'!$F$2:$F$707,'Infos Relatório'!$B639,'Faturamento NNE'!$AA$2:$AA$707,'Infos Relatório'!BK$1)</f>
        <v>0</v>
      </c>
      <c r="BL639" s="542">
        <f>SUMIFS('Faturamento NNE'!$H$2:$H$707,'Faturamento NNE'!$E$2:$E$707,'Infos Relatório'!$B$564,'Faturamento NNE'!$F$2:$F$707,'Infos Relatório'!$B639,'Faturamento NNE'!$AA$2:$AA$707,'Infos Relatório'!BK$1)</f>
        <v>0</v>
      </c>
      <c r="BM639" s="542">
        <f>SUMIFS('Faturamento NNE'!$K$2:$K$707,'Faturamento NNE'!$E$2:$E$707,'Infos Relatório'!$B$564,'Faturamento NNE'!$F$2:$F$707,'Infos Relatório'!$B639,'Faturamento NNE'!$AA$2:$AA$707,'Infos Relatório'!BK$1)</f>
        <v>0</v>
      </c>
      <c r="BN639" s="546">
        <f>SUMIFS('Faturamento NNE'!$P$2:$P$707,'Faturamento NNE'!$E$2:$E$707,'Infos Relatório'!$B$564,'Faturamento NNE'!$F$2:$F$707,'Infos Relatório'!$B639,'Faturamento NNE'!$AA$2:$AA$707,'Infos Relatório'!BK$1,'Faturamento NNE'!$U$2:$U$707,"Sim")+SUMIFS('Faturamento NNE'!$Q$2:$Q$707,'Faturamento NNE'!$E$2:$E$707,'Infos Relatório'!$B$564,'Faturamento NNE'!$F$2:$F$707,'Infos Relatório'!$B639,'Faturamento NNE'!$AA$2:$AA$707,'Infos Relatório'!BK$1,'Faturamento NNE'!$U$2:$U$707,"Sim")</f>
        <v>0</v>
      </c>
      <c r="BO639" s="227" t="e">
        <f t="shared" si="226"/>
        <v>#DIV/0!</v>
      </c>
      <c r="BP639" s="545">
        <f>SUMIFS('Faturamento NNE'!$I$2:$I$707,'Faturamento NNE'!$E$2:$E$707,'Infos Relatório'!$B$564,'Faturamento NNE'!$F$2:$F$707,'Infos Relatório'!$B639,'Faturamento NNE'!$AA$2:$AA$707,'Infos Relatório'!BK$1)</f>
        <v>0</v>
      </c>
      <c r="BQ639" s="541">
        <f>COUNTIFS('Faturamento NNE'!$E$2:$E$707,'Infos Relatório'!$B$564,'Faturamento NNE'!$F$2:$F$707,'Infos Relatório'!$B639,'Faturamento NNE'!$AA$2:$AA$707,'Infos Relatório'!BQ$1)</f>
        <v>0</v>
      </c>
      <c r="BR639" s="542">
        <f>SUMIFS('Faturamento NNE'!$H$2:$H$707,'Faturamento NNE'!$E$2:$E$707,'Infos Relatório'!$B$564,'Faturamento NNE'!$F$2:$F$707,'Infos Relatório'!$B639,'Faturamento NNE'!$AA$2:$AA$707,'Infos Relatório'!BQ$1)</f>
        <v>0</v>
      </c>
      <c r="BS639" s="542">
        <f>SUMIFS('Faturamento NNE'!$K$2:$K$707,'Faturamento NNE'!$E$2:$E$707,'Infos Relatório'!$B$564,'Faturamento NNE'!$F$2:$F$707,'Infos Relatório'!$B639,'Faturamento NNE'!$AA$2:$AA$707,'Infos Relatório'!BQ$1)</f>
        <v>0</v>
      </c>
      <c r="BT639" s="546">
        <f>SUMIFS('Faturamento NNE'!$P$2:$P$707,'Faturamento NNE'!$E$2:$E$707,'Infos Relatório'!$B$564,'Faturamento NNE'!$F$2:$F$707,'Infos Relatório'!$B639,'Faturamento NNE'!$AA$2:$AA$707,'Infos Relatório'!BQ$1,'Faturamento NNE'!$U$2:$U$707,"Sim")+SUMIFS('Faturamento NNE'!$Q$2:$Q$707,'Faturamento NNE'!$E$2:$E$707,'Infos Relatório'!$B$564,'Faturamento NNE'!$F$2:$F$707,'Infos Relatório'!$B639,'Faturamento NNE'!$AA$2:$AA$707,'Infos Relatório'!BQ$1,'Faturamento NNE'!$U$2:$U$707,"Sim")</f>
        <v>0</v>
      </c>
      <c r="BU639" s="227" t="e">
        <f t="shared" si="227"/>
        <v>#DIV/0!</v>
      </c>
      <c r="BV639" s="545">
        <f>SUMIFS('Faturamento NNE'!$I$2:$I$707,'Faturamento NNE'!$E$2:$E$707,'Infos Relatório'!$B$564,'Faturamento NNE'!$F$2:$F$707,'Infos Relatório'!$B639,'Faturamento NNE'!$AA$2:$AA$707,'Infos Relatório'!BQ$1)</f>
        <v>0</v>
      </c>
    </row>
    <row r="640" spans="2:74">
      <c r="B640" s="217" t="s">
        <v>205</v>
      </c>
      <c r="C640" s="541">
        <f>COUNTIFS('Faturamento NNE'!$E$2:$E$707,'Infos Relatório'!$B$564,'Faturamento NNE'!$F$2:$F$707,'Infos Relatório'!$B640,'Faturamento NNE'!$AA$2:$AA$707,'Infos Relatório'!C$1)</f>
        <v>0</v>
      </c>
      <c r="D640" s="542">
        <f>SUMIFS('Faturamento NNE'!$H$2:$H$707,'Faturamento NNE'!$E$2:$E$707,'Infos Relatório'!$B$564,'Faturamento NNE'!$F$2:$F$707,'Infos Relatório'!$B640,'Faturamento NNE'!$AA$2:$AA$707,'Infos Relatório'!C$1)</f>
        <v>0</v>
      </c>
      <c r="E640" s="543">
        <f>SUMIFS('Faturamento NNE'!$K$2:$K$707,'Faturamento NNE'!$E$2:$E$707,'Infos Relatório'!$B$564,'Faturamento NNE'!$F$2:$F$707,'Infos Relatório'!$B640,'Faturamento NNE'!$AA$2:$AA$707,'Infos Relatório'!C$1)</f>
        <v>0</v>
      </c>
      <c r="F640" s="544">
        <f>SUMIFS('Faturamento NNE'!$P$2:$P$707,'Faturamento NNE'!$E$2:$E$707,'Infos Relatório'!$B$564,'Faturamento NNE'!$F$2:$F$707,'Infos Relatório'!$B640,'Faturamento NNE'!$AA$2:$AA$707,'Infos Relatório'!C$1,'Faturamento NNE'!$U$2:$U$707,"Sim")+SUMIFS('Faturamento NNE'!$Q$2:$Q$707,'Faturamento NNE'!$E$2:$E$707,'Infos Relatório'!$B$564,'Faturamento NNE'!$F$2:$F$707,'Infos Relatório'!$B640,'Faturamento NNE'!$AA$2:$AA$707,'Infos Relatório'!C$1,'Faturamento NNE'!$U$2:$U$707,"Sim")</f>
        <v>0</v>
      </c>
      <c r="G640" s="283" t="e">
        <f t="shared" si="216"/>
        <v>#DIV/0!</v>
      </c>
      <c r="H640" s="545">
        <f>SUMIFS('Faturamento NNE'!$I$2:$I$707,'Faturamento NNE'!$E$2:$E$707,'Infos Relatório'!$B$564,'Faturamento NNE'!$F$2:$F$707,'Infos Relatório'!$B640,'Faturamento NNE'!$AA$2:$AA$707,'Infos Relatório'!C$1)</f>
        <v>0</v>
      </c>
      <c r="I640" s="541">
        <f>COUNTIFS('Faturamento NNE'!$E$2:$E$707,'Infos Relatório'!$B$564,'Faturamento NNE'!$F$2:$F$707,'Infos Relatório'!$B640,'Faturamento NNE'!$AA$2:$AA$707,'Infos Relatório'!I$1)</f>
        <v>0</v>
      </c>
      <c r="J640" s="542">
        <f>SUMIFS('Faturamento NNE'!$H$2:$H$707,'Faturamento NNE'!$E$2:$E$707,'Infos Relatório'!$B$564,'Faturamento NNE'!$F$2:$F$707,'Infos Relatório'!$B640,'Faturamento NNE'!$AA$2:$AA$707,'Infos Relatório'!I$1)</f>
        <v>0</v>
      </c>
      <c r="K640" s="543">
        <f>SUMIFS('Faturamento NNE'!$K$2:$K$707,'Faturamento NNE'!$E$2:$E$707,'Infos Relatório'!$B$564,'Faturamento NNE'!$F$2:$F$707,'Infos Relatório'!$B640,'Faturamento NNE'!$AA$2:$AA$707,'Infos Relatório'!I$1)</f>
        <v>0</v>
      </c>
      <c r="L640" s="544">
        <f>SUMIFS('Faturamento NNE'!$P$2:$P$707,'Faturamento NNE'!$E$2:$E$707,'Infos Relatório'!$B$564,'Faturamento NNE'!$F$2:$F$707,'Infos Relatório'!$B640,'Faturamento NNE'!$AA$2:$AA$707,'Infos Relatório'!I$1,'Faturamento NNE'!$U$2:$U$707,"Sim")+SUMIFS('Faturamento NNE'!$Q$2:$Q$707,'Faturamento NNE'!$E$2:$E$707,'Infos Relatório'!$B$564,'Faturamento NNE'!$F$2:$F$707,'Infos Relatório'!$B640,'Faturamento NNE'!$AA$2:$AA$707,'Infos Relatório'!I$1,'Faturamento NNE'!$U$2:$U$707,"Sim")</f>
        <v>0</v>
      </c>
      <c r="M640" s="283" t="e">
        <f t="shared" si="217"/>
        <v>#DIV/0!</v>
      </c>
      <c r="N640" s="545">
        <f>SUMIFS('Faturamento NNE'!$I$2:$I$707,'Faturamento NNE'!$E$2:$E$707,'Infos Relatório'!$B$564,'Faturamento NNE'!$F$2:$F$707,'Infos Relatório'!$B640,'Faturamento NNE'!$AA$2:$AA$707,'Infos Relatório'!I$1)</f>
        <v>0</v>
      </c>
      <c r="O640" s="541">
        <f>COUNTIFS('Faturamento NNE'!$E$2:$E$707,'Infos Relatório'!$B$564,'Faturamento NNE'!$F$2:$F$707,'Infos Relatório'!$B640,'Faturamento NNE'!$AA$2:$AA$707,'Infos Relatório'!O$1)</f>
        <v>0</v>
      </c>
      <c r="P640" s="542">
        <f>SUMIFS('Faturamento NNE'!$H$2:$H$707,'Faturamento NNE'!$E$2:$E$707,'Infos Relatório'!$B$564,'Faturamento NNE'!$F$2:$F$707,'Infos Relatório'!$B640,'Faturamento NNE'!$AA$2:$AA$707,'Infos Relatório'!O$1)</f>
        <v>0</v>
      </c>
      <c r="Q640" s="542">
        <f>SUMIFS('Faturamento NNE'!$K$2:$K$707,'Faturamento NNE'!$E$2:$E$707,'Infos Relatório'!$B$564,'Faturamento NNE'!$F$2:$F$707,'Infos Relatório'!$B640,'Faturamento NNE'!$AA$2:$AA$707,'Infos Relatório'!O$1)</f>
        <v>0</v>
      </c>
      <c r="R640" s="546">
        <f>SUMIFS('Faturamento NNE'!$P$2:$P$707,'Faturamento NNE'!$E$2:$E$707,'Infos Relatório'!$B$564,'Faturamento NNE'!$F$2:$F$707,'Infos Relatório'!$B640,'Faturamento NNE'!$AA$2:$AA$707,'Infos Relatório'!O$1,'Faturamento NNE'!$U$2:$U$707,"Sim")+SUMIFS('Faturamento NNE'!$Q$2:$Q$707,'Faturamento NNE'!$E$2:$E$707,'Infos Relatório'!$B$564,'Faturamento NNE'!$F$2:$F$707,'Infos Relatório'!$B640,'Faturamento NNE'!$AA$2:$AA$707,'Infos Relatório'!O$1,'Faturamento NNE'!$U$2:$U$707,"Sim")</f>
        <v>0</v>
      </c>
      <c r="S640" s="227" t="e">
        <f t="shared" si="218"/>
        <v>#DIV/0!</v>
      </c>
      <c r="T640" s="545">
        <f>SUMIFS('Faturamento NNE'!$I$2:$I$707,'Faturamento NNE'!$E$2:$E$707,'Infos Relatório'!$B$564,'Faturamento NNE'!$F$2:$F$707,'Infos Relatório'!$B640,'Faturamento NNE'!$AA$2:$AA$707,'Infos Relatório'!O$1)</f>
        <v>0</v>
      </c>
      <c r="U640" s="541">
        <f>COUNTIFS('Faturamento NNE'!$E$2:$E$707,'Infos Relatório'!$B$564,'Faturamento NNE'!$F$2:$F$707,'Infos Relatório'!$B640,'Faturamento NNE'!$AA$2:$AA$707,'Infos Relatório'!U$1)</f>
        <v>0</v>
      </c>
      <c r="V640" s="542">
        <f>SUMIFS('Faturamento NNE'!$H$2:$H$707,'Faturamento NNE'!$E$2:$E$707,'Infos Relatório'!$B$564,'Faturamento NNE'!$F$2:$F$707,'Infos Relatório'!$B640,'Faturamento NNE'!$AA$2:$AA$707,'Infos Relatório'!U$1)</f>
        <v>0</v>
      </c>
      <c r="W640" s="542">
        <f>SUMIFS('Faturamento NNE'!$K$2:$K$707,'Faturamento NNE'!$E$2:$E$707,'Infos Relatório'!$B$564,'Faturamento NNE'!$F$2:$F$707,'Infos Relatório'!$B640,'Faturamento NNE'!$AA$2:$AA$707,'Infos Relatório'!U$1)</f>
        <v>0</v>
      </c>
      <c r="X640" s="546">
        <f>SUMIFS('Faturamento NNE'!$P$2:$P$707,'Faturamento NNE'!$E$2:$E$707,'Infos Relatório'!$B$564,'Faturamento NNE'!$F$2:$F$707,'Infos Relatório'!$B640,'Faturamento NNE'!$AA$2:$AA$707,'Infos Relatório'!U$1,'Faturamento NNE'!$U$2:$U$707,"Sim")+SUMIFS('Faturamento NNE'!$Q$2:$Q$707,'Faturamento NNE'!$E$2:$E$707,'Infos Relatório'!$B$564,'Faturamento NNE'!$F$2:$F$707,'Infos Relatório'!$B640,'Faturamento NNE'!$AA$2:$AA$707,'Infos Relatório'!U$1,'Faturamento NNE'!$U$2:$U$707,"Sim")</f>
        <v>0</v>
      </c>
      <c r="Y640" s="227" t="e">
        <f t="shared" si="219"/>
        <v>#DIV/0!</v>
      </c>
      <c r="Z640" s="545">
        <f>SUMIFS('Faturamento NNE'!$I$2:$I$707,'Faturamento NNE'!$E$2:$E$707,'Infos Relatório'!$B$564,'Faturamento NNE'!$F$2:$F$707,'Infos Relatório'!$B640,'Faturamento NNE'!$AA$2:$AA$707,'Infos Relatório'!U$1)</f>
        <v>0</v>
      </c>
      <c r="AA640" s="541">
        <f>COUNTIFS('Faturamento NNE'!$E$2:$E$707,'Infos Relatório'!$B$564,'Faturamento NNE'!$F$2:$F$707,'Infos Relatório'!$B640,'Faturamento NNE'!$AA$2:$AA$707,'Infos Relatório'!AA$1)</f>
        <v>0</v>
      </c>
      <c r="AB640" s="542">
        <f>SUMIFS('Faturamento NNE'!$H$2:$H$707,'Faturamento NNE'!$E$2:$E$707,'Infos Relatório'!$B$564,'Faturamento NNE'!$F$2:$F$707,'Infos Relatório'!$B640,'Faturamento NNE'!$AA$2:$AA$707,'Infos Relatório'!AA$1)</f>
        <v>0</v>
      </c>
      <c r="AC640" s="542">
        <f>SUMIFS('Faturamento NNE'!$K$2:$K$707,'Faturamento NNE'!$E$2:$E$707,'Infos Relatório'!$B$564,'Faturamento NNE'!$F$2:$F$707,'Infos Relatório'!$B640,'Faturamento NNE'!$AA$2:$AA$707,'Infos Relatório'!AA$1)</f>
        <v>0</v>
      </c>
      <c r="AD640" s="546">
        <f>SUMIFS('Faturamento NNE'!$P$2:$P$707,'Faturamento NNE'!$E$2:$E$707,'Infos Relatório'!$B$564,'Faturamento NNE'!$F$2:$F$707,'Infos Relatório'!$B640,'Faturamento NNE'!$AA$2:$AA$707,'Infos Relatório'!AA$1,'Faturamento NNE'!$U$2:$U$707,"Sim")+SUMIFS('Faturamento NNE'!$Q$2:$Q$707,'Faturamento NNE'!$E$2:$E$707,'Infos Relatório'!$B$564,'Faturamento NNE'!$F$2:$F$707,'Infos Relatório'!$B640,'Faturamento NNE'!$AA$2:$AA$707,'Infos Relatório'!AA$1,'Faturamento NNE'!$U$2:$U$707,"Sim")</f>
        <v>0</v>
      </c>
      <c r="AE640" s="227" t="e">
        <f t="shared" si="220"/>
        <v>#DIV/0!</v>
      </c>
      <c r="AF640" s="545">
        <f>SUMIFS('Faturamento NNE'!$I$2:$I$707,'Faturamento NNE'!$E$2:$E$707,'Infos Relatório'!$B$564,'Faturamento NNE'!$F$2:$F$707,'Infos Relatório'!$B640,'Faturamento NNE'!$AA$2:$AA$707,'Infos Relatório'!AA$1)</f>
        <v>0</v>
      </c>
      <c r="AG640" s="541">
        <f>COUNTIFS('Faturamento NNE'!$E$2:$E$707,'Infos Relatório'!$B$564,'Faturamento NNE'!$F$2:$F$707,'Infos Relatório'!$B640,'Faturamento NNE'!$AA$2:$AA$707,'Infos Relatório'!AG$1)</f>
        <v>0</v>
      </c>
      <c r="AH640" s="542">
        <f>SUMIFS('Faturamento NNE'!$H$2:$H$707,'Faturamento NNE'!$E$2:$E$707,'Infos Relatório'!$B$564,'Faturamento NNE'!$F$2:$F$707,'Infos Relatório'!$B640,'Faturamento NNE'!$AA$2:$AA$707,'Infos Relatório'!AG$1)</f>
        <v>0</v>
      </c>
      <c r="AI640" s="542">
        <f>SUMIFS('Faturamento NNE'!$K$2:$K$707,'Faturamento NNE'!$E$2:$E$707,'Infos Relatório'!$B$564,'Faturamento NNE'!$F$2:$F$707,'Infos Relatório'!$B640,'Faturamento NNE'!$AA$2:$AA$707,'Infos Relatório'!AG$1)</f>
        <v>0</v>
      </c>
      <c r="AJ640" s="546">
        <f>SUMIFS('Faturamento NNE'!$P$2:$P$707,'Faturamento NNE'!$E$2:$E$707,'Infos Relatório'!$B$564,'Faturamento NNE'!$F$2:$F$707,'Infos Relatório'!$B640,'Faturamento NNE'!$AA$2:$AA$707,'Infos Relatório'!AG$1,'Faturamento NNE'!$U$2:$U$707,"Sim")+SUMIFS('Faturamento NNE'!$Q$2:$Q$707,'Faturamento NNE'!$E$2:$E$707,'Infos Relatório'!$B$564,'Faturamento NNE'!$F$2:$F$707,'Infos Relatório'!$B640,'Faturamento NNE'!$AA$2:$AA$707,'Infos Relatório'!AG$1,'Faturamento NNE'!$U$2:$U$707,"Sim")</f>
        <v>0</v>
      </c>
      <c r="AK640" s="227" t="e">
        <f t="shared" si="221"/>
        <v>#DIV/0!</v>
      </c>
      <c r="AL640" s="545">
        <f>SUMIFS('Faturamento NNE'!$I$2:$I$707,'Faturamento NNE'!$E$2:$E$707,'Infos Relatório'!$B$564,'Faturamento NNE'!$F$2:$F$707,'Infos Relatório'!$B640,'Faturamento NNE'!$AA$2:$AA$707,'Infos Relatório'!AG$1)</f>
        <v>0</v>
      </c>
      <c r="AM640" s="541">
        <f>COUNTIFS('Faturamento NNE'!$E$2:$E$707,'Infos Relatório'!$B$564,'Faturamento NNE'!$F$2:$F$707,'Infos Relatório'!$B640,'Faturamento NNE'!$AA$2:$AA$707,'Infos Relatório'!AM$1)</f>
        <v>0</v>
      </c>
      <c r="AN640" s="542">
        <f>SUMIFS('Faturamento NNE'!$H$2:$H$707,'Faturamento NNE'!$E$2:$E$707,'Infos Relatório'!$B$564,'Faturamento NNE'!$F$2:$F$707,'Infos Relatório'!$B640,'Faturamento NNE'!$AA$2:$AA$707,'Infos Relatório'!AM$1)</f>
        <v>0</v>
      </c>
      <c r="AO640" s="542">
        <f>SUMIFS('Faturamento NNE'!$K$2:$K$707,'Faturamento NNE'!$E$2:$E$707,'Infos Relatório'!$B$564,'Faturamento NNE'!$F$2:$F$707,'Infos Relatório'!$B640,'Faturamento NNE'!$AA$2:$AA$707,'Infos Relatório'!AM$1)</f>
        <v>0</v>
      </c>
      <c r="AP640" s="546">
        <f>SUMIFS('Faturamento NNE'!$P$2:$P$707,'Faturamento NNE'!$E$2:$E$707,'Infos Relatório'!$B$564,'Faturamento NNE'!$F$2:$F$707,'Infos Relatório'!$B640,'Faturamento NNE'!$AA$2:$AA$707,'Infos Relatório'!AM$1,'Faturamento NNE'!$U$2:$U$707,"Sim")+SUMIFS('Faturamento NNE'!$Q$2:$Q$707,'Faturamento NNE'!$E$2:$E$707,'Infos Relatório'!$B$564,'Faturamento NNE'!$F$2:$F$707,'Infos Relatório'!$B640,'Faturamento NNE'!$AA$2:$AA$707,'Infos Relatório'!AM$1,'Faturamento NNE'!$U$2:$U$707,"Sim")</f>
        <v>0</v>
      </c>
      <c r="AQ640" s="227" t="e">
        <f t="shared" si="222"/>
        <v>#DIV/0!</v>
      </c>
      <c r="AR640" s="545">
        <f>SUMIFS('Faturamento NNE'!$I$2:$I$707,'Faturamento NNE'!$E$2:$E$707,'Infos Relatório'!$B$564,'Faturamento NNE'!$F$2:$F$707,'Infos Relatório'!$B640,'Faturamento NNE'!$AA$2:$AA$707,'Infos Relatório'!AM$1)</f>
        <v>0</v>
      </c>
      <c r="AS640" s="541">
        <f>COUNTIFS('Faturamento NNE'!$E$2:$E$707,'Infos Relatório'!$B$564,'Faturamento NNE'!$F$2:$F$707,'Infos Relatório'!$B640,'Faturamento NNE'!$AA$2:$AA$707,'Infos Relatório'!AS$1)</f>
        <v>0</v>
      </c>
      <c r="AT640" s="542">
        <f>SUMIFS('Faturamento NNE'!$H$2:$H$707,'Faturamento NNE'!$E$2:$E$707,'Infos Relatório'!$B$564,'Faturamento NNE'!$F$2:$F$707,'Infos Relatório'!$B640,'Faturamento NNE'!$AA$2:$AA$707,'Infos Relatório'!AS$1)</f>
        <v>0</v>
      </c>
      <c r="AU640" s="542">
        <f>SUMIFS('Faturamento NNE'!$K$2:$K$707,'Faturamento NNE'!$E$2:$E$707,'Infos Relatório'!$B$564,'Faturamento NNE'!$F$2:$F$707,'Infos Relatório'!$B640,'Faturamento NNE'!$AA$2:$AA$707,'Infos Relatório'!AS$1)</f>
        <v>0</v>
      </c>
      <c r="AV640" s="546">
        <f>SUMIFS('Faturamento NNE'!$P$2:$P$707,'Faturamento NNE'!$E$2:$E$707,'Infos Relatório'!$B$564,'Faturamento NNE'!$F$2:$F$707,'Infos Relatório'!$B640,'Faturamento NNE'!$AA$2:$AA$707,'Infos Relatório'!AS$1,'Faturamento NNE'!$U$2:$U$707,"Sim")+SUMIFS('Faturamento NNE'!$Q$2:$Q$707,'Faturamento NNE'!$E$2:$E$707,'Infos Relatório'!$B$564,'Faturamento NNE'!$F$2:$F$707,'Infos Relatório'!$B640,'Faturamento NNE'!$AA$2:$AA$707,'Infos Relatório'!AS$1,'Faturamento NNE'!$U$2:$U$707,"Sim")</f>
        <v>0</v>
      </c>
      <c r="AW640" s="227" t="e">
        <f t="shared" si="223"/>
        <v>#DIV/0!</v>
      </c>
      <c r="AX640" s="545">
        <f>SUMIFS('Faturamento NNE'!$I$2:$I$707,'Faturamento NNE'!$E$2:$E$707,'Infos Relatório'!$B$564,'Faturamento NNE'!$F$2:$F$707,'Infos Relatório'!$B640,'Faturamento NNE'!$AA$2:$AA$707,'Infos Relatório'!AS$1)</f>
        <v>0</v>
      </c>
      <c r="AY640" s="541">
        <f>COUNTIFS('Faturamento NNE'!$E$2:$E$707,'Infos Relatório'!$B$564,'Faturamento NNE'!$F$2:$F$707,'Infos Relatório'!$B640,'Faturamento NNE'!$AA$2:$AA$707,'Infos Relatório'!AY$1)</f>
        <v>0</v>
      </c>
      <c r="AZ640" s="542">
        <f>SUMIFS('Faturamento NNE'!$H$2:$H$707,'Faturamento NNE'!$E$2:$E$707,'Infos Relatório'!$B$564,'Faturamento NNE'!$F$2:$F$707,'Infos Relatório'!$B640,'Faturamento NNE'!$AA$2:$AA$707,'Infos Relatório'!AY$1)</f>
        <v>0</v>
      </c>
      <c r="BA640" s="542">
        <f>SUMIFS('Faturamento NNE'!$K$2:$K$707,'Faturamento NNE'!$E$2:$E$707,'Infos Relatório'!$B$564,'Faturamento NNE'!$F$2:$F$707,'Infos Relatório'!$B640,'Faturamento NNE'!$AA$2:$AA$707,'Infos Relatório'!AY$1)</f>
        <v>0</v>
      </c>
      <c r="BB640" s="546">
        <f>SUMIFS('Faturamento NNE'!$P$2:$P$707,'Faturamento NNE'!$E$2:$E$707,'Infos Relatório'!$B$564,'Faturamento NNE'!$F$2:$F$707,'Infos Relatório'!$B640,'Faturamento NNE'!$AA$2:$AA$707,'Infos Relatório'!AY$1,'Faturamento NNE'!$U$2:$U$707,"Sim")+SUMIFS('Faturamento NNE'!$Q$2:$Q$707,'Faturamento NNE'!$E$2:$E$707,'Infos Relatório'!$B$564,'Faturamento NNE'!$F$2:$F$707,'Infos Relatório'!$B640,'Faturamento NNE'!$AA$2:$AA$707,'Infos Relatório'!AY$1,'Faturamento NNE'!$U$2:$U$707,"Sim")</f>
        <v>0</v>
      </c>
      <c r="BC640" s="227" t="e">
        <f t="shared" si="224"/>
        <v>#DIV/0!</v>
      </c>
      <c r="BD640" s="545">
        <f>SUMIFS('Faturamento NNE'!$I$2:$I$707,'Faturamento NNE'!$E$2:$E$707,'Infos Relatório'!$B$564,'Faturamento NNE'!$F$2:$F$707,'Infos Relatório'!$B640,'Faturamento NNE'!$AA$2:$AA$707,'Infos Relatório'!AY$1)</f>
        <v>0</v>
      </c>
      <c r="BE640" s="541">
        <f>COUNTIFS('Faturamento NNE'!$E$2:$E$707,'Infos Relatório'!$B$564,'Faturamento NNE'!$F$2:$F$707,'Infos Relatório'!$B640,'Faturamento NNE'!$AA$2:$AA$707,'Infos Relatório'!BE$1)</f>
        <v>0</v>
      </c>
      <c r="BF640" s="542">
        <f>SUMIFS('Faturamento NNE'!$H$2:$H$707,'Faturamento NNE'!$E$2:$E$707,'Infos Relatório'!$B$564,'Faturamento NNE'!$F$2:$F$707,'Infos Relatório'!$B640,'Faturamento NNE'!$AA$2:$AA$707,'Infos Relatório'!BE$1)</f>
        <v>0</v>
      </c>
      <c r="BG640" s="542">
        <f>SUMIFS('Faturamento NNE'!$K$2:$K$707,'Faturamento NNE'!$E$2:$E$707,'Infos Relatório'!$B$564,'Faturamento NNE'!$F$2:$F$707,'Infos Relatório'!$B640,'Faturamento NNE'!$AA$2:$AA$707,'Infos Relatório'!BE$1)</f>
        <v>0</v>
      </c>
      <c r="BH640" s="546">
        <f>SUMIFS('Faturamento NNE'!$P$2:$P$707,'Faturamento NNE'!$E$2:$E$707,'Infos Relatório'!$B$564,'Faturamento NNE'!$F$2:$F$707,'Infos Relatório'!$B640,'Faturamento NNE'!$AA$2:$AA$707,'Infos Relatório'!BE$1,'Faturamento NNE'!$U$2:$U$707,"Sim")+SUMIFS('Faturamento NNE'!$Q$2:$Q$707,'Faturamento NNE'!$E$2:$E$707,'Infos Relatório'!$B$564,'Faturamento NNE'!$F$2:$F$707,'Infos Relatório'!$B640,'Faturamento NNE'!$AA$2:$AA$707,'Infos Relatório'!BE$1,'Faturamento NNE'!$U$2:$U$707,"Sim")</f>
        <v>0</v>
      </c>
      <c r="BI640" s="227" t="e">
        <f t="shared" si="225"/>
        <v>#DIV/0!</v>
      </c>
      <c r="BJ640" s="545">
        <f>SUMIFS('Faturamento NNE'!$I$2:$I$707,'Faturamento NNE'!$E$2:$E$707,'Infos Relatório'!$B$564,'Faturamento NNE'!$F$2:$F$707,'Infos Relatório'!$B640,'Faturamento NNE'!$AA$2:$AA$707,'Infos Relatório'!BE$1)</f>
        <v>0</v>
      </c>
      <c r="BK640" s="541">
        <f>COUNTIFS('Faturamento NNE'!$E$2:$E$707,'Infos Relatório'!$B$564,'Faturamento NNE'!$F$2:$F$707,'Infos Relatório'!$B640,'Faturamento NNE'!$AA$2:$AA$707,'Infos Relatório'!BK$1)</f>
        <v>0</v>
      </c>
      <c r="BL640" s="542">
        <f>SUMIFS('Faturamento NNE'!$H$2:$H$707,'Faturamento NNE'!$E$2:$E$707,'Infos Relatório'!$B$564,'Faturamento NNE'!$F$2:$F$707,'Infos Relatório'!$B640,'Faturamento NNE'!$AA$2:$AA$707,'Infos Relatório'!BK$1)</f>
        <v>0</v>
      </c>
      <c r="BM640" s="542">
        <f>SUMIFS('Faturamento NNE'!$K$2:$K$707,'Faturamento NNE'!$E$2:$E$707,'Infos Relatório'!$B$564,'Faturamento NNE'!$F$2:$F$707,'Infos Relatório'!$B640,'Faturamento NNE'!$AA$2:$AA$707,'Infos Relatório'!BK$1)</f>
        <v>0</v>
      </c>
      <c r="BN640" s="546">
        <f>SUMIFS('Faturamento NNE'!$P$2:$P$707,'Faturamento NNE'!$E$2:$E$707,'Infos Relatório'!$B$564,'Faturamento NNE'!$F$2:$F$707,'Infos Relatório'!$B640,'Faturamento NNE'!$AA$2:$AA$707,'Infos Relatório'!BK$1,'Faturamento NNE'!$U$2:$U$707,"Sim")+SUMIFS('Faturamento NNE'!$Q$2:$Q$707,'Faturamento NNE'!$E$2:$E$707,'Infos Relatório'!$B$564,'Faturamento NNE'!$F$2:$F$707,'Infos Relatório'!$B640,'Faturamento NNE'!$AA$2:$AA$707,'Infos Relatório'!BK$1,'Faturamento NNE'!$U$2:$U$707,"Sim")</f>
        <v>0</v>
      </c>
      <c r="BO640" s="227" t="e">
        <f t="shared" si="226"/>
        <v>#DIV/0!</v>
      </c>
      <c r="BP640" s="545">
        <f>SUMIFS('Faturamento NNE'!$I$2:$I$707,'Faturamento NNE'!$E$2:$E$707,'Infos Relatório'!$B$564,'Faturamento NNE'!$F$2:$F$707,'Infos Relatório'!$B640,'Faturamento NNE'!$AA$2:$AA$707,'Infos Relatório'!BK$1)</f>
        <v>0</v>
      </c>
      <c r="BQ640" s="541">
        <f>COUNTIFS('Faturamento NNE'!$E$2:$E$707,'Infos Relatório'!$B$564,'Faturamento NNE'!$F$2:$F$707,'Infos Relatório'!$B640,'Faturamento NNE'!$AA$2:$AA$707,'Infos Relatório'!BQ$1)</f>
        <v>0</v>
      </c>
      <c r="BR640" s="542">
        <f>SUMIFS('Faturamento NNE'!$H$2:$H$707,'Faturamento NNE'!$E$2:$E$707,'Infos Relatório'!$B$564,'Faturamento NNE'!$F$2:$F$707,'Infos Relatório'!$B640,'Faturamento NNE'!$AA$2:$AA$707,'Infos Relatório'!BQ$1)</f>
        <v>0</v>
      </c>
      <c r="BS640" s="542">
        <f>SUMIFS('Faturamento NNE'!$K$2:$K$707,'Faturamento NNE'!$E$2:$E$707,'Infos Relatório'!$B$564,'Faturamento NNE'!$F$2:$F$707,'Infos Relatório'!$B640,'Faturamento NNE'!$AA$2:$AA$707,'Infos Relatório'!BQ$1)</f>
        <v>0</v>
      </c>
      <c r="BT640" s="546">
        <f>SUMIFS('Faturamento NNE'!$P$2:$P$707,'Faturamento NNE'!$E$2:$E$707,'Infos Relatório'!$B$564,'Faturamento NNE'!$F$2:$F$707,'Infos Relatório'!$B640,'Faturamento NNE'!$AA$2:$AA$707,'Infos Relatório'!BQ$1,'Faturamento NNE'!$U$2:$U$707,"Sim")+SUMIFS('Faturamento NNE'!$Q$2:$Q$707,'Faturamento NNE'!$E$2:$E$707,'Infos Relatório'!$B$564,'Faturamento NNE'!$F$2:$F$707,'Infos Relatório'!$B640,'Faturamento NNE'!$AA$2:$AA$707,'Infos Relatório'!BQ$1,'Faturamento NNE'!$U$2:$U$707,"Sim")</f>
        <v>0</v>
      </c>
      <c r="BU640" s="227" t="e">
        <f t="shared" si="227"/>
        <v>#DIV/0!</v>
      </c>
      <c r="BV640" s="545">
        <f>SUMIFS('Faturamento NNE'!$I$2:$I$707,'Faturamento NNE'!$E$2:$E$707,'Infos Relatório'!$B$564,'Faturamento NNE'!$F$2:$F$707,'Infos Relatório'!$B640,'Faturamento NNE'!$AA$2:$AA$707,'Infos Relatório'!BQ$1)</f>
        <v>0</v>
      </c>
    </row>
    <row r="641" spans="2:74">
      <c r="B641" s="217" t="s">
        <v>206</v>
      </c>
      <c r="C641" s="541">
        <f>COUNTIFS('Faturamento NNE'!$E$2:$E$707,'Infos Relatório'!$B$564,'Faturamento NNE'!$F$2:$F$707,'Infos Relatório'!$B641,'Faturamento NNE'!$AA$2:$AA$707,'Infos Relatório'!C$1)</f>
        <v>0</v>
      </c>
      <c r="D641" s="542">
        <f>SUMIFS('Faturamento NNE'!$H$2:$H$707,'Faturamento NNE'!$E$2:$E$707,'Infos Relatório'!$B$564,'Faturamento NNE'!$F$2:$F$707,'Infos Relatório'!$B641,'Faturamento NNE'!$AA$2:$AA$707,'Infos Relatório'!C$1)</f>
        <v>0</v>
      </c>
      <c r="E641" s="543">
        <f>SUMIFS('Faturamento NNE'!$K$2:$K$707,'Faturamento NNE'!$E$2:$E$707,'Infos Relatório'!$B$564,'Faturamento NNE'!$F$2:$F$707,'Infos Relatório'!$B641,'Faturamento NNE'!$AA$2:$AA$707,'Infos Relatório'!C$1)</f>
        <v>0</v>
      </c>
      <c r="F641" s="544">
        <f>SUMIFS('Faturamento NNE'!$P$2:$P$707,'Faturamento NNE'!$E$2:$E$707,'Infos Relatório'!$B$564,'Faturamento NNE'!$F$2:$F$707,'Infos Relatório'!$B641,'Faturamento NNE'!$AA$2:$AA$707,'Infos Relatório'!C$1,'Faturamento NNE'!$U$2:$U$707,"Sim")+SUMIFS('Faturamento NNE'!$Q$2:$Q$707,'Faturamento NNE'!$E$2:$E$707,'Infos Relatório'!$B$564,'Faturamento NNE'!$F$2:$F$707,'Infos Relatório'!$B641,'Faturamento NNE'!$AA$2:$AA$707,'Infos Relatório'!C$1,'Faturamento NNE'!$U$2:$U$707,"Sim")</f>
        <v>0</v>
      </c>
      <c r="G641" s="283" t="e">
        <f t="shared" si="216"/>
        <v>#DIV/0!</v>
      </c>
      <c r="H641" s="545">
        <f>SUMIFS('Faturamento NNE'!$I$2:$I$707,'Faturamento NNE'!$E$2:$E$707,'Infos Relatório'!$B$564,'Faturamento NNE'!$F$2:$F$707,'Infos Relatório'!$B641,'Faturamento NNE'!$AA$2:$AA$707,'Infos Relatório'!C$1)</f>
        <v>0</v>
      </c>
      <c r="I641" s="541">
        <f>COUNTIFS('Faturamento NNE'!$E$2:$E$707,'Infos Relatório'!$B$564,'Faturamento NNE'!$F$2:$F$707,'Infos Relatório'!$B641,'Faturamento NNE'!$AA$2:$AA$707,'Infos Relatório'!I$1)</f>
        <v>0</v>
      </c>
      <c r="J641" s="542">
        <f>SUMIFS('Faturamento NNE'!$H$2:$H$707,'Faturamento NNE'!$E$2:$E$707,'Infos Relatório'!$B$564,'Faturamento NNE'!$F$2:$F$707,'Infos Relatório'!$B641,'Faturamento NNE'!$AA$2:$AA$707,'Infos Relatório'!I$1)</f>
        <v>0</v>
      </c>
      <c r="K641" s="543">
        <f>SUMIFS('Faturamento NNE'!$K$2:$K$707,'Faturamento NNE'!$E$2:$E$707,'Infos Relatório'!$B$564,'Faturamento NNE'!$F$2:$F$707,'Infos Relatório'!$B641,'Faturamento NNE'!$AA$2:$AA$707,'Infos Relatório'!I$1)</f>
        <v>0</v>
      </c>
      <c r="L641" s="544">
        <f>SUMIFS('Faturamento NNE'!$P$2:$P$707,'Faturamento NNE'!$E$2:$E$707,'Infos Relatório'!$B$564,'Faturamento NNE'!$F$2:$F$707,'Infos Relatório'!$B641,'Faturamento NNE'!$AA$2:$AA$707,'Infos Relatório'!I$1,'Faturamento NNE'!$U$2:$U$707,"Sim")+SUMIFS('Faturamento NNE'!$Q$2:$Q$707,'Faturamento NNE'!$E$2:$E$707,'Infos Relatório'!$B$564,'Faturamento NNE'!$F$2:$F$707,'Infos Relatório'!$B641,'Faturamento NNE'!$AA$2:$AA$707,'Infos Relatório'!I$1,'Faturamento NNE'!$U$2:$U$707,"Sim")</f>
        <v>0</v>
      </c>
      <c r="M641" s="283" t="e">
        <f t="shared" si="217"/>
        <v>#DIV/0!</v>
      </c>
      <c r="N641" s="545">
        <f>SUMIFS('Faturamento NNE'!$I$2:$I$707,'Faturamento NNE'!$E$2:$E$707,'Infos Relatório'!$B$564,'Faturamento NNE'!$F$2:$F$707,'Infos Relatório'!$B641,'Faturamento NNE'!$AA$2:$AA$707,'Infos Relatório'!I$1)</f>
        <v>0</v>
      </c>
      <c r="O641" s="541">
        <f>COUNTIFS('Faturamento NNE'!$E$2:$E$707,'Infos Relatório'!$B$564,'Faturamento NNE'!$F$2:$F$707,'Infos Relatório'!$B641,'Faturamento NNE'!$AA$2:$AA$707,'Infos Relatório'!O$1)</f>
        <v>0</v>
      </c>
      <c r="P641" s="542">
        <f>SUMIFS('Faturamento NNE'!$H$2:$H$707,'Faturamento NNE'!$E$2:$E$707,'Infos Relatório'!$B$564,'Faturamento NNE'!$F$2:$F$707,'Infos Relatório'!$B641,'Faturamento NNE'!$AA$2:$AA$707,'Infos Relatório'!O$1)</f>
        <v>0</v>
      </c>
      <c r="Q641" s="542">
        <f>SUMIFS('Faturamento NNE'!$K$2:$K$707,'Faturamento NNE'!$E$2:$E$707,'Infos Relatório'!$B$564,'Faturamento NNE'!$F$2:$F$707,'Infos Relatório'!$B641,'Faturamento NNE'!$AA$2:$AA$707,'Infos Relatório'!O$1)</f>
        <v>0</v>
      </c>
      <c r="R641" s="546">
        <f>SUMIFS('Faturamento NNE'!$P$2:$P$707,'Faturamento NNE'!$E$2:$E$707,'Infos Relatório'!$B$564,'Faturamento NNE'!$F$2:$F$707,'Infos Relatório'!$B641,'Faturamento NNE'!$AA$2:$AA$707,'Infos Relatório'!O$1,'Faturamento NNE'!$U$2:$U$707,"Sim")+SUMIFS('Faturamento NNE'!$Q$2:$Q$707,'Faturamento NNE'!$E$2:$E$707,'Infos Relatório'!$B$564,'Faturamento NNE'!$F$2:$F$707,'Infos Relatório'!$B641,'Faturamento NNE'!$AA$2:$AA$707,'Infos Relatório'!O$1,'Faturamento NNE'!$U$2:$U$707,"Sim")</f>
        <v>0</v>
      </c>
      <c r="S641" s="227" t="e">
        <f t="shared" si="218"/>
        <v>#DIV/0!</v>
      </c>
      <c r="T641" s="545">
        <f>SUMIFS('Faturamento NNE'!$I$2:$I$707,'Faturamento NNE'!$E$2:$E$707,'Infos Relatório'!$B$564,'Faturamento NNE'!$F$2:$F$707,'Infos Relatório'!$B641,'Faturamento NNE'!$AA$2:$AA$707,'Infos Relatório'!O$1)</f>
        <v>0</v>
      </c>
      <c r="U641" s="541">
        <f>COUNTIFS('Faturamento NNE'!$E$2:$E$707,'Infos Relatório'!$B$564,'Faturamento NNE'!$F$2:$F$707,'Infos Relatório'!$B641,'Faturamento NNE'!$AA$2:$AA$707,'Infos Relatório'!U$1)</f>
        <v>0</v>
      </c>
      <c r="V641" s="542">
        <f>SUMIFS('Faturamento NNE'!$H$2:$H$707,'Faturamento NNE'!$E$2:$E$707,'Infos Relatório'!$B$564,'Faturamento NNE'!$F$2:$F$707,'Infos Relatório'!$B641,'Faturamento NNE'!$AA$2:$AA$707,'Infos Relatório'!U$1)</f>
        <v>0</v>
      </c>
      <c r="W641" s="542">
        <f>SUMIFS('Faturamento NNE'!$K$2:$K$707,'Faturamento NNE'!$E$2:$E$707,'Infos Relatório'!$B$564,'Faturamento NNE'!$F$2:$F$707,'Infos Relatório'!$B641,'Faturamento NNE'!$AA$2:$AA$707,'Infos Relatório'!U$1)</f>
        <v>0</v>
      </c>
      <c r="X641" s="546">
        <f>SUMIFS('Faturamento NNE'!$P$2:$P$707,'Faturamento NNE'!$E$2:$E$707,'Infos Relatório'!$B$564,'Faturamento NNE'!$F$2:$F$707,'Infos Relatório'!$B641,'Faturamento NNE'!$AA$2:$AA$707,'Infos Relatório'!U$1,'Faturamento NNE'!$U$2:$U$707,"Sim")+SUMIFS('Faturamento NNE'!$Q$2:$Q$707,'Faturamento NNE'!$E$2:$E$707,'Infos Relatório'!$B$564,'Faturamento NNE'!$F$2:$F$707,'Infos Relatório'!$B641,'Faturamento NNE'!$AA$2:$AA$707,'Infos Relatório'!U$1,'Faturamento NNE'!$U$2:$U$707,"Sim")</f>
        <v>0</v>
      </c>
      <c r="Y641" s="227" t="e">
        <f t="shared" si="219"/>
        <v>#DIV/0!</v>
      </c>
      <c r="Z641" s="545">
        <f>SUMIFS('Faturamento NNE'!$I$2:$I$707,'Faturamento NNE'!$E$2:$E$707,'Infos Relatório'!$B$564,'Faturamento NNE'!$F$2:$F$707,'Infos Relatório'!$B641,'Faturamento NNE'!$AA$2:$AA$707,'Infos Relatório'!U$1)</f>
        <v>0</v>
      </c>
      <c r="AA641" s="541">
        <f>COUNTIFS('Faturamento NNE'!$E$2:$E$707,'Infos Relatório'!$B$564,'Faturamento NNE'!$F$2:$F$707,'Infos Relatório'!$B641,'Faturamento NNE'!$AA$2:$AA$707,'Infos Relatório'!AA$1)</f>
        <v>0</v>
      </c>
      <c r="AB641" s="542">
        <f>SUMIFS('Faturamento NNE'!$H$2:$H$707,'Faturamento NNE'!$E$2:$E$707,'Infos Relatório'!$B$564,'Faturamento NNE'!$F$2:$F$707,'Infos Relatório'!$B641,'Faturamento NNE'!$AA$2:$AA$707,'Infos Relatório'!AA$1)</f>
        <v>0</v>
      </c>
      <c r="AC641" s="542">
        <f>SUMIFS('Faturamento NNE'!$K$2:$K$707,'Faturamento NNE'!$E$2:$E$707,'Infos Relatório'!$B$564,'Faturamento NNE'!$F$2:$F$707,'Infos Relatório'!$B641,'Faturamento NNE'!$AA$2:$AA$707,'Infos Relatório'!AA$1)</f>
        <v>0</v>
      </c>
      <c r="AD641" s="546">
        <f>SUMIFS('Faturamento NNE'!$P$2:$P$707,'Faturamento NNE'!$E$2:$E$707,'Infos Relatório'!$B$564,'Faturamento NNE'!$F$2:$F$707,'Infos Relatório'!$B641,'Faturamento NNE'!$AA$2:$AA$707,'Infos Relatório'!AA$1,'Faturamento NNE'!$U$2:$U$707,"Sim")+SUMIFS('Faturamento NNE'!$Q$2:$Q$707,'Faturamento NNE'!$E$2:$E$707,'Infos Relatório'!$B$564,'Faturamento NNE'!$F$2:$F$707,'Infos Relatório'!$B641,'Faturamento NNE'!$AA$2:$AA$707,'Infos Relatório'!AA$1,'Faturamento NNE'!$U$2:$U$707,"Sim")</f>
        <v>0</v>
      </c>
      <c r="AE641" s="227" t="e">
        <f t="shared" si="220"/>
        <v>#DIV/0!</v>
      </c>
      <c r="AF641" s="545">
        <f>SUMIFS('Faturamento NNE'!$I$2:$I$707,'Faturamento NNE'!$E$2:$E$707,'Infos Relatório'!$B$564,'Faturamento NNE'!$F$2:$F$707,'Infos Relatório'!$B641,'Faturamento NNE'!$AA$2:$AA$707,'Infos Relatório'!AA$1)</f>
        <v>0</v>
      </c>
      <c r="AG641" s="541">
        <f>COUNTIFS('Faturamento NNE'!$E$2:$E$707,'Infos Relatório'!$B$564,'Faturamento NNE'!$F$2:$F$707,'Infos Relatório'!$B641,'Faturamento NNE'!$AA$2:$AA$707,'Infos Relatório'!AG$1)</f>
        <v>0</v>
      </c>
      <c r="AH641" s="542">
        <f>SUMIFS('Faturamento NNE'!$H$2:$H$707,'Faturamento NNE'!$E$2:$E$707,'Infos Relatório'!$B$564,'Faturamento NNE'!$F$2:$F$707,'Infos Relatório'!$B641,'Faturamento NNE'!$AA$2:$AA$707,'Infos Relatório'!AG$1)</f>
        <v>0</v>
      </c>
      <c r="AI641" s="542">
        <f>SUMIFS('Faturamento NNE'!$K$2:$K$707,'Faturamento NNE'!$E$2:$E$707,'Infos Relatório'!$B$564,'Faturamento NNE'!$F$2:$F$707,'Infos Relatório'!$B641,'Faturamento NNE'!$AA$2:$AA$707,'Infos Relatório'!AG$1)</f>
        <v>0</v>
      </c>
      <c r="AJ641" s="546">
        <f>SUMIFS('Faturamento NNE'!$P$2:$P$707,'Faturamento NNE'!$E$2:$E$707,'Infos Relatório'!$B$564,'Faturamento NNE'!$F$2:$F$707,'Infos Relatório'!$B641,'Faturamento NNE'!$AA$2:$AA$707,'Infos Relatório'!AG$1,'Faturamento NNE'!$U$2:$U$707,"Sim")+SUMIFS('Faturamento NNE'!$Q$2:$Q$707,'Faturamento NNE'!$E$2:$E$707,'Infos Relatório'!$B$564,'Faturamento NNE'!$F$2:$F$707,'Infos Relatório'!$B641,'Faturamento NNE'!$AA$2:$AA$707,'Infos Relatório'!AG$1,'Faturamento NNE'!$U$2:$U$707,"Sim")</f>
        <v>0</v>
      </c>
      <c r="AK641" s="227" t="e">
        <f t="shared" si="221"/>
        <v>#DIV/0!</v>
      </c>
      <c r="AL641" s="545">
        <f>SUMIFS('Faturamento NNE'!$I$2:$I$707,'Faturamento NNE'!$E$2:$E$707,'Infos Relatório'!$B$564,'Faturamento NNE'!$F$2:$F$707,'Infos Relatório'!$B641,'Faturamento NNE'!$AA$2:$AA$707,'Infos Relatório'!AG$1)</f>
        <v>0</v>
      </c>
      <c r="AM641" s="541">
        <f>COUNTIFS('Faturamento NNE'!$E$2:$E$707,'Infos Relatório'!$B$564,'Faturamento NNE'!$F$2:$F$707,'Infos Relatório'!$B641,'Faturamento NNE'!$AA$2:$AA$707,'Infos Relatório'!AM$1)</f>
        <v>0</v>
      </c>
      <c r="AN641" s="542">
        <f>SUMIFS('Faturamento NNE'!$H$2:$H$707,'Faturamento NNE'!$E$2:$E$707,'Infos Relatório'!$B$564,'Faturamento NNE'!$F$2:$F$707,'Infos Relatório'!$B641,'Faturamento NNE'!$AA$2:$AA$707,'Infos Relatório'!AM$1)</f>
        <v>0</v>
      </c>
      <c r="AO641" s="542">
        <f>SUMIFS('Faturamento NNE'!$K$2:$K$707,'Faturamento NNE'!$E$2:$E$707,'Infos Relatório'!$B$564,'Faturamento NNE'!$F$2:$F$707,'Infos Relatório'!$B641,'Faturamento NNE'!$AA$2:$AA$707,'Infos Relatório'!AM$1)</f>
        <v>0</v>
      </c>
      <c r="AP641" s="546">
        <f>SUMIFS('Faturamento NNE'!$P$2:$P$707,'Faturamento NNE'!$E$2:$E$707,'Infos Relatório'!$B$564,'Faturamento NNE'!$F$2:$F$707,'Infos Relatório'!$B641,'Faturamento NNE'!$AA$2:$AA$707,'Infos Relatório'!AM$1,'Faturamento NNE'!$U$2:$U$707,"Sim")+SUMIFS('Faturamento NNE'!$Q$2:$Q$707,'Faturamento NNE'!$E$2:$E$707,'Infos Relatório'!$B$564,'Faturamento NNE'!$F$2:$F$707,'Infos Relatório'!$B641,'Faturamento NNE'!$AA$2:$AA$707,'Infos Relatório'!AM$1,'Faturamento NNE'!$U$2:$U$707,"Sim")</f>
        <v>0</v>
      </c>
      <c r="AQ641" s="227" t="e">
        <f t="shared" si="222"/>
        <v>#DIV/0!</v>
      </c>
      <c r="AR641" s="545">
        <f>SUMIFS('Faturamento NNE'!$I$2:$I$707,'Faturamento NNE'!$E$2:$E$707,'Infos Relatório'!$B$564,'Faturamento NNE'!$F$2:$F$707,'Infos Relatório'!$B641,'Faturamento NNE'!$AA$2:$AA$707,'Infos Relatório'!AM$1)</f>
        <v>0</v>
      </c>
      <c r="AS641" s="541">
        <f>COUNTIFS('Faturamento NNE'!$E$2:$E$707,'Infos Relatório'!$B$564,'Faturamento NNE'!$F$2:$F$707,'Infos Relatório'!$B641,'Faturamento NNE'!$AA$2:$AA$707,'Infos Relatório'!AS$1)</f>
        <v>0</v>
      </c>
      <c r="AT641" s="542">
        <f>SUMIFS('Faturamento NNE'!$H$2:$H$707,'Faturamento NNE'!$E$2:$E$707,'Infos Relatório'!$B$564,'Faturamento NNE'!$F$2:$F$707,'Infos Relatório'!$B641,'Faturamento NNE'!$AA$2:$AA$707,'Infos Relatório'!AS$1)</f>
        <v>0</v>
      </c>
      <c r="AU641" s="542">
        <f>SUMIFS('Faturamento NNE'!$K$2:$K$707,'Faturamento NNE'!$E$2:$E$707,'Infos Relatório'!$B$564,'Faturamento NNE'!$F$2:$F$707,'Infos Relatório'!$B641,'Faturamento NNE'!$AA$2:$AA$707,'Infos Relatório'!AS$1)</f>
        <v>0</v>
      </c>
      <c r="AV641" s="546">
        <f>SUMIFS('Faturamento NNE'!$P$2:$P$707,'Faturamento NNE'!$E$2:$E$707,'Infos Relatório'!$B$564,'Faturamento NNE'!$F$2:$F$707,'Infos Relatório'!$B641,'Faturamento NNE'!$AA$2:$AA$707,'Infos Relatório'!AS$1,'Faturamento NNE'!$U$2:$U$707,"Sim")+SUMIFS('Faturamento NNE'!$Q$2:$Q$707,'Faturamento NNE'!$E$2:$E$707,'Infos Relatório'!$B$564,'Faturamento NNE'!$F$2:$F$707,'Infos Relatório'!$B641,'Faturamento NNE'!$AA$2:$AA$707,'Infos Relatório'!AS$1,'Faturamento NNE'!$U$2:$U$707,"Sim")</f>
        <v>0</v>
      </c>
      <c r="AW641" s="227" t="e">
        <f t="shared" si="223"/>
        <v>#DIV/0!</v>
      </c>
      <c r="AX641" s="545">
        <f>SUMIFS('Faturamento NNE'!$I$2:$I$707,'Faturamento NNE'!$E$2:$E$707,'Infos Relatório'!$B$564,'Faturamento NNE'!$F$2:$F$707,'Infos Relatório'!$B641,'Faturamento NNE'!$AA$2:$AA$707,'Infos Relatório'!AS$1)</f>
        <v>0</v>
      </c>
      <c r="AY641" s="541">
        <f>COUNTIFS('Faturamento NNE'!$E$2:$E$707,'Infos Relatório'!$B$564,'Faturamento NNE'!$F$2:$F$707,'Infos Relatório'!$B641,'Faturamento NNE'!$AA$2:$AA$707,'Infos Relatório'!AY$1)</f>
        <v>0</v>
      </c>
      <c r="AZ641" s="542">
        <f>SUMIFS('Faturamento NNE'!$H$2:$H$707,'Faturamento NNE'!$E$2:$E$707,'Infos Relatório'!$B$564,'Faturamento NNE'!$F$2:$F$707,'Infos Relatório'!$B641,'Faturamento NNE'!$AA$2:$AA$707,'Infos Relatório'!AY$1)</f>
        <v>0</v>
      </c>
      <c r="BA641" s="542">
        <f>SUMIFS('Faturamento NNE'!$K$2:$K$707,'Faturamento NNE'!$E$2:$E$707,'Infos Relatório'!$B$564,'Faturamento NNE'!$F$2:$F$707,'Infos Relatório'!$B641,'Faturamento NNE'!$AA$2:$AA$707,'Infos Relatório'!AY$1)</f>
        <v>0</v>
      </c>
      <c r="BB641" s="546">
        <f>SUMIFS('Faturamento NNE'!$P$2:$P$707,'Faturamento NNE'!$E$2:$E$707,'Infos Relatório'!$B$564,'Faturamento NNE'!$F$2:$F$707,'Infos Relatório'!$B641,'Faturamento NNE'!$AA$2:$AA$707,'Infos Relatório'!AY$1,'Faturamento NNE'!$U$2:$U$707,"Sim")+SUMIFS('Faturamento NNE'!$Q$2:$Q$707,'Faturamento NNE'!$E$2:$E$707,'Infos Relatório'!$B$564,'Faturamento NNE'!$F$2:$F$707,'Infos Relatório'!$B641,'Faturamento NNE'!$AA$2:$AA$707,'Infos Relatório'!AY$1,'Faturamento NNE'!$U$2:$U$707,"Sim")</f>
        <v>0</v>
      </c>
      <c r="BC641" s="227" t="e">
        <f t="shared" si="224"/>
        <v>#DIV/0!</v>
      </c>
      <c r="BD641" s="545">
        <f>SUMIFS('Faturamento NNE'!$I$2:$I$707,'Faturamento NNE'!$E$2:$E$707,'Infos Relatório'!$B$564,'Faturamento NNE'!$F$2:$F$707,'Infos Relatório'!$B641,'Faturamento NNE'!$AA$2:$AA$707,'Infos Relatório'!AY$1)</f>
        <v>0</v>
      </c>
      <c r="BE641" s="541">
        <f>COUNTIFS('Faturamento NNE'!$E$2:$E$707,'Infos Relatório'!$B$564,'Faturamento NNE'!$F$2:$F$707,'Infos Relatório'!$B641,'Faturamento NNE'!$AA$2:$AA$707,'Infos Relatório'!BE$1)</f>
        <v>0</v>
      </c>
      <c r="BF641" s="542">
        <f>SUMIFS('Faturamento NNE'!$H$2:$H$707,'Faturamento NNE'!$E$2:$E$707,'Infos Relatório'!$B$564,'Faturamento NNE'!$F$2:$F$707,'Infos Relatório'!$B641,'Faturamento NNE'!$AA$2:$AA$707,'Infos Relatório'!BE$1)</f>
        <v>0</v>
      </c>
      <c r="BG641" s="542">
        <f>SUMIFS('Faturamento NNE'!$K$2:$K$707,'Faturamento NNE'!$E$2:$E$707,'Infos Relatório'!$B$564,'Faturamento NNE'!$F$2:$F$707,'Infos Relatório'!$B641,'Faturamento NNE'!$AA$2:$AA$707,'Infos Relatório'!BE$1)</f>
        <v>0</v>
      </c>
      <c r="BH641" s="546">
        <f>SUMIFS('Faturamento NNE'!$P$2:$P$707,'Faturamento NNE'!$E$2:$E$707,'Infos Relatório'!$B$564,'Faturamento NNE'!$F$2:$F$707,'Infos Relatório'!$B641,'Faturamento NNE'!$AA$2:$AA$707,'Infos Relatório'!BE$1,'Faturamento NNE'!$U$2:$U$707,"Sim")+SUMIFS('Faturamento NNE'!$Q$2:$Q$707,'Faturamento NNE'!$E$2:$E$707,'Infos Relatório'!$B$564,'Faturamento NNE'!$F$2:$F$707,'Infos Relatório'!$B641,'Faturamento NNE'!$AA$2:$AA$707,'Infos Relatório'!BE$1,'Faturamento NNE'!$U$2:$U$707,"Sim")</f>
        <v>0</v>
      </c>
      <c r="BI641" s="227" t="e">
        <f t="shared" si="225"/>
        <v>#DIV/0!</v>
      </c>
      <c r="BJ641" s="545">
        <f>SUMIFS('Faturamento NNE'!$I$2:$I$707,'Faturamento NNE'!$E$2:$E$707,'Infos Relatório'!$B$564,'Faturamento NNE'!$F$2:$F$707,'Infos Relatório'!$B641,'Faturamento NNE'!$AA$2:$AA$707,'Infos Relatório'!BE$1)</f>
        <v>0</v>
      </c>
      <c r="BK641" s="541">
        <f>COUNTIFS('Faturamento NNE'!$E$2:$E$707,'Infos Relatório'!$B$564,'Faturamento NNE'!$F$2:$F$707,'Infos Relatório'!$B641,'Faturamento NNE'!$AA$2:$AA$707,'Infos Relatório'!BK$1)</f>
        <v>0</v>
      </c>
      <c r="BL641" s="542">
        <f>SUMIFS('Faturamento NNE'!$H$2:$H$707,'Faturamento NNE'!$E$2:$E$707,'Infos Relatório'!$B$564,'Faturamento NNE'!$F$2:$F$707,'Infos Relatório'!$B641,'Faturamento NNE'!$AA$2:$AA$707,'Infos Relatório'!BK$1)</f>
        <v>0</v>
      </c>
      <c r="BM641" s="542">
        <f>SUMIFS('Faturamento NNE'!$K$2:$K$707,'Faturamento NNE'!$E$2:$E$707,'Infos Relatório'!$B$564,'Faturamento NNE'!$F$2:$F$707,'Infos Relatório'!$B641,'Faturamento NNE'!$AA$2:$AA$707,'Infos Relatório'!BK$1)</f>
        <v>0</v>
      </c>
      <c r="BN641" s="546">
        <f>SUMIFS('Faturamento NNE'!$P$2:$P$707,'Faturamento NNE'!$E$2:$E$707,'Infos Relatório'!$B$564,'Faturamento NNE'!$F$2:$F$707,'Infos Relatório'!$B641,'Faturamento NNE'!$AA$2:$AA$707,'Infos Relatório'!BK$1,'Faturamento NNE'!$U$2:$U$707,"Sim")+SUMIFS('Faturamento NNE'!$Q$2:$Q$707,'Faturamento NNE'!$E$2:$E$707,'Infos Relatório'!$B$564,'Faturamento NNE'!$F$2:$F$707,'Infos Relatório'!$B641,'Faturamento NNE'!$AA$2:$AA$707,'Infos Relatório'!BK$1,'Faturamento NNE'!$U$2:$U$707,"Sim")</f>
        <v>0</v>
      </c>
      <c r="BO641" s="227" t="e">
        <f t="shared" si="226"/>
        <v>#DIV/0!</v>
      </c>
      <c r="BP641" s="545">
        <f>SUMIFS('Faturamento NNE'!$I$2:$I$707,'Faturamento NNE'!$E$2:$E$707,'Infos Relatório'!$B$564,'Faturamento NNE'!$F$2:$F$707,'Infos Relatório'!$B641,'Faturamento NNE'!$AA$2:$AA$707,'Infos Relatório'!BK$1)</f>
        <v>0</v>
      </c>
      <c r="BQ641" s="541">
        <f>COUNTIFS('Faturamento NNE'!$E$2:$E$707,'Infos Relatório'!$B$564,'Faturamento NNE'!$F$2:$F$707,'Infos Relatório'!$B641,'Faturamento NNE'!$AA$2:$AA$707,'Infos Relatório'!BQ$1)</f>
        <v>0</v>
      </c>
      <c r="BR641" s="542">
        <f>SUMIFS('Faturamento NNE'!$H$2:$H$707,'Faturamento NNE'!$E$2:$E$707,'Infos Relatório'!$B$564,'Faturamento NNE'!$F$2:$F$707,'Infos Relatório'!$B641,'Faturamento NNE'!$AA$2:$AA$707,'Infos Relatório'!BQ$1)</f>
        <v>0</v>
      </c>
      <c r="BS641" s="542">
        <f>SUMIFS('Faturamento NNE'!$K$2:$K$707,'Faturamento NNE'!$E$2:$E$707,'Infos Relatório'!$B$564,'Faturamento NNE'!$F$2:$F$707,'Infos Relatório'!$B641,'Faturamento NNE'!$AA$2:$AA$707,'Infos Relatório'!BQ$1)</f>
        <v>0</v>
      </c>
      <c r="BT641" s="546">
        <f>SUMIFS('Faturamento NNE'!$P$2:$P$707,'Faturamento NNE'!$E$2:$E$707,'Infos Relatório'!$B$564,'Faturamento NNE'!$F$2:$F$707,'Infos Relatório'!$B641,'Faturamento NNE'!$AA$2:$AA$707,'Infos Relatório'!BQ$1,'Faturamento NNE'!$U$2:$U$707,"Sim")+SUMIFS('Faturamento NNE'!$Q$2:$Q$707,'Faturamento NNE'!$E$2:$E$707,'Infos Relatório'!$B$564,'Faturamento NNE'!$F$2:$F$707,'Infos Relatório'!$B641,'Faturamento NNE'!$AA$2:$AA$707,'Infos Relatório'!BQ$1,'Faturamento NNE'!$U$2:$U$707,"Sim")</f>
        <v>0</v>
      </c>
      <c r="BU641" s="227" t="e">
        <f t="shared" si="227"/>
        <v>#DIV/0!</v>
      </c>
      <c r="BV641" s="545">
        <f>SUMIFS('Faturamento NNE'!$I$2:$I$707,'Faturamento NNE'!$E$2:$E$707,'Infos Relatório'!$B$564,'Faturamento NNE'!$F$2:$F$707,'Infos Relatório'!$B641,'Faturamento NNE'!$AA$2:$AA$707,'Infos Relatório'!BQ$1)</f>
        <v>0</v>
      </c>
    </row>
    <row r="642" spans="2:74">
      <c r="C642" s="225"/>
      <c r="H642" s="226"/>
      <c r="I642" s="225"/>
      <c r="N642" s="226"/>
      <c r="O642" s="225"/>
      <c r="T642" s="226"/>
      <c r="U642" s="225"/>
      <c r="Z642" s="226"/>
      <c r="AA642" s="225"/>
      <c r="AF642" s="226"/>
      <c r="AG642" s="225"/>
      <c r="AL642" s="226"/>
      <c r="AM642" s="225"/>
      <c r="AR642" s="226"/>
      <c r="AS642" s="225"/>
      <c r="AX642" s="226"/>
      <c r="AY642" s="225"/>
      <c r="BD642" s="226"/>
      <c r="BE642" s="225"/>
      <c r="BJ642" s="226"/>
      <c r="BK642" s="225"/>
      <c r="BP642" s="226"/>
      <c r="BQ642" s="225"/>
      <c r="BV642" s="226"/>
    </row>
    <row r="643" spans="2:74">
      <c r="B643" s="215" t="s">
        <v>9</v>
      </c>
      <c r="C643" s="801">
        <v>45292</v>
      </c>
      <c r="D643" s="802"/>
      <c r="E643" s="802"/>
      <c r="F643" s="802"/>
      <c r="G643" s="802"/>
      <c r="H643" s="803"/>
      <c r="I643" s="801">
        <v>45323</v>
      </c>
      <c r="J643" s="802"/>
      <c r="K643" s="802"/>
      <c r="L643" s="802"/>
      <c r="M643" s="802"/>
      <c r="N643" s="803"/>
      <c r="O643" s="801">
        <v>45352</v>
      </c>
      <c r="P643" s="802"/>
      <c r="Q643" s="802"/>
      <c r="R643" s="802"/>
      <c r="S643" s="802"/>
      <c r="T643" s="803"/>
      <c r="U643" s="801">
        <v>45383</v>
      </c>
      <c r="V643" s="802"/>
      <c r="W643" s="802"/>
      <c r="X643" s="802"/>
      <c r="Y643" s="802"/>
      <c r="Z643" s="803"/>
      <c r="AA643" s="801">
        <v>45413</v>
      </c>
      <c r="AB643" s="802"/>
      <c r="AC643" s="802"/>
      <c r="AD643" s="802"/>
      <c r="AE643" s="802"/>
      <c r="AF643" s="803"/>
      <c r="AG643" s="801">
        <v>45444</v>
      </c>
      <c r="AH643" s="802"/>
      <c r="AI643" s="802"/>
      <c r="AJ643" s="802"/>
      <c r="AK643" s="802"/>
      <c r="AL643" s="803"/>
      <c r="AM643" s="801">
        <v>45474</v>
      </c>
      <c r="AN643" s="802"/>
      <c r="AO643" s="802"/>
      <c r="AP643" s="802"/>
      <c r="AQ643" s="802"/>
      <c r="AR643" s="803"/>
      <c r="AS643" s="801">
        <v>45505</v>
      </c>
      <c r="AT643" s="802"/>
      <c r="AU643" s="802"/>
      <c r="AV643" s="802"/>
      <c r="AW643" s="802"/>
      <c r="AX643" s="803"/>
      <c r="AY643" s="801">
        <v>45536</v>
      </c>
      <c r="AZ643" s="802"/>
      <c r="BA643" s="802"/>
      <c r="BB643" s="802"/>
      <c r="BC643" s="802"/>
      <c r="BD643" s="803"/>
      <c r="BE643" s="801">
        <v>45566</v>
      </c>
      <c r="BF643" s="802"/>
      <c r="BG643" s="802"/>
      <c r="BH643" s="802"/>
      <c r="BI643" s="802"/>
      <c r="BJ643" s="803"/>
      <c r="BK643" s="801">
        <v>45597</v>
      </c>
      <c r="BL643" s="802"/>
      <c r="BM643" s="802"/>
      <c r="BN643" s="802"/>
      <c r="BO643" s="802"/>
      <c r="BP643" s="803"/>
      <c r="BQ643" s="801">
        <v>45627</v>
      </c>
      <c r="BR643" s="802"/>
      <c r="BS643" s="802"/>
      <c r="BT643" s="802"/>
      <c r="BU643" s="802"/>
      <c r="BV643" s="803"/>
    </row>
    <row r="644" spans="2:74" ht="42">
      <c r="B644" s="216" t="s">
        <v>124</v>
      </c>
      <c r="C644" s="221" t="s">
        <v>125</v>
      </c>
      <c r="D644" s="212" t="s">
        <v>126</v>
      </c>
      <c r="E644" s="270" t="s">
        <v>127</v>
      </c>
      <c r="F644" s="270" t="s">
        <v>209</v>
      </c>
      <c r="G644" s="282" t="s">
        <v>129</v>
      </c>
      <c r="H644" s="222" t="s">
        <v>130</v>
      </c>
      <c r="I644" s="221" t="s">
        <v>125</v>
      </c>
      <c r="J644" s="212" t="s">
        <v>126</v>
      </c>
      <c r="K644" s="270" t="s">
        <v>127</v>
      </c>
      <c r="L644" s="270" t="s">
        <v>209</v>
      </c>
      <c r="M644" s="282" t="s">
        <v>129</v>
      </c>
      <c r="N644" s="222" t="s">
        <v>130</v>
      </c>
      <c r="O644" s="221" t="s">
        <v>125</v>
      </c>
      <c r="P644" s="212" t="s">
        <v>126</v>
      </c>
      <c r="Q644" s="212" t="s">
        <v>127</v>
      </c>
      <c r="R644" s="212" t="s">
        <v>209</v>
      </c>
      <c r="S644" s="212" t="s">
        <v>129</v>
      </c>
      <c r="T644" s="222" t="s">
        <v>130</v>
      </c>
      <c r="U644" s="221" t="s">
        <v>125</v>
      </c>
      <c r="V644" s="212" t="s">
        <v>126</v>
      </c>
      <c r="W644" s="212" t="s">
        <v>127</v>
      </c>
      <c r="X644" s="212" t="s">
        <v>209</v>
      </c>
      <c r="Y644" s="212" t="s">
        <v>129</v>
      </c>
      <c r="Z644" s="222" t="s">
        <v>130</v>
      </c>
      <c r="AA644" s="221" t="s">
        <v>125</v>
      </c>
      <c r="AB644" s="212" t="s">
        <v>126</v>
      </c>
      <c r="AC644" s="212" t="s">
        <v>127</v>
      </c>
      <c r="AD644" s="212" t="s">
        <v>209</v>
      </c>
      <c r="AE644" s="212" t="s">
        <v>129</v>
      </c>
      <c r="AF644" s="222" t="s">
        <v>130</v>
      </c>
      <c r="AG644" s="221" t="s">
        <v>125</v>
      </c>
      <c r="AH644" s="212" t="s">
        <v>126</v>
      </c>
      <c r="AI644" s="212" t="s">
        <v>127</v>
      </c>
      <c r="AJ644" s="212" t="s">
        <v>209</v>
      </c>
      <c r="AK644" s="212" t="s">
        <v>129</v>
      </c>
      <c r="AL644" s="222" t="s">
        <v>130</v>
      </c>
      <c r="AM644" s="221" t="s">
        <v>125</v>
      </c>
      <c r="AN644" s="212" t="s">
        <v>126</v>
      </c>
      <c r="AO644" s="212" t="s">
        <v>127</v>
      </c>
      <c r="AP644" s="212" t="s">
        <v>209</v>
      </c>
      <c r="AQ644" s="212" t="s">
        <v>129</v>
      </c>
      <c r="AR644" s="222" t="s">
        <v>130</v>
      </c>
      <c r="AS644" s="221" t="s">
        <v>125</v>
      </c>
      <c r="AT644" s="212" t="s">
        <v>126</v>
      </c>
      <c r="AU644" s="212" t="s">
        <v>127</v>
      </c>
      <c r="AV644" s="212" t="s">
        <v>209</v>
      </c>
      <c r="AW644" s="212" t="s">
        <v>129</v>
      </c>
      <c r="AX644" s="222" t="s">
        <v>130</v>
      </c>
      <c r="AY644" s="221" t="s">
        <v>125</v>
      </c>
      <c r="AZ644" s="212" t="s">
        <v>126</v>
      </c>
      <c r="BA644" s="212" t="s">
        <v>127</v>
      </c>
      <c r="BB644" s="212" t="s">
        <v>209</v>
      </c>
      <c r="BC644" s="212" t="s">
        <v>129</v>
      </c>
      <c r="BD644" s="222" t="s">
        <v>130</v>
      </c>
      <c r="BE644" s="221" t="s">
        <v>125</v>
      </c>
      <c r="BF644" s="212" t="s">
        <v>126</v>
      </c>
      <c r="BG644" s="212" t="s">
        <v>127</v>
      </c>
      <c r="BH644" s="212" t="s">
        <v>209</v>
      </c>
      <c r="BI644" s="212" t="s">
        <v>129</v>
      </c>
      <c r="BJ644" s="222" t="s">
        <v>130</v>
      </c>
      <c r="BK644" s="221" t="s">
        <v>125</v>
      </c>
      <c r="BL644" s="212" t="s">
        <v>126</v>
      </c>
      <c r="BM644" s="212" t="s">
        <v>127</v>
      </c>
      <c r="BN644" s="212" t="s">
        <v>209</v>
      </c>
      <c r="BO644" s="212" t="s">
        <v>129</v>
      </c>
      <c r="BP644" s="216" t="s">
        <v>130</v>
      </c>
      <c r="BQ644" s="239" t="s">
        <v>125</v>
      </c>
      <c r="BR644" s="240" t="s">
        <v>126</v>
      </c>
      <c r="BS644" s="240" t="s">
        <v>127</v>
      </c>
      <c r="BT644" s="240" t="s">
        <v>209</v>
      </c>
      <c r="BU644" s="240" t="s">
        <v>129</v>
      </c>
      <c r="BV644" s="241" t="s">
        <v>130</v>
      </c>
    </row>
    <row r="645" spans="2:74">
      <c r="B645" s="217" t="s">
        <v>131</v>
      </c>
      <c r="C645" s="223">
        <f>SUM(C4,C86,C166,C247,C328,C408,C487,C566)</f>
        <v>0</v>
      </c>
      <c r="D645" s="213">
        <f>SUM(D4,D86,D166,D247,D328,D408,D487,D566)</f>
        <v>0</v>
      </c>
      <c r="E645" s="271">
        <f>SUM(E4,E86,E166,E247,E328,E408,E487,E566)</f>
        <v>0</v>
      </c>
      <c r="F645" s="276">
        <f>SUM(F4,F86,F166,F247,F328,F408,F487,F566)</f>
        <v>0</v>
      </c>
      <c r="G645" s="283" t="e">
        <f t="shared" ref="G645" si="228">F645/E645</f>
        <v>#DIV/0!</v>
      </c>
      <c r="H645" s="224">
        <f>SUM(H4,H86,H166,H247,H328,H408,H487,H566)</f>
        <v>0</v>
      </c>
      <c r="I645" s="223">
        <f>SUM(I4,I86,I166,I247,I328,I408,I487,I566)</f>
        <v>0</v>
      </c>
      <c r="J645" s="213">
        <f>SUM(J4,J86,J166,J247,J328,J408,J487,J566)</f>
        <v>0</v>
      </c>
      <c r="K645" s="271">
        <f>SUM(K4,K86,K166,K247,K328,K408,K487,K566)</f>
        <v>0</v>
      </c>
      <c r="L645" s="276">
        <f>SUM(L4,L86,L166,L247,L328,L408,L487,L566)</f>
        <v>0</v>
      </c>
      <c r="M645" s="283" t="e">
        <f t="shared" ref="M645" si="229">L645/K645</f>
        <v>#DIV/0!</v>
      </c>
      <c r="N645" s="224">
        <f>SUM(N4,N86,N166,N247,N328,N408,N487,N566)</f>
        <v>0</v>
      </c>
      <c r="O645" s="223">
        <f>SUM(O4,O86,O166,O247,O328,O408,O487,O566)</f>
        <v>0</v>
      </c>
      <c r="P645" s="213">
        <f>SUM(P4,P86,P166,P247,P328,P408,P487,P566)</f>
        <v>0</v>
      </c>
      <c r="Q645" s="213">
        <f>SUM(Q4,Q86,Q166,Q247,Q328,Q408,Q487,Q566)</f>
        <v>0</v>
      </c>
      <c r="R645" s="214">
        <f>SUM(R4,R86,R166,R247,R328,R408,R487,R566)</f>
        <v>0</v>
      </c>
      <c r="S645" s="227" t="e">
        <f t="shared" ref="S645" si="230">R645/Q645</f>
        <v>#DIV/0!</v>
      </c>
      <c r="T645" s="224">
        <f>SUM(T4,T86,T166,T247,T328,T408,T487,T566)</f>
        <v>0</v>
      </c>
      <c r="U645" s="223">
        <f>SUM(U4,U86,U166,U247,U328,U408,U487,U566)</f>
        <v>0</v>
      </c>
      <c r="V645" s="213">
        <f>SUM(V4,V86,V166,V247,V328,V408,V487,V566)</f>
        <v>0</v>
      </c>
      <c r="W645" s="213">
        <f>SUM(W4,W86,W166,W247,W328,W408,W487,W566)</f>
        <v>0</v>
      </c>
      <c r="X645" s="214">
        <f>SUM(X4,X86,X166,X247,X328,X408,X487,X566)</f>
        <v>0</v>
      </c>
      <c r="Y645" s="227" t="e">
        <f t="shared" ref="Y645" si="231">X645/W645</f>
        <v>#DIV/0!</v>
      </c>
      <c r="Z645" s="224">
        <f>SUM(Z4,Z86,Z166,Z247,Z328,Z408,Z487,Z566)</f>
        <v>0</v>
      </c>
      <c r="AA645" s="223">
        <f>SUM(AA4,AA86,AA166,AA247,AA328,AA408,AA487,AA566)</f>
        <v>0</v>
      </c>
      <c r="AB645" s="213">
        <f>SUM(AB4,AB86,AB166,AB247,AB328,AB408,AB487,AB566)</f>
        <v>0</v>
      </c>
      <c r="AC645" s="213">
        <f>SUM(AC4,AC86,AC166,AC247,AC328,AC408,AC487,AC566)</f>
        <v>0</v>
      </c>
      <c r="AD645" s="214">
        <f>SUM(AD4,AD86,AD166,AD247,AD328,AD408,AD487,AD566)</f>
        <v>0</v>
      </c>
      <c r="AE645" s="227" t="e">
        <f t="shared" ref="AE645" si="232">AD645/AC645</f>
        <v>#DIV/0!</v>
      </c>
      <c r="AF645" s="224">
        <f>SUM(AF4,AF86,AF166,AF247,AF328,AF408,AF487,AF566)</f>
        <v>0</v>
      </c>
      <c r="AG645" s="223">
        <f>SUM(AG4,AG86,AG166,AG247,AG328,AG408,AG487,AG566)</f>
        <v>0</v>
      </c>
      <c r="AH645" s="213">
        <f>SUM(AH4,AH86,AH166,AH247,AH328,AH408,AH487,AH566)</f>
        <v>0</v>
      </c>
      <c r="AI645" s="213">
        <f>SUM(AI4,AI86,AI166,AI247,AI328,AI408,AI487,AI566)</f>
        <v>0</v>
      </c>
      <c r="AJ645" s="214">
        <f>SUM(AJ4,AJ86,AJ166,AJ247,AJ328,AJ408,AJ487,AJ566)</f>
        <v>0</v>
      </c>
      <c r="AK645" s="227" t="e">
        <f t="shared" ref="AK645" si="233">AJ645/AI645</f>
        <v>#DIV/0!</v>
      </c>
      <c r="AL645" s="224">
        <f>SUM(AL4,AL86,AL166,AL247,AL328,AL408,AL487,AL566)</f>
        <v>0</v>
      </c>
      <c r="AM645" s="223">
        <f>SUM(AM4,AM86,AM166,AM247,AM328,AM408,AM487,AM566)</f>
        <v>0</v>
      </c>
      <c r="AN645" s="213">
        <f>SUM(AN4,AN86,AN166,AN247,AN328,AN408,AN487,AN566)</f>
        <v>0</v>
      </c>
      <c r="AO645" s="213">
        <f>SUM(AO4,AO86,AO166,AO247,AO328,AO408,AO487,AO566)</f>
        <v>0</v>
      </c>
      <c r="AP645" s="214">
        <f>SUM(AP4,AP86,AP166,AP247,AP328,AP408,AP487,AP566)</f>
        <v>0</v>
      </c>
      <c r="AQ645" s="227" t="e">
        <f t="shared" ref="AQ645" si="234">AP645/AO645</f>
        <v>#DIV/0!</v>
      </c>
      <c r="AR645" s="224">
        <f>SUM(AR4,AR86,AR166,AR247,AR328,AR408,AR487,AR566)</f>
        <v>0</v>
      </c>
      <c r="AS645" s="223">
        <f>SUM(AS4,AS86,AS166,AS247,AS328,AS408,AS487,AS566)</f>
        <v>0</v>
      </c>
      <c r="AT645" s="213">
        <f>SUM(AT4,AT86,AT166,AT247,AT328,AT408,AT487,AT566)</f>
        <v>0</v>
      </c>
      <c r="AU645" s="213">
        <f>SUM(AU4,AU86,AU166,AU247,AU328,AU408,AU487,AU566)</f>
        <v>0</v>
      </c>
      <c r="AV645" s="214">
        <f>SUM(AV4,AV86,AV166,AV247,AV328,AV408,AV487,AV566)</f>
        <v>0</v>
      </c>
      <c r="AW645" s="227" t="e">
        <f t="shared" ref="AW645" si="235">AV645/AU645</f>
        <v>#DIV/0!</v>
      </c>
      <c r="AX645" s="224">
        <f>SUM(AX4,AX86,AX166,AX247,AX328,AX408,AX487,AX566)</f>
        <v>0</v>
      </c>
      <c r="AY645" s="223">
        <f>SUM(AY4,AY86,AY166,AY247,AY328,AY408,AY487,AY566)</f>
        <v>0</v>
      </c>
      <c r="AZ645" s="213">
        <f>SUM(AZ4,AZ86,AZ166,AZ247,AZ328,AZ408,AZ487,AZ566)</f>
        <v>0</v>
      </c>
      <c r="BA645" s="213">
        <f>SUM(BA4,BA86,BA166,BA247,BA328,BA408,BA487,BA566)</f>
        <v>0</v>
      </c>
      <c r="BB645" s="214">
        <f>SUM(BB4,BB86,BB166,BB247,BB328,BB408,BB487,BB566)</f>
        <v>0</v>
      </c>
      <c r="BC645" s="227" t="e">
        <f t="shared" ref="BC645" si="236">BB645/BA645</f>
        <v>#DIV/0!</v>
      </c>
      <c r="BD645" s="224">
        <f>SUM(BD4,BD86,BD166,BD247,BD328,BD408,BD487,BD566)</f>
        <v>0</v>
      </c>
      <c r="BE645" s="223">
        <f>SUM(BE4,BE86,BE166,BE247,BE328,BE408,BE487,BE566)</f>
        <v>0</v>
      </c>
      <c r="BF645" s="213">
        <f>SUM(BF4,BF86,BF166,BF247,BF328,BF408,BF487,BF566)</f>
        <v>0</v>
      </c>
      <c r="BG645" s="213">
        <f>SUM(BG4,BG86,BG166,BG247,BG328,BG408,BG487,BG566)</f>
        <v>0</v>
      </c>
      <c r="BH645" s="214">
        <f>SUM(BH4,BH86,BH166,BH247,BH328,BH408,BH487,BH566)</f>
        <v>0</v>
      </c>
      <c r="BI645" s="227" t="e">
        <f t="shared" ref="BI645" si="237">BH645/BG645</f>
        <v>#DIV/0!</v>
      </c>
      <c r="BJ645" s="224">
        <f>SUM(BJ4,BJ86,BJ166,BJ247,BJ328,BJ408,BJ487,BJ566)</f>
        <v>0</v>
      </c>
      <c r="BK645" s="223">
        <f>SUM(BK4,BK86,BK166,BK247,BK328,BK408,BK487,BK566)</f>
        <v>0</v>
      </c>
      <c r="BL645" s="213">
        <f>SUM(BL4,BL86,BL166,BL247,BL328,BL408,BL487,BL566)</f>
        <v>0</v>
      </c>
      <c r="BM645" s="213">
        <f>SUM(BM4,BM86,BM166,BM247,BM328,BM408,BM487,BM566)</f>
        <v>0</v>
      </c>
      <c r="BN645" s="214">
        <f>SUM(BN4,BN86,BN166,BN247,BN328,BN408,BN487,BN566)</f>
        <v>0</v>
      </c>
      <c r="BO645" s="227" t="e">
        <f t="shared" ref="BO645" si="238">BN645/BM645</f>
        <v>#DIV/0!</v>
      </c>
      <c r="BP645" s="217">
        <f>SUM(BP4,BP86,BP166,BP247,BP328,BP408,BP487,BP566)</f>
        <v>0</v>
      </c>
      <c r="BQ645" s="245">
        <f>SUM(BQ4,BQ86,BQ166,BQ247,BQ328,BQ408,BQ487,BQ566)</f>
        <v>0</v>
      </c>
      <c r="BR645" s="242">
        <f>SUM(BR4,BR86,BR166,BR247,BR328,BR408,BR487,BR566)</f>
        <v>0</v>
      </c>
      <c r="BS645" s="242">
        <f>SUM(BS4,BS86,BS166,BS247,BS328,BS408,BS487,BS566)</f>
        <v>0</v>
      </c>
      <c r="BT645" s="243">
        <f>SUM(BT4,BT86,BT166,BT247,BT328,BT408,BT487,BT566)</f>
        <v>0</v>
      </c>
      <c r="BU645" s="244" t="e">
        <f>BT645/BS645</f>
        <v>#DIV/0!</v>
      </c>
      <c r="BV645" s="246">
        <f t="shared" ref="BV645:BV676" si="239">SUM(BV4,BV86,BV166,BV247,BV328,BV408,BV487,BV566)</f>
        <v>0</v>
      </c>
    </row>
    <row r="646" spans="2:74">
      <c r="B646" s="217" t="s">
        <v>132</v>
      </c>
      <c r="C646" s="223">
        <f t="shared" ref="C646:F646" si="240">SUM(C5,C87,C167,C248,C329,C409,C488,C567)</f>
        <v>0</v>
      </c>
      <c r="D646" s="213">
        <f t="shared" si="240"/>
        <v>0</v>
      </c>
      <c r="E646" s="271">
        <f t="shared" si="240"/>
        <v>0</v>
      </c>
      <c r="F646" s="276">
        <f t="shared" si="240"/>
        <v>0</v>
      </c>
      <c r="G646" s="283" t="e">
        <f t="shared" ref="G646:G709" si="241">F646/E646</f>
        <v>#DIV/0!</v>
      </c>
      <c r="H646" s="224">
        <f t="shared" ref="H646:L646" si="242">SUM(H5,H87,H167,H248,H329,H409,H488,H567)</f>
        <v>0</v>
      </c>
      <c r="I646" s="223">
        <f t="shared" si="242"/>
        <v>0</v>
      </c>
      <c r="J646" s="213">
        <f t="shared" si="242"/>
        <v>0</v>
      </c>
      <c r="K646" s="271">
        <f t="shared" si="242"/>
        <v>0</v>
      </c>
      <c r="L646" s="276">
        <f t="shared" si="242"/>
        <v>0</v>
      </c>
      <c r="M646" s="283" t="e">
        <f t="shared" ref="M646:M709" si="243">L646/K646</f>
        <v>#DIV/0!</v>
      </c>
      <c r="N646" s="224">
        <f t="shared" ref="N646:R646" si="244">SUM(N5,N87,N167,N248,N329,N409,N488,N567)</f>
        <v>0</v>
      </c>
      <c r="O646" s="223">
        <f t="shared" si="244"/>
        <v>0</v>
      </c>
      <c r="P646" s="213">
        <f t="shared" si="244"/>
        <v>0</v>
      </c>
      <c r="Q646" s="213">
        <f t="shared" si="244"/>
        <v>0</v>
      </c>
      <c r="R646" s="214">
        <f t="shared" si="244"/>
        <v>0</v>
      </c>
      <c r="S646" s="227" t="e">
        <f t="shared" ref="S646:S709" si="245">R646/Q646</f>
        <v>#DIV/0!</v>
      </c>
      <c r="T646" s="224">
        <f t="shared" ref="T646:X646" si="246">SUM(T5,T87,T167,T248,T329,T409,T488,T567)</f>
        <v>0</v>
      </c>
      <c r="U646" s="223">
        <f t="shared" si="246"/>
        <v>0</v>
      </c>
      <c r="V646" s="213">
        <f t="shared" si="246"/>
        <v>0</v>
      </c>
      <c r="W646" s="213">
        <f t="shared" si="246"/>
        <v>0</v>
      </c>
      <c r="X646" s="214">
        <f t="shared" si="246"/>
        <v>0</v>
      </c>
      <c r="Y646" s="227" t="e">
        <f t="shared" ref="Y646:Y709" si="247">X646/W646</f>
        <v>#DIV/0!</v>
      </c>
      <c r="Z646" s="224">
        <f t="shared" ref="Z646:AD646" si="248">SUM(Z5,Z87,Z167,Z248,Z329,Z409,Z488,Z567)</f>
        <v>0</v>
      </c>
      <c r="AA646" s="223">
        <f t="shared" si="248"/>
        <v>0</v>
      </c>
      <c r="AB646" s="213">
        <f t="shared" si="248"/>
        <v>0</v>
      </c>
      <c r="AC646" s="213">
        <f t="shared" si="248"/>
        <v>0</v>
      </c>
      <c r="AD646" s="214">
        <f t="shared" si="248"/>
        <v>0</v>
      </c>
      <c r="AE646" s="227" t="e">
        <f t="shared" ref="AE646:AE709" si="249">AD646/AC646</f>
        <v>#DIV/0!</v>
      </c>
      <c r="AF646" s="224">
        <f t="shared" ref="AF646:AJ646" si="250">SUM(AF5,AF87,AF167,AF248,AF329,AF409,AF488,AF567)</f>
        <v>0</v>
      </c>
      <c r="AG646" s="223">
        <f t="shared" si="250"/>
        <v>0</v>
      </c>
      <c r="AH646" s="213">
        <f t="shared" si="250"/>
        <v>0</v>
      </c>
      <c r="AI646" s="213">
        <f t="shared" si="250"/>
        <v>0</v>
      </c>
      <c r="AJ646" s="214">
        <f t="shared" si="250"/>
        <v>0</v>
      </c>
      <c r="AK646" s="227" t="e">
        <f t="shared" ref="AK646:AK709" si="251">AJ646/AI646</f>
        <v>#DIV/0!</v>
      </c>
      <c r="AL646" s="224">
        <f t="shared" ref="AL646:AP646" si="252">SUM(AL5,AL87,AL167,AL248,AL329,AL409,AL488,AL567)</f>
        <v>0</v>
      </c>
      <c r="AM646" s="223">
        <f t="shared" si="252"/>
        <v>0</v>
      </c>
      <c r="AN646" s="213">
        <f t="shared" si="252"/>
        <v>0</v>
      </c>
      <c r="AO646" s="213">
        <f t="shared" si="252"/>
        <v>0</v>
      </c>
      <c r="AP646" s="214">
        <f t="shared" si="252"/>
        <v>0</v>
      </c>
      <c r="AQ646" s="227" t="e">
        <f t="shared" ref="AQ646:AQ709" si="253">AP646/AO646</f>
        <v>#DIV/0!</v>
      </c>
      <c r="AR646" s="224">
        <f t="shared" ref="AR646:AV646" si="254">SUM(AR5,AR87,AR167,AR248,AR329,AR409,AR488,AR567)</f>
        <v>0</v>
      </c>
      <c r="AS646" s="223">
        <f t="shared" si="254"/>
        <v>0</v>
      </c>
      <c r="AT646" s="213">
        <f t="shared" si="254"/>
        <v>0</v>
      </c>
      <c r="AU646" s="213">
        <f t="shared" si="254"/>
        <v>0</v>
      </c>
      <c r="AV646" s="214">
        <f t="shared" si="254"/>
        <v>0</v>
      </c>
      <c r="AW646" s="227" t="e">
        <f t="shared" ref="AW646:AW709" si="255">AV646/AU646</f>
        <v>#DIV/0!</v>
      </c>
      <c r="AX646" s="224">
        <f t="shared" ref="AX646:BB646" si="256">SUM(AX5,AX87,AX167,AX248,AX329,AX409,AX488,AX567)</f>
        <v>0</v>
      </c>
      <c r="AY646" s="223">
        <f t="shared" si="256"/>
        <v>0</v>
      </c>
      <c r="AZ646" s="213">
        <f t="shared" si="256"/>
        <v>0</v>
      </c>
      <c r="BA646" s="213">
        <f t="shared" si="256"/>
        <v>0</v>
      </c>
      <c r="BB646" s="214">
        <f t="shared" si="256"/>
        <v>0</v>
      </c>
      <c r="BC646" s="227" t="e">
        <f t="shared" ref="BC646:BC709" si="257">BB646/BA646</f>
        <v>#DIV/0!</v>
      </c>
      <c r="BD646" s="224">
        <f t="shared" ref="BD646:BH646" si="258">SUM(BD5,BD87,BD167,BD248,BD329,BD409,BD488,BD567)</f>
        <v>0</v>
      </c>
      <c r="BE646" s="223">
        <f t="shared" si="258"/>
        <v>0</v>
      </c>
      <c r="BF646" s="213">
        <f t="shared" si="258"/>
        <v>0</v>
      </c>
      <c r="BG646" s="213">
        <f t="shared" si="258"/>
        <v>0</v>
      </c>
      <c r="BH646" s="214">
        <f t="shared" si="258"/>
        <v>0</v>
      </c>
      <c r="BI646" s="227" t="e">
        <f t="shared" ref="BI646:BI709" si="259">BH646/BG646</f>
        <v>#DIV/0!</v>
      </c>
      <c r="BJ646" s="224">
        <f t="shared" ref="BJ646:BN646" si="260">SUM(BJ5,BJ87,BJ167,BJ248,BJ329,BJ409,BJ488,BJ567)</f>
        <v>0</v>
      </c>
      <c r="BK646" s="223">
        <f t="shared" si="260"/>
        <v>0</v>
      </c>
      <c r="BL646" s="213">
        <f t="shared" si="260"/>
        <v>0</v>
      </c>
      <c r="BM646" s="213">
        <f t="shared" si="260"/>
        <v>0</v>
      </c>
      <c r="BN646" s="214">
        <f t="shared" si="260"/>
        <v>0</v>
      </c>
      <c r="BO646" s="227" t="e">
        <f t="shared" ref="BO646:BO709" si="261">BN646/BM646</f>
        <v>#DIV/0!</v>
      </c>
      <c r="BP646" s="217">
        <f t="shared" ref="BP646:BT646" si="262">SUM(BP5,BP87,BP167,BP248,BP329,BP409,BP488,BP567)</f>
        <v>0</v>
      </c>
      <c r="BQ646" s="245">
        <f t="shared" si="262"/>
        <v>0</v>
      </c>
      <c r="BR646" s="242">
        <f t="shared" si="262"/>
        <v>0</v>
      </c>
      <c r="BS646" s="242">
        <f t="shared" si="262"/>
        <v>0</v>
      </c>
      <c r="BT646" s="243">
        <f t="shared" si="262"/>
        <v>0</v>
      </c>
      <c r="BU646" s="244" t="e">
        <f t="shared" ref="BU646:BU709" si="263">BT646/BS646</f>
        <v>#DIV/0!</v>
      </c>
      <c r="BV646" s="246">
        <f t="shared" si="239"/>
        <v>0</v>
      </c>
    </row>
    <row r="647" spans="2:74">
      <c r="B647" s="217" t="s">
        <v>133</v>
      </c>
      <c r="C647" s="223">
        <f t="shared" ref="C647:F647" si="264">SUM(C6,C88,C168,C249,C330,C410,C489,C568)</f>
        <v>0</v>
      </c>
      <c r="D647" s="213">
        <f t="shared" si="264"/>
        <v>0</v>
      </c>
      <c r="E647" s="271">
        <f t="shared" si="264"/>
        <v>0</v>
      </c>
      <c r="F647" s="276">
        <f t="shared" si="264"/>
        <v>0</v>
      </c>
      <c r="G647" s="283" t="e">
        <f t="shared" si="241"/>
        <v>#DIV/0!</v>
      </c>
      <c r="H647" s="224">
        <f t="shared" ref="H647:L647" si="265">SUM(H6,H88,H168,H249,H330,H410,H489,H568)</f>
        <v>0</v>
      </c>
      <c r="I647" s="223">
        <f t="shared" si="265"/>
        <v>0</v>
      </c>
      <c r="J647" s="213">
        <f t="shared" si="265"/>
        <v>0</v>
      </c>
      <c r="K647" s="271">
        <f t="shared" si="265"/>
        <v>0</v>
      </c>
      <c r="L647" s="276">
        <f t="shared" si="265"/>
        <v>0</v>
      </c>
      <c r="M647" s="283" t="e">
        <f t="shared" si="243"/>
        <v>#DIV/0!</v>
      </c>
      <c r="N647" s="224">
        <f t="shared" ref="N647:R647" si="266">SUM(N6,N88,N168,N249,N330,N410,N489,N568)</f>
        <v>0</v>
      </c>
      <c r="O647" s="223">
        <f t="shared" si="266"/>
        <v>0</v>
      </c>
      <c r="P647" s="213">
        <f t="shared" si="266"/>
        <v>0</v>
      </c>
      <c r="Q647" s="213">
        <f t="shared" si="266"/>
        <v>0</v>
      </c>
      <c r="R647" s="214">
        <f t="shared" si="266"/>
        <v>0</v>
      </c>
      <c r="S647" s="227" t="e">
        <f t="shared" si="245"/>
        <v>#DIV/0!</v>
      </c>
      <c r="T647" s="224">
        <f t="shared" ref="T647:X647" si="267">SUM(T6,T88,T168,T249,T330,T410,T489,T568)</f>
        <v>0</v>
      </c>
      <c r="U647" s="223">
        <f t="shared" si="267"/>
        <v>0</v>
      </c>
      <c r="V647" s="213">
        <f t="shared" si="267"/>
        <v>0</v>
      </c>
      <c r="W647" s="213">
        <f t="shared" si="267"/>
        <v>0</v>
      </c>
      <c r="X647" s="214">
        <f t="shared" si="267"/>
        <v>0</v>
      </c>
      <c r="Y647" s="227" t="e">
        <f t="shared" si="247"/>
        <v>#DIV/0!</v>
      </c>
      <c r="Z647" s="224">
        <f t="shared" ref="Z647:AD647" si="268">SUM(Z6,Z88,Z168,Z249,Z330,Z410,Z489,Z568)</f>
        <v>0</v>
      </c>
      <c r="AA647" s="223">
        <f t="shared" si="268"/>
        <v>0</v>
      </c>
      <c r="AB647" s="213">
        <f t="shared" si="268"/>
        <v>0</v>
      </c>
      <c r="AC647" s="213">
        <f t="shared" si="268"/>
        <v>0</v>
      </c>
      <c r="AD647" s="214">
        <f t="shared" si="268"/>
        <v>0</v>
      </c>
      <c r="AE647" s="227" t="e">
        <f t="shared" si="249"/>
        <v>#DIV/0!</v>
      </c>
      <c r="AF647" s="224">
        <f t="shared" ref="AF647:AJ647" si="269">SUM(AF6,AF88,AF168,AF249,AF330,AF410,AF489,AF568)</f>
        <v>0</v>
      </c>
      <c r="AG647" s="223">
        <f t="shared" si="269"/>
        <v>0</v>
      </c>
      <c r="AH647" s="213">
        <f t="shared" si="269"/>
        <v>0</v>
      </c>
      <c r="AI647" s="213">
        <f t="shared" si="269"/>
        <v>0</v>
      </c>
      <c r="AJ647" s="214">
        <f t="shared" si="269"/>
        <v>0</v>
      </c>
      <c r="AK647" s="227" t="e">
        <f t="shared" si="251"/>
        <v>#DIV/0!</v>
      </c>
      <c r="AL647" s="224">
        <f t="shared" ref="AL647:AP647" si="270">SUM(AL6,AL88,AL168,AL249,AL330,AL410,AL489,AL568)</f>
        <v>0</v>
      </c>
      <c r="AM647" s="223">
        <f t="shared" si="270"/>
        <v>0</v>
      </c>
      <c r="AN647" s="213">
        <f t="shared" si="270"/>
        <v>0</v>
      </c>
      <c r="AO647" s="213">
        <f t="shared" si="270"/>
        <v>0</v>
      </c>
      <c r="AP647" s="214">
        <f t="shared" si="270"/>
        <v>0</v>
      </c>
      <c r="AQ647" s="227" t="e">
        <f t="shared" si="253"/>
        <v>#DIV/0!</v>
      </c>
      <c r="AR647" s="224">
        <f t="shared" ref="AR647:AV647" si="271">SUM(AR6,AR88,AR168,AR249,AR330,AR410,AR489,AR568)</f>
        <v>0</v>
      </c>
      <c r="AS647" s="223">
        <f t="shared" si="271"/>
        <v>0</v>
      </c>
      <c r="AT647" s="213">
        <f t="shared" si="271"/>
        <v>0</v>
      </c>
      <c r="AU647" s="213">
        <f t="shared" si="271"/>
        <v>0</v>
      </c>
      <c r="AV647" s="214">
        <f t="shared" si="271"/>
        <v>0</v>
      </c>
      <c r="AW647" s="227" t="e">
        <f t="shared" si="255"/>
        <v>#DIV/0!</v>
      </c>
      <c r="AX647" s="224">
        <f t="shared" ref="AX647:BB647" si="272">SUM(AX6,AX88,AX168,AX249,AX330,AX410,AX489,AX568)</f>
        <v>0</v>
      </c>
      <c r="AY647" s="223">
        <f t="shared" si="272"/>
        <v>0</v>
      </c>
      <c r="AZ647" s="213">
        <f t="shared" si="272"/>
        <v>0</v>
      </c>
      <c r="BA647" s="213">
        <f t="shared" si="272"/>
        <v>0</v>
      </c>
      <c r="BB647" s="214">
        <f t="shared" si="272"/>
        <v>0</v>
      </c>
      <c r="BC647" s="227" t="e">
        <f t="shared" si="257"/>
        <v>#DIV/0!</v>
      </c>
      <c r="BD647" s="224">
        <f t="shared" ref="BD647:BH647" si="273">SUM(BD6,BD88,BD168,BD249,BD330,BD410,BD489,BD568)</f>
        <v>0</v>
      </c>
      <c r="BE647" s="223">
        <f t="shared" si="273"/>
        <v>0</v>
      </c>
      <c r="BF647" s="213">
        <f t="shared" si="273"/>
        <v>0</v>
      </c>
      <c r="BG647" s="213">
        <f t="shared" si="273"/>
        <v>0</v>
      </c>
      <c r="BH647" s="214">
        <f t="shared" si="273"/>
        <v>0</v>
      </c>
      <c r="BI647" s="227" t="e">
        <f t="shared" si="259"/>
        <v>#DIV/0!</v>
      </c>
      <c r="BJ647" s="224">
        <f t="shared" ref="BJ647:BN647" si="274">SUM(BJ6,BJ88,BJ168,BJ249,BJ330,BJ410,BJ489,BJ568)</f>
        <v>0</v>
      </c>
      <c r="BK647" s="223">
        <f t="shared" si="274"/>
        <v>0</v>
      </c>
      <c r="BL647" s="213">
        <f t="shared" si="274"/>
        <v>0</v>
      </c>
      <c r="BM647" s="213">
        <f t="shared" si="274"/>
        <v>0</v>
      </c>
      <c r="BN647" s="214">
        <f t="shared" si="274"/>
        <v>0</v>
      </c>
      <c r="BO647" s="227" t="e">
        <f t="shared" si="261"/>
        <v>#DIV/0!</v>
      </c>
      <c r="BP647" s="217">
        <f t="shared" ref="BP647:BT647" si="275">SUM(BP6,BP88,BP168,BP249,BP330,BP410,BP489,BP568)</f>
        <v>0</v>
      </c>
      <c r="BQ647" s="245">
        <f t="shared" si="275"/>
        <v>0</v>
      </c>
      <c r="BR647" s="242">
        <f t="shared" si="275"/>
        <v>0</v>
      </c>
      <c r="BS647" s="242">
        <f t="shared" si="275"/>
        <v>0</v>
      </c>
      <c r="BT647" s="243">
        <f t="shared" si="275"/>
        <v>0</v>
      </c>
      <c r="BU647" s="244" t="e">
        <f t="shared" si="263"/>
        <v>#DIV/0!</v>
      </c>
      <c r="BV647" s="246">
        <f t="shared" si="239"/>
        <v>0</v>
      </c>
    </row>
    <row r="648" spans="2:74">
      <c r="B648" s="217" t="s">
        <v>134</v>
      </c>
      <c r="C648" s="223">
        <f t="shared" ref="C648:F648" si="276">SUM(C7,C89,C169,C250,C331,C411,C490,C569)</f>
        <v>0</v>
      </c>
      <c r="D648" s="213">
        <f t="shared" si="276"/>
        <v>0</v>
      </c>
      <c r="E648" s="271">
        <f t="shared" si="276"/>
        <v>0</v>
      </c>
      <c r="F648" s="276">
        <f t="shared" si="276"/>
        <v>0</v>
      </c>
      <c r="G648" s="283" t="e">
        <f t="shared" si="241"/>
        <v>#DIV/0!</v>
      </c>
      <c r="H648" s="224">
        <f t="shared" ref="H648:L648" si="277">SUM(H7,H89,H169,H250,H331,H411,H490,H569)</f>
        <v>0</v>
      </c>
      <c r="I648" s="223">
        <f t="shared" si="277"/>
        <v>0</v>
      </c>
      <c r="J648" s="213">
        <f t="shared" si="277"/>
        <v>0</v>
      </c>
      <c r="K648" s="271">
        <f t="shared" si="277"/>
        <v>0</v>
      </c>
      <c r="L648" s="276">
        <f t="shared" si="277"/>
        <v>0</v>
      </c>
      <c r="M648" s="283" t="e">
        <f t="shared" si="243"/>
        <v>#DIV/0!</v>
      </c>
      <c r="N648" s="224">
        <f t="shared" ref="N648:R648" si="278">SUM(N7,N89,N169,N250,N331,N411,N490,N569)</f>
        <v>0</v>
      </c>
      <c r="O648" s="223">
        <f t="shared" si="278"/>
        <v>0</v>
      </c>
      <c r="P648" s="213">
        <f t="shared" si="278"/>
        <v>0</v>
      </c>
      <c r="Q648" s="213">
        <f t="shared" si="278"/>
        <v>0</v>
      </c>
      <c r="R648" s="214">
        <f t="shared" si="278"/>
        <v>0</v>
      </c>
      <c r="S648" s="227" t="e">
        <f t="shared" si="245"/>
        <v>#DIV/0!</v>
      </c>
      <c r="T648" s="224">
        <f t="shared" ref="T648:X648" si="279">SUM(T7,T89,T169,T250,T331,T411,T490,T569)</f>
        <v>0</v>
      </c>
      <c r="U648" s="223">
        <f t="shared" si="279"/>
        <v>0</v>
      </c>
      <c r="V648" s="213">
        <f t="shared" si="279"/>
        <v>0</v>
      </c>
      <c r="W648" s="213">
        <f t="shared" si="279"/>
        <v>0</v>
      </c>
      <c r="X648" s="214">
        <f t="shared" si="279"/>
        <v>0</v>
      </c>
      <c r="Y648" s="227" t="e">
        <f t="shared" si="247"/>
        <v>#DIV/0!</v>
      </c>
      <c r="Z648" s="224">
        <f t="shared" ref="Z648:AD648" si="280">SUM(Z7,Z89,Z169,Z250,Z331,Z411,Z490,Z569)</f>
        <v>0</v>
      </c>
      <c r="AA648" s="223">
        <f t="shared" si="280"/>
        <v>0</v>
      </c>
      <c r="AB648" s="213">
        <f t="shared" si="280"/>
        <v>0</v>
      </c>
      <c r="AC648" s="213">
        <f t="shared" si="280"/>
        <v>0</v>
      </c>
      <c r="AD648" s="214">
        <f t="shared" si="280"/>
        <v>0</v>
      </c>
      <c r="AE648" s="227" t="e">
        <f t="shared" si="249"/>
        <v>#DIV/0!</v>
      </c>
      <c r="AF648" s="224">
        <f t="shared" ref="AF648:AJ648" si="281">SUM(AF7,AF89,AF169,AF250,AF331,AF411,AF490,AF569)</f>
        <v>0</v>
      </c>
      <c r="AG648" s="223">
        <f t="shared" si="281"/>
        <v>0</v>
      </c>
      <c r="AH648" s="213">
        <f t="shared" si="281"/>
        <v>0</v>
      </c>
      <c r="AI648" s="213">
        <f t="shared" si="281"/>
        <v>0</v>
      </c>
      <c r="AJ648" s="214">
        <f t="shared" si="281"/>
        <v>0</v>
      </c>
      <c r="AK648" s="227" t="e">
        <f t="shared" si="251"/>
        <v>#DIV/0!</v>
      </c>
      <c r="AL648" s="224">
        <f t="shared" ref="AL648:AP648" si="282">SUM(AL7,AL89,AL169,AL250,AL331,AL411,AL490,AL569)</f>
        <v>0</v>
      </c>
      <c r="AM648" s="223">
        <f t="shared" si="282"/>
        <v>0</v>
      </c>
      <c r="AN648" s="213">
        <f t="shared" si="282"/>
        <v>0</v>
      </c>
      <c r="AO648" s="213">
        <f t="shared" si="282"/>
        <v>0</v>
      </c>
      <c r="AP648" s="214">
        <f t="shared" si="282"/>
        <v>0</v>
      </c>
      <c r="AQ648" s="227" t="e">
        <f t="shared" si="253"/>
        <v>#DIV/0!</v>
      </c>
      <c r="AR648" s="224">
        <f t="shared" ref="AR648:AV648" si="283">SUM(AR7,AR89,AR169,AR250,AR331,AR411,AR490,AR569)</f>
        <v>0</v>
      </c>
      <c r="AS648" s="223">
        <f t="shared" si="283"/>
        <v>0</v>
      </c>
      <c r="AT648" s="213">
        <f t="shared" si="283"/>
        <v>0</v>
      </c>
      <c r="AU648" s="213">
        <f t="shared" si="283"/>
        <v>0</v>
      </c>
      <c r="AV648" s="214">
        <f t="shared" si="283"/>
        <v>0</v>
      </c>
      <c r="AW648" s="227" t="e">
        <f t="shared" si="255"/>
        <v>#DIV/0!</v>
      </c>
      <c r="AX648" s="224">
        <f t="shared" ref="AX648:BB648" si="284">SUM(AX7,AX89,AX169,AX250,AX331,AX411,AX490,AX569)</f>
        <v>0</v>
      </c>
      <c r="AY648" s="223">
        <f t="shared" si="284"/>
        <v>0</v>
      </c>
      <c r="AZ648" s="213">
        <f t="shared" si="284"/>
        <v>0</v>
      </c>
      <c r="BA648" s="213">
        <f t="shared" si="284"/>
        <v>0</v>
      </c>
      <c r="BB648" s="214">
        <f t="shared" si="284"/>
        <v>0</v>
      </c>
      <c r="BC648" s="227" t="e">
        <f t="shared" si="257"/>
        <v>#DIV/0!</v>
      </c>
      <c r="BD648" s="224">
        <f t="shared" ref="BD648:BH648" si="285">SUM(BD7,BD89,BD169,BD250,BD331,BD411,BD490,BD569)</f>
        <v>0</v>
      </c>
      <c r="BE648" s="223">
        <f t="shared" si="285"/>
        <v>0</v>
      </c>
      <c r="BF648" s="213">
        <f t="shared" si="285"/>
        <v>0</v>
      </c>
      <c r="BG648" s="213">
        <f t="shared" si="285"/>
        <v>0</v>
      </c>
      <c r="BH648" s="214">
        <f t="shared" si="285"/>
        <v>0</v>
      </c>
      <c r="BI648" s="227" t="e">
        <f t="shared" si="259"/>
        <v>#DIV/0!</v>
      </c>
      <c r="BJ648" s="224">
        <f t="shared" ref="BJ648:BN648" si="286">SUM(BJ7,BJ89,BJ169,BJ250,BJ331,BJ411,BJ490,BJ569)</f>
        <v>0</v>
      </c>
      <c r="BK648" s="223">
        <f t="shared" si="286"/>
        <v>0</v>
      </c>
      <c r="BL648" s="213">
        <f t="shared" si="286"/>
        <v>0</v>
      </c>
      <c r="BM648" s="213">
        <f t="shared" si="286"/>
        <v>0</v>
      </c>
      <c r="BN648" s="214">
        <f t="shared" si="286"/>
        <v>0</v>
      </c>
      <c r="BO648" s="227" t="e">
        <f t="shared" si="261"/>
        <v>#DIV/0!</v>
      </c>
      <c r="BP648" s="217">
        <f t="shared" ref="BP648:BT648" si="287">SUM(BP7,BP89,BP169,BP250,BP331,BP411,BP490,BP569)</f>
        <v>0</v>
      </c>
      <c r="BQ648" s="245">
        <f t="shared" si="287"/>
        <v>0</v>
      </c>
      <c r="BR648" s="242">
        <f t="shared" si="287"/>
        <v>0</v>
      </c>
      <c r="BS648" s="242">
        <f t="shared" si="287"/>
        <v>0</v>
      </c>
      <c r="BT648" s="243">
        <f t="shared" si="287"/>
        <v>0</v>
      </c>
      <c r="BU648" s="244" t="e">
        <f t="shared" si="263"/>
        <v>#DIV/0!</v>
      </c>
      <c r="BV648" s="246">
        <f t="shared" si="239"/>
        <v>0</v>
      </c>
    </row>
    <row r="649" spans="2:74">
      <c r="B649" s="217" t="s">
        <v>135</v>
      </c>
      <c r="C649" s="223">
        <f t="shared" ref="C649:F649" si="288">SUM(C8,C90,C170,C251,C332,C412,C491,C570)</f>
        <v>0</v>
      </c>
      <c r="D649" s="213">
        <f t="shared" si="288"/>
        <v>0</v>
      </c>
      <c r="E649" s="271">
        <f t="shared" si="288"/>
        <v>0</v>
      </c>
      <c r="F649" s="276">
        <f t="shared" si="288"/>
        <v>0</v>
      </c>
      <c r="G649" s="283" t="e">
        <f t="shared" si="241"/>
        <v>#DIV/0!</v>
      </c>
      <c r="H649" s="224">
        <f t="shared" ref="H649:L649" si="289">SUM(H8,H90,H170,H251,H332,H412,H491,H570)</f>
        <v>0</v>
      </c>
      <c r="I649" s="223">
        <f t="shared" si="289"/>
        <v>0</v>
      </c>
      <c r="J649" s="213">
        <f t="shared" si="289"/>
        <v>0</v>
      </c>
      <c r="K649" s="271">
        <f t="shared" si="289"/>
        <v>0</v>
      </c>
      <c r="L649" s="276">
        <f t="shared" si="289"/>
        <v>0</v>
      </c>
      <c r="M649" s="283" t="e">
        <f t="shared" si="243"/>
        <v>#DIV/0!</v>
      </c>
      <c r="N649" s="224">
        <f t="shared" ref="N649:R649" si="290">SUM(N8,N90,N170,N251,N332,N412,N491,N570)</f>
        <v>0</v>
      </c>
      <c r="O649" s="223">
        <f t="shared" si="290"/>
        <v>0</v>
      </c>
      <c r="P649" s="213">
        <f t="shared" si="290"/>
        <v>0</v>
      </c>
      <c r="Q649" s="213">
        <f t="shared" si="290"/>
        <v>0</v>
      </c>
      <c r="R649" s="214">
        <f t="shared" si="290"/>
        <v>0</v>
      </c>
      <c r="S649" s="227" t="e">
        <f t="shared" si="245"/>
        <v>#DIV/0!</v>
      </c>
      <c r="T649" s="224">
        <f t="shared" ref="T649:X649" si="291">SUM(T8,T90,T170,T251,T332,T412,T491,T570)</f>
        <v>0</v>
      </c>
      <c r="U649" s="223">
        <f t="shared" si="291"/>
        <v>0</v>
      </c>
      <c r="V649" s="213">
        <f t="shared" si="291"/>
        <v>0</v>
      </c>
      <c r="W649" s="213">
        <f t="shared" si="291"/>
        <v>0</v>
      </c>
      <c r="X649" s="214">
        <f t="shared" si="291"/>
        <v>0</v>
      </c>
      <c r="Y649" s="227" t="e">
        <f t="shared" si="247"/>
        <v>#DIV/0!</v>
      </c>
      <c r="Z649" s="224">
        <f t="shared" ref="Z649:AD649" si="292">SUM(Z8,Z90,Z170,Z251,Z332,Z412,Z491,Z570)</f>
        <v>0</v>
      </c>
      <c r="AA649" s="223">
        <f t="shared" si="292"/>
        <v>0</v>
      </c>
      <c r="AB649" s="213">
        <f t="shared" si="292"/>
        <v>0</v>
      </c>
      <c r="AC649" s="213">
        <f t="shared" si="292"/>
        <v>0</v>
      </c>
      <c r="AD649" s="214">
        <f t="shared" si="292"/>
        <v>0</v>
      </c>
      <c r="AE649" s="227" t="e">
        <f t="shared" si="249"/>
        <v>#DIV/0!</v>
      </c>
      <c r="AF649" s="224">
        <f t="shared" ref="AF649:AJ649" si="293">SUM(AF8,AF90,AF170,AF251,AF332,AF412,AF491,AF570)</f>
        <v>0</v>
      </c>
      <c r="AG649" s="223">
        <f t="shared" si="293"/>
        <v>0</v>
      </c>
      <c r="AH649" s="213">
        <f t="shared" si="293"/>
        <v>0</v>
      </c>
      <c r="AI649" s="213">
        <f t="shared" si="293"/>
        <v>0</v>
      </c>
      <c r="AJ649" s="214">
        <f t="shared" si="293"/>
        <v>0</v>
      </c>
      <c r="AK649" s="227" t="e">
        <f t="shared" si="251"/>
        <v>#DIV/0!</v>
      </c>
      <c r="AL649" s="224">
        <f t="shared" ref="AL649:AP649" si="294">SUM(AL8,AL90,AL170,AL251,AL332,AL412,AL491,AL570)</f>
        <v>0</v>
      </c>
      <c r="AM649" s="223">
        <f t="shared" si="294"/>
        <v>0</v>
      </c>
      <c r="AN649" s="213">
        <f t="shared" si="294"/>
        <v>0</v>
      </c>
      <c r="AO649" s="213">
        <f t="shared" si="294"/>
        <v>0</v>
      </c>
      <c r="AP649" s="214">
        <f t="shared" si="294"/>
        <v>0</v>
      </c>
      <c r="AQ649" s="227" t="e">
        <f t="shared" si="253"/>
        <v>#DIV/0!</v>
      </c>
      <c r="AR649" s="224">
        <f t="shared" ref="AR649:AV649" si="295">SUM(AR8,AR90,AR170,AR251,AR332,AR412,AR491,AR570)</f>
        <v>0</v>
      </c>
      <c r="AS649" s="223">
        <f t="shared" si="295"/>
        <v>0</v>
      </c>
      <c r="AT649" s="213">
        <f t="shared" si="295"/>
        <v>0</v>
      </c>
      <c r="AU649" s="213">
        <f t="shared" si="295"/>
        <v>0</v>
      </c>
      <c r="AV649" s="214">
        <f t="shared" si="295"/>
        <v>0</v>
      </c>
      <c r="AW649" s="227" t="e">
        <f t="shared" si="255"/>
        <v>#DIV/0!</v>
      </c>
      <c r="AX649" s="224">
        <f t="shared" ref="AX649:BB649" si="296">SUM(AX8,AX90,AX170,AX251,AX332,AX412,AX491,AX570)</f>
        <v>0</v>
      </c>
      <c r="AY649" s="223">
        <f t="shared" si="296"/>
        <v>0</v>
      </c>
      <c r="AZ649" s="213">
        <f t="shared" si="296"/>
        <v>0</v>
      </c>
      <c r="BA649" s="213">
        <f t="shared" si="296"/>
        <v>0</v>
      </c>
      <c r="BB649" s="214">
        <f t="shared" si="296"/>
        <v>0</v>
      </c>
      <c r="BC649" s="227" t="e">
        <f t="shared" si="257"/>
        <v>#DIV/0!</v>
      </c>
      <c r="BD649" s="224">
        <f t="shared" ref="BD649:BH649" si="297">SUM(BD8,BD90,BD170,BD251,BD332,BD412,BD491,BD570)</f>
        <v>0</v>
      </c>
      <c r="BE649" s="223">
        <f t="shared" si="297"/>
        <v>0</v>
      </c>
      <c r="BF649" s="213">
        <f t="shared" si="297"/>
        <v>0</v>
      </c>
      <c r="BG649" s="213">
        <f t="shared" si="297"/>
        <v>0</v>
      </c>
      <c r="BH649" s="214">
        <f t="shared" si="297"/>
        <v>0</v>
      </c>
      <c r="BI649" s="227" t="e">
        <f t="shared" si="259"/>
        <v>#DIV/0!</v>
      </c>
      <c r="BJ649" s="224">
        <f t="shared" ref="BJ649:BN649" si="298">SUM(BJ8,BJ90,BJ170,BJ251,BJ332,BJ412,BJ491,BJ570)</f>
        <v>0</v>
      </c>
      <c r="BK649" s="223">
        <f t="shared" si="298"/>
        <v>0</v>
      </c>
      <c r="BL649" s="213">
        <f t="shared" si="298"/>
        <v>0</v>
      </c>
      <c r="BM649" s="213">
        <f t="shared" si="298"/>
        <v>0</v>
      </c>
      <c r="BN649" s="214">
        <f t="shared" si="298"/>
        <v>0</v>
      </c>
      <c r="BO649" s="227" t="e">
        <f t="shared" si="261"/>
        <v>#DIV/0!</v>
      </c>
      <c r="BP649" s="217">
        <f t="shared" ref="BP649:BT649" si="299">SUM(BP8,BP90,BP170,BP251,BP332,BP412,BP491,BP570)</f>
        <v>0</v>
      </c>
      <c r="BQ649" s="245">
        <f t="shared" si="299"/>
        <v>0</v>
      </c>
      <c r="BR649" s="242">
        <f t="shared" si="299"/>
        <v>0</v>
      </c>
      <c r="BS649" s="242">
        <f t="shared" si="299"/>
        <v>0</v>
      </c>
      <c r="BT649" s="243">
        <f t="shared" si="299"/>
        <v>0</v>
      </c>
      <c r="BU649" s="244" t="e">
        <f t="shared" si="263"/>
        <v>#DIV/0!</v>
      </c>
      <c r="BV649" s="246">
        <f t="shared" si="239"/>
        <v>0</v>
      </c>
    </row>
    <row r="650" spans="2:74">
      <c r="B650" s="217" t="s">
        <v>136</v>
      </c>
      <c r="C650" s="223">
        <f t="shared" ref="C650:F650" si="300">SUM(C9,C91,C171,C252,C333,C413,C492,C571)</f>
        <v>0</v>
      </c>
      <c r="D650" s="213">
        <f t="shared" si="300"/>
        <v>0</v>
      </c>
      <c r="E650" s="271">
        <f t="shared" si="300"/>
        <v>0</v>
      </c>
      <c r="F650" s="276">
        <f t="shared" si="300"/>
        <v>0</v>
      </c>
      <c r="G650" s="283" t="e">
        <f t="shared" si="241"/>
        <v>#DIV/0!</v>
      </c>
      <c r="H650" s="224">
        <f t="shared" ref="H650:L650" si="301">SUM(H9,H91,H171,H252,H333,H413,H492,H571)</f>
        <v>0</v>
      </c>
      <c r="I650" s="223">
        <f t="shared" si="301"/>
        <v>0</v>
      </c>
      <c r="J650" s="213">
        <f t="shared" si="301"/>
        <v>0</v>
      </c>
      <c r="K650" s="271">
        <f t="shared" si="301"/>
        <v>0</v>
      </c>
      <c r="L650" s="276">
        <f t="shared" si="301"/>
        <v>0</v>
      </c>
      <c r="M650" s="283" t="e">
        <f t="shared" si="243"/>
        <v>#DIV/0!</v>
      </c>
      <c r="N650" s="224">
        <f t="shared" ref="N650:R650" si="302">SUM(N9,N91,N171,N252,N333,N413,N492,N571)</f>
        <v>0</v>
      </c>
      <c r="O650" s="223">
        <f t="shared" si="302"/>
        <v>0</v>
      </c>
      <c r="P650" s="213">
        <f t="shared" si="302"/>
        <v>0</v>
      </c>
      <c r="Q650" s="213">
        <f t="shared" si="302"/>
        <v>0</v>
      </c>
      <c r="R650" s="214">
        <f t="shared" si="302"/>
        <v>0</v>
      </c>
      <c r="S650" s="227" t="e">
        <f t="shared" si="245"/>
        <v>#DIV/0!</v>
      </c>
      <c r="T650" s="224">
        <f t="shared" ref="T650:X650" si="303">SUM(T9,T91,T171,T252,T333,T413,T492,T571)</f>
        <v>0</v>
      </c>
      <c r="U650" s="223">
        <f t="shared" si="303"/>
        <v>0</v>
      </c>
      <c r="V650" s="213">
        <f t="shared" si="303"/>
        <v>0</v>
      </c>
      <c r="W650" s="213">
        <f t="shared" si="303"/>
        <v>0</v>
      </c>
      <c r="X650" s="214">
        <f t="shared" si="303"/>
        <v>0</v>
      </c>
      <c r="Y650" s="227" t="e">
        <f t="shared" si="247"/>
        <v>#DIV/0!</v>
      </c>
      <c r="Z650" s="224">
        <f t="shared" ref="Z650:AD650" si="304">SUM(Z9,Z91,Z171,Z252,Z333,Z413,Z492,Z571)</f>
        <v>0</v>
      </c>
      <c r="AA650" s="223">
        <f t="shared" si="304"/>
        <v>0</v>
      </c>
      <c r="AB650" s="213">
        <f t="shared" si="304"/>
        <v>0</v>
      </c>
      <c r="AC650" s="213">
        <f t="shared" si="304"/>
        <v>0</v>
      </c>
      <c r="AD650" s="214">
        <f t="shared" si="304"/>
        <v>0</v>
      </c>
      <c r="AE650" s="227" t="e">
        <f t="shared" si="249"/>
        <v>#DIV/0!</v>
      </c>
      <c r="AF650" s="224">
        <f t="shared" ref="AF650:AJ650" si="305">SUM(AF9,AF91,AF171,AF252,AF333,AF413,AF492,AF571)</f>
        <v>0</v>
      </c>
      <c r="AG650" s="223">
        <f t="shared" si="305"/>
        <v>0</v>
      </c>
      <c r="AH650" s="213">
        <f t="shared" si="305"/>
        <v>0</v>
      </c>
      <c r="AI650" s="213">
        <f t="shared" si="305"/>
        <v>0</v>
      </c>
      <c r="AJ650" s="214">
        <f t="shared" si="305"/>
        <v>0</v>
      </c>
      <c r="AK650" s="227" t="e">
        <f t="shared" si="251"/>
        <v>#DIV/0!</v>
      </c>
      <c r="AL650" s="224">
        <f t="shared" ref="AL650:AP650" si="306">SUM(AL9,AL91,AL171,AL252,AL333,AL413,AL492,AL571)</f>
        <v>0</v>
      </c>
      <c r="AM650" s="223">
        <f t="shared" si="306"/>
        <v>0</v>
      </c>
      <c r="AN650" s="213">
        <f t="shared" si="306"/>
        <v>0</v>
      </c>
      <c r="AO650" s="213">
        <f t="shared" si="306"/>
        <v>0</v>
      </c>
      <c r="AP650" s="214">
        <f t="shared" si="306"/>
        <v>0</v>
      </c>
      <c r="AQ650" s="227" t="e">
        <f t="shared" si="253"/>
        <v>#DIV/0!</v>
      </c>
      <c r="AR650" s="224">
        <f t="shared" ref="AR650:AV650" si="307">SUM(AR9,AR91,AR171,AR252,AR333,AR413,AR492,AR571)</f>
        <v>0</v>
      </c>
      <c r="AS650" s="223">
        <f t="shared" si="307"/>
        <v>0</v>
      </c>
      <c r="AT650" s="213">
        <f t="shared" si="307"/>
        <v>0</v>
      </c>
      <c r="AU650" s="213">
        <f t="shared" si="307"/>
        <v>0</v>
      </c>
      <c r="AV650" s="214">
        <f t="shared" si="307"/>
        <v>0</v>
      </c>
      <c r="AW650" s="227" t="e">
        <f t="shared" si="255"/>
        <v>#DIV/0!</v>
      </c>
      <c r="AX650" s="224">
        <f t="shared" ref="AX650:BB650" si="308">SUM(AX9,AX91,AX171,AX252,AX333,AX413,AX492,AX571)</f>
        <v>0</v>
      </c>
      <c r="AY650" s="223">
        <f t="shared" si="308"/>
        <v>0</v>
      </c>
      <c r="AZ650" s="213">
        <f t="shared" si="308"/>
        <v>0</v>
      </c>
      <c r="BA650" s="213">
        <f t="shared" si="308"/>
        <v>0</v>
      </c>
      <c r="BB650" s="214">
        <f t="shared" si="308"/>
        <v>0</v>
      </c>
      <c r="BC650" s="227" t="e">
        <f t="shared" si="257"/>
        <v>#DIV/0!</v>
      </c>
      <c r="BD650" s="224">
        <f t="shared" ref="BD650:BH650" si="309">SUM(BD9,BD91,BD171,BD252,BD333,BD413,BD492,BD571)</f>
        <v>0</v>
      </c>
      <c r="BE650" s="223">
        <f t="shared" si="309"/>
        <v>0</v>
      </c>
      <c r="BF650" s="213">
        <f t="shared" si="309"/>
        <v>0</v>
      </c>
      <c r="BG650" s="213">
        <f t="shared" si="309"/>
        <v>0</v>
      </c>
      <c r="BH650" s="214">
        <f t="shared" si="309"/>
        <v>0</v>
      </c>
      <c r="BI650" s="227" t="e">
        <f t="shared" si="259"/>
        <v>#DIV/0!</v>
      </c>
      <c r="BJ650" s="224">
        <f t="shared" ref="BJ650:BN650" si="310">SUM(BJ9,BJ91,BJ171,BJ252,BJ333,BJ413,BJ492,BJ571)</f>
        <v>0</v>
      </c>
      <c r="BK650" s="223">
        <f t="shared" si="310"/>
        <v>0</v>
      </c>
      <c r="BL650" s="213">
        <f t="shared" si="310"/>
        <v>0</v>
      </c>
      <c r="BM650" s="213">
        <f t="shared" si="310"/>
        <v>0</v>
      </c>
      <c r="BN650" s="214">
        <f t="shared" si="310"/>
        <v>0</v>
      </c>
      <c r="BO650" s="227" t="e">
        <f t="shared" si="261"/>
        <v>#DIV/0!</v>
      </c>
      <c r="BP650" s="217">
        <f t="shared" ref="BP650:BT650" si="311">SUM(BP9,BP91,BP171,BP252,BP333,BP413,BP492,BP571)</f>
        <v>0</v>
      </c>
      <c r="BQ650" s="245">
        <f t="shared" si="311"/>
        <v>0</v>
      </c>
      <c r="BR650" s="242">
        <f t="shared" si="311"/>
        <v>0</v>
      </c>
      <c r="BS650" s="242">
        <f t="shared" si="311"/>
        <v>0</v>
      </c>
      <c r="BT650" s="243">
        <f t="shared" si="311"/>
        <v>0</v>
      </c>
      <c r="BU650" s="244" t="e">
        <f t="shared" si="263"/>
        <v>#DIV/0!</v>
      </c>
      <c r="BV650" s="246">
        <f t="shared" si="239"/>
        <v>0</v>
      </c>
    </row>
    <row r="651" spans="2:74">
      <c r="B651" s="217" t="s">
        <v>137</v>
      </c>
      <c r="C651" s="223">
        <f t="shared" ref="C651:F651" si="312">SUM(C10,C92,C172,C253,C334,C414,C493,C572)</f>
        <v>0</v>
      </c>
      <c r="D651" s="213">
        <f t="shared" si="312"/>
        <v>0</v>
      </c>
      <c r="E651" s="271">
        <f t="shared" si="312"/>
        <v>0</v>
      </c>
      <c r="F651" s="276">
        <f t="shared" si="312"/>
        <v>0</v>
      </c>
      <c r="G651" s="283" t="e">
        <f t="shared" si="241"/>
        <v>#DIV/0!</v>
      </c>
      <c r="H651" s="224">
        <f t="shared" ref="H651:L651" si="313">SUM(H10,H92,H172,H253,H334,H414,H493,H572)</f>
        <v>0</v>
      </c>
      <c r="I651" s="223">
        <f t="shared" si="313"/>
        <v>0</v>
      </c>
      <c r="J651" s="213">
        <f t="shared" si="313"/>
        <v>0</v>
      </c>
      <c r="K651" s="271">
        <f t="shared" si="313"/>
        <v>0</v>
      </c>
      <c r="L651" s="276">
        <f t="shared" si="313"/>
        <v>0</v>
      </c>
      <c r="M651" s="283" t="e">
        <f t="shared" si="243"/>
        <v>#DIV/0!</v>
      </c>
      <c r="N651" s="224">
        <f t="shared" ref="N651:R651" si="314">SUM(N10,N92,N172,N253,N334,N414,N493,N572)</f>
        <v>0</v>
      </c>
      <c r="O651" s="223">
        <f t="shared" si="314"/>
        <v>0</v>
      </c>
      <c r="P651" s="213">
        <f t="shared" si="314"/>
        <v>0</v>
      </c>
      <c r="Q651" s="213">
        <f t="shared" si="314"/>
        <v>0</v>
      </c>
      <c r="R651" s="214">
        <f t="shared" si="314"/>
        <v>0</v>
      </c>
      <c r="S651" s="227" t="e">
        <f t="shared" si="245"/>
        <v>#DIV/0!</v>
      </c>
      <c r="T651" s="224">
        <f t="shared" ref="T651:X651" si="315">SUM(T10,T92,T172,T253,T334,T414,T493,T572)</f>
        <v>0</v>
      </c>
      <c r="U651" s="223">
        <f t="shared" si="315"/>
        <v>0</v>
      </c>
      <c r="V651" s="213">
        <f t="shared" si="315"/>
        <v>0</v>
      </c>
      <c r="W651" s="213">
        <f t="shared" si="315"/>
        <v>0</v>
      </c>
      <c r="X651" s="214">
        <f t="shared" si="315"/>
        <v>0</v>
      </c>
      <c r="Y651" s="227" t="e">
        <f t="shared" si="247"/>
        <v>#DIV/0!</v>
      </c>
      <c r="Z651" s="224">
        <f t="shared" ref="Z651:AD651" si="316">SUM(Z10,Z92,Z172,Z253,Z334,Z414,Z493,Z572)</f>
        <v>0</v>
      </c>
      <c r="AA651" s="223">
        <f t="shared" si="316"/>
        <v>0</v>
      </c>
      <c r="AB651" s="213">
        <f t="shared" si="316"/>
        <v>0</v>
      </c>
      <c r="AC651" s="213">
        <f t="shared" si="316"/>
        <v>0</v>
      </c>
      <c r="AD651" s="214">
        <f t="shared" si="316"/>
        <v>0</v>
      </c>
      <c r="AE651" s="227" t="e">
        <f t="shared" si="249"/>
        <v>#DIV/0!</v>
      </c>
      <c r="AF651" s="224">
        <f t="shared" ref="AF651:AJ651" si="317">SUM(AF10,AF92,AF172,AF253,AF334,AF414,AF493,AF572)</f>
        <v>0</v>
      </c>
      <c r="AG651" s="223">
        <f t="shared" si="317"/>
        <v>0</v>
      </c>
      <c r="AH651" s="213">
        <f t="shared" si="317"/>
        <v>0</v>
      </c>
      <c r="AI651" s="213">
        <f t="shared" si="317"/>
        <v>0</v>
      </c>
      <c r="AJ651" s="214">
        <f t="shared" si="317"/>
        <v>0</v>
      </c>
      <c r="AK651" s="227" t="e">
        <f t="shared" si="251"/>
        <v>#DIV/0!</v>
      </c>
      <c r="AL651" s="224">
        <f t="shared" ref="AL651:AP651" si="318">SUM(AL10,AL92,AL172,AL253,AL334,AL414,AL493,AL572)</f>
        <v>0</v>
      </c>
      <c r="AM651" s="223">
        <f t="shared" si="318"/>
        <v>0</v>
      </c>
      <c r="AN651" s="213">
        <f t="shared" si="318"/>
        <v>0</v>
      </c>
      <c r="AO651" s="213">
        <f t="shared" si="318"/>
        <v>0</v>
      </c>
      <c r="AP651" s="214">
        <f t="shared" si="318"/>
        <v>0</v>
      </c>
      <c r="AQ651" s="227" t="e">
        <f t="shared" si="253"/>
        <v>#DIV/0!</v>
      </c>
      <c r="AR651" s="224">
        <f t="shared" ref="AR651:AV651" si="319">SUM(AR10,AR92,AR172,AR253,AR334,AR414,AR493,AR572)</f>
        <v>0</v>
      </c>
      <c r="AS651" s="223">
        <f t="shared" si="319"/>
        <v>0</v>
      </c>
      <c r="AT651" s="213">
        <f t="shared" si="319"/>
        <v>0</v>
      </c>
      <c r="AU651" s="213">
        <f t="shared" si="319"/>
        <v>0</v>
      </c>
      <c r="AV651" s="214">
        <f t="shared" si="319"/>
        <v>0</v>
      </c>
      <c r="AW651" s="227" t="e">
        <f t="shared" si="255"/>
        <v>#DIV/0!</v>
      </c>
      <c r="AX651" s="224">
        <f t="shared" ref="AX651:BB651" si="320">SUM(AX10,AX92,AX172,AX253,AX334,AX414,AX493,AX572)</f>
        <v>0</v>
      </c>
      <c r="AY651" s="223">
        <f t="shared" si="320"/>
        <v>0</v>
      </c>
      <c r="AZ651" s="213">
        <f t="shared" si="320"/>
        <v>0</v>
      </c>
      <c r="BA651" s="213">
        <f t="shared" si="320"/>
        <v>0</v>
      </c>
      <c r="BB651" s="214">
        <f t="shared" si="320"/>
        <v>0</v>
      </c>
      <c r="BC651" s="227" t="e">
        <f t="shared" si="257"/>
        <v>#DIV/0!</v>
      </c>
      <c r="BD651" s="224">
        <f t="shared" ref="BD651:BH651" si="321">SUM(BD10,BD92,BD172,BD253,BD334,BD414,BD493,BD572)</f>
        <v>0</v>
      </c>
      <c r="BE651" s="223">
        <f t="shared" si="321"/>
        <v>0</v>
      </c>
      <c r="BF651" s="213">
        <f t="shared" si="321"/>
        <v>0</v>
      </c>
      <c r="BG651" s="213">
        <f t="shared" si="321"/>
        <v>0</v>
      </c>
      <c r="BH651" s="214">
        <f t="shared" si="321"/>
        <v>0</v>
      </c>
      <c r="BI651" s="227" t="e">
        <f t="shared" si="259"/>
        <v>#DIV/0!</v>
      </c>
      <c r="BJ651" s="224">
        <f t="shared" ref="BJ651:BN651" si="322">SUM(BJ10,BJ92,BJ172,BJ253,BJ334,BJ414,BJ493,BJ572)</f>
        <v>0</v>
      </c>
      <c r="BK651" s="223">
        <f t="shared" si="322"/>
        <v>0</v>
      </c>
      <c r="BL651" s="213">
        <f t="shared" si="322"/>
        <v>0</v>
      </c>
      <c r="BM651" s="213">
        <f t="shared" si="322"/>
        <v>0</v>
      </c>
      <c r="BN651" s="214">
        <f t="shared" si="322"/>
        <v>0</v>
      </c>
      <c r="BO651" s="227" t="e">
        <f t="shared" si="261"/>
        <v>#DIV/0!</v>
      </c>
      <c r="BP651" s="217">
        <f t="shared" ref="BP651:BT651" si="323">SUM(BP10,BP92,BP172,BP253,BP334,BP414,BP493,BP572)</f>
        <v>0</v>
      </c>
      <c r="BQ651" s="245">
        <f t="shared" si="323"/>
        <v>0</v>
      </c>
      <c r="BR651" s="242">
        <f t="shared" si="323"/>
        <v>0</v>
      </c>
      <c r="BS651" s="242">
        <f t="shared" si="323"/>
        <v>0</v>
      </c>
      <c r="BT651" s="243">
        <f t="shared" si="323"/>
        <v>0</v>
      </c>
      <c r="BU651" s="244" t="e">
        <f t="shared" si="263"/>
        <v>#DIV/0!</v>
      </c>
      <c r="BV651" s="246">
        <f t="shared" si="239"/>
        <v>0</v>
      </c>
    </row>
    <row r="652" spans="2:74">
      <c r="B652" s="217" t="s">
        <v>138</v>
      </c>
      <c r="C652" s="223">
        <f t="shared" ref="C652:F652" si="324">SUM(C11,C93,C173,C254,C335,C415,C494,C573)</f>
        <v>0</v>
      </c>
      <c r="D652" s="213">
        <f t="shared" si="324"/>
        <v>0</v>
      </c>
      <c r="E652" s="271">
        <f t="shared" si="324"/>
        <v>0</v>
      </c>
      <c r="F652" s="276">
        <f t="shared" si="324"/>
        <v>0</v>
      </c>
      <c r="G652" s="283" t="e">
        <f t="shared" si="241"/>
        <v>#DIV/0!</v>
      </c>
      <c r="H652" s="224">
        <f t="shared" ref="H652:L652" si="325">SUM(H11,H93,H173,H254,H335,H415,H494,H573)</f>
        <v>0</v>
      </c>
      <c r="I652" s="223">
        <f t="shared" si="325"/>
        <v>0</v>
      </c>
      <c r="J652" s="213">
        <f t="shared" si="325"/>
        <v>0</v>
      </c>
      <c r="K652" s="271">
        <f t="shared" si="325"/>
        <v>0</v>
      </c>
      <c r="L652" s="276">
        <f t="shared" si="325"/>
        <v>0</v>
      </c>
      <c r="M652" s="283" t="e">
        <f t="shared" si="243"/>
        <v>#DIV/0!</v>
      </c>
      <c r="N652" s="224">
        <f t="shared" ref="N652:R652" si="326">SUM(N11,N93,N173,N254,N335,N415,N494,N573)</f>
        <v>0</v>
      </c>
      <c r="O652" s="223">
        <f t="shared" si="326"/>
        <v>0</v>
      </c>
      <c r="P652" s="213">
        <f t="shared" si="326"/>
        <v>0</v>
      </c>
      <c r="Q652" s="213">
        <f t="shared" si="326"/>
        <v>0</v>
      </c>
      <c r="R652" s="214">
        <f t="shared" si="326"/>
        <v>0</v>
      </c>
      <c r="S652" s="227" t="e">
        <f t="shared" si="245"/>
        <v>#DIV/0!</v>
      </c>
      <c r="T652" s="224">
        <f t="shared" ref="T652:X652" si="327">SUM(T11,T93,T173,T254,T335,T415,T494,T573)</f>
        <v>0</v>
      </c>
      <c r="U652" s="223">
        <f t="shared" si="327"/>
        <v>0</v>
      </c>
      <c r="V652" s="213">
        <f t="shared" si="327"/>
        <v>0</v>
      </c>
      <c r="W652" s="213">
        <f t="shared" si="327"/>
        <v>0</v>
      </c>
      <c r="X652" s="214">
        <f t="shared" si="327"/>
        <v>0</v>
      </c>
      <c r="Y652" s="227" t="e">
        <f t="shared" si="247"/>
        <v>#DIV/0!</v>
      </c>
      <c r="Z652" s="224">
        <f t="shared" ref="Z652:AD652" si="328">SUM(Z11,Z93,Z173,Z254,Z335,Z415,Z494,Z573)</f>
        <v>0</v>
      </c>
      <c r="AA652" s="223">
        <f t="shared" si="328"/>
        <v>0</v>
      </c>
      <c r="AB652" s="213">
        <f t="shared" si="328"/>
        <v>0</v>
      </c>
      <c r="AC652" s="213">
        <f t="shared" si="328"/>
        <v>0</v>
      </c>
      <c r="AD652" s="214">
        <f t="shared" si="328"/>
        <v>0</v>
      </c>
      <c r="AE652" s="227" t="e">
        <f t="shared" si="249"/>
        <v>#DIV/0!</v>
      </c>
      <c r="AF652" s="224">
        <f t="shared" ref="AF652:AJ652" si="329">SUM(AF11,AF93,AF173,AF254,AF335,AF415,AF494,AF573)</f>
        <v>0</v>
      </c>
      <c r="AG652" s="223">
        <f t="shared" si="329"/>
        <v>0</v>
      </c>
      <c r="AH652" s="213">
        <f t="shared" si="329"/>
        <v>0</v>
      </c>
      <c r="AI652" s="213">
        <f t="shared" si="329"/>
        <v>0</v>
      </c>
      <c r="AJ652" s="214">
        <f t="shared" si="329"/>
        <v>0</v>
      </c>
      <c r="AK652" s="227" t="e">
        <f t="shared" si="251"/>
        <v>#DIV/0!</v>
      </c>
      <c r="AL652" s="224">
        <f t="shared" ref="AL652:AP652" si="330">SUM(AL11,AL93,AL173,AL254,AL335,AL415,AL494,AL573)</f>
        <v>0</v>
      </c>
      <c r="AM652" s="223">
        <f t="shared" si="330"/>
        <v>0</v>
      </c>
      <c r="AN652" s="213">
        <f t="shared" si="330"/>
        <v>0</v>
      </c>
      <c r="AO652" s="213">
        <f t="shared" si="330"/>
        <v>0</v>
      </c>
      <c r="AP652" s="214">
        <f t="shared" si="330"/>
        <v>0</v>
      </c>
      <c r="AQ652" s="227" t="e">
        <f t="shared" si="253"/>
        <v>#DIV/0!</v>
      </c>
      <c r="AR652" s="224">
        <f t="shared" ref="AR652:AV652" si="331">SUM(AR11,AR93,AR173,AR254,AR335,AR415,AR494,AR573)</f>
        <v>0</v>
      </c>
      <c r="AS652" s="223">
        <f t="shared" si="331"/>
        <v>0</v>
      </c>
      <c r="AT652" s="213">
        <f t="shared" si="331"/>
        <v>0</v>
      </c>
      <c r="AU652" s="213">
        <f t="shared" si="331"/>
        <v>0</v>
      </c>
      <c r="AV652" s="214">
        <f t="shared" si="331"/>
        <v>0</v>
      </c>
      <c r="AW652" s="227" t="e">
        <f t="shared" si="255"/>
        <v>#DIV/0!</v>
      </c>
      <c r="AX652" s="224">
        <f t="shared" ref="AX652:BB652" si="332">SUM(AX11,AX93,AX173,AX254,AX335,AX415,AX494,AX573)</f>
        <v>0</v>
      </c>
      <c r="AY652" s="223">
        <f t="shared" si="332"/>
        <v>0</v>
      </c>
      <c r="AZ652" s="213">
        <f t="shared" si="332"/>
        <v>0</v>
      </c>
      <c r="BA652" s="213">
        <f t="shared" si="332"/>
        <v>0</v>
      </c>
      <c r="BB652" s="214">
        <f t="shared" si="332"/>
        <v>0</v>
      </c>
      <c r="BC652" s="227" t="e">
        <f t="shared" si="257"/>
        <v>#DIV/0!</v>
      </c>
      <c r="BD652" s="224">
        <f t="shared" ref="BD652:BH652" si="333">SUM(BD11,BD93,BD173,BD254,BD335,BD415,BD494,BD573)</f>
        <v>0</v>
      </c>
      <c r="BE652" s="223">
        <f t="shared" si="333"/>
        <v>0</v>
      </c>
      <c r="BF652" s="213">
        <f t="shared" si="333"/>
        <v>0</v>
      </c>
      <c r="BG652" s="213">
        <f t="shared" si="333"/>
        <v>0</v>
      </c>
      <c r="BH652" s="214">
        <f t="shared" si="333"/>
        <v>0</v>
      </c>
      <c r="BI652" s="227" t="e">
        <f t="shared" si="259"/>
        <v>#DIV/0!</v>
      </c>
      <c r="BJ652" s="224">
        <f t="shared" ref="BJ652:BN652" si="334">SUM(BJ11,BJ93,BJ173,BJ254,BJ335,BJ415,BJ494,BJ573)</f>
        <v>0</v>
      </c>
      <c r="BK652" s="223">
        <f t="shared" si="334"/>
        <v>0</v>
      </c>
      <c r="BL652" s="213">
        <f t="shared" si="334"/>
        <v>0</v>
      </c>
      <c r="BM652" s="213">
        <f t="shared" si="334"/>
        <v>0</v>
      </c>
      <c r="BN652" s="214">
        <f t="shared" si="334"/>
        <v>0</v>
      </c>
      <c r="BO652" s="227" t="e">
        <f t="shared" si="261"/>
        <v>#DIV/0!</v>
      </c>
      <c r="BP652" s="217">
        <f t="shared" ref="BP652:BT652" si="335">SUM(BP11,BP93,BP173,BP254,BP335,BP415,BP494,BP573)</f>
        <v>0</v>
      </c>
      <c r="BQ652" s="245">
        <f t="shared" si="335"/>
        <v>0</v>
      </c>
      <c r="BR652" s="242">
        <f t="shared" si="335"/>
        <v>0</v>
      </c>
      <c r="BS652" s="242">
        <f t="shared" si="335"/>
        <v>0</v>
      </c>
      <c r="BT652" s="243">
        <f t="shared" si="335"/>
        <v>0</v>
      </c>
      <c r="BU652" s="244" t="e">
        <f t="shared" si="263"/>
        <v>#DIV/0!</v>
      </c>
      <c r="BV652" s="246">
        <f t="shared" si="239"/>
        <v>0</v>
      </c>
    </row>
    <row r="653" spans="2:74">
      <c r="B653" s="217" t="s">
        <v>139</v>
      </c>
      <c r="C653" s="223">
        <f t="shared" ref="C653:F653" si="336">SUM(C12,C94,C174,C255,C336,C416,C495,C574)</f>
        <v>0</v>
      </c>
      <c r="D653" s="213">
        <f t="shared" si="336"/>
        <v>0</v>
      </c>
      <c r="E653" s="271">
        <f t="shared" si="336"/>
        <v>0</v>
      </c>
      <c r="F653" s="276">
        <f t="shared" si="336"/>
        <v>0</v>
      </c>
      <c r="G653" s="283" t="e">
        <f t="shared" si="241"/>
        <v>#DIV/0!</v>
      </c>
      <c r="H653" s="224">
        <f t="shared" ref="H653:L653" si="337">SUM(H12,H94,H174,H255,H336,H416,H495,H574)</f>
        <v>0</v>
      </c>
      <c r="I653" s="223">
        <f t="shared" si="337"/>
        <v>0</v>
      </c>
      <c r="J653" s="213">
        <f t="shared" si="337"/>
        <v>0</v>
      </c>
      <c r="K653" s="271">
        <f t="shared" si="337"/>
        <v>0</v>
      </c>
      <c r="L653" s="276">
        <f t="shared" si="337"/>
        <v>0</v>
      </c>
      <c r="M653" s="283" t="e">
        <f t="shared" si="243"/>
        <v>#DIV/0!</v>
      </c>
      <c r="N653" s="224">
        <f t="shared" ref="N653:R653" si="338">SUM(N12,N94,N174,N255,N336,N416,N495,N574)</f>
        <v>0</v>
      </c>
      <c r="O653" s="223">
        <f t="shared" si="338"/>
        <v>0</v>
      </c>
      <c r="P653" s="213">
        <f t="shared" si="338"/>
        <v>0</v>
      </c>
      <c r="Q653" s="213">
        <f t="shared" si="338"/>
        <v>0</v>
      </c>
      <c r="R653" s="214">
        <f t="shared" si="338"/>
        <v>0</v>
      </c>
      <c r="S653" s="227" t="e">
        <f t="shared" si="245"/>
        <v>#DIV/0!</v>
      </c>
      <c r="T653" s="224">
        <f t="shared" ref="T653:X653" si="339">SUM(T12,T94,T174,T255,T336,T416,T495,T574)</f>
        <v>0</v>
      </c>
      <c r="U653" s="223">
        <f t="shared" si="339"/>
        <v>0</v>
      </c>
      <c r="V653" s="213">
        <f t="shared" si="339"/>
        <v>0</v>
      </c>
      <c r="W653" s="213">
        <f t="shared" si="339"/>
        <v>0</v>
      </c>
      <c r="X653" s="214">
        <f t="shared" si="339"/>
        <v>0</v>
      </c>
      <c r="Y653" s="227" t="e">
        <f t="shared" si="247"/>
        <v>#DIV/0!</v>
      </c>
      <c r="Z653" s="224">
        <f t="shared" ref="Z653:AD653" si="340">SUM(Z12,Z94,Z174,Z255,Z336,Z416,Z495,Z574)</f>
        <v>0</v>
      </c>
      <c r="AA653" s="223">
        <f t="shared" si="340"/>
        <v>0</v>
      </c>
      <c r="AB653" s="213">
        <f t="shared" si="340"/>
        <v>0</v>
      </c>
      <c r="AC653" s="213">
        <f t="shared" si="340"/>
        <v>0</v>
      </c>
      <c r="AD653" s="214">
        <f t="shared" si="340"/>
        <v>0</v>
      </c>
      <c r="AE653" s="227" t="e">
        <f t="shared" si="249"/>
        <v>#DIV/0!</v>
      </c>
      <c r="AF653" s="224">
        <f t="shared" ref="AF653:AJ653" si="341">SUM(AF12,AF94,AF174,AF255,AF336,AF416,AF495,AF574)</f>
        <v>0</v>
      </c>
      <c r="AG653" s="223">
        <f t="shared" si="341"/>
        <v>0</v>
      </c>
      <c r="AH653" s="213">
        <f t="shared" si="341"/>
        <v>0</v>
      </c>
      <c r="AI653" s="213">
        <f t="shared" si="341"/>
        <v>0</v>
      </c>
      <c r="AJ653" s="214">
        <f t="shared" si="341"/>
        <v>0</v>
      </c>
      <c r="AK653" s="227" t="e">
        <f t="shared" si="251"/>
        <v>#DIV/0!</v>
      </c>
      <c r="AL653" s="224">
        <f t="shared" ref="AL653:AP653" si="342">SUM(AL12,AL94,AL174,AL255,AL336,AL416,AL495,AL574)</f>
        <v>0</v>
      </c>
      <c r="AM653" s="223">
        <f t="shared" si="342"/>
        <v>0</v>
      </c>
      <c r="AN653" s="213">
        <f t="shared" si="342"/>
        <v>0</v>
      </c>
      <c r="AO653" s="213">
        <f t="shared" si="342"/>
        <v>0</v>
      </c>
      <c r="AP653" s="214">
        <f t="shared" si="342"/>
        <v>0</v>
      </c>
      <c r="AQ653" s="227" t="e">
        <f t="shared" si="253"/>
        <v>#DIV/0!</v>
      </c>
      <c r="AR653" s="224">
        <f t="shared" ref="AR653:AV653" si="343">SUM(AR12,AR94,AR174,AR255,AR336,AR416,AR495,AR574)</f>
        <v>0</v>
      </c>
      <c r="AS653" s="223">
        <f t="shared" si="343"/>
        <v>0</v>
      </c>
      <c r="AT653" s="213">
        <f t="shared" si="343"/>
        <v>0</v>
      </c>
      <c r="AU653" s="213">
        <f t="shared" si="343"/>
        <v>0</v>
      </c>
      <c r="AV653" s="214">
        <f t="shared" si="343"/>
        <v>0</v>
      </c>
      <c r="AW653" s="227" t="e">
        <f t="shared" si="255"/>
        <v>#DIV/0!</v>
      </c>
      <c r="AX653" s="224">
        <f t="shared" ref="AX653:BB653" si="344">SUM(AX12,AX94,AX174,AX255,AX336,AX416,AX495,AX574)</f>
        <v>0</v>
      </c>
      <c r="AY653" s="223">
        <f t="shared" si="344"/>
        <v>0</v>
      </c>
      <c r="AZ653" s="213">
        <f t="shared" si="344"/>
        <v>0</v>
      </c>
      <c r="BA653" s="213">
        <f t="shared" si="344"/>
        <v>0</v>
      </c>
      <c r="BB653" s="214">
        <f t="shared" si="344"/>
        <v>0</v>
      </c>
      <c r="BC653" s="227" t="e">
        <f t="shared" si="257"/>
        <v>#DIV/0!</v>
      </c>
      <c r="BD653" s="224">
        <f t="shared" ref="BD653:BH653" si="345">SUM(BD12,BD94,BD174,BD255,BD336,BD416,BD495,BD574)</f>
        <v>0</v>
      </c>
      <c r="BE653" s="223">
        <f t="shared" si="345"/>
        <v>0</v>
      </c>
      <c r="BF653" s="213">
        <f t="shared" si="345"/>
        <v>0</v>
      </c>
      <c r="BG653" s="213">
        <f t="shared" si="345"/>
        <v>0</v>
      </c>
      <c r="BH653" s="214">
        <f t="shared" si="345"/>
        <v>0</v>
      </c>
      <c r="BI653" s="227" t="e">
        <f t="shared" si="259"/>
        <v>#DIV/0!</v>
      </c>
      <c r="BJ653" s="224">
        <f t="shared" ref="BJ653:BN653" si="346">SUM(BJ12,BJ94,BJ174,BJ255,BJ336,BJ416,BJ495,BJ574)</f>
        <v>0</v>
      </c>
      <c r="BK653" s="223">
        <f t="shared" si="346"/>
        <v>0</v>
      </c>
      <c r="BL653" s="213">
        <f t="shared" si="346"/>
        <v>0</v>
      </c>
      <c r="BM653" s="213">
        <f t="shared" si="346"/>
        <v>0</v>
      </c>
      <c r="BN653" s="214">
        <f t="shared" si="346"/>
        <v>0</v>
      </c>
      <c r="BO653" s="227" t="e">
        <f t="shared" si="261"/>
        <v>#DIV/0!</v>
      </c>
      <c r="BP653" s="217">
        <f t="shared" ref="BP653:BT653" si="347">SUM(BP12,BP94,BP174,BP255,BP336,BP416,BP495,BP574)</f>
        <v>0</v>
      </c>
      <c r="BQ653" s="245">
        <f t="shared" si="347"/>
        <v>0</v>
      </c>
      <c r="BR653" s="242">
        <f t="shared" si="347"/>
        <v>0</v>
      </c>
      <c r="BS653" s="242">
        <f t="shared" si="347"/>
        <v>0</v>
      </c>
      <c r="BT653" s="243">
        <f t="shared" si="347"/>
        <v>0</v>
      </c>
      <c r="BU653" s="244" t="e">
        <f t="shared" si="263"/>
        <v>#DIV/0!</v>
      </c>
      <c r="BV653" s="246">
        <f t="shared" si="239"/>
        <v>0</v>
      </c>
    </row>
    <row r="654" spans="2:74">
      <c r="B654" s="217" t="s">
        <v>140</v>
      </c>
      <c r="C654" s="223">
        <f t="shared" ref="C654:F654" si="348">SUM(C13,C95,C175,C256,C337,C417,C496,C575)</f>
        <v>0</v>
      </c>
      <c r="D654" s="213">
        <f t="shared" si="348"/>
        <v>0</v>
      </c>
      <c r="E654" s="271">
        <f t="shared" si="348"/>
        <v>0</v>
      </c>
      <c r="F654" s="276">
        <f t="shared" si="348"/>
        <v>0</v>
      </c>
      <c r="G654" s="283" t="e">
        <f t="shared" si="241"/>
        <v>#DIV/0!</v>
      </c>
      <c r="H654" s="224">
        <f t="shared" ref="H654:L654" si="349">SUM(H13,H95,H175,H256,H337,H417,H496,H575)</f>
        <v>0</v>
      </c>
      <c r="I654" s="223">
        <f t="shared" si="349"/>
        <v>0</v>
      </c>
      <c r="J654" s="213">
        <f t="shared" si="349"/>
        <v>0</v>
      </c>
      <c r="K654" s="271">
        <f t="shared" si="349"/>
        <v>0</v>
      </c>
      <c r="L654" s="276">
        <f t="shared" si="349"/>
        <v>0</v>
      </c>
      <c r="M654" s="283" t="e">
        <f t="shared" si="243"/>
        <v>#DIV/0!</v>
      </c>
      <c r="N654" s="224">
        <f t="shared" ref="N654:R654" si="350">SUM(N13,N95,N175,N256,N337,N417,N496,N575)</f>
        <v>0</v>
      </c>
      <c r="O654" s="223">
        <f t="shared" si="350"/>
        <v>0</v>
      </c>
      <c r="P654" s="213">
        <f t="shared" si="350"/>
        <v>0</v>
      </c>
      <c r="Q654" s="213">
        <f t="shared" si="350"/>
        <v>0</v>
      </c>
      <c r="R654" s="214">
        <f t="shared" si="350"/>
        <v>0</v>
      </c>
      <c r="S654" s="227" t="e">
        <f t="shared" si="245"/>
        <v>#DIV/0!</v>
      </c>
      <c r="T654" s="224">
        <f t="shared" ref="T654:X654" si="351">SUM(T13,T95,T175,T256,T337,T417,T496,T575)</f>
        <v>0</v>
      </c>
      <c r="U654" s="223">
        <f t="shared" si="351"/>
        <v>0</v>
      </c>
      <c r="V654" s="213">
        <f t="shared" si="351"/>
        <v>0</v>
      </c>
      <c r="W654" s="213">
        <f t="shared" si="351"/>
        <v>0</v>
      </c>
      <c r="X654" s="214">
        <f t="shared" si="351"/>
        <v>0</v>
      </c>
      <c r="Y654" s="227" t="e">
        <f t="shared" si="247"/>
        <v>#DIV/0!</v>
      </c>
      <c r="Z654" s="224">
        <f t="shared" ref="Z654:AD654" si="352">SUM(Z13,Z95,Z175,Z256,Z337,Z417,Z496,Z575)</f>
        <v>0</v>
      </c>
      <c r="AA654" s="223">
        <f t="shared" si="352"/>
        <v>0</v>
      </c>
      <c r="AB654" s="213">
        <f t="shared" si="352"/>
        <v>0</v>
      </c>
      <c r="AC654" s="213">
        <f t="shared" si="352"/>
        <v>0</v>
      </c>
      <c r="AD654" s="214">
        <f t="shared" si="352"/>
        <v>0</v>
      </c>
      <c r="AE654" s="227" t="e">
        <f t="shared" si="249"/>
        <v>#DIV/0!</v>
      </c>
      <c r="AF654" s="224">
        <f t="shared" ref="AF654:AJ654" si="353">SUM(AF13,AF95,AF175,AF256,AF337,AF417,AF496,AF575)</f>
        <v>0</v>
      </c>
      <c r="AG654" s="223">
        <f t="shared" si="353"/>
        <v>0</v>
      </c>
      <c r="AH654" s="213">
        <f t="shared" si="353"/>
        <v>0</v>
      </c>
      <c r="AI654" s="213">
        <f t="shared" si="353"/>
        <v>0</v>
      </c>
      <c r="AJ654" s="214">
        <f t="shared" si="353"/>
        <v>0</v>
      </c>
      <c r="AK654" s="227" t="e">
        <f t="shared" si="251"/>
        <v>#DIV/0!</v>
      </c>
      <c r="AL654" s="224">
        <f t="shared" ref="AL654:AP654" si="354">SUM(AL13,AL95,AL175,AL256,AL337,AL417,AL496,AL575)</f>
        <v>0</v>
      </c>
      <c r="AM654" s="223">
        <f t="shared" si="354"/>
        <v>0</v>
      </c>
      <c r="AN654" s="213">
        <f t="shared" si="354"/>
        <v>0</v>
      </c>
      <c r="AO654" s="213">
        <f t="shared" si="354"/>
        <v>0</v>
      </c>
      <c r="AP654" s="214">
        <f t="shared" si="354"/>
        <v>0</v>
      </c>
      <c r="AQ654" s="227" t="e">
        <f t="shared" si="253"/>
        <v>#DIV/0!</v>
      </c>
      <c r="AR654" s="224">
        <f t="shared" ref="AR654:AV654" si="355">SUM(AR13,AR95,AR175,AR256,AR337,AR417,AR496,AR575)</f>
        <v>0</v>
      </c>
      <c r="AS654" s="223">
        <f t="shared" si="355"/>
        <v>0</v>
      </c>
      <c r="AT654" s="213">
        <f t="shared" si="355"/>
        <v>0</v>
      </c>
      <c r="AU654" s="213">
        <f t="shared" si="355"/>
        <v>0</v>
      </c>
      <c r="AV654" s="214">
        <f t="shared" si="355"/>
        <v>0</v>
      </c>
      <c r="AW654" s="227" t="e">
        <f t="shared" si="255"/>
        <v>#DIV/0!</v>
      </c>
      <c r="AX654" s="224">
        <f t="shared" ref="AX654:BB654" si="356">SUM(AX13,AX95,AX175,AX256,AX337,AX417,AX496,AX575)</f>
        <v>0</v>
      </c>
      <c r="AY654" s="223">
        <f t="shared" si="356"/>
        <v>0</v>
      </c>
      <c r="AZ654" s="213">
        <f t="shared" si="356"/>
        <v>0</v>
      </c>
      <c r="BA654" s="213">
        <f t="shared" si="356"/>
        <v>0</v>
      </c>
      <c r="BB654" s="214">
        <f t="shared" si="356"/>
        <v>0</v>
      </c>
      <c r="BC654" s="227" t="e">
        <f t="shared" si="257"/>
        <v>#DIV/0!</v>
      </c>
      <c r="BD654" s="224">
        <f t="shared" ref="BD654:BH654" si="357">SUM(BD13,BD95,BD175,BD256,BD337,BD417,BD496,BD575)</f>
        <v>0</v>
      </c>
      <c r="BE654" s="223">
        <f t="shared" si="357"/>
        <v>0</v>
      </c>
      <c r="BF654" s="213">
        <f t="shared" si="357"/>
        <v>0</v>
      </c>
      <c r="BG654" s="213">
        <f t="shared" si="357"/>
        <v>0</v>
      </c>
      <c r="BH654" s="214">
        <f t="shared" si="357"/>
        <v>0</v>
      </c>
      <c r="BI654" s="227" t="e">
        <f t="shared" si="259"/>
        <v>#DIV/0!</v>
      </c>
      <c r="BJ654" s="224">
        <f t="shared" ref="BJ654:BN654" si="358">SUM(BJ13,BJ95,BJ175,BJ256,BJ337,BJ417,BJ496,BJ575)</f>
        <v>0</v>
      </c>
      <c r="BK654" s="223">
        <f t="shared" si="358"/>
        <v>0</v>
      </c>
      <c r="BL654" s="213">
        <f t="shared" si="358"/>
        <v>0</v>
      </c>
      <c r="BM654" s="213">
        <f t="shared" si="358"/>
        <v>0</v>
      </c>
      <c r="BN654" s="214">
        <f t="shared" si="358"/>
        <v>0</v>
      </c>
      <c r="BO654" s="227" t="e">
        <f t="shared" si="261"/>
        <v>#DIV/0!</v>
      </c>
      <c r="BP654" s="217">
        <f t="shared" ref="BP654:BT654" si="359">SUM(BP13,BP95,BP175,BP256,BP337,BP417,BP496,BP575)</f>
        <v>0</v>
      </c>
      <c r="BQ654" s="245">
        <f t="shared" si="359"/>
        <v>0</v>
      </c>
      <c r="BR654" s="242">
        <f t="shared" si="359"/>
        <v>0</v>
      </c>
      <c r="BS654" s="242">
        <f t="shared" si="359"/>
        <v>0</v>
      </c>
      <c r="BT654" s="243">
        <f t="shared" si="359"/>
        <v>0</v>
      </c>
      <c r="BU654" s="244" t="e">
        <f t="shared" si="263"/>
        <v>#DIV/0!</v>
      </c>
      <c r="BV654" s="246">
        <f t="shared" si="239"/>
        <v>0</v>
      </c>
    </row>
    <row r="655" spans="2:74">
      <c r="B655" s="217" t="s">
        <v>141</v>
      </c>
      <c r="C655" s="223">
        <f t="shared" ref="C655:F655" si="360">SUM(C14,C96,C176,C257,C338,C418,C497,C576)</f>
        <v>0</v>
      </c>
      <c r="D655" s="213">
        <f t="shared" si="360"/>
        <v>0</v>
      </c>
      <c r="E655" s="271">
        <f t="shared" si="360"/>
        <v>0</v>
      </c>
      <c r="F655" s="276">
        <f t="shared" si="360"/>
        <v>0</v>
      </c>
      <c r="G655" s="283" t="e">
        <f t="shared" si="241"/>
        <v>#DIV/0!</v>
      </c>
      <c r="H655" s="224">
        <f t="shared" ref="H655:L655" si="361">SUM(H14,H96,H176,H257,H338,H418,H497,H576)</f>
        <v>0</v>
      </c>
      <c r="I655" s="223">
        <f t="shared" si="361"/>
        <v>0</v>
      </c>
      <c r="J655" s="213">
        <f t="shared" si="361"/>
        <v>0</v>
      </c>
      <c r="K655" s="271">
        <f t="shared" si="361"/>
        <v>0</v>
      </c>
      <c r="L655" s="276">
        <f t="shared" si="361"/>
        <v>0</v>
      </c>
      <c r="M655" s="283" t="e">
        <f t="shared" si="243"/>
        <v>#DIV/0!</v>
      </c>
      <c r="N655" s="224">
        <f t="shared" ref="N655:R655" si="362">SUM(N14,N96,N176,N257,N338,N418,N497,N576)</f>
        <v>0</v>
      </c>
      <c r="O655" s="223">
        <f t="shared" si="362"/>
        <v>0</v>
      </c>
      <c r="P655" s="213">
        <f t="shared" si="362"/>
        <v>0</v>
      </c>
      <c r="Q655" s="213">
        <f t="shared" si="362"/>
        <v>0</v>
      </c>
      <c r="R655" s="214">
        <f t="shared" si="362"/>
        <v>0</v>
      </c>
      <c r="S655" s="227" t="e">
        <f t="shared" si="245"/>
        <v>#DIV/0!</v>
      </c>
      <c r="T655" s="224">
        <f t="shared" ref="T655:X655" si="363">SUM(T14,T96,T176,T257,T338,T418,T497,T576)</f>
        <v>0</v>
      </c>
      <c r="U655" s="223">
        <f t="shared" si="363"/>
        <v>0</v>
      </c>
      <c r="V655" s="213">
        <f t="shared" si="363"/>
        <v>0</v>
      </c>
      <c r="W655" s="213">
        <f t="shared" si="363"/>
        <v>0</v>
      </c>
      <c r="X655" s="214">
        <f t="shared" si="363"/>
        <v>0</v>
      </c>
      <c r="Y655" s="227" t="e">
        <f t="shared" si="247"/>
        <v>#DIV/0!</v>
      </c>
      <c r="Z655" s="224">
        <f t="shared" ref="Z655:AD655" si="364">SUM(Z14,Z96,Z176,Z257,Z338,Z418,Z497,Z576)</f>
        <v>0</v>
      </c>
      <c r="AA655" s="223">
        <f t="shared" si="364"/>
        <v>0</v>
      </c>
      <c r="AB655" s="213">
        <f t="shared" si="364"/>
        <v>0</v>
      </c>
      <c r="AC655" s="213">
        <f t="shared" si="364"/>
        <v>0</v>
      </c>
      <c r="AD655" s="214">
        <f t="shared" si="364"/>
        <v>0</v>
      </c>
      <c r="AE655" s="227" t="e">
        <f t="shared" si="249"/>
        <v>#DIV/0!</v>
      </c>
      <c r="AF655" s="224">
        <f t="shared" ref="AF655:AJ655" si="365">SUM(AF14,AF96,AF176,AF257,AF338,AF418,AF497,AF576)</f>
        <v>0</v>
      </c>
      <c r="AG655" s="223">
        <f t="shared" si="365"/>
        <v>0</v>
      </c>
      <c r="AH655" s="213">
        <f t="shared" si="365"/>
        <v>0</v>
      </c>
      <c r="AI655" s="213">
        <f t="shared" si="365"/>
        <v>0</v>
      </c>
      <c r="AJ655" s="214">
        <f t="shared" si="365"/>
        <v>0</v>
      </c>
      <c r="AK655" s="227" t="e">
        <f t="shared" si="251"/>
        <v>#DIV/0!</v>
      </c>
      <c r="AL655" s="224">
        <f t="shared" ref="AL655:AP655" si="366">SUM(AL14,AL96,AL176,AL257,AL338,AL418,AL497,AL576)</f>
        <v>0</v>
      </c>
      <c r="AM655" s="223">
        <f t="shared" si="366"/>
        <v>0</v>
      </c>
      <c r="AN655" s="213">
        <f t="shared" si="366"/>
        <v>0</v>
      </c>
      <c r="AO655" s="213">
        <f t="shared" si="366"/>
        <v>0</v>
      </c>
      <c r="AP655" s="214">
        <f t="shared" si="366"/>
        <v>0</v>
      </c>
      <c r="AQ655" s="227" t="e">
        <f t="shared" si="253"/>
        <v>#DIV/0!</v>
      </c>
      <c r="AR655" s="224">
        <f t="shared" ref="AR655:AV655" si="367">SUM(AR14,AR96,AR176,AR257,AR338,AR418,AR497,AR576)</f>
        <v>0</v>
      </c>
      <c r="AS655" s="223">
        <f t="shared" si="367"/>
        <v>0</v>
      </c>
      <c r="AT655" s="213">
        <f t="shared" si="367"/>
        <v>0</v>
      </c>
      <c r="AU655" s="213">
        <f t="shared" si="367"/>
        <v>0</v>
      </c>
      <c r="AV655" s="214">
        <f t="shared" si="367"/>
        <v>0</v>
      </c>
      <c r="AW655" s="227" t="e">
        <f t="shared" si="255"/>
        <v>#DIV/0!</v>
      </c>
      <c r="AX655" s="224">
        <f t="shared" ref="AX655:BB655" si="368">SUM(AX14,AX96,AX176,AX257,AX338,AX418,AX497,AX576)</f>
        <v>0</v>
      </c>
      <c r="AY655" s="223">
        <f t="shared" si="368"/>
        <v>0</v>
      </c>
      <c r="AZ655" s="213">
        <f t="shared" si="368"/>
        <v>0</v>
      </c>
      <c r="BA655" s="213">
        <f t="shared" si="368"/>
        <v>0</v>
      </c>
      <c r="BB655" s="214">
        <f t="shared" si="368"/>
        <v>0</v>
      </c>
      <c r="BC655" s="227" t="e">
        <f t="shared" si="257"/>
        <v>#DIV/0!</v>
      </c>
      <c r="BD655" s="224">
        <f t="shared" ref="BD655:BH655" si="369">SUM(BD14,BD96,BD176,BD257,BD338,BD418,BD497,BD576)</f>
        <v>0</v>
      </c>
      <c r="BE655" s="223">
        <f t="shared" si="369"/>
        <v>0</v>
      </c>
      <c r="BF655" s="213">
        <f t="shared" si="369"/>
        <v>0</v>
      </c>
      <c r="BG655" s="213">
        <f t="shared" si="369"/>
        <v>0</v>
      </c>
      <c r="BH655" s="214">
        <f t="shared" si="369"/>
        <v>0</v>
      </c>
      <c r="BI655" s="227" t="e">
        <f t="shared" si="259"/>
        <v>#DIV/0!</v>
      </c>
      <c r="BJ655" s="224">
        <f t="shared" ref="BJ655:BN655" si="370">SUM(BJ14,BJ96,BJ176,BJ257,BJ338,BJ418,BJ497,BJ576)</f>
        <v>0</v>
      </c>
      <c r="BK655" s="223">
        <f t="shared" si="370"/>
        <v>0</v>
      </c>
      <c r="BL655" s="213">
        <f t="shared" si="370"/>
        <v>0</v>
      </c>
      <c r="BM655" s="213">
        <f t="shared" si="370"/>
        <v>0</v>
      </c>
      <c r="BN655" s="214">
        <f t="shared" si="370"/>
        <v>0</v>
      </c>
      <c r="BO655" s="227" t="e">
        <f t="shared" si="261"/>
        <v>#DIV/0!</v>
      </c>
      <c r="BP655" s="217">
        <f t="shared" ref="BP655:BT655" si="371">SUM(BP14,BP96,BP176,BP257,BP338,BP418,BP497,BP576)</f>
        <v>0</v>
      </c>
      <c r="BQ655" s="245">
        <f t="shared" si="371"/>
        <v>0</v>
      </c>
      <c r="BR655" s="242">
        <f t="shared" si="371"/>
        <v>0</v>
      </c>
      <c r="BS655" s="242">
        <f t="shared" si="371"/>
        <v>0</v>
      </c>
      <c r="BT655" s="243">
        <f t="shared" si="371"/>
        <v>0</v>
      </c>
      <c r="BU655" s="244" t="e">
        <f t="shared" si="263"/>
        <v>#DIV/0!</v>
      </c>
      <c r="BV655" s="246">
        <f t="shared" si="239"/>
        <v>0</v>
      </c>
    </row>
    <row r="656" spans="2:74">
      <c r="B656" s="217" t="s">
        <v>142</v>
      </c>
      <c r="C656" s="223">
        <f t="shared" ref="C656:F656" si="372">SUM(C15,C97,C177,C258,C339,C419,C498,C577)</f>
        <v>0</v>
      </c>
      <c r="D656" s="213">
        <f t="shared" si="372"/>
        <v>0</v>
      </c>
      <c r="E656" s="271">
        <f t="shared" si="372"/>
        <v>0</v>
      </c>
      <c r="F656" s="276">
        <f t="shared" si="372"/>
        <v>0</v>
      </c>
      <c r="G656" s="283" t="e">
        <f t="shared" si="241"/>
        <v>#DIV/0!</v>
      </c>
      <c r="H656" s="224">
        <f t="shared" ref="H656:L656" si="373">SUM(H15,H97,H177,H258,H339,H419,H498,H577)</f>
        <v>0</v>
      </c>
      <c r="I656" s="223">
        <f t="shared" si="373"/>
        <v>0</v>
      </c>
      <c r="J656" s="213">
        <f t="shared" si="373"/>
        <v>0</v>
      </c>
      <c r="K656" s="271">
        <f t="shared" si="373"/>
        <v>0</v>
      </c>
      <c r="L656" s="276">
        <f t="shared" si="373"/>
        <v>0</v>
      </c>
      <c r="M656" s="283" t="e">
        <f t="shared" si="243"/>
        <v>#DIV/0!</v>
      </c>
      <c r="N656" s="224">
        <f t="shared" ref="N656:R656" si="374">SUM(N15,N97,N177,N258,N339,N419,N498,N577)</f>
        <v>0</v>
      </c>
      <c r="O656" s="223">
        <f t="shared" si="374"/>
        <v>0</v>
      </c>
      <c r="P656" s="213">
        <f t="shared" si="374"/>
        <v>0</v>
      </c>
      <c r="Q656" s="213">
        <f t="shared" si="374"/>
        <v>0</v>
      </c>
      <c r="R656" s="214">
        <f t="shared" si="374"/>
        <v>0</v>
      </c>
      <c r="S656" s="227" t="e">
        <f t="shared" si="245"/>
        <v>#DIV/0!</v>
      </c>
      <c r="T656" s="224">
        <f t="shared" ref="T656:X656" si="375">SUM(T15,T97,T177,T258,T339,T419,T498,T577)</f>
        <v>0</v>
      </c>
      <c r="U656" s="223">
        <f t="shared" si="375"/>
        <v>0</v>
      </c>
      <c r="V656" s="213">
        <f t="shared" si="375"/>
        <v>0</v>
      </c>
      <c r="W656" s="213">
        <f t="shared" si="375"/>
        <v>0</v>
      </c>
      <c r="X656" s="214">
        <f t="shared" si="375"/>
        <v>0</v>
      </c>
      <c r="Y656" s="227" t="e">
        <f t="shared" si="247"/>
        <v>#DIV/0!</v>
      </c>
      <c r="Z656" s="224">
        <f t="shared" ref="Z656:AD656" si="376">SUM(Z15,Z97,Z177,Z258,Z339,Z419,Z498,Z577)</f>
        <v>0</v>
      </c>
      <c r="AA656" s="223">
        <f t="shared" si="376"/>
        <v>0</v>
      </c>
      <c r="AB656" s="213">
        <f t="shared" si="376"/>
        <v>0</v>
      </c>
      <c r="AC656" s="213">
        <f t="shared" si="376"/>
        <v>0</v>
      </c>
      <c r="AD656" s="214">
        <f t="shared" si="376"/>
        <v>0</v>
      </c>
      <c r="AE656" s="227" t="e">
        <f t="shared" si="249"/>
        <v>#DIV/0!</v>
      </c>
      <c r="AF656" s="224">
        <f t="shared" ref="AF656:AJ656" si="377">SUM(AF15,AF97,AF177,AF258,AF339,AF419,AF498,AF577)</f>
        <v>0</v>
      </c>
      <c r="AG656" s="223">
        <f t="shared" si="377"/>
        <v>0</v>
      </c>
      <c r="AH656" s="213">
        <f t="shared" si="377"/>
        <v>0</v>
      </c>
      <c r="AI656" s="213">
        <f t="shared" si="377"/>
        <v>0</v>
      </c>
      <c r="AJ656" s="214">
        <f t="shared" si="377"/>
        <v>0</v>
      </c>
      <c r="AK656" s="227" t="e">
        <f t="shared" si="251"/>
        <v>#DIV/0!</v>
      </c>
      <c r="AL656" s="224">
        <f t="shared" ref="AL656:AP656" si="378">SUM(AL15,AL97,AL177,AL258,AL339,AL419,AL498,AL577)</f>
        <v>0</v>
      </c>
      <c r="AM656" s="223">
        <f t="shared" si="378"/>
        <v>0</v>
      </c>
      <c r="AN656" s="213">
        <f t="shared" si="378"/>
        <v>0</v>
      </c>
      <c r="AO656" s="213">
        <f t="shared" si="378"/>
        <v>0</v>
      </c>
      <c r="AP656" s="214">
        <f t="shared" si="378"/>
        <v>0</v>
      </c>
      <c r="AQ656" s="227" t="e">
        <f t="shared" si="253"/>
        <v>#DIV/0!</v>
      </c>
      <c r="AR656" s="224">
        <f t="shared" ref="AR656:AV656" si="379">SUM(AR15,AR97,AR177,AR258,AR339,AR419,AR498,AR577)</f>
        <v>0</v>
      </c>
      <c r="AS656" s="223">
        <f t="shared" si="379"/>
        <v>0</v>
      </c>
      <c r="AT656" s="213">
        <f t="shared" si="379"/>
        <v>0</v>
      </c>
      <c r="AU656" s="213">
        <f t="shared" si="379"/>
        <v>0</v>
      </c>
      <c r="AV656" s="214">
        <f t="shared" si="379"/>
        <v>0</v>
      </c>
      <c r="AW656" s="227" t="e">
        <f t="shared" si="255"/>
        <v>#DIV/0!</v>
      </c>
      <c r="AX656" s="224">
        <f t="shared" ref="AX656:BB656" si="380">SUM(AX15,AX97,AX177,AX258,AX339,AX419,AX498,AX577)</f>
        <v>0</v>
      </c>
      <c r="AY656" s="223">
        <f t="shared" si="380"/>
        <v>0</v>
      </c>
      <c r="AZ656" s="213">
        <f t="shared" si="380"/>
        <v>0</v>
      </c>
      <c r="BA656" s="213">
        <f t="shared" si="380"/>
        <v>0</v>
      </c>
      <c r="BB656" s="214">
        <f t="shared" si="380"/>
        <v>0</v>
      </c>
      <c r="BC656" s="227" t="e">
        <f t="shared" si="257"/>
        <v>#DIV/0!</v>
      </c>
      <c r="BD656" s="224">
        <f t="shared" ref="BD656:BH656" si="381">SUM(BD15,BD97,BD177,BD258,BD339,BD419,BD498,BD577)</f>
        <v>0</v>
      </c>
      <c r="BE656" s="223">
        <f t="shared" si="381"/>
        <v>0</v>
      </c>
      <c r="BF656" s="213">
        <f t="shared" si="381"/>
        <v>0</v>
      </c>
      <c r="BG656" s="213">
        <f t="shared" si="381"/>
        <v>0</v>
      </c>
      <c r="BH656" s="214">
        <f t="shared" si="381"/>
        <v>0</v>
      </c>
      <c r="BI656" s="227" t="e">
        <f t="shared" si="259"/>
        <v>#DIV/0!</v>
      </c>
      <c r="BJ656" s="224">
        <f t="shared" ref="BJ656:BN656" si="382">SUM(BJ15,BJ97,BJ177,BJ258,BJ339,BJ419,BJ498,BJ577)</f>
        <v>0</v>
      </c>
      <c r="BK656" s="223">
        <f t="shared" si="382"/>
        <v>0</v>
      </c>
      <c r="BL656" s="213">
        <f t="shared" si="382"/>
        <v>0</v>
      </c>
      <c r="BM656" s="213">
        <f t="shared" si="382"/>
        <v>0</v>
      </c>
      <c r="BN656" s="214">
        <f t="shared" si="382"/>
        <v>0</v>
      </c>
      <c r="BO656" s="227" t="e">
        <f t="shared" si="261"/>
        <v>#DIV/0!</v>
      </c>
      <c r="BP656" s="217">
        <f t="shared" ref="BP656:BT656" si="383">SUM(BP15,BP97,BP177,BP258,BP339,BP419,BP498,BP577)</f>
        <v>0</v>
      </c>
      <c r="BQ656" s="245">
        <f t="shared" si="383"/>
        <v>0</v>
      </c>
      <c r="BR656" s="242">
        <f t="shared" si="383"/>
        <v>0</v>
      </c>
      <c r="BS656" s="242">
        <f t="shared" si="383"/>
        <v>0</v>
      </c>
      <c r="BT656" s="243">
        <f t="shared" si="383"/>
        <v>0</v>
      </c>
      <c r="BU656" s="244" t="e">
        <f t="shared" si="263"/>
        <v>#DIV/0!</v>
      </c>
      <c r="BV656" s="246">
        <f t="shared" si="239"/>
        <v>0</v>
      </c>
    </row>
    <row r="657" spans="2:74">
      <c r="B657" s="217" t="s">
        <v>143</v>
      </c>
      <c r="C657" s="223">
        <f t="shared" ref="C657:F657" si="384">SUM(C16,C98,C178,C259,C340,C420,C499,C578)</f>
        <v>0</v>
      </c>
      <c r="D657" s="213">
        <f t="shared" si="384"/>
        <v>0</v>
      </c>
      <c r="E657" s="271">
        <f t="shared" si="384"/>
        <v>0</v>
      </c>
      <c r="F657" s="276">
        <f t="shared" si="384"/>
        <v>0</v>
      </c>
      <c r="G657" s="283" t="e">
        <f t="shared" si="241"/>
        <v>#DIV/0!</v>
      </c>
      <c r="H657" s="224">
        <f t="shared" ref="H657:L657" si="385">SUM(H16,H98,H178,H259,H340,H420,H499,H578)</f>
        <v>0</v>
      </c>
      <c r="I657" s="223">
        <f t="shared" si="385"/>
        <v>0</v>
      </c>
      <c r="J657" s="213">
        <f t="shared" si="385"/>
        <v>0</v>
      </c>
      <c r="K657" s="271">
        <f t="shared" si="385"/>
        <v>0</v>
      </c>
      <c r="L657" s="276">
        <f t="shared" si="385"/>
        <v>0</v>
      </c>
      <c r="M657" s="283" t="e">
        <f t="shared" si="243"/>
        <v>#DIV/0!</v>
      </c>
      <c r="N657" s="224">
        <f t="shared" ref="N657:R657" si="386">SUM(N16,N98,N178,N259,N340,N420,N499,N578)</f>
        <v>0</v>
      </c>
      <c r="O657" s="223">
        <f t="shared" si="386"/>
        <v>0</v>
      </c>
      <c r="P657" s="213">
        <f t="shared" si="386"/>
        <v>0</v>
      </c>
      <c r="Q657" s="213">
        <f t="shared" si="386"/>
        <v>0</v>
      </c>
      <c r="R657" s="214">
        <f t="shared" si="386"/>
        <v>0</v>
      </c>
      <c r="S657" s="227" t="e">
        <f t="shared" si="245"/>
        <v>#DIV/0!</v>
      </c>
      <c r="T657" s="224">
        <f t="shared" ref="T657:X657" si="387">SUM(T16,T98,T178,T259,T340,T420,T499,T578)</f>
        <v>0</v>
      </c>
      <c r="U657" s="223">
        <f t="shared" si="387"/>
        <v>0</v>
      </c>
      <c r="V657" s="213">
        <f t="shared" si="387"/>
        <v>0</v>
      </c>
      <c r="W657" s="213">
        <f t="shared" si="387"/>
        <v>0</v>
      </c>
      <c r="X657" s="214">
        <f t="shared" si="387"/>
        <v>0</v>
      </c>
      <c r="Y657" s="227" t="e">
        <f t="shared" si="247"/>
        <v>#DIV/0!</v>
      </c>
      <c r="Z657" s="224">
        <f t="shared" ref="Z657:AD657" si="388">SUM(Z16,Z98,Z178,Z259,Z340,Z420,Z499,Z578)</f>
        <v>0</v>
      </c>
      <c r="AA657" s="223">
        <f t="shared" si="388"/>
        <v>0</v>
      </c>
      <c r="AB657" s="213">
        <f t="shared" si="388"/>
        <v>0</v>
      </c>
      <c r="AC657" s="213">
        <f t="shared" si="388"/>
        <v>0</v>
      </c>
      <c r="AD657" s="214">
        <f t="shared" si="388"/>
        <v>0</v>
      </c>
      <c r="AE657" s="227" t="e">
        <f t="shared" si="249"/>
        <v>#DIV/0!</v>
      </c>
      <c r="AF657" s="224">
        <f t="shared" ref="AF657:AJ657" si="389">SUM(AF16,AF98,AF178,AF259,AF340,AF420,AF499,AF578)</f>
        <v>0</v>
      </c>
      <c r="AG657" s="223">
        <f t="shared" si="389"/>
        <v>0</v>
      </c>
      <c r="AH657" s="213">
        <f t="shared" si="389"/>
        <v>0</v>
      </c>
      <c r="AI657" s="213">
        <f t="shared" si="389"/>
        <v>0</v>
      </c>
      <c r="AJ657" s="214">
        <f t="shared" si="389"/>
        <v>0</v>
      </c>
      <c r="AK657" s="227" t="e">
        <f t="shared" si="251"/>
        <v>#DIV/0!</v>
      </c>
      <c r="AL657" s="224">
        <f t="shared" ref="AL657:AP657" si="390">SUM(AL16,AL98,AL178,AL259,AL340,AL420,AL499,AL578)</f>
        <v>0</v>
      </c>
      <c r="AM657" s="223">
        <f t="shared" si="390"/>
        <v>0</v>
      </c>
      <c r="AN657" s="213">
        <f t="shared" si="390"/>
        <v>0</v>
      </c>
      <c r="AO657" s="213">
        <f t="shared" si="390"/>
        <v>0</v>
      </c>
      <c r="AP657" s="214">
        <f t="shared" si="390"/>
        <v>0</v>
      </c>
      <c r="AQ657" s="227" t="e">
        <f t="shared" si="253"/>
        <v>#DIV/0!</v>
      </c>
      <c r="AR657" s="224">
        <f t="shared" ref="AR657:AV657" si="391">SUM(AR16,AR98,AR178,AR259,AR340,AR420,AR499,AR578)</f>
        <v>0</v>
      </c>
      <c r="AS657" s="223">
        <f t="shared" si="391"/>
        <v>0</v>
      </c>
      <c r="AT657" s="213">
        <f t="shared" si="391"/>
        <v>0</v>
      </c>
      <c r="AU657" s="213">
        <f t="shared" si="391"/>
        <v>0</v>
      </c>
      <c r="AV657" s="214">
        <f t="shared" si="391"/>
        <v>0</v>
      </c>
      <c r="AW657" s="227" t="e">
        <f t="shared" si="255"/>
        <v>#DIV/0!</v>
      </c>
      <c r="AX657" s="224">
        <f t="shared" ref="AX657:BB657" si="392">SUM(AX16,AX98,AX178,AX259,AX340,AX420,AX499,AX578)</f>
        <v>0</v>
      </c>
      <c r="AY657" s="223">
        <f t="shared" si="392"/>
        <v>0</v>
      </c>
      <c r="AZ657" s="213">
        <f t="shared" si="392"/>
        <v>0</v>
      </c>
      <c r="BA657" s="213">
        <f t="shared" si="392"/>
        <v>0</v>
      </c>
      <c r="BB657" s="214">
        <f t="shared" si="392"/>
        <v>0</v>
      </c>
      <c r="BC657" s="227" t="e">
        <f t="shared" si="257"/>
        <v>#DIV/0!</v>
      </c>
      <c r="BD657" s="224">
        <f t="shared" ref="BD657:BH657" si="393">SUM(BD16,BD98,BD178,BD259,BD340,BD420,BD499,BD578)</f>
        <v>0</v>
      </c>
      <c r="BE657" s="223">
        <f t="shared" si="393"/>
        <v>0</v>
      </c>
      <c r="BF657" s="213">
        <f t="shared" si="393"/>
        <v>0</v>
      </c>
      <c r="BG657" s="213">
        <f t="shared" si="393"/>
        <v>0</v>
      </c>
      <c r="BH657" s="214">
        <f t="shared" si="393"/>
        <v>0</v>
      </c>
      <c r="BI657" s="227" t="e">
        <f t="shared" si="259"/>
        <v>#DIV/0!</v>
      </c>
      <c r="BJ657" s="224">
        <f t="shared" ref="BJ657:BN657" si="394">SUM(BJ16,BJ98,BJ178,BJ259,BJ340,BJ420,BJ499,BJ578)</f>
        <v>0</v>
      </c>
      <c r="BK657" s="223">
        <f t="shared" si="394"/>
        <v>0</v>
      </c>
      <c r="BL657" s="213">
        <f t="shared" si="394"/>
        <v>0</v>
      </c>
      <c r="BM657" s="213">
        <f t="shared" si="394"/>
        <v>0</v>
      </c>
      <c r="BN657" s="214">
        <f t="shared" si="394"/>
        <v>0</v>
      </c>
      <c r="BO657" s="227" t="e">
        <f t="shared" si="261"/>
        <v>#DIV/0!</v>
      </c>
      <c r="BP657" s="217">
        <f t="shared" ref="BP657:BT657" si="395">SUM(BP16,BP98,BP178,BP259,BP340,BP420,BP499,BP578)</f>
        <v>0</v>
      </c>
      <c r="BQ657" s="245">
        <f t="shared" si="395"/>
        <v>0</v>
      </c>
      <c r="BR657" s="242">
        <f t="shared" si="395"/>
        <v>0</v>
      </c>
      <c r="BS657" s="242">
        <f t="shared" si="395"/>
        <v>0</v>
      </c>
      <c r="BT657" s="243">
        <f t="shared" si="395"/>
        <v>0</v>
      </c>
      <c r="BU657" s="244" t="e">
        <f t="shared" si="263"/>
        <v>#DIV/0!</v>
      </c>
      <c r="BV657" s="246">
        <f t="shared" si="239"/>
        <v>0</v>
      </c>
    </row>
    <row r="658" spans="2:74">
      <c r="B658" s="217" t="s">
        <v>144</v>
      </c>
      <c r="C658" s="223">
        <f t="shared" ref="C658:F658" si="396">SUM(C17,C99,C179,C260,C341,C421,C500,C579)</f>
        <v>0</v>
      </c>
      <c r="D658" s="213">
        <f t="shared" si="396"/>
        <v>0</v>
      </c>
      <c r="E658" s="271">
        <f t="shared" si="396"/>
        <v>0</v>
      </c>
      <c r="F658" s="276">
        <f t="shared" si="396"/>
        <v>0</v>
      </c>
      <c r="G658" s="283" t="e">
        <f t="shared" si="241"/>
        <v>#DIV/0!</v>
      </c>
      <c r="H658" s="224">
        <f t="shared" ref="H658:L658" si="397">SUM(H17,H99,H179,H260,H341,H421,H500,H579)</f>
        <v>0</v>
      </c>
      <c r="I658" s="223">
        <f t="shared" si="397"/>
        <v>0</v>
      </c>
      <c r="J658" s="213">
        <f t="shared" si="397"/>
        <v>0</v>
      </c>
      <c r="K658" s="271">
        <f t="shared" si="397"/>
        <v>0</v>
      </c>
      <c r="L658" s="276">
        <f t="shared" si="397"/>
        <v>0</v>
      </c>
      <c r="M658" s="283" t="e">
        <f t="shared" si="243"/>
        <v>#DIV/0!</v>
      </c>
      <c r="N658" s="224">
        <f t="shared" ref="N658:R658" si="398">SUM(N17,N99,N179,N260,N341,N421,N500,N579)</f>
        <v>0</v>
      </c>
      <c r="O658" s="223">
        <f t="shared" si="398"/>
        <v>0</v>
      </c>
      <c r="P658" s="213">
        <f t="shared" si="398"/>
        <v>0</v>
      </c>
      <c r="Q658" s="213">
        <f t="shared" si="398"/>
        <v>0</v>
      </c>
      <c r="R658" s="214">
        <f t="shared" si="398"/>
        <v>0</v>
      </c>
      <c r="S658" s="227" t="e">
        <f t="shared" si="245"/>
        <v>#DIV/0!</v>
      </c>
      <c r="T658" s="224">
        <f t="shared" ref="T658:X658" si="399">SUM(T17,T99,T179,T260,T341,T421,T500,T579)</f>
        <v>0</v>
      </c>
      <c r="U658" s="223">
        <f t="shared" si="399"/>
        <v>0</v>
      </c>
      <c r="V658" s="213">
        <f t="shared" si="399"/>
        <v>0</v>
      </c>
      <c r="W658" s="213">
        <f t="shared" si="399"/>
        <v>0</v>
      </c>
      <c r="X658" s="214">
        <f t="shared" si="399"/>
        <v>0</v>
      </c>
      <c r="Y658" s="227" t="e">
        <f t="shared" si="247"/>
        <v>#DIV/0!</v>
      </c>
      <c r="Z658" s="224">
        <f t="shared" ref="Z658:AD658" si="400">SUM(Z17,Z99,Z179,Z260,Z341,Z421,Z500,Z579)</f>
        <v>0</v>
      </c>
      <c r="AA658" s="223">
        <f t="shared" si="400"/>
        <v>0</v>
      </c>
      <c r="AB658" s="213">
        <f t="shared" si="400"/>
        <v>0</v>
      </c>
      <c r="AC658" s="213">
        <f t="shared" si="400"/>
        <v>0</v>
      </c>
      <c r="AD658" s="214">
        <f t="shared" si="400"/>
        <v>0</v>
      </c>
      <c r="AE658" s="227" t="e">
        <f t="shared" si="249"/>
        <v>#DIV/0!</v>
      </c>
      <c r="AF658" s="224">
        <f t="shared" ref="AF658:AJ658" si="401">SUM(AF17,AF99,AF179,AF260,AF341,AF421,AF500,AF579)</f>
        <v>0</v>
      </c>
      <c r="AG658" s="223">
        <f t="shared" si="401"/>
        <v>0</v>
      </c>
      <c r="AH658" s="213">
        <f t="shared" si="401"/>
        <v>0</v>
      </c>
      <c r="AI658" s="213">
        <f t="shared" si="401"/>
        <v>0</v>
      </c>
      <c r="AJ658" s="214">
        <f t="shared" si="401"/>
        <v>0</v>
      </c>
      <c r="AK658" s="227" t="e">
        <f t="shared" si="251"/>
        <v>#DIV/0!</v>
      </c>
      <c r="AL658" s="224">
        <f t="shared" ref="AL658:AP658" si="402">SUM(AL17,AL99,AL179,AL260,AL341,AL421,AL500,AL579)</f>
        <v>0</v>
      </c>
      <c r="AM658" s="223">
        <f t="shared" si="402"/>
        <v>0</v>
      </c>
      <c r="AN658" s="213">
        <f t="shared" si="402"/>
        <v>0</v>
      </c>
      <c r="AO658" s="213">
        <f t="shared" si="402"/>
        <v>0</v>
      </c>
      <c r="AP658" s="214">
        <f t="shared" si="402"/>
        <v>0</v>
      </c>
      <c r="AQ658" s="227" t="e">
        <f t="shared" si="253"/>
        <v>#DIV/0!</v>
      </c>
      <c r="AR658" s="224">
        <f t="shared" ref="AR658:AV658" si="403">SUM(AR17,AR99,AR179,AR260,AR341,AR421,AR500,AR579)</f>
        <v>0</v>
      </c>
      <c r="AS658" s="223">
        <f t="shared" si="403"/>
        <v>0</v>
      </c>
      <c r="AT658" s="213">
        <f t="shared" si="403"/>
        <v>0</v>
      </c>
      <c r="AU658" s="213">
        <f t="shared" si="403"/>
        <v>0</v>
      </c>
      <c r="AV658" s="214">
        <f t="shared" si="403"/>
        <v>0</v>
      </c>
      <c r="AW658" s="227" t="e">
        <f t="shared" si="255"/>
        <v>#DIV/0!</v>
      </c>
      <c r="AX658" s="224">
        <f t="shared" ref="AX658:BB658" si="404">SUM(AX17,AX99,AX179,AX260,AX341,AX421,AX500,AX579)</f>
        <v>0</v>
      </c>
      <c r="AY658" s="223">
        <f t="shared" si="404"/>
        <v>0</v>
      </c>
      <c r="AZ658" s="213">
        <f t="shared" si="404"/>
        <v>0</v>
      </c>
      <c r="BA658" s="213">
        <f t="shared" si="404"/>
        <v>0</v>
      </c>
      <c r="BB658" s="214">
        <f t="shared" si="404"/>
        <v>0</v>
      </c>
      <c r="BC658" s="227" t="e">
        <f t="shared" si="257"/>
        <v>#DIV/0!</v>
      </c>
      <c r="BD658" s="224">
        <f t="shared" ref="BD658:BH658" si="405">SUM(BD17,BD99,BD179,BD260,BD341,BD421,BD500,BD579)</f>
        <v>0</v>
      </c>
      <c r="BE658" s="223">
        <f t="shared" si="405"/>
        <v>0</v>
      </c>
      <c r="BF658" s="213">
        <f t="shared" si="405"/>
        <v>0</v>
      </c>
      <c r="BG658" s="213">
        <f t="shared" si="405"/>
        <v>0</v>
      </c>
      <c r="BH658" s="214">
        <f t="shared" si="405"/>
        <v>0</v>
      </c>
      <c r="BI658" s="227" t="e">
        <f t="shared" si="259"/>
        <v>#DIV/0!</v>
      </c>
      <c r="BJ658" s="224">
        <f t="shared" ref="BJ658:BN658" si="406">SUM(BJ17,BJ99,BJ179,BJ260,BJ341,BJ421,BJ500,BJ579)</f>
        <v>0</v>
      </c>
      <c r="BK658" s="223">
        <f t="shared" si="406"/>
        <v>0</v>
      </c>
      <c r="BL658" s="213">
        <f t="shared" si="406"/>
        <v>0</v>
      </c>
      <c r="BM658" s="213">
        <f t="shared" si="406"/>
        <v>0</v>
      </c>
      <c r="BN658" s="214">
        <f t="shared" si="406"/>
        <v>0</v>
      </c>
      <c r="BO658" s="227" t="e">
        <f t="shared" si="261"/>
        <v>#DIV/0!</v>
      </c>
      <c r="BP658" s="217">
        <f t="shared" ref="BP658:BT658" si="407">SUM(BP17,BP99,BP179,BP260,BP341,BP421,BP500,BP579)</f>
        <v>0</v>
      </c>
      <c r="BQ658" s="245">
        <f t="shared" si="407"/>
        <v>0</v>
      </c>
      <c r="BR658" s="242">
        <f t="shared" si="407"/>
        <v>0</v>
      </c>
      <c r="BS658" s="242">
        <f t="shared" si="407"/>
        <v>0</v>
      </c>
      <c r="BT658" s="243">
        <f t="shared" si="407"/>
        <v>0</v>
      </c>
      <c r="BU658" s="244" t="e">
        <f t="shared" si="263"/>
        <v>#DIV/0!</v>
      </c>
      <c r="BV658" s="246">
        <f t="shared" si="239"/>
        <v>0</v>
      </c>
    </row>
    <row r="659" spans="2:74">
      <c r="B659" s="217" t="s">
        <v>145</v>
      </c>
      <c r="C659" s="223">
        <f t="shared" ref="C659:F659" si="408">SUM(C18,C100,C180,C261,C342,C422,C501,C580)</f>
        <v>0</v>
      </c>
      <c r="D659" s="213">
        <f t="shared" si="408"/>
        <v>0</v>
      </c>
      <c r="E659" s="271">
        <f t="shared" si="408"/>
        <v>0</v>
      </c>
      <c r="F659" s="276">
        <f t="shared" si="408"/>
        <v>0</v>
      </c>
      <c r="G659" s="283" t="e">
        <f t="shared" si="241"/>
        <v>#DIV/0!</v>
      </c>
      <c r="H659" s="224">
        <f t="shared" ref="H659:L659" si="409">SUM(H18,H100,H180,H261,H342,H422,H501,H580)</f>
        <v>0</v>
      </c>
      <c r="I659" s="223">
        <f t="shared" si="409"/>
        <v>0</v>
      </c>
      <c r="J659" s="213">
        <f t="shared" si="409"/>
        <v>0</v>
      </c>
      <c r="K659" s="271">
        <f t="shared" si="409"/>
        <v>0</v>
      </c>
      <c r="L659" s="276">
        <f t="shared" si="409"/>
        <v>0</v>
      </c>
      <c r="M659" s="283" t="e">
        <f t="shared" si="243"/>
        <v>#DIV/0!</v>
      </c>
      <c r="N659" s="224">
        <f t="shared" ref="N659:R659" si="410">SUM(N18,N100,N180,N261,N342,N422,N501,N580)</f>
        <v>0</v>
      </c>
      <c r="O659" s="223">
        <f t="shared" si="410"/>
        <v>0</v>
      </c>
      <c r="P659" s="213">
        <f t="shared" si="410"/>
        <v>0</v>
      </c>
      <c r="Q659" s="213">
        <f t="shared" si="410"/>
        <v>0</v>
      </c>
      <c r="R659" s="214">
        <f t="shared" si="410"/>
        <v>0</v>
      </c>
      <c r="S659" s="227" t="e">
        <f t="shared" si="245"/>
        <v>#DIV/0!</v>
      </c>
      <c r="T659" s="224">
        <f t="shared" ref="T659:X659" si="411">SUM(T18,T100,T180,T261,T342,T422,T501,T580)</f>
        <v>0</v>
      </c>
      <c r="U659" s="223">
        <f t="shared" si="411"/>
        <v>0</v>
      </c>
      <c r="V659" s="213">
        <f t="shared" si="411"/>
        <v>0</v>
      </c>
      <c r="W659" s="213">
        <f t="shared" si="411"/>
        <v>0</v>
      </c>
      <c r="X659" s="214">
        <f t="shared" si="411"/>
        <v>0</v>
      </c>
      <c r="Y659" s="227" t="e">
        <f t="shared" si="247"/>
        <v>#DIV/0!</v>
      </c>
      <c r="Z659" s="224">
        <f t="shared" ref="Z659:AD659" si="412">SUM(Z18,Z100,Z180,Z261,Z342,Z422,Z501,Z580)</f>
        <v>0</v>
      </c>
      <c r="AA659" s="223">
        <f t="shared" si="412"/>
        <v>0</v>
      </c>
      <c r="AB659" s="213">
        <f t="shared" si="412"/>
        <v>0</v>
      </c>
      <c r="AC659" s="213">
        <f t="shared" si="412"/>
        <v>0</v>
      </c>
      <c r="AD659" s="214">
        <f t="shared" si="412"/>
        <v>0</v>
      </c>
      <c r="AE659" s="227" t="e">
        <f t="shared" si="249"/>
        <v>#DIV/0!</v>
      </c>
      <c r="AF659" s="224">
        <f t="shared" ref="AF659:AJ659" si="413">SUM(AF18,AF100,AF180,AF261,AF342,AF422,AF501,AF580)</f>
        <v>0</v>
      </c>
      <c r="AG659" s="223">
        <f t="shared" si="413"/>
        <v>0</v>
      </c>
      <c r="AH659" s="213">
        <f t="shared" si="413"/>
        <v>0</v>
      </c>
      <c r="AI659" s="213">
        <f t="shared" si="413"/>
        <v>0</v>
      </c>
      <c r="AJ659" s="214">
        <f t="shared" si="413"/>
        <v>0</v>
      </c>
      <c r="AK659" s="227" t="e">
        <f t="shared" si="251"/>
        <v>#DIV/0!</v>
      </c>
      <c r="AL659" s="224">
        <f t="shared" ref="AL659:AP659" si="414">SUM(AL18,AL100,AL180,AL261,AL342,AL422,AL501,AL580)</f>
        <v>0</v>
      </c>
      <c r="AM659" s="223">
        <f t="shared" si="414"/>
        <v>0</v>
      </c>
      <c r="AN659" s="213">
        <f t="shared" si="414"/>
        <v>0</v>
      </c>
      <c r="AO659" s="213">
        <f t="shared" si="414"/>
        <v>0</v>
      </c>
      <c r="AP659" s="214">
        <f t="shared" si="414"/>
        <v>0</v>
      </c>
      <c r="AQ659" s="227" t="e">
        <f t="shared" si="253"/>
        <v>#DIV/0!</v>
      </c>
      <c r="AR659" s="224">
        <f t="shared" ref="AR659:AV659" si="415">SUM(AR18,AR100,AR180,AR261,AR342,AR422,AR501,AR580)</f>
        <v>0</v>
      </c>
      <c r="AS659" s="223">
        <f t="shared" si="415"/>
        <v>0</v>
      </c>
      <c r="AT659" s="213">
        <f t="shared" si="415"/>
        <v>0</v>
      </c>
      <c r="AU659" s="213">
        <f t="shared" si="415"/>
        <v>0</v>
      </c>
      <c r="AV659" s="214">
        <f t="shared" si="415"/>
        <v>0</v>
      </c>
      <c r="AW659" s="227" t="e">
        <f t="shared" si="255"/>
        <v>#DIV/0!</v>
      </c>
      <c r="AX659" s="224">
        <f t="shared" ref="AX659:BB659" si="416">SUM(AX18,AX100,AX180,AX261,AX342,AX422,AX501,AX580)</f>
        <v>0</v>
      </c>
      <c r="AY659" s="223">
        <f t="shared" si="416"/>
        <v>0</v>
      </c>
      <c r="AZ659" s="213">
        <f t="shared" si="416"/>
        <v>0</v>
      </c>
      <c r="BA659" s="213">
        <f t="shared" si="416"/>
        <v>0</v>
      </c>
      <c r="BB659" s="214">
        <f t="shared" si="416"/>
        <v>0</v>
      </c>
      <c r="BC659" s="227" t="e">
        <f t="shared" si="257"/>
        <v>#DIV/0!</v>
      </c>
      <c r="BD659" s="224">
        <f t="shared" ref="BD659:BH659" si="417">SUM(BD18,BD100,BD180,BD261,BD342,BD422,BD501,BD580)</f>
        <v>0</v>
      </c>
      <c r="BE659" s="223">
        <f t="shared" si="417"/>
        <v>0</v>
      </c>
      <c r="BF659" s="213">
        <f t="shared" si="417"/>
        <v>0</v>
      </c>
      <c r="BG659" s="213">
        <f t="shared" si="417"/>
        <v>0</v>
      </c>
      <c r="BH659" s="214">
        <f t="shared" si="417"/>
        <v>0</v>
      </c>
      <c r="BI659" s="227" t="e">
        <f t="shared" si="259"/>
        <v>#DIV/0!</v>
      </c>
      <c r="BJ659" s="224">
        <f t="shared" ref="BJ659:BN659" si="418">SUM(BJ18,BJ100,BJ180,BJ261,BJ342,BJ422,BJ501,BJ580)</f>
        <v>0</v>
      </c>
      <c r="BK659" s="223">
        <f t="shared" si="418"/>
        <v>0</v>
      </c>
      <c r="BL659" s="213">
        <f t="shared" si="418"/>
        <v>0</v>
      </c>
      <c r="BM659" s="213">
        <f t="shared" si="418"/>
        <v>0</v>
      </c>
      <c r="BN659" s="214">
        <f t="shared" si="418"/>
        <v>0</v>
      </c>
      <c r="BO659" s="227" t="e">
        <f t="shared" si="261"/>
        <v>#DIV/0!</v>
      </c>
      <c r="BP659" s="217">
        <f t="shared" ref="BP659:BT659" si="419">SUM(BP18,BP100,BP180,BP261,BP342,BP422,BP501,BP580)</f>
        <v>0</v>
      </c>
      <c r="BQ659" s="245">
        <f t="shared" si="419"/>
        <v>0</v>
      </c>
      <c r="BR659" s="242">
        <f t="shared" si="419"/>
        <v>0</v>
      </c>
      <c r="BS659" s="242">
        <f t="shared" si="419"/>
        <v>0</v>
      </c>
      <c r="BT659" s="243">
        <f t="shared" si="419"/>
        <v>0</v>
      </c>
      <c r="BU659" s="244" t="e">
        <f t="shared" si="263"/>
        <v>#DIV/0!</v>
      </c>
      <c r="BV659" s="246">
        <f t="shared" si="239"/>
        <v>0</v>
      </c>
    </row>
    <row r="660" spans="2:74">
      <c r="B660" s="217" t="s">
        <v>146</v>
      </c>
      <c r="C660" s="223">
        <f t="shared" ref="C660:F660" si="420">SUM(C19,C101,C181,C262,C343,C423,C502,C581)</f>
        <v>0</v>
      </c>
      <c r="D660" s="213">
        <f t="shared" si="420"/>
        <v>0</v>
      </c>
      <c r="E660" s="271">
        <f t="shared" si="420"/>
        <v>0</v>
      </c>
      <c r="F660" s="276">
        <f t="shared" si="420"/>
        <v>0</v>
      </c>
      <c r="G660" s="283" t="e">
        <f t="shared" si="241"/>
        <v>#DIV/0!</v>
      </c>
      <c r="H660" s="224">
        <f t="shared" ref="H660:L660" si="421">SUM(H19,H101,H181,H262,H343,H423,H502,H581)</f>
        <v>0</v>
      </c>
      <c r="I660" s="223">
        <f t="shared" si="421"/>
        <v>0</v>
      </c>
      <c r="J660" s="213">
        <f t="shared" si="421"/>
        <v>0</v>
      </c>
      <c r="K660" s="271">
        <f t="shared" si="421"/>
        <v>0</v>
      </c>
      <c r="L660" s="276">
        <f t="shared" si="421"/>
        <v>0</v>
      </c>
      <c r="M660" s="283" t="e">
        <f t="shared" si="243"/>
        <v>#DIV/0!</v>
      </c>
      <c r="N660" s="224">
        <f t="shared" ref="N660:R660" si="422">SUM(N19,N101,N181,N262,N343,N423,N502,N581)</f>
        <v>0</v>
      </c>
      <c r="O660" s="223">
        <f t="shared" si="422"/>
        <v>0</v>
      </c>
      <c r="P660" s="213">
        <f t="shared" si="422"/>
        <v>0</v>
      </c>
      <c r="Q660" s="213">
        <f t="shared" si="422"/>
        <v>0</v>
      </c>
      <c r="R660" s="214">
        <f t="shared" si="422"/>
        <v>0</v>
      </c>
      <c r="S660" s="227" t="e">
        <f t="shared" si="245"/>
        <v>#DIV/0!</v>
      </c>
      <c r="T660" s="224">
        <f t="shared" ref="T660:X660" si="423">SUM(T19,T101,T181,T262,T343,T423,T502,T581)</f>
        <v>0</v>
      </c>
      <c r="U660" s="223">
        <f t="shared" si="423"/>
        <v>0</v>
      </c>
      <c r="V660" s="213">
        <f t="shared" si="423"/>
        <v>0</v>
      </c>
      <c r="W660" s="213">
        <f t="shared" si="423"/>
        <v>0</v>
      </c>
      <c r="X660" s="214">
        <f t="shared" si="423"/>
        <v>0</v>
      </c>
      <c r="Y660" s="227" t="e">
        <f t="shared" si="247"/>
        <v>#DIV/0!</v>
      </c>
      <c r="Z660" s="224">
        <f t="shared" ref="Z660:AD660" si="424">SUM(Z19,Z101,Z181,Z262,Z343,Z423,Z502,Z581)</f>
        <v>0</v>
      </c>
      <c r="AA660" s="223">
        <f t="shared" si="424"/>
        <v>0</v>
      </c>
      <c r="AB660" s="213">
        <f t="shared" si="424"/>
        <v>0</v>
      </c>
      <c r="AC660" s="213">
        <f t="shared" si="424"/>
        <v>0</v>
      </c>
      <c r="AD660" s="214">
        <f t="shared" si="424"/>
        <v>0</v>
      </c>
      <c r="AE660" s="227" t="e">
        <f t="shared" si="249"/>
        <v>#DIV/0!</v>
      </c>
      <c r="AF660" s="224">
        <f t="shared" ref="AF660:AJ660" si="425">SUM(AF19,AF101,AF181,AF262,AF343,AF423,AF502,AF581)</f>
        <v>0</v>
      </c>
      <c r="AG660" s="223">
        <f t="shared" si="425"/>
        <v>0</v>
      </c>
      <c r="AH660" s="213">
        <f t="shared" si="425"/>
        <v>0</v>
      </c>
      <c r="AI660" s="213">
        <f t="shared" si="425"/>
        <v>0</v>
      </c>
      <c r="AJ660" s="214">
        <f t="shared" si="425"/>
        <v>0</v>
      </c>
      <c r="AK660" s="227" t="e">
        <f t="shared" si="251"/>
        <v>#DIV/0!</v>
      </c>
      <c r="AL660" s="224">
        <f t="shared" ref="AL660:AP660" si="426">SUM(AL19,AL101,AL181,AL262,AL343,AL423,AL502,AL581)</f>
        <v>0</v>
      </c>
      <c r="AM660" s="223">
        <f t="shared" si="426"/>
        <v>0</v>
      </c>
      <c r="AN660" s="213">
        <f t="shared" si="426"/>
        <v>0</v>
      </c>
      <c r="AO660" s="213">
        <f t="shared" si="426"/>
        <v>0</v>
      </c>
      <c r="AP660" s="214">
        <f t="shared" si="426"/>
        <v>0</v>
      </c>
      <c r="AQ660" s="227" t="e">
        <f t="shared" si="253"/>
        <v>#DIV/0!</v>
      </c>
      <c r="AR660" s="224">
        <f t="shared" ref="AR660:AV660" si="427">SUM(AR19,AR101,AR181,AR262,AR343,AR423,AR502,AR581)</f>
        <v>0</v>
      </c>
      <c r="AS660" s="223">
        <f t="shared" si="427"/>
        <v>0</v>
      </c>
      <c r="AT660" s="213">
        <f t="shared" si="427"/>
        <v>0</v>
      </c>
      <c r="AU660" s="213">
        <f t="shared" si="427"/>
        <v>0</v>
      </c>
      <c r="AV660" s="214">
        <f t="shared" si="427"/>
        <v>0</v>
      </c>
      <c r="AW660" s="227" t="e">
        <f t="shared" si="255"/>
        <v>#DIV/0!</v>
      </c>
      <c r="AX660" s="224">
        <f t="shared" ref="AX660:BB660" si="428">SUM(AX19,AX101,AX181,AX262,AX343,AX423,AX502,AX581)</f>
        <v>0</v>
      </c>
      <c r="AY660" s="223">
        <f t="shared" si="428"/>
        <v>0</v>
      </c>
      <c r="AZ660" s="213">
        <f t="shared" si="428"/>
        <v>0</v>
      </c>
      <c r="BA660" s="213">
        <f t="shared" si="428"/>
        <v>0</v>
      </c>
      <c r="BB660" s="214">
        <f t="shared" si="428"/>
        <v>0</v>
      </c>
      <c r="BC660" s="227" t="e">
        <f t="shared" si="257"/>
        <v>#DIV/0!</v>
      </c>
      <c r="BD660" s="224">
        <f t="shared" ref="BD660:BH660" si="429">SUM(BD19,BD101,BD181,BD262,BD343,BD423,BD502,BD581)</f>
        <v>0</v>
      </c>
      <c r="BE660" s="223">
        <f t="shared" si="429"/>
        <v>0</v>
      </c>
      <c r="BF660" s="213">
        <f t="shared" si="429"/>
        <v>0</v>
      </c>
      <c r="BG660" s="213">
        <f t="shared" si="429"/>
        <v>0</v>
      </c>
      <c r="BH660" s="214">
        <f t="shared" si="429"/>
        <v>0</v>
      </c>
      <c r="BI660" s="227" t="e">
        <f t="shared" si="259"/>
        <v>#DIV/0!</v>
      </c>
      <c r="BJ660" s="224">
        <f t="shared" ref="BJ660:BN660" si="430">SUM(BJ19,BJ101,BJ181,BJ262,BJ343,BJ423,BJ502,BJ581)</f>
        <v>0</v>
      </c>
      <c r="BK660" s="223">
        <f t="shared" si="430"/>
        <v>0</v>
      </c>
      <c r="BL660" s="213">
        <f t="shared" si="430"/>
        <v>0</v>
      </c>
      <c r="BM660" s="213">
        <f t="shared" si="430"/>
        <v>0</v>
      </c>
      <c r="BN660" s="214">
        <f t="shared" si="430"/>
        <v>0</v>
      </c>
      <c r="BO660" s="227" t="e">
        <f t="shared" si="261"/>
        <v>#DIV/0!</v>
      </c>
      <c r="BP660" s="217">
        <f t="shared" ref="BP660:BT660" si="431">SUM(BP19,BP101,BP181,BP262,BP343,BP423,BP502,BP581)</f>
        <v>0</v>
      </c>
      <c r="BQ660" s="245">
        <f t="shared" si="431"/>
        <v>0</v>
      </c>
      <c r="BR660" s="242">
        <f t="shared" si="431"/>
        <v>0</v>
      </c>
      <c r="BS660" s="242">
        <f t="shared" si="431"/>
        <v>0</v>
      </c>
      <c r="BT660" s="243">
        <f t="shared" si="431"/>
        <v>0</v>
      </c>
      <c r="BU660" s="244" t="e">
        <f t="shared" si="263"/>
        <v>#DIV/0!</v>
      </c>
      <c r="BV660" s="246">
        <f t="shared" si="239"/>
        <v>0</v>
      </c>
    </row>
    <row r="661" spans="2:74">
      <c r="B661" s="217" t="s">
        <v>147</v>
      </c>
      <c r="C661" s="223">
        <f t="shared" ref="C661:F661" si="432">SUM(C20,C102,C182,C263,C344,C424,C503,C582)</f>
        <v>0</v>
      </c>
      <c r="D661" s="213">
        <f t="shared" si="432"/>
        <v>0</v>
      </c>
      <c r="E661" s="271">
        <f t="shared" si="432"/>
        <v>0</v>
      </c>
      <c r="F661" s="276">
        <f t="shared" si="432"/>
        <v>0</v>
      </c>
      <c r="G661" s="283" t="e">
        <f t="shared" si="241"/>
        <v>#DIV/0!</v>
      </c>
      <c r="H661" s="224">
        <f t="shared" ref="H661:L661" si="433">SUM(H20,H102,H182,H263,H344,H424,H503,H582)</f>
        <v>0</v>
      </c>
      <c r="I661" s="223">
        <f t="shared" si="433"/>
        <v>0</v>
      </c>
      <c r="J661" s="213">
        <f t="shared" si="433"/>
        <v>0</v>
      </c>
      <c r="K661" s="271">
        <f t="shared" si="433"/>
        <v>0</v>
      </c>
      <c r="L661" s="276">
        <f t="shared" si="433"/>
        <v>0</v>
      </c>
      <c r="M661" s="283" t="e">
        <f t="shared" si="243"/>
        <v>#DIV/0!</v>
      </c>
      <c r="N661" s="224">
        <f t="shared" ref="N661:R661" si="434">SUM(N20,N102,N182,N263,N344,N424,N503,N582)</f>
        <v>0</v>
      </c>
      <c r="O661" s="223">
        <f t="shared" si="434"/>
        <v>0</v>
      </c>
      <c r="P661" s="213">
        <f t="shared" si="434"/>
        <v>0</v>
      </c>
      <c r="Q661" s="213">
        <f t="shared" si="434"/>
        <v>0</v>
      </c>
      <c r="R661" s="214">
        <f t="shared" si="434"/>
        <v>0</v>
      </c>
      <c r="S661" s="227" t="e">
        <f t="shared" si="245"/>
        <v>#DIV/0!</v>
      </c>
      <c r="T661" s="224">
        <f t="shared" ref="T661:X661" si="435">SUM(T20,T102,T182,T263,T344,T424,T503,T582)</f>
        <v>0</v>
      </c>
      <c r="U661" s="223">
        <f t="shared" si="435"/>
        <v>0</v>
      </c>
      <c r="V661" s="213">
        <f t="shared" si="435"/>
        <v>0</v>
      </c>
      <c r="W661" s="213">
        <f t="shared" si="435"/>
        <v>0</v>
      </c>
      <c r="X661" s="214">
        <f t="shared" si="435"/>
        <v>0</v>
      </c>
      <c r="Y661" s="227" t="e">
        <f t="shared" si="247"/>
        <v>#DIV/0!</v>
      </c>
      <c r="Z661" s="224">
        <f t="shared" ref="Z661:AD661" si="436">SUM(Z20,Z102,Z182,Z263,Z344,Z424,Z503,Z582)</f>
        <v>0</v>
      </c>
      <c r="AA661" s="223">
        <f t="shared" si="436"/>
        <v>0</v>
      </c>
      <c r="AB661" s="213">
        <f t="shared" si="436"/>
        <v>0</v>
      </c>
      <c r="AC661" s="213">
        <f t="shared" si="436"/>
        <v>0</v>
      </c>
      <c r="AD661" s="214">
        <f t="shared" si="436"/>
        <v>0</v>
      </c>
      <c r="AE661" s="227" t="e">
        <f t="shared" si="249"/>
        <v>#DIV/0!</v>
      </c>
      <c r="AF661" s="224">
        <f t="shared" ref="AF661:AJ661" si="437">SUM(AF20,AF102,AF182,AF263,AF344,AF424,AF503,AF582)</f>
        <v>0</v>
      </c>
      <c r="AG661" s="223">
        <f t="shared" si="437"/>
        <v>0</v>
      </c>
      <c r="AH661" s="213">
        <f t="shared" si="437"/>
        <v>0</v>
      </c>
      <c r="AI661" s="213">
        <f t="shared" si="437"/>
        <v>0</v>
      </c>
      <c r="AJ661" s="214">
        <f t="shared" si="437"/>
        <v>0</v>
      </c>
      <c r="AK661" s="227" t="e">
        <f t="shared" si="251"/>
        <v>#DIV/0!</v>
      </c>
      <c r="AL661" s="224">
        <f t="shared" ref="AL661:AP661" si="438">SUM(AL20,AL102,AL182,AL263,AL344,AL424,AL503,AL582)</f>
        <v>0</v>
      </c>
      <c r="AM661" s="223">
        <f t="shared" si="438"/>
        <v>0</v>
      </c>
      <c r="AN661" s="213">
        <f t="shared" si="438"/>
        <v>0</v>
      </c>
      <c r="AO661" s="213">
        <f t="shared" si="438"/>
        <v>0</v>
      </c>
      <c r="AP661" s="214">
        <f t="shared" si="438"/>
        <v>0</v>
      </c>
      <c r="AQ661" s="227" t="e">
        <f t="shared" si="253"/>
        <v>#DIV/0!</v>
      </c>
      <c r="AR661" s="224">
        <f t="shared" ref="AR661:AV661" si="439">SUM(AR20,AR102,AR182,AR263,AR344,AR424,AR503,AR582)</f>
        <v>0</v>
      </c>
      <c r="AS661" s="223">
        <f t="shared" si="439"/>
        <v>0</v>
      </c>
      <c r="AT661" s="213">
        <f t="shared" si="439"/>
        <v>0</v>
      </c>
      <c r="AU661" s="213">
        <f t="shared" si="439"/>
        <v>0</v>
      </c>
      <c r="AV661" s="214">
        <f t="shared" si="439"/>
        <v>0</v>
      </c>
      <c r="AW661" s="227" t="e">
        <f t="shared" si="255"/>
        <v>#DIV/0!</v>
      </c>
      <c r="AX661" s="224">
        <f t="shared" ref="AX661:BB661" si="440">SUM(AX20,AX102,AX182,AX263,AX344,AX424,AX503,AX582)</f>
        <v>0</v>
      </c>
      <c r="AY661" s="223">
        <f t="shared" si="440"/>
        <v>0</v>
      </c>
      <c r="AZ661" s="213">
        <f t="shared" si="440"/>
        <v>0</v>
      </c>
      <c r="BA661" s="213">
        <f t="shared" si="440"/>
        <v>0</v>
      </c>
      <c r="BB661" s="214">
        <f t="shared" si="440"/>
        <v>0</v>
      </c>
      <c r="BC661" s="227" t="e">
        <f t="shared" si="257"/>
        <v>#DIV/0!</v>
      </c>
      <c r="BD661" s="224">
        <f t="shared" ref="BD661:BH661" si="441">SUM(BD20,BD102,BD182,BD263,BD344,BD424,BD503,BD582)</f>
        <v>0</v>
      </c>
      <c r="BE661" s="223">
        <f t="shared" si="441"/>
        <v>0</v>
      </c>
      <c r="BF661" s="213">
        <f t="shared" si="441"/>
        <v>0</v>
      </c>
      <c r="BG661" s="213">
        <f t="shared" si="441"/>
        <v>0</v>
      </c>
      <c r="BH661" s="214">
        <f t="shared" si="441"/>
        <v>0</v>
      </c>
      <c r="BI661" s="227" t="e">
        <f t="shared" si="259"/>
        <v>#DIV/0!</v>
      </c>
      <c r="BJ661" s="224">
        <f t="shared" ref="BJ661:BN661" si="442">SUM(BJ20,BJ102,BJ182,BJ263,BJ344,BJ424,BJ503,BJ582)</f>
        <v>0</v>
      </c>
      <c r="BK661" s="223">
        <f t="shared" si="442"/>
        <v>0</v>
      </c>
      <c r="BL661" s="213">
        <f t="shared" si="442"/>
        <v>0</v>
      </c>
      <c r="BM661" s="213">
        <f t="shared" si="442"/>
        <v>0</v>
      </c>
      <c r="BN661" s="214">
        <f t="shared" si="442"/>
        <v>0</v>
      </c>
      <c r="BO661" s="227" t="e">
        <f t="shared" si="261"/>
        <v>#DIV/0!</v>
      </c>
      <c r="BP661" s="217">
        <f t="shared" ref="BP661:BT661" si="443">SUM(BP20,BP102,BP182,BP263,BP344,BP424,BP503,BP582)</f>
        <v>0</v>
      </c>
      <c r="BQ661" s="245">
        <f t="shared" si="443"/>
        <v>0</v>
      </c>
      <c r="BR661" s="242">
        <f t="shared" si="443"/>
        <v>0</v>
      </c>
      <c r="BS661" s="242">
        <f t="shared" si="443"/>
        <v>0</v>
      </c>
      <c r="BT661" s="243">
        <f t="shared" si="443"/>
        <v>0</v>
      </c>
      <c r="BU661" s="244" t="e">
        <f t="shared" si="263"/>
        <v>#DIV/0!</v>
      </c>
      <c r="BV661" s="246">
        <f t="shared" si="239"/>
        <v>0</v>
      </c>
    </row>
    <row r="662" spans="2:74">
      <c r="B662" s="217" t="s">
        <v>148</v>
      </c>
      <c r="C662" s="223">
        <f t="shared" ref="C662:F662" si="444">SUM(C21,C103,C183,C264,C345,C425,C504,C583)</f>
        <v>0</v>
      </c>
      <c r="D662" s="213">
        <f t="shared" si="444"/>
        <v>0</v>
      </c>
      <c r="E662" s="271">
        <f t="shared" si="444"/>
        <v>0</v>
      </c>
      <c r="F662" s="276">
        <f t="shared" si="444"/>
        <v>0</v>
      </c>
      <c r="G662" s="283" t="e">
        <f t="shared" si="241"/>
        <v>#DIV/0!</v>
      </c>
      <c r="H662" s="224">
        <f t="shared" ref="H662:L662" si="445">SUM(H21,H103,H183,H264,H345,H425,H504,H583)</f>
        <v>0</v>
      </c>
      <c r="I662" s="223">
        <f t="shared" si="445"/>
        <v>0</v>
      </c>
      <c r="J662" s="213">
        <f t="shared" si="445"/>
        <v>0</v>
      </c>
      <c r="K662" s="271">
        <f t="shared" si="445"/>
        <v>0</v>
      </c>
      <c r="L662" s="276">
        <f t="shared" si="445"/>
        <v>0</v>
      </c>
      <c r="M662" s="283" t="e">
        <f t="shared" si="243"/>
        <v>#DIV/0!</v>
      </c>
      <c r="N662" s="224">
        <f t="shared" ref="N662:R662" si="446">SUM(N21,N103,N183,N264,N345,N425,N504,N583)</f>
        <v>0</v>
      </c>
      <c r="O662" s="223">
        <f t="shared" si="446"/>
        <v>0</v>
      </c>
      <c r="P662" s="213">
        <f t="shared" si="446"/>
        <v>0</v>
      </c>
      <c r="Q662" s="213">
        <f t="shared" si="446"/>
        <v>0</v>
      </c>
      <c r="R662" s="214">
        <f t="shared" si="446"/>
        <v>0</v>
      </c>
      <c r="S662" s="227" t="e">
        <f t="shared" si="245"/>
        <v>#DIV/0!</v>
      </c>
      <c r="T662" s="224">
        <f t="shared" ref="T662:X662" si="447">SUM(T21,T103,T183,T264,T345,T425,T504,T583)</f>
        <v>0</v>
      </c>
      <c r="U662" s="223">
        <f t="shared" si="447"/>
        <v>0</v>
      </c>
      <c r="V662" s="213">
        <f t="shared" si="447"/>
        <v>0</v>
      </c>
      <c r="W662" s="213">
        <f t="shared" si="447"/>
        <v>0</v>
      </c>
      <c r="X662" s="214">
        <f t="shared" si="447"/>
        <v>0</v>
      </c>
      <c r="Y662" s="227" t="e">
        <f t="shared" si="247"/>
        <v>#DIV/0!</v>
      </c>
      <c r="Z662" s="224">
        <f t="shared" ref="Z662:AD662" si="448">SUM(Z21,Z103,Z183,Z264,Z345,Z425,Z504,Z583)</f>
        <v>0</v>
      </c>
      <c r="AA662" s="223">
        <f t="shared" si="448"/>
        <v>0</v>
      </c>
      <c r="AB662" s="213">
        <f t="shared" si="448"/>
        <v>0</v>
      </c>
      <c r="AC662" s="213">
        <f t="shared" si="448"/>
        <v>0</v>
      </c>
      <c r="AD662" s="214">
        <f t="shared" si="448"/>
        <v>0</v>
      </c>
      <c r="AE662" s="227" t="e">
        <f t="shared" si="249"/>
        <v>#DIV/0!</v>
      </c>
      <c r="AF662" s="224">
        <f t="shared" ref="AF662:AJ662" si="449">SUM(AF21,AF103,AF183,AF264,AF345,AF425,AF504,AF583)</f>
        <v>0</v>
      </c>
      <c r="AG662" s="223">
        <f t="shared" si="449"/>
        <v>0</v>
      </c>
      <c r="AH662" s="213">
        <f t="shared" si="449"/>
        <v>0</v>
      </c>
      <c r="AI662" s="213">
        <f t="shared" si="449"/>
        <v>0</v>
      </c>
      <c r="AJ662" s="214">
        <f t="shared" si="449"/>
        <v>0</v>
      </c>
      <c r="AK662" s="227" t="e">
        <f t="shared" si="251"/>
        <v>#DIV/0!</v>
      </c>
      <c r="AL662" s="224">
        <f t="shared" ref="AL662:AP662" si="450">SUM(AL21,AL103,AL183,AL264,AL345,AL425,AL504,AL583)</f>
        <v>0</v>
      </c>
      <c r="AM662" s="223">
        <f t="shared" si="450"/>
        <v>0</v>
      </c>
      <c r="AN662" s="213">
        <f t="shared" si="450"/>
        <v>0</v>
      </c>
      <c r="AO662" s="213">
        <f t="shared" si="450"/>
        <v>0</v>
      </c>
      <c r="AP662" s="214">
        <f t="shared" si="450"/>
        <v>0</v>
      </c>
      <c r="AQ662" s="227" t="e">
        <f t="shared" si="253"/>
        <v>#DIV/0!</v>
      </c>
      <c r="AR662" s="224">
        <f t="shared" ref="AR662:AV662" si="451">SUM(AR21,AR103,AR183,AR264,AR345,AR425,AR504,AR583)</f>
        <v>0</v>
      </c>
      <c r="AS662" s="223">
        <f t="shared" si="451"/>
        <v>0</v>
      </c>
      <c r="AT662" s="213">
        <f t="shared" si="451"/>
        <v>0</v>
      </c>
      <c r="AU662" s="213">
        <f t="shared" si="451"/>
        <v>0</v>
      </c>
      <c r="AV662" s="214">
        <f t="shared" si="451"/>
        <v>0</v>
      </c>
      <c r="AW662" s="227" t="e">
        <f t="shared" si="255"/>
        <v>#DIV/0!</v>
      </c>
      <c r="AX662" s="224">
        <f t="shared" ref="AX662:BB662" si="452">SUM(AX21,AX103,AX183,AX264,AX345,AX425,AX504,AX583)</f>
        <v>0</v>
      </c>
      <c r="AY662" s="223">
        <f t="shared" si="452"/>
        <v>0</v>
      </c>
      <c r="AZ662" s="213">
        <f t="shared" si="452"/>
        <v>0</v>
      </c>
      <c r="BA662" s="213">
        <f t="shared" si="452"/>
        <v>0</v>
      </c>
      <c r="BB662" s="214">
        <f t="shared" si="452"/>
        <v>0</v>
      </c>
      <c r="BC662" s="227" t="e">
        <f t="shared" si="257"/>
        <v>#DIV/0!</v>
      </c>
      <c r="BD662" s="224">
        <f t="shared" ref="BD662:BH662" si="453">SUM(BD21,BD103,BD183,BD264,BD345,BD425,BD504,BD583)</f>
        <v>0</v>
      </c>
      <c r="BE662" s="223">
        <f t="shared" si="453"/>
        <v>0</v>
      </c>
      <c r="BF662" s="213">
        <f t="shared" si="453"/>
        <v>0</v>
      </c>
      <c r="BG662" s="213">
        <f t="shared" si="453"/>
        <v>0</v>
      </c>
      <c r="BH662" s="214">
        <f t="shared" si="453"/>
        <v>0</v>
      </c>
      <c r="BI662" s="227" t="e">
        <f t="shared" si="259"/>
        <v>#DIV/0!</v>
      </c>
      <c r="BJ662" s="224">
        <f t="shared" ref="BJ662:BN662" si="454">SUM(BJ21,BJ103,BJ183,BJ264,BJ345,BJ425,BJ504,BJ583)</f>
        <v>0</v>
      </c>
      <c r="BK662" s="223">
        <f t="shared" si="454"/>
        <v>0</v>
      </c>
      <c r="BL662" s="213">
        <f t="shared" si="454"/>
        <v>0</v>
      </c>
      <c r="BM662" s="213">
        <f t="shared" si="454"/>
        <v>0</v>
      </c>
      <c r="BN662" s="214">
        <f t="shared" si="454"/>
        <v>0</v>
      </c>
      <c r="BO662" s="227" t="e">
        <f t="shared" si="261"/>
        <v>#DIV/0!</v>
      </c>
      <c r="BP662" s="217">
        <f t="shared" ref="BP662:BT662" si="455">SUM(BP21,BP103,BP183,BP264,BP345,BP425,BP504,BP583)</f>
        <v>0</v>
      </c>
      <c r="BQ662" s="245">
        <f t="shared" si="455"/>
        <v>0</v>
      </c>
      <c r="BR662" s="242">
        <f t="shared" si="455"/>
        <v>0</v>
      </c>
      <c r="BS662" s="242">
        <f t="shared" si="455"/>
        <v>0</v>
      </c>
      <c r="BT662" s="243">
        <f t="shared" si="455"/>
        <v>0</v>
      </c>
      <c r="BU662" s="244" t="e">
        <f t="shared" si="263"/>
        <v>#DIV/0!</v>
      </c>
      <c r="BV662" s="246">
        <f t="shared" si="239"/>
        <v>0</v>
      </c>
    </row>
    <row r="663" spans="2:74">
      <c r="B663" s="217" t="s">
        <v>149</v>
      </c>
      <c r="C663" s="223">
        <f t="shared" ref="C663:F663" si="456">SUM(C22,C104,C184,C265,C346,C426,C505,C584)</f>
        <v>0</v>
      </c>
      <c r="D663" s="213">
        <f t="shared" si="456"/>
        <v>0</v>
      </c>
      <c r="E663" s="271">
        <f t="shared" si="456"/>
        <v>0</v>
      </c>
      <c r="F663" s="276">
        <f t="shared" si="456"/>
        <v>0</v>
      </c>
      <c r="G663" s="283" t="e">
        <f t="shared" si="241"/>
        <v>#DIV/0!</v>
      </c>
      <c r="H663" s="224">
        <f t="shared" ref="H663:L663" si="457">SUM(H22,H104,H184,H265,H346,H426,H505,H584)</f>
        <v>0</v>
      </c>
      <c r="I663" s="223">
        <f t="shared" si="457"/>
        <v>0</v>
      </c>
      <c r="J663" s="213">
        <f t="shared" si="457"/>
        <v>0</v>
      </c>
      <c r="K663" s="271">
        <f t="shared" si="457"/>
        <v>0</v>
      </c>
      <c r="L663" s="276">
        <f t="shared" si="457"/>
        <v>0</v>
      </c>
      <c r="M663" s="283" t="e">
        <f t="shared" si="243"/>
        <v>#DIV/0!</v>
      </c>
      <c r="N663" s="224">
        <f t="shared" ref="N663:R663" si="458">SUM(N22,N104,N184,N265,N346,N426,N505,N584)</f>
        <v>0</v>
      </c>
      <c r="O663" s="223">
        <f t="shared" si="458"/>
        <v>0</v>
      </c>
      <c r="P663" s="213">
        <f t="shared" si="458"/>
        <v>0</v>
      </c>
      <c r="Q663" s="213">
        <f t="shared" si="458"/>
        <v>0</v>
      </c>
      <c r="R663" s="214">
        <f t="shared" si="458"/>
        <v>0</v>
      </c>
      <c r="S663" s="227" t="e">
        <f t="shared" si="245"/>
        <v>#DIV/0!</v>
      </c>
      <c r="T663" s="224">
        <f t="shared" ref="T663:X663" si="459">SUM(T22,T104,T184,T265,T346,T426,T505,T584)</f>
        <v>0</v>
      </c>
      <c r="U663" s="223">
        <f t="shared" si="459"/>
        <v>0</v>
      </c>
      <c r="V663" s="213">
        <f t="shared" si="459"/>
        <v>0</v>
      </c>
      <c r="W663" s="213">
        <f t="shared" si="459"/>
        <v>0</v>
      </c>
      <c r="X663" s="214">
        <f t="shared" si="459"/>
        <v>0</v>
      </c>
      <c r="Y663" s="227" t="e">
        <f t="shared" si="247"/>
        <v>#DIV/0!</v>
      </c>
      <c r="Z663" s="224">
        <f t="shared" ref="Z663:AD663" si="460">SUM(Z22,Z104,Z184,Z265,Z346,Z426,Z505,Z584)</f>
        <v>0</v>
      </c>
      <c r="AA663" s="223">
        <f t="shared" si="460"/>
        <v>0</v>
      </c>
      <c r="AB663" s="213">
        <f t="shared" si="460"/>
        <v>0</v>
      </c>
      <c r="AC663" s="213">
        <f t="shared" si="460"/>
        <v>0</v>
      </c>
      <c r="AD663" s="214">
        <f t="shared" si="460"/>
        <v>0</v>
      </c>
      <c r="AE663" s="227" t="e">
        <f t="shared" si="249"/>
        <v>#DIV/0!</v>
      </c>
      <c r="AF663" s="224">
        <f t="shared" ref="AF663:AJ663" si="461">SUM(AF22,AF104,AF184,AF265,AF346,AF426,AF505,AF584)</f>
        <v>0</v>
      </c>
      <c r="AG663" s="223">
        <f t="shared" si="461"/>
        <v>0</v>
      </c>
      <c r="AH663" s="213">
        <f t="shared" si="461"/>
        <v>0</v>
      </c>
      <c r="AI663" s="213">
        <f t="shared" si="461"/>
        <v>0</v>
      </c>
      <c r="AJ663" s="214">
        <f t="shared" si="461"/>
        <v>0</v>
      </c>
      <c r="AK663" s="227" t="e">
        <f t="shared" si="251"/>
        <v>#DIV/0!</v>
      </c>
      <c r="AL663" s="224">
        <f t="shared" ref="AL663:AP663" si="462">SUM(AL22,AL104,AL184,AL265,AL346,AL426,AL505,AL584)</f>
        <v>0</v>
      </c>
      <c r="AM663" s="223">
        <f t="shared" si="462"/>
        <v>0</v>
      </c>
      <c r="AN663" s="213">
        <f t="shared" si="462"/>
        <v>0</v>
      </c>
      <c r="AO663" s="213">
        <f t="shared" si="462"/>
        <v>0</v>
      </c>
      <c r="AP663" s="214">
        <f t="shared" si="462"/>
        <v>0</v>
      </c>
      <c r="AQ663" s="227" t="e">
        <f t="shared" si="253"/>
        <v>#DIV/0!</v>
      </c>
      <c r="AR663" s="224">
        <f t="shared" ref="AR663:AV663" si="463">SUM(AR22,AR104,AR184,AR265,AR346,AR426,AR505,AR584)</f>
        <v>0</v>
      </c>
      <c r="AS663" s="223">
        <f t="shared" si="463"/>
        <v>0</v>
      </c>
      <c r="AT663" s="213">
        <f t="shared" si="463"/>
        <v>0</v>
      </c>
      <c r="AU663" s="213">
        <f t="shared" si="463"/>
        <v>0</v>
      </c>
      <c r="AV663" s="214">
        <f t="shared" si="463"/>
        <v>0</v>
      </c>
      <c r="AW663" s="227" t="e">
        <f t="shared" si="255"/>
        <v>#DIV/0!</v>
      </c>
      <c r="AX663" s="224">
        <f t="shared" ref="AX663:BB663" si="464">SUM(AX22,AX104,AX184,AX265,AX346,AX426,AX505,AX584)</f>
        <v>0</v>
      </c>
      <c r="AY663" s="223">
        <f t="shared" si="464"/>
        <v>0</v>
      </c>
      <c r="AZ663" s="213">
        <f t="shared" si="464"/>
        <v>0</v>
      </c>
      <c r="BA663" s="213">
        <f t="shared" si="464"/>
        <v>0</v>
      </c>
      <c r="BB663" s="214">
        <f t="shared" si="464"/>
        <v>0</v>
      </c>
      <c r="BC663" s="227" t="e">
        <f t="shared" si="257"/>
        <v>#DIV/0!</v>
      </c>
      <c r="BD663" s="224">
        <f t="shared" ref="BD663:BH663" si="465">SUM(BD22,BD104,BD184,BD265,BD346,BD426,BD505,BD584)</f>
        <v>0</v>
      </c>
      <c r="BE663" s="223">
        <f t="shared" si="465"/>
        <v>0</v>
      </c>
      <c r="BF663" s="213">
        <f t="shared" si="465"/>
        <v>0</v>
      </c>
      <c r="BG663" s="213">
        <f t="shared" si="465"/>
        <v>0</v>
      </c>
      <c r="BH663" s="214">
        <f t="shared" si="465"/>
        <v>0</v>
      </c>
      <c r="BI663" s="227" t="e">
        <f t="shared" si="259"/>
        <v>#DIV/0!</v>
      </c>
      <c r="BJ663" s="224">
        <f t="shared" ref="BJ663:BN663" si="466">SUM(BJ22,BJ104,BJ184,BJ265,BJ346,BJ426,BJ505,BJ584)</f>
        <v>0</v>
      </c>
      <c r="BK663" s="223">
        <f t="shared" si="466"/>
        <v>0</v>
      </c>
      <c r="BL663" s="213">
        <f t="shared" si="466"/>
        <v>0</v>
      </c>
      <c r="BM663" s="213">
        <f t="shared" si="466"/>
        <v>0</v>
      </c>
      <c r="BN663" s="214">
        <f t="shared" si="466"/>
        <v>0</v>
      </c>
      <c r="BO663" s="227" t="e">
        <f t="shared" si="261"/>
        <v>#DIV/0!</v>
      </c>
      <c r="BP663" s="217">
        <f t="shared" ref="BP663:BT663" si="467">SUM(BP22,BP104,BP184,BP265,BP346,BP426,BP505,BP584)</f>
        <v>0</v>
      </c>
      <c r="BQ663" s="245">
        <f t="shared" si="467"/>
        <v>0</v>
      </c>
      <c r="BR663" s="242">
        <f t="shared" si="467"/>
        <v>0</v>
      </c>
      <c r="BS663" s="242">
        <f t="shared" si="467"/>
        <v>0</v>
      </c>
      <c r="BT663" s="243">
        <f t="shared" si="467"/>
        <v>0</v>
      </c>
      <c r="BU663" s="244" t="e">
        <f t="shared" si="263"/>
        <v>#DIV/0!</v>
      </c>
      <c r="BV663" s="246">
        <f t="shared" si="239"/>
        <v>0</v>
      </c>
    </row>
    <row r="664" spans="2:74">
      <c r="B664" s="217" t="s">
        <v>150</v>
      </c>
      <c r="C664" s="223">
        <f t="shared" ref="C664:F664" si="468">SUM(C23,C105,C185,C266,C347,C427,C506,C585)</f>
        <v>0</v>
      </c>
      <c r="D664" s="213">
        <f t="shared" si="468"/>
        <v>0</v>
      </c>
      <c r="E664" s="271">
        <f t="shared" si="468"/>
        <v>0</v>
      </c>
      <c r="F664" s="276">
        <f t="shared" si="468"/>
        <v>0</v>
      </c>
      <c r="G664" s="283" t="e">
        <f t="shared" si="241"/>
        <v>#DIV/0!</v>
      </c>
      <c r="H664" s="224">
        <f t="shared" ref="H664:L664" si="469">SUM(H23,H105,H185,H266,H347,H427,H506,H585)</f>
        <v>0</v>
      </c>
      <c r="I664" s="223">
        <f t="shared" si="469"/>
        <v>0</v>
      </c>
      <c r="J664" s="213">
        <f t="shared" si="469"/>
        <v>0</v>
      </c>
      <c r="K664" s="271">
        <f t="shared" si="469"/>
        <v>0</v>
      </c>
      <c r="L664" s="276">
        <f t="shared" si="469"/>
        <v>0</v>
      </c>
      <c r="M664" s="283" t="e">
        <f t="shared" si="243"/>
        <v>#DIV/0!</v>
      </c>
      <c r="N664" s="224">
        <f t="shared" ref="N664:R664" si="470">SUM(N23,N105,N185,N266,N347,N427,N506,N585)</f>
        <v>0</v>
      </c>
      <c r="O664" s="223">
        <f t="shared" si="470"/>
        <v>0</v>
      </c>
      <c r="P664" s="213">
        <f t="shared" si="470"/>
        <v>0</v>
      </c>
      <c r="Q664" s="213">
        <f t="shared" si="470"/>
        <v>0</v>
      </c>
      <c r="R664" s="214">
        <f t="shared" si="470"/>
        <v>0</v>
      </c>
      <c r="S664" s="227" t="e">
        <f t="shared" si="245"/>
        <v>#DIV/0!</v>
      </c>
      <c r="T664" s="224">
        <f t="shared" ref="T664:X664" si="471">SUM(T23,T105,T185,T266,T347,T427,T506,T585)</f>
        <v>0</v>
      </c>
      <c r="U664" s="223">
        <f t="shared" si="471"/>
        <v>0</v>
      </c>
      <c r="V664" s="213">
        <f t="shared" si="471"/>
        <v>0</v>
      </c>
      <c r="W664" s="213">
        <f t="shared" si="471"/>
        <v>0</v>
      </c>
      <c r="X664" s="214">
        <f t="shared" si="471"/>
        <v>0</v>
      </c>
      <c r="Y664" s="227" t="e">
        <f t="shared" si="247"/>
        <v>#DIV/0!</v>
      </c>
      <c r="Z664" s="224">
        <f t="shared" ref="Z664:AD664" si="472">SUM(Z23,Z105,Z185,Z266,Z347,Z427,Z506,Z585)</f>
        <v>0</v>
      </c>
      <c r="AA664" s="223">
        <f t="shared" si="472"/>
        <v>0</v>
      </c>
      <c r="AB664" s="213">
        <f t="shared" si="472"/>
        <v>0</v>
      </c>
      <c r="AC664" s="213">
        <f t="shared" si="472"/>
        <v>0</v>
      </c>
      <c r="AD664" s="214">
        <f t="shared" si="472"/>
        <v>0</v>
      </c>
      <c r="AE664" s="227" t="e">
        <f t="shared" si="249"/>
        <v>#DIV/0!</v>
      </c>
      <c r="AF664" s="224">
        <f t="shared" ref="AF664:AJ664" si="473">SUM(AF23,AF105,AF185,AF266,AF347,AF427,AF506,AF585)</f>
        <v>0</v>
      </c>
      <c r="AG664" s="223">
        <f t="shared" si="473"/>
        <v>0</v>
      </c>
      <c r="AH664" s="213">
        <f t="shared" si="473"/>
        <v>0</v>
      </c>
      <c r="AI664" s="213">
        <f t="shared" si="473"/>
        <v>0</v>
      </c>
      <c r="AJ664" s="214">
        <f t="shared" si="473"/>
        <v>0</v>
      </c>
      <c r="AK664" s="227" t="e">
        <f t="shared" si="251"/>
        <v>#DIV/0!</v>
      </c>
      <c r="AL664" s="224">
        <f t="shared" ref="AL664:AP664" si="474">SUM(AL23,AL105,AL185,AL266,AL347,AL427,AL506,AL585)</f>
        <v>0</v>
      </c>
      <c r="AM664" s="223">
        <f t="shared" si="474"/>
        <v>0</v>
      </c>
      <c r="AN664" s="213">
        <f t="shared" si="474"/>
        <v>0</v>
      </c>
      <c r="AO664" s="213">
        <f t="shared" si="474"/>
        <v>0</v>
      </c>
      <c r="AP664" s="214">
        <f t="shared" si="474"/>
        <v>0</v>
      </c>
      <c r="AQ664" s="227" t="e">
        <f t="shared" si="253"/>
        <v>#DIV/0!</v>
      </c>
      <c r="AR664" s="224">
        <f t="shared" ref="AR664:AV664" si="475">SUM(AR23,AR105,AR185,AR266,AR347,AR427,AR506,AR585)</f>
        <v>0</v>
      </c>
      <c r="AS664" s="223">
        <f t="shared" si="475"/>
        <v>0</v>
      </c>
      <c r="AT664" s="213">
        <f t="shared" si="475"/>
        <v>0</v>
      </c>
      <c r="AU664" s="213">
        <f t="shared" si="475"/>
        <v>0</v>
      </c>
      <c r="AV664" s="214">
        <f t="shared" si="475"/>
        <v>0</v>
      </c>
      <c r="AW664" s="227" t="e">
        <f t="shared" si="255"/>
        <v>#DIV/0!</v>
      </c>
      <c r="AX664" s="224">
        <f t="shared" ref="AX664:BB664" si="476">SUM(AX23,AX105,AX185,AX266,AX347,AX427,AX506,AX585)</f>
        <v>0</v>
      </c>
      <c r="AY664" s="223">
        <f t="shared" si="476"/>
        <v>0</v>
      </c>
      <c r="AZ664" s="213">
        <f t="shared" si="476"/>
        <v>0</v>
      </c>
      <c r="BA664" s="213">
        <f t="shared" si="476"/>
        <v>0</v>
      </c>
      <c r="BB664" s="214">
        <f t="shared" si="476"/>
        <v>0</v>
      </c>
      <c r="BC664" s="227" t="e">
        <f t="shared" si="257"/>
        <v>#DIV/0!</v>
      </c>
      <c r="BD664" s="224">
        <f t="shared" ref="BD664:BH664" si="477">SUM(BD23,BD105,BD185,BD266,BD347,BD427,BD506,BD585)</f>
        <v>0</v>
      </c>
      <c r="BE664" s="223">
        <f t="shared" si="477"/>
        <v>0</v>
      </c>
      <c r="BF664" s="213">
        <f t="shared" si="477"/>
        <v>0</v>
      </c>
      <c r="BG664" s="213">
        <f t="shared" si="477"/>
        <v>0</v>
      </c>
      <c r="BH664" s="214">
        <f t="shared" si="477"/>
        <v>0</v>
      </c>
      <c r="BI664" s="227" t="e">
        <f t="shared" si="259"/>
        <v>#DIV/0!</v>
      </c>
      <c r="BJ664" s="224">
        <f t="shared" ref="BJ664:BN664" si="478">SUM(BJ23,BJ105,BJ185,BJ266,BJ347,BJ427,BJ506,BJ585)</f>
        <v>0</v>
      </c>
      <c r="BK664" s="223">
        <f t="shared" si="478"/>
        <v>0</v>
      </c>
      <c r="BL664" s="213">
        <f t="shared" si="478"/>
        <v>0</v>
      </c>
      <c r="BM664" s="213">
        <f t="shared" si="478"/>
        <v>0</v>
      </c>
      <c r="BN664" s="214">
        <f t="shared" si="478"/>
        <v>0</v>
      </c>
      <c r="BO664" s="227" t="e">
        <f t="shared" si="261"/>
        <v>#DIV/0!</v>
      </c>
      <c r="BP664" s="217">
        <f t="shared" ref="BP664:BT664" si="479">SUM(BP23,BP105,BP185,BP266,BP347,BP427,BP506,BP585)</f>
        <v>0</v>
      </c>
      <c r="BQ664" s="245">
        <f t="shared" si="479"/>
        <v>0</v>
      </c>
      <c r="BR664" s="242">
        <f t="shared" si="479"/>
        <v>0</v>
      </c>
      <c r="BS664" s="242">
        <f t="shared" si="479"/>
        <v>0</v>
      </c>
      <c r="BT664" s="243">
        <f t="shared" si="479"/>
        <v>0</v>
      </c>
      <c r="BU664" s="244" t="e">
        <f t="shared" si="263"/>
        <v>#DIV/0!</v>
      </c>
      <c r="BV664" s="246">
        <f t="shared" si="239"/>
        <v>0</v>
      </c>
    </row>
    <row r="665" spans="2:74">
      <c r="B665" s="217" t="s">
        <v>151</v>
      </c>
      <c r="C665" s="223">
        <f t="shared" ref="C665:F665" si="480">SUM(C24,C106,C186,C267,C348,C428,C507,C586)</f>
        <v>0</v>
      </c>
      <c r="D665" s="213">
        <f t="shared" si="480"/>
        <v>0</v>
      </c>
      <c r="E665" s="271">
        <f t="shared" si="480"/>
        <v>0</v>
      </c>
      <c r="F665" s="276">
        <f t="shared" si="480"/>
        <v>0</v>
      </c>
      <c r="G665" s="283" t="e">
        <f t="shared" si="241"/>
        <v>#DIV/0!</v>
      </c>
      <c r="H665" s="224">
        <f t="shared" ref="H665:L665" si="481">SUM(H24,H106,H186,H267,H348,H428,H507,H586)</f>
        <v>0</v>
      </c>
      <c r="I665" s="223">
        <f t="shared" si="481"/>
        <v>0</v>
      </c>
      <c r="J665" s="213">
        <f t="shared" si="481"/>
        <v>0</v>
      </c>
      <c r="K665" s="271">
        <f t="shared" si="481"/>
        <v>0</v>
      </c>
      <c r="L665" s="276">
        <f t="shared" si="481"/>
        <v>0</v>
      </c>
      <c r="M665" s="283" t="e">
        <f t="shared" si="243"/>
        <v>#DIV/0!</v>
      </c>
      <c r="N665" s="224">
        <f t="shared" ref="N665:R665" si="482">SUM(N24,N106,N186,N267,N348,N428,N507,N586)</f>
        <v>0</v>
      </c>
      <c r="O665" s="223">
        <f t="shared" si="482"/>
        <v>0</v>
      </c>
      <c r="P665" s="213">
        <f t="shared" si="482"/>
        <v>0</v>
      </c>
      <c r="Q665" s="213">
        <f t="shared" si="482"/>
        <v>0</v>
      </c>
      <c r="R665" s="214">
        <f t="shared" si="482"/>
        <v>0</v>
      </c>
      <c r="S665" s="227" t="e">
        <f t="shared" si="245"/>
        <v>#DIV/0!</v>
      </c>
      <c r="T665" s="224">
        <f t="shared" ref="T665:X665" si="483">SUM(T24,T106,T186,T267,T348,T428,T507,T586)</f>
        <v>0</v>
      </c>
      <c r="U665" s="223">
        <f t="shared" si="483"/>
        <v>0</v>
      </c>
      <c r="V665" s="213">
        <f t="shared" si="483"/>
        <v>0</v>
      </c>
      <c r="W665" s="213">
        <f t="shared" si="483"/>
        <v>0</v>
      </c>
      <c r="X665" s="214">
        <f t="shared" si="483"/>
        <v>0</v>
      </c>
      <c r="Y665" s="227" t="e">
        <f t="shared" si="247"/>
        <v>#DIV/0!</v>
      </c>
      <c r="Z665" s="224">
        <f t="shared" ref="Z665:AD665" si="484">SUM(Z24,Z106,Z186,Z267,Z348,Z428,Z507,Z586)</f>
        <v>0</v>
      </c>
      <c r="AA665" s="223">
        <f t="shared" si="484"/>
        <v>0</v>
      </c>
      <c r="AB665" s="213">
        <f t="shared" si="484"/>
        <v>0</v>
      </c>
      <c r="AC665" s="213">
        <f t="shared" si="484"/>
        <v>0</v>
      </c>
      <c r="AD665" s="214">
        <f t="shared" si="484"/>
        <v>0</v>
      </c>
      <c r="AE665" s="227" t="e">
        <f t="shared" si="249"/>
        <v>#DIV/0!</v>
      </c>
      <c r="AF665" s="224">
        <f t="shared" ref="AF665:AJ665" si="485">SUM(AF24,AF106,AF186,AF267,AF348,AF428,AF507,AF586)</f>
        <v>0</v>
      </c>
      <c r="AG665" s="223">
        <f t="shared" si="485"/>
        <v>0</v>
      </c>
      <c r="AH665" s="213">
        <f t="shared" si="485"/>
        <v>0</v>
      </c>
      <c r="AI665" s="213">
        <f t="shared" si="485"/>
        <v>0</v>
      </c>
      <c r="AJ665" s="214">
        <f t="shared" si="485"/>
        <v>0</v>
      </c>
      <c r="AK665" s="227" t="e">
        <f t="shared" si="251"/>
        <v>#DIV/0!</v>
      </c>
      <c r="AL665" s="224">
        <f t="shared" ref="AL665:AP665" si="486">SUM(AL24,AL106,AL186,AL267,AL348,AL428,AL507,AL586)</f>
        <v>0</v>
      </c>
      <c r="AM665" s="223">
        <f t="shared" si="486"/>
        <v>0</v>
      </c>
      <c r="AN665" s="213">
        <f t="shared" si="486"/>
        <v>0</v>
      </c>
      <c r="AO665" s="213">
        <f t="shared" si="486"/>
        <v>0</v>
      </c>
      <c r="AP665" s="214">
        <f t="shared" si="486"/>
        <v>0</v>
      </c>
      <c r="AQ665" s="227" t="e">
        <f t="shared" si="253"/>
        <v>#DIV/0!</v>
      </c>
      <c r="AR665" s="224">
        <f t="shared" ref="AR665:AV665" si="487">SUM(AR24,AR106,AR186,AR267,AR348,AR428,AR507,AR586)</f>
        <v>0</v>
      </c>
      <c r="AS665" s="223">
        <f t="shared" si="487"/>
        <v>0</v>
      </c>
      <c r="AT665" s="213">
        <f t="shared" si="487"/>
        <v>0</v>
      </c>
      <c r="AU665" s="213">
        <f t="shared" si="487"/>
        <v>0</v>
      </c>
      <c r="AV665" s="214">
        <f t="shared" si="487"/>
        <v>0</v>
      </c>
      <c r="AW665" s="227" t="e">
        <f t="shared" si="255"/>
        <v>#DIV/0!</v>
      </c>
      <c r="AX665" s="224">
        <f t="shared" ref="AX665:BB665" si="488">SUM(AX24,AX106,AX186,AX267,AX348,AX428,AX507,AX586)</f>
        <v>0</v>
      </c>
      <c r="AY665" s="223">
        <f t="shared" si="488"/>
        <v>0</v>
      </c>
      <c r="AZ665" s="213">
        <f t="shared" si="488"/>
        <v>0</v>
      </c>
      <c r="BA665" s="213">
        <f t="shared" si="488"/>
        <v>0</v>
      </c>
      <c r="BB665" s="214">
        <f t="shared" si="488"/>
        <v>0</v>
      </c>
      <c r="BC665" s="227" t="e">
        <f t="shared" si="257"/>
        <v>#DIV/0!</v>
      </c>
      <c r="BD665" s="224">
        <f t="shared" ref="BD665:BH665" si="489">SUM(BD24,BD106,BD186,BD267,BD348,BD428,BD507,BD586)</f>
        <v>0</v>
      </c>
      <c r="BE665" s="223">
        <f t="shared" si="489"/>
        <v>0</v>
      </c>
      <c r="BF665" s="213">
        <f t="shared" si="489"/>
        <v>0</v>
      </c>
      <c r="BG665" s="213">
        <f t="shared" si="489"/>
        <v>0</v>
      </c>
      <c r="BH665" s="214">
        <f t="shared" si="489"/>
        <v>0</v>
      </c>
      <c r="BI665" s="227" t="e">
        <f t="shared" si="259"/>
        <v>#DIV/0!</v>
      </c>
      <c r="BJ665" s="224">
        <f t="shared" ref="BJ665:BN665" si="490">SUM(BJ24,BJ106,BJ186,BJ267,BJ348,BJ428,BJ507,BJ586)</f>
        <v>0</v>
      </c>
      <c r="BK665" s="223">
        <f t="shared" si="490"/>
        <v>0</v>
      </c>
      <c r="BL665" s="213">
        <f t="shared" si="490"/>
        <v>0</v>
      </c>
      <c r="BM665" s="213">
        <f t="shared" si="490"/>
        <v>0</v>
      </c>
      <c r="BN665" s="214">
        <f t="shared" si="490"/>
        <v>0</v>
      </c>
      <c r="BO665" s="227" t="e">
        <f t="shared" si="261"/>
        <v>#DIV/0!</v>
      </c>
      <c r="BP665" s="217">
        <f t="shared" ref="BP665:BT665" si="491">SUM(BP24,BP106,BP186,BP267,BP348,BP428,BP507,BP586)</f>
        <v>0</v>
      </c>
      <c r="BQ665" s="245">
        <f t="shared" si="491"/>
        <v>0</v>
      </c>
      <c r="BR665" s="242">
        <f t="shared" si="491"/>
        <v>0</v>
      </c>
      <c r="BS665" s="242">
        <f t="shared" si="491"/>
        <v>0</v>
      </c>
      <c r="BT665" s="243">
        <f t="shared" si="491"/>
        <v>0</v>
      </c>
      <c r="BU665" s="244" t="e">
        <f t="shared" si="263"/>
        <v>#DIV/0!</v>
      </c>
      <c r="BV665" s="246">
        <f t="shared" si="239"/>
        <v>0</v>
      </c>
    </row>
    <row r="666" spans="2:74">
      <c r="B666" s="217" t="s">
        <v>152</v>
      </c>
      <c r="C666" s="223">
        <f t="shared" ref="C666:F666" si="492">SUM(C25,C107,C187,C268,C349,C429,C508,C587)</f>
        <v>0</v>
      </c>
      <c r="D666" s="213">
        <f t="shared" si="492"/>
        <v>0</v>
      </c>
      <c r="E666" s="271">
        <f t="shared" si="492"/>
        <v>0</v>
      </c>
      <c r="F666" s="276">
        <f t="shared" si="492"/>
        <v>0</v>
      </c>
      <c r="G666" s="283" t="e">
        <f t="shared" si="241"/>
        <v>#DIV/0!</v>
      </c>
      <c r="H666" s="224">
        <f t="shared" ref="H666:L666" si="493">SUM(H25,H107,H187,H268,H349,H429,H508,H587)</f>
        <v>0</v>
      </c>
      <c r="I666" s="223">
        <f t="shared" si="493"/>
        <v>0</v>
      </c>
      <c r="J666" s="213">
        <f t="shared" si="493"/>
        <v>0</v>
      </c>
      <c r="K666" s="271">
        <f t="shared" si="493"/>
        <v>0</v>
      </c>
      <c r="L666" s="276">
        <f t="shared" si="493"/>
        <v>0</v>
      </c>
      <c r="M666" s="283" t="e">
        <f t="shared" si="243"/>
        <v>#DIV/0!</v>
      </c>
      <c r="N666" s="224">
        <f t="shared" ref="N666:R666" si="494">SUM(N25,N107,N187,N268,N349,N429,N508,N587)</f>
        <v>0</v>
      </c>
      <c r="O666" s="223">
        <f t="shared" si="494"/>
        <v>0</v>
      </c>
      <c r="P666" s="213">
        <f t="shared" si="494"/>
        <v>0</v>
      </c>
      <c r="Q666" s="213">
        <f t="shared" si="494"/>
        <v>0</v>
      </c>
      <c r="R666" s="214">
        <f t="shared" si="494"/>
        <v>0</v>
      </c>
      <c r="S666" s="227" t="e">
        <f t="shared" si="245"/>
        <v>#DIV/0!</v>
      </c>
      <c r="T666" s="224">
        <f t="shared" ref="T666:X666" si="495">SUM(T25,T107,T187,T268,T349,T429,T508,T587)</f>
        <v>0</v>
      </c>
      <c r="U666" s="223">
        <f t="shared" si="495"/>
        <v>0</v>
      </c>
      <c r="V666" s="213">
        <f t="shared" si="495"/>
        <v>0</v>
      </c>
      <c r="W666" s="213">
        <f t="shared" si="495"/>
        <v>0</v>
      </c>
      <c r="X666" s="214">
        <f t="shared" si="495"/>
        <v>0</v>
      </c>
      <c r="Y666" s="227" t="e">
        <f t="shared" si="247"/>
        <v>#DIV/0!</v>
      </c>
      <c r="Z666" s="224">
        <f t="shared" ref="Z666:AD666" si="496">SUM(Z25,Z107,Z187,Z268,Z349,Z429,Z508,Z587)</f>
        <v>0</v>
      </c>
      <c r="AA666" s="223">
        <f t="shared" si="496"/>
        <v>0</v>
      </c>
      <c r="AB666" s="213">
        <f t="shared" si="496"/>
        <v>0</v>
      </c>
      <c r="AC666" s="213">
        <f t="shared" si="496"/>
        <v>0</v>
      </c>
      <c r="AD666" s="214">
        <f t="shared" si="496"/>
        <v>0</v>
      </c>
      <c r="AE666" s="227" t="e">
        <f t="shared" si="249"/>
        <v>#DIV/0!</v>
      </c>
      <c r="AF666" s="224">
        <f t="shared" ref="AF666:AJ666" si="497">SUM(AF25,AF107,AF187,AF268,AF349,AF429,AF508,AF587)</f>
        <v>0</v>
      </c>
      <c r="AG666" s="223">
        <f t="shared" si="497"/>
        <v>0</v>
      </c>
      <c r="AH666" s="213">
        <f t="shared" si="497"/>
        <v>0</v>
      </c>
      <c r="AI666" s="213">
        <f t="shared" si="497"/>
        <v>0</v>
      </c>
      <c r="AJ666" s="214">
        <f t="shared" si="497"/>
        <v>0</v>
      </c>
      <c r="AK666" s="227" t="e">
        <f t="shared" si="251"/>
        <v>#DIV/0!</v>
      </c>
      <c r="AL666" s="224">
        <f t="shared" ref="AL666:AP666" si="498">SUM(AL25,AL107,AL187,AL268,AL349,AL429,AL508,AL587)</f>
        <v>0</v>
      </c>
      <c r="AM666" s="223">
        <f t="shared" si="498"/>
        <v>0</v>
      </c>
      <c r="AN666" s="213">
        <f t="shared" si="498"/>
        <v>0</v>
      </c>
      <c r="AO666" s="213">
        <f t="shared" si="498"/>
        <v>0</v>
      </c>
      <c r="AP666" s="214">
        <f t="shared" si="498"/>
        <v>0</v>
      </c>
      <c r="AQ666" s="227" t="e">
        <f t="shared" si="253"/>
        <v>#DIV/0!</v>
      </c>
      <c r="AR666" s="224">
        <f t="shared" ref="AR666:AV666" si="499">SUM(AR25,AR107,AR187,AR268,AR349,AR429,AR508,AR587)</f>
        <v>0</v>
      </c>
      <c r="AS666" s="223">
        <f t="shared" si="499"/>
        <v>0</v>
      </c>
      <c r="AT666" s="213">
        <f t="shared" si="499"/>
        <v>0</v>
      </c>
      <c r="AU666" s="213">
        <f t="shared" si="499"/>
        <v>0</v>
      </c>
      <c r="AV666" s="214">
        <f t="shared" si="499"/>
        <v>0</v>
      </c>
      <c r="AW666" s="227" t="e">
        <f t="shared" si="255"/>
        <v>#DIV/0!</v>
      </c>
      <c r="AX666" s="224">
        <f t="shared" ref="AX666:BB666" si="500">SUM(AX25,AX107,AX187,AX268,AX349,AX429,AX508,AX587)</f>
        <v>0</v>
      </c>
      <c r="AY666" s="223">
        <f t="shared" si="500"/>
        <v>0</v>
      </c>
      <c r="AZ666" s="213">
        <f t="shared" si="500"/>
        <v>0</v>
      </c>
      <c r="BA666" s="213">
        <f t="shared" si="500"/>
        <v>0</v>
      </c>
      <c r="BB666" s="214">
        <f t="shared" si="500"/>
        <v>0</v>
      </c>
      <c r="BC666" s="227" t="e">
        <f t="shared" si="257"/>
        <v>#DIV/0!</v>
      </c>
      <c r="BD666" s="224">
        <f t="shared" ref="BD666:BH666" si="501">SUM(BD25,BD107,BD187,BD268,BD349,BD429,BD508,BD587)</f>
        <v>0</v>
      </c>
      <c r="BE666" s="223">
        <f t="shared" si="501"/>
        <v>0</v>
      </c>
      <c r="BF666" s="213">
        <f t="shared" si="501"/>
        <v>0</v>
      </c>
      <c r="BG666" s="213">
        <f t="shared" si="501"/>
        <v>0</v>
      </c>
      <c r="BH666" s="214">
        <f t="shared" si="501"/>
        <v>0</v>
      </c>
      <c r="BI666" s="227" t="e">
        <f t="shared" si="259"/>
        <v>#DIV/0!</v>
      </c>
      <c r="BJ666" s="224">
        <f t="shared" ref="BJ666:BN666" si="502">SUM(BJ25,BJ107,BJ187,BJ268,BJ349,BJ429,BJ508,BJ587)</f>
        <v>0</v>
      </c>
      <c r="BK666" s="223">
        <f t="shared" si="502"/>
        <v>0</v>
      </c>
      <c r="BL666" s="213">
        <f t="shared" si="502"/>
        <v>0</v>
      </c>
      <c r="BM666" s="213">
        <f t="shared" si="502"/>
        <v>0</v>
      </c>
      <c r="BN666" s="214">
        <f t="shared" si="502"/>
        <v>0</v>
      </c>
      <c r="BO666" s="227" t="e">
        <f t="shared" si="261"/>
        <v>#DIV/0!</v>
      </c>
      <c r="BP666" s="217">
        <f t="shared" ref="BP666:BT666" si="503">SUM(BP25,BP107,BP187,BP268,BP349,BP429,BP508,BP587)</f>
        <v>0</v>
      </c>
      <c r="BQ666" s="245">
        <f t="shared" si="503"/>
        <v>0</v>
      </c>
      <c r="BR666" s="242">
        <f t="shared" si="503"/>
        <v>0</v>
      </c>
      <c r="BS666" s="242">
        <f t="shared" si="503"/>
        <v>0</v>
      </c>
      <c r="BT666" s="243">
        <f t="shared" si="503"/>
        <v>0</v>
      </c>
      <c r="BU666" s="244" t="e">
        <f t="shared" si="263"/>
        <v>#DIV/0!</v>
      </c>
      <c r="BV666" s="246">
        <f t="shared" si="239"/>
        <v>0</v>
      </c>
    </row>
    <row r="667" spans="2:74">
      <c r="B667" s="217" t="s">
        <v>153</v>
      </c>
      <c r="C667" s="223">
        <f t="shared" ref="C667:F667" si="504">SUM(C26,C108,C188,C269,C350,C430,C509,C588)</f>
        <v>0</v>
      </c>
      <c r="D667" s="213">
        <f t="shared" si="504"/>
        <v>0</v>
      </c>
      <c r="E667" s="271">
        <f t="shared" si="504"/>
        <v>0</v>
      </c>
      <c r="F667" s="276">
        <f t="shared" si="504"/>
        <v>0</v>
      </c>
      <c r="G667" s="283" t="e">
        <f t="shared" si="241"/>
        <v>#DIV/0!</v>
      </c>
      <c r="H667" s="224">
        <f t="shared" ref="H667:L667" si="505">SUM(H26,H108,H188,H269,H350,H430,H509,H588)</f>
        <v>0</v>
      </c>
      <c r="I667" s="223">
        <f t="shared" si="505"/>
        <v>0</v>
      </c>
      <c r="J667" s="213">
        <f t="shared" si="505"/>
        <v>0</v>
      </c>
      <c r="K667" s="271">
        <f t="shared" si="505"/>
        <v>0</v>
      </c>
      <c r="L667" s="276">
        <f t="shared" si="505"/>
        <v>0</v>
      </c>
      <c r="M667" s="283" t="e">
        <f t="shared" si="243"/>
        <v>#DIV/0!</v>
      </c>
      <c r="N667" s="224">
        <f t="shared" ref="N667:R667" si="506">SUM(N26,N108,N188,N269,N350,N430,N509,N588)</f>
        <v>0</v>
      </c>
      <c r="O667" s="223">
        <f t="shared" si="506"/>
        <v>0</v>
      </c>
      <c r="P667" s="213">
        <f t="shared" si="506"/>
        <v>0</v>
      </c>
      <c r="Q667" s="213">
        <f t="shared" si="506"/>
        <v>0</v>
      </c>
      <c r="R667" s="214">
        <f t="shared" si="506"/>
        <v>0</v>
      </c>
      <c r="S667" s="227" t="e">
        <f t="shared" si="245"/>
        <v>#DIV/0!</v>
      </c>
      <c r="T667" s="224">
        <f t="shared" ref="T667:X667" si="507">SUM(T26,T108,T188,T269,T350,T430,T509,T588)</f>
        <v>0</v>
      </c>
      <c r="U667" s="223">
        <f t="shared" si="507"/>
        <v>0</v>
      </c>
      <c r="V667" s="213">
        <f t="shared" si="507"/>
        <v>0</v>
      </c>
      <c r="W667" s="213">
        <f t="shared" si="507"/>
        <v>0</v>
      </c>
      <c r="X667" s="214">
        <f t="shared" si="507"/>
        <v>0</v>
      </c>
      <c r="Y667" s="227" t="e">
        <f t="shared" si="247"/>
        <v>#DIV/0!</v>
      </c>
      <c r="Z667" s="224">
        <f t="shared" ref="Z667:AD667" si="508">SUM(Z26,Z108,Z188,Z269,Z350,Z430,Z509,Z588)</f>
        <v>0</v>
      </c>
      <c r="AA667" s="223">
        <f t="shared" si="508"/>
        <v>0</v>
      </c>
      <c r="AB667" s="213">
        <f t="shared" si="508"/>
        <v>0</v>
      </c>
      <c r="AC667" s="213">
        <f t="shared" si="508"/>
        <v>0</v>
      </c>
      <c r="AD667" s="214">
        <f t="shared" si="508"/>
        <v>0</v>
      </c>
      <c r="AE667" s="227" t="e">
        <f t="shared" si="249"/>
        <v>#DIV/0!</v>
      </c>
      <c r="AF667" s="224">
        <f t="shared" ref="AF667:AJ667" si="509">SUM(AF26,AF108,AF188,AF269,AF350,AF430,AF509,AF588)</f>
        <v>0</v>
      </c>
      <c r="AG667" s="223">
        <f t="shared" si="509"/>
        <v>0</v>
      </c>
      <c r="AH667" s="213">
        <f t="shared" si="509"/>
        <v>0</v>
      </c>
      <c r="AI667" s="213">
        <f t="shared" si="509"/>
        <v>0</v>
      </c>
      <c r="AJ667" s="214">
        <f t="shared" si="509"/>
        <v>0</v>
      </c>
      <c r="AK667" s="227" t="e">
        <f t="shared" si="251"/>
        <v>#DIV/0!</v>
      </c>
      <c r="AL667" s="224">
        <f t="shared" ref="AL667:AP667" si="510">SUM(AL26,AL108,AL188,AL269,AL350,AL430,AL509,AL588)</f>
        <v>0</v>
      </c>
      <c r="AM667" s="223">
        <f t="shared" si="510"/>
        <v>0</v>
      </c>
      <c r="AN667" s="213">
        <f t="shared" si="510"/>
        <v>0</v>
      </c>
      <c r="AO667" s="213">
        <f t="shared" si="510"/>
        <v>0</v>
      </c>
      <c r="AP667" s="214">
        <f t="shared" si="510"/>
        <v>0</v>
      </c>
      <c r="AQ667" s="227" t="e">
        <f t="shared" si="253"/>
        <v>#DIV/0!</v>
      </c>
      <c r="AR667" s="224">
        <f t="shared" ref="AR667:AV667" si="511">SUM(AR26,AR108,AR188,AR269,AR350,AR430,AR509,AR588)</f>
        <v>0</v>
      </c>
      <c r="AS667" s="223">
        <f t="shared" si="511"/>
        <v>0</v>
      </c>
      <c r="AT667" s="213">
        <f t="shared" si="511"/>
        <v>0</v>
      </c>
      <c r="AU667" s="213">
        <f t="shared" si="511"/>
        <v>0</v>
      </c>
      <c r="AV667" s="214">
        <f t="shared" si="511"/>
        <v>0</v>
      </c>
      <c r="AW667" s="227" t="e">
        <f t="shared" si="255"/>
        <v>#DIV/0!</v>
      </c>
      <c r="AX667" s="224">
        <f t="shared" ref="AX667:BB667" si="512">SUM(AX26,AX108,AX188,AX269,AX350,AX430,AX509,AX588)</f>
        <v>0</v>
      </c>
      <c r="AY667" s="223">
        <f t="shared" si="512"/>
        <v>0</v>
      </c>
      <c r="AZ667" s="213">
        <f t="shared" si="512"/>
        <v>0</v>
      </c>
      <c r="BA667" s="213">
        <f t="shared" si="512"/>
        <v>0</v>
      </c>
      <c r="BB667" s="214">
        <f t="shared" si="512"/>
        <v>0</v>
      </c>
      <c r="BC667" s="227" t="e">
        <f t="shared" si="257"/>
        <v>#DIV/0!</v>
      </c>
      <c r="BD667" s="224">
        <f t="shared" ref="BD667:BH667" si="513">SUM(BD26,BD108,BD188,BD269,BD350,BD430,BD509,BD588)</f>
        <v>0</v>
      </c>
      <c r="BE667" s="223">
        <f t="shared" si="513"/>
        <v>0</v>
      </c>
      <c r="BF667" s="213">
        <f t="shared" si="513"/>
        <v>0</v>
      </c>
      <c r="BG667" s="213">
        <f t="shared" si="513"/>
        <v>0</v>
      </c>
      <c r="BH667" s="214">
        <f t="shared" si="513"/>
        <v>0</v>
      </c>
      <c r="BI667" s="227" t="e">
        <f t="shared" si="259"/>
        <v>#DIV/0!</v>
      </c>
      <c r="BJ667" s="224">
        <f t="shared" ref="BJ667:BN667" si="514">SUM(BJ26,BJ108,BJ188,BJ269,BJ350,BJ430,BJ509,BJ588)</f>
        <v>0</v>
      </c>
      <c r="BK667" s="223">
        <f t="shared" si="514"/>
        <v>0</v>
      </c>
      <c r="BL667" s="213">
        <f t="shared" si="514"/>
        <v>0</v>
      </c>
      <c r="BM667" s="213">
        <f t="shared" si="514"/>
        <v>0</v>
      </c>
      <c r="BN667" s="214">
        <f t="shared" si="514"/>
        <v>0</v>
      </c>
      <c r="BO667" s="227" t="e">
        <f t="shared" si="261"/>
        <v>#DIV/0!</v>
      </c>
      <c r="BP667" s="217">
        <f t="shared" ref="BP667:BT667" si="515">SUM(BP26,BP108,BP188,BP269,BP350,BP430,BP509,BP588)</f>
        <v>0</v>
      </c>
      <c r="BQ667" s="245">
        <f t="shared" si="515"/>
        <v>0</v>
      </c>
      <c r="BR667" s="242">
        <f t="shared" si="515"/>
        <v>0</v>
      </c>
      <c r="BS667" s="242">
        <f t="shared" si="515"/>
        <v>0</v>
      </c>
      <c r="BT667" s="243">
        <f t="shared" si="515"/>
        <v>0</v>
      </c>
      <c r="BU667" s="244" t="e">
        <f t="shared" si="263"/>
        <v>#DIV/0!</v>
      </c>
      <c r="BV667" s="246">
        <f t="shared" si="239"/>
        <v>0</v>
      </c>
    </row>
    <row r="668" spans="2:74">
      <c r="B668" s="217" t="s">
        <v>154</v>
      </c>
      <c r="C668" s="223">
        <f t="shared" ref="C668:F668" si="516">SUM(C27,C109,C189,C270,C351,C431,C510,C589)</f>
        <v>0</v>
      </c>
      <c r="D668" s="213">
        <f t="shared" si="516"/>
        <v>0</v>
      </c>
      <c r="E668" s="271">
        <f t="shared" si="516"/>
        <v>0</v>
      </c>
      <c r="F668" s="276">
        <f t="shared" si="516"/>
        <v>0</v>
      </c>
      <c r="G668" s="283" t="e">
        <f t="shared" si="241"/>
        <v>#DIV/0!</v>
      </c>
      <c r="H668" s="224">
        <f t="shared" ref="H668:L668" si="517">SUM(H27,H109,H189,H270,H351,H431,H510,H589)</f>
        <v>0</v>
      </c>
      <c r="I668" s="223">
        <f t="shared" si="517"/>
        <v>0</v>
      </c>
      <c r="J668" s="213">
        <f t="shared" si="517"/>
        <v>0</v>
      </c>
      <c r="K668" s="271">
        <f t="shared" si="517"/>
        <v>0</v>
      </c>
      <c r="L668" s="276">
        <f t="shared" si="517"/>
        <v>0</v>
      </c>
      <c r="M668" s="283" t="e">
        <f t="shared" si="243"/>
        <v>#DIV/0!</v>
      </c>
      <c r="N668" s="224">
        <f t="shared" ref="N668:R668" si="518">SUM(N27,N109,N189,N270,N351,N431,N510,N589)</f>
        <v>0</v>
      </c>
      <c r="O668" s="223">
        <f t="shared" si="518"/>
        <v>0</v>
      </c>
      <c r="P668" s="213">
        <f t="shared" si="518"/>
        <v>0</v>
      </c>
      <c r="Q668" s="213">
        <f t="shared" si="518"/>
        <v>0</v>
      </c>
      <c r="R668" s="214">
        <f t="shared" si="518"/>
        <v>0</v>
      </c>
      <c r="S668" s="227" t="e">
        <f t="shared" si="245"/>
        <v>#DIV/0!</v>
      </c>
      <c r="T668" s="224">
        <f t="shared" ref="T668:X668" si="519">SUM(T27,T109,T189,T270,T351,T431,T510,T589)</f>
        <v>0</v>
      </c>
      <c r="U668" s="223">
        <f t="shared" si="519"/>
        <v>0</v>
      </c>
      <c r="V668" s="213">
        <f t="shared" si="519"/>
        <v>0</v>
      </c>
      <c r="W668" s="213">
        <f t="shared" si="519"/>
        <v>0</v>
      </c>
      <c r="X668" s="214">
        <f t="shared" si="519"/>
        <v>0</v>
      </c>
      <c r="Y668" s="227" t="e">
        <f t="shared" si="247"/>
        <v>#DIV/0!</v>
      </c>
      <c r="Z668" s="224">
        <f t="shared" ref="Z668:AD668" si="520">SUM(Z27,Z109,Z189,Z270,Z351,Z431,Z510,Z589)</f>
        <v>0</v>
      </c>
      <c r="AA668" s="223">
        <f t="shared" si="520"/>
        <v>0</v>
      </c>
      <c r="AB668" s="213">
        <f t="shared" si="520"/>
        <v>0</v>
      </c>
      <c r="AC668" s="213">
        <f t="shared" si="520"/>
        <v>0</v>
      </c>
      <c r="AD668" s="214">
        <f t="shared" si="520"/>
        <v>0</v>
      </c>
      <c r="AE668" s="227" t="e">
        <f t="shared" si="249"/>
        <v>#DIV/0!</v>
      </c>
      <c r="AF668" s="224">
        <f t="shared" ref="AF668:AJ668" si="521">SUM(AF27,AF109,AF189,AF270,AF351,AF431,AF510,AF589)</f>
        <v>0</v>
      </c>
      <c r="AG668" s="223">
        <f t="shared" si="521"/>
        <v>0</v>
      </c>
      <c r="AH668" s="213">
        <f t="shared" si="521"/>
        <v>0</v>
      </c>
      <c r="AI668" s="213">
        <f t="shared" si="521"/>
        <v>0</v>
      </c>
      <c r="AJ668" s="214">
        <f t="shared" si="521"/>
        <v>0</v>
      </c>
      <c r="AK668" s="227" t="e">
        <f t="shared" si="251"/>
        <v>#DIV/0!</v>
      </c>
      <c r="AL668" s="224">
        <f t="shared" ref="AL668:AP668" si="522">SUM(AL27,AL109,AL189,AL270,AL351,AL431,AL510,AL589)</f>
        <v>0</v>
      </c>
      <c r="AM668" s="223">
        <f t="shared" si="522"/>
        <v>0</v>
      </c>
      <c r="AN668" s="213">
        <f t="shared" si="522"/>
        <v>0</v>
      </c>
      <c r="AO668" s="213">
        <f t="shared" si="522"/>
        <v>0</v>
      </c>
      <c r="AP668" s="214">
        <f t="shared" si="522"/>
        <v>0</v>
      </c>
      <c r="AQ668" s="227" t="e">
        <f t="shared" si="253"/>
        <v>#DIV/0!</v>
      </c>
      <c r="AR668" s="224">
        <f t="shared" ref="AR668:AV668" si="523">SUM(AR27,AR109,AR189,AR270,AR351,AR431,AR510,AR589)</f>
        <v>0</v>
      </c>
      <c r="AS668" s="223">
        <f t="shared" si="523"/>
        <v>0</v>
      </c>
      <c r="AT668" s="213">
        <f t="shared" si="523"/>
        <v>0</v>
      </c>
      <c r="AU668" s="213">
        <f t="shared" si="523"/>
        <v>0</v>
      </c>
      <c r="AV668" s="214">
        <f t="shared" si="523"/>
        <v>0</v>
      </c>
      <c r="AW668" s="227" t="e">
        <f t="shared" si="255"/>
        <v>#DIV/0!</v>
      </c>
      <c r="AX668" s="224">
        <f t="shared" ref="AX668:BB668" si="524">SUM(AX27,AX109,AX189,AX270,AX351,AX431,AX510,AX589)</f>
        <v>0</v>
      </c>
      <c r="AY668" s="223">
        <f t="shared" si="524"/>
        <v>0</v>
      </c>
      <c r="AZ668" s="213">
        <f t="shared" si="524"/>
        <v>0</v>
      </c>
      <c r="BA668" s="213">
        <f t="shared" si="524"/>
        <v>0</v>
      </c>
      <c r="BB668" s="214">
        <f t="shared" si="524"/>
        <v>0</v>
      </c>
      <c r="BC668" s="227" t="e">
        <f t="shared" si="257"/>
        <v>#DIV/0!</v>
      </c>
      <c r="BD668" s="224">
        <f t="shared" ref="BD668:BH668" si="525">SUM(BD27,BD109,BD189,BD270,BD351,BD431,BD510,BD589)</f>
        <v>0</v>
      </c>
      <c r="BE668" s="223">
        <f t="shared" si="525"/>
        <v>0</v>
      </c>
      <c r="BF668" s="213">
        <f t="shared" si="525"/>
        <v>0</v>
      </c>
      <c r="BG668" s="213">
        <f t="shared" si="525"/>
        <v>0</v>
      </c>
      <c r="BH668" s="214">
        <f t="shared" si="525"/>
        <v>0</v>
      </c>
      <c r="BI668" s="227" t="e">
        <f t="shared" si="259"/>
        <v>#DIV/0!</v>
      </c>
      <c r="BJ668" s="224">
        <f t="shared" ref="BJ668:BN668" si="526">SUM(BJ27,BJ109,BJ189,BJ270,BJ351,BJ431,BJ510,BJ589)</f>
        <v>0</v>
      </c>
      <c r="BK668" s="223">
        <f t="shared" si="526"/>
        <v>0</v>
      </c>
      <c r="BL668" s="213">
        <f t="shared" si="526"/>
        <v>0</v>
      </c>
      <c r="BM668" s="213">
        <f t="shared" si="526"/>
        <v>0</v>
      </c>
      <c r="BN668" s="214">
        <f t="shared" si="526"/>
        <v>0</v>
      </c>
      <c r="BO668" s="227" t="e">
        <f t="shared" si="261"/>
        <v>#DIV/0!</v>
      </c>
      <c r="BP668" s="217">
        <f t="shared" ref="BP668:BT668" si="527">SUM(BP27,BP109,BP189,BP270,BP351,BP431,BP510,BP589)</f>
        <v>0</v>
      </c>
      <c r="BQ668" s="245">
        <f t="shared" si="527"/>
        <v>0</v>
      </c>
      <c r="BR668" s="242">
        <f t="shared" si="527"/>
        <v>0</v>
      </c>
      <c r="BS668" s="242">
        <f t="shared" si="527"/>
        <v>0</v>
      </c>
      <c r="BT668" s="243">
        <f t="shared" si="527"/>
        <v>0</v>
      </c>
      <c r="BU668" s="244" t="e">
        <f t="shared" si="263"/>
        <v>#DIV/0!</v>
      </c>
      <c r="BV668" s="246">
        <f t="shared" si="239"/>
        <v>0</v>
      </c>
    </row>
    <row r="669" spans="2:74">
      <c r="B669" s="217" t="s">
        <v>155</v>
      </c>
      <c r="C669" s="223">
        <f t="shared" ref="C669:F669" si="528">SUM(C28,C110,C190,C271,C352,C432,C511,C590)</f>
        <v>0</v>
      </c>
      <c r="D669" s="213">
        <f t="shared" si="528"/>
        <v>0</v>
      </c>
      <c r="E669" s="271">
        <f t="shared" si="528"/>
        <v>0</v>
      </c>
      <c r="F669" s="276">
        <f t="shared" si="528"/>
        <v>0</v>
      </c>
      <c r="G669" s="283" t="e">
        <f t="shared" si="241"/>
        <v>#DIV/0!</v>
      </c>
      <c r="H669" s="224">
        <f t="shared" ref="H669:L669" si="529">SUM(H28,H110,H190,H271,H352,H432,H511,H590)</f>
        <v>0</v>
      </c>
      <c r="I669" s="223">
        <f t="shared" si="529"/>
        <v>0</v>
      </c>
      <c r="J669" s="213">
        <f t="shared" si="529"/>
        <v>0</v>
      </c>
      <c r="K669" s="271">
        <f t="shared" si="529"/>
        <v>0</v>
      </c>
      <c r="L669" s="276">
        <f t="shared" si="529"/>
        <v>0</v>
      </c>
      <c r="M669" s="283" t="e">
        <f t="shared" si="243"/>
        <v>#DIV/0!</v>
      </c>
      <c r="N669" s="224">
        <f t="shared" ref="N669:R669" si="530">SUM(N28,N110,N190,N271,N352,N432,N511,N590)</f>
        <v>0</v>
      </c>
      <c r="O669" s="223">
        <f t="shared" si="530"/>
        <v>0</v>
      </c>
      <c r="P669" s="213">
        <f t="shared" si="530"/>
        <v>0</v>
      </c>
      <c r="Q669" s="213">
        <f t="shared" si="530"/>
        <v>0</v>
      </c>
      <c r="R669" s="214">
        <f t="shared" si="530"/>
        <v>0</v>
      </c>
      <c r="S669" s="227" t="e">
        <f t="shared" si="245"/>
        <v>#DIV/0!</v>
      </c>
      <c r="T669" s="224">
        <f t="shared" ref="T669:X669" si="531">SUM(T28,T110,T190,T271,T352,T432,T511,T590)</f>
        <v>0</v>
      </c>
      <c r="U669" s="223">
        <f t="shared" si="531"/>
        <v>0</v>
      </c>
      <c r="V669" s="213">
        <f t="shared" si="531"/>
        <v>0</v>
      </c>
      <c r="W669" s="213">
        <f t="shared" si="531"/>
        <v>0</v>
      </c>
      <c r="X669" s="214">
        <f t="shared" si="531"/>
        <v>0</v>
      </c>
      <c r="Y669" s="227" t="e">
        <f t="shared" si="247"/>
        <v>#DIV/0!</v>
      </c>
      <c r="Z669" s="224">
        <f t="shared" ref="Z669:AD669" si="532">SUM(Z28,Z110,Z190,Z271,Z352,Z432,Z511,Z590)</f>
        <v>0</v>
      </c>
      <c r="AA669" s="223">
        <f t="shared" si="532"/>
        <v>0</v>
      </c>
      <c r="AB669" s="213">
        <f t="shared" si="532"/>
        <v>0</v>
      </c>
      <c r="AC669" s="213">
        <f t="shared" si="532"/>
        <v>0</v>
      </c>
      <c r="AD669" s="214">
        <f t="shared" si="532"/>
        <v>0</v>
      </c>
      <c r="AE669" s="227" t="e">
        <f t="shared" si="249"/>
        <v>#DIV/0!</v>
      </c>
      <c r="AF669" s="224">
        <f t="shared" ref="AF669:AJ669" si="533">SUM(AF28,AF110,AF190,AF271,AF352,AF432,AF511,AF590)</f>
        <v>0</v>
      </c>
      <c r="AG669" s="223">
        <f t="shared" si="533"/>
        <v>0</v>
      </c>
      <c r="AH669" s="213">
        <f t="shared" si="533"/>
        <v>0</v>
      </c>
      <c r="AI669" s="213">
        <f t="shared" si="533"/>
        <v>0</v>
      </c>
      <c r="AJ669" s="214">
        <f t="shared" si="533"/>
        <v>0</v>
      </c>
      <c r="AK669" s="227" t="e">
        <f t="shared" si="251"/>
        <v>#DIV/0!</v>
      </c>
      <c r="AL669" s="224">
        <f t="shared" ref="AL669:AP669" si="534">SUM(AL28,AL110,AL190,AL271,AL352,AL432,AL511,AL590)</f>
        <v>0</v>
      </c>
      <c r="AM669" s="223">
        <f t="shared" si="534"/>
        <v>0</v>
      </c>
      <c r="AN669" s="213">
        <f t="shared" si="534"/>
        <v>0</v>
      </c>
      <c r="AO669" s="213">
        <f t="shared" si="534"/>
        <v>0</v>
      </c>
      <c r="AP669" s="214">
        <f t="shared" si="534"/>
        <v>0</v>
      </c>
      <c r="AQ669" s="227" t="e">
        <f t="shared" si="253"/>
        <v>#DIV/0!</v>
      </c>
      <c r="AR669" s="224">
        <f t="shared" ref="AR669:AV669" si="535">SUM(AR28,AR110,AR190,AR271,AR352,AR432,AR511,AR590)</f>
        <v>0</v>
      </c>
      <c r="AS669" s="223">
        <f t="shared" si="535"/>
        <v>0</v>
      </c>
      <c r="AT669" s="213">
        <f t="shared" si="535"/>
        <v>0</v>
      </c>
      <c r="AU669" s="213">
        <f t="shared" si="535"/>
        <v>0</v>
      </c>
      <c r="AV669" s="214">
        <f t="shared" si="535"/>
        <v>0</v>
      </c>
      <c r="AW669" s="227" t="e">
        <f t="shared" si="255"/>
        <v>#DIV/0!</v>
      </c>
      <c r="AX669" s="224">
        <f t="shared" ref="AX669:BB669" si="536">SUM(AX28,AX110,AX190,AX271,AX352,AX432,AX511,AX590)</f>
        <v>0</v>
      </c>
      <c r="AY669" s="223">
        <f t="shared" si="536"/>
        <v>0</v>
      </c>
      <c r="AZ669" s="213">
        <f t="shared" si="536"/>
        <v>0</v>
      </c>
      <c r="BA669" s="213">
        <f t="shared" si="536"/>
        <v>0</v>
      </c>
      <c r="BB669" s="214">
        <f t="shared" si="536"/>
        <v>0</v>
      </c>
      <c r="BC669" s="227" t="e">
        <f t="shared" si="257"/>
        <v>#DIV/0!</v>
      </c>
      <c r="BD669" s="224">
        <f t="shared" ref="BD669:BH669" si="537">SUM(BD28,BD110,BD190,BD271,BD352,BD432,BD511,BD590)</f>
        <v>0</v>
      </c>
      <c r="BE669" s="223">
        <f t="shared" si="537"/>
        <v>0</v>
      </c>
      <c r="BF669" s="213">
        <f t="shared" si="537"/>
        <v>0</v>
      </c>
      <c r="BG669" s="213">
        <f t="shared" si="537"/>
        <v>0</v>
      </c>
      <c r="BH669" s="214">
        <f t="shared" si="537"/>
        <v>0</v>
      </c>
      <c r="BI669" s="227" t="e">
        <f t="shared" si="259"/>
        <v>#DIV/0!</v>
      </c>
      <c r="BJ669" s="224">
        <f t="shared" ref="BJ669:BN669" si="538">SUM(BJ28,BJ110,BJ190,BJ271,BJ352,BJ432,BJ511,BJ590)</f>
        <v>0</v>
      </c>
      <c r="BK669" s="223">
        <f t="shared" si="538"/>
        <v>0</v>
      </c>
      <c r="BL669" s="213">
        <f t="shared" si="538"/>
        <v>0</v>
      </c>
      <c r="BM669" s="213">
        <f t="shared" si="538"/>
        <v>0</v>
      </c>
      <c r="BN669" s="214">
        <f t="shared" si="538"/>
        <v>0</v>
      </c>
      <c r="BO669" s="227" t="e">
        <f t="shared" si="261"/>
        <v>#DIV/0!</v>
      </c>
      <c r="BP669" s="217">
        <f t="shared" ref="BP669:BT669" si="539">SUM(BP28,BP110,BP190,BP271,BP352,BP432,BP511,BP590)</f>
        <v>0</v>
      </c>
      <c r="BQ669" s="245">
        <f t="shared" si="539"/>
        <v>0</v>
      </c>
      <c r="BR669" s="242">
        <f t="shared" si="539"/>
        <v>0</v>
      </c>
      <c r="BS669" s="242">
        <f t="shared" si="539"/>
        <v>0</v>
      </c>
      <c r="BT669" s="243">
        <f t="shared" si="539"/>
        <v>0</v>
      </c>
      <c r="BU669" s="244" t="e">
        <f t="shared" si="263"/>
        <v>#DIV/0!</v>
      </c>
      <c r="BV669" s="246">
        <f t="shared" si="239"/>
        <v>0</v>
      </c>
    </row>
    <row r="670" spans="2:74">
      <c r="B670" s="217" t="s">
        <v>156</v>
      </c>
      <c r="C670" s="223">
        <f t="shared" ref="C670:F670" si="540">SUM(C29,C111,C191,C272,C353,C433,C512,C591)</f>
        <v>0</v>
      </c>
      <c r="D670" s="213">
        <f t="shared" si="540"/>
        <v>0</v>
      </c>
      <c r="E670" s="271">
        <f t="shared" si="540"/>
        <v>0</v>
      </c>
      <c r="F670" s="276">
        <f t="shared" si="540"/>
        <v>0</v>
      </c>
      <c r="G670" s="283" t="e">
        <f t="shared" si="241"/>
        <v>#DIV/0!</v>
      </c>
      <c r="H670" s="224">
        <f t="shared" ref="H670:L670" si="541">SUM(H29,H111,H191,H272,H353,H433,H512,H591)</f>
        <v>0</v>
      </c>
      <c r="I670" s="223">
        <f t="shared" si="541"/>
        <v>0</v>
      </c>
      <c r="J670" s="213">
        <f t="shared" si="541"/>
        <v>0</v>
      </c>
      <c r="K670" s="271">
        <f t="shared" si="541"/>
        <v>0</v>
      </c>
      <c r="L670" s="276">
        <f t="shared" si="541"/>
        <v>0</v>
      </c>
      <c r="M670" s="283" t="e">
        <f t="shared" si="243"/>
        <v>#DIV/0!</v>
      </c>
      <c r="N670" s="224">
        <f t="shared" ref="N670:R670" si="542">SUM(N29,N111,N191,N272,N353,N433,N512,N591)</f>
        <v>0</v>
      </c>
      <c r="O670" s="223">
        <f t="shared" si="542"/>
        <v>0</v>
      </c>
      <c r="P670" s="213">
        <f t="shared" si="542"/>
        <v>0</v>
      </c>
      <c r="Q670" s="213">
        <f t="shared" si="542"/>
        <v>0</v>
      </c>
      <c r="R670" s="214">
        <f t="shared" si="542"/>
        <v>0</v>
      </c>
      <c r="S670" s="227" t="e">
        <f t="shared" si="245"/>
        <v>#DIV/0!</v>
      </c>
      <c r="T670" s="224">
        <f t="shared" ref="T670:X670" si="543">SUM(T29,T111,T191,T272,T353,T433,T512,T591)</f>
        <v>0</v>
      </c>
      <c r="U670" s="223">
        <f t="shared" si="543"/>
        <v>0</v>
      </c>
      <c r="V670" s="213">
        <f t="shared" si="543"/>
        <v>0</v>
      </c>
      <c r="W670" s="213">
        <f t="shared" si="543"/>
        <v>0</v>
      </c>
      <c r="X670" s="214">
        <f t="shared" si="543"/>
        <v>0</v>
      </c>
      <c r="Y670" s="227" t="e">
        <f t="shared" si="247"/>
        <v>#DIV/0!</v>
      </c>
      <c r="Z670" s="224">
        <f t="shared" ref="Z670:AD670" si="544">SUM(Z29,Z111,Z191,Z272,Z353,Z433,Z512,Z591)</f>
        <v>0</v>
      </c>
      <c r="AA670" s="223">
        <f t="shared" si="544"/>
        <v>0</v>
      </c>
      <c r="AB670" s="213">
        <f t="shared" si="544"/>
        <v>0</v>
      </c>
      <c r="AC670" s="213">
        <f t="shared" si="544"/>
        <v>0</v>
      </c>
      <c r="AD670" s="214">
        <f t="shared" si="544"/>
        <v>0</v>
      </c>
      <c r="AE670" s="227" t="e">
        <f t="shared" si="249"/>
        <v>#DIV/0!</v>
      </c>
      <c r="AF670" s="224">
        <f t="shared" ref="AF670:AJ670" si="545">SUM(AF29,AF111,AF191,AF272,AF353,AF433,AF512,AF591)</f>
        <v>0</v>
      </c>
      <c r="AG670" s="223">
        <f t="shared" si="545"/>
        <v>0</v>
      </c>
      <c r="AH670" s="213">
        <f t="shared" si="545"/>
        <v>0</v>
      </c>
      <c r="AI670" s="213">
        <f t="shared" si="545"/>
        <v>0</v>
      </c>
      <c r="AJ670" s="214">
        <f t="shared" si="545"/>
        <v>0</v>
      </c>
      <c r="AK670" s="227" t="e">
        <f t="shared" si="251"/>
        <v>#DIV/0!</v>
      </c>
      <c r="AL670" s="224">
        <f t="shared" ref="AL670:AP670" si="546">SUM(AL29,AL111,AL191,AL272,AL353,AL433,AL512,AL591)</f>
        <v>0</v>
      </c>
      <c r="AM670" s="223">
        <f t="shared" si="546"/>
        <v>0</v>
      </c>
      <c r="AN670" s="213">
        <f t="shared" si="546"/>
        <v>0</v>
      </c>
      <c r="AO670" s="213">
        <f t="shared" si="546"/>
        <v>0</v>
      </c>
      <c r="AP670" s="214">
        <f t="shared" si="546"/>
        <v>0</v>
      </c>
      <c r="AQ670" s="227" t="e">
        <f t="shared" si="253"/>
        <v>#DIV/0!</v>
      </c>
      <c r="AR670" s="224">
        <f t="shared" ref="AR670:AV670" si="547">SUM(AR29,AR111,AR191,AR272,AR353,AR433,AR512,AR591)</f>
        <v>0</v>
      </c>
      <c r="AS670" s="223">
        <f t="shared" si="547"/>
        <v>0</v>
      </c>
      <c r="AT670" s="213">
        <f t="shared" si="547"/>
        <v>0</v>
      </c>
      <c r="AU670" s="213">
        <f t="shared" si="547"/>
        <v>0</v>
      </c>
      <c r="AV670" s="214">
        <f t="shared" si="547"/>
        <v>0</v>
      </c>
      <c r="AW670" s="227" t="e">
        <f t="shared" si="255"/>
        <v>#DIV/0!</v>
      </c>
      <c r="AX670" s="224">
        <f t="shared" ref="AX670:BB670" si="548">SUM(AX29,AX111,AX191,AX272,AX353,AX433,AX512,AX591)</f>
        <v>0</v>
      </c>
      <c r="AY670" s="223">
        <f t="shared" si="548"/>
        <v>0</v>
      </c>
      <c r="AZ670" s="213">
        <f t="shared" si="548"/>
        <v>0</v>
      </c>
      <c r="BA670" s="213">
        <f t="shared" si="548"/>
        <v>0</v>
      </c>
      <c r="BB670" s="214">
        <f t="shared" si="548"/>
        <v>0</v>
      </c>
      <c r="BC670" s="227" t="e">
        <f t="shared" si="257"/>
        <v>#DIV/0!</v>
      </c>
      <c r="BD670" s="224">
        <f t="shared" ref="BD670:BH670" si="549">SUM(BD29,BD111,BD191,BD272,BD353,BD433,BD512,BD591)</f>
        <v>0</v>
      </c>
      <c r="BE670" s="223">
        <f t="shared" si="549"/>
        <v>0</v>
      </c>
      <c r="BF670" s="213">
        <f t="shared" si="549"/>
        <v>0</v>
      </c>
      <c r="BG670" s="213">
        <f t="shared" si="549"/>
        <v>0</v>
      </c>
      <c r="BH670" s="214">
        <f t="shared" si="549"/>
        <v>0</v>
      </c>
      <c r="BI670" s="227" t="e">
        <f t="shared" si="259"/>
        <v>#DIV/0!</v>
      </c>
      <c r="BJ670" s="224">
        <f t="shared" ref="BJ670:BN670" si="550">SUM(BJ29,BJ111,BJ191,BJ272,BJ353,BJ433,BJ512,BJ591)</f>
        <v>0</v>
      </c>
      <c r="BK670" s="223">
        <f t="shared" si="550"/>
        <v>0</v>
      </c>
      <c r="BL670" s="213">
        <f t="shared" si="550"/>
        <v>0</v>
      </c>
      <c r="BM670" s="213">
        <f t="shared" si="550"/>
        <v>0</v>
      </c>
      <c r="BN670" s="214">
        <f t="shared" si="550"/>
        <v>0</v>
      </c>
      <c r="BO670" s="227" t="e">
        <f t="shared" si="261"/>
        <v>#DIV/0!</v>
      </c>
      <c r="BP670" s="217">
        <f t="shared" ref="BP670:BT670" si="551">SUM(BP29,BP111,BP191,BP272,BP353,BP433,BP512,BP591)</f>
        <v>0</v>
      </c>
      <c r="BQ670" s="245">
        <f t="shared" si="551"/>
        <v>0</v>
      </c>
      <c r="BR670" s="242">
        <f t="shared" si="551"/>
        <v>0</v>
      </c>
      <c r="BS670" s="242">
        <f t="shared" si="551"/>
        <v>0</v>
      </c>
      <c r="BT670" s="243">
        <f t="shared" si="551"/>
        <v>0</v>
      </c>
      <c r="BU670" s="244" t="e">
        <f t="shared" si="263"/>
        <v>#DIV/0!</v>
      </c>
      <c r="BV670" s="246">
        <f t="shared" si="239"/>
        <v>0</v>
      </c>
    </row>
    <row r="671" spans="2:74">
      <c r="B671" s="217" t="s">
        <v>157</v>
      </c>
      <c r="C671" s="223">
        <f t="shared" ref="C671:F671" si="552">SUM(C30,C112,C192,C273,C354,C434,C513,C592)</f>
        <v>0</v>
      </c>
      <c r="D671" s="213">
        <f t="shared" si="552"/>
        <v>0</v>
      </c>
      <c r="E671" s="271">
        <f t="shared" si="552"/>
        <v>0</v>
      </c>
      <c r="F671" s="276">
        <f t="shared" si="552"/>
        <v>0</v>
      </c>
      <c r="G671" s="283" t="e">
        <f t="shared" si="241"/>
        <v>#DIV/0!</v>
      </c>
      <c r="H671" s="224">
        <f t="shared" ref="H671:L671" si="553">SUM(H30,H112,H192,H273,H354,H434,H513,H592)</f>
        <v>0</v>
      </c>
      <c r="I671" s="223">
        <f t="shared" si="553"/>
        <v>0</v>
      </c>
      <c r="J671" s="213">
        <f t="shared" si="553"/>
        <v>0</v>
      </c>
      <c r="K671" s="271">
        <f t="shared" si="553"/>
        <v>0</v>
      </c>
      <c r="L671" s="276">
        <f t="shared" si="553"/>
        <v>0</v>
      </c>
      <c r="M671" s="283" t="e">
        <f t="shared" si="243"/>
        <v>#DIV/0!</v>
      </c>
      <c r="N671" s="224">
        <f t="shared" ref="N671:R671" si="554">SUM(N30,N112,N192,N273,N354,N434,N513,N592)</f>
        <v>0</v>
      </c>
      <c r="O671" s="223">
        <f t="shared" si="554"/>
        <v>0</v>
      </c>
      <c r="P671" s="213">
        <f t="shared" si="554"/>
        <v>0</v>
      </c>
      <c r="Q671" s="213">
        <f t="shared" si="554"/>
        <v>0</v>
      </c>
      <c r="R671" s="214">
        <f t="shared" si="554"/>
        <v>0</v>
      </c>
      <c r="S671" s="227" t="e">
        <f t="shared" si="245"/>
        <v>#DIV/0!</v>
      </c>
      <c r="T671" s="224">
        <f t="shared" ref="T671:X671" si="555">SUM(T30,T112,T192,T273,T354,T434,T513,T592)</f>
        <v>0</v>
      </c>
      <c r="U671" s="223">
        <f t="shared" si="555"/>
        <v>0</v>
      </c>
      <c r="V671" s="213">
        <f t="shared" si="555"/>
        <v>0</v>
      </c>
      <c r="W671" s="213">
        <f t="shared" si="555"/>
        <v>0</v>
      </c>
      <c r="X671" s="214">
        <f t="shared" si="555"/>
        <v>0</v>
      </c>
      <c r="Y671" s="227" t="e">
        <f t="shared" si="247"/>
        <v>#DIV/0!</v>
      </c>
      <c r="Z671" s="224">
        <f t="shared" ref="Z671:AD671" si="556">SUM(Z30,Z112,Z192,Z273,Z354,Z434,Z513,Z592)</f>
        <v>0</v>
      </c>
      <c r="AA671" s="223">
        <f t="shared" si="556"/>
        <v>0</v>
      </c>
      <c r="AB671" s="213">
        <f t="shared" si="556"/>
        <v>0</v>
      </c>
      <c r="AC671" s="213">
        <f t="shared" si="556"/>
        <v>0</v>
      </c>
      <c r="AD671" s="214">
        <f t="shared" si="556"/>
        <v>0</v>
      </c>
      <c r="AE671" s="227" t="e">
        <f t="shared" si="249"/>
        <v>#DIV/0!</v>
      </c>
      <c r="AF671" s="224">
        <f t="shared" ref="AF671:AJ671" si="557">SUM(AF30,AF112,AF192,AF273,AF354,AF434,AF513,AF592)</f>
        <v>0</v>
      </c>
      <c r="AG671" s="223">
        <f t="shared" si="557"/>
        <v>0</v>
      </c>
      <c r="AH671" s="213">
        <f t="shared" si="557"/>
        <v>0</v>
      </c>
      <c r="AI671" s="213">
        <f t="shared" si="557"/>
        <v>0</v>
      </c>
      <c r="AJ671" s="214">
        <f t="shared" si="557"/>
        <v>0</v>
      </c>
      <c r="AK671" s="227" t="e">
        <f t="shared" si="251"/>
        <v>#DIV/0!</v>
      </c>
      <c r="AL671" s="224">
        <f t="shared" ref="AL671:AP671" si="558">SUM(AL30,AL112,AL192,AL273,AL354,AL434,AL513,AL592)</f>
        <v>0</v>
      </c>
      <c r="AM671" s="223">
        <f t="shared" si="558"/>
        <v>0</v>
      </c>
      <c r="AN671" s="213">
        <f t="shared" si="558"/>
        <v>0</v>
      </c>
      <c r="AO671" s="213">
        <f t="shared" si="558"/>
        <v>0</v>
      </c>
      <c r="AP671" s="214">
        <f t="shared" si="558"/>
        <v>0</v>
      </c>
      <c r="AQ671" s="227" t="e">
        <f t="shared" si="253"/>
        <v>#DIV/0!</v>
      </c>
      <c r="AR671" s="224">
        <f t="shared" ref="AR671:AV671" si="559">SUM(AR30,AR112,AR192,AR273,AR354,AR434,AR513,AR592)</f>
        <v>0</v>
      </c>
      <c r="AS671" s="223">
        <f t="shared" si="559"/>
        <v>0</v>
      </c>
      <c r="AT671" s="213">
        <f t="shared" si="559"/>
        <v>0</v>
      </c>
      <c r="AU671" s="213">
        <f t="shared" si="559"/>
        <v>0</v>
      </c>
      <c r="AV671" s="214">
        <f t="shared" si="559"/>
        <v>0</v>
      </c>
      <c r="AW671" s="227" t="e">
        <f t="shared" si="255"/>
        <v>#DIV/0!</v>
      </c>
      <c r="AX671" s="224">
        <f t="shared" ref="AX671:BB671" si="560">SUM(AX30,AX112,AX192,AX273,AX354,AX434,AX513,AX592)</f>
        <v>0</v>
      </c>
      <c r="AY671" s="223">
        <f t="shared" si="560"/>
        <v>0</v>
      </c>
      <c r="AZ671" s="213">
        <f t="shared" si="560"/>
        <v>0</v>
      </c>
      <c r="BA671" s="213">
        <f t="shared" si="560"/>
        <v>0</v>
      </c>
      <c r="BB671" s="214">
        <f t="shared" si="560"/>
        <v>0</v>
      </c>
      <c r="BC671" s="227" t="e">
        <f t="shared" si="257"/>
        <v>#DIV/0!</v>
      </c>
      <c r="BD671" s="224">
        <f t="shared" ref="BD671:BH671" si="561">SUM(BD30,BD112,BD192,BD273,BD354,BD434,BD513,BD592)</f>
        <v>0</v>
      </c>
      <c r="BE671" s="223">
        <f t="shared" si="561"/>
        <v>0</v>
      </c>
      <c r="BF671" s="213">
        <f t="shared" si="561"/>
        <v>0</v>
      </c>
      <c r="BG671" s="213">
        <f t="shared" si="561"/>
        <v>0</v>
      </c>
      <c r="BH671" s="214">
        <f t="shared" si="561"/>
        <v>0</v>
      </c>
      <c r="BI671" s="227" t="e">
        <f t="shared" si="259"/>
        <v>#DIV/0!</v>
      </c>
      <c r="BJ671" s="224">
        <f t="shared" ref="BJ671:BN671" si="562">SUM(BJ30,BJ112,BJ192,BJ273,BJ354,BJ434,BJ513,BJ592)</f>
        <v>0</v>
      </c>
      <c r="BK671" s="223">
        <f t="shared" si="562"/>
        <v>0</v>
      </c>
      <c r="BL671" s="213">
        <f t="shared" si="562"/>
        <v>0</v>
      </c>
      <c r="BM671" s="213">
        <f t="shared" si="562"/>
        <v>0</v>
      </c>
      <c r="BN671" s="214">
        <f t="shared" si="562"/>
        <v>0</v>
      </c>
      <c r="BO671" s="227" t="e">
        <f t="shared" si="261"/>
        <v>#DIV/0!</v>
      </c>
      <c r="BP671" s="217">
        <f t="shared" ref="BP671:BT671" si="563">SUM(BP30,BP112,BP192,BP273,BP354,BP434,BP513,BP592)</f>
        <v>0</v>
      </c>
      <c r="BQ671" s="245">
        <f t="shared" si="563"/>
        <v>0</v>
      </c>
      <c r="BR671" s="242">
        <f t="shared" si="563"/>
        <v>0</v>
      </c>
      <c r="BS671" s="242">
        <f t="shared" si="563"/>
        <v>0</v>
      </c>
      <c r="BT671" s="243">
        <f t="shared" si="563"/>
        <v>0</v>
      </c>
      <c r="BU671" s="244" t="e">
        <f t="shared" si="263"/>
        <v>#DIV/0!</v>
      </c>
      <c r="BV671" s="246">
        <f t="shared" si="239"/>
        <v>0</v>
      </c>
    </row>
    <row r="672" spans="2:74">
      <c r="B672" s="217" t="s">
        <v>158</v>
      </c>
      <c r="C672" s="223">
        <f t="shared" ref="C672:F672" si="564">SUM(C31,C113,C193,C274,C355,C435,C514,C593)</f>
        <v>0</v>
      </c>
      <c r="D672" s="213">
        <f t="shared" si="564"/>
        <v>0</v>
      </c>
      <c r="E672" s="271">
        <f t="shared" si="564"/>
        <v>0</v>
      </c>
      <c r="F672" s="276">
        <f t="shared" si="564"/>
        <v>0</v>
      </c>
      <c r="G672" s="283" t="e">
        <f t="shared" si="241"/>
        <v>#DIV/0!</v>
      </c>
      <c r="H672" s="224">
        <f t="shared" ref="H672:L672" si="565">SUM(H31,H113,H193,H274,H355,H435,H514,H593)</f>
        <v>0</v>
      </c>
      <c r="I672" s="223">
        <f t="shared" si="565"/>
        <v>0</v>
      </c>
      <c r="J672" s="213">
        <f t="shared" si="565"/>
        <v>0</v>
      </c>
      <c r="K672" s="271">
        <f t="shared" si="565"/>
        <v>0</v>
      </c>
      <c r="L672" s="276">
        <f t="shared" si="565"/>
        <v>0</v>
      </c>
      <c r="M672" s="283" t="e">
        <f t="shared" si="243"/>
        <v>#DIV/0!</v>
      </c>
      <c r="N672" s="224">
        <f t="shared" ref="N672:R672" si="566">SUM(N31,N113,N193,N274,N355,N435,N514,N593)</f>
        <v>0</v>
      </c>
      <c r="O672" s="223">
        <f t="shared" si="566"/>
        <v>0</v>
      </c>
      <c r="P672" s="213">
        <f t="shared" si="566"/>
        <v>0</v>
      </c>
      <c r="Q672" s="213">
        <f t="shared" si="566"/>
        <v>0</v>
      </c>
      <c r="R672" s="214">
        <f t="shared" si="566"/>
        <v>0</v>
      </c>
      <c r="S672" s="227" t="e">
        <f t="shared" si="245"/>
        <v>#DIV/0!</v>
      </c>
      <c r="T672" s="224">
        <f t="shared" ref="T672:X672" si="567">SUM(T31,T113,T193,T274,T355,T435,T514,T593)</f>
        <v>0</v>
      </c>
      <c r="U672" s="223">
        <f t="shared" si="567"/>
        <v>0</v>
      </c>
      <c r="V672" s="213">
        <f t="shared" si="567"/>
        <v>0</v>
      </c>
      <c r="W672" s="213">
        <f t="shared" si="567"/>
        <v>0</v>
      </c>
      <c r="X672" s="214">
        <f t="shared" si="567"/>
        <v>0</v>
      </c>
      <c r="Y672" s="227" t="e">
        <f t="shared" si="247"/>
        <v>#DIV/0!</v>
      </c>
      <c r="Z672" s="224">
        <f t="shared" ref="Z672:AD672" si="568">SUM(Z31,Z113,Z193,Z274,Z355,Z435,Z514,Z593)</f>
        <v>0</v>
      </c>
      <c r="AA672" s="223">
        <f t="shared" si="568"/>
        <v>0</v>
      </c>
      <c r="AB672" s="213">
        <f t="shared" si="568"/>
        <v>0</v>
      </c>
      <c r="AC672" s="213">
        <f t="shared" si="568"/>
        <v>0</v>
      </c>
      <c r="AD672" s="214">
        <f t="shared" si="568"/>
        <v>0</v>
      </c>
      <c r="AE672" s="227" t="e">
        <f t="shared" si="249"/>
        <v>#DIV/0!</v>
      </c>
      <c r="AF672" s="224">
        <f t="shared" ref="AF672:AJ672" si="569">SUM(AF31,AF113,AF193,AF274,AF355,AF435,AF514,AF593)</f>
        <v>0</v>
      </c>
      <c r="AG672" s="223">
        <f t="shared" si="569"/>
        <v>0</v>
      </c>
      <c r="AH672" s="213">
        <f t="shared" si="569"/>
        <v>0</v>
      </c>
      <c r="AI672" s="213">
        <f t="shared" si="569"/>
        <v>0</v>
      </c>
      <c r="AJ672" s="214">
        <f t="shared" si="569"/>
        <v>0</v>
      </c>
      <c r="AK672" s="227" t="e">
        <f t="shared" si="251"/>
        <v>#DIV/0!</v>
      </c>
      <c r="AL672" s="224">
        <f t="shared" ref="AL672:AP672" si="570">SUM(AL31,AL113,AL193,AL274,AL355,AL435,AL514,AL593)</f>
        <v>0</v>
      </c>
      <c r="AM672" s="223">
        <f t="shared" si="570"/>
        <v>0</v>
      </c>
      <c r="AN672" s="213">
        <f t="shared" si="570"/>
        <v>0</v>
      </c>
      <c r="AO672" s="213">
        <f t="shared" si="570"/>
        <v>0</v>
      </c>
      <c r="AP672" s="214">
        <f t="shared" si="570"/>
        <v>0</v>
      </c>
      <c r="AQ672" s="227" t="e">
        <f t="shared" si="253"/>
        <v>#DIV/0!</v>
      </c>
      <c r="AR672" s="224">
        <f t="shared" ref="AR672:AV672" si="571">SUM(AR31,AR113,AR193,AR274,AR355,AR435,AR514,AR593)</f>
        <v>0</v>
      </c>
      <c r="AS672" s="223">
        <f t="shared" si="571"/>
        <v>0</v>
      </c>
      <c r="AT672" s="213">
        <f t="shared" si="571"/>
        <v>0</v>
      </c>
      <c r="AU672" s="213">
        <f t="shared" si="571"/>
        <v>0</v>
      </c>
      <c r="AV672" s="214">
        <f t="shared" si="571"/>
        <v>0</v>
      </c>
      <c r="AW672" s="227" t="e">
        <f t="shared" si="255"/>
        <v>#DIV/0!</v>
      </c>
      <c r="AX672" s="224">
        <f t="shared" ref="AX672:BB672" si="572">SUM(AX31,AX113,AX193,AX274,AX355,AX435,AX514,AX593)</f>
        <v>0</v>
      </c>
      <c r="AY672" s="223">
        <f t="shared" si="572"/>
        <v>0</v>
      </c>
      <c r="AZ672" s="213">
        <f t="shared" si="572"/>
        <v>0</v>
      </c>
      <c r="BA672" s="213">
        <f t="shared" si="572"/>
        <v>0</v>
      </c>
      <c r="BB672" s="214">
        <f t="shared" si="572"/>
        <v>0</v>
      </c>
      <c r="BC672" s="227" t="e">
        <f t="shared" si="257"/>
        <v>#DIV/0!</v>
      </c>
      <c r="BD672" s="224">
        <f t="shared" ref="BD672:BH672" si="573">SUM(BD31,BD113,BD193,BD274,BD355,BD435,BD514,BD593)</f>
        <v>0</v>
      </c>
      <c r="BE672" s="223">
        <f t="shared" si="573"/>
        <v>0</v>
      </c>
      <c r="BF672" s="213">
        <f t="shared" si="573"/>
        <v>0</v>
      </c>
      <c r="BG672" s="213">
        <f t="shared" si="573"/>
        <v>0</v>
      </c>
      <c r="BH672" s="214">
        <f t="shared" si="573"/>
        <v>0</v>
      </c>
      <c r="BI672" s="227" t="e">
        <f t="shared" si="259"/>
        <v>#DIV/0!</v>
      </c>
      <c r="BJ672" s="224">
        <f t="shared" ref="BJ672:BN672" si="574">SUM(BJ31,BJ113,BJ193,BJ274,BJ355,BJ435,BJ514,BJ593)</f>
        <v>0</v>
      </c>
      <c r="BK672" s="223">
        <f t="shared" si="574"/>
        <v>0</v>
      </c>
      <c r="BL672" s="213">
        <f t="shared" si="574"/>
        <v>0</v>
      </c>
      <c r="BM672" s="213">
        <f t="shared" si="574"/>
        <v>0</v>
      </c>
      <c r="BN672" s="214">
        <f t="shared" si="574"/>
        <v>0</v>
      </c>
      <c r="BO672" s="227" t="e">
        <f t="shared" si="261"/>
        <v>#DIV/0!</v>
      </c>
      <c r="BP672" s="217">
        <f t="shared" ref="BP672:BT672" si="575">SUM(BP31,BP113,BP193,BP274,BP355,BP435,BP514,BP593)</f>
        <v>0</v>
      </c>
      <c r="BQ672" s="245">
        <f t="shared" si="575"/>
        <v>0</v>
      </c>
      <c r="BR672" s="242">
        <f t="shared" si="575"/>
        <v>0</v>
      </c>
      <c r="BS672" s="242">
        <f t="shared" si="575"/>
        <v>0</v>
      </c>
      <c r="BT672" s="243">
        <f t="shared" si="575"/>
        <v>0</v>
      </c>
      <c r="BU672" s="244" t="e">
        <f t="shared" si="263"/>
        <v>#DIV/0!</v>
      </c>
      <c r="BV672" s="246">
        <f t="shared" si="239"/>
        <v>0</v>
      </c>
    </row>
    <row r="673" spans="2:74">
      <c r="B673" s="217" t="s">
        <v>159</v>
      </c>
      <c r="C673" s="223">
        <f t="shared" ref="C673:F673" si="576">SUM(C32,C114,C194,C275,C356,C436,C515,C594)</f>
        <v>0</v>
      </c>
      <c r="D673" s="213">
        <f t="shared" si="576"/>
        <v>0</v>
      </c>
      <c r="E673" s="271">
        <f t="shared" si="576"/>
        <v>0</v>
      </c>
      <c r="F673" s="276">
        <f t="shared" si="576"/>
        <v>0</v>
      </c>
      <c r="G673" s="283" t="e">
        <f t="shared" si="241"/>
        <v>#DIV/0!</v>
      </c>
      <c r="H673" s="224">
        <f t="shared" ref="H673:L673" si="577">SUM(H32,H114,H194,H275,H356,H436,H515,H594)</f>
        <v>0</v>
      </c>
      <c r="I673" s="223">
        <f t="shared" si="577"/>
        <v>0</v>
      </c>
      <c r="J673" s="213">
        <f t="shared" si="577"/>
        <v>0</v>
      </c>
      <c r="K673" s="271">
        <f t="shared" si="577"/>
        <v>0</v>
      </c>
      <c r="L673" s="276">
        <f t="shared" si="577"/>
        <v>0</v>
      </c>
      <c r="M673" s="283" t="e">
        <f t="shared" si="243"/>
        <v>#DIV/0!</v>
      </c>
      <c r="N673" s="224">
        <f t="shared" ref="N673:R673" si="578">SUM(N32,N114,N194,N275,N356,N436,N515,N594)</f>
        <v>0</v>
      </c>
      <c r="O673" s="223">
        <f t="shared" si="578"/>
        <v>0</v>
      </c>
      <c r="P673" s="213">
        <f t="shared" si="578"/>
        <v>0</v>
      </c>
      <c r="Q673" s="213">
        <f t="shared" si="578"/>
        <v>0</v>
      </c>
      <c r="R673" s="214">
        <f t="shared" si="578"/>
        <v>0</v>
      </c>
      <c r="S673" s="227" t="e">
        <f t="shared" si="245"/>
        <v>#DIV/0!</v>
      </c>
      <c r="T673" s="224">
        <f t="shared" ref="T673:X673" si="579">SUM(T32,T114,T194,T275,T356,T436,T515,T594)</f>
        <v>0</v>
      </c>
      <c r="U673" s="223">
        <f t="shared" si="579"/>
        <v>0</v>
      </c>
      <c r="V673" s="213">
        <f t="shared" si="579"/>
        <v>0</v>
      </c>
      <c r="W673" s="213">
        <f t="shared" si="579"/>
        <v>0</v>
      </c>
      <c r="X673" s="214">
        <f t="shared" si="579"/>
        <v>0</v>
      </c>
      <c r="Y673" s="227" t="e">
        <f t="shared" si="247"/>
        <v>#DIV/0!</v>
      </c>
      <c r="Z673" s="224">
        <f t="shared" ref="Z673:AD673" si="580">SUM(Z32,Z114,Z194,Z275,Z356,Z436,Z515,Z594)</f>
        <v>0</v>
      </c>
      <c r="AA673" s="223">
        <f t="shared" si="580"/>
        <v>0</v>
      </c>
      <c r="AB673" s="213">
        <f t="shared" si="580"/>
        <v>0</v>
      </c>
      <c r="AC673" s="213">
        <f t="shared" si="580"/>
        <v>0</v>
      </c>
      <c r="AD673" s="214">
        <f t="shared" si="580"/>
        <v>0</v>
      </c>
      <c r="AE673" s="227" t="e">
        <f t="shared" si="249"/>
        <v>#DIV/0!</v>
      </c>
      <c r="AF673" s="224">
        <f t="shared" ref="AF673:AJ673" si="581">SUM(AF32,AF114,AF194,AF275,AF356,AF436,AF515,AF594)</f>
        <v>0</v>
      </c>
      <c r="AG673" s="223">
        <f t="shared" si="581"/>
        <v>0</v>
      </c>
      <c r="AH673" s="213">
        <f t="shared" si="581"/>
        <v>0</v>
      </c>
      <c r="AI673" s="213">
        <f t="shared" si="581"/>
        <v>0</v>
      </c>
      <c r="AJ673" s="214">
        <f t="shared" si="581"/>
        <v>0</v>
      </c>
      <c r="AK673" s="227" t="e">
        <f t="shared" si="251"/>
        <v>#DIV/0!</v>
      </c>
      <c r="AL673" s="224">
        <f t="shared" ref="AL673:AP673" si="582">SUM(AL32,AL114,AL194,AL275,AL356,AL436,AL515,AL594)</f>
        <v>0</v>
      </c>
      <c r="AM673" s="223">
        <f t="shared" si="582"/>
        <v>0</v>
      </c>
      <c r="AN673" s="213">
        <f t="shared" si="582"/>
        <v>0</v>
      </c>
      <c r="AO673" s="213">
        <f t="shared" si="582"/>
        <v>0</v>
      </c>
      <c r="AP673" s="214">
        <f t="shared" si="582"/>
        <v>0</v>
      </c>
      <c r="AQ673" s="227" t="e">
        <f t="shared" si="253"/>
        <v>#DIV/0!</v>
      </c>
      <c r="AR673" s="224">
        <f t="shared" ref="AR673:AV673" si="583">SUM(AR32,AR114,AR194,AR275,AR356,AR436,AR515,AR594)</f>
        <v>0</v>
      </c>
      <c r="AS673" s="223">
        <f t="shared" si="583"/>
        <v>0</v>
      </c>
      <c r="AT673" s="213">
        <f t="shared" si="583"/>
        <v>0</v>
      </c>
      <c r="AU673" s="213">
        <f t="shared" si="583"/>
        <v>0</v>
      </c>
      <c r="AV673" s="214">
        <f t="shared" si="583"/>
        <v>0</v>
      </c>
      <c r="AW673" s="227" t="e">
        <f t="shared" si="255"/>
        <v>#DIV/0!</v>
      </c>
      <c r="AX673" s="224">
        <f t="shared" ref="AX673:BB673" si="584">SUM(AX32,AX114,AX194,AX275,AX356,AX436,AX515,AX594)</f>
        <v>0</v>
      </c>
      <c r="AY673" s="223">
        <f t="shared" si="584"/>
        <v>0</v>
      </c>
      <c r="AZ673" s="213">
        <f t="shared" si="584"/>
        <v>0</v>
      </c>
      <c r="BA673" s="213">
        <f t="shared" si="584"/>
        <v>0</v>
      </c>
      <c r="BB673" s="214">
        <f t="shared" si="584"/>
        <v>0</v>
      </c>
      <c r="BC673" s="227" t="e">
        <f t="shared" si="257"/>
        <v>#DIV/0!</v>
      </c>
      <c r="BD673" s="224">
        <f t="shared" ref="BD673:BH673" si="585">SUM(BD32,BD114,BD194,BD275,BD356,BD436,BD515,BD594)</f>
        <v>0</v>
      </c>
      <c r="BE673" s="223">
        <f t="shared" si="585"/>
        <v>0</v>
      </c>
      <c r="BF673" s="213">
        <f t="shared" si="585"/>
        <v>0</v>
      </c>
      <c r="BG673" s="213">
        <f t="shared" si="585"/>
        <v>0</v>
      </c>
      <c r="BH673" s="214">
        <f t="shared" si="585"/>
        <v>0</v>
      </c>
      <c r="BI673" s="227" t="e">
        <f t="shared" si="259"/>
        <v>#DIV/0!</v>
      </c>
      <c r="BJ673" s="224">
        <f t="shared" ref="BJ673:BN673" si="586">SUM(BJ32,BJ114,BJ194,BJ275,BJ356,BJ436,BJ515,BJ594)</f>
        <v>0</v>
      </c>
      <c r="BK673" s="223">
        <f t="shared" si="586"/>
        <v>0</v>
      </c>
      <c r="BL673" s="213">
        <f t="shared" si="586"/>
        <v>0</v>
      </c>
      <c r="BM673" s="213">
        <f t="shared" si="586"/>
        <v>0</v>
      </c>
      <c r="BN673" s="214">
        <f t="shared" si="586"/>
        <v>0</v>
      </c>
      <c r="BO673" s="227" t="e">
        <f t="shared" si="261"/>
        <v>#DIV/0!</v>
      </c>
      <c r="BP673" s="217">
        <f t="shared" ref="BP673:BT673" si="587">SUM(BP32,BP114,BP194,BP275,BP356,BP436,BP515,BP594)</f>
        <v>0</v>
      </c>
      <c r="BQ673" s="245">
        <f t="shared" si="587"/>
        <v>0</v>
      </c>
      <c r="BR673" s="242">
        <f t="shared" si="587"/>
        <v>0</v>
      </c>
      <c r="BS673" s="242">
        <f t="shared" si="587"/>
        <v>0</v>
      </c>
      <c r="BT673" s="243">
        <f t="shared" si="587"/>
        <v>0</v>
      </c>
      <c r="BU673" s="244" t="e">
        <f t="shared" si="263"/>
        <v>#DIV/0!</v>
      </c>
      <c r="BV673" s="246">
        <f t="shared" si="239"/>
        <v>0</v>
      </c>
    </row>
    <row r="674" spans="2:74">
      <c r="B674" s="217" t="s">
        <v>160</v>
      </c>
      <c r="C674" s="223">
        <f t="shared" ref="C674:F674" si="588">SUM(C33,C115,C195,C276,C357,C437,C516,C595)</f>
        <v>0</v>
      </c>
      <c r="D674" s="213">
        <f t="shared" si="588"/>
        <v>0</v>
      </c>
      <c r="E674" s="271">
        <f t="shared" si="588"/>
        <v>0</v>
      </c>
      <c r="F674" s="276">
        <f t="shared" si="588"/>
        <v>0</v>
      </c>
      <c r="G674" s="283" t="e">
        <f t="shared" si="241"/>
        <v>#DIV/0!</v>
      </c>
      <c r="H674" s="224">
        <f t="shared" ref="H674:L674" si="589">SUM(H33,H115,H195,H276,H357,H437,H516,H595)</f>
        <v>0</v>
      </c>
      <c r="I674" s="223">
        <f t="shared" si="589"/>
        <v>0</v>
      </c>
      <c r="J674" s="213">
        <f t="shared" si="589"/>
        <v>0</v>
      </c>
      <c r="K674" s="271">
        <f t="shared" si="589"/>
        <v>0</v>
      </c>
      <c r="L674" s="276">
        <f t="shared" si="589"/>
        <v>0</v>
      </c>
      <c r="M674" s="283" t="e">
        <f t="shared" si="243"/>
        <v>#DIV/0!</v>
      </c>
      <c r="N674" s="224">
        <f t="shared" ref="N674:R674" si="590">SUM(N33,N115,N195,N276,N357,N437,N516,N595)</f>
        <v>0</v>
      </c>
      <c r="O674" s="223">
        <f t="shared" si="590"/>
        <v>0</v>
      </c>
      <c r="P674" s="213">
        <f t="shared" si="590"/>
        <v>0</v>
      </c>
      <c r="Q674" s="213">
        <f t="shared" si="590"/>
        <v>0</v>
      </c>
      <c r="R674" s="214">
        <f t="shared" si="590"/>
        <v>0</v>
      </c>
      <c r="S674" s="227" t="e">
        <f t="shared" si="245"/>
        <v>#DIV/0!</v>
      </c>
      <c r="T674" s="224">
        <f t="shared" ref="T674:X674" si="591">SUM(T33,T115,T195,T276,T357,T437,T516,T595)</f>
        <v>0</v>
      </c>
      <c r="U674" s="223">
        <f t="shared" si="591"/>
        <v>0</v>
      </c>
      <c r="V674" s="213">
        <f t="shared" si="591"/>
        <v>0</v>
      </c>
      <c r="W674" s="213">
        <f t="shared" si="591"/>
        <v>0</v>
      </c>
      <c r="X674" s="214">
        <f t="shared" si="591"/>
        <v>0</v>
      </c>
      <c r="Y674" s="227" t="e">
        <f t="shared" si="247"/>
        <v>#DIV/0!</v>
      </c>
      <c r="Z674" s="224">
        <f t="shared" ref="Z674:AD674" si="592">SUM(Z33,Z115,Z195,Z276,Z357,Z437,Z516,Z595)</f>
        <v>0</v>
      </c>
      <c r="AA674" s="223">
        <f t="shared" si="592"/>
        <v>0</v>
      </c>
      <c r="AB674" s="213">
        <f t="shared" si="592"/>
        <v>0</v>
      </c>
      <c r="AC674" s="213">
        <f t="shared" si="592"/>
        <v>0</v>
      </c>
      <c r="AD674" s="214">
        <f t="shared" si="592"/>
        <v>0</v>
      </c>
      <c r="AE674" s="227" t="e">
        <f t="shared" si="249"/>
        <v>#DIV/0!</v>
      </c>
      <c r="AF674" s="224">
        <f t="shared" ref="AF674:AJ674" si="593">SUM(AF33,AF115,AF195,AF276,AF357,AF437,AF516,AF595)</f>
        <v>0</v>
      </c>
      <c r="AG674" s="223">
        <f t="shared" si="593"/>
        <v>0</v>
      </c>
      <c r="AH674" s="213">
        <f t="shared" si="593"/>
        <v>0</v>
      </c>
      <c r="AI674" s="213">
        <f t="shared" si="593"/>
        <v>0</v>
      </c>
      <c r="AJ674" s="214">
        <f t="shared" si="593"/>
        <v>0</v>
      </c>
      <c r="AK674" s="227" t="e">
        <f t="shared" si="251"/>
        <v>#DIV/0!</v>
      </c>
      <c r="AL674" s="224">
        <f t="shared" ref="AL674:AP674" si="594">SUM(AL33,AL115,AL195,AL276,AL357,AL437,AL516,AL595)</f>
        <v>0</v>
      </c>
      <c r="AM674" s="223">
        <f t="shared" si="594"/>
        <v>0</v>
      </c>
      <c r="AN674" s="213">
        <f t="shared" si="594"/>
        <v>0</v>
      </c>
      <c r="AO674" s="213">
        <f t="shared" si="594"/>
        <v>0</v>
      </c>
      <c r="AP674" s="214">
        <f t="shared" si="594"/>
        <v>0</v>
      </c>
      <c r="AQ674" s="227" t="e">
        <f t="shared" si="253"/>
        <v>#DIV/0!</v>
      </c>
      <c r="AR674" s="224">
        <f t="shared" ref="AR674:AV674" si="595">SUM(AR33,AR115,AR195,AR276,AR357,AR437,AR516,AR595)</f>
        <v>0</v>
      </c>
      <c r="AS674" s="223">
        <f t="shared" si="595"/>
        <v>0</v>
      </c>
      <c r="AT674" s="213">
        <f t="shared" si="595"/>
        <v>0</v>
      </c>
      <c r="AU674" s="213">
        <f t="shared" si="595"/>
        <v>0</v>
      </c>
      <c r="AV674" s="214">
        <f t="shared" si="595"/>
        <v>0</v>
      </c>
      <c r="AW674" s="227" t="e">
        <f t="shared" si="255"/>
        <v>#DIV/0!</v>
      </c>
      <c r="AX674" s="224">
        <f t="shared" ref="AX674:BB674" si="596">SUM(AX33,AX115,AX195,AX276,AX357,AX437,AX516,AX595)</f>
        <v>0</v>
      </c>
      <c r="AY674" s="223">
        <f t="shared" si="596"/>
        <v>0</v>
      </c>
      <c r="AZ674" s="213">
        <f t="shared" si="596"/>
        <v>0</v>
      </c>
      <c r="BA674" s="213">
        <f t="shared" si="596"/>
        <v>0</v>
      </c>
      <c r="BB674" s="214">
        <f t="shared" si="596"/>
        <v>0</v>
      </c>
      <c r="BC674" s="227" t="e">
        <f t="shared" si="257"/>
        <v>#DIV/0!</v>
      </c>
      <c r="BD674" s="224">
        <f t="shared" ref="BD674:BH674" si="597">SUM(BD33,BD115,BD195,BD276,BD357,BD437,BD516,BD595)</f>
        <v>0</v>
      </c>
      <c r="BE674" s="223">
        <f t="shared" si="597"/>
        <v>0</v>
      </c>
      <c r="BF674" s="213">
        <f t="shared" si="597"/>
        <v>0</v>
      </c>
      <c r="BG674" s="213">
        <f t="shared" si="597"/>
        <v>0</v>
      </c>
      <c r="BH674" s="214">
        <f t="shared" si="597"/>
        <v>0</v>
      </c>
      <c r="BI674" s="227" t="e">
        <f t="shared" si="259"/>
        <v>#DIV/0!</v>
      </c>
      <c r="BJ674" s="224">
        <f t="shared" ref="BJ674:BN674" si="598">SUM(BJ33,BJ115,BJ195,BJ276,BJ357,BJ437,BJ516,BJ595)</f>
        <v>0</v>
      </c>
      <c r="BK674" s="223">
        <f t="shared" si="598"/>
        <v>0</v>
      </c>
      <c r="BL674" s="213">
        <f t="shared" si="598"/>
        <v>0</v>
      </c>
      <c r="BM674" s="213">
        <f t="shared" si="598"/>
        <v>0</v>
      </c>
      <c r="BN674" s="214">
        <f t="shared" si="598"/>
        <v>0</v>
      </c>
      <c r="BO674" s="227" t="e">
        <f t="shared" si="261"/>
        <v>#DIV/0!</v>
      </c>
      <c r="BP674" s="217">
        <f t="shared" ref="BP674:BT674" si="599">SUM(BP33,BP115,BP195,BP276,BP357,BP437,BP516,BP595)</f>
        <v>0</v>
      </c>
      <c r="BQ674" s="245">
        <f t="shared" si="599"/>
        <v>0</v>
      </c>
      <c r="BR674" s="242">
        <f t="shared" si="599"/>
        <v>0</v>
      </c>
      <c r="BS674" s="242">
        <f t="shared" si="599"/>
        <v>0</v>
      </c>
      <c r="BT674" s="243">
        <f t="shared" si="599"/>
        <v>0</v>
      </c>
      <c r="BU674" s="244" t="e">
        <f t="shared" si="263"/>
        <v>#DIV/0!</v>
      </c>
      <c r="BV674" s="246">
        <f t="shared" si="239"/>
        <v>0</v>
      </c>
    </row>
    <row r="675" spans="2:74">
      <c r="B675" s="217" t="s">
        <v>161</v>
      </c>
      <c r="C675" s="223">
        <f t="shared" ref="C675:F675" si="600">SUM(C34,C116,C196,C277,C358,C438,C517,C596)</f>
        <v>0</v>
      </c>
      <c r="D675" s="213">
        <f t="shared" si="600"/>
        <v>0</v>
      </c>
      <c r="E675" s="271">
        <f t="shared" si="600"/>
        <v>0</v>
      </c>
      <c r="F675" s="276">
        <f t="shared" si="600"/>
        <v>0</v>
      </c>
      <c r="G675" s="283" t="e">
        <f t="shared" si="241"/>
        <v>#DIV/0!</v>
      </c>
      <c r="H675" s="224">
        <f t="shared" ref="H675:L675" si="601">SUM(H34,H116,H196,H277,H358,H438,H517,H596)</f>
        <v>0</v>
      </c>
      <c r="I675" s="223">
        <f t="shared" si="601"/>
        <v>0</v>
      </c>
      <c r="J675" s="213">
        <f t="shared" si="601"/>
        <v>0</v>
      </c>
      <c r="K675" s="271">
        <f t="shared" si="601"/>
        <v>0</v>
      </c>
      <c r="L675" s="276">
        <f t="shared" si="601"/>
        <v>0</v>
      </c>
      <c r="M675" s="283" t="e">
        <f t="shared" si="243"/>
        <v>#DIV/0!</v>
      </c>
      <c r="N675" s="224">
        <f t="shared" ref="N675:R675" si="602">SUM(N34,N116,N196,N277,N358,N438,N517,N596)</f>
        <v>0</v>
      </c>
      <c r="O675" s="223">
        <f t="shared" si="602"/>
        <v>0</v>
      </c>
      <c r="P675" s="213">
        <f t="shared" si="602"/>
        <v>0</v>
      </c>
      <c r="Q675" s="213">
        <f t="shared" si="602"/>
        <v>0</v>
      </c>
      <c r="R675" s="214">
        <f t="shared" si="602"/>
        <v>0</v>
      </c>
      <c r="S675" s="227" t="e">
        <f t="shared" si="245"/>
        <v>#DIV/0!</v>
      </c>
      <c r="T675" s="224">
        <f t="shared" ref="T675:X675" si="603">SUM(T34,T116,T196,T277,T358,T438,T517,T596)</f>
        <v>0</v>
      </c>
      <c r="U675" s="223">
        <f t="shared" si="603"/>
        <v>0</v>
      </c>
      <c r="V675" s="213">
        <f t="shared" si="603"/>
        <v>0</v>
      </c>
      <c r="W675" s="213">
        <f t="shared" si="603"/>
        <v>0</v>
      </c>
      <c r="X675" s="214">
        <f t="shared" si="603"/>
        <v>0</v>
      </c>
      <c r="Y675" s="227" t="e">
        <f t="shared" si="247"/>
        <v>#DIV/0!</v>
      </c>
      <c r="Z675" s="224">
        <f t="shared" ref="Z675:AD675" si="604">SUM(Z34,Z116,Z196,Z277,Z358,Z438,Z517,Z596)</f>
        <v>0</v>
      </c>
      <c r="AA675" s="223">
        <f t="shared" si="604"/>
        <v>0</v>
      </c>
      <c r="AB675" s="213">
        <f t="shared" si="604"/>
        <v>0</v>
      </c>
      <c r="AC675" s="213">
        <f t="shared" si="604"/>
        <v>0</v>
      </c>
      <c r="AD675" s="214">
        <f t="shared" si="604"/>
        <v>0</v>
      </c>
      <c r="AE675" s="227" t="e">
        <f t="shared" si="249"/>
        <v>#DIV/0!</v>
      </c>
      <c r="AF675" s="224">
        <f t="shared" ref="AF675:AJ675" si="605">SUM(AF34,AF116,AF196,AF277,AF358,AF438,AF517,AF596)</f>
        <v>0</v>
      </c>
      <c r="AG675" s="223">
        <f t="shared" si="605"/>
        <v>0</v>
      </c>
      <c r="AH675" s="213">
        <f t="shared" si="605"/>
        <v>0</v>
      </c>
      <c r="AI675" s="213">
        <f t="shared" si="605"/>
        <v>0</v>
      </c>
      <c r="AJ675" s="214">
        <f t="shared" si="605"/>
        <v>0</v>
      </c>
      <c r="AK675" s="227" t="e">
        <f t="shared" si="251"/>
        <v>#DIV/0!</v>
      </c>
      <c r="AL675" s="224">
        <f t="shared" ref="AL675:AP675" si="606">SUM(AL34,AL116,AL196,AL277,AL358,AL438,AL517,AL596)</f>
        <v>0</v>
      </c>
      <c r="AM675" s="223">
        <f t="shared" si="606"/>
        <v>0</v>
      </c>
      <c r="AN675" s="213">
        <f t="shared" si="606"/>
        <v>0</v>
      </c>
      <c r="AO675" s="213">
        <f t="shared" si="606"/>
        <v>0</v>
      </c>
      <c r="AP675" s="214">
        <f t="shared" si="606"/>
        <v>0</v>
      </c>
      <c r="AQ675" s="227" t="e">
        <f t="shared" si="253"/>
        <v>#DIV/0!</v>
      </c>
      <c r="AR675" s="224">
        <f t="shared" ref="AR675:AV675" si="607">SUM(AR34,AR116,AR196,AR277,AR358,AR438,AR517,AR596)</f>
        <v>0</v>
      </c>
      <c r="AS675" s="223">
        <f t="shared" si="607"/>
        <v>0</v>
      </c>
      <c r="AT675" s="213">
        <f t="shared" si="607"/>
        <v>0</v>
      </c>
      <c r="AU675" s="213">
        <f t="shared" si="607"/>
        <v>0</v>
      </c>
      <c r="AV675" s="214">
        <f t="shared" si="607"/>
        <v>0</v>
      </c>
      <c r="AW675" s="227" t="e">
        <f t="shared" si="255"/>
        <v>#DIV/0!</v>
      </c>
      <c r="AX675" s="224">
        <f t="shared" ref="AX675:BB675" si="608">SUM(AX34,AX116,AX196,AX277,AX358,AX438,AX517,AX596)</f>
        <v>0</v>
      </c>
      <c r="AY675" s="223">
        <f t="shared" si="608"/>
        <v>0</v>
      </c>
      <c r="AZ675" s="213">
        <f t="shared" si="608"/>
        <v>0</v>
      </c>
      <c r="BA675" s="213">
        <f t="shared" si="608"/>
        <v>0</v>
      </c>
      <c r="BB675" s="214">
        <f t="shared" si="608"/>
        <v>0</v>
      </c>
      <c r="BC675" s="227" t="e">
        <f t="shared" si="257"/>
        <v>#DIV/0!</v>
      </c>
      <c r="BD675" s="224">
        <f t="shared" ref="BD675:BH675" si="609">SUM(BD34,BD116,BD196,BD277,BD358,BD438,BD517,BD596)</f>
        <v>0</v>
      </c>
      <c r="BE675" s="223">
        <f t="shared" si="609"/>
        <v>0</v>
      </c>
      <c r="BF675" s="213">
        <f t="shared" si="609"/>
        <v>0</v>
      </c>
      <c r="BG675" s="213">
        <f t="shared" si="609"/>
        <v>0</v>
      </c>
      <c r="BH675" s="214">
        <f t="shared" si="609"/>
        <v>0</v>
      </c>
      <c r="BI675" s="227" t="e">
        <f t="shared" si="259"/>
        <v>#DIV/0!</v>
      </c>
      <c r="BJ675" s="224">
        <f t="shared" ref="BJ675:BN675" si="610">SUM(BJ34,BJ116,BJ196,BJ277,BJ358,BJ438,BJ517,BJ596)</f>
        <v>0</v>
      </c>
      <c r="BK675" s="223">
        <f t="shared" si="610"/>
        <v>0</v>
      </c>
      <c r="BL675" s="213">
        <f t="shared" si="610"/>
        <v>0</v>
      </c>
      <c r="BM675" s="213">
        <f t="shared" si="610"/>
        <v>0</v>
      </c>
      <c r="BN675" s="214">
        <f t="shared" si="610"/>
        <v>0</v>
      </c>
      <c r="BO675" s="227" t="e">
        <f t="shared" si="261"/>
        <v>#DIV/0!</v>
      </c>
      <c r="BP675" s="217">
        <f t="shared" ref="BP675:BT675" si="611">SUM(BP34,BP116,BP196,BP277,BP358,BP438,BP517,BP596)</f>
        <v>0</v>
      </c>
      <c r="BQ675" s="245">
        <f t="shared" si="611"/>
        <v>0</v>
      </c>
      <c r="BR675" s="242">
        <f t="shared" si="611"/>
        <v>0</v>
      </c>
      <c r="BS675" s="242">
        <f t="shared" si="611"/>
        <v>0</v>
      </c>
      <c r="BT675" s="243">
        <f t="shared" si="611"/>
        <v>0</v>
      </c>
      <c r="BU675" s="244" t="e">
        <f t="shared" si="263"/>
        <v>#DIV/0!</v>
      </c>
      <c r="BV675" s="246">
        <f t="shared" si="239"/>
        <v>0</v>
      </c>
    </row>
    <row r="676" spans="2:74">
      <c r="B676" s="217" t="s">
        <v>162</v>
      </c>
      <c r="C676" s="223">
        <f t="shared" ref="C676:F676" si="612">SUM(C35,C117,C197,C278,C359,C439,C518,C597)</f>
        <v>0</v>
      </c>
      <c r="D676" s="213">
        <f t="shared" si="612"/>
        <v>0</v>
      </c>
      <c r="E676" s="271">
        <f t="shared" si="612"/>
        <v>0</v>
      </c>
      <c r="F676" s="276">
        <f t="shared" si="612"/>
        <v>0</v>
      </c>
      <c r="G676" s="283" t="e">
        <f t="shared" si="241"/>
        <v>#DIV/0!</v>
      </c>
      <c r="H676" s="224">
        <f t="shared" ref="H676:L676" si="613">SUM(H35,H117,H197,H278,H359,H439,H518,H597)</f>
        <v>0</v>
      </c>
      <c r="I676" s="223">
        <f t="shared" si="613"/>
        <v>0</v>
      </c>
      <c r="J676" s="213">
        <f t="shared" si="613"/>
        <v>0</v>
      </c>
      <c r="K676" s="271">
        <f t="shared" si="613"/>
        <v>0</v>
      </c>
      <c r="L676" s="276">
        <f t="shared" si="613"/>
        <v>0</v>
      </c>
      <c r="M676" s="283" t="e">
        <f t="shared" si="243"/>
        <v>#DIV/0!</v>
      </c>
      <c r="N676" s="224">
        <f t="shared" ref="N676:R676" si="614">SUM(N35,N117,N197,N278,N359,N439,N518,N597)</f>
        <v>0</v>
      </c>
      <c r="O676" s="223">
        <f t="shared" si="614"/>
        <v>0</v>
      </c>
      <c r="P676" s="213">
        <f t="shared" si="614"/>
        <v>0</v>
      </c>
      <c r="Q676" s="213">
        <f t="shared" si="614"/>
        <v>0</v>
      </c>
      <c r="R676" s="214">
        <f t="shared" si="614"/>
        <v>0</v>
      </c>
      <c r="S676" s="227" t="e">
        <f t="shared" si="245"/>
        <v>#DIV/0!</v>
      </c>
      <c r="T676" s="224">
        <f t="shared" ref="T676:X676" si="615">SUM(T35,T117,T197,T278,T359,T439,T518,T597)</f>
        <v>0</v>
      </c>
      <c r="U676" s="223">
        <f t="shared" si="615"/>
        <v>0</v>
      </c>
      <c r="V676" s="213">
        <f t="shared" si="615"/>
        <v>0</v>
      </c>
      <c r="W676" s="213">
        <f t="shared" si="615"/>
        <v>0</v>
      </c>
      <c r="X676" s="214">
        <f t="shared" si="615"/>
        <v>0</v>
      </c>
      <c r="Y676" s="227" t="e">
        <f t="shared" si="247"/>
        <v>#DIV/0!</v>
      </c>
      <c r="Z676" s="224">
        <f t="shared" ref="Z676:AD676" si="616">SUM(Z35,Z117,Z197,Z278,Z359,Z439,Z518,Z597)</f>
        <v>0</v>
      </c>
      <c r="AA676" s="223">
        <f t="shared" si="616"/>
        <v>0</v>
      </c>
      <c r="AB676" s="213">
        <f t="shared" si="616"/>
        <v>0</v>
      </c>
      <c r="AC676" s="213">
        <f t="shared" si="616"/>
        <v>0</v>
      </c>
      <c r="AD676" s="214">
        <f t="shared" si="616"/>
        <v>0</v>
      </c>
      <c r="AE676" s="227" t="e">
        <f t="shared" si="249"/>
        <v>#DIV/0!</v>
      </c>
      <c r="AF676" s="224">
        <f t="shared" ref="AF676:AJ676" si="617">SUM(AF35,AF117,AF197,AF278,AF359,AF439,AF518,AF597)</f>
        <v>0</v>
      </c>
      <c r="AG676" s="223">
        <f t="shared" si="617"/>
        <v>0</v>
      </c>
      <c r="AH676" s="213">
        <f t="shared" si="617"/>
        <v>0</v>
      </c>
      <c r="AI676" s="213">
        <f t="shared" si="617"/>
        <v>0</v>
      </c>
      <c r="AJ676" s="214">
        <f t="shared" si="617"/>
        <v>0</v>
      </c>
      <c r="AK676" s="227" t="e">
        <f t="shared" si="251"/>
        <v>#DIV/0!</v>
      </c>
      <c r="AL676" s="224">
        <f t="shared" ref="AL676:AP676" si="618">SUM(AL35,AL117,AL197,AL278,AL359,AL439,AL518,AL597)</f>
        <v>0</v>
      </c>
      <c r="AM676" s="223">
        <f t="shared" si="618"/>
        <v>0</v>
      </c>
      <c r="AN676" s="213">
        <f t="shared" si="618"/>
        <v>0</v>
      </c>
      <c r="AO676" s="213">
        <f t="shared" si="618"/>
        <v>0</v>
      </c>
      <c r="AP676" s="214">
        <f t="shared" si="618"/>
        <v>0</v>
      </c>
      <c r="AQ676" s="227" t="e">
        <f t="shared" si="253"/>
        <v>#DIV/0!</v>
      </c>
      <c r="AR676" s="224">
        <f t="shared" ref="AR676:AV676" si="619">SUM(AR35,AR117,AR197,AR278,AR359,AR439,AR518,AR597)</f>
        <v>0</v>
      </c>
      <c r="AS676" s="223">
        <f t="shared" si="619"/>
        <v>0</v>
      </c>
      <c r="AT676" s="213">
        <f t="shared" si="619"/>
        <v>0</v>
      </c>
      <c r="AU676" s="213">
        <f t="shared" si="619"/>
        <v>0</v>
      </c>
      <c r="AV676" s="214">
        <f t="shared" si="619"/>
        <v>0</v>
      </c>
      <c r="AW676" s="227" t="e">
        <f t="shared" si="255"/>
        <v>#DIV/0!</v>
      </c>
      <c r="AX676" s="224">
        <f t="shared" ref="AX676:BB676" si="620">SUM(AX35,AX117,AX197,AX278,AX359,AX439,AX518,AX597)</f>
        <v>0</v>
      </c>
      <c r="AY676" s="223">
        <f t="shared" si="620"/>
        <v>0</v>
      </c>
      <c r="AZ676" s="213">
        <f t="shared" si="620"/>
        <v>0</v>
      </c>
      <c r="BA676" s="213">
        <f t="shared" si="620"/>
        <v>0</v>
      </c>
      <c r="BB676" s="214">
        <f t="shared" si="620"/>
        <v>0</v>
      </c>
      <c r="BC676" s="227" t="e">
        <f t="shared" si="257"/>
        <v>#DIV/0!</v>
      </c>
      <c r="BD676" s="224">
        <f t="shared" ref="BD676:BH676" si="621">SUM(BD35,BD117,BD197,BD278,BD359,BD439,BD518,BD597)</f>
        <v>0</v>
      </c>
      <c r="BE676" s="223">
        <f t="shared" si="621"/>
        <v>0</v>
      </c>
      <c r="BF676" s="213">
        <f t="shared" si="621"/>
        <v>0</v>
      </c>
      <c r="BG676" s="213">
        <f t="shared" si="621"/>
        <v>0</v>
      </c>
      <c r="BH676" s="214">
        <f t="shared" si="621"/>
        <v>0</v>
      </c>
      <c r="BI676" s="227" t="e">
        <f t="shared" si="259"/>
        <v>#DIV/0!</v>
      </c>
      <c r="BJ676" s="224">
        <f t="shared" ref="BJ676:BN676" si="622">SUM(BJ35,BJ117,BJ197,BJ278,BJ359,BJ439,BJ518,BJ597)</f>
        <v>0</v>
      </c>
      <c r="BK676" s="223">
        <f t="shared" si="622"/>
        <v>0</v>
      </c>
      <c r="BL676" s="213">
        <f t="shared" si="622"/>
        <v>0</v>
      </c>
      <c r="BM676" s="213">
        <f t="shared" si="622"/>
        <v>0</v>
      </c>
      <c r="BN676" s="214">
        <f t="shared" si="622"/>
        <v>0</v>
      </c>
      <c r="BO676" s="227" t="e">
        <f t="shared" si="261"/>
        <v>#DIV/0!</v>
      </c>
      <c r="BP676" s="217">
        <f t="shared" ref="BP676:BT676" si="623">SUM(BP35,BP117,BP197,BP278,BP359,BP439,BP518,BP597)</f>
        <v>0</v>
      </c>
      <c r="BQ676" s="245">
        <f t="shared" si="623"/>
        <v>0</v>
      </c>
      <c r="BR676" s="242">
        <f t="shared" si="623"/>
        <v>0</v>
      </c>
      <c r="BS676" s="242">
        <f t="shared" si="623"/>
        <v>0</v>
      </c>
      <c r="BT676" s="243">
        <f t="shared" si="623"/>
        <v>0</v>
      </c>
      <c r="BU676" s="244" t="e">
        <f t="shared" si="263"/>
        <v>#DIV/0!</v>
      </c>
      <c r="BV676" s="246">
        <f t="shared" si="239"/>
        <v>0</v>
      </c>
    </row>
    <row r="677" spans="2:74">
      <c r="B677" s="217" t="s">
        <v>163</v>
      </c>
      <c r="C677" s="223">
        <f t="shared" ref="C677:F677" si="624">SUM(C36,C118,C198,C279,C360,C440,C519,C598)</f>
        <v>0</v>
      </c>
      <c r="D677" s="213">
        <f t="shared" si="624"/>
        <v>0</v>
      </c>
      <c r="E677" s="271">
        <f t="shared" si="624"/>
        <v>0</v>
      </c>
      <c r="F677" s="276">
        <f t="shared" si="624"/>
        <v>0</v>
      </c>
      <c r="G677" s="283" t="e">
        <f t="shared" si="241"/>
        <v>#DIV/0!</v>
      </c>
      <c r="H677" s="224">
        <f t="shared" ref="H677:L677" si="625">SUM(H36,H118,H198,H279,H360,H440,H519,H598)</f>
        <v>0</v>
      </c>
      <c r="I677" s="223">
        <f t="shared" si="625"/>
        <v>0</v>
      </c>
      <c r="J677" s="213">
        <f t="shared" si="625"/>
        <v>0</v>
      </c>
      <c r="K677" s="271">
        <f t="shared" si="625"/>
        <v>0</v>
      </c>
      <c r="L677" s="276">
        <f t="shared" si="625"/>
        <v>0</v>
      </c>
      <c r="M677" s="283" t="e">
        <f t="shared" si="243"/>
        <v>#DIV/0!</v>
      </c>
      <c r="N677" s="224">
        <f t="shared" ref="N677:R677" si="626">SUM(N36,N118,N198,N279,N360,N440,N519,N598)</f>
        <v>0</v>
      </c>
      <c r="O677" s="223">
        <f t="shared" si="626"/>
        <v>0</v>
      </c>
      <c r="P677" s="213">
        <f t="shared" si="626"/>
        <v>0</v>
      </c>
      <c r="Q677" s="213">
        <f t="shared" si="626"/>
        <v>0</v>
      </c>
      <c r="R677" s="214">
        <f t="shared" si="626"/>
        <v>0</v>
      </c>
      <c r="S677" s="227" t="e">
        <f t="shared" si="245"/>
        <v>#DIV/0!</v>
      </c>
      <c r="T677" s="224">
        <f t="shared" ref="T677:X677" si="627">SUM(T36,T118,T198,T279,T360,T440,T519,T598)</f>
        <v>0</v>
      </c>
      <c r="U677" s="223">
        <f t="shared" si="627"/>
        <v>0</v>
      </c>
      <c r="V677" s="213">
        <f t="shared" si="627"/>
        <v>0</v>
      </c>
      <c r="W677" s="213">
        <f t="shared" si="627"/>
        <v>0</v>
      </c>
      <c r="X677" s="214">
        <f t="shared" si="627"/>
        <v>0</v>
      </c>
      <c r="Y677" s="227" t="e">
        <f t="shared" si="247"/>
        <v>#DIV/0!</v>
      </c>
      <c r="Z677" s="224">
        <f t="shared" ref="Z677:AD677" si="628">SUM(Z36,Z118,Z198,Z279,Z360,Z440,Z519,Z598)</f>
        <v>0</v>
      </c>
      <c r="AA677" s="223">
        <f t="shared" si="628"/>
        <v>0</v>
      </c>
      <c r="AB677" s="213">
        <f t="shared" si="628"/>
        <v>0</v>
      </c>
      <c r="AC677" s="213">
        <f t="shared" si="628"/>
        <v>0</v>
      </c>
      <c r="AD677" s="214">
        <f t="shared" si="628"/>
        <v>0</v>
      </c>
      <c r="AE677" s="227" t="e">
        <f t="shared" si="249"/>
        <v>#DIV/0!</v>
      </c>
      <c r="AF677" s="224">
        <f t="shared" ref="AF677:AJ677" si="629">SUM(AF36,AF118,AF198,AF279,AF360,AF440,AF519,AF598)</f>
        <v>0</v>
      </c>
      <c r="AG677" s="223">
        <f t="shared" si="629"/>
        <v>0</v>
      </c>
      <c r="AH677" s="213">
        <f t="shared" si="629"/>
        <v>0</v>
      </c>
      <c r="AI677" s="213">
        <f t="shared" si="629"/>
        <v>0</v>
      </c>
      <c r="AJ677" s="214">
        <f t="shared" si="629"/>
        <v>0</v>
      </c>
      <c r="AK677" s="227" t="e">
        <f t="shared" si="251"/>
        <v>#DIV/0!</v>
      </c>
      <c r="AL677" s="224">
        <f t="shared" ref="AL677:AP677" si="630">SUM(AL36,AL118,AL198,AL279,AL360,AL440,AL519,AL598)</f>
        <v>0</v>
      </c>
      <c r="AM677" s="223">
        <f t="shared" si="630"/>
        <v>0</v>
      </c>
      <c r="AN677" s="213">
        <f t="shared" si="630"/>
        <v>0</v>
      </c>
      <c r="AO677" s="213">
        <f t="shared" si="630"/>
        <v>0</v>
      </c>
      <c r="AP677" s="214">
        <f t="shared" si="630"/>
        <v>0</v>
      </c>
      <c r="AQ677" s="227" t="e">
        <f t="shared" si="253"/>
        <v>#DIV/0!</v>
      </c>
      <c r="AR677" s="224">
        <f t="shared" ref="AR677:AV677" si="631">SUM(AR36,AR118,AR198,AR279,AR360,AR440,AR519,AR598)</f>
        <v>0</v>
      </c>
      <c r="AS677" s="223">
        <f t="shared" si="631"/>
        <v>0</v>
      </c>
      <c r="AT677" s="213">
        <f t="shared" si="631"/>
        <v>0</v>
      </c>
      <c r="AU677" s="213">
        <f t="shared" si="631"/>
        <v>0</v>
      </c>
      <c r="AV677" s="214">
        <f t="shared" si="631"/>
        <v>0</v>
      </c>
      <c r="AW677" s="227" t="e">
        <f t="shared" si="255"/>
        <v>#DIV/0!</v>
      </c>
      <c r="AX677" s="224">
        <f t="shared" ref="AX677:BB677" si="632">SUM(AX36,AX118,AX198,AX279,AX360,AX440,AX519,AX598)</f>
        <v>0</v>
      </c>
      <c r="AY677" s="223">
        <f t="shared" si="632"/>
        <v>0</v>
      </c>
      <c r="AZ677" s="213">
        <f t="shared" si="632"/>
        <v>0</v>
      </c>
      <c r="BA677" s="213">
        <f t="shared" si="632"/>
        <v>0</v>
      </c>
      <c r="BB677" s="214">
        <f t="shared" si="632"/>
        <v>0</v>
      </c>
      <c r="BC677" s="227" t="e">
        <f t="shared" si="257"/>
        <v>#DIV/0!</v>
      </c>
      <c r="BD677" s="224">
        <f t="shared" ref="BD677:BH677" si="633">SUM(BD36,BD118,BD198,BD279,BD360,BD440,BD519,BD598)</f>
        <v>0</v>
      </c>
      <c r="BE677" s="223">
        <f t="shared" si="633"/>
        <v>0</v>
      </c>
      <c r="BF677" s="213">
        <f t="shared" si="633"/>
        <v>0</v>
      </c>
      <c r="BG677" s="213">
        <f t="shared" si="633"/>
        <v>0</v>
      </c>
      <c r="BH677" s="214">
        <f t="shared" si="633"/>
        <v>0</v>
      </c>
      <c r="BI677" s="227" t="e">
        <f t="shared" si="259"/>
        <v>#DIV/0!</v>
      </c>
      <c r="BJ677" s="224">
        <f t="shared" ref="BJ677:BN677" si="634">SUM(BJ36,BJ118,BJ198,BJ279,BJ360,BJ440,BJ519,BJ598)</f>
        <v>0</v>
      </c>
      <c r="BK677" s="223">
        <f t="shared" si="634"/>
        <v>0</v>
      </c>
      <c r="BL677" s="213">
        <f t="shared" si="634"/>
        <v>0</v>
      </c>
      <c r="BM677" s="213">
        <f t="shared" si="634"/>
        <v>0</v>
      </c>
      <c r="BN677" s="214">
        <f t="shared" si="634"/>
        <v>0</v>
      </c>
      <c r="BO677" s="227" t="e">
        <f t="shared" si="261"/>
        <v>#DIV/0!</v>
      </c>
      <c r="BP677" s="217">
        <f t="shared" ref="BP677:BT677" si="635">SUM(BP36,BP118,BP198,BP279,BP360,BP440,BP519,BP598)</f>
        <v>0</v>
      </c>
      <c r="BQ677" s="245">
        <f t="shared" si="635"/>
        <v>0</v>
      </c>
      <c r="BR677" s="242">
        <f t="shared" si="635"/>
        <v>0</v>
      </c>
      <c r="BS677" s="242">
        <f t="shared" si="635"/>
        <v>0</v>
      </c>
      <c r="BT677" s="243">
        <f t="shared" si="635"/>
        <v>0</v>
      </c>
      <c r="BU677" s="244" t="e">
        <f t="shared" si="263"/>
        <v>#DIV/0!</v>
      </c>
      <c r="BV677" s="246">
        <f t="shared" ref="BV677:BV708" si="636">SUM(BV36,BV118,BV198,BV279,BV360,BV440,BV519,BV598)</f>
        <v>0</v>
      </c>
    </row>
    <row r="678" spans="2:74">
      <c r="B678" s="217" t="s">
        <v>164</v>
      </c>
      <c r="C678" s="223">
        <f t="shared" ref="C678:F678" si="637">SUM(C37,C119,C199,C280,C361,C441,C520,C599)</f>
        <v>0</v>
      </c>
      <c r="D678" s="213">
        <f t="shared" si="637"/>
        <v>0</v>
      </c>
      <c r="E678" s="271">
        <f t="shared" si="637"/>
        <v>0</v>
      </c>
      <c r="F678" s="276">
        <f t="shared" si="637"/>
        <v>0</v>
      </c>
      <c r="G678" s="283" t="e">
        <f t="shared" si="241"/>
        <v>#DIV/0!</v>
      </c>
      <c r="H678" s="224">
        <f t="shared" ref="H678:L678" si="638">SUM(H37,H119,H199,H280,H361,H441,H520,H599)</f>
        <v>0</v>
      </c>
      <c r="I678" s="223">
        <f t="shared" si="638"/>
        <v>0</v>
      </c>
      <c r="J678" s="213">
        <f t="shared" si="638"/>
        <v>0</v>
      </c>
      <c r="K678" s="271">
        <f t="shared" si="638"/>
        <v>0</v>
      </c>
      <c r="L678" s="276">
        <f t="shared" si="638"/>
        <v>0</v>
      </c>
      <c r="M678" s="283" t="e">
        <f t="shared" si="243"/>
        <v>#DIV/0!</v>
      </c>
      <c r="N678" s="224">
        <f t="shared" ref="N678:R678" si="639">SUM(N37,N119,N199,N280,N361,N441,N520,N599)</f>
        <v>0</v>
      </c>
      <c r="O678" s="223">
        <f t="shared" si="639"/>
        <v>0</v>
      </c>
      <c r="P678" s="213">
        <f t="shared" si="639"/>
        <v>0</v>
      </c>
      <c r="Q678" s="213">
        <f t="shared" si="639"/>
        <v>0</v>
      </c>
      <c r="R678" s="214">
        <f t="shared" si="639"/>
        <v>0</v>
      </c>
      <c r="S678" s="227" t="e">
        <f t="shared" si="245"/>
        <v>#DIV/0!</v>
      </c>
      <c r="T678" s="224">
        <f t="shared" ref="T678:X678" si="640">SUM(T37,T119,T199,T280,T361,T441,T520,T599)</f>
        <v>0</v>
      </c>
      <c r="U678" s="223">
        <f t="shared" si="640"/>
        <v>0</v>
      </c>
      <c r="V678" s="213">
        <f t="shared" si="640"/>
        <v>0</v>
      </c>
      <c r="W678" s="213">
        <f t="shared" si="640"/>
        <v>0</v>
      </c>
      <c r="X678" s="214">
        <f t="shared" si="640"/>
        <v>0</v>
      </c>
      <c r="Y678" s="227" t="e">
        <f t="shared" si="247"/>
        <v>#DIV/0!</v>
      </c>
      <c r="Z678" s="224">
        <f t="shared" ref="Z678:AD678" si="641">SUM(Z37,Z119,Z199,Z280,Z361,Z441,Z520,Z599)</f>
        <v>0</v>
      </c>
      <c r="AA678" s="223">
        <f t="shared" si="641"/>
        <v>0</v>
      </c>
      <c r="AB678" s="213">
        <f t="shared" si="641"/>
        <v>0</v>
      </c>
      <c r="AC678" s="213">
        <f t="shared" si="641"/>
        <v>0</v>
      </c>
      <c r="AD678" s="214">
        <f t="shared" si="641"/>
        <v>0</v>
      </c>
      <c r="AE678" s="227" t="e">
        <f t="shared" si="249"/>
        <v>#DIV/0!</v>
      </c>
      <c r="AF678" s="224">
        <f t="shared" ref="AF678:AJ678" si="642">SUM(AF37,AF119,AF199,AF280,AF361,AF441,AF520,AF599)</f>
        <v>0</v>
      </c>
      <c r="AG678" s="223">
        <f t="shared" si="642"/>
        <v>0</v>
      </c>
      <c r="AH678" s="213">
        <f t="shared" si="642"/>
        <v>0</v>
      </c>
      <c r="AI678" s="213">
        <f t="shared" si="642"/>
        <v>0</v>
      </c>
      <c r="AJ678" s="214">
        <f t="shared" si="642"/>
        <v>0</v>
      </c>
      <c r="AK678" s="227" t="e">
        <f t="shared" si="251"/>
        <v>#DIV/0!</v>
      </c>
      <c r="AL678" s="224">
        <f t="shared" ref="AL678:AP678" si="643">SUM(AL37,AL119,AL199,AL280,AL361,AL441,AL520,AL599)</f>
        <v>0</v>
      </c>
      <c r="AM678" s="223">
        <f t="shared" si="643"/>
        <v>0</v>
      </c>
      <c r="AN678" s="213">
        <f t="shared" si="643"/>
        <v>0</v>
      </c>
      <c r="AO678" s="213">
        <f t="shared" si="643"/>
        <v>0</v>
      </c>
      <c r="AP678" s="214">
        <f t="shared" si="643"/>
        <v>0</v>
      </c>
      <c r="AQ678" s="227" t="e">
        <f t="shared" si="253"/>
        <v>#DIV/0!</v>
      </c>
      <c r="AR678" s="224">
        <f t="shared" ref="AR678:AV678" si="644">SUM(AR37,AR119,AR199,AR280,AR361,AR441,AR520,AR599)</f>
        <v>0</v>
      </c>
      <c r="AS678" s="223">
        <f t="shared" si="644"/>
        <v>0</v>
      </c>
      <c r="AT678" s="213">
        <f t="shared" si="644"/>
        <v>0</v>
      </c>
      <c r="AU678" s="213">
        <f t="shared" si="644"/>
        <v>0</v>
      </c>
      <c r="AV678" s="214">
        <f t="shared" si="644"/>
        <v>0</v>
      </c>
      <c r="AW678" s="227" t="e">
        <f t="shared" si="255"/>
        <v>#DIV/0!</v>
      </c>
      <c r="AX678" s="224">
        <f t="shared" ref="AX678:BB678" si="645">SUM(AX37,AX119,AX199,AX280,AX361,AX441,AX520,AX599)</f>
        <v>0</v>
      </c>
      <c r="AY678" s="223">
        <f t="shared" si="645"/>
        <v>0</v>
      </c>
      <c r="AZ678" s="213">
        <f t="shared" si="645"/>
        <v>0</v>
      </c>
      <c r="BA678" s="213">
        <f t="shared" si="645"/>
        <v>0</v>
      </c>
      <c r="BB678" s="214">
        <f t="shared" si="645"/>
        <v>0</v>
      </c>
      <c r="BC678" s="227" t="e">
        <f t="shared" si="257"/>
        <v>#DIV/0!</v>
      </c>
      <c r="BD678" s="224">
        <f t="shared" ref="BD678:BH678" si="646">SUM(BD37,BD119,BD199,BD280,BD361,BD441,BD520,BD599)</f>
        <v>0</v>
      </c>
      <c r="BE678" s="223">
        <f t="shared" si="646"/>
        <v>0</v>
      </c>
      <c r="BF678" s="213">
        <f t="shared" si="646"/>
        <v>0</v>
      </c>
      <c r="BG678" s="213">
        <f t="shared" si="646"/>
        <v>0</v>
      </c>
      <c r="BH678" s="214">
        <f t="shared" si="646"/>
        <v>0</v>
      </c>
      <c r="BI678" s="227" t="e">
        <f t="shared" si="259"/>
        <v>#DIV/0!</v>
      </c>
      <c r="BJ678" s="224">
        <f t="shared" ref="BJ678:BN678" si="647">SUM(BJ37,BJ119,BJ199,BJ280,BJ361,BJ441,BJ520,BJ599)</f>
        <v>0</v>
      </c>
      <c r="BK678" s="223">
        <f t="shared" si="647"/>
        <v>0</v>
      </c>
      <c r="BL678" s="213">
        <f t="shared" si="647"/>
        <v>0</v>
      </c>
      <c r="BM678" s="213">
        <f t="shared" si="647"/>
        <v>0</v>
      </c>
      <c r="BN678" s="214">
        <f t="shared" si="647"/>
        <v>0</v>
      </c>
      <c r="BO678" s="227" t="e">
        <f t="shared" si="261"/>
        <v>#DIV/0!</v>
      </c>
      <c r="BP678" s="217">
        <f t="shared" ref="BP678:BT678" si="648">SUM(BP37,BP119,BP199,BP280,BP361,BP441,BP520,BP599)</f>
        <v>0</v>
      </c>
      <c r="BQ678" s="245">
        <f t="shared" si="648"/>
        <v>0</v>
      </c>
      <c r="BR678" s="242">
        <f t="shared" si="648"/>
        <v>0</v>
      </c>
      <c r="BS678" s="242">
        <f t="shared" si="648"/>
        <v>0</v>
      </c>
      <c r="BT678" s="243">
        <f t="shared" si="648"/>
        <v>0</v>
      </c>
      <c r="BU678" s="244" t="e">
        <f t="shared" si="263"/>
        <v>#DIV/0!</v>
      </c>
      <c r="BV678" s="246">
        <f t="shared" si="636"/>
        <v>0</v>
      </c>
    </row>
    <row r="679" spans="2:74">
      <c r="B679" s="217" t="s">
        <v>165</v>
      </c>
      <c r="C679" s="223">
        <f t="shared" ref="C679:F679" si="649">SUM(C38,C120,C200,C281,C362,C442,C521,C600)</f>
        <v>0</v>
      </c>
      <c r="D679" s="213">
        <f t="shared" si="649"/>
        <v>0</v>
      </c>
      <c r="E679" s="271">
        <f t="shared" si="649"/>
        <v>0</v>
      </c>
      <c r="F679" s="276">
        <f t="shared" si="649"/>
        <v>0</v>
      </c>
      <c r="G679" s="283" t="e">
        <f t="shared" si="241"/>
        <v>#DIV/0!</v>
      </c>
      <c r="H679" s="224">
        <f t="shared" ref="H679:L679" si="650">SUM(H38,H120,H200,H281,H362,H442,H521,H600)</f>
        <v>0</v>
      </c>
      <c r="I679" s="223">
        <f t="shared" si="650"/>
        <v>0</v>
      </c>
      <c r="J679" s="213">
        <f t="shared" si="650"/>
        <v>0</v>
      </c>
      <c r="K679" s="271">
        <f t="shared" si="650"/>
        <v>0</v>
      </c>
      <c r="L679" s="276">
        <f t="shared" si="650"/>
        <v>0</v>
      </c>
      <c r="M679" s="283" t="e">
        <f t="shared" si="243"/>
        <v>#DIV/0!</v>
      </c>
      <c r="N679" s="224">
        <f t="shared" ref="N679:R679" si="651">SUM(N38,N120,N200,N281,N362,N442,N521,N600)</f>
        <v>0</v>
      </c>
      <c r="O679" s="223">
        <f t="shared" si="651"/>
        <v>0</v>
      </c>
      <c r="P679" s="213">
        <f t="shared" si="651"/>
        <v>0</v>
      </c>
      <c r="Q679" s="213">
        <f t="shared" si="651"/>
        <v>0</v>
      </c>
      <c r="R679" s="214">
        <f t="shared" si="651"/>
        <v>0</v>
      </c>
      <c r="S679" s="227" t="e">
        <f t="shared" si="245"/>
        <v>#DIV/0!</v>
      </c>
      <c r="T679" s="224">
        <f t="shared" ref="T679:X679" si="652">SUM(T38,T120,T200,T281,T362,T442,T521,T600)</f>
        <v>0</v>
      </c>
      <c r="U679" s="223">
        <f t="shared" si="652"/>
        <v>0</v>
      </c>
      <c r="V679" s="213">
        <f t="shared" si="652"/>
        <v>0</v>
      </c>
      <c r="W679" s="213">
        <f t="shared" si="652"/>
        <v>0</v>
      </c>
      <c r="X679" s="214">
        <f t="shared" si="652"/>
        <v>0</v>
      </c>
      <c r="Y679" s="227" t="e">
        <f t="shared" si="247"/>
        <v>#DIV/0!</v>
      </c>
      <c r="Z679" s="224">
        <f t="shared" ref="Z679:AD679" si="653">SUM(Z38,Z120,Z200,Z281,Z362,Z442,Z521,Z600)</f>
        <v>0</v>
      </c>
      <c r="AA679" s="223">
        <f t="shared" si="653"/>
        <v>0</v>
      </c>
      <c r="AB679" s="213">
        <f t="shared" si="653"/>
        <v>0</v>
      </c>
      <c r="AC679" s="213">
        <f t="shared" si="653"/>
        <v>0</v>
      </c>
      <c r="AD679" s="214">
        <f t="shared" si="653"/>
        <v>0</v>
      </c>
      <c r="AE679" s="227" t="e">
        <f t="shared" si="249"/>
        <v>#DIV/0!</v>
      </c>
      <c r="AF679" s="224">
        <f t="shared" ref="AF679:AJ679" si="654">SUM(AF38,AF120,AF200,AF281,AF362,AF442,AF521,AF600)</f>
        <v>0</v>
      </c>
      <c r="AG679" s="223">
        <f t="shared" si="654"/>
        <v>0</v>
      </c>
      <c r="AH679" s="213">
        <f t="shared" si="654"/>
        <v>0</v>
      </c>
      <c r="AI679" s="213">
        <f t="shared" si="654"/>
        <v>0</v>
      </c>
      <c r="AJ679" s="214">
        <f t="shared" si="654"/>
        <v>0</v>
      </c>
      <c r="AK679" s="227" t="e">
        <f t="shared" si="251"/>
        <v>#DIV/0!</v>
      </c>
      <c r="AL679" s="224">
        <f t="shared" ref="AL679:AP679" si="655">SUM(AL38,AL120,AL200,AL281,AL362,AL442,AL521,AL600)</f>
        <v>0</v>
      </c>
      <c r="AM679" s="223">
        <f t="shared" si="655"/>
        <v>0</v>
      </c>
      <c r="AN679" s="213">
        <f t="shared" si="655"/>
        <v>0</v>
      </c>
      <c r="AO679" s="213">
        <f t="shared" si="655"/>
        <v>0</v>
      </c>
      <c r="AP679" s="214">
        <f t="shared" si="655"/>
        <v>0</v>
      </c>
      <c r="AQ679" s="227" t="e">
        <f t="shared" si="253"/>
        <v>#DIV/0!</v>
      </c>
      <c r="AR679" s="224">
        <f t="shared" ref="AR679:AV679" si="656">SUM(AR38,AR120,AR200,AR281,AR362,AR442,AR521,AR600)</f>
        <v>0</v>
      </c>
      <c r="AS679" s="223">
        <f t="shared" si="656"/>
        <v>0</v>
      </c>
      <c r="AT679" s="213">
        <f t="shared" si="656"/>
        <v>0</v>
      </c>
      <c r="AU679" s="213">
        <f t="shared" si="656"/>
        <v>0</v>
      </c>
      <c r="AV679" s="214">
        <f t="shared" si="656"/>
        <v>0</v>
      </c>
      <c r="AW679" s="227" t="e">
        <f t="shared" si="255"/>
        <v>#DIV/0!</v>
      </c>
      <c r="AX679" s="224">
        <f t="shared" ref="AX679:BB679" si="657">SUM(AX38,AX120,AX200,AX281,AX362,AX442,AX521,AX600)</f>
        <v>0</v>
      </c>
      <c r="AY679" s="223">
        <f t="shared" si="657"/>
        <v>0</v>
      </c>
      <c r="AZ679" s="213">
        <f t="shared" si="657"/>
        <v>0</v>
      </c>
      <c r="BA679" s="213">
        <f t="shared" si="657"/>
        <v>0</v>
      </c>
      <c r="BB679" s="214">
        <f t="shared" si="657"/>
        <v>0</v>
      </c>
      <c r="BC679" s="227" t="e">
        <f t="shared" si="257"/>
        <v>#DIV/0!</v>
      </c>
      <c r="BD679" s="224">
        <f t="shared" ref="BD679:BH679" si="658">SUM(BD38,BD120,BD200,BD281,BD362,BD442,BD521,BD600)</f>
        <v>0</v>
      </c>
      <c r="BE679" s="223">
        <f t="shared" si="658"/>
        <v>0</v>
      </c>
      <c r="BF679" s="213">
        <f t="shared" si="658"/>
        <v>0</v>
      </c>
      <c r="BG679" s="213">
        <f t="shared" si="658"/>
        <v>0</v>
      </c>
      <c r="BH679" s="214">
        <f t="shared" si="658"/>
        <v>0</v>
      </c>
      <c r="BI679" s="227" t="e">
        <f t="shared" si="259"/>
        <v>#DIV/0!</v>
      </c>
      <c r="BJ679" s="224">
        <f t="shared" ref="BJ679:BN679" si="659">SUM(BJ38,BJ120,BJ200,BJ281,BJ362,BJ442,BJ521,BJ600)</f>
        <v>0</v>
      </c>
      <c r="BK679" s="223">
        <f t="shared" si="659"/>
        <v>0</v>
      </c>
      <c r="BL679" s="213">
        <f t="shared" si="659"/>
        <v>0</v>
      </c>
      <c r="BM679" s="213">
        <f t="shared" si="659"/>
        <v>0</v>
      </c>
      <c r="BN679" s="214">
        <f t="shared" si="659"/>
        <v>0</v>
      </c>
      <c r="BO679" s="227" t="e">
        <f t="shared" si="261"/>
        <v>#DIV/0!</v>
      </c>
      <c r="BP679" s="217">
        <f t="shared" ref="BP679:BT679" si="660">SUM(BP38,BP120,BP200,BP281,BP362,BP442,BP521,BP600)</f>
        <v>0</v>
      </c>
      <c r="BQ679" s="245">
        <f t="shared" si="660"/>
        <v>0</v>
      </c>
      <c r="BR679" s="242">
        <f t="shared" si="660"/>
        <v>0</v>
      </c>
      <c r="BS679" s="242">
        <f t="shared" si="660"/>
        <v>0</v>
      </c>
      <c r="BT679" s="243">
        <f t="shared" si="660"/>
        <v>0</v>
      </c>
      <c r="BU679" s="244" t="e">
        <f t="shared" si="263"/>
        <v>#DIV/0!</v>
      </c>
      <c r="BV679" s="246">
        <f t="shared" si="636"/>
        <v>0</v>
      </c>
    </row>
    <row r="680" spans="2:74">
      <c r="B680" s="217" t="s">
        <v>166</v>
      </c>
      <c r="C680" s="223">
        <f t="shared" ref="C680:F680" si="661">SUM(C39,C121,C201,C282,C363,C443,C522,C601)</f>
        <v>0</v>
      </c>
      <c r="D680" s="213">
        <f t="shared" si="661"/>
        <v>0</v>
      </c>
      <c r="E680" s="271">
        <f t="shared" si="661"/>
        <v>0</v>
      </c>
      <c r="F680" s="276">
        <f t="shared" si="661"/>
        <v>0</v>
      </c>
      <c r="G680" s="283" t="e">
        <f t="shared" si="241"/>
        <v>#DIV/0!</v>
      </c>
      <c r="H680" s="224">
        <f t="shared" ref="H680:L680" si="662">SUM(H39,H121,H201,H282,H363,H443,H522,H601)</f>
        <v>0</v>
      </c>
      <c r="I680" s="223">
        <f t="shared" si="662"/>
        <v>0</v>
      </c>
      <c r="J680" s="213">
        <f t="shared" si="662"/>
        <v>0</v>
      </c>
      <c r="K680" s="271">
        <f t="shared" si="662"/>
        <v>0</v>
      </c>
      <c r="L680" s="276">
        <f t="shared" si="662"/>
        <v>0</v>
      </c>
      <c r="M680" s="283" t="e">
        <f t="shared" si="243"/>
        <v>#DIV/0!</v>
      </c>
      <c r="N680" s="224">
        <f t="shared" ref="N680:R680" si="663">SUM(N39,N121,N201,N282,N363,N443,N522,N601)</f>
        <v>0</v>
      </c>
      <c r="O680" s="223">
        <f t="shared" si="663"/>
        <v>0</v>
      </c>
      <c r="P680" s="213">
        <f t="shared" si="663"/>
        <v>0</v>
      </c>
      <c r="Q680" s="213">
        <f t="shared" si="663"/>
        <v>0</v>
      </c>
      <c r="R680" s="214">
        <f t="shared" si="663"/>
        <v>0</v>
      </c>
      <c r="S680" s="227" t="e">
        <f t="shared" si="245"/>
        <v>#DIV/0!</v>
      </c>
      <c r="T680" s="224">
        <f t="shared" ref="T680:X680" si="664">SUM(T39,T121,T201,T282,T363,T443,T522,T601)</f>
        <v>0</v>
      </c>
      <c r="U680" s="223">
        <f t="shared" si="664"/>
        <v>0</v>
      </c>
      <c r="V680" s="213">
        <f t="shared" si="664"/>
        <v>0</v>
      </c>
      <c r="W680" s="213">
        <f t="shared" si="664"/>
        <v>0</v>
      </c>
      <c r="X680" s="214">
        <f t="shared" si="664"/>
        <v>0</v>
      </c>
      <c r="Y680" s="227" t="e">
        <f t="shared" si="247"/>
        <v>#DIV/0!</v>
      </c>
      <c r="Z680" s="224">
        <f t="shared" ref="Z680:AD680" si="665">SUM(Z39,Z121,Z201,Z282,Z363,Z443,Z522,Z601)</f>
        <v>0</v>
      </c>
      <c r="AA680" s="223">
        <f t="shared" si="665"/>
        <v>0</v>
      </c>
      <c r="AB680" s="213">
        <f t="shared" si="665"/>
        <v>0</v>
      </c>
      <c r="AC680" s="213">
        <f t="shared" si="665"/>
        <v>0</v>
      </c>
      <c r="AD680" s="214">
        <f t="shared" si="665"/>
        <v>0</v>
      </c>
      <c r="AE680" s="227" t="e">
        <f t="shared" si="249"/>
        <v>#DIV/0!</v>
      </c>
      <c r="AF680" s="224">
        <f t="shared" ref="AF680:AJ680" si="666">SUM(AF39,AF121,AF201,AF282,AF363,AF443,AF522,AF601)</f>
        <v>0</v>
      </c>
      <c r="AG680" s="223">
        <f t="shared" si="666"/>
        <v>0</v>
      </c>
      <c r="AH680" s="213">
        <f t="shared" si="666"/>
        <v>0</v>
      </c>
      <c r="AI680" s="213">
        <f t="shared" si="666"/>
        <v>0</v>
      </c>
      <c r="AJ680" s="214">
        <f t="shared" si="666"/>
        <v>0</v>
      </c>
      <c r="AK680" s="227" t="e">
        <f t="shared" si="251"/>
        <v>#DIV/0!</v>
      </c>
      <c r="AL680" s="224">
        <f t="shared" ref="AL680:AP680" si="667">SUM(AL39,AL121,AL201,AL282,AL363,AL443,AL522,AL601)</f>
        <v>0</v>
      </c>
      <c r="AM680" s="223">
        <f t="shared" si="667"/>
        <v>0</v>
      </c>
      <c r="AN680" s="213">
        <f t="shared" si="667"/>
        <v>0</v>
      </c>
      <c r="AO680" s="213">
        <f t="shared" si="667"/>
        <v>0</v>
      </c>
      <c r="AP680" s="214">
        <f t="shared" si="667"/>
        <v>0</v>
      </c>
      <c r="AQ680" s="227" t="e">
        <f t="shared" si="253"/>
        <v>#DIV/0!</v>
      </c>
      <c r="AR680" s="224">
        <f t="shared" ref="AR680:AV680" si="668">SUM(AR39,AR121,AR201,AR282,AR363,AR443,AR522,AR601)</f>
        <v>0</v>
      </c>
      <c r="AS680" s="223">
        <f t="shared" si="668"/>
        <v>0</v>
      </c>
      <c r="AT680" s="213">
        <f t="shared" si="668"/>
        <v>0</v>
      </c>
      <c r="AU680" s="213">
        <f t="shared" si="668"/>
        <v>0</v>
      </c>
      <c r="AV680" s="214">
        <f t="shared" si="668"/>
        <v>0</v>
      </c>
      <c r="AW680" s="227" t="e">
        <f t="shared" si="255"/>
        <v>#DIV/0!</v>
      </c>
      <c r="AX680" s="224">
        <f t="shared" ref="AX680:BB680" si="669">SUM(AX39,AX121,AX201,AX282,AX363,AX443,AX522,AX601)</f>
        <v>0</v>
      </c>
      <c r="AY680" s="223">
        <f t="shared" si="669"/>
        <v>0</v>
      </c>
      <c r="AZ680" s="213">
        <f t="shared" si="669"/>
        <v>0</v>
      </c>
      <c r="BA680" s="213">
        <f t="shared" si="669"/>
        <v>0</v>
      </c>
      <c r="BB680" s="214">
        <f t="shared" si="669"/>
        <v>0</v>
      </c>
      <c r="BC680" s="227" t="e">
        <f t="shared" si="257"/>
        <v>#DIV/0!</v>
      </c>
      <c r="BD680" s="224">
        <f t="shared" ref="BD680:BH680" si="670">SUM(BD39,BD121,BD201,BD282,BD363,BD443,BD522,BD601)</f>
        <v>0</v>
      </c>
      <c r="BE680" s="223">
        <f t="shared" si="670"/>
        <v>0</v>
      </c>
      <c r="BF680" s="213">
        <f t="shared" si="670"/>
        <v>0</v>
      </c>
      <c r="BG680" s="213">
        <f t="shared" si="670"/>
        <v>0</v>
      </c>
      <c r="BH680" s="214">
        <f t="shared" si="670"/>
        <v>0</v>
      </c>
      <c r="BI680" s="227" t="e">
        <f t="shared" si="259"/>
        <v>#DIV/0!</v>
      </c>
      <c r="BJ680" s="224">
        <f t="shared" ref="BJ680:BN680" si="671">SUM(BJ39,BJ121,BJ201,BJ282,BJ363,BJ443,BJ522,BJ601)</f>
        <v>0</v>
      </c>
      <c r="BK680" s="223">
        <f t="shared" si="671"/>
        <v>0</v>
      </c>
      <c r="BL680" s="213">
        <f t="shared" si="671"/>
        <v>0</v>
      </c>
      <c r="BM680" s="213">
        <f t="shared" si="671"/>
        <v>0</v>
      </c>
      <c r="BN680" s="214">
        <f t="shared" si="671"/>
        <v>0</v>
      </c>
      <c r="BO680" s="227" t="e">
        <f t="shared" si="261"/>
        <v>#DIV/0!</v>
      </c>
      <c r="BP680" s="217">
        <f t="shared" ref="BP680:BT680" si="672">SUM(BP39,BP121,BP201,BP282,BP363,BP443,BP522,BP601)</f>
        <v>0</v>
      </c>
      <c r="BQ680" s="245">
        <f t="shared" si="672"/>
        <v>0</v>
      </c>
      <c r="BR680" s="242">
        <f t="shared" si="672"/>
        <v>0</v>
      </c>
      <c r="BS680" s="242">
        <f t="shared" si="672"/>
        <v>0</v>
      </c>
      <c r="BT680" s="243">
        <f t="shared" si="672"/>
        <v>0</v>
      </c>
      <c r="BU680" s="244" t="e">
        <f t="shared" si="263"/>
        <v>#DIV/0!</v>
      </c>
      <c r="BV680" s="246">
        <f t="shared" si="636"/>
        <v>0</v>
      </c>
    </row>
    <row r="681" spans="2:74">
      <c r="B681" s="217" t="s">
        <v>167</v>
      </c>
      <c r="C681" s="223">
        <f t="shared" ref="C681:F681" si="673">SUM(C40,C122,C202,C283,C364,C444,C523,C602)</f>
        <v>0</v>
      </c>
      <c r="D681" s="213">
        <f t="shared" si="673"/>
        <v>0</v>
      </c>
      <c r="E681" s="271">
        <f t="shared" si="673"/>
        <v>0</v>
      </c>
      <c r="F681" s="276">
        <f t="shared" si="673"/>
        <v>0</v>
      </c>
      <c r="G681" s="283" t="e">
        <f t="shared" si="241"/>
        <v>#DIV/0!</v>
      </c>
      <c r="H681" s="224">
        <f t="shared" ref="H681:L681" si="674">SUM(H40,H122,H202,H283,H364,H444,H523,H602)</f>
        <v>0</v>
      </c>
      <c r="I681" s="223">
        <f t="shared" si="674"/>
        <v>0</v>
      </c>
      <c r="J681" s="213">
        <f t="shared" si="674"/>
        <v>0</v>
      </c>
      <c r="K681" s="271">
        <f t="shared" si="674"/>
        <v>0</v>
      </c>
      <c r="L681" s="276">
        <f t="shared" si="674"/>
        <v>0</v>
      </c>
      <c r="M681" s="283" t="e">
        <f t="shared" si="243"/>
        <v>#DIV/0!</v>
      </c>
      <c r="N681" s="224">
        <f t="shared" ref="N681:R681" si="675">SUM(N40,N122,N202,N283,N364,N444,N523,N602)</f>
        <v>0</v>
      </c>
      <c r="O681" s="223">
        <f t="shared" si="675"/>
        <v>0</v>
      </c>
      <c r="P681" s="213">
        <f t="shared" si="675"/>
        <v>0</v>
      </c>
      <c r="Q681" s="213">
        <f t="shared" si="675"/>
        <v>0</v>
      </c>
      <c r="R681" s="214">
        <f t="shared" si="675"/>
        <v>0</v>
      </c>
      <c r="S681" s="227" t="e">
        <f t="shared" si="245"/>
        <v>#DIV/0!</v>
      </c>
      <c r="T681" s="224">
        <f t="shared" ref="T681:X681" si="676">SUM(T40,T122,T202,T283,T364,T444,T523,T602)</f>
        <v>0</v>
      </c>
      <c r="U681" s="223">
        <f t="shared" si="676"/>
        <v>0</v>
      </c>
      <c r="V681" s="213">
        <f t="shared" si="676"/>
        <v>0</v>
      </c>
      <c r="W681" s="213">
        <f t="shared" si="676"/>
        <v>0</v>
      </c>
      <c r="X681" s="214">
        <f t="shared" si="676"/>
        <v>0</v>
      </c>
      <c r="Y681" s="227" t="e">
        <f t="shared" si="247"/>
        <v>#DIV/0!</v>
      </c>
      <c r="Z681" s="224">
        <f t="shared" ref="Z681:AD681" si="677">SUM(Z40,Z122,Z202,Z283,Z364,Z444,Z523,Z602)</f>
        <v>0</v>
      </c>
      <c r="AA681" s="223">
        <f t="shared" si="677"/>
        <v>0</v>
      </c>
      <c r="AB681" s="213">
        <f t="shared" si="677"/>
        <v>0</v>
      </c>
      <c r="AC681" s="213">
        <f t="shared" si="677"/>
        <v>0</v>
      </c>
      <c r="AD681" s="214">
        <f t="shared" si="677"/>
        <v>0</v>
      </c>
      <c r="AE681" s="227" t="e">
        <f t="shared" si="249"/>
        <v>#DIV/0!</v>
      </c>
      <c r="AF681" s="224">
        <f t="shared" ref="AF681:AJ681" si="678">SUM(AF40,AF122,AF202,AF283,AF364,AF444,AF523,AF602)</f>
        <v>0</v>
      </c>
      <c r="AG681" s="223">
        <f t="shared" si="678"/>
        <v>0</v>
      </c>
      <c r="AH681" s="213">
        <f t="shared" si="678"/>
        <v>0</v>
      </c>
      <c r="AI681" s="213">
        <f t="shared" si="678"/>
        <v>0</v>
      </c>
      <c r="AJ681" s="214">
        <f t="shared" si="678"/>
        <v>0</v>
      </c>
      <c r="AK681" s="227" t="e">
        <f t="shared" si="251"/>
        <v>#DIV/0!</v>
      </c>
      <c r="AL681" s="224">
        <f t="shared" ref="AL681:AP681" si="679">SUM(AL40,AL122,AL202,AL283,AL364,AL444,AL523,AL602)</f>
        <v>0</v>
      </c>
      <c r="AM681" s="223">
        <f t="shared" si="679"/>
        <v>0</v>
      </c>
      <c r="AN681" s="213">
        <f t="shared" si="679"/>
        <v>0</v>
      </c>
      <c r="AO681" s="213">
        <f t="shared" si="679"/>
        <v>0</v>
      </c>
      <c r="AP681" s="214">
        <f t="shared" si="679"/>
        <v>0</v>
      </c>
      <c r="AQ681" s="227" t="e">
        <f t="shared" si="253"/>
        <v>#DIV/0!</v>
      </c>
      <c r="AR681" s="224">
        <f t="shared" ref="AR681:AV681" si="680">SUM(AR40,AR122,AR202,AR283,AR364,AR444,AR523,AR602)</f>
        <v>0</v>
      </c>
      <c r="AS681" s="223">
        <f t="shared" si="680"/>
        <v>0</v>
      </c>
      <c r="AT681" s="213">
        <f t="shared" si="680"/>
        <v>0</v>
      </c>
      <c r="AU681" s="213">
        <f t="shared" si="680"/>
        <v>0</v>
      </c>
      <c r="AV681" s="214">
        <f t="shared" si="680"/>
        <v>0</v>
      </c>
      <c r="AW681" s="227" t="e">
        <f t="shared" si="255"/>
        <v>#DIV/0!</v>
      </c>
      <c r="AX681" s="224">
        <f t="shared" ref="AX681:BB681" si="681">SUM(AX40,AX122,AX202,AX283,AX364,AX444,AX523,AX602)</f>
        <v>0</v>
      </c>
      <c r="AY681" s="223">
        <f t="shared" si="681"/>
        <v>0</v>
      </c>
      <c r="AZ681" s="213">
        <f t="shared" si="681"/>
        <v>0</v>
      </c>
      <c r="BA681" s="213">
        <f t="shared" si="681"/>
        <v>0</v>
      </c>
      <c r="BB681" s="214">
        <f t="shared" si="681"/>
        <v>0</v>
      </c>
      <c r="BC681" s="227" t="e">
        <f t="shared" si="257"/>
        <v>#DIV/0!</v>
      </c>
      <c r="BD681" s="224">
        <f t="shared" ref="BD681:BH681" si="682">SUM(BD40,BD122,BD202,BD283,BD364,BD444,BD523,BD602)</f>
        <v>0</v>
      </c>
      <c r="BE681" s="223">
        <f t="shared" si="682"/>
        <v>0</v>
      </c>
      <c r="BF681" s="213">
        <f t="shared" si="682"/>
        <v>0</v>
      </c>
      <c r="BG681" s="213">
        <f t="shared" si="682"/>
        <v>0</v>
      </c>
      <c r="BH681" s="214">
        <f t="shared" si="682"/>
        <v>0</v>
      </c>
      <c r="BI681" s="227" t="e">
        <f t="shared" si="259"/>
        <v>#DIV/0!</v>
      </c>
      <c r="BJ681" s="224">
        <f t="shared" ref="BJ681:BN681" si="683">SUM(BJ40,BJ122,BJ202,BJ283,BJ364,BJ444,BJ523,BJ602)</f>
        <v>0</v>
      </c>
      <c r="BK681" s="223">
        <f t="shared" si="683"/>
        <v>0</v>
      </c>
      <c r="BL681" s="213">
        <f t="shared" si="683"/>
        <v>0</v>
      </c>
      <c r="BM681" s="213">
        <f t="shared" si="683"/>
        <v>0</v>
      </c>
      <c r="BN681" s="214">
        <f t="shared" si="683"/>
        <v>0</v>
      </c>
      <c r="BO681" s="227" t="e">
        <f t="shared" si="261"/>
        <v>#DIV/0!</v>
      </c>
      <c r="BP681" s="217">
        <f t="shared" ref="BP681:BT681" si="684">SUM(BP40,BP122,BP202,BP283,BP364,BP444,BP523,BP602)</f>
        <v>0</v>
      </c>
      <c r="BQ681" s="245">
        <f t="shared" si="684"/>
        <v>0</v>
      </c>
      <c r="BR681" s="242">
        <f t="shared" si="684"/>
        <v>0</v>
      </c>
      <c r="BS681" s="242">
        <f t="shared" si="684"/>
        <v>0</v>
      </c>
      <c r="BT681" s="243">
        <f t="shared" si="684"/>
        <v>0</v>
      </c>
      <c r="BU681" s="244" t="e">
        <f t="shared" si="263"/>
        <v>#DIV/0!</v>
      </c>
      <c r="BV681" s="246">
        <f t="shared" si="636"/>
        <v>0</v>
      </c>
    </row>
    <row r="682" spans="2:74">
      <c r="B682" s="217" t="s">
        <v>168</v>
      </c>
      <c r="C682" s="223">
        <f t="shared" ref="C682:F682" si="685">SUM(C41,C123,C203,C284,C365,C445,C524,C603)</f>
        <v>0</v>
      </c>
      <c r="D682" s="213">
        <f t="shared" si="685"/>
        <v>0</v>
      </c>
      <c r="E682" s="271">
        <f t="shared" si="685"/>
        <v>0</v>
      </c>
      <c r="F682" s="276">
        <f t="shared" si="685"/>
        <v>0</v>
      </c>
      <c r="G682" s="283" t="e">
        <f t="shared" si="241"/>
        <v>#DIV/0!</v>
      </c>
      <c r="H682" s="224">
        <f t="shared" ref="H682:L682" si="686">SUM(H41,H123,H203,H284,H365,H445,H524,H603)</f>
        <v>0</v>
      </c>
      <c r="I682" s="223">
        <f t="shared" si="686"/>
        <v>0</v>
      </c>
      <c r="J682" s="213">
        <f t="shared" si="686"/>
        <v>0</v>
      </c>
      <c r="K682" s="271">
        <f t="shared" si="686"/>
        <v>0</v>
      </c>
      <c r="L682" s="276">
        <f t="shared" si="686"/>
        <v>0</v>
      </c>
      <c r="M682" s="283" t="e">
        <f t="shared" si="243"/>
        <v>#DIV/0!</v>
      </c>
      <c r="N682" s="224">
        <f t="shared" ref="N682:R682" si="687">SUM(N41,N123,N203,N284,N365,N445,N524,N603)</f>
        <v>0</v>
      </c>
      <c r="O682" s="223">
        <f t="shared" si="687"/>
        <v>0</v>
      </c>
      <c r="P682" s="213">
        <f t="shared" si="687"/>
        <v>0</v>
      </c>
      <c r="Q682" s="213">
        <f t="shared" si="687"/>
        <v>0</v>
      </c>
      <c r="R682" s="214">
        <f t="shared" si="687"/>
        <v>0</v>
      </c>
      <c r="S682" s="227" t="e">
        <f t="shared" si="245"/>
        <v>#DIV/0!</v>
      </c>
      <c r="T682" s="224">
        <f t="shared" ref="T682:X682" si="688">SUM(T41,T123,T203,T284,T365,T445,T524,T603)</f>
        <v>0</v>
      </c>
      <c r="U682" s="223">
        <f t="shared" si="688"/>
        <v>0</v>
      </c>
      <c r="V682" s="213">
        <f t="shared" si="688"/>
        <v>0</v>
      </c>
      <c r="W682" s="213">
        <f t="shared" si="688"/>
        <v>0</v>
      </c>
      <c r="X682" s="214">
        <f t="shared" si="688"/>
        <v>0</v>
      </c>
      <c r="Y682" s="227" t="e">
        <f t="shared" si="247"/>
        <v>#DIV/0!</v>
      </c>
      <c r="Z682" s="224">
        <f t="shared" ref="Z682:AD682" si="689">SUM(Z41,Z123,Z203,Z284,Z365,Z445,Z524,Z603)</f>
        <v>0</v>
      </c>
      <c r="AA682" s="223">
        <f t="shared" si="689"/>
        <v>0</v>
      </c>
      <c r="AB682" s="213">
        <f t="shared" si="689"/>
        <v>0</v>
      </c>
      <c r="AC682" s="213">
        <f t="shared" si="689"/>
        <v>0</v>
      </c>
      <c r="AD682" s="214">
        <f t="shared" si="689"/>
        <v>0</v>
      </c>
      <c r="AE682" s="227" t="e">
        <f t="shared" si="249"/>
        <v>#DIV/0!</v>
      </c>
      <c r="AF682" s="224">
        <f t="shared" ref="AF682:AJ682" si="690">SUM(AF41,AF123,AF203,AF284,AF365,AF445,AF524,AF603)</f>
        <v>0</v>
      </c>
      <c r="AG682" s="223">
        <f t="shared" si="690"/>
        <v>0</v>
      </c>
      <c r="AH682" s="213">
        <f t="shared" si="690"/>
        <v>0</v>
      </c>
      <c r="AI682" s="213">
        <f t="shared" si="690"/>
        <v>0</v>
      </c>
      <c r="AJ682" s="214">
        <f t="shared" si="690"/>
        <v>0</v>
      </c>
      <c r="AK682" s="227" t="e">
        <f t="shared" si="251"/>
        <v>#DIV/0!</v>
      </c>
      <c r="AL682" s="224">
        <f t="shared" ref="AL682:AP682" si="691">SUM(AL41,AL123,AL203,AL284,AL365,AL445,AL524,AL603)</f>
        <v>0</v>
      </c>
      <c r="AM682" s="223">
        <f t="shared" si="691"/>
        <v>0</v>
      </c>
      <c r="AN682" s="213">
        <f t="shared" si="691"/>
        <v>0</v>
      </c>
      <c r="AO682" s="213">
        <f t="shared" si="691"/>
        <v>0</v>
      </c>
      <c r="AP682" s="214">
        <f t="shared" si="691"/>
        <v>0</v>
      </c>
      <c r="AQ682" s="227" t="e">
        <f t="shared" si="253"/>
        <v>#DIV/0!</v>
      </c>
      <c r="AR682" s="224">
        <f t="shared" ref="AR682:AV682" si="692">SUM(AR41,AR123,AR203,AR284,AR365,AR445,AR524,AR603)</f>
        <v>0</v>
      </c>
      <c r="AS682" s="223">
        <f t="shared" si="692"/>
        <v>0</v>
      </c>
      <c r="AT682" s="213">
        <f t="shared" si="692"/>
        <v>0</v>
      </c>
      <c r="AU682" s="213">
        <f t="shared" si="692"/>
        <v>0</v>
      </c>
      <c r="AV682" s="214">
        <f t="shared" si="692"/>
        <v>0</v>
      </c>
      <c r="AW682" s="227" t="e">
        <f t="shared" si="255"/>
        <v>#DIV/0!</v>
      </c>
      <c r="AX682" s="224">
        <f t="shared" ref="AX682:BB682" si="693">SUM(AX41,AX123,AX203,AX284,AX365,AX445,AX524,AX603)</f>
        <v>0</v>
      </c>
      <c r="AY682" s="223">
        <f t="shared" si="693"/>
        <v>0</v>
      </c>
      <c r="AZ682" s="213">
        <f t="shared" si="693"/>
        <v>0</v>
      </c>
      <c r="BA682" s="213">
        <f t="shared" si="693"/>
        <v>0</v>
      </c>
      <c r="BB682" s="214">
        <f t="shared" si="693"/>
        <v>0</v>
      </c>
      <c r="BC682" s="227" t="e">
        <f t="shared" si="257"/>
        <v>#DIV/0!</v>
      </c>
      <c r="BD682" s="224">
        <f t="shared" ref="BD682:BH682" si="694">SUM(BD41,BD123,BD203,BD284,BD365,BD445,BD524,BD603)</f>
        <v>0</v>
      </c>
      <c r="BE682" s="223">
        <f t="shared" si="694"/>
        <v>0</v>
      </c>
      <c r="BF682" s="213">
        <f t="shared" si="694"/>
        <v>0</v>
      </c>
      <c r="BG682" s="213">
        <f t="shared" si="694"/>
        <v>0</v>
      </c>
      <c r="BH682" s="214">
        <f t="shared" si="694"/>
        <v>0</v>
      </c>
      <c r="BI682" s="227" t="e">
        <f t="shared" si="259"/>
        <v>#DIV/0!</v>
      </c>
      <c r="BJ682" s="224">
        <f t="shared" ref="BJ682:BN682" si="695">SUM(BJ41,BJ123,BJ203,BJ284,BJ365,BJ445,BJ524,BJ603)</f>
        <v>0</v>
      </c>
      <c r="BK682" s="223">
        <f t="shared" si="695"/>
        <v>0</v>
      </c>
      <c r="BL682" s="213">
        <f t="shared" si="695"/>
        <v>0</v>
      </c>
      <c r="BM682" s="213">
        <f t="shared" si="695"/>
        <v>0</v>
      </c>
      <c r="BN682" s="214">
        <f t="shared" si="695"/>
        <v>0</v>
      </c>
      <c r="BO682" s="227" t="e">
        <f t="shared" si="261"/>
        <v>#DIV/0!</v>
      </c>
      <c r="BP682" s="217">
        <f t="shared" ref="BP682:BT682" si="696">SUM(BP41,BP123,BP203,BP284,BP365,BP445,BP524,BP603)</f>
        <v>0</v>
      </c>
      <c r="BQ682" s="245">
        <f t="shared" si="696"/>
        <v>0</v>
      </c>
      <c r="BR682" s="242">
        <f t="shared" si="696"/>
        <v>0</v>
      </c>
      <c r="BS682" s="242">
        <f t="shared" si="696"/>
        <v>0</v>
      </c>
      <c r="BT682" s="243">
        <f t="shared" si="696"/>
        <v>0</v>
      </c>
      <c r="BU682" s="244" t="e">
        <f t="shared" si="263"/>
        <v>#DIV/0!</v>
      </c>
      <c r="BV682" s="246">
        <f t="shared" si="636"/>
        <v>0</v>
      </c>
    </row>
    <row r="683" spans="2:74">
      <c r="B683" s="217" t="s">
        <v>169</v>
      </c>
      <c r="C683" s="223">
        <f t="shared" ref="C683:F683" si="697">SUM(C42,C124,C204,C285,C366,C446,C525,C604)</f>
        <v>0</v>
      </c>
      <c r="D683" s="213">
        <f t="shared" si="697"/>
        <v>0</v>
      </c>
      <c r="E683" s="271">
        <f t="shared" si="697"/>
        <v>0</v>
      </c>
      <c r="F683" s="276">
        <f t="shared" si="697"/>
        <v>0</v>
      </c>
      <c r="G683" s="283" t="e">
        <f t="shared" si="241"/>
        <v>#DIV/0!</v>
      </c>
      <c r="H683" s="224">
        <f t="shared" ref="H683:L683" si="698">SUM(H42,H124,H204,H285,H366,H446,H525,H604)</f>
        <v>0</v>
      </c>
      <c r="I683" s="223">
        <f t="shared" si="698"/>
        <v>0</v>
      </c>
      <c r="J683" s="213">
        <f t="shared" si="698"/>
        <v>0</v>
      </c>
      <c r="K683" s="271">
        <f t="shared" si="698"/>
        <v>0</v>
      </c>
      <c r="L683" s="276">
        <f t="shared" si="698"/>
        <v>0</v>
      </c>
      <c r="M683" s="283" t="e">
        <f t="shared" si="243"/>
        <v>#DIV/0!</v>
      </c>
      <c r="N683" s="224">
        <f t="shared" ref="N683:R683" si="699">SUM(N42,N124,N204,N285,N366,N446,N525,N604)</f>
        <v>0</v>
      </c>
      <c r="O683" s="223">
        <f t="shared" si="699"/>
        <v>0</v>
      </c>
      <c r="P683" s="213">
        <f t="shared" si="699"/>
        <v>0</v>
      </c>
      <c r="Q683" s="213">
        <f t="shared" si="699"/>
        <v>0</v>
      </c>
      <c r="R683" s="214">
        <f t="shared" si="699"/>
        <v>0</v>
      </c>
      <c r="S683" s="227" t="e">
        <f t="shared" si="245"/>
        <v>#DIV/0!</v>
      </c>
      <c r="T683" s="224">
        <f t="shared" ref="T683:X683" si="700">SUM(T42,T124,T204,T285,T366,T446,T525,T604)</f>
        <v>0</v>
      </c>
      <c r="U683" s="223">
        <f t="shared" si="700"/>
        <v>0</v>
      </c>
      <c r="V683" s="213">
        <f t="shared" si="700"/>
        <v>0</v>
      </c>
      <c r="W683" s="213">
        <f t="shared" si="700"/>
        <v>0</v>
      </c>
      <c r="X683" s="214">
        <f t="shared" si="700"/>
        <v>0</v>
      </c>
      <c r="Y683" s="227" t="e">
        <f t="shared" si="247"/>
        <v>#DIV/0!</v>
      </c>
      <c r="Z683" s="224">
        <f t="shared" ref="Z683:AD683" si="701">SUM(Z42,Z124,Z204,Z285,Z366,Z446,Z525,Z604)</f>
        <v>0</v>
      </c>
      <c r="AA683" s="223">
        <f t="shared" si="701"/>
        <v>0</v>
      </c>
      <c r="AB683" s="213">
        <f t="shared" si="701"/>
        <v>0</v>
      </c>
      <c r="AC683" s="213">
        <f t="shared" si="701"/>
        <v>0</v>
      </c>
      <c r="AD683" s="214">
        <f t="shared" si="701"/>
        <v>0</v>
      </c>
      <c r="AE683" s="227" t="e">
        <f t="shared" si="249"/>
        <v>#DIV/0!</v>
      </c>
      <c r="AF683" s="224">
        <f t="shared" ref="AF683:AJ683" si="702">SUM(AF42,AF124,AF204,AF285,AF366,AF446,AF525,AF604)</f>
        <v>0</v>
      </c>
      <c r="AG683" s="223">
        <f t="shared" si="702"/>
        <v>0</v>
      </c>
      <c r="AH683" s="213">
        <f t="shared" si="702"/>
        <v>0</v>
      </c>
      <c r="AI683" s="213">
        <f t="shared" si="702"/>
        <v>0</v>
      </c>
      <c r="AJ683" s="214">
        <f t="shared" si="702"/>
        <v>0</v>
      </c>
      <c r="AK683" s="227" t="e">
        <f t="shared" si="251"/>
        <v>#DIV/0!</v>
      </c>
      <c r="AL683" s="224">
        <f t="shared" ref="AL683:AP683" si="703">SUM(AL42,AL124,AL204,AL285,AL366,AL446,AL525,AL604)</f>
        <v>0</v>
      </c>
      <c r="AM683" s="223">
        <f t="shared" si="703"/>
        <v>0</v>
      </c>
      <c r="AN683" s="213">
        <f t="shared" si="703"/>
        <v>0</v>
      </c>
      <c r="AO683" s="213">
        <f t="shared" si="703"/>
        <v>0</v>
      </c>
      <c r="AP683" s="214">
        <f t="shared" si="703"/>
        <v>0</v>
      </c>
      <c r="AQ683" s="227" t="e">
        <f t="shared" si="253"/>
        <v>#DIV/0!</v>
      </c>
      <c r="AR683" s="224">
        <f t="shared" ref="AR683:AV683" si="704">SUM(AR42,AR124,AR204,AR285,AR366,AR446,AR525,AR604)</f>
        <v>0</v>
      </c>
      <c r="AS683" s="223">
        <f t="shared" si="704"/>
        <v>0</v>
      </c>
      <c r="AT683" s="213">
        <f t="shared" si="704"/>
        <v>0</v>
      </c>
      <c r="AU683" s="213">
        <f t="shared" si="704"/>
        <v>0</v>
      </c>
      <c r="AV683" s="214">
        <f t="shared" si="704"/>
        <v>0</v>
      </c>
      <c r="AW683" s="227" t="e">
        <f t="shared" si="255"/>
        <v>#DIV/0!</v>
      </c>
      <c r="AX683" s="224">
        <f t="shared" ref="AX683:BB683" si="705">SUM(AX42,AX124,AX204,AX285,AX366,AX446,AX525,AX604)</f>
        <v>0</v>
      </c>
      <c r="AY683" s="223">
        <f t="shared" si="705"/>
        <v>0</v>
      </c>
      <c r="AZ683" s="213">
        <f t="shared" si="705"/>
        <v>0</v>
      </c>
      <c r="BA683" s="213">
        <f t="shared" si="705"/>
        <v>0</v>
      </c>
      <c r="BB683" s="214">
        <f t="shared" si="705"/>
        <v>0</v>
      </c>
      <c r="BC683" s="227" t="e">
        <f t="shared" si="257"/>
        <v>#DIV/0!</v>
      </c>
      <c r="BD683" s="224">
        <f t="shared" ref="BD683:BH683" si="706">SUM(BD42,BD124,BD204,BD285,BD366,BD446,BD525,BD604)</f>
        <v>0</v>
      </c>
      <c r="BE683" s="223">
        <f t="shared" si="706"/>
        <v>0</v>
      </c>
      <c r="BF683" s="213">
        <f t="shared" si="706"/>
        <v>0</v>
      </c>
      <c r="BG683" s="213">
        <f t="shared" si="706"/>
        <v>0</v>
      </c>
      <c r="BH683" s="214">
        <f t="shared" si="706"/>
        <v>0</v>
      </c>
      <c r="BI683" s="227" t="e">
        <f t="shared" si="259"/>
        <v>#DIV/0!</v>
      </c>
      <c r="BJ683" s="224">
        <f t="shared" ref="BJ683:BN683" si="707">SUM(BJ42,BJ124,BJ204,BJ285,BJ366,BJ446,BJ525,BJ604)</f>
        <v>0</v>
      </c>
      <c r="BK683" s="223">
        <f t="shared" si="707"/>
        <v>0</v>
      </c>
      <c r="BL683" s="213">
        <f t="shared" si="707"/>
        <v>0</v>
      </c>
      <c r="BM683" s="213">
        <f t="shared" si="707"/>
        <v>0</v>
      </c>
      <c r="BN683" s="214">
        <f t="shared" si="707"/>
        <v>0</v>
      </c>
      <c r="BO683" s="227" t="e">
        <f t="shared" si="261"/>
        <v>#DIV/0!</v>
      </c>
      <c r="BP683" s="217">
        <f t="shared" ref="BP683:BT683" si="708">SUM(BP42,BP124,BP204,BP285,BP366,BP446,BP525,BP604)</f>
        <v>0</v>
      </c>
      <c r="BQ683" s="245">
        <f t="shared" si="708"/>
        <v>0</v>
      </c>
      <c r="BR683" s="242">
        <f t="shared" si="708"/>
        <v>0</v>
      </c>
      <c r="BS683" s="242">
        <f t="shared" si="708"/>
        <v>0</v>
      </c>
      <c r="BT683" s="243">
        <f t="shared" si="708"/>
        <v>0</v>
      </c>
      <c r="BU683" s="244" t="e">
        <f t="shared" si="263"/>
        <v>#DIV/0!</v>
      </c>
      <c r="BV683" s="246">
        <f t="shared" si="636"/>
        <v>0</v>
      </c>
    </row>
    <row r="684" spans="2:74">
      <c r="B684" s="217" t="s">
        <v>170</v>
      </c>
      <c r="C684" s="223">
        <f t="shared" ref="C684:F684" si="709">SUM(C43,C125,C205,C286,C367,C447,C526,C605)</f>
        <v>0</v>
      </c>
      <c r="D684" s="213">
        <f t="shared" si="709"/>
        <v>0</v>
      </c>
      <c r="E684" s="271">
        <f t="shared" si="709"/>
        <v>0</v>
      </c>
      <c r="F684" s="276">
        <f t="shared" si="709"/>
        <v>0</v>
      </c>
      <c r="G684" s="283" t="e">
        <f t="shared" si="241"/>
        <v>#DIV/0!</v>
      </c>
      <c r="H684" s="224">
        <f t="shared" ref="H684:L684" si="710">SUM(H43,H125,H205,H286,H367,H447,H526,H605)</f>
        <v>0</v>
      </c>
      <c r="I684" s="223">
        <f t="shared" si="710"/>
        <v>0</v>
      </c>
      <c r="J684" s="213">
        <f t="shared" si="710"/>
        <v>0</v>
      </c>
      <c r="K684" s="271">
        <f t="shared" si="710"/>
        <v>0</v>
      </c>
      <c r="L684" s="276">
        <f t="shared" si="710"/>
        <v>0</v>
      </c>
      <c r="M684" s="283" t="e">
        <f t="shared" si="243"/>
        <v>#DIV/0!</v>
      </c>
      <c r="N684" s="224">
        <f t="shared" ref="N684:R684" si="711">SUM(N43,N125,N205,N286,N367,N447,N526,N605)</f>
        <v>0</v>
      </c>
      <c r="O684" s="223">
        <f t="shared" si="711"/>
        <v>0</v>
      </c>
      <c r="P684" s="213">
        <f t="shared" si="711"/>
        <v>0</v>
      </c>
      <c r="Q684" s="213">
        <f t="shared" si="711"/>
        <v>0</v>
      </c>
      <c r="R684" s="214">
        <f t="shared" si="711"/>
        <v>0</v>
      </c>
      <c r="S684" s="227" t="e">
        <f t="shared" si="245"/>
        <v>#DIV/0!</v>
      </c>
      <c r="T684" s="224">
        <f t="shared" ref="T684:X684" si="712">SUM(T43,T125,T205,T286,T367,T447,T526,T605)</f>
        <v>0</v>
      </c>
      <c r="U684" s="223">
        <f t="shared" si="712"/>
        <v>0</v>
      </c>
      <c r="V684" s="213">
        <f t="shared" si="712"/>
        <v>0</v>
      </c>
      <c r="W684" s="213">
        <f t="shared" si="712"/>
        <v>0</v>
      </c>
      <c r="X684" s="214">
        <f t="shared" si="712"/>
        <v>0</v>
      </c>
      <c r="Y684" s="227" t="e">
        <f t="shared" si="247"/>
        <v>#DIV/0!</v>
      </c>
      <c r="Z684" s="224">
        <f t="shared" ref="Z684:AD684" si="713">SUM(Z43,Z125,Z205,Z286,Z367,Z447,Z526,Z605)</f>
        <v>0</v>
      </c>
      <c r="AA684" s="223">
        <f t="shared" si="713"/>
        <v>0</v>
      </c>
      <c r="AB684" s="213">
        <f t="shared" si="713"/>
        <v>0</v>
      </c>
      <c r="AC684" s="213">
        <f t="shared" si="713"/>
        <v>0</v>
      </c>
      <c r="AD684" s="214">
        <f t="shared" si="713"/>
        <v>0</v>
      </c>
      <c r="AE684" s="227" t="e">
        <f t="shared" si="249"/>
        <v>#DIV/0!</v>
      </c>
      <c r="AF684" s="224">
        <f t="shared" ref="AF684:AJ684" si="714">SUM(AF43,AF125,AF205,AF286,AF367,AF447,AF526,AF605)</f>
        <v>0</v>
      </c>
      <c r="AG684" s="223">
        <f t="shared" si="714"/>
        <v>0</v>
      </c>
      <c r="AH684" s="213">
        <f t="shared" si="714"/>
        <v>0</v>
      </c>
      <c r="AI684" s="213">
        <f t="shared" si="714"/>
        <v>0</v>
      </c>
      <c r="AJ684" s="214">
        <f t="shared" si="714"/>
        <v>0</v>
      </c>
      <c r="AK684" s="227" t="e">
        <f t="shared" si="251"/>
        <v>#DIV/0!</v>
      </c>
      <c r="AL684" s="224">
        <f t="shared" ref="AL684:AP684" si="715">SUM(AL43,AL125,AL205,AL286,AL367,AL447,AL526,AL605)</f>
        <v>0</v>
      </c>
      <c r="AM684" s="223">
        <f t="shared" si="715"/>
        <v>0</v>
      </c>
      <c r="AN684" s="213">
        <f t="shared" si="715"/>
        <v>0</v>
      </c>
      <c r="AO684" s="213">
        <f t="shared" si="715"/>
        <v>0</v>
      </c>
      <c r="AP684" s="214">
        <f t="shared" si="715"/>
        <v>0</v>
      </c>
      <c r="AQ684" s="227" t="e">
        <f t="shared" si="253"/>
        <v>#DIV/0!</v>
      </c>
      <c r="AR684" s="224">
        <f t="shared" ref="AR684:AV684" si="716">SUM(AR43,AR125,AR205,AR286,AR367,AR447,AR526,AR605)</f>
        <v>0</v>
      </c>
      <c r="AS684" s="223">
        <f t="shared" si="716"/>
        <v>0</v>
      </c>
      <c r="AT684" s="213">
        <f t="shared" si="716"/>
        <v>0</v>
      </c>
      <c r="AU684" s="213">
        <f t="shared" si="716"/>
        <v>0</v>
      </c>
      <c r="AV684" s="214">
        <f t="shared" si="716"/>
        <v>0</v>
      </c>
      <c r="AW684" s="227" t="e">
        <f t="shared" si="255"/>
        <v>#DIV/0!</v>
      </c>
      <c r="AX684" s="224">
        <f t="shared" ref="AX684:BB684" si="717">SUM(AX43,AX125,AX205,AX286,AX367,AX447,AX526,AX605)</f>
        <v>0</v>
      </c>
      <c r="AY684" s="223">
        <f t="shared" si="717"/>
        <v>0</v>
      </c>
      <c r="AZ684" s="213">
        <f t="shared" si="717"/>
        <v>0</v>
      </c>
      <c r="BA684" s="213">
        <f t="shared" si="717"/>
        <v>0</v>
      </c>
      <c r="BB684" s="214">
        <f t="shared" si="717"/>
        <v>0</v>
      </c>
      <c r="BC684" s="227" t="e">
        <f t="shared" si="257"/>
        <v>#DIV/0!</v>
      </c>
      <c r="BD684" s="224">
        <f t="shared" ref="BD684:BH684" si="718">SUM(BD43,BD125,BD205,BD286,BD367,BD447,BD526,BD605)</f>
        <v>0</v>
      </c>
      <c r="BE684" s="223">
        <f t="shared" si="718"/>
        <v>0</v>
      </c>
      <c r="BF684" s="213">
        <f t="shared" si="718"/>
        <v>0</v>
      </c>
      <c r="BG684" s="213">
        <f t="shared" si="718"/>
        <v>0</v>
      </c>
      <c r="BH684" s="214">
        <f t="shared" si="718"/>
        <v>0</v>
      </c>
      <c r="BI684" s="227" t="e">
        <f t="shared" si="259"/>
        <v>#DIV/0!</v>
      </c>
      <c r="BJ684" s="224">
        <f t="shared" ref="BJ684:BN684" si="719">SUM(BJ43,BJ125,BJ205,BJ286,BJ367,BJ447,BJ526,BJ605)</f>
        <v>0</v>
      </c>
      <c r="BK684" s="223">
        <f t="shared" si="719"/>
        <v>0</v>
      </c>
      <c r="BL684" s="213">
        <f t="shared" si="719"/>
        <v>0</v>
      </c>
      <c r="BM684" s="213">
        <f t="shared" si="719"/>
        <v>0</v>
      </c>
      <c r="BN684" s="214">
        <f t="shared" si="719"/>
        <v>0</v>
      </c>
      <c r="BO684" s="227" t="e">
        <f t="shared" si="261"/>
        <v>#DIV/0!</v>
      </c>
      <c r="BP684" s="217">
        <f t="shared" ref="BP684:BT684" si="720">SUM(BP43,BP125,BP205,BP286,BP367,BP447,BP526,BP605)</f>
        <v>0</v>
      </c>
      <c r="BQ684" s="245">
        <f t="shared" si="720"/>
        <v>0</v>
      </c>
      <c r="BR684" s="242">
        <f t="shared" si="720"/>
        <v>0</v>
      </c>
      <c r="BS684" s="242">
        <f t="shared" si="720"/>
        <v>0</v>
      </c>
      <c r="BT684" s="243">
        <f t="shared" si="720"/>
        <v>0</v>
      </c>
      <c r="BU684" s="244" t="e">
        <f t="shared" si="263"/>
        <v>#DIV/0!</v>
      </c>
      <c r="BV684" s="246">
        <f t="shared" si="636"/>
        <v>0</v>
      </c>
    </row>
    <row r="685" spans="2:74">
      <c r="B685" s="217" t="s">
        <v>171</v>
      </c>
      <c r="C685" s="223">
        <f t="shared" ref="C685:F685" si="721">SUM(C44,C126,C206,C287,C368,C448,C527,C606)</f>
        <v>0</v>
      </c>
      <c r="D685" s="213">
        <f t="shared" si="721"/>
        <v>0</v>
      </c>
      <c r="E685" s="271">
        <f t="shared" si="721"/>
        <v>0</v>
      </c>
      <c r="F685" s="276">
        <f t="shared" si="721"/>
        <v>0</v>
      </c>
      <c r="G685" s="283" t="e">
        <f t="shared" si="241"/>
        <v>#DIV/0!</v>
      </c>
      <c r="H685" s="224">
        <f t="shared" ref="H685:L685" si="722">SUM(H44,H126,H206,H287,H368,H448,H527,H606)</f>
        <v>0</v>
      </c>
      <c r="I685" s="223">
        <f t="shared" si="722"/>
        <v>0</v>
      </c>
      <c r="J685" s="213">
        <f t="shared" si="722"/>
        <v>0</v>
      </c>
      <c r="K685" s="271">
        <f t="shared" si="722"/>
        <v>0</v>
      </c>
      <c r="L685" s="276">
        <f t="shared" si="722"/>
        <v>0</v>
      </c>
      <c r="M685" s="283" t="e">
        <f t="shared" si="243"/>
        <v>#DIV/0!</v>
      </c>
      <c r="N685" s="224">
        <f t="shared" ref="N685:R685" si="723">SUM(N44,N126,N206,N287,N368,N448,N527,N606)</f>
        <v>0</v>
      </c>
      <c r="O685" s="223">
        <f t="shared" si="723"/>
        <v>0</v>
      </c>
      <c r="P685" s="213">
        <f t="shared" si="723"/>
        <v>0</v>
      </c>
      <c r="Q685" s="213">
        <f t="shared" si="723"/>
        <v>0</v>
      </c>
      <c r="R685" s="214">
        <f t="shared" si="723"/>
        <v>0</v>
      </c>
      <c r="S685" s="227" t="e">
        <f t="shared" si="245"/>
        <v>#DIV/0!</v>
      </c>
      <c r="T685" s="224">
        <f t="shared" ref="T685:X685" si="724">SUM(T44,T126,T206,T287,T368,T448,T527,T606)</f>
        <v>0</v>
      </c>
      <c r="U685" s="223">
        <f t="shared" si="724"/>
        <v>0</v>
      </c>
      <c r="V685" s="213">
        <f t="shared" si="724"/>
        <v>0</v>
      </c>
      <c r="W685" s="213">
        <f t="shared" si="724"/>
        <v>0</v>
      </c>
      <c r="X685" s="214">
        <f t="shared" si="724"/>
        <v>0</v>
      </c>
      <c r="Y685" s="227" t="e">
        <f t="shared" si="247"/>
        <v>#DIV/0!</v>
      </c>
      <c r="Z685" s="224">
        <f t="shared" ref="Z685:AD685" si="725">SUM(Z44,Z126,Z206,Z287,Z368,Z448,Z527,Z606)</f>
        <v>0</v>
      </c>
      <c r="AA685" s="223">
        <f t="shared" si="725"/>
        <v>0</v>
      </c>
      <c r="AB685" s="213">
        <f t="shared" si="725"/>
        <v>0</v>
      </c>
      <c r="AC685" s="213">
        <f t="shared" si="725"/>
        <v>0</v>
      </c>
      <c r="AD685" s="214">
        <f t="shared" si="725"/>
        <v>0</v>
      </c>
      <c r="AE685" s="227" t="e">
        <f t="shared" si="249"/>
        <v>#DIV/0!</v>
      </c>
      <c r="AF685" s="224">
        <f t="shared" ref="AF685:AJ685" si="726">SUM(AF44,AF126,AF206,AF287,AF368,AF448,AF527,AF606)</f>
        <v>0</v>
      </c>
      <c r="AG685" s="223">
        <f t="shared" si="726"/>
        <v>0</v>
      </c>
      <c r="AH685" s="213">
        <f t="shared" si="726"/>
        <v>0</v>
      </c>
      <c r="AI685" s="213">
        <f t="shared" si="726"/>
        <v>0</v>
      </c>
      <c r="AJ685" s="214">
        <f t="shared" si="726"/>
        <v>0</v>
      </c>
      <c r="AK685" s="227" t="e">
        <f t="shared" si="251"/>
        <v>#DIV/0!</v>
      </c>
      <c r="AL685" s="224">
        <f t="shared" ref="AL685:AP685" si="727">SUM(AL44,AL126,AL206,AL287,AL368,AL448,AL527,AL606)</f>
        <v>0</v>
      </c>
      <c r="AM685" s="223">
        <f t="shared" si="727"/>
        <v>0</v>
      </c>
      <c r="AN685" s="213">
        <f t="shared" si="727"/>
        <v>0</v>
      </c>
      <c r="AO685" s="213">
        <f t="shared" si="727"/>
        <v>0</v>
      </c>
      <c r="AP685" s="214">
        <f t="shared" si="727"/>
        <v>0</v>
      </c>
      <c r="AQ685" s="227" t="e">
        <f t="shared" si="253"/>
        <v>#DIV/0!</v>
      </c>
      <c r="AR685" s="224">
        <f t="shared" ref="AR685:AV685" si="728">SUM(AR44,AR126,AR206,AR287,AR368,AR448,AR527,AR606)</f>
        <v>0</v>
      </c>
      <c r="AS685" s="223">
        <f t="shared" si="728"/>
        <v>0</v>
      </c>
      <c r="AT685" s="213">
        <f t="shared" si="728"/>
        <v>0</v>
      </c>
      <c r="AU685" s="213">
        <f t="shared" si="728"/>
        <v>0</v>
      </c>
      <c r="AV685" s="214">
        <f t="shared" si="728"/>
        <v>0</v>
      </c>
      <c r="AW685" s="227" t="e">
        <f t="shared" si="255"/>
        <v>#DIV/0!</v>
      </c>
      <c r="AX685" s="224">
        <f t="shared" ref="AX685:BB685" si="729">SUM(AX44,AX126,AX206,AX287,AX368,AX448,AX527,AX606)</f>
        <v>0</v>
      </c>
      <c r="AY685" s="223">
        <f t="shared" si="729"/>
        <v>0</v>
      </c>
      <c r="AZ685" s="213">
        <f t="shared" si="729"/>
        <v>0</v>
      </c>
      <c r="BA685" s="213">
        <f t="shared" si="729"/>
        <v>0</v>
      </c>
      <c r="BB685" s="214">
        <f t="shared" si="729"/>
        <v>0</v>
      </c>
      <c r="BC685" s="227" t="e">
        <f t="shared" si="257"/>
        <v>#DIV/0!</v>
      </c>
      <c r="BD685" s="224">
        <f t="shared" ref="BD685:BH685" si="730">SUM(BD44,BD126,BD206,BD287,BD368,BD448,BD527,BD606)</f>
        <v>0</v>
      </c>
      <c r="BE685" s="223">
        <f t="shared" si="730"/>
        <v>0</v>
      </c>
      <c r="BF685" s="213">
        <f t="shared" si="730"/>
        <v>0</v>
      </c>
      <c r="BG685" s="213">
        <f t="shared" si="730"/>
        <v>0</v>
      </c>
      <c r="BH685" s="214">
        <f t="shared" si="730"/>
        <v>0</v>
      </c>
      <c r="BI685" s="227" t="e">
        <f t="shared" si="259"/>
        <v>#DIV/0!</v>
      </c>
      <c r="BJ685" s="224">
        <f t="shared" ref="BJ685:BN685" si="731">SUM(BJ44,BJ126,BJ206,BJ287,BJ368,BJ448,BJ527,BJ606)</f>
        <v>0</v>
      </c>
      <c r="BK685" s="223">
        <f t="shared" si="731"/>
        <v>0</v>
      </c>
      <c r="BL685" s="213">
        <f t="shared" si="731"/>
        <v>0</v>
      </c>
      <c r="BM685" s="213">
        <f t="shared" si="731"/>
        <v>0</v>
      </c>
      <c r="BN685" s="214">
        <f t="shared" si="731"/>
        <v>0</v>
      </c>
      <c r="BO685" s="227" t="e">
        <f t="shared" si="261"/>
        <v>#DIV/0!</v>
      </c>
      <c r="BP685" s="217">
        <f t="shared" ref="BP685:BT685" si="732">SUM(BP44,BP126,BP206,BP287,BP368,BP448,BP527,BP606)</f>
        <v>0</v>
      </c>
      <c r="BQ685" s="245">
        <f t="shared" si="732"/>
        <v>0</v>
      </c>
      <c r="BR685" s="242">
        <f t="shared" si="732"/>
        <v>0</v>
      </c>
      <c r="BS685" s="242">
        <f t="shared" si="732"/>
        <v>0</v>
      </c>
      <c r="BT685" s="243">
        <f t="shared" si="732"/>
        <v>0</v>
      </c>
      <c r="BU685" s="244" t="e">
        <f t="shared" si="263"/>
        <v>#DIV/0!</v>
      </c>
      <c r="BV685" s="246">
        <f t="shared" si="636"/>
        <v>0</v>
      </c>
    </row>
    <row r="686" spans="2:74">
      <c r="B686" s="217" t="s">
        <v>172</v>
      </c>
      <c r="C686" s="223">
        <f t="shared" ref="C686:F686" si="733">SUM(C45,C127,C207,C288,C369,C449,C528,C607)</f>
        <v>0</v>
      </c>
      <c r="D686" s="213">
        <f t="shared" si="733"/>
        <v>0</v>
      </c>
      <c r="E686" s="271">
        <f t="shared" si="733"/>
        <v>0</v>
      </c>
      <c r="F686" s="276">
        <f t="shared" si="733"/>
        <v>0</v>
      </c>
      <c r="G686" s="283" t="e">
        <f t="shared" si="241"/>
        <v>#DIV/0!</v>
      </c>
      <c r="H686" s="224">
        <f t="shared" ref="H686:L686" si="734">SUM(H45,H127,H207,H288,H369,H449,H528,H607)</f>
        <v>0</v>
      </c>
      <c r="I686" s="223">
        <f t="shared" si="734"/>
        <v>0</v>
      </c>
      <c r="J686" s="213">
        <f t="shared" si="734"/>
        <v>0</v>
      </c>
      <c r="K686" s="271">
        <f t="shared" si="734"/>
        <v>0</v>
      </c>
      <c r="L686" s="276">
        <f t="shared" si="734"/>
        <v>0</v>
      </c>
      <c r="M686" s="283" t="e">
        <f t="shared" si="243"/>
        <v>#DIV/0!</v>
      </c>
      <c r="N686" s="224">
        <f t="shared" ref="N686:R686" si="735">SUM(N45,N127,N207,N288,N369,N449,N528,N607)</f>
        <v>0</v>
      </c>
      <c r="O686" s="223">
        <f t="shared" si="735"/>
        <v>0</v>
      </c>
      <c r="P686" s="213">
        <f t="shared" si="735"/>
        <v>0</v>
      </c>
      <c r="Q686" s="213">
        <f t="shared" si="735"/>
        <v>0</v>
      </c>
      <c r="R686" s="214">
        <f t="shared" si="735"/>
        <v>0</v>
      </c>
      <c r="S686" s="227" t="e">
        <f t="shared" si="245"/>
        <v>#DIV/0!</v>
      </c>
      <c r="T686" s="224">
        <f t="shared" ref="T686:X686" si="736">SUM(T45,T127,T207,T288,T369,T449,T528,T607)</f>
        <v>0</v>
      </c>
      <c r="U686" s="223">
        <f t="shared" si="736"/>
        <v>0</v>
      </c>
      <c r="V686" s="213">
        <f t="shared" si="736"/>
        <v>0</v>
      </c>
      <c r="W686" s="213">
        <f t="shared" si="736"/>
        <v>0</v>
      </c>
      <c r="X686" s="214">
        <f t="shared" si="736"/>
        <v>0</v>
      </c>
      <c r="Y686" s="227" t="e">
        <f t="shared" si="247"/>
        <v>#DIV/0!</v>
      </c>
      <c r="Z686" s="224">
        <f t="shared" ref="Z686:AD686" si="737">SUM(Z45,Z127,Z207,Z288,Z369,Z449,Z528,Z607)</f>
        <v>0</v>
      </c>
      <c r="AA686" s="223">
        <f t="shared" si="737"/>
        <v>0</v>
      </c>
      <c r="AB686" s="213">
        <f t="shared" si="737"/>
        <v>0</v>
      </c>
      <c r="AC686" s="213">
        <f t="shared" si="737"/>
        <v>0</v>
      </c>
      <c r="AD686" s="214">
        <f t="shared" si="737"/>
        <v>0</v>
      </c>
      <c r="AE686" s="227" t="e">
        <f t="shared" si="249"/>
        <v>#DIV/0!</v>
      </c>
      <c r="AF686" s="224">
        <f t="shared" ref="AF686:AJ686" si="738">SUM(AF45,AF127,AF207,AF288,AF369,AF449,AF528,AF607)</f>
        <v>0</v>
      </c>
      <c r="AG686" s="223">
        <f t="shared" si="738"/>
        <v>0</v>
      </c>
      <c r="AH686" s="213">
        <f t="shared" si="738"/>
        <v>0</v>
      </c>
      <c r="AI686" s="213">
        <f t="shared" si="738"/>
        <v>0</v>
      </c>
      <c r="AJ686" s="214">
        <f t="shared" si="738"/>
        <v>0</v>
      </c>
      <c r="AK686" s="227" t="e">
        <f t="shared" si="251"/>
        <v>#DIV/0!</v>
      </c>
      <c r="AL686" s="224">
        <f t="shared" ref="AL686:AP686" si="739">SUM(AL45,AL127,AL207,AL288,AL369,AL449,AL528,AL607)</f>
        <v>0</v>
      </c>
      <c r="AM686" s="223">
        <f t="shared" si="739"/>
        <v>0</v>
      </c>
      <c r="AN686" s="213">
        <f t="shared" si="739"/>
        <v>0</v>
      </c>
      <c r="AO686" s="213">
        <f t="shared" si="739"/>
        <v>0</v>
      </c>
      <c r="AP686" s="214">
        <f t="shared" si="739"/>
        <v>0</v>
      </c>
      <c r="AQ686" s="227" t="e">
        <f t="shared" si="253"/>
        <v>#DIV/0!</v>
      </c>
      <c r="AR686" s="224">
        <f t="shared" ref="AR686:AV686" si="740">SUM(AR45,AR127,AR207,AR288,AR369,AR449,AR528,AR607)</f>
        <v>0</v>
      </c>
      <c r="AS686" s="223">
        <f t="shared" si="740"/>
        <v>0</v>
      </c>
      <c r="AT686" s="213">
        <f t="shared" si="740"/>
        <v>0</v>
      </c>
      <c r="AU686" s="213">
        <f t="shared" si="740"/>
        <v>0</v>
      </c>
      <c r="AV686" s="214">
        <f t="shared" si="740"/>
        <v>0</v>
      </c>
      <c r="AW686" s="227" t="e">
        <f t="shared" si="255"/>
        <v>#DIV/0!</v>
      </c>
      <c r="AX686" s="224">
        <f t="shared" ref="AX686:BB686" si="741">SUM(AX45,AX127,AX207,AX288,AX369,AX449,AX528,AX607)</f>
        <v>0</v>
      </c>
      <c r="AY686" s="223">
        <f t="shared" si="741"/>
        <v>0</v>
      </c>
      <c r="AZ686" s="213">
        <f t="shared" si="741"/>
        <v>0</v>
      </c>
      <c r="BA686" s="213">
        <f t="shared" si="741"/>
        <v>0</v>
      </c>
      <c r="BB686" s="214">
        <f t="shared" si="741"/>
        <v>0</v>
      </c>
      <c r="BC686" s="227" t="e">
        <f t="shared" si="257"/>
        <v>#DIV/0!</v>
      </c>
      <c r="BD686" s="224">
        <f t="shared" ref="BD686:BH686" si="742">SUM(BD45,BD127,BD207,BD288,BD369,BD449,BD528,BD607)</f>
        <v>0</v>
      </c>
      <c r="BE686" s="223">
        <f t="shared" si="742"/>
        <v>0</v>
      </c>
      <c r="BF686" s="213">
        <f t="shared" si="742"/>
        <v>0</v>
      </c>
      <c r="BG686" s="213">
        <f t="shared" si="742"/>
        <v>0</v>
      </c>
      <c r="BH686" s="214">
        <f t="shared" si="742"/>
        <v>0</v>
      </c>
      <c r="BI686" s="227" t="e">
        <f t="shared" si="259"/>
        <v>#DIV/0!</v>
      </c>
      <c r="BJ686" s="224">
        <f t="shared" ref="BJ686:BN686" si="743">SUM(BJ45,BJ127,BJ207,BJ288,BJ369,BJ449,BJ528,BJ607)</f>
        <v>0</v>
      </c>
      <c r="BK686" s="223">
        <f t="shared" si="743"/>
        <v>0</v>
      </c>
      <c r="BL686" s="213">
        <f t="shared" si="743"/>
        <v>0</v>
      </c>
      <c r="BM686" s="213">
        <f t="shared" si="743"/>
        <v>0</v>
      </c>
      <c r="BN686" s="214">
        <f t="shared" si="743"/>
        <v>0</v>
      </c>
      <c r="BO686" s="227" t="e">
        <f t="shared" si="261"/>
        <v>#DIV/0!</v>
      </c>
      <c r="BP686" s="217">
        <f t="shared" ref="BP686:BT686" si="744">SUM(BP45,BP127,BP207,BP288,BP369,BP449,BP528,BP607)</f>
        <v>0</v>
      </c>
      <c r="BQ686" s="245">
        <f t="shared" si="744"/>
        <v>0</v>
      </c>
      <c r="BR686" s="242">
        <f t="shared" si="744"/>
        <v>0</v>
      </c>
      <c r="BS686" s="242">
        <f t="shared" si="744"/>
        <v>0</v>
      </c>
      <c r="BT686" s="243">
        <f t="shared" si="744"/>
        <v>0</v>
      </c>
      <c r="BU686" s="244" t="e">
        <f t="shared" si="263"/>
        <v>#DIV/0!</v>
      </c>
      <c r="BV686" s="246">
        <f t="shared" si="636"/>
        <v>0</v>
      </c>
    </row>
    <row r="687" spans="2:74">
      <c r="B687" s="217" t="s">
        <v>173</v>
      </c>
      <c r="C687" s="223">
        <f t="shared" ref="C687:F687" si="745">SUM(C46,C128,C208,C289,C370,C450,C529,C608)</f>
        <v>0</v>
      </c>
      <c r="D687" s="213">
        <f t="shared" si="745"/>
        <v>0</v>
      </c>
      <c r="E687" s="271">
        <f t="shared" si="745"/>
        <v>0</v>
      </c>
      <c r="F687" s="276">
        <f t="shared" si="745"/>
        <v>0</v>
      </c>
      <c r="G687" s="283" t="e">
        <f t="shared" si="241"/>
        <v>#DIV/0!</v>
      </c>
      <c r="H687" s="224">
        <f t="shared" ref="H687:L687" si="746">SUM(H46,H128,H208,H289,H370,H450,H529,H608)</f>
        <v>0</v>
      </c>
      <c r="I687" s="223">
        <f t="shared" si="746"/>
        <v>0</v>
      </c>
      <c r="J687" s="213">
        <f t="shared" si="746"/>
        <v>0</v>
      </c>
      <c r="K687" s="271">
        <f t="shared" si="746"/>
        <v>0</v>
      </c>
      <c r="L687" s="276">
        <f t="shared" si="746"/>
        <v>0</v>
      </c>
      <c r="M687" s="283" t="e">
        <f t="shared" si="243"/>
        <v>#DIV/0!</v>
      </c>
      <c r="N687" s="224">
        <f t="shared" ref="N687:R687" si="747">SUM(N46,N128,N208,N289,N370,N450,N529,N608)</f>
        <v>0</v>
      </c>
      <c r="O687" s="223">
        <f t="shared" si="747"/>
        <v>0</v>
      </c>
      <c r="P687" s="213">
        <f t="shared" si="747"/>
        <v>0</v>
      </c>
      <c r="Q687" s="213">
        <f t="shared" si="747"/>
        <v>0</v>
      </c>
      <c r="R687" s="214">
        <f t="shared" si="747"/>
        <v>0</v>
      </c>
      <c r="S687" s="227" t="e">
        <f t="shared" si="245"/>
        <v>#DIV/0!</v>
      </c>
      <c r="T687" s="224">
        <f t="shared" ref="T687:X687" si="748">SUM(T46,T128,T208,T289,T370,T450,T529,T608)</f>
        <v>0</v>
      </c>
      <c r="U687" s="223">
        <f t="shared" si="748"/>
        <v>0</v>
      </c>
      <c r="V687" s="213">
        <f t="shared" si="748"/>
        <v>0</v>
      </c>
      <c r="W687" s="213">
        <f t="shared" si="748"/>
        <v>0</v>
      </c>
      <c r="X687" s="214">
        <f t="shared" si="748"/>
        <v>0</v>
      </c>
      <c r="Y687" s="227" t="e">
        <f t="shared" si="247"/>
        <v>#DIV/0!</v>
      </c>
      <c r="Z687" s="224">
        <f t="shared" ref="Z687:AD687" si="749">SUM(Z46,Z128,Z208,Z289,Z370,Z450,Z529,Z608)</f>
        <v>0</v>
      </c>
      <c r="AA687" s="223">
        <f t="shared" si="749"/>
        <v>0</v>
      </c>
      <c r="AB687" s="213">
        <f t="shared" si="749"/>
        <v>0</v>
      </c>
      <c r="AC687" s="213">
        <f t="shared" si="749"/>
        <v>0</v>
      </c>
      <c r="AD687" s="214">
        <f t="shared" si="749"/>
        <v>0</v>
      </c>
      <c r="AE687" s="227" t="e">
        <f t="shared" si="249"/>
        <v>#DIV/0!</v>
      </c>
      <c r="AF687" s="224">
        <f t="shared" ref="AF687:AJ687" si="750">SUM(AF46,AF128,AF208,AF289,AF370,AF450,AF529,AF608)</f>
        <v>0</v>
      </c>
      <c r="AG687" s="223">
        <f t="shared" si="750"/>
        <v>0</v>
      </c>
      <c r="AH687" s="213">
        <f t="shared" si="750"/>
        <v>0</v>
      </c>
      <c r="AI687" s="213">
        <f t="shared" si="750"/>
        <v>0</v>
      </c>
      <c r="AJ687" s="214">
        <f t="shared" si="750"/>
        <v>0</v>
      </c>
      <c r="AK687" s="227" t="e">
        <f t="shared" si="251"/>
        <v>#DIV/0!</v>
      </c>
      <c r="AL687" s="224">
        <f t="shared" ref="AL687:AP687" si="751">SUM(AL46,AL128,AL208,AL289,AL370,AL450,AL529,AL608)</f>
        <v>0</v>
      </c>
      <c r="AM687" s="223">
        <f t="shared" si="751"/>
        <v>0</v>
      </c>
      <c r="AN687" s="213">
        <f t="shared" si="751"/>
        <v>0</v>
      </c>
      <c r="AO687" s="213">
        <f t="shared" si="751"/>
        <v>0</v>
      </c>
      <c r="AP687" s="214">
        <f t="shared" si="751"/>
        <v>0</v>
      </c>
      <c r="AQ687" s="227" t="e">
        <f t="shared" si="253"/>
        <v>#DIV/0!</v>
      </c>
      <c r="AR687" s="224">
        <f t="shared" ref="AR687:AV687" si="752">SUM(AR46,AR128,AR208,AR289,AR370,AR450,AR529,AR608)</f>
        <v>0</v>
      </c>
      <c r="AS687" s="223">
        <f t="shared" si="752"/>
        <v>0</v>
      </c>
      <c r="AT687" s="213">
        <f t="shared" si="752"/>
        <v>0</v>
      </c>
      <c r="AU687" s="213">
        <f t="shared" si="752"/>
        <v>0</v>
      </c>
      <c r="AV687" s="214">
        <f t="shared" si="752"/>
        <v>0</v>
      </c>
      <c r="AW687" s="227" t="e">
        <f t="shared" si="255"/>
        <v>#DIV/0!</v>
      </c>
      <c r="AX687" s="224">
        <f t="shared" ref="AX687:BB687" si="753">SUM(AX46,AX128,AX208,AX289,AX370,AX450,AX529,AX608)</f>
        <v>0</v>
      </c>
      <c r="AY687" s="223">
        <f t="shared" si="753"/>
        <v>0</v>
      </c>
      <c r="AZ687" s="213">
        <f t="shared" si="753"/>
        <v>0</v>
      </c>
      <c r="BA687" s="213">
        <f t="shared" si="753"/>
        <v>0</v>
      </c>
      <c r="BB687" s="214">
        <f t="shared" si="753"/>
        <v>0</v>
      </c>
      <c r="BC687" s="227" t="e">
        <f t="shared" si="257"/>
        <v>#DIV/0!</v>
      </c>
      <c r="BD687" s="224">
        <f t="shared" ref="BD687:BH687" si="754">SUM(BD46,BD128,BD208,BD289,BD370,BD450,BD529,BD608)</f>
        <v>0</v>
      </c>
      <c r="BE687" s="223">
        <f t="shared" si="754"/>
        <v>0</v>
      </c>
      <c r="BF687" s="213">
        <f t="shared" si="754"/>
        <v>0</v>
      </c>
      <c r="BG687" s="213">
        <f t="shared" si="754"/>
        <v>0</v>
      </c>
      <c r="BH687" s="214">
        <f t="shared" si="754"/>
        <v>0</v>
      </c>
      <c r="BI687" s="227" t="e">
        <f t="shared" si="259"/>
        <v>#DIV/0!</v>
      </c>
      <c r="BJ687" s="224">
        <f t="shared" ref="BJ687:BN687" si="755">SUM(BJ46,BJ128,BJ208,BJ289,BJ370,BJ450,BJ529,BJ608)</f>
        <v>0</v>
      </c>
      <c r="BK687" s="223">
        <f t="shared" si="755"/>
        <v>0</v>
      </c>
      <c r="BL687" s="213">
        <f t="shared" si="755"/>
        <v>0</v>
      </c>
      <c r="BM687" s="213">
        <f t="shared" si="755"/>
        <v>0</v>
      </c>
      <c r="BN687" s="214">
        <f t="shared" si="755"/>
        <v>0</v>
      </c>
      <c r="BO687" s="227" t="e">
        <f t="shared" si="261"/>
        <v>#DIV/0!</v>
      </c>
      <c r="BP687" s="217">
        <f t="shared" ref="BP687:BT687" si="756">SUM(BP46,BP128,BP208,BP289,BP370,BP450,BP529,BP608)</f>
        <v>0</v>
      </c>
      <c r="BQ687" s="245">
        <f t="shared" si="756"/>
        <v>0</v>
      </c>
      <c r="BR687" s="242">
        <f t="shared" si="756"/>
        <v>0</v>
      </c>
      <c r="BS687" s="242">
        <f t="shared" si="756"/>
        <v>0</v>
      </c>
      <c r="BT687" s="243">
        <f t="shared" si="756"/>
        <v>0</v>
      </c>
      <c r="BU687" s="244" t="e">
        <f t="shared" si="263"/>
        <v>#DIV/0!</v>
      </c>
      <c r="BV687" s="246">
        <f t="shared" si="636"/>
        <v>0</v>
      </c>
    </row>
    <row r="688" spans="2:74">
      <c r="B688" s="217" t="s">
        <v>174</v>
      </c>
      <c r="C688" s="223">
        <f t="shared" ref="C688:F688" si="757">SUM(C47,C129,C209,C290,C371,C451,C530,C609)</f>
        <v>0</v>
      </c>
      <c r="D688" s="213">
        <f t="shared" si="757"/>
        <v>0</v>
      </c>
      <c r="E688" s="271">
        <f t="shared" si="757"/>
        <v>0</v>
      </c>
      <c r="F688" s="276">
        <f t="shared" si="757"/>
        <v>0</v>
      </c>
      <c r="G688" s="283" t="e">
        <f t="shared" si="241"/>
        <v>#DIV/0!</v>
      </c>
      <c r="H688" s="224">
        <f t="shared" ref="H688:L688" si="758">SUM(H47,H129,H209,H290,H371,H451,H530,H609)</f>
        <v>0</v>
      </c>
      <c r="I688" s="223">
        <f t="shared" si="758"/>
        <v>0</v>
      </c>
      <c r="J688" s="213">
        <f t="shared" si="758"/>
        <v>0</v>
      </c>
      <c r="K688" s="271">
        <f t="shared" si="758"/>
        <v>0</v>
      </c>
      <c r="L688" s="276">
        <f t="shared" si="758"/>
        <v>0</v>
      </c>
      <c r="M688" s="283" t="e">
        <f t="shared" si="243"/>
        <v>#DIV/0!</v>
      </c>
      <c r="N688" s="224">
        <f t="shared" ref="N688:R688" si="759">SUM(N47,N129,N209,N290,N371,N451,N530,N609)</f>
        <v>0</v>
      </c>
      <c r="O688" s="223">
        <f t="shared" si="759"/>
        <v>0</v>
      </c>
      <c r="P688" s="213">
        <f t="shared" si="759"/>
        <v>0</v>
      </c>
      <c r="Q688" s="213">
        <f t="shared" si="759"/>
        <v>0</v>
      </c>
      <c r="R688" s="214">
        <f t="shared" si="759"/>
        <v>0</v>
      </c>
      <c r="S688" s="227" t="e">
        <f t="shared" si="245"/>
        <v>#DIV/0!</v>
      </c>
      <c r="T688" s="224">
        <f t="shared" ref="T688:X688" si="760">SUM(T47,T129,T209,T290,T371,T451,T530,T609)</f>
        <v>0</v>
      </c>
      <c r="U688" s="223">
        <f t="shared" si="760"/>
        <v>0</v>
      </c>
      <c r="V688" s="213">
        <f t="shared" si="760"/>
        <v>0</v>
      </c>
      <c r="W688" s="213">
        <f t="shared" si="760"/>
        <v>0</v>
      </c>
      <c r="X688" s="214">
        <f t="shared" si="760"/>
        <v>0</v>
      </c>
      <c r="Y688" s="227" t="e">
        <f t="shared" si="247"/>
        <v>#DIV/0!</v>
      </c>
      <c r="Z688" s="224">
        <f t="shared" ref="Z688:AD688" si="761">SUM(Z47,Z129,Z209,Z290,Z371,Z451,Z530,Z609)</f>
        <v>0</v>
      </c>
      <c r="AA688" s="223">
        <f t="shared" si="761"/>
        <v>0</v>
      </c>
      <c r="AB688" s="213">
        <f t="shared" si="761"/>
        <v>0</v>
      </c>
      <c r="AC688" s="213">
        <f t="shared" si="761"/>
        <v>0</v>
      </c>
      <c r="AD688" s="214">
        <f t="shared" si="761"/>
        <v>0</v>
      </c>
      <c r="AE688" s="227" t="e">
        <f t="shared" si="249"/>
        <v>#DIV/0!</v>
      </c>
      <c r="AF688" s="224">
        <f t="shared" ref="AF688:AJ688" si="762">SUM(AF47,AF129,AF209,AF290,AF371,AF451,AF530,AF609)</f>
        <v>0</v>
      </c>
      <c r="AG688" s="223">
        <f t="shared" si="762"/>
        <v>0</v>
      </c>
      <c r="AH688" s="213">
        <f t="shared" si="762"/>
        <v>0</v>
      </c>
      <c r="AI688" s="213">
        <f t="shared" si="762"/>
        <v>0</v>
      </c>
      <c r="AJ688" s="214">
        <f t="shared" si="762"/>
        <v>0</v>
      </c>
      <c r="AK688" s="227" t="e">
        <f t="shared" si="251"/>
        <v>#DIV/0!</v>
      </c>
      <c r="AL688" s="224">
        <f t="shared" ref="AL688:AP688" si="763">SUM(AL47,AL129,AL209,AL290,AL371,AL451,AL530,AL609)</f>
        <v>0</v>
      </c>
      <c r="AM688" s="223">
        <f t="shared" si="763"/>
        <v>0</v>
      </c>
      <c r="AN688" s="213">
        <f t="shared" si="763"/>
        <v>0</v>
      </c>
      <c r="AO688" s="213">
        <f t="shared" si="763"/>
        <v>0</v>
      </c>
      <c r="AP688" s="214">
        <f t="shared" si="763"/>
        <v>0</v>
      </c>
      <c r="AQ688" s="227" t="e">
        <f t="shared" si="253"/>
        <v>#DIV/0!</v>
      </c>
      <c r="AR688" s="224">
        <f t="shared" ref="AR688:AV688" si="764">SUM(AR47,AR129,AR209,AR290,AR371,AR451,AR530,AR609)</f>
        <v>0</v>
      </c>
      <c r="AS688" s="223">
        <f t="shared" si="764"/>
        <v>0</v>
      </c>
      <c r="AT688" s="213">
        <f t="shared" si="764"/>
        <v>0</v>
      </c>
      <c r="AU688" s="213">
        <f t="shared" si="764"/>
        <v>0</v>
      </c>
      <c r="AV688" s="214">
        <f t="shared" si="764"/>
        <v>0</v>
      </c>
      <c r="AW688" s="227" t="e">
        <f t="shared" si="255"/>
        <v>#DIV/0!</v>
      </c>
      <c r="AX688" s="224">
        <f t="shared" ref="AX688:BB688" si="765">SUM(AX47,AX129,AX209,AX290,AX371,AX451,AX530,AX609)</f>
        <v>0</v>
      </c>
      <c r="AY688" s="223">
        <f t="shared" si="765"/>
        <v>0</v>
      </c>
      <c r="AZ688" s="213">
        <f t="shared" si="765"/>
        <v>0</v>
      </c>
      <c r="BA688" s="213">
        <f t="shared" si="765"/>
        <v>0</v>
      </c>
      <c r="BB688" s="214">
        <f t="shared" si="765"/>
        <v>0</v>
      </c>
      <c r="BC688" s="227" t="e">
        <f t="shared" si="257"/>
        <v>#DIV/0!</v>
      </c>
      <c r="BD688" s="224">
        <f t="shared" ref="BD688:BH688" si="766">SUM(BD47,BD129,BD209,BD290,BD371,BD451,BD530,BD609)</f>
        <v>0</v>
      </c>
      <c r="BE688" s="223">
        <f t="shared" si="766"/>
        <v>0</v>
      </c>
      <c r="BF688" s="213">
        <f t="shared" si="766"/>
        <v>0</v>
      </c>
      <c r="BG688" s="213">
        <f t="shared" si="766"/>
        <v>0</v>
      </c>
      <c r="BH688" s="214">
        <f t="shared" si="766"/>
        <v>0</v>
      </c>
      <c r="BI688" s="227" t="e">
        <f t="shared" si="259"/>
        <v>#DIV/0!</v>
      </c>
      <c r="BJ688" s="224">
        <f t="shared" ref="BJ688:BN688" si="767">SUM(BJ47,BJ129,BJ209,BJ290,BJ371,BJ451,BJ530,BJ609)</f>
        <v>0</v>
      </c>
      <c r="BK688" s="223">
        <f t="shared" si="767"/>
        <v>0</v>
      </c>
      <c r="BL688" s="213">
        <f t="shared" si="767"/>
        <v>0</v>
      </c>
      <c r="BM688" s="213">
        <f t="shared" si="767"/>
        <v>0</v>
      </c>
      <c r="BN688" s="214">
        <f t="shared" si="767"/>
        <v>0</v>
      </c>
      <c r="BO688" s="227" t="e">
        <f t="shared" si="261"/>
        <v>#DIV/0!</v>
      </c>
      <c r="BP688" s="217">
        <f t="shared" ref="BP688:BT688" si="768">SUM(BP47,BP129,BP209,BP290,BP371,BP451,BP530,BP609)</f>
        <v>0</v>
      </c>
      <c r="BQ688" s="245">
        <f t="shared" si="768"/>
        <v>0</v>
      </c>
      <c r="BR688" s="242">
        <f t="shared" si="768"/>
        <v>0</v>
      </c>
      <c r="BS688" s="242">
        <f t="shared" si="768"/>
        <v>0</v>
      </c>
      <c r="BT688" s="243">
        <f t="shared" si="768"/>
        <v>0</v>
      </c>
      <c r="BU688" s="244" t="e">
        <f t="shared" si="263"/>
        <v>#DIV/0!</v>
      </c>
      <c r="BV688" s="246">
        <f t="shared" si="636"/>
        <v>0</v>
      </c>
    </row>
    <row r="689" spans="2:74">
      <c r="B689" s="217" t="s">
        <v>175</v>
      </c>
      <c r="C689" s="223">
        <f t="shared" ref="C689:F689" si="769">SUM(C48,C130,C210,C291,C372,C452,C531,C610)</f>
        <v>0</v>
      </c>
      <c r="D689" s="213">
        <f t="shared" si="769"/>
        <v>0</v>
      </c>
      <c r="E689" s="271">
        <f t="shared" si="769"/>
        <v>0</v>
      </c>
      <c r="F689" s="276">
        <f t="shared" si="769"/>
        <v>0</v>
      </c>
      <c r="G689" s="283" t="e">
        <f t="shared" si="241"/>
        <v>#DIV/0!</v>
      </c>
      <c r="H689" s="224">
        <f t="shared" ref="H689:L689" si="770">SUM(H48,H130,H210,H291,H372,H452,H531,H610)</f>
        <v>0</v>
      </c>
      <c r="I689" s="223">
        <f t="shared" si="770"/>
        <v>0</v>
      </c>
      <c r="J689" s="213">
        <f t="shared" si="770"/>
        <v>0</v>
      </c>
      <c r="K689" s="271">
        <f t="shared" si="770"/>
        <v>0</v>
      </c>
      <c r="L689" s="276">
        <f t="shared" si="770"/>
        <v>0</v>
      </c>
      <c r="M689" s="283" t="e">
        <f t="shared" si="243"/>
        <v>#DIV/0!</v>
      </c>
      <c r="N689" s="224">
        <f t="shared" ref="N689:R689" si="771">SUM(N48,N130,N210,N291,N372,N452,N531,N610)</f>
        <v>0</v>
      </c>
      <c r="O689" s="223">
        <f t="shared" si="771"/>
        <v>0</v>
      </c>
      <c r="P689" s="213">
        <f t="shared" si="771"/>
        <v>0</v>
      </c>
      <c r="Q689" s="213">
        <f t="shared" si="771"/>
        <v>0</v>
      </c>
      <c r="R689" s="214">
        <f t="shared" si="771"/>
        <v>0</v>
      </c>
      <c r="S689" s="227" t="e">
        <f t="shared" si="245"/>
        <v>#DIV/0!</v>
      </c>
      <c r="T689" s="224">
        <f t="shared" ref="T689:X689" si="772">SUM(T48,T130,T210,T291,T372,T452,T531,T610)</f>
        <v>0</v>
      </c>
      <c r="U689" s="223">
        <f t="shared" si="772"/>
        <v>0</v>
      </c>
      <c r="V689" s="213">
        <f t="shared" si="772"/>
        <v>0</v>
      </c>
      <c r="W689" s="213">
        <f t="shared" si="772"/>
        <v>0</v>
      </c>
      <c r="X689" s="214">
        <f t="shared" si="772"/>
        <v>0</v>
      </c>
      <c r="Y689" s="227" t="e">
        <f t="shared" si="247"/>
        <v>#DIV/0!</v>
      </c>
      <c r="Z689" s="224">
        <f t="shared" ref="Z689:AD689" si="773">SUM(Z48,Z130,Z210,Z291,Z372,Z452,Z531,Z610)</f>
        <v>0</v>
      </c>
      <c r="AA689" s="223">
        <f t="shared" si="773"/>
        <v>0</v>
      </c>
      <c r="AB689" s="213">
        <f t="shared" si="773"/>
        <v>0</v>
      </c>
      <c r="AC689" s="213">
        <f t="shared" si="773"/>
        <v>0</v>
      </c>
      <c r="AD689" s="214">
        <f t="shared" si="773"/>
        <v>0</v>
      </c>
      <c r="AE689" s="227" t="e">
        <f t="shared" si="249"/>
        <v>#DIV/0!</v>
      </c>
      <c r="AF689" s="224">
        <f t="shared" ref="AF689:AJ689" si="774">SUM(AF48,AF130,AF210,AF291,AF372,AF452,AF531,AF610)</f>
        <v>0</v>
      </c>
      <c r="AG689" s="223">
        <f t="shared" si="774"/>
        <v>0</v>
      </c>
      <c r="AH689" s="213">
        <f t="shared" si="774"/>
        <v>0</v>
      </c>
      <c r="AI689" s="213">
        <f t="shared" si="774"/>
        <v>0</v>
      </c>
      <c r="AJ689" s="214">
        <f t="shared" si="774"/>
        <v>0</v>
      </c>
      <c r="AK689" s="227" t="e">
        <f t="shared" si="251"/>
        <v>#DIV/0!</v>
      </c>
      <c r="AL689" s="224">
        <f t="shared" ref="AL689:AP689" si="775">SUM(AL48,AL130,AL210,AL291,AL372,AL452,AL531,AL610)</f>
        <v>0</v>
      </c>
      <c r="AM689" s="223">
        <f t="shared" si="775"/>
        <v>0</v>
      </c>
      <c r="AN689" s="213">
        <f t="shared" si="775"/>
        <v>0</v>
      </c>
      <c r="AO689" s="213">
        <f t="shared" si="775"/>
        <v>0</v>
      </c>
      <c r="AP689" s="214">
        <f t="shared" si="775"/>
        <v>0</v>
      </c>
      <c r="AQ689" s="227" t="e">
        <f t="shared" si="253"/>
        <v>#DIV/0!</v>
      </c>
      <c r="AR689" s="224">
        <f t="shared" ref="AR689:AV689" si="776">SUM(AR48,AR130,AR210,AR291,AR372,AR452,AR531,AR610)</f>
        <v>0</v>
      </c>
      <c r="AS689" s="223">
        <f t="shared" si="776"/>
        <v>0</v>
      </c>
      <c r="AT689" s="213">
        <f t="shared" si="776"/>
        <v>0</v>
      </c>
      <c r="AU689" s="213">
        <f t="shared" si="776"/>
        <v>0</v>
      </c>
      <c r="AV689" s="214">
        <f t="shared" si="776"/>
        <v>0</v>
      </c>
      <c r="AW689" s="227" t="e">
        <f t="shared" si="255"/>
        <v>#DIV/0!</v>
      </c>
      <c r="AX689" s="224">
        <f t="shared" ref="AX689:BB689" si="777">SUM(AX48,AX130,AX210,AX291,AX372,AX452,AX531,AX610)</f>
        <v>0</v>
      </c>
      <c r="AY689" s="223">
        <f t="shared" si="777"/>
        <v>0</v>
      </c>
      <c r="AZ689" s="213">
        <f t="shared" si="777"/>
        <v>0</v>
      </c>
      <c r="BA689" s="213">
        <f t="shared" si="777"/>
        <v>0</v>
      </c>
      <c r="BB689" s="214">
        <f t="shared" si="777"/>
        <v>0</v>
      </c>
      <c r="BC689" s="227" t="e">
        <f t="shared" si="257"/>
        <v>#DIV/0!</v>
      </c>
      <c r="BD689" s="224">
        <f t="shared" ref="BD689:BH689" si="778">SUM(BD48,BD130,BD210,BD291,BD372,BD452,BD531,BD610)</f>
        <v>0</v>
      </c>
      <c r="BE689" s="223">
        <f t="shared" si="778"/>
        <v>0</v>
      </c>
      <c r="BF689" s="213">
        <f t="shared" si="778"/>
        <v>0</v>
      </c>
      <c r="BG689" s="213">
        <f t="shared" si="778"/>
        <v>0</v>
      </c>
      <c r="BH689" s="214">
        <f t="shared" si="778"/>
        <v>0</v>
      </c>
      <c r="BI689" s="227" t="e">
        <f t="shared" si="259"/>
        <v>#DIV/0!</v>
      </c>
      <c r="BJ689" s="224">
        <f t="shared" ref="BJ689:BN689" si="779">SUM(BJ48,BJ130,BJ210,BJ291,BJ372,BJ452,BJ531,BJ610)</f>
        <v>0</v>
      </c>
      <c r="BK689" s="223">
        <f t="shared" si="779"/>
        <v>0</v>
      </c>
      <c r="BL689" s="213">
        <f t="shared" si="779"/>
        <v>0</v>
      </c>
      <c r="BM689" s="213">
        <f t="shared" si="779"/>
        <v>0</v>
      </c>
      <c r="BN689" s="214">
        <f t="shared" si="779"/>
        <v>0</v>
      </c>
      <c r="BO689" s="227" t="e">
        <f t="shared" si="261"/>
        <v>#DIV/0!</v>
      </c>
      <c r="BP689" s="217">
        <f t="shared" ref="BP689:BT689" si="780">SUM(BP48,BP130,BP210,BP291,BP372,BP452,BP531,BP610)</f>
        <v>0</v>
      </c>
      <c r="BQ689" s="245">
        <f t="shared" si="780"/>
        <v>0</v>
      </c>
      <c r="BR689" s="242">
        <f t="shared" si="780"/>
        <v>0</v>
      </c>
      <c r="BS689" s="242">
        <f t="shared" si="780"/>
        <v>0</v>
      </c>
      <c r="BT689" s="243">
        <f t="shared" si="780"/>
        <v>0</v>
      </c>
      <c r="BU689" s="244" t="e">
        <f t="shared" si="263"/>
        <v>#DIV/0!</v>
      </c>
      <c r="BV689" s="246">
        <f t="shared" si="636"/>
        <v>0</v>
      </c>
    </row>
    <row r="690" spans="2:74">
      <c r="B690" s="217" t="s">
        <v>176</v>
      </c>
      <c r="C690" s="223">
        <f t="shared" ref="C690:F690" si="781">SUM(C49,C131,C211,C292,C373,C453,C532,C611)</f>
        <v>0</v>
      </c>
      <c r="D690" s="213">
        <f t="shared" si="781"/>
        <v>0</v>
      </c>
      <c r="E690" s="271">
        <f t="shared" si="781"/>
        <v>0</v>
      </c>
      <c r="F690" s="276">
        <f t="shared" si="781"/>
        <v>0</v>
      </c>
      <c r="G690" s="283" t="e">
        <f t="shared" si="241"/>
        <v>#DIV/0!</v>
      </c>
      <c r="H690" s="224">
        <f t="shared" ref="H690:L690" si="782">SUM(H49,H131,H211,H292,H373,H453,H532,H611)</f>
        <v>0</v>
      </c>
      <c r="I690" s="223">
        <f t="shared" si="782"/>
        <v>0</v>
      </c>
      <c r="J690" s="213">
        <f t="shared" si="782"/>
        <v>0</v>
      </c>
      <c r="K690" s="271">
        <f t="shared" si="782"/>
        <v>0</v>
      </c>
      <c r="L690" s="276">
        <f t="shared" si="782"/>
        <v>0</v>
      </c>
      <c r="M690" s="283" t="e">
        <f t="shared" si="243"/>
        <v>#DIV/0!</v>
      </c>
      <c r="N690" s="224">
        <f t="shared" ref="N690:R690" si="783">SUM(N49,N131,N211,N292,N373,N453,N532,N611)</f>
        <v>0</v>
      </c>
      <c r="O690" s="223">
        <f t="shared" si="783"/>
        <v>0</v>
      </c>
      <c r="P690" s="213">
        <f t="shared" si="783"/>
        <v>0</v>
      </c>
      <c r="Q690" s="213">
        <f t="shared" si="783"/>
        <v>0</v>
      </c>
      <c r="R690" s="214">
        <f t="shared" si="783"/>
        <v>0</v>
      </c>
      <c r="S690" s="227" t="e">
        <f t="shared" si="245"/>
        <v>#DIV/0!</v>
      </c>
      <c r="T690" s="224">
        <f t="shared" ref="T690:X690" si="784">SUM(T49,T131,T211,T292,T373,T453,T532,T611)</f>
        <v>0</v>
      </c>
      <c r="U690" s="223">
        <f t="shared" si="784"/>
        <v>0</v>
      </c>
      <c r="V690" s="213">
        <f t="shared" si="784"/>
        <v>0</v>
      </c>
      <c r="W690" s="213">
        <f t="shared" si="784"/>
        <v>0</v>
      </c>
      <c r="X690" s="214">
        <f t="shared" si="784"/>
        <v>0</v>
      </c>
      <c r="Y690" s="227" t="e">
        <f t="shared" si="247"/>
        <v>#DIV/0!</v>
      </c>
      <c r="Z690" s="224">
        <f t="shared" ref="Z690:AD690" si="785">SUM(Z49,Z131,Z211,Z292,Z373,Z453,Z532,Z611)</f>
        <v>0</v>
      </c>
      <c r="AA690" s="223">
        <f t="shared" si="785"/>
        <v>0</v>
      </c>
      <c r="AB690" s="213">
        <f t="shared" si="785"/>
        <v>0</v>
      </c>
      <c r="AC690" s="213">
        <f t="shared" si="785"/>
        <v>0</v>
      </c>
      <c r="AD690" s="214">
        <f t="shared" si="785"/>
        <v>0</v>
      </c>
      <c r="AE690" s="227" t="e">
        <f t="shared" si="249"/>
        <v>#DIV/0!</v>
      </c>
      <c r="AF690" s="224">
        <f t="shared" ref="AF690:AJ690" si="786">SUM(AF49,AF131,AF211,AF292,AF373,AF453,AF532,AF611)</f>
        <v>0</v>
      </c>
      <c r="AG690" s="223">
        <f t="shared" si="786"/>
        <v>0</v>
      </c>
      <c r="AH690" s="213">
        <f t="shared" si="786"/>
        <v>0</v>
      </c>
      <c r="AI690" s="213">
        <f t="shared" si="786"/>
        <v>0</v>
      </c>
      <c r="AJ690" s="214">
        <f t="shared" si="786"/>
        <v>0</v>
      </c>
      <c r="AK690" s="227" t="e">
        <f t="shared" si="251"/>
        <v>#DIV/0!</v>
      </c>
      <c r="AL690" s="224">
        <f t="shared" ref="AL690:AP690" si="787">SUM(AL49,AL131,AL211,AL292,AL373,AL453,AL532,AL611)</f>
        <v>0</v>
      </c>
      <c r="AM690" s="223">
        <f t="shared" si="787"/>
        <v>0</v>
      </c>
      <c r="AN690" s="213">
        <f t="shared" si="787"/>
        <v>0</v>
      </c>
      <c r="AO690" s="213">
        <f t="shared" si="787"/>
        <v>0</v>
      </c>
      <c r="AP690" s="214">
        <f t="shared" si="787"/>
        <v>0</v>
      </c>
      <c r="AQ690" s="227" t="e">
        <f t="shared" si="253"/>
        <v>#DIV/0!</v>
      </c>
      <c r="AR690" s="224">
        <f t="shared" ref="AR690:AV690" si="788">SUM(AR49,AR131,AR211,AR292,AR373,AR453,AR532,AR611)</f>
        <v>0</v>
      </c>
      <c r="AS690" s="223">
        <f t="shared" si="788"/>
        <v>0</v>
      </c>
      <c r="AT690" s="213">
        <f t="shared" si="788"/>
        <v>0</v>
      </c>
      <c r="AU690" s="213">
        <f t="shared" si="788"/>
        <v>0</v>
      </c>
      <c r="AV690" s="214">
        <f t="shared" si="788"/>
        <v>0</v>
      </c>
      <c r="AW690" s="227" t="e">
        <f t="shared" si="255"/>
        <v>#DIV/0!</v>
      </c>
      <c r="AX690" s="224">
        <f t="shared" ref="AX690:BB690" si="789">SUM(AX49,AX131,AX211,AX292,AX373,AX453,AX532,AX611)</f>
        <v>0</v>
      </c>
      <c r="AY690" s="223">
        <f t="shared" si="789"/>
        <v>0</v>
      </c>
      <c r="AZ690" s="213">
        <f t="shared" si="789"/>
        <v>0</v>
      </c>
      <c r="BA690" s="213">
        <f t="shared" si="789"/>
        <v>0</v>
      </c>
      <c r="BB690" s="214">
        <f t="shared" si="789"/>
        <v>0</v>
      </c>
      <c r="BC690" s="227" t="e">
        <f t="shared" si="257"/>
        <v>#DIV/0!</v>
      </c>
      <c r="BD690" s="224">
        <f t="shared" ref="BD690:BH690" si="790">SUM(BD49,BD131,BD211,BD292,BD373,BD453,BD532,BD611)</f>
        <v>0</v>
      </c>
      <c r="BE690" s="223">
        <f t="shared" si="790"/>
        <v>0</v>
      </c>
      <c r="BF690" s="213">
        <f t="shared" si="790"/>
        <v>0</v>
      </c>
      <c r="BG690" s="213">
        <f t="shared" si="790"/>
        <v>0</v>
      </c>
      <c r="BH690" s="214">
        <f t="shared" si="790"/>
        <v>0</v>
      </c>
      <c r="BI690" s="227" t="e">
        <f t="shared" si="259"/>
        <v>#DIV/0!</v>
      </c>
      <c r="BJ690" s="224">
        <f t="shared" ref="BJ690:BN690" si="791">SUM(BJ49,BJ131,BJ211,BJ292,BJ373,BJ453,BJ532,BJ611)</f>
        <v>0</v>
      </c>
      <c r="BK690" s="223">
        <f t="shared" si="791"/>
        <v>0</v>
      </c>
      <c r="BL690" s="213">
        <f t="shared" si="791"/>
        <v>0</v>
      </c>
      <c r="BM690" s="213">
        <f t="shared" si="791"/>
        <v>0</v>
      </c>
      <c r="BN690" s="214">
        <f t="shared" si="791"/>
        <v>0</v>
      </c>
      <c r="BO690" s="227" t="e">
        <f t="shared" si="261"/>
        <v>#DIV/0!</v>
      </c>
      <c r="BP690" s="217">
        <f t="shared" ref="BP690:BT690" si="792">SUM(BP49,BP131,BP211,BP292,BP373,BP453,BP532,BP611)</f>
        <v>0</v>
      </c>
      <c r="BQ690" s="245">
        <f t="shared" si="792"/>
        <v>0</v>
      </c>
      <c r="BR690" s="242">
        <f t="shared" si="792"/>
        <v>0</v>
      </c>
      <c r="BS690" s="242">
        <f t="shared" si="792"/>
        <v>0</v>
      </c>
      <c r="BT690" s="243">
        <f t="shared" si="792"/>
        <v>0</v>
      </c>
      <c r="BU690" s="244" t="e">
        <f t="shared" si="263"/>
        <v>#DIV/0!</v>
      </c>
      <c r="BV690" s="246">
        <f t="shared" si="636"/>
        <v>0</v>
      </c>
    </row>
    <row r="691" spans="2:74">
      <c r="B691" s="217" t="s">
        <v>177</v>
      </c>
      <c r="C691" s="223">
        <f t="shared" ref="C691:F691" si="793">SUM(C50,C132,C212,C293,C374,C454,C533,C612)</f>
        <v>0</v>
      </c>
      <c r="D691" s="213">
        <f t="shared" si="793"/>
        <v>0</v>
      </c>
      <c r="E691" s="271">
        <f t="shared" si="793"/>
        <v>0</v>
      </c>
      <c r="F691" s="276">
        <f t="shared" si="793"/>
        <v>0</v>
      </c>
      <c r="G691" s="283" t="e">
        <f t="shared" si="241"/>
        <v>#DIV/0!</v>
      </c>
      <c r="H691" s="224">
        <f t="shared" ref="H691:L691" si="794">SUM(H50,H132,H212,H293,H374,H454,H533,H612)</f>
        <v>0</v>
      </c>
      <c r="I691" s="223">
        <f t="shared" si="794"/>
        <v>0</v>
      </c>
      <c r="J691" s="213">
        <f t="shared" si="794"/>
        <v>0</v>
      </c>
      <c r="K691" s="271">
        <f t="shared" si="794"/>
        <v>0</v>
      </c>
      <c r="L691" s="276">
        <f t="shared" si="794"/>
        <v>0</v>
      </c>
      <c r="M691" s="283" t="e">
        <f t="shared" si="243"/>
        <v>#DIV/0!</v>
      </c>
      <c r="N691" s="224">
        <f t="shared" ref="N691:R691" si="795">SUM(N50,N132,N212,N293,N374,N454,N533,N612)</f>
        <v>0</v>
      </c>
      <c r="O691" s="223">
        <f t="shared" si="795"/>
        <v>0</v>
      </c>
      <c r="P691" s="213">
        <f t="shared" si="795"/>
        <v>0</v>
      </c>
      <c r="Q691" s="213">
        <f t="shared" si="795"/>
        <v>0</v>
      </c>
      <c r="R691" s="214">
        <f t="shared" si="795"/>
        <v>0</v>
      </c>
      <c r="S691" s="227" t="e">
        <f t="shared" si="245"/>
        <v>#DIV/0!</v>
      </c>
      <c r="T691" s="224">
        <f t="shared" ref="T691:X691" si="796">SUM(T50,T132,T212,T293,T374,T454,T533,T612)</f>
        <v>0</v>
      </c>
      <c r="U691" s="223">
        <f t="shared" si="796"/>
        <v>0</v>
      </c>
      <c r="V691" s="213">
        <f t="shared" si="796"/>
        <v>0</v>
      </c>
      <c r="W691" s="213">
        <f t="shared" si="796"/>
        <v>0</v>
      </c>
      <c r="X691" s="214">
        <f t="shared" si="796"/>
        <v>0</v>
      </c>
      <c r="Y691" s="227" t="e">
        <f t="shared" si="247"/>
        <v>#DIV/0!</v>
      </c>
      <c r="Z691" s="224">
        <f t="shared" ref="Z691:AD691" si="797">SUM(Z50,Z132,Z212,Z293,Z374,Z454,Z533,Z612)</f>
        <v>0</v>
      </c>
      <c r="AA691" s="223">
        <f t="shared" si="797"/>
        <v>0</v>
      </c>
      <c r="AB691" s="213">
        <f t="shared" si="797"/>
        <v>0</v>
      </c>
      <c r="AC691" s="213">
        <f t="shared" si="797"/>
        <v>0</v>
      </c>
      <c r="AD691" s="214">
        <f t="shared" si="797"/>
        <v>0</v>
      </c>
      <c r="AE691" s="227" t="e">
        <f t="shared" si="249"/>
        <v>#DIV/0!</v>
      </c>
      <c r="AF691" s="224">
        <f t="shared" ref="AF691:AJ691" si="798">SUM(AF50,AF132,AF212,AF293,AF374,AF454,AF533,AF612)</f>
        <v>0</v>
      </c>
      <c r="AG691" s="223">
        <f t="shared" si="798"/>
        <v>0</v>
      </c>
      <c r="AH691" s="213">
        <f t="shared" si="798"/>
        <v>0</v>
      </c>
      <c r="AI691" s="213">
        <f t="shared" si="798"/>
        <v>0</v>
      </c>
      <c r="AJ691" s="214">
        <f t="shared" si="798"/>
        <v>0</v>
      </c>
      <c r="AK691" s="227" t="e">
        <f t="shared" si="251"/>
        <v>#DIV/0!</v>
      </c>
      <c r="AL691" s="224">
        <f t="shared" ref="AL691:AP691" si="799">SUM(AL50,AL132,AL212,AL293,AL374,AL454,AL533,AL612)</f>
        <v>0</v>
      </c>
      <c r="AM691" s="223">
        <f t="shared" si="799"/>
        <v>0</v>
      </c>
      <c r="AN691" s="213">
        <f t="shared" si="799"/>
        <v>0</v>
      </c>
      <c r="AO691" s="213">
        <f t="shared" si="799"/>
        <v>0</v>
      </c>
      <c r="AP691" s="214">
        <f t="shared" si="799"/>
        <v>0</v>
      </c>
      <c r="AQ691" s="227" t="e">
        <f t="shared" si="253"/>
        <v>#DIV/0!</v>
      </c>
      <c r="AR691" s="224">
        <f t="shared" ref="AR691:AV691" si="800">SUM(AR50,AR132,AR212,AR293,AR374,AR454,AR533,AR612)</f>
        <v>0</v>
      </c>
      <c r="AS691" s="223">
        <f t="shared" si="800"/>
        <v>0</v>
      </c>
      <c r="AT691" s="213">
        <f t="shared" si="800"/>
        <v>0</v>
      </c>
      <c r="AU691" s="213">
        <f t="shared" si="800"/>
        <v>0</v>
      </c>
      <c r="AV691" s="214">
        <f t="shared" si="800"/>
        <v>0</v>
      </c>
      <c r="AW691" s="227" t="e">
        <f t="shared" si="255"/>
        <v>#DIV/0!</v>
      </c>
      <c r="AX691" s="224">
        <f t="shared" ref="AX691:BB691" si="801">SUM(AX50,AX132,AX212,AX293,AX374,AX454,AX533,AX612)</f>
        <v>0</v>
      </c>
      <c r="AY691" s="223">
        <f t="shared" si="801"/>
        <v>0</v>
      </c>
      <c r="AZ691" s="213">
        <f t="shared" si="801"/>
        <v>0</v>
      </c>
      <c r="BA691" s="213">
        <f t="shared" si="801"/>
        <v>0</v>
      </c>
      <c r="BB691" s="214">
        <f t="shared" si="801"/>
        <v>0</v>
      </c>
      <c r="BC691" s="227" t="e">
        <f t="shared" si="257"/>
        <v>#DIV/0!</v>
      </c>
      <c r="BD691" s="224">
        <f t="shared" ref="BD691:BH691" si="802">SUM(BD50,BD132,BD212,BD293,BD374,BD454,BD533,BD612)</f>
        <v>0</v>
      </c>
      <c r="BE691" s="223">
        <f t="shared" si="802"/>
        <v>0</v>
      </c>
      <c r="BF691" s="213">
        <f t="shared" si="802"/>
        <v>0</v>
      </c>
      <c r="BG691" s="213">
        <f t="shared" si="802"/>
        <v>0</v>
      </c>
      <c r="BH691" s="214">
        <f t="shared" si="802"/>
        <v>0</v>
      </c>
      <c r="BI691" s="227" t="e">
        <f t="shared" si="259"/>
        <v>#DIV/0!</v>
      </c>
      <c r="BJ691" s="224">
        <f t="shared" ref="BJ691:BN691" si="803">SUM(BJ50,BJ132,BJ212,BJ293,BJ374,BJ454,BJ533,BJ612)</f>
        <v>0</v>
      </c>
      <c r="BK691" s="223">
        <f t="shared" si="803"/>
        <v>0</v>
      </c>
      <c r="BL691" s="213">
        <f t="shared" si="803"/>
        <v>0</v>
      </c>
      <c r="BM691" s="213">
        <f t="shared" si="803"/>
        <v>0</v>
      </c>
      <c r="BN691" s="214">
        <f t="shared" si="803"/>
        <v>0</v>
      </c>
      <c r="BO691" s="227" t="e">
        <f t="shared" si="261"/>
        <v>#DIV/0!</v>
      </c>
      <c r="BP691" s="217">
        <f t="shared" ref="BP691:BT691" si="804">SUM(BP50,BP132,BP212,BP293,BP374,BP454,BP533,BP612)</f>
        <v>0</v>
      </c>
      <c r="BQ691" s="245">
        <f t="shared" si="804"/>
        <v>0</v>
      </c>
      <c r="BR691" s="242">
        <f t="shared" si="804"/>
        <v>0</v>
      </c>
      <c r="BS691" s="242">
        <f t="shared" si="804"/>
        <v>0</v>
      </c>
      <c r="BT691" s="243">
        <f t="shared" si="804"/>
        <v>0</v>
      </c>
      <c r="BU691" s="244" t="e">
        <f t="shared" si="263"/>
        <v>#DIV/0!</v>
      </c>
      <c r="BV691" s="246">
        <f t="shared" si="636"/>
        <v>0</v>
      </c>
    </row>
    <row r="692" spans="2:74">
      <c r="B692" s="217" t="s">
        <v>178</v>
      </c>
      <c r="C692" s="223">
        <f t="shared" ref="C692:F692" si="805">SUM(C51,C133,C213,C294,C375,C455,C534,C613)</f>
        <v>0</v>
      </c>
      <c r="D692" s="213">
        <f t="shared" si="805"/>
        <v>0</v>
      </c>
      <c r="E692" s="271">
        <f t="shared" si="805"/>
        <v>0</v>
      </c>
      <c r="F692" s="276">
        <f t="shared" si="805"/>
        <v>0</v>
      </c>
      <c r="G692" s="283" t="e">
        <f t="shared" si="241"/>
        <v>#DIV/0!</v>
      </c>
      <c r="H692" s="224">
        <f t="shared" ref="H692:L692" si="806">SUM(H51,H133,H213,H294,H375,H455,H534,H613)</f>
        <v>0</v>
      </c>
      <c r="I692" s="223">
        <f t="shared" si="806"/>
        <v>0</v>
      </c>
      <c r="J692" s="213">
        <f t="shared" si="806"/>
        <v>0</v>
      </c>
      <c r="K692" s="271">
        <f t="shared" si="806"/>
        <v>0</v>
      </c>
      <c r="L692" s="276">
        <f t="shared" si="806"/>
        <v>0</v>
      </c>
      <c r="M692" s="283" t="e">
        <f t="shared" si="243"/>
        <v>#DIV/0!</v>
      </c>
      <c r="N692" s="224">
        <f t="shared" ref="N692:R692" si="807">SUM(N51,N133,N213,N294,N375,N455,N534,N613)</f>
        <v>0</v>
      </c>
      <c r="O692" s="223">
        <f t="shared" si="807"/>
        <v>0</v>
      </c>
      <c r="P692" s="213">
        <f t="shared" si="807"/>
        <v>0</v>
      </c>
      <c r="Q692" s="213">
        <f t="shared" si="807"/>
        <v>0</v>
      </c>
      <c r="R692" s="214">
        <f t="shared" si="807"/>
        <v>0</v>
      </c>
      <c r="S692" s="227" t="e">
        <f t="shared" si="245"/>
        <v>#DIV/0!</v>
      </c>
      <c r="T692" s="224">
        <f t="shared" ref="T692:X692" si="808">SUM(T51,T133,T213,T294,T375,T455,T534,T613)</f>
        <v>0</v>
      </c>
      <c r="U692" s="223">
        <f t="shared" si="808"/>
        <v>0</v>
      </c>
      <c r="V692" s="213">
        <f t="shared" si="808"/>
        <v>0</v>
      </c>
      <c r="W692" s="213">
        <f t="shared" si="808"/>
        <v>0</v>
      </c>
      <c r="X692" s="214">
        <f t="shared" si="808"/>
        <v>0</v>
      </c>
      <c r="Y692" s="227" t="e">
        <f t="shared" si="247"/>
        <v>#DIV/0!</v>
      </c>
      <c r="Z692" s="224">
        <f t="shared" ref="Z692:AD692" si="809">SUM(Z51,Z133,Z213,Z294,Z375,Z455,Z534,Z613)</f>
        <v>0</v>
      </c>
      <c r="AA692" s="223">
        <f t="shared" si="809"/>
        <v>0</v>
      </c>
      <c r="AB692" s="213">
        <f t="shared" si="809"/>
        <v>0</v>
      </c>
      <c r="AC692" s="213">
        <f t="shared" si="809"/>
        <v>0</v>
      </c>
      <c r="AD692" s="214">
        <f t="shared" si="809"/>
        <v>0</v>
      </c>
      <c r="AE692" s="227" t="e">
        <f t="shared" si="249"/>
        <v>#DIV/0!</v>
      </c>
      <c r="AF692" s="224">
        <f t="shared" ref="AF692:AJ692" si="810">SUM(AF51,AF133,AF213,AF294,AF375,AF455,AF534,AF613)</f>
        <v>0</v>
      </c>
      <c r="AG692" s="223">
        <f t="shared" si="810"/>
        <v>0</v>
      </c>
      <c r="AH692" s="213">
        <f t="shared" si="810"/>
        <v>0</v>
      </c>
      <c r="AI692" s="213">
        <f t="shared" si="810"/>
        <v>0</v>
      </c>
      <c r="AJ692" s="214">
        <f t="shared" si="810"/>
        <v>0</v>
      </c>
      <c r="AK692" s="227" t="e">
        <f t="shared" si="251"/>
        <v>#DIV/0!</v>
      </c>
      <c r="AL692" s="224">
        <f t="shared" ref="AL692:AP692" si="811">SUM(AL51,AL133,AL213,AL294,AL375,AL455,AL534,AL613)</f>
        <v>0</v>
      </c>
      <c r="AM692" s="223">
        <f t="shared" si="811"/>
        <v>0</v>
      </c>
      <c r="AN692" s="213">
        <f t="shared" si="811"/>
        <v>0</v>
      </c>
      <c r="AO692" s="213">
        <f t="shared" si="811"/>
        <v>0</v>
      </c>
      <c r="AP692" s="214">
        <f t="shared" si="811"/>
        <v>0</v>
      </c>
      <c r="AQ692" s="227" t="e">
        <f t="shared" si="253"/>
        <v>#DIV/0!</v>
      </c>
      <c r="AR692" s="224">
        <f t="shared" ref="AR692:AV692" si="812">SUM(AR51,AR133,AR213,AR294,AR375,AR455,AR534,AR613)</f>
        <v>0</v>
      </c>
      <c r="AS692" s="223">
        <f t="shared" si="812"/>
        <v>0</v>
      </c>
      <c r="AT692" s="213">
        <f t="shared" si="812"/>
        <v>0</v>
      </c>
      <c r="AU692" s="213">
        <f t="shared" si="812"/>
        <v>0</v>
      </c>
      <c r="AV692" s="214">
        <f t="shared" si="812"/>
        <v>0</v>
      </c>
      <c r="AW692" s="227" t="e">
        <f t="shared" si="255"/>
        <v>#DIV/0!</v>
      </c>
      <c r="AX692" s="224">
        <f t="shared" ref="AX692:BB692" si="813">SUM(AX51,AX133,AX213,AX294,AX375,AX455,AX534,AX613)</f>
        <v>0</v>
      </c>
      <c r="AY692" s="223">
        <f t="shared" si="813"/>
        <v>0</v>
      </c>
      <c r="AZ692" s="213">
        <f t="shared" si="813"/>
        <v>0</v>
      </c>
      <c r="BA692" s="213">
        <f t="shared" si="813"/>
        <v>0</v>
      </c>
      <c r="BB692" s="214">
        <f t="shared" si="813"/>
        <v>0</v>
      </c>
      <c r="BC692" s="227" t="e">
        <f t="shared" si="257"/>
        <v>#DIV/0!</v>
      </c>
      <c r="BD692" s="224">
        <f t="shared" ref="BD692:BH692" si="814">SUM(BD51,BD133,BD213,BD294,BD375,BD455,BD534,BD613)</f>
        <v>0</v>
      </c>
      <c r="BE692" s="223">
        <f t="shared" si="814"/>
        <v>0</v>
      </c>
      <c r="BF692" s="213">
        <f t="shared" si="814"/>
        <v>0</v>
      </c>
      <c r="BG692" s="213">
        <f t="shared" si="814"/>
        <v>0</v>
      </c>
      <c r="BH692" s="214">
        <f t="shared" si="814"/>
        <v>0</v>
      </c>
      <c r="BI692" s="227" t="e">
        <f t="shared" si="259"/>
        <v>#DIV/0!</v>
      </c>
      <c r="BJ692" s="224">
        <f t="shared" ref="BJ692:BN692" si="815">SUM(BJ51,BJ133,BJ213,BJ294,BJ375,BJ455,BJ534,BJ613)</f>
        <v>0</v>
      </c>
      <c r="BK692" s="223">
        <f t="shared" si="815"/>
        <v>0</v>
      </c>
      <c r="BL692" s="213">
        <f t="shared" si="815"/>
        <v>0</v>
      </c>
      <c r="BM692" s="213">
        <f t="shared" si="815"/>
        <v>0</v>
      </c>
      <c r="BN692" s="214">
        <f t="shared" si="815"/>
        <v>0</v>
      </c>
      <c r="BO692" s="227" t="e">
        <f t="shared" si="261"/>
        <v>#DIV/0!</v>
      </c>
      <c r="BP692" s="217">
        <f t="shared" ref="BP692:BT692" si="816">SUM(BP51,BP133,BP213,BP294,BP375,BP455,BP534,BP613)</f>
        <v>0</v>
      </c>
      <c r="BQ692" s="245">
        <f t="shared" si="816"/>
        <v>0</v>
      </c>
      <c r="BR692" s="242">
        <f t="shared" si="816"/>
        <v>0</v>
      </c>
      <c r="BS692" s="242">
        <f t="shared" si="816"/>
        <v>0</v>
      </c>
      <c r="BT692" s="243">
        <f t="shared" si="816"/>
        <v>0</v>
      </c>
      <c r="BU692" s="244" t="e">
        <f t="shared" si="263"/>
        <v>#DIV/0!</v>
      </c>
      <c r="BV692" s="246">
        <f t="shared" si="636"/>
        <v>0</v>
      </c>
    </row>
    <row r="693" spans="2:74">
      <c r="B693" s="217" t="s">
        <v>179</v>
      </c>
      <c r="C693" s="223">
        <f t="shared" ref="C693:F693" si="817">SUM(C52,C134,C214,C295,C376,C456,C535,C614)</f>
        <v>0</v>
      </c>
      <c r="D693" s="213">
        <f t="shared" si="817"/>
        <v>0</v>
      </c>
      <c r="E693" s="271">
        <f t="shared" si="817"/>
        <v>0</v>
      </c>
      <c r="F693" s="276">
        <f t="shared" si="817"/>
        <v>0</v>
      </c>
      <c r="G693" s="283" t="e">
        <f t="shared" si="241"/>
        <v>#DIV/0!</v>
      </c>
      <c r="H693" s="224">
        <f t="shared" ref="H693:L693" si="818">SUM(H52,H134,H214,H295,H376,H456,H535,H614)</f>
        <v>0</v>
      </c>
      <c r="I693" s="223">
        <f t="shared" si="818"/>
        <v>0</v>
      </c>
      <c r="J693" s="213">
        <f t="shared" si="818"/>
        <v>0</v>
      </c>
      <c r="K693" s="271">
        <f t="shared" si="818"/>
        <v>0</v>
      </c>
      <c r="L693" s="276">
        <f t="shared" si="818"/>
        <v>0</v>
      </c>
      <c r="M693" s="283" t="e">
        <f t="shared" si="243"/>
        <v>#DIV/0!</v>
      </c>
      <c r="N693" s="224">
        <f t="shared" ref="N693:R693" si="819">SUM(N52,N134,N214,N295,N376,N456,N535,N614)</f>
        <v>0</v>
      </c>
      <c r="O693" s="223">
        <f t="shared" si="819"/>
        <v>0</v>
      </c>
      <c r="P693" s="213">
        <f t="shared" si="819"/>
        <v>0</v>
      </c>
      <c r="Q693" s="213">
        <f t="shared" si="819"/>
        <v>0</v>
      </c>
      <c r="R693" s="214">
        <f t="shared" si="819"/>
        <v>0</v>
      </c>
      <c r="S693" s="227" t="e">
        <f t="shared" si="245"/>
        <v>#DIV/0!</v>
      </c>
      <c r="T693" s="224">
        <f t="shared" ref="T693:X693" si="820">SUM(T52,T134,T214,T295,T376,T456,T535,T614)</f>
        <v>0</v>
      </c>
      <c r="U693" s="223">
        <f t="shared" si="820"/>
        <v>0</v>
      </c>
      <c r="V693" s="213">
        <f t="shared" si="820"/>
        <v>0</v>
      </c>
      <c r="W693" s="213">
        <f t="shared" si="820"/>
        <v>0</v>
      </c>
      <c r="X693" s="214">
        <f t="shared" si="820"/>
        <v>0</v>
      </c>
      <c r="Y693" s="227" t="e">
        <f t="shared" si="247"/>
        <v>#DIV/0!</v>
      </c>
      <c r="Z693" s="224">
        <f t="shared" ref="Z693:AD693" si="821">SUM(Z52,Z134,Z214,Z295,Z376,Z456,Z535,Z614)</f>
        <v>0</v>
      </c>
      <c r="AA693" s="223">
        <f t="shared" si="821"/>
        <v>0</v>
      </c>
      <c r="AB693" s="213">
        <f t="shared" si="821"/>
        <v>0</v>
      </c>
      <c r="AC693" s="213">
        <f t="shared" si="821"/>
        <v>0</v>
      </c>
      <c r="AD693" s="214">
        <f t="shared" si="821"/>
        <v>0</v>
      </c>
      <c r="AE693" s="227" t="e">
        <f t="shared" si="249"/>
        <v>#DIV/0!</v>
      </c>
      <c r="AF693" s="224">
        <f t="shared" ref="AF693:AJ693" si="822">SUM(AF52,AF134,AF214,AF295,AF376,AF456,AF535,AF614)</f>
        <v>0</v>
      </c>
      <c r="AG693" s="223">
        <f t="shared" si="822"/>
        <v>0</v>
      </c>
      <c r="AH693" s="213">
        <f t="shared" si="822"/>
        <v>0</v>
      </c>
      <c r="AI693" s="213">
        <f t="shared" si="822"/>
        <v>0</v>
      </c>
      <c r="AJ693" s="214">
        <f t="shared" si="822"/>
        <v>0</v>
      </c>
      <c r="AK693" s="227" t="e">
        <f t="shared" si="251"/>
        <v>#DIV/0!</v>
      </c>
      <c r="AL693" s="224">
        <f t="shared" ref="AL693:AP693" si="823">SUM(AL52,AL134,AL214,AL295,AL376,AL456,AL535,AL614)</f>
        <v>0</v>
      </c>
      <c r="AM693" s="223">
        <f t="shared" si="823"/>
        <v>0</v>
      </c>
      <c r="AN693" s="213">
        <f t="shared" si="823"/>
        <v>0</v>
      </c>
      <c r="AO693" s="213">
        <f t="shared" si="823"/>
        <v>0</v>
      </c>
      <c r="AP693" s="214">
        <f t="shared" si="823"/>
        <v>0</v>
      </c>
      <c r="AQ693" s="227" t="e">
        <f t="shared" si="253"/>
        <v>#DIV/0!</v>
      </c>
      <c r="AR693" s="224">
        <f t="shared" ref="AR693:AV693" si="824">SUM(AR52,AR134,AR214,AR295,AR376,AR456,AR535,AR614)</f>
        <v>0</v>
      </c>
      <c r="AS693" s="223">
        <f t="shared" si="824"/>
        <v>0</v>
      </c>
      <c r="AT693" s="213">
        <f t="shared" si="824"/>
        <v>0</v>
      </c>
      <c r="AU693" s="213">
        <f t="shared" si="824"/>
        <v>0</v>
      </c>
      <c r="AV693" s="214">
        <f t="shared" si="824"/>
        <v>0</v>
      </c>
      <c r="AW693" s="227" t="e">
        <f t="shared" si="255"/>
        <v>#DIV/0!</v>
      </c>
      <c r="AX693" s="224">
        <f t="shared" ref="AX693:BB693" si="825">SUM(AX52,AX134,AX214,AX295,AX376,AX456,AX535,AX614)</f>
        <v>0</v>
      </c>
      <c r="AY693" s="223">
        <f t="shared" si="825"/>
        <v>0</v>
      </c>
      <c r="AZ693" s="213">
        <f t="shared" si="825"/>
        <v>0</v>
      </c>
      <c r="BA693" s="213">
        <f t="shared" si="825"/>
        <v>0</v>
      </c>
      <c r="BB693" s="214">
        <f t="shared" si="825"/>
        <v>0</v>
      </c>
      <c r="BC693" s="227" t="e">
        <f t="shared" si="257"/>
        <v>#DIV/0!</v>
      </c>
      <c r="BD693" s="224">
        <f t="shared" ref="BD693:BH693" si="826">SUM(BD52,BD134,BD214,BD295,BD376,BD456,BD535,BD614)</f>
        <v>0</v>
      </c>
      <c r="BE693" s="223">
        <f t="shared" si="826"/>
        <v>0</v>
      </c>
      <c r="BF693" s="213">
        <f t="shared" si="826"/>
        <v>0</v>
      </c>
      <c r="BG693" s="213">
        <f t="shared" si="826"/>
        <v>0</v>
      </c>
      <c r="BH693" s="214">
        <f t="shared" si="826"/>
        <v>0</v>
      </c>
      <c r="BI693" s="227" t="e">
        <f t="shared" si="259"/>
        <v>#DIV/0!</v>
      </c>
      <c r="BJ693" s="224">
        <f t="shared" ref="BJ693:BN693" si="827">SUM(BJ52,BJ134,BJ214,BJ295,BJ376,BJ456,BJ535,BJ614)</f>
        <v>0</v>
      </c>
      <c r="BK693" s="223">
        <f t="shared" si="827"/>
        <v>0</v>
      </c>
      <c r="BL693" s="213">
        <f t="shared" si="827"/>
        <v>0</v>
      </c>
      <c r="BM693" s="213">
        <f t="shared" si="827"/>
        <v>0</v>
      </c>
      <c r="BN693" s="214">
        <f t="shared" si="827"/>
        <v>0</v>
      </c>
      <c r="BO693" s="227" t="e">
        <f t="shared" si="261"/>
        <v>#DIV/0!</v>
      </c>
      <c r="BP693" s="217">
        <f t="shared" ref="BP693:BT693" si="828">SUM(BP52,BP134,BP214,BP295,BP376,BP456,BP535,BP614)</f>
        <v>0</v>
      </c>
      <c r="BQ693" s="245">
        <f t="shared" si="828"/>
        <v>0</v>
      </c>
      <c r="BR693" s="242">
        <f t="shared" si="828"/>
        <v>0</v>
      </c>
      <c r="BS693" s="242">
        <f t="shared" si="828"/>
        <v>0</v>
      </c>
      <c r="BT693" s="243">
        <f t="shared" si="828"/>
        <v>0</v>
      </c>
      <c r="BU693" s="244" t="e">
        <f t="shared" si="263"/>
        <v>#DIV/0!</v>
      </c>
      <c r="BV693" s="246">
        <f t="shared" si="636"/>
        <v>0</v>
      </c>
    </row>
    <row r="694" spans="2:74">
      <c r="B694" s="217" t="s">
        <v>180</v>
      </c>
      <c r="C694" s="223">
        <f t="shared" ref="C694:F694" si="829">SUM(C53,C135,C215,C296,C377,C457,C536,C615)</f>
        <v>0</v>
      </c>
      <c r="D694" s="213">
        <f t="shared" si="829"/>
        <v>0</v>
      </c>
      <c r="E694" s="271">
        <f t="shared" si="829"/>
        <v>0</v>
      </c>
      <c r="F694" s="276">
        <f t="shared" si="829"/>
        <v>0</v>
      </c>
      <c r="G694" s="283" t="e">
        <f t="shared" si="241"/>
        <v>#DIV/0!</v>
      </c>
      <c r="H694" s="224">
        <f t="shared" ref="H694:L694" si="830">SUM(H53,H135,H215,H296,H377,H457,H536,H615)</f>
        <v>0</v>
      </c>
      <c r="I694" s="223">
        <f t="shared" si="830"/>
        <v>0</v>
      </c>
      <c r="J694" s="213">
        <f t="shared" si="830"/>
        <v>0</v>
      </c>
      <c r="K694" s="271">
        <f t="shared" si="830"/>
        <v>0</v>
      </c>
      <c r="L694" s="276">
        <f t="shared" si="830"/>
        <v>0</v>
      </c>
      <c r="M694" s="283" t="e">
        <f t="shared" si="243"/>
        <v>#DIV/0!</v>
      </c>
      <c r="N694" s="224">
        <f t="shared" ref="N694:R694" si="831">SUM(N53,N135,N215,N296,N377,N457,N536,N615)</f>
        <v>0</v>
      </c>
      <c r="O694" s="223">
        <f t="shared" si="831"/>
        <v>0</v>
      </c>
      <c r="P694" s="213">
        <f t="shared" si="831"/>
        <v>0</v>
      </c>
      <c r="Q694" s="213">
        <f t="shared" si="831"/>
        <v>0</v>
      </c>
      <c r="R694" s="214">
        <f t="shared" si="831"/>
        <v>0</v>
      </c>
      <c r="S694" s="227" t="e">
        <f t="shared" si="245"/>
        <v>#DIV/0!</v>
      </c>
      <c r="T694" s="224">
        <f t="shared" ref="T694:X694" si="832">SUM(T53,T135,T215,T296,T377,T457,T536,T615)</f>
        <v>0</v>
      </c>
      <c r="U694" s="223">
        <f t="shared" si="832"/>
        <v>0</v>
      </c>
      <c r="V694" s="213">
        <f t="shared" si="832"/>
        <v>0</v>
      </c>
      <c r="W694" s="213">
        <f t="shared" si="832"/>
        <v>0</v>
      </c>
      <c r="X694" s="214">
        <f t="shared" si="832"/>
        <v>0</v>
      </c>
      <c r="Y694" s="227" t="e">
        <f t="shared" si="247"/>
        <v>#DIV/0!</v>
      </c>
      <c r="Z694" s="224">
        <f t="shared" ref="Z694:AD694" si="833">SUM(Z53,Z135,Z215,Z296,Z377,Z457,Z536,Z615)</f>
        <v>0</v>
      </c>
      <c r="AA694" s="223">
        <f t="shared" si="833"/>
        <v>0</v>
      </c>
      <c r="AB694" s="213">
        <f t="shared" si="833"/>
        <v>0</v>
      </c>
      <c r="AC694" s="213">
        <f t="shared" si="833"/>
        <v>0</v>
      </c>
      <c r="AD694" s="214">
        <f t="shared" si="833"/>
        <v>0</v>
      </c>
      <c r="AE694" s="227" t="e">
        <f t="shared" si="249"/>
        <v>#DIV/0!</v>
      </c>
      <c r="AF694" s="224">
        <f t="shared" ref="AF694:AJ694" si="834">SUM(AF53,AF135,AF215,AF296,AF377,AF457,AF536,AF615)</f>
        <v>0</v>
      </c>
      <c r="AG694" s="223">
        <f t="shared" si="834"/>
        <v>0</v>
      </c>
      <c r="AH694" s="213">
        <f t="shared" si="834"/>
        <v>0</v>
      </c>
      <c r="AI694" s="213">
        <f t="shared" si="834"/>
        <v>0</v>
      </c>
      <c r="AJ694" s="214">
        <f t="shared" si="834"/>
        <v>0</v>
      </c>
      <c r="AK694" s="227" t="e">
        <f t="shared" si="251"/>
        <v>#DIV/0!</v>
      </c>
      <c r="AL694" s="224">
        <f t="shared" ref="AL694:AP694" si="835">SUM(AL53,AL135,AL215,AL296,AL377,AL457,AL536,AL615)</f>
        <v>0</v>
      </c>
      <c r="AM694" s="223">
        <f t="shared" si="835"/>
        <v>0</v>
      </c>
      <c r="AN694" s="213">
        <f t="shared" si="835"/>
        <v>0</v>
      </c>
      <c r="AO694" s="213">
        <f t="shared" si="835"/>
        <v>0</v>
      </c>
      <c r="AP694" s="214">
        <f t="shared" si="835"/>
        <v>0</v>
      </c>
      <c r="AQ694" s="227" t="e">
        <f t="shared" si="253"/>
        <v>#DIV/0!</v>
      </c>
      <c r="AR694" s="224">
        <f t="shared" ref="AR694:AV694" si="836">SUM(AR53,AR135,AR215,AR296,AR377,AR457,AR536,AR615)</f>
        <v>0</v>
      </c>
      <c r="AS694" s="223">
        <f t="shared" si="836"/>
        <v>0</v>
      </c>
      <c r="AT694" s="213">
        <f t="shared" si="836"/>
        <v>0</v>
      </c>
      <c r="AU694" s="213">
        <f t="shared" si="836"/>
        <v>0</v>
      </c>
      <c r="AV694" s="214">
        <f t="shared" si="836"/>
        <v>0</v>
      </c>
      <c r="AW694" s="227" t="e">
        <f t="shared" si="255"/>
        <v>#DIV/0!</v>
      </c>
      <c r="AX694" s="224">
        <f t="shared" ref="AX694:BB694" si="837">SUM(AX53,AX135,AX215,AX296,AX377,AX457,AX536,AX615)</f>
        <v>0</v>
      </c>
      <c r="AY694" s="223">
        <f t="shared" si="837"/>
        <v>0</v>
      </c>
      <c r="AZ694" s="213">
        <f t="shared" si="837"/>
        <v>0</v>
      </c>
      <c r="BA694" s="213">
        <f t="shared" si="837"/>
        <v>0</v>
      </c>
      <c r="BB694" s="214">
        <f t="shared" si="837"/>
        <v>0</v>
      </c>
      <c r="BC694" s="227" t="e">
        <f t="shared" si="257"/>
        <v>#DIV/0!</v>
      </c>
      <c r="BD694" s="224">
        <f t="shared" ref="BD694:BH694" si="838">SUM(BD53,BD135,BD215,BD296,BD377,BD457,BD536,BD615)</f>
        <v>0</v>
      </c>
      <c r="BE694" s="223">
        <f t="shared" si="838"/>
        <v>0</v>
      </c>
      <c r="BF694" s="213">
        <f t="shared" si="838"/>
        <v>0</v>
      </c>
      <c r="BG694" s="213">
        <f t="shared" si="838"/>
        <v>0</v>
      </c>
      <c r="BH694" s="214">
        <f t="shared" si="838"/>
        <v>0</v>
      </c>
      <c r="BI694" s="227" t="e">
        <f t="shared" si="259"/>
        <v>#DIV/0!</v>
      </c>
      <c r="BJ694" s="224">
        <f t="shared" ref="BJ694:BN694" si="839">SUM(BJ53,BJ135,BJ215,BJ296,BJ377,BJ457,BJ536,BJ615)</f>
        <v>0</v>
      </c>
      <c r="BK694" s="223">
        <f t="shared" si="839"/>
        <v>0</v>
      </c>
      <c r="BL694" s="213">
        <f t="shared" si="839"/>
        <v>0</v>
      </c>
      <c r="BM694" s="213">
        <f t="shared" si="839"/>
        <v>0</v>
      </c>
      <c r="BN694" s="214">
        <f t="shared" si="839"/>
        <v>0</v>
      </c>
      <c r="BO694" s="227" t="e">
        <f t="shared" si="261"/>
        <v>#DIV/0!</v>
      </c>
      <c r="BP694" s="217">
        <f t="shared" ref="BP694:BT694" si="840">SUM(BP53,BP135,BP215,BP296,BP377,BP457,BP536,BP615)</f>
        <v>0</v>
      </c>
      <c r="BQ694" s="245">
        <f t="shared" si="840"/>
        <v>0</v>
      </c>
      <c r="BR694" s="242">
        <f t="shared" si="840"/>
        <v>0</v>
      </c>
      <c r="BS694" s="242">
        <f t="shared" si="840"/>
        <v>0</v>
      </c>
      <c r="BT694" s="243">
        <f t="shared" si="840"/>
        <v>0</v>
      </c>
      <c r="BU694" s="244" t="e">
        <f t="shared" si="263"/>
        <v>#DIV/0!</v>
      </c>
      <c r="BV694" s="246">
        <f t="shared" si="636"/>
        <v>0</v>
      </c>
    </row>
    <row r="695" spans="2:74">
      <c r="B695" s="217" t="s">
        <v>181</v>
      </c>
      <c r="C695" s="223">
        <f t="shared" ref="C695:F695" si="841">SUM(C54,C136,C216,C297,C378,C458,C537,C616)</f>
        <v>0</v>
      </c>
      <c r="D695" s="213">
        <f t="shared" si="841"/>
        <v>0</v>
      </c>
      <c r="E695" s="271">
        <f t="shared" si="841"/>
        <v>0</v>
      </c>
      <c r="F695" s="276">
        <f t="shared" si="841"/>
        <v>0</v>
      </c>
      <c r="G695" s="283" t="e">
        <f t="shared" si="241"/>
        <v>#DIV/0!</v>
      </c>
      <c r="H695" s="224">
        <f t="shared" ref="H695:L695" si="842">SUM(H54,H136,H216,H297,H378,H458,H537,H616)</f>
        <v>0</v>
      </c>
      <c r="I695" s="223">
        <f t="shared" si="842"/>
        <v>0</v>
      </c>
      <c r="J695" s="213">
        <f t="shared" si="842"/>
        <v>0</v>
      </c>
      <c r="K695" s="271">
        <f t="shared" si="842"/>
        <v>0</v>
      </c>
      <c r="L695" s="276">
        <f t="shared" si="842"/>
        <v>0</v>
      </c>
      <c r="M695" s="283" t="e">
        <f t="shared" si="243"/>
        <v>#DIV/0!</v>
      </c>
      <c r="N695" s="224">
        <f t="shared" ref="N695:R695" si="843">SUM(N54,N136,N216,N297,N378,N458,N537,N616)</f>
        <v>0</v>
      </c>
      <c r="O695" s="223">
        <f t="shared" si="843"/>
        <v>0</v>
      </c>
      <c r="P695" s="213">
        <f t="shared" si="843"/>
        <v>0</v>
      </c>
      <c r="Q695" s="213">
        <f t="shared" si="843"/>
        <v>0</v>
      </c>
      <c r="R695" s="214">
        <f t="shared" si="843"/>
        <v>0</v>
      </c>
      <c r="S695" s="227" t="e">
        <f t="shared" si="245"/>
        <v>#DIV/0!</v>
      </c>
      <c r="T695" s="224">
        <f t="shared" ref="T695:X695" si="844">SUM(T54,T136,T216,T297,T378,T458,T537,T616)</f>
        <v>0</v>
      </c>
      <c r="U695" s="223">
        <f t="shared" si="844"/>
        <v>0</v>
      </c>
      <c r="V695" s="213">
        <f t="shared" si="844"/>
        <v>0</v>
      </c>
      <c r="W695" s="213">
        <f t="shared" si="844"/>
        <v>0</v>
      </c>
      <c r="X695" s="214">
        <f t="shared" si="844"/>
        <v>0</v>
      </c>
      <c r="Y695" s="227" t="e">
        <f t="shared" si="247"/>
        <v>#DIV/0!</v>
      </c>
      <c r="Z695" s="224">
        <f t="shared" ref="Z695:AD695" si="845">SUM(Z54,Z136,Z216,Z297,Z378,Z458,Z537,Z616)</f>
        <v>0</v>
      </c>
      <c r="AA695" s="223">
        <f t="shared" si="845"/>
        <v>0</v>
      </c>
      <c r="AB695" s="213">
        <f t="shared" si="845"/>
        <v>0</v>
      </c>
      <c r="AC695" s="213">
        <f t="shared" si="845"/>
        <v>0</v>
      </c>
      <c r="AD695" s="214">
        <f t="shared" si="845"/>
        <v>0</v>
      </c>
      <c r="AE695" s="227" t="e">
        <f t="shared" si="249"/>
        <v>#DIV/0!</v>
      </c>
      <c r="AF695" s="224">
        <f t="shared" ref="AF695:AJ695" si="846">SUM(AF54,AF136,AF216,AF297,AF378,AF458,AF537,AF616)</f>
        <v>0</v>
      </c>
      <c r="AG695" s="223">
        <f t="shared" si="846"/>
        <v>0</v>
      </c>
      <c r="AH695" s="213">
        <f t="shared" si="846"/>
        <v>0</v>
      </c>
      <c r="AI695" s="213">
        <f t="shared" si="846"/>
        <v>0</v>
      </c>
      <c r="AJ695" s="214">
        <f t="shared" si="846"/>
        <v>0</v>
      </c>
      <c r="AK695" s="227" t="e">
        <f t="shared" si="251"/>
        <v>#DIV/0!</v>
      </c>
      <c r="AL695" s="224">
        <f t="shared" ref="AL695:AP695" si="847">SUM(AL54,AL136,AL216,AL297,AL378,AL458,AL537,AL616)</f>
        <v>0</v>
      </c>
      <c r="AM695" s="223">
        <f t="shared" si="847"/>
        <v>0</v>
      </c>
      <c r="AN695" s="213">
        <f t="shared" si="847"/>
        <v>0</v>
      </c>
      <c r="AO695" s="213">
        <f t="shared" si="847"/>
        <v>0</v>
      </c>
      <c r="AP695" s="214">
        <f t="shared" si="847"/>
        <v>0</v>
      </c>
      <c r="AQ695" s="227" t="e">
        <f t="shared" si="253"/>
        <v>#DIV/0!</v>
      </c>
      <c r="AR695" s="224">
        <f t="shared" ref="AR695:AV695" si="848">SUM(AR54,AR136,AR216,AR297,AR378,AR458,AR537,AR616)</f>
        <v>0</v>
      </c>
      <c r="AS695" s="223">
        <f t="shared" si="848"/>
        <v>0</v>
      </c>
      <c r="AT695" s="213">
        <f t="shared" si="848"/>
        <v>0</v>
      </c>
      <c r="AU695" s="213">
        <f t="shared" si="848"/>
        <v>0</v>
      </c>
      <c r="AV695" s="214">
        <f t="shared" si="848"/>
        <v>0</v>
      </c>
      <c r="AW695" s="227" t="e">
        <f t="shared" si="255"/>
        <v>#DIV/0!</v>
      </c>
      <c r="AX695" s="224">
        <f t="shared" ref="AX695:BB695" si="849">SUM(AX54,AX136,AX216,AX297,AX378,AX458,AX537,AX616)</f>
        <v>0</v>
      </c>
      <c r="AY695" s="223">
        <f t="shared" si="849"/>
        <v>0</v>
      </c>
      <c r="AZ695" s="213">
        <f t="shared" si="849"/>
        <v>0</v>
      </c>
      <c r="BA695" s="213">
        <f t="shared" si="849"/>
        <v>0</v>
      </c>
      <c r="BB695" s="214">
        <f t="shared" si="849"/>
        <v>0</v>
      </c>
      <c r="BC695" s="227" t="e">
        <f t="shared" si="257"/>
        <v>#DIV/0!</v>
      </c>
      <c r="BD695" s="224">
        <f t="shared" ref="BD695:BH695" si="850">SUM(BD54,BD136,BD216,BD297,BD378,BD458,BD537,BD616)</f>
        <v>0</v>
      </c>
      <c r="BE695" s="223">
        <f t="shared" si="850"/>
        <v>0</v>
      </c>
      <c r="BF695" s="213">
        <f t="shared" si="850"/>
        <v>0</v>
      </c>
      <c r="BG695" s="213">
        <f t="shared" si="850"/>
        <v>0</v>
      </c>
      <c r="BH695" s="214">
        <f t="shared" si="850"/>
        <v>0</v>
      </c>
      <c r="BI695" s="227" t="e">
        <f t="shared" si="259"/>
        <v>#DIV/0!</v>
      </c>
      <c r="BJ695" s="224">
        <f t="shared" ref="BJ695:BN695" si="851">SUM(BJ54,BJ136,BJ216,BJ297,BJ378,BJ458,BJ537,BJ616)</f>
        <v>0</v>
      </c>
      <c r="BK695" s="223">
        <f t="shared" si="851"/>
        <v>0</v>
      </c>
      <c r="BL695" s="213">
        <f t="shared" si="851"/>
        <v>0</v>
      </c>
      <c r="BM695" s="213">
        <f t="shared" si="851"/>
        <v>0</v>
      </c>
      <c r="BN695" s="214">
        <f t="shared" si="851"/>
        <v>0</v>
      </c>
      <c r="BO695" s="227" t="e">
        <f t="shared" si="261"/>
        <v>#DIV/0!</v>
      </c>
      <c r="BP695" s="217">
        <f t="shared" ref="BP695:BT695" si="852">SUM(BP54,BP136,BP216,BP297,BP378,BP458,BP537,BP616)</f>
        <v>0</v>
      </c>
      <c r="BQ695" s="245">
        <f t="shared" si="852"/>
        <v>0</v>
      </c>
      <c r="BR695" s="242">
        <f t="shared" si="852"/>
        <v>0</v>
      </c>
      <c r="BS695" s="242">
        <f t="shared" si="852"/>
        <v>0</v>
      </c>
      <c r="BT695" s="243">
        <f t="shared" si="852"/>
        <v>0</v>
      </c>
      <c r="BU695" s="244" t="e">
        <f t="shared" si="263"/>
        <v>#DIV/0!</v>
      </c>
      <c r="BV695" s="246">
        <f t="shared" si="636"/>
        <v>0</v>
      </c>
    </row>
    <row r="696" spans="2:74">
      <c r="B696" s="217" t="s">
        <v>182</v>
      </c>
      <c r="C696" s="223">
        <f t="shared" ref="C696:F696" si="853">SUM(C55,C137,C217,C298,C379,C459,C538,C617)</f>
        <v>0</v>
      </c>
      <c r="D696" s="213">
        <f t="shared" si="853"/>
        <v>0</v>
      </c>
      <c r="E696" s="271">
        <f t="shared" si="853"/>
        <v>0</v>
      </c>
      <c r="F696" s="276">
        <f t="shared" si="853"/>
        <v>0</v>
      </c>
      <c r="G696" s="283" t="e">
        <f t="shared" si="241"/>
        <v>#DIV/0!</v>
      </c>
      <c r="H696" s="224">
        <f t="shared" ref="H696:L696" si="854">SUM(H55,H137,H217,H298,H379,H459,H538,H617)</f>
        <v>0</v>
      </c>
      <c r="I696" s="223">
        <f t="shared" si="854"/>
        <v>0</v>
      </c>
      <c r="J696" s="213">
        <f t="shared" si="854"/>
        <v>0</v>
      </c>
      <c r="K696" s="271">
        <f t="shared" si="854"/>
        <v>0</v>
      </c>
      <c r="L696" s="276">
        <f t="shared" si="854"/>
        <v>0</v>
      </c>
      <c r="M696" s="283" t="e">
        <f t="shared" si="243"/>
        <v>#DIV/0!</v>
      </c>
      <c r="N696" s="224">
        <f t="shared" ref="N696:R696" si="855">SUM(N55,N137,N217,N298,N379,N459,N538,N617)</f>
        <v>0</v>
      </c>
      <c r="O696" s="223">
        <f t="shared" si="855"/>
        <v>0</v>
      </c>
      <c r="P696" s="213">
        <f t="shared" si="855"/>
        <v>0</v>
      </c>
      <c r="Q696" s="213">
        <f t="shared" si="855"/>
        <v>0</v>
      </c>
      <c r="R696" s="214">
        <f t="shared" si="855"/>
        <v>0</v>
      </c>
      <c r="S696" s="227" t="e">
        <f t="shared" si="245"/>
        <v>#DIV/0!</v>
      </c>
      <c r="T696" s="224">
        <f t="shared" ref="T696:X696" si="856">SUM(T55,T137,T217,T298,T379,T459,T538,T617)</f>
        <v>0</v>
      </c>
      <c r="U696" s="223">
        <f t="shared" si="856"/>
        <v>0</v>
      </c>
      <c r="V696" s="213">
        <f t="shared" si="856"/>
        <v>0</v>
      </c>
      <c r="W696" s="213">
        <f t="shared" si="856"/>
        <v>0</v>
      </c>
      <c r="X696" s="214">
        <f t="shared" si="856"/>
        <v>0</v>
      </c>
      <c r="Y696" s="227" t="e">
        <f t="shared" si="247"/>
        <v>#DIV/0!</v>
      </c>
      <c r="Z696" s="224">
        <f t="shared" ref="Z696:AD696" si="857">SUM(Z55,Z137,Z217,Z298,Z379,Z459,Z538,Z617)</f>
        <v>0</v>
      </c>
      <c r="AA696" s="223">
        <f t="shared" si="857"/>
        <v>0</v>
      </c>
      <c r="AB696" s="213">
        <f t="shared" si="857"/>
        <v>0</v>
      </c>
      <c r="AC696" s="213">
        <f t="shared" si="857"/>
        <v>0</v>
      </c>
      <c r="AD696" s="214">
        <f t="shared" si="857"/>
        <v>0</v>
      </c>
      <c r="AE696" s="227" t="e">
        <f t="shared" si="249"/>
        <v>#DIV/0!</v>
      </c>
      <c r="AF696" s="224">
        <f t="shared" ref="AF696:AJ696" si="858">SUM(AF55,AF137,AF217,AF298,AF379,AF459,AF538,AF617)</f>
        <v>0</v>
      </c>
      <c r="AG696" s="223">
        <f t="shared" si="858"/>
        <v>0</v>
      </c>
      <c r="AH696" s="213">
        <f t="shared" si="858"/>
        <v>0</v>
      </c>
      <c r="AI696" s="213">
        <f t="shared" si="858"/>
        <v>0</v>
      </c>
      <c r="AJ696" s="214">
        <f t="shared" si="858"/>
        <v>0</v>
      </c>
      <c r="AK696" s="227" t="e">
        <f t="shared" si="251"/>
        <v>#DIV/0!</v>
      </c>
      <c r="AL696" s="224">
        <f t="shared" ref="AL696:AP696" si="859">SUM(AL55,AL137,AL217,AL298,AL379,AL459,AL538,AL617)</f>
        <v>0</v>
      </c>
      <c r="AM696" s="223">
        <f t="shared" si="859"/>
        <v>0</v>
      </c>
      <c r="AN696" s="213">
        <f t="shared" si="859"/>
        <v>0</v>
      </c>
      <c r="AO696" s="213">
        <f t="shared" si="859"/>
        <v>0</v>
      </c>
      <c r="AP696" s="214">
        <f t="shared" si="859"/>
        <v>0</v>
      </c>
      <c r="AQ696" s="227" t="e">
        <f t="shared" si="253"/>
        <v>#DIV/0!</v>
      </c>
      <c r="AR696" s="224">
        <f t="shared" ref="AR696:AV696" si="860">SUM(AR55,AR137,AR217,AR298,AR379,AR459,AR538,AR617)</f>
        <v>0</v>
      </c>
      <c r="AS696" s="223">
        <f t="shared" si="860"/>
        <v>0</v>
      </c>
      <c r="AT696" s="213">
        <f t="shared" si="860"/>
        <v>0</v>
      </c>
      <c r="AU696" s="213">
        <f t="shared" si="860"/>
        <v>0</v>
      </c>
      <c r="AV696" s="214">
        <f t="shared" si="860"/>
        <v>0</v>
      </c>
      <c r="AW696" s="227" t="e">
        <f t="shared" si="255"/>
        <v>#DIV/0!</v>
      </c>
      <c r="AX696" s="224">
        <f t="shared" ref="AX696:BB696" si="861">SUM(AX55,AX137,AX217,AX298,AX379,AX459,AX538,AX617)</f>
        <v>0</v>
      </c>
      <c r="AY696" s="223">
        <f t="shared" si="861"/>
        <v>0</v>
      </c>
      <c r="AZ696" s="213">
        <f t="shared" si="861"/>
        <v>0</v>
      </c>
      <c r="BA696" s="213">
        <f t="shared" si="861"/>
        <v>0</v>
      </c>
      <c r="BB696" s="214">
        <f t="shared" si="861"/>
        <v>0</v>
      </c>
      <c r="BC696" s="227" t="e">
        <f t="shared" si="257"/>
        <v>#DIV/0!</v>
      </c>
      <c r="BD696" s="224">
        <f t="shared" ref="BD696:BH696" si="862">SUM(BD55,BD137,BD217,BD298,BD379,BD459,BD538,BD617)</f>
        <v>0</v>
      </c>
      <c r="BE696" s="223">
        <f t="shared" si="862"/>
        <v>0</v>
      </c>
      <c r="BF696" s="213">
        <f t="shared" si="862"/>
        <v>0</v>
      </c>
      <c r="BG696" s="213">
        <f t="shared" si="862"/>
        <v>0</v>
      </c>
      <c r="BH696" s="214">
        <f t="shared" si="862"/>
        <v>0</v>
      </c>
      <c r="BI696" s="227" t="e">
        <f t="shared" si="259"/>
        <v>#DIV/0!</v>
      </c>
      <c r="BJ696" s="224">
        <f t="shared" ref="BJ696:BN696" si="863">SUM(BJ55,BJ137,BJ217,BJ298,BJ379,BJ459,BJ538,BJ617)</f>
        <v>0</v>
      </c>
      <c r="BK696" s="223">
        <f t="shared" si="863"/>
        <v>0</v>
      </c>
      <c r="BL696" s="213">
        <f t="shared" si="863"/>
        <v>0</v>
      </c>
      <c r="BM696" s="213">
        <f t="shared" si="863"/>
        <v>0</v>
      </c>
      <c r="BN696" s="214">
        <f t="shared" si="863"/>
        <v>0</v>
      </c>
      <c r="BO696" s="227" t="e">
        <f t="shared" si="261"/>
        <v>#DIV/0!</v>
      </c>
      <c r="BP696" s="217">
        <f t="shared" ref="BP696:BT696" si="864">SUM(BP55,BP137,BP217,BP298,BP379,BP459,BP538,BP617)</f>
        <v>0</v>
      </c>
      <c r="BQ696" s="245">
        <f t="shared" si="864"/>
        <v>0</v>
      </c>
      <c r="BR696" s="242">
        <f t="shared" si="864"/>
        <v>0</v>
      </c>
      <c r="BS696" s="242">
        <f t="shared" si="864"/>
        <v>0</v>
      </c>
      <c r="BT696" s="243">
        <f t="shared" si="864"/>
        <v>0</v>
      </c>
      <c r="BU696" s="244" t="e">
        <f t="shared" si="263"/>
        <v>#DIV/0!</v>
      </c>
      <c r="BV696" s="246">
        <f t="shared" si="636"/>
        <v>0</v>
      </c>
    </row>
    <row r="697" spans="2:74">
      <c r="B697" s="217" t="s">
        <v>183</v>
      </c>
      <c r="C697" s="223">
        <f t="shared" ref="C697:F697" si="865">SUM(C56,C138,C218,C299,C380,C460,C539,C618)</f>
        <v>0</v>
      </c>
      <c r="D697" s="213">
        <f t="shared" si="865"/>
        <v>0</v>
      </c>
      <c r="E697" s="271">
        <f t="shared" si="865"/>
        <v>0</v>
      </c>
      <c r="F697" s="276">
        <f t="shared" si="865"/>
        <v>0</v>
      </c>
      <c r="G697" s="283" t="e">
        <f t="shared" si="241"/>
        <v>#DIV/0!</v>
      </c>
      <c r="H697" s="224">
        <f t="shared" ref="H697:L697" si="866">SUM(H56,H138,H218,H299,H380,H460,H539,H618)</f>
        <v>0</v>
      </c>
      <c r="I697" s="223">
        <f t="shared" si="866"/>
        <v>0</v>
      </c>
      <c r="J697" s="213">
        <f t="shared" si="866"/>
        <v>0</v>
      </c>
      <c r="K697" s="271">
        <f t="shared" si="866"/>
        <v>0</v>
      </c>
      <c r="L697" s="276">
        <f t="shared" si="866"/>
        <v>0</v>
      </c>
      <c r="M697" s="283" t="e">
        <f t="shared" si="243"/>
        <v>#DIV/0!</v>
      </c>
      <c r="N697" s="224">
        <f t="shared" ref="N697:R697" si="867">SUM(N56,N138,N218,N299,N380,N460,N539,N618)</f>
        <v>0</v>
      </c>
      <c r="O697" s="223">
        <f t="shared" si="867"/>
        <v>0</v>
      </c>
      <c r="P697" s="213">
        <f t="shared" si="867"/>
        <v>0</v>
      </c>
      <c r="Q697" s="213">
        <f t="shared" si="867"/>
        <v>0</v>
      </c>
      <c r="R697" s="214">
        <f t="shared" si="867"/>
        <v>0</v>
      </c>
      <c r="S697" s="227" t="e">
        <f t="shared" si="245"/>
        <v>#DIV/0!</v>
      </c>
      <c r="T697" s="224">
        <f t="shared" ref="T697:X697" si="868">SUM(T56,T138,T218,T299,T380,T460,T539,T618)</f>
        <v>0</v>
      </c>
      <c r="U697" s="223">
        <f t="shared" si="868"/>
        <v>0</v>
      </c>
      <c r="V697" s="213">
        <f t="shared" si="868"/>
        <v>0</v>
      </c>
      <c r="W697" s="213">
        <f t="shared" si="868"/>
        <v>0</v>
      </c>
      <c r="X697" s="214">
        <f t="shared" si="868"/>
        <v>0</v>
      </c>
      <c r="Y697" s="227" t="e">
        <f t="shared" si="247"/>
        <v>#DIV/0!</v>
      </c>
      <c r="Z697" s="224">
        <f t="shared" ref="Z697:AD697" si="869">SUM(Z56,Z138,Z218,Z299,Z380,Z460,Z539,Z618)</f>
        <v>0</v>
      </c>
      <c r="AA697" s="223">
        <f t="shared" si="869"/>
        <v>0</v>
      </c>
      <c r="AB697" s="213">
        <f t="shared" si="869"/>
        <v>0</v>
      </c>
      <c r="AC697" s="213">
        <f t="shared" si="869"/>
        <v>0</v>
      </c>
      <c r="AD697" s="214">
        <f t="shared" si="869"/>
        <v>0</v>
      </c>
      <c r="AE697" s="227" t="e">
        <f t="shared" si="249"/>
        <v>#DIV/0!</v>
      </c>
      <c r="AF697" s="224">
        <f t="shared" ref="AF697:AJ697" si="870">SUM(AF56,AF138,AF218,AF299,AF380,AF460,AF539,AF618)</f>
        <v>0</v>
      </c>
      <c r="AG697" s="223">
        <f t="shared" si="870"/>
        <v>0</v>
      </c>
      <c r="AH697" s="213">
        <f t="shared" si="870"/>
        <v>0</v>
      </c>
      <c r="AI697" s="213">
        <f t="shared" si="870"/>
        <v>0</v>
      </c>
      <c r="AJ697" s="214">
        <f t="shared" si="870"/>
        <v>0</v>
      </c>
      <c r="AK697" s="227" t="e">
        <f t="shared" si="251"/>
        <v>#DIV/0!</v>
      </c>
      <c r="AL697" s="224">
        <f t="shared" ref="AL697:AP697" si="871">SUM(AL56,AL138,AL218,AL299,AL380,AL460,AL539,AL618)</f>
        <v>0</v>
      </c>
      <c r="AM697" s="223">
        <f t="shared" si="871"/>
        <v>0</v>
      </c>
      <c r="AN697" s="213">
        <f t="shared" si="871"/>
        <v>0</v>
      </c>
      <c r="AO697" s="213">
        <f t="shared" si="871"/>
        <v>0</v>
      </c>
      <c r="AP697" s="214">
        <f t="shared" si="871"/>
        <v>0</v>
      </c>
      <c r="AQ697" s="227" t="e">
        <f t="shared" si="253"/>
        <v>#DIV/0!</v>
      </c>
      <c r="AR697" s="224">
        <f t="shared" ref="AR697:AV697" si="872">SUM(AR56,AR138,AR218,AR299,AR380,AR460,AR539,AR618)</f>
        <v>0</v>
      </c>
      <c r="AS697" s="223">
        <f t="shared" si="872"/>
        <v>0</v>
      </c>
      <c r="AT697" s="213">
        <f t="shared" si="872"/>
        <v>0</v>
      </c>
      <c r="AU697" s="213">
        <f t="shared" si="872"/>
        <v>0</v>
      </c>
      <c r="AV697" s="214">
        <f t="shared" si="872"/>
        <v>0</v>
      </c>
      <c r="AW697" s="227" t="e">
        <f t="shared" si="255"/>
        <v>#DIV/0!</v>
      </c>
      <c r="AX697" s="224">
        <f t="shared" ref="AX697:BB697" si="873">SUM(AX56,AX138,AX218,AX299,AX380,AX460,AX539,AX618)</f>
        <v>0</v>
      </c>
      <c r="AY697" s="223">
        <f t="shared" si="873"/>
        <v>0</v>
      </c>
      <c r="AZ697" s="213">
        <f t="shared" si="873"/>
        <v>0</v>
      </c>
      <c r="BA697" s="213">
        <f t="shared" si="873"/>
        <v>0</v>
      </c>
      <c r="BB697" s="214">
        <f t="shared" si="873"/>
        <v>0</v>
      </c>
      <c r="BC697" s="227" t="e">
        <f t="shared" si="257"/>
        <v>#DIV/0!</v>
      </c>
      <c r="BD697" s="224">
        <f t="shared" ref="BD697:BH697" si="874">SUM(BD56,BD138,BD218,BD299,BD380,BD460,BD539,BD618)</f>
        <v>0</v>
      </c>
      <c r="BE697" s="223">
        <f t="shared" si="874"/>
        <v>0</v>
      </c>
      <c r="BF697" s="213">
        <f t="shared" si="874"/>
        <v>0</v>
      </c>
      <c r="BG697" s="213">
        <f t="shared" si="874"/>
        <v>0</v>
      </c>
      <c r="BH697" s="214">
        <f t="shared" si="874"/>
        <v>0</v>
      </c>
      <c r="BI697" s="227" t="e">
        <f t="shared" si="259"/>
        <v>#DIV/0!</v>
      </c>
      <c r="BJ697" s="224">
        <f t="shared" ref="BJ697:BN697" si="875">SUM(BJ56,BJ138,BJ218,BJ299,BJ380,BJ460,BJ539,BJ618)</f>
        <v>0</v>
      </c>
      <c r="BK697" s="223">
        <f t="shared" si="875"/>
        <v>0</v>
      </c>
      <c r="BL697" s="213">
        <f t="shared" si="875"/>
        <v>0</v>
      </c>
      <c r="BM697" s="213">
        <f t="shared" si="875"/>
        <v>0</v>
      </c>
      <c r="BN697" s="214">
        <f t="shared" si="875"/>
        <v>0</v>
      </c>
      <c r="BO697" s="227" t="e">
        <f t="shared" si="261"/>
        <v>#DIV/0!</v>
      </c>
      <c r="BP697" s="217">
        <f t="shared" ref="BP697:BT697" si="876">SUM(BP56,BP138,BP218,BP299,BP380,BP460,BP539,BP618)</f>
        <v>0</v>
      </c>
      <c r="BQ697" s="245">
        <f t="shared" si="876"/>
        <v>0</v>
      </c>
      <c r="BR697" s="242">
        <f t="shared" si="876"/>
        <v>0</v>
      </c>
      <c r="BS697" s="242">
        <f t="shared" si="876"/>
        <v>0</v>
      </c>
      <c r="BT697" s="243">
        <f t="shared" si="876"/>
        <v>0</v>
      </c>
      <c r="BU697" s="244" t="e">
        <f t="shared" si="263"/>
        <v>#DIV/0!</v>
      </c>
      <c r="BV697" s="246">
        <f t="shared" si="636"/>
        <v>0</v>
      </c>
    </row>
    <row r="698" spans="2:74">
      <c r="B698" s="217" t="s">
        <v>184</v>
      </c>
      <c r="C698" s="223">
        <f t="shared" ref="C698:F698" si="877">SUM(C57,C139,C219,C300,C381,C461,C540,C619)</f>
        <v>0</v>
      </c>
      <c r="D698" s="213">
        <f t="shared" si="877"/>
        <v>0</v>
      </c>
      <c r="E698" s="271">
        <f t="shared" si="877"/>
        <v>0</v>
      </c>
      <c r="F698" s="276">
        <f t="shared" si="877"/>
        <v>0</v>
      </c>
      <c r="G698" s="283" t="e">
        <f t="shared" si="241"/>
        <v>#DIV/0!</v>
      </c>
      <c r="H698" s="224">
        <f t="shared" ref="H698:L698" si="878">SUM(H57,H139,H219,H300,H381,H461,H540,H619)</f>
        <v>0</v>
      </c>
      <c r="I698" s="223">
        <f t="shared" si="878"/>
        <v>0</v>
      </c>
      <c r="J698" s="213">
        <f t="shared" si="878"/>
        <v>0</v>
      </c>
      <c r="K698" s="271">
        <f t="shared" si="878"/>
        <v>0</v>
      </c>
      <c r="L698" s="276">
        <f t="shared" si="878"/>
        <v>0</v>
      </c>
      <c r="M698" s="283" t="e">
        <f t="shared" si="243"/>
        <v>#DIV/0!</v>
      </c>
      <c r="N698" s="224">
        <f t="shared" ref="N698:R698" si="879">SUM(N57,N139,N219,N300,N381,N461,N540,N619)</f>
        <v>0</v>
      </c>
      <c r="O698" s="223">
        <f t="shared" si="879"/>
        <v>0</v>
      </c>
      <c r="P698" s="213">
        <f t="shared" si="879"/>
        <v>0</v>
      </c>
      <c r="Q698" s="213">
        <f t="shared" si="879"/>
        <v>0</v>
      </c>
      <c r="R698" s="214">
        <f t="shared" si="879"/>
        <v>0</v>
      </c>
      <c r="S698" s="227" t="e">
        <f t="shared" si="245"/>
        <v>#DIV/0!</v>
      </c>
      <c r="T698" s="224">
        <f t="shared" ref="T698:X698" si="880">SUM(T57,T139,T219,T300,T381,T461,T540,T619)</f>
        <v>0</v>
      </c>
      <c r="U698" s="223">
        <f t="shared" si="880"/>
        <v>0</v>
      </c>
      <c r="V698" s="213">
        <f t="shared" si="880"/>
        <v>0</v>
      </c>
      <c r="W698" s="213">
        <f t="shared" si="880"/>
        <v>0</v>
      </c>
      <c r="X698" s="214">
        <f t="shared" si="880"/>
        <v>0</v>
      </c>
      <c r="Y698" s="227" t="e">
        <f t="shared" si="247"/>
        <v>#DIV/0!</v>
      </c>
      <c r="Z698" s="224">
        <f t="shared" ref="Z698:AD698" si="881">SUM(Z57,Z139,Z219,Z300,Z381,Z461,Z540,Z619)</f>
        <v>0</v>
      </c>
      <c r="AA698" s="223">
        <f t="shared" si="881"/>
        <v>0</v>
      </c>
      <c r="AB698" s="213">
        <f t="shared" si="881"/>
        <v>0</v>
      </c>
      <c r="AC698" s="213">
        <f t="shared" si="881"/>
        <v>0</v>
      </c>
      <c r="AD698" s="214">
        <f t="shared" si="881"/>
        <v>0</v>
      </c>
      <c r="AE698" s="227" t="e">
        <f t="shared" si="249"/>
        <v>#DIV/0!</v>
      </c>
      <c r="AF698" s="224">
        <f t="shared" ref="AF698:AJ698" si="882">SUM(AF57,AF139,AF219,AF300,AF381,AF461,AF540,AF619)</f>
        <v>0</v>
      </c>
      <c r="AG698" s="223">
        <f t="shared" si="882"/>
        <v>0</v>
      </c>
      <c r="AH698" s="213">
        <f t="shared" si="882"/>
        <v>0</v>
      </c>
      <c r="AI698" s="213">
        <f t="shared" si="882"/>
        <v>0</v>
      </c>
      <c r="AJ698" s="214">
        <f t="shared" si="882"/>
        <v>0</v>
      </c>
      <c r="AK698" s="227" t="e">
        <f t="shared" si="251"/>
        <v>#DIV/0!</v>
      </c>
      <c r="AL698" s="224">
        <f t="shared" ref="AL698:AP698" si="883">SUM(AL57,AL139,AL219,AL300,AL381,AL461,AL540,AL619)</f>
        <v>0</v>
      </c>
      <c r="AM698" s="223">
        <f t="shared" si="883"/>
        <v>0</v>
      </c>
      <c r="AN698" s="213">
        <f t="shared" si="883"/>
        <v>0</v>
      </c>
      <c r="AO698" s="213">
        <f t="shared" si="883"/>
        <v>0</v>
      </c>
      <c r="AP698" s="214">
        <f t="shared" si="883"/>
        <v>0</v>
      </c>
      <c r="AQ698" s="227" t="e">
        <f t="shared" si="253"/>
        <v>#DIV/0!</v>
      </c>
      <c r="AR698" s="224">
        <f t="shared" ref="AR698:AV698" si="884">SUM(AR57,AR139,AR219,AR300,AR381,AR461,AR540,AR619)</f>
        <v>0</v>
      </c>
      <c r="AS698" s="223">
        <f t="shared" si="884"/>
        <v>0</v>
      </c>
      <c r="AT698" s="213">
        <f t="shared" si="884"/>
        <v>0</v>
      </c>
      <c r="AU698" s="213">
        <f t="shared" si="884"/>
        <v>0</v>
      </c>
      <c r="AV698" s="214">
        <f t="shared" si="884"/>
        <v>0</v>
      </c>
      <c r="AW698" s="227" t="e">
        <f t="shared" si="255"/>
        <v>#DIV/0!</v>
      </c>
      <c r="AX698" s="224">
        <f t="shared" ref="AX698:BB698" si="885">SUM(AX57,AX139,AX219,AX300,AX381,AX461,AX540,AX619)</f>
        <v>0</v>
      </c>
      <c r="AY698" s="223">
        <f t="shared" si="885"/>
        <v>0</v>
      </c>
      <c r="AZ698" s="213">
        <f t="shared" si="885"/>
        <v>0</v>
      </c>
      <c r="BA698" s="213">
        <f t="shared" si="885"/>
        <v>0</v>
      </c>
      <c r="BB698" s="214">
        <f t="shared" si="885"/>
        <v>0</v>
      </c>
      <c r="BC698" s="227" t="e">
        <f t="shared" si="257"/>
        <v>#DIV/0!</v>
      </c>
      <c r="BD698" s="224">
        <f t="shared" ref="BD698:BH698" si="886">SUM(BD57,BD139,BD219,BD300,BD381,BD461,BD540,BD619)</f>
        <v>0</v>
      </c>
      <c r="BE698" s="223">
        <f t="shared" si="886"/>
        <v>0</v>
      </c>
      <c r="BF698" s="213">
        <f t="shared" si="886"/>
        <v>0</v>
      </c>
      <c r="BG698" s="213">
        <f t="shared" si="886"/>
        <v>0</v>
      </c>
      <c r="BH698" s="214">
        <f t="shared" si="886"/>
        <v>0</v>
      </c>
      <c r="BI698" s="227" t="e">
        <f t="shared" si="259"/>
        <v>#DIV/0!</v>
      </c>
      <c r="BJ698" s="224">
        <f t="shared" ref="BJ698:BN698" si="887">SUM(BJ57,BJ139,BJ219,BJ300,BJ381,BJ461,BJ540,BJ619)</f>
        <v>0</v>
      </c>
      <c r="BK698" s="223">
        <f t="shared" si="887"/>
        <v>0</v>
      </c>
      <c r="BL698" s="213">
        <f t="shared" si="887"/>
        <v>0</v>
      </c>
      <c r="BM698" s="213">
        <f t="shared" si="887"/>
        <v>0</v>
      </c>
      <c r="BN698" s="214">
        <f t="shared" si="887"/>
        <v>0</v>
      </c>
      <c r="BO698" s="227" t="e">
        <f t="shared" si="261"/>
        <v>#DIV/0!</v>
      </c>
      <c r="BP698" s="217">
        <f t="shared" ref="BP698:BT698" si="888">SUM(BP57,BP139,BP219,BP300,BP381,BP461,BP540,BP619)</f>
        <v>0</v>
      </c>
      <c r="BQ698" s="245">
        <f t="shared" si="888"/>
        <v>0</v>
      </c>
      <c r="BR698" s="242">
        <f t="shared" si="888"/>
        <v>0</v>
      </c>
      <c r="BS698" s="242">
        <f t="shared" si="888"/>
        <v>0</v>
      </c>
      <c r="BT698" s="243">
        <f t="shared" si="888"/>
        <v>0</v>
      </c>
      <c r="BU698" s="244" t="e">
        <f t="shared" si="263"/>
        <v>#DIV/0!</v>
      </c>
      <c r="BV698" s="246">
        <f t="shared" si="636"/>
        <v>0</v>
      </c>
    </row>
    <row r="699" spans="2:74">
      <c r="B699" s="217" t="s">
        <v>185</v>
      </c>
      <c r="C699" s="223">
        <f t="shared" ref="C699:F699" si="889">SUM(C58,C140,C220,C301,C382,C462,C541,C620)</f>
        <v>0</v>
      </c>
      <c r="D699" s="213">
        <f t="shared" si="889"/>
        <v>0</v>
      </c>
      <c r="E699" s="271">
        <f t="shared" si="889"/>
        <v>0</v>
      </c>
      <c r="F699" s="276">
        <f t="shared" si="889"/>
        <v>0</v>
      </c>
      <c r="G699" s="283" t="e">
        <f t="shared" si="241"/>
        <v>#DIV/0!</v>
      </c>
      <c r="H699" s="224">
        <f t="shared" ref="H699:L699" si="890">SUM(H58,H140,H220,H301,H382,H462,H541,H620)</f>
        <v>0</v>
      </c>
      <c r="I699" s="223">
        <f t="shared" si="890"/>
        <v>0</v>
      </c>
      <c r="J699" s="213">
        <f t="shared" si="890"/>
        <v>0</v>
      </c>
      <c r="K699" s="271">
        <f t="shared" si="890"/>
        <v>0</v>
      </c>
      <c r="L699" s="276">
        <f t="shared" si="890"/>
        <v>0</v>
      </c>
      <c r="M699" s="283" t="e">
        <f t="shared" si="243"/>
        <v>#DIV/0!</v>
      </c>
      <c r="N699" s="224">
        <f t="shared" ref="N699:R699" si="891">SUM(N58,N140,N220,N301,N382,N462,N541,N620)</f>
        <v>0</v>
      </c>
      <c r="O699" s="223">
        <f t="shared" si="891"/>
        <v>0</v>
      </c>
      <c r="P699" s="213">
        <f t="shared" si="891"/>
        <v>0</v>
      </c>
      <c r="Q699" s="213">
        <f t="shared" si="891"/>
        <v>0</v>
      </c>
      <c r="R699" s="214">
        <f t="shared" si="891"/>
        <v>0</v>
      </c>
      <c r="S699" s="227" t="e">
        <f t="shared" si="245"/>
        <v>#DIV/0!</v>
      </c>
      <c r="T699" s="224">
        <f t="shared" ref="T699:X699" si="892">SUM(T58,T140,T220,T301,T382,T462,T541,T620)</f>
        <v>0</v>
      </c>
      <c r="U699" s="223">
        <f t="shared" si="892"/>
        <v>0</v>
      </c>
      <c r="V699" s="213">
        <f t="shared" si="892"/>
        <v>0</v>
      </c>
      <c r="W699" s="213">
        <f t="shared" si="892"/>
        <v>0</v>
      </c>
      <c r="X699" s="214">
        <f t="shared" si="892"/>
        <v>0</v>
      </c>
      <c r="Y699" s="227" t="e">
        <f t="shared" si="247"/>
        <v>#DIV/0!</v>
      </c>
      <c r="Z699" s="224">
        <f t="shared" ref="Z699:AD699" si="893">SUM(Z58,Z140,Z220,Z301,Z382,Z462,Z541,Z620)</f>
        <v>0</v>
      </c>
      <c r="AA699" s="223">
        <f t="shared" si="893"/>
        <v>0</v>
      </c>
      <c r="AB699" s="213">
        <f t="shared" si="893"/>
        <v>0</v>
      </c>
      <c r="AC699" s="213">
        <f t="shared" si="893"/>
        <v>0</v>
      </c>
      <c r="AD699" s="214">
        <f t="shared" si="893"/>
        <v>0</v>
      </c>
      <c r="AE699" s="227" t="e">
        <f t="shared" si="249"/>
        <v>#DIV/0!</v>
      </c>
      <c r="AF699" s="224">
        <f t="shared" ref="AF699:AJ699" si="894">SUM(AF58,AF140,AF220,AF301,AF382,AF462,AF541,AF620)</f>
        <v>0</v>
      </c>
      <c r="AG699" s="223">
        <f t="shared" si="894"/>
        <v>0</v>
      </c>
      <c r="AH699" s="213">
        <f t="shared" si="894"/>
        <v>0</v>
      </c>
      <c r="AI699" s="213">
        <f t="shared" si="894"/>
        <v>0</v>
      </c>
      <c r="AJ699" s="214">
        <f t="shared" si="894"/>
        <v>0</v>
      </c>
      <c r="AK699" s="227" t="e">
        <f t="shared" si="251"/>
        <v>#DIV/0!</v>
      </c>
      <c r="AL699" s="224">
        <f t="shared" ref="AL699:AP699" si="895">SUM(AL58,AL140,AL220,AL301,AL382,AL462,AL541,AL620)</f>
        <v>0</v>
      </c>
      <c r="AM699" s="223">
        <f t="shared" si="895"/>
        <v>0</v>
      </c>
      <c r="AN699" s="213">
        <f t="shared" si="895"/>
        <v>0</v>
      </c>
      <c r="AO699" s="213">
        <f t="shared" si="895"/>
        <v>0</v>
      </c>
      <c r="AP699" s="214">
        <f t="shared" si="895"/>
        <v>0</v>
      </c>
      <c r="AQ699" s="227" t="e">
        <f t="shared" si="253"/>
        <v>#DIV/0!</v>
      </c>
      <c r="AR699" s="224">
        <f t="shared" ref="AR699:AV699" si="896">SUM(AR58,AR140,AR220,AR301,AR382,AR462,AR541,AR620)</f>
        <v>0</v>
      </c>
      <c r="AS699" s="223">
        <f t="shared" si="896"/>
        <v>0</v>
      </c>
      <c r="AT699" s="213">
        <f t="shared" si="896"/>
        <v>0</v>
      </c>
      <c r="AU699" s="213">
        <f t="shared" si="896"/>
        <v>0</v>
      </c>
      <c r="AV699" s="214">
        <f t="shared" si="896"/>
        <v>0</v>
      </c>
      <c r="AW699" s="227" t="e">
        <f t="shared" si="255"/>
        <v>#DIV/0!</v>
      </c>
      <c r="AX699" s="224">
        <f t="shared" ref="AX699:BB699" si="897">SUM(AX58,AX140,AX220,AX301,AX382,AX462,AX541,AX620)</f>
        <v>0</v>
      </c>
      <c r="AY699" s="223">
        <f t="shared" si="897"/>
        <v>0</v>
      </c>
      <c r="AZ699" s="213">
        <f t="shared" si="897"/>
        <v>0</v>
      </c>
      <c r="BA699" s="213">
        <f t="shared" si="897"/>
        <v>0</v>
      </c>
      <c r="BB699" s="214">
        <f t="shared" si="897"/>
        <v>0</v>
      </c>
      <c r="BC699" s="227" t="e">
        <f t="shared" si="257"/>
        <v>#DIV/0!</v>
      </c>
      <c r="BD699" s="224">
        <f t="shared" ref="BD699:BH699" si="898">SUM(BD58,BD140,BD220,BD301,BD382,BD462,BD541,BD620)</f>
        <v>0</v>
      </c>
      <c r="BE699" s="223">
        <f t="shared" si="898"/>
        <v>0</v>
      </c>
      <c r="BF699" s="213">
        <f t="shared" si="898"/>
        <v>0</v>
      </c>
      <c r="BG699" s="213">
        <f t="shared" si="898"/>
        <v>0</v>
      </c>
      <c r="BH699" s="214">
        <f t="shared" si="898"/>
        <v>0</v>
      </c>
      <c r="BI699" s="227" t="e">
        <f t="shared" si="259"/>
        <v>#DIV/0!</v>
      </c>
      <c r="BJ699" s="224">
        <f t="shared" ref="BJ699:BN699" si="899">SUM(BJ58,BJ140,BJ220,BJ301,BJ382,BJ462,BJ541,BJ620)</f>
        <v>0</v>
      </c>
      <c r="BK699" s="223">
        <f t="shared" si="899"/>
        <v>0</v>
      </c>
      <c r="BL699" s="213">
        <f t="shared" si="899"/>
        <v>0</v>
      </c>
      <c r="BM699" s="213">
        <f t="shared" si="899"/>
        <v>0</v>
      </c>
      <c r="BN699" s="214">
        <f t="shared" si="899"/>
        <v>0</v>
      </c>
      <c r="BO699" s="227" t="e">
        <f t="shared" si="261"/>
        <v>#DIV/0!</v>
      </c>
      <c r="BP699" s="217">
        <f t="shared" ref="BP699:BT699" si="900">SUM(BP58,BP140,BP220,BP301,BP382,BP462,BP541,BP620)</f>
        <v>0</v>
      </c>
      <c r="BQ699" s="245">
        <f t="shared" si="900"/>
        <v>0</v>
      </c>
      <c r="BR699" s="242">
        <f t="shared" si="900"/>
        <v>0</v>
      </c>
      <c r="BS699" s="242">
        <f t="shared" si="900"/>
        <v>0</v>
      </c>
      <c r="BT699" s="243">
        <f t="shared" si="900"/>
        <v>0</v>
      </c>
      <c r="BU699" s="244" t="e">
        <f t="shared" si="263"/>
        <v>#DIV/0!</v>
      </c>
      <c r="BV699" s="246">
        <f t="shared" si="636"/>
        <v>0</v>
      </c>
    </row>
    <row r="700" spans="2:74">
      <c r="B700" s="217" t="s">
        <v>186</v>
      </c>
      <c r="C700" s="223">
        <f t="shared" ref="C700:F700" si="901">SUM(C59,C141,C221,C302,C383,C463,C542,C621)</f>
        <v>0</v>
      </c>
      <c r="D700" s="213">
        <f t="shared" si="901"/>
        <v>0</v>
      </c>
      <c r="E700" s="271">
        <f t="shared" si="901"/>
        <v>0</v>
      </c>
      <c r="F700" s="276">
        <f t="shared" si="901"/>
        <v>0</v>
      </c>
      <c r="G700" s="283" t="e">
        <f t="shared" si="241"/>
        <v>#DIV/0!</v>
      </c>
      <c r="H700" s="224">
        <f t="shared" ref="H700:L700" si="902">SUM(H59,H141,H221,H302,H383,H463,H542,H621)</f>
        <v>0</v>
      </c>
      <c r="I700" s="223">
        <f t="shared" si="902"/>
        <v>0</v>
      </c>
      <c r="J700" s="213">
        <f t="shared" si="902"/>
        <v>0</v>
      </c>
      <c r="K700" s="271">
        <f t="shared" si="902"/>
        <v>0</v>
      </c>
      <c r="L700" s="276">
        <f t="shared" si="902"/>
        <v>0</v>
      </c>
      <c r="M700" s="283" t="e">
        <f t="shared" si="243"/>
        <v>#DIV/0!</v>
      </c>
      <c r="N700" s="224">
        <f t="shared" ref="N700:R700" si="903">SUM(N59,N141,N221,N302,N383,N463,N542,N621)</f>
        <v>0</v>
      </c>
      <c r="O700" s="223">
        <f t="shared" si="903"/>
        <v>0</v>
      </c>
      <c r="P700" s="213">
        <f t="shared" si="903"/>
        <v>0</v>
      </c>
      <c r="Q700" s="213">
        <f t="shared" si="903"/>
        <v>0</v>
      </c>
      <c r="R700" s="214">
        <f t="shared" si="903"/>
        <v>0</v>
      </c>
      <c r="S700" s="227" t="e">
        <f t="shared" si="245"/>
        <v>#DIV/0!</v>
      </c>
      <c r="T700" s="224">
        <f t="shared" ref="T700:X700" si="904">SUM(T59,T141,T221,T302,T383,T463,T542,T621)</f>
        <v>0</v>
      </c>
      <c r="U700" s="223">
        <f t="shared" si="904"/>
        <v>0</v>
      </c>
      <c r="V700" s="213">
        <f t="shared" si="904"/>
        <v>0</v>
      </c>
      <c r="W700" s="213">
        <f t="shared" si="904"/>
        <v>0</v>
      </c>
      <c r="X700" s="214">
        <f t="shared" si="904"/>
        <v>0</v>
      </c>
      <c r="Y700" s="227" t="e">
        <f t="shared" si="247"/>
        <v>#DIV/0!</v>
      </c>
      <c r="Z700" s="224">
        <f t="shared" ref="Z700:AD700" si="905">SUM(Z59,Z141,Z221,Z302,Z383,Z463,Z542,Z621)</f>
        <v>0</v>
      </c>
      <c r="AA700" s="223">
        <f t="shared" si="905"/>
        <v>0</v>
      </c>
      <c r="AB700" s="213">
        <f t="shared" si="905"/>
        <v>0</v>
      </c>
      <c r="AC700" s="213">
        <f t="shared" si="905"/>
        <v>0</v>
      </c>
      <c r="AD700" s="214">
        <f t="shared" si="905"/>
        <v>0</v>
      </c>
      <c r="AE700" s="227" t="e">
        <f t="shared" si="249"/>
        <v>#DIV/0!</v>
      </c>
      <c r="AF700" s="224">
        <f t="shared" ref="AF700:AJ700" si="906">SUM(AF59,AF141,AF221,AF302,AF383,AF463,AF542,AF621)</f>
        <v>0</v>
      </c>
      <c r="AG700" s="223">
        <f t="shared" si="906"/>
        <v>0</v>
      </c>
      <c r="AH700" s="213">
        <f t="shared" si="906"/>
        <v>0</v>
      </c>
      <c r="AI700" s="213">
        <f t="shared" si="906"/>
        <v>0</v>
      </c>
      <c r="AJ700" s="214">
        <f t="shared" si="906"/>
        <v>0</v>
      </c>
      <c r="AK700" s="227" t="e">
        <f t="shared" si="251"/>
        <v>#DIV/0!</v>
      </c>
      <c r="AL700" s="224">
        <f t="shared" ref="AL700:AP700" si="907">SUM(AL59,AL141,AL221,AL302,AL383,AL463,AL542,AL621)</f>
        <v>0</v>
      </c>
      <c r="AM700" s="223">
        <f t="shared" si="907"/>
        <v>0</v>
      </c>
      <c r="AN700" s="213">
        <f t="shared" si="907"/>
        <v>0</v>
      </c>
      <c r="AO700" s="213">
        <f t="shared" si="907"/>
        <v>0</v>
      </c>
      <c r="AP700" s="214">
        <f t="shared" si="907"/>
        <v>0</v>
      </c>
      <c r="AQ700" s="227" t="e">
        <f t="shared" si="253"/>
        <v>#DIV/0!</v>
      </c>
      <c r="AR700" s="224">
        <f t="shared" ref="AR700:AV700" si="908">SUM(AR59,AR141,AR221,AR302,AR383,AR463,AR542,AR621)</f>
        <v>0</v>
      </c>
      <c r="AS700" s="223">
        <f t="shared" si="908"/>
        <v>0</v>
      </c>
      <c r="AT700" s="213">
        <f t="shared" si="908"/>
        <v>0</v>
      </c>
      <c r="AU700" s="213">
        <f t="shared" si="908"/>
        <v>0</v>
      </c>
      <c r="AV700" s="214">
        <f t="shared" si="908"/>
        <v>0</v>
      </c>
      <c r="AW700" s="227" t="e">
        <f t="shared" si="255"/>
        <v>#DIV/0!</v>
      </c>
      <c r="AX700" s="224">
        <f t="shared" ref="AX700:BB700" si="909">SUM(AX59,AX141,AX221,AX302,AX383,AX463,AX542,AX621)</f>
        <v>0</v>
      </c>
      <c r="AY700" s="223">
        <f t="shared" si="909"/>
        <v>0</v>
      </c>
      <c r="AZ700" s="213">
        <f t="shared" si="909"/>
        <v>0</v>
      </c>
      <c r="BA700" s="213">
        <f t="shared" si="909"/>
        <v>0</v>
      </c>
      <c r="BB700" s="214">
        <f t="shared" si="909"/>
        <v>0</v>
      </c>
      <c r="BC700" s="227" t="e">
        <f t="shared" si="257"/>
        <v>#DIV/0!</v>
      </c>
      <c r="BD700" s="224">
        <f t="shared" ref="BD700:BH700" si="910">SUM(BD59,BD141,BD221,BD302,BD383,BD463,BD542,BD621)</f>
        <v>0</v>
      </c>
      <c r="BE700" s="223">
        <f t="shared" si="910"/>
        <v>0</v>
      </c>
      <c r="BF700" s="213">
        <f t="shared" si="910"/>
        <v>0</v>
      </c>
      <c r="BG700" s="213">
        <f t="shared" si="910"/>
        <v>0</v>
      </c>
      <c r="BH700" s="214">
        <f t="shared" si="910"/>
        <v>0</v>
      </c>
      <c r="BI700" s="227" t="e">
        <f t="shared" si="259"/>
        <v>#DIV/0!</v>
      </c>
      <c r="BJ700" s="224">
        <f t="shared" ref="BJ700:BN700" si="911">SUM(BJ59,BJ141,BJ221,BJ302,BJ383,BJ463,BJ542,BJ621)</f>
        <v>0</v>
      </c>
      <c r="BK700" s="223">
        <f t="shared" si="911"/>
        <v>0</v>
      </c>
      <c r="BL700" s="213">
        <f t="shared" si="911"/>
        <v>0</v>
      </c>
      <c r="BM700" s="213">
        <f t="shared" si="911"/>
        <v>0</v>
      </c>
      <c r="BN700" s="214">
        <f t="shared" si="911"/>
        <v>0</v>
      </c>
      <c r="BO700" s="227" t="e">
        <f t="shared" si="261"/>
        <v>#DIV/0!</v>
      </c>
      <c r="BP700" s="217">
        <f t="shared" ref="BP700:BT700" si="912">SUM(BP59,BP141,BP221,BP302,BP383,BP463,BP542,BP621)</f>
        <v>0</v>
      </c>
      <c r="BQ700" s="245">
        <f t="shared" si="912"/>
        <v>0</v>
      </c>
      <c r="BR700" s="242">
        <f t="shared" si="912"/>
        <v>0</v>
      </c>
      <c r="BS700" s="242">
        <f t="shared" si="912"/>
        <v>0</v>
      </c>
      <c r="BT700" s="243">
        <f t="shared" si="912"/>
        <v>0</v>
      </c>
      <c r="BU700" s="244" t="e">
        <f t="shared" si="263"/>
        <v>#DIV/0!</v>
      </c>
      <c r="BV700" s="246">
        <f t="shared" si="636"/>
        <v>0</v>
      </c>
    </row>
    <row r="701" spans="2:74">
      <c r="B701" s="217" t="s">
        <v>187</v>
      </c>
      <c r="C701" s="223">
        <f t="shared" ref="C701:F701" si="913">SUM(C60,C142,C222,C303,C384,C464,C543,C622)</f>
        <v>0</v>
      </c>
      <c r="D701" s="213">
        <f t="shared" si="913"/>
        <v>0</v>
      </c>
      <c r="E701" s="271">
        <f t="shared" si="913"/>
        <v>0</v>
      </c>
      <c r="F701" s="276">
        <f t="shared" si="913"/>
        <v>0</v>
      </c>
      <c r="G701" s="283" t="e">
        <f t="shared" si="241"/>
        <v>#DIV/0!</v>
      </c>
      <c r="H701" s="224">
        <f t="shared" ref="H701:L701" si="914">SUM(H60,H142,H222,H303,H384,H464,H543,H622)</f>
        <v>0</v>
      </c>
      <c r="I701" s="223">
        <f t="shared" si="914"/>
        <v>0</v>
      </c>
      <c r="J701" s="213">
        <f t="shared" si="914"/>
        <v>0</v>
      </c>
      <c r="K701" s="271">
        <f t="shared" si="914"/>
        <v>0</v>
      </c>
      <c r="L701" s="276">
        <f t="shared" si="914"/>
        <v>0</v>
      </c>
      <c r="M701" s="283" t="e">
        <f t="shared" si="243"/>
        <v>#DIV/0!</v>
      </c>
      <c r="N701" s="224">
        <f t="shared" ref="N701:R701" si="915">SUM(N60,N142,N222,N303,N384,N464,N543,N622)</f>
        <v>0</v>
      </c>
      <c r="O701" s="223">
        <f t="shared" si="915"/>
        <v>0</v>
      </c>
      <c r="P701" s="213">
        <f t="shared" si="915"/>
        <v>0</v>
      </c>
      <c r="Q701" s="213">
        <f t="shared" si="915"/>
        <v>0</v>
      </c>
      <c r="R701" s="214">
        <f t="shared" si="915"/>
        <v>0</v>
      </c>
      <c r="S701" s="227" t="e">
        <f t="shared" si="245"/>
        <v>#DIV/0!</v>
      </c>
      <c r="T701" s="224">
        <f t="shared" ref="T701:X701" si="916">SUM(T60,T142,T222,T303,T384,T464,T543,T622)</f>
        <v>0</v>
      </c>
      <c r="U701" s="223">
        <f t="shared" si="916"/>
        <v>0</v>
      </c>
      <c r="V701" s="213">
        <f t="shared" si="916"/>
        <v>0</v>
      </c>
      <c r="W701" s="213">
        <f t="shared" si="916"/>
        <v>0</v>
      </c>
      <c r="X701" s="214">
        <f t="shared" si="916"/>
        <v>0</v>
      </c>
      <c r="Y701" s="227" t="e">
        <f t="shared" si="247"/>
        <v>#DIV/0!</v>
      </c>
      <c r="Z701" s="224">
        <f t="shared" ref="Z701:AD701" si="917">SUM(Z60,Z142,Z222,Z303,Z384,Z464,Z543,Z622)</f>
        <v>0</v>
      </c>
      <c r="AA701" s="223">
        <f t="shared" si="917"/>
        <v>0</v>
      </c>
      <c r="AB701" s="213">
        <f t="shared" si="917"/>
        <v>0</v>
      </c>
      <c r="AC701" s="213">
        <f t="shared" si="917"/>
        <v>0</v>
      </c>
      <c r="AD701" s="214">
        <f t="shared" si="917"/>
        <v>0</v>
      </c>
      <c r="AE701" s="227" t="e">
        <f t="shared" si="249"/>
        <v>#DIV/0!</v>
      </c>
      <c r="AF701" s="224">
        <f t="shared" ref="AF701:AJ701" si="918">SUM(AF60,AF142,AF222,AF303,AF384,AF464,AF543,AF622)</f>
        <v>0</v>
      </c>
      <c r="AG701" s="223">
        <f t="shared" si="918"/>
        <v>0</v>
      </c>
      <c r="AH701" s="213">
        <f t="shared" si="918"/>
        <v>0</v>
      </c>
      <c r="AI701" s="213">
        <f t="shared" si="918"/>
        <v>0</v>
      </c>
      <c r="AJ701" s="214">
        <f t="shared" si="918"/>
        <v>0</v>
      </c>
      <c r="AK701" s="227" t="e">
        <f t="shared" si="251"/>
        <v>#DIV/0!</v>
      </c>
      <c r="AL701" s="224">
        <f t="shared" ref="AL701:AP701" si="919">SUM(AL60,AL142,AL222,AL303,AL384,AL464,AL543,AL622)</f>
        <v>0</v>
      </c>
      <c r="AM701" s="223">
        <f t="shared" si="919"/>
        <v>0</v>
      </c>
      <c r="AN701" s="213">
        <f t="shared" si="919"/>
        <v>0</v>
      </c>
      <c r="AO701" s="213">
        <f t="shared" si="919"/>
        <v>0</v>
      </c>
      <c r="AP701" s="214">
        <f t="shared" si="919"/>
        <v>0</v>
      </c>
      <c r="AQ701" s="227" t="e">
        <f t="shared" si="253"/>
        <v>#DIV/0!</v>
      </c>
      <c r="AR701" s="224">
        <f t="shared" ref="AR701:AV701" si="920">SUM(AR60,AR142,AR222,AR303,AR384,AR464,AR543,AR622)</f>
        <v>0</v>
      </c>
      <c r="AS701" s="223">
        <f t="shared" si="920"/>
        <v>0</v>
      </c>
      <c r="AT701" s="213">
        <f t="shared" si="920"/>
        <v>0</v>
      </c>
      <c r="AU701" s="213">
        <f t="shared" si="920"/>
        <v>0</v>
      </c>
      <c r="AV701" s="214">
        <f t="shared" si="920"/>
        <v>0</v>
      </c>
      <c r="AW701" s="227" t="e">
        <f t="shared" si="255"/>
        <v>#DIV/0!</v>
      </c>
      <c r="AX701" s="224">
        <f t="shared" ref="AX701:BB701" si="921">SUM(AX60,AX142,AX222,AX303,AX384,AX464,AX543,AX622)</f>
        <v>0</v>
      </c>
      <c r="AY701" s="223">
        <f t="shared" si="921"/>
        <v>0</v>
      </c>
      <c r="AZ701" s="213">
        <f t="shared" si="921"/>
        <v>0</v>
      </c>
      <c r="BA701" s="213">
        <f t="shared" si="921"/>
        <v>0</v>
      </c>
      <c r="BB701" s="214">
        <f t="shared" si="921"/>
        <v>0</v>
      </c>
      <c r="BC701" s="227" t="e">
        <f t="shared" si="257"/>
        <v>#DIV/0!</v>
      </c>
      <c r="BD701" s="224">
        <f t="shared" ref="BD701:BH701" si="922">SUM(BD60,BD142,BD222,BD303,BD384,BD464,BD543,BD622)</f>
        <v>0</v>
      </c>
      <c r="BE701" s="223">
        <f t="shared" si="922"/>
        <v>0</v>
      </c>
      <c r="BF701" s="213">
        <f t="shared" si="922"/>
        <v>0</v>
      </c>
      <c r="BG701" s="213">
        <f t="shared" si="922"/>
        <v>0</v>
      </c>
      <c r="BH701" s="214">
        <f t="shared" si="922"/>
        <v>0</v>
      </c>
      <c r="BI701" s="227" t="e">
        <f t="shared" si="259"/>
        <v>#DIV/0!</v>
      </c>
      <c r="BJ701" s="224">
        <f t="shared" ref="BJ701:BN701" si="923">SUM(BJ60,BJ142,BJ222,BJ303,BJ384,BJ464,BJ543,BJ622)</f>
        <v>0</v>
      </c>
      <c r="BK701" s="223">
        <f t="shared" si="923"/>
        <v>0</v>
      </c>
      <c r="BL701" s="213">
        <f t="shared" si="923"/>
        <v>0</v>
      </c>
      <c r="BM701" s="213">
        <f t="shared" si="923"/>
        <v>0</v>
      </c>
      <c r="BN701" s="214">
        <f t="shared" si="923"/>
        <v>0</v>
      </c>
      <c r="BO701" s="227" t="e">
        <f t="shared" si="261"/>
        <v>#DIV/0!</v>
      </c>
      <c r="BP701" s="217">
        <f t="shared" ref="BP701:BT701" si="924">SUM(BP60,BP142,BP222,BP303,BP384,BP464,BP543,BP622)</f>
        <v>0</v>
      </c>
      <c r="BQ701" s="245">
        <f t="shared" si="924"/>
        <v>0</v>
      </c>
      <c r="BR701" s="242">
        <f t="shared" si="924"/>
        <v>0</v>
      </c>
      <c r="BS701" s="242">
        <f t="shared" si="924"/>
        <v>0</v>
      </c>
      <c r="BT701" s="243">
        <f t="shared" si="924"/>
        <v>0</v>
      </c>
      <c r="BU701" s="244" t="e">
        <f t="shared" si="263"/>
        <v>#DIV/0!</v>
      </c>
      <c r="BV701" s="246">
        <f t="shared" si="636"/>
        <v>0</v>
      </c>
    </row>
    <row r="702" spans="2:74">
      <c r="B702" s="217" t="s">
        <v>188</v>
      </c>
      <c r="C702" s="223">
        <f t="shared" ref="C702:F702" si="925">SUM(C61,C143,C223,C304,C385,C465,C544,C623)</f>
        <v>0</v>
      </c>
      <c r="D702" s="213">
        <f t="shared" si="925"/>
        <v>0</v>
      </c>
      <c r="E702" s="271">
        <f t="shared" si="925"/>
        <v>0</v>
      </c>
      <c r="F702" s="276">
        <f t="shared" si="925"/>
        <v>0</v>
      </c>
      <c r="G702" s="283" t="e">
        <f t="shared" si="241"/>
        <v>#DIV/0!</v>
      </c>
      <c r="H702" s="224">
        <f t="shared" ref="H702:L702" si="926">SUM(H61,H143,H223,H304,H385,H465,H544,H623)</f>
        <v>0</v>
      </c>
      <c r="I702" s="223">
        <f t="shared" si="926"/>
        <v>0</v>
      </c>
      <c r="J702" s="213">
        <f t="shared" si="926"/>
        <v>0</v>
      </c>
      <c r="K702" s="271">
        <f t="shared" si="926"/>
        <v>0</v>
      </c>
      <c r="L702" s="276">
        <f t="shared" si="926"/>
        <v>0</v>
      </c>
      <c r="M702" s="283" t="e">
        <f t="shared" si="243"/>
        <v>#DIV/0!</v>
      </c>
      <c r="N702" s="224">
        <f t="shared" ref="N702:R702" si="927">SUM(N61,N143,N223,N304,N385,N465,N544,N623)</f>
        <v>0</v>
      </c>
      <c r="O702" s="223">
        <f t="shared" si="927"/>
        <v>0</v>
      </c>
      <c r="P702" s="213">
        <f t="shared" si="927"/>
        <v>0</v>
      </c>
      <c r="Q702" s="213">
        <f t="shared" si="927"/>
        <v>0</v>
      </c>
      <c r="R702" s="214">
        <f t="shared" si="927"/>
        <v>0</v>
      </c>
      <c r="S702" s="227" t="e">
        <f t="shared" si="245"/>
        <v>#DIV/0!</v>
      </c>
      <c r="T702" s="224">
        <f t="shared" ref="T702:X702" si="928">SUM(T61,T143,T223,T304,T385,T465,T544,T623)</f>
        <v>0</v>
      </c>
      <c r="U702" s="223">
        <f t="shared" si="928"/>
        <v>0</v>
      </c>
      <c r="V702" s="213">
        <f t="shared" si="928"/>
        <v>0</v>
      </c>
      <c r="W702" s="213">
        <f t="shared" si="928"/>
        <v>0</v>
      </c>
      <c r="X702" s="214">
        <f t="shared" si="928"/>
        <v>0</v>
      </c>
      <c r="Y702" s="227" t="e">
        <f t="shared" si="247"/>
        <v>#DIV/0!</v>
      </c>
      <c r="Z702" s="224">
        <f t="shared" ref="Z702:AD702" si="929">SUM(Z61,Z143,Z223,Z304,Z385,Z465,Z544,Z623)</f>
        <v>0</v>
      </c>
      <c r="AA702" s="223">
        <f t="shared" si="929"/>
        <v>0</v>
      </c>
      <c r="AB702" s="213">
        <f t="shared" si="929"/>
        <v>0</v>
      </c>
      <c r="AC702" s="213">
        <f t="shared" si="929"/>
        <v>0</v>
      </c>
      <c r="AD702" s="214">
        <f t="shared" si="929"/>
        <v>0</v>
      </c>
      <c r="AE702" s="227" t="e">
        <f t="shared" si="249"/>
        <v>#DIV/0!</v>
      </c>
      <c r="AF702" s="224">
        <f t="shared" ref="AF702:AJ702" si="930">SUM(AF61,AF143,AF223,AF304,AF385,AF465,AF544,AF623)</f>
        <v>0</v>
      </c>
      <c r="AG702" s="223">
        <f t="shared" si="930"/>
        <v>0</v>
      </c>
      <c r="AH702" s="213">
        <f t="shared" si="930"/>
        <v>0</v>
      </c>
      <c r="AI702" s="213">
        <f t="shared" si="930"/>
        <v>0</v>
      </c>
      <c r="AJ702" s="214">
        <f t="shared" si="930"/>
        <v>0</v>
      </c>
      <c r="AK702" s="227" t="e">
        <f t="shared" si="251"/>
        <v>#DIV/0!</v>
      </c>
      <c r="AL702" s="224">
        <f t="shared" ref="AL702:AP702" si="931">SUM(AL61,AL143,AL223,AL304,AL385,AL465,AL544,AL623)</f>
        <v>0</v>
      </c>
      <c r="AM702" s="223">
        <f t="shared" si="931"/>
        <v>0</v>
      </c>
      <c r="AN702" s="213">
        <f t="shared" si="931"/>
        <v>0</v>
      </c>
      <c r="AO702" s="213">
        <f t="shared" si="931"/>
        <v>0</v>
      </c>
      <c r="AP702" s="214">
        <f t="shared" si="931"/>
        <v>0</v>
      </c>
      <c r="AQ702" s="227" t="e">
        <f t="shared" si="253"/>
        <v>#DIV/0!</v>
      </c>
      <c r="AR702" s="224">
        <f t="shared" ref="AR702:AV702" si="932">SUM(AR61,AR143,AR223,AR304,AR385,AR465,AR544,AR623)</f>
        <v>0</v>
      </c>
      <c r="AS702" s="223">
        <f t="shared" si="932"/>
        <v>0</v>
      </c>
      <c r="AT702" s="213">
        <f t="shared" si="932"/>
        <v>0</v>
      </c>
      <c r="AU702" s="213">
        <f t="shared" si="932"/>
        <v>0</v>
      </c>
      <c r="AV702" s="214">
        <f t="shared" si="932"/>
        <v>0</v>
      </c>
      <c r="AW702" s="227" t="e">
        <f t="shared" si="255"/>
        <v>#DIV/0!</v>
      </c>
      <c r="AX702" s="224">
        <f t="shared" ref="AX702:BB702" si="933">SUM(AX61,AX143,AX223,AX304,AX385,AX465,AX544,AX623)</f>
        <v>0</v>
      </c>
      <c r="AY702" s="223">
        <f t="shared" si="933"/>
        <v>0</v>
      </c>
      <c r="AZ702" s="213">
        <f t="shared" si="933"/>
        <v>0</v>
      </c>
      <c r="BA702" s="213">
        <f t="shared" si="933"/>
        <v>0</v>
      </c>
      <c r="BB702" s="214">
        <f t="shared" si="933"/>
        <v>0</v>
      </c>
      <c r="BC702" s="227" t="e">
        <f t="shared" si="257"/>
        <v>#DIV/0!</v>
      </c>
      <c r="BD702" s="224">
        <f t="shared" ref="BD702:BH702" si="934">SUM(BD61,BD143,BD223,BD304,BD385,BD465,BD544,BD623)</f>
        <v>0</v>
      </c>
      <c r="BE702" s="223">
        <f t="shared" si="934"/>
        <v>0</v>
      </c>
      <c r="BF702" s="213">
        <f t="shared" si="934"/>
        <v>0</v>
      </c>
      <c r="BG702" s="213">
        <f t="shared" si="934"/>
        <v>0</v>
      </c>
      <c r="BH702" s="214">
        <f t="shared" si="934"/>
        <v>0</v>
      </c>
      <c r="BI702" s="227" t="e">
        <f t="shared" si="259"/>
        <v>#DIV/0!</v>
      </c>
      <c r="BJ702" s="224">
        <f t="shared" ref="BJ702:BN702" si="935">SUM(BJ61,BJ143,BJ223,BJ304,BJ385,BJ465,BJ544,BJ623)</f>
        <v>0</v>
      </c>
      <c r="BK702" s="223">
        <f t="shared" si="935"/>
        <v>0</v>
      </c>
      <c r="BL702" s="213">
        <f t="shared" si="935"/>
        <v>0</v>
      </c>
      <c r="BM702" s="213">
        <f t="shared" si="935"/>
        <v>0</v>
      </c>
      <c r="BN702" s="214">
        <f t="shared" si="935"/>
        <v>0</v>
      </c>
      <c r="BO702" s="227" t="e">
        <f t="shared" si="261"/>
        <v>#DIV/0!</v>
      </c>
      <c r="BP702" s="217">
        <f t="shared" ref="BP702:BT702" si="936">SUM(BP61,BP143,BP223,BP304,BP385,BP465,BP544,BP623)</f>
        <v>0</v>
      </c>
      <c r="BQ702" s="245">
        <f t="shared" si="936"/>
        <v>0</v>
      </c>
      <c r="BR702" s="242">
        <f t="shared" si="936"/>
        <v>0</v>
      </c>
      <c r="BS702" s="242">
        <f t="shared" si="936"/>
        <v>0</v>
      </c>
      <c r="BT702" s="243">
        <f t="shared" si="936"/>
        <v>0</v>
      </c>
      <c r="BU702" s="244" t="e">
        <f t="shared" si="263"/>
        <v>#DIV/0!</v>
      </c>
      <c r="BV702" s="246">
        <f t="shared" si="636"/>
        <v>0</v>
      </c>
    </row>
    <row r="703" spans="2:74">
      <c r="B703" s="217" t="s">
        <v>189</v>
      </c>
      <c r="C703" s="223">
        <f t="shared" ref="C703:F703" si="937">SUM(C62,C144,C224,C305,C386,C466,C545,C624)</f>
        <v>0</v>
      </c>
      <c r="D703" s="213">
        <f t="shared" si="937"/>
        <v>0</v>
      </c>
      <c r="E703" s="271">
        <f t="shared" si="937"/>
        <v>0</v>
      </c>
      <c r="F703" s="276">
        <f t="shared" si="937"/>
        <v>0</v>
      </c>
      <c r="G703" s="283" t="e">
        <f t="shared" si="241"/>
        <v>#DIV/0!</v>
      </c>
      <c r="H703" s="224">
        <f t="shared" ref="H703:L703" si="938">SUM(H62,H144,H224,H305,H386,H466,H545,H624)</f>
        <v>0</v>
      </c>
      <c r="I703" s="223">
        <f t="shared" si="938"/>
        <v>0</v>
      </c>
      <c r="J703" s="213">
        <f t="shared" si="938"/>
        <v>0</v>
      </c>
      <c r="K703" s="271">
        <f t="shared" si="938"/>
        <v>0</v>
      </c>
      <c r="L703" s="276">
        <f t="shared" si="938"/>
        <v>0</v>
      </c>
      <c r="M703" s="283" t="e">
        <f t="shared" si="243"/>
        <v>#DIV/0!</v>
      </c>
      <c r="N703" s="224">
        <f t="shared" ref="N703:R703" si="939">SUM(N62,N144,N224,N305,N386,N466,N545,N624)</f>
        <v>0</v>
      </c>
      <c r="O703" s="223">
        <f t="shared" si="939"/>
        <v>0</v>
      </c>
      <c r="P703" s="213">
        <f t="shared" si="939"/>
        <v>0</v>
      </c>
      <c r="Q703" s="213">
        <f t="shared" si="939"/>
        <v>0</v>
      </c>
      <c r="R703" s="214">
        <f t="shared" si="939"/>
        <v>0</v>
      </c>
      <c r="S703" s="227" t="e">
        <f t="shared" si="245"/>
        <v>#DIV/0!</v>
      </c>
      <c r="T703" s="224">
        <f t="shared" ref="T703:X703" si="940">SUM(T62,T144,T224,T305,T386,T466,T545,T624)</f>
        <v>0</v>
      </c>
      <c r="U703" s="223">
        <f t="shared" si="940"/>
        <v>0</v>
      </c>
      <c r="V703" s="213">
        <f t="shared" si="940"/>
        <v>0</v>
      </c>
      <c r="W703" s="213">
        <f t="shared" si="940"/>
        <v>0</v>
      </c>
      <c r="X703" s="214">
        <f t="shared" si="940"/>
        <v>0</v>
      </c>
      <c r="Y703" s="227" t="e">
        <f t="shared" si="247"/>
        <v>#DIV/0!</v>
      </c>
      <c r="Z703" s="224">
        <f t="shared" ref="Z703:AD703" si="941">SUM(Z62,Z144,Z224,Z305,Z386,Z466,Z545,Z624)</f>
        <v>0</v>
      </c>
      <c r="AA703" s="223">
        <f t="shared" si="941"/>
        <v>0</v>
      </c>
      <c r="AB703" s="213">
        <f t="shared" si="941"/>
        <v>0</v>
      </c>
      <c r="AC703" s="213">
        <f t="shared" si="941"/>
        <v>0</v>
      </c>
      <c r="AD703" s="214">
        <f t="shared" si="941"/>
        <v>0</v>
      </c>
      <c r="AE703" s="227" t="e">
        <f t="shared" si="249"/>
        <v>#DIV/0!</v>
      </c>
      <c r="AF703" s="224">
        <f t="shared" ref="AF703:AJ703" si="942">SUM(AF62,AF144,AF224,AF305,AF386,AF466,AF545,AF624)</f>
        <v>0</v>
      </c>
      <c r="AG703" s="223">
        <f t="shared" si="942"/>
        <v>0</v>
      </c>
      <c r="AH703" s="213">
        <f t="shared" si="942"/>
        <v>0</v>
      </c>
      <c r="AI703" s="213">
        <f t="shared" si="942"/>
        <v>0</v>
      </c>
      <c r="AJ703" s="214">
        <f t="shared" si="942"/>
        <v>0</v>
      </c>
      <c r="AK703" s="227" t="e">
        <f t="shared" si="251"/>
        <v>#DIV/0!</v>
      </c>
      <c r="AL703" s="224">
        <f t="shared" ref="AL703:AP703" si="943">SUM(AL62,AL144,AL224,AL305,AL386,AL466,AL545,AL624)</f>
        <v>0</v>
      </c>
      <c r="AM703" s="223">
        <f t="shared" si="943"/>
        <v>0</v>
      </c>
      <c r="AN703" s="213">
        <f t="shared" si="943"/>
        <v>0</v>
      </c>
      <c r="AO703" s="213">
        <f t="shared" si="943"/>
        <v>0</v>
      </c>
      <c r="AP703" s="214">
        <f t="shared" si="943"/>
        <v>0</v>
      </c>
      <c r="AQ703" s="227" t="e">
        <f t="shared" si="253"/>
        <v>#DIV/0!</v>
      </c>
      <c r="AR703" s="224">
        <f t="shared" ref="AR703:AV703" si="944">SUM(AR62,AR144,AR224,AR305,AR386,AR466,AR545,AR624)</f>
        <v>0</v>
      </c>
      <c r="AS703" s="223">
        <f t="shared" si="944"/>
        <v>0</v>
      </c>
      <c r="AT703" s="213">
        <f t="shared" si="944"/>
        <v>0</v>
      </c>
      <c r="AU703" s="213">
        <f t="shared" si="944"/>
        <v>0</v>
      </c>
      <c r="AV703" s="214">
        <f t="shared" si="944"/>
        <v>0</v>
      </c>
      <c r="AW703" s="227" t="e">
        <f t="shared" si="255"/>
        <v>#DIV/0!</v>
      </c>
      <c r="AX703" s="224">
        <f t="shared" ref="AX703:BB703" si="945">SUM(AX62,AX144,AX224,AX305,AX386,AX466,AX545,AX624)</f>
        <v>0</v>
      </c>
      <c r="AY703" s="223">
        <f t="shared" si="945"/>
        <v>0</v>
      </c>
      <c r="AZ703" s="213">
        <f t="shared" si="945"/>
        <v>0</v>
      </c>
      <c r="BA703" s="213">
        <f t="shared" si="945"/>
        <v>0</v>
      </c>
      <c r="BB703" s="214">
        <f t="shared" si="945"/>
        <v>0</v>
      </c>
      <c r="BC703" s="227" t="e">
        <f t="shared" si="257"/>
        <v>#DIV/0!</v>
      </c>
      <c r="BD703" s="224">
        <f t="shared" ref="BD703:BH703" si="946">SUM(BD62,BD144,BD224,BD305,BD386,BD466,BD545,BD624)</f>
        <v>0</v>
      </c>
      <c r="BE703" s="223">
        <f t="shared" si="946"/>
        <v>0</v>
      </c>
      <c r="BF703" s="213">
        <f t="shared" si="946"/>
        <v>0</v>
      </c>
      <c r="BG703" s="213">
        <f t="shared" si="946"/>
        <v>0</v>
      </c>
      <c r="BH703" s="214">
        <f t="shared" si="946"/>
        <v>0</v>
      </c>
      <c r="BI703" s="227" t="e">
        <f t="shared" si="259"/>
        <v>#DIV/0!</v>
      </c>
      <c r="BJ703" s="224">
        <f t="shared" ref="BJ703:BN703" si="947">SUM(BJ62,BJ144,BJ224,BJ305,BJ386,BJ466,BJ545,BJ624)</f>
        <v>0</v>
      </c>
      <c r="BK703" s="223">
        <f t="shared" si="947"/>
        <v>0</v>
      </c>
      <c r="BL703" s="213">
        <f t="shared" si="947"/>
        <v>0</v>
      </c>
      <c r="BM703" s="213">
        <f t="shared" si="947"/>
        <v>0</v>
      </c>
      <c r="BN703" s="214">
        <f t="shared" si="947"/>
        <v>0</v>
      </c>
      <c r="BO703" s="227" t="e">
        <f t="shared" si="261"/>
        <v>#DIV/0!</v>
      </c>
      <c r="BP703" s="217">
        <f t="shared" ref="BP703:BT703" si="948">SUM(BP62,BP144,BP224,BP305,BP386,BP466,BP545,BP624)</f>
        <v>0</v>
      </c>
      <c r="BQ703" s="245">
        <f t="shared" si="948"/>
        <v>0</v>
      </c>
      <c r="BR703" s="242">
        <f t="shared" si="948"/>
        <v>0</v>
      </c>
      <c r="BS703" s="242">
        <f t="shared" si="948"/>
        <v>0</v>
      </c>
      <c r="BT703" s="243">
        <f t="shared" si="948"/>
        <v>0</v>
      </c>
      <c r="BU703" s="244" t="e">
        <f t="shared" si="263"/>
        <v>#DIV/0!</v>
      </c>
      <c r="BV703" s="246">
        <f t="shared" si="636"/>
        <v>0</v>
      </c>
    </row>
    <row r="704" spans="2:74">
      <c r="B704" s="217" t="s">
        <v>190</v>
      </c>
      <c r="C704" s="223">
        <f t="shared" ref="C704:F704" si="949">SUM(C63,C145,C225,C306,C387,C467,C546,C625)</f>
        <v>0</v>
      </c>
      <c r="D704" s="213">
        <f t="shared" si="949"/>
        <v>0</v>
      </c>
      <c r="E704" s="271">
        <f t="shared" si="949"/>
        <v>0</v>
      </c>
      <c r="F704" s="276">
        <f t="shared" si="949"/>
        <v>0</v>
      </c>
      <c r="G704" s="283" t="e">
        <f t="shared" si="241"/>
        <v>#DIV/0!</v>
      </c>
      <c r="H704" s="224">
        <f t="shared" ref="H704:L704" si="950">SUM(H63,H145,H225,H306,H387,H467,H546,H625)</f>
        <v>0</v>
      </c>
      <c r="I704" s="223">
        <f t="shared" si="950"/>
        <v>0</v>
      </c>
      <c r="J704" s="213">
        <f t="shared" si="950"/>
        <v>0</v>
      </c>
      <c r="K704" s="271">
        <f t="shared" si="950"/>
        <v>0</v>
      </c>
      <c r="L704" s="276">
        <f t="shared" si="950"/>
        <v>0</v>
      </c>
      <c r="M704" s="283" t="e">
        <f t="shared" si="243"/>
        <v>#DIV/0!</v>
      </c>
      <c r="N704" s="224">
        <f t="shared" ref="N704:R704" si="951">SUM(N63,N145,N225,N306,N387,N467,N546,N625)</f>
        <v>0</v>
      </c>
      <c r="O704" s="223">
        <f t="shared" si="951"/>
        <v>0</v>
      </c>
      <c r="P704" s="213">
        <f t="shared" si="951"/>
        <v>0</v>
      </c>
      <c r="Q704" s="213">
        <f t="shared" si="951"/>
        <v>0</v>
      </c>
      <c r="R704" s="214">
        <f t="shared" si="951"/>
        <v>0</v>
      </c>
      <c r="S704" s="227" t="e">
        <f t="shared" si="245"/>
        <v>#DIV/0!</v>
      </c>
      <c r="T704" s="224">
        <f t="shared" ref="T704:X704" si="952">SUM(T63,T145,T225,T306,T387,T467,T546,T625)</f>
        <v>0</v>
      </c>
      <c r="U704" s="223">
        <f t="shared" si="952"/>
        <v>0</v>
      </c>
      <c r="V704" s="213">
        <f t="shared" si="952"/>
        <v>0</v>
      </c>
      <c r="W704" s="213">
        <f t="shared" si="952"/>
        <v>0</v>
      </c>
      <c r="X704" s="214">
        <f t="shared" si="952"/>
        <v>0</v>
      </c>
      <c r="Y704" s="227" t="e">
        <f t="shared" si="247"/>
        <v>#DIV/0!</v>
      </c>
      <c r="Z704" s="224">
        <f t="shared" ref="Z704:AD704" si="953">SUM(Z63,Z145,Z225,Z306,Z387,Z467,Z546,Z625)</f>
        <v>0</v>
      </c>
      <c r="AA704" s="223">
        <f t="shared" si="953"/>
        <v>0</v>
      </c>
      <c r="AB704" s="213">
        <f t="shared" si="953"/>
        <v>0</v>
      </c>
      <c r="AC704" s="213">
        <f t="shared" si="953"/>
        <v>0</v>
      </c>
      <c r="AD704" s="214">
        <f t="shared" si="953"/>
        <v>0</v>
      </c>
      <c r="AE704" s="227" t="e">
        <f t="shared" si="249"/>
        <v>#DIV/0!</v>
      </c>
      <c r="AF704" s="224">
        <f t="shared" ref="AF704:AJ704" si="954">SUM(AF63,AF145,AF225,AF306,AF387,AF467,AF546,AF625)</f>
        <v>0</v>
      </c>
      <c r="AG704" s="223">
        <f t="shared" si="954"/>
        <v>0</v>
      </c>
      <c r="AH704" s="213">
        <f t="shared" si="954"/>
        <v>0</v>
      </c>
      <c r="AI704" s="213">
        <f t="shared" si="954"/>
        <v>0</v>
      </c>
      <c r="AJ704" s="214">
        <f t="shared" si="954"/>
        <v>0</v>
      </c>
      <c r="AK704" s="227" t="e">
        <f t="shared" si="251"/>
        <v>#DIV/0!</v>
      </c>
      <c r="AL704" s="224">
        <f t="shared" ref="AL704:AP704" si="955">SUM(AL63,AL145,AL225,AL306,AL387,AL467,AL546,AL625)</f>
        <v>0</v>
      </c>
      <c r="AM704" s="223">
        <f t="shared" si="955"/>
        <v>0</v>
      </c>
      <c r="AN704" s="213">
        <f t="shared" si="955"/>
        <v>0</v>
      </c>
      <c r="AO704" s="213">
        <f t="shared" si="955"/>
        <v>0</v>
      </c>
      <c r="AP704" s="214">
        <f t="shared" si="955"/>
        <v>0</v>
      </c>
      <c r="AQ704" s="227" t="e">
        <f t="shared" si="253"/>
        <v>#DIV/0!</v>
      </c>
      <c r="AR704" s="224">
        <f t="shared" ref="AR704:AV704" si="956">SUM(AR63,AR145,AR225,AR306,AR387,AR467,AR546,AR625)</f>
        <v>0</v>
      </c>
      <c r="AS704" s="223">
        <f t="shared" si="956"/>
        <v>0</v>
      </c>
      <c r="AT704" s="213">
        <f t="shared" si="956"/>
        <v>0</v>
      </c>
      <c r="AU704" s="213">
        <f t="shared" si="956"/>
        <v>0</v>
      </c>
      <c r="AV704" s="214">
        <f t="shared" si="956"/>
        <v>0</v>
      </c>
      <c r="AW704" s="227" t="e">
        <f t="shared" si="255"/>
        <v>#DIV/0!</v>
      </c>
      <c r="AX704" s="224">
        <f t="shared" ref="AX704:BB704" si="957">SUM(AX63,AX145,AX225,AX306,AX387,AX467,AX546,AX625)</f>
        <v>0</v>
      </c>
      <c r="AY704" s="223">
        <f t="shared" si="957"/>
        <v>0</v>
      </c>
      <c r="AZ704" s="213">
        <f t="shared" si="957"/>
        <v>0</v>
      </c>
      <c r="BA704" s="213">
        <f t="shared" si="957"/>
        <v>0</v>
      </c>
      <c r="BB704" s="214">
        <f t="shared" si="957"/>
        <v>0</v>
      </c>
      <c r="BC704" s="227" t="e">
        <f t="shared" si="257"/>
        <v>#DIV/0!</v>
      </c>
      <c r="BD704" s="224">
        <f t="shared" ref="BD704:BH704" si="958">SUM(BD63,BD145,BD225,BD306,BD387,BD467,BD546,BD625)</f>
        <v>0</v>
      </c>
      <c r="BE704" s="223">
        <f t="shared" si="958"/>
        <v>0</v>
      </c>
      <c r="BF704" s="213">
        <f t="shared" si="958"/>
        <v>0</v>
      </c>
      <c r="BG704" s="213">
        <f t="shared" si="958"/>
        <v>0</v>
      </c>
      <c r="BH704" s="214">
        <f t="shared" si="958"/>
        <v>0</v>
      </c>
      <c r="BI704" s="227" t="e">
        <f t="shared" si="259"/>
        <v>#DIV/0!</v>
      </c>
      <c r="BJ704" s="224">
        <f t="shared" ref="BJ704:BN704" si="959">SUM(BJ63,BJ145,BJ225,BJ306,BJ387,BJ467,BJ546,BJ625)</f>
        <v>0</v>
      </c>
      <c r="BK704" s="223">
        <f t="shared" si="959"/>
        <v>0</v>
      </c>
      <c r="BL704" s="213">
        <f t="shared" si="959"/>
        <v>0</v>
      </c>
      <c r="BM704" s="213">
        <f t="shared" si="959"/>
        <v>0</v>
      </c>
      <c r="BN704" s="214">
        <f t="shared" si="959"/>
        <v>0</v>
      </c>
      <c r="BO704" s="227" t="e">
        <f t="shared" si="261"/>
        <v>#DIV/0!</v>
      </c>
      <c r="BP704" s="217">
        <f t="shared" ref="BP704:BT704" si="960">SUM(BP63,BP145,BP225,BP306,BP387,BP467,BP546,BP625)</f>
        <v>0</v>
      </c>
      <c r="BQ704" s="245">
        <f t="shared" si="960"/>
        <v>0</v>
      </c>
      <c r="BR704" s="242">
        <f t="shared" si="960"/>
        <v>0</v>
      </c>
      <c r="BS704" s="242">
        <f t="shared" si="960"/>
        <v>0</v>
      </c>
      <c r="BT704" s="243">
        <f t="shared" si="960"/>
        <v>0</v>
      </c>
      <c r="BU704" s="244" t="e">
        <f t="shared" si="263"/>
        <v>#DIV/0!</v>
      </c>
      <c r="BV704" s="246">
        <f t="shared" si="636"/>
        <v>0</v>
      </c>
    </row>
    <row r="705" spans="2:74">
      <c r="B705" s="217" t="s">
        <v>191</v>
      </c>
      <c r="C705" s="223">
        <f t="shared" ref="C705:F705" si="961">SUM(C64,C146,C226,C307,C388,C468,C547,C626)</f>
        <v>0</v>
      </c>
      <c r="D705" s="213">
        <f t="shared" si="961"/>
        <v>0</v>
      </c>
      <c r="E705" s="271">
        <f t="shared" si="961"/>
        <v>0</v>
      </c>
      <c r="F705" s="276">
        <f t="shared" si="961"/>
        <v>0</v>
      </c>
      <c r="G705" s="283" t="e">
        <f t="shared" si="241"/>
        <v>#DIV/0!</v>
      </c>
      <c r="H705" s="224">
        <f t="shared" ref="H705:L705" si="962">SUM(H64,H146,H226,H307,H388,H468,H547,H626)</f>
        <v>0</v>
      </c>
      <c r="I705" s="223">
        <f t="shared" si="962"/>
        <v>0</v>
      </c>
      <c r="J705" s="213">
        <f t="shared" si="962"/>
        <v>0</v>
      </c>
      <c r="K705" s="271">
        <f t="shared" si="962"/>
        <v>0</v>
      </c>
      <c r="L705" s="276">
        <f t="shared" si="962"/>
        <v>0</v>
      </c>
      <c r="M705" s="283" t="e">
        <f t="shared" si="243"/>
        <v>#DIV/0!</v>
      </c>
      <c r="N705" s="224">
        <f t="shared" ref="N705:R705" si="963">SUM(N64,N146,N226,N307,N388,N468,N547,N626)</f>
        <v>0</v>
      </c>
      <c r="O705" s="223">
        <f t="shared" si="963"/>
        <v>0</v>
      </c>
      <c r="P705" s="213">
        <f t="shared" si="963"/>
        <v>0</v>
      </c>
      <c r="Q705" s="213">
        <f t="shared" si="963"/>
        <v>0</v>
      </c>
      <c r="R705" s="214">
        <f t="shared" si="963"/>
        <v>0</v>
      </c>
      <c r="S705" s="227" t="e">
        <f t="shared" si="245"/>
        <v>#DIV/0!</v>
      </c>
      <c r="T705" s="224">
        <f t="shared" ref="T705:X705" si="964">SUM(T64,T146,T226,T307,T388,T468,T547,T626)</f>
        <v>0</v>
      </c>
      <c r="U705" s="223">
        <f t="shared" si="964"/>
        <v>0</v>
      </c>
      <c r="V705" s="213">
        <f t="shared" si="964"/>
        <v>0</v>
      </c>
      <c r="W705" s="213">
        <f t="shared" si="964"/>
        <v>0</v>
      </c>
      <c r="X705" s="214">
        <f t="shared" si="964"/>
        <v>0</v>
      </c>
      <c r="Y705" s="227" t="e">
        <f t="shared" si="247"/>
        <v>#DIV/0!</v>
      </c>
      <c r="Z705" s="224">
        <f t="shared" ref="Z705:AD705" si="965">SUM(Z64,Z146,Z226,Z307,Z388,Z468,Z547,Z626)</f>
        <v>0</v>
      </c>
      <c r="AA705" s="223">
        <f t="shared" si="965"/>
        <v>0</v>
      </c>
      <c r="AB705" s="213">
        <f t="shared" si="965"/>
        <v>0</v>
      </c>
      <c r="AC705" s="213">
        <f t="shared" si="965"/>
        <v>0</v>
      </c>
      <c r="AD705" s="214">
        <f t="shared" si="965"/>
        <v>0</v>
      </c>
      <c r="AE705" s="227" t="e">
        <f t="shared" si="249"/>
        <v>#DIV/0!</v>
      </c>
      <c r="AF705" s="224">
        <f t="shared" ref="AF705:AJ705" si="966">SUM(AF64,AF146,AF226,AF307,AF388,AF468,AF547,AF626)</f>
        <v>0</v>
      </c>
      <c r="AG705" s="223">
        <f t="shared" si="966"/>
        <v>0</v>
      </c>
      <c r="AH705" s="213">
        <f t="shared" si="966"/>
        <v>0</v>
      </c>
      <c r="AI705" s="213">
        <f t="shared" si="966"/>
        <v>0</v>
      </c>
      <c r="AJ705" s="214">
        <f t="shared" si="966"/>
        <v>0</v>
      </c>
      <c r="AK705" s="227" t="e">
        <f t="shared" si="251"/>
        <v>#DIV/0!</v>
      </c>
      <c r="AL705" s="224">
        <f t="shared" ref="AL705:AP705" si="967">SUM(AL64,AL146,AL226,AL307,AL388,AL468,AL547,AL626)</f>
        <v>0</v>
      </c>
      <c r="AM705" s="223">
        <f t="shared" si="967"/>
        <v>0</v>
      </c>
      <c r="AN705" s="213">
        <f t="shared" si="967"/>
        <v>0</v>
      </c>
      <c r="AO705" s="213">
        <f t="shared" si="967"/>
        <v>0</v>
      </c>
      <c r="AP705" s="214">
        <f t="shared" si="967"/>
        <v>0</v>
      </c>
      <c r="AQ705" s="227" t="e">
        <f t="shared" si="253"/>
        <v>#DIV/0!</v>
      </c>
      <c r="AR705" s="224">
        <f t="shared" ref="AR705:AV705" si="968">SUM(AR64,AR146,AR226,AR307,AR388,AR468,AR547,AR626)</f>
        <v>0</v>
      </c>
      <c r="AS705" s="223">
        <f t="shared" si="968"/>
        <v>0</v>
      </c>
      <c r="AT705" s="213">
        <f t="shared" si="968"/>
        <v>0</v>
      </c>
      <c r="AU705" s="213">
        <f t="shared" si="968"/>
        <v>0</v>
      </c>
      <c r="AV705" s="214">
        <f t="shared" si="968"/>
        <v>0</v>
      </c>
      <c r="AW705" s="227" t="e">
        <f t="shared" si="255"/>
        <v>#DIV/0!</v>
      </c>
      <c r="AX705" s="224">
        <f t="shared" ref="AX705:BB705" si="969">SUM(AX64,AX146,AX226,AX307,AX388,AX468,AX547,AX626)</f>
        <v>0</v>
      </c>
      <c r="AY705" s="223">
        <f t="shared" si="969"/>
        <v>0</v>
      </c>
      <c r="AZ705" s="213">
        <f t="shared" si="969"/>
        <v>0</v>
      </c>
      <c r="BA705" s="213">
        <f t="shared" si="969"/>
        <v>0</v>
      </c>
      <c r="BB705" s="214">
        <f t="shared" si="969"/>
        <v>0</v>
      </c>
      <c r="BC705" s="227" t="e">
        <f t="shared" si="257"/>
        <v>#DIV/0!</v>
      </c>
      <c r="BD705" s="224">
        <f t="shared" ref="BD705:BH705" si="970">SUM(BD64,BD146,BD226,BD307,BD388,BD468,BD547,BD626)</f>
        <v>0</v>
      </c>
      <c r="BE705" s="223">
        <f t="shared" si="970"/>
        <v>0</v>
      </c>
      <c r="BF705" s="213">
        <f t="shared" si="970"/>
        <v>0</v>
      </c>
      <c r="BG705" s="213">
        <f t="shared" si="970"/>
        <v>0</v>
      </c>
      <c r="BH705" s="214">
        <f t="shared" si="970"/>
        <v>0</v>
      </c>
      <c r="BI705" s="227" t="e">
        <f t="shared" si="259"/>
        <v>#DIV/0!</v>
      </c>
      <c r="BJ705" s="224">
        <f t="shared" ref="BJ705:BN705" si="971">SUM(BJ64,BJ146,BJ226,BJ307,BJ388,BJ468,BJ547,BJ626)</f>
        <v>0</v>
      </c>
      <c r="BK705" s="223">
        <f t="shared" si="971"/>
        <v>0</v>
      </c>
      <c r="BL705" s="213">
        <f t="shared" si="971"/>
        <v>0</v>
      </c>
      <c r="BM705" s="213">
        <f t="shared" si="971"/>
        <v>0</v>
      </c>
      <c r="BN705" s="214">
        <f t="shared" si="971"/>
        <v>0</v>
      </c>
      <c r="BO705" s="227" t="e">
        <f t="shared" si="261"/>
        <v>#DIV/0!</v>
      </c>
      <c r="BP705" s="217">
        <f t="shared" ref="BP705:BT705" si="972">SUM(BP64,BP146,BP226,BP307,BP388,BP468,BP547,BP626)</f>
        <v>0</v>
      </c>
      <c r="BQ705" s="245">
        <f t="shared" si="972"/>
        <v>0</v>
      </c>
      <c r="BR705" s="242">
        <f t="shared" si="972"/>
        <v>0</v>
      </c>
      <c r="BS705" s="242">
        <f t="shared" si="972"/>
        <v>0</v>
      </c>
      <c r="BT705" s="243">
        <f t="shared" si="972"/>
        <v>0</v>
      </c>
      <c r="BU705" s="244" t="e">
        <f t="shared" si="263"/>
        <v>#DIV/0!</v>
      </c>
      <c r="BV705" s="246">
        <f t="shared" si="636"/>
        <v>0</v>
      </c>
    </row>
    <row r="706" spans="2:74">
      <c r="B706" s="217" t="s">
        <v>192</v>
      </c>
      <c r="C706" s="223">
        <f t="shared" ref="C706:F706" si="973">SUM(C65,C147,C227,C308,C389,C469,C548,C627)</f>
        <v>0</v>
      </c>
      <c r="D706" s="213">
        <f t="shared" si="973"/>
        <v>0</v>
      </c>
      <c r="E706" s="271">
        <f t="shared" si="973"/>
        <v>0</v>
      </c>
      <c r="F706" s="276">
        <f t="shared" si="973"/>
        <v>0</v>
      </c>
      <c r="G706" s="283" t="e">
        <f t="shared" si="241"/>
        <v>#DIV/0!</v>
      </c>
      <c r="H706" s="224">
        <f t="shared" ref="H706:L706" si="974">SUM(H65,H147,H227,H308,H389,H469,H548,H627)</f>
        <v>0</v>
      </c>
      <c r="I706" s="223">
        <f t="shared" si="974"/>
        <v>0</v>
      </c>
      <c r="J706" s="213">
        <f t="shared" si="974"/>
        <v>0</v>
      </c>
      <c r="K706" s="271">
        <f t="shared" si="974"/>
        <v>0</v>
      </c>
      <c r="L706" s="276">
        <f t="shared" si="974"/>
        <v>0</v>
      </c>
      <c r="M706" s="283" t="e">
        <f t="shared" si="243"/>
        <v>#DIV/0!</v>
      </c>
      <c r="N706" s="224">
        <f t="shared" ref="N706:R706" si="975">SUM(N65,N147,N227,N308,N389,N469,N548,N627)</f>
        <v>0</v>
      </c>
      <c r="O706" s="223">
        <f t="shared" si="975"/>
        <v>0</v>
      </c>
      <c r="P706" s="213">
        <f t="shared" si="975"/>
        <v>0</v>
      </c>
      <c r="Q706" s="213">
        <f t="shared" si="975"/>
        <v>0</v>
      </c>
      <c r="R706" s="214">
        <f t="shared" si="975"/>
        <v>0</v>
      </c>
      <c r="S706" s="227" t="e">
        <f t="shared" si="245"/>
        <v>#DIV/0!</v>
      </c>
      <c r="T706" s="224">
        <f t="shared" ref="T706:X706" si="976">SUM(T65,T147,T227,T308,T389,T469,T548,T627)</f>
        <v>0</v>
      </c>
      <c r="U706" s="223">
        <f t="shared" si="976"/>
        <v>0</v>
      </c>
      <c r="V706" s="213">
        <f t="shared" si="976"/>
        <v>0</v>
      </c>
      <c r="W706" s="213">
        <f t="shared" si="976"/>
        <v>0</v>
      </c>
      <c r="X706" s="214">
        <f t="shared" si="976"/>
        <v>0</v>
      </c>
      <c r="Y706" s="227" t="e">
        <f t="shared" si="247"/>
        <v>#DIV/0!</v>
      </c>
      <c r="Z706" s="224">
        <f t="shared" ref="Z706:AD706" si="977">SUM(Z65,Z147,Z227,Z308,Z389,Z469,Z548,Z627)</f>
        <v>0</v>
      </c>
      <c r="AA706" s="223">
        <f t="shared" si="977"/>
        <v>0</v>
      </c>
      <c r="AB706" s="213">
        <f t="shared" si="977"/>
        <v>0</v>
      </c>
      <c r="AC706" s="213">
        <f t="shared" si="977"/>
        <v>0</v>
      </c>
      <c r="AD706" s="214">
        <f t="shared" si="977"/>
        <v>0</v>
      </c>
      <c r="AE706" s="227" t="e">
        <f t="shared" si="249"/>
        <v>#DIV/0!</v>
      </c>
      <c r="AF706" s="224">
        <f t="shared" ref="AF706:AJ706" si="978">SUM(AF65,AF147,AF227,AF308,AF389,AF469,AF548,AF627)</f>
        <v>0</v>
      </c>
      <c r="AG706" s="223">
        <f t="shared" si="978"/>
        <v>0</v>
      </c>
      <c r="AH706" s="213">
        <f t="shared" si="978"/>
        <v>0</v>
      </c>
      <c r="AI706" s="213">
        <f t="shared" si="978"/>
        <v>0</v>
      </c>
      <c r="AJ706" s="214">
        <f t="shared" si="978"/>
        <v>0</v>
      </c>
      <c r="AK706" s="227" t="e">
        <f t="shared" si="251"/>
        <v>#DIV/0!</v>
      </c>
      <c r="AL706" s="224">
        <f t="shared" ref="AL706:AP706" si="979">SUM(AL65,AL147,AL227,AL308,AL389,AL469,AL548,AL627)</f>
        <v>0</v>
      </c>
      <c r="AM706" s="223">
        <f t="shared" si="979"/>
        <v>0</v>
      </c>
      <c r="AN706" s="213">
        <f t="shared" si="979"/>
        <v>0</v>
      </c>
      <c r="AO706" s="213">
        <f t="shared" si="979"/>
        <v>0</v>
      </c>
      <c r="AP706" s="214">
        <f t="shared" si="979"/>
        <v>0</v>
      </c>
      <c r="AQ706" s="227" t="e">
        <f t="shared" si="253"/>
        <v>#DIV/0!</v>
      </c>
      <c r="AR706" s="224">
        <f t="shared" ref="AR706:AV706" si="980">SUM(AR65,AR147,AR227,AR308,AR389,AR469,AR548,AR627)</f>
        <v>0</v>
      </c>
      <c r="AS706" s="223">
        <f t="shared" si="980"/>
        <v>0</v>
      </c>
      <c r="AT706" s="213">
        <f t="shared" si="980"/>
        <v>0</v>
      </c>
      <c r="AU706" s="213">
        <f t="shared" si="980"/>
        <v>0</v>
      </c>
      <c r="AV706" s="214">
        <f t="shared" si="980"/>
        <v>0</v>
      </c>
      <c r="AW706" s="227" t="e">
        <f t="shared" si="255"/>
        <v>#DIV/0!</v>
      </c>
      <c r="AX706" s="224">
        <f t="shared" ref="AX706:BB706" si="981">SUM(AX65,AX147,AX227,AX308,AX389,AX469,AX548,AX627)</f>
        <v>0</v>
      </c>
      <c r="AY706" s="223">
        <f t="shared" si="981"/>
        <v>0</v>
      </c>
      <c r="AZ706" s="213">
        <f t="shared" si="981"/>
        <v>0</v>
      </c>
      <c r="BA706" s="213">
        <f t="shared" si="981"/>
        <v>0</v>
      </c>
      <c r="BB706" s="214">
        <f t="shared" si="981"/>
        <v>0</v>
      </c>
      <c r="BC706" s="227" t="e">
        <f t="shared" si="257"/>
        <v>#DIV/0!</v>
      </c>
      <c r="BD706" s="224">
        <f t="shared" ref="BD706:BH706" si="982">SUM(BD65,BD147,BD227,BD308,BD389,BD469,BD548,BD627)</f>
        <v>0</v>
      </c>
      <c r="BE706" s="223">
        <f t="shared" si="982"/>
        <v>0</v>
      </c>
      <c r="BF706" s="213">
        <f t="shared" si="982"/>
        <v>0</v>
      </c>
      <c r="BG706" s="213">
        <f t="shared" si="982"/>
        <v>0</v>
      </c>
      <c r="BH706" s="214">
        <f t="shared" si="982"/>
        <v>0</v>
      </c>
      <c r="BI706" s="227" t="e">
        <f t="shared" si="259"/>
        <v>#DIV/0!</v>
      </c>
      <c r="BJ706" s="224">
        <f t="shared" ref="BJ706:BN706" si="983">SUM(BJ65,BJ147,BJ227,BJ308,BJ389,BJ469,BJ548,BJ627)</f>
        <v>0</v>
      </c>
      <c r="BK706" s="223">
        <f t="shared" si="983"/>
        <v>0</v>
      </c>
      <c r="BL706" s="213">
        <f t="shared" si="983"/>
        <v>0</v>
      </c>
      <c r="BM706" s="213">
        <f t="shared" si="983"/>
        <v>0</v>
      </c>
      <c r="BN706" s="214">
        <f t="shared" si="983"/>
        <v>0</v>
      </c>
      <c r="BO706" s="227" t="e">
        <f t="shared" si="261"/>
        <v>#DIV/0!</v>
      </c>
      <c r="BP706" s="217">
        <f t="shared" ref="BP706:BT706" si="984">SUM(BP65,BP147,BP227,BP308,BP389,BP469,BP548,BP627)</f>
        <v>0</v>
      </c>
      <c r="BQ706" s="245">
        <f t="shared" si="984"/>
        <v>0</v>
      </c>
      <c r="BR706" s="242">
        <f t="shared" si="984"/>
        <v>0</v>
      </c>
      <c r="BS706" s="242">
        <f t="shared" si="984"/>
        <v>0</v>
      </c>
      <c r="BT706" s="243">
        <f t="shared" si="984"/>
        <v>0</v>
      </c>
      <c r="BU706" s="244" t="e">
        <f t="shared" si="263"/>
        <v>#DIV/0!</v>
      </c>
      <c r="BV706" s="246">
        <f t="shared" si="636"/>
        <v>0</v>
      </c>
    </row>
    <row r="707" spans="2:74">
      <c r="B707" s="217" t="s">
        <v>193</v>
      </c>
      <c r="C707" s="223">
        <f t="shared" ref="C707:F707" si="985">SUM(C66,C148,C228,C309,C390,C470,C549,C628)</f>
        <v>0</v>
      </c>
      <c r="D707" s="213">
        <f t="shared" si="985"/>
        <v>0</v>
      </c>
      <c r="E707" s="271">
        <f t="shared" si="985"/>
        <v>0</v>
      </c>
      <c r="F707" s="276">
        <f t="shared" si="985"/>
        <v>0</v>
      </c>
      <c r="G707" s="283" t="e">
        <f t="shared" si="241"/>
        <v>#DIV/0!</v>
      </c>
      <c r="H707" s="224">
        <f t="shared" ref="H707:L707" si="986">SUM(H66,H148,H228,H309,H390,H470,H549,H628)</f>
        <v>0</v>
      </c>
      <c r="I707" s="223">
        <f t="shared" si="986"/>
        <v>0</v>
      </c>
      <c r="J707" s="213">
        <f t="shared" si="986"/>
        <v>0</v>
      </c>
      <c r="K707" s="271">
        <f t="shared" si="986"/>
        <v>0</v>
      </c>
      <c r="L707" s="276">
        <f t="shared" si="986"/>
        <v>0</v>
      </c>
      <c r="M707" s="283" t="e">
        <f t="shared" si="243"/>
        <v>#DIV/0!</v>
      </c>
      <c r="N707" s="224">
        <f t="shared" ref="N707:R707" si="987">SUM(N66,N148,N228,N309,N390,N470,N549,N628)</f>
        <v>0</v>
      </c>
      <c r="O707" s="223">
        <f t="shared" si="987"/>
        <v>0</v>
      </c>
      <c r="P707" s="213">
        <f t="shared" si="987"/>
        <v>0</v>
      </c>
      <c r="Q707" s="213">
        <f t="shared" si="987"/>
        <v>0</v>
      </c>
      <c r="R707" s="214">
        <f t="shared" si="987"/>
        <v>0</v>
      </c>
      <c r="S707" s="227" t="e">
        <f t="shared" si="245"/>
        <v>#DIV/0!</v>
      </c>
      <c r="T707" s="224">
        <f t="shared" ref="T707:X707" si="988">SUM(T66,T148,T228,T309,T390,T470,T549,T628)</f>
        <v>0</v>
      </c>
      <c r="U707" s="223">
        <f t="shared" si="988"/>
        <v>0</v>
      </c>
      <c r="V707" s="213">
        <f t="shared" si="988"/>
        <v>0</v>
      </c>
      <c r="W707" s="213">
        <f t="shared" si="988"/>
        <v>0</v>
      </c>
      <c r="X707" s="214">
        <f t="shared" si="988"/>
        <v>0</v>
      </c>
      <c r="Y707" s="227" t="e">
        <f t="shared" si="247"/>
        <v>#DIV/0!</v>
      </c>
      <c r="Z707" s="224">
        <f t="shared" ref="Z707:AD707" si="989">SUM(Z66,Z148,Z228,Z309,Z390,Z470,Z549,Z628)</f>
        <v>0</v>
      </c>
      <c r="AA707" s="223">
        <f t="shared" si="989"/>
        <v>0</v>
      </c>
      <c r="AB707" s="213">
        <f t="shared" si="989"/>
        <v>0</v>
      </c>
      <c r="AC707" s="213">
        <f t="shared" si="989"/>
        <v>0</v>
      </c>
      <c r="AD707" s="214">
        <f t="shared" si="989"/>
        <v>0</v>
      </c>
      <c r="AE707" s="227" t="e">
        <f t="shared" si="249"/>
        <v>#DIV/0!</v>
      </c>
      <c r="AF707" s="224">
        <f t="shared" ref="AF707:AJ707" si="990">SUM(AF66,AF148,AF228,AF309,AF390,AF470,AF549,AF628)</f>
        <v>0</v>
      </c>
      <c r="AG707" s="223">
        <f t="shared" si="990"/>
        <v>0</v>
      </c>
      <c r="AH707" s="213">
        <f t="shared" si="990"/>
        <v>0</v>
      </c>
      <c r="AI707" s="213">
        <f t="shared" si="990"/>
        <v>0</v>
      </c>
      <c r="AJ707" s="214">
        <f t="shared" si="990"/>
        <v>0</v>
      </c>
      <c r="AK707" s="227" t="e">
        <f t="shared" si="251"/>
        <v>#DIV/0!</v>
      </c>
      <c r="AL707" s="224">
        <f t="shared" ref="AL707:AP707" si="991">SUM(AL66,AL148,AL228,AL309,AL390,AL470,AL549,AL628)</f>
        <v>0</v>
      </c>
      <c r="AM707" s="223">
        <f t="shared" si="991"/>
        <v>0</v>
      </c>
      <c r="AN707" s="213">
        <f t="shared" si="991"/>
        <v>0</v>
      </c>
      <c r="AO707" s="213">
        <f t="shared" si="991"/>
        <v>0</v>
      </c>
      <c r="AP707" s="214">
        <f t="shared" si="991"/>
        <v>0</v>
      </c>
      <c r="AQ707" s="227" t="e">
        <f t="shared" si="253"/>
        <v>#DIV/0!</v>
      </c>
      <c r="AR707" s="224">
        <f t="shared" ref="AR707:AV707" si="992">SUM(AR66,AR148,AR228,AR309,AR390,AR470,AR549,AR628)</f>
        <v>0</v>
      </c>
      <c r="AS707" s="223">
        <f t="shared" si="992"/>
        <v>0</v>
      </c>
      <c r="AT707" s="213">
        <f t="shared" si="992"/>
        <v>0</v>
      </c>
      <c r="AU707" s="213">
        <f t="shared" si="992"/>
        <v>0</v>
      </c>
      <c r="AV707" s="214">
        <f t="shared" si="992"/>
        <v>0</v>
      </c>
      <c r="AW707" s="227" t="e">
        <f t="shared" si="255"/>
        <v>#DIV/0!</v>
      </c>
      <c r="AX707" s="224">
        <f t="shared" ref="AX707:BB707" si="993">SUM(AX66,AX148,AX228,AX309,AX390,AX470,AX549,AX628)</f>
        <v>0</v>
      </c>
      <c r="AY707" s="223">
        <f t="shared" si="993"/>
        <v>0</v>
      </c>
      <c r="AZ707" s="213">
        <f t="shared" si="993"/>
        <v>0</v>
      </c>
      <c r="BA707" s="213">
        <f t="shared" si="993"/>
        <v>0</v>
      </c>
      <c r="BB707" s="214">
        <f t="shared" si="993"/>
        <v>0</v>
      </c>
      <c r="BC707" s="227" t="e">
        <f t="shared" si="257"/>
        <v>#DIV/0!</v>
      </c>
      <c r="BD707" s="224">
        <f t="shared" ref="BD707:BH707" si="994">SUM(BD66,BD148,BD228,BD309,BD390,BD470,BD549,BD628)</f>
        <v>0</v>
      </c>
      <c r="BE707" s="223">
        <f t="shared" si="994"/>
        <v>0</v>
      </c>
      <c r="BF707" s="213">
        <f t="shared" si="994"/>
        <v>0</v>
      </c>
      <c r="BG707" s="213">
        <f t="shared" si="994"/>
        <v>0</v>
      </c>
      <c r="BH707" s="214">
        <f t="shared" si="994"/>
        <v>0</v>
      </c>
      <c r="BI707" s="227" t="e">
        <f t="shared" si="259"/>
        <v>#DIV/0!</v>
      </c>
      <c r="BJ707" s="224">
        <f t="shared" ref="BJ707:BN707" si="995">SUM(BJ66,BJ148,BJ228,BJ309,BJ390,BJ470,BJ549,BJ628)</f>
        <v>0</v>
      </c>
      <c r="BK707" s="223">
        <f t="shared" si="995"/>
        <v>0</v>
      </c>
      <c r="BL707" s="213">
        <f t="shared" si="995"/>
        <v>0</v>
      </c>
      <c r="BM707" s="213">
        <f t="shared" si="995"/>
        <v>0</v>
      </c>
      <c r="BN707" s="214">
        <f t="shared" si="995"/>
        <v>0</v>
      </c>
      <c r="BO707" s="227" t="e">
        <f t="shared" si="261"/>
        <v>#DIV/0!</v>
      </c>
      <c r="BP707" s="217">
        <f t="shared" ref="BP707:BT707" si="996">SUM(BP66,BP148,BP228,BP309,BP390,BP470,BP549,BP628)</f>
        <v>0</v>
      </c>
      <c r="BQ707" s="245">
        <f t="shared" si="996"/>
        <v>0</v>
      </c>
      <c r="BR707" s="242">
        <f t="shared" si="996"/>
        <v>0</v>
      </c>
      <c r="BS707" s="242">
        <f t="shared" si="996"/>
        <v>0</v>
      </c>
      <c r="BT707" s="243">
        <f t="shared" si="996"/>
        <v>0</v>
      </c>
      <c r="BU707" s="244" t="e">
        <f t="shared" si="263"/>
        <v>#DIV/0!</v>
      </c>
      <c r="BV707" s="246">
        <f t="shared" si="636"/>
        <v>0</v>
      </c>
    </row>
    <row r="708" spans="2:74">
      <c r="B708" s="217" t="s">
        <v>194</v>
      </c>
      <c r="C708" s="223">
        <f t="shared" ref="C708:F708" si="997">SUM(C67,C149,C229,C310,C391,C471,C550,C629)</f>
        <v>0</v>
      </c>
      <c r="D708" s="213">
        <f t="shared" si="997"/>
        <v>0</v>
      </c>
      <c r="E708" s="271">
        <f t="shared" si="997"/>
        <v>0</v>
      </c>
      <c r="F708" s="276">
        <f t="shared" si="997"/>
        <v>0</v>
      </c>
      <c r="G708" s="283" t="e">
        <f t="shared" si="241"/>
        <v>#DIV/0!</v>
      </c>
      <c r="H708" s="224">
        <f t="shared" ref="H708:L708" si="998">SUM(H67,H149,H229,H310,H391,H471,H550,H629)</f>
        <v>0</v>
      </c>
      <c r="I708" s="223">
        <f t="shared" si="998"/>
        <v>0</v>
      </c>
      <c r="J708" s="213">
        <f t="shared" si="998"/>
        <v>0</v>
      </c>
      <c r="K708" s="271">
        <f t="shared" si="998"/>
        <v>0</v>
      </c>
      <c r="L708" s="276">
        <f t="shared" si="998"/>
        <v>0</v>
      </c>
      <c r="M708" s="283" t="e">
        <f t="shared" si="243"/>
        <v>#DIV/0!</v>
      </c>
      <c r="N708" s="224">
        <f t="shared" ref="N708:R708" si="999">SUM(N67,N149,N229,N310,N391,N471,N550,N629)</f>
        <v>0</v>
      </c>
      <c r="O708" s="223">
        <f t="shared" si="999"/>
        <v>0</v>
      </c>
      <c r="P708" s="213">
        <f t="shared" si="999"/>
        <v>0</v>
      </c>
      <c r="Q708" s="213">
        <f t="shared" si="999"/>
        <v>0</v>
      </c>
      <c r="R708" s="214">
        <f t="shared" si="999"/>
        <v>0</v>
      </c>
      <c r="S708" s="227" t="e">
        <f t="shared" si="245"/>
        <v>#DIV/0!</v>
      </c>
      <c r="T708" s="224">
        <f t="shared" ref="T708:X708" si="1000">SUM(T67,T149,T229,T310,T391,T471,T550,T629)</f>
        <v>0</v>
      </c>
      <c r="U708" s="223">
        <f t="shared" si="1000"/>
        <v>0</v>
      </c>
      <c r="V708" s="213">
        <f t="shared" si="1000"/>
        <v>0</v>
      </c>
      <c r="W708" s="213">
        <f t="shared" si="1000"/>
        <v>0</v>
      </c>
      <c r="X708" s="214">
        <f t="shared" si="1000"/>
        <v>0</v>
      </c>
      <c r="Y708" s="227" t="e">
        <f t="shared" si="247"/>
        <v>#DIV/0!</v>
      </c>
      <c r="Z708" s="224">
        <f t="shared" ref="Z708:AD708" si="1001">SUM(Z67,Z149,Z229,Z310,Z391,Z471,Z550,Z629)</f>
        <v>0</v>
      </c>
      <c r="AA708" s="223">
        <f t="shared" si="1001"/>
        <v>0</v>
      </c>
      <c r="AB708" s="213">
        <f t="shared" si="1001"/>
        <v>0</v>
      </c>
      <c r="AC708" s="213">
        <f t="shared" si="1001"/>
        <v>0</v>
      </c>
      <c r="AD708" s="214">
        <f t="shared" si="1001"/>
        <v>0</v>
      </c>
      <c r="AE708" s="227" t="e">
        <f t="shared" si="249"/>
        <v>#DIV/0!</v>
      </c>
      <c r="AF708" s="224">
        <f t="shared" ref="AF708:AJ708" si="1002">SUM(AF67,AF149,AF229,AF310,AF391,AF471,AF550,AF629)</f>
        <v>0</v>
      </c>
      <c r="AG708" s="223">
        <f t="shared" si="1002"/>
        <v>0</v>
      </c>
      <c r="AH708" s="213">
        <f t="shared" si="1002"/>
        <v>0</v>
      </c>
      <c r="AI708" s="213">
        <f t="shared" si="1002"/>
        <v>0</v>
      </c>
      <c r="AJ708" s="214">
        <f t="shared" si="1002"/>
        <v>0</v>
      </c>
      <c r="AK708" s="227" t="e">
        <f t="shared" si="251"/>
        <v>#DIV/0!</v>
      </c>
      <c r="AL708" s="224">
        <f t="shared" ref="AL708:AP708" si="1003">SUM(AL67,AL149,AL229,AL310,AL391,AL471,AL550,AL629)</f>
        <v>0</v>
      </c>
      <c r="AM708" s="223">
        <f t="shared" si="1003"/>
        <v>0</v>
      </c>
      <c r="AN708" s="213">
        <f t="shared" si="1003"/>
        <v>0</v>
      </c>
      <c r="AO708" s="213">
        <f t="shared" si="1003"/>
        <v>0</v>
      </c>
      <c r="AP708" s="214">
        <f t="shared" si="1003"/>
        <v>0</v>
      </c>
      <c r="AQ708" s="227" t="e">
        <f t="shared" si="253"/>
        <v>#DIV/0!</v>
      </c>
      <c r="AR708" s="224">
        <f t="shared" ref="AR708:AV708" si="1004">SUM(AR67,AR149,AR229,AR310,AR391,AR471,AR550,AR629)</f>
        <v>0</v>
      </c>
      <c r="AS708" s="223">
        <f t="shared" si="1004"/>
        <v>0</v>
      </c>
      <c r="AT708" s="213">
        <f t="shared" si="1004"/>
        <v>0</v>
      </c>
      <c r="AU708" s="213">
        <f t="shared" si="1004"/>
        <v>0</v>
      </c>
      <c r="AV708" s="214">
        <f t="shared" si="1004"/>
        <v>0</v>
      </c>
      <c r="AW708" s="227" t="e">
        <f t="shared" si="255"/>
        <v>#DIV/0!</v>
      </c>
      <c r="AX708" s="224">
        <f t="shared" ref="AX708:BB708" si="1005">SUM(AX67,AX149,AX229,AX310,AX391,AX471,AX550,AX629)</f>
        <v>0</v>
      </c>
      <c r="AY708" s="223">
        <f t="shared" si="1005"/>
        <v>0</v>
      </c>
      <c r="AZ708" s="213">
        <f t="shared" si="1005"/>
        <v>0</v>
      </c>
      <c r="BA708" s="213">
        <f t="shared" si="1005"/>
        <v>0</v>
      </c>
      <c r="BB708" s="214">
        <f t="shared" si="1005"/>
        <v>0</v>
      </c>
      <c r="BC708" s="227" t="e">
        <f t="shared" si="257"/>
        <v>#DIV/0!</v>
      </c>
      <c r="BD708" s="224">
        <f t="shared" ref="BD708:BH708" si="1006">SUM(BD67,BD149,BD229,BD310,BD391,BD471,BD550,BD629)</f>
        <v>0</v>
      </c>
      <c r="BE708" s="223">
        <f t="shared" si="1006"/>
        <v>0</v>
      </c>
      <c r="BF708" s="213">
        <f t="shared" si="1006"/>
        <v>0</v>
      </c>
      <c r="BG708" s="213">
        <f t="shared" si="1006"/>
        <v>0</v>
      </c>
      <c r="BH708" s="214">
        <f t="shared" si="1006"/>
        <v>0</v>
      </c>
      <c r="BI708" s="227" t="e">
        <f t="shared" si="259"/>
        <v>#DIV/0!</v>
      </c>
      <c r="BJ708" s="224">
        <f t="shared" ref="BJ708:BN708" si="1007">SUM(BJ67,BJ149,BJ229,BJ310,BJ391,BJ471,BJ550,BJ629)</f>
        <v>0</v>
      </c>
      <c r="BK708" s="223">
        <f t="shared" si="1007"/>
        <v>0</v>
      </c>
      <c r="BL708" s="213">
        <f t="shared" si="1007"/>
        <v>0</v>
      </c>
      <c r="BM708" s="213">
        <f t="shared" si="1007"/>
        <v>0</v>
      </c>
      <c r="BN708" s="214">
        <f t="shared" si="1007"/>
        <v>0</v>
      </c>
      <c r="BO708" s="227" t="e">
        <f t="shared" si="261"/>
        <v>#DIV/0!</v>
      </c>
      <c r="BP708" s="217">
        <f t="shared" ref="BP708:BT708" si="1008">SUM(BP67,BP149,BP229,BP310,BP391,BP471,BP550,BP629)</f>
        <v>0</v>
      </c>
      <c r="BQ708" s="245">
        <f t="shared" si="1008"/>
        <v>0</v>
      </c>
      <c r="BR708" s="242">
        <f t="shared" si="1008"/>
        <v>0</v>
      </c>
      <c r="BS708" s="242">
        <f t="shared" si="1008"/>
        <v>0</v>
      </c>
      <c r="BT708" s="243">
        <f t="shared" si="1008"/>
        <v>0</v>
      </c>
      <c r="BU708" s="244" t="e">
        <f t="shared" si="263"/>
        <v>#DIV/0!</v>
      </c>
      <c r="BV708" s="246">
        <f t="shared" si="636"/>
        <v>0</v>
      </c>
    </row>
    <row r="709" spans="2:74">
      <c r="B709" s="217" t="s">
        <v>195</v>
      </c>
      <c r="C709" s="223">
        <f t="shared" ref="C709:F709" si="1009">SUM(C68,C150,C230,C311,C392,C472,C551,C630)</f>
        <v>0</v>
      </c>
      <c r="D709" s="213">
        <f t="shared" si="1009"/>
        <v>0</v>
      </c>
      <c r="E709" s="271">
        <f t="shared" si="1009"/>
        <v>0</v>
      </c>
      <c r="F709" s="276">
        <f t="shared" si="1009"/>
        <v>0</v>
      </c>
      <c r="G709" s="283" t="e">
        <f t="shared" si="241"/>
        <v>#DIV/0!</v>
      </c>
      <c r="H709" s="224">
        <f t="shared" ref="H709:L709" si="1010">SUM(H68,H150,H230,H311,H392,H472,H551,H630)</f>
        <v>0</v>
      </c>
      <c r="I709" s="223">
        <f t="shared" si="1010"/>
        <v>0</v>
      </c>
      <c r="J709" s="213">
        <f t="shared" si="1010"/>
        <v>0</v>
      </c>
      <c r="K709" s="271">
        <f t="shared" si="1010"/>
        <v>0</v>
      </c>
      <c r="L709" s="276">
        <f t="shared" si="1010"/>
        <v>0</v>
      </c>
      <c r="M709" s="283" t="e">
        <f t="shared" si="243"/>
        <v>#DIV/0!</v>
      </c>
      <c r="N709" s="224">
        <f t="shared" ref="N709:R709" si="1011">SUM(N68,N150,N230,N311,N392,N472,N551,N630)</f>
        <v>0</v>
      </c>
      <c r="O709" s="223">
        <f t="shared" si="1011"/>
        <v>0</v>
      </c>
      <c r="P709" s="213">
        <f t="shared" si="1011"/>
        <v>0</v>
      </c>
      <c r="Q709" s="213">
        <f t="shared" si="1011"/>
        <v>0</v>
      </c>
      <c r="R709" s="214">
        <f t="shared" si="1011"/>
        <v>0</v>
      </c>
      <c r="S709" s="227" t="e">
        <f t="shared" si="245"/>
        <v>#DIV/0!</v>
      </c>
      <c r="T709" s="224">
        <f t="shared" ref="T709:X709" si="1012">SUM(T68,T150,T230,T311,T392,T472,T551,T630)</f>
        <v>0</v>
      </c>
      <c r="U709" s="223">
        <f t="shared" si="1012"/>
        <v>0</v>
      </c>
      <c r="V709" s="213">
        <f t="shared" si="1012"/>
        <v>0</v>
      </c>
      <c r="W709" s="213">
        <f t="shared" si="1012"/>
        <v>0</v>
      </c>
      <c r="X709" s="214">
        <f t="shared" si="1012"/>
        <v>0</v>
      </c>
      <c r="Y709" s="227" t="e">
        <f t="shared" si="247"/>
        <v>#DIV/0!</v>
      </c>
      <c r="Z709" s="224">
        <f t="shared" ref="Z709:AD709" si="1013">SUM(Z68,Z150,Z230,Z311,Z392,Z472,Z551,Z630)</f>
        <v>0</v>
      </c>
      <c r="AA709" s="223">
        <f t="shared" si="1013"/>
        <v>0</v>
      </c>
      <c r="AB709" s="213">
        <f t="shared" si="1013"/>
        <v>0</v>
      </c>
      <c r="AC709" s="213">
        <f t="shared" si="1013"/>
        <v>0</v>
      </c>
      <c r="AD709" s="214">
        <f t="shared" si="1013"/>
        <v>0</v>
      </c>
      <c r="AE709" s="227" t="e">
        <f t="shared" si="249"/>
        <v>#DIV/0!</v>
      </c>
      <c r="AF709" s="224">
        <f t="shared" ref="AF709:AJ709" si="1014">SUM(AF68,AF150,AF230,AF311,AF392,AF472,AF551,AF630)</f>
        <v>0</v>
      </c>
      <c r="AG709" s="223">
        <f t="shared" si="1014"/>
        <v>0</v>
      </c>
      <c r="AH709" s="213">
        <f t="shared" si="1014"/>
        <v>0</v>
      </c>
      <c r="AI709" s="213">
        <f t="shared" si="1014"/>
        <v>0</v>
      </c>
      <c r="AJ709" s="214">
        <f t="shared" si="1014"/>
        <v>0</v>
      </c>
      <c r="AK709" s="227" t="e">
        <f t="shared" si="251"/>
        <v>#DIV/0!</v>
      </c>
      <c r="AL709" s="224">
        <f t="shared" ref="AL709:AP709" si="1015">SUM(AL68,AL150,AL230,AL311,AL392,AL472,AL551,AL630)</f>
        <v>0</v>
      </c>
      <c r="AM709" s="223">
        <f t="shared" si="1015"/>
        <v>0</v>
      </c>
      <c r="AN709" s="213">
        <f t="shared" si="1015"/>
        <v>0</v>
      </c>
      <c r="AO709" s="213">
        <f t="shared" si="1015"/>
        <v>0</v>
      </c>
      <c r="AP709" s="214">
        <f t="shared" si="1015"/>
        <v>0</v>
      </c>
      <c r="AQ709" s="227" t="e">
        <f t="shared" si="253"/>
        <v>#DIV/0!</v>
      </c>
      <c r="AR709" s="224">
        <f t="shared" ref="AR709:AV709" si="1016">SUM(AR68,AR150,AR230,AR311,AR392,AR472,AR551,AR630)</f>
        <v>0</v>
      </c>
      <c r="AS709" s="223">
        <f t="shared" si="1016"/>
        <v>0</v>
      </c>
      <c r="AT709" s="213">
        <f t="shared" si="1016"/>
        <v>0</v>
      </c>
      <c r="AU709" s="213">
        <f t="shared" si="1016"/>
        <v>0</v>
      </c>
      <c r="AV709" s="214">
        <f t="shared" si="1016"/>
        <v>0</v>
      </c>
      <c r="AW709" s="227" t="e">
        <f t="shared" si="255"/>
        <v>#DIV/0!</v>
      </c>
      <c r="AX709" s="224">
        <f t="shared" ref="AX709:BB709" si="1017">SUM(AX68,AX150,AX230,AX311,AX392,AX472,AX551,AX630)</f>
        <v>0</v>
      </c>
      <c r="AY709" s="223">
        <f t="shared" si="1017"/>
        <v>0</v>
      </c>
      <c r="AZ709" s="213">
        <f t="shared" si="1017"/>
        <v>0</v>
      </c>
      <c r="BA709" s="213">
        <f t="shared" si="1017"/>
        <v>0</v>
      </c>
      <c r="BB709" s="214">
        <f t="shared" si="1017"/>
        <v>0</v>
      </c>
      <c r="BC709" s="227" t="e">
        <f t="shared" si="257"/>
        <v>#DIV/0!</v>
      </c>
      <c r="BD709" s="224">
        <f t="shared" ref="BD709:BH709" si="1018">SUM(BD68,BD150,BD230,BD311,BD392,BD472,BD551,BD630)</f>
        <v>0</v>
      </c>
      <c r="BE709" s="223">
        <f t="shared" si="1018"/>
        <v>0</v>
      </c>
      <c r="BF709" s="213">
        <f t="shared" si="1018"/>
        <v>0</v>
      </c>
      <c r="BG709" s="213">
        <f t="shared" si="1018"/>
        <v>0</v>
      </c>
      <c r="BH709" s="214">
        <f t="shared" si="1018"/>
        <v>0</v>
      </c>
      <c r="BI709" s="227" t="e">
        <f t="shared" si="259"/>
        <v>#DIV/0!</v>
      </c>
      <c r="BJ709" s="224">
        <f t="shared" ref="BJ709:BN709" si="1019">SUM(BJ68,BJ150,BJ230,BJ311,BJ392,BJ472,BJ551,BJ630)</f>
        <v>0</v>
      </c>
      <c r="BK709" s="223">
        <f t="shared" si="1019"/>
        <v>0</v>
      </c>
      <c r="BL709" s="213">
        <f t="shared" si="1019"/>
        <v>0</v>
      </c>
      <c r="BM709" s="213">
        <f t="shared" si="1019"/>
        <v>0</v>
      </c>
      <c r="BN709" s="214">
        <f t="shared" si="1019"/>
        <v>0</v>
      </c>
      <c r="BO709" s="227" t="e">
        <f t="shared" si="261"/>
        <v>#DIV/0!</v>
      </c>
      <c r="BP709" s="217">
        <f t="shared" ref="BP709:BT709" si="1020">SUM(BP68,BP150,BP230,BP311,BP392,BP472,BP551,BP630)</f>
        <v>0</v>
      </c>
      <c r="BQ709" s="245">
        <f t="shared" si="1020"/>
        <v>0</v>
      </c>
      <c r="BR709" s="242">
        <f t="shared" si="1020"/>
        <v>0</v>
      </c>
      <c r="BS709" s="242">
        <f t="shared" si="1020"/>
        <v>0</v>
      </c>
      <c r="BT709" s="243">
        <f t="shared" si="1020"/>
        <v>0</v>
      </c>
      <c r="BU709" s="244" t="e">
        <f t="shared" si="263"/>
        <v>#DIV/0!</v>
      </c>
      <c r="BV709" s="246">
        <f t="shared" ref="BV709:BV720" si="1021">SUM(BV68,BV150,BV230,BV311,BV392,BV472,BV551,BV630)</f>
        <v>0</v>
      </c>
    </row>
    <row r="710" spans="2:74">
      <c r="B710" s="217" t="s">
        <v>196</v>
      </c>
      <c r="C710" s="223">
        <f t="shared" ref="C710:F710" si="1022">SUM(C69,C151,C231,C312,C393,C473,C552,C631)</f>
        <v>0</v>
      </c>
      <c r="D710" s="213">
        <f t="shared" si="1022"/>
        <v>0</v>
      </c>
      <c r="E710" s="271">
        <f t="shared" si="1022"/>
        <v>0</v>
      </c>
      <c r="F710" s="276">
        <f t="shared" si="1022"/>
        <v>0</v>
      </c>
      <c r="G710" s="283" t="e">
        <f t="shared" ref="G710:G720" si="1023">F710/E710</f>
        <v>#DIV/0!</v>
      </c>
      <c r="H710" s="224">
        <f t="shared" ref="H710:L710" si="1024">SUM(H69,H151,H231,H312,H393,H473,H552,H631)</f>
        <v>0</v>
      </c>
      <c r="I710" s="223">
        <f t="shared" si="1024"/>
        <v>0</v>
      </c>
      <c r="J710" s="213">
        <f t="shared" si="1024"/>
        <v>0</v>
      </c>
      <c r="K710" s="271">
        <f t="shared" si="1024"/>
        <v>0</v>
      </c>
      <c r="L710" s="276">
        <f t="shared" si="1024"/>
        <v>0</v>
      </c>
      <c r="M710" s="283" t="e">
        <f t="shared" ref="M710:M720" si="1025">L710/K710</f>
        <v>#DIV/0!</v>
      </c>
      <c r="N710" s="224">
        <f t="shared" ref="N710:R710" si="1026">SUM(N69,N151,N231,N312,N393,N473,N552,N631)</f>
        <v>0</v>
      </c>
      <c r="O710" s="223">
        <f t="shared" si="1026"/>
        <v>0</v>
      </c>
      <c r="P710" s="213">
        <f t="shared" si="1026"/>
        <v>0</v>
      </c>
      <c r="Q710" s="213">
        <f t="shared" si="1026"/>
        <v>0</v>
      </c>
      <c r="R710" s="214">
        <f t="shared" si="1026"/>
        <v>0</v>
      </c>
      <c r="S710" s="227" t="e">
        <f t="shared" ref="S710:S720" si="1027">R710/Q710</f>
        <v>#DIV/0!</v>
      </c>
      <c r="T710" s="224">
        <f t="shared" ref="T710:X710" si="1028">SUM(T69,T151,T231,T312,T393,T473,T552,T631)</f>
        <v>0</v>
      </c>
      <c r="U710" s="223">
        <f t="shared" si="1028"/>
        <v>0</v>
      </c>
      <c r="V710" s="213">
        <f t="shared" si="1028"/>
        <v>0</v>
      </c>
      <c r="W710" s="213">
        <f t="shared" si="1028"/>
        <v>0</v>
      </c>
      <c r="X710" s="214">
        <f t="shared" si="1028"/>
        <v>0</v>
      </c>
      <c r="Y710" s="227" t="e">
        <f t="shared" ref="Y710:Y720" si="1029">X710/W710</f>
        <v>#DIV/0!</v>
      </c>
      <c r="Z710" s="224">
        <f t="shared" ref="Z710:AD710" si="1030">SUM(Z69,Z151,Z231,Z312,Z393,Z473,Z552,Z631)</f>
        <v>0</v>
      </c>
      <c r="AA710" s="223">
        <f t="shared" si="1030"/>
        <v>0</v>
      </c>
      <c r="AB710" s="213">
        <f t="shared" si="1030"/>
        <v>0</v>
      </c>
      <c r="AC710" s="213">
        <f t="shared" si="1030"/>
        <v>0</v>
      </c>
      <c r="AD710" s="214">
        <f t="shared" si="1030"/>
        <v>0</v>
      </c>
      <c r="AE710" s="227" t="e">
        <f t="shared" ref="AE710:AE720" si="1031">AD710/AC710</f>
        <v>#DIV/0!</v>
      </c>
      <c r="AF710" s="224">
        <f t="shared" ref="AF710:AJ710" si="1032">SUM(AF69,AF151,AF231,AF312,AF393,AF473,AF552,AF631)</f>
        <v>0</v>
      </c>
      <c r="AG710" s="223">
        <f t="shared" si="1032"/>
        <v>0</v>
      </c>
      <c r="AH710" s="213">
        <f t="shared" si="1032"/>
        <v>0</v>
      </c>
      <c r="AI710" s="213">
        <f t="shared" si="1032"/>
        <v>0</v>
      </c>
      <c r="AJ710" s="214">
        <f t="shared" si="1032"/>
        <v>0</v>
      </c>
      <c r="AK710" s="227" t="e">
        <f t="shared" ref="AK710:AK720" si="1033">AJ710/AI710</f>
        <v>#DIV/0!</v>
      </c>
      <c r="AL710" s="224">
        <f t="shared" ref="AL710:AP710" si="1034">SUM(AL69,AL151,AL231,AL312,AL393,AL473,AL552,AL631)</f>
        <v>0</v>
      </c>
      <c r="AM710" s="223">
        <f t="shared" si="1034"/>
        <v>0</v>
      </c>
      <c r="AN710" s="213">
        <f t="shared" si="1034"/>
        <v>0</v>
      </c>
      <c r="AO710" s="213">
        <f t="shared" si="1034"/>
        <v>0</v>
      </c>
      <c r="AP710" s="214">
        <f t="shared" si="1034"/>
        <v>0</v>
      </c>
      <c r="AQ710" s="227" t="e">
        <f t="shared" ref="AQ710:AQ720" si="1035">AP710/AO710</f>
        <v>#DIV/0!</v>
      </c>
      <c r="AR710" s="224">
        <f t="shared" ref="AR710:AV710" si="1036">SUM(AR69,AR151,AR231,AR312,AR393,AR473,AR552,AR631)</f>
        <v>0</v>
      </c>
      <c r="AS710" s="223">
        <f t="shared" si="1036"/>
        <v>0</v>
      </c>
      <c r="AT710" s="213">
        <f t="shared" si="1036"/>
        <v>0</v>
      </c>
      <c r="AU710" s="213">
        <f t="shared" si="1036"/>
        <v>0</v>
      </c>
      <c r="AV710" s="214">
        <f t="shared" si="1036"/>
        <v>0</v>
      </c>
      <c r="AW710" s="227" t="e">
        <f t="shared" ref="AW710:AW720" si="1037">AV710/AU710</f>
        <v>#DIV/0!</v>
      </c>
      <c r="AX710" s="224">
        <f t="shared" ref="AX710:BB710" si="1038">SUM(AX69,AX151,AX231,AX312,AX393,AX473,AX552,AX631)</f>
        <v>0</v>
      </c>
      <c r="AY710" s="223">
        <f t="shared" si="1038"/>
        <v>0</v>
      </c>
      <c r="AZ710" s="213">
        <f t="shared" si="1038"/>
        <v>0</v>
      </c>
      <c r="BA710" s="213">
        <f t="shared" si="1038"/>
        <v>0</v>
      </c>
      <c r="BB710" s="214">
        <f t="shared" si="1038"/>
        <v>0</v>
      </c>
      <c r="BC710" s="227" t="e">
        <f t="shared" ref="BC710:BC720" si="1039">BB710/BA710</f>
        <v>#DIV/0!</v>
      </c>
      <c r="BD710" s="224">
        <f t="shared" ref="BD710:BH710" si="1040">SUM(BD69,BD151,BD231,BD312,BD393,BD473,BD552,BD631)</f>
        <v>0</v>
      </c>
      <c r="BE710" s="223">
        <f t="shared" si="1040"/>
        <v>0</v>
      </c>
      <c r="BF710" s="213">
        <f t="shared" si="1040"/>
        <v>0</v>
      </c>
      <c r="BG710" s="213">
        <f t="shared" si="1040"/>
        <v>0</v>
      </c>
      <c r="BH710" s="214">
        <f t="shared" si="1040"/>
        <v>0</v>
      </c>
      <c r="BI710" s="227" t="e">
        <f t="shared" ref="BI710:BI720" si="1041">BH710/BG710</f>
        <v>#DIV/0!</v>
      </c>
      <c r="BJ710" s="224">
        <f t="shared" ref="BJ710:BN710" si="1042">SUM(BJ69,BJ151,BJ231,BJ312,BJ393,BJ473,BJ552,BJ631)</f>
        <v>0</v>
      </c>
      <c r="BK710" s="223">
        <f t="shared" si="1042"/>
        <v>0</v>
      </c>
      <c r="BL710" s="213">
        <f t="shared" si="1042"/>
        <v>0</v>
      </c>
      <c r="BM710" s="213">
        <f t="shared" si="1042"/>
        <v>0</v>
      </c>
      <c r="BN710" s="214">
        <f t="shared" si="1042"/>
        <v>0</v>
      </c>
      <c r="BO710" s="227" t="e">
        <f t="shared" ref="BO710:BO720" si="1043">BN710/BM710</f>
        <v>#DIV/0!</v>
      </c>
      <c r="BP710" s="217">
        <f t="shared" ref="BP710:BT710" si="1044">SUM(BP69,BP151,BP231,BP312,BP393,BP473,BP552,BP631)</f>
        <v>0</v>
      </c>
      <c r="BQ710" s="245">
        <f t="shared" si="1044"/>
        <v>0</v>
      </c>
      <c r="BR710" s="242">
        <f t="shared" si="1044"/>
        <v>0</v>
      </c>
      <c r="BS710" s="242">
        <f t="shared" si="1044"/>
        <v>0</v>
      </c>
      <c r="BT710" s="243">
        <f t="shared" si="1044"/>
        <v>0</v>
      </c>
      <c r="BU710" s="244" t="e">
        <f t="shared" ref="BU710:BU720" si="1045">BT710/BS710</f>
        <v>#DIV/0!</v>
      </c>
      <c r="BV710" s="246">
        <f t="shared" si="1021"/>
        <v>0</v>
      </c>
    </row>
    <row r="711" spans="2:74">
      <c r="B711" s="217" t="s">
        <v>197</v>
      </c>
      <c r="C711" s="223">
        <f t="shared" ref="C711:F711" si="1046">SUM(C70,C152,C232,C313,C394,C474,C553,C632)</f>
        <v>0</v>
      </c>
      <c r="D711" s="213">
        <f t="shared" si="1046"/>
        <v>0</v>
      </c>
      <c r="E711" s="271">
        <f t="shared" si="1046"/>
        <v>0</v>
      </c>
      <c r="F711" s="276">
        <f t="shared" si="1046"/>
        <v>0</v>
      </c>
      <c r="G711" s="283" t="e">
        <f t="shared" si="1023"/>
        <v>#DIV/0!</v>
      </c>
      <c r="H711" s="224">
        <f t="shared" ref="H711:L711" si="1047">SUM(H70,H152,H232,H313,H394,H474,H553,H632)</f>
        <v>0</v>
      </c>
      <c r="I711" s="223">
        <f t="shared" si="1047"/>
        <v>0</v>
      </c>
      <c r="J711" s="213">
        <f t="shared" si="1047"/>
        <v>0</v>
      </c>
      <c r="K711" s="271">
        <f t="shared" si="1047"/>
        <v>0</v>
      </c>
      <c r="L711" s="276">
        <f t="shared" si="1047"/>
        <v>0</v>
      </c>
      <c r="M711" s="283" t="e">
        <f t="shared" si="1025"/>
        <v>#DIV/0!</v>
      </c>
      <c r="N711" s="224">
        <f t="shared" ref="N711:R711" si="1048">SUM(N70,N152,N232,N313,N394,N474,N553,N632)</f>
        <v>0</v>
      </c>
      <c r="O711" s="223">
        <f t="shared" si="1048"/>
        <v>0</v>
      </c>
      <c r="P711" s="213">
        <f t="shared" si="1048"/>
        <v>0</v>
      </c>
      <c r="Q711" s="213">
        <f t="shared" si="1048"/>
        <v>0</v>
      </c>
      <c r="R711" s="214">
        <f t="shared" si="1048"/>
        <v>0</v>
      </c>
      <c r="S711" s="227" t="e">
        <f t="shared" si="1027"/>
        <v>#DIV/0!</v>
      </c>
      <c r="T711" s="224">
        <f t="shared" ref="T711:X711" si="1049">SUM(T70,T152,T232,T313,T394,T474,T553,T632)</f>
        <v>0</v>
      </c>
      <c r="U711" s="223">
        <f t="shared" si="1049"/>
        <v>0</v>
      </c>
      <c r="V711" s="213">
        <f t="shared" si="1049"/>
        <v>0</v>
      </c>
      <c r="W711" s="213">
        <f t="shared" si="1049"/>
        <v>0</v>
      </c>
      <c r="X711" s="214">
        <f t="shared" si="1049"/>
        <v>0</v>
      </c>
      <c r="Y711" s="227" t="e">
        <f t="shared" si="1029"/>
        <v>#DIV/0!</v>
      </c>
      <c r="Z711" s="224">
        <f t="shared" ref="Z711:AD711" si="1050">SUM(Z70,Z152,Z232,Z313,Z394,Z474,Z553,Z632)</f>
        <v>0</v>
      </c>
      <c r="AA711" s="223">
        <f t="shared" si="1050"/>
        <v>0</v>
      </c>
      <c r="AB711" s="213">
        <f t="shared" si="1050"/>
        <v>0</v>
      </c>
      <c r="AC711" s="213">
        <f t="shared" si="1050"/>
        <v>0</v>
      </c>
      <c r="AD711" s="214">
        <f t="shared" si="1050"/>
        <v>0</v>
      </c>
      <c r="AE711" s="227" t="e">
        <f t="shared" si="1031"/>
        <v>#DIV/0!</v>
      </c>
      <c r="AF711" s="224">
        <f t="shared" ref="AF711:AJ711" si="1051">SUM(AF70,AF152,AF232,AF313,AF394,AF474,AF553,AF632)</f>
        <v>0</v>
      </c>
      <c r="AG711" s="223">
        <f t="shared" si="1051"/>
        <v>0</v>
      </c>
      <c r="AH711" s="213">
        <f t="shared" si="1051"/>
        <v>0</v>
      </c>
      <c r="AI711" s="213">
        <f t="shared" si="1051"/>
        <v>0</v>
      </c>
      <c r="AJ711" s="214">
        <f t="shared" si="1051"/>
        <v>0</v>
      </c>
      <c r="AK711" s="227" t="e">
        <f t="shared" si="1033"/>
        <v>#DIV/0!</v>
      </c>
      <c r="AL711" s="224">
        <f t="shared" ref="AL711:AP711" si="1052">SUM(AL70,AL152,AL232,AL313,AL394,AL474,AL553,AL632)</f>
        <v>0</v>
      </c>
      <c r="AM711" s="223">
        <f t="shared" si="1052"/>
        <v>0</v>
      </c>
      <c r="AN711" s="213">
        <f t="shared" si="1052"/>
        <v>0</v>
      </c>
      <c r="AO711" s="213">
        <f t="shared" si="1052"/>
        <v>0</v>
      </c>
      <c r="AP711" s="214">
        <f t="shared" si="1052"/>
        <v>0</v>
      </c>
      <c r="AQ711" s="227" t="e">
        <f t="shared" si="1035"/>
        <v>#DIV/0!</v>
      </c>
      <c r="AR711" s="224">
        <f t="shared" ref="AR711:AV711" si="1053">SUM(AR70,AR152,AR232,AR313,AR394,AR474,AR553,AR632)</f>
        <v>0</v>
      </c>
      <c r="AS711" s="223">
        <f t="shared" si="1053"/>
        <v>0</v>
      </c>
      <c r="AT711" s="213">
        <f t="shared" si="1053"/>
        <v>0</v>
      </c>
      <c r="AU711" s="213">
        <f t="shared" si="1053"/>
        <v>0</v>
      </c>
      <c r="AV711" s="214">
        <f t="shared" si="1053"/>
        <v>0</v>
      </c>
      <c r="AW711" s="227" t="e">
        <f t="shared" si="1037"/>
        <v>#DIV/0!</v>
      </c>
      <c r="AX711" s="224">
        <f t="shared" ref="AX711:BB711" si="1054">SUM(AX70,AX152,AX232,AX313,AX394,AX474,AX553,AX632)</f>
        <v>0</v>
      </c>
      <c r="AY711" s="223">
        <f t="shared" si="1054"/>
        <v>0</v>
      </c>
      <c r="AZ711" s="213">
        <f t="shared" si="1054"/>
        <v>0</v>
      </c>
      <c r="BA711" s="213">
        <f t="shared" si="1054"/>
        <v>0</v>
      </c>
      <c r="BB711" s="214">
        <f t="shared" si="1054"/>
        <v>0</v>
      </c>
      <c r="BC711" s="227" t="e">
        <f t="shared" si="1039"/>
        <v>#DIV/0!</v>
      </c>
      <c r="BD711" s="224">
        <f t="shared" ref="BD711:BH711" si="1055">SUM(BD70,BD152,BD232,BD313,BD394,BD474,BD553,BD632)</f>
        <v>0</v>
      </c>
      <c r="BE711" s="223">
        <f t="shared" si="1055"/>
        <v>0</v>
      </c>
      <c r="BF711" s="213">
        <f t="shared" si="1055"/>
        <v>0</v>
      </c>
      <c r="BG711" s="213">
        <f t="shared" si="1055"/>
        <v>0</v>
      </c>
      <c r="BH711" s="214">
        <f t="shared" si="1055"/>
        <v>0</v>
      </c>
      <c r="BI711" s="227" t="e">
        <f t="shared" si="1041"/>
        <v>#DIV/0!</v>
      </c>
      <c r="BJ711" s="224">
        <f t="shared" ref="BJ711:BN711" si="1056">SUM(BJ70,BJ152,BJ232,BJ313,BJ394,BJ474,BJ553,BJ632)</f>
        <v>0</v>
      </c>
      <c r="BK711" s="223">
        <f t="shared" si="1056"/>
        <v>0</v>
      </c>
      <c r="BL711" s="213">
        <f t="shared" si="1056"/>
        <v>0</v>
      </c>
      <c r="BM711" s="213">
        <f t="shared" si="1056"/>
        <v>0</v>
      </c>
      <c r="BN711" s="214">
        <f t="shared" si="1056"/>
        <v>0</v>
      </c>
      <c r="BO711" s="227" t="e">
        <f t="shared" si="1043"/>
        <v>#DIV/0!</v>
      </c>
      <c r="BP711" s="217">
        <f t="shared" ref="BP711:BT711" si="1057">SUM(BP70,BP152,BP232,BP313,BP394,BP474,BP553,BP632)</f>
        <v>0</v>
      </c>
      <c r="BQ711" s="245">
        <f t="shared" si="1057"/>
        <v>0</v>
      </c>
      <c r="BR711" s="242">
        <f t="shared" si="1057"/>
        <v>0</v>
      </c>
      <c r="BS711" s="242">
        <f t="shared" si="1057"/>
        <v>0</v>
      </c>
      <c r="BT711" s="243">
        <f t="shared" si="1057"/>
        <v>0</v>
      </c>
      <c r="BU711" s="244" t="e">
        <f t="shared" si="1045"/>
        <v>#DIV/0!</v>
      </c>
      <c r="BV711" s="246">
        <f t="shared" si="1021"/>
        <v>0</v>
      </c>
    </row>
    <row r="712" spans="2:74">
      <c r="B712" s="217" t="s">
        <v>198</v>
      </c>
      <c r="C712" s="223">
        <f t="shared" ref="C712:F712" si="1058">SUM(C71,C153,C233,C314,C395,C475,C554,C633)</f>
        <v>0</v>
      </c>
      <c r="D712" s="213">
        <f t="shared" si="1058"/>
        <v>0</v>
      </c>
      <c r="E712" s="271">
        <f t="shared" si="1058"/>
        <v>0</v>
      </c>
      <c r="F712" s="276">
        <f t="shared" si="1058"/>
        <v>0</v>
      </c>
      <c r="G712" s="283" t="e">
        <f t="shared" si="1023"/>
        <v>#DIV/0!</v>
      </c>
      <c r="H712" s="224">
        <f t="shared" ref="H712:L712" si="1059">SUM(H71,H153,H233,H314,H395,H475,H554,H633)</f>
        <v>0</v>
      </c>
      <c r="I712" s="223">
        <f t="shared" si="1059"/>
        <v>0</v>
      </c>
      <c r="J712" s="213">
        <f t="shared" si="1059"/>
        <v>0</v>
      </c>
      <c r="K712" s="271">
        <f t="shared" si="1059"/>
        <v>0</v>
      </c>
      <c r="L712" s="276">
        <f t="shared" si="1059"/>
        <v>0</v>
      </c>
      <c r="M712" s="283" t="e">
        <f t="shared" si="1025"/>
        <v>#DIV/0!</v>
      </c>
      <c r="N712" s="224">
        <f t="shared" ref="N712:R712" si="1060">SUM(N71,N153,N233,N314,N395,N475,N554,N633)</f>
        <v>0</v>
      </c>
      <c r="O712" s="223">
        <f t="shared" si="1060"/>
        <v>0</v>
      </c>
      <c r="P712" s="213">
        <f t="shared" si="1060"/>
        <v>0</v>
      </c>
      <c r="Q712" s="213">
        <f t="shared" si="1060"/>
        <v>0</v>
      </c>
      <c r="R712" s="214">
        <f t="shared" si="1060"/>
        <v>0</v>
      </c>
      <c r="S712" s="227" t="e">
        <f t="shared" si="1027"/>
        <v>#DIV/0!</v>
      </c>
      <c r="T712" s="224">
        <f t="shared" ref="T712:X712" si="1061">SUM(T71,T153,T233,T314,T395,T475,T554,T633)</f>
        <v>0</v>
      </c>
      <c r="U712" s="223">
        <f t="shared" si="1061"/>
        <v>0</v>
      </c>
      <c r="V712" s="213">
        <f t="shared" si="1061"/>
        <v>0</v>
      </c>
      <c r="W712" s="213">
        <f t="shared" si="1061"/>
        <v>0</v>
      </c>
      <c r="X712" s="214">
        <f t="shared" si="1061"/>
        <v>0</v>
      </c>
      <c r="Y712" s="227" t="e">
        <f t="shared" si="1029"/>
        <v>#DIV/0!</v>
      </c>
      <c r="Z712" s="224">
        <f t="shared" ref="Z712:AD712" si="1062">SUM(Z71,Z153,Z233,Z314,Z395,Z475,Z554,Z633)</f>
        <v>0</v>
      </c>
      <c r="AA712" s="223">
        <f t="shared" si="1062"/>
        <v>0</v>
      </c>
      <c r="AB712" s="213">
        <f t="shared" si="1062"/>
        <v>0</v>
      </c>
      <c r="AC712" s="213">
        <f t="shared" si="1062"/>
        <v>0</v>
      </c>
      <c r="AD712" s="214">
        <f t="shared" si="1062"/>
        <v>0</v>
      </c>
      <c r="AE712" s="227" t="e">
        <f t="shared" si="1031"/>
        <v>#DIV/0!</v>
      </c>
      <c r="AF712" s="224">
        <f t="shared" ref="AF712:AJ712" si="1063">SUM(AF71,AF153,AF233,AF314,AF395,AF475,AF554,AF633)</f>
        <v>0</v>
      </c>
      <c r="AG712" s="223">
        <f t="shared" si="1063"/>
        <v>0</v>
      </c>
      <c r="AH712" s="213">
        <f t="shared" si="1063"/>
        <v>0</v>
      </c>
      <c r="AI712" s="213">
        <f t="shared" si="1063"/>
        <v>0</v>
      </c>
      <c r="AJ712" s="214">
        <f t="shared" si="1063"/>
        <v>0</v>
      </c>
      <c r="AK712" s="227" t="e">
        <f t="shared" si="1033"/>
        <v>#DIV/0!</v>
      </c>
      <c r="AL712" s="224">
        <f t="shared" ref="AL712:AP712" si="1064">SUM(AL71,AL153,AL233,AL314,AL395,AL475,AL554,AL633)</f>
        <v>0</v>
      </c>
      <c r="AM712" s="223">
        <f t="shared" si="1064"/>
        <v>0</v>
      </c>
      <c r="AN712" s="213">
        <f t="shared" si="1064"/>
        <v>0</v>
      </c>
      <c r="AO712" s="213">
        <f t="shared" si="1064"/>
        <v>0</v>
      </c>
      <c r="AP712" s="214">
        <f t="shared" si="1064"/>
        <v>0</v>
      </c>
      <c r="AQ712" s="227" t="e">
        <f t="shared" si="1035"/>
        <v>#DIV/0!</v>
      </c>
      <c r="AR712" s="224">
        <f t="shared" ref="AR712:AV712" si="1065">SUM(AR71,AR153,AR233,AR314,AR395,AR475,AR554,AR633)</f>
        <v>0</v>
      </c>
      <c r="AS712" s="223">
        <f t="shared" si="1065"/>
        <v>0</v>
      </c>
      <c r="AT712" s="213">
        <f t="shared" si="1065"/>
        <v>0</v>
      </c>
      <c r="AU712" s="213">
        <f t="shared" si="1065"/>
        <v>0</v>
      </c>
      <c r="AV712" s="214">
        <f t="shared" si="1065"/>
        <v>0</v>
      </c>
      <c r="AW712" s="227" t="e">
        <f t="shared" si="1037"/>
        <v>#DIV/0!</v>
      </c>
      <c r="AX712" s="224">
        <f t="shared" ref="AX712:BB712" si="1066">SUM(AX71,AX153,AX233,AX314,AX395,AX475,AX554,AX633)</f>
        <v>0</v>
      </c>
      <c r="AY712" s="223">
        <f t="shared" si="1066"/>
        <v>0</v>
      </c>
      <c r="AZ712" s="213">
        <f t="shared" si="1066"/>
        <v>0</v>
      </c>
      <c r="BA712" s="213">
        <f t="shared" si="1066"/>
        <v>0</v>
      </c>
      <c r="BB712" s="214">
        <f t="shared" si="1066"/>
        <v>0</v>
      </c>
      <c r="BC712" s="227" t="e">
        <f t="shared" si="1039"/>
        <v>#DIV/0!</v>
      </c>
      <c r="BD712" s="224">
        <f t="shared" ref="BD712:BH712" si="1067">SUM(BD71,BD153,BD233,BD314,BD395,BD475,BD554,BD633)</f>
        <v>0</v>
      </c>
      <c r="BE712" s="223">
        <f t="shared" si="1067"/>
        <v>0</v>
      </c>
      <c r="BF712" s="213">
        <f t="shared" si="1067"/>
        <v>0</v>
      </c>
      <c r="BG712" s="213">
        <f t="shared" si="1067"/>
        <v>0</v>
      </c>
      <c r="BH712" s="214">
        <f t="shared" si="1067"/>
        <v>0</v>
      </c>
      <c r="BI712" s="227" t="e">
        <f t="shared" si="1041"/>
        <v>#DIV/0!</v>
      </c>
      <c r="BJ712" s="224">
        <f t="shared" ref="BJ712:BN712" si="1068">SUM(BJ71,BJ153,BJ233,BJ314,BJ395,BJ475,BJ554,BJ633)</f>
        <v>0</v>
      </c>
      <c r="BK712" s="223">
        <f t="shared" si="1068"/>
        <v>0</v>
      </c>
      <c r="BL712" s="213">
        <f t="shared" si="1068"/>
        <v>0</v>
      </c>
      <c r="BM712" s="213">
        <f t="shared" si="1068"/>
        <v>0</v>
      </c>
      <c r="BN712" s="214">
        <f t="shared" si="1068"/>
        <v>0</v>
      </c>
      <c r="BO712" s="227" t="e">
        <f t="shared" si="1043"/>
        <v>#DIV/0!</v>
      </c>
      <c r="BP712" s="217">
        <f t="shared" ref="BP712:BT712" si="1069">SUM(BP71,BP153,BP233,BP314,BP395,BP475,BP554,BP633)</f>
        <v>0</v>
      </c>
      <c r="BQ712" s="245">
        <f t="shared" si="1069"/>
        <v>0</v>
      </c>
      <c r="BR712" s="242">
        <f t="shared" si="1069"/>
        <v>0</v>
      </c>
      <c r="BS712" s="242">
        <f t="shared" si="1069"/>
        <v>0</v>
      </c>
      <c r="BT712" s="243">
        <f t="shared" si="1069"/>
        <v>0</v>
      </c>
      <c r="BU712" s="244" t="e">
        <f t="shared" si="1045"/>
        <v>#DIV/0!</v>
      </c>
      <c r="BV712" s="246">
        <f t="shared" si="1021"/>
        <v>0</v>
      </c>
    </row>
    <row r="713" spans="2:74" ht="13.75" customHeight="1">
      <c r="B713" s="217" t="s">
        <v>199</v>
      </c>
      <c r="C713" s="223">
        <f t="shared" ref="C713:F713" si="1070">SUM(C72,C154,C234,C315,C396,C476,C555,C634)</f>
        <v>0</v>
      </c>
      <c r="D713" s="213">
        <f t="shared" si="1070"/>
        <v>0</v>
      </c>
      <c r="E713" s="271">
        <f t="shared" si="1070"/>
        <v>0</v>
      </c>
      <c r="F713" s="276">
        <f t="shared" si="1070"/>
        <v>0</v>
      </c>
      <c r="G713" s="283" t="e">
        <f t="shared" si="1023"/>
        <v>#DIV/0!</v>
      </c>
      <c r="H713" s="224">
        <f t="shared" ref="H713:L713" si="1071">SUM(H72,H154,H234,H315,H396,H476,H555,H634)</f>
        <v>0</v>
      </c>
      <c r="I713" s="223">
        <f t="shared" si="1071"/>
        <v>0</v>
      </c>
      <c r="J713" s="213">
        <f t="shared" si="1071"/>
        <v>0</v>
      </c>
      <c r="K713" s="271">
        <f t="shared" si="1071"/>
        <v>0</v>
      </c>
      <c r="L713" s="276">
        <f t="shared" si="1071"/>
        <v>0</v>
      </c>
      <c r="M713" s="283" t="e">
        <f t="shared" si="1025"/>
        <v>#DIV/0!</v>
      </c>
      <c r="N713" s="224">
        <f t="shared" ref="N713:R713" si="1072">SUM(N72,N154,N234,N315,N396,N476,N555,N634)</f>
        <v>0</v>
      </c>
      <c r="O713" s="223">
        <f t="shared" si="1072"/>
        <v>0</v>
      </c>
      <c r="P713" s="213">
        <f t="shared" si="1072"/>
        <v>0</v>
      </c>
      <c r="Q713" s="213">
        <f t="shared" si="1072"/>
        <v>0</v>
      </c>
      <c r="R713" s="214">
        <f t="shared" si="1072"/>
        <v>0</v>
      </c>
      <c r="S713" s="227" t="e">
        <f t="shared" si="1027"/>
        <v>#DIV/0!</v>
      </c>
      <c r="T713" s="224">
        <f t="shared" ref="T713:X713" si="1073">SUM(T72,T154,T234,T315,T396,T476,T555,T634)</f>
        <v>0</v>
      </c>
      <c r="U713" s="223">
        <f t="shared" si="1073"/>
        <v>0</v>
      </c>
      <c r="V713" s="213">
        <f t="shared" si="1073"/>
        <v>0</v>
      </c>
      <c r="W713" s="213">
        <f t="shared" si="1073"/>
        <v>0</v>
      </c>
      <c r="X713" s="214">
        <f t="shared" si="1073"/>
        <v>0</v>
      </c>
      <c r="Y713" s="227" t="e">
        <f t="shared" si="1029"/>
        <v>#DIV/0!</v>
      </c>
      <c r="Z713" s="224">
        <f t="shared" ref="Z713:AD713" si="1074">SUM(Z72,Z154,Z234,Z315,Z396,Z476,Z555,Z634)</f>
        <v>0</v>
      </c>
      <c r="AA713" s="223">
        <f t="shared" si="1074"/>
        <v>0</v>
      </c>
      <c r="AB713" s="213">
        <f t="shared" si="1074"/>
        <v>0</v>
      </c>
      <c r="AC713" s="213">
        <f t="shared" si="1074"/>
        <v>0</v>
      </c>
      <c r="AD713" s="214">
        <f t="shared" si="1074"/>
        <v>0</v>
      </c>
      <c r="AE713" s="227" t="e">
        <f t="shared" si="1031"/>
        <v>#DIV/0!</v>
      </c>
      <c r="AF713" s="224">
        <f t="shared" ref="AF713:AJ713" si="1075">SUM(AF72,AF154,AF234,AF315,AF396,AF476,AF555,AF634)</f>
        <v>0</v>
      </c>
      <c r="AG713" s="223">
        <f t="shared" si="1075"/>
        <v>0</v>
      </c>
      <c r="AH713" s="213">
        <f t="shared" si="1075"/>
        <v>0</v>
      </c>
      <c r="AI713" s="213">
        <f t="shared" si="1075"/>
        <v>0</v>
      </c>
      <c r="AJ713" s="214">
        <f t="shared" si="1075"/>
        <v>0</v>
      </c>
      <c r="AK713" s="227" t="e">
        <f t="shared" si="1033"/>
        <v>#DIV/0!</v>
      </c>
      <c r="AL713" s="224">
        <f t="shared" ref="AL713:AP713" si="1076">SUM(AL72,AL154,AL234,AL315,AL396,AL476,AL555,AL634)</f>
        <v>0</v>
      </c>
      <c r="AM713" s="223">
        <f t="shared" si="1076"/>
        <v>0</v>
      </c>
      <c r="AN713" s="213">
        <f t="shared" si="1076"/>
        <v>0</v>
      </c>
      <c r="AO713" s="213">
        <f t="shared" si="1076"/>
        <v>0</v>
      </c>
      <c r="AP713" s="214">
        <f t="shared" si="1076"/>
        <v>0</v>
      </c>
      <c r="AQ713" s="227" t="e">
        <f t="shared" si="1035"/>
        <v>#DIV/0!</v>
      </c>
      <c r="AR713" s="224">
        <f t="shared" ref="AR713:AV713" si="1077">SUM(AR72,AR154,AR234,AR315,AR396,AR476,AR555,AR634)</f>
        <v>0</v>
      </c>
      <c r="AS713" s="223">
        <f t="shared" si="1077"/>
        <v>0</v>
      </c>
      <c r="AT713" s="213">
        <f t="shared" si="1077"/>
        <v>0</v>
      </c>
      <c r="AU713" s="213">
        <f t="shared" si="1077"/>
        <v>0</v>
      </c>
      <c r="AV713" s="214">
        <f t="shared" si="1077"/>
        <v>0</v>
      </c>
      <c r="AW713" s="227" t="e">
        <f t="shared" si="1037"/>
        <v>#DIV/0!</v>
      </c>
      <c r="AX713" s="224">
        <f t="shared" ref="AX713:BB713" si="1078">SUM(AX72,AX154,AX234,AX315,AX396,AX476,AX555,AX634)</f>
        <v>0</v>
      </c>
      <c r="AY713" s="223">
        <f t="shared" si="1078"/>
        <v>0</v>
      </c>
      <c r="AZ713" s="213">
        <f t="shared" si="1078"/>
        <v>0</v>
      </c>
      <c r="BA713" s="213">
        <f t="shared" si="1078"/>
        <v>0</v>
      </c>
      <c r="BB713" s="214">
        <f t="shared" si="1078"/>
        <v>0</v>
      </c>
      <c r="BC713" s="227" t="e">
        <f t="shared" si="1039"/>
        <v>#DIV/0!</v>
      </c>
      <c r="BD713" s="224">
        <f t="shared" ref="BD713:BH713" si="1079">SUM(BD72,BD154,BD234,BD315,BD396,BD476,BD555,BD634)</f>
        <v>0</v>
      </c>
      <c r="BE713" s="223">
        <f t="shared" si="1079"/>
        <v>0</v>
      </c>
      <c r="BF713" s="213">
        <f t="shared" si="1079"/>
        <v>0</v>
      </c>
      <c r="BG713" s="213">
        <f t="shared" si="1079"/>
        <v>0</v>
      </c>
      <c r="BH713" s="214">
        <f t="shared" si="1079"/>
        <v>0</v>
      </c>
      <c r="BI713" s="227" t="e">
        <f t="shared" si="1041"/>
        <v>#DIV/0!</v>
      </c>
      <c r="BJ713" s="224">
        <f t="shared" ref="BJ713:BN713" si="1080">SUM(BJ72,BJ154,BJ234,BJ315,BJ396,BJ476,BJ555,BJ634)</f>
        <v>0</v>
      </c>
      <c r="BK713" s="223">
        <f t="shared" si="1080"/>
        <v>0</v>
      </c>
      <c r="BL713" s="213">
        <f t="shared" si="1080"/>
        <v>0</v>
      </c>
      <c r="BM713" s="213">
        <f t="shared" si="1080"/>
        <v>0</v>
      </c>
      <c r="BN713" s="214">
        <f t="shared" si="1080"/>
        <v>0</v>
      </c>
      <c r="BO713" s="227" t="e">
        <f t="shared" si="1043"/>
        <v>#DIV/0!</v>
      </c>
      <c r="BP713" s="217">
        <f t="shared" ref="BP713:BT713" si="1081">SUM(BP72,BP154,BP234,BP315,BP396,BP476,BP555,BP634)</f>
        <v>0</v>
      </c>
      <c r="BQ713" s="245">
        <f t="shared" si="1081"/>
        <v>0</v>
      </c>
      <c r="BR713" s="242">
        <f t="shared" si="1081"/>
        <v>0</v>
      </c>
      <c r="BS713" s="242">
        <f t="shared" si="1081"/>
        <v>0</v>
      </c>
      <c r="BT713" s="243">
        <f t="shared" si="1081"/>
        <v>0</v>
      </c>
      <c r="BU713" s="244" t="e">
        <f t="shared" si="1045"/>
        <v>#DIV/0!</v>
      </c>
      <c r="BV713" s="246">
        <f t="shared" si="1021"/>
        <v>0</v>
      </c>
    </row>
    <row r="714" spans="2:74">
      <c r="B714" s="217" t="s">
        <v>200</v>
      </c>
      <c r="C714" s="223">
        <f t="shared" ref="C714:F714" si="1082">SUM(C73,C155,C235,C316,C397,C477,C556,C635)</f>
        <v>0</v>
      </c>
      <c r="D714" s="213">
        <f t="shared" si="1082"/>
        <v>0</v>
      </c>
      <c r="E714" s="271">
        <f t="shared" si="1082"/>
        <v>0</v>
      </c>
      <c r="F714" s="276">
        <f t="shared" si="1082"/>
        <v>0</v>
      </c>
      <c r="G714" s="283" t="e">
        <f t="shared" si="1023"/>
        <v>#DIV/0!</v>
      </c>
      <c r="H714" s="224">
        <f t="shared" ref="H714:L714" si="1083">SUM(H73,H155,H235,H316,H397,H477,H556,H635)</f>
        <v>0</v>
      </c>
      <c r="I714" s="223">
        <f t="shared" si="1083"/>
        <v>0</v>
      </c>
      <c r="J714" s="213">
        <f t="shared" si="1083"/>
        <v>0</v>
      </c>
      <c r="K714" s="271">
        <f t="shared" si="1083"/>
        <v>0</v>
      </c>
      <c r="L714" s="276">
        <f t="shared" si="1083"/>
        <v>0</v>
      </c>
      <c r="M714" s="283" t="e">
        <f t="shared" si="1025"/>
        <v>#DIV/0!</v>
      </c>
      <c r="N714" s="224">
        <f t="shared" ref="N714:R714" si="1084">SUM(N73,N155,N235,N316,N397,N477,N556,N635)</f>
        <v>0</v>
      </c>
      <c r="O714" s="223">
        <f t="shared" si="1084"/>
        <v>0</v>
      </c>
      <c r="P714" s="213">
        <f t="shared" si="1084"/>
        <v>0</v>
      </c>
      <c r="Q714" s="213">
        <f t="shared" si="1084"/>
        <v>0</v>
      </c>
      <c r="R714" s="214">
        <f t="shared" si="1084"/>
        <v>0</v>
      </c>
      <c r="S714" s="227" t="e">
        <f t="shared" si="1027"/>
        <v>#DIV/0!</v>
      </c>
      <c r="T714" s="224">
        <f t="shared" ref="T714:X714" si="1085">SUM(T73,T155,T235,T316,T397,T477,T556,T635)</f>
        <v>0</v>
      </c>
      <c r="U714" s="223">
        <f t="shared" si="1085"/>
        <v>0</v>
      </c>
      <c r="V714" s="213">
        <f t="shared" si="1085"/>
        <v>0</v>
      </c>
      <c r="W714" s="213">
        <f t="shared" si="1085"/>
        <v>0</v>
      </c>
      <c r="X714" s="214">
        <f t="shared" si="1085"/>
        <v>0</v>
      </c>
      <c r="Y714" s="227" t="e">
        <f t="shared" si="1029"/>
        <v>#DIV/0!</v>
      </c>
      <c r="Z714" s="224">
        <f t="shared" ref="Z714:AD714" si="1086">SUM(Z73,Z155,Z235,Z316,Z397,Z477,Z556,Z635)</f>
        <v>0</v>
      </c>
      <c r="AA714" s="223">
        <f t="shared" si="1086"/>
        <v>0</v>
      </c>
      <c r="AB714" s="213">
        <f t="shared" si="1086"/>
        <v>0</v>
      </c>
      <c r="AC714" s="213">
        <f t="shared" si="1086"/>
        <v>0</v>
      </c>
      <c r="AD714" s="214">
        <f t="shared" si="1086"/>
        <v>0</v>
      </c>
      <c r="AE714" s="227" t="e">
        <f t="shared" si="1031"/>
        <v>#DIV/0!</v>
      </c>
      <c r="AF714" s="224">
        <f t="shared" ref="AF714:AJ714" si="1087">SUM(AF73,AF155,AF235,AF316,AF397,AF477,AF556,AF635)</f>
        <v>0</v>
      </c>
      <c r="AG714" s="223">
        <f t="shared" si="1087"/>
        <v>0</v>
      </c>
      <c r="AH714" s="213">
        <f t="shared" si="1087"/>
        <v>0</v>
      </c>
      <c r="AI714" s="213">
        <f t="shared" si="1087"/>
        <v>0</v>
      </c>
      <c r="AJ714" s="214">
        <f t="shared" si="1087"/>
        <v>0</v>
      </c>
      <c r="AK714" s="227" t="e">
        <f t="shared" si="1033"/>
        <v>#DIV/0!</v>
      </c>
      <c r="AL714" s="224">
        <f t="shared" ref="AL714:AP714" si="1088">SUM(AL73,AL155,AL235,AL316,AL397,AL477,AL556,AL635)</f>
        <v>0</v>
      </c>
      <c r="AM714" s="223">
        <f t="shared" si="1088"/>
        <v>0</v>
      </c>
      <c r="AN714" s="213">
        <f t="shared" si="1088"/>
        <v>0</v>
      </c>
      <c r="AO714" s="213">
        <f t="shared" si="1088"/>
        <v>0</v>
      </c>
      <c r="AP714" s="214">
        <f t="shared" si="1088"/>
        <v>0</v>
      </c>
      <c r="AQ714" s="227" t="e">
        <f t="shared" si="1035"/>
        <v>#DIV/0!</v>
      </c>
      <c r="AR714" s="224">
        <f t="shared" ref="AR714:AV714" si="1089">SUM(AR73,AR155,AR235,AR316,AR397,AR477,AR556,AR635)</f>
        <v>0</v>
      </c>
      <c r="AS714" s="223">
        <f t="shared" si="1089"/>
        <v>0</v>
      </c>
      <c r="AT714" s="213">
        <f t="shared" si="1089"/>
        <v>0</v>
      </c>
      <c r="AU714" s="213">
        <f t="shared" si="1089"/>
        <v>0</v>
      </c>
      <c r="AV714" s="214">
        <f t="shared" si="1089"/>
        <v>0</v>
      </c>
      <c r="AW714" s="227" t="e">
        <f t="shared" si="1037"/>
        <v>#DIV/0!</v>
      </c>
      <c r="AX714" s="224">
        <f t="shared" ref="AX714:BB714" si="1090">SUM(AX73,AX155,AX235,AX316,AX397,AX477,AX556,AX635)</f>
        <v>0</v>
      </c>
      <c r="AY714" s="223">
        <f t="shared" si="1090"/>
        <v>0</v>
      </c>
      <c r="AZ714" s="213">
        <f t="shared" si="1090"/>
        <v>0</v>
      </c>
      <c r="BA714" s="213">
        <f t="shared" si="1090"/>
        <v>0</v>
      </c>
      <c r="BB714" s="214">
        <f t="shared" si="1090"/>
        <v>0</v>
      </c>
      <c r="BC714" s="227" t="e">
        <f t="shared" si="1039"/>
        <v>#DIV/0!</v>
      </c>
      <c r="BD714" s="224">
        <f t="shared" ref="BD714:BH714" si="1091">SUM(BD73,BD155,BD235,BD316,BD397,BD477,BD556,BD635)</f>
        <v>0</v>
      </c>
      <c r="BE714" s="223">
        <f t="shared" si="1091"/>
        <v>0</v>
      </c>
      <c r="BF714" s="213">
        <f t="shared" si="1091"/>
        <v>0</v>
      </c>
      <c r="BG714" s="213">
        <f t="shared" si="1091"/>
        <v>0</v>
      </c>
      <c r="BH714" s="214">
        <f t="shared" si="1091"/>
        <v>0</v>
      </c>
      <c r="BI714" s="227" t="e">
        <f t="shared" si="1041"/>
        <v>#DIV/0!</v>
      </c>
      <c r="BJ714" s="224">
        <f t="shared" ref="BJ714:BN714" si="1092">SUM(BJ73,BJ155,BJ235,BJ316,BJ397,BJ477,BJ556,BJ635)</f>
        <v>0</v>
      </c>
      <c r="BK714" s="223">
        <f t="shared" si="1092"/>
        <v>0</v>
      </c>
      <c r="BL714" s="213">
        <f t="shared" si="1092"/>
        <v>0</v>
      </c>
      <c r="BM714" s="213">
        <f t="shared" si="1092"/>
        <v>0</v>
      </c>
      <c r="BN714" s="214">
        <f t="shared" si="1092"/>
        <v>0</v>
      </c>
      <c r="BO714" s="227" t="e">
        <f t="shared" si="1043"/>
        <v>#DIV/0!</v>
      </c>
      <c r="BP714" s="217">
        <f t="shared" ref="BP714:BT714" si="1093">SUM(BP73,BP155,BP235,BP316,BP397,BP477,BP556,BP635)</f>
        <v>0</v>
      </c>
      <c r="BQ714" s="245">
        <f t="shared" si="1093"/>
        <v>0</v>
      </c>
      <c r="BR714" s="242">
        <f t="shared" si="1093"/>
        <v>0</v>
      </c>
      <c r="BS714" s="242">
        <f t="shared" si="1093"/>
        <v>0</v>
      </c>
      <c r="BT714" s="243">
        <f t="shared" si="1093"/>
        <v>0</v>
      </c>
      <c r="BU714" s="244" t="e">
        <f t="shared" si="1045"/>
        <v>#DIV/0!</v>
      </c>
      <c r="BV714" s="246">
        <f t="shared" si="1021"/>
        <v>0</v>
      </c>
    </row>
    <row r="715" spans="2:74">
      <c r="B715" s="217" t="s">
        <v>201</v>
      </c>
      <c r="C715" s="223">
        <f t="shared" ref="C715:F715" si="1094">SUM(C74,C156,C236,C317,C398,C478,C557,C636)</f>
        <v>0</v>
      </c>
      <c r="D715" s="213">
        <f t="shared" si="1094"/>
        <v>0</v>
      </c>
      <c r="E715" s="271">
        <f t="shared" si="1094"/>
        <v>0</v>
      </c>
      <c r="F715" s="276">
        <f t="shared" si="1094"/>
        <v>0</v>
      </c>
      <c r="G715" s="283" t="e">
        <f t="shared" si="1023"/>
        <v>#DIV/0!</v>
      </c>
      <c r="H715" s="224">
        <f t="shared" ref="H715:L715" si="1095">SUM(H74,H156,H236,H317,H398,H478,H557,H636)</f>
        <v>0</v>
      </c>
      <c r="I715" s="223">
        <f t="shared" si="1095"/>
        <v>0</v>
      </c>
      <c r="J715" s="213">
        <f t="shared" si="1095"/>
        <v>0</v>
      </c>
      <c r="K715" s="271">
        <f t="shared" si="1095"/>
        <v>0</v>
      </c>
      <c r="L715" s="276">
        <f t="shared" si="1095"/>
        <v>0</v>
      </c>
      <c r="M715" s="283" t="e">
        <f t="shared" si="1025"/>
        <v>#DIV/0!</v>
      </c>
      <c r="N715" s="224">
        <f t="shared" ref="N715:R715" si="1096">SUM(N74,N156,N236,N317,N398,N478,N557,N636)</f>
        <v>0</v>
      </c>
      <c r="O715" s="223">
        <f t="shared" si="1096"/>
        <v>0</v>
      </c>
      <c r="P715" s="213">
        <f t="shared" si="1096"/>
        <v>0</v>
      </c>
      <c r="Q715" s="213">
        <f t="shared" si="1096"/>
        <v>0</v>
      </c>
      <c r="R715" s="214">
        <f t="shared" si="1096"/>
        <v>0</v>
      </c>
      <c r="S715" s="227" t="e">
        <f t="shared" si="1027"/>
        <v>#DIV/0!</v>
      </c>
      <c r="T715" s="224">
        <f t="shared" ref="T715:X715" si="1097">SUM(T74,T156,T236,T317,T398,T478,T557,T636)</f>
        <v>0</v>
      </c>
      <c r="U715" s="223">
        <f t="shared" si="1097"/>
        <v>0</v>
      </c>
      <c r="V715" s="213">
        <f t="shared" si="1097"/>
        <v>0</v>
      </c>
      <c r="W715" s="213">
        <f t="shared" si="1097"/>
        <v>0</v>
      </c>
      <c r="X715" s="214">
        <f t="shared" si="1097"/>
        <v>0</v>
      </c>
      <c r="Y715" s="227" t="e">
        <f t="shared" si="1029"/>
        <v>#DIV/0!</v>
      </c>
      <c r="Z715" s="224">
        <f t="shared" ref="Z715:AD715" si="1098">SUM(Z74,Z156,Z236,Z317,Z398,Z478,Z557,Z636)</f>
        <v>0</v>
      </c>
      <c r="AA715" s="223">
        <f t="shared" si="1098"/>
        <v>0</v>
      </c>
      <c r="AB715" s="213">
        <f t="shared" si="1098"/>
        <v>0</v>
      </c>
      <c r="AC715" s="213">
        <f t="shared" si="1098"/>
        <v>0</v>
      </c>
      <c r="AD715" s="214">
        <f t="shared" si="1098"/>
        <v>0</v>
      </c>
      <c r="AE715" s="227" t="e">
        <f t="shared" si="1031"/>
        <v>#DIV/0!</v>
      </c>
      <c r="AF715" s="224">
        <f t="shared" ref="AF715:AJ715" si="1099">SUM(AF74,AF156,AF236,AF317,AF398,AF478,AF557,AF636)</f>
        <v>0</v>
      </c>
      <c r="AG715" s="223">
        <f t="shared" si="1099"/>
        <v>0</v>
      </c>
      <c r="AH715" s="213">
        <f t="shared" si="1099"/>
        <v>0</v>
      </c>
      <c r="AI715" s="213">
        <f t="shared" si="1099"/>
        <v>0</v>
      </c>
      <c r="AJ715" s="214">
        <f t="shared" si="1099"/>
        <v>0</v>
      </c>
      <c r="AK715" s="227" t="e">
        <f t="shared" si="1033"/>
        <v>#DIV/0!</v>
      </c>
      <c r="AL715" s="224">
        <f t="shared" ref="AL715:AP715" si="1100">SUM(AL74,AL156,AL236,AL317,AL398,AL478,AL557,AL636)</f>
        <v>0</v>
      </c>
      <c r="AM715" s="223">
        <f t="shared" si="1100"/>
        <v>0</v>
      </c>
      <c r="AN715" s="213">
        <f t="shared" si="1100"/>
        <v>0</v>
      </c>
      <c r="AO715" s="213">
        <f t="shared" si="1100"/>
        <v>0</v>
      </c>
      <c r="AP715" s="214">
        <f t="shared" si="1100"/>
        <v>0</v>
      </c>
      <c r="AQ715" s="227" t="e">
        <f t="shared" si="1035"/>
        <v>#DIV/0!</v>
      </c>
      <c r="AR715" s="224">
        <f t="shared" ref="AR715:AV715" si="1101">SUM(AR74,AR156,AR236,AR317,AR398,AR478,AR557,AR636)</f>
        <v>0</v>
      </c>
      <c r="AS715" s="223">
        <f t="shared" si="1101"/>
        <v>0</v>
      </c>
      <c r="AT715" s="213">
        <f t="shared" si="1101"/>
        <v>0</v>
      </c>
      <c r="AU715" s="213">
        <f t="shared" si="1101"/>
        <v>0</v>
      </c>
      <c r="AV715" s="214">
        <f t="shared" si="1101"/>
        <v>0</v>
      </c>
      <c r="AW715" s="227" t="e">
        <f t="shared" si="1037"/>
        <v>#DIV/0!</v>
      </c>
      <c r="AX715" s="224">
        <f t="shared" ref="AX715:BB715" si="1102">SUM(AX74,AX156,AX236,AX317,AX398,AX478,AX557,AX636)</f>
        <v>0</v>
      </c>
      <c r="AY715" s="223">
        <f t="shared" si="1102"/>
        <v>0</v>
      </c>
      <c r="AZ715" s="213">
        <f t="shared" si="1102"/>
        <v>0</v>
      </c>
      <c r="BA715" s="213">
        <f t="shared" si="1102"/>
        <v>0</v>
      </c>
      <c r="BB715" s="214">
        <f t="shared" si="1102"/>
        <v>0</v>
      </c>
      <c r="BC715" s="227" t="e">
        <f t="shared" si="1039"/>
        <v>#DIV/0!</v>
      </c>
      <c r="BD715" s="224">
        <f t="shared" ref="BD715:BH715" si="1103">SUM(BD74,BD156,BD236,BD317,BD398,BD478,BD557,BD636)</f>
        <v>0</v>
      </c>
      <c r="BE715" s="223">
        <f t="shared" si="1103"/>
        <v>0</v>
      </c>
      <c r="BF715" s="213">
        <f t="shared" si="1103"/>
        <v>0</v>
      </c>
      <c r="BG715" s="213">
        <f t="shared" si="1103"/>
        <v>0</v>
      </c>
      <c r="BH715" s="214">
        <f t="shared" si="1103"/>
        <v>0</v>
      </c>
      <c r="BI715" s="227" t="e">
        <f t="shared" si="1041"/>
        <v>#DIV/0!</v>
      </c>
      <c r="BJ715" s="224">
        <f t="shared" ref="BJ715:BN715" si="1104">SUM(BJ74,BJ156,BJ236,BJ317,BJ398,BJ478,BJ557,BJ636)</f>
        <v>0</v>
      </c>
      <c r="BK715" s="223">
        <f t="shared" si="1104"/>
        <v>0</v>
      </c>
      <c r="BL715" s="213">
        <f t="shared" si="1104"/>
        <v>0</v>
      </c>
      <c r="BM715" s="213">
        <f t="shared" si="1104"/>
        <v>0</v>
      </c>
      <c r="BN715" s="214">
        <f t="shared" si="1104"/>
        <v>0</v>
      </c>
      <c r="BO715" s="227" t="e">
        <f t="shared" si="1043"/>
        <v>#DIV/0!</v>
      </c>
      <c r="BP715" s="217">
        <f t="shared" ref="BP715:BT715" si="1105">SUM(BP74,BP156,BP236,BP317,BP398,BP478,BP557,BP636)</f>
        <v>0</v>
      </c>
      <c r="BQ715" s="245">
        <f t="shared" si="1105"/>
        <v>0</v>
      </c>
      <c r="BR715" s="242">
        <f t="shared" si="1105"/>
        <v>0</v>
      </c>
      <c r="BS715" s="242">
        <f t="shared" si="1105"/>
        <v>0</v>
      </c>
      <c r="BT715" s="243">
        <f t="shared" si="1105"/>
        <v>0</v>
      </c>
      <c r="BU715" s="244" t="e">
        <f t="shared" si="1045"/>
        <v>#DIV/0!</v>
      </c>
      <c r="BV715" s="246">
        <f t="shared" si="1021"/>
        <v>0</v>
      </c>
    </row>
    <row r="716" spans="2:74">
      <c r="B716" s="217" t="s">
        <v>202</v>
      </c>
      <c r="C716" s="223">
        <f t="shared" ref="C716:F716" si="1106">SUM(C75,C157,C237,C318,C399,C479,C558,C637)</f>
        <v>0</v>
      </c>
      <c r="D716" s="213">
        <f t="shared" si="1106"/>
        <v>0</v>
      </c>
      <c r="E716" s="271">
        <f t="shared" si="1106"/>
        <v>0</v>
      </c>
      <c r="F716" s="276">
        <f t="shared" si="1106"/>
        <v>0</v>
      </c>
      <c r="G716" s="283" t="e">
        <f t="shared" si="1023"/>
        <v>#DIV/0!</v>
      </c>
      <c r="H716" s="224">
        <f t="shared" ref="H716:L716" si="1107">SUM(H75,H157,H237,H318,H399,H479,H558,H637)</f>
        <v>0</v>
      </c>
      <c r="I716" s="223">
        <f t="shared" si="1107"/>
        <v>0</v>
      </c>
      <c r="J716" s="213">
        <f t="shared" si="1107"/>
        <v>0</v>
      </c>
      <c r="K716" s="271">
        <f t="shared" si="1107"/>
        <v>0</v>
      </c>
      <c r="L716" s="276">
        <f t="shared" si="1107"/>
        <v>0</v>
      </c>
      <c r="M716" s="283" t="e">
        <f t="shared" si="1025"/>
        <v>#DIV/0!</v>
      </c>
      <c r="N716" s="224">
        <f t="shared" ref="N716:R716" si="1108">SUM(N75,N157,N237,N318,N399,N479,N558,N637)</f>
        <v>0</v>
      </c>
      <c r="O716" s="223">
        <f t="shared" si="1108"/>
        <v>0</v>
      </c>
      <c r="P716" s="213">
        <f t="shared" si="1108"/>
        <v>0</v>
      </c>
      <c r="Q716" s="213">
        <f t="shared" si="1108"/>
        <v>0</v>
      </c>
      <c r="R716" s="214">
        <f t="shared" si="1108"/>
        <v>0</v>
      </c>
      <c r="S716" s="227" t="e">
        <f t="shared" si="1027"/>
        <v>#DIV/0!</v>
      </c>
      <c r="T716" s="224">
        <f t="shared" ref="T716:X716" si="1109">SUM(T75,T157,T237,T318,T399,T479,T558,T637)</f>
        <v>0</v>
      </c>
      <c r="U716" s="223">
        <f t="shared" si="1109"/>
        <v>0</v>
      </c>
      <c r="V716" s="213">
        <f t="shared" si="1109"/>
        <v>0</v>
      </c>
      <c r="W716" s="213">
        <f t="shared" si="1109"/>
        <v>0</v>
      </c>
      <c r="X716" s="214">
        <f t="shared" si="1109"/>
        <v>0</v>
      </c>
      <c r="Y716" s="227" t="e">
        <f t="shared" si="1029"/>
        <v>#DIV/0!</v>
      </c>
      <c r="Z716" s="224">
        <f t="shared" ref="Z716:AD716" si="1110">SUM(Z75,Z157,Z237,Z318,Z399,Z479,Z558,Z637)</f>
        <v>0</v>
      </c>
      <c r="AA716" s="223">
        <f t="shared" si="1110"/>
        <v>0</v>
      </c>
      <c r="AB716" s="213">
        <f t="shared" si="1110"/>
        <v>0</v>
      </c>
      <c r="AC716" s="213">
        <f t="shared" si="1110"/>
        <v>0</v>
      </c>
      <c r="AD716" s="214">
        <f t="shared" si="1110"/>
        <v>0</v>
      </c>
      <c r="AE716" s="227" t="e">
        <f t="shared" si="1031"/>
        <v>#DIV/0!</v>
      </c>
      <c r="AF716" s="224">
        <f t="shared" ref="AF716:AJ716" si="1111">SUM(AF75,AF157,AF237,AF318,AF399,AF479,AF558,AF637)</f>
        <v>0</v>
      </c>
      <c r="AG716" s="223">
        <f t="shared" si="1111"/>
        <v>0</v>
      </c>
      <c r="AH716" s="213">
        <f t="shared" si="1111"/>
        <v>0</v>
      </c>
      <c r="AI716" s="213">
        <f t="shared" si="1111"/>
        <v>0</v>
      </c>
      <c r="AJ716" s="214">
        <f t="shared" si="1111"/>
        <v>0</v>
      </c>
      <c r="AK716" s="227" t="e">
        <f t="shared" si="1033"/>
        <v>#DIV/0!</v>
      </c>
      <c r="AL716" s="224">
        <f t="shared" ref="AL716:AP716" si="1112">SUM(AL75,AL157,AL237,AL318,AL399,AL479,AL558,AL637)</f>
        <v>0</v>
      </c>
      <c r="AM716" s="223">
        <f t="shared" si="1112"/>
        <v>0</v>
      </c>
      <c r="AN716" s="213">
        <f t="shared" si="1112"/>
        <v>0</v>
      </c>
      <c r="AO716" s="213">
        <f t="shared" si="1112"/>
        <v>0</v>
      </c>
      <c r="AP716" s="214">
        <f t="shared" si="1112"/>
        <v>0</v>
      </c>
      <c r="AQ716" s="227" t="e">
        <f t="shared" si="1035"/>
        <v>#DIV/0!</v>
      </c>
      <c r="AR716" s="224">
        <f t="shared" ref="AR716:AV716" si="1113">SUM(AR75,AR157,AR237,AR318,AR399,AR479,AR558,AR637)</f>
        <v>0</v>
      </c>
      <c r="AS716" s="223">
        <f t="shared" si="1113"/>
        <v>0</v>
      </c>
      <c r="AT716" s="213">
        <f t="shared" si="1113"/>
        <v>0</v>
      </c>
      <c r="AU716" s="213">
        <f t="shared" si="1113"/>
        <v>0</v>
      </c>
      <c r="AV716" s="214">
        <f t="shared" si="1113"/>
        <v>0</v>
      </c>
      <c r="AW716" s="227" t="e">
        <f t="shared" si="1037"/>
        <v>#DIV/0!</v>
      </c>
      <c r="AX716" s="224">
        <f t="shared" ref="AX716:BB716" si="1114">SUM(AX75,AX157,AX237,AX318,AX399,AX479,AX558,AX637)</f>
        <v>0</v>
      </c>
      <c r="AY716" s="223">
        <f t="shared" si="1114"/>
        <v>0</v>
      </c>
      <c r="AZ716" s="213">
        <f t="shared" si="1114"/>
        <v>0</v>
      </c>
      <c r="BA716" s="213">
        <f t="shared" si="1114"/>
        <v>0</v>
      </c>
      <c r="BB716" s="214">
        <f t="shared" si="1114"/>
        <v>0</v>
      </c>
      <c r="BC716" s="227" t="e">
        <f t="shared" si="1039"/>
        <v>#DIV/0!</v>
      </c>
      <c r="BD716" s="224">
        <f t="shared" ref="BD716:BH716" si="1115">SUM(BD75,BD157,BD237,BD318,BD399,BD479,BD558,BD637)</f>
        <v>0</v>
      </c>
      <c r="BE716" s="223">
        <f t="shared" si="1115"/>
        <v>0</v>
      </c>
      <c r="BF716" s="213">
        <f t="shared" si="1115"/>
        <v>0</v>
      </c>
      <c r="BG716" s="213">
        <f t="shared" si="1115"/>
        <v>0</v>
      </c>
      <c r="BH716" s="214">
        <f t="shared" si="1115"/>
        <v>0</v>
      </c>
      <c r="BI716" s="227" t="e">
        <f t="shared" si="1041"/>
        <v>#DIV/0!</v>
      </c>
      <c r="BJ716" s="224">
        <f t="shared" ref="BJ716:BN716" si="1116">SUM(BJ75,BJ157,BJ237,BJ318,BJ399,BJ479,BJ558,BJ637)</f>
        <v>0</v>
      </c>
      <c r="BK716" s="223">
        <f t="shared" si="1116"/>
        <v>0</v>
      </c>
      <c r="BL716" s="213">
        <f t="shared" si="1116"/>
        <v>0</v>
      </c>
      <c r="BM716" s="213">
        <f t="shared" si="1116"/>
        <v>0</v>
      </c>
      <c r="BN716" s="214">
        <f t="shared" si="1116"/>
        <v>0</v>
      </c>
      <c r="BO716" s="227" t="e">
        <f t="shared" si="1043"/>
        <v>#DIV/0!</v>
      </c>
      <c r="BP716" s="217">
        <f t="shared" ref="BP716:BT716" si="1117">SUM(BP75,BP157,BP237,BP318,BP399,BP479,BP558,BP637)</f>
        <v>0</v>
      </c>
      <c r="BQ716" s="245">
        <f t="shared" si="1117"/>
        <v>0</v>
      </c>
      <c r="BR716" s="242">
        <f t="shared" si="1117"/>
        <v>0</v>
      </c>
      <c r="BS716" s="242">
        <f t="shared" si="1117"/>
        <v>0</v>
      </c>
      <c r="BT716" s="243">
        <f t="shared" si="1117"/>
        <v>0</v>
      </c>
      <c r="BU716" s="244" t="e">
        <f t="shared" si="1045"/>
        <v>#DIV/0!</v>
      </c>
      <c r="BV716" s="246">
        <f t="shared" si="1021"/>
        <v>0</v>
      </c>
    </row>
    <row r="717" spans="2:74">
      <c r="B717" s="217" t="s">
        <v>203</v>
      </c>
      <c r="C717" s="223">
        <f t="shared" ref="C717:F717" si="1118">SUM(C76,C158,C238,C319,C400,C480,C559,C638)</f>
        <v>0</v>
      </c>
      <c r="D717" s="213">
        <f t="shared" si="1118"/>
        <v>0</v>
      </c>
      <c r="E717" s="271">
        <f t="shared" si="1118"/>
        <v>0</v>
      </c>
      <c r="F717" s="276">
        <f t="shared" si="1118"/>
        <v>0</v>
      </c>
      <c r="G717" s="283" t="e">
        <f t="shared" si="1023"/>
        <v>#DIV/0!</v>
      </c>
      <c r="H717" s="224">
        <f t="shared" ref="H717:L717" si="1119">SUM(H76,H158,H238,H319,H400,H480,H559,H638)</f>
        <v>0</v>
      </c>
      <c r="I717" s="223">
        <f t="shared" si="1119"/>
        <v>0</v>
      </c>
      <c r="J717" s="213">
        <f t="shared" si="1119"/>
        <v>0</v>
      </c>
      <c r="K717" s="271">
        <f t="shared" si="1119"/>
        <v>0</v>
      </c>
      <c r="L717" s="276">
        <f t="shared" si="1119"/>
        <v>0</v>
      </c>
      <c r="M717" s="283" t="e">
        <f t="shared" si="1025"/>
        <v>#DIV/0!</v>
      </c>
      <c r="N717" s="224">
        <f t="shared" ref="N717:R717" si="1120">SUM(N76,N158,N238,N319,N400,N480,N559,N638)</f>
        <v>0</v>
      </c>
      <c r="O717" s="223">
        <f t="shared" si="1120"/>
        <v>0</v>
      </c>
      <c r="P717" s="213">
        <f t="shared" si="1120"/>
        <v>0</v>
      </c>
      <c r="Q717" s="213">
        <f t="shared" si="1120"/>
        <v>0</v>
      </c>
      <c r="R717" s="214">
        <f t="shared" si="1120"/>
        <v>0</v>
      </c>
      <c r="S717" s="227" t="e">
        <f t="shared" si="1027"/>
        <v>#DIV/0!</v>
      </c>
      <c r="T717" s="224">
        <f t="shared" ref="T717:X717" si="1121">SUM(T76,T158,T238,T319,T400,T480,T559,T638)</f>
        <v>0</v>
      </c>
      <c r="U717" s="223">
        <f t="shared" si="1121"/>
        <v>0</v>
      </c>
      <c r="V717" s="213">
        <f t="shared" si="1121"/>
        <v>0</v>
      </c>
      <c r="W717" s="213">
        <f t="shared" si="1121"/>
        <v>0</v>
      </c>
      <c r="X717" s="214">
        <f t="shared" si="1121"/>
        <v>0</v>
      </c>
      <c r="Y717" s="227" t="e">
        <f t="shared" si="1029"/>
        <v>#DIV/0!</v>
      </c>
      <c r="Z717" s="224">
        <f t="shared" ref="Z717:AD717" si="1122">SUM(Z76,Z158,Z238,Z319,Z400,Z480,Z559,Z638)</f>
        <v>0</v>
      </c>
      <c r="AA717" s="223">
        <f t="shared" si="1122"/>
        <v>0</v>
      </c>
      <c r="AB717" s="213">
        <f t="shared" si="1122"/>
        <v>0</v>
      </c>
      <c r="AC717" s="213">
        <f t="shared" si="1122"/>
        <v>0</v>
      </c>
      <c r="AD717" s="214">
        <f t="shared" si="1122"/>
        <v>0</v>
      </c>
      <c r="AE717" s="227" t="e">
        <f t="shared" si="1031"/>
        <v>#DIV/0!</v>
      </c>
      <c r="AF717" s="224">
        <f t="shared" ref="AF717:AJ717" si="1123">SUM(AF76,AF158,AF238,AF319,AF400,AF480,AF559,AF638)</f>
        <v>0</v>
      </c>
      <c r="AG717" s="223">
        <f t="shared" si="1123"/>
        <v>0</v>
      </c>
      <c r="AH717" s="213">
        <f t="shared" si="1123"/>
        <v>0</v>
      </c>
      <c r="AI717" s="213">
        <f t="shared" si="1123"/>
        <v>0</v>
      </c>
      <c r="AJ717" s="214">
        <f t="shared" si="1123"/>
        <v>0</v>
      </c>
      <c r="AK717" s="227" t="e">
        <f t="shared" si="1033"/>
        <v>#DIV/0!</v>
      </c>
      <c r="AL717" s="224">
        <f t="shared" ref="AL717:AP717" si="1124">SUM(AL76,AL158,AL238,AL319,AL400,AL480,AL559,AL638)</f>
        <v>0</v>
      </c>
      <c r="AM717" s="223">
        <f t="shared" si="1124"/>
        <v>0</v>
      </c>
      <c r="AN717" s="213">
        <f t="shared" si="1124"/>
        <v>0</v>
      </c>
      <c r="AO717" s="213">
        <f t="shared" si="1124"/>
        <v>0</v>
      </c>
      <c r="AP717" s="214">
        <f t="shared" si="1124"/>
        <v>0</v>
      </c>
      <c r="AQ717" s="227" t="e">
        <f t="shared" si="1035"/>
        <v>#DIV/0!</v>
      </c>
      <c r="AR717" s="224">
        <f t="shared" ref="AR717:AV717" si="1125">SUM(AR76,AR158,AR238,AR319,AR400,AR480,AR559,AR638)</f>
        <v>0</v>
      </c>
      <c r="AS717" s="223">
        <f t="shared" si="1125"/>
        <v>0</v>
      </c>
      <c r="AT717" s="213">
        <f t="shared" si="1125"/>
        <v>0</v>
      </c>
      <c r="AU717" s="213">
        <f t="shared" si="1125"/>
        <v>0</v>
      </c>
      <c r="AV717" s="214">
        <f t="shared" si="1125"/>
        <v>0</v>
      </c>
      <c r="AW717" s="227" t="e">
        <f t="shared" si="1037"/>
        <v>#DIV/0!</v>
      </c>
      <c r="AX717" s="224">
        <f t="shared" ref="AX717:BB717" si="1126">SUM(AX76,AX158,AX238,AX319,AX400,AX480,AX559,AX638)</f>
        <v>0</v>
      </c>
      <c r="AY717" s="223">
        <f t="shared" si="1126"/>
        <v>0</v>
      </c>
      <c r="AZ717" s="213">
        <f t="shared" si="1126"/>
        <v>0</v>
      </c>
      <c r="BA717" s="213">
        <f t="shared" si="1126"/>
        <v>0</v>
      </c>
      <c r="BB717" s="214">
        <f t="shared" si="1126"/>
        <v>0</v>
      </c>
      <c r="BC717" s="227" t="e">
        <f t="shared" si="1039"/>
        <v>#DIV/0!</v>
      </c>
      <c r="BD717" s="224">
        <f t="shared" ref="BD717:BH717" si="1127">SUM(BD76,BD158,BD238,BD319,BD400,BD480,BD559,BD638)</f>
        <v>0</v>
      </c>
      <c r="BE717" s="223">
        <f t="shared" si="1127"/>
        <v>0</v>
      </c>
      <c r="BF717" s="213">
        <f t="shared" si="1127"/>
        <v>0</v>
      </c>
      <c r="BG717" s="213">
        <f t="shared" si="1127"/>
        <v>0</v>
      </c>
      <c r="BH717" s="214">
        <f t="shared" si="1127"/>
        <v>0</v>
      </c>
      <c r="BI717" s="227" t="e">
        <f t="shared" si="1041"/>
        <v>#DIV/0!</v>
      </c>
      <c r="BJ717" s="224">
        <f t="shared" ref="BJ717:BN717" si="1128">SUM(BJ76,BJ158,BJ238,BJ319,BJ400,BJ480,BJ559,BJ638)</f>
        <v>0</v>
      </c>
      <c r="BK717" s="223">
        <f t="shared" si="1128"/>
        <v>0</v>
      </c>
      <c r="BL717" s="213">
        <f t="shared" si="1128"/>
        <v>0</v>
      </c>
      <c r="BM717" s="213">
        <f t="shared" si="1128"/>
        <v>0</v>
      </c>
      <c r="BN717" s="214">
        <f t="shared" si="1128"/>
        <v>0</v>
      </c>
      <c r="BO717" s="227" t="e">
        <f t="shared" si="1043"/>
        <v>#DIV/0!</v>
      </c>
      <c r="BP717" s="217">
        <f t="shared" ref="BP717:BT717" si="1129">SUM(BP76,BP158,BP238,BP319,BP400,BP480,BP559,BP638)</f>
        <v>0</v>
      </c>
      <c r="BQ717" s="245">
        <f t="shared" si="1129"/>
        <v>0</v>
      </c>
      <c r="BR717" s="242">
        <f t="shared" si="1129"/>
        <v>0</v>
      </c>
      <c r="BS717" s="242">
        <f t="shared" si="1129"/>
        <v>0</v>
      </c>
      <c r="BT717" s="243">
        <f t="shared" si="1129"/>
        <v>0</v>
      </c>
      <c r="BU717" s="244" t="e">
        <f t="shared" si="1045"/>
        <v>#DIV/0!</v>
      </c>
      <c r="BV717" s="246">
        <f t="shared" si="1021"/>
        <v>0</v>
      </c>
    </row>
    <row r="718" spans="2:74">
      <c r="B718" s="217" t="s">
        <v>204</v>
      </c>
      <c r="C718" s="223">
        <f t="shared" ref="C718:F718" si="1130">SUM(C77,C159,C239,C320,C401,C481,C560,C639)</f>
        <v>0</v>
      </c>
      <c r="D718" s="213">
        <f t="shared" si="1130"/>
        <v>0</v>
      </c>
      <c r="E718" s="271">
        <f t="shared" si="1130"/>
        <v>0</v>
      </c>
      <c r="F718" s="276">
        <f t="shared" si="1130"/>
        <v>0</v>
      </c>
      <c r="G718" s="283" t="e">
        <f t="shared" si="1023"/>
        <v>#DIV/0!</v>
      </c>
      <c r="H718" s="224">
        <f t="shared" ref="H718:L718" si="1131">SUM(H77,H159,H239,H320,H401,H481,H560,H639)</f>
        <v>0</v>
      </c>
      <c r="I718" s="223">
        <f t="shared" si="1131"/>
        <v>0</v>
      </c>
      <c r="J718" s="213">
        <f t="shared" si="1131"/>
        <v>0</v>
      </c>
      <c r="K718" s="271">
        <f t="shared" si="1131"/>
        <v>0</v>
      </c>
      <c r="L718" s="276">
        <f t="shared" si="1131"/>
        <v>0</v>
      </c>
      <c r="M718" s="283" t="e">
        <f t="shared" si="1025"/>
        <v>#DIV/0!</v>
      </c>
      <c r="N718" s="224">
        <f t="shared" ref="N718:R718" si="1132">SUM(N77,N159,N239,N320,N401,N481,N560,N639)</f>
        <v>0</v>
      </c>
      <c r="O718" s="223">
        <f t="shared" si="1132"/>
        <v>0</v>
      </c>
      <c r="P718" s="213">
        <f t="shared" si="1132"/>
        <v>0</v>
      </c>
      <c r="Q718" s="213">
        <f t="shared" si="1132"/>
        <v>0</v>
      </c>
      <c r="R718" s="214">
        <f t="shared" si="1132"/>
        <v>0</v>
      </c>
      <c r="S718" s="227" t="e">
        <f t="shared" si="1027"/>
        <v>#DIV/0!</v>
      </c>
      <c r="T718" s="224">
        <f t="shared" ref="T718:X718" si="1133">SUM(T77,T159,T239,T320,T401,T481,T560,T639)</f>
        <v>0</v>
      </c>
      <c r="U718" s="223">
        <f t="shared" si="1133"/>
        <v>0</v>
      </c>
      <c r="V718" s="213">
        <f t="shared" si="1133"/>
        <v>0</v>
      </c>
      <c r="W718" s="213">
        <f t="shared" si="1133"/>
        <v>0</v>
      </c>
      <c r="X718" s="214">
        <f t="shared" si="1133"/>
        <v>0</v>
      </c>
      <c r="Y718" s="227" t="e">
        <f t="shared" si="1029"/>
        <v>#DIV/0!</v>
      </c>
      <c r="Z718" s="224">
        <f t="shared" ref="Z718:AD718" si="1134">SUM(Z77,Z159,Z239,Z320,Z401,Z481,Z560,Z639)</f>
        <v>0</v>
      </c>
      <c r="AA718" s="223">
        <f t="shared" si="1134"/>
        <v>0</v>
      </c>
      <c r="AB718" s="213">
        <f t="shared" si="1134"/>
        <v>0</v>
      </c>
      <c r="AC718" s="213">
        <f t="shared" si="1134"/>
        <v>0</v>
      </c>
      <c r="AD718" s="214">
        <f t="shared" si="1134"/>
        <v>0</v>
      </c>
      <c r="AE718" s="227" t="e">
        <f t="shared" si="1031"/>
        <v>#DIV/0!</v>
      </c>
      <c r="AF718" s="224">
        <f t="shared" ref="AF718:AJ718" si="1135">SUM(AF77,AF159,AF239,AF320,AF401,AF481,AF560,AF639)</f>
        <v>0</v>
      </c>
      <c r="AG718" s="223">
        <f t="shared" si="1135"/>
        <v>0</v>
      </c>
      <c r="AH718" s="213">
        <f t="shared" si="1135"/>
        <v>0</v>
      </c>
      <c r="AI718" s="213">
        <f t="shared" si="1135"/>
        <v>0</v>
      </c>
      <c r="AJ718" s="214">
        <f t="shared" si="1135"/>
        <v>0</v>
      </c>
      <c r="AK718" s="227" t="e">
        <f t="shared" si="1033"/>
        <v>#DIV/0!</v>
      </c>
      <c r="AL718" s="224">
        <f t="shared" ref="AL718:AP718" si="1136">SUM(AL77,AL159,AL239,AL320,AL401,AL481,AL560,AL639)</f>
        <v>0</v>
      </c>
      <c r="AM718" s="223">
        <f t="shared" si="1136"/>
        <v>0</v>
      </c>
      <c r="AN718" s="213">
        <f t="shared" si="1136"/>
        <v>0</v>
      </c>
      <c r="AO718" s="213">
        <f t="shared" si="1136"/>
        <v>0</v>
      </c>
      <c r="AP718" s="214">
        <f t="shared" si="1136"/>
        <v>0</v>
      </c>
      <c r="AQ718" s="227" t="e">
        <f t="shared" si="1035"/>
        <v>#DIV/0!</v>
      </c>
      <c r="AR718" s="224">
        <f t="shared" ref="AR718:AV718" si="1137">SUM(AR77,AR159,AR239,AR320,AR401,AR481,AR560,AR639)</f>
        <v>0</v>
      </c>
      <c r="AS718" s="223">
        <f t="shared" si="1137"/>
        <v>0</v>
      </c>
      <c r="AT718" s="213">
        <f t="shared" si="1137"/>
        <v>0</v>
      </c>
      <c r="AU718" s="213">
        <f t="shared" si="1137"/>
        <v>0</v>
      </c>
      <c r="AV718" s="214">
        <f t="shared" si="1137"/>
        <v>0</v>
      </c>
      <c r="AW718" s="227" t="e">
        <f t="shared" si="1037"/>
        <v>#DIV/0!</v>
      </c>
      <c r="AX718" s="224">
        <f t="shared" ref="AX718:BB718" si="1138">SUM(AX77,AX159,AX239,AX320,AX401,AX481,AX560,AX639)</f>
        <v>0</v>
      </c>
      <c r="AY718" s="223">
        <f t="shared" si="1138"/>
        <v>0</v>
      </c>
      <c r="AZ718" s="213">
        <f t="shared" si="1138"/>
        <v>0</v>
      </c>
      <c r="BA718" s="213">
        <f t="shared" si="1138"/>
        <v>0</v>
      </c>
      <c r="BB718" s="214">
        <f t="shared" si="1138"/>
        <v>0</v>
      </c>
      <c r="BC718" s="227" t="e">
        <f t="shared" si="1039"/>
        <v>#DIV/0!</v>
      </c>
      <c r="BD718" s="224">
        <f t="shared" ref="BD718:BH718" si="1139">SUM(BD77,BD159,BD239,BD320,BD401,BD481,BD560,BD639)</f>
        <v>0</v>
      </c>
      <c r="BE718" s="223">
        <f t="shared" si="1139"/>
        <v>0</v>
      </c>
      <c r="BF718" s="213">
        <f t="shared" si="1139"/>
        <v>0</v>
      </c>
      <c r="BG718" s="213">
        <f t="shared" si="1139"/>
        <v>0</v>
      </c>
      <c r="BH718" s="214">
        <f t="shared" si="1139"/>
        <v>0</v>
      </c>
      <c r="BI718" s="227" t="e">
        <f t="shared" si="1041"/>
        <v>#DIV/0!</v>
      </c>
      <c r="BJ718" s="224">
        <f t="shared" ref="BJ718:BN718" si="1140">SUM(BJ77,BJ159,BJ239,BJ320,BJ401,BJ481,BJ560,BJ639)</f>
        <v>0</v>
      </c>
      <c r="BK718" s="223">
        <f t="shared" si="1140"/>
        <v>0</v>
      </c>
      <c r="BL718" s="213">
        <f t="shared" si="1140"/>
        <v>0</v>
      </c>
      <c r="BM718" s="213">
        <f t="shared" si="1140"/>
        <v>0</v>
      </c>
      <c r="BN718" s="214">
        <f t="shared" si="1140"/>
        <v>0</v>
      </c>
      <c r="BO718" s="227" t="e">
        <f t="shared" si="1043"/>
        <v>#DIV/0!</v>
      </c>
      <c r="BP718" s="217">
        <f t="shared" ref="BP718:BT718" si="1141">SUM(BP77,BP159,BP239,BP320,BP401,BP481,BP560,BP639)</f>
        <v>0</v>
      </c>
      <c r="BQ718" s="245">
        <f t="shared" si="1141"/>
        <v>0</v>
      </c>
      <c r="BR718" s="242">
        <f t="shared" si="1141"/>
        <v>0</v>
      </c>
      <c r="BS718" s="242">
        <f t="shared" si="1141"/>
        <v>0</v>
      </c>
      <c r="BT718" s="243">
        <f t="shared" si="1141"/>
        <v>0</v>
      </c>
      <c r="BU718" s="244" t="e">
        <f t="shared" si="1045"/>
        <v>#DIV/0!</v>
      </c>
      <c r="BV718" s="246">
        <f t="shared" si="1021"/>
        <v>0</v>
      </c>
    </row>
    <row r="719" spans="2:74">
      <c r="B719" s="217" t="s">
        <v>205</v>
      </c>
      <c r="C719" s="223">
        <f t="shared" ref="C719:F719" si="1142">SUM(C78,C160,C240,C321,C402,C482,C561,C640)</f>
        <v>0</v>
      </c>
      <c r="D719" s="213">
        <f t="shared" si="1142"/>
        <v>0</v>
      </c>
      <c r="E719" s="271">
        <f t="shared" si="1142"/>
        <v>0</v>
      </c>
      <c r="F719" s="276">
        <f t="shared" si="1142"/>
        <v>0</v>
      </c>
      <c r="G719" s="283" t="e">
        <f t="shared" si="1023"/>
        <v>#DIV/0!</v>
      </c>
      <c r="H719" s="224">
        <f t="shared" ref="H719:L719" si="1143">SUM(H78,H160,H240,H321,H402,H482,H561,H640)</f>
        <v>0</v>
      </c>
      <c r="I719" s="223">
        <f t="shared" si="1143"/>
        <v>0</v>
      </c>
      <c r="J719" s="213">
        <f t="shared" si="1143"/>
        <v>0</v>
      </c>
      <c r="K719" s="271">
        <f t="shared" si="1143"/>
        <v>0</v>
      </c>
      <c r="L719" s="276">
        <f t="shared" si="1143"/>
        <v>0</v>
      </c>
      <c r="M719" s="283" t="e">
        <f t="shared" si="1025"/>
        <v>#DIV/0!</v>
      </c>
      <c r="N719" s="224">
        <f t="shared" ref="N719:R719" si="1144">SUM(N78,N160,N240,N321,N402,N482,N561,N640)</f>
        <v>0</v>
      </c>
      <c r="O719" s="223">
        <f t="shared" si="1144"/>
        <v>0</v>
      </c>
      <c r="P719" s="213">
        <f t="shared" si="1144"/>
        <v>0</v>
      </c>
      <c r="Q719" s="213">
        <f t="shared" si="1144"/>
        <v>0</v>
      </c>
      <c r="R719" s="214">
        <f t="shared" si="1144"/>
        <v>0</v>
      </c>
      <c r="S719" s="227" t="e">
        <f t="shared" si="1027"/>
        <v>#DIV/0!</v>
      </c>
      <c r="T719" s="224">
        <f t="shared" ref="T719:X719" si="1145">SUM(T78,T160,T240,T321,T402,T482,T561,T640)</f>
        <v>0</v>
      </c>
      <c r="U719" s="223">
        <f t="shared" si="1145"/>
        <v>0</v>
      </c>
      <c r="V719" s="213">
        <f t="shared" si="1145"/>
        <v>0</v>
      </c>
      <c r="W719" s="213">
        <f t="shared" si="1145"/>
        <v>0</v>
      </c>
      <c r="X719" s="214">
        <f t="shared" si="1145"/>
        <v>0</v>
      </c>
      <c r="Y719" s="227" t="e">
        <f t="shared" si="1029"/>
        <v>#DIV/0!</v>
      </c>
      <c r="Z719" s="224">
        <f t="shared" ref="Z719:AD719" si="1146">SUM(Z78,Z160,Z240,Z321,Z402,Z482,Z561,Z640)</f>
        <v>0</v>
      </c>
      <c r="AA719" s="223">
        <f t="shared" si="1146"/>
        <v>0</v>
      </c>
      <c r="AB719" s="213">
        <f t="shared" si="1146"/>
        <v>0</v>
      </c>
      <c r="AC719" s="213">
        <f t="shared" si="1146"/>
        <v>0</v>
      </c>
      <c r="AD719" s="214">
        <f t="shared" si="1146"/>
        <v>0</v>
      </c>
      <c r="AE719" s="227" t="e">
        <f t="shared" si="1031"/>
        <v>#DIV/0!</v>
      </c>
      <c r="AF719" s="224">
        <f t="shared" ref="AF719:AJ719" si="1147">SUM(AF78,AF160,AF240,AF321,AF402,AF482,AF561,AF640)</f>
        <v>0</v>
      </c>
      <c r="AG719" s="223">
        <f t="shared" si="1147"/>
        <v>0</v>
      </c>
      <c r="AH719" s="213">
        <f t="shared" si="1147"/>
        <v>0</v>
      </c>
      <c r="AI719" s="213">
        <f t="shared" si="1147"/>
        <v>0</v>
      </c>
      <c r="AJ719" s="214">
        <f t="shared" si="1147"/>
        <v>0</v>
      </c>
      <c r="AK719" s="227" t="e">
        <f t="shared" si="1033"/>
        <v>#DIV/0!</v>
      </c>
      <c r="AL719" s="224">
        <f t="shared" ref="AL719:AP719" si="1148">SUM(AL78,AL160,AL240,AL321,AL402,AL482,AL561,AL640)</f>
        <v>0</v>
      </c>
      <c r="AM719" s="223">
        <f t="shared" si="1148"/>
        <v>0</v>
      </c>
      <c r="AN719" s="213">
        <f t="shared" si="1148"/>
        <v>0</v>
      </c>
      <c r="AO719" s="213">
        <f t="shared" si="1148"/>
        <v>0</v>
      </c>
      <c r="AP719" s="214">
        <f t="shared" si="1148"/>
        <v>0</v>
      </c>
      <c r="AQ719" s="227" t="e">
        <f t="shared" si="1035"/>
        <v>#DIV/0!</v>
      </c>
      <c r="AR719" s="224">
        <f t="shared" ref="AR719:AV719" si="1149">SUM(AR78,AR160,AR240,AR321,AR402,AR482,AR561,AR640)</f>
        <v>0</v>
      </c>
      <c r="AS719" s="223">
        <f t="shared" si="1149"/>
        <v>0</v>
      </c>
      <c r="AT719" s="213">
        <f t="shared" si="1149"/>
        <v>0</v>
      </c>
      <c r="AU719" s="213">
        <f t="shared" si="1149"/>
        <v>0</v>
      </c>
      <c r="AV719" s="214">
        <f t="shared" si="1149"/>
        <v>0</v>
      </c>
      <c r="AW719" s="227" t="e">
        <f t="shared" si="1037"/>
        <v>#DIV/0!</v>
      </c>
      <c r="AX719" s="224">
        <f t="shared" ref="AX719:BB719" si="1150">SUM(AX78,AX160,AX240,AX321,AX402,AX482,AX561,AX640)</f>
        <v>0</v>
      </c>
      <c r="AY719" s="223">
        <f t="shared" si="1150"/>
        <v>0</v>
      </c>
      <c r="AZ719" s="213">
        <f t="shared" si="1150"/>
        <v>0</v>
      </c>
      <c r="BA719" s="213">
        <f t="shared" si="1150"/>
        <v>0</v>
      </c>
      <c r="BB719" s="214">
        <f t="shared" si="1150"/>
        <v>0</v>
      </c>
      <c r="BC719" s="227" t="e">
        <f t="shared" si="1039"/>
        <v>#DIV/0!</v>
      </c>
      <c r="BD719" s="224">
        <f t="shared" ref="BD719:BH719" si="1151">SUM(BD78,BD160,BD240,BD321,BD402,BD482,BD561,BD640)</f>
        <v>0</v>
      </c>
      <c r="BE719" s="223">
        <f t="shared" si="1151"/>
        <v>0</v>
      </c>
      <c r="BF719" s="213">
        <f t="shared" si="1151"/>
        <v>0</v>
      </c>
      <c r="BG719" s="213">
        <f t="shared" si="1151"/>
        <v>0</v>
      </c>
      <c r="BH719" s="214">
        <f t="shared" si="1151"/>
        <v>0</v>
      </c>
      <c r="BI719" s="227" t="e">
        <f t="shared" si="1041"/>
        <v>#DIV/0!</v>
      </c>
      <c r="BJ719" s="224">
        <f t="shared" ref="BJ719:BN719" si="1152">SUM(BJ78,BJ160,BJ240,BJ321,BJ402,BJ482,BJ561,BJ640)</f>
        <v>0</v>
      </c>
      <c r="BK719" s="223">
        <f t="shared" si="1152"/>
        <v>0</v>
      </c>
      <c r="BL719" s="213">
        <f t="shared" si="1152"/>
        <v>0</v>
      </c>
      <c r="BM719" s="213">
        <f t="shared" si="1152"/>
        <v>0</v>
      </c>
      <c r="BN719" s="214">
        <f t="shared" si="1152"/>
        <v>0</v>
      </c>
      <c r="BO719" s="227" t="e">
        <f t="shared" si="1043"/>
        <v>#DIV/0!</v>
      </c>
      <c r="BP719" s="217">
        <f t="shared" ref="BP719:BT719" si="1153">SUM(BP78,BP160,BP240,BP321,BP402,BP482,BP561,BP640)</f>
        <v>0</v>
      </c>
      <c r="BQ719" s="245">
        <f t="shared" si="1153"/>
        <v>0</v>
      </c>
      <c r="BR719" s="242">
        <f t="shared" si="1153"/>
        <v>0</v>
      </c>
      <c r="BS719" s="242">
        <f t="shared" si="1153"/>
        <v>0</v>
      </c>
      <c r="BT719" s="243">
        <f t="shared" si="1153"/>
        <v>0</v>
      </c>
      <c r="BU719" s="244" t="e">
        <f t="shared" si="1045"/>
        <v>#DIV/0!</v>
      </c>
      <c r="BV719" s="246">
        <f t="shared" si="1021"/>
        <v>0</v>
      </c>
    </row>
    <row r="720" spans="2:74" ht="15" thickBot="1">
      <c r="B720" s="247" t="s">
        <v>206</v>
      </c>
      <c r="C720" s="223">
        <f t="shared" ref="C720:F720" si="1154">SUM(C79,C161,C241,C322,C403,C483,C562,C641)</f>
        <v>0</v>
      </c>
      <c r="D720" s="249">
        <f t="shared" si="1154"/>
        <v>0</v>
      </c>
      <c r="E720" s="272">
        <f t="shared" si="1154"/>
        <v>0</v>
      </c>
      <c r="F720" s="277">
        <f t="shared" si="1154"/>
        <v>0</v>
      </c>
      <c r="G720" s="285" t="e">
        <f t="shared" si="1023"/>
        <v>#DIV/0!</v>
      </c>
      <c r="H720" s="252">
        <f t="shared" ref="H720:L720" si="1155">SUM(H79,H161,H241,H322,H403,H483,H562,H641)</f>
        <v>0</v>
      </c>
      <c r="I720" s="248">
        <f t="shared" si="1155"/>
        <v>0</v>
      </c>
      <c r="J720" s="249">
        <f t="shared" si="1155"/>
        <v>0</v>
      </c>
      <c r="K720" s="272">
        <f t="shared" si="1155"/>
        <v>0</v>
      </c>
      <c r="L720" s="277">
        <f t="shared" si="1155"/>
        <v>0</v>
      </c>
      <c r="M720" s="285" t="e">
        <f t="shared" si="1025"/>
        <v>#DIV/0!</v>
      </c>
      <c r="N720" s="252">
        <f t="shared" ref="N720:R720" si="1156">SUM(N79,N161,N241,N322,N403,N483,N562,N641)</f>
        <v>0</v>
      </c>
      <c r="O720" s="248">
        <f t="shared" si="1156"/>
        <v>0</v>
      </c>
      <c r="P720" s="249">
        <f t="shared" si="1156"/>
        <v>0</v>
      </c>
      <c r="Q720" s="249">
        <f t="shared" si="1156"/>
        <v>0</v>
      </c>
      <c r="R720" s="250">
        <f t="shared" si="1156"/>
        <v>0</v>
      </c>
      <c r="S720" s="251" t="e">
        <f t="shared" si="1027"/>
        <v>#DIV/0!</v>
      </c>
      <c r="T720" s="252">
        <f t="shared" ref="T720:X720" si="1157">SUM(T79,T161,T241,T322,T403,T483,T562,T641)</f>
        <v>0</v>
      </c>
      <c r="U720" s="248">
        <f t="shared" si="1157"/>
        <v>0</v>
      </c>
      <c r="V720" s="249">
        <f t="shared" si="1157"/>
        <v>0</v>
      </c>
      <c r="W720" s="249">
        <f t="shared" si="1157"/>
        <v>0</v>
      </c>
      <c r="X720" s="250">
        <f t="shared" si="1157"/>
        <v>0</v>
      </c>
      <c r="Y720" s="251" t="e">
        <f t="shared" si="1029"/>
        <v>#DIV/0!</v>
      </c>
      <c r="Z720" s="252">
        <f t="shared" ref="Z720:AD720" si="1158">SUM(Z79,Z161,Z241,Z322,Z403,Z483,Z562,Z641)</f>
        <v>0</v>
      </c>
      <c r="AA720" s="248">
        <f t="shared" si="1158"/>
        <v>0</v>
      </c>
      <c r="AB720" s="249">
        <f t="shared" si="1158"/>
        <v>0</v>
      </c>
      <c r="AC720" s="249">
        <f t="shared" si="1158"/>
        <v>0</v>
      </c>
      <c r="AD720" s="250">
        <f t="shared" si="1158"/>
        <v>0</v>
      </c>
      <c r="AE720" s="251" t="e">
        <f t="shared" si="1031"/>
        <v>#DIV/0!</v>
      </c>
      <c r="AF720" s="252">
        <f t="shared" ref="AF720:AJ720" si="1159">SUM(AF79,AF161,AF241,AF322,AF403,AF483,AF562,AF641)</f>
        <v>0</v>
      </c>
      <c r="AG720" s="248">
        <f t="shared" si="1159"/>
        <v>0</v>
      </c>
      <c r="AH720" s="249">
        <f t="shared" si="1159"/>
        <v>0</v>
      </c>
      <c r="AI720" s="249">
        <f t="shared" si="1159"/>
        <v>0</v>
      </c>
      <c r="AJ720" s="250">
        <f t="shared" si="1159"/>
        <v>0</v>
      </c>
      <c r="AK720" s="251" t="e">
        <f t="shared" si="1033"/>
        <v>#DIV/0!</v>
      </c>
      <c r="AL720" s="252">
        <f t="shared" ref="AL720:AP720" si="1160">SUM(AL79,AL161,AL241,AL322,AL403,AL483,AL562,AL641)</f>
        <v>0</v>
      </c>
      <c r="AM720" s="248">
        <f t="shared" si="1160"/>
        <v>0</v>
      </c>
      <c r="AN720" s="249">
        <f t="shared" si="1160"/>
        <v>0</v>
      </c>
      <c r="AO720" s="249">
        <f t="shared" si="1160"/>
        <v>0</v>
      </c>
      <c r="AP720" s="250">
        <f t="shared" si="1160"/>
        <v>0</v>
      </c>
      <c r="AQ720" s="251" t="e">
        <f t="shared" si="1035"/>
        <v>#DIV/0!</v>
      </c>
      <c r="AR720" s="252">
        <f t="shared" ref="AR720:AV720" si="1161">SUM(AR79,AR161,AR241,AR322,AR403,AR483,AR562,AR641)</f>
        <v>0</v>
      </c>
      <c r="AS720" s="248">
        <f t="shared" si="1161"/>
        <v>0</v>
      </c>
      <c r="AT720" s="249">
        <f t="shared" si="1161"/>
        <v>0</v>
      </c>
      <c r="AU720" s="249">
        <f t="shared" si="1161"/>
        <v>0</v>
      </c>
      <c r="AV720" s="250">
        <f t="shared" si="1161"/>
        <v>0</v>
      </c>
      <c r="AW720" s="251" t="e">
        <f t="shared" si="1037"/>
        <v>#DIV/0!</v>
      </c>
      <c r="AX720" s="252">
        <f t="shared" ref="AX720:BB720" si="1162">SUM(AX79,AX161,AX241,AX322,AX403,AX483,AX562,AX641)</f>
        <v>0</v>
      </c>
      <c r="AY720" s="248">
        <f t="shared" si="1162"/>
        <v>0</v>
      </c>
      <c r="AZ720" s="249">
        <f t="shared" si="1162"/>
        <v>0</v>
      </c>
      <c r="BA720" s="249">
        <f t="shared" si="1162"/>
        <v>0</v>
      </c>
      <c r="BB720" s="250">
        <f t="shared" si="1162"/>
        <v>0</v>
      </c>
      <c r="BC720" s="251" t="e">
        <f t="shared" si="1039"/>
        <v>#DIV/0!</v>
      </c>
      <c r="BD720" s="252">
        <f t="shared" ref="BD720:BH720" si="1163">SUM(BD79,BD161,BD241,BD322,BD403,BD483,BD562,BD641)</f>
        <v>0</v>
      </c>
      <c r="BE720" s="248">
        <f t="shared" si="1163"/>
        <v>0</v>
      </c>
      <c r="BF720" s="249">
        <f t="shared" si="1163"/>
        <v>0</v>
      </c>
      <c r="BG720" s="249">
        <f t="shared" si="1163"/>
        <v>0</v>
      </c>
      <c r="BH720" s="250">
        <f t="shared" si="1163"/>
        <v>0</v>
      </c>
      <c r="BI720" s="251" t="e">
        <f t="shared" si="1041"/>
        <v>#DIV/0!</v>
      </c>
      <c r="BJ720" s="252">
        <f t="shared" ref="BJ720:BN720" si="1164">SUM(BJ79,BJ161,BJ241,BJ322,BJ403,BJ483,BJ562,BJ641)</f>
        <v>0</v>
      </c>
      <c r="BK720" s="248">
        <f t="shared" si="1164"/>
        <v>0</v>
      </c>
      <c r="BL720" s="249">
        <f t="shared" si="1164"/>
        <v>0</v>
      </c>
      <c r="BM720" s="249">
        <f t="shared" si="1164"/>
        <v>0</v>
      </c>
      <c r="BN720" s="250">
        <f t="shared" si="1164"/>
        <v>0</v>
      </c>
      <c r="BO720" s="251" t="e">
        <f t="shared" si="1043"/>
        <v>#DIV/0!</v>
      </c>
      <c r="BP720" s="247">
        <f t="shared" ref="BP720:BT720" si="1165">SUM(BP79,BP161,BP241,BP322,BP403,BP483,BP562,BP641)</f>
        <v>0</v>
      </c>
      <c r="BQ720" s="253">
        <f t="shared" si="1165"/>
        <v>0</v>
      </c>
      <c r="BR720" s="254">
        <f t="shared" si="1165"/>
        <v>0</v>
      </c>
      <c r="BS720" s="254">
        <f t="shared" si="1165"/>
        <v>0</v>
      </c>
      <c r="BT720" s="255">
        <f t="shared" si="1165"/>
        <v>0</v>
      </c>
      <c r="BU720" s="256" t="e">
        <f t="shared" si="1045"/>
        <v>#DIV/0!</v>
      </c>
      <c r="BV720" s="257">
        <f t="shared" si="1021"/>
        <v>0</v>
      </c>
    </row>
    <row r="721" spans="2:74">
      <c r="B721" s="258" t="s">
        <v>9</v>
      </c>
      <c r="C721" s="232">
        <f>SUBTOTAL(9,C645:C720)</f>
        <v>0</v>
      </c>
      <c r="D721" s="232">
        <f>SUBTOTAL(9,D645:D720)</f>
        <v>0</v>
      </c>
      <c r="E721" s="273">
        <f>SUBTOTAL(9,E645:E720)</f>
        <v>0</v>
      </c>
      <c r="F721" s="273">
        <f>SUBTOTAL(9,F645:F720)</f>
        <v>0</v>
      </c>
      <c r="G721" s="288" t="e">
        <f>F721/E721</f>
        <v>#DIV/0!</v>
      </c>
      <c r="H721" s="232">
        <f t="shared" ref="H721:K721" si="1166">SUBTOTAL(9,H645:H720)</f>
        <v>0</v>
      </c>
      <c r="I721" s="232">
        <f t="shared" si="1166"/>
        <v>0</v>
      </c>
      <c r="J721" s="232">
        <f t="shared" si="1166"/>
        <v>0</v>
      </c>
      <c r="K721" s="273">
        <f t="shared" si="1166"/>
        <v>0</v>
      </c>
      <c r="L721" s="273">
        <f>SUBTOTAL(9,L645:L720)</f>
        <v>0</v>
      </c>
      <c r="M721" s="284" t="e">
        <f t="shared" ref="M721" si="1167">L721/K721</f>
        <v>#DIV/0!</v>
      </c>
      <c r="N721" s="232">
        <f t="shared" ref="N721:BV721" si="1168">SUBTOTAL(9,N645:N720)</f>
        <v>0</v>
      </c>
      <c r="O721" s="232">
        <f t="shared" si="1168"/>
        <v>0</v>
      </c>
      <c r="P721" s="232">
        <f t="shared" si="1168"/>
        <v>0</v>
      </c>
      <c r="Q721" s="232">
        <f t="shared" si="1168"/>
        <v>0</v>
      </c>
      <c r="R721" s="232">
        <f t="shared" si="1168"/>
        <v>0</v>
      </c>
      <c r="S721" s="232" t="e">
        <f t="shared" ref="S721" si="1169">R721/Q721</f>
        <v>#DIV/0!</v>
      </c>
      <c r="T721" s="232">
        <f t="shared" si="1168"/>
        <v>0</v>
      </c>
      <c r="U721" s="232">
        <f t="shared" si="1168"/>
        <v>0</v>
      </c>
      <c r="V721" s="232">
        <f t="shared" si="1168"/>
        <v>0</v>
      </c>
      <c r="W721" s="232">
        <f t="shared" si="1168"/>
        <v>0</v>
      </c>
      <c r="X721" s="232">
        <f t="shared" si="1168"/>
        <v>0</v>
      </c>
      <c r="Y721" s="232" t="e">
        <f t="shared" ref="Y721" si="1170">X721/W721</f>
        <v>#DIV/0!</v>
      </c>
      <c r="Z721" s="232">
        <f t="shared" si="1168"/>
        <v>0</v>
      </c>
      <c r="AA721" s="232">
        <f t="shared" si="1168"/>
        <v>0</v>
      </c>
      <c r="AB721" s="232">
        <f t="shared" si="1168"/>
        <v>0</v>
      </c>
      <c r="AC721" s="232">
        <f t="shared" si="1168"/>
        <v>0</v>
      </c>
      <c r="AD721" s="232">
        <f t="shared" si="1168"/>
        <v>0</v>
      </c>
      <c r="AE721" s="232" t="e">
        <f t="shared" ref="AE721" si="1171">AD721/AC721</f>
        <v>#DIV/0!</v>
      </c>
      <c r="AF721" s="232">
        <f t="shared" si="1168"/>
        <v>0</v>
      </c>
      <c r="AG721" s="232">
        <f t="shared" si="1168"/>
        <v>0</v>
      </c>
      <c r="AH721" s="232">
        <f t="shared" si="1168"/>
        <v>0</v>
      </c>
      <c r="AI721" s="232">
        <f t="shared" si="1168"/>
        <v>0</v>
      </c>
      <c r="AJ721" s="232">
        <f t="shared" si="1168"/>
        <v>0</v>
      </c>
      <c r="AK721" s="232" t="e">
        <f t="shared" ref="AK721" si="1172">AJ721/AI721</f>
        <v>#DIV/0!</v>
      </c>
      <c r="AL721" s="232">
        <f t="shared" si="1168"/>
        <v>0</v>
      </c>
      <c r="AM721" s="232">
        <f t="shared" si="1168"/>
        <v>0</v>
      </c>
      <c r="AN721" s="232">
        <f t="shared" si="1168"/>
        <v>0</v>
      </c>
      <c r="AO721" s="232">
        <f t="shared" si="1168"/>
        <v>0</v>
      </c>
      <c r="AP721" s="232">
        <f t="shared" si="1168"/>
        <v>0</v>
      </c>
      <c r="AQ721" s="232" t="e">
        <f t="shared" ref="AQ721" si="1173">AP721/AO721</f>
        <v>#DIV/0!</v>
      </c>
      <c r="AR721" s="232">
        <f t="shared" si="1168"/>
        <v>0</v>
      </c>
      <c r="AS721" s="232">
        <f t="shared" si="1168"/>
        <v>0</v>
      </c>
      <c r="AT721" s="232">
        <f t="shared" si="1168"/>
        <v>0</v>
      </c>
      <c r="AU721" s="232">
        <f t="shared" si="1168"/>
        <v>0</v>
      </c>
      <c r="AV721" s="232">
        <f t="shared" si="1168"/>
        <v>0</v>
      </c>
      <c r="AW721" s="232" t="e">
        <f t="shared" ref="AW721" si="1174">AV721/AU721</f>
        <v>#DIV/0!</v>
      </c>
      <c r="AX721" s="232">
        <f t="shared" si="1168"/>
        <v>0</v>
      </c>
      <c r="AY721" s="232">
        <f t="shared" si="1168"/>
        <v>0</v>
      </c>
      <c r="AZ721" s="232">
        <f t="shared" si="1168"/>
        <v>0</v>
      </c>
      <c r="BA721" s="232">
        <f t="shared" si="1168"/>
        <v>0</v>
      </c>
      <c r="BB721" s="232">
        <f t="shared" si="1168"/>
        <v>0</v>
      </c>
      <c r="BC721" s="232" t="e">
        <f t="shared" ref="BC721" si="1175">BB721/BA721</f>
        <v>#DIV/0!</v>
      </c>
      <c r="BD721" s="232">
        <f t="shared" si="1168"/>
        <v>0</v>
      </c>
      <c r="BE721" s="232">
        <f t="shared" si="1168"/>
        <v>0</v>
      </c>
      <c r="BF721" s="232">
        <f t="shared" si="1168"/>
        <v>0</v>
      </c>
      <c r="BG721" s="232">
        <f t="shared" si="1168"/>
        <v>0</v>
      </c>
      <c r="BH721" s="232">
        <f t="shared" si="1168"/>
        <v>0</v>
      </c>
      <c r="BI721" s="232" t="e">
        <f t="shared" ref="BI721" si="1176">BH721/BG721</f>
        <v>#DIV/0!</v>
      </c>
      <c r="BJ721" s="232">
        <f t="shared" si="1168"/>
        <v>0</v>
      </c>
      <c r="BK721" s="232">
        <f t="shared" si="1168"/>
        <v>0</v>
      </c>
      <c r="BL721" s="232">
        <f t="shared" si="1168"/>
        <v>0</v>
      </c>
      <c r="BM721" s="232">
        <f t="shared" si="1168"/>
        <v>0</v>
      </c>
      <c r="BN721" s="232">
        <f t="shared" si="1168"/>
        <v>0</v>
      </c>
      <c r="BO721" s="232" t="e">
        <f t="shared" ref="BO721" si="1177">BN721/BM721</f>
        <v>#DIV/0!</v>
      </c>
      <c r="BP721" s="232">
        <f t="shared" si="1168"/>
        <v>0</v>
      </c>
      <c r="BQ721" s="232">
        <f t="shared" si="1168"/>
        <v>0</v>
      </c>
      <c r="BR721" s="232">
        <f t="shared" si="1168"/>
        <v>0</v>
      </c>
      <c r="BS721" s="232">
        <f t="shared" si="1168"/>
        <v>0</v>
      </c>
      <c r="BT721" s="232">
        <f t="shared" si="1168"/>
        <v>0</v>
      </c>
      <c r="BU721" s="232" t="e">
        <f t="shared" ref="BU721" si="1178">BT721/BS721</f>
        <v>#DIV/0!</v>
      </c>
      <c r="BV721" s="232">
        <f t="shared" si="1168"/>
        <v>0</v>
      </c>
    </row>
    <row r="722" spans="2:74" ht="15" thickBot="1"/>
    <row r="723" spans="2:74">
      <c r="C723" s="804">
        <v>45292</v>
      </c>
      <c r="D723" s="805"/>
      <c r="E723" s="805"/>
      <c r="F723" s="806"/>
      <c r="G723" s="804">
        <v>45323</v>
      </c>
      <c r="H723" s="805"/>
      <c r="I723" s="805"/>
      <c r="J723" s="806"/>
      <c r="K723" s="804">
        <v>45352</v>
      </c>
      <c r="L723" s="805"/>
      <c r="M723" s="805"/>
      <c r="N723" s="806"/>
      <c r="O723" s="807">
        <v>45383</v>
      </c>
      <c r="P723" s="808"/>
      <c r="Q723" s="808"/>
      <c r="R723" s="809"/>
      <c r="S723" s="804">
        <v>45413</v>
      </c>
      <c r="T723" s="805"/>
      <c r="U723" s="805"/>
      <c r="V723" s="806"/>
      <c r="W723" s="804">
        <v>45444</v>
      </c>
      <c r="X723" s="805"/>
      <c r="Y723" s="805"/>
      <c r="Z723" s="806"/>
      <c r="AA723" s="804">
        <v>45474</v>
      </c>
      <c r="AB723" s="805"/>
      <c r="AC723" s="805"/>
      <c r="AD723" s="806"/>
      <c r="AE723" s="804">
        <v>45505</v>
      </c>
      <c r="AF723" s="805"/>
      <c r="AG723" s="805"/>
      <c r="AH723" s="806"/>
      <c r="AI723" s="804">
        <v>45536</v>
      </c>
      <c r="AJ723" s="805"/>
      <c r="AK723" s="805"/>
      <c r="AL723" s="806"/>
      <c r="AM723" s="804">
        <v>45566</v>
      </c>
      <c r="AN723" s="805"/>
      <c r="AO723" s="805"/>
      <c r="AP723" s="806"/>
      <c r="AQ723" s="804">
        <v>45597</v>
      </c>
      <c r="AR723" s="805"/>
      <c r="AS723" s="805"/>
      <c r="AT723" s="806"/>
      <c r="AU723" s="804">
        <v>45627</v>
      </c>
      <c r="AV723" s="805"/>
      <c r="AW723" s="805"/>
      <c r="AX723" s="806"/>
    </row>
    <row r="724" spans="2:74" ht="29">
      <c r="C724" s="228" t="s">
        <v>215</v>
      </c>
      <c r="D724" s="50" t="s">
        <v>216</v>
      </c>
      <c r="E724" s="274" t="s">
        <v>217</v>
      </c>
      <c r="F724" s="278" t="s">
        <v>218</v>
      </c>
      <c r="G724" s="286" t="s">
        <v>215</v>
      </c>
      <c r="H724" s="50" t="s">
        <v>216</v>
      </c>
      <c r="I724" s="229" t="s">
        <v>217</v>
      </c>
      <c r="J724" s="230" t="s">
        <v>218</v>
      </c>
      <c r="K724" s="289" t="s">
        <v>215</v>
      </c>
      <c r="L724" s="238" t="s">
        <v>216</v>
      </c>
      <c r="M724" s="292" t="s">
        <v>217</v>
      </c>
      <c r="N724" s="230" t="s">
        <v>218</v>
      </c>
      <c r="O724" s="228" t="s">
        <v>215</v>
      </c>
      <c r="P724" s="50" t="s">
        <v>216</v>
      </c>
      <c r="Q724" s="229" t="s">
        <v>217</v>
      </c>
      <c r="R724" s="230" t="s">
        <v>218</v>
      </c>
      <c r="S724" s="228" t="s">
        <v>215</v>
      </c>
      <c r="T724" s="50" t="s">
        <v>216</v>
      </c>
      <c r="U724" s="229" t="s">
        <v>217</v>
      </c>
      <c r="V724" s="230" t="s">
        <v>218</v>
      </c>
      <c r="W724" s="228" t="s">
        <v>215</v>
      </c>
      <c r="X724" s="50" t="s">
        <v>216</v>
      </c>
      <c r="Y724" s="229" t="s">
        <v>217</v>
      </c>
      <c r="Z724" s="230" t="s">
        <v>218</v>
      </c>
      <c r="AA724" s="228" t="s">
        <v>215</v>
      </c>
      <c r="AB724" s="50" t="s">
        <v>216</v>
      </c>
      <c r="AC724" s="229" t="s">
        <v>217</v>
      </c>
      <c r="AD724" s="230" t="s">
        <v>218</v>
      </c>
      <c r="AE724" s="228" t="s">
        <v>215</v>
      </c>
      <c r="AF724" s="50" t="s">
        <v>216</v>
      </c>
      <c r="AG724" s="229" t="s">
        <v>217</v>
      </c>
      <c r="AH724" s="230" t="s">
        <v>218</v>
      </c>
      <c r="AI724" s="228" t="s">
        <v>215</v>
      </c>
      <c r="AJ724" s="50" t="s">
        <v>216</v>
      </c>
      <c r="AK724" s="229" t="s">
        <v>217</v>
      </c>
      <c r="AL724" s="230" t="s">
        <v>218</v>
      </c>
      <c r="AM724" s="228" t="s">
        <v>215</v>
      </c>
      <c r="AN724" s="50" t="s">
        <v>216</v>
      </c>
      <c r="AO724" s="229" t="s">
        <v>217</v>
      </c>
      <c r="AP724" s="230" t="s">
        <v>218</v>
      </c>
      <c r="AQ724" s="228" t="s">
        <v>215</v>
      </c>
      <c r="AR724" s="50" t="s">
        <v>216</v>
      </c>
      <c r="AS724" s="229" t="s">
        <v>217</v>
      </c>
      <c r="AT724" s="230" t="s">
        <v>218</v>
      </c>
      <c r="AU724" s="228" t="s">
        <v>215</v>
      </c>
      <c r="AV724" s="50" t="s">
        <v>216</v>
      </c>
      <c r="AW724" s="229" t="s">
        <v>217</v>
      </c>
      <c r="AX724" s="230" t="s">
        <v>218</v>
      </c>
    </row>
    <row r="725" spans="2:74">
      <c r="B725" t="s">
        <v>88</v>
      </c>
      <c r="C725" s="231">
        <f>SUMIFS('Faturamento NNE'!$H$2:$H$707,'Faturamento NNE'!$E$2:$E$707,'Infos Relatório'!$B725,'Faturamento NNE'!$AA$2:$AA$707,'Infos Relatório'!C$723)</f>
        <v>0</v>
      </c>
      <c r="D725" s="232" t="e">
        <f>SUMIFS('Faturamento NNE'!#REF!,'Faturamento NNE'!$E$2:$E$707,'Infos Relatório'!$B725,'Faturamento NNE'!$AA$2:$AA$707,'Infos Relatório'!C$723)</f>
        <v>#REF!</v>
      </c>
      <c r="E725" s="273">
        <f>SUMIFS('Faturamento NNE'!$AG$2:$AG$707,'Faturamento NNE'!$E$2:$E$707,'Infos Relatório'!$B725,'Faturamento NNE'!$AA$2:$AA$707,'Infos Relatório'!C$723)</f>
        <v>0</v>
      </c>
      <c r="F725" s="279">
        <f>SUMIFS('Faturamento NNE'!$AE$2:$AE$707,'Faturamento NNE'!$E$2:$E$707,'Infos Relatório'!$B725,'Faturamento NNE'!$AA$2:$AA$707,'Infos Relatório'!C$723)</f>
        <v>0</v>
      </c>
      <c r="G725" s="231">
        <f>SUMIFS('Faturamento NNE'!$H$2:$H$707,'Faturamento NNE'!$E$2:$E$707,'Infos Relatório'!$B725,'Faturamento NNE'!$AA$2:$AA$707,'Infos Relatório'!G$723)</f>
        <v>0</v>
      </c>
      <c r="H725" s="232" t="e">
        <f>SUMIFS('Faturamento NNE'!#REF!,'Faturamento NNE'!$E$2:$E$707,'Infos Relatório'!$B725,'Faturamento NNE'!$AA$2:$AA$707,'Infos Relatório'!G$723)</f>
        <v>#REF!</v>
      </c>
      <c r="I725" s="273">
        <f>SUMIFS('Faturamento NNE'!$AG$2:$AG$707,'Faturamento NNE'!$E$2:$E$707,'Infos Relatório'!$B725,'Faturamento NNE'!$AA$2:$AA$707,'Infos Relatório'!G$723)</f>
        <v>0</v>
      </c>
      <c r="J725" s="279">
        <f>SUMIFS('Faturamento NNE'!$AE$2:$AE$707,'Faturamento NNE'!$E$2:$E$707,'Infos Relatório'!$B725,'Faturamento NNE'!$AA$2:$AA$707,'Infos Relatório'!G$723)</f>
        <v>0</v>
      </c>
      <c r="K725" s="290">
        <f>SUMIFS('Faturamento NNE'!$H$2:$H$707,'Faturamento NNE'!$E$2:$E$707,'Infos Relatório'!$B725,'Faturamento NNE'!$AA$2:$AA$707,'Infos Relatório'!K$723)</f>
        <v>0</v>
      </c>
      <c r="L725" s="273" t="e">
        <f>SUMIFS('Faturamento NNE'!#REF!,'Faturamento NNE'!$E$2:$E$707,'Infos Relatório'!$B725,'Faturamento NNE'!$AA$2:$AA$707,'Infos Relatório'!K$723)</f>
        <v>#REF!</v>
      </c>
      <c r="M725" s="288">
        <f>SUMIFS('Faturamento NNE'!$AG$2:$AG$707,'Faturamento NNE'!$E$2:$E$707,'Infos Relatório'!$B725,'Faturamento NNE'!$AA$2:$AA$707,'Infos Relatório'!K$723)</f>
        <v>0</v>
      </c>
      <c r="N725" s="233">
        <f>SUMIFS('Faturamento NNE'!$AE$2:$AE$707,'Faturamento NNE'!$E$2:$E$707,'Infos Relatório'!$B725,'Faturamento NNE'!$AA$2:$AA$707,'Infos Relatório'!K$723)</f>
        <v>0</v>
      </c>
      <c r="O725" s="231">
        <f>SUMIFS('Faturamento NNE'!$H$2:$H$707,'Faturamento NNE'!$E$2:$E$707,'Infos Relatório'!$B725,'Faturamento NNE'!$AA$2:$AA$707,'Infos Relatório'!O$723)</f>
        <v>0</v>
      </c>
      <c r="P725" s="232" t="e">
        <f>SUMIFS('Faturamento NNE'!#REF!,'Faturamento NNE'!$E$2:$E$707,'Infos Relatório'!$B725,'Faturamento NNE'!$AA$2:$AA$707,'Infos Relatório'!O$723)</f>
        <v>#REF!</v>
      </c>
      <c r="Q725" s="232">
        <f>SUMIFS('Faturamento NNE'!$AG$2:$AG$707,'Faturamento NNE'!$E$2:$E$707,'Infos Relatório'!$B725,'Faturamento NNE'!$AA$2:$AA$707,'Infos Relatório'!O$723)</f>
        <v>0</v>
      </c>
      <c r="R725" s="233">
        <f>SUMIFS('Faturamento NNE'!$AE$2:$AE$707,'Faturamento NNE'!$E$2:$E$707,'Infos Relatório'!$B725,'Faturamento NNE'!$AA$2:$AA$707,'Infos Relatório'!O$723)</f>
        <v>0</v>
      </c>
      <c r="S725" s="231">
        <f>SUMIFS('Faturamento NNE'!$H$2:$H$707,'Faturamento NNE'!$E$2:$E$707,'Infos Relatório'!$B725,'Faturamento NNE'!$AA$2:$AA$707,'Infos Relatório'!S$723)</f>
        <v>0</v>
      </c>
      <c r="T725" s="232" t="e">
        <f>SUMIFS('Faturamento NNE'!#REF!,'Faturamento NNE'!$E$2:$E$707,'Infos Relatório'!$B725,'Faturamento NNE'!$AA$2:$AA$707,'Infos Relatório'!S$723)</f>
        <v>#REF!</v>
      </c>
      <c r="U725" s="232">
        <f>SUMIFS('Faturamento NNE'!$AG$2:$AG$707,'Faturamento NNE'!$E$2:$E$707,'Infos Relatório'!$B725,'Faturamento NNE'!$AA$2:$AA$707,'Infos Relatório'!S$723)</f>
        <v>0</v>
      </c>
      <c r="V725" s="233">
        <f>SUMIFS('Faturamento NNE'!$AE$2:$AE$707,'Faturamento NNE'!$E$2:$E$707,'Infos Relatório'!$B725,'Faturamento NNE'!$AA$2:$AA$707,'Infos Relatório'!S$723)</f>
        <v>0</v>
      </c>
      <c r="W725" s="231">
        <f>SUMIFS('Faturamento NNE'!$H$2:$H$707,'Faturamento NNE'!$E$2:$E$707,'Infos Relatório'!$B725,'Faturamento NNE'!$AA$2:$AA$707,'Infos Relatório'!W$723)</f>
        <v>0</v>
      </c>
      <c r="X725" s="232" t="e">
        <f>SUMIFS('Faturamento NNE'!#REF!,'Faturamento NNE'!$E$2:$E$707,'Infos Relatório'!$B725,'Faturamento NNE'!$AA$2:$AA$707,'Infos Relatório'!W$723)</f>
        <v>#REF!</v>
      </c>
      <c r="Y725" s="232">
        <f>SUMIFS('Faturamento NNE'!$AG$2:$AG$707,'Faturamento NNE'!$E$2:$E$707,'Infos Relatório'!$B725,'Faturamento NNE'!$AA$2:$AA$707,'Infos Relatório'!W$723)</f>
        <v>0</v>
      </c>
      <c r="Z725" s="233">
        <f>SUMIFS('Faturamento NNE'!$AE$2:$AE$707,'Faturamento NNE'!$E$2:$E$707,'Infos Relatório'!$B725,'Faturamento NNE'!$AA$2:$AA$707,'Infos Relatório'!W$723)</f>
        <v>0</v>
      </c>
      <c r="AA725" s="231">
        <f>SUMIFS('Faturamento NNE'!$H$2:$H$707,'Faturamento NNE'!$E$2:$E$707,'Infos Relatório'!$B725,'Faturamento NNE'!$AA$2:$AA$707,'Infos Relatório'!AA$723)</f>
        <v>0</v>
      </c>
      <c r="AB725" s="232" t="e">
        <f>SUMIFS('Faturamento NNE'!#REF!,'Faturamento NNE'!$E$2:$E$707,'Infos Relatório'!$B725,'Faturamento NNE'!$AA$2:$AA$707,'Infos Relatório'!AA$723)</f>
        <v>#REF!</v>
      </c>
      <c r="AC725" s="232">
        <f>SUMIFS('Faturamento NNE'!$AG$2:$AG$707,'Faturamento NNE'!$E$2:$E$707,'Infos Relatório'!$B725,'Faturamento NNE'!$AA$2:$AA$707,'Infos Relatório'!AA$723)</f>
        <v>0</v>
      </c>
      <c r="AD725" s="233">
        <f>SUMIFS('Faturamento NNE'!$AE$2:$AE$707,'Faturamento NNE'!$E$2:$E$707,'Infos Relatório'!$B725,'Faturamento NNE'!$AA$2:$AA$707,'Infos Relatório'!AA$723)</f>
        <v>0</v>
      </c>
      <c r="AE725" s="231">
        <f>SUMIFS('Faturamento NNE'!$H$2:$H$707,'Faturamento NNE'!$E$2:$E$707,'Infos Relatório'!$B725,'Faturamento NNE'!$AA$2:$AA$707,'Infos Relatório'!AE$723)</f>
        <v>0</v>
      </c>
      <c r="AF725" s="232" t="e">
        <f>SUMIFS('Faturamento NNE'!#REF!,'Faturamento NNE'!$E$2:$E$707,'Infos Relatório'!$B725,'Faturamento NNE'!$AA$2:$AA$707,'Infos Relatório'!AE$723)</f>
        <v>#REF!</v>
      </c>
      <c r="AG725" s="232">
        <f>SUMIFS('Faturamento NNE'!$AG$2:$AG$707,'Faturamento NNE'!$E$2:$E$707,'Infos Relatório'!$B725,'Faturamento NNE'!$AA$2:$AA$707,'Infos Relatório'!AE$723)</f>
        <v>0</v>
      </c>
      <c r="AH725" s="233">
        <f>SUMIFS('Faturamento NNE'!$AE$2:$AE$707,'Faturamento NNE'!$E$2:$E$707,'Infos Relatório'!$B725,'Faturamento NNE'!$AA$2:$AA$707,'Infos Relatório'!AE$723)</f>
        <v>0</v>
      </c>
      <c r="AI725" s="231">
        <f>SUMIFS('Faturamento NNE'!$H$2:$H$707,'Faturamento NNE'!$E$2:$E$707,'Infos Relatório'!$B725,'Faturamento NNE'!$AA$2:$AA$707,'Infos Relatório'!AI$723)</f>
        <v>0</v>
      </c>
      <c r="AJ725" s="232" t="e">
        <f>SUMIFS('Faturamento NNE'!#REF!,'Faturamento NNE'!$E$2:$E$707,'Infos Relatório'!$B725,'Faturamento NNE'!$AA$2:$AA$707,'Infos Relatório'!AI$723)</f>
        <v>#REF!</v>
      </c>
      <c r="AK725" s="232">
        <f>SUMIFS('Faturamento NNE'!$AG$2:$AG$707,'Faturamento NNE'!$E$2:$E$707,'Infos Relatório'!$B725,'Faturamento NNE'!$AA$2:$AA$707,'Infos Relatório'!AI$723)</f>
        <v>0</v>
      </c>
      <c r="AL725" s="233">
        <f>SUMIFS('Faturamento NNE'!$AE$2:$AE$707,'Faturamento NNE'!$E$2:$E$707,'Infos Relatório'!$B725,'Faturamento NNE'!$AA$2:$AA$707,'Infos Relatório'!AI$723)</f>
        <v>0</v>
      </c>
      <c r="AM725" s="231">
        <f>SUMIFS('Faturamento NNE'!$H$2:$H$707,'Faturamento NNE'!$E$2:$E$707,'Infos Relatório'!$B725,'Faturamento NNE'!$AA$2:$AA$707,'Infos Relatório'!AM$723)</f>
        <v>0</v>
      </c>
      <c r="AN725" s="232" t="e">
        <f>SUMIFS('Faturamento NNE'!#REF!,'Faturamento NNE'!$E$2:$E$707,'Infos Relatório'!$B725,'Faturamento NNE'!$AA$2:$AA$707,'Infos Relatório'!AM$723)</f>
        <v>#REF!</v>
      </c>
      <c r="AO725" s="232">
        <f>SUMIFS('Faturamento NNE'!$AG$2:$AG$707,'Faturamento NNE'!$E$2:$E$707,'Infos Relatório'!$B725,'Faturamento NNE'!$AA$2:$AA$707,'Infos Relatório'!AM$723)</f>
        <v>0</v>
      </c>
      <c r="AP725" s="233">
        <f>SUMIFS('Faturamento NNE'!$AE$2:$AE$707,'Faturamento NNE'!$E$2:$E$707,'Infos Relatório'!$B725,'Faturamento NNE'!$AA$2:$AA$707,'Infos Relatório'!AM$723)</f>
        <v>0</v>
      </c>
      <c r="AQ725" s="231">
        <f>SUMIFS('Faturamento NNE'!$H$2:$H$707,'Faturamento NNE'!$E$2:$E$707,'Infos Relatório'!$B725,'Faturamento NNE'!$AA$2:$AA$707,'Infos Relatório'!AQ$723)</f>
        <v>0</v>
      </c>
      <c r="AR725" s="232" t="e">
        <f>SUMIFS('Faturamento NNE'!#REF!,'Faturamento NNE'!$E$2:$E$707,'Infos Relatório'!$B725,'Faturamento NNE'!$AA$2:$AA$707,'Infos Relatório'!AQ$723)</f>
        <v>#REF!</v>
      </c>
      <c r="AS725" s="232">
        <f>SUMIFS('Faturamento NNE'!$AG$2:$AG$707,'Faturamento NNE'!$E$2:$E$707,'Infos Relatório'!$B725,'Faturamento NNE'!$AA$2:$AA$707,'Infos Relatório'!AQ$723)</f>
        <v>0</v>
      </c>
      <c r="AT725" s="233">
        <f>SUMIFS('Faturamento NNE'!$AE$2:$AE$707,'Faturamento NNE'!$E$2:$E$707,'Infos Relatório'!$B725,'Faturamento NNE'!$AA$2:$AA$707,'Infos Relatório'!AQ$723)</f>
        <v>0</v>
      </c>
      <c r="AU725" s="231">
        <f>SUMIFS('Faturamento NNE'!$H$2:$H$707,'Faturamento NNE'!$E$2:$E$707,'Infos Relatório'!$B725,'Faturamento NNE'!$AA$2:$AA$707,'Infos Relatório'!AU$723)</f>
        <v>0</v>
      </c>
      <c r="AV725" s="232" t="e">
        <f>SUMIFS('Faturamento NNE'!#REF!,'Faturamento NNE'!$E$2:$E$707,'Infos Relatório'!$B725,'Faturamento NNE'!$AA$2:$AA$707,'Infos Relatório'!AU$723)</f>
        <v>#REF!</v>
      </c>
      <c r="AW725" s="232">
        <f>SUMIFS('Faturamento NNE'!$AG$2:$AG$707,'Faturamento NNE'!$E$2:$E$707,'Infos Relatório'!$B725,'Faturamento NNE'!$AA$2:$AA$707,'Infos Relatório'!AU$723)</f>
        <v>0</v>
      </c>
      <c r="AX725" s="233">
        <f>SUMIFS('Faturamento NNE'!$AE$2:$AE$707,'Faturamento NNE'!$E$2:$E$707,'Infos Relatório'!$B725,'Faturamento NNE'!$AA$2:$AA$707,'Infos Relatório'!AU$723)</f>
        <v>0</v>
      </c>
    </row>
    <row r="726" spans="2:74">
      <c r="B726" t="s">
        <v>208</v>
      </c>
      <c r="C726" s="231">
        <f>SUMIFS('Faturamento NNE'!$H$2:$H$707,'Faturamento NNE'!$E$2:$E$707,'Infos Relatório'!$B726,'Faturamento NNE'!$AA$2:$AA$707,'Infos Relatório'!C$723)</f>
        <v>0</v>
      </c>
      <c r="D726" s="232" t="e">
        <f>SUMIFS('Faturamento NNE'!#REF!,'Faturamento NNE'!$E$2:$E$707,'Infos Relatório'!$B726,'Faturamento NNE'!$AA$2:$AA$707,'Infos Relatório'!C$723)</f>
        <v>#REF!</v>
      </c>
      <c r="E726" s="273">
        <f>SUMIFS('Faturamento NNE'!$AG$2:$AG$707,'Faturamento NNE'!$E$2:$E$707,'Infos Relatório'!$B726,'Faturamento NNE'!$AA$2:$AA$707,'Infos Relatório'!C$723)</f>
        <v>0</v>
      </c>
      <c r="F726" s="279">
        <f>SUMIFS('Faturamento NNE'!$AE$2:$AE$707,'Faturamento NNE'!$E$2:$E$707,'Infos Relatório'!$B726,'Faturamento NNE'!$AA$2:$AA$707,'Infos Relatório'!C$723)</f>
        <v>0</v>
      </c>
      <c r="G726" s="231">
        <f>SUMIFS('Faturamento NNE'!$H$2:$H$707,'Faturamento NNE'!$E$2:$E$707,'Infos Relatório'!$B726,'Faturamento NNE'!$AA$2:$AA$707,'Infos Relatório'!G$723)</f>
        <v>0</v>
      </c>
      <c r="H726" s="232" t="e">
        <f>SUMIFS('Faturamento NNE'!#REF!,'Faturamento NNE'!$E$2:$E$707,'Infos Relatório'!$B726,'Faturamento NNE'!$AA$2:$AA$707,'Infos Relatório'!G$723)</f>
        <v>#REF!</v>
      </c>
      <c r="I726" s="273">
        <f>SUMIFS('Faturamento NNE'!$AG$2:$AG$707,'Faturamento NNE'!$E$2:$E$707,'Infos Relatório'!$B726,'Faturamento NNE'!$AA$2:$AA$707,'Infos Relatório'!G$723)</f>
        <v>0</v>
      </c>
      <c r="J726" s="279">
        <f>SUMIFS('Faturamento NNE'!$AE$2:$AE$707,'Faturamento NNE'!$E$2:$E$707,'Infos Relatório'!$B726,'Faturamento NNE'!$AA$2:$AA$707,'Infos Relatório'!G$723)</f>
        <v>0</v>
      </c>
      <c r="K726" s="290">
        <f>SUMIFS('Faturamento NNE'!$H$2:$H$707,'Faturamento NNE'!$E$2:$E$707,'Infos Relatório'!$B726,'Faturamento NNE'!$AA$2:$AA$707,'Infos Relatório'!K$723)</f>
        <v>0</v>
      </c>
      <c r="L726" s="273" t="e">
        <f>SUMIFS('Faturamento NNE'!#REF!,'Faturamento NNE'!$E$2:$E$707,'Infos Relatório'!$B726,'Faturamento NNE'!$AA$2:$AA$707,'Infos Relatório'!K$723)</f>
        <v>#REF!</v>
      </c>
      <c r="M726" s="288">
        <f>SUMIFS('Faturamento NNE'!$AG$2:$AG$707,'Faturamento NNE'!$E$2:$E$707,'Infos Relatório'!$B726,'Faturamento NNE'!$AA$2:$AA$707,'Infos Relatório'!K$723)</f>
        <v>0</v>
      </c>
      <c r="N726" s="233">
        <f>SUMIFS('Faturamento NNE'!$AE$2:$AE$707,'Faturamento NNE'!$E$2:$E$707,'Infos Relatório'!$B726,'Faturamento NNE'!$AA$2:$AA$707,'Infos Relatório'!K$723)</f>
        <v>0</v>
      </c>
      <c r="O726" s="231">
        <f>SUMIFS('Faturamento NNE'!$H$2:$H$707,'Faturamento NNE'!$E$2:$E$707,'Infos Relatório'!$B726,'Faturamento NNE'!$AA$2:$AA$707,'Infos Relatório'!O$723)</f>
        <v>0</v>
      </c>
      <c r="P726" s="232" t="e">
        <f>SUMIFS('Faturamento NNE'!#REF!,'Faturamento NNE'!$E$2:$E$707,'Infos Relatório'!$B726,'Faturamento NNE'!$AA$2:$AA$707,'Infos Relatório'!O$723)</f>
        <v>#REF!</v>
      </c>
      <c r="Q726" s="232">
        <f>SUMIFS('Faturamento NNE'!$AG$2:$AG$707,'Faturamento NNE'!$E$2:$E$707,'Infos Relatório'!$B726,'Faturamento NNE'!$AA$2:$AA$707,'Infos Relatório'!O$723)</f>
        <v>0</v>
      </c>
      <c r="R726" s="233">
        <f>SUMIFS('Faturamento NNE'!$AE$2:$AE$707,'Faturamento NNE'!$E$2:$E$707,'Infos Relatório'!$B726,'Faturamento NNE'!$AA$2:$AA$707,'Infos Relatório'!O$723)</f>
        <v>0</v>
      </c>
      <c r="S726" s="231">
        <f>SUMIFS('Faturamento NNE'!$H$2:$H$707,'Faturamento NNE'!$E$2:$E$707,'Infos Relatório'!$B726,'Faturamento NNE'!$AA$2:$AA$707,'Infos Relatório'!S$723)</f>
        <v>0</v>
      </c>
      <c r="T726" s="232" t="e">
        <f>SUMIFS('Faturamento NNE'!#REF!,'Faturamento NNE'!$E$2:$E$707,'Infos Relatório'!$B726,'Faturamento NNE'!$AA$2:$AA$707,'Infos Relatório'!S$723)</f>
        <v>#REF!</v>
      </c>
      <c r="U726" s="232">
        <f>SUMIFS('Faturamento NNE'!$AG$2:$AG$707,'Faturamento NNE'!$E$2:$E$707,'Infos Relatório'!$B726,'Faturamento NNE'!$AA$2:$AA$707,'Infos Relatório'!S$723)</f>
        <v>0</v>
      </c>
      <c r="V726" s="233">
        <f>SUMIFS('Faturamento NNE'!$AE$2:$AE$707,'Faturamento NNE'!$E$2:$E$707,'Infos Relatório'!$B726,'Faturamento NNE'!$AA$2:$AA$707,'Infos Relatório'!S$723)</f>
        <v>0</v>
      </c>
      <c r="W726" s="231">
        <f>SUMIFS('Faturamento NNE'!$H$2:$H$707,'Faturamento NNE'!$E$2:$E$707,'Infos Relatório'!$B726,'Faturamento NNE'!$AA$2:$AA$707,'Infos Relatório'!W$723)</f>
        <v>0</v>
      </c>
      <c r="X726" s="232" t="e">
        <f>SUMIFS('Faturamento NNE'!#REF!,'Faturamento NNE'!$E$2:$E$707,'Infos Relatório'!$B726,'Faturamento NNE'!$AA$2:$AA$707,'Infos Relatório'!W$723)</f>
        <v>#REF!</v>
      </c>
      <c r="Y726" s="232">
        <f>SUMIFS('Faturamento NNE'!$AG$2:$AG$707,'Faturamento NNE'!$E$2:$E$707,'Infos Relatório'!$B726,'Faturamento NNE'!$AA$2:$AA$707,'Infos Relatório'!W$723)</f>
        <v>0</v>
      </c>
      <c r="Z726" s="233">
        <f>SUMIFS('Faturamento NNE'!$AE$2:$AE$707,'Faturamento NNE'!$E$2:$E$707,'Infos Relatório'!$B726,'Faturamento NNE'!$AA$2:$AA$707,'Infos Relatório'!W$723)</f>
        <v>0</v>
      </c>
      <c r="AA726" s="231">
        <f>SUMIFS('Faturamento NNE'!$H$2:$H$707,'Faturamento NNE'!$E$2:$E$707,'Infos Relatório'!$B726,'Faturamento NNE'!$AA$2:$AA$707,'Infos Relatório'!AA$723)</f>
        <v>0</v>
      </c>
      <c r="AB726" s="232" t="e">
        <f>SUMIFS('Faturamento NNE'!#REF!,'Faturamento NNE'!$E$2:$E$707,'Infos Relatório'!$B726,'Faturamento NNE'!$AA$2:$AA$707,'Infos Relatório'!AA$723)</f>
        <v>#REF!</v>
      </c>
      <c r="AC726" s="232">
        <f>SUMIFS('Faturamento NNE'!$AG$2:$AG$707,'Faturamento NNE'!$E$2:$E$707,'Infos Relatório'!$B726,'Faturamento NNE'!$AA$2:$AA$707,'Infos Relatório'!AA$723)</f>
        <v>0</v>
      </c>
      <c r="AD726" s="233">
        <f>SUMIFS('Faturamento NNE'!$AE$2:$AE$707,'Faturamento NNE'!$E$2:$E$707,'Infos Relatório'!$B726,'Faturamento NNE'!$AA$2:$AA$707,'Infos Relatório'!AA$723)</f>
        <v>0</v>
      </c>
      <c r="AE726" s="231">
        <f>SUMIFS('Faturamento NNE'!$H$2:$H$707,'Faturamento NNE'!$E$2:$E$707,'Infos Relatório'!$B726,'Faturamento NNE'!$AA$2:$AA$707,'Infos Relatório'!AE$723)</f>
        <v>0</v>
      </c>
      <c r="AF726" s="232" t="e">
        <f>SUMIFS('Faturamento NNE'!#REF!,'Faturamento NNE'!$E$2:$E$707,'Infos Relatório'!$B726,'Faturamento NNE'!$AA$2:$AA$707,'Infos Relatório'!AE$723)</f>
        <v>#REF!</v>
      </c>
      <c r="AG726" s="232">
        <f>SUMIFS('Faturamento NNE'!$AG$2:$AG$707,'Faturamento NNE'!$E$2:$E$707,'Infos Relatório'!$B726,'Faturamento NNE'!$AA$2:$AA$707,'Infos Relatório'!AE$723)</f>
        <v>0</v>
      </c>
      <c r="AH726" s="233">
        <f>SUMIFS('Faturamento NNE'!$AE$2:$AE$707,'Faturamento NNE'!$E$2:$E$707,'Infos Relatório'!$B726,'Faturamento NNE'!$AA$2:$AA$707,'Infos Relatório'!AE$723)</f>
        <v>0</v>
      </c>
      <c r="AI726" s="231">
        <f>SUMIFS('Faturamento NNE'!$H$2:$H$707,'Faturamento NNE'!$E$2:$E$707,'Infos Relatório'!$B726,'Faturamento NNE'!$AA$2:$AA$707,'Infos Relatório'!AI$723)</f>
        <v>0</v>
      </c>
      <c r="AJ726" s="232" t="e">
        <f>SUMIFS('Faturamento NNE'!#REF!,'Faturamento NNE'!$E$2:$E$707,'Infos Relatório'!$B726,'Faturamento NNE'!$AA$2:$AA$707,'Infos Relatório'!AI$723)</f>
        <v>#REF!</v>
      </c>
      <c r="AK726" s="232">
        <f>SUMIFS('Faturamento NNE'!$AG$2:$AG$707,'Faturamento NNE'!$E$2:$E$707,'Infos Relatório'!$B726,'Faturamento NNE'!$AA$2:$AA$707,'Infos Relatório'!AI$723)</f>
        <v>0</v>
      </c>
      <c r="AL726" s="233">
        <f>SUMIFS('Faturamento NNE'!$AE$2:$AE$707,'Faturamento NNE'!$E$2:$E$707,'Infos Relatório'!$B726,'Faturamento NNE'!$AA$2:$AA$707,'Infos Relatório'!AI$723)</f>
        <v>0</v>
      </c>
      <c r="AM726" s="231">
        <f>SUMIFS('Faturamento NNE'!$H$2:$H$707,'Faturamento NNE'!$E$2:$E$707,'Infos Relatório'!$B726,'Faturamento NNE'!$AA$2:$AA$707,'Infos Relatório'!AM$723)</f>
        <v>0</v>
      </c>
      <c r="AN726" s="232" t="e">
        <f>SUMIFS('Faturamento NNE'!#REF!,'Faturamento NNE'!$E$2:$E$707,'Infos Relatório'!$B726,'Faturamento NNE'!$AA$2:$AA$707,'Infos Relatório'!AM$723)</f>
        <v>#REF!</v>
      </c>
      <c r="AO726" s="232">
        <f>SUMIFS('Faturamento NNE'!$AG$2:$AG$707,'Faturamento NNE'!$E$2:$E$707,'Infos Relatório'!$B726,'Faturamento NNE'!$AA$2:$AA$707,'Infos Relatório'!AM$723)</f>
        <v>0</v>
      </c>
      <c r="AP726" s="233">
        <f>SUMIFS('Faturamento NNE'!$AE$2:$AE$707,'Faturamento NNE'!$E$2:$E$707,'Infos Relatório'!$B726,'Faturamento NNE'!$AA$2:$AA$707,'Infos Relatório'!AM$723)</f>
        <v>0</v>
      </c>
      <c r="AQ726" s="231">
        <f>SUMIFS('Faturamento NNE'!$H$2:$H$707,'Faturamento NNE'!$E$2:$E$707,'Infos Relatório'!$B726,'Faturamento NNE'!$AA$2:$AA$707,'Infos Relatório'!AQ$723)</f>
        <v>0</v>
      </c>
      <c r="AR726" s="232" t="e">
        <f>SUMIFS('Faturamento NNE'!#REF!,'Faturamento NNE'!$E$2:$E$707,'Infos Relatório'!$B726,'Faturamento NNE'!$AA$2:$AA$707,'Infos Relatório'!AQ$723)</f>
        <v>#REF!</v>
      </c>
      <c r="AS726" s="232">
        <f>SUMIFS('Faturamento NNE'!$AG$2:$AG$707,'Faturamento NNE'!$E$2:$E$707,'Infos Relatório'!$B726,'Faturamento NNE'!$AA$2:$AA$707,'Infos Relatório'!AQ$723)</f>
        <v>0</v>
      </c>
      <c r="AT726" s="233">
        <f>SUMIFS('Faturamento NNE'!$AE$2:$AE$707,'Faturamento NNE'!$E$2:$E$707,'Infos Relatório'!$B726,'Faturamento NNE'!$AA$2:$AA$707,'Infos Relatório'!AQ$723)</f>
        <v>0</v>
      </c>
      <c r="AU726" s="231">
        <f>SUMIFS('Faturamento NNE'!$H$2:$H$707,'Faturamento NNE'!$E$2:$E$707,'Infos Relatório'!$B726,'Faturamento NNE'!$AA$2:$AA$707,'Infos Relatório'!AU$723)</f>
        <v>0</v>
      </c>
      <c r="AV726" s="232" t="e">
        <f>SUMIFS('Faturamento NNE'!#REF!,'Faturamento NNE'!$E$2:$E$707,'Infos Relatório'!$B726,'Faturamento NNE'!$AA$2:$AA$707,'Infos Relatório'!AU$723)</f>
        <v>#REF!</v>
      </c>
      <c r="AW726" s="232">
        <f>SUMIFS('Faturamento NNE'!$AG$2:$AG$707,'Faturamento NNE'!$E$2:$E$707,'Infos Relatório'!$B726,'Faturamento NNE'!$AA$2:$AA$707,'Infos Relatório'!AU$723)</f>
        <v>0</v>
      </c>
      <c r="AX726" s="233">
        <f>SUMIFS('Faturamento NNE'!$AE$2:$AE$707,'Faturamento NNE'!$E$2:$E$707,'Infos Relatório'!$B726,'Faturamento NNE'!$AA$2:$AA$707,'Infos Relatório'!AU$723)</f>
        <v>0</v>
      </c>
    </row>
    <row r="727" spans="2:74">
      <c r="B727" t="s">
        <v>210</v>
      </c>
      <c r="C727" s="231">
        <f>SUMIFS('Faturamento NNE'!$H$2:$H$707,'Faturamento NNE'!$E$2:$E$707,'Infos Relatório'!$B727,'Faturamento NNE'!$AA$2:$AA$707,'Infos Relatório'!C$723)</f>
        <v>0</v>
      </c>
      <c r="D727" s="232" t="e">
        <f>SUMIFS('Faturamento NNE'!#REF!,'Faturamento NNE'!$E$2:$E$707,'Infos Relatório'!$B727,'Faturamento NNE'!$AA$2:$AA$707,'Infos Relatório'!C$723)</f>
        <v>#REF!</v>
      </c>
      <c r="E727" s="273">
        <f>SUMIFS('Faturamento NNE'!$AG$2:$AG$707,'Faturamento NNE'!$E$2:$E$707,'Infos Relatório'!$B727,'Faturamento NNE'!$AA$2:$AA$707,'Infos Relatório'!C$723)</f>
        <v>0</v>
      </c>
      <c r="F727" s="279">
        <f>SUMIFS('Faturamento NNE'!$AE$2:$AE$707,'Faturamento NNE'!$E$2:$E$707,'Infos Relatório'!$B727,'Faturamento NNE'!$AA$2:$AA$707,'Infos Relatório'!C$723)</f>
        <v>0</v>
      </c>
      <c r="G727" s="231">
        <f>SUMIFS('Faturamento NNE'!$H$2:$H$707,'Faturamento NNE'!$E$2:$E$707,'Infos Relatório'!$B727,'Faturamento NNE'!$AA$2:$AA$707,'Infos Relatório'!G$723)</f>
        <v>0</v>
      </c>
      <c r="H727" s="232" t="e">
        <f>SUMIFS('Faturamento NNE'!#REF!,'Faturamento NNE'!$E$2:$E$707,'Infos Relatório'!$B727,'Faturamento NNE'!$AA$2:$AA$707,'Infos Relatório'!G$723)</f>
        <v>#REF!</v>
      </c>
      <c r="I727" s="273">
        <f>SUMIFS('Faturamento NNE'!$AG$2:$AG$707,'Faturamento NNE'!$E$2:$E$707,'Infos Relatório'!$B727,'Faturamento NNE'!$AA$2:$AA$707,'Infos Relatório'!G$723)</f>
        <v>0</v>
      </c>
      <c r="J727" s="279">
        <f>SUMIFS('Faturamento NNE'!$AE$2:$AE$707,'Faturamento NNE'!$E$2:$E$707,'Infos Relatório'!$B727,'Faturamento NNE'!$AA$2:$AA$707,'Infos Relatório'!G$723)</f>
        <v>0</v>
      </c>
      <c r="K727" s="290">
        <f>SUMIFS('Faturamento NNE'!$H$2:$H$707,'Faturamento NNE'!$E$2:$E$707,'Infos Relatório'!$B727,'Faturamento NNE'!$AA$2:$AA$707,'Infos Relatório'!K$723)</f>
        <v>0</v>
      </c>
      <c r="L727" s="273" t="e">
        <f>SUMIFS('Faturamento NNE'!#REF!,'Faturamento NNE'!$E$2:$E$707,'Infos Relatório'!$B727,'Faturamento NNE'!$AA$2:$AA$707,'Infos Relatório'!K$723)</f>
        <v>#REF!</v>
      </c>
      <c r="M727" s="288">
        <f>SUMIFS('Faturamento NNE'!$AG$2:$AG$707,'Faturamento NNE'!$E$2:$E$707,'Infos Relatório'!$B727,'Faturamento NNE'!$AA$2:$AA$707,'Infos Relatório'!K$723)</f>
        <v>0</v>
      </c>
      <c r="N727" s="233">
        <f>SUMIFS('Faturamento NNE'!$AE$2:$AE$707,'Faturamento NNE'!$E$2:$E$707,'Infos Relatório'!$B727,'Faturamento NNE'!$AA$2:$AA$707,'Infos Relatório'!K$723)</f>
        <v>0</v>
      </c>
      <c r="O727" s="231">
        <f>SUMIFS('Faturamento NNE'!$H$2:$H$707,'Faturamento NNE'!$E$2:$E$707,'Infos Relatório'!$B727,'Faturamento NNE'!$AA$2:$AA$707,'Infos Relatório'!O$723)</f>
        <v>0</v>
      </c>
      <c r="P727" s="232" t="e">
        <f>SUMIFS('Faturamento NNE'!#REF!,'Faturamento NNE'!$E$2:$E$707,'Infos Relatório'!$B727,'Faturamento NNE'!$AA$2:$AA$707,'Infos Relatório'!O$723)</f>
        <v>#REF!</v>
      </c>
      <c r="Q727" s="232">
        <f>SUMIFS('Faturamento NNE'!$AG$2:$AG$707,'Faturamento NNE'!$E$2:$E$707,'Infos Relatório'!$B727,'Faturamento NNE'!$AA$2:$AA$707,'Infos Relatório'!O$723)</f>
        <v>0</v>
      </c>
      <c r="R727" s="233">
        <f>SUMIFS('Faturamento NNE'!$AE$2:$AE$707,'Faturamento NNE'!$E$2:$E$707,'Infos Relatório'!$B727,'Faturamento NNE'!$AA$2:$AA$707,'Infos Relatório'!O$723)</f>
        <v>0</v>
      </c>
      <c r="S727" s="231">
        <f>SUMIFS('Faturamento NNE'!$H$2:$H$707,'Faturamento NNE'!$E$2:$E$707,'Infos Relatório'!$B727,'Faturamento NNE'!$AA$2:$AA$707,'Infos Relatório'!S$723)</f>
        <v>0</v>
      </c>
      <c r="T727" s="232" t="e">
        <f>SUMIFS('Faturamento NNE'!#REF!,'Faturamento NNE'!$E$2:$E$707,'Infos Relatório'!$B727,'Faturamento NNE'!$AA$2:$AA$707,'Infos Relatório'!S$723)</f>
        <v>#REF!</v>
      </c>
      <c r="U727" s="232">
        <f>SUMIFS('Faturamento NNE'!$AG$2:$AG$707,'Faturamento NNE'!$E$2:$E$707,'Infos Relatório'!$B727,'Faturamento NNE'!$AA$2:$AA$707,'Infos Relatório'!S$723)</f>
        <v>0</v>
      </c>
      <c r="V727" s="233">
        <f>SUMIFS('Faturamento NNE'!$AE$2:$AE$707,'Faturamento NNE'!$E$2:$E$707,'Infos Relatório'!$B727,'Faturamento NNE'!$AA$2:$AA$707,'Infos Relatório'!S$723)</f>
        <v>0</v>
      </c>
      <c r="W727" s="231">
        <f>SUMIFS('Faturamento NNE'!$H$2:$H$707,'Faturamento NNE'!$E$2:$E$707,'Infos Relatório'!$B727,'Faturamento NNE'!$AA$2:$AA$707,'Infos Relatório'!W$723)</f>
        <v>0</v>
      </c>
      <c r="X727" s="232" t="e">
        <f>SUMIFS('Faturamento NNE'!#REF!,'Faturamento NNE'!$E$2:$E$707,'Infos Relatório'!$B727,'Faturamento NNE'!$AA$2:$AA$707,'Infos Relatório'!W$723)</f>
        <v>#REF!</v>
      </c>
      <c r="Y727" s="232">
        <f>SUMIFS('Faturamento NNE'!$AG$2:$AG$707,'Faturamento NNE'!$E$2:$E$707,'Infos Relatório'!$B727,'Faturamento NNE'!$AA$2:$AA$707,'Infos Relatório'!W$723)</f>
        <v>0</v>
      </c>
      <c r="Z727" s="233">
        <f>SUMIFS('Faturamento NNE'!$AE$2:$AE$707,'Faturamento NNE'!$E$2:$E$707,'Infos Relatório'!$B727,'Faturamento NNE'!$AA$2:$AA$707,'Infos Relatório'!W$723)</f>
        <v>0</v>
      </c>
      <c r="AA727" s="231">
        <f>SUMIFS('Faturamento NNE'!$H$2:$H$707,'Faturamento NNE'!$E$2:$E$707,'Infos Relatório'!$B727,'Faturamento NNE'!$AA$2:$AA$707,'Infos Relatório'!AA$723)</f>
        <v>0</v>
      </c>
      <c r="AB727" s="232" t="e">
        <f>SUMIFS('Faturamento NNE'!#REF!,'Faturamento NNE'!$E$2:$E$707,'Infos Relatório'!$B727,'Faturamento NNE'!$AA$2:$AA$707,'Infos Relatório'!AA$723)</f>
        <v>#REF!</v>
      </c>
      <c r="AC727" s="232">
        <f>SUMIFS('Faturamento NNE'!$AG$2:$AG$707,'Faturamento NNE'!$E$2:$E$707,'Infos Relatório'!$B727,'Faturamento NNE'!$AA$2:$AA$707,'Infos Relatório'!AA$723)</f>
        <v>0</v>
      </c>
      <c r="AD727" s="233">
        <f>SUMIFS('Faturamento NNE'!$AE$2:$AE$707,'Faturamento NNE'!$E$2:$E$707,'Infos Relatório'!$B727,'Faturamento NNE'!$AA$2:$AA$707,'Infos Relatório'!AA$723)</f>
        <v>0</v>
      </c>
      <c r="AE727" s="231">
        <f>SUMIFS('Faturamento NNE'!$H$2:$H$707,'Faturamento NNE'!$E$2:$E$707,'Infos Relatório'!$B727,'Faturamento NNE'!$AA$2:$AA$707,'Infos Relatório'!AE$723)</f>
        <v>0</v>
      </c>
      <c r="AF727" s="232" t="e">
        <f>SUMIFS('Faturamento NNE'!#REF!,'Faturamento NNE'!$E$2:$E$707,'Infos Relatório'!$B727,'Faturamento NNE'!$AA$2:$AA$707,'Infos Relatório'!AE$723)</f>
        <v>#REF!</v>
      </c>
      <c r="AG727" s="232">
        <f>SUMIFS('Faturamento NNE'!$AG$2:$AG$707,'Faturamento NNE'!$E$2:$E$707,'Infos Relatório'!$B727,'Faturamento NNE'!$AA$2:$AA$707,'Infos Relatório'!AE$723)</f>
        <v>0</v>
      </c>
      <c r="AH727" s="233">
        <f>SUMIFS('Faturamento NNE'!$AE$2:$AE$707,'Faturamento NNE'!$E$2:$E$707,'Infos Relatório'!$B727,'Faturamento NNE'!$AA$2:$AA$707,'Infos Relatório'!AE$723)</f>
        <v>0</v>
      </c>
      <c r="AI727" s="231">
        <f>SUMIFS('Faturamento NNE'!$H$2:$H$707,'Faturamento NNE'!$E$2:$E$707,'Infos Relatório'!$B727,'Faturamento NNE'!$AA$2:$AA$707,'Infos Relatório'!AI$723)</f>
        <v>0</v>
      </c>
      <c r="AJ727" s="232" t="e">
        <f>SUMIFS('Faturamento NNE'!#REF!,'Faturamento NNE'!$E$2:$E$707,'Infos Relatório'!$B727,'Faturamento NNE'!$AA$2:$AA$707,'Infos Relatório'!AI$723)</f>
        <v>#REF!</v>
      </c>
      <c r="AK727" s="232">
        <f>SUMIFS('Faturamento NNE'!$AG$2:$AG$707,'Faturamento NNE'!$E$2:$E$707,'Infos Relatório'!$B727,'Faturamento NNE'!$AA$2:$AA$707,'Infos Relatório'!AI$723)</f>
        <v>0</v>
      </c>
      <c r="AL727" s="233">
        <f>SUMIFS('Faturamento NNE'!$AE$2:$AE$707,'Faturamento NNE'!$E$2:$E$707,'Infos Relatório'!$B727,'Faturamento NNE'!$AA$2:$AA$707,'Infos Relatório'!AI$723)</f>
        <v>0</v>
      </c>
      <c r="AM727" s="231">
        <f>SUMIFS('Faturamento NNE'!$H$2:$H$707,'Faturamento NNE'!$E$2:$E$707,'Infos Relatório'!$B727,'Faturamento NNE'!$AA$2:$AA$707,'Infos Relatório'!AM$723)</f>
        <v>0</v>
      </c>
      <c r="AN727" s="232" t="e">
        <f>SUMIFS('Faturamento NNE'!#REF!,'Faturamento NNE'!$E$2:$E$707,'Infos Relatório'!$B727,'Faturamento NNE'!$AA$2:$AA$707,'Infos Relatório'!AM$723)</f>
        <v>#REF!</v>
      </c>
      <c r="AO727" s="232">
        <f>SUMIFS('Faturamento NNE'!$AG$2:$AG$707,'Faturamento NNE'!$E$2:$E$707,'Infos Relatório'!$B727,'Faturamento NNE'!$AA$2:$AA$707,'Infos Relatório'!AM$723)</f>
        <v>0</v>
      </c>
      <c r="AP727" s="233">
        <f>SUMIFS('Faturamento NNE'!$AE$2:$AE$707,'Faturamento NNE'!$E$2:$E$707,'Infos Relatório'!$B727,'Faturamento NNE'!$AA$2:$AA$707,'Infos Relatório'!AM$723)</f>
        <v>0</v>
      </c>
      <c r="AQ727" s="231">
        <f>SUMIFS('Faturamento NNE'!$H$2:$H$707,'Faturamento NNE'!$E$2:$E$707,'Infos Relatório'!$B727,'Faturamento NNE'!$AA$2:$AA$707,'Infos Relatório'!AQ$723)</f>
        <v>0</v>
      </c>
      <c r="AR727" s="232" t="e">
        <f>SUMIFS('Faturamento NNE'!#REF!,'Faturamento NNE'!$E$2:$E$707,'Infos Relatório'!$B727,'Faturamento NNE'!$AA$2:$AA$707,'Infos Relatório'!AQ$723)</f>
        <v>#REF!</v>
      </c>
      <c r="AS727" s="232">
        <f>SUMIFS('Faturamento NNE'!$AG$2:$AG$707,'Faturamento NNE'!$E$2:$E$707,'Infos Relatório'!$B727,'Faturamento NNE'!$AA$2:$AA$707,'Infos Relatório'!AQ$723)</f>
        <v>0</v>
      </c>
      <c r="AT727" s="233">
        <f>SUMIFS('Faturamento NNE'!$AE$2:$AE$707,'Faturamento NNE'!$E$2:$E$707,'Infos Relatório'!$B727,'Faturamento NNE'!$AA$2:$AA$707,'Infos Relatório'!AQ$723)</f>
        <v>0</v>
      </c>
      <c r="AU727" s="231">
        <f>SUMIFS('Faturamento NNE'!$H$2:$H$707,'Faturamento NNE'!$E$2:$E$707,'Infos Relatório'!$B727,'Faturamento NNE'!$AA$2:$AA$707,'Infos Relatório'!AU$723)</f>
        <v>0</v>
      </c>
      <c r="AV727" s="232" t="e">
        <f>SUMIFS('Faturamento NNE'!#REF!,'Faturamento NNE'!$E$2:$E$707,'Infos Relatório'!$B727,'Faturamento NNE'!$AA$2:$AA$707,'Infos Relatório'!AU$723)</f>
        <v>#REF!</v>
      </c>
      <c r="AW727" s="232">
        <f>SUMIFS('Faturamento NNE'!$AG$2:$AG$707,'Faturamento NNE'!$E$2:$E$707,'Infos Relatório'!$B727,'Faturamento NNE'!$AA$2:$AA$707,'Infos Relatório'!AU$723)</f>
        <v>0</v>
      </c>
      <c r="AX727" s="233">
        <f>SUMIFS('Faturamento NNE'!$AE$2:$AE$707,'Faturamento NNE'!$E$2:$E$707,'Infos Relatório'!$B727,'Faturamento NNE'!$AA$2:$AA$707,'Infos Relatório'!AU$723)</f>
        <v>0</v>
      </c>
    </row>
    <row r="728" spans="2:74">
      <c r="B728" t="s">
        <v>211</v>
      </c>
      <c r="C728" s="231">
        <f>SUMIFS('Faturamento NNE'!$H$2:$H$707,'Faturamento NNE'!$E$2:$E$707,'Infos Relatório'!$B728,'Faturamento NNE'!$AA$2:$AA$707,'Infos Relatório'!C$723)</f>
        <v>0</v>
      </c>
      <c r="D728" s="232" t="e">
        <f>SUMIFS('Faturamento NNE'!#REF!,'Faturamento NNE'!$E$2:$E$707,'Infos Relatório'!$B728,'Faturamento NNE'!$AA$2:$AA$707,'Infos Relatório'!C$723)</f>
        <v>#REF!</v>
      </c>
      <c r="E728" s="273">
        <f>SUMIFS('Faturamento NNE'!$AG$2:$AG$707,'Faturamento NNE'!$E$2:$E$707,'Infos Relatório'!$B728,'Faturamento NNE'!$AA$2:$AA$707,'Infos Relatório'!C$723)</f>
        <v>0</v>
      </c>
      <c r="F728" s="279">
        <f>SUMIFS('Faturamento NNE'!$AE$2:$AE$707,'Faturamento NNE'!$E$2:$E$707,'Infos Relatório'!$B728,'Faturamento NNE'!$AA$2:$AA$707,'Infos Relatório'!C$723)</f>
        <v>0</v>
      </c>
      <c r="G728" s="231">
        <f>SUMIFS('Faturamento NNE'!$H$2:$H$707,'Faturamento NNE'!$E$2:$E$707,'Infos Relatório'!$B728,'Faturamento NNE'!$AA$2:$AA$707,'Infos Relatório'!G$723)</f>
        <v>0</v>
      </c>
      <c r="H728" s="232" t="e">
        <f>SUMIFS('Faturamento NNE'!#REF!,'Faturamento NNE'!$E$2:$E$707,'Infos Relatório'!$B728,'Faturamento NNE'!$AA$2:$AA$707,'Infos Relatório'!G$723)</f>
        <v>#REF!</v>
      </c>
      <c r="I728" s="273">
        <f>SUMIFS('Faturamento NNE'!$AG$2:$AG$707,'Faturamento NNE'!$E$2:$E$707,'Infos Relatório'!$B728,'Faturamento NNE'!$AA$2:$AA$707,'Infos Relatório'!G$723)</f>
        <v>0</v>
      </c>
      <c r="J728" s="279">
        <f>SUMIFS('Faturamento NNE'!$AE$2:$AE$707,'Faturamento NNE'!$E$2:$E$707,'Infos Relatório'!$B728,'Faturamento NNE'!$AA$2:$AA$707,'Infos Relatório'!G$723)</f>
        <v>0</v>
      </c>
      <c r="K728" s="290">
        <f>SUMIFS('Faturamento NNE'!$H$2:$H$707,'Faturamento NNE'!$E$2:$E$707,'Infos Relatório'!$B728,'Faturamento NNE'!$AA$2:$AA$707,'Infos Relatório'!K$723)</f>
        <v>0</v>
      </c>
      <c r="L728" s="273" t="e">
        <f>SUMIFS('Faturamento NNE'!#REF!,'Faturamento NNE'!$E$2:$E$707,'Infos Relatório'!$B728,'Faturamento NNE'!$AA$2:$AA$707,'Infos Relatório'!K$723)</f>
        <v>#REF!</v>
      </c>
      <c r="M728" s="288">
        <f>SUMIFS('Faturamento NNE'!$AG$2:$AG$707,'Faturamento NNE'!$E$2:$E$707,'Infos Relatório'!$B728,'Faturamento NNE'!$AA$2:$AA$707,'Infos Relatório'!K$723)</f>
        <v>0</v>
      </c>
      <c r="N728" s="233">
        <f>SUMIFS('Faturamento NNE'!$AE$2:$AE$707,'Faturamento NNE'!$E$2:$E$707,'Infos Relatório'!$B728,'Faturamento NNE'!$AA$2:$AA$707,'Infos Relatório'!K$723)</f>
        <v>0</v>
      </c>
      <c r="O728" s="231">
        <f>SUMIFS('Faturamento NNE'!$H$2:$H$707,'Faturamento NNE'!$E$2:$E$707,'Infos Relatório'!$B728,'Faturamento NNE'!$AA$2:$AA$707,'Infos Relatório'!O$723)</f>
        <v>0</v>
      </c>
      <c r="P728" s="232" t="e">
        <f>SUMIFS('Faturamento NNE'!#REF!,'Faturamento NNE'!$E$2:$E$707,'Infos Relatório'!$B728,'Faturamento NNE'!$AA$2:$AA$707,'Infos Relatório'!O$723)</f>
        <v>#REF!</v>
      </c>
      <c r="Q728" s="232">
        <f>SUMIFS('Faturamento NNE'!$AG$2:$AG$707,'Faturamento NNE'!$E$2:$E$707,'Infos Relatório'!$B728,'Faturamento NNE'!$AA$2:$AA$707,'Infos Relatório'!O$723)</f>
        <v>0</v>
      </c>
      <c r="R728" s="233">
        <f>SUMIFS('Faturamento NNE'!$AE$2:$AE$707,'Faturamento NNE'!$E$2:$E$707,'Infos Relatório'!$B728,'Faturamento NNE'!$AA$2:$AA$707,'Infos Relatório'!O$723)</f>
        <v>0</v>
      </c>
      <c r="S728" s="231">
        <f>SUMIFS('Faturamento NNE'!$H$2:$H$707,'Faturamento NNE'!$E$2:$E$707,'Infos Relatório'!$B728,'Faturamento NNE'!$AA$2:$AA$707,'Infos Relatório'!S$723)</f>
        <v>0</v>
      </c>
      <c r="T728" s="232" t="e">
        <f>SUMIFS('Faturamento NNE'!#REF!,'Faturamento NNE'!$E$2:$E$707,'Infos Relatório'!$B728,'Faturamento NNE'!$AA$2:$AA$707,'Infos Relatório'!S$723)</f>
        <v>#REF!</v>
      </c>
      <c r="U728" s="232">
        <f>SUMIFS('Faturamento NNE'!$AG$2:$AG$707,'Faturamento NNE'!$E$2:$E$707,'Infos Relatório'!$B728,'Faturamento NNE'!$AA$2:$AA$707,'Infos Relatório'!S$723)</f>
        <v>0</v>
      </c>
      <c r="V728" s="233">
        <f>SUMIFS('Faturamento NNE'!$AE$2:$AE$707,'Faturamento NNE'!$E$2:$E$707,'Infos Relatório'!$B728,'Faturamento NNE'!$AA$2:$AA$707,'Infos Relatório'!S$723)</f>
        <v>0</v>
      </c>
      <c r="W728" s="231">
        <f>SUMIFS('Faturamento NNE'!$H$2:$H$707,'Faturamento NNE'!$E$2:$E$707,'Infos Relatório'!$B728,'Faturamento NNE'!$AA$2:$AA$707,'Infos Relatório'!W$723)</f>
        <v>0</v>
      </c>
      <c r="X728" s="232" t="e">
        <f>SUMIFS('Faturamento NNE'!#REF!,'Faturamento NNE'!$E$2:$E$707,'Infos Relatório'!$B728,'Faturamento NNE'!$AA$2:$AA$707,'Infos Relatório'!W$723)</f>
        <v>#REF!</v>
      </c>
      <c r="Y728" s="232">
        <f>SUMIFS('Faturamento NNE'!$AG$2:$AG$707,'Faturamento NNE'!$E$2:$E$707,'Infos Relatório'!$B728,'Faturamento NNE'!$AA$2:$AA$707,'Infos Relatório'!W$723)</f>
        <v>0</v>
      </c>
      <c r="Z728" s="233">
        <f>SUMIFS('Faturamento NNE'!$AE$2:$AE$707,'Faturamento NNE'!$E$2:$E$707,'Infos Relatório'!$B728,'Faturamento NNE'!$AA$2:$AA$707,'Infos Relatório'!W$723)</f>
        <v>0</v>
      </c>
      <c r="AA728" s="231">
        <f>SUMIFS('Faturamento NNE'!$H$2:$H$707,'Faturamento NNE'!$E$2:$E$707,'Infos Relatório'!$B728,'Faturamento NNE'!$AA$2:$AA$707,'Infos Relatório'!AA$723)</f>
        <v>0</v>
      </c>
      <c r="AB728" s="232" t="e">
        <f>SUMIFS('Faturamento NNE'!#REF!,'Faturamento NNE'!$E$2:$E$707,'Infos Relatório'!$B728,'Faturamento NNE'!$AA$2:$AA$707,'Infos Relatório'!AA$723)</f>
        <v>#REF!</v>
      </c>
      <c r="AC728" s="232">
        <f>SUMIFS('Faturamento NNE'!$AG$2:$AG$707,'Faturamento NNE'!$E$2:$E$707,'Infos Relatório'!$B728,'Faturamento NNE'!$AA$2:$AA$707,'Infos Relatório'!AA$723)</f>
        <v>0</v>
      </c>
      <c r="AD728" s="233">
        <f>SUMIFS('Faturamento NNE'!$AE$2:$AE$707,'Faturamento NNE'!$E$2:$E$707,'Infos Relatório'!$B728,'Faturamento NNE'!$AA$2:$AA$707,'Infos Relatório'!AA$723)</f>
        <v>0</v>
      </c>
      <c r="AE728" s="231">
        <f>SUMIFS('Faturamento NNE'!$H$2:$H$707,'Faturamento NNE'!$E$2:$E$707,'Infos Relatório'!$B728,'Faturamento NNE'!$AA$2:$AA$707,'Infos Relatório'!AE$723)</f>
        <v>0</v>
      </c>
      <c r="AF728" s="232" t="e">
        <f>SUMIFS('Faturamento NNE'!#REF!,'Faturamento NNE'!$E$2:$E$707,'Infos Relatório'!$B728,'Faturamento NNE'!$AA$2:$AA$707,'Infos Relatório'!AE$723)</f>
        <v>#REF!</v>
      </c>
      <c r="AG728" s="232">
        <f>SUMIFS('Faturamento NNE'!$AG$2:$AG$707,'Faturamento NNE'!$E$2:$E$707,'Infos Relatório'!$B728,'Faturamento NNE'!$AA$2:$AA$707,'Infos Relatório'!AE$723)</f>
        <v>0</v>
      </c>
      <c r="AH728" s="233">
        <f>SUMIFS('Faturamento NNE'!$AE$2:$AE$707,'Faturamento NNE'!$E$2:$E$707,'Infos Relatório'!$B728,'Faturamento NNE'!$AA$2:$AA$707,'Infos Relatório'!AE$723)</f>
        <v>0</v>
      </c>
      <c r="AI728" s="231">
        <f>SUMIFS('Faturamento NNE'!$H$2:$H$707,'Faturamento NNE'!$E$2:$E$707,'Infos Relatório'!$B728,'Faturamento NNE'!$AA$2:$AA$707,'Infos Relatório'!AI$723)</f>
        <v>0</v>
      </c>
      <c r="AJ728" s="232" t="e">
        <f>SUMIFS('Faturamento NNE'!#REF!,'Faturamento NNE'!$E$2:$E$707,'Infos Relatório'!$B728,'Faturamento NNE'!$AA$2:$AA$707,'Infos Relatório'!AI$723)</f>
        <v>#REF!</v>
      </c>
      <c r="AK728" s="232">
        <f>SUMIFS('Faturamento NNE'!$AG$2:$AG$707,'Faturamento NNE'!$E$2:$E$707,'Infos Relatório'!$B728,'Faturamento NNE'!$AA$2:$AA$707,'Infos Relatório'!AI$723)</f>
        <v>0</v>
      </c>
      <c r="AL728" s="233">
        <f>SUMIFS('Faturamento NNE'!$AE$2:$AE$707,'Faturamento NNE'!$E$2:$E$707,'Infos Relatório'!$B728,'Faturamento NNE'!$AA$2:$AA$707,'Infos Relatório'!AI$723)</f>
        <v>0</v>
      </c>
      <c r="AM728" s="231">
        <f>SUMIFS('Faturamento NNE'!$H$2:$H$707,'Faturamento NNE'!$E$2:$E$707,'Infos Relatório'!$B728,'Faturamento NNE'!$AA$2:$AA$707,'Infos Relatório'!AM$723)</f>
        <v>0</v>
      </c>
      <c r="AN728" s="232" t="e">
        <f>SUMIFS('Faturamento NNE'!#REF!,'Faturamento NNE'!$E$2:$E$707,'Infos Relatório'!$B728,'Faturamento NNE'!$AA$2:$AA$707,'Infos Relatório'!AM$723)</f>
        <v>#REF!</v>
      </c>
      <c r="AO728" s="232">
        <f>SUMIFS('Faturamento NNE'!$AG$2:$AG$707,'Faturamento NNE'!$E$2:$E$707,'Infos Relatório'!$B728,'Faturamento NNE'!$AA$2:$AA$707,'Infos Relatório'!AM$723)</f>
        <v>0</v>
      </c>
      <c r="AP728" s="233">
        <f>SUMIFS('Faturamento NNE'!$AE$2:$AE$707,'Faturamento NNE'!$E$2:$E$707,'Infos Relatório'!$B728,'Faturamento NNE'!$AA$2:$AA$707,'Infos Relatório'!AM$723)</f>
        <v>0</v>
      </c>
      <c r="AQ728" s="231">
        <f>SUMIFS('Faturamento NNE'!$H$2:$H$707,'Faturamento NNE'!$E$2:$E$707,'Infos Relatório'!$B728,'Faturamento NNE'!$AA$2:$AA$707,'Infos Relatório'!AQ$723)</f>
        <v>0</v>
      </c>
      <c r="AR728" s="232" t="e">
        <f>SUMIFS('Faturamento NNE'!#REF!,'Faturamento NNE'!$E$2:$E$707,'Infos Relatório'!$B728,'Faturamento NNE'!$AA$2:$AA$707,'Infos Relatório'!AQ$723)</f>
        <v>#REF!</v>
      </c>
      <c r="AS728" s="232">
        <f>SUMIFS('Faturamento NNE'!$AG$2:$AG$707,'Faturamento NNE'!$E$2:$E$707,'Infos Relatório'!$B728,'Faturamento NNE'!$AA$2:$AA$707,'Infos Relatório'!AQ$723)</f>
        <v>0</v>
      </c>
      <c r="AT728" s="233">
        <f>SUMIFS('Faturamento NNE'!$AE$2:$AE$707,'Faturamento NNE'!$E$2:$E$707,'Infos Relatório'!$B728,'Faturamento NNE'!$AA$2:$AA$707,'Infos Relatório'!AQ$723)</f>
        <v>0</v>
      </c>
      <c r="AU728" s="231">
        <f>SUMIFS('Faturamento NNE'!$H$2:$H$707,'Faturamento NNE'!$E$2:$E$707,'Infos Relatório'!$B728,'Faturamento NNE'!$AA$2:$AA$707,'Infos Relatório'!AU$723)</f>
        <v>0</v>
      </c>
      <c r="AV728" s="232" t="e">
        <f>SUMIFS('Faturamento NNE'!#REF!,'Faturamento NNE'!$E$2:$E$707,'Infos Relatório'!$B728,'Faturamento NNE'!$AA$2:$AA$707,'Infos Relatório'!AU$723)</f>
        <v>#REF!</v>
      </c>
      <c r="AW728" s="232">
        <f>SUMIFS('Faturamento NNE'!$AG$2:$AG$707,'Faturamento NNE'!$E$2:$E$707,'Infos Relatório'!$B728,'Faturamento NNE'!$AA$2:$AA$707,'Infos Relatório'!AU$723)</f>
        <v>0</v>
      </c>
      <c r="AX728" s="233">
        <f>SUMIFS('Faturamento NNE'!$AE$2:$AE$707,'Faturamento NNE'!$E$2:$E$707,'Infos Relatório'!$B728,'Faturamento NNE'!$AA$2:$AA$707,'Infos Relatório'!AU$723)</f>
        <v>0</v>
      </c>
    </row>
    <row r="729" spans="2:74">
      <c r="B729" t="s">
        <v>75</v>
      </c>
      <c r="C729" s="231">
        <f>SUMIFS('Faturamento NNE'!$H$2:$H$707,'Faturamento NNE'!$E$2:$E$707,'Infos Relatório'!$B729,'Faturamento NNE'!$AA$2:$AA$707,'Infos Relatório'!C$723)</f>
        <v>0</v>
      </c>
      <c r="D729" s="232" t="e">
        <f>SUMIFS('Faturamento NNE'!#REF!,'Faturamento NNE'!$E$2:$E$707,'Infos Relatório'!$B729,'Faturamento NNE'!$AA$2:$AA$707,'Infos Relatório'!C$723)</f>
        <v>#REF!</v>
      </c>
      <c r="E729" s="273">
        <f>SUMIFS('Faturamento NNE'!$AG$2:$AG$707,'Faturamento NNE'!$E$2:$E$707,'Infos Relatório'!$B729,'Faturamento NNE'!$AA$2:$AA$707,'Infos Relatório'!C$723)</f>
        <v>0</v>
      </c>
      <c r="F729" s="279">
        <f>SUMIFS('Faturamento NNE'!$AE$2:$AE$707,'Faturamento NNE'!$E$2:$E$707,'Infos Relatório'!$B729,'Faturamento NNE'!$AA$2:$AA$707,'Infos Relatório'!C$723)</f>
        <v>0</v>
      </c>
      <c r="G729" s="231">
        <f>SUMIFS('Faturamento NNE'!$H$2:$H$707,'Faturamento NNE'!$E$2:$E$707,'Infos Relatório'!$B729,'Faturamento NNE'!$AA$2:$AA$707,'Infos Relatório'!G$723)</f>
        <v>0</v>
      </c>
      <c r="H729" s="232" t="e">
        <f>SUMIFS('Faturamento NNE'!#REF!,'Faturamento NNE'!$E$2:$E$707,'Infos Relatório'!$B729,'Faturamento NNE'!$AA$2:$AA$707,'Infos Relatório'!G$723)</f>
        <v>#REF!</v>
      </c>
      <c r="I729" s="273">
        <f>SUMIFS('Faturamento NNE'!$AG$2:$AG$707,'Faturamento NNE'!$E$2:$E$707,'Infos Relatório'!$B729,'Faturamento NNE'!$AA$2:$AA$707,'Infos Relatório'!G$723)</f>
        <v>0</v>
      </c>
      <c r="J729" s="279">
        <f>SUMIFS('Faturamento NNE'!$AE$2:$AE$707,'Faturamento NNE'!$E$2:$E$707,'Infos Relatório'!$B729,'Faturamento NNE'!$AA$2:$AA$707,'Infos Relatório'!G$723)</f>
        <v>0</v>
      </c>
      <c r="K729" s="290">
        <f>SUMIFS('Faturamento NNE'!$H$2:$H$707,'Faturamento NNE'!$E$2:$E$707,'Infos Relatório'!$B729,'Faturamento NNE'!$AA$2:$AA$707,'Infos Relatório'!K$723)</f>
        <v>0</v>
      </c>
      <c r="L729" s="273" t="e">
        <f>SUMIFS('Faturamento NNE'!#REF!,'Faturamento NNE'!$E$2:$E$707,'Infos Relatório'!$B729,'Faturamento NNE'!$AA$2:$AA$707,'Infos Relatório'!K$723)</f>
        <v>#REF!</v>
      </c>
      <c r="M729" s="288">
        <f>SUMIFS('Faturamento NNE'!$AG$2:$AG$707,'Faturamento NNE'!$E$2:$E$707,'Infos Relatório'!$B729,'Faturamento NNE'!$AA$2:$AA$707,'Infos Relatório'!K$723)</f>
        <v>0</v>
      </c>
      <c r="N729" s="233">
        <f>SUMIFS('Faturamento NNE'!$AE$2:$AE$707,'Faturamento NNE'!$E$2:$E$707,'Infos Relatório'!$B729,'Faturamento NNE'!$AA$2:$AA$707,'Infos Relatório'!K$723)</f>
        <v>0</v>
      </c>
      <c r="O729" s="231">
        <f>SUMIFS('Faturamento NNE'!$H$2:$H$707,'Faturamento NNE'!$E$2:$E$707,'Infos Relatório'!$B729,'Faturamento NNE'!$AA$2:$AA$707,'Infos Relatório'!O$723)</f>
        <v>0</v>
      </c>
      <c r="P729" s="232" t="e">
        <f>SUMIFS('Faturamento NNE'!#REF!,'Faturamento NNE'!$E$2:$E$707,'Infos Relatório'!$B729,'Faturamento NNE'!$AA$2:$AA$707,'Infos Relatório'!O$723)</f>
        <v>#REF!</v>
      </c>
      <c r="Q729" s="232">
        <f>SUMIFS('Faturamento NNE'!$AG$2:$AG$707,'Faturamento NNE'!$E$2:$E$707,'Infos Relatório'!$B729,'Faturamento NNE'!$AA$2:$AA$707,'Infos Relatório'!O$723)</f>
        <v>0</v>
      </c>
      <c r="R729" s="233">
        <f>SUMIFS('Faturamento NNE'!$AE$2:$AE$707,'Faturamento NNE'!$E$2:$E$707,'Infos Relatório'!$B729,'Faturamento NNE'!$AA$2:$AA$707,'Infos Relatório'!O$723)</f>
        <v>0</v>
      </c>
      <c r="S729" s="231">
        <f>SUMIFS('Faturamento NNE'!$H$2:$H$707,'Faturamento NNE'!$E$2:$E$707,'Infos Relatório'!$B729,'Faturamento NNE'!$AA$2:$AA$707,'Infos Relatório'!S$723)</f>
        <v>0</v>
      </c>
      <c r="T729" s="232" t="e">
        <f>SUMIFS('Faturamento NNE'!#REF!,'Faturamento NNE'!$E$2:$E$707,'Infos Relatório'!$B729,'Faturamento NNE'!$AA$2:$AA$707,'Infos Relatório'!S$723)</f>
        <v>#REF!</v>
      </c>
      <c r="U729" s="232">
        <f>SUMIFS('Faturamento NNE'!$AG$2:$AG$707,'Faturamento NNE'!$E$2:$E$707,'Infos Relatório'!$B729,'Faturamento NNE'!$AA$2:$AA$707,'Infos Relatório'!S$723)</f>
        <v>0</v>
      </c>
      <c r="V729" s="233">
        <f>SUMIFS('Faturamento NNE'!$AE$2:$AE$707,'Faturamento NNE'!$E$2:$E$707,'Infos Relatório'!$B729,'Faturamento NNE'!$AA$2:$AA$707,'Infos Relatório'!S$723)</f>
        <v>0</v>
      </c>
      <c r="W729" s="231">
        <f>SUMIFS('Faturamento NNE'!$H$2:$H$707,'Faturamento NNE'!$E$2:$E$707,'Infos Relatório'!$B729,'Faturamento NNE'!$AA$2:$AA$707,'Infos Relatório'!W$723)</f>
        <v>0</v>
      </c>
      <c r="X729" s="232" t="e">
        <f>SUMIFS('Faturamento NNE'!#REF!,'Faturamento NNE'!$E$2:$E$707,'Infos Relatório'!$B729,'Faturamento NNE'!$AA$2:$AA$707,'Infos Relatório'!W$723)</f>
        <v>#REF!</v>
      </c>
      <c r="Y729" s="232">
        <f>SUMIFS('Faturamento NNE'!$AG$2:$AG$707,'Faturamento NNE'!$E$2:$E$707,'Infos Relatório'!$B729,'Faturamento NNE'!$AA$2:$AA$707,'Infos Relatório'!W$723)</f>
        <v>0</v>
      </c>
      <c r="Z729" s="233">
        <f>SUMIFS('Faturamento NNE'!$AE$2:$AE$707,'Faturamento NNE'!$E$2:$E$707,'Infos Relatório'!$B729,'Faturamento NNE'!$AA$2:$AA$707,'Infos Relatório'!W$723)</f>
        <v>0</v>
      </c>
      <c r="AA729" s="231">
        <f>SUMIFS('Faturamento NNE'!$H$2:$H$707,'Faturamento NNE'!$E$2:$E$707,'Infos Relatório'!$B729,'Faturamento NNE'!$AA$2:$AA$707,'Infos Relatório'!AA$723)</f>
        <v>0</v>
      </c>
      <c r="AB729" s="232" t="e">
        <f>SUMIFS('Faturamento NNE'!#REF!,'Faturamento NNE'!$E$2:$E$707,'Infos Relatório'!$B729,'Faturamento NNE'!$AA$2:$AA$707,'Infos Relatório'!AA$723)</f>
        <v>#REF!</v>
      </c>
      <c r="AC729" s="232">
        <f>SUMIFS('Faturamento NNE'!$AG$2:$AG$707,'Faturamento NNE'!$E$2:$E$707,'Infos Relatório'!$B729,'Faturamento NNE'!$AA$2:$AA$707,'Infos Relatório'!AA$723)</f>
        <v>0</v>
      </c>
      <c r="AD729" s="233">
        <f>SUMIFS('Faturamento NNE'!$AE$2:$AE$707,'Faturamento NNE'!$E$2:$E$707,'Infos Relatório'!$B729,'Faturamento NNE'!$AA$2:$AA$707,'Infos Relatório'!AA$723)</f>
        <v>0</v>
      </c>
      <c r="AE729" s="231">
        <f>SUMIFS('Faturamento NNE'!$H$2:$H$707,'Faturamento NNE'!$E$2:$E$707,'Infos Relatório'!$B729,'Faturamento NNE'!$AA$2:$AA$707,'Infos Relatório'!AE$723)</f>
        <v>0</v>
      </c>
      <c r="AF729" s="232" t="e">
        <f>SUMIFS('Faturamento NNE'!#REF!,'Faturamento NNE'!$E$2:$E$707,'Infos Relatório'!$B729,'Faturamento NNE'!$AA$2:$AA$707,'Infos Relatório'!AE$723)</f>
        <v>#REF!</v>
      </c>
      <c r="AG729" s="232">
        <f>SUMIFS('Faturamento NNE'!$AG$2:$AG$707,'Faturamento NNE'!$E$2:$E$707,'Infos Relatório'!$B729,'Faturamento NNE'!$AA$2:$AA$707,'Infos Relatório'!AE$723)</f>
        <v>0</v>
      </c>
      <c r="AH729" s="233">
        <f>SUMIFS('Faturamento NNE'!$AE$2:$AE$707,'Faturamento NNE'!$E$2:$E$707,'Infos Relatório'!$B729,'Faturamento NNE'!$AA$2:$AA$707,'Infos Relatório'!AE$723)</f>
        <v>0</v>
      </c>
      <c r="AI729" s="231">
        <f>SUMIFS('Faturamento NNE'!$H$2:$H$707,'Faturamento NNE'!$E$2:$E$707,'Infos Relatório'!$B729,'Faturamento NNE'!$AA$2:$AA$707,'Infos Relatório'!AI$723)</f>
        <v>0</v>
      </c>
      <c r="AJ729" s="232" t="e">
        <f>SUMIFS('Faturamento NNE'!#REF!,'Faturamento NNE'!$E$2:$E$707,'Infos Relatório'!$B729,'Faturamento NNE'!$AA$2:$AA$707,'Infos Relatório'!AI$723)</f>
        <v>#REF!</v>
      </c>
      <c r="AK729" s="232">
        <f>SUMIFS('Faturamento NNE'!$AG$2:$AG$707,'Faturamento NNE'!$E$2:$E$707,'Infos Relatório'!$B729,'Faturamento NNE'!$AA$2:$AA$707,'Infos Relatório'!AI$723)</f>
        <v>0</v>
      </c>
      <c r="AL729" s="233">
        <f>SUMIFS('Faturamento NNE'!$AE$2:$AE$707,'Faturamento NNE'!$E$2:$E$707,'Infos Relatório'!$B729,'Faturamento NNE'!$AA$2:$AA$707,'Infos Relatório'!AI$723)</f>
        <v>0</v>
      </c>
      <c r="AM729" s="231">
        <f>SUMIFS('Faturamento NNE'!$H$2:$H$707,'Faturamento NNE'!$E$2:$E$707,'Infos Relatório'!$B729,'Faturamento NNE'!$AA$2:$AA$707,'Infos Relatório'!AM$723)</f>
        <v>0</v>
      </c>
      <c r="AN729" s="232" t="e">
        <f>SUMIFS('Faturamento NNE'!#REF!,'Faturamento NNE'!$E$2:$E$707,'Infos Relatório'!$B729,'Faturamento NNE'!$AA$2:$AA$707,'Infos Relatório'!AM$723)</f>
        <v>#REF!</v>
      </c>
      <c r="AO729" s="232">
        <f>SUMIFS('Faturamento NNE'!$AG$2:$AG$707,'Faturamento NNE'!$E$2:$E$707,'Infos Relatório'!$B729,'Faturamento NNE'!$AA$2:$AA$707,'Infos Relatório'!AM$723)</f>
        <v>0</v>
      </c>
      <c r="AP729" s="233">
        <f>SUMIFS('Faturamento NNE'!$AE$2:$AE$707,'Faturamento NNE'!$E$2:$E$707,'Infos Relatório'!$B729,'Faturamento NNE'!$AA$2:$AA$707,'Infos Relatório'!AM$723)</f>
        <v>0</v>
      </c>
      <c r="AQ729" s="231">
        <f>SUMIFS('Faturamento NNE'!$H$2:$H$707,'Faturamento NNE'!$E$2:$E$707,'Infos Relatório'!$B729,'Faturamento NNE'!$AA$2:$AA$707,'Infos Relatório'!AQ$723)</f>
        <v>0</v>
      </c>
      <c r="AR729" s="232" t="e">
        <f>SUMIFS('Faturamento NNE'!#REF!,'Faturamento NNE'!$E$2:$E$707,'Infos Relatório'!$B729,'Faturamento NNE'!$AA$2:$AA$707,'Infos Relatório'!AQ$723)</f>
        <v>#REF!</v>
      </c>
      <c r="AS729" s="232">
        <f>SUMIFS('Faturamento NNE'!$AG$2:$AG$707,'Faturamento NNE'!$E$2:$E$707,'Infos Relatório'!$B729,'Faturamento NNE'!$AA$2:$AA$707,'Infos Relatório'!AQ$723)</f>
        <v>0</v>
      </c>
      <c r="AT729" s="233">
        <f>SUMIFS('Faturamento NNE'!$AE$2:$AE$707,'Faturamento NNE'!$E$2:$E$707,'Infos Relatório'!$B729,'Faturamento NNE'!$AA$2:$AA$707,'Infos Relatório'!AQ$723)</f>
        <v>0</v>
      </c>
      <c r="AU729" s="231">
        <f>SUMIFS('Faturamento NNE'!$H$2:$H$707,'Faturamento NNE'!$E$2:$E$707,'Infos Relatório'!$B729,'Faturamento NNE'!$AA$2:$AA$707,'Infos Relatório'!AU$723)</f>
        <v>0</v>
      </c>
      <c r="AV729" s="232" t="e">
        <f>SUMIFS('Faturamento NNE'!#REF!,'Faturamento NNE'!$E$2:$E$707,'Infos Relatório'!$B729,'Faturamento NNE'!$AA$2:$AA$707,'Infos Relatório'!AU$723)</f>
        <v>#REF!</v>
      </c>
      <c r="AW729" s="232">
        <f>SUMIFS('Faturamento NNE'!$AG$2:$AG$707,'Faturamento NNE'!$E$2:$E$707,'Infos Relatório'!$B729,'Faturamento NNE'!$AA$2:$AA$707,'Infos Relatório'!AU$723)</f>
        <v>0</v>
      </c>
      <c r="AX729" s="233">
        <f>SUMIFS('Faturamento NNE'!$AE$2:$AE$707,'Faturamento NNE'!$E$2:$E$707,'Infos Relatório'!$B729,'Faturamento NNE'!$AA$2:$AA$707,'Infos Relatório'!AU$723)</f>
        <v>0</v>
      </c>
    </row>
    <row r="730" spans="2:74">
      <c r="B730" t="s">
        <v>212</v>
      </c>
      <c r="C730" s="231">
        <f>SUMIFS('Faturamento NNE'!$H$2:$H$707,'Faturamento NNE'!$E$2:$E$707,'Infos Relatório'!$B730,'Faturamento NNE'!$AA$2:$AA$707,'Infos Relatório'!C$723)</f>
        <v>0</v>
      </c>
      <c r="D730" s="232" t="e">
        <f>SUMIFS('Faturamento NNE'!#REF!,'Faturamento NNE'!$E$2:$E$707,'Infos Relatório'!$B730,'Faturamento NNE'!$AA$2:$AA$707,'Infos Relatório'!C$723)</f>
        <v>#REF!</v>
      </c>
      <c r="E730" s="273">
        <f>SUMIFS('Faturamento NNE'!$AG$2:$AG$707,'Faturamento NNE'!$E$2:$E$707,'Infos Relatório'!$B730,'Faturamento NNE'!$AA$2:$AA$707,'Infos Relatório'!C$723)</f>
        <v>0</v>
      </c>
      <c r="F730" s="279">
        <f>SUMIFS('Faturamento NNE'!$AE$2:$AE$707,'Faturamento NNE'!$E$2:$E$707,'Infos Relatório'!$B730,'Faturamento NNE'!$AA$2:$AA$707,'Infos Relatório'!C$723)</f>
        <v>0</v>
      </c>
      <c r="G730" s="231">
        <f>SUMIFS('Faturamento NNE'!$H$2:$H$707,'Faturamento NNE'!$E$2:$E$707,'Infos Relatório'!$B730,'Faturamento NNE'!$AA$2:$AA$707,'Infos Relatório'!G$723)</f>
        <v>0</v>
      </c>
      <c r="H730" s="232" t="e">
        <f>SUMIFS('Faturamento NNE'!#REF!,'Faturamento NNE'!$E$2:$E$707,'Infos Relatório'!$B730,'Faturamento NNE'!$AA$2:$AA$707,'Infos Relatório'!G$723)</f>
        <v>#REF!</v>
      </c>
      <c r="I730" s="273">
        <f>SUMIFS('Faturamento NNE'!$AG$2:$AG$707,'Faturamento NNE'!$E$2:$E$707,'Infos Relatório'!$B730,'Faturamento NNE'!$AA$2:$AA$707,'Infos Relatório'!G$723)</f>
        <v>0</v>
      </c>
      <c r="J730" s="279">
        <f>SUMIFS('Faturamento NNE'!$AE$2:$AE$707,'Faturamento NNE'!$E$2:$E$707,'Infos Relatório'!$B730,'Faturamento NNE'!$AA$2:$AA$707,'Infos Relatório'!G$723)</f>
        <v>0</v>
      </c>
      <c r="K730" s="290">
        <f>SUMIFS('Faturamento NNE'!$H$2:$H$707,'Faturamento NNE'!$E$2:$E$707,'Infos Relatório'!$B730,'Faturamento NNE'!$AA$2:$AA$707,'Infos Relatório'!K$723)</f>
        <v>0</v>
      </c>
      <c r="L730" s="273" t="e">
        <f>SUMIFS('Faturamento NNE'!#REF!,'Faturamento NNE'!$E$2:$E$707,'Infos Relatório'!$B730,'Faturamento NNE'!$AA$2:$AA$707,'Infos Relatório'!K$723)</f>
        <v>#REF!</v>
      </c>
      <c r="M730" s="288">
        <f>SUMIFS('Faturamento NNE'!$AG$2:$AG$707,'Faturamento NNE'!$E$2:$E$707,'Infos Relatório'!$B730,'Faturamento NNE'!$AA$2:$AA$707,'Infos Relatório'!K$723)</f>
        <v>0</v>
      </c>
      <c r="N730" s="233">
        <f>SUMIFS('Faturamento NNE'!$AE$2:$AE$707,'Faturamento NNE'!$E$2:$E$707,'Infos Relatório'!$B730,'Faturamento NNE'!$AA$2:$AA$707,'Infos Relatório'!K$723)</f>
        <v>0</v>
      </c>
      <c r="O730" s="231">
        <f>SUMIFS('Faturamento NNE'!$H$2:$H$707,'Faturamento NNE'!$E$2:$E$707,'Infos Relatório'!$B730,'Faturamento NNE'!$AA$2:$AA$707,'Infos Relatório'!O$723)</f>
        <v>0</v>
      </c>
      <c r="P730" s="232" t="e">
        <f>SUMIFS('Faturamento NNE'!#REF!,'Faturamento NNE'!$E$2:$E$707,'Infos Relatório'!$B730,'Faturamento NNE'!$AA$2:$AA$707,'Infos Relatório'!O$723)</f>
        <v>#REF!</v>
      </c>
      <c r="Q730" s="232">
        <f>SUMIFS('Faturamento NNE'!$AG$2:$AG$707,'Faturamento NNE'!$E$2:$E$707,'Infos Relatório'!$B730,'Faturamento NNE'!$AA$2:$AA$707,'Infos Relatório'!O$723)</f>
        <v>0</v>
      </c>
      <c r="R730" s="233">
        <f>SUMIFS('Faturamento NNE'!$AE$2:$AE$707,'Faturamento NNE'!$E$2:$E$707,'Infos Relatório'!$B730,'Faturamento NNE'!$AA$2:$AA$707,'Infos Relatório'!O$723)</f>
        <v>0</v>
      </c>
      <c r="S730" s="231">
        <f>SUMIFS('Faturamento NNE'!$H$2:$H$707,'Faturamento NNE'!$E$2:$E$707,'Infos Relatório'!$B730,'Faturamento NNE'!$AA$2:$AA$707,'Infos Relatório'!S$723)</f>
        <v>0</v>
      </c>
      <c r="T730" s="232" t="e">
        <f>SUMIFS('Faturamento NNE'!#REF!,'Faturamento NNE'!$E$2:$E$707,'Infos Relatório'!$B730,'Faturamento NNE'!$AA$2:$AA$707,'Infos Relatório'!S$723)</f>
        <v>#REF!</v>
      </c>
      <c r="U730" s="232">
        <f>SUMIFS('Faturamento NNE'!$AG$2:$AG$707,'Faturamento NNE'!$E$2:$E$707,'Infos Relatório'!$B730,'Faturamento NNE'!$AA$2:$AA$707,'Infos Relatório'!S$723)</f>
        <v>0</v>
      </c>
      <c r="V730" s="233">
        <f>SUMIFS('Faturamento NNE'!$AE$2:$AE$707,'Faturamento NNE'!$E$2:$E$707,'Infos Relatório'!$B730,'Faturamento NNE'!$AA$2:$AA$707,'Infos Relatório'!S$723)</f>
        <v>0</v>
      </c>
      <c r="W730" s="231">
        <f>SUMIFS('Faturamento NNE'!$H$2:$H$707,'Faturamento NNE'!$E$2:$E$707,'Infos Relatório'!$B730,'Faturamento NNE'!$AA$2:$AA$707,'Infos Relatório'!W$723)</f>
        <v>0</v>
      </c>
      <c r="X730" s="232" t="e">
        <f>SUMIFS('Faturamento NNE'!#REF!,'Faturamento NNE'!$E$2:$E$707,'Infos Relatório'!$B730,'Faturamento NNE'!$AA$2:$AA$707,'Infos Relatório'!W$723)</f>
        <v>#REF!</v>
      </c>
      <c r="Y730" s="232">
        <f>SUMIFS('Faturamento NNE'!$AG$2:$AG$707,'Faturamento NNE'!$E$2:$E$707,'Infos Relatório'!$B730,'Faturamento NNE'!$AA$2:$AA$707,'Infos Relatório'!W$723)</f>
        <v>0</v>
      </c>
      <c r="Z730" s="233">
        <f>SUMIFS('Faturamento NNE'!$AE$2:$AE$707,'Faturamento NNE'!$E$2:$E$707,'Infos Relatório'!$B730,'Faturamento NNE'!$AA$2:$AA$707,'Infos Relatório'!W$723)</f>
        <v>0</v>
      </c>
      <c r="AA730" s="231">
        <f>SUMIFS('Faturamento NNE'!$H$2:$H$707,'Faturamento NNE'!$E$2:$E$707,'Infos Relatório'!$B730,'Faturamento NNE'!$AA$2:$AA$707,'Infos Relatório'!AA$723)</f>
        <v>0</v>
      </c>
      <c r="AB730" s="232" t="e">
        <f>SUMIFS('Faturamento NNE'!#REF!,'Faturamento NNE'!$E$2:$E$707,'Infos Relatório'!$B730,'Faturamento NNE'!$AA$2:$AA$707,'Infos Relatório'!AA$723)</f>
        <v>#REF!</v>
      </c>
      <c r="AC730" s="232">
        <f>SUMIFS('Faturamento NNE'!$AG$2:$AG$707,'Faturamento NNE'!$E$2:$E$707,'Infos Relatório'!$B730,'Faturamento NNE'!$AA$2:$AA$707,'Infos Relatório'!AA$723)</f>
        <v>0</v>
      </c>
      <c r="AD730" s="233">
        <f>SUMIFS('Faturamento NNE'!$AE$2:$AE$707,'Faturamento NNE'!$E$2:$E$707,'Infos Relatório'!$B730,'Faturamento NNE'!$AA$2:$AA$707,'Infos Relatório'!AA$723)</f>
        <v>0</v>
      </c>
      <c r="AE730" s="231">
        <f>SUMIFS('Faturamento NNE'!$H$2:$H$707,'Faturamento NNE'!$E$2:$E$707,'Infos Relatório'!$B730,'Faturamento NNE'!$AA$2:$AA$707,'Infos Relatório'!AE$723)</f>
        <v>0</v>
      </c>
      <c r="AF730" s="232" t="e">
        <f>SUMIFS('Faturamento NNE'!#REF!,'Faturamento NNE'!$E$2:$E$707,'Infos Relatório'!$B730,'Faturamento NNE'!$AA$2:$AA$707,'Infos Relatório'!AE$723)</f>
        <v>#REF!</v>
      </c>
      <c r="AG730" s="232">
        <f>SUMIFS('Faturamento NNE'!$AG$2:$AG$707,'Faturamento NNE'!$E$2:$E$707,'Infos Relatório'!$B730,'Faturamento NNE'!$AA$2:$AA$707,'Infos Relatório'!AE$723)</f>
        <v>0</v>
      </c>
      <c r="AH730" s="233">
        <f>SUMIFS('Faturamento NNE'!$AE$2:$AE$707,'Faturamento NNE'!$E$2:$E$707,'Infos Relatório'!$B730,'Faturamento NNE'!$AA$2:$AA$707,'Infos Relatório'!AE$723)</f>
        <v>0</v>
      </c>
      <c r="AI730" s="231">
        <f>SUMIFS('Faturamento NNE'!$H$2:$H$707,'Faturamento NNE'!$E$2:$E$707,'Infos Relatório'!$B730,'Faturamento NNE'!$AA$2:$AA$707,'Infos Relatório'!AI$723)</f>
        <v>0</v>
      </c>
      <c r="AJ730" s="232" t="e">
        <f>SUMIFS('Faturamento NNE'!#REF!,'Faturamento NNE'!$E$2:$E$707,'Infos Relatório'!$B730,'Faturamento NNE'!$AA$2:$AA$707,'Infos Relatório'!AI$723)</f>
        <v>#REF!</v>
      </c>
      <c r="AK730" s="232">
        <f>SUMIFS('Faturamento NNE'!$AG$2:$AG$707,'Faturamento NNE'!$E$2:$E$707,'Infos Relatório'!$B730,'Faturamento NNE'!$AA$2:$AA$707,'Infos Relatório'!AI$723)</f>
        <v>0</v>
      </c>
      <c r="AL730" s="233">
        <f>SUMIFS('Faturamento NNE'!$AE$2:$AE$707,'Faturamento NNE'!$E$2:$E$707,'Infos Relatório'!$B730,'Faturamento NNE'!$AA$2:$AA$707,'Infos Relatório'!AI$723)</f>
        <v>0</v>
      </c>
      <c r="AM730" s="231">
        <f>SUMIFS('Faturamento NNE'!$H$2:$H$707,'Faturamento NNE'!$E$2:$E$707,'Infos Relatório'!$B730,'Faturamento NNE'!$AA$2:$AA$707,'Infos Relatório'!AM$723)</f>
        <v>0</v>
      </c>
      <c r="AN730" s="232" t="e">
        <f>SUMIFS('Faturamento NNE'!#REF!,'Faturamento NNE'!$E$2:$E$707,'Infos Relatório'!$B730,'Faturamento NNE'!$AA$2:$AA$707,'Infos Relatório'!AM$723)</f>
        <v>#REF!</v>
      </c>
      <c r="AO730" s="232">
        <f>SUMIFS('Faturamento NNE'!$AG$2:$AG$707,'Faturamento NNE'!$E$2:$E$707,'Infos Relatório'!$B730,'Faturamento NNE'!$AA$2:$AA$707,'Infos Relatório'!AM$723)</f>
        <v>0</v>
      </c>
      <c r="AP730" s="233">
        <f>SUMIFS('Faturamento NNE'!$AE$2:$AE$707,'Faturamento NNE'!$E$2:$E$707,'Infos Relatório'!$B730,'Faturamento NNE'!$AA$2:$AA$707,'Infos Relatório'!AM$723)</f>
        <v>0</v>
      </c>
      <c r="AQ730" s="231">
        <f>SUMIFS('Faturamento NNE'!$H$2:$H$707,'Faturamento NNE'!$E$2:$E$707,'Infos Relatório'!$B730,'Faturamento NNE'!$AA$2:$AA$707,'Infos Relatório'!AQ$723)</f>
        <v>0</v>
      </c>
      <c r="AR730" s="232" t="e">
        <f>SUMIFS('Faturamento NNE'!#REF!,'Faturamento NNE'!$E$2:$E$707,'Infos Relatório'!$B730,'Faturamento NNE'!$AA$2:$AA$707,'Infos Relatório'!AQ$723)</f>
        <v>#REF!</v>
      </c>
      <c r="AS730" s="232">
        <f>SUMIFS('Faturamento NNE'!$AG$2:$AG$707,'Faturamento NNE'!$E$2:$E$707,'Infos Relatório'!$B730,'Faturamento NNE'!$AA$2:$AA$707,'Infos Relatório'!AQ$723)</f>
        <v>0</v>
      </c>
      <c r="AT730" s="233">
        <f>SUMIFS('Faturamento NNE'!$AE$2:$AE$707,'Faturamento NNE'!$E$2:$E$707,'Infos Relatório'!$B730,'Faturamento NNE'!$AA$2:$AA$707,'Infos Relatório'!AQ$723)</f>
        <v>0</v>
      </c>
      <c r="AU730" s="231">
        <f>SUMIFS('Faturamento NNE'!$H$2:$H$707,'Faturamento NNE'!$E$2:$E$707,'Infos Relatório'!$B730,'Faturamento NNE'!$AA$2:$AA$707,'Infos Relatório'!AU$723)</f>
        <v>0</v>
      </c>
      <c r="AV730" s="232" t="e">
        <f>SUMIFS('Faturamento NNE'!#REF!,'Faturamento NNE'!$E$2:$E$707,'Infos Relatório'!$B730,'Faturamento NNE'!$AA$2:$AA$707,'Infos Relatório'!AU$723)</f>
        <v>#REF!</v>
      </c>
      <c r="AW730" s="232">
        <f>SUMIFS('Faturamento NNE'!$AG$2:$AG$707,'Faturamento NNE'!$E$2:$E$707,'Infos Relatório'!$B730,'Faturamento NNE'!$AA$2:$AA$707,'Infos Relatório'!AU$723)</f>
        <v>0</v>
      </c>
      <c r="AX730" s="233">
        <f>SUMIFS('Faturamento NNE'!$AE$2:$AE$707,'Faturamento NNE'!$E$2:$E$707,'Infos Relatório'!$B730,'Faturamento NNE'!$AA$2:$AA$707,'Infos Relatório'!AU$723)</f>
        <v>0</v>
      </c>
    </row>
    <row r="731" spans="2:74">
      <c r="B731" t="s">
        <v>213</v>
      </c>
      <c r="C731" s="231">
        <f>SUMIFS('Faturamento NNE'!$H$2:$H$707,'Faturamento NNE'!$E$2:$E$707,'Infos Relatório'!$B731,'Faturamento NNE'!$AA$2:$AA$707,'Infos Relatório'!C$723)</f>
        <v>0</v>
      </c>
      <c r="D731" s="232" t="e">
        <f>SUMIFS('Faturamento NNE'!#REF!,'Faturamento NNE'!$E$2:$E$707,'Infos Relatório'!$B731,'Faturamento NNE'!$AA$2:$AA$707,'Infos Relatório'!C$723)</f>
        <v>#REF!</v>
      </c>
      <c r="E731" s="273">
        <f>SUMIFS('Faturamento NNE'!$AG$2:$AG$707,'Faturamento NNE'!$E$2:$E$707,'Infos Relatório'!$B731,'Faturamento NNE'!$AA$2:$AA$707,'Infos Relatório'!C$723)</f>
        <v>0</v>
      </c>
      <c r="F731" s="279">
        <f>SUMIFS('Faturamento NNE'!$AE$2:$AE$707,'Faturamento NNE'!$E$2:$E$707,'Infos Relatório'!$B731,'Faturamento NNE'!$AA$2:$AA$707,'Infos Relatório'!C$723)</f>
        <v>0</v>
      </c>
      <c r="G731" s="231">
        <f>SUMIFS('Faturamento NNE'!$H$2:$H$707,'Faturamento NNE'!$E$2:$E$707,'Infos Relatório'!$B731,'Faturamento NNE'!$AA$2:$AA$707,'Infos Relatório'!G$723)</f>
        <v>0</v>
      </c>
      <c r="H731" s="232" t="e">
        <f>SUMIFS('Faturamento NNE'!#REF!,'Faturamento NNE'!$E$2:$E$707,'Infos Relatório'!$B731,'Faturamento NNE'!$AA$2:$AA$707,'Infos Relatório'!G$723)</f>
        <v>#REF!</v>
      </c>
      <c r="I731" s="273">
        <f>SUMIFS('Faturamento NNE'!$AG$2:$AG$707,'Faturamento NNE'!$E$2:$E$707,'Infos Relatório'!$B731,'Faturamento NNE'!$AA$2:$AA$707,'Infos Relatório'!G$723)</f>
        <v>0</v>
      </c>
      <c r="J731" s="279">
        <f>SUMIFS('Faturamento NNE'!$AE$2:$AE$707,'Faturamento NNE'!$E$2:$E$707,'Infos Relatório'!$B731,'Faturamento NNE'!$AA$2:$AA$707,'Infos Relatório'!G$723)</f>
        <v>0</v>
      </c>
      <c r="K731" s="290">
        <f>SUMIFS('Faturamento NNE'!$H$2:$H$707,'Faturamento NNE'!$E$2:$E$707,'Infos Relatório'!$B731,'Faturamento NNE'!$AA$2:$AA$707,'Infos Relatório'!K$723)</f>
        <v>0</v>
      </c>
      <c r="L731" s="273" t="e">
        <f>SUMIFS('Faturamento NNE'!#REF!,'Faturamento NNE'!$E$2:$E$707,'Infos Relatório'!$B731,'Faturamento NNE'!$AA$2:$AA$707,'Infos Relatório'!K$723)</f>
        <v>#REF!</v>
      </c>
      <c r="M731" s="288">
        <f>SUMIFS('Faturamento NNE'!$AG$2:$AG$707,'Faturamento NNE'!$E$2:$E$707,'Infos Relatório'!$B731,'Faturamento NNE'!$AA$2:$AA$707,'Infos Relatório'!K$723)</f>
        <v>0</v>
      </c>
      <c r="N731" s="233">
        <f>SUMIFS('Faturamento NNE'!$AE$2:$AE$707,'Faturamento NNE'!$E$2:$E$707,'Infos Relatório'!$B731,'Faturamento NNE'!$AA$2:$AA$707,'Infos Relatório'!K$723)</f>
        <v>0</v>
      </c>
      <c r="O731" s="231">
        <f>SUMIFS('Faturamento NNE'!$H$2:$H$707,'Faturamento NNE'!$E$2:$E$707,'Infos Relatório'!$B731,'Faturamento NNE'!$AA$2:$AA$707,'Infos Relatório'!O$723)</f>
        <v>0</v>
      </c>
      <c r="P731" s="232" t="e">
        <f>SUMIFS('Faturamento NNE'!#REF!,'Faturamento NNE'!$E$2:$E$707,'Infos Relatório'!$B731,'Faturamento NNE'!$AA$2:$AA$707,'Infos Relatório'!O$723)</f>
        <v>#REF!</v>
      </c>
      <c r="Q731" s="232">
        <f>SUMIFS('Faturamento NNE'!$AG$2:$AG$707,'Faturamento NNE'!$E$2:$E$707,'Infos Relatório'!$B731,'Faturamento NNE'!$AA$2:$AA$707,'Infos Relatório'!O$723)</f>
        <v>0</v>
      </c>
      <c r="R731" s="233">
        <f>SUMIFS('Faturamento NNE'!$AE$2:$AE$707,'Faturamento NNE'!$E$2:$E$707,'Infos Relatório'!$B731,'Faturamento NNE'!$AA$2:$AA$707,'Infos Relatório'!O$723)</f>
        <v>0</v>
      </c>
      <c r="S731" s="231">
        <f>SUMIFS('Faturamento NNE'!$H$2:$H$707,'Faturamento NNE'!$E$2:$E$707,'Infos Relatório'!$B731,'Faturamento NNE'!$AA$2:$AA$707,'Infos Relatório'!S$723)</f>
        <v>0</v>
      </c>
      <c r="T731" s="232" t="e">
        <f>SUMIFS('Faturamento NNE'!#REF!,'Faturamento NNE'!$E$2:$E$707,'Infos Relatório'!$B731,'Faturamento NNE'!$AA$2:$AA$707,'Infos Relatório'!S$723)</f>
        <v>#REF!</v>
      </c>
      <c r="U731" s="232">
        <f>SUMIFS('Faturamento NNE'!$AG$2:$AG$707,'Faturamento NNE'!$E$2:$E$707,'Infos Relatório'!$B731,'Faturamento NNE'!$AA$2:$AA$707,'Infos Relatório'!S$723)</f>
        <v>0</v>
      </c>
      <c r="V731" s="233">
        <f>SUMIFS('Faturamento NNE'!$AE$2:$AE$707,'Faturamento NNE'!$E$2:$E$707,'Infos Relatório'!$B731,'Faturamento NNE'!$AA$2:$AA$707,'Infos Relatório'!S$723)</f>
        <v>0</v>
      </c>
      <c r="W731" s="231">
        <f>SUMIFS('Faturamento NNE'!$H$2:$H$707,'Faturamento NNE'!$E$2:$E$707,'Infos Relatório'!$B731,'Faturamento NNE'!$AA$2:$AA$707,'Infos Relatório'!W$723)</f>
        <v>0</v>
      </c>
      <c r="X731" s="232" t="e">
        <f>SUMIFS('Faturamento NNE'!#REF!,'Faturamento NNE'!$E$2:$E$707,'Infos Relatório'!$B731,'Faturamento NNE'!$AA$2:$AA$707,'Infos Relatório'!W$723)</f>
        <v>#REF!</v>
      </c>
      <c r="Y731" s="232">
        <f>SUMIFS('Faturamento NNE'!$AG$2:$AG$707,'Faturamento NNE'!$E$2:$E$707,'Infos Relatório'!$B731,'Faturamento NNE'!$AA$2:$AA$707,'Infos Relatório'!W$723)</f>
        <v>0</v>
      </c>
      <c r="Z731" s="233">
        <f>SUMIFS('Faturamento NNE'!$AE$2:$AE$707,'Faturamento NNE'!$E$2:$E$707,'Infos Relatório'!$B731,'Faturamento NNE'!$AA$2:$AA$707,'Infos Relatório'!W$723)</f>
        <v>0</v>
      </c>
      <c r="AA731" s="231">
        <f>SUMIFS('Faturamento NNE'!$H$2:$H$707,'Faturamento NNE'!$E$2:$E$707,'Infos Relatório'!$B731,'Faturamento NNE'!$AA$2:$AA$707,'Infos Relatório'!AA$723)</f>
        <v>0</v>
      </c>
      <c r="AB731" s="232" t="e">
        <f>SUMIFS('Faturamento NNE'!#REF!,'Faturamento NNE'!$E$2:$E$707,'Infos Relatório'!$B731,'Faturamento NNE'!$AA$2:$AA$707,'Infos Relatório'!AA$723)</f>
        <v>#REF!</v>
      </c>
      <c r="AC731" s="232">
        <f>SUMIFS('Faturamento NNE'!$AG$2:$AG$707,'Faturamento NNE'!$E$2:$E$707,'Infos Relatório'!$B731,'Faturamento NNE'!$AA$2:$AA$707,'Infos Relatório'!AA$723)</f>
        <v>0</v>
      </c>
      <c r="AD731" s="233">
        <f>SUMIFS('Faturamento NNE'!$AE$2:$AE$707,'Faturamento NNE'!$E$2:$E$707,'Infos Relatório'!$B731,'Faturamento NNE'!$AA$2:$AA$707,'Infos Relatório'!AA$723)</f>
        <v>0</v>
      </c>
      <c r="AE731" s="231">
        <f>SUMIFS('Faturamento NNE'!$H$2:$H$707,'Faturamento NNE'!$E$2:$E$707,'Infos Relatório'!$B731,'Faturamento NNE'!$AA$2:$AA$707,'Infos Relatório'!AE$723)</f>
        <v>0</v>
      </c>
      <c r="AF731" s="232" t="e">
        <f>SUMIFS('Faturamento NNE'!#REF!,'Faturamento NNE'!$E$2:$E$707,'Infos Relatório'!$B731,'Faturamento NNE'!$AA$2:$AA$707,'Infos Relatório'!AE$723)</f>
        <v>#REF!</v>
      </c>
      <c r="AG731" s="232">
        <f>SUMIFS('Faturamento NNE'!$AG$2:$AG$707,'Faturamento NNE'!$E$2:$E$707,'Infos Relatório'!$B731,'Faturamento NNE'!$AA$2:$AA$707,'Infos Relatório'!AE$723)</f>
        <v>0</v>
      </c>
      <c r="AH731" s="233">
        <f>SUMIFS('Faturamento NNE'!$AE$2:$AE$707,'Faturamento NNE'!$E$2:$E$707,'Infos Relatório'!$B731,'Faturamento NNE'!$AA$2:$AA$707,'Infos Relatório'!AE$723)</f>
        <v>0</v>
      </c>
      <c r="AI731" s="231">
        <f>SUMIFS('Faturamento NNE'!$H$2:$H$707,'Faturamento NNE'!$E$2:$E$707,'Infos Relatório'!$B731,'Faturamento NNE'!$AA$2:$AA$707,'Infos Relatório'!AI$723)</f>
        <v>0</v>
      </c>
      <c r="AJ731" s="232" t="e">
        <f>SUMIFS('Faturamento NNE'!#REF!,'Faturamento NNE'!$E$2:$E$707,'Infos Relatório'!$B731,'Faturamento NNE'!$AA$2:$AA$707,'Infos Relatório'!AI$723)</f>
        <v>#REF!</v>
      </c>
      <c r="AK731" s="232">
        <f>SUMIFS('Faturamento NNE'!$AG$2:$AG$707,'Faturamento NNE'!$E$2:$E$707,'Infos Relatório'!$B731,'Faturamento NNE'!$AA$2:$AA$707,'Infos Relatório'!AI$723)</f>
        <v>0</v>
      </c>
      <c r="AL731" s="233">
        <f>SUMIFS('Faturamento NNE'!$AE$2:$AE$707,'Faturamento NNE'!$E$2:$E$707,'Infos Relatório'!$B731,'Faturamento NNE'!$AA$2:$AA$707,'Infos Relatório'!AI$723)</f>
        <v>0</v>
      </c>
      <c r="AM731" s="231">
        <f>SUMIFS('Faturamento NNE'!$H$2:$H$707,'Faturamento NNE'!$E$2:$E$707,'Infos Relatório'!$B731,'Faturamento NNE'!$AA$2:$AA$707,'Infos Relatório'!AM$723)</f>
        <v>0</v>
      </c>
      <c r="AN731" s="232" t="e">
        <f>SUMIFS('Faturamento NNE'!#REF!,'Faturamento NNE'!$E$2:$E$707,'Infos Relatório'!$B731,'Faturamento NNE'!$AA$2:$AA$707,'Infos Relatório'!AM$723)</f>
        <v>#REF!</v>
      </c>
      <c r="AO731" s="232">
        <f>SUMIFS('Faturamento NNE'!$AG$2:$AG$707,'Faturamento NNE'!$E$2:$E$707,'Infos Relatório'!$B731,'Faturamento NNE'!$AA$2:$AA$707,'Infos Relatório'!AM$723)</f>
        <v>0</v>
      </c>
      <c r="AP731" s="233">
        <f>SUMIFS('Faturamento NNE'!$AE$2:$AE$707,'Faturamento NNE'!$E$2:$E$707,'Infos Relatório'!$B731,'Faturamento NNE'!$AA$2:$AA$707,'Infos Relatório'!AM$723)</f>
        <v>0</v>
      </c>
      <c r="AQ731" s="231">
        <f>SUMIFS('Faturamento NNE'!$H$2:$H$707,'Faturamento NNE'!$E$2:$E$707,'Infos Relatório'!$B731,'Faturamento NNE'!$AA$2:$AA$707,'Infos Relatório'!AQ$723)</f>
        <v>0</v>
      </c>
      <c r="AR731" s="232" t="e">
        <f>SUMIFS('Faturamento NNE'!#REF!,'Faturamento NNE'!$E$2:$E$707,'Infos Relatório'!$B731,'Faturamento NNE'!$AA$2:$AA$707,'Infos Relatório'!AQ$723)</f>
        <v>#REF!</v>
      </c>
      <c r="AS731" s="232">
        <f>SUMIFS('Faturamento NNE'!$AG$2:$AG$707,'Faturamento NNE'!$E$2:$E$707,'Infos Relatório'!$B731,'Faturamento NNE'!$AA$2:$AA$707,'Infos Relatório'!AQ$723)</f>
        <v>0</v>
      </c>
      <c r="AT731" s="233">
        <f>SUMIFS('Faturamento NNE'!$AE$2:$AE$707,'Faturamento NNE'!$E$2:$E$707,'Infos Relatório'!$B731,'Faturamento NNE'!$AA$2:$AA$707,'Infos Relatório'!AQ$723)</f>
        <v>0</v>
      </c>
      <c r="AU731" s="231">
        <f>SUMIFS('Faturamento NNE'!$H$2:$H$707,'Faturamento NNE'!$E$2:$E$707,'Infos Relatório'!$B731,'Faturamento NNE'!$AA$2:$AA$707,'Infos Relatório'!AU$723)</f>
        <v>0</v>
      </c>
      <c r="AV731" s="232" t="e">
        <f>SUMIFS('Faturamento NNE'!#REF!,'Faturamento NNE'!$E$2:$E$707,'Infos Relatório'!$B731,'Faturamento NNE'!$AA$2:$AA$707,'Infos Relatório'!AU$723)</f>
        <v>#REF!</v>
      </c>
      <c r="AW731" s="232">
        <f>SUMIFS('Faturamento NNE'!$AG$2:$AG$707,'Faturamento NNE'!$E$2:$E$707,'Infos Relatório'!$B731,'Faturamento NNE'!$AA$2:$AA$707,'Infos Relatório'!AU$723)</f>
        <v>0</v>
      </c>
      <c r="AX731" s="233">
        <f>SUMIFS('Faturamento NNE'!$AE$2:$AE$707,'Faturamento NNE'!$E$2:$E$707,'Infos Relatório'!$B731,'Faturamento NNE'!$AA$2:$AA$707,'Infos Relatório'!AU$723)</f>
        <v>0</v>
      </c>
    </row>
    <row r="732" spans="2:74">
      <c r="B732" t="s">
        <v>214</v>
      </c>
      <c r="C732" s="231">
        <f>SUMIFS('Faturamento NNE'!$H$2:$H$707,'Faturamento NNE'!$E$2:$E$707,'Infos Relatório'!$B732,'Faturamento NNE'!$AA$2:$AA$707,'Infos Relatório'!C$723)</f>
        <v>0</v>
      </c>
      <c r="D732" s="232" t="e">
        <f>SUMIFS('Faturamento NNE'!#REF!,'Faturamento NNE'!$E$2:$E$707,'Infos Relatório'!$B732,'Faturamento NNE'!$AA$2:$AA$707,'Infos Relatório'!C$723)</f>
        <v>#REF!</v>
      </c>
      <c r="E732" s="273">
        <f>SUMIFS('Faturamento NNE'!$AG$2:$AG$707,'Faturamento NNE'!$E$2:$E$707,'Infos Relatório'!$B732,'Faturamento NNE'!$AA$2:$AA$707,'Infos Relatório'!C$723)</f>
        <v>0</v>
      </c>
      <c r="F732" s="279">
        <f>SUMIFS('Faturamento NNE'!$AE$2:$AE$707,'Faturamento NNE'!$E$2:$E$707,'Infos Relatório'!$B732,'Faturamento NNE'!$AA$2:$AA$707,'Infos Relatório'!C$723)</f>
        <v>0</v>
      </c>
      <c r="G732" s="231">
        <f>SUMIFS('Faturamento NNE'!$H$2:$H$707,'Faturamento NNE'!$E$2:$E$707,'Infos Relatório'!$B732,'Faturamento NNE'!$AA$2:$AA$707,'Infos Relatório'!G$723)</f>
        <v>0</v>
      </c>
      <c r="H732" s="232" t="e">
        <f>SUMIFS('Faturamento NNE'!#REF!,'Faturamento NNE'!$E$2:$E$707,'Infos Relatório'!$B732,'Faturamento NNE'!$AA$2:$AA$707,'Infos Relatório'!G$723)</f>
        <v>#REF!</v>
      </c>
      <c r="I732" s="273">
        <f>SUMIFS('Faturamento NNE'!$AG$2:$AG$707,'Faturamento NNE'!$E$2:$E$707,'Infos Relatório'!$B732,'Faturamento NNE'!$AA$2:$AA$707,'Infos Relatório'!G$723)</f>
        <v>0</v>
      </c>
      <c r="J732" s="279">
        <f>SUMIFS('Faturamento NNE'!$AE$2:$AE$707,'Faturamento NNE'!$E$2:$E$707,'Infos Relatório'!$B732,'Faturamento NNE'!$AA$2:$AA$707,'Infos Relatório'!G$723)</f>
        <v>0</v>
      </c>
      <c r="K732" s="290">
        <f>SUMIFS('Faturamento NNE'!$H$2:$H$707,'Faturamento NNE'!$E$2:$E$707,'Infos Relatório'!$B732,'Faturamento NNE'!$AA$2:$AA$707,'Infos Relatório'!K$723)</f>
        <v>0</v>
      </c>
      <c r="L732" s="273" t="e">
        <f>SUMIFS('Faturamento NNE'!#REF!,'Faturamento NNE'!$E$2:$E$707,'Infos Relatório'!$B732,'Faturamento NNE'!$AA$2:$AA$707,'Infos Relatório'!K$723)</f>
        <v>#REF!</v>
      </c>
      <c r="M732" s="288">
        <f>SUMIFS('Faturamento NNE'!$AG$2:$AG$707,'Faturamento NNE'!$E$2:$E$707,'Infos Relatório'!$B732,'Faturamento NNE'!$AA$2:$AA$707,'Infos Relatório'!K$723)</f>
        <v>0</v>
      </c>
      <c r="N732" s="233">
        <f>SUMIFS('Faturamento NNE'!$AE$2:$AE$707,'Faturamento NNE'!$E$2:$E$707,'Infos Relatório'!$B732,'Faturamento NNE'!$AA$2:$AA$707,'Infos Relatório'!K$723)</f>
        <v>0</v>
      </c>
      <c r="O732" s="231">
        <f>SUMIFS('Faturamento NNE'!$H$2:$H$707,'Faturamento NNE'!$E$2:$E$707,'Infos Relatório'!$B732,'Faturamento NNE'!$AA$2:$AA$707,'Infos Relatório'!O$723)</f>
        <v>0</v>
      </c>
      <c r="P732" s="232" t="e">
        <f>SUMIFS('Faturamento NNE'!#REF!,'Faturamento NNE'!$E$2:$E$707,'Infos Relatório'!$B732,'Faturamento NNE'!$AA$2:$AA$707,'Infos Relatório'!O$723)</f>
        <v>#REF!</v>
      </c>
      <c r="Q732" s="232">
        <f>SUMIFS('Faturamento NNE'!$AG$2:$AG$707,'Faturamento NNE'!$E$2:$E$707,'Infos Relatório'!$B732,'Faturamento NNE'!$AA$2:$AA$707,'Infos Relatório'!O$723)</f>
        <v>0</v>
      </c>
      <c r="R732" s="233">
        <f>SUMIFS('Faturamento NNE'!$AE$2:$AE$707,'Faturamento NNE'!$E$2:$E$707,'Infos Relatório'!$B732,'Faturamento NNE'!$AA$2:$AA$707,'Infos Relatório'!O$723)</f>
        <v>0</v>
      </c>
      <c r="S732" s="231">
        <f>SUMIFS('Faturamento NNE'!$H$2:$H$707,'Faturamento NNE'!$E$2:$E$707,'Infos Relatório'!$B732,'Faturamento NNE'!$AA$2:$AA$707,'Infos Relatório'!S$723)</f>
        <v>0</v>
      </c>
      <c r="T732" s="232" t="e">
        <f>SUMIFS('Faturamento NNE'!#REF!,'Faturamento NNE'!$E$2:$E$707,'Infos Relatório'!$B732,'Faturamento NNE'!$AA$2:$AA$707,'Infos Relatório'!S$723)</f>
        <v>#REF!</v>
      </c>
      <c r="U732" s="232">
        <f>SUMIFS('Faturamento NNE'!$AG$2:$AG$707,'Faturamento NNE'!$E$2:$E$707,'Infos Relatório'!$B732,'Faturamento NNE'!$AA$2:$AA$707,'Infos Relatório'!S$723)</f>
        <v>0</v>
      </c>
      <c r="V732" s="233">
        <f>SUMIFS('Faturamento NNE'!$AE$2:$AE$707,'Faturamento NNE'!$E$2:$E$707,'Infos Relatório'!$B732,'Faturamento NNE'!$AA$2:$AA$707,'Infos Relatório'!S$723)</f>
        <v>0</v>
      </c>
      <c r="W732" s="231">
        <f>SUMIFS('Faturamento NNE'!$H$2:$H$707,'Faturamento NNE'!$E$2:$E$707,'Infos Relatório'!$B732,'Faturamento NNE'!$AA$2:$AA$707,'Infos Relatório'!W$723)</f>
        <v>0</v>
      </c>
      <c r="X732" s="232" t="e">
        <f>SUMIFS('Faturamento NNE'!#REF!,'Faturamento NNE'!$E$2:$E$707,'Infos Relatório'!$B732,'Faturamento NNE'!$AA$2:$AA$707,'Infos Relatório'!W$723)</f>
        <v>#REF!</v>
      </c>
      <c r="Y732" s="232">
        <f>SUMIFS('Faturamento NNE'!$AG$2:$AG$707,'Faturamento NNE'!$E$2:$E$707,'Infos Relatório'!$B732,'Faturamento NNE'!$AA$2:$AA$707,'Infos Relatório'!W$723)</f>
        <v>0</v>
      </c>
      <c r="Z732" s="233">
        <f>SUMIFS('Faturamento NNE'!$AE$2:$AE$707,'Faturamento NNE'!$E$2:$E$707,'Infos Relatório'!$B732,'Faturamento NNE'!$AA$2:$AA$707,'Infos Relatório'!W$723)</f>
        <v>0</v>
      </c>
      <c r="AA732" s="231">
        <f>SUMIFS('Faturamento NNE'!$H$2:$H$707,'Faturamento NNE'!$E$2:$E$707,'Infos Relatório'!$B732,'Faturamento NNE'!$AA$2:$AA$707,'Infos Relatório'!AA$723)</f>
        <v>0</v>
      </c>
      <c r="AB732" s="232" t="e">
        <f>SUMIFS('Faturamento NNE'!#REF!,'Faturamento NNE'!$E$2:$E$707,'Infos Relatório'!$B732,'Faturamento NNE'!$AA$2:$AA$707,'Infos Relatório'!AA$723)</f>
        <v>#REF!</v>
      </c>
      <c r="AC732" s="232">
        <f>SUMIFS('Faturamento NNE'!$AG$2:$AG$707,'Faturamento NNE'!$E$2:$E$707,'Infos Relatório'!$B732,'Faturamento NNE'!$AA$2:$AA$707,'Infos Relatório'!AA$723)</f>
        <v>0</v>
      </c>
      <c r="AD732" s="233">
        <f>SUMIFS('Faturamento NNE'!$AE$2:$AE$707,'Faturamento NNE'!$E$2:$E$707,'Infos Relatório'!$B732,'Faturamento NNE'!$AA$2:$AA$707,'Infos Relatório'!AA$723)</f>
        <v>0</v>
      </c>
      <c r="AE732" s="231">
        <f>SUMIFS('Faturamento NNE'!$H$2:$H$707,'Faturamento NNE'!$E$2:$E$707,'Infos Relatório'!$B732,'Faturamento NNE'!$AA$2:$AA$707,'Infos Relatório'!AE$723)</f>
        <v>0</v>
      </c>
      <c r="AF732" s="232" t="e">
        <f>SUMIFS('Faturamento NNE'!#REF!,'Faturamento NNE'!$E$2:$E$707,'Infos Relatório'!$B732,'Faturamento NNE'!$AA$2:$AA$707,'Infos Relatório'!AE$723)</f>
        <v>#REF!</v>
      </c>
      <c r="AG732" s="232">
        <f>SUMIFS('Faturamento NNE'!$AG$2:$AG$707,'Faturamento NNE'!$E$2:$E$707,'Infos Relatório'!$B732,'Faturamento NNE'!$AA$2:$AA$707,'Infos Relatório'!AE$723)</f>
        <v>0</v>
      </c>
      <c r="AH732" s="233">
        <f>SUMIFS('Faturamento NNE'!$AE$2:$AE$707,'Faturamento NNE'!$E$2:$E$707,'Infos Relatório'!$B732,'Faturamento NNE'!$AA$2:$AA$707,'Infos Relatório'!AE$723)</f>
        <v>0</v>
      </c>
      <c r="AI732" s="231">
        <f>SUMIFS('Faturamento NNE'!$H$2:$H$707,'Faturamento NNE'!$E$2:$E$707,'Infos Relatório'!$B732,'Faturamento NNE'!$AA$2:$AA$707,'Infos Relatório'!AI$723)</f>
        <v>0</v>
      </c>
      <c r="AJ732" s="232" t="e">
        <f>SUMIFS('Faturamento NNE'!#REF!,'Faturamento NNE'!$E$2:$E$707,'Infos Relatório'!$B732,'Faturamento NNE'!$AA$2:$AA$707,'Infos Relatório'!AI$723)</f>
        <v>#REF!</v>
      </c>
      <c r="AK732" s="232">
        <f>SUMIFS('Faturamento NNE'!$AG$2:$AG$707,'Faturamento NNE'!$E$2:$E$707,'Infos Relatório'!$B732,'Faturamento NNE'!$AA$2:$AA$707,'Infos Relatório'!AI$723)</f>
        <v>0</v>
      </c>
      <c r="AL732" s="233">
        <f>SUMIFS('Faturamento NNE'!$AE$2:$AE$707,'Faturamento NNE'!$E$2:$E$707,'Infos Relatório'!$B732,'Faturamento NNE'!$AA$2:$AA$707,'Infos Relatório'!AI$723)</f>
        <v>0</v>
      </c>
      <c r="AM732" s="231">
        <f>SUMIFS('Faturamento NNE'!$H$2:$H$707,'Faturamento NNE'!$E$2:$E$707,'Infos Relatório'!$B732,'Faturamento NNE'!$AA$2:$AA$707,'Infos Relatório'!AM$723)</f>
        <v>0</v>
      </c>
      <c r="AN732" s="232" t="e">
        <f>SUMIFS('Faturamento NNE'!#REF!,'Faturamento NNE'!$E$2:$E$707,'Infos Relatório'!$B732,'Faturamento NNE'!$AA$2:$AA$707,'Infos Relatório'!AM$723)</f>
        <v>#REF!</v>
      </c>
      <c r="AO732" s="232">
        <f>SUMIFS('Faturamento NNE'!$AG$2:$AG$707,'Faturamento NNE'!$E$2:$E$707,'Infos Relatório'!$B732,'Faturamento NNE'!$AA$2:$AA$707,'Infos Relatório'!AM$723)</f>
        <v>0</v>
      </c>
      <c r="AP732" s="233">
        <f>SUMIFS('Faturamento NNE'!$AE$2:$AE$707,'Faturamento NNE'!$E$2:$E$707,'Infos Relatório'!$B732,'Faturamento NNE'!$AA$2:$AA$707,'Infos Relatório'!AM$723)</f>
        <v>0</v>
      </c>
      <c r="AQ732" s="231">
        <f>SUMIFS('Faturamento NNE'!$H$2:$H$707,'Faturamento NNE'!$E$2:$E$707,'Infos Relatório'!$B732,'Faturamento NNE'!$AA$2:$AA$707,'Infos Relatório'!AQ$723)</f>
        <v>0</v>
      </c>
      <c r="AR732" s="232" t="e">
        <f>SUMIFS('Faturamento NNE'!#REF!,'Faturamento NNE'!$E$2:$E$707,'Infos Relatório'!$B732,'Faturamento NNE'!$AA$2:$AA$707,'Infos Relatório'!AQ$723)</f>
        <v>#REF!</v>
      </c>
      <c r="AS732" s="232">
        <f>SUMIFS('Faturamento NNE'!$AG$2:$AG$707,'Faturamento NNE'!$E$2:$E$707,'Infos Relatório'!$B732,'Faturamento NNE'!$AA$2:$AA$707,'Infos Relatório'!AQ$723)</f>
        <v>0</v>
      </c>
      <c r="AT732" s="233">
        <f>SUMIFS('Faturamento NNE'!$AE$2:$AE$707,'Faturamento NNE'!$E$2:$E$707,'Infos Relatório'!$B732,'Faturamento NNE'!$AA$2:$AA$707,'Infos Relatório'!AQ$723)</f>
        <v>0</v>
      </c>
      <c r="AU732" s="231">
        <f>SUMIFS('Faturamento NNE'!$H$2:$H$707,'Faturamento NNE'!$E$2:$E$707,'Infos Relatório'!$B732,'Faturamento NNE'!$AA$2:$AA$707,'Infos Relatório'!AU$723)</f>
        <v>0</v>
      </c>
      <c r="AV732" s="232" t="e">
        <f>SUMIFS('Faturamento NNE'!#REF!,'Faturamento NNE'!$E$2:$E$707,'Infos Relatório'!$B732,'Faturamento NNE'!$AA$2:$AA$707,'Infos Relatório'!AU$723)</f>
        <v>#REF!</v>
      </c>
      <c r="AW732" s="232">
        <f>SUMIFS('Faturamento NNE'!$AG$2:$AG$707,'Faturamento NNE'!$E$2:$E$707,'Infos Relatório'!$B732,'Faturamento NNE'!$AA$2:$AA$707,'Infos Relatório'!AU$723)</f>
        <v>0</v>
      </c>
      <c r="AX732" s="233">
        <f>SUMIFS('Faturamento NNE'!$AE$2:$AE$707,'Faturamento NNE'!$E$2:$E$707,'Infos Relatório'!$B732,'Faturamento NNE'!$AA$2:$AA$707,'Infos Relatório'!AU$723)</f>
        <v>0</v>
      </c>
    </row>
    <row r="733" spans="2:74" ht="15" thickBot="1">
      <c r="B733" s="33" t="s">
        <v>219</v>
      </c>
      <c r="C733" s="234">
        <f t="shared" ref="C733:AX733" si="1179">SUM(C725:C732)</f>
        <v>0</v>
      </c>
      <c r="D733" s="235" t="e">
        <f t="shared" si="1179"/>
        <v>#REF!</v>
      </c>
      <c r="E733" s="275">
        <f t="shared" si="1179"/>
        <v>0</v>
      </c>
      <c r="F733" s="280">
        <f t="shared" si="1179"/>
        <v>0</v>
      </c>
      <c r="G733" s="234">
        <f t="shared" si="1179"/>
        <v>0</v>
      </c>
      <c r="H733" s="235" t="e">
        <f t="shared" si="1179"/>
        <v>#REF!</v>
      </c>
      <c r="I733" s="275">
        <f t="shared" si="1179"/>
        <v>0</v>
      </c>
      <c r="J733" s="280">
        <f t="shared" si="1179"/>
        <v>0</v>
      </c>
      <c r="K733" s="291">
        <f t="shared" si="1179"/>
        <v>0</v>
      </c>
      <c r="L733" s="275" t="e">
        <f t="shared" si="1179"/>
        <v>#REF!</v>
      </c>
      <c r="M733" s="293">
        <f t="shared" si="1179"/>
        <v>0</v>
      </c>
      <c r="N733" s="236">
        <f t="shared" si="1179"/>
        <v>0</v>
      </c>
      <c r="O733" s="234">
        <f t="shared" si="1179"/>
        <v>0</v>
      </c>
      <c r="P733" s="235" t="e">
        <f t="shared" si="1179"/>
        <v>#REF!</v>
      </c>
      <c r="Q733" s="235">
        <f t="shared" si="1179"/>
        <v>0</v>
      </c>
      <c r="R733" s="236">
        <f t="shared" si="1179"/>
        <v>0</v>
      </c>
      <c r="S733" s="234">
        <f t="shared" si="1179"/>
        <v>0</v>
      </c>
      <c r="T733" s="235" t="e">
        <f t="shared" si="1179"/>
        <v>#REF!</v>
      </c>
      <c r="U733" s="235">
        <f t="shared" si="1179"/>
        <v>0</v>
      </c>
      <c r="V733" s="236">
        <f t="shared" si="1179"/>
        <v>0</v>
      </c>
      <c r="W733" s="234">
        <f t="shared" si="1179"/>
        <v>0</v>
      </c>
      <c r="X733" s="235" t="e">
        <f t="shared" si="1179"/>
        <v>#REF!</v>
      </c>
      <c r="Y733" s="235">
        <f t="shared" si="1179"/>
        <v>0</v>
      </c>
      <c r="Z733" s="236">
        <f t="shared" si="1179"/>
        <v>0</v>
      </c>
      <c r="AA733" s="234">
        <f t="shared" si="1179"/>
        <v>0</v>
      </c>
      <c r="AB733" s="235" t="e">
        <f t="shared" si="1179"/>
        <v>#REF!</v>
      </c>
      <c r="AC733" s="235">
        <f t="shared" si="1179"/>
        <v>0</v>
      </c>
      <c r="AD733" s="236">
        <f t="shared" si="1179"/>
        <v>0</v>
      </c>
      <c r="AE733" s="234">
        <f t="shared" si="1179"/>
        <v>0</v>
      </c>
      <c r="AF733" s="235" t="e">
        <f t="shared" si="1179"/>
        <v>#REF!</v>
      </c>
      <c r="AG733" s="235">
        <f t="shared" si="1179"/>
        <v>0</v>
      </c>
      <c r="AH733" s="236">
        <f t="shared" si="1179"/>
        <v>0</v>
      </c>
      <c r="AI733" s="234">
        <f t="shared" si="1179"/>
        <v>0</v>
      </c>
      <c r="AJ733" s="235" t="e">
        <f t="shared" si="1179"/>
        <v>#REF!</v>
      </c>
      <c r="AK733" s="235">
        <f t="shared" si="1179"/>
        <v>0</v>
      </c>
      <c r="AL733" s="236">
        <f t="shared" si="1179"/>
        <v>0</v>
      </c>
      <c r="AM733" s="234">
        <f t="shared" si="1179"/>
        <v>0</v>
      </c>
      <c r="AN733" s="235" t="e">
        <f t="shared" si="1179"/>
        <v>#REF!</v>
      </c>
      <c r="AO733" s="235">
        <f t="shared" si="1179"/>
        <v>0</v>
      </c>
      <c r="AP733" s="236">
        <f t="shared" si="1179"/>
        <v>0</v>
      </c>
      <c r="AQ733" s="234">
        <f t="shared" si="1179"/>
        <v>0</v>
      </c>
      <c r="AR733" s="235" t="e">
        <f t="shared" si="1179"/>
        <v>#REF!</v>
      </c>
      <c r="AS733" s="235">
        <f t="shared" si="1179"/>
        <v>0</v>
      </c>
      <c r="AT733" s="236">
        <f t="shared" si="1179"/>
        <v>0</v>
      </c>
      <c r="AU733" s="234">
        <f t="shared" si="1179"/>
        <v>0</v>
      </c>
      <c r="AV733" s="235" t="e">
        <f t="shared" si="1179"/>
        <v>#REF!</v>
      </c>
      <c r="AW733" s="235">
        <f t="shared" si="1179"/>
        <v>0</v>
      </c>
      <c r="AX733" s="236">
        <f t="shared" si="1179"/>
        <v>0</v>
      </c>
    </row>
    <row r="736" spans="2:74">
      <c r="D736" s="237">
        <f>C723</f>
        <v>45292</v>
      </c>
      <c r="E736" s="237">
        <f>G723</f>
        <v>45323</v>
      </c>
      <c r="F736" s="237">
        <f>K723</f>
        <v>45352</v>
      </c>
      <c r="G736" s="237">
        <f>O723</f>
        <v>45383</v>
      </c>
      <c r="H736" s="237">
        <f>S723</f>
        <v>45413</v>
      </c>
      <c r="I736" s="237">
        <f>W723</f>
        <v>45444</v>
      </c>
      <c r="J736" s="237">
        <f>AA723</f>
        <v>45474</v>
      </c>
      <c r="K736" s="238">
        <f>AE723</f>
        <v>45505</v>
      </c>
      <c r="L736" s="238">
        <v>45536</v>
      </c>
      <c r="M736" s="287">
        <v>45566</v>
      </c>
      <c r="N736" s="237">
        <v>45597</v>
      </c>
      <c r="O736" s="237">
        <v>45627</v>
      </c>
    </row>
    <row r="737" spans="2:39">
      <c r="B737" t="s">
        <v>220</v>
      </c>
      <c r="C737" t="s">
        <v>221</v>
      </c>
      <c r="D737" s="50"/>
      <c r="E737" s="238"/>
      <c r="F737" s="238"/>
      <c r="G737" s="287"/>
      <c r="H737" s="50"/>
      <c r="I737" s="50"/>
      <c r="J737" s="50"/>
      <c r="K737" s="238"/>
      <c r="L737" s="238"/>
      <c r="M737" s="287"/>
      <c r="N737" s="50"/>
      <c r="O737" s="50"/>
    </row>
    <row r="738" spans="2:39">
      <c r="C738" t="s">
        <v>222</v>
      </c>
      <c r="D738" s="50"/>
      <c r="E738" s="238"/>
      <c r="F738" s="238"/>
      <c r="G738" s="287"/>
      <c r="H738" s="50"/>
      <c r="I738" s="50"/>
      <c r="J738" s="50"/>
      <c r="K738" s="238"/>
      <c r="L738" s="238"/>
      <c r="M738" s="287"/>
      <c r="N738" s="50"/>
      <c r="O738" s="50"/>
    </row>
    <row r="739" spans="2:39">
      <c r="C739" t="s">
        <v>223</v>
      </c>
      <c r="D739" s="238">
        <f>SUMIF('Faturamento NNE'!$AA$2:$AA$707,'Infos Relatório'!D$736,'Faturamento NNE'!$AK$2:$AK$707)</f>
        <v>0</v>
      </c>
      <c r="E739" s="238">
        <f>SUMIF('Faturamento NNE'!$AA$2:$AA$707,'Infos Relatório'!E$736,'Faturamento NNE'!$AK$2:$AK$707)</f>
        <v>0</v>
      </c>
      <c r="F739" s="238">
        <f>SUMIF('Faturamento NNE'!$AA$2:$AA$707,'Infos Relatório'!F$736,'Faturamento NNE'!$AK$2:$AK$707)</f>
        <v>0</v>
      </c>
      <c r="G739" s="287">
        <f>SUMIF('Faturamento NNE'!$AA$2:$AA$707,'Infos Relatório'!G$736,'Faturamento NNE'!$AK$2:$AK$707)</f>
        <v>0</v>
      </c>
      <c r="H739" s="238">
        <f>SUMIF('Faturamento NNE'!$AA$2:$AA$707,'Infos Relatório'!H$736,'Faturamento NNE'!$AK$2:$AK$707)</f>
        <v>0</v>
      </c>
      <c r="I739" s="238">
        <f>SUMIF('Faturamento NNE'!$AA$2:$AA$707,'Infos Relatório'!I$736,'Faturamento NNE'!$AK$2:$AK$707)</f>
        <v>0</v>
      </c>
      <c r="J739" s="238">
        <f>SUMIF('Faturamento NNE'!$AA$2:$AA$707,'Infos Relatório'!J$736,'Faturamento NNE'!$AK$2:$AK$707)</f>
        <v>0</v>
      </c>
      <c r="K739" s="238">
        <f>SUMIF('Faturamento NNE'!$AA$2:$AA$707,'Infos Relatório'!K$736,'Faturamento NNE'!$AK$2:$AK$707)</f>
        <v>0</v>
      </c>
      <c r="L739" s="238">
        <f>SUMIF('Faturamento NNE'!$AA$2:$AA$707,'Infos Relatório'!L$736,'Faturamento NNE'!$AK$2:$AK$707)</f>
        <v>0</v>
      </c>
      <c r="M739" s="287">
        <f>SUMIF('Faturamento NNE'!$AA$2:$AA$707,'Infos Relatório'!M$736,'Faturamento NNE'!$AK$2:$AK$707)</f>
        <v>0</v>
      </c>
      <c r="N739" s="238">
        <f>SUMIF('Faturamento NNE'!$AA$2:$AA$707,'Infos Relatório'!N$736,'Faturamento NNE'!$AK$2:$AK$707)</f>
        <v>0</v>
      </c>
      <c r="O739" s="238">
        <f>SUMIF('Faturamento NNE'!$AA$2:$AA$707,'Infos Relatório'!O$736,'Faturamento NNE'!$AK$2:$AK$707)</f>
        <v>0</v>
      </c>
    </row>
    <row r="740" spans="2:39">
      <c r="C740" t="s">
        <v>224</v>
      </c>
      <c r="D740" s="238">
        <f>SUMIF('Faturamento NNE'!$AA$2:$AA$707,'Infos Relatório'!D$736,'Faturamento NNE'!$AJ$2:$AJ$707)</f>
        <v>0</v>
      </c>
      <c r="E740" s="238">
        <f>SUMIF('Faturamento NNE'!$AA$2:$AA$707,'Infos Relatório'!E$736,'Faturamento NNE'!$AJ$2:$AJ$707)</f>
        <v>0</v>
      </c>
      <c r="F740" s="238">
        <f>SUMIF('Faturamento NNE'!$AA$2:$AA$707,'Infos Relatório'!F$736,'Faturamento NNE'!$AJ$2:$AJ$707)</f>
        <v>0</v>
      </c>
      <c r="G740" s="287">
        <f>SUMIF('Faturamento NNE'!$AA$2:$AA$707,'Infos Relatório'!G$736,'Faturamento NNE'!$AJ$2:$AJ$707)</f>
        <v>0</v>
      </c>
      <c r="H740" s="238">
        <f>SUMIF('Faturamento NNE'!$AA$2:$AA$707,'Infos Relatório'!H$736,'Faturamento NNE'!$AJ$2:$AJ$707)</f>
        <v>0</v>
      </c>
      <c r="I740" s="238">
        <f>SUMIF('Faturamento NNE'!$AA$2:$AA$707,'Infos Relatório'!I$736,'Faturamento NNE'!$AJ$2:$AJ$707)</f>
        <v>0</v>
      </c>
      <c r="J740" s="238">
        <f>SUMIF('Faturamento NNE'!$AA$2:$AA$707,'Infos Relatório'!J$736,'Faturamento NNE'!$AJ$2:$AJ$707)</f>
        <v>0</v>
      </c>
      <c r="K740" s="238">
        <f>SUMIF('Faturamento NNE'!$AA$2:$AA$707,'Infos Relatório'!K$736,'Faturamento NNE'!$AJ$2:$AJ$707)</f>
        <v>0</v>
      </c>
      <c r="L740" s="238">
        <f>SUMIF('Faturamento NNE'!$AA$2:$AA$707,'Infos Relatório'!L$736,'Faturamento NNE'!$AJ$2:$AJ$707)</f>
        <v>0</v>
      </c>
      <c r="M740" s="287">
        <f>SUMIF('Faturamento NNE'!$AA$2:$AA$707,'Infos Relatório'!M$736,'Faturamento NNE'!$AJ$2:$AJ$707)</f>
        <v>0</v>
      </c>
      <c r="N740" s="238">
        <f>SUMIF('Faturamento NNE'!$AA$2:$AA$707,'Infos Relatório'!N$736,'Faturamento NNE'!$AJ$2:$AJ$707)</f>
        <v>0</v>
      </c>
      <c r="O740" s="238">
        <f>SUMIF('Faturamento NNE'!$AA$2:$AA$707,'Infos Relatório'!O$736,'Faturamento NNE'!$AJ$2:$AJ$707)</f>
        <v>0</v>
      </c>
    </row>
    <row r="741" spans="2:39">
      <c r="C741" t="s">
        <v>225</v>
      </c>
      <c r="D741" s="50"/>
      <c r="E741" s="238"/>
      <c r="F741" s="238"/>
      <c r="G741" s="287"/>
      <c r="H741" s="50"/>
      <c r="I741" s="50"/>
      <c r="J741" s="50"/>
      <c r="K741" s="238"/>
      <c r="L741" s="238"/>
      <c r="M741" s="287"/>
      <c r="N741" s="50"/>
      <c r="O741" s="50"/>
    </row>
    <row r="742" spans="2:39">
      <c r="C742" t="s">
        <v>226</v>
      </c>
      <c r="D742" s="50"/>
      <c r="E742" s="238"/>
      <c r="F742" s="238"/>
      <c r="G742" s="287"/>
      <c r="H742" s="50"/>
      <c r="I742" s="50"/>
      <c r="J742" s="50"/>
      <c r="K742" s="238"/>
      <c r="L742" s="238"/>
      <c r="M742" s="287"/>
      <c r="N742" s="50"/>
      <c r="O742" s="50"/>
    </row>
    <row r="743" spans="2:39">
      <c r="C743" t="s">
        <v>227</v>
      </c>
      <c r="D743" s="50"/>
      <c r="E743" s="238"/>
      <c r="F743" s="238"/>
      <c r="G743" s="287"/>
      <c r="H743" s="50"/>
      <c r="I743" s="50"/>
      <c r="J743" s="50"/>
      <c r="K743" s="238"/>
      <c r="L743" s="238"/>
      <c r="M743" s="287"/>
      <c r="N743" s="50"/>
      <c r="O743" s="50"/>
    </row>
    <row r="744" spans="2:39">
      <c r="D744" s="810">
        <f>D736</f>
        <v>45292</v>
      </c>
      <c r="E744" s="810"/>
      <c r="F744" s="810"/>
      <c r="G744" s="810">
        <f>E736</f>
        <v>45323</v>
      </c>
      <c r="H744" s="810"/>
      <c r="I744" s="810"/>
      <c r="J744" s="810">
        <f>F736</f>
        <v>45352</v>
      </c>
      <c r="K744" s="810"/>
      <c r="L744" s="810"/>
      <c r="M744" s="810"/>
      <c r="N744" s="810"/>
      <c r="O744" s="810"/>
      <c r="P744" s="810"/>
      <c r="Q744" s="810"/>
      <c r="R744" s="810"/>
      <c r="S744" s="810"/>
      <c r="T744" s="810"/>
      <c r="U744" s="810"/>
      <c r="V744" s="810"/>
      <c r="W744" s="810"/>
      <c r="X744" s="810"/>
      <c r="Y744" s="810"/>
      <c r="Z744" s="810"/>
      <c r="AA744" s="810"/>
      <c r="AB744" s="810"/>
      <c r="AC744" s="810"/>
      <c r="AD744" s="810"/>
      <c r="AE744" s="810"/>
      <c r="AF744" s="810"/>
      <c r="AG744" s="810"/>
      <c r="AH744" s="810"/>
      <c r="AI744" s="810"/>
      <c r="AJ744" s="810"/>
      <c r="AK744" s="810"/>
      <c r="AL744" s="810"/>
      <c r="AM744" s="810"/>
    </row>
    <row r="745" spans="2:39" ht="29">
      <c r="D745" s="229" t="s">
        <v>228</v>
      </c>
      <c r="E745" s="229" t="s">
        <v>229</v>
      </c>
      <c r="F745" s="274" t="s">
        <v>230</v>
      </c>
      <c r="G745" s="229" t="s">
        <v>228</v>
      </c>
      <c r="H745" s="229" t="s">
        <v>229</v>
      </c>
      <c r="I745" s="274" t="s">
        <v>230</v>
      </c>
      <c r="J745" s="229" t="s">
        <v>228</v>
      </c>
      <c r="K745" s="229" t="s">
        <v>229</v>
      </c>
      <c r="L745" s="274" t="s">
        <v>230</v>
      </c>
      <c r="M745" s="229"/>
      <c r="N745" s="229"/>
      <c r="O745" s="274"/>
      <c r="P745" s="229"/>
      <c r="Q745" s="229"/>
      <c r="R745" s="274"/>
      <c r="S745" s="229"/>
      <c r="T745" s="229"/>
      <c r="U745" s="274"/>
      <c r="V745" s="229"/>
      <c r="W745" s="229"/>
      <c r="X745" s="274"/>
      <c r="Y745" s="229"/>
      <c r="Z745" s="229"/>
      <c r="AA745" s="274"/>
      <c r="AB745" s="229"/>
      <c r="AC745" s="229"/>
      <c r="AD745" s="274"/>
      <c r="AE745" s="229"/>
      <c r="AF745" s="229"/>
      <c r="AG745" s="274"/>
      <c r="AH745" s="229"/>
      <c r="AI745" s="229"/>
      <c r="AJ745" s="274"/>
      <c r="AK745" s="229"/>
      <c r="AL745" s="229"/>
      <c r="AM745" s="274"/>
    </row>
    <row r="746" spans="2:39">
      <c r="C746" t="s">
        <v>231</v>
      </c>
      <c r="D746" s="273">
        <f>SUMIF('Faturamento NNE'!$AA$2:$AA$707,'Infos Relatório'!D$736,'Faturamento NNE'!$L$2:$L$707)+SUMIF('Faturamento NNE'!$AA$2:$AA$707,'Infos Relatório'!D$736,'Faturamento NNE'!$N$2:$N$707)</f>
        <v>0</v>
      </c>
      <c r="E746" s="273">
        <f>SUMIF('Faturamento NNE'!$AA$2:$AA$707,'Infos Relatório'!D$736,'Faturamento NNE'!$M$2:$M$707)+SUMIF('Faturamento NNE'!$AA$2:$AA$707,'Infos Relatório'!D$736,'Faturamento NNE'!$O$2:$O$707)</f>
        <v>0</v>
      </c>
      <c r="F746" s="273">
        <f>D746-E746</f>
        <v>0</v>
      </c>
      <c r="G746" s="273">
        <f>SUMIF('Faturamento NNE'!$AA$2:$AA$707,'Infos Relatório'!E$736,'Faturamento NNE'!$L$2:$L$707)+SUMIF('Faturamento NNE'!$AA$2:$AA$707,'Infos Relatório'!E$736,'Faturamento NNE'!$N$2:$N$707)</f>
        <v>0</v>
      </c>
      <c r="H746" s="273">
        <f>SUMIF('Faturamento NNE'!$AA$2:$AA$707,'Infos Relatório'!E$736,'Faturamento NNE'!$M$2:$M$707)+SUMIF('Faturamento NNE'!$AA$2:$AA$707,'Infos Relatório'!E$736,'Faturamento NNE'!$O$2:$O$707)</f>
        <v>0</v>
      </c>
      <c r="I746" s="273">
        <f>G746-H746</f>
        <v>0</v>
      </c>
      <c r="J746" s="238"/>
      <c r="K746" s="273"/>
      <c r="L746" s="273">
        <f>J746-K746</f>
        <v>0</v>
      </c>
      <c r="M746"/>
    </row>
    <row r="747" spans="2:39">
      <c r="C747" t="s">
        <v>232</v>
      </c>
      <c r="D747" s="238">
        <v>0</v>
      </c>
      <c r="E747" s="238">
        <f>SUMIFS('Faturamento NNE'!$P$2:$P$707,'Faturamento NNE'!$U2:$U707,'Infos Relatório'!$B$737,'Faturamento NNE'!$AA$2:$AA$707,'Infos Relatório'!D$736)</f>
        <v>0</v>
      </c>
      <c r="F747" s="273">
        <f>D747-E747</f>
        <v>0</v>
      </c>
      <c r="G747" s="238">
        <v>0</v>
      </c>
      <c r="H747" s="238">
        <f>SUMIFS('Faturamento NNE'!$P$2:$P$707,'Faturamento NNE'!$U2:$U707,'Infos Relatório'!$B$737,'Faturamento NNE'!$AA$2:$AA$707,'Infos Relatório'!E$736)</f>
        <v>0</v>
      </c>
      <c r="I747" s="273">
        <f>G747-H747</f>
        <v>0</v>
      </c>
      <c r="J747" s="238"/>
      <c r="K747" s="238"/>
      <c r="L747" s="273">
        <f>J747-K747</f>
        <v>0</v>
      </c>
      <c r="M747"/>
    </row>
    <row r="748" spans="2:39">
      <c r="C748" t="s">
        <v>233</v>
      </c>
      <c r="D748" s="238">
        <v>0</v>
      </c>
      <c r="E748" s="273">
        <f>SUMIF('Faturamento NNE'!$AA$2:$AA$707,'Infos Relatório'!D$736,'Faturamento NNE'!$R$2:$R$707)+SUMIF('Faturamento NNE'!$AA$2:$AA$707,'Infos Relatório'!D$736,'Faturamento NNE'!$S$2:$S$707)+SUMIF('Faturamento NNE'!$AA$2:$AA$707,'Infos Relatório'!D$736,'Faturamento NNE'!$T$2:$T$707)</f>
        <v>0</v>
      </c>
      <c r="F748" s="273">
        <f>D748-E748</f>
        <v>0</v>
      </c>
      <c r="G748" s="238">
        <v>0</v>
      </c>
      <c r="H748" s="273">
        <f>SUMIF('Faturamento NNE'!$AA$2:$AA$707,'Infos Relatório'!E$736,'Faturamento NNE'!$R$2:$R$707)+SUMIF('Faturamento NNE'!$AA$2:$AA$707,'Infos Relatório'!E$736,'Faturamento NNE'!$S$2:$S$707)+SUMIF('Faturamento NNE'!$AA$2:$AA$707,'Infos Relatório'!E$736,'Faturamento NNE'!$T$2:$T$707)</f>
        <v>0</v>
      </c>
      <c r="I748" s="273">
        <f>G748-H748</f>
        <v>0</v>
      </c>
      <c r="J748" s="238"/>
      <c r="K748" s="273"/>
      <c r="L748" s="273">
        <f>J748-K748</f>
        <v>0</v>
      </c>
      <c r="M748"/>
    </row>
    <row r="749" spans="2:39">
      <c r="F749"/>
      <c r="L749"/>
      <c r="M749" s="47"/>
    </row>
    <row r="750" spans="2:39">
      <c r="F750"/>
      <c r="L750"/>
      <c r="M750" s="47"/>
    </row>
  </sheetData>
  <autoFilter ref="B644:BV720" xr:uid="{120971A7-B647-46CF-B09D-AEF5C9A51C77}"/>
  <sortState xmlns:xlrd2="http://schemas.microsoft.com/office/spreadsheetml/2017/richdata2" ref="B20:F155">
    <sortCondition descending="1" ref="F20:F155"/>
  </sortState>
  <mergeCells count="132">
    <mergeCell ref="AE744:AG744"/>
    <mergeCell ref="AH744:AJ744"/>
    <mergeCell ref="AK744:AM744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BE2:BJ2"/>
    <mergeCell ref="BK2:BP2"/>
    <mergeCell ref="BQ2:BV2"/>
    <mergeCell ref="C84:H84"/>
    <mergeCell ref="I84:N84"/>
    <mergeCell ref="O84:T84"/>
    <mergeCell ref="U84:Z84"/>
    <mergeCell ref="AA84:AF84"/>
    <mergeCell ref="AG84:AL84"/>
    <mergeCell ref="AM84:AR84"/>
    <mergeCell ref="AS84:AX84"/>
    <mergeCell ref="AY84:BD84"/>
    <mergeCell ref="BE84:BJ84"/>
    <mergeCell ref="BK84:BP84"/>
    <mergeCell ref="BQ84:BV84"/>
    <mergeCell ref="AA2:AF2"/>
    <mergeCell ref="AG2:AL2"/>
    <mergeCell ref="AM2:AR2"/>
    <mergeCell ref="AS2:AX2"/>
    <mergeCell ref="AY2:BD2"/>
    <mergeCell ref="C2:H2"/>
    <mergeCell ref="I2:N2"/>
    <mergeCell ref="O2:T2"/>
    <mergeCell ref="U2:Z2"/>
    <mergeCell ref="BK164:BP164"/>
    <mergeCell ref="BQ164:BV164"/>
    <mergeCell ref="C245:H245"/>
    <mergeCell ref="I245:N245"/>
    <mergeCell ref="O245:T245"/>
    <mergeCell ref="U245:Z245"/>
    <mergeCell ref="AA245:AF245"/>
    <mergeCell ref="AG245:AL245"/>
    <mergeCell ref="AM245:AR245"/>
    <mergeCell ref="AS245:AX245"/>
    <mergeCell ref="AY245:BD245"/>
    <mergeCell ref="BE245:BJ245"/>
    <mergeCell ref="BK245:BP245"/>
    <mergeCell ref="BQ245:BV245"/>
    <mergeCell ref="AG164:AL164"/>
    <mergeCell ref="AM164:AR164"/>
    <mergeCell ref="AS164:AX164"/>
    <mergeCell ref="AY164:BD164"/>
    <mergeCell ref="BE164:BJ164"/>
    <mergeCell ref="C164:H164"/>
    <mergeCell ref="I164:N164"/>
    <mergeCell ref="O164:T164"/>
    <mergeCell ref="U164:Z164"/>
    <mergeCell ref="AA164:AF164"/>
    <mergeCell ref="BK326:BP326"/>
    <mergeCell ref="BQ326:BV326"/>
    <mergeCell ref="C406:H406"/>
    <mergeCell ref="I406:N406"/>
    <mergeCell ref="O406:T406"/>
    <mergeCell ref="U406:Z406"/>
    <mergeCell ref="AA406:AF406"/>
    <mergeCell ref="AG406:AL406"/>
    <mergeCell ref="AM406:AR406"/>
    <mergeCell ref="AS406:AX406"/>
    <mergeCell ref="AY406:BD406"/>
    <mergeCell ref="BE406:BJ406"/>
    <mergeCell ref="BK406:BP406"/>
    <mergeCell ref="BQ406:BV406"/>
    <mergeCell ref="AG326:AL326"/>
    <mergeCell ref="AM326:AR326"/>
    <mergeCell ref="AS326:AX326"/>
    <mergeCell ref="AY326:BD326"/>
    <mergeCell ref="BE326:BJ326"/>
    <mergeCell ref="C326:H326"/>
    <mergeCell ref="I326:N326"/>
    <mergeCell ref="O326:T326"/>
    <mergeCell ref="U326:Z326"/>
    <mergeCell ref="AA326:AF326"/>
    <mergeCell ref="BK485:BP485"/>
    <mergeCell ref="BQ485:BV485"/>
    <mergeCell ref="C564:H564"/>
    <mergeCell ref="I564:N564"/>
    <mergeCell ref="O564:T564"/>
    <mergeCell ref="U564:Z564"/>
    <mergeCell ref="AA564:AF564"/>
    <mergeCell ref="AG564:AL564"/>
    <mergeCell ref="AM564:AR564"/>
    <mergeCell ref="AS564:AX564"/>
    <mergeCell ref="AY564:BD564"/>
    <mergeCell ref="BE564:BJ564"/>
    <mergeCell ref="BK564:BP564"/>
    <mergeCell ref="BQ564:BV564"/>
    <mergeCell ref="AG485:AL485"/>
    <mergeCell ref="AM485:AR485"/>
    <mergeCell ref="AS485:AX485"/>
    <mergeCell ref="AY485:BD485"/>
    <mergeCell ref="BE485:BJ485"/>
    <mergeCell ref="C485:H485"/>
    <mergeCell ref="I485:N485"/>
    <mergeCell ref="O485:T485"/>
    <mergeCell ref="U485:Z485"/>
    <mergeCell ref="AA485:AF485"/>
    <mergeCell ref="BK643:BP643"/>
    <mergeCell ref="BQ643:BV643"/>
    <mergeCell ref="C723:F723"/>
    <mergeCell ref="G723:J723"/>
    <mergeCell ref="K723:N723"/>
    <mergeCell ref="O723:R723"/>
    <mergeCell ref="S723:V723"/>
    <mergeCell ref="W723:Z723"/>
    <mergeCell ref="AA723:AD723"/>
    <mergeCell ref="AE723:AH723"/>
    <mergeCell ref="AI723:AL723"/>
    <mergeCell ref="AM723:AP723"/>
    <mergeCell ref="AQ723:AT723"/>
    <mergeCell ref="AU723:AX723"/>
    <mergeCell ref="AG643:AL643"/>
    <mergeCell ref="AM643:AR643"/>
    <mergeCell ref="AS643:AX643"/>
    <mergeCell ref="AY643:BD643"/>
    <mergeCell ref="BE643:BJ643"/>
    <mergeCell ref="C643:H643"/>
    <mergeCell ref="I643:N643"/>
    <mergeCell ref="O643:T643"/>
    <mergeCell ref="U643:Z643"/>
    <mergeCell ref="AA643:AF64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E426-4D29-4ABA-8867-E81067E4602C}">
  <sheetPr>
    <tabColor theme="7" tint="0.59999389629810485"/>
  </sheetPr>
  <dimension ref="B2:H32"/>
  <sheetViews>
    <sheetView workbookViewId="0">
      <selection activeCell="B15" sqref="B15"/>
    </sheetView>
  </sheetViews>
  <sheetFormatPr defaultColWidth="9.1796875" defaultRowHeight="15" customHeight="1"/>
  <cols>
    <col min="1" max="1" width="9.1796875" style="39"/>
    <col min="2" max="3" width="21" style="39" customWidth="1"/>
    <col min="4" max="4" width="22.1796875" style="39" customWidth="1"/>
    <col min="5" max="5" width="40.54296875" style="39" bestFit="1" customWidth="1"/>
    <col min="6" max="6" width="31.54296875" style="352" customWidth="1"/>
    <col min="7" max="7" width="30.54296875" style="39" customWidth="1"/>
    <col min="8" max="8" width="30.453125" style="352" customWidth="1"/>
    <col min="9" max="16384" width="9.1796875" style="39"/>
  </cols>
  <sheetData>
    <row r="2" spans="2:8" ht="26.25" customHeight="1">
      <c r="B2" s="353" t="s">
        <v>234</v>
      </c>
      <c r="C2" s="353" t="s">
        <v>235</v>
      </c>
      <c r="D2" s="353" t="s">
        <v>236</v>
      </c>
      <c r="E2" s="353" t="s">
        <v>237</v>
      </c>
      <c r="F2" s="353" t="s">
        <v>238</v>
      </c>
      <c r="G2" s="353" t="s">
        <v>2</v>
      </c>
      <c r="H2" s="353" t="s">
        <v>239</v>
      </c>
    </row>
    <row r="3" spans="2:8" ht="14.5">
      <c r="B3" s="354" t="s">
        <v>240</v>
      </c>
      <c r="C3" s="354" t="s">
        <v>235</v>
      </c>
      <c r="D3" s="354" t="s">
        <v>241</v>
      </c>
      <c r="E3" s="355" t="s">
        <v>242</v>
      </c>
      <c r="F3" s="356" t="s">
        <v>243</v>
      </c>
      <c r="G3" s="357" t="s">
        <v>244</v>
      </c>
      <c r="H3" s="356"/>
    </row>
    <row r="4" spans="2:8" ht="14.5">
      <c r="B4" s="354" t="s">
        <v>240</v>
      </c>
      <c r="C4" s="354" t="s">
        <v>12</v>
      </c>
      <c r="D4" s="354" t="s">
        <v>245</v>
      </c>
      <c r="E4" s="355" t="s">
        <v>246</v>
      </c>
      <c r="F4" s="356" t="s">
        <v>247</v>
      </c>
      <c r="G4" s="357" t="s">
        <v>244</v>
      </c>
      <c r="H4" s="356"/>
    </row>
    <row r="5" spans="2:8" ht="14.5">
      <c r="B5" s="354" t="s">
        <v>240</v>
      </c>
      <c r="C5" s="354" t="s">
        <v>12</v>
      </c>
      <c r="D5" s="354" t="s">
        <v>248</v>
      </c>
      <c r="E5" s="355" t="s">
        <v>249</v>
      </c>
      <c r="F5" s="356" t="s">
        <v>250</v>
      </c>
      <c r="G5" s="357" t="s">
        <v>244</v>
      </c>
      <c r="H5" s="356" t="s">
        <v>88</v>
      </c>
    </row>
    <row r="6" spans="2:8" ht="14.5">
      <c r="B6" s="354" t="s">
        <v>240</v>
      </c>
      <c r="C6" s="354" t="s">
        <v>12</v>
      </c>
      <c r="D6" s="354" t="s">
        <v>251</v>
      </c>
      <c r="E6" s="355" t="s">
        <v>252</v>
      </c>
      <c r="F6" s="356" t="s">
        <v>253</v>
      </c>
      <c r="G6" s="357" t="s">
        <v>244</v>
      </c>
      <c r="H6" s="356" t="s">
        <v>254</v>
      </c>
    </row>
    <row r="7" spans="2:8" ht="14.5">
      <c r="B7" s="354" t="s">
        <v>240</v>
      </c>
      <c r="C7" s="354" t="s">
        <v>12</v>
      </c>
      <c r="D7" s="354" t="s">
        <v>255</v>
      </c>
      <c r="E7" s="355" t="s">
        <v>256</v>
      </c>
      <c r="F7" s="356" t="s">
        <v>257</v>
      </c>
      <c r="G7" s="357" t="s">
        <v>258</v>
      </c>
      <c r="H7" s="356" t="s">
        <v>259</v>
      </c>
    </row>
    <row r="8" spans="2:8" ht="14.5">
      <c r="B8" s="354" t="s">
        <v>240</v>
      </c>
      <c r="C8" s="354" t="s">
        <v>12</v>
      </c>
      <c r="D8" s="354" t="s">
        <v>260</v>
      </c>
      <c r="E8" s="355" t="s">
        <v>261</v>
      </c>
      <c r="F8" s="356" t="s">
        <v>12</v>
      </c>
      <c r="G8" s="357" t="s">
        <v>12</v>
      </c>
      <c r="H8" s="356" t="s">
        <v>12</v>
      </c>
    </row>
    <row r="9" spans="2:8" ht="14.5">
      <c r="B9" s="354" t="s">
        <v>262</v>
      </c>
      <c r="C9" s="354"/>
      <c r="D9" s="354" t="s">
        <v>263</v>
      </c>
      <c r="E9" s="355" t="s">
        <v>264</v>
      </c>
      <c r="F9" s="356" t="s">
        <v>265</v>
      </c>
      <c r="G9" s="357" t="s">
        <v>266</v>
      </c>
      <c r="H9" s="356" t="s">
        <v>79</v>
      </c>
    </row>
    <row r="10" spans="2:8" ht="14.5">
      <c r="B10" s="354" t="s">
        <v>262</v>
      </c>
      <c r="C10" s="354"/>
      <c r="D10" s="354" t="s">
        <v>267</v>
      </c>
      <c r="E10" s="355" t="s">
        <v>268</v>
      </c>
      <c r="F10" s="356" t="s">
        <v>269</v>
      </c>
      <c r="G10" s="357" t="s">
        <v>258</v>
      </c>
      <c r="H10" s="356" t="s">
        <v>210</v>
      </c>
    </row>
    <row r="11" spans="2:8" ht="14.5">
      <c r="B11" s="354" t="s">
        <v>262</v>
      </c>
      <c r="C11" s="354"/>
      <c r="D11" s="354" t="s">
        <v>270</v>
      </c>
      <c r="E11" s="355" t="s">
        <v>271</v>
      </c>
      <c r="F11" s="356" t="s">
        <v>272</v>
      </c>
      <c r="G11" s="357" t="s">
        <v>244</v>
      </c>
      <c r="H11" s="356" t="s">
        <v>88</v>
      </c>
    </row>
    <row r="12" spans="2:8" ht="14.5">
      <c r="B12" s="354" t="s">
        <v>262</v>
      </c>
      <c r="C12" s="354"/>
      <c r="D12" s="354" t="s">
        <v>273</v>
      </c>
      <c r="E12" s="355" t="s">
        <v>274</v>
      </c>
      <c r="F12" s="356" t="s">
        <v>275</v>
      </c>
      <c r="G12" s="357" t="s">
        <v>244</v>
      </c>
      <c r="H12" s="356" t="s">
        <v>12</v>
      </c>
    </row>
    <row r="13" spans="2:8" ht="14.5">
      <c r="B13" s="354" t="s">
        <v>262</v>
      </c>
      <c r="C13" s="354"/>
      <c r="D13" s="354" t="s">
        <v>276</v>
      </c>
      <c r="E13" s="355" t="s">
        <v>277</v>
      </c>
      <c r="F13" s="356" t="s">
        <v>12</v>
      </c>
      <c r="G13" s="357" t="s">
        <v>12</v>
      </c>
      <c r="H13" s="356" t="s">
        <v>12</v>
      </c>
    </row>
    <row r="14" spans="2:8" ht="14.5">
      <c r="B14" s="354" t="s">
        <v>278</v>
      </c>
      <c r="C14" s="354" t="s">
        <v>235</v>
      </c>
      <c r="D14" s="354" t="s">
        <v>279</v>
      </c>
      <c r="E14" s="355" t="s">
        <v>280</v>
      </c>
      <c r="F14" s="356" t="s">
        <v>281</v>
      </c>
      <c r="G14" s="357" t="s">
        <v>244</v>
      </c>
      <c r="H14" s="356" t="s">
        <v>214</v>
      </c>
    </row>
    <row r="15" spans="2:8" ht="14.5">
      <c r="B15" s="354" t="s">
        <v>282</v>
      </c>
      <c r="C15" s="354"/>
      <c r="D15" s="354" t="s">
        <v>283</v>
      </c>
      <c r="E15" s="355" t="s">
        <v>284</v>
      </c>
      <c r="F15" s="356" t="s">
        <v>285</v>
      </c>
      <c r="G15" s="357" t="s">
        <v>286</v>
      </c>
      <c r="H15" s="356" t="s">
        <v>214</v>
      </c>
    </row>
    <row r="16" spans="2:8" ht="14.5">
      <c r="B16" s="354" t="s">
        <v>282</v>
      </c>
      <c r="C16" s="354"/>
      <c r="D16" s="354" t="s">
        <v>287</v>
      </c>
      <c r="E16" s="355" t="s">
        <v>288</v>
      </c>
      <c r="F16" s="356" t="s">
        <v>12</v>
      </c>
      <c r="G16" s="357" t="s">
        <v>12</v>
      </c>
      <c r="H16" s="356" t="s">
        <v>214</v>
      </c>
    </row>
    <row r="17" spans="2:8" ht="14.5">
      <c r="B17" s="354" t="s">
        <v>282</v>
      </c>
      <c r="C17" s="354"/>
      <c r="D17" s="354" t="s">
        <v>289</v>
      </c>
      <c r="E17" s="355" t="s">
        <v>290</v>
      </c>
      <c r="F17" s="356" t="s">
        <v>12</v>
      </c>
      <c r="G17" s="357" t="s">
        <v>12</v>
      </c>
      <c r="H17" s="356" t="s">
        <v>214</v>
      </c>
    </row>
    <row r="18" spans="2:8" ht="14.5">
      <c r="B18" s="354" t="s">
        <v>282</v>
      </c>
      <c r="C18" s="354"/>
      <c r="D18" s="354" t="s">
        <v>291</v>
      </c>
      <c r="E18" s="355" t="s">
        <v>292</v>
      </c>
      <c r="F18" s="356" t="s">
        <v>12</v>
      </c>
      <c r="G18" s="357" t="s">
        <v>12</v>
      </c>
      <c r="H18" s="356" t="s">
        <v>214</v>
      </c>
    </row>
    <row r="19" spans="2:8" ht="14.5">
      <c r="B19" s="354" t="s">
        <v>282</v>
      </c>
      <c r="C19" s="354"/>
      <c r="D19" s="354" t="s">
        <v>293</v>
      </c>
      <c r="E19" s="355" t="s">
        <v>294</v>
      </c>
      <c r="F19" s="356" t="s">
        <v>295</v>
      </c>
      <c r="G19" s="357" t="s">
        <v>244</v>
      </c>
      <c r="H19" s="356" t="s">
        <v>88</v>
      </c>
    </row>
    <row r="20" spans="2:8" ht="14.5">
      <c r="B20" s="354" t="s">
        <v>282</v>
      </c>
      <c r="C20" s="354"/>
      <c r="D20" s="354" t="s">
        <v>296</v>
      </c>
      <c r="E20" s="355" t="s">
        <v>297</v>
      </c>
      <c r="F20" s="356" t="s">
        <v>12</v>
      </c>
      <c r="G20" s="357" t="s">
        <v>12</v>
      </c>
      <c r="H20" s="356"/>
    </row>
    <row r="21" spans="2:8" ht="14.5">
      <c r="B21" s="354" t="s">
        <v>282</v>
      </c>
      <c r="C21" s="354"/>
      <c r="D21" s="354" t="s">
        <v>298</v>
      </c>
      <c r="E21" s="355" t="s">
        <v>299</v>
      </c>
      <c r="F21" s="356" t="s">
        <v>300</v>
      </c>
      <c r="G21" s="357" t="s">
        <v>244</v>
      </c>
      <c r="H21" s="356"/>
    </row>
    <row r="22" spans="2:8" ht="14.5">
      <c r="B22" s="354" t="s">
        <v>282</v>
      </c>
      <c r="C22" s="354"/>
      <c r="D22" s="354" t="s">
        <v>301</v>
      </c>
      <c r="E22" s="355" t="s">
        <v>302</v>
      </c>
      <c r="F22" s="356" t="s">
        <v>12</v>
      </c>
      <c r="G22" s="357" t="s">
        <v>12</v>
      </c>
      <c r="H22" s="356"/>
    </row>
    <row r="23" spans="2:8" ht="14.5">
      <c r="B23" s="354" t="s">
        <v>303</v>
      </c>
      <c r="C23" s="354"/>
      <c r="D23" s="354" t="s">
        <v>304</v>
      </c>
      <c r="E23" s="355" t="s">
        <v>305</v>
      </c>
      <c r="F23" s="356" t="s">
        <v>306</v>
      </c>
      <c r="G23" s="357" t="s">
        <v>307</v>
      </c>
      <c r="H23" s="356"/>
    </row>
    <row r="24" spans="2:8" ht="14.5">
      <c r="B24" s="354" t="s">
        <v>303</v>
      </c>
      <c r="C24" s="354"/>
      <c r="D24" s="354" t="s">
        <v>308</v>
      </c>
      <c r="E24" s="355" t="s">
        <v>309</v>
      </c>
      <c r="F24" s="356" t="s">
        <v>12</v>
      </c>
      <c r="G24" s="357" t="s">
        <v>12</v>
      </c>
      <c r="H24" s="356" t="s">
        <v>12</v>
      </c>
    </row>
    <row r="25" spans="2:8" ht="14.5">
      <c r="B25" s="354" t="s">
        <v>303</v>
      </c>
      <c r="C25" s="354"/>
      <c r="D25" s="354" t="s">
        <v>310</v>
      </c>
      <c r="E25" s="355" t="s">
        <v>311</v>
      </c>
      <c r="F25" s="356" t="s">
        <v>306</v>
      </c>
      <c r="G25" s="357" t="s">
        <v>312</v>
      </c>
      <c r="H25" s="356"/>
    </row>
    <row r="26" spans="2:8" ht="14.5">
      <c r="B26" s="354" t="s">
        <v>303</v>
      </c>
      <c r="C26" s="354"/>
      <c r="D26" s="354" t="s">
        <v>313</v>
      </c>
      <c r="E26" s="355" t="s">
        <v>314</v>
      </c>
      <c r="F26" s="356" t="s">
        <v>315</v>
      </c>
      <c r="G26" s="357" t="s">
        <v>316</v>
      </c>
      <c r="H26" s="356" t="s">
        <v>88</v>
      </c>
    </row>
    <row r="27" spans="2:8" ht="14.5">
      <c r="B27" s="354" t="s">
        <v>303</v>
      </c>
      <c r="C27" s="354"/>
      <c r="D27" s="354" t="s">
        <v>317</v>
      </c>
      <c r="E27" s="355" t="s">
        <v>318</v>
      </c>
      <c r="F27" s="356" t="s">
        <v>12</v>
      </c>
      <c r="G27" s="357" t="s">
        <v>12</v>
      </c>
      <c r="H27" s="356" t="s">
        <v>88</v>
      </c>
    </row>
    <row r="28" spans="2:8" ht="14.5">
      <c r="B28" s="354" t="s">
        <v>97</v>
      </c>
      <c r="C28" s="354"/>
      <c r="D28" s="354" t="s">
        <v>319</v>
      </c>
      <c r="E28" s="355" t="s">
        <v>320</v>
      </c>
      <c r="F28" s="356" t="s">
        <v>321</v>
      </c>
      <c r="G28" s="357" t="s">
        <v>322</v>
      </c>
      <c r="H28" s="356" t="s">
        <v>88</v>
      </c>
    </row>
    <row r="29" spans="2:8" ht="14.5">
      <c r="B29" s="354" t="s">
        <v>97</v>
      </c>
      <c r="C29" s="354"/>
      <c r="D29" s="354" t="s">
        <v>323</v>
      </c>
      <c r="E29" s="355"/>
      <c r="F29" s="356"/>
      <c r="G29" s="357"/>
      <c r="H29" s="356"/>
    </row>
    <row r="30" spans="2:8" ht="14.5">
      <c r="B30" s="354" t="s">
        <v>97</v>
      </c>
      <c r="C30" s="354"/>
      <c r="D30" s="354"/>
      <c r="E30" s="355"/>
      <c r="F30" s="356"/>
      <c r="G30" s="357"/>
      <c r="H30" s="356"/>
    </row>
    <row r="31" spans="2:8" ht="14.5">
      <c r="B31" s="354" t="s">
        <v>324</v>
      </c>
      <c r="C31" s="354"/>
      <c r="D31" s="354" t="s">
        <v>325</v>
      </c>
      <c r="E31" s="355" t="s">
        <v>326</v>
      </c>
      <c r="F31" s="356" t="s">
        <v>327</v>
      </c>
      <c r="G31" s="357" t="s">
        <v>244</v>
      </c>
      <c r="H31" s="356" t="s">
        <v>88</v>
      </c>
    </row>
    <row r="32" spans="2:8" ht="14.5">
      <c r="B32" s="354" t="s">
        <v>240</v>
      </c>
      <c r="C32" s="425"/>
    </row>
  </sheetData>
  <hyperlinks>
    <hyperlink ref="E3" r:id="rId1" xr:uid="{264665E5-32ED-437F-8450-08B38F393622}"/>
    <hyperlink ref="E4" r:id="rId2" xr:uid="{21F5F004-7B0C-4183-B5F1-4F2ACB8E1FA0}"/>
    <hyperlink ref="E5" r:id="rId3" xr:uid="{63211942-47DF-44C7-AACE-BAEA2F67CB3F}"/>
    <hyperlink ref="E6" r:id="rId4" xr:uid="{6BB05E30-85D6-4335-800E-2DD728CA9E96}"/>
    <hyperlink ref="E7" r:id="rId5" xr:uid="{8C9EED87-A9E5-4869-A152-56C2E8D07616}"/>
    <hyperlink ref="E8" r:id="rId6" xr:uid="{10EF30C4-8C48-466A-A13C-3C621D8CB162}"/>
    <hyperlink ref="E9" r:id="rId7" xr:uid="{BB74815B-4051-4223-80E6-D47F6CA53424}"/>
    <hyperlink ref="E10" r:id="rId8" xr:uid="{B7A6DEBB-65D2-43B7-A79F-4E0C1958C600}"/>
    <hyperlink ref="E12" r:id="rId9" xr:uid="{CB5027E0-D65D-4B9F-8F46-0AF826A83EC8}"/>
    <hyperlink ref="E11" r:id="rId10" xr:uid="{8C4B87E5-9252-47D6-922A-8B3BFB70664C}"/>
    <hyperlink ref="E13" r:id="rId11" xr:uid="{A919D071-94F6-4479-A884-E6E551EF490E}"/>
    <hyperlink ref="E14" r:id="rId12" xr:uid="{B46B0684-46D2-4E78-925D-C235D10CEF8F}"/>
    <hyperlink ref="E19" r:id="rId13" xr:uid="{C3E0C82A-503F-42F1-BD46-6D13F0DDBFF1}"/>
    <hyperlink ref="E23" r:id="rId14" xr:uid="{0BF33BED-3C37-40D1-850C-C841D55FA3B5}"/>
    <hyperlink ref="E24" r:id="rId15" xr:uid="{13041F7C-6EB1-4CD5-92C3-37BBC6DBBB14}"/>
    <hyperlink ref="E25" r:id="rId16" xr:uid="{BF4F0416-3819-4C49-9AA2-5EC7865A3CF6}"/>
    <hyperlink ref="E26" r:id="rId17" xr:uid="{FD5592F9-DB40-4F09-9FE7-9A6E92D0DA86}"/>
    <hyperlink ref="E27" r:id="rId18" xr:uid="{7359133D-7A4F-4597-95C8-831259281F5E}"/>
    <hyperlink ref="E31" r:id="rId19" xr:uid="{79C87F79-C8F0-4F93-95AA-5D57D763C83D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DF64-452C-4469-83C0-2DCEFC7A27B7}">
  <sheetPr>
    <tabColor rgb="FFFFC000"/>
  </sheetPr>
  <dimension ref="C1:H66"/>
  <sheetViews>
    <sheetView topLeftCell="A20" zoomScale="85" zoomScaleNormal="85" workbookViewId="0">
      <selection activeCell="D20" sqref="D20:D22"/>
    </sheetView>
  </sheetViews>
  <sheetFormatPr defaultColWidth="9.1796875" defaultRowHeight="14.5"/>
  <cols>
    <col min="1" max="1" width="9.1796875" style="481"/>
    <col min="2" max="2" width="2.81640625" style="481" customWidth="1"/>
    <col min="3" max="3" width="30.81640625" style="481" customWidth="1"/>
    <col min="4" max="4" width="33.81640625" style="481" customWidth="1"/>
    <col min="5" max="5" width="29.453125" style="481" customWidth="1"/>
    <col min="6" max="6" width="53.54296875" style="667" customWidth="1"/>
    <col min="7" max="7" width="27.54296875" style="481" customWidth="1"/>
    <col min="8" max="8" width="50" style="39" hidden="1" customWidth="1"/>
    <col min="9" max="9" width="50" style="481" customWidth="1"/>
    <col min="10" max="16384" width="9.1796875" style="481"/>
  </cols>
  <sheetData>
    <row r="1" spans="3:8" ht="16.5" customHeight="1" thickBot="1">
      <c r="C1" s="479" t="s">
        <v>328</v>
      </c>
      <c r="D1" s="480" t="s">
        <v>329</v>
      </c>
      <c r="E1" s="480" t="s">
        <v>124</v>
      </c>
      <c r="F1" s="480" t="s">
        <v>330</v>
      </c>
      <c r="G1" s="480" t="s">
        <v>331</v>
      </c>
      <c r="H1" s="487" t="s">
        <v>332</v>
      </c>
    </row>
    <row r="2" spans="3:8" ht="23.15" hidden="1" customHeight="1" thickBot="1">
      <c r="C2" s="482" t="s">
        <v>324</v>
      </c>
      <c r="D2" s="483" t="s">
        <v>212</v>
      </c>
      <c r="E2" s="482" t="s">
        <v>184</v>
      </c>
      <c r="F2" s="482" t="s">
        <v>333</v>
      </c>
      <c r="G2" s="483"/>
      <c r="H2" s="478" t="str">
        <f>Tabela2[[#This Row],[Unidade]]&amp;Tabela2[[#This Row],[Categoria]]&amp;Tabela2[[#This Row],[Fornecedor]]</f>
        <v>Amazonas ShoppingBrigada de IncêndioProteção</v>
      </c>
    </row>
    <row r="3" spans="3:8" ht="23.15" hidden="1" customHeight="1" thickBot="1">
      <c r="C3" s="482" t="s">
        <v>324</v>
      </c>
      <c r="D3" s="483" t="s">
        <v>210</v>
      </c>
      <c r="E3" s="482" t="s">
        <v>334</v>
      </c>
      <c r="F3" s="482" t="s">
        <v>333</v>
      </c>
      <c r="G3" s="483"/>
      <c r="H3" s="477" t="str">
        <f>Tabela2[[#This Row],[Unidade]]&amp;Tabela2[[#This Row],[Categoria]]&amp;Tabela2[[#This Row],[Fornecedor]]</f>
        <v>Amazonas ShoppingVigilânciaSioux</v>
      </c>
    </row>
    <row r="4" spans="3:8" ht="23.15" hidden="1" customHeight="1" thickBot="1">
      <c r="C4" s="482" t="s">
        <v>324</v>
      </c>
      <c r="D4" s="483" t="s">
        <v>88</v>
      </c>
      <c r="E4" s="482" t="s">
        <v>140</v>
      </c>
      <c r="F4" s="482"/>
      <c r="G4" s="483"/>
      <c r="H4" s="477" t="str">
        <f>Tabela2[[#This Row],[Unidade]]&amp;Tabela2[[#This Row],[Categoria]]&amp;Tabela2[[#This Row],[Fornecedor]]</f>
        <v>Amazonas ShoppingLimpezaBrasanitas</v>
      </c>
    </row>
    <row r="5" spans="3:8" ht="23.15" hidden="1" customHeight="1" thickBot="1">
      <c r="C5" s="482" t="s">
        <v>324</v>
      </c>
      <c r="D5" s="483" t="s">
        <v>213</v>
      </c>
      <c r="E5" s="482" t="s">
        <v>335</v>
      </c>
      <c r="F5" s="482"/>
      <c r="G5" s="483"/>
      <c r="H5" s="477" t="str">
        <f>Tabela2[[#This Row],[Unidade]]&amp;Tabela2[[#This Row],[Categoria]]&amp;Tabela2[[#This Row],[Fornecedor]]</f>
        <v>Amazonas ShoppingJardinagemJardinando</v>
      </c>
    </row>
    <row r="6" spans="3:8" ht="23.15" hidden="1" customHeight="1" thickBot="1">
      <c r="C6" s="482" t="s">
        <v>324</v>
      </c>
      <c r="D6" s="483" t="s">
        <v>211</v>
      </c>
      <c r="E6" s="482" t="s">
        <v>140</v>
      </c>
      <c r="F6" s="482"/>
      <c r="G6" s="483"/>
      <c r="H6" s="477" t="str">
        <f>Tabela2[[#This Row],[Unidade]]&amp;Tabela2[[#This Row],[Categoria]]&amp;Tabela2[[#This Row],[Fornecedor]]</f>
        <v>Amazonas ShoppingManutençãoBrasanitas</v>
      </c>
    </row>
    <row r="7" spans="3:8" ht="23.15" hidden="1" customHeight="1" thickBot="1">
      <c r="C7" s="482" t="s">
        <v>324</v>
      </c>
      <c r="D7" s="483" t="s">
        <v>75</v>
      </c>
      <c r="E7" s="482" t="s">
        <v>140</v>
      </c>
      <c r="F7" s="482"/>
      <c r="G7" s="483"/>
      <c r="H7" s="477" t="str">
        <f>Tabela2[[#This Row],[Unidade]]&amp;Tabela2[[#This Row],[Categoria]]&amp;Tabela2[[#This Row],[Fornecedor]]</f>
        <v>Amazonas ShoppingPMOCBrasanitas</v>
      </c>
    </row>
    <row r="8" spans="3:8" ht="23.15" hidden="1" customHeight="1" thickBot="1">
      <c r="C8" s="482" t="s">
        <v>336</v>
      </c>
      <c r="D8" s="483" t="s">
        <v>212</v>
      </c>
      <c r="E8" s="482" t="s">
        <v>184</v>
      </c>
      <c r="F8" s="482" t="s">
        <v>333</v>
      </c>
      <c r="G8" s="483" t="s">
        <v>337</v>
      </c>
      <c r="H8" s="477" t="str">
        <f>Tabela2[[#This Row],[Unidade]]&amp;Tabela2[[#This Row],[Categoria]]&amp;Tabela2[[#This Row],[Fornecedor]]</f>
        <v>Manauara ShoppingBrigada de IncêndioProteção</v>
      </c>
    </row>
    <row r="9" spans="3:8" ht="23.15" hidden="1" customHeight="1" thickBot="1">
      <c r="C9" s="482" t="s">
        <v>336</v>
      </c>
      <c r="D9" s="483" t="s">
        <v>213</v>
      </c>
      <c r="E9" s="482" t="s">
        <v>139</v>
      </c>
      <c r="F9" s="482" t="s">
        <v>333</v>
      </c>
      <c r="G9" s="483" t="s">
        <v>337</v>
      </c>
      <c r="H9" s="477" t="str">
        <f>Tabela2[[#This Row],[Unidade]]&amp;Tabela2[[#This Row],[Categoria]]&amp;Tabela2[[#This Row],[Fornecedor]]</f>
        <v>Manauara ShoppingJardinagemBM Serviços de Jardinagem</v>
      </c>
    </row>
    <row r="10" spans="3:8" ht="23.15" hidden="1" customHeight="1" thickBot="1">
      <c r="C10" s="482" t="s">
        <v>336</v>
      </c>
      <c r="D10" s="483" t="s">
        <v>75</v>
      </c>
      <c r="E10" s="482" t="s">
        <v>140</v>
      </c>
      <c r="F10" s="482" t="s">
        <v>333</v>
      </c>
      <c r="G10" s="483" t="s">
        <v>337</v>
      </c>
      <c r="H10" s="477" t="str">
        <f>Tabela2[[#This Row],[Unidade]]&amp;Tabela2[[#This Row],[Categoria]]&amp;Tabela2[[#This Row],[Fornecedor]]</f>
        <v>Manauara ShoppingPMOCBrasanitas</v>
      </c>
    </row>
    <row r="11" spans="3:8" ht="23.15" hidden="1" customHeight="1" thickBot="1">
      <c r="C11" s="482" t="s">
        <v>336</v>
      </c>
      <c r="D11" s="483" t="s">
        <v>210</v>
      </c>
      <c r="E11" s="482" t="s">
        <v>153</v>
      </c>
      <c r="F11" s="482" t="s">
        <v>333</v>
      </c>
      <c r="G11" s="483" t="s">
        <v>337</v>
      </c>
      <c r="H11" s="477" t="str">
        <f>Tabela2[[#This Row],[Unidade]]&amp;Tabela2[[#This Row],[Categoria]]&amp;Tabela2[[#This Row],[Fornecedor]]</f>
        <v>Manauara ShoppingVigilânciaGPS</v>
      </c>
    </row>
    <row r="12" spans="3:8" ht="23.15" hidden="1" customHeight="1" thickBot="1">
      <c r="C12" s="482" t="s">
        <v>336</v>
      </c>
      <c r="D12" s="483" t="s">
        <v>208</v>
      </c>
      <c r="E12" s="482" t="s">
        <v>153</v>
      </c>
      <c r="F12" s="482" t="s">
        <v>333</v>
      </c>
      <c r="G12" s="483" t="s">
        <v>337</v>
      </c>
      <c r="H12" s="477" t="str">
        <f>Tabela2[[#This Row],[Unidade]]&amp;Tabela2[[#This Row],[Categoria]]&amp;Tabela2[[#This Row],[Fornecedor]]</f>
        <v>Manauara ShoppingPortariaGPS</v>
      </c>
    </row>
    <row r="13" spans="3:8" ht="23.15" customHeight="1" thickBot="1">
      <c r="C13" s="482" t="s">
        <v>340</v>
      </c>
      <c r="D13" s="483" t="s">
        <v>210</v>
      </c>
      <c r="E13" s="482" t="s">
        <v>201</v>
      </c>
      <c r="F13" s="482" t="s">
        <v>338</v>
      </c>
      <c r="G13" s="483" t="s">
        <v>341</v>
      </c>
      <c r="H13" s="477" t="str">
        <f>Tabela2[[#This Row],[Unidade]]&amp;Tabela2[[#This Row],[Categoria]]&amp;Tabela2[[#This Row],[Fornecedor]]</f>
        <v>Boulevard Feira de SantanaVigilânciaVerzani</v>
      </c>
    </row>
    <row r="14" spans="3:8" ht="23.15" hidden="1" customHeight="1" thickBot="1">
      <c r="C14" s="482" t="s">
        <v>303</v>
      </c>
      <c r="D14" s="483" t="s">
        <v>88</v>
      </c>
      <c r="E14" s="482" t="s">
        <v>165</v>
      </c>
      <c r="F14" s="482" t="s">
        <v>333</v>
      </c>
      <c r="G14" s="484" t="s">
        <v>339</v>
      </c>
      <c r="H14" s="477" t="str">
        <f>Tabela2[[#This Row],[Unidade]]&amp;Tabela2[[#This Row],[Categoria]]&amp;Tabela2[[#This Row],[Fornecedor]]</f>
        <v>Boulevard BelémLimpezaLimpcar</v>
      </c>
    </row>
    <row r="15" spans="3:8" ht="23.15" hidden="1" customHeight="1" thickBot="1">
      <c r="C15" s="482" t="s">
        <v>303</v>
      </c>
      <c r="D15" s="483" t="s">
        <v>213</v>
      </c>
      <c r="E15" s="482" t="s">
        <v>171</v>
      </c>
      <c r="F15" s="482" t="s">
        <v>333</v>
      </c>
      <c r="G15" s="484" t="s">
        <v>339</v>
      </c>
      <c r="H15" s="477" t="str">
        <f>Tabela2[[#This Row],[Unidade]]&amp;Tabela2[[#This Row],[Categoria]]&amp;Tabela2[[#This Row],[Fornecedor]]</f>
        <v>Boulevard BelémJardinagemMarcia Lima Paisagismo</v>
      </c>
    </row>
    <row r="16" spans="3:8" ht="23.15" hidden="1" customHeight="1" thickBot="1">
      <c r="C16" s="482" t="s">
        <v>303</v>
      </c>
      <c r="D16" s="483" t="s">
        <v>75</v>
      </c>
      <c r="E16" s="482" t="s">
        <v>192</v>
      </c>
      <c r="F16" s="482" t="s">
        <v>333</v>
      </c>
      <c r="G16" s="484" t="s">
        <v>339</v>
      </c>
      <c r="H16" s="477" t="str">
        <f>Tabela2[[#This Row],[Unidade]]&amp;Tabela2[[#This Row],[Categoria]]&amp;Tabela2[[#This Row],[Fornecedor]]</f>
        <v>Boulevard BelémPMOCSethvac</v>
      </c>
    </row>
    <row r="17" spans="3:8" ht="23.15" hidden="1" customHeight="1" thickBot="1">
      <c r="C17" s="482" t="s">
        <v>303</v>
      </c>
      <c r="D17" s="483" t="s">
        <v>210</v>
      </c>
      <c r="E17" s="482" t="s">
        <v>153</v>
      </c>
      <c r="F17" s="482" t="s">
        <v>333</v>
      </c>
      <c r="G17" s="484" t="s">
        <v>339</v>
      </c>
      <c r="H17" s="477" t="str">
        <f>Tabela2[[#This Row],[Unidade]]&amp;Tabela2[[#This Row],[Categoria]]&amp;Tabela2[[#This Row],[Fornecedor]]</f>
        <v>Boulevard BelémVigilânciaGPS</v>
      </c>
    </row>
    <row r="18" spans="3:8" ht="23.15" hidden="1" customHeight="1" thickBot="1">
      <c r="C18" s="482" t="s">
        <v>340</v>
      </c>
      <c r="D18" s="483" t="s">
        <v>75</v>
      </c>
      <c r="E18" s="482" t="s">
        <v>192</v>
      </c>
      <c r="F18" s="482" t="s">
        <v>333</v>
      </c>
      <c r="G18" s="483" t="s">
        <v>341</v>
      </c>
      <c r="H18" s="477" t="str">
        <f>Tabela2[[#This Row],[Unidade]]&amp;Tabela2[[#This Row],[Categoria]]&amp;Tabela2[[#This Row],[Fornecedor]]</f>
        <v>Boulevard Feira de SantanaPMOCSethvac</v>
      </c>
    </row>
    <row r="19" spans="3:8" ht="23.15" hidden="1" customHeight="1" thickBot="1">
      <c r="C19" s="482" t="s">
        <v>340</v>
      </c>
      <c r="D19" s="483" t="s">
        <v>88</v>
      </c>
      <c r="E19" s="482" t="s">
        <v>158</v>
      </c>
      <c r="F19" s="482" t="s">
        <v>333</v>
      </c>
      <c r="G19" s="483" t="s">
        <v>341</v>
      </c>
      <c r="H19" s="477" t="str">
        <f>Tabela2[[#This Row],[Unidade]]&amp;Tabela2[[#This Row],[Categoria]]&amp;Tabela2[[#This Row],[Fornecedor]]</f>
        <v>Boulevard Feira de SantanaLimpezaGrupo Serval</v>
      </c>
    </row>
    <row r="20" spans="3:8" ht="23.15" customHeight="1" thickBot="1">
      <c r="C20" s="482" t="s">
        <v>340</v>
      </c>
      <c r="D20" s="483" t="s">
        <v>208</v>
      </c>
      <c r="E20" s="482" t="s">
        <v>201</v>
      </c>
      <c r="F20" s="482" t="s">
        <v>338</v>
      </c>
      <c r="G20" s="483" t="s">
        <v>341</v>
      </c>
      <c r="H20" s="477" t="str">
        <f>Tabela2[[#This Row],[Unidade]]&amp;Tabela2[[#This Row],[Categoria]]&amp;Tabela2[[#This Row],[Fornecedor]]</f>
        <v>Boulevard Feira de SantanaPortariaVerzani</v>
      </c>
    </row>
    <row r="21" spans="3:8" ht="23.15" customHeight="1" thickBot="1">
      <c r="C21" s="482" t="s">
        <v>340</v>
      </c>
      <c r="D21" s="483" t="s">
        <v>212</v>
      </c>
      <c r="E21" s="482" t="s">
        <v>149</v>
      </c>
      <c r="F21" s="482" t="s">
        <v>338</v>
      </c>
      <c r="G21" s="483" t="s">
        <v>341</v>
      </c>
      <c r="H21" s="477" t="str">
        <f>Tabela2[[#This Row],[Unidade]]&amp;Tabela2[[#This Row],[Categoria]]&amp;Tabela2[[#This Row],[Fornecedor]]</f>
        <v>Boulevard Feira de SantanaBrigada de IncêndioCTA</v>
      </c>
    </row>
    <row r="22" spans="3:8" ht="23.15" customHeight="1" thickBot="1">
      <c r="C22" s="482" t="s">
        <v>352</v>
      </c>
      <c r="D22" s="483" t="s">
        <v>88</v>
      </c>
      <c r="E22" s="482" t="s">
        <v>158</v>
      </c>
      <c r="F22" s="482" t="s">
        <v>338</v>
      </c>
      <c r="G22" s="530">
        <v>16</v>
      </c>
      <c r="H22" s="477" t="str">
        <f>Tabela2[[#This Row],[Unidade]]&amp;Tabela2[[#This Row],[Categoria]]&amp;Tabela2[[#This Row],[Fornecedor]]</f>
        <v>Cariri ShoppingLimpezaGrupo Serval</v>
      </c>
    </row>
    <row r="23" spans="3:8" ht="23.15" customHeight="1" thickBot="1">
      <c r="C23" s="482" t="s">
        <v>336</v>
      </c>
      <c r="D23" s="483" t="s">
        <v>88</v>
      </c>
      <c r="E23" s="482" t="s">
        <v>140</v>
      </c>
      <c r="F23" s="482" t="s">
        <v>338</v>
      </c>
      <c r="G23" s="483" t="s">
        <v>337</v>
      </c>
      <c r="H23" s="477" t="str">
        <f>Tabela2[[#This Row],[Unidade]]&amp;Tabela2[[#This Row],[Categoria]]&amp;Tabela2[[#This Row],[Fornecedor]]</f>
        <v>Manauara ShoppingLimpezaBrasanitas</v>
      </c>
    </row>
    <row r="24" spans="3:8" ht="23.15" customHeight="1" thickBot="1">
      <c r="C24" s="482" t="s">
        <v>336</v>
      </c>
      <c r="D24" s="483" t="s">
        <v>88</v>
      </c>
      <c r="E24" s="482" t="s">
        <v>153</v>
      </c>
      <c r="F24" s="482" t="s">
        <v>338</v>
      </c>
      <c r="G24" s="483" t="s">
        <v>337</v>
      </c>
      <c r="H24" s="477" t="str">
        <f>Tabela2[[#This Row],[Unidade]]&amp;Tabela2[[#This Row],[Categoria]]&amp;Tabela2[[#This Row],[Fornecedor]]</f>
        <v>Manauara ShoppingLimpezaGPS</v>
      </c>
    </row>
    <row r="25" spans="3:8" ht="23.15" customHeight="1" thickBot="1">
      <c r="C25" s="482" t="s">
        <v>354</v>
      </c>
      <c r="D25" s="483" t="s">
        <v>88</v>
      </c>
      <c r="E25" s="482" t="s">
        <v>165</v>
      </c>
      <c r="F25" s="482" t="s">
        <v>338</v>
      </c>
      <c r="G25" s="483"/>
      <c r="H25" s="477" t="str">
        <f>Tabela2[[#This Row],[Unidade]]&amp;Tabela2[[#This Row],[Categoria]]&amp;Tabela2[[#This Row],[Fornecedor]]</f>
        <v>Parque Shopping BelémLimpezaLimpcar</v>
      </c>
    </row>
    <row r="26" spans="3:8" ht="23.15" customHeight="1" thickBot="1">
      <c r="C26" s="482" t="s">
        <v>354</v>
      </c>
      <c r="D26" s="483" t="s">
        <v>213</v>
      </c>
      <c r="E26" s="482" t="s">
        <v>171</v>
      </c>
      <c r="F26" s="482" t="s">
        <v>338</v>
      </c>
      <c r="G26" s="483"/>
      <c r="H26" s="477" t="str">
        <f>Tabela2[[#This Row],[Unidade]]&amp;Tabela2[[#This Row],[Categoria]]&amp;Tabela2[[#This Row],[Fornecedor]]</f>
        <v>Parque Shopping BelémJardinagemMarcia Lima Paisagismo</v>
      </c>
    </row>
    <row r="27" spans="3:8" ht="23.15" hidden="1" customHeight="1" thickBot="1">
      <c r="C27" s="482" t="s">
        <v>342</v>
      </c>
      <c r="D27" s="483" t="s">
        <v>210</v>
      </c>
      <c r="E27" s="482" t="s">
        <v>158</v>
      </c>
      <c r="F27" s="482" t="s">
        <v>333</v>
      </c>
      <c r="G27" s="483" t="s">
        <v>343</v>
      </c>
      <c r="H27" s="477" t="str">
        <f>Tabela2[[#This Row],[Unidade]]&amp;Tabela2[[#This Row],[Categoria]]&amp;Tabela2[[#This Row],[Fornecedor]]</f>
        <v>Shopping ParangabaVigilânciaGrupo Serval</v>
      </c>
    </row>
    <row r="28" spans="3:8" ht="23.15" customHeight="1" thickBot="1">
      <c r="C28" s="482" t="s">
        <v>354</v>
      </c>
      <c r="D28" s="483" t="s">
        <v>75</v>
      </c>
      <c r="E28" s="482" t="s">
        <v>192</v>
      </c>
      <c r="F28" s="482" t="s">
        <v>338</v>
      </c>
      <c r="G28" s="483"/>
      <c r="H28" s="477" t="str">
        <f>Tabela2[[#This Row],[Unidade]]&amp;Tabela2[[#This Row],[Categoria]]&amp;Tabela2[[#This Row],[Fornecedor]]</f>
        <v>Parque Shopping BelémPMOCSethvac</v>
      </c>
    </row>
    <row r="29" spans="3:8" ht="23.15" hidden="1" customHeight="1" thickBot="1">
      <c r="C29" s="482" t="s">
        <v>342</v>
      </c>
      <c r="D29" s="483" t="s">
        <v>88</v>
      </c>
      <c r="E29" s="482" t="s">
        <v>158</v>
      </c>
      <c r="F29" s="482" t="s">
        <v>333</v>
      </c>
      <c r="G29" s="483" t="s">
        <v>343</v>
      </c>
      <c r="H29" s="477" t="str">
        <f>Tabela2[[#This Row],[Unidade]]&amp;Tabela2[[#This Row],[Categoria]]&amp;Tabela2[[#This Row],[Fornecedor]]</f>
        <v>Shopping ParangabaLimpezaGrupo Serval</v>
      </c>
    </row>
    <row r="30" spans="3:8" ht="23.15" customHeight="1" thickBot="1">
      <c r="C30" s="482" t="s">
        <v>354</v>
      </c>
      <c r="D30" s="483" t="s">
        <v>210</v>
      </c>
      <c r="E30" s="482" t="s">
        <v>153</v>
      </c>
      <c r="F30" s="482" t="s">
        <v>338</v>
      </c>
      <c r="G30" s="483"/>
      <c r="H30" s="477" t="str">
        <f>Tabela2[[#This Row],[Unidade]]&amp;Tabela2[[#This Row],[Categoria]]&amp;Tabela2[[#This Row],[Fornecedor]]</f>
        <v>Parque Shopping BelémVigilânciaGPS</v>
      </c>
    </row>
    <row r="31" spans="3:8" ht="23.15" customHeight="1" thickBot="1">
      <c r="C31" s="482" t="s">
        <v>354</v>
      </c>
      <c r="D31" s="483" t="s">
        <v>212</v>
      </c>
      <c r="E31" s="482" t="s">
        <v>195</v>
      </c>
      <c r="F31" s="482" t="s">
        <v>338</v>
      </c>
      <c r="G31" s="483"/>
      <c r="H31" s="477" t="str">
        <f>Tabela2[[#This Row],[Unidade]]&amp;Tabela2[[#This Row],[Categoria]]&amp;Tabela2[[#This Row],[Fornecedor]]</f>
        <v>Parque Shopping BelémBrigada de IncêndioSolução</v>
      </c>
    </row>
    <row r="32" spans="3:8" ht="23.15" customHeight="1" thickBot="1">
      <c r="C32" s="482" t="s">
        <v>262</v>
      </c>
      <c r="D32" s="483" t="s">
        <v>88</v>
      </c>
      <c r="E32" s="482" t="s">
        <v>170</v>
      </c>
      <c r="F32" s="482" t="s">
        <v>338</v>
      </c>
      <c r="G32" s="483" t="s">
        <v>339</v>
      </c>
      <c r="H32" s="477" t="str">
        <f>Tabela2[[#This Row],[Unidade]]&amp;Tabela2[[#This Row],[Categoria]]&amp;Tabela2[[#This Row],[Fornecedor]]</f>
        <v>Shopping da BahiaLimpezaMAP</v>
      </c>
    </row>
    <row r="33" spans="3:8" ht="23.15" customHeight="1" thickBot="1">
      <c r="C33" s="482" t="s">
        <v>262</v>
      </c>
      <c r="D33" s="483" t="s">
        <v>210</v>
      </c>
      <c r="E33" s="482" t="s">
        <v>153</v>
      </c>
      <c r="F33" s="482" t="s">
        <v>338</v>
      </c>
      <c r="G33" s="483" t="s">
        <v>339</v>
      </c>
      <c r="H33" s="477" t="str">
        <f>Tabela2[[#This Row],[Unidade]]&amp;Tabela2[[#This Row],[Categoria]]&amp;Tabela2[[#This Row],[Fornecedor]]</f>
        <v>Shopping da BahiaVigilânciaGPS</v>
      </c>
    </row>
    <row r="34" spans="3:8" ht="23.15" customHeight="1" thickBot="1">
      <c r="C34" s="482" t="s">
        <v>262</v>
      </c>
      <c r="D34" s="483" t="s">
        <v>212</v>
      </c>
      <c r="E34" s="482" t="s">
        <v>149</v>
      </c>
      <c r="F34" s="482" t="s">
        <v>338</v>
      </c>
      <c r="G34" s="483" t="s">
        <v>339</v>
      </c>
      <c r="H34" s="477" t="str">
        <f>Tabela2[[#This Row],[Unidade]]&amp;Tabela2[[#This Row],[Categoria]]&amp;Tabela2[[#This Row],[Fornecedor]]</f>
        <v>Shopping da BahiaBrigada de IncêndioCTA</v>
      </c>
    </row>
    <row r="35" spans="3:8" ht="23.15" customHeight="1" thickBot="1">
      <c r="C35" s="482" t="s">
        <v>342</v>
      </c>
      <c r="D35" s="483" t="s">
        <v>75</v>
      </c>
      <c r="E35" s="482" t="s">
        <v>179</v>
      </c>
      <c r="F35" s="482" t="s">
        <v>338</v>
      </c>
      <c r="G35" s="483" t="s">
        <v>343</v>
      </c>
      <c r="H35" s="477" t="str">
        <f>Tabela2[[#This Row],[Unidade]]&amp;Tabela2[[#This Row],[Categoria]]&amp;Tabela2[[#This Row],[Fornecedor]]</f>
        <v>Shopping ParangabaPMOCPA COSTA</v>
      </c>
    </row>
    <row r="36" spans="3:8" ht="23.15" customHeight="1" thickBot="1">
      <c r="C36" s="482" t="s">
        <v>344</v>
      </c>
      <c r="D36" s="483" t="s">
        <v>88</v>
      </c>
      <c r="E36" s="482" t="s">
        <v>153</v>
      </c>
      <c r="F36" s="482" t="s">
        <v>338</v>
      </c>
      <c r="G36" s="483" t="s">
        <v>337</v>
      </c>
      <c r="H36" s="477" t="str">
        <f>Tabela2[[#This Row],[Unidade]]&amp;Tabela2[[#This Row],[Categoria]]&amp;Tabela2[[#This Row],[Fornecedor]]</f>
        <v>Shopping TaboãoLimpezaGPS</v>
      </c>
    </row>
    <row r="37" spans="3:8" ht="23.15" customHeight="1" thickBot="1">
      <c r="C37" s="482" t="s">
        <v>344</v>
      </c>
      <c r="D37" s="483" t="s">
        <v>210</v>
      </c>
      <c r="E37" s="482" t="s">
        <v>345</v>
      </c>
      <c r="F37" s="482" t="s">
        <v>338</v>
      </c>
      <c r="G37" s="483" t="s">
        <v>337</v>
      </c>
      <c r="H37" s="477" t="str">
        <f>Tabela2[[#This Row],[Unidade]]&amp;Tabela2[[#This Row],[Categoria]]&amp;Tabela2[[#This Row],[Fornecedor]]</f>
        <v>Shopping TaboãoVigilânciaGrupo RCR</v>
      </c>
    </row>
    <row r="38" spans="3:8" ht="23.15" customHeight="1" thickBot="1">
      <c r="C38" s="482" t="s">
        <v>344</v>
      </c>
      <c r="D38" s="483" t="s">
        <v>208</v>
      </c>
      <c r="E38" s="482" t="s">
        <v>345</v>
      </c>
      <c r="F38" s="482" t="s">
        <v>338</v>
      </c>
      <c r="G38" s="483" t="s">
        <v>337</v>
      </c>
      <c r="H38" s="477" t="str">
        <f>Tabela2[[#This Row],[Unidade]]&amp;Tabela2[[#This Row],[Categoria]]&amp;Tabela2[[#This Row],[Fornecedor]]</f>
        <v>Shopping TaboãoPortariaGrupo RCR</v>
      </c>
    </row>
    <row r="39" spans="3:8" ht="23.15" customHeight="1" thickBot="1">
      <c r="C39" s="482" t="s">
        <v>344</v>
      </c>
      <c r="D39" s="483" t="s">
        <v>210</v>
      </c>
      <c r="E39" s="482" t="s">
        <v>190</v>
      </c>
      <c r="F39" s="482" t="s">
        <v>338</v>
      </c>
      <c r="G39" s="483" t="s">
        <v>346</v>
      </c>
      <c r="H39" s="477" t="str">
        <f>Tabela2[[#This Row],[Unidade]]&amp;Tabela2[[#This Row],[Categoria]]&amp;Tabela2[[#This Row],[Fornecedor]]</f>
        <v>Shopping TaboãoVigilânciaSeleto</v>
      </c>
    </row>
    <row r="40" spans="3:8" ht="23.15" customHeight="1" thickBot="1">
      <c r="C40" s="482" t="s">
        <v>344</v>
      </c>
      <c r="D40" s="483" t="s">
        <v>208</v>
      </c>
      <c r="E40" s="482" t="s">
        <v>190</v>
      </c>
      <c r="F40" s="482" t="s">
        <v>338</v>
      </c>
      <c r="G40" s="483" t="s">
        <v>346</v>
      </c>
      <c r="H40" s="477" t="str">
        <f>Tabela2[[#This Row],[Unidade]]&amp;Tabela2[[#This Row],[Categoria]]&amp;Tabela2[[#This Row],[Fornecedor]]</f>
        <v>Shopping TaboãoPortariaSeleto</v>
      </c>
    </row>
    <row r="41" spans="3:8" ht="23.15" hidden="1" customHeight="1" thickBot="1">
      <c r="C41" s="482" t="s">
        <v>348</v>
      </c>
      <c r="D41" s="483" t="s">
        <v>212</v>
      </c>
      <c r="E41" s="482" t="s">
        <v>143</v>
      </c>
      <c r="F41" s="482" t="s">
        <v>333</v>
      </c>
      <c r="G41" s="483" t="s">
        <v>349</v>
      </c>
      <c r="H41" s="477" t="str">
        <f>Tabela2[[#This Row],[Unidade]]&amp;Tabela2[[#This Row],[Categoria]]&amp;Tabela2[[#This Row],[Fornecedor]]</f>
        <v>Vitória da ConquistaBrigada de IncêndioBravo Fire</v>
      </c>
    </row>
    <row r="42" spans="3:8" ht="23.15" hidden="1" customHeight="1" thickBot="1">
      <c r="C42" s="482" t="s">
        <v>348</v>
      </c>
      <c r="D42" s="483" t="s">
        <v>210</v>
      </c>
      <c r="E42" s="482" t="s">
        <v>151</v>
      </c>
      <c r="F42" s="482" t="s">
        <v>333</v>
      </c>
      <c r="G42" s="483" t="s">
        <v>349</v>
      </c>
      <c r="H42" s="477" t="str">
        <f>Tabela2[[#This Row],[Unidade]]&amp;Tabela2[[#This Row],[Categoria]]&amp;Tabela2[[#This Row],[Fornecedor]]</f>
        <v>Vitória da ConquistaVigilânciaEmbavig</v>
      </c>
    </row>
    <row r="43" spans="3:8" ht="23.15" hidden="1" customHeight="1" thickBot="1">
      <c r="C43" s="482" t="s">
        <v>348</v>
      </c>
      <c r="D43" s="483" t="s">
        <v>75</v>
      </c>
      <c r="E43" s="482" t="s">
        <v>138</v>
      </c>
      <c r="F43" s="482" t="s">
        <v>333</v>
      </c>
      <c r="G43" s="483" t="s">
        <v>349</v>
      </c>
      <c r="H43" s="477" t="str">
        <f>Tabela2[[#This Row],[Unidade]]&amp;Tabela2[[#This Row],[Categoria]]&amp;Tabela2[[#This Row],[Fornecedor]]</f>
        <v>Vitória da ConquistaPMOCArtemp</v>
      </c>
    </row>
    <row r="44" spans="3:8" ht="23.15" hidden="1" customHeight="1" thickBot="1">
      <c r="C44" s="482" t="s">
        <v>348</v>
      </c>
      <c r="D44" s="483" t="s">
        <v>88</v>
      </c>
      <c r="E44" s="482" t="s">
        <v>180</v>
      </c>
      <c r="F44" s="482" t="s">
        <v>333</v>
      </c>
      <c r="G44" s="483" t="s">
        <v>349</v>
      </c>
      <c r="H44" s="477" t="str">
        <f>Tabela2[[#This Row],[Unidade]]&amp;Tabela2[[#This Row],[Categoria]]&amp;Tabela2[[#This Row],[Fornecedor]]</f>
        <v>Vitória da ConquistaLimpezaPratica Service</v>
      </c>
    </row>
    <row r="45" spans="3:8" ht="23.15" hidden="1" customHeight="1" thickBot="1">
      <c r="C45" s="482" t="s">
        <v>350</v>
      </c>
      <c r="D45" s="483" t="s">
        <v>212</v>
      </c>
      <c r="E45" s="482" t="s">
        <v>174</v>
      </c>
      <c r="F45" s="485" t="s">
        <v>333</v>
      </c>
      <c r="G45" s="483" t="s">
        <v>351</v>
      </c>
      <c r="H45" s="477" t="str">
        <f>Tabela2[[#This Row],[Unidade]]&amp;Tabela2[[#This Row],[Categoria]]&amp;Tabela2[[#This Row],[Fornecedor]]</f>
        <v>Shopping Plaza SulBrigada de IncêndioMedmais</v>
      </c>
    </row>
    <row r="46" spans="3:8" ht="23.15" hidden="1" customHeight="1" thickBot="1">
      <c r="C46" s="482" t="s">
        <v>350</v>
      </c>
      <c r="D46" s="483" t="s">
        <v>88</v>
      </c>
      <c r="E46" s="482" t="s">
        <v>201</v>
      </c>
      <c r="F46" s="485" t="s">
        <v>333</v>
      </c>
      <c r="G46" s="483" t="s">
        <v>351</v>
      </c>
      <c r="H46" s="477" t="str">
        <f>Tabela2[[#This Row],[Unidade]]&amp;Tabela2[[#This Row],[Categoria]]&amp;Tabela2[[#This Row],[Fornecedor]]</f>
        <v>Shopping Plaza SulLimpezaVerzani</v>
      </c>
    </row>
    <row r="47" spans="3:8" ht="23.15" hidden="1" customHeight="1" thickBot="1">
      <c r="C47" s="482" t="s">
        <v>350</v>
      </c>
      <c r="D47" s="483" t="s">
        <v>211</v>
      </c>
      <c r="E47" s="482" t="s">
        <v>201</v>
      </c>
      <c r="F47" s="485" t="s">
        <v>333</v>
      </c>
      <c r="G47" s="483" t="s">
        <v>351</v>
      </c>
      <c r="H47" s="477" t="str">
        <f>Tabela2[[#This Row],[Unidade]]&amp;Tabela2[[#This Row],[Categoria]]&amp;Tabela2[[#This Row],[Fornecedor]]</f>
        <v>Shopping Plaza SulManutençãoVerzani</v>
      </c>
    </row>
    <row r="48" spans="3:8" ht="23.15" hidden="1" customHeight="1" thickBot="1">
      <c r="C48" s="482" t="s">
        <v>350</v>
      </c>
      <c r="D48" s="483" t="s">
        <v>75</v>
      </c>
      <c r="E48" s="482" t="s">
        <v>201</v>
      </c>
      <c r="F48" s="485" t="s">
        <v>333</v>
      </c>
      <c r="G48" s="483" t="s">
        <v>351</v>
      </c>
      <c r="H48" s="477" t="str">
        <f>Tabela2[[#This Row],[Unidade]]&amp;Tabela2[[#This Row],[Categoria]]&amp;Tabela2[[#This Row],[Fornecedor]]</f>
        <v>Shopping Plaza SulPMOCVerzani</v>
      </c>
    </row>
    <row r="49" spans="3:8" ht="23.15" hidden="1" customHeight="1" thickBot="1">
      <c r="C49" s="482" t="s">
        <v>350</v>
      </c>
      <c r="D49" s="483" t="s">
        <v>213</v>
      </c>
      <c r="E49" s="482" t="s">
        <v>178</v>
      </c>
      <c r="F49" s="485" t="s">
        <v>333</v>
      </c>
      <c r="G49" s="483" t="s">
        <v>351</v>
      </c>
      <c r="H49" s="477" t="str">
        <f>Tabela2[[#This Row],[Unidade]]&amp;Tabela2[[#This Row],[Categoria]]&amp;Tabela2[[#This Row],[Fornecedor]]</f>
        <v>Shopping Plaza SulJardinagemFlora Rocha</v>
      </c>
    </row>
    <row r="50" spans="3:8" ht="23.15" hidden="1" customHeight="1" thickBot="1">
      <c r="C50" s="485" t="s">
        <v>350</v>
      </c>
      <c r="D50" s="486" t="s">
        <v>214</v>
      </c>
      <c r="E50" s="485" t="s">
        <v>201</v>
      </c>
      <c r="F50" s="485" t="s">
        <v>333</v>
      </c>
      <c r="G50" s="483" t="s">
        <v>351</v>
      </c>
      <c r="H50" s="488" t="str">
        <f>Tabela2[[#This Row],[Unidade]]&amp;Tabela2[[#This Row],[Categoria]]&amp;Tabela2[[#This Row],[Fornecedor]]</f>
        <v>Shopping Plaza SulEstacionamentoVerzani</v>
      </c>
    </row>
    <row r="51" spans="3:8" ht="23.15" hidden="1" customHeight="1" thickBot="1">
      <c r="C51" s="482" t="s">
        <v>350</v>
      </c>
      <c r="D51" s="483" t="s">
        <v>210</v>
      </c>
      <c r="E51" s="482" t="s">
        <v>345</v>
      </c>
      <c r="F51" s="485" t="s">
        <v>333</v>
      </c>
      <c r="G51" s="483" t="s">
        <v>351</v>
      </c>
      <c r="H51" s="477" t="str">
        <f>Tabela2[[#This Row],[Unidade]]&amp;Tabela2[[#This Row],[Categoria]]&amp;Tabela2[[#This Row],[Fornecedor]]</f>
        <v>Shopping Plaza SulVigilânciaGrupo RCR</v>
      </c>
    </row>
    <row r="52" spans="3:8" ht="23.15" hidden="1" customHeight="1" thickBot="1">
      <c r="C52" s="482" t="s">
        <v>350</v>
      </c>
      <c r="D52" s="483" t="s">
        <v>208</v>
      </c>
      <c r="E52" s="482" t="s">
        <v>345</v>
      </c>
      <c r="F52" s="485" t="s">
        <v>333</v>
      </c>
      <c r="G52" s="483" t="s">
        <v>351</v>
      </c>
      <c r="H52" s="477" t="str">
        <f>Tabela2[[#This Row],[Unidade]]&amp;Tabela2[[#This Row],[Categoria]]&amp;Tabela2[[#This Row],[Fornecedor]]</f>
        <v>Shopping Plaza SulPortariaGrupo RCR</v>
      </c>
    </row>
    <row r="53" spans="3:8" ht="23.15" customHeight="1" thickBot="1">
      <c r="C53" s="482" t="s">
        <v>344</v>
      </c>
      <c r="D53" s="483" t="s">
        <v>214</v>
      </c>
      <c r="E53" s="482" t="s">
        <v>142</v>
      </c>
      <c r="F53" s="482" t="s">
        <v>338</v>
      </c>
      <c r="G53" s="483" t="s">
        <v>337</v>
      </c>
      <c r="H53" s="477" t="str">
        <f>Tabela2[[#This Row],[Unidade]]&amp;Tabela2[[#This Row],[Categoria]]&amp;Tabela2[[#This Row],[Fornecedor]]</f>
        <v>Shopping TaboãoEstacionamentoBrasil Park</v>
      </c>
    </row>
    <row r="54" spans="3:8" ht="23.15" hidden="1" customHeight="1" thickBot="1">
      <c r="C54" s="482" t="s">
        <v>353</v>
      </c>
      <c r="D54" s="483" t="s">
        <v>211</v>
      </c>
      <c r="E54" s="482" t="s">
        <v>140</v>
      </c>
      <c r="F54" s="485" t="s">
        <v>333</v>
      </c>
      <c r="G54" s="483" t="s">
        <v>351</v>
      </c>
      <c r="H54" s="477" t="str">
        <f>Tabela2[[#This Row],[Unidade]]&amp;Tabela2[[#This Row],[Categoria]]&amp;Tabela2[[#This Row],[Fornecedor]]</f>
        <v>Shopping Rio AnilManutençãoBrasanitas</v>
      </c>
    </row>
    <row r="55" spans="3:8" ht="23.15" hidden="1" customHeight="1" thickBot="1">
      <c r="C55" s="482" t="s">
        <v>353</v>
      </c>
      <c r="D55" s="483" t="s">
        <v>75</v>
      </c>
      <c r="E55" s="482" t="s">
        <v>140</v>
      </c>
      <c r="F55" s="485" t="s">
        <v>333</v>
      </c>
      <c r="G55" s="483" t="s">
        <v>351</v>
      </c>
      <c r="H55" s="477" t="str">
        <f>Tabela2[[#This Row],[Unidade]]&amp;Tabela2[[#This Row],[Categoria]]&amp;Tabela2[[#This Row],[Fornecedor]]</f>
        <v>Shopping Rio AnilPMOCBrasanitas</v>
      </c>
    </row>
    <row r="56" spans="3:8" ht="23.15" hidden="1" customHeight="1" thickBot="1">
      <c r="C56" s="482" t="s">
        <v>353</v>
      </c>
      <c r="D56" s="483" t="s">
        <v>208</v>
      </c>
      <c r="E56" s="482" t="s">
        <v>181</v>
      </c>
      <c r="F56" s="485" t="s">
        <v>333</v>
      </c>
      <c r="G56" s="483" t="s">
        <v>351</v>
      </c>
      <c r="H56" s="477" t="str">
        <f>Tabela2[[#This Row],[Unidade]]&amp;Tabela2[[#This Row],[Categoria]]&amp;Tabela2[[#This Row],[Fornecedor]]</f>
        <v>Shopping Rio AnilPortariaPrimar</v>
      </c>
    </row>
    <row r="57" spans="3:8" ht="23.15" hidden="1" customHeight="1" thickBot="1">
      <c r="C57" s="482" t="s">
        <v>353</v>
      </c>
      <c r="D57" s="483" t="s">
        <v>210</v>
      </c>
      <c r="E57" s="482" t="s">
        <v>193</v>
      </c>
      <c r="F57" s="485" t="s">
        <v>333</v>
      </c>
      <c r="G57" s="483" t="s">
        <v>351</v>
      </c>
      <c r="H57" s="488" t="str">
        <f>Tabela2[[#This Row],[Unidade]]&amp;Tabela2[[#This Row],[Categoria]]&amp;Tabela2[[#This Row],[Fornecedor]]</f>
        <v>Shopping Rio AnilVigilânciaSion</v>
      </c>
    </row>
    <row r="58" spans="3:8" ht="23.15" hidden="1" customHeight="1" thickBot="1">
      <c r="C58" s="482" t="s">
        <v>353</v>
      </c>
      <c r="D58" s="483" t="s">
        <v>212</v>
      </c>
      <c r="E58" s="482" t="s">
        <v>140</v>
      </c>
      <c r="F58" s="485" t="s">
        <v>333</v>
      </c>
      <c r="G58" s="483" t="s">
        <v>351</v>
      </c>
      <c r="H58" s="477" t="str">
        <f>Tabela2[[#This Row],[Unidade]]&amp;Tabela2[[#This Row],[Categoria]]&amp;Tabela2[[#This Row],[Fornecedor]]</f>
        <v>Shopping Rio AnilBrigada de IncêndioBrasanitas</v>
      </c>
    </row>
    <row r="59" spans="3:8" ht="23.15" hidden="1" customHeight="1" thickBot="1">
      <c r="C59" s="482" t="s">
        <v>353</v>
      </c>
      <c r="D59" s="483" t="s">
        <v>88</v>
      </c>
      <c r="E59" s="482" t="s">
        <v>140</v>
      </c>
      <c r="F59" s="485" t="s">
        <v>333</v>
      </c>
      <c r="G59" s="483" t="s">
        <v>351</v>
      </c>
      <c r="H59" s="477" t="str">
        <f>Tabela2[[#This Row],[Unidade]]&amp;Tabela2[[#This Row],[Categoria]]&amp;Tabela2[[#This Row],[Fornecedor]]</f>
        <v>Shopping Rio AnilLimpezaBrasanitas</v>
      </c>
    </row>
    <row r="60" spans="3:8" ht="23.15" customHeight="1" thickBot="1">
      <c r="C60" s="482" t="s">
        <v>344</v>
      </c>
      <c r="D60" s="483" t="s">
        <v>212</v>
      </c>
      <c r="E60" s="482" t="s">
        <v>152</v>
      </c>
      <c r="F60" s="482" t="s">
        <v>338</v>
      </c>
      <c r="G60" s="483" t="s">
        <v>337</v>
      </c>
      <c r="H60" s="477" t="str">
        <f>Tabela2[[#This Row],[Unidade]]&amp;Tabela2[[#This Row],[Categoria]]&amp;Tabela2[[#This Row],[Fornecedor]]</f>
        <v>Shopping TaboãoBrigada de IncêndioFTR</v>
      </c>
    </row>
    <row r="61" spans="3:8" ht="23.15" customHeight="1" thickBot="1">
      <c r="C61" s="482" t="s">
        <v>344</v>
      </c>
      <c r="D61" s="483" t="s">
        <v>88</v>
      </c>
      <c r="E61" s="482" t="s">
        <v>158</v>
      </c>
      <c r="F61" s="482" t="s">
        <v>338</v>
      </c>
      <c r="G61" s="483" t="s">
        <v>337</v>
      </c>
      <c r="H61" s="477" t="str">
        <f>Tabela2[[#This Row],[Unidade]]&amp;Tabela2[[#This Row],[Categoria]]&amp;Tabela2[[#This Row],[Fornecedor]]</f>
        <v>Shopping TaboãoLimpezaGrupo Serval</v>
      </c>
    </row>
    <row r="62" spans="3:8" ht="23.15" customHeight="1" thickBot="1">
      <c r="C62" s="482" t="s">
        <v>344</v>
      </c>
      <c r="D62" s="483" t="s">
        <v>213</v>
      </c>
      <c r="E62" s="482" t="s">
        <v>347</v>
      </c>
      <c r="F62" s="482" t="s">
        <v>338</v>
      </c>
      <c r="G62" s="483" t="s">
        <v>337</v>
      </c>
      <c r="H62" s="477" t="str">
        <f>Tabela2[[#This Row],[Unidade]]&amp;Tabela2[[#This Row],[Categoria]]&amp;Tabela2[[#This Row],[Fornecedor]]</f>
        <v>Shopping TaboãoJardinagemAmbi Verde</v>
      </c>
    </row>
    <row r="63" spans="3:8" ht="23.15" customHeight="1" thickBot="1">
      <c r="C63" s="482" t="s">
        <v>344</v>
      </c>
      <c r="D63" s="483" t="s">
        <v>211</v>
      </c>
      <c r="E63" s="482" t="s">
        <v>140</v>
      </c>
      <c r="F63" s="482" t="s">
        <v>338</v>
      </c>
      <c r="G63" s="483" t="s">
        <v>337</v>
      </c>
      <c r="H63" s="477" t="str">
        <f>Tabela2[[#This Row],[Unidade]]&amp;Tabela2[[#This Row],[Categoria]]&amp;Tabela2[[#This Row],[Fornecedor]]</f>
        <v>Shopping TaboãoManutençãoBrasanitas</v>
      </c>
    </row>
    <row r="64" spans="3:8" ht="23.15" customHeight="1" thickBot="1">
      <c r="C64" s="482" t="s">
        <v>344</v>
      </c>
      <c r="D64" s="483" t="s">
        <v>75</v>
      </c>
      <c r="E64" s="482" t="s">
        <v>140</v>
      </c>
      <c r="F64" s="482" t="s">
        <v>338</v>
      </c>
      <c r="G64" s="483" t="s">
        <v>337</v>
      </c>
      <c r="H64" s="477" t="str">
        <f>Tabela2[[#This Row],[Unidade]]&amp;Tabela2[[#This Row],[Categoria]]&amp;Tabela2[[#This Row],[Fornecedor]]</f>
        <v>Shopping TaboãoPMOCBrasanitas</v>
      </c>
    </row>
    <row r="65" spans="3:8" ht="23.15" hidden="1" customHeight="1" thickBot="1">
      <c r="C65" s="482"/>
      <c r="D65" s="483"/>
      <c r="E65" s="482"/>
      <c r="F65" s="485"/>
      <c r="G65" s="486"/>
      <c r="H65" s="488" t="str">
        <f>Tabela2[[#This Row],[Unidade]]&amp;Tabela2[[#This Row],[Categoria]]&amp;Tabela2[[#This Row],[Fornecedor]]</f>
        <v/>
      </c>
    </row>
    <row r="66" spans="3:8" ht="10.5" customHeight="1" thickBot="1">
      <c r="C66" s="482"/>
      <c r="D66" s="483"/>
      <c r="E66" s="482"/>
      <c r="F66" s="482"/>
      <c r="G66" s="483"/>
    </row>
  </sheetData>
  <sheetProtection formatCells="0" formatColumns="0" formatRows="0" insertColumns="0" insertRows="0" deleteRows="0" sort="0" autoFilter="0" pivotTables="0"/>
  <phoneticPr fontId="5" type="noConversion"/>
  <dataValidations count="1">
    <dataValidation type="list" allowBlank="1" showInputMessage="1" showErrorMessage="1" sqref="F60:F64 F2:F53" xr:uid="{37FD75BF-4F49-4052-9A5D-716624D92921}">
      <formula1>"Emissão no mês subsequente à prestação de serviço,Emissão no mês da prestação do serviço"</formula1>
    </dataValidation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FB68740-0651-4658-8A8C-8DC05FAC8B01}">
          <x14:formula1>
            <xm:f>'Categoria'!$A$2:$A$8</xm:f>
          </x14:formula1>
          <xm:sqref>D65</xm:sqref>
        </x14:dataValidation>
        <x14:dataValidation type="list" allowBlank="1" showInputMessage="1" showErrorMessage="1" xr:uid="{B8F096EE-DB03-4462-B2C7-DE18B5C61A74}">
          <x14:formula1>
            <xm:f>Unidade!$A$2:$A$13</xm:f>
          </x14:formula1>
          <xm:sqref>C2:C65</xm:sqref>
        </x14:dataValidation>
        <x14:dataValidation type="list" allowBlank="1" showInputMessage="1" showErrorMessage="1" xr:uid="{A36DF2FC-9234-464E-84AE-7B6471024AE8}">
          <x14:formula1>
            <xm:f>'Categoria'!$A$2:$A$16</xm:f>
          </x14:formula1>
          <xm:sqref>D2:D64</xm:sqref>
        </x14:dataValidation>
        <x14:dataValidation type="list" allowBlank="1" showInputMessage="1" showErrorMessage="1" xr:uid="{656CCF83-5FDE-46EF-9498-D5D78A180042}">
          <x14:formula1>
            <xm:f>Fornecedor!$A$2:$A$91</xm:f>
          </x14:formula1>
          <xm:sqref>E2:E65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7C5-7F34-4848-808F-B1162EB248A0}">
  <sheetPr>
    <tabColor rgb="FF002060"/>
    <pageSetUpPr fitToPage="1"/>
  </sheetPr>
  <dimension ref="A1:V64"/>
  <sheetViews>
    <sheetView showGridLines="0" zoomScale="80" zoomScaleNormal="80" workbookViewId="0">
      <pane ySplit="1" topLeftCell="A21" activePane="bottomLeft" state="frozen"/>
      <selection pane="bottomLeft" activeCell="G12" sqref="G12"/>
    </sheetView>
  </sheetViews>
  <sheetFormatPr defaultRowHeight="15" customHeight="1"/>
  <cols>
    <col min="1" max="1" width="29" style="50" customWidth="1"/>
    <col min="2" max="2" width="24.1796875" style="50" customWidth="1"/>
    <col min="3" max="3" width="22.26953125" style="50" customWidth="1"/>
    <col min="4" max="4" width="21.1796875" style="451" customWidth="1"/>
    <col min="5" max="5" width="15.54296875" style="50" customWidth="1"/>
    <col min="6" max="6" width="18.26953125" style="50" customWidth="1"/>
    <col min="7" max="8" width="14.54296875" style="452" customWidth="1"/>
    <col min="9" max="9" width="13.453125" style="50" customWidth="1"/>
    <col min="10" max="10" width="14.81640625" style="50" customWidth="1"/>
    <col min="11" max="11" width="27.26953125" style="50" customWidth="1"/>
    <col min="12" max="12" width="20.81640625" style="50" customWidth="1"/>
    <col min="13" max="15" width="14.54296875" style="50" customWidth="1"/>
    <col min="16" max="16" width="14.7265625" style="50" customWidth="1"/>
    <col min="17" max="17" width="20" style="50" customWidth="1"/>
    <col min="18" max="18" width="36.81640625" style="50" customWidth="1"/>
    <col min="21" max="21" width="12.453125" customWidth="1"/>
    <col min="22" max="22" width="16.453125" customWidth="1"/>
  </cols>
  <sheetData>
    <row r="1" spans="1:22" s="50" customFormat="1" ht="71.5" customHeight="1">
      <c r="A1" s="519" t="s">
        <v>124</v>
      </c>
      <c r="B1" s="520" t="s">
        <v>328</v>
      </c>
      <c r="C1" s="521" t="s">
        <v>329</v>
      </c>
      <c r="D1" s="522" t="s">
        <v>355</v>
      </c>
      <c r="E1" s="521" t="s">
        <v>356</v>
      </c>
      <c r="F1" s="521" t="s">
        <v>357</v>
      </c>
      <c r="G1" s="520" t="s">
        <v>358</v>
      </c>
      <c r="H1" s="520" t="s">
        <v>359</v>
      </c>
      <c r="I1" s="521" t="s">
        <v>360</v>
      </c>
      <c r="J1" s="521" t="s">
        <v>361</v>
      </c>
      <c r="K1" s="521" t="s">
        <v>362</v>
      </c>
      <c r="L1" s="521" t="s">
        <v>363</v>
      </c>
      <c r="M1" s="521" t="s">
        <v>364</v>
      </c>
      <c r="N1" s="520" t="s">
        <v>365</v>
      </c>
      <c r="O1" s="521" t="s">
        <v>366</v>
      </c>
      <c r="P1" s="521" t="s">
        <v>367</v>
      </c>
      <c r="Q1" s="521" t="s">
        <v>368</v>
      </c>
      <c r="R1" s="523" t="s">
        <v>369</v>
      </c>
      <c r="T1" s="50" t="s">
        <v>370</v>
      </c>
      <c r="U1" s="50" t="s">
        <v>371</v>
      </c>
      <c r="V1" s="50" t="s">
        <v>372</v>
      </c>
    </row>
    <row r="2" spans="1:22" ht="15.65" hidden="1" customHeight="1">
      <c r="A2" s="517" t="s">
        <v>153</v>
      </c>
      <c r="B2" s="445" t="s">
        <v>262</v>
      </c>
      <c r="C2" s="445" t="s">
        <v>210</v>
      </c>
      <c r="D2" s="446" t="s">
        <v>12</v>
      </c>
      <c r="E2" s="446" t="s">
        <v>12</v>
      </c>
      <c r="F2" s="445" t="s">
        <v>372</v>
      </c>
      <c r="G2" s="447">
        <v>305305.31</v>
      </c>
      <c r="H2" s="447">
        <v>340784.88625708781</v>
      </c>
      <c r="I2" s="448">
        <f t="shared" ref="I2" si="0">IFERROR(IF(G2&gt;0,H2-G2,""),"")</f>
        <v>35479.576257087814</v>
      </c>
      <c r="J2" s="449">
        <f t="shared" ref="J2" si="1">IFERROR(IF(I2&gt;0,I2/G2,""),"")</f>
        <v>0.11621015126493481</v>
      </c>
      <c r="K2" s="448"/>
      <c r="L2" s="448"/>
      <c r="M2" s="448">
        <f t="shared" ref="M2" si="2">K2-L2</f>
        <v>0</v>
      </c>
      <c r="N2" s="448">
        <v>339777</v>
      </c>
      <c r="O2" s="448">
        <v>340784.88625708781</v>
      </c>
      <c r="P2" s="448">
        <f t="shared" ref="P2:P35" si="3">N2-O2</f>
        <v>-1007.8862570878118</v>
      </c>
      <c r="Q2" s="448">
        <f t="shared" ref="Q2" si="4">P2*12</f>
        <v>-12094.635085053742</v>
      </c>
      <c r="R2" s="518"/>
    </row>
    <row r="3" spans="1:22" ht="15.65" hidden="1" customHeight="1">
      <c r="A3" s="517" t="s">
        <v>184</v>
      </c>
      <c r="B3" s="445" t="s">
        <v>324</v>
      </c>
      <c r="C3" s="445" t="s">
        <v>212</v>
      </c>
      <c r="D3" s="446">
        <v>45658</v>
      </c>
      <c r="E3" s="446">
        <v>45505</v>
      </c>
      <c r="F3" s="445" t="s">
        <v>372</v>
      </c>
      <c r="G3" s="447">
        <v>86151.150000000009</v>
      </c>
      <c r="H3" s="447">
        <v>90928.62000000001</v>
      </c>
      <c r="I3" s="448">
        <f t="shared" ref="I3:I36" si="5">IFERROR(IF(G3&gt;0,H3-G3,""),"")</f>
        <v>4777.4700000000012</v>
      </c>
      <c r="J3" s="449">
        <f t="shared" ref="J3:J24" si="6">IFERROR(IF(I3&gt;0,I3/G3,""),"")</f>
        <v>5.5454512214868877E-2</v>
      </c>
      <c r="K3" s="448"/>
      <c r="L3" s="448"/>
      <c r="M3" s="448">
        <f t="shared" ref="M3:M35" si="7">K3-L3</f>
        <v>0</v>
      </c>
      <c r="N3" s="448">
        <v>92623.88</v>
      </c>
      <c r="O3" s="448">
        <v>90928.62000000001</v>
      </c>
      <c r="P3" s="448">
        <f t="shared" si="3"/>
        <v>1695.2599999999948</v>
      </c>
      <c r="Q3" s="448">
        <f t="shared" ref="Q3:Q35" si="8">P3*12</f>
        <v>20343.119999999937</v>
      </c>
      <c r="R3" s="518"/>
    </row>
    <row r="4" spans="1:22" ht="15.65" hidden="1" customHeight="1">
      <c r="A4" s="517" t="s">
        <v>174</v>
      </c>
      <c r="B4" s="445" t="s">
        <v>350</v>
      </c>
      <c r="C4" s="445" t="s">
        <v>212</v>
      </c>
      <c r="D4" s="446">
        <v>45658</v>
      </c>
      <c r="E4" s="446">
        <v>45536</v>
      </c>
      <c r="F4" s="445" t="s">
        <v>370</v>
      </c>
      <c r="G4" s="447">
        <v>88041.98</v>
      </c>
      <c r="H4" s="447">
        <v>91646.764861984833</v>
      </c>
      <c r="I4" s="448">
        <f t="shared" si="5"/>
        <v>3604.7848619848373</v>
      </c>
      <c r="J4" s="449">
        <f t="shared" si="6"/>
        <v>4.0943932223978123E-2</v>
      </c>
      <c r="K4" s="448">
        <v>14287.349937775449</v>
      </c>
      <c r="L4" s="448">
        <v>14287.349937775449</v>
      </c>
      <c r="M4" s="448">
        <f t="shared" si="7"/>
        <v>0</v>
      </c>
      <c r="N4" s="448">
        <f>G4*1.0676</f>
        <v>93993.617848000009</v>
      </c>
      <c r="O4" s="448">
        <f>H4</f>
        <v>91646.764861984833</v>
      </c>
      <c r="P4" s="448">
        <f t="shared" si="3"/>
        <v>2346.8529860151757</v>
      </c>
      <c r="Q4" s="448">
        <f t="shared" si="8"/>
        <v>28162.235832182108</v>
      </c>
      <c r="R4" s="518"/>
    </row>
    <row r="5" spans="1:22" ht="15.65" hidden="1" customHeight="1">
      <c r="A5" s="517" t="s">
        <v>201</v>
      </c>
      <c r="B5" s="445" t="s">
        <v>340</v>
      </c>
      <c r="C5" s="445" t="s">
        <v>210</v>
      </c>
      <c r="D5" s="446">
        <v>45689</v>
      </c>
      <c r="E5" s="446">
        <v>45658</v>
      </c>
      <c r="F5" s="445" t="s">
        <v>370</v>
      </c>
      <c r="G5" s="447">
        <v>36067.842262593505</v>
      </c>
      <c r="H5" s="447">
        <v>40046.8939491981</v>
      </c>
      <c r="I5" s="448">
        <f t="shared" si="5"/>
        <v>3979.0516866045946</v>
      </c>
      <c r="J5" s="449">
        <f t="shared" si="6"/>
        <v>0.11032131219924204</v>
      </c>
      <c r="K5" s="448">
        <f>3979.05*2</f>
        <v>7958.1</v>
      </c>
      <c r="L5" s="448">
        <v>7958.1</v>
      </c>
      <c r="M5" s="448">
        <f t="shared" si="7"/>
        <v>0</v>
      </c>
      <c r="N5" s="448">
        <f>39873.18+325.56</f>
        <v>40198.74</v>
      </c>
      <c r="O5" s="448">
        <f>$H$5</f>
        <v>40046.8939491981</v>
      </c>
      <c r="P5" s="448">
        <f t="shared" si="3"/>
        <v>151.84605080189795</v>
      </c>
      <c r="Q5" s="448">
        <f t="shared" si="8"/>
        <v>1822.1526096227753</v>
      </c>
      <c r="R5" s="518"/>
    </row>
    <row r="6" spans="1:22" ht="15.65" hidden="1" customHeight="1">
      <c r="A6" s="517" t="s">
        <v>143</v>
      </c>
      <c r="B6" s="445" t="s">
        <v>348</v>
      </c>
      <c r="C6" s="445" t="s">
        <v>212</v>
      </c>
      <c r="D6" s="531">
        <v>45658</v>
      </c>
      <c r="E6" s="446">
        <v>45352</v>
      </c>
      <c r="F6" s="445" t="s">
        <v>370</v>
      </c>
      <c r="G6" s="447">
        <v>30835.600747051438</v>
      </c>
      <c r="H6" s="447">
        <v>32432.990012429073</v>
      </c>
      <c r="I6" s="448">
        <f t="shared" si="5"/>
        <v>1597.3892653776347</v>
      </c>
      <c r="J6" s="449">
        <f t="shared" si="6"/>
        <v>5.1803409911849382E-2</v>
      </c>
      <c r="K6" s="448">
        <v>15973.892266778224</v>
      </c>
      <c r="L6" s="448">
        <v>15973.892266778224</v>
      </c>
      <c r="M6" s="448">
        <f t="shared" si="7"/>
        <v>0</v>
      </c>
      <c r="N6" s="448">
        <v>34166.92</v>
      </c>
      <c r="O6" s="447">
        <v>32432.990012429073</v>
      </c>
      <c r="P6" s="448">
        <f t="shared" si="3"/>
        <v>1733.9299875709257</v>
      </c>
      <c r="Q6" s="448">
        <f t="shared" si="8"/>
        <v>20807.159850851109</v>
      </c>
      <c r="R6" s="518"/>
    </row>
    <row r="7" spans="1:22" ht="15.65" hidden="1" customHeight="1">
      <c r="A7" s="517" t="s">
        <v>201</v>
      </c>
      <c r="B7" s="445" t="s">
        <v>350</v>
      </c>
      <c r="C7" s="445" t="s">
        <v>88</v>
      </c>
      <c r="D7" s="446">
        <v>45689</v>
      </c>
      <c r="E7" s="446">
        <v>45658</v>
      </c>
      <c r="F7" s="445" t="s">
        <v>370</v>
      </c>
      <c r="G7" s="447">
        <v>192669.62</v>
      </c>
      <c r="H7" s="447">
        <v>217839.20940718945</v>
      </c>
      <c r="I7" s="448">
        <f t="shared" si="5"/>
        <v>25169.589407189458</v>
      </c>
      <c r="J7" s="449">
        <f t="shared" si="6"/>
        <v>0.13063600482104787</v>
      </c>
      <c r="K7" s="448"/>
      <c r="L7" s="448"/>
      <c r="M7" s="448">
        <f t="shared" si="7"/>
        <v>0</v>
      </c>
      <c r="N7" s="448">
        <f>192669.62*1.1406</f>
        <v>219758.96857200001</v>
      </c>
      <c r="O7" s="447">
        <v>217839.20940718945</v>
      </c>
      <c r="P7" s="448">
        <f t="shared" si="3"/>
        <v>1919.759164810559</v>
      </c>
      <c r="Q7" s="448">
        <f t="shared" si="8"/>
        <v>23037.109977726708</v>
      </c>
      <c r="R7" s="518"/>
    </row>
    <row r="8" spans="1:22" ht="15.65" hidden="1" customHeight="1">
      <c r="A8" s="517" t="s">
        <v>195</v>
      </c>
      <c r="B8" s="445" t="s">
        <v>354</v>
      </c>
      <c r="C8" s="445" t="s">
        <v>212</v>
      </c>
      <c r="D8" s="446">
        <v>45658</v>
      </c>
      <c r="E8" s="446">
        <v>45658</v>
      </c>
      <c r="F8" s="445" t="s">
        <v>370</v>
      </c>
      <c r="G8" s="447">
        <v>92756.36</v>
      </c>
      <c r="H8" s="447">
        <v>102827.51214239575</v>
      </c>
      <c r="I8" s="448">
        <f t="shared" si="5"/>
        <v>10071.152142395746</v>
      </c>
      <c r="J8" s="449">
        <f t="shared" si="6"/>
        <v>0.10857640535264369</v>
      </c>
      <c r="K8" s="448"/>
      <c r="L8" s="448"/>
      <c r="M8" s="448">
        <f t="shared" si="7"/>
        <v>0</v>
      </c>
      <c r="N8" s="448">
        <v>110764.39083759866</v>
      </c>
      <c r="O8" s="448">
        <v>102827.51214239575</v>
      </c>
      <c r="P8" s="448">
        <f t="shared" si="3"/>
        <v>7936.8786952029186</v>
      </c>
      <c r="Q8" s="448">
        <f t="shared" si="8"/>
        <v>95242.544342435023</v>
      </c>
      <c r="R8" s="518"/>
    </row>
    <row r="9" spans="1:22" ht="15.65" hidden="1" customHeight="1">
      <c r="A9" s="517" t="s">
        <v>140</v>
      </c>
      <c r="B9" s="445" t="s">
        <v>324</v>
      </c>
      <c r="C9" s="445" t="s">
        <v>75</v>
      </c>
      <c r="D9" s="446">
        <v>45689</v>
      </c>
      <c r="E9" s="446">
        <v>45658</v>
      </c>
      <c r="F9" s="445" t="s">
        <v>370</v>
      </c>
      <c r="G9" s="447">
        <v>18562.13</v>
      </c>
      <c r="H9" s="447">
        <v>19794.066349531797</v>
      </c>
      <c r="I9" s="448">
        <f t="shared" si="5"/>
        <v>1231.9363495317957</v>
      </c>
      <c r="J9" s="449">
        <f t="shared" si="6"/>
        <v>6.6368264284960593E-2</v>
      </c>
      <c r="K9" s="448">
        <v>984.54798072696212</v>
      </c>
      <c r="L9" s="448">
        <v>984.54798072696212</v>
      </c>
      <c r="M9" s="448">
        <f t="shared" si="7"/>
        <v>0</v>
      </c>
      <c r="N9" s="448">
        <v>19849.93</v>
      </c>
      <c r="O9" s="448">
        <f>H9</f>
        <v>19794.066349531797</v>
      </c>
      <c r="P9" s="448">
        <f t="shared" si="3"/>
        <v>55.863650468203559</v>
      </c>
      <c r="Q9" s="448">
        <f t="shared" si="8"/>
        <v>670.36380561844271</v>
      </c>
      <c r="R9" s="518" t="s">
        <v>373</v>
      </c>
    </row>
    <row r="10" spans="1:22" ht="15.65" hidden="1" customHeight="1">
      <c r="A10" s="517" t="s">
        <v>190</v>
      </c>
      <c r="B10" s="445" t="s">
        <v>344</v>
      </c>
      <c r="C10" s="445" t="s">
        <v>210</v>
      </c>
      <c r="D10" s="446">
        <v>45658</v>
      </c>
      <c r="E10" s="446">
        <v>45658</v>
      </c>
      <c r="F10" s="445" t="s">
        <v>370</v>
      </c>
      <c r="G10" s="447">
        <v>107107.38</v>
      </c>
      <c r="H10" s="447">
        <v>112889.22282411913</v>
      </c>
      <c r="I10" s="448">
        <f t="shared" si="5"/>
        <v>5781.8428241191286</v>
      </c>
      <c r="J10" s="449">
        <f t="shared" si="6"/>
        <v>5.3981740792456399E-2</v>
      </c>
      <c r="K10" s="448"/>
      <c r="L10" s="448"/>
      <c r="M10" s="448">
        <f t="shared" si="7"/>
        <v>0</v>
      </c>
      <c r="N10" s="448">
        <v>112889.24</v>
      </c>
      <c r="O10" s="447">
        <v>112889.22282411913</v>
      </c>
      <c r="P10" s="448">
        <f t="shared" si="3"/>
        <v>1.7175880871945992E-2</v>
      </c>
      <c r="Q10" s="448">
        <f t="shared" si="8"/>
        <v>0.20611057046335191</v>
      </c>
      <c r="R10" s="518"/>
    </row>
    <row r="11" spans="1:22" ht="15.65" hidden="1" customHeight="1">
      <c r="A11" s="517" t="s">
        <v>170</v>
      </c>
      <c r="B11" s="445" t="s">
        <v>262</v>
      </c>
      <c r="C11" s="445" t="s">
        <v>88</v>
      </c>
      <c r="D11" s="446" t="s">
        <v>12</v>
      </c>
      <c r="E11" s="446" t="s">
        <v>12</v>
      </c>
      <c r="F11" s="445" t="s">
        <v>372</v>
      </c>
      <c r="G11" s="447">
        <v>412976.67051495798</v>
      </c>
      <c r="H11" s="447">
        <v>490484.03311708785</v>
      </c>
      <c r="I11" s="448">
        <f t="shared" si="5"/>
        <v>77507.36260212987</v>
      </c>
      <c r="J11" s="449">
        <f t="shared" si="6"/>
        <v>0.18767976047044663</v>
      </c>
      <c r="K11" s="448">
        <v>0</v>
      </c>
      <c r="L11" s="448">
        <v>0</v>
      </c>
      <c r="M11" s="448">
        <f t="shared" si="7"/>
        <v>0</v>
      </c>
      <c r="N11" s="448">
        <v>34166.92</v>
      </c>
      <c r="O11" s="448">
        <v>32432.990012429073</v>
      </c>
      <c r="P11" s="448">
        <f t="shared" si="3"/>
        <v>1733.9299875709257</v>
      </c>
      <c r="Q11" s="448">
        <f t="shared" si="8"/>
        <v>20807.159850851109</v>
      </c>
      <c r="R11" s="518" t="s">
        <v>374</v>
      </c>
    </row>
    <row r="12" spans="1:22" ht="15.65" hidden="1" customHeight="1">
      <c r="A12" s="517" t="s">
        <v>140</v>
      </c>
      <c r="B12" s="445" t="s">
        <v>324</v>
      </c>
      <c r="C12" s="445" t="s">
        <v>211</v>
      </c>
      <c r="D12" s="446">
        <v>45689</v>
      </c>
      <c r="E12" s="446">
        <v>45658</v>
      </c>
      <c r="F12" s="445" t="s">
        <v>370</v>
      </c>
      <c r="G12" s="447">
        <v>110881.89</v>
      </c>
      <c r="H12" s="447">
        <v>118751.93793225518</v>
      </c>
      <c r="I12" s="448">
        <f t="shared" si="5"/>
        <v>7870.0479322551837</v>
      </c>
      <c r="J12" s="449">
        <f t="shared" si="6"/>
        <v>7.0976855934320598E-2</v>
      </c>
      <c r="K12" s="448">
        <v>7455.1300082972139</v>
      </c>
      <c r="L12" s="448">
        <v>7455.1300082972139</v>
      </c>
      <c r="M12" s="448">
        <f t="shared" si="7"/>
        <v>0</v>
      </c>
      <c r="N12" s="448">
        <v>118985.52</v>
      </c>
      <c r="O12" s="448">
        <f>H12</f>
        <v>118751.93793225518</v>
      </c>
      <c r="P12" s="448">
        <f t="shared" si="3"/>
        <v>233.58206774482096</v>
      </c>
      <c r="Q12" s="448">
        <f t="shared" si="8"/>
        <v>2802.9848129378515</v>
      </c>
      <c r="R12" s="518" t="s">
        <v>373</v>
      </c>
    </row>
    <row r="13" spans="1:22" ht="15.65" hidden="1" customHeight="1">
      <c r="A13" s="517" t="s">
        <v>140</v>
      </c>
      <c r="B13" s="445" t="s">
        <v>324</v>
      </c>
      <c r="C13" s="445" t="s">
        <v>88</v>
      </c>
      <c r="D13" s="446">
        <v>45689</v>
      </c>
      <c r="E13" s="446">
        <v>45658</v>
      </c>
      <c r="F13" s="445" t="s">
        <v>370</v>
      </c>
      <c r="G13" s="447">
        <v>153214.91</v>
      </c>
      <c r="H13" s="447">
        <v>163205.82</v>
      </c>
      <c r="I13" s="448">
        <f t="shared" si="5"/>
        <v>9990.9100000000035</v>
      </c>
      <c r="J13" s="449">
        <f t="shared" si="6"/>
        <v>6.52084708988179E-2</v>
      </c>
      <c r="K13" s="448"/>
      <c r="L13" s="448"/>
      <c r="M13" s="448">
        <f t="shared" si="7"/>
        <v>0</v>
      </c>
      <c r="N13" s="448">
        <v>163216.68</v>
      </c>
      <c r="O13" s="448">
        <f>H13</f>
        <v>163205.82</v>
      </c>
      <c r="P13" s="448">
        <f t="shared" si="3"/>
        <v>10.85999999998603</v>
      </c>
      <c r="Q13" s="448">
        <f t="shared" si="8"/>
        <v>130.31999999983236</v>
      </c>
      <c r="R13" s="518"/>
    </row>
    <row r="14" spans="1:22" ht="15.65" hidden="1" customHeight="1">
      <c r="A14" s="517" t="s">
        <v>140</v>
      </c>
      <c r="B14" s="525" t="s">
        <v>375</v>
      </c>
      <c r="C14" s="445" t="s">
        <v>88</v>
      </c>
      <c r="D14" s="446">
        <v>45778</v>
      </c>
      <c r="E14" s="446">
        <v>45778</v>
      </c>
      <c r="F14" s="445" t="s">
        <v>371</v>
      </c>
      <c r="G14" s="447">
        <v>153723.51</v>
      </c>
      <c r="H14" s="447">
        <v>168520.09</v>
      </c>
      <c r="I14" s="448">
        <f t="shared" si="5"/>
        <v>14796.579999999987</v>
      </c>
      <c r="J14" s="449">
        <f t="shared" si="6"/>
        <v>9.625450264569152E-2</v>
      </c>
      <c r="K14" s="448"/>
      <c r="L14" s="448"/>
      <c r="M14" s="448">
        <f t="shared" si="7"/>
        <v>0</v>
      </c>
      <c r="N14" s="448">
        <v>170552.41</v>
      </c>
      <c r="O14" s="448">
        <f>H14</f>
        <v>168520.09</v>
      </c>
      <c r="P14" s="448">
        <f>N14-O14</f>
        <v>2032.320000000007</v>
      </c>
      <c r="Q14" s="448">
        <f t="shared" si="8"/>
        <v>24387.840000000084</v>
      </c>
      <c r="R14" s="518" t="s">
        <v>376</v>
      </c>
    </row>
    <row r="15" spans="1:22" ht="15.65" hidden="1" customHeight="1">
      <c r="A15" s="517" t="s">
        <v>140</v>
      </c>
      <c r="B15" s="525" t="s">
        <v>375</v>
      </c>
      <c r="C15" s="445" t="s">
        <v>212</v>
      </c>
      <c r="D15" s="446"/>
      <c r="E15" s="446"/>
      <c r="F15" s="445" t="s">
        <v>371</v>
      </c>
      <c r="G15" s="447">
        <v>105567.87</v>
      </c>
      <c r="H15" s="447">
        <v>110527.18</v>
      </c>
      <c r="I15" s="448">
        <f t="shared" si="5"/>
        <v>4959.3099999999977</v>
      </c>
      <c r="J15" s="449">
        <f t="shared" si="6"/>
        <v>4.6977456303702994E-2</v>
      </c>
      <c r="K15" s="448"/>
      <c r="L15" s="448"/>
      <c r="M15" s="448"/>
      <c r="N15" s="448">
        <v>111503.31</v>
      </c>
      <c r="O15" s="448">
        <v>110477.61</v>
      </c>
      <c r="P15" s="448">
        <f>N15-O15</f>
        <v>1025.6999999999971</v>
      </c>
      <c r="Q15" s="448">
        <f t="shared" si="8"/>
        <v>12308.399999999965</v>
      </c>
      <c r="R15" s="518" t="s">
        <v>377</v>
      </c>
    </row>
    <row r="16" spans="1:22" ht="15.65" hidden="1" customHeight="1">
      <c r="A16" s="517" t="s">
        <v>153</v>
      </c>
      <c r="B16" s="445" t="s">
        <v>336</v>
      </c>
      <c r="C16" s="445" t="s">
        <v>88</v>
      </c>
      <c r="D16" s="446"/>
      <c r="E16" s="446">
        <v>45658</v>
      </c>
      <c r="F16" s="445" t="s">
        <v>370</v>
      </c>
      <c r="G16" s="447">
        <v>336360.15</v>
      </c>
      <c r="H16" s="447">
        <v>361158.64752226934</v>
      </c>
      <c r="I16" s="448">
        <f t="shared" si="5"/>
        <v>24798.497522269317</v>
      </c>
      <c r="J16" s="449">
        <f t="shared" si="6"/>
        <v>7.3726027064351454E-2</v>
      </c>
      <c r="K16" s="448"/>
      <c r="L16" s="448"/>
      <c r="M16" s="448">
        <f t="shared" si="7"/>
        <v>0</v>
      </c>
      <c r="N16" s="448">
        <v>375017.66</v>
      </c>
      <c r="O16" s="448">
        <v>361158.64752226934</v>
      </c>
      <c r="P16" s="448">
        <f t="shared" si="3"/>
        <v>13859.012477730634</v>
      </c>
      <c r="Q16" s="448">
        <f t="shared" si="8"/>
        <v>166308.1497327676</v>
      </c>
      <c r="R16" s="518"/>
    </row>
    <row r="17" spans="1:18" ht="15.65" hidden="1" customHeight="1">
      <c r="A17" s="517" t="s">
        <v>184</v>
      </c>
      <c r="B17" s="445" t="s">
        <v>336</v>
      </c>
      <c r="C17" s="445" t="s">
        <v>212</v>
      </c>
      <c r="D17" s="446">
        <v>45717</v>
      </c>
      <c r="E17" s="446">
        <v>45505</v>
      </c>
      <c r="F17" s="445" t="s">
        <v>370</v>
      </c>
      <c r="G17" s="447">
        <v>67668.87</v>
      </c>
      <c r="H17" s="447">
        <v>71545.09</v>
      </c>
      <c r="I17" s="448">
        <f t="shared" si="5"/>
        <v>3876.2200000000012</v>
      </c>
      <c r="J17" s="449">
        <f t="shared" si="6"/>
        <v>5.7282174210977685E-2</v>
      </c>
      <c r="K17" s="448">
        <f>I17*8</f>
        <v>31009.760000000009</v>
      </c>
      <c r="L17" s="448">
        <v>31009.761613160099</v>
      </c>
      <c r="M17" s="448">
        <f>K17-L17</f>
        <v>-1.6131600896187592E-3</v>
      </c>
      <c r="N17" s="448">
        <v>79448.23</v>
      </c>
      <c r="O17" s="448">
        <v>71545.09</v>
      </c>
      <c r="P17" s="448">
        <f t="shared" si="3"/>
        <v>7903.1399999999994</v>
      </c>
      <c r="Q17" s="448">
        <f t="shared" si="8"/>
        <v>94837.68</v>
      </c>
      <c r="R17" s="518" t="s">
        <v>378</v>
      </c>
    </row>
    <row r="18" spans="1:18" ht="15.65" hidden="1" customHeight="1">
      <c r="A18" s="517" t="s">
        <v>158</v>
      </c>
      <c r="B18" s="445" t="s">
        <v>342</v>
      </c>
      <c r="C18" s="445" t="s">
        <v>88</v>
      </c>
      <c r="D18" s="446">
        <v>45748</v>
      </c>
      <c r="E18" s="446">
        <v>45658</v>
      </c>
      <c r="F18" s="445" t="s">
        <v>370</v>
      </c>
      <c r="G18" s="447">
        <v>189610.15</v>
      </c>
      <c r="H18" s="447">
        <v>201256.43</v>
      </c>
      <c r="I18" s="448">
        <f t="shared" si="5"/>
        <v>11646.279999999999</v>
      </c>
      <c r="J18" s="449">
        <f t="shared" si="6"/>
        <v>6.1422239263035229E-2</v>
      </c>
      <c r="K18" s="448">
        <v>34938.839999999997</v>
      </c>
      <c r="L18" s="448">
        <v>34938.839999999997</v>
      </c>
      <c r="M18" s="448">
        <f t="shared" si="7"/>
        <v>0</v>
      </c>
      <c r="N18" s="448">
        <v>203473.31</v>
      </c>
      <c r="O18" s="448">
        <f>H18</f>
        <v>201256.43</v>
      </c>
      <c r="P18" s="448">
        <f t="shared" si="3"/>
        <v>2216.8800000000047</v>
      </c>
      <c r="Q18" s="448">
        <f t="shared" si="8"/>
        <v>26602.560000000056</v>
      </c>
      <c r="R18" s="518" t="s">
        <v>379</v>
      </c>
    </row>
    <row r="19" spans="1:18" ht="15.65" hidden="1" customHeight="1">
      <c r="A19" s="517" t="s">
        <v>158</v>
      </c>
      <c r="B19" s="445" t="s">
        <v>352</v>
      </c>
      <c r="C19" s="445" t="s">
        <v>88</v>
      </c>
      <c r="D19" s="446">
        <v>45689</v>
      </c>
      <c r="E19" s="446">
        <v>45658</v>
      </c>
      <c r="F19" s="445" t="s">
        <v>370</v>
      </c>
      <c r="G19" s="447">
        <v>114312.69</v>
      </c>
      <c r="H19" s="447">
        <v>121722.58</v>
      </c>
      <c r="I19" s="448">
        <f t="shared" si="5"/>
        <v>7409.8899999999994</v>
      </c>
      <c r="J19" s="449">
        <f t="shared" si="6"/>
        <v>6.4821237257210895E-2</v>
      </c>
      <c r="K19" s="448"/>
      <c r="L19" s="448"/>
      <c r="M19" s="448">
        <f t="shared" si="7"/>
        <v>0</v>
      </c>
      <c r="N19" s="448">
        <v>123260.92</v>
      </c>
      <c r="O19" s="448">
        <f>H19</f>
        <v>121722.58</v>
      </c>
      <c r="P19" s="448">
        <f t="shared" si="3"/>
        <v>1538.3399999999965</v>
      </c>
      <c r="Q19" s="448">
        <f t="shared" si="8"/>
        <v>18460.079999999958</v>
      </c>
      <c r="R19" s="518"/>
    </row>
    <row r="20" spans="1:18" ht="15.65" hidden="1" customHeight="1">
      <c r="A20" s="517" t="s">
        <v>201</v>
      </c>
      <c r="B20" s="445" t="s">
        <v>340</v>
      </c>
      <c r="C20" s="445" t="s">
        <v>208</v>
      </c>
      <c r="D20" s="446">
        <v>45689</v>
      </c>
      <c r="E20" s="446">
        <v>45658</v>
      </c>
      <c r="F20" s="445" t="s">
        <v>370</v>
      </c>
      <c r="G20" s="447">
        <v>7678.45</v>
      </c>
      <c r="H20" s="447">
        <v>8567.260402316093</v>
      </c>
      <c r="I20" s="448">
        <f t="shared" si="5"/>
        <v>888.81040231609313</v>
      </c>
      <c r="J20" s="449">
        <f>IFERROR(IF(I20&gt;0,I20/G20,""),"")</f>
        <v>0.11575388292117461</v>
      </c>
      <c r="K20" s="448"/>
      <c r="L20" s="448"/>
      <c r="M20" s="448">
        <f t="shared" si="7"/>
        <v>0</v>
      </c>
      <c r="N20" s="448">
        <v>8566.4500000000007</v>
      </c>
      <c r="O20" s="448">
        <f>H20</f>
        <v>8567.260402316093</v>
      </c>
      <c r="P20" s="448">
        <f t="shared" si="3"/>
        <v>-0.81040231609222246</v>
      </c>
      <c r="Q20" s="448">
        <f t="shared" si="8"/>
        <v>-9.7248277931066696</v>
      </c>
      <c r="R20" s="518" t="s">
        <v>380</v>
      </c>
    </row>
    <row r="21" spans="1:18" ht="15.65" hidden="1" customHeight="1">
      <c r="A21" s="517" t="s">
        <v>140</v>
      </c>
      <c r="B21" s="445" t="s">
        <v>344</v>
      </c>
      <c r="C21" s="445" t="s">
        <v>211</v>
      </c>
      <c r="D21" s="446">
        <v>45689</v>
      </c>
      <c r="E21" s="446">
        <v>45658</v>
      </c>
      <c r="F21" s="445" t="s">
        <v>370</v>
      </c>
      <c r="G21" s="447">
        <v>50416.58</v>
      </c>
      <c r="H21" s="447">
        <v>54805.05</v>
      </c>
      <c r="I21" s="448">
        <f t="shared" si="5"/>
        <v>4388.4700000000012</v>
      </c>
      <c r="J21" s="449">
        <f t="shared" si="6"/>
        <v>8.7044182687520677E-2</v>
      </c>
      <c r="K21" s="448">
        <v>16992.68</v>
      </c>
      <c r="L21" s="448">
        <v>16992.68</v>
      </c>
      <c r="M21" s="448">
        <f t="shared" si="7"/>
        <v>0</v>
      </c>
      <c r="N21" s="448">
        <v>55021.32</v>
      </c>
      <c r="O21" s="448">
        <v>54805.05</v>
      </c>
      <c r="P21" s="448">
        <f t="shared" si="3"/>
        <v>216.2699999999968</v>
      </c>
      <c r="Q21" s="448">
        <f t="shared" si="8"/>
        <v>2595.2399999999616</v>
      </c>
      <c r="R21" s="518" t="s">
        <v>381</v>
      </c>
    </row>
    <row r="22" spans="1:18" ht="15.65" hidden="1" customHeight="1">
      <c r="A22" s="517" t="s">
        <v>345</v>
      </c>
      <c r="B22" s="445" t="s">
        <v>350</v>
      </c>
      <c r="C22" s="445" t="s">
        <v>208</v>
      </c>
      <c r="D22" s="446">
        <v>45689</v>
      </c>
      <c r="E22" s="446">
        <v>45658</v>
      </c>
      <c r="F22" s="445" t="s">
        <v>370</v>
      </c>
      <c r="G22" s="447">
        <v>73221.14</v>
      </c>
      <c r="H22" s="447">
        <v>80483.012643449634</v>
      </c>
      <c r="I22" s="448">
        <f t="shared" si="5"/>
        <v>7261.8726434496348</v>
      </c>
      <c r="J22" s="449">
        <f t="shared" si="6"/>
        <v>9.9177268251349746E-2</v>
      </c>
      <c r="K22" s="448"/>
      <c r="L22" s="448"/>
      <c r="M22" s="448">
        <f t="shared" si="7"/>
        <v>0</v>
      </c>
      <c r="N22" s="448">
        <v>80521.289999999994</v>
      </c>
      <c r="O22" s="447">
        <v>80483.012643449634</v>
      </c>
      <c r="P22" s="448">
        <f t="shared" si="3"/>
        <v>38.2773565503594</v>
      </c>
      <c r="Q22" s="448">
        <f t="shared" si="8"/>
        <v>459.3282786043128</v>
      </c>
      <c r="R22" s="518" t="s">
        <v>382</v>
      </c>
    </row>
    <row r="23" spans="1:18" ht="15.65" hidden="1" customHeight="1">
      <c r="A23" s="517" t="s">
        <v>345</v>
      </c>
      <c r="B23" s="445" t="s">
        <v>350</v>
      </c>
      <c r="C23" s="445" t="s">
        <v>210</v>
      </c>
      <c r="D23" s="446">
        <v>45689</v>
      </c>
      <c r="E23" s="446">
        <v>45658</v>
      </c>
      <c r="F23" s="445" t="s">
        <v>370</v>
      </c>
      <c r="G23" s="447">
        <v>65003.21</v>
      </c>
      <c r="H23" s="447">
        <v>68028.015534909966</v>
      </c>
      <c r="I23" s="448">
        <f t="shared" si="5"/>
        <v>3024.8055349099668</v>
      </c>
      <c r="J23" s="449">
        <f t="shared" si="6"/>
        <v>4.653317174505639E-2</v>
      </c>
      <c r="K23" s="448"/>
      <c r="L23" s="448"/>
      <c r="M23" s="448">
        <f t="shared" si="7"/>
        <v>0</v>
      </c>
      <c r="N23" s="448">
        <v>69397.429999999993</v>
      </c>
      <c r="O23" s="447">
        <v>68028.015534909966</v>
      </c>
      <c r="P23" s="448">
        <f t="shared" si="3"/>
        <v>1369.4144650900271</v>
      </c>
      <c r="Q23" s="448">
        <f t="shared" si="8"/>
        <v>16432.973581080325</v>
      </c>
      <c r="R23" s="518" t="s">
        <v>383</v>
      </c>
    </row>
    <row r="24" spans="1:18" ht="15.65" hidden="1" customHeight="1">
      <c r="A24" s="517" t="s">
        <v>190</v>
      </c>
      <c r="B24" s="445" t="s">
        <v>344</v>
      </c>
      <c r="C24" s="445" t="s">
        <v>208</v>
      </c>
      <c r="D24" s="446">
        <v>45689</v>
      </c>
      <c r="E24" s="446">
        <v>45658</v>
      </c>
      <c r="F24" s="445" t="s">
        <v>370</v>
      </c>
      <c r="G24" s="447">
        <v>102984.91</v>
      </c>
      <c r="H24" s="447">
        <v>119184.08677205365</v>
      </c>
      <c r="I24" s="448">
        <f t="shared" si="5"/>
        <v>16199.176772053645</v>
      </c>
      <c r="J24" s="449">
        <f t="shared" si="6"/>
        <v>0.15729660561002232</v>
      </c>
      <c r="K24" s="448"/>
      <c r="L24" s="448"/>
      <c r="M24" s="448">
        <f t="shared" si="7"/>
        <v>0</v>
      </c>
      <c r="N24" s="448">
        <v>119184.62</v>
      </c>
      <c r="O24" s="448">
        <v>119184.62</v>
      </c>
      <c r="P24" s="448">
        <f t="shared" si="3"/>
        <v>0</v>
      </c>
      <c r="Q24" s="448">
        <f t="shared" si="8"/>
        <v>0</v>
      </c>
      <c r="R24" s="518" t="s">
        <v>384</v>
      </c>
    </row>
    <row r="25" spans="1:18" ht="15.65" hidden="1" customHeight="1">
      <c r="A25" s="517" t="s">
        <v>158</v>
      </c>
      <c r="B25" s="445" t="s">
        <v>340</v>
      </c>
      <c r="C25" s="445" t="s">
        <v>88</v>
      </c>
      <c r="D25" s="446">
        <v>45799</v>
      </c>
      <c r="E25" s="446">
        <v>45658</v>
      </c>
      <c r="F25" s="445" t="s">
        <v>370</v>
      </c>
      <c r="G25" s="447">
        <v>158069.28229823234</v>
      </c>
      <c r="H25" s="447">
        <v>198052.48854835052</v>
      </c>
      <c r="I25" s="448">
        <f t="shared" si="5"/>
        <v>39983.206250118179</v>
      </c>
      <c r="J25" s="449">
        <f>IFERROR(IF(I25&gt;0,I25/G25,""),"")</f>
        <v>0.25294735111582967</v>
      </c>
      <c r="K25" s="448">
        <v>206178.42</v>
      </c>
      <c r="L25" s="448">
        <v>158400.13373158241</v>
      </c>
      <c r="M25" s="448">
        <f t="shared" si="7"/>
        <v>47778.286268417607</v>
      </c>
      <c r="N25" s="448">
        <v>199304.95999999999</v>
      </c>
      <c r="O25" s="448">
        <v>198052.48854835052</v>
      </c>
      <c r="P25" s="448">
        <f t="shared" si="3"/>
        <v>1252.4714516494714</v>
      </c>
      <c r="Q25" s="448">
        <f t="shared" si="8"/>
        <v>15029.657419793657</v>
      </c>
      <c r="R25" s="518" t="s">
        <v>380</v>
      </c>
    </row>
    <row r="26" spans="1:18" ht="15.65" hidden="1" customHeight="1">
      <c r="A26" s="517" t="s">
        <v>140</v>
      </c>
      <c r="B26" s="445" t="s">
        <v>336</v>
      </c>
      <c r="C26" s="445" t="s">
        <v>75</v>
      </c>
      <c r="D26" s="446">
        <v>45689</v>
      </c>
      <c r="E26" s="446">
        <v>45658</v>
      </c>
      <c r="F26" s="445" t="s">
        <v>370</v>
      </c>
      <c r="G26" s="447">
        <v>25331.51</v>
      </c>
      <c r="H26" s="447">
        <v>27078.762415360299</v>
      </c>
      <c r="I26" s="448">
        <f t="shared" si="5"/>
        <v>1747.2524153603008</v>
      </c>
      <c r="J26" s="449">
        <f t="shared" ref="J26:J48" si="9">IFERROR(IF(I26&gt;0,I26/G26,""),"")</f>
        <v>6.8975454497592167E-2</v>
      </c>
      <c r="K26" s="448"/>
      <c r="L26" s="448"/>
      <c r="M26" s="448">
        <f t="shared" si="7"/>
        <v>0</v>
      </c>
      <c r="N26" s="539"/>
      <c r="O26" s="448">
        <f>H26</f>
        <v>27078.762415360299</v>
      </c>
      <c r="P26" s="448">
        <f t="shared" si="3"/>
        <v>-27078.762415360299</v>
      </c>
      <c r="Q26" s="448">
        <f t="shared" si="8"/>
        <v>-324945.1489843236</v>
      </c>
      <c r="R26" s="518"/>
    </row>
    <row r="27" spans="1:18" ht="15.65" hidden="1" customHeight="1">
      <c r="A27" s="517" t="s">
        <v>153</v>
      </c>
      <c r="B27" s="445" t="s">
        <v>354</v>
      </c>
      <c r="C27" s="445" t="s">
        <v>210</v>
      </c>
      <c r="D27" s="446">
        <v>45689</v>
      </c>
      <c r="E27" s="446">
        <v>45658</v>
      </c>
      <c r="F27" s="445" t="s">
        <v>371</v>
      </c>
      <c r="G27" s="447">
        <v>39896.269999999997</v>
      </c>
      <c r="H27" s="447">
        <v>41757.428515999993</v>
      </c>
      <c r="I27" s="448">
        <f t="shared" si="5"/>
        <v>1861.1585159999959</v>
      </c>
      <c r="J27" s="449">
        <f t="shared" si="9"/>
        <v>4.6649937851332868E-2</v>
      </c>
      <c r="K27" s="448"/>
      <c r="L27" s="448"/>
      <c r="M27" s="448">
        <f t="shared" si="7"/>
        <v>0</v>
      </c>
      <c r="N27" s="448">
        <v>44315.92</v>
      </c>
      <c r="O27" s="448">
        <v>41757.428515999993</v>
      </c>
      <c r="P27" s="448">
        <f t="shared" si="3"/>
        <v>2558.4914840000056</v>
      </c>
      <c r="Q27" s="448">
        <f t="shared" si="8"/>
        <v>30701.897808000067</v>
      </c>
      <c r="R27" s="518" t="s">
        <v>385</v>
      </c>
    </row>
    <row r="28" spans="1:18" ht="15.65" hidden="1" customHeight="1">
      <c r="A28" s="517" t="s">
        <v>170</v>
      </c>
      <c r="B28" s="445" t="s">
        <v>262</v>
      </c>
      <c r="C28" s="445" t="s">
        <v>88</v>
      </c>
      <c r="D28" s="446">
        <v>45689</v>
      </c>
      <c r="E28" s="446">
        <v>45658</v>
      </c>
      <c r="F28" s="445" t="s">
        <v>370</v>
      </c>
      <c r="G28" s="447">
        <v>412976.67051495798</v>
      </c>
      <c r="H28" s="447">
        <v>470908.19</v>
      </c>
      <c r="I28" s="448">
        <f t="shared" si="5"/>
        <v>57931.519485042023</v>
      </c>
      <c r="J28" s="449">
        <f t="shared" si="9"/>
        <v>0.14027794696684628</v>
      </c>
      <c r="K28" s="448"/>
      <c r="L28" s="448"/>
      <c r="M28" s="448">
        <f t="shared" si="7"/>
        <v>0</v>
      </c>
      <c r="N28" s="448">
        <v>470908.19</v>
      </c>
      <c r="O28" s="448">
        <v>470908.19</v>
      </c>
      <c r="P28" s="448">
        <f t="shared" si="3"/>
        <v>0</v>
      </c>
      <c r="Q28" s="448">
        <f t="shared" si="8"/>
        <v>0</v>
      </c>
      <c r="R28" s="518" t="s">
        <v>374</v>
      </c>
    </row>
    <row r="29" spans="1:18" ht="15.65" hidden="1" customHeight="1">
      <c r="A29" s="517" t="s">
        <v>153</v>
      </c>
      <c r="B29" s="445" t="s">
        <v>344</v>
      </c>
      <c r="C29" s="445" t="s">
        <v>88</v>
      </c>
      <c r="D29" s="446">
        <v>45717</v>
      </c>
      <c r="E29" s="446">
        <v>45658</v>
      </c>
      <c r="F29" s="445" t="s">
        <v>370</v>
      </c>
      <c r="G29" s="447">
        <v>203123.47</v>
      </c>
      <c r="H29" s="447">
        <v>232576.47</v>
      </c>
      <c r="I29" s="448">
        <f t="shared" si="5"/>
        <v>29453</v>
      </c>
      <c r="J29" s="449">
        <f t="shared" si="9"/>
        <v>0.14500047680359143</v>
      </c>
      <c r="K29" s="448">
        <f>28243.05+27199.39+26264.72</f>
        <v>81707.16</v>
      </c>
      <c r="L29" s="448">
        <v>27973.97</v>
      </c>
      <c r="M29" s="448">
        <f t="shared" si="7"/>
        <v>53733.19</v>
      </c>
      <c r="N29" s="448">
        <v>255015.94</v>
      </c>
      <c r="O29" s="448">
        <f>H29</f>
        <v>232576.47</v>
      </c>
      <c r="P29" s="448">
        <f t="shared" si="3"/>
        <v>22439.47</v>
      </c>
      <c r="Q29" s="448">
        <f t="shared" si="8"/>
        <v>269273.64</v>
      </c>
      <c r="R29" s="518" t="s">
        <v>384</v>
      </c>
    </row>
    <row r="30" spans="1:18" ht="15.65" hidden="1" customHeight="1">
      <c r="A30" s="517" t="s">
        <v>153</v>
      </c>
      <c r="B30" s="445" t="s">
        <v>303</v>
      </c>
      <c r="C30" s="445" t="s">
        <v>210</v>
      </c>
      <c r="D30" s="446">
        <v>45689</v>
      </c>
      <c r="E30" s="446">
        <v>45658</v>
      </c>
      <c r="F30" s="445" t="s">
        <v>370</v>
      </c>
      <c r="G30" s="447">
        <v>64997.41</v>
      </c>
      <c r="H30" s="447">
        <v>68560.73</v>
      </c>
      <c r="I30" s="448">
        <f t="shared" si="5"/>
        <v>3563.3199999999924</v>
      </c>
      <c r="J30" s="449">
        <f t="shared" si="9"/>
        <v>5.4822492157764323E-2</v>
      </c>
      <c r="K30" s="448">
        <v>62406.240000000049</v>
      </c>
      <c r="L30" s="448">
        <v>18078</v>
      </c>
      <c r="M30" s="448">
        <f t="shared" si="7"/>
        <v>44328.240000000049</v>
      </c>
      <c r="N30" s="448">
        <v>70175.5</v>
      </c>
      <c r="O30" s="448">
        <v>68560.73</v>
      </c>
      <c r="P30" s="448">
        <f t="shared" si="3"/>
        <v>1614.7700000000041</v>
      </c>
      <c r="Q30" s="448">
        <f t="shared" si="8"/>
        <v>19377.240000000049</v>
      </c>
      <c r="R30" s="518" t="s">
        <v>385</v>
      </c>
    </row>
    <row r="31" spans="1:18" ht="15.65" hidden="1" customHeight="1">
      <c r="A31" s="517" t="s">
        <v>158</v>
      </c>
      <c r="B31" s="445" t="s">
        <v>342</v>
      </c>
      <c r="C31" s="445" t="s">
        <v>210</v>
      </c>
      <c r="D31" s="446">
        <v>45748</v>
      </c>
      <c r="E31" s="446">
        <v>45658</v>
      </c>
      <c r="F31" s="445" t="s">
        <v>370</v>
      </c>
      <c r="G31" s="447">
        <v>88964.24</v>
      </c>
      <c r="H31" s="447">
        <v>93374.15</v>
      </c>
      <c r="I31" s="448">
        <f t="shared" si="5"/>
        <v>4409.9099999999889</v>
      </c>
      <c r="J31" s="449">
        <f t="shared" si="9"/>
        <v>4.9569467462431967E-2</v>
      </c>
      <c r="K31" s="448">
        <v>13229.729999999967</v>
      </c>
      <c r="L31" s="448">
        <v>13229.729999999967</v>
      </c>
      <c r="M31" s="448">
        <f t="shared" si="7"/>
        <v>0</v>
      </c>
      <c r="N31" s="448">
        <v>97128.25</v>
      </c>
      <c r="O31" s="448">
        <v>93374.15</v>
      </c>
      <c r="P31" s="448">
        <f t="shared" si="3"/>
        <v>3754.1000000000058</v>
      </c>
      <c r="Q31" s="448">
        <f t="shared" si="8"/>
        <v>45049.20000000007</v>
      </c>
      <c r="R31" s="518" t="s">
        <v>386</v>
      </c>
    </row>
    <row r="32" spans="1:18" ht="15.65" hidden="1" customHeight="1">
      <c r="A32" s="517" t="s">
        <v>189</v>
      </c>
      <c r="B32" s="445" t="s">
        <v>303</v>
      </c>
      <c r="C32" s="445" t="s">
        <v>208</v>
      </c>
      <c r="D32" s="446">
        <v>45748</v>
      </c>
      <c r="E32" s="446">
        <v>45658</v>
      </c>
      <c r="F32" s="445" t="s">
        <v>370</v>
      </c>
      <c r="G32" s="447">
        <v>17378.22</v>
      </c>
      <c r="H32" s="447">
        <v>18541.310000000001</v>
      </c>
      <c r="I32" s="448">
        <f t="shared" si="5"/>
        <v>1163.0900000000001</v>
      </c>
      <c r="J32" s="449">
        <f t="shared" si="9"/>
        <v>6.6928028302093087E-2</v>
      </c>
      <c r="K32" s="448"/>
      <c r="L32" s="448"/>
      <c r="M32" s="448">
        <f t="shared" si="7"/>
        <v>0</v>
      </c>
      <c r="N32" s="448">
        <f>G32*(1+8.01%)</f>
        <v>18770.215422000001</v>
      </c>
      <c r="O32" s="448">
        <f>H32</f>
        <v>18541.310000000001</v>
      </c>
      <c r="P32" s="448">
        <f t="shared" si="3"/>
        <v>228.90542199999982</v>
      </c>
      <c r="Q32" s="448">
        <f t="shared" si="8"/>
        <v>2746.8650639999978</v>
      </c>
      <c r="R32" s="518" t="s">
        <v>387</v>
      </c>
    </row>
    <row r="33" spans="1:18" ht="15.65" hidden="1" customHeight="1">
      <c r="A33" s="517" t="s">
        <v>189</v>
      </c>
      <c r="B33" s="445" t="s">
        <v>303</v>
      </c>
      <c r="C33" s="445" t="s">
        <v>210</v>
      </c>
      <c r="D33" s="446">
        <v>45748</v>
      </c>
      <c r="E33" s="446">
        <v>45658</v>
      </c>
      <c r="F33" s="445" t="s">
        <v>370</v>
      </c>
      <c r="G33" s="447">
        <v>14756.82</v>
      </c>
      <c r="H33" s="447">
        <v>15541.701681485545</v>
      </c>
      <c r="I33" s="448">
        <f t="shared" si="5"/>
        <v>784.88168148554541</v>
      </c>
      <c r="J33" s="449">
        <f t="shared" si="9"/>
        <v>5.3187724827269384E-2</v>
      </c>
      <c r="K33" s="448"/>
      <c r="L33" s="448"/>
      <c r="M33" s="448">
        <f t="shared" si="7"/>
        <v>0</v>
      </c>
      <c r="N33" s="448">
        <f>G33*(1+9.95%)</f>
        <v>16225.123589999999</v>
      </c>
      <c r="O33" s="448">
        <f>H33</f>
        <v>15541.701681485545</v>
      </c>
      <c r="P33" s="448">
        <f t="shared" si="3"/>
        <v>683.42190851445412</v>
      </c>
      <c r="Q33" s="448">
        <f t="shared" si="8"/>
        <v>8201.0629021734494</v>
      </c>
      <c r="R33" s="518" t="s">
        <v>385</v>
      </c>
    </row>
    <row r="34" spans="1:18" ht="15.65" hidden="1" customHeight="1">
      <c r="A34" s="517" t="s">
        <v>153</v>
      </c>
      <c r="B34" s="445" t="s">
        <v>336</v>
      </c>
      <c r="C34" s="445" t="s">
        <v>208</v>
      </c>
      <c r="D34" s="446">
        <v>45748</v>
      </c>
      <c r="E34" s="446">
        <v>45658</v>
      </c>
      <c r="F34" s="445" t="s">
        <v>370</v>
      </c>
      <c r="G34" s="447">
        <v>115592.98600852865</v>
      </c>
      <c r="H34" s="447">
        <v>122188.53420969064</v>
      </c>
      <c r="I34" s="448">
        <f t="shared" si="5"/>
        <v>6595.5482011619897</v>
      </c>
      <c r="J34" s="449">
        <f t="shared" si="9"/>
        <v>5.7058377232986776E-2</v>
      </c>
      <c r="K34" s="448">
        <v>19786.645286726605</v>
      </c>
      <c r="L34" s="448">
        <v>19786.645286726605</v>
      </c>
      <c r="M34" s="448">
        <f t="shared" si="7"/>
        <v>0</v>
      </c>
      <c r="N34" s="448">
        <v>123852.01</v>
      </c>
      <c r="O34" s="448">
        <v>122188.53420969064</v>
      </c>
      <c r="P34" s="448">
        <f t="shared" si="3"/>
        <v>1663.4757903093559</v>
      </c>
      <c r="Q34" s="448">
        <f t="shared" si="8"/>
        <v>19961.709483712271</v>
      </c>
      <c r="R34" s="518" t="s">
        <v>388</v>
      </c>
    </row>
    <row r="35" spans="1:18" ht="15.65" hidden="1" customHeight="1">
      <c r="A35" s="517" t="s">
        <v>153</v>
      </c>
      <c r="B35" s="445" t="s">
        <v>336</v>
      </c>
      <c r="C35" s="445" t="s">
        <v>389</v>
      </c>
      <c r="D35" s="446">
        <v>45748</v>
      </c>
      <c r="E35" s="446">
        <v>45689</v>
      </c>
      <c r="F35" s="445" t="s">
        <v>370</v>
      </c>
      <c r="G35" s="447">
        <v>112055.81</v>
      </c>
      <c r="H35" s="447">
        <v>117832.81</v>
      </c>
      <c r="I35" s="448">
        <f t="shared" si="5"/>
        <v>5777</v>
      </c>
      <c r="J35" s="449">
        <f t="shared" si="9"/>
        <v>5.155466726803367E-2</v>
      </c>
      <c r="K35" s="448">
        <v>11554</v>
      </c>
      <c r="L35" s="448">
        <v>11554</v>
      </c>
      <c r="M35" s="448">
        <f t="shared" si="7"/>
        <v>0</v>
      </c>
      <c r="N35" s="448">
        <v>118207.13</v>
      </c>
      <c r="O35" s="448">
        <v>117923.00740561831</v>
      </c>
      <c r="P35" s="448">
        <f t="shared" si="3"/>
        <v>284.12259438169713</v>
      </c>
      <c r="Q35" s="448">
        <f t="shared" si="8"/>
        <v>3409.4711325803655</v>
      </c>
      <c r="R35" s="518" t="s">
        <v>390</v>
      </c>
    </row>
    <row r="36" spans="1:18" ht="15.65" hidden="1" customHeight="1">
      <c r="A36" s="517" t="s">
        <v>174</v>
      </c>
      <c r="B36" s="445" t="s">
        <v>350</v>
      </c>
      <c r="C36" s="445" t="s">
        <v>212</v>
      </c>
      <c r="D36" s="446">
        <v>45748</v>
      </c>
      <c r="E36" s="446">
        <v>45597</v>
      </c>
      <c r="F36" s="445" t="s">
        <v>370</v>
      </c>
      <c r="G36" s="447">
        <v>91646.764861984833</v>
      </c>
      <c r="H36" s="447">
        <v>91765.56</v>
      </c>
      <c r="I36" s="448">
        <f t="shared" si="5"/>
        <v>118.79513801516441</v>
      </c>
      <c r="J36" s="449">
        <f t="shared" si="9"/>
        <v>1.2962283850833534E-3</v>
      </c>
      <c r="K36" s="448">
        <v>471.77</v>
      </c>
      <c r="L36" s="448">
        <v>471.62940965160669</v>
      </c>
      <c r="M36" s="448">
        <f t="shared" ref="M36:M37" si="10">K36-L36</f>
        <v>0.14059034839328888</v>
      </c>
      <c r="N36" s="448">
        <v>91770.3</v>
      </c>
      <c r="O36" s="448">
        <f>H36</f>
        <v>91765.56</v>
      </c>
      <c r="P36" s="448">
        <f t="shared" ref="P36:P37" si="11">N36-O36</f>
        <v>4.7400000000052387</v>
      </c>
      <c r="Q36" s="448">
        <f t="shared" ref="Q36:Q44" si="12">P36*12</f>
        <v>56.880000000062864</v>
      </c>
      <c r="R36" s="518"/>
    </row>
    <row r="37" spans="1:18" ht="15.65" hidden="1" customHeight="1">
      <c r="A37" s="517" t="s">
        <v>180</v>
      </c>
      <c r="B37" s="445" t="s">
        <v>348</v>
      </c>
      <c r="C37" s="445" t="s">
        <v>88</v>
      </c>
      <c r="D37" s="446">
        <v>45717</v>
      </c>
      <c r="E37" s="446">
        <v>45658</v>
      </c>
      <c r="F37" s="445" t="s">
        <v>370</v>
      </c>
      <c r="G37" s="447">
        <v>79093.11</v>
      </c>
      <c r="H37" s="447">
        <v>83594.327854479998</v>
      </c>
      <c r="I37" s="448">
        <f t="shared" ref="I37:I41" si="13">IFERROR(IF(G37&gt;0,H37-G37,""),"")</f>
        <v>4501.2178544799972</v>
      </c>
      <c r="J37" s="449">
        <f t="shared" si="9"/>
        <v>5.6910366206108183E-2</v>
      </c>
      <c r="K37" s="448"/>
      <c r="L37" s="448"/>
      <c r="M37" s="448">
        <f t="shared" si="10"/>
        <v>0</v>
      </c>
      <c r="N37" s="448">
        <v>85025.09</v>
      </c>
      <c r="O37" s="448">
        <f>H37</f>
        <v>83594.327854479998</v>
      </c>
      <c r="P37" s="448">
        <f t="shared" si="11"/>
        <v>1430.7621455199987</v>
      </c>
      <c r="Q37" s="448">
        <f t="shared" si="12"/>
        <v>17169.145746239985</v>
      </c>
      <c r="R37" s="518" t="s">
        <v>391</v>
      </c>
    </row>
    <row r="38" spans="1:18" ht="15.65" hidden="1" customHeight="1">
      <c r="A38" s="517" t="s">
        <v>165</v>
      </c>
      <c r="B38" s="445" t="s">
        <v>354</v>
      </c>
      <c r="C38" s="445" t="s">
        <v>88</v>
      </c>
      <c r="D38" s="446">
        <v>45789</v>
      </c>
      <c r="E38" s="446">
        <v>45658</v>
      </c>
      <c r="F38" s="445" t="s">
        <v>370</v>
      </c>
      <c r="G38" s="447">
        <v>175480.95248332308</v>
      </c>
      <c r="H38" s="447">
        <v>187755.31811713288</v>
      </c>
      <c r="I38" s="448">
        <f t="shared" si="13"/>
        <v>12274.365633809794</v>
      </c>
      <c r="J38" s="449">
        <f t="shared" si="9"/>
        <v>6.9946996868371192E-2</v>
      </c>
      <c r="K38" s="448">
        <v>61371.85</v>
      </c>
      <c r="L38" s="448">
        <v>61371.827300544013</v>
      </c>
      <c r="M38" s="448">
        <f t="shared" ref="M38:M44" si="14">K38-L38</f>
        <v>2.2699455985275563E-2</v>
      </c>
      <c r="N38" s="448">
        <v>187775.89346878559</v>
      </c>
      <c r="O38" s="448">
        <v>187755.31811713288</v>
      </c>
      <c r="P38" s="448">
        <f t="shared" ref="P38:P44" si="15">N38-O38</f>
        <v>20.575351652718382</v>
      </c>
      <c r="Q38" s="448">
        <f t="shared" si="12"/>
        <v>246.90421983262058</v>
      </c>
      <c r="R38" s="518" t="s">
        <v>392</v>
      </c>
    </row>
    <row r="39" spans="1:18" ht="15.65" hidden="1" customHeight="1">
      <c r="A39" s="517" t="s">
        <v>165</v>
      </c>
      <c r="B39" s="445" t="s">
        <v>303</v>
      </c>
      <c r="C39" s="445" t="s">
        <v>88</v>
      </c>
      <c r="D39" s="446">
        <v>45748</v>
      </c>
      <c r="E39" s="446">
        <v>45658</v>
      </c>
      <c r="F39" s="445" t="s">
        <v>372</v>
      </c>
      <c r="G39" s="447">
        <v>275412.45</v>
      </c>
      <c r="H39" s="447">
        <v>293477</v>
      </c>
      <c r="I39" s="448">
        <f t="shared" si="13"/>
        <v>18064.549999999988</v>
      </c>
      <c r="J39" s="449">
        <f t="shared" si="9"/>
        <v>6.559089830543241E-2</v>
      </c>
      <c r="K39" s="448">
        <v>72258.2</v>
      </c>
      <c r="L39" s="448">
        <v>72258.2</v>
      </c>
      <c r="M39" s="448">
        <f t="shared" si="14"/>
        <v>0</v>
      </c>
      <c r="N39" s="448">
        <v>293507.02</v>
      </c>
      <c r="O39" s="448">
        <v>293477</v>
      </c>
      <c r="P39" s="448">
        <f t="shared" si="15"/>
        <v>30.020000000018626</v>
      </c>
      <c r="Q39" s="448">
        <f t="shared" si="12"/>
        <v>360.24000000022352</v>
      </c>
      <c r="R39" s="518" t="s">
        <v>392</v>
      </c>
    </row>
    <row r="40" spans="1:18" ht="8.25" hidden="1" customHeight="1">
      <c r="A40" s="517" t="s">
        <v>165</v>
      </c>
      <c r="B40" s="445" t="s">
        <v>303</v>
      </c>
      <c r="C40" s="445" t="s">
        <v>88</v>
      </c>
      <c r="D40" s="446">
        <v>45748</v>
      </c>
      <c r="E40" s="446">
        <v>45658</v>
      </c>
      <c r="F40" s="445" t="s">
        <v>370</v>
      </c>
      <c r="G40" s="447">
        <v>275412.45</v>
      </c>
      <c r="H40" s="447">
        <v>295177.39</v>
      </c>
      <c r="I40" s="448">
        <f t="shared" si="13"/>
        <v>19764.940000000002</v>
      </c>
      <c r="J40" s="449">
        <f t="shared" si="9"/>
        <v>7.1764874826827918E-2</v>
      </c>
      <c r="K40" s="448">
        <v>0</v>
      </c>
      <c r="L40" s="448">
        <v>0</v>
      </c>
      <c r="M40" s="448">
        <f t="shared" si="14"/>
        <v>0</v>
      </c>
      <c r="N40" s="448">
        <v>295207.40999999997</v>
      </c>
      <c r="O40" s="448">
        <v>295177.39</v>
      </c>
      <c r="P40" s="448">
        <f t="shared" si="15"/>
        <v>30.019999999960419</v>
      </c>
      <c r="Q40" s="448">
        <f t="shared" si="12"/>
        <v>360.23999999952503</v>
      </c>
      <c r="R40" s="518" t="s">
        <v>392</v>
      </c>
    </row>
    <row r="41" spans="1:18" ht="15.65" hidden="1" customHeight="1">
      <c r="A41" s="517" t="s">
        <v>345</v>
      </c>
      <c r="B41" s="445" t="s">
        <v>350</v>
      </c>
      <c r="C41" s="445" t="s">
        <v>210</v>
      </c>
      <c r="D41" s="446">
        <v>45689</v>
      </c>
      <c r="E41" s="446">
        <v>45658</v>
      </c>
      <c r="F41" s="445" t="s">
        <v>371</v>
      </c>
      <c r="G41" s="447">
        <v>22333.163809954451</v>
      </c>
      <c r="H41" s="447">
        <v>23470.4684271513</v>
      </c>
      <c r="I41" s="448">
        <f t="shared" si="13"/>
        <v>1137.304617196849</v>
      </c>
      <c r="J41" s="449">
        <f t="shared" si="9"/>
        <v>5.0924473884435661E-2</v>
      </c>
      <c r="K41" s="448">
        <v>0</v>
      </c>
      <c r="L41" s="448">
        <v>0</v>
      </c>
      <c r="M41" s="448">
        <f t="shared" si="14"/>
        <v>0</v>
      </c>
      <c r="N41" s="447">
        <v>23470.4684271513</v>
      </c>
      <c r="O41" s="447">
        <v>23470.4684271513</v>
      </c>
      <c r="P41" s="448">
        <f t="shared" si="15"/>
        <v>0</v>
      </c>
      <c r="Q41" s="448">
        <f t="shared" si="12"/>
        <v>0</v>
      </c>
      <c r="R41" s="518" t="s">
        <v>383</v>
      </c>
    </row>
    <row r="42" spans="1:18" ht="15.65" hidden="1" customHeight="1">
      <c r="A42" s="517" t="s">
        <v>201</v>
      </c>
      <c r="B42" s="445" t="s">
        <v>350</v>
      </c>
      <c r="C42" s="445" t="s">
        <v>211</v>
      </c>
      <c r="D42" s="446"/>
      <c r="E42" s="446">
        <v>45658</v>
      </c>
      <c r="F42" s="445" t="s">
        <v>371</v>
      </c>
      <c r="G42" s="447">
        <v>66185.424107147031</v>
      </c>
      <c r="H42" s="447">
        <v>71464.906472676783</v>
      </c>
      <c r="I42" s="448">
        <f>IFERROR(IF(G42&gt;0,H42-G42,""),"")</f>
        <v>5279.4823655297514</v>
      </c>
      <c r="J42" s="449">
        <f t="shared" si="9"/>
        <v>7.9768052207127071E-2</v>
      </c>
      <c r="K42" s="448"/>
      <c r="L42" s="448"/>
      <c r="M42" s="448">
        <f>K42-L42</f>
        <v>0</v>
      </c>
      <c r="N42" s="448">
        <v>70136.42</v>
      </c>
      <c r="O42" s="448">
        <v>71464.906472676783</v>
      </c>
      <c r="P42" s="448">
        <f>N42-O42</f>
        <v>-1328.4864726767846</v>
      </c>
      <c r="Q42" s="448">
        <f>P42*12</f>
        <v>-15941.837672121415</v>
      </c>
      <c r="R42" s="518" t="s">
        <v>393</v>
      </c>
    </row>
    <row r="43" spans="1:18" ht="15.65" hidden="1" customHeight="1">
      <c r="A43" s="517" t="s">
        <v>201</v>
      </c>
      <c r="B43" s="445" t="s">
        <v>350</v>
      </c>
      <c r="C43" s="445" t="s">
        <v>75</v>
      </c>
      <c r="D43" s="446"/>
      <c r="E43" s="446">
        <v>45658</v>
      </c>
      <c r="F43" s="445" t="s">
        <v>371</v>
      </c>
      <c r="G43" s="447">
        <v>11972.535396118674</v>
      </c>
      <c r="H43" s="447">
        <v>12653.38065599047</v>
      </c>
      <c r="I43" s="448">
        <f>IFERROR(IF(G43&gt;0,H43-G43,""),"")</f>
        <v>680.84525987179586</v>
      </c>
      <c r="J43" s="449">
        <f t="shared" si="9"/>
        <v>5.6867258048994056E-2</v>
      </c>
      <c r="K43" s="448"/>
      <c r="L43" s="448"/>
      <c r="M43" s="448">
        <f>K43-L43</f>
        <v>0</v>
      </c>
      <c r="N43" s="448">
        <v>13144.36</v>
      </c>
      <c r="O43" s="448">
        <v>12653.38065599047</v>
      </c>
      <c r="P43" s="448">
        <f>N43-O43</f>
        <v>490.97934400953091</v>
      </c>
      <c r="Q43" s="448">
        <f>P43*12</f>
        <v>5891.7521281143709</v>
      </c>
      <c r="R43" s="518" t="s">
        <v>393</v>
      </c>
    </row>
    <row r="44" spans="1:18" ht="15.65" hidden="1" customHeight="1">
      <c r="A44" s="517" t="s">
        <v>165</v>
      </c>
      <c r="B44" s="445" t="s">
        <v>303</v>
      </c>
      <c r="C44" s="445" t="s">
        <v>88</v>
      </c>
      <c r="D44" s="446"/>
      <c r="E44" s="446"/>
      <c r="F44" s="445" t="s">
        <v>371</v>
      </c>
      <c r="G44" s="447">
        <v>9552.77</v>
      </c>
      <c r="H44" s="447">
        <v>10251.219123378183</v>
      </c>
      <c r="I44" s="448">
        <f>IFERROR(IF(G44&gt;0,H44-G44,""),"")</f>
        <v>698.44912337818278</v>
      </c>
      <c r="J44" s="449">
        <f t="shared" si="9"/>
        <v>7.3114826733835597E-2</v>
      </c>
      <c r="K44" s="448"/>
      <c r="L44" s="448"/>
      <c r="M44" s="448">
        <f t="shared" si="14"/>
        <v>0</v>
      </c>
      <c r="N44" s="448">
        <v>10251.219123378183</v>
      </c>
      <c r="O44" s="448">
        <v>10251.219123378183</v>
      </c>
      <c r="P44" s="448">
        <f t="shared" si="15"/>
        <v>0</v>
      </c>
      <c r="Q44" s="448">
        <f t="shared" si="12"/>
        <v>0</v>
      </c>
      <c r="R44" s="518" t="s">
        <v>392</v>
      </c>
    </row>
    <row r="45" spans="1:18" ht="15.65" hidden="1" customHeight="1">
      <c r="A45" s="524" t="s">
        <v>334</v>
      </c>
      <c r="B45" s="525" t="s">
        <v>324</v>
      </c>
      <c r="C45" s="525" t="s">
        <v>389</v>
      </c>
      <c r="D45" s="526">
        <v>45748</v>
      </c>
      <c r="E45" s="526">
        <v>45689</v>
      </c>
      <c r="F45" s="525" t="s">
        <v>370</v>
      </c>
      <c r="G45" s="527">
        <v>69101.02</v>
      </c>
      <c r="H45" s="527">
        <v>72922.45</v>
      </c>
      <c r="I45" s="448">
        <f t="shared" ref="I45:I48" si="16">IFERROR(IF(G45&gt;0,H45-G45,""),"")</f>
        <v>3821.429999999993</v>
      </c>
      <c r="J45" s="449">
        <f t="shared" si="9"/>
        <v>5.5302078030107123E-2</v>
      </c>
      <c r="K45" s="450"/>
      <c r="L45" s="450"/>
      <c r="M45" s="450">
        <f t="shared" ref="M45" si="17">K45-L45</f>
        <v>0</v>
      </c>
      <c r="N45" s="540">
        <v>72050.570000000007</v>
      </c>
      <c r="O45" s="450">
        <f>H45</f>
        <v>72922.45</v>
      </c>
      <c r="P45" s="450">
        <f t="shared" ref="P45" si="18">N45-O45</f>
        <v>-871.8799999999901</v>
      </c>
      <c r="Q45" s="450">
        <f t="shared" ref="Q45" si="19">P45*12</f>
        <v>-10462.559999999881</v>
      </c>
      <c r="R45" s="529" t="s">
        <v>394</v>
      </c>
    </row>
    <row r="46" spans="1:18" ht="14.5" hidden="1">
      <c r="A46" s="524" t="s">
        <v>140</v>
      </c>
      <c r="B46" s="525" t="s">
        <v>375</v>
      </c>
      <c r="C46" s="525" t="s">
        <v>75</v>
      </c>
      <c r="D46" s="526">
        <v>45778</v>
      </c>
      <c r="E46" s="526">
        <v>45809</v>
      </c>
      <c r="F46" s="525" t="s">
        <v>370</v>
      </c>
      <c r="G46" s="527">
        <v>14749.942649916937</v>
      </c>
      <c r="H46" s="527">
        <v>16648.64</v>
      </c>
      <c r="I46" s="448">
        <f t="shared" si="16"/>
        <v>1898.6973500830627</v>
      </c>
      <c r="J46" s="449">
        <f>IFERROR(IF(I46&gt;0,I46/G46,""),"")</f>
        <v>0.12872574457730215</v>
      </c>
      <c r="K46" s="450"/>
      <c r="L46" s="450"/>
      <c r="M46" s="450">
        <f t="shared" ref="M46" si="20">K46-L46</f>
        <v>0</v>
      </c>
      <c r="N46" s="450">
        <v>16667.86</v>
      </c>
      <c r="O46" s="527">
        <v>16648.64</v>
      </c>
      <c r="P46" s="450">
        <f t="shared" ref="P46" si="21">N46-O46</f>
        <v>19.220000000001164</v>
      </c>
      <c r="Q46" s="450">
        <f t="shared" ref="Q46" si="22">P46*12</f>
        <v>230.64000000001397</v>
      </c>
      <c r="R46" s="529"/>
    </row>
    <row r="47" spans="1:18" ht="14.5" hidden="1">
      <c r="A47" s="524" t="s">
        <v>140</v>
      </c>
      <c r="B47" s="525" t="s">
        <v>375</v>
      </c>
      <c r="C47" s="525" t="s">
        <v>211</v>
      </c>
      <c r="D47" s="526">
        <v>45778</v>
      </c>
      <c r="E47" s="526">
        <v>45809</v>
      </c>
      <c r="F47" s="525" t="s">
        <v>370</v>
      </c>
      <c r="G47" s="527">
        <v>111587.36</v>
      </c>
      <c r="H47" s="527">
        <v>113426.2</v>
      </c>
      <c r="I47" s="448">
        <f t="shared" si="16"/>
        <v>1838.8399999999965</v>
      </c>
      <c r="J47" s="449">
        <f t="shared" si="9"/>
        <v>1.6478927362382233E-2</v>
      </c>
      <c r="K47" s="450"/>
      <c r="L47" s="450"/>
      <c r="M47" s="450">
        <f t="shared" ref="M47" si="23">K47-L47</f>
        <v>0</v>
      </c>
      <c r="N47" s="450">
        <v>96236.44</v>
      </c>
      <c r="O47" s="527">
        <v>96223.25</v>
      </c>
      <c r="P47" s="450">
        <f t="shared" ref="P47" si="24">N47-O47</f>
        <v>13.190000000002328</v>
      </c>
      <c r="Q47" s="450">
        <f t="shared" ref="Q47" si="25">P47*12</f>
        <v>158.28000000002794</v>
      </c>
      <c r="R47" s="529"/>
    </row>
    <row r="48" spans="1:18" ht="15" hidden="1" customHeight="1">
      <c r="A48" s="517" t="s">
        <v>143</v>
      </c>
      <c r="B48" s="445" t="s">
        <v>348</v>
      </c>
      <c r="C48" s="445" t="s">
        <v>212</v>
      </c>
      <c r="D48" s="531">
        <v>45839</v>
      </c>
      <c r="E48" s="446">
        <v>45717</v>
      </c>
      <c r="F48" s="445" t="s">
        <v>370</v>
      </c>
      <c r="G48" s="447">
        <v>32432.990012429073</v>
      </c>
      <c r="H48" s="447">
        <v>34075.275200374701</v>
      </c>
      <c r="I48" s="448">
        <f t="shared" si="16"/>
        <v>1642.2851879456284</v>
      </c>
      <c r="J48" s="449">
        <f t="shared" si="9"/>
        <v>5.0636256087282325E-2</v>
      </c>
      <c r="K48" s="448"/>
      <c r="L48" s="448"/>
      <c r="M48" s="448">
        <f>K48-L48</f>
        <v>0</v>
      </c>
      <c r="N48" s="448">
        <v>35871.949999999997</v>
      </c>
      <c r="O48" s="448">
        <v>34075.275200374701</v>
      </c>
      <c r="P48" s="448">
        <f>N48-O48</f>
        <v>1796.6747996252961</v>
      </c>
      <c r="Q48" s="448">
        <f>P48*12</f>
        <v>21560.097595503554</v>
      </c>
      <c r="R48" s="518" t="s">
        <v>395</v>
      </c>
    </row>
    <row r="49" spans="1:18" ht="15" hidden="1" customHeight="1">
      <c r="A49" s="524" t="s">
        <v>149</v>
      </c>
      <c r="B49" s="525" t="s">
        <v>262</v>
      </c>
      <c r="C49" s="445" t="s">
        <v>212</v>
      </c>
      <c r="D49" s="526">
        <v>45854</v>
      </c>
      <c r="E49" s="446">
        <v>45717</v>
      </c>
      <c r="F49" s="525" t="s">
        <v>370</v>
      </c>
      <c r="G49" s="527">
        <v>144371.28314204776</v>
      </c>
      <c r="H49" s="527">
        <v>151883.69663392901</v>
      </c>
      <c r="I49" s="450">
        <f>IFERROR(IF(G49&gt;0,H49-G49,""),"")</f>
        <v>7512.4134918812488</v>
      </c>
      <c r="J49" s="528">
        <f>IFERROR(IF(I49&gt;0,I49/G49,""),"")</f>
        <v>5.2035372467319145E-2</v>
      </c>
      <c r="K49" s="450">
        <v>37562.07</v>
      </c>
      <c r="L49" s="450">
        <v>37562.07</v>
      </c>
      <c r="M49" s="450">
        <f>K49-L49</f>
        <v>0</v>
      </c>
      <c r="N49" s="527">
        <v>151883.69663392883</v>
      </c>
      <c r="O49" s="527">
        <v>151883.69663392883</v>
      </c>
      <c r="P49" s="450">
        <f>N49-O49</f>
        <v>0</v>
      </c>
      <c r="Q49" s="450">
        <f>P49*12</f>
        <v>0</v>
      </c>
      <c r="R49" s="529" t="s">
        <v>396</v>
      </c>
    </row>
    <row r="50" spans="1:18" ht="15" hidden="1" customHeight="1">
      <c r="A50" s="517" t="s">
        <v>149</v>
      </c>
      <c r="B50" s="445" t="s">
        <v>340</v>
      </c>
      <c r="C50" s="445" t="s">
        <v>212</v>
      </c>
      <c r="D50" s="446">
        <v>45854</v>
      </c>
      <c r="E50" s="446">
        <v>45717</v>
      </c>
      <c r="F50" s="525" t="s">
        <v>370</v>
      </c>
      <c r="G50" s="447">
        <v>63947.94</v>
      </c>
      <c r="H50" s="447">
        <v>67185.31</v>
      </c>
      <c r="I50" s="448">
        <f t="shared" ref="I50:I51" si="26">IFERROR(IF(G50&gt;0,H50-G50,""),"")</f>
        <v>3237.3699999999953</v>
      </c>
      <c r="J50" s="449">
        <f t="shared" ref="J50:J52" si="27">IFERROR(IF(I50&gt;0,I50/G50,""),"")</f>
        <v>5.0625086593876129E-2</v>
      </c>
      <c r="K50" s="448">
        <v>16186.85</v>
      </c>
      <c r="L50" s="448">
        <v>16186.85</v>
      </c>
      <c r="M50" s="448">
        <f t="shared" ref="M50:M51" si="28">K50-L50</f>
        <v>0</v>
      </c>
      <c r="N50" s="447">
        <v>67185.31</v>
      </c>
      <c r="O50" s="447">
        <v>67185.31</v>
      </c>
      <c r="P50" s="448">
        <f t="shared" ref="P50:P51" si="29">N50-O50</f>
        <v>0</v>
      </c>
      <c r="Q50" s="448">
        <f t="shared" ref="Q50:Q51" si="30">P50*12</f>
        <v>0</v>
      </c>
      <c r="R50" s="529" t="s">
        <v>396</v>
      </c>
    </row>
    <row r="51" spans="1:18" ht="15" hidden="1" customHeight="1">
      <c r="A51" s="524" t="s">
        <v>171</v>
      </c>
      <c r="B51" s="525" t="s">
        <v>354</v>
      </c>
      <c r="C51" s="525" t="s">
        <v>397</v>
      </c>
      <c r="D51" s="526"/>
      <c r="E51" s="526"/>
      <c r="F51" s="525" t="s">
        <v>371</v>
      </c>
      <c r="G51" s="527">
        <v>18698.97</v>
      </c>
      <c r="H51" s="527"/>
      <c r="I51" s="450">
        <f t="shared" si="26"/>
        <v>-18698.97</v>
      </c>
      <c r="J51" s="528" t="str">
        <f t="shared" si="27"/>
        <v/>
      </c>
      <c r="K51" s="450"/>
      <c r="L51" s="450"/>
      <c r="M51" s="450">
        <f t="shared" si="28"/>
        <v>0</v>
      </c>
      <c r="N51" s="450"/>
      <c r="O51" s="450"/>
      <c r="P51" s="450">
        <f t="shared" si="29"/>
        <v>0</v>
      </c>
      <c r="Q51" s="450">
        <f t="shared" si="30"/>
        <v>0</v>
      </c>
      <c r="R51" s="529"/>
    </row>
    <row r="52" spans="1:18" ht="15" customHeight="1">
      <c r="A52" s="524" t="s">
        <v>178</v>
      </c>
      <c r="B52" s="525" t="s">
        <v>350</v>
      </c>
      <c r="C52" s="525" t="s">
        <v>397</v>
      </c>
      <c r="D52" s="526">
        <v>45875</v>
      </c>
      <c r="E52" s="526">
        <v>45717</v>
      </c>
      <c r="F52" s="525" t="s">
        <v>371</v>
      </c>
      <c r="G52" s="527">
        <v>13663.297432511999</v>
      </c>
      <c r="H52" s="527">
        <v>14296.521325136</v>
      </c>
      <c r="I52" s="450">
        <f>IFERROR(IF(G52&gt;0,H52-G52,""),"")</f>
        <v>633.22389262400065</v>
      </c>
      <c r="J52" s="528">
        <f t="shared" si="27"/>
        <v>4.6344880930223764E-2</v>
      </c>
      <c r="K52" s="450"/>
      <c r="L52" s="450"/>
      <c r="M52" s="448">
        <f>K52-L52</f>
        <v>0</v>
      </c>
      <c r="N52" s="450">
        <v>14390.542501216001</v>
      </c>
      <c r="O52" s="450">
        <v>13962.151214720001</v>
      </c>
      <c r="P52" s="450">
        <f>N52-O52</f>
        <v>428.39128649600025</v>
      </c>
      <c r="Q52" s="450">
        <f>P52*12</f>
        <v>5140.695437952003</v>
      </c>
      <c r="R52" s="529"/>
    </row>
    <row r="64" spans="1:18" ht="15" customHeight="1">
      <c r="G64" s="50"/>
      <c r="H64" s="50"/>
    </row>
  </sheetData>
  <conditionalFormatting sqref="F2:F52">
    <cfRule type="cellIs" dxfId="108" priority="1" operator="equal">
      <formula>"Em Revisão"</formula>
    </cfRule>
    <cfRule type="cellIs" dxfId="107" priority="2" operator="equal">
      <formula>"Pendente"</formula>
    </cfRule>
    <cfRule type="cellIs" dxfId="106" priority="3" operator="equal">
      <formula>"OK"</formula>
    </cfRule>
  </conditionalFormatting>
  <dataValidations count="1">
    <dataValidation type="list" allowBlank="1" showInputMessage="1" showErrorMessage="1" sqref="F1:F1048576" xr:uid="{E9CC92AE-7A3E-4C9F-8504-F1688C339A68}">
      <formula1>"OK, Em revisão"</formula1>
    </dataValidation>
  </dataValidations>
  <pageMargins left="0.7" right="0.7" top="0.75" bottom="0.75" header="0.3" footer="0.3"/>
  <pageSetup paperSize="9" scale="10" orientation="landscape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2D41-52A9-42D8-9F5A-392363E95510}">
  <sheetPr codeName="Planilha2">
    <tabColor rgb="FF92D050"/>
  </sheetPr>
  <dimension ref="A1:CL715"/>
  <sheetViews>
    <sheetView showGridLines="0" tabSelected="1" zoomScale="80" zoomScaleNormal="80" workbookViewId="0">
      <selection activeCell="E29" sqref="E29"/>
    </sheetView>
  </sheetViews>
  <sheetFormatPr defaultColWidth="8.81640625" defaultRowHeight="20.5" customHeight="1"/>
  <cols>
    <col min="1" max="1" width="39.7265625" style="506" customWidth="1"/>
    <col min="2" max="3" width="24" style="506" customWidth="1"/>
    <col min="4" max="4" width="39.26953125" style="648" customWidth="1"/>
    <col min="5" max="5" width="24" style="648" customWidth="1"/>
    <col min="6" max="6" width="15.453125" style="648" customWidth="1"/>
    <col min="7" max="7" width="24" style="649" hidden="1" customWidth="1"/>
    <col min="8" max="8" width="13.7265625" style="648" customWidth="1"/>
    <col min="9" max="9" width="21.54296875" style="683" customWidth="1"/>
    <col min="10" max="10" width="18.54296875" style="683" customWidth="1"/>
    <col min="11" max="11" width="19.26953125" style="604" bestFit="1" customWidth="1"/>
    <col min="12" max="12" width="24.453125" style="604" customWidth="1"/>
    <col min="13" max="13" width="20.54296875" style="604" customWidth="1"/>
    <col min="14" max="14" width="26.1796875" style="650" customWidth="1"/>
    <col min="15" max="15" width="24" style="649" customWidth="1"/>
    <col min="16" max="16" width="28.54296875" style="678" customWidth="1"/>
    <col min="17" max="18" width="24" style="650" customWidth="1"/>
    <col min="19" max="20" width="24" style="604" customWidth="1"/>
    <col min="21" max="21" width="24" style="650" customWidth="1"/>
    <col min="22" max="22" width="20.453125" style="650" customWidth="1"/>
    <col min="23" max="25" width="24" style="650" hidden="1" customWidth="1"/>
    <col min="26" max="26" width="17.453125" style="650" hidden="1" customWidth="1"/>
    <col min="27" max="27" width="21.1796875" style="651" bestFit="1" customWidth="1"/>
    <col min="28" max="28" width="25.453125" style="652" customWidth="1"/>
    <col min="29" max="30" width="24" style="506" customWidth="1"/>
    <col min="31" max="31" width="15.54296875" style="506" customWidth="1"/>
    <col min="32" max="32" width="21.1796875" style="506" customWidth="1"/>
    <col min="33" max="33" width="14.54296875" style="509" customWidth="1"/>
    <col min="34" max="34" width="12.453125" style="506" customWidth="1"/>
    <col min="35" max="35" width="23.54296875" style="506" customWidth="1"/>
    <col min="36" max="36" width="15" style="506" customWidth="1"/>
    <col min="37" max="37" width="14.54296875" style="506" customWidth="1"/>
    <col min="38" max="38" width="17.54296875" style="506" customWidth="1"/>
    <col min="39" max="39" width="91.453125" style="506" customWidth="1"/>
    <col min="40" max="40" width="99.1796875" style="506" customWidth="1"/>
    <col min="41" max="90" width="8.81640625" style="506" customWidth="1"/>
    <col min="91" max="16384" width="8.81640625" style="506"/>
  </cols>
  <sheetData>
    <row r="1" spans="2:40" s="502" customFormat="1" ht="46.75" customHeight="1" thickBot="1">
      <c r="B1" s="489" t="s">
        <v>398</v>
      </c>
      <c r="C1" s="490" t="s">
        <v>399</v>
      </c>
      <c r="D1" s="491" t="s">
        <v>328</v>
      </c>
      <c r="E1" s="492" t="s">
        <v>329</v>
      </c>
      <c r="F1" s="492" t="s">
        <v>124</v>
      </c>
      <c r="G1" s="453" t="s">
        <v>216</v>
      </c>
      <c r="H1" s="492" t="s">
        <v>400</v>
      </c>
      <c r="I1" s="492" t="s">
        <v>401</v>
      </c>
      <c r="J1" s="492" t="s">
        <v>402</v>
      </c>
      <c r="K1" s="493" t="s">
        <v>403</v>
      </c>
      <c r="L1" s="494" t="s">
        <v>404</v>
      </c>
      <c r="M1" s="493" t="s">
        <v>405</v>
      </c>
      <c r="N1" s="203" t="s">
        <v>406</v>
      </c>
      <c r="O1" s="455" t="s">
        <v>407</v>
      </c>
      <c r="P1" s="455" t="s">
        <v>408</v>
      </c>
      <c r="Q1" s="456" t="s">
        <v>409</v>
      </c>
      <c r="R1" s="457" t="s">
        <v>410</v>
      </c>
      <c r="S1" s="495" t="s">
        <v>411</v>
      </c>
      <c r="T1" s="496" t="s">
        <v>412</v>
      </c>
      <c r="U1" s="350" t="s">
        <v>413</v>
      </c>
      <c r="V1" s="350" t="s">
        <v>414</v>
      </c>
      <c r="W1" s="205" t="s">
        <v>415</v>
      </c>
      <c r="X1" s="205" t="s">
        <v>416</v>
      </c>
      <c r="Y1" s="205" t="s">
        <v>417</v>
      </c>
      <c r="Z1" s="205" t="s">
        <v>418</v>
      </c>
      <c r="AA1" s="497" t="s">
        <v>419</v>
      </c>
      <c r="AB1" s="511" t="s">
        <v>420</v>
      </c>
      <c r="AC1" s="498" t="s">
        <v>421</v>
      </c>
      <c r="AD1" s="498" t="s">
        <v>422</v>
      </c>
      <c r="AE1" s="498" t="s">
        <v>423</v>
      </c>
      <c r="AF1" s="499" t="s">
        <v>424</v>
      </c>
      <c r="AG1" s="499" t="s">
        <v>425</v>
      </c>
      <c r="AH1" s="499" t="s">
        <v>426</v>
      </c>
      <c r="AI1" s="499" t="s">
        <v>427</v>
      </c>
      <c r="AJ1" s="500" t="s">
        <v>428</v>
      </c>
      <c r="AK1" s="500" t="s">
        <v>429</v>
      </c>
      <c r="AL1" s="500" t="s">
        <v>430</v>
      </c>
      <c r="AM1" s="501" t="s">
        <v>431</v>
      </c>
      <c r="AN1" s="752" t="s">
        <v>237</v>
      </c>
    </row>
    <row r="2" spans="2:40" customFormat="1" ht="20.9" customHeight="1" thickBot="1">
      <c r="B2" s="476"/>
      <c r="C2" s="3" t="s">
        <v>220</v>
      </c>
      <c r="D2" s="605" t="s">
        <v>324</v>
      </c>
      <c r="E2" s="606" t="s">
        <v>212</v>
      </c>
      <c r="F2" s="607" t="s">
        <v>184</v>
      </c>
      <c r="G2" s="600">
        <v>12</v>
      </c>
      <c r="H2" s="600">
        <v>11</v>
      </c>
      <c r="I2" s="608">
        <v>0</v>
      </c>
      <c r="J2" s="600">
        <v>0</v>
      </c>
      <c r="K2" s="593">
        <v>86151.150000000009</v>
      </c>
      <c r="L2" s="592">
        <v>0</v>
      </c>
      <c r="M2" s="592">
        <v>0</v>
      </c>
      <c r="N2" s="592">
        <v>0</v>
      </c>
      <c r="O2" s="592">
        <v>0</v>
      </c>
      <c r="P2" s="592">
        <v>0</v>
      </c>
      <c r="Q2" s="593">
        <v>0</v>
      </c>
      <c r="R2" s="592">
        <v>0</v>
      </c>
      <c r="S2" s="593">
        <v>0</v>
      </c>
      <c r="T2" s="592">
        <v>0</v>
      </c>
      <c r="U2" s="592" t="str">
        <f>IF(Tabela1[[#This Row],[Desconto SLA Mês]]&lt;&gt;"preenchimento pendente","Sim","Não")</f>
        <v>Sim</v>
      </c>
      <c r="V2" s="609">
        <f t="shared" ref="V2:V7" si="0">(K2+M2+R2+S2+T2+O2)+IF(U2="Sim",P2+Q2,0)</f>
        <v>86151.150000000009</v>
      </c>
      <c r="W2" s="592"/>
      <c r="X2" s="609"/>
      <c r="Y2" s="609"/>
      <c r="Z2" s="609"/>
      <c r="AA2" s="610">
        <v>45658</v>
      </c>
      <c r="AB2" s="668" cm="1">
        <f t="array" ref="AB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2" s="207"/>
      <c r="AD2" s="206"/>
      <c r="AE2" s="206"/>
      <c r="AF2" s="5"/>
      <c r="AG2" s="5"/>
      <c r="AH2" s="5"/>
      <c r="AI2" s="5"/>
      <c r="AJ2" s="3">
        <f t="shared" ref="AJ2:AJ7" si="1">L2-M2</f>
        <v>0</v>
      </c>
      <c r="AK2" s="3">
        <f t="shared" ref="AK2:AK7" si="2">AC2-AD2</f>
        <v>0</v>
      </c>
      <c r="AL2" s="3">
        <f t="shared" ref="AL2:AL7" si="3">K2-V2</f>
        <v>0</v>
      </c>
      <c r="AM2" s="5"/>
      <c r="AN2" s="750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3" spans="2:40" customFormat="1" ht="20.9" customHeight="1" thickBot="1">
      <c r="B3" s="476"/>
      <c r="C3" s="3" t="s">
        <v>220</v>
      </c>
      <c r="D3" s="611" t="s">
        <v>324</v>
      </c>
      <c r="E3" s="607" t="s">
        <v>213</v>
      </c>
      <c r="F3" s="607" t="s">
        <v>335</v>
      </c>
      <c r="G3" s="608">
        <v>2</v>
      </c>
      <c r="H3" s="608">
        <v>2</v>
      </c>
      <c r="I3" s="608">
        <v>0</v>
      </c>
      <c r="J3" s="600">
        <v>0</v>
      </c>
      <c r="K3" s="592">
        <v>11000</v>
      </c>
      <c r="L3" s="593">
        <v>0</v>
      </c>
      <c r="M3" s="593">
        <v>0</v>
      </c>
      <c r="N3" s="593">
        <v>0</v>
      </c>
      <c r="O3" s="593">
        <v>0</v>
      </c>
      <c r="P3" s="599" t="s">
        <v>432</v>
      </c>
      <c r="Q3" s="593">
        <v>0</v>
      </c>
      <c r="R3" s="593">
        <v>0</v>
      </c>
      <c r="S3" s="593">
        <v>0</v>
      </c>
      <c r="T3" s="593">
        <v>0</v>
      </c>
      <c r="U3" s="592" t="str">
        <f>IF(Tabela1[[#This Row],[Desconto SLA Mês]]&lt;&gt;"preenchimento pendente","Sim","Não")</f>
        <v>Não</v>
      </c>
      <c r="V3" s="592">
        <f t="shared" si="0"/>
        <v>11000</v>
      </c>
      <c r="W3" s="592"/>
      <c r="X3" s="609"/>
      <c r="Y3" s="609"/>
      <c r="Z3" s="609"/>
      <c r="AA3" s="610">
        <v>45658</v>
      </c>
      <c r="AB3" s="668" cm="1">
        <f t="array" ref="AB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3" s="207"/>
      <c r="AD3" s="64"/>
      <c r="AE3" s="64"/>
      <c r="AF3" s="5"/>
      <c r="AG3" s="12"/>
      <c r="AH3" s="5"/>
      <c r="AI3" s="5"/>
      <c r="AJ3" s="3">
        <f t="shared" si="1"/>
        <v>0</v>
      </c>
      <c r="AK3" s="3">
        <f t="shared" si="2"/>
        <v>0</v>
      </c>
      <c r="AL3" s="3">
        <f t="shared" si="3"/>
        <v>0</v>
      </c>
      <c r="AM3" s="5"/>
      <c r="AN3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" spans="2:40" customFormat="1" ht="20.65" customHeight="1" thickBot="1">
      <c r="B4" s="476"/>
      <c r="C4" s="3" t="s">
        <v>220</v>
      </c>
      <c r="D4" s="611" t="s">
        <v>324</v>
      </c>
      <c r="E4" s="607" t="s">
        <v>88</v>
      </c>
      <c r="F4" s="607" t="s">
        <v>140</v>
      </c>
      <c r="G4" s="608">
        <v>35</v>
      </c>
      <c r="H4" s="608">
        <v>34</v>
      </c>
      <c r="I4" s="608">
        <v>7</v>
      </c>
      <c r="J4" s="600">
        <v>0</v>
      </c>
      <c r="K4" s="592">
        <v>153214.91</v>
      </c>
      <c r="L4" s="593">
        <v>0</v>
      </c>
      <c r="M4" s="593">
        <v>-858.13</v>
      </c>
      <c r="N4" s="593">
        <v>0</v>
      </c>
      <c r="O4" s="593">
        <v>0</v>
      </c>
      <c r="P4" s="593">
        <v>-1532.15</v>
      </c>
      <c r="Q4" s="593">
        <v>0</v>
      </c>
      <c r="R4" s="593">
        <v>-43.0299999999988</v>
      </c>
      <c r="S4" s="593">
        <v>0</v>
      </c>
      <c r="T4" s="593">
        <v>0</v>
      </c>
      <c r="U4" s="592" t="str">
        <f>IF(Tabela1[[#This Row],[Desconto SLA Mês]]&lt;&gt;"preenchimento pendente","Sim","Não")</f>
        <v>Sim</v>
      </c>
      <c r="V4" s="592">
        <f t="shared" si="0"/>
        <v>150781.6</v>
      </c>
      <c r="W4" s="592"/>
      <c r="X4" s="609"/>
      <c r="Y4" s="609"/>
      <c r="Z4" s="609"/>
      <c r="AA4" s="610">
        <v>45658</v>
      </c>
      <c r="AB4" s="668" cm="1">
        <f t="array" ref="AB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4" s="207"/>
      <c r="AD4" s="207"/>
      <c r="AE4" s="207"/>
      <c r="AF4" s="5"/>
      <c r="AG4" s="6"/>
      <c r="AH4" s="5"/>
      <c r="AI4" s="5"/>
      <c r="AJ4" s="3">
        <f t="shared" si="1"/>
        <v>858.13</v>
      </c>
      <c r="AK4" s="3">
        <f t="shared" si="2"/>
        <v>0</v>
      </c>
      <c r="AL4" s="3">
        <f t="shared" si="3"/>
        <v>2433.3099999999977</v>
      </c>
      <c r="AM4" s="5"/>
      <c r="AN4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" spans="2:40" customFormat="1" ht="20.9" customHeight="1" thickBot="1">
      <c r="B5" s="476"/>
      <c r="C5" s="3" t="s">
        <v>220</v>
      </c>
      <c r="D5" s="611" t="s">
        <v>324</v>
      </c>
      <c r="E5" s="607" t="s">
        <v>211</v>
      </c>
      <c r="F5" s="607" t="s">
        <v>140</v>
      </c>
      <c r="G5" s="608">
        <v>29</v>
      </c>
      <c r="H5" s="608">
        <v>15</v>
      </c>
      <c r="I5" s="608">
        <v>20</v>
      </c>
      <c r="J5" s="600">
        <v>0</v>
      </c>
      <c r="K5" s="592">
        <v>110881.89</v>
      </c>
      <c r="L5" s="593"/>
      <c r="M5" s="595">
        <v>-4737</v>
      </c>
      <c r="N5" s="593">
        <v>0</v>
      </c>
      <c r="O5" s="593">
        <v>0</v>
      </c>
      <c r="P5" s="669">
        <v>-1108.82</v>
      </c>
      <c r="Q5" s="593">
        <v>0</v>
      </c>
      <c r="R5" s="593">
        <v>0</v>
      </c>
      <c r="S5" s="593">
        <v>0</v>
      </c>
      <c r="T5" s="593">
        <v>0</v>
      </c>
      <c r="U5" s="592" t="str">
        <f>IF(Tabela1[[#This Row],[Desconto SLA Mês]]&lt;&gt;"preenchimento pendente","Sim","Não")</f>
        <v>Sim</v>
      </c>
      <c r="V5" s="613">
        <f t="shared" si="0"/>
        <v>105036.06999999999</v>
      </c>
      <c r="W5" s="592"/>
      <c r="X5" s="609"/>
      <c r="Y5" s="609"/>
      <c r="Z5" s="609"/>
      <c r="AA5" s="610">
        <v>45658</v>
      </c>
      <c r="AB5" s="668" cm="1">
        <f t="array" ref="AB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5" s="64">
        <v>1605.97</v>
      </c>
      <c r="AD5" s="64">
        <v>1605.97</v>
      </c>
      <c r="AE5" s="64">
        <v>1605.97</v>
      </c>
      <c r="AF5" s="5"/>
      <c r="AG5" s="5"/>
      <c r="AH5" s="5"/>
      <c r="AI5" s="5"/>
      <c r="AJ5" s="3">
        <f t="shared" si="1"/>
        <v>4737</v>
      </c>
      <c r="AK5" s="3">
        <f t="shared" si="2"/>
        <v>0</v>
      </c>
      <c r="AL5" s="3">
        <f t="shared" si="3"/>
        <v>5845.820000000007</v>
      </c>
      <c r="AM5" s="5"/>
      <c r="AN5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" spans="2:40" customFormat="1" ht="20.9" customHeight="1" thickBot="1">
      <c r="B6" s="476"/>
      <c r="C6" s="3" t="s">
        <v>220</v>
      </c>
      <c r="D6" s="611" t="s">
        <v>324</v>
      </c>
      <c r="E6" s="607" t="s">
        <v>75</v>
      </c>
      <c r="F6" s="607" t="s">
        <v>140</v>
      </c>
      <c r="G6" s="608">
        <v>4</v>
      </c>
      <c r="H6" s="608">
        <v>3</v>
      </c>
      <c r="I6" s="608">
        <v>21</v>
      </c>
      <c r="J6" s="600">
        <v>0</v>
      </c>
      <c r="K6" s="592">
        <v>18562.1283075434</v>
      </c>
      <c r="L6" s="593"/>
      <c r="M6" s="593">
        <v>-3541.89</v>
      </c>
      <c r="N6" s="593">
        <v>0</v>
      </c>
      <c r="O6" s="593">
        <v>0</v>
      </c>
      <c r="P6" s="593">
        <v>-185.62</v>
      </c>
      <c r="Q6" s="593">
        <v>0</v>
      </c>
      <c r="R6" s="593">
        <v>0</v>
      </c>
      <c r="S6" s="593">
        <v>0</v>
      </c>
      <c r="T6" s="593">
        <v>0</v>
      </c>
      <c r="U6" s="592" t="str">
        <f>IF(Tabela1[[#This Row],[Desconto SLA Mês]]&lt;&gt;"preenchimento pendente","Sim","Não")</f>
        <v>Sim</v>
      </c>
      <c r="V6" s="592">
        <f t="shared" si="0"/>
        <v>14834.6183075434</v>
      </c>
      <c r="W6" s="592"/>
      <c r="X6" s="609"/>
      <c r="Y6" s="609"/>
      <c r="Z6" s="609"/>
      <c r="AA6" s="610">
        <v>45658</v>
      </c>
      <c r="AB6" s="668" cm="1">
        <f t="array" ref="AB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6" s="207"/>
      <c r="AD6" s="207"/>
      <c r="AE6" s="207"/>
      <c r="AF6" s="5"/>
      <c r="AG6" s="5"/>
      <c r="AH6" s="5"/>
      <c r="AI6" s="5"/>
      <c r="AJ6" s="3">
        <f t="shared" si="1"/>
        <v>3541.89</v>
      </c>
      <c r="AK6" s="3">
        <f t="shared" si="2"/>
        <v>0</v>
      </c>
      <c r="AL6" s="3">
        <f t="shared" si="3"/>
        <v>3727.51</v>
      </c>
      <c r="AM6" s="5"/>
      <c r="AN6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7" spans="2:40" customFormat="1" ht="20.9" customHeight="1" thickBot="1">
      <c r="B7" s="476"/>
      <c r="C7" s="3" t="s">
        <v>220</v>
      </c>
      <c r="D7" s="611" t="s">
        <v>324</v>
      </c>
      <c r="E7" s="607" t="s">
        <v>210</v>
      </c>
      <c r="F7" s="607" t="s">
        <v>334</v>
      </c>
      <c r="G7" s="608">
        <v>14</v>
      </c>
      <c r="H7" s="608">
        <v>12</v>
      </c>
      <c r="I7" s="608">
        <v>0</v>
      </c>
      <c r="J7" s="600">
        <v>3.65</v>
      </c>
      <c r="K7" s="592">
        <v>69101.02</v>
      </c>
      <c r="L7" s="593">
        <v>0</v>
      </c>
      <c r="M7" s="593">
        <v>0</v>
      </c>
      <c r="N7" s="593">
        <v>-104.13</v>
      </c>
      <c r="O7" s="593">
        <v>-104.13</v>
      </c>
      <c r="P7" s="593">
        <v>0</v>
      </c>
      <c r="Q7" s="593">
        <v>0</v>
      </c>
      <c r="R7" s="593">
        <v>0</v>
      </c>
      <c r="S7" s="593">
        <v>0</v>
      </c>
      <c r="T7" s="593">
        <v>0</v>
      </c>
      <c r="U7" s="592" t="str">
        <f>IF(Tabela1[[#This Row],[Desconto SLA Mês]]&lt;&gt;"preenchimento pendente","Sim","Não")</f>
        <v>Sim</v>
      </c>
      <c r="V7" s="592">
        <f t="shared" si="0"/>
        <v>68996.89</v>
      </c>
      <c r="W7" s="592"/>
      <c r="X7" s="609"/>
      <c r="Y7" s="609"/>
      <c r="Z7" s="609"/>
      <c r="AA7" s="610">
        <v>45658</v>
      </c>
      <c r="AB7" s="668" cm="1">
        <f t="array" ref="AB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7" s="207"/>
      <c r="AD7" s="207"/>
      <c r="AE7" s="207"/>
      <c r="AF7" s="5"/>
      <c r="AG7" s="5"/>
      <c r="AH7" s="5"/>
      <c r="AI7" s="5"/>
      <c r="AJ7" s="3">
        <f t="shared" si="1"/>
        <v>0</v>
      </c>
      <c r="AK7" s="3">
        <f t="shared" si="2"/>
        <v>0</v>
      </c>
      <c r="AL7" s="3">
        <f t="shared" si="3"/>
        <v>104.13000000000466</v>
      </c>
      <c r="AM7" s="5"/>
      <c r="AN7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8" spans="2:40" customFormat="1" ht="20.9" customHeight="1" thickBot="1">
      <c r="B8" s="476"/>
      <c r="C8" s="3" t="s">
        <v>220</v>
      </c>
      <c r="D8" s="611" t="s">
        <v>303</v>
      </c>
      <c r="E8" s="607" t="s">
        <v>213</v>
      </c>
      <c r="F8" s="607" t="s">
        <v>171</v>
      </c>
      <c r="G8" s="608">
        <v>3.5</v>
      </c>
      <c r="H8" s="608">
        <v>3.5</v>
      </c>
      <c r="I8" s="682">
        <v>0</v>
      </c>
      <c r="J8" s="677">
        <v>0</v>
      </c>
      <c r="K8" s="592">
        <v>22832.613439249282</v>
      </c>
      <c r="L8" s="599"/>
      <c r="M8" s="593">
        <v>0</v>
      </c>
      <c r="N8" s="599"/>
      <c r="O8" s="593">
        <v>0</v>
      </c>
      <c r="P8" s="593">
        <v>0</v>
      </c>
      <c r="Q8" s="593">
        <v>0</v>
      </c>
      <c r="R8" s="593"/>
      <c r="S8" s="593">
        <v>0</v>
      </c>
      <c r="T8" s="593"/>
      <c r="U8" s="592" t="str">
        <f>IF(Tabela1[[#This Row],[Desconto SLA Mês]]&lt;&gt;"preenchimento pendente","Sim","Não")</f>
        <v>Sim</v>
      </c>
      <c r="V8" s="592">
        <f t="shared" ref="V8:V52" si="4">(K8+M8+R8+S8+T8+O8)+IF(U8="Sim",P8+Q8,0)</f>
        <v>22832.613439249282</v>
      </c>
      <c r="W8" s="592"/>
      <c r="X8" s="609"/>
      <c r="Y8" s="609"/>
      <c r="Z8" s="609"/>
      <c r="AA8" s="610">
        <v>45658</v>
      </c>
      <c r="AB8" s="668" cm="1">
        <f t="array" ref="AB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8" s="207"/>
      <c r="AD8" s="207"/>
      <c r="AE8" s="207"/>
      <c r="AF8" s="5"/>
      <c r="AG8" s="5"/>
      <c r="AH8" s="5"/>
      <c r="AI8" s="5"/>
      <c r="AJ8" s="3">
        <f t="shared" ref="AJ8:AJ52" si="5">L8-M8</f>
        <v>0</v>
      </c>
      <c r="AK8" s="3">
        <f t="shared" ref="AK8:AK52" si="6">AC8-AD8</f>
        <v>0</v>
      </c>
      <c r="AL8" s="3">
        <f t="shared" ref="AL8:AL52" si="7">K8-V8</f>
        <v>0</v>
      </c>
      <c r="AM8" s="5"/>
      <c r="AN8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9" spans="2:40" customFormat="1" ht="20.9" customHeight="1" thickBot="1">
      <c r="B9" s="476"/>
      <c r="C9" s="3" t="s">
        <v>220</v>
      </c>
      <c r="D9" s="611" t="s">
        <v>303</v>
      </c>
      <c r="E9" s="607" t="s">
        <v>88</v>
      </c>
      <c r="F9" s="607" t="s">
        <v>165</v>
      </c>
      <c r="G9" s="608">
        <v>64</v>
      </c>
      <c r="H9" s="608">
        <v>60</v>
      </c>
      <c r="I9" s="682">
        <v>0</v>
      </c>
      <c r="J9" s="677">
        <v>0</v>
      </c>
      <c r="K9" s="592">
        <v>275412.45445057965</v>
      </c>
      <c r="L9" s="593">
        <v>0</v>
      </c>
      <c r="M9" s="593">
        <v>0</v>
      </c>
      <c r="N9" s="593">
        <v>0</v>
      </c>
      <c r="O9" s="593">
        <v>0</v>
      </c>
      <c r="P9" s="593">
        <v>0</v>
      </c>
      <c r="Q9" s="593">
        <v>0</v>
      </c>
      <c r="R9" s="593">
        <v>0</v>
      </c>
      <c r="S9" s="593">
        <v>0</v>
      </c>
      <c r="T9" s="593">
        <v>0</v>
      </c>
      <c r="U9" s="592" t="str">
        <f>IF(Tabela1[[#This Row],[Desconto SLA Mês]]&lt;&gt;"preenchimento pendente","Sim","Não")</f>
        <v>Sim</v>
      </c>
      <c r="V9" s="592">
        <f t="shared" si="4"/>
        <v>275412.45445057965</v>
      </c>
      <c r="W9" s="592"/>
      <c r="X9" s="609"/>
      <c r="Y9" s="609"/>
      <c r="Z9" s="609"/>
      <c r="AA9" s="610">
        <v>45658</v>
      </c>
      <c r="AB9" s="668" cm="1">
        <f t="array" ref="AB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9" s="207"/>
      <c r="AD9" s="207"/>
      <c r="AE9" s="207"/>
      <c r="AF9" s="5"/>
      <c r="AG9" s="5"/>
      <c r="AH9" s="5"/>
      <c r="AI9" s="5"/>
      <c r="AJ9" s="3">
        <f t="shared" si="5"/>
        <v>0</v>
      </c>
      <c r="AK9" s="3">
        <f t="shared" si="6"/>
        <v>0</v>
      </c>
      <c r="AL9" s="3">
        <f t="shared" si="7"/>
        <v>0</v>
      </c>
      <c r="AM9" s="5"/>
      <c r="AN9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10" spans="2:40" customFormat="1" ht="20.9" customHeight="1" thickBot="1">
      <c r="B10" s="476"/>
      <c r="C10" s="3" t="s">
        <v>433</v>
      </c>
      <c r="D10" s="611" t="s">
        <v>303</v>
      </c>
      <c r="E10" s="607" t="s">
        <v>75</v>
      </c>
      <c r="F10" s="607" t="s">
        <v>192</v>
      </c>
      <c r="G10" s="608">
        <v>4</v>
      </c>
      <c r="H10" s="630">
        <v>3</v>
      </c>
      <c r="I10" s="679" t="s">
        <v>434</v>
      </c>
      <c r="J10" s="680" t="s">
        <v>434</v>
      </c>
      <c r="K10" s="592">
        <v>26895.68</v>
      </c>
      <c r="L10" s="599"/>
      <c r="M10" s="596"/>
      <c r="N10" s="599"/>
      <c r="O10" s="599"/>
      <c r="P10" s="670" t="s">
        <v>432</v>
      </c>
      <c r="Q10" s="593">
        <v>0</v>
      </c>
      <c r="R10" s="593"/>
      <c r="S10" s="593"/>
      <c r="T10" s="593"/>
      <c r="U10" s="592" t="str">
        <f>IF(Tabela1[[#This Row],[Desconto SLA Mês]]&lt;&gt;"preenchimento pendente","Sim","Não")</f>
        <v>Não</v>
      </c>
      <c r="V10" s="592">
        <f t="shared" si="4"/>
        <v>26895.68</v>
      </c>
      <c r="W10" s="592"/>
      <c r="X10" s="609"/>
      <c r="Y10" s="609"/>
      <c r="Z10" s="609"/>
      <c r="AA10" s="610">
        <v>45658</v>
      </c>
      <c r="AB10" s="668" cm="1">
        <f t="array" ref="AB1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10" s="207"/>
      <c r="AD10" s="207"/>
      <c r="AE10" s="207"/>
      <c r="AF10" s="5"/>
      <c r="AG10" s="5"/>
      <c r="AH10" s="5"/>
      <c r="AI10" s="5"/>
      <c r="AJ10" s="3">
        <f t="shared" si="5"/>
        <v>0</v>
      </c>
      <c r="AK10" s="3">
        <f t="shared" si="6"/>
        <v>0</v>
      </c>
      <c r="AL10" s="3">
        <f t="shared" si="7"/>
        <v>0</v>
      </c>
      <c r="AM10" s="5"/>
      <c r="AN10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11" spans="2:40" customFormat="1" ht="20.9" customHeight="1" thickBot="1">
      <c r="B11" s="476"/>
      <c r="C11" s="3" t="s">
        <v>433</v>
      </c>
      <c r="D11" s="611" t="s">
        <v>303</v>
      </c>
      <c r="E11" s="607" t="s">
        <v>210</v>
      </c>
      <c r="F11" s="607" t="s">
        <v>153</v>
      </c>
      <c r="G11" s="608">
        <v>10</v>
      </c>
      <c r="H11" s="600">
        <v>10</v>
      </c>
      <c r="I11" s="679" t="s">
        <v>434</v>
      </c>
      <c r="J11" s="680" t="s">
        <v>434</v>
      </c>
      <c r="K11" s="592">
        <v>61303.39</v>
      </c>
      <c r="L11" s="599"/>
      <c r="M11" s="596"/>
      <c r="N11" s="599"/>
      <c r="O11" s="599"/>
      <c r="P11" s="670" t="s">
        <v>432</v>
      </c>
      <c r="Q11" s="593">
        <v>0</v>
      </c>
      <c r="R11" s="593"/>
      <c r="S11" s="593"/>
      <c r="T11" s="593"/>
      <c r="U11" s="592" t="str">
        <f>IF(Tabela1[[#This Row],[Desconto SLA Mês]]&lt;&gt;"preenchimento pendente","Sim","Não")</f>
        <v>Não</v>
      </c>
      <c r="V11" s="592">
        <f t="shared" si="4"/>
        <v>61303.39</v>
      </c>
      <c r="W11" s="592"/>
      <c r="X11" s="609"/>
      <c r="Y11" s="609"/>
      <c r="Z11" s="609"/>
      <c r="AA11" s="610">
        <v>45658</v>
      </c>
      <c r="AB11" s="668" cm="1">
        <f t="array" ref="AB1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11" s="207"/>
      <c r="AD11" s="207"/>
      <c r="AE11" s="207"/>
      <c r="AF11" s="5"/>
      <c r="AG11" s="5"/>
      <c r="AH11" s="5"/>
      <c r="AI11" s="5"/>
      <c r="AJ11" s="3">
        <f t="shared" si="5"/>
        <v>0</v>
      </c>
      <c r="AK11" s="3">
        <f t="shared" si="6"/>
        <v>0</v>
      </c>
      <c r="AL11" s="3">
        <f t="shared" si="7"/>
        <v>0</v>
      </c>
      <c r="AM11" s="5"/>
      <c r="AN11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12" spans="2:40" customFormat="1" ht="20.9" customHeight="1" thickBot="1">
      <c r="B12" s="476"/>
      <c r="C12" s="3" t="s">
        <v>433</v>
      </c>
      <c r="D12" s="611" t="s">
        <v>340</v>
      </c>
      <c r="E12" s="607" t="s">
        <v>212</v>
      </c>
      <c r="F12" s="607" t="s">
        <v>149</v>
      </c>
      <c r="G12" s="608">
        <v>10</v>
      </c>
      <c r="H12" s="600">
        <v>10</v>
      </c>
      <c r="I12" s="679" t="s">
        <v>434</v>
      </c>
      <c r="J12" s="680" t="s">
        <v>434</v>
      </c>
      <c r="K12" s="593">
        <v>63947.94</v>
      </c>
      <c r="L12" s="593"/>
      <c r="M12" s="596"/>
      <c r="N12" s="593"/>
      <c r="O12" s="599"/>
      <c r="P12" s="670" t="s">
        <v>432</v>
      </c>
      <c r="Q12" s="593"/>
      <c r="R12" s="593"/>
      <c r="S12" s="593"/>
      <c r="T12" s="655"/>
      <c r="U12" s="592" t="str">
        <f>IF(Tabela1[[#This Row],[Desconto SLA Mês]]&lt;&gt;"preenchimento pendente","Sim","Não")</f>
        <v>Não</v>
      </c>
      <c r="V12" s="592">
        <f t="shared" si="4"/>
        <v>63947.94</v>
      </c>
      <c r="W12" s="592"/>
      <c r="X12" s="609"/>
      <c r="Y12" s="609"/>
      <c r="Z12" s="609"/>
      <c r="AA12" s="610">
        <v>45689</v>
      </c>
      <c r="AB12" s="668" cm="1">
        <f t="array" ref="AB1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12" s="207"/>
      <c r="AD12" s="207"/>
      <c r="AE12" s="207"/>
      <c r="AF12" s="5"/>
      <c r="AG12" s="5"/>
      <c r="AH12" s="5"/>
      <c r="AI12" s="5"/>
      <c r="AJ12" s="3">
        <f t="shared" si="5"/>
        <v>0</v>
      </c>
      <c r="AK12" s="3">
        <f t="shared" si="6"/>
        <v>0</v>
      </c>
      <c r="AL12" s="3">
        <f t="shared" si="7"/>
        <v>0</v>
      </c>
      <c r="AM12" s="5"/>
      <c r="AN12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3" spans="2:40" customFormat="1" ht="20.9" customHeight="1" thickBot="1">
      <c r="B13" s="476"/>
      <c r="C13" s="3" t="s">
        <v>220</v>
      </c>
      <c r="D13" s="611" t="s">
        <v>340</v>
      </c>
      <c r="E13" s="607" t="s">
        <v>88</v>
      </c>
      <c r="F13" s="607" t="s">
        <v>158</v>
      </c>
      <c r="G13" s="608">
        <v>41</v>
      </c>
      <c r="H13" s="600">
        <v>38</v>
      </c>
      <c r="I13" s="608">
        <v>0</v>
      </c>
      <c r="J13" s="600">
        <v>0</v>
      </c>
      <c r="K13" s="593">
        <v>158069.28229823234</v>
      </c>
      <c r="L13" s="593">
        <v>0</v>
      </c>
      <c r="M13" s="593">
        <v>0</v>
      </c>
      <c r="N13" s="593">
        <v>0</v>
      </c>
      <c r="O13" s="593">
        <v>0</v>
      </c>
      <c r="P13" s="593">
        <v>-1844.14</v>
      </c>
      <c r="Q13" s="593">
        <v>0</v>
      </c>
      <c r="R13" s="593">
        <v>0</v>
      </c>
      <c r="S13" s="593">
        <v>0</v>
      </c>
      <c r="T13" s="593">
        <v>0</v>
      </c>
      <c r="U13" s="592" t="str">
        <f>IF(Tabela1[[#This Row],[Desconto SLA Mês]]&lt;&gt;"preenchimento pendente","Sim","Não")</f>
        <v>Sim</v>
      </c>
      <c r="V13" s="592">
        <f t="shared" si="4"/>
        <v>156225.14229823233</v>
      </c>
      <c r="W13" s="592"/>
      <c r="X13" s="609"/>
      <c r="Y13" s="609"/>
      <c r="Z13" s="609"/>
      <c r="AA13" s="610">
        <v>45658</v>
      </c>
      <c r="AB13" s="668" cm="1">
        <f t="array" ref="AB1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13" s="64">
        <f>3471.76</f>
        <v>3471.76</v>
      </c>
      <c r="AD13" s="64">
        <f>794.106079591837+1924.97+346.67</f>
        <v>3065.7460795918369</v>
      </c>
      <c r="AE13" s="207"/>
      <c r="AF13" s="5"/>
      <c r="AG13" s="5"/>
      <c r="AH13" s="5"/>
      <c r="AI13" s="5"/>
      <c r="AJ13" s="3">
        <f t="shared" si="5"/>
        <v>0</v>
      </c>
      <c r="AK13" s="3">
        <f t="shared" si="6"/>
        <v>406.01392040816336</v>
      </c>
      <c r="AL13" s="3">
        <f t="shared" si="7"/>
        <v>1844.140000000014</v>
      </c>
      <c r="AM13" s="5"/>
      <c r="AN13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4" spans="2:40" customFormat="1" ht="47" thickBot="1">
      <c r="B14" s="476"/>
      <c r="C14" s="3" t="s">
        <v>433</v>
      </c>
      <c r="D14" s="611" t="s">
        <v>340</v>
      </c>
      <c r="E14" s="607" t="s">
        <v>75</v>
      </c>
      <c r="F14" s="606" t="s">
        <v>192</v>
      </c>
      <c r="G14" s="600">
        <v>2</v>
      </c>
      <c r="H14" s="600">
        <v>2</v>
      </c>
      <c r="I14" s="679" t="s">
        <v>434</v>
      </c>
      <c r="J14" s="680" t="s">
        <v>434</v>
      </c>
      <c r="K14" s="593">
        <v>15986.88</v>
      </c>
      <c r="L14" s="593"/>
      <c r="M14" s="596"/>
      <c r="N14" s="593"/>
      <c r="O14" s="599"/>
      <c r="P14" s="670" t="s">
        <v>432</v>
      </c>
      <c r="Q14" s="593"/>
      <c r="R14" s="593"/>
      <c r="S14" s="593"/>
      <c r="T14" s="593"/>
      <c r="U14" s="592" t="str">
        <f>IF(Tabela1[[#This Row],[Desconto SLA Mês]]&lt;&gt;"preenchimento pendente","Sim","Não")</f>
        <v>Não</v>
      </c>
      <c r="V14" s="592">
        <f t="shared" si="4"/>
        <v>15986.88</v>
      </c>
      <c r="W14" s="592"/>
      <c r="X14" s="609"/>
      <c r="Y14" s="609"/>
      <c r="Z14" s="609"/>
      <c r="AA14" s="610">
        <v>45658</v>
      </c>
      <c r="AB14" s="668" cm="1">
        <f t="array" ref="AB1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14" s="207"/>
      <c r="AD14" s="207"/>
      <c r="AE14" s="207"/>
      <c r="AF14" s="5"/>
      <c r="AG14" s="5"/>
      <c r="AH14" s="5"/>
      <c r="AI14" s="5"/>
      <c r="AJ14" s="3">
        <f t="shared" si="5"/>
        <v>0</v>
      </c>
      <c r="AK14" s="3">
        <f t="shared" si="6"/>
        <v>0</v>
      </c>
      <c r="AL14" s="3">
        <f t="shared" si="7"/>
        <v>0</v>
      </c>
      <c r="AM14" s="5"/>
      <c r="AN14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5" spans="2:40" customFormat="1" ht="47" thickBot="1">
      <c r="B15" s="476"/>
      <c r="C15" s="3" t="s">
        <v>433</v>
      </c>
      <c r="D15" s="611" t="s">
        <v>340</v>
      </c>
      <c r="E15" s="607" t="s">
        <v>208</v>
      </c>
      <c r="F15" s="607" t="s">
        <v>201</v>
      </c>
      <c r="G15" s="600">
        <v>2</v>
      </c>
      <c r="H15" s="600">
        <v>2</v>
      </c>
      <c r="I15" s="679" t="s">
        <v>434</v>
      </c>
      <c r="J15" s="680" t="s">
        <v>434</v>
      </c>
      <c r="K15" s="593">
        <v>7678.47</v>
      </c>
      <c r="L15" s="593"/>
      <c r="M15" s="597"/>
      <c r="N15" s="593"/>
      <c r="O15" s="594"/>
      <c r="P15" s="671" t="s">
        <v>432</v>
      </c>
      <c r="Q15" s="594"/>
      <c r="R15" s="594"/>
      <c r="S15" s="594"/>
      <c r="T15" s="594"/>
      <c r="U15" s="592" t="str">
        <f>IF(Tabela1[[#This Row],[Desconto SLA Mês]]&lt;&gt;"preenchimento pendente","Sim","Não")</f>
        <v>Não</v>
      </c>
      <c r="V15" s="592">
        <f t="shared" si="4"/>
        <v>7678.47</v>
      </c>
      <c r="W15" s="592"/>
      <c r="X15" s="609"/>
      <c r="Y15" s="609"/>
      <c r="Z15" s="609"/>
      <c r="AA15" s="610">
        <v>45689</v>
      </c>
      <c r="AB15" s="668" cm="1">
        <f t="array" ref="AB1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15" s="64"/>
      <c r="AD15" s="64"/>
      <c r="AE15" s="207"/>
      <c r="AF15" s="5"/>
      <c r="AG15" s="5"/>
      <c r="AH15" s="5"/>
      <c r="AI15" s="5"/>
      <c r="AJ15" s="3">
        <f t="shared" si="5"/>
        <v>0</v>
      </c>
      <c r="AK15" s="3">
        <f t="shared" si="6"/>
        <v>0</v>
      </c>
      <c r="AL15" s="3">
        <f t="shared" si="7"/>
        <v>0</v>
      </c>
      <c r="AM15" s="5"/>
      <c r="AN15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6" spans="2:40" customFormat="1" ht="20.9" customHeight="1" thickBot="1">
      <c r="B16" s="476"/>
      <c r="C16" s="3" t="s">
        <v>433</v>
      </c>
      <c r="D16" s="611" t="s">
        <v>340</v>
      </c>
      <c r="E16" s="607" t="s">
        <v>210</v>
      </c>
      <c r="F16" s="607" t="s">
        <v>201</v>
      </c>
      <c r="G16" s="600">
        <v>6</v>
      </c>
      <c r="H16" s="600">
        <v>6</v>
      </c>
      <c r="I16" s="680" t="s">
        <v>434</v>
      </c>
      <c r="J16" s="680" t="s">
        <v>434</v>
      </c>
      <c r="K16" s="593">
        <v>36067.842262593505</v>
      </c>
      <c r="L16" s="593"/>
      <c r="M16" s="597"/>
      <c r="N16" s="593"/>
      <c r="O16" s="594"/>
      <c r="P16" s="671" t="s">
        <v>432</v>
      </c>
      <c r="Q16" s="594"/>
      <c r="R16" s="594"/>
      <c r="S16" s="594"/>
      <c r="T16" s="594"/>
      <c r="U16" s="592" t="str">
        <f>IF(Tabela1[[#This Row],[Desconto SLA Mês]]&lt;&gt;"preenchimento pendente","Sim","Não")</f>
        <v>Não</v>
      </c>
      <c r="V16" s="592">
        <f t="shared" si="4"/>
        <v>36067.842262593505</v>
      </c>
      <c r="W16" s="592"/>
      <c r="X16" s="609"/>
      <c r="Y16" s="609"/>
      <c r="Z16" s="609"/>
      <c r="AA16" s="610">
        <v>45689</v>
      </c>
      <c r="AB16" s="668" cm="1">
        <f t="array" ref="AB1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16" s="64"/>
      <c r="AD16" s="64"/>
      <c r="AE16" s="207"/>
      <c r="AF16" s="5"/>
      <c r="AG16" s="5"/>
      <c r="AH16" s="5"/>
      <c r="AI16" s="5"/>
      <c r="AJ16" s="3">
        <f t="shared" si="5"/>
        <v>0</v>
      </c>
      <c r="AK16" s="3">
        <f t="shared" si="6"/>
        <v>0</v>
      </c>
      <c r="AL16" s="3">
        <f t="shared" si="7"/>
        <v>0</v>
      </c>
      <c r="AM16" s="5"/>
      <c r="AN16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7" spans="1:90" customFormat="1" ht="20.9" customHeight="1" thickBot="1">
      <c r="B17" s="476"/>
      <c r="C17" s="3" t="s">
        <v>433</v>
      </c>
      <c r="D17" s="611" t="s">
        <v>352</v>
      </c>
      <c r="E17" s="607" t="s">
        <v>88</v>
      </c>
      <c r="F17" s="607" t="s">
        <v>158</v>
      </c>
      <c r="G17" s="600">
        <v>22</v>
      </c>
      <c r="H17" s="600">
        <v>22</v>
      </c>
      <c r="I17" s="680" t="s">
        <v>434</v>
      </c>
      <c r="J17" s="680" t="s">
        <v>434</v>
      </c>
      <c r="K17" s="593">
        <v>121722.58</v>
      </c>
      <c r="L17" s="593"/>
      <c r="M17" s="599"/>
      <c r="N17" s="593"/>
      <c r="O17" s="599"/>
      <c r="P17" s="599" t="s">
        <v>432</v>
      </c>
      <c r="Q17" s="593"/>
      <c r="R17" s="593"/>
      <c r="S17" s="593"/>
      <c r="T17" s="593"/>
      <c r="U17" s="592" t="str">
        <f>IF(Tabela1[[#This Row],[Desconto SLA Mês]]&lt;&gt;"preenchimento pendente","Sim","Não")</f>
        <v>Não</v>
      </c>
      <c r="V17" s="592">
        <f t="shared" si="4"/>
        <v>121722.58</v>
      </c>
      <c r="W17" s="592"/>
      <c r="X17" s="609"/>
      <c r="Y17" s="609"/>
      <c r="Z17" s="609"/>
      <c r="AA17" s="610">
        <v>45689</v>
      </c>
      <c r="AB17" s="668" cm="1">
        <f t="array" ref="AB1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17" s="64"/>
      <c r="AD17" s="64"/>
      <c r="AE17" s="207"/>
      <c r="AF17" s="5"/>
      <c r="AG17" s="5"/>
      <c r="AH17" s="5"/>
      <c r="AI17" s="5"/>
      <c r="AJ17" s="3">
        <f t="shared" si="5"/>
        <v>0</v>
      </c>
      <c r="AK17" s="3">
        <f t="shared" si="6"/>
        <v>0</v>
      </c>
      <c r="AL17" s="3">
        <f t="shared" si="7"/>
        <v>0</v>
      </c>
      <c r="AM17" s="5"/>
      <c r="AN17" s="3" t="str">
        <f>_xlfn.XLOOKUP(Tabela1[[#This Row],[Unidade]],tabShoppingsEmails[Shopping],tabShoppingsEmails[E-mails consolidados])</f>
        <v>rafaela.portilho@caririshopping.com.br; brenda.brito@caririshopping.com.br; vitoria.silva@caririshopping.com.br; emilly.santos@caririshopping.com.br; ana.andrade@caririshopping.com.br; jesualdo.farias@caririshopping.com.br</v>
      </c>
    </row>
    <row r="18" spans="1:90" customFormat="1" ht="20.9" customHeight="1" thickBot="1">
      <c r="B18" s="476"/>
      <c r="C18" s="3" t="s">
        <v>220</v>
      </c>
      <c r="D18" s="611" t="s">
        <v>336</v>
      </c>
      <c r="E18" s="607" t="s">
        <v>212</v>
      </c>
      <c r="F18" s="607" t="s">
        <v>184</v>
      </c>
      <c r="G18" s="600">
        <v>11.67</v>
      </c>
      <c r="H18" s="600">
        <v>11.67</v>
      </c>
      <c r="I18" s="600">
        <v>0</v>
      </c>
      <c r="J18" s="600">
        <v>0</v>
      </c>
      <c r="K18" s="593">
        <v>67668.87</v>
      </c>
      <c r="L18" s="593">
        <v>0</v>
      </c>
      <c r="M18" s="593">
        <v>0</v>
      </c>
      <c r="N18" s="593">
        <v>0</v>
      </c>
      <c r="O18" s="593">
        <v>0</v>
      </c>
      <c r="P18" s="593">
        <v>0</v>
      </c>
      <c r="Q18" s="593">
        <v>0</v>
      </c>
      <c r="R18" s="593">
        <v>0</v>
      </c>
      <c r="S18" s="593">
        <v>0</v>
      </c>
      <c r="T18" s="593">
        <v>0</v>
      </c>
      <c r="U18" s="592" t="str">
        <f>IF(Tabela1[[#This Row],[Desconto SLA Mês]]&lt;&gt;"preenchimento pendente","Sim","Não")</f>
        <v>Sim</v>
      </c>
      <c r="V18" s="592">
        <f t="shared" si="4"/>
        <v>67668.87</v>
      </c>
      <c r="W18" s="592"/>
      <c r="X18" s="609"/>
      <c r="Y18" s="609"/>
      <c r="Z18" s="609"/>
      <c r="AA18" s="610">
        <v>45658</v>
      </c>
      <c r="AB18" s="668" cm="1">
        <f t="array" ref="AB1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18" s="207"/>
      <c r="AD18" s="207"/>
      <c r="AE18" s="207"/>
      <c r="AF18" s="5"/>
      <c r="AG18" s="5"/>
      <c r="AH18" s="5"/>
      <c r="AI18" s="5"/>
      <c r="AJ18" s="3">
        <f t="shared" si="5"/>
        <v>0</v>
      </c>
      <c r="AK18" s="3">
        <f t="shared" si="6"/>
        <v>0</v>
      </c>
      <c r="AL18" s="3">
        <f t="shared" si="7"/>
        <v>0</v>
      </c>
      <c r="AM18" s="5"/>
      <c r="AN18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9" spans="1:90" customFormat="1" ht="20.9" customHeight="1" thickBot="1">
      <c r="B19" s="476"/>
      <c r="C19" s="3" t="s">
        <v>433</v>
      </c>
      <c r="D19" s="611" t="s">
        <v>336</v>
      </c>
      <c r="E19" s="607" t="s">
        <v>213</v>
      </c>
      <c r="F19" s="607" t="s">
        <v>139</v>
      </c>
      <c r="G19" s="600">
        <v>5</v>
      </c>
      <c r="H19" s="600">
        <v>5</v>
      </c>
      <c r="I19" s="680" t="s">
        <v>434</v>
      </c>
      <c r="J19" s="680" t="s">
        <v>434</v>
      </c>
      <c r="K19" s="593">
        <v>23662</v>
      </c>
      <c r="L19" s="593"/>
      <c r="M19" s="599"/>
      <c r="N19" s="593"/>
      <c r="O19" s="599"/>
      <c r="P19" s="599" t="s">
        <v>432</v>
      </c>
      <c r="Q19" s="593"/>
      <c r="R19" s="593"/>
      <c r="S19" s="593"/>
      <c r="T19" s="593"/>
      <c r="U19" s="592" t="str">
        <f>IF(Tabela1[[#This Row],[Desconto SLA Mês]]&lt;&gt;"preenchimento pendente","Sim","Não")</f>
        <v>Não</v>
      </c>
      <c r="V19" s="592">
        <f t="shared" si="4"/>
        <v>23662</v>
      </c>
      <c r="W19" s="592"/>
      <c r="X19" s="609"/>
      <c r="Y19" s="609"/>
      <c r="Z19" s="609"/>
      <c r="AA19" s="610">
        <v>45658</v>
      </c>
      <c r="AB19" s="668" cm="1">
        <f t="array" ref="AB1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19" s="207"/>
      <c r="AD19" s="207"/>
      <c r="AE19" s="207"/>
      <c r="AF19" s="5"/>
      <c r="AG19" s="5"/>
      <c r="AH19" s="5"/>
      <c r="AI19" s="5"/>
      <c r="AJ19" s="3">
        <f t="shared" si="5"/>
        <v>0</v>
      </c>
      <c r="AK19" s="3">
        <f t="shared" si="6"/>
        <v>0</v>
      </c>
      <c r="AL19" s="3">
        <f t="shared" si="7"/>
        <v>0</v>
      </c>
      <c r="AM19" s="5"/>
      <c r="AN19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20" spans="1:90" customFormat="1" ht="20.9" customHeight="1" thickBot="1">
      <c r="B20" s="476"/>
      <c r="C20" s="3" t="s">
        <v>220</v>
      </c>
      <c r="D20" s="611" t="s">
        <v>336</v>
      </c>
      <c r="E20" s="607" t="s">
        <v>88</v>
      </c>
      <c r="F20" s="607" t="s">
        <v>153</v>
      </c>
      <c r="G20" s="600">
        <v>63</v>
      </c>
      <c r="H20" s="600">
        <v>72</v>
      </c>
      <c r="I20" s="608">
        <v>83</v>
      </c>
      <c r="J20" s="600">
        <v>0</v>
      </c>
      <c r="K20" s="593">
        <v>336360.14963333437</v>
      </c>
      <c r="L20" s="594"/>
      <c r="M20" s="594"/>
      <c r="N20" s="593">
        <v>0</v>
      </c>
      <c r="O20" s="593">
        <v>0</v>
      </c>
      <c r="P20" s="594"/>
      <c r="Q20" s="594"/>
      <c r="R20" s="593">
        <v>0</v>
      </c>
      <c r="S20" s="594"/>
      <c r="T20" s="593">
        <v>0</v>
      </c>
      <c r="U20" s="592" t="str">
        <f>IF(Tabela1[[#This Row],[Desconto SLA Mês]]&lt;&gt;"preenchimento pendente","Sim","Não")</f>
        <v>Sim</v>
      </c>
      <c r="V20" s="592">
        <f t="shared" si="4"/>
        <v>336360.14963333437</v>
      </c>
      <c r="W20" s="592"/>
      <c r="X20" s="609"/>
      <c r="Y20" s="609"/>
      <c r="Z20" s="609"/>
      <c r="AA20" s="610">
        <v>45689</v>
      </c>
      <c r="AB20" s="668" cm="1">
        <f t="array" ref="AB2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20" s="64"/>
      <c r="AD20" s="64"/>
      <c r="AE20" s="207"/>
      <c r="AF20" s="5"/>
      <c r="AG20" s="5"/>
      <c r="AH20" s="5"/>
      <c r="AI20" s="5"/>
      <c r="AJ20" s="3">
        <f t="shared" si="5"/>
        <v>0</v>
      </c>
      <c r="AK20" s="3">
        <f t="shared" si="6"/>
        <v>0</v>
      </c>
      <c r="AL20" s="3">
        <f t="shared" si="7"/>
        <v>0</v>
      </c>
      <c r="AM20" s="5"/>
      <c r="AN20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21" spans="1:90" customFormat="1" ht="20.9" customHeight="1" thickBot="1">
      <c r="B21" s="476"/>
      <c r="C21" s="3" t="s">
        <v>433</v>
      </c>
      <c r="D21" s="611" t="s">
        <v>336</v>
      </c>
      <c r="E21" s="607" t="s">
        <v>75</v>
      </c>
      <c r="F21" s="607" t="s">
        <v>140</v>
      </c>
      <c r="G21" s="600">
        <v>4</v>
      </c>
      <c r="H21" s="600">
        <v>4</v>
      </c>
      <c r="I21" s="679" t="s">
        <v>434</v>
      </c>
      <c r="J21" s="680" t="s">
        <v>434</v>
      </c>
      <c r="K21" s="593">
        <v>25331.51</v>
      </c>
      <c r="L21" s="593"/>
      <c r="M21" s="599"/>
      <c r="N21" s="593"/>
      <c r="O21" s="599"/>
      <c r="P21" s="599" t="s">
        <v>432</v>
      </c>
      <c r="Q21" s="593"/>
      <c r="R21" s="593"/>
      <c r="S21" s="593"/>
      <c r="T21" s="593"/>
      <c r="U21" s="592" t="str">
        <f>IF(Tabela1[[#This Row],[Desconto SLA Mês]]&lt;&gt;"preenchimento pendente","Sim","Não")</f>
        <v>Não</v>
      </c>
      <c r="V21" s="592">
        <f t="shared" si="4"/>
        <v>25331.51</v>
      </c>
      <c r="W21" s="592"/>
      <c r="X21" s="609"/>
      <c r="Y21" s="609"/>
      <c r="Z21" s="609"/>
      <c r="AA21" s="610">
        <v>45658</v>
      </c>
      <c r="AB21" s="668" cm="1">
        <f t="array" ref="AB2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21" s="207"/>
      <c r="AD21" s="207"/>
      <c r="AE21" s="207"/>
      <c r="AF21" s="5"/>
      <c r="AG21" s="6"/>
      <c r="AH21" s="5"/>
      <c r="AI21" s="5"/>
      <c r="AJ21" s="3">
        <f t="shared" si="5"/>
        <v>0</v>
      </c>
      <c r="AK21" s="3">
        <f t="shared" si="6"/>
        <v>0</v>
      </c>
      <c r="AL21" s="3">
        <f t="shared" si="7"/>
        <v>0</v>
      </c>
      <c r="AM21" s="5"/>
      <c r="AN21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22" spans="1:90" customFormat="1" ht="20.9" customHeight="1" thickBot="1">
      <c r="B22" s="476"/>
      <c r="C22" s="3" t="s">
        <v>220</v>
      </c>
      <c r="D22" s="611" t="s">
        <v>336</v>
      </c>
      <c r="E22" s="607" t="s">
        <v>208</v>
      </c>
      <c r="F22" s="607" t="s">
        <v>153</v>
      </c>
      <c r="G22" s="600">
        <v>26</v>
      </c>
      <c r="H22" s="600">
        <v>26</v>
      </c>
      <c r="I22" s="608">
        <v>0</v>
      </c>
      <c r="J22" s="600">
        <v>0</v>
      </c>
      <c r="K22" s="593">
        <v>115592.99</v>
      </c>
      <c r="L22" s="593"/>
      <c r="M22" s="593">
        <v>0</v>
      </c>
      <c r="N22" s="593"/>
      <c r="O22" s="593">
        <v>0</v>
      </c>
      <c r="P22" s="593">
        <v>0</v>
      </c>
      <c r="Q22" s="593">
        <v>0</v>
      </c>
      <c r="R22" s="593">
        <v>0</v>
      </c>
      <c r="S22" s="593">
        <v>0</v>
      </c>
      <c r="T22" s="593">
        <v>0</v>
      </c>
      <c r="U22" s="592" t="str">
        <f>IF(Tabela1[[#This Row],[Desconto SLA Mês]]&lt;&gt;"preenchimento pendente","Sim","Não")</f>
        <v>Sim</v>
      </c>
      <c r="V22" s="592">
        <f t="shared" si="4"/>
        <v>115592.99</v>
      </c>
      <c r="W22" s="592"/>
      <c r="X22" s="609"/>
      <c r="Y22" s="609"/>
      <c r="Z22" s="609"/>
      <c r="AA22" s="610">
        <v>45658</v>
      </c>
      <c r="AB22" s="668" cm="1">
        <f t="array" ref="AB2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22" s="207">
        <v>5024.95</v>
      </c>
      <c r="AD22" s="64">
        <v>5024.95</v>
      </c>
      <c r="AE22" s="207"/>
      <c r="AF22" s="5"/>
      <c r="AG22" s="6"/>
      <c r="AH22" s="5"/>
      <c r="AI22" s="5"/>
      <c r="AJ22" s="3">
        <f t="shared" si="5"/>
        <v>0</v>
      </c>
      <c r="AK22" s="3">
        <f t="shared" si="6"/>
        <v>0</v>
      </c>
      <c r="AL22" s="3">
        <f t="shared" si="7"/>
        <v>0</v>
      </c>
      <c r="AM22" s="5"/>
      <c r="AN22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23" spans="1:90" customFormat="1" ht="20.9" customHeight="1" thickBot="1">
      <c r="B23" s="476"/>
      <c r="C23" s="3" t="s">
        <v>220</v>
      </c>
      <c r="D23" s="611" t="s">
        <v>336</v>
      </c>
      <c r="E23" s="607" t="s">
        <v>210</v>
      </c>
      <c r="F23" s="607" t="s">
        <v>153</v>
      </c>
      <c r="G23" s="600">
        <v>17</v>
      </c>
      <c r="H23" s="600">
        <v>17</v>
      </c>
      <c r="I23" s="608">
        <v>0</v>
      </c>
      <c r="J23" s="600">
        <v>0</v>
      </c>
      <c r="K23" s="593">
        <v>112055.81</v>
      </c>
      <c r="L23" s="593"/>
      <c r="M23" s="593">
        <v>0</v>
      </c>
      <c r="N23" s="593"/>
      <c r="O23" s="593">
        <v>0</v>
      </c>
      <c r="P23" s="593">
        <v>0</v>
      </c>
      <c r="Q23" s="593">
        <v>0</v>
      </c>
      <c r="R23" s="593">
        <v>0</v>
      </c>
      <c r="S23" s="593">
        <v>0</v>
      </c>
      <c r="T23" s="593">
        <v>0</v>
      </c>
      <c r="U23" s="592" t="str">
        <f>IF(Tabela1[[#This Row],[Desconto SLA Mês]]&lt;&gt;"preenchimento pendente","Sim","Não")</f>
        <v>Sim</v>
      </c>
      <c r="V23" s="592">
        <f t="shared" si="4"/>
        <v>112055.81</v>
      </c>
      <c r="W23" s="592"/>
      <c r="X23" s="609"/>
      <c r="Y23" s="609"/>
      <c r="Z23" s="609"/>
      <c r="AA23" s="610">
        <v>45658</v>
      </c>
      <c r="AB23" s="668" cm="1">
        <f t="array" ref="AB2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23" s="64">
        <v>2341.16</v>
      </c>
      <c r="AD23" s="64">
        <v>2341.16</v>
      </c>
      <c r="AE23" s="64"/>
      <c r="AF23" s="5"/>
      <c r="AG23" s="6"/>
      <c r="AH23" s="5"/>
      <c r="AI23" s="5"/>
      <c r="AJ23" s="3">
        <f t="shared" si="5"/>
        <v>0</v>
      </c>
      <c r="AK23" s="3">
        <f t="shared" si="6"/>
        <v>0</v>
      </c>
      <c r="AL23" s="3">
        <f t="shared" si="7"/>
        <v>0</v>
      </c>
      <c r="AM23" s="5"/>
      <c r="AN23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24" spans="1:90" customFormat="1" ht="20.9" customHeight="1" thickBot="1">
      <c r="B24" s="476"/>
      <c r="C24" s="3" t="s">
        <v>220</v>
      </c>
      <c r="D24" s="611" t="s">
        <v>354</v>
      </c>
      <c r="E24" s="607" t="s">
        <v>212</v>
      </c>
      <c r="F24" s="607" t="s">
        <v>195</v>
      </c>
      <c r="G24" s="600">
        <v>12</v>
      </c>
      <c r="H24" s="600">
        <v>13</v>
      </c>
      <c r="I24" s="608">
        <v>0</v>
      </c>
      <c r="J24" s="600">
        <v>0</v>
      </c>
      <c r="K24" s="593">
        <v>92756.36</v>
      </c>
      <c r="L24" s="593">
        <v>0</v>
      </c>
      <c r="M24" s="593">
        <v>0</v>
      </c>
      <c r="N24" s="593">
        <v>0</v>
      </c>
      <c r="O24" s="593">
        <v>0</v>
      </c>
      <c r="P24" s="593">
        <v>0</v>
      </c>
      <c r="Q24" s="593">
        <v>0</v>
      </c>
      <c r="R24" s="593">
        <v>0</v>
      </c>
      <c r="S24" s="593">
        <v>0</v>
      </c>
      <c r="T24" s="593">
        <v>0</v>
      </c>
      <c r="U24" s="592" t="str">
        <f>IF(Tabela1[[#This Row],[Desconto SLA Mês]]&lt;&gt;"preenchimento pendente","Sim","Não")</f>
        <v>Sim</v>
      </c>
      <c r="V24" s="592">
        <f t="shared" si="4"/>
        <v>92756.36</v>
      </c>
      <c r="W24" s="592"/>
      <c r="X24" s="609"/>
      <c r="Y24" s="609"/>
      <c r="Z24" s="609"/>
      <c r="AA24" s="610">
        <v>45658</v>
      </c>
      <c r="AB24" s="668" cm="1">
        <f t="array" ref="AB2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C24" s="207"/>
      <c r="AD24" s="207"/>
      <c r="AE24" s="207"/>
      <c r="AF24" s="5"/>
      <c r="AG24" s="5"/>
      <c r="AH24" s="5"/>
      <c r="AI24" s="5"/>
      <c r="AJ24" s="3">
        <f t="shared" si="5"/>
        <v>0</v>
      </c>
      <c r="AK24" s="3">
        <f t="shared" si="6"/>
        <v>0</v>
      </c>
      <c r="AL24" s="3">
        <f t="shared" si="7"/>
        <v>0</v>
      </c>
      <c r="AM24" s="5"/>
      <c r="AN24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5" spans="1:90" s="8" customFormat="1" ht="16.399999999999999" customHeight="1" thickBot="1">
      <c r="A25" s="666"/>
      <c r="B25" s="476"/>
      <c r="C25" s="3" t="s">
        <v>220</v>
      </c>
      <c r="D25" s="611" t="s">
        <v>354</v>
      </c>
      <c r="E25" s="607" t="s">
        <v>213</v>
      </c>
      <c r="F25" s="607" t="s">
        <v>171</v>
      </c>
      <c r="G25" s="600">
        <v>3</v>
      </c>
      <c r="H25" s="600">
        <v>3</v>
      </c>
      <c r="I25" s="608">
        <v>0</v>
      </c>
      <c r="J25" s="600">
        <v>0</v>
      </c>
      <c r="K25" s="593">
        <v>18698.97</v>
      </c>
      <c r="L25" s="593">
        <v>0</v>
      </c>
      <c r="M25" s="593">
        <v>0</v>
      </c>
      <c r="N25" s="593">
        <v>0</v>
      </c>
      <c r="O25" s="593">
        <v>0</v>
      </c>
      <c r="P25" s="593">
        <v>-34.4</v>
      </c>
      <c r="Q25" s="593">
        <v>0</v>
      </c>
      <c r="R25" s="593">
        <v>0</v>
      </c>
      <c r="S25" s="593">
        <v>0</v>
      </c>
      <c r="T25" s="593">
        <v>0</v>
      </c>
      <c r="U25" s="592" t="str">
        <f>IF(Tabela1[[#This Row],[Desconto SLA Mês]]&lt;&gt;"preenchimento pendente","Sim","Não")</f>
        <v>Sim</v>
      </c>
      <c r="V25" s="592">
        <f t="shared" si="4"/>
        <v>18664.57</v>
      </c>
      <c r="W25" s="592"/>
      <c r="X25" s="609"/>
      <c r="Y25" s="609"/>
      <c r="Z25" s="609"/>
      <c r="AA25" s="610">
        <v>45658</v>
      </c>
      <c r="AB25" s="668" cm="1">
        <f t="array" ref="AB2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C25" s="64"/>
      <c r="AD25" s="64"/>
      <c r="AE25" s="64"/>
      <c r="AF25" s="5"/>
      <c r="AG25" s="5"/>
      <c r="AH25" s="5"/>
      <c r="AI25" s="5"/>
      <c r="AJ25" s="3">
        <f t="shared" si="5"/>
        <v>0</v>
      </c>
      <c r="AK25" s="3">
        <f t="shared" si="6"/>
        <v>0</v>
      </c>
      <c r="AL25" s="3">
        <f t="shared" si="7"/>
        <v>34.400000000001455</v>
      </c>
      <c r="AM25" s="5"/>
      <c r="AN25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</row>
    <row r="26" spans="1:90" customFormat="1" ht="31.5" thickBot="1">
      <c r="B26" s="476"/>
      <c r="C26" s="3" t="s">
        <v>220</v>
      </c>
      <c r="D26" s="611" t="s">
        <v>354</v>
      </c>
      <c r="E26" s="607" t="s">
        <v>88</v>
      </c>
      <c r="F26" s="607" t="s">
        <v>165</v>
      </c>
      <c r="G26" s="600">
        <v>41</v>
      </c>
      <c r="H26" s="600">
        <v>37</v>
      </c>
      <c r="I26" s="608">
        <v>0</v>
      </c>
      <c r="J26" s="600">
        <v>0</v>
      </c>
      <c r="K26" s="593">
        <v>175480.95248332308</v>
      </c>
      <c r="L26" s="593">
        <v>0</v>
      </c>
      <c r="M26" s="593">
        <v>0</v>
      </c>
      <c r="N26" s="593">
        <v>0</v>
      </c>
      <c r="O26" s="593">
        <v>0</v>
      </c>
      <c r="P26" s="593">
        <v>-292.47000000000003</v>
      </c>
      <c r="Q26" s="593">
        <v>0</v>
      </c>
      <c r="R26" s="593">
        <v>0</v>
      </c>
      <c r="S26" s="593">
        <v>0</v>
      </c>
      <c r="T26" s="593">
        <v>0</v>
      </c>
      <c r="U26" s="592" t="str">
        <f>IF(Tabela1[[#This Row],[Desconto SLA Mês]]&lt;&gt;"preenchimento pendente","Sim","Não")</f>
        <v>Sim</v>
      </c>
      <c r="V26" s="592">
        <f t="shared" si="4"/>
        <v>175188.48248332308</v>
      </c>
      <c r="W26" s="592"/>
      <c r="X26" s="609"/>
      <c r="Y26" s="609"/>
      <c r="Z26" s="609"/>
      <c r="AA26" s="610">
        <v>45658</v>
      </c>
      <c r="AB26" s="668" cm="1">
        <f t="array" ref="AB2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C26" s="207"/>
      <c r="AD26" s="207"/>
      <c r="AE26" s="207"/>
      <c r="AF26" s="5"/>
      <c r="AG26" s="5"/>
      <c r="AH26" s="5"/>
      <c r="AI26" s="5"/>
      <c r="AJ26" s="3">
        <f t="shared" si="5"/>
        <v>0</v>
      </c>
      <c r="AK26" s="3">
        <f t="shared" si="6"/>
        <v>0</v>
      </c>
      <c r="AL26" s="3">
        <f t="shared" si="7"/>
        <v>292.47000000000116</v>
      </c>
      <c r="AM26" s="5"/>
      <c r="AN26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7" spans="1:90" customFormat="1" ht="20.9" customHeight="1" thickBot="1">
      <c r="B27" s="476"/>
      <c r="C27" s="3" t="s">
        <v>220</v>
      </c>
      <c r="D27" s="611" t="s">
        <v>354</v>
      </c>
      <c r="E27" s="607" t="s">
        <v>75</v>
      </c>
      <c r="F27" s="606" t="s">
        <v>192</v>
      </c>
      <c r="G27" s="608">
        <v>3</v>
      </c>
      <c r="H27" s="600">
        <v>2</v>
      </c>
      <c r="I27" s="608">
        <v>0</v>
      </c>
      <c r="J27" s="600">
        <v>0</v>
      </c>
      <c r="K27" s="593">
        <v>16692.560000000001</v>
      </c>
      <c r="L27" s="593">
        <v>0</v>
      </c>
      <c r="M27" s="593">
        <v>0</v>
      </c>
      <c r="N27" s="593">
        <v>0</v>
      </c>
      <c r="O27" s="593">
        <v>0</v>
      </c>
      <c r="P27" s="593">
        <v>-27.82</v>
      </c>
      <c r="Q27" s="593">
        <v>0</v>
      </c>
      <c r="R27" s="593">
        <v>0</v>
      </c>
      <c r="S27" s="593">
        <v>0</v>
      </c>
      <c r="T27" s="593">
        <v>0</v>
      </c>
      <c r="U27" s="592" t="str">
        <f>IF(Tabela1[[#This Row],[Desconto SLA Mês]]&lt;&gt;"preenchimento pendente","Sim","Não")</f>
        <v>Sim</v>
      </c>
      <c r="V27" s="592">
        <f t="shared" si="4"/>
        <v>16664.740000000002</v>
      </c>
      <c r="W27" s="592"/>
      <c r="X27" s="609"/>
      <c r="Y27" s="664"/>
      <c r="Z27" s="609"/>
      <c r="AA27" s="610">
        <v>45658</v>
      </c>
      <c r="AB27" s="668" cm="1">
        <f t="array" ref="AB2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C27" s="207"/>
      <c r="AD27" s="207"/>
      <c r="AE27" s="207"/>
      <c r="AF27" s="5"/>
      <c r="AG27" s="5"/>
      <c r="AH27" s="5"/>
      <c r="AI27" s="5"/>
      <c r="AJ27" s="3">
        <f t="shared" si="5"/>
        <v>0</v>
      </c>
      <c r="AK27" s="3">
        <f t="shared" si="6"/>
        <v>0</v>
      </c>
      <c r="AL27" s="3">
        <f t="shared" si="7"/>
        <v>27.819999999999709</v>
      </c>
      <c r="AM27" s="5"/>
      <c r="AN27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8" spans="1:90" customFormat="1" ht="20.9" customHeight="1" thickBot="1">
      <c r="B28" s="476"/>
      <c r="C28" s="3" t="s">
        <v>220</v>
      </c>
      <c r="D28" s="611" t="s">
        <v>354</v>
      </c>
      <c r="E28" s="607" t="s">
        <v>210</v>
      </c>
      <c r="F28" s="607" t="s">
        <v>153</v>
      </c>
      <c r="G28" s="600">
        <v>6</v>
      </c>
      <c r="H28" s="600">
        <v>6</v>
      </c>
      <c r="I28" s="608">
        <v>0</v>
      </c>
      <c r="J28" s="600">
        <v>0</v>
      </c>
      <c r="K28" s="593">
        <v>39896.269999999997</v>
      </c>
      <c r="L28" s="593">
        <v>0</v>
      </c>
      <c r="M28" s="593">
        <v>0</v>
      </c>
      <c r="N28" s="593">
        <v>0</v>
      </c>
      <c r="O28" s="593">
        <v>0</v>
      </c>
      <c r="P28" s="593">
        <v>-99.74</v>
      </c>
      <c r="Q28" s="593">
        <v>0</v>
      </c>
      <c r="R28" s="593">
        <v>0</v>
      </c>
      <c r="S28" s="593">
        <v>0</v>
      </c>
      <c r="T28" s="593">
        <v>0</v>
      </c>
      <c r="U28" s="592" t="str">
        <f>IF(Tabela1[[#This Row],[Desconto SLA Mês]]&lt;&gt;"preenchimento pendente","Sim","Não")</f>
        <v>Sim</v>
      </c>
      <c r="V28" s="592">
        <f t="shared" si="4"/>
        <v>39796.53</v>
      </c>
      <c r="W28" s="592"/>
      <c r="X28" s="609"/>
      <c r="Y28" s="609"/>
      <c r="Z28" s="609"/>
      <c r="AA28" s="610">
        <v>45658</v>
      </c>
      <c r="AB28" s="668" cm="1">
        <f t="array" ref="AB2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C28" s="207"/>
      <c r="AD28" s="207"/>
      <c r="AE28" s="207"/>
      <c r="AF28" s="5"/>
      <c r="AG28" s="6"/>
      <c r="AH28" s="5"/>
      <c r="AI28" s="5"/>
      <c r="AJ28" s="3">
        <f t="shared" si="5"/>
        <v>0</v>
      </c>
      <c r="AK28" s="3">
        <f t="shared" si="6"/>
        <v>0</v>
      </c>
      <c r="AL28" s="3">
        <f t="shared" si="7"/>
        <v>99.739999999997963</v>
      </c>
      <c r="AM28" s="5"/>
      <c r="AN28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9" spans="1:90" customFormat="1" ht="47" thickBot="1">
      <c r="B29" s="476"/>
      <c r="C29" s="3" t="s">
        <v>220</v>
      </c>
      <c r="D29" s="611" t="s">
        <v>262</v>
      </c>
      <c r="E29" s="607" t="s">
        <v>212</v>
      </c>
      <c r="F29" s="607" t="s">
        <v>149</v>
      </c>
      <c r="G29" s="600">
        <v>20</v>
      </c>
      <c r="H29" s="600">
        <v>20</v>
      </c>
      <c r="I29" s="608">
        <v>0</v>
      </c>
      <c r="J29" s="600">
        <v>0</v>
      </c>
      <c r="K29" s="593">
        <v>144371.28314204776</v>
      </c>
      <c r="L29" s="593">
        <v>0</v>
      </c>
      <c r="M29" s="593">
        <v>0</v>
      </c>
      <c r="N29" s="593">
        <v>0</v>
      </c>
      <c r="O29" s="593">
        <v>0</v>
      </c>
      <c r="P29" s="593">
        <v>0</v>
      </c>
      <c r="Q29" s="593">
        <v>0</v>
      </c>
      <c r="R29" s="593">
        <v>0</v>
      </c>
      <c r="S29" s="593">
        <v>0</v>
      </c>
      <c r="T29" s="593">
        <v>0</v>
      </c>
      <c r="U29" s="592" t="str">
        <f>IF(Tabela1[[#This Row],[Desconto SLA Mês]]&lt;&gt;"preenchimento pendente","Sim","Não")</f>
        <v>Sim</v>
      </c>
      <c r="V29" s="592">
        <f t="shared" si="4"/>
        <v>144371.28314204776</v>
      </c>
      <c r="W29" s="592"/>
      <c r="X29" s="609"/>
      <c r="Y29" s="609">
        <v>0</v>
      </c>
      <c r="Z29" s="609">
        <v>0</v>
      </c>
      <c r="AA29" s="610">
        <v>45689</v>
      </c>
      <c r="AB29" s="668" cm="1">
        <f t="array" ref="AB2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29" s="207"/>
      <c r="AD29" s="207"/>
      <c r="AE29" s="207"/>
      <c r="AF29" s="5"/>
      <c r="AG29" s="5"/>
      <c r="AH29" s="5"/>
      <c r="AI29" s="5"/>
      <c r="AJ29" s="3">
        <f t="shared" si="5"/>
        <v>0</v>
      </c>
      <c r="AK29" s="3">
        <f t="shared" si="6"/>
        <v>0</v>
      </c>
      <c r="AL29" s="3">
        <f t="shared" si="7"/>
        <v>0</v>
      </c>
      <c r="AM29" s="5"/>
      <c r="AN29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30" spans="1:90" customFormat="1" ht="20.9" customHeight="1" thickBot="1">
      <c r="B30" s="476"/>
      <c r="C30" s="3" t="s">
        <v>220</v>
      </c>
      <c r="D30" s="611" t="s">
        <v>262</v>
      </c>
      <c r="E30" s="607" t="s">
        <v>88</v>
      </c>
      <c r="F30" s="607" t="s">
        <v>170</v>
      </c>
      <c r="G30" s="600">
        <v>99</v>
      </c>
      <c r="H30" s="600">
        <v>92</v>
      </c>
      <c r="I30" s="608">
        <v>50</v>
      </c>
      <c r="J30" s="600">
        <v>0</v>
      </c>
      <c r="K30" s="593">
        <v>470908.19</v>
      </c>
      <c r="L30" s="593">
        <v>0</v>
      </c>
      <c r="M30" s="593">
        <v>-6278.41</v>
      </c>
      <c r="N30" s="593">
        <v>0</v>
      </c>
      <c r="O30" s="593">
        <v>0</v>
      </c>
      <c r="P30" s="593">
        <v>-4818.0600000000004</v>
      </c>
      <c r="Q30" s="593">
        <v>0</v>
      </c>
      <c r="R30" s="593">
        <v>0</v>
      </c>
      <c r="S30" s="593">
        <v>0</v>
      </c>
      <c r="T30" s="593">
        <v>0</v>
      </c>
      <c r="U30" s="592" t="str">
        <f>IF(Tabela1[[#This Row],[Desconto SLA Mês]]&lt;&gt;"preenchimento pendente","Sim","Não")</f>
        <v>Sim</v>
      </c>
      <c r="V30" s="613">
        <f t="shared" si="4"/>
        <v>459811.72000000003</v>
      </c>
      <c r="W30" s="592"/>
      <c r="X30" s="609"/>
      <c r="Y30" s="609"/>
      <c r="Z30" s="609"/>
      <c r="AA30" s="610">
        <v>45689</v>
      </c>
      <c r="AB30" s="668" cm="1">
        <f t="array" ref="AB3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30" s="207"/>
      <c r="AD30" s="207"/>
      <c r="AE30" s="207"/>
      <c r="AF30" s="5"/>
      <c r="AG30" s="5"/>
      <c r="AH30" s="5"/>
      <c r="AI30" s="5"/>
      <c r="AJ30" s="3">
        <f t="shared" si="5"/>
        <v>6278.41</v>
      </c>
      <c r="AK30" s="3">
        <f t="shared" si="6"/>
        <v>0</v>
      </c>
      <c r="AL30" s="3">
        <f t="shared" si="7"/>
        <v>11096.469999999972</v>
      </c>
      <c r="AM30" s="5"/>
      <c r="AN30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31" spans="1:90" customFormat="1" ht="20.9" customHeight="1" thickBot="1">
      <c r="B31" s="476"/>
      <c r="C31" s="3" t="s">
        <v>220</v>
      </c>
      <c r="D31" s="611" t="s">
        <v>262</v>
      </c>
      <c r="E31" s="607" t="s">
        <v>210</v>
      </c>
      <c r="F31" s="607" t="s">
        <v>153</v>
      </c>
      <c r="G31" s="600">
        <v>53</v>
      </c>
      <c r="H31" s="600">
        <v>53</v>
      </c>
      <c r="I31" s="608">
        <v>0</v>
      </c>
      <c r="J31" s="600">
        <v>0</v>
      </c>
      <c r="K31" s="593">
        <v>305305.31</v>
      </c>
      <c r="L31" s="593">
        <v>0</v>
      </c>
      <c r="M31" s="593">
        <v>0</v>
      </c>
      <c r="N31" s="593">
        <v>0</v>
      </c>
      <c r="O31" s="593">
        <v>0</v>
      </c>
      <c r="P31" s="593">
        <v>0</v>
      </c>
      <c r="Q31" s="593">
        <v>0</v>
      </c>
      <c r="R31" s="593">
        <v>0</v>
      </c>
      <c r="S31" s="593">
        <v>0</v>
      </c>
      <c r="T31" s="593">
        <v>0</v>
      </c>
      <c r="U31" s="592" t="str">
        <f>IF(Tabela1[[#This Row],[Desconto SLA Mês]]&lt;&gt;"preenchimento pendente","Sim","Não")</f>
        <v>Sim</v>
      </c>
      <c r="V31" s="613">
        <f t="shared" si="4"/>
        <v>305305.31</v>
      </c>
      <c r="W31" s="592"/>
      <c r="X31" s="609"/>
      <c r="Y31" s="609"/>
      <c r="Z31" s="609"/>
      <c r="AA31" s="610">
        <v>45689</v>
      </c>
      <c r="AB31" s="668" cm="1">
        <f t="array" ref="AB3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31" s="207"/>
      <c r="AD31" s="207"/>
      <c r="AE31" s="207"/>
      <c r="AF31" s="5"/>
      <c r="AG31" s="5"/>
      <c r="AH31" s="5"/>
      <c r="AI31" s="5"/>
      <c r="AJ31" s="3">
        <f t="shared" si="5"/>
        <v>0</v>
      </c>
      <c r="AK31" s="3">
        <f t="shared" si="6"/>
        <v>0</v>
      </c>
      <c r="AL31" s="3">
        <f t="shared" si="7"/>
        <v>0</v>
      </c>
      <c r="AM31" s="5"/>
      <c r="AN31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32" spans="1:90" customFormat="1" ht="20.9" customHeight="1" thickBot="1">
      <c r="B32" s="476"/>
      <c r="C32" s="3" t="s">
        <v>433</v>
      </c>
      <c r="D32" s="611" t="s">
        <v>342</v>
      </c>
      <c r="E32" s="607" t="s">
        <v>88</v>
      </c>
      <c r="F32" s="607" t="s">
        <v>158</v>
      </c>
      <c r="G32" s="600">
        <v>51</v>
      </c>
      <c r="H32" s="600">
        <v>40</v>
      </c>
      <c r="I32" s="679" t="s">
        <v>434</v>
      </c>
      <c r="J32" s="680" t="s">
        <v>434</v>
      </c>
      <c r="K32" s="593">
        <v>189610.14813401713</v>
      </c>
      <c r="L32" s="593">
        <v>0</v>
      </c>
      <c r="M32" s="596"/>
      <c r="N32" s="593">
        <v>0</v>
      </c>
      <c r="O32" s="593">
        <v>0</v>
      </c>
      <c r="P32" s="670" t="s">
        <v>432</v>
      </c>
      <c r="Q32" s="593">
        <v>0</v>
      </c>
      <c r="R32" s="593">
        <v>0</v>
      </c>
      <c r="S32" s="593">
        <v>0</v>
      </c>
      <c r="T32" s="593">
        <v>0</v>
      </c>
      <c r="U32" s="592" t="str">
        <f>IF(Tabela1[[#This Row],[Desconto SLA Mês]]&lt;&gt;"preenchimento pendente","Sim","Não")</f>
        <v>Não</v>
      </c>
      <c r="V32" s="592">
        <f t="shared" si="4"/>
        <v>189610.14813401713</v>
      </c>
      <c r="W32" s="592"/>
      <c r="X32" s="609"/>
      <c r="Y32" s="609"/>
      <c r="Z32" s="609"/>
      <c r="AA32" s="610">
        <v>45658</v>
      </c>
      <c r="AB32" s="668" cm="1">
        <f t="array" ref="AB3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32" s="207"/>
      <c r="AD32" s="207"/>
      <c r="AE32" s="207"/>
      <c r="AF32" s="5"/>
      <c r="AG32" s="5"/>
      <c r="AH32" s="5"/>
      <c r="AI32" s="5"/>
      <c r="AJ32" s="3">
        <f t="shared" si="5"/>
        <v>0</v>
      </c>
      <c r="AK32" s="3">
        <f t="shared" si="6"/>
        <v>0</v>
      </c>
      <c r="AL32" s="3">
        <f t="shared" si="7"/>
        <v>0</v>
      </c>
      <c r="AM32" s="5"/>
      <c r="AN32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33" spans="2:40" customFormat="1" ht="20.9" customHeight="1" thickBot="1">
      <c r="B33" s="476"/>
      <c r="C33" s="3" t="s">
        <v>433</v>
      </c>
      <c r="D33" s="611" t="s">
        <v>342</v>
      </c>
      <c r="E33" s="607" t="s">
        <v>75</v>
      </c>
      <c r="F33" s="607" t="s">
        <v>179</v>
      </c>
      <c r="G33" s="600">
        <v>3</v>
      </c>
      <c r="H33" s="600">
        <v>2</v>
      </c>
      <c r="I33" s="679" t="s">
        <v>434</v>
      </c>
      <c r="J33" s="680" t="s">
        <v>434</v>
      </c>
      <c r="K33" s="593">
        <v>16153.77</v>
      </c>
      <c r="L33" s="593">
        <v>0</v>
      </c>
      <c r="M33" s="596"/>
      <c r="N33" s="593">
        <v>0</v>
      </c>
      <c r="O33" s="593">
        <v>0</v>
      </c>
      <c r="P33" s="670" t="s">
        <v>432</v>
      </c>
      <c r="Q33" s="593">
        <v>0</v>
      </c>
      <c r="R33" s="593">
        <v>0</v>
      </c>
      <c r="S33" s="593">
        <v>0</v>
      </c>
      <c r="T33" s="593">
        <v>0</v>
      </c>
      <c r="U33" s="592" t="str">
        <f>IF(Tabela1[[#This Row],[Desconto SLA Mês]]&lt;&gt;"preenchimento pendente","Sim","Não")</f>
        <v>Não</v>
      </c>
      <c r="V33" s="592">
        <f t="shared" si="4"/>
        <v>16153.77</v>
      </c>
      <c r="W33" s="592"/>
      <c r="X33" s="609"/>
      <c r="Y33" s="609"/>
      <c r="Z33" s="609"/>
      <c r="AA33" s="610">
        <v>45658</v>
      </c>
      <c r="AB33" s="668" cm="1">
        <f t="array" ref="AB3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C33" s="207"/>
      <c r="AD33" s="207"/>
      <c r="AE33" s="207"/>
      <c r="AF33" s="5"/>
      <c r="AG33" s="5"/>
      <c r="AH33" s="5"/>
      <c r="AI33" s="5"/>
      <c r="AJ33" s="3">
        <f t="shared" si="5"/>
        <v>0</v>
      </c>
      <c r="AK33" s="3">
        <f t="shared" si="6"/>
        <v>0</v>
      </c>
      <c r="AL33" s="3">
        <f t="shared" si="7"/>
        <v>0</v>
      </c>
      <c r="AM33" s="5"/>
      <c r="AN33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34" spans="2:40" customFormat="1" ht="20.9" customHeight="1" thickBot="1">
      <c r="B34" s="476"/>
      <c r="C34" s="3" t="s">
        <v>433</v>
      </c>
      <c r="D34" s="611" t="s">
        <v>342</v>
      </c>
      <c r="E34" s="607" t="s">
        <v>210</v>
      </c>
      <c r="F34" s="607" t="s">
        <v>158</v>
      </c>
      <c r="G34" s="600">
        <v>14</v>
      </c>
      <c r="H34" s="600">
        <v>14</v>
      </c>
      <c r="I34" s="679" t="s">
        <v>434</v>
      </c>
      <c r="J34" s="680" t="s">
        <v>434</v>
      </c>
      <c r="K34" s="593">
        <v>88964.24</v>
      </c>
      <c r="L34" s="593">
        <v>0</v>
      </c>
      <c r="M34" s="596"/>
      <c r="N34" s="593">
        <v>0</v>
      </c>
      <c r="O34" s="593">
        <v>0</v>
      </c>
      <c r="P34" s="670" t="s">
        <v>432</v>
      </c>
      <c r="Q34" s="593">
        <v>0</v>
      </c>
      <c r="R34" s="593">
        <v>0</v>
      </c>
      <c r="S34" s="593">
        <v>0</v>
      </c>
      <c r="T34" s="593">
        <v>0</v>
      </c>
      <c r="U34" s="592" t="str">
        <f>IF(Tabela1[[#This Row],[Desconto SLA Mês]]&lt;&gt;"preenchimento pendente","Sim","Não")</f>
        <v>Não</v>
      </c>
      <c r="V34" s="592">
        <f t="shared" si="4"/>
        <v>88964.24</v>
      </c>
      <c r="W34" s="592"/>
      <c r="X34" s="609"/>
      <c r="Y34" s="609"/>
      <c r="Z34" s="609"/>
      <c r="AA34" s="610">
        <v>45658</v>
      </c>
      <c r="AB34" s="668" cm="1">
        <f t="array" ref="AB3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34" s="207"/>
      <c r="AD34" s="207"/>
      <c r="AE34" s="207"/>
      <c r="AF34" s="5"/>
      <c r="AG34" s="5"/>
      <c r="AH34" s="5"/>
      <c r="AI34" s="5"/>
      <c r="AJ34" s="3">
        <f t="shared" si="5"/>
        <v>0</v>
      </c>
      <c r="AK34" s="3">
        <f t="shared" si="6"/>
        <v>0</v>
      </c>
      <c r="AL34" s="3">
        <f t="shared" si="7"/>
        <v>0</v>
      </c>
      <c r="AM34" s="5"/>
      <c r="AN34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35" spans="2:40" customFormat="1" ht="20.9" customHeight="1" thickBot="1">
      <c r="B35" s="476"/>
      <c r="C35" s="3" t="s">
        <v>220</v>
      </c>
      <c r="D35" s="611" t="s">
        <v>350</v>
      </c>
      <c r="E35" s="607" t="s">
        <v>212</v>
      </c>
      <c r="F35" s="607" t="s">
        <v>174</v>
      </c>
      <c r="G35" s="600">
        <v>11</v>
      </c>
      <c r="H35" s="600">
        <v>11</v>
      </c>
      <c r="I35" s="608">
        <v>0</v>
      </c>
      <c r="J35" s="600">
        <v>0</v>
      </c>
      <c r="K35" s="593">
        <v>91646.764861984804</v>
      </c>
      <c r="L35" s="593">
        <v>0</v>
      </c>
      <c r="M35" s="593">
        <v>0</v>
      </c>
      <c r="N35" s="593">
        <v>0</v>
      </c>
      <c r="O35" s="593">
        <v>0</v>
      </c>
      <c r="P35" s="593">
        <v>-152.74460000000499</v>
      </c>
      <c r="Q35" s="593">
        <v>0</v>
      </c>
      <c r="R35" s="593">
        <v>0</v>
      </c>
      <c r="S35" s="593">
        <v>0</v>
      </c>
      <c r="T35" s="593">
        <v>0</v>
      </c>
      <c r="U35" s="592" t="str">
        <f>IF(Tabela1[[#This Row],[Desconto SLA Mês]]&lt;&gt;"preenchimento pendente","Sim","Não")</f>
        <v>Sim</v>
      </c>
      <c r="V35" s="592">
        <f t="shared" si="4"/>
        <v>91494.020261984799</v>
      </c>
      <c r="W35" s="592"/>
      <c r="X35" s="609"/>
      <c r="Y35" s="609">
        <v>14287.349937775449</v>
      </c>
      <c r="Z35" s="639" t="s">
        <v>435</v>
      </c>
      <c r="AA35" s="610">
        <v>45658</v>
      </c>
      <c r="AB35" s="668" cm="1">
        <f t="array" ref="AB3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35" s="207"/>
      <c r="AD35" s="207"/>
      <c r="AE35" s="207"/>
      <c r="AF35" s="5"/>
      <c r="AG35" s="5"/>
      <c r="AH35" s="5"/>
      <c r="AI35" s="5"/>
      <c r="AJ35" s="3">
        <f t="shared" si="5"/>
        <v>0</v>
      </c>
      <c r="AK35" s="3">
        <f t="shared" si="6"/>
        <v>0</v>
      </c>
      <c r="AL35" s="3">
        <f t="shared" si="7"/>
        <v>152.74460000000545</v>
      </c>
      <c r="AM35" s="5"/>
      <c r="AN35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6" spans="2:40" customFormat="1" ht="20.9" customHeight="1" thickBot="1">
      <c r="B36" s="476"/>
      <c r="C36" s="3" t="s">
        <v>220</v>
      </c>
      <c r="D36" s="611" t="s">
        <v>350</v>
      </c>
      <c r="E36" s="607" t="s">
        <v>214</v>
      </c>
      <c r="F36" s="607" t="s">
        <v>201</v>
      </c>
      <c r="G36" s="600">
        <v>14</v>
      </c>
      <c r="H36" s="600">
        <v>10</v>
      </c>
      <c r="I36" s="608">
        <v>0</v>
      </c>
      <c r="J36" s="600">
        <v>0</v>
      </c>
      <c r="K36" s="593">
        <v>55333.004051999997</v>
      </c>
      <c r="L36" s="593">
        <v>0</v>
      </c>
      <c r="M36" s="593">
        <v>0</v>
      </c>
      <c r="N36" s="593">
        <v>0</v>
      </c>
      <c r="O36" s="593">
        <v>0</v>
      </c>
      <c r="P36" s="593">
        <v>0</v>
      </c>
      <c r="Q36" s="593">
        <v>0</v>
      </c>
      <c r="R36" s="593">
        <v>0</v>
      </c>
      <c r="S36" s="593">
        <v>0</v>
      </c>
      <c r="T36" s="593">
        <v>0</v>
      </c>
      <c r="U36" s="592" t="str">
        <f>IF(Tabela1[[#This Row],[Desconto SLA Mês]]&lt;&gt;"preenchimento pendente","Sim","Não")</f>
        <v>Sim</v>
      </c>
      <c r="V36" s="592">
        <f t="shared" si="4"/>
        <v>55333.004051999997</v>
      </c>
      <c r="W36" s="592"/>
      <c r="X36" s="609"/>
      <c r="Y36" s="609"/>
      <c r="Z36" s="609"/>
      <c r="AA36" s="610">
        <v>45658</v>
      </c>
      <c r="AB36" s="668" cm="1">
        <f t="array" ref="AB3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36" s="64"/>
      <c r="AD36" s="64"/>
      <c r="AE36" s="207"/>
      <c r="AF36" s="5"/>
      <c r="AG36" s="5"/>
      <c r="AH36" s="5"/>
      <c r="AI36" s="5"/>
      <c r="AJ36" s="3">
        <f t="shared" si="5"/>
        <v>0</v>
      </c>
      <c r="AK36" s="3">
        <f t="shared" si="6"/>
        <v>0</v>
      </c>
      <c r="AL36" s="3">
        <f t="shared" si="7"/>
        <v>0</v>
      </c>
      <c r="AM36" s="5"/>
      <c r="AN36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7" spans="2:40" customFormat="1" ht="20.9" customHeight="1" thickBot="1">
      <c r="B37" s="476"/>
      <c r="C37" s="3" t="s">
        <v>220</v>
      </c>
      <c r="D37" s="611" t="s">
        <v>350</v>
      </c>
      <c r="E37" s="607" t="s">
        <v>213</v>
      </c>
      <c r="F37" s="607" t="s">
        <v>178</v>
      </c>
      <c r="G37" s="600">
        <v>2</v>
      </c>
      <c r="H37" s="600">
        <v>2</v>
      </c>
      <c r="I37" s="608">
        <v>0</v>
      </c>
      <c r="J37" s="600">
        <v>0</v>
      </c>
      <c r="K37" s="593">
        <v>13663.297432511999</v>
      </c>
      <c r="L37" s="593">
        <v>0</v>
      </c>
      <c r="M37" s="593">
        <v>0</v>
      </c>
      <c r="N37" s="593">
        <v>0</v>
      </c>
      <c r="O37" s="593">
        <v>0</v>
      </c>
      <c r="P37" s="593">
        <v>0</v>
      </c>
      <c r="Q37" s="593">
        <v>0</v>
      </c>
      <c r="R37" s="593">
        <v>0</v>
      </c>
      <c r="S37" s="593">
        <v>0</v>
      </c>
      <c r="T37" s="593">
        <v>0</v>
      </c>
      <c r="U37" s="592" t="str">
        <f>IF(Tabela1[[#This Row],[Desconto SLA Mês]]&lt;&gt;"preenchimento pendente","Sim","Não")</f>
        <v>Sim</v>
      </c>
      <c r="V37" s="592">
        <f t="shared" si="4"/>
        <v>13663.297432511999</v>
      </c>
      <c r="W37" s="592"/>
      <c r="X37" s="609"/>
      <c r="Y37" s="609"/>
      <c r="Z37" s="609"/>
      <c r="AA37" s="610">
        <v>45658</v>
      </c>
      <c r="AB37" s="668" cm="1">
        <f t="array" ref="AB3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37" s="64"/>
      <c r="AD37" s="64"/>
      <c r="AE37" s="207"/>
      <c r="AF37" s="5"/>
      <c r="AG37" s="5"/>
      <c r="AH37" s="5"/>
      <c r="AI37" s="5"/>
      <c r="AJ37" s="3">
        <f t="shared" si="5"/>
        <v>0</v>
      </c>
      <c r="AK37" s="3">
        <f t="shared" si="6"/>
        <v>0</v>
      </c>
      <c r="AL37" s="3">
        <f t="shared" si="7"/>
        <v>0</v>
      </c>
      <c r="AM37" s="5"/>
      <c r="AN37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8" spans="2:40" customFormat="1" ht="20.9" customHeight="1" thickBot="1">
      <c r="B38" s="476"/>
      <c r="C38" s="3" t="s">
        <v>220</v>
      </c>
      <c r="D38" s="611" t="s">
        <v>350</v>
      </c>
      <c r="E38" s="607" t="s">
        <v>88</v>
      </c>
      <c r="F38" s="607" t="s">
        <v>201</v>
      </c>
      <c r="G38" s="600">
        <v>36</v>
      </c>
      <c r="H38" s="600">
        <v>33</v>
      </c>
      <c r="I38" s="608">
        <v>74</v>
      </c>
      <c r="J38" s="600">
        <v>0</v>
      </c>
      <c r="K38" s="593">
        <v>217839.21</v>
      </c>
      <c r="L38" s="593">
        <v>-8395.51</v>
      </c>
      <c r="M38" s="593">
        <v>-15330.66</v>
      </c>
      <c r="N38" s="593">
        <v>0</v>
      </c>
      <c r="O38" s="593">
        <v>0</v>
      </c>
      <c r="P38" s="593">
        <v>-4901.38</v>
      </c>
      <c r="Q38" s="593">
        <v>0</v>
      </c>
      <c r="R38" s="593">
        <v>0</v>
      </c>
      <c r="S38" s="593">
        <v>-4825.24</v>
      </c>
      <c r="T38" s="593">
        <v>0</v>
      </c>
      <c r="U38" s="592" t="str">
        <f>IF(Tabela1[[#This Row],[Desconto SLA Mês]]&lt;&gt;"preenchimento pendente","Sim","Não")</f>
        <v>Sim</v>
      </c>
      <c r="V38" s="592">
        <f t="shared" si="4"/>
        <v>192781.93</v>
      </c>
      <c r="W38" s="592"/>
      <c r="X38" s="609"/>
      <c r="Y38" s="609"/>
      <c r="Z38" s="609"/>
      <c r="AA38" s="610">
        <v>45658</v>
      </c>
      <c r="AB38" s="668" cm="1">
        <f t="array" ref="AB3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38" s="64"/>
      <c r="AD38" s="64"/>
      <c r="AE38" s="207"/>
      <c r="AF38" s="5"/>
      <c r="AG38" s="5"/>
      <c r="AH38" s="5"/>
      <c r="AI38" s="5"/>
      <c r="AJ38" s="3">
        <f t="shared" si="5"/>
        <v>6935.15</v>
      </c>
      <c r="AK38" s="3">
        <f t="shared" si="6"/>
        <v>0</v>
      </c>
      <c r="AL38" s="3">
        <f t="shared" si="7"/>
        <v>25057.279999999999</v>
      </c>
      <c r="AM38" s="5"/>
      <c r="AN38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9" spans="2:40" customFormat="1" ht="20.9" customHeight="1" thickBot="1">
      <c r="B39" s="476"/>
      <c r="C39" s="3" t="s">
        <v>220</v>
      </c>
      <c r="D39" s="611" t="s">
        <v>350</v>
      </c>
      <c r="E39" s="607" t="s">
        <v>211</v>
      </c>
      <c r="F39" s="607" t="s">
        <v>201</v>
      </c>
      <c r="G39" s="600">
        <v>21</v>
      </c>
      <c r="H39" s="600">
        <v>8</v>
      </c>
      <c r="I39" s="600">
        <v>0</v>
      </c>
      <c r="J39" s="600">
        <v>0</v>
      </c>
      <c r="K39" s="593">
        <v>64681.633420065991</v>
      </c>
      <c r="L39" s="593">
        <v>0</v>
      </c>
      <c r="M39" s="593">
        <v>0</v>
      </c>
      <c r="N39" s="593">
        <v>0</v>
      </c>
      <c r="O39" s="593">
        <v>0</v>
      </c>
      <c r="P39" s="593">
        <v>0</v>
      </c>
      <c r="Q39" s="593">
        <v>0</v>
      </c>
      <c r="R39" s="593">
        <v>0</v>
      </c>
      <c r="S39" s="593">
        <v>0</v>
      </c>
      <c r="T39" s="593">
        <v>0</v>
      </c>
      <c r="U39" s="592" t="str">
        <f>IF(Tabela1[[#This Row],[Desconto SLA Mês]]&lt;&gt;"preenchimento pendente","Sim","Não")</f>
        <v>Sim</v>
      </c>
      <c r="V39" s="592">
        <f t="shared" si="4"/>
        <v>64681.633420065991</v>
      </c>
      <c r="W39" s="592"/>
      <c r="X39" s="609"/>
      <c r="Y39" s="609"/>
      <c r="Z39" s="639"/>
      <c r="AA39" s="610">
        <v>45658</v>
      </c>
      <c r="AB39" s="668" cm="1">
        <f t="array" ref="AB3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39" s="64"/>
      <c r="AD39" s="64"/>
      <c r="AE39" s="207"/>
      <c r="AF39" s="5"/>
      <c r="AG39" s="6"/>
      <c r="AH39" s="5"/>
      <c r="AI39" s="5"/>
      <c r="AJ39" s="3">
        <f t="shared" si="5"/>
        <v>0</v>
      </c>
      <c r="AK39" s="3">
        <f t="shared" si="6"/>
        <v>0</v>
      </c>
      <c r="AL39" s="3">
        <f t="shared" si="7"/>
        <v>0</v>
      </c>
      <c r="AM39" s="5"/>
      <c r="AN39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40" spans="2:40" customFormat="1" ht="20.9" customHeight="1" thickBot="1">
      <c r="B40" s="476"/>
      <c r="C40" s="3" t="s">
        <v>220</v>
      </c>
      <c r="D40" s="611" t="s">
        <v>350</v>
      </c>
      <c r="E40" s="607" t="s">
        <v>75</v>
      </c>
      <c r="F40" s="607" t="s">
        <v>201</v>
      </c>
      <c r="G40" s="600">
        <v>3</v>
      </c>
      <c r="H40" s="600">
        <v>2</v>
      </c>
      <c r="I40" s="600">
        <v>0</v>
      </c>
      <c r="J40" s="600">
        <v>0</v>
      </c>
      <c r="K40" s="593">
        <v>11705.729347206747</v>
      </c>
      <c r="L40" s="593">
        <v>0</v>
      </c>
      <c r="M40" s="593">
        <v>0</v>
      </c>
      <c r="N40" s="593">
        <v>0</v>
      </c>
      <c r="O40" s="593">
        <v>0</v>
      </c>
      <c r="P40" s="593">
        <v>0</v>
      </c>
      <c r="Q40" s="593">
        <v>0</v>
      </c>
      <c r="R40" s="593">
        <v>0</v>
      </c>
      <c r="S40" s="593">
        <v>0</v>
      </c>
      <c r="T40" s="593">
        <v>0</v>
      </c>
      <c r="U40" s="592" t="str">
        <f>IF(Tabela1[[#This Row],[Desconto SLA Mês]]&lt;&gt;"preenchimento pendente","Sim","Não")</f>
        <v>Sim</v>
      </c>
      <c r="V40" s="592">
        <f t="shared" si="4"/>
        <v>11705.729347206747</v>
      </c>
      <c r="W40" s="592"/>
      <c r="X40" s="609"/>
      <c r="Y40" s="609"/>
      <c r="Z40" s="609"/>
      <c r="AA40" s="610">
        <v>45658</v>
      </c>
      <c r="AB40" s="668" cm="1">
        <f t="array" ref="AB4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40" s="207"/>
      <c r="AD40" s="207"/>
      <c r="AE40" s="207"/>
      <c r="AF40" s="5"/>
      <c r="AG40" s="5"/>
      <c r="AH40" s="5"/>
      <c r="AI40" s="5"/>
      <c r="AJ40" s="3">
        <f t="shared" si="5"/>
        <v>0</v>
      </c>
      <c r="AK40" s="3">
        <f t="shared" si="6"/>
        <v>0</v>
      </c>
      <c r="AL40" s="3">
        <f t="shared" si="7"/>
        <v>0</v>
      </c>
      <c r="AM40" s="5"/>
      <c r="AN40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41" spans="2:40" customFormat="1" ht="20.9" customHeight="1" thickBot="1">
      <c r="B41" s="476"/>
      <c r="C41" s="3" t="s">
        <v>220</v>
      </c>
      <c r="D41" s="611" t="s">
        <v>350</v>
      </c>
      <c r="E41" s="607" t="s">
        <v>208</v>
      </c>
      <c r="F41" s="607" t="s">
        <v>345</v>
      </c>
      <c r="G41" s="600">
        <v>16</v>
      </c>
      <c r="H41" s="600">
        <v>16</v>
      </c>
      <c r="I41" s="600">
        <v>0</v>
      </c>
      <c r="J41" s="600">
        <v>0</v>
      </c>
      <c r="K41" s="593">
        <v>73221.139152484131</v>
      </c>
      <c r="L41" s="593">
        <v>0</v>
      </c>
      <c r="M41" s="593">
        <v>0</v>
      </c>
      <c r="N41" s="593">
        <v>0</v>
      </c>
      <c r="O41" s="593">
        <v>0</v>
      </c>
      <c r="P41" s="593">
        <v>0</v>
      </c>
      <c r="Q41" s="593">
        <v>0</v>
      </c>
      <c r="R41" s="593">
        <v>0</v>
      </c>
      <c r="S41" s="593">
        <v>0</v>
      </c>
      <c r="T41" s="593">
        <v>0</v>
      </c>
      <c r="U41" s="592" t="str">
        <f>IF(Tabela1[[#This Row],[Desconto SLA Mês]]&lt;&gt;"preenchimento pendente","Sim","Não")</f>
        <v>Sim</v>
      </c>
      <c r="V41" s="592">
        <f t="shared" si="4"/>
        <v>73221.139152484131</v>
      </c>
      <c r="W41" s="592"/>
      <c r="X41" s="609"/>
      <c r="Y41" s="609"/>
      <c r="Z41" s="609"/>
      <c r="AA41" s="610">
        <v>45658</v>
      </c>
      <c r="AB41" s="668" cm="1">
        <f t="array" ref="AB4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41" s="207"/>
      <c r="AD41" s="207"/>
      <c r="AE41" s="207"/>
      <c r="AF41" s="5"/>
      <c r="AG41" s="5"/>
      <c r="AH41" s="5"/>
      <c r="AI41" s="5"/>
      <c r="AJ41" s="3">
        <f t="shared" si="5"/>
        <v>0</v>
      </c>
      <c r="AK41" s="3">
        <f t="shared" si="6"/>
        <v>0</v>
      </c>
      <c r="AL41" s="3">
        <f t="shared" si="7"/>
        <v>0</v>
      </c>
      <c r="AM41" s="5"/>
      <c r="AN41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42" spans="2:40" ht="20.9" customHeight="1" thickBot="1">
      <c r="B42" s="476"/>
      <c r="C42" s="3" t="s">
        <v>220</v>
      </c>
      <c r="D42" s="611" t="s">
        <v>350</v>
      </c>
      <c r="E42" s="607" t="s">
        <v>210</v>
      </c>
      <c r="F42" s="607" t="s">
        <v>345</v>
      </c>
      <c r="G42" s="600">
        <v>10</v>
      </c>
      <c r="H42" s="600">
        <v>10</v>
      </c>
      <c r="I42" s="600">
        <v>0</v>
      </c>
      <c r="J42" s="600">
        <v>0</v>
      </c>
      <c r="K42" s="593">
        <v>65003.207074132697</v>
      </c>
      <c r="L42" s="593">
        <v>0</v>
      </c>
      <c r="M42" s="593">
        <v>0</v>
      </c>
      <c r="N42" s="593">
        <v>0</v>
      </c>
      <c r="O42" s="593">
        <v>0</v>
      </c>
      <c r="P42" s="593">
        <v>0</v>
      </c>
      <c r="Q42" s="593">
        <v>0</v>
      </c>
      <c r="R42" s="593">
        <v>0</v>
      </c>
      <c r="S42" s="593">
        <v>0</v>
      </c>
      <c r="T42" s="593">
        <v>0</v>
      </c>
      <c r="U42" s="592" t="str">
        <f>IF(Tabela1[[#This Row],[Desconto SLA Mês]]&lt;&gt;"preenchimento pendente","Sim","Não")</f>
        <v>Sim</v>
      </c>
      <c r="V42" s="592">
        <f t="shared" si="4"/>
        <v>65003.207074132697</v>
      </c>
      <c r="W42" s="592"/>
      <c r="X42" s="609"/>
      <c r="Y42" s="609"/>
      <c r="Z42" s="609"/>
      <c r="AA42" s="610">
        <v>45658</v>
      </c>
      <c r="AB42" s="668" cm="1">
        <f t="array" ref="AB4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42" s="207"/>
      <c r="AD42" s="207"/>
      <c r="AE42" s="207"/>
      <c r="AF42" s="5"/>
      <c r="AG42" s="5"/>
      <c r="AH42" s="5"/>
      <c r="AI42" s="5"/>
      <c r="AJ42" s="3">
        <f t="shared" si="5"/>
        <v>0</v>
      </c>
      <c r="AK42" s="3">
        <f t="shared" si="6"/>
        <v>0</v>
      </c>
      <c r="AL42" s="3">
        <f t="shared" si="7"/>
        <v>0</v>
      </c>
      <c r="AM42" s="5"/>
      <c r="AN42" s="48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43" spans="2:40" customFormat="1" ht="20.9" customHeight="1" thickBot="1">
      <c r="B43" s="476"/>
      <c r="C43" s="3" t="s">
        <v>433</v>
      </c>
      <c r="D43" s="611" t="s">
        <v>353</v>
      </c>
      <c r="E43" s="607" t="s">
        <v>212</v>
      </c>
      <c r="F43" s="607" t="s">
        <v>140</v>
      </c>
      <c r="G43" s="600">
        <v>12</v>
      </c>
      <c r="H43" s="600">
        <v>12</v>
      </c>
      <c r="I43" s="680" t="s">
        <v>434</v>
      </c>
      <c r="J43" s="600">
        <v>0</v>
      </c>
      <c r="K43" s="593">
        <v>105567.87</v>
      </c>
      <c r="L43" s="593">
        <v>0</v>
      </c>
      <c r="M43" s="599"/>
      <c r="N43" s="593">
        <v>0</v>
      </c>
      <c r="O43" s="593">
        <v>0</v>
      </c>
      <c r="P43" s="672" t="s">
        <v>432</v>
      </c>
      <c r="Q43" s="593">
        <v>0</v>
      </c>
      <c r="R43" s="593">
        <v>0</v>
      </c>
      <c r="S43" s="593">
        <v>0</v>
      </c>
      <c r="T43" s="593">
        <v>0</v>
      </c>
      <c r="U43" s="592" t="str">
        <f>IF(Tabela1[[#This Row],[Desconto SLA Mês]]&lt;&gt;"preenchimento pendente","Sim","Não")</f>
        <v>Não</v>
      </c>
      <c r="V43" s="592">
        <f t="shared" si="4"/>
        <v>105567.87</v>
      </c>
      <c r="W43" s="592"/>
      <c r="X43" s="609"/>
      <c r="Y43" s="609"/>
      <c r="Z43" s="609"/>
      <c r="AA43" s="610">
        <v>45658</v>
      </c>
      <c r="AB43" s="668" cm="1">
        <f t="array" ref="AB4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43" s="207"/>
      <c r="AD43" s="206"/>
      <c r="AE43" s="207"/>
      <c r="AF43" s="5"/>
      <c r="AG43" s="5"/>
      <c r="AH43" s="5"/>
      <c r="AI43" s="5"/>
      <c r="AJ43" s="3">
        <f t="shared" si="5"/>
        <v>0</v>
      </c>
      <c r="AK43" s="3">
        <f t="shared" si="6"/>
        <v>0</v>
      </c>
      <c r="AL43" s="3">
        <f t="shared" si="7"/>
        <v>0</v>
      </c>
      <c r="AM43" s="5"/>
      <c r="AN43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4" spans="2:40" customFormat="1" ht="20.9" customHeight="1" thickBot="1">
      <c r="B44" s="476"/>
      <c r="C44" s="3" t="s">
        <v>220</v>
      </c>
      <c r="D44" s="611" t="s">
        <v>353</v>
      </c>
      <c r="E44" s="607" t="s">
        <v>88</v>
      </c>
      <c r="F44" s="607" t="s">
        <v>140</v>
      </c>
      <c r="G44" s="600">
        <v>31</v>
      </c>
      <c r="H44" s="600">
        <v>34</v>
      </c>
      <c r="I44" s="600">
        <v>12</v>
      </c>
      <c r="J44" s="600">
        <v>0</v>
      </c>
      <c r="K44" s="593">
        <v>155552.15</v>
      </c>
      <c r="L44" s="593">
        <v>-1571.63</v>
      </c>
      <c r="M44" s="593">
        <v>-1571.63</v>
      </c>
      <c r="N44" s="593">
        <v>0</v>
      </c>
      <c r="O44" s="593">
        <v>0</v>
      </c>
      <c r="P44" s="672" t="s">
        <v>432</v>
      </c>
      <c r="Q44" s="593">
        <v>0</v>
      </c>
      <c r="R44" s="593">
        <v>0</v>
      </c>
      <c r="S44" s="593">
        <v>0</v>
      </c>
      <c r="T44" s="593">
        <v>-1099.1199999999999</v>
      </c>
      <c r="U44" s="592" t="str">
        <f>IF(Tabela1[[#This Row],[Desconto SLA Mês]]&lt;&gt;"preenchimento pendente","Sim","Não")</f>
        <v>Não</v>
      </c>
      <c r="V44" s="592">
        <f t="shared" si="4"/>
        <v>152881.4</v>
      </c>
      <c r="W44" s="592"/>
      <c r="X44" s="609"/>
      <c r="Y44" s="609"/>
      <c r="Z44" s="609"/>
      <c r="AA44" s="610">
        <v>45658</v>
      </c>
      <c r="AB44" s="668" cm="1">
        <f t="array" ref="AB4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44" s="207"/>
      <c r="AD44" s="207"/>
      <c r="AE44" s="207"/>
      <c r="AF44" s="5"/>
      <c r="AG44" s="5"/>
      <c r="AH44" s="5"/>
      <c r="AI44" s="5"/>
      <c r="AJ44" s="3">
        <f t="shared" si="5"/>
        <v>0</v>
      </c>
      <c r="AK44" s="3">
        <f t="shared" si="6"/>
        <v>0</v>
      </c>
      <c r="AL44" s="3">
        <f t="shared" si="7"/>
        <v>2670.75</v>
      </c>
      <c r="AM44" s="5"/>
      <c r="AN44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5" spans="2:40" customFormat="1" ht="20.9" customHeight="1" thickBot="1">
      <c r="B45" s="476"/>
      <c r="C45" s="3" t="s">
        <v>433</v>
      </c>
      <c r="D45" s="611" t="s">
        <v>353</v>
      </c>
      <c r="E45" s="607" t="s">
        <v>211</v>
      </c>
      <c r="F45" s="607" t="s">
        <v>140</v>
      </c>
      <c r="G45" s="600">
        <v>21</v>
      </c>
      <c r="H45" s="600">
        <v>13</v>
      </c>
      <c r="I45" s="680" t="s">
        <v>434</v>
      </c>
      <c r="J45" s="600">
        <v>0</v>
      </c>
      <c r="K45" s="593">
        <v>94385.109464754336</v>
      </c>
      <c r="L45" s="593">
        <v>0</v>
      </c>
      <c r="M45" s="599"/>
      <c r="N45" s="593">
        <v>0</v>
      </c>
      <c r="O45" s="593">
        <v>0</v>
      </c>
      <c r="P45" s="672" t="s">
        <v>432</v>
      </c>
      <c r="Q45" s="593">
        <v>0</v>
      </c>
      <c r="R45" s="593">
        <v>0</v>
      </c>
      <c r="S45" s="593">
        <v>0</v>
      </c>
      <c r="T45" s="593">
        <v>0</v>
      </c>
      <c r="U45" s="592" t="str">
        <f>IF(Tabela1[[#This Row],[Desconto SLA Mês]]&lt;&gt;"preenchimento pendente","Sim","Não")</f>
        <v>Não</v>
      </c>
      <c r="V45" s="592">
        <f t="shared" si="4"/>
        <v>94385.109464754336</v>
      </c>
      <c r="W45" s="592"/>
      <c r="X45" s="609"/>
      <c r="Y45" s="609"/>
      <c r="Z45" s="609"/>
      <c r="AA45" s="610">
        <v>45658</v>
      </c>
      <c r="AB45" s="668" cm="1">
        <f t="array" ref="AB4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45" s="363"/>
      <c r="AD45" s="363"/>
      <c r="AE45" s="363"/>
      <c r="AF45" s="5"/>
      <c r="AG45" s="3"/>
      <c r="AH45" s="3"/>
      <c r="AI45" s="5"/>
      <c r="AJ45" s="3">
        <f t="shared" si="5"/>
        <v>0</v>
      </c>
      <c r="AK45" s="3">
        <f t="shared" si="6"/>
        <v>0</v>
      </c>
      <c r="AL45" s="3">
        <f t="shared" si="7"/>
        <v>0</v>
      </c>
      <c r="AM45" s="5"/>
      <c r="AN45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6" spans="2:40" customFormat="1" ht="20.9" customHeight="1" thickBot="1">
      <c r="B46" s="476"/>
      <c r="C46" s="3" t="s">
        <v>433</v>
      </c>
      <c r="D46" s="611" t="s">
        <v>353</v>
      </c>
      <c r="E46" s="607" t="s">
        <v>75</v>
      </c>
      <c r="F46" s="607" t="s">
        <v>140</v>
      </c>
      <c r="G46" s="600">
        <v>3</v>
      </c>
      <c r="H46" s="600">
        <v>3</v>
      </c>
      <c r="I46" s="680" t="s">
        <v>434</v>
      </c>
      <c r="J46" s="600">
        <v>0</v>
      </c>
      <c r="K46" s="593">
        <v>14749.942649916937</v>
      </c>
      <c r="L46" s="593">
        <v>0</v>
      </c>
      <c r="M46" s="599"/>
      <c r="N46" s="593">
        <v>0</v>
      </c>
      <c r="O46" s="593">
        <v>0</v>
      </c>
      <c r="P46" s="672" t="s">
        <v>432</v>
      </c>
      <c r="Q46" s="593">
        <v>0</v>
      </c>
      <c r="R46" s="593">
        <v>0</v>
      </c>
      <c r="S46" s="593">
        <v>0</v>
      </c>
      <c r="T46" s="593">
        <v>0</v>
      </c>
      <c r="U46" s="592" t="str">
        <f>IF(Tabela1[[#This Row],[Desconto SLA Mês]]&lt;&gt;"preenchimento pendente","Sim","Não")</f>
        <v>Não</v>
      </c>
      <c r="V46" s="592">
        <f t="shared" si="4"/>
        <v>14749.942649916937</v>
      </c>
      <c r="W46" s="592"/>
      <c r="X46" s="609"/>
      <c r="Y46" s="609"/>
      <c r="Z46" s="609"/>
      <c r="AA46" s="610">
        <v>45658</v>
      </c>
      <c r="AB46" s="668" cm="1">
        <f t="array" ref="AB4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46" s="207"/>
      <c r="AD46" s="207"/>
      <c r="AE46" s="207"/>
      <c r="AF46" s="5"/>
      <c r="AG46" s="5"/>
      <c r="AH46" s="5"/>
      <c r="AI46" s="5"/>
      <c r="AJ46" s="3">
        <f t="shared" si="5"/>
        <v>0</v>
      </c>
      <c r="AK46" s="3">
        <f t="shared" si="6"/>
        <v>0</v>
      </c>
      <c r="AL46" s="3">
        <f t="shared" si="7"/>
        <v>0</v>
      </c>
      <c r="AM46" s="5"/>
      <c r="AN46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7" spans="2:40" customFormat="1" ht="20.9" customHeight="1" thickBot="1">
      <c r="B47" s="476"/>
      <c r="C47" s="3" t="s">
        <v>433</v>
      </c>
      <c r="D47" s="611" t="s">
        <v>353</v>
      </c>
      <c r="E47" s="607" t="s">
        <v>208</v>
      </c>
      <c r="F47" s="607" t="s">
        <v>181</v>
      </c>
      <c r="G47" s="600">
        <v>12</v>
      </c>
      <c r="H47" s="600">
        <v>12</v>
      </c>
      <c r="I47" s="680" t="s">
        <v>434</v>
      </c>
      <c r="J47" s="600">
        <v>0</v>
      </c>
      <c r="K47" s="593">
        <v>44090.759999999995</v>
      </c>
      <c r="L47" s="593">
        <v>0</v>
      </c>
      <c r="M47" s="599"/>
      <c r="N47" s="593">
        <v>0</v>
      </c>
      <c r="O47" s="593">
        <v>0</v>
      </c>
      <c r="P47" s="672" t="s">
        <v>432</v>
      </c>
      <c r="Q47" s="593">
        <v>0</v>
      </c>
      <c r="R47" s="593">
        <v>0</v>
      </c>
      <c r="S47" s="593">
        <v>0</v>
      </c>
      <c r="T47" s="593">
        <v>0</v>
      </c>
      <c r="U47" s="592" t="str">
        <f>IF(Tabela1[[#This Row],[Desconto SLA Mês]]&lt;&gt;"preenchimento pendente","Sim","Não")</f>
        <v>Não</v>
      </c>
      <c r="V47" s="592">
        <f t="shared" si="4"/>
        <v>44090.759999999995</v>
      </c>
      <c r="W47" s="592"/>
      <c r="X47" s="609"/>
      <c r="Y47" s="609"/>
      <c r="Z47" s="609"/>
      <c r="AA47" s="610">
        <v>45658</v>
      </c>
      <c r="AB47" s="668" cm="1">
        <f t="array" ref="AB4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47" s="207"/>
      <c r="AD47" s="207"/>
      <c r="AE47" s="207"/>
      <c r="AF47" s="5"/>
      <c r="AG47" s="5"/>
      <c r="AH47" s="5"/>
      <c r="AI47" s="5"/>
      <c r="AJ47" s="3">
        <f t="shared" si="5"/>
        <v>0</v>
      </c>
      <c r="AK47" s="3">
        <f t="shared" si="6"/>
        <v>0</v>
      </c>
      <c r="AL47" s="3">
        <f t="shared" si="7"/>
        <v>0</v>
      </c>
      <c r="AM47" s="5"/>
      <c r="AN47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8" spans="2:40" customFormat="1" ht="20.9" customHeight="1" thickBot="1">
      <c r="B48" s="476"/>
      <c r="C48" s="3" t="s">
        <v>433</v>
      </c>
      <c r="D48" s="611" t="s">
        <v>353</v>
      </c>
      <c r="E48" s="607" t="s">
        <v>210</v>
      </c>
      <c r="F48" s="607" t="s">
        <v>193</v>
      </c>
      <c r="G48" s="600">
        <v>10</v>
      </c>
      <c r="H48" s="600">
        <v>10</v>
      </c>
      <c r="I48" s="680" t="s">
        <v>434</v>
      </c>
      <c r="J48" s="600">
        <v>0</v>
      </c>
      <c r="K48" s="593">
        <v>51655.930000000008</v>
      </c>
      <c r="L48" s="593">
        <v>0</v>
      </c>
      <c r="M48" s="599"/>
      <c r="N48" s="593">
        <v>0</v>
      </c>
      <c r="O48" s="593">
        <v>0</v>
      </c>
      <c r="P48" s="672" t="s">
        <v>432</v>
      </c>
      <c r="Q48" s="593">
        <v>0</v>
      </c>
      <c r="R48" s="593">
        <v>0</v>
      </c>
      <c r="S48" s="593">
        <v>0</v>
      </c>
      <c r="T48" s="593">
        <v>0</v>
      </c>
      <c r="U48" s="592" t="str">
        <f>IF(Tabela1[[#This Row],[Desconto SLA Mês]]&lt;&gt;"preenchimento pendente","Sim","Não")</f>
        <v>Não</v>
      </c>
      <c r="V48" s="592">
        <f t="shared" si="4"/>
        <v>51655.930000000008</v>
      </c>
      <c r="W48" s="592"/>
      <c r="X48" s="609"/>
      <c r="Y48" s="609"/>
      <c r="Z48" s="609"/>
      <c r="AA48" s="610">
        <v>45658</v>
      </c>
      <c r="AB48" s="668" cm="1">
        <f t="array" ref="AB4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48" s="207"/>
      <c r="AD48" s="207"/>
      <c r="AE48" s="207"/>
      <c r="AF48" s="5"/>
      <c r="AG48" s="5"/>
      <c r="AH48" s="5"/>
      <c r="AI48" s="5"/>
      <c r="AJ48" s="3">
        <f t="shared" si="5"/>
        <v>0</v>
      </c>
      <c r="AK48" s="3">
        <f t="shared" si="6"/>
        <v>0</v>
      </c>
      <c r="AL48" s="3">
        <f t="shared" si="7"/>
        <v>0</v>
      </c>
      <c r="AM48" s="5"/>
      <c r="AN48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9" spans="2:40" customFormat="1" ht="20.9" customHeight="1" thickBot="1">
      <c r="B49" s="476"/>
      <c r="C49" s="3" t="s">
        <v>220</v>
      </c>
      <c r="D49" s="611" t="s">
        <v>344</v>
      </c>
      <c r="E49" s="607" t="s">
        <v>212</v>
      </c>
      <c r="F49" s="607" t="s">
        <v>152</v>
      </c>
      <c r="G49" s="600">
        <v>11.65</v>
      </c>
      <c r="H49" s="600">
        <v>11.65</v>
      </c>
      <c r="I49" s="600">
        <v>0</v>
      </c>
      <c r="J49" s="600">
        <v>0</v>
      </c>
      <c r="K49" s="593">
        <v>95900.91</v>
      </c>
      <c r="L49" s="593">
        <v>0</v>
      </c>
      <c r="M49" s="593">
        <v>0</v>
      </c>
      <c r="N49" s="593">
        <v>0</v>
      </c>
      <c r="O49" s="593">
        <v>0</v>
      </c>
      <c r="P49" s="593">
        <v>-159.83000000000001</v>
      </c>
      <c r="Q49" s="593">
        <v>0</v>
      </c>
      <c r="R49" s="593">
        <v>0</v>
      </c>
      <c r="S49" s="593">
        <v>0</v>
      </c>
      <c r="T49" s="593">
        <v>0</v>
      </c>
      <c r="U49" s="592" t="str">
        <f>IF(Tabela1[[#This Row],[Desconto SLA Mês]]&lt;&gt;"preenchimento pendente","Sim","Não")</f>
        <v>Sim</v>
      </c>
      <c r="V49" s="592">
        <f t="shared" si="4"/>
        <v>95741.08</v>
      </c>
      <c r="W49" s="592"/>
      <c r="X49" s="609"/>
      <c r="Y49" s="609"/>
      <c r="Z49" s="609"/>
      <c r="AA49" s="610">
        <v>45689</v>
      </c>
      <c r="AB49" s="668" cm="1">
        <f t="array" ref="AB4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49" s="207"/>
      <c r="AD49" s="207"/>
      <c r="AE49" s="207"/>
      <c r="AF49" s="5"/>
      <c r="AG49" s="5"/>
      <c r="AH49" s="5"/>
      <c r="AI49" s="5"/>
      <c r="AJ49" s="3">
        <f t="shared" si="5"/>
        <v>0</v>
      </c>
      <c r="AK49" s="3">
        <f t="shared" si="6"/>
        <v>0</v>
      </c>
      <c r="AL49" s="3">
        <f t="shared" si="7"/>
        <v>159.83000000000175</v>
      </c>
      <c r="AM49" s="5"/>
      <c r="AN49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0" spans="2:40" customFormat="1" ht="20.9" customHeight="1" thickBot="1">
      <c r="B50" s="476"/>
      <c r="C50" s="3" t="s">
        <v>220</v>
      </c>
      <c r="D50" s="611" t="s">
        <v>344</v>
      </c>
      <c r="E50" s="607" t="s">
        <v>214</v>
      </c>
      <c r="F50" s="607" t="s">
        <v>142</v>
      </c>
      <c r="G50" s="600">
        <v>14</v>
      </c>
      <c r="H50" s="600">
        <v>11</v>
      </c>
      <c r="I50" s="600">
        <v>17</v>
      </c>
      <c r="J50" s="600">
        <v>0</v>
      </c>
      <c r="K50" s="593">
        <v>53345.99</v>
      </c>
      <c r="L50" s="593">
        <v>0</v>
      </c>
      <c r="M50" s="593">
        <v>-2454.12</v>
      </c>
      <c r="N50" s="593">
        <v>0</v>
      </c>
      <c r="O50" s="593">
        <v>0</v>
      </c>
      <c r="P50" s="593">
        <v>-476.62</v>
      </c>
      <c r="Q50" s="593">
        <v>0</v>
      </c>
      <c r="R50" s="593">
        <v>0</v>
      </c>
      <c r="S50" s="593">
        <v>0</v>
      </c>
      <c r="T50" s="593">
        <v>0</v>
      </c>
      <c r="U50" s="592" t="str">
        <f>IF(Tabela1[[#This Row],[Desconto SLA Mês]]&lt;&gt;"preenchimento pendente","Sim","Não")</f>
        <v>Sim</v>
      </c>
      <c r="V50" s="613">
        <f t="shared" si="4"/>
        <v>50415.249999999993</v>
      </c>
      <c r="W50" s="592"/>
      <c r="X50" s="609"/>
      <c r="Y50" s="609"/>
      <c r="Z50" s="609"/>
      <c r="AA50" s="610">
        <v>45689</v>
      </c>
      <c r="AB50" s="668" cm="1">
        <f t="array" ref="AB5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50" s="64">
        <v>883.92</v>
      </c>
      <c r="AD50" s="64">
        <v>857.16</v>
      </c>
      <c r="AE50" s="207"/>
      <c r="AF50" s="5"/>
      <c r="AG50" s="5"/>
      <c r="AH50" s="5"/>
      <c r="AI50" s="5"/>
      <c r="AJ50" s="3">
        <f t="shared" si="5"/>
        <v>2454.12</v>
      </c>
      <c r="AK50" s="3">
        <f t="shared" si="6"/>
        <v>26.759999999999991</v>
      </c>
      <c r="AL50" s="3">
        <f t="shared" si="7"/>
        <v>2930.7400000000052</v>
      </c>
      <c r="AM50" s="5"/>
      <c r="AN50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1" spans="2:40" customFormat="1" ht="20.9" customHeight="1" thickBot="1">
      <c r="B51" s="476"/>
      <c r="C51" s="3" t="s">
        <v>220</v>
      </c>
      <c r="D51" s="611" t="s">
        <v>344</v>
      </c>
      <c r="E51" s="607" t="s">
        <v>213</v>
      </c>
      <c r="F51" s="607" t="s">
        <v>347</v>
      </c>
      <c r="G51" s="600">
        <v>3</v>
      </c>
      <c r="H51" s="600">
        <v>3.25</v>
      </c>
      <c r="I51" s="600">
        <v>0</v>
      </c>
      <c r="J51" s="600">
        <v>0</v>
      </c>
      <c r="K51" s="593">
        <v>19571.72</v>
      </c>
      <c r="L51" s="593">
        <v>0</v>
      </c>
      <c r="M51" s="593">
        <v>0</v>
      </c>
      <c r="N51" s="593">
        <v>0</v>
      </c>
      <c r="O51" s="593">
        <v>0</v>
      </c>
      <c r="P51" s="593">
        <v>-130.47999999999999</v>
      </c>
      <c r="Q51" s="593">
        <v>0</v>
      </c>
      <c r="R51" s="593">
        <v>0</v>
      </c>
      <c r="S51" s="593">
        <v>0</v>
      </c>
      <c r="T51" s="593">
        <v>0</v>
      </c>
      <c r="U51" s="592" t="str">
        <f>IF(Tabela1[[#This Row],[Desconto SLA Mês]]&lt;&gt;"preenchimento pendente","Sim","Não")</f>
        <v>Sim</v>
      </c>
      <c r="V51" s="592">
        <f t="shared" si="4"/>
        <v>19441.240000000002</v>
      </c>
      <c r="W51" s="592"/>
      <c r="X51" s="609"/>
      <c r="Y51" s="609"/>
      <c r="Z51" s="609"/>
      <c r="AA51" s="610">
        <v>45689</v>
      </c>
      <c r="AB51" s="668" cm="1">
        <f t="array" ref="AB5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51" s="64"/>
      <c r="AD51" s="64"/>
      <c r="AE51" s="64"/>
      <c r="AF51" s="5"/>
      <c r="AG51" s="5"/>
      <c r="AH51" s="5"/>
      <c r="AI51" s="5"/>
      <c r="AJ51" s="3">
        <f t="shared" si="5"/>
        <v>0</v>
      </c>
      <c r="AK51" s="3">
        <f t="shared" si="6"/>
        <v>0</v>
      </c>
      <c r="AL51" s="3">
        <f t="shared" si="7"/>
        <v>130.47999999999956</v>
      </c>
      <c r="AM51" s="5"/>
      <c r="AN51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2" spans="2:40" customFormat="1" ht="20.9" customHeight="1" thickBot="1">
      <c r="B52" s="476"/>
      <c r="C52" s="3" t="s">
        <v>220</v>
      </c>
      <c r="D52" s="618" t="s">
        <v>344</v>
      </c>
      <c r="E52" s="619" t="s">
        <v>88</v>
      </c>
      <c r="F52" s="607" t="s">
        <v>153</v>
      </c>
      <c r="G52" s="600">
        <v>43</v>
      </c>
      <c r="H52" s="600">
        <v>40</v>
      </c>
      <c r="I52" s="600">
        <v>179</v>
      </c>
      <c r="J52" s="600">
        <v>0</v>
      </c>
      <c r="K52" s="593">
        <v>203123.469591025</v>
      </c>
      <c r="L52" s="593">
        <v>0</v>
      </c>
      <c r="M52" s="620">
        <v>-25449.26</v>
      </c>
      <c r="N52" s="620">
        <v>0</v>
      </c>
      <c r="O52" s="620">
        <v>0</v>
      </c>
      <c r="P52" s="593">
        <v>-2031.23</v>
      </c>
      <c r="Q52" s="593">
        <v>0</v>
      </c>
      <c r="R52" s="620">
        <v>0</v>
      </c>
      <c r="S52" s="593">
        <v>0</v>
      </c>
      <c r="T52" s="620">
        <v>0</v>
      </c>
      <c r="U52" s="592" t="str">
        <f>IF(Tabela1[[#This Row],[Desconto SLA Mês]]&lt;&gt;"preenchimento pendente","Sim","Não")</f>
        <v>Sim</v>
      </c>
      <c r="V52" s="592">
        <f t="shared" si="4"/>
        <v>175642.97959102498</v>
      </c>
      <c r="W52" s="592"/>
      <c r="X52" s="609"/>
      <c r="Y52" s="609"/>
      <c r="Z52" s="609"/>
      <c r="AA52" s="610">
        <v>45689</v>
      </c>
      <c r="AB52" s="668" cm="1">
        <f t="array" ref="AB5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52" s="207"/>
      <c r="AD52" s="207"/>
      <c r="AE52" s="207"/>
      <c r="AF52" s="5"/>
      <c r="AG52" s="5"/>
      <c r="AH52" s="5"/>
      <c r="AI52" s="5"/>
      <c r="AJ52" s="3">
        <f t="shared" si="5"/>
        <v>25449.26</v>
      </c>
      <c r="AK52" s="3">
        <f t="shared" si="6"/>
        <v>0</v>
      </c>
      <c r="AL52" s="3">
        <f t="shared" si="7"/>
        <v>27480.49000000002</v>
      </c>
      <c r="AM52" s="5"/>
      <c r="AN52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3" spans="2:40" customFormat="1" ht="20.9" customHeight="1" thickBot="1">
      <c r="B53" s="476"/>
      <c r="C53" s="3" t="s">
        <v>220</v>
      </c>
      <c r="D53" s="621" t="s">
        <v>344</v>
      </c>
      <c r="E53" s="622" t="s">
        <v>211</v>
      </c>
      <c r="F53" s="607" t="s">
        <v>140</v>
      </c>
      <c r="G53" s="600">
        <v>29</v>
      </c>
      <c r="H53" s="600">
        <v>7</v>
      </c>
      <c r="I53" s="600">
        <v>11</v>
      </c>
      <c r="J53" s="600">
        <v>0</v>
      </c>
      <c r="K53" s="593">
        <v>50416.576664476939</v>
      </c>
      <c r="L53" s="593">
        <v>0</v>
      </c>
      <c r="M53" s="620">
        <v>-2285.0300000000002</v>
      </c>
      <c r="N53" s="620">
        <v>0</v>
      </c>
      <c r="O53" s="620">
        <v>0</v>
      </c>
      <c r="P53" s="593">
        <v>-493.26</v>
      </c>
      <c r="Q53" s="593">
        <v>0</v>
      </c>
      <c r="R53" s="593">
        <v>0</v>
      </c>
      <c r="S53" s="593">
        <v>0</v>
      </c>
      <c r="T53" s="593">
        <v>0</v>
      </c>
      <c r="U53" s="592" t="str">
        <f>IF(Tabela1[[#This Row],[Desconto SLA Mês]]&lt;&gt;"preenchimento pendente","Sim","Não")</f>
        <v>Sim</v>
      </c>
      <c r="V53" s="592">
        <f t="shared" ref="V53:V116" si="8">(K53+M53+R53+S53+T53+O53)+IF(U53="Sim",P53+Q53,0)</f>
        <v>47638.286664476938</v>
      </c>
      <c r="W53" s="592"/>
      <c r="X53" s="609"/>
      <c r="Y53" s="609"/>
      <c r="Z53" s="609"/>
      <c r="AA53" s="610">
        <v>45689</v>
      </c>
      <c r="AB53" s="668" cm="1">
        <f t="array" ref="AB5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53" s="207">
        <v>6148.74</v>
      </c>
      <c r="AD53" s="364">
        <v>6122.39</v>
      </c>
      <c r="AE53" s="364"/>
      <c r="AF53" s="5"/>
      <c r="AG53" s="5"/>
      <c r="AH53" s="5"/>
      <c r="AI53" s="5"/>
      <c r="AJ53" s="3">
        <f t="shared" ref="AJ53:AJ84" si="9">L53-M53</f>
        <v>2285.0300000000002</v>
      </c>
      <c r="AK53" s="3">
        <f t="shared" ref="AK53:AK84" si="10">AC53-AD53</f>
        <v>26.349999999999454</v>
      </c>
      <c r="AL53" s="3">
        <f t="shared" ref="AL53:AL84" si="11">K53-V53</f>
        <v>2778.2900000000009</v>
      </c>
      <c r="AM53" s="5"/>
      <c r="AN53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4" spans="2:40" customFormat="1" ht="20.9" customHeight="1" thickBot="1">
      <c r="B54" s="476"/>
      <c r="C54" s="3" t="s">
        <v>220</v>
      </c>
      <c r="D54" s="623" t="s">
        <v>344</v>
      </c>
      <c r="E54" s="624" t="s">
        <v>208</v>
      </c>
      <c r="F54" s="607" t="s">
        <v>190</v>
      </c>
      <c r="G54" s="600">
        <v>22</v>
      </c>
      <c r="H54" s="600">
        <v>22</v>
      </c>
      <c r="I54" s="625">
        <v>12</v>
      </c>
      <c r="J54" s="600">
        <v>5</v>
      </c>
      <c r="K54" s="593">
        <v>102984.90675115655</v>
      </c>
      <c r="L54" s="626">
        <v>0</v>
      </c>
      <c r="M54" s="593">
        <v>-1816.2</v>
      </c>
      <c r="N54" s="655">
        <v>0</v>
      </c>
      <c r="O54" s="655">
        <v>-101.35</v>
      </c>
      <c r="P54" s="593">
        <v>-1201.49</v>
      </c>
      <c r="Q54" s="593">
        <v>0</v>
      </c>
      <c r="R54" s="593">
        <v>0</v>
      </c>
      <c r="S54" s="593">
        <v>0</v>
      </c>
      <c r="T54" s="593">
        <v>0</v>
      </c>
      <c r="U54" s="592" t="str">
        <f>IF(Tabela1[[#This Row],[Desconto SLA Mês]]&lt;&gt;"preenchimento pendente","Sim","Não")</f>
        <v>Sim</v>
      </c>
      <c r="V54" s="613">
        <f t="shared" si="8"/>
        <v>99865.866751156544</v>
      </c>
      <c r="W54" s="592"/>
      <c r="X54" s="609"/>
      <c r="Y54" s="609"/>
      <c r="Z54" s="609"/>
      <c r="AA54" s="610">
        <v>45689</v>
      </c>
      <c r="AB54" s="668" cm="1">
        <f t="array" ref="AB5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54" s="207"/>
      <c r="AD54" s="365"/>
      <c r="AE54" s="365"/>
      <c r="AF54" s="5"/>
      <c r="AG54" s="5"/>
      <c r="AH54" s="5"/>
      <c r="AI54" s="5"/>
      <c r="AJ54" s="3">
        <f t="shared" si="9"/>
        <v>1816.2</v>
      </c>
      <c r="AK54" s="3">
        <f t="shared" si="10"/>
        <v>0</v>
      </c>
      <c r="AL54" s="3">
        <f t="shared" si="11"/>
        <v>3119.0400000000081</v>
      </c>
      <c r="AM54" s="5"/>
      <c r="AN54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5" spans="2:40" customFormat="1" ht="20.9" customHeight="1" thickBot="1">
      <c r="B55" s="476"/>
      <c r="C55" s="3" t="s">
        <v>220</v>
      </c>
      <c r="D55" s="605" t="s">
        <v>344</v>
      </c>
      <c r="E55" s="606" t="s">
        <v>210</v>
      </c>
      <c r="F55" s="607" t="s">
        <v>190</v>
      </c>
      <c r="G55" s="600">
        <v>16</v>
      </c>
      <c r="H55" s="600">
        <v>16</v>
      </c>
      <c r="I55" s="608">
        <v>5</v>
      </c>
      <c r="J55" s="600">
        <v>6</v>
      </c>
      <c r="K55" s="593">
        <v>112889.22282411913</v>
      </c>
      <c r="L55" s="593">
        <v>0</v>
      </c>
      <c r="M55" s="592">
        <v>-1065.83</v>
      </c>
      <c r="N55" s="592">
        <v>0</v>
      </c>
      <c r="O55" s="592">
        <v>-181.56</v>
      </c>
      <c r="P55" s="593">
        <v>-1317.04</v>
      </c>
      <c r="Q55" s="593">
        <v>0</v>
      </c>
      <c r="R55" s="592">
        <v>0</v>
      </c>
      <c r="S55" s="593">
        <v>0</v>
      </c>
      <c r="T55" s="592">
        <v>0</v>
      </c>
      <c r="U55" s="592" t="str">
        <f>IF(Tabela1[[#This Row],[Desconto SLA Mês]]&lt;&gt;"preenchimento pendente","Sim","Não")</f>
        <v>Sim</v>
      </c>
      <c r="V55" s="592">
        <f t="shared" si="8"/>
        <v>110324.79282411914</v>
      </c>
      <c r="W55" s="592"/>
      <c r="X55" s="609"/>
      <c r="Y55" s="609"/>
      <c r="Z55" s="609"/>
      <c r="AA55" s="610">
        <v>45689</v>
      </c>
      <c r="AB55" s="668" cm="1">
        <f t="array" ref="AB5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55" s="207"/>
      <c r="AD55" s="206"/>
      <c r="AE55" s="206"/>
      <c r="AF55" s="5"/>
      <c r="AG55" s="5"/>
      <c r="AH55" s="5"/>
      <c r="AI55" s="5"/>
      <c r="AJ55" s="3">
        <f t="shared" si="9"/>
        <v>1065.83</v>
      </c>
      <c r="AK55" s="3">
        <f t="shared" si="10"/>
        <v>0</v>
      </c>
      <c r="AL55" s="3">
        <f t="shared" si="11"/>
        <v>2564.429999999993</v>
      </c>
      <c r="AM55" s="5"/>
      <c r="AN55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6" spans="2:40" customFormat="1" ht="20.9" customHeight="1" thickBot="1">
      <c r="B56" s="476"/>
      <c r="C56" s="3" t="s">
        <v>433</v>
      </c>
      <c r="D56" s="611" t="s">
        <v>348</v>
      </c>
      <c r="E56" s="607" t="s">
        <v>212</v>
      </c>
      <c r="F56" s="607" t="s">
        <v>143</v>
      </c>
      <c r="G56" s="600">
        <v>4.66</v>
      </c>
      <c r="H56" s="600">
        <v>4.66</v>
      </c>
      <c r="I56" s="679" t="s">
        <v>434</v>
      </c>
      <c r="J56" s="680" t="s">
        <v>434</v>
      </c>
      <c r="K56" s="593">
        <v>32432.99</v>
      </c>
      <c r="L56" s="593">
        <v>0</v>
      </c>
      <c r="M56" s="597"/>
      <c r="N56" s="592">
        <v>0</v>
      </c>
      <c r="O56" s="661"/>
      <c r="P56" s="671" t="s">
        <v>432</v>
      </c>
      <c r="Q56" s="593">
        <v>0</v>
      </c>
      <c r="R56" s="661"/>
      <c r="S56" s="593">
        <v>0</v>
      </c>
      <c r="T56" s="661"/>
      <c r="U56" s="592" t="str">
        <f>IF(Tabela1[[#This Row],[Desconto SLA Mês]]&lt;&gt;"preenchimento pendente","Sim","Não")</f>
        <v>Não</v>
      </c>
      <c r="V56" s="592">
        <f t="shared" si="8"/>
        <v>32432.99</v>
      </c>
      <c r="W56" s="592"/>
      <c r="X56" s="609"/>
      <c r="Y56" s="609"/>
      <c r="Z56" s="609"/>
      <c r="AA56" s="610">
        <v>45658</v>
      </c>
      <c r="AB56" s="668" cm="1">
        <f t="array" ref="AB5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56" s="207"/>
      <c r="AD56" s="207"/>
      <c r="AE56" s="207"/>
      <c r="AF56" s="5"/>
      <c r="AG56" s="5"/>
      <c r="AH56" s="5"/>
      <c r="AI56" s="5"/>
      <c r="AJ56" s="3">
        <f t="shared" si="9"/>
        <v>0</v>
      </c>
      <c r="AK56" s="3">
        <f t="shared" si="10"/>
        <v>0</v>
      </c>
      <c r="AL56" s="3">
        <f t="shared" si="11"/>
        <v>0</v>
      </c>
      <c r="AM56" s="5"/>
      <c r="AN56" s="3" t="e">
        <f>_xlfn.XLOOKUP(Tabela1[[#This Row],[Unidade]],tabShoppingsEmails[Shopping],tabShoppingsEmails[E-mails consolidados])</f>
        <v>#N/A</v>
      </c>
    </row>
    <row r="57" spans="2:40" customFormat="1" ht="20.9" customHeight="1" thickBot="1">
      <c r="B57" s="476"/>
      <c r="C57" s="3" t="s">
        <v>433</v>
      </c>
      <c r="D57" s="611" t="s">
        <v>348</v>
      </c>
      <c r="E57" s="607" t="s">
        <v>88</v>
      </c>
      <c r="F57" s="607" t="s">
        <v>180</v>
      </c>
      <c r="G57" s="600">
        <v>25</v>
      </c>
      <c r="H57" s="600">
        <v>22</v>
      </c>
      <c r="I57" s="679" t="s">
        <v>434</v>
      </c>
      <c r="J57" s="680" t="s">
        <v>434</v>
      </c>
      <c r="K57" s="593">
        <v>79093.110096000004</v>
      </c>
      <c r="L57" s="593">
        <v>0</v>
      </c>
      <c r="M57" s="656"/>
      <c r="N57" s="592">
        <v>0</v>
      </c>
      <c r="O57" s="657"/>
      <c r="P57" s="670" t="s">
        <v>432</v>
      </c>
      <c r="Q57" s="593">
        <v>0</v>
      </c>
      <c r="R57" s="592">
        <v>0</v>
      </c>
      <c r="S57" s="593">
        <v>0</v>
      </c>
      <c r="T57" s="592">
        <v>0</v>
      </c>
      <c r="U57" s="592" t="str">
        <f>IF(Tabela1[[#This Row],[Desconto SLA Mês]]&lt;&gt;"preenchimento pendente","Sim","Não")</f>
        <v>Não</v>
      </c>
      <c r="V57" s="592">
        <f t="shared" si="8"/>
        <v>79093.110096000004</v>
      </c>
      <c r="W57" s="592"/>
      <c r="X57" s="609"/>
      <c r="Y57" s="609"/>
      <c r="Z57" s="609"/>
      <c r="AA57" s="610">
        <v>45658</v>
      </c>
      <c r="AB57" s="668" cm="1">
        <f t="array" ref="AB5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57" s="207"/>
      <c r="AD57" s="207"/>
      <c r="AE57" s="207"/>
      <c r="AF57" s="5"/>
      <c r="AG57" s="5"/>
      <c r="AH57" s="5"/>
      <c r="AI57" s="5"/>
      <c r="AJ57" s="3">
        <f t="shared" si="9"/>
        <v>0</v>
      </c>
      <c r="AK57" s="3">
        <f t="shared" si="10"/>
        <v>0</v>
      </c>
      <c r="AL57" s="3">
        <f t="shared" si="11"/>
        <v>0</v>
      </c>
      <c r="AM57" s="5"/>
      <c r="AN57" s="3" t="e">
        <f>_xlfn.XLOOKUP(Tabela1[[#This Row],[Unidade]],tabShoppingsEmails[Shopping],tabShoppingsEmails[E-mails consolidados])</f>
        <v>#N/A</v>
      </c>
    </row>
    <row r="58" spans="2:40" customFormat="1" ht="31.5" thickBot="1">
      <c r="B58" s="476"/>
      <c r="C58" s="3" t="s">
        <v>433</v>
      </c>
      <c r="D58" s="611" t="s">
        <v>348</v>
      </c>
      <c r="E58" s="607" t="s">
        <v>75</v>
      </c>
      <c r="F58" s="607" t="s">
        <v>138</v>
      </c>
      <c r="G58" s="600">
        <v>2</v>
      </c>
      <c r="H58" s="600">
        <v>1</v>
      </c>
      <c r="I58" s="680" t="s">
        <v>434</v>
      </c>
      <c r="J58" s="680" t="s">
        <v>434</v>
      </c>
      <c r="K58" s="592">
        <v>12158.2766935457</v>
      </c>
      <c r="L58" s="593">
        <v>0</v>
      </c>
      <c r="M58" s="596"/>
      <c r="N58" s="593">
        <v>0</v>
      </c>
      <c r="O58" s="599"/>
      <c r="P58" s="670" t="s">
        <v>432</v>
      </c>
      <c r="Q58" s="593">
        <v>0</v>
      </c>
      <c r="R58" s="593">
        <v>0</v>
      </c>
      <c r="S58" s="593">
        <v>0</v>
      </c>
      <c r="T58" s="593">
        <v>0</v>
      </c>
      <c r="U58" s="592" t="str">
        <f>IF(Tabela1[[#This Row],[Desconto SLA Mês]]&lt;&gt;"preenchimento pendente","Sim","Não")</f>
        <v>Não</v>
      </c>
      <c r="V58" s="592">
        <f t="shared" si="8"/>
        <v>12158.2766935457</v>
      </c>
      <c r="W58" s="592"/>
      <c r="X58" s="609"/>
      <c r="Y58" s="609"/>
      <c r="Z58" s="609"/>
      <c r="AA58" s="610">
        <v>45658</v>
      </c>
      <c r="AB58" s="668" cm="1">
        <f t="array" ref="AB5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58" s="207"/>
      <c r="AD58" s="207"/>
      <c r="AE58" s="207"/>
      <c r="AF58" s="5"/>
      <c r="AG58" s="5"/>
      <c r="AH58" s="5"/>
      <c r="AI58" s="5"/>
      <c r="AJ58" s="3">
        <f t="shared" si="9"/>
        <v>0</v>
      </c>
      <c r="AK58" s="3">
        <f t="shared" si="10"/>
        <v>0</v>
      </c>
      <c r="AL58" s="3">
        <f t="shared" si="11"/>
        <v>0</v>
      </c>
      <c r="AM58" s="5"/>
      <c r="AN58" s="3" t="e">
        <f>_xlfn.XLOOKUP(Tabela1[[#This Row],[Unidade]],tabShoppingsEmails[Shopping],tabShoppingsEmails[E-mails consolidados])</f>
        <v>#N/A</v>
      </c>
    </row>
    <row r="59" spans="2:40" customFormat="1" ht="20.9" customHeight="1" thickBot="1">
      <c r="B59" s="476"/>
      <c r="C59" s="3" t="s">
        <v>433</v>
      </c>
      <c r="D59" s="611" t="s">
        <v>348</v>
      </c>
      <c r="E59" s="607" t="s">
        <v>210</v>
      </c>
      <c r="F59" s="607" t="s">
        <v>151</v>
      </c>
      <c r="G59" s="600">
        <v>6</v>
      </c>
      <c r="H59" s="600">
        <v>6</v>
      </c>
      <c r="I59" s="679" t="s">
        <v>434</v>
      </c>
      <c r="J59" s="680" t="s">
        <v>434</v>
      </c>
      <c r="K59" s="593">
        <v>36995.480000000003</v>
      </c>
      <c r="L59" s="593">
        <v>0</v>
      </c>
      <c r="M59" s="596"/>
      <c r="N59" s="593">
        <v>0</v>
      </c>
      <c r="O59" s="599"/>
      <c r="P59" s="670" t="s">
        <v>432</v>
      </c>
      <c r="Q59" s="593">
        <v>0</v>
      </c>
      <c r="R59" s="593">
        <v>0</v>
      </c>
      <c r="S59" s="593">
        <v>0</v>
      </c>
      <c r="T59" s="593">
        <v>0</v>
      </c>
      <c r="U59" s="592" t="str">
        <f>IF(Tabela1[[#This Row],[Desconto SLA Mês]]&lt;&gt;"preenchimento pendente","Sim","Não")</f>
        <v>Não</v>
      </c>
      <c r="V59" s="592">
        <f t="shared" si="8"/>
        <v>36995.480000000003</v>
      </c>
      <c r="W59" s="592"/>
      <c r="X59" s="609"/>
      <c r="Y59" s="609"/>
      <c r="Z59" s="609"/>
      <c r="AA59" s="610">
        <v>45658</v>
      </c>
      <c r="AB59" s="668" cm="1">
        <f t="array" ref="AB5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59" s="207"/>
      <c r="AD59" s="207"/>
      <c r="AE59" s="207"/>
      <c r="AF59" s="5"/>
      <c r="AG59" s="5"/>
      <c r="AH59" s="5"/>
      <c r="AI59" s="5"/>
      <c r="AJ59" s="3">
        <f t="shared" si="9"/>
        <v>0</v>
      </c>
      <c r="AK59" s="3">
        <f t="shared" si="10"/>
        <v>0</v>
      </c>
      <c r="AL59" s="3">
        <f t="shared" si="11"/>
        <v>0</v>
      </c>
      <c r="AM59" s="5"/>
      <c r="AN59" s="3" t="e">
        <f>_xlfn.XLOOKUP(Tabela1[[#This Row],[Unidade]],tabShoppingsEmails[Shopping],tabShoppingsEmails[E-mails consolidados])</f>
        <v>#N/A</v>
      </c>
    </row>
    <row r="60" spans="2:40" customFormat="1" ht="20.9" customHeight="1" thickBot="1">
      <c r="B60" s="476"/>
      <c r="C60" s="3" t="s">
        <v>220</v>
      </c>
      <c r="D60" s="611" t="s">
        <v>324</v>
      </c>
      <c r="E60" s="607" t="s">
        <v>212</v>
      </c>
      <c r="F60" s="607" t="s">
        <v>184</v>
      </c>
      <c r="G60" s="600">
        <v>12</v>
      </c>
      <c r="H60" s="600">
        <v>12</v>
      </c>
      <c r="I60" s="608">
        <v>0</v>
      </c>
      <c r="J60" s="600">
        <v>0</v>
      </c>
      <c r="K60" s="593">
        <v>91089.5</v>
      </c>
      <c r="L60" s="593">
        <v>0</v>
      </c>
      <c r="M60" s="593">
        <v>0</v>
      </c>
      <c r="N60" s="593">
        <v>0</v>
      </c>
      <c r="O60" s="593">
        <v>0</v>
      </c>
      <c r="P60" s="593">
        <v>0</v>
      </c>
      <c r="Q60" s="593">
        <v>0</v>
      </c>
      <c r="R60" s="593">
        <v>0</v>
      </c>
      <c r="S60" s="593">
        <v>0</v>
      </c>
      <c r="T60" s="593">
        <v>0</v>
      </c>
      <c r="U60" s="592" t="str">
        <f>IF(Tabela1[[#This Row],[Desconto SLA Mês]]&lt;&gt;"preenchimento pendente","Sim","Não")</f>
        <v>Sim</v>
      </c>
      <c r="V60" s="592">
        <f t="shared" si="8"/>
        <v>91089.5</v>
      </c>
      <c r="W60" s="592"/>
      <c r="X60" s="609"/>
      <c r="Y60" s="609">
        <f>29630.1/6</f>
        <v>4938.3499999999995</v>
      </c>
      <c r="Z60" s="609" t="s">
        <v>436</v>
      </c>
      <c r="AA60" s="610">
        <v>45689</v>
      </c>
      <c r="AB60" s="668" cm="1">
        <f t="array" ref="AB6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60" s="207"/>
      <c r="AD60" s="207"/>
      <c r="AE60" s="207"/>
      <c r="AF60" s="5"/>
      <c r="AG60" s="5"/>
      <c r="AH60" s="5"/>
      <c r="AI60" s="5"/>
      <c r="AJ60" s="3">
        <f t="shared" si="9"/>
        <v>0</v>
      </c>
      <c r="AK60" s="3">
        <f t="shared" si="10"/>
        <v>0</v>
      </c>
      <c r="AL60" s="3">
        <f t="shared" si="11"/>
        <v>0</v>
      </c>
      <c r="AM60" s="5"/>
      <c r="AN60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1" spans="2:40" customFormat="1" ht="20.9" customHeight="1" thickBot="1">
      <c r="B61" s="476"/>
      <c r="C61" s="3" t="s">
        <v>220</v>
      </c>
      <c r="D61" s="605" t="s">
        <v>324</v>
      </c>
      <c r="E61" s="606" t="s">
        <v>213</v>
      </c>
      <c r="F61" s="607" t="s">
        <v>335</v>
      </c>
      <c r="G61" s="600">
        <v>2</v>
      </c>
      <c r="H61" s="600">
        <v>2</v>
      </c>
      <c r="I61" s="600">
        <v>0</v>
      </c>
      <c r="J61" s="600">
        <v>0</v>
      </c>
      <c r="K61" s="593">
        <v>11494.81</v>
      </c>
      <c r="L61" s="593">
        <v>0</v>
      </c>
      <c r="M61" s="593">
        <v>0</v>
      </c>
      <c r="N61" s="593">
        <v>0</v>
      </c>
      <c r="O61" s="593">
        <v>0</v>
      </c>
      <c r="P61" s="599" t="s">
        <v>432</v>
      </c>
      <c r="Q61" s="593">
        <v>0</v>
      </c>
      <c r="R61" s="593">
        <v>0</v>
      </c>
      <c r="S61" s="593">
        <v>0</v>
      </c>
      <c r="T61" s="593">
        <v>0</v>
      </c>
      <c r="U61" s="592" t="str">
        <f>IF(Tabela1[[#This Row],[Desconto SLA Mês]]&lt;&gt;"preenchimento pendente","Sim","Não")</f>
        <v>Não</v>
      </c>
      <c r="V61" s="592">
        <f t="shared" si="8"/>
        <v>11494.81</v>
      </c>
      <c r="W61" s="592"/>
      <c r="X61" s="609"/>
      <c r="Y61" s="609"/>
      <c r="Z61" s="609"/>
      <c r="AA61" s="610">
        <v>45689</v>
      </c>
      <c r="AB61" s="668" cm="1">
        <f t="array" ref="AB6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61" s="64"/>
      <c r="AD61" s="64"/>
      <c r="AE61" s="207"/>
      <c r="AF61" s="5"/>
      <c r="AG61" s="5"/>
      <c r="AH61" s="5"/>
      <c r="AI61" s="5"/>
      <c r="AJ61" s="3">
        <f t="shared" si="9"/>
        <v>0</v>
      </c>
      <c r="AK61" s="3">
        <f t="shared" si="10"/>
        <v>0</v>
      </c>
      <c r="AL61" s="3">
        <f t="shared" si="11"/>
        <v>0</v>
      </c>
      <c r="AM61" s="5"/>
      <c r="AN61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2" spans="2:40" customFormat="1" ht="20.65" customHeight="1" thickBot="1">
      <c r="B62" s="476"/>
      <c r="C62" s="3" t="s">
        <v>220</v>
      </c>
      <c r="D62" s="605" t="s">
        <v>324</v>
      </c>
      <c r="E62" s="606" t="s">
        <v>88</v>
      </c>
      <c r="F62" s="607" t="s">
        <v>140</v>
      </c>
      <c r="G62" s="600">
        <v>35</v>
      </c>
      <c r="H62" s="600">
        <v>34</v>
      </c>
      <c r="I62" s="600">
        <v>14</v>
      </c>
      <c r="J62" s="600">
        <v>0</v>
      </c>
      <c r="K62" s="593">
        <v>163205.82</v>
      </c>
      <c r="L62" s="593">
        <v>0</v>
      </c>
      <c r="M62" s="593">
        <v>-1843.5</v>
      </c>
      <c r="N62" s="593">
        <v>0</v>
      </c>
      <c r="O62" s="593">
        <v>0</v>
      </c>
      <c r="P62" s="593">
        <v>-1632.06</v>
      </c>
      <c r="Q62" s="593">
        <v>0</v>
      </c>
      <c r="R62" s="593">
        <v>-633.74071428572597</v>
      </c>
      <c r="S62" s="593">
        <v>0</v>
      </c>
      <c r="T62" s="593">
        <v>0</v>
      </c>
      <c r="U62" s="592" t="str">
        <f>IF(Tabela1[[#This Row],[Desconto SLA Mês]]&lt;&gt;"preenchimento pendente","Sim","Não")</f>
        <v>Sim</v>
      </c>
      <c r="V62" s="592">
        <f t="shared" si="8"/>
        <v>159096.51928571428</v>
      </c>
      <c r="W62" s="592"/>
      <c r="X62" s="609"/>
      <c r="Y62" s="663">
        <v>9832.2375756772017</v>
      </c>
      <c r="Z62" s="609"/>
      <c r="AA62" s="610">
        <v>45689</v>
      </c>
      <c r="AB62" s="668" cm="1">
        <f t="array" ref="AB6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62" s="64"/>
      <c r="AD62" s="64"/>
      <c r="AE62" s="207"/>
      <c r="AF62" s="5"/>
      <c r="AG62" s="6"/>
      <c r="AH62" s="5"/>
      <c r="AI62" s="5"/>
      <c r="AJ62" s="3">
        <f t="shared" si="9"/>
        <v>1843.5</v>
      </c>
      <c r="AK62" s="3">
        <f t="shared" si="10"/>
        <v>0</v>
      </c>
      <c r="AL62" s="3">
        <f t="shared" si="11"/>
        <v>4109.3007142857241</v>
      </c>
      <c r="AM62" s="5"/>
      <c r="AN62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3" spans="2:40" customFormat="1" ht="20.9" customHeight="1" thickBot="1">
      <c r="B63" s="476"/>
      <c r="C63" s="3" t="s">
        <v>220</v>
      </c>
      <c r="D63" s="605" t="s">
        <v>324</v>
      </c>
      <c r="E63" s="606" t="s">
        <v>211</v>
      </c>
      <c r="F63" s="607" t="s">
        <v>140</v>
      </c>
      <c r="G63" s="600">
        <v>29</v>
      </c>
      <c r="H63" s="600">
        <v>15</v>
      </c>
      <c r="I63" s="600">
        <v>3</v>
      </c>
      <c r="J63" s="600">
        <v>0</v>
      </c>
      <c r="K63" s="593">
        <v>117515.08</v>
      </c>
      <c r="L63" s="593">
        <v>0</v>
      </c>
      <c r="M63" s="595">
        <v>-681.44</v>
      </c>
      <c r="N63" s="593">
        <v>0</v>
      </c>
      <c r="O63" s="593">
        <v>0</v>
      </c>
      <c r="P63" s="669">
        <v>-1175.1500000000001</v>
      </c>
      <c r="Q63" s="593">
        <v>0</v>
      </c>
      <c r="R63" s="593">
        <v>0</v>
      </c>
      <c r="S63" s="593">
        <v>0</v>
      </c>
      <c r="T63" s="593">
        <v>0</v>
      </c>
      <c r="U63" s="592" t="str">
        <f>IF(Tabela1[[#This Row],[Desconto SLA Mês]]&lt;&gt;"preenchimento pendente","Sim","Não")</f>
        <v>Sim</v>
      </c>
      <c r="V63" s="613">
        <f t="shared" si="8"/>
        <v>115658.49</v>
      </c>
      <c r="W63" s="592"/>
      <c r="X63" s="609"/>
      <c r="Y63" s="609"/>
      <c r="Z63" s="609"/>
      <c r="AA63" s="610">
        <v>45689</v>
      </c>
      <c r="AB63" s="668" cm="1">
        <f t="array" ref="AB6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63" s="207"/>
      <c r="AD63" s="207"/>
      <c r="AE63" s="207"/>
      <c r="AF63" s="5"/>
      <c r="AG63" s="5"/>
      <c r="AH63" s="5"/>
      <c r="AI63" s="5"/>
      <c r="AJ63" s="3">
        <f t="shared" si="9"/>
        <v>681.44</v>
      </c>
      <c r="AK63" s="3">
        <f t="shared" si="10"/>
        <v>0</v>
      </c>
      <c r="AL63" s="3">
        <f t="shared" si="11"/>
        <v>1856.5899999999965</v>
      </c>
      <c r="AM63" s="5"/>
      <c r="AN63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4" spans="2:40" customFormat="1" ht="20.9" customHeight="1" thickBot="1">
      <c r="B64" s="476"/>
      <c r="C64" s="3" t="s">
        <v>220</v>
      </c>
      <c r="D64" s="605" t="s">
        <v>324</v>
      </c>
      <c r="E64" s="606" t="s">
        <v>75</v>
      </c>
      <c r="F64" s="607" t="s">
        <v>140</v>
      </c>
      <c r="G64" s="600">
        <v>4</v>
      </c>
      <c r="H64" s="600">
        <v>3</v>
      </c>
      <c r="I64" s="600">
        <v>3</v>
      </c>
      <c r="J64" s="600">
        <v>10</v>
      </c>
      <c r="K64" s="593">
        <v>19843.18</v>
      </c>
      <c r="L64" s="593">
        <v>0</v>
      </c>
      <c r="M64" s="593">
        <v>-1749.45</v>
      </c>
      <c r="N64" s="593">
        <v>0</v>
      </c>
      <c r="O64" s="593">
        <v>0</v>
      </c>
      <c r="P64" s="593">
        <v>-231.5</v>
      </c>
      <c r="Q64" s="593">
        <v>0</v>
      </c>
      <c r="R64" s="593">
        <v>0</v>
      </c>
      <c r="S64" s="593">
        <v>0</v>
      </c>
      <c r="T64" s="593">
        <v>0</v>
      </c>
      <c r="U64" s="592" t="str">
        <f>IF(Tabela1[[#This Row],[Desconto SLA Mês]]&lt;&gt;"preenchimento pendente","Sim","Não")</f>
        <v>Sim</v>
      </c>
      <c r="V64" s="592">
        <f t="shared" si="8"/>
        <v>17862.23</v>
      </c>
      <c r="W64" s="592"/>
      <c r="X64" s="609"/>
      <c r="Y64" s="609"/>
      <c r="Z64" s="609"/>
      <c r="AA64" s="610">
        <v>45689</v>
      </c>
      <c r="AB64" s="668" cm="1">
        <f t="array" ref="AB6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64" s="207"/>
      <c r="AD64" s="207"/>
      <c r="AE64" s="207"/>
      <c r="AF64" s="5"/>
      <c r="AG64" s="5"/>
      <c r="AH64" s="5"/>
      <c r="AI64" s="5"/>
      <c r="AJ64" s="3">
        <f t="shared" si="9"/>
        <v>1749.45</v>
      </c>
      <c r="AK64" s="3">
        <f t="shared" si="10"/>
        <v>0</v>
      </c>
      <c r="AL64" s="3">
        <f t="shared" si="11"/>
        <v>1980.9500000000007</v>
      </c>
      <c r="AM64" s="5"/>
      <c r="AN64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5" spans="2:40" customFormat="1" ht="20.9" customHeight="1" thickBot="1">
      <c r="B65" s="476"/>
      <c r="C65" s="3" t="s">
        <v>220</v>
      </c>
      <c r="D65" s="605" t="s">
        <v>324</v>
      </c>
      <c r="E65" s="606" t="s">
        <v>210</v>
      </c>
      <c r="F65" s="607" t="s">
        <v>334</v>
      </c>
      <c r="G65" s="600">
        <v>14</v>
      </c>
      <c r="H65" s="600">
        <v>12</v>
      </c>
      <c r="I65" s="600">
        <v>0</v>
      </c>
      <c r="J65" s="600">
        <v>3.65</v>
      </c>
      <c r="K65" s="593">
        <v>69101.02</v>
      </c>
      <c r="L65" s="593">
        <v>0</v>
      </c>
      <c r="M65" s="593">
        <v>0</v>
      </c>
      <c r="N65" s="593">
        <v>-103.878333333333</v>
      </c>
      <c r="O65" s="593">
        <v>-103.878333333333</v>
      </c>
      <c r="P65" s="593">
        <v>-172.75254999999001</v>
      </c>
      <c r="Q65" s="593">
        <v>0</v>
      </c>
      <c r="R65" s="593">
        <v>0</v>
      </c>
      <c r="S65" s="593">
        <v>0</v>
      </c>
      <c r="T65" s="593">
        <v>0</v>
      </c>
      <c r="U65" s="592" t="str">
        <f>IF(Tabela1[[#This Row],[Desconto SLA Mês]]&lt;&gt;"preenchimento pendente","Sim","Não")</f>
        <v>Sim</v>
      </c>
      <c r="V65" s="592">
        <f t="shared" si="8"/>
        <v>68824.389116666687</v>
      </c>
      <c r="W65" s="592"/>
      <c r="X65" s="609"/>
      <c r="Y65" s="609"/>
      <c r="Z65" s="609"/>
      <c r="AA65" s="610">
        <v>45689</v>
      </c>
      <c r="AB65" s="668" cm="1">
        <f t="array" ref="AB6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65" s="207"/>
      <c r="AD65" s="207"/>
      <c r="AE65" s="207"/>
      <c r="AF65" s="5"/>
      <c r="AG65" s="5"/>
      <c r="AH65" s="5"/>
      <c r="AI65" s="5"/>
      <c r="AJ65" s="3">
        <f t="shared" si="9"/>
        <v>0</v>
      </c>
      <c r="AK65" s="3">
        <f t="shared" si="10"/>
        <v>0</v>
      </c>
      <c r="AL65" s="3">
        <f t="shared" si="11"/>
        <v>276.63088333331689</v>
      </c>
      <c r="AM65" s="5"/>
      <c r="AN65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6" spans="2:40" customFormat="1" ht="20.9" customHeight="1" thickBot="1">
      <c r="B66" s="476"/>
      <c r="C66" s="3" t="s">
        <v>433</v>
      </c>
      <c r="D66" s="605" t="s">
        <v>303</v>
      </c>
      <c r="E66" s="606" t="s">
        <v>213</v>
      </c>
      <c r="F66" s="607" t="s">
        <v>171</v>
      </c>
      <c r="G66" s="600">
        <v>3.5</v>
      </c>
      <c r="H66" s="600">
        <v>3.5</v>
      </c>
      <c r="I66" s="680" t="s">
        <v>434</v>
      </c>
      <c r="J66" s="680" t="s">
        <v>434</v>
      </c>
      <c r="K66" s="593">
        <v>23952.18</v>
      </c>
      <c r="L66" s="593"/>
      <c r="M66" s="596"/>
      <c r="N66" s="593"/>
      <c r="O66" s="596"/>
      <c r="P66" s="670" t="s">
        <v>432</v>
      </c>
      <c r="Q66" s="593"/>
      <c r="R66" s="593"/>
      <c r="S66" s="593"/>
      <c r="T66" s="593"/>
      <c r="U66" s="592" t="str">
        <f>IF(Tabela1[[#This Row],[Desconto SLA Mês]]&lt;&gt;"preenchimento pendente","Sim","Não")</f>
        <v>Não</v>
      </c>
      <c r="V66" s="592">
        <f t="shared" si="8"/>
        <v>23952.18</v>
      </c>
      <c r="W66" s="592"/>
      <c r="X66" s="609"/>
      <c r="Y66" s="609"/>
      <c r="Z66" s="609"/>
      <c r="AA66" s="610">
        <v>45689</v>
      </c>
      <c r="AB66" s="668" cm="1">
        <f t="array" ref="AB6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66" s="207"/>
      <c r="AD66" s="207"/>
      <c r="AE66" s="207"/>
      <c r="AF66" s="5"/>
      <c r="AG66" s="5"/>
      <c r="AH66" s="5"/>
      <c r="AI66" s="5"/>
      <c r="AJ66" s="3">
        <f t="shared" si="9"/>
        <v>0</v>
      </c>
      <c r="AK66" s="3">
        <f t="shared" si="10"/>
        <v>0</v>
      </c>
      <c r="AL66" s="3">
        <f t="shared" si="11"/>
        <v>0</v>
      </c>
      <c r="AM66" s="5"/>
      <c r="AN66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67" spans="2:40" customFormat="1" ht="20.9" customHeight="1" thickBot="1">
      <c r="B67" s="476"/>
      <c r="C67" s="3" t="s">
        <v>433</v>
      </c>
      <c r="D67" s="605" t="s">
        <v>303</v>
      </c>
      <c r="E67" s="606" t="s">
        <v>88</v>
      </c>
      <c r="F67" s="607" t="s">
        <v>165</v>
      </c>
      <c r="G67" s="600">
        <v>64</v>
      </c>
      <c r="H67" s="600">
        <v>60</v>
      </c>
      <c r="I67" s="680" t="s">
        <v>434</v>
      </c>
      <c r="J67" s="680" t="s">
        <v>434</v>
      </c>
      <c r="K67" s="593">
        <v>275412.45445057965</v>
      </c>
      <c r="L67" s="593">
        <v>0</v>
      </c>
      <c r="M67" s="596"/>
      <c r="N67" s="593">
        <v>0</v>
      </c>
      <c r="O67" s="596"/>
      <c r="P67" s="670" t="s">
        <v>432</v>
      </c>
      <c r="Q67" s="593"/>
      <c r="R67" s="593"/>
      <c r="S67" s="593"/>
      <c r="T67" s="593"/>
      <c r="U67" s="592" t="str">
        <f>IF(Tabela1[[#This Row],[Desconto SLA Mês]]&lt;&gt;"preenchimento pendente","Sim","Não")</f>
        <v>Não</v>
      </c>
      <c r="V67" s="592">
        <f t="shared" si="8"/>
        <v>275412.45445057965</v>
      </c>
      <c r="W67" s="592"/>
      <c r="X67" s="609"/>
      <c r="Y67" s="609"/>
      <c r="Z67" s="609"/>
      <c r="AA67" s="610">
        <v>45689</v>
      </c>
      <c r="AB67" s="668" cm="1">
        <f t="array" ref="AB6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67" s="207"/>
      <c r="AD67" s="64"/>
      <c r="AE67" s="64"/>
      <c r="AF67" s="5"/>
      <c r="AG67" s="5"/>
      <c r="AH67" s="5"/>
      <c r="AI67" s="5"/>
      <c r="AJ67" s="3">
        <f t="shared" si="9"/>
        <v>0</v>
      </c>
      <c r="AK67" s="3">
        <f t="shared" si="10"/>
        <v>0</v>
      </c>
      <c r="AL67" s="3">
        <f t="shared" si="11"/>
        <v>0</v>
      </c>
      <c r="AM67" s="5"/>
      <c r="AN67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68" spans="2:40" customFormat="1" ht="20.9" customHeight="1" thickBot="1">
      <c r="B68" s="476"/>
      <c r="C68" s="3" t="s">
        <v>433</v>
      </c>
      <c r="D68" s="605" t="s">
        <v>303</v>
      </c>
      <c r="E68" s="606" t="s">
        <v>75</v>
      </c>
      <c r="F68" s="607" t="s">
        <v>192</v>
      </c>
      <c r="G68" s="600">
        <v>4</v>
      </c>
      <c r="H68" s="630">
        <v>3</v>
      </c>
      <c r="I68" s="680" t="s">
        <v>434</v>
      </c>
      <c r="J68" s="680" t="s">
        <v>434</v>
      </c>
      <c r="K68" s="593">
        <v>26895.68</v>
      </c>
      <c r="L68" s="593"/>
      <c r="M68" s="596"/>
      <c r="N68" s="593"/>
      <c r="O68" s="596"/>
      <c r="P68" s="670" t="s">
        <v>432</v>
      </c>
      <c r="Q68" s="593"/>
      <c r="R68" s="593"/>
      <c r="S68" s="593"/>
      <c r="T68" s="593"/>
      <c r="U68" s="592" t="str">
        <f>IF(Tabela1[[#This Row],[Desconto SLA Mês]]&lt;&gt;"preenchimento pendente","Sim","Não")</f>
        <v>Não</v>
      </c>
      <c r="V68" s="592">
        <f t="shared" si="8"/>
        <v>26895.68</v>
      </c>
      <c r="W68" s="592"/>
      <c r="X68" s="609"/>
      <c r="Y68" s="609"/>
      <c r="Z68" s="609"/>
      <c r="AA68" s="610">
        <v>45689</v>
      </c>
      <c r="AB68" s="668" cm="1">
        <f t="array" ref="AB6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68" s="64"/>
      <c r="AD68" s="64"/>
      <c r="AE68" s="207"/>
      <c r="AF68" s="5"/>
      <c r="AG68" s="5"/>
      <c r="AH68" s="5"/>
      <c r="AI68" s="5"/>
      <c r="AJ68" s="3">
        <f t="shared" si="9"/>
        <v>0</v>
      </c>
      <c r="AK68" s="3">
        <f t="shared" si="10"/>
        <v>0</v>
      </c>
      <c r="AL68" s="3">
        <f t="shared" si="11"/>
        <v>0</v>
      </c>
      <c r="AM68" s="5"/>
      <c r="AN68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69" spans="2:40" customFormat="1" ht="20.9" customHeight="1" thickBot="1">
      <c r="B69" s="476"/>
      <c r="C69" s="3" t="s">
        <v>433</v>
      </c>
      <c r="D69" s="605" t="s">
        <v>303</v>
      </c>
      <c r="E69" s="606" t="s">
        <v>210</v>
      </c>
      <c r="F69" s="607" t="s">
        <v>153</v>
      </c>
      <c r="G69" s="600">
        <v>10</v>
      </c>
      <c r="H69" s="600">
        <v>10</v>
      </c>
      <c r="I69" s="680" t="s">
        <v>434</v>
      </c>
      <c r="J69" s="680" t="s">
        <v>434</v>
      </c>
      <c r="K69" s="593">
        <v>61303.39</v>
      </c>
      <c r="L69" s="593"/>
      <c r="M69" s="596"/>
      <c r="N69" s="593"/>
      <c r="O69" s="596"/>
      <c r="P69" s="670" t="s">
        <v>432</v>
      </c>
      <c r="Q69" s="593"/>
      <c r="R69" s="593"/>
      <c r="S69" s="593"/>
      <c r="T69" s="593"/>
      <c r="U69" s="592" t="str">
        <f>IF(Tabela1[[#This Row],[Desconto SLA Mês]]&lt;&gt;"preenchimento pendente","Sim","Não")</f>
        <v>Não</v>
      </c>
      <c r="V69" s="592">
        <f t="shared" si="8"/>
        <v>61303.39</v>
      </c>
      <c r="W69" s="592"/>
      <c r="X69" s="609"/>
      <c r="Y69" s="609"/>
      <c r="Z69" s="609"/>
      <c r="AA69" s="610">
        <v>45689</v>
      </c>
      <c r="AB69" s="668" cm="1">
        <f t="array" ref="AB6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69" s="207"/>
      <c r="AD69" s="207"/>
      <c r="AE69" s="207"/>
      <c r="AF69" s="5"/>
      <c r="AG69" s="5"/>
      <c r="AH69" s="5"/>
      <c r="AI69" s="5"/>
      <c r="AJ69" s="3">
        <f t="shared" si="9"/>
        <v>0</v>
      </c>
      <c r="AK69" s="3">
        <f t="shared" si="10"/>
        <v>0</v>
      </c>
      <c r="AL69" s="3">
        <f t="shared" si="11"/>
        <v>0</v>
      </c>
      <c r="AM69" s="5"/>
      <c r="AN69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70" spans="2:40" customFormat="1" ht="20.9" customHeight="1" thickBot="1">
      <c r="B70" s="476"/>
      <c r="C70" s="3" t="s">
        <v>433</v>
      </c>
      <c r="D70" s="605" t="s">
        <v>340</v>
      </c>
      <c r="E70" s="606" t="s">
        <v>212</v>
      </c>
      <c r="F70" s="607" t="s">
        <v>149</v>
      </c>
      <c r="G70" s="600">
        <v>10</v>
      </c>
      <c r="H70" s="600">
        <v>10</v>
      </c>
      <c r="I70" s="680" t="s">
        <v>434</v>
      </c>
      <c r="J70" s="680" t="s">
        <v>434</v>
      </c>
      <c r="K70" s="593">
        <v>63947.94</v>
      </c>
      <c r="L70" s="596"/>
      <c r="M70" s="596"/>
      <c r="N70" s="596"/>
      <c r="O70" s="596"/>
      <c r="P70" s="670" t="s">
        <v>432</v>
      </c>
      <c r="Q70" s="593">
        <v>0</v>
      </c>
      <c r="R70" s="593">
        <v>0</v>
      </c>
      <c r="S70" s="593">
        <v>0</v>
      </c>
      <c r="T70" s="593">
        <v>0</v>
      </c>
      <c r="U70" s="592" t="str">
        <f>IF(Tabela1[[#This Row],[Desconto SLA Mês]]&lt;&gt;"preenchimento pendente","Sim","Não")</f>
        <v>Não</v>
      </c>
      <c r="V70" s="592">
        <f t="shared" si="8"/>
        <v>63947.94</v>
      </c>
      <c r="W70" s="592"/>
      <c r="X70" s="609"/>
      <c r="Y70" s="609"/>
      <c r="Z70" s="609"/>
      <c r="AA70" s="610">
        <v>45717</v>
      </c>
      <c r="AB70" s="668" cm="1">
        <f t="array" ref="AB7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70" s="207"/>
      <c r="AD70" s="207"/>
      <c r="AE70" s="207"/>
      <c r="AF70" s="5"/>
      <c r="AG70" s="5"/>
      <c r="AH70" s="5"/>
      <c r="AI70" s="5"/>
      <c r="AJ70" s="3">
        <f t="shared" si="9"/>
        <v>0</v>
      </c>
      <c r="AK70" s="3">
        <f t="shared" si="10"/>
        <v>0</v>
      </c>
      <c r="AL70" s="3">
        <f t="shared" si="11"/>
        <v>0</v>
      </c>
      <c r="AM70" s="5"/>
      <c r="AN70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71" spans="2:40" customFormat="1" ht="20.9" customHeight="1" thickBot="1">
      <c r="B71" s="476"/>
      <c r="C71" s="3" t="s">
        <v>220</v>
      </c>
      <c r="D71" s="605" t="s">
        <v>340</v>
      </c>
      <c r="E71" s="606" t="s">
        <v>88</v>
      </c>
      <c r="F71" s="607" t="s">
        <v>158</v>
      </c>
      <c r="G71" s="600">
        <v>41</v>
      </c>
      <c r="H71" s="600">
        <v>38</v>
      </c>
      <c r="I71" s="600">
        <v>0</v>
      </c>
      <c r="J71" s="600">
        <v>0</v>
      </c>
      <c r="K71" s="593">
        <v>158069.28229823234</v>
      </c>
      <c r="L71" s="593">
        <v>0</v>
      </c>
      <c r="M71" s="593">
        <v>0</v>
      </c>
      <c r="N71" s="593">
        <v>0</v>
      </c>
      <c r="O71" s="593">
        <v>0</v>
      </c>
      <c r="P71" s="593">
        <v>-2107.59039999999</v>
      </c>
      <c r="Q71" s="593">
        <v>0</v>
      </c>
      <c r="R71" s="593">
        <v>0</v>
      </c>
      <c r="S71" s="593">
        <v>0</v>
      </c>
      <c r="T71" s="593">
        <v>0</v>
      </c>
      <c r="U71" s="592" t="str">
        <f>IF(Tabela1[[#This Row],[Desconto SLA Mês]]&lt;&gt;"preenchimento pendente","Sim","Não")</f>
        <v>Sim</v>
      </c>
      <c r="V71" s="592">
        <f t="shared" si="8"/>
        <v>155961.69189823236</v>
      </c>
      <c r="W71" s="592"/>
      <c r="X71" s="609"/>
      <c r="Y71" s="609"/>
      <c r="Z71" s="609"/>
      <c r="AA71" s="610">
        <v>45689</v>
      </c>
      <c r="AB71" s="668" cm="1">
        <f t="array" ref="AB7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71" s="64">
        <f>1049.4+1314.65</f>
        <v>2364.0500000000002</v>
      </c>
      <c r="AD71" s="64">
        <f>1049.4+1314.65</f>
        <v>2364.0500000000002</v>
      </c>
      <c r="AE71" s="64"/>
      <c r="AF71" s="5"/>
      <c r="AG71" s="5"/>
      <c r="AH71" s="5"/>
      <c r="AI71" s="5"/>
      <c r="AJ71" s="3">
        <f t="shared" si="9"/>
        <v>0</v>
      </c>
      <c r="AK71" s="3">
        <f t="shared" si="10"/>
        <v>0</v>
      </c>
      <c r="AL71" s="3">
        <f t="shared" si="11"/>
        <v>2107.5903999999864</v>
      </c>
      <c r="AM71" s="5"/>
      <c r="AN71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72" spans="2:40" customFormat="1" ht="20.9" customHeight="1" thickBot="1">
      <c r="B72" s="476"/>
      <c r="C72" s="3" t="s">
        <v>433</v>
      </c>
      <c r="D72" s="611" t="s">
        <v>340</v>
      </c>
      <c r="E72" s="607" t="s">
        <v>75</v>
      </c>
      <c r="F72" s="607" t="s">
        <v>192</v>
      </c>
      <c r="G72" s="600">
        <v>2</v>
      </c>
      <c r="H72" s="600">
        <v>2</v>
      </c>
      <c r="I72" s="679" t="s">
        <v>434</v>
      </c>
      <c r="J72" s="680" t="s">
        <v>434</v>
      </c>
      <c r="K72" s="593">
        <v>15986.88</v>
      </c>
      <c r="L72" s="596"/>
      <c r="M72" s="596"/>
      <c r="N72" s="596"/>
      <c r="O72" s="596"/>
      <c r="P72" s="670" t="s">
        <v>432</v>
      </c>
      <c r="Q72" s="593">
        <v>0</v>
      </c>
      <c r="R72" s="593">
        <v>0</v>
      </c>
      <c r="S72" s="593">
        <v>0</v>
      </c>
      <c r="T72" s="593">
        <v>0</v>
      </c>
      <c r="U72" s="592" t="str">
        <f>IF(Tabela1[[#This Row],[Desconto SLA Mês]]&lt;&gt;"preenchimento pendente","Sim","Não")</f>
        <v>Não</v>
      </c>
      <c r="V72" s="592">
        <f t="shared" si="8"/>
        <v>15986.88</v>
      </c>
      <c r="W72" s="592"/>
      <c r="X72" s="609"/>
      <c r="Y72" s="609"/>
      <c r="Z72" s="609"/>
      <c r="AA72" s="610">
        <v>45689</v>
      </c>
      <c r="AB72" s="668" cm="1">
        <f t="array" ref="AB7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72" s="207"/>
      <c r="AD72" s="207"/>
      <c r="AE72" s="207"/>
      <c r="AF72" s="5"/>
      <c r="AG72" s="5"/>
      <c r="AH72" s="5"/>
      <c r="AI72" s="5"/>
      <c r="AJ72" s="3">
        <f t="shared" si="9"/>
        <v>0</v>
      </c>
      <c r="AK72" s="3">
        <f t="shared" si="10"/>
        <v>0</v>
      </c>
      <c r="AL72" s="3">
        <f t="shared" si="11"/>
        <v>0</v>
      </c>
      <c r="AM72" s="5"/>
      <c r="AN72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73" spans="2:40" customFormat="1" ht="20.9" customHeight="1" thickBot="1">
      <c r="B73" s="476"/>
      <c r="C73" s="3" t="s">
        <v>433</v>
      </c>
      <c r="D73" s="611" t="s">
        <v>340</v>
      </c>
      <c r="E73" s="607" t="s">
        <v>208</v>
      </c>
      <c r="F73" s="607" t="s">
        <v>201</v>
      </c>
      <c r="G73" s="600">
        <v>2</v>
      </c>
      <c r="H73" s="600">
        <v>2</v>
      </c>
      <c r="I73" s="680" t="s">
        <v>434</v>
      </c>
      <c r="J73" s="680" t="s">
        <v>434</v>
      </c>
      <c r="K73" s="593">
        <v>7678.47</v>
      </c>
      <c r="L73" s="596"/>
      <c r="M73" s="597"/>
      <c r="N73" s="596"/>
      <c r="O73" s="597"/>
      <c r="P73" s="671" t="s">
        <v>432</v>
      </c>
      <c r="Q73" s="594"/>
      <c r="R73" s="594"/>
      <c r="S73" s="594"/>
      <c r="T73" s="594"/>
      <c r="U73" s="592" t="str">
        <f>IF(Tabela1[[#This Row],[Desconto SLA Mês]]&lt;&gt;"preenchimento pendente","Sim","Não")</f>
        <v>Não</v>
      </c>
      <c r="V73" s="592">
        <f t="shared" si="8"/>
        <v>7678.47</v>
      </c>
      <c r="W73" s="592"/>
      <c r="X73" s="609"/>
      <c r="Y73" s="609"/>
      <c r="Z73" s="609"/>
      <c r="AA73" s="610">
        <v>45717</v>
      </c>
      <c r="AB73" s="668" cm="1">
        <f t="array" ref="AB7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73" s="207"/>
      <c r="AD73" s="207"/>
      <c r="AE73" s="207"/>
      <c r="AF73" s="5"/>
      <c r="AG73" s="5"/>
      <c r="AH73" s="5"/>
      <c r="AI73" s="5"/>
      <c r="AJ73" s="3">
        <f t="shared" si="9"/>
        <v>0</v>
      </c>
      <c r="AK73" s="3">
        <f t="shared" si="10"/>
        <v>0</v>
      </c>
      <c r="AL73" s="3">
        <f t="shared" si="11"/>
        <v>0</v>
      </c>
      <c r="AM73" s="5"/>
      <c r="AN73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74" spans="2:40" customFormat="1" ht="20.9" customHeight="1" thickBot="1">
      <c r="B74" s="476"/>
      <c r="C74" s="3" t="s">
        <v>433</v>
      </c>
      <c r="D74" s="611" t="s">
        <v>340</v>
      </c>
      <c r="E74" s="607" t="s">
        <v>210</v>
      </c>
      <c r="F74" s="607" t="s">
        <v>201</v>
      </c>
      <c r="G74" s="600">
        <v>6</v>
      </c>
      <c r="H74" s="600">
        <v>6</v>
      </c>
      <c r="I74" s="680" t="s">
        <v>434</v>
      </c>
      <c r="J74" s="680" t="s">
        <v>434</v>
      </c>
      <c r="K74" s="593">
        <v>36067.842262593505</v>
      </c>
      <c r="L74" s="596"/>
      <c r="M74" s="597"/>
      <c r="N74" s="596"/>
      <c r="O74" s="597"/>
      <c r="P74" s="671" t="s">
        <v>432</v>
      </c>
      <c r="Q74" s="594"/>
      <c r="R74" s="594"/>
      <c r="S74" s="594"/>
      <c r="T74" s="594"/>
      <c r="U74" s="592" t="str">
        <f>IF(Tabela1[[#This Row],[Desconto SLA Mês]]&lt;&gt;"preenchimento pendente","Sim","Não")</f>
        <v>Não</v>
      </c>
      <c r="V74" s="592">
        <f t="shared" si="8"/>
        <v>36067.842262593505</v>
      </c>
      <c r="W74" s="592"/>
      <c r="X74" s="609"/>
      <c r="Y74" s="609"/>
      <c r="Z74" s="609"/>
      <c r="AA74" s="610">
        <v>45717</v>
      </c>
      <c r="AB74" s="668" cm="1">
        <f t="array" ref="AB7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74" s="207"/>
      <c r="AD74" s="207"/>
      <c r="AE74" s="207"/>
      <c r="AF74" s="5"/>
      <c r="AG74" s="5"/>
      <c r="AH74" s="5"/>
      <c r="AI74" s="5"/>
      <c r="AJ74" s="3">
        <f t="shared" si="9"/>
        <v>0</v>
      </c>
      <c r="AK74" s="3">
        <f t="shared" si="10"/>
        <v>0</v>
      </c>
      <c r="AL74" s="3">
        <f t="shared" si="11"/>
        <v>0</v>
      </c>
      <c r="AM74" s="5"/>
      <c r="AN74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75" spans="2:40" customFormat="1" ht="20.9" customHeight="1" thickBot="1">
      <c r="B75" s="476"/>
      <c r="C75" s="3" t="s">
        <v>220</v>
      </c>
      <c r="D75" s="611" t="s">
        <v>352</v>
      </c>
      <c r="E75" s="607" t="s">
        <v>88</v>
      </c>
      <c r="F75" s="607" t="s">
        <v>158</v>
      </c>
      <c r="G75" s="600">
        <v>22</v>
      </c>
      <c r="H75" s="600">
        <v>22</v>
      </c>
      <c r="I75" s="600">
        <v>0</v>
      </c>
      <c r="J75" s="600">
        <v>0</v>
      </c>
      <c r="K75" s="593">
        <v>121722.58</v>
      </c>
      <c r="L75" s="593"/>
      <c r="M75" s="593">
        <v>0</v>
      </c>
      <c r="N75" s="593"/>
      <c r="O75" s="593">
        <v>0</v>
      </c>
      <c r="P75" s="662">
        <v>-1217.2257999999999</v>
      </c>
      <c r="Q75" s="593">
        <v>0</v>
      </c>
      <c r="R75" s="593">
        <v>0</v>
      </c>
      <c r="S75" s="593">
        <v>0</v>
      </c>
      <c r="T75" s="593">
        <v>0</v>
      </c>
      <c r="U75" s="592" t="str">
        <f>IF(Tabela1[[#This Row],[Desconto SLA Mês]]&lt;&gt;"preenchimento pendente","Sim","Não")</f>
        <v>Sim</v>
      </c>
      <c r="V75" s="592">
        <f t="shared" si="8"/>
        <v>120505.3542</v>
      </c>
      <c r="W75" s="592"/>
      <c r="X75" s="609"/>
      <c r="Y75" s="609"/>
      <c r="Z75" s="609"/>
      <c r="AA75" s="610">
        <v>45717</v>
      </c>
      <c r="AB75" s="668" cm="1">
        <f t="array" ref="AB7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75" s="64"/>
      <c r="AD75" s="64"/>
      <c r="AE75" s="207"/>
      <c r="AF75" s="5"/>
      <c r="AG75" s="5"/>
      <c r="AH75" s="5"/>
      <c r="AI75" s="5"/>
      <c r="AJ75" s="3">
        <f t="shared" si="9"/>
        <v>0</v>
      </c>
      <c r="AK75" s="3">
        <f t="shared" si="10"/>
        <v>0</v>
      </c>
      <c r="AL75" s="3">
        <f t="shared" si="11"/>
        <v>1217.2258000000002</v>
      </c>
      <c r="AM75" s="5"/>
      <c r="AN75" s="3" t="str">
        <f>_xlfn.XLOOKUP(Tabela1[[#This Row],[Unidade]],tabShoppingsEmails[Shopping],tabShoppingsEmails[E-mails consolidados])</f>
        <v>rafaela.portilho@caririshopping.com.br; brenda.brito@caririshopping.com.br; vitoria.silva@caririshopping.com.br; emilly.santos@caririshopping.com.br; ana.andrade@caririshopping.com.br; jesualdo.farias@caririshopping.com.br</v>
      </c>
    </row>
    <row r="76" spans="2:40" customFormat="1" ht="20.9" customHeight="1" thickBot="1">
      <c r="B76" s="476"/>
      <c r="C76" s="3" t="s">
        <v>220</v>
      </c>
      <c r="D76" s="611" t="s">
        <v>336</v>
      </c>
      <c r="E76" s="607" t="s">
        <v>212</v>
      </c>
      <c r="F76" s="607" t="s">
        <v>184</v>
      </c>
      <c r="G76" s="600">
        <v>11.67</v>
      </c>
      <c r="H76" s="600">
        <v>11.67</v>
      </c>
      <c r="I76" s="600">
        <v>0</v>
      </c>
      <c r="J76" s="600">
        <v>0</v>
      </c>
      <c r="K76" s="593">
        <v>67668.87</v>
      </c>
      <c r="L76" s="593">
        <v>0</v>
      </c>
      <c r="M76" s="593">
        <v>0</v>
      </c>
      <c r="N76" s="593">
        <v>0</v>
      </c>
      <c r="O76" s="593">
        <v>0</v>
      </c>
      <c r="P76" s="593">
        <v>0</v>
      </c>
      <c r="Q76" s="593">
        <v>0</v>
      </c>
      <c r="R76" s="593">
        <v>0</v>
      </c>
      <c r="S76" s="593">
        <v>0</v>
      </c>
      <c r="T76" s="593">
        <v>0</v>
      </c>
      <c r="U76" s="592" t="str">
        <f>IF(Tabela1[[#This Row],[Desconto SLA Mês]]&lt;&gt;"preenchimento pendente","Sim","Não")</f>
        <v>Sim</v>
      </c>
      <c r="V76" s="592">
        <f t="shared" si="8"/>
        <v>67668.87</v>
      </c>
      <c r="W76" s="592"/>
      <c r="X76" s="609"/>
      <c r="Y76" s="609"/>
      <c r="Z76" s="609"/>
      <c r="AA76" s="610">
        <v>45689</v>
      </c>
      <c r="AB76" s="668" cm="1">
        <f t="array" ref="AB7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76" s="64"/>
      <c r="AD76" s="64"/>
      <c r="AE76" s="64"/>
      <c r="AF76" s="5"/>
      <c r="AG76" s="5"/>
      <c r="AH76" s="5"/>
      <c r="AI76" s="5"/>
      <c r="AJ76" s="3">
        <f t="shared" si="9"/>
        <v>0</v>
      </c>
      <c r="AK76" s="3">
        <f t="shared" si="10"/>
        <v>0</v>
      </c>
      <c r="AL76" s="3">
        <f t="shared" si="11"/>
        <v>0</v>
      </c>
      <c r="AM76" s="5"/>
      <c r="AN76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77" spans="2:40" customFormat="1" ht="20.9" customHeight="1" thickBot="1">
      <c r="B77" s="476"/>
      <c r="C77" s="3" t="s">
        <v>220</v>
      </c>
      <c r="D77" s="611" t="s">
        <v>336</v>
      </c>
      <c r="E77" s="607" t="s">
        <v>213</v>
      </c>
      <c r="F77" s="607" t="s">
        <v>139</v>
      </c>
      <c r="G77" s="600">
        <v>5</v>
      </c>
      <c r="H77" s="600">
        <v>5</v>
      </c>
      <c r="I77" s="600">
        <v>0</v>
      </c>
      <c r="J77" s="600">
        <v>0</v>
      </c>
      <c r="K77" s="593">
        <v>25547</v>
      </c>
      <c r="L77" s="593">
        <v>0</v>
      </c>
      <c r="M77" s="593">
        <v>0</v>
      </c>
      <c r="N77" s="593">
        <v>0</v>
      </c>
      <c r="O77" s="593">
        <v>0</v>
      </c>
      <c r="P77" s="600">
        <v>0</v>
      </c>
      <c r="Q77" s="593">
        <v>0</v>
      </c>
      <c r="R77" s="593">
        <v>0</v>
      </c>
      <c r="S77" s="593">
        <v>0</v>
      </c>
      <c r="T77" s="593">
        <v>0</v>
      </c>
      <c r="U77" s="592" t="str">
        <f>IF(Tabela1[[#This Row],[Desconto SLA Mês]]&lt;&gt;"preenchimento pendente","Sim","Não")</f>
        <v>Sim</v>
      </c>
      <c r="V77" s="592">
        <f t="shared" si="8"/>
        <v>25547</v>
      </c>
      <c r="W77" s="592"/>
      <c r="X77" s="609"/>
      <c r="Y77" s="609"/>
      <c r="Z77" s="609"/>
      <c r="AA77" s="610">
        <v>45689</v>
      </c>
      <c r="AB77" s="668" cm="1">
        <f t="array" ref="AB7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77" s="207"/>
      <c r="AD77" s="207"/>
      <c r="AE77" s="207"/>
      <c r="AF77" s="5"/>
      <c r="AG77" s="5"/>
      <c r="AH77" s="5"/>
      <c r="AI77" s="5"/>
      <c r="AJ77" s="3">
        <f t="shared" si="9"/>
        <v>0</v>
      </c>
      <c r="AK77" s="3">
        <f t="shared" si="10"/>
        <v>0</v>
      </c>
      <c r="AL77" s="3">
        <f t="shared" si="11"/>
        <v>0</v>
      </c>
      <c r="AM77" s="5"/>
      <c r="AN77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78" spans="2:40" customFormat="1" ht="20.9" customHeight="1" thickBot="1">
      <c r="B78" s="476"/>
      <c r="C78" s="3" t="s">
        <v>220</v>
      </c>
      <c r="D78" s="611" t="s">
        <v>336</v>
      </c>
      <c r="E78" s="607" t="s">
        <v>88</v>
      </c>
      <c r="F78" s="607" t="s">
        <v>153</v>
      </c>
      <c r="G78" s="600">
        <v>63</v>
      </c>
      <c r="H78" s="600">
        <v>72</v>
      </c>
      <c r="I78" s="600">
        <v>58</v>
      </c>
      <c r="J78" s="600">
        <v>0</v>
      </c>
      <c r="K78" s="593">
        <v>336360.14963333402</v>
      </c>
      <c r="L78" s="593">
        <v>-8555.66</v>
      </c>
      <c r="M78" s="594"/>
      <c r="N78" s="593">
        <v>0</v>
      </c>
      <c r="O78" s="593">
        <v>0</v>
      </c>
      <c r="P78" s="594"/>
      <c r="Q78" s="593">
        <v>0</v>
      </c>
      <c r="R78" s="593">
        <v>0</v>
      </c>
      <c r="S78" s="593">
        <v>0</v>
      </c>
      <c r="T78" s="593">
        <v>0</v>
      </c>
      <c r="U78" s="592" t="str">
        <f>IF(Tabela1[[#This Row],[Desconto SLA Mês]]&lt;&gt;"preenchimento pendente","Sim","Não")</f>
        <v>Sim</v>
      </c>
      <c r="V78" s="592">
        <f t="shared" si="8"/>
        <v>336360.14963333402</v>
      </c>
      <c r="W78" s="592"/>
      <c r="X78" s="609"/>
      <c r="Y78" s="609"/>
      <c r="Z78" s="609"/>
      <c r="AA78" s="610">
        <v>45717</v>
      </c>
      <c r="AB78" s="668" cm="1">
        <f t="array" ref="AB7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78" s="64"/>
      <c r="AD78" s="64"/>
      <c r="AE78" s="207"/>
      <c r="AF78" s="5"/>
      <c r="AG78" s="5"/>
      <c r="AH78" s="5"/>
      <c r="AI78" s="5"/>
      <c r="AJ78" s="3">
        <f t="shared" si="9"/>
        <v>-8555.66</v>
      </c>
      <c r="AK78" s="3">
        <f t="shared" si="10"/>
        <v>0</v>
      </c>
      <c r="AL78" s="3">
        <f t="shared" si="11"/>
        <v>0</v>
      </c>
      <c r="AM78" s="5"/>
      <c r="AN78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79" spans="2:40" customFormat="1" ht="20.9" customHeight="1" thickBot="1">
      <c r="B79" s="476"/>
      <c r="C79" s="3" t="s">
        <v>220</v>
      </c>
      <c r="D79" s="611" t="s">
        <v>336</v>
      </c>
      <c r="E79" s="607" t="s">
        <v>75</v>
      </c>
      <c r="F79" s="607" t="s">
        <v>140</v>
      </c>
      <c r="G79" s="600">
        <v>4</v>
      </c>
      <c r="H79" s="600">
        <v>4</v>
      </c>
      <c r="I79" s="600">
        <v>0</v>
      </c>
      <c r="J79" s="600">
        <v>0</v>
      </c>
      <c r="K79" s="593">
        <v>27078.76</v>
      </c>
      <c r="L79" s="593">
        <v>0</v>
      </c>
      <c r="M79" s="600">
        <v>0</v>
      </c>
      <c r="N79" s="600">
        <v>0</v>
      </c>
      <c r="O79" s="600">
        <v>0</v>
      </c>
      <c r="P79" s="600">
        <v>0</v>
      </c>
      <c r="Q79" s="600">
        <v>0</v>
      </c>
      <c r="R79" s="600">
        <v>0</v>
      </c>
      <c r="S79" s="600">
        <v>0</v>
      </c>
      <c r="T79" s="600">
        <v>0</v>
      </c>
      <c r="U79" s="592" t="str">
        <f>IF(Tabela1[[#This Row],[Desconto SLA Mês]]&lt;&gt;"preenchimento pendente","Sim","Não")</f>
        <v>Sim</v>
      </c>
      <c r="V79" s="592">
        <f t="shared" si="8"/>
        <v>27078.76</v>
      </c>
      <c r="W79" s="592"/>
      <c r="X79" s="609"/>
      <c r="Y79" s="609">
        <v>3494.5048307206016</v>
      </c>
      <c r="Z79" s="609"/>
      <c r="AA79" s="610">
        <v>45689</v>
      </c>
      <c r="AB79" s="668" cm="1">
        <f t="array" ref="AB7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79" s="207"/>
      <c r="AD79" s="207"/>
      <c r="AE79" s="64"/>
      <c r="AF79" s="5"/>
      <c r="AG79" s="5"/>
      <c r="AH79" s="5"/>
      <c r="AI79" s="5"/>
      <c r="AJ79" s="3">
        <f t="shared" si="9"/>
        <v>0</v>
      </c>
      <c r="AK79" s="3">
        <f t="shared" si="10"/>
        <v>0</v>
      </c>
      <c r="AL79" s="3">
        <f t="shared" si="11"/>
        <v>0</v>
      </c>
      <c r="AM79" s="5"/>
      <c r="AN79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80" spans="2:40" customFormat="1" ht="20.9" customHeight="1" thickBot="1">
      <c r="B80" s="476"/>
      <c r="C80" s="3" t="s">
        <v>220</v>
      </c>
      <c r="D80" s="611" t="s">
        <v>336</v>
      </c>
      <c r="E80" s="607" t="s">
        <v>208</v>
      </c>
      <c r="F80" s="607" t="s">
        <v>153</v>
      </c>
      <c r="G80" s="600">
        <v>26</v>
      </c>
      <c r="H80" s="600">
        <v>26</v>
      </c>
      <c r="I80" s="600">
        <v>0</v>
      </c>
      <c r="J80" s="600">
        <v>0</v>
      </c>
      <c r="K80" s="593">
        <v>115592.99</v>
      </c>
      <c r="L80" s="593">
        <v>0</v>
      </c>
      <c r="M80" s="593">
        <v>0</v>
      </c>
      <c r="N80" s="593">
        <v>0</v>
      </c>
      <c r="O80" s="593">
        <v>0</v>
      </c>
      <c r="P80" s="593">
        <v>0</v>
      </c>
      <c r="Q80" s="593">
        <v>0</v>
      </c>
      <c r="R80" s="593">
        <v>0</v>
      </c>
      <c r="S80" s="593">
        <v>0</v>
      </c>
      <c r="T80" s="593">
        <v>0</v>
      </c>
      <c r="U80" s="592" t="str">
        <f>IF(Tabela1[[#This Row],[Desconto SLA Mês]]&lt;&gt;"preenchimento pendente","Sim","Não")</f>
        <v>Sim</v>
      </c>
      <c r="V80" s="592">
        <f t="shared" si="8"/>
        <v>115592.99</v>
      </c>
      <c r="W80" s="592"/>
      <c r="X80" s="609"/>
      <c r="Y80" s="609"/>
      <c r="Z80" s="609"/>
      <c r="AA80" s="610">
        <v>45689</v>
      </c>
      <c r="AB80" s="668" cm="1">
        <f t="array" ref="AB8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80" s="207"/>
      <c r="AD80" s="207"/>
      <c r="AE80" s="207"/>
      <c r="AF80" s="5"/>
      <c r="AG80" s="6"/>
      <c r="AH80" s="5"/>
      <c r="AI80" s="5"/>
      <c r="AJ80" s="3">
        <f t="shared" si="9"/>
        <v>0</v>
      </c>
      <c r="AK80" s="3">
        <f t="shared" si="10"/>
        <v>0</v>
      </c>
      <c r="AL80" s="3">
        <f t="shared" si="11"/>
        <v>0</v>
      </c>
      <c r="AM80" s="5"/>
      <c r="AN80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81" spans="2:40" customFormat="1" ht="20.9" customHeight="1" thickBot="1">
      <c r="B81" s="476"/>
      <c r="C81" s="3" t="s">
        <v>220</v>
      </c>
      <c r="D81" s="611" t="s">
        <v>336</v>
      </c>
      <c r="E81" s="607" t="s">
        <v>210</v>
      </c>
      <c r="F81" s="607" t="s">
        <v>153</v>
      </c>
      <c r="G81" s="600">
        <v>17</v>
      </c>
      <c r="H81" s="600">
        <v>17</v>
      </c>
      <c r="I81" s="600">
        <v>0</v>
      </c>
      <c r="J81" s="600">
        <v>0</v>
      </c>
      <c r="K81" s="593">
        <v>112055.81</v>
      </c>
      <c r="L81" s="593">
        <v>0</v>
      </c>
      <c r="M81" s="593">
        <v>0</v>
      </c>
      <c r="N81" s="593">
        <v>0</v>
      </c>
      <c r="O81" s="593">
        <v>0</v>
      </c>
      <c r="P81" s="593">
        <v>0</v>
      </c>
      <c r="Q81" s="593">
        <v>0</v>
      </c>
      <c r="R81" s="593">
        <v>0</v>
      </c>
      <c r="S81" s="593">
        <v>0</v>
      </c>
      <c r="T81" s="593">
        <v>0</v>
      </c>
      <c r="U81" s="592" t="str">
        <f>IF(Tabela1[[#This Row],[Desconto SLA Mês]]&lt;&gt;"preenchimento pendente","Sim","Não")</f>
        <v>Sim</v>
      </c>
      <c r="V81" s="592">
        <f t="shared" si="8"/>
        <v>112055.81</v>
      </c>
      <c r="W81" s="592"/>
      <c r="X81" s="609"/>
      <c r="Y81" s="609"/>
      <c r="Z81" s="609"/>
      <c r="AA81" s="610">
        <v>45689</v>
      </c>
      <c r="AB81" s="668" cm="1">
        <f t="array" ref="AB8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81" s="207"/>
      <c r="AD81" s="207"/>
      <c r="AE81" s="207"/>
      <c r="AF81" s="5"/>
      <c r="AG81" s="5"/>
      <c r="AH81" s="5"/>
      <c r="AI81" s="5"/>
      <c r="AJ81" s="3">
        <f t="shared" si="9"/>
        <v>0</v>
      </c>
      <c r="AK81" s="3">
        <f t="shared" si="10"/>
        <v>0</v>
      </c>
      <c r="AL81" s="3">
        <f t="shared" si="11"/>
        <v>0</v>
      </c>
      <c r="AM81" s="5"/>
      <c r="AN81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82" spans="2:40" customFormat="1" ht="20.9" customHeight="1" thickBot="1">
      <c r="B82" s="476"/>
      <c r="C82" s="3" t="s">
        <v>220</v>
      </c>
      <c r="D82" s="611" t="s">
        <v>354</v>
      </c>
      <c r="E82" s="607" t="s">
        <v>212</v>
      </c>
      <c r="F82" s="607" t="s">
        <v>195</v>
      </c>
      <c r="G82" s="600">
        <v>12</v>
      </c>
      <c r="H82" s="600">
        <v>13</v>
      </c>
      <c r="I82" s="600">
        <v>0</v>
      </c>
      <c r="J82" s="600">
        <v>0</v>
      </c>
      <c r="K82" s="593">
        <v>102827.51</v>
      </c>
      <c r="L82" s="593">
        <v>0</v>
      </c>
      <c r="M82" s="593">
        <v>0</v>
      </c>
      <c r="N82" s="593">
        <v>0</v>
      </c>
      <c r="O82" s="593">
        <v>0</v>
      </c>
      <c r="P82" s="593">
        <v>0</v>
      </c>
      <c r="Q82" s="593">
        <v>0</v>
      </c>
      <c r="R82" s="593">
        <v>0</v>
      </c>
      <c r="S82" s="593">
        <v>0</v>
      </c>
      <c r="T82" s="593">
        <v>0</v>
      </c>
      <c r="U82" s="592" t="str">
        <f>IF(Tabela1[[#This Row],[Desconto SLA Mês]]&lt;&gt;"preenchimento pendente","Sim","Não")</f>
        <v>Sim</v>
      </c>
      <c r="V82" s="592">
        <f t="shared" si="8"/>
        <v>102827.51</v>
      </c>
      <c r="W82" s="592"/>
      <c r="X82" s="609"/>
      <c r="Y82" s="609"/>
      <c r="Z82" s="609"/>
      <c r="AA82" s="610">
        <v>45689</v>
      </c>
      <c r="AB82" s="668" cm="1">
        <f t="array" ref="AB8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82" s="207"/>
      <c r="AD82" s="207"/>
      <c r="AE82" s="207"/>
      <c r="AF82" s="5"/>
      <c r="AG82" s="5"/>
      <c r="AH82" s="5"/>
      <c r="AI82" s="5"/>
      <c r="AJ82" s="3">
        <f t="shared" si="9"/>
        <v>0</v>
      </c>
      <c r="AK82" s="3">
        <f t="shared" si="10"/>
        <v>0</v>
      </c>
      <c r="AL82" s="3">
        <f t="shared" si="11"/>
        <v>0</v>
      </c>
      <c r="AM82" s="5"/>
      <c r="AN82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83" spans="2:40" customFormat="1" ht="20.9" customHeight="1" thickBot="1">
      <c r="B83" s="476"/>
      <c r="C83" s="3" t="s">
        <v>220</v>
      </c>
      <c r="D83" s="611" t="s">
        <v>354</v>
      </c>
      <c r="E83" s="607" t="s">
        <v>213</v>
      </c>
      <c r="F83" s="607" t="s">
        <v>171</v>
      </c>
      <c r="G83" s="600">
        <v>3</v>
      </c>
      <c r="H83" s="600">
        <v>3</v>
      </c>
      <c r="I83" s="600">
        <v>0</v>
      </c>
      <c r="J83" s="600">
        <v>0</v>
      </c>
      <c r="K83" s="593">
        <v>18698.97</v>
      </c>
      <c r="L83" s="593">
        <v>0</v>
      </c>
      <c r="M83" s="593">
        <v>0</v>
      </c>
      <c r="N83" s="593">
        <v>0</v>
      </c>
      <c r="O83" s="593">
        <v>0</v>
      </c>
      <c r="P83" s="673" t="s">
        <v>432</v>
      </c>
      <c r="Q83" s="593">
        <v>0</v>
      </c>
      <c r="R83" s="593">
        <v>0</v>
      </c>
      <c r="S83" s="593">
        <v>0</v>
      </c>
      <c r="T83" s="593">
        <v>0</v>
      </c>
      <c r="U83" s="592" t="str">
        <f>IF(Tabela1[[#This Row],[Desconto SLA Mês]]&lt;&gt;"preenchimento pendente","Sim","Não")</f>
        <v>Não</v>
      </c>
      <c r="V83" s="592">
        <f t="shared" si="8"/>
        <v>18698.97</v>
      </c>
      <c r="W83" s="592"/>
      <c r="X83" s="609"/>
      <c r="Y83" s="609"/>
      <c r="Z83" s="609"/>
      <c r="AA83" s="610">
        <v>45689</v>
      </c>
      <c r="AB83" s="668" cm="1">
        <f t="array" ref="AB8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83" s="64"/>
      <c r="AD83" s="64"/>
      <c r="AE83" s="64"/>
      <c r="AF83" s="5"/>
      <c r="AG83" s="5"/>
      <c r="AH83" s="5"/>
      <c r="AI83" s="5"/>
      <c r="AJ83" s="3">
        <f t="shared" si="9"/>
        <v>0</v>
      </c>
      <c r="AK83" s="3">
        <f t="shared" si="10"/>
        <v>0</v>
      </c>
      <c r="AL83" s="3">
        <f t="shared" si="11"/>
        <v>0</v>
      </c>
      <c r="AM83" s="5"/>
      <c r="AN83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84" spans="2:40" customFormat="1" ht="20.9" customHeight="1" thickBot="1">
      <c r="B84" s="476"/>
      <c r="C84" s="3" t="s">
        <v>220</v>
      </c>
      <c r="D84" s="611" t="s">
        <v>354</v>
      </c>
      <c r="E84" s="607" t="s">
        <v>88</v>
      </c>
      <c r="F84" s="607" t="s">
        <v>165</v>
      </c>
      <c r="G84" s="600">
        <v>41</v>
      </c>
      <c r="H84" s="600">
        <v>37</v>
      </c>
      <c r="I84" s="600">
        <v>0</v>
      </c>
      <c r="J84" s="600">
        <v>0</v>
      </c>
      <c r="K84" s="593">
        <v>175480.95248332308</v>
      </c>
      <c r="L84" s="593">
        <v>0</v>
      </c>
      <c r="M84" s="593">
        <v>0</v>
      </c>
      <c r="N84" s="593">
        <v>0</v>
      </c>
      <c r="O84" s="593">
        <v>0</v>
      </c>
      <c r="P84" s="593">
        <v>-292.47000000000003</v>
      </c>
      <c r="Q84" s="593">
        <v>0</v>
      </c>
      <c r="R84" s="593">
        <v>0</v>
      </c>
      <c r="S84" s="593">
        <v>0</v>
      </c>
      <c r="T84" s="593">
        <v>0</v>
      </c>
      <c r="U84" s="592" t="str">
        <f>IF(Tabela1[[#This Row],[Desconto SLA Mês]]&lt;&gt;"preenchimento pendente","Sim","Não")</f>
        <v>Sim</v>
      </c>
      <c r="V84" s="592">
        <f t="shared" si="8"/>
        <v>175188.48248332308</v>
      </c>
      <c r="W84" s="592"/>
      <c r="X84" s="609"/>
      <c r="Y84" s="609"/>
      <c r="Z84" s="609"/>
      <c r="AA84" s="610">
        <v>45689</v>
      </c>
      <c r="AB84" s="668" cm="1">
        <f t="array" ref="AB8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84" s="207"/>
      <c r="AD84" s="207"/>
      <c r="AE84" s="207"/>
      <c r="AF84" s="5"/>
      <c r="AG84" s="5"/>
      <c r="AH84" s="5"/>
      <c r="AI84" s="5"/>
      <c r="AJ84" s="3">
        <f t="shared" si="9"/>
        <v>0</v>
      </c>
      <c r="AK84" s="3">
        <f t="shared" si="10"/>
        <v>0</v>
      </c>
      <c r="AL84" s="3">
        <f t="shared" si="11"/>
        <v>292.47000000000116</v>
      </c>
      <c r="AM84" s="5"/>
      <c r="AN84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85" spans="2:40" customFormat="1" ht="20.9" customHeight="1" thickBot="1">
      <c r="B85" s="476"/>
      <c r="C85" s="3" t="s">
        <v>220</v>
      </c>
      <c r="D85" s="611" t="s">
        <v>354</v>
      </c>
      <c r="E85" s="607" t="s">
        <v>75</v>
      </c>
      <c r="F85" s="607" t="s">
        <v>192</v>
      </c>
      <c r="G85" s="600">
        <v>3</v>
      </c>
      <c r="H85" s="600">
        <v>2</v>
      </c>
      <c r="I85" s="600">
        <v>0</v>
      </c>
      <c r="J85" s="600">
        <v>0</v>
      </c>
      <c r="K85" s="593">
        <v>16692.560000000001</v>
      </c>
      <c r="L85" s="593">
        <v>0</v>
      </c>
      <c r="M85" s="593">
        <v>0</v>
      </c>
      <c r="N85" s="593">
        <v>0</v>
      </c>
      <c r="O85" s="593">
        <v>0</v>
      </c>
      <c r="P85" s="593">
        <v>-27.82</v>
      </c>
      <c r="Q85" s="593">
        <v>0</v>
      </c>
      <c r="R85" s="593">
        <v>0</v>
      </c>
      <c r="S85" s="593">
        <v>0</v>
      </c>
      <c r="T85" s="593">
        <v>0</v>
      </c>
      <c r="U85" s="592" t="str">
        <f>IF(Tabela1[[#This Row],[Desconto SLA Mês]]&lt;&gt;"preenchimento pendente","Sim","Não")</f>
        <v>Sim</v>
      </c>
      <c r="V85" s="592">
        <f t="shared" si="8"/>
        <v>16664.740000000002</v>
      </c>
      <c r="W85" s="592"/>
      <c r="X85" s="609"/>
      <c r="Y85" s="609"/>
      <c r="Z85" s="609"/>
      <c r="AA85" s="610">
        <v>45689</v>
      </c>
      <c r="AB85" s="668" cm="1">
        <f t="array" ref="AB8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85" s="207"/>
      <c r="AD85" s="207"/>
      <c r="AE85" s="207"/>
      <c r="AF85" s="5"/>
      <c r="AG85" s="5"/>
      <c r="AH85" s="5"/>
      <c r="AI85" s="5"/>
      <c r="AJ85" s="3">
        <f t="shared" ref="AJ85:AJ116" si="12">L85-M85</f>
        <v>0</v>
      </c>
      <c r="AK85" s="3">
        <f t="shared" ref="AK85:AK116" si="13">AC85-AD85</f>
        <v>0</v>
      </c>
      <c r="AL85" s="3">
        <f t="shared" ref="AL85:AL116" si="14">K85-V85</f>
        <v>27.819999999999709</v>
      </c>
      <c r="AM85" s="5"/>
      <c r="AN85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86" spans="2:40" customFormat="1" ht="20.9" customHeight="1" thickBot="1">
      <c r="B86" s="476"/>
      <c r="C86" s="3" t="s">
        <v>220</v>
      </c>
      <c r="D86" s="611" t="s">
        <v>354</v>
      </c>
      <c r="E86" s="607" t="s">
        <v>210</v>
      </c>
      <c r="F86" s="607" t="s">
        <v>153</v>
      </c>
      <c r="G86" s="600">
        <v>6</v>
      </c>
      <c r="H86" s="600">
        <v>6</v>
      </c>
      <c r="I86" s="600">
        <v>0</v>
      </c>
      <c r="J86" s="600">
        <v>0</v>
      </c>
      <c r="K86" s="593">
        <v>39896.269999999997</v>
      </c>
      <c r="L86" s="593">
        <v>0</v>
      </c>
      <c r="M86" s="593">
        <v>0</v>
      </c>
      <c r="N86" s="593">
        <v>0</v>
      </c>
      <c r="O86" s="593">
        <v>0</v>
      </c>
      <c r="P86" s="593">
        <v>-299.22202499999503</v>
      </c>
      <c r="Q86" s="593">
        <v>0</v>
      </c>
      <c r="R86" s="593">
        <v>0</v>
      </c>
      <c r="S86" s="593">
        <v>0</v>
      </c>
      <c r="T86" s="593">
        <v>0</v>
      </c>
      <c r="U86" s="592" t="str">
        <f>IF(Tabela1[[#This Row],[Desconto SLA Mês]]&lt;&gt;"preenchimento pendente","Sim","Não")</f>
        <v>Sim</v>
      </c>
      <c r="V86" s="592">
        <f t="shared" si="8"/>
        <v>39597.047975000001</v>
      </c>
      <c r="W86" s="592"/>
      <c r="X86" s="609"/>
      <c r="Y86" s="609"/>
      <c r="Z86" s="609"/>
      <c r="AA86" s="610">
        <v>45689</v>
      </c>
      <c r="AB86" s="668" cm="1">
        <f t="array" ref="AB8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86" s="207"/>
      <c r="AD86" s="207"/>
      <c r="AE86" s="207"/>
      <c r="AF86" s="5"/>
      <c r="AG86" s="5"/>
      <c r="AH86" s="5"/>
      <c r="AI86" s="5"/>
      <c r="AJ86" s="3">
        <f t="shared" si="12"/>
        <v>0</v>
      </c>
      <c r="AK86" s="3">
        <f t="shared" si="13"/>
        <v>0</v>
      </c>
      <c r="AL86" s="3">
        <f t="shared" si="14"/>
        <v>299.22202499999548</v>
      </c>
      <c r="AM86" s="5"/>
      <c r="AN86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87" spans="2:40" customFormat="1" ht="20.9" customHeight="1" thickBot="1">
      <c r="B87" s="476">
        <v>45721</v>
      </c>
      <c r="C87" s="3" t="s">
        <v>220</v>
      </c>
      <c r="D87" s="611" t="s">
        <v>262</v>
      </c>
      <c r="E87" s="607" t="s">
        <v>212</v>
      </c>
      <c r="F87" s="606" t="s">
        <v>149</v>
      </c>
      <c r="G87" s="608">
        <v>20</v>
      </c>
      <c r="H87" s="600">
        <v>20</v>
      </c>
      <c r="I87" s="600">
        <v>0</v>
      </c>
      <c r="J87" s="600">
        <v>0</v>
      </c>
      <c r="K87" s="593">
        <v>144371.28314204776</v>
      </c>
      <c r="L87" s="593">
        <v>0</v>
      </c>
      <c r="M87" s="593">
        <v>0</v>
      </c>
      <c r="N87" s="593">
        <v>0</v>
      </c>
      <c r="O87" s="593">
        <v>0</v>
      </c>
      <c r="P87" s="593">
        <v>0</v>
      </c>
      <c r="Q87" s="593">
        <v>0</v>
      </c>
      <c r="R87" s="593">
        <v>0</v>
      </c>
      <c r="S87" s="593">
        <v>0</v>
      </c>
      <c r="T87" s="593">
        <v>0</v>
      </c>
      <c r="U87" s="592" t="str">
        <f>IF(Tabela1[[#This Row],[Desconto SLA Mês]]&lt;&gt;"preenchimento pendente","Sim","Não")</f>
        <v>Sim</v>
      </c>
      <c r="V87" s="592">
        <f t="shared" si="8"/>
        <v>144371.28314204776</v>
      </c>
      <c r="W87" s="592"/>
      <c r="X87" s="609"/>
      <c r="Y87" s="609">
        <v>0</v>
      </c>
      <c r="Z87" s="609">
        <v>0</v>
      </c>
      <c r="AA87" s="610">
        <v>45717</v>
      </c>
      <c r="AB87" s="668" cm="1">
        <f t="array" ref="AB8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87" s="207"/>
      <c r="AD87" s="207"/>
      <c r="AE87" s="207"/>
      <c r="AF87" s="5"/>
      <c r="AG87" s="5"/>
      <c r="AH87" s="5"/>
      <c r="AI87" s="5"/>
      <c r="AJ87" s="3">
        <f t="shared" si="12"/>
        <v>0</v>
      </c>
      <c r="AK87" s="3">
        <f t="shared" si="13"/>
        <v>0</v>
      </c>
      <c r="AL87" s="3">
        <f t="shared" si="14"/>
        <v>0</v>
      </c>
      <c r="AM87" s="5"/>
      <c r="AN87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88" spans="2:40" customFormat="1" ht="20.9" customHeight="1" thickBot="1">
      <c r="B88" s="476"/>
      <c r="C88" s="3" t="s">
        <v>220</v>
      </c>
      <c r="D88" s="611" t="s">
        <v>262</v>
      </c>
      <c r="E88" s="607" t="s">
        <v>88</v>
      </c>
      <c r="F88" s="607" t="s">
        <v>170</v>
      </c>
      <c r="G88" s="600">
        <v>99</v>
      </c>
      <c r="H88" s="600">
        <v>97</v>
      </c>
      <c r="I88" s="600">
        <v>26</v>
      </c>
      <c r="J88" s="600">
        <v>0</v>
      </c>
      <c r="K88" s="593">
        <v>476973.14250000002</v>
      </c>
      <c r="L88" s="593">
        <v>0</v>
      </c>
      <c r="M88" s="593">
        <v>-4131.1400000000003</v>
      </c>
      <c r="N88" s="593">
        <v>0</v>
      </c>
      <c r="O88" s="593">
        <v>0</v>
      </c>
      <c r="P88" s="593">
        <v>-7949.55</v>
      </c>
      <c r="Q88" s="593">
        <v>0</v>
      </c>
      <c r="R88" s="593">
        <v>0</v>
      </c>
      <c r="S88" s="593">
        <v>0</v>
      </c>
      <c r="T88" s="593">
        <v>0</v>
      </c>
      <c r="U88" s="592" t="str">
        <f>IF(Tabela1[[#This Row],[Desconto SLA Mês]]&lt;&gt;"preenchimento pendente","Sim","Não")</f>
        <v>Sim</v>
      </c>
      <c r="V88" s="592">
        <f t="shared" si="8"/>
        <v>464892.45250000001</v>
      </c>
      <c r="W88" s="592"/>
      <c r="X88" s="609"/>
      <c r="Y88" s="632">
        <f>56870.41/2</f>
        <v>28435.205000000002</v>
      </c>
      <c r="Z88" s="609" t="s">
        <v>437</v>
      </c>
      <c r="AA88" s="610">
        <v>45717</v>
      </c>
      <c r="AB88" s="668" cm="1">
        <f t="array" ref="AB8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88" s="207"/>
      <c r="AD88" s="207"/>
      <c r="AE88" s="207"/>
      <c r="AF88" s="5"/>
      <c r="AG88" s="5"/>
      <c r="AH88" s="5"/>
      <c r="AI88" s="5"/>
      <c r="AJ88" s="3">
        <f t="shared" si="12"/>
        <v>4131.1400000000003</v>
      </c>
      <c r="AK88" s="3">
        <f t="shared" si="13"/>
        <v>0</v>
      </c>
      <c r="AL88" s="3">
        <f t="shared" si="14"/>
        <v>12080.690000000002</v>
      </c>
      <c r="AM88" s="5"/>
      <c r="AN88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89" spans="2:40" customFormat="1" ht="20.9" customHeight="1" thickBot="1">
      <c r="B89" s="476"/>
      <c r="C89" s="3" t="s">
        <v>220</v>
      </c>
      <c r="D89" s="611" t="s">
        <v>262</v>
      </c>
      <c r="E89" s="607" t="s">
        <v>210</v>
      </c>
      <c r="F89" s="607" t="s">
        <v>153</v>
      </c>
      <c r="G89" s="600">
        <v>53</v>
      </c>
      <c r="H89" s="600">
        <v>53</v>
      </c>
      <c r="I89" s="600">
        <v>0</v>
      </c>
      <c r="J89" s="600">
        <v>0</v>
      </c>
      <c r="K89" s="593">
        <v>305305.31</v>
      </c>
      <c r="L89" s="620">
        <v>0</v>
      </c>
      <c r="M89" s="620">
        <v>0</v>
      </c>
      <c r="N89" s="620">
        <v>0</v>
      </c>
      <c r="O89" s="620">
        <v>0</v>
      </c>
      <c r="P89" s="593">
        <v>0</v>
      </c>
      <c r="Q89" s="593">
        <v>0</v>
      </c>
      <c r="R89" s="593">
        <v>0</v>
      </c>
      <c r="S89" s="593">
        <v>0</v>
      </c>
      <c r="T89" s="593">
        <v>0</v>
      </c>
      <c r="U89" s="592" t="str">
        <f>IF(Tabela1[[#This Row],[Desconto SLA Mês]]&lt;&gt;"preenchimento pendente","Sim","Não")</f>
        <v>Sim</v>
      </c>
      <c r="V89" s="613">
        <f t="shared" si="8"/>
        <v>305305.31</v>
      </c>
      <c r="W89" s="592"/>
      <c r="X89" s="609"/>
      <c r="Y89" s="609"/>
      <c r="Z89" s="609"/>
      <c r="AA89" s="610">
        <v>45717</v>
      </c>
      <c r="AB89" s="668" cm="1">
        <f t="array" ref="AB8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89" s="207"/>
      <c r="AD89" s="208"/>
      <c r="AE89" s="208"/>
      <c r="AF89" s="5"/>
      <c r="AG89" s="5"/>
      <c r="AH89" s="5"/>
      <c r="AI89" s="5"/>
      <c r="AJ89" s="3">
        <f t="shared" si="12"/>
        <v>0</v>
      </c>
      <c r="AK89" s="3">
        <f t="shared" si="13"/>
        <v>0</v>
      </c>
      <c r="AL89" s="3">
        <f t="shared" si="14"/>
        <v>0</v>
      </c>
      <c r="AM89" s="5"/>
      <c r="AN89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90" spans="2:40" customFormat="1" ht="20.9" customHeight="1" thickBot="1">
      <c r="B90" s="476"/>
      <c r="C90" s="3" t="s">
        <v>433</v>
      </c>
      <c r="D90" s="611" t="s">
        <v>342</v>
      </c>
      <c r="E90" s="607" t="s">
        <v>88</v>
      </c>
      <c r="F90" s="607" t="s">
        <v>158</v>
      </c>
      <c r="G90" s="600">
        <v>51</v>
      </c>
      <c r="H90" s="600">
        <v>40</v>
      </c>
      <c r="I90" s="680" t="s">
        <v>434</v>
      </c>
      <c r="J90" s="600">
        <v>0</v>
      </c>
      <c r="K90" s="593">
        <v>189610.14813401713</v>
      </c>
      <c r="L90" s="620">
        <v>0</v>
      </c>
      <c r="M90" s="659"/>
      <c r="N90" s="620">
        <v>0</v>
      </c>
      <c r="O90" s="620">
        <v>0</v>
      </c>
      <c r="P90" s="670" t="s">
        <v>432</v>
      </c>
      <c r="Q90" s="593">
        <v>0</v>
      </c>
      <c r="R90" s="593">
        <v>0</v>
      </c>
      <c r="S90" s="593">
        <v>0</v>
      </c>
      <c r="T90" s="593">
        <v>0</v>
      </c>
      <c r="U90" s="592" t="str">
        <f>IF(Tabela1[[#This Row],[Desconto SLA Mês]]&lt;&gt;"preenchimento pendente","Sim","Não")</f>
        <v>Não</v>
      </c>
      <c r="V90" s="592">
        <f t="shared" si="8"/>
        <v>189610.14813401713</v>
      </c>
      <c r="W90" s="592"/>
      <c r="X90" s="609"/>
      <c r="Y90" s="609"/>
      <c r="Z90" s="609"/>
      <c r="AA90" s="610">
        <v>45689</v>
      </c>
      <c r="AB90" s="668" cm="1">
        <f t="array" ref="AB9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90" s="366"/>
      <c r="AD90" s="367"/>
      <c r="AE90" s="367"/>
      <c r="AF90" s="5"/>
      <c r="AG90" s="5"/>
      <c r="AH90" s="5"/>
      <c r="AI90" s="5"/>
      <c r="AJ90" s="3">
        <f t="shared" si="12"/>
        <v>0</v>
      </c>
      <c r="AK90" s="3">
        <f t="shared" si="13"/>
        <v>0</v>
      </c>
      <c r="AL90" s="3">
        <f t="shared" si="14"/>
        <v>0</v>
      </c>
      <c r="AM90" s="5"/>
      <c r="AN90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91" spans="2:40" customFormat="1" ht="20.9" customHeight="1" thickBot="1">
      <c r="B91" s="476"/>
      <c r="C91" s="3" t="s">
        <v>433</v>
      </c>
      <c r="D91" s="611" t="s">
        <v>342</v>
      </c>
      <c r="E91" s="607" t="s">
        <v>75</v>
      </c>
      <c r="F91" s="607" t="s">
        <v>179</v>
      </c>
      <c r="G91" s="600">
        <v>3</v>
      </c>
      <c r="H91" s="600">
        <v>2</v>
      </c>
      <c r="I91" s="680" t="s">
        <v>434</v>
      </c>
      <c r="J91" s="600">
        <v>0</v>
      </c>
      <c r="K91" s="593">
        <v>16153.77</v>
      </c>
      <c r="L91" s="628">
        <v>0</v>
      </c>
      <c r="M91" s="596"/>
      <c r="N91" s="593">
        <v>0</v>
      </c>
      <c r="O91" s="593">
        <v>0</v>
      </c>
      <c r="P91" s="670" t="s">
        <v>432</v>
      </c>
      <c r="Q91" s="593">
        <v>0</v>
      </c>
      <c r="R91" s="593">
        <v>0</v>
      </c>
      <c r="S91" s="593">
        <v>0</v>
      </c>
      <c r="T91" s="593">
        <v>0</v>
      </c>
      <c r="U91" s="592" t="str">
        <f>IF(Tabela1[[#This Row],[Desconto SLA Mês]]&lt;&gt;"preenchimento pendente","Sim","Não")</f>
        <v>Não</v>
      </c>
      <c r="V91" s="592">
        <f t="shared" si="8"/>
        <v>16153.77</v>
      </c>
      <c r="W91" s="592"/>
      <c r="X91" s="609"/>
      <c r="Y91" s="609"/>
      <c r="Z91" s="609"/>
      <c r="AA91" s="610">
        <v>45689</v>
      </c>
      <c r="AB91" s="668" cm="1">
        <f t="array" ref="AB9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C91" s="369"/>
      <c r="AD91" s="665"/>
      <c r="AE91" s="665"/>
      <c r="AF91" s="5"/>
      <c r="AG91" s="5"/>
      <c r="AH91" s="5"/>
      <c r="AI91" s="5"/>
      <c r="AJ91" s="3">
        <f t="shared" si="12"/>
        <v>0</v>
      </c>
      <c r="AK91" s="3">
        <f t="shared" si="13"/>
        <v>0</v>
      </c>
      <c r="AL91" s="3">
        <f t="shared" si="14"/>
        <v>0</v>
      </c>
      <c r="AM91" s="5"/>
      <c r="AN91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92" spans="2:40" customFormat="1" ht="20.9" customHeight="1" thickBot="1">
      <c r="B92" s="476"/>
      <c r="C92" s="3" t="s">
        <v>433</v>
      </c>
      <c r="D92" s="611" t="s">
        <v>342</v>
      </c>
      <c r="E92" s="607" t="s">
        <v>210</v>
      </c>
      <c r="F92" s="607" t="s">
        <v>158</v>
      </c>
      <c r="G92" s="600">
        <v>14</v>
      </c>
      <c r="H92" s="600">
        <v>14</v>
      </c>
      <c r="I92" s="681" t="s">
        <v>434</v>
      </c>
      <c r="J92" s="629">
        <v>0</v>
      </c>
      <c r="K92" s="593">
        <v>88964.24</v>
      </c>
      <c r="L92" s="628">
        <v>0</v>
      </c>
      <c r="M92" s="660"/>
      <c r="N92" s="628">
        <v>0</v>
      </c>
      <c r="O92" s="628">
        <v>0</v>
      </c>
      <c r="P92" s="674" t="s">
        <v>432</v>
      </c>
      <c r="Q92" s="593">
        <v>0</v>
      </c>
      <c r="R92" s="593">
        <v>0</v>
      </c>
      <c r="S92" s="593">
        <v>0</v>
      </c>
      <c r="T92" s="593">
        <v>0</v>
      </c>
      <c r="U92" s="592" t="str">
        <f>IF(Tabela1[[#This Row],[Desconto SLA Mês]]&lt;&gt;"preenchimento pendente","Sim","Não")</f>
        <v>Não</v>
      </c>
      <c r="V92" s="592">
        <f t="shared" si="8"/>
        <v>88964.24</v>
      </c>
      <c r="W92" s="592"/>
      <c r="X92" s="609"/>
      <c r="Y92" s="609"/>
      <c r="Z92" s="609"/>
      <c r="AA92" s="610">
        <v>45689</v>
      </c>
      <c r="AB92" s="668" cm="1">
        <f t="array" ref="AB9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92" s="207"/>
      <c r="AD92" s="206"/>
      <c r="AE92" s="206"/>
      <c r="AF92" s="5"/>
      <c r="AG92" s="5"/>
      <c r="AH92" s="5"/>
      <c r="AI92" s="5"/>
      <c r="AJ92" s="3">
        <f t="shared" si="12"/>
        <v>0</v>
      </c>
      <c r="AK92" s="3">
        <f t="shared" si="13"/>
        <v>0</v>
      </c>
      <c r="AL92" s="3">
        <f t="shared" si="14"/>
        <v>0</v>
      </c>
      <c r="AM92" s="5"/>
      <c r="AN92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93" spans="2:40" customFormat="1" ht="20.9" customHeight="1" thickBot="1">
      <c r="B93" s="476"/>
      <c r="C93" s="3" t="s">
        <v>220</v>
      </c>
      <c r="D93" s="611" t="s">
        <v>350</v>
      </c>
      <c r="E93" s="607" t="s">
        <v>212</v>
      </c>
      <c r="F93" s="607" t="s">
        <v>174</v>
      </c>
      <c r="G93" s="600">
        <v>11</v>
      </c>
      <c r="H93" s="600">
        <v>11</v>
      </c>
      <c r="I93" s="654">
        <v>0</v>
      </c>
      <c r="J93" s="654">
        <v>0</v>
      </c>
      <c r="K93" s="593">
        <v>91646.764861984804</v>
      </c>
      <c r="L93" s="655">
        <v>0</v>
      </c>
      <c r="M93" s="655">
        <v>0</v>
      </c>
      <c r="N93" s="655">
        <v>0</v>
      </c>
      <c r="O93" s="655">
        <v>0</v>
      </c>
      <c r="P93" s="655">
        <v>0</v>
      </c>
      <c r="Q93" s="593">
        <v>0</v>
      </c>
      <c r="R93" s="593">
        <v>0</v>
      </c>
      <c r="S93" s="593">
        <v>0</v>
      </c>
      <c r="T93" s="593">
        <v>0</v>
      </c>
      <c r="U93" s="592" t="str">
        <f>IF(Tabela1[[#This Row],[Desconto SLA Mês]]&lt;&gt;"preenchimento pendente","Sim","Não")</f>
        <v>Sim</v>
      </c>
      <c r="V93" s="592">
        <f t="shared" si="8"/>
        <v>91646.764861984804</v>
      </c>
      <c r="W93" s="592"/>
      <c r="X93" s="609"/>
      <c r="Y93" s="609"/>
      <c r="Z93" s="609"/>
      <c r="AA93" s="610">
        <v>45689</v>
      </c>
      <c r="AB93" s="668" cm="1">
        <f t="array" ref="AB9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93" s="207"/>
      <c r="AD93" s="206"/>
      <c r="AE93" s="206"/>
      <c r="AF93" s="5"/>
      <c r="AG93" s="5"/>
      <c r="AH93" s="5"/>
      <c r="AI93" s="5"/>
      <c r="AJ93" s="3">
        <f t="shared" si="12"/>
        <v>0</v>
      </c>
      <c r="AK93" s="3">
        <f t="shared" si="13"/>
        <v>0</v>
      </c>
      <c r="AL93" s="3">
        <f t="shared" si="14"/>
        <v>0</v>
      </c>
      <c r="AM93" s="5"/>
      <c r="AN93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94" spans="2:40" customFormat="1" ht="20.9" customHeight="1" thickBot="1">
      <c r="B94" s="476"/>
      <c r="C94" s="3" t="s">
        <v>220</v>
      </c>
      <c r="D94" s="611" t="s">
        <v>350</v>
      </c>
      <c r="E94" s="607" t="s">
        <v>214</v>
      </c>
      <c r="F94" s="607" t="s">
        <v>201</v>
      </c>
      <c r="G94" s="600">
        <v>14</v>
      </c>
      <c r="H94" s="600">
        <v>10</v>
      </c>
      <c r="I94" s="654">
        <v>2</v>
      </c>
      <c r="J94" s="654">
        <v>0</v>
      </c>
      <c r="K94" s="593">
        <v>55333.004051999997</v>
      </c>
      <c r="L94" s="655">
        <v>0</v>
      </c>
      <c r="M94" s="655">
        <v>0</v>
      </c>
      <c r="N94" s="655">
        <v>0</v>
      </c>
      <c r="O94" s="655">
        <v>0</v>
      </c>
      <c r="P94" s="655">
        <v>0</v>
      </c>
      <c r="Q94" s="593">
        <v>0</v>
      </c>
      <c r="R94" s="593">
        <v>0</v>
      </c>
      <c r="S94" s="593">
        <v>0</v>
      </c>
      <c r="T94" s="593">
        <v>0</v>
      </c>
      <c r="U94" s="592" t="str">
        <f>IF(Tabela1[[#This Row],[Desconto SLA Mês]]&lt;&gt;"preenchimento pendente","Sim","Não")</f>
        <v>Sim</v>
      </c>
      <c r="V94" s="592">
        <f t="shared" si="8"/>
        <v>55333.004051999997</v>
      </c>
      <c r="W94" s="592"/>
      <c r="X94" s="609"/>
      <c r="Y94" s="609"/>
      <c r="Z94" s="609"/>
      <c r="AA94" s="610">
        <v>45689</v>
      </c>
      <c r="AB94" s="668" cm="1">
        <f t="array" ref="AB9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94" s="64">
        <v>1879.3797392099816</v>
      </c>
      <c r="AD94" s="64">
        <v>1879.3797392099816</v>
      </c>
      <c r="AE94" s="207"/>
      <c r="AF94" s="5"/>
      <c r="AG94" s="5"/>
      <c r="AH94" s="5"/>
      <c r="AI94" s="5"/>
      <c r="AJ94" s="3">
        <f t="shared" si="12"/>
        <v>0</v>
      </c>
      <c r="AK94" s="3">
        <f t="shared" si="13"/>
        <v>0</v>
      </c>
      <c r="AL94" s="3">
        <f t="shared" si="14"/>
        <v>0</v>
      </c>
      <c r="AM94" s="5"/>
      <c r="AN94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95" spans="2:40" customFormat="1" ht="20.9" customHeight="1" thickBot="1">
      <c r="B95" s="476"/>
      <c r="C95" s="3" t="s">
        <v>220</v>
      </c>
      <c r="D95" s="611" t="s">
        <v>350</v>
      </c>
      <c r="E95" s="607" t="s">
        <v>213</v>
      </c>
      <c r="F95" s="607" t="s">
        <v>178</v>
      </c>
      <c r="G95" s="600">
        <v>2</v>
      </c>
      <c r="H95" s="600">
        <v>2</v>
      </c>
      <c r="I95" s="600">
        <v>0</v>
      </c>
      <c r="J95" s="600">
        <v>0</v>
      </c>
      <c r="K95" s="593">
        <v>13663.297432511999</v>
      </c>
      <c r="L95" s="593">
        <v>0</v>
      </c>
      <c r="M95" s="593">
        <v>0</v>
      </c>
      <c r="N95" s="593">
        <v>0</v>
      </c>
      <c r="O95" s="593">
        <v>0</v>
      </c>
      <c r="P95" s="593">
        <v>0</v>
      </c>
      <c r="Q95" s="593">
        <v>0</v>
      </c>
      <c r="R95" s="593">
        <v>0</v>
      </c>
      <c r="S95" s="593">
        <v>0</v>
      </c>
      <c r="T95" s="593">
        <v>0</v>
      </c>
      <c r="U95" s="592" t="str">
        <f>IF(Tabela1[[#This Row],[Desconto SLA Mês]]&lt;&gt;"preenchimento pendente","Sim","Não")</f>
        <v>Sim</v>
      </c>
      <c r="V95" s="592">
        <f t="shared" si="8"/>
        <v>13663.297432511999</v>
      </c>
      <c r="W95" s="592"/>
      <c r="X95" s="609"/>
      <c r="Y95" s="609"/>
      <c r="Z95" s="609"/>
      <c r="AA95" s="610">
        <v>45689</v>
      </c>
      <c r="AB95" s="668" cm="1">
        <f t="array" ref="AB9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95" s="207"/>
      <c r="AD95" s="207"/>
      <c r="AE95" s="207"/>
      <c r="AF95" s="5"/>
      <c r="AG95" s="5"/>
      <c r="AH95" s="5"/>
      <c r="AI95" s="5"/>
      <c r="AJ95" s="3">
        <f t="shared" si="12"/>
        <v>0</v>
      </c>
      <c r="AK95" s="3">
        <f t="shared" si="13"/>
        <v>0</v>
      </c>
      <c r="AL95" s="3">
        <f t="shared" si="14"/>
        <v>0</v>
      </c>
      <c r="AM95" s="5"/>
      <c r="AN95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96" spans="2:40" customFormat="1" ht="20.9" customHeight="1" thickBot="1">
      <c r="B96" s="476"/>
      <c r="C96" s="3" t="s">
        <v>220</v>
      </c>
      <c r="D96" s="611" t="s">
        <v>350</v>
      </c>
      <c r="E96" s="607" t="s">
        <v>88</v>
      </c>
      <c r="F96" s="607" t="s">
        <v>201</v>
      </c>
      <c r="G96" s="600">
        <v>36</v>
      </c>
      <c r="H96" s="600">
        <v>33</v>
      </c>
      <c r="I96" s="600">
        <v>54</v>
      </c>
      <c r="J96" s="600">
        <v>0</v>
      </c>
      <c r="K96" s="593">
        <v>217839.21</v>
      </c>
      <c r="L96" s="593">
        <v>-10708.38</v>
      </c>
      <c r="M96" s="593">
        <v>-10605.66</v>
      </c>
      <c r="N96" s="593">
        <v>0</v>
      </c>
      <c r="O96" s="593">
        <v>0</v>
      </c>
      <c r="P96" s="593">
        <v>-4356.78</v>
      </c>
      <c r="Q96" s="593">
        <v>0</v>
      </c>
      <c r="R96" s="593">
        <v>0</v>
      </c>
      <c r="S96" s="593">
        <f>216725.69-K96</f>
        <v>-1113.5199999999895</v>
      </c>
      <c r="T96" s="593">
        <v>0</v>
      </c>
      <c r="U96" s="592" t="str">
        <f>IF(Tabela1[[#This Row],[Desconto SLA Mês]]&lt;&gt;"preenchimento pendente","Sim","Não")</f>
        <v>Sim</v>
      </c>
      <c r="V96" s="592">
        <f t="shared" si="8"/>
        <v>201763.25</v>
      </c>
      <c r="W96" s="592"/>
      <c r="X96" s="609"/>
      <c r="Y96" s="609"/>
      <c r="Z96" s="609"/>
      <c r="AA96" s="610">
        <v>45689</v>
      </c>
      <c r="AB96" s="668" cm="1">
        <f t="array" ref="AB9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96" s="64"/>
      <c r="AD96" s="64"/>
      <c r="AE96" s="64"/>
      <c r="AF96" s="5"/>
      <c r="AG96" s="5"/>
      <c r="AH96" s="5"/>
      <c r="AI96" s="5"/>
      <c r="AJ96" s="3">
        <f t="shared" si="12"/>
        <v>-102.71999999999935</v>
      </c>
      <c r="AK96" s="3">
        <f t="shared" si="13"/>
        <v>0</v>
      </c>
      <c r="AL96" s="3">
        <f t="shared" si="14"/>
        <v>16075.959999999992</v>
      </c>
      <c r="AM96" s="5"/>
      <c r="AN96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97" spans="2:40" customFormat="1" ht="20.9" customHeight="1" thickBot="1">
      <c r="B97" s="476"/>
      <c r="C97" s="3" t="s">
        <v>220</v>
      </c>
      <c r="D97" s="611" t="s">
        <v>350</v>
      </c>
      <c r="E97" s="607" t="s">
        <v>211</v>
      </c>
      <c r="F97" s="607" t="s">
        <v>201</v>
      </c>
      <c r="G97" s="600">
        <v>21</v>
      </c>
      <c r="H97" s="600">
        <v>8</v>
      </c>
      <c r="I97" s="600">
        <v>0</v>
      </c>
      <c r="J97" s="600">
        <v>0</v>
      </c>
      <c r="K97" s="593">
        <v>64681.633420065991</v>
      </c>
      <c r="L97" s="593">
        <v>0</v>
      </c>
      <c r="M97" s="593">
        <v>0</v>
      </c>
      <c r="N97" s="593">
        <v>0</v>
      </c>
      <c r="O97" s="593">
        <v>0</v>
      </c>
      <c r="P97" s="593">
        <v>0</v>
      </c>
      <c r="Q97" s="593">
        <v>0</v>
      </c>
      <c r="R97" s="593">
        <v>0</v>
      </c>
      <c r="S97" s="593">
        <v>0</v>
      </c>
      <c r="T97" s="593">
        <v>0</v>
      </c>
      <c r="U97" s="592" t="str">
        <f>IF(Tabela1[[#This Row],[Desconto SLA Mês]]&lt;&gt;"preenchimento pendente","Sim","Não")</f>
        <v>Sim</v>
      </c>
      <c r="V97" s="592">
        <f t="shared" si="8"/>
        <v>64681.633420065991</v>
      </c>
      <c r="W97" s="592"/>
      <c r="X97" s="609"/>
      <c r="Y97" s="609"/>
      <c r="Z97" s="639"/>
      <c r="AA97" s="610">
        <v>45689</v>
      </c>
      <c r="AB97" s="668" cm="1">
        <f t="array" ref="AB9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97" s="64"/>
      <c r="AD97" s="64"/>
      <c r="AE97" s="207"/>
      <c r="AF97" s="5"/>
      <c r="AG97" s="6"/>
      <c r="AH97" s="5"/>
      <c r="AI97" s="5"/>
      <c r="AJ97" s="3">
        <f t="shared" si="12"/>
        <v>0</v>
      </c>
      <c r="AK97" s="3">
        <f t="shared" si="13"/>
        <v>0</v>
      </c>
      <c r="AL97" s="3">
        <f t="shared" si="14"/>
        <v>0</v>
      </c>
      <c r="AM97" s="5"/>
      <c r="AN97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98" spans="2:40" customFormat="1" ht="20.9" customHeight="1" thickBot="1">
      <c r="B98" s="476"/>
      <c r="C98" s="3" t="s">
        <v>220</v>
      </c>
      <c r="D98" s="611" t="s">
        <v>350</v>
      </c>
      <c r="E98" s="607" t="s">
        <v>75</v>
      </c>
      <c r="F98" s="607" t="s">
        <v>201</v>
      </c>
      <c r="G98" s="600">
        <v>3</v>
      </c>
      <c r="H98" s="600">
        <v>2</v>
      </c>
      <c r="I98" s="600">
        <v>0</v>
      </c>
      <c r="J98" s="600">
        <v>0</v>
      </c>
      <c r="K98" s="593">
        <v>11705.729347206747</v>
      </c>
      <c r="L98" s="593">
        <v>0</v>
      </c>
      <c r="M98" s="593">
        <v>0</v>
      </c>
      <c r="N98" s="593">
        <v>0</v>
      </c>
      <c r="O98" s="593">
        <v>0</v>
      </c>
      <c r="P98" s="593">
        <v>0</v>
      </c>
      <c r="Q98" s="593">
        <v>0</v>
      </c>
      <c r="R98" s="593">
        <v>0</v>
      </c>
      <c r="S98" s="593">
        <v>0</v>
      </c>
      <c r="T98" s="593">
        <v>0</v>
      </c>
      <c r="U98" s="592" t="str">
        <f>IF(Tabela1[[#This Row],[Desconto SLA Mês]]&lt;&gt;"preenchimento pendente","Sim","Não")</f>
        <v>Sim</v>
      </c>
      <c r="V98" s="592">
        <f t="shared" si="8"/>
        <v>11705.729347206747</v>
      </c>
      <c r="W98" s="592"/>
      <c r="X98" s="609"/>
      <c r="Y98" s="609"/>
      <c r="Z98" s="609"/>
      <c r="AA98" s="610">
        <v>45689</v>
      </c>
      <c r="AB98" s="668" cm="1">
        <f t="array" ref="AB9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98" s="207"/>
      <c r="AD98" s="207"/>
      <c r="AE98" s="207"/>
      <c r="AF98" s="5"/>
      <c r="AG98" s="6"/>
      <c r="AH98" s="5"/>
      <c r="AI98" s="5"/>
      <c r="AJ98" s="3">
        <f t="shared" si="12"/>
        <v>0</v>
      </c>
      <c r="AK98" s="3">
        <f t="shared" si="13"/>
        <v>0</v>
      </c>
      <c r="AL98" s="3">
        <f t="shared" si="14"/>
        <v>0</v>
      </c>
      <c r="AM98" s="5"/>
      <c r="AN98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99" spans="2:40" customFormat="1" ht="20.149999999999999" customHeight="1" thickBot="1">
      <c r="B99" s="476"/>
      <c r="C99" s="3" t="s">
        <v>220</v>
      </c>
      <c r="D99" s="611" t="s">
        <v>350</v>
      </c>
      <c r="E99" s="607" t="s">
        <v>208</v>
      </c>
      <c r="F99" s="607" t="s">
        <v>345</v>
      </c>
      <c r="G99" s="600">
        <v>16</v>
      </c>
      <c r="H99" s="600">
        <v>16</v>
      </c>
      <c r="I99" s="600">
        <v>0</v>
      </c>
      <c r="J99" s="600">
        <v>0</v>
      </c>
      <c r="K99" s="593">
        <v>73221.139152484131</v>
      </c>
      <c r="L99" s="593">
        <v>0</v>
      </c>
      <c r="M99" s="593">
        <v>0</v>
      </c>
      <c r="N99" s="593">
        <v>0</v>
      </c>
      <c r="O99" s="593">
        <v>0</v>
      </c>
      <c r="P99" s="593">
        <v>0</v>
      </c>
      <c r="Q99" s="593">
        <v>0</v>
      </c>
      <c r="R99" s="593">
        <v>0</v>
      </c>
      <c r="S99" s="593">
        <v>0</v>
      </c>
      <c r="T99" s="593">
        <v>0</v>
      </c>
      <c r="U99" s="592" t="str">
        <f>IF(Tabela1[[#This Row],[Desconto SLA Mês]]&lt;&gt;"preenchimento pendente","Sim","Não")</f>
        <v>Sim</v>
      </c>
      <c r="V99" s="592">
        <f t="shared" si="8"/>
        <v>73221.139152484131</v>
      </c>
      <c r="W99" s="592"/>
      <c r="X99" s="609"/>
      <c r="Y99" s="609"/>
      <c r="Z99" s="609"/>
      <c r="AA99" s="610">
        <v>45689</v>
      </c>
      <c r="AB99" s="668" cm="1">
        <f t="array" ref="AB9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99" s="207"/>
      <c r="AD99" s="207"/>
      <c r="AE99" s="207"/>
      <c r="AF99" s="5"/>
      <c r="AG99" s="5"/>
      <c r="AH99" s="5"/>
      <c r="AI99" s="5"/>
      <c r="AJ99" s="3">
        <f t="shared" si="12"/>
        <v>0</v>
      </c>
      <c r="AK99" s="3">
        <f t="shared" si="13"/>
        <v>0</v>
      </c>
      <c r="AL99" s="3">
        <f t="shared" si="14"/>
        <v>0</v>
      </c>
      <c r="AM99" s="5"/>
      <c r="AN99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100" spans="2:40" customFormat="1" ht="31.5" thickBot="1">
      <c r="B100" s="476"/>
      <c r="C100" s="3" t="s">
        <v>220</v>
      </c>
      <c r="D100" s="611" t="s">
        <v>350</v>
      </c>
      <c r="E100" s="607" t="s">
        <v>210</v>
      </c>
      <c r="F100" s="607" t="s">
        <v>345</v>
      </c>
      <c r="G100" s="600">
        <v>10</v>
      </c>
      <c r="H100" s="600">
        <v>10</v>
      </c>
      <c r="I100" s="600">
        <v>0</v>
      </c>
      <c r="J100" s="600">
        <v>0</v>
      </c>
      <c r="K100" s="593">
        <v>65003.207074132697</v>
      </c>
      <c r="L100" s="593">
        <v>0</v>
      </c>
      <c r="M100" s="593">
        <v>0</v>
      </c>
      <c r="N100" s="593">
        <v>0</v>
      </c>
      <c r="O100" s="593">
        <v>0</v>
      </c>
      <c r="P100" s="593">
        <v>0</v>
      </c>
      <c r="Q100" s="593">
        <v>0</v>
      </c>
      <c r="R100" s="593">
        <v>0</v>
      </c>
      <c r="S100" s="593">
        <v>0</v>
      </c>
      <c r="T100" s="593">
        <v>0</v>
      </c>
      <c r="U100" s="592" t="str">
        <f>IF(Tabela1[[#This Row],[Desconto SLA Mês]]&lt;&gt;"preenchimento pendente","Sim","Não")</f>
        <v>Sim</v>
      </c>
      <c r="V100" s="592">
        <f t="shared" si="8"/>
        <v>65003.207074132697</v>
      </c>
      <c r="W100" s="592"/>
      <c r="X100" s="609"/>
      <c r="Y100" s="609"/>
      <c r="Z100" s="609"/>
      <c r="AA100" s="610">
        <v>45689</v>
      </c>
      <c r="AB100" s="668" cm="1">
        <f t="array" ref="AB10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00" s="207"/>
      <c r="AD100" s="207"/>
      <c r="AE100" s="207"/>
      <c r="AF100" s="5"/>
      <c r="AG100" s="5"/>
      <c r="AH100" s="5"/>
      <c r="AI100" s="5"/>
      <c r="AJ100" s="3">
        <f t="shared" si="12"/>
        <v>0</v>
      </c>
      <c r="AK100" s="3">
        <f t="shared" si="13"/>
        <v>0</v>
      </c>
      <c r="AL100" s="3">
        <f t="shared" si="14"/>
        <v>0</v>
      </c>
      <c r="AM100" s="5"/>
      <c r="AN100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101" spans="2:40" customFormat="1" ht="20.9" customHeight="1" thickBot="1">
      <c r="B101" s="476"/>
      <c r="C101" s="3" t="s">
        <v>433</v>
      </c>
      <c r="D101" s="611" t="s">
        <v>353</v>
      </c>
      <c r="E101" s="607" t="s">
        <v>212</v>
      </c>
      <c r="F101" s="607" t="s">
        <v>140</v>
      </c>
      <c r="G101" s="600">
        <v>12</v>
      </c>
      <c r="H101" s="600">
        <v>12</v>
      </c>
      <c r="I101" s="680" t="s">
        <v>434</v>
      </c>
      <c r="J101" s="600">
        <v>0</v>
      </c>
      <c r="K101" s="593">
        <v>105567.87</v>
      </c>
      <c r="L101" s="593">
        <v>0</v>
      </c>
      <c r="M101" s="599"/>
      <c r="N101" s="593">
        <v>0</v>
      </c>
      <c r="O101" s="593">
        <v>0</v>
      </c>
      <c r="P101" s="672" t="s">
        <v>432</v>
      </c>
      <c r="Q101" s="593">
        <v>0</v>
      </c>
      <c r="R101" s="593">
        <v>0</v>
      </c>
      <c r="S101" s="593">
        <v>0</v>
      </c>
      <c r="T101" s="593">
        <v>0</v>
      </c>
      <c r="U101" s="592" t="str">
        <f>IF(Tabela1[[#This Row],[Desconto SLA Mês]]&lt;&gt;"preenchimento pendente","Sim","Não")</f>
        <v>Não</v>
      </c>
      <c r="V101" s="592">
        <f t="shared" si="8"/>
        <v>105567.87</v>
      </c>
      <c r="W101" s="592"/>
      <c r="X101" s="609"/>
      <c r="Y101" s="609"/>
      <c r="Z101" s="609"/>
      <c r="AA101" s="610">
        <v>45689</v>
      </c>
      <c r="AB101" s="668" cm="1">
        <f t="array" ref="AB10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01" s="207"/>
      <c r="AD101" s="207"/>
      <c r="AE101" s="207"/>
      <c r="AF101" s="5"/>
      <c r="AG101" s="5"/>
      <c r="AH101" s="5"/>
      <c r="AI101" s="5"/>
      <c r="AJ101" s="3">
        <f t="shared" si="12"/>
        <v>0</v>
      </c>
      <c r="AK101" s="3">
        <f t="shared" si="13"/>
        <v>0</v>
      </c>
      <c r="AL101" s="3">
        <f t="shared" si="14"/>
        <v>0</v>
      </c>
      <c r="AM101" s="5"/>
      <c r="AN101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102" spans="2:40" customFormat="1" ht="31.5" thickBot="1">
      <c r="B102" s="476"/>
      <c r="C102" s="3" t="s">
        <v>433</v>
      </c>
      <c r="D102" s="611" t="s">
        <v>353</v>
      </c>
      <c r="E102" s="607" t="s">
        <v>88</v>
      </c>
      <c r="F102" s="607" t="s">
        <v>140</v>
      </c>
      <c r="G102" s="600">
        <v>31</v>
      </c>
      <c r="H102" s="600">
        <v>34</v>
      </c>
      <c r="I102" s="680" t="s">
        <v>434</v>
      </c>
      <c r="J102" s="600">
        <v>0</v>
      </c>
      <c r="K102" s="593">
        <v>155552.15</v>
      </c>
      <c r="L102" s="593">
        <v>0</v>
      </c>
      <c r="M102" s="601"/>
      <c r="N102" s="593">
        <v>0</v>
      </c>
      <c r="O102" s="593">
        <v>0</v>
      </c>
      <c r="P102" s="672" t="s">
        <v>432</v>
      </c>
      <c r="Q102" s="593">
        <v>0</v>
      </c>
      <c r="R102" s="593">
        <v>0</v>
      </c>
      <c r="S102" s="593">
        <v>0</v>
      </c>
      <c r="T102" s="593">
        <v>-1099.1199999999999</v>
      </c>
      <c r="U102" s="592" t="str">
        <f>IF(Tabela1[[#This Row],[Desconto SLA Mês]]&lt;&gt;"preenchimento pendente","Sim","Não")</f>
        <v>Não</v>
      </c>
      <c r="V102" s="592">
        <f t="shared" si="8"/>
        <v>154453.03</v>
      </c>
      <c r="W102" s="592"/>
      <c r="X102" s="609"/>
      <c r="Y102" s="609"/>
      <c r="Z102" s="609"/>
      <c r="AA102" s="610">
        <v>45689</v>
      </c>
      <c r="AB102" s="668" cm="1">
        <f t="array" ref="AB10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02" s="207"/>
      <c r="AD102" s="207"/>
      <c r="AE102" s="207"/>
      <c r="AF102" s="5"/>
      <c r="AG102" s="5"/>
      <c r="AH102" s="5"/>
      <c r="AI102" s="5"/>
      <c r="AJ102" s="3">
        <f t="shared" si="12"/>
        <v>0</v>
      </c>
      <c r="AK102" s="3">
        <f t="shared" si="13"/>
        <v>0</v>
      </c>
      <c r="AL102" s="3">
        <f t="shared" si="14"/>
        <v>1099.1199999999953</v>
      </c>
      <c r="AM102" s="5"/>
      <c r="AN102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103" spans="2:40" customFormat="1" ht="20.9" customHeight="1" thickBot="1">
      <c r="B103" s="476"/>
      <c r="C103" s="3" t="s">
        <v>433</v>
      </c>
      <c r="D103" s="611" t="s">
        <v>353</v>
      </c>
      <c r="E103" s="607" t="s">
        <v>211</v>
      </c>
      <c r="F103" s="607" t="s">
        <v>140</v>
      </c>
      <c r="G103" s="600">
        <v>21</v>
      </c>
      <c r="H103" s="600">
        <v>13</v>
      </c>
      <c r="I103" s="680" t="s">
        <v>434</v>
      </c>
      <c r="J103" s="600">
        <v>0</v>
      </c>
      <c r="K103" s="593">
        <v>94385.109464754336</v>
      </c>
      <c r="L103" s="593">
        <v>0</v>
      </c>
      <c r="M103" s="599"/>
      <c r="N103" s="593">
        <v>0</v>
      </c>
      <c r="O103" s="593">
        <v>0</v>
      </c>
      <c r="P103" s="672" t="s">
        <v>432</v>
      </c>
      <c r="Q103" s="593">
        <v>0</v>
      </c>
      <c r="R103" s="593">
        <v>0</v>
      </c>
      <c r="S103" s="593">
        <v>0</v>
      </c>
      <c r="T103" s="593">
        <v>0</v>
      </c>
      <c r="U103" s="592" t="str">
        <f>IF(Tabela1[[#This Row],[Desconto SLA Mês]]&lt;&gt;"preenchimento pendente","Sim","Não")</f>
        <v>Não</v>
      </c>
      <c r="V103" s="592">
        <f t="shared" si="8"/>
        <v>94385.109464754336</v>
      </c>
      <c r="W103" s="592"/>
      <c r="X103" s="609"/>
      <c r="Y103" s="609"/>
      <c r="Z103" s="609"/>
      <c r="AA103" s="610">
        <v>45689</v>
      </c>
      <c r="AB103" s="668" cm="1">
        <f t="array" ref="AB10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03" s="207"/>
      <c r="AD103" s="208"/>
      <c r="AE103" s="208"/>
      <c r="AF103" s="5"/>
      <c r="AG103" s="5"/>
      <c r="AH103" s="5"/>
      <c r="AI103" s="5"/>
      <c r="AJ103" s="3">
        <f t="shared" si="12"/>
        <v>0</v>
      </c>
      <c r="AK103" s="3">
        <f t="shared" si="13"/>
        <v>0</v>
      </c>
      <c r="AL103" s="3">
        <f t="shared" si="14"/>
        <v>0</v>
      </c>
      <c r="AM103" s="5"/>
      <c r="AN103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104" spans="2:40" customFormat="1" ht="20.9" customHeight="1" thickBot="1">
      <c r="B104" s="476"/>
      <c r="C104" s="3" t="s">
        <v>433</v>
      </c>
      <c r="D104" s="611" t="s">
        <v>353</v>
      </c>
      <c r="E104" s="607" t="s">
        <v>75</v>
      </c>
      <c r="F104" s="607" t="s">
        <v>140</v>
      </c>
      <c r="G104" s="600">
        <v>3</v>
      </c>
      <c r="H104" s="600">
        <v>3</v>
      </c>
      <c r="I104" s="680" t="s">
        <v>434</v>
      </c>
      <c r="J104" s="600">
        <v>0</v>
      </c>
      <c r="K104" s="593">
        <v>14749.942649916937</v>
      </c>
      <c r="L104" s="593">
        <v>0</v>
      </c>
      <c r="M104" s="599"/>
      <c r="N104" s="593">
        <v>0</v>
      </c>
      <c r="O104" s="593">
        <v>0</v>
      </c>
      <c r="P104" s="675" t="s">
        <v>432</v>
      </c>
      <c r="Q104" s="593">
        <v>0</v>
      </c>
      <c r="R104" s="593">
        <v>0</v>
      </c>
      <c r="S104" s="593">
        <v>0</v>
      </c>
      <c r="T104" s="593">
        <v>0</v>
      </c>
      <c r="U104" s="592" t="str">
        <f>IF(Tabela1[[#This Row],[Desconto SLA Mês]]&lt;&gt;"preenchimento pendente","Sim","Não")</f>
        <v>Não</v>
      </c>
      <c r="V104" s="592">
        <f t="shared" si="8"/>
        <v>14749.942649916937</v>
      </c>
      <c r="W104" s="592"/>
      <c r="X104" s="609"/>
      <c r="Y104" s="609"/>
      <c r="Z104" s="609"/>
      <c r="AA104" s="610">
        <v>45689</v>
      </c>
      <c r="AB104" s="668" cm="1">
        <f t="array" ref="AB10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04" s="366"/>
      <c r="AD104" s="367"/>
      <c r="AE104" s="367"/>
      <c r="AF104" s="5"/>
      <c r="AG104" s="5"/>
      <c r="AH104" s="5"/>
      <c r="AI104" s="5"/>
      <c r="AJ104" s="3">
        <f t="shared" si="12"/>
        <v>0</v>
      </c>
      <c r="AK104" s="3">
        <f t="shared" si="13"/>
        <v>0</v>
      </c>
      <c r="AL104" s="3">
        <f t="shared" si="14"/>
        <v>0</v>
      </c>
      <c r="AM104" s="5"/>
      <c r="AN104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105" spans="2:40" customFormat="1" ht="20.9" customHeight="1" thickBot="1">
      <c r="B105" s="476"/>
      <c r="C105" s="3" t="s">
        <v>433</v>
      </c>
      <c r="D105" s="611" t="s">
        <v>353</v>
      </c>
      <c r="E105" s="607" t="s">
        <v>208</v>
      </c>
      <c r="F105" s="607" t="s">
        <v>181</v>
      </c>
      <c r="G105" s="600">
        <v>12</v>
      </c>
      <c r="H105" s="600">
        <v>12</v>
      </c>
      <c r="I105" s="680" t="s">
        <v>434</v>
      </c>
      <c r="J105" s="600">
        <v>0</v>
      </c>
      <c r="K105" s="593">
        <v>44090.759999999995</v>
      </c>
      <c r="L105" s="592">
        <v>0</v>
      </c>
      <c r="M105" s="657"/>
      <c r="N105" s="592">
        <v>0</v>
      </c>
      <c r="O105" s="592">
        <v>0</v>
      </c>
      <c r="P105" s="675" t="s">
        <v>432</v>
      </c>
      <c r="Q105" s="593">
        <v>0</v>
      </c>
      <c r="R105" s="593">
        <v>0</v>
      </c>
      <c r="S105" s="593">
        <v>0</v>
      </c>
      <c r="T105" s="592">
        <v>0</v>
      </c>
      <c r="U105" s="592" t="str">
        <f>IF(Tabela1[[#This Row],[Desconto SLA Mês]]&lt;&gt;"preenchimento pendente","Sim","Não")</f>
        <v>Não</v>
      </c>
      <c r="V105" s="592">
        <f t="shared" si="8"/>
        <v>44090.759999999995</v>
      </c>
      <c r="W105" s="592"/>
      <c r="X105" s="609"/>
      <c r="Y105" s="609"/>
      <c r="Z105" s="609"/>
      <c r="AA105" s="610">
        <v>45689</v>
      </c>
      <c r="AB105" s="668" cm="1">
        <f t="array" ref="AB10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05" s="207"/>
      <c r="AD105" s="206"/>
      <c r="AE105" s="206"/>
      <c r="AF105" s="5"/>
      <c r="AG105" s="5"/>
      <c r="AH105" s="5"/>
      <c r="AI105" s="5"/>
      <c r="AJ105" s="3">
        <f t="shared" si="12"/>
        <v>0</v>
      </c>
      <c r="AK105" s="3">
        <f t="shared" si="13"/>
        <v>0</v>
      </c>
      <c r="AL105" s="3">
        <f t="shared" si="14"/>
        <v>0</v>
      </c>
      <c r="AM105" s="5"/>
      <c r="AN105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106" spans="2:40" customFormat="1" ht="20.9" customHeight="1" thickBot="1">
      <c r="B106" s="476"/>
      <c r="C106" s="3" t="s">
        <v>433</v>
      </c>
      <c r="D106" s="611" t="s">
        <v>353</v>
      </c>
      <c r="E106" s="607" t="s">
        <v>210</v>
      </c>
      <c r="F106" s="607" t="s">
        <v>193</v>
      </c>
      <c r="G106" s="600">
        <v>10</v>
      </c>
      <c r="H106" s="600">
        <v>10</v>
      </c>
      <c r="I106" s="680" t="s">
        <v>434</v>
      </c>
      <c r="J106" s="600">
        <v>0</v>
      </c>
      <c r="K106" s="593">
        <v>51655.930000000008</v>
      </c>
      <c r="L106" s="593">
        <v>0</v>
      </c>
      <c r="M106" s="599"/>
      <c r="N106" s="593">
        <v>0</v>
      </c>
      <c r="O106" s="593">
        <v>0</v>
      </c>
      <c r="P106" s="672" t="s">
        <v>432</v>
      </c>
      <c r="Q106" s="593">
        <v>0</v>
      </c>
      <c r="R106" s="593">
        <v>0</v>
      </c>
      <c r="S106" s="593">
        <v>0</v>
      </c>
      <c r="T106" s="593">
        <v>0</v>
      </c>
      <c r="U106" s="592" t="str">
        <f>IF(Tabela1[[#This Row],[Desconto SLA Mês]]&lt;&gt;"preenchimento pendente","Sim","Não")</f>
        <v>Não</v>
      </c>
      <c r="V106" s="592">
        <f t="shared" si="8"/>
        <v>51655.930000000008</v>
      </c>
      <c r="W106" s="592"/>
      <c r="X106" s="609"/>
      <c r="Y106" s="609"/>
      <c r="Z106" s="609"/>
      <c r="AA106" s="610">
        <v>45689</v>
      </c>
      <c r="AB106" s="668" cm="1">
        <f t="array" ref="AB10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06" s="207"/>
      <c r="AD106" s="207"/>
      <c r="AE106" s="207"/>
      <c r="AF106" s="5"/>
      <c r="AG106" s="5"/>
      <c r="AH106" s="5"/>
      <c r="AI106" s="5"/>
      <c r="AJ106" s="3">
        <f t="shared" si="12"/>
        <v>0</v>
      </c>
      <c r="AK106" s="3">
        <f t="shared" si="13"/>
        <v>0</v>
      </c>
      <c r="AL106" s="3">
        <f t="shared" si="14"/>
        <v>0</v>
      </c>
      <c r="AM106" s="5"/>
      <c r="AN106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107" spans="2:40" customFormat="1" ht="20.9" customHeight="1" thickBot="1">
      <c r="B107" s="476"/>
      <c r="C107" s="3" t="s">
        <v>220</v>
      </c>
      <c r="D107" s="611" t="s">
        <v>344</v>
      </c>
      <c r="E107" s="607" t="s">
        <v>212</v>
      </c>
      <c r="F107" s="607" t="s">
        <v>152</v>
      </c>
      <c r="G107" s="600">
        <v>11.65</v>
      </c>
      <c r="H107" s="600">
        <v>11.65</v>
      </c>
      <c r="I107" s="600">
        <v>0</v>
      </c>
      <c r="J107" s="600">
        <v>0</v>
      </c>
      <c r="K107" s="593">
        <v>95900.91</v>
      </c>
      <c r="L107" s="593">
        <v>0</v>
      </c>
      <c r="M107" s="593">
        <v>0</v>
      </c>
      <c r="N107" s="593">
        <v>0</v>
      </c>
      <c r="O107" s="593">
        <v>0</v>
      </c>
      <c r="P107" s="593">
        <v>-159.83484999999899</v>
      </c>
      <c r="Q107" s="593">
        <v>0</v>
      </c>
      <c r="R107" s="593">
        <v>0</v>
      </c>
      <c r="S107" s="593">
        <v>0</v>
      </c>
      <c r="T107" s="593">
        <v>0</v>
      </c>
      <c r="U107" s="592" t="str">
        <f>IF(Tabela1[[#This Row],[Desconto SLA Mês]]&lt;&gt;"preenchimento pendente","Sim","Não")</f>
        <v>Sim</v>
      </c>
      <c r="V107" s="592">
        <f t="shared" si="8"/>
        <v>95741.075150000004</v>
      </c>
      <c r="W107" s="592"/>
      <c r="X107" s="609"/>
      <c r="Y107" s="609"/>
      <c r="Z107" s="609"/>
      <c r="AA107" s="610">
        <v>45717</v>
      </c>
      <c r="AB107" s="668" cm="1">
        <f t="array" ref="AB10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07" s="207"/>
      <c r="AD107" s="207"/>
      <c r="AE107" s="207"/>
      <c r="AF107" s="5"/>
      <c r="AG107" s="6"/>
      <c r="AH107" s="5"/>
      <c r="AI107" s="5"/>
      <c r="AJ107" s="3">
        <f t="shared" si="12"/>
        <v>0</v>
      </c>
      <c r="AK107" s="3">
        <f t="shared" si="13"/>
        <v>0</v>
      </c>
      <c r="AL107" s="3">
        <f t="shared" si="14"/>
        <v>159.83484999999928</v>
      </c>
      <c r="AM107" s="5"/>
      <c r="AN107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08" spans="2:40" customFormat="1" ht="20.9" customHeight="1" thickBot="1">
      <c r="B108" s="476"/>
      <c r="C108" s="3" t="s">
        <v>220</v>
      </c>
      <c r="D108" s="611" t="s">
        <v>344</v>
      </c>
      <c r="E108" s="607" t="s">
        <v>214</v>
      </c>
      <c r="F108" s="607" t="s">
        <v>142</v>
      </c>
      <c r="G108" s="600">
        <v>14</v>
      </c>
      <c r="H108" s="600">
        <v>11</v>
      </c>
      <c r="I108" s="600">
        <v>18</v>
      </c>
      <c r="J108" s="600">
        <v>0</v>
      </c>
      <c r="K108" s="593">
        <v>53345.99</v>
      </c>
      <c r="L108" s="593">
        <v>0</v>
      </c>
      <c r="M108" s="593">
        <v>-2637.78</v>
      </c>
      <c r="N108" s="593">
        <v>0</v>
      </c>
      <c r="O108" s="593">
        <v>0</v>
      </c>
      <c r="P108" s="593">
        <v>-622.36988333333295</v>
      </c>
      <c r="Q108" s="593">
        <v>0</v>
      </c>
      <c r="R108" s="593">
        <v>0</v>
      </c>
      <c r="S108" s="593">
        <v>0</v>
      </c>
      <c r="T108" s="593">
        <v>0</v>
      </c>
      <c r="U108" s="592" t="str">
        <f>IF(Tabela1[[#This Row],[Desconto SLA Mês]]&lt;&gt;"preenchimento pendente","Sim","Não")</f>
        <v>Sim</v>
      </c>
      <c r="V108" s="613">
        <f t="shared" si="8"/>
        <v>50085.840116666666</v>
      </c>
      <c r="W108" s="592"/>
      <c r="X108" s="609"/>
      <c r="Y108" s="609"/>
      <c r="Z108" s="609"/>
      <c r="AA108" s="610">
        <v>45717</v>
      </c>
      <c r="AB108" s="668" cm="1">
        <f t="array" ref="AB10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08" s="207">
        <v>2699.3578478974396</v>
      </c>
      <c r="AD108" s="207">
        <v>2699.3578478974396</v>
      </c>
      <c r="AE108" s="207"/>
      <c r="AF108" s="5"/>
      <c r="AG108" s="5"/>
      <c r="AH108" s="5"/>
      <c r="AI108" s="5"/>
      <c r="AJ108" s="3">
        <f t="shared" si="12"/>
        <v>2637.78</v>
      </c>
      <c r="AK108" s="3">
        <f t="shared" si="13"/>
        <v>0</v>
      </c>
      <c r="AL108" s="3">
        <f t="shared" si="14"/>
        <v>3260.1498833333317</v>
      </c>
      <c r="AM108" s="5"/>
      <c r="AN108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09" spans="2:40" customFormat="1" ht="20.9" customHeight="1" thickBot="1">
      <c r="B109" s="476"/>
      <c r="C109" s="3" t="s">
        <v>220</v>
      </c>
      <c r="D109" s="611" t="s">
        <v>344</v>
      </c>
      <c r="E109" s="607" t="s">
        <v>213</v>
      </c>
      <c r="F109" s="607" t="s">
        <v>347</v>
      </c>
      <c r="G109" s="600">
        <v>3</v>
      </c>
      <c r="H109" s="600">
        <v>3.25</v>
      </c>
      <c r="I109" s="600">
        <v>1</v>
      </c>
      <c r="J109" s="600">
        <v>0</v>
      </c>
      <c r="K109" s="593">
        <v>19571.72</v>
      </c>
      <c r="L109" s="593">
        <v>0</v>
      </c>
      <c r="M109" s="593">
        <v>-156.44</v>
      </c>
      <c r="N109" s="593">
        <v>0</v>
      </c>
      <c r="O109" s="593">
        <v>0</v>
      </c>
      <c r="P109" s="593">
        <v>-228.336733333334</v>
      </c>
      <c r="Q109" s="593">
        <v>0</v>
      </c>
      <c r="R109" s="593">
        <v>0</v>
      </c>
      <c r="S109" s="593">
        <v>0</v>
      </c>
      <c r="T109" s="593">
        <v>0</v>
      </c>
      <c r="U109" s="592" t="str">
        <f>IF(Tabela1[[#This Row],[Desconto SLA Mês]]&lt;&gt;"preenchimento pendente","Sim","Não")</f>
        <v>Sim</v>
      </c>
      <c r="V109" s="592">
        <f t="shared" si="8"/>
        <v>19186.943266666669</v>
      </c>
      <c r="W109" s="592"/>
      <c r="X109" s="609"/>
      <c r="Y109" s="609"/>
      <c r="Z109" s="609"/>
      <c r="AA109" s="610">
        <v>45717</v>
      </c>
      <c r="AB109" s="668" cm="1">
        <f t="array" ref="AB10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09" s="64"/>
      <c r="AD109" s="64"/>
      <c r="AE109" s="64"/>
      <c r="AF109" s="5"/>
      <c r="AG109" s="5"/>
      <c r="AH109" s="5"/>
      <c r="AI109" s="5"/>
      <c r="AJ109" s="3">
        <f t="shared" si="12"/>
        <v>156.44</v>
      </c>
      <c r="AK109" s="3">
        <f t="shared" si="13"/>
        <v>0</v>
      </c>
      <c r="AL109" s="3">
        <f t="shared" si="14"/>
        <v>384.77673333333223</v>
      </c>
      <c r="AM109" s="5"/>
      <c r="AN109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10" spans="2:40" customFormat="1" ht="20.9" customHeight="1" thickBot="1">
      <c r="B110" s="476"/>
      <c r="C110" s="3" t="s">
        <v>220</v>
      </c>
      <c r="D110" s="611" t="s">
        <v>344</v>
      </c>
      <c r="E110" s="607" t="s">
        <v>88</v>
      </c>
      <c r="F110" s="607" t="s">
        <v>153</v>
      </c>
      <c r="G110" s="600">
        <v>43</v>
      </c>
      <c r="H110" s="600">
        <v>40</v>
      </c>
      <c r="I110" s="600">
        <v>141</v>
      </c>
      <c r="J110" s="600">
        <v>0</v>
      </c>
      <c r="K110" s="593">
        <v>203123.469591025</v>
      </c>
      <c r="L110" s="593">
        <v>0</v>
      </c>
      <c r="M110" s="593">
        <v>-19956.2</v>
      </c>
      <c r="N110" s="593">
        <v>0</v>
      </c>
      <c r="O110" s="593">
        <v>0</v>
      </c>
      <c r="P110" s="593">
        <v>-2031.2346959102399</v>
      </c>
      <c r="Q110" s="593">
        <v>0</v>
      </c>
      <c r="R110" s="593">
        <v>0</v>
      </c>
      <c r="S110" s="593">
        <v>0</v>
      </c>
      <c r="T110" s="593">
        <v>0</v>
      </c>
      <c r="U110" s="592" t="str">
        <f>IF(Tabela1[[#This Row],[Desconto SLA Mês]]&lt;&gt;"preenchimento pendente","Sim","Não")</f>
        <v>Sim</v>
      </c>
      <c r="V110" s="592">
        <f t="shared" si="8"/>
        <v>181136.03489511475</v>
      </c>
      <c r="W110" s="592"/>
      <c r="X110" s="609"/>
      <c r="Y110" s="609"/>
      <c r="Z110" s="609"/>
      <c r="AA110" s="610">
        <v>45717</v>
      </c>
      <c r="AB110" s="668" cm="1">
        <f t="array" ref="AB11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10" s="207"/>
      <c r="AD110" s="207"/>
      <c r="AE110" s="207"/>
      <c r="AF110" s="5"/>
      <c r="AG110" s="5"/>
      <c r="AH110" s="5"/>
      <c r="AI110" s="5"/>
      <c r="AJ110" s="3">
        <f t="shared" si="12"/>
        <v>19956.2</v>
      </c>
      <c r="AK110" s="3">
        <f t="shared" si="13"/>
        <v>0</v>
      </c>
      <c r="AL110" s="3">
        <f t="shared" si="14"/>
        <v>21987.434695910255</v>
      </c>
      <c r="AM110" s="5"/>
      <c r="AN110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11" spans="2:40" customFormat="1" ht="20.9" customHeight="1" thickBot="1">
      <c r="B111" s="476"/>
      <c r="C111" s="3" t="s">
        <v>220</v>
      </c>
      <c r="D111" s="618" t="s">
        <v>344</v>
      </c>
      <c r="E111" s="619" t="s">
        <v>211</v>
      </c>
      <c r="F111" s="607" t="s">
        <v>140</v>
      </c>
      <c r="G111" s="600">
        <v>29</v>
      </c>
      <c r="H111" s="600">
        <v>7</v>
      </c>
      <c r="I111" s="600">
        <v>10</v>
      </c>
      <c r="J111" s="600">
        <v>0</v>
      </c>
      <c r="K111" s="593">
        <v>50416.576664476939</v>
      </c>
      <c r="L111" s="593">
        <v>0</v>
      </c>
      <c r="M111" s="593">
        <v>-2077.3000000000002</v>
      </c>
      <c r="N111" s="593">
        <v>0</v>
      </c>
      <c r="O111" s="593">
        <v>0</v>
      </c>
      <c r="P111" s="593">
        <v>-504.16576664477202</v>
      </c>
      <c r="Q111" s="593">
        <v>0</v>
      </c>
      <c r="R111" s="593">
        <v>0</v>
      </c>
      <c r="S111" s="593">
        <v>0</v>
      </c>
      <c r="T111" s="593">
        <v>0</v>
      </c>
      <c r="U111" s="592" t="str">
        <f>IF(Tabela1[[#This Row],[Desconto SLA Mês]]&lt;&gt;"preenchimento pendente","Sim","Não")</f>
        <v>Sim</v>
      </c>
      <c r="V111" s="592">
        <f t="shared" si="8"/>
        <v>47835.110897832164</v>
      </c>
      <c r="W111" s="592"/>
      <c r="X111" s="609"/>
      <c r="Y111" s="609"/>
      <c r="Z111" s="609"/>
      <c r="AA111" s="610">
        <v>45717</v>
      </c>
      <c r="AB111" s="668" cm="1">
        <f t="array" ref="AB11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11" s="207"/>
      <c r="AD111" s="207"/>
      <c r="AE111" s="207"/>
      <c r="AF111" s="5"/>
      <c r="AG111" s="5"/>
      <c r="AH111" s="5"/>
      <c r="AI111" s="5"/>
      <c r="AJ111" s="3">
        <f t="shared" si="12"/>
        <v>2077.3000000000002</v>
      </c>
      <c r="AK111" s="3">
        <f t="shared" si="13"/>
        <v>0</v>
      </c>
      <c r="AL111" s="3">
        <f t="shared" si="14"/>
        <v>2581.4657666447747</v>
      </c>
      <c r="AM111" s="5"/>
      <c r="AN111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12" spans="2:40" customFormat="1" ht="31.5" thickBot="1">
      <c r="B112" s="476"/>
      <c r="C112" s="3" t="s">
        <v>220</v>
      </c>
      <c r="D112" s="621" t="s">
        <v>344</v>
      </c>
      <c r="E112" s="622" t="s">
        <v>208</v>
      </c>
      <c r="F112" s="607" t="s">
        <v>190</v>
      </c>
      <c r="G112" s="600">
        <v>22</v>
      </c>
      <c r="H112" s="600">
        <v>22</v>
      </c>
      <c r="I112" s="600">
        <v>27</v>
      </c>
      <c r="J112" s="600">
        <v>0</v>
      </c>
      <c r="K112" s="593">
        <v>119184.08677205365</v>
      </c>
      <c r="L112" s="593">
        <v>-4797.5</v>
      </c>
      <c r="M112" s="593">
        <v>-4797.5</v>
      </c>
      <c r="N112" s="593">
        <v>0</v>
      </c>
      <c r="O112" s="593">
        <v>0</v>
      </c>
      <c r="P112" s="593">
        <v>-1390.4810123406401</v>
      </c>
      <c r="Q112" s="593">
        <v>0</v>
      </c>
      <c r="R112" s="593">
        <v>0</v>
      </c>
      <c r="S112" s="593">
        <v>-3655.6967720536486</v>
      </c>
      <c r="T112" s="593">
        <v>0</v>
      </c>
      <c r="U112" s="592" t="str">
        <f>IF(Tabela1[[#This Row],[Desconto SLA Mês]]&lt;&gt;"preenchimento pendente","Sim","Não")</f>
        <v>Sim</v>
      </c>
      <c r="V112" s="613">
        <f t="shared" si="8"/>
        <v>109340.40898765936</v>
      </c>
      <c r="W112" s="592"/>
      <c r="X112" s="609"/>
      <c r="Y112" s="609"/>
      <c r="Z112" s="609"/>
      <c r="AA112" s="610">
        <v>45717</v>
      </c>
      <c r="AB112" s="668" cm="1">
        <f t="array" ref="AB11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12" s="64">
        <v>588.84</v>
      </c>
      <c r="AD112" s="64">
        <v>586.08000000000004</v>
      </c>
      <c r="AE112" s="207"/>
      <c r="AF112" s="5"/>
      <c r="AG112" s="5"/>
      <c r="AH112" s="5"/>
      <c r="AI112" s="5"/>
      <c r="AJ112" s="3">
        <f t="shared" si="12"/>
        <v>0</v>
      </c>
      <c r="AK112" s="3">
        <f t="shared" si="13"/>
        <v>2.7599999999999909</v>
      </c>
      <c r="AL112" s="3">
        <f t="shared" si="14"/>
        <v>9843.6777843942837</v>
      </c>
      <c r="AM112" s="5"/>
      <c r="AN112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13" spans="2:40" customFormat="1" ht="31.5" thickBot="1">
      <c r="B113" s="476"/>
      <c r="C113" s="3" t="s">
        <v>220</v>
      </c>
      <c r="D113" s="623" t="s">
        <v>344</v>
      </c>
      <c r="E113" s="624" t="s">
        <v>210</v>
      </c>
      <c r="F113" s="607" t="s">
        <v>190</v>
      </c>
      <c r="G113" s="600">
        <v>16</v>
      </c>
      <c r="H113" s="600">
        <v>16</v>
      </c>
      <c r="I113" s="600">
        <v>8</v>
      </c>
      <c r="J113" s="600">
        <v>0</v>
      </c>
      <c r="K113" s="593">
        <v>112889.22282411913</v>
      </c>
      <c r="L113" s="593">
        <v>-1787.35</v>
      </c>
      <c r="M113" s="593">
        <v>-1787.35</v>
      </c>
      <c r="N113" s="593">
        <v>0</v>
      </c>
      <c r="O113" s="593">
        <v>0</v>
      </c>
      <c r="P113" s="593">
        <v>-1317.0409329480599</v>
      </c>
      <c r="Q113" s="593">
        <v>0</v>
      </c>
      <c r="R113" s="593">
        <v>0</v>
      </c>
      <c r="S113" s="593">
        <v>0</v>
      </c>
      <c r="T113" s="593">
        <v>0</v>
      </c>
      <c r="U113" s="592" t="str">
        <f>IF(Tabela1[[#This Row],[Desconto SLA Mês]]&lt;&gt;"preenchimento pendente","Sim","Não")</f>
        <v>Sim</v>
      </c>
      <c r="V113" s="592">
        <f t="shared" si="8"/>
        <v>109784.83189117107</v>
      </c>
      <c r="W113" s="592"/>
      <c r="X113" s="609"/>
      <c r="Y113" s="609"/>
      <c r="Z113" s="609"/>
      <c r="AA113" s="610">
        <v>45717</v>
      </c>
      <c r="AB113" s="668" cm="1">
        <f t="array" ref="AB11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13" s="64">
        <v>8671.5</v>
      </c>
      <c r="AD113" s="64">
        <v>7741.98</v>
      </c>
      <c r="AE113" s="207"/>
      <c r="AF113" s="5"/>
      <c r="AG113" s="5"/>
      <c r="AH113" s="5"/>
      <c r="AI113" s="5"/>
      <c r="AJ113" s="3">
        <f t="shared" si="12"/>
        <v>0</v>
      </c>
      <c r="AK113" s="3">
        <f t="shared" si="13"/>
        <v>929.52000000000044</v>
      </c>
      <c r="AL113" s="3">
        <f t="shared" si="14"/>
        <v>3104.3909329480666</v>
      </c>
      <c r="AM113" s="5"/>
      <c r="AN113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14" spans="2:40" customFormat="1" ht="31.5" thickBot="1">
      <c r="B114" s="476"/>
      <c r="C114" s="3" t="s">
        <v>433</v>
      </c>
      <c r="D114" s="605" t="s">
        <v>348</v>
      </c>
      <c r="E114" s="606" t="s">
        <v>212</v>
      </c>
      <c r="F114" s="607" t="s">
        <v>143</v>
      </c>
      <c r="G114" s="600">
        <v>4.66</v>
      </c>
      <c r="H114" s="600">
        <v>4.66</v>
      </c>
      <c r="I114" s="680" t="s">
        <v>434</v>
      </c>
      <c r="J114" s="680" t="s">
        <v>434</v>
      </c>
      <c r="K114" s="593">
        <v>32432.99</v>
      </c>
      <c r="L114" s="596"/>
      <c r="M114" s="597"/>
      <c r="N114" s="596"/>
      <c r="O114" s="597"/>
      <c r="P114" s="671" t="s">
        <v>432</v>
      </c>
      <c r="Q114" s="596"/>
      <c r="R114" s="597"/>
      <c r="S114" s="596"/>
      <c r="T114" s="597"/>
      <c r="U114" s="592" t="str">
        <f>IF(Tabela1[[#This Row],[Desconto SLA Mês]]&lt;&gt;"preenchimento pendente","Sim","Não")</f>
        <v>Não</v>
      </c>
      <c r="V114" s="592">
        <f t="shared" si="8"/>
        <v>32432.99</v>
      </c>
      <c r="W114" s="592"/>
      <c r="X114" s="609"/>
      <c r="Y114" s="609"/>
      <c r="Z114" s="609"/>
      <c r="AA114" s="610">
        <v>45689</v>
      </c>
      <c r="AB114" s="668" cm="1">
        <f t="array" ref="AB11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14" s="207"/>
      <c r="AD114" s="207"/>
      <c r="AE114" s="207"/>
      <c r="AF114" s="5"/>
      <c r="AG114" s="5"/>
      <c r="AH114" s="5"/>
      <c r="AI114" s="5"/>
      <c r="AJ114" s="3">
        <f t="shared" si="12"/>
        <v>0</v>
      </c>
      <c r="AK114" s="3">
        <f t="shared" si="13"/>
        <v>0</v>
      </c>
      <c r="AL114" s="3">
        <f t="shared" si="14"/>
        <v>0</v>
      </c>
      <c r="AM114" s="5"/>
      <c r="AN114" s="3" t="e">
        <f>_xlfn.XLOOKUP(Tabela1[[#This Row],[Unidade]],tabShoppingsEmails[Shopping],tabShoppingsEmails[E-mails consolidados])</f>
        <v>#N/A</v>
      </c>
    </row>
    <row r="115" spans="2:40" customFormat="1" ht="31.5" thickBot="1">
      <c r="B115" s="476"/>
      <c r="C115" s="3" t="s">
        <v>433</v>
      </c>
      <c r="D115" s="611" t="s">
        <v>348</v>
      </c>
      <c r="E115" s="607" t="s">
        <v>88</v>
      </c>
      <c r="F115" s="607" t="s">
        <v>180</v>
      </c>
      <c r="G115" s="600">
        <v>25</v>
      </c>
      <c r="H115" s="600">
        <v>22</v>
      </c>
      <c r="I115" s="680" t="s">
        <v>434</v>
      </c>
      <c r="J115" s="680" t="s">
        <v>434</v>
      </c>
      <c r="K115" s="593">
        <v>83594.327854479998</v>
      </c>
      <c r="L115" s="596"/>
      <c r="M115" s="596"/>
      <c r="N115" s="596"/>
      <c r="O115" s="596"/>
      <c r="P115" s="670" t="s">
        <v>432</v>
      </c>
      <c r="Q115" s="596"/>
      <c r="R115" s="596"/>
      <c r="S115" s="596"/>
      <c r="T115" s="596"/>
      <c r="U115" s="592" t="str">
        <f>IF(Tabela1[[#This Row],[Desconto SLA Mês]]&lt;&gt;"preenchimento pendente","Sim","Não")</f>
        <v>Não</v>
      </c>
      <c r="V115" s="592">
        <f t="shared" si="8"/>
        <v>83594.327854479998</v>
      </c>
      <c r="W115" s="592"/>
      <c r="X115" s="609"/>
      <c r="Y115" s="609"/>
      <c r="Z115" s="609"/>
      <c r="AA115" s="610">
        <v>45689</v>
      </c>
      <c r="AB115" s="668" cm="1">
        <f t="array" ref="AB11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15" s="207"/>
      <c r="AD115" s="207"/>
      <c r="AE115" s="207"/>
      <c r="AF115" s="5"/>
      <c r="AG115" s="6"/>
      <c r="AH115" s="5"/>
      <c r="AI115" s="5"/>
      <c r="AJ115" s="3">
        <f t="shared" si="12"/>
        <v>0</v>
      </c>
      <c r="AK115" s="3">
        <f t="shared" si="13"/>
        <v>0</v>
      </c>
      <c r="AL115" s="3">
        <f t="shared" si="14"/>
        <v>0</v>
      </c>
      <c r="AM115" s="5"/>
      <c r="AN115" s="3" t="e">
        <f>_xlfn.XLOOKUP(Tabela1[[#This Row],[Unidade]],tabShoppingsEmails[Shopping],tabShoppingsEmails[E-mails consolidados])</f>
        <v>#N/A</v>
      </c>
    </row>
    <row r="116" spans="2:40" customFormat="1" ht="31.5" thickBot="1">
      <c r="B116" s="476"/>
      <c r="C116" s="3" t="s">
        <v>433</v>
      </c>
      <c r="D116" s="611" t="s">
        <v>348</v>
      </c>
      <c r="E116" s="607" t="s">
        <v>75</v>
      </c>
      <c r="F116" s="607" t="s">
        <v>138</v>
      </c>
      <c r="G116" s="600">
        <v>2</v>
      </c>
      <c r="H116" s="600">
        <v>1</v>
      </c>
      <c r="I116" s="680" t="s">
        <v>434</v>
      </c>
      <c r="J116" s="680" t="s">
        <v>434</v>
      </c>
      <c r="K116" s="593">
        <v>12158.276693545675</v>
      </c>
      <c r="L116" s="596"/>
      <c r="M116" s="596"/>
      <c r="N116" s="596"/>
      <c r="O116" s="596"/>
      <c r="P116" s="670" t="s">
        <v>432</v>
      </c>
      <c r="Q116" s="596"/>
      <c r="R116" s="596"/>
      <c r="S116" s="596"/>
      <c r="T116" s="596"/>
      <c r="U116" s="592" t="str">
        <f>IF(Tabela1[[#This Row],[Desconto SLA Mês]]&lt;&gt;"preenchimento pendente","Sim","Não")</f>
        <v>Não</v>
      </c>
      <c r="V116" s="592">
        <f t="shared" si="8"/>
        <v>12158.276693545675</v>
      </c>
      <c r="W116" s="592"/>
      <c r="X116" s="609"/>
      <c r="Y116" s="609"/>
      <c r="Z116" s="609"/>
      <c r="AA116" s="610">
        <v>45689</v>
      </c>
      <c r="AB116" s="668" cm="1">
        <f t="array" ref="AB11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16" s="207"/>
      <c r="AD116" s="207"/>
      <c r="AE116" s="207"/>
      <c r="AF116" s="5"/>
      <c r="AG116" s="5"/>
      <c r="AH116" s="5"/>
      <c r="AI116" s="5"/>
      <c r="AJ116" s="3">
        <f t="shared" si="12"/>
        <v>0</v>
      </c>
      <c r="AK116" s="3">
        <f t="shared" si="13"/>
        <v>0</v>
      </c>
      <c r="AL116" s="3">
        <f t="shared" si="14"/>
        <v>0</v>
      </c>
      <c r="AM116" s="5"/>
      <c r="AN116" s="3" t="e">
        <f>_xlfn.XLOOKUP(Tabela1[[#This Row],[Unidade]],tabShoppingsEmails[Shopping],tabShoppingsEmails[E-mails consolidados])</f>
        <v>#N/A</v>
      </c>
    </row>
    <row r="117" spans="2:40" customFormat="1" ht="20.9" customHeight="1" thickBot="1">
      <c r="B117" s="476"/>
      <c r="C117" s="3" t="s">
        <v>433</v>
      </c>
      <c r="D117" s="611" t="s">
        <v>348</v>
      </c>
      <c r="E117" s="607" t="s">
        <v>210</v>
      </c>
      <c r="F117" s="607" t="s">
        <v>151</v>
      </c>
      <c r="G117" s="600">
        <v>6</v>
      </c>
      <c r="H117" s="600">
        <v>6</v>
      </c>
      <c r="I117" s="680" t="s">
        <v>434</v>
      </c>
      <c r="J117" s="680" t="s">
        <v>434</v>
      </c>
      <c r="K117" s="593">
        <v>36995.480000000003</v>
      </c>
      <c r="L117" s="596"/>
      <c r="M117" s="596"/>
      <c r="N117" s="596"/>
      <c r="O117" s="596"/>
      <c r="P117" s="670" t="s">
        <v>432</v>
      </c>
      <c r="Q117" s="596"/>
      <c r="R117" s="596"/>
      <c r="S117" s="596"/>
      <c r="T117" s="596"/>
      <c r="U117" s="592" t="str">
        <f>IF(Tabela1[[#This Row],[Desconto SLA Mês]]&lt;&gt;"preenchimento pendente","Sim","Não")</f>
        <v>Não</v>
      </c>
      <c r="V117" s="592">
        <f t="shared" ref="V117:V180" si="15">(K117+M117+R117+S117+T117+O117)+IF(U117="Sim",P117+Q117,0)</f>
        <v>36995.480000000003</v>
      </c>
      <c r="W117" s="592"/>
      <c r="X117" s="609"/>
      <c r="Y117" s="609"/>
      <c r="Z117" s="609"/>
      <c r="AA117" s="610">
        <v>45689</v>
      </c>
      <c r="AB117" s="668" cm="1">
        <f t="array" ref="AB11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17" s="207"/>
      <c r="AD117" s="207"/>
      <c r="AE117" s="207"/>
      <c r="AF117" s="5"/>
      <c r="AG117" s="5"/>
      <c r="AH117" s="5"/>
      <c r="AI117" s="5"/>
      <c r="AJ117" s="3">
        <f t="shared" ref="AJ117:AJ148" si="16">L117-M117</f>
        <v>0</v>
      </c>
      <c r="AK117" s="3">
        <f t="shared" ref="AK117:AK148" si="17">AC117-AD117</f>
        <v>0</v>
      </c>
      <c r="AL117" s="3">
        <f t="shared" ref="AL117:AL148" si="18">K117-V117</f>
        <v>0</v>
      </c>
      <c r="AM117" s="5"/>
      <c r="AN117" s="3" t="e">
        <f>_xlfn.XLOOKUP(Tabela1[[#This Row],[Unidade]],tabShoppingsEmails[Shopping],tabShoppingsEmails[E-mails consolidados])</f>
        <v>#N/A</v>
      </c>
    </row>
    <row r="118" spans="2:40" customFormat="1" ht="20.9" customHeight="1" thickBot="1">
      <c r="B118" s="476"/>
      <c r="C118" s="3" t="s">
        <v>220</v>
      </c>
      <c r="D118" s="611" t="s">
        <v>324</v>
      </c>
      <c r="E118" s="607" t="s">
        <v>212</v>
      </c>
      <c r="F118" s="607" t="s">
        <v>184</v>
      </c>
      <c r="G118" s="600">
        <v>12</v>
      </c>
      <c r="H118" s="600">
        <v>11</v>
      </c>
      <c r="I118" s="600">
        <v>0</v>
      </c>
      <c r="J118" s="600">
        <v>0</v>
      </c>
      <c r="K118" s="593">
        <v>91089.5</v>
      </c>
      <c r="L118" s="593">
        <v>0</v>
      </c>
      <c r="M118" s="593">
        <v>0</v>
      </c>
      <c r="N118" s="593">
        <v>0</v>
      </c>
      <c r="O118" s="593">
        <v>0</v>
      </c>
      <c r="P118" s="593">
        <v>0</v>
      </c>
      <c r="Q118" s="593">
        <v>0</v>
      </c>
      <c r="R118" s="593">
        <v>0</v>
      </c>
      <c r="S118" s="593">
        <v>0</v>
      </c>
      <c r="T118" s="593">
        <v>0</v>
      </c>
      <c r="U118" s="592" t="str">
        <f>IF(Tabela1[[#This Row],[Desconto SLA Mês]]&lt;&gt;"preenchimento pendente","Sim","Não")</f>
        <v>Sim</v>
      </c>
      <c r="V118" s="592">
        <f t="shared" si="15"/>
        <v>91089.5</v>
      </c>
      <c r="W118" s="592"/>
      <c r="X118" s="609"/>
      <c r="Y118" s="609">
        <f>29630.1/6</f>
        <v>4938.3499999999995</v>
      </c>
      <c r="Z118" s="612" t="s">
        <v>438</v>
      </c>
      <c r="AA118" s="610">
        <v>45717</v>
      </c>
      <c r="AB118" s="668" cm="1">
        <f t="array" ref="AB11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18" s="207"/>
      <c r="AD118" s="207"/>
      <c r="AE118" s="207"/>
      <c r="AF118" s="5"/>
      <c r="AG118" s="5"/>
      <c r="AH118" s="5"/>
      <c r="AI118" s="5"/>
      <c r="AJ118" s="3">
        <f t="shared" si="16"/>
        <v>0</v>
      </c>
      <c r="AK118" s="3">
        <f t="shared" si="17"/>
        <v>0</v>
      </c>
      <c r="AL118" s="3">
        <f t="shared" si="18"/>
        <v>0</v>
      </c>
      <c r="AM118" s="5"/>
      <c r="AN118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119" spans="2:40" customFormat="1" ht="20.9" customHeight="1" thickBot="1">
      <c r="B119" s="476"/>
      <c r="C119" s="3" t="s">
        <v>433</v>
      </c>
      <c r="D119" s="611" t="s">
        <v>324</v>
      </c>
      <c r="E119" s="607" t="s">
        <v>213</v>
      </c>
      <c r="F119" s="607" t="s">
        <v>335</v>
      </c>
      <c r="G119" s="600">
        <v>2</v>
      </c>
      <c r="H119" s="600">
        <v>2</v>
      </c>
      <c r="I119" s="680" t="s">
        <v>434</v>
      </c>
      <c r="J119" s="680" t="s">
        <v>434</v>
      </c>
      <c r="K119" s="593">
        <v>11494.81</v>
      </c>
      <c r="L119" s="599"/>
      <c r="M119" s="599"/>
      <c r="N119" s="599"/>
      <c r="O119" s="599"/>
      <c r="P119" s="599" t="s">
        <v>432</v>
      </c>
      <c r="Q119" s="599"/>
      <c r="R119" s="599"/>
      <c r="S119" s="599"/>
      <c r="T119" s="599"/>
      <c r="U119" s="592" t="str">
        <f>IF(Tabela1[[#This Row],[Desconto SLA Mês]]&lt;&gt;"preenchimento pendente","Sim","Não")</f>
        <v>Não</v>
      </c>
      <c r="V119" s="592">
        <f t="shared" si="15"/>
        <v>11494.81</v>
      </c>
      <c r="W119" s="592"/>
      <c r="X119" s="609"/>
      <c r="Y119" s="609"/>
      <c r="Z119" s="612"/>
      <c r="AA119" s="610">
        <v>45717</v>
      </c>
      <c r="AB119" s="668" cm="1">
        <f t="array" ref="AB11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19" s="64"/>
      <c r="AD119" s="64"/>
      <c r="AE119" s="207"/>
      <c r="AF119" s="5"/>
      <c r="AG119" s="5"/>
      <c r="AH119" s="5"/>
      <c r="AI119" s="5"/>
      <c r="AJ119" s="3">
        <f t="shared" si="16"/>
        <v>0</v>
      </c>
      <c r="AK119" s="3">
        <f t="shared" si="17"/>
        <v>0</v>
      </c>
      <c r="AL119" s="3">
        <f t="shared" si="18"/>
        <v>0</v>
      </c>
      <c r="AM119" s="5"/>
      <c r="AN119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120" spans="2:40" customFormat="1" ht="20.65" customHeight="1" thickBot="1">
      <c r="B120" s="476"/>
      <c r="C120" s="3" t="s">
        <v>220</v>
      </c>
      <c r="D120" s="605" t="s">
        <v>324</v>
      </c>
      <c r="E120" s="606" t="s">
        <v>88</v>
      </c>
      <c r="F120" s="607" t="s">
        <v>140</v>
      </c>
      <c r="G120" s="600">
        <v>35</v>
      </c>
      <c r="H120" s="600">
        <v>34</v>
      </c>
      <c r="I120" s="600">
        <v>10</v>
      </c>
      <c r="J120" s="600">
        <v>0</v>
      </c>
      <c r="K120" s="593">
        <v>163205.82</v>
      </c>
      <c r="L120" s="593">
        <v>0</v>
      </c>
      <c r="M120" s="593">
        <v>-1309.8599999999999</v>
      </c>
      <c r="N120" s="593">
        <v>0</v>
      </c>
      <c r="O120" s="593">
        <v>0</v>
      </c>
      <c r="P120" s="593">
        <v>-1632.06</v>
      </c>
      <c r="Q120" s="593">
        <v>0</v>
      </c>
      <c r="R120" s="593">
        <v>-737.66193548389106</v>
      </c>
      <c r="S120" s="593">
        <v>0</v>
      </c>
      <c r="T120" s="593">
        <v>0</v>
      </c>
      <c r="U120" s="592" t="str">
        <f>IF(Tabela1[[#This Row],[Desconto SLA Mês]]&lt;&gt;"preenchimento pendente","Sim","Não")</f>
        <v>Sim</v>
      </c>
      <c r="V120" s="592">
        <f t="shared" si="15"/>
        <v>159526.23806451613</v>
      </c>
      <c r="W120" s="592"/>
      <c r="X120" s="609"/>
      <c r="Y120" s="609"/>
      <c r="Z120" s="612"/>
      <c r="AA120" s="610">
        <v>45717</v>
      </c>
      <c r="AB120" s="668" cm="1">
        <f t="array" ref="AB12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20" s="64">
        <v>7198.14</v>
      </c>
      <c r="AD120" s="64">
        <v>5152.8384838906104</v>
      </c>
      <c r="AE120" s="207"/>
      <c r="AF120" s="5"/>
      <c r="AG120" s="5"/>
      <c r="AH120" s="5"/>
      <c r="AI120" s="5"/>
      <c r="AJ120" s="3">
        <f t="shared" si="16"/>
        <v>1309.8599999999999</v>
      </c>
      <c r="AK120" s="3">
        <f t="shared" si="17"/>
        <v>2045.3015161093899</v>
      </c>
      <c r="AL120" s="3">
        <f t="shared" si="18"/>
        <v>3679.581935483875</v>
      </c>
      <c r="AM120" s="5"/>
      <c r="AN120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121" spans="2:40" customFormat="1" ht="20.9" customHeight="1" thickBot="1">
      <c r="B121" s="476"/>
      <c r="C121" s="3" t="s">
        <v>220</v>
      </c>
      <c r="D121" s="605" t="s">
        <v>324</v>
      </c>
      <c r="E121" s="606" t="s">
        <v>211</v>
      </c>
      <c r="F121" s="607" t="s">
        <v>140</v>
      </c>
      <c r="G121" s="600">
        <v>29</v>
      </c>
      <c r="H121" s="600">
        <v>15</v>
      </c>
      <c r="I121" s="600">
        <v>1</v>
      </c>
      <c r="J121" s="600">
        <v>0</v>
      </c>
      <c r="K121" s="593">
        <v>117515.08</v>
      </c>
      <c r="L121" s="593">
        <v>0</v>
      </c>
      <c r="M121" s="595">
        <v>-211.11</v>
      </c>
      <c r="N121" s="593">
        <v>0</v>
      </c>
      <c r="O121" s="593">
        <v>0</v>
      </c>
      <c r="P121" s="593">
        <v>0</v>
      </c>
      <c r="Q121" s="593">
        <v>0</v>
      </c>
      <c r="R121" s="593">
        <v>0</v>
      </c>
      <c r="S121" s="593">
        <v>0</v>
      </c>
      <c r="T121" s="593">
        <v>0</v>
      </c>
      <c r="U121" s="592" t="str">
        <f>IF(Tabela1[[#This Row],[Desconto SLA Mês]]&lt;&gt;"preenchimento pendente","Sim","Não")</f>
        <v>Sim</v>
      </c>
      <c r="V121" s="613">
        <f t="shared" si="15"/>
        <v>117303.97</v>
      </c>
      <c r="W121" s="592"/>
      <c r="X121" s="609"/>
      <c r="Y121" s="609"/>
      <c r="Z121" s="612"/>
      <c r="AA121" s="610">
        <v>45717</v>
      </c>
      <c r="AB121" s="668" cm="1">
        <f t="array" ref="AB12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21" s="207">
        <v>4236.0522425626359</v>
      </c>
      <c r="AD121" s="64">
        <v>4236.0522425626359</v>
      </c>
      <c r="AE121" s="207"/>
      <c r="AF121" s="5"/>
      <c r="AG121" s="5"/>
      <c r="AH121" s="5"/>
      <c r="AI121" s="5"/>
      <c r="AJ121" s="3">
        <f t="shared" si="16"/>
        <v>211.11</v>
      </c>
      <c r="AK121" s="3">
        <f t="shared" si="17"/>
        <v>0</v>
      </c>
      <c r="AL121" s="3">
        <f t="shared" si="18"/>
        <v>211.11000000000058</v>
      </c>
      <c r="AM121" s="5"/>
      <c r="AN121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122" spans="2:40" customFormat="1" ht="20.9" customHeight="1" thickBot="1">
      <c r="B122" s="476"/>
      <c r="C122" s="3" t="s">
        <v>220</v>
      </c>
      <c r="D122" s="605" t="s">
        <v>324</v>
      </c>
      <c r="E122" s="606" t="s">
        <v>75</v>
      </c>
      <c r="F122" s="607" t="s">
        <v>140</v>
      </c>
      <c r="G122" s="600">
        <v>4</v>
      </c>
      <c r="H122" s="600">
        <v>3</v>
      </c>
      <c r="I122" s="600">
        <v>23</v>
      </c>
      <c r="J122" s="600">
        <v>0</v>
      </c>
      <c r="K122" s="593">
        <v>19843.18</v>
      </c>
      <c r="L122" s="593">
        <v>0</v>
      </c>
      <c r="M122" s="595">
        <v>-4887.96</v>
      </c>
      <c r="N122" s="593">
        <v>0</v>
      </c>
      <c r="O122" s="593">
        <v>0</v>
      </c>
      <c r="P122" s="593">
        <v>-198.43</v>
      </c>
      <c r="Q122" s="593">
        <v>0</v>
      </c>
      <c r="R122" s="593">
        <v>0</v>
      </c>
      <c r="S122" s="593">
        <v>0</v>
      </c>
      <c r="T122" s="593">
        <v>0</v>
      </c>
      <c r="U122" s="592" t="str">
        <f>IF(Tabela1[[#This Row],[Desconto SLA Mês]]&lt;&gt;"preenchimento pendente","Sim","Não")</f>
        <v>Sim</v>
      </c>
      <c r="V122" s="592">
        <f t="shared" si="15"/>
        <v>14756.79</v>
      </c>
      <c r="W122" s="592"/>
      <c r="X122" s="609"/>
      <c r="Y122" s="609"/>
      <c r="Z122" s="612"/>
      <c r="AA122" s="610">
        <v>45717</v>
      </c>
      <c r="AB122" s="668" cm="1">
        <f t="array" ref="AB12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22" s="207"/>
      <c r="AD122" s="207"/>
      <c r="AE122" s="207"/>
      <c r="AF122" s="5"/>
      <c r="AG122" s="5"/>
      <c r="AH122" s="5"/>
      <c r="AI122" s="5"/>
      <c r="AJ122" s="3">
        <f t="shared" si="16"/>
        <v>4887.96</v>
      </c>
      <c r="AK122" s="3">
        <f t="shared" si="17"/>
        <v>0</v>
      </c>
      <c r="AL122" s="3">
        <f t="shared" si="18"/>
        <v>5086.3899999999994</v>
      </c>
      <c r="AM122" s="5"/>
      <c r="AN122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123" spans="2:40" customFormat="1" ht="16.399999999999999" customHeight="1" thickBot="1">
      <c r="B123" s="476"/>
      <c r="C123" s="3" t="s">
        <v>220</v>
      </c>
      <c r="D123" s="605" t="s">
        <v>324</v>
      </c>
      <c r="E123" s="606" t="s">
        <v>210</v>
      </c>
      <c r="F123" s="607" t="s">
        <v>334</v>
      </c>
      <c r="G123" s="600">
        <v>14</v>
      </c>
      <c r="H123" s="600">
        <v>12</v>
      </c>
      <c r="I123" s="600">
        <v>0</v>
      </c>
      <c r="J123" s="600">
        <v>6.82</v>
      </c>
      <c r="K123" s="593">
        <v>72922.45</v>
      </c>
      <c r="L123" s="593">
        <v>0</v>
      </c>
      <c r="M123" s="593">
        <v>0</v>
      </c>
      <c r="N123" s="593">
        <v>-193.84</v>
      </c>
      <c r="O123" s="593">
        <v>-205.38616666666701</v>
      </c>
      <c r="P123" s="593">
        <v>0</v>
      </c>
      <c r="Q123" s="593">
        <v>0</v>
      </c>
      <c r="R123" s="593">
        <v>0</v>
      </c>
      <c r="S123" s="593">
        <v>0</v>
      </c>
      <c r="T123" s="593">
        <v>0</v>
      </c>
      <c r="U123" s="592" t="str">
        <f>IF(Tabela1[[#This Row],[Desconto SLA Mês]]&lt;&gt;"preenchimento pendente","Sim","Não")</f>
        <v>Sim</v>
      </c>
      <c r="V123" s="592">
        <f t="shared" si="15"/>
        <v>72717.063833333334</v>
      </c>
      <c r="W123" s="592"/>
      <c r="X123" s="609"/>
      <c r="Y123" s="609">
        <v>3806.13</v>
      </c>
      <c r="Z123" s="627" t="s">
        <v>439</v>
      </c>
      <c r="AA123" s="610">
        <v>45717</v>
      </c>
      <c r="AB123" s="668" cm="1">
        <f t="array" ref="AB12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23" s="64">
        <f>600+179.85</f>
        <v>779.85</v>
      </c>
      <c r="AD123" s="64">
        <f>600+179.85</f>
        <v>779.85</v>
      </c>
      <c r="AE123" s="207"/>
      <c r="AF123" s="5"/>
      <c r="AG123" s="5"/>
      <c r="AH123" s="5"/>
      <c r="AI123" s="5"/>
      <c r="AJ123" s="3">
        <f t="shared" si="16"/>
        <v>0</v>
      </c>
      <c r="AK123" s="3">
        <f t="shared" si="17"/>
        <v>0</v>
      </c>
      <c r="AL123" s="3">
        <f t="shared" si="18"/>
        <v>205.38616666666348</v>
      </c>
      <c r="AM123" s="5"/>
      <c r="AN123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124" spans="2:40" customFormat="1" ht="31.5" thickBot="1">
      <c r="B124" s="476"/>
      <c r="C124" s="3" t="s">
        <v>220</v>
      </c>
      <c r="D124" s="605" t="s">
        <v>303</v>
      </c>
      <c r="E124" s="606" t="s">
        <v>213</v>
      </c>
      <c r="F124" s="607" t="s">
        <v>171</v>
      </c>
      <c r="G124" s="600">
        <v>3.5</v>
      </c>
      <c r="H124" s="600">
        <v>3.5</v>
      </c>
      <c r="I124" s="677">
        <v>0</v>
      </c>
      <c r="J124" s="677">
        <v>0</v>
      </c>
      <c r="K124" s="593">
        <v>23952.18</v>
      </c>
      <c r="L124" s="593">
        <v>0</v>
      </c>
      <c r="M124" s="593">
        <v>0</v>
      </c>
      <c r="N124" s="593">
        <v>0</v>
      </c>
      <c r="O124" s="593">
        <v>0</v>
      </c>
      <c r="P124" s="593">
        <v>0</v>
      </c>
      <c r="Q124" s="593">
        <v>0</v>
      </c>
      <c r="R124" s="593">
        <v>0</v>
      </c>
      <c r="S124" s="593">
        <v>0</v>
      </c>
      <c r="T124" s="593">
        <v>0</v>
      </c>
      <c r="U124" s="592" t="str">
        <f>IF(Tabela1[[#This Row],[Desconto SLA Mês]]&lt;&gt;"preenchimento pendente","Sim","Não")</f>
        <v>Sim</v>
      </c>
      <c r="V124" s="592">
        <f t="shared" si="15"/>
        <v>23952.18</v>
      </c>
      <c r="W124" s="592"/>
      <c r="X124" s="609"/>
      <c r="Y124" s="609"/>
      <c r="Z124" s="609"/>
      <c r="AA124" s="610">
        <v>45717</v>
      </c>
      <c r="AB124" s="668" cm="1">
        <f t="array" ref="AB12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24" s="207"/>
      <c r="AD124" s="64"/>
      <c r="AE124" s="64"/>
      <c r="AF124" s="5"/>
      <c r="AG124" s="5"/>
      <c r="AH124" s="5"/>
      <c r="AI124" s="5"/>
      <c r="AJ124" s="3">
        <f t="shared" si="16"/>
        <v>0</v>
      </c>
      <c r="AK124" s="3">
        <f t="shared" si="17"/>
        <v>0</v>
      </c>
      <c r="AL124" s="3">
        <f t="shared" si="18"/>
        <v>0</v>
      </c>
      <c r="AM124" s="5"/>
      <c r="AN124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125" spans="2:40" customFormat="1" ht="31.5" thickBot="1">
      <c r="B125" s="476"/>
      <c r="C125" s="3" t="s">
        <v>220</v>
      </c>
      <c r="D125" s="605" t="s">
        <v>303</v>
      </c>
      <c r="E125" s="606" t="s">
        <v>88</v>
      </c>
      <c r="F125" s="607" t="s">
        <v>165</v>
      </c>
      <c r="G125" s="600">
        <v>64</v>
      </c>
      <c r="H125" s="600">
        <v>60</v>
      </c>
      <c r="I125" s="677">
        <v>0</v>
      </c>
      <c r="J125" s="600">
        <v>0</v>
      </c>
      <c r="K125" s="593">
        <v>275412.45445057965</v>
      </c>
      <c r="L125" s="593">
        <v>0</v>
      </c>
      <c r="M125" s="593">
        <v>0</v>
      </c>
      <c r="N125" s="593">
        <v>0</v>
      </c>
      <c r="O125" s="593">
        <v>0</v>
      </c>
      <c r="P125" s="593">
        <v>0</v>
      </c>
      <c r="Q125" s="593">
        <v>0</v>
      </c>
      <c r="R125" s="593">
        <v>0</v>
      </c>
      <c r="S125" s="593">
        <v>0</v>
      </c>
      <c r="T125" s="593">
        <v>0</v>
      </c>
      <c r="U125" s="592" t="str">
        <f>IF(Tabela1[[#This Row],[Desconto SLA Mês]]&lt;&gt;"preenchimento pendente","Sim","Não")</f>
        <v>Sim</v>
      </c>
      <c r="V125" s="592">
        <f t="shared" si="15"/>
        <v>275412.45445057965</v>
      </c>
      <c r="W125" s="592"/>
      <c r="X125" s="609"/>
      <c r="Y125" s="609"/>
      <c r="Z125" s="609"/>
      <c r="AA125" s="610">
        <v>45717</v>
      </c>
      <c r="AB125" s="668" cm="1">
        <f t="array" ref="AB12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25" s="207"/>
      <c r="AD125" s="207"/>
      <c r="AE125" s="207"/>
      <c r="AF125" s="5"/>
      <c r="AG125" s="5"/>
      <c r="AH125" s="5"/>
      <c r="AI125" s="5"/>
      <c r="AJ125" s="3">
        <f t="shared" si="16"/>
        <v>0</v>
      </c>
      <c r="AK125" s="3">
        <f t="shared" si="17"/>
        <v>0</v>
      </c>
      <c r="AL125" s="3">
        <f t="shared" si="18"/>
        <v>0</v>
      </c>
      <c r="AM125" s="5"/>
      <c r="AN125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126" spans="2:40" customFormat="1" ht="31.5" thickBot="1">
      <c r="B126" s="476"/>
      <c r="C126" s="3" t="s">
        <v>220</v>
      </c>
      <c r="D126" s="605" t="s">
        <v>303</v>
      </c>
      <c r="E126" s="606" t="s">
        <v>75</v>
      </c>
      <c r="F126" s="607" t="s">
        <v>192</v>
      </c>
      <c r="G126" s="600">
        <v>4</v>
      </c>
      <c r="H126" s="600">
        <v>3</v>
      </c>
      <c r="I126" s="677">
        <v>0</v>
      </c>
      <c r="J126" s="600">
        <v>0</v>
      </c>
      <c r="K126" s="593">
        <v>26895.68</v>
      </c>
      <c r="L126" s="593">
        <v>0</v>
      </c>
      <c r="M126" s="593">
        <v>0</v>
      </c>
      <c r="N126" s="593">
        <v>0</v>
      </c>
      <c r="O126" s="593">
        <v>0</v>
      </c>
      <c r="P126" s="593">
        <v>0</v>
      </c>
      <c r="Q126" s="593">
        <v>0</v>
      </c>
      <c r="R126" s="593">
        <v>0</v>
      </c>
      <c r="S126" s="593">
        <v>0</v>
      </c>
      <c r="T126" s="593">
        <v>0</v>
      </c>
      <c r="U126" s="592" t="str">
        <f>IF(Tabela1[[#This Row],[Desconto SLA Mês]]&lt;&gt;"preenchimento pendente","Sim","Não")</f>
        <v>Sim</v>
      </c>
      <c r="V126" s="592">
        <f t="shared" si="15"/>
        <v>26895.68</v>
      </c>
      <c r="W126" s="592"/>
      <c r="X126" s="609"/>
      <c r="Y126" s="609"/>
      <c r="Z126" s="609"/>
      <c r="AA126" s="610">
        <v>45717</v>
      </c>
      <c r="AB126" s="668" cm="1">
        <f t="array" ref="AB12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26" s="64"/>
      <c r="AD126" s="64"/>
      <c r="AE126" s="207"/>
      <c r="AF126" s="5"/>
      <c r="AG126" s="5"/>
      <c r="AH126" s="5"/>
      <c r="AI126" s="5"/>
      <c r="AJ126" s="3">
        <f t="shared" si="16"/>
        <v>0</v>
      </c>
      <c r="AK126" s="3">
        <f t="shared" si="17"/>
        <v>0</v>
      </c>
      <c r="AL126" s="3">
        <f t="shared" si="18"/>
        <v>0</v>
      </c>
      <c r="AM126" s="5"/>
      <c r="AN126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127" spans="2:40" customFormat="1" ht="31.5" thickBot="1">
      <c r="B127" s="476"/>
      <c r="C127" s="3" t="s">
        <v>220</v>
      </c>
      <c r="D127" s="605" t="s">
        <v>303</v>
      </c>
      <c r="E127" s="606" t="s">
        <v>210</v>
      </c>
      <c r="F127" s="607" t="s">
        <v>153</v>
      </c>
      <c r="G127" s="600">
        <v>10</v>
      </c>
      <c r="H127" s="600">
        <v>10</v>
      </c>
      <c r="I127" s="677">
        <v>0</v>
      </c>
      <c r="J127" s="600">
        <v>0</v>
      </c>
      <c r="K127" s="593">
        <v>68560.73</v>
      </c>
      <c r="L127" s="593">
        <v>0</v>
      </c>
      <c r="M127" s="593">
        <v>0</v>
      </c>
      <c r="N127" s="593">
        <v>0</v>
      </c>
      <c r="O127" s="593">
        <v>0</v>
      </c>
      <c r="P127" s="593">
        <v>0</v>
      </c>
      <c r="Q127" s="593">
        <v>0</v>
      </c>
      <c r="R127" s="593">
        <v>0</v>
      </c>
      <c r="S127" s="593">
        <v>0</v>
      </c>
      <c r="T127" s="593">
        <v>0</v>
      </c>
      <c r="U127" s="592" t="str">
        <f>IF(Tabela1[[#This Row],[Desconto SLA Mês]]&lt;&gt;"preenchimento pendente","Sim","Não")</f>
        <v>Sim</v>
      </c>
      <c r="V127" s="592">
        <f t="shared" si="15"/>
        <v>68560.73</v>
      </c>
      <c r="W127" s="592"/>
      <c r="X127" s="609"/>
      <c r="Y127" s="609"/>
      <c r="Z127" s="609"/>
      <c r="AA127" s="610">
        <v>45717</v>
      </c>
      <c r="AB127" s="668" cm="1">
        <f t="array" ref="AB12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27" s="207"/>
      <c r="AD127" s="207"/>
      <c r="AE127" s="207"/>
      <c r="AF127" s="5"/>
      <c r="AG127" s="5"/>
      <c r="AH127" s="5"/>
      <c r="AI127" s="5"/>
      <c r="AJ127" s="3">
        <f t="shared" si="16"/>
        <v>0</v>
      </c>
      <c r="AK127" s="3">
        <f t="shared" si="17"/>
        <v>0</v>
      </c>
      <c r="AL127" s="3">
        <f t="shared" si="18"/>
        <v>0</v>
      </c>
      <c r="AM127" s="5"/>
      <c r="AN127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128" spans="2:40" customFormat="1" ht="47" thickBot="1">
      <c r="B128" s="476"/>
      <c r="C128" s="3" t="s">
        <v>433</v>
      </c>
      <c r="D128" s="605" t="s">
        <v>340</v>
      </c>
      <c r="E128" s="606" t="s">
        <v>212</v>
      </c>
      <c r="F128" s="607" t="s">
        <v>149</v>
      </c>
      <c r="G128" s="600">
        <v>10</v>
      </c>
      <c r="H128" s="600">
        <v>10</v>
      </c>
      <c r="I128" s="680" t="s">
        <v>434</v>
      </c>
      <c r="J128" s="680" t="s">
        <v>434</v>
      </c>
      <c r="K128" s="593">
        <v>63947.94</v>
      </c>
      <c r="L128" s="597"/>
      <c r="M128" s="597"/>
      <c r="N128" s="597"/>
      <c r="O128" s="597"/>
      <c r="P128" s="671" t="s">
        <v>432</v>
      </c>
      <c r="Q128" s="593"/>
      <c r="R128" s="593"/>
      <c r="S128" s="593"/>
      <c r="T128" s="593"/>
      <c r="U128" s="592" t="str">
        <f>IF(Tabela1[[#This Row],[Desconto SLA Mês]]&lt;&gt;"preenchimento pendente","Sim","Não")</f>
        <v>Não</v>
      </c>
      <c r="V128" s="592">
        <f t="shared" si="15"/>
        <v>63947.94</v>
      </c>
      <c r="W128" s="592"/>
      <c r="X128" s="609"/>
      <c r="Y128" s="609"/>
      <c r="Z128" s="609"/>
      <c r="AA128" s="610">
        <v>45748</v>
      </c>
      <c r="AB128" s="668" cm="1">
        <f t="array" ref="AB12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28" s="207"/>
      <c r="AD128" s="207"/>
      <c r="AE128" s="207"/>
      <c r="AF128" s="5"/>
      <c r="AG128" s="5"/>
      <c r="AH128" s="5"/>
      <c r="AI128" s="5"/>
      <c r="AJ128" s="3">
        <f t="shared" si="16"/>
        <v>0</v>
      </c>
      <c r="AK128" s="3">
        <f t="shared" si="17"/>
        <v>0</v>
      </c>
      <c r="AL128" s="3">
        <f t="shared" si="18"/>
        <v>0</v>
      </c>
      <c r="AM128" s="5"/>
      <c r="AN128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29" spans="2:40" customFormat="1" ht="20.9" customHeight="1" thickBot="1">
      <c r="B129" s="476"/>
      <c r="C129" s="3" t="s">
        <v>220</v>
      </c>
      <c r="D129" s="605" t="s">
        <v>340</v>
      </c>
      <c r="E129" s="606" t="s">
        <v>88</v>
      </c>
      <c r="F129" s="607" t="s">
        <v>158</v>
      </c>
      <c r="G129" s="600">
        <v>41</v>
      </c>
      <c r="H129" s="600">
        <v>38</v>
      </c>
      <c r="I129" s="600">
        <v>0</v>
      </c>
      <c r="J129" s="600">
        <v>0</v>
      </c>
      <c r="K129" s="593">
        <v>158069.28229823234</v>
      </c>
      <c r="L129" s="593">
        <v>0</v>
      </c>
      <c r="M129" s="593">
        <v>0</v>
      </c>
      <c r="N129" s="593">
        <v>0</v>
      </c>
      <c r="O129" s="593">
        <v>0</v>
      </c>
      <c r="P129" s="593">
        <v>-263.44880000001302</v>
      </c>
      <c r="Q129" s="593">
        <v>0</v>
      </c>
      <c r="R129" s="593">
        <v>0</v>
      </c>
      <c r="S129" s="593">
        <v>0</v>
      </c>
      <c r="T129" s="593">
        <v>0</v>
      </c>
      <c r="U129" s="592" t="str">
        <f>IF(Tabela1[[#This Row],[Desconto SLA Mês]]&lt;&gt;"preenchimento pendente","Sim","Não")</f>
        <v>Sim</v>
      </c>
      <c r="V129" s="592">
        <f t="shared" si="15"/>
        <v>157805.83349823233</v>
      </c>
      <c r="W129" s="592"/>
      <c r="X129" s="609"/>
      <c r="Y129" s="609"/>
      <c r="Z129" s="609"/>
      <c r="AA129" s="610">
        <v>45717</v>
      </c>
      <c r="AB129" s="668" cm="1">
        <f t="array" ref="AB12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29" s="64">
        <f>355.22+193.76+355.22</f>
        <v>904.2</v>
      </c>
      <c r="AD129" s="64">
        <f>355.22+193.76+355.22</f>
        <v>904.2</v>
      </c>
      <c r="AE129" s="207"/>
      <c r="AF129" s="5"/>
      <c r="AG129" s="5"/>
      <c r="AH129" s="5"/>
      <c r="AI129" s="5"/>
      <c r="AJ129" s="3">
        <f t="shared" si="16"/>
        <v>0</v>
      </c>
      <c r="AK129" s="3">
        <f t="shared" si="17"/>
        <v>0</v>
      </c>
      <c r="AL129" s="3">
        <f t="shared" si="18"/>
        <v>263.44880000001285</v>
      </c>
      <c r="AM129" s="5"/>
      <c r="AN129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30" spans="2:40" customFormat="1" ht="20.9" customHeight="1" thickBot="1">
      <c r="B130" s="476"/>
      <c r="C130" s="3" t="s">
        <v>433</v>
      </c>
      <c r="D130" s="605" t="s">
        <v>340</v>
      </c>
      <c r="E130" s="606" t="s">
        <v>75</v>
      </c>
      <c r="F130" s="607" t="s">
        <v>192</v>
      </c>
      <c r="G130" s="600">
        <v>2</v>
      </c>
      <c r="H130" s="600">
        <v>2</v>
      </c>
      <c r="I130" s="680" t="s">
        <v>434</v>
      </c>
      <c r="J130" s="680" t="s">
        <v>434</v>
      </c>
      <c r="K130" s="593">
        <v>15986.88</v>
      </c>
      <c r="L130" s="597"/>
      <c r="M130" s="597"/>
      <c r="N130" s="597"/>
      <c r="O130" s="597"/>
      <c r="P130" s="671" t="s">
        <v>432</v>
      </c>
      <c r="Q130" s="593"/>
      <c r="R130" s="593"/>
      <c r="S130" s="593"/>
      <c r="T130" s="593"/>
      <c r="U130" s="592" t="str">
        <f>IF(Tabela1[[#This Row],[Desconto SLA Mês]]&lt;&gt;"preenchimento pendente","Sim","Não")</f>
        <v>Não</v>
      </c>
      <c r="V130" s="592">
        <f t="shared" si="15"/>
        <v>15986.88</v>
      </c>
      <c r="W130" s="592"/>
      <c r="X130" s="609"/>
      <c r="Y130" s="609"/>
      <c r="Z130" s="609"/>
      <c r="AA130" s="610">
        <v>45717</v>
      </c>
      <c r="AB130" s="668" cm="1">
        <f t="array" ref="AB13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30" s="207"/>
      <c r="AD130" s="207"/>
      <c r="AE130" s="207"/>
      <c r="AF130" s="5"/>
      <c r="AG130" s="5"/>
      <c r="AH130" s="5"/>
      <c r="AI130" s="5"/>
      <c r="AJ130" s="3">
        <f t="shared" si="16"/>
        <v>0</v>
      </c>
      <c r="AK130" s="3">
        <f t="shared" si="17"/>
        <v>0</v>
      </c>
      <c r="AL130" s="3">
        <f t="shared" si="18"/>
        <v>0</v>
      </c>
      <c r="AM130" s="5"/>
      <c r="AN130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31" spans="2:40" customFormat="1" ht="20.9" customHeight="1" thickBot="1">
      <c r="B131" s="476"/>
      <c r="C131" s="3" t="s">
        <v>433</v>
      </c>
      <c r="D131" s="605" t="s">
        <v>340</v>
      </c>
      <c r="E131" s="606" t="s">
        <v>208</v>
      </c>
      <c r="F131" s="607" t="s">
        <v>201</v>
      </c>
      <c r="G131" s="600">
        <v>2</v>
      </c>
      <c r="H131" s="600">
        <v>2</v>
      </c>
      <c r="I131" s="680" t="s">
        <v>434</v>
      </c>
      <c r="J131" s="680" t="s">
        <v>434</v>
      </c>
      <c r="K131" s="593">
        <v>7678.47</v>
      </c>
      <c r="L131" s="597"/>
      <c r="M131" s="597"/>
      <c r="N131" s="597"/>
      <c r="O131" s="597"/>
      <c r="P131" s="671" t="s">
        <v>432</v>
      </c>
      <c r="Q131" s="594"/>
      <c r="R131" s="594"/>
      <c r="S131" s="594"/>
      <c r="T131" s="594"/>
      <c r="U131" s="592" t="str">
        <f>IF(Tabela1[[#This Row],[Desconto SLA Mês]]&lt;&gt;"preenchimento pendente","Sim","Não")</f>
        <v>Não</v>
      </c>
      <c r="V131" s="592">
        <f t="shared" si="15"/>
        <v>7678.47</v>
      </c>
      <c r="W131" s="592"/>
      <c r="X131" s="609"/>
      <c r="Y131" s="609"/>
      <c r="Z131" s="609"/>
      <c r="AA131" s="610">
        <v>45748</v>
      </c>
      <c r="AB131" s="668" cm="1">
        <f t="array" ref="AB13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31" s="64"/>
      <c r="AD131" s="64"/>
      <c r="AE131" s="207"/>
      <c r="AF131" s="5"/>
      <c r="AG131" s="5"/>
      <c r="AH131" s="5"/>
      <c r="AI131" s="5"/>
      <c r="AJ131" s="3">
        <f t="shared" si="16"/>
        <v>0</v>
      </c>
      <c r="AK131" s="3">
        <f t="shared" si="17"/>
        <v>0</v>
      </c>
      <c r="AL131" s="3">
        <f t="shared" si="18"/>
        <v>0</v>
      </c>
      <c r="AM131" s="5"/>
      <c r="AN131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32" spans="2:40" customFormat="1" ht="20.9" customHeight="1" thickBot="1">
      <c r="B132" s="476"/>
      <c r="C132" s="3" t="s">
        <v>433</v>
      </c>
      <c r="D132" s="611" t="s">
        <v>340</v>
      </c>
      <c r="E132" s="607" t="s">
        <v>210</v>
      </c>
      <c r="F132" s="607" t="s">
        <v>201</v>
      </c>
      <c r="G132" s="600">
        <v>6</v>
      </c>
      <c r="H132" s="600">
        <v>6</v>
      </c>
      <c r="I132" s="680" t="s">
        <v>434</v>
      </c>
      <c r="J132" s="680" t="s">
        <v>434</v>
      </c>
      <c r="K132" s="593">
        <v>40046.89</v>
      </c>
      <c r="L132" s="597"/>
      <c r="M132" s="597"/>
      <c r="N132" s="597"/>
      <c r="O132" s="597"/>
      <c r="P132" s="671" t="s">
        <v>432</v>
      </c>
      <c r="Q132" s="594"/>
      <c r="R132" s="594"/>
      <c r="S132" s="594"/>
      <c r="T132" s="594"/>
      <c r="U132" s="592" t="str">
        <f>IF(Tabela1[[#This Row],[Desconto SLA Mês]]&lt;&gt;"preenchimento pendente","Sim","Não")</f>
        <v>Não</v>
      </c>
      <c r="V132" s="592">
        <f t="shared" si="15"/>
        <v>40046.89</v>
      </c>
      <c r="W132" s="592"/>
      <c r="X132" s="609"/>
      <c r="Y132" s="609">
        <f>7958.10287398462/2</f>
        <v>3979.0514369923098</v>
      </c>
      <c r="Z132" s="636" t="s">
        <v>440</v>
      </c>
      <c r="AA132" s="610">
        <v>45748</v>
      </c>
      <c r="AB132" s="668" cm="1">
        <f t="array" ref="AB13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32" s="64"/>
      <c r="AD132" s="64"/>
      <c r="AE132" s="207"/>
      <c r="AF132" s="5"/>
      <c r="AG132" s="5"/>
      <c r="AH132" s="5"/>
      <c r="AI132" s="5"/>
      <c r="AJ132" s="3">
        <f t="shared" si="16"/>
        <v>0</v>
      </c>
      <c r="AK132" s="3">
        <f t="shared" si="17"/>
        <v>0</v>
      </c>
      <c r="AL132" s="3">
        <f t="shared" si="18"/>
        <v>0</v>
      </c>
      <c r="AM132" s="5"/>
      <c r="AN132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33" spans="2:40" customFormat="1" ht="20.9" customHeight="1" thickBot="1">
      <c r="B133" s="476"/>
      <c r="C133" s="3" t="s">
        <v>220</v>
      </c>
      <c r="D133" s="611" t="s">
        <v>352</v>
      </c>
      <c r="E133" s="607" t="s">
        <v>88</v>
      </c>
      <c r="F133" s="607" t="s">
        <v>158</v>
      </c>
      <c r="G133" s="600">
        <v>22</v>
      </c>
      <c r="H133" s="600">
        <v>22</v>
      </c>
      <c r="I133" s="600">
        <v>0</v>
      </c>
      <c r="J133" s="600">
        <v>0</v>
      </c>
      <c r="K133" s="593">
        <v>121722.58</v>
      </c>
      <c r="L133" s="593">
        <v>0</v>
      </c>
      <c r="M133" s="593">
        <v>0</v>
      </c>
      <c r="N133" s="593">
        <v>0</v>
      </c>
      <c r="O133" s="593">
        <v>0</v>
      </c>
      <c r="P133" s="593">
        <v>-1217.2257999999999</v>
      </c>
      <c r="Q133" s="593">
        <v>-1217.2257999999999</v>
      </c>
      <c r="R133" s="593">
        <v>0</v>
      </c>
      <c r="S133" s="593">
        <v>0</v>
      </c>
      <c r="T133" s="593">
        <v>0</v>
      </c>
      <c r="U133" s="592" t="str">
        <f>IF(Tabela1[[#This Row],[Desconto SLA Mês]]&lt;&gt;"preenchimento pendente","Sim","Não")</f>
        <v>Sim</v>
      </c>
      <c r="V133" s="592">
        <f t="shared" si="15"/>
        <v>119288.1284</v>
      </c>
      <c r="W133" s="592"/>
      <c r="X133" s="609"/>
      <c r="Y133" s="609"/>
      <c r="Z133" s="609"/>
      <c r="AA133" s="610">
        <v>45748</v>
      </c>
      <c r="AB133" s="668" cm="1">
        <f t="array" ref="AB13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33" s="64"/>
      <c r="AD133" s="64"/>
      <c r="AE133" s="207"/>
      <c r="AF133" s="5"/>
      <c r="AG133" s="5"/>
      <c r="AH133" s="5"/>
      <c r="AI133" s="5"/>
      <c r="AJ133" s="3">
        <f t="shared" si="16"/>
        <v>0</v>
      </c>
      <c r="AK133" s="3">
        <f t="shared" si="17"/>
        <v>0</v>
      </c>
      <c r="AL133" s="3">
        <f t="shared" si="18"/>
        <v>2434.4516000000003</v>
      </c>
      <c r="AM133" s="5"/>
      <c r="AN133" s="3" t="str">
        <f>_xlfn.XLOOKUP(Tabela1[[#This Row],[Unidade]],tabShoppingsEmails[Shopping],tabShoppingsEmails[E-mails consolidados])</f>
        <v>rafaela.portilho@caririshopping.com.br; brenda.brito@caririshopping.com.br; vitoria.silva@caririshopping.com.br; emilly.santos@caririshopping.com.br; ana.andrade@caririshopping.com.br; jesualdo.farias@caririshopping.com.br</v>
      </c>
    </row>
    <row r="134" spans="2:40" customFormat="1" ht="20.9" customHeight="1" thickBot="1">
      <c r="B134" s="476"/>
      <c r="C134" s="3" t="s">
        <v>433</v>
      </c>
      <c r="D134" s="611" t="s">
        <v>336</v>
      </c>
      <c r="E134" s="607" t="s">
        <v>212</v>
      </c>
      <c r="F134" s="607" t="s">
        <v>184</v>
      </c>
      <c r="G134" s="600">
        <v>11.67</v>
      </c>
      <c r="H134" s="600">
        <v>11.67</v>
      </c>
      <c r="I134" s="680" t="s">
        <v>434</v>
      </c>
      <c r="J134" s="680" t="s">
        <v>434</v>
      </c>
      <c r="K134" s="593">
        <v>71545.090201644998</v>
      </c>
      <c r="L134" s="594"/>
      <c r="M134" s="594"/>
      <c r="N134" s="594"/>
      <c r="O134" s="594"/>
      <c r="P134" s="671" t="s">
        <v>432</v>
      </c>
      <c r="Q134" s="594"/>
      <c r="R134" s="594"/>
      <c r="S134" s="594"/>
      <c r="T134" s="594"/>
      <c r="U134" s="592" t="str">
        <f>IF(Tabela1[[#This Row],[Desconto SLA Mês]]&lt;&gt;"preenchimento pendente","Sim","Não")</f>
        <v>Não</v>
      </c>
      <c r="V134" s="592">
        <f t="shared" si="15"/>
        <v>71545.090201644998</v>
      </c>
      <c r="W134" s="592"/>
      <c r="X134" s="609"/>
      <c r="Y134" s="609">
        <v>31009.818895337216</v>
      </c>
      <c r="Z134" s="609" t="s">
        <v>435</v>
      </c>
      <c r="AA134" s="610">
        <v>45717</v>
      </c>
      <c r="AB134" s="668" cm="1">
        <f t="array" ref="AB13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34" s="207"/>
      <c r="AD134" s="207"/>
      <c r="AE134" s="207"/>
      <c r="AF134" s="5"/>
      <c r="AG134" s="5"/>
      <c r="AH134" s="5"/>
      <c r="AI134" s="5"/>
      <c r="AJ134" s="3">
        <f t="shared" si="16"/>
        <v>0</v>
      </c>
      <c r="AK134" s="3">
        <f t="shared" si="17"/>
        <v>0</v>
      </c>
      <c r="AL134" s="3">
        <f t="shared" si="18"/>
        <v>0</v>
      </c>
      <c r="AM134" s="5"/>
      <c r="AN134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35" spans="2:40" customFormat="1" ht="20.9" customHeight="1" thickBot="1">
      <c r="B135" s="476"/>
      <c r="C135" s="3" t="s">
        <v>433</v>
      </c>
      <c r="D135" s="611" t="s">
        <v>336</v>
      </c>
      <c r="E135" s="607" t="s">
        <v>213</v>
      </c>
      <c r="F135" s="607" t="s">
        <v>139</v>
      </c>
      <c r="G135" s="600">
        <v>5</v>
      </c>
      <c r="H135" s="600">
        <v>5</v>
      </c>
      <c r="I135" s="680" t="s">
        <v>434</v>
      </c>
      <c r="J135" s="680" t="s">
        <v>434</v>
      </c>
      <c r="K135" s="593">
        <v>25547</v>
      </c>
      <c r="L135" s="594"/>
      <c r="M135" s="594"/>
      <c r="N135" s="594"/>
      <c r="O135" s="594"/>
      <c r="P135" s="594">
        <v>0</v>
      </c>
      <c r="Q135" s="594"/>
      <c r="R135" s="594"/>
      <c r="S135" s="594"/>
      <c r="T135" s="594"/>
      <c r="U135" s="592" t="str">
        <f>IF(Tabela1[[#This Row],[Desconto SLA Mês]]&lt;&gt;"preenchimento pendente","Sim","Não")</f>
        <v>Sim</v>
      </c>
      <c r="V135" s="592">
        <f t="shared" si="15"/>
        <v>25547</v>
      </c>
      <c r="W135" s="592"/>
      <c r="X135" s="609"/>
      <c r="Y135" s="609"/>
      <c r="Z135" s="609"/>
      <c r="AA135" s="610">
        <v>45717</v>
      </c>
      <c r="AB135" s="668" cm="1">
        <f t="array" ref="AB13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35" s="207"/>
      <c r="AD135" s="207"/>
      <c r="AE135" s="207"/>
      <c r="AF135" s="5"/>
      <c r="AG135" s="5"/>
      <c r="AH135" s="5"/>
      <c r="AI135" s="5"/>
      <c r="AJ135" s="3">
        <f t="shared" si="16"/>
        <v>0</v>
      </c>
      <c r="AK135" s="3">
        <f t="shared" si="17"/>
        <v>0</v>
      </c>
      <c r="AL135" s="3">
        <f t="shared" si="18"/>
        <v>0</v>
      </c>
      <c r="AM135" s="5"/>
      <c r="AN135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36" spans="2:40" customFormat="1" ht="31.5" thickBot="1">
      <c r="B136" s="476"/>
      <c r="C136" s="3" t="s">
        <v>220</v>
      </c>
      <c r="D136" s="611" t="s">
        <v>336</v>
      </c>
      <c r="E136" s="606" t="s">
        <v>88</v>
      </c>
      <c r="F136" s="607" t="s">
        <v>153</v>
      </c>
      <c r="G136" s="600">
        <v>63</v>
      </c>
      <c r="H136" s="600">
        <v>72</v>
      </c>
      <c r="I136" s="600">
        <v>149</v>
      </c>
      <c r="J136" s="600">
        <v>0</v>
      </c>
      <c r="K136" s="593">
        <v>336360.14963333402</v>
      </c>
      <c r="L136" s="594"/>
      <c r="M136" s="594"/>
      <c r="N136" s="593">
        <v>0</v>
      </c>
      <c r="O136" s="593">
        <v>0</v>
      </c>
      <c r="P136" s="594"/>
      <c r="Q136" s="594"/>
      <c r="R136" s="593">
        <v>0</v>
      </c>
      <c r="S136" s="594"/>
      <c r="T136" s="593">
        <v>0</v>
      </c>
      <c r="U136" s="592" t="str">
        <f>IF(Tabela1[[#This Row],[Desconto SLA Mês]]&lt;&gt;"preenchimento pendente","Sim","Não")</f>
        <v>Sim</v>
      </c>
      <c r="V136" s="592">
        <f t="shared" si="15"/>
        <v>336360.14963333402</v>
      </c>
      <c r="W136" s="592"/>
      <c r="X136" s="609"/>
      <c r="Y136" s="609"/>
      <c r="Z136" s="609"/>
      <c r="AA136" s="610">
        <v>45748</v>
      </c>
      <c r="AB136" s="668" cm="1">
        <f t="array" ref="AB13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36" s="207"/>
      <c r="AD136" s="207"/>
      <c r="AE136" s="207"/>
      <c r="AF136" s="5"/>
      <c r="AG136" s="5"/>
      <c r="AH136" s="5"/>
      <c r="AI136" s="5"/>
      <c r="AJ136" s="3">
        <f t="shared" si="16"/>
        <v>0</v>
      </c>
      <c r="AK136" s="3">
        <f t="shared" si="17"/>
        <v>0</v>
      </c>
      <c r="AL136" s="3">
        <f t="shared" si="18"/>
        <v>0</v>
      </c>
      <c r="AM136" s="5"/>
      <c r="AN136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37" spans="2:40" customFormat="1" ht="31.5" thickBot="1">
      <c r="B137" s="476"/>
      <c r="C137" s="3" t="s">
        <v>433</v>
      </c>
      <c r="D137" s="611" t="s">
        <v>336</v>
      </c>
      <c r="E137" s="607" t="s">
        <v>75</v>
      </c>
      <c r="F137" s="607" t="s">
        <v>140</v>
      </c>
      <c r="G137" s="600">
        <v>4</v>
      </c>
      <c r="H137" s="600">
        <v>4</v>
      </c>
      <c r="I137" s="680" t="s">
        <v>434</v>
      </c>
      <c r="J137" s="680" t="s">
        <v>434</v>
      </c>
      <c r="K137" s="593">
        <v>27078.76</v>
      </c>
      <c r="L137" s="594"/>
      <c r="M137" s="594"/>
      <c r="N137" s="594"/>
      <c r="O137" s="594"/>
      <c r="P137" s="671" t="s">
        <v>432</v>
      </c>
      <c r="Q137" s="594"/>
      <c r="R137" s="594"/>
      <c r="S137" s="594"/>
      <c r="T137" s="594"/>
      <c r="U137" s="592" t="str">
        <f>IF(Tabela1[[#This Row],[Desconto SLA Mês]]&lt;&gt;"preenchimento pendente","Sim","Não")</f>
        <v>Não</v>
      </c>
      <c r="V137" s="592">
        <f t="shared" si="15"/>
        <v>27078.76</v>
      </c>
      <c r="W137" s="592"/>
      <c r="X137" s="609"/>
      <c r="Y137" s="609"/>
      <c r="Z137" s="609"/>
      <c r="AA137" s="610">
        <v>45717</v>
      </c>
      <c r="AB137" s="668" cm="1">
        <f t="array" ref="AB13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37" s="64"/>
      <c r="AD137" s="64"/>
      <c r="AE137" s="64"/>
      <c r="AF137" s="5"/>
      <c r="AG137" s="5"/>
      <c r="AH137" s="5"/>
      <c r="AI137" s="5"/>
      <c r="AJ137" s="3">
        <f t="shared" si="16"/>
        <v>0</v>
      </c>
      <c r="AK137" s="3">
        <f t="shared" si="17"/>
        <v>0</v>
      </c>
      <c r="AL137" s="3">
        <f t="shared" si="18"/>
        <v>0</v>
      </c>
      <c r="AM137" s="5"/>
      <c r="AN137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38" spans="2:40" customFormat="1" ht="27.75" customHeight="1" thickBot="1">
      <c r="B138" s="476"/>
      <c r="C138" s="3" t="s">
        <v>433</v>
      </c>
      <c r="D138" s="611" t="s">
        <v>336</v>
      </c>
      <c r="E138" s="607" t="s">
        <v>208</v>
      </c>
      <c r="F138" s="607" t="s">
        <v>153</v>
      </c>
      <c r="G138" s="600">
        <v>26</v>
      </c>
      <c r="H138" s="600">
        <v>26</v>
      </c>
      <c r="I138" s="680" t="s">
        <v>434</v>
      </c>
      <c r="J138" s="680" t="s">
        <v>434</v>
      </c>
      <c r="K138" s="593">
        <v>122188.53420969064</v>
      </c>
      <c r="L138" s="594"/>
      <c r="M138" s="594"/>
      <c r="N138" s="594"/>
      <c r="O138" s="594"/>
      <c r="P138" s="671" t="s">
        <v>432</v>
      </c>
      <c r="Q138" s="594"/>
      <c r="R138" s="594"/>
      <c r="S138" s="594"/>
      <c r="T138" s="593">
        <v>-10000</v>
      </c>
      <c r="U138" s="592" t="str">
        <f>IF(Tabela1[[#This Row],[Desconto SLA Mês]]&lt;&gt;"preenchimento pendente","Sim","Não")</f>
        <v>Não</v>
      </c>
      <c r="V138" s="592">
        <f t="shared" si="15"/>
        <v>112188.53420969064</v>
      </c>
      <c r="W138" s="592"/>
      <c r="X138" s="609"/>
      <c r="Y138" s="609">
        <v>19786.645286726605</v>
      </c>
      <c r="Z138" s="609" t="s">
        <v>435</v>
      </c>
      <c r="AA138" s="610">
        <v>45717</v>
      </c>
      <c r="AB138" s="668" cm="1">
        <f t="array" ref="AB13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38" s="207">
        <v>166318.37</v>
      </c>
      <c r="AD138" s="207">
        <v>155034.07999999999</v>
      </c>
      <c r="AE138" s="207"/>
      <c r="AF138" s="5"/>
      <c r="AG138" s="5"/>
      <c r="AH138" s="5"/>
      <c r="AI138" s="5"/>
      <c r="AJ138" s="3">
        <f t="shared" si="16"/>
        <v>0</v>
      </c>
      <c r="AK138" s="3">
        <f t="shared" si="17"/>
        <v>11284.290000000008</v>
      </c>
      <c r="AL138" s="3">
        <f t="shared" si="18"/>
        <v>10000</v>
      </c>
      <c r="AM138" s="5"/>
      <c r="AN138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39" spans="2:40" customFormat="1" ht="31.5" thickBot="1">
      <c r="B139" s="476"/>
      <c r="C139" s="3" t="s">
        <v>433</v>
      </c>
      <c r="D139" s="611" t="s">
        <v>336</v>
      </c>
      <c r="E139" s="607" t="s">
        <v>210</v>
      </c>
      <c r="F139" s="607" t="s">
        <v>153</v>
      </c>
      <c r="G139" s="600">
        <v>17</v>
      </c>
      <c r="H139" s="600">
        <v>17</v>
      </c>
      <c r="I139" s="680" t="s">
        <v>434</v>
      </c>
      <c r="J139" s="680" t="s">
        <v>434</v>
      </c>
      <c r="K139" s="593">
        <v>117832.81</v>
      </c>
      <c r="L139" s="594"/>
      <c r="M139" s="594"/>
      <c r="N139" s="594"/>
      <c r="O139" s="594"/>
      <c r="P139" s="671" t="s">
        <v>432</v>
      </c>
      <c r="Q139" s="594"/>
      <c r="R139" s="594"/>
      <c r="S139" s="594"/>
      <c r="T139" s="594"/>
      <c r="U139" s="592" t="str">
        <f>IF(Tabela1[[#This Row],[Desconto SLA Mês]]&lt;&gt;"preenchimento pendente","Sim","Não")</f>
        <v>Não</v>
      </c>
      <c r="V139" s="592">
        <f t="shared" si="15"/>
        <v>117832.81</v>
      </c>
      <c r="W139" s="592"/>
      <c r="X139" s="609"/>
      <c r="Y139" s="609">
        <v>11554</v>
      </c>
      <c r="Z139" s="609" t="s">
        <v>435</v>
      </c>
      <c r="AA139" s="610">
        <v>45717</v>
      </c>
      <c r="AB139" s="668" cm="1">
        <f t="array" ref="AB13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39" s="207"/>
      <c r="AD139" s="207"/>
      <c r="AE139" s="207"/>
      <c r="AF139" s="5"/>
      <c r="AG139" s="5"/>
      <c r="AH139" s="5"/>
      <c r="AI139" s="5"/>
      <c r="AJ139" s="3">
        <f t="shared" si="16"/>
        <v>0</v>
      </c>
      <c r="AK139" s="3">
        <f t="shared" si="17"/>
        <v>0</v>
      </c>
      <c r="AL139" s="3">
        <f t="shared" si="18"/>
        <v>0</v>
      </c>
      <c r="AM139" s="5"/>
      <c r="AN139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40" spans="2:40" customFormat="1" ht="31.5" thickBot="1">
      <c r="B140" s="476"/>
      <c r="C140" s="3" t="s">
        <v>220</v>
      </c>
      <c r="D140" s="611" t="s">
        <v>354</v>
      </c>
      <c r="E140" s="607" t="s">
        <v>212</v>
      </c>
      <c r="F140" s="607" t="s">
        <v>195</v>
      </c>
      <c r="G140" s="600">
        <v>12</v>
      </c>
      <c r="H140" s="600">
        <v>13</v>
      </c>
      <c r="I140" s="600">
        <v>0</v>
      </c>
      <c r="J140" s="600">
        <v>0</v>
      </c>
      <c r="K140" s="593">
        <v>102827.51</v>
      </c>
      <c r="L140" s="593">
        <v>0</v>
      </c>
      <c r="M140" s="593">
        <v>0</v>
      </c>
      <c r="N140" s="593">
        <v>0</v>
      </c>
      <c r="O140" s="593">
        <v>0</v>
      </c>
      <c r="P140" s="593">
        <v>0</v>
      </c>
      <c r="Q140" s="593">
        <v>0</v>
      </c>
      <c r="R140" s="593">
        <v>0</v>
      </c>
      <c r="S140" s="593">
        <v>0</v>
      </c>
      <c r="T140" s="593">
        <v>0</v>
      </c>
      <c r="U140" s="592" t="str">
        <f>IF(Tabela1[[#This Row],[Desconto SLA Mês]]&lt;&gt;"preenchimento pendente","Sim","Não")</f>
        <v>Sim</v>
      </c>
      <c r="V140" s="592">
        <f t="shared" si="15"/>
        <v>102827.51</v>
      </c>
      <c r="W140" s="592"/>
      <c r="X140" s="609"/>
      <c r="Y140" s="609"/>
      <c r="Z140" s="609"/>
      <c r="AA140" s="610">
        <v>45717</v>
      </c>
      <c r="AB140" s="668" cm="1">
        <f t="array" ref="AB14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40" s="207"/>
      <c r="AD140" s="207"/>
      <c r="AE140" s="207"/>
      <c r="AF140" s="5"/>
      <c r="AG140" s="5"/>
      <c r="AH140" s="5"/>
      <c r="AI140" s="5"/>
      <c r="AJ140" s="3">
        <f t="shared" si="16"/>
        <v>0</v>
      </c>
      <c r="AK140" s="3">
        <f t="shared" si="17"/>
        <v>0</v>
      </c>
      <c r="AL140" s="3">
        <f t="shared" si="18"/>
        <v>0</v>
      </c>
      <c r="AM140" s="5"/>
      <c r="AN140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141" spans="2:40" customFormat="1" ht="20.9" customHeight="1" thickBot="1">
      <c r="B141" s="476"/>
      <c r="C141" s="3" t="s">
        <v>433</v>
      </c>
      <c r="D141" s="611" t="s">
        <v>354</v>
      </c>
      <c r="E141" s="607" t="s">
        <v>213</v>
      </c>
      <c r="F141" s="607" t="s">
        <v>171</v>
      </c>
      <c r="G141" s="600">
        <v>3</v>
      </c>
      <c r="H141" s="600">
        <v>3</v>
      </c>
      <c r="I141" s="680" t="s">
        <v>434</v>
      </c>
      <c r="J141" s="680" t="s">
        <v>434</v>
      </c>
      <c r="K141" s="593">
        <v>18698.97</v>
      </c>
      <c r="L141" s="593">
        <v>0</v>
      </c>
      <c r="M141" s="638"/>
      <c r="N141" s="593">
        <v>0</v>
      </c>
      <c r="O141" s="593">
        <v>0</v>
      </c>
      <c r="P141" s="673" t="s">
        <v>432</v>
      </c>
      <c r="Q141" s="593">
        <v>0</v>
      </c>
      <c r="R141" s="593">
        <v>0</v>
      </c>
      <c r="S141" s="593">
        <v>0</v>
      </c>
      <c r="T141" s="593">
        <v>0</v>
      </c>
      <c r="U141" s="592" t="str">
        <f>IF(Tabela1[[#This Row],[Desconto SLA Mês]]&lt;&gt;"preenchimento pendente","Sim","Não")</f>
        <v>Não</v>
      </c>
      <c r="V141" s="592">
        <f t="shared" si="15"/>
        <v>18698.97</v>
      </c>
      <c r="W141" s="592"/>
      <c r="X141" s="609"/>
      <c r="Y141" s="609"/>
      <c r="Z141" s="609"/>
      <c r="AA141" s="610">
        <v>45717</v>
      </c>
      <c r="AB141" s="668" cm="1">
        <f t="array" ref="AB14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41" s="64"/>
      <c r="AD141" s="64"/>
      <c r="AE141" s="64"/>
      <c r="AF141" s="5"/>
      <c r="AG141" s="5"/>
      <c r="AH141" s="5"/>
      <c r="AI141" s="5"/>
      <c r="AJ141" s="3">
        <f t="shared" si="16"/>
        <v>0</v>
      </c>
      <c r="AK141" s="3">
        <f t="shared" si="17"/>
        <v>0</v>
      </c>
      <c r="AL141" s="3">
        <f t="shared" si="18"/>
        <v>0</v>
      </c>
      <c r="AM141" s="5"/>
      <c r="AN141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142" spans="2:40" customFormat="1" ht="20.9" customHeight="1" thickBot="1">
      <c r="B142" s="476"/>
      <c r="C142" s="3" t="s">
        <v>433</v>
      </c>
      <c r="D142" s="611" t="s">
        <v>354</v>
      </c>
      <c r="E142" s="607" t="s">
        <v>88</v>
      </c>
      <c r="F142" s="607" t="s">
        <v>165</v>
      </c>
      <c r="G142" s="600">
        <v>41</v>
      </c>
      <c r="H142" s="600">
        <v>37</v>
      </c>
      <c r="I142" s="680" t="s">
        <v>434</v>
      </c>
      <c r="J142" s="680" t="s">
        <v>434</v>
      </c>
      <c r="K142" s="593">
        <v>175480.95248332308</v>
      </c>
      <c r="L142" s="593">
        <v>0</v>
      </c>
      <c r="M142" s="638"/>
      <c r="N142" s="593">
        <v>0</v>
      </c>
      <c r="O142" s="593">
        <v>0</v>
      </c>
      <c r="P142" s="593">
        <v>-292.47000000000003</v>
      </c>
      <c r="Q142" s="593">
        <v>0</v>
      </c>
      <c r="R142" s="593">
        <v>0</v>
      </c>
      <c r="S142" s="593">
        <v>0</v>
      </c>
      <c r="T142" s="593">
        <v>0</v>
      </c>
      <c r="U142" s="592" t="str">
        <f>IF(Tabela1[[#This Row],[Desconto SLA Mês]]&lt;&gt;"preenchimento pendente","Sim","Não")</f>
        <v>Sim</v>
      </c>
      <c r="V142" s="592">
        <f t="shared" si="15"/>
        <v>175188.48248332308</v>
      </c>
      <c r="W142" s="592"/>
      <c r="X142" s="609"/>
      <c r="Y142" s="609"/>
      <c r="Z142" s="609"/>
      <c r="AA142" s="610">
        <v>45717</v>
      </c>
      <c r="AB142" s="668" cm="1">
        <f t="array" ref="AB14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42" s="207"/>
      <c r="AD142" s="207"/>
      <c r="AE142" s="207"/>
      <c r="AF142" s="5"/>
      <c r="AG142" s="5"/>
      <c r="AH142" s="5"/>
      <c r="AI142" s="5"/>
      <c r="AJ142" s="3">
        <f t="shared" si="16"/>
        <v>0</v>
      </c>
      <c r="AK142" s="3">
        <f t="shared" si="17"/>
        <v>0</v>
      </c>
      <c r="AL142" s="3">
        <f t="shared" si="18"/>
        <v>292.47000000000116</v>
      </c>
      <c r="AM142" s="5"/>
      <c r="AN142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143" spans="2:40" customFormat="1" ht="20.9" customHeight="1" thickBot="1">
      <c r="B143" s="476"/>
      <c r="C143" s="3" t="s">
        <v>220</v>
      </c>
      <c r="D143" s="611" t="s">
        <v>354</v>
      </c>
      <c r="E143" s="607" t="s">
        <v>75</v>
      </c>
      <c r="F143" s="607" t="s">
        <v>192</v>
      </c>
      <c r="G143" s="600">
        <v>3</v>
      </c>
      <c r="H143" s="600">
        <v>2</v>
      </c>
      <c r="I143" s="600">
        <v>0</v>
      </c>
      <c r="J143" s="600">
        <v>0</v>
      </c>
      <c r="K143" s="593">
        <v>16692.560000000001</v>
      </c>
      <c r="L143" s="593">
        <v>0</v>
      </c>
      <c r="M143" s="593">
        <v>0</v>
      </c>
      <c r="N143" s="593">
        <v>0</v>
      </c>
      <c r="O143" s="593">
        <v>0</v>
      </c>
      <c r="P143" s="593">
        <v>-27.82</v>
      </c>
      <c r="Q143" s="593">
        <v>0</v>
      </c>
      <c r="R143" s="593">
        <v>0</v>
      </c>
      <c r="S143" s="593">
        <v>0</v>
      </c>
      <c r="T143" s="593">
        <v>0</v>
      </c>
      <c r="U143" s="592" t="str">
        <f>IF(Tabela1[[#This Row],[Desconto SLA Mês]]&lt;&gt;"preenchimento pendente","Sim","Não")</f>
        <v>Sim</v>
      </c>
      <c r="V143" s="592">
        <f t="shared" si="15"/>
        <v>16664.740000000002</v>
      </c>
      <c r="W143" s="592"/>
      <c r="X143" s="609"/>
      <c r="Y143" s="609"/>
      <c r="Z143" s="609"/>
      <c r="AA143" s="610">
        <v>45717</v>
      </c>
      <c r="AB143" s="668" cm="1">
        <f t="array" ref="AB14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43" s="64"/>
      <c r="AD143" s="64"/>
      <c r="AE143" s="207"/>
      <c r="AF143" s="5"/>
      <c r="AG143" s="5"/>
      <c r="AH143" s="5"/>
      <c r="AI143" s="5"/>
      <c r="AJ143" s="3">
        <f t="shared" si="16"/>
        <v>0</v>
      </c>
      <c r="AK143" s="3">
        <f t="shared" si="17"/>
        <v>0</v>
      </c>
      <c r="AL143" s="3">
        <f t="shared" si="18"/>
        <v>27.819999999999709</v>
      </c>
      <c r="AM143" s="5"/>
      <c r="AN143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144" spans="2:40" customFormat="1" ht="20.9" customHeight="1" thickBot="1">
      <c r="B144" s="476"/>
      <c r="C144" s="3" t="s">
        <v>220</v>
      </c>
      <c r="D144" s="611" t="s">
        <v>354</v>
      </c>
      <c r="E144" s="607" t="s">
        <v>210</v>
      </c>
      <c r="F144" s="607" t="s">
        <v>153</v>
      </c>
      <c r="G144" s="600">
        <v>6</v>
      </c>
      <c r="H144" s="600">
        <v>6</v>
      </c>
      <c r="I144" s="600">
        <v>0</v>
      </c>
      <c r="J144" s="600">
        <v>0</v>
      </c>
      <c r="K144" s="593">
        <v>39896.269999999997</v>
      </c>
      <c r="L144" s="593">
        <v>0</v>
      </c>
      <c r="M144" s="593">
        <v>0</v>
      </c>
      <c r="N144" s="593">
        <v>0</v>
      </c>
      <c r="O144" s="593">
        <v>0</v>
      </c>
      <c r="P144" s="593">
        <v>0</v>
      </c>
      <c r="Q144" s="593">
        <v>0</v>
      </c>
      <c r="R144" s="593">
        <v>0</v>
      </c>
      <c r="S144" s="593">
        <v>0</v>
      </c>
      <c r="T144" s="593">
        <v>0</v>
      </c>
      <c r="U144" s="592" t="str">
        <f>IF(Tabela1[[#This Row],[Desconto SLA Mês]]&lt;&gt;"preenchimento pendente","Sim","Não")</f>
        <v>Sim</v>
      </c>
      <c r="V144" s="592">
        <f t="shared" si="15"/>
        <v>39896.269999999997</v>
      </c>
      <c r="W144" s="592"/>
      <c r="X144" s="609"/>
      <c r="Y144" s="609"/>
      <c r="Z144" s="609"/>
      <c r="AA144" s="610">
        <v>45717</v>
      </c>
      <c r="AB144" s="668" cm="1">
        <f t="array" ref="AB14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44" s="207"/>
      <c r="AD144" s="207"/>
      <c r="AE144" s="207"/>
      <c r="AF144" s="5"/>
      <c r="AG144" s="5"/>
      <c r="AH144" s="5"/>
      <c r="AI144" s="5"/>
      <c r="AJ144" s="3">
        <f t="shared" si="16"/>
        <v>0</v>
      </c>
      <c r="AK144" s="3">
        <f t="shared" si="17"/>
        <v>0</v>
      </c>
      <c r="AL144" s="3">
        <f t="shared" si="18"/>
        <v>0</v>
      </c>
      <c r="AM144" s="5"/>
      <c r="AN144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145" spans="2:40" customFormat="1" ht="47" thickBot="1">
      <c r="B145" s="476">
        <v>45748</v>
      </c>
      <c r="C145" s="3" t="s">
        <v>220</v>
      </c>
      <c r="D145" s="611" t="s">
        <v>262</v>
      </c>
      <c r="E145" s="607" t="s">
        <v>212</v>
      </c>
      <c r="F145" s="607" t="s">
        <v>149</v>
      </c>
      <c r="G145" s="600">
        <v>20</v>
      </c>
      <c r="H145" s="600">
        <v>20</v>
      </c>
      <c r="I145" s="600">
        <v>0</v>
      </c>
      <c r="J145" s="600">
        <v>0</v>
      </c>
      <c r="K145" s="593">
        <v>144371.28314204776</v>
      </c>
      <c r="L145" s="593">
        <v>0</v>
      </c>
      <c r="M145" s="593">
        <v>0</v>
      </c>
      <c r="N145" s="593">
        <v>0</v>
      </c>
      <c r="O145" s="593">
        <v>0</v>
      </c>
      <c r="P145" s="593">
        <v>0</v>
      </c>
      <c r="Q145" s="593">
        <v>0</v>
      </c>
      <c r="R145" s="593">
        <v>0</v>
      </c>
      <c r="S145" s="593">
        <v>0</v>
      </c>
      <c r="T145" s="593">
        <v>0</v>
      </c>
      <c r="U145" s="592" t="str">
        <f>IF(Tabela1[[#This Row],[Desconto SLA Mês]]&lt;&gt;"preenchimento pendente","Sim","Não")</f>
        <v>Sim</v>
      </c>
      <c r="V145" s="592">
        <f t="shared" si="15"/>
        <v>144371.28314204776</v>
      </c>
      <c r="W145" s="592"/>
      <c r="X145" s="609"/>
      <c r="Y145" s="609"/>
      <c r="Z145" s="609"/>
      <c r="AA145" s="610">
        <v>45748</v>
      </c>
      <c r="AB145" s="668" cm="1">
        <f t="array" ref="AB14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45" s="207"/>
      <c r="AD145" s="207"/>
      <c r="AE145" s="207"/>
      <c r="AF145" s="5"/>
      <c r="AG145" s="5"/>
      <c r="AH145" s="5"/>
      <c r="AI145" s="5"/>
      <c r="AJ145" s="3">
        <f t="shared" si="16"/>
        <v>0</v>
      </c>
      <c r="AK145" s="3">
        <f t="shared" si="17"/>
        <v>0</v>
      </c>
      <c r="AL145" s="3">
        <f t="shared" si="18"/>
        <v>0</v>
      </c>
      <c r="AM145" s="5"/>
      <c r="AN145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146" spans="2:40" customFormat="1" ht="20.9" customHeight="1" thickBot="1">
      <c r="B146" s="476"/>
      <c r="C146" s="3" t="s">
        <v>220</v>
      </c>
      <c r="D146" s="611" t="s">
        <v>262</v>
      </c>
      <c r="E146" s="607" t="s">
        <v>88</v>
      </c>
      <c r="F146" s="607" t="s">
        <v>170</v>
      </c>
      <c r="G146" s="600">
        <v>99</v>
      </c>
      <c r="H146" s="600">
        <v>97</v>
      </c>
      <c r="I146" s="600">
        <v>13</v>
      </c>
      <c r="J146" s="600">
        <v>0</v>
      </c>
      <c r="K146" s="593">
        <v>495167.9960171344</v>
      </c>
      <c r="L146" s="593">
        <v>0</v>
      </c>
      <c r="M146" s="593">
        <v>-2048.11</v>
      </c>
      <c r="N146" s="593">
        <v>0</v>
      </c>
      <c r="O146" s="593">
        <v>0</v>
      </c>
      <c r="P146" s="593">
        <v>-5776.96</v>
      </c>
      <c r="Q146" s="593">
        <v>0</v>
      </c>
      <c r="R146" s="593">
        <v>0</v>
      </c>
      <c r="S146" s="593">
        <v>0</v>
      </c>
      <c r="T146" s="593">
        <v>0</v>
      </c>
      <c r="U146" s="592" t="str">
        <f>IF(Tabela1[[#This Row],[Desconto SLA Mês]]&lt;&gt;"preenchimento pendente","Sim","Não")</f>
        <v>Sim</v>
      </c>
      <c r="V146" s="592">
        <f t="shared" si="15"/>
        <v>487342.92601713439</v>
      </c>
      <c r="W146" s="592"/>
      <c r="X146" s="609"/>
      <c r="Y146" s="632">
        <f>56870.41/2</f>
        <v>28435.205000000002</v>
      </c>
      <c r="Z146" s="609" t="s">
        <v>441</v>
      </c>
      <c r="AA146" s="610">
        <v>45748</v>
      </c>
      <c r="AB146" s="668" cm="1">
        <f t="array" ref="AB14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46" s="207"/>
      <c r="AD146" s="207"/>
      <c r="AE146" s="207"/>
      <c r="AF146" s="5"/>
      <c r="AG146" s="5"/>
      <c r="AH146" s="5"/>
      <c r="AI146" s="5"/>
      <c r="AJ146" s="3">
        <f t="shared" si="16"/>
        <v>2048.11</v>
      </c>
      <c r="AK146" s="3">
        <f t="shared" si="17"/>
        <v>0</v>
      </c>
      <c r="AL146" s="3">
        <f t="shared" si="18"/>
        <v>7825.070000000007</v>
      </c>
      <c r="AM146" s="5"/>
      <c r="AN146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147" spans="2:40" customFormat="1" ht="20.9" customHeight="1" thickBot="1">
      <c r="B147" s="476"/>
      <c r="C147" s="3" t="s">
        <v>220</v>
      </c>
      <c r="D147" s="611" t="s">
        <v>262</v>
      </c>
      <c r="E147" s="607" t="s">
        <v>210</v>
      </c>
      <c r="F147" s="607" t="s">
        <v>153</v>
      </c>
      <c r="G147" s="600">
        <v>53</v>
      </c>
      <c r="H147" s="600">
        <v>53</v>
      </c>
      <c r="I147" s="600">
        <v>0</v>
      </c>
      <c r="J147" s="600">
        <v>0</v>
      </c>
      <c r="K147" s="593">
        <v>305305.31</v>
      </c>
      <c r="L147" s="593">
        <v>0</v>
      </c>
      <c r="M147" s="593">
        <v>0</v>
      </c>
      <c r="N147" s="593">
        <v>0</v>
      </c>
      <c r="O147" s="593">
        <v>0</v>
      </c>
      <c r="P147" s="593">
        <v>-1528.33</v>
      </c>
      <c r="Q147" s="593">
        <v>0</v>
      </c>
      <c r="R147" s="593">
        <v>0</v>
      </c>
      <c r="S147" s="593">
        <v>0</v>
      </c>
      <c r="T147" s="593">
        <v>0</v>
      </c>
      <c r="U147" s="592" t="str">
        <f>IF(Tabela1[[#This Row],[Desconto SLA Mês]]&lt;&gt;"preenchimento pendente","Sim","Não")</f>
        <v>Sim</v>
      </c>
      <c r="V147" s="613">
        <f t="shared" si="15"/>
        <v>303776.98</v>
      </c>
      <c r="W147" s="592"/>
      <c r="X147" s="609"/>
      <c r="Y147" s="609"/>
      <c r="Z147" s="609"/>
      <c r="AA147" s="610">
        <v>45748</v>
      </c>
      <c r="AB147" s="668" cm="1">
        <f t="array" ref="AB14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47" s="207"/>
      <c r="AD147" s="207"/>
      <c r="AE147" s="207"/>
      <c r="AF147" s="5"/>
      <c r="AG147" s="5"/>
      <c r="AH147" s="5"/>
      <c r="AI147" s="5"/>
      <c r="AJ147" s="3">
        <f t="shared" si="16"/>
        <v>0</v>
      </c>
      <c r="AK147" s="3">
        <f t="shared" si="17"/>
        <v>0</v>
      </c>
      <c r="AL147" s="3">
        <f t="shared" si="18"/>
        <v>1528.3300000000163</v>
      </c>
      <c r="AM147" s="5"/>
      <c r="AN147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148" spans="2:40" customFormat="1" ht="20.9" customHeight="1" thickBot="1">
      <c r="B148" s="476"/>
      <c r="C148" s="3" t="s">
        <v>433</v>
      </c>
      <c r="D148" s="611" t="s">
        <v>342</v>
      </c>
      <c r="E148" s="607" t="s">
        <v>88</v>
      </c>
      <c r="F148" s="607" t="s">
        <v>158</v>
      </c>
      <c r="G148" s="600">
        <v>51</v>
      </c>
      <c r="H148" s="600">
        <v>40</v>
      </c>
      <c r="I148" s="680" t="s">
        <v>434</v>
      </c>
      <c r="J148" s="600">
        <v>0</v>
      </c>
      <c r="K148" s="593">
        <v>201256.43</v>
      </c>
      <c r="L148" s="593">
        <v>0</v>
      </c>
      <c r="M148" s="596"/>
      <c r="N148" s="593">
        <v>0</v>
      </c>
      <c r="O148" s="593">
        <v>0</v>
      </c>
      <c r="P148" s="670" t="s">
        <v>432</v>
      </c>
      <c r="Q148" s="593">
        <v>0</v>
      </c>
      <c r="R148" s="593">
        <v>0</v>
      </c>
      <c r="S148" s="593">
        <v>0</v>
      </c>
      <c r="T148" s="593">
        <v>0</v>
      </c>
      <c r="U148" s="592" t="str">
        <f>IF(Tabela1[[#This Row],[Desconto SLA Mês]]&lt;&gt;"preenchimento pendente","Sim","Não")</f>
        <v>Não</v>
      </c>
      <c r="V148" s="592">
        <f t="shared" si="15"/>
        <v>201256.43</v>
      </c>
      <c r="W148" s="592"/>
      <c r="X148" s="609"/>
      <c r="Y148" s="609">
        <v>11646.279999999999</v>
      </c>
      <c r="Z148" s="609" t="s">
        <v>442</v>
      </c>
      <c r="AA148" s="610">
        <v>45717</v>
      </c>
      <c r="AB148" s="668" cm="1">
        <f t="array" ref="AB14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48" s="207"/>
      <c r="AD148" s="207"/>
      <c r="AE148" s="207"/>
      <c r="AF148" s="5"/>
      <c r="AG148" s="5"/>
      <c r="AH148" s="5"/>
      <c r="AI148" s="5"/>
      <c r="AJ148" s="3">
        <f t="shared" si="16"/>
        <v>0</v>
      </c>
      <c r="AK148" s="3">
        <f t="shared" si="17"/>
        <v>0</v>
      </c>
      <c r="AL148" s="3">
        <f t="shared" si="18"/>
        <v>0</v>
      </c>
      <c r="AM148" s="5"/>
      <c r="AN148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149" spans="2:40" customFormat="1" ht="20.9" customHeight="1" thickBot="1">
      <c r="B149" s="476"/>
      <c r="C149" s="3" t="s">
        <v>220</v>
      </c>
      <c r="D149" s="611" t="s">
        <v>342</v>
      </c>
      <c r="E149" s="607" t="s">
        <v>75</v>
      </c>
      <c r="F149" s="607" t="s">
        <v>179</v>
      </c>
      <c r="G149" s="600">
        <v>3</v>
      </c>
      <c r="H149" s="600">
        <v>2</v>
      </c>
      <c r="I149" s="600">
        <v>0</v>
      </c>
      <c r="J149" s="600">
        <v>0</v>
      </c>
      <c r="K149" s="593">
        <v>16153.77</v>
      </c>
      <c r="L149" s="593">
        <v>0</v>
      </c>
      <c r="M149" s="593">
        <v>0</v>
      </c>
      <c r="N149" s="593">
        <v>0</v>
      </c>
      <c r="O149" s="593">
        <v>0</v>
      </c>
      <c r="P149" s="593">
        <v>0</v>
      </c>
      <c r="Q149" s="593">
        <v>0</v>
      </c>
      <c r="R149" s="593">
        <v>0</v>
      </c>
      <c r="S149" s="593">
        <v>0</v>
      </c>
      <c r="T149" s="593">
        <v>0</v>
      </c>
      <c r="U149" s="592" t="str">
        <f>IF(Tabela1[[#This Row],[Desconto SLA Mês]]&lt;&gt;"preenchimento pendente","Sim","Não")</f>
        <v>Sim</v>
      </c>
      <c r="V149" s="592">
        <f t="shared" si="15"/>
        <v>16153.77</v>
      </c>
      <c r="W149" s="592"/>
      <c r="X149" s="609"/>
      <c r="Y149" s="609"/>
      <c r="Z149" s="609"/>
      <c r="AA149" s="610">
        <v>45717</v>
      </c>
      <c r="AB149" s="668" cm="1">
        <f t="array" ref="AB14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C149" s="207"/>
      <c r="AD149" s="207"/>
      <c r="AE149" s="207"/>
      <c r="AF149" s="5"/>
      <c r="AG149" s="6"/>
      <c r="AH149" s="5"/>
      <c r="AI149" s="5"/>
      <c r="AJ149" s="3">
        <f t="shared" ref="AJ149:AJ180" si="19">L149-M149</f>
        <v>0</v>
      </c>
      <c r="AK149" s="3">
        <f t="shared" ref="AK149:AK180" si="20">AC149-AD149</f>
        <v>0</v>
      </c>
      <c r="AL149" s="3">
        <f t="shared" ref="AL149:AL180" si="21">K149-V149</f>
        <v>0</v>
      </c>
      <c r="AM149" s="5"/>
      <c r="AN149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150" spans="2:40" customFormat="1" ht="20.9" customHeight="1" thickBot="1">
      <c r="B150" s="476"/>
      <c r="C150" s="3" t="s">
        <v>220</v>
      </c>
      <c r="D150" s="611" t="s">
        <v>342</v>
      </c>
      <c r="E150" s="607" t="s">
        <v>210</v>
      </c>
      <c r="F150" s="607" t="s">
        <v>158</v>
      </c>
      <c r="G150" s="600">
        <v>14</v>
      </c>
      <c r="H150" s="600">
        <v>14</v>
      </c>
      <c r="I150" s="600">
        <v>6</v>
      </c>
      <c r="J150" s="600">
        <v>0</v>
      </c>
      <c r="K150" s="593">
        <v>93374.15</v>
      </c>
      <c r="L150" s="593">
        <v>0</v>
      </c>
      <c r="M150" s="596"/>
      <c r="N150" s="593">
        <v>0</v>
      </c>
      <c r="O150" s="593">
        <v>0</v>
      </c>
      <c r="P150" s="670" t="s">
        <v>432</v>
      </c>
      <c r="Q150" s="593">
        <v>0</v>
      </c>
      <c r="R150" s="593">
        <v>0</v>
      </c>
      <c r="S150" s="593">
        <v>0</v>
      </c>
      <c r="T150" s="593">
        <v>0</v>
      </c>
      <c r="U150" s="592" t="str">
        <f>IF(Tabela1[[#This Row],[Desconto SLA Mês]]&lt;&gt;"preenchimento pendente","Sim","Não")</f>
        <v>Não</v>
      </c>
      <c r="V150" s="592">
        <f t="shared" si="15"/>
        <v>93374.15</v>
      </c>
      <c r="W150" s="592"/>
      <c r="X150" s="609"/>
      <c r="Y150" s="609">
        <v>4409.9099999999889</v>
      </c>
      <c r="Z150" s="609" t="s">
        <v>443</v>
      </c>
      <c r="AA150" s="610">
        <v>45717</v>
      </c>
      <c r="AB150" s="668" cm="1">
        <f t="array" ref="AB15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50" s="207"/>
      <c r="AD150" s="207"/>
      <c r="AE150" s="207"/>
      <c r="AF150" s="5"/>
      <c r="AG150" s="5"/>
      <c r="AH150" s="5"/>
      <c r="AI150" s="5"/>
      <c r="AJ150" s="3">
        <f t="shared" si="19"/>
        <v>0</v>
      </c>
      <c r="AK150" s="3">
        <f t="shared" si="20"/>
        <v>0</v>
      </c>
      <c r="AL150" s="3">
        <f t="shared" si="21"/>
        <v>0</v>
      </c>
      <c r="AM150" s="5"/>
      <c r="AN150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151" spans="2:40" customFormat="1" ht="20.9" customHeight="1" thickBot="1">
      <c r="B151" s="476"/>
      <c r="C151" s="3" t="s">
        <v>220</v>
      </c>
      <c r="D151" s="611" t="s">
        <v>350</v>
      </c>
      <c r="E151" s="607" t="s">
        <v>212</v>
      </c>
      <c r="F151" s="607" t="s">
        <v>174</v>
      </c>
      <c r="G151" s="600">
        <v>11</v>
      </c>
      <c r="H151" s="600">
        <v>11</v>
      </c>
      <c r="I151" s="600">
        <v>0</v>
      </c>
      <c r="J151" s="600">
        <v>0</v>
      </c>
      <c r="K151" s="593">
        <v>91765.56</v>
      </c>
      <c r="L151" s="593">
        <v>0</v>
      </c>
      <c r="M151" s="593">
        <v>0</v>
      </c>
      <c r="N151" s="593">
        <v>0</v>
      </c>
      <c r="O151" s="593">
        <v>0</v>
      </c>
      <c r="P151" s="593">
        <v>0</v>
      </c>
      <c r="Q151" s="593">
        <v>0</v>
      </c>
      <c r="R151" s="593">
        <v>0</v>
      </c>
      <c r="S151" s="593">
        <v>0</v>
      </c>
      <c r="T151" s="593">
        <v>0</v>
      </c>
      <c r="U151" s="592" t="str">
        <f>IF(Tabela1[[#This Row],[Desconto SLA Mês]]&lt;&gt;"preenchimento pendente","Sim","Não")</f>
        <v>Sim</v>
      </c>
      <c r="V151" s="592">
        <f t="shared" si="15"/>
        <v>91765.56</v>
      </c>
      <c r="W151" s="592"/>
      <c r="X151" s="609"/>
      <c r="Y151" s="609">
        <v>471.62940965160669</v>
      </c>
      <c r="Z151" s="609" t="s">
        <v>435</v>
      </c>
      <c r="AA151" s="610">
        <v>45717</v>
      </c>
      <c r="AB151" s="668" cm="1">
        <f t="array" ref="AB15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51" s="207"/>
      <c r="AD151" s="207"/>
      <c r="AE151" s="207"/>
      <c r="AF151" s="5"/>
      <c r="AG151" s="5"/>
      <c r="AH151" s="5"/>
      <c r="AI151" s="5"/>
      <c r="AJ151" s="3">
        <f t="shared" si="19"/>
        <v>0</v>
      </c>
      <c r="AK151" s="3">
        <f t="shared" si="20"/>
        <v>0</v>
      </c>
      <c r="AL151" s="3">
        <f t="shared" si="21"/>
        <v>0</v>
      </c>
      <c r="AM151" s="5"/>
      <c r="AN151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152" spans="2:40" customFormat="1" ht="20.9" customHeight="1" thickBot="1">
      <c r="B152" s="476"/>
      <c r="C152" s="3" t="s">
        <v>220</v>
      </c>
      <c r="D152" s="611" t="s">
        <v>350</v>
      </c>
      <c r="E152" s="607" t="s">
        <v>214</v>
      </c>
      <c r="F152" s="607" t="s">
        <v>201</v>
      </c>
      <c r="G152" s="600">
        <v>14</v>
      </c>
      <c r="H152" s="600">
        <v>10</v>
      </c>
      <c r="I152" s="600">
        <v>16</v>
      </c>
      <c r="J152" s="600">
        <v>0</v>
      </c>
      <c r="K152" s="593">
        <v>55333.004051999997</v>
      </c>
      <c r="L152" s="593">
        <v>0</v>
      </c>
      <c r="M152" s="593">
        <v>-2688.4</v>
      </c>
      <c r="N152" s="593">
        <v>0</v>
      </c>
      <c r="O152" s="593">
        <v>0</v>
      </c>
      <c r="P152" s="593">
        <v>-1198.8800000000001</v>
      </c>
      <c r="Q152" s="593">
        <v>0</v>
      </c>
      <c r="R152" s="593">
        <v>0</v>
      </c>
      <c r="S152" s="593">
        <v>0</v>
      </c>
      <c r="T152" s="593">
        <f>-(336.05+368.89)</f>
        <v>-704.94</v>
      </c>
      <c r="U152" s="592" t="str">
        <f>IF(Tabela1[[#This Row],[Desconto SLA Mês]]&lt;&gt;"preenchimento pendente","Sim","Não")</f>
        <v>Sim</v>
      </c>
      <c r="V152" s="592">
        <f t="shared" si="15"/>
        <v>50740.784051999995</v>
      </c>
      <c r="W152" s="592"/>
      <c r="X152" s="609"/>
      <c r="Y152" s="609"/>
      <c r="Z152" s="609"/>
      <c r="AA152" s="610">
        <v>45717</v>
      </c>
      <c r="AB152" s="668" cm="1">
        <f t="array" ref="AB15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52" s="207"/>
      <c r="AD152" s="207"/>
      <c r="AE152" s="207"/>
      <c r="AF152" s="5"/>
      <c r="AG152" s="5"/>
      <c r="AH152" s="5"/>
      <c r="AI152" s="5"/>
      <c r="AJ152" s="3">
        <f t="shared" si="19"/>
        <v>2688.4</v>
      </c>
      <c r="AK152" s="3">
        <f t="shared" si="20"/>
        <v>0</v>
      </c>
      <c r="AL152" s="3">
        <f t="shared" si="21"/>
        <v>4592.2200000000012</v>
      </c>
      <c r="AM152" s="5"/>
      <c r="AN152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153" spans="2:40" customFormat="1" ht="20.9" customHeight="1" thickBot="1">
      <c r="B153" s="476"/>
      <c r="C153" s="3" t="s">
        <v>220</v>
      </c>
      <c r="D153" s="611" t="s">
        <v>350</v>
      </c>
      <c r="E153" s="607" t="s">
        <v>213</v>
      </c>
      <c r="F153" s="607" t="s">
        <v>178</v>
      </c>
      <c r="G153" s="600">
        <v>2</v>
      </c>
      <c r="H153" s="600">
        <v>2</v>
      </c>
      <c r="I153" s="600">
        <v>0</v>
      </c>
      <c r="J153" s="600">
        <v>0</v>
      </c>
      <c r="K153" s="593">
        <v>13663.297432511999</v>
      </c>
      <c r="L153" s="593">
        <v>0</v>
      </c>
      <c r="M153" s="593">
        <v>0</v>
      </c>
      <c r="N153" s="593">
        <v>0</v>
      </c>
      <c r="O153" s="593">
        <v>0</v>
      </c>
      <c r="P153" s="593">
        <v>0</v>
      </c>
      <c r="Q153" s="593">
        <v>0</v>
      </c>
      <c r="R153" s="593">
        <v>0</v>
      </c>
      <c r="S153" s="593">
        <v>0</v>
      </c>
      <c r="T153" s="593">
        <v>0</v>
      </c>
      <c r="U153" s="592" t="str">
        <f>IF(Tabela1[[#This Row],[Desconto SLA Mês]]&lt;&gt;"preenchimento pendente","Sim","Não")</f>
        <v>Sim</v>
      </c>
      <c r="V153" s="592">
        <f t="shared" si="15"/>
        <v>13663.297432511999</v>
      </c>
      <c r="W153" s="592"/>
      <c r="X153" s="609"/>
      <c r="Y153" s="609"/>
      <c r="Z153" s="609"/>
      <c r="AA153" s="610">
        <v>45717</v>
      </c>
      <c r="AB153" s="668" cm="1">
        <f t="array" ref="AB15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53" s="207"/>
      <c r="AD153" s="207"/>
      <c r="AE153" s="207"/>
      <c r="AF153" s="5"/>
      <c r="AG153" s="5"/>
      <c r="AH153" s="5"/>
      <c r="AI153" s="5"/>
      <c r="AJ153" s="3">
        <f t="shared" si="19"/>
        <v>0</v>
      </c>
      <c r="AK153" s="3">
        <f t="shared" si="20"/>
        <v>0</v>
      </c>
      <c r="AL153" s="3">
        <f t="shared" si="21"/>
        <v>0</v>
      </c>
      <c r="AM153" s="5"/>
      <c r="AN153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154" spans="2:40" customFormat="1" ht="20.9" customHeight="1" thickBot="1">
      <c r="B154" s="476"/>
      <c r="C154" s="3" t="s">
        <v>220</v>
      </c>
      <c r="D154" s="611" t="s">
        <v>350</v>
      </c>
      <c r="E154" s="607" t="s">
        <v>88</v>
      </c>
      <c r="F154" s="607" t="s">
        <v>201</v>
      </c>
      <c r="G154" s="600">
        <v>36</v>
      </c>
      <c r="H154" s="600">
        <v>35</v>
      </c>
      <c r="I154" s="600">
        <v>70</v>
      </c>
      <c r="J154" s="600">
        <v>0</v>
      </c>
      <c r="K154" s="593">
        <v>229378.2888281843</v>
      </c>
      <c r="L154" s="593">
        <v>-13723.92</v>
      </c>
      <c r="M154" s="593">
        <v>-14451.54</v>
      </c>
      <c r="N154" s="593">
        <v>0</v>
      </c>
      <c r="O154" s="593">
        <v>0</v>
      </c>
      <c r="P154" s="593">
        <v>-5161.01</v>
      </c>
      <c r="Q154" s="593">
        <v>0</v>
      </c>
      <c r="R154" s="593">
        <v>0</v>
      </c>
      <c r="S154" s="593">
        <f>221583.671729125-K154</f>
        <v>-7794.6170990593091</v>
      </c>
      <c r="T154" s="593">
        <v>0</v>
      </c>
      <c r="U154" s="592" t="str">
        <f>IF(Tabela1[[#This Row],[Desconto SLA Mês]]&lt;&gt;"preenchimento pendente","Sim","Não")</f>
        <v>Sim</v>
      </c>
      <c r="V154" s="592">
        <f t="shared" si="15"/>
        <v>201971.12172912498</v>
      </c>
      <c r="W154" s="592"/>
      <c r="X154" s="609"/>
      <c r="Y154" s="609"/>
      <c r="Z154" s="609"/>
      <c r="AA154" s="610">
        <v>45717</v>
      </c>
      <c r="AB154" s="668" cm="1">
        <f t="array" ref="AB15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54" s="64"/>
      <c r="AD154" s="64"/>
      <c r="AE154" s="64"/>
      <c r="AF154" s="5"/>
      <c r="AG154" s="5"/>
      <c r="AH154" s="5"/>
      <c r="AI154" s="5"/>
      <c r="AJ154" s="3">
        <f t="shared" si="19"/>
        <v>727.6200000000008</v>
      </c>
      <c r="AK154" s="3">
        <f t="shared" si="20"/>
        <v>0</v>
      </c>
      <c r="AL154" s="3">
        <f t="shared" si="21"/>
        <v>27407.167099059327</v>
      </c>
      <c r="AM154" s="5"/>
      <c r="AN154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155" spans="2:40" customFormat="1" ht="20.9" customHeight="1" thickBot="1">
      <c r="B155" s="476"/>
      <c r="C155" s="3" t="s">
        <v>220</v>
      </c>
      <c r="D155" s="611" t="s">
        <v>350</v>
      </c>
      <c r="E155" s="607" t="s">
        <v>211</v>
      </c>
      <c r="F155" s="607" t="s">
        <v>201</v>
      </c>
      <c r="G155" s="600">
        <v>21</v>
      </c>
      <c r="H155" s="600">
        <v>8</v>
      </c>
      <c r="I155" s="600">
        <v>0</v>
      </c>
      <c r="J155" s="600">
        <v>0</v>
      </c>
      <c r="K155" s="593">
        <v>64681.633420065991</v>
      </c>
      <c r="L155" s="593">
        <v>0</v>
      </c>
      <c r="M155" s="593">
        <v>0</v>
      </c>
      <c r="N155" s="593">
        <v>0</v>
      </c>
      <c r="O155" s="593">
        <v>0</v>
      </c>
      <c r="P155" s="593">
        <v>0</v>
      </c>
      <c r="Q155" s="593">
        <v>0</v>
      </c>
      <c r="R155" s="593">
        <v>0</v>
      </c>
      <c r="S155" s="593">
        <v>0</v>
      </c>
      <c r="T155" s="593">
        <v>0</v>
      </c>
      <c r="U155" s="592" t="str">
        <f>IF(Tabela1[[#This Row],[Desconto SLA Mês]]&lt;&gt;"preenchimento pendente","Sim","Não")</f>
        <v>Sim</v>
      </c>
      <c r="V155" s="592">
        <f t="shared" si="15"/>
        <v>64681.633420065991</v>
      </c>
      <c r="W155" s="592"/>
      <c r="X155" s="609"/>
      <c r="Y155" s="609"/>
      <c r="Z155" s="609"/>
      <c r="AA155" s="610">
        <v>45717</v>
      </c>
      <c r="AB155" s="668" cm="1">
        <f t="array" ref="AB15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55" s="207"/>
      <c r="AD155" s="207"/>
      <c r="AE155" s="207"/>
      <c r="AF155" s="5"/>
      <c r="AG155" s="6"/>
      <c r="AH155" s="5"/>
      <c r="AI155" s="5"/>
      <c r="AJ155" s="3">
        <f t="shared" si="19"/>
        <v>0</v>
      </c>
      <c r="AK155" s="3">
        <f t="shared" si="20"/>
        <v>0</v>
      </c>
      <c r="AL155" s="3">
        <f t="shared" si="21"/>
        <v>0</v>
      </c>
      <c r="AM155" s="5"/>
      <c r="AN155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156" spans="2:40" customFormat="1" ht="20.9" customHeight="1" thickBot="1">
      <c r="B156" s="476"/>
      <c r="C156" s="3" t="s">
        <v>220</v>
      </c>
      <c r="D156" s="611" t="s">
        <v>350</v>
      </c>
      <c r="E156" s="607" t="s">
        <v>75</v>
      </c>
      <c r="F156" s="607" t="s">
        <v>201</v>
      </c>
      <c r="G156" s="600">
        <v>3</v>
      </c>
      <c r="H156" s="600">
        <v>2</v>
      </c>
      <c r="I156" s="600">
        <v>0</v>
      </c>
      <c r="J156" s="600">
        <v>0</v>
      </c>
      <c r="K156" s="593">
        <v>11705.729347206747</v>
      </c>
      <c r="L156" s="593">
        <v>0</v>
      </c>
      <c r="M156" s="593">
        <v>0</v>
      </c>
      <c r="N156" s="593">
        <v>0</v>
      </c>
      <c r="O156" s="593">
        <v>0</v>
      </c>
      <c r="P156" s="593">
        <v>0</v>
      </c>
      <c r="Q156" s="593">
        <v>0</v>
      </c>
      <c r="R156" s="593">
        <v>0</v>
      </c>
      <c r="S156" s="593">
        <v>0</v>
      </c>
      <c r="T156" s="593">
        <v>0</v>
      </c>
      <c r="U156" s="592" t="str">
        <f>IF(Tabela1[[#This Row],[Desconto SLA Mês]]&lt;&gt;"preenchimento pendente","Sim","Não")</f>
        <v>Sim</v>
      </c>
      <c r="V156" s="592">
        <f t="shared" si="15"/>
        <v>11705.729347206747</v>
      </c>
      <c r="W156" s="592"/>
      <c r="X156" s="609"/>
      <c r="Y156" s="609"/>
      <c r="Z156" s="609"/>
      <c r="AA156" s="610">
        <v>45717</v>
      </c>
      <c r="AB156" s="668" cm="1">
        <f t="array" ref="AB15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56" s="207"/>
      <c r="AD156" s="64"/>
      <c r="AE156" s="207"/>
      <c r="AF156" s="5"/>
      <c r="AG156" s="5"/>
      <c r="AH156" s="5"/>
      <c r="AI156" s="5"/>
      <c r="AJ156" s="3">
        <f t="shared" si="19"/>
        <v>0</v>
      </c>
      <c r="AK156" s="3">
        <f t="shared" si="20"/>
        <v>0</v>
      </c>
      <c r="AL156" s="3">
        <f t="shared" si="21"/>
        <v>0</v>
      </c>
      <c r="AM156" s="5"/>
      <c r="AN156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157" spans="2:40" customFormat="1" ht="20.9" customHeight="1" thickBot="1">
      <c r="B157" s="476"/>
      <c r="C157" s="3" t="s">
        <v>220</v>
      </c>
      <c r="D157" s="611" t="s">
        <v>350</v>
      </c>
      <c r="E157" s="607" t="s">
        <v>208</v>
      </c>
      <c r="F157" s="607" t="s">
        <v>345</v>
      </c>
      <c r="G157" s="600">
        <v>16</v>
      </c>
      <c r="H157" s="600">
        <v>16</v>
      </c>
      <c r="I157" s="600">
        <v>0</v>
      </c>
      <c r="J157" s="600">
        <v>0</v>
      </c>
      <c r="K157" s="593">
        <v>73221.139152484131</v>
      </c>
      <c r="L157" s="593">
        <v>0</v>
      </c>
      <c r="M157" s="593">
        <v>0</v>
      </c>
      <c r="N157" s="593">
        <v>0</v>
      </c>
      <c r="O157" s="593">
        <v>0</v>
      </c>
      <c r="P157" s="593">
        <v>0</v>
      </c>
      <c r="Q157" s="593">
        <v>0</v>
      </c>
      <c r="R157" s="593">
        <v>0</v>
      </c>
      <c r="S157" s="593">
        <v>0</v>
      </c>
      <c r="T157" s="593">
        <v>0</v>
      </c>
      <c r="U157" s="592" t="str">
        <f>IF(Tabela1[[#This Row],[Desconto SLA Mês]]&lt;&gt;"preenchimento pendente","Sim","Não")</f>
        <v>Sim</v>
      </c>
      <c r="V157" s="592">
        <f t="shared" si="15"/>
        <v>73221.139152484131</v>
      </c>
      <c r="W157" s="592"/>
      <c r="X157" s="609"/>
      <c r="Y157" s="609"/>
      <c r="Z157" s="609"/>
      <c r="AA157" s="610">
        <v>45717</v>
      </c>
      <c r="AB157" s="668" cm="1">
        <f t="array" ref="AB15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57" s="207"/>
      <c r="AD157" s="64"/>
      <c r="AE157" s="207"/>
      <c r="AF157" s="5"/>
      <c r="AG157" s="5"/>
      <c r="AH157" s="5"/>
      <c r="AI157" s="5"/>
      <c r="AJ157" s="3">
        <f t="shared" si="19"/>
        <v>0</v>
      </c>
      <c r="AK157" s="3">
        <f t="shared" si="20"/>
        <v>0</v>
      </c>
      <c r="AL157" s="3">
        <f t="shared" si="21"/>
        <v>0</v>
      </c>
      <c r="AM157" s="5"/>
      <c r="AN157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158" spans="2:40" customFormat="1" ht="20.9" customHeight="1" thickBot="1">
      <c r="B158" s="476"/>
      <c r="C158" s="3" t="s">
        <v>220</v>
      </c>
      <c r="D158" s="611" t="s">
        <v>350</v>
      </c>
      <c r="E158" s="607" t="s">
        <v>210</v>
      </c>
      <c r="F158" s="607" t="s">
        <v>345</v>
      </c>
      <c r="G158" s="600">
        <v>10</v>
      </c>
      <c r="H158" s="600">
        <v>10</v>
      </c>
      <c r="I158" s="600">
        <v>0</v>
      </c>
      <c r="J158" s="600">
        <v>0</v>
      </c>
      <c r="K158" s="593">
        <v>65003.207074132697</v>
      </c>
      <c r="L158" s="593">
        <v>0</v>
      </c>
      <c r="M158" s="593">
        <v>0</v>
      </c>
      <c r="N158" s="593">
        <v>0</v>
      </c>
      <c r="O158" s="593">
        <v>0</v>
      </c>
      <c r="P158" s="593">
        <v>0</v>
      </c>
      <c r="Q158" s="593">
        <v>0</v>
      </c>
      <c r="R158" s="593">
        <v>0</v>
      </c>
      <c r="S158" s="593">
        <v>0</v>
      </c>
      <c r="T158" s="593">
        <v>0</v>
      </c>
      <c r="U158" s="592" t="str">
        <f>IF(Tabela1[[#This Row],[Desconto SLA Mês]]&lt;&gt;"preenchimento pendente","Sim","Não")</f>
        <v>Sim</v>
      </c>
      <c r="V158" s="592">
        <f t="shared" si="15"/>
        <v>65003.207074132697</v>
      </c>
      <c r="W158" s="592"/>
      <c r="X158" s="609"/>
      <c r="Y158" s="609"/>
      <c r="Z158" s="609"/>
      <c r="AA158" s="610">
        <v>45717</v>
      </c>
      <c r="AB158" s="668" cm="1">
        <f t="array" ref="AB15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58" s="207"/>
      <c r="AD158" s="207"/>
      <c r="AE158" s="207"/>
      <c r="AF158" s="5"/>
      <c r="AG158" s="5"/>
      <c r="AH158" s="5"/>
      <c r="AI158" s="5"/>
      <c r="AJ158" s="3">
        <f t="shared" si="19"/>
        <v>0</v>
      </c>
      <c r="AK158" s="3">
        <f t="shared" si="20"/>
        <v>0</v>
      </c>
      <c r="AL158" s="3">
        <f t="shared" si="21"/>
        <v>0</v>
      </c>
      <c r="AM158" s="5"/>
      <c r="AN158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159" spans="2:40" customFormat="1" ht="20.9" customHeight="1" thickBot="1">
      <c r="B159" s="476"/>
      <c r="C159" s="3" t="s">
        <v>433</v>
      </c>
      <c r="D159" s="611" t="s">
        <v>353</v>
      </c>
      <c r="E159" s="607" t="s">
        <v>212</v>
      </c>
      <c r="F159" s="607" t="s">
        <v>140</v>
      </c>
      <c r="G159" s="600">
        <v>12</v>
      </c>
      <c r="H159" s="600">
        <v>12</v>
      </c>
      <c r="I159" s="680" t="s">
        <v>434</v>
      </c>
      <c r="J159" s="600">
        <v>0</v>
      </c>
      <c r="K159" s="593">
        <v>105567.87</v>
      </c>
      <c r="L159" s="593">
        <v>0</v>
      </c>
      <c r="M159" s="599"/>
      <c r="N159" s="593">
        <v>0</v>
      </c>
      <c r="O159" s="593">
        <v>0</v>
      </c>
      <c r="P159" s="672" t="s">
        <v>432</v>
      </c>
      <c r="Q159" s="593">
        <v>0</v>
      </c>
      <c r="R159" s="593">
        <v>0</v>
      </c>
      <c r="S159" s="593">
        <v>0</v>
      </c>
      <c r="T159" s="593">
        <v>0</v>
      </c>
      <c r="U159" s="592" t="str">
        <f>IF(Tabela1[[#This Row],[Desconto SLA Mês]]&lt;&gt;"preenchimento pendente","Sim","Não")</f>
        <v>Não</v>
      </c>
      <c r="V159" s="592">
        <f t="shared" si="15"/>
        <v>105567.87</v>
      </c>
      <c r="W159" s="592"/>
      <c r="X159" s="609"/>
      <c r="Y159" s="609"/>
      <c r="Z159" s="609"/>
      <c r="AA159" s="610">
        <v>45717</v>
      </c>
      <c r="AB159" s="668" cm="1">
        <f t="array" ref="AB15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59" s="207"/>
      <c r="AD159" s="207"/>
      <c r="AE159" s="207"/>
      <c r="AF159" s="5"/>
      <c r="AG159" s="5"/>
      <c r="AH159" s="5"/>
      <c r="AI159" s="5"/>
      <c r="AJ159" s="3">
        <f t="shared" si="19"/>
        <v>0</v>
      </c>
      <c r="AK159" s="3">
        <f t="shared" si="20"/>
        <v>0</v>
      </c>
      <c r="AL159" s="3">
        <f t="shared" si="21"/>
        <v>0</v>
      </c>
      <c r="AM159" s="5"/>
      <c r="AN159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160" spans="2:40" customFormat="1" ht="20.9" customHeight="1" thickBot="1">
      <c r="B160" s="476"/>
      <c r="C160" s="3" t="s">
        <v>220</v>
      </c>
      <c r="D160" s="611" t="s">
        <v>353</v>
      </c>
      <c r="E160" s="607" t="s">
        <v>88</v>
      </c>
      <c r="F160" s="607" t="s">
        <v>140</v>
      </c>
      <c r="G160" s="600">
        <v>31</v>
      </c>
      <c r="H160" s="600">
        <v>34</v>
      </c>
      <c r="I160" s="600">
        <v>21</v>
      </c>
      <c r="J160" s="600">
        <v>0</v>
      </c>
      <c r="K160" s="593">
        <v>153723.51</v>
      </c>
      <c r="L160" s="593">
        <v>-2817.66</v>
      </c>
      <c r="M160" s="593">
        <v>-2813.46</v>
      </c>
      <c r="N160" s="593">
        <v>0</v>
      </c>
      <c r="O160" s="593">
        <v>0</v>
      </c>
      <c r="P160" s="672" t="s">
        <v>432</v>
      </c>
      <c r="Q160" s="593">
        <v>0</v>
      </c>
      <c r="R160" s="593">
        <v>-3740.8083983573001</v>
      </c>
      <c r="S160" s="593">
        <v>0</v>
      </c>
      <c r="T160" s="593">
        <v>-1099.1199999999999</v>
      </c>
      <c r="U160" s="592" t="str">
        <f>IF(Tabela1[[#This Row],[Desconto SLA Mês]]&lt;&gt;"preenchimento pendente","Sim","Não")</f>
        <v>Não</v>
      </c>
      <c r="V160" s="592">
        <f t="shared" si="15"/>
        <v>146070.12160164272</v>
      </c>
      <c r="W160" s="592"/>
      <c r="X160" s="609"/>
      <c r="Y160" s="609"/>
      <c r="Z160" s="609"/>
      <c r="AA160" s="610">
        <v>45717</v>
      </c>
      <c r="AB160" s="668" cm="1">
        <f t="array" ref="AB16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60" s="64">
        <v>943.91</v>
      </c>
      <c r="AD160" s="64">
        <v>1006.2619478275731</v>
      </c>
      <c r="AE160" s="207"/>
      <c r="AF160" s="5"/>
      <c r="AG160" s="5"/>
      <c r="AH160" s="5"/>
      <c r="AI160" s="5"/>
      <c r="AJ160" s="3">
        <f t="shared" si="19"/>
        <v>-4.1999999999998181</v>
      </c>
      <c r="AK160" s="3">
        <f t="shared" si="20"/>
        <v>-62.351947827573099</v>
      </c>
      <c r="AL160" s="3">
        <f t="shared" si="21"/>
        <v>7653.3883983572887</v>
      </c>
      <c r="AM160" s="5"/>
      <c r="AN160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161" spans="2:40" customFormat="1" ht="20.9" customHeight="1" thickBot="1">
      <c r="B161" s="476"/>
      <c r="C161" s="3" t="s">
        <v>220</v>
      </c>
      <c r="D161" s="611" t="s">
        <v>353</v>
      </c>
      <c r="E161" s="607" t="s">
        <v>211</v>
      </c>
      <c r="F161" s="607" t="s">
        <v>140</v>
      </c>
      <c r="G161" s="600">
        <v>21</v>
      </c>
      <c r="H161" s="600">
        <v>13</v>
      </c>
      <c r="I161" s="600">
        <v>0</v>
      </c>
      <c r="J161" s="600">
        <v>0</v>
      </c>
      <c r="K161" s="593">
        <v>94385.109464754307</v>
      </c>
      <c r="L161" s="593">
        <v>0</v>
      </c>
      <c r="M161" s="599"/>
      <c r="N161" s="593">
        <v>0</v>
      </c>
      <c r="O161" s="593">
        <v>0</v>
      </c>
      <c r="P161" s="672" t="s">
        <v>432</v>
      </c>
      <c r="Q161" s="593">
        <v>0</v>
      </c>
      <c r="R161" s="593">
        <v>0</v>
      </c>
      <c r="S161" s="593">
        <v>0</v>
      </c>
      <c r="T161" s="593">
        <v>0</v>
      </c>
      <c r="U161" s="592" t="str">
        <f>IF(Tabela1[[#This Row],[Desconto SLA Mês]]&lt;&gt;"preenchimento pendente","Sim","Não")</f>
        <v>Não</v>
      </c>
      <c r="V161" s="592">
        <f t="shared" si="15"/>
        <v>94385.109464754307</v>
      </c>
      <c r="W161" s="592"/>
      <c r="X161" s="609"/>
      <c r="Y161" s="609"/>
      <c r="Z161" s="609"/>
      <c r="AA161" s="610">
        <v>45717</v>
      </c>
      <c r="AB161" s="668" cm="1">
        <f t="array" ref="AB16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61" s="207"/>
      <c r="AD161" s="207"/>
      <c r="AE161" s="207"/>
      <c r="AF161" s="5"/>
      <c r="AG161" s="5"/>
      <c r="AH161" s="5"/>
      <c r="AI161" s="5"/>
      <c r="AJ161" s="3">
        <f t="shared" si="19"/>
        <v>0</v>
      </c>
      <c r="AK161" s="3">
        <f t="shared" si="20"/>
        <v>0</v>
      </c>
      <c r="AL161" s="3">
        <f t="shared" si="21"/>
        <v>0</v>
      </c>
      <c r="AM161" s="5"/>
      <c r="AN161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162" spans="2:40" customFormat="1" ht="20.9" customHeight="1" thickBot="1">
      <c r="B162" s="476"/>
      <c r="C162" s="3" t="s">
        <v>220</v>
      </c>
      <c r="D162" s="611" t="s">
        <v>353</v>
      </c>
      <c r="E162" s="607" t="s">
        <v>75</v>
      </c>
      <c r="F162" s="607" t="s">
        <v>140</v>
      </c>
      <c r="G162" s="600">
        <v>3</v>
      </c>
      <c r="H162" s="600">
        <v>3</v>
      </c>
      <c r="I162" s="600">
        <v>0</v>
      </c>
      <c r="J162" s="600">
        <v>0</v>
      </c>
      <c r="K162" s="593">
        <v>14749.942649916937</v>
      </c>
      <c r="L162" s="593">
        <v>0</v>
      </c>
      <c r="M162" s="599"/>
      <c r="N162" s="593">
        <v>0</v>
      </c>
      <c r="O162" s="593">
        <v>0</v>
      </c>
      <c r="P162" s="672" t="s">
        <v>432</v>
      </c>
      <c r="Q162" s="593">
        <v>0</v>
      </c>
      <c r="R162" s="593">
        <v>0</v>
      </c>
      <c r="S162" s="593">
        <v>0</v>
      </c>
      <c r="T162" s="593">
        <v>0</v>
      </c>
      <c r="U162" s="592" t="str">
        <f>IF(Tabela1[[#This Row],[Desconto SLA Mês]]&lt;&gt;"preenchimento pendente","Sim","Não")</f>
        <v>Não</v>
      </c>
      <c r="V162" s="592">
        <f t="shared" si="15"/>
        <v>14749.942649916937</v>
      </c>
      <c r="W162" s="592"/>
      <c r="X162" s="609"/>
      <c r="Y162" s="609"/>
      <c r="Z162" s="609"/>
      <c r="AA162" s="610">
        <v>45717</v>
      </c>
      <c r="AB162" s="668" cm="1">
        <f t="array" ref="AB16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62" s="207"/>
      <c r="AD162" s="207"/>
      <c r="AE162" s="207"/>
      <c r="AF162" s="5"/>
      <c r="AG162" s="5"/>
      <c r="AH162" s="5"/>
      <c r="AI162" s="5"/>
      <c r="AJ162" s="3">
        <f t="shared" si="19"/>
        <v>0</v>
      </c>
      <c r="AK162" s="3">
        <f t="shared" si="20"/>
        <v>0</v>
      </c>
      <c r="AL162" s="3">
        <f t="shared" si="21"/>
        <v>0</v>
      </c>
      <c r="AM162" s="5"/>
      <c r="AN162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163" spans="2:40" customFormat="1" ht="20.9" customHeight="1" thickBot="1">
      <c r="B163" s="476"/>
      <c r="C163" s="3" t="s">
        <v>220</v>
      </c>
      <c r="D163" s="611" t="s">
        <v>353</v>
      </c>
      <c r="E163" s="607" t="s">
        <v>208</v>
      </c>
      <c r="F163" s="607" t="s">
        <v>181</v>
      </c>
      <c r="G163" s="600">
        <v>12</v>
      </c>
      <c r="H163" s="600">
        <v>12</v>
      </c>
      <c r="I163" s="600">
        <v>0</v>
      </c>
      <c r="J163" s="600">
        <v>0</v>
      </c>
      <c r="K163" s="593">
        <v>44090.759999999995</v>
      </c>
      <c r="L163" s="593">
        <v>0</v>
      </c>
      <c r="M163" s="599"/>
      <c r="N163" s="593">
        <v>0</v>
      </c>
      <c r="O163" s="593">
        <v>0</v>
      </c>
      <c r="P163" s="672" t="s">
        <v>432</v>
      </c>
      <c r="Q163" s="593">
        <v>0</v>
      </c>
      <c r="R163" s="593">
        <v>0</v>
      </c>
      <c r="S163" s="593">
        <v>0</v>
      </c>
      <c r="T163" s="593">
        <v>0</v>
      </c>
      <c r="U163" s="592" t="str">
        <f>IF(Tabela1[[#This Row],[Desconto SLA Mês]]&lt;&gt;"preenchimento pendente","Sim","Não")</f>
        <v>Não</v>
      </c>
      <c r="V163" s="592">
        <f t="shared" si="15"/>
        <v>44090.759999999995</v>
      </c>
      <c r="W163" s="592"/>
      <c r="X163" s="609"/>
      <c r="Y163" s="609"/>
      <c r="Z163" s="609"/>
      <c r="AA163" s="610">
        <v>45717</v>
      </c>
      <c r="AB163" s="668" cm="1">
        <f t="array" ref="AB16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63" s="207"/>
      <c r="AD163" s="207"/>
      <c r="AE163" s="207"/>
      <c r="AF163" s="5"/>
      <c r="AG163" s="5"/>
      <c r="AH163" s="5"/>
      <c r="AI163" s="5"/>
      <c r="AJ163" s="3">
        <f t="shared" si="19"/>
        <v>0</v>
      </c>
      <c r="AK163" s="3">
        <f t="shared" si="20"/>
        <v>0</v>
      </c>
      <c r="AL163" s="3">
        <f t="shared" si="21"/>
        <v>0</v>
      </c>
      <c r="AM163" s="5"/>
      <c r="AN163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164" spans="2:40" customFormat="1" ht="20.9" customHeight="1" thickBot="1">
      <c r="B164" s="476"/>
      <c r="C164" s="3" t="s">
        <v>220</v>
      </c>
      <c r="D164" s="611" t="s">
        <v>353</v>
      </c>
      <c r="E164" s="607" t="s">
        <v>210</v>
      </c>
      <c r="F164" s="607" t="s">
        <v>193</v>
      </c>
      <c r="G164" s="600">
        <v>10</v>
      </c>
      <c r="H164" s="600">
        <v>10</v>
      </c>
      <c r="I164" s="600">
        <v>0</v>
      </c>
      <c r="J164" s="600">
        <v>0</v>
      </c>
      <c r="K164" s="593">
        <v>51655.930000000008</v>
      </c>
      <c r="L164" s="593">
        <v>0</v>
      </c>
      <c r="M164" s="599"/>
      <c r="N164" s="593">
        <v>0</v>
      </c>
      <c r="O164" s="593">
        <v>0</v>
      </c>
      <c r="P164" s="672" t="s">
        <v>432</v>
      </c>
      <c r="Q164" s="593">
        <v>0</v>
      </c>
      <c r="R164" s="593">
        <v>0</v>
      </c>
      <c r="S164" s="593">
        <v>0</v>
      </c>
      <c r="T164" s="593">
        <v>0</v>
      </c>
      <c r="U164" s="592" t="str">
        <f>IF(Tabela1[[#This Row],[Desconto SLA Mês]]&lt;&gt;"preenchimento pendente","Sim","Não")</f>
        <v>Não</v>
      </c>
      <c r="V164" s="592">
        <f t="shared" si="15"/>
        <v>51655.930000000008</v>
      </c>
      <c r="W164" s="592"/>
      <c r="X164" s="609"/>
      <c r="Y164" s="609"/>
      <c r="Z164" s="609"/>
      <c r="AA164" s="610">
        <v>45717</v>
      </c>
      <c r="AB164" s="668" cm="1">
        <f t="array" ref="AB16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64" s="207"/>
      <c r="AD164" s="207"/>
      <c r="AE164" s="207"/>
      <c r="AF164" s="5"/>
      <c r="AG164" s="5"/>
      <c r="AH164" s="5"/>
      <c r="AI164" s="5"/>
      <c r="AJ164" s="3">
        <f t="shared" si="19"/>
        <v>0</v>
      </c>
      <c r="AK164" s="3">
        <f t="shared" si="20"/>
        <v>0</v>
      </c>
      <c r="AL164" s="3">
        <f t="shared" si="21"/>
        <v>0</v>
      </c>
      <c r="AM164" s="5"/>
      <c r="AN164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165" spans="2:40" customFormat="1" ht="20.9" customHeight="1" thickBot="1">
      <c r="B165" s="476"/>
      <c r="C165" s="3" t="s">
        <v>220</v>
      </c>
      <c r="D165" s="611" t="s">
        <v>344</v>
      </c>
      <c r="E165" s="607" t="s">
        <v>212</v>
      </c>
      <c r="F165" s="607" t="s">
        <v>152</v>
      </c>
      <c r="G165" s="600">
        <v>11.65</v>
      </c>
      <c r="H165" s="600">
        <v>11.65</v>
      </c>
      <c r="I165" s="600">
        <v>0</v>
      </c>
      <c r="J165" s="600">
        <v>0</v>
      </c>
      <c r="K165" s="593">
        <v>95900.91</v>
      </c>
      <c r="L165" s="593">
        <v>0</v>
      </c>
      <c r="M165" s="593">
        <v>0</v>
      </c>
      <c r="N165" s="593">
        <v>0</v>
      </c>
      <c r="O165" s="593">
        <v>0</v>
      </c>
      <c r="P165" s="593">
        <v>0</v>
      </c>
      <c r="Q165" s="593">
        <v>0</v>
      </c>
      <c r="R165" s="593">
        <v>0</v>
      </c>
      <c r="S165" s="593">
        <v>0</v>
      </c>
      <c r="T165" s="593">
        <v>0</v>
      </c>
      <c r="U165" s="592" t="str">
        <f>IF(Tabela1[[#This Row],[Desconto SLA Mês]]&lt;&gt;"preenchimento pendente","Sim","Não")</f>
        <v>Sim</v>
      </c>
      <c r="V165" s="592">
        <f t="shared" si="15"/>
        <v>95900.91</v>
      </c>
      <c r="W165" s="592"/>
      <c r="X165" s="609"/>
      <c r="Y165" s="609"/>
      <c r="Z165" s="609"/>
      <c r="AA165" s="610">
        <v>45748</v>
      </c>
      <c r="AB165" s="668" cm="1">
        <f t="array" ref="AB16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65" s="207">
        <v>1808</v>
      </c>
      <c r="AD165" s="64">
        <v>1578.99</v>
      </c>
      <c r="AE165" s="64"/>
      <c r="AF165" s="5"/>
      <c r="AG165" s="5"/>
      <c r="AH165" s="5"/>
      <c r="AI165" s="5"/>
      <c r="AJ165" s="3">
        <f t="shared" si="19"/>
        <v>0</v>
      </c>
      <c r="AK165" s="3">
        <f t="shared" si="20"/>
        <v>229.01</v>
      </c>
      <c r="AL165" s="3">
        <f t="shared" si="21"/>
        <v>0</v>
      </c>
      <c r="AM165" s="5"/>
      <c r="AN165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66" spans="2:40" customFormat="1" ht="20.9" customHeight="1" thickBot="1">
      <c r="B166" s="476"/>
      <c r="C166" s="3" t="s">
        <v>220</v>
      </c>
      <c r="D166" s="611" t="s">
        <v>344</v>
      </c>
      <c r="E166" s="607" t="s">
        <v>214</v>
      </c>
      <c r="F166" s="607" t="s">
        <v>142</v>
      </c>
      <c r="G166" s="600">
        <v>14</v>
      </c>
      <c r="H166" s="600">
        <v>11</v>
      </c>
      <c r="I166" s="600">
        <v>2</v>
      </c>
      <c r="J166" s="600">
        <v>0</v>
      </c>
      <c r="K166" s="593">
        <v>53345.99</v>
      </c>
      <c r="L166" s="593">
        <v>0</v>
      </c>
      <c r="M166" s="593">
        <v>-314.81</v>
      </c>
      <c r="N166" s="593">
        <v>0</v>
      </c>
      <c r="O166" s="593">
        <v>0</v>
      </c>
      <c r="P166" s="593">
        <v>-355.63993333333201</v>
      </c>
      <c r="Q166" s="593">
        <v>0</v>
      </c>
      <c r="R166" s="593">
        <v>0</v>
      </c>
      <c r="S166" s="593">
        <v>0</v>
      </c>
      <c r="T166" s="593">
        <v>0</v>
      </c>
      <c r="U166" s="592" t="str">
        <f>IF(Tabela1[[#This Row],[Desconto SLA Mês]]&lt;&gt;"preenchimento pendente","Sim","Não")</f>
        <v>Sim</v>
      </c>
      <c r="V166" s="613">
        <f t="shared" si="15"/>
        <v>52675.540066666668</v>
      </c>
      <c r="W166" s="592"/>
      <c r="X166" s="609"/>
      <c r="Y166" s="609"/>
      <c r="Z166" s="609"/>
      <c r="AA166" s="610">
        <v>45748</v>
      </c>
      <c r="AB166" s="668" cm="1">
        <f t="array" ref="AB16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66" s="207"/>
      <c r="AD166" s="207"/>
      <c r="AE166" s="207"/>
      <c r="AF166" s="5"/>
      <c r="AG166" s="5"/>
      <c r="AH166" s="5"/>
      <c r="AI166" s="5"/>
      <c r="AJ166" s="3">
        <f t="shared" si="19"/>
        <v>314.81</v>
      </c>
      <c r="AK166" s="3">
        <f t="shared" si="20"/>
        <v>0</v>
      </c>
      <c r="AL166" s="3">
        <f t="shared" si="21"/>
        <v>670.44993333332968</v>
      </c>
      <c r="AM166" s="5"/>
      <c r="AN166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67" spans="2:40" customFormat="1" ht="20.9" customHeight="1" thickBot="1">
      <c r="B167" s="476"/>
      <c r="C167" s="3" t="s">
        <v>220</v>
      </c>
      <c r="D167" s="611" t="s">
        <v>344</v>
      </c>
      <c r="E167" s="607" t="s">
        <v>213</v>
      </c>
      <c r="F167" s="607" t="s">
        <v>347</v>
      </c>
      <c r="G167" s="600">
        <v>3</v>
      </c>
      <c r="H167" s="600">
        <v>3.25</v>
      </c>
      <c r="I167" s="600">
        <v>0</v>
      </c>
      <c r="J167" s="600">
        <v>0</v>
      </c>
      <c r="K167" s="593">
        <v>19571.72</v>
      </c>
      <c r="L167" s="600">
        <v>0</v>
      </c>
      <c r="M167" s="593">
        <v>0</v>
      </c>
      <c r="N167" s="593">
        <v>0</v>
      </c>
      <c r="O167" s="593">
        <v>0</v>
      </c>
      <c r="P167" s="593">
        <v>-32.619533333334402</v>
      </c>
      <c r="Q167" s="593">
        <v>0</v>
      </c>
      <c r="R167" s="593">
        <v>0</v>
      </c>
      <c r="S167" s="593">
        <v>0</v>
      </c>
      <c r="T167" s="593">
        <v>0</v>
      </c>
      <c r="U167" s="592" t="str">
        <f>IF(Tabela1[[#This Row],[Desconto SLA Mês]]&lt;&gt;"preenchimento pendente","Sim","Não")</f>
        <v>Sim</v>
      </c>
      <c r="V167" s="592">
        <f t="shared" si="15"/>
        <v>19539.100466666667</v>
      </c>
      <c r="W167" s="592"/>
      <c r="X167" s="609"/>
      <c r="Y167" s="609"/>
      <c r="Z167" s="609"/>
      <c r="AA167" s="610">
        <v>45748</v>
      </c>
      <c r="AB167" s="668" cm="1">
        <f t="array" ref="AB16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67" s="64"/>
      <c r="AD167" s="64"/>
      <c r="AE167" s="64"/>
      <c r="AF167" s="5"/>
      <c r="AG167" s="5"/>
      <c r="AH167" s="5"/>
      <c r="AI167" s="5"/>
      <c r="AJ167" s="3">
        <f t="shared" si="19"/>
        <v>0</v>
      </c>
      <c r="AK167" s="3">
        <f t="shared" si="20"/>
        <v>0</v>
      </c>
      <c r="AL167" s="3">
        <f t="shared" si="21"/>
        <v>32.619533333334402</v>
      </c>
      <c r="AM167" s="5"/>
      <c r="AN167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68" spans="2:40" customFormat="1" ht="20.9" customHeight="1" thickBot="1">
      <c r="B168" s="476"/>
      <c r="C168" s="3" t="s">
        <v>220</v>
      </c>
      <c r="D168" s="611" t="s">
        <v>344</v>
      </c>
      <c r="E168" s="607" t="s">
        <v>88</v>
      </c>
      <c r="F168" s="607" t="s">
        <v>153</v>
      </c>
      <c r="G168" s="600">
        <v>43</v>
      </c>
      <c r="H168" s="600">
        <v>40</v>
      </c>
      <c r="I168" s="600">
        <v>129</v>
      </c>
      <c r="J168" s="600">
        <v>0</v>
      </c>
      <c r="K168" s="593">
        <v>232576.47</v>
      </c>
      <c r="L168" s="593">
        <v>0</v>
      </c>
      <c r="M168" s="593">
        <v>-21840.01</v>
      </c>
      <c r="N168" s="593">
        <v>0</v>
      </c>
      <c r="O168" s="593">
        <v>0</v>
      </c>
      <c r="P168" s="593">
        <v>-2325.7600000000002</v>
      </c>
      <c r="Q168" s="593">
        <v>0</v>
      </c>
      <c r="R168" s="593">
        <v>0</v>
      </c>
      <c r="S168" s="593">
        <v>-4456.8346760432178</v>
      </c>
      <c r="T168" s="593">
        <v>0</v>
      </c>
      <c r="U168" s="592" t="str">
        <f>IF(Tabela1[[#This Row],[Desconto SLA Mês]]&lt;&gt;"preenchimento pendente","Sim","Não")</f>
        <v>Sim</v>
      </c>
      <c r="V168" s="592">
        <f t="shared" si="15"/>
        <v>203953.86532395676</v>
      </c>
      <c r="W168" s="592"/>
      <c r="X168" s="609"/>
      <c r="Y168" s="609"/>
      <c r="Z168" s="609"/>
      <c r="AA168" s="610">
        <v>45748</v>
      </c>
      <c r="AB168" s="668" cm="1">
        <f t="array" ref="AB16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68" s="207">
        <v>13202.21</v>
      </c>
      <c r="AD168" s="207">
        <v>12892.842744729391</v>
      </c>
      <c r="AE168" s="207">
        <v>13202.21</v>
      </c>
      <c r="AF168" s="5"/>
      <c r="AG168" s="207">
        <v>13202.21</v>
      </c>
      <c r="AH168" s="5" t="s">
        <v>433</v>
      </c>
      <c r="AI168" s="5"/>
      <c r="AJ168" s="3">
        <f t="shared" si="19"/>
        <v>21840.01</v>
      </c>
      <c r="AK168" s="3">
        <f t="shared" si="20"/>
        <v>309.36725527060844</v>
      </c>
      <c r="AL168" s="3">
        <f t="shared" si="21"/>
        <v>28622.604676043236</v>
      </c>
      <c r="AM168" s="5"/>
      <c r="AN168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69" spans="2:40" customFormat="1" ht="20.9" customHeight="1" thickBot="1">
      <c r="B169" s="476"/>
      <c r="C169" s="3" t="s">
        <v>220</v>
      </c>
      <c r="D169" s="611" t="s">
        <v>344</v>
      </c>
      <c r="E169" s="607" t="s">
        <v>211</v>
      </c>
      <c r="F169" s="607" t="s">
        <v>140</v>
      </c>
      <c r="G169" s="600">
        <v>29</v>
      </c>
      <c r="H169" s="600">
        <v>7</v>
      </c>
      <c r="I169" s="600">
        <v>34</v>
      </c>
      <c r="J169" s="600">
        <v>0</v>
      </c>
      <c r="K169" s="593">
        <v>54805.05</v>
      </c>
      <c r="L169" s="593">
        <v>0</v>
      </c>
      <c r="M169" s="593">
        <v>-8432.06</v>
      </c>
      <c r="N169" s="593">
        <v>0</v>
      </c>
      <c r="O169" s="593">
        <v>0</v>
      </c>
      <c r="P169" s="593">
        <v>0</v>
      </c>
      <c r="Q169" s="593">
        <v>0</v>
      </c>
      <c r="R169" s="593">
        <v>0</v>
      </c>
      <c r="S169" s="593">
        <v>0</v>
      </c>
      <c r="T169" s="593">
        <v>0</v>
      </c>
      <c r="U169" s="592" t="str">
        <f>IF(Tabela1[[#This Row],[Desconto SLA Mês]]&lt;&gt;"preenchimento pendente","Sim","Não")</f>
        <v>Sim</v>
      </c>
      <c r="V169" s="592">
        <f t="shared" si="15"/>
        <v>46372.990000000005</v>
      </c>
      <c r="W169" s="592"/>
      <c r="X169" s="609"/>
      <c r="Y169" s="609"/>
      <c r="Z169" s="609"/>
      <c r="AA169" s="610">
        <v>45748</v>
      </c>
      <c r="AB169" s="668" cm="1">
        <f t="array" ref="AB16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69" s="207"/>
      <c r="AD169" s="207"/>
      <c r="AE169" s="207"/>
      <c r="AF169" s="5"/>
      <c r="AG169" s="5"/>
      <c r="AH169" s="5"/>
      <c r="AI169" s="5"/>
      <c r="AJ169" s="3">
        <f t="shared" si="19"/>
        <v>8432.06</v>
      </c>
      <c r="AK169" s="3">
        <f t="shared" si="20"/>
        <v>0</v>
      </c>
      <c r="AL169" s="3">
        <f t="shared" si="21"/>
        <v>8432.0599999999977</v>
      </c>
      <c r="AM169" s="5"/>
      <c r="AN169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70" spans="2:40" customFormat="1" ht="20.9" customHeight="1" thickBot="1">
      <c r="B170" s="476"/>
      <c r="C170" s="3" t="s">
        <v>220</v>
      </c>
      <c r="D170" s="611" t="s">
        <v>344</v>
      </c>
      <c r="E170" s="607" t="s">
        <v>208</v>
      </c>
      <c r="F170" s="607" t="s">
        <v>190</v>
      </c>
      <c r="G170" s="600">
        <v>22</v>
      </c>
      <c r="H170" s="600">
        <v>22</v>
      </c>
      <c r="I170" s="600">
        <v>11</v>
      </c>
      <c r="J170" s="600">
        <v>0</v>
      </c>
      <c r="K170" s="593">
        <v>119184.08677205365</v>
      </c>
      <c r="L170" s="593">
        <v>0</v>
      </c>
      <c r="M170" s="593">
        <v>-1996.85</v>
      </c>
      <c r="N170" s="593">
        <v>0</v>
      </c>
      <c r="O170" s="593">
        <v>0</v>
      </c>
      <c r="P170" s="593">
        <v>-1191.8399999999999</v>
      </c>
      <c r="Q170" s="593">
        <v>0</v>
      </c>
      <c r="R170" s="593">
        <v>0</v>
      </c>
      <c r="S170" s="593">
        <v>0</v>
      </c>
      <c r="T170" s="593">
        <v>0</v>
      </c>
      <c r="U170" s="592" t="str">
        <f>IF(Tabela1[[#This Row],[Desconto SLA Mês]]&lt;&gt;"preenchimento pendente","Sim","Não")</f>
        <v>Sim</v>
      </c>
      <c r="V170" s="613">
        <f t="shared" si="15"/>
        <v>115995.39677205365</v>
      </c>
      <c r="W170" s="592"/>
      <c r="X170" s="609"/>
      <c r="Y170" s="609"/>
      <c r="Z170" s="609"/>
      <c r="AA170" s="610">
        <v>45748</v>
      </c>
      <c r="AB170" s="668" cm="1">
        <f t="array" ref="AB17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70" s="207"/>
      <c r="AD170" s="207"/>
      <c r="AE170" s="207"/>
      <c r="AF170" s="5"/>
      <c r="AG170" s="5"/>
      <c r="AH170" s="5"/>
      <c r="AI170" s="5"/>
      <c r="AJ170" s="3">
        <f t="shared" si="19"/>
        <v>1996.85</v>
      </c>
      <c r="AK170" s="3">
        <f t="shared" si="20"/>
        <v>0</v>
      </c>
      <c r="AL170" s="3">
        <f t="shared" si="21"/>
        <v>3188.6900000000023</v>
      </c>
      <c r="AM170" s="5"/>
      <c r="AN170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71" spans="2:40" customFormat="1" ht="20.9" customHeight="1" thickBot="1">
      <c r="B171" s="476"/>
      <c r="C171" s="3" t="s">
        <v>220</v>
      </c>
      <c r="D171" s="611" t="s">
        <v>344</v>
      </c>
      <c r="E171" s="607" t="s">
        <v>210</v>
      </c>
      <c r="F171" s="607" t="s">
        <v>190</v>
      </c>
      <c r="G171" s="600">
        <v>16</v>
      </c>
      <c r="H171" s="600">
        <v>16</v>
      </c>
      <c r="I171" s="600">
        <v>0</v>
      </c>
      <c r="J171" s="600">
        <v>0</v>
      </c>
      <c r="K171" s="593">
        <v>112889.22282411913</v>
      </c>
      <c r="L171" s="593">
        <v>0</v>
      </c>
      <c r="M171" s="593">
        <v>0</v>
      </c>
      <c r="N171" s="593">
        <v>0</v>
      </c>
      <c r="O171" s="593">
        <v>0</v>
      </c>
      <c r="P171" s="593">
        <v>0</v>
      </c>
      <c r="Q171" s="593">
        <v>0</v>
      </c>
      <c r="R171" s="593">
        <v>0</v>
      </c>
      <c r="S171" s="593">
        <v>0</v>
      </c>
      <c r="T171" s="593">
        <v>0</v>
      </c>
      <c r="U171" s="592" t="str">
        <f>IF(Tabela1[[#This Row],[Desconto SLA Mês]]&lt;&gt;"preenchimento pendente","Sim","Não")</f>
        <v>Sim</v>
      </c>
      <c r="V171" s="592">
        <f t="shared" si="15"/>
        <v>112889.22282411913</v>
      </c>
      <c r="W171" s="592"/>
      <c r="X171" s="609"/>
      <c r="Y171" s="609"/>
      <c r="Z171" s="609"/>
      <c r="AA171" s="610">
        <v>45748</v>
      </c>
      <c r="AB171" s="668" cm="1">
        <f t="array" ref="AB17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71" s="207"/>
      <c r="AD171" s="207"/>
      <c r="AE171" s="207"/>
      <c r="AF171" s="5"/>
      <c r="AG171" s="5"/>
      <c r="AH171" s="5"/>
      <c r="AI171" s="5"/>
      <c r="AJ171" s="3">
        <f t="shared" si="19"/>
        <v>0</v>
      </c>
      <c r="AK171" s="3">
        <f t="shared" si="20"/>
        <v>0</v>
      </c>
      <c r="AL171" s="3">
        <f t="shared" si="21"/>
        <v>0</v>
      </c>
      <c r="AM171" s="5"/>
      <c r="AN171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172" spans="2:40" customFormat="1" ht="20.9" customHeight="1" thickBot="1">
      <c r="B172" s="476"/>
      <c r="C172" s="3" t="s">
        <v>433</v>
      </c>
      <c r="D172" s="611" t="s">
        <v>348</v>
      </c>
      <c r="E172" s="607" t="s">
        <v>212</v>
      </c>
      <c r="F172" s="607" t="s">
        <v>143</v>
      </c>
      <c r="G172" s="600">
        <v>4.66</v>
      </c>
      <c r="H172" s="600">
        <v>4.66</v>
      </c>
      <c r="I172" s="680" t="s">
        <v>434</v>
      </c>
      <c r="J172" s="680" t="s">
        <v>434</v>
      </c>
      <c r="K172" s="593">
        <v>32432.99</v>
      </c>
      <c r="L172" s="597"/>
      <c r="M172" s="597"/>
      <c r="N172" s="597"/>
      <c r="O172" s="597"/>
      <c r="P172" s="671" t="s">
        <v>432</v>
      </c>
      <c r="Q172" s="597"/>
      <c r="R172" s="597"/>
      <c r="S172" s="597"/>
      <c r="T172" s="597"/>
      <c r="U172" s="592" t="str">
        <f>IF(Tabela1[[#This Row],[Desconto SLA Mês]]&lt;&gt;"preenchimento pendente","Sim","Não")</f>
        <v>Não</v>
      </c>
      <c r="V172" s="592">
        <f t="shared" si="15"/>
        <v>32432.99</v>
      </c>
      <c r="W172" s="592"/>
      <c r="X172" s="609"/>
      <c r="Y172" s="609"/>
      <c r="Z172" s="609"/>
      <c r="AA172" s="610">
        <v>45717</v>
      </c>
      <c r="AB172" s="668" cm="1">
        <f t="array" ref="AB17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72" s="207"/>
      <c r="AD172" s="207"/>
      <c r="AE172" s="207"/>
      <c r="AF172" s="5"/>
      <c r="AG172" s="5"/>
      <c r="AH172" s="5"/>
      <c r="AI172" s="5"/>
      <c r="AJ172" s="3">
        <f t="shared" si="19"/>
        <v>0</v>
      </c>
      <c r="AK172" s="3">
        <f t="shared" si="20"/>
        <v>0</v>
      </c>
      <c r="AL172" s="3">
        <f t="shared" si="21"/>
        <v>0</v>
      </c>
      <c r="AM172" s="5"/>
      <c r="AN172" s="3" t="e">
        <f>_xlfn.XLOOKUP(Tabela1[[#This Row],[Unidade]],tabShoppingsEmails[Shopping],tabShoppingsEmails[E-mails consolidados])</f>
        <v>#N/A</v>
      </c>
    </row>
    <row r="173" spans="2:40" customFormat="1" ht="20.9" customHeight="1" thickBot="1">
      <c r="B173" s="476"/>
      <c r="C173" s="3" t="s">
        <v>433</v>
      </c>
      <c r="D173" s="611" t="s">
        <v>348</v>
      </c>
      <c r="E173" s="607" t="s">
        <v>88</v>
      </c>
      <c r="F173" s="607" t="s">
        <v>180</v>
      </c>
      <c r="G173" s="600">
        <v>25</v>
      </c>
      <c r="H173" s="600">
        <v>22</v>
      </c>
      <c r="I173" s="680" t="s">
        <v>434</v>
      </c>
      <c r="J173" s="680" t="s">
        <v>434</v>
      </c>
      <c r="K173" s="593">
        <v>83594.33</v>
      </c>
      <c r="L173" s="597"/>
      <c r="M173" s="597"/>
      <c r="N173" s="597"/>
      <c r="O173" s="597"/>
      <c r="P173" s="671" t="s">
        <v>432</v>
      </c>
      <c r="Q173" s="597"/>
      <c r="R173" s="597"/>
      <c r="S173" s="597"/>
      <c r="T173" s="597"/>
      <c r="U173" s="592" t="str">
        <f>IF(Tabela1[[#This Row],[Desconto SLA Mês]]&lt;&gt;"preenchimento pendente","Sim","Não")</f>
        <v>Não</v>
      </c>
      <c r="V173" s="592">
        <f t="shared" si="15"/>
        <v>83594.33</v>
      </c>
      <c r="W173" s="592"/>
      <c r="X173" s="609"/>
      <c r="Y173" s="609"/>
      <c r="Z173" s="609"/>
      <c r="AA173" s="610">
        <v>45717</v>
      </c>
      <c r="AB173" s="668" cm="1">
        <f t="array" ref="AB17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73" s="207"/>
      <c r="AD173" s="207"/>
      <c r="AE173" s="207"/>
      <c r="AF173" s="5"/>
      <c r="AG173" s="6"/>
      <c r="AH173" s="5"/>
      <c r="AI173" s="5"/>
      <c r="AJ173" s="3">
        <f t="shared" si="19"/>
        <v>0</v>
      </c>
      <c r="AK173" s="3">
        <f t="shared" si="20"/>
        <v>0</v>
      </c>
      <c r="AL173" s="3">
        <f t="shared" si="21"/>
        <v>0</v>
      </c>
      <c r="AM173" s="5"/>
      <c r="AN173" s="3" t="e">
        <f>_xlfn.XLOOKUP(Tabela1[[#This Row],[Unidade]],tabShoppingsEmails[Shopping],tabShoppingsEmails[E-mails consolidados])</f>
        <v>#N/A</v>
      </c>
    </row>
    <row r="174" spans="2:40" customFormat="1" ht="20.9" customHeight="1" thickBot="1">
      <c r="B174" s="476"/>
      <c r="C174" s="3" t="s">
        <v>433</v>
      </c>
      <c r="D174" s="611" t="s">
        <v>348</v>
      </c>
      <c r="E174" s="607" t="s">
        <v>75</v>
      </c>
      <c r="F174" s="607" t="s">
        <v>138</v>
      </c>
      <c r="G174" s="600">
        <v>2</v>
      </c>
      <c r="H174" s="600">
        <v>1</v>
      </c>
      <c r="I174" s="680" t="s">
        <v>434</v>
      </c>
      <c r="J174" s="680" t="s">
        <v>434</v>
      </c>
      <c r="K174" s="593">
        <v>12158.276693545675</v>
      </c>
      <c r="L174" s="597"/>
      <c r="M174" s="597"/>
      <c r="N174" s="597"/>
      <c r="O174" s="597"/>
      <c r="P174" s="671" t="s">
        <v>432</v>
      </c>
      <c r="Q174" s="597"/>
      <c r="R174" s="597"/>
      <c r="S174" s="597"/>
      <c r="T174" s="597"/>
      <c r="U174" s="592" t="str">
        <f>IF(Tabela1[[#This Row],[Desconto SLA Mês]]&lt;&gt;"preenchimento pendente","Sim","Não")</f>
        <v>Não</v>
      </c>
      <c r="V174" s="592">
        <f t="shared" si="15"/>
        <v>12158.276693545675</v>
      </c>
      <c r="W174" s="592"/>
      <c r="X174" s="609"/>
      <c r="Y174" s="609"/>
      <c r="Z174" s="609"/>
      <c r="AA174" s="610">
        <v>45717</v>
      </c>
      <c r="AB174" s="668" cm="1">
        <f t="array" ref="AB17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74" s="207"/>
      <c r="AD174" s="207"/>
      <c r="AE174" s="207"/>
      <c r="AF174" s="5"/>
      <c r="AG174" s="5"/>
      <c r="AH174" s="5"/>
      <c r="AI174" s="5"/>
      <c r="AJ174" s="3">
        <f t="shared" si="19"/>
        <v>0</v>
      </c>
      <c r="AK174" s="3">
        <f t="shared" si="20"/>
        <v>0</v>
      </c>
      <c r="AL174" s="3">
        <f t="shared" si="21"/>
        <v>0</v>
      </c>
      <c r="AM174" s="5"/>
      <c r="AN174" s="3" t="e">
        <f>_xlfn.XLOOKUP(Tabela1[[#This Row],[Unidade]],tabShoppingsEmails[Shopping],tabShoppingsEmails[E-mails consolidados])</f>
        <v>#N/A</v>
      </c>
    </row>
    <row r="175" spans="2:40" customFormat="1" ht="20.9" customHeight="1" thickBot="1">
      <c r="B175" s="476"/>
      <c r="C175" s="3" t="s">
        <v>433</v>
      </c>
      <c r="D175" s="611" t="s">
        <v>348</v>
      </c>
      <c r="E175" s="607" t="s">
        <v>210</v>
      </c>
      <c r="F175" s="607" t="s">
        <v>151</v>
      </c>
      <c r="G175" s="600">
        <v>6</v>
      </c>
      <c r="H175" s="600">
        <v>6</v>
      </c>
      <c r="I175" s="680" t="s">
        <v>434</v>
      </c>
      <c r="J175" s="680" t="s">
        <v>434</v>
      </c>
      <c r="K175" s="593">
        <v>36995.480000000003</v>
      </c>
      <c r="L175" s="596"/>
      <c r="M175" s="597"/>
      <c r="N175" s="597"/>
      <c r="O175" s="597"/>
      <c r="P175" s="671" t="s">
        <v>432</v>
      </c>
      <c r="Q175" s="597"/>
      <c r="R175" s="597"/>
      <c r="S175" s="597"/>
      <c r="T175" s="597"/>
      <c r="U175" s="592" t="str">
        <f>IF(Tabela1[[#This Row],[Desconto SLA Mês]]&lt;&gt;"preenchimento pendente","Sim","Não")</f>
        <v>Não</v>
      </c>
      <c r="V175" s="592">
        <f t="shared" si="15"/>
        <v>36995.480000000003</v>
      </c>
      <c r="W175" s="592"/>
      <c r="X175" s="609"/>
      <c r="Y175" s="609"/>
      <c r="Z175" s="609"/>
      <c r="AA175" s="610">
        <v>45717</v>
      </c>
      <c r="AB175" s="668" cm="1">
        <f t="array" ref="AB17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75" s="207"/>
      <c r="AD175" s="207"/>
      <c r="AE175" s="207"/>
      <c r="AF175" s="5"/>
      <c r="AG175" s="5"/>
      <c r="AH175" s="5"/>
      <c r="AI175" s="5"/>
      <c r="AJ175" s="3">
        <f t="shared" si="19"/>
        <v>0</v>
      </c>
      <c r="AK175" s="3">
        <f t="shared" si="20"/>
        <v>0</v>
      </c>
      <c r="AL175" s="3">
        <f t="shared" si="21"/>
        <v>0</v>
      </c>
      <c r="AM175" s="5"/>
      <c r="AN175" s="3" t="e">
        <f>_xlfn.XLOOKUP(Tabela1[[#This Row],[Unidade]],tabShoppingsEmails[Shopping],tabShoppingsEmails[E-mails consolidados])</f>
        <v>#N/A</v>
      </c>
    </row>
    <row r="176" spans="2:40" customFormat="1" ht="20.9" customHeight="1" thickBot="1">
      <c r="B176" s="476">
        <v>45779</v>
      </c>
      <c r="C176" s="3" t="s">
        <v>220</v>
      </c>
      <c r="D176" s="611" t="s">
        <v>324</v>
      </c>
      <c r="E176" s="607" t="s">
        <v>212</v>
      </c>
      <c r="F176" s="607" t="s">
        <v>184</v>
      </c>
      <c r="G176" s="600">
        <v>12</v>
      </c>
      <c r="H176" s="600">
        <v>11</v>
      </c>
      <c r="I176" s="600">
        <v>0</v>
      </c>
      <c r="J176" s="600">
        <v>0</v>
      </c>
      <c r="K176" s="593">
        <v>91089.5</v>
      </c>
      <c r="L176" s="593">
        <v>0</v>
      </c>
      <c r="M176" s="593">
        <v>0</v>
      </c>
      <c r="N176" s="593">
        <v>0</v>
      </c>
      <c r="O176" s="593">
        <v>0</v>
      </c>
      <c r="P176" s="593">
        <v>0</v>
      </c>
      <c r="Q176" s="593">
        <v>0</v>
      </c>
      <c r="R176" s="593">
        <v>0</v>
      </c>
      <c r="S176" s="593">
        <v>0</v>
      </c>
      <c r="T176" s="593">
        <v>0</v>
      </c>
      <c r="U176" s="592" t="str">
        <f>IF(Tabela1[[#This Row],[Desconto SLA Mês]]&lt;&gt;"preenchimento pendente","Sim","Não")</f>
        <v>Sim</v>
      </c>
      <c r="V176" s="592">
        <f t="shared" si="15"/>
        <v>91089.5</v>
      </c>
      <c r="W176" s="592"/>
      <c r="X176" s="609"/>
      <c r="Y176" s="609">
        <f>29630.1/6</f>
        <v>4938.3499999999995</v>
      </c>
      <c r="Z176" s="609" t="s">
        <v>444</v>
      </c>
      <c r="AA176" s="610">
        <v>45748</v>
      </c>
      <c r="AB176" s="668" cm="1">
        <f t="array" ref="AB17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76" s="207"/>
      <c r="AD176" s="207"/>
      <c r="AE176" s="207"/>
      <c r="AF176" s="5"/>
      <c r="AG176" s="5"/>
      <c r="AH176" s="5"/>
      <c r="AI176" s="5"/>
      <c r="AJ176" s="3">
        <f t="shared" si="19"/>
        <v>0</v>
      </c>
      <c r="AK176" s="3">
        <f t="shared" si="20"/>
        <v>0</v>
      </c>
      <c r="AL176" s="3">
        <f t="shared" si="21"/>
        <v>0</v>
      </c>
      <c r="AM176" s="5"/>
      <c r="AN176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177" spans="2:40" customFormat="1" ht="20.9" customHeight="1" thickBot="1">
      <c r="B177" s="476"/>
      <c r="C177" s="3" t="s">
        <v>433</v>
      </c>
      <c r="D177" s="611" t="s">
        <v>324</v>
      </c>
      <c r="E177" s="607" t="s">
        <v>213</v>
      </c>
      <c r="F177" s="607" t="s">
        <v>335</v>
      </c>
      <c r="G177" s="600">
        <v>2</v>
      </c>
      <c r="H177" s="600">
        <v>2</v>
      </c>
      <c r="I177" s="680" t="s">
        <v>434</v>
      </c>
      <c r="J177" s="680" t="s">
        <v>434</v>
      </c>
      <c r="K177" s="593">
        <v>11494.81</v>
      </c>
      <c r="L177" s="599"/>
      <c r="M177" s="599"/>
      <c r="N177" s="599"/>
      <c r="O177" s="599"/>
      <c r="P177" s="599" t="s">
        <v>432</v>
      </c>
      <c r="Q177" s="599"/>
      <c r="R177" s="599"/>
      <c r="S177" s="599"/>
      <c r="T177" s="599"/>
      <c r="U177" s="592" t="str">
        <f>IF(Tabela1[[#This Row],[Desconto SLA Mês]]&lt;&gt;"preenchimento pendente","Sim","Não")</f>
        <v>Não</v>
      </c>
      <c r="V177" s="592">
        <f t="shared" si="15"/>
        <v>11494.81</v>
      </c>
      <c r="W177" s="592"/>
      <c r="X177" s="609"/>
      <c r="Y177" s="609"/>
      <c r="Z177" s="609"/>
      <c r="AA177" s="610">
        <v>45748</v>
      </c>
      <c r="AB177" s="668" cm="1">
        <f t="array" ref="AB17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77" s="64"/>
      <c r="AD177" s="64"/>
      <c r="AE177" s="207"/>
      <c r="AF177" s="5"/>
      <c r="AG177" s="5"/>
      <c r="AH177" s="5"/>
      <c r="AI177" s="5"/>
      <c r="AJ177" s="3">
        <f t="shared" si="19"/>
        <v>0</v>
      </c>
      <c r="AK177" s="3">
        <f t="shared" si="20"/>
        <v>0</v>
      </c>
      <c r="AL177" s="3">
        <f t="shared" si="21"/>
        <v>0</v>
      </c>
      <c r="AM177" s="5"/>
      <c r="AN177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178" spans="2:40" customFormat="1" ht="20.65" customHeight="1" thickBot="1">
      <c r="B178" s="476">
        <v>45786</v>
      </c>
      <c r="C178" s="3" t="s">
        <v>220</v>
      </c>
      <c r="D178" s="611" t="s">
        <v>324</v>
      </c>
      <c r="E178" s="607" t="s">
        <v>88</v>
      </c>
      <c r="F178" s="607" t="s">
        <v>140</v>
      </c>
      <c r="G178" s="600">
        <v>35</v>
      </c>
      <c r="H178" s="600">
        <v>34</v>
      </c>
      <c r="I178" s="600">
        <v>0</v>
      </c>
      <c r="J178" s="600">
        <v>0</v>
      </c>
      <c r="K178" s="593">
        <v>163205.82</v>
      </c>
      <c r="L178" s="593">
        <v>0</v>
      </c>
      <c r="M178" s="593">
        <v>0</v>
      </c>
      <c r="N178" s="593">
        <v>0</v>
      </c>
      <c r="O178" s="593">
        <v>0</v>
      </c>
      <c r="P178" s="593">
        <v>0</v>
      </c>
      <c r="Q178" s="593">
        <v>0</v>
      </c>
      <c r="R178" s="593">
        <v>0</v>
      </c>
      <c r="S178" s="593">
        <v>0</v>
      </c>
      <c r="T178" s="593">
        <v>0</v>
      </c>
      <c r="U178" s="592" t="str">
        <f>IF(Tabela1[[#This Row],[Desconto SLA Mês]]&lt;&gt;"preenchimento pendente","Sim","Não")</f>
        <v>Sim</v>
      </c>
      <c r="V178" s="592">
        <f t="shared" si="15"/>
        <v>163205.82</v>
      </c>
      <c r="W178" s="592"/>
      <c r="X178" s="609"/>
      <c r="Y178" s="609"/>
      <c r="Z178" s="609"/>
      <c r="AA178" s="610">
        <v>45748</v>
      </c>
      <c r="AB178" s="668" cm="1">
        <f t="array" ref="AB17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78" s="207"/>
      <c r="AD178" s="207"/>
      <c r="AE178" s="207"/>
      <c r="AF178" s="5"/>
      <c r="AG178" s="5"/>
      <c r="AH178" s="5"/>
      <c r="AI178" s="5"/>
      <c r="AJ178" s="3">
        <f t="shared" si="19"/>
        <v>0</v>
      </c>
      <c r="AK178" s="3">
        <f t="shared" si="20"/>
        <v>0</v>
      </c>
      <c r="AL178" s="3">
        <f t="shared" si="21"/>
        <v>0</v>
      </c>
      <c r="AM178" s="5"/>
      <c r="AN178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179" spans="2:40" customFormat="1" ht="20.9" customHeight="1" thickBot="1">
      <c r="B179" s="476">
        <v>45786</v>
      </c>
      <c r="C179" s="3" t="s">
        <v>220</v>
      </c>
      <c r="D179" s="611" t="s">
        <v>324</v>
      </c>
      <c r="E179" s="607" t="s">
        <v>211</v>
      </c>
      <c r="F179" s="607" t="s">
        <v>140</v>
      </c>
      <c r="G179" s="600">
        <v>29</v>
      </c>
      <c r="H179" s="600">
        <v>15</v>
      </c>
      <c r="I179" s="600">
        <v>5</v>
      </c>
      <c r="J179" s="600">
        <v>0</v>
      </c>
      <c r="K179" s="593">
        <v>117515.08</v>
      </c>
      <c r="L179" s="593">
        <v>0</v>
      </c>
      <c r="M179" s="595">
        <v>-901.15</v>
      </c>
      <c r="N179" s="593">
        <v>0</v>
      </c>
      <c r="O179" s="593">
        <v>0</v>
      </c>
      <c r="P179" s="593">
        <v>-1175.1507999999999</v>
      </c>
      <c r="Q179" s="593">
        <v>0</v>
      </c>
      <c r="R179" s="593">
        <v>0</v>
      </c>
      <c r="S179" s="593">
        <v>0</v>
      </c>
      <c r="T179" s="593">
        <v>0</v>
      </c>
      <c r="U179" s="592" t="str">
        <f>IF(Tabela1[[#This Row],[Desconto SLA Mês]]&lt;&gt;"preenchimento pendente","Sim","Não")</f>
        <v>Sim</v>
      </c>
      <c r="V179" s="613">
        <f t="shared" si="15"/>
        <v>115438.7792</v>
      </c>
      <c r="W179" s="592"/>
      <c r="X179" s="609"/>
      <c r="Y179" s="609"/>
      <c r="Z179" s="609"/>
      <c r="AA179" s="610">
        <v>45748</v>
      </c>
      <c r="AB179" s="668" cm="1">
        <f t="array" ref="AB17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79" s="207"/>
      <c r="AD179" s="207">
        <v>11306.359412299345</v>
      </c>
      <c r="AE179" s="207"/>
      <c r="AF179" s="5"/>
      <c r="AG179" s="6"/>
      <c r="AH179" s="5"/>
      <c r="AI179" s="5"/>
      <c r="AJ179" s="3">
        <f t="shared" si="19"/>
        <v>901.15</v>
      </c>
      <c r="AK179" s="3">
        <f t="shared" si="20"/>
        <v>-11306.359412299345</v>
      </c>
      <c r="AL179" s="3">
        <f t="shared" si="21"/>
        <v>2076.3007999999973</v>
      </c>
      <c r="AM179" s="5"/>
      <c r="AN179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180" spans="2:40" customFormat="1" ht="20.9" customHeight="1" thickBot="1">
      <c r="B180" s="476">
        <v>45786</v>
      </c>
      <c r="C180" s="3" t="s">
        <v>220</v>
      </c>
      <c r="D180" s="611" t="s">
        <v>324</v>
      </c>
      <c r="E180" s="607" t="s">
        <v>75</v>
      </c>
      <c r="F180" s="607" t="s">
        <v>140</v>
      </c>
      <c r="G180" s="600">
        <v>4</v>
      </c>
      <c r="H180" s="600">
        <v>3</v>
      </c>
      <c r="I180" s="600">
        <v>0</v>
      </c>
      <c r="J180" s="600">
        <v>0</v>
      </c>
      <c r="K180" s="593">
        <v>19843.18</v>
      </c>
      <c r="L180" s="593">
        <v>0</v>
      </c>
      <c r="M180" s="593">
        <v>0</v>
      </c>
      <c r="N180" s="593">
        <v>0</v>
      </c>
      <c r="O180" s="593">
        <v>0</v>
      </c>
      <c r="P180" s="593">
        <v>-198.43179999999799</v>
      </c>
      <c r="Q180" s="593">
        <v>0</v>
      </c>
      <c r="R180" s="593">
        <v>0</v>
      </c>
      <c r="S180" s="593">
        <v>0</v>
      </c>
      <c r="T180" s="593">
        <v>0</v>
      </c>
      <c r="U180" s="592" t="str">
        <f>IF(Tabela1[[#This Row],[Desconto SLA Mês]]&lt;&gt;"preenchimento pendente","Sim","Não")</f>
        <v>Sim</v>
      </c>
      <c r="V180" s="592">
        <f t="shared" si="15"/>
        <v>19644.748200000002</v>
      </c>
      <c r="W180" s="592"/>
      <c r="X180" s="609"/>
      <c r="Y180" s="609"/>
      <c r="Z180" s="609"/>
      <c r="AA180" s="610">
        <v>45748</v>
      </c>
      <c r="AB180" s="668" cm="1">
        <f t="array" ref="AB18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80" s="207"/>
      <c r="AD180" s="207"/>
      <c r="AE180" s="207"/>
      <c r="AF180" s="5"/>
      <c r="AG180" s="5"/>
      <c r="AH180" s="5"/>
      <c r="AI180" s="5"/>
      <c r="AJ180" s="3">
        <f t="shared" si="19"/>
        <v>0</v>
      </c>
      <c r="AK180" s="3">
        <f t="shared" si="20"/>
        <v>0</v>
      </c>
      <c r="AL180" s="3">
        <f t="shared" si="21"/>
        <v>198.43179999999847</v>
      </c>
      <c r="AM180" s="5"/>
      <c r="AN180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181" spans="2:40" customFormat="1" ht="20.9" customHeight="1" thickBot="1">
      <c r="B181" s="476">
        <v>45782</v>
      </c>
      <c r="C181" s="3" t="s">
        <v>220</v>
      </c>
      <c r="D181" s="611" t="s">
        <v>324</v>
      </c>
      <c r="E181" s="607" t="s">
        <v>210</v>
      </c>
      <c r="F181" s="607" t="s">
        <v>194</v>
      </c>
      <c r="G181" s="600">
        <v>14</v>
      </c>
      <c r="H181" s="600">
        <v>12</v>
      </c>
      <c r="I181" s="600">
        <v>0</v>
      </c>
      <c r="J181" s="600">
        <v>1.38</v>
      </c>
      <c r="K181" s="593">
        <v>72922.45</v>
      </c>
      <c r="L181" s="593">
        <v>0</v>
      </c>
      <c r="M181" s="593">
        <v>0</v>
      </c>
      <c r="N181" s="593">
        <v>-41.6</v>
      </c>
      <c r="O181" s="593">
        <v>-41.597333333333502</v>
      </c>
      <c r="P181" s="593">
        <v>0</v>
      </c>
      <c r="Q181" s="593">
        <v>0</v>
      </c>
      <c r="R181" s="593">
        <v>0</v>
      </c>
      <c r="S181" s="593">
        <v>0</v>
      </c>
      <c r="T181" s="593">
        <v>0</v>
      </c>
      <c r="U181" s="592" t="str">
        <f>IF(Tabela1[[#This Row],[Desconto SLA Mês]]&lt;&gt;"preenchimento pendente","Sim","Não")</f>
        <v>Sim</v>
      </c>
      <c r="V181" s="592">
        <f t="shared" ref="V181:V244" si="22">(K181+M181+R181+S181+T181+O181)+IF(U181="Sim",P181+Q181,0)</f>
        <v>72880.852666666658</v>
      </c>
      <c r="W181" s="592"/>
      <c r="X181" s="609"/>
      <c r="Y181" s="609"/>
      <c r="Z181" s="609"/>
      <c r="AA181" s="610">
        <v>45748</v>
      </c>
      <c r="AB181" s="668" cm="1">
        <f t="array" ref="AB18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81" s="207">
        <v>1200</v>
      </c>
      <c r="AD181" s="207">
        <v>831.21907721475009</v>
      </c>
      <c r="AE181" s="207"/>
      <c r="AF181" s="5"/>
      <c r="AG181" s="5"/>
      <c r="AH181" s="5"/>
      <c r="AI181" s="5"/>
      <c r="AJ181" s="3">
        <f t="shared" ref="AJ181:AJ212" si="23">L181-M181</f>
        <v>0</v>
      </c>
      <c r="AK181" s="3">
        <f t="shared" ref="AK181:AK212" si="24">AC181-AD181</f>
        <v>368.78092278524991</v>
      </c>
      <c r="AL181" s="3">
        <f t="shared" ref="AL181:AL212" si="25">K181-V181</f>
        <v>41.597333333338611</v>
      </c>
      <c r="AM181" s="5"/>
      <c r="AN181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182" spans="2:40" customFormat="1" ht="20.9" customHeight="1" thickBot="1">
      <c r="B182" s="476"/>
      <c r="C182" s="3" t="s">
        <v>433</v>
      </c>
      <c r="D182" s="611" t="s">
        <v>303</v>
      </c>
      <c r="E182" s="607" t="s">
        <v>213</v>
      </c>
      <c r="F182" s="607" t="s">
        <v>171</v>
      </c>
      <c r="G182" s="600">
        <v>3.5</v>
      </c>
      <c r="H182" s="600">
        <v>3.5</v>
      </c>
      <c r="I182" s="680" t="s">
        <v>434</v>
      </c>
      <c r="J182" s="680" t="s">
        <v>434</v>
      </c>
      <c r="K182" s="593">
        <v>23952.18</v>
      </c>
      <c r="L182" s="594"/>
      <c r="M182" s="597"/>
      <c r="N182" s="594"/>
      <c r="O182" s="594"/>
      <c r="P182" s="671"/>
      <c r="Q182" s="594"/>
      <c r="R182" s="594"/>
      <c r="S182" s="594"/>
      <c r="T182" s="594"/>
      <c r="U182" s="592" t="str">
        <f>IF(Tabela1[[#This Row],[Desconto SLA Mês]]&lt;&gt;"preenchimento pendente","Sim","Não")</f>
        <v>Sim</v>
      </c>
      <c r="V182" s="592">
        <f t="shared" si="22"/>
        <v>23952.18</v>
      </c>
      <c r="W182" s="592"/>
      <c r="X182" s="609"/>
      <c r="Y182" s="609"/>
      <c r="Z182" s="609"/>
      <c r="AA182" s="610">
        <v>45748</v>
      </c>
      <c r="AB182" s="668" cm="1">
        <f t="array" ref="AB18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82" s="207"/>
      <c r="AD182" s="207"/>
      <c r="AE182" s="207"/>
      <c r="AF182" s="5"/>
      <c r="AG182" s="5"/>
      <c r="AH182" s="5"/>
      <c r="AI182" s="5"/>
      <c r="AJ182" s="3">
        <f t="shared" si="23"/>
        <v>0</v>
      </c>
      <c r="AK182" s="3">
        <f t="shared" si="24"/>
        <v>0</v>
      </c>
      <c r="AL182" s="3">
        <f t="shared" si="25"/>
        <v>0</v>
      </c>
      <c r="AM182" s="5"/>
      <c r="AN182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183" spans="2:40" customFormat="1" ht="20.9" customHeight="1" thickBot="1">
      <c r="B183" s="476"/>
      <c r="C183" s="3" t="s">
        <v>433</v>
      </c>
      <c r="D183" s="611" t="s">
        <v>303</v>
      </c>
      <c r="E183" s="607" t="s">
        <v>88</v>
      </c>
      <c r="F183" s="607" t="s">
        <v>165</v>
      </c>
      <c r="G183" s="600">
        <v>64</v>
      </c>
      <c r="H183" s="600">
        <v>60</v>
      </c>
      <c r="I183" s="680" t="s">
        <v>434</v>
      </c>
      <c r="J183" s="680" t="s">
        <v>434</v>
      </c>
      <c r="K183" s="593">
        <v>295177.39</v>
      </c>
      <c r="L183" s="594"/>
      <c r="M183" s="658"/>
      <c r="N183" s="594"/>
      <c r="O183" s="661"/>
      <c r="P183" s="676"/>
      <c r="Q183" s="594"/>
      <c r="R183" s="594"/>
      <c r="S183" s="594"/>
      <c r="T183" s="594"/>
      <c r="U183" s="592" t="str">
        <f>IF(Tabela1[[#This Row],[Desconto SLA Mês]]&lt;&gt;"preenchimento pendente","Sim","Não")</f>
        <v>Sim</v>
      </c>
      <c r="V183" s="592">
        <f t="shared" si="22"/>
        <v>295177.39</v>
      </c>
      <c r="W183" s="592"/>
      <c r="X183" s="609"/>
      <c r="Y183" s="609">
        <f>72258.2/3</f>
        <v>24086.066666666666</v>
      </c>
      <c r="Z183" s="609" t="s">
        <v>443</v>
      </c>
      <c r="AA183" s="610">
        <v>45748</v>
      </c>
      <c r="AB183" s="668" cm="1">
        <f t="array" ref="AB18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83" s="207"/>
      <c r="AD183" s="207"/>
      <c r="AE183" s="207"/>
      <c r="AF183" s="5"/>
      <c r="AG183" s="5"/>
      <c r="AH183" s="5"/>
      <c r="AI183" s="5"/>
      <c r="AJ183" s="3">
        <f t="shared" si="23"/>
        <v>0</v>
      </c>
      <c r="AK183" s="3">
        <f t="shared" si="24"/>
        <v>0</v>
      </c>
      <c r="AL183" s="3">
        <f t="shared" si="25"/>
        <v>0</v>
      </c>
      <c r="AM183" s="5"/>
      <c r="AN183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184" spans="2:40" customFormat="1" ht="20.9" customHeight="1" thickBot="1">
      <c r="B184" s="476"/>
      <c r="C184" s="3" t="s">
        <v>433</v>
      </c>
      <c r="D184" s="611" t="s">
        <v>303</v>
      </c>
      <c r="E184" s="607" t="s">
        <v>75</v>
      </c>
      <c r="F184" s="607" t="s">
        <v>192</v>
      </c>
      <c r="G184" s="600">
        <v>4</v>
      </c>
      <c r="H184" s="630">
        <v>3</v>
      </c>
      <c r="I184" s="680" t="s">
        <v>434</v>
      </c>
      <c r="J184" s="680" t="s">
        <v>434</v>
      </c>
      <c r="K184" s="593">
        <v>26895.68</v>
      </c>
      <c r="L184" s="594"/>
      <c r="M184" s="597"/>
      <c r="N184" s="594"/>
      <c r="O184" s="594"/>
      <c r="P184" s="671"/>
      <c r="Q184" s="594"/>
      <c r="R184" s="594"/>
      <c r="S184" s="594"/>
      <c r="T184" s="594"/>
      <c r="U184" s="592" t="str">
        <f>IF(Tabela1[[#This Row],[Desconto SLA Mês]]&lt;&gt;"preenchimento pendente","Sim","Não")</f>
        <v>Sim</v>
      </c>
      <c r="V184" s="592">
        <f t="shared" si="22"/>
        <v>26895.68</v>
      </c>
      <c r="W184" s="592"/>
      <c r="X184" s="609"/>
      <c r="Y184" s="609"/>
      <c r="Z184" s="609"/>
      <c r="AA184" s="610">
        <v>45748</v>
      </c>
      <c r="AB184" s="668" cm="1">
        <f t="array" ref="AB18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84" s="64"/>
      <c r="AD184" s="64"/>
      <c r="AE184" s="207"/>
      <c r="AF184" s="5"/>
      <c r="AG184" s="5"/>
      <c r="AH184" s="5"/>
      <c r="AI184" s="5"/>
      <c r="AJ184" s="3">
        <f t="shared" si="23"/>
        <v>0</v>
      </c>
      <c r="AK184" s="3">
        <f t="shared" si="24"/>
        <v>0</v>
      </c>
      <c r="AL184" s="3">
        <f t="shared" si="25"/>
        <v>0</v>
      </c>
      <c r="AM184" s="5"/>
      <c r="AN184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185" spans="2:40" customFormat="1" ht="20.9" customHeight="1" thickBot="1">
      <c r="B185" s="476"/>
      <c r="C185" s="3" t="s">
        <v>433</v>
      </c>
      <c r="D185" s="611" t="s">
        <v>303</v>
      </c>
      <c r="E185" s="607" t="s">
        <v>210</v>
      </c>
      <c r="F185" s="607" t="s">
        <v>153</v>
      </c>
      <c r="G185" s="600">
        <v>10</v>
      </c>
      <c r="H185" s="600">
        <v>10</v>
      </c>
      <c r="I185" s="680" t="s">
        <v>434</v>
      </c>
      <c r="J185" s="680" t="s">
        <v>434</v>
      </c>
      <c r="K185" s="593">
        <v>68560.73</v>
      </c>
      <c r="L185" s="594"/>
      <c r="M185" s="597"/>
      <c r="N185" s="594"/>
      <c r="O185" s="594"/>
      <c r="P185" s="669">
        <v>0</v>
      </c>
      <c r="Q185" s="594"/>
      <c r="R185" s="594"/>
      <c r="S185" s="594"/>
      <c r="T185" s="594"/>
      <c r="U185" s="592" t="str">
        <f>IF(Tabela1[[#This Row],[Desconto SLA Mês]]&lt;&gt;"preenchimento pendente","Sim","Não")</f>
        <v>Sim</v>
      </c>
      <c r="V185" s="592">
        <f t="shared" si="22"/>
        <v>68560.73</v>
      </c>
      <c r="W185" s="592"/>
      <c r="X185" s="609"/>
      <c r="Y185" s="609"/>
      <c r="Z185" s="609"/>
      <c r="AA185" s="610">
        <v>45748</v>
      </c>
      <c r="AB185" s="668" cm="1">
        <f t="array" ref="AB18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85" s="207"/>
      <c r="AD185" s="207"/>
      <c r="AE185" s="207"/>
      <c r="AF185" s="5"/>
      <c r="AG185" s="5"/>
      <c r="AH185" s="5"/>
      <c r="AI185" s="5"/>
      <c r="AJ185" s="3">
        <f t="shared" si="23"/>
        <v>0</v>
      </c>
      <c r="AK185" s="3">
        <f t="shared" si="24"/>
        <v>0</v>
      </c>
      <c r="AL185" s="3">
        <f t="shared" si="25"/>
        <v>0</v>
      </c>
      <c r="AM185" s="5"/>
      <c r="AN185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186" spans="2:40" customFormat="1" ht="20.9" customHeight="1" thickBot="1">
      <c r="B186" s="476"/>
      <c r="C186" s="3" t="s">
        <v>433</v>
      </c>
      <c r="D186" s="611" t="s">
        <v>340</v>
      </c>
      <c r="E186" s="607" t="s">
        <v>212</v>
      </c>
      <c r="F186" s="607" t="s">
        <v>149</v>
      </c>
      <c r="G186" s="600">
        <v>10</v>
      </c>
      <c r="H186" s="600">
        <v>10</v>
      </c>
      <c r="I186" s="680" t="s">
        <v>434</v>
      </c>
      <c r="J186" s="680" t="s">
        <v>434</v>
      </c>
      <c r="K186" s="593">
        <v>63947.94</v>
      </c>
      <c r="L186" s="594"/>
      <c r="M186" s="597"/>
      <c r="N186" s="594"/>
      <c r="O186" s="594"/>
      <c r="P186" s="593">
        <v>0</v>
      </c>
      <c r="Q186" s="594"/>
      <c r="R186" s="594"/>
      <c r="S186" s="594"/>
      <c r="T186" s="594"/>
      <c r="U186" s="592" t="str">
        <f>IF(Tabela1[[#This Row],[Desconto SLA Mês]]&lt;&gt;"preenchimento pendente","Sim","Não")</f>
        <v>Sim</v>
      </c>
      <c r="V186" s="592">
        <f t="shared" si="22"/>
        <v>63947.94</v>
      </c>
      <c r="W186" s="592"/>
      <c r="X186" s="609"/>
      <c r="Y186" s="609"/>
      <c r="Z186" s="609"/>
      <c r="AA186" s="610">
        <v>45778</v>
      </c>
      <c r="AB186" s="668" cm="1">
        <f t="array" ref="AB18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86" s="207"/>
      <c r="AD186" s="207"/>
      <c r="AE186" s="207"/>
      <c r="AF186" s="5"/>
      <c r="AG186" s="5"/>
      <c r="AH186" s="5"/>
      <c r="AI186" s="5"/>
      <c r="AJ186" s="3">
        <f t="shared" si="23"/>
        <v>0</v>
      </c>
      <c r="AK186" s="3">
        <f t="shared" si="24"/>
        <v>0</v>
      </c>
      <c r="AL186" s="3">
        <f t="shared" si="25"/>
        <v>0</v>
      </c>
      <c r="AM186" s="5"/>
      <c r="AN186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87" spans="2:40" customFormat="1" ht="20.9" customHeight="1" thickBot="1">
      <c r="B187" s="476">
        <v>45789</v>
      </c>
      <c r="C187" s="3" t="s">
        <v>220</v>
      </c>
      <c r="D187" s="611" t="s">
        <v>340</v>
      </c>
      <c r="E187" s="607" t="s">
        <v>88</v>
      </c>
      <c r="F187" s="607" t="s">
        <v>158</v>
      </c>
      <c r="G187" s="600">
        <v>41</v>
      </c>
      <c r="H187" s="600">
        <v>38</v>
      </c>
      <c r="I187" s="600">
        <v>0</v>
      </c>
      <c r="J187" s="600">
        <v>0</v>
      </c>
      <c r="K187" s="593">
        <v>158069.28229823234</v>
      </c>
      <c r="L187" s="593">
        <v>0</v>
      </c>
      <c r="M187" s="593">
        <v>0</v>
      </c>
      <c r="N187" s="593">
        <v>0</v>
      </c>
      <c r="O187" s="593">
        <v>0</v>
      </c>
      <c r="P187" s="593">
        <v>-1844.1415999999999</v>
      </c>
      <c r="Q187" s="593">
        <v>0</v>
      </c>
      <c r="R187" s="593">
        <v>0</v>
      </c>
      <c r="S187" s="593">
        <v>0</v>
      </c>
      <c r="T187" s="593">
        <v>0</v>
      </c>
      <c r="U187" s="592" t="str">
        <f>IF(Tabela1[[#This Row],[Desconto SLA Mês]]&lt;&gt;"preenchimento pendente","Sim","Não")</f>
        <v>Sim</v>
      </c>
      <c r="V187" s="592">
        <f t="shared" si="22"/>
        <v>156225.14069823234</v>
      </c>
      <c r="W187" s="592"/>
      <c r="X187" s="609"/>
      <c r="Y187" s="609"/>
      <c r="Z187" s="609"/>
      <c r="AA187" s="610">
        <v>45748</v>
      </c>
      <c r="AB187" s="668" cm="1">
        <f t="array" ref="AB18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87" s="64">
        <f>2055.39+205.63+87.61</f>
        <v>2348.63</v>
      </c>
      <c r="AD187" s="64">
        <f>2055.39+205.63+87.61</f>
        <v>2348.63</v>
      </c>
      <c r="AE187" s="207"/>
      <c r="AF187" s="5"/>
      <c r="AG187" s="5"/>
      <c r="AH187" s="5"/>
      <c r="AI187" s="5"/>
      <c r="AJ187" s="3">
        <f t="shared" si="23"/>
        <v>0</v>
      </c>
      <c r="AK187" s="3">
        <f t="shared" si="24"/>
        <v>0</v>
      </c>
      <c r="AL187" s="3">
        <f t="shared" si="25"/>
        <v>1844.1416000000027</v>
      </c>
      <c r="AM187" s="5"/>
      <c r="AN187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88" spans="2:40" customFormat="1" ht="20.9" customHeight="1" thickBot="1">
      <c r="B188" s="476"/>
      <c r="C188" s="3" t="s">
        <v>433</v>
      </c>
      <c r="D188" s="611" t="s">
        <v>340</v>
      </c>
      <c r="E188" s="607" t="s">
        <v>75</v>
      </c>
      <c r="F188" s="607" t="s">
        <v>192</v>
      </c>
      <c r="G188" s="600">
        <v>2</v>
      </c>
      <c r="H188" s="600">
        <v>2</v>
      </c>
      <c r="I188" s="680" t="s">
        <v>434</v>
      </c>
      <c r="J188" s="680" t="s">
        <v>434</v>
      </c>
      <c r="K188" s="593">
        <v>16795.82</v>
      </c>
      <c r="L188" s="594"/>
      <c r="M188" s="597"/>
      <c r="N188" s="594"/>
      <c r="O188" s="594"/>
      <c r="P188" s="593">
        <v>-27.99</v>
      </c>
      <c r="Q188" s="593"/>
      <c r="R188" s="593"/>
      <c r="S188" s="593"/>
      <c r="T188" s="593"/>
      <c r="U188" s="592" t="str">
        <f>IF(Tabela1[[#This Row],[Desconto SLA Mês]]&lt;&gt;"preenchimento pendente","Sim","Não")</f>
        <v>Sim</v>
      </c>
      <c r="V188" s="592">
        <f t="shared" si="22"/>
        <v>16767.829999999998</v>
      </c>
      <c r="W188" s="592"/>
      <c r="X188" s="609"/>
      <c r="Y188" s="609"/>
      <c r="Z188" s="609"/>
      <c r="AA188" s="610">
        <v>45748</v>
      </c>
      <c r="AB188" s="668" cm="1">
        <f t="array" ref="AB18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88" s="207"/>
      <c r="AD188" s="207"/>
      <c r="AE188" s="207"/>
      <c r="AF188" s="5"/>
      <c r="AG188" s="5"/>
      <c r="AH188" s="5"/>
      <c r="AI188" s="5"/>
      <c r="AJ188" s="3">
        <f t="shared" si="23"/>
        <v>0</v>
      </c>
      <c r="AK188" s="3">
        <f t="shared" si="24"/>
        <v>0</v>
      </c>
      <c r="AL188" s="3">
        <f t="shared" si="25"/>
        <v>27.990000000001601</v>
      </c>
      <c r="AM188" s="5"/>
      <c r="AN188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89" spans="2:40" customFormat="1" ht="20.9" customHeight="1" thickBot="1">
      <c r="B189" s="476"/>
      <c r="C189" s="3" t="s">
        <v>433</v>
      </c>
      <c r="D189" s="611" t="s">
        <v>340</v>
      </c>
      <c r="E189" s="607" t="s">
        <v>208</v>
      </c>
      <c r="F189" s="607" t="s">
        <v>201</v>
      </c>
      <c r="G189" s="600">
        <v>2</v>
      </c>
      <c r="H189" s="600">
        <v>2</v>
      </c>
      <c r="I189" s="680" t="s">
        <v>434</v>
      </c>
      <c r="J189" s="680" t="s">
        <v>434</v>
      </c>
      <c r="K189" s="593">
        <v>8567.260402316093</v>
      </c>
      <c r="L189" s="594"/>
      <c r="M189" s="597"/>
      <c r="N189" s="594"/>
      <c r="O189" s="594"/>
      <c r="P189" s="593">
        <v>-85.672604023160602</v>
      </c>
      <c r="Q189" s="594"/>
      <c r="R189" s="594"/>
      <c r="S189" s="594"/>
      <c r="T189" s="594"/>
      <c r="U189" s="592" t="str">
        <f>IF(Tabela1[[#This Row],[Desconto SLA Mês]]&lt;&gt;"preenchimento pendente","Sim","Não")</f>
        <v>Sim</v>
      </c>
      <c r="V189" s="592">
        <f t="shared" si="22"/>
        <v>8481.5877982929323</v>
      </c>
      <c r="W189" s="592"/>
      <c r="X189" s="609"/>
      <c r="Y189" s="609"/>
      <c r="Z189" s="609"/>
      <c r="AA189" s="610">
        <v>45778</v>
      </c>
      <c r="AB189" s="668" cm="1">
        <f t="array" ref="AB18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89" s="64"/>
      <c r="AD189" s="64"/>
      <c r="AE189" s="207"/>
      <c r="AF189" s="5"/>
      <c r="AG189" s="5"/>
      <c r="AH189" s="5"/>
      <c r="AI189" s="5"/>
      <c r="AJ189" s="3">
        <f t="shared" si="23"/>
        <v>0</v>
      </c>
      <c r="AK189" s="3">
        <f t="shared" si="24"/>
        <v>0</v>
      </c>
      <c r="AL189" s="3">
        <f t="shared" si="25"/>
        <v>85.672604023160602</v>
      </c>
      <c r="AM189" s="5"/>
      <c r="AN189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90" spans="2:40" customFormat="1" ht="20.9" customHeight="1" thickBot="1">
      <c r="B190" s="476"/>
      <c r="C190" s="3" t="s">
        <v>433</v>
      </c>
      <c r="D190" s="611" t="s">
        <v>340</v>
      </c>
      <c r="E190" s="607" t="s">
        <v>210</v>
      </c>
      <c r="F190" s="607" t="s">
        <v>201</v>
      </c>
      <c r="G190" s="600">
        <v>6</v>
      </c>
      <c r="H190" s="600">
        <v>6</v>
      </c>
      <c r="I190" s="680" t="s">
        <v>434</v>
      </c>
      <c r="J190" s="680" t="s">
        <v>434</v>
      </c>
      <c r="K190" s="593">
        <v>40046.89</v>
      </c>
      <c r="L190" s="594"/>
      <c r="M190" s="597"/>
      <c r="N190" s="594"/>
      <c r="O190" s="594"/>
      <c r="P190" s="593">
        <v>-400.46890000000002</v>
      </c>
      <c r="Q190" s="594"/>
      <c r="R190" s="594"/>
      <c r="S190" s="594"/>
      <c r="T190" s="594"/>
      <c r="U190" s="592" t="str">
        <f>IF(Tabela1[[#This Row],[Desconto SLA Mês]]&lt;&gt;"preenchimento pendente","Sim","Não")</f>
        <v>Sim</v>
      </c>
      <c r="V190" s="592">
        <f t="shared" si="22"/>
        <v>39646.4211</v>
      </c>
      <c r="W190" s="592"/>
      <c r="X190" s="609"/>
      <c r="Y190" s="609">
        <f>7958.10287398462/2</f>
        <v>3979.0514369923098</v>
      </c>
      <c r="Z190" s="636" t="s">
        <v>445</v>
      </c>
      <c r="AA190" s="610">
        <v>45778</v>
      </c>
      <c r="AB190" s="668" cm="1">
        <f t="array" ref="AB19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90" s="64"/>
      <c r="AD190" s="64"/>
      <c r="AE190" s="207"/>
      <c r="AF190" s="5"/>
      <c r="AG190" s="5"/>
      <c r="AH190" s="5"/>
      <c r="AI190" s="5"/>
      <c r="AJ190" s="3">
        <f t="shared" si="23"/>
        <v>0</v>
      </c>
      <c r="AK190" s="3">
        <f t="shared" si="24"/>
        <v>0</v>
      </c>
      <c r="AL190" s="3">
        <f t="shared" si="25"/>
        <v>400.46889999999985</v>
      </c>
      <c r="AM190" s="5"/>
      <c r="AN190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191" spans="2:40" customFormat="1" ht="22.4" customHeight="1" thickBot="1">
      <c r="B191" s="476"/>
      <c r="C191" s="3" t="s">
        <v>220</v>
      </c>
      <c r="D191" s="611" t="s">
        <v>352</v>
      </c>
      <c r="E191" s="607" t="s">
        <v>88</v>
      </c>
      <c r="F191" s="607" t="s">
        <v>158</v>
      </c>
      <c r="G191" s="600">
        <v>22</v>
      </c>
      <c r="H191" s="600">
        <v>22</v>
      </c>
      <c r="I191" s="600">
        <v>0</v>
      </c>
      <c r="J191" s="600">
        <v>0</v>
      </c>
      <c r="K191" s="593">
        <v>121722.58</v>
      </c>
      <c r="L191" s="593">
        <v>0</v>
      </c>
      <c r="M191" s="593">
        <v>0</v>
      </c>
      <c r="N191" s="593">
        <v>0</v>
      </c>
      <c r="O191" s="593">
        <v>0</v>
      </c>
      <c r="P191" s="593">
        <v>-1217.2257999999999</v>
      </c>
      <c r="Q191" s="593">
        <v>0</v>
      </c>
      <c r="R191" s="593">
        <v>0</v>
      </c>
      <c r="S191" s="593">
        <v>0</v>
      </c>
      <c r="T191" s="593">
        <v>0</v>
      </c>
      <c r="U191" s="592" t="str">
        <f>IF(Tabela1[[#This Row],[Desconto SLA Mês]]&lt;&gt;"preenchimento pendente","Sim","Não")</f>
        <v>Sim</v>
      </c>
      <c r="V191" s="592">
        <f t="shared" si="22"/>
        <v>120505.3542</v>
      </c>
      <c r="W191" s="592"/>
      <c r="X191" s="609"/>
      <c r="Y191" s="609"/>
      <c r="Z191" s="609"/>
      <c r="AA191" s="610">
        <v>45778</v>
      </c>
      <c r="AB191" s="668" cm="1">
        <f t="array" ref="AB19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91" s="64"/>
      <c r="AD191" s="64"/>
      <c r="AE191" s="207"/>
      <c r="AF191" s="5"/>
      <c r="AG191" s="5"/>
      <c r="AH191" s="5"/>
      <c r="AI191" s="5"/>
      <c r="AJ191" s="3">
        <f t="shared" si="23"/>
        <v>0</v>
      </c>
      <c r="AK191" s="3">
        <f t="shared" si="24"/>
        <v>0</v>
      </c>
      <c r="AL191" s="3">
        <f t="shared" si="25"/>
        <v>1217.2258000000002</v>
      </c>
      <c r="AM191" s="5"/>
      <c r="AN191" s="3" t="str">
        <f>_xlfn.XLOOKUP(Tabela1[[#This Row],[Unidade]],tabShoppingsEmails[Shopping],tabShoppingsEmails[E-mails consolidados])</f>
        <v>rafaela.portilho@caririshopping.com.br; brenda.brito@caririshopping.com.br; vitoria.silva@caririshopping.com.br; emilly.santos@caririshopping.com.br; ana.andrade@caririshopping.com.br; jesualdo.farias@caririshopping.com.br</v>
      </c>
    </row>
    <row r="192" spans="2:40" customFormat="1" ht="20.9" customHeight="1" thickBot="1">
      <c r="B192" s="476"/>
      <c r="C192" s="3" t="s">
        <v>433</v>
      </c>
      <c r="D192" s="611" t="s">
        <v>336</v>
      </c>
      <c r="E192" s="607" t="s">
        <v>212</v>
      </c>
      <c r="F192" s="607" t="s">
        <v>184</v>
      </c>
      <c r="G192" s="600">
        <v>11.67</v>
      </c>
      <c r="H192" s="600">
        <v>11.67</v>
      </c>
      <c r="I192" s="680" t="s">
        <v>434</v>
      </c>
      <c r="J192" s="680" t="s">
        <v>434</v>
      </c>
      <c r="K192" s="593">
        <v>71545.090201644998</v>
      </c>
      <c r="L192" s="594"/>
      <c r="M192" s="594"/>
      <c r="N192" s="594"/>
      <c r="O192" s="594"/>
      <c r="P192" s="593"/>
      <c r="Q192" s="594"/>
      <c r="R192" s="594"/>
      <c r="S192" s="594"/>
      <c r="T192" s="594"/>
      <c r="U192" s="592" t="str">
        <f>IF(Tabela1[[#This Row],[Desconto SLA Mês]]&lt;&gt;"preenchimento pendente","Sim","Não")</f>
        <v>Sim</v>
      </c>
      <c r="V192" s="592">
        <f t="shared" si="22"/>
        <v>71545.090201644998</v>
      </c>
      <c r="W192" s="592"/>
      <c r="X192" s="609"/>
      <c r="Y192" s="609"/>
      <c r="Z192" s="609"/>
      <c r="AA192" s="610">
        <v>45748</v>
      </c>
      <c r="AB192" s="668" cm="1">
        <f t="array" ref="AB19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92" s="207"/>
      <c r="AD192" s="207"/>
      <c r="AE192" s="207"/>
      <c r="AF192" s="5"/>
      <c r="AG192" s="5"/>
      <c r="AH192" s="5"/>
      <c r="AI192" s="5"/>
      <c r="AJ192" s="3">
        <f t="shared" si="23"/>
        <v>0</v>
      </c>
      <c r="AK192" s="3">
        <f t="shared" si="24"/>
        <v>0</v>
      </c>
      <c r="AL192" s="3">
        <f t="shared" si="25"/>
        <v>0</v>
      </c>
      <c r="AM192" s="5"/>
      <c r="AN192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93" spans="2:40" customFormat="1" ht="20.9" customHeight="1" thickBot="1">
      <c r="B193" s="476"/>
      <c r="C193" s="3" t="s">
        <v>433</v>
      </c>
      <c r="D193" s="611" t="s">
        <v>336</v>
      </c>
      <c r="E193" s="607" t="s">
        <v>213</v>
      </c>
      <c r="F193" s="607" t="s">
        <v>139</v>
      </c>
      <c r="G193" s="600">
        <v>5</v>
      </c>
      <c r="H193" s="600">
        <v>5</v>
      </c>
      <c r="I193" s="680" t="s">
        <v>434</v>
      </c>
      <c r="J193" s="680" t="s">
        <v>434</v>
      </c>
      <c r="K193" s="593">
        <v>25547</v>
      </c>
      <c r="L193" s="594"/>
      <c r="M193" s="594"/>
      <c r="N193" s="594"/>
      <c r="O193" s="594"/>
      <c r="P193" s="593">
        <v>0</v>
      </c>
      <c r="Q193" s="594"/>
      <c r="R193" s="594"/>
      <c r="S193" s="594"/>
      <c r="T193" s="594"/>
      <c r="U193" s="592" t="str">
        <f>IF(Tabela1[[#This Row],[Desconto SLA Mês]]&lt;&gt;"preenchimento pendente","Sim","Não")</f>
        <v>Sim</v>
      </c>
      <c r="V193" s="592">
        <f t="shared" si="22"/>
        <v>25547</v>
      </c>
      <c r="W193" s="592"/>
      <c r="X193" s="609"/>
      <c r="Y193" s="609"/>
      <c r="Z193" s="609"/>
      <c r="AA193" s="610">
        <v>45748</v>
      </c>
      <c r="AB193" s="668" cm="1">
        <f t="array" ref="AB19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93" s="207"/>
      <c r="AD193" s="207"/>
      <c r="AE193" s="207"/>
      <c r="AF193" s="5"/>
      <c r="AG193" s="5"/>
      <c r="AH193" s="5"/>
      <c r="AI193" s="5"/>
      <c r="AJ193" s="3">
        <f t="shared" si="23"/>
        <v>0</v>
      </c>
      <c r="AK193" s="3">
        <f t="shared" si="24"/>
        <v>0</v>
      </c>
      <c r="AL193" s="3">
        <f t="shared" si="25"/>
        <v>0</v>
      </c>
      <c r="AM193" s="5"/>
      <c r="AN193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94" spans="2:40" customFormat="1" ht="20.9" customHeight="1" thickBot="1">
      <c r="B194" s="476">
        <v>45792</v>
      </c>
      <c r="C194" s="3" t="s">
        <v>220</v>
      </c>
      <c r="D194" s="611" t="s">
        <v>336</v>
      </c>
      <c r="E194" s="607" t="s">
        <v>88</v>
      </c>
      <c r="F194" s="607" t="s">
        <v>153</v>
      </c>
      <c r="G194" s="600">
        <v>63</v>
      </c>
      <c r="H194" s="600">
        <v>72</v>
      </c>
      <c r="I194" s="600">
        <v>86</v>
      </c>
      <c r="J194" s="600">
        <v>0</v>
      </c>
      <c r="K194" s="593">
        <v>336360.14963333402</v>
      </c>
      <c r="L194" s="593">
        <v>0</v>
      </c>
      <c r="M194" s="594"/>
      <c r="N194" s="593">
        <v>0</v>
      </c>
      <c r="O194" s="593">
        <v>0</v>
      </c>
      <c r="P194" s="594"/>
      <c r="Q194" s="593">
        <f>-(4204.5+4204.5+4204.5)</f>
        <v>-12613.5</v>
      </c>
      <c r="R194" s="593">
        <v>0</v>
      </c>
      <c r="S194" s="593">
        <v>0</v>
      </c>
      <c r="T194" s="593">
        <v>0</v>
      </c>
      <c r="U194" s="592" t="str">
        <f>IF(Tabela1[[#This Row],[Desconto SLA Mês]]&lt;&gt;"preenchimento pendente","Sim","Não")</f>
        <v>Sim</v>
      </c>
      <c r="V194" s="592">
        <f t="shared" si="22"/>
        <v>323746.64963333402</v>
      </c>
      <c r="W194" s="592"/>
      <c r="X194" s="609"/>
      <c r="Y194" s="609"/>
      <c r="Z194" s="609"/>
      <c r="AA194" s="610">
        <v>45778</v>
      </c>
      <c r="AB194" s="668" cm="1">
        <f t="array" ref="AB19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94" s="207"/>
      <c r="AD194" s="207"/>
      <c r="AE194" s="207"/>
      <c r="AF194" s="5"/>
      <c r="AG194" s="5"/>
      <c r="AH194" s="5"/>
      <c r="AI194" s="5"/>
      <c r="AJ194" s="3">
        <f t="shared" si="23"/>
        <v>0</v>
      </c>
      <c r="AK194" s="3">
        <f t="shared" si="24"/>
        <v>0</v>
      </c>
      <c r="AL194" s="3">
        <f t="shared" si="25"/>
        <v>12613.5</v>
      </c>
      <c r="AM194" s="5"/>
      <c r="AN194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95" spans="2:40" customFormat="1" ht="20.9" customHeight="1" thickBot="1">
      <c r="B195" s="476"/>
      <c r="C195" s="3" t="s">
        <v>433</v>
      </c>
      <c r="D195" s="611" t="s">
        <v>336</v>
      </c>
      <c r="E195" s="607" t="s">
        <v>75</v>
      </c>
      <c r="F195" s="607" t="s">
        <v>140</v>
      </c>
      <c r="G195" s="600">
        <v>4</v>
      </c>
      <c r="H195" s="600">
        <v>4</v>
      </c>
      <c r="I195" s="680" t="s">
        <v>434</v>
      </c>
      <c r="J195" s="680" t="s">
        <v>434</v>
      </c>
      <c r="K195" s="593">
        <v>27078.76</v>
      </c>
      <c r="L195" s="594"/>
      <c r="M195" s="594"/>
      <c r="N195" s="594"/>
      <c r="O195" s="594"/>
      <c r="P195" s="593"/>
      <c r="Q195" s="594"/>
      <c r="R195" s="594"/>
      <c r="S195" s="594"/>
      <c r="T195" s="594"/>
      <c r="U195" s="592" t="str">
        <f>IF(Tabela1[[#This Row],[Desconto SLA Mês]]&lt;&gt;"preenchimento pendente","Sim","Não")</f>
        <v>Sim</v>
      </c>
      <c r="V195" s="592">
        <f t="shared" si="22"/>
        <v>27078.76</v>
      </c>
      <c r="W195" s="592"/>
      <c r="X195" s="609"/>
      <c r="Y195" s="609"/>
      <c r="Z195" s="609"/>
      <c r="AA195" s="610">
        <v>45748</v>
      </c>
      <c r="AB195" s="668" cm="1">
        <f t="array" ref="AB19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95" s="207"/>
      <c r="AD195" s="207"/>
      <c r="AE195" s="207"/>
      <c r="AF195" s="5"/>
      <c r="AG195" s="5"/>
      <c r="AH195" s="5"/>
      <c r="AI195" s="5"/>
      <c r="AJ195" s="3">
        <f t="shared" si="23"/>
        <v>0</v>
      </c>
      <c r="AK195" s="3">
        <f t="shared" si="24"/>
        <v>0</v>
      </c>
      <c r="AL195" s="3">
        <f t="shared" si="25"/>
        <v>0</v>
      </c>
      <c r="AM195" s="5"/>
      <c r="AN195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96" spans="2:40" customFormat="1" ht="20.9" customHeight="1" thickBot="1">
      <c r="B196" s="476"/>
      <c r="C196" s="3" t="s">
        <v>433</v>
      </c>
      <c r="D196" s="611" t="s">
        <v>336</v>
      </c>
      <c r="E196" s="607" t="s">
        <v>208</v>
      </c>
      <c r="F196" s="607" t="s">
        <v>153</v>
      </c>
      <c r="G196" s="600">
        <v>26</v>
      </c>
      <c r="H196" s="600">
        <v>26</v>
      </c>
      <c r="I196" s="680" t="s">
        <v>434</v>
      </c>
      <c r="J196" s="680" t="s">
        <v>434</v>
      </c>
      <c r="K196" s="593">
        <v>122188.53420969064</v>
      </c>
      <c r="L196" s="594"/>
      <c r="M196" s="594"/>
      <c r="N196" s="594"/>
      <c r="O196" s="594"/>
      <c r="P196" s="593"/>
      <c r="Q196" s="594"/>
      <c r="R196" s="594"/>
      <c r="S196" s="594"/>
      <c r="T196" s="594"/>
      <c r="U196" s="592" t="str">
        <f>IF(Tabela1[[#This Row],[Desconto SLA Mês]]&lt;&gt;"preenchimento pendente","Sim","Não")</f>
        <v>Sim</v>
      </c>
      <c r="V196" s="592">
        <f t="shared" si="22"/>
        <v>122188.53420969064</v>
      </c>
      <c r="W196" s="592"/>
      <c r="X196" s="609"/>
      <c r="Y196" s="609"/>
      <c r="Z196" s="609"/>
      <c r="AA196" s="610">
        <v>45748</v>
      </c>
      <c r="AB196" s="668" cm="1">
        <f t="array" ref="AB19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96" s="207"/>
      <c r="AD196" s="207"/>
      <c r="AE196" s="207"/>
      <c r="AF196" s="5"/>
      <c r="AG196" s="5"/>
      <c r="AH196" s="5"/>
      <c r="AI196" s="5"/>
      <c r="AJ196" s="3">
        <f t="shared" si="23"/>
        <v>0</v>
      </c>
      <c r="AK196" s="3">
        <f t="shared" si="24"/>
        <v>0</v>
      </c>
      <c r="AL196" s="3">
        <f t="shared" si="25"/>
        <v>0</v>
      </c>
      <c r="AM196" s="5"/>
      <c r="AN196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97" spans="2:40" customFormat="1" ht="20.9" customHeight="1" thickBot="1">
      <c r="B197" s="476"/>
      <c r="C197" s="3" t="s">
        <v>433</v>
      </c>
      <c r="D197" s="611" t="s">
        <v>336</v>
      </c>
      <c r="E197" s="607" t="s">
        <v>210</v>
      </c>
      <c r="F197" s="607" t="s">
        <v>153</v>
      </c>
      <c r="G197" s="600">
        <v>17</v>
      </c>
      <c r="H197" s="600">
        <v>17</v>
      </c>
      <c r="I197" s="680" t="s">
        <v>434</v>
      </c>
      <c r="J197" s="680" t="s">
        <v>434</v>
      </c>
      <c r="K197" s="593">
        <v>117832.81</v>
      </c>
      <c r="L197" s="594"/>
      <c r="M197" s="594"/>
      <c r="N197" s="594"/>
      <c r="O197" s="594"/>
      <c r="P197" s="593"/>
      <c r="Q197" s="594"/>
      <c r="R197" s="594"/>
      <c r="S197" s="594"/>
      <c r="T197" s="594"/>
      <c r="U197" s="592" t="str">
        <f>IF(Tabela1[[#This Row],[Desconto SLA Mês]]&lt;&gt;"preenchimento pendente","Sim","Não")</f>
        <v>Sim</v>
      </c>
      <c r="V197" s="592">
        <f t="shared" si="22"/>
        <v>117832.81</v>
      </c>
      <c r="W197" s="592"/>
      <c r="X197" s="609"/>
      <c r="Y197" s="609"/>
      <c r="Z197" s="609"/>
      <c r="AA197" s="610">
        <v>45748</v>
      </c>
      <c r="AB197" s="668" cm="1">
        <f t="array" ref="AB19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197" s="207"/>
      <c r="AD197" s="207"/>
      <c r="AE197" s="207"/>
      <c r="AF197" s="5"/>
      <c r="AG197" s="5"/>
      <c r="AH197" s="5"/>
      <c r="AI197" s="5"/>
      <c r="AJ197" s="3">
        <f t="shared" si="23"/>
        <v>0</v>
      </c>
      <c r="AK197" s="3">
        <f t="shared" si="24"/>
        <v>0</v>
      </c>
      <c r="AL197" s="3">
        <f t="shared" si="25"/>
        <v>0</v>
      </c>
      <c r="AM197" s="5"/>
      <c r="AN197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198" spans="2:40" customFormat="1" ht="20.9" customHeight="1" thickBot="1">
      <c r="B198" s="476"/>
      <c r="C198" s="3" t="s">
        <v>433</v>
      </c>
      <c r="D198" s="611" t="s">
        <v>354</v>
      </c>
      <c r="E198" s="607" t="s">
        <v>212</v>
      </c>
      <c r="F198" s="607" t="s">
        <v>195</v>
      </c>
      <c r="G198" s="600">
        <v>12</v>
      </c>
      <c r="H198" s="600">
        <v>13</v>
      </c>
      <c r="I198" s="680" t="s">
        <v>434</v>
      </c>
      <c r="J198" s="680" t="s">
        <v>434</v>
      </c>
      <c r="K198" s="593">
        <v>102827.51</v>
      </c>
      <c r="L198" s="593"/>
      <c r="M198" s="638"/>
      <c r="N198" s="593"/>
      <c r="O198" s="638"/>
      <c r="P198" s="673" t="s">
        <v>432</v>
      </c>
      <c r="Q198" s="593"/>
      <c r="R198" s="593"/>
      <c r="S198" s="593"/>
      <c r="T198" s="593"/>
      <c r="U198" s="592" t="str">
        <f>IF(Tabela1[[#This Row],[Desconto SLA Mês]]&lt;&gt;"preenchimento pendente","Sim","Não")</f>
        <v>Não</v>
      </c>
      <c r="V198" s="592">
        <f t="shared" si="22"/>
        <v>102827.51</v>
      </c>
      <c r="W198" s="592"/>
      <c r="X198" s="609"/>
      <c r="Y198" s="609"/>
      <c r="Z198" s="609"/>
      <c r="AA198" s="610">
        <v>45748</v>
      </c>
      <c r="AB198" s="668" cm="1">
        <f t="array" ref="AB19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98" s="207"/>
      <c r="AD198" s="207"/>
      <c r="AE198" s="207"/>
      <c r="AF198" s="5"/>
      <c r="AG198" s="5"/>
      <c r="AH198" s="5"/>
      <c r="AI198" s="5"/>
      <c r="AJ198" s="3">
        <f t="shared" si="23"/>
        <v>0</v>
      </c>
      <c r="AK198" s="3">
        <f t="shared" si="24"/>
        <v>0</v>
      </c>
      <c r="AL198" s="3">
        <f t="shared" si="25"/>
        <v>0</v>
      </c>
      <c r="AM198" s="5"/>
      <c r="AN198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199" spans="2:40" customFormat="1" ht="20.9" customHeight="1" thickBot="1">
      <c r="B199" s="476"/>
      <c r="C199" s="3" t="s">
        <v>433</v>
      </c>
      <c r="D199" s="611" t="s">
        <v>354</v>
      </c>
      <c r="E199" s="607" t="s">
        <v>213</v>
      </c>
      <c r="F199" s="607" t="s">
        <v>171</v>
      </c>
      <c r="G199" s="600">
        <v>3</v>
      </c>
      <c r="H199" s="600">
        <v>3</v>
      </c>
      <c r="I199" s="680" t="s">
        <v>434</v>
      </c>
      <c r="J199" s="680" t="s">
        <v>434</v>
      </c>
      <c r="K199" s="593">
        <v>18698.97</v>
      </c>
      <c r="L199" s="593"/>
      <c r="M199" s="638"/>
      <c r="N199" s="593"/>
      <c r="O199" s="638"/>
      <c r="P199" s="673" t="s">
        <v>432</v>
      </c>
      <c r="Q199" s="593"/>
      <c r="R199" s="593"/>
      <c r="S199" s="593"/>
      <c r="T199" s="593"/>
      <c r="U199" s="592" t="str">
        <f>IF(Tabela1[[#This Row],[Desconto SLA Mês]]&lt;&gt;"preenchimento pendente","Sim","Não")</f>
        <v>Não</v>
      </c>
      <c r="V199" s="592">
        <f t="shared" si="22"/>
        <v>18698.97</v>
      </c>
      <c r="W199" s="592"/>
      <c r="X199" s="609"/>
      <c r="Y199" s="609"/>
      <c r="Z199" s="609"/>
      <c r="AA199" s="610">
        <v>45748</v>
      </c>
      <c r="AB199" s="668" cm="1">
        <f t="array" ref="AB19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199" s="207"/>
      <c r="AD199" s="207"/>
      <c r="AE199" s="207"/>
      <c r="AF199" s="5"/>
      <c r="AG199" s="5"/>
      <c r="AH199" s="5"/>
      <c r="AI199" s="5"/>
      <c r="AJ199" s="3">
        <f t="shared" si="23"/>
        <v>0</v>
      </c>
      <c r="AK199" s="3">
        <f t="shared" si="24"/>
        <v>0</v>
      </c>
      <c r="AL199" s="3">
        <f t="shared" si="25"/>
        <v>0</v>
      </c>
      <c r="AM199" s="5"/>
      <c r="AN199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00" spans="2:40" customFormat="1" ht="20.9" customHeight="1" thickBot="1">
      <c r="B200" s="476"/>
      <c r="C200" s="3" t="s">
        <v>433</v>
      </c>
      <c r="D200" s="611" t="s">
        <v>354</v>
      </c>
      <c r="E200" s="607" t="s">
        <v>88</v>
      </c>
      <c r="F200" s="607" t="s">
        <v>165</v>
      </c>
      <c r="G200" s="600">
        <v>41</v>
      </c>
      <c r="H200" s="600">
        <v>37</v>
      </c>
      <c r="I200" s="680" t="s">
        <v>434</v>
      </c>
      <c r="J200" s="680" t="s">
        <v>434</v>
      </c>
      <c r="K200" s="593">
        <v>175480.95248332308</v>
      </c>
      <c r="L200" s="593"/>
      <c r="M200" s="638"/>
      <c r="N200" s="593"/>
      <c r="O200" s="638"/>
      <c r="P200" s="593">
        <v>-292.47000000000003</v>
      </c>
      <c r="Q200" s="593">
        <v>0</v>
      </c>
      <c r="R200" s="593"/>
      <c r="S200" s="593"/>
      <c r="T200" s="593">
        <v>0</v>
      </c>
      <c r="U200" s="592" t="str">
        <f>IF(Tabela1[[#This Row],[Desconto SLA Mês]]&lt;&gt;"preenchimento pendente","Sim","Não")</f>
        <v>Sim</v>
      </c>
      <c r="V200" s="592">
        <f t="shared" si="22"/>
        <v>175188.48248332308</v>
      </c>
      <c r="W200" s="592"/>
      <c r="X200" s="609"/>
      <c r="Y200" s="609"/>
      <c r="Z200" s="609"/>
      <c r="AA200" s="610">
        <v>45748</v>
      </c>
      <c r="AB200" s="668" cm="1">
        <f t="array" ref="AB20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200" s="207"/>
      <c r="AD200" s="207"/>
      <c r="AE200" s="207"/>
      <c r="AF200" s="5"/>
      <c r="AG200" s="5"/>
      <c r="AH200" s="5"/>
      <c r="AI200" s="5"/>
      <c r="AJ200" s="3">
        <f t="shared" si="23"/>
        <v>0</v>
      </c>
      <c r="AK200" s="3">
        <f t="shared" si="24"/>
        <v>0</v>
      </c>
      <c r="AL200" s="3">
        <f t="shared" si="25"/>
        <v>292.47000000000116</v>
      </c>
      <c r="AM200" s="5"/>
      <c r="AN200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01" spans="2:40" customFormat="1" ht="20.9" customHeight="1" thickBot="1">
      <c r="B201" s="476"/>
      <c r="C201" s="3" t="s">
        <v>433</v>
      </c>
      <c r="D201" s="618" t="s">
        <v>354</v>
      </c>
      <c r="E201" s="607" t="s">
        <v>75</v>
      </c>
      <c r="F201" s="607" t="s">
        <v>192</v>
      </c>
      <c r="G201" s="600">
        <v>3</v>
      </c>
      <c r="H201" s="600">
        <v>2</v>
      </c>
      <c r="I201" s="680" t="s">
        <v>434</v>
      </c>
      <c r="J201" s="680" t="s">
        <v>434</v>
      </c>
      <c r="K201" s="593">
        <v>16692.560000000001</v>
      </c>
      <c r="L201" s="593"/>
      <c r="M201" s="638"/>
      <c r="N201" s="593"/>
      <c r="O201" s="638"/>
      <c r="P201" s="673" t="s">
        <v>432</v>
      </c>
      <c r="Q201" s="593"/>
      <c r="R201" s="593"/>
      <c r="S201" s="593"/>
      <c r="T201" s="593"/>
      <c r="U201" s="592" t="str">
        <f>IF(Tabela1[[#This Row],[Desconto SLA Mês]]&lt;&gt;"preenchimento pendente","Sim","Não")</f>
        <v>Não</v>
      </c>
      <c r="V201" s="592">
        <f t="shared" si="22"/>
        <v>16692.560000000001</v>
      </c>
      <c r="W201" s="592"/>
      <c r="X201" s="609"/>
      <c r="Y201" s="609"/>
      <c r="Z201" s="609"/>
      <c r="AA201" s="610">
        <v>45748</v>
      </c>
      <c r="AB201" s="668" cm="1">
        <f t="array" ref="AB20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201" s="64"/>
      <c r="AD201" s="64"/>
      <c r="AE201" s="207"/>
      <c r="AF201" s="5"/>
      <c r="AG201" s="5"/>
      <c r="AH201" s="5"/>
      <c r="AI201" s="5"/>
      <c r="AJ201" s="3">
        <f t="shared" si="23"/>
        <v>0</v>
      </c>
      <c r="AK201" s="3">
        <f t="shared" si="24"/>
        <v>0</v>
      </c>
      <c r="AL201" s="3">
        <f t="shared" si="25"/>
        <v>0</v>
      </c>
      <c r="AM201" s="5"/>
      <c r="AN201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02" spans="2:40" customFormat="1" ht="20.9" customHeight="1" thickBot="1">
      <c r="B202" s="476"/>
      <c r="C202" s="3" t="s">
        <v>433</v>
      </c>
      <c r="D202" s="621" t="s">
        <v>354</v>
      </c>
      <c r="E202" s="607" t="s">
        <v>210</v>
      </c>
      <c r="F202" s="607" t="s">
        <v>153</v>
      </c>
      <c r="G202" s="600">
        <v>6</v>
      </c>
      <c r="H202" s="600">
        <v>6</v>
      </c>
      <c r="I202" s="680" t="s">
        <v>434</v>
      </c>
      <c r="J202" s="680" t="s">
        <v>434</v>
      </c>
      <c r="K202" s="593">
        <v>39896.269999999997</v>
      </c>
      <c r="L202" s="593"/>
      <c r="M202" s="638"/>
      <c r="N202" s="593"/>
      <c r="O202" s="638"/>
      <c r="P202" s="673" t="s">
        <v>432</v>
      </c>
      <c r="Q202" s="593"/>
      <c r="R202" s="593"/>
      <c r="S202" s="593"/>
      <c r="T202" s="593"/>
      <c r="U202" s="592" t="str">
        <f>IF(Tabela1[[#This Row],[Desconto SLA Mês]]&lt;&gt;"preenchimento pendente","Sim","Não")</f>
        <v>Não</v>
      </c>
      <c r="V202" s="592">
        <f t="shared" si="22"/>
        <v>39896.269999999997</v>
      </c>
      <c r="W202" s="592"/>
      <c r="X202" s="609"/>
      <c r="Y202" s="609"/>
      <c r="Z202" s="609"/>
      <c r="AA202" s="610">
        <v>45748</v>
      </c>
      <c r="AB202" s="668" cm="1">
        <f t="array" ref="AB20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202" s="207"/>
      <c r="AD202" s="207"/>
      <c r="AE202" s="207"/>
      <c r="AF202" s="5"/>
      <c r="AG202" s="5"/>
      <c r="AH202" s="5"/>
      <c r="AI202" s="5"/>
      <c r="AJ202" s="3">
        <f t="shared" si="23"/>
        <v>0</v>
      </c>
      <c r="AK202" s="3">
        <f t="shared" si="24"/>
        <v>0</v>
      </c>
      <c r="AL202" s="3">
        <f t="shared" si="25"/>
        <v>0</v>
      </c>
      <c r="AM202" s="5"/>
      <c r="AN202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03" spans="2:40" customFormat="1" ht="20.9" customHeight="1" thickBot="1">
      <c r="B203" s="476">
        <v>45782</v>
      </c>
      <c r="C203" s="3" t="s">
        <v>220</v>
      </c>
      <c r="D203" s="605" t="s">
        <v>262</v>
      </c>
      <c r="E203" s="607" t="s">
        <v>212</v>
      </c>
      <c r="F203" s="607" t="s">
        <v>149</v>
      </c>
      <c r="G203" s="600">
        <v>20</v>
      </c>
      <c r="H203" s="600">
        <v>20</v>
      </c>
      <c r="I203" s="600">
        <v>0</v>
      </c>
      <c r="J203" s="600">
        <v>0</v>
      </c>
      <c r="K203" s="593">
        <v>144371.28314204776</v>
      </c>
      <c r="L203" s="593">
        <v>0</v>
      </c>
      <c r="M203" s="593">
        <v>0</v>
      </c>
      <c r="N203" s="593">
        <v>0</v>
      </c>
      <c r="O203" s="593">
        <v>0</v>
      </c>
      <c r="P203" s="593">
        <v>0</v>
      </c>
      <c r="Q203" s="593">
        <v>0</v>
      </c>
      <c r="R203" s="593">
        <v>0</v>
      </c>
      <c r="S203" s="593">
        <v>0</v>
      </c>
      <c r="T203" s="593">
        <v>0</v>
      </c>
      <c r="U203" s="592" t="str">
        <f>IF(Tabela1[[#This Row],[Desconto SLA Mês]]&lt;&gt;"preenchimento pendente","Sim","Não")</f>
        <v>Sim</v>
      </c>
      <c r="V203" s="592">
        <f t="shared" si="22"/>
        <v>144371.28314204776</v>
      </c>
      <c r="W203" s="592"/>
      <c r="X203" s="609"/>
      <c r="Y203" s="609"/>
      <c r="Z203" s="609"/>
      <c r="AA203" s="610">
        <v>45778</v>
      </c>
      <c r="AB203" s="668" cm="1">
        <f t="array" ref="AB20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03" s="207"/>
      <c r="AD203" s="207"/>
      <c r="AE203" s="207"/>
      <c r="AF203" s="5"/>
      <c r="AG203" s="5"/>
      <c r="AH203" s="5"/>
      <c r="AI203" s="5"/>
      <c r="AJ203" s="3">
        <f t="shared" si="23"/>
        <v>0</v>
      </c>
      <c r="AK203" s="3">
        <f t="shared" si="24"/>
        <v>0</v>
      </c>
      <c r="AL203" s="3">
        <f t="shared" si="25"/>
        <v>0</v>
      </c>
      <c r="AM203" s="5"/>
      <c r="AN203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204" spans="2:40" customFormat="1" ht="31.5" customHeight="1" thickBot="1">
      <c r="B204" s="476">
        <v>45785</v>
      </c>
      <c r="C204" s="3" t="s">
        <v>220</v>
      </c>
      <c r="D204" s="611" t="s">
        <v>262</v>
      </c>
      <c r="E204" s="607" t="s">
        <v>88</v>
      </c>
      <c r="F204" s="607" t="s">
        <v>170</v>
      </c>
      <c r="G204" s="600">
        <v>99</v>
      </c>
      <c r="H204" s="600">
        <v>97</v>
      </c>
      <c r="I204" s="600">
        <v>30</v>
      </c>
      <c r="J204" s="600">
        <v>0</v>
      </c>
      <c r="K204" s="593">
        <v>495167.9960171344</v>
      </c>
      <c r="L204" s="593">
        <v>0</v>
      </c>
      <c r="M204" s="593">
        <v>-4890.97</v>
      </c>
      <c r="N204" s="593">
        <v>0</v>
      </c>
      <c r="O204" s="593">
        <v>0</v>
      </c>
      <c r="P204" s="593">
        <v>-5776.96000000002</v>
      </c>
      <c r="Q204" s="593">
        <v>0</v>
      </c>
      <c r="R204" s="593">
        <v>0</v>
      </c>
      <c r="S204" s="593">
        <v>0</v>
      </c>
      <c r="T204" s="593">
        <v>0</v>
      </c>
      <c r="U204" s="592" t="str">
        <f>IF(Tabela1[[#This Row],[Desconto SLA Mês]]&lt;&gt;"preenchimento pendente","Sim","Não")</f>
        <v>Sim</v>
      </c>
      <c r="V204" s="592">
        <f t="shared" si="22"/>
        <v>484500.06601713441</v>
      </c>
      <c r="W204" s="592"/>
      <c r="X204" s="609"/>
      <c r="Y204" s="632"/>
      <c r="Z204" s="609"/>
      <c r="AA204" s="610">
        <v>45778</v>
      </c>
      <c r="AB204" s="668" cm="1">
        <f t="array" ref="AB20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04" s="207"/>
      <c r="AD204" s="207"/>
      <c r="AE204" s="207"/>
      <c r="AF204" s="5"/>
      <c r="AG204" s="5"/>
      <c r="AH204" s="5"/>
      <c r="AI204" s="5"/>
      <c r="AJ204" s="3">
        <f t="shared" si="23"/>
        <v>4890.97</v>
      </c>
      <c r="AK204" s="3">
        <f t="shared" si="24"/>
        <v>0</v>
      </c>
      <c r="AL204" s="3">
        <f t="shared" si="25"/>
        <v>10667.929999999993</v>
      </c>
      <c r="AM204" s="5"/>
      <c r="AN204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205" spans="2:40" customFormat="1" ht="47" thickBot="1">
      <c r="B205" s="476">
        <v>45790</v>
      </c>
      <c r="C205" s="3" t="s">
        <v>220</v>
      </c>
      <c r="D205" s="611" t="s">
        <v>262</v>
      </c>
      <c r="E205" s="607" t="s">
        <v>210</v>
      </c>
      <c r="F205" s="607" t="s">
        <v>153</v>
      </c>
      <c r="G205" s="600">
        <v>53</v>
      </c>
      <c r="H205" s="600">
        <v>53</v>
      </c>
      <c r="I205" s="600">
        <v>0</v>
      </c>
      <c r="J205" s="600">
        <v>0</v>
      </c>
      <c r="K205" s="593">
        <v>325000</v>
      </c>
      <c r="L205" s="593">
        <v>0</v>
      </c>
      <c r="M205" s="593">
        <v>0</v>
      </c>
      <c r="N205" s="593">
        <v>0</v>
      </c>
      <c r="O205" s="593">
        <v>0</v>
      </c>
      <c r="P205" s="593">
        <v>0</v>
      </c>
      <c r="Q205" s="593">
        <v>0</v>
      </c>
      <c r="R205" s="593">
        <v>0</v>
      </c>
      <c r="S205" s="593">
        <v>0</v>
      </c>
      <c r="T205" s="593">
        <v>0</v>
      </c>
      <c r="U205" s="592" t="str">
        <f>IF(Tabela1[[#This Row],[Desconto SLA Mês]]&lt;&gt;"preenchimento pendente","Sim","Não")</f>
        <v>Sim</v>
      </c>
      <c r="V205" s="613">
        <f t="shared" si="22"/>
        <v>325000</v>
      </c>
      <c r="W205" s="592"/>
      <c r="X205" s="609"/>
      <c r="Y205" s="609"/>
      <c r="Z205" s="609"/>
      <c r="AA205" s="610">
        <v>45778</v>
      </c>
      <c r="AB205" s="668" cm="1">
        <f t="array" ref="AB20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05" s="207"/>
      <c r="AD205" s="207"/>
      <c r="AE205" s="207"/>
      <c r="AF205" s="5"/>
      <c r="AG205" s="5"/>
      <c r="AH205" s="5"/>
      <c r="AI205" s="5"/>
      <c r="AJ205" s="3">
        <f t="shared" si="23"/>
        <v>0</v>
      </c>
      <c r="AK205" s="3">
        <f t="shared" si="24"/>
        <v>0</v>
      </c>
      <c r="AL205" s="3">
        <f t="shared" si="25"/>
        <v>0</v>
      </c>
      <c r="AM205" s="5"/>
      <c r="AN205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206" spans="2:40" customFormat="1" ht="31.5" thickBot="1">
      <c r="B206" s="476"/>
      <c r="C206" s="3" t="s">
        <v>433</v>
      </c>
      <c r="D206" s="611" t="s">
        <v>342</v>
      </c>
      <c r="E206" s="607" t="s">
        <v>88</v>
      </c>
      <c r="F206" s="607" t="s">
        <v>158</v>
      </c>
      <c r="G206" s="600">
        <v>51</v>
      </c>
      <c r="H206" s="600">
        <v>40</v>
      </c>
      <c r="I206" s="680" t="s">
        <v>434</v>
      </c>
      <c r="J206" s="680" t="s">
        <v>434</v>
      </c>
      <c r="K206" s="593">
        <v>201256.43</v>
      </c>
      <c r="L206" s="593"/>
      <c r="M206" s="596"/>
      <c r="N206" s="593"/>
      <c r="O206" s="596"/>
      <c r="P206" s="670" t="s">
        <v>432</v>
      </c>
      <c r="Q206" s="593">
        <v>0</v>
      </c>
      <c r="R206" s="593">
        <v>0</v>
      </c>
      <c r="S206" s="593">
        <v>0</v>
      </c>
      <c r="T206" s="593">
        <v>0</v>
      </c>
      <c r="U206" s="592" t="str">
        <f>IF(Tabela1[[#This Row],[Desconto SLA Mês]]&lt;&gt;"preenchimento pendente","Sim","Não")</f>
        <v>Não</v>
      </c>
      <c r="V206" s="592">
        <f t="shared" si="22"/>
        <v>201256.43</v>
      </c>
      <c r="W206" s="592"/>
      <c r="X206" s="609"/>
      <c r="Y206" s="609">
        <v>11646.279999999999</v>
      </c>
      <c r="Z206" s="609" t="s">
        <v>446</v>
      </c>
      <c r="AA206" s="610">
        <v>45748</v>
      </c>
      <c r="AB206" s="668" cm="1">
        <f t="array" ref="AB20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06" s="207"/>
      <c r="AD206" s="207"/>
      <c r="AE206" s="207"/>
      <c r="AF206" s="5"/>
      <c r="AG206" s="6"/>
      <c r="AH206" s="5"/>
      <c r="AI206" s="5"/>
      <c r="AJ206" s="3">
        <f t="shared" si="23"/>
        <v>0</v>
      </c>
      <c r="AK206" s="3">
        <f t="shared" si="24"/>
        <v>0</v>
      </c>
      <c r="AL206" s="3">
        <f t="shared" si="25"/>
        <v>0</v>
      </c>
      <c r="AM206" s="5"/>
      <c r="AN206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207" spans="2:40" customFormat="1" ht="31.5" thickBot="1">
      <c r="B207" s="476"/>
      <c r="C207" s="3" t="s">
        <v>433</v>
      </c>
      <c r="D207" s="611" t="s">
        <v>342</v>
      </c>
      <c r="E207" s="607" t="s">
        <v>75</v>
      </c>
      <c r="F207" s="607" t="s">
        <v>179</v>
      </c>
      <c r="G207" s="600">
        <v>3</v>
      </c>
      <c r="H207" s="600">
        <v>2</v>
      </c>
      <c r="I207" s="680" t="s">
        <v>434</v>
      </c>
      <c r="J207" s="680" t="s">
        <v>434</v>
      </c>
      <c r="K207" s="593">
        <v>16153.77</v>
      </c>
      <c r="L207" s="593"/>
      <c r="M207" s="596"/>
      <c r="N207" s="593"/>
      <c r="O207" s="596"/>
      <c r="P207" s="670" t="s">
        <v>432</v>
      </c>
      <c r="Q207" s="593"/>
      <c r="R207" s="593">
        <v>0</v>
      </c>
      <c r="S207" s="593">
        <v>0</v>
      </c>
      <c r="T207" s="593">
        <v>0</v>
      </c>
      <c r="U207" s="592" t="str">
        <f>IF(Tabela1[[#This Row],[Desconto SLA Mês]]&lt;&gt;"preenchimento pendente","Sim","Não")</f>
        <v>Não</v>
      </c>
      <c r="V207" s="592">
        <f t="shared" si="22"/>
        <v>16153.77</v>
      </c>
      <c r="W207" s="592"/>
      <c r="X207" s="609"/>
      <c r="Y207" s="609"/>
      <c r="Z207" s="609"/>
      <c r="AA207" s="610">
        <v>45748</v>
      </c>
      <c r="AB207" s="668" cm="1">
        <f t="array" ref="AB20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207" s="207"/>
      <c r="AD207" s="207"/>
      <c r="AE207" s="207"/>
      <c r="AF207" s="5"/>
      <c r="AG207" s="6"/>
      <c r="AH207" s="5"/>
      <c r="AI207" s="5"/>
      <c r="AJ207" s="3">
        <f t="shared" si="23"/>
        <v>0</v>
      </c>
      <c r="AK207" s="3">
        <f t="shared" si="24"/>
        <v>0</v>
      </c>
      <c r="AL207" s="3">
        <f t="shared" si="25"/>
        <v>0</v>
      </c>
      <c r="AM207" s="5"/>
      <c r="AN207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208" spans="2:40" customFormat="1" ht="20.9" customHeight="1" thickBot="1">
      <c r="B208" s="476"/>
      <c r="C208" s="3" t="s">
        <v>433</v>
      </c>
      <c r="D208" s="611" t="s">
        <v>342</v>
      </c>
      <c r="E208" s="607" t="s">
        <v>210</v>
      </c>
      <c r="F208" s="607" t="s">
        <v>158</v>
      </c>
      <c r="G208" s="600">
        <v>14</v>
      </c>
      <c r="H208" s="600">
        <v>14</v>
      </c>
      <c r="I208" s="680" t="s">
        <v>434</v>
      </c>
      <c r="J208" s="680" t="s">
        <v>434</v>
      </c>
      <c r="K208" s="593">
        <v>93374.15</v>
      </c>
      <c r="L208" s="593"/>
      <c r="M208" s="596"/>
      <c r="N208" s="593"/>
      <c r="O208" s="596"/>
      <c r="P208" s="670" t="s">
        <v>432</v>
      </c>
      <c r="Q208" s="593"/>
      <c r="R208" s="593">
        <v>0</v>
      </c>
      <c r="S208" s="593">
        <v>0</v>
      </c>
      <c r="T208" s="593">
        <v>-1299</v>
      </c>
      <c r="U208" s="592" t="str">
        <f>IF(Tabela1[[#This Row],[Desconto SLA Mês]]&lt;&gt;"preenchimento pendente","Sim","Não")</f>
        <v>Não</v>
      </c>
      <c r="V208" s="592">
        <f t="shared" si="22"/>
        <v>92075.15</v>
      </c>
      <c r="W208" s="592"/>
      <c r="X208" s="609"/>
      <c r="Y208" s="609">
        <v>4409.9099999999889</v>
      </c>
      <c r="Z208" s="609" t="s">
        <v>447</v>
      </c>
      <c r="AA208" s="610">
        <v>45748</v>
      </c>
      <c r="AB208" s="668" cm="1">
        <f t="array" ref="AB20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08" s="207"/>
      <c r="AD208" s="207"/>
      <c r="AE208" s="207"/>
      <c r="AF208" s="5"/>
      <c r="AG208" s="5"/>
      <c r="AH208" s="5"/>
      <c r="AI208" s="5"/>
      <c r="AJ208" s="3">
        <f t="shared" si="23"/>
        <v>0</v>
      </c>
      <c r="AK208" s="3">
        <f t="shared" si="24"/>
        <v>0</v>
      </c>
      <c r="AL208" s="3">
        <f t="shared" si="25"/>
        <v>1299</v>
      </c>
      <c r="AM208" s="5"/>
      <c r="AN208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209" spans="2:40" customFormat="1" ht="20.9" customHeight="1" thickBot="1">
      <c r="B209" s="476"/>
      <c r="C209" s="3" t="s">
        <v>220</v>
      </c>
      <c r="D209" s="605" t="s">
        <v>350</v>
      </c>
      <c r="E209" s="606" t="s">
        <v>212</v>
      </c>
      <c r="F209" s="607" t="s">
        <v>174</v>
      </c>
      <c r="G209" s="600">
        <v>11</v>
      </c>
      <c r="H209" s="600">
        <v>11</v>
      </c>
      <c r="I209" s="600">
        <v>0</v>
      </c>
      <c r="J209" s="600">
        <v>0</v>
      </c>
      <c r="K209" s="593">
        <v>91765.56</v>
      </c>
      <c r="L209" s="593">
        <v>0</v>
      </c>
      <c r="M209" s="593">
        <v>0</v>
      </c>
      <c r="N209" s="593">
        <v>0</v>
      </c>
      <c r="O209" s="593">
        <v>0</v>
      </c>
      <c r="P209" s="593">
        <v>0</v>
      </c>
      <c r="Q209" s="593">
        <v>0</v>
      </c>
      <c r="R209" s="593">
        <v>0</v>
      </c>
      <c r="S209" s="593">
        <v>0</v>
      </c>
      <c r="T209" s="593">
        <v>0</v>
      </c>
      <c r="U209" s="592" t="str">
        <f>IF(Tabela1[[#This Row],[Desconto SLA Mês]]&lt;&gt;"preenchimento pendente","Sim","Não")</f>
        <v>Sim</v>
      </c>
      <c r="V209" s="592">
        <f t="shared" si="22"/>
        <v>91765.56</v>
      </c>
      <c r="W209" s="592"/>
      <c r="X209" s="609"/>
      <c r="Y209" s="609"/>
      <c r="Z209" s="609"/>
      <c r="AA209" s="610">
        <v>45748</v>
      </c>
      <c r="AB209" s="668" cm="1">
        <f t="array" ref="AB20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09" s="64"/>
      <c r="AD209" s="64"/>
      <c r="AE209" s="64"/>
      <c r="AF209" s="5"/>
      <c r="AG209" s="5"/>
      <c r="AH209" s="5"/>
      <c r="AI209" s="5"/>
      <c r="AJ209" s="3">
        <f t="shared" si="23"/>
        <v>0</v>
      </c>
      <c r="AK209" s="3">
        <f t="shared" si="24"/>
        <v>0</v>
      </c>
      <c r="AL209" s="3">
        <f t="shared" si="25"/>
        <v>0</v>
      </c>
      <c r="AM209" s="5"/>
      <c r="AN209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10" spans="2:40" customFormat="1" ht="20.9" customHeight="1" thickBot="1">
      <c r="B210" s="476"/>
      <c r="C210" s="3" t="s">
        <v>220</v>
      </c>
      <c r="D210" s="605" t="s">
        <v>350</v>
      </c>
      <c r="E210" s="606" t="s">
        <v>214</v>
      </c>
      <c r="F210" s="607" t="s">
        <v>201</v>
      </c>
      <c r="G210" s="600">
        <v>14</v>
      </c>
      <c r="H210" s="600">
        <v>10</v>
      </c>
      <c r="I210" s="600">
        <v>16</v>
      </c>
      <c r="J210" s="600">
        <v>0</v>
      </c>
      <c r="K210" s="593">
        <v>55333.004051999997</v>
      </c>
      <c r="L210" s="593">
        <v>0</v>
      </c>
      <c r="M210" s="593">
        <v>0</v>
      </c>
      <c r="N210" s="593">
        <v>0</v>
      </c>
      <c r="O210" s="593">
        <v>0</v>
      </c>
      <c r="P210" s="593">
        <v>-691.66</v>
      </c>
      <c r="Q210" s="593">
        <v>0</v>
      </c>
      <c r="R210" s="593">
        <v>0</v>
      </c>
      <c r="S210" s="593">
        <v>0</v>
      </c>
      <c r="T210" s="593">
        <v>0</v>
      </c>
      <c r="U210" s="592" t="str">
        <f>IF(Tabela1[[#This Row],[Desconto SLA Mês]]&lt;&gt;"preenchimento pendente","Sim","Não")</f>
        <v>Sim</v>
      </c>
      <c r="V210" s="592">
        <f t="shared" si="22"/>
        <v>54641.344051999993</v>
      </c>
      <c r="W210" s="592"/>
      <c r="X210" s="609"/>
      <c r="Y210" s="609"/>
      <c r="Z210" s="609"/>
      <c r="AA210" s="610">
        <v>45748</v>
      </c>
      <c r="AB210" s="668" cm="1">
        <f t="array" ref="AB21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10" s="64"/>
      <c r="AD210" s="64"/>
      <c r="AE210" s="207"/>
      <c r="AF210" s="5"/>
      <c r="AG210" s="5"/>
      <c r="AH210" s="5"/>
      <c r="AI210" s="5"/>
      <c r="AJ210" s="3">
        <f t="shared" si="23"/>
        <v>0</v>
      </c>
      <c r="AK210" s="3">
        <f t="shared" si="24"/>
        <v>0</v>
      </c>
      <c r="AL210" s="3">
        <f t="shared" si="25"/>
        <v>691.66000000000349</v>
      </c>
      <c r="AM210" s="5"/>
      <c r="AN210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11" spans="2:40" customFormat="1" ht="20.9" customHeight="1" thickBot="1">
      <c r="B211" s="476"/>
      <c r="C211" s="3" t="s">
        <v>220</v>
      </c>
      <c r="D211" s="605" t="s">
        <v>350</v>
      </c>
      <c r="E211" s="606" t="s">
        <v>213</v>
      </c>
      <c r="F211" s="607" t="s">
        <v>178</v>
      </c>
      <c r="G211" s="600">
        <v>2</v>
      </c>
      <c r="H211" s="600">
        <v>2</v>
      </c>
      <c r="I211" s="600">
        <v>0</v>
      </c>
      <c r="J211" s="600">
        <v>0</v>
      </c>
      <c r="K211" s="593">
        <v>13663.297432511999</v>
      </c>
      <c r="L211" s="593">
        <v>0</v>
      </c>
      <c r="M211" s="593">
        <v>0</v>
      </c>
      <c r="N211" s="593">
        <v>0</v>
      </c>
      <c r="O211" s="593">
        <v>0</v>
      </c>
      <c r="P211" s="593">
        <v>0</v>
      </c>
      <c r="Q211" s="593">
        <v>0</v>
      </c>
      <c r="R211" s="593">
        <v>0</v>
      </c>
      <c r="S211" s="593">
        <v>0</v>
      </c>
      <c r="T211" s="593">
        <v>0</v>
      </c>
      <c r="U211" s="592" t="str">
        <f>IF(Tabela1[[#This Row],[Desconto SLA Mês]]&lt;&gt;"preenchimento pendente","Sim","Não")</f>
        <v>Sim</v>
      </c>
      <c r="V211" s="592">
        <f t="shared" si="22"/>
        <v>13663.297432511999</v>
      </c>
      <c r="W211" s="592"/>
      <c r="X211" s="609"/>
      <c r="Y211" s="609"/>
      <c r="Z211" s="609"/>
      <c r="AA211" s="610">
        <v>45748</v>
      </c>
      <c r="AB211" s="668" cm="1">
        <f t="array" ref="AB21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11" s="207"/>
      <c r="AD211" s="207"/>
      <c r="AE211" s="207"/>
      <c r="AF211" s="5"/>
      <c r="AG211" s="5"/>
      <c r="AH211" s="5"/>
      <c r="AI211" s="5"/>
      <c r="AJ211" s="3">
        <f t="shared" si="23"/>
        <v>0</v>
      </c>
      <c r="AK211" s="3">
        <f t="shared" si="24"/>
        <v>0</v>
      </c>
      <c r="AL211" s="3">
        <f t="shared" si="25"/>
        <v>0</v>
      </c>
      <c r="AM211" s="5"/>
      <c r="AN211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12" spans="2:40" customFormat="1" ht="20.9" customHeight="1" thickBot="1">
      <c r="B212" s="476"/>
      <c r="C212" s="3" t="s">
        <v>220</v>
      </c>
      <c r="D212" s="605" t="s">
        <v>350</v>
      </c>
      <c r="E212" s="606" t="s">
        <v>88</v>
      </c>
      <c r="F212" s="607" t="s">
        <v>201</v>
      </c>
      <c r="G212" s="600">
        <v>36</v>
      </c>
      <c r="H212" s="600">
        <v>35</v>
      </c>
      <c r="I212" s="600">
        <v>141</v>
      </c>
      <c r="J212" s="600">
        <v>0</v>
      </c>
      <c r="K212" s="593">
        <v>229378.2888281843</v>
      </c>
      <c r="L212" s="593">
        <v>-24980.959999999999</v>
      </c>
      <c r="M212" s="593">
        <v>-26576.29</v>
      </c>
      <c r="N212" s="593">
        <v>0</v>
      </c>
      <c r="O212" s="593">
        <v>0</v>
      </c>
      <c r="P212" s="593">
        <v>-5161.01</v>
      </c>
      <c r="Q212" s="593">
        <v>0</v>
      </c>
      <c r="R212" s="593">
        <v>0</v>
      </c>
      <c r="S212" s="593">
        <v>-5567.59</v>
      </c>
      <c r="T212" s="593">
        <v>0</v>
      </c>
      <c r="U212" s="592" t="str">
        <f>IF(Tabela1[[#This Row],[Desconto SLA Mês]]&lt;&gt;"preenchimento pendente","Sim","Não")</f>
        <v>Sim</v>
      </c>
      <c r="V212" s="592">
        <f t="shared" si="22"/>
        <v>192073.39882818429</v>
      </c>
      <c r="W212" s="592"/>
      <c r="X212" s="609"/>
      <c r="Y212" s="609"/>
      <c r="Z212" s="609"/>
      <c r="AA212" s="610">
        <v>45748</v>
      </c>
      <c r="AB212" s="668" cm="1">
        <f t="array" ref="AB21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12" s="64">
        <f>31621.38+25887.5</f>
        <v>57508.880000000005</v>
      </c>
      <c r="AD212" s="64">
        <f>30064.83+28695.33</f>
        <v>58760.160000000003</v>
      </c>
      <c r="AE212" s="207"/>
      <c r="AF212" s="5"/>
      <c r="AG212" s="5"/>
      <c r="AH212" s="5"/>
      <c r="AI212" s="5"/>
      <c r="AJ212" s="3">
        <f t="shared" si="23"/>
        <v>1595.3300000000017</v>
      </c>
      <c r="AK212" s="3">
        <f t="shared" si="24"/>
        <v>-1251.2799999999988</v>
      </c>
      <c r="AL212" s="3">
        <f t="shared" si="25"/>
        <v>37304.890000000014</v>
      </c>
      <c r="AM212" s="5"/>
      <c r="AN212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13" spans="2:40" customFormat="1" ht="20.9" customHeight="1" thickBot="1">
      <c r="B213" s="476"/>
      <c r="C213" s="3" t="s">
        <v>220</v>
      </c>
      <c r="D213" s="605" t="s">
        <v>350</v>
      </c>
      <c r="E213" s="606" t="s">
        <v>211</v>
      </c>
      <c r="F213" s="607" t="s">
        <v>201</v>
      </c>
      <c r="G213" s="600">
        <v>21</v>
      </c>
      <c r="H213" s="600">
        <v>8</v>
      </c>
      <c r="I213" s="600">
        <v>0</v>
      </c>
      <c r="J213" s="600">
        <v>0</v>
      </c>
      <c r="K213" s="593">
        <v>65896.396555718718</v>
      </c>
      <c r="L213" s="593">
        <v>0</v>
      </c>
      <c r="M213" s="593">
        <v>0</v>
      </c>
      <c r="N213" s="593">
        <v>0</v>
      </c>
      <c r="O213" s="593">
        <v>0</v>
      </c>
      <c r="P213" s="593">
        <v>0</v>
      </c>
      <c r="Q213" s="593">
        <v>0</v>
      </c>
      <c r="R213" s="593">
        <v>0</v>
      </c>
      <c r="S213" s="593">
        <v>0</v>
      </c>
      <c r="T213" s="593">
        <v>0</v>
      </c>
      <c r="U213" s="592" t="str">
        <f>IF(Tabela1[[#This Row],[Desconto SLA Mês]]&lt;&gt;"preenchimento pendente","Sim","Não")</f>
        <v>Sim</v>
      </c>
      <c r="V213" s="592">
        <f t="shared" si="22"/>
        <v>65896.396555718718</v>
      </c>
      <c r="W213" s="592"/>
      <c r="X213" s="609"/>
      <c r="Y213" s="609"/>
      <c r="Z213" s="609"/>
      <c r="AA213" s="610">
        <v>45748</v>
      </c>
      <c r="AB213" s="668" cm="1">
        <f t="array" ref="AB21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13" s="207"/>
      <c r="AD213" s="207"/>
      <c r="AE213" s="207"/>
      <c r="AF213" s="5"/>
      <c r="AG213" s="6"/>
      <c r="AH213" s="5"/>
      <c r="AI213" s="5"/>
      <c r="AJ213" s="3">
        <f t="shared" ref="AJ213:AJ227" si="26">L213-M213</f>
        <v>0</v>
      </c>
      <c r="AK213" s="3">
        <f t="shared" ref="AK213:AK227" si="27">AC213-AD213</f>
        <v>0</v>
      </c>
      <c r="AL213" s="3">
        <f t="shared" ref="AL213:AL227" si="28">K213-V213</f>
        <v>0</v>
      </c>
      <c r="AM213" s="5"/>
      <c r="AN213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14" spans="2:40" customFormat="1" ht="20.9" customHeight="1" thickBot="1">
      <c r="B214" s="476"/>
      <c r="C214" s="3" t="s">
        <v>220</v>
      </c>
      <c r="D214" s="605" t="s">
        <v>350</v>
      </c>
      <c r="E214" s="606" t="s">
        <v>75</v>
      </c>
      <c r="F214" s="607" t="s">
        <v>201</v>
      </c>
      <c r="G214" s="600">
        <v>3</v>
      </c>
      <c r="H214" s="600">
        <v>2</v>
      </c>
      <c r="I214" s="600">
        <v>0</v>
      </c>
      <c r="J214" s="600">
        <v>0</v>
      </c>
      <c r="K214" s="593">
        <v>11705.729347206747</v>
      </c>
      <c r="L214" s="593">
        <v>0</v>
      </c>
      <c r="M214" s="593">
        <v>0</v>
      </c>
      <c r="N214" s="593">
        <v>0</v>
      </c>
      <c r="O214" s="593">
        <v>0</v>
      </c>
      <c r="P214" s="593">
        <v>0</v>
      </c>
      <c r="Q214" s="593">
        <v>0</v>
      </c>
      <c r="R214" s="593">
        <v>0</v>
      </c>
      <c r="S214" s="593">
        <v>0</v>
      </c>
      <c r="T214" s="593">
        <v>0</v>
      </c>
      <c r="U214" s="592" t="str">
        <f>IF(Tabela1[[#This Row],[Desconto SLA Mês]]&lt;&gt;"preenchimento pendente","Sim","Não")</f>
        <v>Sim</v>
      </c>
      <c r="V214" s="592">
        <f t="shared" si="22"/>
        <v>11705.729347206747</v>
      </c>
      <c r="W214" s="592"/>
      <c r="X214" s="609"/>
      <c r="Y214" s="609"/>
      <c r="Z214" s="609"/>
      <c r="AA214" s="610">
        <v>45748</v>
      </c>
      <c r="AB214" s="668" cm="1">
        <f t="array" ref="AB21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14" s="207"/>
      <c r="AD214" s="64"/>
      <c r="AE214" s="207"/>
      <c r="AF214" s="5"/>
      <c r="AG214" s="5"/>
      <c r="AH214" s="5"/>
      <c r="AI214" s="5"/>
      <c r="AJ214" s="3">
        <f t="shared" si="26"/>
        <v>0</v>
      </c>
      <c r="AK214" s="3">
        <f t="shared" si="27"/>
        <v>0</v>
      </c>
      <c r="AL214" s="3">
        <f t="shared" si="28"/>
        <v>0</v>
      </c>
      <c r="AM214" s="5"/>
      <c r="AN214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15" spans="2:40" customFormat="1" ht="20.9" customHeight="1" thickBot="1">
      <c r="B215" s="476"/>
      <c r="C215" s="3" t="s">
        <v>220</v>
      </c>
      <c r="D215" s="605" t="s">
        <v>350</v>
      </c>
      <c r="E215" s="606" t="s">
        <v>208</v>
      </c>
      <c r="F215" s="607" t="s">
        <v>345</v>
      </c>
      <c r="G215" s="600">
        <v>16</v>
      </c>
      <c r="H215" s="600">
        <v>16</v>
      </c>
      <c r="I215" s="600">
        <v>0</v>
      </c>
      <c r="J215" s="600">
        <v>0</v>
      </c>
      <c r="K215" s="593">
        <v>73221.139152484131</v>
      </c>
      <c r="L215" s="593">
        <v>0</v>
      </c>
      <c r="M215" s="593">
        <v>0</v>
      </c>
      <c r="N215" s="593">
        <v>0</v>
      </c>
      <c r="O215" s="593">
        <v>0</v>
      </c>
      <c r="P215" s="593">
        <v>0</v>
      </c>
      <c r="Q215" s="593">
        <v>0</v>
      </c>
      <c r="R215" s="593">
        <v>0</v>
      </c>
      <c r="S215" s="593">
        <v>0</v>
      </c>
      <c r="T215" s="593">
        <v>0</v>
      </c>
      <c r="U215" s="592" t="str">
        <f>IF(Tabela1[[#This Row],[Desconto SLA Mês]]&lt;&gt;"preenchimento pendente","Sim","Não")</f>
        <v>Sim</v>
      </c>
      <c r="V215" s="592">
        <f t="shared" si="22"/>
        <v>73221.139152484131</v>
      </c>
      <c r="W215" s="592"/>
      <c r="X215" s="609"/>
      <c r="Y215" s="609"/>
      <c r="Z215" s="609"/>
      <c r="AA215" s="610">
        <v>45748</v>
      </c>
      <c r="AB215" s="668" cm="1">
        <f t="array" ref="AB21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15" s="207"/>
      <c r="AD215" s="64"/>
      <c r="AE215" s="207"/>
      <c r="AF215" s="5"/>
      <c r="AG215" s="5"/>
      <c r="AH215" s="5"/>
      <c r="AI215" s="5"/>
      <c r="AJ215" s="3">
        <f t="shared" si="26"/>
        <v>0</v>
      </c>
      <c r="AK215" s="3">
        <f t="shared" si="27"/>
        <v>0</v>
      </c>
      <c r="AL215" s="3">
        <f t="shared" si="28"/>
        <v>0</v>
      </c>
      <c r="AM215" s="5"/>
      <c r="AN215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16" spans="2:40" customFormat="1" ht="20.9" customHeight="1" thickBot="1">
      <c r="B216" s="476"/>
      <c r="C216" s="3" t="s">
        <v>220</v>
      </c>
      <c r="D216" s="605" t="s">
        <v>350</v>
      </c>
      <c r="E216" s="606" t="s">
        <v>210</v>
      </c>
      <c r="F216" s="607" t="s">
        <v>345</v>
      </c>
      <c r="G216" s="600">
        <v>10</v>
      </c>
      <c r="H216" s="600">
        <v>10</v>
      </c>
      <c r="I216" s="600">
        <v>0</v>
      </c>
      <c r="J216" s="600">
        <v>0</v>
      </c>
      <c r="K216" s="593">
        <v>65003.207074132697</v>
      </c>
      <c r="L216" s="593">
        <v>0</v>
      </c>
      <c r="M216" s="593">
        <v>0</v>
      </c>
      <c r="N216" s="593">
        <v>0</v>
      </c>
      <c r="O216" s="593">
        <v>0</v>
      </c>
      <c r="P216" s="593">
        <v>0</v>
      </c>
      <c r="Q216" s="593">
        <v>0</v>
      </c>
      <c r="R216" s="593">
        <v>0</v>
      </c>
      <c r="S216" s="593">
        <v>0</v>
      </c>
      <c r="T216" s="593">
        <v>0</v>
      </c>
      <c r="U216" s="592" t="str">
        <f>IF(Tabela1[[#This Row],[Desconto SLA Mês]]&lt;&gt;"preenchimento pendente","Sim","Não")</f>
        <v>Sim</v>
      </c>
      <c r="V216" s="592">
        <f t="shared" si="22"/>
        <v>65003.207074132697</v>
      </c>
      <c r="W216" s="592"/>
      <c r="X216" s="609"/>
      <c r="Y216" s="609"/>
      <c r="Z216" s="609"/>
      <c r="AA216" s="610">
        <v>45748</v>
      </c>
      <c r="AB216" s="668" cm="1">
        <f t="array" ref="AB21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16" s="363"/>
      <c r="AD216" s="363"/>
      <c r="AE216" s="363"/>
      <c r="AF216" s="5"/>
      <c r="AG216" s="3"/>
      <c r="AH216" s="3"/>
      <c r="AI216" s="5"/>
      <c r="AJ216" s="3">
        <f t="shared" si="26"/>
        <v>0</v>
      </c>
      <c r="AK216" s="3">
        <f t="shared" si="27"/>
        <v>0</v>
      </c>
      <c r="AL216" s="3">
        <f t="shared" si="28"/>
        <v>0</v>
      </c>
      <c r="AM216" s="5"/>
      <c r="AN216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17" spans="2:40" customFormat="1" ht="20.9" customHeight="1" thickBot="1">
      <c r="B217" s="476"/>
      <c r="C217" s="3" t="s">
        <v>433</v>
      </c>
      <c r="D217" s="605" t="s">
        <v>353</v>
      </c>
      <c r="E217" s="606" t="s">
        <v>212</v>
      </c>
      <c r="F217" s="607" t="s">
        <v>140</v>
      </c>
      <c r="G217" s="600">
        <v>12</v>
      </c>
      <c r="H217" s="600">
        <v>12</v>
      </c>
      <c r="I217" s="680" t="s">
        <v>434</v>
      </c>
      <c r="J217" s="680" t="s">
        <v>434</v>
      </c>
      <c r="K217" s="593">
        <v>105567.87</v>
      </c>
      <c r="L217" s="593"/>
      <c r="M217" s="599"/>
      <c r="N217" s="593"/>
      <c r="O217" s="599"/>
      <c r="P217" s="672" t="s">
        <v>432</v>
      </c>
      <c r="Q217" s="593"/>
      <c r="R217" s="593"/>
      <c r="S217" s="593"/>
      <c r="T217" s="593"/>
      <c r="U217" s="592" t="str">
        <f>IF(Tabela1[[#This Row],[Desconto SLA Mês]]&lt;&gt;"preenchimento pendente","Sim","Não")</f>
        <v>Não</v>
      </c>
      <c r="V217" s="592">
        <f t="shared" si="22"/>
        <v>105567.87</v>
      </c>
      <c r="W217" s="592"/>
      <c r="X217" s="609"/>
      <c r="Y217" s="609"/>
      <c r="Z217" s="609"/>
      <c r="AA217" s="610">
        <v>45748</v>
      </c>
      <c r="AB217" s="668" cm="1">
        <f t="array" ref="AB21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17" s="207"/>
      <c r="AD217" s="207"/>
      <c r="AE217" s="207"/>
      <c r="AF217" s="5"/>
      <c r="AG217" s="5"/>
      <c r="AH217" s="5"/>
      <c r="AI217" s="5"/>
      <c r="AJ217" s="3">
        <f t="shared" si="26"/>
        <v>0</v>
      </c>
      <c r="AK217" s="3">
        <f t="shared" si="27"/>
        <v>0</v>
      </c>
      <c r="AL217" s="3">
        <f t="shared" si="28"/>
        <v>0</v>
      </c>
      <c r="AM217" s="5"/>
      <c r="AN217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218" spans="2:40" customFormat="1" ht="20.9" customHeight="1" thickBot="1">
      <c r="B218" s="476"/>
      <c r="C218" s="3" t="s">
        <v>220</v>
      </c>
      <c r="D218" s="605" t="s">
        <v>353</v>
      </c>
      <c r="E218" s="606" t="s">
        <v>88</v>
      </c>
      <c r="F218" s="607" t="s">
        <v>140</v>
      </c>
      <c r="G218" s="600">
        <v>31</v>
      </c>
      <c r="H218" s="600">
        <v>34</v>
      </c>
      <c r="I218" s="600">
        <v>27</v>
      </c>
      <c r="J218" s="600">
        <v>0</v>
      </c>
      <c r="K218" s="593">
        <v>153723.51</v>
      </c>
      <c r="L218" s="593"/>
      <c r="M218" s="593">
        <v>-3963.8</v>
      </c>
      <c r="N218" s="593"/>
      <c r="O218" s="593">
        <v>0</v>
      </c>
      <c r="P218" s="672" t="s">
        <v>432</v>
      </c>
      <c r="Q218" s="593">
        <v>0</v>
      </c>
      <c r="R218" s="593">
        <v>0</v>
      </c>
      <c r="S218" s="593">
        <v>0</v>
      </c>
      <c r="T218" s="593">
        <v>-1099.1199999999999</v>
      </c>
      <c r="U218" s="592" t="str">
        <f>IF(Tabela1[[#This Row],[Desconto SLA Mês]]&lt;&gt;"preenchimento pendente","Sim","Não")</f>
        <v>Não</v>
      </c>
      <c r="V218" s="592">
        <f t="shared" si="22"/>
        <v>148660.59000000003</v>
      </c>
      <c r="W218" s="592"/>
      <c r="X218" s="609"/>
      <c r="Y218" s="609"/>
      <c r="Z218" s="609"/>
      <c r="AA218" s="610">
        <v>45748</v>
      </c>
      <c r="AB218" s="668" cm="1">
        <f t="array" ref="AB21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18" s="64">
        <v>7157.42</v>
      </c>
      <c r="AD218" s="64">
        <v>7222.43</v>
      </c>
      <c r="AE218" s="207"/>
      <c r="AF218" s="5"/>
      <c r="AG218" s="5"/>
      <c r="AH218" s="5"/>
      <c r="AI218" s="5"/>
      <c r="AJ218" s="3">
        <f t="shared" si="26"/>
        <v>3963.8</v>
      </c>
      <c r="AK218" s="3">
        <f t="shared" si="27"/>
        <v>-65.010000000000218</v>
      </c>
      <c r="AL218" s="3">
        <f t="shared" si="28"/>
        <v>5062.9199999999837</v>
      </c>
      <c r="AM218" s="5"/>
      <c r="AN218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219" spans="2:40" customFormat="1" ht="20.9" customHeight="1" thickBot="1">
      <c r="B219" s="476"/>
      <c r="C219" s="3" t="s">
        <v>433</v>
      </c>
      <c r="D219" s="605" t="s">
        <v>353</v>
      </c>
      <c r="E219" s="606" t="s">
        <v>211</v>
      </c>
      <c r="F219" s="607" t="s">
        <v>140</v>
      </c>
      <c r="G219" s="600">
        <v>21</v>
      </c>
      <c r="H219" s="600">
        <v>13</v>
      </c>
      <c r="I219" s="680" t="s">
        <v>434</v>
      </c>
      <c r="J219" s="680" t="s">
        <v>434</v>
      </c>
      <c r="K219" s="593">
        <v>94385.109464754336</v>
      </c>
      <c r="L219" s="593"/>
      <c r="M219" s="599"/>
      <c r="N219" s="593"/>
      <c r="O219" s="599"/>
      <c r="P219" s="672" t="s">
        <v>432</v>
      </c>
      <c r="Q219" s="593"/>
      <c r="R219" s="593"/>
      <c r="S219" s="593"/>
      <c r="T219" s="593"/>
      <c r="U219" s="592" t="str">
        <f>IF(Tabela1[[#This Row],[Desconto SLA Mês]]&lt;&gt;"preenchimento pendente","Sim","Não")</f>
        <v>Não</v>
      </c>
      <c r="V219" s="592">
        <f t="shared" si="22"/>
        <v>94385.109464754336</v>
      </c>
      <c r="W219" s="592"/>
      <c r="X219" s="609"/>
      <c r="Y219" s="609"/>
      <c r="Z219" s="609"/>
      <c r="AA219" s="610">
        <v>45748</v>
      </c>
      <c r="AB219" s="668" cm="1">
        <f t="array" ref="AB21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19" s="207"/>
      <c r="AD219" s="207"/>
      <c r="AE219" s="207"/>
      <c r="AF219" s="5"/>
      <c r="AG219" s="5"/>
      <c r="AH219" s="5"/>
      <c r="AI219" s="5"/>
      <c r="AJ219" s="3">
        <f t="shared" si="26"/>
        <v>0</v>
      </c>
      <c r="AK219" s="3">
        <f t="shared" si="27"/>
        <v>0</v>
      </c>
      <c r="AL219" s="3">
        <f t="shared" si="28"/>
        <v>0</v>
      </c>
      <c r="AM219" s="5"/>
      <c r="AN219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220" spans="2:40" customFormat="1" ht="20.9" customHeight="1" thickBot="1">
      <c r="B220" s="476"/>
      <c r="C220" s="3" t="s">
        <v>433</v>
      </c>
      <c r="D220" s="605" t="s">
        <v>353</v>
      </c>
      <c r="E220" s="606" t="s">
        <v>75</v>
      </c>
      <c r="F220" s="607" t="s">
        <v>140</v>
      </c>
      <c r="G220" s="600">
        <v>3</v>
      </c>
      <c r="H220" s="600">
        <v>3</v>
      </c>
      <c r="I220" s="680" t="s">
        <v>434</v>
      </c>
      <c r="J220" s="680" t="s">
        <v>434</v>
      </c>
      <c r="K220" s="593">
        <v>14749.942649916937</v>
      </c>
      <c r="L220" s="593"/>
      <c r="M220" s="599"/>
      <c r="N220" s="593"/>
      <c r="O220" s="599"/>
      <c r="P220" s="672" t="s">
        <v>432</v>
      </c>
      <c r="Q220" s="593"/>
      <c r="R220" s="593"/>
      <c r="S220" s="593"/>
      <c r="T220" s="593"/>
      <c r="U220" s="592" t="str">
        <f>IF(Tabela1[[#This Row],[Desconto SLA Mês]]&lt;&gt;"preenchimento pendente","Sim","Não")</f>
        <v>Não</v>
      </c>
      <c r="V220" s="592">
        <f t="shared" si="22"/>
        <v>14749.942649916937</v>
      </c>
      <c r="W220" s="592"/>
      <c r="X220" s="609"/>
      <c r="Y220" s="609"/>
      <c r="Z220" s="609"/>
      <c r="AA220" s="610">
        <v>45748</v>
      </c>
      <c r="AB220" s="668" cm="1">
        <f t="array" ref="AB22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20" s="207"/>
      <c r="AD220" s="207"/>
      <c r="AE220" s="207"/>
      <c r="AF220" s="5"/>
      <c r="AG220" s="5"/>
      <c r="AH220" s="5"/>
      <c r="AI220" s="5"/>
      <c r="AJ220" s="3">
        <f t="shared" si="26"/>
        <v>0</v>
      </c>
      <c r="AK220" s="3">
        <f t="shared" si="27"/>
        <v>0</v>
      </c>
      <c r="AL220" s="3">
        <f t="shared" si="28"/>
        <v>0</v>
      </c>
      <c r="AM220" s="5"/>
      <c r="AN220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221" spans="2:40" customFormat="1" ht="20.9" customHeight="1" thickBot="1">
      <c r="B221" s="476"/>
      <c r="C221" s="3" t="s">
        <v>433</v>
      </c>
      <c r="D221" s="611" t="s">
        <v>353</v>
      </c>
      <c r="E221" s="607" t="s">
        <v>208</v>
      </c>
      <c r="F221" s="607" t="s">
        <v>181</v>
      </c>
      <c r="G221" s="600">
        <v>12</v>
      </c>
      <c r="H221" s="600">
        <v>12</v>
      </c>
      <c r="I221" s="680" t="s">
        <v>434</v>
      </c>
      <c r="J221" s="680" t="s">
        <v>434</v>
      </c>
      <c r="K221" s="593">
        <v>44090.759999999995</v>
      </c>
      <c r="L221" s="593"/>
      <c r="M221" s="599"/>
      <c r="N221" s="593"/>
      <c r="O221" s="599"/>
      <c r="P221" s="672" t="s">
        <v>432</v>
      </c>
      <c r="Q221" s="593"/>
      <c r="R221" s="593"/>
      <c r="S221" s="593"/>
      <c r="T221" s="593"/>
      <c r="U221" s="592" t="str">
        <f>IF(Tabela1[[#This Row],[Desconto SLA Mês]]&lt;&gt;"preenchimento pendente","Sim","Não")</f>
        <v>Não</v>
      </c>
      <c r="V221" s="592">
        <f t="shared" si="22"/>
        <v>44090.759999999995</v>
      </c>
      <c r="W221" s="592"/>
      <c r="X221" s="609"/>
      <c r="Y221" s="609"/>
      <c r="Z221" s="609"/>
      <c r="AA221" s="610">
        <v>45748</v>
      </c>
      <c r="AB221" s="668" cm="1">
        <f t="array" ref="AB22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21" s="207"/>
      <c r="AD221" s="207"/>
      <c r="AE221" s="207"/>
      <c r="AF221" s="5"/>
      <c r="AG221" s="5"/>
      <c r="AH221" s="5"/>
      <c r="AI221" s="5"/>
      <c r="AJ221" s="3">
        <f t="shared" si="26"/>
        <v>0</v>
      </c>
      <c r="AK221" s="3">
        <f t="shared" si="27"/>
        <v>0</v>
      </c>
      <c r="AL221" s="3">
        <f t="shared" si="28"/>
        <v>0</v>
      </c>
      <c r="AM221" s="5"/>
      <c r="AN221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222" spans="2:40" customFormat="1" ht="20.9" customHeight="1" thickBot="1">
      <c r="B222" s="476"/>
      <c r="C222" s="3" t="s">
        <v>433</v>
      </c>
      <c r="D222" s="611" t="s">
        <v>353</v>
      </c>
      <c r="E222" s="607" t="s">
        <v>210</v>
      </c>
      <c r="F222" s="607" t="s">
        <v>193</v>
      </c>
      <c r="G222" s="600">
        <v>10</v>
      </c>
      <c r="H222" s="600">
        <v>10</v>
      </c>
      <c r="I222" s="680" t="s">
        <v>434</v>
      </c>
      <c r="J222" s="680" t="s">
        <v>434</v>
      </c>
      <c r="K222" s="593">
        <v>51655.93</v>
      </c>
      <c r="L222" s="593"/>
      <c r="M222" s="599"/>
      <c r="N222" s="593"/>
      <c r="O222" s="599"/>
      <c r="P222" s="672" t="s">
        <v>432</v>
      </c>
      <c r="Q222" s="593"/>
      <c r="R222" s="593"/>
      <c r="S222" s="593"/>
      <c r="T222" s="593"/>
      <c r="U222" s="592" t="str">
        <f>IF(Tabela1[[#This Row],[Desconto SLA Mês]]&lt;&gt;"preenchimento pendente","Sim","Não")</f>
        <v>Não</v>
      </c>
      <c r="V222" s="592">
        <f t="shared" si="22"/>
        <v>51655.93</v>
      </c>
      <c r="W222" s="592"/>
      <c r="X222" s="609"/>
      <c r="Y222" s="609"/>
      <c r="Z222" s="609"/>
      <c r="AA222" s="610">
        <v>45748</v>
      </c>
      <c r="AB222" s="668" cm="1">
        <f t="array" ref="AB22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22" s="207"/>
      <c r="AD222" s="207"/>
      <c r="AE222" s="207"/>
      <c r="AF222" s="5"/>
      <c r="AG222" s="5"/>
      <c r="AH222" s="5"/>
      <c r="AI222" s="5"/>
      <c r="AJ222" s="3">
        <f t="shared" si="26"/>
        <v>0</v>
      </c>
      <c r="AK222" s="3">
        <f t="shared" si="27"/>
        <v>0</v>
      </c>
      <c r="AL222" s="3">
        <f t="shared" si="28"/>
        <v>0</v>
      </c>
      <c r="AM222" s="5"/>
      <c r="AN222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223" spans="2:40" customFormat="1" ht="20.9" customHeight="1" thickBot="1">
      <c r="B223" s="476">
        <v>45789</v>
      </c>
      <c r="C223" s="3" t="s">
        <v>220</v>
      </c>
      <c r="D223" s="611" t="s">
        <v>344</v>
      </c>
      <c r="E223" s="607" t="s">
        <v>212</v>
      </c>
      <c r="F223" s="607" t="s">
        <v>152</v>
      </c>
      <c r="G223" s="600">
        <v>11.65</v>
      </c>
      <c r="H223" s="600">
        <v>11.65</v>
      </c>
      <c r="I223" s="600">
        <v>0</v>
      </c>
      <c r="J223" s="600">
        <v>0</v>
      </c>
      <c r="K223" s="593">
        <v>95900.91</v>
      </c>
      <c r="L223" s="593">
        <v>0</v>
      </c>
      <c r="M223" s="593">
        <v>0</v>
      </c>
      <c r="N223" s="593">
        <v>0</v>
      </c>
      <c r="O223" s="593">
        <v>0</v>
      </c>
      <c r="P223" s="593">
        <v>0</v>
      </c>
      <c r="Q223" s="593">
        <v>0</v>
      </c>
      <c r="R223" s="593">
        <v>0</v>
      </c>
      <c r="S223" s="593">
        <v>0</v>
      </c>
      <c r="T223" s="593">
        <v>0</v>
      </c>
      <c r="U223" s="592" t="str">
        <f>IF(Tabela1[[#This Row],[Desconto SLA Mês]]&lt;&gt;"preenchimento pendente","Sim","Não")</f>
        <v>Sim</v>
      </c>
      <c r="V223" s="592">
        <f t="shared" si="22"/>
        <v>95900.91</v>
      </c>
      <c r="W223" s="592"/>
      <c r="X223" s="609"/>
      <c r="Y223" s="609"/>
      <c r="Z223" s="609"/>
      <c r="AA223" s="610">
        <v>45778</v>
      </c>
      <c r="AB223" s="668" cm="1">
        <f t="array" ref="AB22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23" s="207"/>
      <c r="AD223" s="207"/>
      <c r="AE223" s="207"/>
      <c r="AF223" s="5"/>
      <c r="AG223" s="6"/>
      <c r="AH223" s="5"/>
      <c r="AI223" s="5"/>
      <c r="AJ223" s="3">
        <f t="shared" si="26"/>
        <v>0</v>
      </c>
      <c r="AK223" s="3">
        <f t="shared" si="27"/>
        <v>0</v>
      </c>
      <c r="AL223" s="3">
        <f t="shared" si="28"/>
        <v>0</v>
      </c>
      <c r="AM223" s="5"/>
      <c r="AN223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24" spans="2:40" customFormat="1" ht="20.9" customHeight="1" thickBot="1">
      <c r="B224" s="476">
        <v>45786</v>
      </c>
      <c r="C224" s="3" t="s">
        <v>220</v>
      </c>
      <c r="D224" s="611" t="s">
        <v>344</v>
      </c>
      <c r="E224" s="607" t="s">
        <v>214</v>
      </c>
      <c r="F224" s="607" t="s">
        <v>142</v>
      </c>
      <c r="G224" s="600">
        <v>14</v>
      </c>
      <c r="H224" s="600">
        <v>11</v>
      </c>
      <c r="I224" s="600">
        <v>0</v>
      </c>
      <c r="J224" s="600">
        <v>0</v>
      </c>
      <c r="K224" s="593">
        <v>53345.99</v>
      </c>
      <c r="L224" s="593">
        <v>0</v>
      </c>
      <c r="M224" s="593">
        <v>0</v>
      </c>
      <c r="N224" s="593">
        <v>0</v>
      </c>
      <c r="O224" s="593">
        <v>0</v>
      </c>
      <c r="P224" s="593">
        <v>-88.909983333338502</v>
      </c>
      <c r="Q224" s="593">
        <v>0</v>
      </c>
      <c r="R224" s="593">
        <v>0</v>
      </c>
      <c r="S224" s="593">
        <v>0</v>
      </c>
      <c r="T224" s="593">
        <v>0</v>
      </c>
      <c r="U224" s="592" t="str">
        <f>IF(Tabela1[[#This Row],[Desconto SLA Mês]]&lt;&gt;"preenchimento pendente","Sim","Não")</f>
        <v>Sim</v>
      </c>
      <c r="V224" s="613">
        <f t="shared" si="22"/>
        <v>53257.08001666666</v>
      </c>
      <c r="W224" s="592"/>
      <c r="X224" s="609"/>
      <c r="Y224" s="609"/>
      <c r="Z224" s="609"/>
      <c r="AA224" s="610">
        <v>45778</v>
      </c>
      <c r="AB224" s="668" cm="1">
        <f t="array" ref="AB22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24" s="207">
        <v>5828.7737297719177</v>
      </c>
      <c r="AD224" s="64">
        <v>5828.7737297719177</v>
      </c>
      <c r="AE224" s="207"/>
      <c r="AF224" s="5"/>
      <c r="AG224" s="5"/>
      <c r="AH224" s="5"/>
      <c r="AI224" s="5"/>
      <c r="AJ224" s="3">
        <f t="shared" si="26"/>
        <v>0</v>
      </c>
      <c r="AK224" s="3">
        <f t="shared" si="27"/>
        <v>0</v>
      </c>
      <c r="AL224" s="3">
        <f t="shared" si="28"/>
        <v>88.909983333338459</v>
      </c>
      <c r="AM224" s="5"/>
      <c r="AN224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25" spans="2:40" customFormat="1" ht="20.9" customHeight="1" thickBot="1">
      <c r="B225" s="476">
        <v>45783</v>
      </c>
      <c r="C225" s="3" t="s">
        <v>220</v>
      </c>
      <c r="D225" s="611" t="s">
        <v>344</v>
      </c>
      <c r="E225" s="607" t="s">
        <v>213</v>
      </c>
      <c r="F225" s="607" t="s">
        <v>347</v>
      </c>
      <c r="G225" s="600">
        <v>3</v>
      </c>
      <c r="H225" s="600">
        <v>3.25</v>
      </c>
      <c r="I225" s="600">
        <v>4</v>
      </c>
      <c r="J225" s="600">
        <v>0</v>
      </c>
      <c r="K225" s="593">
        <v>19571.72</v>
      </c>
      <c r="L225" s="593">
        <v>0</v>
      </c>
      <c r="M225" s="593">
        <v>-740.48</v>
      </c>
      <c r="N225" s="593">
        <v>0</v>
      </c>
      <c r="O225" s="593">
        <v>0</v>
      </c>
      <c r="P225" s="593">
        <v>-228.336733333334</v>
      </c>
      <c r="Q225" s="593">
        <v>0</v>
      </c>
      <c r="R225" s="593">
        <v>0</v>
      </c>
      <c r="S225" s="593">
        <v>0</v>
      </c>
      <c r="T225" s="593">
        <v>0</v>
      </c>
      <c r="U225" s="592" t="str">
        <f>IF(Tabela1[[#This Row],[Desconto SLA Mês]]&lt;&gt;"preenchimento pendente","Sim","Não")</f>
        <v>Sim</v>
      </c>
      <c r="V225" s="592">
        <f t="shared" si="22"/>
        <v>18602.903266666668</v>
      </c>
      <c r="W225" s="592"/>
      <c r="X225" s="609"/>
      <c r="Y225" s="609"/>
      <c r="Z225" s="609"/>
      <c r="AA225" s="610">
        <v>45778</v>
      </c>
      <c r="AB225" s="668" cm="1">
        <f t="array" ref="AB22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25" s="64"/>
      <c r="AD225" s="64"/>
      <c r="AE225" s="207"/>
      <c r="AF225" s="5"/>
      <c r="AG225" s="5"/>
      <c r="AH225" s="5"/>
      <c r="AI225" s="5"/>
      <c r="AJ225" s="3">
        <f t="shared" si="26"/>
        <v>740.48</v>
      </c>
      <c r="AK225" s="3">
        <f t="shared" si="27"/>
        <v>0</v>
      </c>
      <c r="AL225" s="3">
        <f t="shared" si="28"/>
        <v>968.8167333333331</v>
      </c>
      <c r="AM225" s="5"/>
      <c r="AN225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26" spans="2:40" customFormat="1" ht="20.9" customHeight="1" thickBot="1">
      <c r="B226" s="476">
        <v>45783</v>
      </c>
      <c r="C226" s="3" t="s">
        <v>220</v>
      </c>
      <c r="D226" s="611" t="s">
        <v>344</v>
      </c>
      <c r="E226" s="607" t="s">
        <v>88</v>
      </c>
      <c r="F226" s="607" t="s">
        <v>153</v>
      </c>
      <c r="G226" s="600">
        <v>43</v>
      </c>
      <c r="H226" s="600">
        <v>40</v>
      </c>
      <c r="I226" s="600">
        <v>150</v>
      </c>
      <c r="J226" s="600">
        <v>0</v>
      </c>
      <c r="K226" s="593">
        <v>232576.47</v>
      </c>
      <c r="L226" s="593">
        <v>0</v>
      </c>
      <c r="M226" s="593">
        <v>-26300.560000000001</v>
      </c>
      <c r="N226" s="593">
        <v>0</v>
      </c>
      <c r="O226" s="593">
        <v>0</v>
      </c>
      <c r="P226" s="593">
        <v>-2325.7647000000002</v>
      </c>
      <c r="Q226" s="593">
        <v>0</v>
      </c>
      <c r="R226" s="593">
        <v>0</v>
      </c>
      <c r="S226" s="593">
        <v>-4456.8346760432178</v>
      </c>
      <c r="T226" s="593">
        <v>-309.36</v>
      </c>
      <c r="U226" s="592" t="str">
        <f>IF(Tabela1[[#This Row],[Desconto SLA Mês]]&lt;&gt;"preenchimento pendente","Sim","Não")</f>
        <v>Sim</v>
      </c>
      <c r="V226" s="592">
        <f t="shared" si="22"/>
        <v>199183.9506239568</v>
      </c>
      <c r="W226" s="592"/>
      <c r="X226" s="609"/>
      <c r="Y226" s="609"/>
      <c r="Z226" s="609"/>
      <c r="AA226" s="610">
        <v>45778</v>
      </c>
      <c r="AB226" s="668" cm="1">
        <f t="array" ref="AB22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26" s="207">
        <f>11048.143438277+11337.48</f>
        <v>22385.623438276998</v>
      </c>
      <c r="AD226" s="64">
        <f>11048.143438277+11337.48</f>
        <v>22385.623438276998</v>
      </c>
      <c r="AE226" s="207"/>
      <c r="AF226" s="5"/>
      <c r="AG226" s="5"/>
      <c r="AH226" s="5"/>
      <c r="AI226" s="5"/>
      <c r="AJ226" s="3">
        <f t="shared" si="26"/>
        <v>26300.560000000001</v>
      </c>
      <c r="AK226" s="3">
        <f t="shared" si="27"/>
        <v>0</v>
      </c>
      <c r="AL226" s="3">
        <f t="shared" si="28"/>
        <v>33392.519376043201</v>
      </c>
      <c r="AM226" s="5"/>
      <c r="AN226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27" spans="2:40" customFormat="1" ht="20.9" customHeight="1" thickBot="1">
      <c r="B227" s="476">
        <v>45777</v>
      </c>
      <c r="C227" s="3" t="s">
        <v>220</v>
      </c>
      <c r="D227" s="611" t="s">
        <v>344</v>
      </c>
      <c r="E227" s="607" t="s">
        <v>211</v>
      </c>
      <c r="F227" s="607" t="s">
        <v>140</v>
      </c>
      <c r="G227" s="600">
        <v>29</v>
      </c>
      <c r="H227" s="600">
        <v>18</v>
      </c>
      <c r="I227" s="600">
        <v>40</v>
      </c>
      <c r="J227" s="600">
        <v>0</v>
      </c>
      <c r="K227" s="593">
        <v>130469.405174538</v>
      </c>
      <c r="L227" s="593">
        <v>0</v>
      </c>
      <c r="M227" s="593">
        <v>-9079.48</v>
      </c>
      <c r="N227" s="593">
        <v>0</v>
      </c>
      <c r="O227" s="593">
        <v>0</v>
      </c>
      <c r="P227" s="593">
        <v>-548.05049999999801</v>
      </c>
      <c r="Q227" s="593">
        <v>-504.16576664477202</v>
      </c>
      <c r="R227" s="593">
        <v>0</v>
      </c>
      <c r="S227" s="593">
        <v>0</v>
      </c>
      <c r="T227" s="593">
        <v>0</v>
      </c>
      <c r="U227" s="592" t="str">
        <f>IF(Tabela1[[#This Row],[Desconto SLA Mês]]&lt;&gt;"preenchimento pendente","Sim","Não")</f>
        <v>Sim</v>
      </c>
      <c r="V227" s="592">
        <f t="shared" si="22"/>
        <v>120337.70890789323</v>
      </c>
      <c r="W227" s="592"/>
      <c r="X227" s="609"/>
      <c r="Y227" s="609"/>
      <c r="Z227" s="609"/>
      <c r="AA227" s="610">
        <v>45778</v>
      </c>
      <c r="AB227" s="668" cm="1">
        <f t="array" ref="AB22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27" s="207"/>
      <c r="AD227" s="207"/>
      <c r="AE227" s="207"/>
      <c r="AF227" s="5"/>
      <c r="AG227" s="5"/>
      <c r="AH227" s="5"/>
      <c r="AI227" s="5"/>
      <c r="AJ227" s="3">
        <f t="shared" si="26"/>
        <v>9079.48</v>
      </c>
      <c r="AK227" s="3">
        <f t="shared" si="27"/>
        <v>0</v>
      </c>
      <c r="AL227" s="3">
        <f t="shared" si="28"/>
        <v>10131.696266644765</v>
      </c>
      <c r="AM227" s="5"/>
      <c r="AN227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28" spans="2:40" customFormat="1" ht="31.5" thickBot="1">
      <c r="B228" s="476">
        <v>45777</v>
      </c>
      <c r="C228" s="3" t="s">
        <v>220</v>
      </c>
      <c r="D228" s="611" t="s">
        <v>344</v>
      </c>
      <c r="E228" s="607" t="s">
        <v>75</v>
      </c>
      <c r="F228" s="607" t="s">
        <v>140</v>
      </c>
      <c r="G228" s="600"/>
      <c r="H228" s="600">
        <v>1</v>
      </c>
      <c r="I228" s="600">
        <v>0</v>
      </c>
      <c r="J228" s="600">
        <v>0</v>
      </c>
      <c r="K228" s="593">
        <v>6944.0606542109299</v>
      </c>
      <c r="L228" s="593">
        <v>0</v>
      </c>
      <c r="M228" s="593">
        <v>0</v>
      </c>
      <c r="N228" s="593">
        <v>0</v>
      </c>
      <c r="O228" s="593">
        <v>0</v>
      </c>
      <c r="P228" s="593">
        <v>0</v>
      </c>
      <c r="Q228" s="593">
        <v>0</v>
      </c>
      <c r="R228" s="593">
        <v>0</v>
      </c>
      <c r="S228" s="593">
        <v>0</v>
      </c>
      <c r="T228" s="593">
        <v>0</v>
      </c>
      <c r="U228" s="592" t="str">
        <f>IF(Tabela1[[#This Row],[Desconto SLA Mês]]&lt;&gt;"preenchimento pendente","Sim","Não")</f>
        <v>Sim</v>
      </c>
      <c r="V228" s="592">
        <f t="shared" si="22"/>
        <v>6944.0606542109299</v>
      </c>
      <c r="W228" s="592"/>
      <c r="X228" s="609"/>
      <c r="Y228" s="609"/>
      <c r="Z228" s="609"/>
      <c r="AA228" s="610">
        <v>45748</v>
      </c>
      <c r="AB228" s="668" cm="1">
        <f t="array" ref="AB22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C228" s="207"/>
      <c r="AD228" s="207"/>
      <c r="AE228" s="207"/>
      <c r="AF228" s="5"/>
      <c r="AG228" s="5"/>
      <c r="AH228" s="5"/>
      <c r="AI228" s="5"/>
      <c r="AJ228" s="3"/>
      <c r="AK228" s="3"/>
      <c r="AL228" s="3"/>
      <c r="AM228" s="5"/>
      <c r="AN228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29" spans="2:40" customFormat="1" ht="20.9" customHeight="1" thickBot="1">
      <c r="B229" s="476">
        <v>45785</v>
      </c>
      <c r="C229" s="3" t="s">
        <v>220</v>
      </c>
      <c r="D229" s="611" t="s">
        <v>344</v>
      </c>
      <c r="E229" s="607" t="s">
        <v>208</v>
      </c>
      <c r="F229" s="607" t="s">
        <v>190</v>
      </c>
      <c r="G229" s="600">
        <v>22</v>
      </c>
      <c r="H229" s="600">
        <v>22</v>
      </c>
      <c r="I229" s="600">
        <v>32</v>
      </c>
      <c r="J229" s="600">
        <v>0</v>
      </c>
      <c r="K229" s="593">
        <v>119184.086772054</v>
      </c>
      <c r="L229" s="593">
        <v>0</v>
      </c>
      <c r="M229" s="593">
        <v>-5757.8</v>
      </c>
      <c r="N229" s="593">
        <v>0</v>
      </c>
      <c r="O229" s="593">
        <v>0</v>
      </c>
      <c r="P229" s="593">
        <v>-1191.8408999999999</v>
      </c>
      <c r="Q229" s="593">
        <v>0</v>
      </c>
      <c r="R229" s="593">
        <v>0</v>
      </c>
      <c r="S229" s="593">
        <v>0</v>
      </c>
      <c r="T229" s="593">
        <v>0</v>
      </c>
      <c r="U229" s="592" t="str">
        <f>IF(Tabela1[[#This Row],[Desconto SLA Mês]]&lt;&gt;"preenchimento pendente","Sim","Não")</f>
        <v>Sim</v>
      </c>
      <c r="V229" s="613">
        <f t="shared" si="22"/>
        <v>112234.445872054</v>
      </c>
      <c r="W229" s="592"/>
      <c r="X229" s="609"/>
      <c r="Y229" s="609"/>
      <c r="Z229" s="609"/>
      <c r="AA229" s="610">
        <v>45778</v>
      </c>
      <c r="AB229" s="668" cm="1">
        <f t="array" ref="AB22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29" s="207"/>
      <c r="AD229" s="207"/>
      <c r="AE229" s="207"/>
      <c r="AF229" s="5"/>
      <c r="AG229" s="5"/>
      <c r="AH229" s="5"/>
      <c r="AI229" s="5"/>
      <c r="AJ229" s="3">
        <f t="shared" ref="AJ229:AJ260" si="29">L229-M229</f>
        <v>5757.8</v>
      </c>
      <c r="AK229" s="3">
        <f t="shared" ref="AK229:AK245" si="30">AC229-AD229</f>
        <v>0</v>
      </c>
      <c r="AL229" s="3">
        <f t="shared" ref="AL229:AL260" si="31">K229-V229</f>
        <v>6949.6408999999985</v>
      </c>
      <c r="AM229" s="5"/>
      <c r="AN229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30" spans="2:40" customFormat="1" ht="20.9" customHeight="1" thickBot="1">
      <c r="B230" s="476">
        <v>45785</v>
      </c>
      <c r="C230" s="3" t="s">
        <v>220</v>
      </c>
      <c r="D230" s="611" t="s">
        <v>344</v>
      </c>
      <c r="E230" s="607" t="s">
        <v>210</v>
      </c>
      <c r="F230" s="607" t="s">
        <v>190</v>
      </c>
      <c r="G230" s="600">
        <v>16</v>
      </c>
      <c r="H230" s="600">
        <v>16</v>
      </c>
      <c r="I230" s="600">
        <v>3</v>
      </c>
      <c r="J230" s="600">
        <v>0</v>
      </c>
      <c r="K230" s="593">
        <v>112889.22282411913</v>
      </c>
      <c r="L230" s="593">
        <v>0</v>
      </c>
      <c r="M230" s="593">
        <v>-696.02</v>
      </c>
      <c r="N230" s="593">
        <v>0</v>
      </c>
      <c r="O230" s="593">
        <v>0</v>
      </c>
      <c r="P230" s="593">
        <v>-1128.89222824119</v>
      </c>
      <c r="Q230" s="593">
        <v>0</v>
      </c>
      <c r="R230" s="593">
        <v>0</v>
      </c>
      <c r="S230" s="593">
        <v>0</v>
      </c>
      <c r="T230" s="593">
        <v>0</v>
      </c>
      <c r="U230" s="592" t="str">
        <f>IF(Tabela1[[#This Row],[Desconto SLA Mês]]&lt;&gt;"preenchimento pendente","Sim","Não")</f>
        <v>Sim</v>
      </c>
      <c r="V230" s="592">
        <f t="shared" si="22"/>
        <v>111064.31059587793</v>
      </c>
      <c r="W230" s="592"/>
      <c r="X230" s="609"/>
      <c r="Y230" s="609"/>
      <c r="Z230" s="609"/>
      <c r="AA230" s="610">
        <v>45778</v>
      </c>
      <c r="AB230" s="668" cm="1">
        <f t="array" ref="AB23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30" s="207"/>
      <c r="AD230" s="207"/>
      <c r="AE230" s="207"/>
      <c r="AF230" s="5"/>
      <c r="AG230" s="5"/>
      <c r="AH230" s="5"/>
      <c r="AI230" s="5"/>
      <c r="AJ230" s="3">
        <f t="shared" si="29"/>
        <v>696.02</v>
      </c>
      <c r="AK230" s="3">
        <f t="shared" si="30"/>
        <v>0</v>
      </c>
      <c r="AL230" s="3">
        <f t="shared" si="31"/>
        <v>1824.912228241199</v>
      </c>
      <c r="AM230" s="5"/>
      <c r="AN230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31" spans="2:40" customFormat="1" ht="20.9" customHeight="1" thickBot="1">
      <c r="B231" s="476"/>
      <c r="C231" s="3" t="s">
        <v>433</v>
      </c>
      <c r="D231" s="611" t="s">
        <v>348</v>
      </c>
      <c r="E231" s="607" t="s">
        <v>212</v>
      </c>
      <c r="F231" s="607" t="s">
        <v>143</v>
      </c>
      <c r="G231" s="600">
        <v>4.66</v>
      </c>
      <c r="H231" s="600">
        <v>4.66</v>
      </c>
      <c r="I231" s="680" t="s">
        <v>434</v>
      </c>
      <c r="J231" s="680" t="s">
        <v>434</v>
      </c>
      <c r="K231" s="593">
        <v>32432.99</v>
      </c>
      <c r="L231" s="597"/>
      <c r="M231" s="597"/>
      <c r="N231" s="597"/>
      <c r="O231" s="597"/>
      <c r="P231" s="671" t="s">
        <v>432</v>
      </c>
      <c r="Q231" s="597"/>
      <c r="R231" s="597"/>
      <c r="S231" s="597"/>
      <c r="T231" s="597"/>
      <c r="U231" s="592" t="str">
        <f>IF(Tabela1[[#This Row],[Desconto SLA Mês]]&lt;&gt;"preenchimento pendente","Sim","Não")</f>
        <v>Não</v>
      </c>
      <c r="V231" s="592">
        <f t="shared" si="22"/>
        <v>32432.99</v>
      </c>
      <c r="W231" s="592"/>
      <c r="X231" s="609"/>
      <c r="Y231" s="609"/>
      <c r="Z231" s="609"/>
      <c r="AA231" s="610">
        <v>45748</v>
      </c>
      <c r="AB231" s="668" cm="1">
        <f t="array" ref="AB23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31" s="207"/>
      <c r="AD231" s="207"/>
      <c r="AE231" s="207"/>
      <c r="AF231" s="5"/>
      <c r="AG231" s="5"/>
      <c r="AH231" s="5"/>
      <c r="AI231" s="5"/>
      <c r="AJ231" s="3">
        <f t="shared" si="29"/>
        <v>0</v>
      </c>
      <c r="AK231" s="3">
        <f t="shared" si="30"/>
        <v>0</v>
      </c>
      <c r="AL231" s="3">
        <f t="shared" si="31"/>
        <v>0</v>
      </c>
      <c r="AM231" s="5"/>
      <c r="AN231" s="3" t="e">
        <f>_xlfn.XLOOKUP(Tabela1[[#This Row],[Unidade]],tabShoppingsEmails[Shopping],tabShoppingsEmails[E-mails consolidados])</f>
        <v>#N/A</v>
      </c>
    </row>
    <row r="232" spans="2:40" customFormat="1" ht="20.9" customHeight="1" thickBot="1">
      <c r="B232" s="476"/>
      <c r="C232" s="3" t="s">
        <v>433</v>
      </c>
      <c r="D232" s="611" t="s">
        <v>348</v>
      </c>
      <c r="E232" s="607" t="s">
        <v>88</v>
      </c>
      <c r="F232" s="607" t="s">
        <v>180</v>
      </c>
      <c r="G232" s="600">
        <v>25</v>
      </c>
      <c r="H232" s="600">
        <v>22</v>
      </c>
      <c r="I232" s="680" t="s">
        <v>434</v>
      </c>
      <c r="J232" s="680" t="s">
        <v>434</v>
      </c>
      <c r="K232" s="593">
        <v>83594.33</v>
      </c>
      <c r="L232" s="597"/>
      <c r="M232" s="597"/>
      <c r="N232" s="597"/>
      <c r="O232" s="597"/>
      <c r="P232" s="671" t="s">
        <v>432</v>
      </c>
      <c r="Q232" s="597"/>
      <c r="R232" s="597"/>
      <c r="S232" s="597"/>
      <c r="T232" s="597"/>
      <c r="U232" s="592" t="str">
        <f>IF(Tabela1[[#This Row],[Desconto SLA Mês]]&lt;&gt;"preenchimento pendente","Sim","Não")</f>
        <v>Não</v>
      </c>
      <c r="V232" s="592">
        <f t="shared" si="22"/>
        <v>83594.33</v>
      </c>
      <c r="W232" s="592"/>
      <c r="X232" s="609"/>
      <c r="Y232" s="609"/>
      <c r="Z232" s="609"/>
      <c r="AA232" s="610">
        <v>45748</v>
      </c>
      <c r="AB232" s="668" cm="1">
        <f t="array" ref="AB23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32" s="207"/>
      <c r="AD232" s="207"/>
      <c r="AE232" s="207"/>
      <c r="AF232" s="5"/>
      <c r="AG232" s="5"/>
      <c r="AH232" s="5"/>
      <c r="AI232" s="5"/>
      <c r="AJ232" s="3">
        <f t="shared" si="29"/>
        <v>0</v>
      </c>
      <c r="AK232" s="3">
        <f t="shared" si="30"/>
        <v>0</v>
      </c>
      <c r="AL232" s="3">
        <f t="shared" si="31"/>
        <v>0</v>
      </c>
      <c r="AM232" s="5"/>
      <c r="AN232" s="3" t="e">
        <f>_xlfn.XLOOKUP(Tabela1[[#This Row],[Unidade]],tabShoppingsEmails[Shopping],tabShoppingsEmails[E-mails consolidados])</f>
        <v>#N/A</v>
      </c>
    </row>
    <row r="233" spans="2:40" customFormat="1" ht="20.9" customHeight="1" thickBot="1">
      <c r="B233" s="476"/>
      <c r="C233" s="3" t="s">
        <v>433</v>
      </c>
      <c r="D233" s="611" t="s">
        <v>348</v>
      </c>
      <c r="E233" s="607" t="s">
        <v>75</v>
      </c>
      <c r="F233" s="607" t="s">
        <v>138</v>
      </c>
      <c r="G233" s="600">
        <v>2</v>
      </c>
      <c r="H233" s="600">
        <v>1</v>
      </c>
      <c r="I233" s="680" t="s">
        <v>434</v>
      </c>
      <c r="J233" s="680" t="s">
        <v>434</v>
      </c>
      <c r="K233" s="593">
        <v>12158.276693545675</v>
      </c>
      <c r="L233" s="597"/>
      <c r="M233" s="597"/>
      <c r="N233" s="597"/>
      <c r="O233" s="597"/>
      <c r="P233" s="671" t="s">
        <v>432</v>
      </c>
      <c r="Q233" s="597"/>
      <c r="R233" s="597"/>
      <c r="S233" s="597"/>
      <c r="T233" s="597"/>
      <c r="U233" s="592" t="str">
        <f>IF(Tabela1[[#This Row],[Desconto SLA Mês]]&lt;&gt;"preenchimento pendente","Sim","Não")</f>
        <v>Não</v>
      </c>
      <c r="V233" s="592">
        <f t="shared" si="22"/>
        <v>12158.276693545675</v>
      </c>
      <c r="W233" s="592"/>
      <c r="X233" s="609"/>
      <c r="Y233" s="609"/>
      <c r="Z233" s="609"/>
      <c r="AA233" s="610">
        <v>45748</v>
      </c>
      <c r="AB233" s="668" cm="1">
        <f t="array" ref="AB23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33" s="207"/>
      <c r="AD233" s="207"/>
      <c r="AE233" s="207"/>
      <c r="AF233" s="5"/>
      <c r="AG233" s="5"/>
      <c r="AH233" s="5"/>
      <c r="AI233" s="5"/>
      <c r="AJ233" s="3">
        <f t="shared" si="29"/>
        <v>0</v>
      </c>
      <c r="AK233" s="3">
        <f t="shared" si="30"/>
        <v>0</v>
      </c>
      <c r="AL233" s="3">
        <f t="shared" si="31"/>
        <v>0</v>
      </c>
      <c r="AM233" s="5"/>
      <c r="AN233" s="3" t="e">
        <f>_xlfn.XLOOKUP(Tabela1[[#This Row],[Unidade]],tabShoppingsEmails[Shopping],tabShoppingsEmails[E-mails consolidados])</f>
        <v>#N/A</v>
      </c>
    </row>
    <row r="234" spans="2:40" customFormat="1" ht="20.9" customHeight="1" thickBot="1">
      <c r="B234" s="476"/>
      <c r="C234" s="3" t="s">
        <v>433</v>
      </c>
      <c r="D234" s="611" t="s">
        <v>348</v>
      </c>
      <c r="E234" s="607" t="s">
        <v>210</v>
      </c>
      <c r="F234" s="607" t="s">
        <v>151</v>
      </c>
      <c r="G234" s="600">
        <v>6</v>
      </c>
      <c r="H234" s="600">
        <v>6</v>
      </c>
      <c r="I234" s="680" t="s">
        <v>434</v>
      </c>
      <c r="J234" s="680" t="s">
        <v>434</v>
      </c>
      <c r="K234" s="593">
        <v>36995.480000000003</v>
      </c>
      <c r="L234" s="597"/>
      <c r="M234" s="597"/>
      <c r="N234" s="597"/>
      <c r="O234" s="597"/>
      <c r="P234" s="671" t="s">
        <v>432</v>
      </c>
      <c r="Q234" s="597"/>
      <c r="R234" s="597"/>
      <c r="S234" s="597"/>
      <c r="T234" s="597"/>
      <c r="U234" s="592" t="str">
        <f>IF(Tabela1[[#This Row],[Desconto SLA Mês]]&lt;&gt;"preenchimento pendente","Sim","Não")</f>
        <v>Não</v>
      </c>
      <c r="V234" s="592">
        <f t="shared" si="22"/>
        <v>36995.480000000003</v>
      </c>
      <c r="W234" s="592"/>
      <c r="X234" s="609"/>
      <c r="Y234" s="609"/>
      <c r="Z234" s="609"/>
      <c r="AA234" s="610">
        <v>45748</v>
      </c>
      <c r="AB234" s="668" cm="1">
        <f t="array" ref="AB23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34" s="207"/>
      <c r="AD234" s="207"/>
      <c r="AE234" s="207"/>
      <c r="AF234" s="5"/>
      <c r="AG234" s="5"/>
      <c r="AH234" s="5"/>
      <c r="AI234" s="5"/>
      <c r="AJ234" s="3">
        <f t="shared" si="29"/>
        <v>0</v>
      </c>
      <c r="AK234" s="3">
        <f t="shared" si="30"/>
        <v>0</v>
      </c>
      <c r="AL234" s="3">
        <f t="shared" si="31"/>
        <v>0</v>
      </c>
      <c r="AM234" s="5"/>
      <c r="AN234" s="3" t="e">
        <f>_xlfn.XLOOKUP(Tabela1[[#This Row],[Unidade]],tabShoppingsEmails[Shopping],tabShoppingsEmails[E-mails consolidados])</f>
        <v>#N/A</v>
      </c>
    </row>
    <row r="235" spans="2:40" customFormat="1" ht="20.9" customHeight="1" thickBot="1">
      <c r="B235" s="476">
        <v>45813</v>
      </c>
      <c r="C235" s="3" t="s">
        <v>220</v>
      </c>
      <c r="D235" s="611" t="s">
        <v>324</v>
      </c>
      <c r="E235" s="607" t="s">
        <v>212</v>
      </c>
      <c r="F235" s="607" t="s">
        <v>184</v>
      </c>
      <c r="G235" s="600">
        <v>12</v>
      </c>
      <c r="H235" s="600">
        <v>11</v>
      </c>
      <c r="I235" s="600">
        <v>0</v>
      </c>
      <c r="J235" s="600">
        <v>0</v>
      </c>
      <c r="K235" s="593">
        <v>91089.5</v>
      </c>
      <c r="L235" s="593">
        <v>0</v>
      </c>
      <c r="M235" s="593">
        <v>0</v>
      </c>
      <c r="N235" s="593">
        <v>0</v>
      </c>
      <c r="O235" s="593">
        <v>0</v>
      </c>
      <c r="P235" s="593">
        <v>0</v>
      </c>
      <c r="Q235" s="593">
        <v>0</v>
      </c>
      <c r="R235" s="593">
        <v>0</v>
      </c>
      <c r="S235" s="593">
        <v>0</v>
      </c>
      <c r="T235" s="593">
        <v>0</v>
      </c>
      <c r="U235" s="592" t="str">
        <f>IF(Tabela1[[#This Row],[Desconto SLA Mês]]&lt;&gt;"preenchimento pendente","Sim","Não")</f>
        <v>Sim</v>
      </c>
      <c r="V235" s="592">
        <f t="shared" si="22"/>
        <v>91089.5</v>
      </c>
      <c r="W235" s="592"/>
      <c r="X235" s="609"/>
      <c r="Y235" s="609">
        <f>29630.1/6</f>
        <v>4938.3499999999995</v>
      </c>
      <c r="Z235" s="609" t="s">
        <v>448</v>
      </c>
      <c r="AA235" s="610">
        <v>45778</v>
      </c>
      <c r="AB235" s="668" cm="1">
        <f t="array" ref="AB23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35" s="207"/>
      <c r="AD235" s="207"/>
      <c r="AE235" s="207"/>
      <c r="AF235" s="5"/>
      <c r="AG235" s="5"/>
      <c r="AH235" s="5"/>
      <c r="AI235" s="5"/>
      <c r="AJ235" s="3">
        <f t="shared" si="29"/>
        <v>0</v>
      </c>
      <c r="AK235" s="3">
        <f t="shared" si="30"/>
        <v>0</v>
      </c>
      <c r="AL235" s="3">
        <f t="shared" si="31"/>
        <v>0</v>
      </c>
      <c r="AM235" s="5"/>
      <c r="AN235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236" spans="2:40" customFormat="1" ht="20.9" customHeight="1" thickBot="1">
      <c r="B236" s="476"/>
      <c r="C236" s="3" t="s">
        <v>433</v>
      </c>
      <c r="D236" s="611" t="s">
        <v>324</v>
      </c>
      <c r="E236" s="607" t="s">
        <v>213</v>
      </c>
      <c r="F236" s="607" t="s">
        <v>335</v>
      </c>
      <c r="G236" s="600">
        <v>2</v>
      </c>
      <c r="H236" s="600">
        <v>2</v>
      </c>
      <c r="I236" s="680" t="s">
        <v>434</v>
      </c>
      <c r="J236" s="680" t="s">
        <v>434</v>
      </c>
      <c r="K236" s="593">
        <v>11494.81</v>
      </c>
      <c r="L236" s="599"/>
      <c r="M236" s="599"/>
      <c r="N236" s="599"/>
      <c r="O236" s="599"/>
      <c r="P236" s="599" t="s">
        <v>432</v>
      </c>
      <c r="Q236" s="599"/>
      <c r="R236" s="599"/>
      <c r="S236" s="599"/>
      <c r="T236" s="599"/>
      <c r="U236" s="592" t="str">
        <f>IF(Tabela1[[#This Row],[Desconto SLA Mês]]&lt;&gt;"preenchimento pendente","Sim","Não")</f>
        <v>Não</v>
      </c>
      <c r="V236" s="592">
        <f t="shared" si="22"/>
        <v>11494.81</v>
      </c>
      <c r="W236" s="592"/>
      <c r="X236" s="609"/>
      <c r="Y236" s="609"/>
      <c r="Z236" s="609"/>
      <c r="AA236" s="610">
        <v>45778</v>
      </c>
      <c r="AB236" s="668" cm="1">
        <f t="array" ref="AB23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36" s="64"/>
      <c r="AD236" s="64"/>
      <c r="AE236" s="207"/>
      <c r="AF236" s="5"/>
      <c r="AG236" s="5"/>
      <c r="AH236" s="5"/>
      <c r="AI236" s="5"/>
      <c r="AJ236" s="3">
        <f t="shared" si="29"/>
        <v>0</v>
      </c>
      <c r="AK236" s="3">
        <f t="shared" si="30"/>
        <v>0</v>
      </c>
      <c r="AL236" s="3">
        <f t="shared" si="31"/>
        <v>0</v>
      </c>
      <c r="AM236" s="5"/>
      <c r="AN236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237" spans="2:40" customFormat="1" ht="20.65" customHeight="1" thickBot="1">
      <c r="B237" s="476">
        <v>45812</v>
      </c>
      <c r="C237" s="3" t="s">
        <v>220</v>
      </c>
      <c r="D237" s="611" t="s">
        <v>324</v>
      </c>
      <c r="E237" s="607" t="s">
        <v>88</v>
      </c>
      <c r="F237" s="607" t="s">
        <v>140</v>
      </c>
      <c r="G237" s="600">
        <v>35</v>
      </c>
      <c r="H237" s="600">
        <v>34</v>
      </c>
      <c r="I237" s="600">
        <v>2</v>
      </c>
      <c r="J237" s="600">
        <v>0</v>
      </c>
      <c r="K237" s="593">
        <v>163205.82</v>
      </c>
      <c r="L237" s="593">
        <v>0</v>
      </c>
      <c r="M237" s="593">
        <v>-258.58</v>
      </c>
      <c r="N237" s="593">
        <v>0</v>
      </c>
      <c r="O237" s="593">
        <v>0</v>
      </c>
      <c r="P237" s="593">
        <v>0</v>
      </c>
      <c r="Q237" s="593">
        <v>0</v>
      </c>
      <c r="R237" s="593">
        <v>0</v>
      </c>
      <c r="S237" s="593">
        <v>0</v>
      </c>
      <c r="T237" s="593">
        <v>0</v>
      </c>
      <c r="U237" s="592" t="str">
        <f>IF(Tabela1[[#This Row],[Desconto SLA Mês]]&lt;&gt;"preenchimento pendente","Sim","Não")</f>
        <v>Sim</v>
      </c>
      <c r="V237" s="592">
        <f t="shared" si="22"/>
        <v>162947.24000000002</v>
      </c>
      <c r="W237" s="592"/>
      <c r="X237" s="609"/>
      <c r="Y237" s="609"/>
      <c r="Z237" s="609"/>
      <c r="AA237" s="610">
        <v>45778</v>
      </c>
      <c r="AB237" s="668" cm="1">
        <f t="array" ref="AB23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37" s="207">
        <f>9518.28+5409.41</f>
        <v>14927.69</v>
      </c>
      <c r="AD237" s="207">
        <f>9921.6+3485.87</f>
        <v>13407.470000000001</v>
      </c>
      <c r="AE237" s="64"/>
      <c r="AF237" s="5"/>
      <c r="AG237" s="5"/>
      <c r="AH237" s="5"/>
      <c r="AI237" s="5"/>
      <c r="AJ237" s="3">
        <f t="shared" si="29"/>
        <v>258.58</v>
      </c>
      <c r="AK237" s="3">
        <f t="shared" si="30"/>
        <v>1520.2199999999993</v>
      </c>
      <c r="AL237" s="3">
        <f t="shared" si="31"/>
        <v>258.57999999998719</v>
      </c>
      <c r="AM237" s="5"/>
      <c r="AN237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238" spans="2:40" customFormat="1" ht="20.9" customHeight="1" thickBot="1">
      <c r="B238" s="503">
        <v>45814</v>
      </c>
      <c r="C238" s="3" t="s">
        <v>220</v>
      </c>
      <c r="D238" s="614" t="s">
        <v>324</v>
      </c>
      <c r="E238" s="615" t="s">
        <v>211</v>
      </c>
      <c r="F238" s="615" t="s">
        <v>140</v>
      </c>
      <c r="G238" s="600">
        <v>29</v>
      </c>
      <c r="H238" s="616">
        <v>15</v>
      </c>
      <c r="I238" s="616">
        <v>31</v>
      </c>
      <c r="J238" s="616">
        <v>0</v>
      </c>
      <c r="K238" s="593">
        <v>117515.08</v>
      </c>
      <c r="L238" s="602">
        <v>0</v>
      </c>
      <c r="M238" s="602">
        <v>-7310.42</v>
      </c>
      <c r="N238" s="593">
        <v>0</v>
      </c>
      <c r="O238" s="593">
        <v>0</v>
      </c>
      <c r="P238" s="593">
        <v>-1175.1507999999999</v>
      </c>
      <c r="Q238" s="593">
        <v>0</v>
      </c>
      <c r="R238" s="593">
        <v>0</v>
      </c>
      <c r="S238" s="602">
        <v>0</v>
      </c>
      <c r="T238" s="602">
        <v>0</v>
      </c>
      <c r="U238" s="592" t="str">
        <f>IF(Tabela1[[#This Row],[Desconto SLA Mês]]&lt;&gt;"preenchimento pendente","Sim","Não")</f>
        <v>Sim</v>
      </c>
      <c r="V238" s="613">
        <f t="shared" si="22"/>
        <v>109029.5092</v>
      </c>
      <c r="W238" s="592"/>
      <c r="X238" s="609"/>
      <c r="Y238" s="609"/>
      <c r="Z238" s="609"/>
      <c r="AA238" s="617">
        <v>45778</v>
      </c>
      <c r="AB238" s="668" cm="1">
        <f t="array" ref="AB23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38" s="504"/>
      <c r="AD238" s="504"/>
      <c r="AE238" s="504"/>
      <c r="AF238" s="505"/>
      <c r="AG238" s="505"/>
      <c r="AH238" s="505"/>
      <c r="AI238" s="505"/>
      <c r="AJ238" s="483">
        <f t="shared" si="29"/>
        <v>7310.42</v>
      </c>
      <c r="AK238" s="483">
        <f t="shared" si="30"/>
        <v>0</v>
      </c>
      <c r="AL238" s="483">
        <f t="shared" si="31"/>
        <v>8485.5708000000013</v>
      </c>
      <c r="AM238" s="505"/>
      <c r="AN238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239" spans="2:40" customFormat="1" ht="20.9" customHeight="1" thickBot="1">
      <c r="B239" s="476">
        <v>45814</v>
      </c>
      <c r="C239" s="3" t="s">
        <v>220</v>
      </c>
      <c r="D239" s="611" t="s">
        <v>324</v>
      </c>
      <c r="E239" s="607" t="s">
        <v>75</v>
      </c>
      <c r="F239" s="607" t="s">
        <v>140</v>
      </c>
      <c r="G239" s="600">
        <v>4</v>
      </c>
      <c r="H239" s="600">
        <v>3</v>
      </c>
      <c r="I239" s="600">
        <v>1</v>
      </c>
      <c r="J239" s="600">
        <v>0</v>
      </c>
      <c r="K239" s="593">
        <v>19843.18</v>
      </c>
      <c r="L239" s="593">
        <v>0</v>
      </c>
      <c r="M239" s="593">
        <v>-170.77</v>
      </c>
      <c r="N239" s="593">
        <v>0</v>
      </c>
      <c r="O239" s="593">
        <v>0</v>
      </c>
      <c r="P239" s="593">
        <v>-198.43179999999799</v>
      </c>
      <c r="Q239" s="593">
        <v>0</v>
      </c>
      <c r="R239" s="593">
        <v>0</v>
      </c>
      <c r="S239" s="593">
        <v>0</v>
      </c>
      <c r="T239" s="593">
        <v>0</v>
      </c>
      <c r="U239" s="592" t="str">
        <f>IF(Tabela1[[#This Row],[Desconto SLA Mês]]&lt;&gt;"preenchimento pendente","Sim","Não")</f>
        <v>Sim</v>
      </c>
      <c r="V239" s="592">
        <f t="shared" si="22"/>
        <v>19473.978200000001</v>
      </c>
      <c r="W239" s="592"/>
      <c r="X239" s="609"/>
      <c r="Y239" s="609"/>
      <c r="Z239" s="609"/>
      <c r="AA239" s="610">
        <v>45778</v>
      </c>
      <c r="AB239" s="668" cm="1">
        <f t="array" ref="AB23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39" s="207"/>
      <c r="AD239" s="207"/>
      <c r="AE239" s="207"/>
      <c r="AF239" s="5"/>
      <c r="AG239" s="5"/>
      <c r="AH239" s="5"/>
      <c r="AI239" s="5"/>
      <c r="AJ239" s="3">
        <f t="shared" si="29"/>
        <v>170.77</v>
      </c>
      <c r="AK239" s="3">
        <f t="shared" si="30"/>
        <v>0</v>
      </c>
      <c r="AL239" s="3">
        <f t="shared" si="31"/>
        <v>369.20179999999891</v>
      </c>
      <c r="AM239" s="5"/>
      <c r="AN239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240" spans="2:40" customFormat="1" ht="20.9" customHeight="1" thickBot="1">
      <c r="B240" s="476">
        <v>45811</v>
      </c>
      <c r="C240" s="3" t="s">
        <v>220</v>
      </c>
      <c r="D240" s="611" t="s">
        <v>324</v>
      </c>
      <c r="E240" s="607" t="s">
        <v>210</v>
      </c>
      <c r="F240" s="607" t="s">
        <v>194</v>
      </c>
      <c r="G240" s="600">
        <v>14</v>
      </c>
      <c r="H240" s="600">
        <v>12</v>
      </c>
      <c r="I240" s="600">
        <v>0</v>
      </c>
      <c r="J240" s="600">
        <v>1.08</v>
      </c>
      <c r="K240" s="593">
        <v>72922.45</v>
      </c>
      <c r="L240" s="593">
        <v>0</v>
      </c>
      <c r="M240" s="593">
        <v>0</v>
      </c>
      <c r="N240" s="593">
        <v>-32.64</v>
      </c>
      <c r="O240" s="593">
        <v>-32.64</v>
      </c>
      <c r="P240" s="593">
        <v>0</v>
      </c>
      <c r="Q240" s="593">
        <v>0</v>
      </c>
      <c r="R240" s="593">
        <v>0</v>
      </c>
      <c r="S240" s="594">
        <v>0</v>
      </c>
      <c r="T240" s="593">
        <v>0</v>
      </c>
      <c r="U240" s="592" t="str">
        <f>IF(Tabela1[[#This Row],[Desconto SLA Mês]]&lt;&gt;"preenchimento pendente","Sim","Não")</f>
        <v>Sim</v>
      </c>
      <c r="V240" s="592">
        <f t="shared" si="22"/>
        <v>72889.81</v>
      </c>
      <c r="W240" s="592"/>
      <c r="X240" s="609"/>
      <c r="Y240" s="609"/>
      <c r="Z240" s="609"/>
      <c r="AA240" s="610">
        <v>45778</v>
      </c>
      <c r="AB240" s="668" cm="1">
        <f t="array" ref="AB24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40" s="207"/>
      <c r="AD240" s="207"/>
      <c r="AE240" s="207"/>
      <c r="AF240" s="5"/>
      <c r="AG240" s="5"/>
      <c r="AH240" s="5"/>
      <c r="AI240" s="5"/>
      <c r="AJ240" s="3">
        <f t="shared" si="29"/>
        <v>0</v>
      </c>
      <c r="AK240" s="3">
        <f t="shared" si="30"/>
        <v>0</v>
      </c>
      <c r="AL240" s="3">
        <f t="shared" si="31"/>
        <v>32.639999999999418</v>
      </c>
      <c r="AM240" s="5"/>
      <c r="AN240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241" spans="2:40" customFormat="1" ht="20.9" customHeight="1" thickBot="1">
      <c r="B241" s="476"/>
      <c r="C241" s="3" t="s">
        <v>433</v>
      </c>
      <c r="D241" s="611" t="s">
        <v>303</v>
      </c>
      <c r="E241" s="607" t="s">
        <v>213</v>
      </c>
      <c r="F241" s="607" t="s">
        <v>171</v>
      </c>
      <c r="G241" s="600">
        <v>3.5</v>
      </c>
      <c r="H241" s="600">
        <v>3.5</v>
      </c>
      <c r="I241" s="680" t="s">
        <v>434</v>
      </c>
      <c r="J241" s="680" t="s">
        <v>434</v>
      </c>
      <c r="K241" s="593">
        <v>23952.18</v>
      </c>
      <c r="L241" s="594"/>
      <c r="M241" s="597"/>
      <c r="N241" s="594"/>
      <c r="O241" s="594"/>
      <c r="P241" s="669">
        <v>0</v>
      </c>
      <c r="Q241" s="594"/>
      <c r="R241" s="594"/>
      <c r="S241" s="594"/>
      <c r="T241" s="594"/>
      <c r="U241" s="592" t="str">
        <f>IF(Tabela1[[#This Row],[Desconto SLA Mês]]&lt;&gt;"preenchimento pendente","Sim","Não")</f>
        <v>Sim</v>
      </c>
      <c r="V241" s="592">
        <f t="shared" si="22"/>
        <v>23952.18</v>
      </c>
      <c r="W241" s="592"/>
      <c r="X241" s="609"/>
      <c r="Y241" s="609"/>
      <c r="Z241" s="609"/>
      <c r="AA241" s="610">
        <v>45778</v>
      </c>
      <c r="AB241" s="668" cm="1">
        <f t="array" ref="AB24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41" s="207"/>
      <c r="AD241" s="207"/>
      <c r="AE241" s="207"/>
      <c r="AF241" s="5"/>
      <c r="AG241" s="5"/>
      <c r="AH241" s="5"/>
      <c r="AI241" s="5"/>
      <c r="AJ241" s="3">
        <f t="shared" si="29"/>
        <v>0</v>
      </c>
      <c r="AK241" s="3">
        <f t="shared" si="30"/>
        <v>0</v>
      </c>
      <c r="AL241" s="3">
        <f t="shared" si="31"/>
        <v>0</v>
      </c>
      <c r="AM241" s="5"/>
      <c r="AN241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242" spans="2:40" customFormat="1" ht="31.5" thickBot="1">
      <c r="B242" s="476"/>
      <c r="C242" s="3" t="s">
        <v>433</v>
      </c>
      <c r="D242" s="611" t="s">
        <v>303</v>
      </c>
      <c r="E242" s="607" t="s">
        <v>88</v>
      </c>
      <c r="F242" s="607" t="s">
        <v>165</v>
      </c>
      <c r="G242" s="600">
        <v>64</v>
      </c>
      <c r="H242" s="600">
        <v>60</v>
      </c>
      <c r="I242" s="680" t="s">
        <v>434</v>
      </c>
      <c r="J242" s="680" t="s">
        <v>434</v>
      </c>
      <c r="K242" s="593">
        <v>295177.39</v>
      </c>
      <c r="L242" s="594"/>
      <c r="M242" s="597"/>
      <c r="N242" s="594"/>
      <c r="O242" s="594"/>
      <c r="P242" s="669">
        <v>0</v>
      </c>
      <c r="Q242" s="594"/>
      <c r="R242" s="594"/>
      <c r="S242" s="594"/>
      <c r="T242" s="594"/>
      <c r="U242" s="592" t="str">
        <f>IF(Tabela1[[#This Row],[Desconto SLA Mês]]&lt;&gt;"preenchimento pendente","Sim","Não")</f>
        <v>Sim</v>
      </c>
      <c r="V242" s="592">
        <f t="shared" si="22"/>
        <v>295177.39</v>
      </c>
      <c r="W242" s="592"/>
      <c r="X242" s="609"/>
      <c r="Y242" s="609">
        <f>72258.2/3</f>
        <v>24086.066666666666</v>
      </c>
      <c r="Z242" s="609" t="s">
        <v>447</v>
      </c>
      <c r="AA242" s="610">
        <v>45778</v>
      </c>
      <c r="AB242" s="668" cm="1">
        <f t="array" ref="AB24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42" s="207">
        <v>7753.51</v>
      </c>
      <c r="AD242" s="207">
        <v>7753.51</v>
      </c>
      <c r="AE242" s="207"/>
      <c r="AF242" s="5"/>
      <c r="AG242" s="6"/>
      <c r="AH242" s="5"/>
      <c r="AI242" s="5"/>
      <c r="AJ242" s="3">
        <f t="shared" si="29"/>
        <v>0</v>
      </c>
      <c r="AK242" s="3">
        <f t="shared" si="30"/>
        <v>0</v>
      </c>
      <c r="AL242" s="3">
        <f t="shared" si="31"/>
        <v>0</v>
      </c>
      <c r="AM242" s="5"/>
      <c r="AN242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243" spans="2:40" customFormat="1" ht="20.9" customHeight="1" thickBot="1">
      <c r="B243" s="476"/>
      <c r="C243" s="3" t="s">
        <v>433</v>
      </c>
      <c r="D243" s="611" t="s">
        <v>303</v>
      </c>
      <c r="E243" s="607" t="s">
        <v>75</v>
      </c>
      <c r="F243" s="607" t="s">
        <v>192</v>
      </c>
      <c r="G243" s="600">
        <v>4</v>
      </c>
      <c r="H243" s="630">
        <v>3</v>
      </c>
      <c r="I243" s="680" t="s">
        <v>434</v>
      </c>
      <c r="J243" s="680" t="s">
        <v>434</v>
      </c>
      <c r="K243" s="631">
        <v>26895.68</v>
      </c>
      <c r="L243" s="594"/>
      <c r="M243" s="597"/>
      <c r="N243" s="594"/>
      <c r="O243" s="594"/>
      <c r="P243" s="669">
        <v>0</v>
      </c>
      <c r="Q243" s="594"/>
      <c r="R243" s="594"/>
      <c r="S243" s="594"/>
      <c r="T243" s="594"/>
      <c r="U243" s="592" t="str">
        <f>IF(Tabela1[[#This Row],[Desconto SLA Mês]]&lt;&gt;"preenchimento pendente","Sim","Não")</f>
        <v>Sim</v>
      </c>
      <c r="V243" s="592">
        <f t="shared" si="22"/>
        <v>26895.68</v>
      </c>
      <c r="W243" s="592"/>
      <c r="X243" s="609"/>
      <c r="Y243" s="609"/>
      <c r="Z243" s="609"/>
      <c r="AA243" s="610">
        <v>45778</v>
      </c>
      <c r="AB243" s="668" cm="1">
        <f t="array" ref="AB24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43" s="64"/>
      <c r="AD243" s="64"/>
      <c r="AE243" s="207"/>
      <c r="AF243" s="5"/>
      <c r="AG243" s="5"/>
      <c r="AH243" s="5"/>
      <c r="AI243" s="5"/>
      <c r="AJ243" s="3">
        <f t="shared" si="29"/>
        <v>0</v>
      </c>
      <c r="AK243" s="3">
        <f t="shared" si="30"/>
        <v>0</v>
      </c>
      <c r="AL243" s="3">
        <f t="shared" si="31"/>
        <v>0</v>
      </c>
      <c r="AM243" s="5"/>
      <c r="AN243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244" spans="2:40" customFormat="1" ht="20.9" customHeight="1" thickBot="1">
      <c r="B244" s="476"/>
      <c r="C244" s="3" t="s">
        <v>433</v>
      </c>
      <c r="D244" s="611" t="s">
        <v>303</v>
      </c>
      <c r="E244" s="607" t="s">
        <v>210</v>
      </c>
      <c r="F244" s="607" t="s">
        <v>153</v>
      </c>
      <c r="G244" s="600">
        <v>10</v>
      </c>
      <c r="H244" s="600">
        <v>10</v>
      </c>
      <c r="I244" s="680" t="s">
        <v>434</v>
      </c>
      <c r="J244" s="680" t="s">
        <v>434</v>
      </c>
      <c r="K244" s="593">
        <v>68560.73</v>
      </c>
      <c r="L244" s="594"/>
      <c r="M244" s="597"/>
      <c r="N244" s="594"/>
      <c r="O244" s="594"/>
      <c r="P244" s="669">
        <v>0</v>
      </c>
      <c r="Q244" s="594"/>
      <c r="R244" s="594"/>
      <c r="S244" s="594"/>
      <c r="T244" s="594"/>
      <c r="U244" s="592" t="str">
        <f>IF(Tabela1[[#This Row],[Desconto SLA Mês]]&lt;&gt;"preenchimento pendente","Sim","Não")</f>
        <v>Sim</v>
      </c>
      <c r="V244" s="592">
        <f t="shared" si="22"/>
        <v>68560.73</v>
      </c>
      <c r="W244" s="592"/>
      <c r="X244" s="609"/>
      <c r="Y244" s="609"/>
      <c r="Z244" s="609"/>
      <c r="AA244" s="610">
        <v>45778</v>
      </c>
      <c r="AB244" s="668" cm="1">
        <f t="array" ref="AB24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44" s="207"/>
      <c r="AD244" s="207"/>
      <c r="AE244" s="207"/>
      <c r="AF244" s="5"/>
      <c r="AG244" s="5"/>
      <c r="AH244" s="5"/>
      <c r="AI244" s="5"/>
      <c r="AJ244" s="3">
        <f t="shared" si="29"/>
        <v>0</v>
      </c>
      <c r="AK244" s="3">
        <f t="shared" si="30"/>
        <v>0</v>
      </c>
      <c r="AL244" s="3">
        <f t="shared" si="31"/>
        <v>0</v>
      </c>
      <c r="AM244" s="5"/>
      <c r="AN244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245" spans="2:40" customFormat="1" ht="20.9" customHeight="1" thickBot="1">
      <c r="B245" s="476"/>
      <c r="C245" s="3" t="s">
        <v>433</v>
      </c>
      <c r="D245" s="611" t="s">
        <v>340</v>
      </c>
      <c r="E245" s="607" t="s">
        <v>212</v>
      </c>
      <c r="F245" s="607" t="s">
        <v>149</v>
      </c>
      <c r="G245" s="600">
        <v>10</v>
      </c>
      <c r="H245" s="600">
        <v>10</v>
      </c>
      <c r="I245" s="680" t="s">
        <v>434</v>
      </c>
      <c r="J245" s="680" t="s">
        <v>434</v>
      </c>
      <c r="K245" s="593">
        <v>63947.94</v>
      </c>
      <c r="L245" s="594"/>
      <c r="M245" s="597"/>
      <c r="N245" s="594"/>
      <c r="O245" s="594"/>
      <c r="P245" s="671" t="s">
        <v>432</v>
      </c>
      <c r="Q245" s="594"/>
      <c r="R245" s="594"/>
      <c r="S245" s="594"/>
      <c r="T245" s="594"/>
      <c r="U245" s="592" t="str">
        <f>IF(Tabela1[[#This Row],[Desconto SLA Mês]]&lt;&gt;"preenchimento pendente","Sim","Não")</f>
        <v>Não</v>
      </c>
      <c r="V245" s="592">
        <f t="shared" ref="V245:V308" si="32">(K245+M245+R245+S245+T245+O245)+IF(U245="Sim",P245+Q245,0)</f>
        <v>63947.94</v>
      </c>
      <c r="W245" s="592"/>
      <c r="X245" s="609"/>
      <c r="Y245" s="609"/>
      <c r="Z245" s="609"/>
      <c r="AA245" s="610">
        <v>45809</v>
      </c>
      <c r="AB245" s="668" cm="1">
        <f t="array" ref="AB24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45" s="207"/>
      <c r="AD245" s="207"/>
      <c r="AE245" s="207"/>
      <c r="AF245" s="5"/>
      <c r="AG245" s="5"/>
      <c r="AH245" s="5"/>
      <c r="AI245" s="5"/>
      <c r="AJ245" s="3">
        <f t="shared" si="29"/>
        <v>0</v>
      </c>
      <c r="AK245" s="3">
        <f t="shared" si="30"/>
        <v>0</v>
      </c>
      <c r="AL245" s="3">
        <f t="shared" si="31"/>
        <v>0</v>
      </c>
      <c r="AM245" s="5"/>
      <c r="AN245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246" spans="2:40" customFormat="1" ht="20.9" customHeight="1" thickBot="1">
      <c r="B246" s="476">
        <v>45813</v>
      </c>
      <c r="C246" s="3" t="s">
        <v>220</v>
      </c>
      <c r="D246" s="611" t="s">
        <v>340</v>
      </c>
      <c r="E246" s="607" t="s">
        <v>88</v>
      </c>
      <c r="F246" s="607" t="s">
        <v>158</v>
      </c>
      <c r="G246" s="600">
        <v>41</v>
      </c>
      <c r="H246" s="600">
        <v>38</v>
      </c>
      <c r="I246" s="600">
        <v>0</v>
      </c>
      <c r="J246" s="600">
        <v>0</v>
      </c>
      <c r="K246" s="593">
        <v>198052.48854835052</v>
      </c>
      <c r="L246" s="593">
        <v>0</v>
      </c>
      <c r="M246" s="593">
        <v>0</v>
      </c>
      <c r="N246" s="593">
        <v>0</v>
      </c>
      <c r="O246" s="593">
        <v>0</v>
      </c>
      <c r="P246" s="593">
        <v>-2310.61238333335</v>
      </c>
      <c r="Q246" s="593">
        <v>0</v>
      </c>
      <c r="R246" s="593">
        <v>0</v>
      </c>
      <c r="S246" s="593">
        <v>0</v>
      </c>
      <c r="T246" s="593">
        <v>0</v>
      </c>
      <c r="U246" s="592" t="str">
        <f>IF(Tabela1[[#This Row],[Desconto SLA Mês]]&lt;&gt;"preenchimento pendente","Sim","Não")</f>
        <v>Sim</v>
      </c>
      <c r="V246" s="592">
        <f t="shared" si="32"/>
        <v>195741.87616501717</v>
      </c>
      <c r="W246" s="592"/>
      <c r="X246" s="609"/>
      <c r="Y246" s="632">
        <v>26400.022288597069</v>
      </c>
      <c r="Z246" s="627" t="s">
        <v>449</v>
      </c>
      <c r="AA246" s="610">
        <v>45778</v>
      </c>
      <c r="AB246" s="668" cm="1">
        <f t="array" ref="AB24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46" s="207"/>
      <c r="AD246" s="207">
        <f>2615.1+205.63+411.26+242.2</f>
        <v>3474.1899999999996</v>
      </c>
      <c r="AE246" s="64"/>
      <c r="AF246" s="5"/>
      <c r="AG246" s="5"/>
      <c r="AH246" s="5"/>
      <c r="AI246" s="5"/>
      <c r="AJ246" s="3">
        <f t="shared" si="29"/>
        <v>0</v>
      </c>
      <c r="AK246" s="3" t="e">
        <f>AD246-#REF!</f>
        <v>#REF!</v>
      </c>
      <c r="AL246" s="3">
        <f t="shared" si="31"/>
        <v>2310.612383333355</v>
      </c>
      <c r="AM246" s="5"/>
      <c r="AN246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247" spans="2:40" customFormat="1" ht="20.9" customHeight="1" thickBot="1">
      <c r="B247" s="476"/>
      <c r="C247" s="3" t="s">
        <v>433</v>
      </c>
      <c r="D247" s="611" t="s">
        <v>340</v>
      </c>
      <c r="E247" s="607" t="s">
        <v>75</v>
      </c>
      <c r="F247" s="607" t="s">
        <v>192</v>
      </c>
      <c r="G247" s="600">
        <v>2</v>
      </c>
      <c r="H247" s="600">
        <v>2</v>
      </c>
      <c r="I247" s="680" t="s">
        <v>434</v>
      </c>
      <c r="J247" s="680" t="s">
        <v>434</v>
      </c>
      <c r="K247" s="593">
        <v>16795.82</v>
      </c>
      <c r="L247" s="594"/>
      <c r="M247" s="597"/>
      <c r="N247" s="594"/>
      <c r="O247" s="594"/>
      <c r="P247" s="671" t="s">
        <v>432</v>
      </c>
      <c r="Q247" s="594"/>
      <c r="R247" s="594"/>
      <c r="S247" s="594"/>
      <c r="T247" s="594"/>
      <c r="U247" s="592" t="str">
        <f>IF(Tabela1[[#This Row],[Desconto SLA Mês]]&lt;&gt;"preenchimento pendente","Sim","Não")</f>
        <v>Não</v>
      </c>
      <c r="V247" s="592">
        <f t="shared" si="32"/>
        <v>16795.82</v>
      </c>
      <c r="W247" s="592"/>
      <c r="X247" s="609"/>
      <c r="Y247" s="609"/>
      <c r="Z247" s="609"/>
      <c r="AA247" s="610">
        <v>45778</v>
      </c>
      <c r="AB247" s="668" cm="1">
        <f t="array" ref="AB24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47" s="207"/>
      <c r="AD247" s="207"/>
      <c r="AE247" s="207"/>
      <c r="AF247" s="5"/>
      <c r="AG247" s="5"/>
      <c r="AH247" s="5"/>
      <c r="AI247" s="5"/>
      <c r="AJ247" s="3">
        <f t="shared" si="29"/>
        <v>0</v>
      </c>
      <c r="AK247" s="3">
        <f t="shared" ref="AK247:AK286" si="33">AC247-AD247</f>
        <v>0</v>
      </c>
      <c r="AL247" s="3">
        <f t="shared" si="31"/>
        <v>0</v>
      </c>
      <c r="AM247" s="5"/>
      <c r="AN247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248" spans="2:40" customFormat="1" ht="20.9" customHeight="1" thickBot="1">
      <c r="B248" s="476"/>
      <c r="C248" s="3" t="s">
        <v>433</v>
      </c>
      <c r="D248" s="611" t="s">
        <v>340</v>
      </c>
      <c r="E248" s="607" t="s">
        <v>208</v>
      </c>
      <c r="F248" s="607" t="s">
        <v>201</v>
      </c>
      <c r="G248" s="600">
        <v>2</v>
      </c>
      <c r="H248" s="600">
        <v>2</v>
      </c>
      <c r="I248" s="680" t="s">
        <v>434</v>
      </c>
      <c r="J248" s="680" t="s">
        <v>434</v>
      </c>
      <c r="K248" s="593">
        <v>8567.260402316093</v>
      </c>
      <c r="L248" s="594"/>
      <c r="M248" s="597"/>
      <c r="N248" s="594"/>
      <c r="O248" s="594"/>
      <c r="P248" s="671" t="s">
        <v>432</v>
      </c>
      <c r="Q248" s="594"/>
      <c r="R248" s="594"/>
      <c r="S248" s="594"/>
      <c r="T248" s="594"/>
      <c r="U248" s="592" t="str">
        <f>IF(Tabela1[[#This Row],[Desconto SLA Mês]]&lt;&gt;"preenchimento pendente","Sim","Não")</f>
        <v>Não</v>
      </c>
      <c r="V248" s="592">
        <f t="shared" si="32"/>
        <v>8567.260402316093</v>
      </c>
      <c r="W248" s="592"/>
      <c r="X248" s="609"/>
      <c r="Y248" s="609"/>
      <c r="Z248" s="609"/>
      <c r="AA248" s="610">
        <v>45809</v>
      </c>
      <c r="AB248" s="668" cm="1">
        <f t="array" ref="AB24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48" s="64"/>
      <c r="AD248" s="64"/>
      <c r="AE248" s="207"/>
      <c r="AF248" s="5"/>
      <c r="AG248" s="6"/>
      <c r="AH248" s="5"/>
      <c r="AI248" s="5"/>
      <c r="AJ248" s="3">
        <f t="shared" si="29"/>
        <v>0</v>
      </c>
      <c r="AK248" s="3">
        <f t="shared" si="33"/>
        <v>0</v>
      </c>
      <c r="AL248" s="3">
        <f t="shared" si="31"/>
        <v>0</v>
      </c>
      <c r="AM248" s="5"/>
      <c r="AN248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249" spans="2:40" customFormat="1" ht="20.9" customHeight="1" thickBot="1">
      <c r="B249" s="476"/>
      <c r="C249" s="3" t="s">
        <v>433</v>
      </c>
      <c r="D249" s="611" t="s">
        <v>340</v>
      </c>
      <c r="E249" s="607" t="s">
        <v>210</v>
      </c>
      <c r="F249" s="607" t="s">
        <v>201</v>
      </c>
      <c r="G249" s="600">
        <v>6</v>
      </c>
      <c r="H249" s="600">
        <v>6</v>
      </c>
      <c r="I249" s="680" t="s">
        <v>434</v>
      </c>
      <c r="J249" s="680" t="s">
        <v>434</v>
      </c>
      <c r="K249" s="593">
        <v>40046.89</v>
      </c>
      <c r="L249" s="594"/>
      <c r="M249" s="597"/>
      <c r="N249" s="594"/>
      <c r="O249" s="594"/>
      <c r="P249" s="593">
        <v>0</v>
      </c>
      <c r="Q249" s="594"/>
      <c r="R249" s="594"/>
      <c r="S249" s="594"/>
      <c r="T249" s="594"/>
      <c r="U249" s="592" t="str">
        <f>IF(Tabela1[[#This Row],[Desconto SLA Mês]]&lt;&gt;"preenchimento pendente","Sim","Não")</f>
        <v>Sim</v>
      </c>
      <c r="V249" s="592">
        <f t="shared" si="32"/>
        <v>40046.89</v>
      </c>
      <c r="W249" s="592"/>
      <c r="X249" s="609"/>
      <c r="Y249" s="609"/>
      <c r="Z249" s="609"/>
      <c r="AA249" s="610">
        <v>45809</v>
      </c>
      <c r="AB249" s="668" cm="1">
        <f t="array" ref="AB24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49" s="64"/>
      <c r="AD249" s="64"/>
      <c r="AE249" s="207"/>
      <c r="AF249" s="5"/>
      <c r="AG249" s="5"/>
      <c r="AH249" s="5"/>
      <c r="AI249" s="5"/>
      <c r="AJ249" s="3">
        <f t="shared" si="29"/>
        <v>0</v>
      </c>
      <c r="AK249" s="3">
        <f t="shared" si="33"/>
        <v>0</v>
      </c>
      <c r="AL249" s="3">
        <f t="shared" si="31"/>
        <v>0</v>
      </c>
      <c r="AM249" s="5"/>
      <c r="AN249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250" spans="2:40" customFormat="1" ht="20.9" customHeight="1" thickBot="1">
      <c r="B250" s="476">
        <v>45813</v>
      </c>
      <c r="C250" s="3" t="s">
        <v>220</v>
      </c>
      <c r="D250" s="611" t="s">
        <v>352</v>
      </c>
      <c r="E250" s="607" t="s">
        <v>88</v>
      </c>
      <c r="F250" s="607" t="s">
        <v>158</v>
      </c>
      <c r="G250" s="600">
        <v>22</v>
      </c>
      <c r="H250" s="600">
        <v>22</v>
      </c>
      <c r="I250" s="600">
        <v>0</v>
      </c>
      <c r="J250" s="600">
        <v>0</v>
      </c>
      <c r="K250" s="593">
        <v>121722.58</v>
      </c>
      <c r="L250" s="593">
        <v>0</v>
      </c>
      <c r="M250" s="593">
        <v>0</v>
      </c>
      <c r="N250" s="593">
        <v>0</v>
      </c>
      <c r="O250" s="593">
        <v>0</v>
      </c>
      <c r="P250" s="593">
        <v>-1217.2257999999999</v>
      </c>
      <c r="Q250" s="593">
        <v>-1217.2257999999999</v>
      </c>
      <c r="R250" s="593">
        <v>0</v>
      </c>
      <c r="S250" s="593">
        <v>0</v>
      </c>
      <c r="T250" s="593">
        <v>0</v>
      </c>
      <c r="U250" s="592" t="str">
        <f>IF(Tabela1[[#This Row],[Desconto SLA Mês]]&lt;&gt;"preenchimento pendente","Sim","Não")</f>
        <v>Sim</v>
      </c>
      <c r="V250" s="613">
        <f t="shared" si="32"/>
        <v>119288.1284</v>
      </c>
      <c r="W250" s="592"/>
      <c r="X250" s="609"/>
      <c r="Y250" s="609"/>
      <c r="Z250" s="609"/>
      <c r="AA250" s="610">
        <v>45809</v>
      </c>
      <c r="AB250" s="668" cm="1">
        <f t="array" ref="AB25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50" s="64"/>
      <c r="AD250" s="64"/>
      <c r="AE250" s="207"/>
      <c r="AF250" s="5"/>
      <c r="AG250" s="5"/>
      <c r="AH250" s="5"/>
      <c r="AI250" s="5"/>
      <c r="AJ250" s="3">
        <f t="shared" si="29"/>
        <v>0</v>
      </c>
      <c r="AK250" s="3">
        <f t="shared" si="33"/>
        <v>0</v>
      </c>
      <c r="AL250" s="3">
        <f t="shared" si="31"/>
        <v>2434.4516000000003</v>
      </c>
      <c r="AM250" s="5"/>
      <c r="AN250" s="3" t="str">
        <f>_xlfn.XLOOKUP(Tabela1[[#This Row],[Unidade]],tabShoppingsEmails[Shopping],tabShoppingsEmails[E-mails consolidados])</f>
        <v>rafaela.portilho@caririshopping.com.br; brenda.brito@caririshopping.com.br; vitoria.silva@caririshopping.com.br; emilly.santos@caririshopping.com.br; ana.andrade@caririshopping.com.br; jesualdo.farias@caririshopping.com.br</v>
      </c>
    </row>
    <row r="251" spans="2:40" customFormat="1" ht="20.9" customHeight="1" thickBot="1">
      <c r="B251" s="476"/>
      <c r="C251" s="3" t="s">
        <v>433</v>
      </c>
      <c r="D251" s="611" t="s">
        <v>336</v>
      </c>
      <c r="E251" s="607" t="s">
        <v>212</v>
      </c>
      <c r="F251" s="607" t="s">
        <v>184</v>
      </c>
      <c r="G251" s="600">
        <v>11.67</v>
      </c>
      <c r="H251" s="600">
        <v>11.67</v>
      </c>
      <c r="I251" s="680" t="s">
        <v>434</v>
      </c>
      <c r="J251" s="680" t="s">
        <v>434</v>
      </c>
      <c r="K251" s="593">
        <v>71545.090201644998</v>
      </c>
      <c r="L251" s="594"/>
      <c r="M251" s="594"/>
      <c r="N251" s="594"/>
      <c r="O251" s="594"/>
      <c r="P251" s="593">
        <v>0</v>
      </c>
      <c r="Q251" s="594"/>
      <c r="R251" s="594"/>
      <c r="S251" s="594"/>
      <c r="T251" s="594"/>
      <c r="U251" s="592" t="str">
        <f>IF(Tabela1[[#This Row],[Desconto SLA Mês]]&lt;&gt;"preenchimento pendente","Sim","Não")</f>
        <v>Sim</v>
      </c>
      <c r="V251" s="592">
        <f t="shared" si="32"/>
        <v>71545.090201644998</v>
      </c>
      <c r="W251" s="592"/>
      <c r="X251" s="609"/>
      <c r="Y251" s="609"/>
      <c r="Z251" s="609"/>
      <c r="AA251" s="610">
        <v>45778</v>
      </c>
      <c r="AB251" s="668" cm="1">
        <f t="array" ref="AB25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51" s="207"/>
      <c r="AD251" s="207"/>
      <c r="AE251" s="207"/>
      <c r="AF251" s="5"/>
      <c r="AG251" s="5"/>
      <c r="AH251" s="5"/>
      <c r="AI251" s="5"/>
      <c r="AJ251" s="3">
        <f t="shared" si="29"/>
        <v>0</v>
      </c>
      <c r="AK251" s="3">
        <f t="shared" si="33"/>
        <v>0</v>
      </c>
      <c r="AL251" s="3">
        <f t="shared" si="31"/>
        <v>0</v>
      </c>
      <c r="AM251" s="5"/>
      <c r="AN251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252" spans="2:40" customFormat="1" ht="31.5" thickBot="1">
      <c r="B252" s="476"/>
      <c r="C252" s="3" t="s">
        <v>433</v>
      </c>
      <c r="D252" s="611" t="s">
        <v>336</v>
      </c>
      <c r="E252" s="607" t="s">
        <v>213</v>
      </c>
      <c r="F252" s="607" t="s">
        <v>139</v>
      </c>
      <c r="G252" s="600">
        <v>5</v>
      </c>
      <c r="H252" s="600">
        <v>5</v>
      </c>
      <c r="I252" s="680" t="s">
        <v>434</v>
      </c>
      <c r="J252" s="680" t="s">
        <v>434</v>
      </c>
      <c r="K252" s="593">
        <v>25547</v>
      </c>
      <c r="L252" s="594"/>
      <c r="M252" s="594"/>
      <c r="N252" s="594"/>
      <c r="O252" s="594"/>
      <c r="P252" s="593">
        <v>0</v>
      </c>
      <c r="Q252" s="594"/>
      <c r="R252" s="594"/>
      <c r="S252" s="594"/>
      <c r="T252" s="594"/>
      <c r="U252" s="592" t="str">
        <f>IF(Tabela1[[#This Row],[Desconto SLA Mês]]&lt;&gt;"preenchimento pendente","Sim","Não")</f>
        <v>Sim</v>
      </c>
      <c r="V252" s="592">
        <f t="shared" si="32"/>
        <v>25547</v>
      </c>
      <c r="W252" s="592"/>
      <c r="X252" s="609"/>
      <c r="Y252" s="609"/>
      <c r="Z252" s="609"/>
      <c r="AA252" s="610">
        <v>45778</v>
      </c>
      <c r="AB252" s="668" cm="1">
        <f t="array" ref="AB25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52" s="207"/>
      <c r="AD252" s="207"/>
      <c r="AE252" s="207"/>
      <c r="AF252" s="5"/>
      <c r="AG252" s="5"/>
      <c r="AH252" s="5"/>
      <c r="AI252" s="5"/>
      <c r="AJ252" s="3">
        <f t="shared" si="29"/>
        <v>0</v>
      </c>
      <c r="AK252" s="3">
        <f t="shared" si="33"/>
        <v>0</v>
      </c>
      <c r="AL252" s="3">
        <f t="shared" si="31"/>
        <v>0</v>
      </c>
      <c r="AM252" s="5"/>
      <c r="AN252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253" spans="2:40" customFormat="1" ht="20.9" customHeight="1" thickBot="1">
      <c r="B253" s="476">
        <v>45817</v>
      </c>
      <c r="C253" s="3" t="s">
        <v>220</v>
      </c>
      <c r="D253" s="611" t="s">
        <v>336</v>
      </c>
      <c r="E253" s="607" t="s">
        <v>88</v>
      </c>
      <c r="F253" s="607" t="s">
        <v>153</v>
      </c>
      <c r="G253" s="600">
        <v>63</v>
      </c>
      <c r="H253" s="600">
        <v>72</v>
      </c>
      <c r="I253" s="600">
        <v>151</v>
      </c>
      <c r="J253" s="600">
        <v>0</v>
      </c>
      <c r="K253" s="593">
        <v>369996.15</v>
      </c>
      <c r="L253" s="593">
        <v>-27565.07</v>
      </c>
      <c r="M253" s="594"/>
      <c r="N253" s="593">
        <v>0</v>
      </c>
      <c r="O253" s="593">
        <v>0</v>
      </c>
      <c r="P253" s="594"/>
      <c r="Q253" s="593">
        <v>0</v>
      </c>
      <c r="R253" s="593">
        <v>0</v>
      </c>
      <c r="S253" s="593">
        <v>0</v>
      </c>
      <c r="T253" s="593">
        <v>0</v>
      </c>
      <c r="U253" s="592" t="str">
        <f>IF(Tabela1[[#This Row],[Desconto SLA Mês]]&lt;&gt;"preenchimento pendente","Sim","Não")</f>
        <v>Sim</v>
      </c>
      <c r="V253" s="592">
        <f t="shared" si="32"/>
        <v>369996.15</v>
      </c>
      <c r="W253" s="592"/>
      <c r="X253" s="609"/>
      <c r="Y253" s="609"/>
      <c r="Z253" s="609"/>
      <c r="AA253" s="610">
        <v>45809</v>
      </c>
      <c r="AB253" s="668" cm="1">
        <f t="array" ref="AB25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53" s="207"/>
      <c r="AD253" s="72">
        <v>11373.37</v>
      </c>
      <c r="AE253" s="207"/>
      <c r="AF253" s="5"/>
      <c r="AG253" s="5"/>
      <c r="AH253" s="5"/>
      <c r="AI253" s="5"/>
      <c r="AJ253" s="3">
        <f t="shared" si="29"/>
        <v>-27565.07</v>
      </c>
      <c r="AK253" s="3">
        <f t="shared" si="33"/>
        <v>-11373.37</v>
      </c>
      <c r="AL253" s="3">
        <f t="shared" si="31"/>
        <v>0</v>
      </c>
      <c r="AM253" s="5"/>
      <c r="AN253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254" spans="2:40" customFormat="1" ht="20.9" customHeight="1" thickBot="1">
      <c r="B254" s="476"/>
      <c r="C254" s="3" t="s">
        <v>433</v>
      </c>
      <c r="D254" s="611" t="s">
        <v>336</v>
      </c>
      <c r="E254" s="607" t="s">
        <v>75</v>
      </c>
      <c r="F254" s="607" t="s">
        <v>140</v>
      </c>
      <c r="G254" s="600">
        <v>4</v>
      </c>
      <c r="H254" s="600">
        <v>4</v>
      </c>
      <c r="I254" s="680" t="s">
        <v>434</v>
      </c>
      <c r="J254" s="680" t="s">
        <v>434</v>
      </c>
      <c r="K254" s="593">
        <v>27078.76</v>
      </c>
      <c r="L254" s="594"/>
      <c r="M254" s="594"/>
      <c r="N254" s="594"/>
      <c r="O254" s="594"/>
      <c r="P254" s="593">
        <v>0</v>
      </c>
      <c r="Q254" s="594"/>
      <c r="R254" s="594"/>
      <c r="S254" s="594"/>
      <c r="T254" s="594"/>
      <c r="U254" s="592" t="str">
        <f>IF(Tabela1[[#This Row],[Desconto SLA Mês]]&lt;&gt;"preenchimento pendente","Sim","Não")</f>
        <v>Sim</v>
      </c>
      <c r="V254" s="592">
        <f t="shared" si="32"/>
        <v>27078.76</v>
      </c>
      <c r="W254" s="592"/>
      <c r="X254" s="609"/>
      <c r="Y254" s="609"/>
      <c r="Z254" s="609"/>
      <c r="AA254" s="610">
        <v>45778</v>
      </c>
      <c r="AB254" s="668" cm="1">
        <f t="array" ref="AB25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54" s="207"/>
      <c r="AD254" s="207"/>
      <c r="AE254" s="207"/>
      <c r="AF254" s="5"/>
      <c r="AG254" s="5"/>
      <c r="AH254" s="5"/>
      <c r="AI254" s="5"/>
      <c r="AJ254" s="3">
        <f t="shared" si="29"/>
        <v>0</v>
      </c>
      <c r="AK254" s="3">
        <f t="shared" si="33"/>
        <v>0</v>
      </c>
      <c r="AL254" s="3">
        <f t="shared" si="31"/>
        <v>0</v>
      </c>
      <c r="AM254" s="5"/>
      <c r="AN254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255" spans="2:40" customFormat="1" ht="20.9" customHeight="1" thickBot="1">
      <c r="B255" s="476"/>
      <c r="C255" s="3" t="s">
        <v>433</v>
      </c>
      <c r="D255" s="611" t="s">
        <v>336</v>
      </c>
      <c r="E255" s="607" t="s">
        <v>208</v>
      </c>
      <c r="F255" s="607" t="s">
        <v>153</v>
      </c>
      <c r="G255" s="600">
        <v>26</v>
      </c>
      <c r="H255" s="600">
        <v>26</v>
      </c>
      <c r="I255" s="680" t="s">
        <v>434</v>
      </c>
      <c r="J255" s="680" t="s">
        <v>434</v>
      </c>
      <c r="K255" s="593">
        <v>122188.53420969064</v>
      </c>
      <c r="L255" s="594"/>
      <c r="M255" s="594"/>
      <c r="N255" s="594"/>
      <c r="O255" s="594"/>
      <c r="P255" s="593">
        <v>0</v>
      </c>
      <c r="Q255" s="594"/>
      <c r="R255" s="594"/>
      <c r="S255" s="594"/>
      <c r="T255" s="594"/>
      <c r="U255" s="592" t="str">
        <f>IF(Tabela1[[#This Row],[Desconto SLA Mês]]&lt;&gt;"preenchimento pendente","Sim","Não")</f>
        <v>Sim</v>
      </c>
      <c r="V255" s="592">
        <f t="shared" si="32"/>
        <v>122188.53420969064</v>
      </c>
      <c r="W255" s="592"/>
      <c r="X255" s="609"/>
      <c r="Y255" s="609"/>
      <c r="Z255" s="609"/>
      <c r="AA255" s="610">
        <v>45778</v>
      </c>
      <c r="AB255" s="668" cm="1">
        <f t="array" ref="AB25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55" s="207"/>
      <c r="AD255" s="207"/>
      <c r="AE255" s="207"/>
      <c r="AF255" s="5"/>
      <c r="AG255" s="5"/>
      <c r="AH255" s="5"/>
      <c r="AI255" s="5"/>
      <c r="AJ255" s="3">
        <f t="shared" si="29"/>
        <v>0</v>
      </c>
      <c r="AK255" s="3">
        <f t="shared" si="33"/>
        <v>0</v>
      </c>
      <c r="AL255" s="3">
        <f t="shared" si="31"/>
        <v>0</v>
      </c>
      <c r="AM255" s="5"/>
      <c r="AN255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256" spans="2:40" customFormat="1" ht="20.9" customHeight="1" thickBot="1">
      <c r="B256" s="476"/>
      <c r="C256" s="3" t="s">
        <v>433</v>
      </c>
      <c r="D256" s="611" t="s">
        <v>336</v>
      </c>
      <c r="E256" s="607" t="s">
        <v>210</v>
      </c>
      <c r="F256" s="607" t="s">
        <v>153</v>
      </c>
      <c r="G256" s="600">
        <v>17</v>
      </c>
      <c r="H256" s="600">
        <v>17</v>
      </c>
      <c r="I256" s="680" t="s">
        <v>434</v>
      </c>
      <c r="J256" s="680" t="s">
        <v>434</v>
      </c>
      <c r="K256" s="593">
        <v>117832.81</v>
      </c>
      <c r="L256" s="594"/>
      <c r="M256" s="594"/>
      <c r="N256" s="594"/>
      <c r="O256" s="594"/>
      <c r="P256" s="593">
        <v>0</v>
      </c>
      <c r="Q256" s="594"/>
      <c r="R256" s="594"/>
      <c r="S256" s="594"/>
      <c r="T256" s="594"/>
      <c r="U256" s="592" t="str">
        <f>IF(Tabela1[[#This Row],[Desconto SLA Mês]]&lt;&gt;"preenchimento pendente","Sim","Não")</f>
        <v>Sim</v>
      </c>
      <c r="V256" s="592">
        <f t="shared" si="32"/>
        <v>117832.81</v>
      </c>
      <c r="W256" s="592"/>
      <c r="X256" s="609"/>
      <c r="Y256" s="609"/>
      <c r="Z256" s="609"/>
      <c r="AA256" s="610">
        <v>45778</v>
      </c>
      <c r="AB256" s="668" cm="1">
        <f t="array" ref="AB25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56" s="207"/>
      <c r="AD256" s="207"/>
      <c r="AE256" s="207"/>
      <c r="AF256" s="5"/>
      <c r="AG256" s="5"/>
      <c r="AH256" s="5"/>
      <c r="AI256" s="5"/>
      <c r="AJ256" s="3">
        <f t="shared" si="29"/>
        <v>0</v>
      </c>
      <c r="AK256" s="3">
        <f t="shared" si="33"/>
        <v>0</v>
      </c>
      <c r="AL256" s="3">
        <f t="shared" si="31"/>
        <v>0</v>
      </c>
      <c r="AM256" s="5"/>
      <c r="AN256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257" spans="2:40" customFormat="1" ht="20.9" customHeight="1" thickBot="1">
      <c r="B257" s="476"/>
      <c r="C257" s="3" t="s">
        <v>433</v>
      </c>
      <c r="D257" s="611" t="s">
        <v>354</v>
      </c>
      <c r="E257" s="607" t="s">
        <v>212</v>
      </c>
      <c r="F257" s="607" t="s">
        <v>195</v>
      </c>
      <c r="G257" s="600">
        <v>12</v>
      </c>
      <c r="H257" s="600">
        <v>13</v>
      </c>
      <c r="I257" s="680" t="s">
        <v>434</v>
      </c>
      <c r="J257" s="680" t="s">
        <v>434</v>
      </c>
      <c r="K257" s="593">
        <v>102827.51</v>
      </c>
      <c r="L257" s="593"/>
      <c r="M257" s="638"/>
      <c r="N257" s="593"/>
      <c r="O257" s="638"/>
      <c r="P257" s="593">
        <v>0</v>
      </c>
      <c r="Q257" s="593"/>
      <c r="R257" s="593">
        <v>0</v>
      </c>
      <c r="S257" s="593"/>
      <c r="T257" s="593">
        <v>0</v>
      </c>
      <c r="U257" s="592" t="str">
        <f>IF(Tabela1[[#This Row],[Desconto SLA Mês]]&lt;&gt;"preenchimento pendente","Sim","Não")</f>
        <v>Sim</v>
      </c>
      <c r="V257" s="592">
        <f t="shared" si="32"/>
        <v>102827.51</v>
      </c>
      <c r="W257" s="592"/>
      <c r="X257" s="609"/>
      <c r="Y257" s="609"/>
      <c r="Z257" s="609"/>
      <c r="AA257" s="610">
        <v>45778</v>
      </c>
      <c r="AB257" s="668" cm="1">
        <f t="array" ref="AB25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57" s="207"/>
      <c r="AD257" s="207"/>
      <c r="AE257" s="207"/>
      <c r="AF257" s="5"/>
      <c r="AG257" s="5"/>
      <c r="AH257" s="5"/>
      <c r="AI257" s="5"/>
      <c r="AJ257" s="3">
        <f t="shared" si="29"/>
        <v>0</v>
      </c>
      <c r="AK257" s="3">
        <f t="shared" si="33"/>
        <v>0</v>
      </c>
      <c r="AL257" s="3">
        <f t="shared" si="31"/>
        <v>0</v>
      </c>
      <c r="AM257" s="5"/>
      <c r="AN257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58" spans="2:40" customFormat="1" ht="20.9" customHeight="1" thickBot="1">
      <c r="B258" s="476"/>
      <c r="C258" s="3" t="s">
        <v>433</v>
      </c>
      <c r="D258" s="611" t="s">
        <v>354</v>
      </c>
      <c r="E258" s="607" t="s">
        <v>213</v>
      </c>
      <c r="F258" s="607" t="s">
        <v>171</v>
      </c>
      <c r="G258" s="600">
        <v>3</v>
      </c>
      <c r="H258" s="600">
        <v>3</v>
      </c>
      <c r="I258" s="680" t="s">
        <v>434</v>
      </c>
      <c r="J258" s="680" t="s">
        <v>434</v>
      </c>
      <c r="K258" s="593">
        <v>18698.97</v>
      </c>
      <c r="L258" s="593"/>
      <c r="M258" s="638"/>
      <c r="N258" s="593"/>
      <c r="O258" s="638"/>
      <c r="P258" s="673" t="s">
        <v>432</v>
      </c>
      <c r="Q258" s="593"/>
      <c r="R258" s="593">
        <v>0</v>
      </c>
      <c r="S258" s="593"/>
      <c r="T258" s="593">
        <v>0</v>
      </c>
      <c r="U258" s="592" t="str">
        <f>IF(Tabela1[[#This Row],[Desconto SLA Mês]]&lt;&gt;"preenchimento pendente","Sim","Não")</f>
        <v>Não</v>
      </c>
      <c r="V258" s="592">
        <f t="shared" si="32"/>
        <v>18698.97</v>
      </c>
      <c r="W258" s="592"/>
      <c r="X258" s="609"/>
      <c r="Y258" s="609"/>
      <c r="Z258" s="609"/>
      <c r="AA258" s="610">
        <v>45778</v>
      </c>
      <c r="AB258" s="668" cm="1">
        <f t="array" ref="AB25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58" s="207"/>
      <c r="AD258" s="207"/>
      <c r="AE258" s="207"/>
      <c r="AF258" s="5"/>
      <c r="AG258" s="5"/>
      <c r="AH258" s="5"/>
      <c r="AI258" s="5"/>
      <c r="AJ258" s="3">
        <f t="shared" si="29"/>
        <v>0</v>
      </c>
      <c r="AK258" s="3">
        <f t="shared" si="33"/>
        <v>0</v>
      </c>
      <c r="AL258" s="3">
        <f t="shared" si="31"/>
        <v>0</v>
      </c>
      <c r="AM258" s="5"/>
      <c r="AN258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59" spans="2:40" customFormat="1" ht="20.9" customHeight="1" thickBot="1">
      <c r="B259" s="476"/>
      <c r="C259" s="3" t="s">
        <v>433</v>
      </c>
      <c r="D259" s="611" t="s">
        <v>354</v>
      </c>
      <c r="E259" s="607" t="s">
        <v>88</v>
      </c>
      <c r="F259" s="607" t="s">
        <v>165</v>
      </c>
      <c r="G259" s="600">
        <v>41</v>
      </c>
      <c r="H259" s="600">
        <v>37</v>
      </c>
      <c r="I259" s="680" t="s">
        <v>434</v>
      </c>
      <c r="J259" s="680" t="s">
        <v>434</v>
      </c>
      <c r="K259" s="593">
        <v>175480.95248332308</v>
      </c>
      <c r="L259" s="593"/>
      <c r="M259" s="638"/>
      <c r="N259" s="593"/>
      <c r="O259" s="638"/>
      <c r="P259" s="593">
        <v>-1169.8699999999999</v>
      </c>
      <c r="Q259" s="593">
        <v>0</v>
      </c>
      <c r="R259" s="593">
        <v>0</v>
      </c>
      <c r="S259" s="593"/>
      <c r="T259" s="593">
        <v>0</v>
      </c>
      <c r="U259" s="592" t="str">
        <f>IF(Tabela1[[#This Row],[Desconto SLA Mês]]&lt;&gt;"preenchimento pendente","Sim","Não")</f>
        <v>Sim</v>
      </c>
      <c r="V259" s="592">
        <f t="shared" si="32"/>
        <v>174311.08248332309</v>
      </c>
      <c r="W259" s="592"/>
      <c r="X259" s="609"/>
      <c r="Y259" s="609"/>
      <c r="Z259" s="609"/>
      <c r="AA259" s="610">
        <v>45778</v>
      </c>
      <c r="AB259" s="668" cm="1">
        <f t="array" ref="AB25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59" s="207"/>
      <c r="AD259" s="207"/>
      <c r="AE259" s="207"/>
      <c r="AF259" s="5"/>
      <c r="AG259" s="5"/>
      <c r="AH259" s="5"/>
      <c r="AI259" s="5"/>
      <c r="AJ259" s="3">
        <f t="shared" si="29"/>
        <v>0</v>
      </c>
      <c r="AK259" s="3">
        <f t="shared" si="33"/>
        <v>0</v>
      </c>
      <c r="AL259" s="3">
        <f t="shared" si="31"/>
        <v>1169.8699999999953</v>
      </c>
      <c r="AM259" s="5"/>
      <c r="AN259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60" spans="2:40" customFormat="1" ht="20.9" customHeight="1" thickBot="1">
      <c r="B260" s="476"/>
      <c r="C260" s="3" t="s">
        <v>433</v>
      </c>
      <c r="D260" s="611" t="s">
        <v>354</v>
      </c>
      <c r="E260" s="607" t="s">
        <v>75</v>
      </c>
      <c r="F260" s="607" t="s">
        <v>192</v>
      </c>
      <c r="G260" s="600">
        <v>3</v>
      </c>
      <c r="H260" s="600">
        <v>2</v>
      </c>
      <c r="I260" s="680" t="s">
        <v>434</v>
      </c>
      <c r="J260" s="680" t="s">
        <v>434</v>
      </c>
      <c r="K260" s="593">
        <v>16692.560000000001</v>
      </c>
      <c r="L260" s="593"/>
      <c r="M260" s="638"/>
      <c r="N260" s="593"/>
      <c r="O260" s="638"/>
      <c r="P260" s="673" t="s">
        <v>432</v>
      </c>
      <c r="Q260" s="593"/>
      <c r="R260" s="593">
        <v>0</v>
      </c>
      <c r="S260" s="593"/>
      <c r="T260" s="593">
        <v>0</v>
      </c>
      <c r="U260" s="592" t="str">
        <f>IF(Tabela1[[#This Row],[Desconto SLA Mês]]&lt;&gt;"preenchimento pendente","Sim","Não")</f>
        <v>Não</v>
      </c>
      <c r="V260" s="592">
        <f t="shared" si="32"/>
        <v>16692.560000000001</v>
      </c>
      <c r="W260" s="592"/>
      <c r="X260" s="609"/>
      <c r="Y260" s="609"/>
      <c r="Z260" s="609"/>
      <c r="AA260" s="610">
        <v>45778</v>
      </c>
      <c r="AB260" s="668" cm="1">
        <f t="array" ref="AB26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60" s="64"/>
      <c r="AD260" s="64"/>
      <c r="AE260" s="207"/>
      <c r="AF260" s="5"/>
      <c r="AG260" s="5"/>
      <c r="AH260" s="5"/>
      <c r="AI260" s="5"/>
      <c r="AJ260" s="3">
        <f t="shared" si="29"/>
        <v>0</v>
      </c>
      <c r="AK260" s="3">
        <f t="shared" si="33"/>
        <v>0</v>
      </c>
      <c r="AL260" s="3">
        <f t="shared" si="31"/>
        <v>0</v>
      </c>
      <c r="AM260" s="5"/>
      <c r="AN260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61" spans="2:40" customFormat="1" ht="20.9" customHeight="1" thickBot="1">
      <c r="B261" s="476"/>
      <c r="C261" s="3" t="s">
        <v>433</v>
      </c>
      <c r="D261" s="611" t="s">
        <v>354</v>
      </c>
      <c r="E261" s="607" t="s">
        <v>210</v>
      </c>
      <c r="F261" s="607" t="s">
        <v>153</v>
      </c>
      <c r="G261" s="600">
        <v>6</v>
      </c>
      <c r="H261" s="600">
        <v>6</v>
      </c>
      <c r="I261" s="680" t="s">
        <v>434</v>
      </c>
      <c r="J261" s="680" t="s">
        <v>434</v>
      </c>
      <c r="K261" s="593">
        <v>39896.269999999997</v>
      </c>
      <c r="L261" s="593"/>
      <c r="M261" s="638"/>
      <c r="N261" s="593"/>
      <c r="O261" s="638"/>
      <c r="P261" s="673" t="s">
        <v>432</v>
      </c>
      <c r="Q261" s="593"/>
      <c r="R261" s="593">
        <v>0</v>
      </c>
      <c r="S261" s="593"/>
      <c r="T261" s="593">
        <v>0</v>
      </c>
      <c r="U261" s="592" t="str">
        <f>IF(Tabela1[[#This Row],[Desconto SLA Mês]]&lt;&gt;"preenchimento pendente","Sim","Não")</f>
        <v>Não</v>
      </c>
      <c r="V261" s="592">
        <f t="shared" si="32"/>
        <v>39896.269999999997</v>
      </c>
      <c r="W261" s="592"/>
      <c r="X261" s="609"/>
      <c r="Y261" s="609"/>
      <c r="Z261" s="609"/>
      <c r="AA261" s="610">
        <v>45778</v>
      </c>
      <c r="AB261" s="668" cm="1">
        <f t="array" ref="AB26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61" s="207"/>
      <c r="AD261" s="207"/>
      <c r="AE261" s="207"/>
      <c r="AF261" s="5"/>
      <c r="AG261" s="5"/>
      <c r="AH261" s="5"/>
      <c r="AI261" s="5"/>
      <c r="AJ261" s="3">
        <f t="shared" ref="AJ261:AJ286" si="34">L261-M261</f>
        <v>0</v>
      </c>
      <c r="AK261" s="3">
        <f t="shared" si="33"/>
        <v>0</v>
      </c>
      <c r="AL261" s="3">
        <f t="shared" ref="AL261:AL286" si="35">K261-V261</f>
        <v>0</v>
      </c>
      <c r="AM261" s="5"/>
      <c r="AN261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262" spans="2:40" customFormat="1" ht="20.9" customHeight="1" thickBot="1">
      <c r="B262" s="476">
        <v>45810</v>
      </c>
      <c r="C262" s="3" t="s">
        <v>220</v>
      </c>
      <c r="D262" s="611" t="s">
        <v>262</v>
      </c>
      <c r="E262" s="607" t="s">
        <v>212</v>
      </c>
      <c r="F262" s="607" t="s">
        <v>149</v>
      </c>
      <c r="G262" s="600">
        <v>20</v>
      </c>
      <c r="H262" s="600">
        <v>20</v>
      </c>
      <c r="I262" s="600">
        <v>0</v>
      </c>
      <c r="J262" s="600">
        <v>0</v>
      </c>
      <c r="K262" s="593">
        <v>144371.28314204776</v>
      </c>
      <c r="L262" s="593">
        <v>0</v>
      </c>
      <c r="M262" s="593">
        <v>0</v>
      </c>
      <c r="N262" s="593">
        <v>0</v>
      </c>
      <c r="O262" s="593">
        <v>0</v>
      </c>
      <c r="P262" s="593">
        <v>0</v>
      </c>
      <c r="Q262" s="593">
        <v>0</v>
      </c>
      <c r="R262" s="593">
        <v>0</v>
      </c>
      <c r="S262" s="593">
        <v>0</v>
      </c>
      <c r="T262" s="593">
        <v>0</v>
      </c>
      <c r="U262" s="592" t="str">
        <f>IF(Tabela1[[#This Row],[Desconto SLA Mês]]&lt;&gt;"preenchimento pendente","Sim","Não")</f>
        <v>Sim</v>
      </c>
      <c r="V262" s="592">
        <f t="shared" si="32"/>
        <v>144371.28314204776</v>
      </c>
      <c r="W262" s="592"/>
      <c r="X262" s="609"/>
      <c r="Y262" s="609"/>
      <c r="Z262" s="609"/>
      <c r="AA262" s="610">
        <v>45809</v>
      </c>
      <c r="AB262" s="668" cm="1">
        <f t="array" ref="AB26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62" s="207"/>
      <c r="AD262" s="207"/>
      <c r="AE262" s="207"/>
      <c r="AF262" s="5"/>
      <c r="AG262" s="5"/>
      <c r="AH262" s="5"/>
      <c r="AI262" s="5"/>
      <c r="AJ262" s="3">
        <f t="shared" si="34"/>
        <v>0</v>
      </c>
      <c r="AK262" s="3">
        <f t="shared" si="33"/>
        <v>0</v>
      </c>
      <c r="AL262" s="3">
        <f t="shared" si="35"/>
        <v>0</v>
      </c>
      <c r="AM262" s="5"/>
      <c r="AN262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263" spans="2:40" customFormat="1" ht="20.9" customHeight="1" thickBot="1">
      <c r="B263" s="476">
        <v>45812</v>
      </c>
      <c r="C263" s="3" t="s">
        <v>220</v>
      </c>
      <c r="D263" s="611" t="s">
        <v>262</v>
      </c>
      <c r="E263" s="607" t="s">
        <v>88</v>
      </c>
      <c r="F263" s="607" t="s">
        <v>170</v>
      </c>
      <c r="G263" s="600">
        <v>99</v>
      </c>
      <c r="H263" s="600">
        <v>97</v>
      </c>
      <c r="I263" s="600">
        <v>17</v>
      </c>
      <c r="J263" s="600">
        <v>0</v>
      </c>
      <c r="K263" s="593">
        <v>497376.81</v>
      </c>
      <c r="L263" s="593">
        <v>0</v>
      </c>
      <c r="M263" s="593">
        <v>-2839.02</v>
      </c>
      <c r="N263" s="593">
        <v>0</v>
      </c>
      <c r="O263" s="593">
        <v>0</v>
      </c>
      <c r="P263" s="593">
        <v>-4951.6799999999903</v>
      </c>
      <c r="Q263" s="593">
        <v>0</v>
      </c>
      <c r="R263" s="593">
        <v>0</v>
      </c>
      <c r="S263" s="593">
        <v>0</v>
      </c>
      <c r="T263" s="593">
        <v>0</v>
      </c>
      <c r="U263" s="592" t="str">
        <f>IF(Tabela1[[#This Row],[Desconto SLA Mês]]&lt;&gt;"preenchimento pendente","Sim","Não")</f>
        <v>Sim</v>
      </c>
      <c r="V263" s="613">
        <f t="shared" si="32"/>
        <v>489586.11</v>
      </c>
      <c r="W263" s="592"/>
      <c r="X263" s="609"/>
      <c r="Y263" s="609"/>
      <c r="Z263" s="609"/>
      <c r="AA263" s="610">
        <v>45809</v>
      </c>
      <c r="AB263" s="668" cm="1">
        <f t="array" ref="AB26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63" s="207"/>
      <c r="AD263" s="207"/>
      <c r="AE263" s="207"/>
      <c r="AF263" s="5"/>
      <c r="AG263" s="5"/>
      <c r="AH263" s="5"/>
      <c r="AI263" s="5"/>
      <c r="AJ263" s="3">
        <f t="shared" si="34"/>
        <v>2839.02</v>
      </c>
      <c r="AK263" s="3">
        <f t="shared" si="33"/>
        <v>0</v>
      </c>
      <c r="AL263" s="3">
        <f t="shared" si="35"/>
        <v>7790.7000000000116</v>
      </c>
      <c r="AM263" s="5"/>
      <c r="AN263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264" spans="2:40" customFormat="1" ht="20.9" customHeight="1" thickBot="1">
      <c r="B264" s="476">
        <v>45813</v>
      </c>
      <c r="C264" s="3" t="s">
        <v>220</v>
      </c>
      <c r="D264" s="611" t="s">
        <v>262</v>
      </c>
      <c r="E264" s="607" t="s">
        <v>210</v>
      </c>
      <c r="F264" s="607" t="s">
        <v>153</v>
      </c>
      <c r="G264" s="600">
        <v>53</v>
      </c>
      <c r="H264" s="600">
        <v>53</v>
      </c>
      <c r="I264" s="600">
        <v>0</v>
      </c>
      <c r="J264" s="600">
        <v>0</v>
      </c>
      <c r="K264" s="593">
        <v>325000</v>
      </c>
      <c r="L264" s="593">
        <v>0</v>
      </c>
      <c r="M264" s="593">
        <v>0</v>
      </c>
      <c r="N264" s="593">
        <v>0</v>
      </c>
      <c r="O264" s="593">
        <v>0</v>
      </c>
      <c r="P264" s="593">
        <v>0</v>
      </c>
      <c r="Q264" s="593">
        <v>0</v>
      </c>
      <c r="R264" s="593">
        <v>0</v>
      </c>
      <c r="S264" s="593">
        <v>0</v>
      </c>
      <c r="T264" s="593">
        <v>0</v>
      </c>
      <c r="U264" s="592" t="str">
        <f>IF(Tabela1[[#This Row],[Desconto SLA Mês]]&lt;&gt;"preenchimento pendente","Sim","Não")</f>
        <v>Sim</v>
      </c>
      <c r="V264" s="613">
        <f t="shared" si="32"/>
        <v>325000</v>
      </c>
      <c r="W264" s="592"/>
      <c r="X264" s="609"/>
      <c r="Y264" s="609"/>
      <c r="Z264" s="609"/>
      <c r="AA264" s="610">
        <v>45809</v>
      </c>
      <c r="AB264" s="668" cm="1">
        <f t="array" ref="AB26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64" s="207"/>
      <c r="AD264" s="207"/>
      <c r="AE264" s="207"/>
      <c r="AF264" s="5"/>
      <c r="AG264" s="5"/>
      <c r="AH264" s="5"/>
      <c r="AI264" s="5"/>
      <c r="AJ264" s="3">
        <f t="shared" si="34"/>
        <v>0</v>
      </c>
      <c r="AK264" s="3">
        <f t="shared" si="33"/>
        <v>0</v>
      </c>
      <c r="AL264" s="3">
        <f t="shared" si="35"/>
        <v>0</v>
      </c>
      <c r="AM264" s="5"/>
      <c r="AN264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265" spans="2:40" customFormat="1" ht="20.9" customHeight="1" thickBot="1">
      <c r="B265" s="476"/>
      <c r="C265" s="3" t="s">
        <v>220</v>
      </c>
      <c r="D265" s="611" t="s">
        <v>342</v>
      </c>
      <c r="E265" s="607" t="s">
        <v>88</v>
      </c>
      <c r="F265" s="607" t="s">
        <v>158</v>
      </c>
      <c r="G265" s="600">
        <v>51</v>
      </c>
      <c r="H265" s="600">
        <v>40</v>
      </c>
      <c r="I265" s="600">
        <v>0</v>
      </c>
      <c r="J265" s="600">
        <v>0</v>
      </c>
      <c r="K265" s="593">
        <v>201256.43</v>
      </c>
      <c r="L265" s="593"/>
      <c r="M265" s="593">
        <v>0</v>
      </c>
      <c r="N265" s="593"/>
      <c r="O265" s="593">
        <v>0</v>
      </c>
      <c r="P265" s="593">
        <v>-335.43</v>
      </c>
      <c r="Q265" s="593">
        <v>0</v>
      </c>
      <c r="R265" s="593">
        <v>0</v>
      </c>
      <c r="S265" s="593">
        <v>0</v>
      </c>
      <c r="T265" s="593">
        <v>0</v>
      </c>
      <c r="U265" s="592" t="str">
        <f>IF(Tabela1[[#This Row],[Desconto SLA Mês]]&lt;&gt;"preenchimento pendente","Sim","Não")</f>
        <v>Sim</v>
      </c>
      <c r="V265" s="592">
        <f t="shared" si="32"/>
        <v>200921</v>
      </c>
      <c r="W265" s="592"/>
      <c r="X265" s="609"/>
      <c r="Y265" s="609">
        <v>11646.279999999999</v>
      </c>
      <c r="Z265" s="609" t="s">
        <v>450</v>
      </c>
      <c r="AA265" s="610">
        <v>45778</v>
      </c>
      <c r="AB265" s="668" cm="1">
        <f t="array" ref="AB26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65" s="207"/>
      <c r="AD265" s="207"/>
      <c r="AE265" s="207"/>
      <c r="AF265" s="5"/>
      <c r="AG265" s="5"/>
      <c r="AH265" s="5"/>
      <c r="AI265" s="5"/>
      <c r="AJ265" s="3">
        <f t="shared" si="34"/>
        <v>0</v>
      </c>
      <c r="AK265" s="3">
        <f t="shared" si="33"/>
        <v>0</v>
      </c>
      <c r="AL265" s="3">
        <f t="shared" si="35"/>
        <v>335.42999999999302</v>
      </c>
      <c r="AM265" s="5"/>
      <c r="AN265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266" spans="2:40" customFormat="1" ht="31.5" thickBot="1">
      <c r="B266" s="476"/>
      <c r="C266" s="3" t="s">
        <v>220</v>
      </c>
      <c r="D266" s="611" t="s">
        <v>342</v>
      </c>
      <c r="E266" s="607" t="s">
        <v>75</v>
      </c>
      <c r="F266" s="607" t="s">
        <v>179</v>
      </c>
      <c r="G266" s="600">
        <v>3</v>
      </c>
      <c r="H266" s="600">
        <v>2</v>
      </c>
      <c r="I266" s="600">
        <v>0</v>
      </c>
      <c r="J266" s="600">
        <v>0</v>
      </c>
      <c r="K266" s="593">
        <v>16153.77</v>
      </c>
      <c r="L266" s="593"/>
      <c r="M266" s="593">
        <v>0</v>
      </c>
      <c r="N266" s="593"/>
      <c r="O266" s="593">
        <v>0</v>
      </c>
      <c r="P266" s="593">
        <v>0</v>
      </c>
      <c r="Q266" s="593"/>
      <c r="R266" s="593">
        <v>0</v>
      </c>
      <c r="S266" s="593">
        <v>0</v>
      </c>
      <c r="T266" s="593">
        <v>0</v>
      </c>
      <c r="U266" s="592" t="str">
        <f>IF(Tabela1[[#This Row],[Desconto SLA Mês]]&lt;&gt;"preenchimento pendente","Sim","Não")</f>
        <v>Sim</v>
      </c>
      <c r="V266" s="592">
        <f t="shared" si="32"/>
        <v>16153.77</v>
      </c>
      <c r="W266" s="592"/>
      <c r="X266" s="609"/>
      <c r="Y266" s="609">
        <v>0</v>
      </c>
      <c r="Z266" s="609"/>
      <c r="AA266" s="610">
        <v>45778</v>
      </c>
      <c r="AB266" s="668" cm="1">
        <f t="array" ref="AB26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66" s="207"/>
      <c r="AD266" s="207"/>
      <c r="AE266" s="207"/>
      <c r="AF266" s="5"/>
      <c r="AG266" s="6"/>
      <c r="AH266" s="5"/>
      <c r="AI266" s="5"/>
      <c r="AJ266" s="3">
        <f t="shared" si="34"/>
        <v>0</v>
      </c>
      <c r="AK266" s="3">
        <f t="shared" si="33"/>
        <v>0</v>
      </c>
      <c r="AL266" s="3">
        <f t="shared" si="35"/>
        <v>0</v>
      </c>
      <c r="AM266" s="5"/>
      <c r="AN266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267" spans="2:40" customFormat="1" ht="20.9" customHeight="1" thickBot="1">
      <c r="B267" s="476"/>
      <c r="C267" s="3" t="s">
        <v>433</v>
      </c>
      <c r="D267" s="611" t="s">
        <v>342</v>
      </c>
      <c r="E267" s="607" t="s">
        <v>210</v>
      </c>
      <c r="F267" s="607" t="s">
        <v>158</v>
      </c>
      <c r="G267" s="600">
        <v>14</v>
      </c>
      <c r="H267" s="600">
        <v>14</v>
      </c>
      <c r="I267" s="680" t="s">
        <v>434</v>
      </c>
      <c r="J267" s="680" t="s">
        <v>434</v>
      </c>
      <c r="K267" s="593">
        <v>93374.15</v>
      </c>
      <c r="L267" s="593"/>
      <c r="M267" s="596"/>
      <c r="N267" s="593"/>
      <c r="O267" s="596"/>
      <c r="P267" s="593">
        <v>-1089.3699999999999</v>
      </c>
      <c r="Q267" s="593"/>
      <c r="R267" s="593">
        <v>0</v>
      </c>
      <c r="S267" s="593">
        <v>0</v>
      </c>
      <c r="T267" s="593">
        <v>0</v>
      </c>
      <c r="U267" s="592" t="str">
        <f>IF(Tabela1[[#This Row],[Desconto SLA Mês]]&lt;&gt;"preenchimento pendente","Sim","Não")</f>
        <v>Sim</v>
      </c>
      <c r="V267" s="592">
        <f t="shared" si="32"/>
        <v>92284.78</v>
      </c>
      <c r="W267" s="592"/>
      <c r="X267" s="609"/>
      <c r="Y267" s="609">
        <v>4409.9099999999889</v>
      </c>
      <c r="Z267" s="609" t="s">
        <v>450</v>
      </c>
      <c r="AA267" s="610">
        <v>45778</v>
      </c>
      <c r="AB267" s="668" cm="1">
        <f t="array" ref="AB26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67" s="207"/>
      <c r="AD267" s="207"/>
      <c r="AE267" s="207"/>
      <c r="AF267" s="5"/>
      <c r="AG267" s="5"/>
      <c r="AH267" s="5"/>
      <c r="AI267" s="5"/>
      <c r="AJ267" s="3">
        <f t="shared" si="34"/>
        <v>0</v>
      </c>
      <c r="AK267" s="3">
        <f t="shared" si="33"/>
        <v>0</v>
      </c>
      <c r="AL267" s="3">
        <f t="shared" si="35"/>
        <v>1089.3699999999953</v>
      </c>
      <c r="AM267" s="5"/>
      <c r="AN267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268" spans="2:40" customFormat="1" ht="20.9" customHeight="1" thickBot="1">
      <c r="B268" s="476"/>
      <c r="C268" s="3" t="s">
        <v>433</v>
      </c>
      <c r="D268" s="611" t="s">
        <v>350</v>
      </c>
      <c r="E268" s="607" t="s">
        <v>212</v>
      </c>
      <c r="F268" s="607" t="s">
        <v>174</v>
      </c>
      <c r="G268" s="600">
        <v>11</v>
      </c>
      <c r="H268" s="600">
        <v>11</v>
      </c>
      <c r="I268" s="680" t="s">
        <v>434</v>
      </c>
      <c r="J268" s="680" t="s">
        <v>434</v>
      </c>
      <c r="K268" s="593">
        <v>91765.56</v>
      </c>
      <c r="L268" s="599"/>
      <c r="M268" s="599"/>
      <c r="N268" s="593"/>
      <c r="O268" s="599"/>
      <c r="P268" s="593">
        <v>-152.94</v>
      </c>
      <c r="Q268" s="593"/>
      <c r="R268" s="593">
        <v>0</v>
      </c>
      <c r="S268" s="593">
        <v>0</v>
      </c>
      <c r="T268" s="593">
        <v>0</v>
      </c>
      <c r="U268" s="592" t="str">
        <f>IF(Tabela1[[#This Row],[Desconto SLA Mês]]&lt;&gt;"preenchimento pendente","Sim","Não")</f>
        <v>Sim</v>
      </c>
      <c r="V268" s="592">
        <f t="shared" si="32"/>
        <v>91612.62</v>
      </c>
      <c r="W268" s="592"/>
      <c r="X268" s="609"/>
      <c r="Y268" s="609">
        <v>471.77</v>
      </c>
      <c r="Z268" s="609" t="s">
        <v>435</v>
      </c>
      <c r="AA268" s="610">
        <v>45778</v>
      </c>
      <c r="AB268" s="668" cm="1">
        <f t="array" ref="AB26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68" s="207"/>
      <c r="AD268" s="207"/>
      <c r="AE268" s="207"/>
      <c r="AF268" s="5"/>
      <c r="AG268" s="5"/>
      <c r="AH268" s="5"/>
      <c r="AI268" s="5"/>
      <c r="AJ268" s="3">
        <f t="shared" si="34"/>
        <v>0</v>
      </c>
      <c r="AK268" s="3">
        <f t="shared" si="33"/>
        <v>0</v>
      </c>
      <c r="AL268" s="3">
        <f t="shared" si="35"/>
        <v>152.94000000000233</v>
      </c>
      <c r="AM268" s="5"/>
      <c r="AN268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69" spans="2:40" customFormat="1" ht="20.9" customHeight="1" thickBot="1">
      <c r="B269" s="476"/>
      <c r="C269" s="3" t="s">
        <v>433</v>
      </c>
      <c r="D269" s="611" t="s">
        <v>350</v>
      </c>
      <c r="E269" s="607" t="s">
        <v>214</v>
      </c>
      <c r="F269" s="607" t="s">
        <v>201</v>
      </c>
      <c r="G269" s="600">
        <v>14</v>
      </c>
      <c r="H269" s="600">
        <v>10</v>
      </c>
      <c r="I269" s="680" t="s">
        <v>434</v>
      </c>
      <c r="J269" s="680" t="s">
        <v>434</v>
      </c>
      <c r="K269" s="593">
        <v>55333.004051999997</v>
      </c>
      <c r="L269" s="599"/>
      <c r="M269" s="599"/>
      <c r="N269" s="593"/>
      <c r="O269" s="599"/>
      <c r="P269" s="593">
        <v>-968.33</v>
      </c>
      <c r="Q269" s="593">
        <v>0</v>
      </c>
      <c r="R269" s="593">
        <v>0</v>
      </c>
      <c r="S269" s="593">
        <v>0</v>
      </c>
      <c r="T269" s="593">
        <v>0</v>
      </c>
      <c r="U269" s="592" t="str">
        <f>IF(Tabela1[[#This Row],[Desconto SLA Mês]]&lt;&gt;"preenchimento pendente","Sim","Não")</f>
        <v>Sim</v>
      </c>
      <c r="V269" s="592">
        <f t="shared" si="32"/>
        <v>54364.674051999995</v>
      </c>
      <c r="W269" s="592"/>
      <c r="X269" s="609"/>
      <c r="Y269" s="609">
        <v>0</v>
      </c>
      <c r="Z269" s="609"/>
      <c r="AA269" s="610">
        <v>45778</v>
      </c>
      <c r="AB269" s="668" cm="1">
        <f t="array" ref="AB26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69" s="207"/>
      <c r="AD269" s="207"/>
      <c r="AE269" s="207"/>
      <c r="AF269" s="5"/>
      <c r="AG269" s="5"/>
      <c r="AH269" s="5"/>
      <c r="AI269" s="5"/>
      <c r="AJ269" s="3">
        <f t="shared" si="34"/>
        <v>0</v>
      </c>
      <c r="AK269" s="3">
        <f t="shared" si="33"/>
        <v>0</v>
      </c>
      <c r="AL269" s="3">
        <f t="shared" si="35"/>
        <v>968.33000000000175</v>
      </c>
      <c r="AM269" s="5"/>
      <c r="AN269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70" spans="2:40" customFormat="1" ht="20.9" customHeight="1" thickBot="1">
      <c r="B270" s="476"/>
      <c r="C270" s="3" t="s">
        <v>433</v>
      </c>
      <c r="D270" s="618" t="s">
        <v>350</v>
      </c>
      <c r="E270" s="619" t="s">
        <v>213</v>
      </c>
      <c r="F270" s="607" t="s">
        <v>178</v>
      </c>
      <c r="G270" s="600">
        <v>2</v>
      </c>
      <c r="H270" s="600">
        <v>2</v>
      </c>
      <c r="I270" s="680" t="s">
        <v>434</v>
      </c>
      <c r="J270" s="680" t="s">
        <v>434</v>
      </c>
      <c r="K270" s="593">
        <v>13663.297432511999</v>
      </c>
      <c r="L270" s="599"/>
      <c r="M270" s="599"/>
      <c r="N270" s="593"/>
      <c r="O270" s="599"/>
      <c r="P270" s="593">
        <v>0</v>
      </c>
      <c r="Q270" s="593"/>
      <c r="R270" s="593">
        <v>0</v>
      </c>
      <c r="S270" s="593">
        <v>0</v>
      </c>
      <c r="T270" s="593">
        <v>0</v>
      </c>
      <c r="U270" s="592" t="str">
        <f>IF(Tabela1[[#This Row],[Desconto SLA Mês]]&lt;&gt;"preenchimento pendente","Sim","Não")</f>
        <v>Sim</v>
      </c>
      <c r="V270" s="592">
        <f t="shared" si="32"/>
        <v>13663.297432511999</v>
      </c>
      <c r="W270" s="592"/>
      <c r="X270" s="609"/>
      <c r="Y270" s="609">
        <v>0</v>
      </c>
      <c r="Z270" s="609"/>
      <c r="AA270" s="610">
        <v>45778</v>
      </c>
      <c r="AB270" s="668" cm="1">
        <f t="array" ref="AB27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70" s="207"/>
      <c r="AD270" s="207"/>
      <c r="AE270" s="207"/>
      <c r="AF270" s="5"/>
      <c r="AG270" s="5"/>
      <c r="AH270" s="5"/>
      <c r="AI270" s="5"/>
      <c r="AJ270" s="3">
        <f t="shared" si="34"/>
        <v>0</v>
      </c>
      <c r="AK270" s="3">
        <f t="shared" si="33"/>
        <v>0</v>
      </c>
      <c r="AL270" s="3">
        <f t="shared" si="35"/>
        <v>0</v>
      </c>
      <c r="AM270" s="5"/>
      <c r="AN270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71" spans="2:40" customFormat="1" ht="20.9" customHeight="1" thickBot="1">
      <c r="B271" s="476"/>
      <c r="C271" s="3" t="s">
        <v>220</v>
      </c>
      <c r="D271" s="621" t="s">
        <v>350</v>
      </c>
      <c r="E271" s="622" t="s">
        <v>88</v>
      </c>
      <c r="F271" s="607" t="s">
        <v>201</v>
      </c>
      <c r="G271" s="600">
        <v>36</v>
      </c>
      <c r="H271" s="600">
        <v>35</v>
      </c>
      <c r="I271" s="600">
        <v>102</v>
      </c>
      <c r="J271" s="600">
        <v>0</v>
      </c>
      <c r="K271" s="593">
        <v>229378.2888281843</v>
      </c>
      <c r="L271" s="593">
        <v>-20335.84</v>
      </c>
      <c r="M271" s="593">
        <v>-20626.310000000001</v>
      </c>
      <c r="N271" s="593"/>
      <c r="O271" s="593">
        <v>0</v>
      </c>
      <c r="P271" s="593">
        <v>-5161.01</v>
      </c>
      <c r="Q271" s="593">
        <v>0</v>
      </c>
      <c r="R271" s="593">
        <v>-738.79</v>
      </c>
      <c r="S271" s="593">
        <v>-9650.4725988351856</v>
      </c>
      <c r="T271" s="593">
        <v>0</v>
      </c>
      <c r="U271" s="592" t="str">
        <f>IF(Tabela1[[#This Row],[Desconto SLA Mês]]&lt;&gt;"preenchimento pendente","Sim","Não")</f>
        <v>Sim</v>
      </c>
      <c r="V271" s="592">
        <f t="shared" si="32"/>
        <v>193201.7062293491</v>
      </c>
      <c r="W271" s="592"/>
      <c r="X271" s="609"/>
      <c r="Y271" s="609"/>
      <c r="Z271" s="609"/>
      <c r="AA271" s="610">
        <v>45778</v>
      </c>
      <c r="AB271" s="668" cm="1">
        <f t="array" ref="AB27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71" s="64">
        <v>8632.4500000000007</v>
      </c>
      <c r="AD271" s="64">
        <v>8525.7099999999991</v>
      </c>
      <c r="AE271" s="207"/>
      <c r="AF271" s="5"/>
      <c r="AG271" s="5"/>
      <c r="AH271" s="5"/>
      <c r="AI271" s="5"/>
      <c r="AJ271" s="3">
        <f t="shared" si="34"/>
        <v>290.47000000000116</v>
      </c>
      <c r="AK271" s="3">
        <f t="shared" si="33"/>
        <v>106.7400000000016</v>
      </c>
      <c r="AL271" s="3">
        <f t="shared" si="35"/>
        <v>36176.582598835201</v>
      </c>
      <c r="AM271" s="5"/>
      <c r="AN271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72" spans="2:40" customFormat="1" ht="20.9" customHeight="1" thickBot="1">
      <c r="B272" s="503"/>
      <c r="C272" s="3" t="s">
        <v>220</v>
      </c>
      <c r="D272" s="640" t="s">
        <v>350</v>
      </c>
      <c r="E272" s="653" t="s">
        <v>211</v>
      </c>
      <c r="F272" s="615" t="s">
        <v>201</v>
      </c>
      <c r="G272" s="600">
        <v>21</v>
      </c>
      <c r="H272" s="616">
        <v>8</v>
      </c>
      <c r="I272" s="600">
        <v>0</v>
      </c>
      <c r="J272" s="600">
        <v>0</v>
      </c>
      <c r="K272" s="593">
        <v>65896.396555718718</v>
      </c>
      <c r="L272" s="599"/>
      <c r="M272" s="593">
        <v>0</v>
      </c>
      <c r="N272" s="593"/>
      <c r="O272" s="593">
        <v>0</v>
      </c>
      <c r="P272" s="593">
        <v>0</v>
      </c>
      <c r="Q272" s="593">
        <v>0</v>
      </c>
      <c r="R272" s="593">
        <v>0</v>
      </c>
      <c r="S272" s="602">
        <v>0</v>
      </c>
      <c r="T272" s="602">
        <v>0</v>
      </c>
      <c r="U272" s="592" t="str">
        <f>IF(Tabela1[[#This Row],[Desconto SLA Mês]]&lt;&gt;"preenchimento pendente","Sim","Não")</f>
        <v>Sim</v>
      </c>
      <c r="V272" s="592">
        <f t="shared" si="32"/>
        <v>65896.396555718718</v>
      </c>
      <c r="W272" s="592"/>
      <c r="X272" s="609"/>
      <c r="Y272" s="609">
        <v>0</v>
      </c>
      <c r="Z272" s="609"/>
      <c r="AA272" s="617">
        <v>45778</v>
      </c>
      <c r="AB272" s="668" cm="1">
        <f t="array" ref="AB27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72" s="504"/>
      <c r="AD272" s="504"/>
      <c r="AE272" s="504"/>
      <c r="AF272" s="505"/>
      <c r="AG272" s="507"/>
      <c r="AH272" s="505"/>
      <c r="AI272" s="505"/>
      <c r="AJ272" s="483">
        <f t="shared" si="34"/>
        <v>0</v>
      </c>
      <c r="AK272" s="483">
        <f t="shared" si="33"/>
        <v>0</v>
      </c>
      <c r="AL272" s="483">
        <f t="shared" si="35"/>
        <v>0</v>
      </c>
      <c r="AM272" s="505"/>
      <c r="AN272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73" spans="2:40" customFormat="1" ht="20.9" customHeight="1" thickBot="1">
      <c r="B273" s="476"/>
      <c r="C273" s="3" t="s">
        <v>220</v>
      </c>
      <c r="D273" s="611" t="s">
        <v>350</v>
      </c>
      <c r="E273" s="607" t="s">
        <v>75</v>
      </c>
      <c r="F273" s="607" t="s">
        <v>201</v>
      </c>
      <c r="G273" s="600">
        <v>3</v>
      </c>
      <c r="H273" s="600">
        <v>2</v>
      </c>
      <c r="I273" s="599" t="s">
        <v>451</v>
      </c>
      <c r="J273" s="599" t="s">
        <v>452</v>
      </c>
      <c r="K273" s="593">
        <v>11705.729347206747</v>
      </c>
      <c r="L273" s="599"/>
      <c r="M273" s="599"/>
      <c r="N273" s="593"/>
      <c r="O273" s="599"/>
      <c r="P273" s="599" t="s">
        <v>432</v>
      </c>
      <c r="Q273" s="593">
        <v>0</v>
      </c>
      <c r="R273" s="593">
        <v>0</v>
      </c>
      <c r="S273" s="593">
        <v>0</v>
      </c>
      <c r="T273" s="593">
        <v>0</v>
      </c>
      <c r="U273" s="592" t="str">
        <f>IF(Tabela1[[#This Row],[Desconto SLA Mês]]&lt;&gt;"preenchimento pendente","Sim","Não")</f>
        <v>Não</v>
      </c>
      <c r="V273" s="592">
        <f t="shared" si="32"/>
        <v>11705.729347206747</v>
      </c>
      <c r="W273" s="592"/>
      <c r="X273" s="609"/>
      <c r="Y273" s="609">
        <v>0</v>
      </c>
      <c r="Z273" s="609"/>
      <c r="AA273" s="610">
        <v>45778</v>
      </c>
      <c r="AB273" s="668" cm="1">
        <f t="array" ref="AB27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73" s="64"/>
      <c r="AD273" s="64"/>
      <c r="AE273" s="207"/>
      <c r="AF273" s="5"/>
      <c r="AG273" s="5"/>
      <c r="AH273" s="5"/>
      <c r="AI273" s="5"/>
      <c r="AJ273" s="3">
        <f t="shared" si="34"/>
        <v>0</v>
      </c>
      <c r="AK273" s="3">
        <f t="shared" si="33"/>
        <v>0</v>
      </c>
      <c r="AL273" s="3">
        <f t="shared" si="35"/>
        <v>0</v>
      </c>
      <c r="AM273" s="5"/>
      <c r="AN273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74" spans="2:40" customFormat="1" ht="20.9" customHeight="1" thickBot="1">
      <c r="B274" s="476"/>
      <c r="C274" s="3" t="s">
        <v>433</v>
      </c>
      <c r="D274" s="611" t="s">
        <v>350</v>
      </c>
      <c r="E274" s="607" t="s">
        <v>208</v>
      </c>
      <c r="F274" s="607" t="s">
        <v>345</v>
      </c>
      <c r="G274" s="600">
        <v>16</v>
      </c>
      <c r="H274" s="600">
        <v>16</v>
      </c>
      <c r="I274" s="680" t="s">
        <v>434</v>
      </c>
      <c r="J274" s="680" t="s">
        <v>434</v>
      </c>
      <c r="K274" s="593">
        <v>73221.139152484131</v>
      </c>
      <c r="L274" s="599"/>
      <c r="M274" s="599"/>
      <c r="N274" s="593"/>
      <c r="O274" s="599"/>
      <c r="P274" s="593">
        <v>-122.04</v>
      </c>
      <c r="Q274" s="593"/>
      <c r="R274" s="593">
        <v>0</v>
      </c>
      <c r="S274" s="593">
        <v>0</v>
      </c>
      <c r="T274" s="593">
        <v>0</v>
      </c>
      <c r="U274" s="592" t="str">
        <f>IF(Tabela1[[#This Row],[Desconto SLA Mês]]&lt;&gt;"preenchimento pendente","Sim","Não")</f>
        <v>Sim</v>
      </c>
      <c r="V274" s="592">
        <f t="shared" si="32"/>
        <v>73099.099152484137</v>
      </c>
      <c r="W274" s="592"/>
      <c r="X274" s="609"/>
      <c r="Y274" s="609">
        <v>0</v>
      </c>
      <c r="Z274" s="609"/>
      <c r="AA274" s="610">
        <v>45778</v>
      </c>
      <c r="AB274" s="668" cm="1">
        <f t="array" ref="AB27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74" s="64"/>
      <c r="AD274" s="64"/>
      <c r="AE274" s="207"/>
      <c r="AF274" s="5"/>
      <c r="AG274" s="5"/>
      <c r="AH274" s="5"/>
      <c r="AI274" s="5"/>
      <c r="AJ274" s="3">
        <f t="shared" si="34"/>
        <v>0</v>
      </c>
      <c r="AK274" s="3">
        <f t="shared" si="33"/>
        <v>0</v>
      </c>
      <c r="AL274" s="3">
        <f t="shared" si="35"/>
        <v>122.0399999999936</v>
      </c>
      <c r="AM274" s="5"/>
      <c r="AN274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75" spans="2:40" customFormat="1" ht="20.9" customHeight="1" thickBot="1">
      <c r="B275" s="476"/>
      <c r="C275" s="3" t="s">
        <v>220</v>
      </c>
      <c r="D275" s="611" t="s">
        <v>350</v>
      </c>
      <c r="E275" s="607" t="s">
        <v>210</v>
      </c>
      <c r="F275" s="607" t="s">
        <v>345</v>
      </c>
      <c r="G275" s="600">
        <v>10</v>
      </c>
      <c r="H275" s="600">
        <v>10</v>
      </c>
      <c r="I275" s="616">
        <v>0</v>
      </c>
      <c r="J275" s="616">
        <v>0</v>
      </c>
      <c r="K275" s="593">
        <v>65003.207074132697</v>
      </c>
      <c r="L275" s="599"/>
      <c r="M275" s="593">
        <v>0</v>
      </c>
      <c r="N275" s="593"/>
      <c r="O275" s="593">
        <v>0</v>
      </c>
      <c r="P275" s="593">
        <v>0</v>
      </c>
      <c r="Q275" s="593"/>
      <c r="R275" s="593">
        <v>0</v>
      </c>
      <c r="S275" s="593">
        <v>0</v>
      </c>
      <c r="T275" s="593">
        <v>0</v>
      </c>
      <c r="U275" s="592" t="str">
        <f>IF(Tabela1[[#This Row],[Desconto SLA Mês]]&lt;&gt;"preenchimento pendente","Sim","Não")</f>
        <v>Sim</v>
      </c>
      <c r="V275" s="592">
        <f t="shared" si="32"/>
        <v>65003.207074132697</v>
      </c>
      <c r="W275" s="592"/>
      <c r="X275" s="609"/>
      <c r="Y275" s="609">
        <v>0</v>
      </c>
      <c r="Z275" s="609"/>
      <c r="AA275" s="610">
        <v>45778</v>
      </c>
      <c r="AB275" s="668" cm="1">
        <f t="array" ref="AB27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75" s="207"/>
      <c r="AD275" s="207"/>
      <c r="AE275" s="207"/>
      <c r="AF275" s="5"/>
      <c r="AG275" s="5"/>
      <c r="AH275" s="5"/>
      <c r="AI275" s="5"/>
      <c r="AJ275" s="3">
        <f t="shared" si="34"/>
        <v>0</v>
      </c>
      <c r="AK275" s="3">
        <f t="shared" si="33"/>
        <v>0</v>
      </c>
      <c r="AL275" s="3">
        <f t="shared" si="35"/>
        <v>0</v>
      </c>
      <c r="AM275" s="5"/>
      <c r="AN275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276" spans="2:40" customFormat="1" ht="31.5" thickBot="1">
      <c r="B276" s="476"/>
      <c r="C276" s="3" t="s">
        <v>433</v>
      </c>
      <c r="D276" s="611" t="s">
        <v>353</v>
      </c>
      <c r="E276" s="607" t="s">
        <v>212</v>
      </c>
      <c r="F276" s="607" t="s">
        <v>140</v>
      </c>
      <c r="G276" s="600">
        <v>12</v>
      </c>
      <c r="H276" s="600">
        <v>12</v>
      </c>
      <c r="I276" s="680" t="s">
        <v>434</v>
      </c>
      <c r="J276" s="680" t="s">
        <v>434</v>
      </c>
      <c r="K276" s="593">
        <v>105567.87</v>
      </c>
      <c r="L276" s="593"/>
      <c r="M276" s="599"/>
      <c r="N276" s="593"/>
      <c r="O276" s="599"/>
      <c r="P276" s="672" t="s">
        <v>432</v>
      </c>
      <c r="Q276" s="593"/>
      <c r="R276" s="593">
        <v>0</v>
      </c>
      <c r="S276" s="593"/>
      <c r="T276" s="593">
        <v>0</v>
      </c>
      <c r="U276" s="592" t="str">
        <f>IF(Tabela1[[#This Row],[Desconto SLA Mês]]&lt;&gt;"preenchimento pendente","Sim","Não")</f>
        <v>Não</v>
      </c>
      <c r="V276" s="592">
        <f t="shared" si="32"/>
        <v>105567.87</v>
      </c>
      <c r="W276" s="592"/>
      <c r="X276" s="609"/>
      <c r="Y276" s="609"/>
      <c r="Z276" s="609"/>
      <c r="AA276" s="610">
        <v>45778</v>
      </c>
      <c r="AB276" s="668" cm="1">
        <f t="array" ref="AB27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76" s="207"/>
      <c r="AD276" s="207"/>
      <c r="AE276" s="207"/>
      <c r="AF276" s="5"/>
      <c r="AG276" s="5"/>
      <c r="AH276" s="5"/>
      <c r="AI276" s="5"/>
      <c r="AJ276" s="3">
        <f t="shared" si="34"/>
        <v>0</v>
      </c>
      <c r="AK276" s="3">
        <f t="shared" si="33"/>
        <v>0</v>
      </c>
      <c r="AL276" s="3">
        <f t="shared" si="35"/>
        <v>0</v>
      </c>
      <c r="AM276" s="5"/>
      <c r="AN276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277" spans="2:40" customFormat="1" ht="16.399999999999999" customHeight="1" thickBot="1">
      <c r="B277" s="476"/>
      <c r="C277" s="3" t="s">
        <v>433</v>
      </c>
      <c r="D277" s="611" t="s">
        <v>353</v>
      </c>
      <c r="E277" s="607" t="s">
        <v>88</v>
      </c>
      <c r="F277" s="607" t="s">
        <v>140</v>
      </c>
      <c r="G277" s="600">
        <v>31</v>
      </c>
      <c r="H277" s="600">
        <v>34</v>
      </c>
      <c r="I277" s="680" t="s">
        <v>434</v>
      </c>
      <c r="J277" s="680" t="s">
        <v>434</v>
      </c>
      <c r="K277" s="593">
        <v>153723.51</v>
      </c>
      <c r="L277" s="593"/>
      <c r="M277" s="599"/>
      <c r="N277" s="593"/>
      <c r="O277" s="599"/>
      <c r="P277" s="672" t="s">
        <v>432</v>
      </c>
      <c r="Q277" s="593"/>
      <c r="R277" s="593">
        <v>0</v>
      </c>
      <c r="S277" s="593">
        <v>0</v>
      </c>
      <c r="T277" s="593">
        <v>0</v>
      </c>
      <c r="U277" s="592" t="str">
        <f>IF(Tabela1[[#This Row],[Desconto SLA Mês]]&lt;&gt;"preenchimento pendente","Sim","Não")</f>
        <v>Não</v>
      </c>
      <c r="V277" s="592">
        <f t="shared" si="32"/>
        <v>153723.51</v>
      </c>
      <c r="W277" s="592"/>
      <c r="X277" s="609"/>
      <c r="Y277" s="609"/>
      <c r="Z277" s="609"/>
      <c r="AA277" s="610">
        <v>45778</v>
      </c>
      <c r="AB277" s="668" cm="1">
        <f t="array" ref="AB27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77" s="207"/>
      <c r="AD277" s="207"/>
      <c r="AE277" s="207"/>
      <c r="AF277" s="5"/>
      <c r="AG277" s="5"/>
      <c r="AH277" s="5"/>
      <c r="AI277" s="5"/>
      <c r="AJ277" s="3">
        <f t="shared" si="34"/>
        <v>0</v>
      </c>
      <c r="AK277" s="3">
        <f t="shared" si="33"/>
        <v>0</v>
      </c>
      <c r="AL277" s="3">
        <f t="shared" si="35"/>
        <v>0</v>
      </c>
      <c r="AM277" s="5"/>
      <c r="AN277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278" spans="2:40" customFormat="1" ht="31.5" thickBot="1">
      <c r="B278" s="503"/>
      <c r="C278" s="3" t="s">
        <v>433</v>
      </c>
      <c r="D278" s="640" t="s">
        <v>353</v>
      </c>
      <c r="E278" s="653" t="s">
        <v>211</v>
      </c>
      <c r="F278" s="615" t="s">
        <v>140</v>
      </c>
      <c r="G278" s="600">
        <v>21</v>
      </c>
      <c r="H278" s="616">
        <v>13</v>
      </c>
      <c r="I278" s="680" t="s">
        <v>434</v>
      </c>
      <c r="J278" s="680" t="s">
        <v>434</v>
      </c>
      <c r="K278" s="593">
        <v>94385.109464754336</v>
      </c>
      <c r="L278" s="602"/>
      <c r="M278" s="599"/>
      <c r="N278" s="593"/>
      <c r="O278" s="599"/>
      <c r="P278" s="672" t="s">
        <v>432</v>
      </c>
      <c r="Q278" s="593"/>
      <c r="R278" s="593">
        <v>0</v>
      </c>
      <c r="S278" s="602"/>
      <c r="T278" s="602">
        <v>0</v>
      </c>
      <c r="U278" s="592" t="str">
        <f>IF(Tabela1[[#This Row],[Desconto SLA Mês]]&lt;&gt;"preenchimento pendente","Sim","Não")</f>
        <v>Não</v>
      </c>
      <c r="V278" s="592">
        <f t="shared" si="32"/>
        <v>94385.109464754336</v>
      </c>
      <c r="W278" s="592"/>
      <c r="X278" s="609"/>
      <c r="Y278" s="609"/>
      <c r="Z278" s="609"/>
      <c r="AA278" s="617">
        <v>45778</v>
      </c>
      <c r="AB278" s="668" cm="1">
        <f t="array" ref="AB27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78" s="504"/>
      <c r="AD278" s="504"/>
      <c r="AE278" s="504"/>
      <c r="AF278" s="505"/>
      <c r="AG278" s="505"/>
      <c r="AH278" s="505"/>
      <c r="AI278" s="505"/>
      <c r="AJ278" s="483">
        <f t="shared" si="34"/>
        <v>0</v>
      </c>
      <c r="AK278" s="483">
        <f t="shared" si="33"/>
        <v>0</v>
      </c>
      <c r="AL278" s="483">
        <f t="shared" si="35"/>
        <v>0</v>
      </c>
      <c r="AM278" s="505"/>
      <c r="AN278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279" spans="2:40" customFormat="1" ht="20.9" customHeight="1" thickBot="1">
      <c r="B279" s="476"/>
      <c r="C279" s="3" t="s">
        <v>433</v>
      </c>
      <c r="D279" s="605" t="s">
        <v>353</v>
      </c>
      <c r="E279" s="606" t="s">
        <v>75</v>
      </c>
      <c r="F279" s="607" t="s">
        <v>140</v>
      </c>
      <c r="G279" s="600">
        <v>3</v>
      </c>
      <c r="H279" s="600">
        <v>3</v>
      </c>
      <c r="I279" s="680" t="s">
        <v>434</v>
      </c>
      <c r="J279" s="680" t="s">
        <v>434</v>
      </c>
      <c r="K279" s="593">
        <v>14749.942649916937</v>
      </c>
      <c r="L279" s="593"/>
      <c r="M279" s="599"/>
      <c r="N279" s="593"/>
      <c r="O279" s="599"/>
      <c r="P279" s="672" t="s">
        <v>432</v>
      </c>
      <c r="Q279" s="593"/>
      <c r="R279" s="593">
        <v>0</v>
      </c>
      <c r="S279" s="593"/>
      <c r="T279" s="593">
        <v>0</v>
      </c>
      <c r="U279" s="592" t="str">
        <f>IF(Tabela1[[#This Row],[Desconto SLA Mês]]&lt;&gt;"preenchimento pendente","Sim","Não")</f>
        <v>Não</v>
      </c>
      <c r="V279" s="592">
        <f t="shared" si="32"/>
        <v>14749.942649916937</v>
      </c>
      <c r="W279" s="592"/>
      <c r="X279" s="609"/>
      <c r="Y279" s="609"/>
      <c r="Z279" s="609"/>
      <c r="AA279" s="610">
        <v>45778</v>
      </c>
      <c r="AB279" s="668" cm="1">
        <f t="array" ref="AB27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79" s="207"/>
      <c r="AD279" s="207"/>
      <c r="AE279" s="207"/>
      <c r="AF279" s="5"/>
      <c r="AG279" s="5"/>
      <c r="AH279" s="5"/>
      <c r="AI279" s="5"/>
      <c r="AJ279" s="3">
        <f t="shared" si="34"/>
        <v>0</v>
      </c>
      <c r="AK279" s="3">
        <f t="shared" si="33"/>
        <v>0</v>
      </c>
      <c r="AL279" s="3">
        <f t="shared" si="35"/>
        <v>0</v>
      </c>
      <c r="AM279" s="5"/>
      <c r="AN279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280" spans="2:40" customFormat="1" ht="20.9" customHeight="1" thickBot="1">
      <c r="B280" s="476"/>
      <c r="C280" s="3" t="s">
        <v>433</v>
      </c>
      <c r="D280" s="605" t="s">
        <v>353</v>
      </c>
      <c r="E280" s="606" t="s">
        <v>208</v>
      </c>
      <c r="F280" s="607" t="s">
        <v>181</v>
      </c>
      <c r="G280" s="600">
        <v>12</v>
      </c>
      <c r="H280" s="600">
        <v>12</v>
      </c>
      <c r="I280" s="680" t="s">
        <v>434</v>
      </c>
      <c r="J280" s="680" t="s">
        <v>434</v>
      </c>
      <c r="K280" s="593">
        <v>44090.759999999995</v>
      </c>
      <c r="L280" s="593"/>
      <c r="M280" s="599"/>
      <c r="N280" s="593"/>
      <c r="O280" s="599"/>
      <c r="P280" s="672" t="s">
        <v>432</v>
      </c>
      <c r="Q280" s="593"/>
      <c r="R280" s="593">
        <v>0</v>
      </c>
      <c r="S280" s="593"/>
      <c r="T280" s="593">
        <v>0</v>
      </c>
      <c r="U280" s="592" t="str">
        <f>IF(Tabela1[[#This Row],[Desconto SLA Mês]]&lt;&gt;"preenchimento pendente","Sim","Não")</f>
        <v>Não</v>
      </c>
      <c r="V280" s="592">
        <f t="shared" si="32"/>
        <v>44090.759999999995</v>
      </c>
      <c r="W280" s="592"/>
      <c r="X280" s="609"/>
      <c r="Y280" s="609"/>
      <c r="Z280" s="609"/>
      <c r="AA280" s="610">
        <v>45778</v>
      </c>
      <c r="AB280" s="668" cm="1">
        <f t="array" ref="AB28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80" s="207"/>
      <c r="AD280" s="207"/>
      <c r="AE280" s="207"/>
      <c r="AF280" s="5"/>
      <c r="AG280" s="5"/>
      <c r="AH280" s="5"/>
      <c r="AI280" s="5"/>
      <c r="AJ280" s="3">
        <f t="shared" si="34"/>
        <v>0</v>
      </c>
      <c r="AK280" s="3">
        <f t="shared" si="33"/>
        <v>0</v>
      </c>
      <c r="AL280" s="3">
        <f t="shared" si="35"/>
        <v>0</v>
      </c>
      <c r="AM280" s="5"/>
      <c r="AN280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281" spans="2:40" customFormat="1" ht="20.9" customHeight="1" thickBot="1">
      <c r="B281" s="476"/>
      <c r="C281" s="3" t="s">
        <v>433</v>
      </c>
      <c r="D281" s="605" t="s">
        <v>353</v>
      </c>
      <c r="E281" s="606" t="s">
        <v>210</v>
      </c>
      <c r="F281" s="607" t="s">
        <v>193</v>
      </c>
      <c r="G281" s="600">
        <v>10</v>
      </c>
      <c r="H281" s="600">
        <v>10</v>
      </c>
      <c r="I281" s="680" t="s">
        <v>434</v>
      </c>
      <c r="J281" s="680" t="s">
        <v>434</v>
      </c>
      <c r="K281" s="593">
        <v>51655.93</v>
      </c>
      <c r="L281" s="593"/>
      <c r="M281" s="599"/>
      <c r="N281" s="593"/>
      <c r="O281" s="599"/>
      <c r="P281" s="672" t="s">
        <v>432</v>
      </c>
      <c r="Q281" s="593"/>
      <c r="R281" s="593">
        <v>0</v>
      </c>
      <c r="S281" s="593"/>
      <c r="T281" s="593">
        <v>0</v>
      </c>
      <c r="U281" s="592" t="str">
        <f>IF(Tabela1[[#This Row],[Desconto SLA Mês]]&lt;&gt;"preenchimento pendente","Sim","Não")</f>
        <v>Não</v>
      </c>
      <c r="V281" s="592">
        <f t="shared" si="32"/>
        <v>51655.93</v>
      </c>
      <c r="W281" s="592"/>
      <c r="X281" s="609"/>
      <c r="Y281" s="609"/>
      <c r="Z281" s="609"/>
      <c r="AA281" s="610">
        <v>45778</v>
      </c>
      <c r="AB281" s="668" cm="1">
        <f t="array" ref="AB28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81" s="207"/>
      <c r="AD281" s="207"/>
      <c r="AE281" s="207"/>
      <c r="AF281" s="5"/>
      <c r="AG281" s="6"/>
      <c r="AH281" s="5"/>
      <c r="AI281" s="5"/>
      <c r="AJ281" s="3">
        <f t="shared" si="34"/>
        <v>0</v>
      </c>
      <c r="AK281" s="3">
        <f t="shared" si="33"/>
        <v>0</v>
      </c>
      <c r="AL281" s="3">
        <f t="shared" si="35"/>
        <v>0</v>
      </c>
      <c r="AM281" s="5"/>
      <c r="AN281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282" spans="2:40" customFormat="1" ht="20.9" customHeight="1" thickBot="1">
      <c r="B282" s="476">
        <v>45812</v>
      </c>
      <c r="C282" s="3" t="s">
        <v>220</v>
      </c>
      <c r="D282" s="605" t="s">
        <v>344</v>
      </c>
      <c r="E282" s="606" t="s">
        <v>212</v>
      </c>
      <c r="F282" s="607" t="s">
        <v>152</v>
      </c>
      <c r="G282" s="600">
        <v>11.65</v>
      </c>
      <c r="H282" s="600">
        <v>11.65</v>
      </c>
      <c r="I282" s="600">
        <v>0</v>
      </c>
      <c r="J282" s="600">
        <v>0</v>
      </c>
      <c r="K282" s="593">
        <v>95900.91</v>
      </c>
      <c r="L282" s="593">
        <v>0</v>
      </c>
      <c r="M282" s="593">
        <v>0</v>
      </c>
      <c r="N282" s="593">
        <v>0</v>
      </c>
      <c r="O282" s="593">
        <v>0</v>
      </c>
      <c r="P282" s="593">
        <v>0</v>
      </c>
      <c r="Q282" s="593">
        <v>0</v>
      </c>
      <c r="R282" s="593">
        <v>0</v>
      </c>
      <c r="S282" s="593">
        <v>0</v>
      </c>
      <c r="T282" s="593">
        <v>0</v>
      </c>
      <c r="U282" s="592" t="str">
        <f>IF(Tabela1[[#This Row],[Desconto SLA Mês]]&lt;&gt;"preenchimento pendente","Sim","Não")</f>
        <v>Sim</v>
      </c>
      <c r="V282" s="592">
        <f t="shared" si="32"/>
        <v>95900.91</v>
      </c>
      <c r="W282" s="592"/>
      <c r="X282" s="609"/>
      <c r="Y282" s="609"/>
      <c r="Z282" s="609"/>
      <c r="AA282" s="610">
        <v>45809</v>
      </c>
      <c r="AB282" s="668" cm="1">
        <f t="array" ref="AB28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82" s="207"/>
      <c r="AD282" s="207"/>
      <c r="AE282" s="207"/>
      <c r="AF282" s="5"/>
      <c r="AG282" s="5"/>
      <c r="AH282" s="5"/>
      <c r="AI282" s="5"/>
      <c r="AJ282" s="3">
        <f t="shared" si="34"/>
        <v>0</v>
      </c>
      <c r="AK282" s="3">
        <f t="shared" si="33"/>
        <v>0</v>
      </c>
      <c r="AL282" s="3">
        <f t="shared" si="35"/>
        <v>0</v>
      </c>
      <c r="AM282" s="5"/>
      <c r="AN282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83" spans="2:40" customFormat="1" ht="20.9" customHeight="1" thickBot="1">
      <c r="B283" s="476">
        <v>45815</v>
      </c>
      <c r="C283" s="3" t="s">
        <v>220</v>
      </c>
      <c r="D283" s="605" t="s">
        <v>344</v>
      </c>
      <c r="E283" s="606" t="s">
        <v>214</v>
      </c>
      <c r="F283" s="607" t="s">
        <v>142</v>
      </c>
      <c r="G283" s="600">
        <v>14</v>
      </c>
      <c r="H283" s="600">
        <v>11</v>
      </c>
      <c r="I283" s="600">
        <v>4</v>
      </c>
      <c r="J283" s="600">
        <v>0</v>
      </c>
      <c r="K283" s="593">
        <v>53345.99</v>
      </c>
      <c r="L283" s="593">
        <v>0</v>
      </c>
      <c r="M283" s="593">
        <v>-599.58000000000004</v>
      </c>
      <c r="N283" s="593">
        <v>0</v>
      </c>
      <c r="O283" s="593">
        <v>0</v>
      </c>
      <c r="P283" s="593">
        <v>-622.36988333333295</v>
      </c>
      <c r="Q283" s="593">
        <v>0</v>
      </c>
      <c r="R283" s="593">
        <v>0</v>
      </c>
      <c r="S283" s="593">
        <v>0</v>
      </c>
      <c r="T283" s="593">
        <v>0</v>
      </c>
      <c r="U283" s="592" t="str">
        <f>IF(Tabela1[[#This Row],[Desconto SLA Mês]]&lt;&gt;"preenchimento pendente","Sim","Não")</f>
        <v>Sim</v>
      </c>
      <c r="V283" s="613">
        <f t="shared" si="32"/>
        <v>52124.040116666663</v>
      </c>
      <c r="W283" s="592"/>
      <c r="X283" s="609"/>
      <c r="Y283" s="609"/>
      <c r="Z283" s="609"/>
      <c r="AA283" s="610">
        <v>45809</v>
      </c>
      <c r="AB283" s="668" cm="1">
        <f t="array" ref="AB28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83" s="207">
        <v>0</v>
      </c>
      <c r="AD283" s="207">
        <v>4050.3222478276116</v>
      </c>
      <c r="AE283" s="207"/>
      <c r="AF283" s="5"/>
      <c r="AG283" s="5"/>
      <c r="AH283" s="5"/>
      <c r="AI283" s="5"/>
      <c r="AJ283" s="3">
        <f t="shared" si="34"/>
        <v>599.58000000000004</v>
      </c>
      <c r="AK283" s="3">
        <f t="shared" si="33"/>
        <v>-4050.3222478276116</v>
      </c>
      <c r="AL283" s="3">
        <f t="shared" si="35"/>
        <v>1221.9498833333346</v>
      </c>
      <c r="AM283" s="5"/>
      <c r="AN283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84" spans="2:40" customFormat="1" ht="20.9" customHeight="1" thickBot="1">
      <c r="B284" s="476">
        <v>45812</v>
      </c>
      <c r="C284" s="3" t="s">
        <v>220</v>
      </c>
      <c r="D284" s="605" t="s">
        <v>344</v>
      </c>
      <c r="E284" s="606" t="s">
        <v>213</v>
      </c>
      <c r="F284" s="607" t="s">
        <v>347</v>
      </c>
      <c r="G284" s="600">
        <v>3</v>
      </c>
      <c r="H284" s="600">
        <v>3.25</v>
      </c>
      <c r="I284" s="600">
        <v>2</v>
      </c>
      <c r="J284" s="600">
        <v>0</v>
      </c>
      <c r="K284" s="593">
        <v>19571.72</v>
      </c>
      <c r="L284" s="593">
        <v>0</v>
      </c>
      <c r="M284" s="593">
        <v>-312.88</v>
      </c>
      <c r="N284" s="593">
        <v>0</v>
      </c>
      <c r="O284" s="593">
        <v>0</v>
      </c>
      <c r="P284" s="593">
        <v>-228.336733333334</v>
      </c>
      <c r="Q284" s="593">
        <v>0</v>
      </c>
      <c r="R284" s="593">
        <v>0</v>
      </c>
      <c r="S284" s="593">
        <v>0</v>
      </c>
      <c r="T284" s="593">
        <v>0</v>
      </c>
      <c r="U284" s="592" t="str">
        <f>IF(Tabela1[[#This Row],[Desconto SLA Mês]]&lt;&gt;"preenchimento pendente","Sim","Não")</f>
        <v>Sim</v>
      </c>
      <c r="V284" s="592">
        <f t="shared" si="32"/>
        <v>19030.503266666667</v>
      </c>
      <c r="W284" s="592"/>
      <c r="X284" s="609"/>
      <c r="Y284" s="609"/>
      <c r="Z284" s="609"/>
      <c r="AA284" s="610">
        <v>45809</v>
      </c>
      <c r="AB284" s="668" cm="1">
        <f t="array" ref="AB28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84" s="64"/>
      <c r="AD284" s="64"/>
      <c r="AE284" s="207"/>
      <c r="AF284" s="5"/>
      <c r="AG284" s="5"/>
      <c r="AH284" s="5"/>
      <c r="AI284" s="5"/>
      <c r="AJ284" s="3">
        <f t="shared" si="34"/>
        <v>312.88</v>
      </c>
      <c r="AK284" s="3">
        <f t="shared" si="33"/>
        <v>0</v>
      </c>
      <c r="AL284" s="3">
        <f t="shared" si="35"/>
        <v>541.21673333333456</v>
      </c>
      <c r="AM284" s="5"/>
      <c r="AN284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85" spans="2:40" customFormat="1" ht="20.9" customHeight="1" thickBot="1">
      <c r="B285" s="476">
        <v>45813</v>
      </c>
      <c r="C285" s="3" t="s">
        <v>220</v>
      </c>
      <c r="D285" s="605" t="s">
        <v>344</v>
      </c>
      <c r="E285" s="606" t="s">
        <v>88</v>
      </c>
      <c r="F285" s="607" t="s">
        <v>153</v>
      </c>
      <c r="G285" s="600">
        <v>43</v>
      </c>
      <c r="H285" s="600">
        <v>40</v>
      </c>
      <c r="I285" s="600">
        <v>116</v>
      </c>
      <c r="J285" s="600">
        <v>0</v>
      </c>
      <c r="K285" s="593">
        <v>232576.47</v>
      </c>
      <c r="L285" s="593">
        <v>0</v>
      </c>
      <c r="M285" s="593">
        <v>-19400.05</v>
      </c>
      <c r="N285" s="593">
        <v>0</v>
      </c>
      <c r="O285" s="593">
        <v>0</v>
      </c>
      <c r="P285" s="593">
        <v>-2325.7647000000002</v>
      </c>
      <c r="Q285" s="593">
        <v>0</v>
      </c>
      <c r="R285" s="593">
        <v>0</v>
      </c>
      <c r="S285" s="593">
        <v>-3714.0299999999988</v>
      </c>
      <c r="T285" s="593">
        <v>0</v>
      </c>
      <c r="U285" s="592" t="str">
        <f>IF(Tabela1[[#This Row],[Desconto SLA Mês]]&lt;&gt;"preenchimento pendente","Sim","Não")</f>
        <v>Sim</v>
      </c>
      <c r="V285" s="592">
        <f t="shared" si="32"/>
        <v>207136.62530000001</v>
      </c>
      <c r="W285" s="592"/>
      <c r="X285" s="609"/>
      <c r="Y285" s="609"/>
      <c r="Z285" s="609"/>
      <c r="AA285" s="610">
        <v>45809</v>
      </c>
      <c r="AB285" s="668" cm="1">
        <f t="array" ref="AB28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85" s="207"/>
      <c r="AD285" s="207"/>
      <c r="AE285" s="207"/>
      <c r="AF285" s="5"/>
      <c r="AG285" s="5"/>
      <c r="AH285" s="5"/>
      <c r="AI285" s="5"/>
      <c r="AJ285" s="3">
        <f t="shared" si="34"/>
        <v>19400.05</v>
      </c>
      <c r="AK285" s="3">
        <f t="shared" si="33"/>
        <v>0</v>
      </c>
      <c r="AL285" s="3">
        <f t="shared" si="35"/>
        <v>25439.844699999987</v>
      </c>
      <c r="AM285" s="5"/>
      <c r="AN285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86" spans="2:40" customFormat="1" ht="20.9" customHeight="1" thickBot="1">
      <c r="B286" s="503">
        <v>45811</v>
      </c>
      <c r="C286" s="3" t="s">
        <v>220</v>
      </c>
      <c r="D286" s="640" t="s">
        <v>344</v>
      </c>
      <c r="E286" s="653" t="s">
        <v>211</v>
      </c>
      <c r="F286" s="615" t="s">
        <v>140</v>
      </c>
      <c r="G286" s="600">
        <v>29</v>
      </c>
      <c r="H286" s="616">
        <v>18</v>
      </c>
      <c r="I286" s="616">
        <v>67</v>
      </c>
      <c r="J286" s="616">
        <v>0</v>
      </c>
      <c r="K286" s="602">
        <v>141917.44047629001</v>
      </c>
      <c r="L286" s="602">
        <v>0</v>
      </c>
      <c r="M286" s="593">
        <v>-15092.77</v>
      </c>
      <c r="N286" s="593">
        <v>0</v>
      </c>
      <c r="O286" s="593">
        <v>0</v>
      </c>
      <c r="P286" s="602">
        <v>-1419.1743999999901</v>
      </c>
      <c r="Q286" s="593">
        <v>0</v>
      </c>
      <c r="R286" s="593">
        <v>0</v>
      </c>
      <c r="S286" s="602">
        <v>0</v>
      </c>
      <c r="T286" s="602">
        <v>0</v>
      </c>
      <c r="U286" s="592" t="str">
        <f>IF(Tabela1[[#This Row],[Desconto SLA Mês]]&lt;&gt;"preenchimento pendente","Sim","Não")</f>
        <v>Sim</v>
      </c>
      <c r="V286" s="592">
        <f t="shared" si="32"/>
        <v>125405.49607629002</v>
      </c>
      <c r="W286" s="592"/>
      <c r="X286" s="609"/>
      <c r="Y286" s="609"/>
      <c r="Z286" s="609"/>
      <c r="AA286" s="610">
        <v>45809</v>
      </c>
      <c r="AB286" s="668" cm="1">
        <f t="array" ref="AB28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86" s="504"/>
      <c r="AD286" s="504"/>
      <c r="AE286" s="504"/>
      <c r="AF286" s="505"/>
      <c r="AG286" s="505"/>
      <c r="AH286" s="505"/>
      <c r="AI286" s="505"/>
      <c r="AJ286" s="483">
        <f t="shared" si="34"/>
        <v>15092.77</v>
      </c>
      <c r="AK286" s="483">
        <f t="shared" si="33"/>
        <v>0</v>
      </c>
      <c r="AL286" s="483">
        <f t="shared" si="35"/>
        <v>16511.944399999993</v>
      </c>
      <c r="AM286" s="505"/>
      <c r="AN286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87" spans="2:40" customFormat="1" ht="20.9" customHeight="1" thickBot="1">
      <c r="B287" s="503">
        <v>45811</v>
      </c>
      <c r="C287" s="3" t="s">
        <v>220</v>
      </c>
      <c r="D287" s="605" t="s">
        <v>344</v>
      </c>
      <c r="E287" s="606" t="s">
        <v>75</v>
      </c>
      <c r="F287" s="607" t="s">
        <v>140</v>
      </c>
      <c r="G287" s="600"/>
      <c r="H287" s="600">
        <v>1</v>
      </c>
      <c r="I287" s="600">
        <v>21</v>
      </c>
      <c r="J287" s="600">
        <v>0</v>
      </c>
      <c r="K287" s="593">
        <v>7994.6986728149541</v>
      </c>
      <c r="L287" s="593">
        <v>0</v>
      </c>
      <c r="M287" s="593">
        <v>-5460.63</v>
      </c>
      <c r="N287" s="593">
        <v>0</v>
      </c>
      <c r="O287" s="593">
        <v>0</v>
      </c>
      <c r="P287" s="593">
        <v>-79.947000000000102</v>
      </c>
      <c r="Q287" s="593">
        <v>0</v>
      </c>
      <c r="R287" s="593">
        <v>0</v>
      </c>
      <c r="S287" s="593">
        <v>0</v>
      </c>
      <c r="T287" s="593">
        <v>0</v>
      </c>
      <c r="U287" s="592" t="str">
        <f>IF(Tabela1[[#This Row],[Desconto SLA Mês]]&lt;&gt;"preenchimento pendente","Sim","Não")</f>
        <v>Sim</v>
      </c>
      <c r="V287" s="592">
        <f t="shared" si="32"/>
        <v>2454.1216728149539</v>
      </c>
      <c r="W287" s="592"/>
      <c r="X287" s="609"/>
      <c r="Y287" s="609"/>
      <c r="Z287" s="609"/>
      <c r="AA287" s="610">
        <v>45778</v>
      </c>
      <c r="AB287" s="668" cm="1">
        <f t="array" ref="AB28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C287" s="207"/>
      <c r="AD287" s="207"/>
      <c r="AE287" s="207"/>
      <c r="AF287" s="5"/>
      <c r="AG287" s="5"/>
      <c r="AH287" s="5"/>
      <c r="AI287" s="5"/>
      <c r="AJ287" s="3"/>
      <c r="AK287" s="3"/>
      <c r="AL287" s="3"/>
      <c r="AM287" s="5"/>
      <c r="AN287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88" spans="2:40" customFormat="1" ht="20.9" customHeight="1" thickBot="1">
      <c r="B288" s="476">
        <v>45811</v>
      </c>
      <c r="C288" s="3" t="s">
        <v>220</v>
      </c>
      <c r="D288" s="605" t="s">
        <v>344</v>
      </c>
      <c r="E288" s="607" t="s">
        <v>208</v>
      </c>
      <c r="F288" s="607" t="s">
        <v>190</v>
      </c>
      <c r="G288" s="600">
        <v>22</v>
      </c>
      <c r="H288" s="600">
        <v>22</v>
      </c>
      <c r="I288" s="600">
        <v>26</v>
      </c>
      <c r="J288" s="600">
        <v>0</v>
      </c>
      <c r="K288" s="593">
        <v>119184.086772054</v>
      </c>
      <c r="L288" s="593">
        <v>0</v>
      </c>
      <c r="M288" s="593">
        <v>-4658.6499999999996</v>
      </c>
      <c r="N288" s="593">
        <v>0</v>
      </c>
      <c r="O288" s="593">
        <v>0</v>
      </c>
      <c r="P288" s="593">
        <v>-1191.8399999999999</v>
      </c>
      <c r="Q288" s="593">
        <v>0</v>
      </c>
      <c r="R288" s="593">
        <v>0</v>
      </c>
      <c r="S288" s="593">
        <v>0</v>
      </c>
      <c r="T288" s="593">
        <v>0</v>
      </c>
      <c r="U288" s="592" t="str">
        <f>IF(Tabela1[[#This Row],[Desconto SLA Mês]]&lt;&gt;"preenchimento pendente","Sim","Não")</f>
        <v>Sim</v>
      </c>
      <c r="V288" s="613">
        <f t="shared" si="32"/>
        <v>113333.59677205401</v>
      </c>
      <c r="W288" s="592"/>
      <c r="X288" s="609"/>
      <c r="Y288" s="609"/>
      <c r="Z288" s="609"/>
      <c r="AA288" s="610">
        <v>45809</v>
      </c>
      <c r="AB288" s="668" cm="1">
        <f t="array" ref="AB28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88" s="207"/>
      <c r="AD288" s="207"/>
      <c r="AE288" s="207"/>
      <c r="AF288" s="5"/>
      <c r="AG288" s="5"/>
      <c r="AH288" s="5"/>
      <c r="AI288" s="5"/>
      <c r="AJ288" s="3">
        <f t="shared" ref="AJ288:AJ319" si="36">L288-M288</f>
        <v>4658.6499999999996</v>
      </c>
      <c r="AK288" s="3">
        <f t="shared" ref="AK288:AK319" si="37">AC288-AD288</f>
        <v>0</v>
      </c>
      <c r="AL288" s="3">
        <f t="shared" ref="AL288:AL319" si="38">K288-V288</f>
        <v>5850.4899999999907</v>
      </c>
      <c r="AM288" s="5"/>
      <c r="AN288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89" spans="2:40" customFormat="1" ht="20.9" customHeight="1" thickBot="1">
      <c r="B289" s="476">
        <v>45811</v>
      </c>
      <c r="C289" s="3" t="s">
        <v>220</v>
      </c>
      <c r="D289" s="605" t="s">
        <v>344</v>
      </c>
      <c r="E289" s="607" t="s">
        <v>210</v>
      </c>
      <c r="F289" s="607" t="s">
        <v>190</v>
      </c>
      <c r="G289" s="600">
        <v>16</v>
      </c>
      <c r="H289" s="600">
        <v>16</v>
      </c>
      <c r="I289" s="600">
        <v>3</v>
      </c>
      <c r="J289" s="600">
        <v>0</v>
      </c>
      <c r="K289" s="593">
        <v>112889.22282411913</v>
      </c>
      <c r="L289" s="593">
        <v>0</v>
      </c>
      <c r="M289" s="593">
        <v>-653.58000000000004</v>
      </c>
      <c r="N289" s="593">
        <v>0</v>
      </c>
      <c r="O289" s="593">
        <v>0</v>
      </c>
      <c r="P289" s="593">
        <v>-1128.8900000000001</v>
      </c>
      <c r="Q289" s="593">
        <v>0</v>
      </c>
      <c r="R289" s="593">
        <v>0</v>
      </c>
      <c r="S289" s="593">
        <v>0</v>
      </c>
      <c r="T289" s="593">
        <v>0</v>
      </c>
      <c r="U289" s="592" t="str">
        <f>IF(Tabela1[[#This Row],[Desconto SLA Mês]]&lt;&gt;"preenchimento pendente","Sim","Não")</f>
        <v>Sim</v>
      </c>
      <c r="V289" s="592">
        <f t="shared" si="32"/>
        <v>111106.75282411913</v>
      </c>
      <c r="W289" s="592"/>
      <c r="X289" s="609"/>
      <c r="Y289" s="609"/>
      <c r="Z289" s="609"/>
      <c r="AA289" s="610">
        <v>45809</v>
      </c>
      <c r="AB289" s="668" cm="1">
        <f t="array" ref="AB28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89" s="207"/>
      <c r="AD289" s="207"/>
      <c r="AE289" s="207"/>
      <c r="AF289" s="5"/>
      <c r="AG289" s="5"/>
      <c r="AH289" s="5"/>
      <c r="AI289" s="5"/>
      <c r="AJ289" s="3">
        <f t="shared" si="36"/>
        <v>653.58000000000004</v>
      </c>
      <c r="AK289" s="3">
        <f t="shared" si="37"/>
        <v>0</v>
      </c>
      <c r="AL289" s="3">
        <f t="shared" si="38"/>
        <v>1782.4700000000012</v>
      </c>
      <c r="AM289" s="5"/>
      <c r="AN289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290" spans="2:40" customFormat="1" ht="31.5" thickBot="1">
      <c r="B290" s="476"/>
      <c r="C290" s="3" t="s">
        <v>433</v>
      </c>
      <c r="D290" s="611" t="s">
        <v>348</v>
      </c>
      <c r="E290" s="607" t="s">
        <v>212</v>
      </c>
      <c r="F290" s="607" t="s">
        <v>143</v>
      </c>
      <c r="G290" s="600">
        <v>4.66</v>
      </c>
      <c r="H290" s="600">
        <v>4.66</v>
      </c>
      <c r="I290" s="680" t="s">
        <v>434</v>
      </c>
      <c r="J290" s="680" t="s">
        <v>434</v>
      </c>
      <c r="K290" s="593">
        <v>34075.275200374701</v>
      </c>
      <c r="L290" s="597"/>
      <c r="M290" s="597"/>
      <c r="N290" s="597"/>
      <c r="O290" s="597"/>
      <c r="P290" s="671" t="s">
        <v>432</v>
      </c>
      <c r="Q290" s="597"/>
      <c r="R290" s="597"/>
      <c r="S290" s="597"/>
      <c r="T290" s="597"/>
      <c r="U290" s="592" t="str">
        <f>IF(Tabela1[[#This Row],[Desconto SLA Mês]]&lt;&gt;"preenchimento pendente","Sim","Não")</f>
        <v>Não</v>
      </c>
      <c r="V290" s="592">
        <f t="shared" si="32"/>
        <v>34075.275200374701</v>
      </c>
      <c r="W290" s="592"/>
      <c r="X290" s="609"/>
      <c r="Y290" s="609"/>
      <c r="Z290" s="609"/>
      <c r="AA290" s="610">
        <v>45778</v>
      </c>
      <c r="AB290" s="668" cm="1">
        <f t="array" ref="AB29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90" s="207"/>
      <c r="AD290" s="207"/>
      <c r="AE290" s="207"/>
      <c r="AF290" s="5"/>
      <c r="AG290" s="5"/>
      <c r="AH290" s="5"/>
      <c r="AI290" s="5"/>
      <c r="AJ290" s="3">
        <f t="shared" si="36"/>
        <v>0</v>
      </c>
      <c r="AK290" s="3">
        <f t="shared" si="37"/>
        <v>0</v>
      </c>
      <c r="AL290" s="3">
        <f t="shared" si="38"/>
        <v>0</v>
      </c>
      <c r="AM290" s="5"/>
      <c r="AN290" s="3" t="e">
        <f>_xlfn.XLOOKUP(Tabela1[[#This Row],[Unidade]],tabShoppingsEmails[Shopping],tabShoppingsEmails[E-mails consolidados])</f>
        <v>#N/A</v>
      </c>
    </row>
    <row r="291" spans="2:40" customFormat="1" ht="20.9" customHeight="1" thickBot="1">
      <c r="B291" s="476"/>
      <c r="C291" s="3" t="s">
        <v>433</v>
      </c>
      <c r="D291" s="611" t="s">
        <v>348</v>
      </c>
      <c r="E291" s="607" t="s">
        <v>88</v>
      </c>
      <c r="F291" s="607" t="s">
        <v>180</v>
      </c>
      <c r="G291" s="600">
        <v>25</v>
      </c>
      <c r="H291" s="600">
        <v>22</v>
      </c>
      <c r="I291" s="680" t="s">
        <v>434</v>
      </c>
      <c r="J291" s="680" t="s">
        <v>434</v>
      </c>
      <c r="K291" s="593">
        <v>83594.33</v>
      </c>
      <c r="L291" s="597"/>
      <c r="M291" s="597"/>
      <c r="N291" s="597"/>
      <c r="O291" s="597"/>
      <c r="P291" s="671" t="s">
        <v>432</v>
      </c>
      <c r="Q291" s="597"/>
      <c r="R291" s="597"/>
      <c r="S291" s="597"/>
      <c r="T291" s="597"/>
      <c r="U291" s="592" t="str">
        <f>IF(Tabela1[[#This Row],[Desconto SLA Mês]]&lt;&gt;"preenchimento pendente","Sim","Não")</f>
        <v>Não</v>
      </c>
      <c r="V291" s="592">
        <f t="shared" si="32"/>
        <v>83594.33</v>
      </c>
      <c r="W291" s="592"/>
      <c r="X291" s="609"/>
      <c r="Y291" s="609"/>
      <c r="Z291" s="609"/>
      <c r="AA291" s="610">
        <v>45778</v>
      </c>
      <c r="AB291" s="668" cm="1">
        <f t="array" ref="AB29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91" s="207"/>
      <c r="AD291" s="207"/>
      <c r="AE291" s="207"/>
      <c r="AF291" s="5"/>
      <c r="AG291" s="5"/>
      <c r="AH291" s="5"/>
      <c r="AI291" s="5"/>
      <c r="AJ291" s="3">
        <f t="shared" si="36"/>
        <v>0</v>
      </c>
      <c r="AK291" s="3">
        <f t="shared" si="37"/>
        <v>0</v>
      </c>
      <c r="AL291" s="3">
        <f t="shared" si="38"/>
        <v>0</v>
      </c>
      <c r="AM291" s="5"/>
      <c r="AN291" s="3" t="e">
        <f>_xlfn.XLOOKUP(Tabela1[[#This Row],[Unidade]],tabShoppingsEmails[Shopping],tabShoppingsEmails[E-mails consolidados])</f>
        <v>#N/A</v>
      </c>
    </row>
    <row r="292" spans="2:40" customFormat="1" ht="20.9" customHeight="1" thickBot="1">
      <c r="B292" s="476"/>
      <c r="C292" s="3" t="s">
        <v>433</v>
      </c>
      <c r="D292" s="611" t="s">
        <v>348</v>
      </c>
      <c r="E292" s="607" t="s">
        <v>75</v>
      </c>
      <c r="F292" s="607" t="s">
        <v>138</v>
      </c>
      <c r="G292" s="600">
        <v>2</v>
      </c>
      <c r="H292" s="600">
        <v>1</v>
      </c>
      <c r="I292" s="680" t="s">
        <v>434</v>
      </c>
      <c r="J292" s="680" t="s">
        <v>434</v>
      </c>
      <c r="K292" s="593">
        <v>12158.276693545675</v>
      </c>
      <c r="L292" s="597"/>
      <c r="M292" s="597"/>
      <c r="N292" s="597"/>
      <c r="O292" s="597"/>
      <c r="P292" s="671" t="s">
        <v>432</v>
      </c>
      <c r="Q292" s="597"/>
      <c r="R292" s="597"/>
      <c r="S292" s="597"/>
      <c r="T292" s="597"/>
      <c r="U292" s="592" t="str">
        <f>IF(Tabela1[[#This Row],[Desconto SLA Mês]]&lt;&gt;"preenchimento pendente","Sim","Não")</f>
        <v>Não</v>
      </c>
      <c r="V292" s="592">
        <f t="shared" si="32"/>
        <v>12158.276693545675</v>
      </c>
      <c r="W292" s="592"/>
      <c r="X292" s="609"/>
      <c r="Y292" s="609"/>
      <c r="Z292" s="609"/>
      <c r="AA292" s="610">
        <v>45778</v>
      </c>
      <c r="AB292" s="668" cm="1">
        <f t="array" ref="AB29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92" s="207"/>
      <c r="AD292" s="207"/>
      <c r="AE292" s="207"/>
      <c r="AF292" s="5"/>
      <c r="AG292" s="6"/>
      <c r="AH292" s="5"/>
      <c r="AI292" s="5"/>
      <c r="AJ292" s="3">
        <f t="shared" si="36"/>
        <v>0</v>
      </c>
      <c r="AK292" s="3">
        <f t="shared" si="37"/>
        <v>0</v>
      </c>
      <c r="AL292" s="3">
        <f t="shared" si="38"/>
        <v>0</v>
      </c>
      <c r="AM292" s="5"/>
      <c r="AN292" s="3" t="e">
        <f>_xlfn.XLOOKUP(Tabela1[[#This Row],[Unidade]],tabShoppingsEmails[Shopping],tabShoppingsEmails[E-mails consolidados])</f>
        <v>#N/A</v>
      </c>
    </row>
    <row r="293" spans="2:40" customFormat="1" ht="20.9" customHeight="1" thickBot="1">
      <c r="B293" s="476"/>
      <c r="C293" s="3" t="s">
        <v>433</v>
      </c>
      <c r="D293" s="611" t="s">
        <v>348</v>
      </c>
      <c r="E293" s="607" t="s">
        <v>210</v>
      </c>
      <c r="F293" s="607" t="s">
        <v>151</v>
      </c>
      <c r="G293" s="600">
        <v>6</v>
      </c>
      <c r="H293" s="600">
        <v>6</v>
      </c>
      <c r="I293" s="680" t="s">
        <v>434</v>
      </c>
      <c r="J293" s="680" t="s">
        <v>434</v>
      </c>
      <c r="K293" s="593">
        <v>36995.480000000003</v>
      </c>
      <c r="L293" s="597"/>
      <c r="M293" s="597"/>
      <c r="N293" s="597"/>
      <c r="O293" s="597"/>
      <c r="P293" s="671" t="s">
        <v>432</v>
      </c>
      <c r="Q293" s="597"/>
      <c r="R293" s="597"/>
      <c r="S293" s="597"/>
      <c r="T293" s="597"/>
      <c r="U293" s="592" t="str">
        <f>IF(Tabela1[[#This Row],[Desconto SLA Mês]]&lt;&gt;"preenchimento pendente","Sim","Não")</f>
        <v>Não</v>
      </c>
      <c r="V293" s="592">
        <f t="shared" si="32"/>
        <v>36995.480000000003</v>
      </c>
      <c r="W293" s="592"/>
      <c r="X293" s="609"/>
      <c r="Y293" s="609"/>
      <c r="Z293" s="609"/>
      <c r="AA293" s="610">
        <v>45778</v>
      </c>
      <c r="AB293" s="668" cm="1">
        <f t="array" ref="AB29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293" s="207"/>
      <c r="AD293" s="207"/>
      <c r="AE293" s="207"/>
      <c r="AF293" s="5"/>
      <c r="AG293" s="5"/>
      <c r="AH293" s="5"/>
      <c r="AI293" s="5"/>
      <c r="AJ293" s="3">
        <f t="shared" si="36"/>
        <v>0</v>
      </c>
      <c r="AK293" s="3">
        <f t="shared" si="37"/>
        <v>0</v>
      </c>
      <c r="AL293" s="3">
        <f t="shared" si="38"/>
        <v>0</v>
      </c>
      <c r="AM293" s="5"/>
      <c r="AN293" s="3" t="e">
        <f>_xlfn.XLOOKUP(Tabela1[[#This Row],[Unidade]],tabShoppingsEmails[Shopping],tabShoppingsEmails[E-mails consolidados])</f>
        <v>#N/A</v>
      </c>
    </row>
    <row r="294" spans="2:40" customFormat="1" ht="20.9" customHeight="1" thickBot="1">
      <c r="B294" s="476">
        <v>45839</v>
      </c>
      <c r="C294" s="3" t="s">
        <v>220</v>
      </c>
      <c r="D294" s="611" t="s">
        <v>324</v>
      </c>
      <c r="E294" s="607" t="s">
        <v>212</v>
      </c>
      <c r="F294" s="607" t="s">
        <v>184</v>
      </c>
      <c r="G294" s="600">
        <v>12</v>
      </c>
      <c r="H294" s="600">
        <v>11</v>
      </c>
      <c r="I294" s="600">
        <v>0</v>
      </c>
      <c r="J294" s="600">
        <v>0</v>
      </c>
      <c r="K294" s="593">
        <v>91089.5</v>
      </c>
      <c r="L294" s="593">
        <v>0</v>
      </c>
      <c r="M294" s="593">
        <v>0</v>
      </c>
      <c r="N294" s="593">
        <v>0</v>
      </c>
      <c r="O294" s="593">
        <v>0</v>
      </c>
      <c r="P294" s="593">
        <v>0</v>
      </c>
      <c r="Q294" s="593">
        <v>0</v>
      </c>
      <c r="R294" s="593">
        <v>0</v>
      </c>
      <c r="S294" s="593">
        <v>0</v>
      </c>
      <c r="T294" s="593">
        <v>0</v>
      </c>
      <c r="U294" s="592" t="str">
        <f>IF(Tabela1[[#This Row],[Desconto SLA Mês]]&lt;&gt;"preenchimento pendente","Sim","Não")</f>
        <v>Sim</v>
      </c>
      <c r="V294" s="592">
        <f t="shared" si="32"/>
        <v>91089.5</v>
      </c>
      <c r="W294" s="592"/>
      <c r="X294" s="609"/>
      <c r="Y294" s="613">
        <f>29630.1/6</f>
        <v>4938.3499999999995</v>
      </c>
      <c r="Z294" s="609" t="s">
        <v>453</v>
      </c>
      <c r="AA294" s="610">
        <v>45809</v>
      </c>
      <c r="AB294" s="668" cm="1">
        <f t="array" ref="AB29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294" s="207"/>
      <c r="AD294" s="207"/>
      <c r="AE294" s="207"/>
      <c r="AF294" s="5"/>
      <c r="AG294" s="5"/>
      <c r="AH294" s="5"/>
      <c r="AI294" s="5"/>
      <c r="AJ294" s="3">
        <f t="shared" si="36"/>
        <v>0</v>
      </c>
      <c r="AK294" s="3">
        <f t="shared" si="37"/>
        <v>0</v>
      </c>
      <c r="AL294" s="3">
        <f t="shared" si="38"/>
        <v>0</v>
      </c>
      <c r="AM294" s="5"/>
      <c r="AN294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295" spans="2:40" customFormat="1" ht="20.9" customHeight="1" thickBot="1">
      <c r="B295" s="476" t="s">
        <v>12</v>
      </c>
      <c r="C295" s="3" t="s">
        <v>433</v>
      </c>
      <c r="D295" s="611" t="s">
        <v>324</v>
      </c>
      <c r="E295" s="607" t="s">
        <v>213</v>
      </c>
      <c r="F295" s="607" t="s">
        <v>335</v>
      </c>
      <c r="G295" s="600">
        <v>2</v>
      </c>
      <c r="H295" s="600">
        <v>2</v>
      </c>
      <c r="I295" s="684" t="s">
        <v>434</v>
      </c>
      <c r="J295" s="684" t="s">
        <v>434</v>
      </c>
      <c r="K295" s="593">
        <v>11494.81</v>
      </c>
      <c r="L295" s="594"/>
      <c r="M295" s="594"/>
      <c r="N295" s="594"/>
      <c r="O295" s="594"/>
      <c r="P295" s="684" t="s">
        <v>432</v>
      </c>
      <c r="Q295" s="594"/>
      <c r="R295" s="594"/>
      <c r="S295" s="594"/>
      <c r="T295" s="594"/>
      <c r="U295" s="592" t="str">
        <f>IF(Tabela1[[#This Row],[Desconto SLA Mês]]&lt;&gt;"preenchimento pendente","Sim","Não")</f>
        <v>Não</v>
      </c>
      <c r="V295" s="592">
        <f t="shared" si="32"/>
        <v>11494.81</v>
      </c>
      <c r="W295" s="592"/>
      <c r="X295" s="609"/>
      <c r="Y295" s="609"/>
      <c r="Z295" s="609"/>
      <c r="AA295" s="610">
        <v>45809</v>
      </c>
      <c r="AB295" s="668" cm="1">
        <f t="array" ref="AB29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295" s="64"/>
      <c r="AD295" s="64"/>
      <c r="AE295" s="207"/>
      <c r="AF295" s="5"/>
      <c r="AG295" s="5"/>
      <c r="AH295" s="5"/>
      <c r="AI295" s="5"/>
      <c r="AJ295" s="3">
        <f t="shared" si="36"/>
        <v>0</v>
      </c>
      <c r="AK295" s="3">
        <f t="shared" si="37"/>
        <v>0</v>
      </c>
      <c r="AL295" s="3">
        <f t="shared" si="38"/>
        <v>0</v>
      </c>
      <c r="AM295" s="5"/>
      <c r="AN295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296" spans="2:40" customFormat="1" ht="20.65" customHeight="1" thickBot="1">
      <c r="B296" s="476">
        <v>45847</v>
      </c>
      <c r="C296" s="3" t="s">
        <v>220</v>
      </c>
      <c r="D296" s="611" t="s">
        <v>324</v>
      </c>
      <c r="E296" s="607" t="s">
        <v>88</v>
      </c>
      <c r="F296" s="607" t="s">
        <v>140</v>
      </c>
      <c r="G296" s="600">
        <v>35</v>
      </c>
      <c r="H296" s="600">
        <v>34</v>
      </c>
      <c r="I296" s="600">
        <v>0</v>
      </c>
      <c r="J296" s="600">
        <v>0</v>
      </c>
      <c r="K296" s="593">
        <v>163205.82</v>
      </c>
      <c r="L296" s="593">
        <v>0</v>
      </c>
      <c r="M296" s="593">
        <v>0</v>
      </c>
      <c r="N296" s="593">
        <v>0</v>
      </c>
      <c r="O296" s="593">
        <v>0</v>
      </c>
      <c r="P296" s="593">
        <v>0</v>
      </c>
      <c r="Q296" s="593">
        <v>0</v>
      </c>
      <c r="R296" s="593">
        <v>-8287.6359999999695</v>
      </c>
      <c r="S296" s="593">
        <v>0</v>
      </c>
      <c r="T296" s="593">
        <v>0</v>
      </c>
      <c r="U296" s="592" t="str">
        <f>IF(Tabela1[[#This Row],[Desconto SLA Mês]]&lt;&gt;"preenchimento pendente","Sim","Não")</f>
        <v>Sim</v>
      </c>
      <c r="V296" s="613">
        <f t="shared" si="32"/>
        <v>154918.18400000004</v>
      </c>
      <c r="W296" s="592"/>
      <c r="X296" s="609"/>
      <c r="Y296" s="609"/>
      <c r="Z296" s="609"/>
      <c r="AA296" s="610">
        <v>45809</v>
      </c>
      <c r="AB296" s="668" cm="1">
        <f t="array" ref="AB29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296" s="207"/>
      <c r="AD296" s="207">
        <v>6104.29</v>
      </c>
      <c r="AE296" s="207"/>
      <c r="AF296" s="5"/>
      <c r="AG296" s="5"/>
      <c r="AH296" s="5"/>
      <c r="AI296" s="5"/>
      <c r="AJ296" s="3">
        <f t="shared" si="36"/>
        <v>0</v>
      </c>
      <c r="AK296" s="3">
        <f t="shared" si="37"/>
        <v>-6104.29</v>
      </c>
      <c r="AL296" s="3">
        <f t="shared" si="38"/>
        <v>8287.6359999999695</v>
      </c>
      <c r="AM296" s="5"/>
      <c r="AN296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297" spans="2:40" customFormat="1" ht="20.9" customHeight="1" thickBot="1">
      <c r="B297" s="476">
        <v>45841</v>
      </c>
      <c r="C297" s="3" t="s">
        <v>220</v>
      </c>
      <c r="D297" s="611" t="s">
        <v>324</v>
      </c>
      <c r="E297" s="607" t="s">
        <v>211</v>
      </c>
      <c r="F297" s="607" t="s">
        <v>140</v>
      </c>
      <c r="G297" s="600">
        <v>29</v>
      </c>
      <c r="H297" s="616">
        <v>15</v>
      </c>
      <c r="I297" s="600">
        <v>1</v>
      </c>
      <c r="J297" s="600">
        <v>0</v>
      </c>
      <c r="K297" s="593">
        <v>117515.08</v>
      </c>
      <c r="L297" s="593">
        <v>0</v>
      </c>
      <c r="M297" s="593">
        <v>-215.16</v>
      </c>
      <c r="N297" s="593">
        <v>0</v>
      </c>
      <c r="O297" s="593">
        <v>0</v>
      </c>
      <c r="P297" s="593">
        <v>0</v>
      </c>
      <c r="Q297" s="593">
        <v>0</v>
      </c>
      <c r="R297" s="593">
        <v>0</v>
      </c>
      <c r="S297" s="593">
        <v>0</v>
      </c>
      <c r="T297" s="593">
        <v>0</v>
      </c>
      <c r="U297" s="592" t="str">
        <f>IF(Tabela1[[#This Row],[Desconto SLA Mês]]&lt;&gt;"preenchimento pendente","Sim","Não")</f>
        <v>Sim</v>
      </c>
      <c r="V297" s="613">
        <f t="shared" si="32"/>
        <v>117299.92</v>
      </c>
      <c r="W297" s="592"/>
      <c r="X297" s="609"/>
      <c r="Y297" s="609"/>
      <c r="Z297" s="609"/>
      <c r="AA297" s="610">
        <v>45809</v>
      </c>
      <c r="AB297" s="668" cm="1">
        <f t="array" ref="AB29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297" s="207"/>
      <c r="AD297" s="207">
        <v>8951.9138289536586</v>
      </c>
      <c r="AE297" s="207"/>
      <c r="AF297" s="5"/>
      <c r="AG297" s="5"/>
      <c r="AH297" s="5"/>
      <c r="AI297" s="5"/>
      <c r="AJ297" s="3">
        <f t="shared" si="36"/>
        <v>215.16</v>
      </c>
      <c r="AK297" s="3">
        <f t="shared" si="37"/>
        <v>-8951.9138289536586</v>
      </c>
      <c r="AL297" s="3">
        <f t="shared" si="38"/>
        <v>215.16000000000349</v>
      </c>
      <c r="AM297" s="5"/>
      <c r="AN297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298" spans="2:40" customFormat="1" ht="20.9" customHeight="1" thickBot="1">
      <c r="B298" s="476">
        <v>45841</v>
      </c>
      <c r="C298" s="3" t="s">
        <v>220</v>
      </c>
      <c r="D298" s="611" t="s">
        <v>324</v>
      </c>
      <c r="E298" s="607" t="s">
        <v>75</v>
      </c>
      <c r="F298" s="607" t="s">
        <v>140</v>
      </c>
      <c r="G298" s="600">
        <v>4</v>
      </c>
      <c r="H298" s="600">
        <v>3</v>
      </c>
      <c r="I298" s="600">
        <v>0</v>
      </c>
      <c r="J298" s="600">
        <v>0</v>
      </c>
      <c r="K298" s="593">
        <v>19843.18</v>
      </c>
      <c r="L298" s="593">
        <v>0</v>
      </c>
      <c r="M298" s="593">
        <v>0</v>
      </c>
      <c r="N298" s="593">
        <v>0</v>
      </c>
      <c r="O298" s="593">
        <v>0</v>
      </c>
      <c r="P298" s="593">
        <v>-198.43179999999799</v>
      </c>
      <c r="Q298" s="593">
        <v>0</v>
      </c>
      <c r="R298" s="593">
        <v>0</v>
      </c>
      <c r="S298" s="593">
        <v>0</v>
      </c>
      <c r="T298" s="593">
        <v>0</v>
      </c>
      <c r="U298" s="592" t="str">
        <f>IF(Tabela1[[#This Row],[Desconto SLA Mês]]&lt;&gt;"preenchimento pendente","Sim","Não")</f>
        <v>Sim</v>
      </c>
      <c r="V298" s="592">
        <f t="shared" si="32"/>
        <v>19644.748200000002</v>
      </c>
      <c r="W298" s="592"/>
      <c r="X298" s="609"/>
      <c r="Y298" s="609"/>
      <c r="Z298" s="609"/>
      <c r="AA298" s="610">
        <v>45809</v>
      </c>
      <c r="AB298" s="668" cm="1">
        <f t="array" ref="AB29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298" s="207"/>
      <c r="AD298" s="207"/>
      <c r="AE298" s="207"/>
      <c r="AF298" s="5"/>
      <c r="AG298" s="5"/>
      <c r="AH298" s="5"/>
      <c r="AI298" s="5"/>
      <c r="AJ298" s="3">
        <f t="shared" si="36"/>
        <v>0</v>
      </c>
      <c r="AK298" s="3">
        <f t="shared" si="37"/>
        <v>0</v>
      </c>
      <c r="AL298" s="3">
        <f t="shared" si="38"/>
        <v>198.43179999999847</v>
      </c>
      <c r="AM298" s="5"/>
      <c r="AN298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299" spans="2:40" customFormat="1" ht="20.9" customHeight="1" thickBot="1">
      <c r="B299" s="476">
        <v>45841</v>
      </c>
      <c r="C299" s="3" t="s">
        <v>220</v>
      </c>
      <c r="D299" s="611" t="s">
        <v>324</v>
      </c>
      <c r="E299" s="607" t="s">
        <v>210</v>
      </c>
      <c r="F299" s="607" t="s">
        <v>194</v>
      </c>
      <c r="G299" s="600">
        <v>14</v>
      </c>
      <c r="H299" s="600">
        <v>12</v>
      </c>
      <c r="I299" s="600">
        <v>0</v>
      </c>
      <c r="J299" s="600">
        <v>1.27</v>
      </c>
      <c r="K299" s="593">
        <v>72922.45</v>
      </c>
      <c r="L299" s="593">
        <v>0</v>
      </c>
      <c r="M299" s="593">
        <v>0</v>
      </c>
      <c r="N299" s="593">
        <v>-37.869999999999997</v>
      </c>
      <c r="O299" s="593">
        <v>-37.869999999999997</v>
      </c>
      <c r="P299" s="593">
        <v>0</v>
      </c>
      <c r="Q299" s="593">
        <v>0</v>
      </c>
      <c r="R299" s="593">
        <v>0</v>
      </c>
      <c r="S299" s="593">
        <v>0</v>
      </c>
      <c r="T299" s="593">
        <v>0</v>
      </c>
      <c r="U299" s="592" t="str">
        <f>IF(Tabela1[[#This Row],[Desconto SLA Mês]]&lt;&gt;"preenchimento pendente","Sim","Não")</f>
        <v>Sim</v>
      </c>
      <c r="V299" s="592">
        <f t="shared" si="32"/>
        <v>72884.58</v>
      </c>
      <c r="W299" s="592"/>
      <c r="X299" s="609"/>
      <c r="Y299" s="609">
        <v>0</v>
      </c>
      <c r="Z299" s="609">
        <v>0</v>
      </c>
      <c r="AA299" s="610">
        <v>45809</v>
      </c>
      <c r="AB299" s="668" cm="1">
        <f t="array" ref="AB29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299" s="207"/>
      <c r="AD299" s="207">
        <f>17166.15+648.39</f>
        <v>17814.54</v>
      </c>
      <c r="AE299" s="207"/>
      <c r="AF299" s="5"/>
      <c r="AG299" s="5"/>
      <c r="AH299" s="5"/>
      <c r="AI299" s="5"/>
      <c r="AJ299" s="3">
        <f t="shared" si="36"/>
        <v>0</v>
      </c>
      <c r="AK299" s="3">
        <f t="shared" si="37"/>
        <v>-17814.54</v>
      </c>
      <c r="AL299" s="3">
        <f t="shared" si="38"/>
        <v>37.869999999995343</v>
      </c>
      <c r="AM299" s="5"/>
      <c r="AN299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300" spans="2:40" customFormat="1" ht="20.9" customHeight="1" thickBot="1">
      <c r="B300" s="476"/>
      <c r="C300" s="3" t="s">
        <v>433</v>
      </c>
      <c r="D300" s="611" t="s">
        <v>303</v>
      </c>
      <c r="E300" s="607" t="s">
        <v>213</v>
      </c>
      <c r="F300" s="607" t="s">
        <v>171</v>
      </c>
      <c r="G300" s="600">
        <v>3.5</v>
      </c>
      <c r="H300" s="600">
        <v>3.5</v>
      </c>
      <c r="I300" s="684" t="s">
        <v>454</v>
      </c>
      <c r="J300" s="684" t="s">
        <v>454</v>
      </c>
      <c r="K300" s="593">
        <v>25748.59</v>
      </c>
      <c r="L300" s="597"/>
      <c r="M300" s="597"/>
      <c r="N300" s="594"/>
      <c r="O300" s="594"/>
      <c r="P300" s="594"/>
      <c r="Q300" s="594"/>
      <c r="R300" s="594"/>
      <c r="S300" s="594"/>
      <c r="T300" s="594"/>
      <c r="U300" s="592" t="str">
        <f>IF(Tabela1[[#This Row],[Desconto SLA Mês]]&lt;&gt;"preenchimento pendente","Sim","Não")</f>
        <v>Sim</v>
      </c>
      <c r="V300" s="592">
        <f t="shared" si="32"/>
        <v>25748.59</v>
      </c>
      <c r="W300" s="592"/>
      <c r="X300" s="609"/>
      <c r="Y300" s="609"/>
      <c r="Z300" s="609"/>
      <c r="AA300" s="610">
        <v>45809</v>
      </c>
      <c r="AB300" s="668" cm="1">
        <f t="array" ref="AB30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00" s="207"/>
      <c r="AD300" s="207"/>
      <c r="AE300" s="207"/>
      <c r="AF300" s="5"/>
      <c r="AG300" s="5"/>
      <c r="AH300" s="5"/>
      <c r="AI300" s="5"/>
      <c r="AJ300" s="3">
        <f t="shared" si="36"/>
        <v>0</v>
      </c>
      <c r="AK300" s="3">
        <f t="shared" si="37"/>
        <v>0</v>
      </c>
      <c r="AL300" s="3">
        <f t="shared" si="38"/>
        <v>0</v>
      </c>
      <c r="AM300" s="5"/>
      <c r="AN300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301" spans="2:40" customFormat="1" ht="20.9" customHeight="1" thickBot="1">
      <c r="B301" s="476"/>
      <c r="C301" s="3" t="s">
        <v>433</v>
      </c>
      <c r="D301" s="611" t="s">
        <v>303</v>
      </c>
      <c r="E301" s="607" t="s">
        <v>88</v>
      </c>
      <c r="F301" s="607" t="s">
        <v>165</v>
      </c>
      <c r="G301" s="600">
        <v>64</v>
      </c>
      <c r="H301" s="600">
        <v>60</v>
      </c>
      <c r="I301" s="684" t="s">
        <v>454</v>
      </c>
      <c r="J301" s="684" t="s">
        <v>454</v>
      </c>
      <c r="K301" s="593">
        <v>295177.39</v>
      </c>
      <c r="L301" s="597"/>
      <c r="M301" s="597"/>
      <c r="N301" s="594"/>
      <c r="O301" s="594"/>
      <c r="P301" s="594"/>
      <c r="Q301" s="594"/>
      <c r="R301" s="594"/>
      <c r="S301" s="594"/>
      <c r="T301" s="594"/>
      <c r="U301" s="592" t="str">
        <f>IF(Tabela1[[#This Row],[Desconto SLA Mês]]&lt;&gt;"preenchimento pendente","Sim","Não")</f>
        <v>Sim</v>
      </c>
      <c r="V301" s="592">
        <f t="shared" si="32"/>
        <v>295177.39</v>
      </c>
      <c r="W301" s="592"/>
      <c r="X301" s="609"/>
      <c r="Y301" s="609">
        <f>72258.2/3</f>
        <v>24086.066666666666</v>
      </c>
      <c r="Z301" s="609" t="s">
        <v>455</v>
      </c>
      <c r="AA301" s="610">
        <v>45809</v>
      </c>
      <c r="AB301" s="668" cm="1">
        <f t="array" ref="AB30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01" s="207"/>
      <c r="AD301" s="207">
        <v>7853.632043317516</v>
      </c>
      <c r="AE301" s="207"/>
      <c r="AF301" s="5"/>
      <c r="AG301" s="6"/>
      <c r="AH301" s="5"/>
      <c r="AI301" s="5"/>
      <c r="AJ301" s="3">
        <f t="shared" si="36"/>
        <v>0</v>
      </c>
      <c r="AK301" s="3">
        <f t="shared" si="37"/>
        <v>-7853.632043317516</v>
      </c>
      <c r="AL301" s="3">
        <f t="shared" si="38"/>
        <v>0</v>
      </c>
      <c r="AM301" s="5"/>
      <c r="AN301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302" spans="2:40" customFormat="1" ht="31.5" thickBot="1">
      <c r="B302" s="476"/>
      <c r="C302" s="3" t="s">
        <v>433</v>
      </c>
      <c r="D302" s="611" t="s">
        <v>303</v>
      </c>
      <c r="E302" s="607" t="s">
        <v>75</v>
      </c>
      <c r="F302" s="607" t="s">
        <v>192</v>
      </c>
      <c r="G302" s="600">
        <v>4</v>
      </c>
      <c r="H302" s="630">
        <v>3</v>
      </c>
      <c r="I302" s="684" t="s">
        <v>454</v>
      </c>
      <c r="J302" s="684" t="s">
        <v>454</v>
      </c>
      <c r="K302" s="593">
        <v>26895.68</v>
      </c>
      <c r="L302" s="597"/>
      <c r="M302" s="597"/>
      <c r="N302" s="594"/>
      <c r="O302" s="594"/>
      <c r="P302" s="594"/>
      <c r="Q302" s="594"/>
      <c r="R302" s="594"/>
      <c r="S302" s="594"/>
      <c r="T302" s="594"/>
      <c r="U302" s="592" t="str">
        <f>IF(Tabela1[[#This Row],[Desconto SLA Mês]]&lt;&gt;"preenchimento pendente","Sim","Não")</f>
        <v>Sim</v>
      </c>
      <c r="V302" s="592">
        <f t="shared" si="32"/>
        <v>26895.68</v>
      </c>
      <c r="W302" s="592"/>
      <c r="X302" s="609"/>
      <c r="Y302" s="609"/>
      <c r="Z302" s="609"/>
      <c r="AA302" s="610">
        <v>45809</v>
      </c>
      <c r="AB302" s="668" cm="1">
        <f t="array" ref="AB30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02" s="64"/>
      <c r="AD302" s="64"/>
      <c r="AE302" s="207"/>
      <c r="AF302" s="5"/>
      <c r="AG302" s="5"/>
      <c r="AH302" s="5"/>
      <c r="AI302" s="5"/>
      <c r="AJ302" s="3">
        <f t="shared" si="36"/>
        <v>0</v>
      </c>
      <c r="AK302" s="3">
        <f t="shared" si="37"/>
        <v>0</v>
      </c>
      <c r="AL302" s="3">
        <f t="shared" si="38"/>
        <v>0</v>
      </c>
      <c r="AM302" s="5"/>
      <c r="AN302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303" spans="2:40" customFormat="1" ht="31.5" thickBot="1">
      <c r="B303" s="476"/>
      <c r="C303" s="3" t="s">
        <v>433</v>
      </c>
      <c r="D303" s="611" t="s">
        <v>303</v>
      </c>
      <c r="E303" s="607" t="s">
        <v>210</v>
      </c>
      <c r="F303" s="607" t="s">
        <v>153</v>
      </c>
      <c r="G303" s="600">
        <v>10</v>
      </c>
      <c r="H303" s="600">
        <v>10</v>
      </c>
      <c r="I303" s="684" t="s">
        <v>454</v>
      </c>
      <c r="J303" s="684" t="s">
        <v>454</v>
      </c>
      <c r="K303" s="593">
        <v>68560.73</v>
      </c>
      <c r="L303" s="597"/>
      <c r="M303" s="597"/>
      <c r="N303" s="594"/>
      <c r="O303" s="594"/>
      <c r="P303" s="594"/>
      <c r="Q303" s="594"/>
      <c r="R303" s="594"/>
      <c r="S303" s="594"/>
      <c r="T303" s="594"/>
      <c r="U303" s="592" t="str">
        <f>IF(Tabela1[[#This Row],[Desconto SLA Mês]]&lt;&gt;"preenchimento pendente","Sim","Não")</f>
        <v>Sim</v>
      </c>
      <c r="V303" s="592">
        <f t="shared" si="32"/>
        <v>68560.73</v>
      </c>
      <c r="W303" s="592"/>
      <c r="X303" s="609"/>
      <c r="Y303" s="609"/>
      <c r="Z303" s="609"/>
      <c r="AA303" s="610">
        <v>45809</v>
      </c>
      <c r="AB303" s="668" cm="1">
        <f t="array" ref="AB30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03" s="64"/>
      <c r="AD303" s="64"/>
      <c r="AE303" s="207"/>
      <c r="AF303" s="5"/>
      <c r="AG303" s="5"/>
      <c r="AH303" s="5"/>
      <c r="AI303" s="5"/>
      <c r="AJ303" s="3">
        <f t="shared" si="36"/>
        <v>0</v>
      </c>
      <c r="AK303" s="3">
        <f t="shared" si="37"/>
        <v>0</v>
      </c>
      <c r="AL303" s="3">
        <f t="shared" si="38"/>
        <v>0</v>
      </c>
      <c r="AM303" s="5"/>
      <c r="AN303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304" spans="2:40" customFormat="1" ht="47" thickBot="1">
      <c r="B304" s="476"/>
      <c r="C304" s="3" t="s">
        <v>433</v>
      </c>
      <c r="D304" s="611" t="s">
        <v>340</v>
      </c>
      <c r="E304" s="607" t="s">
        <v>212</v>
      </c>
      <c r="F304" s="607" t="s">
        <v>149</v>
      </c>
      <c r="G304" s="600">
        <v>10</v>
      </c>
      <c r="H304" s="600">
        <v>10</v>
      </c>
      <c r="I304" s="684" t="s">
        <v>434</v>
      </c>
      <c r="J304" s="684" t="s">
        <v>434</v>
      </c>
      <c r="K304" s="593">
        <v>63947.94</v>
      </c>
      <c r="L304" s="594"/>
      <c r="M304" s="597"/>
      <c r="N304" s="594"/>
      <c r="O304" s="594"/>
      <c r="P304" s="593">
        <v>0</v>
      </c>
      <c r="Q304" s="594"/>
      <c r="R304" s="594"/>
      <c r="S304" s="594"/>
      <c r="T304" s="594"/>
      <c r="U304" s="592" t="str">
        <f>IF(Tabela1[[#This Row],[Desconto SLA Mês]]&lt;&gt;"preenchimento pendente","Sim","Não")</f>
        <v>Sim</v>
      </c>
      <c r="V304" s="592">
        <f t="shared" si="32"/>
        <v>63947.94</v>
      </c>
      <c r="W304" s="592"/>
      <c r="X304" s="609"/>
      <c r="Y304" s="609"/>
      <c r="Z304" s="609"/>
      <c r="AA304" s="610">
        <v>45839</v>
      </c>
      <c r="AB304" s="668" cm="1">
        <f t="array" ref="AB30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04" s="207"/>
      <c r="AD304" s="207"/>
      <c r="AE304" s="207"/>
      <c r="AF304" s="5"/>
      <c r="AG304" s="5"/>
      <c r="AH304" s="5"/>
      <c r="AI304" s="5"/>
      <c r="AJ304" s="3">
        <f t="shared" si="36"/>
        <v>0</v>
      </c>
      <c r="AK304" s="3">
        <f t="shared" si="37"/>
        <v>0</v>
      </c>
      <c r="AL304" s="3">
        <f t="shared" si="38"/>
        <v>0</v>
      </c>
      <c r="AM304" s="5"/>
      <c r="AN304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305" spans="2:40" customFormat="1" ht="47" thickBot="1">
      <c r="B305" s="476">
        <v>45852</v>
      </c>
      <c r="C305" s="3" t="s">
        <v>220</v>
      </c>
      <c r="D305" s="611" t="s">
        <v>340</v>
      </c>
      <c r="E305" s="607" t="s">
        <v>88</v>
      </c>
      <c r="F305" s="607" t="s">
        <v>158</v>
      </c>
      <c r="G305" s="600">
        <v>41</v>
      </c>
      <c r="H305" s="600">
        <v>38</v>
      </c>
      <c r="I305" s="600">
        <v>0</v>
      </c>
      <c r="J305" s="600">
        <v>0</v>
      </c>
      <c r="K305" s="593">
        <v>198052.48854835052</v>
      </c>
      <c r="L305" s="593">
        <v>0</v>
      </c>
      <c r="M305" s="593">
        <v>0</v>
      </c>
      <c r="N305" s="593">
        <v>0</v>
      </c>
      <c r="O305" s="593">
        <v>0</v>
      </c>
      <c r="P305" s="593">
        <v>-2310.61238333335</v>
      </c>
      <c r="Q305" s="633">
        <v>0</v>
      </c>
      <c r="R305" s="593">
        <v>0</v>
      </c>
      <c r="S305" s="593">
        <v>0</v>
      </c>
      <c r="T305" s="593">
        <v>0</v>
      </c>
      <c r="U305" s="592" t="str">
        <f>IF(Tabela1[[#This Row],[Desconto SLA Mês]]&lt;&gt;"preenchimento pendente","Sim","Não")</f>
        <v>Sim</v>
      </c>
      <c r="V305" s="592">
        <f t="shared" si="32"/>
        <v>195741.87616501717</v>
      </c>
      <c r="W305" s="592"/>
      <c r="X305" s="609"/>
      <c r="Y305" s="632">
        <v>26400.022288597069</v>
      </c>
      <c r="Z305" s="627" t="s">
        <v>456</v>
      </c>
      <c r="AA305" s="610">
        <v>45809</v>
      </c>
      <c r="AB305" s="668" cm="1">
        <f t="array" ref="AB30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05" s="207"/>
      <c r="AD305" s="64">
        <f>2840.22+2581.65+989.99+7358.96+775.04+684.77</f>
        <v>15230.630000000001</v>
      </c>
      <c r="AE305" s="207"/>
      <c r="AF305" s="5"/>
      <c r="AG305" s="5"/>
      <c r="AH305" s="5"/>
      <c r="AI305" s="5"/>
      <c r="AJ305" s="3">
        <f t="shared" si="36"/>
        <v>0</v>
      </c>
      <c r="AK305" s="3">
        <f t="shared" si="37"/>
        <v>-15230.630000000001</v>
      </c>
      <c r="AL305" s="3">
        <f t="shared" si="38"/>
        <v>2310.612383333355</v>
      </c>
      <c r="AM305" s="5"/>
      <c r="AN305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306" spans="2:40" customFormat="1" ht="47" thickBot="1">
      <c r="B306" s="476"/>
      <c r="C306" s="3" t="s">
        <v>433</v>
      </c>
      <c r="D306" s="611" t="s">
        <v>340</v>
      </c>
      <c r="E306" s="607" t="s">
        <v>75</v>
      </c>
      <c r="F306" s="607" t="s">
        <v>192</v>
      </c>
      <c r="G306" s="600">
        <v>2</v>
      </c>
      <c r="H306" s="600">
        <v>2</v>
      </c>
      <c r="I306" s="684" t="s">
        <v>434</v>
      </c>
      <c r="J306" s="684" t="s">
        <v>434</v>
      </c>
      <c r="K306" s="593">
        <v>16795.82</v>
      </c>
      <c r="L306" s="594"/>
      <c r="M306" s="597"/>
      <c r="N306" s="594"/>
      <c r="O306" s="594"/>
      <c r="P306" s="684" t="s">
        <v>432</v>
      </c>
      <c r="Q306" s="594"/>
      <c r="R306" s="594"/>
      <c r="S306" s="594"/>
      <c r="T306" s="594"/>
      <c r="U306" s="592" t="str">
        <f>IF(Tabela1[[#This Row],[Desconto SLA Mês]]&lt;&gt;"preenchimento pendente","Sim","Não")</f>
        <v>Não</v>
      </c>
      <c r="V306" s="592">
        <f t="shared" si="32"/>
        <v>16795.82</v>
      </c>
      <c r="W306" s="592"/>
      <c r="X306" s="609"/>
      <c r="Y306" s="609"/>
      <c r="Z306" s="609"/>
      <c r="AA306" s="610">
        <v>45809</v>
      </c>
      <c r="AB306" s="668" cm="1">
        <f t="array" ref="AB30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06" s="207"/>
      <c r="AD306" s="207"/>
      <c r="AE306" s="207"/>
      <c r="AF306" s="5"/>
      <c r="AG306" s="5"/>
      <c r="AH306" s="5"/>
      <c r="AI306" s="5"/>
      <c r="AJ306" s="3">
        <f t="shared" si="36"/>
        <v>0</v>
      </c>
      <c r="AK306" s="3">
        <f t="shared" si="37"/>
        <v>0</v>
      </c>
      <c r="AL306" s="3">
        <f t="shared" si="38"/>
        <v>0</v>
      </c>
      <c r="AM306" s="5"/>
      <c r="AN306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307" spans="2:40" customFormat="1" ht="20.9" customHeight="1" thickBot="1">
      <c r="B307" s="476"/>
      <c r="C307" s="3" t="s">
        <v>433</v>
      </c>
      <c r="D307" s="611" t="s">
        <v>340</v>
      </c>
      <c r="E307" s="607" t="s">
        <v>208</v>
      </c>
      <c r="F307" s="607" t="s">
        <v>201</v>
      </c>
      <c r="G307" s="600">
        <v>2</v>
      </c>
      <c r="H307" s="600">
        <v>3.56</v>
      </c>
      <c r="I307" s="684" t="s">
        <v>434</v>
      </c>
      <c r="J307" s="684" t="s">
        <v>434</v>
      </c>
      <c r="K307" s="593">
        <v>15317.26</v>
      </c>
      <c r="L307" s="594"/>
      <c r="M307" s="597"/>
      <c r="N307" s="594"/>
      <c r="O307" s="594"/>
      <c r="P307" s="593">
        <v>0</v>
      </c>
      <c r="Q307" s="594"/>
      <c r="R307" s="594"/>
      <c r="S307" s="594"/>
      <c r="T307" s="594"/>
      <c r="U307" s="592" t="str">
        <f>IF(Tabela1[[#This Row],[Desconto SLA Mês]]&lt;&gt;"preenchimento pendente","Sim","Não")</f>
        <v>Sim</v>
      </c>
      <c r="V307" s="592">
        <f t="shared" si="32"/>
        <v>15317.26</v>
      </c>
      <c r="W307" s="592"/>
      <c r="X307" s="609"/>
      <c r="Y307" s="609"/>
      <c r="Z307" s="609"/>
      <c r="AA307" s="610">
        <v>45839</v>
      </c>
      <c r="AB307" s="668" cm="1">
        <f t="array" ref="AB30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07" s="64"/>
      <c r="AD307" s="64"/>
      <c r="AE307" s="207"/>
      <c r="AF307" s="5"/>
      <c r="AG307" s="6"/>
      <c r="AH307" s="5"/>
      <c r="AI307" s="5"/>
      <c r="AJ307" s="3">
        <f t="shared" si="36"/>
        <v>0</v>
      </c>
      <c r="AK307" s="3">
        <f t="shared" si="37"/>
        <v>0</v>
      </c>
      <c r="AL307" s="3">
        <f t="shared" si="38"/>
        <v>0</v>
      </c>
      <c r="AM307" s="5"/>
      <c r="AN307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308" spans="2:40" customFormat="1" ht="20.9" customHeight="1" thickBot="1">
      <c r="B308" s="476"/>
      <c r="C308" s="3" t="s">
        <v>433</v>
      </c>
      <c r="D308" s="611" t="s">
        <v>340</v>
      </c>
      <c r="E308" s="607" t="s">
        <v>210</v>
      </c>
      <c r="F308" s="607" t="s">
        <v>201</v>
      </c>
      <c r="G308" s="600">
        <v>6</v>
      </c>
      <c r="H308" s="600">
        <v>6</v>
      </c>
      <c r="I308" s="684" t="s">
        <v>434</v>
      </c>
      <c r="J308" s="684" t="s">
        <v>434</v>
      </c>
      <c r="K308" s="593">
        <v>40046.89</v>
      </c>
      <c r="L308" s="594"/>
      <c r="M308" s="597"/>
      <c r="N308" s="594"/>
      <c r="O308" s="594"/>
      <c r="P308" s="593">
        <v>0</v>
      </c>
      <c r="Q308" s="594"/>
      <c r="R308" s="594"/>
      <c r="S308" s="594"/>
      <c r="T308" s="594"/>
      <c r="U308" s="592" t="str">
        <f>IF(Tabela1[[#This Row],[Desconto SLA Mês]]&lt;&gt;"preenchimento pendente","Sim","Não")</f>
        <v>Sim</v>
      </c>
      <c r="V308" s="592">
        <f t="shared" si="32"/>
        <v>40046.89</v>
      </c>
      <c r="W308" s="592"/>
      <c r="X308" s="609"/>
      <c r="Y308" s="609"/>
      <c r="Z308" s="609"/>
      <c r="AA308" s="610">
        <v>45839</v>
      </c>
      <c r="AB308" s="668" cm="1">
        <f t="array" ref="AB30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08" s="64"/>
      <c r="AD308" s="64"/>
      <c r="AE308" s="207"/>
      <c r="AF308" s="5"/>
      <c r="AG308" s="5"/>
      <c r="AH308" s="5"/>
      <c r="AI308" s="5"/>
      <c r="AJ308" s="3">
        <f t="shared" si="36"/>
        <v>0</v>
      </c>
      <c r="AK308" s="3">
        <f t="shared" si="37"/>
        <v>0</v>
      </c>
      <c r="AL308" s="3">
        <f t="shared" si="38"/>
        <v>0</v>
      </c>
      <c r="AM308" s="5"/>
      <c r="AN308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309" spans="2:40" customFormat="1" ht="20.9" customHeight="1" thickBot="1">
      <c r="B309" s="476">
        <v>45849</v>
      </c>
      <c r="C309" s="3" t="s">
        <v>220</v>
      </c>
      <c r="D309" s="611" t="s">
        <v>352</v>
      </c>
      <c r="E309" s="607" t="s">
        <v>88</v>
      </c>
      <c r="F309" s="607" t="s">
        <v>158</v>
      </c>
      <c r="G309" s="600">
        <v>22</v>
      </c>
      <c r="H309" s="600">
        <v>22</v>
      </c>
      <c r="I309" s="600">
        <v>0</v>
      </c>
      <c r="J309" s="600">
        <v>0</v>
      </c>
      <c r="K309" s="593">
        <v>121722.58</v>
      </c>
      <c r="L309" s="593"/>
      <c r="M309" s="593">
        <v>0</v>
      </c>
      <c r="N309" s="593"/>
      <c r="O309" s="593">
        <v>0</v>
      </c>
      <c r="P309" s="593">
        <v>-1217.2257999999999</v>
      </c>
      <c r="Q309" s="593">
        <v>0</v>
      </c>
      <c r="R309" s="593">
        <v>0</v>
      </c>
      <c r="S309" s="593">
        <v>0</v>
      </c>
      <c r="T309" s="593">
        <v>0</v>
      </c>
      <c r="U309" s="592" t="str">
        <f>IF(Tabela1[[#This Row],[Desconto SLA Mês]]&lt;&gt;"preenchimento pendente","Sim","Não")</f>
        <v>Sim</v>
      </c>
      <c r="V309" s="613">
        <f t="shared" ref="V309:V372" si="39">(K309+M309+R309+S309+T309+O309)+IF(U309="Sim",P309+Q309,0)</f>
        <v>120505.3542</v>
      </c>
      <c r="W309" s="592"/>
      <c r="X309" s="609"/>
      <c r="Y309" s="609"/>
      <c r="Z309" s="609"/>
      <c r="AA309" s="610">
        <v>45839</v>
      </c>
      <c r="AB309" s="668" cm="1">
        <f t="array" ref="AB30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09" s="64"/>
      <c r="AD309" s="64"/>
      <c r="AE309" s="207"/>
      <c r="AF309" s="5"/>
      <c r="AG309" s="5"/>
      <c r="AH309" s="5"/>
      <c r="AI309" s="5"/>
      <c r="AJ309" s="3">
        <f t="shared" si="36"/>
        <v>0</v>
      </c>
      <c r="AK309" s="3">
        <f t="shared" si="37"/>
        <v>0</v>
      </c>
      <c r="AL309" s="3">
        <f t="shared" si="38"/>
        <v>1217.2258000000002</v>
      </c>
      <c r="AM309" s="5"/>
      <c r="AN309" s="3" t="str">
        <f>_xlfn.XLOOKUP(Tabela1[[#This Row],[Unidade]],tabShoppingsEmails[Shopping],tabShoppingsEmails[E-mails consolidados])</f>
        <v>rafaela.portilho@caririshopping.com.br; brenda.brito@caririshopping.com.br; vitoria.silva@caririshopping.com.br; emilly.santos@caririshopping.com.br; ana.andrade@caririshopping.com.br; jesualdo.farias@caririshopping.com.br</v>
      </c>
    </row>
    <row r="310" spans="2:40" customFormat="1" ht="20.149999999999999" customHeight="1" thickBot="1">
      <c r="B310" s="476">
        <v>45846</v>
      </c>
      <c r="C310" s="3" t="s">
        <v>220</v>
      </c>
      <c r="D310" s="611" t="s">
        <v>336</v>
      </c>
      <c r="E310" s="607" t="s">
        <v>212</v>
      </c>
      <c r="F310" s="607" t="s">
        <v>184</v>
      </c>
      <c r="G310" s="600">
        <v>11.67</v>
      </c>
      <c r="H310" s="600">
        <v>11.67</v>
      </c>
      <c r="I310" s="600">
        <v>0</v>
      </c>
      <c r="J310" s="600">
        <v>0</v>
      </c>
      <c r="K310" s="593">
        <v>71545.090201644998</v>
      </c>
      <c r="L310" s="593">
        <v>0</v>
      </c>
      <c r="M310" s="593">
        <v>0</v>
      </c>
      <c r="N310" s="593">
        <v>0</v>
      </c>
      <c r="O310" s="593">
        <v>0</v>
      </c>
      <c r="P310" s="593">
        <v>0</v>
      </c>
      <c r="Q310" s="593">
        <v>0</v>
      </c>
      <c r="R310" s="593">
        <v>0</v>
      </c>
      <c r="S310" s="593">
        <v>0</v>
      </c>
      <c r="T310" s="593">
        <v>0</v>
      </c>
      <c r="U310" s="592" t="str">
        <f>IF(Tabela1[[#This Row],[Desconto SLA Mês]]&lt;&gt;"preenchimento pendente","Sim","Não")</f>
        <v>Sim</v>
      </c>
      <c r="V310" s="592">
        <f t="shared" si="39"/>
        <v>71545.090201644998</v>
      </c>
      <c r="W310" s="592"/>
      <c r="X310" s="609"/>
      <c r="Y310" s="609">
        <v>4292.7097983550048</v>
      </c>
      <c r="Z310" s="609" t="s">
        <v>435</v>
      </c>
      <c r="AA310" s="610">
        <v>45809</v>
      </c>
      <c r="AB310" s="668" cm="1">
        <f t="array" ref="AB31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10" s="207"/>
      <c r="AD310" s="207"/>
      <c r="AE310" s="207"/>
      <c r="AF310" s="5"/>
      <c r="AG310" s="5"/>
      <c r="AH310" s="5"/>
      <c r="AI310" s="5"/>
      <c r="AJ310" s="3">
        <f t="shared" si="36"/>
        <v>0</v>
      </c>
      <c r="AK310" s="3">
        <f t="shared" si="37"/>
        <v>0</v>
      </c>
      <c r="AL310" s="3">
        <f t="shared" si="38"/>
        <v>0</v>
      </c>
      <c r="AM310" s="5"/>
      <c r="AN310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311" spans="2:40" customFormat="1" ht="20.9" customHeight="1" thickBot="1">
      <c r="B311" s="476"/>
      <c r="C311" s="3" t="s">
        <v>433</v>
      </c>
      <c r="D311" s="611" t="s">
        <v>336</v>
      </c>
      <c r="E311" s="607" t="s">
        <v>213</v>
      </c>
      <c r="F311" s="607" t="s">
        <v>139</v>
      </c>
      <c r="G311" s="600">
        <v>5</v>
      </c>
      <c r="H311" s="600">
        <v>5</v>
      </c>
      <c r="I311" s="684" t="s">
        <v>454</v>
      </c>
      <c r="J311" s="684" t="s">
        <v>454</v>
      </c>
      <c r="K311" s="593">
        <v>25547</v>
      </c>
      <c r="L311" s="594"/>
      <c r="M311" s="594"/>
      <c r="N311" s="594"/>
      <c r="O311" s="594"/>
      <c r="P311" s="593">
        <v>0</v>
      </c>
      <c r="Q311" s="594"/>
      <c r="R311" s="594"/>
      <c r="S311" s="594"/>
      <c r="T311" s="594"/>
      <c r="U311" s="592" t="str">
        <f>IF(Tabela1[[#This Row],[Desconto SLA Mês]]&lt;&gt;"preenchimento pendente","Sim","Não")</f>
        <v>Sim</v>
      </c>
      <c r="V311" s="592">
        <f t="shared" si="39"/>
        <v>25547</v>
      </c>
      <c r="W311" s="592"/>
      <c r="X311" s="609"/>
      <c r="Y311" s="609"/>
      <c r="Z311" s="609"/>
      <c r="AA311" s="610">
        <v>45809</v>
      </c>
      <c r="AB311" s="668" cm="1">
        <f t="array" ref="AB31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11" s="207"/>
      <c r="AD311" s="207"/>
      <c r="AE311" s="207"/>
      <c r="AF311" s="5"/>
      <c r="AG311" s="5"/>
      <c r="AH311" s="5"/>
      <c r="AI311" s="5"/>
      <c r="AJ311" s="3">
        <f t="shared" si="36"/>
        <v>0</v>
      </c>
      <c r="AK311" s="3">
        <f t="shared" si="37"/>
        <v>0</v>
      </c>
      <c r="AL311" s="3">
        <f t="shared" si="38"/>
        <v>0</v>
      </c>
      <c r="AM311" s="5"/>
      <c r="AN311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312" spans="2:40" customFormat="1" ht="20.9" customHeight="1" thickBot="1">
      <c r="B312" s="476">
        <v>45847</v>
      </c>
      <c r="C312" s="3" t="s">
        <v>220</v>
      </c>
      <c r="D312" s="611" t="s">
        <v>336</v>
      </c>
      <c r="E312" s="607" t="s">
        <v>88</v>
      </c>
      <c r="F312" s="607" t="s">
        <v>153</v>
      </c>
      <c r="G312" s="600">
        <v>63</v>
      </c>
      <c r="H312" s="600">
        <v>72</v>
      </c>
      <c r="I312" s="600">
        <v>173</v>
      </c>
      <c r="J312" s="600">
        <v>0</v>
      </c>
      <c r="K312" s="593">
        <v>369996.15</v>
      </c>
      <c r="L312" s="593">
        <v>-25029.200000000001</v>
      </c>
      <c r="M312" s="593"/>
      <c r="N312" s="593">
        <v>0</v>
      </c>
      <c r="O312" s="593">
        <v>0</v>
      </c>
      <c r="P312" s="594"/>
      <c r="Q312" s="593">
        <v>0</v>
      </c>
      <c r="R312" s="593">
        <v>0</v>
      </c>
      <c r="S312" s="593">
        <v>0</v>
      </c>
      <c r="T312" s="593">
        <v>0</v>
      </c>
      <c r="U312" s="592" t="str">
        <f>IF(Tabela1[[#This Row],[Desconto SLA Mês]]&lt;&gt;"preenchimento pendente","Sim","Não")</f>
        <v>Sim</v>
      </c>
      <c r="V312" s="592">
        <f t="shared" si="39"/>
        <v>369996.15</v>
      </c>
      <c r="W312" s="592"/>
      <c r="X312" s="609"/>
      <c r="Y312" s="609"/>
      <c r="Z312" s="609"/>
      <c r="AA312" s="610">
        <v>45839</v>
      </c>
      <c r="AB312" s="668" cm="1">
        <f t="array" ref="AB31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12" s="207"/>
      <c r="AD312" s="207"/>
      <c r="AE312" s="207"/>
      <c r="AF312" s="5"/>
      <c r="AG312" s="5"/>
      <c r="AH312" s="5"/>
      <c r="AI312" s="5"/>
      <c r="AJ312" s="3">
        <f t="shared" si="36"/>
        <v>-25029.200000000001</v>
      </c>
      <c r="AK312" s="3">
        <f t="shared" si="37"/>
        <v>0</v>
      </c>
      <c r="AL312" s="3">
        <f t="shared" si="38"/>
        <v>0</v>
      </c>
      <c r="AM312" s="5"/>
      <c r="AN312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313" spans="2:40" customFormat="1" ht="20.9" customHeight="1" thickBot="1">
      <c r="B313" s="476"/>
      <c r="C313" s="3" t="s">
        <v>433</v>
      </c>
      <c r="D313" s="611" t="s">
        <v>336</v>
      </c>
      <c r="E313" s="607" t="s">
        <v>75</v>
      </c>
      <c r="F313" s="607" t="s">
        <v>140</v>
      </c>
      <c r="G313" s="600">
        <v>4</v>
      </c>
      <c r="H313" s="600">
        <v>4</v>
      </c>
      <c r="I313" s="684" t="s">
        <v>454</v>
      </c>
      <c r="J313" s="684" t="s">
        <v>454</v>
      </c>
      <c r="K313" s="593">
        <v>27078.76</v>
      </c>
      <c r="L313" s="594"/>
      <c r="M313" s="594"/>
      <c r="N313" s="594"/>
      <c r="O313" s="594"/>
      <c r="P313" s="593">
        <v>0</v>
      </c>
      <c r="Q313" s="594"/>
      <c r="R313" s="594"/>
      <c r="S313" s="594"/>
      <c r="T313" s="594"/>
      <c r="U313" s="592" t="str">
        <f>IF(Tabela1[[#This Row],[Desconto SLA Mês]]&lt;&gt;"preenchimento pendente","Sim","Não")</f>
        <v>Sim</v>
      </c>
      <c r="V313" s="592">
        <f t="shared" si="39"/>
        <v>27078.76</v>
      </c>
      <c r="W313" s="592"/>
      <c r="X313" s="609"/>
      <c r="Y313" s="609"/>
      <c r="Z313" s="609"/>
      <c r="AA313" s="610">
        <v>45809</v>
      </c>
      <c r="AB313" s="668" cm="1">
        <f t="array" ref="AB31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13" s="207"/>
      <c r="AD313" s="207"/>
      <c r="AE313" s="207"/>
      <c r="AF313" s="5"/>
      <c r="AG313" s="5"/>
      <c r="AH313" s="5"/>
      <c r="AI313" s="5"/>
      <c r="AJ313" s="3">
        <f t="shared" si="36"/>
        <v>0</v>
      </c>
      <c r="AK313" s="3">
        <f t="shared" si="37"/>
        <v>0</v>
      </c>
      <c r="AL313" s="3">
        <f t="shared" si="38"/>
        <v>0</v>
      </c>
      <c r="AM313" s="5"/>
      <c r="AN313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314" spans="2:40" customFormat="1" ht="31.5" thickBot="1">
      <c r="B314" s="476"/>
      <c r="C314" s="3" t="s">
        <v>433</v>
      </c>
      <c r="D314" s="611" t="s">
        <v>336</v>
      </c>
      <c r="E314" s="607" t="s">
        <v>208</v>
      </c>
      <c r="F314" s="607" t="s">
        <v>153</v>
      </c>
      <c r="G314" s="600">
        <v>26</v>
      </c>
      <c r="H314" s="600">
        <v>26</v>
      </c>
      <c r="I314" s="684" t="s">
        <v>454</v>
      </c>
      <c r="J314" s="684" t="s">
        <v>454</v>
      </c>
      <c r="K314" s="593">
        <v>122188.53420969064</v>
      </c>
      <c r="L314" s="594"/>
      <c r="M314" s="594"/>
      <c r="N314" s="594"/>
      <c r="O314" s="594"/>
      <c r="P314" s="593">
        <v>0</v>
      </c>
      <c r="Q314" s="594"/>
      <c r="R314" s="594"/>
      <c r="S314" s="594"/>
      <c r="T314" s="594"/>
      <c r="U314" s="592" t="str">
        <f>IF(Tabela1[[#This Row],[Desconto SLA Mês]]&lt;&gt;"preenchimento pendente","Sim","Não")</f>
        <v>Sim</v>
      </c>
      <c r="V314" s="592">
        <f t="shared" si="39"/>
        <v>122188.53420969064</v>
      </c>
      <c r="W314" s="592"/>
      <c r="X314" s="609"/>
      <c r="Y314" s="609"/>
      <c r="Z314" s="609"/>
      <c r="AA314" s="610">
        <v>45809</v>
      </c>
      <c r="AB314" s="668" cm="1">
        <f t="array" ref="AB31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14" s="207"/>
      <c r="AD314" s="207"/>
      <c r="AE314" s="207"/>
      <c r="AF314" s="5"/>
      <c r="AG314" s="5"/>
      <c r="AH314" s="5"/>
      <c r="AI314" s="5"/>
      <c r="AJ314" s="3">
        <f t="shared" si="36"/>
        <v>0</v>
      </c>
      <c r="AK314" s="3">
        <f t="shared" si="37"/>
        <v>0</v>
      </c>
      <c r="AL314" s="3">
        <f t="shared" si="38"/>
        <v>0</v>
      </c>
      <c r="AM314" s="5"/>
      <c r="AN314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315" spans="2:40" customFormat="1" ht="31.5" thickBot="1">
      <c r="B315" s="476"/>
      <c r="C315" s="3" t="s">
        <v>433</v>
      </c>
      <c r="D315" s="611" t="s">
        <v>336</v>
      </c>
      <c r="E315" s="607" t="s">
        <v>210</v>
      </c>
      <c r="F315" s="607" t="s">
        <v>153</v>
      </c>
      <c r="G315" s="600">
        <v>17</v>
      </c>
      <c r="H315" s="600">
        <v>17</v>
      </c>
      <c r="I315" s="684" t="s">
        <v>454</v>
      </c>
      <c r="J315" s="684" t="s">
        <v>454</v>
      </c>
      <c r="K315" s="593">
        <v>117832.81</v>
      </c>
      <c r="L315" s="594"/>
      <c r="M315" s="594"/>
      <c r="N315" s="594"/>
      <c r="O315" s="594"/>
      <c r="P315" s="593">
        <v>0</v>
      </c>
      <c r="Q315" s="594"/>
      <c r="R315" s="594"/>
      <c r="S315" s="594"/>
      <c r="T315" s="594"/>
      <c r="U315" s="592" t="str">
        <f>IF(Tabela1[[#This Row],[Desconto SLA Mês]]&lt;&gt;"preenchimento pendente","Sim","Não")</f>
        <v>Sim</v>
      </c>
      <c r="V315" s="592">
        <f t="shared" si="39"/>
        <v>117832.81</v>
      </c>
      <c r="W315" s="592"/>
      <c r="X315" s="609"/>
      <c r="Y315" s="609"/>
      <c r="Z315" s="609"/>
      <c r="AA315" s="610">
        <v>45809</v>
      </c>
      <c r="AB315" s="668" cm="1">
        <f t="array" ref="AB31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15" s="207"/>
      <c r="AD315" s="207"/>
      <c r="AE315" s="207"/>
      <c r="AF315" s="5"/>
      <c r="AG315" s="6"/>
      <c r="AH315" s="5"/>
      <c r="AI315" s="5"/>
      <c r="AJ315" s="3">
        <f t="shared" si="36"/>
        <v>0</v>
      </c>
      <c r="AK315" s="3">
        <f t="shared" si="37"/>
        <v>0</v>
      </c>
      <c r="AL315" s="3">
        <f t="shared" si="38"/>
        <v>0</v>
      </c>
      <c r="AM315" s="5"/>
      <c r="AN315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316" spans="2:40" customFormat="1" ht="31.5" thickBot="1">
      <c r="B316" s="476"/>
      <c r="C316" s="3" t="s">
        <v>433</v>
      </c>
      <c r="D316" s="611" t="s">
        <v>354</v>
      </c>
      <c r="E316" s="607" t="s">
        <v>212</v>
      </c>
      <c r="F316" s="607" t="s">
        <v>195</v>
      </c>
      <c r="G316" s="600">
        <v>12</v>
      </c>
      <c r="H316" s="600">
        <v>13</v>
      </c>
      <c r="I316" s="680" t="s">
        <v>434</v>
      </c>
      <c r="J316" s="680" t="s">
        <v>434</v>
      </c>
      <c r="K316" s="593">
        <v>102827.51</v>
      </c>
      <c r="L316" s="593"/>
      <c r="M316" s="635"/>
      <c r="N316" s="593"/>
      <c r="O316" s="599"/>
      <c r="P316" s="593">
        <v>-171.38</v>
      </c>
      <c r="Q316" s="593"/>
      <c r="R316" s="593">
        <v>0</v>
      </c>
      <c r="S316" s="593"/>
      <c r="T316" s="593">
        <v>0</v>
      </c>
      <c r="U316" s="592" t="str">
        <f>IF(Tabela1[[#This Row],[Desconto SLA Mês]]&lt;&gt;"preenchimento pendente","Sim","Não")</f>
        <v>Sim</v>
      </c>
      <c r="V316" s="592">
        <f t="shared" si="39"/>
        <v>102656.12999999999</v>
      </c>
      <c r="W316" s="592"/>
      <c r="X316" s="609"/>
      <c r="Y316" s="609">
        <v>0</v>
      </c>
      <c r="Z316" s="609"/>
      <c r="AA316" s="610">
        <v>45809</v>
      </c>
      <c r="AB316" s="668" cm="1">
        <f t="array" ref="AB31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316" s="207"/>
      <c r="AD316" s="207"/>
      <c r="AE316" s="207"/>
      <c r="AF316" s="5"/>
      <c r="AG316" s="5"/>
      <c r="AH316" s="5"/>
      <c r="AI316" s="5"/>
      <c r="AJ316" s="3">
        <f t="shared" si="36"/>
        <v>0</v>
      </c>
      <c r="AK316" s="3">
        <f t="shared" si="37"/>
        <v>0</v>
      </c>
      <c r="AL316" s="3">
        <f t="shared" si="38"/>
        <v>171.38000000000466</v>
      </c>
      <c r="AM316" s="5"/>
      <c r="AN316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317" spans="2:40" customFormat="1" ht="31.5" thickBot="1">
      <c r="B317" s="476"/>
      <c r="C317" s="3" t="s">
        <v>433</v>
      </c>
      <c r="D317" s="611" t="s">
        <v>354</v>
      </c>
      <c r="E317" s="607" t="s">
        <v>213</v>
      </c>
      <c r="F317" s="607" t="s">
        <v>171</v>
      </c>
      <c r="G317" s="600">
        <v>3</v>
      </c>
      <c r="H317" s="600">
        <v>3</v>
      </c>
      <c r="I317" s="680" t="s">
        <v>434</v>
      </c>
      <c r="J317" s="680" t="s">
        <v>434</v>
      </c>
      <c r="K317" s="593">
        <v>18698.97</v>
      </c>
      <c r="L317" s="593"/>
      <c r="M317" s="635"/>
      <c r="N317" s="593"/>
      <c r="O317" s="599"/>
      <c r="P317" s="673" t="s">
        <v>432</v>
      </c>
      <c r="Q317" s="593"/>
      <c r="R317" s="593">
        <v>0</v>
      </c>
      <c r="S317" s="593"/>
      <c r="T317" s="593">
        <v>0</v>
      </c>
      <c r="U317" s="592" t="str">
        <f>IF(Tabela1[[#This Row],[Desconto SLA Mês]]&lt;&gt;"preenchimento pendente","Sim","Não")</f>
        <v>Não</v>
      </c>
      <c r="V317" s="592">
        <f t="shared" si="39"/>
        <v>18698.97</v>
      </c>
      <c r="W317" s="592"/>
      <c r="X317" s="609"/>
      <c r="Y317" s="609">
        <v>0</v>
      </c>
      <c r="Z317" s="609"/>
      <c r="AA317" s="610">
        <v>45809</v>
      </c>
      <c r="AB317" s="668" cm="1">
        <f t="array" ref="AB31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317" s="207"/>
      <c r="AD317" s="207"/>
      <c r="AE317" s="207"/>
      <c r="AF317" s="5"/>
      <c r="AG317" s="5"/>
      <c r="AH317" s="5"/>
      <c r="AI317" s="5"/>
      <c r="AJ317" s="3">
        <f t="shared" si="36"/>
        <v>0</v>
      </c>
      <c r="AK317" s="3">
        <f t="shared" si="37"/>
        <v>0</v>
      </c>
      <c r="AL317" s="3">
        <f t="shared" si="38"/>
        <v>0</v>
      </c>
      <c r="AM317" s="5"/>
      <c r="AN317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318" spans="2:40" customFormat="1" ht="31.5" thickBot="1">
      <c r="B318" s="476"/>
      <c r="C318" s="3" t="s">
        <v>220</v>
      </c>
      <c r="D318" s="611" t="s">
        <v>354</v>
      </c>
      <c r="E318" s="607" t="s">
        <v>88</v>
      </c>
      <c r="F318" s="607" t="s">
        <v>165</v>
      </c>
      <c r="G318" s="600">
        <v>41</v>
      </c>
      <c r="H318" s="600">
        <v>37</v>
      </c>
      <c r="I318" s="600">
        <v>0</v>
      </c>
      <c r="J318" s="600">
        <v>0</v>
      </c>
      <c r="K318" s="593">
        <v>175480.95</v>
      </c>
      <c r="L318" s="593">
        <v>0</v>
      </c>
      <c r="M318" s="593">
        <v>0</v>
      </c>
      <c r="N318" s="593"/>
      <c r="O318" s="593">
        <v>0</v>
      </c>
      <c r="P318" s="593">
        <v>-1169.8699999999999</v>
      </c>
      <c r="Q318" s="593">
        <v>0</v>
      </c>
      <c r="R318" s="593">
        <v>0</v>
      </c>
      <c r="S318" s="593"/>
      <c r="T318" s="593">
        <v>0</v>
      </c>
      <c r="U318" s="592" t="str">
        <f>IF(Tabela1[[#This Row],[Desconto SLA Mês]]&lt;&gt;"preenchimento pendente","Sim","Não")</f>
        <v>Sim</v>
      </c>
      <c r="V318" s="592">
        <f t="shared" si="39"/>
        <v>174311.08000000002</v>
      </c>
      <c r="W318" s="592"/>
      <c r="X318" s="609"/>
      <c r="Y318" s="609">
        <v>0</v>
      </c>
      <c r="Z318" s="609"/>
      <c r="AA318" s="610">
        <v>45809</v>
      </c>
      <c r="AB318" s="668" cm="1">
        <f t="array" ref="AB31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318" s="207"/>
      <c r="AD318" s="207"/>
      <c r="AE318" s="207"/>
      <c r="AF318" s="5"/>
      <c r="AG318" s="5"/>
      <c r="AH318" s="5"/>
      <c r="AI318" s="5"/>
      <c r="AJ318" s="3">
        <f t="shared" si="36"/>
        <v>0</v>
      </c>
      <c r="AK318" s="3">
        <f t="shared" si="37"/>
        <v>0</v>
      </c>
      <c r="AL318" s="3">
        <f t="shared" si="38"/>
        <v>1169.8699999999953</v>
      </c>
      <c r="AM318" s="5"/>
      <c r="AN318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319" spans="2:40" customFormat="1" ht="20.9" customHeight="1" thickBot="1">
      <c r="B319" s="476"/>
      <c r="C319" s="3" t="s">
        <v>433</v>
      </c>
      <c r="D319" s="611" t="s">
        <v>354</v>
      </c>
      <c r="E319" s="607" t="s">
        <v>75</v>
      </c>
      <c r="F319" s="607" t="s">
        <v>192</v>
      </c>
      <c r="G319" s="600">
        <v>3</v>
      </c>
      <c r="H319" s="600">
        <v>2</v>
      </c>
      <c r="I319" s="680" t="s">
        <v>434</v>
      </c>
      <c r="J319" s="680" t="s">
        <v>434</v>
      </c>
      <c r="K319" s="593">
        <v>16692.560000000001</v>
      </c>
      <c r="L319" s="593"/>
      <c r="M319" s="635"/>
      <c r="N319" s="593"/>
      <c r="O319" s="599"/>
      <c r="P319" s="593">
        <v>-27.82</v>
      </c>
      <c r="Q319" s="593"/>
      <c r="R319" s="593">
        <v>0</v>
      </c>
      <c r="S319" s="593"/>
      <c r="T319" s="593">
        <v>0</v>
      </c>
      <c r="U319" s="592" t="str">
        <f>IF(Tabela1[[#This Row],[Desconto SLA Mês]]&lt;&gt;"preenchimento pendente","Sim","Não")</f>
        <v>Sim</v>
      </c>
      <c r="V319" s="592">
        <f t="shared" si="39"/>
        <v>16664.740000000002</v>
      </c>
      <c r="W319" s="592"/>
      <c r="X319" s="609"/>
      <c r="Y319" s="609">
        <v>0</v>
      </c>
      <c r="Z319" s="609"/>
      <c r="AA319" s="610">
        <v>45809</v>
      </c>
      <c r="AB319" s="668" cm="1">
        <f t="array" ref="AB31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319" s="64"/>
      <c r="AD319" s="64"/>
      <c r="AE319" s="64"/>
      <c r="AF319" s="5"/>
      <c r="AG319" s="5"/>
      <c r="AH319" s="5"/>
      <c r="AI319" s="5"/>
      <c r="AJ319" s="3">
        <f t="shared" si="36"/>
        <v>0</v>
      </c>
      <c r="AK319" s="3">
        <f t="shared" si="37"/>
        <v>0</v>
      </c>
      <c r="AL319" s="3">
        <f t="shared" si="38"/>
        <v>27.819999999999709</v>
      </c>
      <c r="AM319" s="5"/>
      <c r="AN319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320" spans="2:40" customFormat="1" ht="20.9" customHeight="1" thickBot="1">
      <c r="B320" s="476"/>
      <c r="C320" s="3" t="s">
        <v>433</v>
      </c>
      <c r="D320" s="611" t="s">
        <v>354</v>
      </c>
      <c r="E320" s="607" t="s">
        <v>210</v>
      </c>
      <c r="F320" s="607" t="s">
        <v>153</v>
      </c>
      <c r="G320" s="600">
        <v>6</v>
      </c>
      <c r="H320" s="600">
        <v>6</v>
      </c>
      <c r="I320" s="680" t="s">
        <v>434</v>
      </c>
      <c r="J320" s="680" t="s">
        <v>434</v>
      </c>
      <c r="K320" s="593">
        <v>39896.269999999997</v>
      </c>
      <c r="L320" s="593"/>
      <c r="M320" s="599"/>
      <c r="N320" s="593"/>
      <c r="O320" s="599"/>
      <c r="P320" s="593">
        <v>0</v>
      </c>
      <c r="Q320" s="593"/>
      <c r="R320" s="593">
        <v>0</v>
      </c>
      <c r="S320" s="593"/>
      <c r="T320" s="593">
        <v>0</v>
      </c>
      <c r="U320" s="592" t="str">
        <f>IF(Tabela1[[#This Row],[Desconto SLA Mês]]&lt;&gt;"preenchimento pendente","Sim","Não")</f>
        <v>Sim</v>
      </c>
      <c r="V320" s="592">
        <f t="shared" si="39"/>
        <v>39896.269999999997</v>
      </c>
      <c r="W320" s="592"/>
      <c r="X320" s="609"/>
      <c r="Y320" s="609">
        <v>0</v>
      </c>
      <c r="Z320" s="609"/>
      <c r="AA320" s="610">
        <v>45809</v>
      </c>
      <c r="AB320" s="668" cm="1">
        <f t="array" ref="AB32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320" s="207"/>
      <c r="AD320" s="207"/>
      <c r="AE320" s="207"/>
      <c r="AF320" s="5"/>
      <c r="AG320" s="5"/>
      <c r="AH320" s="5"/>
      <c r="AI320" s="5"/>
      <c r="AJ320" s="3">
        <f t="shared" ref="AJ320:AJ345" si="40">L320-M320</f>
        <v>0</v>
      </c>
      <c r="AK320" s="3">
        <f t="shared" ref="AK320:AK345" si="41">AC320-AD320</f>
        <v>0</v>
      </c>
      <c r="AL320" s="3">
        <f t="shared" ref="AL320:AL345" si="42">K320-V320</f>
        <v>0</v>
      </c>
      <c r="AM320" s="5"/>
      <c r="AN320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321" spans="2:40" customFormat="1" ht="20.9" customHeight="1" thickBot="1">
      <c r="B321" s="476">
        <v>45845</v>
      </c>
      <c r="C321" s="3" t="s">
        <v>220</v>
      </c>
      <c r="D321" s="611" t="s">
        <v>262</v>
      </c>
      <c r="E321" s="607" t="s">
        <v>212</v>
      </c>
      <c r="F321" s="607" t="s">
        <v>149</v>
      </c>
      <c r="G321" s="600">
        <v>20</v>
      </c>
      <c r="H321" s="600">
        <v>20</v>
      </c>
      <c r="I321" s="600">
        <v>0</v>
      </c>
      <c r="J321" s="600">
        <v>0</v>
      </c>
      <c r="K321" s="593">
        <v>144371.28314204776</v>
      </c>
      <c r="L321" s="593">
        <v>0</v>
      </c>
      <c r="M321" s="593">
        <v>0</v>
      </c>
      <c r="N321" s="593">
        <v>0</v>
      </c>
      <c r="O321" s="593">
        <v>0</v>
      </c>
      <c r="P321" s="593">
        <v>0</v>
      </c>
      <c r="Q321" s="593">
        <v>0</v>
      </c>
      <c r="R321" s="593">
        <v>0</v>
      </c>
      <c r="S321" s="593">
        <v>0</v>
      </c>
      <c r="T321" s="593">
        <v>0</v>
      </c>
      <c r="U321" s="592" t="str">
        <f>IF(Tabela1[[#This Row],[Desconto SLA Mês]]&lt;&gt;"preenchimento pendente","Sim","Não")</f>
        <v>Sim</v>
      </c>
      <c r="V321" s="592">
        <f t="shared" si="39"/>
        <v>144371.28314204776</v>
      </c>
      <c r="W321" s="592"/>
      <c r="X321" s="609"/>
      <c r="Y321" s="609"/>
      <c r="Z321" s="609"/>
      <c r="AA321" s="610">
        <v>45839</v>
      </c>
      <c r="AB321" s="668" cm="1">
        <f t="array" ref="AB32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21" s="207"/>
      <c r="AD321" s="207"/>
      <c r="AE321" s="207"/>
      <c r="AF321" s="5"/>
      <c r="AG321" s="5"/>
      <c r="AH321" s="5"/>
      <c r="AI321" s="5"/>
      <c r="AJ321" s="3">
        <f t="shared" si="40"/>
        <v>0</v>
      </c>
      <c r="AK321" s="3">
        <f t="shared" si="41"/>
        <v>0</v>
      </c>
      <c r="AL321" s="3">
        <f t="shared" si="42"/>
        <v>0</v>
      </c>
      <c r="AM321" s="5"/>
      <c r="AN321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322" spans="2:40" customFormat="1" ht="20.9" customHeight="1" thickBot="1">
      <c r="B322" s="476">
        <v>45842</v>
      </c>
      <c r="C322" s="3" t="s">
        <v>220</v>
      </c>
      <c r="D322" s="611" t="s">
        <v>262</v>
      </c>
      <c r="E322" s="607" t="s">
        <v>88</v>
      </c>
      <c r="F322" s="607" t="s">
        <v>170</v>
      </c>
      <c r="G322" s="600">
        <v>99</v>
      </c>
      <c r="H322" s="600">
        <v>97</v>
      </c>
      <c r="I322" s="600">
        <v>44</v>
      </c>
      <c r="J322" s="600">
        <v>0</v>
      </c>
      <c r="K322" s="593">
        <v>497376.81</v>
      </c>
      <c r="L322" s="593">
        <v>0</v>
      </c>
      <c r="M322" s="593">
        <v>-7677.27</v>
      </c>
      <c r="N322" s="593">
        <v>0</v>
      </c>
      <c r="O322" s="593">
        <v>0</v>
      </c>
      <c r="P322" s="593">
        <v>-4973.7680999999902</v>
      </c>
      <c r="Q322" s="593">
        <v>0</v>
      </c>
      <c r="R322" s="593">
        <v>0</v>
      </c>
      <c r="S322" s="593">
        <v>0</v>
      </c>
      <c r="T322" s="593">
        <v>0</v>
      </c>
      <c r="U322" s="592" t="str">
        <f>IF(Tabela1[[#This Row],[Desconto SLA Mês]]&lt;&gt;"preenchimento pendente","Sim","Não")</f>
        <v>Sim</v>
      </c>
      <c r="V322" s="613">
        <f t="shared" si="39"/>
        <v>484725.77189999999</v>
      </c>
      <c r="W322" s="592"/>
      <c r="X322" s="609"/>
      <c r="Y322" s="609"/>
      <c r="Z322" s="609"/>
      <c r="AA322" s="610">
        <v>45839</v>
      </c>
      <c r="AB322" s="668" cm="1">
        <f t="array" ref="AB32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22" s="207"/>
      <c r="AD322" s="207"/>
      <c r="AE322" s="207"/>
      <c r="AF322" s="5"/>
      <c r="AG322" s="5"/>
      <c r="AH322" s="5"/>
      <c r="AI322" s="5"/>
      <c r="AJ322" s="3">
        <f t="shared" si="40"/>
        <v>7677.27</v>
      </c>
      <c r="AK322" s="3">
        <f t="shared" si="41"/>
        <v>0</v>
      </c>
      <c r="AL322" s="3">
        <f t="shared" si="42"/>
        <v>12651.038100000005</v>
      </c>
      <c r="AM322" s="5"/>
      <c r="AN322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323" spans="2:40" customFormat="1" ht="20.9" customHeight="1" thickBot="1">
      <c r="B323" s="476">
        <v>45842</v>
      </c>
      <c r="C323" s="3" t="s">
        <v>220</v>
      </c>
      <c r="D323" s="611" t="s">
        <v>262</v>
      </c>
      <c r="E323" s="607" t="s">
        <v>210</v>
      </c>
      <c r="F323" s="607" t="s">
        <v>153</v>
      </c>
      <c r="G323" s="600">
        <v>53</v>
      </c>
      <c r="H323" s="600">
        <v>53</v>
      </c>
      <c r="I323" s="600">
        <v>0</v>
      </c>
      <c r="J323" s="600">
        <v>0</v>
      </c>
      <c r="K323" s="593">
        <v>325000</v>
      </c>
      <c r="L323" s="593">
        <v>0</v>
      </c>
      <c r="M323" s="593">
        <v>0</v>
      </c>
      <c r="N323" s="593">
        <v>0</v>
      </c>
      <c r="O323" s="593">
        <v>0</v>
      </c>
      <c r="P323" s="593">
        <v>0</v>
      </c>
      <c r="Q323" s="593">
        <v>0</v>
      </c>
      <c r="R323" s="593">
        <v>0</v>
      </c>
      <c r="S323" s="593">
        <v>0</v>
      </c>
      <c r="T323" s="593">
        <v>0</v>
      </c>
      <c r="U323" s="592" t="str">
        <f>IF(Tabela1[[#This Row],[Desconto SLA Mês]]&lt;&gt;"preenchimento pendente","Sim","Não")</f>
        <v>Sim</v>
      </c>
      <c r="V323" s="613">
        <f t="shared" si="39"/>
        <v>325000</v>
      </c>
      <c r="W323" s="592"/>
      <c r="X323" s="609"/>
      <c r="Y323" s="609"/>
      <c r="Z323" s="609"/>
      <c r="AA323" s="610">
        <v>45839</v>
      </c>
      <c r="AB323" s="668" cm="1">
        <f t="array" ref="AB32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23" s="207"/>
      <c r="AD323" s="207"/>
      <c r="AE323" s="207"/>
      <c r="AF323" s="5"/>
      <c r="AG323" s="5"/>
      <c r="AH323" s="5"/>
      <c r="AI323" s="5"/>
      <c r="AJ323" s="3">
        <f t="shared" si="40"/>
        <v>0</v>
      </c>
      <c r="AK323" s="3">
        <f t="shared" si="41"/>
        <v>0</v>
      </c>
      <c r="AL323" s="3">
        <f t="shared" si="42"/>
        <v>0</v>
      </c>
      <c r="AM323" s="5"/>
      <c r="AN323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324" spans="2:40" customFormat="1" ht="20.9" customHeight="1" thickBot="1">
      <c r="B324" s="476"/>
      <c r="C324" s="3" t="s">
        <v>433</v>
      </c>
      <c r="D324" s="611" t="s">
        <v>342</v>
      </c>
      <c r="E324" s="607" t="s">
        <v>88</v>
      </c>
      <c r="F324" s="607" t="s">
        <v>158</v>
      </c>
      <c r="G324" s="600">
        <v>51</v>
      </c>
      <c r="H324" s="600">
        <v>40</v>
      </c>
      <c r="I324" s="680" t="s">
        <v>434</v>
      </c>
      <c r="J324" s="680" t="s">
        <v>434</v>
      </c>
      <c r="K324" s="593">
        <v>201256.43</v>
      </c>
      <c r="L324" s="593"/>
      <c r="M324" s="596"/>
      <c r="N324" s="596"/>
      <c r="O324" s="596"/>
      <c r="P324" s="670" t="s">
        <v>432</v>
      </c>
      <c r="Q324" s="593">
        <v>0</v>
      </c>
      <c r="R324" s="593">
        <v>0</v>
      </c>
      <c r="S324" s="593">
        <v>0</v>
      </c>
      <c r="T324" s="593">
        <v>0</v>
      </c>
      <c r="U324" s="592" t="str">
        <f>IF(Tabela1[[#This Row],[Desconto SLA Mês]]&lt;&gt;"preenchimento pendente","Sim","Não")</f>
        <v>Não</v>
      </c>
      <c r="V324" s="592">
        <f t="shared" si="39"/>
        <v>201256.43</v>
      </c>
      <c r="W324" s="592"/>
      <c r="X324" s="609"/>
      <c r="Y324" s="609"/>
      <c r="Z324" s="609"/>
      <c r="AA324" s="610">
        <v>45809</v>
      </c>
      <c r="AB324" s="668" cm="1">
        <f t="array" ref="AB32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24" s="207"/>
      <c r="AD324" s="207"/>
      <c r="AE324" s="207"/>
      <c r="AF324" s="5"/>
      <c r="AG324" s="6"/>
      <c r="AH324" s="5"/>
      <c r="AI324" s="5"/>
      <c r="AJ324" s="3">
        <f t="shared" si="40"/>
        <v>0</v>
      </c>
      <c r="AK324" s="3">
        <f t="shared" si="41"/>
        <v>0</v>
      </c>
      <c r="AL324" s="3">
        <f t="shared" si="42"/>
        <v>0</v>
      </c>
      <c r="AM324" s="5"/>
      <c r="AN324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325" spans="2:40" customFormat="1" ht="20.9" customHeight="1" thickBot="1">
      <c r="B325" s="476"/>
      <c r="C325" s="3" t="s">
        <v>433</v>
      </c>
      <c r="D325" s="611" t="s">
        <v>342</v>
      </c>
      <c r="E325" s="607" t="s">
        <v>75</v>
      </c>
      <c r="F325" s="607" t="s">
        <v>179</v>
      </c>
      <c r="G325" s="600">
        <v>3</v>
      </c>
      <c r="H325" s="600">
        <v>2</v>
      </c>
      <c r="I325" s="680" t="s">
        <v>434</v>
      </c>
      <c r="J325" s="680" t="s">
        <v>434</v>
      </c>
      <c r="K325" s="593">
        <v>16153.77</v>
      </c>
      <c r="L325" s="593"/>
      <c r="M325" s="596"/>
      <c r="N325" s="596"/>
      <c r="O325" s="599"/>
      <c r="P325" s="670" t="s">
        <v>432</v>
      </c>
      <c r="Q325" s="593">
        <v>0</v>
      </c>
      <c r="R325" s="593">
        <v>0</v>
      </c>
      <c r="S325" s="593">
        <v>0</v>
      </c>
      <c r="T325" s="593">
        <v>0</v>
      </c>
      <c r="U325" s="592" t="str">
        <f>IF(Tabela1[[#This Row],[Desconto SLA Mês]]&lt;&gt;"preenchimento pendente","Sim","Não")</f>
        <v>Não</v>
      </c>
      <c r="V325" s="592">
        <f t="shared" si="39"/>
        <v>16153.77</v>
      </c>
      <c r="W325" s="592"/>
      <c r="X325" s="609"/>
      <c r="Y325" s="609"/>
      <c r="Z325" s="609"/>
      <c r="AA325" s="610">
        <v>45809</v>
      </c>
      <c r="AB325" s="668" cm="1">
        <f t="array" ref="AB32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325" s="207"/>
      <c r="AD325" s="207"/>
      <c r="AE325" s="207"/>
      <c r="AF325" s="5"/>
      <c r="AG325" s="6"/>
      <c r="AH325" s="5"/>
      <c r="AI325" s="5"/>
      <c r="AJ325" s="3">
        <f t="shared" si="40"/>
        <v>0</v>
      </c>
      <c r="AK325" s="3">
        <f t="shared" si="41"/>
        <v>0</v>
      </c>
      <c r="AL325" s="3">
        <f t="shared" si="42"/>
        <v>0</v>
      </c>
      <c r="AM325" s="5"/>
      <c r="AN325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326" spans="2:40" customFormat="1" ht="31.5" thickBot="1">
      <c r="B326" s="476"/>
      <c r="C326" s="3" t="s">
        <v>433</v>
      </c>
      <c r="D326" s="611" t="s">
        <v>342</v>
      </c>
      <c r="E326" s="607" t="s">
        <v>210</v>
      </c>
      <c r="F326" s="607" t="s">
        <v>158</v>
      </c>
      <c r="G326" s="600">
        <v>14</v>
      </c>
      <c r="H326" s="600">
        <v>14</v>
      </c>
      <c r="I326" s="680" t="s">
        <v>434</v>
      </c>
      <c r="J326" s="680" t="s">
        <v>434</v>
      </c>
      <c r="K326" s="593">
        <v>93374.15</v>
      </c>
      <c r="L326" s="593"/>
      <c r="M326" s="599"/>
      <c r="N326" s="596"/>
      <c r="O326" s="599"/>
      <c r="P326" s="670" t="s">
        <v>432</v>
      </c>
      <c r="Q326" s="593">
        <v>0</v>
      </c>
      <c r="R326" s="593">
        <v>0</v>
      </c>
      <c r="S326" s="593">
        <v>0</v>
      </c>
      <c r="T326" s="593">
        <v>0</v>
      </c>
      <c r="U326" s="592" t="str">
        <f>IF(Tabela1[[#This Row],[Desconto SLA Mês]]&lt;&gt;"preenchimento pendente","Sim","Não")</f>
        <v>Não</v>
      </c>
      <c r="V326" s="592">
        <f t="shared" si="39"/>
        <v>93374.15</v>
      </c>
      <c r="W326" s="592"/>
      <c r="X326" s="609"/>
      <c r="Y326" s="609"/>
      <c r="Z326" s="609"/>
      <c r="AA326" s="610">
        <v>45809</v>
      </c>
      <c r="AB326" s="668" cm="1">
        <f t="array" ref="AB32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26" s="207"/>
      <c r="AD326" s="207"/>
      <c r="AE326" s="207"/>
      <c r="AF326" s="5"/>
      <c r="AG326" s="5"/>
      <c r="AH326" s="5"/>
      <c r="AI326" s="5"/>
      <c r="AJ326" s="3">
        <f t="shared" si="40"/>
        <v>0</v>
      </c>
      <c r="AK326" s="3">
        <f t="shared" si="41"/>
        <v>0</v>
      </c>
      <c r="AL326" s="3">
        <f t="shared" si="42"/>
        <v>0</v>
      </c>
      <c r="AM326" s="5"/>
      <c r="AN326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327" spans="2:40" customFormat="1" ht="20.9" customHeight="1" thickBot="1">
      <c r="B327" s="476"/>
      <c r="C327" s="3" t="s">
        <v>220</v>
      </c>
      <c r="D327" s="611" t="s">
        <v>350</v>
      </c>
      <c r="E327" s="607" t="s">
        <v>212</v>
      </c>
      <c r="F327" s="607" t="s">
        <v>174</v>
      </c>
      <c r="G327" s="600">
        <v>11</v>
      </c>
      <c r="H327" s="600">
        <v>11</v>
      </c>
      <c r="I327" s="600">
        <v>0</v>
      </c>
      <c r="J327" s="600">
        <v>0</v>
      </c>
      <c r="K327" s="593">
        <v>91765.56</v>
      </c>
      <c r="L327" s="593"/>
      <c r="M327" s="593">
        <v>0</v>
      </c>
      <c r="N327" s="593"/>
      <c r="O327" s="593">
        <v>0</v>
      </c>
      <c r="P327" s="593">
        <v>0</v>
      </c>
      <c r="Q327" s="593">
        <v>0</v>
      </c>
      <c r="R327" s="593">
        <v>0</v>
      </c>
      <c r="S327" s="593"/>
      <c r="T327" s="593">
        <v>0</v>
      </c>
      <c r="U327" s="592" t="str">
        <f>IF(Tabela1[[#This Row],[Desconto SLA Mês]]&lt;&gt;"preenchimento pendente","Sim","Não")</f>
        <v>Sim</v>
      </c>
      <c r="V327" s="592">
        <f t="shared" si="39"/>
        <v>91765.56</v>
      </c>
      <c r="W327" s="592"/>
      <c r="X327" s="609"/>
      <c r="Y327" s="609"/>
      <c r="Z327" s="609"/>
      <c r="AA327" s="610">
        <v>45809</v>
      </c>
      <c r="AB327" s="668" cm="1">
        <f t="array" ref="AB32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27" s="207"/>
      <c r="AD327" s="207"/>
      <c r="AE327" s="207"/>
      <c r="AF327" s="5"/>
      <c r="AG327" s="5"/>
      <c r="AH327" s="5"/>
      <c r="AI327" s="5"/>
      <c r="AJ327" s="3">
        <f t="shared" si="40"/>
        <v>0</v>
      </c>
      <c r="AK327" s="3">
        <f t="shared" si="41"/>
        <v>0</v>
      </c>
      <c r="AL327" s="3">
        <f t="shared" si="42"/>
        <v>0</v>
      </c>
      <c r="AM327" s="5"/>
      <c r="AN327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28" spans="2:40" customFormat="1" ht="31.5" thickBot="1">
      <c r="B328" s="476"/>
      <c r="C328" s="3" t="s">
        <v>220</v>
      </c>
      <c r="D328" s="611" t="s">
        <v>350</v>
      </c>
      <c r="E328" s="607" t="s">
        <v>214</v>
      </c>
      <c r="F328" s="607" t="s">
        <v>201</v>
      </c>
      <c r="G328" s="600">
        <v>14</v>
      </c>
      <c r="H328" s="600">
        <v>10</v>
      </c>
      <c r="I328" s="600">
        <v>55</v>
      </c>
      <c r="J328" s="600">
        <v>0</v>
      </c>
      <c r="K328" s="593">
        <v>55283.696741</v>
      </c>
      <c r="L328" s="593">
        <v>0</v>
      </c>
      <c r="M328" s="593">
        <v>-9620.2999999999993</v>
      </c>
      <c r="N328" s="593"/>
      <c r="O328" s="593">
        <v>0</v>
      </c>
      <c r="P328" s="593">
        <v>-552.84</v>
      </c>
      <c r="Q328" s="593">
        <v>0</v>
      </c>
      <c r="R328" s="593">
        <v>0</v>
      </c>
      <c r="S328" s="593">
        <v>0</v>
      </c>
      <c r="T328" s="593">
        <v>0</v>
      </c>
      <c r="U328" s="592" t="str">
        <f>IF(Tabela1[[#This Row],[Desconto SLA Mês]]&lt;&gt;"preenchimento pendente","Sim","Não")</f>
        <v>Sim</v>
      </c>
      <c r="V328" s="592">
        <f t="shared" si="39"/>
        <v>45110.556741000008</v>
      </c>
      <c r="W328" s="592"/>
      <c r="X328" s="609"/>
      <c r="Y328" s="609"/>
      <c r="Z328" s="609"/>
      <c r="AA328" s="610">
        <v>45809</v>
      </c>
      <c r="AB328" s="668" cm="1">
        <f t="array" ref="AB32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28" s="207"/>
      <c r="AD328" s="207"/>
      <c r="AE328" s="207"/>
      <c r="AF328" s="5"/>
      <c r="AG328" s="5"/>
      <c r="AH328" s="5"/>
      <c r="AI328" s="5"/>
      <c r="AJ328" s="3">
        <f t="shared" si="40"/>
        <v>9620.2999999999993</v>
      </c>
      <c r="AK328" s="3">
        <f t="shared" si="41"/>
        <v>0</v>
      </c>
      <c r="AL328" s="3">
        <f t="shared" si="42"/>
        <v>10173.139999999992</v>
      </c>
      <c r="AM328" s="5"/>
      <c r="AN328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29" spans="2:40" customFormat="1" ht="20.9" customHeight="1" thickBot="1">
      <c r="B329" s="476"/>
      <c r="C329" s="3" t="s">
        <v>220</v>
      </c>
      <c r="D329" s="611" t="s">
        <v>350</v>
      </c>
      <c r="E329" s="607" t="s">
        <v>213</v>
      </c>
      <c r="F329" s="607" t="s">
        <v>178</v>
      </c>
      <c r="G329" s="600">
        <v>2</v>
      </c>
      <c r="H329" s="600">
        <v>2</v>
      </c>
      <c r="I329" s="600">
        <v>0</v>
      </c>
      <c r="J329" s="600">
        <v>0</v>
      </c>
      <c r="K329" s="593">
        <v>13663.297432511999</v>
      </c>
      <c r="L329" s="593"/>
      <c r="M329" s="593">
        <v>0</v>
      </c>
      <c r="N329" s="593"/>
      <c r="O329" s="593">
        <v>0</v>
      </c>
      <c r="P329" s="593">
        <v>0</v>
      </c>
      <c r="Q329" s="593">
        <v>0</v>
      </c>
      <c r="R329" s="593">
        <v>0</v>
      </c>
      <c r="S329" s="593"/>
      <c r="T329" s="593">
        <v>0</v>
      </c>
      <c r="U329" s="592" t="str">
        <f>IF(Tabela1[[#This Row],[Desconto SLA Mês]]&lt;&gt;"preenchimento pendente","Sim","Não")</f>
        <v>Sim</v>
      </c>
      <c r="V329" s="592">
        <f t="shared" si="39"/>
        <v>13663.297432511999</v>
      </c>
      <c r="W329" s="592"/>
      <c r="X329" s="609"/>
      <c r="Y329" s="609"/>
      <c r="Z329" s="609"/>
      <c r="AA329" s="610">
        <v>45809</v>
      </c>
      <c r="AB329" s="668" cm="1">
        <f t="array" ref="AB32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29" s="207"/>
      <c r="AD329" s="207"/>
      <c r="AE329" s="207"/>
      <c r="AF329" s="5"/>
      <c r="AG329" s="5"/>
      <c r="AH329" s="5"/>
      <c r="AI329" s="5"/>
      <c r="AJ329" s="3">
        <f t="shared" si="40"/>
        <v>0</v>
      </c>
      <c r="AK329" s="3">
        <f t="shared" si="41"/>
        <v>0</v>
      </c>
      <c r="AL329" s="3">
        <f t="shared" si="42"/>
        <v>0</v>
      </c>
      <c r="AM329" s="5"/>
      <c r="AN329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30" spans="2:40" customFormat="1" ht="20.9" customHeight="1" thickBot="1">
      <c r="B330" s="476"/>
      <c r="C330" s="3" t="s">
        <v>220</v>
      </c>
      <c r="D330" s="611" t="s">
        <v>350</v>
      </c>
      <c r="E330" s="607" t="s">
        <v>88</v>
      </c>
      <c r="F330" s="607" t="s">
        <v>201</v>
      </c>
      <c r="G330" s="600">
        <v>36</v>
      </c>
      <c r="H330" s="600">
        <v>35</v>
      </c>
      <c r="I330" s="600">
        <v>31</v>
      </c>
      <c r="J330" s="600">
        <v>0</v>
      </c>
      <c r="K330" s="593">
        <v>229378.2888281843</v>
      </c>
      <c r="L330" s="593">
        <v>-6763.18</v>
      </c>
      <c r="M330" s="593">
        <v>-6483.82</v>
      </c>
      <c r="N330" s="593"/>
      <c r="O330" s="593">
        <v>0</v>
      </c>
      <c r="P330" s="593">
        <v>-3440.67</v>
      </c>
      <c r="Q330" s="593">
        <v>0</v>
      </c>
      <c r="R330" s="593">
        <f>-(269.12+1256.15+101.68+442)</f>
        <v>-2068.9499999999998</v>
      </c>
      <c r="S330" s="593">
        <v>-9279.2974988800106</v>
      </c>
      <c r="T330" s="593">
        <v>0</v>
      </c>
      <c r="U330" s="592" t="str">
        <f>IF(Tabela1[[#This Row],[Desconto SLA Mês]]&lt;&gt;"preenchimento pendente","Sim","Não")</f>
        <v>Sim</v>
      </c>
      <c r="V330" s="592">
        <f t="shared" si="39"/>
        <v>208105.55132930426</v>
      </c>
      <c r="W330" s="592"/>
      <c r="X330" s="609"/>
      <c r="Y330" s="609"/>
      <c r="Z330" s="609"/>
      <c r="AA330" s="610">
        <v>45809</v>
      </c>
      <c r="AB330" s="668" cm="1">
        <f t="array" ref="AB33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30" s="207"/>
      <c r="AD330" s="64"/>
      <c r="AE330" s="64"/>
      <c r="AF330" s="5"/>
      <c r="AG330" s="5"/>
      <c r="AH330" s="5"/>
      <c r="AI330" s="5"/>
      <c r="AJ330" s="3">
        <f t="shared" si="40"/>
        <v>-279.36000000000058</v>
      </c>
      <c r="AK330" s="3">
        <f t="shared" si="41"/>
        <v>0</v>
      </c>
      <c r="AL330" s="3">
        <f t="shared" si="42"/>
        <v>21272.737498880044</v>
      </c>
      <c r="AM330" s="5"/>
      <c r="AN330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31" spans="2:40" customFormat="1" ht="20.9" customHeight="1" thickBot="1">
      <c r="B331" s="476"/>
      <c r="C331" s="3" t="s">
        <v>220</v>
      </c>
      <c r="D331" s="611" t="s">
        <v>350</v>
      </c>
      <c r="E331" s="607" t="s">
        <v>211</v>
      </c>
      <c r="F331" s="607" t="s">
        <v>201</v>
      </c>
      <c r="G331" s="600">
        <v>21</v>
      </c>
      <c r="H331" s="600">
        <v>8</v>
      </c>
      <c r="I331" s="600">
        <v>0</v>
      </c>
      <c r="J331" s="600">
        <v>0</v>
      </c>
      <c r="K331" s="593">
        <v>73111.5</v>
      </c>
      <c r="L331" s="593"/>
      <c r="M331" s="593">
        <v>0</v>
      </c>
      <c r="N331" s="593"/>
      <c r="O331" s="593">
        <v>0</v>
      </c>
      <c r="P331" s="593">
        <v>0</v>
      </c>
      <c r="Q331" s="593">
        <v>0</v>
      </c>
      <c r="R331" s="593">
        <v>0</v>
      </c>
      <c r="S331" s="593">
        <v>0</v>
      </c>
      <c r="T331" s="593">
        <v>0</v>
      </c>
      <c r="U331" s="592" t="str">
        <f>IF(Tabela1[[#This Row],[Desconto SLA Mês]]&lt;&gt;"preenchimento pendente","Sim","Não")</f>
        <v>Sim</v>
      </c>
      <c r="V331" s="592">
        <f t="shared" si="39"/>
        <v>73111.5</v>
      </c>
      <c r="W331" s="592"/>
      <c r="X331" s="609"/>
      <c r="Y331" s="609"/>
      <c r="Z331" s="609"/>
      <c r="AA331" s="610">
        <v>45809</v>
      </c>
      <c r="AB331" s="668" cm="1">
        <f t="array" ref="AB33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31" s="207"/>
      <c r="AD331" s="207"/>
      <c r="AE331" s="207"/>
      <c r="AF331" s="5"/>
      <c r="AG331" s="5"/>
      <c r="AH331" s="5"/>
      <c r="AI331" s="5"/>
      <c r="AJ331" s="3">
        <f t="shared" si="40"/>
        <v>0</v>
      </c>
      <c r="AK331" s="3">
        <f t="shared" si="41"/>
        <v>0</v>
      </c>
      <c r="AL331" s="3">
        <f t="shared" si="42"/>
        <v>0</v>
      </c>
      <c r="AM331" s="5"/>
      <c r="AN331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32" spans="2:40" customFormat="1" ht="18.75" customHeight="1" thickBot="1">
      <c r="B332" s="476"/>
      <c r="C332" s="3" t="s">
        <v>220</v>
      </c>
      <c r="D332" s="611" t="s">
        <v>350</v>
      </c>
      <c r="E332" s="607" t="s">
        <v>75</v>
      </c>
      <c r="F332" s="607" t="s">
        <v>201</v>
      </c>
      <c r="G332" s="600">
        <v>3</v>
      </c>
      <c r="H332" s="600">
        <v>2</v>
      </c>
      <c r="I332" s="600">
        <v>0</v>
      </c>
      <c r="J332" s="600">
        <v>0</v>
      </c>
      <c r="K332" s="593">
        <v>12883.25</v>
      </c>
      <c r="L332" s="593"/>
      <c r="M332" s="593">
        <v>0</v>
      </c>
      <c r="N332" s="593"/>
      <c r="O332" s="593">
        <v>0</v>
      </c>
      <c r="P332" s="593">
        <v>0</v>
      </c>
      <c r="Q332" s="593">
        <v>0</v>
      </c>
      <c r="R332" s="593">
        <v>0</v>
      </c>
      <c r="S332" s="593"/>
      <c r="T332" s="593">
        <v>0</v>
      </c>
      <c r="U332" s="592" t="str">
        <f>IF(Tabela1[[#This Row],[Desconto SLA Mês]]&lt;&gt;"preenchimento pendente","Sim","Não")</f>
        <v>Sim</v>
      </c>
      <c r="V332" s="592">
        <f t="shared" si="39"/>
        <v>12883.25</v>
      </c>
      <c r="W332" s="592"/>
      <c r="X332" s="609"/>
      <c r="Y332" s="609"/>
      <c r="Z332" s="609"/>
      <c r="AA332" s="610">
        <v>45809</v>
      </c>
      <c r="AB332" s="668" cm="1">
        <f t="array" ref="AB33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32" s="64"/>
      <c r="AD332" s="64"/>
      <c r="AE332" s="207"/>
      <c r="AF332" s="5"/>
      <c r="AG332" s="5"/>
      <c r="AH332" s="5"/>
      <c r="AI332" s="5"/>
      <c r="AJ332" s="3">
        <f t="shared" si="40"/>
        <v>0</v>
      </c>
      <c r="AK332" s="3">
        <f t="shared" si="41"/>
        <v>0</v>
      </c>
      <c r="AL332" s="3">
        <f t="shared" si="42"/>
        <v>0</v>
      </c>
      <c r="AM332" s="5"/>
      <c r="AN332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33" spans="2:40" customFormat="1" ht="20.9" customHeight="1" thickBot="1">
      <c r="B333" s="476"/>
      <c r="C333" s="3" t="s">
        <v>220</v>
      </c>
      <c r="D333" s="611" t="s">
        <v>350</v>
      </c>
      <c r="E333" s="607" t="s">
        <v>208</v>
      </c>
      <c r="F333" s="607" t="s">
        <v>345</v>
      </c>
      <c r="G333" s="600">
        <v>16</v>
      </c>
      <c r="H333" s="600">
        <v>16</v>
      </c>
      <c r="I333" s="600">
        <v>0</v>
      </c>
      <c r="J333" s="600">
        <v>0</v>
      </c>
      <c r="K333" s="593">
        <v>73221.139152484131</v>
      </c>
      <c r="L333" s="593"/>
      <c r="M333" s="593">
        <v>0</v>
      </c>
      <c r="N333" s="593"/>
      <c r="O333" s="593">
        <v>0</v>
      </c>
      <c r="P333" s="593">
        <v>0</v>
      </c>
      <c r="Q333" s="593"/>
      <c r="R333" s="593">
        <v>0</v>
      </c>
      <c r="S333" s="593"/>
      <c r="T333" s="593">
        <v>0</v>
      </c>
      <c r="U333" s="592" t="str">
        <f>IF(Tabela1[[#This Row],[Desconto SLA Mês]]&lt;&gt;"preenchimento pendente","Sim","Não")</f>
        <v>Sim</v>
      </c>
      <c r="V333" s="592">
        <f t="shared" si="39"/>
        <v>73221.139152484131</v>
      </c>
      <c r="W333" s="592"/>
      <c r="X333" s="609"/>
      <c r="Y333" s="609"/>
      <c r="Z333" s="609"/>
      <c r="AA333" s="610">
        <v>45809</v>
      </c>
      <c r="AB333" s="668" cm="1">
        <f t="array" ref="AB33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33" s="64"/>
      <c r="AD333" s="64"/>
      <c r="AE333" s="207"/>
      <c r="AF333" s="5"/>
      <c r="AG333" s="5"/>
      <c r="AH333" s="5"/>
      <c r="AI333" s="5"/>
      <c r="AJ333" s="3">
        <f t="shared" si="40"/>
        <v>0</v>
      </c>
      <c r="AK333" s="3">
        <f t="shared" si="41"/>
        <v>0</v>
      </c>
      <c r="AL333" s="3">
        <f t="shared" si="42"/>
        <v>0</v>
      </c>
      <c r="AM333" s="5"/>
      <c r="AN333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34" spans="2:40" customFormat="1" ht="20.9" customHeight="1" thickBot="1">
      <c r="B334" s="476"/>
      <c r="C334" s="3" t="s">
        <v>220</v>
      </c>
      <c r="D334" s="611" t="s">
        <v>350</v>
      </c>
      <c r="E334" s="607" t="s">
        <v>210</v>
      </c>
      <c r="F334" s="607" t="s">
        <v>345</v>
      </c>
      <c r="G334" s="600">
        <v>10</v>
      </c>
      <c r="H334" s="600">
        <v>10</v>
      </c>
      <c r="I334" s="600">
        <v>0</v>
      </c>
      <c r="J334" s="600">
        <v>0</v>
      </c>
      <c r="K334" s="593">
        <v>65003.207074132697</v>
      </c>
      <c r="L334" s="593"/>
      <c r="M334" s="593">
        <v>0</v>
      </c>
      <c r="N334" s="593"/>
      <c r="O334" s="593">
        <v>0</v>
      </c>
      <c r="P334" s="593">
        <v>0</v>
      </c>
      <c r="Q334" s="593"/>
      <c r="R334" s="593">
        <v>0</v>
      </c>
      <c r="S334" s="593"/>
      <c r="T334" s="593">
        <v>0</v>
      </c>
      <c r="U334" s="592" t="str">
        <f>IF(Tabela1[[#This Row],[Desconto SLA Mês]]&lt;&gt;"preenchimento pendente","Sim","Não")</f>
        <v>Sim</v>
      </c>
      <c r="V334" s="592">
        <f t="shared" si="39"/>
        <v>65003.207074132697</v>
      </c>
      <c r="W334" s="592"/>
      <c r="X334" s="609"/>
      <c r="Y334" s="609"/>
      <c r="Z334" s="609"/>
      <c r="AA334" s="610">
        <v>45809</v>
      </c>
      <c r="AB334" s="668" cm="1">
        <f t="array" ref="AB33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34" s="207"/>
      <c r="AD334" s="207"/>
      <c r="AE334" s="207"/>
      <c r="AF334" s="5"/>
      <c r="AG334" s="5"/>
      <c r="AH334" s="5"/>
      <c r="AI334" s="5"/>
      <c r="AJ334" s="3">
        <f t="shared" si="40"/>
        <v>0</v>
      </c>
      <c r="AK334" s="3">
        <f t="shared" si="41"/>
        <v>0</v>
      </c>
      <c r="AL334" s="3">
        <f t="shared" si="42"/>
        <v>0</v>
      </c>
      <c r="AM334" s="5"/>
      <c r="AN334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35" spans="2:40" customFormat="1" ht="20.9" customHeight="1" thickBot="1">
      <c r="B335" s="476"/>
      <c r="C335" s="3" t="s">
        <v>433</v>
      </c>
      <c r="D335" s="611" t="s">
        <v>353</v>
      </c>
      <c r="E335" s="607" t="s">
        <v>212</v>
      </c>
      <c r="F335" s="607" t="s">
        <v>140</v>
      </c>
      <c r="G335" s="600">
        <v>12</v>
      </c>
      <c r="H335" s="600">
        <v>12</v>
      </c>
      <c r="I335" s="680" t="s">
        <v>434</v>
      </c>
      <c r="J335" s="680" t="s">
        <v>434</v>
      </c>
      <c r="K335" s="593">
        <v>105567.87</v>
      </c>
      <c r="L335" s="593"/>
      <c r="M335" s="599"/>
      <c r="N335" s="593"/>
      <c r="O335" s="599"/>
      <c r="P335" s="672" t="s">
        <v>432</v>
      </c>
      <c r="Q335" s="593"/>
      <c r="R335" s="593">
        <v>0</v>
      </c>
      <c r="S335" s="593"/>
      <c r="T335" s="593">
        <v>0</v>
      </c>
      <c r="U335" s="592" t="str">
        <f>IF(Tabela1[[#This Row],[Desconto SLA Mês]]&lt;&gt;"preenchimento pendente","Sim","Não")</f>
        <v>Não</v>
      </c>
      <c r="V335" s="592">
        <f t="shared" si="39"/>
        <v>105567.87</v>
      </c>
      <c r="W335" s="592"/>
      <c r="X335" s="609"/>
      <c r="Y335" s="609"/>
      <c r="Z335" s="609"/>
      <c r="AA335" s="610">
        <v>45809</v>
      </c>
      <c r="AB335" s="668" cm="1">
        <f t="array" ref="AB33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35" s="207"/>
      <c r="AD335" s="207"/>
      <c r="AE335" s="207"/>
      <c r="AF335" s="5"/>
      <c r="AG335" s="5"/>
      <c r="AH335" s="5"/>
      <c r="AI335" s="5"/>
      <c r="AJ335" s="3">
        <f t="shared" si="40"/>
        <v>0</v>
      </c>
      <c r="AK335" s="3">
        <f t="shared" si="41"/>
        <v>0</v>
      </c>
      <c r="AL335" s="3">
        <f t="shared" si="42"/>
        <v>0</v>
      </c>
      <c r="AM335" s="5"/>
      <c r="AN335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336" spans="2:40" customFormat="1" ht="20.9" customHeight="1" thickBot="1">
      <c r="B336" s="476">
        <v>45882</v>
      </c>
      <c r="C336" s="3" t="s">
        <v>220</v>
      </c>
      <c r="D336" s="611" t="s">
        <v>353</v>
      </c>
      <c r="E336" s="607" t="s">
        <v>88</v>
      </c>
      <c r="F336" s="607" t="s">
        <v>140</v>
      </c>
      <c r="G336" s="600">
        <v>31</v>
      </c>
      <c r="H336" s="600">
        <v>34</v>
      </c>
      <c r="I336" s="600">
        <v>22</v>
      </c>
      <c r="J336" s="600">
        <v>0</v>
      </c>
      <c r="K336" s="593">
        <v>168520.09</v>
      </c>
      <c r="L336" s="600"/>
      <c r="M336" s="593">
        <v>-4906.46</v>
      </c>
      <c r="N336" s="600"/>
      <c r="O336" s="593">
        <v>0</v>
      </c>
      <c r="P336" s="672" t="s">
        <v>432</v>
      </c>
      <c r="Q336" s="593">
        <v>0</v>
      </c>
      <c r="R336" s="593">
        <v>-1792.5700000000099</v>
      </c>
      <c r="S336" s="593">
        <v>0</v>
      </c>
      <c r="T336" s="593">
        <v>-1099.1199999999999</v>
      </c>
      <c r="U336" s="592" t="str">
        <f>IF(Tabela1[[#This Row],[Desconto SLA Mês]]&lt;&gt;"preenchimento pendente","Sim","Não")</f>
        <v>Não</v>
      </c>
      <c r="V336" s="592">
        <f t="shared" si="39"/>
        <v>160721.94</v>
      </c>
      <c r="W336" s="592"/>
      <c r="X336" s="609"/>
      <c r="Y336" s="609"/>
      <c r="Z336" s="609"/>
      <c r="AA336" s="610">
        <v>45809</v>
      </c>
      <c r="AB336" s="668" cm="1">
        <f t="array" ref="AB33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36" s="207"/>
      <c r="AD336" s="64">
        <v>8999.7900000000009</v>
      </c>
      <c r="AE336" s="207"/>
      <c r="AF336" s="5"/>
      <c r="AG336" s="5"/>
      <c r="AH336" s="5"/>
      <c r="AI336" s="5"/>
      <c r="AJ336" s="3">
        <f t="shared" si="40"/>
        <v>4906.46</v>
      </c>
      <c r="AK336" s="3">
        <f t="shared" si="41"/>
        <v>-8999.7900000000009</v>
      </c>
      <c r="AL336" s="3">
        <f t="shared" si="42"/>
        <v>7798.1499999999942</v>
      </c>
      <c r="AM336" s="5"/>
      <c r="AN336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337" spans="2:40" customFormat="1" ht="31.5" thickBot="1">
      <c r="B337" s="476"/>
      <c r="C337" s="3" t="s">
        <v>433</v>
      </c>
      <c r="D337" s="611" t="s">
        <v>353</v>
      </c>
      <c r="E337" s="607" t="s">
        <v>211</v>
      </c>
      <c r="F337" s="607" t="s">
        <v>140</v>
      </c>
      <c r="G337" s="600">
        <v>21</v>
      </c>
      <c r="H337" s="600">
        <v>13</v>
      </c>
      <c r="I337" s="680" t="s">
        <v>434</v>
      </c>
      <c r="J337" s="680" t="s">
        <v>434</v>
      </c>
      <c r="K337" s="593">
        <v>113426.2</v>
      </c>
      <c r="L337" s="593"/>
      <c r="M337" s="599"/>
      <c r="N337" s="593"/>
      <c r="O337" s="599"/>
      <c r="P337" s="672" t="s">
        <v>432</v>
      </c>
      <c r="Q337" s="593"/>
      <c r="R337" s="593">
        <v>0</v>
      </c>
      <c r="S337" s="593"/>
      <c r="T337" s="593">
        <v>0</v>
      </c>
      <c r="U337" s="592" t="str">
        <f>IF(Tabela1[[#This Row],[Desconto SLA Mês]]&lt;&gt;"preenchimento pendente","Sim","Não")</f>
        <v>Não</v>
      </c>
      <c r="V337" s="592">
        <f t="shared" si="39"/>
        <v>113426.2</v>
      </c>
      <c r="W337" s="592"/>
      <c r="X337" s="609"/>
      <c r="Y337" s="609">
        <v>8084.46</v>
      </c>
      <c r="Z337" s="609" t="s">
        <v>457</v>
      </c>
      <c r="AA337" s="610">
        <v>45809</v>
      </c>
      <c r="AB337" s="668" cm="1">
        <f t="array" ref="AB33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37" s="207"/>
      <c r="AD337" s="207"/>
      <c r="AE337" s="207"/>
      <c r="AF337" s="5"/>
      <c r="AG337" s="5"/>
      <c r="AH337" s="5"/>
      <c r="AI337" s="5"/>
      <c r="AJ337" s="3">
        <f t="shared" si="40"/>
        <v>0</v>
      </c>
      <c r="AK337" s="3">
        <f t="shared" si="41"/>
        <v>0</v>
      </c>
      <c r="AL337" s="3">
        <f t="shared" si="42"/>
        <v>0</v>
      </c>
      <c r="AM337" s="5"/>
      <c r="AN337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338" spans="2:40" customFormat="1" ht="31.5" thickBot="1">
      <c r="B338" s="476"/>
      <c r="C338" s="3" t="s">
        <v>433</v>
      </c>
      <c r="D338" s="611" t="s">
        <v>353</v>
      </c>
      <c r="E338" s="607" t="s">
        <v>75</v>
      </c>
      <c r="F338" s="607" t="s">
        <v>140</v>
      </c>
      <c r="G338" s="600">
        <v>3</v>
      </c>
      <c r="H338" s="600">
        <v>3</v>
      </c>
      <c r="I338" s="680" t="s">
        <v>434</v>
      </c>
      <c r="J338" s="680" t="s">
        <v>434</v>
      </c>
      <c r="K338" s="593">
        <v>16648.64</v>
      </c>
      <c r="L338" s="593"/>
      <c r="M338" s="599"/>
      <c r="N338" s="593"/>
      <c r="O338" s="599"/>
      <c r="P338" s="672" t="s">
        <v>432</v>
      </c>
      <c r="Q338" s="593"/>
      <c r="R338" s="593">
        <v>0</v>
      </c>
      <c r="S338" s="593"/>
      <c r="T338" s="593">
        <v>0</v>
      </c>
      <c r="U338" s="592" t="str">
        <f>IF(Tabela1[[#This Row],[Desconto SLA Mês]]&lt;&gt;"preenchimento pendente","Sim","Não")</f>
        <v>Não</v>
      </c>
      <c r="V338" s="592">
        <f t="shared" si="39"/>
        <v>16648.64</v>
      </c>
      <c r="W338" s="592"/>
      <c r="X338" s="609"/>
      <c r="Y338" s="609">
        <v>3215.2846156454943</v>
      </c>
      <c r="Z338" s="609" t="s">
        <v>442</v>
      </c>
      <c r="AA338" s="610">
        <v>45809</v>
      </c>
      <c r="AB338" s="668" cm="1">
        <f t="array" ref="AB33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38" s="207"/>
      <c r="AD338" s="207"/>
      <c r="AE338" s="207"/>
      <c r="AF338" s="5"/>
      <c r="AG338" s="5"/>
      <c r="AH338" s="5"/>
      <c r="AI338" s="5"/>
      <c r="AJ338" s="3">
        <f t="shared" si="40"/>
        <v>0</v>
      </c>
      <c r="AK338" s="3">
        <f t="shared" si="41"/>
        <v>0</v>
      </c>
      <c r="AL338" s="3">
        <f t="shared" si="42"/>
        <v>0</v>
      </c>
      <c r="AM338" s="5"/>
      <c r="AN338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339" spans="2:40" customFormat="1" ht="31.5" thickBot="1">
      <c r="B339" s="476"/>
      <c r="C339" s="3" t="s">
        <v>433</v>
      </c>
      <c r="D339" s="611" t="s">
        <v>353</v>
      </c>
      <c r="E339" s="607" t="s">
        <v>208</v>
      </c>
      <c r="F339" s="607" t="s">
        <v>181</v>
      </c>
      <c r="G339" s="600">
        <v>12</v>
      </c>
      <c r="H339" s="600">
        <v>12</v>
      </c>
      <c r="I339" s="680" t="s">
        <v>434</v>
      </c>
      <c r="J339" s="680" t="s">
        <v>434</v>
      </c>
      <c r="K339" s="593">
        <v>44090.759999999995</v>
      </c>
      <c r="L339" s="593"/>
      <c r="M339" s="599"/>
      <c r="N339" s="593"/>
      <c r="O339" s="599"/>
      <c r="P339" s="672" t="s">
        <v>432</v>
      </c>
      <c r="Q339" s="593"/>
      <c r="R339" s="593">
        <v>0</v>
      </c>
      <c r="S339" s="593"/>
      <c r="T339" s="593">
        <v>0</v>
      </c>
      <c r="U339" s="592" t="str">
        <f>IF(Tabela1[[#This Row],[Desconto SLA Mês]]&lt;&gt;"preenchimento pendente","Sim","Não")</f>
        <v>Não</v>
      </c>
      <c r="V339" s="592">
        <f t="shared" si="39"/>
        <v>44090.759999999995</v>
      </c>
      <c r="W339" s="592"/>
      <c r="X339" s="609"/>
      <c r="Y339" s="609"/>
      <c r="Z339" s="609"/>
      <c r="AA339" s="610">
        <v>45809</v>
      </c>
      <c r="AB339" s="668" cm="1">
        <f t="array" ref="AB33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39" s="207"/>
      <c r="AD339" s="207"/>
      <c r="AE339" s="207"/>
      <c r="AF339" s="5"/>
      <c r="AG339" s="5"/>
      <c r="AH339" s="5"/>
      <c r="AI339" s="5"/>
      <c r="AJ339" s="3">
        <f t="shared" si="40"/>
        <v>0</v>
      </c>
      <c r="AK339" s="3">
        <f t="shared" si="41"/>
        <v>0</v>
      </c>
      <c r="AL339" s="3">
        <f t="shared" si="42"/>
        <v>0</v>
      </c>
      <c r="AM339" s="5"/>
      <c r="AN339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340" spans="2:40" customFormat="1" ht="31.5" thickBot="1">
      <c r="B340" s="476"/>
      <c r="C340" s="3" t="s">
        <v>433</v>
      </c>
      <c r="D340" s="618" t="s">
        <v>353</v>
      </c>
      <c r="E340" s="619" t="s">
        <v>210</v>
      </c>
      <c r="F340" s="607" t="s">
        <v>193</v>
      </c>
      <c r="G340" s="600">
        <v>10</v>
      </c>
      <c r="H340" s="600">
        <v>10</v>
      </c>
      <c r="I340" s="680" t="s">
        <v>434</v>
      </c>
      <c r="J340" s="680" t="s">
        <v>434</v>
      </c>
      <c r="K340" s="593">
        <v>51655.93</v>
      </c>
      <c r="L340" s="593"/>
      <c r="M340" s="599"/>
      <c r="N340" s="593"/>
      <c r="O340" s="599"/>
      <c r="P340" s="672" t="s">
        <v>432</v>
      </c>
      <c r="Q340" s="593"/>
      <c r="R340" s="593">
        <v>0</v>
      </c>
      <c r="S340" s="593"/>
      <c r="T340" s="593">
        <v>0</v>
      </c>
      <c r="U340" s="592" t="str">
        <f>IF(Tabela1[[#This Row],[Desconto SLA Mês]]&lt;&gt;"preenchimento pendente","Sim","Não")</f>
        <v>Não</v>
      </c>
      <c r="V340" s="592">
        <f t="shared" si="39"/>
        <v>51655.93</v>
      </c>
      <c r="W340" s="592"/>
      <c r="X340" s="609"/>
      <c r="Y340" s="609"/>
      <c r="Z340" s="609"/>
      <c r="AA340" s="610">
        <v>45809</v>
      </c>
      <c r="AB340" s="668" cm="1">
        <f t="array" ref="AB34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40" s="207"/>
      <c r="AD340" s="207"/>
      <c r="AE340" s="207"/>
      <c r="AF340" s="5"/>
      <c r="AG340" s="6"/>
      <c r="AH340" s="5"/>
      <c r="AI340" s="5"/>
      <c r="AJ340" s="3">
        <f t="shared" si="40"/>
        <v>0</v>
      </c>
      <c r="AK340" s="3">
        <f t="shared" si="41"/>
        <v>0</v>
      </c>
      <c r="AL340" s="3">
        <f t="shared" si="42"/>
        <v>0</v>
      </c>
      <c r="AM340" s="5"/>
      <c r="AN340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341" spans="2:40" customFormat="1" ht="31.5" thickBot="1">
      <c r="B341" s="476">
        <v>45841</v>
      </c>
      <c r="C341" s="3" t="s">
        <v>220</v>
      </c>
      <c r="D341" s="621" t="s">
        <v>344</v>
      </c>
      <c r="E341" s="622" t="s">
        <v>212</v>
      </c>
      <c r="F341" s="607" t="s">
        <v>152</v>
      </c>
      <c r="G341" s="600">
        <v>11.65</v>
      </c>
      <c r="H341" s="600">
        <v>11.65</v>
      </c>
      <c r="I341" s="600">
        <v>0</v>
      </c>
      <c r="J341" s="600">
        <v>0</v>
      </c>
      <c r="K341" s="593">
        <v>95900.91</v>
      </c>
      <c r="L341" s="593">
        <v>0</v>
      </c>
      <c r="M341" s="593">
        <v>0</v>
      </c>
      <c r="N341" s="593">
        <v>0</v>
      </c>
      <c r="O341" s="593">
        <v>0</v>
      </c>
      <c r="P341" s="593">
        <v>0</v>
      </c>
      <c r="Q341" s="593">
        <v>0</v>
      </c>
      <c r="R341" s="593">
        <v>0</v>
      </c>
      <c r="S341" s="593">
        <v>0</v>
      </c>
      <c r="T341" s="593">
        <v>0</v>
      </c>
      <c r="U341" s="592" t="str">
        <f>IF(Tabela1[[#This Row],[Desconto SLA Mês]]&lt;&gt;"preenchimento pendente","Sim","Não")</f>
        <v>Sim</v>
      </c>
      <c r="V341" s="592">
        <f t="shared" si="39"/>
        <v>95900.91</v>
      </c>
      <c r="W341" s="592"/>
      <c r="X341" s="609"/>
      <c r="Y341" s="609"/>
      <c r="Z341" s="609"/>
      <c r="AA341" s="610">
        <v>45839</v>
      </c>
      <c r="AB341" s="668" cm="1">
        <f t="array" ref="AB34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41" s="207"/>
      <c r="AD341" s="207"/>
      <c r="AE341" s="207"/>
      <c r="AF341" s="5"/>
      <c r="AG341" s="6"/>
      <c r="AH341" s="5"/>
      <c r="AI341" s="5"/>
      <c r="AJ341" s="3">
        <f t="shared" si="40"/>
        <v>0</v>
      </c>
      <c r="AK341" s="3">
        <f t="shared" si="41"/>
        <v>0</v>
      </c>
      <c r="AL341" s="3">
        <f t="shared" si="42"/>
        <v>0</v>
      </c>
      <c r="AM341" s="5"/>
      <c r="AN341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342" spans="2:40" customFormat="1" ht="31.5" thickBot="1">
      <c r="B342" s="476">
        <v>45839</v>
      </c>
      <c r="C342" s="3" t="s">
        <v>220</v>
      </c>
      <c r="D342" s="605" t="s">
        <v>344</v>
      </c>
      <c r="E342" s="606" t="s">
        <v>214</v>
      </c>
      <c r="F342" s="607" t="s">
        <v>142</v>
      </c>
      <c r="G342" s="600">
        <v>14</v>
      </c>
      <c r="H342" s="600">
        <v>11</v>
      </c>
      <c r="I342" s="600">
        <v>6</v>
      </c>
      <c r="J342" s="600">
        <v>0</v>
      </c>
      <c r="K342" s="593">
        <v>53345.99</v>
      </c>
      <c r="L342" s="593">
        <v>0</v>
      </c>
      <c r="M342" s="593">
        <v>-867.36</v>
      </c>
      <c r="N342" s="593">
        <v>0</v>
      </c>
      <c r="O342" s="593">
        <v>0</v>
      </c>
      <c r="P342" s="593">
        <v>-622.36988333333295</v>
      </c>
      <c r="Q342" s="593">
        <v>0</v>
      </c>
      <c r="R342" s="593">
        <v>0</v>
      </c>
      <c r="S342" s="593">
        <v>0</v>
      </c>
      <c r="T342" s="593">
        <v>0</v>
      </c>
      <c r="U342" s="592" t="str">
        <f>IF(Tabela1[[#This Row],[Desconto SLA Mês]]&lt;&gt;"preenchimento pendente","Sim","Não")</f>
        <v>Sim</v>
      </c>
      <c r="V342" s="613">
        <f t="shared" si="39"/>
        <v>51856.260116666665</v>
      </c>
      <c r="W342" s="592"/>
      <c r="X342" s="609"/>
      <c r="Y342" s="609"/>
      <c r="Z342" s="609"/>
      <c r="AA342" s="610">
        <v>45839</v>
      </c>
      <c r="AB342" s="668" cm="1">
        <f t="array" ref="AB34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42" s="207"/>
      <c r="AD342" s="207">
        <v>2957.1852252068793</v>
      </c>
      <c r="AE342" s="207"/>
      <c r="AF342" s="5"/>
      <c r="AG342" s="6"/>
      <c r="AH342" s="5"/>
      <c r="AI342" s="5"/>
      <c r="AJ342" s="3">
        <f t="shared" si="40"/>
        <v>867.36</v>
      </c>
      <c r="AK342" s="3">
        <f t="shared" si="41"/>
        <v>-2957.1852252068793</v>
      </c>
      <c r="AL342" s="3">
        <f t="shared" si="42"/>
        <v>1489.7298833333334</v>
      </c>
      <c r="AM342" s="5"/>
      <c r="AN342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343" spans="2:40" customFormat="1" ht="31.5" thickBot="1">
      <c r="B343" s="476">
        <v>45841</v>
      </c>
      <c r="C343" s="3" t="s">
        <v>220</v>
      </c>
      <c r="D343" s="611" t="s">
        <v>344</v>
      </c>
      <c r="E343" s="607" t="s">
        <v>213</v>
      </c>
      <c r="F343" s="607" t="s">
        <v>347</v>
      </c>
      <c r="G343" s="600">
        <v>3</v>
      </c>
      <c r="H343" s="600">
        <v>3.25</v>
      </c>
      <c r="I343" s="600">
        <v>18</v>
      </c>
      <c r="J343" s="600">
        <v>0</v>
      </c>
      <c r="K343" s="593">
        <v>19571.72</v>
      </c>
      <c r="L343" s="593">
        <v>0</v>
      </c>
      <c r="M343" s="593">
        <v>-2854.16</v>
      </c>
      <c r="N343" s="593">
        <v>0</v>
      </c>
      <c r="O343" s="593">
        <v>0</v>
      </c>
      <c r="P343" s="593">
        <v>-228.34</v>
      </c>
      <c r="Q343" s="593">
        <v>0</v>
      </c>
      <c r="R343" s="593">
        <v>0</v>
      </c>
      <c r="S343" s="593">
        <v>0</v>
      </c>
      <c r="T343" s="593">
        <v>0</v>
      </c>
      <c r="U343" s="592" t="str">
        <f>IF(Tabela1[[#This Row],[Desconto SLA Mês]]&lt;&gt;"preenchimento pendente","Sim","Não")</f>
        <v>Sim</v>
      </c>
      <c r="V343" s="592">
        <f t="shared" si="39"/>
        <v>16489.22</v>
      </c>
      <c r="W343" s="592"/>
      <c r="X343" s="609"/>
      <c r="Y343" s="609"/>
      <c r="Z343" s="609"/>
      <c r="AA343" s="610">
        <v>45839</v>
      </c>
      <c r="AB343" s="668" cm="1">
        <f t="array" ref="AB34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43" s="64"/>
      <c r="AD343" s="64"/>
      <c r="AE343" s="207"/>
      <c r="AF343" s="5"/>
      <c r="AG343" s="5"/>
      <c r="AH343" s="5"/>
      <c r="AI343" s="5"/>
      <c r="AJ343" s="3">
        <f t="shared" si="40"/>
        <v>2854.16</v>
      </c>
      <c r="AK343" s="3">
        <f t="shared" si="41"/>
        <v>0</v>
      </c>
      <c r="AL343" s="3">
        <f t="shared" si="42"/>
        <v>3082.5</v>
      </c>
      <c r="AM343" s="5"/>
      <c r="AN343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344" spans="2:40" customFormat="1" ht="20.9" customHeight="1" thickBot="1">
      <c r="B344" s="476">
        <v>45841</v>
      </c>
      <c r="C344" s="3" t="s">
        <v>220</v>
      </c>
      <c r="D344" s="611" t="s">
        <v>344</v>
      </c>
      <c r="E344" s="607" t="s">
        <v>88</v>
      </c>
      <c r="F344" s="607" t="s">
        <v>153</v>
      </c>
      <c r="G344" s="600">
        <v>43</v>
      </c>
      <c r="H344" s="600">
        <v>40</v>
      </c>
      <c r="I344" s="600">
        <v>162</v>
      </c>
      <c r="J344" s="600">
        <v>0</v>
      </c>
      <c r="K344" s="593">
        <v>232576.47</v>
      </c>
      <c r="L344" s="593">
        <v>0</v>
      </c>
      <c r="M344" s="593">
        <v>-29454.09</v>
      </c>
      <c r="N344" s="593">
        <v>0</v>
      </c>
      <c r="O344" s="593">
        <v>0</v>
      </c>
      <c r="P344" s="593">
        <v>-2325.7600000000002</v>
      </c>
      <c r="Q344" s="593">
        <v>0</v>
      </c>
      <c r="R344" s="593">
        <v>0</v>
      </c>
      <c r="S344" s="593">
        <v>-4828.2325220431958</v>
      </c>
      <c r="T344" s="593">
        <v>0</v>
      </c>
      <c r="U344" s="592" t="str">
        <f>IF(Tabela1[[#This Row],[Desconto SLA Mês]]&lt;&gt;"preenchimento pendente","Sim","Não")</f>
        <v>Sim</v>
      </c>
      <c r="V344" s="592">
        <f t="shared" si="39"/>
        <v>195968.3874779568</v>
      </c>
      <c r="W344" s="592"/>
      <c r="X344" s="609"/>
      <c r="Y344" s="609"/>
      <c r="Z344" s="609"/>
      <c r="AA344" s="610">
        <v>45839</v>
      </c>
      <c r="AB344" s="668" cm="1">
        <f t="array" ref="AB34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44" s="207"/>
      <c r="AD344" s="207"/>
      <c r="AE344" s="207"/>
      <c r="AF344" s="5"/>
      <c r="AG344" s="5"/>
      <c r="AH344" s="5"/>
      <c r="AI344" s="5"/>
      <c r="AJ344" s="3">
        <f t="shared" si="40"/>
        <v>29454.09</v>
      </c>
      <c r="AK344" s="3">
        <f t="shared" si="41"/>
        <v>0</v>
      </c>
      <c r="AL344" s="3">
        <f t="shared" si="42"/>
        <v>36608.082522043202</v>
      </c>
      <c r="AM344" s="5"/>
      <c r="AN344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345" spans="2:40" customFormat="1" ht="31.5" thickBot="1">
      <c r="B345" s="476">
        <v>45844</v>
      </c>
      <c r="C345" s="3" t="s">
        <v>220</v>
      </c>
      <c r="D345" s="611" t="s">
        <v>344</v>
      </c>
      <c r="E345" s="607" t="s">
        <v>211</v>
      </c>
      <c r="F345" s="607" t="s">
        <v>140</v>
      </c>
      <c r="G345" s="600">
        <v>29</v>
      </c>
      <c r="H345" s="600">
        <v>18</v>
      </c>
      <c r="I345" s="600">
        <v>78</v>
      </c>
      <c r="J345" s="600">
        <v>0</v>
      </c>
      <c r="K345" s="602">
        <v>141917.44047629001</v>
      </c>
      <c r="L345" s="593">
        <v>0</v>
      </c>
      <c r="M345" s="593">
        <v>-18617.04</v>
      </c>
      <c r="N345" s="593">
        <v>0</v>
      </c>
      <c r="O345" s="593">
        <v>0</v>
      </c>
      <c r="P345" s="593">
        <v>-1419.1743999999901</v>
      </c>
      <c r="Q345" s="593">
        <v>0</v>
      </c>
      <c r="R345" s="593">
        <v>0</v>
      </c>
      <c r="S345" s="602">
        <v>0</v>
      </c>
      <c r="T345" s="593">
        <v>0</v>
      </c>
      <c r="U345" s="592" t="str">
        <f>IF(Tabela1[[#This Row],[Desconto SLA Mês]]&lt;&gt;"preenchimento pendente","Sim","Não")</f>
        <v>Sim</v>
      </c>
      <c r="V345" s="592">
        <f t="shared" si="39"/>
        <v>121881.22607629001</v>
      </c>
      <c r="W345" s="592"/>
      <c r="X345" s="609"/>
      <c r="Y345" s="609"/>
      <c r="Z345" s="609"/>
      <c r="AA345" s="610">
        <v>45839</v>
      </c>
      <c r="AB345" s="668" cm="1">
        <f t="array" ref="AB34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45" s="207"/>
      <c r="AD345" s="207"/>
      <c r="AE345" s="207"/>
      <c r="AF345" s="5"/>
      <c r="AG345" s="5"/>
      <c r="AH345" s="5"/>
      <c r="AI345" s="5"/>
      <c r="AJ345" s="3">
        <f t="shared" si="40"/>
        <v>18617.04</v>
      </c>
      <c r="AK345" s="3">
        <f t="shared" si="41"/>
        <v>0</v>
      </c>
      <c r="AL345" s="3">
        <f t="shared" si="42"/>
        <v>20036.214399999997</v>
      </c>
      <c r="AM345" s="5"/>
      <c r="AN345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346" spans="2:40" customFormat="1" ht="20.9" customHeight="1" thickBot="1">
      <c r="B346" s="476">
        <v>45844</v>
      </c>
      <c r="C346" s="3" t="s">
        <v>220</v>
      </c>
      <c r="D346" s="611" t="s">
        <v>344</v>
      </c>
      <c r="E346" s="607" t="s">
        <v>75</v>
      </c>
      <c r="F346" s="607" t="s">
        <v>140</v>
      </c>
      <c r="G346" s="600"/>
      <c r="H346" s="600">
        <v>1</v>
      </c>
      <c r="I346" s="600">
        <v>13</v>
      </c>
      <c r="J346" s="600">
        <v>0</v>
      </c>
      <c r="K346" s="593">
        <v>7994.6986728149541</v>
      </c>
      <c r="L346" s="593">
        <v>0</v>
      </c>
      <c r="M346" s="593">
        <v>-3380.39</v>
      </c>
      <c r="N346" s="593">
        <v>0</v>
      </c>
      <c r="O346" s="593">
        <v>0</v>
      </c>
      <c r="P346" s="593">
        <v>-79.947000000000102</v>
      </c>
      <c r="Q346" s="593">
        <v>0</v>
      </c>
      <c r="R346" s="593">
        <v>0</v>
      </c>
      <c r="S346" s="593">
        <v>0</v>
      </c>
      <c r="T346" s="593">
        <v>0</v>
      </c>
      <c r="U346" s="592" t="str">
        <f>IF(Tabela1[[#This Row],[Desconto SLA Mês]]&lt;&gt;"preenchimento pendente","Sim","Não")</f>
        <v>Sim</v>
      </c>
      <c r="V346" s="592">
        <f t="shared" si="39"/>
        <v>4534.3616728149536</v>
      </c>
      <c r="W346" s="592"/>
      <c r="X346" s="609"/>
      <c r="Y346" s="609"/>
      <c r="Z346" s="609"/>
      <c r="AA346" s="610">
        <v>45809</v>
      </c>
      <c r="AB346" s="668" cm="1">
        <f t="array" ref="AB34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C346" s="207"/>
      <c r="AD346" s="207"/>
      <c r="AE346" s="207"/>
      <c r="AF346" s="5"/>
      <c r="AG346" s="5"/>
      <c r="AH346" s="5"/>
      <c r="AI346" s="5"/>
      <c r="AJ346" s="3"/>
      <c r="AK346" s="3"/>
      <c r="AL346" s="3"/>
      <c r="AM346" s="5"/>
      <c r="AN346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347" spans="2:40" customFormat="1" ht="20.9" customHeight="1" thickBot="1">
      <c r="B347" s="476">
        <v>45840</v>
      </c>
      <c r="C347" s="3" t="s">
        <v>220</v>
      </c>
      <c r="D347" s="611" t="s">
        <v>344</v>
      </c>
      <c r="E347" s="607" t="s">
        <v>208</v>
      </c>
      <c r="F347" s="607" t="s">
        <v>190</v>
      </c>
      <c r="G347" s="600">
        <v>22</v>
      </c>
      <c r="H347" s="600">
        <v>22</v>
      </c>
      <c r="I347" s="600">
        <v>77</v>
      </c>
      <c r="J347" s="600">
        <v>0</v>
      </c>
      <c r="K347" s="593">
        <v>119184.086772054</v>
      </c>
      <c r="L347" s="593">
        <v>0</v>
      </c>
      <c r="M347" s="593">
        <v>-13586.7</v>
      </c>
      <c r="N347" s="593">
        <v>0</v>
      </c>
      <c r="O347" s="593">
        <v>0</v>
      </c>
      <c r="P347" s="593">
        <v>-1191.8399999999999</v>
      </c>
      <c r="Q347" s="593">
        <v>0</v>
      </c>
      <c r="R347" s="593">
        <v>0</v>
      </c>
      <c r="S347" s="593">
        <v>0</v>
      </c>
      <c r="T347" s="593">
        <v>0</v>
      </c>
      <c r="U347" s="592" t="str">
        <f>IF(Tabela1[[#This Row],[Desconto SLA Mês]]&lt;&gt;"preenchimento pendente","Sim","Não")</f>
        <v>Sim</v>
      </c>
      <c r="V347" s="613">
        <f t="shared" si="39"/>
        <v>104405.546772054</v>
      </c>
      <c r="W347" s="592"/>
      <c r="X347" s="609"/>
      <c r="Y347" s="609"/>
      <c r="Z347" s="609"/>
      <c r="AA347" s="610">
        <v>45839</v>
      </c>
      <c r="AB347" s="668" cm="1">
        <f t="array" ref="AB34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47" s="207"/>
      <c r="AD347" s="207"/>
      <c r="AE347" s="207"/>
      <c r="AF347" s="5"/>
      <c r="AG347" s="5"/>
      <c r="AH347" s="5"/>
      <c r="AI347" s="5"/>
      <c r="AJ347" s="3">
        <f t="shared" ref="AJ347:AJ378" si="43">L347-M347</f>
        <v>13586.7</v>
      </c>
      <c r="AK347" s="3">
        <f t="shared" ref="AK347:AK378" si="44">AC347-AD347</f>
        <v>0</v>
      </c>
      <c r="AL347" s="3">
        <f t="shared" ref="AL347:AL378" si="45">K347-V347</f>
        <v>14778.539999999994</v>
      </c>
      <c r="AM347" s="5"/>
      <c r="AN347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348" spans="2:40" customFormat="1" ht="20.9" customHeight="1" thickBot="1">
      <c r="B348" s="476">
        <v>45840</v>
      </c>
      <c r="C348" s="3" t="s">
        <v>220</v>
      </c>
      <c r="D348" s="605" t="s">
        <v>344</v>
      </c>
      <c r="E348" s="606" t="s">
        <v>210</v>
      </c>
      <c r="F348" s="607" t="s">
        <v>190</v>
      </c>
      <c r="G348" s="600">
        <v>16</v>
      </c>
      <c r="H348" s="600">
        <v>16</v>
      </c>
      <c r="I348" s="600">
        <v>20</v>
      </c>
      <c r="J348" s="600">
        <v>9</v>
      </c>
      <c r="K348" s="593">
        <v>112889.22282411913</v>
      </c>
      <c r="L348" s="593">
        <v>0</v>
      </c>
      <c r="M348" s="593">
        <v>-4374.6099999999997</v>
      </c>
      <c r="N348" s="593">
        <v>0</v>
      </c>
      <c r="O348" s="593">
        <v>-255.06</v>
      </c>
      <c r="P348" s="593">
        <v>-1128.8900000000001</v>
      </c>
      <c r="Q348" s="593">
        <v>0</v>
      </c>
      <c r="R348" s="593">
        <v>0</v>
      </c>
      <c r="S348" s="593">
        <v>0</v>
      </c>
      <c r="T348" s="593">
        <v>0</v>
      </c>
      <c r="U348" s="592" t="str">
        <f>IF(Tabela1[[#This Row],[Desconto SLA Mês]]&lt;&gt;"preenchimento pendente","Sim","Não")</f>
        <v>Sim</v>
      </c>
      <c r="V348" s="592">
        <f t="shared" si="39"/>
        <v>107130.66282411914</v>
      </c>
      <c r="W348" s="592"/>
      <c r="X348" s="609"/>
      <c r="Y348" s="609"/>
      <c r="Z348" s="609"/>
      <c r="AA348" s="610">
        <v>45839</v>
      </c>
      <c r="AB348" s="668" cm="1">
        <f t="array" ref="AB34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48" s="207"/>
      <c r="AD348" s="207"/>
      <c r="AE348" s="207"/>
      <c r="AF348" s="5"/>
      <c r="AG348" s="5"/>
      <c r="AH348" s="5"/>
      <c r="AI348" s="5"/>
      <c r="AJ348" s="3">
        <f t="shared" si="43"/>
        <v>4374.6099999999997</v>
      </c>
      <c r="AK348" s="3">
        <f t="shared" si="44"/>
        <v>0</v>
      </c>
      <c r="AL348" s="3">
        <f t="shared" si="45"/>
        <v>5758.5599999999977</v>
      </c>
      <c r="AM348" s="5"/>
      <c r="AN348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349" spans="2:40" customFormat="1" ht="31.5" thickBot="1">
      <c r="B349" s="476"/>
      <c r="C349" s="3" t="s">
        <v>433</v>
      </c>
      <c r="D349" s="605" t="s">
        <v>348</v>
      </c>
      <c r="E349" s="606" t="s">
        <v>212</v>
      </c>
      <c r="F349" s="607" t="s">
        <v>143</v>
      </c>
      <c r="G349" s="600">
        <v>4.66</v>
      </c>
      <c r="H349" s="600">
        <v>4.66</v>
      </c>
      <c r="I349" s="684" t="s">
        <v>454</v>
      </c>
      <c r="J349" s="684" t="s">
        <v>454</v>
      </c>
      <c r="K349" s="593">
        <v>34075.275200374701</v>
      </c>
      <c r="L349" s="597"/>
      <c r="M349" s="597"/>
      <c r="N349" s="597"/>
      <c r="O349" s="597"/>
      <c r="P349" s="684" t="s">
        <v>432</v>
      </c>
      <c r="Q349" s="597"/>
      <c r="R349" s="597"/>
      <c r="S349" s="597"/>
      <c r="T349" s="597"/>
      <c r="U349" s="592" t="str">
        <f>IF(Tabela1[[#This Row],[Desconto SLA Mês]]&lt;&gt;"preenchimento pendente","Sim","Não")</f>
        <v>Não</v>
      </c>
      <c r="V349" s="592">
        <f t="shared" si="39"/>
        <v>34075.275200374701</v>
      </c>
      <c r="W349" s="592"/>
      <c r="X349" s="609"/>
      <c r="Y349" s="609"/>
      <c r="Z349" s="609"/>
      <c r="AA349" s="610">
        <v>45809</v>
      </c>
      <c r="AB349" s="668" cm="1">
        <f t="array" ref="AB34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49" s="207"/>
      <c r="AD349" s="207"/>
      <c r="AE349" s="207"/>
      <c r="AF349" s="5"/>
      <c r="AG349" s="6"/>
      <c r="AH349" s="5"/>
      <c r="AI349" s="5"/>
      <c r="AJ349" s="3">
        <f t="shared" si="43"/>
        <v>0</v>
      </c>
      <c r="AK349" s="3">
        <f t="shared" si="44"/>
        <v>0</v>
      </c>
      <c r="AL349" s="3">
        <f t="shared" si="45"/>
        <v>0</v>
      </c>
      <c r="AM349" s="5"/>
      <c r="AN349" s="3" t="e">
        <f>_xlfn.XLOOKUP(Tabela1[[#This Row],[Unidade]],tabShoppingsEmails[Shopping],tabShoppingsEmails[E-mails consolidados])</f>
        <v>#N/A</v>
      </c>
    </row>
    <row r="350" spans="2:40" customFormat="1" ht="31.5" thickBot="1">
      <c r="B350" s="476"/>
      <c r="C350" s="3" t="s">
        <v>433</v>
      </c>
      <c r="D350" s="605" t="s">
        <v>348</v>
      </c>
      <c r="E350" s="606" t="s">
        <v>88</v>
      </c>
      <c r="F350" s="607" t="s">
        <v>180</v>
      </c>
      <c r="G350" s="600">
        <v>25</v>
      </c>
      <c r="H350" s="600">
        <v>22</v>
      </c>
      <c r="I350" s="684" t="s">
        <v>454</v>
      </c>
      <c r="J350" s="684" t="s">
        <v>454</v>
      </c>
      <c r="K350" s="593">
        <v>83594.33</v>
      </c>
      <c r="L350" s="597"/>
      <c r="M350" s="597"/>
      <c r="N350" s="597"/>
      <c r="O350" s="597"/>
      <c r="P350" s="684" t="s">
        <v>432</v>
      </c>
      <c r="Q350" s="597"/>
      <c r="R350" s="597"/>
      <c r="S350" s="597"/>
      <c r="T350" s="597"/>
      <c r="U350" s="592" t="str">
        <f>IF(Tabela1[[#This Row],[Desconto SLA Mês]]&lt;&gt;"preenchimento pendente","Sim","Não")</f>
        <v>Não</v>
      </c>
      <c r="V350" s="592">
        <f t="shared" si="39"/>
        <v>83594.33</v>
      </c>
      <c r="W350" s="592"/>
      <c r="X350" s="609"/>
      <c r="Y350" s="609"/>
      <c r="Z350" s="609"/>
      <c r="AA350" s="610">
        <v>45809</v>
      </c>
      <c r="AB350" s="668" cm="1">
        <f t="array" ref="AB35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50" s="207"/>
      <c r="AD350" s="207"/>
      <c r="AE350" s="207"/>
      <c r="AF350" s="5"/>
      <c r="AG350" s="5"/>
      <c r="AH350" s="5"/>
      <c r="AI350" s="5"/>
      <c r="AJ350" s="3">
        <f t="shared" si="43"/>
        <v>0</v>
      </c>
      <c r="AK350" s="3">
        <f t="shared" si="44"/>
        <v>0</v>
      </c>
      <c r="AL350" s="3">
        <f t="shared" si="45"/>
        <v>0</v>
      </c>
      <c r="AM350" s="5"/>
      <c r="AN350" s="3" t="e">
        <f>_xlfn.XLOOKUP(Tabela1[[#This Row],[Unidade]],tabShoppingsEmails[Shopping],tabShoppingsEmails[E-mails consolidados])</f>
        <v>#N/A</v>
      </c>
    </row>
    <row r="351" spans="2:40" customFormat="1" ht="31.5" thickBot="1">
      <c r="B351" s="476"/>
      <c r="C351" s="3" t="s">
        <v>433</v>
      </c>
      <c r="D351" s="605" t="s">
        <v>348</v>
      </c>
      <c r="E351" s="606" t="s">
        <v>75</v>
      </c>
      <c r="F351" s="607" t="s">
        <v>138</v>
      </c>
      <c r="G351" s="600">
        <v>2</v>
      </c>
      <c r="H351" s="600">
        <v>1</v>
      </c>
      <c r="I351" s="684" t="s">
        <v>454</v>
      </c>
      <c r="J351" s="684" t="s">
        <v>454</v>
      </c>
      <c r="K351" s="593">
        <v>12158.276693545675</v>
      </c>
      <c r="L351" s="597"/>
      <c r="M351" s="597"/>
      <c r="N351" s="597"/>
      <c r="O351" s="597"/>
      <c r="P351" s="684" t="s">
        <v>432</v>
      </c>
      <c r="Q351" s="597"/>
      <c r="R351" s="597"/>
      <c r="S351" s="597"/>
      <c r="T351" s="597"/>
      <c r="U351" s="592" t="str">
        <f>IF(Tabela1[[#This Row],[Desconto SLA Mês]]&lt;&gt;"preenchimento pendente","Sim","Não")</f>
        <v>Não</v>
      </c>
      <c r="V351" s="592">
        <f t="shared" si="39"/>
        <v>12158.276693545675</v>
      </c>
      <c r="W351" s="592"/>
      <c r="X351" s="609"/>
      <c r="Y351" s="609"/>
      <c r="Z351" s="609"/>
      <c r="AA351" s="610">
        <v>45809</v>
      </c>
      <c r="AB351" s="668" cm="1">
        <f t="array" ref="AB35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51" s="207"/>
      <c r="AD351" s="207"/>
      <c r="AE351" s="207"/>
      <c r="AF351" s="5"/>
      <c r="AG351" s="6"/>
      <c r="AH351" s="5"/>
      <c r="AI351" s="5"/>
      <c r="AJ351" s="3">
        <f t="shared" si="43"/>
        <v>0</v>
      </c>
      <c r="AK351" s="3">
        <f t="shared" si="44"/>
        <v>0</v>
      </c>
      <c r="AL351" s="3">
        <f t="shared" si="45"/>
        <v>0</v>
      </c>
      <c r="AM351" s="5"/>
      <c r="AN351" s="3" t="e">
        <f>_xlfn.XLOOKUP(Tabela1[[#This Row],[Unidade]],tabShoppingsEmails[Shopping],tabShoppingsEmails[E-mails consolidados])</f>
        <v>#N/A</v>
      </c>
    </row>
    <row r="352" spans="2:40" customFormat="1" ht="31.5" thickBot="1">
      <c r="B352" s="476"/>
      <c r="C352" s="3" t="s">
        <v>433</v>
      </c>
      <c r="D352" s="605" t="s">
        <v>348</v>
      </c>
      <c r="E352" s="606" t="s">
        <v>210</v>
      </c>
      <c r="F352" s="607" t="s">
        <v>151</v>
      </c>
      <c r="G352" s="600">
        <v>6</v>
      </c>
      <c r="H352" s="600">
        <v>6</v>
      </c>
      <c r="I352" s="684" t="s">
        <v>454</v>
      </c>
      <c r="J352" s="684" t="s">
        <v>454</v>
      </c>
      <c r="K352" s="593">
        <v>36995.480000000003</v>
      </c>
      <c r="L352" s="597"/>
      <c r="M352" s="597"/>
      <c r="N352" s="597"/>
      <c r="O352" s="597"/>
      <c r="P352" s="684" t="s">
        <v>432</v>
      </c>
      <c r="Q352" s="597"/>
      <c r="R352" s="597"/>
      <c r="S352" s="597"/>
      <c r="T352" s="597"/>
      <c r="U352" s="592" t="str">
        <f>IF(Tabela1[[#This Row],[Desconto SLA Mês]]&lt;&gt;"preenchimento pendente","Sim","Não")</f>
        <v>Não</v>
      </c>
      <c r="V352" s="592">
        <f t="shared" si="39"/>
        <v>36995.480000000003</v>
      </c>
      <c r="W352" s="592"/>
      <c r="X352" s="609"/>
      <c r="Y352" s="609"/>
      <c r="Z352" s="609"/>
      <c r="AA352" s="610">
        <v>45809</v>
      </c>
      <c r="AB352" s="668" cm="1">
        <f t="array" ref="AB35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52" s="207"/>
      <c r="AD352" s="207"/>
      <c r="AE352" s="207"/>
      <c r="AF352" s="5"/>
      <c r="AG352" s="5"/>
      <c r="AH352" s="5"/>
      <c r="AI352" s="5"/>
      <c r="AJ352" s="3">
        <f t="shared" si="43"/>
        <v>0</v>
      </c>
      <c r="AK352" s="3">
        <f t="shared" si="44"/>
        <v>0</v>
      </c>
      <c r="AL352" s="3">
        <f t="shared" si="45"/>
        <v>0</v>
      </c>
      <c r="AM352" s="5"/>
      <c r="AN352" s="3" t="e">
        <f>_xlfn.XLOOKUP(Tabela1[[#This Row],[Unidade]],tabShoppingsEmails[Shopping],tabShoppingsEmails[E-mails consolidados])</f>
        <v>#N/A</v>
      </c>
    </row>
    <row r="353" spans="2:40" customFormat="1" ht="31.5" thickBot="1">
      <c r="B353" s="476">
        <v>45873</v>
      </c>
      <c r="C353" s="3" t="s">
        <v>220</v>
      </c>
      <c r="D353" s="605" t="s">
        <v>324</v>
      </c>
      <c r="E353" s="606" t="s">
        <v>212</v>
      </c>
      <c r="F353" s="607" t="s">
        <v>184</v>
      </c>
      <c r="G353" s="600">
        <v>12</v>
      </c>
      <c r="H353" s="600">
        <v>11</v>
      </c>
      <c r="I353" s="600">
        <v>0</v>
      </c>
      <c r="J353" s="600">
        <v>0</v>
      </c>
      <c r="K353" s="593">
        <v>91089.5</v>
      </c>
      <c r="L353" s="593">
        <v>0</v>
      </c>
      <c r="M353" s="593">
        <v>0</v>
      </c>
      <c r="N353" s="593">
        <v>0</v>
      </c>
      <c r="O353" s="593">
        <v>0</v>
      </c>
      <c r="P353" s="593">
        <v>0</v>
      </c>
      <c r="Q353" s="593">
        <v>0</v>
      </c>
      <c r="R353" s="593">
        <v>0</v>
      </c>
      <c r="S353" s="593">
        <v>0</v>
      </c>
      <c r="T353" s="593">
        <v>0</v>
      </c>
      <c r="U353" s="592" t="str">
        <f>IF(Tabela1[[#This Row],[Desconto SLA Mês]]&lt;&gt;"preenchimento pendente","Sim","Não")</f>
        <v>Sim</v>
      </c>
      <c r="V353" s="613">
        <f t="shared" si="39"/>
        <v>91089.5</v>
      </c>
      <c r="W353" s="592"/>
      <c r="X353" s="609"/>
      <c r="Y353" s="609">
        <f>29630.1/6</f>
        <v>4938.3499999999995</v>
      </c>
      <c r="Z353" s="609" t="s">
        <v>458</v>
      </c>
      <c r="AA353" s="610">
        <v>45839</v>
      </c>
      <c r="AB353" s="668" cm="1">
        <f t="array" ref="AB35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53" s="207"/>
      <c r="AD353" s="64"/>
      <c r="AE353" s="64"/>
      <c r="AF353" s="5"/>
      <c r="AG353" s="5"/>
      <c r="AH353" s="5"/>
      <c r="AI353" s="5"/>
      <c r="AJ353" s="3">
        <f t="shared" si="43"/>
        <v>0</v>
      </c>
      <c r="AK353" s="3">
        <f t="shared" si="44"/>
        <v>0</v>
      </c>
      <c r="AL353" s="3">
        <f t="shared" si="45"/>
        <v>0</v>
      </c>
      <c r="AM353" s="5"/>
      <c r="AN353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354" spans="2:40" customFormat="1" ht="20.9" customHeight="1" thickBot="1">
      <c r="B354" s="476" t="s">
        <v>12</v>
      </c>
      <c r="C354" s="3" t="s">
        <v>433</v>
      </c>
      <c r="D354" s="605" t="s">
        <v>324</v>
      </c>
      <c r="E354" s="606" t="s">
        <v>213</v>
      </c>
      <c r="F354" s="607" t="s">
        <v>335</v>
      </c>
      <c r="G354" s="600">
        <v>2</v>
      </c>
      <c r="H354" s="600">
        <v>2</v>
      </c>
      <c r="I354" s="684" t="s">
        <v>434</v>
      </c>
      <c r="J354" s="684" t="s">
        <v>434</v>
      </c>
      <c r="K354" s="593">
        <v>12065</v>
      </c>
      <c r="L354" s="594"/>
      <c r="M354" s="594"/>
      <c r="N354" s="594"/>
      <c r="O354" s="594"/>
      <c r="P354" s="684" t="s">
        <v>432</v>
      </c>
      <c r="Q354" s="594"/>
      <c r="R354" s="594"/>
      <c r="S354" s="594"/>
      <c r="T354" s="594"/>
      <c r="U354" s="592" t="str">
        <f>IF(Tabela1[[#This Row],[Desconto SLA Mês]]&lt;&gt;"preenchimento pendente","Sim","Não")</f>
        <v>Não</v>
      </c>
      <c r="V354" s="613">
        <f t="shared" si="39"/>
        <v>12065</v>
      </c>
      <c r="W354" s="592"/>
      <c r="X354" s="609"/>
      <c r="Y354" s="609"/>
      <c r="Z354" s="609"/>
      <c r="AA354" s="610">
        <v>45839</v>
      </c>
      <c r="AB354" s="668" cm="1">
        <f t="array" ref="AB35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54" s="64"/>
      <c r="AD354" s="64"/>
      <c r="AE354" s="64"/>
      <c r="AF354" s="5"/>
      <c r="AG354" s="5"/>
      <c r="AH354" s="5"/>
      <c r="AI354" s="5"/>
      <c r="AJ354" s="3">
        <f t="shared" si="43"/>
        <v>0</v>
      </c>
      <c r="AK354" s="3">
        <f t="shared" si="44"/>
        <v>0</v>
      </c>
      <c r="AL354" s="3">
        <f t="shared" si="45"/>
        <v>0</v>
      </c>
      <c r="AM354" s="5"/>
      <c r="AN354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355" spans="2:40" customFormat="1" ht="20.65" customHeight="1" thickBot="1">
      <c r="B355" s="476">
        <v>45876</v>
      </c>
      <c r="C355" s="3" t="s">
        <v>220</v>
      </c>
      <c r="D355" s="605" t="s">
        <v>324</v>
      </c>
      <c r="E355" s="606" t="s">
        <v>88</v>
      </c>
      <c r="F355" s="607" t="s">
        <v>140</v>
      </c>
      <c r="G355" s="600">
        <v>35</v>
      </c>
      <c r="H355" s="600">
        <v>34</v>
      </c>
      <c r="I355" s="600">
        <v>0</v>
      </c>
      <c r="J355" s="600">
        <v>0</v>
      </c>
      <c r="K355" s="593">
        <v>163205.82</v>
      </c>
      <c r="L355" s="593">
        <v>0</v>
      </c>
      <c r="M355" s="593">
        <v>0</v>
      </c>
      <c r="N355" s="593">
        <v>0</v>
      </c>
      <c r="O355" s="593">
        <v>0</v>
      </c>
      <c r="P355" s="593">
        <v>0</v>
      </c>
      <c r="Q355" s="593">
        <v>0</v>
      </c>
      <c r="R355" s="593">
        <v>-7269.9519096509302</v>
      </c>
      <c r="S355" s="593">
        <v>0</v>
      </c>
      <c r="T355" s="593">
        <v>0</v>
      </c>
      <c r="U355" s="592" t="str">
        <f>IF(Tabela1[[#This Row],[Desconto SLA Mês]]&lt;&gt;"preenchimento pendente","Sim","Não")</f>
        <v>Sim</v>
      </c>
      <c r="V355" s="661">
        <f t="shared" si="39"/>
        <v>155935.86809034907</v>
      </c>
      <c r="W355" s="592"/>
      <c r="X355" s="609"/>
      <c r="Y355" s="609"/>
      <c r="Z355" s="609"/>
      <c r="AA355" s="610">
        <v>45839</v>
      </c>
      <c r="AB355" s="668" cm="1">
        <f t="array" ref="AB35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55" s="64"/>
      <c r="AD355" s="64">
        <v>5960.0639526683399</v>
      </c>
      <c r="AE355" s="207"/>
      <c r="AF355" s="5"/>
      <c r="AG355" s="5"/>
      <c r="AH355" s="5"/>
      <c r="AI355" s="5"/>
      <c r="AJ355" s="3">
        <f t="shared" si="43"/>
        <v>0</v>
      </c>
      <c r="AK355" s="3">
        <f t="shared" si="44"/>
        <v>-5960.0639526683399</v>
      </c>
      <c r="AL355" s="3">
        <f t="shared" si="45"/>
        <v>7269.9519096509321</v>
      </c>
      <c r="AM355" s="5"/>
      <c r="AN355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356" spans="2:40" customFormat="1" ht="20.9" customHeight="1" thickBot="1">
      <c r="B356" s="476">
        <v>45875</v>
      </c>
      <c r="C356" s="3" t="s">
        <v>220</v>
      </c>
      <c r="D356" s="605" t="s">
        <v>324</v>
      </c>
      <c r="E356" s="606" t="s">
        <v>211</v>
      </c>
      <c r="F356" s="607" t="s">
        <v>140</v>
      </c>
      <c r="G356" s="600">
        <v>29</v>
      </c>
      <c r="H356" s="600">
        <v>15</v>
      </c>
      <c r="I356" s="600">
        <v>23</v>
      </c>
      <c r="J356" s="600">
        <v>0</v>
      </c>
      <c r="K356" s="593">
        <v>117515.08</v>
      </c>
      <c r="L356" s="593">
        <v>0</v>
      </c>
      <c r="M356" s="593">
        <v>-5297.03</v>
      </c>
      <c r="N356" s="593">
        <v>0</v>
      </c>
      <c r="O356" s="593">
        <v>0</v>
      </c>
      <c r="P356" s="593">
        <v>-1175.1507999999999</v>
      </c>
      <c r="Q356" s="593">
        <v>0</v>
      </c>
      <c r="R356" s="593">
        <v>0</v>
      </c>
      <c r="S356" s="593">
        <v>0</v>
      </c>
      <c r="T356" s="593">
        <v>0</v>
      </c>
      <c r="U356" s="592" t="str">
        <f>IF(Tabela1[[#This Row],[Desconto SLA Mês]]&lt;&gt;"preenchimento pendente","Sim","Não")</f>
        <v>Sim</v>
      </c>
      <c r="V356" s="613">
        <f t="shared" si="39"/>
        <v>111042.8992</v>
      </c>
      <c r="W356" s="592"/>
      <c r="X356" s="609"/>
      <c r="Y356" s="609"/>
      <c r="Z356" s="609"/>
      <c r="AA356" s="610">
        <v>45839</v>
      </c>
      <c r="AB356" s="668" cm="1">
        <f t="array" ref="AB35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56" s="207"/>
      <c r="AD356" s="64">
        <v>3735.2835982361999</v>
      </c>
      <c r="AE356" s="207"/>
      <c r="AF356" s="5"/>
      <c r="AG356" s="6"/>
      <c r="AH356" s="5"/>
      <c r="AI356" s="5"/>
      <c r="AJ356" s="3">
        <f t="shared" si="43"/>
        <v>5297.03</v>
      </c>
      <c r="AK356" s="3">
        <f t="shared" si="44"/>
        <v>-3735.2835982361999</v>
      </c>
      <c r="AL356" s="3">
        <f t="shared" si="45"/>
        <v>6472.1808000000019</v>
      </c>
      <c r="AM356" s="5"/>
      <c r="AN356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357" spans="2:40" customFormat="1" ht="20.9" customHeight="1" thickBot="1">
      <c r="B357" s="476">
        <v>45875</v>
      </c>
      <c r="C357" s="3" t="s">
        <v>220</v>
      </c>
      <c r="D357" s="605" t="s">
        <v>324</v>
      </c>
      <c r="E357" s="606" t="s">
        <v>75</v>
      </c>
      <c r="F357" s="607" t="s">
        <v>140</v>
      </c>
      <c r="G357" s="600">
        <v>4</v>
      </c>
      <c r="H357" s="600">
        <v>3</v>
      </c>
      <c r="I357" s="600">
        <v>22</v>
      </c>
      <c r="J357" s="600">
        <v>0</v>
      </c>
      <c r="K357" s="593">
        <v>19843.18</v>
      </c>
      <c r="L357" s="593">
        <v>0</v>
      </c>
      <c r="M357" s="593">
        <v>-3800.3</v>
      </c>
      <c r="N357" s="593">
        <v>0</v>
      </c>
      <c r="O357" s="593">
        <v>0</v>
      </c>
      <c r="P357" s="593">
        <v>-198.43179999999799</v>
      </c>
      <c r="Q357" s="593">
        <v>0</v>
      </c>
      <c r="R357" s="593">
        <v>0</v>
      </c>
      <c r="S357" s="593">
        <v>0</v>
      </c>
      <c r="T357" s="593">
        <v>0</v>
      </c>
      <c r="U357" s="592" t="str">
        <f>IF(Tabela1[[#This Row],[Desconto SLA Mês]]&lt;&gt;"preenchimento pendente","Sim","Não")</f>
        <v>Sim</v>
      </c>
      <c r="V357" s="613">
        <f t="shared" si="39"/>
        <v>15844.448200000003</v>
      </c>
      <c r="W357" s="592"/>
      <c r="X357" s="609"/>
      <c r="Y357" s="609"/>
      <c r="Z357" s="609"/>
      <c r="AA357" s="610">
        <v>45839</v>
      </c>
      <c r="AB357" s="668" cm="1">
        <f t="array" ref="AB35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57" s="207"/>
      <c r="AD357" s="207"/>
      <c r="AE357" s="207"/>
      <c r="AF357" s="5"/>
      <c r="AG357" s="5"/>
      <c r="AH357" s="5"/>
      <c r="AI357" s="5"/>
      <c r="AJ357" s="3">
        <f t="shared" si="43"/>
        <v>3800.3</v>
      </c>
      <c r="AK357" s="3">
        <f t="shared" si="44"/>
        <v>0</v>
      </c>
      <c r="AL357" s="3">
        <f t="shared" si="45"/>
        <v>3998.7317999999977</v>
      </c>
      <c r="AM357" s="5"/>
      <c r="AN357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358" spans="2:40" customFormat="1" ht="20.9" customHeight="1" thickBot="1">
      <c r="B358" s="476">
        <v>45873</v>
      </c>
      <c r="C358" s="3" t="s">
        <v>220</v>
      </c>
      <c r="D358" s="605" t="s">
        <v>324</v>
      </c>
      <c r="E358" s="606" t="s">
        <v>210</v>
      </c>
      <c r="F358" s="607" t="s">
        <v>194</v>
      </c>
      <c r="G358" s="600">
        <v>14</v>
      </c>
      <c r="H358" s="600">
        <v>16</v>
      </c>
      <c r="I358" s="600">
        <v>0</v>
      </c>
      <c r="J358" s="600">
        <v>3.8</v>
      </c>
      <c r="K358" s="593">
        <v>96131.719999999987</v>
      </c>
      <c r="L358" s="593">
        <v>0</v>
      </c>
      <c r="M358" s="593">
        <v>0</v>
      </c>
      <c r="N358" s="593">
        <v>-113.428</v>
      </c>
      <c r="O358" s="593">
        <v>-113.428</v>
      </c>
      <c r="P358" s="593">
        <v>0</v>
      </c>
      <c r="Q358" s="593">
        <v>0</v>
      </c>
      <c r="R358" s="593">
        <v>0</v>
      </c>
      <c r="S358" s="593">
        <v>0</v>
      </c>
      <c r="T358" s="593">
        <v>0</v>
      </c>
      <c r="U358" s="592" t="str">
        <f>IF(Tabela1[[#This Row],[Desconto SLA Mês]]&lt;&gt;"preenchimento pendente","Sim","Não")</f>
        <v>Sim</v>
      </c>
      <c r="V358" s="613">
        <f t="shared" si="39"/>
        <v>96018.291999999987</v>
      </c>
      <c r="W358" s="592"/>
      <c r="X358" s="609"/>
      <c r="Y358" s="609"/>
      <c r="Z358" s="609"/>
      <c r="AA358" s="610">
        <v>45839</v>
      </c>
      <c r="AB358" s="668" cm="1">
        <f t="array" ref="AB35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58" s="207"/>
      <c r="AD358" s="72">
        <v>1332.4728176223414</v>
      </c>
      <c r="AE358" s="207"/>
      <c r="AF358" s="5"/>
      <c r="AG358" s="5"/>
      <c r="AH358" s="5"/>
      <c r="AI358" s="5"/>
      <c r="AJ358" s="3">
        <f t="shared" si="43"/>
        <v>0</v>
      </c>
      <c r="AK358" s="3">
        <f t="shared" si="44"/>
        <v>-1332.4728176223414</v>
      </c>
      <c r="AL358" s="3">
        <f t="shared" si="45"/>
        <v>113.42799999999988</v>
      </c>
      <c r="AM358" s="5"/>
      <c r="AN358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359" spans="2:40" customFormat="1" ht="20.9" customHeight="1" thickBot="1">
      <c r="B359" s="476"/>
      <c r="C359" s="3" t="s">
        <v>433</v>
      </c>
      <c r="D359" s="605" t="s">
        <v>303</v>
      </c>
      <c r="E359" s="606" t="s">
        <v>213</v>
      </c>
      <c r="F359" s="607" t="s">
        <v>171</v>
      </c>
      <c r="G359" s="600">
        <v>3.5</v>
      </c>
      <c r="H359" s="600">
        <v>3.5</v>
      </c>
      <c r="I359" s="684" t="s">
        <v>454</v>
      </c>
      <c r="J359" s="684" t="s">
        <v>454</v>
      </c>
      <c r="K359" s="593">
        <v>25748.59</v>
      </c>
      <c r="L359" s="597"/>
      <c r="M359" s="597"/>
      <c r="N359" s="594"/>
      <c r="O359" s="594"/>
      <c r="P359" s="684" t="s">
        <v>432</v>
      </c>
      <c r="Q359" s="594"/>
      <c r="R359" s="594"/>
      <c r="S359" s="594"/>
      <c r="T359" s="594"/>
      <c r="U359" s="592" t="str">
        <f>IF(Tabela1[[#This Row],[Desconto SLA Mês]]&lt;&gt;"preenchimento pendente","Sim","Não")</f>
        <v>Não</v>
      </c>
      <c r="V359" s="613">
        <f t="shared" si="39"/>
        <v>25748.59</v>
      </c>
      <c r="W359" s="592"/>
      <c r="X359" s="609"/>
      <c r="Y359" s="609"/>
      <c r="Z359" s="609"/>
      <c r="AA359" s="610">
        <v>45839</v>
      </c>
      <c r="AB359" s="668" cm="1">
        <f t="array" ref="AB35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59" s="207"/>
      <c r="AD359" s="207"/>
      <c r="AE359" s="207"/>
      <c r="AF359" s="5"/>
      <c r="AG359" s="5"/>
      <c r="AH359" s="5"/>
      <c r="AI359" s="5"/>
      <c r="AJ359" s="3">
        <f t="shared" si="43"/>
        <v>0</v>
      </c>
      <c r="AK359" s="3">
        <f t="shared" si="44"/>
        <v>0</v>
      </c>
      <c r="AL359" s="3">
        <f t="shared" si="45"/>
        <v>0</v>
      </c>
      <c r="AM359" s="5"/>
      <c r="AN359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360" spans="2:40" customFormat="1" ht="20.9" customHeight="1" thickBot="1">
      <c r="B360" s="476"/>
      <c r="C360" s="3" t="s">
        <v>433</v>
      </c>
      <c r="D360" s="611" t="s">
        <v>303</v>
      </c>
      <c r="E360" s="607" t="s">
        <v>88</v>
      </c>
      <c r="F360" s="607" t="s">
        <v>165</v>
      </c>
      <c r="G360" s="600">
        <v>64</v>
      </c>
      <c r="H360" s="600">
        <v>60</v>
      </c>
      <c r="I360" s="684" t="s">
        <v>454</v>
      </c>
      <c r="J360" s="684" t="s">
        <v>454</v>
      </c>
      <c r="K360" s="593">
        <v>295177.39</v>
      </c>
      <c r="L360" s="597"/>
      <c r="M360" s="597"/>
      <c r="N360" s="594"/>
      <c r="O360" s="594"/>
      <c r="P360" s="669">
        <v>0</v>
      </c>
      <c r="Q360" s="594"/>
      <c r="R360" s="594"/>
      <c r="S360" s="594"/>
      <c r="T360" s="594"/>
      <c r="U360" s="592" t="str">
        <f>IF(Tabela1[[#This Row],[Desconto SLA Mês]]&lt;&gt;"preenchimento pendente","Sim","Não")</f>
        <v>Sim</v>
      </c>
      <c r="V360" s="613">
        <f t="shared" si="39"/>
        <v>295177.39</v>
      </c>
      <c r="W360" s="592"/>
      <c r="X360" s="609"/>
      <c r="Y360" s="609"/>
      <c r="Z360" s="609"/>
      <c r="AA360" s="610">
        <v>45839</v>
      </c>
      <c r="AB360" s="668" cm="1">
        <f t="array" ref="AB36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60" s="207"/>
      <c r="AD360" s="207"/>
      <c r="AE360" s="207"/>
      <c r="AF360" s="5"/>
      <c r="AG360" s="6"/>
      <c r="AH360" s="5"/>
      <c r="AI360" s="5"/>
      <c r="AJ360" s="3">
        <f t="shared" si="43"/>
        <v>0</v>
      </c>
      <c r="AK360" s="3">
        <f t="shared" si="44"/>
        <v>0</v>
      </c>
      <c r="AL360" s="3">
        <f t="shared" si="45"/>
        <v>0</v>
      </c>
      <c r="AM360" s="5"/>
      <c r="AN360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361" spans="2:40" customFormat="1" ht="31.5" thickBot="1">
      <c r="B361" s="476"/>
      <c r="C361" s="3" t="s">
        <v>433</v>
      </c>
      <c r="D361" s="611" t="s">
        <v>303</v>
      </c>
      <c r="E361" s="607" t="s">
        <v>75</v>
      </c>
      <c r="F361" s="607" t="s">
        <v>192</v>
      </c>
      <c r="G361" s="600">
        <v>4</v>
      </c>
      <c r="H361" s="600">
        <v>3</v>
      </c>
      <c r="I361" s="684" t="s">
        <v>454</v>
      </c>
      <c r="J361" s="684" t="s">
        <v>454</v>
      </c>
      <c r="K361" s="593">
        <v>26895.68</v>
      </c>
      <c r="L361" s="597"/>
      <c r="M361" s="597"/>
      <c r="N361" s="594"/>
      <c r="O361" s="594"/>
      <c r="P361" s="669">
        <v>0</v>
      </c>
      <c r="Q361" s="594"/>
      <c r="R361" s="594"/>
      <c r="S361" s="594"/>
      <c r="T361" s="594"/>
      <c r="U361" s="592" t="str">
        <f>IF(Tabela1[[#This Row],[Desconto SLA Mês]]&lt;&gt;"preenchimento pendente","Sim","Não")</f>
        <v>Sim</v>
      </c>
      <c r="V361" s="613">
        <f t="shared" si="39"/>
        <v>26895.68</v>
      </c>
      <c r="W361" s="592"/>
      <c r="X361" s="609"/>
      <c r="Y361" s="609"/>
      <c r="Z361" s="609"/>
      <c r="AA361" s="610">
        <v>45839</v>
      </c>
      <c r="AB361" s="668" cm="1">
        <f t="array" ref="AB36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61" s="64"/>
      <c r="AD361" s="64"/>
      <c r="AE361" s="207"/>
      <c r="AF361" s="5"/>
      <c r="AG361" s="5"/>
      <c r="AH361" s="5"/>
      <c r="AI361" s="5"/>
      <c r="AJ361" s="3">
        <f t="shared" si="43"/>
        <v>0</v>
      </c>
      <c r="AK361" s="3">
        <f t="shared" si="44"/>
        <v>0</v>
      </c>
      <c r="AL361" s="3">
        <f t="shared" si="45"/>
        <v>0</v>
      </c>
      <c r="AM361" s="5"/>
      <c r="AN361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362" spans="2:40" customFormat="1" ht="31.5" thickBot="1">
      <c r="B362" s="476"/>
      <c r="C362" s="3" t="s">
        <v>433</v>
      </c>
      <c r="D362" s="611" t="s">
        <v>303</v>
      </c>
      <c r="E362" s="607" t="s">
        <v>210</v>
      </c>
      <c r="F362" s="607" t="s">
        <v>153</v>
      </c>
      <c r="G362" s="600">
        <v>10</v>
      </c>
      <c r="H362" s="600">
        <v>10</v>
      </c>
      <c r="I362" s="684" t="s">
        <v>454</v>
      </c>
      <c r="J362" s="684" t="s">
        <v>454</v>
      </c>
      <c r="K362" s="593">
        <v>68560.73</v>
      </c>
      <c r="L362" s="597"/>
      <c r="M362" s="597"/>
      <c r="N362" s="594"/>
      <c r="O362" s="594"/>
      <c r="P362" s="669">
        <v>0</v>
      </c>
      <c r="Q362" s="594"/>
      <c r="R362" s="594"/>
      <c r="S362" s="594"/>
      <c r="T362" s="594"/>
      <c r="U362" s="592" t="str">
        <f>IF(Tabela1[[#This Row],[Desconto SLA Mês]]&lt;&gt;"preenchimento pendente","Sim","Não")</f>
        <v>Sim</v>
      </c>
      <c r="V362" s="613">
        <f t="shared" si="39"/>
        <v>68560.73</v>
      </c>
      <c r="W362" s="592"/>
      <c r="X362" s="609"/>
      <c r="Y362" s="609"/>
      <c r="Z362" s="609"/>
      <c r="AA362" s="610">
        <v>45839</v>
      </c>
      <c r="AB362" s="668" cm="1">
        <f t="array" ref="AB36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62" s="207"/>
      <c r="AD362" s="207"/>
      <c r="AE362" s="207"/>
      <c r="AF362" s="5"/>
      <c r="AG362" s="5"/>
      <c r="AH362" s="5"/>
      <c r="AI362" s="5"/>
      <c r="AJ362" s="3">
        <f t="shared" si="43"/>
        <v>0</v>
      </c>
      <c r="AK362" s="3">
        <f t="shared" si="44"/>
        <v>0</v>
      </c>
      <c r="AL362" s="3">
        <f t="shared" si="45"/>
        <v>0</v>
      </c>
      <c r="AM362" s="5"/>
      <c r="AN362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363" spans="2:40" customFormat="1" ht="47" thickBot="1">
      <c r="B363" s="476" t="s">
        <v>12</v>
      </c>
      <c r="C363" s="3" t="s">
        <v>433</v>
      </c>
      <c r="D363" s="611" t="s">
        <v>340</v>
      </c>
      <c r="E363" s="607" t="s">
        <v>212</v>
      </c>
      <c r="F363" s="607" t="s">
        <v>149</v>
      </c>
      <c r="G363" s="600">
        <v>10</v>
      </c>
      <c r="H363" s="600">
        <v>10</v>
      </c>
      <c r="I363" s="684" t="s">
        <v>434</v>
      </c>
      <c r="J363" s="684" t="s">
        <v>434</v>
      </c>
      <c r="K363" s="593">
        <v>67185.31</v>
      </c>
      <c r="L363" s="594"/>
      <c r="M363" s="597"/>
      <c r="N363" s="594"/>
      <c r="O363" s="594"/>
      <c r="P363" s="677">
        <v>0</v>
      </c>
      <c r="Q363" s="594"/>
      <c r="R363" s="594"/>
      <c r="S363" s="594"/>
      <c r="T363" s="594"/>
      <c r="U363" s="592" t="str">
        <f>IF(Tabela1[[#This Row],[Desconto SLA Mês]]&lt;&gt;"preenchimento pendente","Sim","Não")</f>
        <v>Sim</v>
      </c>
      <c r="V363" s="592">
        <f t="shared" si="39"/>
        <v>67185.31</v>
      </c>
      <c r="W363" s="592"/>
      <c r="X363" s="609"/>
      <c r="Y363" s="609"/>
      <c r="Z363" s="609"/>
      <c r="AA363" s="610">
        <v>45870</v>
      </c>
      <c r="AB363" s="668" cm="1">
        <f t="array" ref="AB36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63" s="207"/>
      <c r="AD363" s="207"/>
      <c r="AE363" s="207"/>
      <c r="AF363" s="5"/>
      <c r="AG363" s="5"/>
      <c r="AH363" s="5"/>
      <c r="AI363" s="5"/>
      <c r="AJ363" s="3">
        <f t="shared" si="43"/>
        <v>0</v>
      </c>
      <c r="AK363" s="3">
        <f t="shared" si="44"/>
        <v>0</v>
      </c>
      <c r="AL363" s="3">
        <f t="shared" si="45"/>
        <v>0</v>
      </c>
      <c r="AM363" s="5"/>
      <c r="AN363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364" spans="2:40" customFormat="1" ht="47" thickBot="1">
      <c r="B364" s="476">
        <v>45877</v>
      </c>
      <c r="C364" s="3" t="s">
        <v>220</v>
      </c>
      <c r="D364" s="611" t="s">
        <v>340</v>
      </c>
      <c r="E364" s="607" t="s">
        <v>88</v>
      </c>
      <c r="F364" s="607" t="s">
        <v>158</v>
      </c>
      <c r="G364" s="600">
        <v>41</v>
      </c>
      <c r="H364" s="600">
        <v>38</v>
      </c>
      <c r="I364" s="600">
        <v>0</v>
      </c>
      <c r="J364" s="600">
        <v>0</v>
      </c>
      <c r="K364" s="593">
        <v>198052.48854835099</v>
      </c>
      <c r="L364" s="593">
        <v>0</v>
      </c>
      <c r="M364" s="593">
        <v>0</v>
      </c>
      <c r="N364" s="593">
        <v>0</v>
      </c>
      <c r="O364" s="593">
        <v>0</v>
      </c>
      <c r="P364" s="593">
        <v>-1320.34993333335</v>
      </c>
      <c r="Q364" s="593">
        <v>0</v>
      </c>
      <c r="R364" s="593">
        <v>0</v>
      </c>
      <c r="S364" s="593">
        <v>0</v>
      </c>
      <c r="T364" s="593">
        <v>0</v>
      </c>
      <c r="U364" s="592" t="str">
        <f>IF(Tabela1[[#This Row],[Desconto SLA Mês]]&lt;&gt;"preenchimento pendente","Sim","Não")</f>
        <v>Sim</v>
      </c>
      <c r="V364" s="613">
        <f t="shared" si="39"/>
        <v>196732.13861501764</v>
      </c>
      <c r="W364" s="592"/>
      <c r="X364" s="609"/>
      <c r="Y364" s="634">
        <v>26400.022288597069</v>
      </c>
      <c r="Z364" s="627" t="s">
        <v>459</v>
      </c>
      <c r="AA364" s="610">
        <v>45839</v>
      </c>
      <c r="AB364" s="668" cm="1">
        <f t="array" ref="AB36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64" s="207"/>
      <c r="AD364" s="588">
        <f>3362.41+879.96</f>
        <v>4242.37</v>
      </c>
      <c r="AE364" s="207"/>
      <c r="AF364" s="5"/>
      <c r="AG364" s="6"/>
      <c r="AH364" s="5"/>
      <c r="AI364" s="5"/>
      <c r="AJ364" s="3">
        <f t="shared" si="43"/>
        <v>0</v>
      </c>
      <c r="AK364" s="3">
        <f t="shared" si="44"/>
        <v>-4242.37</v>
      </c>
      <c r="AL364" s="3">
        <f t="shared" si="45"/>
        <v>1320.3499333333457</v>
      </c>
      <c r="AM364" s="5"/>
      <c r="AN364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365" spans="2:40" customFormat="1" ht="20.9" customHeight="1" thickBot="1">
      <c r="B365" s="476" t="s">
        <v>12</v>
      </c>
      <c r="C365" s="3" t="s">
        <v>433</v>
      </c>
      <c r="D365" s="611" t="s">
        <v>340</v>
      </c>
      <c r="E365" s="607" t="s">
        <v>75</v>
      </c>
      <c r="F365" s="607" t="s">
        <v>192</v>
      </c>
      <c r="G365" s="600">
        <v>2</v>
      </c>
      <c r="H365" s="600">
        <v>2</v>
      </c>
      <c r="I365" s="684" t="s">
        <v>434</v>
      </c>
      <c r="J365" s="684" t="s">
        <v>434</v>
      </c>
      <c r="K365" s="593">
        <v>16795.82</v>
      </c>
      <c r="L365" s="594"/>
      <c r="M365" s="597"/>
      <c r="N365" s="594"/>
      <c r="O365" s="594"/>
      <c r="P365" s="684" t="s">
        <v>432</v>
      </c>
      <c r="Q365" s="594"/>
      <c r="R365" s="597"/>
      <c r="S365" s="594"/>
      <c r="T365" s="594"/>
      <c r="U365" s="661"/>
      <c r="V365" s="592">
        <f t="shared" si="39"/>
        <v>16795.82</v>
      </c>
      <c r="W365" s="592"/>
      <c r="X365" s="609"/>
      <c r="Y365" s="609"/>
      <c r="Z365" s="609"/>
      <c r="AA365" s="610">
        <v>45839</v>
      </c>
      <c r="AB365" s="668" cm="1">
        <f t="array" ref="AB36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65" s="207"/>
      <c r="AD365" s="207"/>
      <c r="AE365" s="207"/>
      <c r="AF365" s="5"/>
      <c r="AG365" s="5"/>
      <c r="AH365" s="5"/>
      <c r="AI365" s="5"/>
      <c r="AJ365" s="3">
        <f t="shared" si="43"/>
        <v>0</v>
      </c>
      <c r="AK365" s="3">
        <f t="shared" si="44"/>
        <v>0</v>
      </c>
      <c r="AL365" s="3">
        <f t="shared" si="45"/>
        <v>0</v>
      </c>
      <c r="AM365" s="5"/>
      <c r="AN365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366" spans="2:40" customFormat="1" ht="20.9" customHeight="1" thickBot="1">
      <c r="B366" s="476" t="s">
        <v>12</v>
      </c>
      <c r="C366" s="3" t="s">
        <v>433</v>
      </c>
      <c r="D366" s="611" t="s">
        <v>340</v>
      </c>
      <c r="E366" s="607" t="s">
        <v>208</v>
      </c>
      <c r="F366" s="607" t="s">
        <v>201</v>
      </c>
      <c r="G366" s="600">
        <v>2</v>
      </c>
      <c r="H366" s="600">
        <v>3.56</v>
      </c>
      <c r="I366" s="677">
        <v>0</v>
      </c>
      <c r="J366" s="600">
        <v>0</v>
      </c>
      <c r="K366" s="593">
        <v>15317.26</v>
      </c>
      <c r="L366" s="593">
        <v>0</v>
      </c>
      <c r="M366" s="593">
        <v>0</v>
      </c>
      <c r="N366" s="593">
        <v>0</v>
      </c>
      <c r="O366" s="593">
        <v>0</v>
      </c>
      <c r="P366" s="593">
        <v>0</v>
      </c>
      <c r="Q366" s="593">
        <v>0</v>
      </c>
      <c r="R366" s="593">
        <v>0</v>
      </c>
      <c r="S366" s="593">
        <v>0</v>
      </c>
      <c r="T366" s="593">
        <v>0</v>
      </c>
      <c r="U366" s="592" t="s">
        <v>220</v>
      </c>
      <c r="V366" s="592">
        <f t="shared" si="39"/>
        <v>15317.26</v>
      </c>
      <c r="W366" s="592"/>
      <c r="X366" s="609"/>
      <c r="Y366" s="609"/>
      <c r="Z366" s="609"/>
      <c r="AA366" s="610">
        <v>45870</v>
      </c>
      <c r="AB366" s="668" cm="1">
        <f t="array" ref="AB36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66" s="64"/>
      <c r="AD366" s="64"/>
      <c r="AE366" s="207"/>
      <c r="AF366" s="5"/>
      <c r="AG366" s="6"/>
      <c r="AH366" s="5"/>
      <c r="AI366" s="5"/>
      <c r="AJ366" s="3">
        <f t="shared" si="43"/>
        <v>0</v>
      </c>
      <c r="AK366" s="3">
        <f t="shared" si="44"/>
        <v>0</v>
      </c>
      <c r="AL366" s="3">
        <f t="shared" si="45"/>
        <v>0</v>
      </c>
      <c r="AM366" s="5"/>
      <c r="AN366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367" spans="2:40" customFormat="1" ht="20.9" customHeight="1" thickBot="1">
      <c r="B367" s="476" t="s">
        <v>12</v>
      </c>
      <c r="C367" s="3" t="s">
        <v>433</v>
      </c>
      <c r="D367" s="611" t="s">
        <v>340</v>
      </c>
      <c r="E367" s="607" t="s">
        <v>210</v>
      </c>
      <c r="F367" s="607" t="s">
        <v>201</v>
      </c>
      <c r="G367" s="600">
        <v>6</v>
      </c>
      <c r="H367" s="600">
        <v>6</v>
      </c>
      <c r="I367" s="677">
        <v>0</v>
      </c>
      <c r="J367" s="600">
        <v>0</v>
      </c>
      <c r="K367" s="593">
        <v>40046.89</v>
      </c>
      <c r="L367" s="593">
        <v>0</v>
      </c>
      <c r="M367" s="593">
        <v>0</v>
      </c>
      <c r="N367" s="593">
        <v>0</v>
      </c>
      <c r="O367" s="593">
        <v>0</v>
      </c>
      <c r="P367" s="593">
        <v>-66.739999999999995</v>
      </c>
      <c r="Q367" s="593">
        <v>0</v>
      </c>
      <c r="R367" s="593">
        <v>0</v>
      </c>
      <c r="S367" s="593">
        <v>0</v>
      </c>
      <c r="T367" s="593">
        <v>0</v>
      </c>
      <c r="U367" s="592" t="s">
        <v>433</v>
      </c>
      <c r="V367" s="592">
        <f t="shared" si="39"/>
        <v>40046.89</v>
      </c>
      <c r="W367" s="592"/>
      <c r="X367" s="609"/>
      <c r="Y367" s="609"/>
      <c r="Z367" s="609"/>
      <c r="AA367" s="610">
        <v>45870</v>
      </c>
      <c r="AB367" s="668" cm="1">
        <f t="array" ref="AB36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67" s="64"/>
      <c r="AD367" s="64"/>
      <c r="AE367" s="64"/>
      <c r="AF367" s="5"/>
      <c r="AG367" s="5"/>
      <c r="AH367" s="5"/>
      <c r="AI367" s="5"/>
      <c r="AJ367" s="3">
        <f t="shared" si="43"/>
        <v>0</v>
      </c>
      <c r="AK367" s="3">
        <f t="shared" si="44"/>
        <v>0</v>
      </c>
      <c r="AL367" s="3">
        <f t="shared" si="45"/>
        <v>0</v>
      </c>
      <c r="AM367" s="5"/>
      <c r="AN367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368" spans="2:40" customFormat="1" ht="20.9" customHeight="1" thickBot="1">
      <c r="B368" s="476"/>
      <c r="C368" s="3" t="s">
        <v>220</v>
      </c>
      <c r="D368" s="611" t="s">
        <v>352</v>
      </c>
      <c r="E368" s="607" t="s">
        <v>88</v>
      </c>
      <c r="F368" s="607" t="s">
        <v>158</v>
      </c>
      <c r="G368" s="600">
        <v>22</v>
      </c>
      <c r="H368" s="600">
        <v>22</v>
      </c>
      <c r="I368" s="600">
        <v>0</v>
      </c>
      <c r="J368" s="600">
        <v>0</v>
      </c>
      <c r="K368" s="593">
        <v>121722.58</v>
      </c>
      <c r="L368" s="593">
        <v>0</v>
      </c>
      <c r="M368" s="593">
        <v>0</v>
      </c>
      <c r="N368" s="593">
        <v>0</v>
      </c>
      <c r="O368" s="593">
        <v>0</v>
      </c>
      <c r="P368" s="593">
        <v>-1217.23</v>
      </c>
      <c r="Q368" s="593">
        <v>0</v>
      </c>
      <c r="R368" s="593">
        <v>0</v>
      </c>
      <c r="S368" s="593">
        <v>0</v>
      </c>
      <c r="T368" s="593">
        <v>0</v>
      </c>
      <c r="U368" s="592" t="str">
        <f>IF(Tabela1[[#This Row],[Desconto SLA Mês]]&lt;&gt;"preenchimento pendente","Sim","Não")</f>
        <v>Sim</v>
      </c>
      <c r="V368" s="613">
        <f t="shared" si="39"/>
        <v>120505.35</v>
      </c>
      <c r="W368" s="592"/>
      <c r="X368" s="609"/>
      <c r="Y368" s="609"/>
      <c r="Z368" s="609"/>
      <c r="AA368" s="610">
        <v>45870</v>
      </c>
      <c r="AB368" s="668" cm="1">
        <f t="array" ref="AB36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68" s="64"/>
      <c r="AD368" s="64">
        <f>3346.46+804.89</f>
        <v>4151.3500000000004</v>
      </c>
      <c r="AE368" s="207"/>
      <c r="AF368" s="5"/>
      <c r="AG368" s="5"/>
      <c r="AH368" s="5"/>
      <c r="AI368" s="5"/>
      <c r="AJ368" s="3">
        <f t="shared" si="43"/>
        <v>0</v>
      </c>
      <c r="AK368" s="3">
        <f t="shared" si="44"/>
        <v>-4151.3500000000004</v>
      </c>
      <c r="AL368" s="3">
        <f t="shared" si="45"/>
        <v>1217.2299999999959</v>
      </c>
      <c r="AM368" s="5"/>
      <c r="AN368" s="3" t="str">
        <f>_xlfn.XLOOKUP(Tabela1[[#This Row],[Unidade]],tabShoppingsEmails[Shopping],tabShoppingsEmails[E-mails consolidados])</f>
        <v>rafaela.portilho@caririshopping.com.br; brenda.brito@caririshopping.com.br; vitoria.silva@caririshopping.com.br; emilly.santos@caririshopping.com.br; ana.andrade@caririshopping.com.br; jesualdo.farias@caririshopping.com.br</v>
      </c>
    </row>
    <row r="369" spans="2:40" customFormat="1" ht="20.9" customHeight="1" thickBot="1">
      <c r="B369" s="476" t="s">
        <v>12</v>
      </c>
      <c r="C369" s="3" t="s">
        <v>433</v>
      </c>
      <c r="D369" s="611" t="s">
        <v>336</v>
      </c>
      <c r="E369" s="607" t="s">
        <v>212</v>
      </c>
      <c r="F369" s="607" t="s">
        <v>184</v>
      </c>
      <c r="G369" s="600">
        <v>11.67</v>
      </c>
      <c r="H369" s="600">
        <v>11.67</v>
      </c>
      <c r="I369" s="684" t="s">
        <v>454</v>
      </c>
      <c r="J369" s="684" t="s">
        <v>454</v>
      </c>
      <c r="K369" s="593">
        <v>75837.8</v>
      </c>
      <c r="L369" s="594"/>
      <c r="M369" s="594"/>
      <c r="N369" s="594"/>
      <c r="O369" s="594"/>
      <c r="P369" s="593">
        <v>0</v>
      </c>
      <c r="Q369" s="594"/>
      <c r="R369" s="594"/>
      <c r="S369" s="594"/>
      <c r="T369" s="594"/>
      <c r="U369" s="592" t="str">
        <f>IF(Tabela1[[#This Row],[Desconto SLA Mês]]&lt;&gt;"preenchimento pendente","Sim","Não")</f>
        <v>Sim</v>
      </c>
      <c r="V369" s="613">
        <f t="shared" si="39"/>
        <v>75837.8</v>
      </c>
      <c r="W369" s="592"/>
      <c r="X369" s="609"/>
      <c r="Y369" s="609"/>
      <c r="Z369" s="609"/>
      <c r="AA369" s="610">
        <v>45839</v>
      </c>
      <c r="AB369" s="668" cm="1">
        <f t="array" ref="AB36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69" s="207"/>
      <c r="AD369" s="207"/>
      <c r="AE369" s="207"/>
      <c r="AF369" s="5"/>
      <c r="AG369" s="5"/>
      <c r="AH369" s="5"/>
      <c r="AI369" s="5"/>
      <c r="AJ369" s="3">
        <f t="shared" si="43"/>
        <v>0</v>
      </c>
      <c r="AK369" s="3">
        <f t="shared" si="44"/>
        <v>0</v>
      </c>
      <c r="AL369" s="3">
        <f t="shared" si="45"/>
        <v>0</v>
      </c>
      <c r="AM369" s="5"/>
      <c r="AN369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370" spans="2:40" customFormat="1" ht="20.9" customHeight="1" thickBot="1">
      <c r="B370" s="476" t="s">
        <v>12</v>
      </c>
      <c r="C370" s="3" t="s">
        <v>433</v>
      </c>
      <c r="D370" s="611" t="s">
        <v>336</v>
      </c>
      <c r="E370" s="607" t="s">
        <v>213</v>
      </c>
      <c r="F370" s="607" t="s">
        <v>139</v>
      </c>
      <c r="G370" s="600">
        <v>5</v>
      </c>
      <c r="H370" s="600">
        <v>5</v>
      </c>
      <c r="I370" s="684" t="s">
        <v>454</v>
      </c>
      <c r="J370" s="684" t="s">
        <v>454</v>
      </c>
      <c r="K370" s="593">
        <v>25547</v>
      </c>
      <c r="L370" s="594"/>
      <c r="M370" s="594"/>
      <c r="N370" s="594"/>
      <c r="O370" s="594"/>
      <c r="P370" s="593">
        <v>0</v>
      </c>
      <c r="Q370" s="594"/>
      <c r="R370" s="594"/>
      <c r="S370" s="594"/>
      <c r="T370" s="594"/>
      <c r="U370" s="592" t="str">
        <f>IF(Tabela1[[#This Row],[Desconto SLA Mês]]&lt;&gt;"preenchimento pendente","Sim","Não")</f>
        <v>Sim</v>
      </c>
      <c r="V370" s="613">
        <f t="shared" si="39"/>
        <v>25547</v>
      </c>
      <c r="W370" s="592"/>
      <c r="X370" s="609"/>
      <c r="Y370" s="609"/>
      <c r="Z370" s="609"/>
      <c r="AA370" s="610">
        <v>45839</v>
      </c>
      <c r="AB370" s="668" cm="1">
        <f t="array" ref="AB37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70" s="207"/>
      <c r="AD370" s="207"/>
      <c r="AE370" s="207"/>
      <c r="AF370" s="5"/>
      <c r="AG370" s="5"/>
      <c r="AH370" s="5"/>
      <c r="AI370" s="5"/>
      <c r="AJ370" s="3">
        <f t="shared" si="43"/>
        <v>0</v>
      </c>
      <c r="AK370" s="3">
        <f t="shared" si="44"/>
        <v>0</v>
      </c>
      <c r="AL370" s="3">
        <f t="shared" si="45"/>
        <v>0</v>
      </c>
      <c r="AM370" s="5"/>
      <c r="AN370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371" spans="2:40" customFormat="1" ht="20.9" customHeight="1" thickBot="1">
      <c r="B371" s="476">
        <v>45916</v>
      </c>
      <c r="C371" s="3" t="s">
        <v>220</v>
      </c>
      <c r="D371" s="611" t="s">
        <v>336</v>
      </c>
      <c r="E371" s="607" t="s">
        <v>88</v>
      </c>
      <c r="F371" s="607" t="s">
        <v>153</v>
      </c>
      <c r="G371" s="600">
        <v>63</v>
      </c>
      <c r="H371" s="600">
        <v>72</v>
      </c>
      <c r="I371" s="684">
        <v>221</v>
      </c>
      <c r="J371" s="684">
        <v>0</v>
      </c>
      <c r="K371" s="593">
        <v>369996.15</v>
      </c>
      <c r="L371" s="593">
        <v>0</v>
      </c>
      <c r="M371" s="593">
        <v>-32522.41</v>
      </c>
      <c r="N371" s="593">
        <v>0</v>
      </c>
      <c r="O371" s="593">
        <v>0</v>
      </c>
      <c r="P371" s="593">
        <v>0</v>
      </c>
      <c r="Q371" s="593">
        <v>0</v>
      </c>
      <c r="R371" s="593">
        <v>0</v>
      </c>
      <c r="S371" s="593">
        <v>0</v>
      </c>
      <c r="T371" s="593">
        <v>0</v>
      </c>
      <c r="U371" s="592" t="s">
        <v>433</v>
      </c>
      <c r="V371" s="613">
        <f t="shared" si="39"/>
        <v>337473.74000000005</v>
      </c>
      <c r="W371" s="592"/>
      <c r="X371" s="609"/>
      <c r="Y371" s="609"/>
      <c r="Z371" s="609"/>
      <c r="AA371" s="610">
        <v>45870</v>
      </c>
      <c r="AB371" s="668" cm="1">
        <f t="array" ref="AB37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71" s="207"/>
      <c r="AD371" s="207"/>
      <c r="AE371" s="207"/>
      <c r="AF371" s="5"/>
      <c r="AG371" s="5"/>
      <c r="AH371" s="5"/>
      <c r="AI371" s="5"/>
      <c r="AJ371" s="3">
        <f t="shared" si="43"/>
        <v>32522.41</v>
      </c>
      <c r="AK371" s="3">
        <f t="shared" si="44"/>
        <v>0</v>
      </c>
      <c r="AL371" s="3">
        <f t="shared" si="45"/>
        <v>32522.409999999974</v>
      </c>
      <c r="AM371" s="5"/>
      <c r="AN371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372" spans="2:40" customFormat="1" ht="20.9" customHeight="1" thickBot="1">
      <c r="B372" s="476" t="s">
        <v>12</v>
      </c>
      <c r="C372" s="3" t="s">
        <v>433</v>
      </c>
      <c r="D372" s="611" t="s">
        <v>336</v>
      </c>
      <c r="E372" s="607" t="s">
        <v>75</v>
      </c>
      <c r="F372" s="607" t="s">
        <v>140</v>
      </c>
      <c r="G372" s="600">
        <v>4</v>
      </c>
      <c r="H372" s="600">
        <v>4</v>
      </c>
      <c r="I372" s="684" t="s">
        <v>454</v>
      </c>
      <c r="J372" s="684" t="s">
        <v>454</v>
      </c>
      <c r="K372" s="593">
        <v>27078.76</v>
      </c>
      <c r="L372" s="594"/>
      <c r="M372" s="594"/>
      <c r="N372" s="594"/>
      <c r="O372" s="594"/>
      <c r="P372" s="593">
        <v>0</v>
      </c>
      <c r="Q372" s="594"/>
      <c r="R372" s="594"/>
      <c r="S372" s="594"/>
      <c r="T372" s="594"/>
      <c r="U372" s="592" t="str">
        <f>IF(Tabela1[[#This Row],[Desconto SLA Mês]]&lt;&gt;"preenchimento pendente","Sim","Não")</f>
        <v>Sim</v>
      </c>
      <c r="V372" s="613">
        <f t="shared" si="39"/>
        <v>27078.76</v>
      </c>
      <c r="W372" s="592"/>
      <c r="X372" s="609"/>
      <c r="Y372" s="609"/>
      <c r="Z372" s="609"/>
      <c r="AA372" s="610">
        <v>45839</v>
      </c>
      <c r="AB372" s="668" cm="1">
        <f t="array" ref="AB37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72" s="64"/>
      <c r="AD372" s="64"/>
      <c r="AE372" s="64"/>
      <c r="AF372" s="5"/>
      <c r="AG372" s="5"/>
      <c r="AH372" s="5"/>
      <c r="AI372" s="5"/>
      <c r="AJ372" s="3">
        <f t="shared" si="43"/>
        <v>0</v>
      </c>
      <c r="AK372" s="3">
        <f t="shared" si="44"/>
        <v>0</v>
      </c>
      <c r="AL372" s="3">
        <f t="shared" si="45"/>
        <v>0</v>
      </c>
      <c r="AM372" s="5"/>
      <c r="AN372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373" spans="2:40" customFormat="1" ht="31.5" thickBot="1">
      <c r="B373" s="476">
        <v>45875</v>
      </c>
      <c r="C373" s="3" t="s">
        <v>220</v>
      </c>
      <c r="D373" s="611" t="s">
        <v>336</v>
      </c>
      <c r="E373" s="607" t="s">
        <v>208</v>
      </c>
      <c r="F373" s="607" t="s">
        <v>153</v>
      </c>
      <c r="G373" s="600">
        <v>26</v>
      </c>
      <c r="H373" s="600">
        <v>26</v>
      </c>
      <c r="I373" s="600">
        <v>0</v>
      </c>
      <c r="J373" s="600">
        <v>21.5</v>
      </c>
      <c r="K373" s="593">
        <v>122188.53420969064</v>
      </c>
      <c r="L373" s="593">
        <v>0</v>
      </c>
      <c r="M373" s="593">
        <v>0</v>
      </c>
      <c r="N373" s="593">
        <v>0</v>
      </c>
      <c r="O373" s="593">
        <v>-430.37666666666701</v>
      </c>
      <c r="P373" s="593">
        <v>0</v>
      </c>
      <c r="Q373" s="593">
        <v>0</v>
      </c>
      <c r="R373" s="593">
        <v>0</v>
      </c>
      <c r="S373" s="593">
        <v>0</v>
      </c>
      <c r="T373" s="593">
        <v>0</v>
      </c>
      <c r="U373" s="592" t="str">
        <f>IF(Tabela1[[#This Row],[Desconto SLA Mês]]&lt;&gt;"preenchimento pendente","Sim","Não")</f>
        <v>Sim</v>
      </c>
      <c r="V373" s="613">
        <f t="shared" ref="V373:V436" si="46">(K373+M373+R373+S373+T373+O373)+IF(U373="Sim",P373+Q373,0)</f>
        <v>121758.15754302398</v>
      </c>
      <c r="W373" s="592"/>
      <c r="X373" s="609"/>
      <c r="Y373" s="609"/>
      <c r="Z373" s="609"/>
      <c r="AA373" s="610">
        <v>45839</v>
      </c>
      <c r="AB373" s="668" cm="1">
        <f t="array" ref="AB37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73" s="207"/>
      <c r="AD373" s="207"/>
      <c r="AE373" s="207"/>
      <c r="AF373" s="5"/>
      <c r="AG373" s="5"/>
      <c r="AH373" s="5"/>
      <c r="AI373" s="5"/>
      <c r="AJ373" s="3">
        <f t="shared" si="43"/>
        <v>0</v>
      </c>
      <c r="AK373" s="3">
        <f t="shared" si="44"/>
        <v>0</v>
      </c>
      <c r="AL373" s="3">
        <f t="shared" si="45"/>
        <v>430.37666666666337</v>
      </c>
      <c r="AM373" s="5"/>
      <c r="AN373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374" spans="2:40" customFormat="1" ht="31.5" thickBot="1">
      <c r="B374" s="476">
        <v>45877</v>
      </c>
      <c r="C374" s="3" t="s">
        <v>220</v>
      </c>
      <c r="D374" s="611" t="s">
        <v>336</v>
      </c>
      <c r="E374" s="607" t="s">
        <v>210</v>
      </c>
      <c r="F374" s="607" t="s">
        <v>153</v>
      </c>
      <c r="G374" s="600">
        <v>17</v>
      </c>
      <c r="H374" s="600">
        <v>17</v>
      </c>
      <c r="I374" s="600">
        <v>0</v>
      </c>
      <c r="J374" s="600">
        <v>0</v>
      </c>
      <c r="K374" s="593">
        <v>117832.81</v>
      </c>
      <c r="L374" s="593">
        <v>0</v>
      </c>
      <c r="M374" s="593">
        <v>0</v>
      </c>
      <c r="N374" s="593">
        <v>0</v>
      </c>
      <c r="O374" s="593">
        <v>0</v>
      </c>
      <c r="P374" s="593">
        <v>0</v>
      </c>
      <c r="Q374" s="593">
        <v>0</v>
      </c>
      <c r="R374" s="593">
        <v>0</v>
      </c>
      <c r="S374" s="593">
        <v>0</v>
      </c>
      <c r="T374" s="593">
        <v>0</v>
      </c>
      <c r="U374" s="592" t="str">
        <f>IF(Tabela1[[#This Row],[Desconto SLA Mês]]&lt;&gt;"preenchimento pendente","Sim","Não")</f>
        <v>Sim</v>
      </c>
      <c r="V374" s="613">
        <f t="shared" si="46"/>
        <v>117832.81</v>
      </c>
      <c r="W374" s="592"/>
      <c r="X374" s="609"/>
      <c r="Y374" s="609"/>
      <c r="Z374" s="609"/>
      <c r="AA374" s="610">
        <v>45839</v>
      </c>
      <c r="AB374" s="668" cm="1">
        <f t="array" ref="AB37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74" s="207"/>
      <c r="AD374" s="207"/>
      <c r="AE374" s="207"/>
      <c r="AF374" s="5"/>
      <c r="AG374" s="5"/>
      <c r="AH374" s="5"/>
      <c r="AI374" s="5"/>
      <c r="AJ374" s="3">
        <f t="shared" si="43"/>
        <v>0</v>
      </c>
      <c r="AK374" s="3">
        <f t="shared" si="44"/>
        <v>0</v>
      </c>
      <c r="AL374" s="3">
        <f t="shared" si="45"/>
        <v>0</v>
      </c>
      <c r="AM374" s="5"/>
      <c r="AN374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375" spans="2:40" customFormat="1" ht="31.5" thickBot="1">
      <c r="B375" s="476"/>
      <c r="C375" s="3" t="s">
        <v>220</v>
      </c>
      <c r="D375" s="611" t="s">
        <v>354</v>
      </c>
      <c r="E375" s="607" t="s">
        <v>212</v>
      </c>
      <c r="F375" s="607" t="s">
        <v>195</v>
      </c>
      <c r="G375" s="600">
        <v>12</v>
      </c>
      <c r="H375" s="600">
        <v>13</v>
      </c>
      <c r="I375" s="600">
        <v>0</v>
      </c>
      <c r="J375" s="600">
        <v>0</v>
      </c>
      <c r="K375" s="593">
        <v>102827.51</v>
      </c>
      <c r="L375" s="593"/>
      <c r="M375" s="593">
        <v>0</v>
      </c>
      <c r="N375" s="593"/>
      <c r="O375" s="593">
        <v>0</v>
      </c>
      <c r="P375" s="593">
        <v>-171.38</v>
      </c>
      <c r="Q375" s="593"/>
      <c r="R375" s="593">
        <v>0</v>
      </c>
      <c r="S375" s="593"/>
      <c r="T375" s="593">
        <v>0</v>
      </c>
      <c r="U375" s="592" t="str">
        <f>IF(Tabela1[[#This Row],[Desconto SLA Mês]]&lt;&gt;"preenchimento pendente","Sim","Não")</f>
        <v>Sim</v>
      </c>
      <c r="V375" s="592">
        <f t="shared" si="46"/>
        <v>102656.12999999999</v>
      </c>
      <c r="W375" s="592"/>
      <c r="X375" s="609"/>
      <c r="Y375" s="609">
        <v>0</v>
      </c>
      <c r="Z375" s="609"/>
      <c r="AA375" s="610">
        <v>45839</v>
      </c>
      <c r="AB375" s="668" cm="1">
        <f t="array" ref="AB37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75" s="207"/>
      <c r="AD375" s="207"/>
      <c r="AE375" s="207"/>
      <c r="AF375" s="5"/>
      <c r="AG375" s="5"/>
      <c r="AH375" s="5"/>
      <c r="AI375" s="5"/>
      <c r="AJ375" s="3">
        <f t="shared" si="43"/>
        <v>0</v>
      </c>
      <c r="AK375" s="3">
        <f t="shared" si="44"/>
        <v>0</v>
      </c>
      <c r="AL375" s="3">
        <f t="shared" si="45"/>
        <v>171.38000000000466</v>
      </c>
      <c r="AM375" s="5"/>
      <c r="AN375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376" spans="2:40" customFormat="1" ht="31.5" thickBot="1">
      <c r="B376" s="476"/>
      <c r="C376" s="3" t="s">
        <v>433</v>
      </c>
      <c r="D376" s="611" t="s">
        <v>354</v>
      </c>
      <c r="E376" s="607" t="s">
        <v>213</v>
      </c>
      <c r="F376" s="607" t="s">
        <v>171</v>
      </c>
      <c r="G376" s="600">
        <v>3</v>
      </c>
      <c r="H376" s="600">
        <v>3</v>
      </c>
      <c r="I376" s="680" t="s">
        <v>434</v>
      </c>
      <c r="J376" s="680" t="s">
        <v>434</v>
      </c>
      <c r="K376" s="593">
        <v>18698.97</v>
      </c>
      <c r="L376" s="593"/>
      <c r="M376" s="635"/>
      <c r="N376" s="593"/>
      <c r="O376" s="635"/>
      <c r="P376" s="673" t="s">
        <v>432</v>
      </c>
      <c r="Q376" s="593"/>
      <c r="R376" s="593">
        <v>0</v>
      </c>
      <c r="S376" s="593"/>
      <c r="T376" s="593">
        <v>0</v>
      </c>
      <c r="U376" s="592" t="str">
        <f>IF(Tabela1[[#This Row],[Desconto SLA Mês]]&lt;&gt;"preenchimento pendente","Sim","Não")</f>
        <v>Não</v>
      </c>
      <c r="V376" s="592">
        <f t="shared" si="46"/>
        <v>18698.97</v>
      </c>
      <c r="W376" s="592"/>
      <c r="X376" s="609"/>
      <c r="Y376" s="609">
        <v>0</v>
      </c>
      <c r="Z376" s="609"/>
      <c r="AA376" s="610">
        <v>45839</v>
      </c>
      <c r="AB376" s="668" cm="1">
        <f t="array" ref="AB37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76" s="207"/>
      <c r="AD376" s="207"/>
      <c r="AE376" s="207"/>
      <c r="AF376" s="5"/>
      <c r="AG376" s="5"/>
      <c r="AH376" s="5"/>
      <c r="AI376" s="5"/>
      <c r="AJ376" s="3">
        <f t="shared" si="43"/>
        <v>0</v>
      </c>
      <c r="AK376" s="3">
        <f t="shared" si="44"/>
        <v>0</v>
      </c>
      <c r="AL376" s="3">
        <f t="shared" si="45"/>
        <v>0</v>
      </c>
      <c r="AM376" s="5"/>
      <c r="AN376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377" spans="2:40" customFormat="1" ht="20.9" customHeight="1" thickBot="1">
      <c r="B377" s="476">
        <v>45874</v>
      </c>
      <c r="C377" s="3" t="s">
        <v>220</v>
      </c>
      <c r="D377" s="611" t="s">
        <v>354</v>
      </c>
      <c r="E377" s="607" t="s">
        <v>88</v>
      </c>
      <c r="F377" s="607" t="s">
        <v>165</v>
      </c>
      <c r="G377" s="600">
        <v>41</v>
      </c>
      <c r="H377" s="600">
        <v>37</v>
      </c>
      <c r="I377" s="600">
        <v>0</v>
      </c>
      <c r="J377" s="600">
        <v>0</v>
      </c>
      <c r="K377" s="593">
        <v>175480.95</v>
      </c>
      <c r="L377" s="593"/>
      <c r="M377" s="593">
        <v>0</v>
      </c>
      <c r="N377" s="593"/>
      <c r="O377" s="593">
        <v>0</v>
      </c>
      <c r="P377" s="593">
        <v>-2047.28</v>
      </c>
      <c r="Q377" s="593">
        <f>-(1169.87+1169.87)</f>
        <v>-2339.7399999999998</v>
      </c>
      <c r="R377" s="593">
        <v>0</v>
      </c>
      <c r="S377" s="593"/>
      <c r="T377" s="593">
        <v>12274.37</v>
      </c>
      <c r="U377" s="592" t="str">
        <f>IF(Tabela1[[#This Row],[Desconto SLA Mês]]&lt;&gt;"preenchimento pendente","Sim","Não")</f>
        <v>Sim</v>
      </c>
      <c r="V377" s="592">
        <f t="shared" si="46"/>
        <v>183368.30000000002</v>
      </c>
      <c r="W377" s="592"/>
      <c r="X377" s="609"/>
      <c r="Y377" s="609">
        <v>12274.37</v>
      </c>
      <c r="Z377" s="609" t="s">
        <v>460</v>
      </c>
      <c r="AA377" s="610">
        <v>45839</v>
      </c>
      <c r="AB377" s="668" cm="1">
        <f t="array" ref="AB37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77" s="207"/>
      <c r="AD377" s="207"/>
      <c r="AE377" s="207"/>
      <c r="AF377" s="5"/>
      <c r="AG377" s="5"/>
      <c r="AH377" s="5"/>
      <c r="AI377" s="5"/>
      <c r="AJ377" s="3">
        <f t="shared" si="43"/>
        <v>0</v>
      </c>
      <c r="AK377" s="3">
        <f t="shared" si="44"/>
        <v>0</v>
      </c>
      <c r="AL377" s="3">
        <f t="shared" si="45"/>
        <v>-7887.3500000000058</v>
      </c>
      <c r="AM377" s="5"/>
      <c r="AN377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378" spans="2:40" customFormat="1" ht="20.9" customHeight="1" thickBot="1">
      <c r="B378" s="476"/>
      <c r="C378" s="3" t="s">
        <v>220</v>
      </c>
      <c r="D378" s="611" t="s">
        <v>354</v>
      </c>
      <c r="E378" s="607" t="s">
        <v>75</v>
      </c>
      <c r="F378" s="607" t="s">
        <v>192</v>
      </c>
      <c r="G378" s="600">
        <v>3</v>
      </c>
      <c r="H378" s="600">
        <v>2</v>
      </c>
      <c r="I378" s="600">
        <v>0</v>
      </c>
      <c r="J378" s="600">
        <v>0</v>
      </c>
      <c r="K378" s="593">
        <v>16692.560000000001</v>
      </c>
      <c r="L378" s="593"/>
      <c r="M378" s="593">
        <v>0</v>
      </c>
      <c r="N378" s="593"/>
      <c r="O378" s="593">
        <v>0</v>
      </c>
      <c r="P378" s="593">
        <v>-27.82</v>
      </c>
      <c r="Q378" s="593"/>
      <c r="R378" s="593">
        <v>0</v>
      </c>
      <c r="S378" s="593"/>
      <c r="T378" s="593">
        <v>0</v>
      </c>
      <c r="U378" s="592" t="str">
        <f>IF(Tabela1[[#This Row],[Desconto SLA Mês]]&lt;&gt;"preenchimento pendente","Sim","Não")</f>
        <v>Sim</v>
      </c>
      <c r="V378" s="592">
        <f t="shared" si="46"/>
        <v>16664.740000000002</v>
      </c>
      <c r="W378" s="592"/>
      <c r="X378" s="609"/>
      <c r="Y378" s="609">
        <v>0</v>
      </c>
      <c r="Z378" s="609"/>
      <c r="AA378" s="610">
        <v>45839</v>
      </c>
      <c r="AB378" s="668" cm="1">
        <f t="array" ref="AB37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78" s="207"/>
      <c r="AD378" s="207"/>
      <c r="AE378" s="207"/>
      <c r="AF378" s="5"/>
      <c r="AG378" s="5"/>
      <c r="AH378" s="5"/>
      <c r="AI378" s="5"/>
      <c r="AJ378" s="3">
        <f t="shared" si="43"/>
        <v>0</v>
      </c>
      <c r="AK378" s="3">
        <f t="shared" si="44"/>
        <v>0</v>
      </c>
      <c r="AL378" s="3">
        <f t="shared" si="45"/>
        <v>27.819999999999709</v>
      </c>
      <c r="AM378" s="5"/>
      <c r="AN378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379" spans="2:40" customFormat="1" ht="20.9" customHeight="1" thickBot="1">
      <c r="B379" s="476"/>
      <c r="C379" s="3" t="s">
        <v>220</v>
      </c>
      <c r="D379" s="611" t="s">
        <v>354</v>
      </c>
      <c r="E379" s="607" t="s">
        <v>210</v>
      </c>
      <c r="F379" s="607" t="s">
        <v>153</v>
      </c>
      <c r="G379" s="600">
        <v>6</v>
      </c>
      <c r="H379" s="600">
        <v>6</v>
      </c>
      <c r="I379" s="600">
        <v>0</v>
      </c>
      <c r="J379" s="600">
        <v>0</v>
      </c>
      <c r="K379" s="593">
        <v>39896.269999999997</v>
      </c>
      <c r="L379" s="593"/>
      <c r="M379" s="593">
        <v>0</v>
      </c>
      <c r="N379" s="593"/>
      <c r="O379" s="593">
        <v>0</v>
      </c>
      <c r="P379" s="593">
        <v>-109.44</v>
      </c>
      <c r="Q379" s="593"/>
      <c r="R379" s="593">
        <v>0</v>
      </c>
      <c r="S379" s="593"/>
      <c r="T379" s="593">
        <v>0</v>
      </c>
      <c r="U379" s="592" t="str">
        <f>IF(Tabela1[[#This Row],[Desconto SLA Mês]]&lt;&gt;"preenchimento pendente","Sim","Não")</f>
        <v>Sim</v>
      </c>
      <c r="V379" s="592">
        <f t="shared" si="46"/>
        <v>39786.829999999994</v>
      </c>
      <c r="W379" s="592"/>
      <c r="X379" s="609"/>
      <c r="Y379" s="609">
        <v>0</v>
      </c>
      <c r="Z379" s="609"/>
      <c r="AA379" s="610">
        <v>45839</v>
      </c>
      <c r="AB379" s="668" cm="1">
        <f t="array" ref="AB37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79" s="207"/>
      <c r="AD379" s="207"/>
      <c r="AE379" s="207"/>
      <c r="AF379" s="5"/>
      <c r="AG379" s="5"/>
      <c r="AH379" s="5"/>
      <c r="AI379" s="5"/>
      <c r="AJ379" s="3">
        <f t="shared" ref="AJ379:AJ405" si="47">L379-M379</f>
        <v>0</v>
      </c>
      <c r="AK379" s="3">
        <f t="shared" ref="AK379:AK405" si="48">AC379-AD379</f>
        <v>0</v>
      </c>
      <c r="AL379" s="3">
        <f t="shared" ref="AL379:AL405" si="49">K379-V379</f>
        <v>109.44000000000233</v>
      </c>
      <c r="AM379" s="5"/>
      <c r="AN379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380" spans="2:40" customFormat="1" ht="20.9" customHeight="1" thickBot="1">
      <c r="B380" s="476">
        <v>45870</v>
      </c>
      <c r="C380" s="3" t="s">
        <v>220</v>
      </c>
      <c r="D380" s="611" t="s">
        <v>262</v>
      </c>
      <c r="E380" s="607" t="s">
        <v>212</v>
      </c>
      <c r="F380" s="607" t="s">
        <v>149</v>
      </c>
      <c r="G380" s="600">
        <v>20</v>
      </c>
      <c r="H380" s="600">
        <v>20</v>
      </c>
      <c r="I380" s="600">
        <v>0</v>
      </c>
      <c r="J380" s="600">
        <v>0</v>
      </c>
      <c r="K380" s="593">
        <v>151883.69663392901</v>
      </c>
      <c r="L380" s="593">
        <v>0</v>
      </c>
      <c r="M380" s="593">
        <v>0</v>
      </c>
      <c r="N380" s="593">
        <v>0</v>
      </c>
      <c r="O380" s="593">
        <v>0</v>
      </c>
      <c r="P380" s="593">
        <v>0</v>
      </c>
      <c r="Q380" s="593">
        <v>0</v>
      </c>
      <c r="R380" s="593">
        <v>0</v>
      </c>
      <c r="S380" s="593">
        <v>0</v>
      </c>
      <c r="T380" s="593">
        <v>0</v>
      </c>
      <c r="U380" s="592" t="str">
        <f>IF(Tabela1[[#This Row],[Desconto SLA Mês]]&lt;&gt;"preenchimento pendente","Sim","Não")</f>
        <v>Sim</v>
      </c>
      <c r="V380" s="613">
        <f t="shared" si="46"/>
        <v>151883.69663392901</v>
      </c>
      <c r="W380" s="592"/>
      <c r="X380" s="609"/>
      <c r="Y380" s="609">
        <v>37562.07</v>
      </c>
      <c r="Z380" s="627" t="s">
        <v>461</v>
      </c>
      <c r="AA380" s="610">
        <v>45870</v>
      </c>
      <c r="AB380" s="668" cm="1">
        <f t="array" ref="AB38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80" s="64"/>
      <c r="AD380" s="64"/>
      <c r="AE380" s="64"/>
      <c r="AF380" s="5"/>
      <c r="AG380" s="5"/>
      <c r="AH380" s="5"/>
      <c r="AI380" s="5"/>
      <c r="AJ380" s="3">
        <f t="shared" si="47"/>
        <v>0</v>
      </c>
      <c r="AK380" s="3">
        <f t="shared" si="48"/>
        <v>0</v>
      </c>
      <c r="AL380" s="3">
        <f t="shared" si="49"/>
        <v>0</v>
      </c>
      <c r="AM380" s="5"/>
      <c r="AN380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381" spans="2:40" customFormat="1" ht="20.9" customHeight="1" thickBot="1">
      <c r="B381" s="476">
        <v>45874</v>
      </c>
      <c r="C381" s="3" t="s">
        <v>220</v>
      </c>
      <c r="D381" s="611" t="s">
        <v>262</v>
      </c>
      <c r="E381" s="607" t="s">
        <v>88</v>
      </c>
      <c r="F381" s="607" t="s">
        <v>170</v>
      </c>
      <c r="G381" s="600">
        <v>99</v>
      </c>
      <c r="H381" s="600">
        <v>97</v>
      </c>
      <c r="I381" s="600">
        <v>21</v>
      </c>
      <c r="J381" s="600">
        <v>0</v>
      </c>
      <c r="K381" s="593">
        <v>497376.81</v>
      </c>
      <c r="L381" s="593">
        <v>0</v>
      </c>
      <c r="M381" s="593">
        <v>-3359.53</v>
      </c>
      <c r="N381" s="593">
        <v>0</v>
      </c>
      <c r="O381" s="593">
        <v>0</v>
      </c>
      <c r="P381" s="593">
        <v>-4973.7680999999902</v>
      </c>
      <c r="Q381" s="593">
        <v>0</v>
      </c>
      <c r="R381" s="593">
        <v>0</v>
      </c>
      <c r="S381" s="593">
        <v>0</v>
      </c>
      <c r="T381" s="593">
        <v>0</v>
      </c>
      <c r="U381" s="592" t="str">
        <f>IF(Tabela1[[#This Row],[Desconto SLA Mês]]&lt;&gt;"preenchimento pendente","Sim","Não")</f>
        <v>Sim</v>
      </c>
      <c r="V381" s="613">
        <f t="shared" si="46"/>
        <v>489043.51189999998</v>
      </c>
      <c r="W381" s="592"/>
      <c r="X381" s="609"/>
      <c r="Y381" s="609"/>
      <c r="Z381" s="609"/>
      <c r="AA381" s="610">
        <v>45870</v>
      </c>
      <c r="AB381" s="668" cm="1">
        <f t="array" ref="AB38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81" s="207"/>
      <c r="AD381" s="207"/>
      <c r="AE381" s="207"/>
      <c r="AF381" s="5"/>
      <c r="AG381" s="5"/>
      <c r="AH381" s="5"/>
      <c r="AI381" s="5"/>
      <c r="AJ381" s="3">
        <f t="shared" si="47"/>
        <v>3359.53</v>
      </c>
      <c r="AK381" s="3">
        <f t="shared" si="48"/>
        <v>0</v>
      </c>
      <c r="AL381" s="3">
        <f t="shared" si="49"/>
        <v>8333.2981000000145</v>
      </c>
      <c r="AM381" s="5"/>
      <c r="AN381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382" spans="2:40" customFormat="1" ht="20.9" customHeight="1" thickBot="1">
      <c r="B382" s="476">
        <v>45873</v>
      </c>
      <c r="C382" s="3" t="s">
        <v>220</v>
      </c>
      <c r="D382" s="611" t="s">
        <v>262</v>
      </c>
      <c r="E382" s="607" t="s">
        <v>210</v>
      </c>
      <c r="F382" s="607" t="s">
        <v>153</v>
      </c>
      <c r="G382" s="600">
        <v>53</v>
      </c>
      <c r="H382" s="600">
        <v>53</v>
      </c>
      <c r="I382" s="600">
        <v>0</v>
      </c>
      <c r="J382" s="600">
        <v>0</v>
      </c>
      <c r="K382" s="593">
        <v>332408.99</v>
      </c>
      <c r="L382" s="593">
        <v>0</v>
      </c>
      <c r="M382" s="593">
        <v>0</v>
      </c>
      <c r="N382" s="593">
        <v>0</v>
      </c>
      <c r="O382" s="593">
        <v>0</v>
      </c>
      <c r="P382" s="593">
        <v>0</v>
      </c>
      <c r="Q382" s="593">
        <v>0</v>
      </c>
      <c r="R382" s="593">
        <v>0</v>
      </c>
      <c r="S382" s="593">
        <v>0</v>
      </c>
      <c r="T382" s="593">
        <v>0</v>
      </c>
      <c r="U382" s="592" t="str">
        <f>IF(Tabela1[[#This Row],[Desconto SLA Mês]]&lt;&gt;"preenchimento pendente","Sim","Não")</f>
        <v>Sim</v>
      </c>
      <c r="V382" s="613">
        <f t="shared" si="46"/>
        <v>332408.99</v>
      </c>
      <c r="W382" s="592"/>
      <c r="X382" s="609"/>
      <c r="Y382" s="609"/>
      <c r="Z382" s="609"/>
      <c r="AA382" s="610">
        <v>45870</v>
      </c>
      <c r="AB382" s="668" cm="1">
        <f t="array" ref="AB38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82" s="207"/>
      <c r="AD382" s="207"/>
      <c r="AE382" s="207"/>
      <c r="AF382" s="5"/>
      <c r="AG382" s="5"/>
      <c r="AH382" s="5"/>
      <c r="AI382" s="5"/>
      <c r="AJ382" s="3">
        <f t="shared" si="47"/>
        <v>0</v>
      </c>
      <c r="AK382" s="3">
        <f t="shared" si="48"/>
        <v>0</v>
      </c>
      <c r="AL382" s="3">
        <f t="shared" si="49"/>
        <v>0</v>
      </c>
      <c r="AM382" s="5"/>
      <c r="AN382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383" spans="2:40" customFormat="1" ht="20.9" customHeight="1" thickBot="1">
      <c r="B383" s="476"/>
      <c r="C383" s="3" t="s">
        <v>220</v>
      </c>
      <c r="D383" s="611" t="s">
        <v>342</v>
      </c>
      <c r="E383" s="607" t="s">
        <v>88</v>
      </c>
      <c r="F383" s="607" t="s">
        <v>158</v>
      </c>
      <c r="G383" s="600">
        <v>51</v>
      </c>
      <c r="H383" s="600">
        <v>40</v>
      </c>
      <c r="I383" s="600">
        <v>0</v>
      </c>
      <c r="J383" s="600">
        <v>0</v>
      </c>
      <c r="K383" s="593">
        <v>201256.43</v>
      </c>
      <c r="L383" s="593"/>
      <c r="M383" s="593">
        <v>0</v>
      </c>
      <c r="N383" s="593"/>
      <c r="O383" s="593">
        <v>0</v>
      </c>
      <c r="P383" s="593">
        <v>0</v>
      </c>
      <c r="Q383" s="593">
        <v>0</v>
      </c>
      <c r="R383" s="593">
        <v>0</v>
      </c>
      <c r="S383" s="593">
        <v>0</v>
      </c>
      <c r="T383" s="593">
        <v>0</v>
      </c>
      <c r="U383" s="592" t="str">
        <f>IF(Tabela1[[#This Row],[Desconto SLA Mês]]&lt;&gt;"preenchimento pendente","Sim","Não")</f>
        <v>Sim</v>
      </c>
      <c r="V383" s="592">
        <f t="shared" si="46"/>
        <v>201256.43</v>
      </c>
      <c r="W383" s="592"/>
      <c r="X383" s="609"/>
      <c r="Y383" s="609"/>
      <c r="Z383" s="609"/>
      <c r="AA383" s="610">
        <v>45839</v>
      </c>
      <c r="AB383" s="668" cm="1">
        <f t="array" ref="AB38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83" s="207"/>
      <c r="AD383" s="207"/>
      <c r="AE383" s="207"/>
      <c r="AF383" s="5"/>
      <c r="AG383" s="5"/>
      <c r="AH383" s="5"/>
      <c r="AI383" s="5"/>
      <c r="AJ383" s="3">
        <f t="shared" si="47"/>
        <v>0</v>
      </c>
      <c r="AK383" s="3">
        <f t="shared" si="48"/>
        <v>0</v>
      </c>
      <c r="AL383" s="3">
        <f t="shared" si="49"/>
        <v>0</v>
      </c>
      <c r="AM383" s="5"/>
      <c r="AN383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384" spans="2:40" customFormat="1" ht="20.9" customHeight="1" thickBot="1">
      <c r="B384" s="476"/>
      <c r="C384" s="3" t="s">
        <v>433</v>
      </c>
      <c r="D384" s="611" t="s">
        <v>342</v>
      </c>
      <c r="E384" s="607" t="s">
        <v>75</v>
      </c>
      <c r="F384" s="607" t="s">
        <v>179</v>
      </c>
      <c r="G384" s="600">
        <v>3</v>
      </c>
      <c r="H384" s="600">
        <v>2</v>
      </c>
      <c r="I384" s="680" t="s">
        <v>434</v>
      </c>
      <c r="J384" s="680" t="s">
        <v>434</v>
      </c>
      <c r="K384" s="593">
        <v>16153.77</v>
      </c>
      <c r="L384" s="593"/>
      <c r="M384" s="596"/>
      <c r="N384" s="593"/>
      <c r="O384" s="596"/>
      <c r="P384" s="670" t="s">
        <v>432</v>
      </c>
      <c r="Q384" s="593">
        <v>0</v>
      </c>
      <c r="R384" s="593">
        <v>0</v>
      </c>
      <c r="S384" s="593">
        <v>0</v>
      </c>
      <c r="T384" s="593">
        <v>0</v>
      </c>
      <c r="U384" s="592" t="str">
        <f>IF(Tabela1[[#This Row],[Desconto SLA Mês]]&lt;&gt;"preenchimento pendente","Sim","Não")</f>
        <v>Não</v>
      </c>
      <c r="V384" s="592">
        <f t="shared" si="46"/>
        <v>16153.77</v>
      </c>
      <c r="W384" s="592"/>
      <c r="X384" s="609"/>
      <c r="Y384" s="609"/>
      <c r="Z384" s="609"/>
      <c r="AA384" s="610">
        <v>45839</v>
      </c>
      <c r="AB384" s="668" cm="1">
        <f t="array" ref="AB38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C384" s="207"/>
      <c r="AD384" s="207"/>
      <c r="AE384" s="207"/>
      <c r="AF384" s="5"/>
      <c r="AG384" s="6"/>
      <c r="AH384" s="5"/>
      <c r="AI384" s="5"/>
      <c r="AJ384" s="3">
        <f t="shared" si="47"/>
        <v>0</v>
      </c>
      <c r="AK384" s="3">
        <f t="shared" si="48"/>
        <v>0</v>
      </c>
      <c r="AL384" s="3">
        <f t="shared" si="49"/>
        <v>0</v>
      </c>
      <c r="AM384" s="5"/>
      <c r="AN384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385" spans="2:40" customFormat="1" ht="31.5" thickBot="1">
      <c r="B385" s="476"/>
      <c r="C385" s="3" t="s">
        <v>433</v>
      </c>
      <c r="D385" s="611" t="s">
        <v>342</v>
      </c>
      <c r="E385" s="607" t="s">
        <v>210</v>
      </c>
      <c r="F385" s="607" t="s">
        <v>158</v>
      </c>
      <c r="G385" s="600">
        <v>14</v>
      </c>
      <c r="H385" s="600">
        <v>14</v>
      </c>
      <c r="I385" s="680" t="s">
        <v>434</v>
      </c>
      <c r="J385" s="680" t="s">
        <v>434</v>
      </c>
      <c r="K385" s="593">
        <v>93374.15</v>
      </c>
      <c r="L385" s="593"/>
      <c r="M385" s="596"/>
      <c r="N385" s="593"/>
      <c r="O385" s="596"/>
      <c r="P385" s="670" t="s">
        <v>432</v>
      </c>
      <c r="Q385" s="593">
        <v>0</v>
      </c>
      <c r="R385" s="593">
        <v>0</v>
      </c>
      <c r="S385" s="593">
        <v>0</v>
      </c>
      <c r="T385" s="593">
        <v>0</v>
      </c>
      <c r="U385" s="592" t="str">
        <f>IF(Tabela1[[#This Row],[Desconto SLA Mês]]&lt;&gt;"preenchimento pendente","Sim","Não")</f>
        <v>Não</v>
      </c>
      <c r="V385" s="592">
        <f t="shared" si="46"/>
        <v>93374.15</v>
      </c>
      <c r="W385" s="592"/>
      <c r="X385" s="609"/>
      <c r="Y385" s="609"/>
      <c r="Z385" s="609"/>
      <c r="AA385" s="610">
        <v>45839</v>
      </c>
      <c r="AB385" s="668" cm="1">
        <f t="array" ref="AB38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85" s="207"/>
      <c r="AD385" s="207"/>
      <c r="AE385" s="207"/>
      <c r="AF385" s="5"/>
      <c r="AG385" s="5"/>
      <c r="AH385" s="5"/>
      <c r="AI385" s="5"/>
      <c r="AJ385" s="3">
        <f t="shared" si="47"/>
        <v>0</v>
      </c>
      <c r="AK385" s="3">
        <f t="shared" si="48"/>
        <v>0</v>
      </c>
      <c r="AL385" s="3">
        <f t="shared" si="49"/>
        <v>0</v>
      </c>
      <c r="AM385" s="5"/>
      <c r="AN385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386" spans="2:40" customFormat="1" ht="31.5" thickBot="1">
      <c r="B386" s="476">
        <v>45873</v>
      </c>
      <c r="C386" s="3" t="s">
        <v>220</v>
      </c>
      <c r="D386" s="611" t="s">
        <v>350</v>
      </c>
      <c r="E386" s="607" t="s">
        <v>212</v>
      </c>
      <c r="F386" s="607" t="s">
        <v>174</v>
      </c>
      <c r="G386" s="600">
        <v>11</v>
      </c>
      <c r="H386" s="600">
        <v>11</v>
      </c>
      <c r="I386" s="600">
        <v>0</v>
      </c>
      <c r="J386" s="600">
        <v>0</v>
      </c>
      <c r="K386" s="593">
        <v>91765.56</v>
      </c>
      <c r="L386" s="593"/>
      <c r="M386" s="593">
        <v>0</v>
      </c>
      <c r="N386" s="593"/>
      <c r="O386" s="593">
        <v>0</v>
      </c>
      <c r="P386" s="593">
        <v>0</v>
      </c>
      <c r="Q386" s="593">
        <v>0</v>
      </c>
      <c r="R386" s="593">
        <v>0</v>
      </c>
      <c r="S386" s="593">
        <v>0</v>
      </c>
      <c r="T386" s="593">
        <v>0</v>
      </c>
      <c r="U386" s="592" t="str">
        <f>IF(Tabela1[[#This Row],[Desconto SLA Mês]]&lt;&gt;"preenchimento pendente","Sim","Não")</f>
        <v>Sim</v>
      </c>
      <c r="V386" s="592">
        <f t="shared" si="46"/>
        <v>91765.56</v>
      </c>
      <c r="W386" s="592"/>
      <c r="X386" s="609"/>
      <c r="Y386" s="609"/>
      <c r="Z386" s="609"/>
      <c r="AA386" s="610">
        <v>45839</v>
      </c>
      <c r="AB386" s="668" cm="1">
        <f t="array" ref="AB38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86" s="207"/>
      <c r="AD386" s="207"/>
      <c r="AE386" s="207"/>
      <c r="AF386" s="5"/>
      <c r="AG386" s="5"/>
      <c r="AH386" s="5"/>
      <c r="AI386" s="5"/>
      <c r="AJ386" s="3">
        <f t="shared" si="47"/>
        <v>0</v>
      </c>
      <c r="AK386" s="3">
        <f t="shared" si="48"/>
        <v>0</v>
      </c>
      <c r="AL386" s="3">
        <f t="shared" si="49"/>
        <v>0</v>
      </c>
      <c r="AM386" s="5"/>
      <c r="AN386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87" spans="2:40" customFormat="1" ht="31.5" thickBot="1">
      <c r="B387" s="476">
        <v>45873</v>
      </c>
      <c r="C387" s="3" t="s">
        <v>220</v>
      </c>
      <c r="D387" s="611" t="s">
        <v>350</v>
      </c>
      <c r="E387" s="607" t="s">
        <v>214</v>
      </c>
      <c r="F387" s="607" t="s">
        <v>201</v>
      </c>
      <c r="G387" s="600">
        <v>14</v>
      </c>
      <c r="H387" s="600">
        <v>10</v>
      </c>
      <c r="I387" s="600">
        <v>33</v>
      </c>
      <c r="J387" s="600">
        <v>0</v>
      </c>
      <c r="K387" s="593">
        <v>55283.696741</v>
      </c>
      <c r="L387" s="593"/>
      <c r="M387" s="593">
        <v>-5689.82</v>
      </c>
      <c r="N387" s="593"/>
      <c r="O387" s="593">
        <v>0</v>
      </c>
      <c r="P387" s="593">
        <v>-644.98</v>
      </c>
      <c r="Q387" s="593">
        <v>0</v>
      </c>
      <c r="R387" s="593">
        <v>0</v>
      </c>
      <c r="S387" s="593">
        <v>0</v>
      </c>
      <c r="T387" s="593">
        <v>-10173.14</v>
      </c>
      <c r="U387" s="592" t="str">
        <f>IF(Tabela1[[#This Row],[Desconto SLA Mês]]&lt;&gt;"preenchimento pendente","Sim","Não")</f>
        <v>Sim</v>
      </c>
      <c r="V387" s="592">
        <f t="shared" si="46"/>
        <v>38775.756740999997</v>
      </c>
      <c r="W387" s="592"/>
      <c r="X387" s="609"/>
      <c r="Y387" s="609"/>
      <c r="Z387" s="609"/>
      <c r="AA387" s="610">
        <v>45839</v>
      </c>
      <c r="AB387" s="668" cm="1">
        <f t="array" ref="AB38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87" s="207"/>
      <c r="AD387" s="207"/>
      <c r="AE387" s="207"/>
      <c r="AF387" s="5"/>
      <c r="AG387" s="5"/>
      <c r="AH387" s="5"/>
      <c r="AI387" s="5"/>
      <c r="AJ387" s="3">
        <f t="shared" si="47"/>
        <v>5689.82</v>
      </c>
      <c r="AK387" s="3">
        <f t="shared" si="48"/>
        <v>0</v>
      </c>
      <c r="AL387" s="3">
        <f t="shared" si="49"/>
        <v>16507.940000000002</v>
      </c>
      <c r="AM387" s="5"/>
      <c r="AN387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88" spans="2:40" customFormat="1" ht="31.5" thickBot="1">
      <c r="B388" s="476">
        <v>45873</v>
      </c>
      <c r="C388" s="3" t="s">
        <v>220</v>
      </c>
      <c r="D388" s="611" t="s">
        <v>350</v>
      </c>
      <c r="E388" s="607" t="s">
        <v>213</v>
      </c>
      <c r="F388" s="607" t="s">
        <v>178</v>
      </c>
      <c r="G388" s="600">
        <v>2</v>
      </c>
      <c r="H388" s="600">
        <v>2</v>
      </c>
      <c r="I388" s="600">
        <v>0</v>
      </c>
      <c r="J388" s="600">
        <v>0</v>
      </c>
      <c r="K388" s="593">
        <v>13663.297432511999</v>
      </c>
      <c r="L388" s="593"/>
      <c r="M388" s="593">
        <v>0</v>
      </c>
      <c r="N388" s="593"/>
      <c r="O388" s="593">
        <v>0</v>
      </c>
      <c r="P388" s="593">
        <v>0</v>
      </c>
      <c r="Q388" s="593">
        <v>0</v>
      </c>
      <c r="R388" s="593">
        <v>0</v>
      </c>
      <c r="S388" s="593">
        <v>0</v>
      </c>
      <c r="T388" s="593">
        <v>0</v>
      </c>
      <c r="U388" s="592" t="str">
        <f>IF(Tabela1[[#This Row],[Desconto SLA Mês]]&lt;&gt;"preenchimento pendente","Sim","Não")</f>
        <v>Sim</v>
      </c>
      <c r="V388" s="592">
        <f t="shared" si="46"/>
        <v>13663.297432511999</v>
      </c>
      <c r="W388" s="592"/>
      <c r="X388" s="609"/>
      <c r="Y388" s="609"/>
      <c r="Z388" s="609"/>
      <c r="AA388" s="610">
        <v>45839</v>
      </c>
      <c r="AB388" s="668" cm="1">
        <f t="array" ref="AB38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88" s="207"/>
      <c r="AD388" s="207"/>
      <c r="AE388" s="207"/>
      <c r="AF388" s="5"/>
      <c r="AG388" s="5"/>
      <c r="AH388" s="5"/>
      <c r="AI388" s="5"/>
      <c r="AJ388" s="3">
        <f t="shared" si="47"/>
        <v>0</v>
      </c>
      <c r="AK388" s="3">
        <f t="shared" si="48"/>
        <v>0</v>
      </c>
      <c r="AL388" s="3">
        <f t="shared" si="49"/>
        <v>0</v>
      </c>
      <c r="AM388" s="5"/>
      <c r="AN388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89" spans="2:40" customFormat="1" ht="20.9" customHeight="1" thickBot="1">
      <c r="B389" s="476">
        <v>45873</v>
      </c>
      <c r="C389" s="3" t="s">
        <v>220</v>
      </c>
      <c r="D389" s="611" t="s">
        <v>350</v>
      </c>
      <c r="E389" s="607" t="s">
        <v>213</v>
      </c>
      <c r="F389" s="607" t="s">
        <v>178</v>
      </c>
      <c r="G389" s="600">
        <v>2</v>
      </c>
      <c r="H389" s="600">
        <v>2</v>
      </c>
      <c r="I389" s="600">
        <v>0</v>
      </c>
      <c r="J389" s="600">
        <v>0</v>
      </c>
      <c r="K389" s="593">
        <v>13663.297432511999</v>
      </c>
      <c r="L389" s="593"/>
      <c r="M389" s="593">
        <v>0</v>
      </c>
      <c r="N389" s="593"/>
      <c r="O389" s="593">
        <v>0</v>
      </c>
      <c r="P389" s="593">
        <v>0</v>
      </c>
      <c r="Q389" s="593">
        <v>0</v>
      </c>
      <c r="R389" s="593">
        <v>0</v>
      </c>
      <c r="S389" s="593">
        <v>0</v>
      </c>
      <c r="T389" s="593">
        <v>0</v>
      </c>
      <c r="U389" s="592" t="str">
        <f>IF(Tabela1[[#This Row],[Desconto SLA Mês]]&lt;&gt;"preenchimento pendente","Sim","Não")</f>
        <v>Sim</v>
      </c>
      <c r="V389" s="592">
        <f t="shared" si="46"/>
        <v>13663.297432511999</v>
      </c>
      <c r="W389" s="592"/>
      <c r="X389" s="609"/>
      <c r="Y389" s="609"/>
      <c r="Z389" s="609"/>
      <c r="AA389" s="610">
        <v>45839</v>
      </c>
      <c r="AB389" s="668" cm="1">
        <f t="array" ref="AB38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89" s="64"/>
      <c r="AD389" s="64"/>
      <c r="AE389" s="207"/>
      <c r="AF389" s="5"/>
      <c r="AG389" s="5"/>
      <c r="AH389" s="5"/>
      <c r="AI389" s="5"/>
      <c r="AJ389" s="3">
        <f t="shared" si="47"/>
        <v>0</v>
      </c>
      <c r="AK389" s="3">
        <f t="shared" si="48"/>
        <v>0</v>
      </c>
      <c r="AL389" s="3">
        <f t="shared" si="49"/>
        <v>0</v>
      </c>
      <c r="AM389" s="5"/>
      <c r="AN389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90" spans="2:40" customFormat="1" ht="20.9" customHeight="1" thickBot="1">
      <c r="B390" s="476">
        <v>45881</v>
      </c>
      <c r="C390" s="3" t="s">
        <v>220</v>
      </c>
      <c r="D390" s="611" t="s">
        <v>350</v>
      </c>
      <c r="E390" s="607" t="s">
        <v>88</v>
      </c>
      <c r="F390" s="607" t="s">
        <v>201</v>
      </c>
      <c r="G390" s="600">
        <v>36</v>
      </c>
      <c r="H390" s="600">
        <v>35</v>
      </c>
      <c r="I390" s="600">
        <v>0</v>
      </c>
      <c r="J390" s="600">
        <v>0</v>
      </c>
      <c r="K390" s="593">
        <v>229378.2888281843</v>
      </c>
      <c r="L390" s="593"/>
      <c r="M390" s="593">
        <v>0</v>
      </c>
      <c r="N390" s="593"/>
      <c r="O390" s="593">
        <v>0</v>
      </c>
      <c r="P390" s="593">
        <v>-3440.67</v>
      </c>
      <c r="Q390" s="593">
        <v>0</v>
      </c>
      <c r="R390" s="593">
        <v>-508.69384460186097</v>
      </c>
      <c r="S390" s="593">
        <v>-2969.3807996415999</v>
      </c>
      <c r="T390" s="593">
        <v>0</v>
      </c>
      <c r="U390" s="592" t="str">
        <f>IF(Tabela1[[#This Row],[Desconto SLA Mês]]&lt;&gt;"preenchimento pendente","Sim","Não")</f>
        <v>Sim</v>
      </c>
      <c r="V390" s="592">
        <f t="shared" si="46"/>
        <v>222459.54418394083</v>
      </c>
      <c r="W390" s="592"/>
      <c r="X390" s="609"/>
      <c r="Y390" s="609"/>
      <c r="Z390" s="609"/>
      <c r="AA390" s="610">
        <v>45839</v>
      </c>
      <c r="AB390" s="668" cm="1">
        <f t="array" ref="AB39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90" s="207">
        <v>18425.12</v>
      </c>
      <c r="AD390" s="64">
        <v>39337.599999999999</v>
      </c>
      <c r="AE390" s="64"/>
      <c r="AF390" s="5"/>
      <c r="AG390" s="5"/>
      <c r="AH390" s="5"/>
      <c r="AI390" s="5"/>
      <c r="AJ390" s="3">
        <f t="shared" si="47"/>
        <v>0</v>
      </c>
      <c r="AK390" s="3">
        <f t="shared" si="48"/>
        <v>-20912.48</v>
      </c>
      <c r="AL390" s="3">
        <f t="shared" si="49"/>
        <v>6918.7446442434739</v>
      </c>
      <c r="AM390" s="5"/>
      <c r="AN390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91" spans="2:40" customFormat="1" ht="20.9" customHeight="1" thickBot="1">
      <c r="B391" s="476">
        <v>45880</v>
      </c>
      <c r="C391" s="3" t="s">
        <v>220</v>
      </c>
      <c r="D391" s="611" t="s">
        <v>350</v>
      </c>
      <c r="E391" s="607" t="s">
        <v>211</v>
      </c>
      <c r="F391" s="607" t="s">
        <v>201</v>
      </c>
      <c r="G391" s="600">
        <v>21</v>
      </c>
      <c r="H391" s="600">
        <v>13</v>
      </c>
      <c r="I391" s="600">
        <v>30</v>
      </c>
      <c r="J391" s="600">
        <v>0</v>
      </c>
      <c r="K391" s="593">
        <v>105771.5</v>
      </c>
      <c r="L391" s="593"/>
      <c r="M391" s="593">
        <v>-8123.1553598853798</v>
      </c>
      <c r="N391" s="593"/>
      <c r="O391" s="593">
        <v>0</v>
      </c>
      <c r="P391" s="593">
        <v>-1057.72</v>
      </c>
      <c r="Q391" s="593">
        <v>0</v>
      </c>
      <c r="R391" s="593">
        <v>0</v>
      </c>
      <c r="S391" s="593">
        <v>0</v>
      </c>
      <c r="T391" s="593">
        <v>32660</v>
      </c>
      <c r="U391" s="592" t="str">
        <f>IF(Tabela1[[#This Row],[Desconto SLA Mês]]&lt;&gt;"preenchimento pendente","Sim","Não")</f>
        <v>Sim</v>
      </c>
      <c r="V391" s="592">
        <f t="shared" si="46"/>
        <v>129250.62464011462</v>
      </c>
      <c r="W391" s="592"/>
      <c r="X391" s="609"/>
      <c r="Y391" s="609">
        <v>21616.87</v>
      </c>
      <c r="Z391" s="609" t="s">
        <v>442</v>
      </c>
      <c r="AA391" s="610">
        <v>45839</v>
      </c>
      <c r="AB391" s="668" cm="1">
        <f t="array" ref="AB39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91" s="64"/>
      <c r="AD391" s="64"/>
      <c r="AE391" s="64"/>
      <c r="AF391" s="5"/>
      <c r="AG391" s="5"/>
      <c r="AH391" s="5"/>
      <c r="AI391" s="5"/>
      <c r="AJ391" s="3">
        <f t="shared" si="47"/>
        <v>8123.1553598853798</v>
      </c>
      <c r="AK391" s="3">
        <f t="shared" si="48"/>
        <v>0</v>
      </c>
      <c r="AL391" s="3">
        <f t="shared" si="49"/>
        <v>-23479.12464011462</v>
      </c>
      <c r="AM391" s="5"/>
      <c r="AN391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92" spans="2:40" customFormat="1" ht="20.9" customHeight="1" thickBot="1">
      <c r="B392" s="476">
        <v>45880</v>
      </c>
      <c r="C392" s="3" t="s">
        <v>220</v>
      </c>
      <c r="D392" s="611" t="s">
        <v>350</v>
      </c>
      <c r="E392" s="607" t="s">
        <v>75</v>
      </c>
      <c r="F392" s="607" t="s">
        <v>201</v>
      </c>
      <c r="G392" s="600">
        <v>3</v>
      </c>
      <c r="H392" s="600">
        <v>2</v>
      </c>
      <c r="I392" s="600">
        <v>0</v>
      </c>
      <c r="J392" s="600">
        <v>0</v>
      </c>
      <c r="K392" s="593">
        <v>15827.385275754727</v>
      </c>
      <c r="L392" s="593"/>
      <c r="M392" s="593">
        <v>0</v>
      </c>
      <c r="N392" s="593"/>
      <c r="O392" s="593">
        <v>0</v>
      </c>
      <c r="P392" s="593">
        <v>0</v>
      </c>
      <c r="Q392" s="593">
        <v>0</v>
      </c>
      <c r="R392" s="593">
        <v>0</v>
      </c>
      <c r="S392" s="593">
        <v>0</v>
      </c>
      <c r="T392" s="593">
        <v>2944.1352757547265</v>
      </c>
      <c r="U392" s="592" t="str">
        <f>IF(Tabela1[[#This Row],[Desconto SLA Mês]]&lt;&gt;"preenchimento pendente","Sim","Não")</f>
        <v>Sim</v>
      </c>
      <c r="V392" s="592">
        <f t="shared" si="46"/>
        <v>18771.520551509453</v>
      </c>
      <c r="W392" s="592"/>
      <c r="X392" s="609"/>
      <c r="Y392" s="609">
        <v>9486.99</v>
      </c>
      <c r="Z392" s="609" t="s">
        <v>462</v>
      </c>
      <c r="AA392" s="610">
        <v>45839</v>
      </c>
      <c r="AB392" s="668" cm="1">
        <f t="array" ref="AB39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92" s="64"/>
      <c r="AD392" s="64"/>
      <c r="AE392" s="207"/>
      <c r="AF392" s="5"/>
      <c r="AG392" s="5"/>
      <c r="AH392" s="5"/>
      <c r="AI392" s="5"/>
      <c r="AJ392" s="3">
        <f t="shared" si="47"/>
        <v>0</v>
      </c>
      <c r="AK392" s="3">
        <f t="shared" si="48"/>
        <v>0</v>
      </c>
      <c r="AL392" s="3">
        <f t="shared" si="49"/>
        <v>-2944.1352757547265</v>
      </c>
      <c r="AM392" s="5"/>
      <c r="AN392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93" spans="2:40" customFormat="1" ht="20.9" customHeight="1" thickBot="1">
      <c r="B393" s="476">
        <v>45873</v>
      </c>
      <c r="C393" s="3" t="s">
        <v>220</v>
      </c>
      <c r="D393" s="611" t="s">
        <v>350</v>
      </c>
      <c r="E393" s="607" t="s">
        <v>208</v>
      </c>
      <c r="F393" s="607" t="s">
        <v>345</v>
      </c>
      <c r="G393" s="600">
        <v>16</v>
      </c>
      <c r="H393" s="600">
        <v>16</v>
      </c>
      <c r="I393" s="600">
        <v>0</v>
      </c>
      <c r="J393" s="600">
        <v>0</v>
      </c>
      <c r="K393" s="593">
        <v>73221.139152484131</v>
      </c>
      <c r="L393" s="593"/>
      <c r="M393" s="593">
        <v>0</v>
      </c>
      <c r="N393" s="593"/>
      <c r="O393" s="593">
        <v>0</v>
      </c>
      <c r="P393" s="593">
        <v>0</v>
      </c>
      <c r="Q393" s="593">
        <v>0</v>
      </c>
      <c r="R393" s="593">
        <v>0</v>
      </c>
      <c r="S393" s="593">
        <v>0</v>
      </c>
      <c r="T393" s="593">
        <v>0</v>
      </c>
      <c r="U393" s="592" t="str">
        <f>IF(Tabela1[[#This Row],[Desconto SLA Mês]]&lt;&gt;"preenchimento pendente","Sim","Não")</f>
        <v>Sim</v>
      </c>
      <c r="V393" s="592">
        <f t="shared" si="46"/>
        <v>73221.139152484131</v>
      </c>
      <c r="W393" s="592"/>
      <c r="X393" s="609"/>
      <c r="Y393" s="609"/>
      <c r="Z393" s="609"/>
      <c r="AA393" s="610">
        <v>45839</v>
      </c>
      <c r="AB393" s="668" cm="1">
        <f t="array" ref="AB39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93" s="64"/>
      <c r="AD393" s="64"/>
      <c r="AE393" s="207"/>
      <c r="AF393" s="5"/>
      <c r="AG393" s="5"/>
      <c r="AH393" s="5"/>
      <c r="AI393" s="5"/>
      <c r="AJ393" s="3">
        <f t="shared" si="47"/>
        <v>0</v>
      </c>
      <c r="AK393" s="3">
        <f t="shared" si="48"/>
        <v>0</v>
      </c>
      <c r="AL393" s="3">
        <f t="shared" si="49"/>
        <v>0</v>
      </c>
      <c r="AM393" s="5"/>
      <c r="AN393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94" spans="2:40" customFormat="1" ht="20.9" customHeight="1" thickBot="1">
      <c r="B394" s="476">
        <v>45873</v>
      </c>
      <c r="C394" s="3" t="s">
        <v>220</v>
      </c>
      <c r="D394" s="611" t="s">
        <v>350</v>
      </c>
      <c r="E394" s="607" t="s">
        <v>210</v>
      </c>
      <c r="F394" s="607" t="s">
        <v>345</v>
      </c>
      <c r="G394" s="600">
        <v>10</v>
      </c>
      <c r="H394" s="600">
        <v>10</v>
      </c>
      <c r="I394" s="600">
        <v>0</v>
      </c>
      <c r="J394" s="600">
        <v>0</v>
      </c>
      <c r="K394" s="593">
        <v>65003.207074132697</v>
      </c>
      <c r="L394" s="593"/>
      <c r="M394" s="593">
        <v>0</v>
      </c>
      <c r="N394" s="593"/>
      <c r="O394" s="593">
        <v>0</v>
      </c>
      <c r="P394" s="593">
        <v>0</v>
      </c>
      <c r="Q394" s="593">
        <v>0</v>
      </c>
      <c r="R394" s="593">
        <v>0</v>
      </c>
      <c r="S394" s="593">
        <v>0</v>
      </c>
      <c r="T394" s="593">
        <v>0</v>
      </c>
      <c r="U394" s="592" t="str">
        <f>IF(Tabela1[[#This Row],[Desconto SLA Mês]]&lt;&gt;"preenchimento pendente","Sim","Não")</f>
        <v>Sim</v>
      </c>
      <c r="V394" s="592">
        <f t="shared" si="46"/>
        <v>65003.207074132697</v>
      </c>
      <c r="W394" s="592"/>
      <c r="X394" s="609"/>
      <c r="Y394" s="609"/>
      <c r="Z394" s="609"/>
      <c r="AA394" s="610">
        <v>45839</v>
      </c>
      <c r="AB394" s="668" cm="1">
        <f t="array" ref="AB39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94" s="64"/>
      <c r="AD394" s="64"/>
      <c r="AE394" s="207"/>
      <c r="AF394" s="5"/>
      <c r="AG394" s="5"/>
      <c r="AH394" s="5"/>
      <c r="AI394" s="5"/>
      <c r="AJ394" s="3">
        <f t="shared" si="47"/>
        <v>0</v>
      </c>
      <c r="AK394" s="3">
        <f t="shared" si="48"/>
        <v>0</v>
      </c>
      <c r="AL394" s="3">
        <f t="shared" si="49"/>
        <v>0</v>
      </c>
      <c r="AM394" s="5"/>
      <c r="AN394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395" spans="2:40" customFormat="1" ht="20.9" customHeight="1" thickBot="1">
      <c r="B395" s="476"/>
      <c r="C395" s="3" t="s">
        <v>433</v>
      </c>
      <c r="D395" s="611" t="s">
        <v>353</v>
      </c>
      <c r="E395" s="607" t="s">
        <v>212</v>
      </c>
      <c r="F395" s="607" t="s">
        <v>140</v>
      </c>
      <c r="G395" s="600">
        <v>12</v>
      </c>
      <c r="H395" s="600">
        <v>12</v>
      </c>
      <c r="I395" s="680" t="s">
        <v>434</v>
      </c>
      <c r="J395" s="680" t="s">
        <v>434</v>
      </c>
      <c r="K395" s="593">
        <v>105567.87</v>
      </c>
      <c r="L395" s="633"/>
      <c r="M395" s="599"/>
      <c r="N395" s="593"/>
      <c r="O395" s="599"/>
      <c r="P395" s="672" t="s">
        <v>432</v>
      </c>
      <c r="Q395" s="593"/>
      <c r="R395" s="593">
        <v>0</v>
      </c>
      <c r="S395" s="593"/>
      <c r="T395" s="593">
        <v>0</v>
      </c>
      <c r="U395" s="592" t="str">
        <f>IF(Tabela1[[#This Row],[Desconto SLA Mês]]&lt;&gt;"preenchimento pendente","Sim","Não")</f>
        <v>Não</v>
      </c>
      <c r="V395" s="592">
        <f t="shared" si="46"/>
        <v>105567.87</v>
      </c>
      <c r="W395" s="592"/>
      <c r="X395" s="609"/>
      <c r="Y395" s="609"/>
      <c r="Z395" s="609"/>
      <c r="AA395" s="610">
        <v>45839</v>
      </c>
      <c r="AB395" s="668" cm="1">
        <f t="array" ref="AB39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95" s="207"/>
      <c r="AD395" s="207"/>
      <c r="AE395" s="207"/>
      <c r="AF395" s="5"/>
      <c r="AG395" s="5"/>
      <c r="AH395" s="5"/>
      <c r="AI395" s="5"/>
      <c r="AJ395" s="3">
        <f t="shared" si="47"/>
        <v>0</v>
      </c>
      <c r="AK395" s="3">
        <f t="shared" si="48"/>
        <v>0</v>
      </c>
      <c r="AL395" s="3">
        <f t="shared" si="49"/>
        <v>0</v>
      </c>
      <c r="AM395" s="5"/>
      <c r="AN395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396" spans="2:40" customFormat="1" ht="20.9" customHeight="1" thickBot="1">
      <c r="B396" s="476"/>
      <c r="C396" s="3" t="s">
        <v>220</v>
      </c>
      <c r="D396" s="611" t="s">
        <v>353</v>
      </c>
      <c r="E396" s="607" t="s">
        <v>88</v>
      </c>
      <c r="F396" s="607" t="s">
        <v>140</v>
      </c>
      <c r="G396" s="600">
        <v>31</v>
      </c>
      <c r="H396" s="600">
        <v>34</v>
      </c>
      <c r="I396" s="600">
        <v>15</v>
      </c>
      <c r="J396" s="600">
        <v>0</v>
      </c>
      <c r="K396" s="593">
        <v>168520.09</v>
      </c>
      <c r="L396" s="593"/>
      <c r="M396" s="593">
        <v>-3955.83</v>
      </c>
      <c r="N396" s="593"/>
      <c r="O396" s="593">
        <v>0</v>
      </c>
      <c r="P396" s="672" t="s">
        <v>432</v>
      </c>
      <c r="Q396" s="593">
        <v>0</v>
      </c>
      <c r="R396" s="593">
        <v>-1792.5700000000099</v>
      </c>
      <c r="S396" s="593"/>
      <c r="T396" s="593">
        <v>0</v>
      </c>
      <c r="U396" s="592" t="str">
        <f>IF(Tabela1[[#This Row],[Desconto SLA Mês]]&lt;&gt;"preenchimento pendente","Sim","Não")</f>
        <v>Não</v>
      </c>
      <c r="V396" s="592">
        <f t="shared" si="46"/>
        <v>162771.69</v>
      </c>
      <c r="W396" s="592"/>
      <c r="X396" s="609"/>
      <c r="Y396" s="609"/>
      <c r="Z396" s="609"/>
      <c r="AA396" s="610">
        <v>45839</v>
      </c>
      <c r="AB396" s="668" cm="1">
        <f t="array" ref="AB39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96" s="207"/>
      <c r="AD396" s="207"/>
      <c r="AE396" s="207"/>
      <c r="AF396" s="5"/>
      <c r="AG396" s="5"/>
      <c r="AH396" s="5"/>
      <c r="AI396" s="5"/>
      <c r="AJ396" s="3">
        <f t="shared" si="47"/>
        <v>3955.83</v>
      </c>
      <c r="AK396" s="3">
        <f t="shared" si="48"/>
        <v>0</v>
      </c>
      <c r="AL396" s="3">
        <f t="shared" si="49"/>
        <v>5748.3999999999942</v>
      </c>
      <c r="AM396" s="5"/>
      <c r="AN396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397" spans="2:40" customFormat="1" ht="20.9" customHeight="1" thickBot="1">
      <c r="B397" s="476"/>
      <c r="C397" s="3" t="s">
        <v>220</v>
      </c>
      <c r="D397" s="611" t="s">
        <v>353</v>
      </c>
      <c r="E397" s="607" t="s">
        <v>211</v>
      </c>
      <c r="F397" s="607" t="s">
        <v>140</v>
      </c>
      <c r="G397" s="600">
        <v>21</v>
      </c>
      <c r="H397" s="600">
        <v>13</v>
      </c>
      <c r="I397" s="600">
        <v>33</v>
      </c>
      <c r="J397" s="600">
        <v>0</v>
      </c>
      <c r="K397" s="593">
        <v>113426.2</v>
      </c>
      <c r="L397" s="593"/>
      <c r="M397" s="593">
        <v>-13219.329805650599</v>
      </c>
      <c r="N397" s="593"/>
      <c r="O397" s="593">
        <v>0</v>
      </c>
      <c r="P397" s="593">
        <v>-1417.83</v>
      </c>
      <c r="Q397" s="593"/>
      <c r="R397" s="593">
        <v>0</v>
      </c>
      <c r="S397" s="593"/>
      <c r="T397" s="593">
        <v>-4864.4167417381796</v>
      </c>
      <c r="U397" s="592" t="str">
        <f>IF(Tabela1[[#This Row],[Desconto SLA Mês]]&lt;&gt;"preenchimento pendente","Sim","Não")</f>
        <v>Sim</v>
      </c>
      <c r="V397" s="592">
        <f t="shared" si="46"/>
        <v>93924.623452611209</v>
      </c>
      <c r="W397" s="592"/>
      <c r="X397" s="609"/>
      <c r="Y397" s="609">
        <v>0</v>
      </c>
      <c r="Z397" s="609"/>
      <c r="AA397" s="610">
        <v>45839</v>
      </c>
      <c r="AB397" s="668" cm="1">
        <f t="array" ref="AB39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97" s="207"/>
      <c r="AD397" s="207"/>
      <c r="AE397" s="207"/>
      <c r="AF397" s="5"/>
      <c r="AG397" s="5"/>
      <c r="AH397" s="5"/>
      <c r="AI397" s="5"/>
      <c r="AJ397" s="3">
        <f t="shared" si="47"/>
        <v>13219.329805650599</v>
      </c>
      <c r="AK397" s="3">
        <f t="shared" si="48"/>
        <v>0</v>
      </c>
      <c r="AL397" s="3">
        <f t="shared" si="49"/>
        <v>19501.576547388788</v>
      </c>
      <c r="AM397" s="5"/>
      <c r="AN397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398" spans="2:40" customFormat="1" ht="20.9" customHeight="1" thickBot="1">
      <c r="B398" s="476"/>
      <c r="C398" s="3" t="s">
        <v>220</v>
      </c>
      <c r="D398" s="611" t="s">
        <v>353</v>
      </c>
      <c r="E398" s="607" t="s">
        <v>75</v>
      </c>
      <c r="F398" s="607" t="s">
        <v>140</v>
      </c>
      <c r="G398" s="600">
        <v>3</v>
      </c>
      <c r="H398" s="600">
        <v>3</v>
      </c>
      <c r="I398" s="600">
        <v>0</v>
      </c>
      <c r="J398" s="600">
        <v>0</v>
      </c>
      <c r="K398" s="593">
        <v>16648.64</v>
      </c>
      <c r="L398" s="593"/>
      <c r="M398" s="593">
        <v>0</v>
      </c>
      <c r="N398" s="593"/>
      <c r="O398" s="593">
        <v>0</v>
      </c>
      <c r="P398" s="593">
        <v>-208.11</v>
      </c>
      <c r="Q398" s="593"/>
      <c r="R398" s="593">
        <v>0</v>
      </c>
      <c r="S398" s="593"/>
      <c r="T398" s="593">
        <v>0</v>
      </c>
      <c r="U398" s="592" t="str">
        <f>IF(Tabela1[[#This Row],[Desconto SLA Mês]]&lt;&gt;"preenchimento pendente","Sim","Não")</f>
        <v>Sim</v>
      </c>
      <c r="V398" s="592">
        <f t="shared" si="46"/>
        <v>16440.53</v>
      </c>
      <c r="W398" s="592"/>
      <c r="X398" s="609"/>
      <c r="Y398" s="609">
        <v>3215.2846156454943</v>
      </c>
      <c r="Z398" s="609" t="s">
        <v>446</v>
      </c>
      <c r="AA398" s="610">
        <v>45839</v>
      </c>
      <c r="AB398" s="668" cm="1">
        <f t="array" ref="AB39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98" s="207"/>
      <c r="AD398" s="207"/>
      <c r="AE398" s="207"/>
      <c r="AF398" s="5"/>
      <c r="AG398" s="5"/>
      <c r="AH398" s="5"/>
      <c r="AI398" s="5"/>
      <c r="AJ398" s="3">
        <f t="shared" si="47"/>
        <v>0</v>
      </c>
      <c r="AK398" s="3">
        <f t="shared" si="48"/>
        <v>0</v>
      </c>
      <c r="AL398" s="3">
        <f t="shared" si="49"/>
        <v>208.11000000000058</v>
      </c>
      <c r="AM398" s="5"/>
      <c r="AN398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399" spans="2:40" customFormat="1" ht="20.9" customHeight="1" thickBot="1">
      <c r="B399" s="476"/>
      <c r="C399" s="3" t="s">
        <v>433</v>
      </c>
      <c r="D399" s="611" t="s">
        <v>353</v>
      </c>
      <c r="E399" s="607" t="s">
        <v>208</v>
      </c>
      <c r="F399" s="607" t="s">
        <v>181</v>
      </c>
      <c r="G399" s="600">
        <v>12</v>
      </c>
      <c r="H399" s="600">
        <v>12</v>
      </c>
      <c r="I399" s="680" t="s">
        <v>434</v>
      </c>
      <c r="J399" s="680" t="s">
        <v>434</v>
      </c>
      <c r="K399" s="593">
        <v>44090.759999999995</v>
      </c>
      <c r="L399" s="593"/>
      <c r="M399" s="599"/>
      <c r="N399" s="593"/>
      <c r="O399" s="599"/>
      <c r="P399" s="672" t="s">
        <v>432</v>
      </c>
      <c r="Q399" s="593"/>
      <c r="R399" s="593">
        <v>0</v>
      </c>
      <c r="S399" s="593"/>
      <c r="T399" s="593">
        <v>0</v>
      </c>
      <c r="U399" s="592" t="str">
        <f>IF(Tabela1[[#This Row],[Desconto SLA Mês]]&lt;&gt;"preenchimento pendente","Sim","Não")</f>
        <v>Não</v>
      </c>
      <c r="V399" s="592">
        <f t="shared" si="46"/>
        <v>44090.759999999995</v>
      </c>
      <c r="W399" s="592"/>
      <c r="X399" s="609"/>
      <c r="Y399" s="609"/>
      <c r="Z399" s="609"/>
      <c r="AA399" s="610">
        <v>45839</v>
      </c>
      <c r="AB399" s="668" cm="1">
        <f t="array" ref="AB39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399" s="207"/>
      <c r="AD399" s="207"/>
      <c r="AE399" s="207"/>
      <c r="AF399" s="5"/>
      <c r="AG399" s="5"/>
      <c r="AH399" s="5"/>
      <c r="AI399" s="5"/>
      <c r="AJ399" s="3">
        <f t="shared" si="47"/>
        <v>0</v>
      </c>
      <c r="AK399" s="3">
        <f t="shared" si="48"/>
        <v>0</v>
      </c>
      <c r="AL399" s="3">
        <f t="shared" si="49"/>
        <v>0</v>
      </c>
      <c r="AM399" s="5"/>
      <c r="AN399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00" spans="2:40" customFormat="1" ht="20.9" customHeight="1" thickBot="1">
      <c r="B400" s="476"/>
      <c r="C400" s="3" t="s">
        <v>433</v>
      </c>
      <c r="D400" s="611" t="s">
        <v>353</v>
      </c>
      <c r="E400" s="607" t="s">
        <v>210</v>
      </c>
      <c r="F400" s="607" t="s">
        <v>193</v>
      </c>
      <c r="G400" s="600">
        <v>10</v>
      </c>
      <c r="H400" s="600">
        <v>10</v>
      </c>
      <c r="I400" s="680" t="s">
        <v>434</v>
      </c>
      <c r="J400" s="680" t="s">
        <v>434</v>
      </c>
      <c r="K400" s="593">
        <v>51655.93</v>
      </c>
      <c r="L400" s="593"/>
      <c r="M400" s="599"/>
      <c r="N400" s="593"/>
      <c r="O400" s="599"/>
      <c r="P400" s="672" t="s">
        <v>432</v>
      </c>
      <c r="Q400" s="593"/>
      <c r="R400" s="593">
        <v>0</v>
      </c>
      <c r="S400" s="593"/>
      <c r="T400" s="593">
        <v>0</v>
      </c>
      <c r="U400" s="592" t="str">
        <f>IF(Tabela1[[#This Row],[Desconto SLA Mês]]&lt;&gt;"preenchimento pendente","Sim","Não")</f>
        <v>Não</v>
      </c>
      <c r="V400" s="592">
        <f t="shared" si="46"/>
        <v>51655.93</v>
      </c>
      <c r="W400" s="592"/>
      <c r="X400" s="609"/>
      <c r="Y400" s="609"/>
      <c r="Z400" s="609"/>
      <c r="AA400" s="610">
        <v>45839</v>
      </c>
      <c r="AB400" s="668" cm="1">
        <f t="array" ref="AB40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00" s="207"/>
      <c r="AD400" s="207"/>
      <c r="AE400" s="207"/>
      <c r="AF400" s="5"/>
      <c r="AG400" s="5"/>
      <c r="AH400" s="5"/>
      <c r="AI400" s="5"/>
      <c r="AJ400" s="3">
        <f t="shared" si="47"/>
        <v>0</v>
      </c>
      <c r="AK400" s="3">
        <f t="shared" si="48"/>
        <v>0</v>
      </c>
      <c r="AL400" s="3">
        <f t="shared" si="49"/>
        <v>0</v>
      </c>
      <c r="AM400" s="5"/>
      <c r="AN400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01" spans="2:40" customFormat="1" ht="20.9" customHeight="1" thickBot="1">
      <c r="B401" s="476">
        <v>45873</v>
      </c>
      <c r="C401" s="3" t="s">
        <v>220</v>
      </c>
      <c r="D401" s="611" t="s">
        <v>344</v>
      </c>
      <c r="E401" s="607" t="s">
        <v>212</v>
      </c>
      <c r="F401" s="607" t="s">
        <v>152</v>
      </c>
      <c r="G401" s="600">
        <v>11.65</v>
      </c>
      <c r="H401" s="600">
        <v>11.65</v>
      </c>
      <c r="I401" s="600">
        <v>0</v>
      </c>
      <c r="J401" s="600">
        <v>0</v>
      </c>
      <c r="K401" s="593">
        <v>95900.91</v>
      </c>
      <c r="L401" s="593">
        <v>0</v>
      </c>
      <c r="M401" s="593">
        <v>0</v>
      </c>
      <c r="N401" s="593">
        <v>0</v>
      </c>
      <c r="O401" s="593">
        <v>0</v>
      </c>
      <c r="P401" s="593">
        <v>0</v>
      </c>
      <c r="Q401" s="593">
        <v>0</v>
      </c>
      <c r="R401" s="593">
        <v>0</v>
      </c>
      <c r="S401" s="593">
        <v>0</v>
      </c>
      <c r="T401" s="593">
        <v>0</v>
      </c>
      <c r="U401" s="592" t="str">
        <f>IF(Tabela1[[#This Row],[Desconto SLA Mês]]&lt;&gt;"preenchimento pendente","Sim","Não")</f>
        <v>Sim</v>
      </c>
      <c r="V401" s="613">
        <f t="shared" si="46"/>
        <v>95900.91</v>
      </c>
      <c r="W401" s="592"/>
      <c r="X401" s="609"/>
      <c r="Y401" s="609"/>
      <c r="Z401" s="609"/>
      <c r="AA401" s="610">
        <v>45870</v>
      </c>
      <c r="AB401" s="668" cm="1">
        <f t="array" ref="AB40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01" s="207"/>
      <c r="AD401" s="207"/>
      <c r="AE401" s="207"/>
      <c r="AF401" s="5"/>
      <c r="AG401" s="6"/>
      <c r="AH401" s="5"/>
      <c r="AI401" s="5"/>
      <c r="AJ401" s="3">
        <f t="shared" si="47"/>
        <v>0</v>
      </c>
      <c r="AK401" s="3">
        <f t="shared" si="48"/>
        <v>0</v>
      </c>
      <c r="AL401" s="3">
        <f t="shared" si="49"/>
        <v>0</v>
      </c>
      <c r="AM401" s="5"/>
      <c r="AN401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02" spans="2:40" customFormat="1" ht="20.9" customHeight="1" thickBot="1">
      <c r="B402" s="476">
        <v>45874</v>
      </c>
      <c r="C402" s="3" t="s">
        <v>220</v>
      </c>
      <c r="D402" s="611" t="s">
        <v>344</v>
      </c>
      <c r="E402" s="607" t="s">
        <v>214</v>
      </c>
      <c r="F402" s="607" t="s">
        <v>142</v>
      </c>
      <c r="G402" s="600">
        <v>14</v>
      </c>
      <c r="H402" s="600">
        <v>11</v>
      </c>
      <c r="I402" s="600">
        <v>9</v>
      </c>
      <c r="J402" s="600">
        <v>0</v>
      </c>
      <c r="K402" s="593">
        <v>53345.99</v>
      </c>
      <c r="L402" s="593">
        <v>0</v>
      </c>
      <c r="M402" s="593">
        <v>-1290.8399999999999</v>
      </c>
      <c r="N402" s="593">
        <v>0</v>
      </c>
      <c r="O402" s="593">
        <v>0</v>
      </c>
      <c r="P402" s="593">
        <v>-622.36988333333295</v>
      </c>
      <c r="Q402" s="593">
        <v>0</v>
      </c>
      <c r="R402" s="593">
        <v>0</v>
      </c>
      <c r="S402" s="593">
        <v>0</v>
      </c>
      <c r="T402" s="593">
        <v>0</v>
      </c>
      <c r="U402" s="592" t="str">
        <f>IF(Tabela1[[#This Row],[Desconto SLA Mês]]&lt;&gt;"preenchimento pendente","Sim","Não")</f>
        <v>Sim</v>
      </c>
      <c r="V402" s="613">
        <f t="shared" si="46"/>
        <v>51432.780116666669</v>
      </c>
      <c r="W402" s="592"/>
      <c r="X402" s="609"/>
      <c r="Y402" s="609"/>
      <c r="Z402" s="609"/>
      <c r="AA402" s="610">
        <v>45870</v>
      </c>
      <c r="AB402" s="668" cm="1">
        <f t="array" ref="AB40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02" s="207"/>
      <c r="AD402" s="207">
        <v>4387.7697694333783</v>
      </c>
      <c r="AE402" s="207"/>
      <c r="AF402" s="5"/>
      <c r="AG402" s="5"/>
      <c r="AH402" s="5"/>
      <c r="AI402" s="5"/>
      <c r="AJ402" s="3">
        <f t="shared" si="47"/>
        <v>1290.8399999999999</v>
      </c>
      <c r="AK402" s="3">
        <f t="shared" si="48"/>
        <v>-4387.7697694333783</v>
      </c>
      <c r="AL402" s="3">
        <f t="shared" si="49"/>
        <v>1913.2098833333293</v>
      </c>
      <c r="AM402" s="5"/>
      <c r="AN402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03" spans="2:40" customFormat="1" ht="20.9" customHeight="1" thickBot="1">
      <c r="B403" s="476">
        <v>45875</v>
      </c>
      <c r="C403" s="3" t="s">
        <v>220</v>
      </c>
      <c r="D403" s="611" t="s">
        <v>344</v>
      </c>
      <c r="E403" s="607" t="s">
        <v>213</v>
      </c>
      <c r="F403" s="607" t="s">
        <v>347</v>
      </c>
      <c r="G403" s="600">
        <v>3</v>
      </c>
      <c r="H403" s="600">
        <v>3.25</v>
      </c>
      <c r="I403" s="600">
        <v>0</v>
      </c>
      <c r="J403" s="600">
        <v>0</v>
      </c>
      <c r="K403" s="593">
        <v>19571.72</v>
      </c>
      <c r="L403" s="593">
        <v>0</v>
      </c>
      <c r="M403" s="593">
        <v>0</v>
      </c>
      <c r="N403" s="593">
        <v>0</v>
      </c>
      <c r="O403" s="593">
        <v>0</v>
      </c>
      <c r="P403" s="593">
        <v>-32.619533333334402</v>
      </c>
      <c r="Q403" s="593">
        <v>0</v>
      </c>
      <c r="R403" s="593">
        <v>0</v>
      </c>
      <c r="S403" s="593">
        <v>0</v>
      </c>
      <c r="T403" s="593">
        <v>0</v>
      </c>
      <c r="U403" s="592" t="str">
        <f>IF(Tabela1[[#This Row],[Desconto SLA Mês]]&lt;&gt;"preenchimento pendente","Sim","Não")</f>
        <v>Sim</v>
      </c>
      <c r="V403" s="613">
        <f t="shared" si="46"/>
        <v>19539.100466666667</v>
      </c>
      <c r="W403" s="592"/>
      <c r="X403" s="609"/>
      <c r="Y403" s="609"/>
      <c r="Z403" s="609"/>
      <c r="AA403" s="610">
        <v>45870</v>
      </c>
      <c r="AB403" s="668" cm="1">
        <f t="array" ref="AB40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03" s="64"/>
      <c r="AD403" s="64"/>
      <c r="AE403" s="207"/>
      <c r="AF403" s="5"/>
      <c r="AG403" s="5"/>
      <c r="AH403" s="5"/>
      <c r="AI403" s="5"/>
      <c r="AJ403" s="3">
        <f t="shared" si="47"/>
        <v>0</v>
      </c>
      <c r="AK403" s="3">
        <f t="shared" si="48"/>
        <v>0</v>
      </c>
      <c r="AL403" s="3">
        <f t="shared" si="49"/>
        <v>32.619533333334402</v>
      </c>
      <c r="AM403" s="5"/>
      <c r="AN403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04" spans="2:40" customFormat="1" ht="20.9" customHeight="1" thickBot="1">
      <c r="B404" s="476">
        <v>45875</v>
      </c>
      <c r="C404" s="3" t="s">
        <v>220</v>
      </c>
      <c r="D404" s="611" t="s">
        <v>344</v>
      </c>
      <c r="E404" s="607" t="s">
        <v>88</v>
      </c>
      <c r="F404" s="607" t="s">
        <v>153</v>
      </c>
      <c r="G404" s="600">
        <v>43</v>
      </c>
      <c r="H404" s="600">
        <v>40</v>
      </c>
      <c r="I404" s="600">
        <v>238</v>
      </c>
      <c r="J404" s="600">
        <v>0</v>
      </c>
      <c r="K404" s="593">
        <v>232576.47</v>
      </c>
      <c r="L404" s="593">
        <v>0</v>
      </c>
      <c r="M404" s="593">
        <v>-39866.99</v>
      </c>
      <c r="N404" s="593">
        <v>0</v>
      </c>
      <c r="O404" s="593">
        <v>0</v>
      </c>
      <c r="P404" s="593">
        <v>-2325.7600000000002</v>
      </c>
      <c r="Q404" s="593">
        <v>0</v>
      </c>
      <c r="R404" s="593">
        <v>0</v>
      </c>
      <c r="S404" s="593">
        <v>-5199.6403680431831</v>
      </c>
      <c r="T404" s="593">
        <v>0</v>
      </c>
      <c r="U404" s="592" t="str">
        <f>IF(Tabela1[[#This Row],[Desconto SLA Mês]]&lt;&gt;"preenchimento pendente","Sim","Não")</f>
        <v>Sim</v>
      </c>
      <c r="V404" s="613">
        <f t="shared" si="46"/>
        <v>185184.07963195682</v>
      </c>
      <c r="W404" s="592"/>
      <c r="X404" s="609"/>
      <c r="Y404" s="609"/>
      <c r="Z404" s="609"/>
      <c r="AA404" s="610">
        <v>45870</v>
      </c>
      <c r="AB404" s="668" cm="1">
        <f t="array" ref="AB40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04" s="207"/>
      <c r="AD404" s="207"/>
      <c r="AE404" s="207"/>
      <c r="AF404" s="5"/>
      <c r="AG404" s="5"/>
      <c r="AH404" s="5"/>
      <c r="AI404" s="5"/>
      <c r="AJ404" s="3">
        <f t="shared" si="47"/>
        <v>39866.99</v>
      </c>
      <c r="AK404" s="3">
        <f t="shared" si="48"/>
        <v>0</v>
      </c>
      <c r="AL404" s="3">
        <f t="shared" si="49"/>
        <v>47392.390368043183</v>
      </c>
      <c r="AM404" s="5"/>
      <c r="AN404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05" spans="2:40" customFormat="1" ht="20.9" customHeight="1" thickBot="1">
      <c r="B405" s="476">
        <v>45881</v>
      </c>
      <c r="C405" s="3" t="s">
        <v>220</v>
      </c>
      <c r="D405" s="611" t="s">
        <v>344</v>
      </c>
      <c r="E405" s="607" t="s">
        <v>211</v>
      </c>
      <c r="F405" s="607" t="s">
        <v>140</v>
      </c>
      <c r="G405" s="600">
        <v>29</v>
      </c>
      <c r="H405" s="600">
        <v>19</v>
      </c>
      <c r="I405" s="600">
        <v>75</v>
      </c>
      <c r="J405" s="600">
        <v>0</v>
      </c>
      <c r="K405" s="593">
        <v>154169.37</v>
      </c>
      <c r="L405" s="593">
        <v>0</v>
      </c>
      <c r="M405" s="593">
        <v>-10061.719999999999</v>
      </c>
      <c r="N405" s="593">
        <v>0</v>
      </c>
      <c r="O405" s="593">
        <v>0</v>
      </c>
      <c r="P405" s="593">
        <v>-1419.1743999999901</v>
      </c>
      <c r="Q405" s="593">
        <v>0</v>
      </c>
      <c r="R405" s="593">
        <v>0</v>
      </c>
      <c r="S405" s="602">
        <v>0</v>
      </c>
      <c r="T405" s="593">
        <f>-(141917.44-135337.34)</f>
        <v>-6580.1000000000058</v>
      </c>
      <c r="U405" s="592" t="str">
        <f>IF(Tabela1[[#This Row],[Desconto SLA Mês]]&lt;&gt;"preenchimento pendente","Sim","Não")</f>
        <v>Sim</v>
      </c>
      <c r="V405" s="613">
        <f t="shared" si="46"/>
        <v>136108.3756</v>
      </c>
      <c r="W405" s="592"/>
      <c r="X405" s="609"/>
      <c r="Y405" s="609"/>
      <c r="Z405" s="609"/>
      <c r="AA405" s="610">
        <v>45870</v>
      </c>
      <c r="AB405" s="668" cm="1">
        <f t="array" ref="AB40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05" s="207"/>
      <c r="AD405" s="207"/>
      <c r="AE405" s="207"/>
      <c r="AF405" s="5"/>
      <c r="AG405" s="5"/>
      <c r="AH405" s="5"/>
      <c r="AI405" s="5"/>
      <c r="AJ405" s="3">
        <f t="shared" si="47"/>
        <v>10061.719999999999</v>
      </c>
      <c r="AK405" s="3">
        <f t="shared" si="48"/>
        <v>0</v>
      </c>
      <c r="AL405" s="3">
        <f t="shared" si="49"/>
        <v>18060.994399999996</v>
      </c>
      <c r="AM405" s="5"/>
      <c r="AN405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06" spans="2:40" customFormat="1" ht="20.9" customHeight="1" thickBot="1">
      <c r="B406" s="476">
        <v>45881</v>
      </c>
      <c r="C406" s="3" t="s">
        <v>220</v>
      </c>
      <c r="D406" s="611" t="s">
        <v>344</v>
      </c>
      <c r="E406" s="607" t="s">
        <v>75</v>
      </c>
      <c r="F406" s="607" t="s">
        <v>140</v>
      </c>
      <c r="G406" s="600">
        <v>1</v>
      </c>
      <c r="H406" s="600">
        <v>1</v>
      </c>
      <c r="I406" s="600">
        <v>3</v>
      </c>
      <c r="J406" s="600">
        <v>0</v>
      </c>
      <c r="K406" s="593">
        <v>7994.6986728149504</v>
      </c>
      <c r="L406" s="593">
        <v>0</v>
      </c>
      <c r="M406" s="593">
        <v>-780.09</v>
      </c>
      <c r="N406" s="593">
        <v>0</v>
      </c>
      <c r="O406" s="593">
        <v>0</v>
      </c>
      <c r="P406" s="593">
        <v>-79.947000000000102</v>
      </c>
      <c r="Q406" s="593">
        <v>0</v>
      </c>
      <c r="R406" s="593">
        <v>0</v>
      </c>
      <c r="S406" s="602">
        <v>0</v>
      </c>
      <c r="T406" s="593">
        <v>0</v>
      </c>
      <c r="U406" s="592" t="str">
        <f>IF(Tabela1[[#This Row],[Desconto SLA Mês]]&lt;&gt;"preenchimento pendente","Sim","Não")</f>
        <v>Sim</v>
      </c>
      <c r="V406" s="613">
        <f t="shared" si="46"/>
        <v>7134.6616728149502</v>
      </c>
      <c r="W406" s="592"/>
      <c r="X406" s="609"/>
      <c r="Y406" s="609"/>
      <c r="Z406" s="609"/>
      <c r="AA406" s="610">
        <v>45870</v>
      </c>
      <c r="AB406" s="668" cm="1">
        <f t="array" ref="AB40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06" s="207"/>
      <c r="AD406" s="207"/>
      <c r="AE406" s="207"/>
      <c r="AF406" s="5"/>
      <c r="AG406" s="5"/>
      <c r="AH406" s="5"/>
      <c r="AI406" s="5"/>
      <c r="AJ406" s="3"/>
      <c r="AK406" s="3"/>
      <c r="AL406" s="3"/>
      <c r="AM406" s="5"/>
      <c r="AN406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07" spans="2:40" customFormat="1" ht="20.9" customHeight="1" thickBot="1">
      <c r="B407" s="476">
        <v>45873</v>
      </c>
      <c r="C407" s="3" t="s">
        <v>220</v>
      </c>
      <c r="D407" s="611" t="s">
        <v>344</v>
      </c>
      <c r="E407" s="607" t="s">
        <v>208</v>
      </c>
      <c r="F407" s="607" t="s">
        <v>345</v>
      </c>
      <c r="G407" s="600">
        <v>22</v>
      </c>
      <c r="H407" s="600">
        <v>24</v>
      </c>
      <c r="I407" s="600">
        <v>17</v>
      </c>
      <c r="J407" s="600">
        <v>7</v>
      </c>
      <c r="K407" s="593">
        <v>120000</v>
      </c>
      <c r="L407" s="593">
        <v>0</v>
      </c>
      <c r="M407" s="593">
        <v>-2722.72</v>
      </c>
      <c r="N407" s="593">
        <v>0</v>
      </c>
      <c r="O407" s="593">
        <v>-152.18</v>
      </c>
      <c r="P407" s="593">
        <v>-1191.8408999999999</v>
      </c>
      <c r="Q407" s="593">
        <v>0</v>
      </c>
      <c r="R407" s="593">
        <v>0</v>
      </c>
      <c r="S407" s="593">
        <v>0</v>
      </c>
      <c r="T407" s="593">
        <v>0</v>
      </c>
      <c r="U407" s="592" t="str">
        <f>IF(Tabela1[[#This Row],[Desconto SLA Mês]]&lt;&gt;"preenchimento pendente","Sim","Não")</f>
        <v>Sim</v>
      </c>
      <c r="V407" s="613">
        <f t="shared" si="46"/>
        <v>115933.25910000001</v>
      </c>
      <c r="W407" s="592"/>
      <c r="X407" s="609"/>
      <c r="Y407" s="609"/>
      <c r="Z407" s="609"/>
      <c r="AA407" s="610">
        <v>45870</v>
      </c>
      <c r="AB407" s="668" cm="1">
        <f t="array" ref="AB40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07" s="207"/>
      <c r="AD407" s="207"/>
      <c r="AE407" s="207"/>
      <c r="AF407" s="5"/>
      <c r="AG407" s="5"/>
      <c r="AH407" s="5"/>
      <c r="AI407" s="5"/>
      <c r="AJ407" s="3">
        <f t="shared" ref="AJ407:AJ438" si="50">L407-M407</f>
        <v>2722.72</v>
      </c>
      <c r="AK407" s="3">
        <f t="shared" ref="AK407:AK438" si="51">AC407-AD407</f>
        <v>0</v>
      </c>
      <c r="AL407" s="3">
        <f t="shared" ref="AL407:AL438" si="52">K407-V407</f>
        <v>4066.7408999999898</v>
      </c>
      <c r="AM407" s="5"/>
      <c r="AN407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08" spans="2:40" customFormat="1" ht="20.9" customHeight="1" thickBot="1">
      <c r="B408" s="476">
        <v>45873</v>
      </c>
      <c r="C408" s="3" t="s">
        <v>220</v>
      </c>
      <c r="D408" s="611" t="s">
        <v>344</v>
      </c>
      <c r="E408" s="607" t="s">
        <v>210</v>
      </c>
      <c r="F408" s="607" t="s">
        <v>345</v>
      </c>
      <c r="G408" s="600">
        <v>16</v>
      </c>
      <c r="H408" s="600">
        <v>16</v>
      </c>
      <c r="I408" s="600">
        <v>0</v>
      </c>
      <c r="J408" s="600">
        <v>0</v>
      </c>
      <c r="K408" s="593">
        <v>113000</v>
      </c>
      <c r="L408" s="593">
        <v>0</v>
      </c>
      <c r="M408" s="593">
        <v>0</v>
      </c>
      <c r="N408" s="593">
        <v>0</v>
      </c>
      <c r="O408" s="593">
        <v>0</v>
      </c>
      <c r="P408" s="593">
        <v>0</v>
      </c>
      <c r="Q408" s="593">
        <v>0</v>
      </c>
      <c r="R408" s="593">
        <v>0</v>
      </c>
      <c r="S408" s="593">
        <v>0</v>
      </c>
      <c r="T408" s="593">
        <v>0</v>
      </c>
      <c r="U408" s="592" t="str">
        <f>IF(Tabela1[[#This Row],[Desconto SLA Mês]]&lt;&gt;"preenchimento pendente","Sim","Não")</f>
        <v>Sim</v>
      </c>
      <c r="V408" s="613">
        <f t="shared" si="46"/>
        <v>113000</v>
      </c>
      <c r="W408" s="592"/>
      <c r="X408" s="609"/>
      <c r="Y408" s="609"/>
      <c r="Z408" s="609"/>
      <c r="AA408" s="610">
        <v>45870</v>
      </c>
      <c r="AB408" s="668" cm="1">
        <f t="array" ref="AB40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08" s="207"/>
      <c r="AD408" s="207"/>
      <c r="AE408" s="207"/>
      <c r="AF408" s="5"/>
      <c r="AG408" s="5"/>
      <c r="AH408" s="5"/>
      <c r="AI408" s="5"/>
      <c r="AJ408" s="3">
        <f t="shared" si="50"/>
        <v>0</v>
      </c>
      <c r="AK408" s="3">
        <f t="shared" si="51"/>
        <v>0</v>
      </c>
      <c r="AL408" s="3">
        <f t="shared" si="52"/>
        <v>0</v>
      </c>
      <c r="AM408" s="5"/>
      <c r="AN408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09" spans="2:40" customFormat="1" ht="20.9" customHeight="1" thickBot="1">
      <c r="B409" s="476"/>
      <c r="C409" s="3" t="s">
        <v>433</v>
      </c>
      <c r="D409" s="611" t="s">
        <v>348</v>
      </c>
      <c r="E409" s="607" t="s">
        <v>212</v>
      </c>
      <c r="F409" s="607" t="s">
        <v>143</v>
      </c>
      <c r="G409" s="600">
        <v>4.66</v>
      </c>
      <c r="H409" s="600">
        <v>4.66</v>
      </c>
      <c r="I409" s="684" t="s">
        <v>454</v>
      </c>
      <c r="J409" s="684" t="s">
        <v>454</v>
      </c>
      <c r="K409" s="593">
        <v>34075.275200374701</v>
      </c>
      <c r="L409" s="597"/>
      <c r="M409" s="597"/>
      <c r="N409" s="597"/>
      <c r="O409" s="597"/>
      <c r="P409" s="684" t="s">
        <v>432</v>
      </c>
      <c r="Q409" s="597"/>
      <c r="R409" s="597"/>
      <c r="S409" s="597"/>
      <c r="T409" s="597"/>
      <c r="U409" s="592" t="str">
        <f>IF(Tabela1[[#This Row],[Desconto SLA Mês]]&lt;&gt;"preenchimento pendente","Sim","Não")</f>
        <v>Não</v>
      </c>
      <c r="V409" s="592">
        <f t="shared" si="46"/>
        <v>34075.275200374701</v>
      </c>
      <c r="W409" s="592"/>
      <c r="X409" s="609"/>
      <c r="Y409" s="609"/>
      <c r="Z409" s="609"/>
      <c r="AA409" s="610">
        <v>45839</v>
      </c>
      <c r="AB409" s="668" cm="1">
        <f t="array" ref="AB40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09" s="207"/>
      <c r="AD409" s="207"/>
      <c r="AE409" s="207"/>
      <c r="AF409" s="5"/>
      <c r="AG409" s="5"/>
      <c r="AH409" s="5"/>
      <c r="AI409" s="5"/>
      <c r="AJ409" s="3">
        <f t="shared" si="50"/>
        <v>0</v>
      </c>
      <c r="AK409" s="3">
        <f t="shared" si="51"/>
        <v>0</v>
      </c>
      <c r="AL409" s="3">
        <f t="shared" si="52"/>
        <v>0</v>
      </c>
      <c r="AM409" s="5"/>
      <c r="AN409" s="3" t="e">
        <f>_xlfn.XLOOKUP(Tabela1[[#This Row],[Unidade]],tabShoppingsEmails[Shopping],tabShoppingsEmails[E-mails consolidados])</f>
        <v>#N/A</v>
      </c>
    </row>
    <row r="410" spans="2:40" customFormat="1" ht="20.9" customHeight="1" thickBot="1">
      <c r="B410" s="476"/>
      <c r="C410" s="3" t="s">
        <v>433</v>
      </c>
      <c r="D410" s="621" t="s">
        <v>348</v>
      </c>
      <c r="E410" s="622" t="s">
        <v>88</v>
      </c>
      <c r="F410" s="607" t="s">
        <v>180</v>
      </c>
      <c r="G410" s="600">
        <v>25</v>
      </c>
      <c r="H410" s="600">
        <v>22</v>
      </c>
      <c r="I410" s="684" t="s">
        <v>454</v>
      </c>
      <c r="J410" s="684" t="s">
        <v>454</v>
      </c>
      <c r="K410" s="593">
        <v>83594.33</v>
      </c>
      <c r="L410" s="597"/>
      <c r="M410" s="597"/>
      <c r="N410" s="597"/>
      <c r="O410" s="597"/>
      <c r="P410" s="684" t="s">
        <v>432</v>
      </c>
      <c r="Q410" s="597"/>
      <c r="R410" s="597"/>
      <c r="S410" s="597"/>
      <c r="T410" s="597"/>
      <c r="U410" s="592" t="str">
        <f>IF(Tabela1[[#This Row],[Desconto SLA Mês]]&lt;&gt;"preenchimento pendente","Sim","Não")</f>
        <v>Não</v>
      </c>
      <c r="V410" s="592">
        <f t="shared" si="46"/>
        <v>83594.33</v>
      </c>
      <c r="W410" s="592"/>
      <c r="X410" s="609"/>
      <c r="Y410" s="609"/>
      <c r="Z410" s="609"/>
      <c r="AA410" s="610">
        <v>45839</v>
      </c>
      <c r="AB410" s="668" cm="1">
        <f t="array" ref="AB41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10" s="207"/>
      <c r="AD410" s="207"/>
      <c r="AE410" s="207"/>
      <c r="AF410" s="5"/>
      <c r="AG410" s="5"/>
      <c r="AH410" s="5"/>
      <c r="AI410" s="5"/>
      <c r="AJ410" s="3">
        <f t="shared" si="50"/>
        <v>0</v>
      </c>
      <c r="AK410" s="3">
        <f t="shared" si="51"/>
        <v>0</v>
      </c>
      <c r="AL410" s="3">
        <f t="shared" si="52"/>
        <v>0</v>
      </c>
      <c r="AM410" s="5"/>
      <c r="AN410" s="3" t="e">
        <f>_xlfn.XLOOKUP(Tabela1[[#This Row],[Unidade]],tabShoppingsEmails[Shopping],tabShoppingsEmails[E-mails consolidados])</f>
        <v>#N/A</v>
      </c>
    </row>
    <row r="411" spans="2:40" customFormat="1" ht="20.9" customHeight="1" thickBot="1">
      <c r="B411" s="476"/>
      <c r="C411" s="3" t="s">
        <v>433</v>
      </c>
      <c r="D411" s="605" t="s">
        <v>348</v>
      </c>
      <c r="E411" s="606" t="s">
        <v>75</v>
      </c>
      <c r="F411" s="607" t="s">
        <v>138</v>
      </c>
      <c r="G411" s="600">
        <v>2</v>
      </c>
      <c r="H411" s="600">
        <v>1</v>
      </c>
      <c r="I411" s="684" t="s">
        <v>454</v>
      </c>
      <c r="J411" s="684" t="s">
        <v>454</v>
      </c>
      <c r="K411" s="593">
        <v>12158.276693545675</v>
      </c>
      <c r="L411" s="597"/>
      <c r="M411" s="597"/>
      <c r="N411" s="597"/>
      <c r="O411" s="597"/>
      <c r="P411" s="684" t="s">
        <v>432</v>
      </c>
      <c r="Q411" s="597"/>
      <c r="R411" s="597"/>
      <c r="S411" s="597"/>
      <c r="T411" s="597"/>
      <c r="U411" s="592" t="str">
        <f>IF(Tabela1[[#This Row],[Desconto SLA Mês]]&lt;&gt;"preenchimento pendente","Sim","Não")</f>
        <v>Não</v>
      </c>
      <c r="V411" s="592">
        <f t="shared" si="46"/>
        <v>12158.276693545675</v>
      </c>
      <c r="W411" s="592"/>
      <c r="X411" s="609"/>
      <c r="Y411" s="609"/>
      <c r="Z411" s="609"/>
      <c r="AA411" s="610">
        <v>45839</v>
      </c>
      <c r="AB411" s="668" cm="1">
        <f t="array" ref="AB41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11" s="207"/>
      <c r="AD411" s="207"/>
      <c r="AE411" s="207"/>
      <c r="AF411" s="5"/>
      <c r="AG411" s="6"/>
      <c r="AH411" s="5"/>
      <c r="AI411" s="5"/>
      <c r="AJ411" s="3">
        <f t="shared" si="50"/>
        <v>0</v>
      </c>
      <c r="AK411" s="3">
        <f t="shared" si="51"/>
        <v>0</v>
      </c>
      <c r="AL411" s="3">
        <f t="shared" si="52"/>
        <v>0</v>
      </c>
      <c r="AM411" s="5"/>
      <c r="AN411" s="3" t="e">
        <f>_xlfn.XLOOKUP(Tabela1[[#This Row],[Unidade]],tabShoppingsEmails[Shopping],tabShoppingsEmails[E-mails consolidados])</f>
        <v>#N/A</v>
      </c>
    </row>
    <row r="412" spans="2:40" customFormat="1" ht="20.9" customHeight="1" thickBot="1">
      <c r="B412" s="476"/>
      <c r="C412" s="3" t="s">
        <v>433</v>
      </c>
      <c r="D412" s="611" t="s">
        <v>348</v>
      </c>
      <c r="E412" s="607" t="s">
        <v>210</v>
      </c>
      <c r="F412" s="607" t="s">
        <v>151</v>
      </c>
      <c r="G412" s="600">
        <v>6</v>
      </c>
      <c r="H412" s="600">
        <v>6</v>
      </c>
      <c r="I412" s="684" t="s">
        <v>454</v>
      </c>
      <c r="J412" s="684" t="s">
        <v>454</v>
      </c>
      <c r="K412" s="593">
        <v>36995.480000000003</v>
      </c>
      <c r="L412" s="597"/>
      <c r="M412" s="597"/>
      <c r="N412" s="597"/>
      <c r="O412" s="597"/>
      <c r="P412" s="684" t="s">
        <v>432</v>
      </c>
      <c r="Q412" s="597"/>
      <c r="R412" s="597"/>
      <c r="S412" s="597"/>
      <c r="T412" s="597"/>
      <c r="U412" s="592" t="str">
        <f>IF(Tabela1[[#This Row],[Desconto SLA Mês]]&lt;&gt;"preenchimento pendente","Sim","Não")</f>
        <v>Não</v>
      </c>
      <c r="V412" s="592">
        <f t="shared" si="46"/>
        <v>36995.480000000003</v>
      </c>
      <c r="W412" s="592"/>
      <c r="X412" s="609"/>
      <c r="Y412" s="609"/>
      <c r="Z412" s="609"/>
      <c r="AA412" s="610">
        <v>45839</v>
      </c>
      <c r="AB412" s="668" cm="1">
        <f t="array" ref="AB41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12" s="207"/>
      <c r="AD412" s="207"/>
      <c r="AE412" s="207"/>
      <c r="AF412" s="5"/>
      <c r="AG412" s="5"/>
      <c r="AH412" s="5"/>
      <c r="AI412" s="5"/>
      <c r="AJ412" s="3">
        <f t="shared" si="50"/>
        <v>0</v>
      </c>
      <c r="AK412" s="3">
        <f t="shared" si="51"/>
        <v>0</v>
      </c>
      <c r="AL412" s="3">
        <f t="shared" si="52"/>
        <v>0</v>
      </c>
      <c r="AM412" s="5"/>
      <c r="AN412" s="3" t="e">
        <f>_xlfn.XLOOKUP(Tabela1[[#This Row],[Unidade]],tabShoppingsEmails[Shopping],tabShoppingsEmails[E-mails consolidados])</f>
        <v>#N/A</v>
      </c>
    </row>
    <row r="413" spans="2:40" customFormat="1" ht="20.9" customHeight="1" thickBot="1">
      <c r="B413" s="476">
        <v>45903</v>
      </c>
      <c r="C413" s="3" t="s">
        <v>220</v>
      </c>
      <c r="D413" s="611" t="s">
        <v>324</v>
      </c>
      <c r="E413" s="607" t="s">
        <v>212</v>
      </c>
      <c r="F413" s="607" t="s">
        <v>184</v>
      </c>
      <c r="G413" s="600">
        <v>12</v>
      </c>
      <c r="H413" s="600">
        <v>11</v>
      </c>
      <c r="I413" s="600">
        <v>0</v>
      </c>
      <c r="J413" s="600">
        <v>0</v>
      </c>
      <c r="K413" s="593">
        <v>91089.5</v>
      </c>
      <c r="L413" s="593">
        <v>0</v>
      </c>
      <c r="M413" s="593">
        <v>0</v>
      </c>
      <c r="N413" s="593">
        <v>0</v>
      </c>
      <c r="O413" s="593">
        <v>0</v>
      </c>
      <c r="P413" s="593">
        <v>0</v>
      </c>
      <c r="Q413" s="593">
        <v>0</v>
      </c>
      <c r="R413" s="593">
        <v>0</v>
      </c>
      <c r="S413" s="593">
        <v>0</v>
      </c>
      <c r="T413" s="593">
        <v>0</v>
      </c>
      <c r="U413" s="592" t="str">
        <f>IF(Tabela1[[#This Row],[Desconto SLA Mês]]&lt;&gt;"preenchimento pendente","Sim","Não")</f>
        <v>Sim</v>
      </c>
      <c r="V413" s="613">
        <f t="shared" si="46"/>
        <v>91089.5</v>
      </c>
      <c r="W413" s="592"/>
      <c r="X413" s="609"/>
      <c r="Y413" s="609"/>
      <c r="Z413" s="609"/>
      <c r="AA413" s="610">
        <v>45870</v>
      </c>
      <c r="AB413" s="668" cm="1">
        <f t="array" ref="AB41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13" s="207"/>
      <c r="AD413" s="207"/>
      <c r="AE413" s="207"/>
      <c r="AF413" s="5"/>
      <c r="AG413" s="5"/>
      <c r="AH413" s="5"/>
      <c r="AI413" s="5"/>
      <c r="AJ413" s="3">
        <f t="shared" si="50"/>
        <v>0</v>
      </c>
      <c r="AK413" s="3">
        <f t="shared" si="51"/>
        <v>0</v>
      </c>
      <c r="AL413" s="3">
        <f t="shared" si="52"/>
        <v>0</v>
      </c>
      <c r="AM413" s="5"/>
      <c r="AN413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14" spans="2:40" customFormat="1" ht="20.9" customHeight="1" thickBot="1">
      <c r="B414" s="476" t="s">
        <v>12</v>
      </c>
      <c r="C414" s="3" t="s">
        <v>433</v>
      </c>
      <c r="D414" s="611" t="s">
        <v>324</v>
      </c>
      <c r="E414" s="607" t="s">
        <v>213</v>
      </c>
      <c r="F414" s="607" t="s">
        <v>335</v>
      </c>
      <c r="G414" s="600">
        <v>2</v>
      </c>
      <c r="H414" s="600">
        <v>2</v>
      </c>
      <c r="I414" s="684" t="s">
        <v>434</v>
      </c>
      <c r="J414" s="684" t="s">
        <v>434</v>
      </c>
      <c r="K414" s="593">
        <v>12065</v>
      </c>
      <c r="L414" s="594"/>
      <c r="M414" s="594"/>
      <c r="N414" s="594"/>
      <c r="O414" s="594"/>
      <c r="P414" s="684" t="s">
        <v>432</v>
      </c>
      <c r="Q414" s="594"/>
      <c r="R414" s="594"/>
      <c r="S414" s="594"/>
      <c r="T414" s="594"/>
      <c r="U414" s="592" t="str">
        <f>IF(Tabela1[[#This Row],[Desconto SLA Mês]]&lt;&gt;"preenchimento pendente","Sim","Não")</f>
        <v>Não</v>
      </c>
      <c r="V414" s="613">
        <f t="shared" si="46"/>
        <v>12065</v>
      </c>
      <c r="W414" s="592"/>
      <c r="X414" s="609"/>
      <c r="Y414" s="609"/>
      <c r="Z414" s="609"/>
      <c r="AA414" s="610">
        <v>45870</v>
      </c>
      <c r="AB414" s="668" cm="1">
        <f t="array" ref="AB41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14" s="64"/>
      <c r="AD414" s="64"/>
      <c r="AE414" s="207"/>
      <c r="AF414" s="5"/>
      <c r="AG414" s="6"/>
      <c r="AH414" s="5"/>
      <c r="AI414" s="5"/>
      <c r="AJ414" s="3">
        <f t="shared" si="50"/>
        <v>0</v>
      </c>
      <c r="AK414" s="3">
        <f t="shared" si="51"/>
        <v>0</v>
      </c>
      <c r="AL414" s="3">
        <f t="shared" si="52"/>
        <v>0</v>
      </c>
      <c r="AM414" s="5"/>
      <c r="AN414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15" spans="2:40" customFormat="1" ht="20.65" customHeight="1" thickBot="1">
      <c r="B415" s="476">
        <v>45903</v>
      </c>
      <c r="C415" s="3" t="s">
        <v>220</v>
      </c>
      <c r="D415" s="611" t="s">
        <v>324</v>
      </c>
      <c r="E415" s="607" t="s">
        <v>88</v>
      </c>
      <c r="F415" s="607" t="s">
        <v>140</v>
      </c>
      <c r="G415" s="600">
        <v>35</v>
      </c>
      <c r="H415" s="600">
        <v>34</v>
      </c>
      <c r="I415" s="600">
        <v>0</v>
      </c>
      <c r="J415" s="600">
        <v>0</v>
      </c>
      <c r="K415" s="593">
        <v>163205.82</v>
      </c>
      <c r="L415" s="593">
        <v>0</v>
      </c>
      <c r="M415" s="593">
        <v>0</v>
      </c>
      <c r="N415" s="593">
        <v>0</v>
      </c>
      <c r="O415" s="593">
        <v>0</v>
      </c>
      <c r="P415" s="593">
        <v>0</v>
      </c>
      <c r="Q415" s="593">
        <v>0</v>
      </c>
      <c r="R415" s="593">
        <v>0</v>
      </c>
      <c r="S415" s="593">
        <v>0</v>
      </c>
      <c r="T415" s="593">
        <v>0</v>
      </c>
      <c r="U415" s="592" t="str">
        <f>IF(Tabela1[[#This Row],[Desconto SLA Mês]]&lt;&gt;"preenchimento pendente","Sim","Não")</f>
        <v>Sim</v>
      </c>
      <c r="V415" s="613">
        <f t="shared" si="46"/>
        <v>163205.82</v>
      </c>
      <c r="W415" s="592"/>
      <c r="X415" s="609"/>
      <c r="Y415" s="609"/>
      <c r="Z415" s="609"/>
      <c r="AA415" s="610">
        <v>45870</v>
      </c>
      <c r="AB415" s="668" cm="1">
        <f t="array" ref="AB41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15" s="64"/>
      <c r="AD415" s="64"/>
      <c r="AE415" s="207"/>
      <c r="AF415" s="5"/>
      <c r="AG415" s="5"/>
      <c r="AH415" s="5"/>
      <c r="AI415" s="5"/>
      <c r="AJ415" s="3">
        <f t="shared" si="50"/>
        <v>0</v>
      </c>
      <c r="AK415" s="3">
        <f t="shared" si="51"/>
        <v>0</v>
      </c>
      <c r="AL415" s="3">
        <f t="shared" si="52"/>
        <v>0</v>
      </c>
      <c r="AM415" s="5"/>
      <c r="AN415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16" spans="2:40" customFormat="1" ht="20.9" customHeight="1" thickBot="1">
      <c r="B416" s="476">
        <v>45902</v>
      </c>
      <c r="C416" s="3" t="s">
        <v>220</v>
      </c>
      <c r="D416" s="611" t="s">
        <v>324</v>
      </c>
      <c r="E416" s="607" t="s">
        <v>211</v>
      </c>
      <c r="F416" s="607" t="s">
        <v>140</v>
      </c>
      <c r="G416" s="600">
        <v>29</v>
      </c>
      <c r="H416" s="600">
        <v>15</v>
      </c>
      <c r="I416" s="600">
        <v>29</v>
      </c>
      <c r="J416" s="600">
        <v>0</v>
      </c>
      <c r="K416" s="593">
        <v>117515.08</v>
      </c>
      <c r="L416" s="593">
        <v>0</v>
      </c>
      <c r="M416" s="593">
        <v>-6608.81</v>
      </c>
      <c r="N416" s="593">
        <v>0</v>
      </c>
      <c r="O416" s="593">
        <v>0</v>
      </c>
      <c r="P416" s="593">
        <v>-1175.1507999999999</v>
      </c>
      <c r="Q416" s="593">
        <v>0</v>
      </c>
      <c r="R416" s="593">
        <v>0</v>
      </c>
      <c r="S416" s="593">
        <v>0</v>
      </c>
      <c r="T416" s="593">
        <v>-65.62</v>
      </c>
      <c r="U416" s="592" t="str">
        <f>IF(Tabela1[[#This Row],[Desconto SLA Mês]]&lt;&gt;"preenchimento pendente","Sim","Não")</f>
        <v>Sim</v>
      </c>
      <c r="V416" s="613">
        <f t="shared" si="46"/>
        <v>109665.49920000001</v>
      </c>
      <c r="W416" s="592"/>
      <c r="X416" s="609"/>
      <c r="Y416" s="609"/>
      <c r="Z416" s="609"/>
      <c r="AA416" s="610">
        <v>45870</v>
      </c>
      <c r="AB416" s="668" cm="1">
        <f t="array" ref="AB41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16" s="207"/>
      <c r="AD416" s="64">
        <v>2370.5983813156472</v>
      </c>
      <c r="AE416" s="207"/>
      <c r="AF416" s="5"/>
      <c r="AG416" s="5"/>
      <c r="AH416" s="5"/>
      <c r="AI416" s="5"/>
      <c r="AJ416" s="3">
        <f t="shared" si="50"/>
        <v>6608.81</v>
      </c>
      <c r="AK416" s="3">
        <f t="shared" si="51"/>
        <v>-2370.5983813156472</v>
      </c>
      <c r="AL416" s="3">
        <f t="shared" si="52"/>
        <v>7849.5807999999961</v>
      </c>
      <c r="AM416" s="5"/>
      <c r="AN416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17" spans="2:40" customFormat="1" ht="20.9" customHeight="1" thickBot="1">
      <c r="B417" s="476">
        <v>45902</v>
      </c>
      <c r="C417" s="3" t="s">
        <v>220</v>
      </c>
      <c r="D417" s="605" t="s">
        <v>324</v>
      </c>
      <c r="E417" s="606" t="s">
        <v>75</v>
      </c>
      <c r="F417" s="607" t="s">
        <v>140</v>
      </c>
      <c r="G417" s="600">
        <v>4</v>
      </c>
      <c r="H417" s="600">
        <v>3</v>
      </c>
      <c r="I417" s="600">
        <v>1</v>
      </c>
      <c r="J417" s="600">
        <v>0</v>
      </c>
      <c r="K417" s="593">
        <v>19794.07</v>
      </c>
      <c r="L417" s="593">
        <v>0</v>
      </c>
      <c r="M417" s="593">
        <v>-214.13</v>
      </c>
      <c r="N417" s="593">
        <v>0</v>
      </c>
      <c r="O417" s="593">
        <v>0</v>
      </c>
      <c r="P417" s="593">
        <v>-197.940699999999</v>
      </c>
      <c r="Q417" s="593">
        <v>0</v>
      </c>
      <c r="R417" s="593">
        <v>0</v>
      </c>
      <c r="S417" s="593">
        <v>0</v>
      </c>
      <c r="T417" s="593">
        <v>0</v>
      </c>
      <c r="U417" s="592" t="str">
        <f>IF(Tabela1[[#This Row],[Desconto SLA Mês]]&lt;&gt;"preenchimento pendente","Sim","Não")</f>
        <v>Sim</v>
      </c>
      <c r="V417" s="613">
        <f t="shared" si="46"/>
        <v>19381.999299999999</v>
      </c>
      <c r="W417" s="592"/>
      <c r="X417" s="609"/>
      <c r="Y417" s="609"/>
      <c r="Z417" s="609"/>
      <c r="AA417" s="610">
        <v>45870</v>
      </c>
      <c r="AB417" s="668" cm="1">
        <f t="array" ref="AB41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17" s="207"/>
      <c r="AD417" s="207"/>
      <c r="AE417" s="207"/>
      <c r="AF417" s="5"/>
      <c r="AG417" s="5"/>
      <c r="AH417" s="5"/>
      <c r="AI417" s="5"/>
      <c r="AJ417" s="3">
        <f t="shared" si="50"/>
        <v>214.13</v>
      </c>
      <c r="AK417" s="3">
        <f t="shared" si="51"/>
        <v>0</v>
      </c>
      <c r="AL417" s="3">
        <f t="shared" si="52"/>
        <v>412.07070000000022</v>
      </c>
      <c r="AM417" s="5"/>
      <c r="AN417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18" spans="2:40" customFormat="1" ht="20.9" customHeight="1" thickBot="1">
      <c r="B418" s="476">
        <v>45902</v>
      </c>
      <c r="C418" s="3" t="s">
        <v>220</v>
      </c>
      <c r="D418" s="605" t="s">
        <v>324</v>
      </c>
      <c r="E418" s="606" t="s">
        <v>210</v>
      </c>
      <c r="F418" s="607" t="s">
        <v>194</v>
      </c>
      <c r="G418" s="600">
        <v>14</v>
      </c>
      <c r="H418" s="600">
        <v>16</v>
      </c>
      <c r="I418" s="600">
        <v>0</v>
      </c>
      <c r="J418" s="600">
        <v>0.57999999999999996</v>
      </c>
      <c r="K418" s="593">
        <v>96131.719999999987</v>
      </c>
      <c r="L418" s="593">
        <v>0</v>
      </c>
      <c r="M418" s="593">
        <v>0</v>
      </c>
      <c r="N418" s="593">
        <v>-17.48</v>
      </c>
      <c r="O418" s="593">
        <v>-17.48</v>
      </c>
      <c r="P418" s="593">
        <v>0</v>
      </c>
      <c r="Q418" s="593">
        <v>0</v>
      </c>
      <c r="R418" s="593">
        <v>0</v>
      </c>
      <c r="S418" s="593">
        <v>0</v>
      </c>
      <c r="T418" s="593">
        <v>0</v>
      </c>
      <c r="U418" s="592" t="str">
        <f>IF(Tabela1[[#This Row],[Desconto SLA Mês]]&lt;&gt;"preenchimento pendente","Sim","Não")</f>
        <v>Sim</v>
      </c>
      <c r="V418" s="613">
        <f t="shared" si="46"/>
        <v>96114.239999999991</v>
      </c>
      <c r="W418" s="592">
        <v>0</v>
      </c>
      <c r="X418" s="609">
        <v>0</v>
      </c>
      <c r="Y418" s="609">
        <v>0</v>
      </c>
      <c r="Z418" s="609">
        <v>0</v>
      </c>
      <c r="AA418" s="610">
        <v>45870</v>
      </c>
      <c r="AB418" s="668" cm="1">
        <f t="array" ref="AB41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18" s="207">
        <v>1949.34</v>
      </c>
      <c r="AD418" s="207">
        <v>1785.85</v>
      </c>
      <c r="AE418" s="207"/>
      <c r="AF418" s="5"/>
      <c r="AG418" s="5"/>
      <c r="AH418" s="5"/>
      <c r="AI418" s="5"/>
      <c r="AJ418" s="3">
        <f t="shared" si="50"/>
        <v>0</v>
      </c>
      <c r="AK418" s="3">
        <f t="shared" si="51"/>
        <v>163.49</v>
      </c>
      <c r="AL418" s="3">
        <f t="shared" si="52"/>
        <v>17.479999999995925</v>
      </c>
      <c r="AM418" s="5"/>
      <c r="AN418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19" spans="2:40" customFormat="1" ht="20.9" customHeight="1" thickBot="1">
      <c r="B419" s="476" t="s">
        <v>12</v>
      </c>
      <c r="C419" s="3" t="s">
        <v>433</v>
      </c>
      <c r="D419" s="605" t="s">
        <v>303</v>
      </c>
      <c r="E419" s="606" t="s">
        <v>213</v>
      </c>
      <c r="F419" s="607" t="s">
        <v>171</v>
      </c>
      <c r="G419" s="600">
        <v>3.5</v>
      </c>
      <c r="H419" s="600">
        <v>3.5</v>
      </c>
      <c r="I419" s="684" t="s">
        <v>454</v>
      </c>
      <c r="J419" s="684" t="s">
        <v>454</v>
      </c>
      <c r="K419" s="593">
        <v>25748.59</v>
      </c>
      <c r="L419" s="597"/>
      <c r="M419" s="597"/>
      <c r="N419" s="594"/>
      <c r="O419" s="594"/>
      <c r="P419" s="684" t="s">
        <v>432</v>
      </c>
      <c r="Q419" s="597"/>
      <c r="R419" s="597"/>
      <c r="S419" s="594"/>
      <c r="T419" s="594"/>
      <c r="U419" s="592" t="str">
        <f>IF(Tabela1[[#This Row],[Desconto SLA Mês]]&lt;&gt;"preenchimento pendente","Sim","Não")</f>
        <v>Não</v>
      </c>
      <c r="V419" s="592">
        <f t="shared" si="46"/>
        <v>25748.59</v>
      </c>
      <c r="W419" s="592"/>
      <c r="X419" s="609"/>
      <c r="Y419" s="609"/>
      <c r="Z419" s="609"/>
      <c r="AA419" s="610">
        <v>45870</v>
      </c>
      <c r="AB419" s="668" cm="1">
        <f t="array" ref="AB41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19" s="207"/>
      <c r="AD419" s="207"/>
      <c r="AE419" s="207"/>
      <c r="AF419" s="5"/>
      <c r="AG419" s="6"/>
      <c r="AH419" s="5"/>
      <c r="AI419" s="5"/>
      <c r="AJ419" s="3">
        <f t="shared" si="50"/>
        <v>0</v>
      </c>
      <c r="AK419" s="3">
        <f t="shared" si="51"/>
        <v>0</v>
      </c>
      <c r="AL419" s="3">
        <f t="shared" si="52"/>
        <v>0</v>
      </c>
      <c r="AM419" s="5"/>
      <c r="AN419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420" spans="2:40" customFormat="1" ht="20.9" customHeight="1" thickBot="1">
      <c r="B420" s="476" t="s">
        <v>12</v>
      </c>
      <c r="C420" s="3" t="s">
        <v>433</v>
      </c>
      <c r="D420" s="605" t="s">
        <v>303</v>
      </c>
      <c r="E420" s="606" t="s">
        <v>88</v>
      </c>
      <c r="F420" s="607" t="s">
        <v>165</v>
      </c>
      <c r="G420" s="600">
        <v>64</v>
      </c>
      <c r="H420" s="600">
        <v>60</v>
      </c>
      <c r="I420" s="684" t="s">
        <v>454</v>
      </c>
      <c r="J420" s="684" t="s">
        <v>454</v>
      </c>
      <c r="K420" s="593">
        <v>295177.39</v>
      </c>
      <c r="L420" s="597"/>
      <c r="M420" s="597"/>
      <c r="N420" s="594"/>
      <c r="O420" s="594"/>
      <c r="P420" s="684" t="s">
        <v>432</v>
      </c>
      <c r="Q420" s="597"/>
      <c r="R420" s="597"/>
      <c r="S420" s="594"/>
      <c r="T420" s="594"/>
      <c r="U420" s="592" t="str">
        <f>IF(Tabela1[[#This Row],[Desconto SLA Mês]]&lt;&gt;"preenchimento pendente","Sim","Não")</f>
        <v>Não</v>
      </c>
      <c r="V420" s="592">
        <f t="shared" si="46"/>
        <v>295177.39</v>
      </c>
      <c r="W420" s="592"/>
      <c r="X420" s="609"/>
      <c r="Y420" s="609"/>
      <c r="Z420" s="609"/>
      <c r="AA420" s="610">
        <v>45870</v>
      </c>
      <c r="AB420" s="668" cm="1">
        <f t="array" ref="AB42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20" s="207"/>
      <c r="AD420" s="207">
        <v>7916.13</v>
      </c>
      <c r="AE420" s="207"/>
      <c r="AF420" s="5"/>
      <c r="AG420" s="6"/>
      <c r="AH420" s="5"/>
      <c r="AI420" s="5"/>
      <c r="AJ420" s="3">
        <f t="shared" si="50"/>
        <v>0</v>
      </c>
      <c r="AK420" s="3">
        <f t="shared" si="51"/>
        <v>-7916.13</v>
      </c>
      <c r="AL420" s="3">
        <f t="shared" si="52"/>
        <v>0</v>
      </c>
      <c r="AM420" s="5"/>
      <c r="AN420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421" spans="2:40" customFormat="1" ht="20.9" customHeight="1" thickBot="1">
      <c r="B421" s="476" t="s">
        <v>12</v>
      </c>
      <c r="C421" s="3" t="s">
        <v>433</v>
      </c>
      <c r="D421" s="605" t="s">
        <v>303</v>
      </c>
      <c r="E421" s="606" t="s">
        <v>75</v>
      </c>
      <c r="F421" s="607" t="s">
        <v>192</v>
      </c>
      <c r="G421" s="600">
        <v>4</v>
      </c>
      <c r="H421" s="630">
        <v>3</v>
      </c>
      <c r="I421" s="684" t="s">
        <v>454</v>
      </c>
      <c r="J421" s="684" t="s">
        <v>454</v>
      </c>
      <c r="K421" s="593">
        <v>26895.68</v>
      </c>
      <c r="L421" s="597"/>
      <c r="M421" s="597"/>
      <c r="N421" s="594"/>
      <c r="O421" s="594"/>
      <c r="P421" s="684" t="s">
        <v>432</v>
      </c>
      <c r="Q421" s="597"/>
      <c r="R421" s="597"/>
      <c r="S421" s="594"/>
      <c r="T421" s="594"/>
      <c r="U421" s="592" t="str">
        <f>IF(Tabela1[[#This Row],[Desconto SLA Mês]]&lt;&gt;"preenchimento pendente","Sim","Não")</f>
        <v>Não</v>
      </c>
      <c r="V421" s="592">
        <f t="shared" si="46"/>
        <v>26895.68</v>
      </c>
      <c r="W421" s="592"/>
      <c r="X421" s="609"/>
      <c r="Y421" s="609"/>
      <c r="Z421" s="609"/>
      <c r="AA421" s="610">
        <v>45870</v>
      </c>
      <c r="AB421" s="668" cm="1">
        <f t="array" ref="AB42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21" s="64"/>
      <c r="AD421" s="64"/>
      <c r="AE421" s="207"/>
      <c r="AF421" s="5"/>
      <c r="AG421" s="5"/>
      <c r="AH421" s="5"/>
      <c r="AI421" s="5"/>
      <c r="AJ421" s="3">
        <f t="shared" si="50"/>
        <v>0</v>
      </c>
      <c r="AK421" s="3">
        <f t="shared" si="51"/>
        <v>0</v>
      </c>
      <c r="AL421" s="3">
        <f t="shared" si="52"/>
        <v>0</v>
      </c>
      <c r="AM421" s="5"/>
      <c r="AN421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422" spans="2:40" customFormat="1" ht="20.9" customHeight="1" thickBot="1">
      <c r="B422" s="476" t="s">
        <v>12</v>
      </c>
      <c r="C422" s="3" t="s">
        <v>433</v>
      </c>
      <c r="D422" s="605" t="s">
        <v>303</v>
      </c>
      <c r="E422" s="606" t="s">
        <v>210</v>
      </c>
      <c r="F422" s="607" t="s">
        <v>153</v>
      </c>
      <c r="G422" s="600">
        <v>10</v>
      </c>
      <c r="H422" s="600">
        <v>10</v>
      </c>
      <c r="I422" s="684" t="s">
        <v>454</v>
      </c>
      <c r="J422" s="684" t="s">
        <v>454</v>
      </c>
      <c r="K422" s="593">
        <v>68560.73</v>
      </c>
      <c r="L422" s="597"/>
      <c r="M422" s="597"/>
      <c r="N422" s="594"/>
      <c r="O422" s="594"/>
      <c r="P422" s="684" t="s">
        <v>432</v>
      </c>
      <c r="Q422" s="597"/>
      <c r="R422" s="597"/>
      <c r="S422" s="594"/>
      <c r="T422" s="594"/>
      <c r="U422" s="592" t="str">
        <f>IF(Tabela1[[#This Row],[Desconto SLA Mês]]&lt;&gt;"preenchimento pendente","Sim","Não")</f>
        <v>Não</v>
      </c>
      <c r="V422" s="592">
        <f t="shared" si="46"/>
        <v>68560.73</v>
      </c>
      <c r="W422" s="592"/>
      <c r="X422" s="609"/>
      <c r="Y422" s="609"/>
      <c r="Z422" s="609"/>
      <c r="AA422" s="610">
        <v>45870</v>
      </c>
      <c r="AB422" s="668" cm="1">
        <f t="array" ref="AB42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22" s="207"/>
      <c r="AD422" s="207"/>
      <c r="AE422" s="207"/>
      <c r="AF422" s="5"/>
      <c r="AG422" s="5"/>
      <c r="AH422" s="5"/>
      <c r="AI422" s="5"/>
      <c r="AJ422" s="3">
        <f t="shared" si="50"/>
        <v>0</v>
      </c>
      <c r="AK422" s="3">
        <f t="shared" si="51"/>
        <v>0</v>
      </c>
      <c r="AL422" s="3">
        <f t="shared" si="52"/>
        <v>0</v>
      </c>
      <c r="AM422" s="5"/>
      <c r="AN422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423" spans="2:40" customFormat="1" ht="20.9" customHeight="1" thickBot="1">
      <c r="B423" s="476" t="s">
        <v>12</v>
      </c>
      <c r="C423" s="3" t="s">
        <v>433</v>
      </c>
      <c r="D423" s="605" t="s">
        <v>340</v>
      </c>
      <c r="E423" s="606" t="s">
        <v>212</v>
      </c>
      <c r="F423" s="607" t="s">
        <v>149</v>
      </c>
      <c r="G423" s="600">
        <v>10</v>
      </c>
      <c r="H423" s="600"/>
      <c r="I423" s="729" t="s">
        <v>454</v>
      </c>
      <c r="J423" s="729" t="s">
        <v>454</v>
      </c>
      <c r="K423" s="593">
        <v>67185.31</v>
      </c>
      <c r="L423" s="597"/>
      <c r="M423" s="597"/>
      <c r="N423" s="597"/>
      <c r="O423" s="597"/>
      <c r="P423" s="669">
        <v>0</v>
      </c>
      <c r="Q423" s="597"/>
      <c r="R423" s="597"/>
      <c r="S423" s="597"/>
      <c r="T423" s="597"/>
      <c r="U423" s="592" t="str">
        <f>IF(Tabela1[[#This Row],[Desconto SLA Mês]]&lt;&gt;"preenchimento pendente","Sim","Não")</f>
        <v>Sim</v>
      </c>
      <c r="V423" s="592">
        <f t="shared" si="46"/>
        <v>67185.31</v>
      </c>
      <c r="W423" s="592"/>
      <c r="X423" s="609"/>
      <c r="Y423" s="609"/>
      <c r="Z423" s="609"/>
      <c r="AA423" s="610">
        <v>45901</v>
      </c>
      <c r="AB423" s="668" cm="1">
        <f t="array" ref="AB42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23" s="207"/>
      <c r="AD423" s="207"/>
      <c r="AE423" s="207"/>
      <c r="AF423" s="5"/>
      <c r="AG423" s="5"/>
      <c r="AH423" s="5"/>
      <c r="AI423" s="5"/>
      <c r="AJ423" s="3">
        <f t="shared" si="50"/>
        <v>0</v>
      </c>
      <c r="AK423" s="3">
        <f t="shared" si="51"/>
        <v>0</v>
      </c>
      <c r="AL423" s="3">
        <f t="shared" si="52"/>
        <v>0</v>
      </c>
      <c r="AM423" s="5"/>
      <c r="AN423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424" spans="2:40" customFormat="1" ht="20.9" customHeight="1" thickBot="1">
      <c r="B424" s="476">
        <v>45904</v>
      </c>
      <c r="C424" s="3" t="s">
        <v>220</v>
      </c>
      <c r="D424" s="605" t="s">
        <v>340</v>
      </c>
      <c r="E424" s="606" t="s">
        <v>88</v>
      </c>
      <c r="F424" s="607" t="s">
        <v>158</v>
      </c>
      <c r="G424" s="600">
        <v>41</v>
      </c>
      <c r="H424" s="600">
        <v>38</v>
      </c>
      <c r="I424" s="600">
        <v>0</v>
      </c>
      <c r="J424" s="600">
        <v>0</v>
      </c>
      <c r="K424" s="593">
        <v>198052.48854835099</v>
      </c>
      <c r="L424" s="593">
        <v>0</v>
      </c>
      <c r="M424" s="593">
        <v>0</v>
      </c>
      <c r="N424" s="593">
        <v>0</v>
      </c>
      <c r="O424" s="593">
        <v>0</v>
      </c>
      <c r="P424" s="593">
        <v>-1320.34993333335</v>
      </c>
      <c r="Q424" s="593">
        <v>0</v>
      </c>
      <c r="R424" s="593">
        <v>0</v>
      </c>
      <c r="S424" s="593">
        <v>0</v>
      </c>
      <c r="T424" s="593">
        <v>0</v>
      </c>
      <c r="U424" s="592" t="str">
        <f>IF(Tabela1[[#This Row],[Desconto SLA Mês]]&lt;&gt;"preenchimento pendente","Sim","Não")</f>
        <v>Sim</v>
      </c>
      <c r="V424" s="613">
        <f t="shared" si="46"/>
        <v>196732.13861501764</v>
      </c>
      <c r="W424" s="592"/>
      <c r="X424" s="609"/>
      <c r="Y424" s="634">
        <v>26400.022288597069</v>
      </c>
      <c r="Z424" s="627" t="s">
        <v>463</v>
      </c>
      <c r="AA424" s="610">
        <v>45870</v>
      </c>
      <c r="AB424" s="668" cm="1">
        <f t="array" ref="AB42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24" s="207"/>
      <c r="AD424" s="588">
        <f>660+220+672.48+2017.45</f>
        <v>3569.9300000000003</v>
      </c>
      <c r="AE424" s="207"/>
      <c r="AF424" s="5"/>
      <c r="AG424" s="6"/>
      <c r="AH424" s="5"/>
      <c r="AI424" s="5"/>
      <c r="AJ424" s="3">
        <f t="shared" si="50"/>
        <v>0</v>
      </c>
      <c r="AK424" s="3">
        <f t="shared" si="51"/>
        <v>-3569.9300000000003</v>
      </c>
      <c r="AL424" s="3">
        <f t="shared" si="52"/>
        <v>1320.3499333333457</v>
      </c>
      <c r="AM424" s="5"/>
      <c r="AN424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425" spans="2:40" customFormat="1" ht="20.9" customHeight="1" thickBot="1">
      <c r="B425" s="476" t="s">
        <v>12</v>
      </c>
      <c r="C425" s="3" t="s">
        <v>433</v>
      </c>
      <c r="D425" s="605" t="s">
        <v>340</v>
      </c>
      <c r="E425" s="606" t="s">
        <v>75</v>
      </c>
      <c r="F425" s="607" t="s">
        <v>192</v>
      </c>
      <c r="G425" s="600">
        <v>2</v>
      </c>
      <c r="H425" s="600">
        <v>2</v>
      </c>
      <c r="I425" s="729" t="s">
        <v>454</v>
      </c>
      <c r="J425" s="729" t="s">
        <v>454</v>
      </c>
      <c r="K425" s="593">
        <v>16795.82</v>
      </c>
      <c r="L425" s="597"/>
      <c r="M425" s="597"/>
      <c r="N425" s="597"/>
      <c r="O425" s="597"/>
      <c r="P425" s="669">
        <v>0</v>
      </c>
      <c r="Q425" s="597"/>
      <c r="R425" s="597"/>
      <c r="S425" s="597"/>
      <c r="T425" s="597"/>
      <c r="U425" s="592" t="str">
        <f>IF(Tabela1[[#This Row],[Desconto SLA Mês]]&lt;&gt;"preenchimento pendente","Sim","Não")</f>
        <v>Sim</v>
      </c>
      <c r="V425" s="592">
        <f t="shared" si="46"/>
        <v>16795.82</v>
      </c>
      <c r="W425" s="592"/>
      <c r="X425" s="609"/>
      <c r="Y425" s="609"/>
      <c r="Z425" s="609"/>
      <c r="AA425" s="610">
        <v>45870</v>
      </c>
      <c r="AB425" s="668" cm="1">
        <f t="array" ref="AB42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25" s="207"/>
      <c r="AD425" s="207"/>
      <c r="AE425" s="207"/>
      <c r="AF425" s="5"/>
      <c r="AG425" s="5"/>
      <c r="AH425" s="5"/>
      <c r="AI425" s="5"/>
      <c r="AJ425" s="3">
        <f t="shared" si="50"/>
        <v>0</v>
      </c>
      <c r="AK425" s="3">
        <f t="shared" si="51"/>
        <v>0</v>
      </c>
      <c r="AL425" s="3">
        <f t="shared" si="52"/>
        <v>0</v>
      </c>
      <c r="AM425" s="5"/>
      <c r="AN425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426" spans="2:40" customFormat="1" ht="20.9" customHeight="1" thickBot="1">
      <c r="B426" s="476">
        <v>45919</v>
      </c>
      <c r="C426" s="3" t="s">
        <v>220</v>
      </c>
      <c r="D426" s="605" t="s">
        <v>340</v>
      </c>
      <c r="E426" s="606" t="s">
        <v>208</v>
      </c>
      <c r="F426" s="607" t="s">
        <v>201</v>
      </c>
      <c r="G426" s="600">
        <v>2</v>
      </c>
      <c r="H426" s="600">
        <v>3.56</v>
      </c>
      <c r="I426" s="677">
        <v>9</v>
      </c>
      <c r="J426" s="600">
        <v>15</v>
      </c>
      <c r="K426" s="593">
        <v>15317.26</v>
      </c>
      <c r="L426" s="593">
        <v>0</v>
      </c>
      <c r="M426" s="593">
        <v>-1232.73</v>
      </c>
      <c r="N426" s="593">
        <v>0</v>
      </c>
      <c r="O426" s="593">
        <v>-288.41000000000003</v>
      </c>
      <c r="P426" s="593">
        <v>-153.17259999999999</v>
      </c>
      <c r="Q426" s="593">
        <v>0</v>
      </c>
      <c r="R426" s="593">
        <v>0</v>
      </c>
      <c r="S426" s="593">
        <v>0</v>
      </c>
      <c r="T426" s="593">
        <v>0</v>
      </c>
      <c r="U426" s="592" t="str">
        <f>IF(Tabela1[[#This Row],[Desconto SLA Mês]]&lt;&gt;"preenchimento pendente","Sim","Não")</f>
        <v>Sim</v>
      </c>
      <c r="V426" s="592">
        <f t="shared" si="46"/>
        <v>13642.947400000001</v>
      </c>
      <c r="W426" s="592"/>
      <c r="X426" s="609"/>
      <c r="Y426" s="609"/>
      <c r="Z426" s="609"/>
      <c r="AA426" s="610">
        <v>45901</v>
      </c>
      <c r="AB426" s="668" cm="1">
        <f t="array" ref="AB42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26" s="64"/>
      <c r="AD426" s="64"/>
      <c r="AE426" s="207"/>
      <c r="AF426" s="5"/>
      <c r="AG426" s="6"/>
      <c r="AH426" s="5"/>
      <c r="AI426" s="5"/>
      <c r="AJ426" s="3">
        <f t="shared" si="50"/>
        <v>1232.73</v>
      </c>
      <c r="AK426" s="3">
        <f t="shared" si="51"/>
        <v>0</v>
      </c>
      <c r="AL426" s="3">
        <f t="shared" si="52"/>
        <v>1674.3125999999993</v>
      </c>
      <c r="AM426" s="5"/>
      <c r="AN426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427" spans="2:40" customFormat="1" ht="20.9" customHeight="1" thickBot="1">
      <c r="B427" s="476" t="s">
        <v>12</v>
      </c>
      <c r="C427" s="3" t="s">
        <v>433</v>
      </c>
      <c r="D427" s="605" t="s">
        <v>340</v>
      </c>
      <c r="E427" s="606" t="s">
        <v>210</v>
      </c>
      <c r="F427" s="607" t="s">
        <v>201</v>
      </c>
      <c r="G427" s="600">
        <v>6</v>
      </c>
      <c r="H427" s="600">
        <v>6</v>
      </c>
      <c r="I427" s="729">
        <v>0</v>
      </c>
      <c r="J427" s="729">
        <v>0</v>
      </c>
      <c r="K427" s="593">
        <v>40046.89</v>
      </c>
      <c r="L427" s="593">
        <v>0</v>
      </c>
      <c r="M427" s="593">
        <v>0</v>
      </c>
      <c r="N427" s="593">
        <v>0</v>
      </c>
      <c r="O427" s="593">
        <v>0</v>
      </c>
      <c r="P427" s="729" t="s">
        <v>432</v>
      </c>
      <c r="Q427" s="597"/>
      <c r="R427" s="597"/>
      <c r="S427" s="597"/>
      <c r="T427" s="597"/>
      <c r="U427" s="592" t="str">
        <f>IF(Tabela1[[#This Row],[Desconto SLA Mês]]&lt;&gt;"preenchimento pendente","Sim","Não")</f>
        <v>Não</v>
      </c>
      <c r="V427" s="592">
        <f t="shared" si="46"/>
        <v>40046.89</v>
      </c>
      <c r="W427" s="592"/>
      <c r="X427" s="609"/>
      <c r="Y427" s="609"/>
      <c r="Z427" s="609"/>
      <c r="AA427" s="610">
        <v>45901</v>
      </c>
      <c r="AB427" s="668" cm="1">
        <f t="array" ref="AB42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27" s="207"/>
      <c r="AD427" s="207"/>
      <c r="AE427" s="207"/>
      <c r="AF427" s="5"/>
      <c r="AG427" s="6"/>
      <c r="AH427" s="5"/>
      <c r="AI427" s="5"/>
      <c r="AJ427" s="3">
        <f t="shared" si="50"/>
        <v>0</v>
      </c>
      <c r="AK427" s="3">
        <f t="shared" si="51"/>
        <v>0</v>
      </c>
      <c r="AL427" s="3">
        <f t="shared" si="52"/>
        <v>0</v>
      </c>
      <c r="AM427" s="5"/>
      <c r="AN427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428" spans="2:40" customFormat="1" ht="20.9" customHeight="1" thickBot="1">
      <c r="B428" s="476">
        <v>45905</v>
      </c>
      <c r="C428" s="3" t="s">
        <v>220</v>
      </c>
      <c r="D428" s="605" t="s">
        <v>352</v>
      </c>
      <c r="E428" s="606" t="s">
        <v>88</v>
      </c>
      <c r="F428" s="607" t="s">
        <v>158</v>
      </c>
      <c r="G428" s="600">
        <v>22</v>
      </c>
      <c r="H428" s="600">
        <v>22</v>
      </c>
      <c r="I428" s="677">
        <v>0</v>
      </c>
      <c r="J428" s="677">
        <v>0</v>
      </c>
      <c r="K428" s="593">
        <v>121722.58</v>
      </c>
      <c r="L428" s="593">
        <v>0</v>
      </c>
      <c r="M428" s="593">
        <v>0</v>
      </c>
      <c r="N428" s="593">
        <v>0</v>
      </c>
      <c r="O428" s="593">
        <v>0</v>
      </c>
      <c r="P428" s="669">
        <v>-1217.2257999999999</v>
      </c>
      <c r="Q428" s="593">
        <v>0</v>
      </c>
      <c r="R428" s="593">
        <v>0</v>
      </c>
      <c r="S428" s="593">
        <v>0</v>
      </c>
      <c r="T428" s="593">
        <v>0</v>
      </c>
      <c r="U428" s="592" t="str">
        <f>IF(Tabela1[[#This Row],[Desconto SLA Mês]]&lt;&gt;"preenchimento pendente","Sim","Não")</f>
        <v>Sim</v>
      </c>
      <c r="V428" s="613">
        <f t="shared" si="46"/>
        <v>120505.3542</v>
      </c>
      <c r="W428" s="592"/>
      <c r="X428" s="609"/>
      <c r="Y428" s="609"/>
      <c r="Z428" s="609"/>
      <c r="AA428" s="610">
        <v>45901</v>
      </c>
      <c r="AB428" s="668" cm="1">
        <f t="array" ref="AB42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28" s="64"/>
      <c r="AD428" s="64">
        <f>3346.46+1864.46</f>
        <v>5210.92</v>
      </c>
      <c r="AE428" s="207"/>
      <c r="AF428" s="5"/>
      <c r="AG428" s="6"/>
      <c r="AH428" s="5"/>
      <c r="AI428" s="5"/>
      <c r="AJ428" s="3">
        <f t="shared" si="50"/>
        <v>0</v>
      </c>
      <c r="AK428" s="3">
        <f t="shared" si="51"/>
        <v>-5210.92</v>
      </c>
      <c r="AL428" s="3">
        <f t="shared" si="52"/>
        <v>1217.2258000000002</v>
      </c>
      <c r="AM428" s="5"/>
      <c r="AN428" s="3" t="str">
        <f>_xlfn.XLOOKUP(Tabela1[[#This Row],[Unidade]],tabShoppingsEmails[Shopping],tabShoppingsEmails[E-mails consolidados])</f>
        <v>rafaela.portilho@caririshopping.com.br; brenda.brito@caririshopping.com.br; vitoria.silva@caririshopping.com.br; emilly.santos@caririshopping.com.br; ana.andrade@caririshopping.com.br; jesualdo.farias@caririshopping.com.br</v>
      </c>
    </row>
    <row r="429" spans="2:40" customFormat="1" ht="20.9" customHeight="1" thickBot="1">
      <c r="B429" s="476" t="s">
        <v>12</v>
      </c>
      <c r="C429" s="3" t="s">
        <v>433</v>
      </c>
      <c r="D429" s="611" t="s">
        <v>336</v>
      </c>
      <c r="E429" s="607" t="s">
        <v>212</v>
      </c>
      <c r="F429" s="607" t="s">
        <v>184</v>
      </c>
      <c r="G429" s="600">
        <v>11.67</v>
      </c>
      <c r="H429" s="600">
        <v>11.67</v>
      </c>
      <c r="I429" s="684" t="s">
        <v>454</v>
      </c>
      <c r="J429" s="684" t="s">
        <v>454</v>
      </c>
      <c r="K429" s="593">
        <v>75837.8</v>
      </c>
      <c r="L429" s="594"/>
      <c r="M429" s="594"/>
      <c r="N429" s="594"/>
      <c r="O429" s="594"/>
      <c r="P429" s="593">
        <v>0</v>
      </c>
      <c r="Q429" s="594"/>
      <c r="R429" s="594"/>
      <c r="S429" s="594"/>
      <c r="T429" s="594"/>
      <c r="U429" s="592" t="str">
        <f>IF(Tabela1[[#This Row],[Desconto SLA Mês]]&lt;&gt;"preenchimento pendente","Sim","Não")</f>
        <v>Sim</v>
      </c>
      <c r="V429" s="613">
        <f t="shared" si="46"/>
        <v>75837.8</v>
      </c>
      <c r="W429" s="592"/>
      <c r="X429" s="609"/>
      <c r="Y429" s="609"/>
      <c r="Z429" s="609"/>
      <c r="AA429" s="610">
        <v>45870</v>
      </c>
      <c r="AB429" s="668" cm="1">
        <f t="array" ref="AB42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29" s="207"/>
      <c r="AD429" s="207"/>
      <c r="AE429" s="207"/>
      <c r="AF429" s="5"/>
      <c r="AG429" s="5"/>
      <c r="AH429" s="5"/>
      <c r="AI429" s="5"/>
      <c r="AJ429" s="3">
        <f t="shared" si="50"/>
        <v>0</v>
      </c>
      <c r="AK429" s="3">
        <f t="shared" si="51"/>
        <v>0</v>
      </c>
      <c r="AL429" s="3">
        <f t="shared" si="52"/>
        <v>0</v>
      </c>
      <c r="AM429" s="5"/>
      <c r="AN429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430" spans="2:40" customFormat="1" ht="20.9" customHeight="1" thickBot="1">
      <c r="B430" s="476" t="s">
        <v>12</v>
      </c>
      <c r="C430" s="3" t="s">
        <v>433</v>
      </c>
      <c r="D430" s="611" t="s">
        <v>336</v>
      </c>
      <c r="E430" s="607" t="s">
        <v>213</v>
      </c>
      <c r="F430" s="607" t="s">
        <v>139</v>
      </c>
      <c r="G430" s="600">
        <v>5</v>
      </c>
      <c r="H430" s="600">
        <v>5</v>
      </c>
      <c r="I430" s="684" t="s">
        <v>454</v>
      </c>
      <c r="J430" s="684" t="s">
        <v>454</v>
      </c>
      <c r="K430" s="593">
        <v>25547</v>
      </c>
      <c r="L430" s="594"/>
      <c r="M430" s="594"/>
      <c r="N430" s="594"/>
      <c r="O430" s="594"/>
      <c r="P430" s="593">
        <v>0</v>
      </c>
      <c r="Q430" s="594"/>
      <c r="R430" s="594"/>
      <c r="S430" s="594"/>
      <c r="T430" s="594"/>
      <c r="U430" s="592" t="str">
        <f>IF(Tabela1[[#This Row],[Desconto SLA Mês]]&lt;&gt;"preenchimento pendente","Sim","Não")</f>
        <v>Sim</v>
      </c>
      <c r="V430" s="593">
        <f t="shared" si="46"/>
        <v>25547</v>
      </c>
      <c r="W430" s="592"/>
      <c r="X430" s="609"/>
      <c r="Y430" s="609"/>
      <c r="Z430" s="609"/>
      <c r="AA430" s="610">
        <v>45870</v>
      </c>
      <c r="AB430" s="668" cm="1">
        <f t="array" ref="AB43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30" s="207"/>
      <c r="AD430" s="207"/>
      <c r="AE430" s="207"/>
      <c r="AF430" s="5"/>
      <c r="AG430" s="5"/>
      <c r="AH430" s="5"/>
      <c r="AI430" s="5"/>
      <c r="AJ430" s="3">
        <f t="shared" si="50"/>
        <v>0</v>
      </c>
      <c r="AK430" s="3">
        <f t="shared" si="51"/>
        <v>0</v>
      </c>
      <c r="AL430" s="3">
        <f t="shared" si="52"/>
        <v>0</v>
      </c>
      <c r="AM430" s="5"/>
      <c r="AN430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431" spans="2:40" customFormat="1" ht="20.9" customHeight="1" thickBot="1">
      <c r="B431" s="476">
        <v>45916</v>
      </c>
      <c r="C431" s="3" t="s">
        <v>220</v>
      </c>
      <c r="D431" s="611" t="s">
        <v>336</v>
      </c>
      <c r="E431" s="607" t="s">
        <v>88</v>
      </c>
      <c r="F431" s="607" t="s">
        <v>153</v>
      </c>
      <c r="G431" s="600">
        <v>63</v>
      </c>
      <c r="H431" s="600">
        <v>72</v>
      </c>
      <c r="I431" s="600">
        <v>427</v>
      </c>
      <c r="J431" s="600">
        <v>0</v>
      </c>
      <c r="K431" s="593">
        <v>369996.15</v>
      </c>
      <c r="L431" s="593">
        <v>0</v>
      </c>
      <c r="M431" s="593">
        <v>-65503.29</v>
      </c>
      <c r="N431" s="593">
        <v>0</v>
      </c>
      <c r="O431" s="593">
        <v>0</v>
      </c>
      <c r="P431" s="593">
        <v>0</v>
      </c>
      <c r="Q431" s="593">
        <v>0</v>
      </c>
      <c r="R431" s="593">
        <v>0</v>
      </c>
      <c r="S431" s="593">
        <v>0</v>
      </c>
      <c r="T431" s="593">
        <v>0</v>
      </c>
      <c r="U431" s="592" t="s">
        <v>433</v>
      </c>
      <c r="V431" s="613">
        <f t="shared" si="46"/>
        <v>304492.86000000004</v>
      </c>
      <c r="W431" s="592"/>
      <c r="X431" s="609"/>
      <c r="Y431" s="609"/>
      <c r="Z431" s="609"/>
      <c r="AA431" s="610">
        <v>45901</v>
      </c>
      <c r="AB431" s="668" cm="1">
        <f t="array" ref="AB43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31" s="207"/>
      <c r="AD431" s="207"/>
      <c r="AE431" s="207"/>
      <c r="AF431" s="5"/>
      <c r="AG431" s="5"/>
      <c r="AH431" s="5"/>
      <c r="AI431" s="5"/>
      <c r="AJ431" s="3">
        <f t="shared" si="50"/>
        <v>65503.29</v>
      </c>
      <c r="AK431" s="3">
        <f t="shared" si="51"/>
        <v>0</v>
      </c>
      <c r="AL431" s="3">
        <f t="shared" si="52"/>
        <v>65503.289999999979</v>
      </c>
      <c r="AM431" s="5"/>
      <c r="AN431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432" spans="2:40" customFormat="1" ht="20.9" customHeight="1" thickBot="1">
      <c r="B432" s="476" t="s">
        <v>12</v>
      </c>
      <c r="C432" s="3" t="s">
        <v>433</v>
      </c>
      <c r="D432" s="611" t="s">
        <v>336</v>
      </c>
      <c r="E432" s="607" t="s">
        <v>75</v>
      </c>
      <c r="F432" s="607" t="s">
        <v>140</v>
      </c>
      <c r="G432" s="600">
        <v>4</v>
      </c>
      <c r="H432" s="600">
        <v>4</v>
      </c>
      <c r="I432" s="684" t="s">
        <v>454</v>
      </c>
      <c r="J432" s="684" t="s">
        <v>454</v>
      </c>
      <c r="K432" s="593">
        <v>27078.76</v>
      </c>
      <c r="L432" s="594"/>
      <c r="M432" s="594"/>
      <c r="N432" s="594"/>
      <c r="O432" s="594"/>
      <c r="P432" s="593">
        <v>0</v>
      </c>
      <c r="Q432" s="594"/>
      <c r="R432" s="594"/>
      <c r="S432" s="594"/>
      <c r="T432" s="594"/>
      <c r="U432" s="592" t="str">
        <f>IF(Tabela1[[#This Row],[Desconto SLA Mês]]&lt;&gt;"preenchimento pendente","Sim","Não")</f>
        <v>Sim</v>
      </c>
      <c r="V432" s="613">
        <f t="shared" si="46"/>
        <v>27078.76</v>
      </c>
      <c r="W432" s="592"/>
      <c r="X432" s="609"/>
      <c r="Y432" s="609"/>
      <c r="Z432" s="609"/>
      <c r="AA432" s="610">
        <v>45870</v>
      </c>
      <c r="AB432" s="668" cm="1">
        <f t="array" ref="AB43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32" s="207"/>
      <c r="AD432" s="207"/>
      <c r="AE432" s="207"/>
      <c r="AF432" s="5"/>
      <c r="AG432" s="5"/>
      <c r="AH432" s="5"/>
      <c r="AI432" s="5"/>
      <c r="AJ432" s="3">
        <f t="shared" si="50"/>
        <v>0</v>
      </c>
      <c r="AK432" s="3">
        <f t="shared" si="51"/>
        <v>0</v>
      </c>
      <c r="AL432" s="3">
        <f t="shared" si="52"/>
        <v>0</v>
      </c>
      <c r="AM432" s="5"/>
      <c r="AN432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433" spans="2:40" customFormat="1" ht="20.9" customHeight="1" thickBot="1">
      <c r="B433" s="476" t="s">
        <v>12</v>
      </c>
      <c r="C433" s="3" t="s">
        <v>433</v>
      </c>
      <c r="D433" s="611" t="s">
        <v>336</v>
      </c>
      <c r="E433" s="607" t="s">
        <v>208</v>
      </c>
      <c r="F433" s="607" t="s">
        <v>153</v>
      </c>
      <c r="G433" s="600">
        <v>26</v>
      </c>
      <c r="H433" s="600">
        <v>26</v>
      </c>
      <c r="I433" s="684" t="s">
        <v>454</v>
      </c>
      <c r="J433" s="684" t="s">
        <v>454</v>
      </c>
      <c r="K433" s="593">
        <v>122188.53420969064</v>
      </c>
      <c r="L433" s="594"/>
      <c r="M433" s="594"/>
      <c r="N433" s="594"/>
      <c r="O433" s="594"/>
      <c r="P433" s="593">
        <v>0</v>
      </c>
      <c r="Q433" s="594"/>
      <c r="R433" s="594"/>
      <c r="S433" s="594"/>
      <c r="T433" s="594"/>
      <c r="U433" s="592" t="str">
        <f>IF(Tabela1[[#This Row],[Desconto SLA Mês]]&lt;&gt;"preenchimento pendente","Sim","Não")</f>
        <v>Sim</v>
      </c>
      <c r="V433" s="613">
        <f t="shared" si="46"/>
        <v>122188.53420969064</v>
      </c>
      <c r="W433" s="592"/>
      <c r="X433" s="609"/>
      <c r="Y433" s="609"/>
      <c r="Z433" s="609"/>
      <c r="AA433" s="610">
        <v>45870</v>
      </c>
      <c r="AB433" s="668" cm="1">
        <f t="array" ref="AB43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33" s="207"/>
      <c r="AD433" s="207"/>
      <c r="AE433" s="207"/>
      <c r="AF433" s="5"/>
      <c r="AG433" s="5"/>
      <c r="AH433" s="5"/>
      <c r="AI433" s="5"/>
      <c r="AJ433" s="3">
        <f t="shared" si="50"/>
        <v>0</v>
      </c>
      <c r="AK433" s="3">
        <f t="shared" si="51"/>
        <v>0</v>
      </c>
      <c r="AL433" s="3">
        <f t="shared" si="52"/>
        <v>0</v>
      </c>
      <c r="AM433" s="5"/>
      <c r="AN433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434" spans="2:40" customFormat="1" ht="31.5" thickBot="1">
      <c r="B434" s="476" t="s">
        <v>12</v>
      </c>
      <c r="C434" s="3" t="s">
        <v>433</v>
      </c>
      <c r="D434" s="611" t="s">
        <v>336</v>
      </c>
      <c r="E434" s="607" t="s">
        <v>210</v>
      </c>
      <c r="F434" s="607" t="s">
        <v>153</v>
      </c>
      <c r="G434" s="600">
        <v>17</v>
      </c>
      <c r="H434" s="600">
        <v>17</v>
      </c>
      <c r="I434" s="684" t="s">
        <v>454</v>
      </c>
      <c r="J434" s="684" t="s">
        <v>454</v>
      </c>
      <c r="K434" s="593">
        <v>117832.81</v>
      </c>
      <c r="L434" s="594"/>
      <c r="M434" s="594"/>
      <c r="N434" s="594"/>
      <c r="O434" s="594"/>
      <c r="P434" s="593">
        <v>0</v>
      </c>
      <c r="Q434" s="594"/>
      <c r="R434" s="594"/>
      <c r="S434" s="594"/>
      <c r="T434" s="594"/>
      <c r="U434" s="592" t="str">
        <f>IF(Tabela1[[#This Row],[Desconto SLA Mês]]&lt;&gt;"preenchimento pendente","Sim","Não")</f>
        <v>Sim</v>
      </c>
      <c r="V434" s="613">
        <f t="shared" si="46"/>
        <v>117832.81</v>
      </c>
      <c r="W434" s="592"/>
      <c r="X434" s="609"/>
      <c r="Y434" s="609"/>
      <c r="Z434" s="609"/>
      <c r="AA434" s="610">
        <v>45870</v>
      </c>
      <c r="AB434" s="668" cm="1">
        <f t="array" ref="AB43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34" s="207">
        <v>29416.33</v>
      </c>
      <c r="AD434" s="207">
        <v>24534.080000000002</v>
      </c>
      <c r="AE434" s="207"/>
      <c r="AF434" s="5"/>
      <c r="AG434" s="5"/>
      <c r="AH434" s="5"/>
      <c r="AI434" s="5"/>
      <c r="AJ434" s="3">
        <f t="shared" si="50"/>
        <v>0</v>
      </c>
      <c r="AK434" s="3">
        <f t="shared" si="51"/>
        <v>4882.25</v>
      </c>
      <c r="AL434" s="3">
        <f t="shared" si="52"/>
        <v>0</v>
      </c>
      <c r="AM434" s="5"/>
      <c r="AN434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435" spans="2:40" customFormat="1" ht="31.5" thickBot="1">
      <c r="B435" s="476"/>
      <c r="C435" s="3" t="s">
        <v>433</v>
      </c>
      <c r="D435" s="611" t="s">
        <v>354</v>
      </c>
      <c r="E435" s="607" t="s">
        <v>212</v>
      </c>
      <c r="F435" s="607" t="s">
        <v>195</v>
      </c>
      <c r="G435" s="600">
        <v>12</v>
      </c>
      <c r="H435" s="600">
        <v>13</v>
      </c>
      <c r="I435" s="680" t="s">
        <v>434</v>
      </c>
      <c r="J435" s="680" t="s">
        <v>434</v>
      </c>
      <c r="K435" s="593">
        <v>102827.51</v>
      </c>
      <c r="L435" s="593"/>
      <c r="M435" s="635"/>
      <c r="N435" s="593"/>
      <c r="O435" s="635"/>
      <c r="P435" s="673" t="s">
        <v>432</v>
      </c>
      <c r="Q435" s="593"/>
      <c r="R435" s="593">
        <v>0</v>
      </c>
      <c r="S435" s="593">
        <v>0</v>
      </c>
      <c r="T435" s="593">
        <v>0</v>
      </c>
      <c r="U435" s="592" t="str">
        <f>IF(Tabela1[[#This Row],[Desconto SLA Mês]]&lt;&gt;"preenchimento pendente","Sim","Não")</f>
        <v>Não</v>
      </c>
      <c r="V435" s="592">
        <f t="shared" si="46"/>
        <v>102827.51</v>
      </c>
      <c r="W435" s="592"/>
      <c r="X435" s="609"/>
      <c r="Y435" s="609"/>
      <c r="Z435" s="609"/>
      <c r="AA435" s="610">
        <v>45870</v>
      </c>
      <c r="AB435" s="668" cm="1">
        <f t="array" ref="AB43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35" s="207"/>
      <c r="AD435" s="207"/>
      <c r="AE435" s="207"/>
      <c r="AF435" s="5"/>
      <c r="AG435" s="5"/>
      <c r="AH435" s="5"/>
      <c r="AI435" s="5"/>
      <c r="AJ435" s="3">
        <f t="shared" si="50"/>
        <v>0</v>
      </c>
      <c r="AK435" s="3">
        <f t="shared" si="51"/>
        <v>0</v>
      </c>
      <c r="AL435" s="3">
        <f t="shared" si="52"/>
        <v>0</v>
      </c>
      <c r="AM435" s="5"/>
      <c r="AN435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436" spans="2:40" customFormat="1" ht="20.9" customHeight="1" thickBot="1">
      <c r="B436" s="476"/>
      <c r="C436" s="3" t="s">
        <v>433</v>
      </c>
      <c r="D436" s="611" t="s">
        <v>354</v>
      </c>
      <c r="E436" s="607" t="s">
        <v>213</v>
      </c>
      <c r="F436" s="607" t="s">
        <v>171</v>
      </c>
      <c r="G436" s="600">
        <v>3</v>
      </c>
      <c r="H436" s="600">
        <v>3</v>
      </c>
      <c r="I436" s="680" t="s">
        <v>434</v>
      </c>
      <c r="J436" s="680" t="s">
        <v>434</v>
      </c>
      <c r="K436" s="593">
        <v>18698.97</v>
      </c>
      <c r="L436" s="593"/>
      <c r="M436" s="635"/>
      <c r="N436" s="593"/>
      <c r="O436" s="635"/>
      <c r="P436" s="673" t="s">
        <v>432</v>
      </c>
      <c r="Q436" s="593"/>
      <c r="R436" s="593">
        <v>0</v>
      </c>
      <c r="S436" s="593">
        <v>0</v>
      </c>
      <c r="T436" s="593">
        <v>0</v>
      </c>
      <c r="U436" s="592" t="str">
        <f>IF(Tabela1[[#This Row],[Desconto SLA Mês]]&lt;&gt;"preenchimento pendente","Sim","Não")</f>
        <v>Não</v>
      </c>
      <c r="V436" s="592">
        <f t="shared" si="46"/>
        <v>18698.97</v>
      </c>
      <c r="W436" s="592"/>
      <c r="X436" s="609"/>
      <c r="Y436" s="609"/>
      <c r="Z436" s="609"/>
      <c r="AA436" s="610">
        <v>45870</v>
      </c>
      <c r="AB436" s="668" cm="1">
        <f t="array" ref="AB43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36" s="207"/>
      <c r="AD436" s="207"/>
      <c r="AE436" s="207"/>
      <c r="AF436" s="5"/>
      <c r="AG436" s="5"/>
      <c r="AH436" s="5"/>
      <c r="AI436" s="5"/>
      <c r="AJ436" s="3">
        <f t="shared" si="50"/>
        <v>0</v>
      </c>
      <c r="AK436" s="3">
        <f t="shared" si="51"/>
        <v>0</v>
      </c>
      <c r="AL436" s="3">
        <f t="shared" si="52"/>
        <v>0</v>
      </c>
      <c r="AM436" s="5"/>
      <c r="AN436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437" spans="2:40" customFormat="1" ht="20.9" customHeight="1" thickBot="1">
      <c r="B437" s="476"/>
      <c r="C437" s="3" t="s">
        <v>433</v>
      </c>
      <c r="D437" s="611" t="s">
        <v>354</v>
      </c>
      <c r="E437" s="607" t="s">
        <v>88</v>
      </c>
      <c r="F437" s="607" t="s">
        <v>165</v>
      </c>
      <c r="G437" s="600">
        <v>41</v>
      </c>
      <c r="H437" s="600">
        <v>37</v>
      </c>
      <c r="I437" s="680" t="s">
        <v>434</v>
      </c>
      <c r="J437" s="680" t="s">
        <v>434</v>
      </c>
      <c r="K437" s="593">
        <v>175480.95</v>
      </c>
      <c r="L437" s="593"/>
      <c r="M437" s="635"/>
      <c r="N437" s="593"/>
      <c r="O437" s="635"/>
      <c r="P437" s="673" t="s">
        <v>432</v>
      </c>
      <c r="Q437" s="593"/>
      <c r="R437" s="593">
        <v>0</v>
      </c>
      <c r="S437" s="593">
        <v>0</v>
      </c>
      <c r="T437" s="593">
        <v>12274.37</v>
      </c>
      <c r="U437" s="592" t="str">
        <f>IF(Tabela1[[#This Row],[Desconto SLA Mês]]&lt;&gt;"preenchimento pendente","Sim","Não")</f>
        <v>Não</v>
      </c>
      <c r="V437" s="592">
        <f t="shared" ref="V437:V500" si="53">(K437+M437+R437+S437+T437+O437)+IF(U437="Sim",P437+Q437,0)</f>
        <v>187755.32</v>
      </c>
      <c r="W437" s="592"/>
      <c r="X437" s="609"/>
      <c r="Y437" s="609">
        <v>12274.37</v>
      </c>
      <c r="Z437" s="609" t="s">
        <v>464</v>
      </c>
      <c r="AA437" s="610">
        <v>45870</v>
      </c>
      <c r="AB437" s="668" cm="1">
        <f t="array" ref="AB43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37" s="207"/>
      <c r="AD437" s="207"/>
      <c r="AE437" s="207"/>
      <c r="AF437" s="5"/>
      <c r="AG437" s="5"/>
      <c r="AH437" s="5"/>
      <c r="AI437" s="5"/>
      <c r="AJ437" s="3">
        <f t="shared" si="50"/>
        <v>0</v>
      </c>
      <c r="AK437" s="3">
        <f t="shared" si="51"/>
        <v>0</v>
      </c>
      <c r="AL437" s="3">
        <f t="shared" si="52"/>
        <v>-12274.369999999995</v>
      </c>
      <c r="AM437" s="5"/>
      <c r="AN437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438" spans="2:40" customFormat="1" ht="20.9" customHeight="1" thickBot="1">
      <c r="B438" s="476"/>
      <c r="C438" s="3" t="s">
        <v>433</v>
      </c>
      <c r="D438" s="611" t="s">
        <v>354</v>
      </c>
      <c r="E438" s="607" t="s">
        <v>75</v>
      </c>
      <c r="F438" s="607" t="s">
        <v>192</v>
      </c>
      <c r="G438" s="600">
        <v>3</v>
      </c>
      <c r="H438" s="600">
        <v>2</v>
      </c>
      <c r="I438" s="680" t="s">
        <v>434</v>
      </c>
      <c r="J438" s="680" t="s">
        <v>434</v>
      </c>
      <c r="K438" s="593">
        <v>16692.560000000001</v>
      </c>
      <c r="L438" s="593"/>
      <c r="M438" s="635"/>
      <c r="N438" s="593"/>
      <c r="O438" s="635"/>
      <c r="P438" s="673" t="s">
        <v>432</v>
      </c>
      <c r="Q438" s="593"/>
      <c r="R438" s="593">
        <v>0</v>
      </c>
      <c r="S438" s="593">
        <v>0</v>
      </c>
      <c r="T438" s="593">
        <v>0</v>
      </c>
      <c r="U438" s="592" t="str">
        <f>IF(Tabela1[[#This Row],[Desconto SLA Mês]]&lt;&gt;"preenchimento pendente","Sim","Não")</f>
        <v>Não</v>
      </c>
      <c r="V438" s="592">
        <f t="shared" si="53"/>
        <v>16692.560000000001</v>
      </c>
      <c r="W438" s="592"/>
      <c r="X438" s="609"/>
      <c r="Y438" s="609"/>
      <c r="Z438" s="609"/>
      <c r="AA438" s="610">
        <v>45870</v>
      </c>
      <c r="AB438" s="668" cm="1">
        <f t="array" ref="AB43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38" s="64"/>
      <c r="AD438" s="64"/>
      <c r="AE438" s="64"/>
      <c r="AF438" s="5"/>
      <c r="AG438" s="6"/>
      <c r="AH438" s="5"/>
      <c r="AI438" s="5"/>
      <c r="AJ438" s="3">
        <f t="shared" si="50"/>
        <v>0</v>
      </c>
      <c r="AK438" s="3">
        <f t="shared" si="51"/>
        <v>0</v>
      </c>
      <c r="AL438" s="3">
        <f t="shared" si="52"/>
        <v>0</v>
      </c>
      <c r="AM438" s="5"/>
      <c r="AN438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439" spans="2:40" customFormat="1" ht="20.9" customHeight="1" thickBot="1">
      <c r="B439" s="476"/>
      <c r="C439" s="3" t="s">
        <v>433</v>
      </c>
      <c r="D439" s="611" t="s">
        <v>354</v>
      </c>
      <c r="E439" s="607" t="s">
        <v>210</v>
      </c>
      <c r="F439" s="607" t="s">
        <v>153</v>
      </c>
      <c r="G439" s="600">
        <v>6</v>
      </c>
      <c r="H439" s="600">
        <v>6</v>
      </c>
      <c r="I439" s="680" t="s">
        <v>434</v>
      </c>
      <c r="J439" s="680" t="s">
        <v>434</v>
      </c>
      <c r="K439" s="593">
        <v>39896.269999999997</v>
      </c>
      <c r="L439" s="593"/>
      <c r="M439" s="635"/>
      <c r="N439" s="593"/>
      <c r="O439" s="635"/>
      <c r="P439" s="673" t="s">
        <v>432</v>
      </c>
      <c r="Q439" s="593"/>
      <c r="R439" s="593">
        <v>0</v>
      </c>
      <c r="S439" s="593">
        <v>0</v>
      </c>
      <c r="T439" s="593">
        <v>0</v>
      </c>
      <c r="U439" s="592" t="str">
        <f>IF(Tabela1[[#This Row],[Desconto SLA Mês]]&lt;&gt;"preenchimento pendente","Sim","Não")</f>
        <v>Não</v>
      </c>
      <c r="V439" s="592">
        <f t="shared" si="53"/>
        <v>39896.269999999997</v>
      </c>
      <c r="W439" s="592"/>
      <c r="X439" s="609"/>
      <c r="Y439" s="609"/>
      <c r="Z439" s="609"/>
      <c r="AA439" s="610">
        <v>45870</v>
      </c>
      <c r="AB439" s="668" cm="1">
        <f t="array" ref="AB43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39" s="207"/>
      <c r="AD439" s="207"/>
      <c r="AE439" s="207"/>
      <c r="AF439" s="5"/>
      <c r="AG439" s="5"/>
      <c r="AH439" s="5"/>
      <c r="AI439" s="5"/>
      <c r="AJ439" s="3">
        <f t="shared" ref="AJ439:AJ464" si="54">L439-M439</f>
        <v>0</v>
      </c>
      <c r="AK439" s="3">
        <f t="shared" ref="AK439:AK464" si="55">AC439-AD439</f>
        <v>0</v>
      </c>
      <c r="AL439" s="3">
        <f t="shared" ref="AL439:AL464" si="56">K439-V439</f>
        <v>0</v>
      </c>
      <c r="AM439" s="5"/>
      <c r="AN439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440" spans="2:40" customFormat="1" ht="20.9" customHeight="1" thickBot="1">
      <c r="B440" s="476">
        <v>45901</v>
      </c>
      <c r="C440" s="3" t="s">
        <v>220</v>
      </c>
      <c r="D440" s="611" t="s">
        <v>262</v>
      </c>
      <c r="E440" s="607" t="s">
        <v>212</v>
      </c>
      <c r="F440" s="607" t="s">
        <v>149</v>
      </c>
      <c r="G440" s="600">
        <v>20</v>
      </c>
      <c r="H440" s="600">
        <v>20</v>
      </c>
      <c r="I440" s="600">
        <v>0</v>
      </c>
      <c r="J440" s="600">
        <v>0</v>
      </c>
      <c r="K440" s="593">
        <v>151883.69663392901</v>
      </c>
      <c r="L440" s="593">
        <v>0</v>
      </c>
      <c r="M440" s="593">
        <v>0</v>
      </c>
      <c r="N440" s="593">
        <v>0</v>
      </c>
      <c r="O440" s="593">
        <v>0</v>
      </c>
      <c r="P440" s="593">
        <v>0</v>
      </c>
      <c r="Q440" s="593">
        <v>0</v>
      </c>
      <c r="R440" s="593">
        <v>0</v>
      </c>
      <c r="S440" s="593">
        <v>0</v>
      </c>
      <c r="T440" s="593">
        <v>0</v>
      </c>
      <c r="U440" s="592" t="str">
        <f>IF(Tabela1[[#This Row],[Desconto SLA Mês]]&lt;&gt;"preenchimento pendente","Sim","Não")</f>
        <v>Sim</v>
      </c>
      <c r="V440" s="613">
        <f t="shared" si="53"/>
        <v>151883.69663392901</v>
      </c>
      <c r="W440" s="592"/>
      <c r="X440" s="609"/>
      <c r="Y440" s="609"/>
      <c r="Z440" s="609"/>
      <c r="AA440" s="610">
        <v>45901</v>
      </c>
      <c r="AB440" s="668" cm="1">
        <f t="array" ref="AB44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40" s="207"/>
      <c r="AD440" s="207"/>
      <c r="AE440" s="207"/>
      <c r="AF440" s="5"/>
      <c r="AG440" s="5"/>
      <c r="AH440" s="5"/>
      <c r="AI440" s="5"/>
      <c r="AJ440" s="3">
        <f t="shared" si="54"/>
        <v>0</v>
      </c>
      <c r="AK440" s="3">
        <f t="shared" si="55"/>
        <v>0</v>
      </c>
      <c r="AL440" s="3">
        <f t="shared" si="56"/>
        <v>0</v>
      </c>
      <c r="AM440" s="5"/>
      <c r="AN440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441" spans="2:40" customFormat="1" ht="20.9" customHeight="1" thickBot="1">
      <c r="B441" s="476">
        <v>45903</v>
      </c>
      <c r="C441" s="3" t="s">
        <v>220</v>
      </c>
      <c r="D441" s="611" t="s">
        <v>262</v>
      </c>
      <c r="E441" s="607" t="s">
        <v>210</v>
      </c>
      <c r="F441" s="607" t="s">
        <v>153</v>
      </c>
      <c r="G441" s="600">
        <v>53</v>
      </c>
      <c r="H441" s="600">
        <v>53</v>
      </c>
      <c r="I441" s="600">
        <v>0</v>
      </c>
      <c r="J441" s="600">
        <v>0</v>
      </c>
      <c r="K441" s="593">
        <v>332408.99</v>
      </c>
      <c r="L441" s="593">
        <v>0</v>
      </c>
      <c r="M441" s="593">
        <v>0</v>
      </c>
      <c r="N441" s="593">
        <v>0</v>
      </c>
      <c r="O441" s="593">
        <v>0</v>
      </c>
      <c r="P441" s="593">
        <v>0</v>
      </c>
      <c r="Q441" s="593">
        <v>0</v>
      </c>
      <c r="R441" s="593">
        <v>0</v>
      </c>
      <c r="S441" s="593">
        <v>0</v>
      </c>
      <c r="T441" s="593">
        <v>0</v>
      </c>
      <c r="U441" s="592" t="str">
        <f>IF(Tabela1[[#This Row],[Desconto SLA Mês]]&lt;&gt;"preenchimento pendente","Sim","Não")</f>
        <v>Sim</v>
      </c>
      <c r="V441" s="613">
        <f t="shared" si="53"/>
        <v>332408.99</v>
      </c>
      <c r="W441" s="592"/>
      <c r="X441" s="609"/>
      <c r="Y441" s="609"/>
      <c r="Z441" s="609"/>
      <c r="AA441" s="610">
        <v>45901</v>
      </c>
      <c r="AB441" s="668" cm="1">
        <f t="array" ref="AB44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41" s="207"/>
      <c r="AD441" s="207"/>
      <c r="AE441" s="207"/>
      <c r="AF441" s="5"/>
      <c r="AG441" s="5"/>
      <c r="AH441" s="5"/>
      <c r="AI441" s="5"/>
      <c r="AJ441" s="3">
        <f t="shared" si="54"/>
        <v>0</v>
      </c>
      <c r="AK441" s="3">
        <f t="shared" si="55"/>
        <v>0</v>
      </c>
      <c r="AL441" s="3">
        <f t="shared" si="56"/>
        <v>0</v>
      </c>
      <c r="AM441" s="5"/>
      <c r="AN441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442" spans="2:40" customFormat="1" ht="20.9" customHeight="1" thickBot="1">
      <c r="B442" s="476">
        <v>45909</v>
      </c>
      <c r="C442" s="3" t="s">
        <v>220</v>
      </c>
      <c r="D442" s="611" t="s">
        <v>262</v>
      </c>
      <c r="E442" s="607" t="s">
        <v>88</v>
      </c>
      <c r="F442" s="607" t="s">
        <v>170</v>
      </c>
      <c r="G442" s="600"/>
      <c r="H442" s="600">
        <v>97</v>
      </c>
      <c r="I442" s="677">
        <v>29</v>
      </c>
      <c r="J442" s="600">
        <v>0</v>
      </c>
      <c r="K442" s="593">
        <v>497376.81</v>
      </c>
      <c r="L442" s="593">
        <v>0</v>
      </c>
      <c r="M442" s="595">
        <v>-5045.88</v>
      </c>
      <c r="N442" s="593">
        <v>0</v>
      </c>
      <c r="O442" s="593">
        <v>0</v>
      </c>
      <c r="P442" s="669">
        <v>-4973.7680999999902</v>
      </c>
      <c r="Q442" s="593">
        <v>0</v>
      </c>
      <c r="R442" s="593">
        <v>0</v>
      </c>
      <c r="S442" s="593">
        <v>0</v>
      </c>
      <c r="T442" s="593">
        <v>0</v>
      </c>
      <c r="U442" s="592" t="s">
        <v>220</v>
      </c>
      <c r="V442" s="613">
        <f t="shared" si="53"/>
        <v>487357.16190000001</v>
      </c>
      <c r="W442" s="592"/>
      <c r="X442" s="609"/>
      <c r="Y442" s="609"/>
      <c r="Z442" s="609"/>
      <c r="AA442" s="610">
        <v>45901</v>
      </c>
      <c r="AB442" s="668" cm="1">
        <f t="array" ref="AB44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42" s="207"/>
      <c r="AD442" s="207"/>
      <c r="AE442" s="207"/>
      <c r="AF442" s="5"/>
      <c r="AG442" s="5"/>
      <c r="AH442" s="5"/>
      <c r="AI442" s="5"/>
      <c r="AJ442" s="3">
        <f t="shared" si="54"/>
        <v>5045.88</v>
      </c>
      <c r="AK442" s="3">
        <f t="shared" si="55"/>
        <v>0</v>
      </c>
      <c r="AL442" s="3">
        <f t="shared" si="56"/>
        <v>10019.648099999991</v>
      </c>
      <c r="AM442" s="5"/>
      <c r="AN442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443" spans="2:40" customFormat="1" ht="20.9" customHeight="1" thickBot="1">
      <c r="B443" s="476">
        <v>45904</v>
      </c>
      <c r="C443" s="3" t="s">
        <v>220</v>
      </c>
      <c r="D443" s="611" t="s">
        <v>342</v>
      </c>
      <c r="E443" s="607" t="s">
        <v>88</v>
      </c>
      <c r="F443" s="607" t="s">
        <v>158</v>
      </c>
      <c r="G443" s="600">
        <v>51</v>
      </c>
      <c r="H443" s="600">
        <v>40</v>
      </c>
      <c r="I443" s="600">
        <v>0</v>
      </c>
      <c r="J443" s="600">
        <v>0</v>
      </c>
      <c r="K443" s="593">
        <v>201256.43</v>
      </c>
      <c r="L443" s="593"/>
      <c r="M443" s="593">
        <v>0</v>
      </c>
      <c r="N443" s="593"/>
      <c r="O443" s="593">
        <v>0</v>
      </c>
      <c r="P443" s="669">
        <v>0</v>
      </c>
      <c r="Q443" s="593">
        <v>0</v>
      </c>
      <c r="R443" s="593">
        <v>0</v>
      </c>
      <c r="S443" s="593">
        <v>0</v>
      </c>
      <c r="T443" s="593">
        <v>0</v>
      </c>
      <c r="U443" s="592" t="str">
        <f>IF(Tabela1[[#This Row],[Desconto SLA Mês]]&lt;&gt;"preenchimento pendente","Sim","Não")</f>
        <v>Sim</v>
      </c>
      <c r="V443" s="592">
        <f t="shared" si="53"/>
        <v>201256.43</v>
      </c>
      <c r="W443" s="592"/>
      <c r="X443" s="609"/>
      <c r="Y443" s="609"/>
      <c r="Z443" s="609"/>
      <c r="AA443" s="610">
        <v>45870</v>
      </c>
      <c r="AB443" s="668" cm="1">
        <f t="array" ref="AB44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43" s="207"/>
      <c r="AD443" s="207"/>
      <c r="AE443" s="207"/>
      <c r="AF443" s="5"/>
      <c r="AG443" s="5"/>
      <c r="AH443" s="5"/>
      <c r="AI443" s="5"/>
      <c r="AJ443" s="3">
        <f t="shared" si="54"/>
        <v>0</v>
      </c>
      <c r="AK443" s="3">
        <f t="shared" si="55"/>
        <v>0</v>
      </c>
      <c r="AL443" s="3">
        <f t="shared" si="56"/>
        <v>0</v>
      </c>
      <c r="AM443" s="5"/>
      <c r="AN443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444" spans="2:40" customFormat="1" ht="20.9" customHeight="1" thickBot="1">
      <c r="B444" s="476"/>
      <c r="C444" s="3" t="s">
        <v>433</v>
      </c>
      <c r="D444" s="611" t="s">
        <v>342</v>
      </c>
      <c r="E444" s="607" t="s">
        <v>75</v>
      </c>
      <c r="F444" s="607" t="s">
        <v>179</v>
      </c>
      <c r="G444" s="600">
        <v>3</v>
      </c>
      <c r="H444" s="600">
        <v>2</v>
      </c>
      <c r="I444" s="680" t="s">
        <v>434</v>
      </c>
      <c r="J444" s="680" t="s">
        <v>434</v>
      </c>
      <c r="K444" s="593">
        <v>16153.77</v>
      </c>
      <c r="L444" s="593"/>
      <c r="M444" s="596"/>
      <c r="N444" s="593"/>
      <c r="O444" s="596"/>
      <c r="P444" s="670" t="s">
        <v>432</v>
      </c>
      <c r="Q444" s="593"/>
      <c r="R444" s="593">
        <v>0</v>
      </c>
      <c r="S444" s="593">
        <v>0</v>
      </c>
      <c r="T444" s="593">
        <v>0</v>
      </c>
      <c r="U444" s="592" t="str">
        <f>IF(Tabela1[[#This Row],[Desconto SLA Mês]]&lt;&gt;"preenchimento pendente","Sim","Não")</f>
        <v>Não</v>
      </c>
      <c r="V444" s="592">
        <f t="shared" si="53"/>
        <v>16153.77</v>
      </c>
      <c r="W444" s="592"/>
      <c r="X444" s="609"/>
      <c r="Y444" s="609"/>
      <c r="Z444" s="609"/>
      <c r="AA444" s="610">
        <v>45870</v>
      </c>
      <c r="AB444" s="668" cm="1">
        <f t="array" ref="AB44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C444" s="207"/>
      <c r="AD444" s="207"/>
      <c r="AE444" s="207"/>
      <c r="AF444" s="5"/>
      <c r="AG444" s="6"/>
      <c r="AH444" s="5"/>
      <c r="AI444" s="5"/>
      <c r="AJ444" s="3">
        <f t="shared" si="54"/>
        <v>0</v>
      </c>
      <c r="AK444" s="3">
        <f t="shared" si="55"/>
        <v>0</v>
      </c>
      <c r="AL444" s="3">
        <f t="shared" si="56"/>
        <v>0</v>
      </c>
      <c r="AM444" s="5"/>
      <c r="AN444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445" spans="2:40" customFormat="1" ht="20.9" customHeight="1" thickBot="1">
      <c r="B445" s="476">
        <v>45911</v>
      </c>
      <c r="C445" s="3" t="s">
        <v>220</v>
      </c>
      <c r="D445" s="611" t="s">
        <v>342</v>
      </c>
      <c r="E445" s="607" t="s">
        <v>210</v>
      </c>
      <c r="F445" s="607" t="s">
        <v>158</v>
      </c>
      <c r="G445" s="600">
        <v>14</v>
      </c>
      <c r="H445" s="600">
        <v>14</v>
      </c>
      <c r="I445" s="600">
        <v>0</v>
      </c>
      <c r="J445" s="600">
        <v>0</v>
      </c>
      <c r="K445" s="593">
        <v>93374.15</v>
      </c>
      <c r="L445" s="593"/>
      <c r="M445" s="593">
        <v>0</v>
      </c>
      <c r="N445" s="593"/>
      <c r="O445" s="593">
        <v>0</v>
      </c>
      <c r="P445" s="593">
        <v>-155.62</v>
      </c>
      <c r="Q445" s="593"/>
      <c r="R445" s="593">
        <v>0</v>
      </c>
      <c r="S445" s="593">
        <v>0</v>
      </c>
      <c r="T445" s="593">
        <v>0</v>
      </c>
      <c r="U445" s="592" t="str">
        <f>IF(Tabela1[[#This Row],[Desconto SLA Mês]]&lt;&gt;"preenchimento pendente","Sim","Não")</f>
        <v>Sim</v>
      </c>
      <c r="V445" s="592">
        <f t="shared" si="53"/>
        <v>93218.53</v>
      </c>
      <c r="W445" s="592"/>
      <c r="X445" s="609"/>
      <c r="Y445" s="609"/>
      <c r="Z445" s="609"/>
      <c r="AA445" s="610">
        <v>45870</v>
      </c>
      <c r="AB445" s="668" cm="1">
        <f t="array" ref="AB44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45" s="64"/>
      <c r="AD445" s="64"/>
      <c r="AE445" s="64"/>
      <c r="AF445" s="5"/>
      <c r="AG445" s="5"/>
      <c r="AH445" s="5"/>
      <c r="AI445" s="5"/>
      <c r="AJ445" s="3">
        <f t="shared" si="54"/>
        <v>0</v>
      </c>
      <c r="AK445" s="3">
        <f t="shared" si="55"/>
        <v>0</v>
      </c>
      <c r="AL445" s="3">
        <f t="shared" si="56"/>
        <v>155.61999999999534</v>
      </c>
      <c r="AM445" s="5"/>
      <c r="AN445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446" spans="2:40" customFormat="1" ht="20.9" customHeight="1" thickBot="1">
      <c r="B446" s="476">
        <v>45909</v>
      </c>
      <c r="C446" s="3" t="s">
        <v>220</v>
      </c>
      <c r="D446" s="611" t="s">
        <v>350</v>
      </c>
      <c r="E446" s="607" t="s">
        <v>212</v>
      </c>
      <c r="F446" s="607" t="s">
        <v>174</v>
      </c>
      <c r="G446" s="600">
        <v>11</v>
      </c>
      <c r="H446" s="600">
        <v>11</v>
      </c>
      <c r="I446" s="600">
        <v>0</v>
      </c>
      <c r="J446" s="600">
        <v>0</v>
      </c>
      <c r="K446" s="593">
        <v>91765.56</v>
      </c>
      <c r="L446" s="593"/>
      <c r="M446" s="593">
        <v>0</v>
      </c>
      <c r="N446" s="593"/>
      <c r="O446" s="593">
        <v>0</v>
      </c>
      <c r="P446" s="593">
        <v>-152.62</v>
      </c>
      <c r="Q446" s="593"/>
      <c r="R446" s="593">
        <v>0</v>
      </c>
      <c r="S446" s="593">
        <v>0</v>
      </c>
      <c r="T446" s="593">
        <v>0</v>
      </c>
      <c r="U446" s="592" t="str">
        <f>IF(Tabela1[[#This Row],[Desconto SLA Mês]]&lt;&gt;"preenchimento pendente","Sim","Não")</f>
        <v>Sim</v>
      </c>
      <c r="V446" s="592">
        <f t="shared" si="53"/>
        <v>91612.94</v>
      </c>
      <c r="W446" s="592"/>
      <c r="X446" s="609"/>
      <c r="Y446" s="609"/>
      <c r="Z446" s="609"/>
      <c r="AA446" s="610">
        <v>45870</v>
      </c>
      <c r="AB446" s="668" cm="1">
        <f t="array" ref="AB44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46" s="363"/>
      <c r="AD446" s="363"/>
      <c r="AE446" s="363"/>
      <c r="AF446" s="5"/>
      <c r="AG446" s="3"/>
      <c r="AH446" s="3"/>
      <c r="AI446" s="5"/>
      <c r="AJ446" s="3">
        <f t="shared" si="54"/>
        <v>0</v>
      </c>
      <c r="AK446" s="3">
        <f t="shared" si="55"/>
        <v>0</v>
      </c>
      <c r="AL446" s="3">
        <f t="shared" si="56"/>
        <v>152.61999999999534</v>
      </c>
      <c r="AM446" s="5"/>
      <c r="AN446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447" spans="2:40" customFormat="1" ht="20.9" customHeight="1" thickBot="1">
      <c r="B447" s="476">
        <v>45901</v>
      </c>
      <c r="C447" s="3" t="s">
        <v>220</v>
      </c>
      <c r="D447" s="611" t="s">
        <v>350</v>
      </c>
      <c r="E447" s="607" t="s">
        <v>214</v>
      </c>
      <c r="F447" s="607" t="s">
        <v>201</v>
      </c>
      <c r="G447" s="600">
        <v>14</v>
      </c>
      <c r="H447" s="600">
        <v>10</v>
      </c>
      <c r="I447" s="600">
        <v>2</v>
      </c>
      <c r="J447" s="600">
        <v>0</v>
      </c>
      <c r="K447" s="593">
        <v>55283.696741</v>
      </c>
      <c r="L447" s="593"/>
      <c r="M447" s="593">
        <v>-350.94</v>
      </c>
      <c r="N447" s="593"/>
      <c r="O447" s="593">
        <v>0</v>
      </c>
      <c r="P447" s="593">
        <v>-552.84</v>
      </c>
      <c r="Q447" s="593">
        <v>0</v>
      </c>
      <c r="R447" s="593">
        <v>0</v>
      </c>
      <c r="S447" s="593">
        <v>0</v>
      </c>
      <c r="T447" s="593">
        <v>0</v>
      </c>
      <c r="U447" s="592" t="str">
        <f>IF(Tabela1[[#This Row],[Desconto SLA Mês]]&lt;&gt;"preenchimento pendente","Sim","Não")</f>
        <v>Sim</v>
      </c>
      <c r="V447" s="592">
        <f t="shared" si="53"/>
        <v>54379.916741000001</v>
      </c>
      <c r="W447" s="592"/>
      <c r="X447" s="609"/>
      <c r="Y447" s="609"/>
      <c r="Z447" s="609"/>
      <c r="AA447" s="610">
        <v>45870</v>
      </c>
      <c r="AB447" s="668" cm="1">
        <f t="array" ref="AB44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47" s="207"/>
      <c r="AD447" s="207"/>
      <c r="AE447" s="207"/>
      <c r="AF447" s="5"/>
      <c r="AG447" s="5"/>
      <c r="AH447" s="5"/>
      <c r="AI447" s="5"/>
      <c r="AJ447" s="3">
        <f t="shared" si="54"/>
        <v>350.94</v>
      </c>
      <c r="AK447" s="3">
        <f t="shared" si="55"/>
        <v>0</v>
      </c>
      <c r="AL447" s="3">
        <f t="shared" si="56"/>
        <v>903.77999999999884</v>
      </c>
      <c r="AM447" s="5"/>
      <c r="AN447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448" spans="2:40" customFormat="1" ht="20.9" customHeight="1" thickBot="1">
      <c r="B448" s="476">
        <v>45909</v>
      </c>
      <c r="C448" s="3" t="s">
        <v>220</v>
      </c>
      <c r="D448" s="611" t="s">
        <v>350</v>
      </c>
      <c r="E448" s="607" t="s">
        <v>213</v>
      </c>
      <c r="F448" s="607" t="s">
        <v>178</v>
      </c>
      <c r="G448" s="600">
        <v>2</v>
      </c>
      <c r="H448" s="600">
        <v>2</v>
      </c>
      <c r="I448" s="600">
        <v>0</v>
      </c>
      <c r="J448" s="600">
        <v>0</v>
      </c>
      <c r="K448" s="593">
        <v>13663.297432511999</v>
      </c>
      <c r="L448" s="593"/>
      <c r="M448" s="593">
        <v>0</v>
      </c>
      <c r="N448" s="593"/>
      <c r="O448" s="593">
        <v>0</v>
      </c>
      <c r="P448" s="593">
        <v>0</v>
      </c>
      <c r="Q448" s="593"/>
      <c r="R448" s="593">
        <v>0</v>
      </c>
      <c r="S448" s="593">
        <v>0</v>
      </c>
      <c r="T448" s="593">
        <v>0</v>
      </c>
      <c r="U448" s="592" t="str">
        <f>IF(Tabela1[[#This Row],[Desconto SLA Mês]]&lt;&gt;"preenchimento pendente","Sim","Não")</f>
        <v>Sim</v>
      </c>
      <c r="V448" s="592">
        <f t="shared" si="53"/>
        <v>13663.297432511999</v>
      </c>
      <c r="W448" s="592"/>
      <c r="X448" s="609"/>
      <c r="Y448" s="609"/>
      <c r="Z448" s="609"/>
      <c r="AA448" s="610">
        <v>45870</v>
      </c>
      <c r="AB448" s="668" cm="1">
        <f t="array" ref="AB44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48" s="207"/>
      <c r="AD448" s="207"/>
      <c r="AE448" s="207"/>
      <c r="AF448" s="5"/>
      <c r="AG448" s="5"/>
      <c r="AH448" s="5"/>
      <c r="AI448" s="5"/>
      <c r="AJ448" s="3">
        <f t="shared" si="54"/>
        <v>0</v>
      </c>
      <c r="AK448" s="3">
        <f t="shared" si="55"/>
        <v>0</v>
      </c>
      <c r="AL448" s="3">
        <f t="shared" si="56"/>
        <v>0</v>
      </c>
      <c r="AM448" s="5"/>
      <c r="AN448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449" spans="2:40" customFormat="1" ht="20.9" customHeight="1" thickBot="1">
      <c r="B449" s="476">
        <v>45909</v>
      </c>
      <c r="C449" s="3" t="s">
        <v>220</v>
      </c>
      <c r="D449" s="611" t="s">
        <v>350</v>
      </c>
      <c r="E449" s="607" t="s">
        <v>88</v>
      </c>
      <c r="F449" s="607" t="s">
        <v>201</v>
      </c>
      <c r="G449" s="600">
        <v>36</v>
      </c>
      <c r="H449" s="600">
        <v>35</v>
      </c>
      <c r="I449" s="600">
        <v>59</v>
      </c>
      <c r="J449" s="600">
        <v>0</v>
      </c>
      <c r="K449" s="593">
        <v>229378.2888281843</v>
      </c>
      <c r="L449" s="593"/>
      <c r="M449" s="593">
        <v>-11840.93</v>
      </c>
      <c r="N449" s="593"/>
      <c r="O449" s="593">
        <v>0</v>
      </c>
      <c r="P449" s="593">
        <v>-5161.01</v>
      </c>
      <c r="Q449" s="593"/>
      <c r="R449" s="593">
        <v>-1478.87</v>
      </c>
      <c r="S449" s="593">
        <v>-4454.0711994623998</v>
      </c>
      <c r="T449" s="593">
        <v>0</v>
      </c>
      <c r="U449" s="592" t="str">
        <f>IF(Tabela1[[#This Row],[Desconto SLA Mês]]&lt;&gt;"preenchimento pendente","Sim","Não")</f>
        <v>Sim</v>
      </c>
      <c r="V449" s="592">
        <f t="shared" si="53"/>
        <v>206443.40762872191</v>
      </c>
      <c r="W449" s="592"/>
      <c r="X449" s="609"/>
      <c r="Y449" s="609"/>
      <c r="Z449" s="609"/>
      <c r="AA449" s="610">
        <v>45870</v>
      </c>
      <c r="AB449" s="668" cm="1">
        <f t="array" ref="AB44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49" s="207">
        <v>18425.12</v>
      </c>
      <c r="AD449" s="64">
        <v>17398.36</v>
      </c>
      <c r="AE449" s="207"/>
      <c r="AF449" s="5"/>
      <c r="AG449" s="5"/>
      <c r="AH449" s="5"/>
      <c r="AI449" s="5"/>
      <c r="AJ449" s="3">
        <f t="shared" si="54"/>
        <v>11840.93</v>
      </c>
      <c r="AK449" s="3">
        <f t="shared" si="55"/>
        <v>1026.7599999999984</v>
      </c>
      <c r="AL449" s="3">
        <f t="shared" si="56"/>
        <v>22934.881199462397</v>
      </c>
      <c r="AM449" s="5"/>
      <c r="AN449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450" spans="2:40" customFormat="1" ht="20.9" customHeight="1" thickBot="1">
      <c r="B450" s="476">
        <v>45909</v>
      </c>
      <c r="C450" s="3" t="s">
        <v>220</v>
      </c>
      <c r="D450" s="611" t="s">
        <v>350</v>
      </c>
      <c r="E450" s="607" t="s">
        <v>211</v>
      </c>
      <c r="F450" s="607" t="s">
        <v>201</v>
      </c>
      <c r="G450" s="600">
        <v>21</v>
      </c>
      <c r="H450" s="600">
        <v>13</v>
      </c>
      <c r="I450" s="600">
        <v>6</v>
      </c>
      <c r="J450" s="600">
        <v>0</v>
      </c>
      <c r="K450" s="593">
        <v>105771.5</v>
      </c>
      <c r="L450" s="593"/>
      <c r="M450" s="593">
        <v>-1588.26</v>
      </c>
      <c r="N450" s="593"/>
      <c r="O450" s="593">
        <v>0</v>
      </c>
      <c r="P450" s="593">
        <v>-1057.79</v>
      </c>
      <c r="Q450" s="593"/>
      <c r="R450" s="593">
        <v>0</v>
      </c>
      <c r="S450" s="593">
        <v>0</v>
      </c>
      <c r="T450" s="593">
        <v>0</v>
      </c>
      <c r="U450" s="592" t="str">
        <f>IF(Tabela1[[#This Row],[Desconto SLA Mês]]&lt;&gt;"preenchimento pendente","Sim","Não")</f>
        <v>Sim</v>
      </c>
      <c r="V450" s="592">
        <f t="shared" si="53"/>
        <v>103125.45000000001</v>
      </c>
      <c r="W450" s="592"/>
      <c r="X450" s="609"/>
      <c r="Y450" s="609">
        <v>21616.87</v>
      </c>
      <c r="Z450" s="609" t="s">
        <v>446</v>
      </c>
      <c r="AA450" s="610">
        <v>45870</v>
      </c>
      <c r="AB450" s="668" cm="1">
        <f t="array" ref="AB45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50" s="207"/>
      <c r="AD450" s="207"/>
      <c r="AE450" s="207"/>
      <c r="AF450" s="5"/>
      <c r="AG450" s="5"/>
      <c r="AH450" s="5"/>
      <c r="AI450" s="5"/>
      <c r="AJ450" s="3">
        <f t="shared" si="54"/>
        <v>1588.26</v>
      </c>
      <c r="AK450" s="3">
        <f t="shared" si="55"/>
        <v>0</v>
      </c>
      <c r="AL450" s="3">
        <f t="shared" si="56"/>
        <v>2646.0499999999884</v>
      </c>
      <c r="AM450" s="5"/>
      <c r="AN450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451" spans="2:40" customFormat="1" ht="20.9" customHeight="1" thickBot="1">
      <c r="B451" s="476">
        <v>45909</v>
      </c>
      <c r="C451" s="3" t="s">
        <v>220</v>
      </c>
      <c r="D451" s="611" t="s">
        <v>350</v>
      </c>
      <c r="E451" s="607" t="s">
        <v>75</v>
      </c>
      <c r="F451" s="607" t="s">
        <v>201</v>
      </c>
      <c r="G451" s="600">
        <v>3</v>
      </c>
      <c r="H451" s="600">
        <v>2</v>
      </c>
      <c r="I451" s="600">
        <v>0</v>
      </c>
      <c r="J451" s="600">
        <v>0</v>
      </c>
      <c r="K451" s="593">
        <v>15827.385275754727</v>
      </c>
      <c r="L451" s="593"/>
      <c r="M451" s="593">
        <v>0</v>
      </c>
      <c r="N451" s="593"/>
      <c r="O451" s="593">
        <v>0</v>
      </c>
      <c r="P451" s="593">
        <v>0</v>
      </c>
      <c r="Q451" s="593"/>
      <c r="R451" s="593">
        <v>0</v>
      </c>
      <c r="S451" s="593">
        <v>0</v>
      </c>
      <c r="T451" s="593">
        <v>0</v>
      </c>
      <c r="U451" s="592" t="str">
        <f>IF(Tabela1[[#This Row],[Desconto SLA Mês]]&lt;&gt;"preenchimento pendente","Sim","Não")</f>
        <v>Sim</v>
      </c>
      <c r="V451" s="592">
        <f t="shared" si="53"/>
        <v>15827.385275754727</v>
      </c>
      <c r="W451" s="592"/>
      <c r="X451" s="609"/>
      <c r="Y451" s="609"/>
      <c r="Z451" s="609"/>
      <c r="AA451" s="610">
        <v>45870</v>
      </c>
      <c r="AB451" s="668" cm="1">
        <f t="array" ref="AB45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51" s="207"/>
      <c r="AD451" s="207"/>
      <c r="AE451" s="207"/>
      <c r="AF451" s="5"/>
      <c r="AG451" s="5"/>
      <c r="AH451" s="5"/>
      <c r="AI451" s="5"/>
      <c r="AJ451" s="3">
        <f t="shared" si="54"/>
        <v>0</v>
      </c>
      <c r="AK451" s="3">
        <f t="shared" si="55"/>
        <v>0</v>
      </c>
      <c r="AL451" s="3">
        <f t="shared" si="56"/>
        <v>0</v>
      </c>
      <c r="AM451" s="5"/>
      <c r="AN451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452" spans="2:40" ht="20.9" customHeight="1" thickBot="1">
      <c r="B452" s="476">
        <v>45909</v>
      </c>
      <c r="C452" s="3" t="s">
        <v>220</v>
      </c>
      <c r="D452" s="611" t="s">
        <v>350</v>
      </c>
      <c r="E452" s="607" t="s">
        <v>208</v>
      </c>
      <c r="F452" s="607" t="s">
        <v>345</v>
      </c>
      <c r="G452" s="600">
        <v>16</v>
      </c>
      <c r="H452" s="600">
        <v>16</v>
      </c>
      <c r="I452" s="600">
        <v>0</v>
      </c>
      <c r="J452" s="600">
        <v>0</v>
      </c>
      <c r="K452" s="593">
        <v>73221.139152484131</v>
      </c>
      <c r="L452" s="593"/>
      <c r="M452" s="593">
        <v>0</v>
      </c>
      <c r="N452" s="593"/>
      <c r="O452" s="593">
        <v>0</v>
      </c>
      <c r="P452" s="593">
        <v>0</v>
      </c>
      <c r="Q452" s="593"/>
      <c r="R452" s="593">
        <v>0</v>
      </c>
      <c r="S452" s="593">
        <v>0</v>
      </c>
      <c r="T452" s="593">
        <v>0</v>
      </c>
      <c r="U452" s="592" t="str">
        <f>IF(Tabela1[[#This Row],[Desconto SLA Mês]]&lt;&gt;"preenchimento pendente","Sim","Não")</f>
        <v>Sim</v>
      </c>
      <c r="V452" s="592">
        <f t="shared" si="53"/>
        <v>73221.139152484131</v>
      </c>
      <c r="W452" s="592"/>
      <c r="X452" s="609"/>
      <c r="Y452" s="609"/>
      <c r="Z452" s="609"/>
      <c r="AA452" s="610">
        <v>45870</v>
      </c>
      <c r="AB452" s="668" cm="1">
        <f t="array" ref="AB45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52" s="207"/>
      <c r="AD452" s="207"/>
      <c r="AE452" s="207"/>
      <c r="AF452" s="5"/>
      <c r="AG452" s="5"/>
      <c r="AH452" s="5"/>
      <c r="AI452" s="5"/>
      <c r="AJ452" s="3">
        <f t="shared" si="54"/>
        <v>0</v>
      </c>
      <c r="AK452" s="3">
        <f t="shared" si="55"/>
        <v>0</v>
      </c>
      <c r="AL452" s="3">
        <f t="shared" si="56"/>
        <v>0</v>
      </c>
      <c r="AM452" s="5"/>
      <c r="AN452" s="48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453" spans="2:40" customFormat="1" ht="20.9" customHeight="1" thickBot="1">
      <c r="B453" s="476">
        <v>45909</v>
      </c>
      <c r="C453" s="3" t="s">
        <v>465</v>
      </c>
      <c r="D453" s="611" t="s">
        <v>350</v>
      </c>
      <c r="E453" s="607" t="s">
        <v>210</v>
      </c>
      <c r="F453" s="607" t="s">
        <v>345</v>
      </c>
      <c r="G453" s="600">
        <v>10</v>
      </c>
      <c r="H453" s="600">
        <v>10</v>
      </c>
      <c r="I453" s="600">
        <v>0</v>
      </c>
      <c r="J453" s="600">
        <v>0</v>
      </c>
      <c r="K453" s="593">
        <v>65003.207074132697</v>
      </c>
      <c r="L453" s="593"/>
      <c r="M453" s="593">
        <v>0</v>
      </c>
      <c r="N453" s="593"/>
      <c r="O453" s="593">
        <v>0</v>
      </c>
      <c r="P453" s="593">
        <v>0</v>
      </c>
      <c r="Q453" s="593"/>
      <c r="R453" s="593">
        <v>0</v>
      </c>
      <c r="S453" s="593">
        <v>0</v>
      </c>
      <c r="T453" s="593">
        <v>0</v>
      </c>
      <c r="U453" s="592" t="str">
        <f>IF(Tabela1[[#This Row],[Desconto SLA Mês]]&lt;&gt;"preenchimento pendente","Sim","Não")</f>
        <v>Sim</v>
      </c>
      <c r="V453" s="592">
        <f t="shared" si="53"/>
        <v>65003.207074132697</v>
      </c>
      <c r="W453" s="592"/>
      <c r="X453" s="609"/>
      <c r="Y453" s="609"/>
      <c r="Z453" s="609"/>
      <c r="AA453" s="610">
        <v>45870</v>
      </c>
      <c r="AB453" s="668" cm="1">
        <f t="array" ref="AB45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53" s="64"/>
      <c r="AD453" s="64"/>
      <c r="AE453" s="207"/>
      <c r="AF453" s="5"/>
      <c r="AG453" s="5"/>
      <c r="AH453" s="5"/>
      <c r="AI453" s="5"/>
      <c r="AJ453" s="3">
        <f t="shared" si="54"/>
        <v>0</v>
      </c>
      <c r="AK453" s="3">
        <f t="shared" si="55"/>
        <v>0</v>
      </c>
      <c r="AL453" s="3">
        <f t="shared" si="56"/>
        <v>0</v>
      </c>
      <c r="AM453" s="5"/>
      <c r="AN453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454" spans="2:40" customFormat="1" ht="20.9" customHeight="1" thickBot="1">
      <c r="B454" s="476"/>
      <c r="C454" s="3" t="s">
        <v>433</v>
      </c>
      <c r="D454" s="611" t="s">
        <v>353</v>
      </c>
      <c r="E454" s="607" t="s">
        <v>212</v>
      </c>
      <c r="F454" s="607" t="s">
        <v>140</v>
      </c>
      <c r="G454" s="600">
        <v>12</v>
      </c>
      <c r="H454" s="600">
        <v>12</v>
      </c>
      <c r="I454" s="680" t="s">
        <v>434</v>
      </c>
      <c r="J454" s="680" t="s">
        <v>434</v>
      </c>
      <c r="K454" s="593">
        <v>105567.87</v>
      </c>
      <c r="L454" s="633"/>
      <c r="M454" s="596"/>
      <c r="N454" s="593"/>
      <c r="O454" s="596"/>
      <c r="P454" s="672" t="s">
        <v>432</v>
      </c>
      <c r="Q454" s="593"/>
      <c r="R454" s="593">
        <v>0</v>
      </c>
      <c r="S454" s="593">
        <v>0</v>
      </c>
      <c r="T454" s="593">
        <v>0</v>
      </c>
      <c r="U454" s="592" t="str">
        <f>IF(Tabela1[[#This Row],[Desconto SLA Mês]]&lt;&gt;"preenchimento pendente","Sim","Não")</f>
        <v>Não</v>
      </c>
      <c r="V454" s="592">
        <f t="shared" si="53"/>
        <v>105567.87</v>
      </c>
      <c r="W454" s="592"/>
      <c r="X454" s="609"/>
      <c r="Y454" s="609"/>
      <c r="Z454" s="609"/>
      <c r="AA454" s="610">
        <v>45870</v>
      </c>
      <c r="AB454" s="668" cm="1">
        <f t="array" ref="AB45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54" s="207"/>
      <c r="AD454" s="207"/>
      <c r="AE454" s="207"/>
      <c r="AF454" s="5"/>
      <c r="AG454" s="5"/>
      <c r="AH454" s="5"/>
      <c r="AI454" s="5"/>
      <c r="AJ454" s="3">
        <f t="shared" si="54"/>
        <v>0</v>
      </c>
      <c r="AK454" s="3">
        <f t="shared" si="55"/>
        <v>0</v>
      </c>
      <c r="AL454" s="3">
        <f t="shared" si="56"/>
        <v>0</v>
      </c>
      <c r="AM454" s="5"/>
      <c r="AN454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55" spans="2:40" customFormat="1" ht="20.9" customHeight="1" thickBot="1">
      <c r="B455" s="476"/>
      <c r="C455" s="3" t="s">
        <v>433</v>
      </c>
      <c r="D455" s="611" t="s">
        <v>353</v>
      </c>
      <c r="E455" s="607" t="s">
        <v>88</v>
      </c>
      <c r="F455" s="607" t="s">
        <v>140</v>
      </c>
      <c r="G455" s="600">
        <v>31</v>
      </c>
      <c r="H455" s="600">
        <v>34</v>
      </c>
      <c r="I455" s="680" t="s">
        <v>434</v>
      </c>
      <c r="J455" s="680" t="s">
        <v>434</v>
      </c>
      <c r="K455" s="593">
        <v>168520.09</v>
      </c>
      <c r="L455" s="593"/>
      <c r="M455" s="596"/>
      <c r="N455" s="593"/>
      <c r="O455" s="596"/>
      <c r="P455" s="672" t="s">
        <v>432</v>
      </c>
      <c r="Q455" s="593"/>
      <c r="R455" s="593">
        <v>0</v>
      </c>
      <c r="S455" s="593">
        <v>0</v>
      </c>
      <c r="T455" s="593">
        <v>0</v>
      </c>
      <c r="U455" s="592" t="str">
        <f>IF(Tabela1[[#This Row],[Desconto SLA Mês]]&lt;&gt;"preenchimento pendente","Sim","Não")</f>
        <v>Não</v>
      </c>
      <c r="V455" s="592">
        <f t="shared" si="53"/>
        <v>168520.09</v>
      </c>
      <c r="W455" s="592"/>
      <c r="X455" s="609"/>
      <c r="Y455" s="609"/>
      <c r="Z455" s="609"/>
      <c r="AA455" s="610">
        <v>45870</v>
      </c>
      <c r="AB455" s="668" cm="1">
        <f t="array" ref="AB45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55" s="207"/>
      <c r="AD455" s="64">
        <v>2981.33</v>
      </c>
      <c r="AE455" s="207"/>
      <c r="AF455" s="5"/>
      <c r="AG455" s="5"/>
      <c r="AH455" s="5"/>
      <c r="AI455" s="5"/>
      <c r="AJ455" s="3">
        <f t="shared" si="54"/>
        <v>0</v>
      </c>
      <c r="AK455" s="3">
        <f t="shared" si="55"/>
        <v>-2981.33</v>
      </c>
      <c r="AL455" s="3">
        <f t="shared" si="56"/>
        <v>0</v>
      </c>
      <c r="AM455" s="5"/>
      <c r="AN455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56" spans="2:40" customFormat="1" ht="20.9" customHeight="1" thickBot="1">
      <c r="B456" s="476">
        <v>45919</v>
      </c>
      <c r="C456" s="3" t="s">
        <v>220</v>
      </c>
      <c r="D456" s="611" t="s">
        <v>353</v>
      </c>
      <c r="E456" s="607" t="s">
        <v>211</v>
      </c>
      <c r="F456" s="607" t="s">
        <v>140</v>
      </c>
      <c r="G456" s="600">
        <v>21</v>
      </c>
      <c r="H456" s="600">
        <v>13</v>
      </c>
      <c r="I456" s="677">
        <v>36</v>
      </c>
      <c r="J456" s="600">
        <v>0</v>
      </c>
      <c r="K456" s="593">
        <v>108561.82062867301</v>
      </c>
      <c r="L456" s="593"/>
      <c r="M456" s="593">
        <v>-7517.2589351717297</v>
      </c>
      <c r="N456" s="593"/>
      <c r="O456" s="593">
        <v>0</v>
      </c>
      <c r="P456" s="670" t="s">
        <v>432</v>
      </c>
      <c r="Q456" s="593"/>
      <c r="R456" s="593">
        <v>0</v>
      </c>
      <c r="S456" s="593">
        <v>0</v>
      </c>
      <c r="T456" s="593">
        <v>0</v>
      </c>
      <c r="U456" s="592" t="str">
        <f>IF(Tabela1[[#This Row],[Desconto SLA Mês]]&lt;&gt;"preenchimento pendente","Sim","Não")</f>
        <v>Não</v>
      </c>
      <c r="V456" s="592">
        <f t="shared" si="53"/>
        <v>101044.56169350128</v>
      </c>
      <c r="W456" s="592"/>
      <c r="X456" s="609"/>
      <c r="Y456" s="609"/>
      <c r="Z456" s="609"/>
      <c r="AA456" s="610">
        <v>45870</v>
      </c>
      <c r="AB456" s="668" cm="1">
        <f t="array" ref="AB45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56" s="207"/>
      <c r="AD456" s="207"/>
      <c r="AE456" s="207"/>
      <c r="AF456" s="5"/>
      <c r="AG456" s="5"/>
      <c r="AH456" s="5"/>
      <c r="AI456" s="5"/>
      <c r="AJ456" s="3">
        <f t="shared" si="54"/>
        <v>7517.2589351717297</v>
      </c>
      <c r="AK456" s="3">
        <f t="shared" si="55"/>
        <v>0</v>
      </c>
      <c r="AL456" s="3">
        <f t="shared" si="56"/>
        <v>7517.2589351717324</v>
      </c>
      <c r="AM456" s="5"/>
      <c r="AN456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57" spans="2:40" customFormat="1" ht="20.9" customHeight="1" thickBot="1">
      <c r="B457" s="476">
        <v>45919</v>
      </c>
      <c r="C457" s="3" t="s">
        <v>220</v>
      </c>
      <c r="D457" s="611" t="s">
        <v>353</v>
      </c>
      <c r="E457" s="607" t="s">
        <v>75</v>
      </c>
      <c r="F457" s="607" t="s">
        <v>140</v>
      </c>
      <c r="G457" s="600">
        <v>3</v>
      </c>
      <c r="H457" s="600">
        <v>3</v>
      </c>
      <c r="I457" s="677">
        <v>0</v>
      </c>
      <c r="J457" s="600">
        <v>0</v>
      </c>
      <c r="K457" s="593">
        <v>16648.64</v>
      </c>
      <c r="L457" s="593"/>
      <c r="M457" s="593">
        <v>0</v>
      </c>
      <c r="N457" s="593"/>
      <c r="O457" s="593">
        <v>0</v>
      </c>
      <c r="P457" s="670" t="s">
        <v>432</v>
      </c>
      <c r="Q457" s="593"/>
      <c r="R457" s="593">
        <v>0</v>
      </c>
      <c r="S457" s="593">
        <v>0</v>
      </c>
      <c r="T457" s="593">
        <v>0</v>
      </c>
      <c r="U457" s="592" t="str">
        <f>IF(Tabela1[[#This Row],[Desconto SLA Mês]]&lt;&gt;"preenchimento pendente","Sim","Não")</f>
        <v>Não</v>
      </c>
      <c r="V457" s="592">
        <f t="shared" si="53"/>
        <v>16648.64</v>
      </c>
      <c r="W457" s="592"/>
      <c r="X457" s="609"/>
      <c r="Y457" s="609">
        <v>3215.2846156454943</v>
      </c>
      <c r="Z457" s="609" t="s">
        <v>450</v>
      </c>
      <c r="AA457" s="610">
        <v>45870</v>
      </c>
      <c r="AB457" s="668" cm="1">
        <f t="array" ref="AB45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57" s="207"/>
      <c r="AD457" s="207"/>
      <c r="AE457" s="207"/>
      <c r="AF457" s="5"/>
      <c r="AG457" s="5"/>
      <c r="AH457" s="5"/>
      <c r="AI457" s="5"/>
      <c r="AJ457" s="3">
        <f t="shared" si="54"/>
        <v>0</v>
      </c>
      <c r="AK457" s="3">
        <f t="shared" si="55"/>
        <v>0</v>
      </c>
      <c r="AL457" s="3">
        <f t="shared" si="56"/>
        <v>0</v>
      </c>
      <c r="AM457" s="5"/>
      <c r="AN457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58" spans="2:40" customFormat="1" ht="31.5" thickBot="1">
      <c r="B458" s="476"/>
      <c r="C458" s="3" t="s">
        <v>433</v>
      </c>
      <c r="D458" s="611" t="s">
        <v>353</v>
      </c>
      <c r="E458" s="607" t="s">
        <v>208</v>
      </c>
      <c r="F458" s="607" t="s">
        <v>181</v>
      </c>
      <c r="G458" s="600">
        <v>12</v>
      </c>
      <c r="H458" s="600">
        <v>12</v>
      </c>
      <c r="I458" s="680" t="s">
        <v>434</v>
      </c>
      <c r="J458" s="680" t="s">
        <v>434</v>
      </c>
      <c r="K458" s="593">
        <v>44090.759999999995</v>
      </c>
      <c r="L458" s="593"/>
      <c r="M458" s="596"/>
      <c r="N458" s="593"/>
      <c r="O458" s="599"/>
      <c r="P458" s="670" t="s">
        <v>432</v>
      </c>
      <c r="Q458" s="593"/>
      <c r="R458" s="593">
        <v>0</v>
      </c>
      <c r="S458" s="593">
        <v>0</v>
      </c>
      <c r="T458" s="593">
        <v>0</v>
      </c>
      <c r="U458" s="592" t="str">
        <f>IF(Tabela1[[#This Row],[Desconto SLA Mês]]&lt;&gt;"preenchimento pendente","Sim","Não")</f>
        <v>Não</v>
      </c>
      <c r="V458" s="592">
        <f t="shared" si="53"/>
        <v>44090.759999999995</v>
      </c>
      <c r="W458" s="592"/>
      <c r="X458" s="609"/>
      <c r="Y458" s="609"/>
      <c r="Z458" s="609"/>
      <c r="AA458" s="610">
        <v>45870</v>
      </c>
      <c r="AB458" s="668" cm="1">
        <f t="array" ref="AB45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58" s="207"/>
      <c r="AD458" s="207"/>
      <c r="AE458" s="207"/>
      <c r="AF458" s="5"/>
      <c r="AG458" s="5"/>
      <c r="AH458" s="5"/>
      <c r="AI458" s="5"/>
      <c r="AJ458" s="3">
        <f t="shared" si="54"/>
        <v>0</v>
      </c>
      <c r="AK458" s="3">
        <f t="shared" si="55"/>
        <v>0</v>
      </c>
      <c r="AL458" s="3">
        <f t="shared" si="56"/>
        <v>0</v>
      </c>
      <c r="AM458" s="5"/>
      <c r="AN458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59" spans="2:40" customFormat="1" ht="31.5" thickBot="1">
      <c r="B459" s="476"/>
      <c r="C459" s="3" t="s">
        <v>433</v>
      </c>
      <c r="D459" s="611" t="s">
        <v>353</v>
      </c>
      <c r="E459" s="607" t="s">
        <v>210</v>
      </c>
      <c r="F459" s="607" t="s">
        <v>193</v>
      </c>
      <c r="G459" s="600">
        <v>10</v>
      </c>
      <c r="H459" s="600">
        <v>10</v>
      </c>
      <c r="I459" s="680" t="s">
        <v>434</v>
      </c>
      <c r="J459" s="680" t="s">
        <v>434</v>
      </c>
      <c r="K459" s="593">
        <v>51655.93</v>
      </c>
      <c r="L459" s="593"/>
      <c r="M459" s="596"/>
      <c r="N459" s="593"/>
      <c r="O459" s="599"/>
      <c r="P459" s="670" t="s">
        <v>432</v>
      </c>
      <c r="Q459" s="593"/>
      <c r="R459" s="593">
        <v>0</v>
      </c>
      <c r="S459" s="593">
        <v>0</v>
      </c>
      <c r="T459" s="593">
        <v>0</v>
      </c>
      <c r="U459" s="592" t="str">
        <f>IF(Tabela1[[#This Row],[Desconto SLA Mês]]&lt;&gt;"preenchimento pendente","Sim","Não")</f>
        <v>Não</v>
      </c>
      <c r="V459" s="592">
        <f t="shared" si="53"/>
        <v>51655.93</v>
      </c>
      <c r="W459" s="592"/>
      <c r="X459" s="609"/>
      <c r="Y459" s="609"/>
      <c r="Z459" s="609"/>
      <c r="AA459" s="610">
        <v>45870</v>
      </c>
      <c r="AB459" s="668" cm="1">
        <f t="array" ref="AB45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59" s="207"/>
      <c r="AD459" s="207"/>
      <c r="AE459" s="207"/>
      <c r="AF459" s="5"/>
      <c r="AG459" s="5"/>
      <c r="AH459" s="5"/>
      <c r="AI459" s="5"/>
      <c r="AJ459" s="3">
        <f t="shared" si="54"/>
        <v>0</v>
      </c>
      <c r="AK459" s="3">
        <f t="shared" si="55"/>
        <v>0</v>
      </c>
      <c r="AL459" s="3">
        <f t="shared" si="56"/>
        <v>0</v>
      </c>
      <c r="AM459" s="5"/>
      <c r="AN459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460" spans="2:40" customFormat="1" ht="31.5" thickBot="1">
      <c r="B460" s="476">
        <v>45902</v>
      </c>
      <c r="C460" s="3" t="s">
        <v>220</v>
      </c>
      <c r="D460" s="611" t="s">
        <v>344</v>
      </c>
      <c r="E460" s="607" t="s">
        <v>212</v>
      </c>
      <c r="F460" s="607" t="s">
        <v>152</v>
      </c>
      <c r="G460" s="600">
        <v>11.65</v>
      </c>
      <c r="H460" s="600">
        <v>11.65</v>
      </c>
      <c r="I460" s="600">
        <v>0</v>
      </c>
      <c r="J460" s="600">
        <v>0</v>
      </c>
      <c r="K460" s="593">
        <v>95900.91</v>
      </c>
      <c r="L460" s="593">
        <v>0</v>
      </c>
      <c r="M460" s="593">
        <v>0</v>
      </c>
      <c r="N460" s="593">
        <v>0</v>
      </c>
      <c r="O460" s="593">
        <v>0</v>
      </c>
      <c r="P460" s="593">
        <v>0</v>
      </c>
      <c r="Q460" s="593">
        <v>0</v>
      </c>
      <c r="R460" s="593">
        <v>0</v>
      </c>
      <c r="S460" s="593">
        <v>0</v>
      </c>
      <c r="T460" s="593">
        <v>0</v>
      </c>
      <c r="U460" s="592" t="s">
        <v>220</v>
      </c>
      <c r="V460" s="613">
        <f t="shared" si="53"/>
        <v>95900.91</v>
      </c>
      <c r="W460" s="592"/>
      <c r="X460" s="609"/>
      <c r="Y460" s="609"/>
      <c r="Z460" s="609"/>
      <c r="AA460" s="610">
        <v>45901</v>
      </c>
      <c r="AB460" s="668" cm="1">
        <f t="array" ref="AB46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60" s="207"/>
      <c r="AD460" s="207"/>
      <c r="AE460" s="207"/>
      <c r="AF460" s="5"/>
      <c r="AG460" s="6"/>
      <c r="AH460" s="5"/>
      <c r="AI460" s="5"/>
      <c r="AJ460" s="3">
        <f t="shared" si="54"/>
        <v>0</v>
      </c>
      <c r="AK460" s="3">
        <f t="shared" si="55"/>
        <v>0</v>
      </c>
      <c r="AL460" s="3">
        <f t="shared" si="56"/>
        <v>0</v>
      </c>
      <c r="AM460" s="5"/>
      <c r="AN460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61" spans="2:40" customFormat="1" ht="31.5" thickBot="1">
      <c r="B461" s="476">
        <v>45902</v>
      </c>
      <c r="C461" s="3" t="s">
        <v>220</v>
      </c>
      <c r="D461" s="611" t="s">
        <v>344</v>
      </c>
      <c r="E461" s="607" t="s">
        <v>214</v>
      </c>
      <c r="F461" s="607" t="s">
        <v>142</v>
      </c>
      <c r="G461" s="600">
        <v>14</v>
      </c>
      <c r="H461" s="600">
        <v>11</v>
      </c>
      <c r="I461" s="600">
        <v>0</v>
      </c>
      <c r="J461" s="600">
        <v>0</v>
      </c>
      <c r="K461" s="593">
        <v>53345.99</v>
      </c>
      <c r="L461" s="593">
        <v>0</v>
      </c>
      <c r="M461" s="593">
        <v>0</v>
      </c>
      <c r="N461" s="593">
        <v>0</v>
      </c>
      <c r="O461" s="593">
        <v>0</v>
      </c>
      <c r="P461" s="593">
        <v>-88.909983333338502</v>
      </c>
      <c r="Q461" s="593">
        <v>0</v>
      </c>
      <c r="R461" s="593">
        <v>0</v>
      </c>
      <c r="S461" s="593">
        <v>0</v>
      </c>
      <c r="T461" s="593">
        <v>0</v>
      </c>
      <c r="U461" s="592" t="str">
        <f>IF(Tabela1[[#This Row],[Desconto SLA Mês]]&lt;&gt;"preenchimento pendente","Sim","Não")</f>
        <v>Sim</v>
      </c>
      <c r="V461" s="663">
        <f t="shared" si="53"/>
        <v>53257.08001666666</v>
      </c>
      <c r="W461" s="592"/>
      <c r="X461" s="609"/>
      <c r="Y461" s="609"/>
      <c r="Z461" s="609"/>
      <c r="AA461" s="610">
        <v>45901</v>
      </c>
      <c r="AB461" s="668" cm="1">
        <f t="array" ref="AB46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61" s="207"/>
      <c r="AD461" s="207"/>
      <c r="AE461" s="207"/>
      <c r="AF461" s="5"/>
      <c r="AG461" s="5"/>
      <c r="AH461" s="5"/>
      <c r="AI461" s="5"/>
      <c r="AJ461" s="3">
        <f t="shared" si="54"/>
        <v>0</v>
      </c>
      <c r="AK461" s="3">
        <f t="shared" si="55"/>
        <v>0</v>
      </c>
      <c r="AL461" s="3">
        <f t="shared" si="56"/>
        <v>88.909983333338459</v>
      </c>
      <c r="AM461" s="5"/>
      <c r="AN461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62" spans="2:40" customFormat="1" ht="20.9" customHeight="1" thickBot="1">
      <c r="B462" s="476">
        <v>45902</v>
      </c>
      <c r="C462" s="3" t="s">
        <v>220</v>
      </c>
      <c r="D462" s="611" t="s">
        <v>344</v>
      </c>
      <c r="E462" s="607" t="s">
        <v>213</v>
      </c>
      <c r="F462" s="607" t="s">
        <v>347</v>
      </c>
      <c r="G462" s="600">
        <v>3</v>
      </c>
      <c r="H462" s="600">
        <v>3.25</v>
      </c>
      <c r="I462" s="600">
        <v>0</v>
      </c>
      <c r="J462" s="600">
        <v>0</v>
      </c>
      <c r="K462" s="593">
        <v>20652.419999999998</v>
      </c>
      <c r="L462" s="593">
        <v>0</v>
      </c>
      <c r="M462" s="593">
        <v>0</v>
      </c>
      <c r="N462" s="593">
        <v>0</v>
      </c>
      <c r="O462" s="593">
        <v>0</v>
      </c>
      <c r="P462" s="593">
        <v>-34.42</v>
      </c>
      <c r="Q462" s="593">
        <v>0</v>
      </c>
      <c r="R462" s="593">
        <v>0</v>
      </c>
      <c r="S462" s="593">
        <v>0</v>
      </c>
      <c r="T462" s="593">
        <v>0</v>
      </c>
      <c r="U462" s="592" t="str">
        <f>IF(Tabela1[[#This Row],[Desconto SLA Mês]]&lt;&gt;"preenchimento pendente","Sim","Não")</f>
        <v>Sim</v>
      </c>
      <c r="V462" s="613">
        <f t="shared" si="53"/>
        <v>20618</v>
      </c>
      <c r="W462" s="592"/>
      <c r="X462" s="609"/>
      <c r="Y462" s="609"/>
      <c r="Z462" s="609"/>
      <c r="AA462" s="610">
        <v>45901</v>
      </c>
      <c r="AB462" s="668" cm="1">
        <f t="array" ref="AB46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62" s="64"/>
      <c r="AD462" s="64"/>
      <c r="AE462" s="207"/>
      <c r="AF462" s="5"/>
      <c r="AG462" s="5"/>
      <c r="AH462" s="5"/>
      <c r="AI462" s="5"/>
      <c r="AJ462" s="3">
        <f t="shared" si="54"/>
        <v>0</v>
      </c>
      <c r="AK462" s="3">
        <f t="shared" si="55"/>
        <v>0</v>
      </c>
      <c r="AL462" s="3">
        <f t="shared" si="56"/>
        <v>34.419999999998254</v>
      </c>
      <c r="AM462" s="5"/>
      <c r="AN462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63" spans="2:40" customFormat="1" ht="20.9" customHeight="1" thickBot="1">
      <c r="B463" s="476">
        <v>45909</v>
      </c>
      <c r="C463" s="3" t="s">
        <v>220</v>
      </c>
      <c r="D463" s="611" t="s">
        <v>344</v>
      </c>
      <c r="E463" s="607" t="s">
        <v>88</v>
      </c>
      <c r="F463" s="607" t="s">
        <v>153</v>
      </c>
      <c r="G463" s="600">
        <v>43</v>
      </c>
      <c r="H463" s="600">
        <v>40</v>
      </c>
      <c r="I463" s="600">
        <v>241</v>
      </c>
      <c r="J463" s="600">
        <v>0</v>
      </c>
      <c r="K463" s="593">
        <v>232576.47</v>
      </c>
      <c r="L463" s="593">
        <v>0</v>
      </c>
      <c r="M463" s="593">
        <v>-43197.2</v>
      </c>
      <c r="N463" s="593">
        <v>0</v>
      </c>
      <c r="O463" s="593">
        <v>0</v>
      </c>
      <c r="P463" s="593">
        <v>-2325.7600000000002</v>
      </c>
      <c r="Q463" s="593">
        <v>0</v>
      </c>
      <c r="R463" s="593">
        <v>0</v>
      </c>
      <c r="S463" s="593">
        <v>-5942.45</v>
      </c>
      <c r="T463" s="593">
        <v>0</v>
      </c>
      <c r="U463" s="592" t="str">
        <f>IF(Tabela1[[#This Row],[Desconto SLA Mês]]&lt;&gt;"preenchimento pendente","Sim","Não")</f>
        <v>Sim</v>
      </c>
      <c r="V463" s="663">
        <f t="shared" si="53"/>
        <v>181111.06</v>
      </c>
      <c r="W463" s="592"/>
      <c r="X463" s="609"/>
      <c r="Y463" s="609"/>
      <c r="Z463" s="609"/>
      <c r="AA463" s="610">
        <v>45901</v>
      </c>
      <c r="AB463" s="668" cm="1">
        <f t="array" ref="AB46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63" s="207"/>
      <c r="AD463" s="207"/>
      <c r="AE463" s="207"/>
      <c r="AF463" s="5"/>
      <c r="AG463" s="5"/>
      <c r="AH463" s="5"/>
      <c r="AI463" s="5"/>
      <c r="AJ463" s="3">
        <f t="shared" si="54"/>
        <v>43197.2</v>
      </c>
      <c r="AK463" s="3">
        <f t="shared" si="55"/>
        <v>0</v>
      </c>
      <c r="AL463" s="3">
        <f t="shared" si="56"/>
        <v>51465.41</v>
      </c>
      <c r="AM463" s="5"/>
      <c r="AN463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64" spans="2:40" customFormat="1" ht="20.9" customHeight="1" thickBot="1">
      <c r="B464" s="476">
        <v>45905</v>
      </c>
      <c r="C464" s="3" t="s">
        <v>220</v>
      </c>
      <c r="D464" s="611" t="s">
        <v>344</v>
      </c>
      <c r="E464" s="607" t="s">
        <v>211</v>
      </c>
      <c r="F464" s="607" t="s">
        <v>140</v>
      </c>
      <c r="G464" s="600">
        <v>29</v>
      </c>
      <c r="H464" s="600">
        <v>19</v>
      </c>
      <c r="I464" s="600">
        <v>81</v>
      </c>
      <c r="J464" s="600">
        <v>0</v>
      </c>
      <c r="K464" s="593">
        <v>154169.37</v>
      </c>
      <c r="L464" s="593">
        <v>0</v>
      </c>
      <c r="M464" s="746">
        <v>-18286.823049785002</v>
      </c>
      <c r="N464" s="593">
        <v>0</v>
      </c>
      <c r="O464" s="593">
        <v>0</v>
      </c>
      <c r="P464" s="746">
        <v>-1541.6937</v>
      </c>
      <c r="Q464" s="593">
        <v>0</v>
      </c>
      <c r="R464" s="593">
        <v>0</v>
      </c>
      <c r="S464" s="593">
        <v>-1131.02440260816</v>
      </c>
      <c r="T464" s="593">
        <v>0</v>
      </c>
      <c r="U464" s="592" t="str">
        <f>IF(Tabela1[[#This Row],[Desconto SLA Mês]]&lt;&gt;"preenchimento pendente","Sim","Não")</f>
        <v>Sim</v>
      </c>
      <c r="V464" s="613">
        <f t="shared" si="53"/>
        <v>133209.82884760684</v>
      </c>
      <c r="W464" s="592"/>
      <c r="X464" s="609"/>
      <c r="Y464" s="609"/>
      <c r="Z464" s="609"/>
      <c r="AA464" s="610">
        <v>45901</v>
      </c>
      <c r="AB464" s="668" cm="1">
        <f t="array" ref="AB46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64" s="207"/>
      <c r="AD464" s="207"/>
      <c r="AE464" s="207"/>
      <c r="AF464" s="5"/>
      <c r="AG464" s="5"/>
      <c r="AH464" s="5"/>
      <c r="AI464" s="5"/>
      <c r="AJ464" s="3">
        <f t="shared" si="54"/>
        <v>18286.823049785002</v>
      </c>
      <c r="AK464" s="3">
        <f t="shared" si="55"/>
        <v>0</v>
      </c>
      <c r="AL464" s="3">
        <f t="shared" si="56"/>
        <v>20959.541152393154</v>
      </c>
      <c r="AM464" s="5"/>
      <c r="AN464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65" spans="2:40" customFormat="1" ht="20.149999999999999" customHeight="1" thickBot="1">
      <c r="B465" s="476">
        <v>45905</v>
      </c>
      <c r="C465" s="3" t="s">
        <v>220</v>
      </c>
      <c r="D465" s="611" t="s">
        <v>344</v>
      </c>
      <c r="E465" s="607" t="s">
        <v>75</v>
      </c>
      <c r="F465" s="607" t="s">
        <v>140</v>
      </c>
      <c r="G465" s="600">
        <v>1</v>
      </c>
      <c r="H465" s="600">
        <v>1</v>
      </c>
      <c r="I465" s="600">
        <v>15</v>
      </c>
      <c r="J465" s="600">
        <v>0</v>
      </c>
      <c r="K465" s="593">
        <v>7994.6986728149504</v>
      </c>
      <c r="L465" s="593">
        <v>0</v>
      </c>
      <c r="M465" s="746">
        <v>-3900.45</v>
      </c>
      <c r="N465" s="593">
        <v>0</v>
      </c>
      <c r="O465" s="593">
        <v>0</v>
      </c>
      <c r="P465" s="746">
        <v>-79.947000000000102</v>
      </c>
      <c r="Q465" s="593">
        <v>0</v>
      </c>
      <c r="R465" s="593">
        <v>0</v>
      </c>
      <c r="S465" s="593">
        <v>-141.12390742555601</v>
      </c>
      <c r="T465" s="593">
        <v>0</v>
      </c>
      <c r="U465" s="592" t="str">
        <f>IF(Tabela1[[#This Row],[Desconto SLA Mês]]&lt;&gt;"preenchimento pendente","Sim","Não")</f>
        <v>Sim</v>
      </c>
      <c r="V465" s="613">
        <f t="shared" si="53"/>
        <v>3873.1777653893946</v>
      </c>
      <c r="W465" s="592"/>
      <c r="X465" s="609"/>
      <c r="Y465" s="609"/>
      <c r="Z465" s="609"/>
      <c r="AA465" s="610">
        <v>45901</v>
      </c>
      <c r="AB465" s="668" cm="1">
        <f t="array" ref="AB46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65" s="207"/>
      <c r="AD465" s="207"/>
      <c r="AE465" s="207"/>
      <c r="AF465" s="5"/>
      <c r="AG465" s="5"/>
      <c r="AH465" s="5"/>
      <c r="AI465" s="5"/>
      <c r="AJ465" s="3"/>
      <c r="AK465" s="3"/>
      <c r="AL465" s="3"/>
      <c r="AM465" s="5"/>
      <c r="AN465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66" spans="2:40" customFormat="1" ht="20.9" customHeight="1" thickBot="1">
      <c r="B466" s="476">
        <v>45902</v>
      </c>
      <c r="C466" s="3" t="s">
        <v>220</v>
      </c>
      <c r="D466" s="611" t="s">
        <v>344</v>
      </c>
      <c r="E466" s="607" t="s">
        <v>208</v>
      </c>
      <c r="F466" s="607" t="s">
        <v>345</v>
      </c>
      <c r="G466" s="600">
        <v>22</v>
      </c>
      <c r="H466" s="600">
        <v>24</v>
      </c>
      <c r="I466" s="600">
        <v>0</v>
      </c>
      <c r="J466" s="600">
        <v>9.5</v>
      </c>
      <c r="K466" s="593">
        <v>120000</v>
      </c>
      <c r="L466" s="593">
        <v>0</v>
      </c>
      <c r="M466" s="746">
        <v>0</v>
      </c>
      <c r="N466" s="593">
        <v>0</v>
      </c>
      <c r="O466" s="593">
        <v>-203.64400000000001</v>
      </c>
      <c r="P466" s="593">
        <v>0</v>
      </c>
      <c r="Q466" s="593">
        <v>0</v>
      </c>
      <c r="R466" s="593">
        <v>0</v>
      </c>
      <c r="S466" s="593">
        <v>0</v>
      </c>
      <c r="T466" s="593">
        <v>0</v>
      </c>
      <c r="U466" s="592" t="str">
        <f>IF(Tabela1[[#This Row],[Desconto SLA Mês]]&lt;&gt;"preenchimento pendente","Sim","Não")</f>
        <v>Sim</v>
      </c>
      <c r="V466" s="613">
        <f t="shared" si="53"/>
        <v>119796.356</v>
      </c>
      <c r="W466" s="592"/>
      <c r="X466" s="609"/>
      <c r="Y466" s="609"/>
      <c r="Z466" s="609"/>
      <c r="AA466" s="610">
        <v>45901</v>
      </c>
      <c r="AB466" s="668" cm="1">
        <f t="array" ref="AB46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66" s="207"/>
      <c r="AD466" s="207"/>
      <c r="AE466" s="207"/>
      <c r="AF466" s="5"/>
      <c r="AG466" s="5"/>
      <c r="AH466" s="5"/>
      <c r="AI466" s="5"/>
      <c r="AJ466" s="3">
        <f t="shared" ref="AJ466:AJ497" si="57">L466-M466</f>
        <v>0</v>
      </c>
      <c r="AK466" s="3">
        <f t="shared" ref="AK466:AK497" si="58">AC466-AD466</f>
        <v>0</v>
      </c>
      <c r="AL466" s="3">
        <f t="shared" ref="AL466:AL497" si="59">K466-V466</f>
        <v>203.64400000000023</v>
      </c>
      <c r="AM466" s="5"/>
      <c r="AN466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67" spans="2:40" customFormat="1" ht="20.9" customHeight="1" thickBot="1">
      <c r="B467" s="476">
        <v>45902</v>
      </c>
      <c r="C467" s="3" t="s">
        <v>220</v>
      </c>
      <c r="D467" s="611" t="s">
        <v>344</v>
      </c>
      <c r="E467" s="607" t="s">
        <v>210</v>
      </c>
      <c r="F467" s="607" t="s">
        <v>345</v>
      </c>
      <c r="G467" s="600">
        <v>16</v>
      </c>
      <c r="H467" s="600">
        <v>16</v>
      </c>
      <c r="I467" s="600">
        <v>0</v>
      </c>
      <c r="J467" s="600">
        <v>0</v>
      </c>
      <c r="K467" s="593">
        <v>113000</v>
      </c>
      <c r="L467" s="593">
        <v>0</v>
      </c>
      <c r="M467" s="746">
        <v>0</v>
      </c>
      <c r="N467" s="593">
        <v>0</v>
      </c>
      <c r="O467" s="593">
        <v>0</v>
      </c>
      <c r="P467" s="593">
        <v>0</v>
      </c>
      <c r="Q467" s="593">
        <v>0</v>
      </c>
      <c r="R467" s="593">
        <v>0</v>
      </c>
      <c r="S467" s="593">
        <v>0</v>
      </c>
      <c r="T467" s="593">
        <v>0</v>
      </c>
      <c r="U467" s="592" t="str">
        <f>IF(Tabela1[[#This Row],[Desconto SLA Mês]]&lt;&gt;"preenchimento pendente","Sim","Não")</f>
        <v>Sim</v>
      </c>
      <c r="V467" s="613">
        <f t="shared" si="53"/>
        <v>113000</v>
      </c>
      <c r="W467" s="592"/>
      <c r="X467" s="609"/>
      <c r="Y467" s="609"/>
      <c r="Z467" s="609"/>
      <c r="AA467" s="610">
        <v>45901</v>
      </c>
      <c r="AB467" s="668" cm="1">
        <f t="array" ref="AB46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67" s="207"/>
      <c r="AD467" s="207"/>
      <c r="AE467" s="207"/>
      <c r="AF467" s="5"/>
      <c r="AG467" s="5"/>
      <c r="AH467" s="5"/>
      <c r="AI467" s="5"/>
      <c r="AJ467" s="3">
        <f t="shared" si="57"/>
        <v>0</v>
      </c>
      <c r="AK467" s="3">
        <f t="shared" si="58"/>
        <v>0</v>
      </c>
      <c r="AL467" s="3">
        <f t="shared" si="59"/>
        <v>0</v>
      </c>
      <c r="AM467" s="5"/>
      <c r="AN467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468" spans="2:40" customFormat="1" ht="20.9" customHeight="1" thickBot="1">
      <c r="B468" s="476"/>
      <c r="C468" s="3" t="s">
        <v>433</v>
      </c>
      <c r="D468" s="611" t="s">
        <v>348</v>
      </c>
      <c r="E468" s="607" t="s">
        <v>212</v>
      </c>
      <c r="F468" s="607" t="s">
        <v>143</v>
      </c>
      <c r="G468" s="600">
        <v>4.66</v>
      </c>
      <c r="H468" s="600"/>
      <c r="I468" s="677"/>
      <c r="J468" s="600"/>
      <c r="K468" s="593"/>
      <c r="L468" s="593"/>
      <c r="M468" s="746"/>
      <c r="N468" s="593"/>
      <c r="O468" s="593"/>
      <c r="P468" s="669"/>
      <c r="Q468" s="593"/>
      <c r="R468" s="593"/>
      <c r="S468" s="593"/>
      <c r="T468" s="593"/>
      <c r="U468" s="592" t="str">
        <f>IF(Tabela1[[#This Row],[Desconto SLA Mês]]&lt;&gt;"preenchimento pendente","Sim","Não")</f>
        <v>Sim</v>
      </c>
      <c r="V468" s="613">
        <f t="shared" si="53"/>
        <v>0</v>
      </c>
      <c r="W468" s="592"/>
      <c r="X468" s="609"/>
      <c r="Y468" s="609"/>
      <c r="Z468" s="609"/>
      <c r="AA468" s="610">
        <v>45870</v>
      </c>
      <c r="AB468" s="668" cm="1">
        <f t="array" ref="AB46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68" s="207"/>
      <c r="AD468" s="207"/>
      <c r="AE468" s="207"/>
      <c r="AF468" s="5"/>
      <c r="AG468" s="5"/>
      <c r="AH468" s="5"/>
      <c r="AI468" s="5"/>
      <c r="AJ468" s="3">
        <f t="shared" si="57"/>
        <v>0</v>
      </c>
      <c r="AK468" s="3">
        <f t="shared" si="58"/>
        <v>0</v>
      </c>
      <c r="AL468" s="3">
        <f t="shared" si="59"/>
        <v>0</v>
      </c>
      <c r="AM468" s="5"/>
      <c r="AN468" s="3" t="e">
        <f>_xlfn.XLOOKUP(Tabela1[[#This Row],[Unidade]],tabShoppingsEmails[Shopping],tabShoppingsEmails[E-mails consolidados])</f>
        <v>#N/A</v>
      </c>
    </row>
    <row r="469" spans="2:40" customFormat="1" ht="20.149999999999999" customHeight="1" thickBot="1">
      <c r="B469" s="476"/>
      <c r="C469" s="3" t="s">
        <v>433</v>
      </c>
      <c r="D469" s="611" t="s">
        <v>348</v>
      </c>
      <c r="E469" s="607" t="s">
        <v>88</v>
      </c>
      <c r="F469" s="607" t="s">
        <v>180</v>
      </c>
      <c r="G469" s="600">
        <v>25</v>
      </c>
      <c r="H469" s="600"/>
      <c r="I469" s="677"/>
      <c r="J469" s="600"/>
      <c r="K469" s="593"/>
      <c r="L469" s="593"/>
      <c r="M469" s="746"/>
      <c r="N469" s="593"/>
      <c r="O469" s="593"/>
      <c r="P469" s="669"/>
      <c r="Q469" s="593"/>
      <c r="R469" s="593"/>
      <c r="S469" s="593"/>
      <c r="T469" s="593"/>
      <c r="U469" s="592" t="str">
        <f>IF(Tabela1[[#This Row],[Desconto SLA Mês]]&lt;&gt;"preenchimento pendente","Sim","Não")</f>
        <v>Sim</v>
      </c>
      <c r="V469" s="613">
        <f t="shared" si="53"/>
        <v>0</v>
      </c>
      <c r="W469" s="592"/>
      <c r="X469" s="609"/>
      <c r="Y469" s="609"/>
      <c r="Z469" s="609"/>
      <c r="AA469" s="610">
        <v>45870</v>
      </c>
      <c r="AB469" s="668" cm="1">
        <f t="array" ref="AB46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69" s="207"/>
      <c r="AD469" s="207"/>
      <c r="AE469" s="207"/>
      <c r="AF469" s="5"/>
      <c r="AG469" s="5"/>
      <c r="AH469" s="5"/>
      <c r="AI469" s="5"/>
      <c r="AJ469" s="3">
        <f t="shared" si="57"/>
        <v>0</v>
      </c>
      <c r="AK469" s="3">
        <f t="shared" si="58"/>
        <v>0</v>
      </c>
      <c r="AL469" s="3">
        <f t="shared" si="59"/>
        <v>0</v>
      </c>
      <c r="AM469" s="5"/>
      <c r="AN469" s="3" t="e">
        <f>_xlfn.XLOOKUP(Tabela1[[#This Row],[Unidade]],tabShoppingsEmails[Shopping],tabShoppingsEmails[E-mails consolidados])</f>
        <v>#N/A</v>
      </c>
    </row>
    <row r="470" spans="2:40" customFormat="1" ht="20.149999999999999" customHeight="1" thickBot="1">
      <c r="B470" s="476"/>
      <c r="C470" s="3" t="s">
        <v>433</v>
      </c>
      <c r="D470" s="611" t="s">
        <v>348</v>
      </c>
      <c r="E470" s="607" t="s">
        <v>75</v>
      </c>
      <c r="F470" s="607" t="s">
        <v>138</v>
      </c>
      <c r="G470" s="600">
        <v>2</v>
      </c>
      <c r="H470" s="600"/>
      <c r="I470" s="677"/>
      <c r="J470" s="600"/>
      <c r="K470" s="593"/>
      <c r="L470" s="593"/>
      <c r="M470" s="746"/>
      <c r="N470" s="593"/>
      <c r="O470" s="593"/>
      <c r="P470" s="669"/>
      <c r="Q470" s="593"/>
      <c r="R470" s="593"/>
      <c r="S470" s="593"/>
      <c r="T470" s="593"/>
      <c r="U470" s="592" t="str">
        <f>IF(Tabela1[[#This Row],[Desconto SLA Mês]]&lt;&gt;"preenchimento pendente","Sim","Não")</f>
        <v>Sim</v>
      </c>
      <c r="V470" s="613">
        <f t="shared" si="53"/>
        <v>0</v>
      </c>
      <c r="W470" s="592"/>
      <c r="X470" s="609"/>
      <c r="Y470" s="609"/>
      <c r="Z470" s="609"/>
      <c r="AA470" s="610">
        <v>45870</v>
      </c>
      <c r="AB470" s="668" cm="1">
        <f t="array" ref="AB47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70" s="207"/>
      <c r="AD470" s="207"/>
      <c r="AE470" s="207"/>
      <c r="AF470" s="5"/>
      <c r="AG470" s="6"/>
      <c r="AH470" s="5"/>
      <c r="AI470" s="5"/>
      <c r="AJ470" s="3">
        <f t="shared" si="57"/>
        <v>0</v>
      </c>
      <c r="AK470" s="3">
        <f t="shared" si="58"/>
        <v>0</v>
      </c>
      <c r="AL470" s="3">
        <f t="shared" si="59"/>
        <v>0</v>
      </c>
      <c r="AM470" s="5"/>
      <c r="AN470" s="3" t="e">
        <f>_xlfn.XLOOKUP(Tabela1[[#This Row],[Unidade]],tabShoppingsEmails[Shopping],tabShoppingsEmails[E-mails consolidados])</f>
        <v>#N/A</v>
      </c>
    </row>
    <row r="471" spans="2:40" customFormat="1" ht="20.149999999999999" customHeight="1" thickBot="1">
      <c r="B471" s="476"/>
      <c r="C471" s="3" t="s">
        <v>433</v>
      </c>
      <c r="D471" s="611" t="s">
        <v>348</v>
      </c>
      <c r="E471" s="607" t="s">
        <v>210</v>
      </c>
      <c r="F471" s="607" t="s">
        <v>151</v>
      </c>
      <c r="G471" s="600">
        <v>6</v>
      </c>
      <c r="H471" s="600"/>
      <c r="I471" s="677"/>
      <c r="J471" s="600"/>
      <c r="K471" s="593"/>
      <c r="L471" s="593"/>
      <c r="M471" s="746"/>
      <c r="N471" s="593"/>
      <c r="O471" s="593"/>
      <c r="P471" s="669"/>
      <c r="Q471" s="593"/>
      <c r="R471" s="593"/>
      <c r="S471" s="593"/>
      <c r="T471" s="593"/>
      <c r="U471" s="592" t="str">
        <f>IF(Tabela1[[#This Row],[Desconto SLA Mês]]&lt;&gt;"preenchimento pendente","Sim","Não")</f>
        <v>Sim</v>
      </c>
      <c r="V471" s="613">
        <f t="shared" si="53"/>
        <v>0</v>
      </c>
      <c r="W471" s="592"/>
      <c r="X471" s="609"/>
      <c r="Y471" s="609"/>
      <c r="Z471" s="609"/>
      <c r="AA471" s="610">
        <v>45870</v>
      </c>
      <c r="AB471" s="668" cm="1">
        <f t="array" ref="AB47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71" s="207"/>
      <c r="AD471" s="207"/>
      <c r="AE471" s="207"/>
      <c r="AF471" s="5"/>
      <c r="AG471" s="5"/>
      <c r="AH471" s="5"/>
      <c r="AI471" s="5"/>
      <c r="AJ471" s="3">
        <f t="shared" si="57"/>
        <v>0</v>
      </c>
      <c r="AK471" s="3">
        <f t="shared" si="58"/>
        <v>0</v>
      </c>
      <c r="AL471" s="3">
        <f t="shared" si="59"/>
        <v>0</v>
      </c>
      <c r="AM471" s="5"/>
      <c r="AN471" s="3" t="e">
        <f>_xlfn.XLOOKUP(Tabela1[[#This Row],[Unidade]],tabShoppingsEmails[Shopping],tabShoppingsEmails[E-mails consolidados])</f>
        <v>#N/A</v>
      </c>
    </row>
    <row r="472" spans="2:40" customFormat="1" ht="31.5" thickBot="1">
      <c r="B472" s="476">
        <v>45932</v>
      </c>
      <c r="C472" s="3" t="s">
        <v>220</v>
      </c>
      <c r="D472" s="611" t="s">
        <v>324</v>
      </c>
      <c r="E472" s="607" t="s">
        <v>212</v>
      </c>
      <c r="F472" s="607" t="s">
        <v>184</v>
      </c>
      <c r="G472" s="600">
        <v>12</v>
      </c>
      <c r="H472" s="600">
        <v>11</v>
      </c>
      <c r="I472" s="600">
        <v>0</v>
      </c>
      <c r="J472" s="600">
        <v>0</v>
      </c>
      <c r="K472" s="593">
        <v>91089.5</v>
      </c>
      <c r="L472" s="593">
        <v>0</v>
      </c>
      <c r="M472" s="746">
        <v>0</v>
      </c>
      <c r="N472" s="593">
        <v>0</v>
      </c>
      <c r="O472" s="593">
        <v>0</v>
      </c>
      <c r="P472" s="593">
        <v>0</v>
      </c>
      <c r="Q472" s="593">
        <v>0</v>
      </c>
      <c r="R472" s="593">
        <v>0</v>
      </c>
      <c r="S472" s="593">
        <v>0</v>
      </c>
      <c r="T472" s="593">
        <v>0</v>
      </c>
      <c r="U472" s="592" t="str">
        <f>IF(Tabela1[[#This Row],[Desconto SLA Mês]]&lt;&gt;"preenchimento pendente","Sim","Não")</f>
        <v>Sim</v>
      </c>
      <c r="V472" s="613">
        <f t="shared" si="53"/>
        <v>91089.5</v>
      </c>
      <c r="W472" s="592"/>
      <c r="X472" s="609"/>
      <c r="Y472" s="609"/>
      <c r="Z472" s="609"/>
      <c r="AA472" s="610">
        <v>45901</v>
      </c>
      <c r="AB472" s="668" cm="1">
        <f t="array" ref="AB47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72" s="207"/>
      <c r="AD472" s="207"/>
      <c r="AE472" s="207"/>
      <c r="AF472" s="5"/>
      <c r="AG472" s="5"/>
      <c r="AH472" s="5"/>
      <c r="AI472" s="5"/>
      <c r="AJ472" s="3">
        <f t="shared" si="57"/>
        <v>0</v>
      </c>
      <c r="AK472" s="3">
        <f t="shared" si="58"/>
        <v>0</v>
      </c>
      <c r="AL472" s="3">
        <f t="shared" si="59"/>
        <v>0</v>
      </c>
      <c r="AM472" s="5"/>
      <c r="AN472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73" spans="2:40" customFormat="1" ht="31.5" thickBot="1">
      <c r="B473" s="476"/>
      <c r="C473" s="3" t="s">
        <v>433</v>
      </c>
      <c r="D473" s="611" t="s">
        <v>324</v>
      </c>
      <c r="E473" s="607" t="s">
        <v>213</v>
      </c>
      <c r="F473" s="607" t="s">
        <v>335</v>
      </c>
      <c r="G473" s="600">
        <v>2</v>
      </c>
      <c r="H473" s="600">
        <v>2</v>
      </c>
      <c r="I473" s="729" t="s">
        <v>454</v>
      </c>
      <c r="J473" s="729" t="s">
        <v>454</v>
      </c>
      <c r="K473" s="593">
        <v>12065</v>
      </c>
      <c r="L473" s="594"/>
      <c r="M473" s="594"/>
      <c r="N473" s="594"/>
      <c r="O473" s="594"/>
      <c r="P473" s="684" t="s">
        <v>432</v>
      </c>
      <c r="Q473" s="594"/>
      <c r="R473" s="594"/>
      <c r="S473" s="594"/>
      <c r="T473" s="594"/>
      <c r="U473" s="592" t="str">
        <f>IF(Tabela1[[#This Row],[Desconto SLA Mês]]&lt;&gt;"preenchimento pendente","Sim","Não")</f>
        <v>Não</v>
      </c>
      <c r="V473" s="613">
        <f t="shared" si="53"/>
        <v>12065</v>
      </c>
      <c r="W473" s="592"/>
      <c r="X473" s="609"/>
      <c r="Y473" s="609"/>
      <c r="Z473" s="609"/>
      <c r="AA473" s="610">
        <v>45901</v>
      </c>
      <c r="AB473" s="668" cm="1">
        <f t="array" ref="AB47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73" s="64"/>
      <c r="AD473" s="64"/>
      <c r="AE473" s="207"/>
      <c r="AF473" s="5"/>
      <c r="AG473" s="6"/>
      <c r="AH473" s="5"/>
      <c r="AI473" s="5"/>
      <c r="AJ473" s="3">
        <f t="shared" si="57"/>
        <v>0</v>
      </c>
      <c r="AK473" s="3">
        <f t="shared" si="58"/>
        <v>0</v>
      </c>
      <c r="AL473" s="3">
        <f t="shared" si="59"/>
        <v>0</v>
      </c>
      <c r="AM473" s="5"/>
      <c r="AN473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74" spans="2:40" customFormat="1" ht="20.149999999999999" customHeight="1" thickBot="1">
      <c r="B474" s="476">
        <v>45936</v>
      </c>
      <c r="C474" s="3" t="s">
        <v>220</v>
      </c>
      <c r="D474" s="611" t="s">
        <v>324</v>
      </c>
      <c r="E474" s="607" t="s">
        <v>88</v>
      </c>
      <c r="F474" s="607" t="s">
        <v>140</v>
      </c>
      <c r="G474" s="600">
        <v>35</v>
      </c>
      <c r="H474" s="600">
        <v>34</v>
      </c>
      <c r="I474" s="600">
        <v>13</v>
      </c>
      <c r="J474" s="600">
        <v>0</v>
      </c>
      <c r="K474" s="593">
        <v>163205.82</v>
      </c>
      <c r="L474" s="593">
        <v>0</v>
      </c>
      <c r="M474" s="746">
        <v>-1684.95</v>
      </c>
      <c r="N474" s="593">
        <v>0</v>
      </c>
      <c r="O474" s="593">
        <v>0</v>
      </c>
      <c r="P474" s="593">
        <v>-1632.0581999999999</v>
      </c>
      <c r="Q474" s="593">
        <v>0</v>
      </c>
      <c r="R474" s="593">
        <v>0</v>
      </c>
      <c r="S474" s="593">
        <v>0</v>
      </c>
      <c r="T474" s="593">
        <v>0</v>
      </c>
      <c r="U474" s="592" t="str">
        <f>IF(Tabela1[[#This Row],[Desconto SLA Mês]]&lt;&gt;"preenchimento pendente","Sim","Não")</f>
        <v>Sim</v>
      </c>
      <c r="V474" s="613">
        <f t="shared" si="53"/>
        <v>159888.8118</v>
      </c>
      <c r="W474" s="592"/>
      <c r="X474" s="609"/>
      <c r="Y474" s="609"/>
      <c r="Z474" s="609"/>
      <c r="AA474" s="610">
        <v>45901</v>
      </c>
      <c r="AB474" s="668" cm="1">
        <f t="array" ref="AB47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74" s="207"/>
      <c r="AD474" s="207"/>
      <c r="AE474" s="207"/>
      <c r="AF474" s="5"/>
      <c r="AG474" s="5"/>
      <c r="AH474" s="5"/>
      <c r="AI474" s="5"/>
      <c r="AJ474" s="3">
        <f t="shared" si="57"/>
        <v>1684.95</v>
      </c>
      <c r="AK474" s="3">
        <f t="shared" si="58"/>
        <v>0</v>
      </c>
      <c r="AL474" s="3">
        <f t="shared" si="59"/>
        <v>3317.0082000000111</v>
      </c>
      <c r="AM474" s="5"/>
      <c r="AN474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75" spans="2:40" customFormat="1" ht="20.149999999999999" customHeight="1" thickBot="1">
      <c r="B475" s="476">
        <v>45937</v>
      </c>
      <c r="C475" s="3" t="s">
        <v>220</v>
      </c>
      <c r="D475" s="611" t="s">
        <v>324</v>
      </c>
      <c r="E475" s="607" t="s">
        <v>211</v>
      </c>
      <c r="F475" s="607" t="s">
        <v>140</v>
      </c>
      <c r="G475" s="600">
        <v>29</v>
      </c>
      <c r="H475" s="600">
        <v>15</v>
      </c>
      <c r="I475" s="600">
        <v>18</v>
      </c>
      <c r="J475" s="600">
        <v>0</v>
      </c>
      <c r="K475" s="593">
        <v>119697.504416239</v>
      </c>
      <c r="L475" s="593">
        <v>0</v>
      </c>
      <c r="M475" s="746">
        <v>-4042.14</v>
      </c>
      <c r="N475" s="593">
        <v>0</v>
      </c>
      <c r="O475" s="593">
        <v>0</v>
      </c>
      <c r="P475" s="593">
        <v>-1196.98</v>
      </c>
      <c r="Q475" s="593">
        <v>0</v>
      </c>
      <c r="R475" s="593">
        <v>0</v>
      </c>
      <c r="S475" s="593">
        <v>0</v>
      </c>
      <c r="T475" s="593">
        <v>0</v>
      </c>
      <c r="U475" s="592" t="str">
        <f>IF(Tabela1[[#This Row],[Desconto SLA Mês]]&lt;&gt;"preenchimento pendente","Sim","Não")</f>
        <v>Sim</v>
      </c>
      <c r="V475" s="613">
        <f t="shared" si="53"/>
        <v>114458.384416239</v>
      </c>
      <c r="W475" s="592"/>
      <c r="X475" s="609"/>
      <c r="Y475" s="609"/>
      <c r="Z475" s="609"/>
      <c r="AA475" s="610">
        <v>45901</v>
      </c>
      <c r="AB475" s="668" cm="1">
        <f t="array" ref="AB47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75" s="207"/>
      <c r="AD475" s="588">
        <v>6480.7</v>
      </c>
      <c r="AE475" s="207"/>
      <c r="AF475" s="5"/>
      <c r="AG475" s="5"/>
      <c r="AH475" s="5"/>
      <c r="AI475" s="5"/>
      <c r="AJ475" s="3">
        <f t="shared" si="57"/>
        <v>4042.14</v>
      </c>
      <c r="AK475" s="3">
        <f t="shared" si="58"/>
        <v>-6480.7</v>
      </c>
      <c r="AL475" s="3">
        <f t="shared" si="59"/>
        <v>5239.1199999999953</v>
      </c>
      <c r="AM475" s="5"/>
      <c r="AN475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76" spans="2:40" customFormat="1" ht="20.149999999999999" customHeight="1" thickBot="1">
      <c r="B476" s="476">
        <v>45937</v>
      </c>
      <c r="C476" s="3" t="s">
        <v>220</v>
      </c>
      <c r="D476" s="611" t="s">
        <v>324</v>
      </c>
      <c r="E476" s="607" t="s">
        <v>75</v>
      </c>
      <c r="F476" s="607" t="s">
        <v>140</v>
      </c>
      <c r="G476" s="600">
        <v>4</v>
      </c>
      <c r="H476" s="600">
        <v>3</v>
      </c>
      <c r="I476" s="600">
        <v>0</v>
      </c>
      <c r="J476" s="600">
        <v>0</v>
      </c>
      <c r="K476" s="593">
        <v>19794.07</v>
      </c>
      <c r="L476" s="593">
        <v>0</v>
      </c>
      <c r="M476" s="746">
        <v>0</v>
      </c>
      <c r="N476" s="593">
        <v>0</v>
      </c>
      <c r="O476" s="593">
        <v>0</v>
      </c>
      <c r="P476" s="593">
        <v>0</v>
      </c>
      <c r="Q476" s="593">
        <v>0</v>
      </c>
      <c r="R476" s="593">
        <v>0</v>
      </c>
      <c r="S476" s="593">
        <v>0</v>
      </c>
      <c r="T476" s="593">
        <v>0</v>
      </c>
      <c r="U476" s="592" t="str">
        <f>IF(Tabela1[[#This Row],[Desconto SLA Mês]]&lt;&gt;"preenchimento pendente","Sim","Não")</f>
        <v>Sim</v>
      </c>
      <c r="V476" s="613">
        <f t="shared" si="53"/>
        <v>19794.07</v>
      </c>
      <c r="W476" s="592"/>
      <c r="X476" s="609"/>
      <c r="Y476" s="609"/>
      <c r="Z476" s="609"/>
      <c r="AA476" s="610">
        <v>45901</v>
      </c>
      <c r="AB476" s="668" cm="1">
        <f t="array" ref="AB47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76" s="207"/>
      <c r="AD476" s="207"/>
      <c r="AE476" s="207"/>
      <c r="AF476" s="5"/>
      <c r="AG476" s="5"/>
      <c r="AH476" s="5"/>
      <c r="AI476" s="5"/>
      <c r="AJ476" s="3">
        <f t="shared" si="57"/>
        <v>0</v>
      </c>
      <c r="AK476" s="3">
        <f t="shared" si="58"/>
        <v>0</v>
      </c>
      <c r="AL476" s="3">
        <f t="shared" si="59"/>
        <v>0</v>
      </c>
      <c r="AM476" s="5"/>
      <c r="AN476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77" spans="2:40" customFormat="1" ht="20.149999999999999" customHeight="1" thickBot="1">
      <c r="B477" s="476">
        <v>45932</v>
      </c>
      <c r="C477" s="3" t="s">
        <v>220</v>
      </c>
      <c r="D477" s="611" t="s">
        <v>324</v>
      </c>
      <c r="E477" s="607" t="s">
        <v>210</v>
      </c>
      <c r="F477" s="607" t="s">
        <v>194</v>
      </c>
      <c r="G477" s="600">
        <v>14</v>
      </c>
      <c r="H477" s="600">
        <v>16</v>
      </c>
      <c r="I477" s="600">
        <v>0</v>
      </c>
      <c r="J477" s="600">
        <v>0</v>
      </c>
      <c r="K477" s="593">
        <v>96131.719999999987</v>
      </c>
      <c r="L477" s="593">
        <v>0</v>
      </c>
      <c r="M477" s="746">
        <v>0</v>
      </c>
      <c r="N477" s="593">
        <v>-12.04</v>
      </c>
      <c r="O477" s="593">
        <v>-12.044</v>
      </c>
      <c r="P477" s="593">
        <v>0</v>
      </c>
      <c r="Q477" s="593">
        <v>0</v>
      </c>
      <c r="R477" s="593">
        <v>0</v>
      </c>
      <c r="S477" s="593">
        <v>0</v>
      </c>
      <c r="T477" s="593">
        <v>0</v>
      </c>
      <c r="U477" s="592" t="str">
        <f>IF(Tabela1[[#This Row],[Desconto SLA Mês]]&lt;&gt;"preenchimento pendente","Sim","Não")</f>
        <v>Sim</v>
      </c>
      <c r="V477" s="613">
        <f t="shared" si="53"/>
        <v>96119.675999999992</v>
      </c>
      <c r="W477" s="592">
        <v>0</v>
      </c>
      <c r="X477" s="609">
        <v>0</v>
      </c>
      <c r="Y477" s="609">
        <v>0</v>
      </c>
      <c r="Z477" s="609">
        <v>0</v>
      </c>
      <c r="AA477" s="610">
        <v>45901</v>
      </c>
      <c r="AB477" s="668" cm="1">
        <f t="array" ref="AB47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77" s="64">
        <v>8442.18</v>
      </c>
      <c r="AD477" s="64">
        <v>8900.0085414862515</v>
      </c>
      <c r="AE477" s="207"/>
      <c r="AF477" s="5"/>
      <c r="AG477" s="5"/>
      <c r="AH477" s="5"/>
      <c r="AI477" s="5"/>
      <c r="AJ477" s="3">
        <f t="shared" si="57"/>
        <v>0</v>
      </c>
      <c r="AK477" s="3">
        <f t="shared" si="58"/>
        <v>-457.8285414862512</v>
      </c>
      <c r="AL477" s="3">
        <f t="shared" si="59"/>
        <v>12.043999999994412</v>
      </c>
      <c r="AM477" s="5"/>
      <c r="AN477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478" spans="2:40" customFormat="1" ht="20.149999999999999" customHeight="1" thickBot="1">
      <c r="B478" s="476"/>
      <c r="C478" s="3" t="s">
        <v>433</v>
      </c>
      <c r="D478" s="611" t="s">
        <v>303</v>
      </c>
      <c r="E478" s="607" t="s">
        <v>213</v>
      </c>
      <c r="F478" s="607" t="s">
        <v>171</v>
      </c>
      <c r="G478" s="600">
        <v>3.5</v>
      </c>
      <c r="H478" s="600">
        <v>3.5</v>
      </c>
      <c r="I478" s="729" t="s">
        <v>454</v>
      </c>
      <c r="J478" s="729" t="s">
        <v>454</v>
      </c>
      <c r="K478" s="593">
        <v>25748.59</v>
      </c>
      <c r="L478" s="597"/>
      <c r="M478" s="597"/>
      <c r="N478" s="594"/>
      <c r="O478" s="594"/>
      <c r="P478" s="684" t="s">
        <v>432</v>
      </c>
      <c r="Q478" s="597"/>
      <c r="R478" s="597"/>
      <c r="S478" s="594"/>
      <c r="T478" s="594"/>
      <c r="U478" s="592" t="str">
        <f>IF(Tabela1[[#This Row],[Desconto SLA Mês]]&lt;&gt;"preenchimento pendente","Sim","Não")</f>
        <v>Não</v>
      </c>
      <c r="V478" s="592">
        <f t="shared" si="53"/>
        <v>25748.59</v>
      </c>
      <c r="W478" s="592"/>
      <c r="X478" s="609"/>
      <c r="Y478" s="609"/>
      <c r="Z478" s="609"/>
      <c r="AA478" s="610">
        <v>45901</v>
      </c>
      <c r="AB478" s="668" cm="1">
        <f t="array" ref="AB47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78" s="207"/>
      <c r="AD478" s="207"/>
      <c r="AE478" s="207"/>
      <c r="AF478" s="5"/>
      <c r="AG478" s="6"/>
      <c r="AH478" s="5"/>
      <c r="AI478" s="5"/>
      <c r="AJ478" s="3">
        <f t="shared" si="57"/>
        <v>0</v>
      </c>
      <c r="AK478" s="3">
        <f t="shared" si="58"/>
        <v>0</v>
      </c>
      <c r="AL478" s="3">
        <f t="shared" si="59"/>
        <v>0</v>
      </c>
      <c r="AM478" s="5"/>
      <c r="AN478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479" spans="2:40" customFormat="1" ht="20.149999999999999" customHeight="1" thickBot="1">
      <c r="B479" s="476"/>
      <c r="C479" s="3" t="s">
        <v>433</v>
      </c>
      <c r="D479" s="611" t="s">
        <v>303</v>
      </c>
      <c r="E479" s="607" t="s">
        <v>88</v>
      </c>
      <c r="F479" s="607" t="s">
        <v>165</v>
      </c>
      <c r="G479" s="600">
        <v>64</v>
      </c>
      <c r="H479" s="600">
        <v>60</v>
      </c>
      <c r="I479" s="729" t="s">
        <v>454</v>
      </c>
      <c r="J479" s="729" t="s">
        <v>454</v>
      </c>
      <c r="K479" s="593">
        <v>295177.39</v>
      </c>
      <c r="L479" s="597"/>
      <c r="M479" s="597"/>
      <c r="N479" s="594"/>
      <c r="O479" s="594"/>
      <c r="P479" s="684" t="s">
        <v>432</v>
      </c>
      <c r="Q479" s="597"/>
      <c r="R479" s="597"/>
      <c r="S479" s="594"/>
      <c r="T479" s="594"/>
      <c r="U479" s="592" t="str">
        <f>IF(Tabela1[[#This Row],[Desconto SLA Mês]]&lt;&gt;"preenchimento pendente","Sim","Não")</f>
        <v>Não</v>
      </c>
      <c r="V479" s="592">
        <f t="shared" si="53"/>
        <v>295177.39</v>
      </c>
      <c r="W479" s="592"/>
      <c r="X479" s="609"/>
      <c r="Y479" s="609"/>
      <c r="Z479" s="609"/>
      <c r="AA479" s="610">
        <v>45901</v>
      </c>
      <c r="AB479" s="668" cm="1">
        <f t="array" ref="AB47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79" s="207"/>
      <c r="AD479" s="207">
        <v>7503.27</v>
      </c>
      <c r="AE479" s="207"/>
      <c r="AF479" s="5"/>
      <c r="AG479" s="6"/>
      <c r="AH479" s="5"/>
      <c r="AI479" s="5"/>
      <c r="AJ479" s="3">
        <f t="shared" si="57"/>
        <v>0</v>
      </c>
      <c r="AK479" s="3">
        <f t="shared" si="58"/>
        <v>-7503.27</v>
      </c>
      <c r="AL479" s="3">
        <f t="shared" si="59"/>
        <v>0</v>
      </c>
      <c r="AM479" s="5"/>
      <c r="AN479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480" spans="2:40" customFormat="1" ht="20.9" customHeight="1" thickBot="1">
      <c r="B480" s="476"/>
      <c r="C480" s="3" t="s">
        <v>433</v>
      </c>
      <c r="D480" s="611" t="s">
        <v>303</v>
      </c>
      <c r="E480" s="607" t="s">
        <v>75</v>
      </c>
      <c r="F480" s="607" t="s">
        <v>192</v>
      </c>
      <c r="G480" s="600">
        <v>4</v>
      </c>
      <c r="H480" s="630">
        <v>3</v>
      </c>
      <c r="I480" s="729" t="s">
        <v>454</v>
      </c>
      <c r="J480" s="729" t="s">
        <v>454</v>
      </c>
      <c r="K480" s="593">
        <v>26895.68</v>
      </c>
      <c r="L480" s="597"/>
      <c r="M480" s="597"/>
      <c r="N480" s="594"/>
      <c r="O480" s="594"/>
      <c r="P480" s="684" t="s">
        <v>432</v>
      </c>
      <c r="Q480" s="597"/>
      <c r="R480" s="597"/>
      <c r="S480" s="594"/>
      <c r="T480" s="594"/>
      <c r="U480" s="592" t="str">
        <f>IF(Tabela1[[#This Row],[Desconto SLA Mês]]&lt;&gt;"preenchimento pendente","Sim","Não")</f>
        <v>Não</v>
      </c>
      <c r="V480" s="592">
        <f t="shared" si="53"/>
        <v>26895.68</v>
      </c>
      <c r="W480" s="592"/>
      <c r="X480" s="609"/>
      <c r="Y480" s="609"/>
      <c r="Z480" s="609"/>
      <c r="AA480" s="610">
        <v>45901</v>
      </c>
      <c r="AB480" s="668" cm="1">
        <f t="array" ref="AB48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80" s="64"/>
      <c r="AD480" s="64"/>
      <c r="AE480" s="207"/>
      <c r="AF480" s="5"/>
      <c r="AG480" s="6"/>
      <c r="AH480" s="5"/>
      <c r="AI480" s="5"/>
      <c r="AJ480" s="3">
        <f t="shared" si="57"/>
        <v>0</v>
      </c>
      <c r="AK480" s="3">
        <f t="shared" si="58"/>
        <v>0</v>
      </c>
      <c r="AL480" s="3">
        <f t="shared" si="59"/>
        <v>0</v>
      </c>
      <c r="AM480" s="5"/>
      <c r="AN480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481" spans="2:40" customFormat="1" ht="20.9" customHeight="1" thickBot="1">
      <c r="B481" s="476"/>
      <c r="C481" s="3" t="s">
        <v>433</v>
      </c>
      <c r="D481" s="611" t="s">
        <v>303</v>
      </c>
      <c r="E481" s="607" t="s">
        <v>210</v>
      </c>
      <c r="F481" s="607" t="s">
        <v>153</v>
      </c>
      <c r="G481" s="600">
        <v>10</v>
      </c>
      <c r="H481" s="600">
        <v>10</v>
      </c>
      <c r="I481" s="729" t="s">
        <v>454</v>
      </c>
      <c r="J481" s="729" t="s">
        <v>454</v>
      </c>
      <c r="K481" s="593">
        <v>68560.73</v>
      </c>
      <c r="L481" s="597"/>
      <c r="M481" s="597"/>
      <c r="N481" s="594"/>
      <c r="O481" s="594"/>
      <c r="P481" s="684" t="s">
        <v>432</v>
      </c>
      <c r="Q481" s="597"/>
      <c r="R481" s="597"/>
      <c r="S481" s="594"/>
      <c r="T481" s="594"/>
      <c r="U481" s="592" t="str">
        <f>IF(Tabela1[[#This Row],[Desconto SLA Mês]]&lt;&gt;"preenchimento pendente","Sim","Não")</f>
        <v>Não</v>
      </c>
      <c r="V481" s="613">
        <f t="shared" si="53"/>
        <v>68560.73</v>
      </c>
      <c r="W481" s="592"/>
      <c r="X481" s="609"/>
      <c r="Y481" s="609"/>
      <c r="Z481" s="609"/>
      <c r="AA481" s="610">
        <v>45901</v>
      </c>
      <c r="AB481" s="668" cm="1">
        <f t="array" ref="AB48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81" s="207"/>
      <c r="AD481" s="207"/>
      <c r="AE481" s="207"/>
      <c r="AF481" s="5"/>
      <c r="AG481" s="5"/>
      <c r="AH481" s="5"/>
      <c r="AI481" s="5"/>
      <c r="AJ481" s="3">
        <f t="shared" si="57"/>
        <v>0</v>
      </c>
      <c r="AK481" s="3">
        <f t="shared" si="58"/>
        <v>0</v>
      </c>
      <c r="AL481" s="3">
        <f t="shared" si="59"/>
        <v>0</v>
      </c>
      <c r="AM481" s="5"/>
      <c r="AN481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482" spans="2:40" customFormat="1" ht="20.149999999999999" customHeight="1" thickBot="1">
      <c r="B482" s="476"/>
      <c r="C482" s="3" t="s">
        <v>433</v>
      </c>
      <c r="D482" s="611" t="s">
        <v>340</v>
      </c>
      <c r="E482" s="607" t="s">
        <v>212</v>
      </c>
      <c r="F482" s="607" t="s">
        <v>149</v>
      </c>
      <c r="G482" s="600">
        <v>10</v>
      </c>
      <c r="H482" s="600"/>
      <c r="I482" s="729" t="s">
        <v>454</v>
      </c>
      <c r="J482" s="729" t="s">
        <v>454</v>
      </c>
      <c r="K482" s="593">
        <v>67185.31</v>
      </c>
      <c r="L482" s="597"/>
      <c r="M482" s="597"/>
      <c r="N482" s="597"/>
      <c r="O482" s="597"/>
      <c r="P482" s="669">
        <v>0</v>
      </c>
      <c r="Q482" s="597"/>
      <c r="R482" s="597"/>
      <c r="S482" s="597"/>
      <c r="T482" s="597"/>
      <c r="U482" s="592" t="str">
        <f>IF(Tabela1[[#This Row],[Desconto SLA Mês]]&lt;&gt;"preenchimento pendente","Sim","Não")</f>
        <v>Sim</v>
      </c>
      <c r="V482" s="592">
        <f t="shared" si="53"/>
        <v>67185.31</v>
      </c>
      <c r="W482" s="592"/>
      <c r="X482" s="609"/>
      <c r="Y482" s="609"/>
      <c r="Z482" s="609"/>
      <c r="AA482" s="610">
        <v>45931</v>
      </c>
      <c r="AB482" s="668" cm="1">
        <f t="array" ref="AB48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82" s="207"/>
      <c r="AD482" s="207"/>
      <c r="AE482" s="207"/>
      <c r="AF482" s="5"/>
      <c r="AG482" s="5"/>
      <c r="AH482" s="5"/>
      <c r="AI482" s="5"/>
      <c r="AJ482" s="3">
        <f t="shared" si="57"/>
        <v>0</v>
      </c>
      <c r="AK482" s="3">
        <f t="shared" si="58"/>
        <v>0</v>
      </c>
      <c r="AL482" s="3">
        <f t="shared" si="59"/>
        <v>0</v>
      </c>
      <c r="AM482" s="5"/>
      <c r="AN482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483" spans="2:40" customFormat="1" ht="20.9" customHeight="1" thickBot="1">
      <c r="B483" s="476">
        <v>45940</v>
      </c>
      <c r="C483" s="3" t="s">
        <v>220</v>
      </c>
      <c r="D483" s="611" t="s">
        <v>340</v>
      </c>
      <c r="E483" s="607" t="s">
        <v>88</v>
      </c>
      <c r="F483" s="607" t="s">
        <v>158</v>
      </c>
      <c r="G483" s="600">
        <v>41</v>
      </c>
      <c r="H483" s="600">
        <v>38</v>
      </c>
      <c r="I483" s="677">
        <v>2</v>
      </c>
      <c r="J483" s="600">
        <v>0</v>
      </c>
      <c r="K483" s="593">
        <v>198052.48854835099</v>
      </c>
      <c r="L483" s="593">
        <v>0</v>
      </c>
      <c r="M483" s="746">
        <v>-323.44</v>
      </c>
      <c r="N483" s="593">
        <v>0</v>
      </c>
      <c r="O483" s="593">
        <v>0</v>
      </c>
      <c r="P483" s="593">
        <v>-2805.74360833335</v>
      </c>
      <c r="Q483" s="593">
        <v>0</v>
      </c>
      <c r="R483" s="593">
        <v>-547.07000000000005</v>
      </c>
      <c r="S483" s="593">
        <v>0</v>
      </c>
      <c r="T483" s="593">
        <v>0</v>
      </c>
      <c r="U483" s="592" t="str">
        <f>IF(Tabela1[[#This Row],[Desconto SLA Mês]]&lt;&gt;"preenchimento pendente","Sim","Não")</f>
        <v>Sim</v>
      </c>
      <c r="V483" s="592">
        <f t="shared" si="53"/>
        <v>194376.23494001763</v>
      </c>
      <c r="W483" s="592"/>
      <c r="X483" s="609"/>
      <c r="Y483" s="632">
        <v>26400.022288597069</v>
      </c>
      <c r="Z483" s="627" t="s">
        <v>466</v>
      </c>
      <c r="AA483" s="610">
        <v>45901</v>
      </c>
      <c r="AB483" s="668" cm="1">
        <f t="array" ref="AB48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83" s="207"/>
      <c r="AD483" s="64">
        <v>440</v>
      </c>
      <c r="AE483" s="207"/>
      <c r="AF483" s="5"/>
      <c r="AG483" s="5"/>
      <c r="AH483" s="5"/>
      <c r="AI483" s="5"/>
      <c r="AJ483" s="3">
        <f t="shared" si="57"/>
        <v>323.44</v>
      </c>
      <c r="AK483" s="3">
        <f t="shared" si="58"/>
        <v>-440</v>
      </c>
      <c r="AL483" s="3">
        <f t="shared" si="59"/>
        <v>3676.2536083333544</v>
      </c>
      <c r="AM483" s="5"/>
      <c r="AN483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484" spans="2:40" customFormat="1" ht="20.9" customHeight="1" thickBot="1">
      <c r="B484" s="476"/>
      <c r="C484" s="3" t="s">
        <v>433</v>
      </c>
      <c r="D484" s="611" t="s">
        <v>340</v>
      </c>
      <c r="E484" s="607" t="s">
        <v>75</v>
      </c>
      <c r="F484" s="607" t="s">
        <v>192</v>
      </c>
      <c r="G484" s="600">
        <v>2</v>
      </c>
      <c r="H484" s="600">
        <v>2</v>
      </c>
      <c r="I484" s="729" t="s">
        <v>454</v>
      </c>
      <c r="J484" s="729" t="s">
        <v>454</v>
      </c>
      <c r="K484" s="593">
        <v>16795.82</v>
      </c>
      <c r="L484" s="597"/>
      <c r="M484" s="597"/>
      <c r="N484" s="597"/>
      <c r="O484" s="597"/>
      <c r="P484" s="684" t="s">
        <v>432</v>
      </c>
      <c r="Q484" s="597"/>
      <c r="R484" s="597"/>
      <c r="S484" s="597"/>
      <c r="T484" s="597"/>
      <c r="U484" s="592" t="str">
        <f>IF(Tabela1[[#This Row],[Desconto SLA Mês]]&lt;&gt;"preenchimento pendente","Sim","Não")</f>
        <v>Não</v>
      </c>
      <c r="V484" s="613">
        <f t="shared" si="53"/>
        <v>16795.82</v>
      </c>
      <c r="W484" s="592"/>
      <c r="X484" s="609"/>
      <c r="Y484" s="609"/>
      <c r="Z484" s="609"/>
      <c r="AA484" s="610">
        <v>45901</v>
      </c>
      <c r="AB484" s="668" cm="1">
        <f t="array" ref="AB48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84" s="207"/>
      <c r="AD484" s="207"/>
      <c r="AE484" s="207"/>
      <c r="AF484" s="5"/>
      <c r="AG484" s="5"/>
      <c r="AH484" s="5"/>
      <c r="AI484" s="5"/>
      <c r="AJ484" s="3">
        <f t="shared" si="57"/>
        <v>0</v>
      </c>
      <c r="AK484" s="3">
        <f t="shared" si="58"/>
        <v>0</v>
      </c>
      <c r="AL484" s="3">
        <f t="shared" si="59"/>
        <v>0</v>
      </c>
      <c r="AM484" s="5"/>
      <c r="AN484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485" spans="2:40" customFormat="1" ht="20.9" customHeight="1" thickBot="1">
      <c r="B485" s="476"/>
      <c r="C485" s="3" t="s">
        <v>220</v>
      </c>
      <c r="D485" s="611" t="s">
        <v>340</v>
      </c>
      <c r="E485" s="607" t="s">
        <v>208</v>
      </c>
      <c r="F485" s="607" t="s">
        <v>201</v>
      </c>
      <c r="G485" s="600">
        <v>2</v>
      </c>
      <c r="H485" s="600">
        <v>3.56</v>
      </c>
      <c r="I485" s="729" t="s">
        <v>454</v>
      </c>
      <c r="J485" s="729" t="s">
        <v>454</v>
      </c>
      <c r="K485" s="593">
        <v>15317.26</v>
      </c>
      <c r="L485" s="593">
        <v>0</v>
      </c>
      <c r="M485" s="597"/>
      <c r="N485" s="597"/>
      <c r="O485" s="597"/>
      <c r="P485" s="593">
        <v>-153.16999999999999</v>
      </c>
      <c r="Q485" s="593">
        <v>0</v>
      </c>
      <c r="R485" s="593">
        <v>0</v>
      </c>
      <c r="S485" s="593">
        <v>0</v>
      </c>
      <c r="T485" s="593">
        <v>0</v>
      </c>
      <c r="U485" s="592" t="str">
        <f>IF(Tabela1[[#This Row],[Desconto SLA Mês]]&lt;&gt;"preenchimento pendente","Sim","Não")</f>
        <v>Sim</v>
      </c>
      <c r="V485" s="592">
        <f t="shared" si="53"/>
        <v>15164.09</v>
      </c>
      <c r="W485" s="592"/>
      <c r="X485" s="609"/>
      <c r="Y485" s="609"/>
      <c r="Z485" s="609"/>
      <c r="AA485" s="610">
        <v>45931</v>
      </c>
      <c r="AB485" s="668" cm="1">
        <f t="array" ref="AB48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85" s="64"/>
      <c r="AD485" s="64"/>
      <c r="AE485" s="207"/>
      <c r="AF485" s="5"/>
      <c r="AG485" s="6"/>
      <c r="AH485" s="5"/>
      <c r="AI485" s="5"/>
      <c r="AJ485" s="3">
        <f t="shared" si="57"/>
        <v>0</v>
      </c>
      <c r="AK485" s="3">
        <f t="shared" si="58"/>
        <v>0</v>
      </c>
      <c r="AL485" s="3">
        <f t="shared" si="59"/>
        <v>153.17000000000007</v>
      </c>
      <c r="AM485" s="5"/>
      <c r="AN485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486" spans="2:40" customFormat="1" ht="20.9" customHeight="1" thickBot="1">
      <c r="B486" s="476"/>
      <c r="C486" s="3" t="s">
        <v>220</v>
      </c>
      <c r="D486" s="611" t="s">
        <v>340</v>
      </c>
      <c r="E486" s="607" t="s">
        <v>210</v>
      </c>
      <c r="F486" s="607" t="s">
        <v>201</v>
      </c>
      <c r="G486" s="600">
        <v>6</v>
      </c>
      <c r="H486" s="600">
        <v>6</v>
      </c>
      <c r="I486" s="600">
        <v>0</v>
      </c>
      <c r="J486" s="600">
        <v>0</v>
      </c>
      <c r="K486" s="593">
        <v>40046.89</v>
      </c>
      <c r="L486" s="593">
        <v>0</v>
      </c>
      <c r="M486" s="746">
        <v>0</v>
      </c>
      <c r="N486" s="593">
        <v>0</v>
      </c>
      <c r="O486" s="593">
        <v>0</v>
      </c>
      <c r="P486" s="593">
        <v>0</v>
      </c>
      <c r="Q486" s="593">
        <v>0</v>
      </c>
      <c r="R486" s="593">
        <v>0</v>
      </c>
      <c r="S486" s="593">
        <v>0</v>
      </c>
      <c r="T486" s="593">
        <v>0</v>
      </c>
      <c r="U486" s="592" t="str">
        <f>IF(Tabela1[[#This Row],[Desconto SLA Mês]]&lt;&gt;"preenchimento pendente","Sim","Não")</f>
        <v>Sim</v>
      </c>
      <c r="V486" s="592">
        <f t="shared" si="53"/>
        <v>40046.89</v>
      </c>
      <c r="W486" s="592"/>
      <c r="X486" s="609"/>
      <c r="Y486" s="609"/>
      <c r="Z486" s="609"/>
      <c r="AA486" s="610">
        <v>45931</v>
      </c>
      <c r="AB486" s="668" cm="1">
        <f t="array" ref="AB48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86" s="207"/>
      <c r="AD486" s="207"/>
      <c r="AE486" s="207"/>
      <c r="AF486" s="21"/>
      <c r="AG486" s="5"/>
      <c r="AH486" s="5"/>
      <c r="AI486" s="21"/>
      <c r="AJ486" s="3">
        <f t="shared" si="57"/>
        <v>0</v>
      </c>
      <c r="AK486" s="3">
        <f t="shared" si="58"/>
        <v>0</v>
      </c>
      <c r="AL486" s="3">
        <f t="shared" si="59"/>
        <v>0</v>
      </c>
      <c r="AM486" s="5"/>
      <c r="AN486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487" spans="2:40" customFormat="1" ht="20.9" customHeight="1" thickBot="1">
      <c r="B487" s="476">
        <v>45933</v>
      </c>
      <c r="C487" s="3" t="s">
        <v>220</v>
      </c>
      <c r="D487" s="611" t="s">
        <v>352</v>
      </c>
      <c r="E487" s="607" t="s">
        <v>88</v>
      </c>
      <c r="F487" s="607" t="s">
        <v>158</v>
      </c>
      <c r="G487" s="600">
        <v>22</v>
      </c>
      <c r="H487" s="600">
        <v>22</v>
      </c>
      <c r="I487" s="677">
        <v>0</v>
      </c>
      <c r="J487" s="677">
        <v>0</v>
      </c>
      <c r="K487" s="593">
        <v>121722.58</v>
      </c>
      <c r="L487" s="593">
        <v>0</v>
      </c>
      <c r="M487" s="746">
        <v>0</v>
      </c>
      <c r="N487" s="593">
        <v>0</v>
      </c>
      <c r="O487" s="593">
        <v>0</v>
      </c>
      <c r="P487" s="669">
        <v>-1217.2257999999999</v>
      </c>
      <c r="Q487" s="593">
        <v>0</v>
      </c>
      <c r="R487" s="593">
        <v>0</v>
      </c>
      <c r="S487" s="593">
        <v>0</v>
      </c>
      <c r="T487" s="593">
        <v>0</v>
      </c>
      <c r="U487" s="592" t="str">
        <f>IF(Tabela1[[#This Row],[Desconto SLA Mês]]&lt;&gt;"preenchimento pendente","Sim","Não")</f>
        <v>Sim</v>
      </c>
      <c r="V487" s="613">
        <f t="shared" si="53"/>
        <v>120505.3542</v>
      </c>
      <c r="W487" s="592"/>
      <c r="X487" s="609"/>
      <c r="Y487" s="609"/>
      <c r="Z487" s="609"/>
      <c r="AA487" s="610">
        <v>45931</v>
      </c>
      <c r="AB487" s="668" cm="1">
        <f t="array" ref="AB48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87" s="64"/>
      <c r="AD487" s="64">
        <v>3346.46</v>
      </c>
      <c r="AE487" s="207"/>
      <c r="AF487" s="5"/>
      <c r="AG487" s="6"/>
      <c r="AH487" s="5"/>
      <c r="AI487" s="5"/>
      <c r="AJ487" s="3">
        <f t="shared" si="57"/>
        <v>0</v>
      </c>
      <c r="AK487" s="3">
        <f t="shared" si="58"/>
        <v>-3346.46</v>
      </c>
      <c r="AL487" s="3">
        <f t="shared" si="59"/>
        <v>1217.2258000000002</v>
      </c>
      <c r="AM487" s="5"/>
      <c r="AN487" s="3" t="str">
        <f>_xlfn.XLOOKUP(Tabela1[[#This Row],[Unidade]],tabShoppingsEmails[Shopping],tabShoppingsEmails[E-mails consolidados])</f>
        <v>rafaela.portilho@caririshopping.com.br; brenda.brito@caririshopping.com.br; vitoria.silva@caririshopping.com.br; emilly.santos@caririshopping.com.br; ana.andrade@caririshopping.com.br; jesualdo.farias@caririshopping.com.br</v>
      </c>
    </row>
    <row r="488" spans="2:40" customFormat="1" ht="20.9" customHeight="1" thickBot="1">
      <c r="B488" s="476" t="s">
        <v>12</v>
      </c>
      <c r="C488" s="3" t="s">
        <v>433</v>
      </c>
      <c r="D488" s="611" t="s">
        <v>336</v>
      </c>
      <c r="E488" s="607" t="s">
        <v>212</v>
      </c>
      <c r="F488" s="607" t="s">
        <v>184</v>
      </c>
      <c r="G488" s="600">
        <v>11.67</v>
      </c>
      <c r="H488" s="600">
        <v>11.67</v>
      </c>
      <c r="I488" s="729" t="s">
        <v>454</v>
      </c>
      <c r="J488" s="729" t="s">
        <v>454</v>
      </c>
      <c r="K488" s="593">
        <v>75837.8</v>
      </c>
      <c r="L488" s="594"/>
      <c r="M488" s="594"/>
      <c r="N488" s="594"/>
      <c r="O488" s="594"/>
      <c r="P488" s="593">
        <v>0</v>
      </c>
      <c r="Q488" s="594"/>
      <c r="R488" s="594"/>
      <c r="S488" s="594"/>
      <c r="T488" s="594"/>
      <c r="U488" s="592" t="str">
        <f>IF(Tabela1[[#This Row],[Desconto SLA Mês]]&lt;&gt;"preenchimento pendente","Sim","Não")</f>
        <v>Sim</v>
      </c>
      <c r="V488" s="613">
        <f t="shared" si="53"/>
        <v>75837.8</v>
      </c>
      <c r="W488" s="592"/>
      <c r="X488" s="609"/>
      <c r="Y488" s="609"/>
      <c r="Z488" s="609"/>
      <c r="AA488" s="610">
        <v>45901</v>
      </c>
      <c r="AB488" s="668" cm="1">
        <f t="array" ref="AB48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88" s="207"/>
      <c r="AD488" s="207"/>
      <c r="AE488" s="207"/>
      <c r="AF488" s="5"/>
      <c r="AG488" s="5"/>
      <c r="AH488" s="5"/>
      <c r="AI488" s="5"/>
      <c r="AJ488" s="3">
        <f t="shared" si="57"/>
        <v>0</v>
      </c>
      <c r="AK488" s="3">
        <f t="shared" si="58"/>
        <v>0</v>
      </c>
      <c r="AL488" s="3">
        <f t="shared" si="59"/>
        <v>0</v>
      </c>
      <c r="AM488" s="5"/>
      <c r="AN488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489" spans="2:40" customFormat="1" ht="20.9" customHeight="1" thickBot="1">
      <c r="B489" s="476" t="s">
        <v>12</v>
      </c>
      <c r="C489" s="3" t="s">
        <v>433</v>
      </c>
      <c r="D489" s="611" t="s">
        <v>336</v>
      </c>
      <c r="E489" s="607" t="s">
        <v>213</v>
      </c>
      <c r="F489" s="607" t="s">
        <v>139</v>
      </c>
      <c r="G489" s="600">
        <v>5</v>
      </c>
      <c r="H489" s="600">
        <v>5</v>
      </c>
      <c r="I489" s="729" t="s">
        <v>454</v>
      </c>
      <c r="J489" s="729" t="s">
        <v>454</v>
      </c>
      <c r="K489" s="593">
        <v>25547</v>
      </c>
      <c r="L489" s="594"/>
      <c r="M489" s="594"/>
      <c r="N489" s="594"/>
      <c r="O489" s="594"/>
      <c r="P489" s="593">
        <v>0</v>
      </c>
      <c r="Q489" s="594"/>
      <c r="R489" s="594"/>
      <c r="S489" s="594"/>
      <c r="T489" s="594"/>
      <c r="U489" s="592" t="str">
        <f>IF(Tabela1[[#This Row],[Desconto SLA Mês]]&lt;&gt;"preenchimento pendente","Sim","Não")</f>
        <v>Sim</v>
      </c>
      <c r="V489" s="593">
        <f t="shared" si="53"/>
        <v>25547</v>
      </c>
      <c r="W489" s="592"/>
      <c r="X489" s="609"/>
      <c r="Y489" s="609"/>
      <c r="Z489" s="609"/>
      <c r="AA489" s="610">
        <v>45901</v>
      </c>
      <c r="AB489" s="668" cm="1">
        <f t="array" ref="AB48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89" s="207"/>
      <c r="AD489" s="207"/>
      <c r="AE489" s="207"/>
      <c r="AF489" s="5"/>
      <c r="AG489" s="5"/>
      <c r="AH489" s="5"/>
      <c r="AI489" s="5"/>
      <c r="AJ489" s="3">
        <f t="shared" si="57"/>
        <v>0</v>
      </c>
      <c r="AK489" s="3">
        <f t="shared" si="58"/>
        <v>0</v>
      </c>
      <c r="AL489" s="3">
        <f t="shared" si="59"/>
        <v>0</v>
      </c>
      <c r="AM489" s="5"/>
      <c r="AN489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490" spans="2:40" customFormat="1" ht="20.9" customHeight="1" thickBot="1">
      <c r="B490" s="476">
        <v>45931</v>
      </c>
      <c r="C490" s="3" t="s">
        <v>220</v>
      </c>
      <c r="D490" s="611" t="s">
        <v>336</v>
      </c>
      <c r="E490" s="607" t="s">
        <v>88</v>
      </c>
      <c r="F490" s="607" t="s">
        <v>140</v>
      </c>
      <c r="G490" s="600">
        <v>63</v>
      </c>
      <c r="H490" s="600">
        <v>65</v>
      </c>
      <c r="I490" s="600">
        <v>89</v>
      </c>
      <c r="J490" s="600">
        <v>0</v>
      </c>
      <c r="K490" s="593">
        <v>406573.69</v>
      </c>
      <c r="L490" s="593">
        <v>0</v>
      </c>
      <c r="M490" s="746">
        <v>-14581.17</v>
      </c>
      <c r="N490" s="593">
        <v>0</v>
      </c>
      <c r="O490" s="593">
        <v>0</v>
      </c>
      <c r="P490" s="768">
        <v>-4065.7369000000199</v>
      </c>
      <c r="Q490" s="593">
        <v>0</v>
      </c>
      <c r="R490" s="593">
        <v>0</v>
      </c>
      <c r="S490" s="593">
        <v>0</v>
      </c>
      <c r="T490" s="593">
        <v>0</v>
      </c>
      <c r="U490" s="592" t="s">
        <v>220</v>
      </c>
      <c r="V490" s="613">
        <f t="shared" si="53"/>
        <v>387926.7831</v>
      </c>
      <c r="W490" s="592"/>
      <c r="X490" s="609"/>
      <c r="Y490" s="609"/>
      <c r="Z490" s="609"/>
      <c r="AA490" s="610">
        <v>45931</v>
      </c>
      <c r="AB490" s="668" cm="1">
        <f t="array" ref="AB49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90" s="207"/>
      <c r="AD490" s="64">
        <v>67186.758023323622</v>
      </c>
      <c r="AE490" s="64"/>
      <c r="AF490" s="5"/>
      <c r="AG490" s="5"/>
      <c r="AH490" s="5"/>
      <c r="AI490" s="5"/>
      <c r="AJ490" s="3">
        <f t="shared" si="57"/>
        <v>14581.17</v>
      </c>
      <c r="AK490" s="3">
        <f t="shared" si="58"/>
        <v>-67186.758023323622</v>
      </c>
      <c r="AL490" s="3">
        <f t="shared" si="59"/>
        <v>18646.906900000002</v>
      </c>
      <c r="AM490" s="5"/>
      <c r="AN490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491" spans="2:40" customFormat="1" ht="20.9" customHeight="1" thickBot="1">
      <c r="B491" s="476" t="s">
        <v>12</v>
      </c>
      <c r="C491" s="3" t="s">
        <v>433</v>
      </c>
      <c r="D491" s="618" t="s">
        <v>336</v>
      </c>
      <c r="E491" s="607" t="s">
        <v>75</v>
      </c>
      <c r="F491" s="607" t="s">
        <v>140</v>
      </c>
      <c r="G491" s="600">
        <v>4</v>
      </c>
      <c r="H491" s="600">
        <v>4</v>
      </c>
      <c r="I491" s="729" t="s">
        <v>454</v>
      </c>
      <c r="J491" s="729" t="s">
        <v>454</v>
      </c>
      <c r="K491" s="593">
        <v>27078.76</v>
      </c>
      <c r="L491" s="594"/>
      <c r="M491" s="594"/>
      <c r="N491" s="594"/>
      <c r="O491" s="594"/>
      <c r="P491" s="593">
        <v>0</v>
      </c>
      <c r="Q491" s="594"/>
      <c r="R491" s="594"/>
      <c r="S491" s="594"/>
      <c r="T491" s="594"/>
      <c r="U491" s="592" t="str">
        <f>IF(Tabela1[[#This Row],[Desconto SLA Mês]]&lt;&gt;"preenchimento pendente","Sim","Não")</f>
        <v>Sim</v>
      </c>
      <c r="V491" s="613">
        <f t="shared" si="53"/>
        <v>27078.76</v>
      </c>
      <c r="W491" s="592"/>
      <c r="X491" s="609"/>
      <c r="Y491" s="609"/>
      <c r="Z491" s="609"/>
      <c r="AA491" s="610">
        <v>45901</v>
      </c>
      <c r="AB491" s="668" cm="1">
        <f t="array" ref="AB49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91" s="207"/>
      <c r="AD491" s="207"/>
      <c r="AE491" s="207"/>
      <c r="AF491" s="5"/>
      <c r="AG491" s="5"/>
      <c r="AH491" s="5"/>
      <c r="AI491" s="5"/>
      <c r="AJ491" s="3">
        <f t="shared" si="57"/>
        <v>0</v>
      </c>
      <c r="AK491" s="3">
        <f t="shared" si="58"/>
        <v>0</v>
      </c>
      <c r="AL491" s="3">
        <f t="shared" si="59"/>
        <v>0</v>
      </c>
      <c r="AM491" s="5"/>
      <c r="AN491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492" spans="2:40" customFormat="1" ht="20.9" customHeight="1" thickBot="1">
      <c r="B492" s="476" t="s">
        <v>12</v>
      </c>
      <c r="C492" s="3" t="s">
        <v>433</v>
      </c>
      <c r="D492" s="621" t="s">
        <v>336</v>
      </c>
      <c r="E492" s="607" t="s">
        <v>208</v>
      </c>
      <c r="F492" s="607" t="s">
        <v>153</v>
      </c>
      <c r="G492" s="600">
        <v>26</v>
      </c>
      <c r="H492" s="600">
        <v>26</v>
      </c>
      <c r="I492" s="729" t="s">
        <v>454</v>
      </c>
      <c r="J492" s="729" t="s">
        <v>454</v>
      </c>
      <c r="K492" s="593">
        <v>122188.53420969064</v>
      </c>
      <c r="L492" s="594"/>
      <c r="M492" s="594"/>
      <c r="N492" s="594"/>
      <c r="O492" s="594"/>
      <c r="P492" s="593">
        <v>0</v>
      </c>
      <c r="Q492" s="594"/>
      <c r="R492" s="594"/>
      <c r="S492" s="594"/>
      <c r="T492" s="594"/>
      <c r="U492" s="592" t="str">
        <f>IF(Tabela1[[#This Row],[Desconto SLA Mês]]&lt;&gt;"preenchimento pendente","Sim","Não")</f>
        <v>Sim</v>
      </c>
      <c r="V492" s="613">
        <f t="shared" si="53"/>
        <v>122188.53420969064</v>
      </c>
      <c r="W492" s="592"/>
      <c r="X492" s="609"/>
      <c r="Y492" s="609"/>
      <c r="Z492" s="609"/>
      <c r="AA492" s="610">
        <v>45901</v>
      </c>
      <c r="AB492" s="668" cm="1">
        <f t="array" ref="AB49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92" s="207"/>
      <c r="AD492" s="207"/>
      <c r="AE492" s="207"/>
      <c r="AF492" s="5"/>
      <c r="AG492" s="5"/>
      <c r="AH492" s="5"/>
      <c r="AI492" s="5"/>
      <c r="AJ492" s="3">
        <f t="shared" si="57"/>
        <v>0</v>
      </c>
      <c r="AK492" s="3">
        <f t="shared" si="58"/>
        <v>0</v>
      </c>
      <c r="AL492" s="3">
        <f t="shared" si="59"/>
        <v>0</v>
      </c>
      <c r="AM492" s="5"/>
      <c r="AN492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493" spans="2:40" customFormat="1" ht="20.9" customHeight="1" thickBot="1">
      <c r="B493" s="476" t="s">
        <v>12</v>
      </c>
      <c r="C493" s="3" t="s">
        <v>433</v>
      </c>
      <c r="D493" s="605" t="s">
        <v>336</v>
      </c>
      <c r="E493" s="607" t="s">
        <v>210</v>
      </c>
      <c r="F493" s="607" t="s">
        <v>153</v>
      </c>
      <c r="G493" s="600">
        <v>17</v>
      </c>
      <c r="H493" s="600">
        <v>17</v>
      </c>
      <c r="I493" s="729" t="s">
        <v>454</v>
      </c>
      <c r="J493" s="729" t="s">
        <v>454</v>
      </c>
      <c r="K493" s="593">
        <v>117832.81</v>
      </c>
      <c r="L493" s="594"/>
      <c r="M493" s="594"/>
      <c r="N493" s="594"/>
      <c r="O493" s="594"/>
      <c r="P493" s="593">
        <v>0</v>
      </c>
      <c r="Q493" s="594"/>
      <c r="R493" s="594"/>
      <c r="S493" s="594"/>
      <c r="T493" s="594"/>
      <c r="U493" s="592" t="str">
        <f>IF(Tabela1[[#This Row],[Desconto SLA Mês]]&lt;&gt;"preenchimento pendente","Sim","Não")</f>
        <v>Sim</v>
      </c>
      <c r="V493" s="613">
        <f t="shared" si="53"/>
        <v>117832.81</v>
      </c>
      <c r="W493" s="592"/>
      <c r="X493" s="609"/>
      <c r="Y493" s="609"/>
      <c r="Z493" s="609"/>
      <c r="AA493" s="610">
        <v>45901</v>
      </c>
      <c r="AB493" s="668" cm="1">
        <f t="array" ref="AB49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93" s="207"/>
      <c r="AD493" s="207"/>
      <c r="AE493" s="207"/>
      <c r="AF493" s="5"/>
      <c r="AG493" s="5"/>
      <c r="AH493" s="5"/>
      <c r="AI493" s="5"/>
      <c r="AJ493" s="3">
        <f t="shared" si="57"/>
        <v>0</v>
      </c>
      <c r="AK493" s="3">
        <f t="shared" si="58"/>
        <v>0</v>
      </c>
      <c r="AL493" s="3">
        <f t="shared" si="59"/>
        <v>0</v>
      </c>
      <c r="AM493" s="5"/>
      <c r="AN493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494" spans="2:40" customFormat="1" ht="30" customHeight="1" thickBot="1">
      <c r="B494" s="476"/>
      <c r="C494" s="3" t="s">
        <v>433</v>
      </c>
      <c r="D494" s="611" t="s">
        <v>354</v>
      </c>
      <c r="E494" s="607" t="s">
        <v>212</v>
      </c>
      <c r="F494" s="607" t="s">
        <v>195</v>
      </c>
      <c r="G494" s="600">
        <v>12</v>
      </c>
      <c r="H494" s="600">
        <v>13</v>
      </c>
      <c r="I494" s="680" t="s">
        <v>434</v>
      </c>
      <c r="J494" s="680" t="s">
        <v>434</v>
      </c>
      <c r="K494" s="593">
        <v>102827.51</v>
      </c>
      <c r="L494" s="593"/>
      <c r="M494" s="635"/>
      <c r="N494" s="600"/>
      <c r="O494" s="635"/>
      <c r="P494" s="673" t="s">
        <v>432</v>
      </c>
      <c r="Q494" s="593"/>
      <c r="R494" s="593">
        <v>0</v>
      </c>
      <c r="S494" s="593">
        <v>0</v>
      </c>
      <c r="T494" s="593">
        <v>0</v>
      </c>
      <c r="U494" s="592" t="str">
        <f>IF(Tabela1[[#This Row],[Desconto SLA Mês]]&lt;&gt;"preenchimento pendente","Sim","Não")</f>
        <v>Não</v>
      </c>
      <c r="V494" s="613">
        <f t="shared" si="53"/>
        <v>102827.51</v>
      </c>
      <c r="W494" s="592"/>
      <c r="X494" s="609"/>
      <c r="Y494" s="609"/>
      <c r="Z494" s="609"/>
      <c r="AA494" s="610">
        <v>45901</v>
      </c>
      <c r="AB494" s="668" cm="1">
        <f t="array" ref="AB49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94" s="207"/>
      <c r="AD494" s="207"/>
      <c r="AE494" s="207"/>
      <c r="AF494" s="5"/>
      <c r="AG494" s="5"/>
      <c r="AH494" s="5"/>
      <c r="AI494" s="5"/>
      <c r="AJ494" s="3">
        <f t="shared" si="57"/>
        <v>0</v>
      </c>
      <c r="AK494" s="3">
        <f t="shared" si="58"/>
        <v>0</v>
      </c>
      <c r="AL494" s="3">
        <f t="shared" si="59"/>
        <v>0</v>
      </c>
      <c r="AM494" s="5"/>
      <c r="AN494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495" spans="2:40" customFormat="1" ht="31.5" thickBot="1">
      <c r="B495" s="476"/>
      <c r="C495" s="3" t="s">
        <v>433</v>
      </c>
      <c r="D495" s="611" t="s">
        <v>354</v>
      </c>
      <c r="E495" s="607" t="s">
        <v>213</v>
      </c>
      <c r="F495" s="607" t="s">
        <v>171</v>
      </c>
      <c r="G495" s="600">
        <v>3</v>
      </c>
      <c r="H495" s="600">
        <v>3</v>
      </c>
      <c r="I495" s="680" t="s">
        <v>434</v>
      </c>
      <c r="J495" s="680" t="s">
        <v>434</v>
      </c>
      <c r="K495" s="593">
        <v>18698.97</v>
      </c>
      <c r="L495" s="593"/>
      <c r="M495" s="635"/>
      <c r="N495" s="593"/>
      <c r="O495" s="635"/>
      <c r="P495" s="673" t="s">
        <v>432</v>
      </c>
      <c r="Q495" s="593"/>
      <c r="R495" s="593">
        <v>0</v>
      </c>
      <c r="S495" s="593">
        <v>0</v>
      </c>
      <c r="T495" s="593">
        <v>0</v>
      </c>
      <c r="U495" s="592" t="str">
        <f>IF(Tabela1[[#This Row],[Desconto SLA Mês]]&lt;&gt;"preenchimento pendente","Sim","Não")</f>
        <v>Não</v>
      </c>
      <c r="V495" s="613" t="e">
        <f>(K495+#REF!+R495+S495+T495+O495)+IF(U495="Sim",P495+Q495,0)</f>
        <v>#REF!</v>
      </c>
      <c r="W495" s="592"/>
      <c r="X495" s="609"/>
      <c r="Y495" s="609"/>
      <c r="Z495" s="609"/>
      <c r="AA495" s="610">
        <v>45901</v>
      </c>
      <c r="AB495" s="668" cm="1">
        <f t="array" ref="AB49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95" s="207"/>
      <c r="AD495" s="207"/>
      <c r="AE495" s="207"/>
      <c r="AF495" s="5"/>
      <c r="AG495" s="5"/>
      <c r="AH495" s="5"/>
      <c r="AI495" s="5"/>
      <c r="AJ495" s="3" t="e">
        <f>L495-#REF!</f>
        <v>#REF!</v>
      </c>
      <c r="AK495" s="3">
        <f t="shared" si="58"/>
        <v>0</v>
      </c>
      <c r="AL495" s="3" t="e">
        <f t="shared" si="59"/>
        <v>#REF!</v>
      </c>
      <c r="AM495" s="5"/>
      <c r="AN495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496" spans="2:40" customFormat="1" ht="20.9" customHeight="1" thickBot="1">
      <c r="B496" s="476"/>
      <c r="C496" s="3" t="s">
        <v>433</v>
      </c>
      <c r="D496" s="611" t="s">
        <v>354</v>
      </c>
      <c r="E496" s="607" t="s">
        <v>88</v>
      </c>
      <c r="F496" s="607" t="s">
        <v>165</v>
      </c>
      <c r="G496" s="600">
        <v>41</v>
      </c>
      <c r="H496" s="600">
        <v>37</v>
      </c>
      <c r="I496" s="680" t="s">
        <v>434</v>
      </c>
      <c r="J496" s="680" t="s">
        <v>434</v>
      </c>
      <c r="K496" s="593">
        <v>187755.31811713288</v>
      </c>
      <c r="L496" s="593"/>
      <c r="M496" s="635"/>
      <c r="N496" s="593"/>
      <c r="O496" s="635"/>
      <c r="P496" s="673" t="s">
        <v>432</v>
      </c>
      <c r="Q496" s="593"/>
      <c r="R496" s="593">
        <v>0</v>
      </c>
      <c r="S496" s="593">
        <v>0</v>
      </c>
      <c r="T496" s="593">
        <v>12274.37</v>
      </c>
      <c r="U496" s="592" t="str">
        <f>IF(Tabela1[[#This Row],[Desconto SLA Mês]]&lt;&gt;"preenchimento pendente","Sim","Não")</f>
        <v>Não</v>
      </c>
      <c r="V496" s="613">
        <f>(K496+M495+R496+S496+T496+O496)+IF(U496="Sim",P496+Q496,0)</f>
        <v>200029.68811713287</v>
      </c>
      <c r="W496" s="592"/>
      <c r="X496" s="609"/>
      <c r="Y496" s="609">
        <v>12274.37</v>
      </c>
      <c r="Z496" s="609" t="s">
        <v>467</v>
      </c>
      <c r="AA496" s="610">
        <v>45901</v>
      </c>
      <c r="AB496" s="668" cm="1">
        <f t="array" ref="AB49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96" s="207"/>
      <c r="AD496" s="207"/>
      <c r="AE496" s="207"/>
      <c r="AF496" s="5"/>
      <c r="AG496" s="6"/>
      <c r="AH496" s="5"/>
      <c r="AI496" s="5"/>
      <c r="AJ496" s="3">
        <f>L496-M495</f>
        <v>0</v>
      </c>
      <c r="AK496" s="3">
        <f t="shared" si="58"/>
        <v>0</v>
      </c>
      <c r="AL496" s="3">
        <f t="shared" si="59"/>
        <v>-12274.369999999995</v>
      </c>
      <c r="AM496" s="5"/>
      <c r="AN496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497" spans="2:40" customFormat="1" ht="20.9" customHeight="1" thickBot="1">
      <c r="B497" s="476"/>
      <c r="C497" s="3" t="s">
        <v>433</v>
      </c>
      <c r="D497" s="611" t="s">
        <v>354</v>
      </c>
      <c r="E497" s="607" t="s">
        <v>75</v>
      </c>
      <c r="F497" s="607" t="s">
        <v>192</v>
      </c>
      <c r="G497" s="600">
        <v>3</v>
      </c>
      <c r="H497" s="600">
        <v>2</v>
      </c>
      <c r="I497" s="680" t="s">
        <v>434</v>
      </c>
      <c r="J497" s="680" t="s">
        <v>434</v>
      </c>
      <c r="K497" s="593">
        <v>16692.560000000001</v>
      </c>
      <c r="L497" s="593"/>
      <c r="M497" s="635"/>
      <c r="N497" s="593"/>
      <c r="O497" s="635"/>
      <c r="P497" s="673" t="s">
        <v>432</v>
      </c>
      <c r="Q497" s="593"/>
      <c r="R497" s="593">
        <v>0</v>
      </c>
      <c r="S497" s="593">
        <v>0</v>
      </c>
      <c r="T497" s="593">
        <v>0</v>
      </c>
      <c r="U497" s="592" t="str">
        <f>IF(Tabela1[[#This Row],[Desconto SLA Mês]]&lt;&gt;"preenchimento pendente","Sim","Não")</f>
        <v>Não</v>
      </c>
      <c r="V497" s="613">
        <f t="shared" si="53"/>
        <v>16692.560000000001</v>
      </c>
      <c r="W497" s="592"/>
      <c r="X497" s="609"/>
      <c r="Y497" s="609"/>
      <c r="Z497" s="609"/>
      <c r="AA497" s="610">
        <v>45901</v>
      </c>
      <c r="AB497" s="668" cm="1">
        <f t="array" ref="AB49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97" s="207"/>
      <c r="AD497" s="207"/>
      <c r="AE497" s="207"/>
      <c r="AF497" s="5"/>
      <c r="AG497" s="6"/>
      <c r="AH497" s="5"/>
      <c r="AI497" s="5"/>
      <c r="AJ497" s="3">
        <f t="shared" si="57"/>
        <v>0</v>
      </c>
      <c r="AK497" s="3">
        <f t="shared" si="58"/>
        <v>0</v>
      </c>
      <c r="AL497" s="3">
        <f t="shared" si="59"/>
        <v>0</v>
      </c>
      <c r="AM497" s="5"/>
      <c r="AN497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498" spans="2:40" customFormat="1" ht="20.9" customHeight="1" thickBot="1">
      <c r="B498" s="476"/>
      <c r="C498" s="3" t="s">
        <v>433</v>
      </c>
      <c r="D498" s="611" t="s">
        <v>354</v>
      </c>
      <c r="E498" s="607" t="s">
        <v>210</v>
      </c>
      <c r="F498" s="607" t="s">
        <v>153</v>
      </c>
      <c r="G498" s="600">
        <v>6</v>
      </c>
      <c r="H498" s="600">
        <v>6</v>
      </c>
      <c r="I498" s="680" t="s">
        <v>434</v>
      </c>
      <c r="J498" s="680" t="s">
        <v>434</v>
      </c>
      <c r="K498" s="593">
        <v>43775.05</v>
      </c>
      <c r="L498" s="593"/>
      <c r="M498" s="635"/>
      <c r="N498" s="600"/>
      <c r="O498" s="635"/>
      <c r="P498" s="673" t="s">
        <v>432</v>
      </c>
      <c r="Q498" s="593"/>
      <c r="R498" s="593">
        <v>0</v>
      </c>
      <c r="S498" s="593">
        <v>0</v>
      </c>
      <c r="T498" s="593">
        <v>0</v>
      </c>
      <c r="U498" s="592" t="str">
        <f>IF(Tabela1[[#This Row],[Desconto SLA Mês]]&lt;&gt;"preenchimento pendente","Sim","Não")</f>
        <v>Não</v>
      </c>
      <c r="V498" s="613">
        <f t="shared" si="53"/>
        <v>43775.05</v>
      </c>
      <c r="W498" s="592"/>
      <c r="X498" s="609"/>
      <c r="Y498" s="609"/>
      <c r="Z498" s="609"/>
      <c r="AA498" s="610">
        <v>45901</v>
      </c>
      <c r="AB498" s="668" cm="1">
        <f t="array" ref="AB49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498" s="207"/>
      <c r="AD498" s="207"/>
      <c r="AE498" s="207"/>
      <c r="AF498" s="5"/>
      <c r="AG498" s="5"/>
      <c r="AH498" s="5"/>
      <c r="AI498" s="5"/>
      <c r="AJ498" s="3">
        <f t="shared" ref="AJ498:AJ524" si="60">L498-M498</f>
        <v>0</v>
      </c>
      <c r="AK498" s="3">
        <f t="shared" ref="AK498:AK524" si="61">AC498-AD498</f>
        <v>0</v>
      </c>
      <c r="AL498" s="3">
        <f t="shared" ref="AL498:AL524" si="62">K498-V498</f>
        <v>0</v>
      </c>
      <c r="AM498" s="5"/>
      <c r="AN498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499" spans="2:40" customFormat="1" ht="20.9" customHeight="1" thickBot="1">
      <c r="B499" s="476">
        <v>45932</v>
      </c>
      <c r="C499" s="3" t="s">
        <v>220</v>
      </c>
      <c r="D499" s="605" t="s">
        <v>262</v>
      </c>
      <c r="E499" s="607" t="s">
        <v>212</v>
      </c>
      <c r="F499" s="607" t="s">
        <v>149</v>
      </c>
      <c r="G499" s="600">
        <v>20</v>
      </c>
      <c r="H499" s="600">
        <v>20</v>
      </c>
      <c r="I499" s="600">
        <v>0</v>
      </c>
      <c r="J499" s="600">
        <v>0</v>
      </c>
      <c r="K499" s="593">
        <v>151883.69663392901</v>
      </c>
      <c r="L499" s="593">
        <v>0</v>
      </c>
      <c r="M499" s="746">
        <v>0</v>
      </c>
      <c r="N499" s="593">
        <v>0</v>
      </c>
      <c r="O499" s="593">
        <v>0</v>
      </c>
      <c r="P499" s="593">
        <v>0</v>
      </c>
      <c r="Q499" s="593">
        <v>0</v>
      </c>
      <c r="R499" s="593">
        <v>0</v>
      </c>
      <c r="S499" s="593">
        <v>0</v>
      </c>
      <c r="T499" s="593">
        <v>0</v>
      </c>
      <c r="U499" s="592" t="str">
        <f>IF(Tabela1[[#This Row],[Desconto SLA Mês]]&lt;&gt;"preenchimento pendente","Sim","Não")</f>
        <v>Sim</v>
      </c>
      <c r="V499" s="613">
        <f t="shared" si="53"/>
        <v>151883.69663392901</v>
      </c>
      <c r="W499" s="592"/>
      <c r="X499" s="609"/>
      <c r="Y499" s="609"/>
      <c r="Z499" s="609"/>
      <c r="AA499" s="610">
        <v>45931</v>
      </c>
      <c r="AB499" s="668" cm="1">
        <f t="array" ref="AB49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499" s="207"/>
      <c r="AD499" s="207"/>
      <c r="AE499" s="207"/>
      <c r="AF499" s="5"/>
      <c r="AG499" s="5"/>
      <c r="AH499" s="5"/>
      <c r="AI499" s="5"/>
      <c r="AJ499" s="3">
        <f t="shared" si="60"/>
        <v>0</v>
      </c>
      <c r="AK499" s="3">
        <f t="shared" si="61"/>
        <v>0</v>
      </c>
      <c r="AL499" s="3">
        <f t="shared" si="62"/>
        <v>0</v>
      </c>
      <c r="AM499" s="5"/>
      <c r="AN499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500" spans="2:40" customFormat="1" ht="20.9" customHeight="1" thickBot="1">
      <c r="B500" s="476">
        <v>45932</v>
      </c>
      <c r="C500" s="3" t="s">
        <v>220</v>
      </c>
      <c r="D500" s="605" t="s">
        <v>262</v>
      </c>
      <c r="E500" s="607" t="s">
        <v>88</v>
      </c>
      <c r="F500" s="607" t="s">
        <v>170</v>
      </c>
      <c r="G500" s="600">
        <v>99</v>
      </c>
      <c r="H500" s="600">
        <v>97</v>
      </c>
      <c r="I500" s="600">
        <v>46</v>
      </c>
      <c r="J500" s="600">
        <v>0</v>
      </c>
      <c r="K500" s="593">
        <v>497376.81</v>
      </c>
      <c r="L500" s="593">
        <v>0</v>
      </c>
      <c r="M500" s="746">
        <v>-8139.6</v>
      </c>
      <c r="N500" s="593">
        <v>0</v>
      </c>
      <c r="O500" s="593">
        <v>0</v>
      </c>
      <c r="P500" s="593">
        <v>-4973.7680999999902</v>
      </c>
      <c r="Q500" s="593">
        <v>0</v>
      </c>
      <c r="R500" s="593">
        <v>0</v>
      </c>
      <c r="S500" s="593">
        <v>0</v>
      </c>
      <c r="T500" s="593">
        <v>0</v>
      </c>
      <c r="U500" s="592" t="str">
        <f>IF(Tabela1[[#This Row],[Desconto SLA Mês]]&lt;&gt;"preenchimento pendente","Sim","Não")</f>
        <v>Sim</v>
      </c>
      <c r="V500" s="613">
        <f t="shared" si="53"/>
        <v>484263.44190000003</v>
      </c>
      <c r="W500" s="592"/>
      <c r="X500" s="609"/>
      <c r="Y500" s="609"/>
      <c r="Z500" s="609"/>
      <c r="AA500" s="610">
        <v>45931</v>
      </c>
      <c r="AB500" s="668" cm="1">
        <f t="array" ref="AB50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00" s="207"/>
      <c r="AD500" s="207"/>
      <c r="AE500" s="207"/>
      <c r="AF500" s="5"/>
      <c r="AG500" s="5"/>
      <c r="AH500" s="5"/>
      <c r="AI500" s="5"/>
      <c r="AJ500" s="3">
        <f t="shared" si="60"/>
        <v>8139.6</v>
      </c>
      <c r="AK500" s="3">
        <f t="shared" si="61"/>
        <v>0</v>
      </c>
      <c r="AL500" s="3">
        <f t="shared" si="62"/>
        <v>13113.368099999963</v>
      </c>
      <c r="AM500" s="5"/>
      <c r="AN500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501" spans="2:40" customFormat="1" ht="20.9" customHeight="1" thickBot="1">
      <c r="B501" s="476"/>
      <c r="C501" s="3" t="s">
        <v>220</v>
      </c>
      <c r="D501" s="605" t="s">
        <v>262</v>
      </c>
      <c r="E501" s="607" t="s">
        <v>210</v>
      </c>
      <c r="F501" s="607" t="s">
        <v>153</v>
      </c>
      <c r="G501" s="600">
        <v>53</v>
      </c>
      <c r="H501" s="600">
        <v>53</v>
      </c>
      <c r="I501" s="729">
        <v>0</v>
      </c>
      <c r="J501" s="729">
        <v>0</v>
      </c>
      <c r="K501" s="593">
        <v>332408.99</v>
      </c>
      <c r="L501" s="593">
        <v>0</v>
      </c>
      <c r="M501" s="746">
        <v>0</v>
      </c>
      <c r="N501" s="593">
        <v>0</v>
      </c>
      <c r="O501" s="593">
        <v>0</v>
      </c>
      <c r="P501" s="593">
        <v>0</v>
      </c>
      <c r="Q501" s="593">
        <v>0</v>
      </c>
      <c r="R501" s="593">
        <v>0</v>
      </c>
      <c r="S501" s="593">
        <v>0</v>
      </c>
      <c r="T501" s="593">
        <v>0</v>
      </c>
      <c r="U501" s="592" t="str">
        <f>IF(Tabela1[[#This Row],[Desconto SLA Mês]]&lt;&gt;"preenchimento pendente","Sim","Não")</f>
        <v>Sim</v>
      </c>
      <c r="V501" s="613">
        <f t="shared" ref="V501:V520" si="63">(K501+M501+R501+S501+T501+O501)+IF(U501="Sim",P501+Q501,0)</f>
        <v>332408.99</v>
      </c>
      <c r="W501" s="592"/>
      <c r="X501" s="609"/>
      <c r="Y501" s="609"/>
      <c r="Z501" s="609"/>
      <c r="AA501" s="610">
        <v>45931</v>
      </c>
      <c r="AB501" s="668" cm="1">
        <f t="array" ref="AB50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01" s="207"/>
      <c r="AD501" s="207"/>
      <c r="AE501" s="207"/>
      <c r="AF501" s="5"/>
      <c r="AG501" s="5"/>
      <c r="AH501" s="5"/>
      <c r="AI501" s="5"/>
      <c r="AJ501" s="3">
        <f t="shared" si="60"/>
        <v>0</v>
      </c>
      <c r="AK501" s="3">
        <f t="shared" si="61"/>
        <v>0</v>
      </c>
      <c r="AL501" s="3">
        <f t="shared" si="62"/>
        <v>0</v>
      </c>
      <c r="AM501" s="5"/>
      <c r="AN501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502" spans="2:40" customFormat="1" ht="20.9" customHeight="1" thickBot="1">
      <c r="B502" s="476">
        <v>45933</v>
      </c>
      <c r="C502" s="3" t="s">
        <v>220</v>
      </c>
      <c r="D502" s="605" t="s">
        <v>342</v>
      </c>
      <c r="E502" s="607" t="s">
        <v>88</v>
      </c>
      <c r="F502" s="607" t="s">
        <v>158</v>
      </c>
      <c r="G502" s="600">
        <v>51</v>
      </c>
      <c r="H502" s="600">
        <v>40</v>
      </c>
      <c r="I502" s="677">
        <v>0</v>
      </c>
      <c r="J502" s="600">
        <v>0</v>
      </c>
      <c r="K502" s="593">
        <v>201256.43</v>
      </c>
      <c r="L502" s="593"/>
      <c r="M502" s="746">
        <v>0</v>
      </c>
      <c r="N502" s="593"/>
      <c r="O502" s="593">
        <v>0</v>
      </c>
      <c r="P502" s="669">
        <v>0</v>
      </c>
      <c r="Q502" s="593">
        <v>0</v>
      </c>
      <c r="R502" s="593">
        <v>-328.27600000000001</v>
      </c>
      <c r="S502" s="593">
        <v>0</v>
      </c>
      <c r="T502" s="593">
        <v>0</v>
      </c>
      <c r="U502" s="592" t="str">
        <f>IF(Tabela1[[#This Row],[Desconto SLA Mês]]&lt;&gt;"preenchimento pendente","Sim","Não")</f>
        <v>Sim</v>
      </c>
      <c r="V502" s="613">
        <f t="shared" si="63"/>
        <v>200928.15399999998</v>
      </c>
      <c r="W502" s="592"/>
      <c r="X502" s="609"/>
      <c r="Y502" s="609"/>
      <c r="Z502" s="609"/>
      <c r="AA502" s="610">
        <v>45901</v>
      </c>
      <c r="AB502" s="668" cm="1">
        <f t="array" ref="AB50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02" s="207"/>
      <c r="AD502" s="207"/>
      <c r="AE502" s="207"/>
      <c r="AF502" s="5"/>
      <c r="AG502" s="5"/>
      <c r="AH502" s="5"/>
      <c r="AI502" s="5"/>
      <c r="AJ502" s="3">
        <f t="shared" si="60"/>
        <v>0</v>
      </c>
      <c r="AK502" s="3">
        <f t="shared" si="61"/>
        <v>0</v>
      </c>
      <c r="AL502" s="3">
        <f t="shared" si="62"/>
        <v>328.27600000001257</v>
      </c>
      <c r="AM502" s="5"/>
      <c r="AN502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503" spans="2:40" customFormat="1" ht="20.9" customHeight="1" thickBot="1">
      <c r="B503" s="476"/>
      <c r="C503" s="3" t="s">
        <v>433</v>
      </c>
      <c r="D503" s="605" t="s">
        <v>342</v>
      </c>
      <c r="E503" s="607" t="s">
        <v>75</v>
      </c>
      <c r="F503" s="607" t="s">
        <v>179</v>
      </c>
      <c r="G503" s="600">
        <v>3</v>
      </c>
      <c r="H503" s="600">
        <v>2</v>
      </c>
      <c r="I503" s="680" t="s">
        <v>434</v>
      </c>
      <c r="J503" s="600"/>
      <c r="K503" s="593">
        <v>16153.77</v>
      </c>
      <c r="L503" s="593"/>
      <c r="M503" s="746">
        <v>0</v>
      </c>
      <c r="N503" s="593"/>
      <c r="O503" s="593">
        <v>0</v>
      </c>
      <c r="P503" s="669">
        <v>0</v>
      </c>
      <c r="Q503" s="593">
        <v>0</v>
      </c>
      <c r="R503" s="593">
        <v>0</v>
      </c>
      <c r="S503" s="593">
        <v>0</v>
      </c>
      <c r="T503" s="593">
        <v>0</v>
      </c>
      <c r="U503" s="592" t="str">
        <f>IF(Tabela1[[#This Row],[Desconto SLA Mês]]&lt;&gt;"preenchimento pendente","Sim","Não")</f>
        <v>Sim</v>
      </c>
      <c r="V503" s="613">
        <f t="shared" si="63"/>
        <v>16153.77</v>
      </c>
      <c r="W503" s="592"/>
      <c r="X503" s="609"/>
      <c r="Y503" s="609"/>
      <c r="Z503" s="609"/>
      <c r="AA503" s="610">
        <v>45901</v>
      </c>
      <c r="AB503" s="668" cm="1">
        <f t="array" ref="AB50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C503" s="207"/>
      <c r="AD503" s="207"/>
      <c r="AE503" s="207"/>
      <c r="AF503" s="5"/>
      <c r="AG503" s="6"/>
      <c r="AH503" s="5"/>
      <c r="AI503" s="5"/>
      <c r="AJ503" s="3">
        <f t="shared" si="60"/>
        <v>0</v>
      </c>
      <c r="AK503" s="3">
        <f t="shared" si="61"/>
        <v>0</v>
      </c>
      <c r="AL503" s="3">
        <f t="shared" si="62"/>
        <v>0</v>
      </c>
      <c r="AM503" s="5"/>
      <c r="AN503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504" spans="2:40" customFormat="1" ht="20.9" customHeight="1" thickBot="1">
      <c r="B504" s="476">
        <v>45939</v>
      </c>
      <c r="C504" s="3" t="s">
        <v>220</v>
      </c>
      <c r="D504" s="605" t="s">
        <v>342</v>
      </c>
      <c r="E504" s="607" t="s">
        <v>210</v>
      </c>
      <c r="F504" s="607" t="s">
        <v>158</v>
      </c>
      <c r="G504" s="600">
        <v>14</v>
      </c>
      <c r="H504" s="600">
        <v>14</v>
      </c>
      <c r="I504" s="677">
        <v>0</v>
      </c>
      <c r="J504" s="600">
        <v>0</v>
      </c>
      <c r="K504" s="593">
        <v>93374.15</v>
      </c>
      <c r="L504" s="593"/>
      <c r="M504" s="746">
        <v>0</v>
      </c>
      <c r="N504" s="593"/>
      <c r="O504" s="593">
        <v>0</v>
      </c>
      <c r="P504" s="669">
        <v>0</v>
      </c>
      <c r="Q504" s="593"/>
      <c r="R504" s="593">
        <v>0</v>
      </c>
      <c r="S504" s="593">
        <v>0</v>
      </c>
      <c r="T504" s="593">
        <v>0</v>
      </c>
      <c r="U504" s="592" t="str">
        <f>IF(Tabela1[[#This Row],[Desconto SLA Mês]]&lt;&gt;"preenchimento pendente","Sim","Não")</f>
        <v>Sim</v>
      </c>
      <c r="V504" s="613">
        <f t="shared" si="63"/>
        <v>93374.15</v>
      </c>
      <c r="W504" s="592"/>
      <c r="X504" s="609"/>
      <c r="Y504" s="609"/>
      <c r="Z504" s="609"/>
      <c r="AA504" s="610">
        <v>45901</v>
      </c>
      <c r="AB504" s="668" cm="1">
        <f t="array" ref="AB50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04" s="207"/>
      <c r="AD504" s="207"/>
      <c r="AE504" s="207"/>
      <c r="AF504" s="5"/>
      <c r="AG504" s="5"/>
      <c r="AH504" s="5"/>
      <c r="AI504" s="5"/>
      <c r="AJ504" s="3">
        <f t="shared" si="60"/>
        <v>0</v>
      </c>
      <c r="AK504" s="3">
        <f t="shared" si="61"/>
        <v>0</v>
      </c>
      <c r="AL504" s="3">
        <f t="shared" si="62"/>
        <v>0</v>
      </c>
      <c r="AM504" s="5"/>
      <c r="AN504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505" spans="2:40" customFormat="1" ht="20.9" customHeight="1" thickBot="1">
      <c r="B505" s="476"/>
      <c r="C505" s="3" t="s">
        <v>433</v>
      </c>
      <c r="D505" s="605" t="s">
        <v>350</v>
      </c>
      <c r="E505" s="607" t="s">
        <v>212</v>
      </c>
      <c r="F505" s="607" t="s">
        <v>174</v>
      </c>
      <c r="G505" s="600">
        <v>11</v>
      </c>
      <c r="H505" s="600">
        <v>11</v>
      </c>
      <c r="I505" s="635" t="s">
        <v>434</v>
      </c>
      <c r="J505" s="635" t="s">
        <v>434</v>
      </c>
      <c r="K505" s="593">
        <v>91765.56</v>
      </c>
      <c r="L505" s="593"/>
      <c r="M505" s="791"/>
      <c r="N505" s="593"/>
      <c r="O505" s="791"/>
      <c r="P505" s="599" t="s">
        <v>432</v>
      </c>
      <c r="Q505" s="593"/>
      <c r="R505" s="593">
        <v>0</v>
      </c>
      <c r="S505" s="593">
        <v>0</v>
      </c>
      <c r="T505" s="593">
        <v>0</v>
      </c>
      <c r="U505" s="592" t="str">
        <f>IF(Tabela1[[#This Row],[Desconto SLA Mês]]&lt;&gt;"preenchimento pendente","Sim","Não")</f>
        <v>Não</v>
      </c>
      <c r="V505" s="613">
        <f t="shared" si="63"/>
        <v>91765.56</v>
      </c>
      <c r="W505" s="592"/>
      <c r="X505" s="609"/>
      <c r="Y505" s="609"/>
      <c r="Z505" s="609"/>
      <c r="AA505" s="610">
        <v>45901</v>
      </c>
      <c r="AB505" s="668" cm="1">
        <f t="array" ref="AB50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05" s="207"/>
      <c r="AD505" s="207"/>
      <c r="AE505" s="207"/>
      <c r="AF505" s="5"/>
      <c r="AG505" s="5"/>
      <c r="AH505" s="5"/>
      <c r="AI505" s="5"/>
      <c r="AJ505" s="3">
        <f t="shared" si="60"/>
        <v>0</v>
      </c>
      <c r="AK505" s="3">
        <f t="shared" si="61"/>
        <v>0</v>
      </c>
      <c r="AL505" s="3">
        <f t="shared" si="62"/>
        <v>0</v>
      </c>
      <c r="AM505" s="5"/>
      <c r="AN505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06" spans="2:40" customFormat="1" ht="20.9" customHeight="1" thickBot="1">
      <c r="B506" s="476">
        <v>45930</v>
      </c>
      <c r="C506" s="3" t="s">
        <v>220</v>
      </c>
      <c r="D506" s="605" t="s">
        <v>350</v>
      </c>
      <c r="E506" s="606" t="s">
        <v>214</v>
      </c>
      <c r="F506" s="607" t="s">
        <v>201</v>
      </c>
      <c r="G506" s="600">
        <v>14</v>
      </c>
      <c r="H506" s="600">
        <v>10</v>
      </c>
      <c r="I506" s="600">
        <v>6</v>
      </c>
      <c r="J506" s="600">
        <v>0</v>
      </c>
      <c r="K506" s="593">
        <v>55283.696741</v>
      </c>
      <c r="L506" s="593"/>
      <c r="M506" s="746">
        <v>-1011.64</v>
      </c>
      <c r="N506" s="593"/>
      <c r="O506" s="593">
        <v>0</v>
      </c>
      <c r="P506" s="593">
        <v>-644.98</v>
      </c>
      <c r="Q506" s="593">
        <v>0</v>
      </c>
      <c r="R506" s="593">
        <v>0</v>
      </c>
      <c r="S506" s="593">
        <v>0</v>
      </c>
      <c r="T506" s="593">
        <v>0</v>
      </c>
      <c r="U506" s="592" t="str">
        <f>IF(Tabela1[[#This Row],[Desconto SLA Mês]]&lt;&gt;"preenchimento pendente","Sim","Não")</f>
        <v>Sim</v>
      </c>
      <c r="V506" s="613">
        <f t="shared" si="63"/>
        <v>53627.076740999997</v>
      </c>
      <c r="W506" s="592"/>
      <c r="X506" s="609"/>
      <c r="Y506" s="609"/>
      <c r="Z506" s="609"/>
      <c r="AA506" s="610">
        <v>45901</v>
      </c>
      <c r="AB506" s="668" cm="1">
        <f t="array" ref="AB50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06" s="207"/>
      <c r="AD506" s="207"/>
      <c r="AE506" s="207"/>
      <c r="AF506" s="5"/>
      <c r="AG506" s="5"/>
      <c r="AH506" s="5"/>
      <c r="AI506" s="5"/>
      <c r="AJ506" s="3">
        <f t="shared" si="60"/>
        <v>1011.64</v>
      </c>
      <c r="AK506" s="3">
        <f t="shared" si="61"/>
        <v>0</v>
      </c>
      <c r="AL506" s="3">
        <f t="shared" si="62"/>
        <v>1656.6200000000026</v>
      </c>
      <c r="AM506" s="5"/>
      <c r="AN506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07" spans="2:40" customFormat="1" ht="20.9" customHeight="1" thickBot="1">
      <c r="B507" s="476"/>
      <c r="C507" s="3" t="s">
        <v>433</v>
      </c>
      <c r="D507" s="605" t="s">
        <v>350</v>
      </c>
      <c r="E507" s="606" t="s">
        <v>213</v>
      </c>
      <c r="F507" s="607" t="s">
        <v>178</v>
      </c>
      <c r="G507" s="600">
        <v>2</v>
      </c>
      <c r="H507" s="600">
        <v>2</v>
      </c>
      <c r="I507" s="635" t="s">
        <v>434</v>
      </c>
      <c r="J507" s="635" t="s">
        <v>434</v>
      </c>
      <c r="K507" s="593">
        <v>13663.297432511999</v>
      </c>
      <c r="L507" s="593"/>
      <c r="M507" s="791"/>
      <c r="N507" s="593"/>
      <c r="O507" s="791"/>
      <c r="P507" s="599" t="s">
        <v>432</v>
      </c>
      <c r="Q507" s="593"/>
      <c r="R507" s="593">
        <v>0</v>
      </c>
      <c r="S507" s="593">
        <v>0</v>
      </c>
      <c r="T507" s="593">
        <v>0</v>
      </c>
      <c r="U507" s="592" t="str">
        <f>IF(Tabela1[[#This Row],[Desconto SLA Mês]]&lt;&gt;"preenchimento pendente","Sim","Não")</f>
        <v>Não</v>
      </c>
      <c r="V507" s="613">
        <f t="shared" si="63"/>
        <v>13663.297432511999</v>
      </c>
      <c r="W507" s="592"/>
      <c r="X507" s="609"/>
      <c r="Y507" s="609"/>
      <c r="Z507" s="609"/>
      <c r="AA507" s="610">
        <v>45901</v>
      </c>
      <c r="AB507" s="668" cm="1">
        <f t="array" ref="AB50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07" s="207"/>
      <c r="AD507" s="207"/>
      <c r="AE507" s="207"/>
      <c r="AF507" s="5"/>
      <c r="AG507" s="5"/>
      <c r="AH507" s="5"/>
      <c r="AI507" s="5"/>
      <c r="AJ507" s="3">
        <f t="shared" si="60"/>
        <v>0</v>
      </c>
      <c r="AK507" s="3">
        <f t="shared" si="61"/>
        <v>0</v>
      </c>
      <c r="AL507" s="3">
        <f t="shared" si="62"/>
        <v>0</v>
      </c>
      <c r="AM507" s="5"/>
      <c r="AN507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08" spans="2:40" customFormat="1" ht="20.9" customHeight="1" thickBot="1">
      <c r="B508" s="476">
        <v>45944</v>
      </c>
      <c r="C508" s="3" t="s">
        <v>220</v>
      </c>
      <c r="D508" s="611" t="s">
        <v>350</v>
      </c>
      <c r="E508" s="607" t="s">
        <v>88</v>
      </c>
      <c r="F508" s="607" t="s">
        <v>201</v>
      </c>
      <c r="G508" s="600">
        <v>36</v>
      </c>
      <c r="H508" s="600">
        <v>35</v>
      </c>
      <c r="I508" s="600">
        <v>34</v>
      </c>
      <c r="J508" s="600">
        <v>0</v>
      </c>
      <c r="K508" s="593">
        <v>229378.2888281843</v>
      </c>
      <c r="L508" s="593"/>
      <c r="M508" s="746">
        <v>-6265.79</v>
      </c>
      <c r="N508" s="593"/>
      <c r="O508" s="593">
        <v>0</v>
      </c>
      <c r="P508" s="593">
        <v>-5734.46</v>
      </c>
      <c r="Q508" s="593"/>
      <c r="R508" s="593">
        <v>-775.02</v>
      </c>
      <c r="S508" s="593">
        <v>-4454.0711994623998</v>
      </c>
      <c r="T508" s="593">
        <v>0</v>
      </c>
      <c r="U508" s="592" t="str">
        <f>IF(Tabela1[[#This Row],[Desconto SLA Mês]]&lt;&gt;"preenchimento pendente","Sim","Não")</f>
        <v>Sim</v>
      </c>
      <c r="V508" s="613">
        <f t="shared" si="63"/>
        <v>212148.94762872191</v>
      </c>
      <c r="W508" s="592"/>
      <c r="X508" s="609"/>
      <c r="Y508" s="609"/>
      <c r="Z508" s="609"/>
      <c r="AA508" s="610">
        <v>45901</v>
      </c>
      <c r="AB508" s="668" cm="1">
        <f t="array" ref="AB50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08" s="207">
        <v>18425.12</v>
      </c>
      <c r="AD508" s="64">
        <v>17398.36</v>
      </c>
      <c r="AE508" s="207"/>
      <c r="AF508" s="5"/>
      <c r="AG508" s="5"/>
      <c r="AH508" s="5"/>
      <c r="AI508" s="5"/>
      <c r="AJ508" s="3">
        <f t="shared" si="60"/>
        <v>6265.79</v>
      </c>
      <c r="AK508" s="3">
        <f t="shared" si="61"/>
        <v>1026.7599999999984</v>
      </c>
      <c r="AL508" s="3">
        <f t="shared" si="62"/>
        <v>17229.341199462389</v>
      </c>
      <c r="AM508" s="5"/>
      <c r="AN508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09" spans="2:40" customFormat="1" ht="20.9" customHeight="1" thickBot="1">
      <c r="B509" s="476"/>
      <c r="C509" s="3" t="s">
        <v>433</v>
      </c>
      <c r="D509" s="611" t="s">
        <v>350</v>
      </c>
      <c r="E509" s="607" t="s">
        <v>211</v>
      </c>
      <c r="F509" s="607" t="s">
        <v>201</v>
      </c>
      <c r="G509" s="600">
        <v>21</v>
      </c>
      <c r="H509" s="600">
        <v>13</v>
      </c>
      <c r="I509" s="635" t="s">
        <v>434</v>
      </c>
      <c r="J509" s="635" t="s">
        <v>434</v>
      </c>
      <c r="K509" s="593">
        <v>105771.5</v>
      </c>
      <c r="L509" s="593"/>
      <c r="M509" s="791"/>
      <c r="N509" s="593"/>
      <c r="O509" s="791"/>
      <c r="P509" s="599" t="s">
        <v>432</v>
      </c>
      <c r="Q509" s="593"/>
      <c r="R509" s="593">
        <v>0</v>
      </c>
      <c r="S509" s="593">
        <v>0</v>
      </c>
      <c r="T509" s="593">
        <v>0</v>
      </c>
      <c r="U509" s="592" t="str">
        <f>IF(Tabela1[[#This Row],[Desconto SLA Mês]]&lt;&gt;"preenchimento pendente","Sim","Não")</f>
        <v>Não</v>
      </c>
      <c r="V509" s="613">
        <f t="shared" si="63"/>
        <v>105771.5</v>
      </c>
      <c r="W509" s="592"/>
      <c r="X509" s="609"/>
      <c r="Y509" s="609">
        <v>21616.87</v>
      </c>
      <c r="Z509" s="609" t="s">
        <v>450</v>
      </c>
      <c r="AA509" s="610">
        <v>45901</v>
      </c>
      <c r="AB509" s="668" cm="1">
        <f t="array" ref="AB50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09" s="207"/>
      <c r="AD509" s="207"/>
      <c r="AE509" s="207"/>
      <c r="AF509" s="5"/>
      <c r="AG509" s="5"/>
      <c r="AH509" s="5"/>
      <c r="AI509" s="5"/>
      <c r="AJ509" s="3">
        <f t="shared" si="60"/>
        <v>0</v>
      </c>
      <c r="AK509" s="3">
        <f t="shared" si="61"/>
        <v>0</v>
      </c>
      <c r="AL509" s="3">
        <f t="shared" si="62"/>
        <v>0</v>
      </c>
      <c r="AM509" s="5"/>
      <c r="AN509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10" spans="2:40" customFormat="1" ht="20.9" customHeight="1" thickBot="1">
      <c r="B510" s="476"/>
      <c r="C510" s="3" t="s">
        <v>433</v>
      </c>
      <c r="D510" s="611" t="s">
        <v>350</v>
      </c>
      <c r="E510" s="607" t="s">
        <v>75</v>
      </c>
      <c r="F510" s="607" t="s">
        <v>201</v>
      </c>
      <c r="G510" s="600">
        <v>3</v>
      </c>
      <c r="H510" s="600">
        <v>2</v>
      </c>
      <c r="I510" s="635" t="s">
        <v>434</v>
      </c>
      <c r="J510" s="635" t="s">
        <v>434</v>
      </c>
      <c r="K510" s="593">
        <v>15827.385275754727</v>
      </c>
      <c r="L510" s="593"/>
      <c r="M510" s="791"/>
      <c r="N510" s="593"/>
      <c r="O510" s="791"/>
      <c r="P510" s="599" t="s">
        <v>432</v>
      </c>
      <c r="Q510" s="593"/>
      <c r="R510" s="593">
        <v>0</v>
      </c>
      <c r="S510" s="593">
        <v>0</v>
      </c>
      <c r="T510" s="593">
        <v>0</v>
      </c>
      <c r="U510" s="592" t="str">
        <f>IF(Tabela1[[#This Row],[Desconto SLA Mês]]&lt;&gt;"preenchimento pendente","Sim","Não")</f>
        <v>Não</v>
      </c>
      <c r="V510" s="613">
        <f t="shared" si="63"/>
        <v>15827.385275754727</v>
      </c>
      <c r="W510" s="592"/>
      <c r="X510" s="609"/>
      <c r="Y510" s="609"/>
      <c r="Z510" s="609"/>
      <c r="AA510" s="610">
        <v>45901</v>
      </c>
      <c r="AB510" s="668" cm="1">
        <f t="array" ref="AB51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10" s="207"/>
      <c r="AD510" s="207"/>
      <c r="AE510" s="207"/>
      <c r="AF510" s="5"/>
      <c r="AG510" s="5"/>
      <c r="AH510" s="5"/>
      <c r="AI510" s="5"/>
      <c r="AJ510" s="3">
        <f t="shared" si="60"/>
        <v>0</v>
      </c>
      <c r="AK510" s="3">
        <f t="shared" si="61"/>
        <v>0</v>
      </c>
      <c r="AL510" s="3">
        <f t="shared" si="62"/>
        <v>0</v>
      </c>
      <c r="AM510" s="5"/>
      <c r="AN510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11" spans="2:40" customFormat="1" ht="20.9" customHeight="1" thickBot="1">
      <c r="B511" s="476"/>
      <c r="C511" s="3" t="s">
        <v>433</v>
      </c>
      <c r="D511" s="611" t="s">
        <v>350</v>
      </c>
      <c r="E511" s="607" t="s">
        <v>208</v>
      </c>
      <c r="F511" s="607" t="s">
        <v>345</v>
      </c>
      <c r="G511" s="600">
        <v>16</v>
      </c>
      <c r="H511" s="600">
        <v>16</v>
      </c>
      <c r="I511" s="635" t="s">
        <v>434</v>
      </c>
      <c r="J511" s="635" t="s">
        <v>434</v>
      </c>
      <c r="K511" s="593">
        <v>73221.139152484131</v>
      </c>
      <c r="L511" s="593"/>
      <c r="M511" s="791"/>
      <c r="N511" s="593"/>
      <c r="O511" s="791"/>
      <c r="P511" s="599" t="s">
        <v>432</v>
      </c>
      <c r="Q511" s="593"/>
      <c r="R511" s="593">
        <v>0</v>
      </c>
      <c r="S511" s="593">
        <v>0</v>
      </c>
      <c r="T511" s="593">
        <v>0</v>
      </c>
      <c r="U511" s="592" t="str">
        <f>IF(Tabela1[[#This Row],[Desconto SLA Mês]]&lt;&gt;"preenchimento pendente","Sim","Não")</f>
        <v>Não</v>
      </c>
      <c r="V511" s="613">
        <f t="shared" si="63"/>
        <v>73221.139152484131</v>
      </c>
      <c r="W511" s="592"/>
      <c r="X511" s="609"/>
      <c r="Y511" s="609">
        <v>29054.15</v>
      </c>
      <c r="Z511" s="609" t="s">
        <v>437</v>
      </c>
      <c r="AA511" s="610">
        <v>45901</v>
      </c>
      <c r="AB511" s="668" cm="1">
        <f t="array" ref="AB51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11" s="207"/>
      <c r="AD511" s="207"/>
      <c r="AE511" s="207"/>
      <c r="AF511" s="5"/>
      <c r="AG511" s="5"/>
      <c r="AH511" s="5"/>
      <c r="AI511" s="5"/>
      <c r="AJ511" s="3">
        <f t="shared" si="60"/>
        <v>0</v>
      </c>
      <c r="AK511" s="3">
        <f t="shared" si="61"/>
        <v>0</v>
      </c>
      <c r="AL511" s="3">
        <f t="shared" si="62"/>
        <v>0</v>
      </c>
      <c r="AM511" s="5"/>
      <c r="AN511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12" spans="2:40" customFormat="1" ht="20.9" customHeight="1" thickBot="1">
      <c r="B512" s="476"/>
      <c r="C512" s="3" t="s">
        <v>433</v>
      </c>
      <c r="D512" s="611" t="s">
        <v>350</v>
      </c>
      <c r="E512" s="607" t="s">
        <v>210</v>
      </c>
      <c r="F512" s="607" t="s">
        <v>345</v>
      </c>
      <c r="G512" s="600">
        <v>10</v>
      </c>
      <c r="H512" s="600">
        <v>10</v>
      </c>
      <c r="I512" s="635" t="s">
        <v>434</v>
      </c>
      <c r="J512" s="635" t="s">
        <v>434</v>
      </c>
      <c r="K512" s="593">
        <v>65003.207074132697</v>
      </c>
      <c r="L512" s="593"/>
      <c r="M512" s="791"/>
      <c r="N512" s="593"/>
      <c r="O512" s="791"/>
      <c r="P512" s="599" t="s">
        <v>432</v>
      </c>
      <c r="Q512" s="593"/>
      <c r="R512" s="593">
        <v>0</v>
      </c>
      <c r="S512" s="593">
        <v>0</v>
      </c>
      <c r="T512" s="593">
        <v>0</v>
      </c>
      <c r="U512" s="592" t="str">
        <f>IF(Tabela1[[#This Row],[Desconto SLA Mês]]&lt;&gt;"preenchimento pendente","Sim","Não")</f>
        <v>Não</v>
      </c>
      <c r="V512" s="613">
        <f t="shared" si="63"/>
        <v>65003.207074132697</v>
      </c>
      <c r="W512" s="592"/>
      <c r="X512" s="609"/>
      <c r="Y512" s="609">
        <v>12090.6</v>
      </c>
      <c r="Z512" s="609" t="s">
        <v>437</v>
      </c>
      <c r="AA512" s="610">
        <v>45901</v>
      </c>
      <c r="AB512" s="668" cm="1">
        <f t="array" ref="AB51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12" s="64"/>
      <c r="AD512" s="64"/>
      <c r="AE512" s="207"/>
      <c r="AF512" s="5"/>
      <c r="AG512" s="5"/>
      <c r="AH512" s="5"/>
      <c r="AI512" s="5"/>
      <c r="AJ512" s="3">
        <f t="shared" si="60"/>
        <v>0</v>
      </c>
      <c r="AK512" s="3">
        <f t="shared" si="61"/>
        <v>0</v>
      </c>
      <c r="AL512" s="3">
        <f t="shared" si="62"/>
        <v>0</v>
      </c>
      <c r="AM512" s="5"/>
      <c r="AN512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13" spans="2:40" customFormat="1" ht="20.9" customHeight="1" thickBot="1">
      <c r="B513" s="476"/>
      <c r="C513" s="3" t="s">
        <v>433</v>
      </c>
      <c r="D513" s="611" t="s">
        <v>353</v>
      </c>
      <c r="E513" s="607" t="s">
        <v>212</v>
      </c>
      <c r="F513" s="607" t="s">
        <v>140</v>
      </c>
      <c r="G513" s="600">
        <v>12</v>
      </c>
      <c r="H513" s="600">
        <v>12</v>
      </c>
      <c r="I513" s="680" t="s">
        <v>434</v>
      </c>
      <c r="J513" s="680" t="s">
        <v>434</v>
      </c>
      <c r="K513" s="593">
        <v>105567.87</v>
      </c>
      <c r="L513" s="593"/>
      <c r="M513" s="596"/>
      <c r="N513" s="593"/>
      <c r="O513" s="596"/>
      <c r="P513" s="670" t="s">
        <v>432</v>
      </c>
      <c r="Q513" s="593"/>
      <c r="R513" s="593">
        <v>0</v>
      </c>
      <c r="S513" s="593">
        <v>0</v>
      </c>
      <c r="T513" s="593">
        <v>0</v>
      </c>
      <c r="U513" s="592" t="str">
        <f>IF(Tabela1[[#This Row],[Desconto SLA Mês]]&lt;&gt;"preenchimento pendente","Sim","Não")</f>
        <v>Não</v>
      </c>
      <c r="V513" s="613">
        <f t="shared" si="63"/>
        <v>105567.87</v>
      </c>
      <c r="W513" s="592"/>
      <c r="X513" s="609"/>
      <c r="Y513" s="609"/>
      <c r="Z513" s="609"/>
      <c r="AA513" s="610">
        <v>45901</v>
      </c>
      <c r="AB513" s="668" cm="1">
        <f t="array" ref="AB51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13" s="207"/>
      <c r="AD513" s="64"/>
      <c r="AE513" s="207"/>
      <c r="AF513" s="5"/>
      <c r="AG513" s="5"/>
      <c r="AH513" s="5"/>
      <c r="AI513" s="5"/>
      <c r="AJ513" s="3">
        <f t="shared" si="60"/>
        <v>0</v>
      </c>
      <c r="AK513" s="3">
        <f t="shared" si="61"/>
        <v>0</v>
      </c>
      <c r="AL513" s="3">
        <f t="shared" si="62"/>
        <v>0</v>
      </c>
      <c r="AM513" s="5"/>
      <c r="AN513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514" spans="2:40" customFormat="1" ht="20.9" customHeight="1" thickBot="1">
      <c r="B514" s="476"/>
      <c r="C514" s="3" t="s">
        <v>433</v>
      </c>
      <c r="D514" s="611" t="s">
        <v>353</v>
      </c>
      <c r="E514" s="607" t="s">
        <v>88</v>
      </c>
      <c r="F514" s="607" t="s">
        <v>140</v>
      </c>
      <c r="G514" s="600">
        <v>31</v>
      </c>
      <c r="H514" s="600">
        <v>34</v>
      </c>
      <c r="I514" s="680" t="s">
        <v>434</v>
      </c>
      <c r="J514" s="680" t="s">
        <v>434</v>
      </c>
      <c r="K514" s="593">
        <v>168520.09</v>
      </c>
      <c r="L514" s="593"/>
      <c r="M514" s="596"/>
      <c r="N514" s="593"/>
      <c r="O514" s="596"/>
      <c r="P514" s="670" t="s">
        <v>432</v>
      </c>
      <c r="Q514" s="593"/>
      <c r="R514" s="593">
        <v>0</v>
      </c>
      <c r="S514" s="593">
        <v>0</v>
      </c>
      <c r="T514" s="593">
        <v>0</v>
      </c>
      <c r="U514" s="592" t="str">
        <f>IF(Tabela1[[#This Row],[Desconto SLA Mês]]&lt;&gt;"preenchimento pendente","Sim","Não")</f>
        <v>Não</v>
      </c>
      <c r="V514" s="613">
        <f t="shared" si="63"/>
        <v>168520.09</v>
      </c>
      <c r="W514" s="592"/>
      <c r="X514" s="609"/>
      <c r="Y514" s="609"/>
      <c r="Z514" s="609"/>
      <c r="AA514" s="610">
        <v>45901</v>
      </c>
      <c r="AB514" s="668" cm="1">
        <f t="array" ref="AB51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14" s="64">
        <v>8850.8799999999992</v>
      </c>
      <c r="AD514" s="64"/>
      <c r="AE514" s="64"/>
      <c r="AF514" s="5"/>
      <c r="AG514" s="5"/>
      <c r="AH514" s="5"/>
      <c r="AI514" s="5"/>
      <c r="AJ514" s="3">
        <f t="shared" si="60"/>
        <v>0</v>
      </c>
      <c r="AK514" s="3">
        <f t="shared" si="61"/>
        <v>8850.8799999999992</v>
      </c>
      <c r="AL514" s="3">
        <f t="shared" si="62"/>
        <v>0</v>
      </c>
      <c r="AM514" s="5"/>
      <c r="AN514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515" spans="2:40" customFormat="1" ht="20.9" customHeight="1" thickBot="1">
      <c r="B515" s="476"/>
      <c r="C515" s="3" t="s">
        <v>433</v>
      </c>
      <c r="D515" s="611" t="s">
        <v>353</v>
      </c>
      <c r="E515" s="607" t="s">
        <v>211</v>
      </c>
      <c r="F515" s="607" t="s">
        <v>140</v>
      </c>
      <c r="G515" s="600">
        <v>21</v>
      </c>
      <c r="H515" s="600">
        <v>13</v>
      </c>
      <c r="I515" s="680" t="s">
        <v>434</v>
      </c>
      <c r="J515" s="680" t="s">
        <v>434</v>
      </c>
      <c r="K515" s="593">
        <v>108561.82062867301</v>
      </c>
      <c r="L515" s="593"/>
      <c r="M515" s="596"/>
      <c r="N515" s="593"/>
      <c r="O515" s="596"/>
      <c r="P515" s="669">
        <v>-1357.02</v>
      </c>
      <c r="Q515" s="593">
        <f>-1417.83-1701.39</f>
        <v>-3119.2200000000003</v>
      </c>
      <c r="R515" s="593">
        <v>0</v>
      </c>
      <c r="S515" s="593">
        <v>0</v>
      </c>
      <c r="T515" s="593">
        <v>0</v>
      </c>
      <c r="U515" s="592" t="str">
        <f>IF(Tabela1[[#This Row],[Desconto SLA Mês]]&lt;&gt;"preenchimento pendente","Sim","Não")</f>
        <v>Sim</v>
      </c>
      <c r="V515" s="613">
        <f t="shared" si="63"/>
        <v>104085.58062867301</v>
      </c>
      <c r="W515" s="592"/>
      <c r="X515" s="609"/>
      <c r="Y515" s="609"/>
      <c r="Z515" s="609"/>
      <c r="AA515" s="610">
        <v>45901</v>
      </c>
      <c r="AB515" s="668" cm="1">
        <f t="array" ref="AB51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15" s="207"/>
      <c r="AD515" s="207"/>
      <c r="AE515" s="207"/>
      <c r="AF515" s="5"/>
      <c r="AG515" s="5"/>
      <c r="AH515" s="5"/>
      <c r="AI515" s="5"/>
      <c r="AJ515" s="3">
        <f t="shared" si="60"/>
        <v>0</v>
      </c>
      <c r="AK515" s="3">
        <f t="shared" si="61"/>
        <v>0</v>
      </c>
      <c r="AL515" s="3">
        <f t="shared" si="62"/>
        <v>4476.2400000000052</v>
      </c>
      <c r="AM515" s="5"/>
      <c r="AN515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516" spans="2:40" customFormat="1" ht="20.9" customHeight="1" thickBot="1">
      <c r="B516" s="476"/>
      <c r="C516" s="3" t="s">
        <v>433</v>
      </c>
      <c r="D516" s="611" t="s">
        <v>353</v>
      </c>
      <c r="E516" s="607" t="s">
        <v>75</v>
      </c>
      <c r="F516" s="607" t="s">
        <v>140</v>
      </c>
      <c r="G516" s="600">
        <v>3</v>
      </c>
      <c r="H516" s="600">
        <v>3</v>
      </c>
      <c r="I516" s="680" t="s">
        <v>434</v>
      </c>
      <c r="J516" s="680" t="s">
        <v>434</v>
      </c>
      <c r="K516" s="593">
        <v>16648.64</v>
      </c>
      <c r="L516" s="593"/>
      <c r="M516" s="596"/>
      <c r="N516" s="593"/>
      <c r="O516" s="596"/>
      <c r="P516" s="669">
        <v>-208.11</v>
      </c>
      <c r="Q516" s="593">
        <f>-208.11-208.11</f>
        <v>-416.22</v>
      </c>
      <c r="R516" s="593">
        <v>0</v>
      </c>
      <c r="S516" s="593">
        <v>0</v>
      </c>
      <c r="T516" s="593">
        <v>0</v>
      </c>
      <c r="U516" s="592" t="str">
        <f>IF(Tabela1[[#This Row],[Desconto SLA Mês]]&lt;&gt;"preenchimento pendente","Sim","Não")</f>
        <v>Sim</v>
      </c>
      <c r="V516" s="613">
        <f t="shared" si="63"/>
        <v>16024.31</v>
      </c>
      <c r="W516" s="592"/>
      <c r="X516" s="609"/>
      <c r="Y516" s="609"/>
      <c r="Z516" s="609"/>
      <c r="AA516" s="610">
        <v>45901</v>
      </c>
      <c r="AB516" s="668" cm="1">
        <f t="array" ref="AB51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16" s="207"/>
      <c r="AD516" s="207"/>
      <c r="AE516" s="207"/>
      <c r="AF516" s="5"/>
      <c r="AG516" s="5"/>
      <c r="AH516" s="5"/>
      <c r="AI516" s="5"/>
      <c r="AJ516" s="3">
        <f t="shared" si="60"/>
        <v>0</v>
      </c>
      <c r="AK516" s="3">
        <f t="shared" si="61"/>
        <v>0</v>
      </c>
      <c r="AL516" s="3">
        <f t="shared" si="62"/>
        <v>624.32999999999993</v>
      </c>
      <c r="AM516" s="5"/>
      <c r="AN516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517" spans="2:40" customFormat="1" ht="20.9" customHeight="1" thickBot="1">
      <c r="B517" s="476"/>
      <c r="C517" s="3" t="s">
        <v>433</v>
      </c>
      <c r="D517" s="611" t="s">
        <v>353</v>
      </c>
      <c r="E517" s="607" t="s">
        <v>208</v>
      </c>
      <c r="F517" s="607" t="s">
        <v>181</v>
      </c>
      <c r="G517" s="600">
        <v>12</v>
      </c>
      <c r="H517" s="600">
        <v>12</v>
      </c>
      <c r="I517" s="680" t="s">
        <v>434</v>
      </c>
      <c r="J517" s="680" t="s">
        <v>434</v>
      </c>
      <c r="K517" s="593">
        <v>44090.759999999995</v>
      </c>
      <c r="L517" s="593"/>
      <c r="M517" s="596"/>
      <c r="N517" s="593"/>
      <c r="O517" s="596"/>
      <c r="P517" s="670" t="s">
        <v>432</v>
      </c>
      <c r="Q517" s="593"/>
      <c r="R517" s="593">
        <v>0</v>
      </c>
      <c r="S517" s="593">
        <v>0</v>
      </c>
      <c r="T517" s="593">
        <v>0</v>
      </c>
      <c r="U517" s="592" t="str">
        <f>IF(Tabela1[[#This Row],[Desconto SLA Mês]]&lt;&gt;"preenchimento pendente","Sim","Não")</f>
        <v>Não</v>
      </c>
      <c r="V517" s="613">
        <f t="shared" si="63"/>
        <v>44090.759999999995</v>
      </c>
      <c r="W517" s="592"/>
      <c r="X517" s="609"/>
      <c r="Y517" s="609"/>
      <c r="Z517" s="609"/>
      <c r="AA517" s="610">
        <v>45901</v>
      </c>
      <c r="AB517" s="668" cm="1">
        <f t="array" ref="AB51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17" s="207"/>
      <c r="AD517" s="207"/>
      <c r="AE517" s="207"/>
      <c r="AF517" s="5"/>
      <c r="AG517" s="5"/>
      <c r="AH517" s="5"/>
      <c r="AI517" s="5"/>
      <c r="AJ517" s="3">
        <f t="shared" si="60"/>
        <v>0</v>
      </c>
      <c r="AK517" s="3">
        <f t="shared" si="61"/>
        <v>0</v>
      </c>
      <c r="AL517" s="3">
        <f t="shared" si="62"/>
        <v>0</v>
      </c>
      <c r="AM517" s="5"/>
      <c r="AN517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518" spans="2:40" customFormat="1" ht="20.9" customHeight="1" thickBot="1">
      <c r="B518" s="476"/>
      <c r="C518" s="3" t="s">
        <v>433</v>
      </c>
      <c r="D518" s="611" t="s">
        <v>353</v>
      </c>
      <c r="E518" s="607" t="s">
        <v>210</v>
      </c>
      <c r="F518" s="607" t="s">
        <v>193</v>
      </c>
      <c r="G518" s="600">
        <v>10</v>
      </c>
      <c r="H518" s="600">
        <v>10</v>
      </c>
      <c r="I518" s="680" t="s">
        <v>434</v>
      </c>
      <c r="J518" s="680" t="s">
        <v>434</v>
      </c>
      <c r="K518" s="593">
        <v>51655.93</v>
      </c>
      <c r="L518" s="593"/>
      <c r="M518" s="596"/>
      <c r="N518" s="593"/>
      <c r="O518" s="596"/>
      <c r="P518" s="670" t="s">
        <v>432</v>
      </c>
      <c r="Q518" s="593"/>
      <c r="R518" s="593">
        <v>0</v>
      </c>
      <c r="S518" s="593">
        <v>0</v>
      </c>
      <c r="T518" s="593">
        <v>0</v>
      </c>
      <c r="U518" s="592" t="str">
        <f>IF(Tabela1[[#This Row],[Desconto SLA Mês]]&lt;&gt;"preenchimento pendente","Sim","Não")</f>
        <v>Não</v>
      </c>
      <c r="V518" s="613">
        <f t="shared" si="63"/>
        <v>51655.93</v>
      </c>
      <c r="W518" s="592"/>
      <c r="X518" s="609"/>
      <c r="Y518" s="609"/>
      <c r="Z518" s="609"/>
      <c r="AA518" s="610">
        <v>45901</v>
      </c>
      <c r="AB518" s="668" cm="1">
        <f t="array" ref="AB51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18" s="207"/>
      <c r="AD518" s="207"/>
      <c r="AE518" s="207"/>
      <c r="AF518" s="5"/>
      <c r="AG518" s="5"/>
      <c r="AH518" s="5"/>
      <c r="AI518" s="5"/>
      <c r="AJ518" s="3">
        <f t="shared" si="60"/>
        <v>0</v>
      </c>
      <c r="AK518" s="3">
        <f t="shared" si="61"/>
        <v>0</v>
      </c>
      <c r="AL518" s="3">
        <f t="shared" si="62"/>
        <v>0</v>
      </c>
      <c r="AM518" s="5"/>
      <c r="AN518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519" spans="2:40" customFormat="1" ht="20.9" customHeight="1" thickBot="1">
      <c r="B519" s="476">
        <v>45932</v>
      </c>
      <c r="C519" s="3" t="s">
        <v>220</v>
      </c>
      <c r="D519" s="611" t="s">
        <v>344</v>
      </c>
      <c r="E519" s="607" t="s">
        <v>212</v>
      </c>
      <c r="F519" s="607" t="s">
        <v>152</v>
      </c>
      <c r="G519" s="600">
        <v>11.65</v>
      </c>
      <c r="H519" s="600">
        <v>11.65</v>
      </c>
      <c r="I519" s="600">
        <v>0</v>
      </c>
      <c r="J519" s="600">
        <v>0</v>
      </c>
      <c r="K519" s="593">
        <v>95900.91</v>
      </c>
      <c r="L519" s="593">
        <v>0</v>
      </c>
      <c r="M519" s="746">
        <v>0</v>
      </c>
      <c r="N519" s="593">
        <v>0</v>
      </c>
      <c r="O519" s="593">
        <v>0</v>
      </c>
      <c r="P519" s="593">
        <v>0</v>
      </c>
      <c r="Q519" s="593">
        <v>0</v>
      </c>
      <c r="R519" s="593">
        <v>0</v>
      </c>
      <c r="S519" s="593">
        <v>0</v>
      </c>
      <c r="T519" s="593">
        <v>0</v>
      </c>
      <c r="U519" s="592" t="str">
        <f>IF(Tabela1[[#This Row],[Desconto SLA Mês]]&lt;&gt;"preenchimento pendente","Sim","Não")</f>
        <v>Sim</v>
      </c>
      <c r="V519" s="613">
        <f t="shared" si="63"/>
        <v>95900.91</v>
      </c>
      <c r="W519" s="592"/>
      <c r="X519" s="609"/>
      <c r="Y519" s="609"/>
      <c r="Z519" s="609"/>
      <c r="AA519" s="610">
        <v>45931</v>
      </c>
      <c r="AB519" s="668" cm="1">
        <f t="array" ref="AB51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19" s="207"/>
      <c r="AD519" s="207"/>
      <c r="AE519" s="207"/>
      <c r="AF519" s="5"/>
      <c r="AG519" s="6"/>
      <c r="AH519" s="5"/>
      <c r="AI519" s="5"/>
      <c r="AJ519" s="3">
        <f t="shared" si="60"/>
        <v>0</v>
      </c>
      <c r="AK519" s="3">
        <f t="shared" si="61"/>
        <v>0</v>
      </c>
      <c r="AL519" s="3">
        <f t="shared" si="62"/>
        <v>0</v>
      </c>
      <c r="AM519" s="5"/>
      <c r="AN519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20" spans="2:40" customFormat="1" ht="20.9" customHeight="1" thickBot="1">
      <c r="B520" s="476">
        <v>45932</v>
      </c>
      <c r="C520" s="3" t="s">
        <v>220</v>
      </c>
      <c r="D520" s="611" t="s">
        <v>344</v>
      </c>
      <c r="E520" s="607" t="s">
        <v>214</v>
      </c>
      <c r="F520" s="607" t="s">
        <v>142</v>
      </c>
      <c r="G520" s="600">
        <v>14</v>
      </c>
      <c r="H520" s="600">
        <v>11</v>
      </c>
      <c r="I520" s="600">
        <v>3</v>
      </c>
      <c r="J520" s="600">
        <v>0</v>
      </c>
      <c r="K520" s="593">
        <v>66209.09</v>
      </c>
      <c r="L520" s="593">
        <v>0</v>
      </c>
      <c r="M520" s="746">
        <v>-438.78</v>
      </c>
      <c r="N520" s="593">
        <v>0</v>
      </c>
      <c r="O520" s="593">
        <v>0</v>
      </c>
      <c r="P520" s="593">
        <v>-622.36988333333295</v>
      </c>
      <c r="Q520" s="593">
        <v>0</v>
      </c>
      <c r="R520" s="593">
        <v>0</v>
      </c>
      <c r="S520" s="593">
        <v>0</v>
      </c>
      <c r="T520" s="593">
        <v>0</v>
      </c>
      <c r="U520" s="592" t="str">
        <f>IF(Tabela1[[#This Row],[Desconto SLA Mês]]&lt;&gt;"preenchimento pendente","Sim","Não")</f>
        <v>Sim</v>
      </c>
      <c r="V520" s="593">
        <f t="shared" si="63"/>
        <v>65147.940116666665</v>
      </c>
      <c r="W520" s="592"/>
      <c r="X520" s="609"/>
      <c r="Y520" s="609"/>
      <c r="Z520" s="609"/>
      <c r="AA520" s="610">
        <v>45931</v>
      </c>
      <c r="AB520" s="668" cm="1">
        <f t="array" ref="AB52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20" s="207"/>
      <c r="AD520" s="64">
        <v>4278.889518443093</v>
      </c>
      <c r="AE520" s="207"/>
      <c r="AF520" s="5"/>
      <c r="AG520" s="5"/>
      <c r="AH520" s="5"/>
      <c r="AI520" s="5"/>
      <c r="AJ520" s="3">
        <f t="shared" si="60"/>
        <v>438.78</v>
      </c>
      <c r="AK520" s="3">
        <f t="shared" si="61"/>
        <v>-4278.889518443093</v>
      </c>
      <c r="AL520" s="3">
        <f t="shared" si="62"/>
        <v>1061.1498833333317</v>
      </c>
      <c r="AM520" s="5"/>
      <c r="AN520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21" spans="2:40" customFormat="1" ht="20.9" customHeight="1" thickBot="1">
      <c r="B521" s="476">
        <v>45933</v>
      </c>
      <c r="C521" s="3" t="s">
        <v>220</v>
      </c>
      <c r="D521" s="611" t="s">
        <v>344</v>
      </c>
      <c r="E521" s="607" t="s">
        <v>213</v>
      </c>
      <c r="F521" s="607" t="s">
        <v>347</v>
      </c>
      <c r="G521" s="600">
        <v>3</v>
      </c>
      <c r="H521" s="600">
        <v>3.25</v>
      </c>
      <c r="I521" s="600">
        <v>0</v>
      </c>
      <c r="J521" s="600">
        <v>0</v>
      </c>
      <c r="K521" s="593">
        <v>20652.419999999998</v>
      </c>
      <c r="L521" s="593">
        <v>0</v>
      </c>
      <c r="M521" s="746">
        <v>0</v>
      </c>
      <c r="N521" s="593">
        <v>0</v>
      </c>
      <c r="O521" s="593">
        <v>0</v>
      </c>
      <c r="P521" s="593">
        <v>-34.42</v>
      </c>
      <c r="Q521" s="593">
        <v>0</v>
      </c>
      <c r="R521" s="593">
        <v>0</v>
      </c>
      <c r="S521" s="593">
        <v>0</v>
      </c>
      <c r="T521" s="593">
        <v>0</v>
      </c>
      <c r="U521" s="592" t="s">
        <v>220</v>
      </c>
      <c r="V521" s="613">
        <f>(K521+R521+S521+T521+O521)+IF(U521="Sim",P521+Q521,0)</f>
        <v>20618</v>
      </c>
      <c r="W521" s="592"/>
      <c r="X521" s="609"/>
      <c r="Y521" s="609"/>
      <c r="Z521" s="609"/>
      <c r="AA521" s="610">
        <v>45931</v>
      </c>
      <c r="AB521" s="668" cm="1">
        <f t="array" ref="AB52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21" s="207"/>
      <c r="AD521" s="207"/>
      <c r="AE521" s="207"/>
      <c r="AF521" s="5"/>
      <c r="AG521" s="5"/>
      <c r="AH521" s="5"/>
      <c r="AI521" s="5"/>
      <c r="AJ521" s="3">
        <f t="shared" si="60"/>
        <v>0</v>
      </c>
      <c r="AK521" s="3">
        <f t="shared" si="61"/>
        <v>0</v>
      </c>
      <c r="AL521" s="3">
        <f t="shared" si="62"/>
        <v>34.419999999998254</v>
      </c>
      <c r="AM521" s="5"/>
      <c r="AN521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22" spans="2:40" customFormat="1" ht="20.9" customHeight="1" thickBot="1">
      <c r="B522" s="476">
        <v>45953</v>
      </c>
      <c r="C522" s="3" t="s">
        <v>1236</v>
      </c>
      <c r="D522" s="611" t="s">
        <v>344</v>
      </c>
      <c r="E522" s="607" t="s">
        <v>88</v>
      </c>
      <c r="F522" s="607" t="s">
        <v>158</v>
      </c>
      <c r="G522" s="600"/>
      <c r="H522" s="600">
        <v>40</v>
      </c>
      <c r="I522" s="677">
        <v>0</v>
      </c>
      <c r="J522" s="600">
        <v>0</v>
      </c>
      <c r="K522" s="593">
        <v>240827.77</v>
      </c>
      <c r="L522" s="593">
        <v>0</v>
      </c>
      <c r="M522" s="593">
        <v>0</v>
      </c>
      <c r="N522" s="593">
        <v>0</v>
      </c>
      <c r="O522" s="593">
        <v>0</v>
      </c>
      <c r="P522" s="669">
        <v>0</v>
      </c>
      <c r="Q522" s="593">
        <v>0</v>
      </c>
      <c r="R522" s="593">
        <v>0</v>
      </c>
      <c r="S522" s="593">
        <v>0</v>
      </c>
      <c r="T522" s="593">
        <v>-10034.49</v>
      </c>
      <c r="U522" s="592" t="s">
        <v>220</v>
      </c>
      <c r="V522" s="592">
        <f>(K522+M522+R522+S522+T522+O522)+IF(U522="Sim",P522+Q522,0)</f>
        <v>230793.28</v>
      </c>
      <c r="W522" s="592"/>
      <c r="X522" s="609"/>
      <c r="Y522" s="609"/>
      <c r="Z522" s="609"/>
      <c r="AA522" s="610">
        <v>45931</v>
      </c>
      <c r="AB522" s="668" cm="1">
        <f t="array" ref="AB52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22" s="207"/>
      <c r="AD522" s="207"/>
      <c r="AE522" s="207"/>
      <c r="AF522" s="5"/>
      <c r="AG522" s="5"/>
      <c r="AH522" s="5"/>
      <c r="AI522" s="5"/>
      <c r="AJ522" s="3">
        <f>L522-M522</f>
        <v>0</v>
      </c>
      <c r="AK522" s="3">
        <f>AC522-AD522</f>
        <v>0</v>
      </c>
      <c r="AL522" s="3">
        <f>K522-V522</f>
        <v>10034.489999999991</v>
      </c>
      <c r="AM522" s="5"/>
      <c r="AN522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23" spans="2:40" customFormat="1" ht="20.9" customHeight="1" thickBot="1">
      <c r="B523" s="476">
        <v>45933</v>
      </c>
      <c r="C523" s="3" t="s">
        <v>220</v>
      </c>
      <c r="D523" s="611" t="s">
        <v>344</v>
      </c>
      <c r="E523" s="607" t="s">
        <v>88</v>
      </c>
      <c r="F523" s="607" t="s">
        <v>153</v>
      </c>
      <c r="G523" s="600">
        <v>43</v>
      </c>
      <c r="H523" s="600">
        <v>40</v>
      </c>
      <c r="I523" s="600">
        <v>312</v>
      </c>
      <c r="J523" s="600">
        <v>0</v>
      </c>
      <c r="K523" s="593">
        <v>38205.580287474331</v>
      </c>
      <c r="L523" s="593">
        <v>0</v>
      </c>
      <c r="M523" s="746">
        <v>-65275.81</v>
      </c>
      <c r="N523" s="593">
        <v>0</v>
      </c>
      <c r="O523" s="593">
        <v>0</v>
      </c>
      <c r="P523" s="593">
        <v>-2325.7600000000002</v>
      </c>
      <c r="Q523" s="593">
        <v>0</v>
      </c>
      <c r="R523" s="593">
        <v>0</v>
      </c>
      <c r="S523" s="593">
        <v>-5199.6403680431831</v>
      </c>
      <c r="T523" s="593">
        <v>0</v>
      </c>
      <c r="U523" s="592" t="str">
        <f>IF(Tabela1[[#This Row],[Desconto SLA Mês]]&lt;&gt;"preenchimento pendente","Sim","Não")</f>
        <v>Sim</v>
      </c>
      <c r="V523" s="593">
        <v>0</v>
      </c>
      <c r="W523" s="592"/>
      <c r="X523" s="609"/>
      <c r="Y523" s="609"/>
      <c r="Z523" s="609"/>
      <c r="AA523" s="610">
        <v>45931</v>
      </c>
      <c r="AB523" s="668" cm="1">
        <f t="array" ref="AB52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23" s="207"/>
      <c r="AD523" s="207"/>
      <c r="AE523" s="207"/>
      <c r="AF523" s="5"/>
      <c r="AG523" s="5"/>
      <c r="AH523" s="5"/>
      <c r="AI523" s="5"/>
      <c r="AJ523" s="3">
        <f t="shared" si="60"/>
        <v>65275.81</v>
      </c>
      <c r="AK523" s="3">
        <f t="shared" si="61"/>
        <v>0</v>
      </c>
      <c r="AL523" s="3">
        <f t="shared" si="62"/>
        <v>38205.580287474331</v>
      </c>
      <c r="AM523" s="5"/>
      <c r="AN523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24" spans="2:40" customFormat="1" ht="20.9" customHeight="1" thickBot="1">
      <c r="B524" s="476">
        <v>45938</v>
      </c>
      <c r="C524" s="3" t="s">
        <v>220</v>
      </c>
      <c r="D524" s="611" t="s">
        <v>344</v>
      </c>
      <c r="E524" s="607" t="s">
        <v>211</v>
      </c>
      <c r="F524" s="607" t="s">
        <v>140</v>
      </c>
      <c r="G524" s="600">
        <v>29</v>
      </c>
      <c r="H524" s="600">
        <v>19</v>
      </c>
      <c r="I524" s="600">
        <v>70</v>
      </c>
      <c r="J524" s="600">
        <v>0</v>
      </c>
      <c r="K524" s="593">
        <v>154169.37</v>
      </c>
      <c r="L524" s="593"/>
      <c r="M524" s="746">
        <v>-16031.61</v>
      </c>
      <c r="N524" s="593"/>
      <c r="O524" s="593">
        <v>0</v>
      </c>
      <c r="P524" s="746">
        <v>-1541.69</v>
      </c>
      <c r="Q524" s="593">
        <v>0</v>
      </c>
      <c r="R524" s="593">
        <v>0</v>
      </c>
      <c r="S524" s="593">
        <v>-1413.76999999999</v>
      </c>
      <c r="T524" s="593">
        <v>0</v>
      </c>
      <c r="U524" s="592" t="s">
        <v>220</v>
      </c>
      <c r="V524" s="592">
        <f t="shared" ref="V524:V554" si="64">(K524+M524+R524+S524+T524+O524)+IF(U524="Sim",P524+Q524,0)</f>
        <v>135182.30000000002</v>
      </c>
      <c r="W524" s="592"/>
      <c r="X524" s="609"/>
      <c r="Y524" s="609"/>
      <c r="Z524" s="609"/>
      <c r="AA524" s="610">
        <v>45931</v>
      </c>
      <c r="AB524" s="668" cm="1">
        <f t="array" ref="AB52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24" s="207"/>
      <c r="AD524" s="207"/>
      <c r="AE524" s="207"/>
      <c r="AF524" s="5"/>
      <c r="AG524" s="5"/>
      <c r="AH524" s="5"/>
      <c r="AI524" s="5"/>
      <c r="AJ524" s="3">
        <f t="shared" si="60"/>
        <v>16031.61</v>
      </c>
      <c r="AK524" s="3">
        <f t="shared" si="61"/>
        <v>0</v>
      </c>
      <c r="AL524" s="3">
        <f t="shared" si="62"/>
        <v>18987.069999999978</v>
      </c>
      <c r="AM524" s="5"/>
      <c r="AN524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25" spans="2:40" ht="20.9" customHeight="1" thickBot="1">
      <c r="B525" s="476">
        <v>45938</v>
      </c>
      <c r="C525" s="3" t="s">
        <v>220</v>
      </c>
      <c r="D525" s="618" t="s">
        <v>344</v>
      </c>
      <c r="E525" s="619" t="s">
        <v>75</v>
      </c>
      <c r="F525" s="607" t="s">
        <v>140</v>
      </c>
      <c r="G525" s="600">
        <v>1</v>
      </c>
      <c r="H525" s="600">
        <v>1</v>
      </c>
      <c r="I525" s="600">
        <v>30</v>
      </c>
      <c r="J525" s="600">
        <v>0</v>
      </c>
      <c r="K525" s="593">
        <v>7994.6986728149504</v>
      </c>
      <c r="L525" s="593"/>
      <c r="M525" s="746">
        <v>-7994.6986728149504</v>
      </c>
      <c r="N525" s="593"/>
      <c r="O525" s="593">
        <v>0</v>
      </c>
      <c r="P525" s="770">
        <v>0</v>
      </c>
      <c r="Q525" s="593">
        <v>0</v>
      </c>
      <c r="R525" s="593">
        <v>0</v>
      </c>
      <c r="S525" s="593">
        <v>0</v>
      </c>
      <c r="T525" s="593">
        <v>0</v>
      </c>
      <c r="U525" s="592" t="str">
        <f>IF(Tabela1[[#This Row],[Desconto SLA Mês]]&lt;&gt;"preenchimento pendente","Sim","Não")</f>
        <v>Sim</v>
      </c>
      <c r="V525" s="592">
        <f t="shared" si="64"/>
        <v>0</v>
      </c>
      <c r="W525" s="592"/>
      <c r="X525" s="609"/>
      <c r="Y525" s="609"/>
      <c r="Z525" s="609"/>
      <c r="AA525" s="610">
        <v>45931</v>
      </c>
      <c r="AB525" s="668" cm="1">
        <f t="array" ref="AB52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25" s="207"/>
      <c r="AD525" s="207"/>
      <c r="AE525" s="207"/>
      <c r="AF525" s="5"/>
      <c r="AG525" s="5"/>
      <c r="AH525" s="5"/>
      <c r="AI525" s="5"/>
      <c r="AJ525" s="3"/>
      <c r="AK525" s="3"/>
      <c r="AL525" s="3"/>
      <c r="AM525" s="5"/>
      <c r="AN525" s="48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26" spans="2:40" customFormat="1" ht="20.9" customHeight="1" thickBot="1">
      <c r="B526" s="476">
        <v>45932</v>
      </c>
      <c r="C526" s="3" t="s">
        <v>220</v>
      </c>
      <c r="D526" s="621" t="s">
        <v>344</v>
      </c>
      <c r="E526" s="622" t="s">
        <v>208</v>
      </c>
      <c r="F526" s="607" t="s">
        <v>345</v>
      </c>
      <c r="G526" s="600">
        <v>22</v>
      </c>
      <c r="H526" s="600">
        <v>24</v>
      </c>
      <c r="I526" s="600">
        <v>2</v>
      </c>
      <c r="J526" s="600">
        <v>0</v>
      </c>
      <c r="K526" s="593">
        <v>120000</v>
      </c>
      <c r="L526" s="593">
        <v>0</v>
      </c>
      <c r="M526" s="593">
        <v>-331.5</v>
      </c>
      <c r="N526" s="593">
        <v>0</v>
      </c>
      <c r="O526" s="593">
        <v>0</v>
      </c>
      <c r="P526" s="593">
        <v>-600</v>
      </c>
      <c r="Q526" s="593">
        <v>0</v>
      </c>
      <c r="R526" s="593">
        <v>0</v>
      </c>
      <c r="S526" s="593">
        <v>0</v>
      </c>
      <c r="T526" s="593">
        <v>0</v>
      </c>
      <c r="U526" s="592" t="str">
        <f>IF(Tabela1[[#This Row],[Desconto SLA Mês]]&lt;&gt;"preenchimento pendente","Sim","Não")</f>
        <v>Sim</v>
      </c>
      <c r="V526" s="613">
        <f t="shared" si="64"/>
        <v>119068.5</v>
      </c>
      <c r="W526" s="592"/>
      <c r="X526" s="609"/>
      <c r="Y526" s="609"/>
      <c r="Z526" s="609"/>
      <c r="AA526" s="610">
        <v>45931</v>
      </c>
      <c r="AB526" s="668" cm="1">
        <f t="array" ref="AB52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26" s="207"/>
      <c r="AD526" s="207"/>
      <c r="AE526" s="207"/>
      <c r="AF526" s="5"/>
      <c r="AG526" s="5"/>
      <c r="AH526" s="5"/>
      <c r="AI526" s="5"/>
      <c r="AJ526" s="3">
        <f t="shared" ref="AJ526:AJ557" si="65">L526-M526</f>
        <v>331.5</v>
      </c>
      <c r="AK526" s="3">
        <f t="shared" ref="AK526:AK557" si="66">AC526-AD526</f>
        <v>0</v>
      </c>
      <c r="AL526" s="3">
        <f t="shared" ref="AL526:AL557" si="67">K526-V526</f>
        <v>931.5</v>
      </c>
      <c r="AM526" s="5"/>
      <c r="AN526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27" spans="2:40" customFormat="1" ht="20.9" customHeight="1" thickBot="1">
      <c r="B527" s="476">
        <v>45932</v>
      </c>
      <c r="C527" s="3" t="s">
        <v>220</v>
      </c>
      <c r="D527" s="605" t="s">
        <v>344</v>
      </c>
      <c r="E527" s="606" t="s">
        <v>210</v>
      </c>
      <c r="F527" s="607" t="s">
        <v>345</v>
      </c>
      <c r="G527" s="600">
        <v>16</v>
      </c>
      <c r="H527" s="600">
        <v>16</v>
      </c>
      <c r="I527" s="600">
        <v>3</v>
      </c>
      <c r="J527" s="600">
        <v>0</v>
      </c>
      <c r="K527" s="593">
        <v>113000</v>
      </c>
      <c r="L527" s="593">
        <v>0</v>
      </c>
      <c r="M527" s="593">
        <v>-225.92</v>
      </c>
      <c r="N527" s="593">
        <v>0</v>
      </c>
      <c r="O527" s="593">
        <v>0</v>
      </c>
      <c r="P527" s="593">
        <v>0</v>
      </c>
      <c r="Q527" s="593">
        <v>0</v>
      </c>
      <c r="R527" s="593">
        <v>0</v>
      </c>
      <c r="S527" s="593">
        <v>0</v>
      </c>
      <c r="T527" s="593">
        <v>0</v>
      </c>
      <c r="U527" s="592" t="str">
        <f>IF(Tabela1[[#This Row],[Desconto SLA Mês]]&lt;&gt;"preenchimento pendente","Sim","Não")</f>
        <v>Sim</v>
      </c>
      <c r="V527" s="613">
        <f t="shared" si="64"/>
        <v>112774.08</v>
      </c>
      <c r="W527" s="592"/>
      <c r="X527" s="609"/>
      <c r="Y527" s="609"/>
      <c r="Z527" s="609"/>
      <c r="AA527" s="610">
        <v>45931</v>
      </c>
      <c r="AB527" s="668" cm="1">
        <f t="array" ref="AB52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27" s="207"/>
      <c r="AD527" s="207"/>
      <c r="AE527" s="207"/>
      <c r="AF527" s="5"/>
      <c r="AG527" s="5"/>
      <c r="AH527" s="5"/>
      <c r="AI527" s="5"/>
      <c r="AJ527" s="3">
        <f t="shared" si="65"/>
        <v>225.92</v>
      </c>
      <c r="AK527" s="3">
        <f t="shared" si="66"/>
        <v>0</v>
      </c>
      <c r="AL527" s="3">
        <f t="shared" si="67"/>
        <v>225.91999999999825</v>
      </c>
      <c r="AM527" s="5"/>
      <c r="AN527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28" spans="2:40" customFormat="1" ht="20.9" customHeight="1" thickBot="1">
      <c r="B528" s="476"/>
      <c r="C528" s="3" t="s">
        <v>433</v>
      </c>
      <c r="D528" s="611" t="s">
        <v>348</v>
      </c>
      <c r="E528" s="607" t="s">
        <v>212</v>
      </c>
      <c r="F528" s="607" t="s">
        <v>143</v>
      </c>
      <c r="G528" s="600">
        <v>4.66</v>
      </c>
      <c r="H528" s="600"/>
      <c r="I528" s="677"/>
      <c r="J528" s="600"/>
      <c r="K528" s="593"/>
      <c r="L528" s="593"/>
      <c r="M528" s="595"/>
      <c r="N528" s="593"/>
      <c r="O528" s="593"/>
      <c r="P528" s="669"/>
      <c r="Q528" s="593"/>
      <c r="R528" s="593"/>
      <c r="S528" s="593"/>
      <c r="T528" s="593"/>
      <c r="U528" s="592" t="str">
        <f>IF(Tabela1[[#This Row],[Desconto SLA Mês]]&lt;&gt;"preenchimento pendente","Sim","Não")</f>
        <v>Sim</v>
      </c>
      <c r="V528" s="613">
        <f t="shared" si="64"/>
        <v>0</v>
      </c>
      <c r="W528" s="592"/>
      <c r="X528" s="609"/>
      <c r="Y528" s="609"/>
      <c r="Z528" s="609"/>
      <c r="AA528" s="610">
        <v>45901</v>
      </c>
      <c r="AB528" s="668" cm="1">
        <f t="array" ref="AB52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28" s="207"/>
      <c r="AD528" s="207"/>
      <c r="AE528" s="207"/>
      <c r="AF528" s="5"/>
      <c r="AG528" s="5"/>
      <c r="AH528" s="5"/>
      <c r="AI528" s="5"/>
      <c r="AJ528" s="3">
        <f t="shared" si="65"/>
        <v>0</v>
      </c>
      <c r="AK528" s="3">
        <f t="shared" si="66"/>
        <v>0</v>
      </c>
      <c r="AL528" s="3">
        <f t="shared" si="67"/>
        <v>0</v>
      </c>
      <c r="AM528" s="5"/>
      <c r="AN528" s="3"/>
    </row>
    <row r="529" spans="2:40" customFormat="1" ht="20.9" customHeight="1" thickBot="1">
      <c r="B529" s="476"/>
      <c r="C529" s="3" t="s">
        <v>433</v>
      </c>
      <c r="D529" s="611" t="s">
        <v>348</v>
      </c>
      <c r="E529" s="607" t="s">
        <v>88</v>
      </c>
      <c r="F529" s="607" t="s">
        <v>180</v>
      </c>
      <c r="G529" s="600">
        <v>25</v>
      </c>
      <c r="H529" s="600"/>
      <c r="I529" s="677"/>
      <c r="J529" s="600"/>
      <c r="K529" s="593"/>
      <c r="L529" s="593"/>
      <c r="M529" s="595"/>
      <c r="N529" s="593"/>
      <c r="O529" s="593"/>
      <c r="P529" s="669"/>
      <c r="Q529" s="593"/>
      <c r="R529" s="593"/>
      <c r="S529" s="593"/>
      <c r="T529" s="593"/>
      <c r="U529" s="592" t="str">
        <f>IF(Tabela1[[#This Row],[Desconto SLA Mês]]&lt;&gt;"preenchimento pendente","Sim","Não")</f>
        <v>Sim</v>
      </c>
      <c r="V529" s="613">
        <f t="shared" si="64"/>
        <v>0</v>
      </c>
      <c r="W529" s="592"/>
      <c r="X529" s="609"/>
      <c r="Y529" s="609"/>
      <c r="Z529" s="609"/>
      <c r="AA529" s="610">
        <v>45901</v>
      </c>
      <c r="AB529" s="668" cm="1">
        <f t="array" ref="AB52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29" s="207"/>
      <c r="AD529" s="207"/>
      <c r="AE529" s="207"/>
      <c r="AF529" s="5"/>
      <c r="AG529" s="5"/>
      <c r="AH529" s="5"/>
      <c r="AI529" s="5"/>
      <c r="AJ529" s="3">
        <f t="shared" si="65"/>
        <v>0</v>
      </c>
      <c r="AK529" s="3">
        <f t="shared" si="66"/>
        <v>0</v>
      </c>
      <c r="AL529" s="3">
        <f t="shared" si="67"/>
        <v>0</v>
      </c>
      <c r="AM529" s="5"/>
      <c r="AN529" s="3"/>
    </row>
    <row r="530" spans="2:40" customFormat="1" ht="20.9" customHeight="1" thickBot="1">
      <c r="B530" s="476"/>
      <c r="C530" s="3" t="s">
        <v>433</v>
      </c>
      <c r="D530" s="611" t="s">
        <v>348</v>
      </c>
      <c r="E530" s="607" t="s">
        <v>75</v>
      </c>
      <c r="F530" s="607" t="s">
        <v>138</v>
      </c>
      <c r="G530" s="600">
        <v>2</v>
      </c>
      <c r="H530" s="600"/>
      <c r="I530" s="677"/>
      <c r="J530" s="600"/>
      <c r="K530" s="593"/>
      <c r="L530" s="593"/>
      <c r="M530" s="595"/>
      <c r="N530" s="593"/>
      <c r="O530" s="593"/>
      <c r="P530" s="669"/>
      <c r="Q530" s="593"/>
      <c r="R530" s="593"/>
      <c r="S530" s="593"/>
      <c r="T530" s="593"/>
      <c r="U530" s="592" t="str">
        <f>IF(Tabela1[[#This Row],[Desconto SLA Mês]]&lt;&gt;"preenchimento pendente","Sim","Não")</f>
        <v>Sim</v>
      </c>
      <c r="V530" s="613">
        <f t="shared" si="64"/>
        <v>0</v>
      </c>
      <c r="W530" s="592"/>
      <c r="X530" s="609"/>
      <c r="Y530" s="609"/>
      <c r="Z530" s="609"/>
      <c r="AA530" s="610">
        <v>45901</v>
      </c>
      <c r="AB530" s="668" cm="1">
        <f t="array" ref="AB53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30" s="207"/>
      <c r="AD530" s="207"/>
      <c r="AE530" s="207"/>
      <c r="AF530" s="5"/>
      <c r="AG530" s="5"/>
      <c r="AH530" s="5"/>
      <c r="AI530" s="5"/>
      <c r="AJ530" s="3">
        <f t="shared" si="65"/>
        <v>0</v>
      </c>
      <c r="AK530" s="3">
        <f t="shared" si="66"/>
        <v>0</v>
      </c>
      <c r="AL530" s="3">
        <f t="shared" si="67"/>
        <v>0</v>
      </c>
      <c r="AM530" s="5"/>
      <c r="AN530" s="3"/>
    </row>
    <row r="531" spans="2:40" customFormat="1" ht="16" thickBot="1">
      <c r="B531" s="476"/>
      <c r="C531" s="3" t="s">
        <v>433</v>
      </c>
      <c r="D531" s="611" t="s">
        <v>348</v>
      </c>
      <c r="E531" s="607" t="s">
        <v>210</v>
      </c>
      <c r="F531" s="607" t="s">
        <v>151</v>
      </c>
      <c r="G531" s="600">
        <v>6</v>
      </c>
      <c r="H531" s="600"/>
      <c r="I531" s="677"/>
      <c r="J531" s="600"/>
      <c r="K531" s="593"/>
      <c r="L531" s="593"/>
      <c r="M531" s="595"/>
      <c r="N531" s="593"/>
      <c r="O531" s="593"/>
      <c r="P531" s="669"/>
      <c r="Q531" s="593"/>
      <c r="R531" s="593"/>
      <c r="S531" s="593"/>
      <c r="T531" s="593"/>
      <c r="U531" s="592" t="str">
        <f>IF(Tabela1[[#This Row],[Desconto SLA Mês]]&lt;&gt;"preenchimento pendente","Sim","Não")</f>
        <v>Sim</v>
      </c>
      <c r="V531" s="613">
        <f t="shared" si="64"/>
        <v>0</v>
      </c>
      <c r="W531" s="592"/>
      <c r="X531" s="609"/>
      <c r="Y531" s="609"/>
      <c r="Z531" s="609"/>
      <c r="AA531" s="610">
        <v>45901</v>
      </c>
      <c r="AB531" s="668" cm="1">
        <f t="array" ref="AB53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31" s="207"/>
      <c r="AD531" s="207"/>
      <c r="AE531" s="207"/>
      <c r="AF531" s="5"/>
      <c r="AG531" s="5"/>
      <c r="AH531" s="5"/>
      <c r="AI531" s="5"/>
      <c r="AJ531" s="3">
        <f t="shared" si="65"/>
        <v>0</v>
      </c>
      <c r="AK531" s="3">
        <f t="shared" si="66"/>
        <v>0</v>
      </c>
      <c r="AL531" s="3">
        <f t="shared" si="67"/>
        <v>0</v>
      </c>
      <c r="AM531" s="5"/>
      <c r="AN531" s="3"/>
    </row>
    <row r="532" spans="2:40" customFormat="1" ht="31.5" thickBot="1">
      <c r="B532" s="476"/>
      <c r="C532" s="3" t="s">
        <v>433</v>
      </c>
      <c r="D532" s="611" t="s">
        <v>324</v>
      </c>
      <c r="E532" s="607" t="s">
        <v>212</v>
      </c>
      <c r="F532" s="607" t="s">
        <v>184</v>
      </c>
      <c r="G532" s="600">
        <v>12</v>
      </c>
      <c r="H532" s="600"/>
      <c r="I532" s="600"/>
      <c r="J532" s="600"/>
      <c r="K532" s="593"/>
      <c r="L532" s="593"/>
      <c r="M532" s="593"/>
      <c r="N532" s="593"/>
      <c r="O532" s="593"/>
      <c r="P532" s="593"/>
      <c r="Q532" s="593"/>
      <c r="R532" s="593"/>
      <c r="S532" s="593"/>
      <c r="T532" s="593"/>
      <c r="U532" s="592" t="str">
        <f>IF(Tabela1[[#This Row],[Desconto SLA Mês]]&lt;&gt;"preenchimento pendente","Sim","Não")</f>
        <v>Sim</v>
      </c>
      <c r="V532" s="592">
        <f t="shared" si="64"/>
        <v>0</v>
      </c>
      <c r="W532" s="592"/>
      <c r="X532" s="609"/>
      <c r="Y532" s="609"/>
      <c r="Z532" s="609"/>
      <c r="AA532" s="610">
        <v>45931</v>
      </c>
      <c r="AB532" s="668" cm="1">
        <f t="array" ref="AB53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32" s="207"/>
      <c r="AD532" s="207"/>
      <c r="AE532" s="207"/>
      <c r="AF532" s="5"/>
      <c r="AG532" s="5"/>
      <c r="AH532" s="5"/>
      <c r="AI532" s="5"/>
      <c r="AJ532" s="3">
        <f t="shared" si="65"/>
        <v>0</v>
      </c>
      <c r="AK532" s="3">
        <f t="shared" si="66"/>
        <v>0</v>
      </c>
      <c r="AL532" s="3">
        <f t="shared" si="67"/>
        <v>0</v>
      </c>
      <c r="AM532" s="5"/>
      <c r="AN532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33" spans="2:40" customFormat="1" ht="31.5" thickBot="1">
      <c r="B533" s="476"/>
      <c r="C533" s="3" t="s">
        <v>433</v>
      </c>
      <c r="D533" s="611" t="s">
        <v>324</v>
      </c>
      <c r="E533" s="607" t="s">
        <v>213</v>
      </c>
      <c r="F533" s="607" t="s">
        <v>335</v>
      </c>
      <c r="G533" s="600">
        <v>2</v>
      </c>
      <c r="H533" s="600"/>
      <c r="I533" s="600"/>
      <c r="J533" s="600"/>
      <c r="K533" s="593"/>
      <c r="L533" s="593"/>
      <c r="M533" s="593"/>
      <c r="N533" s="593"/>
      <c r="O533" s="593"/>
      <c r="P533" s="593"/>
      <c r="Q533" s="593"/>
      <c r="R533" s="593"/>
      <c r="S533" s="593"/>
      <c r="T533" s="593"/>
      <c r="U533" s="592" t="str">
        <f>IF(Tabela1[[#This Row],[Desconto SLA Mês]]&lt;&gt;"preenchimento pendente","Sim","Não")</f>
        <v>Sim</v>
      </c>
      <c r="V533" s="613">
        <f t="shared" si="64"/>
        <v>0</v>
      </c>
      <c r="W533" s="592"/>
      <c r="X533" s="609"/>
      <c r="Y533" s="609"/>
      <c r="Z533" s="609"/>
      <c r="AA533" s="610">
        <v>45931</v>
      </c>
      <c r="AB533" s="668" cm="1">
        <f t="array" ref="AB53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33" s="207"/>
      <c r="AD533" s="207"/>
      <c r="AE533" s="207"/>
      <c r="AF533" s="5"/>
      <c r="AG533" s="6"/>
      <c r="AH533" s="5"/>
      <c r="AI533" s="5"/>
      <c r="AJ533" s="3">
        <f t="shared" si="65"/>
        <v>0</v>
      </c>
      <c r="AK533" s="3">
        <f t="shared" si="66"/>
        <v>0</v>
      </c>
      <c r="AL533" s="3">
        <f t="shared" si="67"/>
        <v>0</v>
      </c>
      <c r="AM533" s="5"/>
      <c r="AN533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34" spans="2:40" customFormat="1" ht="31.5" thickBot="1">
      <c r="B534" s="476"/>
      <c r="C534" s="3" t="s">
        <v>433</v>
      </c>
      <c r="D534" s="611" t="s">
        <v>324</v>
      </c>
      <c r="E534" s="607" t="s">
        <v>88</v>
      </c>
      <c r="F534" s="607" t="s">
        <v>140</v>
      </c>
      <c r="G534" s="600">
        <v>35</v>
      </c>
      <c r="H534" s="600"/>
      <c r="I534" s="600"/>
      <c r="J534" s="600"/>
      <c r="K534" s="593"/>
      <c r="L534" s="593"/>
      <c r="M534" s="593"/>
      <c r="N534" s="593"/>
      <c r="O534" s="593"/>
      <c r="P534" s="593"/>
      <c r="Q534" s="593"/>
      <c r="R534" s="593"/>
      <c r="S534" s="593"/>
      <c r="T534" s="593"/>
      <c r="U534" s="592" t="str">
        <f>IF(Tabela1[[#This Row],[Desconto SLA Mês]]&lt;&gt;"preenchimento pendente","Sim","Não")</f>
        <v>Sim</v>
      </c>
      <c r="V534" s="592">
        <f t="shared" si="64"/>
        <v>0</v>
      </c>
      <c r="W534" s="592"/>
      <c r="X534" s="609"/>
      <c r="Y534" s="609"/>
      <c r="Z534" s="609"/>
      <c r="AA534" s="610">
        <v>45931</v>
      </c>
      <c r="AB534" s="668" cm="1">
        <f t="array" ref="AB53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34" s="64"/>
      <c r="AD534" s="64"/>
      <c r="AE534" s="207"/>
      <c r="AF534" s="5"/>
      <c r="AG534" s="5"/>
      <c r="AH534" s="5"/>
      <c r="AI534" s="5"/>
      <c r="AJ534" s="3">
        <f t="shared" si="65"/>
        <v>0</v>
      </c>
      <c r="AK534" s="3">
        <f t="shared" si="66"/>
        <v>0</v>
      </c>
      <c r="AL534" s="3">
        <f t="shared" si="67"/>
        <v>0</v>
      </c>
      <c r="AM534" s="5"/>
      <c r="AN534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35" spans="2:40" customFormat="1" ht="20.9" customHeight="1" thickBot="1">
      <c r="B535" s="476"/>
      <c r="C535" s="3" t="s">
        <v>433</v>
      </c>
      <c r="D535" s="611" t="s">
        <v>324</v>
      </c>
      <c r="E535" s="607" t="s">
        <v>211</v>
      </c>
      <c r="F535" s="607" t="s">
        <v>140</v>
      </c>
      <c r="G535" s="600">
        <v>29</v>
      </c>
      <c r="H535" s="600"/>
      <c r="I535" s="600"/>
      <c r="J535" s="600"/>
      <c r="K535" s="593"/>
      <c r="L535" s="593"/>
      <c r="M535" s="593"/>
      <c r="N535" s="593"/>
      <c r="O535" s="593"/>
      <c r="P535" s="593"/>
      <c r="Q535" s="593"/>
      <c r="R535" s="593"/>
      <c r="S535" s="593"/>
      <c r="T535" s="593"/>
      <c r="U535" s="592" t="str">
        <f>IF(Tabela1[[#This Row],[Desconto SLA Mês]]&lt;&gt;"preenchimento pendente","Sim","Não")</f>
        <v>Sim</v>
      </c>
      <c r="V535" s="592">
        <f t="shared" si="64"/>
        <v>0</v>
      </c>
      <c r="W535" s="592"/>
      <c r="X535" s="609"/>
      <c r="Y535" s="609"/>
      <c r="Z535" s="609"/>
      <c r="AA535" s="610">
        <v>45931</v>
      </c>
      <c r="AB535" s="668" cm="1">
        <f t="array" ref="AB53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35" s="207"/>
      <c r="AD535" s="207"/>
      <c r="AE535" s="207"/>
      <c r="AF535" s="5"/>
      <c r="AG535" s="5"/>
      <c r="AH535" s="5"/>
      <c r="AI535" s="5"/>
      <c r="AJ535" s="3">
        <f t="shared" si="65"/>
        <v>0</v>
      </c>
      <c r="AK535" s="3">
        <f t="shared" si="66"/>
        <v>0</v>
      </c>
      <c r="AL535" s="3">
        <f t="shared" si="67"/>
        <v>0</v>
      </c>
      <c r="AM535" s="5"/>
      <c r="AN535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36" spans="2:40" customFormat="1" ht="20.9" customHeight="1" thickBot="1">
      <c r="B536" s="476"/>
      <c r="C536" s="3" t="s">
        <v>433</v>
      </c>
      <c r="D536" s="611" t="s">
        <v>324</v>
      </c>
      <c r="E536" s="607" t="s">
        <v>75</v>
      </c>
      <c r="F536" s="607" t="s">
        <v>140</v>
      </c>
      <c r="G536" s="600">
        <v>4</v>
      </c>
      <c r="H536" s="600"/>
      <c r="I536" s="600"/>
      <c r="J536" s="600"/>
      <c r="K536" s="593"/>
      <c r="L536" s="593"/>
      <c r="M536" s="593"/>
      <c r="N536" s="593"/>
      <c r="O536" s="593"/>
      <c r="P536" s="593"/>
      <c r="Q536" s="593"/>
      <c r="R536" s="593"/>
      <c r="S536" s="593"/>
      <c r="T536" s="593"/>
      <c r="U536" s="592" t="str">
        <f>IF(Tabela1[[#This Row],[Desconto SLA Mês]]&lt;&gt;"preenchimento pendente","Sim","Não")</f>
        <v>Sim</v>
      </c>
      <c r="V536" s="592">
        <f t="shared" si="64"/>
        <v>0</v>
      </c>
      <c r="W536" s="592"/>
      <c r="X536" s="609"/>
      <c r="Y536" s="609"/>
      <c r="Z536" s="609"/>
      <c r="AA536" s="610">
        <v>45931</v>
      </c>
      <c r="AB536" s="668" cm="1">
        <f t="array" ref="AB53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36" s="207"/>
      <c r="AD536" s="207"/>
      <c r="AE536" s="207"/>
      <c r="AF536" s="5"/>
      <c r="AG536" s="5"/>
      <c r="AH536" s="5"/>
      <c r="AI536" s="5"/>
      <c r="AJ536" s="3">
        <f t="shared" si="65"/>
        <v>0</v>
      </c>
      <c r="AK536" s="3">
        <f t="shared" si="66"/>
        <v>0</v>
      </c>
      <c r="AL536" s="3">
        <f t="shared" si="67"/>
        <v>0</v>
      </c>
      <c r="AM536" s="5"/>
      <c r="AN536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37" spans="2:40" customFormat="1" ht="20.9" customHeight="1" thickBot="1">
      <c r="B537" s="476"/>
      <c r="C537" s="3" t="s">
        <v>433</v>
      </c>
      <c r="D537" s="611" t="s">
        <v>324</v>
      </c>
      <c r="E537" s="607" t="s">
        <v>210</v>
      </c>
      <c r="F537" s="607" t="s">
        <v>194</v>
      </c>
      <c r="G537" s="600">
        <v>14</v>
      </c>
      <c r="H537" s="600"/>
      <c r="I537" s="600"/>
      <c r="J537" s="600"/>
      <c r="K537" s="593"/>
      <c r="L537" s="593"/>
      <c r="M537" s="593"/>
      <c r="N537" s="593"/>
      <c r="O537" s="593"/>
      <c r="P537" s="593"/>
      <c r="Q537" s="593"/>
      <c r="R537" s="593"/>
      <c r="S537" s="593"/>
      <c r="T537" s="593"/>
      <c r="U537" s="592" t="str">
        <f>IF(Tabela1[[#This Row],[Desconto SLA Mês]]&lt;&gt;"preenchimento pendente","Sim","Não")</f>
        <v>Sim</v>
      </c>
      <c r="V537" s="592">
        <f t="shared" si="64"/>
        <v>0</v>
      </c>
      <c r="W537" s="592"/>
      <c r="X537" s="609"/>
      <c r="Y537" s="609"/>
      <c r="Z537" s="609"/>
      <c r="AA537" s="610">
        <v>45931</v>
      </c>
      <c r="AB537" s="668" cm="1">
        <f t="array" ref="AB53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37" s="207"/>
      <c r="AD537" s="207"/>
      <c r="AE537" s="207"/>
      <c r="AF537" s="5"/>
      <c r="AG537" s="5"/>
      <c r="AH537" s="5"/>
      <c r="AI537" s="5"/>
      <c r="AJ537" s="3">
        <f t="shared" si="65"/>
        <v>0</v>
      </c>
      <c r="AK537" s="3">
        <f t="shared" si="66"/>
        <v>0</v>
      </c>
      <c r="AL537" s="3">
        <f t="shared" si="67"/>
        <v>0</v>
      </c>
      <c r="AM537" s="5"/>
      <c r="AN537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38" spans="2:40" customFormat="1" ht="20.9" customHeight="1" thickBot="1">
      <c r="B538" s="476"/>
      <c r="C538" s="3" t="s">
        <v>433</v>
      </c>
      <c r="D538" s="611" t="s">
        <v>303</v>
      </c>
      <c r="E538" s="607" t="s">
        <v>213</v>
      </c>
      <c r="F538" s="607" t="s">
        <v>171</v>
      </c>
      <c r="G538" s="600">
        <v>3.5</v>
      </c>
      <c r="H538" s="600"/>
      <c r="I538" s="677"/>
      <c r="J538" s="677"/>
      <c r="K538" s="593"/>
      <c r="L538" s="595"/>
      <c r="M538" s="595"/>
      <c r="N538" s="593"/>
      <c r="O538" s="593"/>
      <c r="P538" s="669"/>
      <c r="Q538" s="593"/>
      <c r="R538" s="593"/>
      <c r="S538" s="593"/>
      <c r="T538" s="593"/>
      <c r="U538" s="592" t="str">
        <f>IF(Tabela1[[#This Row],[Desconto SLA Mês]]&lt;&gt;"preenchimento pendente","Sim","Não")</f>
        <v>Sim</v>
      </c>
      <c r="V538" s="592">
        <f t="shared" si="64"/>
        <v>0</v>
      </c>
      <c r="W538" s="592"/>
      <c r="X538" s="609"/>
      <c r="Y538" s="609"/>
      <c r="Z538" s="609"/>
      <c r="AA538" s="610">
        <v>45931</v>
      </c>
      <c r="AB538" s="668" cm="1">
        <f t="array" ref="AB53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38" s="64"/>
      <c r="AD538" s="64"/>
      <c r="AE538" s="64"/>
      <c r="AF538" s="5"/>
      <c r="AG538" s="48"/>
      <c r="AH538" s="5"/>
      <c r="AI538" s="5"/>
      <c r="AJ538" s="3">
        <f t="shared" si="65"/>
        <v>0</v>
      </c>
      <c r="AK538" s="3">
        <f t="shared" si="66"/>
        <v>0</v>
      </c>
      <c r="AL538" s="3">
        <f t="shared" si="67"/>
        <v>0</v>
      </c>
      <c r="AM538" s="5"/>
      <c r="AN538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539" spans="2:40" customFormat="1" ht="20.9" customHeight="1" thickBot="1">
      <c r="B539" s="476"/>
      <c r="C539" s="3" t="s">
        <v>433</v>
      </c>
      <c r="D539" s="611" t="s">
        <v>303</v>
      </c>
      <c r="E539" s="607" t="s">
        <v>88</v>
      </c>
      <c r="F539" s="607" t="s">
        <v>165</v>
      </c>
      <c r="G539" s="600">
        <v>64</v>
      </c>
      <c r="H539" s="600"/>
      <c r="I539" s="677"/>
      <c r="J539" s="677"/>
      <c r="K539" s="593"/>
      <c r="L539" s="595"/>
      <c r="M539" s="595"/>
      <c r="N539" s="593"/>
      <c r="O539" s="593"/>
      <c r="P539" s="669"/>
      <c r="Q539" s="593"/>
      <c r="R539" s="593"/>
      <c r="S539" s="593"/>
      <c r="T539" s="593"/>
      <c r="U539" s="592" t="str">
        <f>IF(Tabela1[[#This Row],[Desconto SLA Mês]]&lt;&gt;"preenchimento pendente","Sim","Não")</f>
        <v>Sim</v>
      </c>
      <c r="V539" s="592">
        <f t="shared" si="64"/>
        <v>0</v>
      </c>
      <c r="W539" s="592"/>
      <c r="X539" s="609"/>
      <c r="Y539" s="609"/>
      <c r="Z539" s="609"/>
      <c r="AA539" s="610">
        <v>45931</v>
      </c>
      <c r="AB539" s="668" cm="1">
        <f t="array" ref="AB53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39" s="207"/>
      <c r="AD539" s="207"/>
      <c r="AE539" s="207"/>
      <c r="AF539" s="5"/>
      <c r="AG539" s="6"/>
      <c r="AH539" s="5"/>
      <c r="AI539" s="5"/>
      <c r="AJ539" s="3">
        <f t="shared" si="65"/>
        <v>0</v>
      </c>
      <c r="AK539" s="3">
        <f t="shared" si="66"/>
        <v>0</v>
      </c>
      <c r="AL539" s="3">
        <f t="shared" si="67"/>
        <v>0</v>
      </c>
      <c r="AM539" s="5"/>
      <c r="AN539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540" spans="2:40" customFormat="1" ht="20.9" customHeight="1" thickBot="1">
      <c r="B540" s="476"/>
      <c r="C540" s="3" t="s">
        <v>433</v>
      </c>
      <c r="D540" s="611" t="s">
        <v>303</v>
      </c>
      <c r="E540" s="607" t="s">
        <v>75</v>
      </c>
      <c r="F540" s="607" t="s">
        <v>192</v>
      </c>
      <c r="G540" s="600">
        <v>4</v>
      </c>
      <c r="H540" s="630"/>
      <c r="I540" s="677"/>
      <c r="J540" s="677"/>
      <c r="K540" s="593"/>
      <c r="L540" s="595"/>
      <c r="M540" s="595"/>
      <c r="N540" s="593"/>
      <c r="O540" s="593"/>
      <c r="P540" s="669"/>
      <c r="Q540" s="593"/>
      <c r="R540" s="593"/>
      <c r="S540" s="593"/>
      <c r="T540" s="593"/>
      <c r="U540" s="592" t="str">
        <f>IF(Tabela1[[#This Row],[Desconto SLA Mês]]&lt;&gt;"preenchimento pendente","Sim","Não")</f>
        <v>Sim</v>
      </c>
      <c r="V540" s="592">
        <f t="shared" si="64"/>
        <v>0</v>
      </c>
      <c r="W540" s="592"/>
      <c r="X540" s="609"/>
      <c r="Y540" s="609"/>
      <c r="Z540" s="609"/>
      <c r="AA540" s="610">
        <v>45931</v>
      </c>
      <c r="AB540" s="668" cm="1">
        <f t="array" ref="AB54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40" s="64"/>
      <c r="AD540" s="64"/>
      <c r="AE540" s="64"/>
      <c r="AF540" s="21"/>
      <c r="AG540" s="5"/>
      <c r="AH540" s="5"/>
      <c r="AI540" s="21"/>
      <c r="AJ540" s="3">
        <f t="shared" si="65"/>
        <v>0</v>
      </c>
      <c r="AK540" s="3">
        <f t="shared" si="66"/>
        <v>0</v>
      </c>
      <c r="AL540" s="3">
        <f t="shared" si="67"/>
        <v>0</v>
      </c>
      <c r="AM540" s="5"/>
      <c r="AN540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541" spans="2:40" customFormat="1" ht="20.9" customHeight="1" thickBot="1">
      <c r="B541" s="476"/>
      <c r="C541" s="3" t="s">
        <v>433</v>
      </c>
      <c r="D541" s="611" t="s">
        <v>303</v>
      </c>
      <c r="E541" s="607" t="s">
        <v>210</v>
      </c>
      <c r="F541" s="607" t="s">
        <v>153</v>
      </c>
      <c r="G541" s="600">
        <v>10</v>
      </c>
      <c r="H541" s="600"/>
      <c r="I541" s="600"/>
      <c r="J541" s="600"/>
      <c r="K541" s="593"/>
      <c r="L541" s="593"/>
      <c r="M541" s="593"/>
      <c r="N541" s="593"/>
      <c r="O541" s="593"/>
      <c r="P541" s="593"/>
      <c r="Q541" s="593"/>
      <c r="R541" s="593"/>
      <c r="S541" s="593"/>
      <c r="T541" s="593"/>
      <c r="U541" s="592" t="str">
        <f>IF(Tabela1[[#This Row],[Desconto SLA Mês]]&lt;&gt;"preenchimento pendente","Sim","Não")</f>
        <v>Sim</v>
      </c>
      <c r="V541" s="613">
        <f t="shared" si="64"/>
        <v>0</v>
      </c>
      <c r="W541" s="592"/>
      <c r="X541" s="609"/>
      <c r="Y541" s="609"/>
      <c r="Z541" s="609"/>
      <c r="AA541" s="610">
        <v>45931</v>
      </c>
      <c r="AB541" s="668" cm="1">
        <f t="array" ref="AB54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41" s="207"/>
      <c r="AD541" s="207"/>
      <c r="AE541" s="207"/>
      <c r="AF541" s="5"/>
      <c r="AG541" s="5"/>
      <c r="AH541" s="5"/>
      <c r="AI541" s="5"/>
      <c r="AJ541" s="3">
        <f t="shared" si="65"/>
        <v>0</v>
      </c>
      <c r="AK541" s="3">
        <f t="shared" si="66"/>
        <v>0</v>
      </c>
      <c r="AL541" s="3">
        <f t="shared" si="67"/>
        <v>0</v>
      </c>
      <c r="AM541" s="5"/>
      <c r="AN541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542" spans="2:40" customFormat="1" ht="20.9" customHeight="1" thickBot="1">
      <c r="B542" s="476"/>
      <c r="C542" s="3" t="s">
        <v>433</v>
      </c>
      <c r="D542" s="611" t="s">
        <v>340</v>
      </c>
      <c r="E542" s="607" t="s">
        <v>212</v>
      </c>
      <c r="F542" s="607" t="s">
        <v>149</v>
      </c>
      <c r="G542" s="600">
        <v>10</v>
      </c>
      <c r="H542" s="600"/>
      <c r="I542" s="600"/>
      <c r="J542" s="600"/>
      <c r="K542" s="593"/>
      <c r="L542" s="593"/>
      <c r="M542" s="593"/>
      <c r="N542" s="593"/>
      <c r="O542" s="593"/>
      <c r="P542" s="593"/>
      <c r="Q542" s="593"/>
      <c r="R542" s="593"/>
      <c r="S542" s="593"/>
      <c r="T542" s="593"/>
      <c r="U542" s="592" t="str">
        <f>IF(Tabela1[[#This Row],[Desconto SLA Mês]]&lt;&gt;"preenchimento pendente","Sim","Não")</f>
        <v>Sim</v>
      </c>
      <c r="V542" s="592">
        <f t="shared" si="64"/>
        <v>0</v>
      </c>
      <c r="W542" s="592"/>
      <c r="X542" s="609"/>
      <c r="Y542" s="609"/>
      <c r="Z542" s="609"/>
      <c r="AA542" s="610">
        <v>45962</v>
      </c>
      <c r="AB542" s="668" cm="1">
        <f t="array" ref="AB54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42" s="207"/>
      <c r="AD542" s="207"/>
      <c r="AE542" s="207"/>
      <c r="AF542" s="5"/>
      <c r="AG542" s="5"/>
      <c r="AH542" s="5"/>
      <c r="AI542" s="5"/>
      <c r="AJ542" s="3">
        <f t="shared" si="65"/>
        <v>0</v>
      </c>
      <c r="AK542" s="3">
        <f t="shared" si="66"/>
        <v>0</v>
      </c>
      <c r="AL542" s="3">
        <f t="shared" si="67"/>
        <v>0</v>
      </c>
      <c r="AM542" s="5"/>
      <c r="AN542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543" spans="2:40" customFormat="1" ht="47" thickBot="1">
      <c r="B543" s="476"/>
      <c r="C543" s="3" t="s">
        <v>433</v>
      </c>
      <c r="D543" s="611" t="s">
        <v>340</v>
      </c>
      <c r="E543" s="607" t="s">
        <v>88</v>
      </c>
      <c r="F543" s="607" t="s">
        <v>158</v>
      </c>
      <c r="G543" s="600">
        <v>41</v>
      </c>
      <c r="H543" s="600"/>
      <c r="I543" s="600"/>
      <c r="J543" s="600"/>
      <c r="K543" s="593"/>
      <c r="L543" s="593"/>
      <c r="M543" s="593"/>
      <c r="N543" s="593"/>
      <c r="O543" s="593"/>
      <c r="P543" s="593"/>
      <c r="Q543" s="593"/>
      <c r="R543" s="593"/>
      <c r="S543" s="593"/>
      <c r="T543" s="593"/>
      <c r="U543" s="592" t="str">
        <f>IF(Tabela1[[#This Row],[Desconto SLA Mês]]&lt;&gt;"preenchimento pendente","Sim","Não")</f>
        <v>Sim</v>
      </c>
      <c r="V543" s="592">
        <f t="shared" si="64"/>
        <v>0</v>
      </c>
      <c r="W543" s="592"/>
      <c r="X543" s="609"/>
      <c r="Y543" s="632">
        <v>26400.022288597069</v>
      </c>
      <c r="Z543" s="627" t="s">
        <v>468</v>
      </c>
      <c r="AA543" s="610">
        <v>45931</v>
      </c>
      <c r="AB543" s="668" cm="1">
        <f t="array" ref="AB54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43" s="64"/>
      <c r="AD543" s="64"/>
      <c r="AE543" s="64"/>
      <c r="AF543" s="5"/>
      <c r="AG543" s="5"/>
      <c r="AH543" s="5"/>
      <c r="AI543" s="5"/>
      <c r="AJ543" s="3">
        <f t="shared" si="65"/>
        <v>0</v>
      </c>
      <c r="AK543" s="3">
        <f t="shared" si="66"/>
        <v>0</v>
      </c>
      <c r="AL543" s="3">
        <f t="shared" si="67"/>
        <v>0</v>
      </c>
      <c r="AM543" s="5"/>
      <c r="AN543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544" spans="2:40" customFormat="1" ht="47" thickBot="1">
      <c r="B544" s="476"/>
      <c r="C544" s="3" t="s">
        <v>433</v>
      </c>
      <c r="D544" s="611" t="s">
        <v>340</v>
      </c>
      <c r="E544" s="607" t="s">
        <v>75</v>
      </c>
      <c r="F544" s="607" t="s">
        <v>192</v>
      </c>
      <c r="G544" s="600">
        <v>2</v>
      </c>
      <c r="H544" s="600"/>
      <c r="I544" s="677"/>
      <c r="J544" s="677"/>
      <c r="K544" s="593"/>
      <c r="L544" s="595"/>
      <c r="M544" s="595"/>
      <c r="N544" s="593"/>
      <c r="O544" s="593"/>
      <c r="P544" s="669"/>
      <c r="Q544" s="593"/>
      <c r="R544" s="593"/>
      <c r="S544" s="593"/>
      <c r="T544" s="593"/>
      <c r="U544" s="592" t="str">
        <f>IF(Tabela1[[#This Row],[Desconto SLA Mês]]&lt;&gt;"preenchimento pendente","Sim","Não")</f>
        <v>Sim</v>
      </c>
      <c r="V544" s="613">
        <f t="shared" si="64"/>
        <v>0</v>
      </c>
      <c r="W544" s="592"/>
      <c r="X544" s="609"/>
      <c r="Y544" s="609"/>
      <c r="Z544" s="609"/>
      <c r="AA544" s="610">
        <v>45931</v>
      </c>
      <c r="AB544" s="668" cm="1">
        <f t="array" ref="AB54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44" s="207"/>
      <c r="AD544" s="207"/>
      <c r="AE544" s="207"/>
      <c r="AF544" s="5"/>
      <c r="AG544" s="5"/>
      <c r="AH544" s="5"/>
      <c r="AI544" s="5"/>
      <c r="AJ544" s="3">
        <f t="shared" si="65"/>
        <v>0</v>
      </c>
      <c r="AK544" s="3">
        <f t="shared" si="66"/>
        <v>0</v>
      </c>
      <c r="AL544" s="3">
        <f t="shared" si="67"/>
        <v>0</v>
      </c>
      <c r="AM544" s="5"/>
      <c r="AN544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545" spans="2:40" customFormat="1" ht="47" thickBot="1">
      <c r="B545" s="476"/>
      <c r="C545" s="3" t="s">
        <v>433</v>
      </c>
      <c r="D545" s="605" t="s">
        <v>340</v>
      </c>
      <c r="E545" s="607" t="s">
        <v>208</v>
      </c>
      <c r="F545" s="607" t="s">
        <v>201</v>
      </c>
      <c r="G545" s="600">
        <v>2</v>
      </c>
      <c r="H545" s="600"/>
      <c r="I545" s="600"/>
      <c r="J545" s="600"/>
      <c r="K545" s="593"/>
      <c r="L545" s="593"/>
      <c r="M545" s="593"/>
      <c r="N545" s="593"/>
      <c r="O545" s="593"/>
      <c r="P545" s="593"/>
      <c r="Q545" s="593"/>
      <c r="R545" s="593"/>
      <c r="S545" s="593"/>
      <c r="T545" s="593"/>
      <c r="U545" s="592" t="str">
        <f>IF(Tabela1[[#This Row],[Desconto SLA Mês]]&lt;&gt;"preenchimento pendente","Sim","Não")</f>
        <v>Sim</v>
      </c>
      <c r="V545" s="592">
        <f t="shared" si="64"/>
        <v>0</v>
      </c>
      <c r="W545" s="592"/>
      <c r="X545" s="609"/>
      <c r="Y545" s="609"/>
      <c r="Z545" s="609"/>
      <c r="AA545" s="610">
        <v>45962</v>
      </c>
      <c r="AB545" s="668" cm="1">
        <f t="array" ref="AB54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45" s="64"/>
      <c r="AD545" s="64"/>
      <c r="AE545" s="207"/>
      <c r="AF545" s="5"/>
      <c r="AG545" s="6"/>
      <c r="AH545" s="5"/>
      <c r="AI545" s="5"/>
      <c r="AJ545" s="3">
        <f t="shared" si="65"/>
        <v>0</v>
      </c>
      <c r="AK545" s="3">
        <f t="shared" si="66"/>
        <v>0</v>
      </c>
      <c r="AL545" s="3">
        <f t="shared" si="67"/>
        <v>0</v>
      </c>
      <c r="AM545" s="5"/>
      <c r="AN545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546" spans="2:40" customFormat="1" ht="47" thickBot="1">
      <c r="B546" s="476"/>
      <c r="C546" s="3" t="s">
        <v>433</v>
      </c>
      <c r="D546" s="605" t="s">
        <v>340</v>
      </c>
      <c r="E546" s="607" t="s">
        <v>210</v>
      </c>
      <c r="F546" s="607" t="s">
        <v>201</v>
      </c>
      <c r="G546" s="600">
        <v>6</v>
      </c>
      <c r="H546" s="600"/>
      <c r="I546" s="600"/>
      <c r="J546" s="600"/>
      <c r="K546" s="593"/>
      <c r="L546" s="593"/>
      <c r="M546" s="593"/>
      <c r="N546" s="593"/>
      <c r="O546" s="593"/>
      <c r="P546" s="593"/>
      <c r="Q546" s="593"/>
      <c r="R546" s="593"/>
      <c r="S546" s="593"/>
      <c r="T546" s="593"/>
      <c r="U546" s="592" t="str">
        <f>IF(Tabela1[[#This Row],[Desconto SLA Mês]]&lt;&gt;"preenchimento pendente","Sim","Não")</f>
        <v>Sim</v>
      </c>
      <c r="V546" s="592">
        <f t="shared" si="64"/>
        <v>0</v>
      </c>
      <c r="W546" s="592"/>
      <c r="X546" s="609"/>
      <c r="Y546" s="609"/>
      <c r="Z546" s="609"/>
      <c r="AA546" s="610">
        <v>45962</v>
      </c>
      <c r="AB546" s="668" cm="1">
        <f t="array" ref="AB54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46" s="207"/>
      <c r="AD546" s="207"/>
      <c r="AE546" s="207"/>
      <c r="AF546" s="5"/>
      <c r="AG546" s="5"/>
      <c r="AH546" s="5"/>
      <c r="AI546" s="5"/>
      <c r="AJ546" s="3">
        <f t="shared" si="65"/>
        <v>0</v>
      </c>
      <c r="AK546" s="3">
        <f t="shared" si="66"/>
        <v>0</v>
      </c>
      <c r="AL546" s="3">
        <f t="shared" si="67"/>
        <v>0</v>
      </c>
      <c r="AM546" s="5"/>
      <c r="AN546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547" spans="2:40" customFormat="1" ht="20.9" customHeight="1" thickBot="1">
      <c r="B547" s="476"/>
      <c r="C547" s="3" t="s">
        <v>433</v>
      </c>
      <c r="D547" s="605" t="s">
        <v>352</v>
      </c>
      <c r="E547" s="607" t="s">
        <v>88</v>
      </c>
      <c r="F547" s="607" t="s">
        <v>158</v>
      </c>
      <c r="G547" s="600">
        <v>22</v>
      </c>
      <c r="H547" s="600"/>
      <c r="I547" s="677"/>
      <c r="J547" s="677"/>
      <c r="K547" s="593"/>
      <c r="L547" s="595"/>
      <c r="M547" s="595"/>
      <c r="N547" s="595"/>
      <c r="O547" s="595"/>
      <c r="P547" s="669"/>
      <c r="Q547" s="593"/>
      <c r="R547" s="593"/>
      <c r="S547" s="593"/>
      <c r="T547" s="593"/>
      <c r="U547" s="592" t="str">
        <f>IF(Tabela1[[#This Row],[Desconto SLA Mês]]&lt;&gt;"preenchimento pendente","Sim","Não")</f>
        <v>Sim</v>
      </c>
      <c r="V547" s="613">
        <f t="shared" si="64"/>
        <v>0</v>
      </c>
      <c r="W547" s="592"/>
      <c r="X547" s="609"/>
      <c r="Y547" s="609"/>
      <c r="Z547" s="609"/>
      <c r="AA547" s="610">
        <v>45962</v>
      </c>
      <c r="AB547" s="668" cm="1">
        <f t="array" ref="AB54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47" s="64"/>
      <c r="AD547" s="64"/>
      <c r="AE547" s="207"/>
      <c r="AF547" s="5"/>
      <c r="AG547" s="6"/>
      <c r="AH547" s="5"/>
      <c r="AI547" s="5"/>
      <c r="AJ547" s="3">
        <f t="shared" si="65"/>
        <v>0</v>
      </c>
      <c r="AK547" s="3">
        <f t="shared" si="66"/>
        <v>0</v>
      </c>
      <c r="AL547" s="3">
        <f t="shared" si="67"/>
        <v>0</v>
      </c>
      <c r="AM547" s="5"/>
      <c r="AN547" s="3" t="str">
        <f>_xlfn.XLOOKUP(Tabela1[[#This Row],[Unidade]],tabShoppingsEmails[Shopping],tabShoppingsEmails[E-mails consolidados])</f>
        <v>rafaela.portilho@caririshopping.com.br; brenda.brito@caririshopping.com.br; vitoria.silva@caririshopping.com.br; emilly.santos@caririshopping.com.br; ana.andrade@caririshopping.com.br; jesualdo.farias@caririshopping.com.br</v>
      </c>
    </row>
    <row r="548" spans="2:40" customFormat="1" ht="20.9" customHeight="1" thickBot="1">
      <c r="B548" s="476"/>
      <c r="C548" s="3" t="s">
        <v>433</v>
      </c>
      <c r="D548" s="605" t="s">
        <v>336</v>
      </c>
      <c r="E548" s="607" t="s">
        <v>212</v>
      </c>
      <c r="F548" s="607" t="s">
        <v>184</v>
      </c>
      <c r="G548" s="600">
        <v>11.67</v>
      </c>
      <c r="H548" s="600"/>
      <c r="I548" s="600"/>
      <c r="J548" s="600"/>
      <c r="K548" s="593"/>
      <c r="L548" s="593"/>
      <c r="M548" s="593"/>
      <c r="N548" s="593"/>
      <c r="O548" s="593"/>
      <c r="P548" s="593"/>
      <c r="Q548" s="593"/>
      <c r="R548" s="593"/>
      <c r="S548" s="593"/>
      <c r="T548" s="593"/>
      <c r="U548" s="592" t="str">
        <f>IF(Tabela1[[#This Row],[Desconto SLA Mês]]&lt;&gt;"preenchimento pendente","Sim","Não")</f>
        <v>Sim</v>
      </c>
      <c r="V548" s="613">
        <f t="shared" si="64"/>
        <v>0</v>
      </c>
      <c r="W548" s="592"/>
      <c r="X548" s="609"/>
      <c r="Y548" s="609"/>
      <c r="Z548" s="609"/>
      <c r="AA548" s="610">
        <v>45931</v>
      </c>
      <c r="AB548" s="668" cm="1">
        <f t="array" ref="AB54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48" s="207"/>
      <c r="AD548" s="207"/>
      <c r="AE548" s="207"/>
      <c r="AF548" s="5"/>
      <c r="AG548" s="5"/>
      <c r="AH548" s="5"/>
      <c r="AI548" s="5"/>
      <c r="AJ548" s="3">
        <f t="shared" si="65"/>
        <v>0</v>
      </c>
      <c r="AK548" s="3">
        <f t="shared" si="66"/>
        <v>0</v>
      </c>
      <c r="AL548" s="3">
        <f t="shared" si="67"/>
        <v>0</v>
      </c>
      <c r="AM548" s="5"/>
      <c r="AN548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549" spans="2:40" customFormat="1" ht="20.9" customHeight="1" thickBot="1">
      <c r="B549" s="476"/>
      <c r="C549" s="3" t="s">
        <v>433</v>
      </c>
      <c r="D549" s="605" t="s">
        <v>336</v>
      </c>
      <c r="E549" s="607" t="s">
        <v>213</v>
      </c>
      <c r="F549" s="607" t="s">
        <v>139</v>
      </c>
      <c r="G549" s="600">
        <v>5</v>
      </c>
      <c r="H549" s="600"/>
      <c r="I549" s="600"/>
      <c r="J549" s="600"/>
      <c r="K549" s="593"/>
      <c r="L549" s="593"/>
      <c r="M549" s="593"/>
      <c r="N549" s="593"/>
      <c r="O549" s="593"/>
      <c r="P549" s="593"/>
      <c r="Q549" s="593"/>
      <c r="R549" s="593"/>
      <c r="S549" s="593"/>
      <c r="T549" s="593"/>
      <c r="U549" s="592" t="str">
        <f>IF(Tabela1[[#This Row],[Desconto SLA Mês]]&lt;&gt;"preenchimento pendente","Sim","Não")</f>
        <v>Sim</v>
      </c>
      <c r="V549" s="593">
        <f t="shared" si="64"/>
        <v>0</v>
      </c>
      <c r="W549" s="592"/>
      <c r="X549" s="609"/>
      <c r="Y549" s="609"/>
      <c r="Z549" s="609"/>
      <c r="AA549" s="610">
        <v>45931</v>
      </c>
      <c r="AB549" s="668" cm="1">
        <f t="array" ref="AB54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49" s="207"/>
      <c r="AD549" s="207"/>
      <c r="AE549" s="207"/>
      <c r="AF549" s="5"/>
      <c r="AG549" s="5"/>
      <c r="AH549" s="5"/>
      <c r="AI549" s="5"/>
      <c r="AJ549" s="3">
        <f t="shared" si="65"/>
        <v>0</v>
      </c>
      <c r="AK549" s="3">
        <f t="shared" si="66"/>
        <v>0</v>
      </c>
      <c r="AL549" s="3">
        <f t="shared" si="67"/>
        <v>0</v>
      </c>
      <c r="AM549" s="5"/>
      <c r="AN549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550" spans="2:40" customFormat="1" ht="20.9" customHeight="1" thickBot="1">
      <c r="B550" s="476"/>
      <c r="C550" s="3" t="s">
        <v>433</v>
      </c>
      <c r="D550" s="605" t="s">
        <v>336</v>
      </c>
      <c r="E550" s="607" t="s">
        <v>88</v>
      </c>
      <c r="F550" s="607" t="s">
        <v>140</v>
      </c>
      <c r="G550" s="600">
        <v>63</v>
      </c>
      <c r="H550" s="600">
        <v>65</v>
      </c>
      <c r="I550" s="600"/>
      <c r="J550" s="600"/>
      <c r="K550" s="593"/>
      <c r="L550" s="593"/>
      <c r="M550" s="593"/>
      <c r="N550" s="593"/>
      <c r="O550" s="593"/>
      <c r="P550" s="593"/>
      <c r="Q550" s="593"/>
      <c r="R550" s="593"/>
      <c r="S550" s="593"/>
      <c r="T550" s="593"/>
      <c r="U550" s="592" t="str">
        <f>IF(Tabela1[[#This Row],[Desconto SLA Mês]]&lt;&gt;"preenchimento pendente","Sim","Não")</f>
        <v>Sim</v>
      </c>
      <c r="V550" s="613">
        <f t="shared" si="64"/>
        <v>0</v>
      </c>
      <c r="W550" s="592"/>
      <c r="X550" s="609"/>
      <c r="Y550" s="609"/>
      <c r="Z550" s="609"/>
      <c r="AA550" s="610">
        <v>45962</v>
      </c>
      <c r="AB550" s="668" cm="1">
        <f t="array" ref="AB55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50" s="207"/>
      <c r="AD550" s="207"/>
      <c r="AE550" s="207"/>
      <c r="AF550" s="5"/>
      <c r="AG550" s="5"/>
      <c r="AH550" s="5"/>
      <c r="AI550" s="5"/>
      <c r="AJ550" s="3">
        <f t="shared" si="65"/>
        <v>0</v>
      </c>
      <c r="AK550" s="3">
        <f t="shared" si="66"/>
        <v>0</v>
      </c>
      <c r="AL550" s="3">
        <f t="shared" si="67"/>
        <v>0</v>
      </c>
      <c r="AM550" s="5"/>
      <c r="AN550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551" spans="2:40" customFormat="1" ht="20.9" customHeight="1" thickBot="1">
      <c r="B551" s="476"/>
      <c r="C551" s="3" t="s">
        <v>433</v>
      </c>
      <c r="D551" s="605" t="s">
        <v>336</v>
      </c>
      <c r="E551" s="607" t="s">
        <v>75</v>
      </c>
      <c r="F551" s="607" t="s">
        <v>140</v>
      </c>
      <c r="G551" s="600">
        <v>4</v>
      </c>
      <c r="H551" s="600"/>
      <c r="I551" s="600"/>
      <c r="J551" s="600"/>
      <c r="K551" s="593"/>
      <c r="L551" s="593"/>
      <c r="M551" s="593"/>
      <c r="N551" s="593"/>
      <c r="O551" s="593"/>
      <c r="P551" s="593"/>
      <c r="Q551" s="593"/>
      <c r="R551" s="593"/>
      <c r="S551" s="593"/>
      <c r="T551" s="593"/>
      <c r="U551" s="592" t="str">
        <f>IF(Tabela1[[#This Row],[Desconto SLA Mês]]&lt;&gt;"preenchimento pendente","Sim","Não")</f>
        <v>Sim</v>
      </c>
      <c r="V551" s="613">
        <f t="shared" si="64"/>
        <v>0</v>
      </c>
      <c r="W551" s="592"/>
      <c r="X551" s="609"/>
      <c r="Y551" s="609"/>
      <c r="Z551" s="609"/>
      <c r="AA551" s="610">
        <v>45931</v>
      </c>
      <c r="AB551" s="668" cm="1">
        <f t="array" ref="AB55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51" s="207"/>
      <c r="AD551" s="207"/>
      <c r="AE551" s="207"/>
      <c r="AF551" s="5"/>
      <c r="AG551" s="6"/>
      <c r="AH551" s="5"/>
      <c r="AI551" s="5"/>
      <c r="AJ551" s="3">
        <f t="shared" si="65"/>
        <v>0</v>
      </c>
      <c r="AK551" s="3">
        <f t="shared" si="66"/>
        <v>0</v>
      </c>
      <c r="AL551" s="3">
        <f t="shared" si="67"/>
        <v>0</v>
      </c>
      <c r="AM551" s="5"/>
      <c r="AN551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552" spans="2:40" customFormat="1" ht="20.9" customHeight="1" thickBot="1">
      <c r="B552" s="476"/>
      <c r="C552" s="3" t="s">
        <v>433</v>
      </c>
      <c r="D552" s="605" t="s">
        <v>336</v>
      </c>
      <c r="E552" s="607" t="s">
        <v>208</v>
      </c>
      <c r="F552" s="607" t="s">
        <v>153</v>
      </c>
      <c r="G552" s="600">
        <v>26</v>
      </c>
      <c r="H552" s="600"/>
      <c r="I552" s="600"/>
      <c r="J552" s="600"/>
      <c r="K552" s="593"/>
      <c r="L552" s="593"/>
      <c r="M552" s="593"/>
      <c r="N552" s="593"/>
      <c r="O552" s="593"/>
      <c r="P552" s="593"/>
      <c r="Q552" s="593"/>
      <c r="R552" s="593"/>
      <c r="S552" s="593"/>
      <c r="T552" s="593"/>
      <c r="U552" s="592" t="str">
        <f>IF(Tabela1[[#This Row],[Desconto SLA Mês]]&lt;&gt;"preenchimento pendente","Sim","Não")</f>
        <v>Sim</v>
      </c>
      <c r="V552" s="613">
        <f t="shared" si="64"/>
        <v>0</v>
      </c>
      <c r="W552" s="592"/>
      <c r="X552" s="609"/>
      <c r="Y552" s="609"/>
      <c r="Z552" s="609"/>
      <c r="AA552" s="610">
        <v>45931</v>
      </c>
      <c r="AB552" s="668" cm="1">
        <f t="array" ref="AB55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52" s="207"/>
      <c r="AD552" s="207"/>
      <c r="AE552" s="207"/>
      <c r="AF552" s="5"/>
      <c r="AG552" s="5"/>
      <c r="AH552" s="5"/>
      <c r="AI552" s="5"/>
      <c r="AJ552" s="3">
        <f t="shared" si="65"/>
        <v>0</v>
      </c>
      <c r="AK552" s="3">
        <f t="shared" si="66"/>
        <v>0</v>
      </c>
      <c r="AL552" s="3">
        <f t="shared" si="67"/>
        <v>0</v>
      </c>
      <c r="AM552" s="5"/>
      <c r="AN552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553" spans="2:40" customFormat="1" ht="20.9" customHeight="1" thickBot="1">
      <c r="B553" s="476"/>
      <c r="C553" s="3" t="s">
        <v>433</v>
      </c>
      <c r="D553" s="605" t="s">
        <v>336</v>
      </c>
      <c r="E553" s="607" t="s">
        <v>210</v>
      </c>
      <c r="F553" s="607" t="s">
        <v>153</v>
      </c>
      <c r="G553" s="600">
        <v>17</v>
      </c>
      <c r="H553" s="600"/>
      <c r="I553" s="600"/>
      <c r="J553" s="600"/>
      <c r="K553" s="593"/>
      <c r="L553" s="593"/>
      <c r="M553" s="593"/>
      <c r="N553" s="593"/>
      <c r="O553" s="593"/>
      <c r="P553" s="593"/>
      <c r="Q553" s="593"/>
      <c r="R553" s="593"/>
      <c r="S553" s="593"/>
      <c r="T553" s="763">
        <v>-1516.8</v>
      </c>
      <c r="U553" s="592" t="str">
        <f>IF(Tabela1[[#This Row],[Desconto SLA Mês]]&lt;&gt;"preenchimento pendente","Sim","Não")</f>
        <v>Sim</v>
      </c>
      <c r="V553" s="613">
        <f t="shared" si="64"/>
        <v>-1516.8</v>
      </c>
      <c r="W553" s="592"/>
      <c r="X553" s="609"/>
      <c r="Y553" s="609"/>
      <c r="Z553" s="609"/>
      <c r="AA553" s="610">
        <v>45931</v>
      </c>
      <c r="AB553" s="668" cm="1">
        <f t="array" ref="AB55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53" s="207"/>
      <c r="AD553" s="207"/>
      <c r="AE553" s="207"/>
      <c r="AF553" s="5"/>
      <c r="AG553" s="5"/>
      <c r="AH553" s="5"/>
      <c r="AI553" s="5"/>
      <c r="AJ553" s="3">
        <f t="shared" si="65"/>
        <v>0</v>
      </c>
      <c r="AK553" s="3">
        <f t="shared" si="66"/>
        <v>0</v>
      </c>
      <c r="AL553" s="3">
        <f t="shared" si="67"/>
        <v>1516.8</v>
      </c>
      <c r="AM553" s="5"/>
      <c r="AN553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554" spans="2:40" customFormat="1" ht="20.9" customHeight="1" thickBot="1">
      <c r="B554" s="476"/>
      <c r="C554" s="3" t="s">
        <v>433</v>
      </c>
      <c r="D554" s="605" t="s">
        <v>354</v>
      </c>
      <c r="E554" s="607" t="s">
        <v>212</v>
      </c>
      <c r="F554" s="607" t="s">
        <v>195</v>
      </c>
      <c r="G554" s="600">
        <v>12</v>
      </c>
      <c r="H554" s="600"/>
      <c r="I554" s="677"/>
      <c r="J554" s="600"/>
      <c r="K554" s="593"/>
      <c r="L554" s="593"/>
      <c r="M554" s="600"/>
      <c r="N554" s="593"/>
      <c r="O554" s="593"/>
      <c r="P554" s="593"/>
      <c r="Q554" s="593"/>
      <c r="R554" s="593"/>
      <c r="S554" s="593"/>
      <c r="T554" s="593"/>
      <c r="U554" s="592" t="str">
        <f>IF(Tabela1[[#This Row],[Desconto SLA Mês]]&lt;&gt;"preenchimento pendente","Sim","Não")</f>
        <v>Sim</v>
      </c>
      <c r="V554" s="613">
        <f t="shared" si="64"/>
        <v>0</v>
      </c>
      <c r="W554" s="592"/>
      <c r="X554" s="609"/>
      <c r="Y554" s="609"/>
      <c r="Z554" s="609"/>
      <c r="AA554" s="610">
        <v>45931</v>
      </c>
      <c r="AB554" s="668" cm="1">
        <f t="array" ref="AB55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54" s="207"/>
      <c r="AD554" s="207"/>
      <c r="AE554" s="207"/>
      <c r="AF554" s="5"/>
      <c r="AG554" s="5"/>
      <c r="AH554" s="5"/>
      <c r="AI554" s="5"/>
      <c r="AJ554" s="3">
        <f t="shared" si="65"/>
        <v>0</v>
      </c>
      <c r="AK554" s="3">
        <f t="shared" si="66"/>
        <v>0</v>
      </c>
      <c r="AL554" s="3">
        <f t="shared" si="67"/>
        <v>0</v>
      </c>
      <c r="AM554" s="5"/>
      <c r="AN554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555" spans="2:40" customFormat="1" ht="31.5" thickBot="1">
      <c r="B555" s="476"/>
      <c r="C555" s="3" t="s">
        <v>433</v>
      </c>
      <c r="D555" s="605" t="s">
        <v>354</v>
      </c>
      <c r="E555" s="606" t="s">
        <v>213</v>
      </c>
      <c r="F555" s="607" t="s">
        <v>171</v>
      </c>
      <c r="G555" s="600">
        <v>3</v>
      </c>
      <c r="H555" s="600"/>
      <c r="I555" s="677"/>
      <c r="J555" s="600"/>
      <c r="K555" s="593"/>
      <c r="L555" s="593"/>
      <c r="M555" s="600"/>
      <c r="N555" s="593"/>
      <c r="O555" s="593"/>
      <c r="P555" s="593"/>
      <c r="Q555" s="593"/>
      <c r="R555" s="593"/>
      <c r="S555" s="593"/>
      <c r="T555" s="593"/>
      <c r="U555" s="592" t="str">
        <f>IF(Tabela1[[#This Row],[Desconto SLA Mês]]&lt;&gt;"preenchimento pendente","Sim","Não")</f>
        <v>Sim</v>
      </c>
      <c r="V555" s="613">
        <f t="shared" ref="V555:V586" si="68">(K555+M555+R555+S555+T555+O555)+IF(U555="Sim",P555+Q555,0)</f>
        <v>0</v>
      </c>
      <c r="W555" s="592"/>
      <c r="X555" s="609"/>
      <c r="Y555" s="609"/>
      <c r="Z555" s="609"/>
      <c r="AA555" s="610">
        <v>45931</v>
      </c>
      <c r="AB555" s="668" cm="1">
        <f t="array" ref="AB55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55" s="207"/>
      <c r="AD555" s="207"/>
      <c r="AE555" s="207"/>
      <c r="AF555" s="5"/>
      <c r="AG555" s="5"/>
      <c r="AH555" s="5"/>
      <c r="AI555" s="5"/>
      <c r="AJ555" s="3">
        <f t="shared" si="65"/>
        <v>0</v>
      </c>
      <c r="AK555" s="3">
        <f t="shared" si="66"/>
        <v>0</v>
      </c>
      <c r="AL555" s="3">
        <f t="shared" si="67"/>
        <v>0</v>
      </c>
      <c r="AM555" s="5"/>
      <c r="AN555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556" spans="2:40" customFormat="1" ht="31.5" thickBot="1">
      <c r="B556" s="476"/>
      <c r="C556" s="3" t="s">
        <v>433</v>
      </c>
      <c r="D556" s="605" t="s">
        <v>354</v>
      </c>
      <c r="E556" s="606" t="s">
        <v>88</v>
      </c>
      <c r="F556" s="607" t="s">
        <v>165</v>
      </c>
      <c r="G556" s="600">
        <v>41</v>
      </c>
      <c r="H556" s="600"/>
      <c r="I556" s="677"/>
      <c r="J556" s="600"/>
      <c r="K556" s="593">
        <v>187755.31811713288</v>
      </c>
      <c r="L556" s="593"/>
      <c r="M556" s="600"/>
      <c r="N556" s="593"/>
      <c r="O556" s="593"/>
      <c r="P556" s="593"/>
      <c r="Q556" s="593"/>
      <c r="R556" s="593"/>
      <c r="S556" s="593"/>
      <c r="T556" s="593">
        <v>0</v>
      </c>
      <c r="U556" s="592" t="str">
        <f>IF(Tabela1[[#This Row],[Desconto SLA Mês]]&lt;&gt;"preenchimento pendente","Sim","Não")</f>
        <v>Sim</v>
      </c>
      <c r="V556" s="613">
        <f t="shared" si="68"/>
        <v>187755.31811713288</v>
      </c>
      <c r="W556" s="592"/>
      <c r="X556" s="609"/>
      <c r="Y556" s="609">
        <v>12274.37</v>
      </c>
      <c r="Z556" s="609" t="s">
        <v>469</v>
      </c>
      <c r="AA556" s="610">
        <v>45931</v>
      </c>
      <c r="AB556" s="668" cm="1">
        <f t="array" ref="AB55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56" s="207"/>
      <c r="AD556" s="207"/>
      <c r="AE556" s="207"/>
      <c r="AF556" s="5"/>
      <c r="AG556" s="5"/>
      <c r="AH556" s="5"/>
      <c r="AI556" s="5"/>
      <c r="AJ556" s="3">
        <f t="shared" si="65"/>
        <v>0</v>
      </c>
      <c r="AK556" s="3">
        <f t="shared" si="66"/>
        <v>0</v>
      </c>
      <c r="AL556" s="3">
        <f t="shared" si="67"/>
        <v>0</v>
      </c>
      <c r="AM556" s="5"/>
      <c r="AN556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557" spans="2:40" customFormat="1" ht="31.5" thickBot="1">
      <c r="B557" s="476"/>
      <c r="C557" s="3" t="s">
        <v>433</v>
      </c>
      <c r="D557" s="611" t="s">
        <v>354</v>
      </c>
      <c r="E557" s="607" t="s">
        <v>75</v>
      </c>
      <c r="F557" s="607" t="s">
        <v>192</v>
      </c>
      <c r="G557" s="600">
        <v>3</v>
      </c>
      <c r="H557" s="600"/>
      <c r="I557" s="677"/>
      <c r="J557" s="600"/>
      <c r="K557" s="593"/>
      <c r="L557" s="593"/>
      <c r="M557" s="600"/>
      <c r="N557" s="593"/>
      <c r="O557" s="593"/>
      <c r="P557" s="593"/>
      <c r="Q557" s="593"/>
      <c r="R557" s="593"/>
      <c r="S557" s="593"/>
      <c r="T557" s="593"/>
      <c r="U557" s="592" t="str">
        <f>IF(Tabela1[[#This Row],[Desconto SLA Mês]]&lt;&gt;"preenchimento pendente","Sim","Não")</f>
        <v>Sim</v>
      </c>
      <c r="V557" s="613">
        <f t="shared" si="68"/>
        <v>0</v>
      </c>
      <c r="W557" s="592"/>
      <c r="X557" s="609"/>
      <c r="Y557" s="609"/>
      <c r="Z557" s="609"/>
      <c r="AA557" s="610">
        <v>45931</v>
      </c>
      <c r="AB557" s="668" cm="1">
        <f t="array" ref="AB55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57" s="207"/>
      <c r="AD557" s="207"/>
      <c r="AE557" s="207"/>
      <c r="AF557" s="5"/>
      <c r="AG557" s="6"/>
      <c r="AH557" s="5"/>
      <c r="AI557" s="5"/>
      <c r="AJ557" s="3">
        <f t="shared" si="65"/>
        <v>0</v>
      </c>
      <c r="AK557" s="3">
        <f t="shared" si="66"/>
        <v>0</v>
      </c>
      <c r="AL557" s="3">
        <f t="shared" si="67"/>
        <v>0</v>
      </c>
      <c r="AM557" s="5"/>
      <c r="AN557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558" spans="2:40" customFormat="1" ht="31.5" thickBot="1">
      <c r="B558" s="476"/>
      <c r="C558" s="3" t="s">
        <v>433</v>
      </c>
      <c r="D558" s="611" t="s">
        <v>354</v>
      </c>
      <c r="E558" s="607" t="s">
        <v>210</v>
      </c>
      <c r="F558" s="607" t="s">
        <v>153</v>
      </c>
      <c r="G558" s="600">
        <v>6</v>
      </c>
      <c r="H558" s="600"/>
      <c r="I558" s="677"/>
      <c r="J558" s="677"/>
      <c r="K558" s="593"/>
      <c r="L558" s="593"/>
      <c r="M558" s="593"/>
      <c r="N558" s="593"/>
      <c r="O558" s="593"/>
      <c r="P558" s="593"/>
      <c r="Q558" s="593"/>
      <c r="R558" s="593"/>
      <c r="S558" s="593"/>
      <c r="T558" s="593"/>
      <c r="U558" s="592" t="str">
        <f>IF(Tabela1[[#This Row],[Desconto SLA Mês]]&lt;&gt;"preenchimento pendente","Sim","Não")</f>
        <v>Sim</v>
      </c>
      <c r="V558" s="613">
        <f t="shared" si="68"/>
        <v>0</v>
      </c>
      <c r="W558" s="592"/>
      <c r="X558" s="609"/>
      <c r="Y558" s="609"/>
      <c r="Z558" s="609"/>
      <c r="AA558" s="610">
        <v>45931</v>
      </c>
      <c r="AB558" s="668" cm="1">
        <f t="array" ref="AB55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58" s="207"/>
      <c r="AD558" s="207"/>
      <c r="AE558" s="207"/>
      <c r="AF558" s="5"/>
      <c r="AG558" s="6"/>
      <c r="AH558" s="5"/>
      <c r="AI558" s="5"/>
      <c r="AJ558" s="3">
        <f t="shared" ref="AJ558:AJ589" si="69">L558-M558</f>
        <v>0</v>
      </c>
      <c r="AK558" s="3">
        <f t="shared" ref="AK558:AK589" si="70">AC558-AD558</f>
        <v>0</v>
      </c>
      <c r="AL558" s="3">
        <f t="shared" ref="AL558:AL589" si="71">K558-V558</f>
        <v>0</v>
      </c>
      <c r="AM558" s="5"/>
      <c r="AN558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559" spans="2:40" customFormat="1" ht="20.9" customHeight="1" thickBot="1">
      <c r="B559" s="476"/>
      <c r="C559" s="3" t="s">
        <v>433</v>
      </c>
      <c r="D559" s="611" t="s">
        <v>262</v>
      </c>
      <c r="E559" s="607" t="s">
        <v>212</v>
      </c>
      <c r="F559" s="607" t="s">
        <v>149</v>
      </c>
      <c r="G559" s="600">
        <v>20</v>
      </c>
      <c r="H559" s="600"/>
      <c r="I559" s="600"/>
      <c r="J559" s="600"/>
      <c r="K559" s="593"/>
      <c r="L559" s="593"/>
      <c r="M559" s="593"/>
      <c r="N559" s="593"/>
      <c r="O559" s="593"/>
      <c r="P559" s="593"/>
      <c r="Q559" s="593"/>
      <c r="R559" s="593"/>
      <c r="S559" s="593"/>
      <c r="T559" s="593"/>
      <c r="U559" s="592" t="str">
        <f>IF(Tabela1[[#This Row],[Desconto SLA Mês]]&lt;&gt;"preenchimento pendente","Sim","Não")</f>
        <v>Sim</v>
      </c>
      <c r="V559" s="613">
        <f t="shared" si="68"/>
        <v>0</v>
      </c>
      <c r="W559" s="592"/>
      <c r="X559" s="609"/>
      <c r="Y559" s="609"/>
      <c r="Z559" s="609"/>
      <c r="AA559" s="610">
        <v>45962</v>
      </c>
      <c r="AB559" s="668" cm="1">
        <f t="array" ref="AB55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59" s="207"/>
      <c r="AD559" s="207"/>
      <c r="AE559" s="207"/>
      <c r="AF559" s="5"/>
      <c r="AG559" s="5"/>
      <c r="AH559" s="5"/>
      <c r="AI559" s="5"/>
      <c r="AJ559" s="3">
        <f t="shared" si="69"/>
        <v>0</v>
      </c>
      <c r="AK559" s="3">
        <f t="shared" si="70"/>
        <v>0</v>
      </c>
      <c r="AL559" s="3">
        <f t="shared" si="71"/>
        <v>0</v>
      </c>
      <c r="AM559" s="5"/>
      <c r="AN559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560" spans="2:40" customFormat="1" ht="20.9" customHeight="1" thickBot="1">
      <c r="B560" s="476"/>
      <c r="C560" s="3" t="s">
        <v>433</v>
      </c>
      <c r="D560" s="611" t="s">
        <v>262</v>
      </c>
      <c r="E560" s="607" t="s">
        <v>88</v>
      </c>
      <c r="F560" s="607" t="s">
        <v>170</v>
      </c>
      <c r="G560" s="600">
        <v>99</v>
      </c>
      <c r="H560" s="600"/>
      <c r="I560" s="600"/>
      <c r="J560" s="600"/>
      <c r="K560" s="593"/>
      <c r="L560" s="593"/>
      <c r="M560" s="593"/>
      <c r="N560" s="593"/>
      <c r="O560" s="593"/>
      <c r="P560" s="593"/>
      <c r="Q560" s="593"/>
      <c r="R560" s="593"/>
      <c r="S560" s="593"/>
      <c r="T560" s="593"/>
      <c r="U560" s="592" t="str">
        <f>IF(Tabela1[[#This Row],[Desconto SLA Mês]]&lt;&gt;"preenchimento pendente","Sim","Não")</f>
        <v>Sim</v>
      </c>
      <c r="V560" s="613">
        <f t="shared" si="68"/>
        <v>0</v>
      </c>
      <c r="W560" s="592"/>
      <c r="X560" s="609"/>
      <c r="Y560" s="609"/>
      <c r="Z560" s="609"/>
      <c r="AA560" s="610">
        <v>45962</v>
      </c>
      <c r="AB560" s="668" cm="1">
        <f t="array" ref="AB56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60" s="207"/>
      <c r="AD560" s="207"/>
      <c r="AE560" s="207"/>
      <c r="AF560" s="5"/>
      <c r="AG560" s="5"/>
      <c r="AH560" s="5"/>
      <c r="AI560" s="5"/>
      <c r="AJ560" s="3">
        <f t="shared" si="69"/>
        <v>0</v>
      </c>
      <c r="AK560" s="3">
        <f t="shared" si="70"/>
        <v>0</v>
      </c>
      <c r="AL560" s="3">
        <f t="shared" si="71"/>
        <v>0</v>
      </c>
      <c r="AM560" s="5"/>
      <c r="AN560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561" spans="2:40" customFormat="1" ht="20.9" customHeight="1" thickBot="1">
      <c r="B561" s="476"/>
      <c r="C561" s="3" t="s">
        <v>433</v>
      </c>
      <c r="D561" s="611" t="s">
        <v>262</v>
      </c>
      <c r="E561" s="607" t="s">
        <v>210</v>
      </c>
      <c r="F561" s="607" t="s">
        <v>153</v>
      </c>
      <c r="G561" s="600">
        <v>53</v>
      </c>
      <c r="H561" s="600"/>
      <c r="I561" s="600"/>
      <c r="J561" s="600"/>
      <c r="K561" s="593"/>
      <c r="L561" s="593"/>
      <c r="M561" s="593"/>
      <c r="N561" s="593"/>
      <c r="O561" s="593"/>
      <c r="P561" s="593"/>
      <c r="Q561" s="593"/>
      <c r="R561" s="593"/>
      <c r="S561" s="593"/>
      <c r="T561" s="593"/>
      <c r="U561" s="592" t="str">
        <f>IF(Tabela1[[#This Row],[Desconto SLA Mês]]&lt;&gt;"preenchimento pendente","Sim","Não")</f>
        <v>Sim</v>
      </c>
      <c r="V561" s="613">
        <f t="shared" si="68"/>
        <v>0</v>
      </c>
      <c r="W561" s="592"/>
      <c r="X561" s="609"/>
      <c r="Y561" s="609"/>
      <c r="Z561" s="609"/>
      <c r="AA561" s="610">
        <v>45962</v>
      </c>
      <c r="AB561" s="668" cm="1">
        <f t="array" ref="AB56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61" s="207"/>
      <c r="AD561" s="207"/>
      <c r="AE561" s="207"/>
      <c r="AF561" s="5"/>
      <c r="AG561" s="5"/>
      <c r="AH561" s="5"/>
      <c r="AI561" s="5"/>
      <c r="AJ561" s="3">
        <f t="shared" si="69"/>
        <v>0</v>
      </c>
      <c r="AK561" s="3">
        <f t="shared" si="70"/>
        <v>0</v>
      </c>
      <c r="AL561" s="3">
        <f t="shared" si="71"/>
        <v>0</v>
      </c>
      <c r="AM561" s="5"/>
      <c r="AN561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562" spans="2:40" customFormat="1" ht="20.9" customHeight="1" thickBot="1">
      <c r="B562" s="476"/>
      <c r="C562" s="3" t="s">
        <v>433</v>
      </c>
      <c r="D562" s="611" t="s">
        <v>342</v>
      </c>
      <c r="E562" s="607" t="s">
        <v>88</v>
      </c>
      <c r="F562" s="607" t="s">
        <v>158</v>
      </c>
      <c r="G562" s="600">
        <v>51</v>
      </c>
      <c r="H562" s="600"/>
      <c r="I562" s="677"/>
      <c r="J562" s="677"/>
      <c r="K562" s="593"/>
      <c r="L562" s="595"/>
      <c r="M562" s="593"/>
      <c r="N562" s="593"/>
      <c r="O562" s="593"/>
      <c r="P562" s="669"/>
      <c r="Q562" s="593"/>
      <c r="R562" s="593"/>
      <c r="S562" s="593"/>
      <c r="T562" s="593"/>
      <c r="U562" s="592" t="str">
        <f>IF(Tabela1[[#This Row],[Desconto SLA Mês]]&lt;&gt;"preenchimento pendente","Sim","Não")</f>
        <v>Sim</v>
      </c>
      <c r="V562" s="613">
        <f t="shared" si="68"/>
        <v>0</v>
      </c>
      <c r="W562" s="592"/>
      <c r="X562" s="609"/>
      <c r="Y562" s="609"/>
      <c r="Z562" s="609"/>
      <c r="AA562" s="610">
        <v>45931</v>
      </c>
      <c r="AB562" s="668" cm="1">
        <f t="array" ref="AB56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62" s="64"/>
      <c r="AD562" s="64"/>
      <c r="AE562" s="64"/>
      <c r="AF562" s="5"/>
      <c r="AG562" s="5"/>
      <c r="AH562" s="5"/>
      <c r="AI562" s="5"/>
      <c r="AJ562" s="3">
        <f t="shared" si="69"/>
        <v>0</v>
      </c>
      <c r="AK562" s="3">
        <f t="shared" si="70"/>
        <v>0</v>
      </c>
      <c r="AL562" s="3">
        <f t="shared" si="71"/>
        <v>0</v>
      </c>
      <c r="AM562" s="5"/>
      <c r="AN562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563" spans="2:40" customFormat="1" ht="20.9" customHeight="1" thickBot="1">
      <c r="B563" s="476"/>
      <c r="C563" s="3" t="s">
        <v>433</v>
      </c>
      <c r="D563" s="611" t="s">
        <v>342</v>
      </c>
      <c r="E563" s="607" t="s">
        <v>75</v>
      </c>
      <c r="F563" s="607" t="s">
        <v>179</v>
      </c>
      <c r="G563" s="600">
        <v>3</v>
      </c>
      <c r="H563" s="600">
        <v>2</v>
      </c>
      <c r="I563" s="680" t="s">
        <v>434</v>
      </c>
      <c r="J563" s="677"/>
      <c r="K563" s="593">
        <v>16153.77</v>
      </c>
      <c r="L563" s="595"/>
      <c r="M563" s="596"/>
      <c r="N563" s="593"/>
      <c r="O563" s="596"/>
      <c r="P563" s="670" t="s">
        <v>432</v>
      </c>
      <c r="Q563" s="593"/>
      <c r="R563" s="593">
        <v>0</v>
      </c>
      <c r="S563" s="593">
        <v>0</v>
      </c>
      <c r="T563" s="593">
        <v>0</v>
      </c>
      <c r="U563" s="592" t="str">
        <f>IF(Tabela1[[#This Row],[Desconto SLA Mês]]&lt;&gt;"preenchimento pendente","Sim","Não")</f>
        <v>Não</v>
      </c>
      <c r="V563" s="613">
        <f t="shared" si="68"/>
        <v>16153.77</v>
      </c>
      <c r="W563" s="592"/>
      <c r="X563" s="609"/>
      <c r="Y563" s="609"/>
      <c r="Z563" s="609"/>
      <c r="AA563" s="610">
        <v>45931</v>
      </c>
      <c r="AB563" s="668" cm="1">
        <f t="array" ref="AB56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C563" s="207"/>
      <c r="AD563" s="207"/>
      <c r="AE563" s="207"/>
      <c r="AF563" s="5"/>
      <c r="AG563" s="5"/>
      <c r="AH563" s="5"/>
      <c r="AI563" s="5"/>
      <c r="AJ563" s="3">
        <f t="shared" si="69"/>
        <v>0</v>
      </c>
      <c r="AK563" s="3">
        <f t="shared" si="70"/>
        <v>0</v>
      </c>
      <c r="AL563" s="3">
        <f t="shared" si="71"/>
        <v>0</v>
      </c>
      <c r="AM563" s="5"/>
      <c r="AN563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564" spans="2:40" customFormat="1" ht="20.9" customHeight="1" thickBot="1">
      <c r="B564" s="476"/>
      <c r="C564" s="3" t="s">
        <v>433</v>
      </c>
      <c r="D564" s="611" t="s">
        <v>342</v>
      </c>
      <c r="E564" s="607" t="s">
        <v>210</v>
      </c>
      <c r="F564" s="607" t="s">
        <v>158</v>
      </c>
      <c r="G564" s="600">
        <v>14</v>
      </c>
      <c r="H564" s="600"/>
      <c r="I564" s="677"/>
      <c r="J564" s="677"/>
      <c r="K564" s="593"/>
      <c r="L564" s="595"/>
      <c r="M564" s="593"/>
      <c r="N564" s="595"/>
      <c r="O564" s="593"/>
      <c r="P564" s="669"/>
      <c r="Q564" s="593"/>
      <c r="R564" s="593"/>
      <c r="S564" s="593"/>
      <c r="T564" s="593"/>
      <c r="U564" s="592" t="str">
        <f>IF(Tabela1[[#This Row],[Desconto SLA Mês]]&lt;&gt;"preenchimento pendente","Sim","Não")</f>
        <v>Sim</v>
      </c>
      <c r="V564" s="613">
        <f t="shared" si="68"/>
        <v>0</v>
      </c>
      <c r="W564" s="592"/>
      <c r="X564" s="609"/>
      <c r="Y564" s="609"/>
      <c r="Z564" s="609"/>
      <c r="AA564" s="610">
        <v>45931</v>
      </c>
      <c r="AB564" s="668" cm="1">
        <f t="array" ref="AB56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64" s="207"/>
      <c r="AD564" s="207"/>
      <c r="AE564" s="207"/>
      <c r="AF564" s="5"/>
      <c r="AG564" s="5"/>
      <c r="AH564" s="5"/>
      <c r="AI564" s="5"/>
      <c r="AJ564" s="3">
        <f t="shared" si="69"/>
        <v>0</v>
      </c>
      <c r="AK564" s="3">
        <f t="shared" si="70"/>
        <v>0</v>
      </c>
      <c r="AL564" s="3">
        <f t="shared" si="71"/>
        <v>0</v>
      </c>
      <c r="AM564" s="5"/>
      <c r="AN564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565" spans="2:40" customFormat="1" ht="20.9" customHeight="1" thickBot="1">
      <c r="B565" s="476"/>
      <c r="C565" s="3" t="s">
        <v>433</v>
      </c>
      <c r="D565" s="611" t="s">
        <v>350</v>
      </c>
      <c r="E565" s="607" t="s">
        <v>212</v>
      </c>
      <c r="F565" s="607" t="s">
        <v>174</v>
      </c>
      <c r="G565" s="600">
        <v>11</v>
      </c>
      <c r="H565" s="600"/>
      <c r="I565" s="600"/>
      <c r="J565" s="600"/>
      <c r="K565" s="593"/>
      <c r="L565" s="593"/>
      <c r="M565" s="593"/>
      <c r="N565" s="593"/>
      <c r="O565" s="593"/>
      <c r="P565" s="593"/>
      <c r="Q565" s="593"/>
      <c r="R565" s="593"/>
      <c r="S565" s="593"/>
      <c r="T565" s="593"/>
      <c r="U565" s="592" t="str">
        <f>IF(Tabela1[[#This Row],[Desconto SLA Mês]]&lt;&gt;"preenchimento pendente","Sim","Não")</f>
        <v>Sim</v>
      </c>
      <c r="V565" s="613">
        <f t="shared" si="68"/>
        <v>0</v>
      </c>
      <c r="W565" s="592"/>
      <c r="X565" s="609"/>
      <c r="Y565" s="609"/>
      <c r="Z565" s="609"/>
      <c r="AA565" s="610">
        <v>45931</v>
      </c>
      <c r="AB565" s="668" cm="1">
        <f t="array" ref="AB56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65" s="207"/>
      <c r="AD565" s="207"/>
      <c r="AE565" s="207"/>
      <c r="AF565" s="5"/>
      <c r="AG565" s="5"/>
      <c r="AH565" s="5"/>
      <c r="AI565" s="5"/>
      <c r="AJ565" s="3">
        <f t="shared" si="69"/>
        <v>0</v>
      </c>
      <c r="AK565" s="3">
        <f t="shared" si="70"/>
        <v>0</v>
      </c>
      <c r="AL565" s="3">
        <f t="shared" si="71"/>
        <v>0</v>
      </c>
      <c r="AM565" s="5"/>
      <c r="AN565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66" spans="2:40" customFormat="1" ht="20.9" customHeight="1" thickBot="1">
      <c r="B566" s="476"/>
      <c r="C566" s="3" t="s">
        <v>433</v>
      </c>
      <c r="D566" s="611" t="s">
        <v>350</v>
      </c>
      <c r="E566" s="607" t="s">
        <v>214</v>
      </c>
      <c r="F566" s="607" t="s">
        <v>201</v>
      </c>
      <c r="G566" s="600">
        <v>14</v>
      </c>
      <c r="H566" s="600"/>
      <c r="I566" s="600"/>
      <c r="J566" s="600"/>
      <c r="K566" s="593"/>
      <c r="L566" s="593"/>
      <c r="M566" s="593"/>
      <c r="N566" s="593"/>
      <c r="O566" s="593"/>
      <c r="P566" s="593"/>
      <c r="Q566" s="593"/>
      <c r="R566" s="593"/>
      <c r="S566" s="593"/>
      <c r="T566" s="593"/>
      <c r="U566" s="592" t="str">
        <f>IF(Tabela1[[#This Row],[Desconto SLA Mês]]&lt;&gt;"preenchimento pendente","Sim","Não")</f>
        <v>Sim</v>
      </c>
      <c r="V566" s="613">
        <f t="shared" si="68"/>
        <v>0</v>
      </c>
      <c r="W566" s="592"/>
      <c r="X566" s="609"/>
      <c r="Y566" s="609"/>
      <c r="Z566" s="609"/>
      <c r="AA566" s="610">
        <v>45931</v>
      </c>
      <c r="AB566" s="668" cm="1">
        <f t="array" ref="AB56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66" s="207"/>
      <c r="AD566" s="207"/>
      <c r="AE566" s="207"/>
      <c r="AF566" s="5"/>
      <c r="AG566" s="5"/>
      <c r="AH566" s="5"/>
      <c r="AI566" s="5"/>
      <c r="AJ566" s="3">
        <f t="shared" si="69"/>
        <v>0</v>
      </c>
      <c r="AK566" s="3">
        <f t="shared" si="70"/>
        <v>0</v>
      </c>
      <c r="AL566" s="3">
        <f t="shared" si="71"/>
        <v>0</v>
      </c>
      <c r="AM566" s="5"/>
      <c r="AN566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67" spans="2:40" customFormat="1" ht="31.5" thickBot="1">
      <c r="B567" s="476"/>
      <c r="C567" s="3" t="s">
        <v>433</v>
      </c>
      <c r="D567" s="611" t="s">
        <v>350</v>
      </c>
      <c r="E567" s="607" t="s">
        <v>213</v>
      </c>
      <c r="F567" s="607" t="s">
        <v>178</v>
      </c>
      <c r="G567" s="600">
        <v>2</v>
      </c>
      <c r="H567" s="600"/>
      <c r="I567" s="600"/>
      <c r="J567" s="600"/>
      <c r="K567" s="593"/>
      <c r="L567" s="593"/>
      <c r="M567" s="593"/>
      <c r="N567" s="593"/>
      <c r="O567" s="593"/>
      <c r="P567" s="593"/>
      <c r="Q567" s="593"/>
      <c r="R567" s="593"/>
      <c r="S567" s="593"/>
      <c r="T567" s="593"/>
      <c r="U567" s="592" t="str">
        <f>IF(Tabela1[[#This Row],[Desconto SLA Mês]]&lt;&gt;"preenchimento pendente","Sim","Não")</f>
        <v>Sim</v>
      </c>
      <c r="V567" s="613">
        <f t="shared" si="68"/>
        <v>0</v>
      </c>
      <c r="W567" s="592"/>
      <c r="X567" s="609"/>
      <c r="Y567" s="609"/>
      <c r="Z567" s="609"/>
      <c r="AA567" s="610">
        <v>45931</v>
      </c>
      <c r="AB567" s="668" cm="1">
        <f t="array" ref="AB56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67" s="207"/>
      <c r="AD567" s="64"/>
      <c r="AE567" s="207"/>
      <c r="AF567" s="5"/>
      <c r="AG567" s="5"/>
      <c r="AH567" s="5"/>
      <c r="AI567" s="5"/>
      <c r="AJ567" s="3">
        <f t="shared" si="69"/>
        <v>0</v>
      </c>
      <c r="AK567" s="3">
        <f t="shared" si="70"/>
        <v>0</v>
      </c>
      <c r="AL567" s="3">
        <f t="shared" si="71"/>
        <v>0</v>
      </c>
      <c r="AM567" s="5"/>
      <c r="AN567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68" spans="2:40" customFormat="1" ht="31.5" thickBot="1">
      <c r="B568" s="476"/>
      <c r="C568" s="3" t="s">
        <v>433</v>
      </c>
      <c r="D568" s="611" t="s">
        <v>350</v>
      </c>
      <c r="E568" s="607" t="s">
        <v>88</v>
      </c>
      <c r="F568" s="607" t="s">
        <v>201</v>
      </c>
      <c r="G568" s="600">
        <v>36</v>
      </c>
      <c r="H568" s="600"/>
      <c r="I568" s="600"/>
      <c r="J568" s="600"/>
      <c r="K568" s="593"/>
      <c r="L568" s="593"/>
      <c r="M568" s="593"/>
      <c r="N568" s="593"/>
      <c r="O568" s="600"/>
      <c r="P568" s="593"/>
      <c r="Q568" s="600"/>
      <c r="R568" s="593"/>
      <c r="S568" s="593"/>
      <c r="T568" s="593"/>
      <c r="U568" s="592" t="str">
        <f>IF(Tabela1[[#This Row],[Desconto SLA Mês]]&lt;&gt;"preenchimento pendente","Sim","Não")</f>
        <v>Sim</v>
      </c>
      <c r="V568" s="613">
        <f t="shared" si="68"/>
        <v>0</v>
      </c>
      <c r="W568" s="592"/>
      <c r="X568" s="609"/>
      <c r="Y568" s="609"/>
      <c r="Z568" s="609"/>
      <c r="AA568" s="610">
        <v>45931</v>
      </c>
      <c r="AB568" s="668" cm="1">
        <f t="array" ref="AB56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68" s="207">
        <v>6658.77</v>
      </c>
      <c r="AD568" s="207">
        <v>6287.7</v>
      </c>
      <c r="AE568" s="207"/>
      <c r="AF568" s="5"/>
      <c r="AG568" s="6"/>
      <c r="AH568" s="5"/>
      <c r="AI568" s="5"/>
      <c r="AJ568" s="3">
        <f t="shared" si="69"/>
        <v>0</v>
      </c>
      <c r="AK568" s="3">
        <f t="shared" si="70"/>
        <v>371.07000000000062</v>
      </c>
      <c r="AL568" s="3">
        <f t="shared" si="71"/>
        <v>0</v>
      </c>
      <c r="AM568" s="5"/>
      <c r="AN568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69" spans="2:40" customFormat="1" ht="31.5" thickBot="1">
      <c r="B569" s="476"/>
      <c r="C569" s="3" t="s">
        <v>433</v>
      </c>
      <c r="D569" s="611" t="s">
        <v>350</v>
      </c>
      <c r="E569" s="607" t="s">
        <v>211</v>
      </c>
      <c r="F569" s="607" t="s">
        <v>201</v>
      </c>
      <c r="G569" s="600">
        <v>21</v>
      </c>
      <c r="H569" s="600"/>
      <c r="I569" s="600"/>
      <c r="J569" s="600"/>
      <c r="K569" s="593"/>
      <c r="L569" s="593"/>
      <c r="M569" s="593"/>
      <c r="N569" s="593"/>
      <c r="O569" s="593"/>
      <c r="P569" s="593"/>
      <c r="Q569" s="593"/>
      <c r="R569" s="593"/>
      <c r="S569" s="593"/>
      <c r="T569" s="593"/>
      <c r="U569" s="592" t="str">
        <f>IF(Tabela1[[#This Row],[Desconto SLA Mês]]&lt;&gt;"preenchimento pendente","Sim","Não")</f>
        <v>Sim</v>
      </c>
      <c r="V569" s="613">
        <f t="shared" si="68"/>
        <v>0</v>
      </c>
      <c r="W569" s="592"/>
      <c r="X569" s="609"/>
      <c r="Y569" s="609"/>
      <c r="Z569" s="609"/>
      <c r="AA569" s="610">
        <v>45931</v>
      </c>
      <c r="AB569" s="668" cm="1">
        <f t="array" ref="AB56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69" s="64"/>
      <c r="AD569" s="64"/>
      <c r="AE569" s="64"/>
      <c r="AF569" s="5"/>
      <c r="AG569" s="5"/>
      <c r="AH569" s="5"/>
      <c r="AI569" s="5"/>
      <c r="AJ569" s="3">
        <f t="shared" si="69"/>
        <v>0</v>
      </c>
      <c r="AK569" s="3">
        <f t="shared" si="70"/>
        <v>0</v>
      </c>
      <c r="AL569" s="3">
        <f t="shared" si="71"/>
        <v>0</v>
      </c>
      <c r="AM569" s="5"/>
      <c r="AN569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70" spans="2:40" customFormat="1" ht="31.5" thickBot="1">
      <c r="B570" s="476"/>
      <c r="C570" s="3" t="s">
        <v>433</v>
      </c>
      <c r="D570" s="611" t="s">
        <v>350</v>
      </c>
      <c r="E570" s="607" t="s">
        <v>75</v>
      </c>
      <c r="F570" s="607" t="s">
        <v>201</v>
      </c>
      <c r="G570" s="600">
        <v>3</v>
      </c>
      <c r="H570" s="600"/>
      <c r="I570" s="600"/>
      <c r="J570" s="600"/>
      <c r="K570" s="593"/>
      <c r="L570" s="593"/>
      <c r="M570" s="593"/>
      <c r="N570" s="593"/>
      <c r="O570" s="593"/>
      <c r="P570" s="593"/>
      <c r="Q570" s="593"/>
      <c r="R570" s="593"/>
      <c r="S570" s="593"/>
      <c r="T570" s="593"/>
      <c r="U570" s="592" t="str">
        <f>IF(Tabela1[[#This Row],[Desconto SLA Mês]]&lt;&gt;"preenchimento pendente","Sim","Não")</f>
        <v>Sim</v>
      </c>
      <c r="V570" s="613">
        <f t="shared" si="68"/>
        <v>0</v>
      </c>
      <c r="W570" s="592"/>
      <c r="X570" s="609"/>
      <c r="Y570" s="609"/>
      <c r="Z570" s="609"/>
      <c r="AA570" s="610">
        <v>45931</v>
      </c>
      <c r="AB570" s="668" cm="1">
        <f t="array" ref="AB57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70" s="207"/>
      <c r="AD570" s="207"/>
      <c r="AE570" s="207"/>
      <c r="AF570" s="5"/>
      <c r="AG570" s="5"/>
      <c r="AH570" s="5"/>
      <c r="AI570" s="5"/>
      <c r="AJ570" s="3">
        <f t="shared" si="69"/>
        <v>0</v>
      </c>
      <c r="AK570" s="3">
        <f t="shared" si="70"/>
        <v>0</v>
      </c>
      <c r="AL570" s="3">
        <f t="shared" si="71"/>
        <v>0</v>
      </c>
      <c r="AM570" s="5"/>
      <c r="AN570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71" spans="2:40" customFormat="1" ht="20.9" customHeight="1" thickBot="1">
      <c r="B571" s="476"/>
      <c r="C571" s="3" t="s">
        <v>433</v>
      </c>
      <c r="D571" s="611" t="s">
        <v>350</v>
      </c>
      <c r="E571" s="607" t="s">
        <v>208</v>
      </c>
      <c r="F571" s="607" t="s">
        <v>345</v>
      </c>
      <c r="G571" s="600">
        <v>16</v>
      </c>
      <c r="H571" s="600"/>
      <c r="I571" s="600"/>
      <c r="J571" s="600"/>
      <c r="K571" s="593"/>
      <c r="L571" s="593"/>
      <c r="M571" s="593"/>
      <c r="N571" s="593"/>
      <c r="O571" s="593"/>
      <c r="P571" s="593"/>
      <c r="Q571" s="593"/>
      <c r="R571" s="593"/>
      <c r="S571" s="593"/>
      <c r="T571" s="593"/>
      <c r="U571" s="592" t="str">
        <f>IF(Tabela1[[#This Row],[Desconto SLA Mês]]&lt;&gt;"preenchimento pendente","Sim","Não")</f>
        <v>Sim</v>
      </c>
      <c r="V571" s="613">
        <f t="shared" si="68"/>
        <v>0</v>
      </c>
      <c r="W571" s="592"/>
      <c r="X571" s="609"/>
      <c r="Y571" s="609">
        <v>29054.15</v>
      </c>
      <c r="Z571" s="609" t="s">
        <v>441</v>
      </c>
      <c r="AA571" s="610">
        <v>45931</v>
      </c>
      <c r="AB571" s="668" cm="1">
        <f t="array" ref="AB57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71" s="207"/>
      <c r="AD571" s="207"/>
      <c r="AE571" s="207"/>
      <c r="AF571" s="5"/>
      <c r="AG571" s="5"/>
      <c r="AH571" s="5"/>
      <c r="AI571" s="5"/>
      <c r="AJ571" s="3">
        <f t="shared" si="69"/>
        <v>0</v>
      </c>
      <c r="AK571" s="3">
        <f t="shared" si="70"/>
        <v>0</v>
      </c>
      <c r="AL571" s="3">
        <f t="shared" si="71"/>
        <v>0</v>
      </c>
      <c r="AM571" s="5"/>
      <c r="AN571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72" spans="2:40" customFormat="1" ht="20.9" customHeight="1" thickBot="1">
      <c r="B572" s="476"/>
      <c r="C572" s="3" t="s">
        <v>433</v>
      </c>
      <c r="D572" s="611" t="s">
        <v>350</v>
      </c>
      <c r="E572" s="607" t="s">
        <v>210</v>
      </c>
      <c r="F572" s="607" t="s">
        <v>345</v>
      </c>
      <c r="G572" s="600">
        <v>10</v>
      </c>
      <c r="H572" s="600"/>
      <c r="I572" s="600"/>
      <c r="J572" s="600"/>
      <c r="K572" s="593"/>
      <c r="L572" s="593"/>
      <c r="M572" s="593"/>
      <c r="N572" s="593"/>
      <c r="O572" s="593"/>
      <c r="P572" s="593"/>
      <c r="Q572" s="593"/>
      <c r="R572" s="593"/>
      <c r="S572" s="593"/>
      <c r="T572" s="593"/>
      <c r="U572" s="592" t="str">
        <f>IF(Tabela1[[#This Row],[Desconto SLA Mês]]&lt;&gt;"preenchimento pendente","Sim","Não")</f>
        <v>Sim</v>
      </c>
      <c r="V572" s="613">
        <f t="shared" si="68"/>
        <v>0</v>
      </c>
      <c r="W572" s="592"/>
      <c r="X572" s="609"/>
      <c r="Y572" s="609">
        <v>12090.6</v>
      </c>
      <c r="Z572" s="609" t="s">
        <v>441</v>
      </c>
      <c r="AA572" s="610">
        <v>45931</v>
      </c>
      <c r="AB572" s="668" cm="1">
        <f t="array" ref="AB57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72" s="64"/>
      <c r="AD572" s="64"/>
      <c r="AE572" s="207"/>
      <c r="AF572" s="5"/>
      <c r="AG572" s="5"/>
      <c r="AH572" s="5"/>
      <c r="AI572" s="5"/>
      <c r="AJ572" s="3">
        <f t="shared" si="69"/>
        <v>0</v>
      </c>
      <c r="AK572" s="3">
        <f t="shared" si="70"/>
        <v>0</v>
      </c>
      <c r="AL572" s="3">
        <f t="shared" si="71"/>
        <v>0</v>
      </c>
      <c r="AM572" s="5"/>
      <c r="AN572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573" spans="2:40" customFormat="1" ht="20.9" customHeight="1" thickBot="1">
      <c r="B573" s="476"/>
      <c r="C573" s="3" t="s">
        <v>433</v>
      </c>
      <c r="D573" s="611" t="s">
        <v>353</v>
      </c>
      <c r="E573" s="607" t="s">
        <v>212</v>
      </c>
      <c r="F573" s="607" t="s">
        <v>140</v>
      </c>
      <c r="G573" s="600">
        <v>12</v>
      </c>
      <c r="H573" s="600"/>
      <c r="I573" s="677"/>
      <c r="J573" s="677"/>
      <c r="K573" s="593"/>
      <c r="L573" s="593"/>
      <c r="M573" s="595"/>
      <c r="N573" s="595"/>
      <c r="O573" s="595"/>
      <c r="P573" s="669"/>
      <c r="Q573" s="593"/>
      <c r="R573" s="593"/>
      <c r="S573" s="593"/>
      <c r="T573" s="593"/>
      <c r="U573" s="592" t="str">
        <f>IF(Tabela1[[#This Row],[Desconto SLA Mês]]&lt;&gt;"preenchimento pendente","Sim","Não")</f>
        <v>Sim</v>
      </c>
      <c r="V573" s="613">
        <f t="shared" si="68"/>
        <v>0</v>
      </c>
      <c r="W573" s="592"/>
      <c r="X573" s="609"/>
      <c r="Y573" s="609"/>
      <c r="Z573" s="636"/>
      <c r="AA573" s="610">
        <v>45931</v>
      </c>
      <c r="AB573" s="668" cm="1">
        <f t="array" ref="AB57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73" s="207"/>
      <c r="AD573" s="207"/>
      <c r="AE573" s="207"/>
      <c r="AF573" s="5"/>
      <c r="AG573" s="5"/>
      <c r="AH573" s="5"/>
      <c r="AI573" s="5"/>
      <c r="AJ573" s="3">
        <f t="shared" si="69"/>
        <v>0</v>
      </c>
      <c r="AK573" s="3">
        <f t="shared" si="70"/>
        <v>0</v>
      </c>
      <c r="AL573" s="3">
        <f t="shared" si="71"/>
        <v>0</v>
      </c>
      <c r="AM573" s="5"/>
      <c r="AN573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574" spans="2:40" customFormat="1" ht="20.9" customHeight="1" thickBot="1">
      <c r="B574" s="476"/>
      <c r="C574" s="3" t="s">
        <v>433</v>
      </c>
      <c r="D574" s="611" t="s">
        <v>353</v>
      </c>
      <c r="E574" s="607" t="s">
        <v>88</v>
      </c>
      <c r="F574" s="607" t="s">
        <v>140</v>
      </c>
      <c r="G574" s="600">
        <v>31</v>
      </c>
      <c r="H574" s="600"/>
      <c r="I574" s="600"/>
      <c r="J574" s="600"/>
      <c r="K574" s="593"/>
      <c r="L574" s="593"/>
      <c r="M574" s="593"/>
      <c r="N574" s="593"/>
      <c r="O574" s="593"/>
      <c r="P574" s="669"/>
      <c r="Q574" s="593"/>
      <c r="R574" s="593"/>
      <c r="S574" s="593"/>
      <c r="T574" s="593"/>
      <c r="U574" s="592" t="str">
        <f>IF(Tabela1[[#This Row],[Desconto SLA Mês]]&lt;&gt;"preenchimento pendente","Sim","Não")</f>
        <v>Sim</v>
      </c>
      <c r="V574" s="613">
        <f t="shared" si="68"/>
        <v>0</v>
      </c>
      <c r="W574" s="592"/>
      <c r="X574" s="609"/>
      <c r="Y574" s="609"/>
      <c r="Z574" s="609"/>
      <c r="AA574" s="610">
        <v>45931</v>
      </c>
      <c r="AB574" s="668" cm="1">
        <f t="array" ref="AB57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74" s="207"/>
      <c r="AD574" s="207"/>
      <c r="AE574" s="207"/>
      <c r="AF574" s="5"/>
      <c r="AG574" s="5"/>
      <c r="AH574" s="5"/>
      <c r="AI574" s="5"/>
      <c r="AJ574" s="3">
        <f t="shared" si="69"/>
        <v>0</v>
      </c>
      <c r="AK574" s="3">
        <f t="shared" si="70"/>
        <v>0</v>
      </c>
      <c r="AL574" s="3">
        <f t="shared" si="71"/>
        <v>0</v>
      </c>
      <c r="AM574" s="5"/>
      <c r="AN574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575" spans="2:40" customFormat="1" ht="20.9" customHeight="1" thickBot="1">
      <c r="B575" s="476"/>
      <c r="C575" s="3" t="s">
        <v>433</v>
      </c>
      <c r="D575" s="611" t="s">
        <v>353</v>
      </c>
      <c r="E575" s="607" t="s">
        <v>211</v>
      </c>
      <c r="F575" s="607" t="s">
        <v>140</v>
      </c>
      <c r="G575" s="600">
        <v>21</v>
      </c>
      <c r="H575" s="600"/>
      <c r="I575" s="677"/>
      <c r="J575" s="677"/>
      <c r="K575" s="593"/>
      <c r="L575" s="593"/>
      <c r="M575" s="595"/>
      <c r="N575" s="593"/>
      <c r="O575" s="593"/>
      <c r="P575" s="669"/>
      <c r="Q575" s="593"/>
      <c r="R575" s="593"/>
      <c r="S575" s="593"/>
      <c r="T575" s="593"/>
      <c r="U575" s="592" t="str">
        <f>IF(Tabela1[[#This Row],[Desconto SLA Mês]]&lt;&gt;"preenchimento pendente","Sim","Não")</f>
        <v>Sim</v>
      </c>
      <c r="V575" s="613">
        <f t="shared" si="68"/>
        <v>0</v>
      </c>
      <c r="W575" s="592"/>
      <c r="X575" s="609"/>
      <c r="Y575" s="609"/>
      <c r="Z575" s="609"/>
      <c r="AA575" s="610">
        <v>45931</v>
      </c>
      <c r="AB575" s="668" cm="1">
        <f t="array" ref="AB57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75" s="207"/>
      <c r="AD575" s="207"/>
      <c r="AE575" s="207"/>
      <c r="AF575" s="5"/>
      <c r="AG575" s="5"/>
      <c r="AH575" s="5"/>
      <c r="AI575" s="5"/>
      <c r="AJ575" s="3">
        <f t="shared" si="69"/>
        <v>0</v>
      </c>
      <c r="AK575" s="3">
        <f t="shared" si="70"/>
        <v>0</v>
      </c>
      <c r="AL575" s="3">
        <f t="shared" si="71"/>
        <v>0</v>
      </c>
      <c r="AM575" s="5"/>
      <c r="AN575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576" spans="2:40" customFormat="1" ht="20.9" customHeight="1" thickBot="1">
      <c r="B576" s="476"/>
      <c r="C576" s="3" t="s">
        <v>433</v>
      </c>
      <c r="D576" s="611" t="s">
        <v>353</v>
      </c>
      <c r="E576" s="607" t="s">
        <v>75</v>
      </c>
      <c r="F576" s="607" t="s">
        <v>140</v>
      </c>
      <c r="G576" s="600">
        <v>3</v>
      </c>
      <c r="H576" s="600"/>
      <c r="I576" s="677"/>
      <c r="J576" s="677"/>
      <c r="K576" s="593"/>
      <c r="L576" s="593"/>
      <c r="M576" s="595"/>
      <c r="N576" s="593"/>
      <c r="O576" s="593"/>
      <c r="P576" s="669"/>
      <c r="Q576" s="593"/>
      <c r="R576" s="593"/>
      <c r="S576" s="593"/>
      <c r="T576" s="593"/>
      <c r="U576" s="592" t="str">
        <f>IF(Tabela1[[#This Row],[Desconto SLA Mês]]&lt;&gt;"preenchimento pendente","Sim","Não")</f>
        <v>Sim</v>
      </c>
      <c r="V576" s="613">
        <f t="shared" si="68"/>
        <v>0</v>
      </c>
      <c r="W576" s="592"/>
      <c r="X576" s="609"/>
      <c r="Y576" s="609"/>
      <c r="Z576" s="609"/>
      <c r="AA576" s="610">
        <v>45931</v>
      </c>
      <c r="AB576" s="668" cm="1">
        <f t="array" ref="AB57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76" s="207"/>
      <c r="AD576" s="207"/>
      <c r="AE576" s="207"/>
      <c r="AF576" s="5"/>
      <c r="AG576" s="5"/>
      <c r="AH576" s="5"/>
      <c r="AI576" s="5"/>
      <c r="AJ576" s="3">
        <f t="shared" si="69"/>
        <v>0</v>
      </c>
      <c r="AK576" s="3">
        <f t="shared" si="70"/>
        <v>0</v>
      </c>
      <c r="AL576" s="3">
        <f t="shared" si="71"/>
        <v>0</v>
      </c>
      <c r="AM576" s="5"/>
      <c r="AN576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577" spans="2:40" customFormat="1" ht="20.9" customHeight="1" thickBot="1">
      <c r="B577" s="476"/>
      <c r="C577" s="3" t="s">
        <v>433</v>
      </c>
      <c r="D577" s="611" t="s">
        <v>353</v>
      </c>
      <c r="E577" s="607" t="s">
        <v>208</v>
      </c>
      <c r="F577" s="607" t="s">
        <v>181</v>
      </c>
      <c r="G577" s="600">
        <v>12</v>
      </c>
      <c r="H577" s="600"/>
      <c r="I577" s="677"/>
      <c r="J577" s="677"/>
      <c r="K577" s="593"/>
      <c r="L577" s="593"/>
      <c r="M577" s="595"/>
      <c r="N577" s="593"/>
      <c r="O577" s="593"/>
      <c r="P577" s="669"/>
      <c r="Q577" s="593"/>
      <c r="R577" s="593"/>
      <c r="S577" s="593"/>
      <c r="T577" s="593"/>
      <c r="U577" s="592" t="str">
        <f>IF(Tabela1[[#This Row],[Desconto SLA Mês]]&lt;&gt;"preenchimento pendente","Sim","Não")</f>
        <v>Sim</v>
      </c>
      <c r="V577" s="613">
        <f t="shared" si="68"/>
        <v>0</v>
      </c>
      <c r="W577" s="592"/>
      <c r="X577" s="609"/>
      <c r="Y577" s="609"/>
      <c r="Z577" s="609"/>
      <c r="AA577" s="610">
        <v>45931</v>
      </c>
      <c r="AB577" s="668" cm="1">
        <f t="array" ref="AB57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77" s="207"/>
      <c r="AD577" s="207"/>
      <c r="AE577" s="207"/>
      <c r="AF577" s="5"/>
      <c r="AG577" s="5"/>
      <c r="AH577" s="5"/>
      <c r="AI577" s="5"/>
      <c r="AJ577" s="3">
        <f t="shared" si="69"/>
        <v>0</v>
      </c>
      <c r="AK577" s="3">
        <f t="shared" si="70"/>
        <v>0</v>
      </c>
      <c r="AL577" s="3">
        <f t="shared" si="71"/>
        <v>0</v>
      </c>
      <c r="AM577" s="5"/>
      <c r="AN577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578" spans="2:40" customFormat="1" ht="31.5" thickBot="1">
      <c r="B578" s="476"/>
      <c r="C578" s="3" t="s">
        <v>433</v>
      </c>
      <c r="D578" s="611" t="s">
        <v>353</v>
      </c>
      <c r="E578" s="607" t="s">
        <v>210</v>
      </c>
      <c r="F578" s="607" t="s">
        <v>193</v>
      </c>
      <c r="G578" s="600">
        <v>10</v>
      </c>
      <c r="H578" s="600"/>
      <c r="I578" s="677"/>
      <c r="J578" s="677"/>
      <c r="K578" s="593"/>
      <c r="L578" s="593"/>
      <c r="M578" s="595"/>
      <c r="N578" s="593"/>
      <c r="O578" s="593"/>
      <c r="P578" s="669"/>
      <c r="Q578" s="593"/>
      <c r="R578" s="593"/>
      <c r="S578" s="593"/>
      <c r="T578" s="593"/>
      <c r="U578" s="592" t="str">
        <f>IF(Tabela1[[#This Row],[Desconto SLA Mês]]&lt;&gt;"preenchimento pendente","Sim","Não")</f>
        <v>Sim</v>
      </c>
      <c r="V578" s="613">
        <f t="shared" si="68"/>
        <v>0</v>
      </c>
      <c r="W578" s="592"/>
      <c r="X578" s="609"/>
      <c r="Y578" s="609"/>
      <c r="Z578" s="609"/>
      <c r="AA578" s="610">
        <v>45931</v>
      </c>
      <c r="AB578" s="668" cm="1">
        <f t="array" ref="AB57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78" s="207"/>
      <c r="AD578" s="207"/>
      <c r="AE578" s="207"/>
      <c r="AF578" s="5"/>
      <c r="AG578" s="5"/>
      <c r="AH578" s="5"/>
      <c r="AI578" s="5"/>
      <c r="AJ578" s="3">
        <f t="shared" si="69"/>
        <v>0</v>
      </c>
      <c r="AK578" s="3">
        <f t="shared" si="70"/>
        <v>0</v>
      </c>
      <c r="AL578" s="3">
        <f t="shared" si="71"/>
        <v>0</v>
      </c>
      <c r="AM578" s="5"/>
      <c r="AN578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579" spans="2:40" customFormat="1" ht="31.5" thickBot="1">
      <c r="B579" s="476"/>
      <c r="C579" s="3" t="s">
        <v>433</v>
      </c>
      <c r="D579" s="611" t="s">
        <v>344</v>
      </c>
      <c r="E579" s="607" t="s">
        <v>212</v>
      </c>
      <c r="F579" s="607" t="s">
        <v>152</v>
      </c>
      <c r="G579" s="600">
        <v>11.65</v>
      </c>
      <c r="H579" s="600"/>
      <c r="I579" s="600"/>
      <c r="J579" s="600"/>
      <c r="K579" s="593"/>
      <c r="L579" s="593"/>
      <c r="M579" s="593"/>
      <c r="N579" s="593"/>
      <c r="O579" s="593"/>
      <c r="P579" s="593"/>
      <c r="Q579" s="593"/>
      <c r="R579" s="593"/>
      <c r="S579" s="593"/>
      <c r="T579" s="593"/>
      <c r="U579" s="592" t="str">
        <f>IF(Tabela1[[#This Row],[Desconto SLA Mês]]&lt;&gt;"preenchimento pendente","Sim","Não")</f>
        <v>Sim</v>
      </c>
      <c r="V579" s="613">
        <f t="shared" si="68"/>
        <v>0</v>
      </c>
      <c r="W579" s="592"/>
      <c r="X579" s="609"/>
      <c r="Y579" s="609"/>
      <c r="Z579" s="609"/>
      <c r="AA579" s="610">
        <v>45962</v>
      </c>
      <c r="AB579" s="668" cm="1">
        <f t="array" ref="AB57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79" s="207"/>
      <c r="AD579" s="207"/>
      <c r="AE579" s="207"/>
      <c r="AF579" s="5"/>
      <c r="AG579" s="6"/>
      <c r="AH579" s="5"/>
      <c r="AI579" s="5"/>
      <c r="AJ579" s="3">
        <f t="shared" si="69"/>
        <v>0</v>
      </c>
      <c r="AK579" s="3">
        <f t="shared" si="70"/>
        <v>0</v>
      </c>
      <c r="AL579" s="3">
        <f t="shared" si="71"/>
        <v>0</v>
      </c>
      <c r="AM579" s="5"/>
      <c r="AN579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80" spans="2:40" customFormat="1" ht="31.5" thickBot="1">
      <c r="B580" s="476"/>
      <c r="C580" s="3" t="s">
        <v>433</v>
      </c>
      <c r="D580" s="611" t="s">
        <v>344</v>
      </c>
      <c r="E580" s="607" t="s">
        <v>214</v>
      </c>
      <c r="F580" s="607" t="s">
        <v>142</v>
      </c>
      <c r="G580" s="600">
        <v>14</v>
      </c>
      <c r="H580" s="600"/>
      <c r="I580" s="600"/>
      <c r="J580" s="600"/>
      <c r="K580" s="593"/>
      <c r="L580" s="593">
        <v>0.45833333333333298</v>
      </c>
      <c r="M580" s="593"/>
      <c r="N580" s="593"/>
      <c r="O580" s="593"/>
      <c r="P580" s="593"/>
      <c r="Q580" s="593"/>
      <c r="R580" s="593"/>
      <c r="S580" s="593"/>
      <c r="T580" s="593"/>
      <c r="U580" s="592" t="str">
        <f>IF(Tabela1[[#This Row],[Desconto SLA Mês]]&lt;&gt;"preenchimento pendente","Sim","Não")</f>
        <v>Sim</v>
      </c>
      <c r="V580" s="613">
        <f t="shared" si="68"/>
        <v>0</v>
      </c>
      <c r="W580" s="592"/>
      <c r="X580" s="609"/>
      <c r="Y580" s="609"/>
      <c r="Z580" s="609"/>
      <c r="AA580" s="610">
        <v>45962</v>
      </c>
      <c r="AB580" s="668" cm="1">
        <f t="array" ref="AB58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80" s="207"/>
      <c r="AD580" s="207"/>
      <c r="AE580" s="207"/>
      <c r="AF580" s="5"/>
      <c r="AG580" s="5"/>
      <c r="AH580" s="5"/>
      <c r="AI580" s="5"/>
      <c r="AJ580" s="3">
        <f t="shared" si="69"/>
        <v>0.45833333333333298</v>
      </c>
      <c r="AK580" s="3">
        <f t="shared" si="70"/>
        <v>0</v>
      </c>
      <c r="AL580" s="3">
        <f t="shared" si="71"/>
        <v>0</v>
      </c>
      <c r="AM580" s="5"/>
      <c r="AN580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81" spans="2:40" customFormat="1" ht="31.5" thickBot="1">
      <c r="B581" s="476"/>
      <c r="C581" s="3" t="s">
        <v>433</v>
      </c>
      <c r="D581" s="611" t="s">
        <v>344</v>
      </c>
      <c r="E581" s="607" t="s">
        <v>213</v>
      </c>
      <c r="F581" s="607" t="s">
        <v>347</v>
      </c>
      <c r="G581" s="600">
        <v>3</v>
      </c>
      <c r="H581" s="600"/>
      <c r="I581" s="600"/>
      <c r="J581" s="600"/>
      <c r="K581" s="593"/>
      <c r="L581" s="593">
        <v>0.41666666666666702</v>
      </c>
      <c r="M581" s="593"/>
      <c r="N581" s="593"/>
      <c r="O581" s="593"/>
      <c r="P581" s="593"/>
      <c r="Q581" s="593"/>
      <c r="R581" s="593"/>
      <c r="S581" s="593"/>
      <c r="T581" s="593"/>
      <c r="U581" s="592" t="str">
        <f>IF(Tabela1[[#This Row],[Desconto SLA Mês]]&lt;&gt;"preenchimento pendente","Sim","Não")</f>
        <v>Sim</v>
      </c>
      <c r="V581" s="613">
        <f t="shared" si="68"/>
        <v>0</v>
      </c>
      <c r="W581" s="592"/>
      <c r="X581" s="609"/>
      <c r="Y581" s="609"/>
      <c r="Z581" s="609"/>
      <c r="AA581" s="610">
        <v>45962</v>
      </c>
      <c r="AB581" s="668" cm="1">
        <f t="array" ref="AB58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81" s="363"/>
      <c r="AD581" s="370"/>
      <c r="AE581" s="363"/>
      <c r="AF581" s="5"/>
      <c r="AG581" s="3"/>
      <c r="AH581" s="3"/>
      <c r="AI581" s="5"/>
      <c r="AJ581" s="3">
        <f t="shared" si="69"/>
        <v>0.41666666666666702</v>
      </c>
      <c r="AK581" s="3">
        <f t="shared" si="70"/>
        <v>0</v>
      </c>
      <c r="AL581" s="3">
        <f t="shared" si="71"/>
        <v>0</v>
      </c>
      <c r="AM581" s="5"/>
      <c r="AN581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82" spans="2:40" customFormat="1" ht="31.5" thickBot="1">
      <c r="B582" s="476"/>
      <c r="C582" s="3" t="s">
        <v>433</v>
      </c>
      <c r="D582" s="611" t="s">
        <v>344</v>
      </c>
      <c r="E582" s="607" t="s">
        <v>88</v>
      </c>
      <c r="F582" s="607" t="s">
        <v>158</v>
      </c>
      <c r="G582" s="600">
        <v>43</v>
      </c>
      <c r="H582" s="600">
        <v>40</v>
      </c>
      <c r="I582" s="600"/>
      <c r="J582" s="600"/>
      <c r="K582" s="593">
        <v>240827.77</v>
      </c>
      <c r="L582" s="593"/>
      <c r="M582" s="593"/>
      <c r="N582" s="593"/>
      <c r="O582" s="593"/>
      <c r="P582" s="593"/>
      <c r="Q582" s="593"/>
      <c r="R582" s="593"/>
      <c r="S582" s="593"/>
      <c r="T582" s="593">
        <v>-10034.49</v>
      </c>
      <c r="U582" s="592" t="str">
        <f>IF(Tabela1[[#This Row],[Desconto SLA Mês]]&lt;&gt;"preenchimento pendente","Sim","Não")</f>
        <v>Sim</v>
      </c>
      <c r="V582" s="592">
        <f t="shared" si="68"/>
        <v>230793.28</v>
      </c>
      <c r="W582" s="592"/>
      <c r="X582" s="609"/>
      <c r="Y582" s="609"/>
      <c r="Z582" s="609"/>
      <c r="AA582" s="610">
        <v>45962</v>
      </c>
      <c r="AB582" s="668" cm="1">
        <f t="array" ref="AB58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82" s="207"/>
      <c r="AD582" s="207"/>
      <c r="AE582" s="207"/>
      <c r="AF582" s="5"/>
      <c r="AG582" s="5"/>
      <c r="AH582" s="5"/>
      <c r="AI582" s="5"/>
      <c r="AJ582" s="3">
        <f t="shared" si="69"/>
        <v>0</v>
      </c>
      <c r="AK582" s="3">
        <f t="shared" si="70"/>
        <v>0</v>
      </c>
      <c r="AL582" s="3">
        <f t="shared" si="71"/>
        <v>10034.489999999991</v>
      </c>
      <c r="AM582" s="5"/>
      <c r="AN582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83" spans="2:40" customFormat="1" ht="31.5" thickBot="1">
      <c r="B583" s="476"/>
      <c r="C583" s="3" t="s">
        <v>433</v>
      </c>
      <c r="D583" s="611" t="s">
        <v>344</v>
      </c>
      <c r="E583" s="607" t="s">
        <v>208</v>
      </c>
      <c r="F583" s="607" t="s">
        <v>345</v>
      </c>
      <c r="G583" s="600">
        <v>22</v>
      </c>
      <c r="H583" s="600"/>
      <c r="I583" s="600"/>
      <c r="J583" s="600"/>
      <c r="K583" s="593"/>
      <c r="L583" s="593"/>
      <c r="M583" s="593"/>
      <c r="N583" s="593"/>
      <c r="O583" s="593"/>
      <c r="P583" s="593"/>
      <c r="Q583" s="593"/>
      <c r="R583" s="593"/>
      <c r="S583" s="593"/>
      <c r="T583" s="593"/>
      <c r="U583" s="592" t="str">
        <f>IF(Tabela1[[#This Row],[Desconto SLA Mês]]&lt;&gt;"preenchimento pendente","Sim","Não")</f>
        <v>Sim</v>
      </c>
      <c r="V583" s="592">
        <f t="shared" si="68"/>
        <v>0</v>
      </c>
      <c r="W583" s="592"/>
      <c r="X583" s="609"/>
      <c r="Y583" s="609"/>
      <c r="Z583" s="609"/>
      <c r="AA583" s="610">
        <v>45962</v>
      </c>
      <c r="AB583" s="668" cm="1">
        <f t="array" ref="AB58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83" s="207"/>
      <c r="AD583" s="207"/>
      <c r="AE583" s="207"/>
      <c r="AF583" s="5"/>
      <c r="AG583" s="5"/>
      <c r="AH583" s="5"/>
      <c r="AI583" s="5"/>
      <c r="AJ583" s="3">
        <f t="shared" si="69"/>
        <v>0</v>
      </c>
      <c r="AK583" s="3">
        <f t="shared" si="70"/>
        <v>0</v>
      </c>
      <c r="AL583" s="3">
        <f t="shared" si="71"/>
        <v>0</v>
      </c>
      <c r="AM583" s="5"/>
      <c r="AN583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84" spans="2:40" customFormat="1" ht="31.5" thickBot="1">
      <c r="B584" s="476"/>
      <c r="C584" s="3" t="s">
        <v>433</v>
      </c>
      <c r="D584" s="611" t="s">
        <v>344</v>
      </c>
      <c r="E584" s="607" t="s">
        <v>210</v>
      </c>
      <c r="F584" s="607" t="s">
        <v>345</v>
      </c>
      <c r="G584" s="600">
        <v>16</v>
      </c>
      <c r="H584" s="600"/>
      <c r="I584" s="600"/>
      <c r="J584" s="600"/>
      <c r="K584" s="593"/>
      <c r="L584" s="593"/>
      <c r="M584" s="593"/>
      <c r="N584" s="593"/>
      <c r="O584" s="593"/>
      <c r="P584" s="593"/>
      <c r="Q584" s="593"/>
      <c r="R584" s="593"/>
      <c r="S584" s="593"/>
      <c r="T584" s="593"/>
      <c r="U584" s="592" t="str">
        <f>IF(Tabela1[[#This Row],[Desconto SLA Mês]]&lt;&gt;"preenchimento pendente","Sim","Não")</f>
        <v>Sim</v>
      </c>
      <c r="V584" s="592">
        <f t="shared" si="68"/>
        <v>0</v>
      </c>
      <c r="W584" s="592"/>
      <c r="X584" s="609"/>
      <c r="Y584" s="609"/>
      <c r="Z584" s="609"/>
      <c r="AA584" s="610">
        <v>45962</v>
      </c>
      <c r="AB584" s="668" cm="1">
        <f t="array" ref="AB58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84" s="207"/>
      <c r="AD584" s="207"/>
      <c r="AE584" s="207"/>
      <c r="AF584" s="5"/>
      <c r="AG584" s="5"/>
      <c r="AH584" s="5"/>
      <c r="AI584" s="5"/>
      <c r="AJ584" s="3">
        <f t="shared" si="69"/>
        <v>0</v>
      </c>
      <c r="AK584" s="3">
        <f t="shared" si="70"/>
        <v>0</v>
      </c>
      <c r="AL584" s="3">
        <f t="shared" si="71"/>
        <v>0</v>
      </c>
      <c r="AM584" s="5"/>
      <c r="AN584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585" spans="2:40" customFormat="1" ht="32.25" customHeight="1" thickBot="1">
      <c r="B585" s="476"/>
      <c r="C585" s="3" t="s">
        <v>433</v>
      </c>
      <c r="D585" s="611" t="s">
        <v>348</v>
      </c>
      <c r="E585" s="607" t="s">
        <v>212</v>
      </c>
      <c r="F585" s="607" t="s">
        <v>143</v>
      </c>
      <c r="G585" s="600">
        <v>4.66</v>
      </c>
      <c r="H585" s="600"/>
      <c r="I585" s="677"/>
      <c r="J585" s="677"/>
      <c r="K585" s="593"/>
      <c r="L585" s="595"/>
      <c r="M585" s="595"/>
      <c r="N585" s="593"/>
      <c r="O585" s="593"/>
      <c r="P585" s="669"/>
      <c r="Q585" s="593"/>
      <c r="R585" s="593"/>
      <c r="S585" s="593"/>
      <c r="T585" s="593"/>
      <c r="U585" s="592" t="str">
        <f>IF(Tabela1[[#This Row],[Desconto SLA Mês]]&lt;&gt;"preenchimento pendente","Sim","Não")</f>
        <v>Sim</v>
      </c>
      <c r="V585" s="592">
        <f t="shared" si="68"/>
        <v>0</v>
      </c>
      <c r="W585" s="592"/>
      <c r="X585" s="609"/>
      <c r="Y585" s="609"/>
      <c r="Z585" s="609"/>
      <c r="AA585" s="610">
        <v>45931</v>
      </c>
      <c r="AB585" s="668" cm="1">
        <f t="array" ref="AB58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85" s="207"/>
      <c r="AD585" s="207"/>
      <c r="AE585" s="207"/>
      <c r="AF585" s="5"/>
      <c r="AG585" s="5"/>
      <c r="AH585" s="5"/>
      <c r="AI585" s="5"/>
      <c r="AJ585" s="3">
        <f t="shared" si="69"/>
        <v>0</v>
      </c>
      <c r="AK585" s="3">
        <f t="shared" si="70"/>
        <v>0</v>
      </c>
      <c r="AL585" s="3">
        <f t="shared" si="71"/>
        <v>0</v>
      </c>
      <c r="AM585" s="5"/>
      <c r="AN585" s="3" t="e">
        <f>_xlfn.XLOOKUP(Tabela1[[#This Row],[Unidade]],tabShoppingsEmails[Shopping],tabShoppingsEmails[E-mails consolidados])</f>
        <v>#N/A</v>
      </c>
    </row>
    <row r="586" spans="2:40" customFormat="1" ht="20.9" customHeight="1" thickBot="1">
      <c r="B586" s="476"/>
      <c r="C586" s="3" t="s">
        <v>433</v>
      </c>
      <c r="D586" s="611" t="s">
        <v>348</v>
      </c>
      <c r="E586" s="607" t="s">
        <v>88</v>
      </c>
      <c r="F586" s="607" t="s">
        <v>180</v>
      </c>
      <c r="G586" s="600">
        <v>25</v>
      </c>
      <c r="H586" s="600"/>
      <c r="I586" s="677"/>
      <c r="J586" s="677"/>
      <c r="K586" s="593"/>
      <c r="L586" s="595"/>
      <c r="M586" s="595"/>
      <c r="N586" s="593"/>
      <c r="O586" s="593"/>
      <c r="P586" s="669"/>
      <c r="Q586" s="593"/>
      <c r="R586" s="593"/>
      <c r="S586" s="593"/>
      <c r="T586" s="593"/>
      <c r="U586" s="592" t="str">
        <f>IF(Tabela1[[#This Row],[Desconto SLA Mês]]&lt;&gt;"preenchimento pendente","Sim","Não")</f>
        <v>Sim</v>
      </c>
      <c r="V586" s="592">
        <f t="shared" si="68"/>
        <v>0</v>
      </c>
      <c r="W586" s="592"/>
      <c r="X586" s="609"/>
      <c r="Y586" s="609"/>
      <c r="Z586" s="609"/>
      <c r="AA586" s="610">
        <v>45931</v>
      </c>
      <c r="AB586" s="668" cm="1">
        <f t="array" ref="AB58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86" s="207"/>
      <c r="AD586" s="207"/>
      <c r="AE586" s="207"/>
      <c r="AF586" s="5"/>
      <c r="AG586" s="5"/>
      <c r="AH586" s="5"/>
      <c r="AI586" s="5"/>
      <c r="AJ586" s="3">
        <f t="shared" si="69"/>
        <v>0</v>
      </c>
      <c r="AK586" s="3">
        <f t="shared" si="70"/>
        <v>0</v>
      </c>
      <c r="AL586" s="3">
        <f t="shared" si="71"/>
        <v>0</v>
      </c>
      <c r="AM586" s="5"/>
      <c r="AN586" s="3" t="e">
        <f>_xlfn.XLOOKUP(Tabela1[[#This Row],[Unidade]],tabShoppingsEmails[Shopping],tabShoppingsEmails[E-mails consolidados])</f>
        <v>#N/A</v>
      </c>
    </row>
    <row r="587" spans="2:40" customFormat="1" ht="20.9" customHeight="1" thickBot="1">
      <c r="B587" s="476"/>
      <c r="C587" s="3" t="s">
        <v>433</v>
      </c>
      <c r="D587" s="611" t="s">
        <v>348</v>
      </c>
      <c r="E587" s="607" t="s">
        <v>75</v>
      </c>
      <c r="F587" s="607" t="s">
        <v>138</v>
      </c>
      <c r="G587" s="600">
        <v>2</v>
      </c>
      <c r="H587" s="600"/>
      <c r="I587" s="677"/>
      <c r="J587" s="677"/>
      <c r="K587" s="593"/>
      <c r="L587" s="595"/>
      <c r="M587" s="595"/>
      <c r="N587" s="593"/>
      <c r="O587" s="593"/>
      <c r="P587" s="669"/>
      <c r="Q587" s="593"/>
      <c r="R587" s="593"/>
      <c r="S587" s="593"/>
      <c r="T587" s="593"/>
      <c r="U587" s="592" t="str">
        <f>IF(Tabela1[[#This Row],[Desconto SLA Mês]]&lt;&gt;"preenchimento pendente","Sim","Não")</f>
        <v>Sim</v>
      </c>
      <c r="V587" s="592">
        <f t="shared" ref="V587:V618" si="72">(K587+M587+R587+S587+T587+O587)+IF(U587="Sim",P587+Q587,0)</f>
        <v>0</v>
      </c>
      <c r="W587" s="592"/>
      <c r="X587" s="609"/>
      <c r="Y587" s="609"/>
      <c r="Z587" s="609"/>
      <c r="AA587" s="610">
        <v>45931</v>
      </c>
      <c r="AB587" s="668" cm="1">
        <f t="array" ref="AB58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87" s="207"/>
      <c r="AD587" s="207"/>
      <c r="AE587" s="207"/>
      <c r="AF587" s="5"/>
      <c r="AG587" s="5"/>
      <c r="AH587" s="5"/>
      <c r="AI587" s="5"/>
      <c r="AJ587" s="3">
        <f t="shared" si="69"/>
        <v>0</v>
      </c>
      <c r="AK587" s="3">
        <f t="shared" si="70"/>
        <v>0</v>
      </c>
      <c r="AL587" s="3">
        <f t="shared" si="71"/>
        <v>0</v>
      </c>
      <c r="AM587" s="5"/>
      <c r="AN587" s="3" t="e">
        <f>_xlfn.XLOOKUP(Tabela1[[#This Row],[Unidade]],tabShoppingsEmails[Shopping],tabShoppingsEmails[E-mails consolidados])</f>
        <v>#N/A</v>
      </c>
    </row>
    <row r="588" spans="2:40" customFormat="1" ht="20.9" customHeight="1" thickBot="1">
      <c r="B588" s="476"/>
      <c r="C588" s="3" t="s">
        <v>433</v>
      </c>
      <c r="D588" s="611" t="s">
        <v>348</v>
      </c>
      <c r="E588" s="607" t="s">
        <v>210</v>
      </c>
      <c r="F588" s="607" t="s">
        <v>151</v>
      </c>
      <c r="G588" s="600">
        <v>6</v>
      </c>
      <c r="H588" s="600"/>
      <c r="I588" s="677"/>
      <c r="J588" s="677"/>
      <c r="K588" s="593"/>
      <c r="L588" s="595"/>
      <c r="M588" s="595"/>
      <c r="N588" s="593"/>
      <c r="O588" s="593"/>
      <c r="P588" s="669"/>
      <c r="Q588" s="593"/>
      <c r="R588" s="593"/>
      <c r="S588" s="593"/>
      <c r="T588" s="593"/>
      <c r="U588" s="592" t="str">
        <f>IF(Tabela1[[#This Row],[Desconto SLA Mês]]&lt;&gt;"preenchimento pendente","Sim","Não")</f>
        <v>Sim</v>
      </c>
      <c r="V588" s="592">
        <f t="shared" si="72"/>
        <v>0</v>
      </c>
      <c r="W588" s="592"/>
      <c r="X588" s="609"/>
      <c r="Y588" s="609"/>
      <c r="Z588" s="609"/>
      <c r="AA588" s="610">
        <v>45931</v>
      </c>
      <c r="AB588" s="668" cm="1">
        <f t="array" ref="AB58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588" s="207"/>
      <c r="AD588" s="207"/>
      <c r="AE588" s="207"/>
      <c r="AF588" s="5"/>
      <c r="AG588" s="5"/>
      <c r="AH588" s="5"/>
      <c r="AI588" s="5"/>
      <c r="AJ588" s="3">
        <f t="shared" si="69"/>
        <v>0</v>
      </c>
      <c r="AK588" s="3">
        <f t="shared" si="70"/>
        <v>0</v>
      </c>
      <c r="AL588" s="3">
        <f t="shared" si="71"/>
        <v>0</v>
      </c>
      <c r="AM588" s="5"/>
      <c r="AN588" s="3" t="e">
        <f>_xlfn.XLOOKUP(Tabela1[[#This Row],[Unidade]],tabShoppingsEmails[Shopping],tabShoppingsEmails[E-mails consolidados])</f>
        <v>#N/A</v>
      </c>
    </row>
    <row r="589" spans="2:40" customFormat="1" ht="31.5" thickBot="1">
      <c r="B589" s="476"/>
      <c r="C589" s="3" t="s">
        <v>433</v>
      </c>
      <c r="D589" s="611" t="s">
        <v>324</v>
      </c>
      <c r="E589" s="607" t="s">
        <v>212</v>
      </c>
      <c r="F589" s="607" t="s">
        <v>184</v>
      </c>
      <c r="G589" s="600">
        <v>12</v>
      </c>
      <c r="H589" s="600"/>
      <c r="I589" s="600"/>
      <c r="J589" s="600"/>
      <c r="K589" s="593"/>
      <c r="L589" s="593"/>
      <c r="M589" s="593"/>
      <c r="N589" s="593"/>
      <c r="O589" s="593"/>
      <c r="P589" s="593"/>
      <c r="Q589" s="593"/>
      <c r="R589" s="593"/>
      <c r="S589" s="593"/>
      <c r="T589" s="593"/>
      <c r="U589" s="592" t="str">
        <f>IF(Tabela1[[#This Row],[Desconto SLA Mês]]&lt;&gt;"preenchimento pendente","Sim","Não")</f>
        <v>Sim</v>
      </c>
      <c r="V589" s="592">
        <f t="shared" si="72"/>
        <v>0</v>
      </c>
      <c r="W589" s="592"/>
      <c r="X589" s="609"/>
      <c r="Y589" s="609"/>
      <c r="Z589" s="609"/>
      <c r="AA589" s="610">
        <v>45962</v>
      </c>
      <c r="AB589" s="668" cm="1">
        <f t="array" ref="AB58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589" s="207"/>
      <c r="AD589" s="207"/>
      <c r="AE589" s="207"/>
      <c r="AF589" s="5"/>
      <c r="AG589" s="5"/>
      <c r="AH589" s="5"/>
      <c r="AI589" s="5"/>
      <c r="AJ589" s="3">
        <f t="shared" si="69"/>
        <v>0</v>
      </c>
      <c r="AK589" s="3">
        <f t="shared" si="70"/>
        <v>0</v>
      </c>
      <c r="AL589" s="3">
        <f t="shared" si="71"/>
        <v>0</v>
      </c>
      <c r="AM589" s="5"/>
      <c r="AN589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90" spans="2:40" customFormat="1" ht="31.5" thickBot="1">
      <c r="B590" s="476"/>
      <c r="C590" s="3" t="s">
        <v>433</v>
      </c>
      <c r="D590" s="611" t="s">
        <v>324</v>
      </c>
      <c r="E590" s="607" t="s">
        <v>213</v>
      </c>
      <c r="F590" s="607" t="s">
        <v>335</v>
      </c>
      <c r="G590" s="600">
        <v>2</v>
      </c>
      <c r="H590" s="600"/>
      <c r="I590" s="600"/>
      <c r="J590" s="600"/>
      <c r="K590" s="593"/>
      <c r="L590" s="593"/>
      <c r="M590" s="593"/>
      <c r="N590" s="593"/>
      <c r="O590" s="593"/>
      <c r="P590" s="593"/>
      <c r="Q590" s="593"/>
      <c r="R590" s="593"/>
      <c r="S590" s="593"/>
      <c r="T590" s="593"/>
      <c r="U590" s="592" t="str">
        <f>IF(Tabela1[[#This Row],[Desconto SLA Mês]]&lt;&gt;"preenchimento pendente","Sim","Não")</f>
        <v>Sim</v>
      </c>
      <c r="V590" s="592">
        <f t="shared" si="72"/>
        <v>0</v>
      </c>
      <c r="W590" s="592"/>
      <c r="X590" s="609"/>
      <c r="Y590" s="609"/>
      <c r="Z590" s="609"/>
      <c r="AA590" s="610">
        <v>45962</v>
      </c>
      <c r="AB590" s="668" cm="1">
        <f t="array" ref="AB59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590" s="207"/>
      <c r="AD590" s="207"/>
      <c r="AE590" s="207"/>
      <c r="AF590" s="5"/>
      <c r="AG590" s="6"/>
      <c r="AH590" s="5"/>
      <c r="AI590" s="5"/>
      <c r="AJ590" s="3">
        <f t="shared" ref="AJ590:AJ621" si="73">L590-M590</f>
        <v>0</v>
      </c>
      <c r="AK590" s="3">
        <f t="shared" ref="AK590:AK621" si="74">AC590-AD590</f>
        <v>0</v>
      </c>
      <c r="AL590" s="3">
        <f t="shared" ref="AL590:AL621" si="75">K590-V590</f>
        <v>0</v>
      </c>
      <c r="AM590" s="5"/>
      <c r="AN590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91" spans="2:40" customFormat="1" ht="31.5" thickBot="1">
      <c r="B591" s="476"/>
      <c r="C591" s="3" t="s">
        <v>433</v>
      </c>
      <c r="D591" s="611" t="s">
        <v>324</v>
      </c>
      <c r="E591" s="607" t="s">
        <v>88</v>
      </c>
      <c r="F591" s="607" t="s">
        <v>140</v>
      </c>
      <c r="G591" s="600">
        <v>35</v>
      </c>
      <c r="H591" s="600"/>
      <c r="I591" s="600"/>
      <c r="J591" s="600"/>
      <c r="K591" s="593"/>
      <c r="L591" s="593"/>
      <c r="M591" s="593"/>
      <c r="N591" s="593"/>
      <c r="O591" s="593"/>
      <c r="P591" s="593"/>
      <c r="Q591" s="593"/>
      <c r="R591" s="593"/>
      <c r="S591" s="593"/>
      <c r="T591" s="593"/>
      <c r="U591" s="592" t="str">
        <f>IF(Tabela1[[#This Row],[Desconto SLA Mês]]&lt;&gt;"preenchimento pendente","Sim","Não")</f>
        <v>Sim</v>
      </c>
      <c r="V591" s="592">
        <f t="shared" si="72"/>
        <v>0</v>
      </c>
      <c r="W591" s="592"/>
      <c r="X591" s="609"/>
      <c r="Y591" s="609"/>
      <c r="Z591" s="609"/>
      <c r="AA591" s="610">
        <v>45962</v>
      </c>
      <c r="AB591" s="668" cm="1">
        <f t="array" ref="AB59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591" s="207"/>
      <c r="AD591" s="207"/>
      <c r="AE591" s="207"/>
      <c r="AF591" s="5"/>
      <c r="AG591" s="5"/>
      <c r="AH591" s="5"/>
      <c r="AI591" s="5"/>
      <c r="AJ591" s="3">
        <f t="shared" si="73"/>
        <v>0</v>
      </c>
      <c r="AK591" s="3">
        <f t="shared" si="74"/>
        <v>0</v>
      </c>
      <c r="AL591" s="3">
        <f t="shared" si="75"/>
        <v>0</v>
      </c>
      <c r="AM591" s="5"/>
      <c r="AN591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92" spans="2:40" customFormat="1" ht="31.5" thickBot="1">
      <c r="B592" s="476"/>
      <c r="C592" s="3" t="s">
        <v>433</v>
      </c>
      <c r="D592" s="611" t="s">
        <v>324</v>
      </c>
      <c r="E592" s="607" t="s">
        <v>211</v>
      </c>
      <c r="F592" s="607" t="s">
        <v>140</v>
      </c>
      <c r="G592" s="600">
        <v>29</v>
      </c>
      <c r="H592" s="600"/>
      <c r="I592" s="600"/>
      <c r="J592" s="600"/>
      <c r="K592" s="593"/>
      <c r="L592" s="593"/>
      <c r="M592" s="593"/>
      <c r="N592" s="593"/>
      <c r="O592" s="593"/>
      <c r="P592" s="593"/>
      <c r="Q592" s="593"/>
      <c r="R592" s="593"/>
      <c r="S592" s="593"/>
      <c r="T592" s="593"/>
      <c r="U592" s="592" t="str">
        <f>IF(Tabela1[[#This Row],[Desconto SLA Mês]]&lt;&gt;"preenchimento pendente","Sim","Não")</f>
        <v>Sim</v>
      </c>
      <c r="V592" s="592">
        <f t="shared" si="72"/>
        <v>0</v>
      </c>
      <c r="W592" s="592"/>
      <c r="X592" s="609"/>
      <c r="Y592" s="609"/>
      <c r="Z592" s="609"/>
      <c r="AA592" s="610">
        <v>45962</v>
      </c>
      <c r="AB592" s="668" cm="1">
        <f t="array" ref="AB59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592" s="207"/>
      <c r="AD592" s="207"/>
      <c r="AE592" s="207"/>
      <c r="AF592" s="5"/>
      <c r="AG592" s="5"/>
      <c r="AH592" s="5"/>
      <c r="AI592" s="5"/>
      <c r="AJ592" s="3">
        <f t="shared" si="73"/>
        <v>0</v>
      </c>
      <c r="AK592" s="3">
        <f t="shared" si="74"/>
        <v>0</v>
      </c>
      <c r="AL592" s="3">
        <f t="shared" si="75"/>
        <v>0</v>
      </c>
      <c r="AM592" s="5"/>
      <c r="AN592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93" spans="2:40" customFormat="1" ht="31.5" thickBot="1">
      <c r="B593" s="476"/>
      <c r="C593" s="3" t="s">
        <v>433</v>
      </c>
      <c r="D593" s="611" t="s">
        <v>324</v>
      </c>
      <c r="E593" s="607" t="s">
        <v>75</v>
      </c>
      <c r="F593" s="607" t="s">
        <v>140</v>
      </c>
      <c r="G593" s="600">
        <v>4</v>
      </c>
      <c r="H593" s="600"/>
      <c r="I593" s="600"/>
      <c r="J593" s="600"/>
      <c r="K593" s="593"/>
      <c r="L593" s="593"/>
      <c r="M593" s="593"/>
      <c r="N593" s="593"/>
      <c r="O593" s="593"/>
      <c r="P593" s="593"/>
      <c r="Q593" s="593"/>
      <c r="R593" s="593"/>
      <c r="S593" s="593"/>
      <c r="T593" s="593"/>
      <c r="U593" s="592" t="str">
        <f>IF(Tabela1[[#This Row],[Desconto SLA Mês]]&lt;&gt;"preenchimento pendente","Sim","Não")</f>
        <v>Sim</v>
      </c>
      <c r="V593" s="592">
        <f t="shared" si="72"/>
        <v>0</v>
      </c>
      <c r="W593" s="592"/>
      <c r="X593" s="609"/>
      <c r="Y593" s="609"/>
      <c r="Z593" s="609"/>
      <c r="AA593" s="610">
        <v>45962</v>
      </c>
      <c r="AB593" s="668" cm="1">
        <f t="array" ref="AB59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593" s="207"/>
      <c r="AD593" s="207"/>
      <c r="AE593" s="207"/>
      <c r="AF593" s="5"/>
      <c r="AG593" s="5"/>
      <c r="AH593" s="5"/>
      <c r="AI593" s="5"/>
      <c r="AJ593" s="3">
        <f t="shared" si="73"/>
        <v>0</v>
      </c>
      <c r="AK593" s="3">
        <f t="shared" si="74"/>
        <v>0</v>
      </c>
      <c r="AL593" s="3">
        <f t="shared" si="75"/>
        <v>0</v>
      </c>
      <c r="AM593" s="5"/>
      <c r="AN593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94" spans="2:40" customFormat="1" ht="31.5" thickBot="1">
      <c r="B594" s="476"/>
      <c r="C594" s="3" t="s">
        <v>433</v>
      </c>
      <c r="D594" s="611" t="s">
        <v>324</v>
      </c>
      <c r="E594" s="607" t="s">
        <v>210</v>
      </c>
      <c r="F594" s="607" t="s">
        <v>194</v>
      </c>
      <c r="G594" s="600">
        <v>14</v>
      </c>
      <c r="H594" s="600"/>
      <c r="I594" s="600"/>
      <c r="J594" s="600"/>
      <c r="K594" s="593"/>
      <c r="L594" s="593"/>
      <c r="M594" s="593"/>
      <c r="N594" s="593"/>
      <c r="O594" s="593"/>
      <c r="P594" s="593"/>
      <c r="Q594" s="593"/>
      <c r="R594" s="593"/>
      <c r="S594" s="593"/>
      <c r="T594" s="593"/>
      <c r="U594" s="592" t="str">
        <f>IF(Tabela1[[#This Row],[Desconto SLA Mês]]&lt;&gt;"preenchimento pendente","Sim","Não")</f>
        <v>Sim</v>
      </c>
      <c r="V594" s="592">
        <f t="shared" si="72"/>
        <v>0</v>
      </c>
      <c r="W594" s="592"/>
      <c r="X594" s="609"/>
      <c r="Y594" s="609"/>
      <c r="Z594" s="609"/>
      <c r="AA594" s="610">
        <v>45962</v>
      </c>
      <c r="AB594" s="668" cm="1">
        <f t="array" ref="AB59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594" s="64"/>
      <c r="AD594" s="64"/>
      <c r="AE594" s="207"/>
      <c r="AF594" s="5"/>
      <c r="AG594" s="5"/>
      <c r="AH594" s="5"/>
      <c r="AI594" s="5"/>
      <c r="AJ594" s="3">
        <f t="shared" si="73"/>
        <v>0</v>
      </c>
      <c r="AK594" s="3">
        <f t="shared" si="74"/>
        <v>0</v>
      </c>
      <c r="AL594" s="3">
        <f t="shared" si="75"/>
        <v>0</v>
      </c>
      <c r="AM594" s="5"/>
      <c r="AN594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595" spans="2:40" customFormat="1" ht="31.5" thickBot="1">
      <c r="B595" s="476"/>
      <c r="C595" s="3" t="s">
        <v>433</v>
      </c>
      <c r="D595" s="611" t="s">
        <v>303</v>
      </c>
      <c r="E595" s="607" t="s">
        <v>213</v>
      </c>
      <c r="F595" s="607" t="s">
        <v>171</v>
      </c>
      <c r="G595" s="600">
        <v>3.5</v>
      </c>
      <c r="H595" s="600"/>
      <c r="I595" s="677"/>
      <c r="J595" s="677"/>
      <c r="K595" s="593"/>
      <c r="L595" s="595"/>
      <c r="M595" s="595"/>
      <c r="N595" s="593"/>
      <c r="O595" s="595"/>
      <c r="P595" s="669"/>
      <c r="Q595" s="593"/>
      <c r="R595" s="593"/>
      <c r="S595" s="593"/>
      <c r="T595" s="593"/>
      <c r="U595" s="592" t="str">
        <f>IF(Tabela1[[#This Row],[Desconto SLA Mês]]&lt;&gt;"preenchimento pendente","Sim","Não")</f>
        <v>Sim</v>
      </c>
      <c r="V595" s="592">
        <f t="shared" si="72"/>
        <v>0</v>
      </c>
      <c r="W595" s="592"/>
      <c r="X595" s="609"/>
      <c r="Y595" s="609"/>
      <c r="Z595" s="609"/>
      <c r="AA595" s="610">
        <v>45962</v>
      </c>
      <c r="AB595" s="668" cm="1">
        <f t="array" ref="AB59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595" s="207"/>
      <c r="AD595" s="207"/>
      <c r="AE595" s="207"/>
      <c r="AF595" s="5"/>
      <c r="AG595" s="5"/>
      <c r="AH595" s="5"/>
      <c r="AI595" s="5"/>
      <c r="AJ595" s="3">
        <f t="shared" si="73"/>
        <v>0</v>
      </c>
      <c r="AK595" s="3">
        <f t="shared" si="74"/>
        <v>0</v>
      </c>
      <c r="AL595" s="3">
        <f t="shared" si="75"/>
        <v>0</v>
      </c>
      <c r="AM595" s="5"/>
      <c r="AN595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596" spans="2:40" customFormat="1" ht="20.9" customHeight="1" thickBot="1">
      <c r="B596" s="476"/>
      <c r="C596" s="3" t="s">
        <v>433</v>
      </c>
      <c r="D596" s="611" t="s">
        <v>303</v>
      </c>
      <c r="E596" s="607" t="s">
        <v>88</v>
      </c>
      <c r="F596" s="607" t="s">
        <v>165</v>
      </c>
      <c r="G596" s="600">
        <v>64</v>
      </c>
      <c r="H596" s="600"/>
      <c r="I596" s="677"/>
      <c r="J596" s="677"/>
      <c r="K596" s="593"/>
      <c r="L596" s="595"/>
      <c r="M596" s="595"/>
      <c r="N596" s="595"/>
      <c r="O596" s="595"/>
      <c r="P596" s="669"/>
      <c r="Q596" s="593"/>
      <c r="R596" s="593"/>
      <c r="S596" s="593"/>
      <c r="T596" s="593"/>
      <c r="U596" s="592" t="str">
        <f>IF(Tabela1[[#This Row],[Desconto SLA Mês]]&lt;&gt;"preenchimento pendente","Sim","Não")</f>
        <v>Sim</v>
      </c>
      <c r="V596" s="592">
        <f t="shared" si="72"/>
        <v>0</v>
      </c>
      <c r="W596" s="592"/>
      <c r="X596" s="609"/>
      <c r="Y596" s="609"/>
      <c r="Z596" s="609"/>
      <c r="AA596" s="610">
        <v>45962</v>
      </c>
      <c r="AB596" s="668" cm="1">
        <f t="array" ref="AB59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596" s="207"/>
      <c r="AD596" s="207"/>
      <c r="AE596" s="207"/>
      <c r="AF596" s="5"/>
      <c r="AG596" s="6"/>
      <c r="AH596" s="5"/>
      <c r="AI596" s="5"/>
      <c r="AJ596" s="3">
        <f t="shared" si="73"/>
        <v>0</v>
      </c>
      <c r="AK596" s="3">
        <f t="shared" si="74"/>
        <v>0</v>
      </c>
      <c r="AL596" s="3">
        <f t="shared" si="75"/>
        <v>0</v>
      </c>
      <c r="AM596" s="5"/>
      <c r="AN596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597" spans="2:40" customFormat="1" ht="20.9" customHeight="1" thickBot="1">
      <c r="B597" s="476"/>
      <c r="C597" s="3" t="s">
        <v>433</v>
      </c>
      <c r="D597" s="611" t="s">
        <v>303</v>
      </c>
      <c r="E597" s="607" t="s">
        <v>75</v>
      </c>
      <c r="F597" s="607" t="s">
        <v>192</v>
      </c>
      <c r="G597" s="600">
        <v>4</v>
      </c>
      <c r="H597" s="630"/>
      <c r="I597" s="677"/>
      <c r="J597" s="677"/>
      <c r="K597" s="593"/>
      <c r="L597" s="595"/>
      <c r="M597" s="595"/>
      <c r="N597" s="593"/>
      <c r="O597" s="595"/>
      <c r="P597" s="669"/>
      <c r="Q597" s="593"/>
      <c r="R597" s="593"/>
      <c r="S597" s="593"/>
      <c r="T597" s="593"/>
      <c r="U597" s="592" t="str">
        <f>IF(Tabela1[[#This Row],[Desconto SLA Mês]]&lt;&gt;"preenchimento pendente","Sim","Não")</f>
        <v>Sim</v>
      </c>
      <c r="V597" s="592">
        <f t="shared" si="72"/>
        <v>0</v>
      </c>
      <c r="W597" s="592"/>
      <c r="X597" s="609"/>
      <c r="Y597" s="609"/>
      <c r="Z597" s="609"/>
      <c r="AA597" s="610">
        <v>45962</v>
      </c>
      <c r="AB597" s="668" cm="1">
        <f t="array" ref="AB59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597" s="64"/>
      <c r="AD597" s="64"/>
      <c r="AE597" s="207"/>
      <c r="AF597" s="5"/>
      <c r="AG597" s="5"/>
      <c r="AH597" s="5"/>
      <c r="AI597" s="5"/>
      <c r="AJ597" s="3">
        <f t="shared" si="73"/>
        <v>0</v>
      </c>
      <c r="AK597" s="3">
        <f t="shared" si="74"/>
        <v>0</v>
      </c>
      <c r="AL597" s="3">
        <f t="shared" si="75"/>
        <v>0</v>
      </c>
      <c r="AM597" s="5"/>
      <c r="AN597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598" spans="2:40" customFormat="1" ht="20.9" customHeight="1" thickBot="1">
      <c r="B598" s="476"/>
      <c r="C598" s="3" t="s">
        <v>433</v>
      </c>
      <c r="D598" s="611" t="s">
        <v>303</v>
      </c>
      <c r="E598" s="607" t="s">
        <v>210</v>
      </c>
      <c r="F598" s="607" t="s">
        <v>153</v>
      </c>
      <c r="G598" s="600">
        <v>10</v>
      </c>
      <c r="H598" s="600"/>
      <c r="I598" s="677"/>
      <c r="J598" s="677"/>
      <c r="K598" s="593"/>
      <c r="L598" s="595"/>
      <c r="M598" s="595"/>
      <c r="N598" s="595"/>
      <c r="O598" s="595"/>
      <c r="P598" s="669"/>
      <c r="Q598" s="593"/>
      <c r="R598" s="593"/>
      <c r="S598" s="593"/>
      <c r="T598" s="593"/>
      <c r="U598" s="592" t="str">
        <f>IF(Tabela1[[#This Row],[Desconto SLA Mês]]&lt;&gt;"preenchimento pendente","Sim","Não")</f>
        <v>Sim</v>
      </c>
      <c r="V598" s="592">
        <f t="shared" si="72"/>
        <v>0</v>
      </c>
      <c r="W598" s="592"/>
      <c r="X598" s="609"/>
      <c r="Y598" s="609"/>
      <c r="Z598" s="609"/>
      <c r="AA598" s="610">
        <v>45962</v>
      </c>
      <c r="AB598" s="668" cm="1">
        <f t="array" ref="AB59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598" s="207"/>
      <c r="AD598" s="207"/>
      <c r="AE598" s="207"/>
      <c r="AF598" s="5"/>
      <c r="AG598" s="5"/>
      <c r="AH598" s="5"/>
      <c r="AI598" s="5"/>
      <c r="AJ598" s="3">
        <f t="shared" si="73"/>
        <v>0</v>
      </c>
      <c r="AK598" s="3">
        <f t="shared" si="74"/>
        <v>0</v>
      </c>
      <c r="AL598" s="3">
        <f t="shared" si="75"/>
        <v>0</v>
      </c>
      <c r="AM598" s="5"/>
      <c r="AN598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599" spans="2:40" customFormat="1" ht="20.9" customHeight="1" thickBot="1">
      <c r="B599" s="476"/>
      <c r="C599" s="3" t="s">
        <v>433</v>
      </c>
      <c r="D599" s="611" t="s">
        <v>340</v>
      </c>
      <c r="E599" s="607" t="s">
        <v>212</v>
      </c>
      <c r="F599" s="607" t="s">
        <v>149</v>
      </c>
      <c r="G599" s="600">
        <v>10</v>
      </c>
      <c r="H599" s="600"/>
      <c r="I599" s="677"/>
      <c r="J599" s="677"/>
      <c r="K599" s="593"/>
      <c r="L599" s="593"/>
      <c r="M599" s="593"/>
      <c r="N599" s="593"/>
      <c r="O599" s="593"/>
      <c r="P599" s="669"/>
      <c r="Q599" s="593"/>
      <c r="R599" s="593"/>
      <c r="S599" s="593"/>
      <c r="T599" s="593"/>
      <c r="U599" s="592" t="str">
        <f>IF(Tabela1[[#This Row],[Desconto SLA Mês]]&lt;&gt;"preenchimento pendente","Sim","Não")</f>
        <v>Sim</v>
      </c>
      <c r="V599" s="592">
        <f t="shared" si="72"/>
        <v>0</v>
      </c>
      <c r="W599" s="592"/>
      <c r="X599" s="609"/>
      <c r="Y599" s="609"/>
      <c r="Z599" s="609"/>
      <c r="AA599" s="610">
        <v>45992</v>
      </c>
      <c r="AB599" s="668" cm="1">
        <f t="array" ref="AB59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599" s="207"/>
      <c r="AD599" s="207"/>
      <c r="AE599" s="207"/>
      <c r="AF599" s="5"/>
      <c r="AG599" s="5"/>
      <c r="AH599" s="5"/>
      <c r="AI599" s="5"/>
      <c r="AJ599" s="3">
        <f t="shared" si="73"/>
        <v>0</v>
      </c>
      <c r="AK599" s="3">
        <f t="shared" si="74"/>
        <v>0</v>
      </c>
      <c r="AL599" s="3">
        <f t="shared" si="75"/>
        <v>0</v>
      </c>
      <c r="AM599" s="5"/>
      <c r="AN599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600" spans="2:40" customFormat="1" ht="20.9" customHeight="1" thickBot="1">
      <c r="B600" s="476"/>
      <c r="C600" s="3" t="s">
        <v>433</v>
      </c>
      <c r="D600" s="611" t="s">
        <v>340</v>
      </c>
      <c r="E600" s="607" t="s">
        <v>88</v>
      </c>
      <c r="F600" s="607" t="s">
        <v>158</v>
      </c>
      <c r="G600" s="600">
        <v>41</v>
      </c>
      <c r="H600" s="600"/>
      <c r="I600" s="600"/>
      <c r="J600" s="600"/>
      <c r="K600" s="593"/>
      <c r="L600" s="593"/>
      <c r="M600" s="593"/>
      <c r="N600" s="593"/>
      <c r="O600" s="593"/>
      <c r="P600" s="593"/>
      <c r="Q600" s="593"/>
      <c r="R600" s="593"/>
      <c r="S600" s="593"/>
      <c r="T600" s="593"/>
      <c r="U600" s="592" t="str">
        <f>IF(Tabela1[[#This Row],[Desconto SLA Mês]]&lt;&gt;"preenchimento pendente","Sim","Não")</f>
        <v>Sim</v>
      </c>
      <c r="V600" s="592">
        <f t="shared" si="72"/>
        <v>0</v>
      </c>
      <c r="W600" s="592"/>
      <c r="X600" s="609"/>
      <c r="Y600" s="609"/>
      <c r="Z600" s="609"/>
      <c r="AA600" s="610">
        <v>45962</v>
      </c>
      <c r="AB600" s="668" cm="1">
        <f t="array" ref="AB60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00" s="207"/>
      <c r="AD600" s="207"/>
      <c r="AE600" s="207"/>
      <c r="AF600" s="5"/>
      <c r="AG600" s="5"/>
      <c r="AH600" s="5"/>
      <c r="AI600" s="5"/>
      <c r="AJ600" s="3">
        <f t="shared" si="73"/>
        <v>0</v>
      </c>
      <c r="AK600" s="3">
        <f t="shared" si="74"/>
        <v>0</v>
      </c>
      <c r="AL600" s="3">
        <f t="shared" si="75"/>
        <v>0</v>
      </c>
      <c r="AM600" s="5"/>
      <c r="AN600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601" spans="2:40" customFormat="1" ht="47" thickBot="1">
      <c r="B601" s="476"/>
      <c r="C601" s="3" t="s">
        <v>433</v>
      </c>
      <c r="D601" s="611" t="s">
        <v>340</v>
      </c>
      <c r="E601" s="607" t="s">
        <v>75</v>
      </c>
      <c r="F601" s="607" t="s">
        <v>192</v>
      </c>
      <c r="G601" s="600">
        <v>2</v>
      </c>
      <c r="H601" s="600"/>
      <c r="I601" s="677"/>
      <c r="J601" s="677"/>
      <c r="K601" s="593"/>
      <c r="L601" s="593"/>
      <c r="M601" s="593"/>
      <c r="N601" s="593"/>
      <c r="O601" s="593"/>
      <c r="P601" s="669"/>
      <c r="Q601" s="593"/>
      <c r="R601" s="593"/>
      <c r="S601" s="593"/>
      <c r="T601" s="593"/>
      <c r="U601" s="592" t="str">
        <f>IF(Tabela1[[#This Row],[Desconto SLA Mês]]&lt;&gt;"preenchimento pendente","Sim","Não")</f>
        <v>Sim</v>
      </c>
      <c r="V601" s="592">
        <f t="shared" si="72"/>
        <v>0</v>
      </c>
      <c r="W601" s="592"/>
      <c r="X601" s="609"/>
      <c r="Y601" s="609"/>
      <c r="Z601" s="609"/>
      <c r="AA601" s="610">
        <v>45962</v>
      </c>
      <c r="AB601" s="668" cm="1">
        <f t="array" ref="AB60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01" s="207"/>
      <c r="AD601" s="207"/>
      <c r="AE601" s="207"/>
      <c r="AF601" s="5"/>
      <c r="AG601" s="5"/>
      <c r="AH601" s="5"/>
      <c r="AI601" s="5"/>
      <c r="AJ601" s="3">
        <f t="shared" si="73"/>
        <v>0</v>
      </c>
      <c r="AK601" s="3">
        <f t="shared" si="74"/>
        <v>0</v>
      </c>
      <c r="AL601" s="3">
        <f t="shared" si="75"/>
        <v>0</v>
      </c>
      <c r="AM601" s="5"/>
      <c r="AN601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602" spans="2:40" customFormat="1" ht="20.9" customHeight="1" thickBot="1">
      <c r="B602" s="476"/>
      <c r="C602" s="3" t="s">
        <v>433</v>
      </c>
      <c r="D602" s="611" t="s">
        <v>340</v>
      </c>
      <c r="E602" s="607" t="s">
        <v>208</v>
      </c>
      <c r="F602" s="607" t="s">
        <v>201</v>
      </c>
      <c r="G602" s="600">
        <v>2</v>
      </c>
      <c r="H602" s="600"/>
      <c r="I602" s="677"/>
      <c r="J602" s="677"/>
      <c r="K602" s="593"/>
      <c r="L602" s="593"/>
      <c r="M602" s="593"/>
      <c r="N602" s="593"/>
      <c r="O602" s="593"/>
      <c r="P602" s="669"/>
      <c r="Q602" s="593"/>
      <c r="R602" s="593"/>
      <c r="S602" s="593"/>
      <c r="T602" s="593"/>
      <c r="U602" s="592" t="str">
        <f>IF(Tabela1[[#This Row],[Desconto SLA Mês]]&lt;&gt;"preenchimento pendente","Sim","Não")</f>
        <v>Sim</v>
      </c>
      <c r="V602" s="592">
        <f t="shared" si="72"/>
        <v>0</v>
      </c>
      <c r="W602" s="592"/>
      <c r="X602" s="609"/>
      <c r="Y602" s="609"/>
      <c r="Z602" s="609"/>
      <c r="AA602" s="610">
        <v>45992</v>
      </c>
      <c r="AB602" s="668" cm="1">
        <f t="array" ref="AB60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02" s="64"/>
      <c r="AD602" s="64"/>
      <c r="AE602" s="64"/>
      <c r="AF602" s="5"/>
      <c r="AG602" s="5"/>
      <c r="AH602" s="5"/>
      <c r="AI602" s="5"/>
      <c r="AJ602" s="3">
        <f t="shared" si="73"/>
        <v>0</v>
      </c>
      <c r="AK602" s="3">
        <f t="shared" si="74"/>
        <v>0</v>
      </c>
      <c r="AL602" s="3">
        <f t="shared" si="75"/>
        <v>0</v>
      </c>
      <c r="AM602" s="5"/>
      <c r="AN602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603" spans="2:40" customFormat="1" ht="20.9" customHeight="1" thickBot="1">
      <c r="B603" s="476"/>
      <c r="C603" s="3" t="s">
        <v>433</v>
      </c>
      <c r="D603" s="611" t="s">
        <v>340</v>
      </c>
      <c r="E603" s="607" t="s">
        <v>210</v>
      </c>
      <c r="F603" s="607" t="s">
        <v>201</v>
      </c>
      <c r="G603" s="600">
        <v>6</v>
      </c>
      <c r="H603" s="600"/>
      <c r="I603" s="677"/>
      <c r="J603" s="677"/>
      <c r="K603" s="593"/>
      <c r="L603" s="593"/>
      <c r="M603" s="593"/>
      <c r="N603" s="593"/>
      <c r="O603" s="593"/>
      <c r="P603" s="669"/>
      <c r="Q603" s="593"/>
      <c r="R603" s="593"/>
      <c r="S603" s="593"/>
      <c r="T603" s="593"/>
      <c r="U603" s="592" t="str">
        <f>IF(Tabela1[[#This Row],[Desconto SLA Mês]]&lt;&gt;"preenchimento pendente","Sim","Não")</f>
        <v>Sim</v>
      </c>
      <c r="V603" s="592">
        <f t="shared" si="72"/>
        <v>0</v>
      </c>
      <c r="W603" s="592"/>
      <c r="X603" s="609"/>
      <c r="Y603" s="609"/>
      <c r="Z603" s="609"/>
      <c r="AA603" s="610">
        <v>45992</v>
      </c>
      <c r="AB603" s="668" cm="1">
        <f t="array" ref="AB60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03" s="64"/>
      <c r="AD603" s="64"/>
      <c r="AE603" s="64"/>
      <c r="AF603" s="5"/>
      <c r="AG603" s="5"/>
      <c r="AH603" s="5"/>
      <c r="AI603" s="5"/>
      <c r="AJ603" s="3">
        <f t="shared" si="73"/>
        <v>0</v>
      </c>
      <c r="AK603" s="3">
        <f t="shared" si="74"/>
        <v>0</v>
      </c>
      <c r="AL603" s="3">
        <f t="shared" si="75"/>
        <v>0</v>
      </c>
      <c r="AM603" s="5"/>
      <c r="AN603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604" spans="2:40" customFormat="1" ht="20.9" customHeight="1" thickBot="1">
      <c r="B604" s="476"/>
      <c r="C604" s="3" t="s">
        <v>433</v>
      </c>
      <c r="D604" s="618" t="s">
        <v>352</v>
      </c>
      <c r="E604" s="607" t="s">
        <v>88</v>
      </c>
      <c r="F604" s="607" t="s">
        <v>158</v>
      </c>
      <c r="G604" s="600">
        <v>22</v>
      </c>
      <c r="H604" s="600"/>
      <c r="I604" s="677"/>
      <c r="J604" s="677"/>
      <c r="K604" s="593"/>
      <c r="L604" s="595"/>
      <c r="M604" s="595"/>
      <c r="N604" s="595"/>
      <c r="O604" s="595"/>
      <c r="P604" s="669"/>
      <c r="Q604" s="593"/>
      <c r="R604" s="593"/>
      <c r="S604" s="593"/>
      <c r="T604" s="593"/>
      <c r="U604" s="592" t="str">
        <f>IF(Tabela1[[#This Row],[Desconto SLA Mês]]&lt;&gt;"preenchimento pendente","Sim","Não")</f>
        <v>Sim</v>
      </c>
      <c r="V604" s="592">
        <f t="shared" si="72"/>
        <v>0</v>
      </c>
      <c r="W604" s="592"/>
      <c r="X604" s="609"/>
      <c r="Y604" s="609"/>
      <c r="Z604" s="609"/>
      <c r="AA604" s="610">
        <v>45992</v>
      </c>
      <c r="AB604" s="668" cm="1">
        <f t="array" ref="AB60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04" s="207"/>
      <c r="AD604" s="207"/>
      <c r="AE604" s="207"/>
      <c r="AF604" s="5"/>
      <c r="AG604" s="5"/>
      <c r="AH604" s="5"/>
      <c r="AI604" s="5"/>
      <c r="AJ604" s="3">
        <f t="shared" si="73"/>
        <v>0</v>
      </c>
      <c r="AK604" s="3">
        <f t="shared" si="74"/>
        <v>0</v>
      </c>
      <c r="AL604" s="3">
        <f t="shared" si="75"/>
        <v>0</v>
      </c>
      <c r="AM604" s="5"/>
      <c r="AN604" s="3" t="str">
        <f>_xlfn.XLOOKUP(Tabela1[[#This Row],[Unidade]],tabShoppingsEmails[Shopping],tabShoppingsEmails[E-mails consolidados])</f>
        <v>rafaela.portilho@caririshopping.com.br; brenda.brito@caririshopping.com.br; vitoria.silva@caririshopping.com.br; emilly.santos@caririshopping.com.br; ana.andrade@caririshopping.com.br; jesualdo.farias@caririshopping.com.br</v>
      </c>
    </row>
    <row r="605" spans="2:40" customFormat="1" ht="20.9" customHeight="1" thickBot="1">
      <c r="B605" s="476"/>
      <c r="C605" s="3" t="s">
        <v>433</v>
      </c>
      <c r="D605" s="621" t="s">
        <v>336</v>
      </c>
      <c r="E605" s="607" t="s">
        <v>212</v>
      </c>
      <c r="F605" s="607" t="s">
        <v>184</v>
      </c>
      <c r="G605" s="600">
        <v>11.67</v>
      </c>
      <c r="H605" s="600"/>
      <c r="I605" s="600"/>
      <c r="J605" s="600"/>
      <c r="K605" s="593"/>
      <c r="L605" s="593"/>
      <c r="M605" s="593"/>
      <c r="N605" s="593"/>
      <c r="O605" s="593"/>
      <c r="P605" s="593"/>
      <c r="Q605" s="593"/>
      <c r="R605" s="593"/>
      <c r="S605" s="593"/>
      <c r="T605" s="593"/>
      <c r="U605" s="592" t="str">
        <f>IF(Tabela1[[#This Row],[Desconto SLA Mês]]&lt;&gt;"preenchimento pendente","Sim","Não")</f>
        <v>Sim</v>
      </c>
      <c r="V605" s="592">
        <f t="shared" si="72"/>
        <v>0</v>
      </c>
      <c r="W605" s="592"/>
      <c r="X605" s="609"/>
      <c r="Y605" s="609"/>
      <c r="Z605" s="609"/>
      <c r="AA605" s="610">
        <v>45962</v>
      </c>
      <c r="AB605" s="668" cm="1">
        <f t="array" ref="AB60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05" s="207"/>
      <c r="AD605" s="207"/>
      <c r="AE605" s="207"/>
      <c r="AF605" s="5"/>
      <c r="AG605" s="5"/>
      <c r="AH605" s="5"/>
      <c r="AI605" s="5"/>
      <c r="AJ605" s="3">
        <f t="shared" si="73"/>
        <v>0</v>
      </c>
      <c r="AK605" s="3">
        <f t="shared" si="74"/>
        <v>0</v>
      </c>
      <c r="AL605" s="3">
        <f t="shared" si="75"/>
        <v>0</v>
      </c>
      <c r="AM605" s="5"/>
      <c r="AN605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606" spans="2:40" customFormat="1" ht="20.9" customHeight="1" thickBot="1">
      <c r="B606" s="476"/>
      <c r="C606" s="3" t="s">
        <v>433</v>
      </c>
      <c r="D606" s="605" t="s">
        <v>336</v>
      </c>
      <c r="E606" s="607" t="s">
        <v>213</v>
      </c>
      <c r="F606" s="607" t="s">
        <v>139</v>
      </c>
      <c r="G606" s="600">
        <v>5</v>
      </c>
      <c r="H606" s="600"/>
      <c r="I606" s="600"/>
      <c r="J606" s="600"/>
      <c r="K606" s="593"/>
      <c r="L606" s="593"/>
      <c r="M606" s="593"/>
      <c r="N606" s="593"/>
      <c r="O606" s="593"/>
      <c r="P606" s="593"/>
      <c r="Q606" s="593"/>
      <c r="R606" s="593"/>
      <c r="S606" s="593"/>
      <c r="T606" s="593"/>
      <c r="U606" s="592" t="str">
        <f>IF(Tabela1[[#This Row],[Desconto SLA Mês]]&lt;&gt;"preenchimento pendente","Sim","Não")</f>
        <v>Sim</v>
      </c>
      <c r="V606" s="592">
        <f t="shared" si="72"/>
        <v>0</v>
      </c>
      <c r="W606" s="592"/>
      <c r="X606" s="609"/>
      <c r="Y606" s="609"/>
      <c r="Z606" s="609"/>
      <c r="AA606" s="610">
        <v>45962</v>
      </c>
      <c r="AB606" s="668" cm="1">
        <f t="array" ref="AB60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06" s="207"/>
      <c r="AD606" s="207"/>
      <c r="AE606" s="207"/>
      <c r="AF606" s="5"/>
      <c r="AG606" s="5"/>
      <c r="AH606" s="5"/>
      <c r="AI606" s="5"/>
      <c r="AJ606" s="3">
        <f t="shared" si="73"/>
        <v>0</v>
      </c>
      <c r="AK606" s="3">
        <f t="shared" si="74"/>
        <v>0</v>
      </c>
      <c r="AL606" s="3">
        <f t="shared" si="75"/>
        <v>0</v>
      </c>
      <c r="AM606" s="5"/>
      <c r="AN606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607" spans="2:40" customFormat="1" ht="20.9" customHeight="1" thickBot="1">
      <c r="B607" s="476"/>
      <c r="C607" s="3" t="s">
        <v>433</v>
      </c>
      <c r="D607" s="611" t="s">
        <v>336</v>
      </c>
      <c r="E607" s="607" t="s">
        <v>88</v>
      </c>
      <c r="F607" s="607" t="s">
        <v>140</v>
      </c>
      <c r="G607" s="600">
        <v>63</v>
      </c>
      <c r="H607" s="600">
        <v>65</v>
      </c>
      <c r="I607" s="600"/>
      <c r="J607" s="600"/>
      <c r="K607" s="593"/>
      <c r="L607" s="593"/>
      <c r="M607" s="593"/>
      <c r="N607" s="593"/>
      <c r="O607" s="593"/>
      <c r="P607" s="593"/>
      <c r="Q607" s="593"/>
      <c r="R607" s="593"/>
      <c r="S607" s="593"/>
      <c r="T607" s="593"/>
      <c r="U607" s="592" t="str">
        <f>IF(Tabela1[[#This Row],[Desconto SLA Mês]]&lt;&gt;"preenchimento pendente","Sim","Não")</f>
        <v>Sim</v>
      </c>
      <c r="V607" s="592">
        <f t="shared" si="72"/>
        <v>0</v>
      </c>
      <c r="W607" s="592"/>
      <c r="X607" s="609"/>
      <c r="Y607" s="609"/>
      <c r="Z607" s="609"/>
      <c r="AA607" s="610">
        <v>45992</v>
      </c>
      <c r="AB607" s="668" cm="1">
        <f t="array" ref="AB60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07" s="207"/>
      <c r="AD607" s="207"/>
      <c r="AE607" s="207"/>
      <c r="AF607" s="5"/>
      <c r="AG607" s="5"/>
      <c r="AH607" s="5"/>
      <c r="AI607" s="5"/>
      <c r="AJ607" s="3">
        <f t="shared" si="73"/>
        <v>0</v>
      </c>
      <c r="AK607" s="3">
        <f t="shared" si="74"/>
        <v>0</v>
      </c>
      <c r="AL607" s="3">
        <f t="shared" si="75"/>
        <v>0</v>
      </c>
      <c r="AM607" s="5"/>
      <c r="AN607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608" spans="2:40" customFormat="1" ht="20.9" customHeight="1" thickBot="1">
      <c r="B608" s="476"/>
      <c r="C608" s="3" t="s">
        <v>433</v>
      </c>
      <c r="D608" s="611" t="s">
        <v>336</v>
      </c>
      <c r="E608" s="607" t="s">
        <v>75</v>
      </c>
      <c r="F608" s="607" t="s">
        <v>140</v>
      </c>
      <c r="G608" s="600">
        <v>4</v>
      </c>
      <c r="H608" s="600"/>
      <c r="I608" s="600"/>
      <c r="J608" s="600"/>
      <c r="K608" s="593"/>
      <c r="L608" s="593"/>
      <c r="M608" s="593"/>
      <c r="N608" s="593"/>
      <c r="O608" s="593"/>
      <c r="P608" s="593"/>
      <c r="Q608" s="593"/>
      <c r="R608" s="593"/>
      <c r="S608" s="593"/>
      <c r="T608" s="593"/>
      <c r="U608" s="592" t="str">
        <f>IF(Tabela1[[#This Row],[Desconto SLA Mês]]&lt;&gt;"preenchimento pendente","Sim","Não")</f>
        <v>Sim</v>
      </c>
      <c r="V608" s="592">
        <f t="shared" si="72"/>
        <v>0</v>
      </c>
      <c r="W608" s="592"/>
      <c r="X608" s="609"/>
      <c r="Y608" s="609"/>
      <c r="Z608" s="609"/>
      <c r="AA608" s="610">
        <v>45962</v>
      </c>
      <c r="AB608" s="668" cm="1">
        <f t="array" ref="AB60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08" s="207"/>
      <c r="AD608" s="207"/>
      <c r="AE608" s="207"/>
      <c r="AF608" s="5"/>
      <c r="AG608" s="6"/>
      <c r="AH608" s="5"/>
      <c r="AI608" s="5"/>
      <c r="AJ608" s="3">
        <f t="shared" si="73"/>
        <v>0</v>
      </c>
      <c r="AK608" s="3">
        <f t="shared" si="74"/>
        <v>0</v>
      </c>
      <c r="AL608" s="3">
        <f t="shared" si="75"/>
        <v>0</v>
      </c>
      <c r="AM608" s="5"/>
      <c r="AN608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609" spans="2:40" customFormat="1" ht="20.9" customHeight="1" thickBot="1">
      <c r="B609" s="476"/>
      <c r="C609" s="3" t="s">
        <v>433</v>
      </c>
      <c r="D609" s="611" t="s">
        <v>336</v>
      </c>
      <c r="E609" s="607" t="s">
        <v>208</v>
      </c>
      <c r="F609" s="607" t="s">
        <v>153</v>
      </c>
      <c r="G609" s="600">
        <v>26</v>
      </c>
      <c r="H609" s="600"/>
      <c r="I609" s="600"/>
      <c r="J609" s="600"/>
      <c r="K609" s="593"/>
      <c r="L609" s="593"/>
      <c r="M609" s="593"/>
      <c r="N609" s="593"/>
      <c r="O609" s="593"/>
      <c r="P609" s="593"/>
      <c r="Q609" s="593"/>
      <c r="R609" s="593"/>
      <c r="S609" s="593"/>
      <c r="T609" s="593"/>
      <c r="U609" s="592" t="str">
        <f>IF(Tabela1[[#This Row],[Desconto SLA Mês]]&lt;&gt;"preenchimento pendente","Sim","Não")</f>
        <v>Sim</v>
      </c>
      <c r="V609" s="592">
        <f t="shared" si="72"/>
        <v>0</v>
      </c>
      <c r="W609" s="592"/>
      <c r="X609" s="609"/>
      <c r="Y609" s="609"/>
      <c r="Z609" s="609"/>
      <c r="AA609" s="610">
        <v>45962</v>
      </c>
      <c r="AB609" s="668" cm="1">
        <f t="array" ref="AB60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09" s="207"/>
      <c r="AD609" s="207"/>
      <c r="AE609" s="207"/>
      <c r="AF609" s="5"/>
      <c r="AG609" s="5"/>
      <c r="AH609" s="5"/>
      <c r="AI609" s="5"/>
      <c r="AJ609" s="3">
        <f t="shared" si="73"/>
        <v>0</v>
      </c>
      <c r="AK609" s="3">
        <f t="shared" si="74"/>
        <v>0</v>
      </c>
      <c r="AL609" s="3">
        <f t="shared" si="75"/>
        <v>0</v>
      </c>
      <c r="AM609" s="5"/>
      <c r="AN609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610" spans="2:40" customFormat="1" ht="20.9" customHeight="1" thickBot="1">
      <c r="B610" s="476"/>
      <c r="C610" s="3" t="s">
        <v>433</v>
      </c>
      <c r="D610" s="611" t="s">
        <v>336</v>
      </c>
      <c r="E610" s="607" t="s">
        <v>210</v>
      </c>
      <c r="F610" s="607" t="s">
        <v>153</v>
      </c>
      <c r="G610" s="600">
        <v>17</v>
      </c>
      <c r="H610" s="600"/>
      <c r="I610" s="600"/>
      <c r="J610" s="600"/>
      <c r="K610" s="637"/>
      <c r="L610" s="593"/>
      <c r="M610" s="593"/>
      <c r="N610" s="593"/>
      <c r="O610" s="593"/>
      <c r="P610" s="593"/>
      <c r="Q610" s="593"/>
      <c r="R610" s="593"/>
      <c r="S610" s="593"/>
      <c r="T610" s="593"/>
      <c r="U610" s="592" t="str">
        <f>IF(Tabela1[[#This Row],[Desconto SLA Mês]]&lt;&gt;"preenchimento pendente","Sim","Não")</f>
        <v>Sim</v>
      </c>
      <c r="V610" s="592">
        <f t="shared" si="72"/>
        <v>0</v>
      </c>
      <c r="W610" s="592"/>
      <c r="X610" s="609"/>
      <c r="Y610" s="609"/>
      <c r="Z610" s="609"/>
      <c r="AA610" s="610">
        <v>45962</v>
      </c>
      <c r="AB610" s="668" cm="1">
        <f t="array" ref="AB61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10" s="207"/>
      <c r="AD610" s="207"/>
      <c r="AE610" s="207"/>
      <c r="AF610" s="5"/>
      <c r="AG610" s="5"/>
      <c r="AH610" s="5"/>
      <c r="AI610" s="5"/>
      <c r="AJ610" s="3">
        <f t="shared" si="73"/>
        <v>0</v>
      </c>
      <c r="AK610" s="3">
        <f t="shared" si="74"/>
        <v>0</v>
      </c>
      <c r="AL610" s="3">
        <f t="shared" si="75"/>
        <v>0</v>
      </c>
      <c r="AM610" s="5"/>
      <c r="AN610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611" spans="2:40" customFormat="1" ht="20.9" customHeight="1" thickBot="1">
      <c r="B611" s="476"/>
      <c r="C611" s="3" t="s">
        <v>433</v>
      </c>
      <c r="D611" s="611" t="s">
        <v>354</v>
      </c>
      <c r="E611" s="607" t="s">
        <v>212</v>
      </c>
      <c r="F611" s="607" t="s">
        <v>195</v>
      </c>
      <c r="G611" s="600">
        <v>12</v>
      </c>
      <c r="H611" s="600"/>
      <c r="I611" s="600"/>
      <c r="J611" s="600"/>
      <c r="K611" s="593"/>
      <c r="L611" s="593"/>
      <c r="M611" s="600"/>
      <c r="N611" s="593"/>
      <c r="O611" s="593"/>
      <c r="P611" s="593"/>
      <c r="Q611" s="593"/>
      <c r="R611" s="593"/>
      <c r="S611" s="593"/>
      <c r="T611" s="593"/>
      <c r="U611" s="592" t="str">
        <f>IF(Tabela1[[#This Row],[Desconto SLA Mês]]&lt;&gt;"preenchimento pendente","Sim","Não")</f>
        <v>Sim</v>
      </c>
      <c r="V611" s="592">
        <f t="shared" si="72"/>
        <v>0</v>
      </c>
      <c r="W611" s="592"/>
      <c r="X611" s="609"/>
      <c r="Y611" s="609"/>
      <c r="Z611" s="609"/>
      <c r="AA611" s="610">
        <v>45962</v>
      </c>
      <c r="AB611" s="668" cm="1">
        <f t="array" ref="AB61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611" s="207"/>
      <c r="AD611" s="207"/>
      <c r="AE611" s="207"/>
      <c r="AF611" s="5"/>
      <c r="AG611" s="5"/>
      <c r="AH611" s="5"/>
      <c r="AI611" s="5"/>
      <c r="AJ611" s="3">
        <f t="shared" si="73"/>
        <v>0</v>
      </c>
      <c r="AK611" s="3">
        <f t="shared" si="74"/>
        <v>0</v>
      </c>
      <c r="AL611" s="3">
        <f t="shared" si="75"/>
        <v>0</v>
      </c>
      <c r="AM611" s="5"/>
      <c r="AN611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612" spans="2:40" customFormat="1" ht="20.9" customHeight="1" thickBot="1">
      <c r="B612" s="476"/>
      <c r="C612" s="3" t="s">
        <v>433</v>
      </c>
      <c r="D612" s="605" t="s">
        <v>354</v>
      </c>
      <c r="E612" s="607" t="s">
        <v>213</v>
      </c>
      <c r="F612" s="607" t="s">
        <v>171</v>
      </c>
      <c r="G612" s="600">
        <v>3</v>
      </c>
      <c r="H612" s="600"/>
      <c r="I612" s="677"/>
      <c r="J612" s="600"/>
      <c r="K612" s="593"/>
      <c r="L612" s="593"/>
      <c r="M612" s="600"/>
      <c r="N612" s="593"/>
      <c r="O612" s="593"/>
      <c r="P612" s="593"/>
      <c r="Q612" s="593"/>
      <c r="R612" s="593"/>
      <c r="S612" s="593"/>
      <c r="T612" s="593"/>
      <c r="U612" s="592" t="str">
        <f>IF(Tabela1[[#This Row],[Desconto SLA Mês]]&lt;&gt;"preenchimento pendente","Sim","Não")</f>
        <v>Sim</v>
      </c>
      <c r="V612" s="592">
        <f t="shared" si="72"/>
        <v>0</v>
      </c>
      <c r="W612" s="592"/>
      <c r="X612" s="609"/>
      <c r="Y612" s="609"/>
      <c r="Z612" s="609"/>
      <c r="AA612" s="610">
        <v>45962</v>
      </c>
      <c r="AB612" s="668" cm="1">
        <f t="array" ref="AB61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612" s="207"/>
      <c r="AD612" s="207"/>
      <c r="AE612" s="207"/>
      <c r="AF612" s="5"/>
      <c r="AG612" s="5"/>
      <c r="AH612" s="5"/>
      <c r="AI612" s="5"/>
      <c r="AJ612" s="3">
        <f t="shared" si="73"/>
        <v>0</v>
      </c>
      <c r="AK612" s="3">
        <f t="shared" si="74"/>
        <v>0</v>
      </c>
      <c r="AL612" s="3">
        <f t="shared" si="75"/>
        <v>0</v>
      </c>
      <c r="AM612" s="5"/>
      <c r="AN612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613" spans="2:40" customFormat="1" ht="20.9" customHeight="1" thickBot="1">
      <c r="B613" s="476"/>
      <c r="C613" s="3" t="s">
        <v>433</v>
      </c>
      <c r="D613" s="605" t="s">
        <v>354</v>
      </c>
      <c r="E613" s="607" t="s">
        <v>88</v>
      </c>
      <c r="F613" s="607" t="s">
        <v>165</v>
      </c>
      <c r="G613" s="600">
        <v>41</v>
      </c>
      <c r="H613" s="600"/>
      <c r="I613" s="677"/>
      <c r="J613" s="600"/>
      <c r="K613" s="593">
        <v>187755.31811713288</v>
      </c>
      <c r="L613" s="593"/>
      <c r="M613" s="600"/>
      <c r="N613" s="593"/>
      <c r="O613" s="593"/>
      <c r="P613" s="593"/>
      <c r="Q613" s="593"/>
      <c r="R613" s="593"/>
      <c r="S613" s="593"/>
      <c r="T613" s="593">
        <v>0</v>
      </c>
      <c r="U613" s="592" t="str">
        <f>IF(Tabela1[[#This Row],[Desconto SLA Mês]]&lt;&gt;"preenchimento pendente","Sim","Não")</f>
        <v>Sim</v>
      </c>
      <c r="V613" s="592">
        <f t="shared" si="72"/>
        <v>187755.31811713288</v>
      </c>
      <c r="W613" s="592"/>
      <c r="X613" s="609"/>
      <c r="Y613" s="609">
        <v>12274.37</v>
      </c>
      <c r="Z613" s="609" t="s">
        <v>470</v>
      </c>
      <c r="AA613" s="610">
        <v>45962</v>
      </c>
      <c r="AB613" s="668" cm="1">
        <f t="array" ref="AB61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613" s="207"/>
      <c r="AD613" s="207"/>
      <c r="AE613" s="207"/>
      <c r="AF613" s="5"/>
      <c r="AG613" s="5"/>
      <c r="AH613" s="5"/>
      <c r="AI613" s="5"/>
      <c r="AJ613" s="3">
        <f t="shared" si="73"/>
        <v>0</v>
      </c>
      <c r="AK613" s="3">
        <f t="shared" si="74"/>
        <v>0</v>
      </c>
      <c r="AL613" s="3">
        <f t="shared" si="75"/>
        <v>0</v>
      </c>
      <c r="AM613" s="5"/>
      <c r="AN613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614" spans="2:40" customFormat="1" ht="31.5" thickBot="1">
      <c r="B614" s="476"/>
      <c r="C614" s="3" t="s">
        <v>433</v>
      </c>
      <c r="D614" s="605" t="s">
        <v>354</v>
      </c>
      <c r="E614" s="607" t="s">
        <v>75</v>
      </c>
      <c r="F614" s="607" t="s">
        <v>192</v>
      </c>
      <c r="G614" s="600">
        <v>3</v>
      </c>
      <c r="H614" s="600"/>
      <c r="I614" s="677"/>
      <c r="J614" s="600"/>
      <c r="K614" s="593"/>
      <c r="L614" s="593"/>
      <c r="M614" s="600"/>
      <c r="N614" s="593"/>
      <c r="O614" s="593"/>
      <c r="P614" s="593"/>
      <c r="Q614" s="593"/>
      <c r="R614" s="593"/>
      <c r="S614" s="593"/>
      <c r="T614" s="593"/>
      <c r="U614" s="592" t="str">
        <f>IF(Tabela1[[#This Row],[Desconto SLA Mês]]&lt;&gt;"preenchimento pendente","Sim","Não")</f>
        <v>Sim</v>
      </c>
      <c r="V614" s="592">
        <f t="shared" si="72"/>
        <v>0</v>
      </c>
      <c r="W614" s="592"/>
      <c r="X614" s="609"/>
      <c r="Y614" s="609"/>
      <c r="Z614" s="609"/>
      <c r="AA614" s="610">
        <v>45962</v>
      </c>
      <c r="AB614" s="668" cm="1">
        <f t="array" ref="AB61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614" s="207"/>
      <c r="AD614" s="207"/>
      <c r="AE614" s="207"/>
      <c r="AF614" s="5"/>
      <c r="AG614" s="6"/>
      <c r="AH614" s="5"/>
      <c r="AI614" s="5"/>
      <c r="AJ614" s="3">
        <f t="shared" si="73"/>
        <v>0</v>
      </c>
      <c r="AK614" s="3">
        <f t="shared" si="74"/>
        <v>0</v>
      </c>
      <c r="AL614" s="3">
        <f t="shared" si="75"/>
        <v>0</v>
      </c>
      <c r="AM614" s="5"/>
      <c r="AN614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615" spans="2:40" customFormat="1" ht="31.5" thickBot="1">
      <c r="B615" s="476"/>
      <c r="C615" s="3" t="s">
        <v>433</v>
      </c>
      <c r="D615" s="605" t="s">
        <v>354</v>
      </c>
      <c r="E615" s="607" t="s">
        <v>210</v>
      </c>
      <c r="F615" s="607" t="s">
        <v>153</v>
      </c>
      <c r="G615" s="600">
        <v>6</v>
      </c>
      <c r="H615" s="600"/>
      <c r="I615" s="600"/>
      <c r="J615" s="600"/>
      <c r="K615" s="593"/>
      <c r="L615" s="593"/>
      <c r="M615" s="593"/>
      <c r="N615" s="593"/>
      <c r="O615" s="593"/>
      <c r="P615" s="593"/>
      <c r="Q615" s="593"/>
      <c r="R615" s="593"/>
      <c r="S615" s="593"/>
      <c r="T615" s="593"/>
      <c r="U615" s="592" t="str">
        <f>IF(Tabela1[[#This Row],[Desconto SLA Mês]]&lt;&gt;"preenchimento pendente","Sim","Não")</f>
        <v>Sim</v>
      </c>
      <c r="V615" s="592">
        <f t="shared" si="72"/>
        <v>0</v>
      </c>
      <c r="W615" s="592"/>
      <c r="X615" s="609"/>
      <c r="Y615" s="609"/>
      <c r="Z615" s="609"/>
      <c r="AA615" s="610">
        <v>45962</v>
      </c>
      <c r="AB615" s="668" cm="1">
        <f t="array" ref="AB61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615" s="207"/>
      <c r="AD615" s="207"/>
      <c r="AE615" s="207"/>
      <c r="AF615" s="5"/>
      <c r="AG615" s="6"/>
      <c r="AH615" s="5"/>
      <c r="AI615" s="5"/>
      <c r="AJ615" s="3">
        <f t="shared" si="73"/>
        <v>0</v>
      </c>
      <c r="AK615" s="3">
        <f t="shared" si="74"/>
        <v>0</v>
      </c>
      <c r="AL615" s="3">
        <f t="shared" si="75"/>
        <v>0</v>
      </c>
      <c r="AM615" s="5"/>
      <c r="AN615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616" spans="2:40" customFormat="1" ht="47" thickBot="1">
      <c r="B616" s="476"/>
      <c r="C616" s="3" t="s">
        <v>433</v>
      </c>
      <c r="D616" s="605" t="s">
        <v>262</v>
      </c>
      <c r="E616" s="607" t="s">
        <v>212</v>
      </c>
      <c r="F616" s="607" t="s">
        <v>149</v>
      </c>
      <c r="G616" s="600">
        <v>20</v>
      </c>
      <c r="H616" s="600"/>
      <c r="I616" s="600"/>
      <c r="J616" s="600"/>
      <c r="K616" s="593"/>
      <c r="L616" s="593"/>
      <c r="M616" s="593"/>
      <c r="N616" s="593"/>
      <c r="O616" s="593"/>
      <c r="P616" s="593"/>
      <c r="Q616" s="593"/>
      <c r="R616" s="593"/>
      <c r="S616" s="593"/>
      <c r="T616" s="593"/>
      <c r="U616" s="592" t="str">
        <f>IF(Tabela1[[#This Row],[Desconto SLA Mês]]&lt;&gt;"preenchimento pendente","Sim","Não")</f>
        <v>Sim</v>
      </c>
      <c r="V616" s="592">
        <f t="shared" si="72"/>
        <v>0</v>
      </c>
      <c r="W616" s="592"/>
      <c r="X616" s="609"/>
      <c r="Y616" s="609"/>
      <c r="Z616" s="609"/>
      <c r="AA616" s="610">
        <v>45992</v>
      </c>
      <c r="AB616" s="668" cm="1">
        <f t="array" ref="AB61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16" s="363"/>
      <c r="AD616" s="363"/>
      <c r="AE616" s="363"/>
      <c r="AF616" s="5"/>
      <c r="AG616" s="3"/>
      <c r="AH616" s="3"/>
      <c r="AI616" s="5"/>
      <c r="AJ616" s="3">
        <f t="shared" si="73"/>
        <v>0</v>
      </c>
      <c r="AK616" s="3">
        <f t="shared" si="74"/>
        <v>0</v>
      </c>
      <c r="AL616" s="3">
        <f t="shared" si="75"/>
        <v>0</v>
      </c>
      <c r="AM616" s="5"/>
      <c r="AN616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617" spans="2:40" customFormat="1" ht="47" thickBot="1">
      <c r="B617" s="476"/>
      <c r="C617" s="3" t="s">
        <v>433</v>
      </c>
      <c r="D617" s="605" t="s">
        <v>262</v>
      </c>
      <c r="E617" s="607" t="s">
        <v>88</v>
      </c>
      <c r="F617" s="607" t="s">
        <v>170</v>
      </c>
      <c r="G617" s="600">
        <v>99</v>
      </c>
      <c r="H617" s="600"/>
      <c r="I617" s="600"/>
      <c r="J617" s="600"/>
      <c r="K617" s="593"/>
      <c r="L617" s="593"/>
      <c r="M617" s="593"/>
      <c r="N617" s="593"/>
      <c r="O617" s="593"/>
      <c r="P617" s="593"/>
      <c r="Q617" s="593"/>
      <c r="R617" s="593"/>
      <c r="S617" s="593"/>
      <c r="T617" s="593"/>
      <c r="U617" s="592" t="str">
        <f>IF(Tabela1[[#This Row],[Desconto SLA Mês]]&lt;&gt;"preenchimento pendente","Sim","Não")</f>
        <v>Sim</v>
      </c>
      <c r="V617" s="592">
        <f t="shared" si="72"/>
        <v>0</v>
      </c>
      <c r="W617" s="592"/>
      <c r="X617" s="609"/>
      <c r="Y617" s="609"/>
      <c r="Z617" s="609"/>
      <c r="AA617" s="610">
        <v>45992</v>
      </c>
      <c r="AB617" s="668" cm="1">
        <f t="array" ref="AB61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17" s="207"/>
      <c r="AD617" s="207"/>
      <c r="AE617" s="207"/>
      <c r="AF617" s="5"/>
      <c r="AG617" s="5"/>
      <c r="AH617" s="5"/>
      <c r="AI617" s="5"/>
      <c r="AJ617" s="3">
        <f t="shared" si="73"/>
        <v>0</v>
      </c>
      <c r="AK617" s="3">
        <f t="shared" si="74"/>
        <v>0</v>
      </c>
      <c r="AL617" s="3">
        <f t="shared" si="75"/>
        <v>0</v>
      </c>
      <c r="AM617" s="5"/>
      <c r="AN617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618" spans="2:40" customFormat="1" ht="47" thickBot="1">
      <c r="B618" s="476"/>
      <c r="C618" s="3" t="s">
        <v>433</v>
      </c>
      <c r="D618" s="605" t="s">
        <v>262</v>
      </c>
      <c r="E618" s="607" t="s">
        <v>210</v>
      </c>
      <c r="F618" s="607" t="s">
        <v>153</v>
      </c>
      <c r="G618" s="600">
        <v>53</v>
      </c>
      <c r="H618" s="600"/>
      <c r="I618" s="600"/>
      <c r="J618" s="600"/>
      <c r="K618" s="593"/>
      <c r="L618" s="593"/>
      <c r="M618" s="593"/>
      <c r="N618" s="593"/>
      <c r="O618" s="593"/>
      <c r="P618" s="593"/>
      <c r="Q618" s="593"/>
      <c r="R618" s="593"/>
      <c r="S618" s="593"/>
      <c r="T618" s="593"/>
      <c r="U618" s="592" t="str">
        <f>IF(Tabela1[[#This Row],[Desconto SLA Mês]]&lt;&gt;"preenchimento pendente","Sim","Não")</f>
        <v>Sim</v>
      </c>
      <c r="V618" s="592">
        <f t="shared" si="72"/>
        <v>0</v>
      </c>
      <c r="W618" s="592"/>
      <c r="X618" s="609"/>
      <c r="Y618" s="609"/>
      <c r="Z618" s="609"/>
      <c r="AA618" s="610">
        <v>45992</v>
      </c>
      <c r="AB618" s="668" cm="1">
        <f t="array" ref="AB61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18" s="207"/>
      <c r="AD618" s="207"/>
      <c r="AE618" s="207"/>
      <c r="AF618" s="5"/>
      <c r="AG618" s="5"/>
      <c r="AH618" s="5"/>
      <c r="AI618" s="5"/>
      <c r="AJ618" s="3">
        <f t="shared" si="73"/>
        <v>0</v>
      </c>
      <c r="AK618" s="3">
        <f t="shared" si="74"/>
        <v>0</v>
      </c>
      <c r="AL618" s="3">
        <f t="shared" si="75"/>
        <v>0</v>
      </c>
      <c r="AM618" s="5"/>
      <c r="AN618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619" spans="2:40" ht="31.5" thickBot="1">
      <c r="B619" s="476"/>
      <c r="C619" s="3" t="s">
        <v>433</v>
      </c>
      <c r="D619" s="605" t="s">
        <v>342</v>
      </c>
      <c r="E619" s="607" t="s">
        <v>88</v>
      </c>
      <c r="F619" s="607" t="s">
        <v>158</v>
      </c>
      <c r="G619" s="600">
        <v>51</v>
      </c>
      <c r="H619" s="600"/>
      <c r="I619" s="677"/>
      <c r="J619" s="677"/>
      <c r="K619" s="593"/>
      <c r="L619" s="595"/>
      <c r="M619" s="593"/>
      <c r="N619" s="595"/>
      <c r="O619" s="595"/>
      <c r="P619" s="669"/>
      <c r="Q619" s="593"/>
      <c r="R619" s="593"/>
      <c r="S619" s="593"/>
      <c r="T619" s="593"/>
      <c r="U619" s="592" t="str">
        <f>IF(Tabela1[[#This Row],[Desconto SLA Mês]]&lt;&gt;"preenchimento pendente","Sim","Não")</f>
        <v>Sim</v>
      </c>
      <c r="V619" s="592">
        <f t="shared" ref="V619:V641" si="76">(K619+M619+R619+S619+T619+O619)+IF(U619="Sim",P619+Q619,0)</f>
        <v>0</v>
      </c>
      <c r="W619" s="592"/>
      <c r="X619" s="609"/>
      <c r="Y619" s="609"/>
      <c r="Z619" s="609"/>
      <c r="AA619" s="610">
        <v>45962</v>
      </c>
      <c r="AB619" s="668" cm="1">
        <f t="array" ref="AB61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19" s="207"/>
      <c r="AD619" s="207"/>
      <c r="AE619" s="207"/>
      <c r="AF619" s="5"/>
      <c r="AG619" s="5"/>
      <c r="AH619" s="5"/>
      <c r="AI619" s="5"/>
      <c r="AJ619" s="3">
        <f t="shared" si="73"/>
        <v>0</v>
      </c>
      <c r="AK619" s="3">
        <f t="shared" si="74"/>
        <v>0</v>
      </c>
      <c r="AL619" s="3">
        <f t="shared" si="75"/>
        <v>0</v>
      </c>
      <c r="AM619" s="5"/>
      <c r="AN619" s="48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620" spans="2:40" customFormat="1" ht="31.5" thickBot="1">
      <c r="B620" s="476"/>
      <c r="C620" s="3" t="s">
        <v>433</v>
      </c>
      <c r="D620" s="605" t="s">
        <v>342</v>
      </c>
      <c r="E620" s="607" t="s">
        <v>75</v>
      </c>
      <c r="F620" s="607" t="s">
        <v>179</v>
      </c>
      <c r="G620" s="600">
        <v>3</v>
      </c>
      <c r="H620" s="600"/>
      <c r="I620" s="677"/>
      <c r="J620" s="677"/>
      <c r="K620" s="593"/>
      <c r="L620" s="595"/>
      <c r="M620" s="593"/>
      <c r="N620" s="595"/>
      <c r="O620" s="595"/>
      <c r="P620" s="669"/>
      <c r="Q620" s="593"/>
      <c r="R620" s="593"/>
      <c r="S620" s="593"/>
      <c r="T620" s="593"/>
      <c r="U620" s="592" t="str">
        <f>IF(Tabela1[[#This Row],[Desconto SLA Mês]]&lt;&gt;"preenchimento pendente","Sim","Não")</f>
        <v>Sim</v>
      </c>
      <c r="V620" s="592">
        <f t="shared" si="76"/>
        <v>0</v>
      </c>
      <c r="W620" s="592"/>
      <c r="X620" s="609"/>
      <c r="Y620" s="609"/>
      <c r="Z620" s="609"/>
      <c r="AA620" s="610">
        <v>45962</v>
      </c>
      <c r="AB620" s="668" cm="1">
        <f t="array" ref="AB62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620" s="207"/>
      <c r="AD620" s="64"/>
      <c r="AE620" s="64"/>
      <c r="AF620" s="5"/>
      <c r="AG620" s="5"/>
      <c r="AH620" s="5"/>
      <c r="AI620" s="5"/>
      <c r="AJ620" s="3">
        <f t="shared" si="73"/>
        <v>0</v>
      </c>
      <c r="AK620" s="3">
        <f t="shared" si="74"/>
        <v>0</v>
      </c>
      <c r="AL620" s="3">
        <f t="shared" si="75"/>
        <v>0</v>
      </c>
      <c r="AM620" s="5"/>
      <c r="AN620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621" spans="2:40" customFormat="1" ht="31.5" thickBot="1">
      <c r="B621" s="476"/>
      <c r="C621" s="3" t="s">
        <v>433</v>
      </c>
      <c r="D621" s="605" t="s">
        <v>342</v>
      </c>
      <c r="E621" s="607" t="s">
        <v>210</v>
      </c>
      <c r="F621" s="607" t="s">
        <v>158</v>
      </c>
      <c r="G621" s="600">
        <v>14</v>
      </c>
      <c r="H621" s="600"/>
      <c r="I621" s="677"/>
      <c r="J621" s="677"/>
      <c r="K621" s="593"/>
      <c r="L621" s="595"/>
      <c r="M621" s="593"/>
      <c r="N621" s="595"/>
      <c r="O621" s="595"/>
      <c r="P621" s="669"/>
      <c r="Q621" s="593"/>
      <c r="R621" s="593"/>
      <c r="S621" s="593"/>
      <c r="T621" s="593"/>
      <c r="U621" s="592" t="str">
        <f>IF(Tabela1[[#This Row],[Desconto SLA Mês]]&lt;&gt;"preenchimento pendente","Sim","Não")</f>
        <v>Sim</v>
      </c>
      <c r="V621" s="592">
        <f t="shared" si="76"/>
        <v>0</v>
      </c>
      <c r="W621" s="592"/>
      <c r="X621" s="609"/>
      <c r="Y621" s="609"/>
      <c r="Z621" s="609"/>
      <c r="AA621" s="610">
        <v>45962</v>
      </c>
      <c r="AB621" s="668" cm="1">
        <f t="array" ref="AB62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21" s="207"/>
      <c r="AD621" s="207"/>
      <c r="AE621" s="207"/>
      <c r="AF621" s="5"/>
      <c r="AG621" s="5"/>
      <c r="AH621" s="5"/>
      <c r="AI621" s="5"/>
      <c r="AJ621" s="3">
        <f t="shared" si="73"/>
        <v>0</v>
      </c>
      <c r="AK621" s="3">
        <f t="shared" si="74"/>
        <v>0</v>
      </c>
      <c r="AL621" s="3">
        <f t="shared" si="75"/>
        <v>0</v>
      </c>
      <c r="AM621" s="5"/>
      <c r="AN621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622" spans="2:40" customFormat="1" ht="31.5" thickBot="1">
      <c r="B622" s="476"/>
      <c r="C622" s="3" t="s">
        <v>433</v>
      </c>
      <c r="D622" s="605" t="s">
        <v>350</v>
      </c>
      <c r="E622" s="607" t="s">
        <v>212</v>
      </c>
      <c r="F622" s="607" t="s">
        <v>174</v>
      </c>
      <c r="G622" s="600">
        <v>11</v>
      </c>
      <c r="H622" s="600"/>
      <c r="I622" s="600"/>
      <c r="J622" s="600"/>
      <c r="K622" s="593"/>
      <c r="L622" s="593"/>
      <c r="M622" s="593"/>
      <c r="N622" s="593"/>
      <c r="O622" s="593"/>
      <c r="P622" s="593"/>
      <c r="Q622" s="593"/>
      <c r="R622" s="593"/>
      <c r="S622" s="593"/>
      <c r="T622" s="593"/>
      <c r="U622" s="592" t="str">
        <f>IF(Tabela1[[#This Row],[Desconto SLA Mês]]&lt;&gt;"preenchimento pendente","Sim","Não")</f>
        <v>Sim</v>
      </c>
      <c r="V622" s="592">
        <f t="shared" si="76"/>
        <v>0</v>
      </c>
      <c r="W622" s="592"/>
      <c r="X622" s="609"/>
      <c r="Y622" s="609"/>
      <c r="Z622" s="609"/>
      <c r="AA622" s="610">
        <v>45962</v>
      </c>
      <c r="AB622" s="668" cm="1">
        <f t="array" ref="AB62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22" s="207"/>
      <c r="AD622" s="207"/>
      <c r="AE622" s="207"/>
      <c r="AF622" s="5"/>
      <c r="AG622" s="5"/>
      <c r="AH622" s="5"/>
      <c r="AI622" s="5"/>
      <c r="AJ622" s="3">
        <f t="shared" ref="AJ622:AJ641" si="77">L622-M622</f>
        <v>0</v>
      </c>
      <c r="AK622" s="3">
        <f t="shared" ref="AK622:AK641" si="78">AC622-AD622</f>
        <v>0</v>
      </c>
      <c r="AL622" s="3">
        <f t="shared" ref="AL622:AL641" si="79">K622-V622</f>
        <v>0</v>
      </c>
      <c r="AM622" s="5"/>
      <c r="AN622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23" spans="2:40" customFormat="1" ht="31.5" thickBot="1">
      <c r="B623" s="476"/>
      <c r="C623" s="3" t="s">
        <v>433</v>
      </c>
      <c r="D623" s="605" t="s">
        <v>350</v>
      </c>
      <c r="E623" s="607" t="s">
        <v>214</v>
      </c>
      <c r="F623" s="607" t="s">
        <v>142</v>
      </c>
      <c r="G623" s="600">
        <v>14</v>
      </c>
      <c r="H623" s="600">
        <v>12</v>
      </c>
      <c r="I623" s="600"/>
      <c r="J623" s="600"/>
      <c r="K623" s="593">
        <v>67558.86</v>
      </c>
      <c r="L623" s="600"/>
      <c r="M623" s="593"/>
      <c r="N623" s="593"/>
      <c r="O623" s="593"/>
      <c r="P623" s="593"/>
      <c r="Q623" s="593"/>
      <c r="R623" s="593"/>
      <c r="S623" s="593"/>
      <c r="T623" s="593"/>
      <c r="U623" s="592" t="str">
        <f>IF(Tabela1[[#This Row],[Desconto SLA Mês]]&lt;&gt;"preenchimento pendente","Sim","Não")</f>
        <v>Sim</v>
      </c>
      <c r="V623" s="592">
        <f t="shared" si="76"/>
        <v>67558.86</v>
      </c>
      <c r="W623" s="592"/>
      <c r="X623" s="609"/>
      <c r="Y623" s="609"/>
      <c r="Z623" s="609"/>
      <c r="AA623" s="610">
        <v>45962</v>
      </c>
      <c r="AB623" s="668" cm="1">
        <f t="array" ref="AB62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23" s="64"/>
      <c r="AD623" s="64"/>
      <c r="AE623" s="207"/>
      <c r="AF623" s="5"/>
      <c r="AG623" s="5"/>
      <c r="AH623" s="5"/>
      <c r="AI623" s="5"/>
      <c r="AJ623" s="3">
        <f t="shared" si="77"/>
        <v>0</v>
      </c>
      <c r="AK623" s="3">
        <f t="shared" si="78"/>
        <v>0</v>
      </c>
      <c r="AL623" s="3">
        <f t="shared" si="79"/>
        <v>0</v>
      </c>
      <c r="AM623" s="5"/>
      <c r="AN623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24" spans="2:40" customFormat="1" ht="31.5" thickBot="1">
      <c r="B624" s="476"/>
      <c r="C624" s="3" t="s">
        <v>433</v>
      </c>
      <c r="D624" s="605" t="s">
        <v>350</v>
      </c>
      <c r="E624" s="607" t="s">
        <v>213</v>
      </c>
      <c r="F624" s="607" t="s">
        <v>178</v>
      </c>
      <c r="G624" s="600">
        <v>2</v>
      </c>
      <c r="H624" s="600"/>
      <c r="I624" s="600"/>
      <c r="J624" s="600"/>
      <c r="K624" s="593"/>
      <c r="L624" s="593"/>
      <c r="M624" s="593"/>
      <c r="N624" s="593"/>
      <c r="O624" s="593"/>
      <c r="P624" s="593"/>
      <c r="Q624" s="593"/>
      <c r="R624" s="593"/>
      <c r="S624" s="593"/>
      <c r="T624" s="593"/>
      <c r="U624" s="592" t="str">
        <f>IF(Tabela1[[#This Row],[Desconto SLA Mês]]&lt;&gt;"preenchimento pendente","Sim","Não")</f>
        <v>Sim</v>
      </c>
      <c r="V624" s="592">
        <f t="shared" si="76"/>
        <v>0</v>
      </c>
      <c r="W624" s="592"/>
      <c r="X624" s="609"/>
      <c r="Y624" s="609"/>
      <c r="Z624" s="609"/>
      <c r="AA624" s="610">
        <v>45962</v>
      </c>
      <c r="AB624" s="668" cm="1">
        <f t="array" ref="AB62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24" s="64"/>
      <c r="AD624" s="64"/>
      <c r="AE624" s="207"/>
      <c r="AF624" s="5"/>
      <c r="AG624" s="6"/>
      <c r="AH624" s="5"/>
      <c r="AI624" s="5"/>
      <c r="AJ624" s="3">
        <f t="shared" si="77"/>
        <v>0</v>
      </c>
      <c r="AK624" s="3">
        <f t="shared" si="78"/>
        <v>0</v>
      </c>
      <c r="AL624" s="3">
        <f t="shared" si="79"/>
        <v>0</v>
      </c>
      <c r="AM624" s="5"/>
      <c r="AN624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25" spans="2:40" customFormat="1" ht="31.5" thickBot="1">
      <c r="B625" s="476"/>
      <c r="C625" s="3" t="s">
        <v>433</v>
      </c>
      <c r="D625" s="605" t="s">
        <v>350</v>
      </c>
      <c r="E625" s="607" t="s">
        <v>88</v>
      </c>
      <c r="F625" s="607" t="s">
        <v>201</v>
      </c>
      <c r="G625" s="600">
        <v>36</v>
      </c>
      <c r="H625" s="600"/>
      <c r="I625" s="600"/>
      <c r="J625" s="600"/>
      <c r="K625" s="593"/>
      <c r="L625" s="593"/>
      <c r="M625" s="593"/>
      <c r="N625" s="593"/>
      <c r="O625" s="593"/>
      <c r="P625" s="593"/>
      <c r="Q625" s="593"/>
      <c r="R625" s="593"/>
      <c r="S625" s="593"/>
      <c r="T625" s="593"/>
      <c r="U625" s="592" t="str">
        <f>IF(Tabela1[[#This Row],[Desconto SLA Mês]]&lt;&gt;"preenchimento pendente","Sim","Não")</f>
        <v>Sim</v>
      </c>
      <c r="V625" s="592">
        <f t="shared" si="76"/>
        <v>0</v>
      </c>
      <c r="W625" s="592"/>
      <c r="X625" s="609"/>
      <c r="Y625" s="609"/>
      <c r="Z625" s="609"/>
      <c r="AA625" s="610">
        <v>45962</v>
      </c>
      <c r="AB625" s="668" cm="1">
        <f t="array" ref="AB62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25" s="64"/>
      <c r="AD625" s="64"/>
      <c r="AE625" s="207"/>
      <c r="AF625" s="5"/>
      <c r="AG625" s="6"/>
      <c r="AH625" s="5"/>
      <c r="AI625" s="5"/>
      <c r="AJ625" s="3">
        <f t="shared" si="77"/>
        <v>0</v>
      </c>
      <c r="AK625" s="3">
        <f t="shared" si="78"/>
        <v>0</v>
      </c>
      <c r="AL625" s="3">
        <f t="shared" si="79"/>
        <v>0</v>
      </c>
      <c r="AM625" s="5"/>
      <c r="AN625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26" spans="2:40" customFormat="1" ht="20.9" customHeight="1" thickBot="1">
      <c r="B626" s="476"/>
      <c r="C626" s="3" t="s">
        <v>433</v>
      </c>
      <c r="D626" s="605" t="s">
        <v>350</v>
      </c>
      <c r="E626" s="607" t="s">
        <v>211</v>
      </c>
      <c r="F626" s="607" t="s">
        <v>201</v>
      </c>
      <c r="G626" s="600">
        <v>21</v>
      </c>
      <c r="H626" s="600"/>
      <c r="I626" s="600"/>
      <c r="J626" s="600"/>
      <c r="K626" s="593"/>
      <c r="L626" s="593"/>
      <c r="M626" s="593"/>
      <c r="N626" s="593"/>
      <c r="O626" s="593"/>
      <c r="P626" s="593"/>
      <c r="Q626" s="593"/>
      <c r="R626" s="593"/>
      <c r="S626" s="593"/>
      <c r="T626" s="593"/>
      <c r="U626" s="592" t="str">
        <f>IF(Tabela1[[#This Row],[Desconto SLA Mês]]&lt;&gt;"preenchimento pendente","Sim","Não")</f>
        <v>Sim</v>
      </c>
      <c r="V626" s="592">
        <f t="shared" si="76"/>
        <v>0</v>
      </c>
      <c r="W626" s="592"/>
      <c r="X626" s="609"/>
      <c r="Y626" s="609"/>
      <c r="Z626" s="609"/>
      <c r="AA626" s="610">
        <v>45962</v>
      </c>
      <c r="AB626" s="668" cm="1">
        <f t="array" ref="AB62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26" s="64"/>
      <c r="AD626" s="64"/>
      <c r="AE626" s="64"/>
      <c r="AF626" s="5"/>
      <c r="AG626" s="5"/>
      <c r="AH626" s="5"/>
      <c r="AI626" s="5"/>
      <c r="AJ626" s="3">
        <f t="shared" si="77"/>
        <v>0</v>
      </c>
      <c r="AK626" s="3">
        <f t="shared" si="78"/>
        <v>0</v>
      </c>
      <c r="AL626" s="3">
        <f t="shared" si="79"/>
        <v>0</v>
      </c>
      <c r="AM626" s="5"/>
      <c r="AN626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27" spans="2:40" customFormat="1" ht="20.9" customHeight="1" thickBot="1">
      <c r="B627" s="476"/>
      <c r="C627" s="3" t="s">
        <v>433</v>
      </c>
      <c r="D627" s="605" t="s">
        <v>350</v>
      </c>
      <c r="E627" s="607" t="s">
        <v>75</v>
      </c>
      <c r="F627" s="607" t="s">
        <v>201</v>
      </c>
      <c r="G627" s="600">
        <v>3</v>
      </c>
      <c r="H627" s="600"/>
      <c r="I627" s="600"/>
      <c r="J627" s="600"/>
      <c r="K627" s="593"/>
      <c r="L627" s="593"/>
      <c r="M627" s="593"/>
      <c r="N627" s="593"/>
      <c r="O627" s="593"/>
      <c r="P627" s="593"/>
      <c r="Q627" s="593"/>
      <c r="R627" s="593"/>
      <c r="S627" s="593"/>
      <c r="T627" s="593"/>
      <c r="U627" s="592" t="str">
        <f>IF(Tabela1[[#This Row],[Desconto SLA Mês]]&lt;&gt;"preenchimento pendente","Sim","Não")</f>
        <v>Sim</v>
      </c>
      <c r="V627" s="592">
        <f t="shared" si="76"/>
        <v>0</v>
      </c>
      <c r="W627" s="592"/>
      <c r="X627" s="609"/>
      <c r="Y627" s="609"/>
      <c r="Z627" s="609"/>
      <c r="AA627" s="610">
        <v>45962</v>
      </c>
      <c r="AB627" s="668" cm="1">
        <f t="array" ref="AB62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27" s="207"/>
      <c r="AD627" s="207"/>
      <c r="AE627" s="207"/>
      <c r="AF627" s="5"/>
      <c r="AG627" s="5"/>
      <c r="AH627" s="5"/>
      <c r="AI627" s="5"/>
      <c r="AJ627" s="3">
        <f t="shared" si="77"/>
        <v>0</v>
      </c>
      <c r="AK627" s="3">
        <f t="shared" si="78"/>
        <v>0</v>
      </c>
      <c r="AL627" s="3">
        <f t="shared" si="79"/>
        <v>0</v>
      </c>
      <c r="AM627" s="5"/>
      <c r="AN627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28" spans="2:40" customFormat="1" ht="20.9" customHeight="1" thickBot="1">
      <c r="B628" s="476"/>
      <c r="C628" s="3" t="s">
        <v>433</v>
      </c>
      <c r="D628" s="605" t="s">
        <v>350</v>
      </c>
      <c r="E628" s="607" t="s">
        <v>208</v>
      </c>
      <c r="F628" s="607" t="s">
        <v>345</v>
      </c>
      <c r="G628" s="600">
        <v>16</v>
      </c>
      <c r="H628" s="600"/>
      <c r="I628" s="600"/>
      <c r="J628" s="600"/>
      <c r="K628" s="593"/>
      <c r="L628" s="593"/>
      <c r="M628" s="593"/>
      <c r="N628" s="593"/>
      <c r="O628" s="593"/>
      <c r="P628" s="593"/>
      <c r="Q628" s="593"/>
      <c r="R628" s="593"/>
      <c r="S628" s="593"/>
      <c r="T628" s="593"/>
      <c r="U628" s="592" t="str">
        <f>IF(Tabela1[[#This Row],[Desconto SLA Mês]]&lt;&gt;"preenchimento pendente","Sim","Não")</f>
        <v>Sim</v>
      </c>
      <c r="V628" s="592">
        <f t="shared" si="76"/>
        <v>0</v>
      </c>
      <c r="W628" s="592"/>
      <c r="X628" s="609"/>
      <c r="Y628" s="609"/>
      <c r="Z628" s="609"/>
      <c r="AA628" s="610">
        <v>45962</v>
      </c>
      <c r="AB628" s="668" cm="1">
        <f t="array" ref="AB62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28" s="207"/>
      <c r="AD628" s="207"/>
      <c r="AE628" s="207"/>
      <c r="AF628" s="5"/>
      <c r="AG628" s="5"/>
      <c r="AH628" s="5"/>
      <c r="AI628" s="5"/>
      <c r="AJ628" s="3">
        <f t="shared" si="77"/>
        <v>0</v>
      </c>
      <c r="AK628" s="3">
        <f t="shared" si="78"/>
        <v>0</v>
      </c>
      <c r="AL628" s="3">
        <f t="shared" si="79"/>
        <v>0</v>
      </c>
      <c r="AM628" s="5"/>
      <c r="AN628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29" spans="2:40" customFormat="1" ht="20.9" customHeight="1" thickBot="1">
      <c r="B629" s="476"/>
      <c r="C629" s="3" t="s">
        <v>433</v>
      </c>
      <c r="D629" s="605" t="s">
        <v>350</v>
      </c>
      <c r="E629" s="607" t="s">
        <v>210</v>
      </c>
      <c r="F629" s="607" t="s">
        <v>345</v>
      </c>
      <c r="G629" s="600">
        <v>10</v>
      </c>
      <c r="H629" s="600"/>
      <c r="I629" s="600"/>
      <c r="J629" s="600"/>
      <c r="K629" s="593"/>
      <c r="L629" s="593"/>
      <c r="M629" s="593"/>
      <c r="N629" s="598"/>
      <c r="O629" s="598"/>
      <c r="P629" s="593"/>
      <c r="Q629" s="593"/>
      <c r="R629" s="593"/>
      <c r="S629" s="593"/>
      <c r="T629" s="593"/>
      <c r="U629" s="592" t="str">
        <f>IF(Tabela1[[#This Row],[Desconto SLA Mês]]&lt;&gt;"preenchimento pendente","Sim","Não")</f>
        <v>Sim</v>
      </c>
      <c r="V629" s="592">
        <f t="shared" si="76"/>
        <v>0</v>
      </c>
      <c r="W629" s="592"/>
      <c r="X629" s="609"/>
      <c r="Y629" s="609"/>
      <c r="Z629" s="609"/>
      <c r="AA629" s="610">
        <v>45962</v>
      </c>
      <c r="AB629" s="668" cm="1">
        <f t="array" ref="AB62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29" s="207"/>
      <c r="AD629" s="207"/>
      <c r="AE629" s="207"/>
      <c r="AF629" s="5"/>
      <c r="AG629" s="5"/>
      <c r="AH629" s="5"/>
      <c r="AI629" s="5"/>
      <c r="AJ629" s="3">
        <f t="shared" si="77"/>
        <v>0</v>
      </c>
      <c r="AK629" s="3">
        <f t="shared" si="78"/>
        <v>0</v>
      </c>
      <c r="AL629" s="3">
        <f t="shared" si="79"/>
        <v>0</v>
      </c>
      <c r="AM629" s="5"/>
      <c r="AN629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30" spans="2:40" customFormat="1" ht="20.9" customHeight="1" thickBot="1">
      <c r="B630" s="476"/>
      <c r="C630" s="3" t="s">
        <v>433</v>
      </c>
      <c r="D630" s="605" t="s">
        <v>353</v>
      </c>
      <c r="E630" s="607" t="s">
        <v>212</v>
      </c>
      <c r="F630" s="607" t="s">
        <v>140</v>
      </c>
      <c r="G630" s="600">
        <v>12</v>
      </c>
      <c r="H630" s="600"/>
      <c r="I630" s="677"/>
      <c r="J630" s="677"/>
      <c r="K630" s="593"/>
      <c r="L630" s="593"/>
      <c r="M630" s="595"/>
      <c r="N630" s="595"/>
      <c r="O630" s="595"/>
      <c r="P630" s="669"/>
      <c r="Q630" s="593"/>
      <c r="R630" s="593"/>
      <c r="S630" s="593"/>
      <c r="T630" s="593"/>
      <c r="U630" s="592" t="str">
        <f>IF(Tabela1[[#This Row],[Desconto SLA Mês]]&lt;&gt;"preenchimento pendente","Sim","Não")</f>
        <v>Sim</v>
      </c>
      <c r="V630" s="592">
        <f t="shared" si="76"/>
        <v>0</v>
      </c>
      <c r="W630" s="592"/>
      <c r="X630" s="609"/>
      <c r="Y630" s="609"/>
      <c r="Z630" s="636"/>
      <c r="AA630" s="610">
        <v>45962</v>
      </c>
      <c r="AB630" s="668" cm="1">
        <f t="array" ref="AB63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30" s="207"/>
      <c r="AD630" s="207"/>
      <c r="AE630" s="207"/>
      <c r="AF630" s="5"/>
      <c r="AG630" s="5"/>
      <c r="AH630" s="5"/>
      <c r="AI630" s="5"/>
      <c r="AJ630" s="3">
        <f t="shared" si="77"/>
        <v>0</v>
      </c>
      <c r="AK630" s="3">
        <f t="shared" si="78"/>
        <v>0</v>
      </c>
      <c r="AL630" s="3">
        <f t="shared" si="79"/>
        <v>0</v>
      </c>
      <c r="AM630" s="5"/>
      <c r="AN630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31" spans="2:40" customFormat="1" ht="20.9" customHeight="1" thickBot="1">
      <c r="B631" s="476"/>
      <c r="C631" s="3" t="s">
        <v>1237</v>
      </c>
      <c r="D631" s="611" t="s">
        <v>353</v>
      </c>
      <c r="E631" s="607" t="s">
        <v>88</v>
      </c>
      <c r="F631" s="607" t="s">
        <v>158</v>
      </c>
      <c r="G631" s="600"/>
      <c r="H631" s="600"/>
      <c r="I631" s="600"/>
      <c r="J631" s="600"/>
      <c r="K631" s="763">
        <v>185871.96</v>
      </c>
      <c r="L631" s="593"/>
      <c r="M631" s="595"/>
      <c r="N631" s="593"/>
      <c r="O631" s="593"/>
      <c r="P631" s="669"/>
      <c r="Q631" s="593"/>
      <c r="R631" s="593"/>
      <c r="S631" s="593"/>
      <c r="T631" s="593">
        <v>-7744.67</v>
      </c>
      <c r="U631" s="592" t="str">
        <f>IF(Tabela1[[#This Row],[Desconto SLA Mês]]&lt;&gt;"preenchimento pendente","Sim","Não")</f>
        <v>Sim</v>
      </c>
      <c r="V631" s="592">
        <f t="shared" si="76"/>
        <v>178127.28999999998</v>
      </c>
      <c r="W631" s="592"/>
      <c r="X631" s="609"/>
      <c r="Y631" s="609"/>
      <c r="Z631" s="609"/>
      <c r="AA631" s="610">
        <v>45931</v>
      </c>
      <c r="AB631" s="668" cm="1">
        <f t="array" ref="AB63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631" s="207"/>
      <c r="AD631" s="207"/>
      <c r="AE631" s="207"/>
      <c r="AF631" s="5"/>
      <c r="AG631" s="5"/>
      <c r="AH631" s="5"/>
      <c r="AI631" s="5"/>
      <c r="AJ631" s="3">
        <f t="shared" si="77"/>
        <v>0</v>
      </c>
      <c r="AK631" s="3">
        <f t="shared" si="78"/>
        <v>0</v>
      </c>
      <c r="AL631" s="3">
        <f t="shared" si="79"/>
        <v>7744.6700000000128</v>
      </c>
      <c r="AM631" s="5"/>
      <c r="AN631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32" spans="2:40" customFormat="1" ht="20.9" customHeight="1" thickBot="1">
      <c r="B632" s="476"/>
      <c r="C632" s="3" t="s">
        <v>433</v>
      </c>
      <c r="D632" s="605" t="s">
        <v>353</v>
      </c>
      <c r="E632" s="607" t="s">
        <v>88</v>
      </c>
      <c r="F632" s="607" t="s">
        <v>158</v>
      </c>
      <c r="G632" s="600">
        <v>31</v>
      </c>
      <c r="H632" s="600"/>
      <c r="I632" s="600"/>
      <c r="J632" s="600"/>
      <c r="K632" s="763">
        <v>185871.96</v>
      </c>
      <c r="L632" s="593"/>
      <c r="M632" s="593"/>
      <c r="N632" s="593"/>
      <c r="O632" s="593"/>
      <c r="P632" s="669"/>
      <c r="Q632" s="593"/>
      <c r="R632" s="593"/>
      <c r="S632" s="593"/>
      <c r="T632" s="593">
        <v>-7744.67</v>
      </c>
      <c r="U632" s="592" t="str">
        <f>IF(Tabela1[[#This Row],[Desconto SLA Mês]]&lt;&gt;"preenchimento pendente","Sim","Não")</f>
        <v>Sim</v>
      </c>
      <c r="V632" s="592">
        <f t="shared" si="76"/>
        <v>178127.28999999998</v>
      </c>
      <c r="W632" s="592"/>
      <c r="X632" s="609"/>
      <c r="Y632" s="609"/>
      <c r="Z632" s="609"/>
      <c r="AA632" s="610">
        <v>45962</v>
      </c>
      <c r="AB632" s="668" cm="1">
        <f t="array" ref="AB63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32" s="207"/>
      <c r="AD632" s="207"/>
      <c r="AE632" s="207"/>
      <c r="AF632" s="5"/>
      <c r="AG632" s="5"/>
      <c r="AH632" s="5"/>
      <c r="AI632" s="5"/>
      <c r="AJ632" s="3">
        <f t="shared" si="77"/>
        <v>0</v>
      </c>
      <c r="AK632" s="3">
        <f t="shared" si="78"/>
        <v>0</v>
      </c>
      <c r="AL632" s="3">
        <f t="shared" si="79"/>
        <v>7744.6700000000128</v>
      </c>
      <c r="AM632" s="5"/>
      <c r="AN632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33" spans="2:40" customFormat="1" ht="20.9" customHeight="1" thickBot="1">
      <c r="B633" s="476"/>
      <c r="C633" s="3" t="s">
        <v>433</v>
      </c>
      <c r="D633" s="605" t="s">
        <v>353</v>
      </c>
      <c r="E633" s="607" t="s">
        <v>211</v>
      </c>
      <c r="F633" s="607" t="s">
        <v>140</v>
      </c>
      <c r="G633" s="600">
        <v>21</v>
      </c>
      <c r="H633" s="600"/>
      <c r="I633" s="677"/>
      <c r="J633" s="677"/>
      <c r="K633" s="593"/>
      <c r="L633" s="593"/>
      <c r="M633" s="595"/>
      <c r="N633" s="595"/>
      <c r="O633" s="595"/>
      <c r="P633" s="669"/>
      <c r="Q633" s="593"/>
      <c r="R633" s="593"/>
      <c r="S633" s="593"/>
      <c r="T633" s="593"/>
      <c r="U633" s="592" t="str">
        <f>IF(Tabela1[[#This Row],[Desconto SLA Mês]]&lt;&gt;"preenchimento pendente","Sim","Não")</f>
        <v>Sim</v>
      </c>
      <c r="V633" s="592">
        <f t="shared" si="76"/>
        <v>0</v>
      </c>
      <c r="W633" s="592"/>
      <c r="X633" s="609"/>
      <c r="Y633" s="609"/>
      <c r="Z633" s="609"/>
      <c r="AA633" s="610">
        <v>45962</v>
      </c>
      <c r="AB633" s="668" cm="1">
        <f t="array" ref="AB63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33" s="207"/>
      <c r="AD633" s="207"/>
      <c r="AE633" s="207"/>
      <c r="AF633" s="5"/>
      <c r="AG633" s="5"/>
      <c r="AH633" s="5"/>
      <c r="AI633" s="5"/>
      <c r="AJ633" s="3">
        <f t="shared" si="77"/>
        <v>0</v>
      </c>
      <c r="AK633" s="3">
        <f t="shared" si="78"/>
        <v>0</v>
      </c>
      <c r="AL633" s="3">
        <f t="shared" si="79"/>
        <v>0</v>
      </c>
      <c r="AM633" s="5"/>
      <c r="AN633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34" spans="2:40" customFormat="1" ht="20.9" customHeight="1" thickBot="1">
      <c r="B634" s="476"/>
      <c r="C634" s="3" t="s">
        <v>433</v>
      </c>
      <c r="D634" s="605" t="s">
        <v>353</v>
      </c>
      <c r="E634" s="607" t="s">
        <v>75</v>
      </c>
      <c r="F634" s="607" t="s">
        <v>140</v>
      </c>
      <c r="G634" s="600">
        <v>3</v>
      </c>
      <c r="H634" s="600"/>
      <c r="I634" s="677"/>
      <c r="J634" s="677"/>
      <c r="K634" s="593"/>
      <c r="L634" s="593"/>
      <c r="M634" s="595"/>
      <c r="N634" s="595"/>
      <c r="O634" s="595"/>
      <c r="P634" s="669"/>
      <c r="Q634" s="593"/>
      <c r="R634" s="593"/>
      <c r="S634" s="593"/>
      <c r="T634" s="593"/>
      <c r="U634" s="592" t="str">
        <f>IF(Tabela1[[#This Row],[Desconto SLA Mês]]&lt;&gt;"preenchimento pendente","Sim","Não")</f>
        <v>Sim</v>
      </c>
      <c r="V634" s="592">
        <f t="shared" si="76"/>
        <v>0</v>
      </c>
      <c r="W634" s="592"/>
      <c r="X634" s="609"/>
      <c r="Y634" s="609"/>
      <c r="Z634" s="609"/>
      <c r="AA634" s="610">
        <v>45962</v>
      </c>
      <c r="AB634" s="668" cm="1">
        <f t="array" ref="AB63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34" s="207"/>
      <c r="AD634" s="207"/>
      <c r="AE634" s="207"/>
      <c r="AF634" s="5"/>
      <c r="AG634" s="5"/>
      <c r="AH634" s="5"/>
      <c r="AI634" s="5"/>
      <c r="AJ634" s="3">
        <f t="shared" si="77"/>
        <v>0</v>
      </c>
      <c r="AK634" s="3">
        <f t="shared" si="78"/>
        <v>0</v>
      </c>
      <c r="AL634" s="3">
        <f t="shared" si="79"/>
        <v>0</v>
      </c>
      <c r="AM634" s="5"/>
      <c r="AN634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35" spans="2:40" customFormat="1" ht="20.9" customHeight="1" thickBot="1">
      <c r="B635" s="476"/>
      <c r="C635" s="3" t="s">
        <v>433</v>
      </c>
      <c r="D635" s="605" t="s">
        <v>353</v>
      </c>
      <c r="E635" s="607" t="s">
        <v>208</v>
      </c>
      <c r="F635" s="607" t="s">
        <v>181</v>
      </c>
      <c r="G635" s="600">
        <v>12</v>
      </c>
      <c r="H635" s="600"/>
      <c r="I635" s="677"/>
      <c r="J635" s="677"/>
      <c r="K635" s="593"/>
      <c r="L635" s="593"/>
      <c r="M635" s="595"/>
      <c r="N635" s="595"/>
      <c r="O635" s="595"/>
      <c r="P635" s="669"/>
      <c r="Q635" s="593"/>
      <c r="R635" s="593"/>
      <c r="S635" s="593"/>
      <c r="T635" s="593"/>
      <c r="U635" s="592" t="str">
        <f>IF(Tabela1[[#This Row],[Desconto SLA Mês]]&lt;&gt;"preenchimento pendente","Sim","Não")</f>
        <v>Sim</v>
      </c>
      <c r="V635" s="592">
        <f t="shared" si="76"/>
        <v>0</v>
      </c>
      <c r="W635" s="592"/>
      <c r="X635" s="609"/>
      <c r="Y635" s="609"/>
      <c r="Z635" s="609"/>
      <c r="AA635" s="610">
        <v>45962</v>
      </c>
      <c r="AB635" s="668" cm="1">
        <f t="array" ref="AB63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35" s="207"/>
      <c r="AD635" s="207"/>
      <c r="AE635" s="207"/>
      <c r="AF635" s="5"/>
      <c r="AG635" s="5"/>
      <c r="AH635" s="5"/>
      <c r="AI635" s="5"/>
      <c r="AJ635" s="3">
        <f t="shared" si="77"/>
        <v>0</v>
      </c>
      <c r="AK635" s="3">
        <f t="shared" si="78"/>
        <v>0</v>
      </c>
      <c r="AL635" s="3">
        <f t="shared" si="79"/>
        <v>0</v>
      </c>
      <c r="AM635" s="5"/>
      <c r="AN635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36" spans="2:40" customFormat="1" ht="20.9" customHeight="1" thickBot="1">
      <c r="B636" s="476"/>
      <c r="C636" s="3" t="s">
        <v>433</v>
      </c>
      <c r="D636" s="605" t="s">
        <v>353</v>
      </c>
      <c r="E636" s="607" t="s">
        <v>210</v>
      </c>
      <c r="F636" s="607" t="s">
        <v>193</v>
      </c>
      <c r="G636" s="600">
        <v>10</v>
      </c>
      <c r="H636" s="600"/>
      <c r="I636" s="677"/>
      <c r="J636" s="677"/>
      <c r="K636" s="593"/>
      <c r="L636" s="593"/>
      <c r="M636" s="595"/>
      <c r="N636" s="595"/>
      <c r="O636" s="595"/>
      <c r="P636" s="669"/>
      <c r="Q636" s="593"/>
      <c r="R636" s="593"/>
      <c r="S636" s="593"/>
      <c r="T636" s="593"/>
      <c r="U636" s="592" t="str">
        <f>IF(Tabela1[[#This Row],[Desconto SLA Mês]]&lt;&gt;"preenchimento pendente","Sim","Não")</f>
        <v>Sim</v>
      </c>
      <c r="V636" s="592">
        <f t="shared" si="76"/>
        <v>0</v>
      </c>
      <c r="W636" s="592"/>
      <c r="X636" s="609"/>
      <c r="Y636" s="609"/>
      <c r="Z636" s="609"/>
      <c r="AA636" s="610">
        <v>45962</v>
      </c>
      <c r="AB636" s="668" cm="1">
        <f t="array" ref="AB63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36" s="207"/>
      <c r="AD636" s="207"/>
      <c r="AE636" s="207"/>
      <c r="AF636" s="5"/>
      <c r="AG636" s="5"/>
      <c r="AH636" s="5"/>
      <c r="AI636" s="5"/>
      <c r="AJ636" s="3">
        <f t="shared" si="77"/>
        <v>0</v>
      </c>
      <c r="AK636" s="3">
        <f t="shared" si="78"/>
        <v>0</v>
      </c>
      <c r="AL636" s="3">
        <f t="shared" si="79"/>
        <v>0</v>
      </c>
      <c r="AM636" s="5"/>
      <c r="AN636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37" spans="2:40" customFormat="1" ht="20.9" customHeight="1" thickBot="1">
      <c r="B637" s="476"/>
      <c r="C637" s="3" t="s">
        <v>433</v>
      </c>
      <c r="D637" s="605" t="s">
        <v>344</v>
      </c>
      <c r="E637" s="607" t="s">
        <v>212</v>
      </c>
      <c r="F637" s="607" t="s">
        <v>152</v>
      </c>
      <c r="G637" s="600">
        <v>11.65</v>
      </c>
      <c r="H637" s="600"/>
      <c r="I637" s="600"/>
      <c r="J637" s="600"/>
      <c r="K637" s="593"/>
      <c r="L637" s="593"/>
      <c r="M637" s="593"/>
      <c r="N637" s="593"/>
      <c r="O637" s="593"/>
      <c r="P637" s="593"/>
      <c r="Q637" s="593"/>
      <c r="R637" s="593"/>
      <c r="S637" s="593"/>
      <c r="T637" s="593"/>
      <c r="U637" s="592" t="str">
        <f>IF(Tabela1[[#This Row],[Desconto SLA Mês]]&lt;&gt;"preenchimento pendente","Sim","Não")</f>
        <v>Sim</v>
      </c>
      <c r="V637" s="592">
        <f t="shared" si="76"/>
        <v>0</v>
      </c>
      <c r="W637" s="592"/>
      <c r="X637" s="609"/>
      <c r="Y637" s="609"/>
      <c r="Z637" s="609"/>
      <c r="AA637" s="610">
        <v>45992</v>
      </c>
      <c r="AB637" s="668" cm="1">
        <f t="array" ref="AB63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37" s="207"/>
      <c r="AD637" s="207"/>
      <c r="AE637" s="207"/>
      <c r="AF637" s="5"/>
      <c r="AG637" s="6"/>
      <c r="AH637" s="5"/>
      <c r="AI637" s="5"/>
      <c r="AJ637" s="3">
        <f t="shared" si="77"/>
        <v>0</v>
      </c>
      <c r="AK637" s="3">
        <f t="shared" si="78"/>
        <v>0</v>
      </c>
      <c r="AL637" s="3">
        <f t="shared" si="79"/>
        <v>0</v>
      </c>
      <c r="AM637" s="5"/>
      <c r="AN637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638" spans="2:40" customFormat="1" ht="20.9" customHeight="1" thickBot="1">
      <c r="B638" s="476"/>
      <c r="C638" s="3" t="s">
        <v>433</v>
      </c>
      <c r="D638" s="605" t="s">
        <v>344</v>
      </c>
      <c r="E638" s="607" t="s">
        <v>214</v>
      </c>
      <c r="F638" s="607" t="s">
        <v>142</v>
      </c>
      <c r="G638" s="600">
        <v>14</v>
      </c>
      <c r="H638" s="600"/>
      <c r="I638" s="600"/>
      <c r="J638" s="600"/>
      <c r="K638" s="593"/>
      <c r="L638" s="593"/>
      <c r="M638" s="593"/>
      <c r="N638" s="593"/>
      <c r="O638" s="593"/>
      <c r="P638" s="593"/>
      <c r="Q638" s="593"/>
      <c r="R638" s="593"/>
      <c r="S638" s="593"/>
      <c r="T638" s="593"/>
      <c r="U638" s="592" t="str">
        <f>IF(Tabela1[[#This Row],[Desconto SLA Mês]]&lt;&gt;"preenchimento pendente","Sim","Não")</f>
        <v>Sim</v>
      </c>
      <c r="V638" s="592">
        <f t="shared" si="76"/>
        <v>0</v>
      </c>
      <c r="W638" s="592"/>
      <c r="X638" s="609"/>
      <c r="Y638" s="609"/>
      <c r="Z638" s="609"/>
      <c r="AA638" s="610">
        <v>45992</v>
      </c>
      <c r="AB638" s="668" cm="1">
        <f t="array" ref="AB63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38" s="64"/>
      <c r="AD638" s="64"/>
      <c r="AE638" s="64"/>
      <c r="AF638" s="5"/>
      <c r="AG638" s="5"/>
      <c r="AH638" s="5"/>
      <c r="AI638" s="5"/>
      <c r="AJ638" s="3">
        <f t="shared" si="77"/>
        <v>0</v>
      </c>
      <c r="AK638" s="3">
        <f t="shared" si="78"/>
        <v>0</v>
      </c>
      <c r="AL638" s="3">
        <f t="shared" si="79"/>
        <v>0</v>
      </c>
      <c r="AM638" s="5"/>
      <c r="AN638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639" spans="2:40" customFormat="1" ht="20.9" customHeight="1" thickBot="1">
      <c r="B639" s="476"/>
      <c r="C639" s="3" t="s">
        <v>433</v>
      </c>
      <c r="D639" s="605" t="s">
        <v>344</v>
      </c>
      <c r="E639" s="607" t="s">
        <v>213</v>
      </c>
      <c r="F639" s="607" t="s">
        <v>347</v>
      </c>
      <c r="G639" s="600">
        <v>3</v>
      </c>
      <c r="H639" s="600"/>
      <c r="I639" s="600"/>
      <c r="J639" s="600"/>
      <c r="K639" s="593"/>
      <c r="L639" s="593"/>
      <c r="M639" s="593"/>
      <c r="N639" s="593"/>
      <c r="O639" s="593"/>
      <c r="P639" s="593"/>
      <c r="Q639" s="593"/>
      <c r="R639" s="593"/>
      <c r="S639" s="593"/>
      <c r="T639" s="593"/>
      <c r="U639" s="592" t="str">
        <f>IF(Tabela1[[#This Row],[Desconto SLA Mês]]&lt;&gt;"preenchimento pendente","Sim","Não")</f>
        <v>Sim</v>
      </c>
      <c r="V639" s="592">
        <f t="shared" si="76"/>
        <v>0</v>
      </c>
      <c r="W639" s="592"/>
      <c r="X639" s="609"/>
      <c r="Y639" s="609"/>
      <c r="Z639" s="609"/>
      <c r="AA639" s="610">
        <v>45992</v>
      </c>
      <c r="AB639" s="668" cm="1">
        <f t="array" ref="AB63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39" s="207"/>
      <c r="AD639" s="207"/>
      <c r="AE639" s="207"/>
      <c r="AF639" s="5"/>
      <c r="AG639" s="5"/>
      <c r="AH639" s="5"/>
      <c r="AI639" s="5"/>
      <c r="AJ639" s="3">
        <f t="shared" si="77"/>
        <v>0</v>
      </c>
      <c r="AK639" s="3">
        <f t="shared" si="78"/>
        <v>0</v>
      </c>
      <c r="AL639" s="3">
        <f t="shared" si="79"/>
        <v>0</v>
      </c>
      <c r="AM639" s="5"/>
      <c r="AN639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640" spans="2:40" customFormat="1" ht="20.9" customHeight="1" thickBot="1">
      <c r="B640" s="476"/>
      <c r="C640" s="3" t="s">
        <v>433</v>
      </c>
      <c r="D640" s="605" t="s">
        <v>344</v>
      </c>
      <c r="E640" s="607" t="s">
        <v>88</v>
      </c>
      <c r="F640" s="607" t="s">
        <v>158</v>
      </c>
      <c r="G640" s="600">
        <v>43</v>
      </c>
      <c r="H640" s="600">
        <v>40</v>
      </c>
      <c r="I640" s="600"/>
      <c r="J640" s="600"/>
      <c r="K640" s="593">
        <v>240827.77</v>
      </c>
      <c r="L640" s="593"/>
      <c r="M640" s="593"/>
      <c r="N640" s="593"/>
      <c r="O640" s="593"/>
      <c r="P640" s="593"/>
      <c r="Q640" s="593"/>
      <c r="R640" s="593"/>
      <c r="S640" s="593"/>
      <c r="T640" s="593">
        <v>-10034.49</v>
      </c>
      <c r="U640" s="592" t="str">
        <f>IF(Tabela1[[#This Row],[Desconto SLA Mês]]&lt;&gt;"preenchimento pendente","Sim","Não")</f>
        <v>Sim</v>
      </c>
      <c r="V640" s="592">
        <f t="shared" si="76"/>
        <v>230793.28</v>
      </c>
      <c r="W640" s="592"/>
      <c r="X640" s="609"/>
      <c r="Y640" s="609"/>
      <c r="Z640" s="609"/>
      <c r="AA640" s="610">
        <v>45992</v>
      </c>
      <c r="AB640" s="668" cm="1">
        <f t="array" ref="AB64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40" s="207"/>
      <c r="AD640" s="207"/>
      <c r="AE640" s="207"/>
      <c r="AF640" s="5"/>
      <c r="AG640" s="5"/>
      <c r="AH640" s="5"/>
      <c r="AI640" s="5"/>
      <c r="AJ640" s="3">
        <f t="shared" si="77"/>
        <v>0</v>
      </c>
      <c r="AK640" s="3">
        <f t="shared" si="78"/>
        <v>0</v>
      </c>
      <c r="AL640" s="3">
        <f t="shared" si="79"/>
        <v>10034.489999999991</v>
      </c>
      <c r="AM640" s="5"/>
      <c r="AN640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641" spans="2:40" customFormat="1" ht="20.9" customHeight="1" thickBot="1">
      <c r="B641" s="476"/>
      <c r="C641" s="3" t="s">
        <v>433</v>
      </c>
      <c r="D641" s="605" t="s">
        <v>344</v>
      </c>
      <c r="E641" s="607" t="s">
        <v>211</v>
      </c>
      <c r="F641" s="607" t="s">
        <v>140</v>
      </c>
      <c r="G641" s="600">
        <v>29</v>
      </c>
      <c r="H641" s="600"/>
      <c r="I641" s="600"/>
      <c r="J641" s="600"/>
      <c r="K641" s="593"/>
      <c r="L641" s="593"/>
      <c r="M641" s="593"/>
      <c r="N641" s="593"/>
      <c r="O641" s="593"/>
      <c r="P641" s="593"/>
      <c r="Q641" s="593"/>
      <c r="R641" s="593"/>
      <c r="S641" s="593"/>
      <c r="T641" s="593"/>
      <c r="U641" s="592" t="str">
        <f>IF(Tabela1[[#This Row],[Desconto SLA Mês]]&lt;&gt;"preenchimento pendente","Sim","Não")</f>
        <v>Sim</v>
      </c>
      <c r="V641" s="592">
        <f t="shared" si="76"/>
        <v>0</v>
      </c>
      <c r="W641" s="592"/>
      <c r="X641" s="609"/>
      <c r="Y641" s="609"/>
      <c r="Z641" s="609"/>
      <c r="AA641" s="610">
        <v>45962</v>
      </c>
      <c r="AB641" s="668" cm="1">
        <f t="array" ref="AB64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641" s="207"/>
      <c r="AD641" s="207"/>
      <c r="AE641" s="207"/>
      <c r="AF641" s="5"/>
      <c r="AG641" s="5"/>
      <c r="AH641" s="5"/>
      <c r="AI641" s="5"/>
      <c r="AJ641" s="3">
        <f t="shared" si="77"/>
        <v>0</v>
      </c>
      <c r="AK641" s="3">
        <f t="shared" si="78"/>
        <v>0</v>
      </c>
      <c r="AL641" s="3">
        <f t="shared" si="79"/>
        <v>0</v>
      </c>
      <c r="AM641" s="5"/>
      <c r="AN641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642" spans="2:40" customFormat="1" ht="20.9" customHeight="1" thickBot="1">
      <c r="B642" s="476"/>
      <c r="C642" s="3" t="s">
        <v>433</v>
      </c>
      <c r="D642" s="605" t="s">
        <v>344</v>
      </c>
      <c r="E642" s="607" t="s">
        <v>75</v>
      </c>
      <c r="F642" s="607" t="s">
        <v>140</v>
      </c>
      <c r="G642" s="600"/>
      <c r="H642" s="600"/>
      <c r="I642" s="600"/>
      <c r="J642" s="600"/>
      <c r="K642" s="593"/>
      <c r="L642" s="593"/>
      <c r="M642" s="593"/>
      <c r="N642" s="593"/>
      <c r="O642" s="593"/>
      <c r="P642" s="593"/>
      <c r="Q642" s="746">
        <v>-79.95</v>
      </c>
      <c r="R642" s="593"/>
      <c r="S642" s="593"/>
      <c r="T642" s="593"/>
      <c r="U642" s="592"/>
      <c r="V642" s="592">
        <f>(K642+M642+R642+S642+T642+O642)+IF(U642="Sim",P642+#REF!,0)</f>
        <v>0</v>
      </c>
      <c r="W642" s="592"/>
      <c r="X642" s="609"/>
      <c r="Y642" s="609"/>
      <c r="Z642" s="609"/>
      <c r="AA642" s="610">
        <v>45962</v>
      </c>
      <c r="AB642" s="668" cm="1">
        <f t="array" ref="AB64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C642" s="207"/>
      <c r="AD642" s="207"/>
      <c r="AE642" s="207"/>
      <c r="AF642" s="5"/>
      <c r="AG642" s="5"/>
      <c r="AH642" s="5"/>
      <c r="AI642" s="5"/>
      <c r="AJ642" s="3"/>
      <c r="AK642" s="3"/>
      <c r="AL642" s="3"/>
      <c r="AM642" s="5"/>
      <c r="AN642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643" spans="2:40" customFormat="1" ht="20.9" customHeight="1" thickBot="1">
      <c r="B643" s="476"/>
      <c r="C643" s="3" t="s">
        <v>433</v>
      </c>
      <c r="D643" s="605" t="s">
        <v>344</v>
      </c>
      <c r="E643" s="607" t="s">
        <v>208</v>
      </c>
      <c r="F643" s="607" t="s">
        <v>345</v>
      </c>
      <c r="G643" s="600">
        <v>22</v>
      </c>
      <c r="H643" s="600"/>
      <c r="I643" s="600"/>
      <c r="J643" s="600"/>
      <c r="K643" s="593"/>
      <c r="L643" s="593"/>
      <c r="M643" s="593"/>
      <c r="N643" s="593"/>
      <c r="O643" s="593"/>
      <c r="P643" s="593"/>
      <c r="Q643" s="593"/>
      <c r="R643" s="593"/>
      <c r="S643" s="593"/>
      <c r="T643" s="593"/>
      <c r="U643" s="592" t="str">
        <f>IF(Tabela1[[#This Row],[Desconto SLA Mês]]&lt;&gt;"preenchimento pendente","Sim","Não")</f>
        <v>Sim</v>
      </c>
      <c r="V643" s="592">
        <f t="shared" ref="V643:V674" si="80">(K643+M643+R643+S643+T643+O643)+IF(U643="Sim",P643+Q643,0)</f>
        <v>0</v>
      </c>
      <c r="W643" s="592"/>
      <c r="X643" s="609"/>
      <c r="Y643" s="609"/>
      <c r="Z643" s="609"/>
      <c r="AA643" s="610">
        <v>45992</v>
      </c>
      <c r="AB643" s="668" cm="1">
        <f t="array" ref="AB64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43" s="207"/>
      <c r="AD643" s="207"/>
      <c r="AE643" s="207"/>
      <c r="AF643" s="5"/>
      <c r="AG643" s="5"/>
      <c r="AH643" s="5"/>
      <c r="AI643" s="5"/>
      <c r="AJ643" s="3">
        <f t="shared" ref="AJ643:AJ674" si="81">L643-M643</f>
        <v>0</v>
      </c>
      <c r="AK643" s="3">
        <f t="shared" ref="AK643:AK674" si="82">AC643-AD643</f>
        <v>0</v>
      </c>
      <c r="AL643" s="3">
        <f t="shared" ref="AL643:AL674" si="83">K643-V643</f>
        <v>0</v>
      </c>
      <c r="AM643" s="5"/>
      <c r="AN643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644" spans="2:40" customFormat="1" ht="20.9" customHeight="1" thickBot="1">
      <c r="B644" s="476"/>
      <c r="C644" s="3" t="s">
        <v>433</v>
      </c>
      <c r="D644" s="605" t="s">
        <v>344</v>
      </c>
      <c r="E644" s="607" t="s">
        <v>210</v>
      </c>
      <c r="F644" s="607" t="s">
        <v>345</v>
      </c>
      <c r="G644" s="600">
        <v>16</v>
      </c>
      <c r="H644" s="600"/>
      <c r="I644" s="600"/>
      <c r="J644" s="600"/>
      <c r="K644" s="593"/>
      <c r="L644" s="593"/>
      <c r="M644" s="593"/>
      <c r="N644" s="593"/>
      <c r="O644" s="593"/>
      <c r="P644" s="593"/>
      <c r="Q644" s="593"/>
      <c r="R644" s="593"/>
      <c r="S644" s="593"/>
      <c r="T644" s="593"/>
      <c r="U644" s="592" t="str">
        <f>IF(Tabela1[[#This Row],[Desconto SLA Mês]]&lt;&gt;"preenchimento pendente","Sim","Não")</f>
        <v>Sim</v>
      </c>
      <c r="V644" s="592">
        <f t="shared" si="80"/>
        <v>0</v>
      </c>
      <c r="W644" s="592"/>
      <c r="X644" s="609"/>
      <c r="Y644" s="609"/>
      <c r="Z644" s="609"/>
      <c r="AA644" s="610">
        <v>45992</v>
      </c>
      <c r="AB644" s="668" cm="1">
        <f t="array" ref="AB64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44" s="207"/>
      <c r="AD644" s="207"/>
      <c r="AE644" s="207"/>
      <c r="AF644" s="5"/>
      <c r="AG644" s="5"/>
      <c r="AH644" s="5"/>
      <c r="AI644" s="5"/>
      <c r="AJ644" s="3">
        <f t="shared" si="81"/>
        <v>0</v>
      </c>
      <c r="AK644" s="3">
        <f t="shared" si="82"/>
        <v>0</v>
      </c>
      <c r="AL644" s="3">
        <f t="shared" si="83"/>
        <v>0</v>
      </c>
      <c r="AM644" s="5"/>
      <c r="AN644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645" spans="2:40" customFormat="1" ht="20.9" customHeight="1" thickBot="1">
      <c r="B645" s="476"/>
      <c r="C645" s="3" t="s">
        <v>433</v>
      </c>
      <c r="D645" s="605" t="s">
        <v>348</v>
      </c>
      <c r="E645" s="607" t="s">
        <v>212</v>
      </c>
      <c r="F645" s="607" t="s">
        <v>143</v>
      </c>
      <c r="G645" s="600">
        <v>4.66</v>
      </c>
      <c r="H645" s="600"/>
      <c r="I645" s="677"/>
      <c r="J645" s="677"/>
      <c r="K645" s="593"/>
      <c r="L645" s="595"/>
      <c r="M645" s="595"/>
      <c r="N645" s="593"/>
      <c r="O645" s="593"/>
      <c r="P645" s="669"/>
      <c r="Q645" s="593"/>
      <c r="R645" s="593"/>
      <c r="S645" s="593"/>
      <c r="T645" s="593"/>
      <c r="U645" s="592" t="str">
        <f>IF(Tabela1[[#This Row],[Desconto SLA Mês]]&lt;&gt;"preenchimento pendente","Sim","Não")</f>
        <v>Sim</v>
      </c>
      <c r="V645" s="592">
        <f t="shared" si="80"/>
        <v>0</v>
      </c>
      <c r="W645" s="592"/>
      <c r="X645" s="609"/>
      <c r="Y645" s="609"/>
      <c r="Z645" s="609"/>
      <c r="AA645" s="610">
        <v>45962</v>
      </c>
      <c r="AB645" s="668" cm="1">
        <f t="array" ref="AB64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45" s="207"/>
      <c r="AD645" s="207"/>
      <c r="AE645" s="207"/>
      <c r="AF645" s="5"/>
      <c r="AG645" s="5"/>
      <c r="AH645" s="5"/>
      <c r="AI645" s="5"/>
      <c r="AJ645" s="3">
        <f t="shared" si="81"/>
        <v>0</v>
      </c>
      <c r="AK645" s="3">
        <f t="shared" si="82"/>
        <v>0</v>
      </c>
      <c r="AL645" s="3">
        <f t="shared" si="83"/>
        <v>0</v>
      </c>
      <c r="AM645" s="5"/>
      <c r="AN645" s="3" t="e">
        <f>_xlfn.XLOOKUP(Tabela1[[#This Row],[Unidade]],tabShoppingsEmails[Shopping],tabShoppingsEmails[E-mails consolidados])</f>
        <v>#N/A</v>
      </c>
    </row>
    <row r="646" spans="2:40" customFormat="1" ht="20.9" customHeight="1" thickBot="1">
      <c r="B646" s="476"/>
      <c r="C646" s="3" t="s">
        <v>433</v>
      </c>
      <c r="D646" s="605" t="s">
        <v>348</v>
      </c>
      <c r="E646" s="607" t="s">
        <v>88</v>
      </c>
      <c r="F646" s="607" t="s">
        <v>180</v>
      </c>
      <c r="G646" s="600">
        <v>25</v>
      </c>
      <c r="H646" s="600"/>
      <c r="I646" s="677"/>
      <c r="J646" s="677"/>
      <c r="K646" s="593"/>
      <c r="L646" s="595"/>
      <c r="M646" s="595"/>
      <c r="N646" s="593"/>
      <c r="O646" s="593"/>
      <c r="P646" s="669"/>
      <c r="Q646" s="593"/>
      <c r="R646" s="593"/>
      <c r="S646" s="593"/>
      <c r="T646" s="593"/>
      <c r="U646" s="592" t="str">
        <f>IF(Tabela1[[#This Row],[Desconto SLA Mês]]&lt;&gt;"preenchimento pendente","Sim","Não")</f>
        <v>Sim</v>
      </c>
      <c r="V646" s="592">
        <f t="shared" si="80"/>
        <v>0</v>
      </c>
      <c r="W646" s="592"/>
      <c r="X646" s="609"/>
      <c r="Y646" s="609"/>
      <c r="Z646" s="609"/>
      <c r="AA646" s="610">
        <v>45962</v>
      </c>
      <c r="AB646" s="668" cm="1">
        <f t="array" ref="AB64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46" s="207"/>
      <c r="AD646" s="207"/>
      <c r="AE646" s="207"/>
      <c r="AF646" s="5"/>
      <c r="AG646" s="5"/>
      <c r="AH646" s="5"/>
      <c r="AI646" s="5"/>
      <c r="AJ646" s="3">
        <f t="shared" si="81"/>
        <v>0</v>
      </c>
      <c r="AK646" s="3">
        <f t="shared" si="82"/>
        <v>0</v>
      </c>
      <c r="AL646" s="3">
        <f t="shared" si="83"/>
        <v>0</v>
      </c>
      <c r="AM646" s="5"/>
      <c r="AN646" s="3" t="e">
        <f>_xlfn.XLOOKUP(Tabela1[[#This Row],[Unidade]],tabShoppingsEmails[Shopping],tabShoppingsEmails[E-mails consolidados])</f>
        <v>#N/A</v>
      </c>
    </row>
    <row r="647" spans="2:40" customFormat="1" ht="20.9" customHeight="1" thickBot="1">
      <c r="B647" s="476"/>
      <c r="C647" s="3" t="s">
        <v>433</v>
      </c>
      <c r="D647" s="605" t="s">
        <v>348</v>
      </c>
      <c r="E647" s="607" t="s">
        <v>75</v>
      </c>
      <c r="F647" s="607" t="s">
        <v>138</v>
      </c>
      <c r="G647" s="600">
        <v>2</v>
      </c>
      <c r="H647" s="600"/>
      <c r="I647" s="677"/>
      <c r="J647" s="677"/>
      <c r="K647" s="593"/>
      <c r="L647" s="595"/>
      <c r="M647" s="595"/>
      <c r="N647" s="593"/>
      <c r="O647" s="593"/>
      <c r="P647" s="669"/>
      <c r="Q647" s="593"/>
      <c r="R647" s="593"/>
      <c r="S647" s="593"/>
      <c r="T647" s="593"/>
      <c r="U647" s="592" t="str">
        <f>IF(Tabela1[[#This Row],[Desconto SLA Mês]]&lt;&gt;"preenchimento pendente","Sim","Não")</f>
        <v>Sim</v>
      </c>
      <c r="V647" s="592">
        <f t="shared" si="80"/>
        <v>0</v>
      </c>
      <c r="W647" s="592"/>
      <c r="X647" s="609"/>
      <c r="Y647" s="609"/>
      <c r="Z647" s="609"/>
      <c r="AA647" s="610">
        <v>45962</v>
      </c>
      <c r="AB647" s="668" cm="1">
        <f t="array" ref="AB64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47" s="207"/>
      <c r="AD647" s="207"/>
      <c r="AE647" s="207"/>
      <c r="AF647" s="5"/>
      <c r="AG647" s="5"/>
      <c r="AH647" s="5"/>
      <c r="AI647" s="5"/>
      <c r="AJ647" s="3">
        <f t="shared" si="81"/>
        <v>0</v>
      </c>
      <c r="AK647" s="3">
        <f t="shared" si="82"/>
        <v>0</v>
      </c>
      <c r="AL647" s="3">
        <f t="shared" si="83"/>
        <v>0</v>
      </c>
      <c r="AM647" s="5"/>
      <c r="AN647" s="3" t="e">
        <f>_xlfn.XLOOKUP(Tabela1[[#This Row],[Unidade]],tabShoppingsEmails[Shopping],tabShoppingsEmails[E-mails consolidados])</f>
        <v>#N/A</v>
      </c>
    </row>
    <row r="648" spans="2:40" customFormat="1" ht="20.9" customHeight="1" thickBot="1">
      <c r="B648" s="476"/>
      <c r="C648" s="3" t="s">
        <v>433</v>
      </c>
      <c r="D648" s="605" t="s">
        <v>348</v>
      </c>
      <c r="E648" s="607" t="s">
        <v>210</v>
      </c>
      <c r="F648" s="607" t="s">
        <v>151</v>
      </c>
      <c r="G648" s="600">
        <v>6</v>
      </c>
      <c r="H648" s="600"/>
      <c r="I648" s="677"/>
      <c r="J648" s="677"/>
      <c r="K648" s="593"/>
      <c r="L648" s="595"/>
      <c r="M648" s="595"/>
      <c r="N648" s="593"/>
      <c r="O648" s="593"/>
      <c r="P648" s="669"/>
      <c r="Q648" s="593"/>
      <c r="R648" s="593"/>
      <c r="S648" s="593"/>
      <c r="T648" s="593"/>
      <c r="U648" s="592" t="str">
        <f>IF(Tabela1[[#This Row],[Desconto SLA Mês]]&lt;&gt;"preenchimento pendente","Sim","Não")</f>
        <v>Sim</v>
      </c>
      <c r="V648" s="592">
        <f t="shared" si="80"/>
        <v>0</v>
      </c>
      <c r="W648" s="592"/>
      <c r="X648" s="609"/>
      <c r="Y648" s="609"/>
      <c r="Z648" s="609"/>
      <c r="AA648" s="610">
        <v>45962</v>
      </c>
      <c r="AB648" s="668" cm="1">
        <f t="array" ref="AB64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48" s="207"/>
      <c r="AD648" s="207"/>
      <c r="AE648" s="207"/>
      <c r="AF648" s="5"/>
      <c r="AG648" s="5"/>
      <c r="AH648" s="5"/>
      <c r="AI648" s="5"/>
      <c r="AJ648" s="3">
        <f t="shared" si="81"/>
        <v>0</v>
      </c>
      <c r="AK648" s="3">
        <f t="shared" si="82"/>
        <v>0</v>
      </c>
      <c r="AL648" s="3">
        <f t="shared" si="83"/>
        <v>0</v>
      </c>
      <c r="AM648" s="5"/>
      <c r="AN648" s="3" t="e">
        <f>_xlfn.XLOOKUP(Tabela1[[#This Row],[Unidade]],tabShoppingsEmails[Shopping],tabShoppingsEmails[E-mails consolidados])</f>
        <v>#N/A</v>
      </c>
    </row>
    <row r="649" spans="2:40" customFormat="1" ht="20.9" customHeight="1" thickBot="1">
      <c r="B649" s="476"/>
      <c r="C649" s="3" t="s">
        <v>433</v>
      </c>
      <c r="D649" s="605" t="s">
        <v>324</v>
      </c>
      <c r="E649" s="606" t="s">
        <v>212</v>
      </c>
      <c r="F649" s="607" t="s">
        <v>184</v>
      </c>
      <c r="G649" s="600">
        <v>12</v>
      </c>
      <c r="H649" s="600"/>
      <c r="I649" s="600"/>
      <c r="J649" s="600"/>
      <c r="K649" s="593"/>
      <c r="L649" s="593"/>
      <c r="M649" s="593"/>
      <c r="N649" s="593"/>
      <c r="O649" s="593"/>
      <c r="P649" s="593"/>
      <c r="Q649" s="593"/>
      <c r="R649" s="593"/>
      <c r="S649" s="593"/>
      <c r="T649" s="593"/>
      <c r="U649" s="592" t="str">
        <f>IF(Tabela1[[#This Row],[Desconto SLA Mês]]&lt;&gt;"preenchimento pendente","Sim","Não")</f>
        <v>Sim</v>
      </c>
      <c r="V649" s="592">
        <f t="shared" si="80"/>
        <v>0</v>
      </c>
      <c r="W649" s="592"/>
      <c r="X649" s="609"/>
      <c r="Y649" s="609"/>
      <c r="Z649" s="609"/>
      <c r="AA649" s="610">
        <v>45992</v>
      </c>
      <c r="AB649" s="668" cm="1">
        <f t="array" ref="AB64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49" s="207"/>
      <c r="AD649" s="207"/>
      <c r="AE649" s="207"/>
      <c r="AF649" s="5"/>
      <c r="AG649" s="6"/>
      <c r="AH649" s="5"/>
      <c r="AI649" s="5"/>
      <c r="AJ649" s="3">
        <f t="shared" si="81"/>
        <v>0</v>
      </c>
      <c r="AK649" s="3">
        <f t="shared" si="82"/>
        <v>0</v>
      </c>
      <c r="AL649" s="3">
        <f t="shared" si="83"/>
        <v>0</v>
      </c>
      <c r="AM649" s="5"/>
      <c r="AN649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50" spans="2:40" customFormat="1" ht="20.9" customHeight="1" thickBot="1">
      <c r="B650" s="476"/>
      <c r="C650" s="3" t="s">
        <v>433</v>
      </c>
      <c r="D650" s="605" t="s">
        <v>324</v>
      </c>
      <c r="E650" s="606" t="s">
        <v>213</v>
      </c>
      <c r="F650" s="607" t="s">
        <v>335</v>
      </c>
      <c r="G650" s="600">
        <v>2</v>
      </c>
      <c r="H650" s="600"/>
      <c r="I650" s="600"/>
      <c r="J650" s="600"/>
      <c r="K650" s="593"/>
      <c r="L650" s="593"/>
      <c r="M650" s="593"/>
      <c r="N650" s="593"/>
      <c r="O650" s="593"/>
      <c r="P650" s="593"/>
      <c r="Q650" s="593"/>
      <c r="R650" s="593"/>
      <c r="S650" s="593"/>
      <c r="T650" s="593"/>
      <c r="U650" s="592" t="str">
        <f>IF(Tabela1[[#This Row],[Desconto SLA Mês]]&lt;&gt;"preenchimento pendente","Sim","Não")</f>
        <v>Sim</v>
      </c>
      <c r="V650" s="592">
        <f t="shared" si="80"/>
        <v>0</v>
      </c>
      <c r="W650" s="592"/>
      <c r="X650" s="609"/>
      <c r="Y650" s="609"/>
      <c r="Z650" s="609"/>
      <c r="AA650" s="610">
        <v>45992</v>
      </c>
      <c r="AB650" s="668" cm="1">
        <f t="array" ref="AB65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50" s="207"/>
      <c r="AD650" s="207"/>
      <c r="AE650" s="207"/>
      <c r="AF650" s="5"/>
      <c r="AG650" s="6"/>
      <c r="AH650" s="5"/>
      <c r="AI650" s="5"/>
      <c r="AJ650" s="3">
        <f t="shared" si="81"/>
        <v>0</v>
      </c>
      <c r="AK650" s="3">
        <f t="shared" si="82"/>
        <v>0</v>
      </c>
      <c r="AL650" s="3">
        <f t="shared" si="83"/>
        <v>0</v>
      </c>
      <c r="AM650" s="5"/>
      <c r="AN650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51" spans="2:40" customFormat="1" ht="20.65" customHeight="1" thickBot="1">
      <c r="B651" s="476"/>
      <c r="C651" s="3" t="s">
        <v>433</v>
      </c>
      <c r="D651" s="605" t="s">
        <v>324</v>
      </c>
      <c r="E651" s="606" t="s">
        <v>88</v>
      </c>
      <c r="F651" s="607" t="s">
        <v>140</v>
      </c>
      <c r="G651" s="600">
        <v>35</v>
      </c>
      <c r="H651" s="600"/>
      <c r="I651" s="600"/>
      <c r="J651" s="600"/>
      <c r="K651" s="593"/>
      <c r="L651" s="593"/>
      <c r="M651" s="593"/>
      <c r="N651" s="593"/>
      <c r="O651" s="593"/>
      <c r="P651" s="593"/>
      <c r="Q651" s="593"/>
      <c r="R651" s="593"/>
      <c r="S651" s="593"/>
      <c r="T651" s="593"/>
      <c r="U651" s="592" t="str">
        <f>IF(Tabela1[[#This Row],[Desconto SLA Mês]]&lt;&gt;"preenchimento pendente","Sim","Não")</f>
        <v>Sim</v>
      </c>
      <c r="V651" s="592">
        <f t="shared" si="80"/>
        <v>0</v>
      </c>
      <c r="W651" s="592"/>
      <c r="X651" s="609"/>
      <c r="Y651" s="609"/>
      <c r="Z651" s="609"/>
      <c r="AA651" s="610">
        <v>45992</v>
      </c>
      <c r="AB651" s="668" cm="1">
        <f t="array" ref="AB65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51" s="207"/>
      <c r="AD651" s="207"/>
      <c r="AE651" s="207"/>
      <c r="AF651" s="21"/>
      <c r="AG651" s="5"/>
      <c r="AH651" s="5"/>
      <c r="AI651" s="21"/>
      <c r="AJ651" s="3">
        <f t="shared" si="81"/>
        <v>0</v>
      </c>
      <c r="AK651" s="3">
        <f t="shared" si="82"/>
        <v>0</v>
      </c>
      <c r="AL651" s="3">
        <f t="shared" si="83"/>
        <v>0</v>
      </c>
      <c r="AM651" s="5"/>
      <c r="AN651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52" spans="2:40" customFormat="1" ht="20.9" customHeight="1" thickBot="1">
      <c r="B652" s="476"/>
      <c r="C652" s="3" t="s">
        <v>433</v>
      </c>
      <c r="D652" s="605" t="s">
        <v>324</v>
      </c>
      <c r="E652" s="606" t="s">
        <v>211</v>
      </c>
      <c r="F652" s="607" t="s">
        <v>140</v>
      </c>
      <c r="G652" s="600">
        <v>29</v>
      </c>
      <c r="H652" s="600"/>
      <c r="I652" s="600"/>
      <c r="J652" s="600"/>
      <c r="K652" s="593"/>
      <c r="L652" s="593"/>
      <c r="M652" s="593"/>
      <c r="N652" s="593"/>
      <c r="O652" s="593"/>
      <c r="P652" s="593"/>
      <c r="Q652" s="593"/>
      <c r="R652" s="593"/>
      <c r="S652" s="593"/>
      <c r="T652" s="593"/>
      <c r="U652" s="592" t="str">
        <f>IF(Tabela1[[#This Row],[Desconto SLA Mês]]&lt;&gt;"preenchimento pendente","Sim","Não")</f>
        <v>Sim</v>
      </c>
      <c r="V652" s="592">
        <f t="shared" si="80"/>
        <v>0</v>
      </c>
      <c r="W652" s="592"/>
      <c r="X652" s="609"/>
      <c r="Y652" s="609"/>
      <c r="Z652" s="609"/>
      <c r="AA652" s="610">
        <v>45992</v>
      </c>
      <c r="AB652" s="668" cm="1">
        <f t="array" ref="AB65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52" s="363"/>
      <c r="AD652" s="363"/>
      <c r="AE652" s="363"/>
      <c r="AF652" s="5"/>
      <c r="AG652" s="3"/>
      <c r="AH652" s="3"/>
      <c r="AI652" s="5"/>
      <c r="AJ652" s="3">
        <f t="shared" si="81"/>
        <v>0</v>
      </c>
      <c r="AK652" s="3">
        <f t="shared" si="82"/>
        <v>0</v>
      </c>
      <c r="AL652" s="3">
        <f t="shared" si="83"/>
        <v>0</v>
      </c>
      <c r="AM652" s="5"/>
      <c r="AN652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53" spans="2:40" customFormat="1" ht="20.9" customHeight="1" thickBot="1">
      <c r="B653" s="476"/>
      <c r="C653" s="3" t="s">
        <v>433</v>
      </c>
      <c r="D653" s="605" t="s">
        <v>324</v>
      </c>
      <c r="E653" s="606" t="s">
        <v>75</v>
      </c>
      <c r="F653" s="607" t="s">
        <v>140</v>
      </c>
      <c r="G653" s="600">
        <v>4</v>
      </c>
      <c r="H653" s="600"/>
      <c r="I653" s="600"/>
      <c r="J653" s="600"/>
      <c r="K653" s="593"/>
      <c r="L653" s="593"/>
      <c r="M653" s="593"/>
      <c r="N653" s="593"/>
      <c r="O653" s="593"/>
      <c r="P653" s="593"/>
      <c r="Q653" s="593"/>
      <c r="R653" s="593"/>
      <c r="S653" s="593"/>
      <c r="T653" s="593"/>
      <c r="U653" s="592" t="str">
        <f>IF(Tabela1[[#This Row],[Desconto SLA Mês]]&lt;&gt;"preenchimento pendente","Sim","Não")</f>
        <v>Sim</v>
      </c>
      <c r="V653" s="592">
        <f t="shared" si="80"/>
        <v>0</v>
      </c>
      <c r="W653" s="592"/>
      <c r="X653" s="609"/>
      <c r="Y653" s="609"/>
      <c r="Z653" s="609"/>
      <c r="AA653" s="610">
        <v>45992</v>
      </c>
      <c r="AB653" s="668" cm="1">
        <f t="array" ref="AB65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53" s="207"/>
      <c r="AD653" s="207"/>
      <c r="AE653" s="207"/>
      <c r="AF653" s="5"/>
      <c r="AG653" s="5"/>
      <c r="AH653" s="5"/>
      <c r="AI653" s="5"/>
      <c r="AJ653" s="3">
        <f t="shared" si="81"/>
        <v>0</v>
      </c>
      <c r="AK653" s="3">
        <f t="shared" si="82"/>
        <v>0</v>
      </c>
      <c r="AL653" s="3">
        <f t="shared" si="83"/>
        <v>0</v>
      </c>
      <c r="AM653" s="5"/>
      <c r="AN653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54" spans="2:40" customFormat="1" ht="20.9" customHeight="1" thickBot="1">
      <c r="B654" s="476"/>
      <c r="C654" s="3" t="s">
        <v>433</v>
      </c>
      <c r="D654" s="605" t="s">
        <v>324</v>
      </c>
      <c r="E654" s="606" t="s">
        <v>210</v>
      </c>
      <c r="F654" s="607" t="s">
        <v>194</v>
      </c>
      <c r="G654" s="600">
        <v>14</v>
      </c>
      <c r="H654" s="600"/>
      <c r="I654" s="600"/>
      <c r="J654" s="600"/>
      <c r="K654" s="593"/>
      <c r="L654" s="593"/>
      <c r="M654" s="593"/>
      <c r="N654" s="593"/>
      <c r="O654" s="593"/>
      <c r="P654" s="593"/>
      <c r="Q654" s="593"/>
      <c r="R654" s="593"/>
      <c r="S654" s="593"/>
      <c r="T654" s="593"/>
      <c r="U654" s="592" t="str">
        <f>IF(Tabela1[[#This Row],[Desconto SLA Mês]]&lt;&gt;"preenchimento pendente","Sim","Não")</f>
        <v>Sim</v>
      </c>
      <c r="V654" s="592">
        <f t="shared" si="80"/>
        <v>0</v>
      </c>
      <c r="W654" s="592"/>
      <c r="X654" s="609"/>
      <c r="Y654" s="609"/>
      <c r="Z654" s="609"/>
      <c r="AA654" s="610">
        <v>45992</v>
      </c>
      <c r="AB654" s="668" cm="1">
        <f t="array" ref="AB65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54" s="207"/>
      <c r="AD654" s="207"/>
      <c r="AE654" s="207"/>
      <c r="AF654" s="5"/>
      <c r="AG654" s="5"/>
      <c r="AH654" s="5"/>
      <c r="AI654" s="5"/>
      <c r="AJ654" s="3">
        <f t="shared" si="81"/>
        <v>0</v>
      </c>
      <c r="AK654" s="3">
        <f t="shared" si="82"/>
        <v>0</v>
      </c>
      <c r="AL654" s="3">
        <f t="shared" si="83"/>
        <v>0</v>
      </c>
      <c r="AM654" s="5"/>
      <c r="AN654" s="3" t="str">
        <f>_xlfn.XLOOKUP(Tabela1[[#This Row],[Unidade]],tabShoppingsEmails[Shopping],tabShoppingsEmails[E-mails consolidados])</f>
        <v>andrezza.gaona@allos.co; karen.lima@allos.co; larissa.enes@allos.co; roberto.filho@allos.co; gregori.saavedra@allos.co; pedro.mendes@allos.co</v>
      </c>
    </row>
    <row r="655" spans="2:40" customFormat="1" ht="20.9" customHeight="1" thickBot="1">
      <c r="B655" s="476"/>
      <c r="C655" s="3" t="s">
        <v>433</v>
      </c>
      <c r="D655" s="605" t="s">
        <v>303</v>
      </c>
      <c r="E655" s="606" t="s">
        <v>213</v>
      </c>
      <c r="F655" s="607" t="s">
        <v>171</v>
      </c>
      <c r="G655" s="600">
        <v>3.5</v>
      </c>
      <c r="H655" s="600"/>
      <c r="I655" s="677"/>
      <c r="J655" s="677"/>
      <c r="K655" s="593"/>
      <c r="L655" s="593"/>
      <c r="M655" s="593"/>
      <c r="N655" s="593"/>
      <c r="O655" s="593"/>
      <c r="P655" s="593"/>
      <c r="Q655" s="593"/>
      <c r="R655" s="593"/>
      <c r="S655" s="593"/>
      <c r="T655" s="593"/>
      <c r="U655" s="592" t="str">
        <f>IF(Tabela1[[#This Row],[Desconto SLA Mês]]&lt;&gt;"preenchimento pendente","Sim","Não")</f>
        <v>Sim</v>
      </c>
      <c r="V655" s="592">
        <f t="shared" si="80"/>
        <v>0</v>
      </c>
      <c r="W655" s="592"/>
      <c r="X655" s="609"/>
      <c r="Y655" s="609"/>
      <c r="Z655" s="609"/>
      <c r="AA655" s="610">
        <v>45992</v>
      </c>
      <c r="AB655" s="668" cm="1">
        <f t="array" ref="AB65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55" s="207"/>
      <c r="AD655" s="207"/>
      <c r="AE655" s="207"/>
      <c r="AF655" s="5"/>
      <c r="AG655" s="5"/>
      <c r="AH655" s="5"/>
      <c r="AI655" s="5"/>
      <c r="AJ655" s="3">
        <f t="shared" si="81"/>
        <v>0</v>
      </c>
      <c r="AK655" s="3">
        <f t="shared" si="82"/>
        <v>0</v>
      </c>
      <c r="AL655" s="3">
        <f t="shared" si="83"/>
        <v>0</v>
      </c>
      <c r="AM655" s="5"/>
      <c r="AN655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656" spans="2:40" customFormat="1" ht="20.9" customHeight="1" thickBot="1">
      <c r="B656" s="476"/>
      <c r="C656" s="3" t="s">
        <v>433</v>
      </c>
      <c r="D656" s="605" t="s">
        <v>303</v>
      </c>
      <c r="E656" s="606" t="s">
        <v>88</v>
      </c>
      <c r="F656" s="607" t="s">
        <v>165</v>
      </c>
      <c r="G656" s="600">
        <v>64</v>
      </c>
      <c r="H656" s="600"/>
      <c r="I656" s="600"/>
      <c r="J656" s="600"/>
      <c r="K656" s="593"/>
      <c r="L656" s="593"/>
      <c r="M656" s="593"/>
      <c r="N656" s="593"/>
      <c r="O656" s="593"/>
      <c r="P656" s="593"/>
      <c r="Q656" s="593"/>
      <c r="R656" s="593"/>
      <c r="S656" s="593"/>
      <c r="T656" s="593"/>
      <c r="U656" s="592" t="str">
        <f>IF(Tabela1[[#This Row],[Desconto SLA Mês]]&lt;&gt;"preenchimento pendente","Sim","Não")</f>
        <v>Sim</v>
      </c>
      <c r="V656" s="592">
        <f t="shared" si="80"/>
        <v>0</v>
      </c>
      <c r="W656" s="592"/>
      <c r="X656" s="609"/>
      <c r="Y656" s="609"/>
      <c r="Z656" s="609"/>
      <c r="AA656" s="610">
        <v>45992</v>
      </c>
      <c r="AB656" s="668" cm="1">
        <f t="array" ref="AB65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56" s="207"/>
      <c r="AD656" s="207"/>
      <c r="AE656" s="207"/>
      <c r="AF656" s="5"/>
      <c r="AG656" s="6"/>
      <c r="AH656" s="5"/>
      <c r="AI656" s="5"/>
      <c r="AJ656" s="3">
        <f t="shared" si="81"/>
        <v>0</v>
      </c>
      <c r="AK656" s="3">
        <f t="shared" si="82"/>
        <v>0</v>
      </c>
      <c r="AL656" s="3">
        <f t="shared" si="83"/>
        <v>0</v>
      </c>
      <c r="AM656" s="5"/>
      <c r="AN656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657" spans="2:40" customFormat="1" ht="31.5" thickBot="1">
      <c r="B657" s="476"/>
      <c r="C657" s="3" t="s">
        <v>433</v>
      </c>
      <c r="D657" s="605" t="s">
        <v>303</v>
      </c>
      <c r="E657" s="606" t="s">
        <v>75</v>
      </c>
      <c r="F657" s="607" t="s">
        <v>192</v>
      </c>
      <c r="G657" s="600">
        <v>4</v>
      </c>
      <c r="H657" s="600"/>
      <c r="I657" s="600"/>
      <c r="J657" s="600"/>
      <c r="K657" s="593"/>
      <c r="L657" s="593"/>
      <c r="M657" s="593"/>
      <c r="N657" s="593"/>
      <c r="O657" s="593"/>
      <c r="P657" s="593"/>
      <c r="Q657" s="593"/>
      <c r="R657" s="593"/>
      <c r="S657" s="593"/>
      <c r="T657" s="593"/>
      <c r="U657" s="592" t="str">
        <f>IF(Tabela1[[#This Row],[Desconto SLA Mês]]&lt;&gt;"preenchimento pendente","Sim","Não")</f>
        <v>Sim</v>
      </c>
      <c r="V657" s="592">
        <f t="shared" si="80"/>
        <v>0</v>
      </c>
      <c r="W657" s="592"/>
      <c r="X657" s="609"/>
      <c r="Y657" s="609"/>
      <c r="Z657" s="609"/>
      <c r="AA657" s="610">
        <v>45992</v>
      </c>
      <c r="AB657" s="668" cm="1">
        <f t="array" ref="AB65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57" s="64"/>
      <c r="AD657" s="64"/>
      <c r="AE657" s="207"/>
      <c r="AF657" s="5"/>
      <c r="AG657" s="5"/>
      <c r="AH657" s="5"/>
      <c r="AI657" s="5"/>
      <c r="AJ657" s="3">
        <f t="shared" si="81"/>
        <v>0</v>
      </c>
      <c r="AK657" s="3">
        <f t="shared" si="82"/>
        <v>0</v>
      </c>
      <c r="AL657" s="3">
        <f t="shared" si="83"/>
        <v>0</v>
      </c>
      <c r="AM657" s="5"/>
      <c r="AN657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658" spans="2:40" customFormat="1" ht="31.5" thickBot="1">
      <c r="B658" s="476"/>
      <c r="C658" s="3" t="s">
        <v>433</v>
      </c>
      <c r="D658" s="605" t="s">
        <v>303</v>
      </c>
      <c r="E658" s="606" t="s">
        <v>210</v>
      </c>
      <c r="F658" s="607" t="s">
        <v>153</v>
      </c>
      <c r="G658" s="600">
        <v>10</v>
      </c>
      <c r="H658" s="600"/>
      <c r="I658" s="677"/>
      <c r="J658" s="677"/>
      <c r="K658" s="593"/>
      <c r="L658" s="593"/>
      <c r="M658" s="593"/>
      <c r="N658" s="593"/>
      <c r="O658" s="593"/>
      <c r="P658" s="669"/>
      <c r="Q658" s="593"/>
      <c r="R658" s="593"/>
      <c r="S658" s="593"/>
      <c r="T658" s="593"/>
      <c r="U658" s="592" t="str">
        <f>IF(Tabela1[[#This Row],[Desconto SLA Mês]]&lt;&gt;"preenchimento pendente","Sim","Não")</f>
        <v>Sim</v>
      </c>
      <c r="V658" s="592">
        <f t="shared" si="80"/>
        <v>0</v>
      </c>
      <c r="W658" s="592"/>
      <c r="X658" s="609"/>
      <c r="Y658" s="609"/>
      <c r="Z658" s="609"/>
      <c r="AA658" s="610">
        <v>45992</v>
      </c>
      <c r="AB658" s="668" cm="1">
        <f t="array" ref="AB65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58" s="207"/>
      <c r="AD658" s="207"/>
      <c r="AE658" s="207"/>
      <c r="AF658" s="5"/>
      <c r="AG658" s="5"/>
      <c r="AH658" s="5"/>
      <c r="AI658" s="5"/>
      <c r="AJ658" s="3">
        <f t="shared" si="81"/>
        <v>0</v>
      </c>
      <c r="AK658" s="3">
        <f t="shared" si="82"/>
        <v>0</v>
      </c>
      <c r="AL658" s="3">
        <f t="shared" si="83"/>
        <v>0</v>
      </c>
      <c r="AM658" s="5"/>
      <c r="AN658" s="3" t="str">
        <f>_xlfn.XLOOKUP(Tabela1[[#This Row],[Unidade]],tabShoppingsEmails[Shopping],tabShoppingsEmails[E-mails consolidados])</f>
        <v xml:space="preserve"> favacho.junior@allos.co; ana.deoliveira@allos.co; yugnarley.cintra@allos.co; jose.alfaia@allos.co; joelma.muniz@allos.co; jaqueline.silva@allos.co; alan.rodriguez@allos.co</v>
      </c>
    </row>
    <row r="659" spans="2:40" customFormat="1" ht="47" thickBot="1">
      <c r="B659" s="476"/>
      <c r="C659" s="3" t="s">
        <v>433</v>
      </c>
      <c r="D659" s="605" t="s">
        <v>340</v>
      </c>
      <c r="E659" s="606" t="s">
        <v>212</v>
      </c>
      <c r="F659" s="607" t="s">
        <v>149</v>
      </c>
      <c r="G659" s="600">
        <v>10</v>
      </c>
      <c r="H659" s="600"/>
      <c r="I659" s="600"/>
      <c r="J659" s="600"/>
      <c r="K659" s="593"/>
      <c r="L659" s="593"/>
      <c r="M659" s="593"/>
      <c r="N659" s="593"/>
      <c r="O659" s="593"/>
      <c r="P659" s="593"/>
      <c r="Q659" s="593"/>
      <c r="R659" s="593"/>
      <c r="S659" s="593"/>
      <c r="T659" s="593"/>
      <c r="U659" s="592" t="str">
        <f>IF(Tabela1[[#This Row],[Desconto SLA Mês]]&lt;&gt;"preenchimento pendente","Sim","Não")</f>
        <v>Sim</v>
      </c>
      <c r="V659" s="592">
        <f t="shared" si="80"/>
        <v>0</v>
      </c>
      <c r="W659" s="592"/>
      <c r="X659" s="609"/>
      <c r="Y659" s="609"/>
      <c r="Z659" s="609"/>
      <c r="AA659" s="610">
        <v>46023</v>
      </c>
      <c r="AB659" s="668" cm="1">
        <f t="array" ref="AB65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59" s="207"/>
      <c r="AD659" s="207"/>
      <c r="AE659" s="207"/>
      <c r="AF659" s="5"/>
      <c r="AG659" s="5"/>
      <c r="AH659" s="5"/>
      <c r="AI659" s="5"/>
      <c r="AJ659" s="3">
        <f t="shared" si="81"/>
        <v>0</v>
      </c>
      <c r="AK659" s="3">
        <f t="shared" si="82"/>
        <v>0</v>
      </c>
      <c r="AL659" s="3">
        <f t="shared" si="83"/>
        <v>0</v>
      </c>
      <c r="AM659" s="5"/>
      <c r="AN659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660" spans="2:40" customFormat="1" ht="47" thickBot="1">
      <c r="B660" s="476"/>
      <c r="C660" s="3" t="s">
        <v>433</v>
      </c>
      <c r="D660" s="605" t="s">
        <v>340</v>
      </c>
      <c r="E660" s="606" t="s">
        <v>88</v>
      </c>
      <c r="F660" s="607" t="s">
        <v>158</v>
      </c>
      <c r="G660" s="600">
        <v>41</v>
      </c>
      <c r="H660" s="600"/>
      <c r="I660" s="600"/>
      <c r="J660" s="600"/>
      <c r="K660" s="593"/>
      <c r="L660" s="593"/>
      <c r="M660" s="593"/>
      <c r="N660" s="593"/>
      <c r="O660" s="593"/>
      <c r="P660" s="593"/>
      <c r="Q660" s="593"/>
      <c r="R660" s="593"/>
      <c r="S660" s="593"/>
      <c r="T660" s="593"/>
      <c r="U660" s="592" t="str">
        <f>IF(Tabela1[[#This Row],[Desconto SLA Mês]]&lt;&gt;"preenchimento pendente","Sim","Não")</f>
        <v>Sim</v>
      </c>
      <c r="V660" s="592">
        <f t="shared" si="80"/>
        <v>0</v>
      </c>
      <c r="W660" s="592"/>
      <c r="X660" s="609"/>
      <c r="Y660" s="609"/>
      <c r="Z660" s="609"/>
      <c r="AA660" s="610">
        <v>45992</v>
      </c>
      <c r="AB660" s="668" cm="1">
        <f t="array" ref="AB66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60" s="207"/>
      <c r="AD660" s="207"/>
      <c r="AE660" s="207"/>
      <c r="AF660" s="5"/>
      <c r="AG660" s="5"/>
      <c r="AH660" s="5"/>
      <c r="AI660" s="5"/>
      <c r="AJ660" s="3">
        <f t="shared" si="81"/>
        <v>0</v>
      </c>
      <c r="AK660" s="3">
        <f t="shared" si="82"/>
        <v>0</v>
      </c>
      <c r="AL660" s="3">
        <f t="shared" si="83"/>
        <v>0</v>
      </c>
      <c r="AM660" s="5"/>
      <c r="AN660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661" spans="2:40" customFormat="1" ht="20.9" customHeight="1" thickBot="1">
      <c r="B661" s="476"/>
      <c r="C661" s="3" t="s">
        <v>433</v>
      </c>
      <c r="D661" s="605" t="s">
        <v>340</v>
      </c>
      <c r="E661" s="606" t="s">
        <v>75</v>
      </c>
      <c r="F661" s="607" t="s">
        <v>192</v>
      </c>
      <c r="G661" s="600">
        <v>2</v>
      </c>
      <c r="H661" s="600"/>
      <c r="I661" s="600"/>
      <c r="J661" s="600"/>
      <c r="K661" s="593"/>
      <c r="L661" s="593"/>
      <c r="M661" s="593"/>
      <c r="N661" s="593"/>
      <c r="O661" s="593"/>
      <c r="P661" s="593"/>
      <c r="Q661" s="593"/>
      <c r="R661" s="593"/>
      <c r="S661" s="593"/>
      <c r="T661" s="593"/>
      <c r="U661" s="592" t="str">
        <f>IF(Tabela1[[#This Row],[Desconto SLA Mês]]&lt;&gt;"preenchimento pendente","Sim","Não")</f>
        <v>Sim</v>
      </c>
      <c r="V661" s="592">
        <f t="shared" si="80"/>
        <v>0</v>
      </c>
      <c r="W661" s="592"/>
      <c r="X661" s="609"/>
      <c r="Y661" s="609"/>
      <c r="Z661" s="609"/>
      <c r="AA661" s="610">
        <v>45992</v>
      </c>
      <c r="AB661" s="668" cm="1">
        <f t="array" ref="AB66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61" s="207"/>
      <c r="AD661" s="207"/>
      <c r="AE661" s="207"/>
      <c r="AF661" s="5"/>
      <c r="AG661" s="5"/>
      <c r="AH661" s="5"/>
      <c r="AI661" s="5"/>
      <c r="AJ661" s="3">
        <f t="shared" si="81"/>
        <v>0</v>
      </c>
      <c r="AK661" s="3">
        <f t="shared" si="82"/>
        <v>0</v>
      </c>
      <c r="AL661" s="3">
        <f t="shared" si="83"/>
        <v>0</v>
      </c>
      <c r="AM661" s="5"/>
      <c r="AN661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662" spans="2:40" customFormat="1" ht="20.9" customHeight="1" thickBot="1">
      <c r="B662" s="476"/>
      <c r="C662" s="3" t="s">
        <v>433</v>
      </c>
      <c r="D662" s="611" t="s">
        <v>340</v>
      </c>
      <c r="E662" s="607" t="s">
        <v>208</v>
      </c>
      <c r="F662" s="607" t="s">
        <v>201</v>
      </c>
      <c r="G662" s="600">
        <v>2</v>
      </c>
      <c r="H662" s="600"/>
      <c r="I662" s="600"/>
      <c r="J662" s="600"/>
      <c r="K662" s="593"/>
      <c r="L662" s="593"/>
      <c r="M662" s="593"/>
      <c r="N662" s="593"/>
      <c r="O662" s="593"/>
      <c r="P662" s="593"/>
      <c r="Q662" s="593"/>
      <c r="R662" s="593"/>
      <c r="S662" s="593"/>
      <c r="T662" s="593"/>
      <c r="U662" s="592" t="str">
        <f>IF(Tabela1[[#This Row],[Desconto SLA Mês]]&lt;&gt;"preenchimento pendente","Sim","Não")</f>
        <v>Sim</v>
      </c>
      <c r="V662" s="592">
        <f t="shared" si="80"/>
        <v>0</v>
      </c>
      <c r="W662" s="592"/>
      <c r="X662" s="609"/>
      <c r="Y662" s="609"/>
      <c r="Z662" s="609"/>
      <c r="AA662" s="610">
        <v>46023</v>
      </c>
      <c r="AB662" s="668" cm="1">
        <f t="array" ref="AB66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62" s="64"/>
      <c r="AD662" s="64"/>
      <c r="AE662" s="64"/>
      <c r="AF662" s="5"/>
      <c r="AG662" s="5"/>
      <c r="AH662" s="5"/>
      <c r="AI662" s="5"/>
      <c r="AJ662" s="3">
        <f t="shared" si="81"/>
        <v>0</v>
      </c>
      <c r="AK662" s="3">
        <f t="shared" si="82"/>
        <v>0</v>
      </c>
      <c r="AL662" s="3">
        <f t="shared" si="83"/>
        <v>0</v>
      </c>
      <c r="AM662" s="5"/>
      <c r="AN662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663" spans="2:40" customFormat="1" ht="20.9" customHeight="1" thickBot="1">
      <c r="B663" s="476"/>
      <c r="C663" s="3" t="s">
        <v>433</v>
      </c>
      <c r="D663" s="611" t="s">
        <v>340</v>
      </c>
      <c r="E663" s="607" t="s">
        <v>210</v>
      </c>
      <c r="F663" s="607" t="s">
        <v>201</v>
      </c>
      <c r="G663" s="600">
        <v>6</v>
      </c>
      <c r="H663" s="600"/>
      <c r="I663" s="600"/>
      <c r="J663" s="600"/>
      <c r="K663" s="593"/>
      <c r="L663" s="593"/>
      <c r="M663" s="593"/>
      <c r="N663" s="593"/>
      <c r="O663" s="593"/>
      <c r="P663" s="593"/>
      <c r="Q663" s="593"/>
      <c r="R663" s="593"/>
      <c r="S663" s="593"/>
      <c r="T663" s="593"/>
      <c r="U663" s="592" t="str">
        <f>IF(Tabela1[[#This Row],[Desconto SLA Mês]]&lt;&gt;"preenchimento pendente","Sim","Não")</f>
        <v>Sim</v>
      </c>
      <c r="V663" s="592">
        <f t="shared" si="80"/>
        <v>0</v>
      </c>
      <c r="W663" s="592"/>
      <c r="X663" s="609"/>
      <c r="Y663" s="609"/>
      <c r="Z663" s="609"/>
      <c r="AA663" s="610">
        <v>46023</v>
      </c>
      <c r="AB663" s="668" cm="1">
        <f t="array" ref="AB66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63" s="64"/>
      <c r="AD663" s="64"/>
      <c r="AE663" s="207"/>
      <c r="AF663" s="5"/>
      <c r="AG663" s="5"/>
      <c r="AH663" s="5"/>
      <c r="AI663" s="5"/>
      <c r="AJ663" s="3">
        <f t="shared" si="81"/>
        <v>0</v>
      </c>
      <c r="AK663" s="3">
        <f t="shared" si="82"/>
        <v>0</v>
      </c>
      <c r="AL663" s="3">
        <f t="shared" si="83"/>
        <v>0</v>
      </c>
      <c r="AM663" s="5"/>
      <c r="AN663" s="3" t="str">
        <f>_xlfn.XLOOKUP(Tabela1[[#This Row],[Unidade]],tabShoppingsEmails[Shopping],tabShoppingsEmails[E-mails consolidados])</f>
        <v>hebert.ferreira@boulevardfeira.com.br; caio.gama@boulevardfeira.com.br; renato.santos@boulevardfeira.com.br; lais.araujo@boulevardfeira.com.br; ludmilla.santiago@boulevardfeira.com.br; gabriel.neto@boulevardfeira.com.br</v>
      </c>
    </row>
    <row r="664" spans="2:40" customFormat="1" ht="20.9" customHeight="1" thickBot="1">
      <c r="B664" s="476"/>
      <c r="C664" s="3" t="s">
        <v>433</v>
      </c>
      <c r="D664" s="611" t="s">
        <v>352</v>
      </c>
      <c r="E664" s="607" t="s">
        <v>88</v>
      </c>
      <c r="F664" s="607" t="s">
        <v>158</v>
      </c>
      <c r="G664" s="600">
        <v>22</v>
      </c>
      <c r="H664" s="600"/>
      <c r="I664" s="600"/>
      <c r="J664" s="600"/>
      <c r="K664" s="593"/>
      <c r="L664" s="593"/>
      <c r="M664" s="593"/>
      <c r="N664" s="593"/>
      <c r="O664" s="593"/>
      <c r="P664" s="593"/>
      <c r="Q664" s="593"/>
      <c r="R664" s="593"/>
      <c r="S664" s="593"/>
      <c r="T664" s="593"/>
      <c r="U664" s="592" t="str">
        <f>IF(Tabela1[[#This Row],[Desconto SLA Mês]]&lt;&gt;"preenchimento pendente","Sim","Não")</f>
        <v>Sim</v>
      </c>
      <c r="V664" s="592">
        <f t="shared" si="80"/>
        <v>0</v>
      </c>
      <c r="W664" s="592"/>
      <c r="X664" s="609"/>
      <c r="Y664" s="609"/>
      <c r="Z664" s="609"/>
      <c r="AA664" s="610">
        <v>46023</v>
      </c>
      <c r="AB664" s="668" cm="1">
        <f t="array" ref="AB66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64" s="207"/>
      <c r="AD664" s="207"/>
      <c r="AE664" s="207"/>
      <c r="AF664" s="5"/>
      <c r="AG664" s="5"/>
      <c r="AH664" s="5"/>
      <c r="AI664" s="5"/>
      <c r="AJ664" s="3">
        <f t="shared" si="81"/>
        <v>0</v>
      </c>
      <c r="AK664" s="3">
        <f t="shared" si="82"/>
        <v>0</v>
      </c>
      <c r="AL664" s="3">
        <f t="shared" si="83"/>
        <v>0</v>
      </c>
      <c r="AM664" s="5"/>
      <c r="AN664" s="3" t="str">
        <f>_xlfn.XLOOKUP(Tabela1[[#This Row],[Unidade]],tabShoppingsEmails[Shopping],tabShoppingsEmails[E-mails consolidados])</f>
        <v>rafaela.portilho@caririshopping.com.br; brenda.brito@caririshopping.com.br; vitoria.silva@caririshopping.com.br; emilly.santos@caririshopping.com.br; ana.andrade@caririshopping.com.br; jesualdo.farias@caririshopping.com.br</v>
      </c>
    </row>
    <row r="665" spans="2:40" customFormat="1" ht="20.9" customHeight="1" thickBot="1">
      <c r="B665" s="476"/>
      <c r="C665" s="3" t="s">
        <v>433</v>
      </c>
      <c r="D665" s="611" t="s">
        <v>336</v>
      </c>
      <c r="E665" s="607" t="s">
        <v>212</v>
      </c>
      <c r="F665" s="607" t="s">
        <v>184</v>
      </c>
      <c r="G665" s="600">
        <v>11.67</v>
      </c>
      <c r="H665" s="600"/>
      <c r="I665" s="600"/>
      <c r="J665" s="600"/>
      <c r="K665" s="593"/>
      <c r="L665" s="593"/>
      <c r="M665" s="593"/>
      <c r="N665" s="593"/>
      <c r="O665" s="593"/>
      <c r="P665" s="593"/>
      <c r="Q665" s="593"/>
      <c r="R665" s="593"/>
      <c r="S665" s="593"/>
      <c r="T665" s="593"/>
      <c r="U665" s="592" t="str">
        <f>IF(Tabela1[[#This Row],[Desconto SLA Mês]]&lt;&gt;"preenchimento pendente","Sim","Não")</f>
        <v>Sim</v>
      </c>
      <c r="V665" s="592">
        <f t="shared" si="80"/>
        <v>0</v>
      </c>
      <c r="W665" s="592"/>
      <c r="X665" s="609"/>
      <c r="Y665" s="609"/>
      <c r="Z665" s="609"/>
      <c r="AA665" s="610">
        <v>45992</v>
      </c>
      <c r="AB665" s="668" cm="1">
        <f t="array" ref="AB66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65" s="207"/>
      <c r="AD665" s="207"/>
      <c r="AE665" s="207"/>
      <c r="AF665" s="5"/>
      <c r="AG665" s="5"/>
      <c r="AH665" s="5"/>
      <c r="AI665" s="5"/>
      <c r="AJ665" s="3">
        <f t="shared" si="81"/>
        <v>0</v>
      </c>
      <c r="AK665" s="3">
        <f t="shared" si="82"/>
        <v>0</v>
      </c>
      <c r="AL665" s="3">
        <f t="shared" si="83"/>
        <v>0</v>
      </c>
      <c r="AM665" s="5"/>
      <c r="AN665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666" spans="2:40" customFormat="1" ht="20.9" customHeight="1" thickBot="1">
      <c r="B666" s="476"/>
      <c r="C666" s="3" t="s">
        <v>433</v>
      </c>
      <c r="D666" s="611" t="s">
        <v>336</v>
      </c>
      <c r="E666" s="607" t="s">
        <v>213</v>
      </c>
      <c r="F666" s="607" t="s">
        <v>139</v>
      </c>
      <c r="G666" s="600">
        <v>5</v>
      </c>
      <c r="H666" s="600"/>
      <c r="I666" s="600"/>
      <c r="J666" s="600"/>
      <c r="K666" s="593"/>
      <c r="L666" s="593"/>
      <c r="M666" s="593"/>
      <c r="N666" s="593"/>
      <c r="O666" s="593"/>
      <c r="P666" s="593"/>
      <c r="Q666" s="593"/>
      <c r="R666" s="593"/>
      <c r="S666" s="593"/>
      <c r="T666" s="593"/>
      <c r="U666" s="592" t="str">
        <f>IF(Tabela1[[#This Row],[Desconto SLA Mês]]&lt;&gt;"preenchimento pendente","Sim","Não")</f>
        <v>Sim</v>
      </c>
      <c r="V666" s="592">
        <f t="shared" si="80"/>
        <v>0</v>
      </c>
      <c r="W666" s="592"/>
      <c r="X666" s="609"/>
      <c r="Y666" s="609"/>
      <c r="Z666" s="609"/>
      <c r="AA666" s="610">
        <v>45992</v>
      </c>
      <c r="AB666" s="668" cm="1">
        <f t="array" ref="AB66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66" s="207"/>
      <c r="AD666" s="207"/>
      <c r="AE666" s="207"/>
      <c r="AF666" s="5"/>
      <c r="AG666" s="5"/>
      <c r="AH666" s="5"/>
      <c r="AI666" s="5"/>
      <c r="AJ666" s="3">
        <f t="shared" si="81"/>
        <v>0</v>
      </c>
      <c r="AK666" s="3">
        <f t="shared" si="82"/>
        <v>0</v>
      </c>
      <c r="AL666" s="3">
        <f t="shared" si="83"/>
        <v>0</v>
      </c>
      <c r="AM666" s="5"/>
      <c r="AN666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667" spans="2:40" customFormat="1" ht="20.9" customHeight="1" thickBot="1">
      <c r="B667" s="476"/>
      <c r="C667" s="3" t="s">
        <v>433</v>
      </c>
      <c r="D667" s="611" t="s">
        <v>336</v>
      </c>
      <c r="E667" s="607" t="s">
        <v>88</v>
      </c>
      <c r="F667" s="607" t="s">
        <v>140</v>
      </c>
      <c r="G667" s="600">
        <v>63</v>
      </c>
      <c r="H667" s="600"/>
      <c r="I667" s="600"/>
      <c r="J667" s="600"/>
      <c r="K667" s="593"/>
      <c r="L667" s="593"/>
      <c r="M667" s="593"/>
      <c r="N667" s="593"/>
      <c r="O667" s="593"/>
      <c r="P667" s="593"/>
      <c r="Q667" s="593"/>
      <c r="R667" s="593"/>
      <c r="S667" s="593"/>
      <c r="T667" s="593"/>
      <c r="U667" s="592" t="str">
        <f>IF(Tabela1[[#This Row],[Desconto SLA Mês]]&lt;&gt;"preenchimento pendente","Sim","Não")</f>
        <v>Sim</v>
      </c>
      <c r="V667" s="592">
        <f t="shared" si="80"/>
        <v>0</v>
      </c>
      <c r="W667" s="592"/>
      <c r="X667" s="609"/>
      <c r="Y667" s="609"/>
      <c r="Z667" s="609"/>
      <c r="AA667" s="610">
        <v>46023</v>
      </c>
      <c r="AB667" s="668" cm="1">
        <f t="array" ref="AB66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67" s="207"/>
      <c r="AD667" s="207"/>
      <c r="AE667" s="207"/>
      <c r="AF667" s="5"/>
      <c r="AG667" s="6"/>
      <c r="AH667" s="5"/>
      <c r="AI667" s="5"/>
      <c r="AJ667" s="3">
        <f t="shared" si="81"/>
        <v>0</v>
      </c>
      <c r="AK667" s="3">
        <f t="shared" si="82"/>
        <v>0</v>
      </c>
      <c r="AL667" s="3">
        <f t="shared" si="83"/>
        <v>0</v>
      </c>
      <c r="AM667" s="5"/>
      <c r="AN667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668" spans="2:40" customFormat="1" ht="20.9" customHeight="1" thickBot="1">
      <c r="B668" s="476"/>
      <c r="C668" s="3" t="s">
        <v>433</v>
      </c>
      <c r="D668" s="611" t="s">
        <v>336</v>
      </c>
      <c r="E668" s="607" t="s">
        <v>75</v>
      </c>
      <c r="F668" s="607" t="s">
        <v>140</v>
      </c>
      <c r="G668" s="600">
        <v>4</v>
      </c>
      <c r="H668" s="600"/>
      <c r="I668" s="600"/>
      <c r="J668" s="600"/>
      <c r="K668" s="593"/>
      <c r="L668" s="593"/>
      <c r="M668" s="593"/>
      <c r="N668" s="593"/>
      <c r="O668" s="593"/>
      <c r="P668" s="593"/>
      <c r="Q668" s="593"/>
      <c r="R668" s="593"/>
      <c r="S668" s="593"/>
      <c r="T668" s="593"/>
      <c r="U668" s="592" t="str">
        <f>IF(Tabela1[[#This Row],[Desconto SLA Mês]]&lt;&gt;"preenchimento pendente","Sim","Não")</f>
        <v>Sim</v>
      </c>
      <c r="V668" s="592">
        <f t="shared" si="80"/>
        <v>0</v>
      </c>
      <c r="W668" s="592"/>
      <c r="X668" s="609"/>
      <c r="Y668" s="609"/>
      <c r="Z668" s="609"/>
      <c r="AA668" s="610">
        <v>45992</v>
      </c>
      <c r="AB668" s="668" cm="1">
        <f t="array" ref="AB66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68" s="207"/>
      <c r="AD668" s="207"/>
      <c r="AE668" s="207"/>
      <c r="AF668" s="5"/>
      <c r="AG668" s="6"/>
      <c r="AH668" s="5"/>
      <c r="AI668" s="5"/>
      <c r="AJ668" s="3">
        <f t="shared" si="81"/>
        <v>0</v>
      </c>
      <c r="AK668" s="3">
        <f t="shared" si="82"/>
        <v>0</v>
      </c>
      <c r="AL668" s="3">
        <f t="shared" si="83"/>
        <v>0</v>
      </c>
      <c r="AM668" s="5"/>
      <c r="AN668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669" spans="2:40" customFormat="1" ht="31.5" thickBot="1">
      <c r="B669" s="476"/>
      <c r="C669" s="3" t="s">
        <v>433</v>
      </c>
      <c r="D669" s="611" t="s">
        <v>336</v>
      </c>
      <c r="E669" s="607" t="s">
        <v>208</v>
      </c>
      <c r="F669" s="607" t="s">
        <v>153</v>
      </c>
      <c r="G669" s="600">
        <v>26</v>
      </c>
      <c r="H669" s="600"/>
      <c r="I669" s="600"/>
      <c r="J669" s="600"/>
      <c r="K669" s="593"/>
      <c r="L669" s="593"/>
      <c r="M669" s="593"/>
      <c r="N669" s="593"/>
      <c r="O669" s="593"/>
      <c r="P669" s="593"/>
      <c r="Q669" s="593"/>
      <c r="R669" s="593"/>
      <c r="S669" s="593"/>
      <c r="T669" s="593"/>
      <c r="U669" s="592" t="str">
        <f>IF(Tabela1[[#This Row],[Desconto SLA Mês]]&lt;&gt;"preenchimento pendente","Sim","Não")</f>
        <v>Sim</v>
      </c>
      <c r="V669" s="592">
        <f t="shared" si="80"/>
        <v>0</v>
      </c>
      <c r="W669" s="592"/>
      <c r="X669" s="609"/>
      <c r="Y669" s="609"/>
      <c r="Z669" s="609"/>
      <c r="AA669" s="610">
        <v>45992</v>
      </c>
      <c r="AB669" s="668" cm="1">
        <f t="array" ref="AB66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69" s="207"/>
      <c r="AD669" s="207"/>
      <c r="AE669" s="207"/>
      <c r="AF669" s="5"/>
      <c r="AG669" s="5"/>
      <c r="AH669" s="5"/>
      <c r="AI669" s="5"/>
      <c r="AJ669" s="3">
        <f t="shared" si="81"/>
        <v>0</v>
      </c>
      <c r="AK669" s="3">
        <f t="shared" si="82"/>
        <v>0</v>
      </c>
      <c r="AL669" s="3">
        <f t="shared" si="83"/>
        <v>0</v>
      </c>
      <c r="AM669" s="5"/>
      <c r="AN669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670" spans="2:40" customFormat="1" ht="31.5" thickBot="1">
      <c r="B670" s="476"/>
      <c r="C670" s="3" t="s">
        <v>433</v>
      </c>
      <c r="D670" s="611" t="s">
        <v>336</v>
      </c>
      <c r="E670" s="607" t="s">
        <v>210</v>
      </c>
      <c r="F670" s="607" t="s">
        <v>153</v>
      </c>
      <c r="G670" s="600">
        <v>17</v>
      </c>
      <c r="H670" s="600"/>
      <c r="I670" s="600"/>
      <c r="J670" s="600"/>
      <c r="K670" s="593"/>
      <c r="L670" s="593"/>
      <c r="M670" s="593"/>
      <c r="N670" s="593"/>
      <c r="O670" s="593"/>
      <c r="P670" s="593"/>
      <c r="Q670" s="593"/>
      <c r="R670" s="593"/>
      <c r="S670" s="593"/>
      <c r="T670" s="593"/>
      <c r="U670" s="592" t="str">
        <f>IF(Tabela1[[#This Row],[Desconto SLA Mês]]&lt;&gt;"preenchimento pendente","Sim","Não")</f>
        <v>Sim</v>
      </c>
      <c r="V670" s="592">
        <f t="shared" si="80"/>
        <v>0</v>
      </c>
      <c r="W670" s="592"/>
      <c r="X670" s="609"/>
      <c r="Y670" s="609"/>
      <c r="Z670" s="609"/>
      <c r="AA670" s="610">
        <v>45992</v>
      </c>
      <c r="AB670" s="668" cm="1">
        <f t="array" ref="AB67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70" s="207"/>
      <c r="AD670" s="207"/>
      <c r="AE670" s="207"/>
      <c r="AF670" s="5"/>
      <c r="AG670" s="5"/>
      <c r="AH670" s="5"/>
      <c r="AI670" s="5"/>
      <c r="AJ670" s="3">
        <f t="shared" si="81"/>
        <v>0</v>
      </c>
      <c r="AK670" s="3">
        <f t="shared" si="82"/>
        <v>0</v>
      </c>
      <c r="AL670" s="3">
        <f t="shared" si="83"/>
        <v>0</v>
      </c>
      <c r="AM670" s="5"/>
      <c r="AN670" s="3" t="str">
        <f>_xlfn.XLOOKUP(Tabela1[[#This Row],[Unidade]],tabShoppingsEmails[Shopping],tabShoppingsEmails[E-mails consolidados])</f>
        <v>robert.lima@allos.co; andre.zurita@allos.co; elissandra.dourado@allos.co; zamir.rodriguez@allos.co; andre.bittencourt@allos.co</v>
      </c>
    </row>
    <row r="671" spans="2:40" customFormat="1" ht="31.5" thickBot="1">
      <c r="B671" s="476"/>
      <c r="C671" s="3" t="s">
        <v>433</v>
      </c>
      <c r="D671" s="611" t="s">
        <v>354</v>
      </c>
      <c r="E671" s="607" t="s">
        <v>212</v>
      </c>
      <c r="F671" s="607" t="s">
        <v>195</v>
      </c>
      <c r="G671" s="600">
        <v>12</v>
      </c>
      <c r="H671" s="600"/>
      <c r="I671" s="600"/>
      <c r="J671" s="600"/>
      <c r="K671" s="593"/>
      <c r="L671" s="593"/>
      <c r="M671" s="600"/>
      <c r="N671" s="593"/>
      <c r="O671" s="593"/>
      <c r="P671" s="593"/>
      <c r="Q671" s="593"/>
      <c r="R671" s="593"/>
      <c r="S671" s="593"/>
      <c r="T671" s="593"/>
      <c r="U671" s="592" t="str">
        <f>IF(Tabela1[[#This Row],[Desconto SLA Mês]]&lt;&gt;"preenchimento pendente","Sim","Não")</f>
        <v>Sim</v>
      </c>
      <c r="V671" s="592">
        <f t="shared" si="80"/>
        <v>0</v>
      </c>
      <c r="W671" s="592"/>
      <c r="X671" s="609"/>
      <c r="Y671" s="609"/>
      <c r="Z671" s="609"/>
      <c r="AA671" s="610">
        <v>45992</v>
      </c>
      <c r="AB671" s="668" cm="1">
        <f t="array" ref="AB67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71" s="207"/>
      <c r="AD671" s="207"/>
      <c r="AE671" s="207"/>
      <c r="AF671" s="5"/>
      <c r="AG671" s="5"/>
      <c r="AH671" s="5"/>
      <c r="AI671" s="5"/>
      <c r="AJ671" s="3">
        <f t="shared" si="81"/>
        <v>0</v>
      </c>
      <c r="AK671" s="3">
        <f t="shared" si="82"/>
        <v>0</v>
      </c>
      <c r="AL671" s="3">
        <f t="shared" si="83"/>
        <v>0</v>
      </c>
      <c r="AM671" s="5"/>
      <c r="AN671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672" spans="2:40" customFormat="1" ht="31.5" thickBot="1">
      <c r="B672" s="476"/>
      <c r="C672" s="3" t="s">
        <v>433</v>
      </c>
      <c r="D672" s="611" t="s">
        <v>354</v>
      </c>
      <c r="E672" s="607" t="s">
        <v>213</v>
      </c>
      <c r="F672" s="607" t="s">
        <v>171</v>
      </c>
      <c r="G672" s="600">
        <v>3</v>
      </c>
      <c r="H672" s="600"/>
      <c r="I672" s="600"/>
      <c r="J672" s="600"/>
      <c r="K672" s="593"/>
      <c r="L672" s="593"/>
      <c r="M672" s="600"/>
      <c r="N672" s="593"/>
      <c r="O672" s="593"/>
      <c r="P672" s="593"/>
      <c r="Q672" s="593"/>
      <c r="R672" s="593"/>
      <c r="S672" s="593"/>
      <c r="T672" s="593"/>
      <c r="U672" s="592" t="str">
        <f>IF(Tabela1[[#This Row],[Desconto SLA Mês]]&lt;&gt;"preenchimento pendente","Sim","Não")</f>
        <v>Sim</v>
      </c>
      <c r="V672" s="592">
        <f t="shared" si="80"/>
        <v>0</v>
      </c>
      <c r="W672" s="592"/>
      <c r="X672" s="609"/>
      <c r="Y672" s="609"/>
      <c r="Z672" s="609"/>
      <c r="AA672" s="610">
        <v>45992</v>
      </c>
      <c r="AB672" s="668" cm="1">
        <f t="array" ref="AB67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72" s="207"/>
      <c r="AD672" s="207"/>
      <c r="AE672" s="207"/>
      <c r="AF672" s="5"/>
      <c r="AG672" s="5"/>
      <c r="AH672" s="5"/>
      <c r="AI672" s="5"/>
      <c r="AJ672" s="3">
        <f t="shared" si="81"/>
        <v>0</v>
      </c>
      <c r="AK672" s="3">
        <f t="shared" si="82"/>
        <v>0</v>
      </c>
      <c r="AL672" s="3">
        <f t="shared" si="83"/>
        <v>0</v>
      </c>
      <c r="AM672" s="5"/>
      <c r="AN672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673" spans="2:40" customFormat="1" ht="20.9" customHeight="1" thickBot="1">
      <c r="B673" s="476"/>
      <c r="C673" s="3" t="s">
        <v>433</v>
      </c>
      <c r="D673" s="611" t="s">
        <v>354</v>
      </c>
      <c r="E673" s="607" t="s">
        <v>88</v>
      </c>
      <c r="F673" s="607" t="s">
        <v>165</v>
      </c>
      <c r="G673" s="600">
        <v>41</v>
      </c>
      <c r="H673" s="600"/>
      <c r="I673" s="600"/>
      <c r="J673" s="600"/>
      <c r="K673" s="593"/>
      <c r="L673" s="593"/>
      <c r="M673" s="600"/>
      <c r="N673" s="593"/>
      <c r="O673" s="593"/>
      <c r="P673" s="593"/>
      <c r="Q673" s="593"/>
      <c r="R673" s="593"/>
      <c r="S673" s="593"/>
      <c r="T673" s="593"/>
      <c r="U673" s="592" t="str">
        <f>IF(Tabela1[[#This Row],[Desconto SLA Mês]]&lt;&gt;"preenchimento pendente","Sim","Não")</f>
        <v>Sim</v>
      </c>
      <c r="V673" s="592">
        <f t="shared" si="80"/>
        <v>0</v>
      </c>
      <c r="W673" s="592"/>
      <c r="X673" s="609"/>
      <c r="Y673" s="609"/>
      <c r="Z673" s="609"/>
      <c r="AA673" s="610">
        <v>45992</v>
      </c>
      <c r="AB673" s="668" cm="1">
        <f t="array" ref="AB67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73" s="207"/>
      <c r="AD673" s="207"/>
      <c r="AE673" s="207"/>
      <c r="AF673" s="5"/>
      <c r="AG673" s="5"/>
      <c r="AH673" s="5"/>
      <c r="AI673" s="5"/>
      <c r="AJ673" s="3">
        <f t="shared" si="81"/>
        <v>0</v>
      </c>
      <c r="AK673" s="3">
        <f t="shared" si="82"/>
        <v>0</v>
      </c>
      <c r="AL673" s="3">
        <f t="shared" si="83"/>
        <v>0</v>
      </c>
      <c r="AM673" s="5"/>
      <c r="AN673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674" spans="2:40" customFormat="1" ht="20.9" customHeight="1" thickBot="1">
      <c r="B674" s="476"/>
      <c r="C674" s="3" t="s">
        <v>433</v>
      </c>
      <c r="D674" s="611" t="s">
        <v>354</v>
      </c>
      <c r="E674" s="607" t="s">
        <v>75</v>
      </c>
      <c r="F674" s="607" t="s">
        <v>192</v>
      </c>
      <c r="G674" s="600">
        <v>3</v>
      </c>
      <c r="H674" s="600"/>
      <c r="I674" s="600"/>
      <c r="J674" s="600"/>
      <c r="K674" s="593"/>
      <c r="L674" s="593"/>
      <c r="M674" s="600"/>
      <c r="N674" s="593"/>
      <c r="O674" s="593"/>
      <c r="P674" s="593"/>
      <c r="Q674" s="593"/>
      <c r="R674" s="593"/>
      <c r="S674" s="593"/>
      <c r="T674" s="593"/>
      <c r="U674" s="592" t="str">
        <f>IF(Tabela1[[#This Row],[Desconto SLA Mês]]&lt;&gt;"preenchimento pendente","Sim","Não")</f>
        <v>Sim</v>
      </c>
      <c r="V674" s="592">
        <f t="shared" si="80"/>
        <v>0</v>
      </c>
      <c r="W674" s="592"/>
      <c r="X674" s="609"/>
      <c r="Y674" s="609"/>
      <c r="Z674" s="609"/>
      <c r="AA674" s="610">
        <v>45992</v>
      </c>
      <c r="AB674" s="668" cm="1">
        <f t="array" ref="AB67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74" s="207"/>
      <c r="AD674" s="207"/>
      <c r="AE674" s="207"/>
      <c r="AF674" s="5"/>
      <c r="AG674" s="6"/>
      <c r="AH674" s="5"/>
      <c r="AI674" s="5"/>
      <c r="AJ674" s="3">
        <f t="shared" si="81"/>
        <v>0</v>
      </c>
      <c r="AK674" s="3">
        <f t="shared" si="82"/>
        <v>0</v>
      </c>
      <c r="AL674" s="3">
        <f t="shared" si="83"/>
        <v>0</v>
      </c>
      <c r="AM674" s="5"/>
      <c r="AN674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675" spans="2:40" customFormat="1" ht="20.9" customHeight="1" thickBot="1">
      <c r="B675" s="476"/>
      <c r="C675" s="3" t="s">
        <v>433</v>
      </c>
      <c r="D675" s="611" t="s">
        <v>354</v>
      </c>
      <c r="E675" s="607" t="s">
        <v>210</v>
      </c>
      <c r="F675" s="607" t="s">
        <v>153</v>
      </c>
      <c r="G675" s="600">
        <v>6</v>
      </c>
      <c r="H675" s="600"/>
      <c r="I675" s="600"/>
      <c r="J675" s="600"/>
      <c r="K675" s="593"/>
      <c r="L675" s="593"/>
      <c r="M675" s="593"/>
      <c r="N675" s="593"/>
      <c r="O675" s="593"/>
      <c r="P675" s="593"/>
      <c r="Q675" s="593"/>
      <c r="R675" s="593"/>
      <c r="S675" s="593"/>
      <c r="T675" s="593"/>
      <c r="U675" s="592" t="str">
        <f>IF(Tabela1[[#This Row],[Desconto SLA Mês]]&lt;&gt;"preenchimento pendente","Sim","Não")</f>
        <v>Sim</v>
      </c>
      <c r="V675" s="592">
        <f t="shared" ref="V675:V700" si="84">(K675+M675+R675+S675+T675+O675)+IF(U675="Sim",P675+Q675,0)</f>
        <v>0</v>
      </c>
      <c r="W675" s="592"/>
      <c r="X675" s="609"/>
      <c r="Y675" s="609"/>
      <c r="Z675" s="609"/>
      <c r="AA675" s="610">
        <v>45992</v>
      </c>
      <c r="AB675" s="668" cm="1">
        <f t="array" ref="AB67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75" s="207"/>
      <c r="AD675" s="207"/>
      <c r="AE675" s="207"/>
      <c r="AF675" s="5"/>
      <c r="AG675" s="6"/>
      <c r="AH675" s="5"/>
      <c r="AI675" s="5"/>
      <c r="AJ675" s="3">
        <f t="shared" ref="AJ675:AJ700" si="85">L675-M675</f>
        <v>0</v>
      </c>
      <c r="AK675" s="3">
        <f t="shared" ref="AK675:AK700" si="86">AC675-AD675</f>
        <v>0</v>
      </c>
      <c r="AL675" s="3">
        <f t="shared" ref="AL675:AL700" si="87">K675-V675</f>
        <v>0</v>
      </c>
      <c r="AM675" s="5"/>
      <c r="AN675" s="3" t="str">
        <f>_xlfn.XLOOKUP(Tabela1[[#This Row],[Unidade]],tabShoppingsEmails[Shopping],tabShoppingsEmails[E-mails consolidados])</f>
        <v>joao.bosco@allos.co; kamila.santos@allos.co; alaim.silva@allos.co; rafaela.rodrigues@allos.co; mery.josiely@allos.co; gustavo.marinho@allos.co</v>
      </c>
    </row>
    <row r="676" spans="2:40" customFormat="1" ht="20.9" customHeight="1" thickBot="1">
      <c r="B676" s="476"/>
      <c r="C676" s="3" t="s">
        <v>433</v>
      </c>
      <c r="D676" s="611" t="s">
        <v>262</v>
      </c>
      <c r="E676" s="607" t="s">
        <v>212</v>
      </c>
      <c r="F676" s="607" t="s">
        <v>149</v>
      </c>
      <c r="G676" s="600">
        <v>20</v>
      </c>
      <c r="H676" s="600"/>
      <c r="I676" s="600"/>
      <c r="J676" s="600"/>
      <c r="K676" s="593"/>
      <c r="L676" s="593"/>
      <c r="M676" s="593"/>
      <c r="N676" s="593"/>
      <c r="O676" s="593"/>
      <c r="P676" s="593"/>
      <c r="Q676" s="593"/>
      <c r="R676" s="593"/>
      <c r="S676" s="593"/>
      <c r="T676" s="593"/>
      <c r="U676" s="592" t="str">
        <f>IF(Tabela1[[#This Row],[Desconto SLA Mês]]&lt;&gt;"preenchimento pendente","Sim","Não")</f>
        <v>Sim</v>
      </c>
      <c r="V676" s="592">
        <f t="shared" si="84"/>
        <v>0</v>
      </c>
      <c r="W676" s="592"/>
      <c r="X676" s="609"/>
      <c r="Y676" s="609"/>
      <c r="Z676" s="609"/>
      <c r="AA676" s="610">
        <v>45658</v>
      </c>
      <c r="AB676" s="668" cm="1">
        <f t="array" ref="AB67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C676" s="207"/>
      <c r="AD676" s="207"/>
      <c r="AE676" s="207"/>
      <c r="AF676" s="5"/>
      <c r="AG676" s="5"/>
      <c r="AH676" s="5"/>
      <c r="AI676" s="5"/>
      <c r="AJ676" s="3">
        <f t="shared" si="85"/>
        <v>0</v>
      </c>
      <c r="AK676" s="3">
        <f t="shared" si="86"/>
        <v>0</v>
      </c>
      <c r="AL676" s="3">
        <f t="shared" si="87"/>
        <v>0</v>
      </c>
      <c r="AM676" s="5"/>
      <c r="AN676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677" spans="2:40" customFormat="1" ht="20.9" customHeight="1" thickBot="1">
      <c r="B677" s="476"/>
      <c r="C677" s="3" t="s">
        <v>433</v>
      </c>
      <c r="D677" s="611" t="s">
        <v>262</v>
      </c>
      <c r="E677" s="607" t="s">
        <v>88</v>
      </c>
      <c r="F677" s="607" t="s">
        <v>170</v>
      </c>
      <c r="G677" s="600">
        <v>99</v>
      </c>
      <c r="H677" s="600"/>
      <c r="I677" s="600"/>
      <c r="J677" s="600"/>
      <c r="K677" s="593"/>
      <c r="L677" s="593"/>
      <c r="M677" s="593"/>
      <c r="N677" s="593"/>
      <c r="O677" s="593"/>
      <c r="P677" s="593"/>
      <c r="Q677" s="593"/>
      <c r="R677" s="593"/>
      <c r="S677" s="593"/>
      <c r="T677" s="593"/>
      <c r="U677" s="592" t="str">
        <f>IF(Tabela1[[#This Row],[Desconto SLA Mês]]&lt;&gt;"preenchimento pendente","Sim","Não")</f>
        <v>Sim</v>
      </c>
      <c r="V677" s="592">
        <f t="shared" si="84"/>
        <v>0</v>
      </c>
      <c r="W677" s="592"/>
      <c r="X677" s="609"/>
      <c r="Y677" s="609"/>
      <c r="Z677" s="609"/>
      <c r="AA677" s="610">
        <v>46023</v>
      </c>
      <c r="AB677" s="668" cm="1">
        <f t="array" ref="AB67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77" s="207"/>
      <c r="AD677" s="207"/>
      <c r="AE677" s="207"/>
      <c r="AF677" s="5"/>
      <c r="AG677" s="5"/>
      <c r="AH677" s="5"/>
      <c r="AI677" s="5"/>
      <c r="AJ677" s="3">
        <f t="shared" si="85"/>
        <v>0</v>
      </c>
      <c r="AK677" s="3">
        <f t="shared" si="86"/>
        <v>0</v>
      </c>
      <c r="AL677" s="3">
        <f t="shared" si="87"/>
        <v>0</v>
      </c>
      <c r="AM677" s="5"/>
      <c r="AN677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678" spans="2:40" customFormat="1" ht="20.9" customHeight="1" thickBot="1">
      <c r="B678" s="476"/>
      <c r="C678" s="3" t="s">
        <v>433</v>
      </c>
      <c r="D678" s="611" t="s">
        <v>262</v>
      </c>
      <c r="E678" s="607" t="s">
        <v>210</v>
      </c>
      <c r="F678" s="607" t="s">
        <v>153</v>
      </c>
      <c r="G678" s="600">
        <v>53</v>
      </c>
      <c r="H678" s="600"/>
      <c r="I678" s="600"/>
      <c r="J678" s="600"/>
      <c r="K678" s="593"/>
      <c r="L678" s="593"/>
      <c r="M678" s="593"/>
      <c r="N678" s="593"/>
      <c r="O678" s="593"/>
      <c r="P678" s="593"/>
      <c r="Q678" s="593"/>
      <c r="R678" s="593"/>
      <c r="S678" s="593"/>
      <c r="T678" s="593"/>
      <c r="U678" s="592" t="str">
        <f>IF(Tabela1[[#This Row],[Desconto SLA Mês]]&lt;&gt;"preenchimento pendente","Sim","Não")</f>
        <v>Sim</v>
      </c>
      <c r="V678" s="592">
        <f t="shared" si="84"/>
        <v>0</v>
      </c>
      <c r="W678" s="592"/>
      <c r="X678" s="609"/>
      <c r="Y678" s="609"/>
      <c r="Z678" s="609"/>
      <c r="AA678" s="610">
        <v>46023</v>
      </c>
      <c r="AB678" s="668" cm="1">
        <f t="array" ref="AB67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78" s="207"/>
      <c r="AD678" s="207"/>
      <c r="AE678" s="207"/>
      <c r="AF678" s="5"/>
      <c r="AG678" s="5"/>
      <c r="AH678" s="5"/>
      <c r="AI678" s="5"/>
      <c r="AJ678" s="3">
        <f t="shared" si="85"/>
        <v>0</v>
      </c>
      <c r="AK678" s="3">
        <f t="shared" si="86"/>
        <v>0</v>
      </c>
      <c r="AL678" s="3">
        <f t="shared" si="87"/>
        <v>0</v>
      </c>
      <c r="AM678" s="5"/>
      <c r="AN678" s="3" t="str">
        <f>_xlfn.XLOOKUP(Tabela1[[#This Row],[Unidade]],tabShoppingsEmails[Shopping],tabShoppingsEmails[E-mails consolidados])</f>
        <v>leidiane.santos@allos.co; antonio.carvalho@allos.co; jose.azevedo@allos.co; jose.fortes@allos.co; mauricio.cerqueira@allos.co; joeval.souza@allos.co; adolfo.klein@allos.co; adson.santos@allos.co; gilson.souza@allos.co</v>
      </c>
    </row>
    <row r="679" spans="2:40" customFormat="1" ht="20.9" customHeight="1" thickBot="1">
      <c r="B679" s="476"/>
      <c r="C679" s="3" t="s">
        <v>433</v>
      </c>
      <c r="D679" s="611" t="s">
        <v>342</v>
      </c>
      <c r="E679" s="607" t="s">
        <v>88</v>
      </c>
      <c r="F679" s="607" t="s">
        <v>158</v>
      </c>
      <c r="G679" s="600">
        <v>51</v>
      </c>
      <c r="H679" s="600"/>
      <c r="I679" s="600"/>
      <c r="J679" s="600"/>
      <c r="K679" s="593"/>
      <c r="L679" s="593"/>
      <c r="M679" s="593"/>
      <c r="N679" s="593"/>
      <c r="O679" s="593"/>
      <c r="P679" s="593"/>
      <c r="Q679" s="593"/>
      <c r="R679" s="593"/>
      <c r="S679" s="593"/>
      <c r="T679" s="593"/>
      <c r="U679" s="592" t="str">
        <f>IF(Tabela1[[#This Row],[Desconto SLA Mês]]&lt;&gt;"preenchimento pendente","Sim","Não")</f>
        <v>Sim</v>
      </c>
      <c r="V679" s="592">
        <f t="shared" si="84"/>
        <v>0</v>
      </c>
      <c r="W679" s="592"/>
      <c r="X679" s="609"/>
      <c r="Y679" s="609"/>
      <c r="Z679" s="609"/>
      <c r="AA679" s="610">
        <v>45992</v>
      </c>
      <c r="AB679" s="668" cm="1">
        <f t="array" ref="AB67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79" s="207"/>
      <c r="AD679" s="207"/>
      <c r="AE679" s="207"/>
      <c r="AF679" s="5"/>
      <c r="AG679" s="5"/>
      <c r="AH679" s="5"/>
      <c r="AI679" s="5"/>
      <c r="AJ679" s="3">
        <f t="shared" si="85"/>
        <v>0</v>
      </c>
      <c r="AK679" s="3">
        <f t="shared" si="86"/>
        <v>0</v>
      </c>
      <c r="AL679" s="3">
        <f t="shared" si="87"/>
        <v>0</v>
      </c>
      <c r="AM679" s="5"/>
      <c r="AN679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680" spans="2:40" customFormat="1" ht="31.5" thickBot="1">
      <c r="B680" s="476"/>
      <c r="C680" s="3" t="s">
        <v>433</v>
      </c>
      <c r="D680" s="611" t="s">
        <v>342</v>
      </c>
      <c r="E680" s="607" t="s">
        <v>75</v>
      </c>
      <c r="F680" s="607" t="s">
        <v>179</v>
      </c>
      <c r="G680" s="600">
        <v>3</v>
      </c>
      <c r="H680" s="600"/>
      <c r="I680" s="600"/>
      <c r="J680" s="600"/>
      <c r="K680" s="593"/>
      <c r="L680" s="593"/>
      <c r="M680" s="593"/>
      <c r="N680" s="593"/>
      <c r="O680" s="593"/>
      <c r="P680" s="593"/>
      <c r="Q680" s="593"/>
      <c r="R680" s="593"/>
      <c r="S680" s="593"/>
      <c r="T680" s="593"/>
      <c r="U680" s="592" t="str">
        <f>IF(Tabela1[[#This Row],[Desconto SLA Mês]]&lt;&gt;"preenchimento pendente","Sim","Não")</f>
        <v>Sim</v>
      </c>
      <c r="V680" s="592">
        <f t="shared" si="84"/>
        <v>0</v>
      </c>
      <c r="W680" s="592"/>
      <c r="X680" s="609"/>
      <c r="Y680" s="609"/>
      <c r="Z680" s="609"/>
      <c r="AA680" s="610">
        <v>45992</v>
      </c>
      <c r="AB680" s="668" cm="1">
        <f t="array" ref="AB68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680" s="64"/>
      <c r="AD680" s="64"/>
      <c r="AE680" s="64"/>
      <c r="AF680" s="5"/>
      <c r="AG680" s="5"/>
      <c r="AH680" s="5"/>
      <c r="AI680" s="5"/>
      <c r="AJ680" s="3">
        <f t="shared" si="85"/>
        <v>0</v>
      </c>
      <c r="AK680" s="3">
        <f t="shared" si="86"/>
        <v>0</v>
      </c>
      <c r="AL680" s="3">
        <f t="shared" si="87"/>
        <v>0</v>
      </c>
      <c r="AM680" s="5"/>
      <c r="AN680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681" spans="2:40" customFormat="1" ht="31.5" thickBot="1">
      <c r="B681" s="476"/>
      <c r="C681" s="3" t="s">
        <v>433</v>
      </c>
      <c r="D681" s="611" t="s">
        <v>342</v>
      </c>
      <c r="E681" s="607" t="s">
        <v>210</v>
      </c>
      <c r="F681" s="607" t="s">
        <v>158</v>
      </c>
      <c r="G681" s="600">
        <v>14</v>
      </c>
      <c r="H681" s="600"/>
      <c r="I681" s="600"/>
      <c r="J681" s="600"/>
      <c r="K681" s="593"/>
      <c r="L681" s="593"/>
      <c r="M681" s="593"/>
      <c r="N681" s="593"/>
      <c r="O681" s="593"/>
      <c r="P681" s="593"/>
      <c r="Q681" s="593"/>
      <c r="R681" s="593"/>
      <c r="S681" s="593"/>
      <c r="T681" s="593"/>
      <c r="U681" s="592" t="str">
        <f>IF(Tabela1[[#This Row],[Desconto SLA Mês]]&lt;&gt;"preenchimento pendente","Sim","Não")</f>
        <v>Sim</v>
      </c>
      <c r="V681" s="592">
        <f t="shared" si="84"/>
        <v>0</v>
      </c>
      <c r="W681" s="592"/>
      <c r="X681" s="609"/>
      <c r="Y681" s="609"/>
      <c r="Z681" s="609"/>
      <c r="AA681" s="610">
        <v>45992</v>
      </c>
      <c r="AB681" s="668" cm="1">
        <f t="array" ref="AB68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81" s="207"/>
      <c r="AD681" s="64"/>
      <c r="AE681" s="64"/>
      <c r="AF681" s="5"/>
      <c r="AG681" s="5"/>
      <c r="AH681" s="5"/>
      <c r="AI681" s="5"/>
      <c r="AJ681" s="3">
        <f t="shared" si="85"/>
        <v>0</v>
      </c>
      <c r="AK681" s="3">
        <f t="shared" si="86"/>
        <v>0</v>
      </c>
      <c r="AL681" s="3">
        <f t="shared" si="87"/>
        <v>0</v>
      </c>
      <c r="AM681" s="5"/>
      <c r="AN681" s="3" t="str">
        <f>_xlfn.XLOOKUP(Tabela1[[#This Row],[Unidade]],tabShoppingsEmails[Shopping],tabShoppingsEmails[E-mails consolidados])</f>
        <v>gilton.alves@allos.co; geovanny.freire@allos.co; renato.agostinho@allos.co; hamilton.lyra@allos.co; lucas.ssousa@allos.co</v>
      </c>
    </row>
    <row r="682" spans="2:40" customFormat="1" ht="31.5" thickBot="1">
      <c r="B682" s="476"/>
      <c r="C682" s="3" t="s">
        <v>433</v>
      </c>
      <c r="D682" s="611" t="s">
        <v>350</v>
      </c>
      <c r="E682" s="607" t="s">
        <v>212</v>
      </c>
      <c r="F682" s="607" t="s">
        <v>174</v>
      </c>
      <c r="G682" s="600">
        <v>11</v>
      </c>
      <c r="H682" s="600"/>
      <c r="I682" s="600"/>
      <c r="J682" s="600"/>
      <c r="K682" s="593"/>
      <c r="L682" s="593"/>
      <c r="M682" s="593"/>
      <c r="N682" s="593"/>
      <c r="O682" s="593"/>
      <c r="P682" s="593"/>
      <c r="Q682" s="593"/>
      <c r="R682" s="593"/>
      <c r="S682" s="593"/>
      <c r="T682" s="593"/>
      <c r="U682" s="592" t="str">
        <f>IF(Tabela1[[#This Row],[Desconto SLA Mês]]&lt;&gt;"preenchimento pendente","Sim","Não")</f>
        <v>Sim</v>
      </c>
      <c r="V682" s="592">
        <f t="shared" si="84"/>
        <v>0</v>
      </c>
      <c r="W682" s="592"/>
      <c r="X682" s="609"/>
      <c r="Y682" s="609"/>
      <c r="Z682" s="609"/>
      <c r="AA682" s="610">
        <v>45992</v>
      </c>
      <c r="AB682" s="668" cm="1">
        <f t="array" ref="AB68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82" s="207"/>
      <c r="AD682" s="207"/>
      <c r="AE682" s="207"/>
      <c r="AF682" s="5"/>
      <c r="AG682" s="5"/>
      <c r="AH682" s="5"/>
      <c r="AI682" s="5"/>
      <c r="AJ682" s="3">
        <f t="shared" si="85"/>
        <v>0</v>
      </c>
      <c r="AK682" s="3">
        <f t="shared" si="86"/>
        <v>0</v>
      </c>
      <c r="AL682" s="3">
        <f t="shared" si="87"/>
        <v>0</v>
      </c>
      <c r="AM682" s="5"/>
      <c r="AN682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83" spans="2:40" customFormat="1" ht="31.5" thickBot="1">
      <c r="B683" s="476"/>
      <c r="C683" s="3" t="s">
        <v>433</v>
      </c>
      <c r="D683" s="611" t="s">
        <v>350</v>
      </c>
      <c r="E683" s="607" t="s">
        <v>214</v>
      </c>
      <c r="F683" s="607" t="s">
        <v>142</v>
      </c>
      <c r="G683" s="600">
        <v>14</v>
      </c>
      <c r="H683" s="600"/>
      <c r="I683" s="600"/>
      <c r="J683" s="600"/>
      <c r="K683" s="593"/>
      <c r="L683" s="593"/>
      <c r="M683" s="593"/>
      <c r="N683" s="593"/>
      <c r="O683" s="593"/>
      <c r="P683" s="593"/>
      <c r="Q683" s="593"/>
      <c r="R683" s="593"/>
      <c r="S683" s="593"/>
      <c r="T683" s="593"/>
      <c r="U683" s="592" t="str">
        <f>IF(Tabela1[[#This Row],[Desconto SLA Mês]]&lt;&gt;"preenchimento pendente","Sim","Não")</f>
        <v>Sim</v>
      </c>
      <c r="V683" s="592">
        <f t="shared" si="84"/>
        <v>0</v>
      </c>
      <c r="W683" s="592"/>
      <c r="X683" s="609"/>
      <c r="Y683" s="609"/>
      <c r="Z683" s="609"/>
      <c r="AA683" s="610">
        <v>45992</v>
      </c>
      <c r="AB683" s="668" cm="1">
        <f t="array" ref="AB68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83" s="207"/>
      <c r="AD683" s="207"/>
      <c r="AE683" s="207"/>
      <c r="AF683" s="5"/>
      <c r="AG683" s="5"/>
      <c r="AH683" s="5"/>
      <c r="AI683" s="5"/>
      <c r="AJ683" s="3">
        <f t="shared" si="85"/>
        <v>0</v>
      </c>
      <c r="AK683" s="3">
        <f t="shared" si="86"/>
        <v>0</v>
      </c>
      <c r="AL683" s="3">
        <f t="shared" si="87"/>
        <v>0</v>
      </c>
      <c r="AM683" s="5"/>
      <c r="AN683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84" spans="2:40" customFormat="1" ht="20.9" customHeight="1" thickBot="1">
      <c r="B684" s="476"/>
      <c r="C684" s="3" t="s">
        <v>433</v>
      </c>
      <c r="D684" s="611" t="s">
        <v>350</v>
      </c>
      <c r="E684" s="607" t="s">
        <v>213</v>
      </c>
      <c r="F684" s="607" t="s">
        <v>178</v>
      </c>
      <c r="G684" s="600">
        <v>2</v>
      </c>
      <c r="H684" s="600"/>
      <c r="I684" s="600"/>
      <c r="J684" s="600"/>
      <c r="K684" s="593"/>
      <c r="L684" s="593"/>
      <c r="M684" s="593"/>
      <c r="N684" s="593"/>
      <c r="O684" s="593"/>
      <c r="P684" s="593"/>
      <c r="Q684" s="593"/>
      <c r="R684" s="593"/>
      <c r="S684" s="593"/>
      <c r="T684" s="593"/>
      <c r="U684" s="592" t="str">
        <f>IF(Tabela1[[#This Row],[Desconto SLA Mês]]&lt;&gt;"preenchimento pendente","Sim","Não")</f>
        <v>Sim</v>
      </c>
      <c r="V684" s="592">
        <f t="shared" si="84"/>
        <v>0</v>
      </c>
      <c r="W684" s="592"/>
      <c r="X684" s="609"/>
      <c r="Y684" s="609"/>
      <c r="Z684" s="609"/>
      <c r="AA684" s="610">
        <v>45992</v>
      </c>
      <c r="AB684" s="668" cm="1">
        <f t="array" ref="AB68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84" s="64"/>
      <c r="AD684" s="64"/>
      <c r="AE684" s="207"/>
      <c r="AF684" s="5"/>
      <c r="AG684" s="6"/>
      <c r="AH684" s="5"/>
      <c r="AI684" s="5"/>
      <c r="AJ684" s="3">
        <f t="shared" si="85"/>
        <v>0</v>
      </c>
      <c r="AK684" s="3">
        <f t="shared" si="86"/>
        <v>0</v>
      </c>
      <c r="AL684" s="3">
        <f t="shared" si="87"/>
        <v>0</v>
      </c>
      <c r="AM684" s="5"/>
      <c r="AN684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85" spans="2:40" customFormat="1" ht="20.9" customHeight="1" thickBot="1">
      <c r="B685" s="476"/>
      <c r="C685" s="3" t="s">
        <v>433</v>
      </c>
      <c r="D685" s="611" t="s">
        <v>350</v>
      </c>
      <c r="E685" s="607" t="s">
        <v>88</v>
      </c>
      <c r="F685" s="607" t="s">
        <v>201</v>
      </c>
      <c r="G685" s="600">
        <v>36</v>
      </c>
      <c r="H685" s="600"/>
      <c r="I685" s="600"/>
      <c r="J685" s="600"/>
      <c r="K685" s="593"/>
      <c r="L685" s="593"/>
      <c r="M685" s="593"/>
      <c r="N685" s="593"/>
      <c r="O685" s="593"/>
      <c r="P685" s="593"/>
      <c r="Q685" s="593"/>
      <c r="R685" s="593"/>
      <c r="S685" s="593"/>
      <c r="T685" s="593"/>
      <c r="U685" s="592" t="str">
        <f>IF(Tabela1[[#This Row],[Desconto SLA Mês]]&lt;&gt;"preenchimento pendente","Sim","Não")</f>
        <v>Sim</v>
      </c>
      <c r="V685" s="592">
        <f t="shared" si="84"/>
        <v>0</v>
      </c>
      <c r="W685" s="592"/>
      <c r="X685" s="609"/>
      <c r="Y685" s="609"/>
      <c r="Z685" s="609"/>
      <c r="AA685" s="610">
        <v>45992</v>
      </c>
      <c r="AB685" s="668" cm="1">
        <f t="array" ref="AB68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85" s="64"/>
      <c r="AD685" s="64"/>
      <c r="AE685" s="207"/>
      <c r="AF685" s="5"/>
      <c r="AG685" s="6"/>
      <c r="AH685" s="5"/>
      <c r="AI685" s="5"/>
      <c r="AJ685" s="3">
        <f t="shared" si="85"/>
        <v>0</v>
      </c>
      <c r="AK685" s="3">
        <f t="shared" si="86"/>
        <v>0</v>
      </c>
      <c r="AL685" s="3">
        <f t="shared" si="87"/>
        <v>0</v>
      </c>
      <c r="AM685" s="5"/>
      <c r="AN685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86" spans="2:40" customFormat="1" ht="20.9" customHeight="1" thickBot="1">
      <c r="B686" s="476"/>
      <c r="C686" s="3" t="s">
        <v>433</v>
      </c>
      <c r="D686" s="611" t="s">
        <v>350</v>
      </c>
      <c r="E686" s="607" t="s">
        <v>211</v>
      </c>
      <c r="F686" s="607" t="s">
        <v>201</v>
      </c>
      <c r="G686" s="600">
        <v>21</v>
      </c>
      <c r="H686" s="600"/>
      <c r="I686" s="600"/>
      <c r="J686" s="600"/>
      <c r="K686" s="593"/>
      <c r="L686" s="593"/>
      <c r="M686" s="593"/>
      <c r="N686" s="593"/>
      <c r="O686" s="593"/>
      <c r="P686" s="593"/>
      <c r="Q686" s="593"/>
      <c r="R686" s="593"/>
      <c r="S686" s="593"/>
      <c r="T686" s="593"/>
      <c r="U686" s="592" t="str">
        <f>IF(Tabela1[[#This Row],[Desconto SLA Mês]]&lt;&gt;"preenchimento pendente","Sim","Não")</f>
        <v>Sim</v>
      </c>
      <c r="V686" s="592">
        <f t="shared" si="84"/>
        <v>0</v>
      </c>
      <c r="W686" s="592"/>
      <c r="X686" s="609"/>
      <c r="Y686" s="609"/>
      <c r="Z686" s="609"/>
      <c r="AA686" s="610">
        <v>45992</v>
      </c>
      <c r="AB686" s="668" cm="1">
        <f t="array" ref="AB68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86" s="207"/>
      <c r="AD686" s="207"/>
      <c r="AE686" s="207"/>
      <c r="AF686" s="5"/>
      <c r="AG686" s="5"/>
      <c r="AH686" s="5"/>
      <c r="AI686" s="5"/>
      <c r="AJ686" s="3">
        <f t="shared" si="85"/>
        <v>0</v>
      </c>
      <c r="AK686" s="3">
        <f t="shared" si="86"/>
        <v>0</v>
      </c>
      <c r="AL686" s="3">
        <f t="shared" si="87"/>
        <v>0</v>
      </c>
      <c r="AM686" s="5"/>
      <c r="AN686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87" spans="2:40" customFormat="1" ht="20.9" customHeight="1" thickBot="1">
      <c r="B687" s="476"/>
      <c r="C687" s="3" t="s">
        <v>433</v>
      </c>
      <c r="D687" s="611" t="s">
        <v>350</v>
      </c>
      <c r="E687" s="607" t="s">
        <v>75</v>
      </c>
      <c r="F687" s="607" t="s">
        <v>201</v>
      </c>
      <c r="G687" s="600">
        <v>3</v>
      </c>
      <c r="H687" s="600"/>
      <c r="I687" s="600"/>
      <c r="J687" s="600"/>
      <c r="K687" s="593"/>
      <c r="L687" s="593"/>
      <c r="M687" s="593"/>
      <c r="N687" s="593"/>
      <c r="O687" s="593"/>
      <c r="P687" s="593"/>
      <c r="Q687" s="593"/>
      <c r="R687" s="593"/>
      <c r="S687" s="593"/>
      <c r="T687" s="593"/>
      <c r="U687" s="592" t="str">
        <f>IF(Tabela1[[#This Row],[Desconto SLA Mês]]&lt;&gt;"preenchimento pendente","Sim","Não")</f>
        <v>Sim</v>
      </c>
      <c r="V687" s="592">
        <f t="shared" si="84"/>
        <v>0</v>
      </c>
      <c r="W687" s="592"/>
      <c r="X687" s="609"/>
      <c r="Y687" s="609"/>
      <c r="Z687" s="609"/>
      <c r="AA687" s="610">
        <v>45992</v>
      </c>
      <c r="AB687" s="668" cm="1">
        <f t="array" ref="AB68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87" s="207"/>
      <c r="AD687" s="207"/>
      <c r="AE687" s="207"/>
      <c r="AF687" s="5"/>
      <c r="AG687" s="5"/>
      <c r="AH687" s="5"/>
      <c r="AI687" s="5"/>
      <c r="AJ687" s="3">
        <f t="shared" si="85"/>
        <v>0</v>
      </c>
      <c r="AK687" s="3">
        <f t="shared" si="86"/>
        <v>0</v>
      </c>
      <c r="AL687" s="3">
        <f t="shared" si="87"/>
        <v>0</v>
      </c>
      <c r="AM687" s="5"/>
      <c r="AN687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88" spans="2:40" customFormat="1" ht="20.9" customHeight="1" thickBot="1">
      <c r="B688" s="476"/>
      <c r="C688" s="3" t="s">
        <v>433</v>
      </c>
      <c r="D688" s="611" t="s">
        <v>350</v>
      </c>
      <c r="E688" s="607" t="s">
        <v>208</v>
      </c>
      <c r="F688" s="607" t="s">
        <v>345</v>
      </c>
      <c r="G688" s="600">
        <v>16</v>
      </c>
      <c r="H688" s="600"/>
      <c r="I688" s="600"/>
      <c r="J688" s="600"/>
      <c r="K688" s="593"/>
      <c r="L688" s="593"/>
      <c r="M688" s="593"/>
      <c r="N688" s="593"/>
      <c r="O688" s="593"/>
      <c r="P688" s="593"/>
      <c r="Q688" s="593"/>
      <c r="R688" s="593"/>
      <c r="S688" s="593"/>
      <c r="T688" s="593"/>
      <c r="U688" s="592" t="str">
        <f>IF(Tabela1[[#This Row],[Desconto SLA Mês]]&lt;&gt;"preenchimento pendente","Sim","Não")</f>
        <v>Sim</v>
      </c>
      <c r="V688" s="592">
        <f t="shared" si="84"/>
        <v>0</v>
      </c>
      <c r="W688" s="592"/>
      <c r="X688" s="609"/>
      <c r="Y688" s="609"/>
      <c r="Z688" s="609"/>
      <c r="AA688" s="610">
        <v>45992</v>
      </c>
      <c r="AB688" s="668" cm="1">
        <f t="array" ref="AB68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88" s="64"/>
      <c r="AD688" s="64"/>
      <c r="AE688" s="64"/>
      <c r="AF688" s="5"/>
      <c r="AG688" s="5"/>
      <c r="AH688" s="5"/>
      <c r="AI688" s="5"/>
      <c r="AJ688" s="3">
        <f t="shared" si="85"/>
        <v>0</v>
      </c>
      <c r="AK688" s="3">
        <f t="shared" si="86"/>
        <v>0</v>
      </c>
      <c r="AL688" s="3">
        <f t="shared" si="87"/>
        <v>0</v>
      </c>
      <c r="AM688" s="5"/>
      <c r="AN688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89" spans="2:46" customFormat="1" ht="20.9" customHeight="1" thickBot="1">
      <c r="B689" s="476"/>
      <c r="C689" s="3" t="s">
        <v>433</v>
      </c>
      <c r="D689" s="611" t="s">
        <v>350</v>
      </c>
      <c r="E689" s="607" t="s">
        <v>210</v>
      </c>
      <c r="F689" s="607" t="s">
        <v>345</v>
      </c>
      <c r="G689" s="600">
        <v>10</v>
      </c>
      <c r="H689" s="600"/>
      <c r="I689" s="600"/>
      <c r="J689" s="600"/>
      <c r="K689" s="593"/>
      <c r="L689" s="593"/>
      <c r="M689" s="593"/>
      <c r="N689" s="593"/>
      <c r="O689" s="593"/>
      <c r="P689" s="593"/>
      <c r="Q689" s="593"/>
      <c r="R689" s="593"/>
      <c r="S689" s="593"/>
      <c r="T689" s="593"/>
      <c r="U689" s="592" t="str">
        <f>IF(Tabela1[[#This Row],[Desconto SLA Mês]]&lt;&gt;"preenchimento pendente","Sim","Não")</f>
        <v>Sim</v>
      </c>
      <c r="V689" s="592">
        <f t="shared" si="84"/>
        <v>0</v>
      </c>
      <c r="W689" s="592"/>
      <c r="X689" s="609"/>
      <c r="Y689" s="609"/>
      <c r="Z689" s="609"/>
      <c r="AA689" s="610">
        <v>45992</v>
      </c>
      <c r="AB689" s="668" cm="1">
        <f t="array" ref="AB68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89" s="368"/>
      <c r="AD689" s="368"/>
      <c r="AE689" s="368"/>
      <c r="AF689" s="54"/>
      <c r="AG689" s="54"/>
      <c r="AH689" s="54"/>
      <c r="AI689" s="54"/>
      <c r="AJ689" s="3">
        <f t="shared" si="85"/>
        <v>0</v>
      </c>
      <c r="AK689" s="3">
        <f t="shared" si="86"/>
        <v>0</v>
      </c>
      <c r="AL689" s="3">
        <f t="shared" si="87"/>
        <v>0</v>
      </c>
      <c r="AM689" s="54"/>
      <c r="AN689" s="3" t="str">
        <f>_xlfn.XLOOKUP(Tabela1[[#This Row],[Unidade]],tabShoppingsEmails[Shopping],tabShoppingsEmails[E-mails consolidados])</f>
        <v>breno.oliveira@allos.co; anna.veloso@allos.co; raimunda.santos@allos.co; victor.carmo@allos.co; amanda.fonseca@allos.co; thiago.carpanezi@allos.co</v>
      </c>
    </row>
    <row r="690" spans="2:46" customFormat="1" ht="20.9" customHeight="1" thickBot="1">
      <c r="B690" s="476"/>
      <c r="C690" s="3" t="s">
        <v>433</v>
      </c>
      <c r="D690" s="611" t="s">
        <v>353</v>
      </c>
      <c r="E690" s="607" t="s">
        <v>212</v>
      </c>
      <c r="F690" s="607" t="s">
        <v>140</v>
      </c>
      <c r="G690" s="600">
        <v>12</v>
      </c>
      <c r="H690" s="600"/>
      <c r="I690" s="600"/>
      <c r="J690" s="600"/>
      <c r="K690" s="593"/>
      <c r="L690" s="593"/>
      <c r="M690" s="593"/>
      <c r="N690" s="593"/>
      <c r="O690" s="593"/>
      <c r="P690" s="593"/>
      <c r="Q690" s="593"/>
      <c r="R690" s="593"/>
      <c r="S690" s="593"/>
      <c r="T690" s="593"/>
      <c r="U690" s="592" t="str">
        <f>IF(Tabela1[[#This Row],[Desconto SLA Mês]]&lt;&gt;"preenchimento pendente","Sim","Não")</f>
        <v>Sim</v>
      </c>
      <c r="V690" s="592">
        <f t="shared" si="84"/>
        <v>0</v>
      </c>
      <c r="W690" s="592"/>
      <c r="X690" s="609"/>
      <c r="Y690" s="609"/>
      <c r="Z690" s="609"/>
      <c r="AA690" s="610">
        <v>45992</v>
      </c>
      <c r="AB690" s="668" cm="1">
        <f t="array" ref="AB69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90" s="368"/>
      <c r="AD690" s="368"/>
      <c r="AE690" s="368"/>
      <c r="AF690" s="54"/>
      <c r="AG690" s="54"/>
      <c r="AH690" s="54"/>
      <c r="AI690" s="54"/>
      <c r="AJ690" s="3">
        <f t="shared" si="85"/>
        <v>0</v>
      </c>
      <c r="AK690" s="3">
        <f t="shared" si="86"/>
        <v>0</v>
      </c>
      <c r="AL690" s="3">
        <f t="shared" si="87"/>
        <v>0</v>
      </c>
      <c r="AM690" s="54"/>
      <c r="AN690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91" spans="2:46" customFormat="1" ht="20.9" customHeight="1" thickBot="1">
      <c r="B691" s="476"/>
      <c r="C691" s="3" t="s">
        <v>433</v>
      </c>
      <c r="D691" s="611" t="s">
        <v>353</v>
      </c>
      <c r="E691" s="607" t="s">
        <v>88</v>
      </c>
      <c r="F691" s="607" t="s">
        <v>158</v>
      </c>
      <c r="G691" s="600">
        <v>31</v>
      </c>
      <c r="H691" s="600"/>
      <c r="I691" s="600"/>
      <c r="J691" s="600"/>
      <c r="K691" s="763">
        <v>185871.96</v>
      </c>
      <c r="L691" s="593"/>
      <c r="M691" s="593"/>
      <c r="N691" s="593"/>
      <c r="O691" s="593"/>
      <c r="P691" s="593"/>
      <c r="Q691" s="593"/>
      <c r="R691" s="593"/>
      <c r="S691" s="593"/>
      <c r="T691" s="593">
        <v>-7744.67</v>
      </c>
      <c r="U691" s="592" t="str">
        <f>IF(Tabela1[[#This Row],[Desconto SLA Mês]]&lt;&gt;"preenchimento pendente","Sim","Não")</f>
        <v>Sim</v>
      </c>
      <c r="V691" s="592">
        <f t="shared" si="84"/>
        <v>178127.28999999998</v>
      </c>
      <c r="W691" s="592"/>
      <c r="X691" s="609"/>
      <c r="Y691" s="609"/>
      <c r="Z691" s="609"/>
      <c r="AA691" s="610">
        <v>45992</v>
      </c>
      <c r="AB691" s="668" cm="1">
        <f t="array" ref="AB69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91" s="368"/>
      <c r="AD691" s="368"/>
      <c r="AE691" s="368"/>
      <c r="AF691" s="54"/>
      <c r="AG691" s="54"/>
      <c r="AH691" s="54"/>
      <c r="AI691" s="54"/>
      <c r="AJ691" s="3">
        <f t="shared" si="85"/>
        <v>0</v>
      </c>
      <c r="AK691" s="3">
        <f t="shared" si="86"/>
        <v>0</v>
      </c>
      <c r="AL691" s="3">
        <f t="shared" si="87"/>
        <v>7744.6700000000128</v>
      </c>
      <c r="AM691" s="54"/>
      <c r="AN691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92" spans="2:46" customFormat="1" ht="31.5" thickBot="1">
      <c r="B692" s="476"/>
      <c r="C692" s="3" t="s">
        <v>433</v>
      </c>
      <c r="D692" s="611" t="s">
        <v>353</v>
      </c>
      <c r="E692" s="607" t="s">
        <v>211</v>
      </c>
      <c r="F692" s="607" t="s">
        <v>140</v>
      </c>
      <c r="G692" s="600">
        <v>21</v>
      </c>
      <c r="H692" s="600"/>
      <c r="I692" s="600"/>
      <c r="J692" s="600"/>
      <c r="K692" s="593"/>
      <c r="L692" s="593"/>
      <c r="M692" s="593"/>
      <c r="N692" s="593"/>
      <c r="O692" s="593"/>
      <c r="P692" s="593"/>
      <c r="Q692" s="593"/>
      <c r="R692" s="593"/>
      <c r="S692" s="593"/>
      <c r="T692" s="593"/>
      <c r="U692" s="592" t="str">
        <f>IF(Tabela1[[#This Row],[Desconto SLA Mês]]&lt;&gt;"preenchimento pendente","Sim","Não")</f>
        <v>Sim</v>
      </c>
      <c r="V692" s="592">
        <f t="shared" si="84"/>
        <v>0</v>
      </c>
      <c r="W692" s="592"/>
      <c r="X692" s="609"/>
      <c r="Y692" s="609"/>
      <c r="Z692" s="609"/>
      <c r="AA692" s="610">
        <v>45992</v>
      </c>
      <c r="AB692" s="668" cm="1">
        <f t="array" ref="AB69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92" s="207"/>
      <c r="AD692" s="207"/>
      <c r="AE692" s="207"/>
      <c r="AF692" s="5"/>
      <c r="AG692" s="5"/>
      <c r="AH692" s="5"/>
      <c r="AI692" s="54"/>
      <c r="AJ692" s="3">
        <f t="shared" si="85"/>
        <v>0</v>
      </c>
      <c r="AK692" s="3">
        <f t="shared" si="86"/>
        <v>0</v>
      </c>
      <c r="AL692" s="3">
        <f t="shared" si="87"/>
        <v>0</v>
      </c>
      <c r="AM692" s="54"/>
      <c r="AN692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93" spans="2:46" customFormat="1" ht="31.5" thickBot="1">
      <c r="B693" s="476"/>
      <c r="C693" s="3" t="s">
        <v>433</v>
      </c>
      <c r="D693" s="611" t="s">
        <v>353</v>
      </c>
      <c r="E693" s="607" t="s">
        <v>75</v>
      </c>
      <c r="F693" s="607" t="s">
        <v>140</v>
      </c>
      <c r="G693" s="600">
        <v>3</v>
      </c>
      <c r="H693" s="600"/>
      <c r="I693" s="600"/>
      <c r="J693" s="600"/>
      <c r="K693" s="593"/>
      <c r="L693" s="593"/>
      <c r="M693" s="593"/>
      <c r="N693" s="593"/>
      <c r="O693" s="593"/>
      <c r="P693" s="593"/>
      <c r="Q693" s="593"/>
      <c r="R693" s="593"/>
      <c r="S693" s="593"/>
      <c r="T693" s="593"/>
      <c r="U693" s="592" t="str">
        <f>IF(Tabela1[[#This Row],[Desconto SLA Mês]]&lt;&gt;"preenchimento pendente","Sim","Não")</f>
        <v>Sim</v>
      </c>
      <c r="V693" s="592">
        <f t="shared" si="84"/>
        <v>0</v>
      </c>
      <c r="W693" s="592"/>
      <c r="X693" s="609"/>
      <c r="Y693" s="609"/>
      <c r="Z693" s="609"/>
      <c r="AA693" s="610">
        <v>45992</v>
      </c>
      <c r="AB693" s="668" cm="1">
        <f t="array" ref="AB69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93" s="207"/>
      <c r="AD693" s="207"/>
      <c r="AE693" s="207"/>
      <c r="AF693" s="5"/>
      <c r="AG693" s="5"/>
      <c r="AH693" s="5"/>
      <c r="AI693" s="54"/>
      <c r="AJ693" s="3">
        <f t="shared" si="85"/>
        <v>0</v>
      </c>
      <c r="AK693" s="3">
        <f t="shared" si="86"/>
        <v>0</v>
      </c>
      <c r="AL693" s="3">
        <f t="shared" si="87"/>
        <v>0</v>
      </c>
      <c r="AM693" s="54"/>
      <c r="AN693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94" spans="2:46" customFormat="1" ht="31.5" thickBot="1">
      <c r="B694" s="476"/>
      <c r="C694" s="3" t="s">
        <v>433</v>
      </c>
      <c r="D694" s="611" t="s">
        <v>353</v>
      </c>
      <c r="E694" s="607" t="s">
        <v>208</v>
      </c>
      <c r="F694" s="607" t="s">
        <v>181</v>
      </c>
      <c r="G694" s="600">
        <v>12</v>
      </c>
      <c r="H694" s="600"/>
      <c r="I694" s="600"/>
      <c r="J694" s="600"/>
      <c r="K694" s="593"/>
      <c r="L694" s="593"/>
      <c r="M694" s="593"/>
      <c r="N694" s="593"/>
      <c r="O694" s="593"/>
      <c r="P694" s="593"/>
      <c r="Q694" s="593"/>
      <c r="R694" s="593"/>
      <c r="S694" s="593"/>
      <c r="T694" s="593"/>
      <c r="U694" s="592" t="str">
        <f>IF(Tabela1[[#This Row],[Desconto SLA Mês]]&lt;&gt;"preenchimento pendente","Sim","Não")</f>
        <v>Sim</v>
      </c>
      <c r="V694" s="592">
        <f t="shared" si="84"/>
        <v>0</v>
      </c>
      <c r="W694" s="592"/>
      <c r="X694" s="609"/>
      <c r="Y694" s="609"/>
      <c r="Z694" s="609"/>
      <c r="AA694" s="610">
        <v>45992</v>
      </c>
      <c r="AB694" s="668" cm="1">
        <f t="array" ref="AB69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94" s="207"/>
      <c r="AD694" s="207"/>
      <c r="AE694" s="207"/>
      <c r="AF694" s="5"/>
      <c r="AG694" s="5"/>
      <c r="AH694" s="5"/>
      <c r="AI694" s="54"/>
      <c r="AJ694" s="3">
        <f t="shared" si="85"/>
        <v>0</v>
      </c>
      <c r="AK694" s="3">
        <f t="shared" si="86"/>
        <v>0</v>
      </c>
      <c r="AL694" s="3">
        <f t="shared" si="87"/>
        <v>0</v>
      </c>
      <c r="AM694" s="54"/>
      <c r="AN694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95" spans="2:46" customFormat="1" ht="31.5" thickBot="1">
      <c r="B695" s="476"/>
      <c r="C695" s="3" t="s">
        <v>433</v>
      </c>
      <c r="D695" s="611" t="s">
        <v>353</v>
      </c>
      <c r="E695" s="607" t="s">
        <v>210</v>
      </c>
      <c r="F695" s="607" t="s">
        <v>193</v>
      </c>
      <c r="G695" s="600">
        <v>10</v>
      </c>
      <c r="H695" s="600"/>
      <c r="I695" s="600"/>
      <c r="J695" s="600"/>
      <c r="K695" s="593"/>
      <c r="L695" s="593"/>
      <c r="M695" s="593"/>
      <c r="N695" s="593"/>
      <c r="O695" s="593"/>
      <c r="P695" s="593"/>
      <c r="Q695" s="593"/>
      <c r="R695" s="593"/>
      <c r="S695" s="593"/>
      <c r="T695" s="593"/>
      <c r="U695" s="592" t="str">
        <f>IF(Tabela1[[#This Row],[Desconto SLA Mês]]&lt;&gt;"preenchimento pendente","Sim","Não")</f>
        <v>Sim</v>
      </c>
      <c r="V695" s="592">
        <f t="shared" si="84"/>
        <v>0</v>
      </c>
      <c r="W695" s="592"/>
      <c r="X695" s="609"/>
      <c r="Y695" s="609"/>
      <c r="Z695" s="609"/>
      <c r="AA695" s="610">
        <v>45992</v>
      </c>
      <c r="AB695" s="668" cm="1">
        <f t="array" ref="AB69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95" s="64"/>
      <c r="AD695" s="64"/>
      <c r="AE695" s="64"/>
      <c r="AF695" s="5"/>
      <c r="AG695" s="5"/>
      <c r="AH695" s="5"/>
      <c r="AI695" s="54"/>
      <c r="AJ695" s="3">
        <f t="shared" si="85"/>
        <v>0</v>
      </c>
      <c r="AK695" s="3">
        <f t="shared" si="86"/>
        <v>0</v>
      </c>
      <c r="AL695" s="3">
        <f t="shared" si="87"/>
        <v>0</v>
      </c>
      <c r="AM695" s="54"/>
      <c r="AN695" s="3" t="str">
        <f>_xlfn.XLOOKUP(Tabela1[[#This Row],[Unidade]],tabShoppingsEmails[Shopping],tabShoppingsEmails[E-mails consolidados])</f>
        <v>lelia.santiago@allos.co; vinicius.ssilva@allos.co; joao.costa@allos.co; saulo.bezerra@allos.co; robson.campos@allos.co</v>
      </c>
    </row>
    <row r="696" spans="2:46" customFormat="1" ht="20.9" customHeight="1" thickBot="1">
      <c r="B696" s="476"/>
      <c r="C696" s="3" t="s">
        <v>433</v>
      </c>
      <c r="D696" s="611" t="s">
        <v>344</v>
      </c>
      <c r="E696" s="607" t="s">
        <v>212</v>
      </c>
      <c r="F696" s="607" t="s">
        <v>152</v>
      </c>
      <c r="G696" s="600">
        <v>11.65</v>
      </c>
      <c r="H696" s="600"/>
      <c r="I696" s="600"/>
      <c r="J696" s="600"/>
      <c r="K696" s="593"/>
      <c r="L696" s="593"/>
      <c r="M696" s="593"/>
      <c r="N696" s="593"/>
      <c r="O696" s="593"/>
      <c r="P696" s="593"/>
      <c r="Q696" s="593"/>
      <c r="R696" s="593"/>
      <c r="S696" s="593"/>
      <c r="T696" s="593"/>
      <c r="U696" s="592" t="str">
        <f>IF(Tabela1[[#This Row],[Desconto SLA Mês]]&lt;&gt;"preenchimento pendente","Sim","Não")</f>
        <v>Sim</v>
      </c>
      <c r="V696" s="592">
        <f t="shared" si="84"/>
        <v>0</v>
      </c>
      <c r="W696" s="592"/>
      <c r="X696" s="609"/>
      <c r="Y696" s="609"/>
      <c r="Z696" s="609"/>
      <c r="AA696" s="610">
        <v>46023</v>
      </c>
      <c r="AB696" s="668" cm="1">
        <f t="array" ref="AB69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96" s="207"/>
      <c r="AD696" s="207"/>
      <c r="AE696" s="207"/>
      <c r="AF696" s="5"/>
      <c r="AG696" s="5"/>
      <c r="AH696" s="5"/>
      <c r="AI696" s="54"/>
      <c r="AJ696" s="3">
        <f t="shared" si="85"/>
        <v>0</v>
      </c>
      <c r="AK696" s="3">
        <f t="shared" si="86"/>
        <v>0</v>
      </c>
      <c r="AL696" s="3">
        <f t="shared" si="87"/>
        <v>0</v>
      </c>
      <c r="AM696" s="54"/>
      <c r="AN696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697" spans="2:46" customFormat="1" ht="20.9" customHeight="1" thickBot="1">
      <c r="B697" s="476"/>
      <c r="C697" s="3" t="s">
        <v>433</v>
      </c>
      <c r="D697" s="611" t="s">
        <v>344</v>
      </c>
      <c r="E697" s="607" t="s">
        <v>214</v>
      </c>
      <c r="F697" s="619" t="s">
        <v>142</v>
      </c>
      <c r="G697" s="641">
        <v>14</v>
      </c>
      <c r="H697" s="600"/>
      <c r="I697" s="600"/>
      <c r="J697" s="600"/>
      <c r="K697" s="593"/>
      <c r="L697" s="593"/>
      <c r="M697" s="593"/>
      <c r="N697" s="593"/>
      <c r="O697" s="593"/>
      <c r="P697" s="593"/>
      <c r="Q697" s="593"/>
      <c r="R697" s="593"/>
      <c r="S697" s="593"/>
      <c r="T697" s="593"/>
      <c r="U697" s="592" t="str">
        <f>IF(Tabela1[[#This Row],[Desconto SLA Mês]]&lt;&gt;"preenchimento pendente","Sim","Não")</f>
        <v>Sim</v>
      </c>
      <c r="V697" s="592">
        <f t="shared" si="84"/>
        <v>0</v>
      </c>
      <c r="W697" s="592"/>
      <c r="X697" s="609"/>
      <c r="Y697" s="609"/>
      <c r="Z697" s="609"/>
      <c r="AA697" s="610">
        <v>46023</v>
      </c>
      <c r="AB697" s="668" cm="1">
        <f t="array" ref="AB69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97" s="64"/>
      <c r="AD697" s="64"/>
      <c r="AE697" s="64"/>
      <c r="AF697" s="5"/>
      <c r="AG697" s="5"/>
      <c r="AH697" s="5"/>
      <c r="AI697" s="54"/>
      <c r="AJ697" s="3">
        <f t="shared" si="85"/>
        <v>0</v>
      </c>
      <c r="AK697" s="3">
        <f t="shared" si="86"/>
        <v>0</v>
      </c>
      <c r="AL697" s="3">
        <f t="shared" si="87"/>
        <v>0</v>
      </c>
      <c r="AM697" s="54"/>
      <c r="AN697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698" spans="2:46" customFormat="1" ht="20.9" customHeight="1" thickBot="1">
      <c r="B698" s="476"/>
      <c r="C698" s="3" t="s">
        <v>433</v>
      </c>
      <c r="D698" s="611" t="s">
        <v>344</v>
      </c>
      <c r="E698" s="607" t="s">
        <v>213</v>
      </c>
      <c r="F698" s="607" t="s">
        <v>347</v>
      </c>
      <c r="G698" s="600">
        <v>3</v>
      </c>
      <c r="H698" s="600"/>
      <c r="I698" s="600"/>
      <c r="J698" s="600"/>
      <c r="K698" s="593"/>
      <c r="L698" s="593"/>
      <c r="M698" s="593"/>
      <c r="N698" s="593"/>
      <c r="O698" s="593"/>
      <c r="P698" s="593"/>
      <c r="Q698" s="593"/>
      <c r="R698" s="593"/>
      <c r="S698" s="593"/>
      <c r="T698" s="593"/>
      <c r="U698" s="592" t="str">
        <f>IF(Tabela1[[#This Row],[Desconto SLA Mês]]&lt;&gt;"preenchimento pendente","Sim","Não")</f>
        <v>Sim</v>
      </c>
      <c r="V698" s="592">
        <f t="shared" si="84"/>
        <v>0</v>
      </c>
      <c r="W698" s="592"/>
      <c r="X698" s="609"/>
      <c r="Y698" s="609"/>
      <c r="Z698" s="609"/>
      <c r="AA698" s="610">
        <v>46023</v>
      </c>
      <c r="AB698" s="668" cm="1">
        <f t="array" ref="AB698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98" s="207"/>
      <c r="AD698" s="207"/>
      <c r="AE698" s="207"/>
      <c r="AF698" s="5"/>
      <c r="AG698" s="5"/>
      <c r="AH698" s="5"/>
      <c r="AI698" s="5"/>
      <c r="AJ698" s="3">
        <f t="shared" si="85"/>
        <v>0</v>
      </c>
      <c r="AK698" s="3">
        <f t="shared" si="86"/>
        <v>0</v>
      </c>
      <c r="AL698" s="3">
        <f t="shared" si="87"/>
        <v>0</v>
      </c>
      <c r="AM698" s="5"/>
      <c r="AN698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699" spans="2:46" customFormat="1" ht="20.9" customHeight="1" thickBot="1">
      <c r="B699" s="476"/>
      <c r="C699" s="3" t="s">
        <v>433</v>
      </c>
      <c r="D699" s="611" t="s">
        <v>344</v>
      </c>
      <c r="E699" s="607" t="s">
        <v>88</v>
      </c>
      <c r="F699" s="607" t="s">
        <v>158</v>
      </c>
      <c r="G699" s="600">
        <v>43</v>
      </c>
      <c r="H699" s="600"/>
      <c r="I699" s="600"/>
      <c r="J699" s="600"/>
      <c r="K699" s="593"/>
      <c r="L699" s="593"/>
      <c r="M699" s="593"/>
      <c r="N699" s="593"/>
      <c r="O699" s="593"/>
      <c r="P699" s="593"/>
      <c r="Q699" s="593"/>
      <c r="R699" s="593"/>
      <c r="S699" s="593"/>
      <c r="T699" s="593"/>
      <c r="U699" s="592" t="str">
        <f>IF(Tabela1[[#This Row],[Desconto SLA Mês]]&lt;&gt;"preenchimento pendente","Sim","Não")</f>
        <v>Sim</v>
      </c>
      <c r="V699" s="592">
        <f t="shared" si="84"/>
        <v>0</v>
      </c>
      <c r="W699" s="592"/>
      <c r="X699" s="609"/>
      <c r="Y699" s="609"/>
      <c r="Z699" s="609"/>
      <c r="AA699" s="610">
        <v>46023</v>
      </c>
      <c r="AB699" s="668" cm="1">
        <f t="array" ref="AB699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699" s="207"/>
      <c r="AD699" s="207"/>
      <c r="AE699" s="207"/>
      <c r="AF699" s="5"/>
      <c r="AG699" s="5"/>
      <c r="AH699" s="5"/>
      <c r="AI699" s="5"/>
      <c r="AJ699" s="3">
        <f t="shared" si="85"/>
        <v>0</v>
      </c>
      <c r="AK699" s="3">
        <f t="shared" si="86"/>
        <v>0</v>
      </c>
      <c r="AL699" s="3">
        <f t="shared" si="87"/>
        <v>0</v>
      </c>
      <c r="AM699" s="5"/>
      <c r="AN699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</row>
    <row r="700" spans="2:46" customFormat="1" ht="20.9" customHeight="1" thickBot="1">
      <c r="B700" s="476"/>
      <c r="C700" s="3" t="s">
        <v>433</v>
      </c>
      <c r="D700" s="611" t="s">
        <v>344</v>
      </c>
      <c r="E700" s="607" t="s">
        <v>211</v>
      </c>
      <c r="F700" s="607" t="s">
        <v>140</v>
      </c>
      <c r="G700" s="600">
        <v>29</v>
      </c>
      <c r="H700" s="600"/>
      <c r="I700" s="600"/>
      <c r="J700" s="600"/>
      <c r="K700" s="593"/>
      <c r="L700" s="593"/>
      <c r="M700" s="593"/>
      <c r="N700" s="593"/>
      <c r="O700" s="593"/>
      <c r="P700" s="593"/>
      <c r="Q700" s="593"/>
      <c r="R700" s="593"/>
      <c r="S700" s="593"/>
      <c r="T700" s="593"/>
      <c r="U700" s="592" t="str">
        <f>IF(Tabela1[[#This Row],[Desconto SLA Mês]]&lt;&gt;"preenchimento pendente","Sim","Não")</f>
        <v>Sim</v>
      </c>
      <c r="V700" s="592">
        <f t="shared" si="84"/>
        <v>0</v>
      </c>
      <c r="W700" s="592"/>
      <c r="X700" s="609"/>
      <c r="Y700" s="609"/>
      <c r="Z700" s="609"/>
      <c r="AA700" s="610">
        <v>45992</v>
      </c>
      <c r="AB700" s="668" cm="1">
        <f t="array" ref="AB700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700" s="207"/>
      <c r="AD700" s="207"/>
      <c r="AE700" s="207"/>
      <c r="AF700" s="5"/>
      <c r="AG700" s="5"/>
      <c r="AH700" s="5"/>
      <c r="AI700" s="5"/>
      <c r="AJ700" s="3">
        <f t="shared" si="85"/>
        <v>0</v>
      </c>
      <c r="AK700" s="3">
        <f t="shared" si="86"/>
        <v>0</v>
      </c>
      <c r="AL700" s="3">
        <f t="shared" si="87"/>
        <v>0</v>
      </c>
      <c r="AM700" s="5"/>
      <c r="AN700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  <c r="AO700" s="33"/>
      <c r="AP700" s="33"/>
      <c r="AQ700" s="33"/>
      <c r="AR700" s="33"/>
      <c r="AS700" s="33"/>
      <c r="AT700" s="33"/>
    </row>
    <row r="701" spans="2:46" customFormat="1" ht="20.9" customHeight="1" thickBot="1">
      <c r="B701" s="476"/>
      <c r="C701" s="3" t="s">
        <v>433</v>
      </c>
      <c r="D701" s="611" t="s">
        <v>344</v>
      </c>
      <c r="E701" s="607" t="s">
        <v>75</v>
      </c>
      <c r="F701" s="607" t="s">
        <v>140</v>
      </c>
      <c r="G701" s="600"/>
      <c r="H701" s="600"/>
      <c r="I701" s="600"/>
      <c r="J701" s="600"/>
      <c r="K701" s="593"/>
      <c r="L701" s="593"/>
      <c r="M701" s="593"/>
      <c r="N701" s="593"/>
      <c r="O701" s="593"/>
      <c r="P701" s="593"/>
      <c r="Q701" s="593"/>
      <c r="R701" s="593"/>
      <c r="S701" s="593"/>
      <c r="T701" s="593"/>
      <c r="U701" s="592"/>
      <c r="V701" s="592">
        <f t="shared" ref="V701:V707" si="88">(K701+M701+R701+S701+T701+O701)+IF(U701="Sim",P701+Q701,0)</f>
        <v>0</v>
      </c>
      <c r="W701" s="592"/>
      <c r="X701" s="609"/>
      <c r="Y701" s="609"/>
      <c r="Z701" s="609"/>
      <c r="AA701" s="610">
        <v>45992</v>
      </c>
      <c r="AB701" s="668" cm="1">
        <f t="array" ref="AB701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C701" s="207"/>
      <c r="AD701" s="207"/>
      <c r="AE701" s="207"/>
      <c r="AF701" s="5"/>
      <c r="AG701" s="5"/>
      <c r="AH701" s="5"/>
      <c r="AI701" s="5"/>
      <c r="AJ701" s="3"/>
      <c r="AK701" s="3"/>
      <c r="AL701" s="3"/>
      <c r="AM701" s="5"/>
      <c r="AN701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  <c r="AO701" s="33"/>
      <c r="AP701" s="33"/>
      <c r="AQ701" s="33"/>
      <c r="AR701" s="33"/>
      <c r="AS701" s="33"/>
      <c r="AT701" s="33"/>
    </row>
    <row r="702" spans="2:46" customFormat="1" ht="20.9" customHeight="1" thickBot="1">
      <c r="B702" s="476"/>
      <c r="C702" s="3" t="s">
        <v>433</v>
      </c>
      <c r="D702" s="611" t="s">
        <v>344</v>
      </c>
      <c r="E702" s="607" t="s">
        <v>208</v>
      </c>
      <c r="F702" s="607" t="s">
        <v>190</v>
      </c>
      <c r="G702" s="600">
        <v>22</v>
      </c>
      <c r="H702" s="600"/>
      <c r="I702" s="600"/>
      <c r="J702" s="600"/>
      <c r="K702" s="593"/>
      <c r="L702" s="593"/>
      <c r="M702" s="593"/>
      <c r="N702" s="593"/>
      <c r="O702" s="593"/>
      <c r="P702" s="593"/>
      <c r="Q702" s="593"/>
      <c r="R702" s="593"/>
      <c r="S702" s="593"/>
      <c r="T702" s="593"/>
      <c r="U702" s="592" t="str">
        <f>IF(Tabela1[[#This Row],[Desconto SLA Mês]]&lt;&gt;"preenchimento pendente","Sim","Não")</f>
        <v>Sim</v>
      </c>
      <c r="V702" s="592">
        <f t="shared" si="88"/>
        <v>0</v>
      </c>
      <c r="W702" s="592"/>
      <c r="X702" s="609"/>
      <c r="Y702" s="609"/>
      <c r="Z702" s="609"/>
      <c r="AA702" s="610">
        <v>46023</v>
      </c>
      <c r="AB702" s="668" cm="1">
        <f t="array" ref="AB702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702" s="207"/>
      <c r="AD702" s="207"/>
      <c r="AE702" s="207"/>
      <c r="AF702" s="5"/>
      <c r="AG702" s="5"/>
      <c r="AH702" s="5"/>
      <c r="AI702" s="5"/>
      <c r="AJ702" s="3">
        <f t="shared" ref="AJ702:AJ707" si="89">L702-M702</f>
        <v>0</v>
      </c>
      <c r="AK702" s="3">
        <f t="shared" ref="AK702:AK707" si="90">AC702-AD702</f>
        <v>0</v>
      </c>
      <c r="AL702" s="3">
        <f t="shared" ref="AL702:AL707" si="91">K702-V702</f>
        <v>0</v>
      </c>
      <c r="AM702" s="5"/>
      <c r="AN702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  <c r="AO702" s="33"/>
      <c r="AP702" s="33"/>
      <c r="AQ702" s="33"/>
      <c r="AR702" s="33"/>
      <c r="AS702" s="33"/>
      <c r="AT702" s="33"/>
    </row>
    <row r="703" spans="2:46" customFormat="1" ht="20.9" customHeight="1" thickBot="1">
      <c r="B703" s="476"/>
      <c r="C703" s="3" t="s">
        <v>433</v>
      </c>
      <c r="D703" s="611" t="s">
        <v>344</v>
      </c>
      <c r="E703" s="607" t="s">
        <v>210</v>
      </c>
      <c r="F703" s="607" t="s">
        <v>190</v>
      </c>
      <c r="G703" s="600">
        <v>16</v>
      </c>
      <c r="H703" s="600"/>
      <c r="I703" s="600"/>
      <c r="J703" s="600"/>
      <c r="K703" s="593"/>
      <c r="L703" s="593"/>
      <c r="M703" s="593"/>
      <c r="N703" s="593"/>
      <c r="O703" s="593"/>
      <c r="P703" s="593"/>
      <c r="Q703" s="593"/>
      <c r="R703" s="593"/>
      <c r="S703" s="593"/>
      <c r="T703" s="593"/>
      <c r="U703" s="592" t="str">
        <f>IF(Tabela1[[#This Row],[Desconto SLA Mês]]&lt;&gt;"preenchimento pendente","Sim","Não")</f>
        <v>Sim</v>
      </c>
      <c r="V703" s="592">
        <f t="shared" si="88"/>
        <v>0</v>
      </c>
      <c r="W703" s="592"/>
      <c r="X703" s="609"/>
      <c r="Y703" s="609"/>
      <c r="Z703" s="609"/>
      <c r="AA703" s="610">
        <v>46023</v>
      </c>
      <c r="AB703" s="668" cm="1">
        <f t="array" ref="AB703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703" s="207"/>
      <c r="AD703" s="207"/>
      <c r="AE703" s="207"/>
      <c r="AF703" s="5"/>
      <c r="AG703" s="5"/>
      <c r="AH703" s="5"/>
      <c r="AI703" s="5"/>
      <c r="AJ703" s="3">
        <f t="shared" si="89"/>
        <v>0</v>
      </c>
      <c r="AK703" s="3">
        <f t="shared" si="90"/>
        <v>0</v>
      </c>
      <c r="AL703" s="3">
        <f t="shared" si="91"/>
        <v>0</v>
      </c>
      <c r="AM703" s="5"/>
      <c r="AN703" s="3" t="str">
        <f>_xlfn.XLOOKUP(Tabela1[[#This Row],[Unidade]],tabShoppingsEmails[Shopping],tabShoppingsEmails[E-mails consolidados])</f>
        <v>luiza.mello@allos.co; patricia.ribeiro@allos.co; cleiton.alencar@allos.co; ari.neto@allos.co; ingryd.messias@allos.co; alexandre.anfora@allos.co</v>
      </c>
      <c r="AO703" s="33"/>
      <c r="AP703" s="33"/>
      <c r="AQ703" s="33"/>
      <c r="AR703" s="33"/>
      <c r="AS703" s="33"/>
      <c r="AT703" s="33"/>
    </row>
    <row r="704" spans="2:46" customFormat="1" ht="20.9" customHeight="1" thickBot="1">
      <c r="B704" s="476"/>
      <c r="C704" s="3" t="s">
        <v>433</v>
      </c>
      <c r="D704" s="611" t="s">
        <v>348</v>
      </c>
      <c r="E704" s="607" t="s">
        <v>212</v>
      </c>
      <c r="F704" s="607" t="s">
        <v>143</v>
      </c>
      <c r="G704" s="600">
        <v>4.66</v>
      </c>
      <c r="H704" s="600"/>
      <c r="I704" s="600"/>
      <c r="J704" s="600"/>
      <c r="K704" s="593"/>
      <c r="L704" s="593"/>
      <c r="M704" s="593"/>
      <c r="N704" s="593"/>
      <c r="O704" s="593"/>
      <c r="P704" s="593"/>
      <c r="Q704" s="593"/>
      <c r="R704" s="593"/>
      <c r="S704" s="593"/>
      <c r="T704" s="593"/>
      <c r="U704" s="592" t="str">
        <f>IF(Tabela1[[#This Row],[Desconto SLA Mês]]&lt;&gt;"preenchimento pendente","Sim","Não")</f>
        <v>Sim</v>
      </c>
      <c r="V704" s="592">
        <f t="shared" si="88"/>
        <v>0</v>
      </c>
      <c r="W704" s="592"/>
      <c r="X704" s="609"/>
      <c r="Y704" s="609"/>
      <c r="Z704" s="609"/>
      <c r="AA704" s="610">
        <v>45992</v>
      </c>
      <c r="AB704" s="668" cm="1">
        <f t="array" ref="AB704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704" s="207"/>
      <c r="AD704" s="207"/>
      <c r="AE704" s="207"/>
      <c r="AF704" s="5"/>
      <c r="AG704" s="5"/>
      <c r="AH704" s="5"/>
      <c r="AI704" s="5"/>
      <c r="AJ704" s="3">
        <f t="shared" si="89"/>
        <v>0</v>
      </c>
      <c r="AK704" s="3">
        <f t="shared" si="90"/>
        <v>0</v>
      </c>
      <c r="AL704" s="3">
        <f t="shared" si="91"/>
        <v>0</v>
      </c>
      <c r="AM704" s="5"/>
      <c r="AN704" s="3" t="e">
        <f>_xlfn.XLOOKUP(Tabela1[[#This Row],[Unidade]],tabShoppingsEmails[Shopping],tabShoppingsEmails[E-mails consolidados])</f>
        <v>#N/A</v>
      </c>
      <c r="AO704" s="33"/>
      <c r="AP704" s="33"/>
      <c r="AQ704" s="33"/>
      <c r="AR704" s="33"/>
      <c r="AS704" s="33"/>
      <c r="AT704" s="33"/>
    </row>
    <row r="705" spans="2:46" customFormat="1" ht="20.9" customHeight="1" thickBot="1">
      <c r="B705" s="476"/>
      <c r="C705" s="3" t="s">
        <v>433</v>
      </c>
      <c r="D705" s="611" t="s">
        <v>348</v>
      </c>
      <c r="E705" s="607" t="s">
        <v>88</v>
      </c>
      <c r="F705" s="607" t="s">
        <v>180</v>
      </c>
      <c r="G705" s="600">
        <v>25</v>
      </c>
      <c r="H705" s="600"/>
      <c r="I705" s="600"/>
      <c r="J705" s="600"/>
      <c r="K705" s="593"/>
      <c r="L705" s="593"/>
      <c r="M705" s="593"/>
      <c r="N705" s="593"/>
      <c r="O705" s="593"/>
      <c r="P705" s="669"/>
      <c r="Q705" s="595"/>
      <c r="R705" s="595"/>
      <c r="S705" s="595"/>
      <c r="T705" s="595"/>
      <c r="U705" s="592" t="str">
        <f>IF(Tabela1[[#This Row],[Desconto SLA Mês]]&lt;&gt;"preenchimento pendente","Sim","Não")</f>
        <v>Sim</v>
      </c>
      <c r="V705" s="592">
        <f t="shared" si="88"/>
        <v>0</v>
      </c>
      <c r="W705" s="592"/>
      <c r="X705" s="609"/>
      <c r="Y705" s="609"/>
      <c r="Z705" s="609"/>
      <c r="AA705" s="610">
        <v>45992</v>
      </c>
      <c r="AB705" s="668" cm="1">
        <f t="array" ref="AB705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705" s="207"/>
      <c r="AD705" s="207"/>
      <c r="AE705" s="207"/>
      <c r="AF705" s="5"/>
      <c r="AG705" s="5"/>
      <c r="AH705" s="5"/>
      <c r="AI705" s="5"/>
      <c r="AJ705" s="3">
        <f t="shared" si="89"/>
        <v>0</v>
      </c>
      <c r="AK705" s="3">
        <f t="shared" si="90"/>
        <v>0</v>
      </c>
      <c r="AL705" s="3">
        <f t="shared" si="91"/>
        <v>0</v>
      </c>
      <c r="AM705" s="5"/>
      <c r="AN705" s="3" t="e">
        <f>_xlfn.XLOOKUP(Tabela1[[#This Row],[Unidade]],tabShoppingsEmails[Shopping],tabShoppingsEmails[E-mails consolidados])</f>
        <v>#N/A</v>
      </c>
      <c r="AO705" s="33"/>
      <c r="AP705" s="33"/>
      <c r="AQ705" s="33"/>
      <c r="AR705" s="33"/>
      <c r="AS705" s="33"/>
      <c r="AT705" s="33"/>
    </row>
    <row r="706" spans="2:46" customFormat="1" ht="20.9" customHeight="1" thickBot="1">
      <c r="B706" s="476"/>
      <c r="C706" s="3" t="s">
        <v>433</v>
      </c>
      <c r="D706" s="611" t="s">
        <v>348</v>
      </c>
      <c r="E706" s="607" t="s">
        <v>75</v>
      </c>
      <c r="F706" s="607" t="s">
        <v>138</v>
      </c>
      <c r="G706" s="600">
        <v>2</v>
      </c>
      <c r="H706" s="600"/>
      <c r="I706" s="600"/>
      <c r="J706" s="600"/>
      <c r="K706" s="593"/>
      <c r="L706" s="593"/>
      <c r="M706" s="593"/>
      <c r="N706" s="593"/>
      <c r="O706" s="593"/>
      <c r="P706" s="669"/>
      <c r="Q706" s="595"/>
      <c r="R706" s="595"/>
      <c r="S706" s="595"/>
      <c r="T706" s="595"/>
      <c r="U706" s="592" t="str">
        <f>IF(Tabela1[[#This Row],[Desconto SLA Mês]]&lt;&gt;"preenchimento pendente","Sim","Não")</f>
        <v>Sim</v>
      </c>
      <c r="V706" s="592">
        <f t="shared" si="88"/>
        <v>0</v>
      </c>
      <c r="W706" s="592"/>
      <c r="X706" s="609"/>
      <c r="Y706" s="609"/>
      <c r="Z706" s="609"/>
      <c r="AA706" s="610">
        <v>45992</v>
      </c>
      <c r="AB706" s="668" cm="1">
        <f t="array" ref="AB706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706" s="207"/>
      <c r="AD706" s="207"/>
      <c r="AE706" s="207"/>
      <c r="AF706" s="5"/>
      <c r="AG706" s="5"/>
      <c r="AH706" s="5"/>
      <c r="AI706" s="5"/>
      <c r="AJ706" s="3">
        <f t="shared" si="89"/>
        <v>0</v>
      </c>
      <c r="AK706" s="3">
        <f t="shared" si="90"/>
        <v>0</v>
      </c>
      <c r="AL706" s="3">
        <f t="shared" si="91"/>
        <v>0</v>
      </c>
      <c r="AM706" s="5"/>
      <c r="AN706" s="3" t="e">
        <f>_xlfn.XLOOKUP(Tabela1[[#This Row],[Unidade]],tabShoppingsEmails[Shopping],tabShoppingsEmails[E-mails consolidados])</f>
        <v>#N/A</v>
      </c>
      <c r="AO706" s="33"/>
      <c r="AP706" s="33"/>
      <c r="AQ706" s="33"/>
      <c r="AR706" s="33"/>
      <c r="AS706" s="33"/>
      <c r="AT706" s="33"/>
    </row>
    <row r="707" spans="2:46" customFormat="1" ht="20.9" customHeight="1" thickBot="1">
      <c r="B707" s="476"/>
      <c r="C707" s="3" t="s">
        <v>433</v>
      </c>
      <c r="D707" s="611" t="s">
        <v>348</v>
      </c>
      <c r="E707" s="607" t="s">
        <v>210</v>
      </c>
      <c r="F707" s="607" t="s">
        <v>151</v>
      </c>
      <c r="G707" s="600">
        <v>6</v>
      </c>
      <c r="H707" s="600"/>
      <c r="I707" s="600"/>
      <c r="J707" s="600"/>
      <c r="K707" s="593"/>
      <c r="L707" s="593"/>
      <c r="M707" s="593"/>
      <c r="N707" s="593"/>
      <c r="O707" s="593"/>
      <c r="P707" s="593"/>
      <c r="Q707" s="593"/>
      <c r="R707" s="593"/>
      <c r="S707" s="593"/>
      <c r="T707" s="593"/>
      <c r="U707" s="592" t="str">
        <f>IF(Tabela1[[#This Row],[Desconto SLA Mês]]&lt;&gt;"preenchimento pendente","Sim","Não")</f>
        <v>Sim</v>
      </c>
      <c r="V707" s="592">
        <f t="shared" si="88"/>
        <v>0</v>
      </c>
      <c r="W707" s="592"/>
      <c r="X707" s="609"/>
      <c r="Y707" s="609"/>
      <c r="Z707" s="609"/>
      <c r="AA707" s="610">
        <v>45992</v>
      </c>
      <c r="AB707" s="668" cm="1">
        <f t="array" ref="AB707">IFERROR(
  IF(
    _xlfn.XLOOKUP(
      1,
      --(
        ('Condição de Faturamento'!$C$2:$C$1004 = Tabela1[[#This Row],[Unidade]]) *
        ('Condição de Faturamento'!$D$2:$D$1004 = Tabela1[[#This Row],[Categoria]]) *
        ('Condição de Faturamento'!$E$2:$E$1004 = Tabela1[[#This Row],[Fornecedor]])
      ),
      'Condição de Faturamento'!$F$2:$F$1004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C707" s="207"/>
      <c r="AD707" s="207"/>
      <c r="AE707" s="207"/>
      <c r="AF707" s="5"/>
      <c r="AG707" s="5"/>
      <c r="AH707" s="5"/>
      <c r="AI707" s="5"/>
      <c r="AJ707" s="3">
        <f t="shared" si="89"/>
        <v>0</v>
      </c>
      <c r="AK707" s="3">
        <f t="shared" si="90"/>
        <v>0</v>
      </c>
      <c r="AL707" s="3">
        <f t="shared" si="91"/>
        <v>0</v>
      </c>
      <c r="AM707" s="5"/>
      <c r="AN707" s="751" t="e">
        <f>_xlfn.XLOOKUP(Tabela1[[#This Row],[Unidade]],tabShoppingsEmails[Shopping],tabShoppingsEmails[E-mails consolidados])</f>
        <v>#N/A</v>
      </c>
      <c r="AO707" s="33"/>
      <c r="AP707" s="33"/>
      <c r="AQ707" s="33"/>
      <c r="AR707" s="33"/>
      <c r="AS707" s="33"/>
      <c r="AT707" s="33"/>
    </row>
    <row r="708" spans="2:46" ht="16" thickBot="1">
      <c r="B708" s="508"/>
      <c r="C708" s="508"/>
      <c r="D708" s="642" t="s">
        <v>9</v>
      </c>
      <c r="E708" s="642"/>
      <c r="F708" s="642"/>
      <c r="G708" s="643"/>
      <c r="H708" s="644">
        <f t="shared" ref="H708:T708" si="92">SUBTOTAL(9,H2:H707)</f>
        <v>9086.49</v>
      </c>
      <c r="I708" s="644">
        <f t="shared" si="92"/>
        <v>5421</v>
      </c>
      <c r="J708" s="644">
        <f t="shared" si="92"/>
        <v>105.23</v>
      </c>
      <c r="K708" s="603">
        <f>SUBTOTAL(9,K2:K707)</f>
        <v>52291477.859693415</v>
      </c>
      <c r="L708" s="603">
        <f t="shared" si="92"/>
        <v>-157030.98500000002</v>
      </c>
      <c r="M708" s="603">
        <f t="shared" si="92"/>
        <v>-857456.7558233079</v>
      </c>
      <c r="N708" s="645">
        <f t="shared" si="92"/>
        <v>-656.90633333333301</v>
      </c>
      <c r="O708" s="645">
        <f t="shared" si="92"/>
        <v>-2281.0345000000007</v>
      </c>
      <c r="P708" s="603">
        <f t="shared" si="92"/>
        <v>-210066.0261901081</v>
      </c>
      <c r="Q708" s="645">
        <f t="shared" si="92"/>
        <v>-21507.247366644773</v>
      </c>
      <c r="R708" s="645">
        <f t="shared" si="92"/>
        <v>-30743.638802379697</v>
      </c>
      <c r="S708" s="603">
        <f t="shared" si="92"/>
        <v>-90247.53808764425</v>
      </c>
      <c r="T708" s="603">
        <f t="shared" si="92"/>
        <v>-21919.211465983455</v>
      </c>
      <c r="U708" s="643"/>
      <c r="V708" s="603" t="e">
        <f>SUBTOTAL(9,V2:V707)</f>
        <v>#REF!</v>
      </c>
      <c r="W708" s="646">
        <f>SUBTOTAL(9,W2:W707)</f>
        <v>0</v>
      </c>
      <c r="X708" s="646">
        <f>SUBTOTAL(9,X2:X707)</f>
        <v>0</v>
      </c>
      <c r="Y708" s="646">
        <f>SUBTOTAL(9,Y2:Y707)</f>
        <v>745583.64618674724</v>
      </c>
      <c r="Z708" s="643"/>
      <c r="AA708" s="603"/>
      <c r="AB708" s="647"/>
      <c r="AC708" s="510"/>
      <c r="AD708" s="510"/>
      <c r="AE708" s="508"/>
    </row>
    <row r="714" spans="2:46" ht="20.5" customHeight="1">
      <c r="C714" s="811" t="s">
        <v>471</v>
      </c>
      <c r="D714" s="811"/>
      <c r="E714" s="811"/>
    </row>
    <row r="715" spans="2:46" ht="20.5" customHeight="1">
      <c r="C715" s="729" t="s">
        <v>454</v>
      </c>
      <c r="D715" s="729" t="s">
        <v>454</v>
      </c>
      <c r="E715" s="729" t="s">
        <v>432</v>
      </c>
    </row>
  </sheetData>
  <sheetProtection formatCells="0" formatColumns="0" formatRows="0" insertRows="0" deleteRows="0" sort="0" autoFilter="0" pivotTables="0"/>
  <sortState xmlns:xlrd2="http://schemas.microsoft.com/office/spreadsheetml/2017/richdata2" ref="C2:AA707">
    <sortCondition ref="D2:D707"/>
    <sortCondition ref="E2:E707"/>
    <sortCondition ref="AA2:AA707"/>
  </sortState>
  <mergeCells count="1">
    <mergeCell ref="C714:E714"/>
  </mergeCells>
  <phoneticPr fontId="5" type="noConversion"/>
  <conditionalFormatting sqref="A708:XFD708">
    <cfRule type="cellIs" dxfId="105" priority="140" operator="lessThan">
      <formula>0</formula>
    </cfRule>
  </conditionalFormatting>
  <conditionalFormatting sqref="C715:D715">
    <cfRule type="cellIs" dxfId="104" priority="113" operator="equal">
      <formula>""</formula>
    </cfRule>
    <cfRule type="cellIs" dxfId="103" priority="112" operator="equal">
      <formula>"Informação pendente"</formula>
    </cfRule>
  </conditionalFormatting>
  <conditionalFormatting sqref="C715:E715">
    <cfRule type="cellIs" dxfId="102" priority="109" operator="lessThan">
      <formula>0</formula>
    </cfRule>
  </conditionalFormatting>
  <conditionalFormatting sqref="E715">
    <cfRule type="containsText" dxfId="101" priority="110" operator="containsText" text="preenchimento pendente">
      <formula>NOT(ISERROR(SEARCH("preenchimento pendente",E715)))</formula>
    </cfRule>
  </conditionalFormatting>
  <conditionalFormatting sqref="I304 I306:I308">
    <cfRule type="containsText" dxfId="100" priority="128" operator="containsText" text="informação pendente">
      <formula>NOT(ISERROR(SEARCH("informação pendente",I304)))</formula>
    </cfRule>
  </conditionalFormatting>
  <conditionalFormatting sqref="I311 I313:I315">
    <cfRule type="cellIs" dxfId="99" priority="106" operator="lessThan">
      <formula>0</formula>
    </cfRule>
    <cfRule type="cellIs" dxfId="98" priority="108" operator="equal">
      <formula>""</formula>
    </cfRule>
    <cfRule type="cellIs" dxfId="97" priority="107" operator="equal">
      <formula>"Informação pendente"</formula>
    </cfRule>
  </conditionalFormatting>
  <conditionalFormatting sqref="I363">
    <cfRule type="containsText" dxfId="96" priority="120" operator="containsText" text="informação pendente">
      <formula>NOT(ISERROR(SEARCH("informação pendente",I363)))</formula>
    </cfRule>
  </conditionalFormatting>
  <conditionalFormatting sqref="I365">
    <cfRule type="containsText" dxfId="95" priority="122" operator="containsText" text="informação pendente">
      <formula>NOT(ISERROR(SEARCH("informação pendente",I365)))</formula>
    </cfRule>
  </conditionalFormatting>
  <conditionalFormatting sqref="I369:I372 J369:J372">
    <cfRule type="cellIs" dxfId="94" priority="100" operator="lessThan">
      <formula>0</formula>
    </cfRule>
    <cfRule type="cellIs" dxfId="93" priority="101" operator="equal">
      <formula>"Informação pendente"</formula>
    </cfRule>
    <cfRule type="cellIs" dxfId="92" priority="102" operator="equal">
      <formula>""</formula>
    </cfRule>
  </conditionalFormatting>
  <conditionalFormatting sqref="I485">
    <cfRule type="cellIs" dxfId="91" priority="11" operator="equal">
      <formula>""</formula>
    </cfRule>
    <cfRule type="cellIs" dxfId="90" priority="9" operator="lessThan">
      <formula>0</formula>
    </cfRule>
    <cfRule type="cellIs" dxfId="89" priority="10" operator="equal">
      <formula>"Informação pendente"</formula>
    </cfRule>
  </conditionalFormatting>
  <conditionalFormatting sqref="I501">
    <cfRule type="cellIs" dxfId="88" priority="42" operator="lessThan">
      <formula>0</formula>
    </cfRule>
    <cfRule type="cellIs" dxfId="87" priority="43" operator="equal">
      <formula>"Informação pendente"</formula>
    </cfRule>
    <cfRule type="cellIs" dxfId="86" priority="44" operator="equal">
      <formula>""</formula>
    </cfRule>
  </conditionalFormatting>
  <conditionalFormatting sqref="I295:J295">
    <cfRule type="containsText" dxfId="85" priority="134" operator="containsText" text="informação pendente">
      <formula>NOT(ISERROR(SEARCH("informação pendente",I295)))</formula>
    </cfRule>
  </conditionalFormatting>
  <conditionalFormatting sqref="I300:J303 I359:I362 J359:J362">
    <cfRule type="cellIs" dxfId="84" priority="97" operator="lessThan">
      <formula>0</formula>
    </cfRule>
    <cfRule type="cellIs" dxfId="83" priority="98" operator="equal">
      <formula>"Informação pendente"</formula>
    </cfRule>
    <cfRule type="cellIs" dxfId="82" priority="99" operator="equal">
      <formula>""</formula>
    </cfRule>
  </conditionalFormatting>
  <conditionalFormatting sqref="I349:J352">
    <cfRule type="cellIs" dxfId="81" priority="87" operator="equal">
      <formula>""</formula>
    </cfRule>
    <cfRule type="cellIs" dxfId="80" priority="86" operator="equal">
      <formula>"Informação pendente"</formula>
    </cfRule>
    <cfRule type="cellIs" dxfId="79" priority="85" operator="lessThan">
      <formula>0</formula>
    </cfRule>
  </conditionalFormatting>
  <conditionalFormatting sqref="I354:J354">
    <cfRule type="containsText" dxfId="78" priority="129" operator="containsText" text="informação pendente">
      <formula>NOT(ISERROR(SEARCH("informação pendente",I354)))</formula>
    </cfRule>
  </conditionalFormatting>
  <conditionalFormatting sqref="I409:J412">
    <cfRule type="cellIs" dxfId="77" priority="94" operator="equal">
      <formula>""</formula>
    </cfRule>
    <cfRule type="cellIs" dxfId="76" priority="93" operator="equal">
      <formula>"Informação pendente"</formula>
    </cfRule>
    <cfRule type="cellIs" dxfId="75" priority="92" operator="lessThan">
      <formula>0</formula>
    </cfRule>
  </conditionalFormatting>
  <conditionalFormatting sqref="I414:J414">
    <cfRule type="containsText" dxfId="74" priority="58" operator="containsText" text="informação pendente">
      <formula>NOT(ISERROR(SEARCH("informação pendente",I414)))</formula>
    </cfRule>
  </conditionalFormatting>
  <conditionalFormatting sqref="I419:J423">
    <cfRule type="cellIs" dxfId="73" priority="57" operator="equal">
      <formula>""</formula>
    </cfRule>
    <cfRule type="cellIs" dxfId="72" priority="55" operator="lessThan">
      <formula>0</formula>
    </cfRule>
    <cfRule type="cellIs" dxfId="71" priority="56" operator="equal">
      <formula>"Informação pendente"</formula>
    </cfRule>
  </conditionalFormatting>
  <conditionalFormatting sqref="I425:J425">
    <cfRule type="cellIs" dxfId="70" priority="66" operator="equal">
      <formula>""</formula>
    </cfRule>
    <cfRule type="cellIs" dxfId="69" priority="65" operator="equal">
      <formula>"Informação pendente"</formula>
    </cfRule>
    <cfRule type="cellIs" dxfId="68" priority="64" operator="lessThan">
      <formula>0</formula>
    </cfRule>
  </conditionalFormatting>
  <conditionalFormatting sqref="I427:J427">
    <cfRule type="cellIs" dxfId="67" priority="69" operator="lessThan">
      <formula>0</formula>
    </cfRule>
    <cfRule type="cellIs" dxfId="66" priority="71" operator="equal">
      <formula>""</formula>
    </cfRule>
    <cfRule type="cellIs" dxfId="65" priority="70" operator="equal">
      <formula>"Informação pendente"</formula>
    </cfRule>
  </conditionalFormatting>
  <conditionalFormatting sqref="I429:J430">
    <cfRule type="cellIs" dxfId="64" priority="75" operator="lessThan">
      <formula>0</formula>
    </cfRule>
    <cfRule type="cellIs" dxfId="63" priority="76" operator="equal">
      <formula>"Informação pendente"</formula>
    </cfRule>
    <cfRule type="cellIs" dxfId="62" priority="77" operator="equal">
      <formula>""</formula>
    </cfRule>
  </conditionalFormatting>
  <conditionalFormatting sqref="I432:J434">
    <cfRule type="cellIs" dxfId="61" priority="73" operator="equal">
      <formula>"Informação pendente"</formula>
    </cfRule>
    <cfRule type="cellIs" dxfId="60" priority="74" operator="equal">
      <formula>""</formula>
    </cfRule>
    <cfRule type="cellIs" dxfId="59" priority="72" operator="lessThan">
      <formula>0</formula>
    </cfRule>
  </conditionalFormatting>
  <conditionalFormatting sqref="I473:J473 I478:J482 I484:J484 I488:J489 I491:J493">
    <cfRule type="cellIs" dxfId="58" priority="3" operator="lessThan">
      <formula>0</formula>
    </cfRule>
    <cfRule type="cellIs" dxfId="57" priority="4" operator="equal">
      <formula>"Informação pendente"</formula>
    </cfRule>
    <cfRule type="cellIs" dxfId="56" priority="5" operator="equal">
      <formula>""</formula>
    </cfRule>
  </conditionalFormatting>
  <conditionalFormatting sqref="J304 J306:J308">
    <cfRule type="containsText" dxfId="55" priority="125" operator="containsText" text="informação pendente">
      <formula>NOT(ISERROR(SEARCH("informação pendente",J304)))</formula>
    </cfRule>
  </conditionalFormatting>
  <conditionalFormatting sqref="J311 J313:J315">
    <cfRule type="cellIs" dxfId="54" priority="105" operator="equal">
      <formula>""</formula>
    </cfRule>
    <cfRule type="cellIs" dxfId="53" priority="104" operator="equal">
      <formula>"Informação pendente"</formula>
    </cfRule>
    <cfRule type="cellIs" dxfId="52" priority="103" operator="lessThan">
      <formula>0</formula>
    </cfRule>
  </conditionalFormatting>
  <conditionalFormatting sqref="J363">
    <cfRule type="containsText" dxfId="51" priority="119" operator="containsText" text="informação pendente">
      <formula>NOT(ISERROR(SEARCH("informação pendente",J363)))</formula>
    </cfRule>
  </conditionalFormatting>
  <conditionalFormatting sqref="J365">
    <cfRule type="containsText" dxfId="50" priority="121" operator="containsText" text="informação pendente">
      <formula>NOT(ISERROR(SEARCH("informação pendente",J365)))</formula>
    </cfRule>
  </conditionalFormatting>
  <conditionalFormatting sqref="J485">
    <cfRule type="cellIs" dxfId="49" priority="8" operator="equal">
      <formula>""</formula>
    </cfRule>
    <cfRule type="cellIs" dxfId="48" priority="6" operator="lessThan">
      <formula>0</formula>
    </cfRule>
    <cfRule type="cellIs" dxfId="47" priority="7" operator="equal">
      <formula>"Informação pendente"</formula>
    </cfRule>
  </conditionalFormatting>
  <conditionalFormatting sqref="J501">
    <cfRule type="cellIs" dxfId="46" priority="40" operator="equal">
      <formula>"Informação pendente"</formula>
    </cfRule>
    <cfRule type="cellIs" dxfId="45" priority="39" operator="lessThan">
      <formula>0</formula>
    </cfRule>
    <cfRule type="cellIs" dxfId="44" priority="41" operator="equal">
      <formula>""</formula>
    </cfRule>
  </conditionalFormatting>
  <conditionalFormatting sqref="M464:M472 M474:M477 M483 M486:M487 M490 M499:M512 M519:M521 M523:M525 P524 Q642">
    <cfRule type="cellIs" dxfId="43" priority="81" operator="lessThan">
      <formula>0</formula>
    </cfRule>
    <cfRule type="containsText" dxfId="42" priority="82" operator="containsText" text="preenchimento pendente">
      <formula>NOT(ISERROR(SEARCH("preenchimento pendente",M464)))</formula>
    </cfRule>
  </conditionalFormatting>
  <conditionalFormatting sqref="O505">
    <cfRule type="containsText" dxfId="41" priority="35" operator="containsText" text="preenchimento pendente">
      <formula>NOT(ISERROR(SEARCH("preenchimento pendente",O505)))</formula>
    </cfRule>
    <cfRule type="cellIs" dxfId="40" priority="34" operator="lessThan">
      <formula>0</formula>
    </cfRule>
  </conditionalFormatting>
  <conditionalFormatting sqref="O507">
    <cfRule type="containsText" dxfId="39" priority="33" operator="containsText" text="preenchimento pendente">
      <formula>NOT(ISERROR(SEARCH("preenchimento pendente",O507)))</formula>
    </cfRule>
    <cfRule type="cellIs" dxfId="38" priority="32" operator="lessThan">
      <formula>0</formula>
    </cfRule>
  </conditionalFormatting>
  <conditionalFormatting sqref="O509:O512">
    <cfRule type="containsText" dxfId="37" priority="25" operator="containsText" text="preenchimento pendente">
      <formula>NOT(ISERROR(SEARCH("preenchimento pendente",O509)))</formula>
    </cfRule>
    <cfRule type="cellIs" dxfId="36" priority="24" operator="lessThan">
      <formula>0</formula>
    </cfRule>
  </conditionalFormatting>
  <conditionalFormatting sqref="P295">
    <cfRule type="cellIs" dxfId="35" priority="132" operator="lessThan">
      <formula>0</formula>
    </cfRule>
    <cfRule type="containsText" dxfId="34" priority="133" operator="containsText" text="preenchimento pendente">
      <formula>NOT(ISERROR(SEARCH("preenchimento pendente",P295)))</formula>
    </cfRule>
  </conditionalFormatting>
  <conditionalFormatting sqref="P306">
    <cfRule type="containsText" dxfId="33" priority="124" operator="containsText" text="preenchimento pendente">
      <formula>NOT(ISERROR(SEARCH("preenchimento pendente",P306)))</formula>
    </cfRule>
    <cfRule type="cellIs" dxfId="32" priority="123" operator="lessThan">
      <formula>0</formula>
    </cfRule>
  </conditionalFormatting>
  <conditionalFormatting sqref="P349:P352">
    <cfRule type="containsText" dxfId="31" priority="91" operator="containsText" text="preenchimento pendente">
      <formula>NOT(ISERROR(SEARCH("preenchimento pendente",P349)))</formula>
    </cfRule>
    <cfRule type="cellIs" dxfId="30" priority="90" operator="lessThan">
      <formula>0</formula>
    </cfRule>
  </conditionalFormatting>
  <conditionalFormatting sqref="P354">
    <cfRule type="containsText" dxfId="29" priority="131" operator="containsText" text="preenchimento pendente">
      <formula>NOT(ISERROR(SEARCH("preenchimento pendente",P354)))</formula>
    </cfRule>
    <cfRule type="cellIs" dxfId="28" priority="130" operator="lessThan">
      <formula>0</formula>
    </cfRule>
  </conditionalFormatting>
  <conditionalFormatting sqref="P359">
    <cfRule type="cellIs" dxfId="27" priority="95" operator="lessThan">
      <formula>0</formula>
    </cfRule>
    <cfRule type="containsText" dxfId="26" priority="96" operator="containsText" text="preenchimento pendente">
      <formula>NOT(ISERROR(SEARCH("preenchimento pendente",P359)))</formula>
    </cfRule>
  </conditionalFormatting>
  <conditionalFormatting sqref="P365">
    <cfRule type="cellIs" dxfId="25" priority="117" operator="lessThan">
      <formula>0</formula>
    </cfRule>
    <cfRule type="containsText" dxfId="24" priority="118" operator="containsText" text="preenchimento pendente">
      <formula>NOT(ISERROR(SEARCH("preenchimento pendente",P365)))</formula>
    </cfRule>
  </conditionalFormatting>
  <conditionalFormatting sqref="P409:P412">
    <cfRule type="containsText" dxfId="23" priority="89" operator="containsText" text="preenchimento pendente">
      <formula>NOT(ISERROR(SEARCH("preenchimento pendente",P409)))</formula>
    </cfRule>
    <cfRule type="cellIs" dxfId="22" priority="88" operator="lessThan">
      <formula>0</formula>
    </cfRule>
  </conditionalFormatting>
  <conditionalFormatting sqref="P414">
    <cfRule type="containsText" dxfId="21" priority="60" operator="containsText" text="preenchimento pendente">
      <formula>NOT(ISERROR(SEARCH("preenchimento pendente",P414)))</formula>
    </cfRule>
    <cfRule type="cellIs" dxfId="20" priority="59" operator="lessThan">
      <formula>0</formula>
    </cfRule>
  </conditionalFormatting>
  <conditionalFormatting sqref="P419:P422">
    <cfRule type="containsText" dxfId="19" priority="54" operator="containsText" text="preenchimento pendente">
      <formula>NOT(ISERROR(SEARCH("preenchimento pendente",P419)))</formula>
    </cfRule>
    <cfRule type="cellIs" dxfId="18" priority="53" operator="lessThan">
      <formula>0</formula>
    </cfRule>
  </conditionalFormatting>
  <conditionalFormatting sqref="P427">
    <cfRule type="containsText" dxfId="17" priority="68" operator="containsText" text="preenchimento pendente">
      <formula>NOT(ISERROR(SEARCH("preenchimento pendente",P427)))</formula>
    </cfRule>
    <cfRule type="cellIs" dxfId="16" priority="67" operator="lessThan">
      <formula>0</formula>
    </cfRule>
  </conditionalFormatting>
  <conditionalFormatting sqref="P464:P465">
    <cfRule type="cellIs" dxfId="15" priority="83" operator="lessThan">
      <formula>0</formula>
    </cfRule>
    <cfRule type="containsText" dxfId="14" priority="84" operator="containsText" text="preenchimento pendente">
      <formula>NOT(ISERROR(SEARCH("preenchimento pendente",P464)))</formula>
    </cfRule>
  </conditionalFormatting>
  <conditionalFormatting sqref="P473">
    <cfRule type="cellIs" dxfId="13" priority="22" operator="lessThan">
      <formula>0</formula>
    </cfRule>
    <cfRule type="containsText" dxfId="12" priority="23" operator="containsText" text="preenchimento pendente">
      <formula>NOT(ISERROR(SEARCH("preenchimento pendente",P473)))</formula>
    </cfRule>
  </conditionalFormatting>
  <conditionalFormatting sqref="P477">
    <cfRule type="containsText" dxfId="11" priority="38" operator="containsText" text="Aguardando Preenchimento">
      <formula>NOT(ISERROR(SEARCH("Aguardando Preenchimento",P477)))</formula>
    </cfRule>
  </conditionalFormatting>
  <conditionalFormatting sqref="P478:P481">
    <cfRule type="containsText" dxfId="10" priority="13" operator="containsText" text="preenchimento pendente">
      <formula>NOT(ISERROR(SEARCH("preenchimento pendente",P478)))</formula>
    </cfRule>
    <cfRule type="cellIs" dxfId="9" priority="12" operator="lessThan">
      <formula>0</formula>
    </cfRule>
  </conditionalFormatting>
  <conditionalFormatting sqref="P484">
    <cfRule type="cellIs" dxfId="8" priority="1" operator="lessThan">
      <formula>0</formula>
    </cfRule>
    <cfRule type="containsText" dxfId="7" priority="2" operator="containsText" text="preenchimento pendente">
      <formula>NOT(ISERROR(SEARCH("preenchimento pendente",P484)))</formula>
    </cfRule>
  </conditionalFormatting>
  <conditionalFormatting sqref="P490">
    <cfRule type="containsText" dxfId="6" priority="46" operator="containsText" text="preenchimento pendente">
      <formula>NOT(ISERROR(SEARCH("preenchimento pendente",P490)))</formula>
    </cfRule>
    <cfRule type="cellIs" dxfId="5" priority="45" operator="lessThan">
      <formula>0</formula>
    </cfRule>
  </conditionalFormatting>
  <conditionalFormatting sqref="AB2:AB707">
    <cfRule type="expression" dxfId="4" priority="138">
      <formula>AA2&lt;&gt;AB2</formula>
    </cfRule>
    <cfRule type="expression" dxfId="3" priority="139">
      <formula>AA2 = AB2</formula>
    </cfRule>
  </conditionalFormatting>
  <dataValidations count="5">
    <dataValidation type="custom" allowBlank="1" showInputMessage="1" showErrorMessage="1" sqref="I295:J295 I354:J354 I306:J308 I365:J365 C715:D715 I311:J311 I313:J315 I300:J304 I359:J363 I409:J412 I349:J352 I427:J427 I425:J425 I419:J423 I414:J414 I501:J501 I484:J485 I473:J473 I478:J482 I488:J489 I491:J493" xr:uid="{D98FE30D-49F4-4BA3-ABC4-BAA3F8CE7BB0}">
      <formula1>OR(C295&lt;=0,C295="Informação pendente")</formula1>
    </dataValidation>
    <dataValidation allowBlank="1" showInputMessage="1" showErrorMessage="1" sqref="P365 P295 P354 P306 E715 P359 P349:P352 P409:P412 P465 P427 P414 P419:P422 P490 P473 P478:P481 P484" xr:uid="{C3E27BBC-A7D5-461E-8190-EF087D8D7C19}"/>
    <dataValidation type="custom" allowBlank="1" showInputMessage="1" showErrorMessage="1" sqref="I369:J374 I429:J430 I432:J434" xr:uid="{E7FC0B5B-8288-4F0B-966C-ACA70A4267F8}">
      <formula1>OR(I369&gt;=0,I369="Informação pendente")</formula1>
    </dataValidation>
    <dataValidation type="list" allowBlank="1" showInputMessage="1" showErrorMessage="1" sqref="U2:U707" xr:uid="{FC29A803-2A05-492C-BE36-B7C181B785FD}">
      <formula1>"Sim, Não"</formula1>
    </dataValidation>
    <dataValidation type="list" allowBlank="1" showInputMessage="1" showErrorMessage="1" sqref="C2:C707" xr:uid="{1AFACE86-B17C-4BEF-9ABB-0DB4EB72ACD3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2:C707" calculatedColumn="1"/>
  </ignoredErrors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B2FF0DF-C59D-4C05-9F74-47638BA0A46B}">
          <x14:formula1>
            <xm:f>Unidade!$A$2:$A$13</xm:f>
          </x14:formula1>
          <xm:sqref>D2:D707</xm:sqref>
        </x14:dataValidation>
        <x14:dataValidation type="list" allowBlank="1" showInputMessage="1" showErrorMessage="1" xr:uid="{A2041FC4-18C8-4258-B3CA-7AA7EBA08BDD}">
          <x14:formula1>
            <xm:f>'Categoria'!$A$2:$A$15</xm:f>
          </x14:formula1>
          <xm:sqref>E2:E707</xm:sqref>
        </x14:dataValidation>
        <x14:dataValidation type="list" allowBlank="1" showInputMessage="1" showErrorMessage="1" xr:uid="{294CF8F0-80D9-40B5-9C29-C59AE87C2BE2}">
          <x14:formula1>
            <xm:f>Fornecedor!$A$2:$A$91</xm:f>
          </x14:formula1>
          <xm:sqref>F2:F707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06C7-D157-45E3-BC42-7EC5259EEA0A}">
  <sheetPr>
    <tabColor theme="4" tint="-0.249977111117893"/>
  </sheetPr>
  <dimension ref="A1:Y413"/>
  <sheetViews>
    <sheetView workbookViewId="0">
      <selection activeCell="G125" sqref="G125"/>
    </sheetView>
  </sheetViews>
  <sheetFormatPr defaultRowHeight="14.5"/>
  <cols>
    <col min="2" max="2" width="29.54296875" customWidth="1"/>
    <col min="3" max="3" width="17.7265625" customWidth="1"/>
    <col min="4" max="4" width="19" customWidth="1"/>
    <col min="5" max="5" width="19.7265625" customWidth="1"/>
    <col min="6" max="6" width="37.7265625" style="232" customWidth="1"/>
    <col min="7" max="7" width="17.7265625" customWidth="1"/>
    <col min="8" max="8" width="17.7265625" style="733" customWidth="1"/>
    <col min="9" max="9" width="17" style="733" customWidth="1"/>
    <col min="10" max="10" width="12.54296875" customWidth="1"/>
    <col min="11" max="11" width="15.453125" customWidth="1"/>
    <col min="12" max="12" width="16.453125" customWidth="1"/>
    <col min="13" max="13" width="12.81640625" bestFit="1" customWidth="1"/>
    <col min="14" max="21" width="17.7265625" customWidth="1"/>
    <col min="22" max="22" width="22" customWidth="1"/>
    <col min="23" max="23" width="16.26953125" customWidth="1"/>
    <col min="24" max="24" width="15.26953125" customWidth="1"/>
    <col min="25" max="25" width="14.7265625" customWidth="1"/>
  </cols>
  <sheetData>
    <row r="1" spans="1:23" ht="47.5" customHeight="1" thickBot="1">
      <c r="A1" s="685"/>
      <c r="B1" s="686" t="s">
        <v>328</v>
      </c>
      <c r="C1" s="686" t="s">
        <v>329</v>
      </c>
      <c r="D1" s="686" t="s">
        <v>124</v>
      </c>
      <c r="E1" s="687" t="s">
        <v>472</v>
      </c>
      <c r="F1" s="688" t="s">
        <v>2</v>
      </c>
      <c r="G1" s="689" t="s">
        <v>3</v>
      </c>
      <c r="H1" s="730" t="s">
        <v>473</v>
      </c>
      <c r="I1" s="730" t="s">
        <v>474</v>
      </c>
      <c r="J1" s="689" t="s">
        <v>475</v>
      </c>
      <c r="K1" s="690" t="s">
        <v>476</v>
      </c>
      <c r="L1" s="690" t="s">
        <v>477</v>
      </c>
      <c r="M1" s="689" t="s">
        <v>478</v>
      </c>
      <c r="N1" s="690" t="s">
        <v>479</v>
      </c>
      <c r="O1" s="691" t="s">
        <v>480</v>
      </c>
      <c r="P1" s="774" t="s">
        <v>481</v>
      </c>
      <c r="Q1" s="775" t="s">
        <v>482</v>
      </c>
      <c r="R1" s="775" t="s">
        <v>61</v>
      </c>
      <c r="S1" s="776" t="s">
        <v>62</v>
      </c>
      <c r="T1" s="776" t="s">
        <v>63</v>
      </c>
      <c r="U1" s="777" t="s">
        <v>64</v>
      </c>
      <c r="V1" s="776" t="s">
        <v>65</v>
      </c>
      <c r="W1" s="778" t="s">
        <v>483</v>
      </c>
    </row>
    <row r="2" spans="1:23" ht="15" hidden="1" thickBot="1">
      <c r="A2" s="692"/>
      <c r="B2" s="693" t="s">
        <v>484</v>
      </c>
      <c r="C2" s="693" t="s">
        <v>208</v>
      </c>
      <c r="D2" s="693" t="s">
        <v>345</v>
      </c>
      <c r="E2" s="694" t="s">
        <v>485</v>
      </c>
      <c r="F2" s="695" t="s">
        <v>29</v>
      </c>
      <c r="G2" s="693" t="s">
        <v>11</v>
      </c>
      <c r="H2" s="731" t="s">
        <v>83</v>
      </c>
      <c r="I2" s="731" t="s">
        <v>82</v>
      </c>
      <c r="J2" s="696"/>
      <c r="K2" s="696">
        <v>21.74</v>
      </c>
      <c r="L2" s="697">
        <f t="shared" ref="L2:L19" si="0">J2*K2</f>
        <v>0</v>
      </c>
      <c r="M2" s="696">
        <v>0</v>
      </c>
      <c r="N2" s="696">
        <v>157.11000000000001</v>
      </c>
      <c r="O2" s="698">
        <f t="shared" ref="O2:O19" si="1">M2*N2</f>
        <v>0</v>
      </c>
      <c r="P2" s="779"/>
      <c r="Q2" s="780"/>
      <c r="R2" s="781">
        <f>Tabela4[[#This Row],[Valor contratual cheio]]/(365.25/12)*((365.25/12)-Tabela4[[#This Row],[Dias Inoperantes]])</f>
        <v>0</v>
      </c>
      <c r="S2" s="781">
        <f>Tabela4[[#This Row],[Valor do contrato sem o equipamento]]/(365.25/12)*Tabela4[[#This Row],[Dias Inoperantes]]</f>
        <v>0</v>
      </c>
      <c r="T2" s="710">
        <f>Tabela4[[#This Row],[Valor proporcional dias com o equipamento]]+Tabela4[[#This Row],[Valor proporcional dias sem o equipamento]]</f>
        <v>0</v>
      </c>
      <c r="U2" s="783"/>
      <c r="V2" s="783">
        <f>Tabela4[[#This Row],[Valor contratual cheio]]-Tabela4[[#This Row],[Valor proporcional total]]</f>
        <v>0</v>
      </c>
      <c r="W2" s="782"/>
    </row>
    <row r="3" spans="1:23" ht="15" hidden="1" thickBot="1">
      <c r="A3" s="692"/>
      <c r="B3" s="693" t="s">
        <v>484</v>
      </c>
      <c r="C3" s="693" t="s">
        <v>208</v>
      </c>
      <c r="D3" s="693" t="s">
        <v>345</v>
      </c>
      <c r="E3" s="694" t="s">
        <v>485</v>
      </c>
      <c r="F3" s="695" t="s">
        <v>29</v>
      </c>
      <c r="G3" s="693" t="s">
        <v>11</v>
      </c>
      <c r="H3" s="731" t="s">
        <v>84</v>
      </c>
      <c r="I3" s="731" t="s">
        <v>85</v>
      </c>
      <c r="J3" s="696">
        <v>5</v>
      </c>
      <c r="K3" s="696">
        <v>21.74</v>
      </c>
      <c r="L3" s="697">
        <f t="shared" si="0"/>
        <v>108.69999999999999</v>
      </c>
      <c r="M3" s="696">
        <v>0</v>
      </c>
      <c r="N3" s="696">
        <v>157.11000000000001</v>
      </c>
      <c r="O3" s="698">
        <f t="shared" si="1"/>
        <v>0</v>
      </c>
      <c r="P3" s="696"/>
      <c r="Q3" s="699"/>
      <c r="R3" s="700">
        <f>Tabela4[[#This Row],[Valor contratual cheio]]/(365.25/12)*((365.25/12)-Tabela4[[#This Row],[Dias Inoperantes]])</f>
        <v>0</v>
      </c>
      <c r="S3" s="699">
        <f>Tabela4[[#This Row],[Valor do contrato sem o equipamento]]/(365.25/12)*Tabela4[[#This Row],[Dias Inoperantes]]</f>
        <v>0</v>
      </c>
      <c r="T3" s="784">
        <f>Tabela4[[#This Row],[Valor proporcional dias com o equipamento]]+Tabela4[[#This Row],[Valor proporcional dias sem o equipamento]]</f>
        <v>0</v>
      </c>
      <c r="U3" s="700"/>
      <c r="V3" s="783">
        <f>Tabela4[[#This Row],[Valor contratual cheio]]-Tabela4[[#This Row],[Valor proporcional total]]</f>
        <v>0</v>
      </c>
      <c r="W3" s="782"/>
    </row>
    <row r="4" spans="1:23" ht="15" hidden="1" thickBot="1">
      <c r="A4" s="692"/>
      <c r="B4" s="693" t="s">
        <v>484</v>
      </c>
      <c r="C4" s="693" t="s">
        <v>208</v>
      </c>
      <c r="D4" s="693" t="s">
        <v>345</v>
      </c>
      <c r="E4" s="694" t="s">
        <v>485</v>
      </c>
      <c r="F4" s="695" t="s">
        <v>29</v>
      </c>
      <c r="G4" s="693" t="s">
        <v>11</v>
      </c>
      <c r="H4" s="731" t="s">
        <v>82</v>
      </c>
      <c r="I4" s="731" t="s">
        <v>83</v>
      </c>
      <c r="J4" s="696"/>
      <c r="K4" s="696">
        <v>23.79</v>
      </c>
      <c r="L4" s="697">
        <f t="shared" si="0"/>
        <v>0</v>
      </c>
      <c r="M4" s="696">
        <v>0</v>
      </c>
      <c r="N4" s="696">
        <v>171.92</v>
      </c>
      <c r="O4" s="698">
        <f t="shared" si="1"/>
        <v>0</v>
      </c>
      <c r="P4" s="696"/>
      <c r="Q4" s="699"/>
      <c r="R4" s="700">
        <f>Tabela4[[#This Row],[Valor contratual cheio]]/(365.25/12)*((365.25/12)-Tabela4[[#This Row],[Dias Inoperantes]])</f>
        <v>0</v>
      </c>
      <c r="S4" s="699">
        <f>Tabela4[[#This Row],[Valor do contrato sem o equipamento]]/(365.25/12)*Tabela4[[#This Row],[Dias Inoperantes]]</f>
        <v>0</v>
      </c>
      <c r="T4" s="784">
        <f>Tabela4[[#This Row],[Valor proporcional dias com o equipamento]]+Tabela4[[#This Row],[Valor proporcional dias sem o equipamento]]</f>
        <v>0</v>
      </c>
      <c r="U4" s="700"/>
      <c r="V4" s="783">
        <f>Tabela4[[#This Row],[Valor contratual cheio]]-Tabela4[[#This Row],[Valor proporcional total]]</f>
        <v>0</v>
      </c>
      <c r="W4" s="782"/>
    </row>
    <row r="5" spans="1:23" ht="15" hidden="1" thickBot="1">
      <c r="A5" s="692"/>
      <c r="B5" s="693" t="s">
        <v>484</v>
      </c>
      <c r="C5" s="693" t="s">
        <v>208</v>
      </c>
      <c r="D5" s="693" t="s">
        <v>345</v>
      </c>
      <c r="E5" s="694" t="s">
        <v>485</v>
      </c>
      <c r="F5" s="695" t="s">
        <v>29</v>
      </c>
      <c r="G5" s="693" t="s">
        <v>11</v>
      </c>
      <c r="H5" s="731" t="s">
        <v>486</v>
      </c>
      <c r="I5" s="731" t="s">
        <v>487</v>
      </c>
      <c r="J5" s="696">
        <v>4.3</v>
      </c>
      <c r="K5" s="696">
        <v>22.08</v>
      </c>
      <c r="L5" s="697">
        <f t="shared" si="0"/>
        <v>94.943999999999988</v>
      </c>
      <c r="M5" s="696">
        <v>0</v>
      </c>
      <c r="N5" s="696">
        <v>159.58000000000001</v>
      </c>
      <c r="O5" s="698">
        <f t="shared" si="1"/>
        <v>0</v>
      </c>
      <c r="P5" s="696"/>
      <c r="Q5" s="699"/>
      <c r="R5" s="700">
        <f>Tabela4[[#This Row],[Valor contratual cheio]]/(365.25/12)*((365.25/12)-Tabela4[[#This Row],[Dias Inoperantes]])</f>
        <v>0</v>
      </c>
      <c r="S5" s="699">
        <f>Tabela4[[#This Row],[Valor do contrato sem o equipamento]]/(365.25/12)*Tabela4[[#This Row],[Dias Inoperantes]]</f>
        <v>0</v>
      </c>
      <c r="T5" s="784">
        <f>Tabela4[[#This Row],[Valor proporcional dias com o equipamento]]+Tabela4[[#This Row],[Valor proporcional dias sem o equipamento]]</f>
        <v>0</v>
      </c>
      <c r="U5" s="700"/>
      <c r="V5" s="783">
        <f>Tabela4[[#This Row],[Valor contratual cheio]]-Tabela4[[#This Row],[Valor proporcional total]]</f>
        <v>0</v>
      </c>
      <c r="W5" s="782"/>
    </row>
    <row r="6" spans="1:23" ht="15" hidden="1" thickBot="1">
      <c r="A6" s="692"/>
      <c r="B6" s="693" t="s">
        <v>100</v>
      </c>
      <c r="C6" s="693" t="s">
        <v>211</v>
      </c>
      <c r="D6" s="693" t="s">
        <v>140</v>
      </c>
      <c r="E6" s="694" t="s">
        <v>485</v>
      </c>
      <c r="F6" s="695" t="s">
        <v>488</v>
      </c>
      <c r="G6" s="693" t="s">
        <v>22</v>
      </c>
      <c r="H6" s="731">
        <v>0.375</v>
      </c>
      <c r="I6" s="731" t="s">
        <v>489</v>
      </c>
      <c r="J6" s="696">
        <v>0</v>
      </c>
      <c r="K6" s="697"/>
      <c r="L6" s="697">
        <f t="shared" si="0"/>
        <v>0</v>
      </c>
      <c r="M6" s="696"/>
      <c r="N6" s="697">
        <v>385.5</v>
      </c>
      <c r="O6" s="698">
        <f t="shared" si="1"/>
        <v>0</v>
      </c>
      <c r="P6" s="696"/>
      <c r="Q6" s="699"/>
      <c r="R6" s="700">
        <f>Tabela4[[#This Row],[Valor contratual cheio]]/(365.25/12)*((365.25/12)-Tabela4[[#This Row],[Dias Inoperantes]])</f>
        <v>0</v>
      </c>
      <c r="S6" s="699">
        <f>Tabela4[[#This Row],[Valor do contrato sem o equipamento]]/(365.25/12)*Tabela4[[#This Row],[Dias Inoperantes]]</f>
        <v>0</v>
      </c>
      <c r="T6" s="784">
        <f>Tabela4[[#This Row],[Valor proporcional dias com o equipamento]]+Tabela4[[#This Row],[Valor proporcional dias sem o equipamento]]</f>
        <v>0</v>
      </c>
      <c r="U6" s="700"/>
      <c r="V6" s="783">
        <f>Tabela4[[#This Row],[Valor contratual cheio]]-Tabela4[[#This Row],[Valor proporcional total]]</f>
        <v>0</v>
      </c>
      <c r="W6" s="782"/>
    </row>
    <row r="7" spans="1:23" ht="15" hidden="1" thickBot="1">
      <c r="A7" s="692"/>
      <c r="B7" s="693" t="s">
        <v>100</v>
      </c>
      <c r="C7" s="693" t="s">
        <v>211</v>
      </c>
      <c r="D7" s="693" t="s">
        <v>140</v>
      </c>
      <c r="E7" s="694" t="s">
        <v>485</v>
      </c>
      <c r="F7" s="695" t="s">
        <v>488</v>
      </c>
      <c r="G7" s="693" t="s">
        <v>22</v>
      </c>
      <c r="H7" s="731">
        <v>0.33333333333333331</v>
      </c>
      <c r="I7" s="731" t="s">
        <v>490</v>
      </c>
      <c r="J7" s="696">
        <v>0</v>
      </c>
      <c r="K7" s="697"/>
      <c r="L7" s="697">
        <f t="shared" si="0"/>
        <v>0</v>
      </c>
      <c r="M7" s="696"/>
      <c r="N7" s="697">
        <v>385.5</v>
      </c>
      <c r="O7" s="698">
        <f t="shared" si="1"/>
        <v>0</v>
      </c>
      <c r="P7" s="696"/>
      <c r="Q7" s="699"/>
      <c r="R7" s="700">
        <f>Tabela4[[#This Row],[Valor contratual cheio]]/(365.25/12)*((365.25/12)-Tabela4[[#This Row],[Dias Inoperantes]])</f>
        <v>0</v>
      </c>
      <c r="S7" s="699">
        <f>Tabela4[[#This Row],[Valor do contrato sem o equipamento]]/(365.25/12)*Tabela4[[#This Row],[Dias Inoperantes]]</f>
        <v>0</v>
      </c>
      <c r="T7" s="784">
        <f>Tabela4[[#This Row],[Valor proporcional dias com o equipamento]]+Tabela4[[#This Row],[Valor proporcional dias sem o equipamento]]</f>
        <v>0</v>
      </c>
      <c r="U7" s="700"/>
      <c r="V7" s="783">
        <f>Tabela4[[#This Row],[Valor contratual cheio]]-Tabela4[[#This Row],[Valor proporcional total]]</f>
        <v>0</v>
      </c>
      <c r="W7" s="782"/>
    </row>
    <row r="8" spans="1:23" ht="15" hidden="1" thickBot="1">
      <c r="A8" s="692"/>
      <c r="B8" s="693" t="s">
        <v>100</v>
      </c>
      <c r="C8" s="693" t="s">
        <v>211</v>
      </c>
      <c r="D8" s="693" t="s">
        <v>140</v>
      </c>
      <c r="E8" s="694" t="s">
        <v>485</v>
      </c>
      <c r="F8" s="695" t="s">
        <v>491</v>
      </c>
      <c r="G8" s="693" t="s">
        <v>22</v>
      </c>
      <c r="H8" s="731">
        <v>0.25</v>
      </c>
      <c r="I8" s="731" t="s">
        <v>492</v>
      </c>
      <c r="J8" s="696">
        <v>0</v>
      </c>
      <c r="K8" s="697"/>
      <c r="L8" s="697">
        <f t="shared" si="0"/>
        <v>0</v>
      </c>
      <c r="M8" s="696"/>
      <c r="N8" s="697">
        <v>215.16</v>
      </c>
      <c r="O8" s="698">
        <f t="shared" si="1"/>
        <v>0</v>
      </c>
      <c r="P8" s="696"/>
      <c r="Q8" s="699"/>
      <c r="R8" s="700">
        <f>Tabela4[[#This Row],[Valor contratual cheio]]/(365.25/12)*((365.25/12)-Tabela4[[#This Row],[Dias Inoperantes]])</f>
        <v>0</v>
      </c>
      <c r="S8" s="699">
        <f>Tabela4[[#This Row],[Valor do contrato sem o equipamento]]/(365.25/12)*Tabela4[[#This Row],[Dias Inoperantes]]</f>
        <v>0</v>
      </c>
      <c r="T8" s="784">
        <f>Tabela4[[#This Row],[Valor proporcional dias com o equipamento]]+Tabela4[[#This Row],[Valor proporcional dias sem o equipamento]]</f>
        <v>0</v>
      </c>
      <c r="U8" s="700"/>
      <c r="V8" s="783">
        <f>Tabela4[[#This Row],[Valor contratual cheio]]-Tabela4[[#This Row],[Valor proporcional total]]</f>
        <v>0</v>
      </c>
      <c r="W8" s="782"/>
    </row>
    <row r="9" spans="1:23" ht="15" hidden="1" thickBot="1">
      <c r="A9" s="692"/>
      <c r="B9" s="693" t="s">
        <v>100</v>
      </c>
      <c r="C9" s="693" t="s">
        <v>211</v>
      </c>
      <c r="D9" s="693" t="s">
        <v>140</v>
      </c>
      <c r="E9" s="694" t="s">
        <v>485</v>
      </c>
      <c r="F9" s="695" t="s">
        <v>491</v>
      </c>
      <c r="G9" s="693" t="s">
        <v>22</v>
      </c>
      <c r="H9" s="731">
        <v>0.25</v>
      </c>
      <c r="I9" s="731" t="s">
        <v>492</v>
      </c>
      <c r="J9" s="696">
        <v>0</v>
      </c>
      <c r="K9" s="697"/>
      <c r="L9" s="697">
        <f t="shared" si="0"/>
        <v>0</v>
      </c>
      <c r="M9" s="696"/>
      <c r="N9" s="697">
        <v>215.16</v>
      </c>
      <c r="O9" s="698">
        <f t="shared" si="1"/>
        <v>0</v>
      </c>
      <c r="P9" s="696"/>
      <c r="Q9" s="699"/>
      <c r="R9" s="700">
        <f>Tabela4[[#This Row],[Valor contratual cheio]]/(365.25/12)*((365.25/12)-Tabela4[[#This Row],[Dias Inoperantes]])</f>
        <v>0</v>
      </c>
      <c r="S9" s="699">
        <f>Tabela4[[#This Row],[Valor do contrato sem o equipamento]]/(365.25/12)*Tabela4[[#This Row],[Dias Inoperantes]]</f>
        <v>0</v>
      </c>
      <c r="T9" s="784">
        <f>Tabela4[[#This Row],[Valor proporcional dias com o equipamento]]+Tabela4[[#This Row],[Valor proporcional dias sem o equipamento]]</f>
        <v>0</v>
      </c>
      <c r="U9" s="700"/>
      <c r="V9" s="783">
        <f>Tabela4[[#This Row],[Valor contratual cheio]]-Tabela4[[#This Row],[Valor proporcional total]]</f>
        <v>0</v>
      </c>
      <c r="W9" s="782"/>
    </row>
    <row r="10" spans="1:23" ht="15" hidden="1" thickBot="1">
      <c r="A10" s="692"/>
      <c r="B10" s="693" t="s">
        <v>100</v>
      </c>
      <c r="C10" s="693" t="s">
        <v>211</v>
      </c>
      <c r="D10" s="693" t="s">
        <v>140</v>
      </c>
      <c r="E10" s="694" t="s">
        <v>485</v>
      </c>
      <c r="F10" s="695" t="s">
        <v>491</v>
      </c>
      <c r="G10" s="693" t="s">
        <v>22</v>
      </c>
      <c r="H10" s="731">
        <v>0.54166666666666663</v>
      </c>
      <c r="I10" s="731" t="s">
        <v>493</v>
      </c>
      <c r="J10" s="696">
        <v>0</v>
      </c>
      <c r="K10" s="697"/>
      <c r="L10" s="697">
        <f t="shared" si="0"/>
        <v>0</v>
      </c>
      <c r="M10" s="696"/>
      <c r="N10" s="697">
        <v>215.16</v>
      </c>
      <c r="O10" s="698">
        <f t="shared" si="1"/>
        <v>0</v>
      </c>
      <c r="P10" s="696"/>
      <c r="Q10" s="699"/>
      <c r="R10" s="700">
        <f>Tabela4[[#This Row],[Valor contratual cheio]]/(365.25/12)*((365.25/12)-Tabela4[[#This Row],[Dias Inoperantes]])</f>
        <v>0</v>
      </c>
      <c r="S10" s="699">
        <f>Tabela4[[#This Row],[Valor do contrato sem o equipamento]]/(365.25/12)*Tabela4[[#This Row],[Dias Inoperantes]]</f>
        <v>0</v>
      </c>
      <c r="T10" s="784">
        <f>Tabela4[[#This Row],[Valor proporcional dias com o equipamento]]+Tabela4[[#This Row],[Valor proporcional dias sem o equipamento]]</f>
        <v>0</v>
      </c>
      <c r="U10" s="700"/>
      <c r="V10" s="783">
        <f>Tabela4[[#This Row],[Valor contratual cheio]]-Tabela4[[#This Row],[Valor proporcional total]]</f>
        <v>0</v>
      </c>
      <c r="W10" s="782"/>
    </row>
    <row r="11" spans="1:23" ht="15" hidden="1" thickBot="1">
      <c r="A11" s="692"/>
      <c r="B11" s="693" t="s">
        <v>100</v>
      </c>
      <c r="C11" s="693" t="s">
        <v>211</v>
      </c>
      <c r="D11" s="693" t="s">
        <v>140</v>
      </c>
      <c r="E11" s="694" t="s">
        <v>485</v>
      </c>
      <c r="F11" s="695" t="s">
        <v>494</v>
      </c>
      <c r="G11" s="693" t="s">
        <v>11</v>
      </c>
      <c r="H11" s="702">
        <v>0.25</v>
      </c>
      <c r="I11" s="702" t="s">
        <v>495</v>
      </c>
      <c r="J11" s="696">
        <v>0</v>
      </c>
      <c r="K11" s="697"/>
      <c r="L11" s="697">
        <f t="shared" si="0"/>
        <v>0</v>
      </c>
      <c r="M11" s="696"/>
      <c r="N11" s="697">
        <v>255.67</v>
      </c>
      <c r="O11" s="698">
        <f t="shared" si="1"/>
        <v>0</v>
      </c>
      <c r="P11" s="696"/>
      <c r="Q11" s="699"/>
      <c r="R11" s="700">
        <f>Tabela4[[#This Row],[Valor contratual cheio]]/(365.25/12)*((365.25/12)-Tabela4[[#This Row],[Dias Inoperantes]])</f>
        <v>0</v>
      </c>
      <c r="S11" s="699">
        <f>Tabela4[[#This Row],[Valor do contrato sem o equipamento]]/(365.25/12)*Tabela4[[#This Row],[Dias Inoperantes]]</f>
        <v>0</v>
      </c>
      <c r="T11" s="784">
        <f>Tabela4[[#This Row],[Valor proporcional dias com o equipamento]]+Tabela4[[#This Row],[Valor proporcional dias sem o equipamento]]</f>
        <v>0</v>
      </c>
      <c r="U11" s="700"/>
      <c r="V11" s="783">
        <f>Tabela4[[#This Row],[Valor contratual cheio]]-Tabela4[[#This Row],[Valor proporcional total]]</f>
        <v>0</v>
      </c>
      <c r="W11" s="782"/>
    </row>
    <row r="12" spans="1:23" ht="15" hidden="1" thickBot="1">
      <c r="A12" s="692"/>
      <c r="B12" s="693" t="s">
        <v>100</v>
      </c>
      <c r="C12" s="693" t="s">
        <v>211</v>
      </c>
      <c r="D12" s="693" t="s">
        <v>140</v>
      </c>
      <c r="E12" s="694" t="s">
        <v>485</v>
      </c>
      <c r="F12" s="695" t="s">
        <v>494</v>
      </c>
      <c r="G12" s="693" t="s">
        <v>11</v>
      </c>
      <c r="H12" s="731">
        <v>0.75</v>
      </c>
      <c r="I12" s="731" t="s">
        <v>496</v>
      </c>
      <c r="J12" s="696">
        <v>0</v>
      </c>
      <c r="K12" s="703"/>
      <c r="L12" s="697">
        <f t="shared" si="0"/>
        <v>0</v>
      </c>
      <c r="M12" s="696"/>
      <c r="N12" s="697">
        <v>236.43</v>
      </c>
      <c r="O12" s="698">
        <f t="shared" si="1"/>
        <v>0</v>
      </c>
      <c r="P12" s="696"/>
      <c r="Q12" s="699"/>
      <c r="R12" s="700">
        <f>Tabela4[[#This Row],[Valor contratual cheio]]/(365.25/12)*((365.25/12)-Tabela4[[#This Row],[Dias Inoperantes]])</f>
        <v>0</v>
      </c>
      <c r="S12" s="699">
        <f>Tabela4[[#This Row],[Valor do contrato sem o equipamento]]/(365.25/12)*Tabela4[[#This Row],[Dias Inoperantes]]</f>
        <v>0</v>
      </c>
      <c r="T12" s="784">
        <f>Tabela4[[#This Row],[Valor proporcional dias com o equipamento]]+Tabela4[[#This Row],[Valor proporcional dias sem o equipamento]]</f>
        <v>0</v>
      </c>
      <c r="U12" s="700"/>
      <c r="V12" s="783">
        <f>Tabela4[[#This Row],[Valor contratual cheio]]-Tabela4[[#This Row],[Valor proporcional total]]</f>
        <v>0</v>
      </c>
      <c r="W12" s="782"/>
    </row>
    <row r="13" spans="1:23" ht="15" hidden="1" thickBot="1">
      <c r="A13" s="692"/>
      <c r="B13" s="693" t="s">
        <v>100</v>
      </c>
      <c r="C13" s="693" t="s">
        <v>211</v>
      </c>
      <c r="D13" s="693" t="s">
        <v>140</v>
      </c>
      <c r="E13" s="694" t="s">
        <v>485</v>
      </c>
      <c r="F13" s="695" t="s">
        <v>494</v>
      </c>
      <c r="G13" s="693" t="s">
        <v>22</v>
      </c>
      <c r="H13" s="731">
        <v>0.25</v>
      </c>
      <c r="I13" s="731" t="s">
        <v>492</v>
      </c>
      <c r="J13" s="696">
        <v>0</v>
      </c>
      <c r="K13" s="697"/>
      <c r="L13" s="697">
        <f t="shared" si="0"/>
        <v>0</v>
      </c>
      <c r="M13" s="696">
        <v>29</v>
      </c>
      <c r="N13" s="697">
        <v>227.89</v>
      </c>
      <c r="O13" s="698">
        <f t="shared" si="1"/>
        <v>6608.8099999999995</v>
      </c>
      <c r="P13" s="696"/>
      <c r="Q13" s="699"/>
      <c r="R13" s="700">
        <f>Tabela4[[#This Row],[Valor contratual cheio]]/(365.25/12)*((365.25/12)-Tabela4[[#This Row],[Dias Inoperantes]])</f>
        <v>0</v>
      </c>
      <c r="S13" s="699">
        <f>Tabela4[[#This Row],[Valor do contrato sem o equipamento]]/(365.25/12)*Tabela4[[#This Row],[Dias Inoperantes]]</f>
        <v>0</v>
      </c>
      <c r="T13" s="784">
        <f>Tabela4[[#This Row],[Valor proporcional dias com o equipamento]]+Tabela4[[#This Row],[Valor proporcional dias sem o equipamento]]</f>
        <v>0</v>
      </c>
      <c r="U13" s="700"/>
      <c r="V13" s="783">
        <f>Tabela4[[#This Row],[Valor contratual cheio]]-Tabela4[[#This Row],[Valor proporcional total]]</f>
        <v>0</v>
      </c>
      <c r="W13" s="782"/>
    </row>
    <row r="14" spans="1:23" ht="15" hidden="1" thickBot="1">
      <c r="A14" s="692"/>
      <c r="B14" s="693" t="s">
        <v>100</v>
      </c>
      <c r="C14" s="693" t="s">
        <v>211</v>
      </c>
      <c r="D14" s="693" t="s">
        <v>140</v>
      </c>
      <c r="E14" s="694" t="s">
        <v>485</v>
      </c>
      <c r="F14" s="695" t="s">
        <v>49</v>
      </c>
      <c r="G14" s="693" t="s">
        <v>22</v>
      </c>
      <c r="H14" s="731" t="s">
        <v>496</v>
      </c>
      <c r="I14" s="731" t="s">
        <v>492</v>
      </c>
      <c r="J14" s="696">
        <v>0</v>
      </c>
      <c r="K14" s="697"/>
      <c r="L14" s="697">
        <f t="shared" si="0"/>
        <v>0</v>
      </c>
      <c r="M14" s="696"/>
      <c r="N14" s="697">
        <v>235.5</v>
      </c>
      <c r="O14" s="698">
        <f t="shared" si="1"/>
        <v>0</v>
      </c>
      <c r="P14" s="696"/>
      <c r="Q14" s="699"/>
      <c r="R14" s="700">
        <f>Tabela4[[#This Row],[Valor contratual cheio]]/(365.25/12)*((365.25/12)-Tabela4[[#This Row],[Dias Inoperantes]])</f>
        <v>0</v>
      </c>
      <c r="S14" s="699">
        <f>Tabela4[[#This Row],[Valor do contrato sem o equipamento]]/(365.25/12)*Tabela4[[#This Row],[Dias Inoperantes]]</f>
        <v>0</v>
      </c>
      <c r="T14" s="784">
        <f>Tabela4[[#This Row],[Valor proporcional dias com o equipamento]]+Tabela4[[#This Row],[Valor proporcional dias sem o equipamento]]</f>
        <v>0</v>
      </c>
      <c r="U14" s="700"/>
      <c r="V14" s="783">
        <f>Tabela4[[#This Row],[Valor contratual cheio]]-Tabela4[[#This Row],[Valor proporcional total]]</f>
        <v>0</v>
      </c>
      <c r="W14" s="782"/>
    </row>
    <row r="15" spans="1:23" ht="15" hidden="1" thickBot="1">
      <c r="A15" s="692"/>
      <c r="B15" s="693" t="s">
        <v>100</v>
      </c>
      <c r="C15" s="693" t="s">
        <v>211</v>
      </c>
      <c r="D15" s="693" t="s">
        <v>140</v>
      </c>
      <c r="E15" s="694" t="s">
        <v>485</v>
      </c>
      <c r="F15" s="695" t="s">
        <v>50</v>
      </c>
      <c r="G15" s="693" t="s">
        <v>22</v>
      </c>
      <c r="H15" s="731" t="s">
        <v>487</v>
      </c>
      <c r="I15" s="731" t="s">
        <v>497</v>
      </c>
      <c r="J15" s="696">
        <v>0</v>
      </c>
      <c r="K15" s="697"/>
      <c r="L15" s="697">
        <f t="shared" si="0"/>
        <v>0</v>
      </c>
      <c r="M15" s="696"/>
      <c r="N15" s="697">
        <v>292.5</v>
      </c>
      <c r="O15" s="698">
        <f t="shared" si="1"/>
        <v>0</v>
      </c>
      <c r="P15" s="696"/>
      <c r="Q15" s="699"/>
      <c r="R15" s="700">
        <f>Tabela4[[#This Row],[Valor contratual cheio]]/(365.25/12)*((365.25/12)-Tabela4[[#This Row],[Dias Inoperantes]])</f>
        <v>0</v>
      </c>
      <c r="S15" s="699">
        <f>Tabela4[[#This Row],[Valor do contrato sem o equipamento]]/(365.25/12)*Tabela4[[#This Row],[Dias Inoperantes]]</f>
        <v>0</v>
      </c>
      <c r="T15" s="784">
        <f>Tabela4[[#This Row],[Valor proporcional dias com o equipamento]]+Tabela4[[#This Row],[Valor proporcional dias sem o equipamento]]</f>
        <v>0</v>
      </c>
      <c r="U15" s="700"/>
      <c r="V15" s="783">
        <f>Tabela4[[#This Row],[Valor contratual cheio]]-Tabela4[[#This Row],[Valor proporcional total]]</f>
        <v>0</v>
      </c>
      <c r="W15" s="782"/>
    </row>
    <row r="16" spans="1:23" ht="15" hidden="1" thickBot="1">
      <c r="A16" s="692"/>
      <c r="B16" s="693" t="s">
        <v>100</v>
      </c>
      <c r="C16" s="693" t="s">
        <v>211</v>
      </c>
      <c r="D16" s="693" t="s">
        <v>140</v>
      </c>
      <c r="E16" s="694" t="s">
        <v>485</v>
      </c>
      <c r="F16" s="695" t="s">
        <v>52</v>
      </c>
      <c r="G16" s="693" t="s">
        <v>53</v>
      </c>
      <c r="H16" s="731" t="s">
        <v>498</v>
      </c>
      <c r="I16" s="731" t="s">
        <v>499</v>
      </c>
      <c r="J16" s="696">
        <v>0</v>
      </c>
      <c r="K16" s="697"/>
      <c r="L16" s="697">
        <f t="shared" si="0"/>
        <v>0</v>
      </c>
      <c r="M16" s="696"/>
      <c r="N16" s="697">
        <v>195.05</v>
      </c>
      <c r="O16" s="698">
        <f t="shared" si="1"/>
        <v>0</v>
      </c>
      <c r="P16" s="696"/>
      <c r="Q16" s="699"/>
      <c r="R16" s="700">
        <f>Tabela4[[#This Row],[Valor contratual cheio]]/(365.25/12)*((365.25/12)-Tabela4[[#This Row],[Dias Inoperantes]])</f>
        <v>0</v>
      </c>
      <c r="S16" s="699">
        <f>Tabela4[[#This Row],[Valor do contrato sem o equipamento]]/(365.25/12)*Tabela4[[#This Row],[Dias Inoperantes]]</f>
        <v>0</v>
      </c>
      <c r="T16" s="784">
        <f>Tabela4[[#This Row],[Valor proporcional dias com o equipamento]]+Tabela4[[#This Row],[Valor proporcional dias sem o equipamento]]</f>
        <v>0</v>
      </c>
      <c r="U16" s="700"/>
      <c r="V16" s="783">
        <f>Tabela4[[#This Row],[Valor contratual cheio]]-Tabela4[[#This Row],[Valor proporcional total]]</f>
        <v>0</v>
      </c>
      <c r="W16" s="782"/>
    </row>
    <row r="17" spans="1:25" ht="15" hidden="1" thickBot="1">
      <c r="A17" s="704"/>
      <c r="B17" s="693" t="s">
        <v>100</v>
      </c>
      <c r="C17" s="693" t="s">
        <v>75</v>
      </c>
      <c r="D17" s="693" t="s">
        <v>140</v>
      </c>
      <c r="E17" s="694" t="s">
        <v>485</v>
      </c>
      <c r="F17" s="695" t="s">
        <v>500</v>
      </c>
      <c r="G17" s="693" t="s">
        <v>22</v>
      </c>
      <c r="H17" s="731">
        <v>0.33333333333333331</v>
      </c>
      <c r="I17" s="731" t="s">
        <v>490</v>
      </c>
      <c r="J17" s="696">
        <v>0</v>
      </c>
      <c r="K17" s="697"/>
      <c r="L17" s="697">
        <f t="shared" si="0"/>
        <v>0</v>
      </c>
      <c r="M17" s="696"/>
      <c r="N17" s="697">
        <v>212.52</v>
      </c>
      <c r="O17" s="698">
        <f t="shared" si="1"/>
        <v>0</v>
      </c>
      <c r="P17" s="696"/>
      <c r="Q17" s="699"/>
      <c r="R17" s="700">
        <f>Tabela4[[#This Row],[Valor contratual cheio]]/(365.25/12)*((365.25/12)-Tabela4[[#This Row],[Dias Inoperantes]])</f>
        <v>0</v>
      </c>
      <c r="S17" s="699">
        <f>Tabela4[[#This Row],[Valor do contrato sem o equipamento]]/(365.25/12)*Tabela4[[#This Row],[Dias Inoperantes]]</f>
        <v>0</v>
      </c>
      <c r="T17" s="784">
        <f>Tabela4[[#This Row],[Valor proporcional dias com o equipamento]]+Tabela4[[#This Row],[Valor proporcional dias sem o equipamento]]</f>
        <v>0</v>
      </c>
      <c r="U17" s="700"/>
      <c r="V17" s="783">
        <f>Tabela4[[#This Row],[Valor contratual cheio]]-Tabela4[[#This Row],[Valor proporcional total]]</f>
        <v>0</v>
      </c>
      <c r="W17" s="782"/>
    </row>
    <row r="18" spans="1:25" ht="15" hidden="1" thickBot="1">
      <c r="A18" s="704"/>
      <c r="B18" s="693" t="s">
        <v>100</v>
      </c>
      <c r="C18" s="693" t="s">
        <v>75</v>
      </c>
      <c r="D18" s="693" t="s">
        <v>140</v>
      </c>
      <c r="E18" s="694" t="s">
        <v>485</v>
      </c>
      <c r="F18" s="695" t="s">
        <v>500</v>
      </c>
      <c r="G18" s="693" t="s">
        <v>22</v>
      </c>
      <c r="H18" s="731">
        <v>0.58333333333333337</v>
      </c>
      <c r="I18" s="731" t="s">
        <v>501</v>
      </c>
      <c r="J18" s="696">
        <v>0</v>
      </c>
      <c r="K18" s="697"/>
      <c r="L18" s="697">
        <f t="shared" si="0"/>
        <v>0</v>
      </c>
      <c r="M18" s="696">
        <v>1</v>
      </c>
      <c r="N18" s="697">
        <v>214.13</v>
      </c>
      <c r="O18" s="698">
        <f t="shared" si="1"/>
        <v>214.13</v>
      </c>
      <c r="P18" s="696"/>
      <c r="Q18" s="699"/>
      <c r="R18" s="700">
        <f>Tabela4[[#This Row],[Valor contratual cheio]]/(365.25/12)*((365.25/12)-Tabela4[[#This Row],[Dias Inoperantes]])</f>
        <v>0</v>
      </c>
      <c r="S18" s="699">
        <f>Tabela4[[#This Row],[Valor do contrato sem o equipamento]]/(365.25/12)*Tabela4[[#This Row],[Dias Inoperantes]]</f>
        <v>0</v>
      </c>
      <c r="T18" s="784">
        <f>Tabela4[[#This Row],[Valor proporcional dias com o equipamento]]+Tabela4[[#This Row],[Valor proporcional dias sem o equipamento]]</f>
        <v>0</v>
      </c>
      <c r="U18" s="700"/>
      <c r="V18" s="783">
        <f>Tabela4[[#This Row],[Valor contratual cheio]]-Tabela4[[#This Row],[Valor proporcional total]]</f>
        <v>0</v>
      </c>
      <c r="W18" s="782"/>
    </row>
    <row r="19" spans="1:25" ht="15" hidden="1" thickBot="1">
      <c r="A19" s="704"/>
      <c r="B19" s="693" t="s">
        <v>100</v>
      </c>
      <c r="C19" s="693" t="s">
        <v>75</v>
      </c>
      <c r="D19" s="693" t="s">
        <v>140</v>
      </c>
      <c r="E19" s="694" t="s">
        <v>485</v>
      </c>
      <c r="F19" s="695" t="s">
        <v>502</v>
      </c>
      <c r="G19" s="693" t="s">
        <v>22</v>
      </c>
      <c r="H19" s="731">
        <v>0.33333333333333331</v>
      </c>
      <c r="I19" s="731" t="s">
        <v>490</v>
      </c>
      <c r="J19" s="696">
        <v>0</v>
      </c>
      <c r="K19" s="697"/>
      <c r="L19" s="697">
        <f t="shared" si="0"/>
        <v>0</v>
      </c>
      <c r="M19" s="696"/>
      <c r="N19" s="697">
        <v>170.77</v>
      </c>
      <c r="O19" s="698">
        <f t="shared" si="1"/>
        <v>0</v>
      </c>
      <c r="P19" s="696"/>
      <c r="Q19" s="699"/>
      <c r="R19" s="700">
        <f>Tabela4[[#This Row],[Valor contratual cheio]]/(365.25/12)*((365.25/12)-Tabela4[[#This Row],[Dias Inoperantes]])</f>
        <v>0</v>
      </c>
      <c r="S19" s="699">
        <f>Tabela4[[#This Row],[Valor do contrato sem o equipamento]]/(365.25/12)*Tabela4[[#This Row],[Dias Inoperantes]]</f>
        <v>0</v>
      </c>
      <c r="T19" s="784">
        <f>Tabela4[[#This Row],[Valor proporcional dias com o equipamento]]+Tabela4[[#This Row],[Valor proporcional dias sem o equipamento]]</f>
        <v>0</v>
      </c>
      <c r="U19" s="700"/>
      <c r="V19" s="783">
        <f>Tabela4[[#This Row],[Valor contratual cheio]]-Tabela4[[#This Row],[Valor proporcional total]]</f>
        <v>0</v>
      </c>
      <c r="W19" s="782"/>
    </row>
    <row r="20" spans="1:25" ht="15" hidden="1" thickBot="1">
      <c r="A20" s="704"/>
      <c r="B20" s="693" t="s">
        <v>484</v>
      </c>
      <c r="C20" s="693" t="s">
        <v>211</v>
      </c>
      <c r="D20" s="693" t="s">
        <v>140</v>
      </c>
      <c r="E20" s="694" t="s">
        <v>485</v>
      </c>
      <c r="F20" s="695" t="s">
        <v>488</v>
      </c>
      <c r="G20" s="693" t="s">
        <v>11</v>
      </c>
      <c r="H20" s="731" t="s">
        <v>84</v>
      </c>
      <c r="I20" s="731" t="s">
        <v>85</v>
      </c>
      <c r="J20" s="696">
        <v>0</v>
      </c>
      <c r="K20" s="697"/>
      <c r="L20" s="697">
        <f t="shared" ref="L20:L51" si="2">J20*K20</f>
        <v>0</v>
      </c>
      <c r="M20" s="696"/>
      <c r="N20" s="697">
        <v>417.69</v>
      </c>
      <c r="O20" s="698">
        <f t="shared" ref="O20:O28" si="3">M20*N20</f>
        <v>0</v>
      </c>
      <c r="P20" s="696"/>
      <c r="Q20" s="699"/>
      <c r="R20" s="700">
        <f>Tabela4[[#This Row],[Valor contratual cheio]]/(365.25/12)*((365.25/12)-Tabela4[[#This Row],[Dias Inoperantes]])</f>
        <v>0</v>
      </c>
      <c r="S20" s="699">
        <f>Tabela4[[#This Row],[Valor do contrato sem o equipamento]]/(365.25/12)*Tabela4[[#This Row],[Dias Inoperantes]]</f>
        <v>0</v>
      </c>
      <c r="T20" s="784">
        <f>Tabela4[[#This Row],[Valor proporcional dias com o equipamento]]+Tabela4[[#This Row],[Valor proporcional dias sem o equipamento]]</f>
        <v>0</v>
      </c>
      <c r="U20" s="700"/>
      <c r="V20" s="783">
        <f>Tabela4[[#This Row],[Valor contratual cheio]]-Tabela4[[#This Row],[Valor proporcional total]]</f>
        <v>0</v>
      </c>
      <c r="W20" s="782"/>
    </row>
    <row r="21" spans="1:25" ht="15" hidden="1" thickBot="1">
      <c r="A21" s="704"/>
      <c r="B21" s="693" t="s">
        <v>484</v>
      </c>
      <c r="C21" s="693" t="s">
        <v>211</v>
      </c>
      <c r="D21" s="693" t="s">
        <v>140</v>
      </c>
      <c r="E21" s="694" t="s">
        <v>485</v>
      </c>
      <c r="F21" s="695" t="s">
        <v>488</v>
      </c>
      <c r="G21" s="693" t="s">
        <v>53</v>
      </c>
      <c r="H21" s="731" t="s">
        <v>83</v>
      </c>
      <c r="I21" s="731" t="s">
        <v>503</v>
      </c>
      <c r="J21" s="696">
        <v>0</v>
      </c>
      <c r="K21" s="697"/>
      <c r="L21" s="697">
        <f t="shared" si="2"/>
        <v>0</v>
      </c>
      <c r="M21" s="696"/>
      <c r="N21" s="697">
        <v>422.86</v>
      </c>
      <c r="O21" s="698">
        <f t="shared" si="3"/>
        <v>0</v>
      </c>
      <c r="P21" s="696"/>
      <c r="Q21" s="699"/>
      <c r="R21" s="700">
        <f>Tabela4[[#This Row],[Valor contratual cheio]]/(365.25/12)*((365.25/12)-Tabela4[[#This Row],[Dias Inoperantes]])</f>
        <v>0</v>
      </c>
      <c r="S21" s="699">
        <f>Tabela4[[#This Row],[Valor do contrato sem o equipamento]]/(365.25/12)*Tabela4[[#This Row],[Dias Inoperantes]]</f>
        <v>0</v>
      </c>
      <c r="T21" s="784">
        <f>Tabela4[[#This Row],[Valor proporcional dias com o equipamento]]+Tabela4[[#This Row],[Valor proporcional dias sem o equipamento]]</f>
        <v>0</v>
      </c>
      <c r="U21" s="700"/>
      <c r="V21" s="783">
        <f>Tabela4[[#This Row],[Valor contratual cheio]]-Tabela4[[#This Row],[Valor proporcional total]]</f>
        <v>0</v>
      </c>
      <c r="W21" s="782"/>
    </row>
    <row r="22" spans="1:25" ht="15" hidden="1" thickBot="1">
      <c r="A22" s="704"/>
      <c r="B22" s="693" t="s">
        <v>484</v>
      </c>
      <c r="C22" s="693" t="s">
        <v>211</v>
      </c>
      <c r="D22" s="693" t="s">
        <v>140</v>
      </c>
      <c r="E22" s="694" t="s">
        <v>485</v>
      </c>
      <c r="F22" s="695" t="s">
        <v>494</v>
      </c>
      <c r="G22" s="693" t="s">
        <v>53</v>
      </c>
      <c r="H22" s="731" t="s">
        <v>85</v>
      </c>
      <c r="I22" s="731" t="s">
        <v>504</v>
      </c>
      <c r="J22" s="696">
        <v>0</v>
      </c>
      <c r="K22" s="697"/>
      <c r="L22" s="697">
        <f t="shared" si="2"/>
        <v>0</v>
      </c>
      <c r="M22" s="696"/>
      <c r="N22" s="697">
        <v>307.01</v>
      </c>
      <c r="O22" s="698">
        <f t="shared" si="3"/>
        <v>0</v>
      </c>
      <c r="P22" s="696"/>
      <c r="Q22" s="699"/>
      <c r="R22" s="700">
        <f>Tabela4[[#This Row],[Valor contratual cheio]]/(365.25/12)*((365.25/12)-Tabela4[[#This Row],[Dias Inoperantes]])</f>
        <v>0</v>
      </c>
      <c r="S22" s="699">
        <f>Tabela4[[#This Row],[Valor do contrato sem o equipamento]]/(365.25/12)*Tabela4[[#This Row],[Dias Inoperantes]]</f>
        <v>0</v>
      </c>
      <c r="T22" s="784">
        <f>Tabela4[[#This Row],[Valor proporcional dias com o equipamento]]+Tabela4[[#This Row],[Valor proporcional dias sem o equipamento]]</f>
        <v>0</v>
      </c>
      <c r="U22" s="700"/>
      <c r="V22" s="783">
        <f>Tabela4[[#This Row],[Valor contratual cheio]]-Tabela4[[#This Row],[Valor proporcional total]]</f>
        <v>0</v>
      </c>
      <c r="W22" s="782"/>
    </row>
    <row r="23" spans="1:25" ht="15" hidden="1" thickBot="1">
      <c r="A23" s="704"/>
      <c r="B23" s="693" t="s">
        <v>484</v>
      </c>
      <c r="C23" s="693" t="s">
        <v>211</v>
      </c>
      <c r="D23" s="693" t="s">
        <v>140</v>
      </c>
      <c r="E23" s="694" t="s">
        <v>485</v>
      </c>
      <c r="F23" s="695" t="s">
        <v>494</v>
      </c>
      <c r="G23" s="693" t="s">
        <v>11</v>
      </c>
      <c r="H23" s="731" t="s">
        <v>496</v>
      </c>
      <c r="I23" s="731" t="s">
        <v>495</v>
      </c>
      <c r="J23" s="696">
        <v>0</v>
      </c>
      <c r="K23" s="697"/>
      <c r="L23" s="697">
        <f t="shared" si="2"/>
        <v>0</v>
      </c>
      <c r="M23" s="696">
        <v>1</v>
      </c>
      <c r="N23" s="697">
        <v>249.21</v>
      </c>
      <c r="O23" s="698">
        <f t="shared" si="3"/>
        <v>249.21</v>
      </c>
      <c r="P23" s="696"/>
      <c r="Q23" s="699"/>
      <c r="R23" s="700">
        <f>Tabela4[[#This Row],[Valor contratual cheio]]/(365.25/12)*((365.25/12)-Tabela4[[#This Row],[Dias Inoperantes]])</f>
        <v>0</v>
      </c>
      <c r="S23" s="699">
        <f>Tabela4[[#This Row],[Valor do contrato sem o equipamento]]/(365.25/12)*Tabela4[[#This Row],[Dias Inoperantes]]</f>
        <v>0</v>
      </c>
      <c r="T23" s="784">
        <f>Tabela4[[#This Row],[Valor proporcional dias com o equipamento]]+Tabela4[[#This Row],[Valor proporcional dias sem o equipamento]]</f>
        <v>0</v>
      </c>
      <c r="U23" s="700"/>
      <c r="V23" s="783">
        <f>Tabela4[[#This Row],[Valor contratual cheio]]-Tabela4[[#This Row],[Valor proporcional total]]</f>
        <v>0</v>
      </c>
      <c r="W23" s="772"/>
    </row>
    <row r="24" spans="1:25" ht="15" hidden="1" thickBot="1">
      <c r="A24" s="704"/>
      <c r="B24" s="693" t="s">
        <v>484</v>
      </c>
      <c r="C24" s="693" t="s">
        <v>211</v>
      </c>
      <c r="D24" s="693" t="s">
        <v>140</v>
      </c>
      <c r="E24" s="694" t="s">
        <v>485</v>
      </c>
      <c r="F24" s="695" t="s">
        <v>494</v>
      </c>
      <c r="G24" s="693" t="s">
        <v>11</v>
      </c>
      <c r="H24" s="731" t="s">
        <v>495</v>
      </c>
      <c r="I24" s="731" t="s">
        <v>496</v>
      </c>
      <c r="J24" s="696">
        <v>0</v>
      </c>
      <c r="K24" s="697"/>
      <c r="L24" s="697">
        <f t="shared" si="2"/>
        <v>0</v>
      </c>
      <c r="M24" s="696">
        <v>1</v>
      </c>
      <c r="N24" s="697">
        <v>273.67</v>
      </c>
      <c r="O24" s="698">
        <f t="shared" si="3"/>
        <v>273.67</v>
      </c>
      <c r="P24" s="696"/>
      <c r="Q24" s="699"/>
      <c r="R24" s="700">
        <f>Tabela4[[#This Row],[Valor contratual cheio]]/(365.25/12)*((365.25/12)-Tabela4[[#This Row],[Dias Inoperantes]])</f>
        <v>0</v>
      </c>
      <c r="S24" s="699">
        <f>Tabela4[[#This Row],[Valor do contrato sem o equipamento]]/(365.25/12)*Tabela4[[#This Row],[Dias Inoperantes]]</f>
        <v>0</v>
      </c>
      <c r="T24" s="784">
        <f>Tabela4[[#This Row],[Valor proporcional dias com o equipamento]]+Tabela4[[#This Row],[Valor proporcional dias sem o equipamento]]</f>
        <v>0</v>
      </c>
      <c r="U24" s="700"/>
      <c r="V24" s="783">
        <f>Tabela4[[#This Row],[Valor contratual cheio]]-Tabela4[[#This Row],[Valor proporcional total]]</f>
        <v>0</v>
      </c>
      <c r="W24" s="772"/>
    </row>
    <row r="25" spans="1:25" ht="15" hidden="1" thickBot="1">
      <c r="A25" s="704"/>
      <c r="B25" s="693" t="s">
        <v>484</v>
      </c>
      <c r="C25" s="693" t="s">
        <v>211</v>
      </c>
      <c r="D25" s="693" t="s">
        <v>140</v>
      </c>
      <c r="E25" s="694" t="s">
        <v>485</v>
      </c>
      <c r="F25" s="695" t="s">
        <v>49</v>
      </c>
      <c r="G25" s="693" t="s">
        <v>11</v>
      </c>
      <c r="H25" s="731" t="s">
        <v>496</v>
      </c>
      <c r="I25" s="731" t="s">
        <v>495</v>
      </c>
      <c r="J25" s="696">
        <v>0</v>
      </c>
      <c r="K25" s="697"/>
      <c r="L25" s="697">
        <f t="shared" si="2"/>
        <v>0</v>
      </c>
      <c r="M25" s="696"/>
      <c r="N25" s="697">
        <v>210.73</v>
      </c>
      <c r="O25" s="698">
        <f t="shared" si="3"/>
        <v>0</v>
      </c>
      <c r="P25" s="696"/>
      <c r="Q25" s="699"/>
      <c r="R25" s="700">
        <f>Tabela4[[#This Row],[Valor contratual cheio]]/(365.25/12)*((365.25/12)-Tabela4[[#This Row],[Dias Inoperantes]])</f>
        <v>0</v>
      </c>
      <c r="S25" s="699">
        <f>Tabela4[[#This Row],[Valor do contrato sem o equipamento]]/(365.25/12)*Tabela4[[#This Row],[Dias Inoperantes]]</f>
        <v>0</v>
      </c>
      <c r="T25" s="784">
        <f>Tabela4[[#This Row],[Valor proporcional dias com o equipamento]]+Tabela4[[#This Row],[Valor proporcional dias sem o equipamento]]</f>
        <v>0</v>
      </c>
      <c r="U25" s="700"/>
      <c r="V25" s="783">
        <f>Tabela4[[#This Row],[Valor contratual cheio]]-Tabela4[[#This Row],[Valor proporcional total]]</f>
        <v>0</v>
      </c>
      <c r="W25" s="772"/>
    </row>
    <row r="26" spans="1:25" ht="15" hidden="1" thickBot="1">
      <c r="A26" s="704"/>
      <c r="B26" s="693" t="s">
        <v>484</v>
      </c>
      <c r="C26" s="693" t="s">
        <v>211</v>
      </c>
      <c r="D26" s="693" t="s">
        <v>140</v>
      </c>
      <c r="E26" s="694" t="s">
        <v>485</v>
      </c>
      <c r="F26" s="695" t="s">
        <v>505</v>
      </c>
      <c r="G26" s="693" t="s">
        <v>53</v>
      </c>
      <c r="H26" s="731" t="s">
        <v>496</v>
      </c>
      <c r="I26" s="731" t="s">
        <v>506</v>
      </c>
      <c r="J26" s="696">
        <v>0</v>
      </c>
      <c r="K26" s="697"/>
      <c r="L26" s="697">
        <f t="shared" si="2"/>
        <v>0</v>
      </c>
      <c r="M26" s="696">
        <v>3</v>
      </c>
      <c r="N26" s="697">
        <v>195.75</v>
      </c>
      <c r="O26" s="698">
        <f t="shared" si="3"/>
        <v>587.25</v>
      </c>
      <c r="P26" s="696"/>
      <c r="Q26" s="699"/>
      <c r="R26" s="700">
        <f>Tabela4[[#This Row],[Valor contratual cheio]]/(365.25/12)*((365.25/12)-Tabela4[[#This Row],[Dias Inoperantes]])</f>
        <v>0</v>
      </c>
      <c r="S26" s="699">
        <f>Tabela4[[#This Row],[Valor do contrato sem o equipamento]]/(365.25/12)*Tabela4[[#This Row],[Dias Inoperantes]]</f>
        <v>0</v>
      </c>
      <c r="T26" s="784">
        <f>Tabela4[[#This Row],[Valor proporcional dias com o equipamento]]+Tabela4[[#This Row],[Valor proporcional dias sem o equipamento]]</f>
        <v>0</v>
      </c>
      <c r="U26" s="700"/>
      <c r="V26" s="783">
        <f>Tabela4[[#This Row],[Valor contratual cheio]]-Tabela4[[#This Row],[Valor proporcional total]]</f>
        <v>0</v>
      </c>
      <c r="W26" s="772"/>
    </row>
    <row r="27" spans="1:25" ht="15" hidden="1" thickBot="1">
      <c r="A27" s="704"/>
      <c r="B27" s="693" t="s">
        <v>484</v>
      </c>
      <c r="C27" s="693" t="s">
        <v>211</v>
      </c>
      <c r="D27" s="693" t="s">
        <v>140</v>
      </c>
      <c r="E27" s="694" t="s">
        <v>485</v>
      </c>
      <c r="F27" s="695" t="s">
        <v>50</v>
      </c>
      <c r="G27" s="693" t="s">
        <v>53</v>
      </c>
      <c r="H27" s="731" t="s">
        <v>496</v>
      </c>
      <c r="I27" s="731" t="s">
        <v>506</v>
      </c>
      <c r="J27" s="696">
        <v>0</v>
      </c>
      <c r="K27" s="697"/>
      <c r="L27" s="697">
        <f t="shared" si="2"/>
        <v>0</v>
      </c>
      <c r="M27" s="696">
        <v>6</v>
      </c>
      <c r="N27" s="697">
        <v>195.75</v>
      </c>
      <c r="O27" s="698">
        <f t="shared" si="3"/>
        <v>1174.5</v>
      </c>
      <c r="P27" s="696"/>
      <c r="Q27" s="699"/>
      <c r="R27" s="700">
        <f>Tabela4[[#This Row],[Valor contratual cheio]]/(365.25/12)*((365.25/12)-Tabela4[[#This Row],[Dias Inoperantes]])</f>
        <v>0</v>
      </c>
      <c r="S27" s="699">
        <f>Tabela4[[#This Row],[Valor do contrato sem o equipamento]]/(365.25/12)*Tabela4[[#This Row],[Dias Inoperantes]]</f>
        <v>0</v>
      </c>
      <c r="T27" s="784">
        <f>Tabela4[[#This Row],[Valor proporcional dias com o equipamento]]+Tabela4[[#This Row],[Valor proporcional dias sem o equipamento]]</f>
        <v>0</v>
      </c>
      <c r="U27" s="700"/>
      <c r="V27" s="783">
        <f>Tabela4[[#This Row],[Valor contratual cheio]]-Tabela4[[#This Row],[Valor proporcional total]]</f>
        <v>0</v>
      </c>
      <c r="W27" s="772"/>
    </row>
    <row r="28" spans="1:25" ht="15" hidden="1" thickBot="1">
      <c r="A28" s="704"/>
      <c r="B28" s="693" t="s">
        <v>484</v>
      </c>
      <c r="C28" s="693" t="s">
        <v>211</v>
      </c>
      <c r="D28" s="693" t="s">
        <v>140</v>
      </c>
      <c r="E28" s="694" t="s">
        <v>485</v>
      </c>
      <c r="F28" s="695" t="s">
        <v>50</v>
      </c>
      <c r="G28" s="693" t="s">
        <v>53</v>
      </c>
      <c r="H28" s="731" t="s">
        <v>85</v>
      </c>
      <c r="I28" s="731" t="s">
        <v>504</v>
      </c>
      <c r="J28" s="696">
        <v>0</v>
      </c>
      <c r="K28" s="697"/>
      <c r="L28" s="697">
        <f t="shared" si="2"/>
        <v>0</v>
      </c>
      <c r="M28" s="696">
        <v>17</v>
      </c>
      <c r="N28" s="697">
        <v>231.42</v>
      </c>
      <c r="O28" s="698">
        <f t="shared" si="3"/>
        <v>3934.14</v>
      </c>
      <c r="P28" s="696"/>
      <c r="Q28" s="699"/>
      <c r="R28" s="700">
        <f>Tabela4[[#This Row],[Valor contratual cheio]]/(365.25/12)*((365.25/12)-Tabela4[[#This Row],[Dias Inoperantes]])</f>
        <v>0</v>
      </c>
      <c r="S28" s="699">
        <f>Tabela4[[#This Row],[Valor do contrato sem o equipamento]]/(365.25/12)*Tabela4[[#This Row],[Dias Inoperantes]]</f>
        <v>0</v>
      </c>
      <c r="T28" s="784">
        <f>Tabela4[[#This Row],[Valor proporcional dias com o equipamento]]+Tabela4[[#This Row],[Valor proporcional dias sem o equipamento]]</f>
        <v>0</v>
      </c>
      <c r="U28" s="700"/>
      <c r="V28" s="783">
        <f>Tabela4[[#This Row],[Valor contratual cheio]]-Tabela4[[#This Row],[Valor proporcional total]]</f>
        <v>0</v>
      </c>
      <c r="W28" s="772"/>
    </row>
    <row r="29" spans="1:25" ht="15" hidden="1" thickBot="1">
      <c r="A29" s="704"/>
      <c r="B29" s="693" t="s">
        <v>484</v>
      </c>
      <c r="C29" s="693" t="s">
        <v>211</v>
      </c>
      <c r="D29" s="693" t="s">
        <v>140</v>
      </c>
      <c r="E29" s="694" t="s">
        <v>485</v>
      </c>
      <c r="F29" s="695" t="s">
        <v>51</v>
      </c>
      <c r="G29" s="693" t="s">
        <v>53</v>
      </c>
      <c r="H29" s="731" t="s">
        <v>85</v>
      </c>
      <c r="I29" s="731" t="s">
        <v>504</v>
      </c>
      <c r="J29" s="696">
        <v>0</v>
      </c>
      <c r="K29" s="697"/>
      <c r="L29" s="697">
        <f t="shared" si="2"/>
        <v>0</v>
      </c>
      <c r="M29" s="697" t="s">
        <v>507</v>
      </c>
      <c r="N29" s="697">
        <v>231.42</v>
      </c>
      <c r="O29" s="698">
        <v>7102.5430497850466</v>
      </c>
      <c r="P29" s="696"/>
      <c r="Q29" s="699"/>
      <c r="R29" s="700">
        <f>Tabela4[[#This Row],[Valor contratual cheio]]/(365.25/12)*((365.25/12)-Tabela4[[#This Row],[Dias Inoperantes]])</f>
        <v>0</v>
      </c>
      <c r="S29" s="699">
        <f>Tabela4[[#This Row],[Valor do contrato sem o equipamento]]/(365.25/12)*Tabela4[[#This Row],[Dias Inoperantes]]</f>
        <v>0</v>
      </c>
      <c r="T29" s="784">
        <f>Tabela4[[#This Row],[Valor proporcional dias com o equipamento]]+Tabela4[[#This Row],[Valor proporcional dias sem o equipamento]]</f>
        <v>0</v>
      </c>
      <c r="U29" s="700"/>
      <c r="V29" s="783">
        <f>Tabela4[[#This Row],[Valor contratual cheio]]-Tabela4[[#This Row],[Valor proporcional total]]</f>
        <v>0</v>
      </c>
      <c r="W29" s="773">
        <v>147066.82334252243</v>
      </c>
      <c r="X29" s="719">
        <v>154169.36639230748</v>
      </c>
      <c r="Y29" s="538">
        <f>X29-W29</f>
        <v>7102.5430497850466</v>
      </c>
    </row>
    <row r="30" spans="1:25" ht="15" hidden="1" thickBot="1">
      <c r="A30" s="704"/>
      <c r="B30" s="693" t="s">
        <v>484</v>
      </c>
      <c r="C30" s="693" t="s">
        <v>211</v>
      </c>
      <c r="D30" s="693" t="s">
        <v>140</v>
      </c>
      <c r="E30" s="694" t="s">
        <v>485</v>
      </c>
      <c r="F30" s="695" t="s">
        <v>508</v>
      </c>
      <c r="G30" s="693" t="s">
        <v>53</v>
      </c>
      <c r="H30" s="731" t="s">
        <v>83</v>
      </c>
      <c r="I30" s="731" t="s">
        <v>503</v>
      </c>
      <c r="J30" s="696">
        <v>0</v>
      </c>
      <c r="K30" s="697"/>
      <c r="L30" s="697">
        <f t="shared" si="2"/>
        <v>0</v>
      </c>
      <c r="M30" s="696"/>
      <c r="N30" s="697">
        <v>214.26</v>
      </c>
      <c r="O30" s="698">
        <f>M30*N30</f>
        <v>0</v>
      </c>
      <c r="P30" s="696"/>
      <c r="Q30" s="699"/>
      <c r="R30" s="700">
        <f>Tabela4[[#This Row],[Valor contratual cheio]]/(365.25/12)*((365.25/12)-Tabela4[[#This Row],[Dias Inoperantes]])</f>
        <v>0</v>
      </c>
      <c r="S30" s="699">
        <f>Tabela4[[#This Row],[Valor do contrato sem o equipamento]]/(365.25/12)*Tabela4[[#This Row],[Dias Inoperantes]]</f>
        <v>0</v>
      </c>
      <c r="T30" s="784">
        <f>Tabela4[[#This Row],[Valor proporcional dias com o equipamento]]+Tabela4[[#This Row],[Valor proporcional dias sem o equipamento]]</f>
        <v>0</v>
      </c>
      <c r="U30" s="700"/>
      <c r="V30" s="783">
        <f>Tabela4[[#This Row],[Valor contratual cheio]]-Tabela4[[#This Row],[Valor proporcional total]]</f>
        <v>0</v>
      </c>
      <c r="W30" s="772"/>
    </row>
    <row r="31" spans="1:25" ht="15" hidden="1" thickBot="1">
      <c r="A31" s="704"/>
      <c r="B31" s="693" t="s">
        <v>484</v>
      </c>
      <c r="C31" s="693" t="s">
        <v>211</v>
      </c>
      <c r="D31" s="693" t="s">
        <v>140</v>
      </c>
      <c r="E31" s="694" t="s">
        <v>485</v>
      </c>
      <c r="F31" s="695" t="s">
        <v>491</v>
      </c>
      <c r="G31" s="693" t="s">
        <v>11</v>
      </c>
      <c r="H31" s="731" t="s">
        <v>84</v>
      </c>
      <c r="I31" s="731" t="s">
        <v>85</v>
      </c>
      <c r="J31" s="696">
        <v>0</v>
      </c>
      <c r="K31" s="697"/>
      <c r="L31" s="697">
        <f t="shared" si="2"/>
        <v>0</v>
      </c>
      <c r="M31" s="696">
        <v>11</v>
      </c>
      <c r="N31" s="697">
        <v>206.03</v>
      </c>
      <c r="O31" s="698">
        <f>M31*N31</f>
        <v>2266.33</v>
      </c>
      <c r="P31" s="696"/>
      <c r="Q31" s="699"/>
      <c r="R31" s="700">
        <f>Tabela4[[#This Row],[Valor contratual cheio]]/(365.25/12)*((365.25/12)-Tabela4[[#This Row],[Dias Inoperantes]])</f>
        <v>0</v>
      </c>
      <c r="S31" s="699">
        <f>Tabela4[[#This Row],[Valor do contrato sem o equipamento]]/(365.25/12)*Tabela4[[#This Row],[Dias Inoperantes]]</f>
        <v>0</v>
      </c>
      <c r="T31" s="784">
        <f>Tabela4[[#This Row],[Valor proporcional dias com o equipamento]]+Tabela4[[#This Row],[Valor proporcional dias sem o equipamento]]</f>
        <v>0</v>
      </c>
      <c r="U31" s="700"/>
      <c r="V31" s="783">
        <f>Tabela4[[#This Row],[Valor contratual cheio]]-Tabela4[[#This Row],[Valor proporcional total]]</f>
        <v>0</v>
      </c>
      <c r="W31" s="772"/>
    </row>
    <row r="32" spans="1:25" ht="15" hidden="1" thickBot="1">
      <c r="A32" s="704"/>
      <c r="B32" s="693" t="s">
        <v>484</v>
      </c>
      <c r="C32" s="693" t="s">
        <v>211</v>
      </c>
      <c r="D32" s="693" t="s">
        <v>140</v>
      </c>
      <c r="E32" s="694" t="s">
        <v>485</v>
      </c>
      <c r="F32" s="695" t="s">
        <v>491</v>
      </c>
      <c r="G32" s="693" t="s">
        <v>53</v>
      </c>
      <c r="H32" s="731" t="s">
        <v>85</v>
      </c>
      <c r="I32" s="731" t="s">
        <v>504</v>
      </c>
      <c r="J32" s="696">
        <v>0</v>
      </c>
      <c r="K32" s="697"/>
      <c r="L32" s="697">
        <f t="shared" si="2"/>
        <v>0</v>
      </c>
      <c r="M32" s="696">
        <v>11</v>
      </c>
      <c r="N32" s="697">
        <v>245.38</v>
      </c>
      <c r="O32" s="698">
        <f>M32*N32</f>
        <v>2699.18</v>
      </c>
      <c r="P32" s="696"/>
      <c r="Q32" s="699"/>
      <c r="R32" s="700">
        <f>Tabela4[[#This Row],[Valor contratual cheio]]/(365.25/12)*((365.25/12)-Tabela4[[#This Row],[Dias Inoperantes]])</f>
        <v>0</v>
      </c>
      <c r="S32" s="699">
        <f>Tabela4[[#This Row],[Valor do contrato sem o equipamento]]/(365.25/12)*Tabela4[[#This Row],[Dias Inoperantes]]</f>
        <v>0</v>
      </c>
      <c r="T32" s="784">
        <f>Tabela4[[#This Row],[Valor proporcional dias com o equipamento]]+Tabela4[[#This Row],[Valor proporcional dias sem o equipamento]]</f>
        <v>0</v>
      </c>
      <c r="U32" s="700"/>
      <c r="V32" s="783">
        <f>Tabela4[[#This Row],[Valor contratual cheio]]-Tabela4[[#This Row],[Valor proporcional total]]</f>
        <v>0</v>
      </c>
      <c r="W32" s="772"/>
    </row>
    <row r="33" spans="1:23" ht="15" hidden="1" thickBot="1">
      <c r="A33" s="704"/>
      <c r="B33" s="693" t="s">
        <v>484</v>
      </c>
      <c r="C33" s="693" t="s">
        <v>211</v>
      </c>
      <c r="D33" s="693" t="s">
        <v>140</v>
      </c>
      <c r="E33" s="694" t="s">
        <v>509</v>
      </c>
      <c r="F33" s="695" t="s">
        <v>494</v>
      </c>
      <c r="G33" s="693" t="s">
        <v>11</v>
      </c>
      <c r="H33" s="731" t="s">
        <v>496</v>
      </c>
      <c r="I33" s="731" t="s">
        <v>495</v>
      </c>
      <c r="J33" s="696">
        <v>0</v>
      </c>
      <c r="K33" s="697"/>
      <c r="L33" s="697">
        <f t="shared" si="2"/>
        <v>0</v>
      </c>
      <c r="M33" s="696">
        <v>2</v>
      </c>
      <c r="N33" s="697">
        <v>249.21</v>
      </c>
      <c r="O33" s="697">
        <v>249.21</v>
      </c>
      <c r="P33" s="696"/>
      <c r="Q33" s="699"/>
      <c r="R33" s="712">
        <f>Tabela4[[#This Row],[Valor contratual cheio]]/(365.25/12)*((365.25/12)-Tabela4[[#This Row],[Dias Inoperantes]])</f>
        <v>0</v>
      </c>
      <c r="S33" s="712">
        <f>Tabela4[[#This Row],[Valor do contrato sem o equipamento]]/(365.25/12)*Tabela4[[#This Row],[Dias Inoperantes]]</f>
        <v>0</v>
      </c>
      <c r="T33" s="710">
        <f>Tabela4[[#This Row],[Valor proporcional dias com o equipamento]]+Tabela4[[#This Row],[Valor proporcional dias sem o equipamento]]</f>
        <v>0</v>
      </c>
      <c r="U33" s="700"/>
      <c r="V33" s="783">
        <f>Tabela4[[#This Row],[Valor contratual cheio]]-Tabela4[[#This Row],[Valor proporcional total]]</f>
        <v>0</v>
      </c>
      <c r="W33" s="772"/>
    </row>
    <row r="34" spans="1:23" ht="15" hidden="1" thickBot="1">
      <c r="A34" s="704"/>
      <c r="B34" s="693" t="s">
        <v>484</v>
      </c>
      <c r="C34" s="693" t="s">
        <v>211</v>
      </c>
      <c r="D34" s="693" t="s">
        <v>140</v>
      </c>
      <c r="E34" s="694" t="s">
        <v>509</v>
      </c>
      <c r="F34" s="695" t="s">
        <v>488</v>
      </c>
      <c r="G34" s="693" t="s">
        <v>11</v>
      </c>
      <c r="H34" s="764">
        <v>0.41666666666666669</v>
      </c>
      <c r="I34" s="764">
        <v>0.91666666666666663</v>
      </c>
      <c r="J34" s="696">
        <v>0</v>
      </c>
      <c r="K34" s="766"/>
      <c r="L34" s="766">
        <f t="shared" si="2"/>
        <v>0</v>
      </c>
      <c r="M34" s="696">
        <v>1</v>
      </c>
      <c r="N34" s="697">
        <v>417.69</v>
      </c>
      <c r="O34" s="767">
        <f t="shared" ref="O34:O65" si="4">M34*N34</f>
        <v>417.69</v>
      </c>
      <c r="P34" s="696"/>
      <c r="Q34" s="699"/>
      <c r="R34" s="762">
        <f>Tabela4[[#This Row],[Valor contratual cheio]]/(365.25/12)*((365.25/12)-Tabela4[[#This Row],[Dias Inoperantes]])</f>
        <v>0</v>
      </c>
      <c r="S34" s="699">
        <f>Tabela4[[#This Row],[Valor do contrato sem o equipamento]]/(365.25/12)*Tabela4[[#This Row],[Dias Inoperantes]]</f>
        <v>0</v>
      </c>
      <c r="T34" s="784">
        <f>Tabela4[[#This Row],[Valor proporcional dias com o equipamento]]+Tabela4[[#This Row],[Valor proporcional dias sem o equipamento]]</f>
        <v>0</v>
      </c>
      <c r="U34" s="762"/>
      <c r="V34" s="783">
        <f>Tabela4[[#This Row],[Valor contratual cheio]]-Tabela4[[#This Row],[Valor proporcional total]]</f>
        <v>0</v>
      </c>
      <c r="W34" s="772"/>
    </row>
    <row r="35" spans="1:23" ht="15" hidden="1" thickBot="1">
      <c r="A35" s="704"/>
      <c r="B35" s="693" t="s">
        <v>484</v>
      </c>
      <c r="C35" s="693" t="s">
        <v>75</v>
      </c>
      <c r="D35" s="693" t="s">
        <v>140</v>
      </c>
      <c r="E35" s="694" t="s">
        <v>485</v>
      </c>
      <c r="F35" s="695" t="s">
        <v>500</v>
      </c>
      <c r="G35" s="693" t="s">
        <v>53</v>
      </c>
      <c r="H35" s="731" t="s">
        <v>498</v>
      </c>
      <c r="I35" s="731" t="s">
        <v>499</v>
      </c>
      <c r="J35" s="696">
        <v>0</v>
      </c>
      <c r="K35" s="697"/>
      <c r="L35" s="697">
        <f t="shared" si="2"/>
        <v>0</v>
      </c>
      <c r="M35" s="696">
        <v>15</v>
      </c>
      <c r="N35" s="697">
        <v>260.02999999999997</v>
      </c>
      <c r="O35" s="698">
        <f t="shared" si="4"/>
        <v>3900.45</v>
      </c>
      <c r="P35" s="696"/>
      <c r="Q35" s="699"/>
      <c r="R35" s="700">
        <f>Tabela4[[#This Row],[Valor contratual cheio]]/(365.25/12)*((365.25/12)-Tabela4[[#This Row],[Dias Inoperantes]])</f>
        <v>0</v>
      </c>
      <c r="S35" s="699">
        <f>Tabela4[[#This Row],[Valor do contrato sem o equipamento]]/(365.25/12)*Tabela4[[#This Row],[Dias Inoperantes]]</f>
        <v>0</v>
      </c>
      <c r="T35" s="784">
        <f>Tabela4[[#This Row],[Valor proporcional dias com o equipamento]]+Tabela4[[#This Row],[Valor proporcional dias sem o equipamento]]</f>
        <v>0</v>
      </c>
      <c r="U35" s="700"/>
      <c r="V35" s="783">
        <f>Tabela4[[#This Row],[Valor contratual cheio]]-Tabela4[[#This Row],[Valor proporcional total]]</f>
        <v>0</v>
      </c>
      <c r="W35" s="772"/>
    </row>
    <row r="36" spans="1:23" ht="15" hidden="1" thickBot="1">
      <c r="A36" s="704"/>
      <c r="B36" s="693" t="s">
        <v>100</v>
      </c>
      <c r="C36" s="693" t="s">
        <v>210</v>
      </c>
      <c r="D36" s="693" t="s">
        <v>334</v>
      </c>
      <c r="E36" s="694" t="s">
        <v>485</v>
      </c>
      <c r="F36" s="695" t="s">
        <v>510</v>
      </c>
      <c r="G36" s="693" t="s">
        <v>511</v>
      </c>
      <c r="H36" s="731">
        <v>0.45833333333333298</v>
      </c>
      <c r="I36" s="731">
        <v>0.95833333333333304</v>
      </c>
      <c r="J36" s="696">
        <v>0.1</v>
      </c>
      <c r="K36" s="697">
        <v>31.88</v>
      </c>
      <c r="L36" s="697">
        <f t="shared" si="2"/>
        <v>3.1880000000000002</v>
      </c>
      <c r="M36" s="696"/>
      <c r="N36" s="697">
        <v>201.11</v>
      </c>
      <c r="O36" s="698">
        <f t="shared" si="4"/>
        <v>0</v>
      </c>
      <c r="P36" s="696"/>
      <c r="Q36" s="699"/>
      <c r="R36" s="700">
        <f>Tabela4[[#This Row],[Valor contratual cheio]]/(365.25/12)*((365.25/12)-Tabela4[[#This Row],[Dias Inoperantes]])</f>
        <v>0</v>
      </c>
      <c r="S36" s="699">
        <f>Tabela4[[#This Row],[Valor do contrato sem o equipamento]]/(365.25/12)*Tabela4[[#This Row],[Dias Inoperantes]]</f>
        <v>0</v>
      </c>
      <c r="T36" s="784">
        <f>Tabela4[[#This Row],[Valor proporcional dias com o equipamento]]+Tabela4[[#This Row],[Valor proporcional dias sem o equipamento]]</f>
        <v>0</v>
      </c>
      <c r="U36" s="700"/>
      <c r="V36" s="783">
        <f>Tabela4[[#This Row],[Valor contratual cheio]]-Tabela4[[#This Row],[Valor proporcional total]]</f>
        <v>0</v>
      </c>
      <c r="W36" s="772"/>
    </row>
    <row r="37" spans="1:23" ht="15" hidden="1" thickBot="1">
      <c r="A37" s="704"/>
      <c r="B37" s="693" t="s">
        <v>100</v>
      </c>
      <c r="C37" s="693" t="s">
        <v>210</v>
      </c>
      <c r="D37" s="693" t="s">
        <v>334</v>
      </c>
      <c r="E37" s="694" t="s">
        <v>485</v>
      </c>
      <c r="F37" s="695" t="s">
        <v>10</v>
      </c>
      <c r="G37" s="693" t="s">
        <v>511</v>
      </c>
      <c r="H37" s="731">
        <v>0.41666666666666702</v>
      </c>
      <c r="I37" s="731">
        <v>0.91666666666666696</v>
      </c>
      <c r="J37" s="696">
        <v>0.48333333333333162</v>
      </c>
      <c r="K37" s="697">
        <v>29.56</v>
      </c>
      <c r="L37" s="697">
        <f t="shared" si="2"/>
        <v>14.287333333333281</v>
      </c>
      <c r="M37" s="696"/>
      <c r="N37" s="697">
        <v>186.47</v>
      </c>
      <c r="O37" s="698">
        <f t="shared" si="4"/>
        <v>0</v>
      </c>
      <c r="P37" s="696"/>
      <c r="Q37" s="699"/>
      <c r="R37" s="700">
        <f>Tabela4[[#This Row],[Valor contratual cheio]]/(365.25/12)*((365.25/12)-Tabela4[[#This Row],[Dias Inoperantes]])</f>
        <v>0</v>
      </c>
      <c r="S37" s="699">
        <f>Tabela4[[#This Row],[Valor do contrato sem o equipamento]]/(365.25/12)*Tabela4[[#This Row],[Dias Inoperantes]]</f>
        <v>0</v>
      </c>
      <c r="T37" s="784">
        <f>Tabela4[[#This Row],[Valor proporcional dias com o equipamento]]+Tabela4[[#This Row],[Valor proporcional dias sem o equipamento]]</f>
        <v>0</v>
      </c>
      <c r="U37" s="700"/>
      <c r="V37" s="783">
        <f>Tabela4[[#This Row],[Valor contratual cheio]]-Tabela4[[#This Row],[Valor proporcional total]]</f>
        <v>0</v>
      </c>
      <c r="W37" s="772"/>
    </row>
    <row r="38" spans="1:23" ht="15" hidden="1" thickBot="1">
      <c r="A38" s="704"/>
      <c r="B38" s="693" t="s">
        <v>100</v>
      </c>
      <c r="C38" s="693" t="s">
        <v>210</v>
      </c>
      <c r="D38" s="693" t="s">
        <v>334</v>
      </c>
      <c r="E38" s="694" t="s">
        <v>485</v>
      </c>
      <c r="F38" s="695" t="s">
        <v>10</v>
      </c>
      <c r="G38" s="693" t="s">
        <v>511</v>
      </c>
      <c r="H38" s="731">
        <v>0.45833333333333298</v>
      </c>
      <c r="I38" s="731">
        <v>0.95833333333333304</v>
      </c>
      <c r="J38" s="696"/>
      <c r="K38" s="697">
        <v>30.11</v>
      </c>
      <c r="L38" s="697">
        <f t="shared" si="2"/>
        <v>0</v>
      </c>
      <c r="M38" s="696"/>
      <c r="N38" s="697">
        <v>189.91</v>
      </c>
      <c r="O38" s="698">
        <f t="shared" si="4"/>
        <v>0</v>
      </c>
      <c r="P38" s="696"/>
      <c r="Q38" s="699"/>
      <c r="R38" s="700">
        <f>Tabela4[[#This Row],[Valor contratual cheio]]/(365.25/12)*((365.25/12)-Tabela4[[#This Row],[Dias Inoperantes]])</f>
        <v>0</v>
      </c>
      <c r="S38" s="699">
        <f>Tabela4[[#This Row],[Valor do contrato sem o equipamento]]/(365.25/12)*Tabela4[[#This Row],[Dias Inoperantes]]</f>
        <v>0</v>
      </c>
      <c r="T38" s="784">
        <f>Tabela4[[#This Row],[Valor proporcional dias com o equipamento]]+Tabela4[[#This Row],[Valor proporcional dias sem o equipamento]]</f>
        <v>0</v>
      </c>
      <c r="U38" s="700"/>
      <c r="V38" s="783">
        <f>Tabela4[[#This Row],[Valor contratual cheio]]-Tabela4[[#This Row],[Valor proporcional total]]</f>
        <v>0</v>
      </c>
      <c r="W38" s="772"/>
    </row>
    <row r="39" spans="1:23" ht="15" hidden="1" thickBot="1">
      <c r="A39" s="704"/>
      <c r="B39" s="693" t="s">
        <v>100</v>
      </c>
      <c r="C39" s="693" t="s">
        <v>210</v>
      </c>
      <c r="D39" s="693" t="s">
        <v>334</v>
      </c>
      <c r="E39" s="694" t="s">
        <v>485</v>
      </c>
      <c r="F39" s="695" t="s">
        <v>10</v>
      </c>
      <c r="G39" s="693" t="s">
        <v>511</v>
      </c>
      <c r="H39" s="731">
        <v>0.33333333333333298</v>
      </c>
      <c r="I39" s="731">
        <v>0.83333333333333304</v>
      </c>
      <c r="J39" s="696"/>
      <c r="K39" s="697">
        <v>29.56</v>
      </c>
      <c r="L39" s="697">
        <f t="shared" si="2"/>
        <v>0</v>
      </c>
      <c r="M39" s="696"/>
      <c r="N39" s="697">
        <v>186.47</v>
      </c>
      <c r="O39" s="698">
        <f t="shared" si="4"/>
        <v>0</v>
      </c>
      <c r="P39" s="696"/>
      <c r="Q39" s="699"/>
      <c r="R39" s="700">
        <f>Tabela4[[#This Row],[Valor contratual cheio]]/(365.25/12)*((365.25/12)-Tabela4[[#This Row],[Dias Inoperantes]])</f>
        <v>0</v>
      </c>
      <c r="S39" s="699">
        <f>Tabela4[[#This Row],[Valor do contrato sem o equipamento]]/(365.25/12)*Tabela4[[#This Row],[Dias Inoperantes]]</f>
        <v>0</v>
      </c>
      <c r="T39" s="784">
        <f>Tabela4[[#This Row],[Valor proporcional dias com o equipamento]]+Tabela4[[#This Row],[Valor proporcional dias sem o equipamento]]</f>
        <v>0</v>
      </c>
      <c r="U39" s="700"/>
      <c r="V39" s="783">
        <f>Tabela4[[#This Row],[Valor contratual cheio]]-Tabela4[[#This Row],[Valor proporcional total]]</f>
        <v>0</v>
      </c>
      <c r="W39" s="772"/>
    </row>
    <row r="40" spans="1:23" ht="15" hidden="1" thickBot="1">
      <c r="A40" s="704"/>
      <c r="B40" s="693" t="s">
        <v>100</v>
      </c>
      <c r="C40" s="693" t="s">
        <v>210</v>
      </c>
      <c r="D40" s="693" t="s">
        <v>334</v>
      </c>
      <c r="E40" s="694" t="s">
        <v>485</v>
      </c>
      <c r="F40" s="695" t="s">
        <v>10</v>
      </c>
      <c r="G40" s="693" t="s">
        <v>511</v>
      </c>
      <c r="H40" s="731">
        <v>0.33333333333333298</v>
      </c>
      <c r="I40" s="731">
        <v>0.83333333333333304</v>
      </c>
      <c r="J40" s="696"/>
      <c r="K40" s="697">
        <v>29.56</v>
      </c>
      <c r="L40" s="697">
        <f t="shared" si="2"/>
        <v>0</v>
      </c>
      <c r="M40" s="696"/>
      <c r="N40" s="697">
        <v>186.47</v>
      </c>
      <c r="O40" s="698">
        <f t="shared" si="4"/>
        <v>0</v>
      </c>
      <c r="P40" s="696"/>
      <c r="Q40" s="699"/>
      <c r="R40" s="700">
        <f>Tabela4[[#This Row],[Valor contratual cheio]]/(365.25/12)*((365.25/12)-Tabela4[[#This Row],[Dias Inoperantes]])</f>
        <v>0</v>
      </c>
      <c r="S40" s="699">
        <f>Tabela4[[#This Row],[Valor do contrato sem o equipamento]]/(365.25/12)*Tabela4[[#This Row],[Dias Inoperantes]]</f>
        <v>0</v>
      </c>
      <c r="T40" s="784">
        <f>Tabela4[[#This Row],[Valor proporcional dias com o equipamento]]+Tabela4[[#This Row],[Valor proporcional dias sem o equipamento]]</f>
        <v>0</v>
      </c>
      <c r="U40" s="700"/>
      <c r="V40" s="783">
        <f>Tabela4[[#This Row],[Valor contratual cheio]]-Tabela4[[#This Row],[Valor proporcional total]]</f>
        <v>0</v>
      </c>
      <c r="W40" s="772"/>
    </row>
    <row r="41" spans="1:23" ht="15" hidden="1" thickBot="1">
      <c r="A41" s="704"/>
      <c r="B41" s="693" t="s">
        <v>262</v>
      </c>
      <c r="C41" s="693" t="s">
        <v>88</v>
      </c>
      <c r="D41" s="693" t="s">
        <v>170</v>
      </c>
      <c r="E41" s="694" t="s">
        <v>485</v>
      </c>
      <c r="F41" s="695" t="s">
        <v>316</v>
      </c>
      <c r="G41" s="693" t="s">
        <v>48</v>
      </c>
      <c r="H41" s="731">
        <v>0.33333333333333331</v>
      </c>
      <c r="I41" s="731">
        <v>0.68055555555555558</v>
      </c>
      <c r="J41" s="696"/>
      <c r="K41" s="697"/>
      <c r="L41" s="697">
        <f t="shared" si="2"/>
        <v>0</v>
      </c>
      <c r="M41" s="696"/>
      <c r="N41" s="697">
        <v>280.75</v>
      </c>
      <c r="O41" s="698">
        <f t="shared" si="4"/>
        <v>0</v>
      </c>
      <c r="P41" s="696"/>
      <c r="Q41" s="699"/>
      <c r="R41" s="700">
        <f>Tabela4[[#This Row],[Valor contratual cheio]]/(365.25/12)*((365.25/12)-Tabela4[[#This Row],[Dias Inoperantes]])</f>
        <v>0</v>
      </c>
      <c r="S41" s="699">
        <f>Tabela4[[#This Row],[Valor do contrato sem o equipamento]]/(365.25/12)*Tabela4[[#This Row],[Dias Inoperantes]]</f>
        <v>0</v>
      </c>
      <c r="T41" s="784">
        <f>Tabela4[[#This Row],[Valor proporcional dias com o equipamento]]+Tabela4[[#This Row],[Valor proporcional dias sem o equipamento]]</f>
        <v>0</v>
      </c>
      <c r="U41" s="700"/>
      <c r="V41" s="783">
        <f>Tabela4[[#This Row],[Valor contratual cheio]]-Tabela4[[#This Row],[Valor proporcional total]]</f>
        <v>0</v>
      </c>
      <c r="W41" s="772"/>
    </row>
    <row r="42" spans="1:23" ht="15" hidden="1" thickBot="1">
      <c r="A42" s="704"/>
      <c r="B42" s="693" t="s">
        <v>262</v>
      </c>
      <c r="C42" s="693" t="s">
        <v>88</v>
      </c>
      <c r="D42" s="693" t="s">
        <v>170</v>
      </c>
      <c r="E42" s="694" t="s">
        <v>485</v>
      </c>
      <c r="F42" s="695" t="s">
        <v>512</v>
      </c>
      <c r="G42" s="693" t="s">
        <v>48</v>
      </c>
      <c r="H42" s="731">
        <v>0.25</v>
      </c>
      <c r="I42" s="731">
        <v>0.59722222222222199</v>
      </c>
      <c r="J42" s="696"/>
      <c r="K42" s="697"/>
      <c r="L42" s="697">
        <f t="shared" si="2"/>
        <v>0</v>
      </c>
      <c r="M42" s="696"/>
      <c r="N42" s="697">
        <v>192.42</v>
      </c>
      <c r="O42" s="698">
        <f t="shared" si="4"/>
        <v>0</v>
      </c>
      <c r="P42" s="696"/>
      <c r="Q42" s="699"/>
      <c r="R42" s="700">
        <f>Tabela4[[#This Row],[Valor contratual cheio]]/(365.25/12)*((365.25/12)-Tabela4[[#This Row],[Dias Inoperantes]])</f>
        <v>0</v>
      </c>
      <c r="S42" s="699">
        <f>Tabela4[[#This Row],[Valor do contrato sem o equipamento]]/(365.25/12)*Tabela4[[#This Row],[Dias Inoperantes]]</f>
        <v>0</v>
      </c>
      <c r="T42" s="784">
        <f>Tabela4[[#This Row],[Valor proporcional dias com o equipamento]]+Tabela4[[#This Row],[Valor proporcional dias sem o equipamento]]</f>
        <v>0</v>
      </c>
      <c r="U42" s="700"/>
      <c r="V42" s="783">
        <f>Tabela4[[#This Row],[Valor contratual cheio]]-Tabela4[[#This Row],[Valor proporcional total]]</f>
        <v>0</v>
      </c>
      <c r="W42" s="772"/>
    </row>
    <row r="43" spans="1:23" ht="15" hidden="1" thickBot="1">
      <c r="A43" s="704"/>
      <c r="B43" s="693" t="s">
        <v>262</v>
      </c>
      <c r="C43" s="693" t="s">
        <v>88</v>
      </c>
      <c r="D43" s="693" t="s">
        <v>170</v>
      </c>
      <c r="E43" s="694" t="s">
        <v>485</v>
      </c>
      <c r="F43" s="695" t="s">
        <v>512</v>
      </c>
      <c r="G43" s="693" t="s">
        <v>48</v>
      </c>
      <c r="H43" s="731">
        <v>0.58333333333333337</v>
      </c>
      <c r="I43" s="731">
        <v>0.93055555555555558</v>
      </c>
      <c r="J43" s="696"/>
      <c r="K43" s="697"/>
      <c r="L43" s="697">
        <f t="shared" si="2"/>
        <v>0</v>
      </c>
      <c r="M43" s="696"/>
      <c r="N43" s="697">
        <v>194.12</v>
      </c>
      <c r="O43" s="698">
        <f t="shared" si="4"/>
        <v>0</v>
      </c>
      <c r="P43" s="696"/>
      <c r="Q43" s="699"/>
      <c r="R43" s="700">
        <f>Tabela4[[#This Row],[Valor contratual cheio]]/(365.25/12)*((365.25/12)-Tabela4[[#This Row],[Dias Inoperantes]])</f>
        <v>0</v>
      </c>
      <c r="S43" s="699">
        <f>Tabela4[[#This Row],[Valor do contrato sem o equipamento]]/(365.25/12)*Tabela4[[#This Row],[Dias Inoperantes]]</f>
        <v>0</v>
      </c>
      <c r="T43" s="784">
        <f>Tabela4[[#This Row],[Valor proporcional dias com o equipamento]]+Tabela4[[#This Row],[Valor proporcional dias sem o equipamento]]</f>
        <v>0</v>
      </c>
      <c r="U43" s="700"/>
      <c r="V43" s="783">
        <f>Tabela4[[#This Row],[Valor contratual cheio]]-Tabela4[[#This Row],[Valor proporcional total]]</f>
        <v>0</v>
      </c>
      <c r="W43" s="772"/>
    </row>
    <row r="44" spans="1:23" ht="15" hidden="1" thickBot="1">
      <c r="A44" s="704"/>
      <c r="B44" s="693" t="s">
        <v>262</v>
      </c>
      <c r="C44" s="693" t="s">
        <v>88</v>
      </c>
      <c r="D44" s="693" t="s">
        <v>170</v>
      </c>
      <c r="E44" s="694" t="s">
        <v>485</v>
      </c>
      <c r="F44" s="695" t="s">
        <v>512</v>
      </c>
      <c r="G44" s="693" t="s">
        <v>48</v>
      </c>
      <c r="H44" s="731">
        <v>0.91666666666666663</v>
      </c>
      <c r="I44" s="731">
        <v>0.2638888888888889</v>
      </c>
      <c r="J44" s="696"/>
      <c r="K44" s="697"/>
      <c r="L44" s="697">
        <f t="shared" si="2"/>
        <v>0</v>
      </c>
      <c r="M44" s="696"/>
      <c r="N44" s="697">
        <v>234.13</v>
      </c>
      <c r="O44" s="698">
        <f t="shared" si="4"/>
        <v>0</v>
      </c>
      <c r="P44" s="696"/>
      <c r="Q44" s="699"/>
      <c r="R44" s="700">
        <f>Tabela4[[#This Row],[Valor contratual cheio]]/(365.25/12)*((365.25/12)-Tabela4[[#This Row],[Dias Inoperantes]])</f>
        <v>0</v>
      </c>
      <c r="S44" s="699">
        <f>Tabela4[[#This Row],[Valor do contrato sem o equipamento]]/(365.25/12)*Tabela4[[#This Row],[Dias Inoperantes]]</f>
        <v>0</v>
      </c>
      <c r="T44" s="784">
        <f>Tabela4[[#This Row],[Valor proporcional dias com o equipamento]]+Tabela4[[#This Row],[Valor proporcional dias sem o equipamento]]</f>
        <v>0</v>
      </c>
      <c r="U44" s="700"/>
      <c r="V44" s="783">
        <f>Tabela4[[#This Row],[Valor contratual cheio]]-Tabela4[[#This Row],[Valor proporcional total]]</f>
        <v>0</v>
      </c>
      <c r="W44" s="772"/>
    </row>
    <row r="45" spans="1:23" ht="15" hidden="1" thickBot="1">
      <c r="A45" s="704"/>
      <c r="B45" s="693" t="s">
        <v>262</v>
      </c>
      <c r="C45" s="693" t="s">
        <v>88</v>
      </c>
      <c r="D45" s="693" t="s">
        <v>170</v>
      </c>
      <c r="E45" s="694" t="s">
        <v>485</v>
      </c>
      <c r="F45" s="706" t="s">
        <v>513</v>
      </c>
      <c r="G45" s="705" t="s">
        <v>48</v>
      </c>
      <c r="H45" s="731">
        <v>0.25</v>
      </c>
      <c r="I45" s="731">
        <v>0.59722222222222199</v>
      </c>
      <c r="J45" s="707"/>
      <c r="K45" s="708"/>
      <c r="L45" s="697">
        <f t="shared" si="2"/>
        <v>0</v>
      </c>
      <c r="M45" s="707"/>
      <c r="N45" s="708">
        <v>142.22999999999999</v>
      </c>
      <c r="O45" s="698">
        <f t="shared" si="4"/>
        <v>0</v>
      </c>
      <c r="P45" s="707"/>
      <c r="Q45" s="709"/>
      <c r="R45" s="710">
        <f>Tabela4[[#This Row],[Valor contratual cheio]]/(365.25/12)*((365.25/12)-Tabela4[[#This Row],[Dias Inoperantes]])</f>
        <v>0</v>
      </c>
      <c r="S45" s="709">
        <f>Tabela4[[#This Row],[Valor do contrato sem o equipamento]]/(365.25/12)*Tabela4[[#This Row],[Dias Inoperantes]]</f>
        <v>0</v>
      </c>
      <c r="T45" s="709">
        <f>Tabela4[[#This Row],[Valor proporcional dias com o equipamento]]+Tabela4[[#This Row],[Valor proporcional dias sem o equipamento]]</f>
        <v>0</v>
      </c>
      <c r="U45" s="710"/>
      <c r="V45" s="783">
        <f>Tabela4[[#This Row],[Valor contratual cheio]]-Tabela4[[#This Row],[Valor proporcional total]]</f>
        <v>0</v>
      </c>
      <c r="W45" s="772"/>
    </row>
    <row r="46" spans="1:23" ht="15" hidden="1" thickBot="1">
      <c r="A46" s="704"/>
      <c r="B46" s="693" t="s">
        <v>262</v>
      </c>
      <c r="C46" s="693" t="s">
        <v>88</v>
      </c>
      <c r="D46" s="693" t="s">
        <v>170</v>
      </c>
      <c r="E46" s="694" t="s">
        <v>485</v>
      </c>
      <c r="F46" s="706" t="s">
        <v>513</v>
      </c>
      <c r="G46" s="705" t="s">
        <v>48</v>
      </c>
      <c r="H46" s="731">
        <v>0.91666666666666663</v>
      </c>
      <c r="I46" s="731">
        <v>0.2638888888888889</v>
      </c>
      <c r="J46" s="707"/>
      <c r="K46" s="708"/>
      <c r="L46" s="697">
        <f t="shared" si="2"/>
        <v>0</v>
      </c>
      <c r="M46" s="707">
        <v>11</v>
      </c>
      <c r="N46" s="708">
        <v>168.53</v>
      </c>
      <c r="O46" s="698">
        <f t="shared" si="4"/>
        <v>1853.83</v>
      </c>
      <c r="P46" s="707"/>
      <c r="Q46" s="709"/>
      <c r="R46" s="710">
        <f>Tabela4[[#This Row],[Valor contratual cheio]]/(365.25/12)*((365.25/12)-Tabela4[[#This Row],[Dias Inoperantes]])</f>
        <v>0</v>
      </c>
      <c r="S46" s="709">
        <f>Tabela4[[#This Row],[Valor do contrato sem o equipamento]]/(365.25/12)*Tabela4[[#This Row],[Dias Inoperantes]]</f>
        <v>0</v>
      </c>
      <c r="T46" s="709">
        <f>Tabela4[[#This Row],[Valor proporcional dias com o equipamento]]+Tabela4[[#This Row],[Valor proporcional dias sem o equipamento]]</f>
        <v>0</v>
      </c>
      <c r="U46" s="710"/>
      <c r="V46" s="783">
        <f>Tabela4[[#This Row],[Valor contratual cheio]]-Tabela4[[#This Row],[Valor proporcional total]]</f>
        <v>0</v>
      </c>
      <c r="W46" s="772"/>
    </row>
    <row r="47" spans="1:23" ht="15" hidden="1" thickBot="1">
      <c r="A47" s="704"/>
      <c r="B47" s="693" t="s">
        <v>262</v>
      </c>
      <c r="C47" s="693" t="s">
        <v>88</v>
      </c>
      <c r="D47" s="693" t="s">
        <v>170</v>
      </c>
      <c r="E47" s="694" t="s">
        <v>485</v>
      </c>
      <c r="F47" s="706" t="s">
        <v>514</v>
      </c>
      <c r="G47" s="705" t="s">
        <v>11</v>
      </c>
      <c r="H47" s="731">
        <v>0.41666666666666669</v>
      </c>
      <c r="I47" s="731">
        <v>0.91666666666666663</v>
      </c>
      <c r="J47" s="707"/>
      <c r="K47" s="708"/>
      <c r="L47" s="697">
        <f t="shared" si="2"/>
        <v>0</v>
      </c>
      <c r="M47" s="707"/>
      <c r="N47" s="708">
        <v>147.83000000000001</v>
      </c>
      <c r="O47" s="698">
        <f t="shared" si="4"/>
        <v>0</v>
      </c>
      <c r="P47" s="707"/>
      <c r="Q47" s="709"/>
      <c r="R47" s="710">
        <f>Tabela4[[#This Row],[Valor contratual cheio]]/(365.25/12)*((365.25/12)-Tabela4[[#This Row],[Dias Inoperantes]])</f>
        <v>0</v>
      </c>
      <c r="S47" s="709">
        <f>Tabela4[[#This Row],[Valor do contrato sem o equipamento]]/(365.25/12)*Tabela4[[#This Row],[Dias Inoperantes]]</f>
        <v>0</v>
      </c>
      <c r="T47" s="709">
        <f>Tabela4[[#This Row],[Valor proporcional dias com o equipamento]]+Tabela4[[#This Row],[Valor proporcional dias sem o equipamento]]</f>
        <v>0</v>
      </c>
      <c r="U47" s="710"/>
      <c r="V47" s="783">
        <f>Tabela4[[#This Row],[Valor contratual cheio]]-Tabela4[[#This Row],[Valor proporcional total]]</f>
        <v>0</v>
      </c>
      <c r="W47" s="772"/>
    </row>
    <row r="48" spans="1:23" ht="15" hidden="1" thickBot="1">
      <c r="A48" s="704"/>
      <c r="B48" s="693" t="s">
        <v>262</v>
      </c>
      <c r="C48" s="693" t="s">
        <v>88</v>
      </c>
      <c r="D48" s="693" t="s">
        <v>170</v>
      </c>
      <c r="E48" s="694" t="s">
        <v>485</v>
      </c>
      <c r="F48" s="706" t="s">
        <v>514</v>
      </c>
      <c r="G48" s="705" t="s">
        <v>48</v>
      </c>
      <c r="H48" s="731">
        <v>0.91666666666666663</v>
      </c>
      <c r="I48" s="731">
        <v>0.2638888888888889</v>
      </c>
      <c r="J48" s="707"/>
      <c r="K48" s="708"/>
      <c r="L48" s="697">
        <f t="shared" si="2"/>
        <v>0</v>
      </c>
      <c r="M48" s="707"/>
      <c r="N48" s="708">
        <v>189.03</v>
      </c>
      <c r="O48" s="698">
        <f t="shared" si="4"/>
        <v>0</v>
      </c>
      <c r="P48" s="707"/>
      <c r="Q48" s="709"/>
      <c r="R48" s="710">
        <f>Tabela4[[#This Row],[Valor contratual cheio]]/(365.25/12)*((365.25/12)-Tabela4[[#This Row],[Dias Inoperantes]])</f>
        <v>0</v>
      </c>
      <c r="S48" s="709">
        <f>Tabela4[[#This Row],[Valor do contrato sem o equipamento]]/(365.25/12)*Tabela4[[#This Row],[Dias Inoperantes]]</f>
        <v>0</v>
      </c>
      <c r="T48" s="709">
        <f>Tabela4[[#This Row],[Valor proporcional dias com o equipamento]]+Tabela4[[#This Row],[Valor proporcional dias sem o equipamento]]</f>
        <v>0</v>
      </c>
      <c r="U48" s="710"/>
      <c r="V48" s="783">
        <f>Tabela4[[#This Row],[Valor contratual cheio]]-Tabela4[[#This Row],[Valor proporcional total]]</f>
        <v>0</v>
      </c>
      <c r="W48" s="772"/>
    </row>
    <row r="49" spans="1:23" ht="15" hidden="1" thickBot="1">
      <c r="A49" s="704"/>
      <c r="B49" s="693" t="s">
        <v>262</v>
      </c>
      <c r="C49" s="693" t="s">
        <v>88</v>
      </c>
      <c r="D49" s="693" t="s">
        <v>170</v>
      </c>
      <c r="E49" s="694" t="s">
        <v>485</v>
      </c>
      <c r="F49" s="706" t="s">
        <v>515</v>
      </c>
      <c r="G49" s="705" t="s">
        <v>48</v>
      </c>
      <c r="H49" s="731">
        <v>0.25</v>
      </c>
      <c r="I49" s="731">
        <v>0.59722222222222199</v>
      </c>
      <c r="J49" s="707"/>
      <c r="K49" s="708"/>
      <c r="L49" s="697">
        <f t="shared" si="2"/>
        <v>0</v>
      </c>
      <c r="M49" s="707"/>
      <c r="N49" s="708">
        <v>157.68</v>
      </c>
      <c r="O49" s="698">
        <f t="shared" si="4"/>
        <v>0</v>
      </c>
      <c r="P49" s="707"/>
      <c r="Q49" s="709"/>
      <c r="R49" s="710">
        <f>Tabela4[[#This Row],[Valor contratual cheio]]/(365.25/12)*((365.25/12)-Tabela4[[#This Row],[Dias Inoperantes]])</f>
        <v>0</v>
      </c>
      <c r="S49" s="709">
        <f>Tabela4[[#This Row],[Valor do contrato sem o equipamento]]/(365.25/12)*Tabela4[[#This Row],[Dias Inoperantes]]</f>
        <v>0</v>
      </c>
      <c r="T49" s="709">
        <f>Tabela4[[#This Row],[Valor proporcional dias com o equipamento]]+Tabela4[[#This Row],[Valor proporcional dias sem o equipamento]]</f>
        <v>0</v>
      </c>
      <c r="U49" s="710"/>
      <c r="V49" s="783">
        <f>Tabela4[[#This Row],[Valor contratual cheio]]-Tabela4[[#This Row],[Valor proporcional total]]</f>
        <v>0</v>
      </c>
      <c r="W49" s="772"/>
    </row>
    <row r="50" spans="1:23" ht="15" hidden="1" thickBot="1">
      <c r="A50" s="704"/>
      <c r="B50" s="693" t="s">
        <v>262</v>
      </c>
      <c r="C50" s="693" t="s">
        <v>88</v>
      </c>
      <c r="D50" s="693" t="s">
        <v>170</v>
      </c>
      <c r="E50" s="694" t="s">
        <v>485</v>
      </c>
      <c r="F50" s="706" t="s">
        <v>515</v>
      </c>
      <c r="G50" s="705" t="s">
        <v>11</v>
      </c>
      <c r="H50" s="731">
        <v>0.41666666666666669</v>
      </c>
      <c r="I50" s="731">
        <v>0.91666666666666663</v>
      </c>
      <c r="J50" s="707"/>
      <c r="K50" s="708"/>
      <c r="L50" s="697">
        <f t="shared" si="2"/>
        <v>0</v>
      </c>
      <c r="M50" s="707"/>
      <c r="N50" s="708">
        <v>147.83000000000001</v>
      </c>
      <c r="O50" s="698">
        <f t="shared" si="4"/>
        <v>0</v>
      </c>
      <c r="P50" s="707"/>
      <c r="Q50" s="709"/>
      <c r="R50" s="710">
        <f>Tabela4[[#This Row],[Valor contratual cheio]]/(365.25/12)*((365.25/12)-Tabela4[[#This Row],[Dias Inoperantes]])</f>
        <v>0</v>
      </c>
      <c r="S50" s="709">
        <f>Tabela4[[#This Row],[Valor do contrato sem o equipamento]]/(365.25/12)*Tabela4[[#This Row],[Dias Inoperantes]]</f>
        <v>0</v>
      </c>
      <c r="T50" s="709">
        <f>Tabela4[[#This Row],[Valor proporcional dias com o equipamento]]+Tabela4[[#This Row],[Valor proporcional dias sem o equipamento]]</f>
        <v>0</v>
      </c>
      <c r="U50" s="710"/>
      <c r="V50" s="783">
        <f>Tabela4[[#This Row],[Valor contratual cheio]]-Tabela4[[#This Row],[Valor proporcional total]]</f>
        <v>0</v>
      </c>
      <c r="W50" s="772"/>
    </row>
    <row r="51" spans="1:23" ht="15" hidden="1" thickBot="1">
      <c r="A51" s="704"/>
      <c r="B51" s="693" t="s">
        <v>262</v>
      </c>
      <c r="C51" s="693" t="s">
        <v>88</v>
      </c>
      <c r="D51" s="693" t="s">
        <v>170</v>
      </c>
      <c r="E51" s="694" t="s">
        <v>485</v>
      </c>
      <c r="F51" s="706" t="s">
        <v>515</v>
      </c>
      <c r="G51" s="705" t="s">
        <v>11</v>
      </c>
      <c r="H51" s="731">
        <v>0.75</v>
      </c>
      <c r="I51" s="731">
        <v>0.25</v>
      </c>
      <c r="J51" s="707"/>
      <c r="K51" s="708"/>
      <c r="L51" s="697">
        <f t="shared" si="2"/>
        <v>0</v>
      </c>
      <c r="M51" s="707"/>
      <c r="N51" s="708">
        <v>166.12</v>
      </c>
      <c r="O51" s="698">
        <f t="shared" si="4"/>
        <v>0</v>
      </c>
      <c r="P51" s="707"/>
      <c r="Q51" s="709"/>
      <c r="R51" s="710">
        <f>Tabela4[[#This Row],[Valor contratual cheio]]/(365.25/12)*((365.25/12)-Tabela4[[#This Row],[Dias Inoperantes]])</f>
        <v>0</v>
      </c>
      <c r="S51" s="709">
        <f>Tabela4[[#This Row],[Valor do contrato sem o equipamento]]/(365.25/12)*Tabela4[[#This Row],[Dias Inoperantes]]</f>
        <v>0</v>
      </c>
      <c r="T51" s="709">
        <f>Tabela4[[#This Row],[Valor proporcional dias com o equipamento]]+Tabela4[[#This Row],[Valor proporcional dias sem o equipamento]]</f>
        <v>0</v>
      </c>
      <c r="U51" s="710"/>
      <c r="V51" s="783">
        <f>Tabela4[[#This Row],[Valor contratual cheio]]-Tabela4[[#This Row],[Valor proporcional total]]</f>
        <v>0</v>
      </c>
      <c r="W51" s="772"/>
    </row>
    <row r="52" spans="1:23" ht="15" hidden="1" thickBot="1">
      <c r="A52" s="704"/>
      <c r="B52" s="693" t="s">
        <v>262</v>
      </c>
      <c r="C52" s="693" t="s">
        <v>88</v>
      </c>
      <c r="D52" s="693" t="s">
        <v>170</v>
      </c>
      <c r="E52" s="694" t="s">
        <v>485</v>
      </c>
      <c r="F52" s="706" t="s">
        <v>516</v>
      </c>
      <c r="G52" s="705" t="s">
        <v>11</v>
      </c>
      <c r="H52" s="731">
        <v>0.25</v>
      </c>
      <c r="I52" s="731">
        <v>0.75</v>
      </c>
      <c r="J52" s="707"/>
      <c r="K52" s="708"/>
      <c r="L52" s="697">
        <f t="shared" ref="L52:L83" si="5">J52*K52</f>
        <v>0</v>
      </c>
      <c r="M52" s="707"/>
      <c r="N52" s="708">
        <v>148.34</v>
      </c>
      <c r="O52" s="698">
        <f t="shared" si="4"/>
        <v>0</v>
      </c>
      <c r="P52" s="707"/>
      <c r="Q52" s="709"/>
      <c r="R52" s="710">
        <f>Tabela4[[#This Row],[Valor contratual cheio]]/(365.25/12)*((365.25/12)-Tabela4[[#This Row],[Dias Inoperantes]])</f>
        <v>0</v>
      </c>
      <c r="S52" s="709">
        <f>Tabela4[[#This Row],[Valor do contrato sem o equipamento]]/(365.25/12)*Tabela4[[#This Row],[Dias Inoperantes]]</f>
        <v>0</v>
      </c>
      <c r="T52" s="709">
        <f>Tabela4[[#This Row],[Valor proporcional dias com o equipamento]]+Tabela4[[#This Row],[Valor proporcional dias sem o equipamento]]</f>
        <v>0</v>
      </c>
      <c r="U52" s="710"/>
      <c r="V52" s="783">
        <f>Tabela4[[#This Row],[Valor contratual cheio]]-Tabela4[[#This Row],[Valor proporcional total]]</f>
        <v>0</v>
      </c>
      <c r="W52" s="772"/>
    </row>
    <row r="53" spans="1:23" ht="15" hidden="1" thickBot="1">
      <c r="A53" s="704"/>
      <c r="B53" s="693" t="s">
        <v>262</v>
      </c>
      <c r="C53" s="693" t="s">
        <v>88</v>
      </c>
      <c r="D53" s="693" t="s">
        <v>170</v>
      </c>
      <c r="E53" s="694" t="s">
        <v>485</v>
      </c>
      <c r="F53" s="706" t="s">
        <v>517</v>
      </c>
      <c r="G53" s="705" t="s">
        <v>53</v>
      </c>
      <c r="H53" s="731">
        <v>0.29166666666666669</v>
      </c>
      <c r="I53" s="731">
        <v>0.7</v>
      </c>
      <c r="J53" s="707"/>
      <c r="K53" s="708"/>
      <c r="L53" s="697">
        <f t="shared" si="5"/>
        <v>0</v>
      </c>
      <c r="M53" s="707"/>
      <c r="N53" s="708">
        <v>154.72</v>
      </c>
      <c r="O53" s="698">
        <f t="shared" si="4"/>
        <v>0</v>
      </c>
      <c r="P53" s="707"/>
      <c r="Q53" s="709"/>
      <c r="R53" s="710">
        <f>Tabela4[[#This Row],[Valor contratual cheio]]/(365.25/12)*((365.25/12)-Tabela4[[#This Row],[Dias Inoperantes]])</f>
        <v>0</v>
      </c>
      <c r="S53" s="709">
        <f>Tabela4[[#This Row],[Valor do contrato sem o equipamento]]/(365.25/12)*Tabela4[[#This Row],[Dias Inoperantes]]</f>
        <v>0</v>
      </c>
      <c r="T53" s="709">
        <f>Tabela4[[#This Row],[Valor proporcional dias com o equipamento]]+Tabela4[[#This Row],[Valor proporcional dias sem o equipamento]]</f>
        <v>0</v>
      </c>
      <c r="U53" s="710"/>
      <c r="V53" s="783">
        <f>Tabela4[[#This Row],[Valor contratual cheio]]-Tabela4[[#This Row],[Valor proporcional total]]</f>
        <v>0</v>
      </c>
      <c r="W53" s="772"/>
    </row>
    <row r="54" spans="1:23" ht="15" hidden="1" thickBot="1">
      <c r="A54" s="704"/>
      <c r="B54" s="693" t="s">
        <v>262</v>
      </c>
      <c r="C54" s="693" t="s">
        <v>88</v>
      </c>
      <c r="D54" s="693" t="s">
        <v>170</v>
      </c>
      <c r="E54" s="694" t="s">
        <v>485</v>
      </c>
      <c r="F54" s="706" t="s">
        <v>518</v>
      </c>
      <c r="G54" s="705" t="s">
        <v>48</v>
      </c>
      <c r="H54" s="731">
        <v>0.25</v>
      </c>
      <c r="I54" s="731">
        <v>0.59722222222222199</v>
      </c>
      <c r="J54" s="707"/>
      <c r="K54" s="708"/>
      <c r="L54" s="697">
        <f t="shared" si="5"/>
        <v>0</v>
      </c>
      <c r="M54" s="707"/>
      <c r="N54" s="708">
        <v>157.68</v>
      </c>
      <c r="O54" s="698">
        <f t="shared" si="4"/>
        <v>0</v>
      </c>
      <c r="P54" s="707"/>
      <c r="Q54" s="709"/>
      <c r="R54" s="710">
        <f>Tabela4[[#This Row],[Valor contratual cheio]]/(365.25/12)*((365.25/12)-Tabela4[[#This Row],[Dias Inoperantes]])</f>
        <v>0</v>
      </c>
      <c r="S54" s="709">
        <f>Tabela4[[#This Row],[Valor do contrato sem o equipamento]]/(365.25/12)*Tabela4[[#This Row],[Dias Inoperantes]]</f>
        <v>0</v>
      </c>
      <c r="T54" s="709">
        <f>Tabela4[[#This Row],[Valor proporcional dias com o equipamento]]+Tabela4[[#This Row],[Valor proporcional dias sem o equipamento]]</f>
        <v>0</v>
      </c>
      <c r="U54" s="710"/>
      <c r="V54" s="783">
        <f>Tabela4[[#This Row],[Valor contratual cheio]]-Tabela4[[#This Row],[Valor proporcional total]]</f>
        <v>0</v>
      </c>
      <c r="W54" s="772"/>
    </row>
    <row r="55" spans="1:23" ht="15" hidden="1" thickBot="1">
      <c r="A55" s="704"/>
      <c r="B55" s="693" t="s">
        <v>262</v>
      </c>
      <c r="C55" s="693" t="s">
        <v>88</v>
      </c>
      <c r="D55" s="693" t="s">
        <v>170</v>
      </c>
      <c r="E55" s="694" t="s">
        <v>485</v>
      </c>
      <c r="F55" s="706" t="s">
        <v>518</v>
      </c>
      <c r="G55" s="705" t="s">
        <v>48</v>
      </c>
      <c r="H55" s="731">
        <v>0.58333333333333337</v>
      </c>
      <c r="I55" s="731">
        <v>0.93055555555555558</v>
      </c>
      <c r="J55" s="707"/>
      <c r="K55" s="708"/>
      <c r="L55" s="697">
        <f t="shared" si="5"/>
        <v>0</v>
      </c>
      <c r="M55" s="707"/>
      <c r="N55" s="708">
        <v>158.96</v>
      </c>
      <c r="O55" s="698">
        <f t="shared" si="4"/>
        <v>0</v>
      </c>
      <c r="P55" s="707"/>
      <c r="Q55" s="709"/>
      <c r="R55" s="710">
        <f>Tabela4[[#This Row],[Valor contratual cheio]]/(365.25/12)*((365.25/12)-Tabela4[[#This Row],[Dias Inoperantes]])</f>
        <v>0</v>
      </c>
      <c r="S55" s="709">
        <f>Tabela4[[#This Row],[Valor do contrato sem o equipamento]]/(365.25/12)*Tabela4[[#This Row],[Dias Inoperantes]]</f>
        <v>0</v>
      </c>
      <c r="T55" s="709">
        <f>Tabela4[[#This Row],[Valor proporcional dias com o equipamento]]+Tabela4[[#This Row],[Valor proporcional dias sem o equipamento]]</f>
        <v>0</v>
      </c>
      <c r="U55" s="710"/>
      <c r="V55" s="783">
        <f>Tabela4[[#This Row],[Valor contratual cheio]]-Tabela4[[#This Row],[Valor proporcional total]]</f>
        <v>0</v>
      </c>
      <c r="W55" s="772"/>
    </row>
    <row r="56" spans="1:23" ht="15" hidden="1" thickBot="1">
      <c r="A56" s="704"/>
      <c r="B56" s="693" t="s">
        <v>262</v>
      </c>
      <c r="C56" s="693" t="s">
        <v>88</v>
      </c>
      <c r="D56" s="693" t="s">
        <v>170</v>
      </c>
      <c r="E56" s="694" t="s">
        <v>485</v>
      </c>
      <c r="F56" s="706" t="s">
        <v>519</v>
      </c>
      <c r="G56" s="705" t="s">
        <v>48</v>
      </c>
      <c r="H56" s="731">
        <v>0.25</v>
      </c>
      <c r="I56" s="731">
        <v>0.59722222222222199</v>
      </c>
      <c r="J56" s="707"/>
      <c r="K56" s="708"/>
      <c r="L56" s="697">
        <f t="shared" si="5"/>
        <v>0</v>
      </c>
      <c r="M56" s="707"/>
      <c r="N56" s="708">
        <v>157.68</v>
      </c>
      <c r="O56" s="698">
        <f t="shared" si="4"/>
        <v>0</v>
      </c>
      <c r="P56" s="707"/>
      <c r="Q56" s="709"/>
      <c r="R56" s="710">
        <f>Tabela4[[#This Row],[Valor contratual cheio]]/(365.25/12)*((365.25/12)-Tabela4[[#This Row],[Dias Inoperantes]])</f>
        <v>0</v>
      </c>
      <c r="S56" s="709">
        <f>Tabela4[[#This Row],[Valor do contrato sem o equipamento]]/(365.25/12)*Tabela4[[#This Row],[Dias Inoperantes]]</f>
        <v>0</v>
      </c>
      <c r="T56" s="709">
        <f>Tabela4[[#This Row],[Valor proporcional dias com o equipamento]]+Tabela4[[#This Row],[Valor proporcional dias sem o equipamento]]</f>
        <v>0</v>
      </c>
      <c r="U56" s="710"/>
      <c r="V56" s="783">
        <f>Tabela4[[#This Row],[Valor contratual cheio]]-Tabela4[[#This Row],[Valor proporcional total]]</f>
        <v>0</v>
      </c>
      <c r="W56" s="772"/>
    </row>
    <row r="57" spans="1:23" ht="15" hidden="1" thickBot="1">
      <c r="A57" s="704"/>
      <c r="B57" s="693" t="s">
        <v>262</v>
      </c>
      <c r="C57" s="693" t="s">
        <v>88</v>
      </c>
      <c r="D57" s="693" t="s">
        <v>170</v>
      </c>
      <c r="E57" s="694" t="s">
        <v>485</v>
      </c>
      <c r="F57" s="706" t="s">
        <v>519</v>
      </c>
      <c r="G57" s="705" t="s">
        <v>48</v>
      </c>
      <c r="H57" s="731">
        <v>0.58333333333333337</v>
      </c>
      <c r="I57" s="731">
        <v>0.93055555555555558</v>
      </c>
      <c r="J57" s="707"/>
      <c r="K57" s="708"/>
      <c r="L57" s="697">
        <f t="shared" si="5"/>
        <v>0</v>
      </c>
      <c r="M57" s="707"/>
      <c r="N57" s="708">
        <v>158.96</v>
      </c>
      <c r="O57" s="698">
        <f t="shared" si="4"/>
        <v>0</v>
      </c>
      <c r="P57" s="707"/>
      <c r="Q57" s="709"/>
      <c r="R57" s="710">
        <f>Tabela4[[#This Row],[Valor contratual cheio]]/(365.25/12)*((365.25/12)-Tabela4[[#This Row],[Dias Inoperantes]])</f>
        <v>0</v>
      </c>
      <c r="S57" s="709">
        <f>Tabela4[[#This Row],[Valor do contrato sem o equipamento]]/(365.25/12)*Tabela4[[#This Row],[Dias Inoperantes]]</f>
        <v>0</v>
      </c>
      <c r="T57" s="709">
        <f>Tabela4[[#This Row],[Valor proporcional dias com o equipamento]]+Tabela4[[#This Row],[Valor proporcional dias sem o equipamento]]</f>
        <v>0</v>
      </c>
      <c r="U57" s="710"/>
      <c r="V57" s="783">
        <f>Tabela4[[#This Row],[Valor contratual cheio]]-Tabela4[[#This Row],[Valor proporcional total]]</f>
        <v>0</v>
      </c>
      <c r="W57" s="772"/>
    </row>
    <row r="58" spans="1:23" ht="15" hidden="1" thickBot="1">
      <c r="A58" s="704"/>
      <c r="B58" s="693" t="s">
        <v>262</v>
      </c>
      <c r="C58" s="693" t="s">
        <v>88</v>
      </c>
      <c r="D58" s="693" t="s">
        <v>170</v>
      </c>
      <c r="E58" s="694" t="s">
        <v>485</v>
      </c>
      <c r="F58" s="706" t="s">
        <v>520</v>
      </c>
      <c r="G58" s="705" t="s">
        <v>48</v>
      </c>
      <c r="H58" s="731">
        <v>0.25</v>
      </c>
      <c r="I58" s="731">
        <v>0.59722222222222199</v>
      </c>
      <c r="J58" s="707"/>
      <c r="K58" s="708"/>
      <c r="L58" s="697">
        <f t="shared" si="5"/>
        <v>0</v>
      </c>
      <c r="M58" s="707"/>
      <c r="N58" s="708">
        <v>157.68</v>
      </c>
      <c r="O58" s="698">
        <f t="shared" si="4"/>
        <v>0</v>
      </c>
      <c r="P58" s="707"/>
      <c r="Q58" s="709"/>
      <c r="R58" s="710">
        <f>Tabela4[[#This Row],[Valor contratual cheio]]/(365.25/12)*((365.25/12)-Tabela4[[#This Row],[Dias Inoperantes]])</f>
        <v>0</v>
      </c>
      <c r="S58" s="709">
        <f>Tabela4[[#This Row],[Valor do contrato sem o equipamento]]/(365.25/12)*Tabela4[[#This Row],[Dias Inoperantes]]</f>
        <v>0</v>
      </c>
      <c r="T58" s="709">
        <f>Tabela4[[#This Row],[Valor proporcional dias com o equipamento]]+Tabela4[[#This Row],[Valor proporcional dias sem o equipamento]]</f>
        <v>0</v>
      </c>
      <c r="U58" s="710"/>
      <c r="V58" s="783">
        <f>Tabela4[[#This Row],[Valor contratual cheio]]-Tabela4[[#This Row],[Valor proporcional total]]</f>
        <v>0</v>
      </c>
      <c r="W58" s="772"/>
    </row>
    <row r="59" spans="1:23" ht="15" hidden="1" thickBot="1">
      <c r="A59" s="704"/>
      <c r="B59" s="693" t="s">
        <v>262</v>
      </c>
      <c r="C59" s="693" t="s">
        <v>88</v>
      </c>
      <c r="D59" s="693" t="s">
        <v>170</v>
      </c>
      <c r="E59" s="694" t="s">
        <v>485</v>
      </c>
      <c r="F59" s="706" t="s">
        <v>520</v>
      </c>
      <c r="G59" s="705" t="s">
        <v>48</v>
      </c>
      <c r="H59" s="731">
        <v>0.58333333333333337</v>
      </c>
      <c r="I59" s="731">
        <v>0.93055555555555558</v>
      </c>
      <c r="J59" s="707"/>
      <c r="K59" s="708"/>
      <c r="L59" s="697">
        <f t="shared" si="5"/>
        <v>0</v>
      </c>
      <c r="M59" s="707">
        <v>7</v>
      </c>
      <c r="N59" s="708">
        <v>158.96</v>
      </c>
      <c r="O59" s="698">
        <f t="shared" si="4"/>
        <v>1112.72</v>
      </c>
      <c r="P59" s="707"/>
      <c r="Q59" s="709"/>
      <c r="R59" s="710">
        <f>Tabela4[[#This Row],[Valor contratual cheio]]/(365.25/12)*((365.25/12)-Tabela4[[#This Row],[Dias Inoperantes]])</f>
        <v>0</v>
      </c>
      <c r="S59" s="709">
        <f>Tabela4[[#This Row],[Valor do contrato sem o equipamento]]/(365.25/12)*Tabela4[[#This Row],[Dias Inoperantes]]</f>
        <v>0</v>
      </c>
      <c r="T59" s="709">
        <f>Tabela4[[#This Row],[Valor proporcional dias com o equipamento]]+Tabela4[[#This Row],[Valor proporcional dias sem o equipamento]]</f>
        <v>0</v>
      </c>
      <c r="U59" s="710"/>
      <c r="V59" s="783">
        <f>Tabela4[[#This Row],[Valor contratual cheio]]-Tabela4[[#This Row],[Valor proporcional total]]</f>
        <v>0</v>
      </c>
      <c r="W59" s="772"/>
    </row>
    <row r="60" spans="1:23" ht="15" hidden="1" thickBot="1">
      <c r="A60" s="704"/>
      <c r="B60" s="693" t="s">
        <v>262</v>
      </c>
      <c r="C60" s="693" t="s">
        <v>88</v>
      </c>
      <c r="D60" s="693" t="s">
        <v>170</v>
      </c>
      <c r="E60" s="694" t="s">
        <v>485</v>
      </c>
      <c r="F60" s="706" t="s">
        <v>521</v>
      </c>
      <c r="G60" s="705" t="s">
        <v>48</v>
      </c>
      <c r="H60" s="731">
        <v>0.25</v>
      </c>
      <c r="I60" s="731">
        <v>0.59722222222222199</v>
      </c>
      <c r="J60" s="707"/>
      <c r="K60" s="708"/>
      <c r="L60" s="697">
        <f t="shared" si="5"/>
        <v>0</v>
      </c>
      <c r="M60" s="707"/>
      <c r="N60" s="708">
        <v>157.68</v>
      </c>
      <c r="O60" s="698">
        <f t="shared" si="4"/>
        <v>0</v>
      </c>
      <c r="P60" s="707"/>
      <c r="Q60" s="709"/>
      <c r="R60" s="710">
        <f>Tabela4[[#This Row],[Valor contratual cheio]]/(365.25/12)*((365.25/12)-Tabela4[[#This Row],[Dias Inoperantes]])</f>
        <v>0</v>
      </c>
      <c r="S60" s="709">
        <f>Tabela4[[#This Row],[Valor do contrato sem o equipamento]]/(365.25/12)*Tabela4[[#This Row],[Dias Inoperantes]]</f>
        <v>0</v>
      </c>
      <c r="T60" s="709">
        <f>Tabela4[[#This Row],[Valor proporcional dias com o equipamento]]+Tabela4[[#This Row],[Valor proporcional dias sem o equipamento]]</f>
        <v>0</v>
      </c>
      <c r="U60" s="710"/>
      <c r="V60" s="783">
        <f>Tabela4[[#This Row],[Valor contratual cheio]]-Tabela4[[#This Row],[Valor proporcional total]]</f>
        <v>0</v>
      </c>
      <c r="W60" s="772"/>
    </row>
    <row r="61" spans="1:23" ht="15" hidden="1" thickBot="1">
      <c r="A61" s="704"/>
      <c r="B61" s="693" t="s">
        <v>262</v>
      </c>
      <c r="C61" s="693" t="s">
        <v>88</v>
      </c>
      <c r="D61" s="693" t="s">
        <v>170</v>
      </c>
      <c r="E61" s="694" t="s">
        <v>485</v>
      </c>
      <c r="F61" s="706" t="s">
        <v>521</v>
      </c>
      <c r="G61" s="705" t="s">
        <v>48</v>
      </c>
      <c r="H61" s="731">
        <v>0.58333333333333337</v>
      </c>
      <c r="I61" s="731">
        <v>0.93055555555555558</v>
      </c>
      <c r="J61" s="707"/>
      <c r="K61" s="708"/>
      <c r="L61" s="697">
        <f t="shared" si="5"/>
        <v>0</v>
      </c>
      <c r="M61" s="707"/>
      <c r="N61" s="708">
        <v>158.96</v>
      </c>
      <c r="O61" s="698">
        <f t="shared" si="4"/>
        <v>0</v>
      </c>
      <c r="P61" s="707"/>
      <c r="Q61" s="709"/>
      <c r="R61" s="710">
        <f>Tabela4[[#This Row],[Valor contratual cheio]]/(365.25/12)*((365.25/12)-Tabela4[[#This Row],[Dias Inoperantes]])</f>
        <v>0</v>
      </c>
      <c r="S61" s="709">
        <f>Tabela4[[#This Row],[Valor do contrato sem o equipamento]]/(365.25/12)*Tabela4[[#This Row],[Dias Inoperantes]]</f>
        <v>0</v>
      </c>
      <c r="T61" s="709">
        <f>Tabela4[[#This Row],[Valor proporcional dias com o equipamento]]+Tabela4[[#This Row],[Valor proporcional dias sem o equipamento]]</f>
        <v>0</v>
      </c>
      <c r="U61" s="710"/>
      <c r="V61" s="783">
        <f>Tabela4[[#This Row],[Valor contratual cheio]]-Tabela4[[#This Row],[Valor proporcional total]]</f>
        <v>0</v>
      </c>
      <c r="W61" s="772"/>
    </row>
    <row r="62" spans="1:23" ht="15" hidden="1" thickBot="1">
      <c r="A62" s="704"/>
      <c r="B62" s="693" t="s">
        <v>262</v>
      </c>
      <c r="C62" s="693" t="s">
        <v>88</v>
      </c>
      <c r="D62" s="693" t="s">
        <v>170</v>
      </c>
      <c r="E62" s="694" t="s">
        <v>485</v>
      </c>
      <c r="F62" s="706" t="s">
        <v>522</v>
      </c>
      <c r="G62" s="705" t="s">
        <v>48</v>
      </c>
      <c r="H62" s="731">
        <v>0.91666666666666663</v>
      </c>
      <c r="I62" s="731">
        <v>0.2638888888888889</v>
      </c>
      <c r="J62" s="707"/>
      <c r="K62" s="708"/>
      <c r="L62" s="697">
        <f t="shared" si="5"/>
        <v>0</v>
      </c>
      <c r="M62" s="707"/>
      <c r="N62" s="708">
        <v>189.03</v>
      </c>
      <c r="O62" s="698">
        <f t="shared" si="4"/>
        <v>0</v>
      </c>
      <c r="P62" s="707"/>
      <c r="Q62" s="709"/>
      <c r="R62" s="710">
        <f>Tabela4[[#This Row],[Valor contratual cheio]]/(365.25/12)*((365.25/12)-Tabela4[[#This Row],[Dias Inoperantes]])</f>
        <v>0</v>
      </c>
      <c r="S62" s="709">
        <f>Tabela4[[#This Row],[Valor do contrato sem o equipamento]]/(365.25/12)*Tabela4[[#This Row],[Dias Inoperantes]]</f>
        <v>0</v>
      </c>
      <c r="T62" s="709">
        <f>Tabela4[[#This Row],[Valor proporcional dias com o equipamento]]+Tabela4[[#This Row],[Valor proporcional dias sem o equipamento]]</f>
        <v>0</v>
      </c>
      <c r="U62" s="710"/>
      <c r="V62" s="783">
        <f>Tabela4[[#This Row],[Valor contratual cheio]]-Tabela4[[#This Row],[Valor proporcional total]]</f>
        <v>0</v>
      </c>
      <c r="W62" s="772"/>
    </row>
    <row r="63" spans="1:23" ht="15" hidden="1" thickBot="1">
      <c r="A63" s="704"/>
      <c r="B63" s="693" t="s">
        <v>262</v>
      </c>
      <c r="C63" s="693" t="s">
        <v>88</v>
      </c>
      <c r="D63" s="693" t="s">
        <v>170</v>
      </c>
      <c r="E63" s="694" t="s">
        <v>485</v>
      </c>
      <c r="F63" s="706" t="s">
        <v>523</v>
      </c>
      <c r="G63" s="705" t="s">
        <v>48</v>
      </c>
      <c r="H63" s="731">
        <v>0.91666666666666663</v>
      </c>
      <c r="I63" s="731">
        <v>0.2638888888888889</v>
      </c>
      <c r="J63" s="707"/>
      <c r="K63" s="708"/>
      <c r="L63" s="697">
        <f t="shared" si="5"/>
        <v>0</v>
      </c>
      <c r="M63" s="707"/>
      <c r="N63" s="708">
        <v>189.03</v>
      </c>
      <c r="O63" s="698">
        <f t="shared" si="4"/>
        <v>0</v>
      </c>
      <c r="P63" s="707"/>
      <c r="Q63" s="709"/>
      <c r="R63" s="710">
        <f>Tabela4[[#This Row],[Valor contratual cheio]]/(365.25/12)*((365.25/12)-Tabela4[[#This Row],[Dias Inoperantes]])</f>
        <v>0</v>
      </c>
      <c r="S63" s="709">
        <f>Tabela4[[#This Row],[Valor do contrato sem o equipamento]]/(365.25/12)*Tabela4[[#This Row],[Dias Inoperantes]]</f>
        <v>0</v>
      </c>
      <c r="T63" s="709">
        <f>Tabela4[[#This Row],[Valor proporcional dias com o equipamento]]+Tabela4[[#This Row],[Valor proporcional dias sem o equipamento]]</f>
        <v>0</v>
      </c>
      <c r="U63" s="710"/>
      <c r="V63" s="783">
        <f>Tabela4[[#This Row],[Valor contratual cheio]]-Tabela4[[#This Row],[Valor proporcional total]]</f>
        <v>0</v>
      </c>
      <c r="W63" s="772"/>
    </row>
    <row r="64" spans="1:23" ht="15" hidden="1" thickBot="1">
      <c r="A64" s="704"/>
      <c r="B64" s="693" t="s">
        <v>262</v>
      </c>
      <c r="C64" s="693" t="s">
        <v>88</v>
      </c>
      <c r="D64" s="693" t="s">
        <v>170</v>
      </c>
      <c r="E64" s="694" t="s">
        <v>485</v>
      </c>
      <c r="F64" s="706" t="s">
        <v>524</v>
      </c>
      <c r="G64" s="705" t="s">
        <v>48</v>
      </c>
      <c r="H64" s="731">
        <v>0.91666666666666663</v>
      </c>
      <c r="I64" s="731">
        <v>0.2638888888888889</v>
      </c>
      <c r="J64" s="707"/>
      <c r="K64" s="708"/>
      <c r="L64" s="697">
        <f t="shared" si="5"/>
        <v>0</v>
      </c>
      <c r="M64" s="707">
        <v>11</v>
      </c>
      <c r="N64" s="708">
        <v>189.03</v>
      </c>
      <c r="O64" s="698">
        <f t="shared" si="4"/>
        <v>2079.33</v>
      </c>
      <c r="P64" s="707"/>
      <c r="Q64" s="709"/>
      <c r="R64" s="710">
        <f>Tabela4[[#This Row],[Valor contratual cheio]]/(365.25/12)*((365.25/12)-Tabela4[[#This Row],[Dias Inoperantes]])</f>
        <v>0</v>
      </c>
      <c r="S64" s="709">
        <f>Tabela4[[#This Row],[Valor do contrato sem o equipamento]]/(365.25/12)*Tabela4[[#This Row],[Dias Inoperantes]]</f>
        <v>0</v>
      </c>
      <c r="T64" s="709">
        <f>Tabela4[[#This Row],[Valor proporcional dias com o equipamento]]+Tabela4[[#This Row],[Valor proporcional dias sem o equipamento]]</f>
        <v>0</v>
      </c>
      <c r="U64" s="710"/>
      <c r="V64" s="783">
        <f>Tabela4[[#This Row],[Valor contratual cheio]]-Tabela4[[#This Row],[Valor proporcional total]]</f>
        <v>0</v>
      </c>
      <c r="W64" s="772"/>
    </row>
    <row r="65" spans="1:23" ht="15" hidden="1" thickBot="1">
      <c r="A65" s="704"/>
      <c r="B65" s="693" t="s">
        <v>262</v>
      </c>
      <c r="C65" s="693" t="s">
        <v>88</v>
      </c>
      <c r="D65" s="693" t="s">
        <v>170</v>
      </c>
      <c r="E65" s="694" t="s">
        <v>485</v>
      </c>
      <c r="F65" s="706" t="s">
        <v>524</v>
      </c>
      <c r="G65" s="705" t="s">
        <v>22</v>
      </c>
      <c r="H65" s="731">
        <v>0.25</v>
      </c>
      <c r="I65" s="731">
        <v>0.59722222222222199</v>
      </c>
      <c r="J65" s="707"/>
      <c r="K65" s="708"/>
      <c r="L65" s="697">
        <f t="shared" si="5"/>
        <v>0</v>
      </c>
      <c r="M65" s="707"/>
      <c r="N65" s="708">
        <v>156.99</v>
      </c>
      <c r="O65" s="698">
        <f t="shared" si="4"/>
        <v>0</v>
      </c>
      <c r="P65" s="707"/>
      <c r="Q65" s="709"/>
      <c r="R65" s="710">
        <f>Tabela4[[#This Row],[Valor contratual cheio]]/(365.25/12)*((365.25/12)-Tabela4[[#This Row],[Dias Inoperantes]])</f>
        <v>0</v>
      </c>
      <c r="S65" s="709">
        <f>Tabela4[[#This Row],[Valor do contrato sem o equipamento]]/(365.25/12)*Tabela4[[#This Row],[Dias Inoperantes]]</f>
        <v>0</v>
      </c>
      <c r="T65" s="709">
        <f>Tabela4[[#This Row],[Valor proporcional dias com o equipamento]]+Tabela4[[#This Row],[Valor proporcional dias sem o equipamento]]</f>
        <v>0</v>
      </c>
      <c r="U65" s="710"/>
      <c r="V65" s="783">
        <f>Tabela4[[#This Row],[Valor contratual cheio]]-Tabela4[[#This Row],[Valor proporcional total]]</f>
        <v>0</v>
      </c>
      <c r="W65" s="772"/>
    </row>
    <row r="66" spans="1:23" ht="15" hidden="1" thickBot="1">
      <c r="A66" s="704"/>
      <c r="B66" s="693" t="s">
        <v>262</v>
      </c>
      <c r="C66" s="693" t="s">
        <v>88</v>
      </c>
      <c r="D66" s="693" t="s">
        <v>170</v>
      </c>
      <c r="E66" s="694" t="s">
        <v>485</v>
      </c>
      <c r="F66" s="706" t="s">
        <v>525</v>
      </c>
      <c r="G66" s="705" t="s">
        <v>22</v>
      </c>
      <c r="H66" s="731">
        <v>0.25</v>
      </c>
      <c r="I66" s="731">
        <v>0.59722222222222199</v>
      </c>
      <c r="J66" s="707"/>
      <c r="K66" s="708"/>
      <c r="L66" s="697">
        <f t="shared" si="5"/>
        <v>0</v>
      </c>
      <c r="M66" s="707"/>
      <c r="N66" s="708">
        <v>137.36000000000001</v>
      </c>
      <c r="O66" s="698">
        <f t="shared" ref="O66:O97" si="6">M66*N66</f>
        <v>0</v>
      </c>
      <c r="P66" s="707"/>
      <c r="Q66" s="709"/>
      <c r="R66" s="710">
        <f>Tabela4[[#This Row],[Valor contratual cheio]]/(365.25/12)*((365.25/12)-Tabela4[[#This Row],[Dias Inoperantes]])</f>
        <v>0</v>
      </c>
      <c r="S66" s="709">
        <f>Tabela4[[#This Row],[Valor do contrato sem o equipamento]]/(365.25/12)*Tabela4[[#This Row],[Dias Inoperantes]]</f>
        <v>0</v>
      </c>
      <c r="T66" s="709">
        <f>Tabela4[[#This Row],[Valor proporcional dias com o equipamento]]+Tabela4[[#This Row],[Valor proporcional dias sem o equipamento]]</f>
        <v>0</v>
      </c>
      <c r="U66" s="710"/>
      <c r="V66" s="783">
        <f>Tabela4[[#This Row],[Valor contratual cheio]]-Tabela4[[#This Row],[Valor proporcional total]]</f>
        <v>0</v>
      </c>
      <c r="W66" s="772"/>
    </row>
    <row r="67" spans="1:23" ht="15" hidden="1" thickBot="1">
      <c r="A67" s="704"/>
      <c r="B67" s="693" t="s">
        <v>262</v>
      </c>
      <c r="C67" s="693" t="s">
        <v>88</v>
      </c>
      <c r="D67" s="693" t="s">
        <v>170</v>
      </c>
      <c r="E67" s="694" t="s">
        <v>485</v>
      </c>
      <c r="F67" s="706" t="s">
        <v>526</v>
      </c>
      <c r="G67" s="705" t="s">
        <v>48</v>
      </c>
      <c r="H67" s="731">
        <v>0.25</v>
      </c>
      <c r="I67" s="731">
        <v>0.59722222222222199</v>
      </c>
      <c r="J67" s="707"/>
      <c r="K67" s="708"/>
      <c r="L67" s="697">
        <f t="shared" si="5"/>
        <v>0</v>
      </c>
      <c r="M67" s="707"/>
      <c r="N67" s="708">
        <v>157.68</v>
      </c>
      <c r="O67" s="698">
        <f t="shared" si="6"/>
        <v>0</v>
      </c>
      <c r="P67" s="707"/>
      <c r="Q67" s="709"/>
      <c r="R67" s="710">
        <f>Tabela4[[#This Row],[Valor contratual cheio]]/(365.25/12)*((365.25/12)-Tabela4[[#This Row],[Dias Inoperantes]])</f>
        <v>0</v>
      </c>
      <c r="S67" s="709">
        <f>Tabela4[[#This Row],[Valor do contrato sem o equipamento]]/(365.25/12)*Tabela4[[#This Row],[Dias Inoperantes]]</f>
        <v>0</v>
      </c>
      <c r="T67" s="709">
        <f>Tabela4[[#This Row],[Valor proporcional dias com o equipamento]]+Tabela4[[#This Row],[Valor proporcional dias sem o equipamento]]</f>
        <v>0</v>
      </c>
      <c r="U67" s="710"/>
      <c r="V67" s="783">
        <f>Tabela4[[#This Row],[Valor contratual cheio]]-Tabela4[[#This Row],[Valor proporcional total]]</f>
        <v>0</v>
      </c>
      <c r="W67" s="772"/>
    </row>
    <row r="68" spans="1:23" ht="15" hidden="1" thickBot="1">
      <c r="A68" s="704"/>
      <c r="B68" s="693" t="s">
        <v>262</v>
      </c>
      <c r="C68" s="693" t="s">
        <v>88</v>
      </c>
      <c r="D68" s="693" t="s">
        <v>170</v>
      </c>
      <c r="E68" s="694" t="s">
        <v>485</v>
      </c>
      <c r="F68" s="706" t="s">
        <v>526</v>
      </c>
      <c r="G68" s="705" t="s">
        <v>48</v>
      </c>
      <c r="H68" s="731">
        <v>0.58333333333333337</v>
      </c>
      <c r="I68" s="731">
        <v>0.93055555555555558</v>
      </c>
      <c r="J68" s="707"/>
      <c r="K68" s="708"/>
      <c r="L68" s="697">
        <f t="shared" si="5"/>
        <v>0</v>
      </c>
      <c r="M68" s="707"/>
      <c r="N68" s="708">
        <v>158.96</v>
      </c>
      <c r="O68" s="698">
        <f t="shared" si="6"/>
        <v>0</v>
      </c>
      <c r="P68" s="707"/>
      <c r="Q68" s="709"/>
      <c r="R68" s="710">
        <f>Tabela4[[#This Row],[Valor contratual cheio]]/(365.25/12)*((365.25/12)-Tabela4[[#This Row],[Dias Inoperantes]])</f>
        <v>0</v>
      </c>
      <c r="S68" s="709">
        <f>Tabela4[[#This Row],[Valor do contrato sem o equipamento]]/(365.25/12)*Tabela4[[#This Row],[Dias Inoperantes]]</f>
        <v>0</v>
      </c>
      <c r="T68" s="709">
        <f>Tabela4[[#This Row],[Valor proporcional dias com o equipamento]]+Tabela4[[#This Row],[Valor proporcional dias sem o equipamento]]</f>
        <v>0</v>
      </c>
      <c r="U68" s="710"/>
      <c r="V68" s="783">
        <f>Tabela4[[#This Row],[Valor contratual cheio]]-Tabela4[[#This Row],[Valor proporcional total]]</f>
        <v>0</v>
      </c>
      <c r="W68" s="772"/>
    </row>
    <row r="69" spans="1:23" ht="15" hidden="1" thickBot="1">
      <c r="A69" s="704"/>
      <c r="B69" s="693" t="s">
        <v>262</v>
      </c>
      <c r="C69" s="693" t="s">
        <v>88</v>
      </c>
      <c r="D69" s="693" t="s">
        <v>170</v>
      </c>
      <c r="E69" s="694" t="s">
        <v>485</v>
      </c>
      <c r="F69" s="706" t="s">
        <v>527</v>
      </c>
      <c r="G69" s="705" t="s">
        <v>48</v>
      </c>
      <c r="H69" s="731">
        <v>0.25</v>
      </c>
      <c r="I69" s="731">
        <v>0.59722222222222199</v>
      </c>
      <c r="J69" s="707"/>
      <c r="K69" s="708"/>
      <c r="L69" s="697">
        <f t="shared" si="5"/>
        <v>0</v>
      </c>
      <c r="M69" s="707"/>
      <c r="N69" s="708">
        <v>157.68</v>
      </c>
      <c r="O69" s="698">
        <f t="shared" si="6"/>
        <v>0</v>
      </c>
      <c r="P69" s="707"/>
      <c r="Q69" s="709"/>
      <c r="R69" s="710">
        <f>Tabela4[[#This Row],[Valor contratual cheio]]/(365.25/12)*((365.25/12)-Tabela4[[#This Row],[Dias Inoperantes]])</f>
        <v>0</v>
      </c>
      <c r="S69" s="709">
        <f>Tabela4[[#This Row],[Valor do contrato sem o equipamento]]/(365.25/12)*Tabela4[[#This Row],[Dias Inoperantes]]</f>
        <v>0</v>
      </c>
      <c r="T69" s="709">
        <f>Tabela4[[#This Row],[Valor proporcional dias com o equipamento]]+Tabela4[[#This Row],[Valor proporcional dias sem o equipamento]]</f>
        <v>0</v>
      </c>
      <c r="U69" s="710"/>
      <c r="V69" s="783">
        <f>Tabela4[[#This Row],[Valor contratual cheio]]-Tabela4[[#This Row],[Valor proporcional total]]</f>
        <v>0</v>
      </c>
      <c r="W69" s="772"/>
    </row>
    <row r="70" spans="1:23" ht="15" hidden="1" thickBot="1">
      <c r="A70" s="704"/>
      <c r="B70" s="693" t="s">
        <v>262</v>
      </c>
      <c r="C70" s="693" t="s">
        <v>88</v>
      </c>
      <c r="D70" s="693" t="s">
        <v>170</v>
      </c>
      <c r="E70" s="694" t="s">
        <v>485</v>
      </c>
      <c r="F70" s="706" t="s">
        <v>527</v>
      </c>
      <c r="G70" s="705" t="s">
        <v>48</v>
      </c>
      <c r="H70" s="731">
        <v>0.58333333333333337</v>
      </c>
      <c r="I70" s="731">
        <v>0.93055555555555558</v>
      </c>
      <c r="J70" s="707"/>
      <c r="K70" s="708"/>
      <c r="L70" s="697">
        <f t="shared" si="5"/>
        <v>0</v>
      </c>
      <c r="M70" s="707"/>
      <c r="N70" s="708">
        <v>158.96</v>
      </c>
      <c r="O70" s="698">
        <f t="shared" si="6"/>
        <v>0</v>
      </c>
      <c r="P70" s="707"/>
      <c r="Q70" s="709"/>
      <c r="R70" s="710">
        <f>Tabela4[[#This Row],[Valor contratual cheio]]/(365.25/12)*((365.25/12)-Tabela4[[#This Row],[Dias Inoperantes]])</f>
        <v>0</v>
      </c>
      <c r="S70" s="709">
        <f>Tabela4[[#This Row],[Valor do contrato sem o equipamento]]/(365.25/12)*Tabela4[[#This Row],[Dias Inoperantes]]</f>
        <v>0</v>
      </c>
      <c r="T70" s="709">
        <f>Tabela4[[#This Row],[Valor proporcional dias com o equipamento]]+Tabela4[[#This Row],[Valor proporcional dias sem o equipamento]]</f>
        <v>0</v>
      </c>
      <c r="U70" s="710"/>
      <c r="V70" s="783">
        <f>Tabela4[[#This Row],[Valor contratual cheio]]-Tabela4[[#This Row],[Valor proporcional total]]</f>
        <v>0</v>
      </c>
      <c r="W70" s="772"/>
    </row>
    <row r="71" spans="1:23" ht="15" hidden="1" thickBot="1">
      <c r="A71" s="704"/>
      <c r="B71" s="693" t="s">
        <v>262</v>
      </c>
      <c r="C71" s="693" t="s">
        <v>88</v>
      </c>
      <c r="D71" s="693" t="s">
        <v>170</v>
      </c>
      <c r="E71" s="694" t="s">
        <v>485</v>
      </c>
      <c r="F71" s="706" t="s">
        <v>528</v>
      </c>
      <c r="G71" s="705" t="s">
        <v>48</v>
      </c>
      <c r="H71" s="731">
        <v>0.25</v>
      </c>
      <c r="I71" s="731">
        <v>0.59722222222222199</v>
      </c>
      <c r="J71" s="707"/>
      <c r="K71" s="708"/>
      <c r="L71" s="697">
        <f t="shared" si="5"/>
        <v>0</v>
      </c>
      <c r="M71" s="707"/>
      <c r="N71" s="708">
        <v>157.68</v>
      </c>
      <c r="O71" s="698">
        <f t="shared" si="6"/>
        <v>0</v>
      </c>
      <c r="P71" s="707"/>
      <c r="Q71" s="709"/>
      <c r="R71" s="710">
        <f>Tabela4[[#This Row],[Valor contratual cheio]]/(365.25/12)*((365.25/12)-Tabela4[[#This Row],[Dias Inoperantes]])</f>
        <v>0</v>
      </c>
      <c r="S71" s="709">
        <f>Tabela4[[#This Row],[Valor do contrato sem o equipamento]]/(365.25/12)*Tabela4[[#This Row],[Dias Inoperantes]]</f>
        <v>0</v>
      </c>
      <c r="T71" s="709">
        <f>Tabela4[[#This Row],[Valor proporcional dias com o equipamento]]+Tabela4[[#This Row],[Valor proporcional dias sem o equipamento]]</f>
        <v>0</v>
      </c>
      <c r="U71" s="710"/>
      <c r="V71" s="783">
        <f>Tabela4[[#This Row],[Valor contratual cheio]]-Tabela4[[#This Row],[Valor proporcional total]]</f>
        <v>0</v>
      </c>
      <c r="W71" s="772"/>
    </row>
    <row r="72" spans="1:23" ht="15" hidden="1" thickBot="1">
      <c r="A72" s="704"/>
      <c r="B72" s="693" t="s">
        <v>262</v>
      </c>
      <c r="C72" s="693" t="s">
        <v>88</v>
      </c>
      <c r="D72" s="693" t="s">
        <v>170</v>
      </c>
      <c r="E72" s="694" t="s">
        <v>485</v>
      </c>
      <c r="F72" s="706" t="s">
        <v>528</v>
      </c>
      <c r="G72" s="705" t="s">
        <v>48</v>
      </c>
      <c r="H72" s="731">
        <v>0.58333333333333337</v>
      </c>
      <c r="I72" s="731">
        <v>0.93055555555555558</v>
      </c>
      <c r="J72" s="707"/>
      <c r="K72" s="708"/>
      <c r="L72" s="697">
        <f t="shared" si="5"/>
        <v>0</v>
      </c>
      <c r="M72" s="707"/>
      <c r="N72" s="708">
        <v>158.96</v>
      </c>
      <c r="O72" s="698">
        <f t="shared" si="6"/>
        <v>0</v>
      </c>
      <c r="P72" s="707"/>
      <c r="Q72" s="709"/>
      <c r="R72" s="710">
        <f>Tabela4[[#This Row],[Valor contratual cheio]]/(365.25/12)*((365.25/12)-Tabela4[[#This Row],[Dias Inoperantes]])</f>
        <v>0</v>
      </c>
      <c r="S72" s="709">
        <f>Tabela4[[#This Row],[Valor do contrato sem o equipamento]]/(365.25/12)*Tabela4[[#This Row],[Dias Inoperantes]]</f>
        <v>0</v>
      </c>
      <c r="T72" s="709">
        <f>Tabela4[[#This Row],[Valor proporcional dias com o equipamento]]+Tabela4[[#This Row],[Valor proporcional dias sem o equipamento]]</f>
        <v>0</v>
      </c>
      <c r="U72" s="710"/>
      <c r="V72" s="783">
        <f>Tabela4[[#This Row],[Valor contratual cheio]]-Tabela4[[#This Row],[Valor proporcional total]]</f>
        <v>0</v>
      </c>
      <c r="W72" s="772"/>
    </row>
    <row r="73" spans="1:23" ht="15" hidden="1" thickBot="1">
      <c r="A73" s="704"/>
      <c r="B73" s="693" t="s">
        <v>262</v>
      </c>
      <c r="C73" s="693" t="s">
        <v>88</v>
      </c>
      <c r="D73" s="693" t="s">
        <v>170</v>
      </c>
      <c r="E73" s="694" t="s">
        <v>485</v>
      </c>
      <c r="F73" s="706" t="s">
        <v>529</v>
      </c>
      <c r="G73" s="705" t="s">
        <v>11</v>
      </c>
      <c r="H73" s="731">
        <v>0.41666666666666669</v>
      </c>
      <c r="I73" s="731">
        <v>0.91666666666666663</v>
      </c>
      <c r="J73" s="707"/>
      <c r="K73" s="708"/>
      <c r="L73" s="697">
        <f t="shared" si="5"/>
        <v>0</v>
      </c>
      <c r="M73" s="707"/>
      <c r="N73" s="708">
        <v>147.83000000000001</v>
      </c>
      <c r="O73" s="698">
        <f t="shared" si="6"/>
        <v>0</v>
      </c>
      <c r="P73" s="707"/>
      <c r="Q73" s="709"/>
      <c r="R73" s="710">
        <f>Tabela4[[#This Row],[Valor contratual cheio]]/(365.25/12)*((365.25/12)-Tabela4[[#This Row],[Dias Inoperantes]])</f>
        <v>0</v>
      </c>
      <c r="S73" s="709">
        <f>Tabela4[[#This Row],[Valor do contrato sem o equipamento]]/(365.25/12)*Tabela4[[#This Row],[Dias Inoperantes]]</f>
        <v>0</v>
      </c>
      <c r="T73" s="709">
        <f>Tabela4[[#This Row],[Valor proporcional dias com o equipamento]]+Tabela4[[#This Row],[Valor proporcional dias sem o equipamento]]</f>
        <v>0</v>
      </c>
      <c r="U73" s="710"/>
      <c r="V73" s="783">
        <f>Tabela4[[#This Row],[Valor contratual cheio]]-Tabela4[[#This Row],[Valor proporcional total]]</f>
        <v>0</v>
      </c>
      <c r="W73" s="772"/>
    </row>
    <row r="74" spans="1:23" ht="15" hidden="1" thickBot="1">
      <c r="A74" s="704"/>
      <c r="B74" s="693" t="s">
        <v>262</v>
      </c>
      <c r="C74" s="693" t="s">
        <v>88</v>
      </c>
      <c r="D74" s="693" t="s">
        <v>170</v>
      </c>
      <c r="E74" s="694" t="s">
        <v>485</v>
      </c>
      <c r="F74" s="706" t="s">
        <v>529</v>
      </c>
      <c r="G74" s="705" t="s">
        <v>11</v>
      </c>
      <c r="H74" s="731">
        <v>0.25</v>
      </c>
      <c r="I74" s="731">
        <v>0.75</v>
      </c>
      <c r="J74" s="707"/>
      <c r="K74" s="708"/>
      <c r="L74" s="697">
        <f t="shared" si="5"/>
        <v>0</v>
      </c>
      <c r="M74" s="707"/>
      <c r="N74" s="708">
        <v>147.83000000000001</v>
      </c>
      <c r="O74" s="698">
        <f t="shared" si="6"/>
        <v>0</v>
      </c>
      <c r="P74" s="707"/>
      <c r="Q74" s="709"/>
      <c r="R74" s="710">
        <f>Tabela4[[#This Row],[Valor contratual cheio]]/(365.25/12)*((365.25/12)-Tabela4[[#This Row],[Dias Inoperantes]])</f>
        <v>0</v>
      </c>
      <c r="S74" s="709">
        <f>Tabela4[[#This Row],[Valor do contrato sem o equipamento]]/(365.25/12)*Tabela4[[#This Row],[Dias Inoperantes]]</f>
        <v>0</v>
      </c>
      <c r="T74" s="709">
        <f>Tabela4[[#This Row],[Valor proporcional dias com o equipamento]]+Tabela4[[#This Row],[Valor proporcional dias sem o equipamento]]</f>
        <v>0</v>
      </c>
      <c r="U74" s="710"/>
      <c r="V74" s="783">
        <f>Tabela4[[#This Row],[Valor contratual cheio]]-Tabela4[[#This Row],[Valor proporcional total]]</f>
        <v>0</v>
      </c>
      <c r="W74" s="772"/>
    </row>
    <row r="75" spans="1:23" ht="15" hidden="1" thickBot="1">
      <c r="A75" s="704"/>
      <c r="B75" s="693" t="s">
        <v>262</v>
      </c>
      <c r="C75" s="693" t="s">
        <v>88</v>
      </c>
      <c r="D75" s="693" t="s">
        <v>170</v>
      </c>
      <c r="E75" s="694" t="s">
        <v>485</v>
      </c>
      <c r="F75" s="706" t="s">
        <v>530</v>
      </c>
      <c r="G75" s="705" t="s">
        <v>48</v>
      </c>
      <c r="H75" s="731">
        <v>0.25</v>
      </c>
      <c r="I75" s="731">
        <v>0.59722222222222199</v>
      </c>
      <c r="J75" s="707"/>
      <c r="K75" s="708"/>
      <c r="L75" s="697">
        <f t="shared" si="5"/>
        <v>0</v>
      </c>
      <c r="M75" s="707"/>
      <c r="N75" s="708">
        <v>157.68</v>
      </c>
      <c r="O75" s="698">
        <f t="shared" si="6"/>
        <v>0</v>
      </c>
      <c r="P75" s="707"/>
      <c r="Q75" s="709"/>
      <c r="R75" s="710">
        <f>Tabela4[[#This Row],[Valor contratual cheio]]/(365.25/12)*((365.25/12)-Tabela4[[#This Row],[Dias Inoperantes]])</f>
        <v>0</v>
      </c>
      <c r="S75" s="709">
        <f>Tabela4[[#This Row],[Valor do contrato sem o equipamento]]/(365.25/12)*Tabela4[[#This Row],[Dias Inoperantes]]</f>
        <v>0</v>
      </c>
      <c r="T75" s="709">
        <f>Tabela4[[#This Row],[Valor proporcional dias com o equipamento]]+Tabela4[[#This Row],[Valor proporcional dias sem o equipamento]]</f>
        <v>0</v>
      </c>
      <c r="U75" s="710"/>
      <c r="V75" s="783">
        <f>Tabela4[[#This Row],[Valor contratual cheio]]-Tabela4[[#This Row],[Valor proporcional total]]</f>
        <v>0</v>
      </c>
      <c r="W75" s="772"/>
    </row>
    <row r="76" spans="1:23" ht="15" hidden="1" thickBot="1">
      <c r="A76" s="704"/>
      <c r="B76" s="693" t="s">
        <v>262</v>
      </c>
      <c r="C76" s="693" t="s">
        <v>88</v>
      </c>
      <c r="D76" s="693" t="s">
        <v>170</v>
      </c>
      <c r="E76" s="694" t="s">
        <v>485</v>
      </c>
      <c r="F76" s="706" t="s">
        <v>530</v>
      </c>
      <c r="G76" s="705" t="s">
        <v>48</v>
      </c>
      <c r="H76" s="731">
        <v>0.58333333333333337</v>
      </c>
      <c r="I76" s="731">
        <v>0.93055555555555558</v>
      </c>
      <c r="J76" s="707"/>
      <c r="K76" s="708"/>
      <c r="L76" s="697">
        <f t="shared" si="5"/>
        <v>0</v>
      </c>
      <c r="M76" s="707"/>
      <c r="N76" s="708">
        <v>158.96</v>
      </c>
      <c r="O76" s="698">
        <f t="shared" si="6"/>
        <v>0</v>
      </c>
      <c r="P76" s="707"/>
      <c r="Q76" s="709"/>
      <c r="R76" s="710">
        <f>Tabela4[[#This Row],[Valor contratual cheio]]/(365.25/12)*((365.25/12)-Tabela4[[#This Row],[Dias Inoperantes]])</f>
        <v>0</v>
      </c>
      <c r="S76" s="709">
        <f>Tabela4[[#This Row],[Valor do contrato sem o equipamento]]/(365.25/12)*Tabela4[[#This Row],[Dias Inoperantes]]</f>
        <v>0</v>
      </c>
      <c r="T76" s="709">
        <f>Tabela4[[#This Row],[Valor proporcional dias com o equipamento]]+Tabela4[[#This Row],[Valor proporcional dias sem o equipamento]]</f>
        <v>0</v>
      </c>
      <c r="U76" s="710"/>
      <c r="V76" s="783">
        <f>Tabela4[[#This Row],[Valor contratual cheio]]-Tabela4[[#This Row],[Valor proporcional total]]</f>
        <v>0</v>
      </c>
      <c r="W76" s="772"/>
    </row>
    <row r="77" spans="1:23" ht="15" hidden="1" thickBot="1">
      <c r="A77" s="704"/>
      <c r="B77" s="705" t="s">
        <v>97</v>
      </c>
      <c r="C77" s="705" t="s">
        <v>88</v>
      </c>
      <c r="D77" s="705" t="s">
        <v>153</v>
      </c>
      <c r="E77" s="711" t="s">
        <v>531</v>
      </c>
      <c r="F77" s="706" t="s">
        <v>92</v>
      </c>
      <c r="G77" s="705" t="s">
        <v>48</v>
      </c>
      <c r="H77" s="731">
        <v>0.91666666666666663</v>
      </c>
      <c r="I77" s="731">
        <v>0.2638888888888889</v>
      </c>
      <c r="J77" s="707"/>
      <c r="K77" s="708"/>
      <c r="L77" s="697">
        <f t="shared" si="5"/>
        <v>0</v>
      </c>
      <c r="M77" s="707">
        <v>22</v>
      </c>
      <c r="N77" s="708">
        <v>163.16999999999999</v>
      </c>
      <c r="O77" s="698">
        <f t="shared" si="6"/>
        <v>3589.74</v>
      </c>
      <c r="P77" s="707"/>
      <c r="Q77" s="709"/>
      <c r="R77" s="710">
        <f>Tabela4[[#This Row],[Valor contratual cheio]]/(365.25/12)*((365.25/12)-Tabela4[[#This Row],[Dias Inoperantes]])</f>
        <v>0</v>
      </c>
      <c r="S77" s="709">
        <f>Tabela4[[#This Row],[Valor do contrato sem o equipamento]]/(365.25/12)*Tabela4[[#This Row],[Dias Inoperantes]]</f>
        <v>0</v>
      </c>
      <c r="T77" s="709">
        <f>Tabela4[[#This Row],[Valor proporcional dias com o equipamento]]+Tabela4[[#This Row],[Valor proporcional dias sem o equipamento]]</f>
        <v>0</v>
      </c>
      <c r="U77" s="710"/>
      <c r="V77" s="783">
        <f>Tabela4[[#This Row],[Valor contratual cheio]]-Tabela4[[#This Row],[Valor proporcional total]]</f>
        <v>0</v>
      </c>
      <c r="W77" s="772"/>
    </row>
    <row r="78" spans="1:23" ht="15" hidden="1" thickBot="1">
      <c r="A78" s="704"/>
      <c r="B78" s="705" t="s">
        <v>97</v>
      </c>
      <c r="C78" s="705" t="s">
        <v>88</v>
      </c>
      <c r="D78" s="705" t="s">
        <v>153</v>
      </c>
      <c r="E78" s="711" t="s">
        <v>531</v>
      </c>
      <c r="F78" s="706" t="s">
        <v>91</v>
      </c>
      <c r="G78" s="705" t="s">
        <v>48</v>
      </c>
      <c r="H78" s="731">
        <v>0.91666666666666663</v>
      </c>
      <c r="I78" s="731">
        <v>0.2638888888888889</v>
      </c>
      <c r="J78" s="707"/>
      <c r="K78" s="708"/>
      <c r="L78" s="697">
        <f t="shared" si="5"/>
        <v>0</v>
      </c>
      <c r="M78" s="707">
        <v>1</v>
      </c>
      <c r="N78" s="708">
        <v>175.87</v>
      </c>
      <c r="O78" s="698">
        <f t="shared" si="6"/>
        <v>175.87</v>
      </c>
      <c r="P78" s="707"/>
      <c r="Q78" s="709"/>
      <c r="R78" s="710">
        <f>Tabela4[[#This Row],[Valor contratual cheio]]/(365.25/12)*((365.25/12)-Tabela4[[#This Row],[Dias Inoperantes]])</f>
        <v>0</v>
      </c>
      <c r="S78" s="709">
        <f>Tabela4[[#This Row],[Valor do contrato sem o equipamento]]/(365.25/12)*Tabela4[[#This Row],[Dias Inoperantes]]</f>
        <v>0</v>
      </c>
      <c r="T78" s="709">
        <f>Tabela4[[#This Row],[Valor proporcional dias com o equipamento]]+Tabela4[[#This Row],[Valor proporcional dias sem o equipamento]]</f>
        <v>0</v>
      </c>
      <c r="U78" s="710"/>
      <c r="V78" s="783">
        <f>Tabela4[[#This Row],[Valor contratual cheio]]-Tabela4[[#This Row],[Valor proporcional total]]</f>
        <v>0</v>
      </c>
      <c r="W78" s="772"/>
    </row>
    <row r="79" spans="1:23" ht="15" hidden="1" thickBot="1">
      <c r="A79" s="704"/>
      <c r="B79" s="705" t="s">
        <v>97</v>
      </c>
      <c r="C79" s="705" t="s">
        <v>88</v>
      </c>
      <c r="D79" s="705" t="s">
        <v>153</v>
      </c>
      <c r="E79" s="711" t="s">
        <v>531</v>
      </c>
      <c r="F79" s="706" t="s">
        <v>91</v>
      </c>
      <c r="G79" s="705" t="s">
        <v>22</v>
      </c>
      <c r="H79" s="731">
        <v>0.25</v>
      </c>
      <c r="I79" s="731">
        <v>0.59722222222222221</v>
      </c>
      <c r="J79" s="707"/>
      <c r="K79" s="708"/>
      <c r="L79" s="697">
        <f t="shared" si="5"/>
        <v>0</v>
      </c>
      <c r="M79" s="707">
        <v>26</v>
      </c>
      <c r="N79" s="708">
        <v>148.19999999999999</v>
      </c>
      <c r="O79" s="698">
        <f t="shared" si="6"/>
        <v>3853.2</v>
      </c>
      <c r="P79" s="707"/>
      <c r="Q79" s="709"/>
      <c r="R79" s="710">
        <f>Tabela4[[#This Row],[Valor contratual cheio]]/(365.25/12)*((365.25/12)-Tabela4[[#This Row],[Dias Inoperantes]])</f>
        <v>0</v>
      </c>
      <c r="S79" s="709">
        <f>Tabela4[[#This Row],[Valor do contrato sem o equipamento]]/(365.25/12)*Tabela4[[#This Row],[Dias Inoperantes]]</f>
        <v>0</v>
      </c>
      <c r="T79" s="709">
        <f>Tabela4[[#This Row],[Valor proporcional dias com o equipamento]]+Tabela4[[#This Row],[Valor proporcional dias sem o equipamento]]</f>
        <v>0</v>
      </c>
      <c r="U79" s="710"/>
      <c r="V79" s="783">
        <f>Tabela4[[#This Row],[Valor contratual cheio]]-Tabela4[[#This Row],[Valor proporcional total]]</f>
        <v>0</v>
      </c>
      <c r="W79" s="772"/>
    </row>
    <row r="80" spans="1:23" ht="15" hidden="1" thickBot="1">
      <c r="A80" s="704"/>
      <c r="B80" s="705" t="s">
        <v>97</v>
      </c>
      <c r="C80" s="705" t="s">
        <v>88</v>
      </c>
      <c r="D80" s="705" t="s">
        <v>153</v>
      </c>
      <c r="E80" s="711" t="s">
        <v>531</v>
      </c>
      <c r="F80" s="706" t="s">
        <v>57</v>
      </c>
      <c r="G80" s="705" t="s">
        <v>11</v>
      </c>
      <c r="H80" s="731">
        <v>0.41666666666666669</v>
      </c>
      <c r="I80" s="731">
        <v>0.91666666666666674</v>
      </c>
      <c r="J80" s="707"/>
      <c r="K80" s="708"/>
      <c r="L80" s="697">
        <f t="shared" si="5"/>
        <v>0</v>
      </c>
      <c r="M80" s="707">
        <v>18</v>
      </c>
      <c r="N80" s="708">
        <v>172.33</v>
      </c>
      <c r="O80" s="698">
        <f t="shared" si="6"/>
        <v>3101.94</v>
      </c>
      <c r="P80" s="707"/>
      <c r="Q80" s="709"/>
      <c r="R80" s="710">
        <f>Tabela4[[#This Row],[Valor contratual cheio]]/(365.25/12)*((365.25/12)-Tabela4[[#This Row],[Dias Inoperantes]])</f>
        <v>0</v>
      </c>
      <c r="S80" s="709">
        <f>Tabela4[[#This Row],[Valor do contrato sem o equipamento]]/(365.25/12)*Tabela4[[#This Row],[Dias Inoperantes]]</f>
        <v>0</v>
      </c>
      <c r="T80" s="709">
        <f>Tabela4[[#This Row],[Valor proporcional dias com o equipamento]]+Tabela4[[#This Row],[Valor proporcional dias sem o equipamento]]</f>
        <v>0</v>
      </c>
      <c r="U80" s="710"/>
      <c r="V80" s="783">
        <f>Tabela4[[#This Row],[Valor contratual cheio]]-Tabela4[[#This Row],[Valor proporcional total]]</f>
        <v>0</v>
      </c>
      <c r="W80" s="772"/>
    </row>
    <row r="81" spans="1:23" ht="15" hidden="1" thickBot="1">
      <c r="A81" s="704"/>
      <c r="B81" s="705" t="s">
        <v>97</v>
      </c>
      <c r="C81" s="705" t="s">
        <v>88</v>
      </c>
      <c r="D81" s="705" t="s">
        <v>153</v>
      </c>
      <c r="E81" s="711" t="s">
        <v>531</v>
      </c>
      <c r="F81" s="706" t="s">
        <v>532</v>
      </c>
      <c r="G81" s="705" t="s">
        <v>22</v>
      </c>
      <c r="H81" s="731">
        <v>0.25</v>
      </c>
      <c r="I81" s="731">
        <v>0.59722222222222221</v>
      </c>
      <c r="J81" s="707"/>
      <c r="K81" s="708"/>
      <c r="L81" s="697">
        <f t="shared" si="5"/>
        <v>0</v>
      </c>
      <c r="M81" s="707"/>
      <c r="N81" s="708">
        <v>138.38999999999999</v>
      </c>
      <c r="O81" s="698">
        <f t="shared" si="6"/>
        <v>0</v>
      </c>
      <c r="P81" s="707"/>
      <c r="Q81" s="709"/>
      <c r="R81" s="710">
        <f>Tabela4[[#This Row],[Valor contratual cheio]]/(365.25/12)*((365.25/12)-Tabela4[[#This Row],[Dias Inoperantes]])</f>
        <v>0</v>
      </c>
      <c r="S81" s="709">
        <f>Tabela4[[#This Row],[Valor do contrato sem o equipamento]]/(365.25/12)*Tabela4[[#This Row],[Dias Inoperantes]]</f>
        <v>0</v>
      </c>
      <c r="T81" s="709">
        <f>Tabela4[[#This Row],[Valor proporcional dias com o equipamento]]+Tabela4[[#This Row],[Valor proporcional dias sem o equipamento]]</f>
        <v>0</v>
      </c>
      <c r="U81" s="710"/>
      <c r="V81" s="783">
        <f>Tabela4[[#This Row],[Valor contratual cheio]]-Tabela4[[#This Row],[Valor proporcional total]]</f>
        <v>0</v>
      </c>
      <c r="W81" s="772"/>
    </row>
    <row r="82" spans="1:23" ht="15" hidden="1" thickBot="1">
      <c r="A82" s="704"/>
      <c r="B82" s="705" t="s">
        <v>97</v>
      </c>
      <c r="C82" s="705" t="s">
        <v>88</v>
      </c>
      <c r="D82" s="705" t="s">
        <v>153</v>
      </c>
      <c r="E82" s="711" t="s">
        <v>531</v>
      </c>
      <c r="F82" s="706" t="s">
        <v>532</v>
      </c>
      <c r="G82" s="705" t="s">
        <v>22</v>
      </c>
      <c r="H82" s="731">
        <v>0.56944444444444442</v>
      </c>
      <c r="I82" s="731">
        <v>0.91666666666666663</v>
      </c>
      <c r="J82" s="707"/>
      <c r="K82" s="708"/>
      <c r="L82" s="697">
        <f t="shared" si="5"/>
        <v>0</v>
      </c>
      <c r="M82" s="707"/>
      <c r="N82" s="708">
        <v>138.38999999999999</v>
      </c>
      <c r="O82" s="698">
        <f t="shared" si="6"/>
        <v>0</v>
      </c>
      <c r="P82" s="707"/>
      <c r="Q82" s="709"/>
      <c r="R82" s="710">
        <f>Tabela4[[#This Row],[Valor contratual cheio]]/(365.25/12)*((365.25/12)-Tabela4[[#This Row],[Dias Inoperantes]])</f>
        <v>0</v>
      </c>
      <c r="S82" s="709">
        <f>Tabela4[[#This Row],[Valor do contrato sem o equipamento]]/(365.25/12)*Tabela4[[#This Row],[Dias Inoperantes]]</f>
        <v>0</v>
      </c>
      <c r="T82" s="709">
        <f>Tabela4[[#This Row],[Valor proporcional dias com o equipamento]]+Tabela4[[#This Row],[Valor proporcional dias sem o equipamento]]</f>
        <v>0</v>
      </c>
      <c r="U82" s="710"/>
      <c r="V82" s="783">
        <f>Tabela4[[#This Row],[Valor contratual cheio]]-Tabela4[[#This Row],[Valor proporcional total]]</f>
        <v>0</v>
      </c>
      <c r="W82" s="772"/>
    </row>
    <row r="83" spans="1:23" ht="15" hidden="1" thickBot="1">
      <c r="A83" s="704"/>
      <c r="B83" s="705" t="s">
        <v>97</v>
      </c>
      <c r="C83" s="705" t="s">
        <v>88</v>
      </c>
      <c r="D83" s="705" t="s">
        <v>153</v>
      </c>
      <c r="E83" s="711" t="s">
        <v>531</v>
      </c>
      <c r="F83" s="706" t="s">
        <v>533</v>
      </c>
      <c r="G83" s="705" t="s">
        <v>22</v>
      </c>
      <c r="H83" s="731">
        <v>0.25</v>
      </c>
      <c r="I83" s="731">
        <v>0.59722222222222221</v>
      </c>
      <c r="J83" s="707"/>
      <c r="K83" s="708"/>
      <c r="L83" s="697">
        <f t="shared" si="5"/>
        <v>0</v>
      </c>
      <c r="M83" s="707">
        <v>38</v>
      </c>
      <c r="N83" s="708">
        <v>138.38999999999999</v>
      </c>
      <c r="O83" s="698">
        <f t="shared" si="6"/>
        <v>5258.82</v>
      </c>
      <c r="P83" s="707"/>
      <c r="Q83" s="709"/>
      <c r="R83" s="710">
        <f>Tabela4[[#This Row],[Valor contratual cheio]]/(365.25/12)*((365.25/12)-Tabela4[[#This Row],[Dias Inoperantes]])</f>
        <v>0</v>
      </c>
      <c r="S83" s="709">
        <f>Tabela4[[#This Row],[Valor do contrato sem o equipamento]]/(365.25/12)*Tabela4[[#This Row],[Dias Inoperantes]]</f>
        <v>0</v>
      </c>
      <c r="T83" s="709">
        <f>Tabela4[[#This Row],[Valor proporcional dias com o equipamento]]+Tabela4[[#This Row],[Valor proporcional dias sem o equipamento]]</f>
        <v>0</v>
      </c>
      <c r="U83" s="710"/>
      <c r="V83" s="783">
        <f>Tabela4[[#This Row],[Valor contratual cheio]]-Tabela4[[#This Row],[Valor proporcional total]]</f>
        <v>0</v>
      </c>
      <c r="W83" s="772"/>
    </row>
    <row r="84" spans="1:23" ht="15" hidden="1" thickBot="1">
      <c r="A84" s="704"/>
      <c r="B84" s="705" t="s">
        <v>97</v>
      </c>
      <c r="C84" s="705" t="s">
        <v>88</v>
      </c>
      <c r="D84" s="705" t="s">
        <v>153</v>
      </c>
      <c r="E84" s="711" t="s">
        <v>531</v>
      </c>
      <c r="F84" s="706" t="s">
        <v>534</v>
      </c>
      <c r="G84" s="705" t="s">
        <v>22</v>
      </c>
      <c r="H84" s="731">
        <v>0.5</v>
      </c>
      <c r="I84" s="731">
        <v>0.84722222222222221</v>
      </c>
      <c r="J84" s="707"/>
      <c r="K84" s="708"/>
      <c r="L84" s="697">
        <f t="shared" ref="L84:L115" si="7">J84*K84</f>
        <v>0</v>
      </c>
      <c r="M84" s="707"/>
      <c r="N84" s="708">
        <v>138.38999999999999</v>
      </c>
      <c r="O84" s="698">
        <f t="shared" si="6"/>
        <v>0</v>
      </c>
      <c r="P84" s="707"/>
      <c r="Q84" s="709"/>
      <c r="R84" s="710">
        <f>Tabela4[[#This Row],[Valor contratual cheio]]/(365.25/12)*((365.25/12)-Tabela4[[#This Row],[Dias Inoperantes]])</f>
        <v>0</v>
      </c>
      <c r="S84" s="709">
        <f>Tabela4[[#This Row],[Valor do contrato sem o equipamento]]/(365.25/12)*Tabela4[[#This Row],[Dias Inoperantes]]</f>
        <v>0</v>
      </c>
      <c r="T84" s="709">
        <f>Tabela4[[#This Row],[Valor proporcional dias com o equipamento]]+Tabela4[[#This Row],[Valor proporcional dias sem o equipamento]]</f>
        <v>0</v>
      </c>
      <c r="U84" s="710"/>
      <c r="V84" s="783">
        <f>Tabela4[[#This Row],[Valor contratual cheio]]-Tabela4[[#This Row],[Valor proporcional total]]</f>
        <v>0</v>
      </c>
      <c r="W84" s="772"/>
    </row>
    <row r="85" spans="1:23" ht="15" hidden="1" thickBot="1">
      <c r="A85" s="704"/>
      <c r="B85" s="705" t="s">
        <v>97</v>
      </c>
      <c r="C85" s="705" t="s">
        <v>88</v>
      </c>
      <c r="D85" s="705" t="s">
        <v>153</v>
      </c>
      <c r="E85" s="711" t="s">
        <v>531</v>
      </c>
      <c r="F85" s="706" t="s">
        <v>534</v>
      </c>
      <c r="G85" s="705" t="s">
        <v>22</v>
      </c>
      <c r="H85" s="731">
        <v>0.61111111111111105</v>
      </c>
      <c r="I85" s="731">
        <v>0.95833333333333337</v>
      </c>
      <c r="J85" s="707"/>
      <c r="K85" s="708"/>
      <c r="L85" s="697">
        <f t="shared" si="7"/>
        <v>0</v>
      </c>
      <c r="M85" s="707"/>
      <c r="N85" s="708">
        <v>141.59</v>
      </c>
      <c r="O85" s="698">
        <f t="shared" si="6"/>
        <v>0</v>
      </c>
      <c r="P85" s="707"/>
      <c r="Q85" s="709"/>
      <c r="R85" s="710">
        <f>Tabela4[[#This Row],[Valor contratual cheio]]/(365.25/12)*((365.25/12)-Tabela4[[#This Row],[Dias Inoperantes]])</f>
        <v>0</v>
      </c>
      <c r="S85" s="709">
        <f>Tabela4[[#This Row],[Valor do contrato sem o equipamento]]/(365.25/12)*Tabela4[[#This Row],[Dias Inoperantes]]</f>
        <v>0</v>
      </c>
      <c r="T85" s="709">
        <f>Tabela4[[#This Row],[Valor proporcional dias com o equipamento]]+Tabela4[[#This Row],[Valor proporcional dias sem o equipamento]]</f>
        <v>0</v>
      </c>
      <c r="U85" s="710"/>
      <c r="V85" s="783">
        <f>Tabela4[[#This Row],[Valor contratual cheio]]-Tabela4[[#This Row],[Valor proporcional total]]</f>
        <v>0</v>
      </c>
      <c r="W85" s="772"/>
    </row>
    <row r="86" spans="1:23" ht="15" hidden="1" thickBot="1">
      <c r="A86" s="704"/>
      <c r="B86" s="705" t="s">
        <v>97</v>
      </c>
      <c r="C86" s="705" t="s">
        <v>88</v>
      </c>
      <c r="D86" s="705" t="s">
        <v>153</v>
      </c>
      <c r="E86" s="711" t="s">
        <v>531</v>
      </c>
      <c r="F86" s="706" t="s">
        <v>535</v>
      </c>
      <c r="G86" s="705" t="s">
        <v>22</v>
      </c>
      <c r="H86" s="731">
        <v>0.25</v>
      </c>
      <c r="I86" s="731">
        <v>0.59722222222222221</v>
      </c>
      <c r="J86" s="707"/>
      <c r="K86" s="708"/>
      <c r="L86" s="697">
        <f t="shared" si="7"/>
        <v>0</v>
      </c>
      <c r="M86" s="707"/>
      <c r="N86" s="708">
        <v>138.38999999999999</v>
      </c>
      <c r="O86" s="698">
        <f t="shared" si="6"/>
        <v>0</v>
      </c>
      <c r="P86" s="707"/>
      <c r="Q86" s="709"/>
      <c r="R86" s="710">
        <f>Tabela4[[#This Row],[Valor contratual cheio]]/(365.25/12)*((365.25/12)-Tabela4[[#This Row],[Dias Inoperantes]])</f>
        <v>0</v>
      </c>
      <c r="S86" s="709">
        <f>Tabela4[[#This Row],[Valor do contrato sem o equipamento]]/(365.25/12)*Tabela4[[#This Row],[Dias Inoperantes]]</f>
        <v>0</v>
      </c>
      <c r="T86" s="709">
        <f>Tabela4[[#This Row],[Valor proporcional dias com o equipamento]]+Tabela4[[#This Row],[Valor proporcional dias sem o equipamento]]</f>
        <v>0</v>
      </c>
      <c r="U86" s="710"/>
      <c r="V86" s="783">
        <f>Tabela4[[#This Row],[Valor contratual cheio]]-Tabela4[[#This Row],[Valor proporcional total]]</f>
        <v>0</v>
      </c>
      <c r="W86" s="772"/>
    </row>
    <row r="87" spans="1:23" ht="15" hidden="1" thickBot="1">
      <c r="A87" s="704"/>
      <c r="B87" s="705" t="s">
        <v>97</v>
      </c>
      <c r="C87" s="705" t="s">
        <v>88</v>
      </c>
      <c r="D87" s="705" t="s">
        <v>153</v>
      </c>
      <c r="E87" s="711" t="s">
        <v>531</v>
      </c>
      <c r="F87" s="706" t="s">
        <v>536</v>
      </c>
      <c r="G87" s="705" t="s">
        <v>22</v>
      </c>
      <c r="H87" s="731">
        <v>0.25</v>
      </c>
      <c r="I87" s="731">
        <v>0.59722222222222221</v>
      </c>
      <c r="J87" s="707"/>
      <c r="K87" s="708"/>
      <c r="L87" s="697">
        <f t="shared" si="7"/>
        <v>0</v>
      </c>
      <c r="M87" s="707"/>
      <c r="N87" s="708">
        <v>138.38999999999999</v>
      </c>
      <c r="O87" s="698">
        <f t="shared" si="6"/>
        <v>0</v>
      </c>
      <c r="P87" s="707"/>
      <c r="Q87" s="709"/>
      <c r="R87" s="710">
        <f>Tabela4[[#This Row],[Valor contratual cheio]]/(365.25/12)*((365.25/12)-Tabela4[[#This Row],[Dias Inoperantes]])</f>
        <v>0</v>
      </c>
      <c r="S87" s="709">
        <f>Tabela4[[#This Row],[Valor do contrato sem o equipamento]]/(365.25/12)*Tabela4[[#This Row],[Dias Inoperantes]]</f>
        <v>0</v>
      </c>
      <c r="T87" s="709">
        <f>Tabela4[[#This Row],[Valor proporcional dias com o equipamento]]+Tabela4[[#This Row],[Valor proporcional dias sem o equipamento]]</f>
        <v>0</v>
      </c>
      <c r="U87" s="710"/>
      <c r="V87" s="783">
        <f>Tabela4[[#This Row],[Valor contratual cheio]]-Tabela4[[#This Row],[Valor proporcional total]]</f>
        <v>0</v>
      </c>
      <c r="W87" s="772"/>
    </row>
    <row r="88" spans="1:23" ht="15" hidden="1" thickBot="1">
      <c r="A88" s="704"/>
      <c r="B88" s="705" t="s">
        <v>97</v>
      </c>
      <c r="C88" s="705" t="s">
        <v>88</v>
      </c>
      <c r="D88" s="705" t="s">
        <v>153</v>
      </c>
      <c r="E88" s="711" t="s">
        <v>531</v>
      </c>
      <c r="F88" s="706" t="s">
        <v>536</v>
      </c>
      <c r="G88" s="705" t="s">
        <v>22</v>
      </c>
      <c r="H88" s="731">
        <v>0.56944444444444442</v>
      </c>
      <c r="I88" s="731">
        <v>0.91666666666666663</v>
      </c>
      <c r="J88" s="707"/>
      <c r="K88" s="708"/>
      <c r="L88" s="697">
        <f t="shared" si="7"/>
        <v>0</v>
      </c>
      <c r="M88" s="707"/>
      <c r="N88" s="708">
        <v>138.38999999999999</v>
      </c>
      <c r="O88" s="698">
        <f t="shared" si="6"/>
        <v>0</v>
      </c>
      <c r="P88" s="707"/>
      <c r="Q88" s="709"/>
      <c r="R88" s="710">
        <f>Tabela4[[#This Row],[Valor contratual cheio]]/(365.25/12)*((365.25/12)-Tabela4[[#This Row],[Dias Inoperantes]])</f>
        <v>0</v>
      </c>
      <c r="S88" s="709">
        <f>Tabela4[[#This Row],[Valor do contrato sem o equipamento]]/(365.25/12)*Tabela4[[#This Row],[Dias Inoperantes]]</f>
        <v>0</v>
      </c>
      <c r="T88" s="709">
        <f>Tabela4[[#This Row],[Valor proporcional dias com o equipamento]]+Tabela4[[#This Row],[Valor proporcional dias sem o equipamento]]</f>
        <v>0</v>
      </c>
      <c r="U88" s="710"/>
      <c r="V88" s="783">
        <f>Tabela4[[#This Row],[Valor contratual cheio]]-Tabela4[[#This Row],[Valor proporcional total]]</f>
        <v>0</v>
      </c>
      <c r="W88" s="772"/>
    </row>
    <row r="89" spans="1:23" ht="15" hidden="1" thickBot="1">
      <c r="A89" s="704"/>
      <c r="B89" s="705" t="s">
        <v>97</v>
      </c>
      <c r="C89" s="705" t="s">
        <v>88</v>
      </c>
      <c r="D89" s="705" t="s">
        <v>153</v>
      </c>
      <c r="E89" s="711" t="s">
        <v>531</v>
      </c>
      <c r="F89" s="706" t="s">
        <v>535</v>
      </c>
      <c r="G89" s="705" t="s">
        <v>22</v>
      </c>
      <c r="H89" s="731">
        <v>0.56944444444444442</v>
      </c>
      <c r="I89" s="731">
        <v>0.91666666666666663</v>
      </c>
      <c r="J89" s="707"/>
      <c r="K89" s="708"/>
      <c r="L89" s="697">
        <f t="shared" si="7"/>
        <v>0</v>
      </c>
      <c r="M89" s="707">
        <v>110</v>
      </c>
      <c r="N89" s="708">
        <v>138.38999999999999</v>
      </c>
      <c r="O89" s="698">
        <f t="shared" si="6"/>
        <v>15222.899999999998</v>
      </c>
      <c r="P89" s="707"/>
      <c r="Q89" s="709"/>
      <c r="R89" s="710">
        <f>Tabela4[[#This Row],[Valor contratual cheio]]/(365.25/12)*((365.25/12)-Tabela4[[#This Row],[Dias Inoperantes]])</f>
        <v>0</v>
      </c>
      <c r="S89" s="709">
        <f>Tabela4[[#This Row],[Valor do contrato sem o equipamento]]/(365.25/12)*Tabela4[[#This Row],[Dias Inoperantes]]</f>
        <v>0</v>
      </c>
      <c r="T89" s="709">
        <f>Tabela4[[#This Row],[Valor proporcional dias com o equipamento]]+Tabela4[[#This Row],[Valor proporcional dias sem o equipamento]]</f>
        <v>0</v>
      </c>
      <c r="U89" s="710"/>
      <c r="V89" s="783">
        <f>Tabela4[[#This Row],[Valor contratual cheio]]-Tabela4[[#This Row],[Valor proporcional total]]</f>
        <v>0</v>
      </c>
      <c r="W89" s="772"/>
    </row>
    <row r="90" spans="1:23" ht="15" hidden="1" thickBot="1">
      <c r="A90" s="704"/>
      <c r="B90" s="705" t="s">
        <v>97</v>
      </c>
      <c r="C90" s="705" t="s">
        <v>88</v>
      </c>
      <c r="D90" s="705" t="s">
        <v>153</v>
      </c>
      <c r="E90" s="711" t="s">
        <v>531</v>
      </c>
      <c r="F90" s="706" t="s">
        <v>532</v>
      </c>
      <c r="G90" s="705" t="s">
        <v>48</v>
      </c>
      <c r="H90" s="731">
        <v>0.91666666666666663</v>
      </c>
      <c r="I90" s="731">
        <v>0.2638888888888889</v>
      </c>
      <c r="J90" s="707"/>
      <c r="K90" s="708"/>
      <c r="L90" s="697">
        <f t="shared" si="7"/>
        <v>0</v>
      </c>
      <c r="M90" s="707"/>
      <c r="N90" s="708">
        <v>163.72999999999999</v>
      </c>
      <c r="O90" s="698">
        <f t="shared" si="6"/>
        <v>0</v>
      </c>
      <c r="P90" s="707"/>
      <c r="Q90" s="709"/>
      <c r="R90" s="710">
        <f>Tabela4[[#This Row],[Valor contratual cheio]]/(365.25/12)*((365.25/12)-Tabela4[[#This Row],[Dias Inoperantes]])</f>
        <v>0</v>
      </c>
      <c r="S90" s="709">
        <f>Tabela4[[#This Row],[Valor do contrato sem o equipamento]]/(365.25/12)*Tabela4[[#This Row],[Dias Inoperantes]]</f>
        <v>0</v>
      </c>
      <c r="T90" s="709">
        <f>Tabela4[[#This Row],[Valor proporcional dias com o equipamento]]+Tabela4[[#This Row],[Valor proporcional dias sem o equipamento]]</f>
        <v>0</v>
      </c>
      <c r="U90" s="710"/>
      <c r="V90" s="783">
        <f>Tabela4[[#This Row],[Valor contratual cheio]]-Tabela4[[#This Row],[Valor proporcional total]]</f>
        <v>0</v>
      </c>
      <c r="W90" s="772"/>
    </row>
    <row r="91" spans="1:23" ht="15" hidden="1" thickBot="1">
      <c r="A91" s="704"/>
      <c r="B91" s="705" t="s">
        <v>97</v>
      </c>
      <c r="C91" s="705" t="s">
        <v>88</v>
      </c>
      <c r="D91" s="705" t="s">
        <v>153</v>
      </c>
      <c r="E91" s="711" t="s">
        <v>531</v>
      </c>
      <c r="F91" s="706" t="s">
        <v>89</v>
      </c>
      <c r="G91" s="705" t="s">
        <v>22</v>
      </c>
      <c r="H91" s="731">
        <v>0.56944444444444442</v>
      </c>
      <c r="I91" s="731">
        <v>0.91666666666666663</v>
      </c>
      <c r="J91" s="707"/>
      <c r="K91" s="708"/>
      <c r="L91" s="697">
        <f t="shared" si="7"/>
        <v>0</v>
      </c>
      <c r="M91" s="707"/>
      <c r="N91" s="708">
        <v>180.34</v>
      </c>
      <c r="O91" s="698">
        <f t="shared" si="6"/>
        <v>0</v>
      </c>
      <c r="P91" s="707"/>
      <c r="Q91" s="709"/>
      <c r="R91" s="710">
        <f>Tabela4[[#This Row],[Valor contratual cheio]]/(365.25/12)*((365.25/12)-Tabela4[[#This Row],[Dias Inoperantes]])</f>
        <v>0</v>
      </c>
      <c r="S91" s="709">
        <f>Tabela4[[#This Row],[Valor do contrato sem o equipamento]]/(365.25/12)*Tabela4[[#This Row],[Dias Inoperantes]]</f>
        <v>0</v>
      </c>
      <c r="T91" s="709">
        <f>Tabela4[[#This Row],[Valor proporcional dias com o equipamento]]+Tabela4[[#This Row],[Valor proporcional dias sem o equipamento]]</f>
        <v>0</v>
      </c>
      <c r="U91" s="710"/>
      <c r="V91" s="783">
        <f>Tabela4[[#This Row],[Valor contratual cheio]]-Tabela4[[#This Row],[Valor proporcional total]]</f>
        <v>0</v>
      </c>
      <c r="W91" s="772"/>
    </row>
    <row r="92" spans="1:23" ht="15" hidden="1" thickBot="1">
      <c r="A92" s="704"/>
      <c r="B92" s="705" t="s">
        <v>97</v>
      </c>
      <c r="C92" s="705" t="s">
        <v>88</v>
      </c>
      <c r="D92" s="705" t="s">
        <v>153</v>
      </c>
      <c r="E92" s="711" t="s">
        <v>531</v>
      </c>
      <c r="F92" s="706" t="s">
        <v>89</v>
      </c>
      <c r="G92" s="705" t="s">
        <v>22</v>
      </c>
      <c r="H92" s="731">
        <v>0.91666666666666663</v>
      </c>
      <c r="I92" s="731">
        <v>0.2638888888888889</v>
      </c>
      <c r="J92" s="707"/>
      <c r="K92" s="708"/>
      <c r="L92" s="697">
        <f t="shared" si="7"/>
        <v>0</v>
      </c>
      <c r="M92" s="707"/>
      <c r="N92" s="708">
        <v>209.62</v>
      </c>
      <c r="O92" s="698">
        <f t="shared" si="6"/>
        <v>0</v>
      </c>
      <c r="P92" s="707"/>
      <c r="Q92" s="709"/>
      <c r="R92" s="710">
        <f>Tabela4[[#This Row],[Valor contratual cheio]]/(365.25/12)*((365.25/12)-Tabela4[[#This Row],[Dias Inoperantes]])</f>
        <v>0</v>
      </c>
      <c r="S92" s="709">
        <f>Tabela4[[#This Row],[Valor do contrato sem o equipamento]]/(365.25/12)*Tabela4[[#This Row],[Dias Inoperantes]]</f>
        <v>0</v>
      </c>
      <c r="T92" s="709">
        <f>Tabela4[[#This Row],[Valor proporcional dias com o equipamento]]+Tabela4[[#This Row],[Valor proporcional dias sem o equipamento]]</f>
        <v>0</v>
      </c>
      <c r="U92" s="710"/>
      <c r="V92" s="783">
        <f>Tabela4[[#This Row],[Valor contratual cheio]]-Tabela4[[#This Row],[Valor proporcional total]]</f>
        <v>0</v>
      </c>
      <c r="W92" s="772"/>
    </row>
    <row r="93" spans="1:23" ht="15" hidden="1" thickBot="1">
      <c r="A93" s="704"/>
      <c r="B93" s="705" t="s">
        <v>97</v>
      </c>
      <c r="C93" s="705" t="s">
        <v>88</v>
      </c>
      <c r="D93" s="705" t="s">
        <v>153</v>
      </c>
      <c r="E93" s="711" t="s">
        <v>531</v>
      </c>
      <c r="F93" s="706" t="s">
        <v>40</v>
      </c>
      <c r="G93" s="705" t="s">
        <v>22</v>
      </c>
      <c r="H93" s="731">
        <v>0.25</v>
      </c>
      <c r="I93" s="731">
        <v>0.59722222222222232</v>
      </c>
      <c r="J93" s="707"/>
      <c r="K93" s="708"/>
      <c r="L93" s="697">
        <f t="shared" si="7"/>
        <v>0</v>
      </c>
      <c r="M93" s="707">
        <v>6</v>
      </c>
      <c r="N93" s="708">
        <v>219.99</v>
      </c>
      <c r="O93" s="698">
        <f t="shared" si="6"/>
        <v>1319.94</v>
      </c>
      <c r="P93" s="707"/>
      <c r="Q93" s="709"/>
      <c r="R93" s="710">
        <f>Tabela4[[#This Row],[Valor contratual cheio]]/(365.25/12)*((365.25/12)-Tabela4[[#This Row],[Dias Inoperantes]])</f>
        <v>0</v>
      </c>
      <c r="S93" s="709">
        <f>Tabela4[[#This Row],[Valor do contrato sem o equipamento]]/(365.25/12)*Tabela4[[#This Row],[Dias Inoperantes]]</f>
        <v>0</v>
      </c>
      <c r="T93" s="709">
        <f>Tabela4[[#This Row],[Valor proporcional dias com o equipamento]]+Tabela4[[#This Row],[Valor proporcional dias sem o equipamento]]</f>
        <v>0</v>
      </c>
      <c r="U93" s="710"/>
      <c r="V93" s="783">
        <f>Tabela4[[#This Row],[Valor contratual cheio]]-Tabela4[[#This Row],[Valor proporcional total]]</f>
        <v>0</v>
      </c>
      <c r="W93" s="772"/>
    </row>
    <row r="94" spans="1:23" ht="15" hidden="1" thickBot="1">
      <c r="A94" s="704"/>
      <c r="B94" s="705" t="s">
        <v>97</v>
      </c>
      <c r="C94" s="705" t="s">
        <v>88</v>
      </c>
      <c r="D94" s="705" t="s">
        <v>153</v>
      </c>
      <c r="E94" s="711" t="s">
        <v>485</v>
      </c>
      <c r="F94" s="706" t="s">
        <v>92</v>
      </c>
      <c r="G94" s="705" t="s">
        <v>48</v>
      </c>
      <c r="H94" s="731">
        <v>0.91666666666666663</v>
      </c>
      <c r="I94" s="731">
        <v>0.2638888888888889</v>
      </c>
      <c r="J94" s="707"/>
      <c r="K94" s="708"/>
      <c r="L94" s="697">
        <f t="shared" si="7"/>
        <v>0</v>
      </c>
      <c r="M94" s="707">
        <v>96</v>
      </c>
      <c r="N94" s="708">
        <v>163.16999999999999</v>
      </c>
      <c r="O94" s="698">
        <f t="shared" si="6"/>
        <v>15664.32</v>
      </c>
      <c r="P94" s="707"/>
      <c r="Q94" s="709"/>
      <c r="R94" s="710">
        <f>Tabela4[[#This Row],[Valor contratual cheio]]/(365.25/12)*((365.25/12)-Tabela4[[#This Row],[Dias Inoperantes]])</f>
        <v>0</v>
      </c>
      <c r="S94" s="709">
        <f>Tabela4[[#This Row],[Valor do contrato sem o equipamento]]/(365.25/12)*Tabela4[[#This Row],[Dias Inoperantes]]</f>
        <v>0</v>
      </c>
      <c r="T94" s="709">
        <f>Tabela4[[#This Row],[Valor proporcional dias com o equipamento]]+Tabela4[[#This Row],[Valor proporcional dias sem o equipamento]]</f>
        <v>0</v>
      </c>
      <c r="U94" s="710"/>
      <c r="V94" s="783">
        <f>Tabela4[[#This Row],[Valor contratual cheio]]-Tabela4[[#This Row],[Valor proporcional total]]</f>
        <v>0</v>
      </c>
      <c r="W94" s="772"/>
    </row>
    <row r="95" spans="1:23" ht="15" hidden="1" thickBot="1">
      <c r="A95" s="704"/>
      <c r="B95" s="705" t="s">
        <v>97</v>
      </c>
      <c r="C95" s="705" t="s">
        <v>88</v>
      </c>
      <c r="D95" s="705" t="s">
        <v>153</v>
      </c>
      <c r="E95" s="711" t="s">
        <v>485</v>
      </c>
      <c r="F95" s="706" t="s">
        <v>91</v>
      </c>
      <c r="G95" s="705" t="s">
        <v>48</v>
      </c>
      <c r="H95" s="731">
        <v>0.91666666666666663</v>
      </c>
      <c r="I95" s="731">
        <v>0.2638888888888889</v>
      </c>
      <c r="J95" s="707"/>
      <c r="K95" s="708"/>
      <c r="L95" s="697">
        <f t="shared" si="7"/>
        <v>0</v>
      </c>
      <c r="M95" s="707"/>
      <c r="N95" s="708">
        <v>175.87</v>
      </c>
      <c r="O95" s="698">
        <f t="shared" si="6"/>
        <v>0</v>
      </c>
      <c r="P95" s="707"/>
      <c r="Q95" s="709"/>
      <c r="R95" s="710">
        <f>Tabela4[[#This Row],[Valor contratual cheio]]/(365.25/12)*((365.25/12)-Tabela4[[#This Row],[Dias Inoperantes]])</f>
        <v>0</v>
      </c>
      <c r="S95" s="709">
        <f>Tabela4[[#This Row],[Valor do contrato sem o equipamento]]/(365.25/12)*Tabela4[[#This Row],[Dias Inoperantes]]</f>
        <v>0</v>
      </c>
      <c r="T95" s="709">
        <f>Tabela4[[#This Row],[Valor proporcional dias com o equipamento]]+Tabela4[[#This Row],[Valor proporcional dias sem o equipamento]]</f>
        <v>0</v>
      </c>
      <c r="U95" s="710"/>
      <c r="V95" s="783">
        <f>Tabela4[[#This Row],[Valor contratual cheio]]-Tabela4[[#This Row],[Valor proporcional total]]</f>
        <v>0</v>
      </c>
      <c r="W95" s="772"/>
    </row>
    <row r="96" spans="1:23" ht="15" hidden="1" thickBot="1">
      <c r="A96" s="704"/>
      <c r="B96" s="705" t="s">
        <v>97</v>
      </c>
      <c r="C96" s="705" t="s">
        <v>88</v>
      </c>
      <c r="D96" s="705" t="s">
        <v>153</v>
      </c>
      <c r="E96" s="711" t="s">
        <v>485</v>
      </c>
      <c r="F96" s="706" t="s">
        <v>91</v>
      </c>
      <c r="G96" s="705" t="s">
        <v>22</v>
      </c>
      <c r="H96" s="731">
        <v>0.25</v>
      </c>
      <c r="I96" s="731">
        <v>0.59722222222222221</v>
      </c>
      <c r="J96" s="707"/>
      <c r="K96" s="708"/>
      <c r="L96" s="697">
        <f t="shared" si="7"/>
        <v>0</v>
      </c>
      <c r="M96" s="707">
        <v>4</v>
      </c>
      <c r="N96" s="708">
        <v>148.19999999999999</v>
      </c>
      <c r="O96" s="698">
        <f t="shared" si="6"/>
        <v>592.79999999999995</v>
      </c>
      <c r="P96" s="707"/>
      <c r="Q96" s="709"/>
      <c r="R96" s="710">
        <f>Tabela4[[#This Row],[Valor contratual cheio]]/(365.25/12)*((365.25/12)-Tabela4[[#This Row],[Dias Inoperantes]])</f>
        <v>0</v>
      </c>
      <c r="S96" s="709">
        <f>Tabela4[[#This Row],[Valor do contrato sem o equipamento]]/(365.25/12)*Tabela4[[#This Row],[Dias Inoperantes]]</f>
        <v>0</v>
      </c>
      <c r="T96" s="709">
        <f>Tabela4[[#This Row],[Valor proporcional dias com o equipamento]]+Tabela4[[#This Row],[Valor proporcional dias sem o equipamento]]</f>
        <v>0</v>
      </c>
      <c r="U96" s="710"/>
      <c r="V96" s="783">
        <f>Tabela4[[#This Row],[Valor contratual cheio]]-Tabela4[[#This Row],[Valor proporcional total]]</f>
        <v>0</v>
      </c>
      <c r="W96" s="772"/>
    </row>
    <row r="97" spans="1:23" ht="15" hidden="1" thickBot="1">
      <c r="A97" s="704"/>
      <c r="B97" s="705" t="s">
        <v>97</v>
      </c>
      <c r="C97" s="705" t="s">
        <v>88</v>
      </c>
      <c r="D97" s="705" t="s">
        <v>153</v>
      </c>
      <c r="E97" s="711" t="s">
        <v>485</v>
      </c>
      <c r="F97" s="706" t="s">
        <v>57</v>
      </c>
      <c r="G97" s="705" t="s">
        <v>11</v>
      </c>
      <c r="H97" s="731">
        <v>0.41666666666666669</v>
      </c>
      <c r="I97" s="731">
        <v>0.91666666666666674</v>
      </c>
      <c r="J97" s="707"/>
      <c r="K97" s="708"/>
      <c r="L97" s="697">
        <f t="shared" si="7"/>
        <v>0</v>
      </c>
      <c r="M97" s="707">
        <v>96</v>
      </c>
      <c r="N97" s="708">
        <v>172.33</v>
      </c>
      <c r="O97" s="698">
        <f t="shared" si="6"/>
        <v>16543.68</v>
      </c>
      <c r="P97" s="707"/>
      <c r="Q97" s="709"/>
      <c r="R97" s="710">
        <f>Tabela4[[#This Row],[Valor contratual cheio]]/(365.25/12)*((365.25/12)-Tabela4[[#This Row],[Dias Inoperantes]])</f>
        <v>0</v>
      </c>
      <c r="S97" s="709">
        <f>Tabela4[[#This Row],[Valor do contrato sem o equipamento]]/(365.25/12)*Tabela4[[#This Row],[Dias Inoperantes]]</f>
        <v>0</v>
      </c>
      <c r="T97" s="709">
        <f>Tabela4[[#This Row],[Valor proporcional dias com o equipamento]]+Tabela4[[#This Row],[Valor proporcional dias sem o equipamento]]</f>
        <v>0</v>
      </c>
      <c r="U97" s="710"/>
      <c r="V97" s="783">
        <f>Tabela4[[#This Row],[Valor contratual cheio]]-Tabela4[[#This Row],[Valor proporcional total]]</f>
        <v>0</v>
      </c>
      <c r="W97" s="772"/>
    </row>
    <row r="98" spans="1:23" ht="15" hidden="1" thickBot="1">
      <c r="A98" s="704"/>
      <c r="B98" s="705" t="s">
        <v>97</v>
      </c>
      <c r="C98" s="705" t="s">
        <v>88</v>
      </c>
      <c r="D98" s="705" t="s">
        <v>153</v>
      </c>
      <c r="E98" s="711" t="s">
        <v>485</v>
      </c>
      <c r="F98" s="706" t="s">
        <v>532</v>
      </c>
      <c r="G98" s="705" t="s">
        <v>22</v>
      </c>
      <c r="H98" s="731">
        <v>0.25</v>
      </c>
      <c r="I98" s="731">
        <v>0.59722222222222221</v>
      </c>
      <c r="J98" s="707"/>
      <c r="K98" s="708"/>
      <c r="L98" s="697">
        <f t="shared" si="7"/>
        <v>0</v>
      </c>
      <c r="M98" s="707"/>
      <c r="N98" s="708">
        <v>138.38999999999999</v>
      </c>
      <c r="O98" s="698">
        <f t="shared" ref="O98:O123" si="8">M98*N98</f>
        <v>0</v>
      </c>
      <c r="P98" s="707"/>
      <c r="Q98" s="709"/>
      <c r="R98" s="710">
        <f>Tabela4[[#This Row],[Valor contratual cheio]]/(365.25/12)*((365.25/12)-Tabela4[[#This Row],[Dias Inoperantes]])</f>
        <v>0</v>
      </c>
      <c r="S98" s="709">
        <f>Tabela4[[#This Row],[Valor do contrato sem o equipamento]]/(365.25/12)*Tabela4[[#This Row],[Dias Inoperantes]]</f>
        <v>0</v>
      </c>
      <c r="T98" s="709">
        <f>Tabela4[[#This Row],[Valor proporcional dias com o equipamento]]+Tabela4[[#This Row],[Valor proporcional dias sem o equipamento]]</f>
        <v>0</v>
      </c>
      <c r="U98" s="710"/>
      <c r="V98" s="783">
        <f>Tabela4[[#This Row],[Valor contratual cheio]]-Tabela4[[#This Row],[Valor proporcional total]]</f>
        <v>0</v>
      </c>
      <c r="W98" s="772"/>
    </row>
    <row r="99" spans="1:23" ht="15" hidden="1" thickBot="1">
      <c r="A99" s="704"/>
      <c r="B99" s="705" t="s">
        <v>97</v>
      </c>
      <c r="C99" s="705" t="s">
        <v>88</v>
      </c>
      <c r="D99" s="705" t="s">
        <v>153</v>
      </c>
      <c r="E99" s="711" t="s">
        <v>485</v>
      </c>
      <c r="F99" s="706" t="s">
        <v>532</v>
      </c>
      <c r="G99" s="705" t="s">
        <v>22</v>
      </c>
      <c r="H99" s="731">
        <v>0.56944444444444442</v>
      </c>
      <c r="I99" s="731">
        <v>0.91666666666666663</v>
      </c>
      <c r="J99" s="707"/>
      <c r="K99" s="708"/>
      <c r="L99" s="697">
        <f t="shared" si="7"/>
        <v>0</v>
      </c>
      <c r="M99" s="707"/>
      <c r="N99" s="708">
        <v>138.38999999999999</v>
      </c>
      <c r="O99" s="698">
        <f t="shared" si="8"/>
        <v>0</v>
      </c>
      <c r="P99" s="707"/>
      <c r="Q99" s="709"/>
      <c r="R99" s="710">
        <f>Tabela4[[#This Row],[Valor contratual cheio]]/(365.25/12)*((365.25/12)-Tabela4[[#This Row],[Dias Inoperantes]])</f>
        <v>0</v>
      </c>
      <c r="S99" s="709">
        <f>Tabela4[[#This Row],[Valor do contrato sem o equipamento]]/(365.25/12)*Tabela4[[#This Row],[Dias Inoperantes]]</f>
        <v>0</v>
      </c>
      <c r="T99" s="709">
        <f>Tabela4[[#This Row],[Valor proporcional dias com o equipamento]]+Tabela4[[#This Row],[Valor proporcional dias sem o equipamento]]</f>
        <v>0</v>
      </c>
      <c r="U99" s="710"/>
      <c r="V99" s="783">
        <f>Tabela4[[#This Row],[Valor contratual cheio]]-Tabela4[[#This Row],[Valor proporcional total]]</f>
        <v>0</v>
      </c>
      <c r="W99" s="772"/>
    </row>
    <row r="100" spans="1:23" ht="15" hidden="1" thickBot="1">
      <c r="A100" s="704"/>
      <c r="B100" s="705" t="s">
        <v>97</v>
      </c>
      <c r="C100" s="705" t="s">
        <v>88</v>
      </c>
      <c r="D100" s="705" t="s">
        <v>153</v>
      </c>
      <c r="E100" s="711" t="s">
        <v>485</v>
      </c>
      <c r="F100" s="706" t="s">
        <v>533</v>
      </c>
      <c r="G100" s="705" t="s">
        <v>22</v>
      </c>
      <c r="H100" s="731">
        <v>0.25</v>
      </c>
      <c r="I100" s="731">
        <v>0.59722222222222221</v>
      </c>
      <c r="J100" s="707"/>
      <c r="K100" s="708"/>
      <c r="L100" s="697">
        <f t="shared" si="7"/>
        <v>0</v>
      </c>
      <c r="M100" s="707">
        <v>78</v>
      </c>
      <c r="N100" s="708">
        <v>138.38999999999999</v>
      </c>
      <c r="O100" s="698">
        <f t="shared" si="8"/>
        <v>10794.419999999998</v>
      </c>
      <c r="P100" s="707"/>
      <c r="Q100" s="709"/>
      <c r="R100" s="710">
        <f>Tabela4[[#This Row],[Valor contratual cheio]]/(365.25/12)*((365.25/12)-Tabela4[[#This Row],[Dias Inoperantes]])</f>
        <v>0</v>
      </c>
      <c r="S100" s="709">
        <f>Tabela4[[#This Row],[Valor do contrato sem o equipamento]]/(365.25/12)*Tabela4[[#This Row],[Dias Inoperantes]]</f>
        <v>0</v>
      </c>
      <c r="T100" s="709">
        <f>Tabela4[[#This Row],[Valor proporcional dias com o equipamento]]+Tabela4[[#This Row],[Valor proporcional dias sem o equipamento]]</f>
        <v>0</v>
      </c>
      <c r="U100" s="710"/>
      <c r="V100" s="783">
        <f>Tabela4[[#This Row],[Valor contratual cheio]]-Tabela4[[#This Row],[Valor proporcional total]]</f>
        <v>0</v>
      </c>
      <c r="W100" s="772"/>
    </row>
    <row r="101" spans="1:23" ht="15" hidden="1" thickBot="1">
      <c r="A101" s="704"/>
      <c r="B101" s="705" t="s">
        <v>97</v>
      </c>
      <c r="C101" s="705" t="s">
        <v>88</v>
      </c>
      <c r="D101" s="705" t="s">
        <v>153</v>
      </c>
      <c r="E101" s="711" t="s">
        <v>485</v>
      </c>
      <c r="F101" s="706" t="s">
        <v>534</v>
      </c>
      <c r="G101" s="705" t="s">
        <v>22</v>
      </c>
      <c r="H101" s="731">
        <v>0.5</v>
      </c>
      <c r="I101" s="731">
        <v>0.84722222222222221</v>
      </c>
      <c r="J101" s="707"/>
      <c r="K101" s="708"/>
      <c r="L101" s="697">
        <f t="shared" si="7"/>
        <v>0</v>
      </c>
      <c r="M101" s="707"/>
      <c r="N101" s="708">
        <v>138.38999999999999</v>
      </c>
      <c r="O101" s="698">
        <f t="shared" si="8"/>
        <v>0</v>
      </c>
      <c r="P101" s="707"/>
      <c r="Q101" s="709"/>
      <c r="R101" s="710">
        <f>Tabela4[[#This Row],[Valor contratual cheio]]/(365.25/12)*((365.25/12)-Tabela4[[#This Row],[Dias Inoperantes]])</f>
        <v>0</v>
      </c>
      <c r="S101" s="709">
        <f>Tabela4[[#This Row],[Valor do contrato sem o equipamento]]/(365.25/12)*Tabela4[[#This Row],[Dias Inoperantes]]</f>
        <v>0</v>
      </c>
      <c r="T101" s="709">
        <f>Tabela4[[#This Row],[Valor proporcional dias com o equipamento]]+Tabela4[[#This Row],[Valor proporcional dias sem o equipamento]]</f>
        <v>0</v>
      </c>
      <c r="U101" s="710"/>
      <c r="V101" s="783">
        <f>Tabela4[[#This Row],[Valor contratual cheio]]-Tabela4[[#This Row],[Valor proporcional total]]</f>
        <v>0</v>
      </c>
      <c r="W101" s="772"/>
    </row>
    <row r="102" spans="1:23" ht="15" hidden="1" thickBot="1">
      <c r="A102" s="704"/>
      <c r="B102" s="705" t="s">
        <v>97</v>
      </c>
      <c r="C102" s="705" t="s">
        <v>88</v>
      </c>
      <c r="D102" s="705" t="s">
        <v>153</v>
      </c>
      <c r="E102" s="711" t="s">
        <v>485</v>
      </c>
      <c r="F102" s="706" t="s">
        <v>534</v>
      </c>
      <c r="G102" s="705" t="s">
        <v>22</v>
      </c>
      <c r="H102" s="731">
        <v>0.61111111111111105</v>
      </c>
      <c r="I102" s="731">
        <v>0.95833333333333337</v>
      </c>
      <c r="J102" s="707"/>
      <c r="K102" s="708"/>
      <c r="L102" s="697">
        <f t="shared" si="7"/>
        <v>0</v>
      </c>
      <c r="M102" s="707"/>
      <c r="N102" s="708">
        <v>141.59</v>
      </c>
      <c r="O102" s="698">
        <f t="shared" si="8"/>
        <v>0</v>
      </c>
      <c r="P102" s="707"/>
      <c r="Q102" s="709"/>
      <c r="R102" s="710">
        <f>Tabela4[[#This Row],[Valor contratual cheio]]/(365.25/12)*((365.25/12)-Tabela4[[#This Row],[Dias Inoperantes]])</f>
        <v>0</v>
      </c>
      <c r="S102" s="709">
        <f>Tabela4[[#This Row],[Valor do contrato sem o equipamento]]/(365.25/12)*Tabela4[[#This Row],[Dias Inoperantes]]</f>
        <v>0</v>
      </c>
      <c r="T102" s="709">
        <f>Tabela4[[#This Row],[Valor proporcional dias com o equipamento]]+Tabela4[[#This Row],[Valor proporcional dias sem o equipamento]]</f>
        <v>0</v>
      </c>
      <c r="U102" s="710"/>
      <c r="V102" s="783">
        <f>Tabela4[[#This Row],[Valor contratual cheio]]-Tabela4[[#This Row],[Valor proporcional total]]</f>
        <v>0</v>
      </c>
      <c r="W102" s="772"/>
    </row>
    <row r="103" spans="1:23" ht="15" hidden="1" thickBot="1">
      <c r="A103" s="704"/>
      <c r="B103" s="705" t="s">
        <v>97</v>
      </c>
      <c r="C103" s="705" t="s">
        <v>88</v>
      </c>
      <c r="D103" s="705" t="s">
        <v>153</v>
      </c>
      <c r="E103" s="711" t="s">
        <v>485</v>
      </c>
      <c r="F103" s="706" t="s">
        <v>535</v>
      </c>
      <c r="G103" s="705" t="s">
        <v>22</v>
      </c>
      <c r="H103" s="731">
        <v>0.25</v>
      </c>
      <c r="I103" s="731">
        <v>0.59722222222222221</v>
      </c>
      <c r="J103" s="707"/>
      <c r="K103" s="708"/>
      <c r="L103" s="697">
        <f t="shared" si="7"/>
        <v>0</v>
      </c>
      <c r="M103" s="707"/>
      <c r="N103" s="708">
        <v>138.38999999999999</v>
      </c>
      <c r="O103" s="698">
        <f t="shared" si="8"/>
        <v>0</v>
      </c>
      <c r="P103" s="707"/>
      <c r="Q103" s="709"/>
      <c r="R103" s="710">
        <f>Tabela4[[#This Row],[Valor contratual cheio]]/(365.25/12)*((365.25/12)-Tabela4[[#This Row],[Dias Inoperantes]])</f>
        <v>0</v>
      </c>
      <c r="S103" s="709">
        <f>Tabela4[[#This Row],[Valor do contrato sem o equipamento]]/(365.25/12)*Tabela4[[#This Row],[Dias Inoperantes]]</f>
        <v>0</v>
      </c>
      <c r="T103" s="709">
        <f>Tabela4[[#This Row],[Valor proporcional dias com o equipamento]]+Tabela4[[#This Row],[Valor proporcional dias sem o equipamento]]</f>
        <v>0</v>
      </c>
      <c r="U103" s="710"/>
      <c r="V103" s="783">
        <f>Tabela4[[#This Row],[Valor contratual cheio]]-Tabela4[[#This Row],[Valor proporcional total]]</f>
        <v>0</v>
      </c>
      <c r="W103" s="772"/>
    </row>
    <row r="104" spans="1:23" ht="15" hidden="1" thickBot="1">
      <c r="A104" s="704"/>
      <c r="B104" s="705" t="s">
        <v>97</v>
      </c>
      <c r="C104" s="705" t="s">
        <v>88</v>
      </c>
      <c r="D104" s="705" t="s">
        <v>153</v>
      </c>
      <c r="E104" s="711" t="s">
        <v>485</v>
      </c>
      <c r="F104" s="706" t="s">
        <v>536</v>
      </c>
      <c r="G104" s="705" t="s">
        <v>22</v>
      </c>
      <c r="H104" s="731">
        <v>0.25</v>
      </c>
      <c r="I104" s="731">
        <v>0.59722222222222221</v>
      </c>
      <c r="J104" s="707"/>
      <c r="K104" s="708"/>
      <c r="L104" s="697">
        <f t="shared" si="7"/>
        <v>0</v>
      </c>
      <c r="M104" s="707"/>
      <c r="N104" s="708">
        <v>138.38999999999999</v>
      </c>
      <c r="O104" s="698">
        <f t="shared" si="8"/>
        <v>0</v>
      </c>
      <c r="P104" s="707"/>
      <c r="Q104" s="709"/>
      <c r="R104" s="710">
        <f>Tabela4[[#This Row],[Valor contratual cheio]]/(365.25/12)*((365.25/12)-Tabela4[[#This Row],[Dias Inoperantes]])</f>
        <v>0</v>
      </c>
      <c r="S104" s="709">
        <f>Tabela4[[#This Row],[Valor do contrato sem o equipamento]]/(365.25/12)*Tabela4[[#This Row],[Dias Inoperantes]]</f>
        <v>0</v>
      </c>
      <c r="T104" s="709">
        <f>Tabela4[[#This Row],[Valor proporcional dias com o equipamento]]+Tabela4[[#This Row],[Valor proporcional dias sem o equipamento]]</f>
        <v>0</v>
      </c>
      <c r="U104" s="710"/>
      <c r="V104" s="783">
        <f>Tabela4[[#This Row],[Valor contratual cheio]]-Tabela4[[#This Row],[Valor proporcional total]]</f>
        <v>0</v>
      </c>
      <c r="W104" s="772"/>
    </row>
    <row r="105" spans="1:23" ht="15" hidden="1" thickBot="1">
      <c r="A105" s="704"/>
      <c r="B105" s="705" t="s">
        <v>97</v>
      </c>
      <c r="C105" s="705" t="s">
        <v>88</v>
      </c>
      <c r="D105" s="705" t="s">
        <v>153</v>
      </c>
      <c r="E105" s="711" t="s">
        <v>485</v>
      </c>
      <c r="F105" s="706" t="s">
        <v>536</v>
      </c>
      <c r="G105" s="705" t="s">
        <v>22</v>
      </c>
      <c r="H105" s="731">
        <v>0.56944444444444442</v>
      </c>
      <c r="I105" s="731">
        <v>0.91666666666666663</v>
      </c>
      <c r="J105" s="707"/>
      <c r="K105" s="708"/>
      <c r="L105" s="697">
        <f t="shared" si="7"/>
        <v>0</v>
      </c>
      <c r="M105" s="707"/>
      <c r="N105" s="708">
        <v>138.38999999999999</v>
      </c>
      <c r="O105" s="698">
        <f t="shared" si="8"/>
        <v>0</v>
      </c>
      <c r="P105" s="707"/>
      <c r="Q105" s="709"/>
      <c r="R105" s="710">
        <f>Tabela4[[#This Row],[Valor contratual cheio]]/(365.25/12)*((365.25/12)-Tabela4[[#This Row],[Dias Inoperantes]])</f>
        <v>0</v>
      </c>
      <c r="S105" s="709">
        <f>Tabela4[[#This Row],[Valor do contrato sem o equipamento]]/(365.25/12)*Tabela4[[#This Row],[Dias Inoperantes]]</f>
        <v>0</v>
      </c>
      <c r="T105" s="709">
        <f>Tabela4[[#This Row],[Valor proporcional dias com o equipamento]]+Tabela4[[#This Row],[Valor proporcional dias sem o equipamento]]</f>
        <v>0</v>
      </c>
      <c r="U105" s="710"/>
      <c r="V105" s="783">
        <f>Tabela4[[#This Row],[Valor contratual cheio]]-Tabela4[[#This Row],[Valor proporcional total]]</f>
        <v>0</v>
      </c>
      <c r="W105" s="772"/>
    </row>
    <row r="106" spans="1:23" ht="15" hidden="1" thickBot="1">
      <c r="A106" s="704"/>
      <c r="B106" s="705" t="s">
        <v>97</v>
      </c>
      <c r="C106" s="705" t="s">
        <v>88</v>
      </c>
      <c r="D106" s="705" t="s">
        <v>153</v>
      </c>
      <c r="E106" s="711" t="s">
        <v>485</v>
      </c>
      <c r="F106" s="706" t="s">
        <v>535</v>
      </c>
      <c r="G106" s="705" t="s">
        <v>22</v>
      </c>
      <c r="H106" s="731">
        <v>0.56944444444444442</v>
      </c>
      <c r="I106" s="731">
        <v>0.91666666666666663</v>
      </c>
      <c r="J106" s="707"/>
      <c r="K106" s="708"/>
      <c r="L106" s="697">
        <f t="shared" si="7"/>
        <v>0</v>
      </c>
      <c r="M106" s="707">
        <v>144</v>
      </c>
      <c r="N106" s="708">
        <v>138.38999999999999</v>
      </c>
      <c r="O106" s="698">
        <f t="shared" si="8"/>
        <v>19928.159999999996</v>
      </c>
      <c r="P106" s="707"/>
      <c r="Q106" s="709"/>
      <c r="R106" s="710">
        <f>Tabela4[[#This Row],[Valor contratual cheio]]/(365.25/12)*((365.25/12)-Tabela4[[#This Row],[Dias Inoperantes]])</f>
        <v>0</v>
      </c>
      <c r="S106" s="709">
        <f>Tabela4[[#This Row],[Valor do contrato sem o equipamento]]/(365.25/12)*Tabela4[[#This Row],[Dias Inoperantes]]</f>
        <v>0</v>
      </c>
      <c r="T106" s="709">
        <f>Tabela4[[#This Row],[Valor proporcional dias com o equipamento]]+Tabela4[[#This Row],[Valor proporcional dias sem o equipamento]]</f>
        <v>0</v>
      </c>
      <c r="U106" s="710"/>
      <c r="V106" s="783">
        <f>Tabela4[[#This Row],[Valor contratual cheio]]-Tabela4[[#This Row],[Valor proporcional total]]</f>
        <v>0</v>
      </c>
      <c r="W106" s="772"/>
    </row>
    <row r="107" spans="1:23" ht="15" hidden="1" thickBot="1">
      <c r="A107" s="704"/>
      <c r="B107" s="705" t="s">
        <v>97</v>
      </c>
      <c r="C107" s="705" t="s">
        <v>88</v>
      </c>
      <c r="D107" s="705" t="s">
        <v>153</v>
      </c>
      <c r="E107" s="711" t="s">
        <v>485</v>
      </c>
      <c r="F107" s="706" t="s">
        <v>532</v>
      </c>
      <c r="G107" s="705" t="s">
        <v>48</v>
      </c>
      <c r="H107" s="731">
        <v>0.91666666666666663</v>
      </c>
      <c r="I107" s="731">
        <v>0.2638888888888889</v>
      </c>
      <c r="J107" s="707"/>
      <c r="K107" s="708"/>
      <c r="L107" s="697">
        <f t="shared" si="7"/>
        <v>0</v>
      </c>
      <c r="M107" s="707"/>
      <c r="N107" s="708">
        <v>163.72999999999999</v>
      </c>
      <c r="O107" s="698">
        <f t="shared" si="8"/>
        <v>0</v>
      </c>
      <c r="P107" s="707"/>
      <c r="Q107" s="709"/>
      <c r="R107" s="710">
        <f>Tabela4[[#This Row],[Valor contratual cheio]]/(365.25/12)*((365.25/12)-Tabela4[[#This Row],[Dias Inoperantes]])</f>
        <v>0</v>
      </c>
      <c r="S107" s="709">
        <f>Tabela4[[#This Row],[Valor do contrato sem o equipamento]]/(365.25/12)*Tabela4[[#This Row],[Dias Inoperantes]]</f>
        <v>0</v>
      </c>
      <c r="T107" s="709">
        <f>Tabela4[[#This Row],[Valor proporcional dias com o equipamento]]+Tabela4[[#This Row],[Valor proporcional dias sem o equipamento]]</f>
        <v>0</v>
      </c>
      <c r="U107" s="710"/>
      <c r="V107" s="783">
        <f>Tabela4[[#This Row],[Valor contratual cheio]]-Tabela4[[#This Row],[Valor proporcional total]]</f>
        <v>0</v>
      </c>
      <c r="W107" s="772"/>
    </row>
    <row r="108" spans="1:23" ht="15" hidden="1" thickBot="1">
      <c r="A108" s="704"/>
      <c r="B108" s="705" t="s">
        <v>97</v>
      </c>
      <c r="C108" s="705" t="s">
        <v>88</v>
      </c>
      <c r="D108" s="705" t="s">
        <v>153</v>
      </c>
      <c r="E108" s="711" t="s">
        <v>485</v>
      </c>
      <c r="F108" s="706" t="s">
        <v>89</v>
      </c>
      <c r="G108" s="705" t="s">
        <v>22</v>
      </c>
      <c r="H108" s="731">
        <v>0.56944444444444442</v>
      </c>
      <c r="I108" s="731">
        <v>0.91666666666666663</v>
      </c>
      <c r="J108" s="707"/>
      <c r="K108" s="708"/>
      <c r="L108" s="697">
        <f t="shared" si="7"/>
        <v>0</v>
      </c>
      <c r="M108" s="707"/>
      <c r="N108" s="708">
        <v>180.34</v>
      </c>
      <c r="O108" s="698">
        <f t="shared" si="8"/>
        <v>0</v>
      </c>
      <c r="P108" s="707"/>
      <c r="Q108" s="709"/>
      <c r="R108" s="710">
        <f>Tabela4[[#This Row],[Valor contratual cheio]]/(365.25/12)*((365.25/12)-Tabela4[[#This Row],[Dias Inoperantes]])</f>
        <v>0</v>
      </c>
      <c r="S108" s="709">
        <f>Tabela4[[#This Row],[Valor do contrato sem o equipamento]]/(365.25/12)*Tabela4[[#This Row],[Dias Inoperantes]]</f>
        <v>0</v>
      </c>
      <c r="T108" s="709">
        <f>Tabela4[[#This Row],[Valor proporcional dias com o equipamento]]+Tabela4[[#This Row],[Valor proporcional dias sem o equipamento]]</f>
        <v>0</v>
      </c>
      <c r="U108" s="710"/>
      <c r="V108" s="783">
        <f>Tabela4[[#This Row],[Valor contratual cheio]]-Tabela4[[#This Row],[Valor proporcional total]]</f>
        <v>0</v>
      </c>
      <c r="W108" s="772"/>
    </row>
    <row r="109" spans="1:23" ht="15" hidden="1" thickBot="1">
      <c r="A109" s="704"/>
      <c r="B109" s="705" t="s">
        <v>97</v>
      </c>
      <c r="C109" s="705" t="s">
        <v>88</v>
      </c>
      <c r="D109" s="705" t="s">
        <v>153</v>
      </c>
      <c r="E109" s="711" t="s">
        <v>485</v>
      </c>
      <c r="F109" s="706" t="s">
        <v>89</v>
      </c>
      <c r="G109" s="705" t="s">
        <v>22</v>
      </c>
      <c r="H109" s="731">
        <v>0.91666666666666663</v>
      </c>
      <c r="I109" s="731">
        <v>0.2638888888888889</v>
      </c>
      <c r="J109" s="707"/>
      <c r="K109" s="708"/>
      <c r="L109" s="697">
        <f t="shared" si="7"/>
        <v>0</v>
      </c>
      <c r="M109" s="707"/>
      <c r="N109" s="708">
        <v>209.62</v>
      </c>
      <c r="O109" s="698">
        <f t="shared" si="8"/>
        <v>0</v>
      </c>
      <c r="P109" s="707"/>
      <c r="Q109" s="709"/>
      <c r="R109" s="710">
        <f>Tabela4[[#This Row],[Valor contratual cheio]]/(365.25/12)*((365.25/12)-Tabela4[[#This Row],[Dias Inoperantes]])</f>
        <v>0</v>
      </c>
      <c r="S109" s="709">
        <f>Tabela4[[#This Row],[Valor do contrato sem o equipamento]]/(365.25/12)*Tabela4[[#This Row],[Dias Inoperantes]]</f>
        <v>0</v>
      </c>
      <c r="T109" s="709">
        <f>Tabela4[[#This Row],[Valor proporcional dias com o equipamento]]+Tabela4[[#This Row],[Valor proporcional dias sem o equipamento]]</f>
        <v>0</v>
      </c>
      <c r="U109" s="710"/>
      <c r="V109" s="783">
        <f>Tabela4[[#This Row],[Valor contratual cheio]]-Tabela4[[#This Row],[Valor proporcional total]]</f>
        <v>0</v>
      </c>
      <c r="W109" s="772"/>
    </row>
    <row r="110" spans="1:23" ht="15" hidden="1" thickBot="1">
      <c r="A110" s="704"/>
      <c r="B110" s="705" t="s">
        <v>97</v>
      </c>
      <c r="C110" s="705" t="s">
        <v>88</v>
      </c>
      <c r="D110" s="705" t="s">
        <v>153</v>
      </c>
      <c r="E110" s="711" t="s">
        <v>485</v>
      </c>
      <c r="F110" s="706" t="s">
        <v>40</v>
      </c>
      <c r="G110" s="705" t="s">
        <v>22</v>
      </c>
      <c r="H110" s="731">
        <v>0.25</v>
      </c>
      <c r="I110" s="731">
        <v>0.59722222222222232</v>
      </c>
      <c r="J110" s="707"/>
      <c r="K110" s="708"/>
      <c r="L110" s="697">
        <f t="shared" si="7"/>
        <v>0</v>
      </c>
      <c r="M110" s="707">
        <v>9</v>
      </c>
      <c r="N110" s="708">
        <v>219.99</v>
      </c>
      <c r="O110" s="698">
        <f t="shared" si="8"/>
        <v>1979.91</v>
      </c>
      <c r="P110" s="707"/>
      <c r="Q110" s="709"/>
      <c r="R110" s="710">
        <f>Tabela4[[#This Row],[Valor contratual cheio]]/(365.25/12)*((365.25/12)-Tabela4[[#This Row],[Dias Inoperantes]])</f>
        <v>0</v>
      </c>
      <c r="S110" s="709">
        <f>Tabela4[[#This Row],[Valor do contrato sem o equipamento]]/(365.25/12)*Tabela4[[#This Row],[Dias Inoperantes]]</f>
        <v>0</v>
      </c>
      <c r="T110" s="709">
        <f>Tabela4[[#This Row],[Valor proporcional dias com o equipamento]]+Tabela4[[#This Row],[Valor proporcional dias sem o equipamento]]</f>
        <v>0</v>
      </c>
      <c r="U110" s="710"/>
      <c r="V110" s="783">
        <f>Tabela4[[#This Row],[Valor contratual cheio]]-Tabela4[[#This Row],[Valor proporcional total]]</f>
        <v>0</v>
      </c>
      <c r="W110" s="772"/>
    </row>
    <row r="111" spans="1:23" ht="15" thickBot="1">
      <c r="A111" s="704"/>
      <c r="B111" s="693" t="s">
        <v>240</v>
      </c>
      <c r="C111" s="693" t="s">
        <v>211</v>
      </c>
      <c r="D111" s="693" t="s">
        <v>140</v>
      </c>
      <c r="E111" s="711" t="s">
        <v>485</v>
      </c>
      <c r="F111" s="695" t="s">
        <v>537</v>
      </c>
      <c r="G111" s="705" t="s">
        <v>48</v>
      </c>
      <c r="H111" s="764" t="s">
        <v>83</v>
      </c>
      <c r="I111" s="764" t="s">
        <v>538</v>
      </c>
      <c r="J111" s="707"/>
      <c r="K111" s="765">
        <v>40.36</v>
      </c>
      <c r="L111" s="766">
        <f t="shared" si="7"/>
        <v>0</v>
      </c>
      <c r="M111" s="707"/>
      <c r="N111" s="765">
        <v>291.73</v>
      </c>
      <c r="O111" s="767">
        <f t="shared" si="8"/>
        <v>0</v>
      </c>
      <c r="P111" s="696"/>
      <c r="Q111" s="699"/>
      <c r="R111" s="761">
        <f>Tabela4[[#This Row],[Valor contratual cheio]]/(365.25/12)*((365.25/12)-Tabela4[[#This Row],[Dias Inoperantes]])</f>
        <v>0</v>
      </c>
      <c r="S111" s="699">
        <f>Tabela4[[#This Row],[Valor do contrato sem o equipamento]]/(365.25/12)*Tabela4[[#This Row],[Dias Inoperantes]]</f>
        <v>0</v>
      </c>
      <c r="T111" s="709">
        <f>Tabela4[[#This Row],[Valor proporcional dias com o equipamento]]+Tabela4[[#This Row],[Valor proporcional dias sem o equipamento]]</f>
        <v>0</v>
      </c>
      <c r="U111" s="762"/>
      <c r="V111" s="783">
        <f>Tabela4[[#This Row],[Valor contratual cheio]]-Tabela4[[#This Row],[Valor proporcional total]]</f>
        <v>0</v>
      </c>
      <c r="W111" s="772"/>
    </row>
    <row r="112" spans="1:23" ht="15" thickBot="1">
      <c r="A112" s="704"/>
      <c r="B112" s="693" t="s">
        <v>240</v>
      </c>
      <c r="C112" s="693" t="s">
        <v>211</v>
      </c>
      <c r="D112" s="693" t="s">
        <v>140</v>
      </c>
      <c r="E112" s="711" t="s">
        <v>485</v>
      </c>
      <c r="F112" s="695" t="s">
        <v>539</v>
      </c>
      <c r="G112" s="705" t="s">
        <v>53</v>
      </c>
      <c r="H112" s="764" t="s">
        <v>540</v>
      </c>
      <c r="I112" s="764" t="s">
        <v>541</v>
      </c>
      <c r="J112" s="707"/>
      <c r="K112" s="765">
        <v>40.99</v>
      </c>
      <c r="L112" s="766">
        <f t="shared" si="7"/>
        <v>0</v>
      </c>
      <c r="M112" s="707"/>
      <c r="N112" s="765">
        <v>296.25</v>
      </c>
      <c r="O112" s="767">
        <f t="shared" si="8"/>
        <v>0</v>
      </c>
      <c r="P112" s="696"/>
      <c r="Q112" s="699"/>
      <c r="R112" s="761">
        <f>Tabela4[[#This Row],[Valor contratual cheio]]/(365.25/12)*((365.25/12)-Tabela4[[#This Row],[Dias Inoperantes]])</f>
        <v>0</v>
      </c>
      <c r="S112" s="699">
        <f>Tabela4[[#This Row],[Valor do contrato sem o equipamento]]/(365.25/12)*Tabela4[[#This Row],[Dias Inoperantes]]</f>
        <v>0</v>
      </c>
      <c r="T112" s="709">
        <f>Tabela4[[#This Row],[Valor proporcional dias com o equipamento]]+Tabela4[[#This Row],[Valor proporcional dias sem o equipamento]]</f>
        <v>0</v>
      </c>
      <c r="U112" s="762"/>
      <c r="V112" s="783">
        <f>Tabela4[[#This Row],[Valor contratual cheio]]-Tabela4[[#This Row],[Valor proporcional total]]</f>
        <v>0</v>
      </c>
      <c r="W112" s="772"/>
    </row>
    <row r="113" spans="1:23" ht="15" thickBot="1">
      <c r="A113" s="704"/>
      <c r="B113" s="693" t="s">
        <v>240</v>
      </c>
      <c r="C113" s="693" t="s">
        <v>211</v>
      </c>
      <c r="D113" s="693" t="s">
        <v>140</v>
      </c>
      <c r="E113" s="711" t="s">
        <v>485</v>
      </c>
      <c r="F113" s="695" t="s">
        <v>491</v>
      </c>
      <c r="G113" s="705" t="s">
        <v>48</v>
      </c>
      <c r="H113" s="764" t="s">
        <v>498</v>
      </c>
      <c r="I113" s="764" t="s">
        <v>490</v>
      </c>
      <c r="J113" s="707"/>
      <c r="K113" s="765">
        <v>25.49</v>
      </c>
      <c r="L113" s="766">
        <f t="shared" si="7"/>
        <v>0</v>
      </c>
      <c r="M113" s="707">
        <v>2</v>
      </c>
      <c r="N113" s="765">
        <v>184.26</v>
      </c>
      <c r="O113" s="767">
        <f t="shared" si="8"/>
        <v>368.52</v>
      </c>
      <c r="P113" s="696"/>
      <c r="Q113" s="699"/>
      <c r="R113" s="761">
        <f>Tabela4[[#This Row],[Valor contratual cheio]]/(365.25/12)*((365.25/12)-Tabela4[[#This Row],[Dias Inoperantes]])</f>
        <v>0</v>
      </c>
      <c r="S113" s="699">
        <f>Tabela4[[#This Row],[Valor do contrato sem o equipamento]]/(365.25/12)*Tabela4[[#This Row],[Dias Inoperantes]]</f>
        <v>0</v>
      </c>
      <c r="T113" s="709">
        <f>Tabela4[[#This Row],[Valor proporcional dias com o equipamento]]+Tabela4[[#This Row],[Valor proporcional dias sem o equipamento]]</f>
        <v>0</v>
      </c>
      <c r="U113" s="762"/>
      <c r="V113" s="783">
        <f>Tabela4[[#This Row],[Valor contratual cheio]]-Tabela4[[#This Row],[Valor proporcional total]]</f>
        <v>0</v>
      </c>
      <c r="W113" s="772"/>
    </row>
    <row r="114" spans="1:23" ht="15" thickBot="1">
      <c r="A114" s="704"/>
      <c r="B114" s="693" t="s">
        <v>240</v>
      </c>
      <c r="C114" s="693" t="s">
        <v>211</v>
      </c>
      <c r="D114" s="693" t="s">
        <v>140</v>
      </c>
      <c r="E114" s="711" t="s">
        <v>485</v>
      </c>
      <c r="F114" s="695" t="s">
        <v>491</v>
      </c>
      <c r="G114" s="705" t="s">
        <v>48</v>
      </c>
      <c r="H114" s="764" t="s">
        <v>85</v>
      </c>
      <c r="I114" s="764" t="s">
        <v>542</v>
      </c>
      <c r="J114" s="707"/>
      <c r="K114" s="765">
        <v>25.71</v>
      </c>
      <c r="L114" s="766">
        <f t="shared" si="7"/>
        <v>0</v>
      </c>
      <c r="M114" s="707"/>
      <c r="N114" s="765">
        <v>185.8</v>
      </c>
      <c r="O114" s="767">
        <f t="shared" si="8"/>
        <v>0</v>
      </c>
      <c r="P114" s="696"/>
      <c r="Q114" s="699"/>
      <c r="R114" s="761">
        <f>Tabela4[[#This Row],[Valor contratual cheio]]/(365.25/12)*((365.25/12)-Tabela4[[#This Row],[Dias Inoperantes]])</f>
        <v>0</v>
      </c>
      <c r="S114" s="699">
        <f>Tabela4[[#This Row],[Valor do contrato sem o equipamento]]/(365.25/12)*Tabela4[[#This Row],[Dias Inoperantes]]</f>
        <v>0</v>
      </c>
      <c r="T114" s="709">
        <f>Tabela4[[#This Row],[Valor proporcional dias com o equipamento]]+Tabela4[[#This Row],[Valor proporcional dias sem o equipamento]]</f>
        <v>0</v>
      </c>
      <c r="U114" s="762"/>
      <c r="V114" s="783">
        <f>Tabela4[[#This Row],[Valor contratual cheio]]-Tabela4[[#This Row],[Valor proporcional total]]</f>
        <v>0</v>
      </c>
      <c r="W114" s="772"/>
    </row>
    <row r="115" spans="1:23" ht="15" thickBot="1">
      <c r="A115" s="704"/>
      <c r="B115" s="693" t="s">
        <v>240</v>
      </c>
      <c r="C115" s="693" t="s">
        <v>211</v>
      </c>
      <c r="D115" s="693" t="s">
        <v>140</v>
      </c>
      <c r="E115" s="711" t="s">
        <v>485</v>
      </c>
      <c r="F115" s="695" t="s">
        <v>543</v>
      </c>
      <c r="G115" s="705" t="s">
        <v>11</v>
      </c>
      <c r="H115" s="764" t="s">
        <v>82</v>
      </c>
      <c r="I115" s="764" t="s">
        <v>83</v>
      </c>
      <c r="J115" s="707"/>
      <c r="K115" s="765">
        <v>36.53</v>
      </c>
      <c r="L115" s="766">
        <f t="shared" si="7"/>
        <v>0</v>
      </c>
      <c r="M115" s="707"/>
      <c r="N115" s="765">
        <v>264.04000000000002</v>
      </c>
      <c r="O115" s="767">
        <f t="shared" si="8"/>
        <v>0</v>
      </c>
      <c r="P115" s="696"/>
      <c r="Q115" s="699"/>
      <c r="R115" s="761">
        <f>Tabela4[[#This Row],[Valor contratual cheio]]/(365.25/12)*((365.25/12)-Tabela4[[#This Row],[Dias Inoperantes]])</f>
        <v>0</v>
      </c>
      <c r="S115" s="699">
        <f>Tabela4[[#This Row],[Valor do contrato sem o equipamento]]/(365.25/12)*Tabela4[[#This Row],[Dias Inoperantes]]</f>
        <v>0</v>
      </c>
      <c r="T115" s="709">
        <f>Tabela4[[#This Row],[Valor proporcional dias com o equipamento]]+Tabela4[[#This Row],[Valor proporcional dias sem o equipamento]]</f>
        <v>0</v>
      </c>
      <c r="U115" s="762"/>
      <c r="V115" s="783">
        <f>Tabela4[[#This Row],[Valor contratual cheio]]-Tabela4[[#This Row],[Valor proporcional total]]</f>
        <v>0</v>
      </c>
      <c r="W115" s="772"/>
    </row>
    <row r="116" spans="1:23" ht="15" thickBot="1">
      <c r="A116" s="704"/>
      <c r="B116" s="693" t="s">
        <v>240</v>
      </c>
      <c r="C116" s="693" t="s">
        <v>211</v>
      </c>
      <c r="D116" s="693" t="s">
        <v>140</v>
      </c>
      <c r="E116" s="711" t="s">
        <v>485</v>
      </c>
      <c r="F116" s="695" t="s">
        <v>543</v>
      </c>
      <c r="G116" s="705" t="s">
        <v>11</v>
      </c>
      <c r="H116" s="764" t="s">
        <v>82</v>
      </c>
      <c r="I116" s="764" t="s">
        <v>83</v>
      </c>
      <c r="J116" s="707"/>
      <c r="K116" s="765">
        <v>36.53</v>
      </c>
      <c r="L116" s="766">
        <f t="shared" ref="L116:L124" si="9">J116*K116</f>
        <v>0</v>
      </c>
      <c r="M116" s="707"/>
      <c r="N116" s="765">
        <v>264.04000000000002</v>
      </c>
      <c r="O116" s="767">
        <f t="shared" si="8"/>
        <v>0</v>
      </c>
      <c r="P116" s="696"/>
      <c r="Q116" s="699"/>
      <c r="R116" s="761">
        <f>Tabela4[[#This Row],[Valor contratual cheio]]/(365.25/12)*((365.25/12)-Tabela4[[#This Row],[Dias Inoperantes]])</f>
        <v>0</v>
      </c>
      <c r="S116" s="699">
        <f>Tabela4[[#This Row],[Valor do contrato sem o equipamento]]/(365.25/12)*Tabela4[[#This Row],[Dias Inoperantes]]</f>
        <v>0</v>
      </c>
      <c r="T116" s="709">
        <f>Tabela4[[#This Row],[Valor proporcional dias com o equipamento]]+Tabela4[[#This Row],[Valor proporcional dias sem o equipamento]]</f>
        <v>0</v>
      </c>
      <c r="U116" s="762"/>
      <c r="V116" s="783">
        <f>Tabela4[[#This Row],[Valor contratual cheio]]-Tabela4[[#This Row],[Valor proporcional total]]</f>
        <v>0</v>
      </c>
      <c r="W116" s="772"/>
    </row>
    <row r="117" spans="1:23" ht="15" thickBot="1">
      <c r="A117" s="704"/>
      <c r="B117" s="693" t="s">
        <v>240</v>
      </c>
      <c r="C117" s="693" t="s">
        <v>211</v>
      </c>
      <c r="D117" s="693" t="s">
        <v>140</v>
      </c>
      <c r="E117" s="711" t="s">
        <v>485</v>
      </c>
      <c r="F117" s="695" t="s">
        <v>49</v>
      </c>
      <c r="G117" s="705" t="s">
        <v>11</v>
      </c>
      <c r="H117" s="764" t="s">
        <v>83</v>
      </c>
      <c r="I117" s="764" t="s">
        <v>82</v>
      </c>
      <c r="J117" s="707"/>
      <c r="K117" s="765">
        <v>27.52</v>
      </c>
      <c r="L117" s="766">
        <f t="shared" si="9"/>
        <v>0</v>
      </c>
      <c r="M117" s="707"/>
      <c r="N117" s="765">
        <v>198.93</v>
      </c>
      <c r="O117" s="767">
        <f t="shared" si="8"/>
        <v>0</v>
      </c>
      <c r="P117" s="696"/>
      <c r="Q117" s="699"/>
      <c r="R117" s="761">
        <f>Tabela4[[#This Row],[Valor contratual cheio]]/(365.25/12)*((365.25/12)-Tabela4[[#This Row],[Dias Inoperantes]])</f>
        <v>0</v>
      </c>
      <c r="S117" s="699">
        <f>Tabela4[[#This Row],[Valor do contrato sem o equipamento]]/(365.25/12)*Tabela4[[#This Row],[Dias Inoperantes]]</f>
        <v>0</v>
      </c>
      <c r="T117" s="709">
        <f>Tabela4[[#This Row],[Valor proporcional dias com o equipamento]]+Tabela4[[#This Row],[Valor proporcional dias sem o equipamento]]</f>
        <v>0</v>
      </c>
      <c r="U117" s="762"/>
      <c r="V117" s="783">
        <f>Tabela4[[#This Row],[Valor contratual cheio]]-Tabela4[[#This Row],[Valor proporcional total]]</f>
        <v>0</v>
      </c>
      <c r="W117" s="772"/>
    </row>
    <row r="118" spans="1:23" ht="15" thickBot="1">
      <c r="A118" s="704"/>
      <c r="B118" s="693" t="s">
        <v>240</v>
      </c>
      <c r="C118" s="693" t="s">
        <v>211</v>
      </c>
      <c r="D118" s="693" t="s">
        <v>140</v>
      </c>
      <c r="E118" s="711" t="s">
        <v>485</v>
      </c>
      <c r="F118" s="695" t="s">
        <v>544</v>
      </c>
      <c r="G118" s="705" t="s">
        <v>11</v>
      </c>
      <c r="H118" s="764" t="s">
        <v>83</v>
      </c>
      <c r="I118" s="764" t="s">
        <v>82</v>
      </c>
      <c r="J118" s="707"/>
      <c r="K118" s="765">
        <v>29.06</v>
      </c>
      <c r="L118" s="766">
        <f t="shared" si="9"/>
        <v>0</v>
      </c>
      <c r="M118" s="707"/>
      <c r="N118" s="765">
        <v>210.06</v>
      </c>
      <c r="O118" s="767">
        <f t="shared" si="8"/>
        <v>0</v>
      </c>
      <c r="P118" s="696"/>
      <c r="Q118" s="699"/>
      <c r="R118" s="761">
        <f>Tabela4[[#This Row],[Valor contratual cheio]]/(365.25/12)*((365.25/12)-Tabela4[[#This Row],[Dias Inoperantes]])</f>
        <v>0</v>
      </c>
      <c r="S118" s="699">
        <f>Tabela4[[#This Row],[Valor do contrato sem o equipamento]]/(365.25/12)*Tabela4[[#This Row],[Dias Inoperantes]]</f>
        <v>0</v>
      </c>
      <c r="T118" s="709">
        <f>Tabela4[[#This Row],[Valor proporcional dias com o equipamento]]+Tabela4[[#This Row],[Valor proporcional dias sem o equipamento]]</f>
        <v>0</v>
      </c>
      <c r="U118" s="762"/>
      <c r="V118" s="783">
        <f>Tabela4[[#This Row],[Valor contratual cheio]]-Tabela4[[#This Row],[Valor proporcional total]]</f>
        <v>0</v>
      </c>
      <c r="W118" s="772"/>
    </row>
    <row r="119" spans="1:23" ht="15" thickBot="1">
      <c r="A119" s="704"/>
      <c r="B119" s="693" t="s">
        <v>240</v>
      </c>
      <c r="C119" s="693" t="s">
        <v>211</v>
      </c>
      <c r="D119" s="693" t="s">
        <v>140</v>
      </c>
      <c r="E119" s="711" t="s">
        <v>485</v>
      </c>
      <c r="F119" s="695" t="s">
        <v>50</v>
      </c>
      <c r="G119" s="705" t="s">
        <v>53</v>
      </c>
      <c r="H119" s="764" t="s">
        <v>85</v>
      </c>
      <c r="I119" s="764" t="s">
        <v>497</v>
      </c>
      <c r="J119" s="707"/>
      <c r="K119" s="765">
        <v>28.83</v>
      </c>
      <c r="L119" s="766">
        <f t="shared" si="9"/>
        <v>0</v>
      </c>
      <c r="M119" s="707">
        <v>1</v>
      </c>
      <c r="N119" s="765">
        <v>208.38</v>
      </c>
      <c r="O119" s="767">
        <f t="shared" si="8"/>
        <v>208.38</v>
      </c>
      <c r="P119" s="696"/>
      <c r="Q119" s="699"/>
      <c r="R119" s="761">
        <f>Tabela4[[#This Row],[Valor contratual cheio]]/(365.25/12)*((365.25/12)-Tabela4[[#This Row],[Dias Inoperantes]])</f>
        <v>0</v>
      </c>
      <c r="S119" s="699">
        <f>Tabela4[[#This Row],[Valor do contrato sem o equipamento]]/(365.25/12)*Tabela4[[#This Row],[Dias Inoperantes]]</f>
        <v>0</v>
      </c>
      <c r="T119" s="709">
        <f>Tabela4[[#This Row],[Valor proporcional dias com o equipamento]]+Tabela4[[#This Row],[Valor proporcional dias sem o equipamento]]</f>
        <v>0</v>
      </c>
      <c r="U119" s="762"/>
      <c r="V119" s="783">
        <f>Tabela4[[#This Row],[Valor contratual cheio]]-Tabela4[[#This Row],[Valor proporcional total]]</f>
        <v>0</v>
      </c>
      <c r="W119" s="772"/>
    </row>
    <row r="120" spans="1:23" ht="15" thickBot="1">
      <c r="A120" s="704"/>
      <c r="B120" s="693" t="s">
        <v>240</v>
      </c>
      <c r="C120" s="693" t="s">
        <v>211</v>
      </c>
      <c r="D120" s="693" t="s">
        <v>140</v>
      </c>
      <c r="E120" s="711" t="s">
        <v>485</v>
      </c>
      <c r="F120" s="695" t="s">
        <v>545</v>
      </c>
      <c r="G120" s="705" t="s">
        <v>53</v>
      </c>
      <c r="H120" s="764" t="s">
        <v>85</v>
      </c>
      <c r="I120" s="764" t="s">
        <v>497</v>
      </c>
      <c r="J120" s="707"/>
      <c r="K120" s="765">
        <v>32.28</v>
      </c>
      <c r="L120" s="766">
        <f t="shared" si="9"/>
        <v>0</v>
      </c>
      <c r="M120" s="707"/>
      <c r="N120" s="765">
        <v>233.3</v>
      </c>
      <c r="O120" s="767">
        <f t="shared" si="8"/>
        <v>0</v>
      </c>
      <c r="P120" s="696"/>
      <c r="Q120" s="699"/>
      <c r="R120" s="761">
        <f>Tabela4[[#This Row],[Valor contratual cheio]]/(365.25/12)*((365.25/12)-Tabela4[[#This Row],[Dias Inoperantes]])</f>
        <v>0</v>
      </c>
      <c r="S120" s="699">
        <f>Tabela4[[#This Row],[Valor do contrato sem o equipamento]]/(365.25/12)*Tabela4[[#This Row],[Dias Inoperantes]]</f>
        <v>0</v>
      </c>
      <c r="T120" s="709">
        <f>Tabela4[[#This Row],[Valor proporcional dias com o equipamento]]+Tabela4[[#This Row],[Valor proporcional dias sem o equipamento]]</f>
        <v>0</v>
      </c>
      <c r="U120" s="762"/>
      <c r="V120" s="783">
        <f>Tabela4[[#This Row],[Valor contratual cheio]]-Tabela4[[#This Row],[Valor proporcional total]]</f>
        <v>0</v>
      </c>
      <c r="W120" s="772"/>
    </row>
    <row r="121" spans="1:23" ht="15" thickBot="1">
      <c r="A121" s="704"/>
      <c r="B121" s="693" t="s">
        <v>240</v>
      </c>
      <c r="C121" s="693" t="s">
        <v>211</v>
      </c>
      <c r="D121" s="693" t="s">
        <v>140</v>
      </c>
      <c r="E121" s="711" t="s">
        <v>485</v>
      </c>
      <c r="F121" s="695" t="s">
        <v>52</v>
      </c>
      <c r="G121" s="705" t="s">
        <v>53</v>
      </c>
      <c r="H121" s="764" t="s">
        <v>83</v>
      </c>
      <c r="I121" s="764" t="s">
        <v>503</v>
      </c>
      <c r="J121" s="707"/>
      <c r="K121" s="765">
        <v>25.44</v>
      </c>
      <c r="L121" s="766">
        <f t="shared" si="9"/>
        <v>0</v>
      </c>
      <c r="M121" s="707">
        <v>1</v>
      </c>
      <c r="N121" s="765">
        <v>183.84</v>
      </c>
      <c r="O121" s="767">
        <f t="shared" si="8"/>
        <v>183.84</v>
      </c>
      <c r="P121" s="696"/>
      <c r="Q121" s="699"/>
      <c r="R121" s="761">
        <f>Tabela4[[#This Row],[Valor contratual cheio]]/(365.25/12)*((365.25/12)-Tabela4[[#This Row],[Dias Inoperantes]])</f>
        <v>0</v>
      </c>
      <c r="S121" s="699">
        <f>Tabela4[[#This Row],[Valor do contrato sem o equipamento]]/(365.25/12)*Tabela4[[#This Row],[Dias Inoperantes]]</f>
        <v>0</v>
      </c>
      <c r="T121" s="709">
        <f>Tabela4[[#This Row],[Valor proporcional dias com o equipamento]]+Tabela4[[#This Row],[Valor proporcional dias sem o equipamento]]</f>
        <v>0</v>
      </c>
      <c r="U121" s="762"/>
      <c r="V121" s="783">
        <f>Tabela4[[#This Row],[Valor contratual cheio]]-Tabela4[[#This Row],[Valor proporcional total]]</f>
        <v>0</v>
      </c>
      <c r="W121" s="772"/>
    </row>
    <row r="122" spans="1:23" ht="15" thickBot="1">
      <c r="A122" s="704"/>
      <c r="B122" s="693" t="s">
        <v>240</v>
      </c>
      <c r="C122" s="693" t="s">
        <v>211</v>
      </c>
      <c r="D122" s="693" t="s">
        <v>140</v>
      </c>
      <c r="E122" s="711" t="s">
        <v>485</v>
      </c>
      <c r="F122" s="695" t="s">
        <v>494</v>
      </c>
      <c r="G122" s="705" t="s">
        <v>11</v>
      </c>
      <c r="H122" s="764" t="s">
        <v>83</v>
      </c>
      <c r="I122" s="764" t="s">
        <v>82</v>
      </c>
      <c r="J122" s="707"/>
      <c r="K122" s="765">
        <v>30.98</v>
      </c>
      <c r="L122" s="766">
        <f t="shared" si="9"/>
        <v>0</v>
      </c>
      <c r="M122" s="707"/>
      <c r="N122" s="765">
        <v>223.91</v>
      </c>
      <c r="O122" s="767">
        <f t="shared" si="8"/>
        <v>0</v>
      </c>
      <c r="P122" s="696"/>
      <c r="Q122" s="699"/>
      <c r="R122" s="761">
        <f>Tabela4[[#This Row],[Valor contratual cheio]]/(365.25/12)*((365.25/12)-Tabela4[[#This Row],[Dias Inoperantes]])</f>
        <v>0</v>
      </c>
      <c r="S122" s="699">
        <f>Tabela4[[#This Row],[Valor do contrato sem o equipamento]]/(365.25/12)*Tabela4[[#This Row],[Dias Inoperantes]]</f>
        <v>0</v>
      </c>
      <c r="T122" s="709">
        <f>Tabela4[[#This Row],[Valor proporcional dias com o equipamento]]+Tabela4[[#This Row],[Valor proporcional dias sem o equipamento]]</f>
        <v>0</v>
      </c>
      <c r="U122" s="762"/>
      <c r="V122" s="783">
        <f>Tabela4[[#This Row],[Valor contratual cheio]]-Tabela4[[#This Row],[Valor proporcional total]]</f>
        <v>0</v>
      </c>
      <c r="W122" s="772"/>
    </row>
    <row r="123" spans="1:23" ht="15" thickBot="1">
      <c r="A123" s="704"/>
      <c r="B123" s="693" t="s">
        <v>240</v>
      </c>
      <c r="C123" s="693" t="s">
        <v>211</v>
      </c>
      <c r="D123" s="693" t="s">
        <v>140</v>
      </c>
      <c r="E123" s="711" t="s">
        <v>485</v>
      </c>
      <c r="F123" s="695" t="s">
        <v>494</v>
      </c>
      <c r="G123" s="705" t="s">
        <v>11</v>
      </c>
      <c r="H123" s="764" t="s">
        <v>83</v>
      </c>
      <c r="I123" s="764" t="s">
        <v>82</v>
      </c>
      <c r="J123" s="707"/>
      <c r="K123" s="765">
        <v>30.98</v>
      </c>
      <c r="L123" s="766">
        <f t="shared" si="9"/>
        <v>0</v>
      </c>
      <c r="M123" s="707"/>
      <c r="N123" s="765">
        <v>223.91</v>
      </c>
      <c r="O123" s="767">
        <f t="shared" si="8"/>
        <v>0</v>
      </c>
      <c r="P123" s="696"/>
      <c r="Q123" s="699"/>
      <c r="R123" s="761">
        <f>Tabela4[[#This Row],[Valor contratual cheio]]/(365.25/12)*((365.25/12)-Tabela4[[#This Row],[Dias Inoperantes]])</f>
        <v>0</v>
      </c>
      <c r="S123" s="699">
        <f>Tabela4[[#This Row],[Valor do contrato sem o equipamento]]/(365.25/12)*Tabela4[[#This Row],[Dias Inoperantes]]</f>
        <v>0</v>
      </c>
      <c r="T123" s="709">
        <f>Tabela4[[#This Row],[Valor proporcional dias com o equipamento]]+Tabela4[[#This Row],[Valor proporcional dias sem o equipamento]]</f>
        <v>0</v>
      </c>
      <c r="U123" s="762"/>
      <c r="V123" s="783">
        <f>Tabela4[[#This Row],[Valor contratual cheio]]-Tabela4[[#This Row],[Valor proporcional total]]</f>
        <v>0</v>
      </c>
      <c r="W123" s="772"/>
    </row>
    <row r="124" spans="1:23" ht="15" thickBot="1">
      <c r="A124" s="704"/>
      <c r="B124" s="693" t="s">
        <v>240</v>
      </c>
      <c r="C124" s="693" t="s">
        <v>211</v>
      </c>
      <c r="D124" s="693" t="s">
        <v>140</v>
      </c>
      <c r="E124" s="711" t="s">
        <v>485</v>
      </c>
      <c r="F124" s="695" t="s">
        <v>546</v>
      </c>
      <c r="G124" s="705" t="s">
        <v>48</v>
      </c>
      <c r="H124" s="764" t="s">
        <v>498</v>
      </c>
      <c r="I124" s="764" t="s">
        <v>490</v>
      </c>
      <c r="J124" s="707"/>
      <c r="K124" s="765">
        <v>28.82</v>
      </c>
      <c r="L124" s="766">
        <f t="shared" si="9"/>
        <v>0</v>
      </c>
      <c r="M124" s="707" t="s">
        <v>507</v>
      </c>
      <c r="N124" s="765">
        <v>6356.0189351717272</v>
      </c>
      <c r="O124" s="767">
        <f>Tabela4[[#This Row],[Valor falta]]</f>
        <v>6356.0189351717272</v>
      </c>
      <c r="P124" s="696"/>
      <c r="Q124" s="699"/>
      <c r="R124" s="761">
        <f>Tabela4[[#This Row],[Valor contratual cheio]]/(365.25/12)*((365.25/12)-Tabela4[[#This Row],[Dias Inoperantes]])</f>
        <v>0</v>
      </c>
      <c r="S124" s="699">
        <f>Tabela4[[#This Row],[Valor do contrato sem o equipamento]]/(365.25/12)*Tabela4[[#This Row],[Dias Inoperantes]]</f>
        <v>0</v>
      </c>
      <c r="T124" s="709">
        <f>Tabela4[[#This Row],[Valor proporcional dias com o equipamento]]+Tabela4[[#This Row],[Valor proporcional dias sem o equipamento]]</f>
        <v>0</v>
      </c>
      <c r="U124" s="762"/>
      <c r="V124" s="783">
        <f>Tabela4[[#This Row],[Valor contratual cheio]]-Tabela4[[#This Row],[Valor proporcional total]]</f>
        <v>0</v>
      </c>
      <c r="W124" s="772"/>
    </row>
    <row r="125" spans="1:23" ht="15" thickBot="1">
      <c r="A125" s="704"/>
      <c r="B125" s="693" t="s">
        <v>240</v>
      </c>
      <c r="C125" s="693" t="s">
        <v>211</v>
      </c>
      <c r="D125" s="693" t="s">
        <v>140</v>
      </c>
      <c r="E125" s="711" t="s">
        <v>485</v>
      </c>
      <c r="F125" s="706" t="s">
        <v>547</v>
      </c>
      <c r="G125" s="705" t="s">
        <v>53</v>
      </c>
      <c r="H125" s="731" t="s">
        <v>498</v>
      </c>
      <c r="I125" s="731" t="s">
        <v>499</v>
      </c>
      <c r="J125" s="707"/>
      <c r="K125" s="708">
        <v>27.7</v>
      </c>
      <c r="L125" s="697"/>
      <c r="M125" s="707">
        <v>2</v>
      </c>
      <c r="N125" s="708">
        <v>200.25</v>
      </c>
      <c r="O125" s="767">
        <f t="shared" ref="O125:O188" si="10">M125*N125</f>
        <v>400.5</v>
      </c>
      <c r="P125" s="707"/>
      <c r="Q125" s="709"/>
      <c r="R125" s="710">
        <f>Tabela4[[#This Row],[Valor contratual cheio]]/(365.25/12)*((365.25/12)-Tabela4[[#This Row],[Dias Inoperantes]])</f>
        <v>0</v>
      </c>
      <c r="S125" s="709">
        <f>Tabela4[[#This Row],[Valor do contrato sem o equipamento]]/(365.25/12)*Tabela4[[#This Row],[Dias Inoperantes]]</f>
        <v>0</v>
      </c>
      <c r="T125" s="709">
        <f>Tabela4[[#This Row],[Valor proporcional dias com o equipamento]]+Tabela4[[#This Row],[Valor proporcional dias sem o equipamento]]</f>
        <v>0</v>
      </c>
      <c r="U125" s="710"/>
      <c r="V125" s="783">
        <f>Tabela4[[#This Row],[Valor contratual cheio]]-Tabela4[[#This Row],[Valor proporcional total]]</f>
        <v>0</v>
      </c>
      <c r="W125" s="772"/>
    </row>
    <row r="126" spans="1:23" ht="15" hidden="1" thickBot="1">
      <c r="A126" s="704"/>
      <c r="B126" s="705" t="s">
        <v>548</v>
      </c>
      <c r="C126" s="705" t="s">
        <v>208</v>
      </c>
      <c r="D126" s="705" t="s">
        <v>201</v>
      </c>
      <c r="E126" s="711" t="s">
        <v>485</v>
      </c>
      <c r="F126" s="706" t="s">
        <v>549</v>
      </c>
      <c r="G126" s="705" t="s">
        <v>11</v>
      </c>
      <c r="H126" s="731">
        <v>0.375</v>
      </c>
      <c r="I126" s="731">
        <v>0.875</v>
      </c>
      <c r="J126" s="707">
        <v>13</v>
      </c>
      <c r="K126" s="708">
        <v>19.27</v>
      </c>
      <c r="L126" s="697">
        <f t="shared" ref="L126:L157" si="11">J126*K126</f>
        <v>250.51</v>
      </c>
      <c r="M126" s="707"/>
      <c r="N126" s="708">
        <v>139.30000000000001</v>
      </c>
      <c r="O126" s="698">
        <f t="shared" si="10"/>
        <v>0</v>
      </c>
      <c r="P126" s="707"/>
      <c r="Q126" s="709"/>
      <c r="R126" s="710">
        <f>Tabela4[[#This Row],[Valor contratual cheio]]/(365.25/12)*((365.25/12)-Tabela4[[#This Row],[Dias Inoperantes]])</f>
        <v>0</v>
      </c>
      <c r="S126" s="709">
        <f>Tabela4[[#This Row],[Valor do contrato sem o equipamento]]/(365.25/12)*Tabela4[[#This Row],[Dias Inoperantes]]</f>
        <v>0</v>
      </c>
      <c r="T126" s="709">
        <f>Tabela4[[#This Row],[Valor proporcional dias com o equipamento]]+Tabela4[[#This Row],[Valor proporcional dias sem o equipamento]]</f>
        <v>0</v>
      </c>
      <c r="U126" s="710"/>
      <c r="V126" s="783">
        <f>Tabela4[[#This Row],[Valor contratual cheio]]-Tabela4[[#This Row],[Valor proporcional total]]</f>
        <v>0</v>
      </c>
      <c r="W126" s="772"/>
    </row>
    <row r="127" spans="1:23" ht="15" hidden="1" thickBot="1">
      <c r="A127" s="704"/>
      <c r="B127" s="705" t="s">
        <v>548</v>
      </c>
      <c r="C127" s="705" t="s">
        <v>208</v>
      </c>
      <c r="D127" s="705" t="s">
        <v>201</v>
      </c>
      <c r="E127" s="711" t="s">
        <v>485</v>
      </c>
      <c r="F127" s="706" t="s">
        <v>550</v>
      </c>
      <c r="G127" s="705" t="s">
        <v>11</v>
      </c>
      <c r="H127" s="731">
        <v>0.6875</v>
      </c>
      <c r="I127" s="731">
        <v>0.9375</v>
      </c>
      <c r="J127" s="707">
        <v>2</v>
      </c>
      <c r="K127" s="708">
        <v>18.95</v>
      </c>
      <c r="L127" s="697">
        <f t="shared" si="11"/>
        <v>37.9</v>
      </c>
      <c r="M127" s="707">
        <v>9</v>
      </c>
      <c r="N127" s="708">
        <v>136.97</v>
      </c>
      <c r="O127" s="698">
        <f t="shared" si="10"/>
        <v>1232.73</v>
      </c>
      <c r="P127" s="707"/>
      <c r="Q127" s="709"/>
      <c r="R127" s="710">
        <f>Tabela4[[#This Row],[Valor contratual cheio]]/(365.25/12)*((365.25/12)-Tabela4[[#This Row],[Dias Inoperantes]])</f>
        <v>0</v>
      </c>
      <c r="S127" s="709">
        <f>Tabela4[[#This Row],[Valor do contrato sem o equipamento]]/(365.25/12)*Tabela4[[#This Row],[Dias Inoperantes]]</f>
        <v>0</v>
      </c>
      <c r="T127" s="709">
        <f>Tabela4[[#This Row],[Valor proporcional dias com o equipamento]]+Tabela4[[#This Row],[Valor proporcional dias sem o equipamento]]</f>
        <v>0</v>
      </c>
      <c r="U127" s="710"/>
      <c r="V127" s="783">
        <f>Tabela4[[#This Row],[Valor contratual cheio]]-Tabela4[[#This Row],[Valor proporcional total]]</f>
        <v>0</v>
      </c>
      <c r="W127" s="772"/>
    </row>
    <row r="128" spans="1:23" ht="15" hidden="1" thickBot="1">
      <c r="A128" s="704"/>
      <c r="B128" s="705" t="s">
        <v>548</v>
      </c>
      <c r="C128" s="705" t="s">
        <v>208</v>
      </c>
      <c r="D128" s="705" t="s">
        <v>201</v>
      </c>
      <c r="E128" s="711" t="s">
        <v>485</v>
      </c>
      <c r="F128" s="706" t="s">
        <v>551</v>
      </c>
      <c r="G128" s="705" t="s">
        <v>11</v>
      </c>
      <c r="H128" s="731">
        <v>0.64583333333333337</v>
      </c>
      <c r="I128" s="731">
        <v>0.89583333333333337</v>
      </c>
      <c r="J128" s="707"/>
      <c r="K128" s="708">
        <v>18.8</v>
      </c>
      <c r="L128" s="697">
        <f t="shared" si="11"/>
        <v>0</v>
      </c>
      <c r="M128" s="707"/>
      <c r="N128" s="708">
        <v>135.88</v>
      </c>
      <c r="O128" s="698">
        <f t="shared" si="10"/>
        <v>0</v>
      </c>
      <c r="P128" s="707"/>
      <c r="Q128" s="709"/>
      <c r="R128" s="710">
        <f>Tabela4[[#This Row],[Valor contratual cheio]]/(365.25/12)*((365.25/12)-Tabela4[[#This Row],[Dias Inoperantes]])</f>
        <v>0</v>
      </c>
      <c r="S128" s="709">
        <f>Tabela4[[#This Row],[Valor do contrato sem o equipamento]]/(365.25/12)*Tabela4[[#This Row],[Dias Inoperantes]]</f>
        <v>0</v>
      </c>
      <c r="T128" s="709">
        <f>Tabela4[[#This Row],[Valor proporcional dias com o equipamento]]+Tabela4[[#This Row],[Valor proporcional dias sem o equipamento]]</f>
        <v>0</v>
      </c>
      <c r="U128" s="710"/>
      <c r="V128" s="783">
        <f>Tabela4[[#This Row],[Valor contratual cheio]]-Tabela4[[#This Row],[Valor proporcional total]]</f>
        <v>0</v>
      </c>
      <c r="W128" s="772"/>
    </row>
    <row r="129" spans="1:23" ht="15" hidden="1" thickBot="1">
      <c r="A129" s="704"/>
      <c r="B129" s="705" t="s">
        <v>97</v>
      </c>
      <c r="C129" s="705" t="s">
        <v>88</v>
      </c>
      <c r="D129" s="693" t="s">
        <v>140</v>
      </c>
      <c r="E129" s="711" t="s">
        <v>509</v>
      </c>
      <c r="F129" s="706" t="s">
        <v>552</v>
      </c>
      <c r="G129" s="705" t="s">
        <v>22</v>
      </c>
      <c r="H129" s="731" t="s">
        <v>496</v>
      </c>
      <c r="I129" s="731" t="s">
        <v>492</v>
      </c>
      <c r="J129" s="707"/>
      <c r="K129" s="708">
        <v>21.24</v>
      </c>
      <c r="L129" s="697">
        <f t="shared" si="11"/>
        <v>0</v>
      </c>
      <c r="M129" s="707"/>
      <c r="N129" s="708">
        <v>153.54</v>
      </c>
      <c r="O129" s="698">
        <f t="shared" si="10"/>
        <v>0</v>
      </c>
      <c r="P129" s="707"/>
      <c r="Q129" s="709"/>
      <c r="R129" s="710">
        <f>Tabela4[[#This Row],[Valor contratual cheio]]/(365.25/12)*((365.25/12)-Tabela4[[#This Row],[Dias Inoperantes]])</f>
        <v>0</v>
      </c>
      <c r="S129" s="709">
        <f>Tabela4[[#This Row],[Valor do contrato sem o equipamento]]/(365.25/12)*Tabela4[[#This Row],[Dias Inoperantes]]</f>
        <v>0</v>
      </c>
      <c r="T129" s="709">
        <f>Tabela4[[#This Row],[Valor proporcional dias com o equipamento]]+Tabela4[[#This Row],[Valor proporcional dias sem o equipamento]]</f>
        <v>0</v>
      </c>
      <c r="U129" s="710"/>
      <c r="V129" s="783">
        <f>Tabela4[[#This Row],[Valor contratual cheio]]-Tabela4[[#This Row],[Valor proporcional total]]</f>
        <v>0</v>
      </c>
      <c r="W129" s="772"/>
    </row>
    <row r="130" spans="1:23" ht="15" hidden="1" thickBot="1">
      <c r="A130" s="704"/>
      <c r="B130" s="705" t="s">
        <v>97</v>
      </c>
      <c r="C130" s="705" t="s">
        <v>88</v>
      </c>
      <c r="D130" s="693" t="s">
        <v>140</v>
      </c>
      <c r="E130" s="711" t="s">
        <v>509</v>
      </c>
      <c r="F130" s="706" t="s">
        <v>57</v>
      </c>
      <c r="G130" s="705" t="s">
        <v>11</v>
      </c>
      <c r="H130" s="731" t="s">
        <v>84</v>
      </c>
      <c r="I130" s="731" t="s">
        <v>85</v>
      </c>
      <c r="J130" s="707"/>
      <c r="K130" s="708">
        <v>25.81</v>
      </c>
      <c r="L130" s="697">
        <f t="shared" si="11"/>
        <v>0</v>
      </c>
      <c r="M130" s="707">
        <v>8</v>
      </c>
      <c r="N130" s="708">
        <v>186.55</v>
      </c>
      <c r="O130" s="698">
        <f t="shared" si="10"/>
        <v>1492.4</v>
      </c>
      <c r="P130" s="707"/>
      <c r="Q130" s="709"/>
      <c r="R130" s="710">
        <f>Tabela4[[#This Row],[Valor contratual cheio]]/(365.25/12)*((365.25/12)-Tabela4[[#This Row],[Dias Inoperantes]])</f>
        <v>0</v>
      </c>
      <c r="S130" s="709">
        <f>Tabela4[[#This Row],[Valor do contrato sem o equipamento]]/(365.25/12)*Tabela4[[#This Row],[Dias Inoperantes]]</f>
        <v>0</v>
      </c>
      <c r="T130" s="709">
        <f>Tabela4[[#This Row],[Valor proporcional dias com o equipamento]]+Tabela4[[#This Row],[Valor proporcional dias sem o equipamento]]</f>
        <v>0</v>
      </c>
      <c r="U130" s="710"/>
      <c r="V130" s="783">
        <f>Tabela4[[#This Row],[Valor contratual cheio]]-Tabela4[[#This Row],[Valor proporcional total]]</f>
        <v>0</v>
      </c>
      <c r="W130" s="772"/>
    </row>
    <row r="131" spans="1:23" ht="15" hidden="1" thickBot="1">
      <c r="A131" s="704"/>
      <c r="B131" s="705" t="s">
        <v>97</v>
      </c>
      <c r="C131" s="705" t="s">
        <v>88</v>
      </c>
      <c r="D131" s="693" t="s">
        <v>140</v>
      </c>
      <c r="E131" s="711" t="s">
        <v>509</v>
      </c>
      <c r="F131" s="706" t="s">
        <v>90</v>
      </c>
      <c r="G131" s="705" t="s">
        <v>22</v>
      </c>
      <c r="H131" s="731" t="s">
        <v>553</v>
      </c>
      <c r="I131" s="731" t="s">
        <v>85</v>
      </c>
      <c r="J131" s="707"/>
      <c r="K131" s="708">
        <v>21.24</v>
      </c>
      <c r="L131" s="697">
        <f t="shared" si="11"/>
        <v>0</v>
      </c>
      <c r="M131" s="707"/>
      <c r="N131" s="708">
        <v>153.54</v>
      </c>
      <c r="O131" s="698">
        <f t="shared" si="10"/>
        <v>0</v>
      </c>
      <c r="P131" s="707"/>
      <c r="Q131" s="709"/>
      <c r="R131" s="710">
        <f>Tabela4[[#This Row],[Valor contratual cheio]]/(365.25/12)*((365.25/12)-Tabela4[[#This Row],[Dias Inoperantes]])</f>
        <v>0</v>
      </c>
      <c r="S131" s="709">
        <f>Tabela4[[#This Row],[Valor do contrato sem o equipamento]]/(365.25/12)*Tabela4[[#This Row],[Dias Inoperantes]]</f>
        <v>0</v>
      </c>
      <c r="T131" s="709">
        <f>Tabela4[[#This Row],[Valor proporcional dias com o equipamento]]+Tabela4[[#This Row],[Valor proporcional dias sem o equipamento]]</f>
        <v>0</v>
      </c>
      <c r="U131" s="710"/>
      <c r="V131" s="783">
        <f>Tabela4[[#This Row],[Valor contratual cheio]]-Tabela4[[#This Row],[Valor proporcional total]]</f>
        <v>0</v>
      </c>
      <c r="W131" s="772"/>
    </row>
    <row r="132" spans="1:23" ht="15" hidden="1" thickBot="1">
      <c r="A132" s="704"/>
      <c r="B132" s="705" t="s">
        <v>97</v>
      </c>
      <c r="C132" s="705" t="s">
        <v>88</v>
      </c>
      <c r="D132" s="693" t="s">
        <v>140</v>
      </c>
      <c r="E132" s="711" t="s">
        <v>509</v>
      </c>
      <c r="F132" s="706" t="s">
        <v>90</v>
      </c>
      <c r="G132" s="705" t="s">
        <v>22</v>
      </c>
      <c r="H132" s="731" t="s">
        <v>553</v>
      </c>
      <c r="I132" s="731" t="s">
        <v>85</v>
      </c>
      <c r="J132" s="707"/>
      <c r="K132" s="708">
        <v>21.24</v>
      </c>
      <c r="L132" s="697">
        <f t="shared" si="11"/>
        <v>0</v>
      </c>
      <c r="M132" s="707"/>
      <c r="N132" s="708">
        <v>153.54</v>
      </c>
      <c r="O132" s="698">
        <f t="shared" si="10"/>
        <v>0</v>
      </c>
      <c r="P132" s="707"/>
      <c r="Q132" s="709"/>
      <c r="R132" s="710">
        <f>Tabela4[[#This Row],[Valor contratual cheio]]/(365.25/12)*((365.25/12)-Tabela4[[#This Row],[Dias Inoperantes]])</f>
        <v>0</v>
      </c>
      <c r="S132" s="709">
        <f>Tabela4[[#This Row],[Valor do contrato sem o equipamento]]/(365.25/12)*Tabela4[[#This Row],[Dias Inoperantes]]</f>
        <v>0</v>
      </c>
      <c r="T132" s="709">
        <f>Tabela4[[#This Row],[Valor proporcional dias com o equipamento]]+Tabela4[[#This Row],[Valor proporcional dias sem o equipamento]]</f>
        <v>0</v>
      </c>
      <c r="U132" s="710"/>
      <c r="V132" s="783">
        <f>Tabela4[[#This Row],[Valor contratual cheio]]-Tabela4[[#This Row],[Valor proporcional total]]</f>
        <v>0</v>
      </c>
      <c r="W132" s="772"/>
    </row>
    <row r="133" spans="1:23" ht="15" hidden="1" thickBot="1">
      <c r="A133" s="704"/>
      <c r="B133" s="705" t="s">
        <v>97</v>
      </c>
      <c r="C133" s="705" t="s">
        <v>88</v>
      </c>
      <c r="D133" s="693" t="s">
        <v>140</v>
      </c>
      <c r="E133" s="711" t="s">
        <v>509</v>
      </c>
      <c r="F133" s="706" t="s">
        <v>554</v>
      </c>
      <c r="G133" s="705" t="s">
        <v>22</v>
      </c>
      <c r="H133" s="731" t="s">
        <v>496</v>
      </c>
      <c r="I133" s="731" t="s">
        <v>492</v>
      </c>
      <c r="J133" s="707"/>
      <c r="K133" s="708">
        <v>37.409999999999997</v>
      </c>
      <c r="L133" s="697">
        <f t="shared" si="11"/>
        <v>0</v>
      </c>
      <c r="M133" s="707"/>
      <c r="N133" s="708">
        <v>270.39</v>
      </c>
      <c r="O133" s="698">
        <f t="shared" si="10"/>
        <v>0</v>
      </c>
      <c r="P133" s="707"/>
      <c r="Q133" s="709"/>
      <c r="R133" s="710">
        <f>Tabela4[[#This Row],[Valor contratual cheio]]/(365.25/12)*((365.25/12)-Tabela4[[#This Row],[Dias Inoperantes]])</f>
        <v>0</v>
      </c>
      <c r="S133" s="709">
        <f>Tabela4[[#This Row],[Valor do contrato sem o equipamento]]/(365.25/12)*Tabela4[[#This Row],[Dias Inoperantes]]</f>
        <v>0</v>
      </c>
      <c r="T133" s="709">
        <f>Tabela4[[#This Row],[Valor proporcional dias com o equipamento]]+Tabela4[[#This Row],[Valor proporcional dias sem o equipamento]]</f>
        <v>0</v>
      </c>
      <c r="U133" s="710"/>
      <c r="V133" s="783">
        <f>Tabela4[[#This Row],[Valor contratual cheio]]-Tabela4[[#This Row],[Valor proporcional total]]</f>
        <v>0</v>
      </c>
      <c r="W133" s="772"/>
    </row>
    <row r="134" spans="1:23" ht="15" hidden="1" thickBot="1">
      <c r="A134" s="704"/>
      <c r="B134" s="705" t="s">
        <v>97</v>
      </c>
      <c r="C134" s="705" t="s">
        <v>88</v>
      </c>
      <c r="D134" s="693" t="s">
        <v>140</v>
      </c>
      <c r="E134" s="711" t="s">
        <v>509</v>
      </c>
      <c r="F134" s="706" t="s">
        <v>555</v>
      </c>
      <c r="G134" s="705" t="s">
        <v>22</v>
      </c>
      <c r="H134" s="731" t="s">
        <v>85</v>
      </c>
      <c r="I134" s="731" t="s">
        <v>542</v>
      </c>
      <c r="J134" s="707"/>
      <c r="K134" s="708">
        <v>36.57</v>
      </c>
      <c r="L134" s="697">
        <f t="shared" si="11"/>
        <v>0</v>
      </c>
      <c r="M134" s="707">
        <v>1</v>
      </c>
      <c r="N134" s="708">
        <v>264.32</v>
      </c>
      <c r="O134" s="698">
        <f t="shared" si="10"/>
        <v>264.32</v>
      </c>
      <c r="P134" s="707"/>
      <c r="Q134" s="709"/>
      <c r="R134" s="710">
        <f>Tabela4[[#This Row],[Valor contratual cheio]]/(365.25/12)*((365.25/12)-Tabela4[[#This Row],[Dias Inoperantes]])</f>
        <v>0</v>
      </c>
      <c r="S134" s="709">
        <f>Tabela4[[#This Row],[Valor do contrato sem o equipamento]]/(365.25/12)*Tabela4[[#This Row],[Dias Inoperantes]]</f>
        <v>0</v>
      </c>
      <c r="T134" s="709">
        <f>Tabela4[[#This Row],[Valor proporcional dias com o equipamento]]+Tabela4[[#This Row],[Valor proporcional dias sem o equipamento]]</f>
        <v>0</v>
      </c>
      <c r="U134" s="710"/>
      <c r="V134" s="783">
        <f>Tabela4[[#This Row],[Valor contratual cheio]]-Tabela4[[#This Row],[Valor proporcional total]]</f>
        <v>0</v>
      </c>
      <c r="W134" s="772"/>
    </row>
    <row r="135" spans="1:23" ht="15" hidden="1" thickBot="1">
      <c r="A135" s="704"/>
      <c r="B135" s="705" t="s">
        <v>97</v>
      </c>
      <c r="C135" s="705" t="s">
        <v>88</v>
      </c>
      <c r="D135" s="693" t="s">
        <v>140</v>
      </c>
      <c r="E135" s="711" t="s">
        <v>509</v>
      </c>
      <c r="F135" s="706" t="s">
        <v>90</v>
      </c>
      <c r="G135" s="705" t="s">
        <v>22</v>
      </c>
      <c r="H135" s="731" t="s">
        <v>85</v>
      </c>
      <c r="I135" s="731" t="s">
        <v>542</v>
      </c>
      <c r="J135" s="707"/>
      <c r="K135" s="708">
        <v>24.24</v>
      </c>
      <c r="L135" s="697">
        <f t="shared" si="11"/>
        <v>0</v>
      </c>
      <c r="M135" s="707">
        <v>25</v>
      </c>
      <c r="N135" s="708">
        <v>175.19</v>
      </c>
      <c r="O135" s="698">
        <f t="shared" si="10"/>
        <v>4379.75</v>
      </c>
      <c r="P135" s="707"/>
      <c r="Q135" s="709"/>
      <c r="R135" s="710">
        <f>Tabela4[[#This Row],[Valor contratual cheio]]/(365.25/12)*((365.25/12)-Tabela4[[#This Row],[Dias Inoperantes]])</f>
        <v>0</v>
      </c>
      <c r="S135" s="709">
        <f>Tabela4[[#This Row],[Valor do contrato sem o equipamento]]/(365.25/12)*Tabela4[[#This Row],[Dias Inoperantes]]</f>
        <v>0</v>
      </c>
      <c r="T135" s="709">
        <f>Tabela4[[#This Row],[Valor proporcional dias com o equipamento]]+Tabela4[[#This Row],[Valor proporcional dias sem o equipamento]]</f>
        <v>0</v>
      </c>
      <c r="U135" s="710"/>
      <c r="V135" s="783">
        <f>Tabela4[[#This Row],[Valor contratual cheio]]-Tabela4[[#This Row],[Valor proporcional total]]</f>
        <v>0</v>
      </c>
      <c r="W135" s="772"/>
    </row>
    <row r="136" spans="1:23" ht="15" hidden="1" thickBot="1">
      <c r="A136" s="704"/>
      <c r="B136" s="705" t="s">
        <v>97</v>
      </c>
      <c r="C136" s="705" t="s">
        <v>88</v>
      </c>
      <c r="D136" s="693" t="s">
        <v>140</v>
      </c>
      <c r="E136" s="711" t="s">
        <v>509</v>
      </c>
      <c r="F136" s="706" t="s">
        <v>90</v>
      </c>
      <c r="G136" s="705" t="s">
        <v>22</v>
      </c>
      <c r="H136" s="731" t="s">
        <v>496</v>
      </c>
      <c r="I136" s="731" t="s">
        <v>492</v>
      </c>
      <c r="J136" s="707"/>
      <c r="K136" s="708">
        <v>21.24</v>
      </c>
      <c r="L136" s="697">
        <f t="shared" si="11"/>
        <v>0</v>
      </c>
      <c r="M136" s="707">
        <v>31</v>
      </c>
      <c r="N136" s="708">
        <v>153.54</v>
      </c>
      <c r="O136" s="698">
        <f t="shared" si="10"/>
        <v>4759.74</v>
      </c>
      <c r="P136" s="707"/>
      <c r="Q136" s="709"/>
      <c r="R136" s="710">
        <f>Tabela4[[#This Row],[Valor contratual cheio]]/(365.25/12)*((365.25/12)-Tabela4[[#This Row],[Dias Inoperantes]])</f>
        <v>0</v>
      </c>
      <c r="S136" s="709">
        <f>Tabela4[[#This Row],[Valor do contrato sem o equipamento]]/(365.25/12)*Tabela4[[#This Row],[Dias Inoperantes]]</f>
        <v>0</v>
      </c>
      <c r="T136" s="709">
        <f>Tabela4[[#This Row],[Valor proporcional dias com o equipamento]]+Tabela4[[#This Row],[Valor proporcional dias sem o equipamento]]</f>
        <v>0</v>
      </c>
      <c r="U136" s="710"/>
      <c r="V136" s="783">
        <f>Tabela4[[#This Row],[Valor contratual cheio]]-Tabela4[[#This Row],[Valor proporcional total]]</f>
        <v>0</v>
      </c>
      <c r="W136" s="772"/>
    </row>
    <row r="137" spans="1:23" ht="15" hidden="1" thickBot="1">
      <c r="A137" s="704"/>
      <c r="B137" s="705" t="s">
        <v>97</v>
      </c>
      <c r="C137" s="705" t="s">
        <v>88</v>
      </c>
      <c r="D137" s="693" t="s">
        <v>140</v>
      </c>
      <c r="E137" s="711" t="s">
        <v>509</v>
      </c>
      <c r="F137" s="706" t="s">
        <v>556</v>
      </c>
      <c r="G137" s="705" t="s">
        <v>22</v>
      </c>
      <c r="H137" s="731" t="s">
        <v>496</v>
      </c>
      <c r="I137" s="731" t="s">
        <v>492</v>
      </c>
      <c r="J137" s="707"/>
      <c r="K137" s="708">
        <v>31.54</v>
      </c>
      <c r="L137" s="697">
        <f t="shared" si="11"/>
        <v>0</v>
      </c>
      <c r="M137" s="707"/>
      <c r="N137" s="708">
        <v>227.99</v>
      </c>
      <c r="O137" s="698">
        <f t="shared" si="10"/>
        <v>0</v>
      </c>
      <c r="P137" s="707"/>
      <c r="Q137" s="709"/>
      <c r="R137" s="710">
        <f>Tabela4[[#This Row],[Valor contratual cheio]]/(365.25/12)*((365.25/12)-Tabela4[[#This Row],[Dias Inoperantes]])</f>
        <v>0</v>
      </c>
      <c r="S137" s="709">
        <f>Tabela4[[#This Row],[Valor do contrato sem o equipamento]]/(365.25/12)*Tabela4[[#This Row],[Dias Inoperantes]]</f>
        <v>0</v>
      </c>
      <c r="T137" s="709">
        <f>Tabela4[[#This Row],[Valor proporcional dias com o equipamento]]+Tabela4[[#This Row],[Valor proporcional dias sem o equipamento]]</f>
        <v>0</v>
      </c>
      <c r="U137" s="710"/>
      <c r="V137" s="783">
        <f>Tabela4[[#This Row],[Valor contratual cheio]]-Tabela4[[#This Row],[Valor proporcional total]]</f>
        <v>0</v>
      </c>
      <c r="W137" s="772"/>
    </row>
    <row r="138" spans="1:23" ht="15" hidden="1" thickBot="1">
      <c r="A138" s="704"/>
      <c r="B138" s="705" t="s">
        <v>97</v>
      </c>
      <c r="C138" s="705" t="s">
        <v>88</v>
      </c>
      <c r="D138" s="693" t="s">
        <v>140</v>
      </c>
      <c r="E138" s="711" t="s">
        <v>509</v>
      </c>
      <c r="F138" s="706" t="s">
        <v>90</v>
      </c>
      <c r="G138" s="705" t="s">
        <v>22</v>
      </c>
      <c r="H138" s="731" t="s">
        <v>553</v>
      </c>
      <c r="I138" s="731" t="s">
        <v>85</v>
      </c>
      <c r="J138" s="707"/>
      <c r="K138" s="708">
        <v>21.24</v>
      </c>
      <c r="L138" s="697">
        <f t="shared" si="11"/>
        <v>0</v>
      </c>
      <c r="M138" s="707">
        <v>24</v>
      </c>
      <c r="N138" s="708">
        <v>153.54</v>
      </c>
      <c r="O138" s="698">
        <f t="shared" si="10"/>
        <v>3684.96</v>
      </c>
      <c r="P138" s="707"/>
      <c r="Q138" s="709"/>
      <c r="R138" s="710">
        <f>Tabela4[[#This Row],[Valor contratual cheio]]/(365.25/12)*((365.25/12)-Tabela4[[#This Row],[Dias Inoperantes]])</f>
        <v>0</v>
      </c>
      <c r="S138" s="709">
        <f>Tabela4[[#This Row],[Valor do contrato sem o equipamento]]/(365.25/12)*Tabela4[[#This Row],[Dias Inoperantes]]</f>
        <v>0</v>
      </c>
      <c r="T138" s="709">
        <f>Tabela4[[#This Row],[Valor proporcional dias com o equipamento]]+Tabela4[[#This Row],[Valor proporcional dias sem o equipamento]]</f>
        <v>0</v>
      </c>
      <c r="U138" s="710"/>
      <c r="V138" s="783">
        <f>Tabela4[[#This Row],[Valor contratual cheio]]-Tabela4[[#This Row],[Valor proporcional total]]</f>
        <v>0</v>
      </c>
      <c r="W138" s="772"/>
    </row>
    <row r="139" spans="1:23" ht="15" hidden="1" thickBot="1">
      <c r="A139" s="704"/>
      <c r="B139" s="705" t="s">
        <v>97</v>
      </c>
      <c r="C139" s="705" t="s">
        <v>88</v>
      </c>
      <c r="D139" s="693" t="s">
        <v>140</v>
      </c>
      <c r="E139" s="711" t="s">
        <v>509</v>
      </c>
      <c r="F139" s="706" t="s">
        <v>90</v>
      </c>
      <c r="G139" s="705" t="s">
        <v>22</v>
      </c>
      <c r="H139" s="731" t="s">
        <v>496</v>
      </c>
      <c r="I139" s="731" t="s">
        <v>492</v>
      </c>
      <c r="J139" s="707"/>
      <c r="K139" s="708">
        <v>21.24</v>
      </c>
      <c r="L139" s="697">
        <f t="shared" si="11"/>
        <v>0</v>
      </c>
      <c r="M139" s="707"/>
      <c r="N139" s="708">
        <v>153.54</v>
      </c>
      <c r="O139" s="698">
        <f t="shared" si="10"/>
        <v>0</v>
      </c>
      <c r="P139" s="707"/>
      <c r="Q139" s="709"/>
      <c r="R139" s="710">
        <f>Tabela4[[#This Row],[Valor contratual cheio]]/(365.25/12)*((365.25/12)-Tabela4[[#This Row],[Dias Inoperantes]])</f>
        <v>0</v>
      </c>
      <c r="S139" s="709">
        <f>Tabela4[[#This Row],[Valor do contrato sem o equipamento]]/(365.25/12)*Tabela4[[#This Row],[Dias Inoperantes]]</f>
        <v>0</v>
      </c>
      <c r="T139" s="709">
        <f>Tabela4[[#This Row],[Valor proporcional dias com o equipamento]]+Tabela4[[#This Row],[Valor proporcional dias sem o equipamento]]</f>
        <v>0</v>
      </c>
      <c r="U139" s="710"/>
      <c r="V139" s="783">
        <f>Tabela4[[#This Row],[Valor contratual cheio]]-Tabela4[[#This Row],[Valor proporcional total]]</f>
        <v>0</v>
      </c>
      <c r="W139" s="772"/>
    </row>
    <row r="140" spans="1:23" ht="15" hidden="1" thickBot="1">
      <c r="A140" s="704"/>
      <c r="B140" s="705" t="s">
        <v>97</v>
      </c>
      <c r="C140" s="705" t="s">
        <v>88</v>
      </c>
      <c r="D140" s="693" t="s">
        <v>140</v>
      </c>
      <c r="E140" s="711" t="s">
        <v>509</v>
      </c>
      <c r="F140" s="706" t="s">
        <v>90</v>
      </c>
      <c r="G140" s="705" t="s">
        <v>22</v>
      </c>
      <c r="H140" s="731" t="s">
        <v>496</v>
      </c>
      <c r="I140" s="731" t="s">
        <v>492</v>
      </c>
      <c r="J140" s="707"/>
      <c r="K140" s="708">
        <v>21.24</v>
      </c>
      <c r="L140" s="697">
        <f t="shared" si="11"/>
        <v>0</v>
      </c>
      <c r="M140" s="707"/>
      <c r="N140" s="708">
        <v>153.54</v>
      </c>
      <c r="O140" s="698">
        <f t="shared" si="10"/>
        <v>0</v>
      </c>
      <c r="P140" s="707"/>
      <c r="Q140" s="709"/>
      <c r="R140" s="710">
        <f>Tabela4[[#This Row],[Valor contratual cheio]]/(365.25/12)*((365.25/12)-Tabela4[[#This Row],[Dias Inoperantes]])</f>
        <v>0</v>
      </c>
      <c r="S140" s="709">
        <f>Tabela4[[#This Row],[Valor do contrato sem o equipamento]]/(365.25/12)*Tabela4[[#This Row],[Dias Inoperantes]]</f>
        <v>0</v>
      </c>
      <c r="T140" s="709">
        <f>Tabela4[[#This Row],[Valor proporcional dias com o equipamento]]+Tabela4[[#This Row],[Valor proporcional dias sem o equipamento]]</f>
        <v>0</v>
      </c>
      <c r="U140" s="710"/>
      <c r="V140" s="783">
        <f>Tabela4[[#This Row],[Valor contratual cheio]]-Tabela4[[#This Row],[Valor proporcional total]]</f>
        <v>0</v>
      </c>
      <c r="W140" s="772"/>
    </row>
    <row r="141" spans="1:23" ht="15" hidden="1" thickBot="1">
      <c r="A141" s="704"/>
      <c r="B141" s="705" t="s">
        <v>97</v>
      </c>
      <c r="C141" s="705" t="s">
        <v>88</v>
      </c>
      <c r="D141" s="693" t="s">
        <v>140</v>
      </c>
      <c r="E141" s="711" t="s">
        <v>509</v>
      </c>
      <c r="F141" s="706" t="s">
        <v>556</v>
      </c>
      <c r="G141" s="705" t="s">
        <v>22</v>
      </c>
      <c r="H141" s="731" t="s">
        <v>85</v>
      </c>
      <c r="I141" s="731" t="s">
        <v>542</v>
      </c>
      <c r="J141" s="707"/>
      <c r="K141" s="708">
        <v>36.57</v>
      </c>
      <c r="L141" s="697">
        <f t="shared" si="11"/>
        <v>0</v>
      </c>
      <c r="M141" s="707"/>
      <c r="N141" s="708">
        <v>264.32</v>
      </c>
      <c r="O141" s="698">
        <f t="shared" si="10"/>
        <v>0</v>
      </c>
      <c r="P141" s="707"/>
      <c r="Q141" s="709"/>
      <c r="R141" s="710">
        <f>Tabela4[[#This Row],[Valor contratual cheio]]/(365.25/12)*((365.25/12)-Tabela4[[#This Row],[Dias Inoperantes]])</f>
        <v>0</v>
      </c>
      <c r="S141" s="709">
        <f>Tabela4[[#This Row],[Valor do contrato sem o equipamento]]/(365.25/12)*Tabela4[[#This Row],[Dias Inoperantes]]</f>
        <v>0</v>
      </c>
      <c r="T141" s="709">
        <f>Tabela4[[#This Row],[Valor proporcional dias com o equipamento]]+Tabela4[[#This Row],[Valor proporcional dias sem o equipamento]]</f>
        <v>0</v>
      </c>
      <c r="U141" s="710"/>
      <c r="V141" s="783">
        <f>Tabela4[[#This Row],[Valor contratual cheio]]-Tabela4[[#This Row],[Valor proporcional total]]</f>
        <v>0</v>
      </c>
      <c r="W141" s="772"/>
    </row>
    <row r="142" spans="1:23" ht="15" hidden="1" thickBot="1">
      <c r="A142" s="704"/>
      <c r="B142" s="705" t="s">
        <v>97</v>
      </c>
      <c r="C142" s="705" t="s">
        <v>88</v>
      </c>
      <c r="D142" s="693" t="s">
        <v>140</v>
      </c>
      <c r="E142" s="711" t="s">
        <v>509</v>
      </c>
      <c r="F142" s="706" t="s">
        <v>57</v>
      </c>
      <c r="G142" s="705" t="s">
        <v>22</v>
      </c>
      <c r="H142" s="731" t="s">
        <v>85</v>
      </c>
      <c r="I142" s="731" t="s">
        <v>542</v>
      </c>
      <c r="J142" s="707"/>
      <c r="K142" s="708">
        <v>31.53</v>
      </c>
      <c r="L142" s="697">
        <f t="shared" si="11"/>
        <v>0</v>
      </c>
      <c r="M142" s="707"/>
      <c r="N142" s="708">
        <v>227.91</v>
      </c>
      <c r="O142" s="698">
        <f t="shared" si="10"/>
        <v>0</v>
      </c>
      <c r="P142" s="707"/>
      <c r="Q142" s="709"/>
      <c r="R142" s="710">
        <f>Tabela4[[#This Row],[Valor contratual cheio]]/(365.25/12)*((365.25/12)-Tabela4[[#This Row],[Dias Inoperantes]])</f>
        <v>0</v>
      </c>
      <c r="S142" s="709">
        <f>Tabela4[[#This Row],[Valor do contrato sem o equipamento]]/(365.25/12)*Tabela4[[#This Row],[Dias Inoperantes]]</f>
        <v>0</v>
      </c>
      <c r="T142" s="709">
        <f>Tabela4[[#This Row],[Valor proporcional dias com o equipamento]]+Tabela4[[#This Row],[Valor proporcional dias sem o equipamento]]</f>
        <v>0</v>
      </c>
      <c r="U142" s="710"/>
      <c r="V142" s="783">
        <f>Tabela4[[#This Row],[Valor contratual cheio]]-Tabela4[[#This Row],[Valor proporcional total]]</f>
        <v>0</v>
      </c>
      <c r="W142" s="772"/>
    </row>
    <row r="143" spans="1:23" ht="15" hidden="1" thickBot="1">
      <c r="A143" s="704"/>
      <c r="B143" s="693" t="s">
        <v>484</v>
      </c>
      <c r="C143" s="693" t="s">
        <v>208</v>
      </c>
      <c r="D143" s="693" t="s">
        <v>345</v>
      </c>
      <c r="E143" s="694" t="s">
        <v>509</v>
      </c>
      <c r="F143" s="695" t="s">
        <v>29</v>
      </c>
      <c r="G143" s="693" t="s">
        <v>11</v>
      </c>
      <c r="H143" s="731" t="s">
        <v>83</v>
      </c>
      <c r="I143" s="731" t="s">
        <v>82</v>
      </c>
      <c r="J143" s="696"/>
      <c r="K143" s="708">
        <v>21.74</v>
      </c>
      <c r="L143" s="697">
        <f t="shared" si="11"/>
        <v>0</v>
      </c>
      <c r="M143" s="696"/>
      <c r="N143" s="708">
        <v>157.11000000000001</v>
      </c>
      <c r="O143" s="698">
        <f t="shared" si="10"/>
        <v>0</v>
      </c>
      <c r="P143" s="707"/>
      <c r="Q143" s="709"/>
      <c r="R143" s="710">
        <f>Tabela4[[#This Row],[Valor contratual cheio]]/(365.25/12)*((365.25/12)-Tabela4[[#This Row],[Dias Inoperantes]])</f>
        <v>0</v>
      </c>
      <c r="S143" s="709">
        <f>Tabela4[[#This Row],[Valor do contrato sem o equipamento]]/(365.25/12)*Tabela4[[#This Row],[Dias Inoperantes]]</f>
        <v>0</v>
      </c>
      <c r="T143" s="709">
        <f>Tabela4[[#This Row],[Valor proporcional dias com o equipamento]]+Tabela4[[#This Row],[Valor proporcional dias sem o equipamento]]</f>
        <v>0</v>
      </c>
      <c r="U143" s="710"/>
      <c r="V143" s="783">
        <f>Tabela4[[#This Row],[Valor contratual cheio]]-Tabela4[[#This Row],[Valor proporcional total]]</f>
        <v>0</v>
      </c>
      <c r="W143" s="772"/>
    </row>
    <row r="144" spans="1:23" ht="15" hidden="1" thickBot="1">
      <c r="A144" s="704"/>
      <c r="B144" s="693" t="s">
        <v>484</v>
      </c>
      <c r="C144" s="693" t="s">
        <v>208</v>
      </c>
      <c r="D144" s="693" t="s">
        <v>345</v>
      </c>
      <c r="E144" s="694" t="s">
        <v>509</v>
      </c>
      <c r="F144" s="695" t="s">
        <v>29</v>
      </c>
      <c r="G144" s="693" t="s">
        <v>11</v>
      </c>
      <c r="H144" s="731" t="s">
        <v>84</v>
      </c>
      <c r="I144" s="731" t="s">
        <v>85</v>
      </c>
      <c r="J144" s="696"/>
      <c r="K144" s="708">
        <v>21.74</v>
      </c>
      <c r="L144" s="697">
        <f t="shared" si="11"/>
        <v>0</v>
      </c>
      <c r="M144" s="696"/>
      <c r="N144" s="708">
        <v>157.11000000000001</v>
      </c>
      <c r="O144" s="698">
        <f t="shared" si="10"/>
        <v>0</v>
      </c>
      <c r="P144" s="707"/>
      <c r="Q144" s="709"/>
      <c r="R144" s="710">
        <f>Tabela4[[#This Row],[Valor contratual cheio]]/(365.25/12)*((365.25/12)-Tabela4[[#This Row],[Dias Inoperantes]])</f>
        <v>0</v>
      </c>
      <c r="S144" s="709">
        <f>Tabela4[[#This Row],[Valor do contrato sem o equipamento]]/(365.25/12)*Tabela4[[#This Row],[Dias Inoperantes]]</f>
        <v>0</v>
      </c>
      <c r="T144" s="709">
        <f>Tabela4[[#This Row],[Valor proporcional dias com o equipamento]]+Tabela4[[#This Row],[Valor proporcional dias sem o equipamento]]</f>
        <v>0</v>
      </c>
      <c r="U144" s="710"/>
      <c r="V144" s="783">
        <f>Tabela4[[#This Row],[Valor contratual cheio]]-Tabela4[[#This Row],[Valor proporcional total]]</f>
        <v>0</v>
      </c>
      <c r="W144" s="772"/>
    </row>
    <row r="145" spans="1:23" ht="15" hidden="1" thickBot="1">
      <c r="A145" s="704"/>
      <c r="B145" s="693" t="s">
        <v>484</v>
      </c>
      <c r="C145" s="693" t="s">
        <v>208</v>
      </c>
      <c r="D145" s="693" t="s">
        <v>345</v>
      </c>
      <c r="E145" s="694" t="s">
        <v>509</v>
      </c>
      <c r="F145" s="695" t="s">
        <v>29</v>
      </c>
      <c r="G145" s="693" t="s">
        <v>11</v>
      </c>
      <c r="H145" s="731" t="s">
        <v>82</v>
      </c>
      <c r="I145" s="731" t="s">
        <v>83</v>
      </c>
      <c r="J145" s="696"/>
      <c r="K145" s="708">
        <v>23.79</v>
      </c>
      <c r="L145" s="697">
        <f t="shared" si="11"/>
        <v>0</v>
      </c>
      <c r="M145" s="696">
        <v>1</v>
      </c>
      <c r="N145" s="708">
        <v>171.92</v>
      </c>
      <c r="O145" s="698">
        <f t="shared" si="10"/>
        <v>171.92</v>
      </c>
      <c r="P145" s="707"/>
      <c r="Q145" s="709"/>
      <c r="R145" s="710">
        <f>Tabela4[[#This Row],[Valor contratual cheio]]/(365.25/12)*((365.25/12)-Tabela4[[#This Row],[Dias Inoperantes]])</f>
        <v>0</v>
      </c>
      <c r="S145" s="709">
        <f>Tabela4[[#This Row],[Valor do contrato sem o equipamento]]/(365.25/12)*Tabela4[[#This Row],[Dias Inoperantes]]</f>
        <v>0</v>
      </c>
      <c r="T145" s="709">
        <f>Tabela4[[#This Row],[Valor proporcional dias com o equipamento]]+Tabela4[[#This Row],[Valor proporcional dias sem o equipamento]]</f>
        <v>0</v>
      </c>
      <c r="U145" s="710"/>
      <c r="V145" s="783">
        <f>Tabela4[[#This Row],[Valor contratual cheio]]-Tabela4[[#This Row],[Valor proporcional total]]</f>
        <v>0</v>
      </c>
      <c r="W145" s="772"/>
    </row>
    <row r="146" spans="1:23" ht="15" hidden="1" thickBot="1">
      <c r="A146" s="704"/>
      <c r="B146" s="693" t="s">
        <v>484</v>
      </c>
      <c r="C146" s="693" t="s">
        <v>208</v>
      </c>
      <c r="D146" s="693" t="s">
        <v>345</v>
      </c>
      <c r="E146" s="694" t="s">
        <v>509</v>
      </c>
      <c r="F146" s="695" t="s">
        <v>29</v>
      </c>
      <c r="G146" s="693" t="s">
        <v>11</v>
      </c>
      <c r="H146" s="731" t="s">
        <v>486</v>
      </c>
      <c r="I146" s="731" t="s">
        <v>487</v>
      </c>
      <c r="J146" s="696"/>
      <c r="K146" s="708">
        <v>22.08</v>
      </c>
      <c r="L146" s="697">
        <f t="shared" si="11"/>
        <v>0</v>
      </c>
      <c r="M146" s="696">
        <v>1</v>
      </c>
      <c r="N146" s="708">
        <v>159.58000000000001</v>
      </c>
      <c r="O146" s="698">
        <f t="shared" si="10"/>
        <v>159.58000000000001</v>
      </c>
      <c r="P146" s="707"/>
      <c r="Q146" s="709"/>
      <c r="R146" s="710">
        <f>Tabela4[[#This Row],[Valor contratual cheio]]/(365.25/12)*((365.25/12)-Tabela4[[#This Row],[Dias Inoperantes]])</f>
        <v>0</v>
      </c>
      <c r="S146" s="709">
        <f>Tabela4[[#This Row],[Valor do contrato sem o equipamento]]/(365.25/12)*Tabela4[[#This Row],[Dias Inoperantes]]</f>
        <v>0</v>
      </c>
      <c r="T146" s="709">
        <f>Tabela4[[#This Row],[Valor proporcional dias com o equipamento]]+Tabela4[[#This Row],[Valor proporcional dias sem o equipamento]]</f>
        <v>0</v>
      </c>
      <c r="U146" s="710"/>
      <c r="V146" s="783">
        <f>Tabela4[[#This Row],[Valor contratual cheio]]-Tabela4[[#This Row],[Valor proporcional total]]</f>
        <v>0</v>
      </c>
      <c r="W146" s="772"/>
    </row>
    <row r="147" spans="1:23" ht="15" hidden="1" thickBot="1">
      <c r="A147" s="704"/>
      <c r="B147" s="693" t="s">
        <v>484</v>
      </c>
      <c r="C147" s="693" t="s">
        <v>210</v>
      </c>
      <c r="D147" s="693" t="s">
        <v>345</v>
      </c>
      <c r="E147" s="694" t="s">
        <v>509</v>
      </c>
      <c r="F147" s="695" t="s">
        <v>510</v>
      </c>
      <c r="G147" s="705" t="s">
        <v>11</v>
      </c>
      <c r="H147" s="731" t="s">
        <v>83</v>
      </c>
      <c r="I147" s="731" t="s">
        <v>82</v>
      </c>
      <c r="J147" s="707"/>
      <c r="K147" s="708">
        <v>30.25</v>
      </c>
      <c r="L147" s="697">
        <f t="shared" si="11"/>
        <v>0</v>
      </c>
      <c r="M147" s="707"/>
      <c r="N147" s="708">
        <v>218.62</v>
      </c>
      <c r="O147" s="698">
        <f t="shared" si="10"/>
        <v>0</v>
      </c>
      <c r="P147" s="707"/>
      <c r="Q147" s="709"/>
      <c r="R147" s="710">
        <f>Tabela4[[#This Row],[Valor contratual cheio]]/(365.25/12)*((365.25/12)-Tabela4[[#This Row],[Dias Inoperantes]])</f>
        <v>0</v>
      </c>
      <c r="S147" s="709">
        <f>Tabela4[[#This Row],[Valor do contrato sem o equipamento]]/(365.25/12)*Tabela4[[#This Row],[Dias Inoperantes]]</f>
        <v>0</v>
      </c>
      <c r="T147" s="709">
        <f>Tabela4[[#This Row],[Valor proporcional dias com o equipamento]]+Tabela4[[#This Row],[Valor proporcional dias sem o equipamento]]</f>
        <v>0</v>
      </c>
      <c r="U147" s="710"/>
      <c r="V147" s="783">
        <f>Tabela4[[#This Row],[Valor contratual cheio]]-Tabela4[[#This Row],[Valor proporcional total]]</f>
        <v>0</v>
      </c>
      <c r="W147" s="772"/>
    </row>
    <row r="148" spans="1:23" ht="15" hidden="1" thickBot="1">
      <c r="A148" s="704"/>
      <c r="B148" s="693" t="s">
        <v>484</v>
      </c>
      <c r="C148" s="693" t="s">
        <v>210</v>
      </c>
      <c r="D148" s="693" t="s">
        <v>345</v>
      </c>
      <c r="E148" s="694" t="s">
        <v>509</v>
      </c>
      <c r="F148" s="695" t="s">
        <v>510</v>
      </c>
      <c r="G148" s="705" t="s">
        <v>11</v>
      </c>
      <c r="H148" s="731" t="s">
        <v>82</v>
      </c>
      <c r="I148" s="731" t="s">
        <v>83</v>
      </c>
      <c r="J148" s="707"/>
      <c r="K148" s="708">
        <v>33.28</v>
      </c>
      <c r="L148" s="697">
        <f t="shared" si="11"/>
        <v>0</v>
      </c>
      <c r="M148" s="707"/>
      <c r="N148" s="708">
        <v>240.53</v>
      </c>
      <c r="O148" s="698">
        <f t="shared" si="10"/>
        <v>0</v>
      </c>
      <c r="P148" s="707"/>
      <c r="Q148" s="709"/>
      <c r="R148" s="710">
        <f>Tabela4[[#This Row],[Valor contratual cheio]]/(365.25/12)*((365.25/12)-Tabela4[[#This Row],[Dias Inoperantes]])</f>
        <v>0</v>
      </c>
      <c r="S148" s="709">
        <f>Tabela4[[#This Row],[Valor do contrato sem o equipamento]]/(365.25/12)*Tabela4[[#This Row],[Dias Inoperantes]]</f>
        <v>0</v>
      </c>
      <c r="T148" s="709">
        <f>Tabela4[[#This Row],[Valor proporcional dias com o equipamento]]+Tabela4[[#This Row],[Valor proporcional dias sem o equipamento]]</f>
        <v>0</v>
      </c>
      <c r="U148" s="710"/>
      <c r="V148" s="783">
        <f>Tabela4[[#This Row],[Valor contratual cheio]]-Tabela4[[#This Row],[Valor proporcional total]]</f>
        <v>0</v>
      </c>
      <c r="W148" s="772"/>
    </row>
    <row r="149" spans="1:23" ht="15" hidden="1" thickBot="1">
      <c r="A149" s="704"/>
      <c r="B149" s="693" t="s">
        <v>484</v>
      </c>
      <c r="C149" s="693" t="s">
        <v>210</v>
      </c>
      <c r="D149" s="693" t="s">
        <v>345</v>
      </c>
      <c r="E149" s="694" t="s">
        <v>509</v>
      </c>
      <c r="F149" s="695" t="s">
        <v>510</v>
      </c>
      <c r="G149" s="705" t="s">
        <v>11</v>
      </c>
      <c r="H149" s="731" t="s">
        <v>557</v>
      </c>
      <c r="I149" s="731" t="s">
        <v>558</v>
      </c>
      <c r="J149" s="707"/>
      <c r="K149" s="708">
        <v>31.26</v>
      </c>
      <c r="L149" s="697">
        <f t="shared" si="11"/>
        <v>0</v>
      </c>
      <c r="M149" s="707">
        <v>1</v>
      </c>
      <c r="N149" s="708">
        <v>225.92</v>
      </c>
      <c r="O149" s="698">
        <f t="shared" si="10"/>
        <v>225.92</v>
      </c>
      <c r="P149" s="707"/>
      <c r="Q149" s="709"/>
      <c r="R149" s="710">
        <f>Tabela4[[#This Row],[Valor contratual cheio]]/(365.25/12)*((365.25/12)-Tabela4[[#This Row],[Dias Inoperantes]])</f>
        <v>0</v>
      </c>
      <c r="S149" s="709">
        <f>Tabela4[[#This Row],[Valor do contrato sem o equipamento]]/(365.25/12)*Tabela4[[#This Row],[Dias Inoperantes]]</f>
        <v>0</v>
      </c>
      <c r="T149" s="709">
        <f>Tabela4[[#This Row],[Valor proporcional dias com o equipamento]]+Tabela4[[#This Row],[Valor proporcional dias sem o equipamento]]</f>
        <v>0</v>
      </c>
      <c r="U149" s="710"/>
      <c r="V149" s="783">
        <f>Tabela4[[#This Row],[Valor contratual cheio]]-Tabela4[[#This Row],[Valor proporcional total]]</f>
        <v>0</v>
      </c>
      <c r="W149" s="772"/>
    </row>
    <row r="150" spans="1:23" ht="15" hidden="1" thickBot="1">
      <c r="A150" s="704"/>
      <c r="B150" s="693" t="s">
        <v>484</v>
      </c>
      <c r="C150" s="693" t="s">
        <v>210</v>
      </c>
      <c r="D150" s="693" t="s">
        <v>345</v>
      </c>
      <c r="E150" s="694" t="s">
        <v>509</v>
      </c>
      <c r="F150" s="695" t="s">
        <v>33</v>
      </c>
      <c r="G150" s="705" t="s">
        <v>11</v>
      </c>
      <c r="H150" s="731" t="s">
        <v>83</v>
      </c>
      <c r="I150" s="731" t="s">
        <v>82</v>
      </c>
      <c r="J150" s="707"/>
      <c r="K150" s="708">
        <v>30.63</v>
      </c>
      <c r="L150" s="697">
        <f t="shared" si="11"/>
        <v>0</v>
      </c>
      <c r="M150" s="707"/>
      <c r="N150" s="708">
        <v>221.37</v>
      </c>
      <c r="O150" s="698">
        <f t="shared" si="10"/>
        <v>0</v>
      </c>
      <c r="P150" s="707"/>
      <c r="Q150" s="709"/>
      <c r="R150" s="710">
        <f>Tabela4[[#This Row],[Valor contratual cheio]]/(365.25/12)*((365.25/12)-Tabela4[[#This Row],[Dias Inoperantes]])</f>
        <v>0</v>
      </c>
      <c r="S150" s="709">
        <f>Tabela4[[#This Row],[Valor do contrato sem o equipamento]]/(365.25/12)*Tabela4[[#This Row],[Dias Inoperantes]]</f>
        <v>0</v>
      </c>
      <c r="T150" s="709">
        <f>Tabela4[[#This Row],[Valor proporcional dias com o equipamento]]+Tabela4[[#This Row],[Valor proporcional dias sem o equipamento]]</f>
        <v>0</v>
      </c>
      <c r="U150" s="710"/>
      <c r="V150" s="783">
        <f>Tabela4[[#This Row],[Valor contratual cheio]]-Tabela4[[#This Row],[Valor proporcional total]]</f>
        <v>0</v>
      </c>
      <c r="W150" s="772"/>
    </row>
    <row r="151" spans="1:23" ht="15" hidden="1" thickBot="1">
      <c r="A151" s="704"/>
      <c r="B151" s="693" t="s">
        <v>484</v>
      </c>
      <c r="C151" s="693" t="s">
        <v>210</v>
      </c>
      <c r="D151" s="693" t="s">
        <v>345</v>
      </c>
      <c r="E151" s="694" t="s">
        <v>509</v>
      </c>
      <c r="F151" s="706" t="s">
        <v>33</v>
      </c>
      <c r="G151" s="705" t="s">
        <v>11</v>
      </c>
      <c r="H151" s="731" t="s">
        <v>82</v>
      </c>
      <c r="I151" s="731" t="s">
        <v>83</v>
      </c>
      <c r="J151" s="707"/>
      <c r="K151" s="708">
        <v>33.700000000000003</v>
      </c>
      <c r="L151" s="697">
        <f t="shared" si="11"/>
        <v>0</v>
      </c>
      <c r="M151" s="707"/>
      <c r="N151" s="708">
        <v>243.6</v>
      </c>
      <c r="O151" s="698">
        <f t="shared" si="10"/>
        <v>0</v>
      </c>
      <c r="P151" s="707"/>
      <c r="Q151" s="709"/>
      <c r="R151" s="710">
        <f>Tabela4[[#This Row],[Valor contratual cheio]]/(365.25/12)*((365.25/12)-Tabela4[[#This Row],[Dias Inoperantes]])</f>
        <v>0</v>
      </c>
      <c r="S151" s="709">
        <f>Tabela4[[#This Row],[Valor do contrato sem o equipamento]]/(365.25/12)*Tabela4[[#This Row],[Dias Inoperantes]]</f>
        <v>0</v>
      </c>
      <c r="T151" s="709">
        <f>Tabela4[[#This Row],[Valor proporcional dias com o equipamento]]+Tabela4[[#This Row],[Valor proporcional dias sem o equipamento]]</f>
        <v>0</v>
      </c>
      <c r="U151" s="710"/>
      <c r="V151" s="783">
        <f>Tabela4[[#This Row],[Valor contratual cheio]]-Tabela4[[#This Row],[Valor proporcional total]]</f>
        <v>0</v>
      </c>
      <c r="W151" s="772"/>
    </row>
    <row r="152" spans="1:23" ht="15" hidden="1" thickBot="1">
      <c r="A152" s="704"/>
      <c r="B152" s="693" t="s">
        <v>484</v>
      </c>
      <c r="C152" s="693" t="s">
        <v>210</v>
      </c>
      <c r="D152" s="693" t="s">
        <v>345</v>
      </c>
      <c r="E152" s="694" t="s">
        <v>509</v>
      </c>
      <c r="F152" s="706" t="s">
        <v>559</v>
      </c>
      <c r="G152" s="705" t="s">
        <v>11</v>
      </c>
      <c r="H152" s="731" t="s">
        <v>84</v>
      </c>
      <c r="I152" s="731" t="s">
        <v>85</v>
      </c>
      <c r="J152" s="707"/>
      <c r="K152" s="708">
        <v>28.34</v>
      </c>
      <c r="L152" s="697">
        <f t="shared" si="11"/>
        <v>0</v>
      </c>
      <c r="M152" s="707"/>
      <c r="N152" s="708">
        <v>204.85</v>
      </c>
      <c r="O152" s="698">
        <f t="shared" si="10"/>
        <v>0</v>
      </c>
      <c r="P152" s="707"/>
      <c r="Q152" s="709"/>
      <c r="R152" s="710">
        <f>Tabela4[[#This Row],[Valor contratual cheio]]/(365.25/12)*((365.25/12)-Tabela4[[#This Row],[Dias Inoperantes]])</f>
        <v>0</v>
      </c>
      <c r="S152" s="709">
        <f>Tabela4[[#This Row],[Valor do contrato sem o equipamento]]/(365.25/12)*Tabela4[[#This Row],[Dias Inoperantes]]</f>
        <v>0</v>
      </c>
      <c r="T152" s="709">
        <f>Tabela4[[#This Row],[Valor proporcional dias com o equipamento]]+Tabela4[[#This Row],[Valor proporcional dias sem o equipamento]]</f>
        <v>0</v>
      </c>
      <c r="U152" s="710"/>
      <c r="V152" s="783">
        <f>Tabela4[[#This Row],[Valor contratual cheio]]-Tabela4[[#This Row],[Valor proporcional total]]</f>
        <v>0</v>
      </c>
      <c r="W152" s="772"/>
    </row>
    <row r="153" spans="1:23" ht="15" hidden="1" thickBot="1">
      <c r="A153" s="704"/>
      <c r="B153" s="693" t="s">
        <v>484</v>
      </c>
      <c r="C153" s="705" t="s">
        <v>214</v>
      </c>
      <c r="D153" s="705" t="s">
        <v>142</v>
      </c>
      <c r="E153" s="694" t="s">
        <v>509</v>
      </c>
      <c r="F153" s="706" t="s">
        <v>560</v>
      </c>
      <c r="G153" s="705" t="s">
        <v>22</v>
      </c>
      <c r="H153" s="731" t="s">
        <v>496</v>
      </c>
      <c r="I153" s="731" t="s">
        <v>492</v>
      </c>
      <c r="J153" s="707"/>
      <c r="K153" s="708"/>
      <c r="L153" s="697">
        <f t="shared" si="11"/>
        <v>0</v>
      </c>
      <c r="M153" s="707"/>
      <c r="N153" s="708">
        <v>142.86000000000001</v>
      </c>
      <c r="O153" s="698">
        <f t="shared" si="10"/>
        <v>0</v>
      </c>
      <c r="P153" s="707"/>
      <c r="Q153" s="709"/>
      <c r="R153" s="710">
        <f>Tabela4[[#This Row],[Valor contratual cheio]]/(365.25/12)*((365.25/12)-Tabela4[[#This Row],[Dias Inoperantes]])</f>
        <v>0</v>
      </c>
      <c r="S153" s="709">
        <f>Tabela4[[#This Row],[Valor do contrato sem o equipamento]]/(365.25/12)*Tabela4[[#This Row],[Dias Inoperantes]]</f>
        <v>0</v>
      </c>
      <c r="T153" s="709">
        <f>Tabela4[[#This Row],[Valor proporcional dias com o equipamento]]+Tabela4[[#This Row],[Valor proporcional dias sem o equipamento]]</f>
        <v>0</v>
      </c>
      <c r="U153" s="710"/>
      <c r="V153" s="783">
        <f>Tabela4[[#This Row],[Valor contratual cheio]]-Tabela4[[#This Row],[Valor proporcional total]]</f>
        <v>0</v>
      </c>
      <c r="W153" s="772"/>
    </row>
    <row r="154" spans="1:23" ht="15" hidden="1" thickBot="1">
      <c r="A154" s="704"/>
      <c r="B154" s="693" t="s">
        <v>484</v>
      </c>
      <c r="C154" s="705" t="s">
        <v>214</v>
      </c>
      <c r="D154" s="705" t="s">
        <v>142</v>
      </c>
      <c r="E154" s="694" t="s">
        <v>509</v>
      </c>
      <c r="F154" s="706" t="s">
        <v>560</v>
      </c>
      <c r="G154" s="705" t="s">
        <v>22</v>
      </c>
      <c r="H154" s="731" t="s">
        <v>83</v>
      </c>
      <c r="I154" s="731" t="s">
        <v>538</v>
      </c>
      <c r="J154" s="707"/>
      <c r="K154" s="708"/>
      <c r="L154" s="697">
        <f t="shared" si="11"/>
        <v>0</v>
      </c>
      <c r="M154" s="707"/>
      <c r="N154" s="708">
        <v>142.86000000000001</v>
      </c>
      <c r="O154" s="698">
        <f t="shared" si="10"/>
        <v>0</v>
      </c>
      <c r="P154" s="707"/>
      <c r="Q154" s="709"/>
      <c r="R154" s="710">
        <f>Tabela4[[#This Row],[Valor contratual cheio]]/(365.25/12)*((365.25/12)-Tabela4[[#This Row],[Dias Inoperantes]])</f>
        <v>0</v>
      </c>
      <c r="S154" s="709">
        <f>Tabela4[[#This Row],[Valor do contrato sem o equipamento]]/(365.25/12)*Tabela4[[#This Row],[Dias Inoperantes]]</f>
        <v>0</v>
      </c>
      <c r="T154" s="709">
        <f>Tabela4[[#This Row],[Valor proporcional dias com o equipamento]]+Tabela4[[#This Row],[Valor proporcional dias sem o equipamento]]</f>
        <v>0</v>
      </c>
      <c r="U154" s="710"/>
      <c r="V154" s="783">
        <f>Tabela4[[#This Row],[Valor contratual cheio]]-Tabela4[[#This Row],[Valor proporcional total]]</f>
        <v>0</v>
      </c>
      <c r="W154" s="772"/>
    </row>
    <row r="155" spans="1:23" ht="15" hidden="1" thickBot="1">
      <c r="A155" s="704"/>
      <c r="B155" s="693" t="s">
        <v>484</v>
      </c>
      <c r="C155" s="705" t="s">
        <v>214</v>
      </c>
      <c r="D155" s="705" t="s">
        <v>142</v>
      </c>
      <c r="E155" s="694" t="s">
        <v>509</v>
      </c>
      <c r="F155" s="706" t="s">
        <v>560</v>
      </c>
      <c r="G155" s="705" t="s">
        <v>22</v>
      </c>
      <c r="H155" s="731">
        <v>0.45833333333333331</v>
      </c>
      <c r="I155" s="731">
        <v>0.80555555555555558</v>
      </c>
      <c r="J155" s="707"/>
      <c r="K155" s="708"/>
      <c r="L155" s="697">
        <f t="shared" si="11"/>
        <v>0</v>
      </c>
      <c r="M155" s="707">
        <v>1</v>
      </c>
      <c r="N155" s="708">
        <v>142.86000000000001</v>
      </c>
      <c r="O155" s="698">
        <f t="shared" si="10"/>
        <v>142.86000000000001</v>
      </c>
      <c r="P155" s="707"/>
      <c r="Q155" s="709"/>
      <c r="R155" s="710">
        <f>Tabela4[[#This Row],[Valor contratual cheio]]/(365.25/12)*((365.25/12)-Tabela4[[#This Row],[Dias Inoperantes]])</f>
        <v>0</v>
      </c>
      <c r="S155" s="709">
        <f>Tabela4[[#This Row],[Valor do contrato sem o equipamento]]/(365.25/12)*Tabela4[[#This Row],[Dias Inoperantes]]</f>
        <v>0</v>
      </c>
      <c r="T155" s="709">
        <f>Tabela4[[#This Row],[Valor proporcional dias com o equipamento]]+Tabela4[[#This Row],[Valor proporcional dias sem o equipamento]]</f>
        <v>0</v>
      </c>
      <c r="U155" s="710"/>
      <c r="V155" s="783">
        <f>Tabela4[[#This Row],[Valor contratual cheio]]-Tabela4[[#This Row],[Valor proporcional total]]</f>
        <v>0</v>
      </c>
      <c r="W155" s="772"/>
    </row>
    <row r="156" spans="1:23" ht="15" hidden="1" thickBot="1">
      <c r="A156" s="704"/>
      <c r="B156" s="693" t="s">
        <v>484</v>
      </c>
      <c r="C156" s="705" t="s">
        <v>214</v>
      </c>
      <c r="D156" s="705" t="s">
        <v>142</v>
      </c>
      <c r="E156" s="694" t="s">
        <v>509</v>
      </c>
      <c r="F156" s="706" t="s">
        <v>560</v>
      </c>
      <c r="G156" s="705" t="s">
        <v>22</v>
      </c>
      <c r="H156" s="731" t="s">
        <v>561</v>
      </c>
      <c r="I156" s="731" t="s">
        <v>501</v>
      </c>
      <c r="J156" s="707"/>
      <c r="K156" s="708"/>
      <c r="L156" s="697">
        <f t="shared" si="11"/>
        <v>0</v>
      </c>
      <c r="M156" s="707"/>
      <c r="N156" s="708">
        <v>144.13</v>
      </c>
      <c r="O156" s="698">
        <f t="shared" si="10"/>
        <v>0</v>
      </c>
      <c r="P156" s="707"/>
      <c r="Q156" s="709"/>
      <c r="R156" s="710">
        <f>Tabela4[[#This Row],[Valor contratual cheio]]/(365.25/12)*((365.25/12)-Tabela4[[#This Row],[Dias Inoperantes]])</f>
        <v>0</v>
      </c>
      <c r="S156" s="709">
        <f>Tabela4[[#This Row],[Valor do contrato sem o equipamento]]/(365.25/12)*Tabela4[[#This Row],[Dias Inoperantes]]</f>
        <v>0</v>
      </c>
      <c r="T156" s="709">
        <f>Tabela4[[#This Row],[Valor proporcional dias com o equipamento]]+Tabela4[[#This Row],[Valor proporcional dias sem o equipamento]]</f>
        <v>0</v>
      </c>
      <c r="U156" s="710"/>
      <c r="V156" s="783">
        <f>Tabela4[[#This Row],[Valor contratual cheio]]-Tabela4[[#This Row],[Valor proporcional total]]</f>
        <v>0</v>
      </c>
      <c r="W156" s="772"/>
    </row>
    <row r="157" spans="1:23" ht="15" hidden="1" thickBot="1">
      <c r="A157" s="704"/>
      <c r="B157" s="693" t="s">
        <v>484</v>
      </c>
      <c r="C157" s="705" t="s">
        <v>214</v>
      </c>
      <c r="D157" s="705" t="s">
        <v>142</v>
      </c>
      <c r="E157" s="694" t="s">
        <v>509</v>
      </c>
      <c r="F157" s="706" t="s">
        <v>560</v>
      </c>
      <c r="G157" s="705" t="s">
        <v>22</v>
      </c>
      <c r="H157" s="731" t="s">
        <v>562</v>
      </c>
      <c r="I157" s="731" t="s">
        <v>563</v>
      </c>
      <c r="J157" s="707"/>
      <c r="K157" s="708"/>
      <c r="L157" s="697">
        <f t="shared" si="11"/>
        <v>0</v>
      </c>
      <c r="M157" s="707">
        <v>2</v>
      </c>
      <c r="N157" s="708">
        <v>147.96</v>
      </c>
      <c r="O157" s="698">
        <f t="shared" si="10"/>
        <v>295.92</v>
      </c>
      <c r="P157" s="707"/>
      <c r="Q157" s="709"/>
      <c r="R157" s="710">
        <f>Tabela4[[#This Row],[Valor contratual cheio]]/(365.25/12)*((365.25/12)-Tabela4[[#This Row],[Dias Inoperantes]])</f>
        <v>0</v>
      </c>
      <c r="S157" s="709">
        <f>Tabela4[[#This Row],[Valor do contrato sem o equipamento]]/(365.25/12)*Tabela4[[#This Row],[Dias Inoperantes]]</f>
        <v>0</v>
      </c>
      <c r="T157" s="709">
        <f>Tabela4[[#This Row],[Valor proporcional dias com o equipamento]]+Tabela4[[#This Row],[Valor proporcional dias sem o equipamento]]</f>
        <v>0</v>
      </c>
      <c r="U157" s="710"/>
      <c r="V157" s="783">
        <f>Tabela4[[#This Row],[Valor contratual cheio]]-Tabela4[[#This Row],[Valor proporcional total]]</f>
        <v>0</v>
      </c>
      <c r="W157" s="772"/>
    </row>
    <row r="158" spans="1:23" ht="15" hidden="1" thickBot="1">
      <c r="A158" s="704"/>
      <c r="B158" s="693" t="s">
        <v>484</v>
      </c>
      <c r="C158" s="705" t="s">
        <v>214</v>
      </c>
      <c r="D158" s="705" t="s">
        <v>142</v>
      </c>
      <c r="E158" s="694" t="s">
        <v>509</v>
      </c>
      <c r="F158" s="706" t="s">
        <v>37</v>
      </c>
      <c r="G158" s="705" t="s">
        <v>22</v>
      </c>
      <c r="H158" s="731" t="s">
        <v>498</v>
      </c>
      <c r="I158" s="731" t="s">
        <v>490</v>
      </c>
      <c r="J158" s="707"/>
      <c r="K158" s="708"/>
      <c r="L158" s="697">
        <f t="shared" ref="L158:L189" si="12">J158*K158</f>
        <v>0</v>
      </c>
      <c r="M158" s="707"/>
      <c r="N158" s="708">
        <v>165.9</v>
      </c>
      <c r="O158" s="698">
        <f t="shared" si="10"/>
        <v>0</v>
      </c>
      <c r="P158" s="707"/>
      <c r="Q158" s="709"/>
      <c r="R158" s="710">
        <f>Tabela4[[#This Row],[Valor contratual cheio]]/(365.25/12)*((365.25/12)-Tabela4[[#This Row],[Dias Inoperantes]])</f>
        <v>0</v>
      </c>
      <c r="S158" s="709">
        <f>Tabela4[[#This Row],[Valor do contrato sem o equipamento]]/(365.25/12)*Tabela4[[#This Row],[Dias Inoperantes]]</f>
        <v>0</v>
      </c>
      <c r="T158" s="709">
        <f>Tabela4[[#This Row],[Valor proporcional dias com o equipamento]]+Tabela4[[#This Row],[Valor proporcional dias sem o equipamento]]</f>
        <v>0</v>
      </c>
      <c r="U158" s="710"/>
      <c r="V158" s="783">
        <f>Tabela4[[#This Row],[Valor contratual cheio]]-Tabela4[[#This Row],[Valor proporcional total]]</f>
        <v>0</v>
      </c>
      <c r="W158" s="772"/>
    </row>
    <row r="159" spans="1:23" ht="15" hidden="1" thickBot="1">
      <c r="A159" s="704"/>
      <c r="B159" s="693" t="s">
        <v>484</v>
      </c>
      <c r="C159" s="705" t="s">
        <v>214</v>
      </c>
      <c r="D159" s="705" t="s">
        <v>142</v>
      </c>
      <c r="E159" s="694" t="s">
        <v>509</v>
      </c>
      <c r="F159" s="706" t="s">
        <v>37</v>
      </c>
      <c r="G159" s="705" t="s">
        <v>22</v>
      </c>
      <c r="H159" s="731" t="s">
        <v>562</v>
      </c>
      <c r="I159" s="731" t="s">
        <v>563</v>
      </c>
      <c r="J159" s="707"/>
      <c r="K159" s="708"/>
      <c r="L159" s="697">
        <f t="shared" si="12"/>
        <v>0</v>
      </c>
      <c r="M159" s="707"/>
      <c r="N159" s="708">
        <v>171.95</v>
      </c>
      <c r="O159" s="698">
        <f t="shared" si="10"/>
        <v>0</v>
      </c>
      <c r="P159" s="707"/>
      <c r="Q159" s="709"/>
      <c r="R159" s="710">
        <f>Tabela4[[#This Row],[Valor contratual cheio]]/(365.25/12)*((365.25/12)-Tabela4[[#This Row],[Dias Inoperantes]])</f>
        <v>0</v>
      </c>
      <c r="S159" s="709">
        <f>Tabela4[[#This Row],[Valor do contrato sem o equipamento]]/(365.25/12)*Tabela4[[#This Row],[Dias Inoperantes]]</f>
        <v>0</v>
      </c>
      <c r="T159" s="709">
        <f>Tabela4[[#This Row],[Valor proporcional dias com o equipamento]]+Tabela4[[#This Row],[Valor proporcional dias sem o equipamento]]</f>
        <v>0</v>
      </c>
      <c r="U159" s="710"/>
      <c r="V159" s="783">
        <f>Tabela4[[#This Row],[Valor contratual cheio]]-Tabela4[[#This Row],[Valor proporcional total]]</f>
        <v>0</v>
      </c>
      <c r="W159" s="772"/>
    </row>
    <row r="160" spans="1:23" ht="15" hidden="1" thickBot="1">
      <c r="A160" s="704"/>
      <c r="B160" s="693" t="s">
        <v>484</v>
      </c>
      <c r="C160" s="705" t="s">
        <v>214</v>
      </c>
      <c r="D160" s="705" t="s">
        <v>142</v>
      </c>
      <c r="E160" s="694" t="s">
        <v>509</v>
      </c>
      <c r="F160" s="706" t="s">
        <v>564</v>
      </c>
      <c r="G160" s="705" t="s">
        <v>22</v>
      </c>
      <c r="H160" s="731" t="s">
        <v>557</v>
      </c>
      <c r="I160" s="731" t="s">
        <v>565</v>
      </c>
      <c r="J160" s="707"/>
      <c r="K160" s="708"/>
      <c r="L160" s="697">
        <f t="shared" si="12"/>
        <v>0</v>
      </c>
      <c r="M160" s="707"/>
      <c r="N160" s="708">
        <v>187.84</v>
      </c>
      <c r="O160" s="698">
        <f t="shared" si="10"/>
        <v>0</v>
      </c>
      <c r="P160" s="707"/>
      <c r="Q160" s="709"/>
      <c r="R160" s="710">
        <f>Tabela4[[#This Row],[Valor contratual cheio]]/(365.25/12)*((365.25/12)-Tabela4[[#This Row],[Dias Inoperantes]])</f>
        <v>0</v>
      </c>
      <c r="S160" s="709">
        <f>Tabela4[[#This Row],[Valor do contrato sem o equipamento]]/(365.25/12)*Tabela4[[#This Row],[Dias Inoperantes]]</f>
        <v>0</v>
      </c>
      <c r="T160" s="709">
        <f>Tabela4[[#This Row],[Valor proporcional dias com o equipamento]]+Tabela4[[#This Row],[Valor proporcional dias sem o equipamento]]</f>
        <v>0</v>
      </c>
      <c r="U160" s="710"/>
      <c r="V160" s="783">
        <f>Tabela4[[#This Row],[Valor contratual cheio]]-Tabela4[[#This Row],[Valor proporcional total]]</f>
        <v>0</v>
      </c>
      <c r="W160" s="772"/>
    </row>
    <row r="161" spans="1:23" ht="15" hidden="1" thickBot="1">
      <c r="A161" s="704"/>
      <c r="B161" s="693" t="s">
        <v>262</v>
      </c>
      <c r="C161" s="693" t="s">
        <v>88</v>
      </c>
      <c r="D161" s="693" t="s">
        <v>170</v>
      </c>
      <c r="E161" s="694" t="s">
        <v>509</v>
      </c>
      <c r="F161" s="695" t="s">
        <v>316</v>
      </c>
      <c r="G161" s="693" t="s">
        <v>48</v>
      </c>
      <c r="H161" s="731">
        <v>0.33333333333333331</v>
      </c>
      <c r="I161" s="731">
        <v>0.68055555555555558</v>
      </c>
      <c r="J161" s="696"/>
      <c r="K161" s="697"/>
      <c r="L161" s="697">
        <f t="shared" si="12"/>
        <v>0</v>
      </c>
      <c r="M161" s="696">
        <v>1</v>
      </c>
      <c r="N161" s="697">
        <v>280.75</v>
      </c>
      <c r="O161" s="698">
        <f t="shared" si="10"/>
        <v>280.75</v>
      </c>
      <c r="P161" s="707"/>
      <c r="Q161" s="709"/>
      <c r="R161" s="710">
        <f>Tabela4[[#This Row],[Valor contratual cheio]]/(365.25/12)*((365.25/12)-Tabela4[[#This Row],[Dias Inoperantes]])</f>
        <v>0</v>
      </c>
      <c r="S161" s="709">
        <f>Tabela4[[#This Row],[Valor do contrato sem o equipamento]]/(365.25/12)*Tabela4[[#This Row],[Dias Inoperantes]]</f>
        <v>0</v>
      </c>
      <c r="T161" s="709">
        <f>Tabela4[[#This Row],[Valor proporcional dias com o equipamento]]+Tabela4[[#This Row],[Valor proporcional dias sem o equipamento]]</f>
        <v>0</v>
      </c>
      <c r="U161" s="710"/>
      <c r="V161" s="783">
        <f>Tabela4[[#This Row],[Valor contratual cheio]]-Tabela4[[#This Row],[Valor proporcional total]]</f>
        <v>0</v>
      </c>
      <c r="W161" s="772"/>
    </row>
    <row r="162" spans="1:23" ht="15" hidden="1" thickBot="1">
      <c r="A162" s="704"/>
      <c r="B162" s="693" t="s">
        <v>262</v>
      </c>
      <c r="C162" s="693" t="s">
        <v>88</v>
      </c>
      <c r="D162" s="693" t="s">
        <v>170</v>
      </c>
      <c r="E162" s="694" t="s">
        <v>509</v>
      </c>
      <c r="F162" s="695" t="s">
        <v>512</v>
      </c>
      <c r="G162" s="693" t="s">
        <v>48</v>
      </c>
      <c r="H162" s="731">
        <v>0.25</v>
      </c>
      <c r="I162" s="731">
        <v>0.59722222222222199</v>
      </c>
      <c r="J162" s="696"/>
      <c r="K162" s="697"/>
      <c r="L162" s="697">
        <f t="shared" si="12"/>
        <v>0</v>
      </c>
      <c r="M162" s="696"/>
      <c r="N162" s="697">
        <v>192.42</v>
      </c>
      <c r="O162" s="698">
        <f t="shared" si="10"/>
        <v>0</v>
      </c>
      <c r="P162" s="707"/>
      <c r="Q162" s="709"/>
      <c r="R162" s="710">
        <f>Tabela4[[#This Row],[Valor contratual cheio]]/(365.25/12)*((365.25/12)-Tabela4[[#This Row],[Dias Inoperantes]])</f>
        <v>0</v>
      </c>
      <c r="S162" s="709">
        <f>Tabela4[[#This Row],[Valor do contrato sem o equipamento]]/(365.25/12)*Tabela4[[#This Row],[Dias Inoperantes]]</f>
        <v>0</v>
      </c>
      <c r="T162" s="709">
        <f>Tabela4[[#This Row],[Valor proporcional dias com o equipamento]]+Tabela4[[#This Row],[Valor proporcional dias sem o equipamento]]</f>
        <v>0</v>
      </c>
      <c r="U162" s="710"/>
      <c r="V162" s="783">
        <f>Tabela4[[#This Row],[Valor contratual cheio]]-Tabela4[[#This Row],[Valor proporcional total]]</f>
        <v>0</v>
      </c>
      <c r="W162" s="772"/>
    </row>
    <row r="163" spans="1:23" ht="15" hidden="1" thickBot="1">
      <c r="A163" s="704"/>
      <c r="B163" s="693" t="s">
        <v>262</v>
      </c>
      <c r="C163" s="693" t="s">
        <v>88</v>
      </c>
      <c r="D163" s="693" t="s">
        <v>170</v>
      </c>
      <c r="E163" s="694" t="s">
        <v>509</v>
      </c>
      <c r="F163" s="695" t="s">
        <v>512</v>
      </c>
      <c r="G163" s="693" t="s">
        <v>48</v>
      </c>
      <c r="H163" s="731">
        <v>0.58333333333333337</v>
      </c>
      <c r="I163" s="731">
        <v>0.93055555555555558</v>
      </c>
      <c r="J163" s="696"/>
      <c r="K163" s="697"/>
      <c r="L163" s="697">
        <f t="shared" si="12"/>
        <v>0</v>
      </c>
      <c r="M163" s="696"/>
      <c r="N163" s="697">
        <v>194.12</v>
      </c>
      <c r="O163" s="698">
        <f t="shared" si="10"/>
        <v>0</v>
      </c>
      <c r="P163" s="707"/>
      <c r="Q163" s="709"/>
      <c r="R163" s="710">
        <f>Tabela4[[#This Row],[Valor contratual cheio]]/(365.25/12)*((365.25/12)-Tabela4[[#This Row],[Dias Inoperantes]])</f>
        <v>0</v>
      </c>
      <c r="S163" s="709">
        <f>Tabela4[[#This Row],[Valor do contrato sem o equipamento]]/(365.25/12)*Tabela4[[#This Row],[Dias Inoperantes]]</f>
        <v>0</v>
      </c>
      <c r="T163" s="709">
        <f>Tabela4[[#This Row],[Valor proporcional dias com o equipamento]]+Tabela4[[#This Row],[Valor proporcional dias sem o equipamento]]</f>
        <v>0</v>
      </c>
      <c r="U163" s="710"/>
      <c r="V163" s="783">
        <f>Tabela4[[#This Row],[Valor contratual cheio]]-Tabela4[[#This Row],[Valor proporcional total]]</f>
        <v>0</v>
      </c>
      <c r="W163" s="772"/>
    </row>
    <row r="164" spans="1:23" ht="15" hidden="1" thickBot="1">
      <c r="A164" s="704"/>
      <c r="B164" s="693" t="s">
        <v>262</v>
      </c>
      <c r="C164" s="693" t="s">
        <v>88</v>
      </c>
      <c r="D164" s="693" t="s">
        <v>170</v>
      </c>
      <c r="E164" s="694" t="s">
        <v>509</v>
      </c>
      <c r="F164" s="695" t="s">
        <v>512</v>
      </c>
      <c r="G164" s="693" t="s">
        <v>48</v>
      </c>
      <c r="H164" s="731">
        <v>0.91666666666666663</v>
      </c>
      <c r="I164" s="731">
        <v>0.2638888888888889</v>
      </c>
      <c r="J164" s="696"/>
      <c r="K164" s="697"/>
      <c r="L164" s="697">
        <f t="shared" si="12"/>
        <v>0</v>
      </c>
      <c r="M164" s="696"/>
      <c r="N164" s="697">
        <v>234.13</v>
      </c>
      <c r="O164" s="698">
        <f t="shared" si="10"/>
        <v>0</v>
      </c>
      <c r="P164" s="707"/>
      <c r="Q164" s="709"/>
      <c r="R164" s="710">
        <f>Tabela4[[#This Row],[Valor contratual cheio]]/(365.25/12)*((365.25/12)-Tabela4[[#This Row],[Dias Inoperantes]])</f>
        <v>0</v>
      </c>
      <c r="S164" s="709">
        <f>Tabela4[[#This Row],[Valor do contrato sem o equipamento]]/(365.25/12)*Tabela4[[#This Row],[Dias Inoperantes]]</f>
        <v>0</v>
      </c>
      <c r="T164" s="709">
        <f>Tabela4[[#This Row],[Valor proporcional dias com o equipamento]]+Tabela4[[#This Row],[Valor proporcional dias sem o equipamento]]</f>
        <v>0</v>
      </c>
      <c r="U164" s="710"/>
      <c r="V164" s="783">
        <f>Tabela4[[#This Row],[Valor contratual cheio]]-Tabela4[[#This Row],[Valor proporcional total]]</f>
        <v>0</v>
      </c>
      <c r="W164" s="772"/>
    </row>
    <row r="165" spans="1:23" ht="15" hidden="1" thickBot="1">
      <c r="A165" s="704"/>
      <c r="B165" s="693" t="s">
        <v>262</v>
      </c>
      <c r="C165" s="693" t="s">
        <v>88</v>
      </c>
      <c r="D165" s="693" t="s">
        <v>170</v>
      </c>
      <c r="E165" s="694" t="s">
        <v>509</v>
      </c>
      <c r="F165" s="706" t="s">
        <v>513</v>
      </c>
      <c r="G165" s="705" t="s">
        <v>48</v>
      </c>
      <c r="H165" s="731">
        <v>0.25</v>
      </c>
      <c r="I165" s="731">
        <v>0.59722222222222199</v>
      </c>
      <c r="J165" s="707"/>
      <c r="K165" s="708"/>
      <c r="L165" s="697">
        <f t="shared" si="12"/>
        <v>0</v>
      </c>
      <c r="M165" s="707">
        <v>2</v>
      </c>
      <c r="N165" s="708">
        <v>142.22999999999999</v>
      </c>
      <c r="O165" s="698">
        <f t="shared" si="10"/>
        <v>284.45999999999998</v>
      </c>
      <c r="P165" s="707"/>
      <c r="Q165" s="709"/>
      <c r="R165" s="710">
        <f>Tabela4[[#This Row],[Valor contratual cheio]]/(365.25/12)*((365.25/12)-Tabela4[[#This Row],[Dias Inoperantes]])</f>
        <v>0</v>
      </c>
      <c r="S165" s="709">
        <f>Tabela4[[#This Row],[Valor do contrato sem o equipamento]]/(365.25/12)*Tabela4[[#This Row],[Dias Inoperantes]]</f>
        <v>0</v>
      </c>
      <c r="T165" s="709">
        <f>Tabela4[[#This Row],[Valor proporcional dias com o equipamento]]+Tabela4[[#This Row],[Valor proporcional dias sem o equipamento]]</f>
        <v>0</v>
      </c>
      <c r="U165" s="710"/>
      <c r="V165" s="783">
        <f>Tabela4[[#This Row],[Valor contratual cheio]]-Tabela4[[#This Row],[Valor proporcional total]]</f>
        <v>0</v>
      </c>
      <c r="W165" s="772"/>
    </row>
    <row r="166" spans="1:23" ht="15" hidden="1" thickBot="1">
      <c r="A166" s="704"/>
      <c r="B166" s="693" t="s">
        <v>262</v>
      </c>
      <c r="C166" s="693" t="s">
        <v>88</v>
      </c>
      <c r="D166" s="693" t="s">
        <v>170</v>
      </c>
      <c r="E166" s="694" t="s">
        <v>509</v>
      </c>
      <c r="F166" s="706" t="s">
        <v>513</v>
      </c>
      <c r="G166" s="705" t="s">
        <v>48</v>
      </c>
      <c r="H166" s="731">
        <v>0.91666666666666663</v>
      </c>
      <c r="I166" s="731">
        <v>0.2638888888888889</v>
      </c>
      <c r="J166" s="707"/>
      <c r="K166" s="708"/>
      <c r="L166" s="697">
        <f t="shared" si="12"/>
        <v>0</v>
      </c>
      <c r="M166" s="707">
        <v>23</v>
      </c>
      <c r="N166" s="708">
        <v>168.53</v>
      </c>
      <c r="O166" s="698">
        <f t="shared" si="10"/>
        <v>3876.19</v>
      </c>
      <c r="P166" s="707"/>
      <c r="Q166" s="709"/>
      <c r="R166" s="710">
        <f>Tabela4[[#This Row],[Valor contratual cheio]]/(365.25/12)*((365.25/12)-Tabela4[[#This Row],[Dias Inoperantes]])</f>
        <v>0</v>
      </c>
      <c r="S166" s="709">
        <f>Tabela4[[#This Row],[Valor do contrato sem o equipamento]]/(365.25/12)*Tabela4[[#This Row],[Dias Inoperantes]]</f>
        <v>0</v>
      </c>
      <c r="T166" s="709">
        <f>Tabela4[[#This Row],[Valor proporcional dias com o equipamento]]+Tabela4[[#This Row],[Valor proporcional dias sem o equipamento]]</f>
        <v>0</v>
      </c>
      <c r="U166" s="710"/>
      <c r="V166" s="783">
        <f>Tabela4[[#This Row],[Valor contratual cheio]]-Tabela4[[#This Row],[Valor proporcional total]]</f>
        <v>0</v>
      </c>
      <c r="W166" s="772"/>
    </row>
    <row r="167" spans="1:23" ht="15" hidden="1" thickBot="1">
      <c r="A167" s="704"/>
      <c r="B167" s="693" t="s">
        <v>262</v>
      </c>
      <c r="C167" s="693" t="s">
        <v>88</v>
      </c>
      <c r="D167" s="693" t="s">
        <v>170</v>
      </c>
      <c r="E167" s="694" t="s">
        <v>509</v>
      </c>
      <c r="F167" s="706" t="s">
        <v>514</v>
      </c>
      <c r="G167" s="705" t="s">
        <v>11</v>
      </c>
      <c r="H167" s="731">
        <v>0.41666666666666669</v>
      </c>
      <c r="I167" s="731">
        <v>0.91666666666666663</v>
      </c>
      <c r="J167" s="707"/>
      <c r="K167" s="708"/>
      <c r="L167" s="697">
        <f t="shared" si="12"/>
        <v>0</v>
      </c>
      <c r="M167" s="707"/>
      <c r="N167" s="708">
        <v>147.83000000000001</v>
      </c>
      <c r="O167" s="698">
        <f t="shared" si="10"/>
        <v>0</v>
      </c>
      <c r="P167" s="707"/>
      <c r="Q167" s="709"/>
      <c r="R167" s="710">
        <f>Tabela4[[#This Row],[Valor contratual cheio]]/(365.25/12)*((365.25/12)-Tabela4[[#This Row],[Dias Inoperantes]])</f>
        <v>0</v>
      </c>
      <c r="S167" s="709">
        <f>Tabela4[[#This Row],[Valor do contrato sem o equipamento]]/(365.25/12)*Tabela4[[#This Row],[Dias Inoperantes]]</f>
        <v>0</v>
      </c>
      <c r="T167" s="709">
        <f>Tabela4[[#This Row],[Valor proporcional dias com o equipamento]]+Tabela4[[#This Row],[Valor proporcional dias sem o equipamento]]</f>
        <v>0</v>
      </c>
      <c r="U167" s="710"/>
      <c r="V167" s="783">
        <f>Tabela4[[#This Row],[Valor contratual cheio]]-Tabela4[[#This Row],[Valor proporcional total]]</f>
        <v>0</v>
      </c>
      <c r="W167" s="772"/>
    </row>
    <row r="168" spans="1:23" ht="15" hidden="1" thickBot="1">
      <c r="A168" s="704"/>
      <c r="B168" s="693" t="s">
        <v>262</v>
      </c>
      <c r="C168" s="693" t="s">
        <v>88</v>
      </c>
      <c r="D168" s="693" t="s">
        <v>170</v>
      </c>
      <c r="E168" s="694" t="s">
        <v>509</v>
      </c>
      <c r="F168" s="706" t="s">
        <v>514</v>
      </c>
      <c r="G168" s="705" t="s">
        <v>48</v>
      </c>
      <c r="H168" s="731">
        <v>0.91666666666666663</v>
      </c>
      <c r="I168" s="731">
        <v>0.2638888888888889</v>
      </c>
      <c r="J168" s="707"/>
      <c r="K168" s="708"/>
      <c r="L168" s="697">
        <f t="shared" si="12"/>
        <v>0</v>
      </c>
      <c r="M168" s="707"/>
      <c r="N168" s="708">
        <v>189.03</v>
      </c>
      <c r="O168" s="698">
        <f t="shared" si="10"/>
        <v>0</v>
      </c>
      <c r="P168" s="707"/>
      <c r="Q168" s="709"/>
      <c r="R168" s="710">
        <f>Tabela4[[#This Row],[Valor contratual cheio]]/(365.25/12)*((365.25/12)-Tabela4[[#This Row],[Dias Inoperantes]])</f>
        <v>0</v>
      </c>
      <c r="S168" s="710">
        <f>Tabela4[[#This Row],[Valor do contrato sem o equipamento]]/(365.25/12)*Tabela4[[#This Row],[Dias Inoperantes]]</f>
        <v>0</v>
      </c>
      <c r="T168" s="710">
        <f>Tabela4[[#This Row],[Valor proporcional dias com o equipamento]]+Tabela4[[#This Row],[Valor proporcional dias sem o equipamento]]</f>
        <v>0</v>
      </c>
      <c r="U168" s="710"/>
      <c r="V168" s="783">
        <f>Tabela4[[#This Row],[Valor contratual cheio]]-Tabela4[[#This Row],[Valor proporcional total]]</f>
        <v>0</v>
      </c>
      <c r="W168" s="772"/>
    </row>
    <row r="169" spans="1:23" ht="15" hidden="1" thickBot="1">
      <c r="A169" s="704"/>
      <c r="B169" s="693" t="s">
        <v>262</v>
      </c>
      <c r="C169" s="693" t="s">
        <v>88</v>
      </c>
      <c r="D169" s="693" t="s">
        <v>170</v>
      </c>
      <c r="E169" s="694" t="s">
        <v>509</v>
      </c>
      <c r="F169" s="706" t="s">
        <v>515</v>
      </c>
      <c r="G169" s="705" t="s">
        <v>48</v>
      </c>
      <c r="H169" s="731">
        <v>0.25</v>
      </c>
      <c r="I169" s="731">
        <v>0.59722222222222199</v>
      </c>
      <c r="J169" s="707"/>
      <c r="K169" s="708"/>
      <c r="L169" s="697">
        <f t="shared" si="12"/>
        <v>0</v>
      </c>
      <c r="M169" s="707"/>
      <c r="N169" s="708">
        <v>157.68</v>
      </c>
      <c r="O169" s="698">
        <f t="shared" si="10"/>
        <v>0</v>
      </c>
      <c r="P169" s="707"/>
      <c r="Q169" s="709"/>
      <c r="R169" s="710">
        <f>Tabela4[[#This Row],[Valor contratual cheio]]/(365.25/12)*((365.25/12)-Tabela4[[#This Row],[Dias Inoperantes]])</f>
        <v>0</v>
      </c>
      <c r="S169" s="710">
        <f>Tabela4[[#This Row],[Valor do contrato sem o equipamento]]/(365.25/12)*Tabela4[[#This Row],[Dias Inoperantes]]</f>
        <v>0</v>
      </c>
      <c r="T169" s="710">
        <f>Tabela4[[#This Row],[Valor proporcional dias com o equipamento]]+Tabela4[[#This Row],[Valor proporcional dias sem o equipamento]]</f>
        <v>0</v>
      </c>
      <c r="U169" s="710"/>
      <c r="V169" s="783">
        <f>Tabela4[[#This Row],[Valor contratual cheio]]-Tabela4[[#This Row],[Valor proporcional total]]</f>
        <v>0</v>
      </c>
      <c r="W169" s="772"/>
    </row>
    <row r="170" spans="1:23" ht="15" hidden="1" thickBot="1">
      <c r="A170" s="704"/>
      <c r="B170" s="693" t="s">
        <v>262</v>
      </c>
      <c r="C170" s="693" t="s">
        <v>88</v>
      </c>
      <c r="D170" s="693" t="s">
        <v>170</v>
      </c>
      <c r="E170" s="694" t="s">
        <v>509</v>
      </c>
      <c r="F170" s="706" t="s">
        <v>515</v>
      </c>
      <c r="G170" s="705" t="s">
        <v>11</v>
      </c>
      <c r="H170" s="731">
        <v>0.41666666666666669</v>
      </c>
      <c r="I170" s="731">
        <v>0.91666666666666663</v>
      </c>
      <c r="J170" s="707"/>
      <c r="K170" s="708"/>
      <c r="L170" s="697">
        <f t="shared" si="12"/>
        <v>0</v>
      </c>
      <c r="M170" s="707">
        <v>2</v>
      </c>
      <c r="N170" s="708">
        <v>147.83000000000001</v>
      </c>
      <c r="O170" s="698">
        <f t="shared" si="10"/>
        <v>295.66000000000003</v>
      </c>
      <c r="P170" s="707"/>
      <c r="Q170" s="709"/>
      <c r="R170" s="710">
        <f>Tabela4[[#This Row],[Valor contratual cheio]]/(365.25/12)*((365.25/12)-Tabela4[[#This Row],[Dias Inoperantes]])</f>
        <v>0</v>
      </c>
      <c r="S170" s="710">
        <f>Tabela4[[#This Row],[Valor do contrato sem o equipamento]]/(365.25/12)*Tabela4[[#This Row],[Dias Inoperantes]]</f>
        <v>0</v>
      </c>
      <c r="T170" s="710">
        <f>Tabela4[[#This Row],[Valor proporcional dias com o equipamento]]+Tabela4[[#This Row],[Valor proporcional dias sem o equipamento]]</f>
        <v>0</v>
      </c>
      <c r="U170" s="710"/>
      <c r="V170" s="783">
        <f>Tabela4[[#This Row],[Valor contratual cheio]]-Tabela4[[#This Row],[Valor proporcional total]]</f>
        <v>0</v>
      </c>
      <c r="W170" s="772"/>
    </row>
    <row r="171" spans="1:23" ht="15" hidden="1" thickBot="1">
      <c r="A171" s="704"/>
      <c r="B171" s="693" t="s">
        <v>262</v>
      </c>
      <c r="C171" s="693" t="s">
        <v>88</v>
      </c>
      <c r="D171" s="693" t="s">
        <v>170</v>
      </c>
      <c r="E171" s="694" t="s">
        <v>509</v>
      </c>
      <c r="F171" s="706" t="s">
        <v>515</v>
      </c>
      <c r="G171" s="705" t="s">
        <v>11</v>
      </c>
      <c r="H171" s="731">
        <v>0.75</v>
      </c>
      <c r="I171" s="731">
        <v>0.25</v>
      </c>
      <c r="J171" s="707"/>
      <c r="K171" s="708"/>
      <c r="L171" s="697">
        <f t="shared" si="12"/>
        <v>0</v>
      </c>
      <c r="M171" s="707"/>
      <c r="N171" s="708">
        <v>166.12</v>
      </c>
      <c r="O171" s="698">
        <f t="shared" si="10"/>
        <v>0</v>
      </c>
      <c r="P171" s="707"/>
      <c r="Q171" s="709"/>
      <c r="R171" s="710">
        <f>Tabela4[[#This Row],[Valor contratual cheio]]/(365.25/12)*((365.25/12)-Tabela4[[#This Row],[Dias Inoperantes]])</f>
        <v>0</v>
      </c>
      <c r="S171" s="710">
        <f>Tabela4[[#This Row],[Valor do contrato sem o equipamento]]/(365.25/12)*Tabela4[[#This Row],[Dias Inoperantes]]</f>
        <v>0</v>
      </c>
      <c r="T171" s="710">
        <f>Tabela4[[#This Row],[Valor proporcional dias com o equipamento]]+Tabela4[[#This Row],[Valor proporcional dias sem o equipamento]]</f>
        <v>0</v>
      </c>
      <c r="U171" s="710"/>
      <c r="V171" s="783">
        <f>Tabela4[[#This Row],[Valor contratual cheio]]-Tabela4[[#This Row],[Valor proporcional total]]</f>
        <v>0</v>
      </c>
      <c r="W171" s="772"/>
    </row>
    <row r="172" spans="1:23" ht="15" hidden="1" thickBot="1">
      <c r="A172" s="704"/>
      <c r="B172" s="693" t="s">
        <v>262</v>
      </c>
      <c r="C172" s="693" t="s">
        <v>88</v>
      </c>
      <c r="D172" s="693" t="s">
        <v>170</v>
      </c>
      <c r="E172" s="694" t="s">
        <v>509</v>
      </c>
      <c r="F172" s="706" t="s">
        <v>516</v>
      </c>
      <c r="G172" s="705" t="s">
        <v>11</v>
      </c>
      <c r="H172" s="731">
        <v>0.25</v>
      </c>
      <c r="I172" s="731">
        <v>0.75</v>
      </c>
      <c r="J172" s="707"/>
      <c r="K172" s="708"/>
      <c r="L172" s="697">
        <f t="shared" si="12"/>
        <v>0</v>
      </c>
      <c r="M172" s="707"/>
      <c r="N172" s="708">
        <v>148.34</v>
      </c>
      <c r="O172" s="698">
        <f t="shared" si="10"/>
        <v>0</v>
      </c>
      <c r="P172" s="707"/>
      <c r="Q172" s="709"/>
      <c r="R172" s="710">
        <f>Tabela4[[#This Row],[Valor contratual cheio]]/(365.25/12)*((365.25/12)-Tabela4[[#This Row],[Dias Inoperantes]])</f>
        <v>0</v>
      </c>
      <c r="S172" s="710">
        <f>Tabela4[[#This Row],[Valor do contrato sem o equipamento]]/(365.25/12)*Tabela4[[#This Row],[Dias Inoperantes]]</f>
        <v>0</v>
      </c>
      <c r="T172" s="710">
        <f>Tabela4[[#This Row],[Valor proporcional dias com o equipamento]]+Tabela4[[#This Row],[Valor proporcional dias sem o equipamento]]</f>
        <v>0</v>
      </c>
      <c r="U172" s="710"/>
      <c r="V172" s="783">
        <f>Tabela4[[#This Row],[Valor contratual cheio]]-Tabela4[[#This Row],[Valor proporcional total]]</f>
        <v>0</v>
      </c>
      <c r="W172" s="772"/>
    </row>
    <row r="173" spans="1:23" ht="15" hidden="1" thickBot="1">
      <c r="A173" s="704"/>
      <c r="B173" s="693" t="s">
        <v>262</v>
      </c>
      <c r="C173" s="693" t="s">
        <v>88</v>
      </c>
      <c r="D173" s="693" t="s">
        <v>170</v>
      </c>
      <c r="E173" s="694" t="s">
        <v>509</v>
      </c>
      <c r="F173" s="706" t="s">
        <v>517</v>
      </c>
      <c r="G173" s="705" t="s">
        <v>53</v>
      </c>
      <c r="H173" s="731">
        <v>0.29166666666666669</v>
      </c>
      <c r="I173" s="731">
        <v>0.7</v>
      </c>
      <c r="J173" s="707"/>
      <c r="K173" s="708"/>
      <c r="L173" s="697">
        <f t="shared" si="12"/>
        <v>0</v>
      </c>
      <c r="M173" s="707"/>
      <c r="N173" s="708">
        <v>154.72</v>
      </c>
      <c r="O173" s="698">
        <f t="shared" si="10"/>
        <v>0</v>
      </c>
      <c r="P173" s="707"/>
      <c r="Q173" s="709"/>
      <c r="R173" s="710">
        <f>Tabela4[[#This Row],[Valor contratual cheio]]/(365.25/12)*((365.25/12)-Tabela4[[#This Row],[Dias Inoperantes]])</f>
        <v>0</v>
      </c>
      <c r="S173" s="710">
        <f>Tabela4[[#This Row],[Valor do contrato sem o equipamento]]/(365.25/12)*Tabela4[[#This Row],[Dias Inoperantes]]</f>
        <v>0</v>
      </c>
      <c r="T173" s="710">
        <f>Tabela4[[#This Row],[Valor proporcional dias com o equipamento]]+Tabela4[[#This Row],[Valor proporcional dias sem o equipamento]]</f>
        <v>0</v>
      </c>
      <c r="U173" s="710"/>
      <c r="V173" s="783">
        <f>Tabela4[[#This Row],[Valor contratual cheio]]-Tabela4[[#This Row],[Valor proporcional total]]</f>
        <v>0</v>
      </c>
      <c r="W173" s="772"/>
    </row>
    <row r="174" spans="1:23" ht="15" hidden="1" thickBot="1">
      <c r="A174" s="704"/>
      <c r="B174" s="693" t="s">
        <v>262</v>
      </c>
      <c r="C174" s="693" t="s">
        <v>88</v>
      </c>
      <c r="D174" s="693" t="s">
        <v>170</v>
      </c>
      <c r="E174" s="694" t="s">
        <v>509</v>
      </c>
      <c r="F174" s="706" t="s">
        <v>518</v>
      </c>
      <c r="G174" s="705" t="s">
        <v>48</v>
      </c>
      <c r="H174" s="731">
        <v>0.25</v>
      </c>
      <c r="I174" s="731">
        <v>0.59722222222222199</v>
      </c>
      <c r="J174" s="707"/>
      <c r="K174" s="708"/>
      <c r="L174" s="697">
        <f t="shared" si="12"/>
        <v>0</v>
      </c>
      <c r="M174" s="707"/>
      <c r="N174" s="708">
        <v>157.68</v>
      </c>
      <c r="O174" s="698">
        <f t="shared" si="10"/>
        <v>0</v>
      </c>
      <c r="P174" s="707"/>
      <c r="Q174" s="709"/>
      <c r="R174" s="710">
        <f>Tabela4[[#This Row],[Valor contratual cheio]]/(365.25/12)*((365.25/12)-Tabela4[[#This Row],[Dias Inoperantes]])</f>
        <v>0</v>
      </c>
      <c r="S174" s="710">
        <f>Tabela4[[#This Row],[Valor do contrato sem o equipamento]]/(365.25/12)*Tabela4[[#This Row],[Dias Inoperantes]]</f>
        <v>0</v>
      </c>
      <c r="T174" s="710">
        <f>Tabela4[[#This Row],[Valor proporcional dias com o equipamento]]+Tabela4[[#This Row],[Valor proporcional dias sem o equipamento]]</f>
        <v>0</v>
      </c>
      <c r="U174" s="710"/>
      <c r="V174" s="783">
        <f>Tabela4[[#This Row],[Valor contratual cheio]]-Tabela4[[#This Row],[Valor proporcional total]]</f>
        <v>0</v>
      </c>
      <c r="W174" s="772"/>
    </row>
    <row r="175" spans="1:23" ht="15" hidden="1" thickBot="1">
      <c r="A175" s="704"/>
      <c r="B175" s="693" t="s">
        <v>262</v>
      </c>
      <c r="C175" s="693" t="s">
        <v>88</v>
      </c>
      <c r="D175" s="693" t="s">
        <v>170</v>
      </c>
      <c r="E175" s="694" t="s">
        <v>509</v>
      </c>
      <c r="F175" s="706" t="s">
        <v>518</v>
      </c>
      <c r="G175" s="705" t="s">
        <v>48</v>
      </c>
      <c r="H175" s="731">
        <v>0.58333333333333337</v>
      </c>
      <c r="I175" s="731">
        <v>0.93055555555555558</v>
      </c>
      <c r="J175" s="707"/>
      <c r="K175" s="708"/>
      <c r="L175" s="697">
        <f t="shared" si="12"/>
        <v>0</v>
      </c>
      <c r="M175" s="707"/>
      <c r="N175" s="708">
        <v>158.96</v>
      </c>
      <c r="O175" s="698">
        <f t="shared" si="10"/>
        <v>0</v>
      </c>
      <c r="P175" s="707"/>
      <c r="Q175" s="709"/>
      <c r="R175" s="710">
        <f>Tabela4[[#This Row],[Valor contratual cheio]]/(365.25/12)*((365.25/12)-Tabela4[[#This Row],[Dias Inoperantes]])</f>
        <v>0</v>
      </c>
      <c r="S175" s="710">
        <f>Tabela4[[#This Row],[Valor do contrato sem o equipamento]]/(365.25/12)*Tabela4[[#This Row],[Dias Inoperantes]]</f>
        <v>0</v>
      </c>
      <c r="T175" s="710">
        <f>Tabela4[[#This Row],[Valor proporcional dias com o equipamento]]+Tabela4[[#This Row],[Valor proporcional dias sem o equipamento]]</f>
        <v>0</v>
      </c>
      <c r="U175" s="710"/>
      <c r="V175" s="783">
        <f>Tabela4[[#This Row],[Valor contratual cheio]]-Tabela4[[#This Row],[Valor proporcional total]]</f>
        <v>0</v>
      </c>
      <c r="W175" s="772"/>
    </row>
    <row r="176" spans="1:23" ht="15" hidden="1" thickBot="1">
      <c r="A176" s="704"/>
      <c r="B176" s="693" t="s">
        <v>262</v>
      </c>
      <c r="C176" s="693" t="s">
        <v>88</v>
      </c>
      <c r="D176" s="693" t="s">
        <v>170</v>
      </c>
      <c r="E176" s="694" t="s">
        <v>509</v>
      </c>
      <c r="F176" s="706" t="s">
        <v>519</v>
      </c>
      <c r="G176" s="705" t="s">
        <v>48</v>
      </c>
      <c r="H176" s="731">
        <v>0.25</v>
      </c>
      <c r="I176" s="731">
        <v>0.59722222222222199</v>
      </c>
      <c r="J176" s="707"/>
      <c r="K176" s="708"/>
      <c r="L176" s="697">
        <f t="shared" si="12"/>
        <v>0</v>
      </c>
      <c r="M176" s="707"/>
      <c r="N176" s="708">
        <v>157.68</v>
      </c>
      <c r="O176" s="698">
        <f t="shared" si="10"/>
        <v>0</v>
      </c>
      <c r="P176" s="707"/>
      <c r="Q176" s="709"/>
      <c r="R176" s="710">
        <f>Tabela4[[#This Row],[Valor contratual cheio]]/(365.25/12)*((365.25/12)-Tabela4[[#This Row],[Dias Inoperantes]])</f>
        <v>0</v>
      </c>
      <c r="S176" s="710">
        <f>Tabela4[[#This Row],[Valor do contrato sem o equipamento]]/(365.25/12)*Tabela4[[#This Row],[Dias Inoperantes]]</f>
        <v>0</v>
      </c>
      <c r="T176" s="710">
        <f>Tabela4[[#This Row],[Valor proporcional dias com o equipamento]]+Tabela4[[#This Row],[Valor proporcional dias sem o equipamento]]</f>
        <v>0</v>
      </c>
      <c r="U176" s="710"/>
      <c r="V176" s="783">
        <f>Tabela4[[#This Row],[Valor contratual cheio]]-Tabela4[[#This Row],[Valor proporcional total]]</f>
        <v>0</v>
      </c>
      <c r="W176" s="772"/>
    </row>
    <row r="177" spans="1:23" ht="15" hidden="1" thickBot="1">
      <c r="A177" s="704"/>
      <c r="B177" s="693" t="s">
        <v>262</v>
      </c>
      <c r="C177" s="693" t="s">
        <v>88</v>
      </c>
      <c r="D177" s="693" t="s">
        <v>170</v>
      </c>
      <c r="E177" s="694" t="s">
        <v>509</v>
      </c>
      <c r="F177" s="706" t="s">
        <v>519</v>
      </c>
      <c r="G177" s="705" t="s">
        <v>48</v>
      </c>
      <c r="H177" s="731">
        <v>0.58333333333333337</v>
      </c>
      <c r="I177" s="731">
        <v>0.93055555555555558</v>
      </c>
      <c r="J177" s="707"/>
      <c r="K177" s="708"/>
      <c r="L177" s="697">
        <f t="shared" si="12"/>
        <v>0</v>
      </c>
      <c r="M177" s="707"/>
      <c r="N177" s="708">
        <v>158.96</v>
      </c>
      <c r="O177" s="698">
        <f t="shared" si="10"/>
        <v>0</v>
      </c>
      <c r="P177" s="707"/>
      <c r="Q177" s="709"/>
      <c r="R177" s="710">
        <f>Tabela4[[#This Row],[Valor contratual cheio]]/(365.25/12)*((365.25/12)-Tabela4[[#This Row],[Dias Inoperantes]])</f>
        <v>0</v>
      </c>
      <c r="S177" s="710">
        <f>Tabela4[[#This Row],[Valor do contrato sem o equipamento]]/(365.25/12)*Tabela4[[#This Row],[Dias Inoperantes]]</f>
        <v>0</v>
      </c>
      <c r="T177" s="710">
        <f>Tabela4[[#This Row],[Valor proporcional dias com o equipamento]]+Tabela4[[#This Row],[Valor proporcional dias sem o equipamento]]</f>
        <v>0</v>
      </c>
      <c r="U177" s="710"/>
      <c r="V177" s="783">
        <f>Tabela4[[#This Row],[Valor contratual cheio]]-Tabela4[[#This Row],[Valor proporcional total]]</f>
        <v>0</v>
      </c>
      <c r="W177" s="772"/>
    </row>
    <row r="178" spans="1:23" ht="15" hidden="1" thickBot="1">
      <c r="A178" s="704"/>
      <c r="B178" s="693" t="s">
        <v>262</v>
      </c>
      <c r="C178" s="693" t="s">
        <v>88</v>
      </c>
      <c r="D178" s="693" t="s">
        <v>170</v>
      </c>
      <c r="E178" s="694" t="s">
        <v>509</v>
      </c>
      <c r="F178" s="706" t="s">
        <v>520</v>
      </c>
      <c r="G178" s="705" t="s">
        <v>48</v>
      </c>
      <c r="H178" s="731">
        <v>0.25</v>
      </c>
      <c r="I178" s="731">
        <v>0.59722222222222199</v>
      </c>
      <c r="J178" s="707"/>
      <c r="K178" s="708"/>
      <c r="L178" s="697">
        <f t="shared" si="12"/>
        <v>0</v>
      </c>
      <c r="M178" s="707"/>
      <c r="N178" s="708">
        <v>157.68</v>
      </c>
      <c r="O178" s="698">
        <f t="shared" si="10"/>
        <v>0</v>
      </c>
      <c r="P178" s="707"/>
      <c r="Q178" s="709"/>
      <c r="R178" s="710">
        <f>Tabela4[[#This Row],[Valor contratual cheio]]/(365.25/12)*((365.25/12)-Tabela4[[#This Row],[Dias Inoperantes]])</f>
        <v>0</v>
      </c>
      <c r="S178" s="710">
        <f>Tabela4[[#This Row],[Valor do contrato sem o equipamento]]/(365.25/12)*Tabela4[[#This Row],[Dias Inoperantes]]</f>
        <v>0</v>
      </c>
      <c r="T178" s="710">
        <f>Tabela4[[#This Row],[Valor proporcional dias com o equipamento]]+Tabela4[[#This Row],[Valor proporcional dias sem o equipamento]]</f>
        <v>0</v>
      </c>
      <c r="U178" s="710"/>
      <c r="V178" s="783">
        <f>Tabela4[[#This Row],[Valor contratual cheio]]-Tabela4[[#This Row],[Valor proporcional total]]</f>
        <v>0</v>
      </c>
      <c r="W178" s="772"/>
    </row>
    <row r="179" spans="1:23" ht="15" hidden="1" thickBot="1">
      <c r="A179" s="704"/>
      <c r="B179" s="693" t="s">
        <v>262</v>
      </c>
      <c r="C179" s="693" t="s">
        <v>88</v>
      </c>
      <c r="D179" s="693" t="s">
        <v>170</v>
      </c>
      <c r="E179" s="694" t="s">
        <v>509</v>
      </c>
      <c r="F179" s="706" t="s">
        <v>520</v>
      </c>
      <c r="G179" s="705" t="s">
        <v>48</v>
      </c>
      <c r="H179" s="731">
        <v>0.58333333333333337</v>
      </c>
      <c r="I179" s="731">
        <v>0.93055555555555558</v>
      </c>
      <c r="J179" s="707"/>
      <c r="K179" s="708"/>
      <c r="L179" s="697">
        <f t="shared" si="12"/>
        <v>0</v>
      </c>
      <c r="M179" s="707"/>
      <c r="N179" s="708">
        <v>158.96</v>
      </c>
      <c r="O179" s="698">
        <f t="shared" si="10"/>
        <v>0</v>
      </c>
      <c r="P179" s="707"/>
      <c r="Q179" s="709"/>
      <c r="R179" s="710">
        <f>Tabela4[[#This Row],[Valor contratual cheio]]/(365.25/12)*((365.25/12)-Tabela4[[#This Row],[Dias Inoperantes]])</f>
        <v>0</v>
      </c>
      <c r="S179" s="710">
        <f>Tabela4[[#This Row],[Valor do contrato sem o equipamento]]/(365.25/12)*Tabela4[[#This Row],[Dias Inoperantes]]</f>
        <v>0</v>
      </c>
      <c r="T179" s="710">
        <f>Tabela4[[#This Row],[Valor proporcional dias com o equipamento]]+Tabela4[[#This Row],[Valor proporcional dias sem o equipamento]]</f>
        <v>0</v>
      </c>
      <c r="U179" s="710"/>
      <c r="V179" s="783">
        <f>Tabela4[[#This Row],[Valor contratual cheio]]-Tabela4[[#This Row],[Valor proporcional total]]</f>
        <v>0</v>
      </c>
      <c r="W179" s="772"/>
    </row>
    <row r="180" spans="1:23" ht="15" hidden="1" thickBot="1">
      <c r="A180" s="704"/>
      <c r="B180" s="693" t="s">
        <v>262</v>
      </c>
      <c r="C180" s="693" t="s">
        <v>88</v>
      </c>
      <c r="D180" s="693" t="s">
        <v>170</v>
      </c>
      <c r="E180" s="694" t="s">
        <v>509</v>
      </c>
      <c r="F180" s="706" t="s">
        <v>521</v>
      </c>
      <c r="G180" s="705" t="s">
        <v>48</v>
      </c>
      <c r="H180" s="731">
        <v>0.25</v>
      </c>
      <c r="I180" s="731">
        <v>0.59722222222222199</v>
      </c>
      <c r="J180" s="707"/>
      <c r="K180" s="708"/>
      <c r="L180" s="697">
        <f t="shared" si="12"/>
        <v>0</v>
      </c>
      <c r="M180" s="707"/>
      <c r="N180" s="708">
        <v>157.68</v>
      </c>
      <c r="O180" s="698">
        <f t="shared" si="10"/>
        <v>0</v>
      </c>
      <c r="P180" s="707"/>
      <c r="Q180" s="709"/>
      <c r="R180" s="710">
        <f>Tabela4[[#This Row],[Valor contratual cheio]]/(365.25/12)*((365.25/12)-Tabela4[[#This Row],[Dias Inoperantes]])</f>
        <v>0</v>
      </c>
      <c r="S180" s="710">
        <f>Tabela4[[#This Row],[Valor do contrato sem o equipamento]]/(365.25/12)*Tabela4[[#This Row],[Dias Inoperantes]]</f>
        <v>0</v>
      </c>
      <c r="T180" s="710">
        <f>Tabela4[[#This Row],[Valor proporcional dias com o equipamento]]+Tabela4[[#This Row],[Valor proporcional dias sem o equipamento]]</f>
        <v>0</v>
      </c>
      <c r="U180" s="710"/>
      <c r="V180" s="783">
        <f>Tabela4[[#This Row],[Valor contratual cheio]]-Tabela4[[#This Row],[Valor proporcional total]]</f>
        <v>0</v>
      </c>
      <c r="W180" s="772"/>
    </row>
    <row r="181" spans="1:23" ht="15" hidden="1" thickBot="1">
      <c r="A181" s="704"/>
      <c r="B181" s="693" t="s">
        <v>262</v>
      </c>
      <c r="C181" s="693" t="s">
        <v>88</v>
      </c>
      <c r="D181" s="693" t="s">
        <v>170</v>
      </c>
      <c r="E181" s="694" t="s">
        <v>509</v>
      </c>
      <c r="F181" s="706" t="s">
        <v>521</v>
      </c>
      <c r="G181" s="705" t="s">
        <v>48</v>
      </c>
      <c r="H181" s="731">
        <v>0.58333333333333337</v>
      </c>
      <c r="I181" s="731">
        <v>0.93055555555555558</v>
      </c>
      <c r="J181" s="707"/>
      <c r="K181" s="708"/>
      <c r="L181" s="697">
        <f t="shared" si="12"/>
        <v>0</v>
      </c>
      <c r="M181" s="707"/>
      <c r="N181" s="708">
        <v>158.96</v>
      </c>
      <c r="O181" s="698">
        <f t="shared" si="10"/>
        <v>0</v>
      </c>
      <c r="P181" s="707"/>
      <c r="Q181" s="709"/>
      <c r="R181" s="710">
        <f>Tabela4[[#This Row],[Valor contratual cheio]]/(365.25/12)*((365.25/12)-Tabela4[[#This Row],[Dias Inoperantes]])</f>
        <v>0</v>
      </c>
      <c r="S181" s="710">
        <f>Tabela4[[#This Row],[Valor do contrato sem o equipamento]]/(365.25/12)*Tabela4[[#This Row],[Dias Inoperantes]]</f>
        <v>0</v>
      </c>
      <c r="T181" s="710">
        <f>Tabela4[[#This Row],[Valor proporcional dias com o equipamento]]+Tabela4[[#This Row],[Valor proporcional dias sem o equipamento]]</f>
        <v>0</v>
      </c>
      <c r="U181" s="710"/>
      <c r="V181" s="783">
        <f>Tabela4[[#This Row],[Valor contratual cheio]]-Tabela4[[#This Row],[Valor proporcional total]]</f>
        <v>0</v>
      </c>
      <c r="W181" s="772"/>
    </row>
    <row r="182" spans="1:23" ht="15" hidden="1" thickBot="1">
      <c r="A182" s="704"/>
      <c r="B182" s="693" t="s">
        <v>262</v>
      </c>
      <c r="C182" s="693" t="s">
        <v>88</v>
      </c>
      <c r="D182" s="693" t="s">
        <v>170</v>
      </c>
      <c r="E182" s="694" t="s">
        <v>509</v>
      </c>
      <c r="F182" s="706" t="s">
        <v>522</v>
      </c>
      <c r="G182" s="705" t="s">
        <v>48</v>
      </c>
      <c r="H182" s="731">
        <v>0.91666666666666663</v>
      </c>
      <c r="I182" s="731">
        <v>0.2638888888888889</v>
      </c>
      <c r="J182" s="707"/>
      <c r="K182" s="708"/>
      <c r="L182" s="697">
        <f t="shared" si="12"/>
        <v>0</v>
      </c>
      <c r="M182" s="707"/>
      <c r="N182" s="708">
        <v>189.03</v>
      </c>
      <c r="O182" s="698">
        <f t="shared" si="10"/>
        <v>0</v>
      </c>
      <c r="P182" s="707"/>
      <c r="Q182" s="709"/>
      <c r="R182" s="710">
        <f>Tabela4[[#This Row],[Valor contratual cheio]]/(365.25/12)*((365.25/12)-Tabela4[[#This Row],[Dias Inoperantes]])</f>
        <v>0</v>
      </c>
      <c r="S182" s="710">
        <f>Tabela4[[#This Row],[Valor do contrato sem o equipamento]]/(365.25/12)*Tabela4[[#This Row],[Dias Inoperantes]]</f>
        <v>0</v>
      </c>
      <c r="T182" s="710">
        <f>Tabela4[[#This Row],[Valor proporcional dias com o equipamento]]+Tabela4[[#This Row],[Valor proporcional dias sem o equipamento]]</f>
        <v>0</v>
      </c>
      <c r="U182" s="710"/>
      <c r="V182" s="783">
        <f>Tabela4[[#This Row],[Valor contratual cheio]]-Tabela4[[#This Row],[Valor proporcional total]]</f>
        <v>0</v>
      </c>
      <c r="W182" s="772"/>
    </row>
    <row r="183" spans="1:23" ht="15" hidden="1" thickBot="1">
      <c r="A183" s="704"/>
      <c r="B183" s="693" t="s">
        <v>262</v>
      </c>
      <c r="C183" s="693" t="s">
        <v>88</v>
      </c>
      <c r="D183" s="693" t="s">
        <v>170</v>
      </c>
      <c r="E183" s="694" t="s">
        <v>509</v>
      </c>
      <c r="F183" s="706" t="s">
        <v>523</v>
      </c>
      <c r="G183" s="705" t="s">
        <v>48</v>
      </c>
      <c r="H183" s="731">
        <v>0.91666666666666663</v>
      </c>
      <c r="I183" s="731">
        <v>0.2638888888888889</v>
      </c>
      <c r="J183" s="707"/>
      <c r="K183" s="708"/>
      <c r="L183" s="697">
        <f t="shared" si="12"/>
        <v>0</v>
      </c>
      <c r="M183" s="707"/>
      <c r="N183" s="708">
        <v>189.03</v>
      </c>
      <c r="O183" s="698">
        <f t="shared" si="10"/>
        <v>0</v>
      </c>
      <c r="P183" s="696"/>
      <c r="Q183" s="699"/>
      <c r="R183" s="712">
        <f>Tabela4[[#This Row],[Valor contratual cheio]]/(365.25/12)*((365.25/12)-Tabela4[[#This Row],[Dias Inoperantes]])</f>
        <v>0</v>
      </c>
      <c r="S183" s="712">
        <f>Tabela4[[#This Row],[Valor do contrato sem o equipamento]]/(365.25/12)*Tabela4[[#This Row],[Dias Inoperantes]]</f>
        <v>0</v>
      </c>
      <c r="T183" s="710">
        <f>Tabela4[[#This Row],[Valor proporcional dias com o equipamento]]+Tabela4[[#This Row],[Valor proporcional dias sem o equipamento]]</f>
        <v>0</v>
      </c>
      <c r="U183" s="700"/>
      <c r="V183" s="783">
        <f>Tabela4[[#This Row],[Valor contratual cheio]]-Tabela4[[#This Row],[Valor proporcional total]]</f>
        <v>0</v>
      </c>
      <c r="W183" s="772"/>
    </row>
    <row r="184" spans="1:23" ht="15" hidden="1" thickBot="1">
      <c r="A184" s="704"/>
      <c r="B184" s="693" t="s">
        <v>262</v>
      </c>
      <c r="C184" s="693" t="s">
        <v>88</v>
      </c>
      <c r="D184" s="693" t="s">
        <v>170</v>
      </c>
      <c r="E184" s="694" t="s">
        <v>509</v>
      </c>
      <c r="F184" s="706" t="s">
        <v>524</v>
      </c>
      <c r="G184" s="705" t="s">
        <v>48</v>
      </c>
      <c r="H184" s="731">
        <v>0.91666666666666663</v>
      </c>
      <c r="I184" s="731">
        <v>0.2638888888888889</v>
      </c>
      <c r="J184" s="707"/>
      <c r="K184" s="708"/>
      <c r="L184" s="697">
        <f t="shared" si="12"/>
        <v>0</v>
      </c>
      <c r="M184" s="707">
        <v>18</v>
      </c>
      <c r="N184" s="708">
        <v>189.03</v>
      </c>
      <c r="O184" s="698">
        <f t="shared" si="10"/>
        <v>3402.54</v>
      </c>
      <c r="P184" s="696"/>
      <c r="Q184" s="699"/>
      <c r="R184" s="712">
        <f>Tabela4[[#This Row],[Valor contratual cheio]]/(365.25/12)*((365.25/12)-Tabela4[[#This Row],[Dias Inoperantes]])</f>
        <v>0</v>
      </c>
      <c r="S184" s="712">
        <f>Tabela4[[#This Row],[Valor do contrato sem o equipamento]]/(365.25/12)*Tabela4[[#This Row],[Dias Inoperantes]]</f>
        <v>0</v>
      </c>
      <c r="T184" s="710">
        <f>Tabela4[[#This Row],[Valor proporcional dias com o equipamento]]+Tabela4[[#This Row],[Valor proporcional dias sem o equipamento]]</f>
        <v>0</v>
      </c>
      <c r="U184" s="700"/>
      <c r="V184" s="783">
        <f>Tabela4[[#This Row],[Valor contratual cheio]]-Tabela4[[#This Row],[Valor proporcional total]]</f>
        <v>0</v>
      </c>
      <c r="W184" s="772"/>
    </row>
    <row r="185" spans="1:23" ht="15" hidden="1" thickBot="1">
      <c r="A185" s="704"/>
      <c r="B185" s="693" t="s">
        <v>262</v>
      </c>
      <c r="C185" s="693" t="s">
        <v>88</v>
      </c>
      <c r="D185" s="693" t="s">
        <v>170</v>
      </c>
      <c r="E185" s="694" t="s">
        <v>509</v>
      </c>
      <c r="F185" s="706" t="s">
        <v>524</v>
      </c>
      <c r="G185" s="705" t="s">
        <v>22</v>
      </c>
      <c r="H185" s="731">
        <v>0.25</v>
      </c>
      <c r="I185" s="731">
        <v>0.59722222222222199</v>
      </c>
      <c r="J185" s="707"/>
      <c r="K185" s="708"/>
      <c r="L185" s="697">
        <f t="shared" si="12"/>
        <v>0</v>
      </c>
      <c r="M185" s="707"/>
      <c r="N185" s="708">
        <v>156.99</v>
      </c>
      <c r="O185" s="698">
        <f t="shared" si="10"/>
        <v>0</v>
      </c>
      <c r="P185" s="696"/>
      <c r="Q185" s="699"/>
      <c r="R185" s="712">
        <f>Tabela4[[#This Row],[Valor contratual cheio]]/(365.25/12)*((365.25/12)-Tabela4[[#This Row],[Dias Inoperantes]])</f>
        <v>0</v>
      </c>
      <c r="S185" s="712">
        <f>Tabela4[[#This Row],[Valor do contrato sem o equipamento]]/(365.25/12)*Tabela4[[#This Row],[Dias Inoperantes]]</f>
        <v>0</v>
      </c>
      <c r="T185" s="710">
        <f>Tabela4[[#This Row],[Valor proporcional dias com o equipamento]]+Tabela4[[#This Row],[Valor proporcional dias sem o equipamento]]</f>
        <v>0</v>
      </c>
      <c r="U185" s="700"/>
      <c r="V185" s="783">
        <f>Tabela4[[#This Row],[Valor contratual cheio]]-Tabela4[[#This Row],[Valor proporcional total]]</f>
        <v>0</v>
      </c>
      <c r="W185" s="772"/>
    </row>
    <row r="186" spans="1:23" ht="15" hidden="1" thickBot="1">
      <c r="A186" s="704"/>
      <c r="B186" s="693" t="s">
        <v>262</v>
      </c>
      <c r="C186" s="693" t="s">
        <v>88</v>
      </c>
      <c r="D186" s="693" t="s">
        <v>170</v>
      </c>
      <c r="E186" s="694" t="s">
        <v>509</v>
      </c>
      <c r="F186" s="706" t="s">
        <v>525</v>
      </c>
      <c r="G186" s="705" t="s">
        <v>22</v>
      </c>
      <c r="H186" s="731">
        <v>0.25</v>
      </c>
      <c r="I186" s="731">
        <v>0.59722222222222199</v>
      </c>
      <c r="J186" s="707"/>
      <c r="K186" s="708"/>
      <c r="L186" s="697">
        <f t="shared" si="12"/>
        <v>0</v>
      </c>
      <c r="M186" s="707"/>
      <c r="N186" s="708">
        <v>137.36000000000001</v>
      </c>
      <c r="O186" s="698">
        <f t="shared" si="10"/>
        <v>0</v>
      </c>
      <c r="P186" s="696"/>
      <c r="Q186" s="699"/>
      <c r="R186" s="712">
        <f>Tabela4[[#This Row],[Valor contratual cheio]]/(365.25/12)*((365.25/12)-Tabela4[[#This Row],[Dias Inoperantes]])</f>
        <v>0</v>
      </c>
      <c r="S186" s="712">
        <f>Tabela4[[#This Row],[Valor do contrato sem o equipamento]]/(365.25/12)*Tabela4[[#This Row],[Dias Inoperantes]]</f>
        <v>0</v>
      </c>
      <c r="T186" s="710">
        <f>Tabela4[[#This Row],[Valor proporcional dias com o equipamento]]+Tabela4[[#This Row],[Valor proporcional dias sem o equipamento]]</f>
        <v>0</v>
      </c>
      <c r="U186" s="700"/>
      <c r="V186" s="783">
        <f>Tabela4[[#This Row],[Valor contratual cheio]]-Tabela4[[#This Row],[Valor proporcional total]]</f>
        <v>0</v>
      </c>
      <c r="W186" s="772"/>
    </row>
    <row r="187" spans="1:23" ht="15" hidden="1" thickBot="1">
      <c r="A187" s="704"/>
      <c r="B187" s="693" t="s">
        <v>262</v>
      </c>
      <c r="C187" s="693" t="s">
        <v>88</v>
      </c>
      <c r="D187" s="693" t="s">
        <v>170</v>
      </c>
      <c r="E187" s="694" t="s">
        <v>509</v>
      </c>
      <c r="F187" s="706" t="s">
        <v>526</v>
      </c>
      <c r="G187" s="705" t="s">
        <v>48</v>
      </c>
      <c r="H187" s="731">
        <v>0.25</v>
      </c>
      <c r="I187" s="731">
        <v>0.59722222222222199</v>
      </c>
      <c r="J187" s="707"/>
      <c r="K187" s="708"/>
      <c r="L187" s="697">
        <f t="shared" si="12"/>
        <v>0</v>
      </c>
      <c r="M187" s="707"/>
      <c r="N187" s="708">
        <v>157.68</v>
      </c>
      <c r="O187" s="698">
        <f t="shared" si="10"/>
        <v>0</v>
      </c>
      <c r="P187" s="696"/>
      <c r="Q187" s="699"/>
      <c r="R187" s="712">
        <f>Tabela4[[#This Row],[Valor contratual cheio]]/(365.25/12)*((365.25/12)-Tabela4[[#This Row],[Dias Inoperantes]])</f>
        <v>0</v>
      </c>
      <c r="S187" s="712">
        <f>Tabela4[[#This Row],[Valor do contrato sem o equipamento]]/(365.25/12)*Tabela4[[#This Row],[Dias Inoperantes]]</f>
        <v>0</v>
      </c>
      <c r="T187" s="710">
        <f>Tabela4[[#This Row],[Valor proporcional dias com o equipamento]]+Tabela4[[#This Row],[Valor proporcional dias sem o equipamento]]</f>
        <v>0</v>
      </c>
      <c r="U187" s="700"/>
      <c r="V187" s="783">
        <f>Tabela4[[#This Row],[Valor contratual cheio]]-Tabela4[[#This Row],[Valor proporcional total]]</f>
        <v>0</v>
      </c>
      <c r="W187" s="772"/>
    </row>
    <row r="188" spans="1:23" ht="15" hidden="1" thickBot="1">
      <c r="A188" s="704"/>
      <c r="B188" s="693" t="s">
        <v>262</v>
      </c>
      <c r="C188" s="693" t="s">
        <v>88</v>
      </c>
      <c r="D188" s="693" t="s">
        <v>170</v>
      </c>
      <c r="E188" s="694" t="s">
        <v>509</v>
      </c>
      <c r="F188" s="706" t="s">
        <v>526</v>
      </c>
      <c r="G188" s="705" t="s">
        <v>48</v>
      </c>
      <c r="H188" s="731">
        <v>0.58333333333333337</v>
      </c>
      <c r="I188" s="731">
        <v>0.93055555555555558</v>
      </c>
      <c r="J188" s="707"/>
      <c r="K188" s="708"/>
      <c r="L188" s="697">
        <f t="shared" si="12"/>
        <v>0</v>
      </c>
      <c r="M188" s="707"/>
      <c r="N188" s="708">
        <v>158.96</v>
      </c>
      <c r="O188" s="698">
        <f t="shared" si="10"/>
        <v>0</v>
      </c>
      <c r="P188" s="696"/>
      <c r="Q188" s="699"/>
      <c r="R188" s="712">
        <f>Tabela4[[#This Row],[Valor contratual cheio]]/(365.25/12)*((365.25/12)-Tabela4[[#This Row],[Dias Inoperantes]])</f>
        <v>0</v>
      </c>
      <c r="S188" s="712">
        <f>Tabela4[[#This Row],[Valor do contrato sem o equipamento]]/(365.25/12)*Tabela4[[#This Row],[Dias Inoperantes]]</f>
        <v>0</v>
      </c>
      <c r="T188" s="710">
        <f>Tabela4[[#This Row],[Valor proporcional dias com o equipamento]]+Tabela4[[#This Row],[Valor proporcional dias sem o equipamento]]</f>
        <v>0</v>
      </c>
      <c r="U188" s="700"/>
      <c r="V188" s="783">
        <f>Tabela4[[#This Row],[Valor contratual cheio]]-Tabela4[[#This Row],[Valor proporcional total]]</f>
        <v>0</v>
      </c>
      <c r="W188" s="772"/>
    </row>
    <row r="189" spans="1:23" ht="15" hidden="1" thickBot="1">
      <c r="A189" s="704"/>
      <c r="B189" s="693" t="s">
        <v>262</v>
      </c>
      <c r="C189" s="693" t="s">
        <v>88</v>
      </c>
      <c r="D189" s="693" t="s">
        <v>170</v>
      </c>
      <c r="E189" s="694" t="s">
        <v>509</v>
      </c>
      <c r="F189" s="706" t="s">
        <v>527</v>
      </c>
      <c r="G189" s="705" t="s">
        <v>48</v>
      </c>
      <c r="H189" s="731">
        <v>0.25</v>
      </c>
      <c r="I189" s="731">
        <v>0.59722222222222199</v>
      </c>
      <c r="J189" s="707"/>
      <c r="K189" s="708"/>
      <c r="L189" s="697">
        <f t="shared" si="12"/>
        <v>0</v>
      </c>
      <c r="M189" s="707"/>
      <c r="N189" s="708">
        <v>157.68</v>
      </c>
      <c r="O189" s="698">
        <f t="shared" ref="O189:O252" si="13">M189*N189</f>
        <v>0</v>
      </c>
      <c r="P189" s="696"/>
      <c r="Q189" s="699"/>
      <c r="R189" s="712">
        <f>Tabela4[[#This Row],[Valor contratual cheio]]/(365.25/12)*((365.25/12)-Tabela4[[#This Row],[Dias Inoperantes]])</f>
        <v>0</v>
      </c>
      <c r="S189" s="712">
        <f>Tabela4[[#This Row],[Valor do contrato sem o equipamento]]/(365.25/12)*Tabela4[[#This Row],[Dias Inoperantes]]</f>
        <v>0</v>
      </c>
      <c r="T189" s="710">
        <f>Tabela4[[#This Row],[Valor proporcional dias com o equipamento]]+Tabela4[[#This Row],[Valor proporcional dias sem o equipamento]]</f>
        <v>0</v>
      </c>
      <c r="U189" s="700"/>
      <c r="V189" s="783">
        <f>Tabela4[[#This Row],[Valor contratual cheio]]-Tabela4[[#This Row],[Valor proporcional total]]</f>
        <v>0</v>
      </c>
      <c r="W189" s="772"/>
    </row>
    <row r="190" spans="1:23" ht="15" hidden="1" thickBot="1">
      <c r="A190" s="704"/>
      <c r="B190" s="693" t="s">
        <v>262</v>
      </c>
      <c r="C190" s="693" t="s">
        <v>88</v>
      </c>
      <c r="D190" s="693" t="s">
        <v>170</v>
      </c>
      <c r="E190" s="694" t="s">
        <v>509</v>
      </c>
      <c r="F190" s="706" t="s">
        <v>527</v>
      </c>
      <c r="G190" s="705" t="s">
        <v>48</v>
      </c>
      <c r="H190" s="731">
        <v>0.58333333333333337</v>
      </c>
      <c r="I190" s="731">
        <v>0.93055555555555558</v>
      </c>
      <c r="J190" s="707"/>
      <c r="K190" s="708"/>
      <c r="L190" s="697">
        <f t="shared" ref="L190:L221" si="14">J190*K190</f>
        <v>0</v>
      </c>
      <c r="M190" s="707"/>
      <c r="N190" s="708">
        <v>158.96</v>
      </c>
      <c r="O190" s="698">
        <f t="shared" si="13"/>
        <v>0</v>
      </c>
      <c r="P190" s="696"/>
      <c r="Q190" s="699"/>
      <c r="R190" s="712">
        <f>Tabela4[[#This Row],[Valor contratual cheio]]/(365.25/12)*((365.25/12)-Tabela4[[#This Row],[Dias Inoperantes]])</f>
        <v>0</v>
      </c>
      <c r="S190" s="712">
        <f>Tabela4[[#This Row],[Valor do contrato sem o equipamento]]/(365.25/12)*Tabela4[[#This Row],[Dias Inoperantes]]</f>
        <v>0</v>
      </c>
      <c r="T190" s="710">
        <f>Tabela4[[#This Row],[Valor proporcional dias com o equipamento]]+Tabela4[[#This Row],[Valor proporcional dias sem o equipamento]]</f>
        <v>0</v>
      </c>
      <c r="U190" s="700"/>
      <c r="V190" s="783">
        <f>Tabela4[[#This Row],[Valor contratual cheio]]-Tabela4[[#This Row],[Valor proporcional total]]</f>
        <v>0</v>
      </c>
      <c r="W190" s="772"/>
    </row>
    <row r="191" spans="1:23" ht="15" hidden="1" thickBot="1">
      <c r="A191" s="704"/>
      <c r="B191" s="693" t="s">
        <v>262</v>
      </c>
      <c r="C191" s="693" t="s">
        <v>88</v>
      </c>
      <c r="D191" s="693" t="s">
        <v>170</v>
      </c>
      <c r="E191" s="694" t="s">
        <v>509</v>
      </c>
      <c r="F191" s="706" t="s">
        <v>528</v>
      </c>
      <c r="G191" s="705" t="s">
        <v>48</v>
      </c>
      <c r="H191" s="731">
        <v>0.25</v>
      </c>
      <c r="I191" s="731">
        <v>0.59722222222222199</v>
      </c>
      <c r="J191" s="707"/>
      <c r="K191" s="708"/>
      <c r="L191" s="697">
        <f t="shared" si="14"/>
        <v>0</v>
      </c>
      <c r="M191" s="707"/>
      <c r="N191" s="708">
        <v>157.68</v>
      </c>
      <c r="O191" s="698">
        <f t="shared" si="13"/>
        <v>0</v>
      </c>
      <c r="P191" s="696"/>
      <c r="Q191" s="699"/>
      <c r="R191" s="712">
        <f>Tabela4[[#This Row],[Valor contratual cheio]]/(365.25/12)*((365.25/12)-Tabela4[[#This Row],[Dias Inoperantes]])</f>
        <v>0</v>
      </c>
      <c r="S191" s="712">
        <f>Tabela4[[#This Row],[Valor do contrato sem o equipamento]]/(365.25/12)*Tabela4[[#This Row],[Dias Inoperantes]]</f>
        <v>0</v>
      </c>
      <c r="T191" s="710">
        <f>Tabela4[[#This Row],[Valor proporcional dias com o equipamento]]+Tabela4[[#This Row],[Valor proporcional dias sem o equipamento]]</f>
        <v>0</v>
      </c>
      <c r="U191" s="700"/>
      <c r="V191" s="783">
        <f>Tabela4[[#This Row],[Valor contratual cheio]]-Tabela4[[#This Row],[Valor proporcional total]]</f>
        <v>0</v>
      </c>
      <c r="W191" s="772"/>
    </row>
    <row r="192" spans="1:23" ht="15" hidden="1" thickBot="1">
      <c r="A192" s="704"/>
      <c r="B192" s="693" t="s">
        <v>262</v>
      </c>
      <c r="C192" s="693" t="s">
        <v>88</v>
      </c>
      <c r="D192" s="693" t="s">
        <v>170</v>
      </c>
      <c r="E192" s="694" t="s">
        <v>509</v>
      </c>
      <c r="F192" s="706" t="s">
        <v>528</v>
      </c>
      <c r="G192" s="705" t="s">
        <v>48</v>
      </c>
      <c r="H192" s="731">
        <v>0.58333333333333337</v>
      </c>
      <c r="I192" s="731">
        <v>0.93055555555555558</v>
      </c>
      <c r="J192" s="707"/>
      <c r="K192" s="708"/>
      <c r="L192" s="697">
        <f t="shared" si="14"/>
        <v>0</v>
      </c>
      <c r="M192" s="707"/>
      <c r="N192" s="708">
        <v>158.96</v>
      </c>
      <c r="O192" s="698">
        <f t="shared" si="13"/>
        <v>0</v>
      </c>
      <c r="P192" s="696"/>
      <c r="Q192" s="699"/>
      <c r="R192" s="712">
        <f>Tabela4[[#This Row],[Valor contratual cheio]]/(365.25/12)*((365.25/12)-Tabela4[[#This Row],[Dias Inoperantes]])</f>
        <v>0</v>
      </c>
      <c r="S192" s="712">
        <f>Tabela4[[#This Row],[Valor do contrato sem o equipamento]]/(365.25/12)*Tabela4[[#This Row],[Dias Inoperantes]]</f>
        <v>0</v>
      </c>
      <c r="T192" s="710">
        <f>Tabela4[[#This Row],[Valor proporcional dias com o equipamento]]+Tabela4[[#This Row],[Valor proporcional dias sem o equipamento]]</f>
        <v>0</v>
      </c>
      <c r="U192" s="700"/>
      <c r="V192" s="783">
        <f>Tabela4[[#This Row],[Valor contratual cheio]]-Tabela4[[#This Row],[Valor proporcional total]]</f>
        <v>0</v>
      </c>
      <c r="W192" s="772"/>
    </row>
    <row r="193" spans="1:23" ht="15" hidden="1" thickBot="1">
      <c r="A193" s="704"/>
      <c r="B193" s="693" t="s">
        <v>262</v>
      </c>
      <c r="C193" s="693" t="s">
        <v>88</v>
      </c>
      <c r="D193" s="693" t="s">
        <v>170</v>
      </c>
      <c r="E193" s="694" t="s">
        <v>509</v>
      </c>
      <c r="F193" s="706" t="s">
        <v>529</v>
      </c>
      <c r="G193" s="705" t="s">
        <v>11</v>
      </c>
      <c r="H193" s="731">
        <v>0.41666666666666669</v>
      </c>
      <c r="I193" s="731">
        <v>0.91666666666666663</v>
      </c>
      <c r="J193" s="707"/>
      <c r="K193" s="708"/>
      <c r="L193" s="697">
        <f t="shared" si="14"/>
        <v>0</v>
      </c>
      <c r="M193" s="707"/>
      <c r="N193" s="708">
        <v>147.83000000000001</v>
      </c>
      <c r="O193" s="698">
        <f t="shared" si="13"/>
        <v>0</v>
      </c>
      <c r="P193" s="696"/>
      <c r="Q193" s="699"/>
      <c r="R193" s="712">
        <f>Tabela4[[#This Row],[Valor contratual cheio]]/(365.25/12)*((365.25/12)-Tabela4[[#This Row],[Dias Inoperantes]])</f>
        <v>0</v>
      </c>
      <c r="S193" s="712">
        <f>Tabela4[[#This Row],[Valor do contrato sem o equipamento]]/(365.25/12)*Tabela4[[#This Row],[Dias Inoperantes]]</f>
        <v>0</v>
      </c>
      <c r="T193" s="710">
        <f>Tabela4[[#This Row],[Valor proporcional dias com o equipamento]]+Tabela4[[#This Row],[Valor proporcional dias sem o equipamento]]</f>
        <v>0</v>
      </c>
      <c r="U193" s="700"/>
      <c r="V193" s="783">
        <f>Tabela4[[#This Row],[Valor contratual cheio]]-Tabela4[[#This Row],[Valor proporcional total]]</f>
        <v>0</v>
      </c>
      <c r="W193" s="772"/>
    </row>
    <row r="194" spans="1:23" ht="15" hidden="1" thickBot="1">
      <c r="A194" s="704"/>
      <c r="B194" s="693" t="s">
        <v>262</v>
      </c>
      <c r="C194" s="693" t="s">
        <v>88</v>
      </c>
      <c r="D194" s="693" t="s">
        <v>170</v>
      </c>
      <c r="E194" s="694" t="s">
        <v>509</v>
      </c>
      <c r="F194" s="706" t="s">
        <v>529</v>
      </c>
      <c r="G194" s="705" t="s">
        <v>11</v>
      </c>
      <c r="H194" s="731">
        <v>0.25</v>
      </c>
      <c r="I194" s="731">
        <v>0.75</v>
      </c>
      <c r="J194" s="707"/>
      <c r="K194" s="708"/>
      <c r="L194" s="697">
        <f t="shared" si="14"/>
        <v>0</v>
      </c>
      <c r="M194" s="707"/>
      <c r="N194" s="708">
        <v>147.83000000000001</v>
      </c>
      <c r="O194" s="698">
        <f t="shared" si="13"/>
        <v>0</v>
      </c>
      <c r="P194" s="696"/>
      <c r="Q194" s="699"/>
      <c r="R194" s="712">
        <f>Tabela4[[#This Row],[Valor contratual cheio]]/(365.25/12)*((365.25/12)-Tabela4[[#This Row],[Dias Inoperantes]])</f>
        <v>0</v>
      </c>
      <c r="S194" s="712">
        <f>Tabela4[[#This Row],[Valor do contrato sem o equipamento]]/(365.25/12)*Tabela4[[#This Row],[Dias Inoperantes]]</f>
        <v>0</v>
      </c>
      <c r="T194" s="710">
        <f>Tabela4[[#This Row],[Valor proporcional dias com o equipamento]]+Tabela4[[#This Row],[Valor proporcional dias sem o equipamento]]</f>
        <v>0</v>
      </c>
      <c r="U194" s="700"/>
      <c r="V194" s="783">
        <f>Tabela4[[#This Row],[Valor contratual cheio]]-Tabela4[[#This Row],[Valor proporcional total]]</f>
        <v>0</v>
      </c>
      <c r="W194" s="772"/>
    </row>
    <row r="195" spans="1:23" ht="15" hidden="1" thickBot="1">
      <c r="A195" s="704"/>
      <c r="B195" s="693" t="s">
        <v>262</v>
      </c>
      <c r="C195" s="693" t="s">
        <v>88</v>
      </c>
      <c r="D195" s="693" t="s">
        <v>170</v>
      </c>
      <c r="E195" s="694" t="s">
        <v>509</v>
      </c>
      <c r="F195" s="706" t="s">
        <v>530</v>
      </c>
      <c r="G195" s="705" t="s">
        <v>48</v>
      </c>
      <c r="H195" s="731">
        <v>0.25</v>
      </c>
      <c r="I195" s="731">
        <v>0.59722222222222199</v>
      </c>
      <c r="J195" s="707"/>
      <c r="K195" s="708"/>
      <c r="L195" s="697">
        <f t="shared" si="14"/>
        <v>0</v>
      </c>
      <c r="M195" s="707"/>
      <c r="N195" s="708">
        <v>157.68</v>
      </c>
      <c r="O195" s="698">
        <f t="shared" si="13"/>
        <v>0</v>
      </c>
      <c r="P195" s="696"/>
      <c r="Q195" s="699"/>
      <c r="R195" s="712">
        <f>Tabela4[[#This Row],[Valor contratual cheio]]/(365.25/12)*((365.25/12)-Tabela4[[#This Row],[Dias Inoperantes]])</f>
        <v>0</v>
      </c>
      <c r="S195" s="712">
        <f>Tabela4[[#This Row],[Valor do contrato sem o equipamento]]/(365.25/12)*Tabela4[[#This Row],[Dias Inoperantes]]</f>
        <v>0</v>
      </c>
      <c r="T195" s="710">
        <f>Tabela4[[#This Row],[Valor proporcional dias com o equipamento]]+Tabela4[[#This Row],[Valor proporcional dias sem o equipamento]]</f>
        <v>0</v>
      </c>
      <c r="U195" s="700"/>
      <c r="V195" s="783">
        <f>Tabela4[[#This Row],[Valor contratual cheio]]-Tabela4[[#This Row],[Valor proporcional total]]</f>
        <v>0</v>
      </c>
      <c r="W195" s="772"/>
    </row>
    <row r="196" spans="1:23" ht="15" hidden="1" thickBot="1">
      <c r="A196" s="704"/>
      <c r="B196" s="693" t="s">
        <v>262</v>
      </c>
      <c r="C196" s="693" t="s">
        <v>88</v>
      </c>
      <c r="D196" s="693" t="s">
        <v>170</v>
      </c>
      <c r="E196" s="694" t="s">
        <v>509</v>
      </c>
      <c r="F196" s="706" t="s">
        <v>530</v>
      </c>
      <c r="G196" s="705" t="s">
        <v>48</v>
      </c>
      <c r="H196" s="731">
        <v>0.58333333333333337</v>
      </c>
      <c r="I196" s="731">
        <v>0.93055555555555558</v>
      </c>
      <c r="J196" s="707"/>
      <c r="K196" s="708"/>
      <c r="L196" s="697">
        <f t="shared" si="14"/>
        <v>0</v>
      </c>
      <c r="M196" s="707"/>
      <c r="N196" s="708">
        <v>158.96</v>
      </c>
      <c r="O196" s="698">
        <f t="shared" si="13"/>
        <v>0</v>
      </c>
      <c r="P196" s="696"/>
      <c r="Q196" s="699"/>
      <c r="R196" s="712">
        <f>Tabela4[[#This Row],[Valor contratual cheio]]/(365.25/12)*((365.25/12)-Tabela4[[#This Row],[Dias Inoperantes]])</f>
        <v>0</v>
      </c>
      <c r="S196" s="712">
        <f>Tabela4[[#This Row],[Valor do contrato sem o equipamento]]/(365.25/12)*Tabela4[[#This Row],[Dias Inoperantes]]</f>
        <v>0</v>
      </c>
      <c r="T196" s="710">
        <f>Tabela4[[#This Row],[Valor proporcional dias com o equipamento]]+Tabela4[[#This Row],[Valor proporcional dias sem o equipamento]]</f>
        <v>0</v>
      </c>
      <c r="U196" s="700"/>
      <c r="V196" s="783">
        <f>Tabela4[[#This Row],[Valor contratual cheio]]-Tabela4[[#This Row],[Valor proporcional total]]</f>
        <v>0</v>
      </c>
      <c r="W196" s="772"/>
    </row>
    <row r="197" spans="1:23" ht="15" hidden="1" thickBot="1">
      <c r="A197" s="704"/>
      <c r="B197" s="693" t="s">
        <v>100</v>
      </c>
      <c r="C197" s="693" t="s">
        <v>210</v>
      </c>
      <c r="D197" s="693" t="s">
        <v>334</v>
      </c>
      <c r="E197" s="694" t="s">
        <v>509</v>
      </c>
      <c r="F197" s="695" t="s">
        <v>510</v>
      </c>
      <c r="G197" s="693" t="s">
        <v>511</v>
      </c>
      <c r="H197" s="731">
        <v>0.45833333333333298</v>
      </c>
      <c r="I197" s="731">
        <v>0.95833333333333304</v>
      </c>
      <c r="J197" s="696"/>
      <c r="K197" s="697">
        <v>31.88</v>
      </c>
      <c r="L197" s="697">
        <f t="shared" si="14"/>
        <v>0</v>
      </c>
      <c r="M197" s="696"/>
      <c r="N197" s="697">
        <v>201.11</v>
      </c>
      <c r="O197" s="698">
        <f t="shared" si="13"/>
        <v>0</v>
      </c>
      <c r="P197" s="696"/>
      <c r="Q197" s="699"/>
      <c r="R197" s="700">
        <f>Tabela4[[#This Row],[Valor contratual cheio]]/(365.25/12)*((365.25/12)-Tabela4[[#This Row],[Dias Inoperantes]])</f>
        <v>0</v>
      </c>
      <c r="S197" s="699">
        <f>Tabela4[[#This Row],[Valor do contrato sem o equipamento]]/(365.25/12)*Tabela4[[#This Row],[Dias Inoperantes]]</f>
        <v>0</v>
      </c>
      <c r="T197" s="784">
        <f>Tabela4[[#This Row],[Valor proporcional dias com o equipamento]]+Tabela4[[#This Row],[Valor proporcional dias sem o equipamento]]</f>
        <v>0</v>
      </c>
      <c r="U197" s="700"/>
      <c r="V197" s="783">
        <f>Tabela4[[#This Row],[Valor contratual cheio]]-Tabela4[[#This Row],[Valor proporcional total]]</f>
        <v>0</v>
      </c>
      <c r="W197" s="772"/>
    </row>
    <row r="198" spans="1:23" ht="15" hidden="1" thickBot="1">
      <c r="A198" s="704"/>
      <c r="B198" s="693" t="s">
        <v>100</v>
      </c>
      <c r="C198" s="693" t="s">
        <v>210</v>
      </c>
      <c r="D198" s="693" t="s">
        <v>334</v>
      </c>
      <c r="E198" s="694" t="s">
        <v>509</v>
      </c>
      <c r="F198" s="695" t="s">
        <v>10</v>
      </c>
      <c r="G198" s="693" t="s">
        <v>511</v>
      </c>
      <c r="H198" s="731">
        <v>0.41666666666666702</v>
      </c>
      <c r="I198" s="731">
        <v>0.91666666666666696</v>
      </c>
      <c r="J198" s="696"/>
      <c r="K198" s="697">
        <v>29.56</v>
      </c>
      <c r="L198" s="697">
        <f t="shared" si="14"/>
        <v>0</v>
      </c>
      <c r="M198" s="696"/>
      <c r="N198" s="697">
        <v>186.47</v>
      </c>
      <c r="O198" s="698">
        <f t="shared" si="13"/>
        <v>0</v>
      </c>
      <c r="P198" s="696"/>
      <c r="Q198" s="699"/>
      <c r="R198" s="700">
        <f>Tabela4[[#This Row],[Valor contratual cheio]]/(365.25/12)*((365.25/12)-Tabela4[[#This Row],[Dias Inoperantes]])</f>
        <v>0</v>
      </c>
      <c r="S198" s="699">
        <f>Tabela4[[#This Row],[Valor do contrato sem o equipamento]]/(365.25/12)*Tabela4[[#This Row],[Dias Inoperantes]]</f>
        <v>0</v>
      </c>
      <c r="T198" s="784">
        <f>Tabela4[[#This Row],[Valor proporcional dias com o equipamento]]+Tabela4[[#This Row],[Valor proporcional dias sem o equipamento]]</f>
        <v>0</v>
      </c>
      <c r="U198" s="700"/>
      <c r="V198" s="783">
        <f>Tabela4[[#This Row],[Valor contratual cheio]]-Tabela4[[#This Row],[Valor proporcional total]]</f>
        <v>0</v>
      </c>
      <c r="W198" s="772"/>
    </row>
    <row r="199" spans="1:23" ht="15" hidden="1" thickBot="1">
      <c r="A199" s="704"/>
      <c r="B199" s="693" t="s">
        <v>100</v>
      </c>
      <c r="C199" s="693" t="s">
        <v>210</v>
      </c>
      <c r="D199" s="693" t="s">
        <v>334</v>
      </c>
      <c r="E199" s="694" t="s">
        <v>509</v>
      </c>
      <c r="F199" s="695" t="s">
        <v>10</v>
      </c>
      <c r="G199" s="693" t="s">
        <v>511</v>
      </c>
      <c r="H199" s="731">
        <v>0.45833333333333298</v>
      </c>
      <c r="I199" s="731">
        <v>0.95833333333333304</v>
      </c>
      <c r="J199" s="696">
        <v>0.4</v>
      </c>
      <c r="K199" s="697">
        <v>30.11</v>
      </c>
      <c r="L199" s="697">
        <f t="shared" si="14"/>
        <v>12.044</v>
      </c>
      <c r="M199" s="696"/>
      <c r="N199" s="697">
        <v>189.91</v>
      </c>
      <c r="O199" s="698">
        <f t="shared" si="13"/>
        <v>0</v>
      </c>
      <c r="P199" s="696"/>
      <c r="Q199" s="699"/>
      <c r="R199" s="700">
        <f>Tabela4[[#This Row],[Valor contratual cheio]]/(365.25/12)*((365.25/12)-Tabela4[[#This Row],[Dias Inoperantes]])</f>
        <v>0</v>
      </c>
      <c r="S199" s="699">
        <f>Tabela4[[#This Row],[Valor do contrato sem o equipamento]]/(365.25/12)*Tabela4[[#This Row],[Dias Inoperantes]]</f>
        <v>0</v>
      </c>
      <c r="T199" s="784">
        <f>Tabela4[[#This Row],[Valor proporcional dias com o equipamento]]+Tabela4[[#This Row],[Valor proporcional dias sem o equipamento]]</f>
        <v>0</v>
      </c>
      <c r="U199" s="700"/>
      <c r="V199" s="783">
        <f>Tabela4[[#This Row],[Valor contratual cheio]]-Tabela4[[#This Row],[Valor proporcional total]]</f>
        <v>0</v>
      </c>
      <c r="W199" s="772"/>
    </row>
    <row r="200" spans="1:23" ht="15" hidden="1" thickBot="1">
      <c r="A200" s="704"/>
      <c r="B200" s="693" t="s">
        <v>100</v>
      </c>
      <c r="C200" s="693" t="s">
        <v>210</v>
      </c>
      <c r="D200" s="693" t="s">
        <v>334</v>
      </c>
      <c r="E200" s="694" t="s">
        <v>509</v>
      </c>
      <c r="F200" s="695" t="s">
        <v>10</v>
      </c>
      <c r="G200" s="693" t="s">
        <v>511</v>
      </c>
      <c r="H200" s="731">
        <v>0.33333333333333298</v>
      </c>
      <c r="I200" s="731">
        <v>0.83333333333333304</v>
      </c>
      <c r="J200" s="696"/>
      <c r="K200" s="697">
        <v>29.56</v>
      </c>
      <c r="L200" s="697">
        <f t="shared" si="14"/>
        <v>0</v>
      </c>
      <c r="M200" s="696"/>
      <c r="N200" s="697">
        <v>186.47</v>
      </c>
      <c r="O200" s="698">
        <f t="shared" si="13"/>
        <v>0</v>
      </c>
      <c r="P200" s="696"/>
      <c r="Q200" s="699"/>
      <c r="R200" s="700">
        <f>Tabela4[[#This Row],[Valor contratual cheio]]/(365.25/12)*((365.25/12)-Tabela4[[#This Row],[Dias Inoperantes]])</f>
        <v>0</v>
      </c>
      <c r="S200" s="699">
        <f>Tabela4[[#This Row],[Valor do contrato sem o equipamento]]/(365.25/12)*Tabela4[[#This Row],[Dias Inoperantes]]</f>
        <v>0</v>
      </c>
      <c r="T200" s="784">
        <f>Tabela4[[#This Row],[Valor proporcional dias com o equipamento]]+Tabela4[[#This Row],[Valor proporcional dias sem o equipamento]]</f>
        <v>0</v>
      </c>
      <c r="U200" s="700"/>
      <c r="V200" s="783">
        <f>Tabela4[[#This Row],[Valor contratual cheio]]-Tabela4[[#This Row],[Valor proporcional total]]</f>
        <v>0</v>
      </c>
      <c r="W200" s="772"/>
    </row>
    <row r="201" spans="1:23" ht="15" hidden="1" thickBot="1">
      <c r="A201" s="704"/>
      <c r="B201" s="693" t="s">
        <v>100</v>
      </c>
      <c r="C201" s="693" t="s">
        <v>210</v>
      </c>
      <c r="D201" s="693" t="s">
        <v>334</v>
      </c>
      <c r="E201" s="694" t="s">
        <v>509</v>
      </c>
      <c r="F201" s="695" t="s">
        <v>10</v>
      </c>
      <c r="G201" s="693" t="s">
        <v>511</v>
      </c>
      <c r="H201" s="731">
        <v>0.33333333333333298</v>
      </c>
      <c r="I201" s="731">
        <v>0.83333333333333304</v>
      </c>
      <c r="J201" s="696"/>
      <c r="K201" s="697">
        <v>29.56</v>
      </c>
      <c r="L201" s="697">
        <f t="shared" si="14"/>
        <v>0</v>
      </c>
      <c r="M201" s="696"/>
      <c r="N201" s="697">
        <v>186.47</v>
      </c>
      <c r="O201" s="698">
        <f t="shared" si="13"/>
        <v>0</v>
      </c>
      <c r="P201" s="696"/>
      <c r="Q201" s="699"/>
      <c r="R201" s="700">
        <f>Tabela4[[#This Row],[Valor contratual cheio]]/(365.25/12)*((365.25/12)-Tabela4[[#This Row],[Dias Inoperantes]])</f>
        <v>0</v>
      </c>
      <c r="S201" s="699">
        <f>Tabela4[[#This Row],[Valor do contrato sem o equipamento]]/(365.25/12)*Tabela4[[#This Row],[Dias Inoperantes]]</f>
        <v>0</v>
      </c>
      <c r="T201" s="784">
        <f>Tabela4[[#This Row],[Valor proporcional dias com o equipamento]]+Tabela4[[#This Row],[Valor proporcional dias sem o equipamento]]</f>
        <v>0</v>
      </c>
      <c r="U201" s="700"/>
      <c r="V201" s="783">
        <f>Tabela4[[#This Row],[Valor contratual cheio]]-Tabela4[[#This Row],[Valor proporcional total]]</f>
        <v>0</v>
      </c>
      <c r="W201" s="772"/>
    </row>
    <row r="202" spans="1:23" ht="15" hidden="1" thickBot="1">
      <c r="A202" s="704"/>
      <c r="B202" s="693" t="s">
        <v>100</v>
      </c>
      <c r="C202" s="693" t="s">
        <v>88</v>
      </c>
      <c r="D202" s="693" t="s">
        <v>140</v>
      </c>
      <c r="E202" s="694" t="s">
        <v>509</v>
      </c>
      <c r="F202" s="695" t="s">
        <v>566</v>
      </c>
      <c r="G202" s="705" t="s">
        <v>511</v>
      </c>
      <c r="H202" s="731">
        <v>0.45833333333333298</v>
      </c>
      <c r="I202" s="731">
        <v>0.95833333333333304</v>
      </c>
      <c r="J202" s="707"/>
      <c r="K202" s="708">
        <v>31.41</v>
      </c>
      <c r="L202" s="697">
        <f t="shared" si="14"/>
        <v>0</v>
      </c>
      <c r="M202" s="707"/>
      <c r="N202" s="708">
        <v>198.13</v>
      </c>
      <c r="O202" s="698">
        <f t="shared" si="13"/>
        <v>0</v>
      </c>
      <c r="P202" s="696"/>
      <c r="Q202" s="699"/>
      <c r="R202" s="712">
        <f>Tabela4[[#This Row],[Valor contratual cheio]]/(365.25/12)*((365.25/12)-Tabela4[[#This Row],[Dias Inoperantes]])</f>
        <v>0</v>
      </c>
      <c r="S202" s="712">
        <f>Tabela4[[#This Row],[Valor do contrato sem o equipamento]]/(365.25/12)*Tabela4[[#This Row],[Dias Inoperantes]]</f>
        <v>0</v>
      </c>
      <c r="T202" s="710">
        <f>Tabela4[[#This Row],[Valor proporcional dias com o equipamento]]+Tabela4[[#This Row],[Valor proporcional dias sem o equipamento]]</f>
        <v>0</v>
      </c>
      <c r="U202" s="700"/>
      <c r="V202" s="783">
        <f>Tabela4[[#This Row],[Valor contratual cheio]]-Tabela4[[#This Row],[Valor proporcional total]]</f>
        <v>0</v>
      </c>
      <c r="W202" s="772"/>
    </row>
    <row r="203" spans="1:23" ht="15" hidden="1" thickBot="1">
      <c r="A203" s="704"/>
      <c r="B203" s="693" t="s">
        <v>100</v>
      </c>
      <c r="C203" s="693" t="s">
        <v>88</v>
      </c>
      <c r="D203" s="693" t="s">
        <v>140</v>
      </c>
      <c r="E203" s="694" t="s">
        <v>509</v>
      </c>
      <c r="F203" s="713" t="s">
        <v>566</v>
      </c>
      <c r="G203" s="705" t="s">
        <v>511</v>
      </c>
      <c r="H203" s="731">
        <v>0.45833333333333298</v>
      </c>
      <c r="I203" s="731">
        <v>0.95833333333333304</v>
      </c>
      <c r="J203" s="707"/>
      <c r="K203" s="708">
        <v>31.41</v>
      </c>
      <c r="L203" s="697">
        <f t="shared" si="14"/>
        <v>0</v>
      </c>
      <c r="M203" s="707"/>
      <c r="N203" s="708">
        <v>198.13</v>
      </c>
      <c r="O203" s="698">
        <f t="shared" si="13"/>
        <v>0</v>
      </c>
      <c r="P203" s="707"/>
      <c r="Q203" s="699"/>
      <c r="R203" s="712">
        <f>Tabela4[[#This Row],[Valor contratual cheio]]/(365.25/12)*((365.25/12)-Tabela4[[#This Row],[Dias Inoperantes]])</f>
        <v>0</v>
      </c>
      <c r="S203" s="712">
        <f>Tabela4[[#This Row],[Valor do contrato sem o equipamento]]/(365.25/12)*Tabela4[[#This Row],[Dias Inoperantes]]</f>
        <v>0</v>
      </c>
      <c r="T203" s="710">
        <f>Tabela4[[#This Row],[Valor proporcional dias com o equipamento]]+Tabela4[[#This Row],[Valor proporcional dias sem o equipamento]]</f>
        <v>0</v>
      </c>
      <c r="U203" s="714"/>
      <c r="V203" s="783">
        <f>Tabela4[[#This Row],[Valor contratual cheio]]-Tabela4[[#This Row],[Valor proporcional total]]</f>
        <v>0</v>
      </c>
      <c r="W203" s="772"/>
    </row>
    <row r="204" spans="1:23" ht="15" hidden="1" thickBot="1">
      <c r="A204" s="704"/>
      <c r="B204" s="693" t="s">
        <v>100</v>
      </c>
      <c r="C204" s="693" t="s">
        <v>88</v>
      </c>
      <c r="D204" s="693" t="s">
        <v>140</v>
      </c>
      <c r="E204" s="694" t="s">
        <v>509</v>
      </c>
      <c r="F204" s="713" t="s">
        <v>567</v>
      </c>
      <c r="G204" s="705" t="s">
        <v>24</v>
      </c>
      <c r="H204" s="731">
        <v>0.25</v>
      </c>
      <c r="I204" s="731">
        <v>0.59722222222222199</v>
      </c>
      <c r="J204" s="707"/>
      <c r="K204" s="708">
        <v>27.66</v>
      </c>
      <c r="L204" s="697">
        <f t="shared" si="14"/>
        <v>0</v>
      </c>
      <c r="M204" s="707"/>
      <c r="N204" s="708">
        <v>199.9</v>
      </c>
      <c r="O204" s="698">
        <f t="shared" si="13"/>
        <v>0</v>
      </c>
      <c r="P204" s="707"/>
      <c r="Q204" s="699"/>
      <c r="R204" s="712">
        <f>Tabela4[[#This Row],[Valor contratual cheio]]/(365.25/12)*((365.25/12)-Tabela4[[#This Row],[Dias Inoperantes]])</f>
        <v>0</v>
      </c>
      <c r="S204" s="712">
        <f>Tabela4[[#This Row],[Valor do contrato sem o equipamento]]/(365.25/12)*Tabela4[[#This Row],[Dias Inoperantes]]</f>
        <v>0</v>
      </c>
      <c r="T204" s="710">
        <f>Tabela4[[#This Row],[Valor proporcional dias com o equipamento]]+Tabela4[[#This Row],[Valor proporcional dias sem o equipamento]]</f>
        <v>0</v>
      </c>
      <c r="U204" s="714"/>
      <c r="V204" s="783">
        <f>Tabela4[[#This Row],[Valor contratual cheio]]-Tabela4[[#This Row],[Valor proporcional total]]</f>
        <v>0</v>
      </c>
      <c r="W204" s="772"/>
    </row>
    <row r="205" spans="1:23" ht="15" hidden="1" thickBot="1">
      <c r="A205" s="704"/>
      <c r="B205" s="693" t="s">
        <v>100</v>
      </c>
      <c r="C205" s="693" t="s">
        <v>88</v>
      </c>
      <c r="D205" s="693" t="s">
        <v>140</v>
      </c>
      <c r="E205" s="694" t="s">
        <v>509</v>
      </c>
      <c r="F205" s="713" t="s">
        <v>568</v>
      </c>
      <c r="G205" s="705" t="s">
        <v>24</v>
      </c>
      <c r="H205" s="731">
        <v>0.29166666666666702</v>
      </c>
      <c r="I205" s="731">
        <v>0.72222222222222199</v>
      </c>
      <c r="J205" s="707"/>
      <c r="K205" s="708">
        <v>21.37</v>
      </c>
      <c r="L205" s="697">
        <f t="shared" si="14"/>
        <v>0</v>
      </c>
      <c r="M205" s="707"/>
      <c r="N205" s="708">
        <v>154.49</v>
      </c>
      <c r="O205" s="698">
        <f t="shared" si="13"/>
        <v>0</v>
      </c>
      <c r="P205" s="707"/>
      <c r="Q205" s="699"/>
      <c r="R205" s="712">
        <f>Tabela4[[#This Row],[Valor contratual cheio]]/(365.25/12)*((365.25/12)-Tabela4[[#This Row],[Dias Inoperantes]])</f>
        <v>0</v>
      </c>
      <c r="S205" s="712">
        <f>Tabela4[[#This Row],[Valor do contrato sem o equipamento]]/(365.25/12)*Tabela4[[#This Row],[Dias Inoperantes]]</f>
        <v>0</v>
      </c>
      <c r="T205" s="710">
        <f>Tabela4[[#This Row],[Valor proporcional dias com o equipamento]]+Tabela4[[#This Row],[Valor proporcional dias sem o equipamento]]</f>
        <v>0</v>
      </c>
      <c r="U205" s="714"/>
      <c r="V205" s="783">
        <f>Tabela4[[#This Row],[Valor contratual cheio]]-Tabela4[[#This Row],[Valor proporcional total]]</f>
        <v>0</v>
      </c>
      <c r="W205" s="772"/>
    </row>
    <row r="206" spans="1:23" ht="15" hidden="1" thickBot="1">
      <c r="A206" s="704"/>
      <c r="B206" s="693" t="s">
        <v>100</v>
      </c>
      <c r="C206" s="693" t="s">
        <v>88</v>
      </c>
      <c r="D206" s="693" t="s">
        <v>140</v>
      </c>
      <c r="E206" s="694" t="s">
        <v>509</v>
      </c>
      <c r="F206" s="713" t="s">
        <v>569</v>
      </c>
      <c r="G206" s="705" t="s">
        <v>24</v>
      </c>
      <c r="H206" s="731">
        <v>0.33333333333333298</v>
      </c>
      <c r="I206" s="731">
        <v>0.68055555555555602</v>
      </c>
      <c r="J206" s="707"/>
      <c r="K206" s="708">
        <v>18.47</v>
      </c>
      <c r="L206" s="697">
        <f t="shared" si="14"/>
        <v>0</v>
      </c>
      <c r="M206" s="707">
        <v>7</v>
      </c>
      <c r="N206" s="708">
        <v>133.47</v>
      </c>
      <c r="O206" s="698">
        <f t="shared" si="13"/>
        <v>934.29</v>
      </c>
      <c r="P206" s="707"/>
      <c r="Q206" s="699"/>
      <c r="R206" s="712">
        <f>Tabela4[[#This Row],[Valor contratual cheio]]/(365.25/12)*((365.25/12)-Tabela4[[#This Row],[Dias Inoperantes]])</f>
        <v>0</v>
      </c>
      <c r="S206" s="712">
        <f>Tabela4[[#This Row],[Valor do contrato sem o equipamento]]/(365.25/12)*Tabela4[[#This Row],[Dias Inoperantes]]</f>
        <v>0</v>
      </c>
      <c r="T206" s="710">
        <f>Tabela4[[#This Row],[Valor proporcional dias com o equipamento]]+Tabela4[[#This Row],[Valor proporcional dias sem o equipamento]]</f>
        <v>0</v>
      </c>
      <c r="U206" s="714"/>
      <c r="V206" s="783">
        <f>Tabela4[[#This Row],[Valor contratual cheio]]-Tabela4[[#This Row],[Valor proporcional total]]</f>
        <v>0</v>
      </c>
      <c r="W206" s="772"/>
    </row>
    <row r="207" spans="1:23" ht="15" hidden="1" thickBot="1">
      <c r="A207" s="704"/>
      <c r="B207" s="693" t="s">
        <v>100</v>
      </c>
      <c r="C207" s="693" t="s">
        <v>88</v>
      </c>
      <c r="D207" s="693" t="s">
        <v>140</v>
      </c>
      <c r="E207" s="694" t="s">
        <v>509</v>
      </c>
      <c r="F207" s="713" t="s">
        <v>569</v>
      </c>
      <c r="G207" s="705" t="s">
        <v>511</v>
      </c>
      <c r="H207" s="731">
        <v>0.45833333333333298</v>
      </c>
      <c r="I207" s="731">
        <v>0.95833333333333304</v>
      </c>
      <c r="J207" s="707"/>
      <c r="K207" s="708">
        <v>19.829999999999998</v>
      </c>
      <c r="L207" s="697">
        <f t="shared" si="14"/>
        <v>0</v>
      </c>
      <c r="M207" s="707">
        <v>6</v>
      </c>
      <c r="N207" s="708">
        <v>125.11</v>
      </c>
      <c r="O207" s="698">
        <f t="shared" si="13"/>
        <v>750.66</v>
      </c>
      <c r="P207" s="707"/>
      <c r="Q207" s="699"/>
      <c r="R207" s="712">
        <f>Tabela4[[#This Row],[Valor contratual cheio]]/(365.25/12)*((365.25/12)-Tabela4[[#This Row],[Dias Inoperantes]])</f>
        <v>0</v>
      </c>
      <c r="S207" s="712">
        <f>Tabela4[[#This Row],[Valor do contrato sem o equipamento]]/(365.25/12)*Tabela4[[#This Row],[Dias Inoperantes]]</f>
        <v>0</v>
      </c>
      <c r="T207" s="710">
        <f>Tabela4[[#This Row],[Valor proporcional dias com o equipamento]]+Tabela4[[#This Row],[Valor proporcional dias sem o equipamento]]</f>
        <v>0</v>
      </c>
      <c r="U207" s="714"/>
      <c r="V207" s="783">
        <f>Tabela4[[#This Row],[Valor contratual cheio]]-Tabela4[[#This Row],[Valor proporcional total]]</f>
        <v>0</v>
      </c>
      <c r="W207" s="772"/>
    </row>
    <row r="208" spans="1:23" ht="15" hidden="1" thickBot="1">
      <c r="A208" s="704"/>
      <c r="B208" s="693" t="s">
        <v>100</v>
      </c>
      <c r="C208" s="693" t="s">
        <v>88</v>
      </c>
      <c r="D208" s="693" t="s">
        <v>140</v>
      </c>
      <c r="E208" s="694" t="s">
        <v>509</v>
      </c>
      <c r="F208" s="713" t="s">
        <v>569</v>
      </c>
      <c r="G208" s="705" t="s">
        <v>511</v>
      </c>
      <c r="H208" s="731">
        <v>0.41666666666666702</v>
      </c>
      <c r="I208" s="731">
        <v>0.91666666666666696</v>
      </c>
      <c r="J208" s="707"/>
      <c r="K208" s="708">
        <v>19.489999999999998</v>
      </c>
      <c r="L208" s="697">
        <f t="shared" si="14"/>
        <v>0</v>
      </c>
      <c r="M208" s="707"/>
      <c r="N208" s="708">
        <v>122.92</v>
      </c>
      <c r="O208" s="698">
        <f t="shared" si="13"/>
        <v>0</v>
      </c>
      <c r="P208" s="707"/>
      <c r="Q208" s="699"/>
      <c r="R208" s="712">
        <f>Tabela4[[#This Row],[Valor contratual cheio]]/(365.25/12)*((365.25/12)-Tabela4[[#This Row],[Dias Inoperantes]])</f>
        <v>0</v>
      </c>
      <c r="S208" s="712">
        <f>Tabela4[[#This Row],[Valor do contrato sem o equipamento]]/(365.25/12)*Tabela4[[#This Row],[Dias Inoperantes]]</f>
        <v>0</v>
      </c>
      <c r="T208" s="710">
        <f>Tabela4[[#This Row],[Valor proporcional dias com o equipamento]]+Tabela4[[#This Row],[Valor proporcional dias sem o equipamento]]</f>
        <v>0</v>
      </c>
      <c r="U208" s="714"/>
      <c r="V208" s="783">
        <f>Tabela4[[#This Row],[Valor contratual cheio]]-Tabela4[[#This Row],[Valor proporcional total]]</f>
        <v>0</v>
      </c>
      <c r="W208" s="772"/>
    </row>
    <row r="209" spans="1:23" ht="15" hidden="1" thickBot="1">
      <c r="A209" s="704"/>
      <c r="B209" s="693" t="s">
        <v>100</v>
      </c>
      <c r="C209" s="693" t="s">
        <v>88</v>
      </c>
      <c r="D209" s="693" t="s">
        <v>140</v>
      </c>
      <c r="E209" s="694" t="s">
        <v>509</v>
      </c>
      <c r="F209" s="713" t="s">
        <v>569</v>
      </c>
      <c r="G209" s="705" t="s">
        <v>511</v>
      </c>
      <c r="H209" s="731">
        <v>0.45833333333333298</v>
      </c>
      <c r="I209" s="731">
        <v>0.95833333333333304</v>
      </c>
      <c r="J209" s="707"/>
      <c r="K209" s="708">
        <v>19.829999999999998</v>
      </c>
      <c r="L209" s="697">
        <f t="shared" si="14"/>
        <v>0</v>
      </c>
      <c r="M209" s="707"/>
      <c r="N209" s="708">
        <v>125.11</v>
      </c>
      <c r="O209" s="698">
        <f t="shared" si="13"/>
        <v>0</v>
      </c>
      <c r="P209" s="707"/>
      <c r="Q209" s="699"/>
      <c r="R209" s="712">
        <f>Tabela4[[#This Row],[Valor contratual cheio]]/(365.25/12)*((365.25/12)-Tabela4[[#This Row],[Dias Inoperantes]])</f>
        <v>0</v>
      </c>
      <c r="S209" s="712">
        <f>Tabela4[[#This Row],[Valor do contrato sem o equipamento]]/(365.25/12)*Tabela4[[#This Row],[Dias Inoperantes]]</f>
        <v>0</v>
      </c>
      <c r="T209" s="710">
        <f>Tabela4[[#This Row],[Valor proporcional dias com o equipamento]]+Tabela4[[#This Row],[Valor proporcional dias sem o equipamento]]</f>
        <v>0</v>
      </c>
      <c r="U209" s="714"/>
      <c r="V209" s="783">
        <f>Tabela4[[#This Row],[Valor contratual cheio]]-Tabela4[[#This Row],[Valor proporcional total]]</f>
        <v>0</v>
      </c>
      <c r="W209" s="772"/>
    </row>
    <row r="210" spans="1:23" ht="15" hidden="1" thickBot="1">
      <c r="A210" s="704"/>
      <c r="B210" s="693" t="s">
        <v>100</v>
      </c>
      <c r="C210" s="693" t="s">
        <v>88</v>
      </c>
      <c r="D210" s="693" t="s">
        <v>140</v>
      </c>
      <c r="E210" s="694" t="s">
        <v>509</v>
      </c>
      <c r="F210" s="713" t="s">
        <v>569</v>
      </c>
      <c r="G210" s="705" t="s">
        <v>24</v>
      </c>
      <c r="H210" s="731">
        <v>0.25</v>
      </c>
      <c r="I210" s="731">
        <v>0.59722222222222199</v>
      </c>
      <c r="J210" s="707"/>
      <c r="K210" s="708">
        <v>18.47</v>
      </c>
      <c r="L210" s="697">
        <f t="shared" si="14"/>
        <v>0</v>
      </c>
      <c r="M210" s="707"/>
      <c r="N210" s="708">
        <v>133.47</v>
      </c>
      <c r="O210" s="698">
        <f t="shared" si="13"/>
        <v>0</v>
      </c>
      <c r="P210" s="707"/>
      <c r="Q210" s="699"/>
      <c r="R210" s="712">
        <f>Tabela4[[#This Row],[Valor contratual cheio]]/(365.25/12)*((365.25/12)-Tabela4[[#This Row],[Dias Inoperantes]])</f>
        <v>0</v>
      </c>
      <c r="S210" s="712">
        <f>Tabela4[[#This Row],[Valor do contrato sem o equipamento]]/(365.25/12)*Tabela4[[#This Row],[Dias Inoperantes]]</f>
        <v>0</v>
      </c>
      <c r="T210" s="710">
        <f>Tabela4[[#This Row],[Valor proporcional dias com o equipamento]]+Tabela4[[#This Row],[Valor proporcional dias sem o equipamento]]</f>
        <v>0</v>
      </c>
      <c r="U210" s="714"/>
      <c r="V210" s="783">
        <f>Tabela4[[#This Row],[Valor contratual cheio]]-Tabela4[[#This Row],[Valor proporcional total]]</f>
        <v>0</v>
      </c>
      <c r="W210" s="772"/>
    </row>
    <row r="211" spans="1:23" ht="15" hidden="1" thickBot="1">
      <c r="A211" s="704"/>
      <c r="B211" s="693" t="s">
        <v>100</v>
      </c>
      <c r="C211" s="693" t="s">
        <v>88</v>
      </c>
      <c r="D211" s="693" t="s">
        <v>140</v>
      </c>
      <c r="E211" s="694" t="s">
        <v>509</v>
      </c>
      <c r="F211" s="713" t="s">
        <v>569</v>
      </c>
      <c r="G211" s="705" t="s">
        <v>24</v>
      </c>
      <c r="H211" s="731">
        <v>0.56944444444444398</v>
      </c>
      <c r="I211" s="731">
        <v>0.91666666666666696</v>
      </c>
      <c r="J211" s="707"/>
      <c r="K211" s="708">
        <v>18.47</v>
      </c>
      <c r="L211" s="697">
        <f t="shared" si="14"/>
        <v>0</v>
      </c>
      <c r="M211" s="707"/>
      <c r="N211" s="708">
        <v>133.47</v>
      </c>
      <c r="O211" s="698">
        <f t="shared" si="13"/>
        <v>0</v>
      </c>
      <c r="P211" s="707"/>
      <c r="Q211" s="699"/>
      <c r="R211" s="712">
        <f>Tabela4[[#This Row],[Valor contratual cheio]]/(365.25/12)*((365.25/12)-Tabela4[[#This Row],[Dias Inoperantes]])</f>
        <v>0</v>
      </c>
      <c r="S211" s="712">
        <f>Tabela4[[#This Row],[Valor do contrato sem o equipamento]]/(365.25/12)*Tabela4[[#This Row],[Dias Inoperantes]]</f>
        <v>0</v>
      </c>
      <c r="T211" s="710">
        <f>Tabela4[[#This Row],[Valor proporcional dias com o equipamento]]+Tabela4[[#This Row],[Valor proporcional dias sem o equipamento]]</f>
        <v>0</v>
      </c>
      <c r="U211" s="714"/>
      <c r="V211" s="783">
        <f>Tabela4[[#This Row],[Valor contratual cheio]]-Tabela4[[#This Row],[Valor proporcional total]]</f>
        <v>0</v>
      </c>
      <c r="W211" s="772"/>
    </row>
    <row r="212" spans="1:23" ht="15" hidden="1" thickBot="1">
      <c r="A212" s="704"/>
      <c r="B212" s="693" t="s">
        <v>484</v>
      </c>
      <c r="C212" s="693" t="s">
        <v>88</v>
      </c>
      <c r="D212" s="693" t="s">
        <v>153</v>
      </c>
      <c r="E212" s="694" t="s">
        <v>509</v>
      </c>
      <c r="F212" s="695" t="s">
        <v>40</v>
      </c>
      <c r="G212" s="705" t="s">
        <v>22</v>
      </c>
      <c r="H212" s="731">
        <v>0.25</v>
      </c>
      <c r="I212" s="731">
        <v>0.59722222222222221</v>
      </c>
      <c r="J212" s="707"/>
      <c r="K212" s="708"/>
      <c r="L212" s="697">
        <f t="shared" si="14"/>
        <v>0</v>
      </c>
      <c r="M212" s="707"/>
      <c r="N212" s="708">
        <v>201.78</v>
      </c>
      <c r="O212" s="698">
        <f t="shared" si="13"/>
        <v>0</v>
      </c>
      <c r="P212" s="696"/>
      <c r="Q212" s="699"/>
      <c r="R212" s="712">
        <f>Tabela4[[#This Row],[Valor contratual cheio]]/(365.25/12)*((365.25/12)-Tabela4[[#This Row],[Dias Inoperantes]])</f>
        <v>0</v>
      </c>
      <c r="S212" s="712">
        <f>Tabela4[[#This Row],[Valor do contrato sem o equipamento]]/(365.25/12)*Tabela4[[#This Row],[Dias Inoperantes]]</f>
        <v>0</v>
      </c>
      <c r="T212" s="710">
        <f>Tabela4[[#This Row],[Valor proporcional dias com o equipamento]]+Tabela4[[#This Row],[Valor proporcional dias sem o equipamento]]</f>
        <v>0</v>
      </c>
      <c r="U212" s="700"/>
      <c r="V212" s="783">
        <f>Tabela4[[#This Row],[Valor contratual cheio]]-Tabela4[[#This Row],[Valor proporcional total]]</f>
        <v>0</v>
      </c>
      <c r="W212" s="772"/>
    </row>
    <row r="213" spans="1:23" ht="15" hidden="1" thickBot="1">
      <c r="A213" s="704"/>
      <c r="B213" s="693" t="s">
        <v>484</v>
      </c>
      <c r="C213" s="693" t="s">
        <v>88</v>
      </c>
      <c r="D213" s="693" t="s">
        <v>153</v>
      </c>
      <c r="E213" s="694" t="s">
        <v>509</v>
      </c>
      <c r="F213" s="695" t="s">
        <v>40</v>
      </c>
      <c r="G213" s="705" t="s">
        <v>22</v>
      </c>
      <c r="H213" s="731">
        <v>0.58333333333333337</v>
      </c>
      <c r="I213" s="731">
        <v>0.93055555555555547</v>
      </c>
      <c r="J213" s="707"/>
      <c r="K213" s="708"/>
      <c r="L213" s="697">
        <f t="shared" si="14"/>
        <v>0</v>
      </c>
      <c r="M213" s="707"/>
      <c r="N213" s="708">
        <v>203.3</v>
      </c>
      <c r="O213" s="698">
        <f t="shared" si="13"/>
        <v>0</v>
      </c>
      <c r="P213" s="696"/>
      <c r="Q213" s="699"/>
      <c r="R213" s="712">
        <f>Tabela4[[#This Row],[Valor contratual cheio]]/(365.25/12)*((365.25/12)-Tabela4[[#This Row],[Dias Inoperantes]])</f>
        <v>0</v>
      </c>
      <c r="S213" s="712">
        <f>Tabela4[[#This Row],[Valor do contrato sem o equipamento]]/(365.25/12)*Tabela4[[#This Row],[Dias Inoperantes]]</f>
        <v>0</v>
      </c>
      <c r="T213" s="710">
        <f>Tabela4[[#This Row],[Valor proporcional dias com o equipamento]]+Tabela4[[#This Row],[Valor proporcional dias sem o equipamento]]</f>
        <v>0</v>
      </c>
      <c r="U213" s="700"/>
      <c r="V213" s="783">
        <f>Tabela4[[#This Row],[Valor contratual cheio]]-Tabela4[[#This Row],[Valor proporcional total]]</f>
        <v>0</v>
      </c>
      <c r="W213" s="772"/>
    </row>
    <row r="214" spans="1:23" ht="15" hidden="1" thickBot="1">
      <c r="A214" s="704"/>
      <c r="B214" s="693" t="s">
        <v>484</v>
      </c>
      <c r="C214" s="693" t="s">
        <v>88</v>
      </c>
      <c r="D214" s="693" t="s">
        <v>153</v>
      </c>
      <c r="E214" s="694" t="s">
        <v>509</v>
      </c>
      <c r="F214" s="695" t="s">
        <v>570</v>
      </c>
      <c r="G214" s="705" t="s">
        <v>22</v>
      </c>
      <c r="H214" s="731">
        <v>0.91666666666666663</v>
      </c>
      <c r="I214" s="731">
        <v>0.2638888888888889</v>
      </c>
      <c r="J214" s="707"/>
      <c r="K214" s="708"/>
      <c r="L214" s="697">
        <f t="shared" si="14"/>
        <v>0</v>
      </c>
      <c r="M214" s="707"/>
      <c r="N214" s="708">
        <v>187.25</v>
      </c>
      <c r="O214" s="698">
        <f t="shared" si="13"/>
        <v>0</v>
      </c>
      <c r="P214" s="696"/>
      <c r="Q214" s="699"/>
      <c r="R214" s="712">
        <f>Tabela4[[#This Row],[Valor contratual cheio]]/(365.25/12)*((365.25/12)-Tabela4[[#This Row],[Dias Inoperantes]])</f>
        <v>0</v>
      </c>
      <c r="S214" s="712">
        <f>Tabela4[[#This Row],[Valor do contrato sem o equipamento]]/(365.25/12)*Tabela4[[#This Row],[Dias Inoperantes]]</f>
        <v>0</v>
      </c>
      <c r="T214" s="710">
        <f>Tabela4[[#This Row],[Valor proporcional dias com o equipamento]]+Tabela4[[#This Row],[Valor proporcional dias sem o equipamento]]</f>
        <v>0</v>
      </c>
      <c r="U214" s="700"/>
      <c r="V214" s="783">
        <f>Tabela4[[#This Row],[Valor contratual cheio]]-Tabela4[[#This Row],[Valor proporcional total]]</f>
        <v>0</v>
      </c>
      <c r="W214" s="772"/>
    </row>
    <row r="215" spans="1:23" ht="15" hidden="1" thickBot="1">
      <c r="A215" s="704"/>
      <c r="B215" s="693" t="s">
        <v>484</v>
      </c>
      <c r="C215" s="693" t="s">
        <v>88</v>
      </c>
      <c r="D215" s="693" t="s">
        <v>153</v>
      </c>
      <c r="E215" s="694" t="s">
        <v>509</v>
      </c>
      <c r="F215" s="695" t="s">
        <v>570</v>
      </c>
      <c r="G215" s="705" t="s">
        <v>22</v>
      </c>
      <c r="H215" s="731">
        <v>0.625</v>
      </c>
      <c r="I215" s="731">
        <v>0.97222222222222221</v>
      </c>
      <c r="J215" s="707"/>
      <c r="K215" s="708"/>
      <c r="L215" s="697">
        <f t="shared" si="14"/>
        <v>0</v>
      </c>
      <c r="M215" s="707"/>
      <c r="N215" s="708">
        <v>170.96</v>
      </c>
      <c r="O215" s="698">
        <f t="shared" si="13"/>
        <v>0</v>
      </c>
      <c r="P215" s="696"/>
      <c r="Q215" s="699"/>
      <c r="R215" s="712">
        <f>Tabela4[[#This Row],[Valor contratual cheio]]/(365.25/12)*((365.25/12)-Tabela4[[#This Row],[Dias Inoperantes]])</f>
        <v>0</v>
      </c>
      <c r="S215" s="712">
        <f>Tabela4[[#This Row],[Valor do contrato sem o equipamento]]/(365.25/12)*Tabela4[[#This Row],[Dias Inoperantes]]</f>
        <v>0</v>
      </c>
      <c r="T215" s="710">
        <f>Tabela4[[#This Row],[Valor proporcional dias com o equipamento]]+Tabela4[[#This Row],[Valor proporcional dias sem o equipamento]]</f>
        <v>0</v>
      </c>
      <c r="U215" s="700"/>
      <c r="V215" s="783">
        <f>Tabela4[[#This Row],[Valor contratual cheio]]-Tabela4[[#This Row],[Valor proporcional total]]</f>
        <v>0</v>
      </c>
      <c r="W215" s="772"/>
    </row>
    <row r="216" spans="1:23" ht="15" hidden="1" thickBot="1">
      <c r="A216" s="704"/>
      <c r="B216" s="693" t="s">
        <v>484</v>
      </c>
      <c r="C216" s="693" t="s">
        <v>88</v>
      </c>
      <c r="D216" s="693" t="s">
        <v>153</v>
      </c>
      <c r="E216" s="694" t="s">
        <v>509</v>
      </c>
      <c r="F216" s="695" t="s">
        <v>570</v>
      </c>
      <c r="G216" s="705" t="s">
        <v>22</v>
      </c>
      <c r="H216" s="731">
        <v>0.25</v>
      </c>
      <c r="I216" s="731">
        <v>0.59722222222222221</v>
      </c>
      <c r="J216" s="707"/>
      <c r="K216" s="708"/>
      <c r="L216" s="697">
        <f t="shared" si="14"/>
        <v>0</v>
      </c>
      <c r="M216" s="707"/>
      <c r="N216" s="708">
        <v>166.31</v>
      </c>
      <c r="O216" s="698">
        <f t="shared" si="13"/>
        <v>0</v>
      </c>
      <c r="P216" s="696"/>
      <c r="Q216" s="699"/>
      <c r="R216" s="712">
        <f>Tabela4[[#This Row],[Valor contratual cheio]]/(365.25/12)*((365.25/12)-Tabela4[[#This Row],[Dias Inoperantes]])</f>
        <v>0</v>
      </c>
      <c r="S216" s="712">
        <f>Tabela4[[#This Row],[Valor do contrato sem o equipamento]]/(365.25/12)*Tabela4[[#This Row],[Dias Inoperantes]]</f>
        <v>0</v>
      </c>
      <c r="T216" s="710">
        <f>Tabela4[[#This Row],[Valor proporcional dias com o equipamento]]+Tabela4[[#This Row],[Valor proporcional dias sem o equipamento]]</f>
        <v>0</v>
      </c>
      <c r="U216" s="700"/>
      <c r="V216" s="783">
        <f>Tabela4[[#This Row],[Valor contratual cheio]]-Tabela4[[#This Row],[Valor proporcional total]]</f>
        <v>0</v>
      </c>
      <c r="W216" s="772"/>
    </row>
    <row r="217" spans="1:23" ht="15" hidden="1" thickBot="1">
      <c r="A217" s="704"/>
      <c r="B217" s="693" t="s">
        <v>484</v>
      </c>
      <c r="C217" s="693" t="s">
        <v>88</v>
      </c>
      <c r="D217" s="693" t="s">
        <v>153</v>
      </c>
      <c r="E217" s="694" t="s">
        <v>509</v>
      </c>
      <c r="F217" s="695" t="s">
        <v>570</v>
      </c>
      <c r="G217" s="705" t="s">
        <v>22</v>
      </c>
      <c r="H217" s="731">
        <v>0.58333333333333337</v>
      </c>
      <c r="I217" s="731">
        <v>0.93055555555555547</v>
      </c>
      <c r="J217" s="707"/>
      <c r="K217" s="708"/>
      <c r="L217" s="697">
        <f t="shared" si="14"/>
        <v>0</v>
      </c>
      <c r="M217" s="707"/>
      <c r="N217" s="708">
        <v>167.47</v>
      </c>
      <c r="O217" s="698">
        <f t="shared" si="13"/>
        <v>0</v>
      </c>
      <c r="P217" s="696"/>
      <c r="Q217" s="699"/>
      <c r="R217" s="712">
        <f>Tabela4[[#This Row],[Valor contratual cheio]]/(365.25/12)*((365.25/12)-Tabela4[[#This Row],[Dias Inoperantes]])</f>
        <v>0</v>
      </c>
      <c r="S217" s="712">
        <f>Tabela4[[#This Row],[Valor do contrato sem o equipamento]]/(365.25/12)*Tabela4[[#This Row],[Dias Inoperantes]]</f>
        <v>0</v>
      </c>
      <c r="T217" s="710">
        <f>Tabela4[[#This Row],[Valor proporcional dias com o equipamento]]+Tabela4[[#This Row],[Valor proporcional dias sem o equipamento]]</f>
        <v>0</v>
      </c>
      <c r="U217" s="700"/>
      <c r="V217" s="783">
        <f>Tabela4[[#This Row],[Valor contratual cheio]]-Tabela4[[#This Row],[Valor proporcional total]]</f>
        <v>0</v>
      </c>
      <c r="W217" s="772"/>
    </row>
    <row r="218" spans="1:23" ht="15" hidden="1" thickBot="1">
      <c r="A218" s="704"/>
      <c r="B218" s="693" t="s">
        <v>484</v>
      </c>
      <c r="C218" s="693" t="s">
        <v>88</v>
      </c>
      <c r="D218" s="693" t="s">
        <v>153</v>
      </c>
      <c r="E218" s="694" t="s">
        <v>509</v>
      </c>
      <c r="F218" s="695" t="s">
        <v>42</v>
      </c>
      <c r="G218" s="705" t="s">
        <v>22</v>
      </c>
      <c r="H218" s="731">
        <v>0.25</v>
      </c>
      <c r="I218" s="731">
        <v>0.59722222222222221</v>
      </c>
      <c r="J218" s="707"/>
      <c r="K218" s="708"/>
      <c r="L218" s="697">
        <f t="shared" si="14"/>
        <v>0</v>
      </c>
      <c r="M218" s="707">
        <v>70</v>
      </c>
      <c r="N218" s="708">
        <v>208.28</v>
      </c>
      <c r="O218" s="698">
        <f t="shared" si="13"/>
        <v>14579.6</v>
      </c>
      <c r="P218" s="696"/>
      <c r="Q218" s="699"/>
      <c r="R218" s="712">
        <f>Tabela4[[#This Row],[Valor contratual cheio]]/(365.25/12)*((365.25/12)-Tabela4[[#This Row],[Dias Inoperantes]])</f>
        <v>0</v>
      </c>
      <c r="S218" s="712">
        <f>Tabela4[[#This Row],[Valor do contrato sem o equipamento]]/(365.25/12)*Tabela4[[#This Row],[Dias Inoperantes]]</f>
        <v>0</v>
      </c>
      <c r="T218" s="710">
        <f>Tabela4[[#This Row],[Valor proporcional dias com o equipamento]]+Tabela4[[#This Row],[Valor proporcional dias sem o equipamento]]</f>
        <v>0</v>
      </c>
      <c r="U218" s="700"/>
      <c r="V218" s="783">
        <f>Tabela4[[#This Row],[Valor contratual cheio]]-Tabela4[[#This Row],[Valor proporcional total]]</f>
        <v>0</v>
      </c>
      <c r="W218" s="772"/>
    </row>
    <row r="219" spans="1:23" ht="15" hidden="1" thickBot="1">
      <c r="A219" s="704"/>
      <c r="B219" s="693" t="s">
        <v>484</v>
      </c>
      <c r="C219" s="693" t="s">
        <v>88</v>
      </c>
      <c r="D219" s="693" t="s">
        <v>153</v>
      </c>
      <c r="E219" s="694" t="s">
        <v>509</v>
      </c>
      <c r="F219" s="695" t="s">
        <v>42</v>
      </c>
      <c r="G219" s="705" t="s">
        <v>22</v>
      </c>
      <c r="H219" s="731">
        <v>0.58333333333333337</v>
      </c>
      <c r="I219" s="731">
        <v>0.93055555555555547</v>
      </c>
      <c r="J219" s="707"/>
      <c r="K219" s="708"/>
      <c r="L219" s="697">
        <f t="shared" si="14"/>
        <v>0</v>
      </c>
      <c r="M219" s="707">
        <v>235</v>
      </c>
      <c r="N219" s="708">
        <v>209.86</v>
      </c>
      <c r="O219" s="698">
        <f t="shared" si="13"/>
        <v>49317.100000000006</v>
      </c>
      <c r="P219" s="696"/>
      <c r="Q219" s="699"/>
      <c r="R219" s="712">
        <f>Tabela4[[#This Row],[Valor contratual cheio]]/(365.25/12)*((365.25/12)-Tabela4[[#This Row],[Dias Inoperantes]])</f>
        <v>0</v>
      </c>
      <c r="S219" s="712">
        <f>Tabela4[[#This Row],[Valor do contrato sem o equipamento]]/(365.25/12)*Tabela4[[#This Row],[Dias Inoperantes]]</f>
        <v>0</v>
      </c>
      <c r="T219" s="710">
        <f>Tabela4[[#This Row],[Valor proporcional dias com o equipamento]]+Tabela4[[#This Row],[Valor proporcional dias sem o equipamento]]</f>
        <v>0</v>
      </c>
      <c r="U219" s="700"/>
      <c r="V219" s="783">
        <f>Tabela4[[#This Row],[Valor contratual cheio]]-Tabela4[[#This Row],[Valor proporcional total]]</f>
        <v>0</v>
      </c>
      <c r="W219" s="772"/>
    </row>
    <row r="220" spans="1:23" ht="15" hidden="1" thickBot="1">
      <c r="A220" s="704"/>
      <c r="B220" s="693" t="s">
        <v>484</v>
      </c>
      <c r="C220" s="693" t="s">
        <v>88</v>
      </c>
      <c r="D220" s="693" t="s">
        <v>153</v>
      </c>
      <c r="E220" s="694" t="s">
        <v>509</v>
      </c>
      <c r="F220" s="695" t="s">
        <v>571</v>
      </c>
      <c r="G220" s="705" t="s">
        <v>22</v>
      </c>
      <c r="H220" s="731">
        <v>0.58333333333333337</v>
      </c>
      <c r="I220" s="731">
        <v>0.93055555555555547</v>
      </c>
      <c r="J220" s="707"/>
      <c r="K220" s="708"/>
      <c r="L220" s="697">
        <f t="shared" si="14"/>
        <v>0</v>
      </c>
      <c r="M220" s="707">
        <v>5</v>
      </c>
      <c r="N220" s="708">
        <v>177.99</v>
      </c>
      <c r="O220" s="698">
        <f t="shared" si="13"/>
        <v>889.95</v>
      </c>
      <c r="P220" s="696"/>
      <c r="Q220" s="699"/>
      <c r="R220" s="712">
        <f>Tabela4[[#This Row],[Valor contratual cheio]]/(365.25/12)*((365.25/12)-Tabela4[[#This Row],[Dias Inoperantes]])</f>
        <v>0</v>
      </c>
      <c r="S220" s="712">
        <f>Tabela4[[#This Row],[Valor do contrato sem o equipamento]]/(365.25/12)*Tabela4[[#This Row],[Dias Inoperantes]]</f>
        <v>0</v>
      </c>
      <c r="T220" s="710">
        <f>Tabela4[[#This Row],[Valor proporcional dias com o equipamento]]+Tabela4[[#This Row],[Valor proporcional dias sem o equipamento]]</f>
        <v>0</v>
      </c>
      <c r="U220" s="700"/>
      <c r="V220" s="783">
        <f>Tabela4[[#This Row],[Valor contratual cheio]]-Tabela4[[#This Row],[Valor proporcional total]]</f>
        <v>0</v>
      </c>
      <c r="W220" s="772"/>
    </row>
    <row r="221" spans="1:23" ht="15" hidden="1" thickBot="1">
      <c r="A221" s="704"/>
      <c r="B221" s="693" t="s">
        <v>484</v>
      </c>
      <c r="C221" s="693" t="s">
        <v>88</v>
      </c>
      <c r="D221" s="693" t="s">
        <v>153</v>
      </c>
      <c r="E221" s="694" t="s">
        <v>509</v>
      </c>
      <c r="F221" s="695" t="s">
        <v>44</v>
      </c>
      <c r="G221" s="705" t="s">
        <v>22</v>
      </c>
      <c r="H221" s="731">
        <v>0.25</v>
      </c>
      <c r="I221" s="731">
        <v>0.59722222222222221</v>
      </c>
      <c r="J221" s="707"/>
      <c r="K221" s="708"/>
      <c r="L221" s="697">
        <f t="shared" si="14"/>
        <v>0</v>
      </c>
      <c r="M221" s="707"/>
      <c r="N221" s="708">
        <v>260.37</v>
      </c>
      <c r="O221" s="698">
        <f t="shared" si="13"/>
        <v>0</v>
      </c>
      <c r="P221" s="696"/>
      <c r="Q221" s="699"/>
      <c r="R221" s="712">
        <f>Tabela4[[#This Row],[Valor contratual cheio]]/(365.25/12)*((365.25/12)-Tabela4[[#This Row],[Dias Inoperantes]])</f>
        <v>0</v>
      </c>
      <c r="S221" s="712">
        <f>Tabela4[[#This Row],[Valor do contrato sem o equipamento]]/(365.25/12)*Tabela4[[#This Row],[Dias Inoperantes]]</f>
        <v>0</v>
      </c>
      <c r="T221" s="710">
        <f>Tabela4[[#This Row],[Valor proporcional dias com o equipamento]]+Tabela4[[#This Row],[Valor proporcional dias sem o equipamento]]</f>
        <v>0</v>
      </c>
      <c r="U221" s="700"/>
      <c r="V221" s="783">
        <f>Tabela4[[#This Row],[Valor contratual cheio]]-Tabela4[[#This Row],[Valor proporcional total]]</f>
        <v>0</v>
      </c>
      <c r="W221" s="772"/>
    </row>
    <row r="222" spans="1:23" ht="15" hidden="1" thickBot="1">
      <c r="A222" s="704"/>
      <c r="B222" s="693" t="s">
        <v>484</v>
      </c>
      <c r="C222" s="693" t="s">
        <v>88</v>
      </c>
      <c r="D222" s="693" t="s">
        <v>153</v>
      </c>
      <c r="E222" s="694" t="s">
        <v>509</v>
      </c>
      <c r="F222" s="695" t="s">
        <v>513</v>
      </c>
      <c r="G222" s="705" t="s">
        <v>22</v>
      </c>
      <c r="H222" s="731">
        <v>0.25</v>
      </c>
      <c r="I222" s="731">
        <v>0.59722222222222221</v>
      </c>
      <c r="J222" s="707"/>
      <c r="K222" s="708"/>
      <c r="L222" s="697">
        <f t="shared" ref="L222" si="15">J222*K222</f>
        <v>0</v>
      </c>
      <c r="M222" s="707">
        <v>2</v>
      </c>
      <c r="N222" s="708">
        <v>244.58</v>
      </c>
      <c r="O222" s="698">
        <f t="shared" si="13"/>
        <v>489.16</v>
      </c>
      <c r="P222" s="696"/>
      <c r="Q222" s="699"/>
      <c r="R222" s="712">
        <f>Tabela4[[#This Row],[Valor contratual cheio]]/(365.25/12)*((365.25/12)-Tabela4[[#This Row],[Dias Inoperantes]])</f>
        <v>0</v>
      </c>
      <c r="S222" s="712">
        <f>Tabela4[[#This Row],[Valor do contrato sem o equipamento]]/(365.25/12)*Tabela4[[#This Row],[Dias Inoperantes]]</f>
        <v>0</v>
      </c>
      <c r="T222" s="710">
        <f>Tabela4[[#This Row],[Valor proporcional dias com o equipamento]]+Tabela4[[#This Row],[Valor proporcional dias sem o equipamento]]</f>
        <v>0</v>
      </c>
      <c r="U222" s="700"/>
      <c r="V222" s="783">
        <f>Tabela4[[#This Row],[Valor contratual cheio]]-Tabela4[[#This Row],[Valor proporcional total]]</f>
        <v>0</v>
      </c>
      <c r="W222" s="772"/>
    </row>
    <row r="223" spans="1:23" ht="26.5" hidden="1" thickBot="1">
      <c r="A223" s="704"/>
      <c r="B223" s="693" t="s">
        <v>548</v>
      </c>
      <c r="C223" s="693" t="s">
        <v>88</v>
      </c>
      <c r="D223" s="693" t="s">
        <v>191</v>
      </c>
      <c r="E223" s="694" t="s">
        <v>509</v>
      </c>
      <c r="F223" s="695" t="s">
        <v>90</v>
      </c>
      <c r="G223" s="705" t="s">
        <v>48</v>
      </c>
      <c r="H223" s="731" t="s">
        <v>83</v>
      </c>
      <c r="I223" s="731" t="s">
        <v>538</v>
      </c>
      <c r="J223" s="707"/>
      <c r="K223" s="708">
        <v>21.86</v>
      </c>
      <c r="L223" s="697">
        <f t="shared" ref="L223:L279" si="16">J223*K223</f>
        <v>0</v>
      </c>
      <c r="M223" s="707"/>
      <c r="N223" s="708">
        <v>157.97</v>
      </c>
      <c r="O223" s="698">
        <f t="shared" si="13"/>
        <v>0</v>
      </c>
      <c r="P223" s="696" t="s">
        <v>572</v>
      </c>
      <c r="Q223" s="696">
        <v>10</v>
      </c>
      <c r="R223" s="712">
        <f>Tabela4[[#This Row],[Valor contratual cheio]]/(365.25/12)*((365.25/12)-Tabela4[[#This Row],[Dias Inoperantes]])</f>
        <v>132983.90914848176</v>
      </c>
      <c r="S223" s="712">
        <f>Tabela4[[#This Row],[Valor do contrato sem o equipamento]]/(365.25/12)*Tabela4[[#This Row],[Dias Inoperantes]]</f>
        <v>64521.514249211003</v>
      </c>
      <c r="T223" s="710">
        <f>Tabela4[[#This Row],[Valor proporcional dias com o equipamento]]+Tabela4[[#This Row],[Valor proporcional dias sem o equipamento]]</f>
        <v>197505.42339769276</v>
      </c>
      <c r="U223" s="700">
        <v>198052.48854835052</v>
      </c>
      <c r="V223" s="783">
        <f>Tabela4[[#This Row],[Valor contratual cheio]]-Tabela4[[#This Row],[Valor proporcional total]]</f>
        <v>547.06515065775602</v>
      </c>
      <c r="W223" s="785">
        <v>196387.358996036</v>
      </c>
    </row>
    <row r="224" spans="1:23" ht="15" hidden="1" thickBot="1">
      <c r="A224" s="704"/>
      <c r="B224" s="693" t="s">
        <v>548</v>
      </c>
      <c r="C224" s="693" t="s">
        <v>88</v>
      </c>
      <c r="D224" s="693" t="s">
        <v>191</v>
      </c>
      <c r="E224" s="694" t="s">
        <v>509</v>
      </c>
      <c r="F224" s="695" t="s">
        <v>90</v>
      </c>
      <c r="G224" s="705" t="s">
        <v>48</v>
      </c>
      <c r="H224" s="731" t="s">
        <v>573</v>
      </c>
      <c r="I224" s="731" t="s">
        <v>574</v>
      </c>
      <c r="J224" s="707"/>
      <c r="K224" s="708">
        <v>21.86</v>
      </c>
      <c r="L224" s="697">
        <f t="shared" si="16"/>
        <v>0</v>
      </c>
      <c r="M224" s="707"/>
      <c r="N224" s="708">
        <v>157.97</v>
      </c>
      <c r="O224" s="698">
        <f t="shared" si="13"/>
        <v>0</v>
      </c>
      <c r="P224" s="696"/>
      <c r="Q224" s="696"/>
      <c r="R224" s="712">
        <f>Tabela4[[#This Row],[Valor contratual cheio]]/(365.25/12)*((365.25/12)-Tabela4[[#This Row],[Dias Inoperantes]])</f>
        <v>0</v>
      </c>
      <c r="S224" s="712">
        <f>Tabela4[[#This Row],[Valor do contrato sem o equipamento]]/(365.25/12)*Tabela4[[#This Row],[Dias Inoperantes]]</f>
        <v>0</v>
      </c>
      <c r="T224" s="710">
        <f>Tabela4[[#This Row],[Valor proporcional dias com o equipamento]]+Tabela4[[#This Row],[Valor proporcional dias sem o equipamento]]</f>
        <v>0</v>
      </c>
      <c r="U224" s="700"/>
      <c r="V224" s="783">
        <f>Tabela4[[#This Row],[Valor contratual cheio]]-Tabela4[[#This Row],[Valor proporcional total]]</f>
        <v>0</v>
      </c>
      <c r="W224" s="772"/>
    </row>
    <row r="225" spans="1:23" ht="15" hidden="1" thickBot="1">
      <c r="A225" s="704"/>
      <c r="B225" s="693" t="s">
        <v>548</v>
      </c>
      <c r="C225" s="693" t="s">
        <v>88</v>
      </c>
      <c r="D225" s="693" t="s">
        <v>191</v>
      </c>
      <c r="E225" s="694" t="s">
        <v>509</v>
      </c>
      <c r="F225" s="695" t="s">
        <v>90</v>
      </c>
      <c r="G225" s="705" t="s">
        <v>48</v>
      </c>
      <c r="H225" s="731" t="s">
        <v>557</v>
      </c>
      <c r="I225" s="731" t="s">
        <v>565</v>
      </c>
      <c r="J225" s="707"/>
      <c r="K225" s="708">
        <v>21.86</v>
      </c>
      <c r="L225" s="697">
        <f t="shared" si="16"/>
        <v>0</v>
      </c>
      <c r="M225" s="707"/>
      <c r="N225" s="708">
        <v>157.97</v>
      </c>
      <c r="O225" s="698">
        <f t="shared" si="13"/>
        <v>0</v>
      </c>
      <c r="P225" s="696"/>
      <c r="Q225" s="696"/>
      <c r="R225" s="712">
        <f>Tabela4[[#This Row],[Valor contratual cheio]]/(365.25/12)*((365.25/12)-Tabela4[[#This Row],[Dias Inoperantes]])</f>
        <v>0</v>
      </c>
      <c r="S225" s="712">
        <f>Tabela4[[#This Row],[Valor do contrato sem o equipamento]]/(365.25/12)*Tabela4[[#This Row],[Dias Inoperantes]]</f>
        <v>0</v>
      </c>
      <c r="T225" s="710">
        <f>Tabela4[[#This Row],[Valor proporcional dias com o equipamento]]+Tabela4[[#This Row],[Valor proporcional dias sem o equipamento]]</f>
        <v>0</v>
      </c>
      <c r="U225" s="700"/>
      <c r="V225" s="783">
        <f>Tabela4[[#This Row],[Valor contratual cheio]]-Tabela4[[#This Row],[Valor proporcional total]]</f>
        <v>0</v>
      </c>
      <c r="W225" s="772"/>
    </row>
    <row r="226" spans="1:23" ht="15" hidden="1" thickBot="1">
      <c r="A226" s="704"/>
      <c r="B226" s="693" t="s">
        <v>548</v>
      </c>
      <c r="C226" s="693" t="s">
        <v>88</v>
      </c>
      <c r="D226" s="693" t="s">
        <v>191</v>
      </c>
      <c r="E226" s="694" t="s">
        <v>509</v>
      </c>
      <c r="F226" s="695" t="s">
        <v>90</v>
      </c>
      <c r="G226" s="705" t="s">
        <v>48</v>
      </c>
      <c r="H226" s="731" t="s">
        <v>575</v>
      </c>
      <c r="I226" s="731" t="s">
        <v>487</v>
      </c>
      <c r="J226" s="707"/>
      <c r="K226" s="708">
        <v>22.37</v>
      </c>
      <c r="L226" s="697">
        <f t="shared" si="16"/>
        <v>0</v>
      </c>
      <c r="M226" s="707">
        <v>2</v>
      </c>
      <c r="N226" s="708">
        <v>161.72</v>
      </c>
      <c r="O226" s="698">
        <f t="shared" si="13"/>
        <v>323.44</v>
      </c>
      <c r="P226" s="696"/>
      <c r="Q226" s="696"/>
      <c r="R226" s="712">
        <f>Tabela4[[#This Row],[Valor contratual cheio]]/(365.25/12)*((365.25/12)-Tabela4[[#This Row],[Dias Inoperantes]])</f>
        <v>0</v>
      </c>
      <c r="S226" s="712">
        <f>Tabela4[[#This Row],[Valor do contrato sem o equipamento]]/(365.25/12)*Tabela4[[#This Row],[Dias Inoperantes]]</f>
        <v>0</v>
      </c>
      <c r="T226" s="710">
        <f>Tabela4[[#This Row],[Valor proporcional dias com o equipamento]]+Tabela4[[#This Row],[Valor proporcional dias sem o equipamento]]</f>
        <v>0</v>
      </c>
      <c r="U226" s="700"/>
      <c r="V226" s="783">
        <f>Tabela4[[#This Row],[Valor contratual cheio]]-Tabela4[[#This Row],[Valor proporcional total]]</f>
        <v>0</v>
      </c>
      <c r="W226" s="772"/>
    </row>
    <row r="227" spans="1:23" ht="15" hidden="1" thickBot="1">
      <c r="A227" s="704"/>
      <c r="B227" s="693" t="s">
        <v>548</v>
      </c>
      <c r="C227" s="693" t="s">
        <v>88</v>
      </c>
      <c r="D227" s="693" t="s">
        <v>191</v>
      </c>
      <c r="E227" s="694" t="s">
        <v>509</v>
      </c>
      <c r="F227" s="695" t="s">
        <v>91</v>
      </c>
      <c r="G227" s="705" t="s">
        <v>48</v>
      </c>
      <c r="H227" s="731" t="s">
        <v>83</v>
      </c>
      <c r="I227" s="731" t="s">
        <v>538</v>
      </c>
      <c r="J227" s="707"/>
      <c r="K227" s="708">
        <v>21.71</v>
      </c>
      <c r="L227" s="697">
        <f t="shared" si="16"/>
        <v>0</v>
      </c>
      <c r="M227" s="707"/>
      <c r="N227" s="708">
        <v>156.94</v>
      </c>
      <c r="O227" s="698">
        <f t="shared" si="13"/>
        <v>0</v>
      </c>
      <c r="P227" s="696"/>
      <c r="Q227" s="696"/>
      <c r="R227" s="712">
        <f>Tabela4[[#This Row],[Valor contratual cheio]]/(365.25/12)*((365.25/12)-Tabela4[[#This Row],[Dias Inoperantes]])</f>
        <v>0</v>
      </c>
      <c r="S227" s="712">
        <f>Tabela4[[#This Row],[Valor do contrato sem o equipamento]]/(365.25/12)*Tabela4[[#This Row],[Dias Inoperantes]]</f>
        <v>0</v>
      </c>
      <c r="T227" s="710">
        <f>Tabela4[[#This Row],[Valor proporcional dias com o equipamento]]+Tabela4[[#This Row],[Valor proporcional dias sem o equipamento]]</f>
        <v>0</v>
      </c>
      <c r="U227" s="700"/>
      <c r="V227" s="783">
        <f>Tabela4[[#This Row],[Valor contratual cheio]]-Tabela4[[#This Row],[Valor proporcional total]]</f>
        <v>0</v>
      </c>
      <c r="W227" s="772"/>
    </row>
    <row r="228" spans="1:23" ht="15" hidden="1" thickBot="1">
      <c r="A228" s="704"/>
      <c r="B228" s="693" t="s">
        <v>548</v>
      </c>
      <c r="C228" s="693" t="s">
        <v>88</v>
      </c>
      <c r="D228" s="693" t="s">
        <v>191</v>
      </c>
      <c r="E228" s="694" t="s">
        <v>509</v>
      </c>
      <c r="F228" s="695" t="s">
        <v>57</v>
      </c>
      <c r="G228" s="705" t="s">
        <v>11</v>
      </c>
      <c r="H228" s="731" t="s">
        <v>486</v>
      </c>
      <c r="I228" s="731" t="s">
        <v>487</v>
      </c>
      <c r="J228" s="707"/>
      <c r="K228" s="708">
        <v>20.94</v>
      </c>
      <c r="L228" s="697">
        <f t="shared" si="16"/>
        <v>0</v>
      </c>
      <c r="M228" s="707"/>
      <c r="N228" s="708">
        <v>151.35</v>
      </c>
      <c r="O228" s="698">
        <f t="shared" si="13"/>
        <v>0</v>
      </c>
      <c r="P228" s="696"/>
      <c r="Q228" s="696"/>
      <c r="R228" s="712">
        <f>Tabela4[[#This Row],[Valor contratual cheio]]/(365.25/12)*((365.25/12)-Tabela4[[#This Row],[Dias Inoperantes]])</f>
        <v>0</v>
      </c>
      <c r="S228" s="712">
        <f>Tabela4[[#This Row],[Valor do contrato sem o equipamento]]/(365.25/12)*Tabela4[[#This Row],[Dias Inoperantes]]</f>
        <v>0</v>
      </c>
      <c r="T228" s="710">
        <f>Tabela4[[#This Row],[Valor proporcional dias com o equipamento]]+Tabela4[[#This Row],[Valor proporcional dias sem o equipamento]]</f>
        <v>0</v>
      </c>
      <c r="U228" s="700"/>
      <c r="V228" s="783">
        <f>Tabela4[[#This Row],[Valor contratual cheio]]-Tabela4[[#This Row],[Valor proporcional total]]</f>
        <v>0</v>
      </c>
      <c r="W228" s="772"/>
    </row>
    <row r="229" spans="1:23" ht="15" hidden="1" thickBot="1">
      <c r="A229" s="704"/>
      <c r="B229" s="693" t="s">
        <v>548</v>
      </c>
      <c r="C229" s="693" t="s">
        <v>88</v>
      </c>
      <c r="D229" s="693" t="s">
        <v>191</v>
      </c>
      <c r="E229" s="694" t="s">
        <v>509</v>
      </c>
      <c r="F229" s="695" t="s">
        <v>532</v>
      </c>
      <c r="G229" s="705" t="s">
        <v>48</v>
      </c>
      <c r="H229" s="731" t="s">
        <v>575</v>
      </c>
      <c r="I229" s="731" t="s">
        <v>487</v>
      </c>
      <c r="J229" s="707"/>
      <c r="K229" s="708">
        <v>22.37</v>
      </c>
      <c r="L229" s="697">
        <f t="shared" si="16"/>
        <v>0</v>
      </c>
      <c r="M229" s="707"/>
      <c r="N229" s="708">
        <v>161.72</v>
      </c>
      <c r="O229" s="698">
        <f t="shared" si="13"/>
        <v>0</v>
      </c>
      <c r="P229" s="696"/>
      <c r="Q229" s="696"/>
      <c r="R229" s="712">
        <f>Tabela4[[#This Row],[Valor contratual cheio]]/(365.25/12)*((365.25/12)-Tabela4[[#This Row],[Dias Inoperantes]])</f>
        <v>0</v>
      </c>
      <c r="S229" s="712">
        <f>Tabela4[[#This Row],[Valor do contrato sem o equipamento]]/(365.25/12)*Tabela4[[#This Row],[Dias Inoperantes]]</f>
        <v>0</v>
      </c>
      <c r="T229" s="710">
        <f>Tabela4[[#This Row],[Valor proporcional dias com o equipamento]]+Tabela4[[#This Row],[Valor proporcional dias sem o equipamento]]</f>
        <v>0</v>
      </c>
      <c r="U229" s="700"/>
      <c r="V229" s="783">
        <f>Tabela4[[#This Row],[Valor contratual cheio]]-Tabela4[[#This Row],[Valor proporcional total]]</f>
        <v>0</v>
      </c>
      <c r="W229" s="772"/>
    </row>
    <row r="230" spans="1:23" ht="15" hidden="1" thickBot="1">
      <c r="A230" s="704"/>
      <c r="B230" s="693" t="s">
        <v>548</v>
      </c>
      <c r="C230" s="693" t="s">
        <v>88</v>
      </c>
      <c r="D230" s="693" t="s">
        <v>191</v>
      </c>
      <c r="E230" s="694" t="s">
        <v>509</v>
      </c>
      <c r="F230" s="695" t="s">
        <v>89</v>
      </c>
      <c r="G230" s="705" t="s">
        <v>48</v>
      </c>
      <c r="H230" s="731" t="s">
        <v>573</v>
      </c>
      <c r="I230" s="731" t="s">
        <v>574</v>
      </c>
      <c r="J230" s="707"/>
      <c r="K230" s="708">
        <v>24.86</v>
      </c>
      <c r="L230" s="697">
        <f t="shared" si="16"/>
        <v>0</v>
      </c>
      <c r="M230" s="707"/>
      <c r="N230" s="708">
        <v>179.66</v>
      </c>
      <c r="O230" s="698">
        <f t="shared" si="13"/>
        <v>0</v>
      </c>
      <c r="P230" s="696"/>
      <c r="Q230" s="696"/>
      <c r="R230" s="712">
        <f>Tabela4[[#This Row],[Valor contratual cheio]]/(365.25/12)*((365.25/12)-Tabela4[[#This Row],[Dias Inoperantes]])</f>
        <v>0</v>
      </c>
      <c r="S230" s="712">
        <f>Tabela4[[#This Row],[Valor do contrato sem o equipamento]]/(365.25/12)*Tabela4[[#This Row],[Dias Inoperantes]]</f>
        <v>0</v>
      </c>
      <c r="T230" s="710">
        <f>Tabela4[[#This Row],[Valor proporcional dias com o equipamento]]+Tabela4[[#This Row],[Valor proporcional dias sem o equipamento]]</f>
        <v>0</v>
      </c>
      <c r="U230" s="700"/>
      <c r="V230" s="783">
        <f>Tabela4[[#This Row],[Valor contratual cheio]]-Tabela4[[#This Row],[Valor proporcional total]]</f>
        <v>0</v>
      </c>
      <c r="W230" s="772"/>
    </row>
    <row r="231" spans="1:23" ht="15" hidden="1" thickBot="1">
      <c r="A231" s="704"/>
      <c r="B231" s="693" t="s">
        <v>548</v>
      </c>
      <c r="C231" s="693" t="s">
        <v>88</v>
      </c>
      <c r="D231" s="693" t="s">
        <v>191</v>
      </c>
      <c r="E231" s="694" t="s">
        <v>509</v>
      </c>
      <c r="F231" s="695" t="s">
        <v>89</v>
      </c>
      <c r="G231" s="705" t="s">
        <v>48</v>
      </c>
      <c r="H231" s="731" t="s">
        <v>576</v>
      </c>
      <c r="I231" s="731" t="s">
        <v>489</v>
      </c>
      <c r="J231" s="707"/>
      <c r="K231" s="708">
        <v>24.86</v>
      </c>
      <c r="L231" s="697">
        <f t="shared" si="16"/>
        <v>0</v>
      </c>
      <c r="M231" s="707"/>
      <c r="N231" s="708">
        <v>179.66</v>
      </c>
      <c r="O231" s="698">
        <f t="shared" si="13"/>
        <v>0</v>
      </c>
      <c r="P231" s="696"/>
      <c r="Q231" s="696"/>
      <c r="R231" s="712">
        <f>Tabela4[[#This Row],[Valor contratual cheio]]/(365.25/12)*((365.25/12)-Tabela4[[#This Row],[Dias Inoperantes]])</f>
        <v>0</v>
      </c>
      <c r="S231" s="712">
        <f>Tabela4[[#This Row],[Valor do contrato sem o equipamento]]/(365.25/12)*Tabela4[[#This Row],[Dias Inoperantes]]</f>
        <v>0</v>
      </c>
      <c r="T231" s="710">
        <f>Tabela4[[#This Row],[Valor proporcional dias com o equipamento]]+Tabela4[[#This Row],[Valor proporcional dias sem o equipamento]]</f>
        <v>0</v>
      </c>
      <c r="U231" s="700"/>
      <c r="V231" s="783">
        <f>Tabela4[[#This Row],[Valor contratual cheio]]-Tabela4[[#This Row],[Valor proporcional total]]</f>
        <v>0</v>
      </c>
      <c r="W231" s="772"/>
    </row>
    <row r="232" spans="1:23" ht="15" hidden="1" thickBot="1">
      <c r="A232" s="704"/>
      <c r="B232" s="693" t="s">
        <v>548</v>
      </c>
      <c r="C232" s="693" t="s">
        <v>88</v>
      </c>
      <c r="D232" s="693" t="s">
        <v>191</v>
      </c>
      <c r="E232" s="694" t="s">
        <v>509</v>
      </c>
      <c r="F232" s="695" t="s">
        <v>89</v>
      </c>
      <c r="G232" s="705" t="s">
        <v>48</v>
      </c>
      <c r="H232" s="731" t="s">
        <v>575</v>
      </c>
      <c r="I232" s="731" t="s">
        <v>487</v>
      </c>
      <c r="J232" s="707"/>
      <c r="K232" s="708">
        <v>25.47</v>
      </c>
      <c r="L232" s="697">
        <f t="shared" si="16"/>
        <v>0</v>
      </c>
      <c r="M232" s="707"/>
      <c r="N232" s="708">
        <v>184.08</v>
      </c>
      <c r="O232" s="698">
        <f t="shared" si="13"/>
        <v>0</v>
      </c>
      <c r="P232" s="696"/>
      <c r="Q232" s="696"/>
      <c r="R232" s="712">
        <f>Tabela4[[#This Row],[Valor contratual cheio]]/(365.25/12)*((365.25/12)-Tabela4[[#This Row],[Dias Inoperantes]])</f>
        <v>0</v>
      </c>
      <c r="S232" s="712">
        <f>Tabela4[[#This Row],[Valor do contrato sem o equipamento]]/(365.25/12)*Tabela4[[#This Row],[Dias Inoperantes]]</f>
        <v>0</v>
      </c>
      <c r="T232" s="710">
        <f>Tabela4[[#This Row],[Valor proporcional dias com o equipamento]]+Tabela4[[#This Row],[Valor proporcional dias sem o equipamento]]</f>
        <v>0</v>
      </c>
      <c r="U232" s="700"/>
      <c r="V232" s="783">
        <f>Tabela4[[#This Row],[Valor contratual cheio]]-Tabela4[[#This Row],[Valor proporcional total]]</f>
        <v>0</v>
      </c>
      <c r="W232" s="772"/>
    </row>
    <row r="233" spans="1:23" ht="15" hidden="1" thickBot="1">
      <c r="A233" s="704"/>
      <c r="B233" s="693" t="s">
        <v>100</v>
      </c>
      <c r="C233" s="693" t="s">
        <v>211</v>
      </c>
      <c r="D233" s="693" t="s">
        <v>140</v>
      </c>
      <c r="E233" s="694" t="s">
        <v>509</v>
      </c>
      <c r="F233" s="695" t="s">
        <v>488</v>
      </c>
      <c r="G233" s="705" t="s">
        <v>22</v>
      </c>
      <c r="H233" s="731">
        <v>0.375</v>
      </c>
      <c r="I233" s="731" t="s">
        <v>489</v>
      </c>
      <c r="J233" s="707"/>
      <c r="K233" s="708"/>
      <c r="L233" s="697">
        <f t="shared" si="16"/>
        <v>0</v>
      </c>
      <c r="M233" s="707"/>
      <c r="N233" s="708">
        <v>385.45</v>
      </c>
      <c r="O233" s="698">
        <f t="shared" si="13"/>
        <v>0</v>
      </c>
      <c r="P233" s="696"/>
      <c r="Q233" s="699"/>
      <c r="R233" s="712">
        <f>Tabela4[[#This Row],[Valor contratual cheio]]/(365.25/12)*((365.25/12)-Tabela4[[#This Row],[Dias Inoperantes]])</f>
        <v>0</v>
      </c>
      <c r="S233" s="712">
        <f>Tabela4[[#This Row],[Valor do contrato sem o equipamento]]/(365.25/12)*Tabela4[[#This Row],[Dias Inoperantes]]</f>
        <v>0</v>
      </c>
      <c r="T233" s="710">
        <f>Tabela4[[#This Row],[Valor proporcional dias com o equipamento]]+Tabela4[[#This Row],[Valor proporcional dias sem o equipamento]]</f>
        <v>0</v>
      </c>
      <c r="U233" s="700"/>
      <c r="V233" s="783">
        <f>Tabela4[[#This Row],[Valor contratual cheio]]-Tabela4[[#This Row],[Valor proporcional total]]</f>
        <v>0</v>
      </c>
      <c r="W233" s="772"/>
    </row>
    <row r="234" spans="1:23" ht="15" hidden="1" thickBot="1">
      <c r="A234" s="704"/>
      <c r="B234" s="693" t="s">
        <v>100</v>
      </c>
      <c r="C234" s="693" t="s">
        <v>211</v>
      </c>
      <c r="D234" s="693" t="s">
        <v>140</v>
      </c>
      <c r="E234" s="694" t="s">
        <v>509</v>
      </c>
      <c r="F234" s="695" t="s">
        <v>488</v>
      </c>
      <c r="G234" s="705" t="s">
        <v>22</v>
      </c>
      <c r="H234" s="731">
        <v>0.33333333333333331</v>
      </c>
      <c r="I234" s="731" t="s">
        <v>490</v>
      </c>
      <c r="J234" s="707"/>
      <c r="K234" s="708"/>
      <c r="L234" s="697">
        <f t="shared" si="16"/>
        <v>0</v>
      </c>
      <c r="M234" s="707"/>
      <c r="N234" s="708">
        <v>385.45</v>
      </c>
      <c r="O234" s="698">
        <f t="shared" si="13"/>
        <v>0</v>
      </c>
      <c r="P234" s="696"/>
      <c r="Q234" s="699"/>
      <c r="R234" s="712">
        <f>Tabela4[[#This Row],[Valor contratual cheio]]/(365.25/12)*((365.25/12)-Tabela4[[#This Row],[Dias Inoperantes]])</f>
        <v>0</v>
      </c>
      <c r="S234" s="712">
        <f>Tabela4[[#This Row],[Valor do contrato sem o equipamento]]/(365.25/12)*Tabela4[[#This Row],[Dias Inoperantes]]</f>
        <v>0</v>
      </c>
      <c r="T234" s="710">
        <f>Tabela4[[#This Row],[Valor proporcional dias com o equipamento]]+Tabela4[[#This Row],[Valor proporcional dias sem o equipamento]]</f>
        <v>0</v>
      </c>
      <c r="U234" s="700"/>
      <c r="V234" s="783">
        <f>Tabela4[[#This Row],[Valor contratual cheio]]-Tabela4[[#This Row],[Valor proporcional total]]</f>
        <v>0</v>
      </c>
      <c r="W234" s="772"/>
    </row>
    <row r="235" spans="1:23" ht="15" hidden="1" thickBot="1">
      <c r="A235" s="704"/>
      <c r="B235" s="693" t="s">
        <v>100</v>
      </c>
      <c r="C235" s="693" t="s">
        <v>211</v>
      </c>
      <c r="D235" s="693" t="s">
        <v>140</v>
      </c>
      <c r="E235" s="694" t="s">
        <v>509</v>
      </c>
      <c r="F235" s="695" t="s">
        <v>491</v>
      </c>
      <c r="G235" s="705" t="s">
        <v>22</v>
      </c>
      <c r="H235" s="731">
        <v>0.25</v>
      </c>
      <c r="I235" s="731" t="s">
        <v>492</v>
      </c>
      <c r="J235" s="707"/>
      <c r="K235" s="708"/>
      <c r="L235" s="697">
        <f t="shared" si="16"/>
        <v>0</v>
      </c>
      <c r="M235" s="707">
        <v>10</v>
      </c>
      <c r="N235" s="708">
        <v>215.11</v>
      </c>
      <c r="O235" s="698">
        <f t="shared" si="13"/>
        <v>2151.1000000000004</v>
      </c>
      <c r="P235" s="696"/>
      <c r="Q235" s="699"/>
      <c r="R235" s="712">
        <f>Tabela4[[#This Row],[Valor contratual cheio]]/(365.25/12)*((365.25/12)-Tabela4[[#This Row],[Dias Inoperantes]])</f>
        <v>0</v>
      </c>
      <c r="S235" s="712">
        <f>Tabela4[[#This Row],[Valor do contrato sem o equipamento]]/(365.25/12)*Tabela4[[#This Row],[Dias Inoperantes]]</f>
        <v>0</v>
      </c>
      <c r="T235" s="710">
        <f>Tabela4[[#This Row],[Valor proporcional dias com o equipamento]]+Tabela4[[#This Row],[Valor proporcional dias sem o equipamento]]</f>
        <v>0</v>
      </c>
      <c r="U235" s="700"/>
      <c r="V235" s="783">
        <f>Tabela4[[#This Row],[Valor contratual cheio]]-Tabela4[[#This Row],[Valor proporcional total]]</f>
        <v>0</v>
      </c>
      <c r="W235" s="772"/>
    </row>
    <row r="236" spans="1:23" ht="15" hidden="1" thickBot="1">
      <c r="A236" s="704"/>
      <c r="B236" s="693" t="s">
        <v>100</v>
      </c>
      <c r="C236" s="693" t="s">
        <v>211</v>
      </c>
      <c r="D236" s="693" t="s">
        <v>140</v>
      </c>
      <c r="E236" s="694" t="s">
        <v>509</v>
      </c>
      <c r="F236" s="695" t="s">
        <v>491</v>
      </c>
      <c r="G236" s="705" t="s">
        <v>22</v>
      </c>
      <c r="H236" s="731">
        <v>0.25</v>
      </c>
      <c r="I236" s="731" t="s">
        <v>492</v>
      </c>
      <c r="J236" s="707"/>
      <c r="K236" s="708"/>
      <c r="L236" s="697">
        <f t="shared" si="16"/>
        <v>0</v>
      </c>
      <c r="M236" s="707"/>
      <c r="N236" s="708">
        <v>215.11</v>
      </c>
      <c r="O236" s="698">
        <f t="shared" si="13"/>
        <v>0</v>
      </c>
      <c r="P236" s="696"/>
      <c r="Q236" s="699"/>
      <c r="R236" s="712">
        <f>Tabela4[[#This Row],[Valor contratual cheio]]/(365.25/12)*((365.25/12)-Tabela4[[#This Row],[Dias Inoperantes]])</f>
        <v>0</v>
      </c>
      <c r="S236" s="712">
        <f>Tabela4[[#This Row],[Valor do contrato sem o equipamento]]/(365.25/12)*Tabela4[[#This Row],[Dias Inoperantes]]</f>
        <v>0</v>
      </c>
      <c r="T236" s="710">
        <f>Tabela4[[#This Row],[Valor proporcional dias com o equipamento]]+Tabela4[[#This Row],[Valor proporcional dias sem o equipamento]]</f>
        <v>0</v>
      </c>
      <c r="U236" s="700"/>
      <c r="V236" s="783">
        <f>Tabela4[[#This Row],[Valor contratual cheio]]-Tabela4[[#This Row],[Valor proporcional total]]</f>
        <v>0</v>
      </c>
      <c r="W236" s="772"/>
    </row>
    <row r="237" spans="1:23" ht="15" hidden="1" thickBot="1">
      <c r="A237" s="704"/>
      <c r="B237" s="693" t="s">
        <v>100</v>
      </c>
      <c r="C237" s="693" t="s">
        <v>211</v>
      </c>
      <c r="D237" s="693" t="s">
        <v>140</v>
      </c>
      <c r="E237" s="694" t="s">
        <v>509</v>
      </c>
      <c r="F237" s="695" t="s">
        <v>491</v>
      </c>
      <c r="G237" s="705" t="s">
        <v>22</v>
      </c>
      <c r="H237" s="731">
        <v>0.54166666666666663</v>
      </c>
      <c r="I237" s="731" t="s">
        <v>493</v>
      </c>
      <c r="J237" s="707"/>
      <c r="K237" s="708"/>
      <c r="L237" s="697">
        <f t="shared" si="16"/>
        <v>0</v>
      </c>
      <c r="M237" s="707"/>
      <c r="N237" s="708">
        <v>215.11</v>
      </c>
      <c r="O237" s="698">
        <f t="shared" si="13"/>
        <v>0</v>
      </c>
      <c r="P237" s="696"/>
      <c r="Q237" s="699"/>
      <c r="R237" s="712">
        <f>Tabela4[[#This Row],[Valor contratual cheio]]/(365.25/12)*((365.25/12)-Tabela4[[#This Row],[Dias Inoperantes]])</f>
        <v>0</v>
      </c>
      <c r="S237" s="712">
        <f>Tabela4[[#This Row],[Valor do contrato sem o equipamento]]/(365.25/12)*Tabela4[[#This Row],[Dias Inoperantes]]</f>
        <v>0</v>
      </c>
      <c r="T237" s="710">
        <f>Tabela4[[#This Row],[Valor proporcional dias com o equipamento]]+Tabela4[[#This Row],[Valor proporcional dias sem o equipamento]]</f>
        <v>0</v>
      </c>
      <c r="U237" s="700"/>
      <c r="V237" s="783">
        <f>Tabela4[[#This Row],[Valor contratual cheio]]-Tabela4[[#This Row],[Valor proporcional total]]</f>
        <v>0</v>
      </c>
      <c r="W237" s="772"/>
    </row>
    <row r="238" spans="1:23" ht="15" hidden="1" thickBot="1">
      <c r="A238" s="704"/>
      <c r="B238" s="693" t="s">
        <v>100</v>
      </c>
      <c r="C238" s="693" t="s">
        <v>211</v>
      </c>
      <c r="D238" s="693" t="s">
        <v>140</v>
      </c>
      <c r="E238" s="694" t="s">
        <v>509</v>
      </c>
      <c r="F238" s="695" t="s">
        <v>494</v>
      </c>
      <c r="G238" s="705" t="s">
        <v>11</v>
      </c>
      <c r="H238" s="731">
        <v>0.25</v>
      </c>
      <c r="I238" s="731" t="s">
        <v>495</v>
      </c>
      <c r="J238" s="707"/>
      <c r="K238" s="708"/>
      <c r="L238" s="697">
        <f t="shared" si="16"/>
        <v>0</v>
      </c>
      <c r="M238" s="707"/>
      <c r="N238" s="708">
        <v>255.62</v>
      </c>
      <c r="O238" s="698">
        <f t="shared" si="13"/>
        <v>0</v>
      </c>
      <c r="P238" s="696"/>
      <c r="Q238" s="699"/>
      <c r="R238" s="712">
        <f>Tabela4[[#This Row],[Valor contratual cheio]]/(365.25/12)*((365.25/12)-Tabela4[[#This Row],[Dias Inoperantes]])</f>
        <v>0</v>
      </c>
      <c r="S238" s="712">
        <f>Tabela4[[#This Row],[Valor do contrato sem o equipamento]]/(365.25/12)*Tabela4[[#This Row],[Dias Inoperantes]]</f>
        <v>0</v>
      </c>
      <c r="T238" s="710">
        <f>Tabela4[[#This Row],[Valor proporcional dias com o equipamento]]+Tabela4[[#This Row],[Valor proporcional dias sem o equipamento]]</f>
        <v>0</v>
      </c>
      <c r="U238" s="700"/>
      <c r="V238" s="783">
        <f>Tabela4[[#This Row],[Valor contratual cheio]]-Tabela4[[#This Row],[Valor proporcional total]]</f>
        <v>0</v>
      </c>
      <c r="W238" s="772"/>
    </row>
    <row r="239" spans="1:23" ht="15" hidden="1" thickBot="1">
      <c r="A239" s="704"/>
      <c r="B239" s="693" t="s">
        <v>100</v>
      </c>
      <c r="C239" s="693" t="s">
        <v>211</v>
      </c>
      <c r="D239" s="693" t="s">
        <v>140</v>
      </c>
      <c r="E239" s="694" t="s">
        <v>509</v>
      </c>
      <c r="F239" s="713" t="s">
        <v>494</v>
      </c>
      <c r="G239" s="705" t="s">
        <v>11</v>
      </c>
      <c r="H239" s="731">
        <v>0.75</v>
      </c>
      <c r="I239" s="731" t="s">
        <v>496</v>
      </c>
      <c r="J239" s="707"/>
      <c r="K239" s="708"/>
      <c r="L239" s="697">
        <f t="shared" si="16"/>
        <v>0</v>
      </c>
      <c r="M239" s="707">
        <v>8</v>
      </c>
      <c r="N239" s="708">
        <v>236.38</v>
      </c>
      <c r="O239" s="698">
        <f t="shared" si="13"/>
        <v>1891.04</v>
      </c>
      <c r="P239" s="707"/>
      <c r="Q239" s="699"/>
      <c r="R239" s="712">
        <f>Tabela4[[#This Row],[Valor contratual cheio]]/(365.25/12)*((365.25/12)-Tabela4[[#This Row],[Dias Inoperantes]])</f>
        <v>0</v>
      </c>
      <c r="S239" s="712">
        <f>Tabela4[[#This Row],[Valor do contrato sem o equipamento]]/(365.25/12)*Tabela4[[#This Row],[Dias Inoperantes]]</f>
        <v>0</v>
      </c>
      <c r="T239" s="710">
        <f>Tabela4[[#This Row],[Valor proporcional dias com o equipamento]]+Tabela4[[#This Row],[Valor proporcional dias sem o equipamento]]</f>
        <v>0</v>
      </c>
      <c r="U239" s="714"/>
      <c r="V239" s="783">
        <f>Tabela4[[#This Row],[Valor contratual cheio]]-Tabela4[[#This Row],[Valor proporcional total]]</f>
        <v>0</v>
      </c>
      <c r="W239" s="772"/>
    </row>
    <row r="240" spans="1:23" ht="15" hidden="1" thickBot="1">
      <c r="A240" s="704"/>
      <c r="B240" s="693" t="s">
        <v>100</v>
      </c>
      <c r="C240" s="693" t="s">
        <v>211</v>
      </c>
      <c r="D240" s="693" t="s">
        <v>140</v>
      </c>
      <c r="E240" s="694" t="s">
        <v>509</v>
      </c>
      <c r="F240" s="713" t="s">
        <v>494</v>
      </c>
      <c r="G240" s="705" t="s">
        <v>22</v>
      </c>
      <c r="H240" s="731">
        <v>0.25</v>
      </c>
      <c r="I240" s="731" t="s">
        <v>492</v>
      </c>
      <c r="J240" s="707"/>
      <c r="K240" s="708"/>
      <c r="L240" s="697">
        <f t="shared" si="16"/>
        <v>0</v>
      </c>
      <c r="M240" s="707"/>
      <c r="N240" s="708">
        <v>227.84</v>
      </c>
      <c r="O240" s="698">
        <f t="shared" si="13"/>
        <v>0</v>
      </c>
      <c r="P240" s="707"/>
      <c r="Q240" s="699"/>
      <c r="R240" s="712">
        <f>Tabela4[[#This Row],[Valor contratual cheio]]/(365.25/12)*((365.25/12)-Tabela4[[#This Row],[Dias Inoperantes]])</f>
        <v>0</v>
      </c>
      <c r="S240" s="712">
        <f>Tabela4[[#This Row],[Valor do contrato sem o equipamento]]/(365.25/12)*Tabela4[[#This Row],[Dias Inoperantes]]</f>
        <v>0</v>
      </c>
      <c r="T240" s="710">
        <f>Tabela4[[#This Row],[Valor proporcional dias com o equipamento]]+Tabela4[[#This Row],[Valor proporcional dias sem o equipamento]]</f>
        <v>0</v>
      </c>
      <c r="U240" s="714"/>
      <c r="V240" s="783">
        <f>Tabela4[[#This Row],[Valor contratual cheio]]-Tabela4[[#This Row],[Valor proporcional total]]</f>
        <v>0</v>
      </c>
      <c r="W240" s="772"/>
    </row>
    <row r="241" spans="1:23" ht="15" hidden="1" thickBot="1">
      <c r="A241" s="704"/>
      <c r="B241" s="693" t="s">
        <v>100</v>
      </c>
      <c r="C241" s="693" t="s">
        <v>211</v>
      </c>
      <c r="D241" s="693" t="s">
        <v>140</v>
      </c>
      <c r="E241" s="694" t="s">
        <v>509</v>
      </c>
      <c r="F241" s="713" t="s">
        <v>49</v>
      </c>
      <c r="G241" s="705" t="s">
        <v>22</v>
      </c>
      <c r="H241" s="731" t="s">
        <v>496</v>
      </c>
      <c r="I241" s="731" t="s">
        <v>492</v>
      </c>
      <c r="J241" s="707"/>
      <c r="K241" s="708"/>
      <c r="L241" s="697">
        <f t="shared" si="16"/>
        <v>0</v>
      </c>
      <c r="M241" s="707"/>
      <c r="N241" s="708">
        <v>235.45</v>
      </c>
      <c r="O241" s="698">
        <f t="shared" si="13"/>
        <v>0</v>
      </c>
      <c r="P241" s="707"/>
      <c r="Q241" s="699"/>
      <c r="R241" s="712">
        <f>Tabela4[[#This Row],[Valor contratual cheio]]/(365.25/12)*((365.25/12)-Tabela4[[#This Row],[Dias Inoperantes]])</f>
        <v>0</v>
      </c>
      <c r="S241" s="712">
        <f>Tabela4[[#This Row],[Valor do contrato sem o equipamento]]/(365.25/12)*Tabela4[[#This Row],[Dias Inoperantes]]</f>
        <v>0</v>
      </c>
      <c r="T241" s="710">
        <f>Tabela4[[#This Row],[Valor proporcional dias com o equipamento]]+Tabela4[[#This Row],[Valor proporcional dias sem o equipamento]]</f>
        <v>0</v>
      </c>
      <c r="U241" s="714"/>
      <c r="V241" s="783">
        <f>Tabela4[[#This Row],[Valor contratual cheio]]-Tabela4[[#This Row],[Valor proporcional total]]</f>
        <v>0</v>
      </c>
      <c r="W241" s="772"/>
    </row>
    <row r="242" spans="1:23" ht="15" hidden="1" thickBot="1">
      <c r="A242" s="704"/>
      <c r="B242" s="693" t="s">
        <v>100</v>
      </c>
      <c r="C242" s="693" t="s">
        <v>211</v>
      </c>
      <c r="D242" s="693" t="s">
        <v>140</v>
      </c>
      <c r="E242" s="694" t="s">
        <v>509</v>
      </c>
      <c r="F242" s="713" t="s">
        <v>50</v>
      </c>
      <c r="G242" s="705" t="s">
        <v>22</v>
      </c>
      <c r="H242" s="731" t="s">
        <v>487</v>
      </c>
      <c r="I242" s="731" t="s">
        <v>497</v>
      </c>
      <c r="J242" s="707"/>
      <c r="K242" s="708"/>
      <c r="L242" s="697">
        <f t="shared" si="16"/>
        <v>0</v>
      </c>
      <c r="M242" s="707"/>
      <c r="N242" s="708">
        <v>292.45</v>
      </c>
      <c r="O242" s="698">
        <f t="shared" si="13"/>
        <v>0</v>
      </c>
      <c r="P242" s="707"/>
      <c r="Q242" s="699"/>
      <c r="R242" s="712">
        <f>Tabela4[[#This Row],[Valor contratual cheio]]/(365.25/12)*((365.25/12)-Tabela4[[#This Row],[Dias Inoperantes]])</f>
        <v>0</v>
      </c>
      <c r="S242" s="712">
        <f>Tabela4[[#This Row],[Valor do contrato sem o equipamento]]/(365.25/12)*Tabela4[[#This Row],[Dias Inoperantes]]</f>
        <v>0</v>
      </c>
      <c r="T242" s="710">
        <f>Tabela4[[#This Row],[Valor proporcional dias com o equipamento]]+Tabela4[[#This Row],[Valor proporcional dias sem o equipamento]]</f>
        <v>0</v>
      </c>
      <c r="U242" s="714"/>
      <c r="V242" s="783">
        <f>Tabela4[[#This Row],[Valor contratual cheio]]-Tabela4[[#This Row],[Valor proporcional total]]</f>
        <v>0</v>
      </c>
      <c r="W242" s="772"/>
    </row>
    <row r="243" spans="1:23" ht="15" hidden="1" thickBot="1">
      <c r="A243" s="704"/>
      <c r="B243" s="693" t="s">
        <v>100</v>
      </c>
      <c r="C243" s="693" t="s">
        <v>211</v>
      </c>
      <c r="D243" s="693" t="s">
        <v>140</v>
      </c>
      <c r="E243" s="694" t="s">
        <v>509</v>
      </c>
      <c r="F243" s="713" t="s">
        <v>52</v>
      </c>
      <c r="G243" s="705" t="s">
        <v>53</v>
      </c>
      <c r="H243" s="731" t="s">
        <v>498</v>
      </c>
      <c r="I243" s="731" t="s">
        <v>499</v>
      </c>
      <c r="J243" s="707"/>
      <c r="K243" s="708"/>
      <c r="L243" s="697">
        <f t="shared" si="16"/>
        <v>0</v>
      </c>
      <c r="M243" s="707"/>
      <c r="N243" s="708">
        <v>195</v>
      </c>
      <c r="O243" s="698">
        <f t="shared" si="13"/>
        <v>0</v>
      </c>
      <c r="P243" s="707"/>
      <c r="Q243" s="699"/>
      <c r="R243" s="712">
        <f>Tabela4[[#This Row],[Valor contratual cheio]]/(365.25/12)*((365.25/12)-Tabela4[[#This Row],[Dias Inoperantes]])</f>
        <v>0</v>
      </c>
      <c r="S243" s="712">
        <f>Tabela4[[#This Row],[Valor do contrato sem o equipamento]]/(365.25/12)*Tabela4[[#This Row],[Dias Inoperantes]]</f>
        <v>0</v>
      </c>
      <c r="T243" s="710">
        <f>Tabela4[[#This Row],[Valor proporcional dias com o equipamento]]+Tabela4[[#This Row],[Valor proporcional dias sem o equipamento]]</f>
        <v>0</v>
      </c>
      <c r="U243" s="714"/>
      <c r="V243" s="783">
        <f>Tabela4[[#This Row],[Valor contratual cheio]]-Tabela4[[#This Row],[Valor proporcional total]]</f>
        <v>0</v>
      </c>
      <c r="W243" s="772"/>
    </row>
    <row r="244" spans="1:23" ht="15" hidden="1" thickBot="1">
      <c r="A244" s="704"/>
      <c r="B244" s="693" t="s">
        <v>282</v>
      </c>
      <c r="C244" s="693" t="s">
        <v>88</v>
      </c>
      <c r="D244" s="693" t="s">
        <v>201</v>
      </c>
      <c r="E244" s="694" t="s">
        <v>509</v>
      </c>
      <c r="F244" s="713" t="s">
        <v>40</v>
      </c>
      <c r="G244" s="705" t="s">
        <v>48</v>
      </c>
      <c r="H244" s="731">
        <v>0.25</v>
      </c>
      <c r="I244" s="731">
        <v>0.59722222222222221</v>
      </c>
      <c r="J244" s="707"/>
      <c r="K244" s="708">
        <v>28.05</v>
      </c>
      <c r="L244" s="697">
        <f t="shared" si="16"/>
        <v>0</v>
      </c>
      <c r="M244" s="707">
        <v>6</v>
      </c>
      <c r="N244" s="708">
        <v>202.72</v>
      </c>
      <c r="O244" s="698">
        <f t="shared" si="13"/>
        <v>1216.32</v>
      </c>
      <c r="P244" s="707"/>
      <c r="Q244" s="699"/>
      <c r="R244" s="712">
        <f>Tabela4[[#This Row],[Valor contratual cheio]]/(365.25/12)*((365.25/12)-Tabela4[[#This Row],[Dias Inoperantes]])</f>
        <v>0</v>
      </c>
      <c r="S244" s="712">
        <f>Tabela4[[#This Row],[Valor do contrato sem o equipamento]]/(365.25/12)*Tabela4[[#This Row],[Dias Inoperantes]]</f>
        <v>0</v>
      </c>
      <c r="T244" s="710">
        <f>Tabela4[[#This Row],[Valor proporcional dias com o equipamento]]+Tabela4[[#This Row],[Valor proporcional dias sem o equipamento]]</f>
        <v>0</v>
      </c>
      <c r="U244" s="714"/>
      <c r="V244" s="783">
        <f>Tabela4[[#This Row],[Valor contratual cheio]]-Tabela4[[#This Row],[Valor proporcional total]]</f>
        <v>0</v>
      </c>
      <c r="W244" s="772"/>
    </row>
    <row r="245" spans="1:23" ht="15" hidden="1" thickBot="1">
      <c r="A245" s="704"/>
      <c r="B245" s="693" t="s">
        <v>282</v>
      </c>
      <c r="C245" s="693" t="s">
        <v>88</v>
      </c>
      <c r="D245" s="693" t="s">
        <v>201</v>
      </c>
      <c r="E245" s="694" t="s">
        <v>509</v>
      </c>
      <c r="F245" s="713" t="s">
        <v>40</v>
      </c>
      <c r="G245" s="705" t="s">
        <v>48</v>
      </c>
      <c r="H245" s="731">
        <v>0.59722222222222221</v>
      </c>
      <c r="I245" s="731">
        <v>0.94444444444444453</v>
      </c>
      <c r="J245" s="707"/>
      <c r="K245" s="708">
        <v>28.49</v>
      </c>
      <c r="L245" s="697">
        <f t="shared" si="16"/>
        <v>0</v>
      </c>
      <c r="M245" s="707">
        <v>1</v>
      </c>
      <c r="N245" s="708">
        <v>205.94</v>
      </c>
      <c r="O245" s="698">
        <f t="shared" si="13"/>
        <v>205.94</v>
      </c>
      <c r="P245" s="707"/>
      <c r="Q245" s="699"/>
      <c r="R245" s="712">
        <f>Tabela4[[#This Row],[Valor contratual cheio]]/(365.25/12)*((365.25/12)-Tabela4[[#This Row],[Dias Inoperantes]])</f>
        <v>0</v>
      </c>
      <c r="S245" s="712">
        <f>Tabela4[[#This Row],[Valor do contrato sem o equipamento]]/(365.25/12)*Tabela4[[#This Row],[Dias Inoperantes]]</f>
        <v>0</v>
      </c>
      <c r="T245" s="710">
        <f>Tabela4[[#This Row],[Valor proporcional dias com o equipamento]]+Tabela4[[#This Row],[Valor proporcional dias sem o equipamento]]</f>
        <v>0</v>
      </c>
      <c r="U245" s="714"/>
      <c r="V245" s="783">
        <f>Tabela4[[#This Row],[Valor contratual cheio]]-Tabela4[[#This Row],[Valor proporcional total]]</f>
        <v>0</v>
      </c>
      <c r="W245" s="772"/>
    </row>
    <row r="246" spans="1:23" ht="15" hidden="1" thickBot="1">
      <c r="A246" s="704"/>
      <c r="B246" s="693" t="s">
        <v>282</v>
      </c>
      <c r="C246" s="693" t="s">
        <v>88</v>
      </c>
      <c r="D246" s="693" t="s">
        <v>201</v>
      </c>
      <c r="E246" s="694" t="s">
        <v>509</v>
      </c>
      <c r="F246" s="706" t="s">
        <v>89</v>
      </c>
      <c r="G246" s="705" t="s">
        <v>22</v>
      </c>
      <c r="H246" s="731">
        <v>0.56944444444444442</v>
      </c>
      <c r="I246" s="731">
        <v>0.91666666666666663</v>
      </c>
      <c r="J246" s="707"/>
      <c r="K246" s="708">
        <v>24.44</v>
      </c>
      <c r="L246" s="697">
        <f t="shared" si="16"/>
        <v>0</v>
      </c>
      <c r="M246" s="707"/>
      <c r="N246" s="708">
        <v>176.68</v>
      </c>
      <c r="O246" s="698">
        <f t="shared" si="13"/>
        <v>0</v>
      </c>
      <c r="P246" s="707"/>
      <c r="Q246" s="709"/>
      <c r="R246" s="710">
        <f>Tabela4[[#This Row],[Valor contratual cheio]]/(365.25/12)*((365.25/12)-Tabela4[[#This Row],[Dias Inoperantes]])</f>
        <v>0</v>
      </c>
      <c r="S246" s="710">
        <f>Tabela4[[#This Row],[Valor do contrato sem o equipamento]]/(365.25/12)*Tabela4[[#This Row],[Dias Inoperantes]]</f>
        <v>0</v>
      </c>
      <c r="T246" s="710">
        <f>Tabela4[[#This Row],[Valor proporcional dias com o equipamento]]+Tabela4[[#This Row],[Valor proporcional dias sem o equipamento]]</f>
        <v>0</v>
      </c>
      <c r="U246" s="710"/>
      <c r="V246" s="783">
        <f>Tabela4[[#This Row],[Valor contratual cheio]]-Tabela4[[#This Row],[Valor proporcional total]]</f>
        <v>0</v>
      </c>
      <c r="W246" s="772"/>
    </row>
    <row r="247" spans="1:23" ht="15" hidden="1" thickBot="1">
      <c r="A247" s="704"/>
      <c r="B247" s="693" t="s">
        <v>282</v>
      </c>
      <c r="C247" s="693" t="s">
        <v>88</v>
      </c>
      <c r="D247" s="693" t="s">
        <v>201</v>
      </c>
      <c r="E247" s="694" t="s">
        <v>509</v>
      </c>
      <c r="F247" s="706" t="s">
        <v>44</v>
      </c>
      <c r="G247" s="705" t="s">
        <v>48</v>
      </c>
      <c r="H247" s="731">
        <v>0.25</v>
      </c>
      <c r="I247" s="731">
        <v>0.59722222222222221</v>
      </c>
      <c r="J247" s="707"/>
      <c r="K247" s="708">
        <v>30.09</v>
      </c>
      <c r="L247" s="697">
        <f t="shared" si="16"/>
        <v>0</v>
      </c>
      <c r="M247" s="707">
        <v>2</v>
      </c>
      <c r="N247" s="708">
        <v>217.51</v>
      </c>
      <c r="O247" s="698">
        <f t="shared" si="13"/>
        <v>435.02</v>
      </c>
      <c r="P247" s="707"/>
      <c r="Q247" s="709"/>
      <c r="R247" s="710">
        <f>Tabela4[[#This Row],[Valor contratual cheio]]/(365.25/12)*((365.25/12)-Tabela4[[#This Row],[Dias Inoperantes]])</f>
        <v>0</v>
      </c>
      <c r="S247" s="710">
        <f>Tabela4[[#This Row],[Valor do contrato sem o equipamento]]/(365.25/12)*Tabela4[[#This Row],[Dias Inoperantes]]</f>
        <v>0</v>
      </c>
      <c r="T247" s="710">
        <f>Tabela4[[#This Row],[Valor proporcional dias com o equipamento]]+Tabela4[[#This Row],[Valor proporcional dias sem o equipamento]]</f>
        <v>0</v>
      </c>
      <c r="U247" s="710"/>
      <c r="V247" s="783">
        <f>Tabela4[[#This Row],[Valor contratual cheio]]-Tabela4[[#This Row],[Valor proporcional total]]</f>
        <v>0</v>
      </c>
      <c r="W247" s="772"/>
    </row>
    <row r="248" spans="1:23" ht="15" hidden="1" thickBot="1">
      <c r="A248" s="704"/>
      <c r="B248" s="693" t="s">
        <v>282</v>
      </c>
      <c r="C248" s="693" t="s">
        <v>88</v>
      </c>
      <c r="D248" s="693" t="s">
        <v>201</v>
      </c>
      <c r="E248" s="694" t="s">
        <v>509</v>
      </c>
      <c r="F248" s="706" t="s">
        <v>90</v>
      </c>
      <c r="G248" s="705" t="s">
        <v>22</v>
      </c>
      <c r="H248" s="731">
        <v>0.25</v>
      </c>
      <c r="I248" s="731">
        <v>0.59722222222222221</v>
      </c>
      <c r="J248" s="707"/>
      <c r="K248" s="708">
        <v>22.99</v>
      </c>
      <c r="L248" s="697">
        <f t="shared" si="16"/>
        <v>0</v>
      </c>
      <c r="M248" s="707">
        <v>8</v>
      </c>
      <c r="N248" s="708">
        <v>166.15</v>
      </c>
      <c r="O248" s="698">
        <f t="shared" si="13"/>
        <v>1329.2</v>
      </c>
      <c r="P248" s="707"/>
      <c r="Q248" s="709"/>
      <c r="R248" s="710">
        <f>Tabela4[[#This Row],[Valor contratual cheio]]/(365.25/12)*((365.25/12)-Tabela4[[#This Row],[Dias Inoperantes]])</f>
        <v>0</v>
      </c>
      <c r="S248" s="710">
        <f>Tabela4[[#This Row],[Valor do contrato sem o equipamento]]/(365.25/12)*Tabela4[[#This Row],[Dias Inoperantes]]</f>
        <v>0</v>
      </c>
      <c r="T248" s="710">
        <f>Tabela4[[#This Row],[Valor proporcional dias com o equipamento]]+Tabela4[[#This Row],[Valor proporcional dias sem o equipamento]]</f>
        <v>0</v>
      </c>
      <c r="U248" s="710"/>
      <c r="V248" s="783">
        <f>Tabela4[[#This Row],[Valor contratual cheio]]-Tabela4[[#This Row],[Valor proporcional total]]</f>
        <v>0</v>
      </c>
      <c r="W248" s="772"/>
    </row>
    <row r="249" spans="1:23" ht="15" hidden="1" thickBot="1">
      <c r="A249" s="704"/>
      <c r="B249" s="693" t="s">
        <v>282</v>
      </c>
      <c r="C249" s="693" t="s">
        <v>88</v>
      </c>
      <c r="D249" s="693" t="s">
        <v>201</v>
      </c>
      <c r="E249" s="694" t="s">
        <v>509</v>
      </c>
      <c r="F249" s="706" t="s">
        <v>90</v>
      </c>
      <c r="G249" s="705" t="s">
        <v>22</v>
      </c>
      <c r="H249" s="731">
        <v>0.56944444444444442</v>
      </c>
      <c r="I249" s="731">
        <v>0.91666666666666663</v>
      </c>
      <c r="J249" s="707"/>
      <c r="K249" s="708">
        <v>22.99</v>
      </c>
      <c r="L249" s="697">
        <f t="shared" si="16"/>
        <v>0</v>
      </c>
      <c r="M249" s="707">
        <v>11</v>
      </c>
      <c r="N249" s="708">
        <v>166.15</v>
      </c>
      <c r="O249" s="698">
        <f t="shared" si="13"/>
        <v>1827.65</v>
      </c>
      <c r="P249" s="707"/>
      <c r="Q249" s="709"/>
      <c r="R249" s="710">
        <f>Tabela4[[#This Row],[Valor contratual cheio]]/(365.25/12)*((365.25/12)-Tabela4[[#This Row],[Dias Inoperantes]])</f>
        <v>0</v>
      </c>
      <c r="S249" s="710">
        <f>Tabela4[[#This Row],[Valor do contrato sem o equipamento]]/(365.25/12)*Tabela4[[#This Row],[Dias Inoperantes]]</f>
        <v>0</v>
      </c>
      <c r="T249" s="710">
        <f>Tabela4[[#This Row],[Valor proporcional dias com o equipamento]]+Tabela4[[#This Row],[Valor proporcional dias sem o equipamento]]</f>
        <v>0</v>
      </c>
      <c r="U249" s="710"/>
      <c r="V249" s="783">
        <f>Tabela4[[#This Row],[Valor contratual cheio]]-Tabela4[[#This Row],[Valor proporcional total]]</f>
        <v>0</v>
      </c>
      <c r="W249" s="772"/>
    </row>
    <row r="250" spans="1:23" ht="15" hidden="1" thickBot="1">
      <c r="A250" s="704"/>
      <c r="B250" s="693" t="s">
        <v>282</v>
      </c>
      <c r="C250" s="693" t="s">
        <v>88</v>
      </c>
      <c r="D250" s="693" t="s">
        <v>201</v>
      </c>
      <c r="E250" s="694" t="s">
        <v>509</v>
      </c>
      <c r="F250" s="695" t="s">
        <v>57</v>
      </c>
      <c r="G250" s="705" t="s">
        <v>22</v>
      </c>
      <c r="H250" s="731">
        <v>0.25</v>
      </c>
      <c r="I250" s="731">
        <v>0.59722222222222221</v>
      </c>
      <c r="J250" s="707"/>
      <c r="K250" s="708">
        <v>28.86</v>
      </c>
      <c r="L250" s="697">
        <f t="shared" si="16"/>
        <v>0</v>
      </c>
      <c r="M250" s="707">
        <v>6</v>
      </c>
      <c r="N250" s="708">
        <v>208.61</v>
      </c>
      <c r="O250" s="698">
        <f t="shared" si="13"/>
        <v>1251.6600000000001</v>
      </c>
      <c r="P250" s="696"/>
      <c r="Q250" s="699"/>
      <c r="R250" s="712">
        <f>Tabela4[[#This Row],[Valor contratual cheio]]/(365.25/12)*((365.25/12)-Tabela4[[#This Row],[Dias Inoperantes]])</f>
        <v>0</v>
      </c>
      <c r="S250" s="712">
        <f>Tabela4[[#This Row],[Valor do contrato sem o equipamento]]/(365.25/12)*Tabela4[[#This Row],[Dias Inoperantes]]</f>
        <v>0</v>
      </c>
      <c r="T250" s="710">
        <f>Tabela4[[#This Row],[Valor proporcional dias com o equipamento]]+Tabela4[[#This Row],[Valor proporcional dias sem o equipamento]]</f>
        <v>0</v>
      </c>
      <c r="U250" s="700"/>
      <c r="V250" s="783">
        <f>Tabela4[[#This Row],[Valor contratual cheio]]-Tabela4[[#This Row],[Valor proporcional total]]</f>
        <v>0</v>
      </c>
      <c r="W250" s="772"/>
    </row>
    <row r="251" spans="1:23" ht="15" hidden="1" thickBot="1">
      <c r="A251" s="704"/>
      <c r="B251" s="693" t="s">
        <v>282</v>
      </c>
      <c r="C251" s="693" t="s">
        <v>88</v>
      </c>
      <c r="D251" s="693" t="s">
        <v>201</v>
      </c>
      <c r="E251" s="694" t="s">
        <v>509</v>
      </c>
      <c r="F251" s="695" t="s">
        <v>57</v>
      </c>
      <c r="G251" s="705" t="s">
        <v>22</v>
      </c>
      <c r="H251" s="731">
        <v>0.56944444444444442</v>
      </c>
      <c r="I251" s="731">
        <v>0.91666666666666663</v>
      </c>
      <c r="J251" s="707"/>
      <c r="K251" s="708">
        <v>28.86</v>
      </c>
      <c r="L251" s="697">
        <f t="shared" si="16"/>
        <v>0</v>
      </c>
      <c r="M251" s="707"/>
      <c r="N251" s="708">
        <v>208.61</v>
      </c>
      <c r="O251" s="698">
        <f t="shared" si="13"/>
        <v>0</v>
      </c>
      <c r="P251" s="696"/>
      <c r="Q251" s="699"/>
      <c r="R251" s="712">
        <f>Tabela4[[#This Row],[Valor contratual cheio]]/(365.25/12)*((365.25/12)-Tabela4[[#This Row],[Dias Inoperantes]])</f>
        <v>0</v>
      </c>
      <c r="S251" s="712">
        <f>Tabela4[[#This Row],[Valor do contrato sem o equipamento]]/(365.25/12)*Tabela4[[#This Row],[Dias Inoperantes]]</f>
        <v>0</v>
      </c>
      <c r="T251" s="710">
        <f>Tabela4[[#This Row],[Valor proporcional dias com o equipamento]]+Tabela4[[#This Row],[Valor proporcional dias sem o equipamento]]</f>
        <v>0</v>
      </c>
      <c r="U251" s="700"/>
      <c r="V251" s="783">
        <f>Tabela4[[#This Row],[Valor contratual cheio]]-Tabela4[[#This Row],[Valor proporcional total]]</f>
        <v>0</v>
      </c>
      <c r="W251" s="772"/>
    </row>
    <row r="252" spans="1:23" ht="15" hidden="1" thickBot="1">
      <c r="A252" s="704"/>
      <c r="B252" s="693" t="s">
        <v>282</v>
      </c>
      <c r="C252" s="693" t="s">
        <v>88</v>
      </c>
      <c r="D252" s="693" t="s">
        <v>201</v>
      </c>
      <c r="E252" s="694" t="s">
        <v>509</v>
      </c>
      <c r="F252" s="695" t="s">
        <v>91</v>
      </c>
      <c r="G252" s="705" t="s">
        <v>48</v>
      </c>
      <c r="H252" s="731">
        <v>0.91666666666666663</v>
      </c>
      <c r="I252" s="731">
        <v>0.2638888888888889</v>
      </c>
      <c r="J252" s="707"/>
      <c r="K252" s="708">
        <v>36.479999999999997</v>
      </c>
      <c r="L252" s="697">
        <f t="shared" si="16"/>
        <v>0</v>
      </c>
      <c r="M252" s="707"/>
      <c r="N252" s="708">
        <v>263.69</v>
      </c>
      <c r="O252" s="698">
        <f t="shared" si="13"/>
        <v>0</v>
      </c>
      <c r="P252" s="696"/>
      <c r="Q252" s="699"/>
      <c r="R252" s="712">
        <f>Tabela4[[#This Row],[Valor contratual cheio]]/(365.25/12)*((365.25/12)-Tabela4[[#This Row],[Dias Inoperantes]])</f>
        <v>0</v>
      </c>
      <c r="S252" s="712">
        <f>Tabela4[[#This Row],[Valor do contrato sem o equipamento]]/(365.25/12)*Tabela4[[#This Row],[Dias Inoperantes]]</f>
        <v>0</v>
      </c>
      <c r="T252" s="710">
        <f>Tabela4[[#This Row],[Valor proporcional dias com o equipamento]]+Tabela4[[#This Row],[Valor proporcional dias sem o equipamento]]</f>
        <v>0</v>
      </c>
      <c r="U252" s="700"/>
      <c r="V252" s="783">
        <f>Tabela4[[#This Row],[Valor contratual cheio]]-Tabela4[[#This Row],[Valor proporcional total]]</f>
        <v>0</v>
      </c>
      <c r="W252" s="772"/>
    </row>
    <row r="253" spans="1:23" ht="15" hidden="1" thickBot="1">
      <c r="A253" s="704"/>
      <c r="B253" s="693" t="s">
        <v>282</v>
      </c>
      <c r="C253" s="693" t="s">
        <v>88</v>
      </c>
      <c r="D253" s="693" t="s">
        <v>201</v>
      </c>
      <c r="E253" s="694" t="s">
        <v>509</v>
      </c>
      <c r="F253" s="695" t="s">
        <v>40</v>
      </c>
      <c r="G253" s="705" t="s">
        <v>48</v>
      </c>
      <c r="H253" s="731">
        <v>0.91666666666666663</v>
      </c>
      <c r="I253" s="731">
        <v>0.2638888888888889</v>
      </c>
      <c r="J253" s="707"/>
      <c r="K253" s="708">
        <v>34.07</v>
      </c>
      <c r="L253" s="697">
        <f t="shared" si="16"/>
        <v>0</v>
      </c>
      <c r="M253" s="707"/>
      <c r="N253" s="708">
        <v>246.26</v>
      </c>
      <c r="O253" s="698">
        <f t="shared" ref="O253:O309" si="17">M253*N253</f>
        <v>0</v>
      </c>
      <c r="P253" s="696"/>
      <c r="Q253" s="699"/>
      <c r="R253" s="712">
        <f>Tabela4[[#This Row],[Valor contratual cheio]]/(365.25/12)*((365.25/12)-Tabela4[[#This Row],[Dias Inoperantes]])</f>
        <v>0</v>
      </c>
      <c r="S253" s="712">
        <f>Tabela4[[#This Row],[Valor do contrato sem o equipamento]]/(365.25/12)*Tabela4[[#This Row],[Dias Inoperantes]]</f>
        <v>0</v>
      </c>
      <c r="T253" s="710">
        <f>Tabela4[[#This Row],[Valor proporcional dias com o equipamento]]+Tabela4[[#This Row],[Valor proporcional dias sem o equipamento]]</f>
        <v>0</v>
      </c>
      <c r="U253" s="700"/>
      <c r="V253" s="783">
        <f>Tabela4[[#This Row],[Valor contratual cheio]]-Tabela4[[#This Row],[Valor proporcional total]]</f>
        <v>0</v>
      </c>
      <c r="W253" s="772"/>
    </row>
    <row r="254" spans="1:23" ht="15" hidden="1" thickBot="1">
      <c r="A254" s="704"/>
      <c r="B254" s="693" t="s">
        <v>282</v>
      </c>
      <c r="C254" s="693" t="s">
        <v>88</v>
      </c>
      <c r="D254" s="693" t="s">
        <v>201</v>
      </c>
      <c r="E254" s="694" t="s">
        <v>509</v>
      </c>
      <c r="F254" s="695" t="s">
        <v>92</v>
      </c>
      <c r="G254" s="705" t="s">
        <v>48</v>
      </c>
      <c r="H254" s="731">
        <v>0.91666666666666663</v>
      </c>
      <c r="I254" s="731">
        <v>0.2638888888888889</v>
      </c>
      <c r="J254" s="707"/>
      <c r="K254" s="708">
        <v>27.94</v>
      </c>
      <c r="L254" s="697">
        <f t="shared" si="16"/>
        <v>0</v>
      </c>
      <c r="M254" s="707"/>
      <c r="N254" s="708">
        <v>201.94</v>
      </c>
      <c r="O254" s="698">
        <f t="shared" si="17"/>
        <v>0</v>
      </c>
      <c r="P254" s="696"/>
      <c r="Q254" s="699"/>
      <c r="R254" s="712">
        <f>Tabela4[[#This Row],[Valor contratual cheio]]/(365.25/12)*((365.25/12)-Tabela4[[#This Row],[Dias Inoperantes]])</f>
        <v>0</v>
      </c>
      <c r="S254" s="712">
        <f>Tabela4[[#This Row],[Valor do contrato sem o equipamento]]/(365.25/12)*Tabela4[[#This Row],[Dias Inoperantes]]</f>
        <v>0</v>
      </c>
      <c r="T254" s="710">
        <f>Tabela4[[#This Row],[Valor proporcional dias com o equipamento]]+Tabela4[[#This Row],[Valor proporcional dias sem o equipamento]]</f>
        <v>0</v>
      </c>
      <c r="U254" s="700"/>
      <c r="V254" s="783">
        <f>Tabela4[[#This Row],[Valor contratual cheio]]-Tabela4[[#This Row],[Valor proporcional total]]</f>
        <v>0</v>
      </c>
      <c r="W254" s="772"/>
    </row>
    <row r="255" spans="1:23" ht="15" hidden="1" thickBot="1">
      <c r="A255" s="704"/>
      <c r="B255" s="693" t="s">
        <v>282</v>
      </c>
      <c r="C255" s="693" t="s">
        <v>88</v>
      </c>
      <c r="D255" s="693" t="s">
        <v>201</v>
      </c>
      <c r="E255" s="694" t="s">
        <v>509</v>
      </c>
      <c r="F255" s="695" t="s">
        <v>56</v>
      </c>
      <c r="G255" s="705" t="s">
        <v>48</v>
      </c>
      <c r="H255" s="731">
        <v>0.91666666666666663</v>
      </c>
      <c r="I255" s="731">
        <v>0.2638888888888889</v>
      </c>
      <c r="J255" s="707"/>
      <c r="K255" s="708">
        <v>26.86</v>
      </c>
      <c r="L255" s="697">
        <f t="shared" si="16"/>
        <v>0</v>
      </c>
      <c r="M255" s="707"/>
      <c r="N255" s="708">
        <v>194.14</v>
      </c>
      <c r="O255" s="698">
        <f t="shared" si="17"/>
        <v>0</v>
      </c>
      <c r="P255" s="696"/>
      <c r="Q255" s="699"/>
      <c r="R255" s="712">
        <f>Tabela4[[#This Row],[Valor contratual cheio]]/(365.25/12)*((365.25/12)-Tabela4[[#This Row],[Dias Inoperantes]])</f>
        <v>0</v>
      </c>
      <c r="S255" s="712">
        <f>Tabela4[[#This Row],[Valor do contrato sem o equipamento]]/(365.25/12)*Tabela4[[#This Row],[Dias Inoperantes]]</f>
        <v>0</v>
      </c>
      <c r="T255" s="710">
        <f>Tabela4[[#This Row],[Valor proporcional dias com o equipamento]]+Tabela4[[#This Row],[Valor proporcional dias sem o equipamento]]</f>
        <v>0</v>
      </c>
      <c r="U255" s="700"/>
      <c r="V255" s="783">
        <f>Tabela4[[#This Row],[Valor contratual cheio]]-Tabela4[[#This Row],[Valor proporcional total]]</f>
        <v>0</v>
      </c>
      <c r="W255" s="772"/>
    </row>
    <row r="256" spans="1:23" ht="15" hidden="1" thickBot="1">
      <c r="A256" s="704"/>
      <c r="B256" s="693" t="s">
        <v>282</v>
      </c>
      <c r="C256" s="693" t="s">
        <v>88</v>
      </c>
      <c r="D256" s="693" t="s">
        <v>201</v>
      </c>
      <c r="E256" s="694" t="s">
        <v>509</v>
      </c>
      <c r="F256" s="695" t="s">
        <v>72</v>
      </c>
      <c r="G256" s="705" t="s">
        <v>53</v>
      </c>
      <c r="H256" s="731">
        <v>0.33333333333333331</v>
      </c>
      <c r="I256" s="731">
        <v>0.7416666666666667</v>
      </c>
      <c r="J256" s="707"/>
      <c r="K256" s="708">
        <v>25.88</v>
      </c>
      <c r="L256" s="697">
        <f t="shared" si="16"/>
        <v>0</v>
      </c>
      <c r="M256" s="707"/>
      <c r="N256" s="708">
        <v>187.03</v>
      </c>
      <c r="O256" s="698">
        <f t="shared" si="17"/>
        <v>0</v>
      </c>
      <c r="P256" s="696"/>
      <c r="Q256" s="699"/>
      <c r="R256" s="712">
        <f>Tabela4[[#This Row],[Valor contratual cheio]]/(365.25/12)*((365.25/12)-Tabela4[[#This Row],[Dias Inoperantes]])</f>
        <v>0</v>
      </c>
      <c r="S256" s="712">
        <f>Tabela4[[#This Row],[Valor do contrato sem o equipamento]]/(365.25/12)*Tabela4[[#This Row],[Dias Inoperantes]]</f>
        <v>0</v>
      </c>
      <c r="T256" s="710">
        <f>Tabela4[[#This Row],[Valor proporcional dias com o equipamento]]+Tabela4[[#This Row],[Valor proporcional dias sem o equipamento]]</f>
        <v>0</v>
      </c>
      <c r="U256" s="700"/>
      <c r="V256" s="783">
        <f>Tabela4[[#This Row],[Valor contratual cheio]]-Tabela4[[#This Row],[Valor proporcional total]]</f>
        <v>0</v>
      </c>
      <c r="W256" s="772"/>
    </row>
    <row r="257" spans="1:23" ht="15" hidden="1" thickBot="1">
      <c r="A257" s="704"/>
      <c r="B257" s="693" t="s">
        <v>240</v>
      </c>
      <c r="C257" s="693" t="s">
        <v>88</v>
      </c>
      <c r="D257" s="693" t="s">
        <v>140</v>
      </c>
      <c r="E257" s="694" t="s">
        <v>509</v>
      </c>
      <c r="F257" s="695" t="s">
        <v>577</v>
      </c>
      <c r="G257" s="705" t="s">
        <v>24</v>
      </c>
      <c r="H257" s="731">
        <v>0.25</v>
      </c>
      <c r="I257" s="731">
        <v>0.59722222222222199</v>
      </c>
      <c r="J257" s="707"/>
      <c r="K257" s="708">
        <v>33.96</v>
      </c>
      <c r="L257" s="697">
        <f t="shared" si="16"/>
        <v>0</v>
      </c>
      <c r="M257" s="707"/>
      <c r="N257" s="708">
        <v>245.48</v>
      </c>
      <c r="O257" s="698">
        <f t="shared" si="17"/>
        <v>0</v>
      </c>
      <c r="P257" s="696"/>
      <c r="Q257" s="699"/>
      <c r="R257" s="712">
        <f>Tabela4[[#This Row],[Valor contratual cheio]]/(365.25/12)*((365.25/12)-Tabela4[[#This Row],[Dias Inoperantes]])</f>
        <v>0</v>
      </c>
      <c r="S257" s="712">
        <f>Tabela4[[#This Row],[Valor do contrato sem o equipamento]]/(365.25/12)*Tabela4[[#This Row],[Dias Inoperantes]]</f>
        <v>0</v>
      </c>
      <c r="T257" s="710">
        <f>Tabela4[[#This Row],[Valor proporcional dias com o equipamento]]+Tabela4[[#This Row],[Valor proporcional dias sem o equipamento]]</f>
        <v>0</v>
      </c>
      <c r="U257" s="700"/>
      <c r="V257" s="783">
        <f>Tabela4[[#This Row],[Valor contratual cheio]]-Tabela4[[#This Row],[Valor proporcional total]]</f>
        <v>0</v>
      </c>
      <c r="W257" s="772"/>
    </row>
    <row r="258" spans="1:23" ht="15" hidden="1" thickBot="1">
      <c r="A258" s="704"/>
      <c r="B258" s="693" t="s">
        <v>240</v>
      </c>
      <c r="C258" s="693" t="s">
        <v>88</v>
      </c>
      <c r="D258" s="693" t="s">
        <v>140</v>
      </c>
      <c r="E258" s="694" t="s">
        <v>509</v>
      </c>
      <c r="F258" s="695" t="s">
        <v>96</v>
      </c>
      <c r="G258" s="705" t="s">
        <v>24</v>
      </c>
      <c r="H258" s="731">
        <v>0.61111111111111105</v>
      </c>
      <c r="I258" s="731">
        <v>0.95833333333333304</v>
      </c>
      <c r="J258" s="707"/>
      <c r="K258" s="708">
        <v>22.33</v>
      </c>
      <c r="L258" s="697">
        <f t="shared" si="16"/>
        <v>0</v>
      </c>
      <c r="M258" s="707"/>
      <c r="N258" s="708">
        <v>161.43</v>
      </c>
      <c r="O258" s="698">
        <f t="shared" si="17"/>
        <v>0</v>
      </c>
      <c r="P258" s="696"/>
      <c r="Q258" s="699"/>
      <c r="R258" s="712">
        <f>Tabela4[[#This Row],[Valor contratual cheio]]/(365.25/12)*((365.25/12)-Tabela4[[#This Row],[Dias Inoperantes]])</f>
        <v>0</v>
      </c>
      <c r="S258" s="712">
        <f>Tabela4[[#This Row],[Valor do contrato sem o equipamento]]/(365.25/12)*Tabela4[[#This Row],[Dias Inoperantes]]</f>
        <v>0</v>
      </c>
      <c r="T258" s="710">
        <f>Tabela4[[#This Row],[Valor proporcional dias com o equipamento]]+Tabela4[[#This Row],[Valor proporcional dias sem o equipamento]]</f>
        <v>0</v>
      </c>
      <c r="U258" s="700"/>
      <c r="V258" s="783">
        <f>Tabela4[[#This Row],[Valor contratual cheio]]-Tabela4[[#This Row],[Valor proporcional total]]</f>
        <v>0</v>
      </c>
      <c r="W258" s="772"/>
    </row>
    <row r="259" spans="1:23" ht="15" hidden="1" thickBot="1">
      <c r="A259" s="704"/>
      <c r="B259" s="693" t="s">
        <v>240</v>
      </c>
      <c r="C259" s="693" t="s">
        <v>88</v>
      </c>
      <c r="D259" s="693" t="s">
        <v>140</v>
      </c>
      <c r="E259" s="694" t="s">
        <v>509</v>
      </c>
      <c r="F259" s="695" t="s">
        <v>96</v>
      </c>
      <c r="G259" s="705" t="s">
        <v>511</v>
      </c>
      <c r="H259" s="731">
        <v>0.41666666666666669</v>
      </c>
      <c r="I259" s="731">
        <v>0.91666666666666663</v>
      </c>
      <c r="J259" s="707"/>
      <c r="K259" s="708">
        <v>22.48</v>
      </c>
      <c r="L259" s="697">
        <f t="shared" si="16"/>
        <v>0</v>
      </c>
      <c r="M259" s="707"/>
      <c r="N259" s="708">
        <v>135.13</v>
      </c>
      <c r="O259" s="698">
        <f t="shared" si="17"/>
        <v>0</v>
      </c>
      <c r="P259" s="696"/>
      <c r="Q259" s="699"/>
      <c r="R259" s="712">
        <f>Tabela4[[#This Row],[Valor contratual cheio]]/(365.25/12)*((365.25/12)-Tabela4[[#This Row],[Dias Inoperantes]])</f>
        <v>0</v>
      </c>
      <c r="S259" s="712">
        <f>Tabela4[[#This Row],[Valor do contrato sem o equipamento]]/(365.25/12)*Tabela4[[#This Row],[Dias Inoperantes]]</f>
        <v>0</v>
      </c>
      <c r="T259" s="710">
        <f>Tabela4[[#This Row],[Valor proporcional dias com o equipamento]]+Tabela4[[#This Row],[Valor proporcional dias sem o equipamento]]</f>
        <v>0</v>
      </c>
      <c r="U259" s="700"/>
      <c r="V259" s="783">
        <f>Tabela4[[#This Row],[Valor contratual cheio]]-Tabela4[[#This Row],[Valor proporcional total]]</f>
        <v>0</v>
      </c>
      <c r="W259" s="772"/>
    </row>
    <row r="260" spans="1:23" ht="15" hidden="1" thickBot="1">
      <c r="A260" s="704"/>
      <c r="B260" s="693" t="s">
        <v>240</v>
      </c>
      <c r="C260" s="693" t="s">
        <v>88</v>
      </c>
      <c r="D260" s="693" t="s">
        <v>140</v>
      </c>
      <c r="E260" s="694" t="s">
        <v>509</v>
      </c>
      <c r="F260" s="695" t="s">
        <v>96</v>
      </c>
      <c r="G260" s="705" t="s">
        <v>511</v>
      </c>
      <c r="H260" s="731">
        <v>0.41666666666666702</v>
      </c>
      <c r="I260" s="731">
        <v>0.91666666666666696</v>
      </c>
      <c r="J260" s="707"/>
      <c r="K260" s="708">
        <v>22.48</v>
      </c>
      <c r="L260" s="697">
        <f t="shared" si="16"/>
        <v>0</v>
      </c>
      <c r="M260" s="707"/>
      <c r="N260" s="708">
        <v>135.13</v>
      </c>
      <c r="O260" s="698">
        <f t="shared" si="17"/>
        <v>0</v>
      </c>
      <c r="P260" s="696"/>
      <c r="Q260" s="699"/>
      <c r="R260" s="712">
        <f>Tabela4[[#This Row],[Valor contratual cheio]]/(365.25/12)*((365.25/12)-Tabela4[[#This Row],[Dias Inoperantes]])</f>
        <v>0</v>
      </c>
      <c r="S260" s="712">
        <f>Tabela4[[#This Row],[Valor do contrato sem o equipamento]]/(365.25/12)*Tabela4[[#This Row],[Dias Inoperantes]]</f>
        <v>0</v>
      </c>
      <c r="T260" s="710">
        <f>Tabela4[[#This Row],[Valor proporcional dias com o equipamento]]+Tabela4[[#This Row],[Valor proporcional dias sem o equipamento]]</f>
        <v>0</v>
      </c>
      <c r="U260" s="700"/>
      <c r="V260" s="783">
        <f>Tabela4[[#This Row],[Valor contratual cheio]]-Tabela4[[#This Row],[Valor proporcional total]]</f>
        <v>0</v>
      </c>
      <c r="W260" s="772"/>
    </row>
    <row r="261" spans="1:23" ht="15" hidden="1" thickBot="1">
      <c r="A261" s="704"/>
      <c r="B261" s="693" t="s">
        <v>240</v>
      </c>
      <c r="C261" s="693" t="s">
        <v>88</v>
      </c>
      <c r="D261" s="693" t="s">
        <v>140</v>
      </c>
      <c r="E261" s="694" t="s">
        <v>509</v>
      </c>
      <c r="F261" s="695" t="s">
        <v>96</v>
      </c>
      <c r="G261" s="705" t="s">
        <v>24</v>
      </c>
      <c r="H261" s="731">
        <v>0.25</v>
      </c>
      <c r="I261" s="731">
        <v>0.59722222222222199</v>
      </c>
      <c r="J261" s="707"/>
      <c r="K261" s="708">
        <v>21.73</v>
      </c>
      <c r="L261" s="697">
        <f t="shared" si="16"/>
        <v>0</v>
      </c>
      <c r="M261" s="707"/>
      <c r="N261" s="708">
        <v>157.07</v>
      </c>
      <c r="O261" s="698">
        <f t="shared" si="17"/>
        <v>0</v>
      </c>
      <c r="P261" s="696"/>
      <c r="Q261" s="699"/>
      <c r="R261" s="712">
        <f>Tabela4[[#This Row],[Valor contratual cheio]]/(365.25/12)*((365.25/12)-Tabela4[[#This Row],[Dias Inoperantes]])</f>
        <v>0</v>
      </c>
      <c r="S261" s="712">
        <f>Tabela4[[#This Row],[Valor do contrato sem o equipamento]]/(365.25/12)*Tabela4[[#This Row],[Dias Inoperantes]]</f>
        <v>0</v>
      </c>
      <c r="T261" s="710">
        <f>Tabela4[[#This Row],[Valor proporcional dias com o equipamento]]+Tabela4[[#This Row],[Valor proporcional dias sem o equipamento]]</f>
        <v>0</v>
      </c>
      <c r="U261" s="700"/>
      <c r="V261" s="783">
        <f>Tabela4[[#This Row],[Valor contratual cheio]]-Tabela4[[#This Row],[Valor proporcional total]]</f>
        <v>0</v>
      </c>
      <c r="W261" s="772"/>
    </row>
    <row r="262" spans="1:23" ht="15" hidden="1" thickBot="1">
      <c r="A262" s="704"/>
      <c r="B262" s="693" t="s">
        <v>240</v>
      </c>
      <c r="C262" s="693" t="s">
        <v>88</v>
      </c>
      <c r="D262" s="693" t="s">
        <v>140</v>
      </c>
      <c r="E262" s="694" t="s">
        <v>509</v>
      </c>
      <c r="F262" s="695" t="s">
        <v>513</v>
      </c>
      <c r="G262" s="705" t="s">
        <v>24</v>
      </c>
      <c r="H262" s="731">
        <v>0.25</v>
      </c>
      <c r="I262" s="731">
        <v>0.59722222222222199</v>
      </c>
      <c r="J262" s="707"/>
      <c r="K262" s="708">
        <v>25.91</v>
      </c>
      <c r="L262" s="697">
        <f t="shared" si="16"/>
        <v>0</v>
      </c>
      <c r="M262" s="707"/>
      <c r="N262" s="708">
        <v>187.26</v>
      </c>
      <c r="O262" s="698">
        <f t="shared" si="17"/>
        <v>0</v>
      </c>
      <c r="P262" s="696"/>
      <c r="Q262" s="699"/>
      <c r="R262" s="712">
        <f>Tabela4[[#This Row],[Valor contratual cheio]]/(365.25/12)*((365.25/12)-Tabela4[[#This Row],[Dias Inoperantes]])</f>
        <v>0</v>
      </c>
      <c r="S262" s="712">
        <f>Tabela4[[#This Row],[Valor do contrato sem o equipamento]]/(365.25/12)*Tabela4[[#This Row],[Dias Inoperantes]]</f>
        <v>0</v>
      </c>
      <c r="T262" s="710">
        <f>Tabela4[[#This Row],[Valor proporcional dias com o equipamento]]+Tabela4[[#This Row],[Valor proporcional dias sem o equipamento]]</f>
        <v>0</v>
      </c>
      <c r="U262" s="700"/>
      <c r="V262" s="783">
        <f>Tabela4[[#This Row],[Valor contratual cheio]]-Tabela4[[#This Row],[Valor proporcional total]]</f>
        <v>0</v>
      </c>
      <c r="W262" s="772"/>
    </row>
    <row r="263" spans="1:23" ht="15" hidden="1" thickBot="1">
      <c r="A263" s="704"/>
      <c r="B263" s="693" t="s">
        <v>240</v>
      </c>
      <c r="C263" s="693" t="s">
        <v>88</v>
      </c>
      <c r="D263" s="693" t="s">
        <v>140</v>
      </c>
      <c r="E263" s="694" t="s">
        <v>509</v>
      </c>
      <c r="F263" s="695" t="s">
        <v>96</v>
      </c>
      <c r="G263" s="705" t="s">
        <v>24</v>
      </c>
      <c r="H263" s="731">
        <v>0.25</v>
      </c>
      <c r="I263" s="731">
        <v>0.59722222222222199</v>
      </c>
      <c r="J263" s="707"/>
      <c r="K263" s="708">
        <v>21.73</v>
      </c>
      <c r="L263" s="697">
        <f t="shared" si="16"/>
        <v>0</v>
      </c>
      <c r="M263" s="707"/>
      <c r="N263" s="708">
        <v>157.07</v>
      </c>
      <c r="O263" s="698">
        <f t="shared" si="17"/>
        <v>0</v>
      </c>
      <c r="P263" s="696"/>
      <c r="Q263" s="699"/>
      <c r="R263" s="712">
        <f>Tabela4[[#This Row],[Valor contratual cheio]]/(365.25/12)*((365.25/12)-Tabela4[[#This Row],[Dias Inoperantes]])</f>
        <v>0</v>
      </c>
      <c r="S263" s="712">
        <f>Tabela4[[#This Row],[Valor do contrato sem o equipamento]]/(365.25/12)*Tabela4[[#This Row],[Dias Inoperantes]]</f>
        <v>0</v>
      </c>
      <c r="T263" s="710">
        <f>Tabela4[[#This Row],[Valor proporcional dias com o equipamento]]+Tabela4[[#This Row],[Valor proporcional dias sem o equipamento]]</f>
        <v>0</v>
      </c>
      <c r="U263" s="700"/>
      <c r="V263" s="783">
        <f>Tabela4[[#This Row],[Valor contratual cheio]]-Tabela4[[#This Row],[Valor proporcional total]]</f>
        <v>0</v>
      </c>
      <c r="W263" s="772"/>
    </row>
    <row r="264" spans="1:23" ht="15" hidden="1" thickBot="1">
      <c r="A264" s="704"/>
      <c r="B264" s="693" t="s">
        <v>240</v>
      </c>
      <c r="C264" s="693" t="s">
        <v>88</v>
      </c>
      <c r="D264" s="693" t="s">
        <v>140</v>
      </c>
      <c r="E264" s="694" t="s">
        <v>509</v>
      </c>
      <c r="F264" s="695" t="s">
        <v>96</v>
      </c>
      <c r="G264" s="705" t="s">
        <v>24</v>
      </c>
      <c r="H264" s="731">
        <v>0.56944444444444398</v>
      </c>
      <c r="I264" s="731">
        <v>0.91666666666666696</v>
      </c>
      <c r="J264" s="707"/>
      <c r="K264" s="708">
        <v>21.73</v>
      </c>
      <c r="L264" s="697">
        <f t="shared" si="16"/>
        <v>0</v>
      </c>
      <c r="M264" s="707"/>
      <c r="N264" s="708">
        <v>157.07</v>
      </c>
      <c r="O264" s="698">
        <f t="shared" si="17"/>
        <v>0</v>
      </c>
      <c r="P264" s="696"/>
      <c r="Q264" s="699"/>
      <c r="R264" s="712">
        <f>Tabela4[[#This Row],[Valor contratual cheio]]/(365.25/12)*((365.25/12)-Tabela4[[#This Row],[Dias Inoperantes]])</f>
        <v>0</v>
      </c>
      <c r="S264" s="712">
        <f>Tabela4[[#This Row],[Valor do contrato sem o equipamento]]/(365.25/12)*Tabela4[[#This Row],[Dias Inoperantes]]</f>
        <v>0</v>
      </c>
      <c r="T264" s="710">
        <f>Tabela4[[#This Row],[Valor proporcional dias com o equipamento]]+Tabela4[[#This Row],[Valor proporcional dias sem o equipamento]]</f>
        <v>0</v>
      </c>
      <c r="U264" s="700"/>
      <c r="V264" s="783">
        <f>Tabela4[[#This Row],[Valor contratual cheio]]-Tabela4[[#This Row],[Valor proporcional total]]</f>
        <v>0</v>
      </c>
      <c r="W264" s="772"/>
    </row>
    <row r="265" spans="1:23" ht="15" hidden="1" thickBot="1">
      <c r="A265" s="704"/>
      <c r="B265" s="693" t="s">
        <v>240</v>
      </c>
      <c r="C265" s="693" t="s">
        <v>88</v>
      </c>
      <c r="D265" s="693" t="s">
        <v>140</v>
      </c>
      <c r="E265" s="694" t="s">
        <v>509</v>
      </c>
      <c r="F265" s="695" t="s">
        <v>577</v>
      </c>
      <c r="G265" s="705" t="s">
        <v>24</v>
      </c>
      <c r="H265" s="731">
        <v>0.59722222222222199</v>
      </c>
      <c r="I265" s="731">
        <v>0.91666666666666696</v>
      </c>
      <c r="J265" s="707"/>
      <c r="K265" s="708">
        <v>33.96</v>
      </c>
      <c r="L265" s="697">
        <f t="shared" si="16"/>
        <v>0</v>
      </c>
      <c r="M265" s="707"/>
      <c r="N265" s="708">
        <v>245.48</v>
      </c>
      <c r="O265" s="698">
        <f t="shared" si="17"/>
        <v>0</v>
      </c>
      <c r="P265" s="696"/>
      <c r="Q265" s="699"/>
      <c r="R265" s="712">
        <f>Tabela4[[#This Row],[Valor contratual cheio]]/(365.25/12)*((365.25/12)-Tabela4[[#This Row],[Dias Inoperantes]])</f>
        <v>0</v>
      </c>
      <c r="S265" s="712">
        <f>Tabela4[[#This Row],[Valor do contrato sem o equipamento]]/(365.25/12)*Tabela4[[#This Row],[Dias Inoperantes]]</f>
        <v>0</v>
      </c>
      <c r="T265" s="710">
        <f>Tabela4[[#This Row],[Valor proporcional dias com o equipamento]]+Tabela4[[#This Row],[Valor proporcional dias sem o equipamento]]</f>
        <v>0</v>
      </c>
      <c r="U265" s="700"/>
      <c r="V265" s="783">
        <f>Tabela4[[#This Row],[Valor contratual cheio]]-Tabela4[[#This Row],[Valor proporcional total]]</f>
        <v>0</v>
      </c>
      <c r="W265" s="772"/>
    </row>
    <row r="266" spans="1:23" ht="15" hidden="1" thickBot="1">
      <c r="A266" s="704"/>
      <c r="B266" s="693" t="s">
        <v>240</v>
      </c>
      <c r="C266" s="693" t="s">
        <v>88</v>
      </c>
      <c r="D266" s="693" t="s">
        <v>140</v>
      </c>
      <c r="E266" s="694" t="s">
        <v>509</v>
      </c>
      <c r="F266" s="695" t="s">
        <v>96</v>
      </c>
      <c r="G266" s="705" t="s">
        <v>24</v>
      </c>
      <c r="H266" s="731">
        <v>0.29166666666666702</v>
      </c>
      <c r="I266" s="731">
        <v>0.63888888888888895</v>
      </c>
      <c r="J266" s="707"/>
      <c r="K266" s="708">
        <v>21.73</v>
      </c>
      <c r="L266" s="697">
        <f t="shared" si="16"/>
        <v>0</v>
      </c>
      <c r="M266" s="707"/>
      <c r="N266" s="708">
        <v>157.07</v>
      </c>
      <c r="O266" s="698">
        <f t="shared" si="17"/>
        <v>0</v>
      </c>
      <c r="P266" s="696"/>
      <c r="Q266" s="699"/>
      <c r="R266" s="712">
        <f>Tabela4[[#This Row],[Valor contratual cheio]]/(365.25/12)*((365.25/12)-Tabela4[[#This Row],[Dias Inoperantes]])</f>
        <v>0</v>
      </c>
      <c r="S266" s="712">
        <f>Tabela4[[#This Row],[Valor do contrato sem o equipamento]]/(365.25/12)*Tabela4[[#This Row],[Dias Inoperantes]]</f>
        <v>0</v>
      </c>
      <c r="T266" s="710">
        <f>Tabela4[[#This Row],[Valor proporcional dias com o equipamento]]+Tabela4[[#This Row],[Valor proporcional dias sem o equipamento]]</f>
        <v>0</v>
      </c>
      <c r="U266" s="700"/>
      <c r="V266" s="783">
        <f>Tabela4[[#This Row],[Valor contratual cheio]]-Tabela4[[#This Row],[Valor proporcional total]]</f>
        <v>0</v>
      </c>
      <c r="W266" s="772"/>
    </row>
    <row r="267" spans="1:23" ht="15" hidden="1" thickBot="1">
      <c r="A267" s="704"/>
      <c r="B267" s="693" t="s">
        <v>240</v>
      </c>
      <c r="C267" s="693" t="s">
        <v>88</v>
      </c>
      <c r="D267" s="693" t="s">
        <v>140</v>
      </c>
      <c r="E267" s="694" t="s">
        <v>509</v>
      </c>
      <c r="F267" s="695" t="s">
        <v>96</v>
      </c>
      <c r="G267" s="705" t="s">
        <v>578</v>
      </c>
      <c r="H267" s="731">
        <v>0.29166666666666702</v>
      </c>
      <c r="I267" s="731">
        <v>0.7</v>
      </c>
      <c r="J267" s="707"/>
      <c r="K267" s="708">
        <v>21.08</v>
      </c>
      <c r="L267" s="697">
        <f t="shared" si="16"/>
        <v>0</v>
      </c>
      <c r="M267" s="707"/>
      <c r="N267" s="708">
        <v>152.35</v>
      </c>
      <c r="O267" s="698">
        <f t="shared" si="17"/>
        <v>0</v>
      </c>
      <c r="P267" s="696"/>
      <c r="Q267" s="699"/>
      <c r="R267" s="712">
        <f>Tabela4[[#This Row],[Valor contratual cheio]]/(365.25/12)*((365.25/12)-Tabela4[[#This Row],[Dias Inoperantes]])</f>
        <v>0</v>
      </c>
      <c r="S267" s="712">
        <f>Tabela4[[#This Row],[Valor do contrato sem o equipamento]]/(365.25/12)*Tabela4[[#This Row],[Dias Inoperantes]]</f>
        <v>0</v>
      </c>
      <c r="T267" s="710">
        <f>Tabela4[[#This Row],[Valor proporcional dias com o equipamento]]+Tabela4[[#This Row],[Valor proporcional dias sem o equipamento]]</f>
        <v>0</v>
      </c>
      <c r="U267" s="700"/>
      <c r="V267" s="783">
        <f>Tabela4[[#This Row],[Valor contratual cheio]]-Tabela4[[#This Row],[Valor proporcional total]]</f>
        <v>0</v>
      </c>
      <c r="W267" s="772"/>
    </row>
    <row r="268" spans="1:23" ht="15" hidden="1" thickBot="1">
      <c r="A268" s="704"/>
      <c r="B268" s="693"/>
      <c r="C268" s="693"/>
      <c r="D268" s="693"/>
      <c r="E268" s="694"/>
      <c r="F268" s="695"/>
      <c r="G268" s="705"/>
      <c r="H268" s="731"/>
      <c r="I268" s="731"/>
      <c r="J268" s="707"/>
      <c r="K268" s="708"/>
      <c r="L268" s="697">
        <f t="shared" si="16"/>
        <v>0</v>
      </c>
      <c r="M268" s="707"/>
      <c r="N268" s="708"/>
      <c r="O268" s="698">
        <f t="shared" si="17"/>
        <v>0</v>
      </c>
      <c r="P268" s="696"/>
      <c r="Q268" s="699"/>
      <c r="R268" s="712">
        <f>Tabela4[[#This Row],[Valor contratual cheio]]/(365.25/12)*((365.25/12)-Tabela4[[#This Row],[Dias Inoperantes]])</f>
        <v>0</v>
      </c>
      <c r="S268" s="712">
        <f>Tabela4[[#This Row],[Valor do contrato sem o equipamento]]/(365.25/12)*Tabela4[[#This Row],[Dias Inoperantes]]</f>
        <v>0</v>
      </c>
      <c r="T268" s="710">
        <f>Tabela4[[#This Row],[Valor proporcional dias com o equipamento]]+Tabela4[[#This Row],[Valor proporcional dias sem o equipamento]]</f>
        <v>0</v>
      </c>
      <c r="U268" s="700"/>
      <c r="V268" s="783">
        <f>Tabela4[[#This Row],[Valor contratual cheio]]-Tabela4[[#This Row],[Valor proporcional total]]</f>
        <v>0</v>
      </c>
      <c r="W268" s="772"/>
    </row>
    <row r="269" spans="1:23" ht="15" hidden="1" thickBot="1">
      <c r="A269" s="704"/>
      <c r="B269" s="693"/>
      <c r="C269" s="693"/>
      <c r="D269" s="693"/>
      <c r="E269" s="694"/>
      <c r="F269" s="695"/>
      <c r="G269" s="705"/>
      <c r="H269" s="731"/>
      <c r="I269" s="731"/>
      <c r="J269" s="707"/>
      <c r="K269" s="708"/>
      <c r="L269" s="697">
        <f t="shared" si="16"/>
        <v>0</v>
      </c>
      <c r="M269" s="707"/>
      <c r="N269" s="708"/>
      <c r="O269" s="698">
        <f t="shared" si="17"/>
        <v>0</v>
      </c>
      <c r="P269" s="696"/>
      <c r="Q269" s="699"/>
      <c r="R269" s="712">
        <f>Tabela4[[#This Row],[Valor contratual cheio]]/(365.25/12)*((365.25/12)-Tabela4[[#This Row],[Dias Inoperantes]])</f>
        <v>0</v>
      </c>
      <c r="S269" s="712">
        <f>Tabela4[[#This Row],[Valor do contrato sem o equipamento]]/(365.25/12)*Tabela4[[#This Row],[Dias Inoperantes]]</f>
        <v>0</v>
      </c>
      <c r="T269" s="710">
        <f>Tabela4[[#This Row],[Valor proporcional dias com o equipamento]]+Tabela4[[#This Row],[Valor proporcional dias sem o equipamento]]</f>
        <v>0</v>
      </c>
      <c r="U269" s="700"/>
      <c r="V269" s="783">
        <f>Tabela4[[#This Row],[Valor contratual cheio]]-Tabela4[[#This Row],[Valor proporcional total]]</f>
        <v>0</v>
      </c>
      <c r="W269" s="772"/>
    </row>
    <row r="270" spans="1:23" ht="15" hidden="1" thickBot="1">
      <c r="A270" s="704"/>
      <c r="B270" s="693"/>
      <c r="C270" s="693"/>
      <c r="D270" s="693"/>
      <c r="E270" s="694"/>
      <c r="F270" s="695"/>
      <c r="G270" s="705"/>
      <c r="H270" s="731"/>
      <c r="I270" s="731"/>
      <c r="J270" s="707"/>
      <c r="K270" s="708"/>
      <c r="L270" s="697">
        <f t="shared" si="16"/>
        <v>0</v>
      </c>
      <c r="M270" s="707"/>
      <c r="N270" s="708"/>
      <c r="O270" s="698">
        <f t="shared" si="17"/>
        <v>0</v>
      </c>
      <c r="P270" s="696"/>
      <c r="Q270" s="699"/>
      <c r="R270" s="712">
        <f>Tabela4[[#This Row],[Valor contratual cheio]]/(365.25/12)*((365.25/12)-Tabela4[[#This Row],[Dias Inoperantes]])</f>
        <v>0</v>
      </c>
      <c r="S270" s="712">
        <f>Tabela4[[#This Row],[Valor do contrato sem o equipamento]]/(365.25/12)*Tabela4[[#This Row],[Dias Inoperantes]]</f>
        <v>0</v>
      </c>
      <c r="T270" s="710">
        <f>Tabela4[[#This Row],[Valor proporcional dias com o equipamento]]+Tabela4[[#This Row],[Valor proporcional dias sem o equipamento]]</f>
        <v>0</v>
      </c>
      <c r="U270" s="700"/>
      <c r="V270" s="783">
        <f>Tabela4[[#This Row],[Valor contratual cheio]]-Tabela4[[#This Row],[Valor proporcional total]]</f>
        <v>0</v>
      </c>
      <c r="W270" s="772"/>
    </row>
    <row r="271" spans="1:23" ht="15" hidden="1" thickBot="1">
      <c r="A271" s="704"/>
      <c r="B271" s="693"/>
      <c r="C271" s="693"/>
      <c r="D271" s="693"/>
      <c r="E271" s="694"/>
      <c r="F271" s="695"/>
      <c r="G271" s="705"/>
      <c r="H271" s="731"/>
      <c r="I271" s="731"/>
      <c r="J271" s="707"/>
      <c r="K271" s="708"/>
      <c r="L271" s="697">
        <f t="shared" si="16"/>
        <v>0</v>
      </c>
      <c r="M271" s="707"/>
      <c r="N271" s="708"/>
      <c r="O271" s="698">
        <f t="shared" si="17"/>
        <v>0</v>
      </c>
      <c r="P271" s="696"/>
      <c r="Q271" s="699"/>
      <c r="R271" s="712">
        <f>Tabela4[[#This Row],[Valor contratual cheio]]/(365.25/12)*((365.25/12)-Tabela4[[#This Row],[Dias Inoperantes]])</f>
        <v>0</v>
      </c>
      <c r="S271" s="712">
        <f>Tabela4[[#This Row],[Valor do contrato sem o equipamento]]/(365.25/12)*Tabela4[[#This Row],[Dias Inoperantes]]</f>
        <v>0</v>
      </c>
      <c r="T271" s="710">
        <f>Tabela4[[#This Row],[Valor proporcional dias com o equipamento]]+Tabela4[[#This Row],[Valor proporcional dias sem o equipamento]]</f>
        <v>0</v>
      </c>
      <c r="U271" s="700"/>
      <c r="V271" s="783">
        <f>Tabela4[[#This Row],[Valor contratual cheio]]-Tabela4[[#This Row],[Valor proporcional total]]</f>
        <v>0</v>
      </c>
      <c r="W271" s="772"/>
    </row>
    <row r="272" spans="1:23" ht="15" hidden="1" thickBot="1">
      <c r="A272" s="704"/>
      <c r="B272" s="693"/>
      <c r="C272" s="693"/>
      <c r="D272" s="693"/>
      <c r="E272" s="694"/>
      <c r="F272" s="695"/>
      <c r="G272" s="705"/>
      <c r="H272" s="731"/>
      <c r="I272" s="731"/>
      <c r="J272" s="707"/>
      <c r="K272" s="708"/>
      <c r="L272" s="697">
        <f t="shared" si="16"/>
        <v>0</v>
      </c>
      <c r="M272" s="707"/>
      <c r="N272" s="708"/>
      <c r="O272" s="698">
        <f t="shared" si="17"/>
        <v>0</v>
      </c>
      <c r="P272" s="696"/>
      <c r="Q272" s="699"/>
      <c r="R272" s="712">
        <f>Tabela4[[#This Row],[Valor contratual cheio]]/(365.25/12)*((365.25/12)-Tabela4[[#This Row],[Dias Inoperantes]])</f>
        <v>0</v>
      </c>
      <c r="S272" s="712">
        <f>Tabela4[[#This Row],[Valor do contrato sem o equipamento]]/(365.25/12)*Tabela4[[#This Row],[Dias Inoperantes]]</f>
        <v>0</v>
      </c>
      <c r="T272" s="710">
        <f>Tabela4[[#This Row],[Valor proporcional dias com o equipamento]]+Tabela4[[#This Row],[Valor proporcional dias sem o equipamento]]</f>
        <v>0</v>
      </c>
      <c r="U272" s="700"/>
      <c r="V272" s="783">
        <f>Tabela4[[#This Row],[Valor contratual cheio]]-Tabela4[[#This Row],[Valor proporcional total]]</f>
        <v>0</v>
      </c>
      <c r="W272" s="772"/>
    </row>
    <row r="273" spans="1:23" ht="15" hidden="1" thickBot="1">
      <c r="A273" s="704"/>
      <c r="B273" s="693"/>
      <c r="C273" s="693"/>
      <c r="D273" s="693"/>
      <c r="E273" s="694"/>
      <c r="F273" s="695"/>
      <c r="G273" s="705"/>
      <c r="H273" s="731"/>
      <c r="I273" s="731"/>
      <c r="J273" s="707"/>
      <c r="K273" s="708"/>
      <c r="L273" s="697">
        <f t="shared" si="16"/>
        <v>0</v>
      </c>
      <c r="M273" s="707"/>
      <c r="N273" s="708"/>
      <c r="O273" s="698">
        <f t="shared" si="17"/>
        <v>0</v>
      </c>
      <c r="P273" s="696"/>
      <c r="Q273" s="699"/>
      <c r="R273" s="712">
        <f>Tabela4[[#This Row],[Valor contratual cheio]]/(365.25/12)*((365.25/12)-Tabela4[[#This Row],[Dias Inoperantes]])</f>
        <v>0</v>
      </c>
      <c r="S273" s="712">
        <f>Tabela4[[#This Row],[Valor do contrato sem o equipamento]]/(365.25/12)*Tabela4[[#This Row],[Dias Inoperantes]]</f>
        <v>0</v>
      </c>
      <c r="T273" s="710">
        <f>Tabela4[[#This Row],[Valor proporcional dias com o equipamento]]+Tabela4[[#This Row],[Valor proporcional dias sem o equipamento]]</f>
        <v>0</v>
      </c>
      <c r="U273" s="700"/>
      <c r="V273" s="783">
        <f>Tabela4[[#This Row],[Valor contratual cheio]]-Tabela4[[#This Row],[Valor proporcional total]]</f>
        <v>0</v>
      </c>
      <c r="W273" s="772"/>
    </row>
    <row r="274" spans="1:23" ht="15" hidden="1" thickBot="1">
      <c r="A274" s="704"/>
      <c r="B274" s="693"/>
      <c r="C274" s="693"/>
      <c r="D274" s="693"/>
      <c r="E274" s="694"/>
      <c r="F274" s="695"/>
      <c r="G274" s="705"/>
      <c r="H274" s="731"/>
      <c r="I274" s="731"/>
      <c r="J274" s="707"/>
      <c r="K274" s="708"/>
      <c r="L274" s="697">
        <f t="shared" si="16"/>
        <v>0</v>
      </c>
      <c r="M274" s="707"/>
      <c r="N274" s="708"/>
      <c r="O274" s="698">
        <f t="shared" si="17"/>
        <v>0</v>
      </c>
      <c r="P274" s="696"/>
      <c r="Q274" s="699"/>
      <c r="R274" s="712">
        <f>Tabela4[[#This Row],[Valor contratual cheio]]/(365.25/12)*((365.25/12)-Tabela4[[#This Row],[Dias Inoperantes]])</f>
        <v>0</v>
      </c>
      <c r="S274" s="712">
        <f>Tabela4[[#This Row],[Valor do contrato sem o equipamento]]/(365.25/12)*Tabela4[[#This Row],[Dias Inoperantes]]</f>
        <v>0</v>
      </c>
      <c r="T274" s="710">
        <f>Tabela4[[#This Row],[Valor proporcional dias com o equipamento]]+Tabela4[[#This Row],[Valor proporcional dias sem o equipamento]]</f>
        <v>0</v>
      </c>
      <c r="U274" s="700"/>
      <c r="V274" s="783">
        <f>Tabela4[[#This Row],[Valor contratual cheio]]-Tabela4[[#This Row],[Valor proporcional total]]</f>
        <v>0</v>
      </c>
      <c r="W274" s="772"/>
    </row>
    <row r="275" spans="1:23" ht="15" hidden="1" thickBot="1">
      <c r="A275" s="704"/>
      <c r="B275" s="693"/>
      <c r="C275" s="693"/>
      <c r="D275" s="693"/>
      <c r="E275" s="694"/>
      <c r="F275" s="695"/>
      <c r="G275" s="705"/>
      <c r="H275" s="731"/>
      <c r="I275" s="731"/>
      <c r="J275" s="707"/>
      <c r="K275" s="708"/>
      <c r="L275" s="697">
        <f t="shared" si="16"/>
        <v>0</v>
      </c>
      <c r="M275" s="707"/>
      <c r="N275" s="708"/>
      <c r="O275" s="698">
        <f t="shared" si="17"/>
        <v>0</v>
      </c>
      <c r="P275" s="696"/>
      <c r="Q275" s="699"/>
      <c r="R275" s="712">
        <f>Tabela4[[#This Row],[Valor contratual cheio]]/(365.25/12)*((365.25/12)-Tabela4[[#This Row],[Dias Inoperantes]])</f>
        <v>0</v>
      </c>
      <c r="S275" s="712">
        <f>Tabela4[[#This Row],[Valor do contrato sem o equipamento]]/(365.25/12)*Tabela4[[#This Row],[Dias Inoperantes]]</f>
        <v>0</v>
      </c>
      <c r="T275" s="710">
        <f>Tabela4[[#This Row],[Valor proporcional dias com o equipamento]]+Tabela4[[#This Row],[Valor proporcional dias sem o equipamento]]</f>
        <v>0</v>
      </c>
      <c r="U275" s="700"/>
      <c r="V275" s="783">
        <f>Tabela4[[#This Row],[Valor contratual cheio]]-Tabela4[[#This Row],[Valor proporcional total]]</f>
        <v>0</v>
      </c>
      <c r="W275" s="772"/>
    </row>
    <row r="276" spans="1:23" ht="15" hidden="1" thickBot="1">
      <c r="A276" s="704"/>
      <c r="B276" s="693"/>
      <c r="C276" s="693"/>
      <c r="D276" s="693"/>
      <c r="E276" s="694"/>
      <c r="F276" s="695"/>
      <c r="G276" s="705"/>
      <c r="H276" s="731"/>
      <c r="I276" s="731"/>
      <c r="J276" s="707"/>
      <c r="K276" s="708"/>
      <c r="L276" s="697">
        <f t="shared" si="16"/>
        <v>0</v>
      </c>
      <c r="M276" s="707"/>
      <c r="N276" s="708"/>
      <c r="O276" s="698">
        <f t="shared" si="17"/>
        <v>0</v>
      </c>
      <c r="P276" s="696"/>
      <c r="Q276" s="699"/>
      <c r="R276" s="712">
        <f>Tabela4[[#This Row],[Valor contratual cheio]]/(365.25/12)*((365.25/12)-Tabela4[[#This Row],[Dias Inoperantes]])</f>
        <v>0</v>
      </c>
      <c r="S276" s="712">
        <f>Tabela4[[#This Row],[Valor do contrato sem o equipamento]]/(365.25/12)*Tabela4[[#This Row],[Dias Inoperantes]]</f>
        <v>0</v>
      </c>
      <c r="T276" s="710">
        <f>Tabela4[[#This Row],[Valor proporcional dias com o equipamento]]+Tabela4[[#This Row],[Valor proporcional dias sem o equipamento]]</f>
        <v>0</v>
      </c>
      <c r="U276" s="700"/>
      <c r="V276" s="783">
        <f>Tabela4[[#This Row],[Valor contratual cheio]]-Tabela4[[#This Row],[Valor proporcional total]]</f>
        <v>0</v>
      </c>
      <c r="W276" s="772"/>
    </row>
    <row r="277" spans="1:23" ht="15" hidden="1" thickBot="1">
      <c r="A277" s="704"/>
      <c r="B277" s="693"/>
      <c r="C277" s="693"/>
      <c r="D277" s="693"/>
      <c r="E277" s="694"/>
      <c r="F277" s="695"/>
      <c r="G277" s="705"/>
      <c r="H277" s="731"/>
      <c r="I277" s="731"/>
      <c r="J277" s="707"/>
      <c r="K277" s="708"/>
      <c r="L277" s="697">
        <f t="shared" si="16"/>
        <v>0</v>
      </c>
      <c r="M277" s="707"/>
      <c r="N277" s="708"/>
      <c r="O277" s="698">
        <f t="shared" si="17"/>
        <v>0</v>
      </c>
      <c r="P277" s="696"/>
      <c r="Q277" s="699"/>
      <c r="R277" s="712">
        <f>Tabela4[[#This Row],[Valor contratual cheio]]/(365.25/12)*((365.25/12)-Tabela4[[#This Row],[Dias Inoperantes]])</f>
        <v>0</v>
      </c>
      <c r="S277" s="712">
        <f>Tabela4[[#This Row],[Valor do contrato sem o equipamento]]/(365.25/12)*Tabela4[[#This Row],[Dias Inoperantes]]</f>
        <v>0</v>
      </c>
      <c r="T277" s="710">
        <f>Tabela4[[#This Row],[Valor proporcional dias com o equipamento]]+Tabela4[[#This Row],[Valor proporcional dias sem o equipamento]]</f>
        <v>0</v>
      </c>
      <c r="U277" s="700"/>
      <c r="V277" s="783">
        <f>Tabela4[[#This Row],[Valor contratual cheio]]-Tabela4[[#This Row],[Valor proporcional total]]</f>
        <v>0</v>
      </c>
      <c r="W277" s="772"/>
    </row>
    <row r="278" spans="1:23" ht="15" hidden="1" thickBot="1">
      <c r="A278" s="704"/>
      <c r="B278" s="693"/>
      <c r="C278" s="693"/>
      <c r="D278" s="693"/>
      <c r="E278" s="694"/>
      <c r="F278" s="695"/>
      <c r="G278" s="705"/>
      <c r="H278" s="731"/>
      <c r="I278" s="731"/>
      <c r="J278" s="707"/>
      <c r="K278" s="708"/>
      <c r="L278" s="697">
        <f t="shared" si="16"/>
        <v>0</v>
      </c>
      <c r="M278" s="707"/>
      <c r="N278" s="708"/>
      <c r="O278" s="698">
        <f t="shared" si="17"/>
        <v>0</v>
      </c>
      <c r="P278" s="696"/>
      <c r="Q278" s="699"/>
      <c r="R278" s="712">
        <f>Tabela4[[#This Row],[Valor contratual cheio]]/(365.25/12)*((365.25/12)-Tabela4[[#This Row],[Dias Inoperantes]])</f>
        <v>0</v>
      </c>
      <c r="S278" s="712">
        <f>Tabela4[[#This Row],[Valor do contrato sem o equipamento]]/(365.25/12)*Tabela4[[#This Row],[Dias Inoperantes]]</f>
        <v>0</v>
      </c>
      <c r="T278" s="710">
        <f>Tabela4[[#This Row],[Valor proporcional dias com o equipamento]]+Tabela4[[#This Row],[Valor proporcional dias sem o equipamento]]</f>
        <v>0</v>
      </c>
      <c r="U278" s="700"/>
      <c r="V278" s="783">
        <f>Tabela4[[#This Row],[Valor contratual cheio]]-Tabela4[[#This Row],[Valor proporcional total]]</f>
        <v>0</v>
      </c>
      <c r="W278" s="772"/>
    </row>
    <row r="279" spans="1:23" ht="15" hidden="1" thickBot="1">
      <c r="A279" s="704"/>
      <c r="B279" s="693"/>
      <c r="C279" s="693"/>
      <c r="D279" s="693"/>
      <c r="E279" s="694"/>
      <c r="F279" s="695"/>
      <c r="G279" s="705"/>
      <c r="H279" s="731"/>
      <c r="I279" s="731"/>
      <c r="J279" s="707"/>
      <c r="K279" s="708"/>
      <c r="L279" s="697">
        <f t="shared" si="16"/>
        <v>0</v>
      </c>
      <c r="M279" s="707"/>
      <c r="N279" s="708"/>
      <c r="O279" s="698">
        <f t="shared" si="17"/>
        <v>0</v>
      </c>
      <c r="P279" s="696"/>
      <c r="Q279" s="699"/>
      <c r="R279" s="712">
        <f>Tabela4[[#This Row],[Valor contratual cheio]]/(365.25/12)*((365.25/12)-Tabela4[[#This Row],[Dias Inoperantes]])</f>
        <v>0</v>
      </c>
      <c r="S279" s="712">
        <f>Tabela4[[#This Row],[Valor do contrato sem o equipamento]]/(365.25/12)*Tabela4[[#This Row],[Dias Inoperantes]]</f>
        <v>0</v>
      </c>
      <c r="T279" s="710">
        <f>Tabela4[[#This Row],[Valor proporcional dias com o equipamento]]+Tabela4[[#This Row],[Valor proporcional dias sem o equipamento]]</f>
        <v>0</v>
      </c>
      <c r="U279" s="700"/>
      <c r="V279" s="783">
        <f>Tabela4[[#This Row],[Valor contratual cheio]]-Tabela4[[#This Row],[Valor proporcional total]]</f>
        <v>0</v>
      </c>
      <c r="W279" s="772"/>
    </row>
    <row r="280" spans="1:23" ht="15" hidden="1" thickBot="1">
      <c r="A280" s="704"/>
      <c r="B280" s="693"/>
      <c r="C280" s="693"/>
      <c r="D280" s="693"/>
      <c r="E280" s="694"/>
      <c r="F280" s="695"/>
      <c r="G280" s="705"/>
      <c r="H280" s="731"/>
      <c r="I280" s="731"/>
      <c r="J280" s="707"/>
      <c r="K280" s="708"/>
      <c r="L280" s="697">
        <f t="shared" ref="L280:L343" si="18">J280*K280</f>
        <v>0</v>
      </c>
      <c r="M280" s="707"/>
      <c r="N280" s="708"/>
      <c r="O280" s="698">
        <f t="shared" si="17"/>
        <v>0</v>
      </c>
      <c r="P280" s="696"/>
      <c r="Q280" s="699"/>
      <c r="R280" s="712">
        <f>Tabela4[[#This Row],[Valor contratual cheio]]/(365.25/12)*((365.25/12)-Tabela4[[#This Row],[Dias Inoperantes]])</f>
        <v>0</v>
      </c>
      <c r="S280" s="712">
        <f>Tabela4[[#This Row],[Valor do contrato sem o equipamento]]/(365.25/12)*Tabela4[[#This Row],[Dias Inoperantes]]</f>
        <v>0</v>
      </c>
      <c r="T280" s="710">
        <f>Tabela4[[#This Row],[Valor proporcional dias com o equipamento]]+Tabela4[[#This Row],[Valor proporcional dias sem o equipamento]]</f>
        <v>0</v>
      </c>
      <c r="U280" s="700"/>
      <c r="V280" s="783">
        <f>Tabela4[[#This Row],[Valor contratual cheio]]-Tabela4[[#This Row],[Valor proporcional total]]</f>
        <v>0</v>
      </c>
      <c r="W280" s="772"/>
    </row>
    <row r="281" spans="1:23" ht="15" hidden="1" thickBot="1">
      <c r="A281" s="704"/>
      <c r="B281" s="693"/>
      <c r="C281" s="693"/>
      <c r="D281" s="693"/>
      <c r="E281" s="694"/>
      <c r="F281" s="695"/>
      <c r="G281" s="705"/>
      <c r="H281" s="731"/>
      <c r="I281" s="731"/>
      <c r="J281" s="707"/>
      <c r="K281" s="708"/>
      <c r="L281" s="697">
        <f t="shared" si="18"/>
        <v>0</v>
      </c>
      <c r="M281" s="707"/>
      <c r="N281" s="708"/>
      <c r="O281" s="698">
        <f t="shared" si="17"/>
        <v>0</v>
      </c>
      <c r="P281" s="696"/>
      <c r="Q281" s="699"/>
      <c r="R281" s="712">
        <f>Tabela4[[#This Row],[Valor contratual cheio]]/(365.25/12)*((365.25/12)-Tabela4[[#This Row],[Dias Inoperantes]])</f>
        <v>0</v>
      </c>
      <c r="S281" s="712">
        <f>Tabela4[[#This Row],[Valor do contrato sem o equipamento]]/(365.25/12)*Tabela4[[#This Row],[Dias Inoperantes]]</f>
        <v>0</v>
      </c>
      <c r="T281" s="710">
        <f>Tabela4[[#This Row],[Valor proporcional dias com o equipamento]]+Tabela4[[#This Row],[Valor proporcional dias sem o equipamento]]</f>
        <v>0</v>
      </c>
      <c r="U281" s="700"/>
      <c r="V281" s="783">
        <f>Tabela4[[#This Row],[Valor contratual cheio]]-Tabela4[[#This Row],[Valor proporcional total]]</f>
        <v>0</v>
      </c>
      <c r="W281" s="772"/>
    </row>
    <row r="282" spans="1:23" ht="15" hidden="1" thickBot="1">
      <c r="A282" s="704"/>
      <c r="B282" s="693"/>
      <c r="C282" s="693"/>
      <c r="D282" s="693"/>
      <c r="E282" s="694"/>
      <c r="F282" s="695"/>
      <c r="G282" s="705"/>
      <c r="H282" s="731"/>
      <c r="I282" s="731"/>
      <c r="J282" s="707"/>
      <c r="K282" s="708"/>
      <c r="L282" s="697">
        <f t="shared" si="18"/>
        <v>0</v>
      </c>
      <c r="M282" s="707"/>
      <c r="N282" s="708"/>
      <c r="O282" s="698">
        <f t="shared" si="17"/>
        <v>0</v>
      </c>
      <c r="P282" s="696"/>
      <c r="Q282" s="699"/>
      <c r="R282" s="712">
        <f>Tabela4[[#This Row],[Valor contratual cheio]]/(365.25/12)*((365.25/12)-Tabela4[[#This Row],[Dias Inoperantes]])</f>
        <v>0</v>
      </c>
      <c r="S282" s="712">
        <f>Tabela4[[#This Row],[Valor do contrato sem o equipamento]]/(365.25/12)*Tabela4[[#This Row],[Dias Inoperantes]]</f>
        <v>0</v>
      </c>
      <c r="T282" s="710">
        <f>Tabela4[[#This Row],[Valor proporcional dias com o equipamento]]+Tabela4[[#This Row],[Valor proporcional dias sem o equipamento]]</f>
        <v>0</v>
      </c>
      <c r="U282" s="700"/>
      <c r="V282" s="783">
        <f>Tabela4[[#This Row],[Valor contratual cheio]]-Tabela4[[#This Row],[Valor proporcional total]]</f>
        <v>0</v>
      </c>
      <c r="W282" s="772"/>
    </row>
    <row r="283" spans="1:23" ht="15" hidden="1" thickBot="1">
      <c r="A283" s="704"/>
      <c r="B283" s="693"/>
      <c r="C283" s="693"/>
      <c r="D283" s="693"/>
      <c r="E283" s="694"/>
      <c r="F283" s="695"/>
      <c r="G283" s="705"/>
      <c r="H283" s="731"/>
      <c r="I283" s="731"/>
      <c r="J283" s="707"/>
      <c r="K283" s="708"/>
      <c r="L283" s="697">
        <f t="shared" si="18"/>
        <v>0</v>
      </c>
      <c r="M283" s="707"/>
      <c r="N283" s="708"/>
      <c r="O283" s="698">
        <f t="shared" si="17"/>
        <v>0</v>
      </c>
      <c r="P283" s="696"/>
      <c r="Q283" s="699"/>
      <c r="R283" s="712">
        <f>Tabela4[[#This Row],[Valor contratual cheio]]/(365.25/12)*((365.25/12)-Tabela4[[#This Row],[Dias Inoperantes]])</f>
        <v>0</v>
      </c>
      <c r="S283" s="712">
        <f>Tabela4[[#This Row],[Valor do contrato sem o equipamento]]/(365.25/12)*Tabela4[[#This Row],[Dias Inoperantes]]</f>
        <v>0</v>
      </c>
      <c r="T283" s="710">
        <f>Tabela4[[#This Row],[Valor proporcional dias com o equipamento]]+Tabela4[[#This Row],[Valor proporcional dias sem o equipamento]]</f>
        <v>0</v>
      </c>
      <c r="U283" s="700"/>
      <c r="V283" s="783">
        <f>Tabela4[[#This Row],[Valor contratual cheio]]-Tabela4[[#This Row],[Valor proporcional total]]</f>
        <v>0</v>
      </c>
      <c r="W283" s="772"/>
    </row>
    <row r="284" spans="1:23" ht="15" hidden="1" thickBot="1">
      <c r="A284" s="704"/>
      <c r="B284" s="693"/>
      <c r="C284" s="693"/>
      <c r="D284" s="693"/>
      <c r="E284" s="694"/>
      <c r="F284" s="695"/>
      <c r="G284" s="705"/>
      <c r="H284" s="731"/>
      <c r="I284" s="731"/>
      <c r="J284" s="707"/>
      <c r="K284" s="708"/>
      <c r="L284" s="697">
        <f t="shared" si="18"/>
        <v>0</v>
      </c>
      <c r="M284" s="707"/>
      <c r="N284" s="708"/>
      <c r="O284" s="698">
        <f t="shared" si="17"/>
        <v>0</v>
      </c>
      <c r="P284" s="696"/>
      <c r="Q284" s="699"/>
      <c r="R284" s="712">
        <f>Tabela4[[#This Row],[Valor contratual cheio]]/(365.25/12)*((365.25/12)-Tabela4[[#This Row],[Dias Inoperantes]])</f>
        <v>0</v>
      </c>
      <c r="S284" s="712">
        <f>Tabela4[[#This Row],[Valor do contrato sem o equipamento]]/(365.25/12)*Tabela4[[#This Row],[Dias Inoperantes]]</f>
        <v>0</v>
      </c>
      <c r="T284" s="710">
        <f>Tabela4[[#This Row],[Valor proporcional dias com o equipamento]]+Tabela4[[#This Row],[Valor proporcional dias sem o equipamento]]</f>
        <v>0</v>
      </c>
      <c r="U284" s="700"/>
      <c r="V284" s="783">
        <f>Tabela4[[#This Row],[Valor contratual cheio]]-Tabela4[[#This Row],[Valor proporcional total]]</f>
        <v>0</v>
      </c>
      <c r="W284" s="772"/>
    </row>
    <row r="285" spans="1:23" ht="15" hidden="1" thickBot="1">
      <c r="A285" s="704"/>
      <c r="B285" s="693"/>
      <c r="C285" s="693"/>
      <c r="D285" s="693"/>
      <c r="E285" s="694"/>
      <c r="F285" s="695"/>
      <c r="G285" s="705"/>
      <c r="H285" s="731"/>
      <c r="I285" s="731"/>
      <c r="J285" s="707"/>
      <c r="K285" s="708"/>
      <c r="L285" s="697">
        <f t="shared" si="18"/>
        <v>0</v>
      </c>
      <c r="M285" s="707"/>
      <c r="N285" s="708"/>
      <c r="O285" s="698">
        <f t="shared" si="17"/>
        <v>0</v>
      </c>
      <c r="P285" s="696"/>
      <c r="Q285" s="699"/>
      <c r="R285" s="712">
        <f>Tabela4[[#This Row],[Valor contratual cheio]]/(365.25/12)*((365.25/12)-Tabela4[[#This Row],[Dias Inoperantes]])</f>
        <v>0</v>
      </c>
      <c r="S285" s="712">
        <f>Tabela4[[#This Row],[Valor do contrato sem o equipamento]]/(365.25/12)*Tabela4[[#This Row],[Dias Inoperantes]]</f>
        <v>0</v>
      </c>
      <c r="T285" s="710">
        <f>Tabela4[[#This Row],[Valor proporcional dias com o equipamento]]+Tabela4[[#This Row],[Valor proporcional dias sem o equipamento]]</f>
        <v>0</v>
      </c>
      <c r="U285" s="700"/>
      <c r="V285" s="783">
        <f>Tabela4[[#This Row],[Valor contratual cheio]]-Tabela4[[#This Row],[Valor proporcional total]]</f>
        <v>0</v>
      </c>
      <c r="W285" s="772"/>
    </row>
    <row r="286" spans="1:23" ht="15" hidden="1" thickBot="1">
      <c r="A286" s="704"/>
      <c r="B286" s="693"/>
      <c r="C286" s="693"/>
      <c r="D286" s="693"/>
      <c r="E286" s="694"/>
      <c r="F286" s="695"/>
      <c r="G286" s="705"/>
      <c r="H286" s="731"/>
      <c r="I286" s="731"/>
      <c r="J286" s="707"/>
      <c r="K286" s="708"/>
      <c r="L286" s="697">
        <f t="shared" si="18"/>
        <v>0</v>
      </c>
      <c r="M286" s="707"/>
      <c r="N286" s="708"/>
      <c r="O286" s="698">
        <f t="shared" si="17"/>
        <v>0</v>
      </c>
      <c r="P286" s="696"/>
      <c r="Q286" s="699"/>
      <c r="R286" s="712">
        <f>Tabela4[[#This Row],[Valor contratual cheio]]/(365.25/12)*((365.25/12)-Tabela4[[#This Row],[Dias Inoperantes]])</f>
        <v>0</v>
      </c>
      <c r="S286" s="712">
        <f>Tabela4[[#This Row],[Valor do contrato sem o equipamento]]/(365.25/12)*Tabela4[[#This Row],[Dias Inoperantes]]</f>
        <v>0</v>
      </c>
      <c r="T286" s="710">
        <f>Tabela4[[#This Row],[Valor proporcional dias com o equipamento]]+Tabela4[[#This Row],[Valor proporcional dias sem o equipamento]]</f>
        <v>0</v>
      </c>
      <c r="U286" s="700"/>
      <c r="V286" s="783">
        <f>Tabela4[[#This Row],[Valor contratual cheio]]-Tabela4[[#This Row],[Valor proporcional total]]</f>
        <v>0</v>
      </c>
      <c r="W286" s="772"/>
    </row>
    <row r="287" spans="1:23" ht="15" hidden="1" thickBot="1">
      <c r="A287" s="704"/>
      <c r="B287" s="693"/>
      <c r="C287" s="693"/>
      <c r="D287" s="693"/>
      <c r="E287" s="694"/>
      <c r="F287" s="695"/>
      <c r="G287" s="705"/>
      <c r="H287" s="731"/>
      <c r="I287" s="731"/>
      <c r="J287" s="707"/>
      <c r="K287" s="708"/>
      <c r="L287" s="697">
        <f t="shared" si="18"/>
        <v>0</v>
      </c>
      <c r="M287" s="707"/>
      <c r="N287" s="708"/>
      <c r="O287" s="698">
        <f t="shared" si="17"/>
        <v>0</v>
      </c>
      <c r="P287" s="696"/>
      <c r="Q287" s="699"/>
      <c r="R287" s="712">
        <f>Tabela4[[#This Row],[Valor contratual cheio]]/(365.25/12)*((365.25/12)-Tabela4[[#This Row],[Dias Inoperantes]])</f>
        <v>0</v>
      </c>
      <c r="S287" s="712">
        <f>Tabela4[[#This Row],[Valor do contrato sem o equipamento]]/(365.25/12)*Tabela4[[#This Row],[Dias Inoperantes]]</f>
        <v>0</v>
      </c>
      <c r="T287" s="710">
        <f>Tabela4[[#This Row],[Valor proporcional dias com o equipamento]]+Tabela4[[#This Row],[Valor proporcional dias sem o equipamento]]</f>
        <v>0</v>
      </c>
      <c r="U287" s="700"/>
      <c r="V287" s="783">
        <f>Tabela4[[#This Row],[Valor contratual cheio]]-Tabela4[[#This Row],[Valor proporcional total]]</f>
        <v>0</v>
      </c>
      <c r="W287" s="772"/>
    </row>
    <row r="288" spans="1:23" ht="15" hidden="1" thickBot="1">
      <c r="A288" s="704"/>
      <c r="B288" s="693"/>
      <c r="C288" s="693"/>
      <c r="D288" s="693"/>
      <c r="E288" s="694"/>
      <c r="F288" s="695"/>
      <c r="G288" s="705"/>
      <c r="H288" s="731"/>
      <c r="I288" s="731"/>
      <c r="J288" s="707"/>
      <c r="K288" s="708"/>
      <c r="L288" s="697">
        <f t="shared" si="18"/>
        <v>0</v>
      </c>
      <c r="M288" s="707"/>
      <c r="N288" s="708"/>
      <c r="O288" s="698">
        <f t="shared" si="17"/>
        <v>0</v>
      </c>
      <c r="P288" s="696"/>
      <c r="Q288" s="699"/>
      <c r="R288" s="712">
        <f>Tabela4[[#This Row],[Valor contratual cheio]]/(365.25/12)*((365.25/12)-Tabela4[[#This Row],[Dias Inoperantes]])</f>
        <v>0</v>
      </c>
      <c r="S288" s="712">
        <f>Tabela4[[#This Row],[Valor do contrato sem o equipamento]]/(365.25/12)*Tabela4[[#This Row],[Dias Inoperantes]]</f>
        <v>0</v>
      </c>
      <c r="T288" s="710">
        <f>Tabela4[[#This Row],[Valor proporcional dias com o equipamento]]+Tabela4[[#This Row],[Valor proporcional dias sem o equipamento]]</f>
        <v>0</v>
      </c>
      <c r="U288" s="700"/>
      <c r="V288" s="783">
        <f>Tabela4[[#This Row],[Valor contratual cheio]]-Tabela4[[#This Row],[Valor proporcional total]]</f>
        <v>0</v>
      </c>
      <c r="W288" s="772"/>
    </row>
    <row r="289" spans="1:23" ht="15" hidden="1" thickBot="1">
      <c r="A289" s="704"/>
      <c r="B289" s="693"/>
      <c r="C289" s="693"/>
      <c r="D289" s="693"/>
      <c r="E289" s="694"/>
      <c r="F289" s="695"/>
      <c r="G289" s="705"/>
      <c r="H289" s="731"/>
      <c r="I289" s="731"/>
      <c r="J289" s="707"/>
      <c r="K289" s="708"/>
      <c r="L289" s="697">
        <f t="shared" si="18"/>
        <v>0</v>
      </c>
      <c r="M289" s="707"/>
      <c r="N289" s="708"/>
      <c r="O289" s="698">
        <f t="shared" si="17"/>
        <v>0</v>
      </c>
      <c r="P289" s="696"/>
      <c r="Q289" s="699"/>
      <c r="R289" s="712">
        <f>Tabela4[[#This Row],[Valor contratual cheio]]/(365.25/12)*((365.25/12)-Tabela4[[#This Row],[Dias Inoperantes]])</f>
        <v>0</v>
      </c>
      <c r="S289" s="712">
        <f>Tabela4[[#This Row],[Valor do contrato sem o equipamento]]/(365.25/12)*Tabela4[[#This Row],[Dias Inoperantes]]</f>
        <v>0</v>
      </c>
      <c r="T289" s="710">
        <f>Tabela4[[#This Row],[Valor proporcional dias com o equipamento]]+Tabela4[[#This Row],[Valor proporcional dias sem o equipamento]]</f>
        <v>0</v>
      </c>
      <c r="U289" s="700"/>
      <c r="V289" s="783">
        <f>Tabela4[[#This Row],[Valor contratual cheio]]-Tabela4[[#This Row],[Valor proporcional total]]</f>
        <v>0</v>
      </c>
      <c r="W289" s="772"/>
    </row>
    <row r="290" spans="1:23" ht="15" hidden="1" thickBot="1">
      <c r="A290" s="704"/>
      <c r="B290" s="693"/>
      <c r="C290" s="693"/>
      <c r="D290" s="693"/>
      <c r="E290" s="694"/>
      <c r="F290" s="695"/>
      <c r="G290" s="705"/>
      <c r="H290" s="731"/>
      <c r="I290" s="731"/>
      <c r="J290" s="707"/>
      <c r="K290" s="708"/>
      <c r="L290" s="697">
        <f t="shared" si="18"/>
        <v>0</v>
      </c>
      <c r="M290" s="707"/>
      <c r="N290" s="708"/>
      <c r="O290" s="698">
        <f t="shared" si="17"/>
        <v>0</v>
      </c>
      <c r="P290" s="696"/>
      <c r="Q290" s="699"/>
      <c r="R290" s="712">
        <f>Tabela4[[#This Row],[Valor contratual cheio]]/(365.25/12)*((365.25/12)-Tabela4[[#This Row],[Dias Inoperantes]])</f>
        <v>0</v>
      </c>
      <c r="S290" s="712">
        <f>Tabela4[[#This Row],[Valor do contrato sem o equipamento]]/(365.25/12)*Tabela4[[#This Row],[Dias Inoperantes]]</f>
        <v>0</v>
      </c>
      <c r="T290" s="710">
        <f>Tabela4[[#This Row],[Valor proporcional dias com o equipamento]]+Tabela4[[#This Row],[Valor proporcional dias sem o equipamento]]</f>
        <v>0</v>
      </c>
      <c r="U290" s="700"/>
      <c r="V290" s="783">
        <f>Tabela4[[#This Row],[Valor contratual cheio]]-Tabela4[[#This Row],[Valor proporcional total]]</f>
        <v>0</v>
      </c>
      <c r="W290" s="772"/>
    </row>
    <row r="291" spans="1:23" ht="15" hidden="1" thickBot="1">
      <c r="A291" s="704"/>
      <c r="B291" s="693"/>
      <c r="C291" s="693"/>
      <c r="D291" s="693"/>
      <c r="E291" s="694"/>
      <c r="F291" s="695"/>
      <c r="G291" s="705"/>
      <c r="H291" s="731"/>
      <c r="I291" s="731"/>
      <c r="J291" s="707"/>
      <c r="K291" s="708"/>
      <c r="L291" s="697">
        <f t="shared" si="18"/>
        <v>0</v>
      </c>
      <c r="M291" s="707"/>
      <c r="N291" s="708"/>
      <c r="O291" s="698">
        <f t="shared" si="17"/>
        <v>0</v>
      </c>
      <c r="P291" s="696"/>
      <c r="Q291" s="699"/>
      <c r="R291" s="712">
        <f>Tabela4[[#This Row],[Valor contratual cheio]]/(365.25/12)*((365.25/12)-Tabela4[[#This Row],[Dias Inoperantes]])</f>
        <v>0</v>
      </c>
      <c r="S291" s="712">
        <f>Tabela4[[#This Row],[Valor do contrato sem o equipamento]]/(365.25/12)*Tabela4[[#This Row],[Dias Inoperantes]]</f>
        <v>0</v>
      </c>
      <c r="T291" s="710">
        <f>Tabela4[[#This Row],[Valor proporcional dias com o equipamento]]+Tabela4[[#This Row],[Valor proporcional dias sem o equipamento]]</f>
        <v>0</v>
      </c>
      <c r="U291" s="700"/>
      <c r="V291" s="783">
        <f>Tabela4[[#This Row],[Valor contratual cheio]]-Tabela4[[#This Row],[Valor proporcional total]]</f>
        <v>0</v>
      </c>
      <c r="W291" s="772"/>
    </row>
    <row r="292" spans="1:23" ht="15" hidden="1" thickBot="1">
      <c r="A292" s="704"/>
      <c r="B292" s="693"/>
      <c r="C292" s="693"/>
      <c r="D292" s="693"/>
      <c r="E292" s="694"/>
      <c r="F292" s="695"/>
      <c r="G292" s="705"/>
      <c r="H292" s="731"/>
      <c r="I292" s="731"/>
      <c r="J292" s="707"/>
      <c r="K292" s="708"/>
      <c r="L292" s="697">
        <f t="shared" si="18"/>
        <v>0</v>
      </c>
      <c r="M292" s="707"/>
      <c r="N292" s="708"/>
      <c r="O292" s="698">
        <f t="shared" si="17"/>
        <v>0</v>
      </c>
      <c r="P292" s="696"/>
      <c r="Q292" s="699"/>
      <c r="R292" s="712">
        <f>Tabela4[[#This Row],[Valor contratual cheio]]/(365.25/12)*((365.25/12)-Tabela4[[#This Row],[Dias Inoperantes]])</f>
        <v>0</v>
      </c>
      <c r="S292" s="712">
        <f>Tabela4[[#This Row],[Valor do contrato sem o equipamento]]/(365.25/12)*Tabela4[[#This Row],[Dias Inoperantes]]</f>
        <v>0</v>
      </c>
      <c r="T292" s="710">
        <f>Tabela4[[#This Row],[Valor proporcional dias com o equipamento]]+Tabela4[[#This Row],[Valor proporcional dias sem o equipamento]]</f>
        <v>0</v>
      </c>
      <c r="U292" s="700"/>
      <c r="V292" s="783">
        <f>Tabela4[[#This Row],[Valor contratual cheio]]-Tabela4[[#This Row],[Valor proporcional total]]</f>
        <v>0</v>
      </c>
      <c r="W292" s="772"/>
    </row>
    <row r="293" spans="1:23" ht="15" hidden="1" thickBot="1">
      <c r="A293" s="704"/>
      <c r="B293" s="693"/>
      <c r="C293" s="693"/>
      <c r="D293" s="693"/>
      <c r="E293" s="694"/>
      <c r="F293" s="695"/>
      <c r="G293" s="705"/>
      <c r="H293" s="731"/>
      <c r="I293" s="731"/>
      <c r="J293" s="707"/>
      <c r="K293" s="708"/>
      <c r="L293" s="697">
        <f t="shared" si="18"/>
        <v>0</v>
      </c>
      <c r="M293" s="707"/>
      <c r="N293" s="708"/>
      <c r="O293" s="698">
        <f t="shared" si="17"/>
        <v>0</v>
      </c>
      <c r="P293" s="696"/>
      <c r="Q293" s="699"/>
      <c r="R293" s="712">
        <f>Tabela4[[#This Row],[Valor contratual cheio]]/(365.25/12)*((365.25/12)-Tabela4[[#This Row],[Dias Inoperantes]])</f>
        <v>0</v>
      </c>
      <c r="S293" s="712">
        <f>Tabela4[[#This Row],[Valor do contrato sem o equipamento]]/(365.25/12)*Tabela4[[#This Row],[Dias Inoperantes]]</f>
        <v>0</v>
      </c>
      <c r="T293" s="710">
        <f>Tabela4[[#This Row],[Valor proporcional dias com o equipamento]]+Tabela4[[#This Row],[Valor proporcional dias sem o equipamento]]</f>
        <v>0</v>
      </c>
      <c r="U293" s="700"/>
      <c r="V293" s="783">
        <f>Tabela4[[#This Row],[Valor contratual cheio]]-Tabela4[[#This Row],[Valor proporcional total]]</f>
        <v>0</v>
      </c>
      <c r="W293" s="772"/>
    </row>
    <row r="294" spans="1:23" ht="15" hidden="1" thickBot="1">
      <c r="A294" s="704"/>
      <c r="B294" s="693"/>
      <c r="C294" s="693"/>
      <c r="D294" s="693"/>
      <c r="E294" s="694"/>
      <c r="F294" s="695"/>
      <c r="G294" s="705"/>
      <c r="H294" s="731"/>
      <c r="I294" s="731"/>
      <c r="J294" s="707"/>
      <c r="K294" s="708"/>
      <c r="L294" s="697">
        <f t="shared" si="18"/>
        <v>0</v>
      </c>
      <c r="M294" s="707"/>
      <c r="N294" s="708"/>
      <c r="O294" s="698">
        <f t="shared" si="17"/>
        <v>0</v>
      </c>
      <c r="P294" s="696"/>
      <c r="Q294" s="699"/>
      <c r="R294" s="712">
        <f>Tabela4[[#This Row],[Valor contratual cheio]]/(365.25/12)*((365.25/12)-Tabela4[[#This Row],[Dias Inoperantes]])</f>
        <v>0</v>
      </c>
      <c r="S294" s="712">
        <f>Tabela4[[#This Row],[Valor do contrato sem o equipamento]]/(365.25/12)*Tabela4[[#This Row],[Dias Inoperantes]]</f>
        <v>0</v>
      </c>
      <c r="T294" s="710">
        <f>Tabela4[[#This Row],[Valor proporcional dias com o equipamento]]+Tabela4[[#This Row],[Valor proporcional dias sem o equipamento]]</f>
        <v>0</v>
      </c>
      <c r="U294" s="700"/>
      <c r="V294" s="783">
        <f>Tabela4[[#This Row],[Valor contratual cheio]]-Tabela4[[#This Row],[Valor proporcional total]]</f>
        <v>0</v>
      </c>
      <c r="W294" s="772"/>
    </row>
    <row r="295" spans="1:23" ht="15" hidden="1" thickBot="1">
      <c r="A295" s="704"/>
      <c r="B295" s="693"/>
      <c r="C295" s="693"/>
      <c r="D295" s="693"/>
      <c r="E295" s="694"/>
      <c r="F295" s="695"/>
      <c r="G295" s="705"/>
      <c r="H295" s="731"/>
      <c r="I295" s="731"/>
      <c r="J295" s="707"/>
      <c r="K295" s="708"/>
      <c r="L295" s="697">
        <f t="shared" si="18"/>
        <v>0</v>
      </c>
      <c r="M295" s="707"/>
      <c r="N295" s="708"/>
      <c r="O295" s="698">
        <f t="shared" si="17"/>
        <v>0</v>
      </c>
      <c r="P295" s="696"/>
      <c r="Q295" s="699"/>
      <c r="R295" s="712">
        <f>Tabela4[[#This Row],[Valor contratual cheio]]/(365.25/12)*((365.25/12)-Tabela4[[#This Row],[Dias Inoperantes]])</f>
        <v>0</v>
      </c>
      <c r="S295" s="712">
        <f>Tabela4[[#This Row],[Valor do contrato sem o equipamento]]/(365.25/12)*Tabela4[[#This Row],[Dias Inoperantes]]</f>
        <v>0</v>
      </c>
      <c r="T295" s="710">
        <f>Tabela4[[#This Row],[Valor proporcional dias com o equipamento]]+Tabela4[[#This Row],[Valor proporcional dias sem o equipamento]]</f>
        <v>0</v>
      </c>
      <c r="U295" s="700"/>
      <c r="V295" s="783">
        <f>Tabela4[[#This Row],[Valor contratual cheio]]-Tabela4[[#This Row],[Valor proporcional total]]</f>
        <v>0</v>
      </c>
      <c r="W295" s="772"/>
    </row>
    <row r="296" spans="1:23" ht="15" hidden="1" thickBot="1">
      <c r="A296" s="704"/>
      <c r="B296" s="693"/>
      <c r="C296" s="693"/>
      <c r="D296" s="693"/>
      <c r="E296" s="694"/>
      <c r="F296" s="695"/>
      <c r="G296" s="705"/>
      <c r="H296" s="731"/>
      <c r="I296" s="731"/>
      <c r="J296" s="707"/>
      <c r="K296" s="708"/>
      <c r="L296" s="697">
        <f t="shared" si="18"/>
        <v>0</v>
      </c>
      <c r="M296" s="707"/>
      <c r="N296" s="708"/>
      <c r="O296" s="698">
        <f t="shared" si="17"/>
        <v>0</v>
      </c>
      <c r="P296" s="696"/>
      <c r="Q296" s="699"/>
      <c r="R296" s="712">
        <f>Tabela4[[#This Row],[Valor contratual cheio]]/(365.25/12)*((365.25/12)-Tabela4[[#This Row],[Dias Inoperantes]])</f>
        <v>0</v>
      </c>
      <c r="S296" s="712">
        <f>Tabela4[[#This Row],[Valor do contrato sem o equipamento]]/(365.25/12)*Tabela4[[#This Row],[Dias Inoperantes]]</f>
        <v>0</v>
      </c>
      <c r="T296" s="710">
        <f>Tabela4[[#This Row],[Valor proporcional dias com o equipamento]]+Tabela4[[#This Row],[Valor proporcional dias sem o equipamento]]</f>
        <v>0</v>
      </c>
      <c r="U296" s="700"/>
      <c r="V296" s="783">
        <f>Tabela4[[#This Row],[Valor contratual cheio]]-Tabela4[[#This Row],[Valor proporcional total]]</f>
        <v>0</v>
      </c>
      <c r="W296" s="772"/>
    </row>
    <row r="297" spans="1:23" ht="15" hidden="1" thickBot="1">
      <c r="A297" s="704"/>
      <c r="B297" s="693"/>
      <c r="C297" s="693"/>
      <c r="D297" s="693"/>
      <c r="E297" s="694"/>
      <c r="F297" s="695"/>
      <c r="G297" s="705"/>
      <c r="H297" s="731"/>
      <c r="I297" s="731"/>
      <c r="J297" s="707"/>
      <c r="K297" s="708"/>
      <c r="L297" s="697">
        <f t="shared" si="18"/>
        <v>0</v>
      </c>
      <c r="M297" s="707"/>
      <c r="N297" s="708"/>
      <c r="O297" s="698">
        <f t="shared" si="17"/>
        <v>0</v>
      </c>
      <c r="P297" s="696"/>
      <c r="Q297" s="699"/>
      <c r="R297" s="712">
        <f>Tabela4[[#This Row],[Valor contratual cheio]]/(365.25/12)*((365.25/12)-Tabela4[[#This Row],[Dias Inoperantes]])</f>
        <v>0</v>
      </c>
      <c r="S297" s="712">
        <f>Tabela4[[#This Row],[Valor do contrato sem o equipamento]]/(365.25/12)*Tabela4[[#This Row],[Dias Inoperantes]]</f>
        <v>0</v>
      </c>
      <c r="T297" s="710">
        <f>Tabela4[[#This Row],[Valor proporcional dias com o equipamento]]+Tabela4[[#This Row],[Valor proporcional dias sem o equipamento]]</f>
        <v>0</v>
      </c>
      <c r="U297" s="700"/>
      <c r="V297" s="783">
        <f>Tabela4[[#This Row],[Valor contratual cheio]]-Tabela4[[#This Row],[Valor proporcional total]]</f>
        <v>0</v>
      </c>
      <c r="W297" s="772"/>
    </row>
    <row r="298" spans="1:23" ht="15" hidden="1" thickBot="1">
      <c r="A298" s="704"/>
      <c r="B298" s="693"/>
      <c r="C298" s="693"/>
      <c r="D298" s="693"/>
      <c r="E298" s="694"/>
      <c r="F298" s="695"/>
      <c r="G298" s="705"/>
      <c r="H298" s="731"/>
      <c r="I298" s="731"/>
      <c r="J298" s="707"/>
      <c r="K298" s="708"/>
      <c r="L298" s="697">
        <f t="shared" si="18"/>
        <v>0</v>
      </c>
      <c r="M298" s="707"/>
      <c r="N298" s="708"/>
      <c r="O298" s="698">
        <f t="shared" si="17"/>
        <v>0</v>
      </c>
      <c r="P298" s="696"/>
      <c r="Q298" s="699"/>
      <c r="R298" s="712">
        <f>Tabela4[[#This Row],[Valor contratual cheio]]/(365.25/12)*((365.25/12)-Tabela4[[#This Row],[Dias Inoperantes]])</f>
        <v>0</v>
      </c>
      <c r="S298" s="712">
        <f>Tabela4[[#This Row],[Valor do contrato sem o equipamento]]/(365.25/12)*Tabela4[[#This Row],[Dias Inoperantes]]</f>
        <v>0</v>
      </c>
      <c r="T298" s="710">
        <f>Tabela4[[#This Row],[Valor proporcional dias com o equipamento]]+Tabela4[[#This Row],[Valor proporcional dias sem o equipamento]]</f>
        <v>0</v>
      </c>
      <c r="U298" s="700"/>
      <c r="V298" s="783">
        <f>Tabela4[[#This Row],[Valor contratual cheio]]-Tabela4[[#This Row],[Valor proporcional total]]</f>
        <v>0</v>
      </c>
      <c r="W298" s="772"/>
    </row>
    <row r="299" spans="1:23" ht="15" hidden="1" thickBot="1">
      <c r="A299" s="704"/>
      <c r="B299" s="693"/>
      <c r="C299" s="693"/>
      <c r="D299" s="693"/>
      <c r="E299" s="694"/>
      <c r="F299" s="695"/>
      <c r="G299" s="705"/>
      <c r="H299" s="731"/>
      <c r="I299" s="731"/>
      <c r="J299" s="707"/>
      <c r="K299" s="708"/>
      <c r="L299" s="697">
        <f t="shared" si="18"/>
        <v>0</v>
      </c>
      <c r="M299" s="707"/>
      <c r="N299" s="708"/>
      <c r="O299" s="698">
        <f t="shared" si="17"/>
        <v>0</v>
      </c>
      <c r="P299" s="696"/>
      <c r="Q299" s="699"/>
      <c r="R299" s="712">
        <f>Tabela4[[#This Row],[Valor contratual cheio]]/(365.25/12)*((365.25/12)-Tabela4[[#This Row],[Dias Inoperantes]])</f>
        <v>0</v>
      </c>
      <c r="S299" s="712">
        <f>Tabela4[[#This Row],[Valor do contrato sem o equipamento]]/(365.25/12)*Tabela4[[#This Row],[Dias Inoperantes]]</f>
        <v>0</v>
      </c>
      <c r="T299" s="710">
        <f>Tabela4[[#This Row],[Valor proporcional dias com o equipamento]]+Tabela4[[#This Row],[Valor proporcional dias sem o equipamento]]</f>
        <v>0</v>
      </c>
      <c r="U299" s="700"/>
      <c r="V299" s="783">
        <f>Tabela4[[#This Row],[Valor contratual cheio]]-Tabela4[[#This Row],[Valor proporcional total]]</f>
        <v>0</v>
      </c>
      <c r="W299" s="772"/>
    </row>
    <row r="300" spans="1:23" ht="15" hidden="1" thickBot="1">
      <c r="A300" s="704"/>
      <c r="B300" s="693"/>
      <c r="C300" s="693"/>
      <c r="D300" s="693"/>
      <c r="E300" s="694"/>
      <c r="F300" s="695"/>
      <c r="G300" s="705"/>
      <c r="H300" s="731"/>
      <c r="I300" s="731"/>
      <c r="J300" s="707"/>
      <c r="K300" s="708"/>
      <c r="L300" s="697">
        <f t="shared" si="18"/>
        <v>0</v>
      </c>
      <c r="M300" s="707"/>
      <c r="N300" s="708"/>
      <c r="O300" s="698">
        <f t="shared" si="17"/>
        <v>0</v>
      </c>
      <c r="P300" s="696"/>
      <c r="Q300" s="699"/>
      <c r="R300" s="712">
        <f>Tabela4[[#This Row],[Valor contratual cheio]]/(365.25/12)*((365.25/12)-Tabela4[[#This Row],[Dias Inoperantes]])</f>
        <v>0</v>
      </c>
      <c r="S300" s="712">
        <f>Tabela4[[#This Row],[Valor do contrato sem o equipamento]]/(365.25/12)*Tabela4[[#This Row],[Dias Inoperantes]]</f>
        <v>0</v>
      </c>
      <c r="T300" s="710">
        <f>Tabela4[[#This Row],[Valor proporcional dias com o equipamento]]+Tabela4[[#This Row],[Valor proporcional dias sem o equipamento]]</f>
        <v>0</v>
      </c>
      <c r="U300" s="700"/>
      <c r="V300" s="783">
        <f>Tabela4[[#This Row],[Valor contratual cheio]]-Tabela4[[#This Row],[Valor proporcional total]]</f>
        <v>0</v>
      </c>
      <c r="W300" s="772"/>
    </row>
    <row r="301" spans="1:23" ht="15" hidden="1" thickBot="1">
      <c r="A301" s="704"/>
      <c r="B301" s="693"/>
      <c r="C301" s="693"/>
      <c r="D301" s="693"/>
      <c r="E301" s="694"/>
      <c r="F301" s="695"/>
      <c r="G301" s="705"/>
      <c r="H301" s="731"/>
      <c r="I301" s="731"/>
      <c r="J301" s="707"/>
      <c r="K301" s="708"/>
      <c r="L301" s="697">
        <f t="shared" si="18"/>
        <v>0</v>
      </c>
      <c r="M301" s="707"/>
      <c r="N301" s="708"/>
      <c r="O301" s="698">
        <f t="shared" si="17"/>
        <v>0</v>
      </c>
      <c r="P301" s="696"/>
      <c r="Q301" s="699"/>
      <c r="R301" s="712">
        <f>Tabela4[[#This Row],[Valor contratual cheio]]/(365.25/12)*((365.25/12)-Tabela4[[#This Row],[Dias Inoperantes]])</f>
        <v>0</v>
      </c>
      <c r="S301" s="712">
        <f>Tabela4[[#This Row],[Valor do contrato sem o equipamento]]/(365.25/12)*Tabela4[[#This Row],[Dias Inoperantes]]</f>
        <v>0</v>
      </c>
      <c r="T301" s="710">
        <f>Tabela4[[#This Row],[Valor proporcional dias com o equipamento]]+Tabela4[[#This Row],[Valor proporcional dias sem o equipamento]]</f>
        <v>0</v>
      </c>
      <c r="U301" s="700"/>
      <c r="V301" s="783">
        <f>Tabela4[[#This Row],[Valor contratual cheio]]-Tabela4[[#This Row],[Valor proporcional total]]</f>
        <v>0</v>
      </c>
      <c r="W301" s="772"/>
    </row>
    <row r="302" spans="1:23" ht="15" hidden="1" thickBot="1">
      <c r="A302" s="704"/>
      <c r="B302" s="693"/>
      <c r="C302" s="693"/>
      <c r="D302" s="693"/>
      <c r="E302" s="694"/>
      <c r="F302" s="695"/>
      <c r="G302" s="705"/>
      <c r="H302" s="731"/>
      <c r="I302" s="731"/>
      <c r="J302" s="707"/>
      <c r="K302" s="708"/>
      <c r="L302" s="697">
        <f t="shared" si="18"/>
        <v>0</v>
      </c>
      <c r="M302" s="707"/>
      <c r="N302" s="708"/>
      <c r="O302" s="698">
        <f t="shared" si="17"/>
        <v>0</v>
      </c>
      <c r="P302" s="696"/>
      <c r="Q302" s="699"/>
      <c r="R302" s="712">
        <f>Tabela4[[#This Row],[Valor contratual cheio]]/(365.25/12)*((365.25/12)-Tabela4[[#This Row],[Dias Inoperantes]])</f>
        <v>0</v>
      </c>
      <c r="S302" s="712">
        <f>Tabela4[[#This Row],[Valor do contrato sem o equipamento]]/(365.25/12)*Tabela4[[#This Row],[Dias Inoperantes]]</f>
        <v>0</v>
      </c>
      <c r="T302" s="710">
        <f>Tabela4[[#This Row],[Valor proporcional dias com o equipamento]]+Tabela4[[#This Row],[Valor proporcional dias sem o equipamento]]</f>
        <v>0</v>
      </c>
      <c r="U302" s="700"/>
      <c r="V302" s="783">
        <f>Tabela4[[#This Row],[Valor contratual cheio]]-Tabela4[[#This Row],[Valor proporcional total]]</f>
        <v>0</v>
      </c>
      <c r="W302" s="772"/>
    </row>
    <row r="303" spans="1:23" ht="15" hidden="1" thickBot="1">
      <c r="A303" s="704"/>
      <c r="B303" s="693"/>
      <c r="C303" s="693"/>
      <c r="D303" s="693"/>
      <c r="E303" s="694"/>
      <c r="F303" s="695"/>
      <c r="G303" s="705"/>
      <c r="H303" s="731"/>
      <c r="I303" s="731"/>
      <c r="J303" s="707"/>
      <c r="K303" s="708"/>
      <c r="L303" s="697">
        <f t="shared" si="18"/>
        <v>0</v>
      </c>
      <c r="M303" s="707"/>
      <c r="N303" s="708"/>
      <c r="O303" s="698">
        <f t="shared" si="17"/>
        <v>0</v>
      </c>
      <c r="P303" s="696"/>
      <c r="Q303" s="699"/>
      <c r="R303" s="712">
        <f>Tabela4[[#This Row],[Valor contratual cheio]]/(365.25/12)*((365.25/12)-Tabela4[[#This Row],[Dias Inoperantes]])</f>
        <v>0</v>
      </c>
      <c r="S303" s="712">
        <f>Tabela4[[#This Row],[Valor do contrato sem o equipamento]]/(365.25/12)*Tabela4[[#This Row],[Dias Inoperantes]]</f>
        <v>0</v>
      </c>
      <c r="T303" s="710">
        <f>Tabela4[[#This Row],[Valor proporcional dias com o equipamento]]+Tabela4[[#This Row],[Valor proporcional dias sem o equipamento]]</f>
        <v>0</v>
      </c>
      <c r="U303" s="700"/>
      <c r="V303" s="783">
        <f>Tabela4[[#This Row],[Valor contratual cheio]]-Tabela4[[#This Row],[Valor proporcional total]]</f>
        <v>0</v>
      </c>
      <c r="W303" s="772"/>
    </row>
    <row r="304" spans="1:23" ht="15" hidden="1" thickBot="1">
      <c r="A304" s="704"/>
      <c r="B304" s="693"/>
      <c r="C304" s="693"/>
      <c r="D304" s="693"/>
      <c r="E304" s="694"/>
      <c r="F304" s="695"/>
      <c r="G304" s="705"/>
      <c r="H304" s="731"/>
      <c r="I304" s="731"/>
      <c r="J304" s="707"/>
      <c r="K304" s="708"/>
      <c r="L304" s="697">
        <f t="shared" si="18"/>
        <v>0</v>
      </c>
      <c r="M304" s="707"/>
      <c r="N304" s="708"/>
      <c r="O304" s="698">
        <f t="shared" si="17"/>
        <v>0</v>
      </c>
      <c r="P304" s="696"/>
      <c r="Q304" s="699"/>
      <c r="R304" s="712">
        <f>Tabela4[[#This Row],[Valor contratual cheio]]/(365.25/12)*((365.25/12)-Tabela4[[#This Row],[Dias Inoperantes]])</f>
        <v>0</v>
      </c>
      <c r="S304" s="712">
        <f>Tabela4[[#This Row],[Valor do contrato sem o equipamento]]/(365.25/12)*Tabela4[[#This Row],[Dias Inoperantes]]</f>
        <v>0</v>
      </c>
      <c r="T304" s="710">
        <f>Tabela4[[#This Row],[Valor proporcional dias com o equipamento]]+Tabela4[[#This Row],[Valor proporcional dias sem o equipamento]]</f>
        <v>0</v>
      </c>
      <c r="U304" s="700"/>
      <c r="V304" s="783">
        <f>Tabela4[[#This Row],[Valor contratual cheio]]-Tabela4[[#This Row],[Valor proporcional total]]</f>
        <v>0</v>
      </c>
      <c r="W304" s="772"/>
    </row>
    <row r="305" spans="1:23" ht="15" hidden="1" thickBot="1">
      <c r="A305" s="704"/>
      <c r="B305" s="693"/>
      <c r="C305" s="693"/>
      <c r="D305" s="693"/>
      <c r="E305" s="694"/>
      <c r="F305" s="695"/>
      <c r="G305" s="705"/>
      <c r="H305" s="731"/>
      <c r="I305" s="731"/>
      <c r="J305" s="707"/>
      <c r="K305" s="708"/>
      <c r="L305" s="697">
        <f t="shared" si="18"/>
        <v>0</v>
      </c>
      <c r="M305" s="707"/>
      <c r="N305" s="708"/>
      <c r="O305" s="698">
        <f t="shared" si="17"/>
        <v>0</v>
      </c>
      <c r="P305" s="696"/>
      <c r="Q305" s="699"/>
      <c r="R305" s="712">
        <f>Tabela4[[#This Row],[Valor contratual cheio]]/(365.25/12)*((365.25/12)-Tabela4[[#This Row],[Dias Inoperantes]])</f>
        <v>0</v>
      </c>
      <c r="S305" s="712">
        <f>Tabela4[[#This Row],[Valor do contrato sem o equipamento]]/(365.25/12)*Tabela4[[#This Row],[Dias Inoperantes]]</f>
        <v>0</v>
      </c>
      <c r="T305" s="710">
        <f>Tabela4[[#This Row],[Valor proporcional dias com o equipamento]]+Tabela4[[#This Row],[Valor proporcional dias sem o equipamento]]</f>
        <v>0</v>
      </c>
      <c r="U305" s="700"/>
      <c r="V305" s="783">
        <f>Tabela4[[#This Row],[Valor contratual cheio]]-Tabela4[[#This Row],[Valor proporcional total]]</f>
        <v>0</v>
      </c>
      <c r="W305" s="772"/>
    </row>
    <row r="306" spans="1:23" ht="15" hidden="1" thickBot="1">
      <c r="A306" s="704"/>
      <c r="B306" s="693"/>
      <c r="C306" s="693"/>
      <c r="D306" s="693"/>
      <c r="E306" s="694"/>
      <c r="F306" s="695"/>
      <c r="G306" s="705"/>
      <c r="H306" s="731"/>
      <c r="I306" s="731"/>
      <c r="J306" s="707"/>
      <c r="K306" s="708"/>
      <c r="L306" s="697">
        <f t="shared" si="18"/>
        <v>0</v>
      </c>
      <c r="M306" s="707"/>
      <c r="N306" s="708"/>
      <c r="O306" s="698">
        <f t="shared" si="17"/>
        <v>0</v>
      </c>
      <c r="P306" s="696"/>
      <c r="Q306" s="699"/>
      <c r="R306" s="712">
        <f>Tabela4[[#This Row],[Valor contratual cheio]]/(365.25/12)*((365.25/12)-Tabela4[[#This Row],[Dias Inoperantes]])</f>
        <v>0</v>
      </c>
      <c r="S306" s="712">
        <f>Tabela4[[#This Row],[Valor do contrato sem o equipamento]]/(365.25/12)*Tabela4[[#This Row],[Dias Inoperantes]]</f>
        <v>0</v>
      </c>
      <c r="T306" s="710">
        <f>Tabela4[[#This Row],[Valor proporcional dias com o equipamento]]+Tabela4[[#This Row],[Valor proporcional dias sem o equipamento]]</f>
        <v>0</v>
      </c>
      <c r="U306" s="700"/>
      <c r="V306" s="783">
        <f>Tabela4[[#This Row],[Valor contratual cheio]]-Tabela4[[#This Row],[Valor proporcional total]]</f>
        <v>0</v>
      </c>
      <c r="W306" s="772"/>
    </row>
    <row r="307" spans="1:23" ht="15" hidden="1" thickBot="1">
      <c r="A307" s="704"/>
      <c r="B307" s="693"/>
      <c r="C307" s="693"/>
      <c r="D307" s="693"/>
      <c r="E307" s="694"/>
      <c r="F307" s="695"/>
      <c r="G307" s="705"/>
      <c r="H307" s="731"/>
      <c r="I307" s="731"/>
      <c r="J307" s="707"/>
      <c r="K307" s="708"/>
      <c r="L307" s="697">
        <f t="shared" si="18"/>
        <v>0</v>
      </c>
      <c r="M307" s="707"/>
      <c r="N307" s="708"/>
      <c r="O307" s="698">
        <f t="shared" si="17"/>
        <v>0</v>
      </c>
      <c r="P307" s="696"/>
      <c r="Q307" s="699"/>
      <c r="R307" s="712">
        <f>Tabela4[[#This Row],[Valor contratual cheio]]/(365.25/12)*((365.25/12)-Tabela4[[#This Row],[Dias Inoperantes]])</f>
        <v>0</v>
      </c>
      <c r="S307" s="712">
        <f>Tabela4[[#This Row],[Valor do contrato sem o equipamento]]/(365.25/12)*Tabela4[[#This Row],[Dias Inoperantes]]</f>
        <v>0</v>
      </c>
      <c r="T307" s="710">
        <f>Tabela4[[#This Row],[Valor proporcional dias com o equipamento]]+Tabela4[[#This Row],[Valor proporcional dias sem o equipamento]]</f>
        <v>0</v>
      </c>
      <c r="U307" s="700"/>
      <c r="V307" s="783">
        <f>Tabela4[[#This Row],[Valor contratual cheio]]-Tabela4[[#This Row],[Valor proporcional total]]</f>
        <v>0</v>
      </c>
      <c r="W307" s="772"/>
    </row>
    <row r="308" spans="1:23" ht="15" hidden="1" thickBot="1">
      <c r="A308" s="704"/>
      <c r="B308" s="693"/>
      <c r="C308" s="693"/>
      <c r="D308" s="693"/>
      <c r="E308" s="694"/>
      <c r="F308" s="695"/>
      <c r="G308" s="705"/>
      <c r="H308" s="731"/>
      <c r="I308" s="731"/>
      <c r="J308" s="707"/>
      <c r="K308" s="708"/>
      <c r="L308" s="697">
        <f t="shared" si="18"/>
        <v>0</v>
      </c>
      <c r="M308" s="707"/>
      <c r="N308" s="708"/>
      <c r="O308" s="698">
        <f t="shared" si="17"/>
        <v>0</v>
      </c>
      <c r="P308" s="696"/>
      <c r="Q308" s="699"/>
      <c r="R308" s="712">
        <f>Tabela4[[#This Row],[Valor contratual cheio]]/(365.25/12)*((365.25/12)-Tabela4[[#This Row],[Dias Inoperantes]])</f>
        <v>0</v>
      </c>
      <c r="S308" s="712">
        <f>Tabela4[[#This Row],[Valor do contrato sem o equipamento]]/(365.25/12)*Tabela4[[#This Row],[Dias Inoperantes]]</f>
        <v>0</v>
      </c>
      <c r="T308" s="710">
        <f>Tabela4[[#This Row],[Valor proporcional dias com o equipamento]]+Tabela4[[#This Row],[Valor proporcional dias sem o equipamento]]</f>
        <v>0</v>
      </c>
      <c r="U308" s="700"/>
      <c r="V308" s="783">
        <f>Tabela4[[#This Row],[Valor contratual cheio]]-Tabela4[[#This Row],[Valor proporcional total]]</f>
        <v>0</v>
      </c>
      <c r="W308" s="772"/>
    </row>
    <row r="309" spans="1:23" ht="15" hidden="1" thickBot="1">
      <c r="A309" s="704"/>
      <c r="B309" s="693"/>
      <c r="C309" s="693"/>
      <c r="D309" s="693"/>
      <c r="E309" s="694"/>
      <c r="F309" s="695"/>
      <c r="G309" s="705"/>
      <c r="H309" s="731"/>
      <c r="I309" s="731"/>
      <c r="J309" s="707"/>
      <c r="K309" s="708"/>
      <c r="L309" s="697">
        <f t="shared" si="18"/>
        <v>0</v>
      </c>
      <c r="M309" s="707"/>
      <c r="N309" s="708"/>
      <c r="O309" s="698">
        <f t="shared" si="17"/>
        <v>0</v>
      </c>
      <c r="P309" s="696"/>
      <c r="Q309" s="699"/>
      <c r="R309" s="712">
        <f>Tabela4[[#This Row],[Valor contratual cheio]]/(365.25/12)*((365.25/12)-Tabela4[[#This Row],[Dias Inoperantes]])</f>
        <v>0</v>
      </c>
      <c r="S309" s="712">
        <f>Tabela4[[#This Row],[Valor do contrato sem o equipamento]]/(365.25/12)*Tabela4[[#This Row],[Dias Inoperantes]]</f>
        <v>0</v>
      </c>
      <c r="T309" s="710">
        <f>Tabela4[[#This Row],[Valor proporcional dias com o equipamento]]+Tabela4[[#This Row],[Valor proporcional dias sem o equipamento]]</f>
        <v>0</v>
      </c>
      <c r="U309" s="700"/>
      <c r="V309" s="783">
        <f>Tabela4[[#This Row],[Valor contratual cheio]]-Tabela4[[#This Row],[Valor proporcional total]]</f>
        <v>0</v>
      </c>
      <c r="W309" s="772"/>
    </row>
    <row r="310" spans="1:23" ht="15" hidden="1" thickBot="1">
      <c r="A310" s="704"/>
      <c r="B310" s="693"/>
      <c r="C310" s="693"/>
      <c r="D310" s="693"/>
      <c r="E310" s="694"/>
      <c r="F310" s="695"/>
      <c r="G310" s="705"/>
      <c r="H310" s="731"/>
      <c r="I310" s="731"/>
      <c r="J310" s="707"/>
      <c r="K310" s="708"/>
      <c r="L310" s="697">
        <f t="shared" si="18"/>
        <v>0</v>
      </c>
      <c r="M310" s="707"/>
      <c r="N310" s="708"/>
      <c r="O310" s="698">
        <f t="shared" ref="O310:O373" si="19">M310*N310</f>
        <v>0</v>
      </c>
      <c r="P310" s="696"/>
      <c r="Q310" s="699"/>
      <c r="R310" s="712">
        <f>Tabela4[[#This Row],[Valor contratual cheio]]/(365.25/12)*((365.25/12)-Tabela4[[#This Row],[Dias Inoperantes]])</f>
        <v>0</v>
      </c>
      <c r="S310" s="712">
        <f>Tabela4[[#This Row],[Valor do contrato sem o equipamento]]/(365.25/12)*Tabela4[[#This Row],[Dias Inoperantes]]</f>
        <v>0</v>
      </c>
      <c r="T310" s="710">
        <f>Tabela4[[#This Row],[Valor proporcional dias com o equipamento]]+Tabela4[[#This Row],[Valor proporcional dias sem o equipamento]]</f>
        <v>0</v>
      </c>
      <c r="U310" s="700"/>
      <c r="V310" s="783">
        <f>Tabela4[[#This Row],[Valor contratual cheio]]-Tabela4[[#This Row],[Valor proporcional total]]</f>
        <v>0</v>
      </c>
      <c r="W310" s="772"/>
    </row>
    <row r="311" spans="1:23" ht="15" hidden="1" thickBot="1">
      <c r="A311" s="704"/>
      <c r="B311" s="693"/>
      <c r="C311" s="693"/>
      <c r="D311" s="693"/>
      <c r="E311" s="694"/>
      <c r="F311" s="695"/>
      <c r="G311" s="705"/>
      <c r="H311" s="731"/>
      <c r="I311" s="731"/>
      <c r="J311" s="707"/>
      <c r="K311" s="708"/>
      <c r="L311" s="697">
        <f t="shared" si="18"/>
        <v>0</v>
      </c>
      <c r="M311" s="707"/>
      <c r="N311" s="708"/>
      <c r="O311" s="698">
        <f t="shared" si="19"/>
        <v>0</v>
      </c>
      <c r="P311" s="696"/>
      <c r="Q311" s="699"/>
      <c r="R311" s="712">
        <f>Tabela4[[#This Row],[Valor contratual cheio]]/(365.25/12)*((365.25/12)-Tabela4[[#This Row],[Dias Inoperantes]])</f>
        <v>0</v>
      </c>
      <c r="S311" s="712">
        <f>Tabela4[[#This Row],[Valor do contrato sem o equipamento]]/(365.25/12)*Tabela4[[#This Row],[Dias Inoperantes]]</f>
        <v>0</v>
      </c>
      <c r="T311" s="710">
        <f>Tabela4[[#This Row],[Valor proporcional dias com o equipamento]]+Tabela4[[#This Row],[Valor proporcional dias sem o equipamento]]</f>
        <v>0</v>
      </c>
      <c r="U311" s="700"/>
      <c r="V311" s="783">
        <f>Tabela4[[#This Row],[Valor contratual cheio]]-Tabela4[[#This Row],[Valor proporcional total]]</f>
        <v>0</v>
      </c>
      <c r="W311" s="772"/>
    </row>
    <row r="312" spans="1:23" ht="15" hidden="1" thickBot="1">
      <c r="A312" s="704"/>
      <c r="B312" s="693"/>
      <c r="C312" s="693"/>
      <c r="D312" s="693"/>
      <c r="E312" s="694"/>
      <c r="F312" s="695"/>
      <c r="G312" s="705"/>
      <c r="H312" s="731"/>
      <c r="I312" s="731"/>
      <c r="J312" s="707"/>
      <c r="K312" s="708"/>
      <c r="L312" s="697">
        <f t="shared" si="18"/>
        <v>0</v>
      </c>
      <c r="M312" s="707"/>
      <c r="N312" s="708"/>
      <c r="O312" s="698">
        <f t="shared" si="19"/>
        <v>0</v>
      </c>
      <c r="P312" s="696"/>
      <c r="Q312" s="699"/>
      <c r="R312" s="712">
        <f>Tabela4[[#This Row],[Valor contratual cheio]]/(365.25/12)*((365.25/12)-Tabela4[[#This Row],[Dias Inoperantes]])</f>
        <v>0</v>
      </c>
      <c r="S312" s="712">
        <f>Tabela4[[#This Row],[Valor do contrato sem o equipamento]]/(365.25/12)*Tabela4[[#This Row],[Dias Inoperantes]]</f>
        <v>0</v>
      </c>
      <c r="T312" s="710">
        <f>Tabela4[[#This Row],[Valor proporcional dias com o equipamento]]+Tabela4[[#This Row],[Valor proporcional dias sem o equipamento]]</f>
        <v>0</v>
      </c>
      <c r="U312" s="700"/>
      <c r="V312" s="783">
        <f>Tabela4[[#This Row],[Valor contratual cheio]]-Tabela4[[#This Row],[Valor proporcional total]]</f>
        <v>0</v>
      </c>
      <c r="W312" s="772"/>
    </row>
    <row r="313" spans="1:23" ht="15" hidden="1" thickBot="1">
      <c r="A313" s="704"/>
      <c r="B313" s="693"/>
      <c r="C313" s="693"/>
      <c r="D313" s="693"/>
      <c r="E313" s="694"/>
      <c r="F313" s="695"/>
      <c r="G313" s="705"/>
      <c r="H313" s="731"/>
      <c r="I313" s="731"/>
      <c r="J313" s="707"/>
      <c r="K313" s="708"/>
      <c r="L313" s="697">
        <f t="shared" si="18"/>
        <v>0</v>
      </c>
      <c r="M313" s="707"/>
      <c r="N313" s="708"/>
      <c r="O313" s="698">
        <f t="shared" si="19"/>
        <v>0</v>
      </c>
      <c r="P313" s="696"/>
      <c r="Q313" s="699"/>
      <c r="R313" s="712">
        <f>Tabela4[[#This Row],[Valor contratual cheio]]/(365.25/12)*((365.25/12)-Tabela4[[#This Row],[Dias Inoperantes]])</f>
        <v>0</v>
      </c>
      <c r="S313" s="712">
        <f>Tabela4[[#This Row],[Valor do contrato sem o equipamento]]/(365.25/12)*Tabela4[[#This Row],[Dias Inoperantes]]</f>
        <v>0</v>
      </c>
      <c r="T313" s="710">
        <f>Tabela4[[#This Row],[Valor proporcional dias com o equipamento]]+Tabela4[[#This Row],[Valor proporcional dias sem o equipamento]]</f>
        <v>0</v>
      </c>
      <c r="U313" s="700"/>
      <c r="V313" s="783">
        <f>Tabela4[[#This Row],[Valor contratual cheio]]-Tabela4[[#This Row],[Valor proporcional total]]</f>
        <v>0</v>
      </c>
      <c r="W313" s="772"/>
    </row>
    <row r="314" spans="1:23" ht="15" hidden="1" thickBot="1">
      <c r="A314" s="704"/>
      <c r="B314" s="693"/>
      <c r="C314" s="693"/>
      <c r="D314" s="693"/>
      <c r="E314" s="694"/>
      <c r="F314" s="695"/>
      <c r="G314" s="705"/>
      <c r="H314" s="731"/>
      <c r="I314" s="731"/>
      <c r="J314" s="707"/>
      <c r="K314" s="708"/>
      <c r="L314" s="697">
        <f t="shared" si="18"/>
        <v>0</v>
      </c>
      <c r="M314" s="707"/>
      <c r="N314" s="708"/>
      <c r="O314" s="698">
        <f t="shared" si="19"/>
        <v>0</v>
      </c>
      <c r="P314" s="696"/>
      <c r="Q314" s="699"/>
      <c r="R314" s="712">
        <f>Tabela4[[#This Row],[Valor contratual cheio]]/(365.25/12)*((365.25/12)-Tabela4[[#This Row],[Dias Inoperantes]])</f>
        <v>0</v>
      </c>
      <c r="S314" s="712">
        <f>Tabela4[[#This Row],[Valor do contrato sem o equipamento]]/(365.25/12)*Tabela4[[#This Row],[Dias Inoperantes]]</f>
        <v>0</v>
      </c>
      <c r="T314" s="710">
        <f>Tabela4[[#This Row],[Valor proporcional dias com o equipamento]]+Tabela4[[#This Row],[Valor proporcional dias sem o equipamento]]</f>
        <v>0</v>
      </c>
      <c r="U314" s="700"/>
      <c r="V314" s="783">
        <f>Tabela4[[#This Row],[Valor contratual cheio]]-Tabela4[[#This Row],[Valor proporcional total]]</f>
        <v>0</v>
      </c>
      <c r="W314" s="772"/>
    </row>
    <row r="315" spans="1:23" ht="15" hidden="1" thickBot="1">
      <c r="A315" s="704"/>
      <c r="B315" s="693"/>
      <c r="C315" s="693"/>
      <c r="D315" s="693"/>
      <c r="E315" s="694"/>
      <c r="F315" s="695"/>
      <c r="G315" s="705"/>
      <c r="H315" s="731"/>
      <c r="I315" s="731"/>
      <c r="J315" s="707"/>
      <c r="K315" s="708"/>
      <c r="L315" s="697">
        <f t="shared" si="18"/>
        <v>0</v>
      </c>
      <c r="M315" s="707"/>
      <c r="N315" s="708"/>
      <c r="O315" s="698">
        <f t="shared" si="19"/>
        <v>0</v>
      </c>
      <c r="P315" s="696"/>
      <c r="Q315" s="699"/>
      <c r="R315" s="712">
        <f>Tabela4[[#This Row],[Valor contratual cheio]]/(365.25/12)*((365.25/12)-Tabela4[[#This Row],[Dias Inoperantes]])</f>
        <v>0</v>
      </c>
      <c r="S315" s="712">
        <f>Tabela4[[#This Row],[Valor do contrato sem o equipamento]]/(365.25/12)*Tabela4[[#This Row],[Dias Inoperantes]]</f>
        <v>0</v>
      </c>
      <c r="T315" s="710">
        <f>Tabela4[[#This Row],[Valor proporcional dias com o equipamento]]+Tabela4[[#This Row],[Valor proporcional dias sem o equipamento]]</f>
        <v>0</v>
      </c>
      <c r="U315" s="700"/>
      <c r="V315" s="783">
        <f>Tabela4[[#This Row],[Valor contratual cheio]]-Tabela4[[#This Row],[Valor proporcional total]]</f>
        <v>0</v>
      </c>
      <c r="W315" s="772"/>
    </row>
    <row r="316" spans="1:23" ht="15" hidden="1" thickBot="1">
      <c r="A316" s="704"/>
      <c r="B316" s="693"/>
      <c r="C316" s="693"/>
      <c r="D316" s="693"/>
      <c r="E316" s="694"/>
      <c r="F316" s="695"/>
      <c r="G316" s="705"/>
      <c r="H316" s="731"/>
      <c r="I316" s="731"/>
      <c r="J316" s="707"/>
      <c r="K316" s="708"/>
      <c r="L316" s="697">
        <f t="shared" si="18"/>
        <v>0</v>
      </c>
      <c r="M316" s="707"/>
      <c r="N316" s="708"/>
      <c r="O316" s="698">
        <f t="shared" si="19"/>
        <v>0</v>
      </c>
      <c r="P316" s="696"/>
      <c r="Q316" s="699"/>
      <c r="R316" s="712">
        <f>Tabela4[[#This Row],[Valor contratual cheio]]/(365.25/12)*((365.25/12)-Tabela4[[#This Row],[Dias Inoperantes]])</f>
        <v>0</v>
      </c>
      <c r="S316" s="712">
        <f>Tabela4[[#This Row],[Valor do contrato sem o equipamento]]/(365.25/12)*Tabela4[[#This Row],[Dias Inoperantes]]</f>
        <v>0</v>
      </c>
      <c r="T316" s="710">
        <f>Tabela4[[#This Row],[Valor proporcional dias com o equipamento]]+Tabela4[[#This Row],[Valor proporcional dias sem o equipamento]]</f>
        <v>0</v>
      </c>
      <c r="U316" s="700"/>
      <c r="V316" s="783">
        <f>Tabela4[[#This Row],[Valor contratual cheio]]-Tabela4[[#This Row],[Valor proporcional total]]</f>
        <v>0</v>
      </c>
      <c r="W316" s="772"/>
    </row>
    <row r="317" spans="1:23" ht="15" hidden="1" thickBot="1">
      <c r="A317" s="704"/>
      <c r="B317" s="693"/>
      <c r="C317" s="693"/>
      <c r="D317" s="693"/>
      <c r="E317" s="694"/>
      <c r="F317" s="695"/>
      <c r="G317" s="705"/>
      <c r="H317" s="731"/>
      <c r="I317" s="731"/>
      <c r="J317" s="707"/>
      <c r="K317" s="708"/>
      <c r="L317" s="697">
        <f t="shared" si="18"/>
        <v>0</v>
      </c>
      <c r="M317" s="707"/>
      <c r="N317" s="708"/>
      <c r="O317" s="698">
        <f t="shared" si="19"/>
        <v>0</v>
      </c>
      <c r="P317" s="696"/>
      <c r="Q317" s="699"/>
      <c r="R317" s="712">
        <f>Tabela4[[#This Row],[Valor contratual cheio]]/(365.25/12)*((365.25/12)-Tabela4[[#This Row],[Dias Inoperantes]])</f>
        <v>0</v>
      </c>
      <c r="S317" s="712">
        <f>Tabela4[[#This Row],[Valor do contrato sem o equipamento]]/(365.25/12)*Tabela4[[#This Row],[Dias Inoperantes]]</f>
        <v>0</v>
      </c>
      <c r="T317" s="710">
        <f>Tabela4[[#This Row],[Valor proporcional dias com o equipamento]]+Tabela4[[#This Row],[Valor proporcional dias sem o equipamento]]</f>
        <v>0</v>
      </c>
      <c r="U317" s="700"/>
      <c r="V317" s="783">
        <f>Tabela4[[#This Row],[Valor contratual cheio]]-Tabela4[[#This Row],[Valor proporcional total]]</f>
        <v>0</v>
      </c>
      <c r="W317" s="772"/>
    </row>
    <row r="318" spans="1:23" ht="15" hidden="1" thickBot="1">
      <c r="A318" s="704"/>
      <c r="B318" s="693"/>
      <c r="C318" s="693"/>
      <c r="D318" s="693"/>
      <c r="E318" s="694"/>
      <c r="F318" s="695"/>
      <c r="G318" s="705"/>
      <c r="H318" s="731"/>
      <c r="I318" s="731"/>
      <c r="J318" s="707"/>
      <c r="K318" s="708"/>
      <c r="L318" s="697">
        <f t="shared" si="18"/>
        <v>0</v>
      </c>
      <c r="M318" s="707"/>
      <c r="N318" s="708"/>
      <c r="O318" s="698">
        <f t="shared" si="19"/>
        <v>0</v>
      </c>
      <c r="P318" s="696"/>
      <c r="Q318" s="699"/>
      <c r="R318" s="712">
        <f>Tabela4[[#This Row],[Valor contratual cheio]]/(365.25/12)*((365.25/12)-Tabela4[[#This Row],[Dias Inoperantes]])</f>
        <v>0</v>
      </c>
      <c r="S318" s="712">
        <f>Tabela4[[#This Row],[Valor do contrato sem o equipamento]]/(365.25/12)*Tabela4[[#This Row],[Dias Inoperantes]]</f>
        <v>0</v>
      </c>
      <c r="T318" s="710">
        <f>Tabela4[[#This Row],[Valor proporcional dias com o equipamento]]+Tabela4[[#This Row],[Valor proporcional dias sem o equipamento]]</f>
        <v>0</v>
      </c>
      <c r="U318" s="700"/>
      <c r="V318" s="783">
        <f>Tabela4[[#This Row],[Valor contratual cheio]]-Tabela4[[#This Row],[Valor proporcional total]]</f>
        <v>0</v>
      </c>
      <c r="W318" s="772"/>
    </row>
    <row r="319" spans="1:23" ht="15" hidden="1" thickBot="1">
      <c r="A319" s="704"/>
      <c r="B319" s="693"/>
      <c r="C319" s="693"/>
      <c r="D319" s="693"/>
      <c r="E319" s="694"/>
      <c r="F319" s="695"/>
      <c r="G319" s="705"/>
      <c r="H319" s="731"/>
      <c r="I319" s="731"/>
      <c r="J319" s="707"/>
      <c r="K319" s="708"/>
      <c r="L319" s="697">
        <f t="shared" si="18"/>
        <v>0</v>
      </c>
      <c r="M319" s="707"/>
      <c r="N319" s="708"/>
      <c r="O319" s="698">
        <f t="shared" si="19"/>
        <v>0</v>
      </c>
      <c r="P319" s="696"/>
      <c r="Q319" s="699"/>
      <c r="R319" s="712">
        <f>Tabela4[[#This Row],[Valor contratual cheio]]/(365.25/12)*((365.25/12)-Tabela4[[#This Row],[Dias Inoperantes]])</f>
        <v>0</v>
      </c>
      <c r="S319" s="712">
        <f>Tabela4[[#This Row],[Valor do contrato sem o equipamento]]/(365.25/12)*Tabela4[[#This Row],[Dias Inoperantes]]</f>
        <v>0</v>
      </c>
      <c r="T319" s="710">
        <f>Tabela4[[#This Row],[Valor proporcional dias com o equipamento]]+Tabela4[[#This Row],[Valor proporcional dias sem o equipamento]]</f>
        <v>0</v>
      </c>
      <c r="U319" s="700"/>
      <c r="V319" s="783">
        <f>Tabela4[[#This Row],[Valor contratual cheio]]-Tabela4[[#This Row],[Valor proporcional total]]</f>
        <v>0</v>
      </c>
      <c r="W319" s="772"/>
    </row>
    <row r="320" spans="1:23" ht="15" hidden="1" thickBot="1">
      <c r="A320" s="704"/>
      <c r="B320" s="693"/>
      <c r="C320" s="693"/>
      <c r="D320" s="693"/>
      <c r="E320" s="694"/>
      <c r="F320" s="695"/>
      <c r="G320" s="705"/>
      <c r="H320" s="731"/>
      <c r="I320" s="731"/>
      <c r="J320" s="707"/>
      <c r="K320" s="708"/>
      <c r="L320" s="697">
        <f t="shared" si="18"/>
        <v>0</v>
      </c>
      <c r="M320" s="707"/>
      <c r="N320" s="708"/>
      <c r="O320" s="698">
        <f t="shared" si="19"/>
        <v>0</v>
      </c>
      <c r="P320" s="696"/>
      <c r="Q320" s="699"/>
      <c r="R320" s="712">
        <f>Tabela4[[#This Row],[Valor contratual cheio]]/(365.25/12)*((365.25/12)-Tabela4[[#This Row],[Dias Inoperantes]])</f>
        <v>0</v>
      </c>
      <c r="S320" s="712">
        <f>Tabela4[[#This Row],[Valor do contrato sem o equipamento]]/(365.25/12)*Tabela4[[#This Row],[Dias Inoperantes]]</f>
        <v>0</v>
      </c>
      <c r="T320" s="710">
        <f>Tabela4[[#This Row],[Valor proporcional dias com o equipamento]]+Tabela4[[#This Row],[Valor proporcional dias sem o equipamento]]</f>
        <v>0</v>
      </c>
      <c r="U320" s="700"/>
      <c r="V320" s="783">
        <f>Tabela4[[#This Row],[Valor contratual cheio]]-Tabela4[[#This Row],[Valor proporcional total]]</f>
        <v>0</v>
      </c>
      <c r="W320" s="772"/>
    </row>
    <row r="321" spans="1:23" ht="15" hidden="1" thickBot="1">
      <c r="A321" s="704"/>
      <c r="B321" s="693"/>
      <c r="C321" s="693"/>
      <c r="D321" s="693"/>
      <c r="E321" s="694"/>
      <c r="F321" s="695"/>
      <c r="G321" s="705"/>
      <c r="H321" s="731"/>
      <c r="I321" s="731"/>
      <c r="J321" s="707"/>
      <c r="K321" s="708"/>
      <c r="L321" s="697">
        <f t="shared" si="18"/>
        <v>0</v>
      </c>
      <c r="M321" s="707"/>
      <c r="N321" s="708"/>
      <c r="O321" s="698">
        <f t="shared" si="19"/>
        <v>0</v>
      </c>
      <c r="P321" s="696"/>
      <c r="Q321" s="699"/>
      <c r="R321" s="712">
        <f>Tabela4[[#This Row],[Valor contratual cheio]]/(365.25/12)*((365.25/12)-Tabela4[[#This Row],[Dias Inoperantes]])</f>
        <v>0</v>
      </c>
      <c r="S321" s="712">
        <f>Tabela4[[#This Row],[Valor do contrato sem o equipamento]]/(365.25/12)*Tabela4[[#This Row],[Dias Inoperantes]]</f>
        <v>0</v>
      </c>
      <c r="T321" s="710">
        <f>Tabela4[[#This Row],[Valor proporcional dias com o equipamento]]+Tabela4[[#This Row],[Valor proporcional dias sem o equipamento]]</f>
        <v>0</v>
      </c>
      <c r="U321" s="700"/>
      <c r="V321" s="783">
        <f>Tabela4[[#This Row],[Valor contratual cheio]]-Tabela4[[#This Row],[Valor proporcional total]]</f>
        <v>0</v>
      </c>
      <c r="W321" s="772"/>
    </row>
    <row r="322" spans="1:23" ht="15" hidden="1" thickBot="1">
      <c r="A322" s="704"/>
      <c r="B322" s="693"/>
      <c r="C322" s="693"/>
      <c r="D322" s="693"/>
      <c r="E322" s="694"/>
      <c r="F322" s="695"/>
      <c r="G322" s="705"/>
      <c r="H322" s="731"/>
      <c r="I322" s="731"/>
      <c r="J322" s="707"/>
      <c r="K322" s="708"/>
      <c r="L322" s="697">
        <f t="shared" si="18"/>
        <v>0</v>
      </c>
      <c r="M322" s="707"/>
      <c r="N322" s="708"/>
      <c r="O322" s="698">
        <f t="shared" si="19"/>
        <v>0</v>
      </c>
      <c r="P322" s="696"/>
      <c r="Q322" s="699"/>
      <c r="R322" s="712">
        <f>Tabela4[[#This Row],[Valor contratual cheio]]/(365.25/12)*((365.25/12)-Tabela4[[#This Row],[Dias Inoperantes]])</f>
        <v>0</v>
      </c>
      <c r="S322" s="712">
        <f>Tabela4[[#This Row],[Valor do contrato sem o equipamento]]/(365.25/12)*Tabela4[[#This Row],[Dias Inoperantes]]</f>
        <v>0</v>
      </c>
      <c r="T322" s="710">
        <f>Tabela4[[#This Row],[Valor proporcional dias com o equipamento]]+Tabela4[[#This Row],[Valor proporcional dias sem o equipamento]]</f>
        <v>0</v>
      </c>
      <c r="U322" s="700"/>
      <c r="V322" s="783">
        <f>Tabela4[[#This Row],[Valor contratual cheio]]-Tabela4[[#This Row],[Valor proporcional total]]</f>
        <v>0</v>
      </c>
      <c r="W322" s="772"/>
    </row>
    <row r="323" spans="1:23" ht="15" hidden="1" thickBot="1">
      <c r="A323" s="704"/>
      <c r="B323" s="693"/>
      <c r="C323" s="693"/>
      <c r="D323" s="693"/>
      <c r="E323" s="694"/>
      <c r="F323" s="695"/>
      <c r="G323" s="705"/>
      <c r="H323" s="731"/>
      <c r="I323" s="731"/>
      <c r="J323" s="707"/>
      <c r="K323" s="708"/>
      <c r="L323" s="697">
        <f t="shared" si="18"/>
        <v>0</v>
      </c>
      <c r="M323" s="707"/>
      <c r="N323" s="708"/>
      <c r="O323" s="698">
        <f t="shared" si="19"/>
        <v>0</v>
      </c>
      <c r="P323" s="696"/>
      <c r="Q323" s="699"/>
      <c r="R323" s="712">
        <f>Tabela4[[#This Row],[Valor contratual cheio]]/(365.25/12)*((365.25/12)-Tabela4[[#This Row],[Dias Inoperantes]])</f>
        <v>0</v>
      </c>
      <c r="S323" s="712">
        <f>Tabela4[[#This Row],[Valor do contrato sem o equipamento]]/(365.25/12)*Tabela4[[#This Row],[Dias Inoperantes]]</f>
        <v>0</v>
      </c>
      <c r="T323" s="710">
        <f>Tabela4[[#This Row],[Valor proporcional dias com o equipamento]]+Tabela4[[#This Row],[Valor proporcional dias sem o equipamento]]</f>
        <v>0</v>
      </c>
      <c r="U323" s="700"/>
      <c r="V323" s="783">
        <f>Tabela4[[#This Row],[Valor contratual cheio]]-Tabela4[[#This Row],[Valor proporcional total]]</f>
        <v>0</v>
      </c>
      <c r="W323" s="772"/>
    </row>
    <row r="324" spans="1:23" ht="15" hidden="1" thickBot="1">
      <c r="A324" s="704"/>
      <c r="B324" s="693"/>
      <c r="C324" s="693"/>
      <c r="D324" s="693"/>
      <c r="E324" s="694"/>
      <c r="F324" s="695"/>
      <c r="G324" s="705"/>
      <c r="H324" s="731"/>
      <c r="I324" s="731"/>
      <c r="J324" s="707"/>
      <c r="K324" s="708"/>
      <c r="L324" s="697">
        <f t="shared" si="18"/>
        <v>0</v>
      </c>
      <c r="M324" s="707"/>
      <c r="N324" s="708"/>
      <c r="O324" s="698">
        <f t="shared" si="19"/>
        <v>0</v>
      </c>
      <c r="P324" s="696"/>
      <c r="Q324" s="699"/>
      <c r="R324" s="712">
        <f>Tabela4[[#This Row],[Valor contratual cheio]]/(365.25/12)*((365.25/12)-Tabela4[[#This Row],[Dias Inoperantes]])</f>
        <v>0</v>
      </c>
      <c r="S324" s="712">
        <f>Tabela4[[#This Row],[Valor do contrato sem o equipamento]]/(365.25/12)*Tabela4[[#This Row],[Dias Inoperantes]]</f>
        <v>0</v>
      </c>
      <c r="T324" s="710">
        <f>Tabela4[[#This Row],[Valor proporcional dias com o equipamento]]+Tabela4[[#This Row],[Valor proporcional dias sem o equipamento]]</f>
        <v>0</v>
      </c>
      <c r="U324" s="700"/>
      <c r="V324" s="783">
        <f>Tabela4[[#This Row],[Valor contratual cheio]]-Tabela4[[#This Row],[Valor proporcional total]]</f>
        <v>0</v>
      </c>
      <c r="W324" s="772"/>
    </row>
    <row r="325" spans="1:23" ht="15" hidden="1" thickBot="1">
      <c r="A325" s="704"/>
      <c r="B325" s="693"/>
      <c r="C325" s="693"/>
      <c r="D325" s="693"/>
      <c r="E325" s="694"/>
      <c r="F325" s="695"/>
      <c r="G325" s="705"/>
      <c r="H325" s="731"/>
      <c r="I325" s="731"/>
      <c r="J325" s="707"/>
      <c r="K325" s="708"/>
      <c r="L325" s="697">
        <f t="shared" si="18"/>
        <v>0</v>
      </c>
      <c r="M325" s="707"/>
      <c r="N325" s="708"/>
      <c r="O325" s="698">
        <f t="shared" si="19"/>
        <v>0</v>
      </c>
      <c r="P325" s="696"/>
      <c r="Q325" s="699"/>
      <c r="R325" s="712">
        <f>Tabela4[[#This Row],[Valor contratual cheio]]/(365.25/12)*((365.25/12)-Tabela4[[#This Row],[Dias Inoperantes]])</f>
        <v>0</v>
      </c>
      <c r="S325" s="712">
        <f>Tabela4[[#This Row],[Valor do contrato sem o equipamento]]/(365.25/12)*Tabela4[[#This Row],[Dias Inoperantes]]</f>
        <v>0</v>
      </c>
      <c r="T325" s="710">
        <f>Tabela4[[#This Row],[Valor proporcional dias com o equipamento]]+Tabela4[[#This Row],[Valor proporcional dias sem o equipamento]]</f>
        <v>0</v>
      </c>
      <c r="U325" s="700"/>
      <c r="V325" s="783">
        <f>Tabela4[[#This Row],[Valor contratual cheio]]-Tabela4[[#This Row],[Valor proporcional total]]</f>
        <v>0</v>
      </c>
      <c r="W325" s="772"/>
    </row>
    <row r="326" spans="1:23" ht="15" hidden="1" thickBot="1">
      <c r="A326" s="704"/>
      <c r="B326" s="693"/>
      <c r="C326" s="693"/>
      <c r="D326" s="693"/>
      <c r="E326" s="694"/>
      <c r="F326" s="695"/>
      <c r="G326" s="705"/>
      <c r="H326" s="731"/>
      <c r="I326" s="731"/>
      <c r="J326" s="707"/>
      <c r="K326" s="708"/>
      <c r="L326" s="697">
        <f t="shared" si="18"/>
        <v>0</v>
      </c>
      <c r="M326" s="707"/>
      <c r="N326" s="708"/>
      <c r="O326" s="698">
        <f t="shared" si="19"/>
        <v>0</v>
      </c>
      <c r="P326" s="696"/>
      <c r="Q326" s="699"/>
      <c r="R326" s="712">
        <f>Tabela4[[#This Row],[Valor contratual cheio]]/(365.25/12)*((365.25/12)-Tabela4[[#This Row],[Dias Inoperantes]])</f>
        <v>0</v>
      </c>
      <c r="S326" s="712">
        <f>Tabela4[[#This Row],[Valor do contrato sem o equipamento]]/(365.25/12)*Tabela4[[#This Row],[Dias Inoperantes]]</f>
        <v>0</v>
      </c>
      <c r="T326" s="710">
        <f>Tabela4[[#This Row],[Valor proporcional dias com o equipamento]]+Tabela4[[#This Row],[Valor proporcional dias sem o equipamento]]</f>
        <v>0</v>
      </c>
      <c r="U326" s="700"/>
      <c r="V326" s="783">
        <f>Tabela4[[#This Row],[Valor contratual cheio]]-Tabela4[[#This Row],[Valor proporcional total]]</f>
        <v>0</v>
      </c>
      <c r="W326" s="772"/>
    </row>
    <row r="327" spans="1:23" ht="15" hidden="1" thickBot="1">
      <c r="A327" s="704"/>
      <c r="B327" s="693"/>
      <c r="C327" s="693"/>
      <c r="D327" s="693"/>
      <c r="E327" s="694"/>
      <c r="F327" s="695"/>
      <c r="G327" s="705"/>
      <c r="H327" s="731"/>
      <c r="I327" s="731"/>
      <c r="J327" s="707"/>
      <c r="K327" s="708"/>
      <c r="L327" s="697">
        <f t="shared" si="18"/>
        <v>0</v>
      </c>
      <c r="M327" s="707"/>
      <c r="N327" s="708"/>
      <c r="O327" s="698">
        <f t="shared" si="19"/>
        <v>0</v>
      </c>
      <c r="P327" s="696"/>
      <c r="Q327" s="699"/>
      <c r="R327" s="712">
        <f>Tabela4[[#This Row],[Valor contratual cheio]]/(365.25/12)*((365.25/12)-Tabela4[[#This Row],[Dias Inoperantes]])</f>
        <v>0</v>
      </c>
      <c r="S327" s="712">
        <f>Tabela4[[#This Row],[Valor do contrato sem o equipamento]]/(365.25/12)*Tabela4[[#This Row],[Dias Inoperantes]]</f>
        <v>0</v>
      </c>
      <c r="T327" s="710">
        <f>Tabela4[[#This Row],[Valor proporcional dias com o equipamento]]+Tabela4[[#This Row],[Valor proporcional dias sem o equipamento]]</f>
        <v>0</v>
      </c>
      <c r="U327" s="700"/>
      <c r="V327" s="783">
        <f>Tabela4[[#This Row],[Valor contratual cheio]]-Tabela4[[#This Row],[Valor proporcional total]]</f>
        <v>0</v>
      </c>
      <c r="W327" s="772"/>
    </row>
    <row r="328" spans="1:23" ht="15" hidden="1" thickBot="1">
      <c r="A328" s="704"/>
      <c r="B328" s="693"/>
      <c r="C328" s="693"/>
      <c r="D328" s="693"/>
      <c r="E328" s="694"/>
      <c r="F328" s="695"/>
      <c r="G328" s="705"/>
      <c r="H328" s="731"/>
      <c r="I328" s="731"/>
      <c r="J328" s="707"/>
      <c r="K328" s="708"/>
      <c r="L328" s="697">
        <f t="shared" si="18"/>
        <v>0</v>
      </c>
      <c r="M328" s="707"/>
      <c r="N328" s="708"/>
      <c r="O328" s="698">
        <f t="shared" si="19"/>
        <v>0</v>
      </c>
      <c r="P328" s="696"/>
      <c r="Q328" s="699"/>
      <c r="R328" s="712">
        <f>Tabela4[[#This Row],[Valor contratual cheio]]/(365.25/12)*((365.25/12)-Tabela4[[#This Row],[Dias Inoperantes]])</f>
        <v>0</v>
      </c>
      <c r="S328" s="712">
        <f>Tabela4[[#This Row],[Valor do contrato sem o equipamento]]/(365.25/12)*Tabela4[[#This Row],[Dias Inoperantes]]</f>
        <v>0</v>
      </c>
      <c r="T328" s="710">
        <f>Tabela4[[#This Row],[Valor proporcional dias com o equipamento]]+Tabela4[[#This Row],[Valor proporcional dias sem o equipamento]]</f>
        <v>0</v>
      </c>
      <c r="U328" s="700"/>
      <c r="V328" s="783">
        <f>Tabela4[[#This Row],[Valor contratual cheio]]-Tabela4[[#This Row],[Valor proporcional total]]</f>
        <v>0</v>
      </c>
      <c r="W328" s="772"/>
    </row>
    <row r="329" spans="1:23" ht="15" hidden="1" thickBot="1">
      <c r="A329" s="704"/>
      <c r="B329" s="693"/>
      <c r="C329" s="693"/>
      <c r="D329" s="693"/>
      <c r="E329" s="694"/>
      <c r="F329" s="695"/>
      <c r="G329" s="705"/>
      <c r="H329" s="731"/>
      <c r="I329" s="731"/>
      <c r="J329" s="707"/>
      <c r="K329" s="708"/>
      <c r="L329" s="697">
        <f t="shared" si="18"/>
        <v>0</v>
      </c>
      <c r="M329" s="707"/>
      <c r="N329" s="708"/>
      <c r="O329" s="698">
        <f t="shared" si="19"/>
        <v>0</v>
      </c>
      <c r="P329" s="696"/>
      <c r="Q329" s="699"/>
      <c r="R329" s="712">
        <f>Tabela4[[#This Row],[Valor contratual cheio]]/(365.25/12)*((365.25/12)-Tabela4[[#This Row],[Dias Inoperantes]])</f>
        <v>0</v>
      </c>
      <c r="S329" s="712">
        <f>Tabela4[[#This Row],[Valor do contrato sem o equipamento]]/(365.25/12)*Tabela4[[#This Row],[Dias Inoperantes]]</f>
        <v>0</v>
      </c>
      <c r="T329" s="710">
        <f>Tabela4[[#This Row],[Valor proporcional dias com o equipamento]]+Tabela4[[#This Row],[Valor proporcional dias sem o equipamento]]</f>
        <v>0</v>
      </c>
      <c r="U329" s="700"/>
      <c r="V329" s="783">
        <f>Tabela4[[#This Row],[Valor contratual cheio]]-Tabela4[[#This Row],[Valor proporcional total]]</f>
        <v>0</v>
      </c>
      <c r="W329" s="772"/>
    </row>
    <row r="330" spans="1:23" ht="15" hidden="1" thickBot="1">
      <c r="A330" s="704"/>
      <c r="B330" s="693"/>
      <c r="C330" s="693"/>
      <c r="D330" s="693"/>
      <c r="E330" s="694"/>
      <c r="F330" s="695"/>
      <c r="G330" s="705"/>
      <c r="H330" s="731"/>
      <c r="I330" s="731"/>
      <c r="J330" s="707"/>
      <c r="K330" s="708"/>
      <c r="L330" s="697">
        <f t="shared" si="18"/>
        <v>0</v>
      </c>
      <c r="M330" s="707"/>
      <c r="N330" s="708"/>
      <c r="O330" s="698">
        <f t="shared" si="19"/>
        <v>0</v>
      </c>
      <c r="P330" s="696"/>
      <c r="Q330" s="699"/>
      <c r="R330" s="712">
        <f>Tabela4[[#This Row],[Valor contratual cheio]]/(365.25/12)*((365.25/12)-Tabela4[[#This Row],[Dias Inoperantes]])</f>
        <v>0</v>
      </c>
      <c r="S330" s="712">
        <f>Tabela4[[#This Row],[Valor do contrato sem o equipamento]]/(365.25/12)*Tabela4[[#This Row],[Dias Inoperantes]]</f>
        <v>0</v>
      </c>
      <c r="T330" s="710">
        <f>Tabela4[[#This Row],[Valor proporcional dias com o equipamento]]+Tabela4[[#This Row],[Valor proporcional dias sem o equipamento]]</f>
        <v>0</v>
      </c>
      <c r="U330" s="700"/>
      <c r="V330" s="783">
        <f>Tabela4[[#This Row],[Valor contratual cheio]]-Tabela4[[#This Row],[Valor proporcional total]]</f>
        <v>0</v>
      </c>
      <c r="W330" s="772"/>
    </row>
    <row r="331" spans="1:23" ht="15" hidden="1" thickBot="1">
      <c r="A331" s="704"/>
      <c r="B331" s="693"/>
      <c r="C331" s="693"/>
      <c r="D331" s="693"/>
      <c r="E331" s="694"/>
      <c r="F331" s="695"/>
      <c r="G331" s="705"/>
      <c r="H331" s="731"/>
      <c r="I331" s="731"/>
      <c r="J331" s="707"/>
      <c r="K331" s="708"/>
      <c r="L331" s="697">
        <f t="shared" si="18"/>
        <v>0</v>
      </c>
      <c r="M331" s="707"/>
      <c r="N331" s="708"/>
      <c r="O331" s="698">
        <f t="shared" si="19"/>
        <v>0</v>
      </c>
      <c r="P331" s="696"/>
      <c r="Q331" s="699"/>
      <c r="R331" s="712">
        <f>Tabela4[[#This Row],[Valor contratual cheio]]/(365.25/12)*((365.25/12)-Tabela4[[#This Row],[Dias Inoperantes]])</f>
        <v>0</v>
      </c>
      <c r="S331" s="712">
        <f>Tabela4[[#This Row],[Valor do contrato sem o equipamento]]/(365.25/12)*Tabela4[[#This Row],[Dias Inoperantes]]</f>
        <v>0</v>
      </c>
      <c r="T331" s="710">
        <f>Tabela4[[#This Row],[Valor proporcional dias com o equipamento]]+Tabela4[[#This Row],[Valor proporcional dias sem o equipamento]]</f>
        <v>0</v>
      </c>
      <c r="U331" s="700"/>
      <c r="V331" s="783">
        <f>Tabela4[[#This Row],[Valor contratual cheio]]-Tabela4[[#This Row],[Valor proporcional total]]</f>
        <v>0</v>
      </c>
      <c r="W331" s="772"/>
    </row>
    <row r="332" spans="1:23" ht="15" hidden="1" thickBot="1">
      <c r="A332" s="704"/>
      <c r="B332" s="693"/>
      <c r="C332" s="693"/>
      <c r="D332" s="693"/>
      <c r="E332" s="694"/>
      <c r="F332" s="695"/>
      <c r="G332" s="705"/>
      <c r="H332" s="731"/>
      <c r="I332" s="731"/>
      <c r="J332" s="707"/>
      <c r="K332" s="708"/>
      <c r="L332" s="697">
        <f t="shared" si="18"/>
        <v>0</v>
      </c>
      <c r="M332" s="707"/>
      <c r="N332" s="708"/>
      <c r="O332" s="698">
        <f t="shared" si="19"/>
        <v>0</v>
      </c>
      <c r="P332" s="696"/>
      <c r="Q332" s="699"/>
      <c r="R332" s="712">
        <f>Tabela4[[#This Row],[Valor contratual cheio]]/(365.25/12)*((365.25/12)-Tabela4[[#This Row],[Dias Inoperantes]])</f>
        <v>0</v>
      </c>
      <c r="S332" s="712">
        <f>Tabela4[[#This Row],[Valor do contrato sem o equipamento]]/(365.25/12)*Tabela4[[#This Row],[Dias Inoperantes]]</f>
        <v>0</v>
      </c>
      <c r="T332" s="710">
        <f>Tabela4[[#This Row],[Valor proporcional dias com o equipamento]]+Tabela4[[#This Row],[Valor proporcional dias sem o equipamento]]</f>
        <v>0</v>
      </c>
      <c r="U332" s="700"/>
      <c r="V332" s="783">
        <f>Tabela4[[#This Row],[Valor contratual cheio]]-Tabela4[[#This Row],[Valor proporcional total]]</f>
        <v>0</v>
      </c>
      <c r="W332" s="772"/>
    </row>
    <row r="333" spans="1:23" ht="15" hidden="1" thickBot="1">
      <c r="A333" s="704"/>
      <c r="B333" s="693"/>
      <c r="C333" s="693"/>
      <c r="D333" s="693"/>
      <c r="E333" s="694"/>
      <c r="F333" s="695"/>
      <c r="G333" s="705"/>
      <c r="H333" s="731"/>
      <c r="I333" s="731"/>
      <c r="J333" s="707"/>
      <c r="K333" s="708"/>
      <c r="L333" s="697">
        <f t="shared" si="18"/>
        <v>0</v>
      </c>
      <c r="M333" s="707"/>
      <c r="N333" s="708"/>
      <c r="O333" s="698">
        <f t="shared" si="19"/>
        <v>0</v>
      </c>
      <c r="P333" s="696"/>
      <c r="Q333" s="699"/>
      <c r="R333" s="712">
        <f>Tabela4[[#This Row],[Valor contratual cheio]]/(365.25/12)*((365.25/12)-Tabela4[[#This Row],[Dias Inoperantes]])</f>
        <v>0</v>
      </c>
      <c r="S333" s="712">
        <f>Tabela4[[#This Row],[Valor do contrato sem o equipamento]]/(365.25/12)*Tabela4[[#This Row],[Dias Inoperantes]]</f>
        <v>0</v>
      </c>
      <c r="T333" s="710">
        <f>Tabela4[[#This Row],[Valor proporcional dias com o equipamento]]+Tabela4[[#This Row],[Valor proporcional dias sem o equipamento]]</f>
        <v>0</v>
      </c>
      <c r="U333" s="700"/>
      <c r="V333" s="783">
        <f>Tabela4[[#This Row],[Valor contratual cheio]]-Tabela4[[#This Row],[Valor proporcional total]]</f>
        <v>0</v>
      </c>
      <c r="W333" s="772"/>
    </row>
    <row r="334" spans="1:23" ht="15" hidden="1" thickBot="1">
      <c r="A334" s="704"/>
      <c r="B334" s="693"/>
      <c r="C334" s="693"/>
      <c r="D334" s="693"/>
      <c r="E334" s="694"/>
      <c r="F334" s="695"/>
      <c r="G334" s="705"/>
      <c r="H334" s="731"/>
      <c r="I334" s="731"/>
      <c r="J334" s="707"/>
      <c r="K334" s="708"/>
      <c r="L334" s="697">
        <f t="shared" si="18"/>
        <v>0</v>
      </c>
      <c r="M334" s="707"/>
      <c r="N334" s="708"/>
      <c r="O334" s="698">
        <f t="shared" si="19"/>
        <v>0</v>
      </c>
      <c r="P334" s="696"/>
      <c r="Q334" s="699"/>
      <c r="R334" s="712">
        <f>Tabela4[[#This Row],[Valor contratual cheio]]/(365.25/12)*((365.25/12)-Tabela4[[#This Row],[Dias Inoperantes]])</f>
        <v>0</v>
      </c>
      <c r="S334" s="712">
        <f>Tabela4[[#This Row],[Valor do contrato sem o equipamento]]/(365.25/12)*Tabela4[[#This Row],[Dias Inoperantes]]</f>
        <v>0</v>
      </c>
      <c r="T334" s="710">
        <f>Tabela4[[#This Row],[Valor proporcional dias com o equipamento]]+Tabela4[[#This Row],[Valor proporcional dias sem o equipamento]]</f>
        <v>0</v>
      </c>
      <c r="U334" s="700"/>
      <c r="V334" s="783">
        <f>Tabela4[[#This Row],[Valor contratual cheio]]-Tabela4[[#This Row],[Valor proporcional total]]</f>
        <v>0</v>
      </c>
      <c r="W334" s="772"/>
    </row>
    <row r="335" spans="1:23" ht="15" hidden="1" thickBot="1">
      <c r="A335" s="704"/>
      <c r="B335" s="693"/>
      <c r="C335" s="693"/>
      <c r="D335" s="693"/>
      <c r="E335" s="694"/>
      <c r="F335" s="695"/>
      <c r="G335" s="705"/>
      <c r="H335" s="731"/>
      <c r="I335" s="731"/>
      <c r="J335" s="707"/>
      <c r="K335" s="708"/>
      <c r="L335" s="697">
        <f t="shared" si="18"/>
        <v>0</v>
      </c>
      <c r="M335" s="707"/>
      <c r="N335" s="708"/>
      <c r="O335" s="698">
        <f t="shared" si="19"/>
        <v>0</v>
      </c>
      <c r="P335" s="696"/>
      <c r="Q335" s="699"/>
      <c r="R335" s="712">
        <f>Tabela4[[#This Row],[Valor contratual cheio]]/(365.25/12)*((365.25/12)-Tabela4[[#This Row],[Dias Inoperantes]])</f>
        <v>0</v>
      </c>
      <c r="S335" s="712">
        <f>Tabela4[[#This Row],[Valor do contrato sem o equipamento]]/(365.25/12)*Tabela4[[#This Row],[Dias Inoperantes]]</f>
        <v>0</v>
      </c>
      <c r="T335" s="710">
        <f>Tabela4[[#This Row],[Valor proporcional dias com o equipamento]]+Tabela4[[#This Row],[Valor proporcional dias sem o equipamento]]</f>
        <v>0</v>
      </c>
      <c r="U335" s="700"/>
      <c r="V335" s="783">
        <f>Tabela4[[#This Row],[Valor contratual cheio]]-Tabela4[[#This Row],[Valor proporcional total]]</f>
        <v>0</v>
      </c>
      <c r="W335" s="772"/>
    </row>
    <row r="336" spans="1:23" ht="15" hidden="1" thickBot="1">
      <c r="A336" s="704"/>
      <c r="B336" s="693"/>
      <c r="C336" s="693"/>
      <c r="D336" s="693"/>
      <c r="E336" s="694"/>
      <c r="F336" s="695"/>
      <c r="G336" s="705"/>
      <c r="H336" s="731"/>
      <c r="I336" s="731"/>
      <c r="J336" s="707"/>
      <c r="K336" s="708"/>
      <c r="L336" s="697">
        <f t="shared" si="18"/>
        <v>0</v>
      </c>
      <c r="M336" s="707"/>
      <c r="N336" s="708"/>
      <c r="O336" s="698">
        <f t="shared" si="19"/>
        <v>0</v>
      </c>
      <c r="P336" s="696"/>
      <c r="Q336" s="699"/>
      <c r="R336" s="712">
        <f>Tabela4[[#This Row],[Valor contratual cheio]]/(365.25/12)*((365.25/12)-Tabela4[[#This Row],[Dias Inoperantes]])</f>
        <v>0</v>
      </c>
      <c r="S336" s="712">
        <f>Tabela4[[#This Row],[Valor do contrato sem o equipamento]]/(365.25/12)*Tabela4[[#This Row],[Dias Inoperantes]]</f>
        <v>0</v>
      </c>
      <c r="T336" s="710">
        <f>Tabela4[[#This Row],[Valor proporcional dias com o equipamento]]+Tabela4[[#This Row],[Valor proporcional dias sem o equipamento]]</f>
        <v>0</v>
      </c>
      <c r="U336" s="700"/>
      <c r="V336" s="783">
        <f>Tabela4[[#This Row],[Valor contratual cheio]]-Tabela4[[#This Row],[Valor proporcional total]]</f>
        <v>0</v>
      </c>
      <c r="W336" s="772"/>
    </row>
    <row r="337" spans="1:23" ht="15" hidden="1" thickBot="1">
      <c r="A337" s="704"/>
      <c r="B337" s="693"/>
      <c r="C337" s="693"/>
      <c r="D337" s="693"/>
      <c r="E337" s="694"/>
      <c r="F337" s="695"/>
      <c r="G337" s="705"/>
      <c r="H337" s="731"/>
      <c r="I337" s="731"/>
      <c r="J337" s="707"/>
      <c r="K337" s="708"/>
      <c r="L337" s="697">
        <f t="shared" si="18"/>
        <v>0</v>
      </c>
      <c r="M337" s="707"/>
      <c r="N337" s="708"/>
      <c r="O337" s="698">
        <f t="shared" si="19"/>
        <v>0</v>
      </c>
      <c r="P337" s="696"/>
      <c r="Q337" s="699"/>
      <c r="R337" s="712">
        <f>Tabela4[[#This Row],[Valor contratual cheio]]/(365.25/12)*((365.25/12)-Tabela4[[#This Row],[Dias Inoperantes]])</f>
        <v>0</v>
      </c>
      <c r="S337" s="712">
        <f>Tabela4[[#This Row],[Valor do contrato sem o equipamento]]/(365.25/12)*Tabela4[[#This Row],[Dias Inoperantes]]</f>
        <v>0</v>
      </c>
      <c r="T337" s="710">
        <f>Tabela4[[#This Row],[Valor proporcional dias com o equipamento]]+Tabela4[[#This Row],[Valor proporcional dias sem o equipamento]]</f>
        <v>0</v>
      </c>
      <c r="U337" s="700"/>
      <c r="V337" s="783">
        <f>Tabela4[[#This Row],[Valor contratual cheio]]-Tabela4[[#This Row],[Valor proporcional total]]</f>
        <v>0</v>
      </c>
      <c r="W337" s="772"/>
    </row>
    <row r="338" spans="1:23" ht="15" hidden="1" thickBot="1">
      <c r="A338" s="704"/>
      <c r="B338" s="693"/>
      <c r="C338" s="693"/>
      <c r="D338" s="693"/>
      <c r="E338" s="694"/>
      <c r="F338" s="695"/>
      <c r="G338" s="705"/>
      <c r="H338" s="731"/>
      <c r="I338" s="731"/>
      <c r="J338" s="707"/>
      <c r="K338" s="708"/>
      <c r="L338" s="697">
        <f t="shared" si="18"/>
        <v>0</v>
      </c>
      <c r="M338" s="707"/>
      <c r="N338" s="708"/>
      <c r="O338" s="698">
        <f t="shared" si="19"/>
        <v>0</v>
      </c>
      <c r="P338" s="696"/>
      <c r="Q338" s="699"/>
      <c r="R338" s="712">
        <f>Tabela4[[#This Row],[Valor contratual cheio]]/(365.25/12)*((365.25/12)-Tabela4[[#This Row],[Dias Inoperantes]])</f>
        <v>0</v>
      </c>
      <c r="S338" s="712">
        <f>Tabela4[[#This Row],[Valor do contrato sem o equipamento]]/(365.25/12)*Tabela4[[#This Row],[Dias Inoperantes]]</f>
        <v>0</v>
      </c>
      <c r="T338" s="710">
        <f>Tabela4[[#This Row],[Valor proporcional dias com o equipamento]]+Tabela4[[#This Row],[Valor proporcional dias sem o equipamento]]</f>
        <v>0</v>
      </c>
      <c r="U338" s="700"/>
      <c r="V338" s="783">
        <f>Tabela4[[#This Row],[Valor contratual cheio]]-Tabela4[[#This Row],[Valor proporcional total]]</f>
        <v>0</v>
      </c>
      <c r="W338" s="772"/>
    </row>
    <row r="339" spans="1:23" ht="15" hidden="1" thickBot="1">
      <c r="A339" s="704"/>
      <c r="B339" s="693"/>
      <c r="C339" s="693"/>
      <c r="D339" s="693"/>
      <c r="E339" s="694"/>
      <c r="F339" s="695"/>
      <c r="G339" s="705"/>
      <c r="H339" s="731"/>
      <c r="I339" s="731"/>
      <c r="J339" s="707"/>
      <c r="K339" s="708"/>
      <c r="L339" s="697">
        <f t="shared" si="18"/>
        <v>0</v>
      </c>
      <c r="M339" s="707"/>
      <c r="N339" s="708"/>
      <c r="O339" s="698">
        <f t="shared" si="19"/>
        <v>0</v>
      </c>
      <c r="P339" s="696"/>
      <c r="Q339" s="699"/>
      <c r="R339" s="712">
        <f>Tabela4[[#This Row],[Valor contratual cheio]]/(365.25/12)*((365.25/12)-Tabela4[[#This Row],[Dias Inoperantes]])</f>
        <v>0</v>
      </c>
      <c r="S339" s="712">
        <f>Tabela4[[#This Row],[Valor do contrato sem o equipamento]]/(365.25/12)*Tabela4[[#This Row],[Dias Inoperantes]]</f>
        <v>0</v>
      </c>
      <c r="T339" s="710">
        <f>Tabela4[[#This Row],[Valor proporcional dias com o equipamento]]+Tabela4[[#This Row],[Valor proporcional dias sem o equipamento]]</f>
        <v>0</v>
      </c>
      <c r="U339" s="700"/>
      <c r="V339" s="783">
        <f>Tabela4[[#This Row],[Valor contratual cheio]]-Tabela4[[#This Row],[Valor proporcional total]]</f>
        <v>0</v>
      </c>
      <c r="W339" s="772"/>
    </row>
    <row r="340" spans="1:23" ht="15" hidden="1" thickBot="1">
      <c r="A340" s="704"/>
      <c r="B340" s="693"/>
      <c r="C340" s="693"/>
      <c r="D340" s="693"/>
      <c r="E340" s="694"/>
      <c r="F340" s="695"/>
      <c r="G340" s="705"/>
      <c r="H340" s="731"/>
      <c r="I340" s="731"/>
      <c r="J340" s="707"/>
      <c r="K340" s="708"/>
      <c r="L340" s="697">
        <f t="shared" si="18"/>
        <v>0</v>
      </c>
      <c r="M340" s="707"/>
      <c r="N340" s="708"/>
      <c r="O340" s="698">
        <f t="shared" si="19"/>
        <v>0</v>
      </c>
      <c r="P340" s="696"/>
      <c r="Q340" s="699"/>
      <c r="R340" s="712">
        <f>Tabela4[[#This Row],[Valor contratual cheio]]/(365.25/12)*((365.25/12)-Tabela4[[#This Row],[Dias Inoperantes]])</f>
        <v>0</v>
      </c>
      <c r="S340" s="712">
        <f>Tabela4[[#This Row],[Valor do contrato sem o equipamento]]/(365.25/12)*Tabela4[[#This Row],[Dias Inoperantes]]</f>
        <v>0</v>
      </c>
      <c r="T340" s="710">
        <f>Tabela4[[#This Row],[Valor proporcional dias com o equipamento]]+Tabela4[[#This Row],[Valor proporcional dias sem o equipamento]]</f>
        <v>0</v>
      </c>
      <c r="U340" s="700"/>
      <c r="V340" s="783">
        <f>Tabela4[[#This Row],[Valor contratual cheio]]-Tabela4[[#This Row],[Valor proporcional total]]</f>
        <v>0</v>
      </c>
      <c r="W340" s="772"/>
    </row>
    <row r="341" spans="1:23" ht="15" hidden="1" thickBot="1">
      <c r="A341" s="704"/>
      <c r="B341" s="693"/>
      <c r="C341" s="693"/>
      <c r="D341" s="693"/>
      <c r="E341" s="694"/>
      <c r="F341" s="695"/>
      <c r="G341" s="705"/>
      <c r="H341" s="731"/>
      <c r="I341" s="731"/>
      <c r="J341" s="707"/>
      <c r="K341" s="708"/>
      <c r="L341" s="697">
        <f t="shared" si="18"/>
        <v>0</v>
      </c>
      <c r="M341" s="707"/>
      <c r="N341" s="708"/>
      <c r="O341" s="698">
        <f t="shared" si="19"/>
        <v>0</v>
      </c>
      <c r="P341" s="696"/>
      <c r="Q341" s="699"/>
      <c r="R341" s="712">
        <f>Tabela4[[#This Row],[Valor contratual cheio]]/(365.25/12)*((365.25/12)-Tabela4[[#This Row],[Dias Inoperantes]])</f>
        <v>0</v>
      </c>
      <c r="S341" s="712">
        <f>Tabela4[[#This Row],[Valor do contrato sem o equipamento]]/(365.25/12)*Tabela4[[#This Row],[Dias Inoperantes]]</f>
        <v>0</v>
      </c>
      <c r="T341" s="710">
        <f>Tabela4[[#This Row],[Valor proporcional dias com o equipamento]]+Tabela4[[#This Row],[Valor proporcional dias sem o equipamento]]</f>
        <v>0</v>
      </c>
      <c r="U341" s="700"/>
      <c r="V341" s="783">
        <f>Tabela4[[#This Row],[Valor contratual cheio]]-Tabela4[[#This Row],[Valor proporcional total]]</f>
        <v>0</v>
      </c>
      <c r="W341" s="772"/>
    </row>
    <row r="342" spans="1:23" ht="15" hidden="1" thickBot="1">
      <c r="A342" s="704"/>
      <c r="B342" s="693"/>
      <c r="C342" s="693"/>
      <c r="D342" s="693"/>
      <c r="E342" s="694"/>
      <c r="F342" s="695"/>
      <c r="G342" s="705"/>
      <c r="H342" s="731"/>
      <c r="I342" s="731"/>
      <c r="J342" s="707"/>
      <c r="K342" s="708"/>
      <c r="L342" s="697">
        <f t="shared" si="18"/>
        <v>0</v>
      </c>
      <c r="M342" s="707"/>
      <c r="N342" s="708"/>
      <c r="O342" s="698">
        <f t="shared" si="19"/>
        <v>0</v>
      </c>
      <c r="P342" s="696"/>
      <c r="Q342" s="699"/>
      <c r="R342" s="712">
        <f>Tabela4[[#This Row],[Valor contratual cheio]]/(365.25/12)*((365.25/12)-Tabela4[[#This Row],[Dias Inoperantes]])</f>
        <v>0</v>
      </c>
      <c r="S342" s="712">
        <f>Tabela4[[#This Row],[Valor do contrato sem o equipamento]]/(365.25/12)*Tabela4[[#This Row],[Dias Inoperantes]]</f>
        <v>0</v>
      </c>
      <c r="T342" s="710">
        <f>Tabela4[[#This Row],[Valor proporcional dias com o equipamento]]+Tabela4[[#This Row],[Valor proporcional dias sem o equipamento]]</f>
        <v>0</v>
      </c>
      <c r="U342" s="700"/>
      <c r="V342" s="783">
        <f>Tabela4[[#This Row],[Valor contratual cheio]]-Tabela4[[#This Row],[Valor proporcional total]]</f>
        <v>0</v>
      </c>
      <c r="W342" s="772"/>
    </row>
    <row r="343" spans="1:23" ht="15" hidden="1" thickBot="1">
      <c r="A343" s="704"/>
      <c r="B343" s="693"/>
      <c r="C343" s="693"/>
      <c r="D343" s="693"/>
      <c r="E343" s="694"/>
      <c r="F343" s="695"/>
      <c r="G343" s="705"/>
      <c r="H343" s="731"/>
      <c r="I343" s="731"/>
      <c r="J343" s="707"/>
      <c r="K343" s="708"/>
      <c r="L343" s="697">
        <f t="shared" si="18"/>
        <v>0</v>
      </c>
      <c r="M343" s="707"/>
      <c r="N343" s="708"/>
      <c r="O343" s="698">
        <f t="shared" si="19"/>
        <v>0</v>
      </c>
      <c r="P343" s="696"/>
      <c r="Q343" s="699"/>
      <c r="R343" s="712">
        <f>Tabela4[[#This Row],[Valor contratual cheio]]/(365.25/12)*((365.25/12)-Tabela4[[#This Row],[Dias Inoperantes]])</f>
        <v>0</v>
      </c>
      <c r="S343" s="712">
        <f>Tabela4[[#This Row],[Valor do contrato sem o equipamento]]/(365.25/12)*Tabela4[[#This Row],[Dias Inoperantes]]</f>
        <v>0</v>
      </c>
      <c r="T343" s="710">
        <f>Tabela4[[#This Row],[Valor proporcional dias com o equipamento]]+Tabela4[[#This Row],[Valor proporcional dias sem o equipamento]]</f>
        <v>0</v>
      </c>
      <c r="U343" s="700"/>
      <c r="V343" s="783">
        <f>Tabela4[[#This Row],[Valor contratual cheio]]-Tabela4[[#This Row],[Valor proporcional total]]</f>
        <v>0</v>
      </c>
      <c r="W343" s="772"/>
    </row>
    <row r="344" spans="1:23" ht="15" hidden="1" thickBot="1">
      <c r="A344" s="704"/>
      <c r="B344" s="693"/>
      <c r="C344" s="693"/>
      <c r="D344" s="693"/>
      <c r="E344" s="694"/>
      <c r="F344" s="695"/>
      <c r="G344" s="705"/>
      <c r="H344" s="731"/>
      <c r="I344" s="731"/>
      <c r="J344" s="707"/>
      <c r="K344" s="708"/>
      <c r="L344" s="697">
        <f t="shared" ref="L344:L398" si="20">J344*K344</f>
        <v>0</v>
      </c>
      <c r="M344" s="707"/>
      <c r="N344" s="708"/>
      <c r="O344" s="698">
        <f t="shared" si="19"/>
        <v>0</v>
      </c>
      <c r="P344" s="696"/>
      <c r="Q344" s="699"/>
      <c r="R344" s="712">
        <f>Tabela4[[#This Row],[Valor contratual cheio]]/(365.25/12)*((365.25/12)-Tabela4[[#This Row],[Dias Inoperantes]])</f>
        <v>0</v>
      </c>
      <c r="S344" s="712">
        <f>Tabela4[[#This Row],[Valor do contrato sem o equipamento]]/(365.25/12)*Tabela4[[#This Row],[Dias Inoperantes]]</f>
        <v>0</v>
      </c>
      <c r="T344" s="710">
        <f>Tabela4[[#This Row],[Valor proporcional dias com o equipamento]]+Tabela4[[#This Row],[Valor proporcional dias sem o equipamento]]</f>
        <v>0</v>
      </c>
      <c r="U344" s="700"/>
      <c r="V344" s="783">
        <f>Tabela4[[#This Row],[Valor contratual cheio]]-Tabela4[[#This Row],[Valor proporcional total]]</f>
        <v>0</v>
      </c>
      <c r="W344" s="772"/>
    </row>
    <row r="345" spans="1:23" ht="15" hidden="1" thickBot="1">
      <c r="A345" s="704"/>
      <c r="B345" s="693"/>
      <c r="C345" s="693"/>
      <c r="D345" s="693"/>
      <c r="E345" s="694"/>
      <c r="F345" s="695"/>
      <c r="G345" s="705"/>
      <c r="H345" s="731"/>
      <c r="I345" s="731"/>
      <c r="J345" s="707"/>
      <c r="K345" s="708"/>
      <c r="L345" s="697">
        <f t="shared" si="20"/>
        <v>0</v>
      </c>
      <c r="M345" s="707"/>
      <c r="N345" s="708"/>
      <c r="O345" s="698">
        <f t="shared" si="19"/>
        <v>0</v>
      </c>
      <c r="P345" s="696"/>
      <c r="Q345" s="699"/>
      <c r="R345" s="712">
        <f>Tabela4[[#This Row],[Valor contratual cheio]]/(365.25/12)*((365.25/12)-Tabela4[[#This Row],[Dias Inoperantes]])</f>
        <v>0</v>
      </c>
      <c r="S345" s="712">
        <f>Tabela4[[#This Row],[Valor do contrato sem o equipamento]]/(365.25/12)*Tabela4[[#This Row],[Dias Inoperantes]]</f>
        <v>0</v>
      </c>
      <c r="T345" s="710">
        <f>Tabela4[[#This Row],[Valor proporcional dias com o equipamento]]+Tabela4[[#This Row],[Valor proporcional dias sem o equipamento]]</f>
        <v>0</v>
      </c>
      <c r="U345" s="700"/>
      <c r="V345" s="783">
        <f>Tabela4[[#This Row],[Valor contratual cheio]]-Tabela4[[#This Row],[Valor proporcional total]]</f>
        <v>0</v>
      </c>
      <c r="W345" s="772"/>
    </row>
    <row r="346" spans="1:23" ht="15" hidden="1" thickBot="1">
      <c r="A346" s="704"/>
      <c r="B346" s="693"/>
      <c r="C346" s="693"/>
      <c r="D346" s="693"/>
      <c r="E346" s="694"/>
      <c r="F346" s="695"/>
      <c r="G346" s="705"/>
      <c r="H346" s="731"/>
      <c r="I346" s="731"/>
      <c r="J346" s="707"/>
      <c r="K346" s="708"/>
      <c r="L346" s="697">
        <f t="shared" si="20"/>
        <v>0</v>
      </c>
      <c r="M346" s="707"/>
      <c r="N346" s="708"/>
      <c r="O346" s="698">
        <f t="shared" si="19"/>
        <v>0</v>
      </c>
      <c r="P346" s="696"/>
      <c r="Q346" s="699"/>
      <c r="R346" s="712">
        <f>Tabela4[[#This Row],[Valor contratual cheio]]/(365.25/12)*((365.25/12)-Tabela4[[#This Row],[Dias Inoperantes]])</f>
        <v>0</v>
      </c>
      <c r="S346" s="712">
        <f>Tabela4[[#This Row],[Valor do contrato sem o equipamento]]/(365.25/12)*Tabela4[[#This Row],[Dias Inoperantes]]</f>
        <v>0</v>
      </c>
      <c r="T346" s="710">
        <f>Tabela4[[#This Row],[Valor proporcional dias com o equipamento]]+Tabela4[[#This Row],[Valor proporcional dias sem o equipamento]]</f>
        <v>0</v>
      </c>
      <c r="U346" s="700"/>
      <c r="V346" s="783">
        <f>Tabela4[[#This Row],[Valor contratual cheio]]-Tabela4[[#This Row],[Valor proporcional total]]</f>
        <v>0</v>
      </c>
      <c r="W346" s="772"/>
    </row>
    <row r="347" spans="1:23" ht="15" hidden="1" thickBot="1">
      <c r="A347" s="704"/>
      <c r="B347" s="693"/>
      <c r="C347" s="693"/>
      <c r="D347" s="693"/>
      <c r="E347" s="694"/>
      <c r="F347" s="695"/>
      <c r="G347" s="705"/>
      <c r="H347" s="731"/>
      <c r="I347" s="731"/>
      <c r="J347" s="707"/>
      <c r="K347" s="708"/>
      <c r="L347" s="697">
        <f t="shared" si="20"/>
        <v>0</v>
      </c>
      <c r="M347" s="707"/>
      <c r="N347" s="708"/>
      <c r="O347" s="698">
        <f t="shared" si="19"/>
        <v>0</v>
      </c>
      <c r="P347" s="696"/>
      <c r="Q347" s="699"/>
      <c r="R347" s="712">
        <f>Tabela4[[#This Row],[Valor contratual cheio]]/(365.25/12)*((365.25/12)-Tabela4[[#This Row],[Dias Inoperantes]])</f>
        <v>0</v>
      </c>
      <c r="S347" s="712">
        <f>Tabela4[[#This Row],[Valor do contrato sem o equipamento]]/(365.25/12)*Tabela4[[#This Row],[Dias Inoperantes]]</f>
        <v>0</v>
      </c>
      <c r="T347" s="710">
        <f>Tabela4[[#This Row],[Valor proporcional dias com o equipamento]]+Tabela4[[#This Row],[Valor proporcional dias sem o equipamento]]</f>
        <v>0</v>
      </c>
      <c r="U347" s="700"/>
      <c r="V347" s="783">
        <f>Tabela4[[#This Row],[Valor contratual cheio]]-Tabela4[[#This Row],[Valor proporcional total]]</f>
        <v>0</v>
      </c>
      <c r="W347" s="772"/>
    </row>
    <row r="348" spans="1:23" ht="15" hidden="1" thickBot="1">
      <c r="A348" s="704"/>
      <c r="B348" s="693"/>
      <c r="C348" s="693"/>
      <c r="D348" s="693"/>
      <c r="E348" s="694"/>
      <c r="F348" s="695"/>
      <c r="G348" s="705"/>
      <c r="H348" s="731"/>
      <c r="I348" s="731"/>
      <c r="J348" s="707"/>
      <c r="K348" s="708"/>
      <c r="L348" s="697">
        <f t="shared" si="20"/>
        <v>0</v>
      </c>
      <c r="M348" s="707"/>
      <c r="N348" s="708"/>
      <c r="O348" s="698">
        <f t="shared" si="19"/>
        <v>0</v>
      </c>
      <c r="P348" s="696"/>
      <c r="Q348" s="699"/>
      <c r="R348" s="712">
        <f>Tabela4[[#This Row],[Valor contratual cheio]]/(365.25/12)*((365.25/12)-Tabela4[[#This Row],[Dias Inoperantes]])</f>
        <v>0</v>
      </c>
      <c r="S348" s="712">
        <f>Tabela4[[#This Row],[Valor do contrato sem o equipamento]]/(365.25/12)*Tabela4[[#This Row],[Dias Inoperantes]]</f>
        <v>0</v>
      </c>
      <c r="T348" s="710">
        <f>Tabela4[[#This Row],[Valor proporcional dias com o equipamento]]+Tabela4[[#This Row],[Valor proporcional dias sem o equipamento]]</f>
        <v>0</v>
      </c>
      <c r="U348" s="700"/>
      <c r="V348" s="783">
        <f>Tabela4[[#This Row],[Valor contratual cheio]]-Tabela4[[#This Row],[Valor proporcional total]]</f>
        <v>0</v>
      </c>
      <c r="W348" s="772"/>
    </row>
    <row r="349" spans="1:23" ht="15" hidden="1" thickBot="1">
      <c r="A349" s="704"/>
      <c r="B349" s="693"/>
      <c r="C349" s="693"/>
      <c r="D349" s="693"/>
      <c r="E349" s="694"/>
      <c r="F349" s="695"/>
      <c r="G349" s="705"/>
      <c r="H349" s="731"/>
      <c r="I349" s="731"/>
      <c r="J349" s="707"/>
      <c r="K349" s="708"/>
      <c r="L349" s="697">
        <f t="shared" si="20"/>
        <v>0</v>
      </c>
      <c r="M349" s="707"/>
      <c r="N349" s="708"/>
      <c r="O349" s="698">
        <f t="shared" si="19"/>
        <v>0</v>
      </c>
      <c r="P349" s="696"/>
      <c r="Q349" s="699"/>
      <c r="R349" s="712">
        <f>Tabela4[[#This Row],[Valor contratual cheio]]/(365.25/12)*((365.25/12)-Tabela4[[#This Row],[Dias Inoperantes]])</f>
        <v>0</v>
      </c>
      <c r="S349" s="712">
        <f>Tabela4[[#This Row],[Valor do contrato sem o equipamento]]/(365.25/12)*Tabela4[[#This Row],[Dias Inoperantes]]</f>
        <v>0</v>
      </c>
      <c r="T349" s="710">
        <f>Tabela4[[#This Row],[Valor proporcional dias com o equipamento]]+Tabela4[[#This Row],[Valor proporcional dias sem o equipamento]]</f>
        <v>0</v>
      </c>
      <c r="U349" s="700"/>
      <c r="V349" s="783">
        <f>Tabela4[[#This Row],[Valor contratual cheio]]-Tabela4[[#This Row],[Valor proporcional total]]</f>
        <v>0</v>
      </c>
      <c r="W349" s="772"/>
    </row>
    <row r="350" spans="1:23" ht="15" hidden="1" thickBot="1">
      <c r="A350" s="704"/>
      <c r="B350" s="693"/>
      <c r="C350" s="693"/>
      <c r="D350" s="693"/>
      <c r="E350" s="694"/>
      <c r="F350" s="695"/>
      <c r="G350" s="705"/>
      <c r="H350" s="731"/>
      <c r="I350" s="731"/>
      <c r="J350" s="707"/>
      <c r="K350" s="708"/>
      <c r="L350" s="697">
        <f t="shared" si="20"/>
        <v>0</v>
      </c>
      <c r="M350" s="707"/>
      <c r="N350" s="708"/>
      <c r="O350" s="698">
        <f t="shared" si="19"/>
        <v>0</v>
      </c>
      <c r="P350" s="696"/>
      <c r="Q350" s="699"/>
      <c r="R350" s="712">
        <f>Tabela4[[#This Row],[Valor contratual cheio]]/(365.25/12)*((365.25/12)-Tabela4[[#This Row],[Dias Inoperantes]])</f>
        <v>0</v>
      </c>
      <c r="S350" s="712">
        <f>Tabela4[[#This Row],[Valor do contrato sem o equipamento]]/(365.25/12)*Tabela4[[#This Row],[Dias Inoperantes]]</f>
        <v>0</v>
      </c>
      <c r="T350" s="710">
        <f>Tabela4[[#This Row],[Valor proporcional dias com o equipamento]]+Tabela4[[#This Row],[Valor proporcional dias sem o equipamento]]</f>
        <v>0</v>
      </c>
      <c r="U350" s="700"/>
      <c r="V350" s="783">
        <f>Tabela4[[#This Row],[Valor contratual cheio]]-Tabela4[[#This Row],[Valor proporcional total]]</f>
        <v>0</v>
      </c>
      <c r="W350" s="772"/>
    </row>
    <row r="351" spans="1:23" ht="15" hidden="1" thickBot="1">
      <c r="A351" s="704"/>
      <c r="B351" s="693"/>
      <c r="C351" s="693"/>
      <c r="D351" s="693"/>
      <c r="E351" s="694"/>
      <c r="F351" s="695"/>
      <c r="G351" s="705"/>
      <c r="H351" s="731"/>
      <c r="I351" s="731"/>
      <c r="J351" s="707"/>
      <c r="K351" s="708"/>
      <c r="L351" s="697">
        <f t="shared" si="20"/>
        <v>0</v>
      </c>
      <c r="M351" s="707"/>
      <c r="N351" s="708"/>
      <c r="O351" s="698">
        <f t="shared" si="19"/>
        <v>0</v>
      </c>
      <c r="P351" s="696"/>
      <c r="Q351" s="699"/>
      <c r="R351" s="712">
        <f>Tabela4[[#This Row],[Valor contratual cheio]]/(365.25/12)*((365.25/12)-Tabela4[[#This Row],[Dias Inoperantes]])</f>
        <v>0</v>
      </c>
      <c r="S351" s="712">
        <f>Tabela4[[#This Row],[Valor do contrato sem o equipamento]]/(365.25/12)*Tabela4[[#This Row],[Dias Inoperantes]]</f>
        <v>0</v>
      </c>
      <c r="T351" s="710">
        <f>Tabela4[[#This Row],[Valor proporcional dias com o equipamento]]+Tabela4[[#This Row],[Valor proporcional dias sem o equipamento]]</f>
        <v>0</v>
      </c>
      <c r="U351" s="700"/>
      <c r="V351" s="783">
        <f>Tabela4[[#This Row],[Valor contratual cheio]]-Tabela4[[#This Row],[Valor proporcional total]]</f>
        <v>0</v>
      </c>
      <c r="W351" s="772"/>
    </row>
    <row r="352" spans="1:23" ht="15" hidden="1" thickBot="1">
      <c r="A352" s="704"/>
      <c r="B352" s="693"/>
      <c r="C352" s="693"/>
      <c r="D352" s="693"/>
      <c r="E352" s="694"/>
      <c r="F352" s="695"/>
      <c r="G352" s="705"/>
      <c r="H352" s="731"/>
      <c r="I352" s="731"/>
      <c r="J352" s="707"/>
      <c r="K352" s="708"/>
      <c r="L352" s="697">
        <f t="shared" si="20"/>
        <v>0</v>
      </c>
      <c r="M352" s="707"/>
      <c r="N352" s="708"/>
      <c r="O352" s="698">
        <f t="shared" si="19"/>
        <v>0</v>
      </c>
      <c r="P352" s="696"/>
      <c r="Q352" s="699"/>
      <c r="R352" s="712">
        <f>Tabela4[[#This Row],[Valor contratual cheio]]/(365.25/12)*((365.25/12)-Tabela4[[#This Row],[Dias Inoperantes]])</f>
        <v>0</v>
      </c>
      <c r="S352" s="712">
        <f>Tabela4[[#This Row],[Valor do contrato sem o equipamento]]/(365.25/12)*Tabela4[[#This Row],[Dias Inoperantes]]</f>
        <v>0</v>
      </c>
      <c r="T352" s="710">
        <f>Tabela4[[#This Row],[Valor proporcional dias com o equipamento]]+Tabela4[[#This Row],[Valor proporcional dias sem o equipamento]]</f>
        <v>0</v>
      </c>
      <c r="U352" s="700"/>
      <c r="V352" s="783">
        <f>Tabela4[[#This Row],[Valor contratual cheio]]-Tabela4[[#This Row],[Valor proporcional total]]</f>
        <v>0</v>
      </c>
      <c r="W352" s="772"/>
    </row>
    <row r="353" spans="1:23" ht="15" hidden="1" thickBot="1">
      <c r="A353" s="704"/>
      <c r="B353" s="693"/>
      <c r="C353" s="693"/>
      <c r="D353" s="693"/>
      <c r="E353" s="694"/>
      <c r="F353" s="695"/>
      <c r="G353" s="705"/>
      <c r="H353" s="731"/>
      <c r="I353" s="731"/>
      <c r="J353" s="707"/>
      <c r="K353" s="708"/>
      <c r="L353" s="697">
        <f t="shared" si="20"/>
        <v>0</v>
      </c>
      <c r="M353" s="707"/>
      <c r="N353" s="708"/>
      <c r="O353" s="698">
        <f t="shared" si="19"/>
        <v>0</v>
      </c>
      <c r="P353" s="696"/>
      <c r="Q353" s="699"/>
      <c r="R353" s="712">
        <f>Tabela4[[#This Row],[Valor contratual cheio]]/(365.25/12)*((365.25/12)-Tabela4[[#This Row],[Dias Inoperantes]])</f>
        <v>0</v>
      </c>
      <c r="S353" s="712">
        <f>Tabela4[[#This Row],[Valor do contrato sem o equipamento]]/(365.25/12)*Tabela4[[#This Row],[Dias Inoperantes]]</f>
        <v>0</v>
      </c>
      <c r="T353" s="710">
        <f>Tabela4[[#This Row],[Valor proporcional dias com o equipamento]]+Tabela4[[#This Row],[Valor proporcional dias sem o equipamento]]</f>
        <v>0</v>
      </c>
      <c r="U353" s="700"/>
      <c r="V353" s="783">
        <f>Tabela4[[#This Row],[Valor contratual cheio]]-Tabela4[[#This Row],[Valor proporcional total]]</f>
        <v>0</v>
      </c>
      <c r="W353" s="772"/>
    </row>
    <row r="354" spans="1:23" ht="15" hidden="1" thickBot="1">
      <c r="A354" s="704"/>
      <c r="B354" s="693"/>
      <c r="C354" s="693"/>
      <c r="D354" s="693"/>
      <c r="E354" s="694"/>
      <c r="F354" s="695"/>
      <c r="G354" s="705"/>
      <c r="H354" s="731"/>
      <c r="I354" s="731"/>
      <c r="J354" s="707"/>
      <c r="K354" s="708"/>
      <c r="L354" s="697">
        <f t="shared" si="20"/>
        <v>0</v>
      </c>
      <c r="M354" s="707"/>
      <c r="N354" s="708"/>
      <c r="O354" s="698">
        <f t="shared" si="19"/>
        <v>0</v>
      </c>
      <c r="P354" s="696"/>
      <c r="Q354" s="699"/>
      <c r="R354" s="712">
        <f>Tabela4[[#This Row],[Valor contratual cheio]]/(365.25/12)*((365.25/12)-Tabela4[[#This Row],[Dias Inoperantes]])</f>
        <v>0</v>
      </c>
      <c r="S354" s="712">
        <f>Tabela4[[#This Row],[Valor do contrato sem o equipamento]]/(365.25/12)*Tabela4[[#This Row],[Dias Inoperantes]]</f>
        <v>0</v>
      </c>
      <c r="T354" s="710">
        <f>Tabela4[[#This Row],[Valor proporcional dias com o equipamento]]+Tabela4[[#This Row],[Valor proporcional dias sem o equipamento]]</f>
        <v>0</v>
      </c>
      <c r="U354" s="700"/>
      <c r="V354" s="783">
        <f>Tabela4[[#This Row],[Valor contratual cheio]]-Tabela4[[#This Row],[Valor proporcional total]]</f>
        <v>0</v>
      </c>
      <c r="W354" s="772"/>
    </row>
    <row r="355" spans="1:23" ht="15" hidden="1" thickBot="1">
      <c r="A355" s="704"/>
      <c r="B355" s="693"/>
      <c r="C355" s="693"/>
      <c r="D355" s="693"/>
      <c r="E355" s="694"/>
      <c r="F355" s="695"/>
      <c r="G355" s="705"/>
      <c r="H355" s="731"/>
      <c r="I355" s="731"/>
      <c r="J355" s="707"/>
      <c r="K355" s="708"/>
      <c r="L355" s="697">
        <f t="shared" si="20"/>
        <v>0</v>
      </c>
      <c r="M355" s="707"/>
      <c r="N355" s="708"/>
      <c r="O355" s="698">
        <f t="shared" si="19"/>
        <v>0</v>
      </c>
      <c r="P355" s="696"/>
      <c r="Q355" s="699"/>
      <c r="R355" s="712">
        <f>Tabela4[[#This Row],[Valor contratual cheio]]/(365.25/12)*((365.25/12)-Tabela4[[#This Row],[Dias Inoperantes]])</f>
        <v>0</v>
      </c>
      <c r="S355" s="712">
        <f>Tabela4[[#This Row],[Valor do contrato sem o equipamento]]/(365.25/12)*Tabela4[[#This Row],[Dias Inoperantes]]</f>
        <v>0</v>
      </c>
      <c r="T355" s="710">
        <f>Tabela4[[#This Row],[Valor proporcional dias com o equipamento]]+Tabela4[[#This Row],[Valor proporcional dias sem o equipamento]]</f>
        <v>0</v>
      </c>
      <c r="U355" s="700"/>
      <c r="V355" s="783">
        <f>Tabela4[[#This Row],[Valor contratual cheio]]-Tabela4[[#This Row],[Valor proporcional total]]</f>
        <v>0</v>
      </c>
      <c r="W355" s="772"/>
    </row>
    <row r="356" spans="1:23" ht="15" hidden="1" thickBot="1">
      <c r="A356" s="704"/>
      <c r="B356" s="693"/>
      <c r="C356" s="693"/>
      <c r="D356" s="693"/>
      <c r="E356" s="694"/>
      <c r="F356" s="695"/>
      <c r="G356" s="705"/>
      <c r="H356" s="731"/>
      <c r="I356" s="731"/>
      <c r="J356" s="707"/>
      <c r="K356" s="708"/>
      <c r="L356" s="697">
        <f t="shared" si="20"/>
        <v>0</v>
      </c>
      <c r="M356" s="707"/>
      <c r="N356" s="708"/>
      <c r="O356" s="698">
        <f t="shared" si="19"/>
        <v>0</v>
      </c>
      <c r="P356" s="696"/>
      <c r="Q356" s="699"/>
      <c r="R356" s="712">
        <f>Tabela4[[#This Row],[Valor contratual cheio]]/(365.25/12)*((365.25/12)-Tabela4[[#This Row],[Dias Inoperantes]])</f>
        <v>0</v>
      </c>
      <c r="S356" s="712">
        <f>Tabela4[[#This Row],[Valor do contrato sem o equipamento]]/(365.25/12)*Tabela4[[#This Row],[Dias Inoperantes]]</f>
        <v>0</v>
      </c>
      <c r="T356" s="710">
        <f>Tabela4[[#This Row],[Valor proporcional dias com o equipamento]]+Tabela4[[#This Row],[Valor proporcional dias sem o equipamento]]</f>
        <v>0</v>
      </c>
      <c r="U356" s="700"/>
      <c r="V356" s="783">
        <f>Tabela4[[#This Row],[Valor contratual cheio]]-Tabela4[[#This Row],[Valor proporcional total]]</f>
        <v>0</v>
      </c>
      <c r="W356" s="772"/>
    </row>
    <row r="357" spans="1:23" ht="15" hidden="1" thickBot="1">
      <c r="A357" s="704"/>
      <c r="B357" s="693"/>
      <c r="C357" s="693"/>
      <c r="D357" s="693"/>
      <c r="E357" s="694"/>
      <c r="F357" s="695"/>
      <c r="G357" s="705"/>
      <c r="H357" s="731"/>
      <c r="I357" s="731"/>
      <c r="J357" s="707"/>
      <c r="K357" s="708"/>
      <c r="L357" s="697">
        <f t="shared" si="20"/>
        <v>0</v>
      </c>
      <c r="M357" s="707"/>
      <c r="N357" s="708"/>
      <c r="O357" s="698">
        <f t="shared" si="19"/>
        <v>0</v>
      </c>
      <c r="P357" s="696"/>
      <c r="Q357" s="699"/>
      <c r="R357" s="712">
        <f>Tabela4[[#This Row],[Valor contratual cheio]]/(365.25/12)*((365.25/12)-Tabela4[[#This Row],[Dias Inoperantes]])</f>
        <v>0</v>
      </c>
      <c r="S357" s="712">
        <f>Tabela4[[#This Row],[Valor do contrato sem o equipamento]]/(365.25/12)*Tabela4[[#This Row],[Dias Inoperantes]]</f>
        <v>0</v>
      </c>
      <c r="T357" s="710">
        <f>Tabela4[[#This Row],[Valor proporcional dias com o equipamento]]+Tabela4[[#This Row],[Valor proporcional dias sem o equipamento]]</f>
        <v>0</v>
      </c>
      <c r="U357" s="700"/>
      <c r="V357" s="783">
        <f>Tabela4[[#This Row],[Valor contratual cheio]]-Tabela4[[#This Row],[Valor proporcional total]]</f>
        <v>0</v>
      </c>
      <c r="W357" s="772"/>
    </row>
    <row r="358" spans="1:23" ht="15" hidden="1" thickBot="1">
      <c r="A358" s="704"/>
      <c r="B358" s="693"/>
      <c r="C358" s="693"/>
      <c r="D358" s="693"/>
      <c r="E358" s="694"/>
      <c r="F358" s="695"/>
      <c r="G358" s="705"/>
      <c r="H358" s="731"/>
      <c r="I358" s="731"/>
      <c r="J358" s="707"/>
      <c r="K358" s="708"/>
      <c r="L358" s="697">
        <f t="shared" si="20"/>
        <v>0</v>
      </c>
      <c r="M358" s="707"/>
      <c r="N358" s="708"/>
      <c r="O358" s="698">
        <f t="shared" si="19"/>
        <v>0</v>
      </c>
      <c r="P358" s="696"/>
      <c r="Q358" s="699"/>
      <c r="R358" s="712">
        <f>Tabela4[[#This Row],[Valor contratual cheio]]/(365.25/12)*((365.25/12)-Tabela4[[#This Row],[Dias Inoperantes]])</f>
        <v>0</v>
      </c>
      <c r="S358" s="712">
        <f>Tabela4[[#This Row],[Valor do contrato sem o equipamento]]/(365.25/12)*Tabela4[[#This Row],[Dias Inoperantes]]</f>
        <v>0</v>
      </c>
      <c r="T358" s="710">
        <f>Tabela4[[#This Row],[Valor proporcional dias com o equipamento]]+Tabela4[[#This Row],[Valor proporcional dias sem o equipamento]]</f>
        <v>0</v>
      </c>
      <c r="U358" s="700"/>
      <c r="V358" s="783">
        <f>Tabela4[[#This Row],[Valor contratual cheio]]-Tabela4[[#This Row],[Valor proporcional total]]</f>
        <v>0</v>
      </c>
      <c r="W358" s="772"/>
    </row>
    <row r="359" spans="1:23" ht="15" hidden="1" thickBot="1">
      <c r="A359" s="704"/>
      <c r="B359" s="693"/>
      <c r="C359" s="693"/>
      <c r="D359" s="693"/>
      <c r="E359" s="694"/>
      <c r="F359" s="695"/>
      <c r="G359" s="705"/>
      <c r="H359" s="731"/>
      <c r="I359" s="731"/>
      <c r="J359" s="707"/>
      <c r="K359" s="708"/>
      <c r="L359" s="697">
        <f t="shared" si="20"/>
        <v>0</v>
      </c>
      <c r="M359" s="707"/>
      <c r="N359" s="708"/>
      <c r="O359" s="698">
        <f t="shared" si="19"/>
        <v>0</v>
      </c>
      <c r="P359" s="696"/>
      <c r="Q359" s="699"/>
      <c r="R359" s="712">
        <f>Tabela4[[#This Row],[Valor contratual cheio]]/(365.25/12)*((365.25/12)-Tabela4[[#This Row],[Dias Inoperantes]])</f>
        <v>0</v>
      </c>
      <c r="S359" s="712">
        <f>Tabela4[[#This Row],[Valor do contrato sem o equipamento]]/(365.25/12)*Tabela4[[#This Row],[Dias Inoperantes]]</f>
        <v>0</v>
      </c>
      <c r="T359" s="710">
        <f>Tabela4[[#This Row],[Valor proporcional dias com o equipamento]]+Tabela4[[#This Row],[Valor proporcional dias sem o equipamento]]</f>
        <v>0</v>
      </c>
      <c r="U359" s="700"/>
      <c r="V359" s="783">
        <f>Tabela4[[#This Row],[Valor contratual cheio]]-Tabela4[[#This Row],[Valor proporcional total]]</f>
        <v>0</v>
      </c>
      <c r="W359" s="772"/>
    </row>
    <row r="360" spans="1:23" ht="15" hidden="1" thickBot="1">
      <c r="A360" s="704"/>
      <c r="B360" s="693"/>
      <c r="C360" s="693"/>
      <c r="D360" s="693"/>
      <c r="E360" s="694"/>
      <c r="F360" s="695"/>
      <c r="G360" s="705"/>
      <c r="H360" s="731"/>
      <c r="I360" s="731"/>
      <c r="J360" s="707"/>
      <c r="K360" s="708"/>
      <c r="L360" s="697">
        <f t="shared" si="20"/>
        <v>0</v>
      </c>
      <c r="M360" s="707"/>
      <c r="N360" s="708"/>
      <c r="O360" s="698">
        <f t="shared" si="19"/>
        <v>0</v>
      </c>
      <c r="P360" s="696"/>
      <c r="Q360" s="699"/>
      <c r="R360" s="712">
        <f>Tabela4[[#This Row],[Valor contratual cheio]]/(365.25/12)*((365.25/12)-Tabela4[[#This Row],[Dias Inoperantes]])</f>
        <v>0</v>
      </c>
      <c r="S360" s="712">
        <f>Tabela4[[#This Row],[Valor do contrato sem o equipamento]]/(365.25/12)*Tabela4[[#This Row],[Dias Inoperantes]]</f>
        <v>0</v>
      </c>
      <c r="T360" s="710">
        <f>Tabela4[[#This Row],[Valor proporcional dias com o equipamento]]+Tabela4[[#This Row],[Valor proporcional dias sem o equipamento]]</f>
        <v>0</v>
      </c>
      <c r="U360" s="700"/>
      <c r="V360" s="783">
        <f>Tabela4[[#This Row],[Valor contratual cheio]]-Tabela4[[#This Row],[Valor proporcional total]]</f>
        <v>0</v>
      </c>
      <c r="W360" s="772"/>
    </row>
    <row r="361" spans="1:23" ht="15" hidden="1" thickBot="1">
      <c r="A361" s="704"/>
      <c r="B361" s="693"/>
      <c r="C361" s="693"/>
      <c r="D361" s="693"/>
      <c r="E361" s="694"/>
      <c r="F361" s="695"/>
      <c r="G361" s="705"/>
      <c r="H361" s="731"/>
      <c r="I361" s="731"/>
      <c r="J361" s="707"/>
      <c r="K361" s="708"/>
      <c r="L361" s="697">
        <f t="shared" si="20"/>
        <v>0</v>
      </c>
      <c r="M361" s="707"/>
      <c r="N361" s="708"/>
      <c r="O361" s="698">
        <f t="shared" si="19"/>
        <v>0</v>
      </c>
      <c r="P361" s="696"/>
      <c r="Q361" s="699"/>
      <c r="R361" s="712">
        <f>Tabela4[[#This Row],[Valor contratual cheio]]/(365.25/12)*((365.25/12)-Tabela4[[#This Row],[Dias Inoperantes]])</f>
        <v>0</v>
      </c>
      <c r="S361" s="712">
        <f>Tabela4[[#This Row],[Valor do contrato sem o equipamento]]/(365.25/12)*Tabela4[[#This Row],[Dias Inoperantes]]</f>
        <v>0</v>
      </c>
      <c r="T361" s="710">
        <f>Tabela4[[#This Row],[Valor proporcional dias com o equipamento]]+Tabela4[[#This Row],[Valor proporcional dias sem o equipamento]]</f>
        <v>0</v>
      </c>
      <c r="U361" s="700"/>
      <c r="V361" s="783">
        <f>Tabela4[[#This Row],[Valor contratual cheio]]-Tabela4[[#This Row],[Valor proporcional total]]</f>
        <v>0</v>
      </c>
      <c r="W361" s="772"/>
    </row>
    <row r="362" spans="1:23" ht="15" hidden="1" thickBot="1">
      <c r="A362" s="704"/>
      <c r="B362" s="693"/>
      <c r="C362" s="693"/>
      <c r="D362" s="693"/>
      <c r="E362" s="694"/>
      <c r="F362" s="695"/>
      <c r="G362" s="705"/>
      <c r="H362" s="731"/>
      <c r="I362" s="731"/>
      <c r="J362" s="707"/>
      <c r="K362" s="708"/>
      <c r="L362" s="697">
        <f t="shared" si="20"/>
        <v>0</v>
      </c>
      <c r="M362" s="707"/>
      <c r="N362" s="708"/>
      <c r="O362" s="698">
        <f t="shared" si="19"/>
        <v>0</v>
      </c>
      <c r="P362" s="696"/>
      <c r="Q362" s="699"/>
      <c r="R362" s="712">
        <f>Tabela4[[#This Row],[Valor contratual cheio]]/(365.25/12)*((365.25/12)-Tabela4[[#This Row],[Dias Inoperantes]])</f>
        <v>0</v>
      </c>
      <c r="S362" s="712">
        <f>Tabela4[[#This Row],[Valor do contrato sem o equipamento]]/(365.25/12)*Tabela4[[#This Row],[Dias Inoperantes]]</f>
        <v>0</v>
      </c>
      <c r="T362" s="710">
        <f>Tabela4[[#This Row],[Valor proporcional dias com o equipamento]]+Tabela4[[#This Row],[Valor proporcional dias sem o equipamento]]</f>
        <v>0</v>
      </c>
      <c r="U362" s="700"/>
      <c r="V362" s="783">
        <f>Tabela4[[#This Row],[Valor contratual cheio]]-Tabela4[[#This Row],[Valor proporcional total]]</f>
        <v>0</v>
      </c>
      <c r="W362" s="772"/>
    </row>
    <row r="363" spans="1:23" ht="15" hidden="1" thickBot="1">
      <c r="A363" s="704"/>
      <c r="B363" s="693"/>
      <c r="C363" s="693"/>
      <c r="D363" s="693"/>
      <c r="E363" s="694"/>
      <c r="F363" s="695"/>
      <c r="G363" s="705"/>
      <c r="H363" s="731"/>
      <c r="I363" s="731"/>
      <c r="J363" s="707"/>
      <c r="K363" s="708"/>
      <c r="L363" s="697">
        <f t="shared" si="20"/>
        <v>0</v>
      </c>
      <c r="M363" s="707"/>
      <c r="N363" s="708"/>
      <c r="O363" s="698">
        <f t="shared" si="19"/>
        <v>0</v>
      </c>
      <c r="P363" s="696"/>
      <c r="Q363" s="699"/>
      <c r="R363" s="712">
        <f>Tabela4[[#This Row],[Valor contratual cheio]]/(365.25/12)*((365.25/12)-Tabela4[[#This Row],[Dias Inoperantes]])</f>
        <v>0</v>
      </c>
      <c r="S363" s="712">
        <f>Tabela4[[#This Row],[Valor do contrato sem o equipamento]]/(365.25/12)*Tabela4[[#This Row],[Dias Inoperantes]]</f>
        <v>0</v>
      </c>
      <c r="T363" s="710">
        <f>Tabela4[[#This Row],[Valor proporcional dias com o equipamento]]+Tabela4[[#This Row],[Valor proporcional dias sem o equipamento]]</f>
        <v>0</v>
      </c>
      <c r="U363" s="700"/>
      <c r="V363" s="783">
        <f>Tabela4[[#This Row],[Valor contratual cheio]]-Tabela4[[#This Row],[Valor proporcional total]]</f>
        <v>0</v>
      </c>
      <c r="W363" s="772"/>
    </row>
    <row r="364" spans="1:23" ht="15" hidden="1" thickBot="1">
      <c r="A364" s="704"/>
      <c r="B364" s="693"/>
      <c r="C364" s="693"/>
      <c r="D364" s="693"/>
      <c r="E364" s="694"/>
      <c r="F364" s="695"/>
      <c r="G364" s="705"/>
      <c r="H364" s="731"/>
      <c r="I364" s="731"/>
      <c r="J364" s="707"/>
      <c r="K364" s="708"/>
      <c r="L364" s="697">
        <f t="shared" si="20"/>
        <v>0</v>
      </c>
      <c r="M364" s="707"/>
      <c r="N364" s="708"/>
      <c r="O364" s="698">
        <f t="shared" si="19"/>
        <v>0</v>
      </c>
      <c r="P364" s="696"/>
      <c r="Q364" s="699"/>
      <c r="R364" s="712">
        <f>Tabela4[[#This Row],[Valor contratual cheio]]/(365.25/12)*((365.25/12)-Tabela4[[#This Row],[Dias Inoperantes]])</f>
        <v>0</v>
      </c>
      <c r="S364" s="712">
        <f>Tabela4[[#This Row],[Valor do contrato sem o equipamento]]/(365.25/12)*Tabela4[[#This Row],[Dias Inoperantes]]</f>
        <v>0</v>
      </c>
      <c r="T364" s="710">
        <f>Tabela4[[#This Row],[Valor proporcional dias com o equipamento]]+Tabela4[[#This Row],[Valor proporcional dias sem o equipamento]]</f>
        <v>0</v>
      </c>
      <c r="U364" s="700"/>
      <c r="V364" s="783">
        <f>Tabela4[[#This Row],[Valor contratual cheio]]-Tabela4[[#This Row],[Valor proporcional total]]</f>
        <v>0</v>
      </c>
      <c r="W364" s="772"/>
    </row>
    <row r="365" spans="1:23" ht="15" hidden="1" thickBot="1">
      <c r="A365" s="704"/>
      <c r="B365" s="693"/>
      <c r="C365" s="693"/>
      <c r="D365" s="693"/>
      <c r="E365" s="694"/>
      <c r="F365" s="695"/>
      <c r="G365" s="705"/>
      <c r="H365" s="731"/>
      <c r="I365" s="731"/>
      <c r="J365" s="707"/>
      <c r="K365" s="708"/>
      <c r="L365" s="697">
        <f t="shared" si="20"/>
        <v>0</v>
      </c>
      <c r="M365" s="707"/>
      <c r="N365" s="708"/>
      <c r="O365" s="698">
        <f t="shared" si="19"/>
        <v>0</v>
      </c>
      <c r="P365" s="696"/>
      <c r="Q365" s="699"/>
      <c r="R365" s="712">
        <f>Tabela4[[#This Row],[Valor contratual cheio]]/(365.25/12)*((365.25/12)-Tabela4[[#This Row],[Dias Inoperantes]])</f>
        <v>0</v>
      </c>
      <c r="S365" s="712">
        <f>Tabela4[[#This Row],[Valor do contrato sem o equipamento]]/(365.25/12)*Tabela4[[#This Row],[Dias Inoperantes]]</f>
        <v>0</v>
      </c>
      <c r="T365" s="710">
        <f>Tabela4[[#This Row],[Valor proporcional dias com o equipamento]]+Tabela4[[#This Row],[Valor proporcional dias sem o equipamento]]</f>
        <v>0</v>
      </c>
      <c r="U365" s="700"/>
      <c r="V365" s="783">
        <f>Tabela4[[#This Row],[Valor contratual cheio]]-Tabela4[[#This Row],[Valor proporcional total]]</f>
        <v>0</v>
      </c>
      <c r="W365" s="772"/>
    </row>
    <row r="366" spans="1:23" ht="15" hidden="1" thickBot="1">
      <c r="A366" s="704"/>
      <c r="B366" s="693"/>
      <c r="C366" s="693"/>
      <c r="D366" s="693"/>
      <c r="E366" s="694"/>
      <c r="F366" s="695"/>
      <c r="G366" s="705"/>
      <c r="H366" s="731"/>
      <c r="I366" s="731"/>
      <c r="J366" s="707"/>
      <c r="K366" s="708"/>
      <c r="L366" s="697">
        <f t="shared" si="20"/>
        <v>0</v>
      </c>
      <c r="M366" s="707"/>
      <c r="N366" s="708"/>
      <c r="O366" s="698">
        <f t="shared" si="19"/>
        <v>0</v>
      </c>
      <c r="P366" s="696"/>
      <c r="Q366" s="699"/>
      <c r="R366" s="712">
        <f>Tabela4[[#This Row],[Valor contratual cheio]]/(365.25/12)*((365.25/12)-Tabela4[[#This Row],[Dias Inoperantes]])</f>
        <v>0</v>
      </c>
      <c r="S366" s="712">
        <f>Tabela4[[#This Row],[Valor do contrato sem o equipamento]]/(365.25/12)*Tabela4[[#This Row],[Dias Inoperantes]]</f>
        <v>0</v>
      </c>
      <c r="T366" s="710">
        <f>Tabela4[[#This Row],[Valor proporcional dias com o equipamento]]+Tabela4[[#This Row],[Valor proporcional dias sem o equipamento]]</f>
        <v>0</v>
      </c>
      <c r="U366" s="700"/>
      <c r="V366" s="783">
        <f>Tabela4[[#This Row],[Valor contratual cheio]]-Tabela4[[#This Row],[Valor proporcional total]]</f>
        <v>0</v>
      </c>
      <c r="W366" s="772"/>
    </row>
    <row r="367" spans="1:23" ht="15" hidden="1" thickBot="1">
      <c r="A367" s="704"/>
      <c r="B367" s="693"/>
      <c r="C367" s="693"/>
      <c r="D367" s="693"/>
      <c r="E367" s="694"/>
      <c r="F367" s="695"/>
      <c r="G367" s="705"/>
      <c r="H367" s="731"/>
      <c r="I367" s="731"/>
      <c r="J367" s="707"/>
      <c r="K367" s="708"/>
      <c r="L367" s="697">
        <f t="shared" si="20"/>
        <v>0</v>
      </c>
      <c r="M367" s="707"/>
      <c r="N367" s="708"/>
      <c r="O367" s="698">
        <f t="shared" si="19"/>
        <v>0</v>
      </c>
      <c r="P367" s="696"/>
      <c r="Q367" s="699"/>
      <c r="R367" s="712">
        <f>Tabela4[[#This Row],[Valor contratual cheio]]/(365.25/12)*((365.25/12)-Tabela4[[#This Row],[Dias Inoperantes]])</f>
        <v>0</v>
      </c>
      <c r="S367" s="712">
        <f>Tabela4[[#This Row],[Valor do contrato sem o equipamento]]/(365.25/12)*Tabela4[[#This Row],[Dias Inoperantes]]</f>
        <v>0</v>
      </c>
      <c r="T367" s="710">
        <f>Tabela4[[#This Row],[Valor proporcional dias com o equipamento]]+Tabela4[[#This Row],[Valor proporcional dias sem o equipamento]]</f>
        <v>0</v>
      </c>
      <c r="U367" s="700"/>
      <c r="V367" s="783">
        <f>Tabela4[[#This Row],[Valor contratual cheio]]-Tabela4[[#This Row],[Valor proporcional total]]</f>
        <v>0</v>
      </c>
      <c r="W367" s="772"/>
    </row>
    <row r="368" spans="1:23" ht="15" hidden="1" thickBot="1">
      <c r="A368" s="704"/>
      <c r="B368" s="693"/>
      <c r="C368" s="693"/>
      <c r="D368" s="693"/>
      <c r="E368" s="694"/>
      <c r="F368" s="695"/>
      <c r="G368" s="705"/>
      <c r="H368" s="731"/>
      <c r="I368" s="731"/>
      <c r="J368" s="707"/>
      <c r="K368" s="708"/>
      <c r="L368" s="697">
        <f t="shared" si="20"/>
        <v>0</v>
      </c>
      <c r="M368" s="707"/>
      <c r="N368" s="708"/>
      <c r="O368" s="698">
        <f t="shared" si="19"/>
        <v>0</v>
      </c>
      <c r="P368" s="696"/>
      <c r="Q368" s="699"/>
      <c r="R368" s="712">
        <f>Tabela4[[#This Row],[Valor contratual cheio]]/(365.25/12)*((365.25/12)-Tabela4[[#This Row],[Dias Inoperantes]])</f>
        <v>0</v>
      </c>
      <c r="S368" s="712">
        <f>Tabela4[[#This Row],[Valor do contrato sem o equipamento]]/(365.25/12)*Tabela4[[#This Row],[Dias Inoperantes]]</f>
        <v>0</v>
      </c>
      <c r="T368" s="710">
        <f>Tabela4[[#This Row],[Valor proporcional dias com o equipamento]]+Tabela4[[#This Row],[Valor proporcional dias sem o equipamento]]</f>
        <v>0</v>
      </c>
      <c r="U368" s="700"/>
      <c r="V368" s="783">
        <f>Tabela4[[#This Row],[Valor contratual cheio]]-Tabela4[[#This Row],[Valor proporcional total]]</f>
        <v>0</v>
      </c>
      <c r="W368" s="772"/>
    </row>
    <row r="369" spans="1:23" ht="15" hidden="1" thickBot="1">
      <c r="A369" s="704"/>
      <c r="B369" s="693"/>
      <c r="C369" s="693"/>
      <c r="D369" s="693"/>
      <c r="E369" s="694"/>
      <c r="F369" s="695"/>
      <c r="G369" s="705"/>
      <c r="H369" s="731"/>
      <c r="I369" s="731"/>
      <c r="J369" s="707"/>
      <c r="K369" s="708"/>
      <c r="L369" s="697">
        <f t="shared" si="20"/>
        <v>0</v>
      </c>
      <c r="M369" s="707"/>
      <c r="N369" s="708"/>
      <c r="O369" s="698">
        <f t="shared" si="19"/>
        <v>0</v>
      </c>
      <c r="P369" s="696"/>
      <c r="Q369" s="699"/>
      <c r="R369" s="712">
        <f>Tabela4[[#This Row],[Valor contratual cheio]]/(365.25/12)*((365.25/12)-Tabela4[[#This Row],[Dias Inoperantes]])</f>
        <v>0</v>
      </c>
      <c r="S369" s="712">
        <f>Tabela4[[#This Row],[Valor do contrato sem o equipamento]]/(365.25/12)*Tabela4[[#This Row],[Dias Inoperantes]]</f>
        <v>0</v>
      </c>
      <c r="T369" s="710">
        <f>Tabela4[[#This Row],[Valor proporcional dias com o equipamento]]+Tabela4[[#This Row],[Valor proporcional dias sem o equipamento]]</f>
        <v>0</v>
      </c>
      <c r="U369" s="700"/>
      <c r="V369" s="783">
        <f>Tabela4[[#This Row],[Valor contratual cheio]]-Tabela4[[#This Row],[Valor proporcional total]]</f>
        <v>0</v>
      </c>
      <c r="W369" s="772"/>
    </row>
    <row r="370" spans="1:23" ht="15" hidden="1" thickBot="1">
      <c r="A370" s="704"/>
      <c r="B370" s="693"/>
      <c r="C370" s="693"/>
      <c r="D370" s="693"/>
      <c r="E370" s="694"/>
      <c r="F370" s="695"/>
      <c r="G370" s="705"/>
      <c r="H370" s="731"/>
      <c r="I370" s="731"/>
      <c r="J370" s="707"/>
      <c r="K370" s="708"/>
      <c r="L370" s="697">
        <f t="shared" si="20"/>
        <v>0</v>
      </c>
      <c r="M370" s="707"/>
      <c r="N370" s="708"/>
      <c r="O370" s="698">
        <f t="shared" si="19"/>
        <v>0</v>
      </c>
      <c r="P370" s="696"/>
      <c r="Q370" s="699"/>
      <c r="R370" s="712">
        <f>Tabela4[[#This Row],[Valor contratual cheio]]/(365.25/12)*((365.25/12)-Tabela4[[#This Row],[Dias Inoperantes]])</f>
        <v>0</v>
      </c>
      <c r="S370" s="712">
        <f>Tabela4[[#This Row],[Valor do contrato sem o equipamento]]/(365.25/12)*Tabela4[[#This Row],[Dias Inoperantes]]</f>
        <v>0</v>
      </c>
      <c r="T370" s="710">
        <f>Tabela4[[#This Row],[Valor proporcional dias com o equipamento]]+Tabela4[[#This Row],[Valor proporcional dias sem o equipamento]]</f>
        <v>0</v>
      </c>
      <c r="U370" s="700"/>
      <c r="V370" s="783">
        <f>Tabela4[[#This Row],[Valor contratual cheio]]-Tabela4[[#This Row],[Valor proporcional total]]</f>
        <v>0</v>
      </c>
      <c r="W370" s="772"/>
    </row>
    <row r="371" spans="1:23" ht="15" hidden="1" thickBot="1">
      <c r="A371" s="704"/>
      <c r="B371" s="693"/>
      <c r="C371" s="693"/>
      <c r="D371" s="693"/>
      <c r="E371" s="694"/>
      <c r="F371" s="695"/>
      <c r="G371" s="705"/>
      <c r="H371" s="731"/>
      <c r="I371" s="731"/>
      <c r="J371" s="707"/>
      <c r="K371" s="708"/>
      <c r="L371" s="697">
        <f t="shared" si="20"/>
        <v>0</v>
      </c>
      <c r="M371" s="707"/>
      <c r="N371" s="708"/>
      <c r="O371" s="698">
        <f t="shared" si="19"/>
        <v>0</v>
      </c>
      <c r="P371" s="696"/>
      <c r="Q371" s="699"/>
      <c r="R371" s="712">
        <f>Tabela4[[#This Row],[Valor contratual cheio]]/(365.25/12)*((365.25/12)-Tabela4[[#This Row],[Dias Inoperantes]])</f>
        <v>0</v>
      </c>
      <c r="S371" s="712">
        <f>Tabela4[[#This Row],[Valor do contrato sem o equipamento]]/(365.25/12)*Tabela4[[#This Row],[Dias Inoperantes]]</f>
        <v>0</v>
      </c>
      <c r="T371" s="710">
        <f>Tabela4[[#This Row],[Valor proporcional dias com o equipamento]]+Tabela4[[#This Row],[Valor proporcional dias sem o equipamento]]</f>
        <v>0</v>
      </c>
      <c r="U371" s="700"/>
      <c r="V371" s="783">
        <f>Tabela4[[#This Row],[Valor contratual cheio]]-Tabela4[[#This Row],[Valor proporcional total]]</f>
        <v>0</v>
      </c>
      <c r="W371" s="772"/>
    </row>
    <row r="372" spans="1:23" ht="15" hidden="1" thickBot="1">
      <c r="A372" s="704"/>
      <c r="B372" s="693"/>
      <c r="C372" s="693"/>
      <c r="D372" s="693"/>
      <c r="E372" s="694"/>
      <c r="F372" s="695"/>
      <c r="G372" s="705"/>
      <c r="H372" s="731"/>
      <c r="I372" s="731"/>
      <c r="J372" s="707"/>
      <c r="K372" s="708"/>
      <c r="L372" s="697">
        <f t="shared" si="20"/>
        <v>0</v>
      </c>
      <c r="M372" s="707"/>
      <c r="N372" s="708"/>
      <c r="O372" s="698">
        <f t="shared" si="19"/>
        <v>0</v>
      </c>
      <c r="P372" s="696"/>
      <c r="Q372" s="699"/>
      <c r="R372" s="712">
        <f>Tabela4[[#This Row],[Valor contratual cheio]]/(365.25/12)*((365.25/12)-Tabela4[[#This Row],[Dias Inoperantes]])</f>
        <v>0</v>
      </c>
      <c r="S372" s="712">
        <f>Tabela4[[#This Row],[Valor do contrato sem o equipamento]]/(365.25/12)*Tabela4[[#This Row],[Dias Inoperantes]]</f>
        <v>0</v>
      </c>
      <c r="T372" s="710">
        <f>Tabela4[[#This Row],[Valor proporcional dias com o equipamento]]+Tabela4[[#This Row],[Valor proporcional dias sem o equipamento]]</f>
        <v>0</v>
      </c>
      <c r="U372" s="700"/>
      <c r="V372" s="783">
        <f>Tabela4[[#This Row],[Valor contratual cheio]]-Tabela4[[#This Row],[Valor proporcional total]]</f>
        <v>0</v>
      </c>
      <c r="W372" s="772"/>
    </row>
    <row r="373" spans="1:23" ht="15" hidden="1" thickBot="1">
      <c r="A373" s="704"/>
      <c r="B373" s="693"/>
      <c r="C373" s="693"/>
      <c r="D373" s="693"/>
      <c r="E373" s="694"/>
      <c r="F373" s="695"/>
      <c r="G373" s="705"/>
      <c r="H373" s="731"/>
      <c r="I373" s="731"/>
      <c r="J373" s="707"/>
      <c r="K373" s="708"/>
      <c r="L373" s="697">
        <f t="shared" si="20"/>
        <v>0</v>
      </c>
      <c r="M373" s="707"/>
      <c r="N373" s="708"/>
      <c r="O373" s="698">
        <f t="shared" si="19"/>
        <v>0</v>
      </c>
      <c r="P373" s="696"/>
      <c r="Q373" s="699"/>
      <c r="R373" s="712">
        <f>Tabela4[[#This Row],[Valor contratual cheio]]/(365.25/12)*((365.25/12)-Tabela4[[#This Row],[Dias Inoperantes]])</f>
        <v>0</v>
      </c>
      <c r="S373" s="712">
        <f>Tabela4[[#This Row],[Valor do contrato sem o equipamento]]/(365.25/12)*Tabela4[[#This Row],[Dias Inoperantes]]</f>
        <v>0</v>
      </c>
      <c r="T373" s="710">
        <f>Tabela4[[#This Row],[Valor proporcional dias com o equipamento]]+Tabela4[[#This Row],[Valor proporcional dias sem o equipamento]]</f>
        <v>0</v>
      </c>
      <c r="U373" s="700"/>
      <c r="V373" s="783">
        <f>Tabela4[[#This Row],[Valor contratual cheio]]-Tabela4[[#This Row],[Valor proporcional total]]</f>
        <v>0</v>
      </c>
      <c r="W373" s="772"/>
    </row>
    <row r="374" spans="1:23" ht="15" hidden="1" thickBot="1">
      <c r="A374" s="704"/>
      <c r="B374" s="693"/>
      <c r="C374" s="693"/>
      <c r="D374" s="693"/>
      <c r="E374" s="694"/>
      <c r="F374" s="695"/>
      <c r="G374" s="705"/>
      <c r="H374" s="731"/>
      <c r="I374" s="731"/>
      <c r="J374" s="707"/>
      <c r="K374" s="708"/>
      <c r="L374" s="697">
        <f t="shared" si="20"/>
        <v>0</v>
      </c>
      <c r="M374" s="707"/>
      <c r="N374" s="708"/>
      <c r="O374" s="698">
        <f t="shared" ref="O374:O403" si="21">M374*N374</f>
        <v>0</v>
      </c>
      <c r="P374" s="696"/>
      <c r="Q374" s="699"/>
      <c r="R374" s="712">
        <f>Tabela4[[#This Row],[Valor contratual cheio]]/(365.25/12)*((365.25/12)-Tabela4[[#This Row],[Dias Inoperantes]])</f>
        <v>0</v>
      </c>
      <c r="S374" s="712">
        <f>Tabela4[[#This Row],[Valor do contrato sem o equipamento]]/(365.25/12)*Tabela4[[#This Row],[Dias Inoperantes]]</f>
        <v>0</v>
      </c>
      <c r="T374" s="710">
        <f>Tabela4[[#This Row],[Valor proporcional dias com o equipamento]]+Tabela4[[#This Row],[Valor proporcional dias sem o equipamento]]</f>
        <v>0</v>
      </c>
      <c r="U374" s="700"/>
      <c r="V374" s="783">
        <f>Tabela4[[#This Row],[Valor contratual cheio]]-Tabela4[[#This Row],[Valor proporcional total]]</f>
        <v>0</v>
      </c>
      <c r="W374" s="772"/>
    </row>
    <row r="375" spans="1:23" ht="15" hidden="1" thickBot="1">
      <c r="A375" s="704"/>
      <c r="B375" s="693"/>
      <c r="C375" s="693"/>
      <c r="D375" s="693"/>
      <c r="E375" s="694"/>
      <c r="F375" s="695"/>
      <c r="G375" s="705"/>
      <c r="H375" s="731"/>
      <c r="I375" s="731"/>
      <c r="J375" s="707"/>
      <c r="K375" s="708"/>
      <c r="L375" s="697">
        <f t="shared" si="20"/>
        <v>0</v>
      </c>
      <c r="M375" s="707"/>
      <c r="N375" s="708"/>
      <c r="O375" s="698">
        <f t="shared" si="21"/>
        <v>0</v>
      </c>
      <c r="P375" s="696"/>
      <c r="Q375" s="699"/>
      <c r="R375" s="712">
        <f>Tabela4[[#This Row],[Valor contratual cheio]]/(365.25/12)*((365.25/12)-Tabela4[[#This Row],[Dias Inoperantes]])</f>
        <v>0</v>
      </c>
      <c r="S375" s="712">
        <f>Tabela4[[#This Row],[Valor do contrato sem o equipamento]]/(365.25/12)*Tabela4[[#This Row],[Dias Inoperantes]]</f>
        <v>0</v>
      </c>
      <c r="T375" s="710">
        <f>Tabela4[[#This Row],[Valor proporcional dias com o equipamento]]+Tabela4[[#This Row],[Valor proporcional dias sem o equipamento]]</f>
        <v>0</v>
      </c>
      <c r="U375" s="700"/>
      <c r="V375" s="783">
        <f>Tabela4[[#This Row],[Valor contratual cheio]]-Tabela4[[#This Row],[Valor proporcional total]]</f>
        <v>0</v>
      </c>
      <c r="W375" s="772"/>
    </row>
    <row r="376" spans="1:23" ht="15" hidden="1" thickBot="1">
      <c r="A376" s="704"/>
      <c r="B376" s="693"/>
      <c r="C376" s="693"/>
      <c r="D376" s="693"/>
      <c r="E376" s="694"/>
      <c r="F376" s="695"/>
      <c r="G376" s="705"/>
      <c r="H376" s="731"/>
      <c r="I376" s="731"/>
      <c r="J376" s="707"/>
      <c r="K376" s="708"/>
      <c r="L376" s="697">
        <f t="shared" si="20"/>
        <v>0</v>
      </c>
      <c r="M376" s="707"/>
      <c r="N376" s="708"/>
      <c r="O376" s="698">
        <f t="shared" si="21"/>
        <v>0</v>
      </c>
      <c r="P376" s="696"/>
      <c r="Q376" s="699"/>
      <c r="R376" s="712">
        <f>Tabela4[[#This Row],[Valor contratual cheio]]/(365.25/12)*((365.25/12)-Tabela4[[#This Row],[Dias Inoperantes]])</f>
        <v>0</v>
      </c>
      <c r="S376" s="712">
        <f>Tabela4[[#This Row],[Valor do contrato sem o equipamento]]/(365.25/12)*Tabela4[[#This Row],[Dias Inoperantes]]</f>
        <v>0</v>
      </c>
      <c r="T376" s="710">
        <f>Tabela4[[#This Row],[Valor proporcional dias com o equipamento]]+Tabela4[[#This Row],[Valor proporcional dias sem o equipamento]]</f>
        <v>0</v>
      </c>
      <c r="U376" s="700"/>
      <c r="V376" s="783">
        <f>Tabela4[[#This Row],[Valor contratual cheio]]-Tabela4[[#This Row],[Valor proporcional total]]</f>
        <v>0</v>
      </c>
      <c r="W376" s="772"/>
    </row>
    <row r="377" spans="1:23" ht="15" hidden="1" thickBot="1">
      <c r="A377" s="704"/>
      <c r="B377" s="693"/>
      <c r="C377" s="693"/>
      <c r="D377" s="693"/>
      <c r="E377" s="694"/>
      <c r="F377" s="695"/>
      <c r="G377" s="705"/>
      <c r="H377" s="731"/>
      <c r="I377" s="731"/>
      <c r="J377" s="707"/>
      <c r="K377" s="708"/>
      <c r="L377" s="697">
        <f t="shared" si="20"/>
        <v>0</v>
      </c>
      <c r="M377" s="707"/>
      <c r="N377" s="708"/>
      <c r="O377" s="698">
        <f t="shared" si="21"/>
        <v>0</v>
      </c>
      <c r="P377" s="696"/>
      <c r="Q377" s="699"/>
      <c r="R377" s="712">
        <f>Tabela4[[#This Row],[Valor contratual cheio]]/(365.25/12)*((365.25/12)-Tabela4[[#This Row],[Dias Inoperantes]])</f>
        <v>0</v>
      </c>
      <c r="S377" s="712">
        <f>Tabela4[[#This Row],[Valor do contrato sem o equipamento]]/(365.25/12)*Tabela4[[#This Row],[Dias Inoperantes]]</f>
        <v>0</v>
      </c>
      <c r="T377" s="710">
        <f>Tabela4[[#This Row],[Valor proporcional dias com o equipamento]]+Tabela4[[#This Row],[Valor proporcional dias sem o equipamento]]</f>
        <v>0</v>
      </c>
      <c r="U377" s="700"/>
      <c r="V377" s="783">
        <f>Tabela4[[#This Row],[Valor contratual cheio]]-Tabela4[[#This Row],[Valor proporcional total]]</f>
        <v>0</v>
      </c>
      <c r="W377" s="772"/>
    </row>
    <row r="378" spans="1:23" ht="15" hidden="1" thickBot="1">
      <c r="A378" s="704"/>
      <c r="B378" s="693"/>
      <c r="C378" s="693"/>
      <c r="D378" s="693"/>
      <c r="E378" s="694"/>
      <c r="F378" s="695"/>
      <c r="G378" s="705"/>
      <c r="H378" s="731"/>
      <c r="I378" s="731"/>
      <c r="J378" s="707"/>
      <c r="K378" s="708"/>
      <c r="L378" s="697">
        <f t="shared" si="20"/>
        <v>0</v>
      </c>
      <c r="M378" s="707"/>
      <c r="N378" s="708"/>
      <c r="O378" s="698">
        <f t="shared" si="21"/>
        <v>0</v>
      </c>
      <c r="P378" s="696"/>
      <c r="Q378" s="699"/>
      <c r="R378" s="712">
        <f>Tabela4[[#This Row],[Valor contratual cheio]]/(365.25/12)*((365.25/12)-Tabela4[[#This Row],[Dias Inoperantes]])</f>
        <v>0</v>
      </c>
      <c r="S378" s="712">
        <f>Tabela4[[#This Row],[Valor do contrato sem o equipamento]]/(365.25/12)*Tabela4[[#This Row],[Dias Inoperantes]]</f>
        <v>0</v>
      </c>
      <c r="T378" s="710">
        <f>Tabela4[[#This Row],[Valor proporcional dias com o equipamento]]+Tabela4[[#This Row],[Valor proporcional dias sem o equipamento]]</f>
        <v>0</v>
      </c>
      <c r="U378" s="700"/>
      <c r="V378" s="783">
        <f>Tabela4[[#This Row],[Valor contratual cheio]]-Tabela4[[#This Row],[Valor proporcional total]]</f>
        <v>0</v>
      </c>
      <c r="W378" s="772"/>
    </row>
    <row r="379" spans="1:23" ht="15" hidden="1" thickBot="1">
      <c r="A379" s="704"/>
      <c r="B379" s="693"/>
      <c r="C379" s="693"/>
      <c r="D379" s="693"/>
      <c r="E379" s="694"/>
      <c r="F379" s="695"/>
      <c r="G379" s="705"/>
      <c r="H379" s="731"/>
      <c r="I379" s="731"/>
      <c r="J379" s="707"/>
      <c r="K379" s="708"/>
      <c r="L379" s="697">
        <f t="shared" si="20"/>
        <v>0</v>
      </c>
      <c r="M379" s="707"/>
      <c r="N379" s="708"/>
      <c r="O379" s="698">
        <f t="shared" si="21"/>
        <v>0</v>
      </c>
      <c r="P379" s="696"/>
      <c r="Q379" s="699"/>
      <c r="R379" s="712">
        <f>Tabela4[[#This Row],[Valor contratual cheio]]/(365.25/12)*((365.25/12)-Tabela4[[#This Row],[Dias Inoperantes]])</f>
        <v>0</v>
      </c>
      <c r="S379" s="712">
        <f>Tabela4[[#This Row],[Valor do contrato sem o equipamento]]/(365.25/12)*Tabela4[[#This Row],[Dias Inoperantes]]</f>
        <v>0</v>
      </c>
      <c r="T379" s="710">
        <f>Tabela4[[#This Row],[Valor proporcional dias com o equipamento]]+Tabela4[[#This Row],[Valor proporcional dias sem o equipamento]]</f>
        <v>0</v>
      </c>
      <c r="U379" s="700"/>
      <c r="V379" s="783">
        <f>Tabela4[[#This Row],[Valor contratual cheio]]-Tabela4[[#This Row],[Valor proporcional total]]</f>
        <v>0</v>
      </c>
      <c r="W379" s="772"/>
    </row>
    <row r="380" spans="1:23" ht="15" hidden="1" thickBot="1">
      <c r="A380" s="704"/>
      <c r="B380" s="693"/>
      <c r="C380" s="693"/>
      <c r="D380" s="693"/>
      <c r="E380" s="694"/>
      <c r="F380" s="695"/>
      <c r="G380" s="705"/>
      <c r="H380" s="731"/>
      <c r="I380" s="731"/>
      <c r="J380" s="707"/>
      <c r="K380" s="708"/>
      <c r="L380" s="697">
        <f t="shared" si="20"/>
        <v>0</v>
      </c>
      <c r="M380" s="707"/>
      <c r="N380" s="708"/>
      <c r="O380" s="698">
        <f t="shared" si="21"/>
        <v>0</v>
      </c>
      <c r="P380" s="696"/>
      <c r="Q380" s="699"/>
      <c r="R380" s="712">
        <f>Tabela4[[#This Row],[Valor contratual cheio]]/(365.25/12)*((365.25/12)-Tabela4[[#This Row],[Dias Inoperantes]])</f>
        <v>0</v>
      </c>
      <c r="S380" s="712">
        <f>Tabela4[[#This Row],[Valor do contrato sem o equipamento]]/(365.25/12)*Tabela4[[#This Row],[Dias Inoperantes]]</f>
        <v>0</v>
      </c>
      <c r="T380" s="710">
        <f>Tabela4[[#This Row],[Valor proporcional dias com o equipamento]]+Tabela4[[#This Row],[Valor proporcional dias sem o equipamento]]</f>
        <v>0</v>
      </c>
      <c r="U380" s="700"/>
      <c r="V380" s="783">
        <f>Tabela4[[#This Row],[Valor contratual cheio]]-Tabela4[[#This Row],[Valor proporcional total]]</f>
        <v>0</v>
      </c>
      <c r="W380" s="772"/>
    </row>
    <row r="381" spans="1:23" ht="15" hidden="1" thickBot="1">
      <c r="A381" s="704"/>
      <c r="B381" s="693"/>
      <c r="C381" s="693"/>
      <c r="D381" s="693"/>
      <c r="E381" s="694"/>
      <c r="F381" s="695"/>
      <c r="G381" s="705"/>
      <c r="H381" s="731"/>
      <c r="I381" s="731"/>
      <c r="J381" s="707"/>
      <c r="K381" s="708"/>
      <c r="L381" s="697">
        <f t="shared" si="20"/>
        <v>0</v>
      </c>
      <c r="M381" s="707"/>
      <c r="N381" s="708"/>
      <c r="O381" s="698">
        <f t="shared" si="21"/>
        <v>0</v>
      </c>
      <c r="P381" s="696"/>
      <c r="Q381" s="699"/>
      <c r="R381" s="712">
        <f>Tabela4[[#This Row],[Valor contratual cheio]]/(365.25/12)*((365.25/12)-Tabela4[[#This Row],[Dias Inoperantes]])</f>
        <v>0</v>
      </c>
      <c r="S381" s="712">
        <f>Tabela4[[#This Row],[Valor do contrato sem o equipamento]]/(365.25/12)*Tabela4[[#This Row],[Dias Inoperantes]]</f>
        <v>0</v>
      </c>
      <c r="T381" s="710">
        <f>Tabela4[[#This Row],[Valor proporcional dias com o equipamento]]+Tabela4[[#This Row],[Valor proporcional dias sem o equipamento]]</f>
        <v>0</v>
      </c>
      <c r="U381" s="700"/>
      <c r="V381" s="783">
        <f>Tabela4[[#This Row],[Valor contratual cheio]]-Tabela4[[#This Row],[Valor proporcional total]]</f>
        <v>0</v>
      </c>
      <c r="W381" s="772"/>
    </row>
    <row r="382" spans="1:23" ht="15" hidden="1" thickBot="1">
      <c r="A382" s="704"/>
      <c r="B382" s="693"/>
      <c r="C382" s="693"/>
      <c r="D382" s="693"/>
      <c r="E382" s="694"/>
      <c r="F382" s="695"/>
      <c r="G382" s="705"/>
      <c r="H382" s="731"/>
      <c r="I382" s="731"/>
      <c r="J382" s="707"/>
      <c r="K382" s="708"/>
      <c r="L382" s="697">
        <f t="shared" si="20"/>
        <v>0</v>
      </c>
      <c r="M382" s="707"/>
      <c r="N382" s="708"/>
      <c r="O382" s="698">
        <f t="shared" si="21"/>
        <v>0</v>
      </c>
      <c r="P382" s="696"/>
      <c r="Q382" s="699"/>
      <c r="R382" s="712">
        <f>Tabela4[[#This Row],[Valor contratual cheio]]/(365.25/12)*((365.25/12)-Tabela4[[#This Row],[Dias Inoperantes]])</f>
        <v>0</v>
      </c>
      <c r="S382" s="712">
        <f>Tabela4[[#This Row],[Valor do contrato sem o equipamento]]/(365.25/12)*Tabela4[[#This Row],[Dias Inoperantes]]</f>
        <v>0</v>
      </c>
      <c r="T382" s="710">
        <f>Tabela4[[#This Row],[Valor proporcional dias com o equipamento]]+Tabela4[[#This Row],[Valor proporcional dias sem o equipamento]]</f>
        <v>0</v>
      </c>
      <c r="U382" s="700"/>
      <c r="V382" s="783">
        <f>Tabela4[[#This Row],[Valor contratual cheio]]-Tabela4[[#This Row],[Valor proporcional total]]</f>
        <v>0</v>
      </c>
      <c r="W382" s="772"/>
    </row>
    <row r="383" spans="1:23" ht="15" hidden="1" thickBot="1">
      <c r="A383" s="704"/>
      <c r="B383" s="693"/>
      <c r="C383" s="693"/>
      <c r="D383" s="693"/>
      <c r="E383" s="694"/>
      <c r="F383" s="695"/>
      <c r="G383" s="705"/>
      <c r="H383" s="731"/>
      <c r="I383" s="731"/>
      <c r="J383" s="707"/>
      <c r="K383" s="708"/>
      <c r="L383" s="697">
        <f t="shared" si="20"/>
        <v>0</v>
      </c>
      <c r="M383" s="707"/>
      <c r="N383" s="708"/>
      <c r="O383" s="698">
        <f t="shared" si="21"/>
        <v>0</v>
      </c>
      <c r="P383" s="696"/>
      <c r="Q383" s="699"/>
      <c r="R383" s="712">
        <f>Tabela4[[#This Row],[Valor contratual cheio]]/(365.25/12)*((365.25/12)-Tabela4[[#This Row],[Dias Inoperantes]])</f>
        <v>0</v>
      </c>
      <c r="S383" s="712">
        <f>Tabela4[[#This Row],[Valor do contrato sem o equipamento]]/(365.25/12)*Tabela4[[#This Row],[Dias Inoperantes]]</f>
        <v>0</v>
      </c>
      <c r="T383" s="710">
        <f>Tabela4[[#This Row],[Valor proporcional dias com o equipamento]]+Tabela4[[#This Row],[Valor proporcional dias sem o equipamento]]</f>
        <v>0</v>
      </c>
      <c r="U383" s="700"/>
      <c r="V383" s="783">
        <f>Tabela4[[#This Row],[Valor contratual cheio]]-Tabela4[[#This Row],[Valor proporcional total]]</f>
        <v>0</v>
      </c>
      <c r="W383" s="772"/>
    </row>
    <row r="384" spans="1:23" ht="15" hidden="1" thickBot="1">
      <c r="A384" s="704"/>
      <c r="B384" s="693"/>
      <c r="C384" s="693"/>
      <c r="D384" s="693"/>
      <c r="E384" s="694"/>
      <c r="F384" s="695"/>
      <c r="G384" s="705"/>
      <c r="H384" s="731"/>
      <c r="I384" s="731"/>
      <c r="J384" s="707"/>
      <c r="K384" s="708"/>
      <c r="L384" s="697">
        <f t="shared" si="20"/>
        <v>0</v>
      </c>
      <c r="M384" s="707"/>
      <c r="N384" s="708"/>
      <c r="O384" s="698">
        <f t="shared" si="21"/>
        <v>0</v>
      </c>
      <c r="P384" s="696"/>
      <c r="Q384" s="699"/>
      <c r="R384" s="712">
        <f>Tabela4[[#This Row],[Valor contratual cheio]]/(365.25/12)*((365.25/12)-Tabela4[[#This Row],[Dias Inoperantes]])</f>
        <v>0</v>
      </c>
      <c r="S384" s="712">
        <f>Tabela4[[#This Row],[Valor do contrato sem o equipamento]]/(365.25/12)*Tabela4[[#This Row],[Dias Inoperantes]]</f>
        <v>0</v>
      </c>
      <c r="T384" s="710">
        <f>Tabela4[[#This Row],[Valor proporcional dias com o equipamento]]+Tabela4[[#This Row],[Valor proporcional dias sem o equipamento]]</f>
        <v>0</v>
      </c>
      <c r="U384" s="700"/>
      <c r="V384" s="783">
        <f>Tabela4[[#This Row],[Valor contratual cheio]]-Tabela4[[#This Row],[Valor proporcional total]]</f>
        <v>0</v>
      </c>
      <c r="W384" s="772"/>
    </row>
    <row r="385" spans="1:23" ht="15" hidden="1" thickBot="1">
      <c r="A385" s="704"/>
      <c r="B385" s="693"/>
      <c r="C385" s="693"/>
      <c r="D385" s="693"/>
      <c r="E385" s="694"/>
      <c r="F385" s="695"/>
      <c r="G385" s="705"/>
      <c r="H385" s="731"/>
      <c r="I385" s="731"/>
      <c r="J385" s="707"/>
      <c r="K385" s="708"/>
      <c r="L385" s="697">
        <f t="shared" si="20"/>
        <v>0</v>
      </c>
      <c r="M385" s="707"/>
      <c r="N385" s="708"/>
      <c r="O385" s="698">
        <f t="shared" si="21"/>
        <v>0</v>
      </c>
      <c r="P385" s="696"/>
      <c r="Q385" s="699"/>
      <c r="R385" s="712">
        <f>Tabela4[[#This Row],[Valor contratual cheio]]/(365.25/12)*((365.25/12)-Tabela4[[#This Row],[Dias Inoperantes]])</f>
        <v>0</v>
      </c>
      <c r="S385" s="712">
        <f>Tabela4[[#This Row],[Valor do contrato sem o equipamento]]/(365.25/12)*Tabela4[[#This Row],[Dias Inoperantes]]</f>
        <v>0</v>
      </c>
      <c r="T385" s="710">
        <f>Tabela4[[#This Row],[Valor proporcional dias com o equipamento]]+Tabela4[[#This Row],[Valor proporcional dias sem o equipamento]]</f>
        <v>0</v>
      </c>
      <c r="U385" s="700"/>
      <c r="V385" s="783">
        <f>Tabela4[[#This Row],[Valor contratual cheio]]-Tabela4[[#This Row],[Valor proporcional total]]</f>
        <v>0</v>
      </c>
      <c r="W385" s="772"/>
    </row>
    <row r="386" spans="1:23" ht="15" hidden="1" thickBot="1">
      <c r="A386" s="704"/>
      <c r="B386" s="693"/>
      <c r="C386" s="693"/>
      <c r="D386" s="693"/>
      <c r="E386" s="694"/>
      <c r="F386" s="695"/>
      <c r="G386" s="705"/>
      <c r="H386" s="731"/>
      <c r="I386" s="731"/>
      <c r="J386" s="707"/>
      <c r="K386" s="708"/>
      <c r="L386" s="697">
        <f t="shared" si="20"/>
        <v>0</v>
      </c>
      <c r="M386" s="707"/>
      <c r="N386" s="708"/>
      <c r="O386" s="698">
        <f t="shared" si="21"/>
        <v>0</v>
      </c>
      <c r="P386" s="696"/>
      <c r="Q386" s="699"/>
      <c r="R386" s="712">
        <f>Tabela4[[#This Row],[Valor contratual cheio]]/(365.25/12)*((365.25/12)-Tabela4[[#This Row],[Dias Inoperantes]])</f>
        <v>0</v>
      </c>
      <c r="S386" s="712">
        <f>Tabela4[[#This Row],[Valor do contrato sem o equipamento]]/(365.25/12)*Tabela4[[#This Row],[Dias Inoperantes]]</f>
        <v>0</v>
      </c>
      <c r="T386" s="710">
        <f>Tabela4[[#This Row],[Valor proporcional dias com o equipamento]]+Tabela4[[#This Row],[Valor proporcional dias sem o equipamento]]</f>
        <v>0</v>
      </c>
      <c r="U386" s="700"/>
      <c r="V386" s="783">
        <f>Tabela4[[#This Row],[Valor contratual cheio]]-Tabela4[[#This Row],[Valor proporcional total]]</f>
        <v>0</v>
      </c>
      <c r="W386" s="772"/>
    </row>
    <row r="387" spans="1:23" ht="15" hidden="1" thickBot="1">
      <c r="A387" s="704"/>
      <c r="B387" s="693"/>
      <c r="C387" s="693"/>
      <c r="D387" s="693"/>
      <c r="E387" s="694"/>
      <c r="F387" s="695"/>
      <c r="G387" s="705"/>
      <c r="H387" s="731"/>
      <c r="I387" s="731"/>
      <c r="J387" s="707"/>
      <c r="K387" s="708"/>
      <c r="L387" s="697">
        <f t="shared" si="20"/>
        <v>0</v>
      </c>
      <c r="M387" s="707"/>
      <c r="N387" s="708"/>
      <c r="O387" s="698">
        <f t="shared" si="21"/>
        <v>0</v>
      </c>
      <c r="P387" s="696"/>
      <c r="Q387" s="699"/>
      <c r="R387" s="712">
        <f>Tabela4[[#This Row],[Valor contratual cheio]]/(365.25/12)*((365.25/12)-Tabela4[[#This Row],[Dias Inoperantes]])</f>
        <v>0</v>
      </c>
      <c r="S387" s="712">
        <f>Tabela4[[#This Row],[Valor do contrato sem o equipamento]]/(365.25/12)*Tabela4[[#This Row],[Dias Inoperantes]]</f>
        <v>0</v>
      </c>
      <c r="T387" s="710">
        <f>Tabela4[[#This Row],[Valor proporcional dias com o equipamento]]+Tabela4[[#This Row],[Valor proporcional dias sem o equipamento]]</f>
        <v>0</v>
      </c>
      <c r="U387" s="700"/>
      <c r="V387" s="783">
        <f>Tabela4[[#This Row],[Valor contratual cheio]]-Tabela4[[#This Row],[Valor proporcional total]]</f>
        <v>0</v>
      </c>
      <c r="W387" s="772"/>
    </row>
    <row r="388" spans="1:23" ht="15" hidden="1" thickBot="1">
      <c r="A388" s="704"/>
      <c r="B388" s="693"/>
      <c r="C388" s="693"/>
      <c r="D388" s="693"/>
      <c r="E388" s="694"/>
      <c r="F388" s="695"/>
      <c r="G388" s="705"/>
      <c r="H388" s="731"/>
      <c r="I388" s="731"/>
      <c r="J388" s="707"/>
      <c r="K388" s="708"/>
      <c r="L388" s="697">
        <f t="shared" si="20"/>
        <v>0</v>
      </c>
      <c r="M388" s="707"/>
      <c r="N388" s="708"/>
      <c r="O388" s="698">
        <f t="shared" si="21"/>
        <v>0</v>
      </c>
      <c r="P388" s="696"/>
      <c r="Q388" s="699"/>
      <c r="R388" s="712">
        <f>Tabela4[[#This Row],[Valor contratual cheio]]/(365.25/12)*((365.25/12)-Tabela4[[#This Row],[Dias Inoperantes]])</f>
        <v>0</v>
      </c>
      <c r="S388" s="712">
        <f>Tabela4[[#This Row],[Valor do contrato sem o equipamento]]/(365.25/12)*Tabela4[[#This Row],[Dias Inoperantes]]</f>
        <v>0</v>
      </c>
      <c r="T388" s="710">
        <f>Tabela4[[#This Row],[Valor proporcional dias com o equipamento]]+Tabela4[[#This Row],[Valor proporcional dias sem o equipamento]]</f>
        <v>0</v>
      </c>
      <c r="U388" s="700"/>
      <c r="V388" s="783">
        <f>Tabela4[[#This Row],[Valor contratual cheio]]-Tabela4[[#This Row],[Valor proporcional total]]</f>
        <v>0</v>
      </c>
      <c r="W388" s="772"/>
    </row>
    <row r="389" spans="1:23" ht="15" hidden="1" thickBot="1">
      <c r="A389" s="704"/>
      <c r="B389" s="693"/>
      <c r="C389" s="693"/>
      <c r="D389" s="693"/>
      <c r="E389" s="694"/>
      <c r="F389" s="695"/>
      <c r="G389" s="705"/>
      <c r="H389" s="731"/>
      <c r="I389" s="731"/>
      <c r="J389" s="707"/>
      <c r="K389" s="708"/>
      <c r="L389" s="697">
        <f t="shared" si="20"/>
        <v>0</v>
      </c>
      <c r="M389" s="707"/>
      <c r="N389" s="708"/>
      <c r="O389" s="698">
        <f t="shared" si="21"/>
        <v>0</v>
      </c>
      <c r="P389" s="696"/>
      <c r="Q389" s="699"/>
      <c r="R389" s="712">
        <f>Tabela4[[#This Row],[Valor contratual cheio]]/(365.25/12)*((365.25/12)-Tabela4[[#This Row],[Dias Inoperantes]])</f>
        <v>0</v>
      </c>
      <c r="S389" s="712">
        <f>Tabela4[[#This Row],[Valor do contrato sem o equipamento]]/(365.25/12)*Tabela4[[#This Row],[Dias Inoperantes]]</f>
        <v>0</v>
      </c>
      <c r="T389" s="710">
        <f>Tabela4[[#This Row],[Valor proporcional dias com o equipamento]]+Tabela4[[#This Row],[Valor proporcional dias sem o equipamento]]</f>
        <v>0</v>
      </c>
      <c r="U389" s="700"/>
      <c r="V389" s="783">
        <f>Tabela4[[#This Row],[Valor contratual cheio]]-Tabela4[[#This Row],[Valor proporcional total]]</f>
        <v>0</v>
      </c>
      <c r="W389" s="772"/>
    </row>
    <row r="390" spans="1:23" ht="15" hidden="1" thickBot="1">
      <c r="A390" s="704"/>
      <c r="B390" s="693"/>
      <c r="C390" s="693"/>
      <c r="D390" s="693"/>
      <c r="E390" s="694"/>
      <c r="F390" s="695"/>
      <c r="G390" s="705"/>
      <c r="H390" s="731"/>
      <c r="I390" s="731"/>
      <c r="J390" s="707"/>
      <c r="K390" s="708"/>
      <c r="L390" s="697">
        <f t="shared" si="20"/>
        <v>0</v>
      </c>
      <c r="M390" s="707"/>
      <c r="N390" s="708"/>
      <c r="O390" s="698">
        <f t="shared" si="21"/>
        <v>0</v>
      </c>
      <c r="P390" s="696"/>
      <c r="Q390" s="699"/>
      <c r="R390" s="712">
        <f>Tabela4[[#This Row],[Valor contratual cheio]]/(365.25/12)*((365.25/12)-Tabela4[[#This Row],[Dias Inoperantes]])</f>
        <v>0</v>
      </c>
      <c r="S390" s="712">
        <f>Tabela4[[#This Row],[Valor do contrato sem o equipamento]]/(365.25/12)*Tabela4[[#This Row],[Dias Inoperantes]]</f>
        <v>0</v>
      </c>
      <c r="T390" s="710">
        <f>Tabela4[[#This Row],[Valor proporcional dias com o equipamento]]+Tabela4[[#This Row],[Valor proporcional dias sem o equipamento]]</f>
        <v>0</v>
      </c>
      <c r="U390" s="700"/>
      <c r="V390" s="783">
        <f>Tabela4[[#This Row],[Valor contratual cheio]]-Tabela4[[#This Row],[Valor proporcional total]]</f>
        <v>0</v>
      </c>
      <c r="W390" s="772"/>
    </row>
    <row r="391" spans="1:23" ht="15" hidden="1" thickBot="1">
      <c r="A391" s="704"/>
      <c r="B391" s="693"/>
      <c r="C391" s="693"/>
      <c r="D391" s="693"/>
      <c r="E391" s="694"/>
      <c r="F391" s="695"/>
      <c r="G391" s="705"/>
      <c r="H391" s="731"/>
      <c r="I391" s="731"/>
      <c r="J391" s="707"/>
      <c r="K391" s="708"/>
      <c r="L391" s="697">
        <f t="shared" si="20"/>
        <v>0</v>
      </c>
      <c r="M391" s="707"/>
      <c r="N391" s="708"/>
      <c r="O391" s="698">
        <f t="shared" si="21"/>
        <v>0</v>
      </c>
      <c r="P391" s="696"/>
      <c r="Q391" s="699"/>
      <c r="R391" s="712">
        <f>Tabela4[[#This Row],[Valor contratual cheio]]/(365.25/12)*((365.25/12)-Tabela4[[#This Row],[Dias Inoperantes]])</f>
        <v>0</v>
      </c>
      <c r="S391" s="712">
        <f>Tabela4[[#This Row],[Valor do contrato sem o equipamento]]/(365.25/12)*Tabela4[[#This Row],[Dias Inoperantes]]</f>
        <v>0</v>
      </c>
      <c r="T391" s="710">
        <f>Tabela4[[#This Row],[Valor proporcional dias com o equipamento]]+Tabela4[[#This Row],[Valor proporcional dias sem o equipamento]]</f>
        <v>0</v>
      </c>
      <c r="U391" s="700"/>
      <c r="V391" s="783">
        <f>Tabela4[[#This Row],[Valor contratual cheio]]-Tabela4[[#This Row],[Valor proporcional total]]</f>
        <v>0</v>
      </c>
      <c r="W391" s="772"/>
    </row>
    <row r="392" spans="1:23" ht="15" hidden="1" thickBot="1">
      <c r="A392" s="704"/>
      <c r="B392" s="693"/>
      <c r="C392" s="693"/>
      <c r="D392" s="693"/>
      <c r="E392" s="694"/>
      <c r="F392" s="695"/>
      <c r="G392" s="705"/>
      <c r="H392" s="731"/>
      <c r="I392" s="731"/>
      <c r="J392" s="707"/>
      <c r="K392" s="708"/>
      <c r="L392" s="697">
        <f t="shared" si="20"/>
        <v>0</v>
      </c>
      <c r="M392" s="707"/>
      <c r="N392" s="708"/>
      <c r="O392" s="698">
        <f t="shared" si="21"/>
        <v>0</v>
      </c>
      <c r="P392" s="696"/>
      <c r="Q392" s="699"/>
      <c r="R392" s="712">
        <f>Tabela4[[#This Row],[Valor contratual cheio]]/(365.25/12)*((365.25/12)-Tabela4[[#This Row],[Dias Inoperantes]])</f>
        <v>0</v>
      </c>
      <c r="S392" s="712">
        <f>Tabela4[[#This Row],[Valor do contrato sem o equipamento]]/(365.25/12)*Tabela4[[#This Row],[Dias Inoperantes]]</f>
        <v>0</v>
      </c>
      <c r="T392" s="710">
        <f>Tabela4[[#This Row],[Valor proporcional dias com o equipamento]]+Tabela4[[#This Row],[Valor proporcional dias sem o equipamento]]</f>
        <v>0</v>
      </c>
      <c r="U392" s="700"/>
      <c r="V392" s="783">
        <f>Tabela4[[#This Row],[Valor contratual cheio]]-Tabela4[[#This Row],[Valor proporcional total]]</f>
        <v>0</v>
      </c>
      <c r="W392" s="772"/>
    </row>
    <row r="393" spans="1:23" ht="15" hidden="1" thickBot="1">
      <c r="A393" s="704"/>
      <c r="B393" s="693"/>
      <c r="C393" s="693"/>
      <c r="D393" s="693"/>
      <c r="E393" s="694"/>
      <c r="F393" s="695"/>
      <c r="G393" s="705"/>
      <c r="H393" s="731"/>
      <c r="I393" s="731"/>
      <c r="J393" s="707"/>
      <c r="K393" s="708"/>
      <c r="L393" s="697">
        <f t="shared" si="20"/>
        <v>0</v>
      </c>
      <c r="M393" s="707"/>
      <c r="N393" s="708"/>
      <c r="O393" s="698">
        <f t="shared" si="21"/>
        <v>0</v>
      </c>
      <c r="P393" s="696"/>
      <c r="Q393" s="699"/>
      <c r="R393" s="712">
        <f>Tabela4[[#This Row],[Valor contratual cheio]]/(365.25/12)*((365.25/12)-Tabela4[[#This Row],[Dias Inoperantes]])</f>
        <v>0</v>
      </c>
      <c r="S393" s="712">
        <f>Tabela4[[#This Row],[Valor do contrato sem o equipamento]]/(365.25/12)*Tabela4[[#This Row],[Dias Inoperantes]]</f>
        <v>0</v>
      </c>
      <c r="T393" s="710">
        <f>Tabela4[[#This Row],[Valor proporcional dias com o equipamento]]+Tabela4[[#This Row],[Valor proporcional dias sem o equipamento]]</f>
        <v>0</v>
      </c>
      <c r="U393" s="700"/>
      <c r="V393" s="783">
        <f>Tabela4[[#This Row],[Valor contratual cheio]]-Tabela4[[#This Row],[Valor proporcional total]]</f>
        <v>0</v>
      </c>
      <c r="W393" s="772"/>
    </row>
    <row r="394" spans="1:23" ht="15" hidden="1" thickBot="1">
      <c r="A394" s="704"/>
      <c r="B394" s="693"/>
      <c r="C394" s="693"/>
      <c r="D394" s="693"/>
      <c r="E394" s="694"/>
      <c r="F394" s="695"/>
      <c r="G394" s="705"/>
      <c r="H394" s="731"/>
      <c r="I394" s="731"/>
      <c r="J394" s="707"/>
      <c r="K394" s="708"/>
      <c r="L394" s="697">
        <f t="shared" si="20"/>
        <v>0</v>
      </c>
      <c r="M394" s="707"/>
      <c r="N394" s="708"/>
      <c r="O394" s="698">
        <f t="shared" si="21"/>
        <v>0</v>
      </c>
      <c r="P394" s="696"/>
      <c r="Q394" s="699"/>
      <c r="R394" s="712">
        <f>Tabela4[[#This Row],[Valor contratual cheio]]/(365.25/12)*((365.25/12)-Tabela4[[#This Row],[Dias Inoperantes]])</f>
        <v>0</v>
      </c>
      <c r="S394" s="712">
        <f>Tabela4[[#This Row],[Valor do contrato sem o equipamento]]/(365.25/12)*Tabela4[[#This Row],[Dias Inoperantes]]</f>
        <v>0</v>
      </c>
      <c r="T394" s="710">
        <f>Tabela4[[#This Row],[Valor proporcional dias com o equipamento]]+Tabela4[[#This Row],[Valor proporcional dias sem o equipamento]]</f>
        <v>0</v>
      </c>
      <c r="U394" s="700"/>
      <c r="V394" s="783">
        <f>Tabela4[[#This Row],[Valor contratual cheio]]-Tabela4[[#This Row],[Valor proporcional total]]</f>
        <v>0</v>
      </c>
      <c r="W394" s="772"/>
    </row>
    <row r="395" spans="1:23" ht="15" hidden="1" thickBot="1">
      <c r="A395" s="704"/>
      <c r="B395" s="693"/>
      <c r="C395" s="693"/>
      <c r="D395" s="693"/>
      <c r="E395" s="694"/>
      <c r="F395" s="695"/>
      <c r="G395" s="705"/>
      <c r="H395" s="731"/>
      <c r="I395" s="731"/>
      <c r="J395" s="707"/>
      <c r="K395" s="708"/>
      <c r="L395" s="697">
        <f t="shared" si="20"/>
        <v>0</v>
      </c>
      <c r="M395" s="707"/>
      <c r="N395" s="708"/>
      <c r="O395" s="698">
        <f t="shared" si="21"/>
        <v>0</v>
      </c>
      <c r="P395" s="696"/>
      <c r="Q395" s="699"/>
      <c r="R395" s="712">
        <f>Tabela4[[#This Row],[Valor contratual cheio]]/(365.25/12)*((365.25/12)-Tabela4[[#This Row],[Dias Inoperantes]])</f>
        <v>0</v>
      </c>
      <c r="S395" s="712">
        <f>Tabela4[[#This Row],[Valor do contrato sem o equipamento]]/(365.25/12)*Tabela4[[#This Row],[Dias Inoperantes]]</f>
        <v>0</v>
      </c>
      <c r="T395" s="710">
        <f>Tabela4[[#This Row],[Valor proporcional dias com o equipamento]]+Tabela4[[#This Row],[Valor proporcional dias sem o equipamento]]</f>
        <v>0</v>
      </c>
      <c r="U395" s="700"/>
      <c r="V395" s="783">
        <f>Tabela4[[#This Row],[Valor contratual cheio]]-Tabela4[[#This Row],[Valor proporcional total]]</f>
        <v>0</v>
      </c>
      <c r="W395" s="772"/>
    </row>
    <row r="396" spans="1:23" ht="15" hidden="1" thickBot="1">
      <c r="A396" s="704"/>
      <c r="B396" s="693"/>
      <c r="C396" s="693"/>
      <c r="D396" s="693"/>
      <c r="E396" s="694"/>
      <c r="F396" s="695"/>
      <c r="G396" s="705"/>
      <c r="H396" s="731"/>
      <c r="I396" s="731"/>
      <c r="J396" s="707"/>
      <c r="K396" s="708"/>
      <c r="L396" s="697">
        <f t="shared" si="20"/>
        <v>0</v>
      </c>
      <c r="M396" s="707"/>
      <c r="N396" s="708"/>
      <c r="O396" s="698">
        <f t="shared" si="21"/>
        <v>0</v>
      </c>
      <c r="P396" s="696"/>
      <c r="Q396" s="699"/>
      <c r="R396" s="712">
        <f>Tabela4[[#This Row],[Valor contratual cheio]]/(365.25/12)*((365.25/12)-Tabela4[[#This Row],[Dias Inoperantes]])</f>
        <v>0</v>
      </c>
      <c r="S396" s="712">
        <f>Tabela4[[#This Row],[Valor do contrato sem o equipamento]]/(365.25/12)*Tabela4[[#This Row],[Dias Inoperantes]]</f>
        <v>0</v>
      </c>
      <c r="T396" s="710">
        <f>Tabela4[[#This Row],[Valor proporcional dias com o equipamento]]+Tabela4[[#This Row],[Valor proporcional dias sem o equipamento]]</f>
        <v>0</v>
      </c>
      <c r="U396" s="700"/>
      <c r="V396" s="783">
        <f>Tabela4[[#This Row],[Valor contratual cheio]]-Tabela4[[#This Row],[Valor proporcional total]]</f>
        <v>0</v>
      </c>
      <c r="W396" s="772"/>
    </row>
    <row r="397" spans="1:23" ht="15" hidden="1" thickBot="1">
      <c r="A397" s="704"/>
      <c r="B397" s="693"/>
      <c r="C397" s="693"/>
      <c r="D397" s="693"/>
      <c r="E397" s="694"/>
      <c r="F397" s="695"/>
      <c r="G397" s="705"/>
      <c r="H397" s="731"/>
      <c r="I397" s="731"/>
      <c r="J397" s="707"/>
      <c r="K397" s="708"/>
      <c r="L397" s="697">
        <f t="shared" si="20"/>
        <v>0</v>
      </c>
      <c r="M397" s="707"/>
      <c r="N397" s="708"/>
      <c r="O397" s="698">
        <f t="shared" si="21"/>
        <v>0</v>
      </c>
      <c r="P397" s="696"/>
      <c r="Q397" s="699"/>
      <c r="R397" s="712">
        <f>Tabela4[[#This Row],[Valor contratual cheio]]/(365.25/12)*((365.25/12)-Tabela4[[#This Row],[Dias Inoperantes]])</f>
        <v>0</v>
      </c>
      <c r="S397" s="712">
        <f>Tabela4[[#This Row],[Valor do contrato sem o equipamento]]/(365.25/12)*Tabela4[[#This Row],[Dias Inoperantes]]</f>
        <v>0</v>
      </c>
      <c r="T397" s="710">
        <f>Tabela4[[#This Row],[Valor proporcional dias com o equipamento]]+Tabela4[[#This Row],[Valor proporcional dias sem o equipamento]]</f>
        <v>0</v>
      </c>
      <c r="U397" s="700"/>
      <c r="V397" s="783">
        <f>Tabela4[[#This Row],[Valor contratual cheio]]-Tabela4[[#This Row],[Valor proporcional total]]</f>
        <v>0</v>
      </c>
      <c r="W397" s="772"/>
    </row>
    <row r="398" spans="1:23" ht="15" hidden="1" thickBot="1">
      <c r="A398" s="704"/>
      <c r="B398" s="693"/>
      <c r="C398" s="693"/>
      <c r="D398" s="693"/>
      <c r="E398" s="694"/>
      <c r="F398" s="695"/>
      <c r="G398" s="705"/>
      <c r="H398" s="731"/>
      <c r="I398" s="731"/>
      <c r="J398" s="707"/>
      <c r="K398" s="708"/>
      <c r="L398" s="697">
        <f t="shared" si="20"/>
        <v>0</v>
      </c>
      <c r="M398" s="707"/>
      <c r="N398" s="708"/>
      <c r="O398" s="698">
        <f t="shared" si="21"/>
        <v>0</v>
      </c>
      <c r="P398" s="696"/>
      <c r="Q398" s="699"/>
      <c r="R398" s="712">
        <f>Tabela4[[#This Row],[Valor contratual cheio]]/(365.25/12)*((365.25/12)-Tabela4[[#This Row],[Dias Inoperantes]])</f>
        <v>0</v>
      </c>
      <c r="S398" s="712">
        <f>Tabela4[[#This Row],[Valor do contrato sem o equipamento]]/(365.25/12)*Tabela4[[#This Row],[Dias Inoperantes]]</f>
        <v>0</v>
      </c>
      <c r="T398" s="710">
        <f>Tabela4[[#This Row],[Valor proporcional dias com o equipamento]]+Tabela4[[#This Row],[Valor proporcional dias sem o equipamento]]</f>
        <v>0</v>
      </c>
      <c r="U398" s="700"/>
      <c r="V398" s="783">
        <f>Tabela4[[#This Row],[Valor contratual cheio]]-Tabela4[[#This Row],[Valor proporcional total]]</f>
        <v>0</v>
      </c>
      <c r="W398" s="772"/>
    </row>
    <row r="399" spans="1:23" ht="15" hidden="1" thickBot="1">
      <c r="A399" s="704"/>
      <c r="B399" s="693" t="s">
        <v>484</v>
      </c>
      <c r="C399" s="693" t="s">
        <v>211</v>
      </c>
      <c r="D399" s="693" t="s">
        <v>140</v>
      </c>
      <c r="E399" s="694" t="s">
        <v>509</v>
      </c>
      <c r="F399" s="695" t="s">
        <v>488</v>
      </c>
      <c r="G399" s="693" t="s">
        <v>53</v>
      </c>
      <c r="H399" s="731">
        <v>0.29166666666666669</v>
      </c>
      <c r="I399" s="731">
        <v>0.7</v>
      </c>
      <c r="J399" s="696">
        <v>0</v>
      </c>
      <c r="K399" s="697"/>
      <c r="L399" s="697">
        <f t="shared" ref="L399:L405" si="22">J399*K399</f>
        <v>0</v>
      </c>
      <c r="M399" s="701">
        <v>1</v>
      </c>
      <c r="N399" s="708">
        <v>422.86</v>
      </c>
      <c r="O399" s="698">
        <f t="shared" si="21"/>
        <v>422.86</v>
      </c>
      <c r="P399" s="696"/>
      <c r="Q399" s="699"/>
      <c r="R399" s="712">
        <f>Tabela4[[#This Row],[Valor contratual cheio]]/(365.25/12)*((365.25/12)-Tabela4[[#This Row],[Dias Inoperantes]])</f>
        <v>0</v>
      </c>
      <c r="S399" s="699">
        <f>Tabela4[[#This Row],[Valor do contrato sem o equipamento]]/(365.25/12)*Tabela4[[#This Row],[Dias Inoperantes]]</f>
        <v>0</v>
      </c>
      <c r="T399" s="709">
        <f>Tabela4[[#This Row],[Valor proporcional dias com o equipamento]]+Tabela4[[#This Row],[Valor proporcional dias sem o equipamento]]</f>
        <v>0</v>
      </c>
      <c r="U399" s="700"/>
      <c r="V399" s="783">
        <f>Tabela4[[#This Row],[Valor contratual cheio]]-Tabela4[[#This Row],[Valor proporcional total]]</f>
        <v>0</v>
      </c>
      <c r="W399" s="772"/>
    </row>
    <row r="400" spans="1:23" ht="15" hidden="1" thickBot="1">
      <c r="A400" s="704"/>
      <c r="B400" s="693" t="s">
        <v>484</v>
      </c>
      <c r="C400" s="693" t="s">
        <v>211</v>
      </c>
      <c r="D400" s="693" t="s">
        <v>140</v>
      </c>
      <c r="E400" s="694" t="s">
        <v>509</v>
      </c>
      <c r="F400" s="695" t="s">
        <v>505</v>
      </c>
      <c r="G400" s="693" t="s">
        <v>53</v>
      </c>
      <c r="H400" s="731" t="s">
        <v>496</v>
      </c>
      <c r="I400" s="731" t="s">
        <v>506</v>
      </c>
      <c r="J400" s="696">
        <v>0</v>
      </c>
      <c r="K400" s="697"/>
      <c r="L400" s="697">
        <f t="shared" si="22"/>
        <v>0</v>
      </c>
      <c r="M400" s="696">
        <v>10</v>
      </c>
      <c r="N400" s="697">
        <v>195.75</v>
      </c>
      <c r="O400" s="698">
        <f t="shared" si="21"/>
        <v>1957.5</v>
      </c>
      <c r="P400" s="696"/>
      <c r="Q400" s="699"/>
      <c r="R400" s="712">
        <f>Tabela4[[#This Row],[Valor contratual cheio]]/(365.25/12)*((365.25/12)-Tabela4[[#This Row],[Dias Inoperantes]])</f>
        <v>0</v>
      </c>
      <c r="S400" s="699">
        <f>Tabela4[[#This Row],[Valor do contrato sem o equipamento]]/(365.25/12)*Tabela4[[#This Row],[Dias Inoperantes]]</f>
        <v>0</v>
      </c>
      <c r="T400" s="709">
        <f>Tabela4[[#This Row],[Valor proporcional dias com o equipamento]]+Tabela4[[#This Row],[Valor proporcional dias sem o equipamento]]</f>
        <v>0</v>
      </c>
      <c r="U400" s="700"/>
      <c r="V400" s="783">
        <f>Tabela4[[#This Row],[Valor contratual cheio]]-Tabela4[[#This Row],[Valor proporcional total]]</f>
        <v>0</v>
      </c>
      <c r="W400" s="772"/>
    </row>
    <row r="401" spans="1:23" ht="15" hidden="1" thickBot="1">
      <c r="A401" s="704"/>
      <c r="B401" s="693" t="s">
        <v>484</v>
      </c>
      <c r="C401" s="693" t="s">
        <v>211</v>
      </c>
      <c r="D401" s="693" t="s">
        <v>140</v>
      </c>
      <c r="E401" s="694" t="s">
        <v>509</v>
      </c>
      <c r="F401" s="695" t="s">
        <v>50</v>
      </c>
      <c r="G401" s="693" t="s">
        <v>53</v>
      </c>
      <c r="H401" s="731" t="s">
        <v>496</v>
      </c>
      <c r="I401" s="731" t="s">
        <v>506</v>
      </c>
      <c r="J401" s="696">
        <v>0</v>
      </c>
      <c r="K401" s="697"/>
      <c r="L401" s="697">
        <f t="shared" si="22"/>
        <v>0</v>
      </c>
      <c r="M401" s="696">
        <v>10</v>
      </c>
      <c r="N401" s="697">
        <v>195.75</v>
      </c>
      <c r="O401" s="698">
        <f t="shared" si="21"/>
        <v>1957.5</v>
      </c>
      <c r="P401" s="696"/>
      <c r="Q401" s="699"/>
      <c r="R401" s="712">
        <f>Tabela4[[#This Row],[Valor contratual cheio]]/(365.25/12)*((365.25/12)-Tabela4[[#This Row],[Dias Inoperantes]])</f>
        <v>0</v>
      </c>
      <c r="S401" s="699">
        <f>Tabela4[[#This Row],[Valor do contrato sem o equipamento]]/(365.25/12)*Tabela4[[#This Row],[Dias Inoperantes]]</f>
        <v>0</v>
      </c>
      <c r="T401" s="709">
        <f>Tabela4[[#This Row],[Valor proporcional dias com o equipamento]]+Tabela4[[#This Row],[Valor proporcional dias sem o equipamento]]</f>
        <v>0</v>
      </c>
      <c r="U401" s="700"/>
      <c r="V401" s="783">
        <f>Tabela4[[#This Row],[Valor contratual cheio]]-Tabela4[[#This Row],[Valor proporcional total]]</f>
        <v>0</v>
      </c>
      <c r="W401" s="772"/>
    </row>
    <row r="402" spans="1:23" ht="15" hidden="1" thickBot="1">
      <c r="A402" s="704"/>
      <c r="B402" s="693" t="s">
        <v>484</v>
      </c>
      <c r="C402" s="693" t="s">
        <v>211</v>
      </c>
      <c r="D402" s="693" t="s">
        <v>140</v>
      </c>
      <c r="E402" s="694" t="s">
        <v>509</v>
      </c>
      <c r="F402" s="695" t="s">
        <v>50</v>
      </c>
      <c r="G402" s="693" t="s">
        <v>53</v>
      </c>
      <c r="H402" s="731" t="s">
        <v>85</v>
      </c>
      <c r="I402" s="731" t="s">
        <v>504</v>
      </c>
      <c r="J402" s="696">
        <v>0</v>
      </c>
      <c r="K402" s="697"/>
      <c r="L402" s="697">
        <f t="shared" si="22"/>
        <v>0</v>
      </c>
      <c r="M402" s="696">
        <v>8</v>
      </c>
      <c r="N402" s="697">
        <v>231.42</v>
      </c>
      <c r="O402" s="698">
        <f t="shared" si="21"/>
        <v>1851.36</v>
      </c>
      <c r="P402" s="696"/>
      <c r="Q402" s="699"/>
      <c r="R402" s="712">
        <f>Tabela4[[#This Row],[Valor contratual cheio]]/(365.25/12)*((365.25/12)-Tabela4[[#This Row],[Dias Inoperantes]])</f>
        <v>0</v>
      </c>
      <c r="S402" s="699">
        <f>Tabela4[[#This Row],[Valor do contrato sem o equipamento]]/(365.25/12)*Tabela4[[#This Row],[Dias Inoperantes]]</f>
        <v>0</v>
      </c>
      <c r="T402" s="709">
        <f>Tabela4[[#This Row],[Valor proporcional dias com o equipamento]]+Tabela4[[#This Row],[Valor proporcional dias sem o equipamento]]</f>
        <v>0</v>
      </c>
      <c r="U402" s="700"/>
      <c r="V402" s="783">
        <f>Tabela4[[#This Row],[Valor contratual cheio]]-Tabela4[[#This Row],[Valor proporcional total]]</f>
        <v>0</v>
      </c>
      <c r="W402" s="772"/>
    </row>
    <row r="403" spans="1:23" ht="15" hidden="1" thickBot="1">
      <c r="A403" s="704"/>
      <c r="B403" s="693" t="s">
        <v>484</v>
      </c>
      <c r="C403" s="693" t="s">
        <v>211</v>
      </c>
      <c r="D403" s="693" t="s">
        <v>140</v>
      </c>
      <c r="E403" s="694" t="s">
        <v>509</v>
      </c>
      <c r="F403" s="695" t="s">
        <v>491</v>
      </c>
      <c r="G403" s="693" t="s">
        <v>11</v>
      </c>
      <c r="H403" s="731" t="s">
        <v>84</v>
      </c>
      <c r="I403" s="731" t="s">
        <v>85</v>
      </c>
      <c r="J403" s="696">
        <v>0</v>
      </c>
      <c r="K403" s="697"/>
      <c r="L403" s="697">
        <f t="shared" si="22"/>
        <v>0</v>
      </c>
      <c r="M403" s="696">
        <v>8</v>
      </c>
      <c r="N403" s="697">
        <v>206.03</v>
      </c>
      <c r="O403" s="698">
        <f t="shared" si="21"/>
        <v>1648.24</v>
      </c>
      <c r="P403" s="696"/>
      <c r="Q403" s="699"/>
      <c r="R403" s="712">
        <f>Tabela4[[#This Row],[Valor contratual cheio]]/(365.25/12)*((365.25/12)-Tabela4[[#This Row],[Dias Inoperantes]])</f>
        <v>0</v>
      </c>
      <c r="S403" s="699">
        <f>Tabela4[[#This Row],[Valor do contrato sem o equipamento]]/(365.25/12)*Tabela4[[#This Row],[Dias Inoperantes]]</f>
        <v>0</v>
      </c>
      <c r="T403" s="709">
        <f>Tabela4[[#This Row],[Valor proporcional dias com o equipamento]]+Tabela4[[#This Row],[Valor proporcional dias sem o equipamento]]</f>
        <v>0</v>
      </c>
      <c r="U403" s="700"/>
      <c r="V403" s="783">
        <f>Tabela4[[#This Row],[Valor contratual cheio]]-Tabela4[[#This Row],[Valor proporcional total]]</f>
        <v>0</v>
      </c>
      <c r="W403" s="772"/>
    </row>
    <row r="404" spans="1:23" ht="15" hidden="1" thickBot="1">
      <c r="A404" s="704"/>
      <c r="B404" s="693" t="s">
        <v>484</v>
      </c>
      <c r="C404" s="693" t="s">
        <v>211</v>
      </c>
      <c r="D404" s="693" t="s">
        <v>140</v>
      </c>
      <c r="E404" s="694" t="s">
        <v>509</v>
      </c>
      <c r="F404" s="695" t="s">
        <v>491</v>
      </c>
      <c r="G404" s="693" t="s">
        <v>53</v>
      </c>
      <c r="H404" s="731" t="s">
        <v>85</v>
      </c>
      <c r="I404" s="731" t="s">
        <v>504</v>
      </c>
      <c r="J404" s="696">
        <v>0</v>
      </c>
      <c r="K404" s="697"/>
      <c r="L404" s="697">
        <f t="shared" si="22"/>
        <v>0</v>
      </c>
      <c r="M404" s="696">
        <v>30</v>
      </c>
      <c r="N404" s="697">
        <v>245.38</v>
      </c>
      <c r="O404" s="698">
        <v>7527.25</v>
      </c>
      <c r="P404" s="696"/>
      <c r="Q404" s="699"/>
      <c r="R404" s="712">
        <f>Tabela4[[#This Row],[Valor contratual cheio]]/(365.25/12)*((365.25/12)-Tabela4[[#This Row],[Dias Inoperantes]])</f>
        <v>0</v>
      </c>
      <c r="S404" s="699">
        <f>Tabela4[[#This Row],[Valor do contrato sem o equipamento]]/(365.25/12)*Tabela4[[#This Row],[Dias Inoperantes]]</f>
        <v>0</v>
      </c>
      <c r="T404" s="709">
        <f>Tabela4[[#This Row],[Valor proporcional dias com o equipamento]]+Tabela4[[#This Row],[Valor proporcional dias sem o equipamento]]</f>
        <v>0</v>
      </c>
      <c r="U404" s="700"/>
      <c r="V404" s="783">
        <f>Tabela4[[#This Row],[Valor contratual cheio]]-Tabela4[[#This Row],[Valor proporcional total]]</f>
        <v>0</v>
      </c>
      <c r="W404" s="772"/>
    </row>
    <row r="405" spans="1:23" ht="15" hidden="1" thickBot="1">
      <c r="A405" s="704"/>
      <c r="B405" s="693" t="s">
        <v>484</v>
      </c>
      <c r="C405" s="693" t="s">
        <v>75</v>
      </c>
      <c r="D405" s="693" t="s">
        <v>140</v>
      </c>
      <c r="E405" s="694" t="s">
        <v>509</v>
      </c>
      <c r="F405" s="695" t="s">
        <v>579</v>
      </c>
      <c r="G405" s="693" t="s">
        <v>53</v>
      </c>
      <c r="H405" s="731">
        <v>0.25</v>
      </c>
      <c r="I405" s="731">
        <v>0.65833333333333333</v>
      </c>
      <c r="J405" s="696">
        <v>0</v>
      </c>
      <c r="K405" s="697"/>
      <c r="L405" s="697">
        <f t="shared" si="22"/>
        <v>0</v>
      </c>
      <c r="M405" s="696" t="s">
        <v>580</v>
      </c>
      <c r="N405" s="789">
        <f>Tabela4[[#This Row],[Total faltas]]/30</f>
        <v>266.49</v>
      </c>
      <c r="O405" s="789">
        <v>7994.7</v>
      </c>
      <c r="P405" s="696"/>
      <c r="Q405" s="699"/>
      <c r="R405" s="712">
        <f>Tabela4[[#This Row],[Valor contratual cheio]]/(365.25/12)*((365.25/12)-Tabela4[[#This Row],[Dias Inoperantes]])</f>
        <v>0</v>
      </c>
      <c r="S405" s="699">
        <f>Tabela4[[#This Row],[Valor do contrato sem o equipamento]]/(365.25/12)*Tabela4[[#This Row],[Dias Inoperantes]]</f>
        <v>0</v>
      </c>
      <c r="T405" s="709">
        <f>Tabela4[[#This Row],[Valor proporcional dias com o equipamento]]+Tabela4[[#This Row],[Valor proporcional dias sem o equipamento]]</f>
        <v>0</v>
      </c>
      <c r="U405" s="700"/>
      <c r="V405" s="783">
        <f>Tabela4[[#This Row],[Valor contratual cheio]]-Tabela4[[#This Row],[Valor proporcional total]]</f>
        <v>0</v>
      </c>
      <c r="W405" s="772"/>
    </row>
    <row r="406" spans="1:23" ht="15" thickBot="1">
      <c r="A406" s="704"/>
      <c r="B406" s="715" t="s">
        <v>9</v>
      </c>
      <c r="C406" s="715"/>
      <c r="D406" s="715"/>
      <c r="E406" s="716"/>
      <c r="F406" s="715" t="s">
        <v>9</v>
      </c>
      <c r="G406" s="715"/>
      <c r="H406" s="732"/>
      <c r="I406" s="732"/>
      <c r="J406" s="717">
        <f>SUBTOTAL(109,Tabela4[Quantidade de horas de atraso])</f>
        <v>0</v>
      </c>
      <c r="K406" s="718"/>
      <c r="L406" s="718">
        <f>SUBTOTAL(109,Tabela4[Total atrasos])</f>
        <v>0</v>
      </c>
      <c r="M406" s="717">
        <f>SUBTOTAL(109,Tabela4[Qtd de dias de faltas])</f>
        <v>6</v>
      </c>
      <c r="N406" s="718"/>
      <c r="O406" s="718">
        <f>SUBTOTAL(109,Tabela4[Total faltas])</f>
        <v>7517.258935171727</v>
      </c>
      <c r="P406" s="718"/>
      <c r="Q406" s="718"/>
      <c r="R406" s="718"/>
      <c r="S406" s="718"/>
      <c r="T406" s="718"/>
      <c r="U406" s="718"/>
      <c r="V406" s="718">
        <f>SUBTOTAL(109,Tabela4[Diferença para o  valor contratual cheio])</f>
        <v>0</v>
      </c>
      <c r="W406" s="771"/>
    </row>
    <row r="407" spans="1:23">
      <c r="M407" s="10"/>
    </row>
    <row r="410" spans="1:23">
      <c r="J410" s="733"/>
    </row>
    <row r="411" spans="1:23">
      <c r="J411" s="733"/>
    </row>
    <row r="412" spans="1:23">
      <c r="J412" s="733"/>
    </row>
    <row r="413" spans="1:23">
      <c r="J413" s="733"/>
      <c r="K413" s="10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A311-E0AC-4C42-AF30-A1CEBCE8C614}">
  <sheetPr>
    <tabColor theme="7" tint="0.59999389629810485"/>
  </sheetPr>
  <dimension ref="A1:M201"/>
  <sheetViews>
    <sheetView workbookViewId="0">
      <selection sqref="A1:J201"/>
    </sheetView>
  </sheetViews>
  <sheetFormatPr defaultColWidth="9.1796875" defaultRowHeight="14.5"/>
  <cols>
    <col min="1" max="4" width="16.26953125" style="39" customWidth="1"/>
    <col min="5" max="5" width="21.453125" style="39" customWidth="1"/>
    <col min="6" max="6" width="21.7265625" style="39" customWidth="1"/>
    <col min="7" max="7" width="18.54296875" style="39" customWidth="1"/>
    <col min="8" max="8" width="16.26953125" style="39" customWidth="1"/>
    <col min="9" max="9" width="17.453125" style="39" customWidth="1"/>
    <col min="10" max="11" width="16.26953125" style="39" customWidth="1"/>
    <col min="12" max="16384" width="9.1796875" style="39"/>
  </cols>
  <sheetData>
    <row r="1" spans="1:11" ht="29.25" customHeight="1">
      <c r="A1" s="747" t="s">
        <v>124</v>
      </c>
      <c r="B1" s="748" t="s">
        <v>328</v>
      </c>
      <c r="C1" s="748" t="s">
        <v>329</v>
      </c>
      <c r="D1" s="748" t="s">
        <v>581</v>
      </c>
      <c r="E1" s="748" t="s">
        <v>582</v>
      </c>
      <c r="F1" s="748" t="s">
        <v>583</v>
      </c>
      <c r="G1" s="748" t="s">
        <v>584</v>
      </c>
      <c r="H1" s="748" t="s">
        <v>361</v>
      </c>
      <c r="I1" s="748" t="s">
        <v>585</v>
      </c>
      <c r="J1" s="749" t="s">
        <v>586</v>
      </c>
      <c r="K1" s="748"/>
    </row>
    <row r="2" spans="1:11">
      <c r="A2" s="734" t="s">
        <v>140</v>
      </c>
      <c r="B2" s="721" t="s">
        <v>587</v>
      </c>
      <c r="C2" s="721" t="s">
        <v>588</v>
      </c>
      <c r="D2" s="722">
        <v>45658</v>
      </c>
      <c r="E2" s="722">
        <v>45658</v>
      </c>
      <c r="F2" s="722">
        <v>45689</v>
      </c>
      <c r="G2" s="735">
        <v>152881.4</v>
      </c>
      <c r="H2" s="736">
        <v>9.625450264569152E-2</v>
      </c>
      <c r="I2" s="723">
        <f>G2*(1+H2)</f>
        <v>167596.92312077704</v>
      </c>
      <c r="J2" s="738">
        <f>I2-G2</f>
        <v>14715.523120777041</v>
      </c>
    </row>
    <row r="3" spans="1:11">
      <c r="A3" s="734" t="s">
        <v>140</v>
      </c>
      <c r="B3" s="721" t="s">
        <v>587</v>
      </c>
      <c r="C3" s="721" t="s">
        <v>588</v>
      </c>
      <c r="D3" s="722">
        <v>45659</v>
      </c>
      <c r="E3" s="722">
        <v>45690</v>
      </c>
      <c r="F3" s="722">
        <v>45719</v>
      </c>
      <c r="G3" s="735">
        <v>152717.64000000001</v>
      </c>
      <c r="H3" s="736">
        <v>9.625450264569152E-2</v>
      </c>
      <c r="I3" s="723">
        <f>G3*(1+H3)</f>
        <v>167417.40048342379</v>
      </c>
      <c r="J3" s="738">
        <f>I3-G3</f>
        <v>14699.760483423772</v>
      </c>
    </row>
    <row r="4" spans="1:11">
      <c r="A4" s="734" t="s">
        <v>140</v>
      </c>
      <c r="B4" s="721" t="s">
        <v>587</v>
      </c>
      <c r="C4" s="721" t="s">
        <v>588</v>
      </c>
      <c r="D4" s="722">
        <v>45660</v>
      </c>
      <c r="E4" s="722">
        <v>45719</v>
      </c>
      <c r="F4" s="722">
        <v>45751</v>
      </c>
      <c r="G4" s="735">
        <v>146070.12</v>
      </c>
      <c r="H4" s="736">
        <v>9.625450264569152E-2</v>
      </c>
      <c r="I4" s="723">
        <f>G4*(1+H4)</f>
        <v>160130.02675199648</v>
      </c>
      <c r="J4" s="738">
        <f>I4-G4</f>
        <v>14059.906751996488</v>
      </c>
    </row>
    <row r="5" spans="1:11">
      <c r="A5" s="734" t="s">
        <v>140</v>
      </c>
      <c r="B5" s="721" t="s">
        <v>587</v>
      </c>
      <c r="C5" s="721" t="s">
        <v>588</v>
      </c>
      <c r="D5" s="722">
        <v>45661</v>
      </c>
      <c r="E5" s="722">
        <v>45751</v>
      </c>
      <c r="F5" s="722">
        <v>45781</v>
      </c>
      <c r="G5" s="735">
        <v>148660.59000000003</v>
      </c>
      <c r="H5" s="736">
        <v>9.625450264569152E-2</v>
      </c>
      <c r="I5" s="723">
        <f>G5*(1+H5)</f>
        <v>162969.84115346509</v>
      </c>
      <c r="J5" s="738">
        <f>I5-G5</f>
        <v>14309.251153465069</v>
      </c>
    </row>
    <row r="6" spans="1:11">
      <c r="A6" s="734"/>
      <c r="B6" s="721"/>
      <c r="C6" s="721"/>
      <c r="D6" s="722"/>
      <c r="E6" s="722"/>
      <c r="F6" s="722"/>
      <c r="G6" s="735"/>
      <c r="H6" s="736"/>
      <c r="I6" s="723"/>
      <c r="J6" s="738"/>
    </row>
    <row r="7" spans="1:11" hidden="1">
      <c r="A7" s="734" t="s">
        <v>140</v>
      </c>
      <c r="B7" s="721" t="s">
        <v>587</v>
      </c>
      <c r="C7" s="721" t="s">
        <v>211</v>
      </c>
      <c r="D7" s="722">
        <v>45663</v>
      </c>
      <c r="E7" s="722">
        <v>45658</v>
      </c>
      <c r="F7" s="722">
        <v>45689</v>
      </c>
      <c r="G7" s="735">
        <v>94589.33</v>
      </c>
      <c r="H7" s="736">
        <v>1.6478927362382233E-2</v>
      </c>
      <c r="I7" s="723">
        <f t="shared" ref="I7:I10" si="0">G7*(1+H7)</f>
        <v>96148.060698326401</v>
      </c>
      <c r="J7" s="738">
        <f t="shared" ref="J7:J10" si="1">I7-G7</f>
        <v>1558.7306983263989</v>
      </c>
    </row>
    <row r="8" spans="1:11" hidden="1">
      <c r="A8" s="734" t="s">
        <v>140</v>
      </c>
      <c r="B8" s="721" t="s">
        <v>587</v>
      </c>
      <c r="C8" s="721" t="s">
        <v>211</v>
      </c>
      <c r="D8" s="722">
        <v>45664</v>
      </c>
      <c r="E8" s="722">
        <v>45690</v>
      </c>
      <c r="F8" s="722">
        <v>45719</v>
      </c>
      <c r="G8" s="735">
        <v>92348.22</v>
      </c>
      <c r="H8" s="736">
        <v>1.6478927362382233E-2</v>
      </c>
      <c r="I8" s="723">
        <f t="shared" si="0"/>
        <v>93870.01960942529</v>
      </c>
      <c r="J8" s="738">
        <f t="shared" si="1"/>
        <v>1521.7996094252885</v>
      </c>
    </row>
    <row r="9" spans="1:11" hidden="1">
      <c r="A9" s="734" t="s">
        <v>140</v>
      </c>
      <c r="B9" s="721" t="s">
        <v>587</v>
      </c>
      <c r="C9" s="721" t="s">
        <v>211</v>
      </c>
      <c r="D9" s="722">
        <v>45665</v>
      </c>
      <c r="E9" s="722">
        <v>45719</v>
      </c>
      <c r="F9" s="722">
        <v>45751</v>
      </c>
      <c r="G9" s="735">
        <v>93295.47</v>
      </c>
      <c r="H9" s="736">
        <v>1.6478927362382233E-2</v>
      </c>
      <c r="I9" s="723">
        <f t="shared" si="0"/>
        <v>94832.879273369312</v>
      </c>
      <c r="J9" s="738">
        <f t="shared" si="1"/>
        <v>1537.4092733693105</v>
      </c>
    </row>
    <row r="10" spans="1:11" hidden="1">
      <c r="A10" s="734" t="s">
        <v>140</v>
      </c>
      <c r="B10" s="721" t="s">
        <v>587</v>
      </c>
      <c r="C10" s="721" t="s">
        <v>211</v>
      </c>
      <c r="D10" s="722">
        <v>45666</v>
      </c>
      <c r="E10" s="722">
        <v>45751</v>
      </c>
      <c r="F10" s="722">
        <v>45781</v>
      </c>
      <c r="G10" s="735">
        <v>106704.85</v>
      </c>
      <c r="H10" s="736">
        <v>1.6478927362382233E-2</v>
      </c>
      <c r="I10" s="723">
        <f t="shared" si="0"/>
        <v>108463.2314723639</v>
      </c>
      <c r="J10" s="738">
        <f t="shared" si="1"/>
        <v>1758.3814723638934</v>
      </c>
    </row>
    <row r="11" spans="1:11" hidden="1">
      <c r="A11" s="734" t="s">
        <v>140</v>
      </c>
      <c r="B11" s="721" t="s">
        <v>587</v>
      </c>
      <c r="C11" s="721" t="s">
        <v>211</v>
      </c>
      <c r="D11" s="722">
        <v>45667</v>
      </c>
      <c r="E11" s="722">
        <v>45781</v>
      </c>
      <c r="F11" s="722">
        <v>45812</v>
      </c>
      <c r="G11" s="735">
        <v>103655.79</v>
      </c>
      <c r="H11" s="736">
        <v>1.6478927362382233E-2</v>
      </c>
      <c r="I11" s="723">
        <f>IFERROR((G11*(1+H11)),"NF Pendente")</f>
        <v>105363.92623410033</v>
      </c>
      <c r="J11" s="738">
        <f>IFERROR((I11-G11),"NF Pendente")</f>
        <v>1708.1362341003405</v>
      </c>
    </row>
    <row r="12" spans="1:11" hidden="1">
      <c r="A12" s="734" t="s">
        <v>140</v>
      </c>
      <c r="B12" s="721" t="s">
        <v>587</v>
      </c>
      <c r="C12" s="721" t="s">
        <v>75</v>
      </c>
      <c r="D12" s="722">
        <v>45663</v>
      </c>
      <c r="E12" s="722">
        <v>45658</v>
      </c>
      <c r="F12" s="722">
        <v>45689</v>
      </c>
      <c r="G12" s="735">
        <v>16569.37</v>
      </c>
      <c r="H12" s="736">
        <v>0.12872574457730215</v>
      </c>
      <c r="I12" s="723">
        <f>IFERROR((G12*(1+H12)),"NF Pendente")</f>
        <v>18702.274490426815</v>
      </c>
      <c r="J12" s="738">
        <f t="shared" ref="J12:J16" si="2">IFERROR((I12-G12),"NF Pendente")</f>
        <v>2132.9044904268158</v>
      </c>
    </row>
    <row r="13" spans="1:11" hidden="1">
      <c r="A13" s="734" t="s">
        <v>140</v>
      </c>
      <c r="B13" s="721" t="s">
        <v>587</v>
      </c>
      <c r="C13" s="721" t="s">
        <v>75</v>
      </c>
      <c r="D13" s="722">
        <v>45664</v>
      </c>
      <c r="E13" s="722">
        <v>45690</v>
      </c>
      <c r="F13" s="722">
        <v>45719</v>
      </c>
      <c r="G13" s="735">
        <v>14432.06</v>
      </c>
      <c r="H13" s="736">
        <v>0.12872574457730215</v>
      </c>
      <c r="I13" s="723">
        <f>IFERROR((G13*(1+H13)),"NF Pendente")</f>
        <v>16289.837669284299</v>
      </c>
      <c r="J13" s="738">
        <f t="shared" si="2"/>
        <v>1857.7776692842999</v>
      </c>
    </row>
    <row r="14" spans="1:11" hidden="1">
      <c r="A14" s="734" t="s">
        <v>140</v>
      </c>
      <c r="B14" s="721" t="s">
        <v>587</v>
      </c>
      <c r="C14" s="721" t="s">
        <v>75</v>
      </c>
      <c r="D14" s="722">
        <v>45665</v>
      </c>
      <c r="E14" s="722">
        <v>45719</v>
      </c>
      <c r="F14" s="722">
        <v>45751</v>
      </c>
      <c r="G14" s="735">
        <v>14432.06</v>
      </c>
      <c r="H14" s="736">
        <v>0.12872574457730215</v>
      </c>
      <c r="I14" s="723">
        <f t="shared" ref="I14:I16" si="3">IFERROR((G14*(1+H14)),"NF Pendente")</f>
        <v>16289.837669284299</v>
      </c>
      <c r="J14" s="738">
        <f t="shared" si="2"/>
        <v>1857.7776692842999</v>
      </c>
    </row>
    <row r="15" spans="1:11" hidden="1">
      <c r="A15" s="734" t="s">
        <v>140</v>
      </c>
      <c r="B15" s="721" t="s">
        <v>587</v>
      </c>
      <c r="C15" s="721" t="s">
        <v>75</v>
      </c>
      <c r="D15" s="722">
        <v>45666</v>
      </c>
      <c r="E15" s="722">
        <v>45751</v>
      </c>
      <c r="F15" s="722">
        <v>45781</v>
      </c>
      <c r="G15" s="735">
        <v>14749.94</v>
      </c>
      <c r="H15" s="736">
        <v>0.12872574457730215</v>
      </c>
      <c r="I15" s="723">
        <f t="shared" si="3"/>
        <v>16648.637008970534</v>
      </c>
      <c r="J15" s="738">
        <f t="shared" si="2"/>
        <v>1898.6970089705337</v>
      </c>
    </row>
    <row r="16" spans="1:11" hidden="1">
      <c r="A16" s="739" t="s">
        <v>140</v>
      </c>
      <c r="B16" s="740" t="s">
        <v>587</v>
      </c>
      <c r="C16" s="740" t="s">
        <v>75</v>
      </c>
      <c r="D16" s="741">
        <v>45667</v>
      </c>
      <c r="E16" s="722">
        <v>45781</v>
      </c>
      <c r="F16" s="722">
        <v>45812</v>
      </c>
      <c r="G16" s="743">
        <v>14749.94</v>
      </c>
      <c r="H16" s="744">
        <v>0.12872574457730215</v>
      </c>
      <c r="I16" s="742">
        <f t="shared" si="3"/>
        <v>16648.637008970534</v>
      </c>
      <c r="J16" s="745">
        <f t="shared" si="2"/>
        <v>1898.6970089705337</v>
      </c>
    </row>
    <row r="17" spans="1:13" hidden="1">
      <c r="A17" s="734" t="s">
        <v>345</v>
      </c>
      <c r="B17" s="721" t="s">
        <v>282</v>
      </c>
      <c r="C17" s="721" t="s">
        <v>389</v>
      </c>
      <c r="D17" s="741">
        <v>45667</v>
      </c>
      <c r="E17" s="741">
        <v>45667</v>
      </c>
      <c r="F17" s="722">
        <v>45699</v>
      </c>
      <c r="G17" s="735">
        <v>65003.21</v>
      </c>
      <c r="H17" s="736">
        <v>4.65E-2</v>
      </c>
      <c r="I17" s="723">
        <f>IFERROR((G17*(1+H17)),"NF Pendente")</f>
        <v>68025.859264999992</v>
      </c>
      <c r="J17" s="737">
        <f t="shared" ref="J17:J31" si="4">IFERROR((I17-G17),"NF Pendente")</f>
        <v>3022.6492649999927</v>
      </c>
    </row>
    <row r="18" spans="1:13" hidden="1">
      <c r="A18" s="734" t="s">
        <v>345</v>
      </c>
      <c r="B18" s="721" t="s">
        <v>282</v>
      </c>
      <c r="C18" s="721" t="s">
        <v>389</v>
      </c>
      <c r="D18" s="741">
        <v>45668</v>
      </c>
      <c r="E18" s="741">
        <v>45699</v>
      </c>
      <c r="F18" s="722">
        <v>45728</v>
      </c>
      <c r="G18" s="735">
        <v>65003.21</v>
      </c>
      <c r="H18" s="736">
        <v>4.65E-2</v>
      </c>
      <c r="I18" s="723">
        <f t="shared" ref="I18:I31" si="5">IFERROR((G18*(1+H18)),"NF Pendente")</f>
        <v>68025.859264999992</v>
      </c>
      <c r="J18" s="738">
        <f t="shared" si="4"/>
        <v>3022.6492649999927</v>
      </c>
    </row>
    <row r="19" spans="1:13" hidden="1">
      <c r="A19" s="734" t="s">
        <v>345</v>
      </c>
      <c r="B19" s="721" t="s">
        <v>282</v>
      </c>
      <c r="C19" s="721" t="s">
        <v>389</v>
      </c>
      <c r="D19" s="741">
        <v>45669</v>
      </c>
      <c r="E19" s="741">
        <v>45728</v>
      </c>
      <c r="F19" s="722">
        <v>45760</v>
      </c>
      <c r="G19" s="735">
        <v>65003.21</v>
      </c>
      <c r="H19" s="736">
        <v>4.65E-2</v>
      </c>
      <c r="I19" s="723">
        <f t="shared" si="5"/>
        <v>68025.859264999992</v>
      </c>
      <c r="J19" s="738">
        <f t="shared" si="4"/>
        <v>3022.6492649999927</v>
      </c>
    </row>
    <row r="20" spans="1:13" hidden="1">
      <c r="A20" s="734" t="s">
        <v>345</v>
      </c>
      <c r="B20" s="721" t="s">
        <v>282</v>
      </c>
      <c r="C20" s="721" t="s">
        <v>389</v>
      </c>
      <c r="D20" s="741">
        <v>45670</v>
      </c>
      <c r="E20" s="741">
        <v>45760</v>
      </c>
      <c r="F20" s="722">
        <v>45791</v>
      </c>
      <c r="G20" s="735">
        <v>65003.21</v>
      </c>
      <c r="H20" s="736">
        <v>4.65E-2</v>
      </c>
      <c r="I20" s="723">
        <f t="shared" si="5"/>
        <v>68025.859264999992</v>
      </c>
      <c r="J20" s="738">
        <f t="shared" si="4"/>
        <v>3022.6492649999927</v>
      </c>
    </row>
    <row r="21" spans="1:13" hidden="1">
      <c r="A21" s="734" t="s">
        <v>345</v>
      </c>
      <c r="B21" s="721" t="s">
        <v>282</v>
      </c>
      <c r="C21" s="721" t="s">
        <v>389</v>
      </c>
      <c r="D21" s="741">
        <v>45671</v>
      </c>
      <c r="E21" s="741">
        <v>45791</v>
      </c>
      <c r="F21" s="722">
        <v>45823</v>
      </c>
      <c r="G21" s="735">
        <v>65003.21</v>
      </c>
      <c r="H21" s="736">
        <v>4.65E-2</v>
      </c>
      <c r="I21" s="723">
        <f t="shared" si="5"/>
        <v>68025.859264999992</v>
      </c>
      <c r="J21" s="738">
        <f t="shared" si="4"/>
        <v>3022.6492649999927</v>
      </c>
    </row>
    <row r="22" spans="1:13" hidden="1">
      <c r="A22" s="734" t="s">
        <v>345</v>
      </c>
      <c r="B22" s="721" t="s">
        <v>282</v>
      </c>
      <c r="C22" s="721" t="s">
        <v>389</v>
      </c>
      <c r="D22" s="741">
        <v>45672</v>
      </c>
      <c r="E22" s="741">
        <v>45823</v>
      </c>
      <c r="F22" s="722">
        <v>45853</v>
      </c>
      <c r="G22" s="735">
        <v>65003.21</v>
      </c>
      <c r="H22" s="736">
        <v>4.65E-2</v>
      </c>
      <c r="I22" s="723">
        <f t="shared" si="5"/>
        <v>68025.859264999992</v>
      </c>
      <c r="J22" s="738">
        <f t="shared" si="4"/>
        <v>3022.6492649999927</v>
      </c>
    </row>
    <row r="23" spans="1:13" hidden="1">
      <c r="A23" s="734" t="s">
        <v>345</v>
      </c>
      <c r="B23" s="721" t="s">
        <v>282</v>
      </c>
      <c r="C23" s="721" t="s">
        <v>389</v>
      </c>
      <c r="D23" s="741">
        <v>45673</v>
      </c>
      <c r="E23" s="741">
        <v>45853</v>
      </c>
      <c r="F23" s="722">
        <v>45884</v>
      </c>
      <c r="G23" s="735">
        <v>65003.21</v>
      </c>
      <c r="H23" s="736">
        <v>4.65E-2</v>
      </c>
      <c r="I23" s="723">
        <f t="shared" si="5"/>
        <v>68025.859264999992</v>
      </c>
      <c r="J23" s="738">
        <f t="shared" si="4"/>
        <v>3022.6492649999927</v>
      </c>
    </row>
    <row r="24" spans="1:13" hidden="1">
      <c r="A24" s="734" t="s">
        <v>345</v>
      </c>
      <c r="B24" s="734" t="s">
        <v>282</v>
      </c>
      <c r="C24" s="734" t="s">
        <v>389</v>
      </c>
      <c r="D24" s="741">
        <v>45673</v>
      </c>
      <c r="E24" s="741">
        <v>45870</v>
      </c>
      <c r="F24" s="741">
        <v>45901</v>
      </c>
      <c r="G24" s="735">
        <v>65003.21</v>
      </c>
      <c r="H24" s="736">
        <v>4.65E-2</v>
      </c>
      <c r="I24" s="723">
        <f t="shared" si="5"/>
        <v>68025.859264999992</v>
      </c>
      <c r="J24" s="738">
        <f t="shared" si="4"/>
        <v>3022.6492649999927</v>
      </c>
    </row>
    <row r="25" spans="1:13" hidden="1">
      <c r="A25" s="734" t="s">
        <v>345</v>
      </c>
      <c r="B25" s="721" t="s">
        <v>282</v>
      </c>
      <c r="C25" s="721" t="s">
        <v>208</v>
      </c>
      <c r="D25" s="741">
        <v>45674</v>
      </c>
      <c r="E25" s="741">
        <v>45667</v>
      </c>
      <c r="F25" s="722">
        <v>45699</v>
      </c>
      <c r="G25" s="735">
        <v>73221.139152484131</v>
      </c>
      <c r="H25" s="736">
        <v>9.9199999999999997E-2</v>
      </c>
      <c r="I25" s="723">
        <f t="shared" ref="I25:I28" si="6">IFERROR((G25*(1+H25)),"NF Pendente")</f>
        <v>80484.676156410555</v>
      </c>
      <c r="J25" s="738">
        <f t="shared" ref="J25:J28" si="7">IFERROR((I25-G25),"NF Pendente")</f>
        <v>7263.5370039264235</v>
      </c>
    </row>
    <row r="26" spans="1:13" hidden="1">
      <c r="A26" s="734" t="s">
        <v>345</v>
      </c>
      <c r="B26" s="721" t="s">
        <v>282</v>
      </c>
      <c r="C26" s="721" t="s">
        <v>208</v>
      </c>
      <c r="D26" s="741">
        <v>45675</v>
      </c>
      <c r="E26" s="741">
        <v>45699</v>
      </c>
      <c r="F26" s="722">
        <v>45728</v>
      </c>
      <c r="G26" s="735">
        <v>73221.139152484131</v>
      </c>
      <c r="H26" s="736">
        <v>9.9199999999999997E-2</v>
      </c>
      <c r="I26" s="723">
        <f t="shared" si="6"/>
        <v>80484.676156410555</v>
      </c>
      <c r="J26" s="738">
        <f t="shared" si="7"/>
        <v>7263.5370039264235</v>
      </c>
    </row>
    <row r="27" spans="1:13" hidden="1">
      <c r="A27" s="734" t="s">
        <v>345</v>
      </c>
      <c r="B27" s="721" t="s">
        <v>282</v>
      </c>
      <c r="C27" s="721" t="s">
        <v>208</v>
      </c>
      <c r="D27" s="741">
        <v>45676</v>
      </c>
      <c r="E27" s="741">
        <v>45728</v>
      </c>
      <c r="F27" s="722">
        <v>45760</v>
      </c>
      <c r="G27" s="735">
        <v>73221.139152484131</v>
      </c>
      <c r="H27" s="736">
        <v>9.9199999999999997E-2</v>
      </c>
      <c r="I27" s="723">
        <f t="shared" si="6"/>
        <v>80484.676156410555</v>
      </c>
      <c r="J27" s="738">
        <f t="shared" si="7"/>
        <v>7263.5370039264235</v>
      </c>
    </row>
    <row r="28" spans="1:13" hidden="1">
      <c r="A28" s="734" t="s">
        <v>345</v>
      </c>
      <c r="B28" s="721" t="s">
        <v>282</v>
      </c>
      <c r="C28" s="721" t="s">
        <v>208</v>
      </c>
      <c r="D28" s="741">
        <v>45677</v>
      </c>
      <c r="E28" s="741">
        <v>45760</v>
      </c>
      <c r="F28" s="722">
        <v>45791</v>
      </c>
      <c r="G28" s="735">
        <v>73221.139152484131</v>
      </c>
      <c r="H28" s="736">
        <v>9.9199999999999997E-2</v>
      </c>
      <c r="I28" s="723">
        <f t="shared" si="6"/>
        <v>80484.676156410555</v>
      </c>
      <c r="J28" s="738">
        <f t="shared" si="7"/>
        <v>7263.5370039264235</v>
      </c>
    </row>
    <row r="29" spans="1:13" hidden="1">
      <c r="A29" s="734" t="s">
        <v>345</v>
      </c>
      <c r="B29" s="721" t="s">
        <v>282</v>
      </c>
      <c r="C29" s="721" t="s">
        <v>208</v>
      </c>
      <c r="D29" s="741">
        <v>45678</v>
      </c>
      <c r="E29" s="741">
        <v>45791</v>
      </c>
      <c r="F29" s="722">
        <v>45823</v>
      </c>
      <c r="G29" s="735">
        <v>73221.139152484131</v>
      </c>
      <c r="H29" s="736">
        <v>9.9199999999999997E-2</v>
      </c>
      <c r="I29" s="723">
        <f t="shared" ref="I29:I30" si="8">IFERROR((G29*(1+H29)),"NF Pendente")</f>
        <v>80484.676156410555</v>
      </c>
      <c r="J29" s="738">
        <f t="shared" ref="J29:J30" si="9">IFERROR((I29-G29),"NF Pendente")</f>
        <v>7263.5370039264235</v>
      </c>
    </row>
    <row r="30" spans="1:13" hidden="1">
      <c r="A30" s="734" t="s">
        <v>345</v>
      </c>
      <c r="B30" s="721" t="s">
        <v>282</v>
      </c>
      <c r="C30" s="721" t="s">
        <v>208</v>
      </c>
      <c r="D30" s="741">
        <v>45679</v>
      </c>
      <c r="E30" s="741">
        <v>45823</v>
      </c>
      <c r="F30" s="722">
        <v>45853</v>
      </c>
      <c r="G30" s="735">
        <v>73221.139152484131</v>
      </c>
      <c r="H30" s="736">
        <v>9.9199999999999997E-2</v>
      </c>
      <c r="I30" s="723">
        <f t="shared" si="8"/>
        <v>80484.676156410555</v>
      </c>
      <c r="J30" s="738">
        <f t="shared" si="9"/>
        <v>7263.5370039264235</v>
      </c>
    </row>
    <row r="31" spans="1:13" hidden="1">
      <c r="A31" s="734" t="s">
        <v>345</v>
      </c>
      <c r="B31" s="721" t="s">
        <v>282</v>
      </c>
      <c r="C31" s="721" t="s">
        <v>208</v>
      </c>
      <c r="D31" s="741">
        <v>45680</v>
      </c>
      <c r="E31" s="741">
        <v>45853</v>
      </c>
      <c r="F31" s="722">
        <v>45884</v>
      </c>
      <c r="G31" s="735">
        <v>73221.139152484131</v>
      </c>
      <c r="H31" s="736">
        <v>9.9199999999999997E-2</v>
      </c>
      <c r="I31" s="742">
        <f t="shared" si="5"/>
        <v>80484.676156410555</v>
      </c>
      <c r="J31" s="745">
        <f t="shared" si="4"/>
        <v>7263.5370039264235</v>
      </c>
    </row>
    <row r="32" spans="1:13" hidden="1">
      <c r="A32" s="734" t="s">
        <v>345</v>
      </c>
      <c r="B32" s="721" t="s">
        <v>282</v>
      </c>
      <c r="C32" s="721" t="s">
        <v>208</v>
      </c>
      <c r="D32" s="741">
        <v>45681</v>
      </c>
      <c r="E32" s="741">
        <v>45870</v>
      </c>
      <c r="F32" s="722">
        <v>45902</v>
      </c>
      <c r="G32" s="735">
        <v>73221.139152484131</v>
      </c>
      <c r="H32" s="736">
        <v>9.9199999999999997E-2</v>
      </c>
      <c r="I32" s="742">
        <f t="shared" ref="I32:I37" si="10">IFERROR((G32*(1+H32)),"NF Pendente")</f>
        <v>80484.676156410555</v>
      </c>
      <c r="J32" s="745">
        <f t="shared" ref="J32:J37" si="11">IFERROR((I32-G32),"NF Pendente")</f>
        <v>7263.5370039264235</v>
      </c>
      <c r="K32" s="39">
        <v>305305</v>
      </c>
      <c r="L32" s="39">
        <v>325000</v>
      </c>
      <c r="M32" s="39">
        <f>(L32-K32)/K32</f>
        <v>6.4509261230572712E-2</v>
      </c>
    </row>
    <row r="33" spans="1:13" hidden="1">
      <c r="A33" s="739" t="s">
        <v>153</v>
      </c>
      <c r="B33" s="740" t="s">
        <v>262</v>
      </c>
      <c r="C33" s="740" t="s">
        <v>389</v>
      </c>
      <c r="D33" s="741">
        <v>45748</v>
      </c>
      <c r="E33" s="741">
        <v>45748</v>
      </c>
      <c r="F33" s="741">
        <v>45748</v>
      </c>
      <c r="G33" s="743">
        <v>303776.98</v>
      </c>
      <c r="H33" s="744">
        <v>6.4509261230572712E-2</v>
      </c>
      <c r="I33" s="742">
        <f t="shared" si="10"/>
        <v>323373.40855865442</v>
      </c>
      <c r="J33" s="745">
        <f t="shared" si="11"/>
        <v>19596.428558654443</v>
      </c>
      <c r="K33" s="39">
        <v>325000</v>
      </c>
      <c r="L33" s="39">
        <v>332408.99</v>
      </c>
      <c r="M33" s="39">
        <f>(L33-K33)/K33</f>
        <v>2.2796892307692281E-2</v>
      </c>
    </row>
    <row r="34" spans="1:13" hidden="1">
      <c r="A34" s="739" t="s">
        <v>153</v>
      </c>
      <c r="B34" s="740" t="s">
        <v>262</v>
      </c>
      <c r="C34" s="740" t="s">
        <v>389</v>
      </c>
      <c r="D34" s="741">
        <v>45748</v>
      </c>
      <c r="E34" s="741">
        <v>45778</v>
      </c>
      <c r="F34" s="741">
        <v>45778</v>
      </c>
      <c r="G34" s="743">
        <v>325000</v>
      </c>
      <c r="H34" s="744">
        <v>2.2796892307692281E-2</v>
      </c>
      <c r="I34" s="742">
        <f t="shared" si="10"/>
        <v>332408.99</v>
      </c>
      <c r="J34" s="745">
        <f t="shared" si="11"/>
        <v>7408.9899999999907</v>
      </c>
    </row>
    <row r="35" spans="1:13" hidden="1">
      <c r="A35" s="739" t="s">
        <v>153</v>
      </c>
      <c r="B35" s="740" t="s">
        <v>262</v>
      </c>
      <c r="C35" s="740" t="s">
        <v>389</v>
      </c>
      <c r="D35" s="741">
        <v>45748</v>
      </c>
      <c r="E35" s="741">
        <v>45809</v>
      </c>
      <c r="F35" s="741">
        <v>45809</v>
      </c>
      <c r="G35" s="743">
        <v>325000</v>
      </c>
      <c r="H35" s="744">
        <v>2.2796892307692281E-2</v>
      </c>
      <c r="I35" s="742">
        <f t="shared" si="10"/>
        <v>332408.99</v>
      </c>
      <c r="J35" s="745">
        <f t="shared" si="11"/>
        <v>7408.9899999999907</v>
      </c>
    </row>
    <row r="36" spans="1:13" hidden="1">
      <c r="A36" s="739" t="s">
        <v>153</v>
      </c>
      <c r="B36" s="740" t="s">
        <v>262</v>
      </c>
      <c r="C36" s="740" t="s">
        <v>389</v>
      </c>
      <c r="D36" s="741">
        <v>45748</v>
      </c>
      <c r="E36" s="741">
        <v>45839</v>
      </c>
      <c r="F36" s="741">
        <v>45839</v>
      </c>
      <c r="G36" s="743">
        <v>325000</v>
      </c>
      <c r="H36" s="744">
        <v>2.2796892307692281E-2</v>
      </c>
      <c r="I36" s="742">
        <f t="shared" si="10"/>
        <v>332408.99</v>
      </c>
      <c r="J36" s="745">
        <f t="shared" si="11"/>
        <v>7408.9899999999907</v>
      </c>
    </row>
    <row r="37" spans="1:13" hidden="1">
      <c r="A37" s="739" t="s">
        <v>140</v>
      </c>
      <c r="B37" s="740" t="s">
        <v>344</v>
      </c>
      <c r="C37" s="740" t="s">
        <v>211</v>
      </c>
      <c r="D37" s="741" t="s">
        <v>589</v>
      </c>
      <c r="E37" s="742" t="s">
        <v>589</v>
      </c>
      <c r="F37" s="741" t="s">
        <v>589</v>
      </c>
      <c r="G37" s="743">
        <v>49329.06</v>
      </c>
      <c r="H37" s="744">
        <v>8.7044182687520677E-2</v>
      </c>
      <c r="I37" s="742">
        <f t="shared" si="10"/>
        <v>53622.867710443672</v>
      </c>
      <c r="J37" s="745">
        <f t="shared" si="11"/>
        <v>4293.8077104436743</v>
      </c>
    </row>
    <row r="38" spans="1:13" hidden="1">
      <c r="A38" s="739" t="s">
        <v>140</v>
      </c>
      <c r="B38" s="740" t="s">
        <v>344</v>
      </c>
      <c r="C38" s="740" t="s">
        <v>211</v>
      </c>
      <c r="D38" s="722" t="s">
        <v>590</v>
      </c>
      <c r="E38" s="723" t="s">
        <v>591</v>
      </c>
      <c r="F38" s="722" t="s">
        <v>590</v>
      </c>
      <c r="G38" s="735">
        <v>50416.58</v>
      </c>
      <c r="H38" s="744">
        <v>8.7044182687520677E-2</v>
      </c>
      <c r="I38" s="723">
        <f t="shared" ref="I38:I43" si="12">IFERROR((G38*(1+H38)),"NF Pendente")</f>
        <v>54805.05000000001</v>
      </c>
      <c r="J38" s="745">
        <f t="shared" ref="J38:J43" si="13">IFERROR((I38-G38),"NF Pendente")</f>
        <v>4388.4700000000084</v>
      </c>
    </row>
    <row r="39" spans="1:13" hidden="1">
      <c r="A39" s="739" t="s">
        <v>140</v>
      </c>
      <c r="B39" s="740" t="s">
        <v>344</v>
      </c>
      <c r="C39" s="740" t="s">
        <v>211</v>
      </c>
      <c r="D39" s="722" t="s">
        <v>592</v>
      </c>
      <c r="E39" s="723" t="s">
        <v>590</v>
      </c>
      <c r="F39" s="722" t="s">
        <v>592</v>
      </c>
      <c r="G39" s="735">
        <v>47638.29</v>
      </c>
      <c r="H39" s="744">
        <v>8.7044182687520677E-2</v>
      </c>
      <c r="I39" s="723">
        <f t="shared" si="12"/>
        <v>51784.926017681093</v>
      </c>
      <c r="J39" s="745">
        <f t="shared" si="13"/>
        <v>4146.6360176810922</v>
      </c>
    </row>
    <row r="40" spans="1:13" hidden="1">
      <c r="A40" s="739" t="s">
        <v>140</v>
      </c>
      <c r="B40" s="740" t="s">
        <v>344</v>
      </c>
      <c r="C40" s="740" t="s">
        <v>211</v>
      </c>
      <c r="D40" s="722" t="s">
        <v>593</v>
      </c>
      <c r="E40" s="723" t="s">
        <v>592</v>
      </c>
      <c r="F40" s="722" t="s">
        <v>592</v>
      </c>
      <c r="G40" s="735">
        <v>47835.11</v>
      </c>
      <c r="H40" s="744">
        <v>8.7044182687520677E-2</v>
      </c>
      <c r="I40" s="723">
        <f t="shared" si="12"/>
        <v>51998.87805371765</v>
      </c>
      <c r="J40" s="745">
        <f t="shared" si="13"/>
        <v>4163.7680537176493</v>
      </c>
    </row>
    <row r="41" spans="1:13" hidden="1">
      <c r="A41" s="734"/>
      <c r="B41" s="721"/>
      <c r="C41" s="721"/>
      <c r="D41" s="722"/>
      <c r="E41" s="723"/>
      <c r="F41" s="722"/>
      <c r="G41" s="735"/>
      <c r="H41" s="736"/>
      <c r="I41" s="723">
        <f t="shared" si="12"/>
        <v>0</v>
      </c>
      <c r="J41" s="745">
        <f t="shared" si="13"/>
        <v>0</v>
      </c>
    </row>
    <row r="42" spans="1:13" hidden="1">
      <c r="A42" s="734"/>
      <c r="B42" s="721"/>
      <c r="C42" s="721"/>
      <c r="D42" s="722"/>
      <c r="E42" s="723"/>
      <c r="F42" s="722"/>
      <c r="G42" s="735"/>
      <c r="H42" s="736"/>
      <c r="I42" s="723">
        <f t="shared" si="12"/>
        <v>0</v>
      </c>
      <c r="J42" s="745">
        <f t="shared" si="13"/>
        <v>0</v>
      </c>
    </row>
    <row r="43" spans="1:13" hidden="1">
      <c r="A43" s="734"/>
      <c r="B43" s="721"/>
      <c r="C43" s="721"/>
      <c r="D43" s="722"/>
      <c r="E43" s="723"/>
      <c r="F43" s="722"/>
      <c r="G43" s="735"/>
      <c r="H43" s="736"/>
      <c r="I43" s="723">
        <f t="shared" si="12"/>
        <v>0</v>
      </c>
      <c r="J43" s="745">
        <f t="shared" si="13"/>
        <v>0</v>
      </c>
    </row>
    <row r="44" spans="1:13" hidden="1">
      <c r="A44" s="734"/>
      <c r="B44" s="721"/>
      <c r="C44" s="721"/>
      <c r="D44" s="722"/>
      <c r="E44" s="723"/>
      <c r="F44" s="722"/>
      <c r="G44" s="735"/>
      <c r="H44" s="736"/>
      <c r="I44" s="723">
        <f t="shared" ref="I44:I75" si="14">IFERROR((G44*(1+H44)),"NF Pendente")</f>
        <v>0</v>
      </c>
      <c r="J44" s="738">
        <f t="shared" ref="J44:J75" si="15">IFERROR((I44-G44),"NF Pendente")</f>
        <v>0</v>
      </c>
    </row>
    <row r="45" spans="1:13" hidden="1">
      <c r="A45" s="734"/>
      <c r="B45" s="721"/>
      <c r="C45" s="721"/>
      <c r="D45" s="722"/>
      <c r="E45" s="723"/>
      <c r="F45" s="722"/>
      <c r="G45" s="735"/>
      <c r="H45" s="736"/>
      <c r="I45" s="723">
        <f t="shared" si="14"/>
        <v>0</v>
      </c>
      <c r="J45" s="738">
        <f t="shared" si="15"/>
        <v>0</v>
      </c>
    </row>
    <row r="46" spans="1:13" hidden="1">
      <c r="A46" s="734"/>
      <c r="B46" s="721"/>
      <c r="C46" s="721"/>
      <c r="D46" s="722"/>
      <c r="E46" s="723"/>
      <c r="F46" s="722"/>
      <c r="G46" s="735"/>
      <c r="H46" s="736"/>
      <c r="I46" s="723">
        <f t="shared" si="14"/>
        <v>0</v>
      </c>
      <c r="J46" s="738">
        <f t="shared" si="15"/>
        <v>0</v>
      </c>
    </row>
    <row r="47" spans="1:13" hidden="1">
      <c r="A47" s="734"/>
      <c r="B47" s="721"/>
      <c r="C47" s="721"/>
      <c r="D47" s="722"/>
      <c r="E47" s="723"/>
      <c r="F47" s="722"/>
      <c r="G47" s="735"/>
      <c r="H47" s="736"/>
      <c r="I47" s="723">
        <f t="shared" si="14"/>
        <v>0</v>
      </c>
      <c r="J47" s="738">
        <f t="shared" si="15"/>
        <v>0</v>
      </c>
    </row>
    <row r="48" spans="1:13" hidden="1">
      <c r="A48" s="734"/>
      <c r="B48" s="721"/>
      <c r="C48" s="721"/>
      <c r="D48" s="722"/>
      <c r="E48" s="723"/>
      <c r="F48" s="722"/>
      <c r="G48" s="735"/>
      <c r="H48" s="736"/>
      <c r="I48" s="723">
        <f t="shared" si="14"/>
        <v>0</v>
      </c>
      <c r="J48" s="738">
        <f t="shared" si="15"/>
        <v>0</v>
      </c>
    </row>
    <row r="49" spans="1:10" hidden="1">
      <c r="A49" s="734"/>
      <c r="B49" s="721"/>
      <c r="C49" s="721"/>
      <c r="D49" s="722"/>
      <c r="E49" s="723"/>
      <c r="F49" s="722"/>
      <c r="G49" s="735"/>
      <c r="H49" s="736"/>
      <c r="I49" s="723">
        <f t="shared" si="14"/>
        <v>0</v>
      </c>
      <c r="J49" s="738">
        <f t="shared" si="15"/>
        <v>0</v>
      </c>
    </row>
    <row r="50" spans="1:10" hidden="1">
      <c r="A50" s="734"/>
      <c r="B50" s="721"/>
      <c r="C50" s="721"/>
      <c r="D50" s="722"/>
      <c r="E50" s="723"/>
      <c r="F50" s="722"/>
      <c r="G50" s="735"/>
      <c r="H50" s="736"/>
      <c r="I50" s="723">
        <f t="shared" si="14"/>
        <v>0</v>
      </c>
      <c r="J50" s="738">
        <f t="shared" si="15"/>
        <v>0</v>
      </c>
    </row>
    <row r="51" spans="1:10" hidden="1">
      <c r="A51" s="734"/>
      <c r="B51" s="721"/>
      <c r="C51" s="721"/>
      <c r="D51" s="722"/>
      <c r="E51" s="723"/>
      <c r="F51" s="722"/>
      <c r="G51" s="735"/>
      <c r="H51" s="736"/>
      <c r="I51" s="723">
        <f t="shared" si="14"/>
        <v>0</v>
      </c>
      <c r="J51" s="738">
        <f t="shared" si="15"/>
        <v>0</v>
      </c>
    </row>
    <row r="52" spans="1:10" hidden="1">
      <c r="A52" s="734"/>
      <c r="B52" s="721"/>
      <c r="C52" s="721"/>
      <c r="D52" s="722"/>
      <c r="E52" s="723"/>
      <c r="F52" s="722"/>
      <c r="G52" s="735"/>
      <c r="H52" s="736"/>
      <c r="I52" s="723">
        <f t="shared" si="14"/>
        <v>0</v>
      </c>
      <c r="J52" s="738">
        <f t="shared" si="15"/>
        <v>0</v>
      </c>
    </row>
    <row r="53" spans="1:10" hidden="1">
      <c r="A53" s="734"/>
      <c r="B53" s="721"/>
      <c r="C53" s="721"/>
      <c r="D53" s="722"/>
      <c r="E53" s="723"/>
      <c r="F53" s="722"/>
      <c r="G53" s="735"/>
      <c r="H53" s="736"/>
      <c r="I53" s="723">
        <f t="shared" si="14"/>
        <v>0</v>
      </c>
      <c r="J53" s="738">
        <f t="shared" si="15"/>
        <v>0</v>
      </c>
    </row>
    <row r="54" spans="1:10" hidden="1">
      <c r="A54" s="734"/>
      <c r="B54" s="721"/>
      <c r="C54" s="721"/>
      <c r="D54" s="722"/>
      <c r="E54" s="723"/>
      <c r="F54" s="722"/>
      <c r="G54" s="735"/>
      <c r="H54" s="736"/>
      <c r="I54" s="723">
        <f t="shared" si="14"/>
        <v>0</v>
      </c>
      <c r="J54" s="738">
        <f t="shared" si="15"/>
        <v>0</v>
      </c>
    </row>
    <row r="55" spans="1:10" hidden="1">
      <c r="A55" s="734"/>
      <c r="B55" s="721"/>
      <c r="C55" s="721"/>
      <c r="D55" s="722"/>
      <c r="E55" s="723"/>
      <c r="F55" s="722"/>
      <c r="G55" s="735"/>
      <c r="H55" s="736"/>
      <c r="I55" s="723">
        <f t="shared" si="14"/>
        <v>0</v>
      </c>
      <c r="J55" s="738">
        <f t="shared" si="15"/>
        <v>0</v>
      </c>
    </row>
    <row r="56" spans="1:10" hidden="1">
      <c r="A56" s="734"/>
      <c r="B56" s="721"/>
      <c r="C56" s="721"/>
      <c r="D56" s="722"/>
      <c r="E56" s="723"/>
      <c r="F56" s="722"/>
      <c r="G56" s="735"/>
      <c r="H56" s="736"/>
      <c r="I56" s="723">
        <f t="shared" si="14"/>
        <v>0</v>
      </c>
      <c r="J56" s="738">
        <f t="shared" si="15"/>
        <v>0</v>
      </c>
    </row>
    <row r="57" spans="1:10" hidden="1">
      <c r="A57" s="734"/>
      <c r="B57" s="721"/>
      <c r="C57" s="721"/>
      <c r="D57" s="722"/>
      <c r="E57" s="723"/>
      <c r="F57" s="722"/>
      <c r="G57" s="735"/>
      <c r="H57" s="736"/>
      <c r="I57" s="723">
        <f t="shared" si="14"/>
        <v>0</v>
      </c>
      <c r="J57" s="738">
        <f t="shared" si="15"/>
        <v>0</v>
      </c>
    </row>
    <row r="58" spans="1:10" hidden="1">
      <c r="A58" s="734"/>
      <c r="B58" s="721"/>
      <c r="C58" s="721"/>
      <c r="D58" s="722"/>
      <c r="E58" s="723"/>
      <c r="F58" s="722"/>
      <c r="G58" s="735"/>
      <c r="H58" s="736"/>
      <c r="I58" s="723">
        <f t="shared" si="14"/>
        <v>0</v>
      </c>
      <c r="J58" s="738">
        <f t="shared" si="15"/>
        <v>0</v>
      </c>
    </row>
    <row r="59" spans="1:10" hidden="1">
      <c r="A59" s="734"/>
      <c r="B59" s="721"/>
      <c r="C59" s="721"/>
      <c r="D59" s="722"/>
      <c r="E59" s="723"/>
      <c r="F59" s="722"/>
      <c r="G59" s="735"/>
      <c r="H59" s="736"/>
      <c r="I59" s="723">
        <f t="shared" si="14"/>
        <v>0</v>
      </c>
      <c r="J59" s="738">
        <f t="shared" si="15"/>
        <v>0</v>
      </c>
    </row>
    <row r="60" spans="1:10" hidden="1">
      <c r="A60" s="734"/>
      <c r="B60" s="721"/>
      <c r="C60" s="721"/>
      <c r="D60" s="722"/>
      <c r="E60" s="723"/>
      <c r="F60" s="722"/>
      <c r="G60" s="735"/>
      <c r="H60" s="736"/>
      <c r="I60" s="723">
        <f t="shared" si="14"/>
        <v>0</v>
      </c>
      <c r="J60" s="738">
        <f t="shared" si="15"/>
        <v>0</v>
      </c>
    </row>
    <row r="61" spans="1:10" hidden="1">
      <c r="A61" s="734"/>
      <c r="B61" s="721"/>
      <c r="C61" s="721"/>
      <c r="D61" s="722"/>
      <c r="E61" s="723"/>
      <c r="F61" s="722"/>
      <c r="G61" s="735"/>
      <c r="H61" s="736"/>
      <c r="I61" s="723">
        <f t="shared" si="14"/>
        <v>0</v>
      </c>
      <c r="J61" s="738">
        <f t="shared" si="15"/>
        <v>0</v>
      </c>
    </row>
    <row r="62" spans="1:10" hidden="1">
      <c r="A62" s="734"/>
      <c r="B62" s="721"/>
      <c r="C62" s="721"/>
      <c r="D62" s="722"/>
      <c r="E62" s="723"/>
      <c r="F62" s="722"/>
      <c r="G62" s="735"/>
      <c r="H62" s="736"/>
      <c r="I62" s="723">
        <f t="shared" si="14"/>
        <v>0</v>
      </c>
      <c r="J62" s="738">
        <f t="shared" si="15"/>
        <v>0</v>
      </c>
    </row>
    <row r="63" spans="1:10" hidden="1">
      <c r="A63" s="734"/>
      <c r="B63" s="721"/>
      <c r="C63" s="721"/>
      <c r="D63" s="722"/>
      <c r="E63" s="723"/>
      <c r="F63" s="722"/>
      <c r="G63" s="735"/>
      <c r="H63" s="736"/>
      <c r="I63" s="723">
        <f t="shared" si="14"/>
        <v>0</v>
      </c>
      <c r="J63" s="738">
        <f t="shared" si="15"/>
        <v>0</v>
      </c>
    </row>
    <row r="64" spans="1:10" hidden="1">
      <c r="A64" s="734"/>
      <c r="B64" s="721"/>
      <c r="C64" s="721"/>
      <c r="D64" s="722"/>
      <c r="E64" s="723"/>
      <c r="F64" s="722"/>
      <c r="G64" s="735"/>
      <c r="H64" s="736"/>
      <c r="I64" s="723">
        <f t="shared" si="14"/>
        <v>0</v>
      </c>
      <c r="J64" s="738">
        <f t="shared" si="15"/>
        <v>0</v>
      </c>
    </row>
    <row r="65" spans="1:10" hidden="1">
      <c r="A65" s="734"/>
      <c r="B65" s="721"/>
      <c r="C65" s="721"/>
      <c r="D65" s="722"/>
      <c r="E65" s="723"/>
      <c r="F65" s="722"/>
      <c r="G65" s="735"/>
      <c r="H65" s="736"/>
      <c r="I65" s="723">
        <f t="shared" si="14"/>
        <v>0</v>
      </c>
      <c r="J65" s="738">
        <f t="shared" si="15"/>
        <v>0</v>
      </c>
    </row>
    <row r="66" spans="1:10" hidden="1">
      <c r="A66" s="734"/>
      <c r="B66" s="721"/>
      <c r="C66" s="721"/>
      <c r="D66" s="722"/>
      <c r="E66" s="723"/>
      <c r="F66" s="722"/>
      <c r="G66" s="735"/>
      <c r="H66" s="736"/>
      <c r="I66" s="723">
        <f t="shared" si="14"/>
        <v>0</v>
      </c>
      <c r="J66" s="738">
        <f t="shared" si="15"/>
        <v>0</v>
      </c>
    </row>
    <row r="67" spans="1:10" hidden="1">
      <c r="A67" s="734"/>
      <c r="B67" s="721"/>
      <c r="C67" s="721"/>
      <c r="D67" s="722"/>
      <c r="E67" s="723"/>
      <c r="F67" s="722"/>
      <c r="G67" s="735"/>
      <c r="H67" s="736"/>
      <c r="I67" s="723">
        <f t="shared" si="14"/>
        <v>0</v>
      </c>
      <c r="J67" s="738">
        <f t="shared" si="15"/>
        <v>0</v>
      </c>
    </row>
    <row r="68" spans="1:10" hidden="1">
      <c r="A68" s="734"/>
      <c r="B68" s="721"/>
      <c r="C68" s="721"/>
      <c r="D68" s="722"/>
      <c r="E68" s="723"/>
      <c r="F68" s="722"/>
      <c r="G68" s="735"/>
      <c r="H68" s="736"/>
      <c r="I68" s="723">
        <f t="shared" si="14"/>
        <v>0</v>
      </c>
      <c r="J68" s="738">
        <f t="shared" si="15"/>
        <v>0</v>
      </c>
    </row>
    <row r="69" spans="1:10" hidden="1">
      <c r="A69" s="734"/>
      <c r="B69" s="721"/>
      <c r="C69" s="721"/>
      <c r="D69" s="722"/>
      <c r="E69" s="723"/>
      <c r="F69" s="722"/>
      <c r="G69" s="735"/>
      <c r="H69" s="736"/>
      <c r="I69" s="723">
        <f t="shared" si="14"/>
        <v>0</v>
      </c>
      <c r="J69" s="738">
        <f t="shared" si="15"/>
        <v>0</v>
      </c>
    </row>
    <row r="70" spans="1:10" hidden="1">
      <c r="A70" s="734"/>
      <c r="B70" s="721"/>
      <c r="C70" s="721"/>
      <c r="D70" s="722"/>
      <c r="E70" s="723"/>
      <c r="F70" s="722"/>
      <c r="G70" s="735"/>
      <c r="H70" s="736"/>
      <c r="I70" s="723">
        <f t="shared" si="14"/>
        <v>0</v>
      </c>
      <c r="J70" s="738">
        <f t="shared" si="15"/>
        <v>0</v>
      </c>
    </row>
    <row r="71" spans="1:10" hidden="1">
      <c r="A71" s="734"/>
      <c r="B71" s="721"/>
      <c r="C71" s="721"/>
      <c r="D71" s="722"/>
      <c r="E71" s="723"/>
      <c r="F71" s="722"/>
      <c r="G71" s="735"/>
      <c r="H71" s="736"/>
      <c r="I71" s="723">
        <f t="shared" si="14"/>
        <v>0</v>
      </c>
      <c r="J71" s="738">
        <f t="shared" si="15"/>
        <v>0</v>
      </c>
    </row>
    <row r="72" spans="1:10" hidden="1">
      <c r="A72" s="734"/>
      <c r="B72" s="721"/>
      <c r="C72" s="721"/>
      <c r="D72" s="722"/>
      <c r="E72" s="723"/>
      <c r="F72" s="722"/>
      <c r="G72" s="735"/>
      <c r="H72" s="736"/>
      <c r="I72" s="723">
        <f t="shared" si="14"/>
        <v>0</v>
      </c>
      <c r="J72" s="738">
        <f t="shared" si="15"/>
        <v>0</v>
      </c>
    </row>
    <row r="73" spans="1:10" hidden="1">
      <c r="A73" s="734"/>
      <c r="B73" s="721"/>
      <c r="C73" s="721"/>
      <c r="D73" s="722"/>
      <c r="E73" s="723"/>
      <c r="F73" s="722"/>
      <c r="G73" s="735"/>
      <c r="H73" s="736"/>
      <c r="I73" s="723">
        <f t="shared" si="14"/>
        <v>0</v>
      </c>
      <c r="J73" s="738">
        <f t="shared" si="15"/>
        <v>0</v>
      </c>
    </row>
    <row r="74" spans="1:10" hidden="1">
      <c r="A74" s="734"/>
      <c r="B74" s="721"/>
      <c r="C74" s="721"/>
      <c r="D74" s="722"/>
      <c r="E74" s="723"/>
      <c r="F74" s="722"/>
      <c r="G74" s="735"/>
      <c r="H74" s="736"/>
      <c r="I74" s="723">
        <f t="shared" si="14"/>
        <v>0</v>
      </c>
      <c r="J74" s="738">
        <f t="shared" si="15"/>
        <v>0</v>
      </c>
    </row>
    <row r="75" spans="1:10" hidden="1">
      <c r="A75" s="734"/>
      <c r="B75" s="721"/>
      <c r="C75" s="721"/>
      <c r="D75" s="722"/>
      <c r="E75" s="723"/>
      <c r="F75" s="722"/>
      <c r="G75" s="735"/>
      <c r="H75" s="736"/>
      <c r="I75" s="723">
        <f t="shared" si="14"/>
        <v>0</v>
      </c>
      <c r="J75" s="738">
        <f t="shared" si="15"/>
        <v>0</v>
      </c>
    </row>
    <row r="76" spans="1:10" hidden="1">
      <c r="A76" s="734"/>
      <c r="B76" s="721"/>
      <c r="C76" s="721"/>
      <c r="D76" s="722"/>
      <c r="E76" s="723"/>
      <c r="F76" s="722"/>
      <c r="G76" s="735"/>
      <c r="H76" s="736"/>
      <c r="I76" s="723">
        <f t="shared" ref="I76:I107" si="16">IFERROR((G76*(1+H76)),"NF Pendente")</f>
        <v>0</v>
      </c>
      <c r="J76" s="738">
        <f t="shared" ref="J76:J107" si="17">IFERROR((I76-G76),"NF Pendente")</f>
        <v>0</v>
      </c>
    </row>
    <row r="77" spans="1:10" hidden="1">
      <c r="A77" s="734"/>
      <c r="B77" s="721"/>
      <c r="C77" s="721"/>
      <c r="D77" s="722"/>
      <c r="E77" s="723"/>
      <c r="F77" s="722"/>
      <c r="G77" s="735"/>
      <c r="H77" s="736"/>
      <c r="I77" s="723">
        <f t="shared" si="16"/>
        <v>0</v>
      </c>
      <c r="J77" s="738">
        <f t="shared" si="17"/>
        <v>0</v>
      </c>
    </row>
    <row r="78" spans="1:10" hidden="1">
      <c r="A78" s="734"/>
      <c r="B78" s="721"/>
      <c r="C78" s="721"/>
      <c r="D78" s="722"/>
      <c r="E78" s="723"/>
      <c r="F78" s="722"/>
      <c r="G78" s="735"/>
      <c r="H78" s="736"/>
      <c r="I78" s="723">
        <f t="shared" si="16"/>
        <v>0</v>
      </c>
      <c r="J78" s="738">
        <f t="shared" si="17"/>
        <v>0</v>
      </c>
    </row>
    <row r="79" spans="1:10" hidden="1">
      <c r="A79" s="734"/>
      <c r="B79" s="721"/>
      <c r="C79" s="721"/>
      <c r="D79" s="722"/>
      <c r="E79" s="723"/>
      <c r="F79" s="722"/>
      <c r="G79" s="735"/>
      <c r="H79" s="736"/>
      <c r="I79" s="723">
        <f t="shared" si="16"/>
        <v>0</v>
      </c>
      <c r="J79" s="738">
        <f t="shared" si="17"/>
        <v>0</v>
      </c>
    </row>
    <row r="80" spans="1:10" hidden="1">
      <c r="A80" s="734"/>
      <c r="B80" s="721"/>
      <c r="C80" s="721"/>
      <c r="D80" s="722"/>
      <c r="E80" s="723"/>
      <c r="F80" s="722"/>
      <c r="G80" s="735"/>
      <c r="H80" s="736"/>
      <c r="I80" s="723">
        <f t="shared" si="16"/>
        <v>0</v>
      </c>
      <c r="J80" s="738">
        <f t="shared" si="17"/>
        <v>0</v>
      </c>
    </row>
    <row r="81" spans="1:10" hidden="1">
      <c r="A81" s="734"/>
      <c r="B81" s="721"/>
      <c r="C81" s="721"/>
      <c r="D81" s="722"/>
      <c r="E81" s="723"/>
      <c r="F81" s="722"/>
      <c r="G81" s="735"/>
      <c r="H81" s="736"/>
      <c r="I81" s="723">
        <f t="shared" si="16"/>
        <v>0</v>
      </c>
      <c r="J81" s="738">
        <f t="shared" si="17"/>
        <v>0</v>
      </c>
    </row>
    <row r="82" spans="1:10" hidden="1">
      <c r="A82" s="734"/>
      <c r="B82" s="721"/>
      <c r="C82" s="721"/>
      <c r="D82" s="722"/>
      <c r="E82" s="723"/>
      <c r="F82" s="722"/>
      <c r="G82" s="735"/>
      <c r="H82" s="736"/>
      <c r="I82" s="723">
        <f t="shared" si="16"/>
        <v>0</v>
      </c>
      <c r="J82" s="738">
        <f t="shared" si="17"/>
        <v>0</v>
      </c>
    </row>
    <row r="83" spans="1:10" hidden="1">
      <c r="A83" s="734"/>
      <c r="B83" s="721"/>
      <c r="C83" s="721"/>
      <c r="D83" s="722"/>
      <c r="E83" s="723"/>
      <c r="F83" s="722"/>
      <c r="G83" s="735"/>
      <c r="H83" s="736"/>
      <c r="I83" s="723">
        <f t="shared" si="16"/>
        <v>0</v>
      </c>
      <c r="J83" s="738">
        <f t="shared" si="17"/>
        <v>0</v>
      </c>
    </row>
    <row r="84" spans="1:10" hidden="1">
      <c r="A84" s="734"/>
      <c r="B84" s="721"/>
      <c r="C84" s="721"/>
      <c r="D84" s="722"/>
      <c r="E84" s="723"/>
      <c r="F84" s="722"/>
      <c r="G84" s="735"/>
      <c r="H84" s="736"/>
      <c r="I84" s="723">
        <f t="shared" si="16"/>
        <v>0</v>
      </c>
      <c r="J84" s="738">
        <f t="shared" si="17"/>
        <v>0</v>
      </c>
    </row>
    <row r="85" spans="1:10" hidden="1">
      <c r="A85" s="734"/>
      <c r="B85" s="721"/>
      <c r="C85" s="721"/>
      <c r="D85" s="722"/>
      <c r="E85" s="723"/>
      <c r="F85" s="722"/>
      <c r="G85" s="735"/>
      <c r="H85" s="736"/>
      <c r="I85" s="723">
        <f t="shared" si="16"/>
        <v>0</v>
      </c>
      <c r="J85" s="738">
        <f t="shared" si="17"/>
        <v>0</v>
      </c>
    </row>
    <row r="86" spans="1:10" hidden="1">
      <c r="A86" s="734"/>
      <c r="B86" s="721"/>
      <c r="C86" s="721"/>
      <c r="D86" s="722"/>
      <c r="E86" s="723"/>
      <c r="F86" s="722"/>
      <c r="G86" s="735"/>
      <c r="H86" s="736"/>
      <c r="I86" s="723">
        <f t="shared" si="16"/>
        <v>0</v>
      </c>
      <c r="J86" s="738">
        <f t="shared" si="17"/>
        <v>0</v>
      </c>
    </row>
    <row r="87" spans="1:10" hidden="1">
      <c r="A87" s="734"/>
      <c r="B87" s="721"/>
      <c r="C87" s="721"/>
      <c r="D87" s="722"/>
      <c r="E87" s="723"/>
      <c r="F87" s="722"/>
      <c r="G87" s="735"/>
      <c r="H87" s="736"/>
      <c r="I87" s="723">
        <f t="shared" si="16"/>
        <v>0</v>
      </c>
      <c r="J87" s="738">
        <f t="shared" si="17"/>
        <v>0</v>
      </c>
    </row>
    <row r="88" spans="1:10" hidden="1">
      <c r="A88" s="734"/>
      <c r="B88" s="721"/>
      <c r="C88" s="721"/>
      <c r="D88" s="722"/>
      <c r="E88" s="723"/>
      <c r="F88" s="722"/>
      <c r="G88" s="735"/>
      <c r="H88" s="736"/>
      <c r="I88" s="723">
        <f t="shared" si="16"/>
        <v>0</v>
      </c>
      <c r="J88" s="738">
        <f t="shared" si="17"/>
        <v>0</v>
      </c>
    </row>
    <row r="89" spans="1:10" hidden="1">
      <c r="A89" s="734"/>
      <c r="B89" s="721"/>
      <c r="C89" s="721"/>
      <c r="D89" s="722"/>
      <c r="E89" s="723"/>
      <c r="F89" s="722"/>
      <c r="G89" s="735"/>
      <c r="H89" s="736"/>
      <c r="I89" s="723">
        <f t="shared" si="16"/>
        <v>0</v>
      </c>
      <c r="J89" s="738">
        <f t="shared" si="17"/>
        <v>0</v>
      </c>
    </row>
    <row r="90" spans="1:10" hidden="1">
      <c r="A90" s="734"/>
      <c r="B90" s="721"/>
      <c r="C90" s="721"/>
      <c r="D90" s="722"/>
      <c r="E90" s="723"/>
      <c r="F90" s="722"/>
      <c r="G90" s="735"/>
      <c r="H90" s="736"/>
      <c r="I90" s="723">
        <f t="shared" si="16"/>
        <v>0</v>
      </c>
      <c r="J90" s="738">
        <f t="shared" si="17"/>
        <v>0</v>
      </c>
    </row>
    <row r="91" spans="1:10" hidden="1">
      <c r="A91" s="734"/>
      <c r="B91" s="721"/>
      <c r="C91" s="721"/>
      <c r="D91" s="722"/>
      <c r="E91" s="723"/>
      <c r="F91" s="722"/>
      <c r="G91" s="735"/>
      <c r="H91" s="736"/>
      <c r="I91" s="723">
        <f t="shared" si="16"/>
        <v>0</v>
      </c>
      <c r="J91" s="738">
        <f t="shared" si="17"/>
        <v>0</v>
      </c>
    </row>
    <row r="92" spans="1:10" hidden="1">
      <c r="A92" s="734"/>
      <c r="B92" s="721"/>
      <c r="C92" s="721"/>
      <c r="D92" s="722"/>
      <c r="E92" s="723"/>
      <c r="F92" s="722"/>
      <c r="G92" s="735"/>
      <c r="H92" s="736"/>
      <c r="I92" s="723">
        <f t="shared" si="16"/>
        <v>0</v>
      </c>
      <c r="J92" s="738">
        <f t="shared" si="17"/>
        <v>0</v>
      </c>
    </row>
    <row r="93" spans="1:10" hidden="1">
      <c r="A93" s="734"/>
      <c r="B93" s="721"/>
      <c r="C93" s="721"/>
      <c r="D93" s="722"/>
      <c r="E93" s="723"/>
      <c r="F93" s="722"/>
      <c r="G93" s="735"/>
      <c r="H93" s="736"/>
      <c r="I93" s="723">
        <f t="shared" si="16"/>
        <v>0</v>
      </c>
      <c r="J93" s="738">
        <f t="shared" si="17"/>
        <v>0</v>
      </c>
    </row>
    <row r="94" spans="1:10" hidden="1">
      <c r="A94" s="734"/>
      <c r="B94" s="721"/>
      <c r="C94" s="721"/>
      <c r="D94" s="722"/>
      <c r="E94" s="723"/>
      <c r="F94" s="722"/>
      <c r="G94" s="735"/>
      <c r="H94" s="736"/>
      <c r="I94" s="723">
        <f t="shared" si="16"/>
        <v>0</v>
      </c>
      <c r="J94" s="738">
        <f t="shared" si="17"/>
        <v>0</v>
      </c>
    </row>
    <row r="95" spans="1:10" hidden="1">
      <c r="A95" s="734"/>
      <c r="B95" s="721"/>
      <c r="C95" s="721"/>
      <c r="D95" s="722"/>
      <c r="E95" s="723"/>
      <c r="F95" s="722"/>
      <c r="G95" s="735"/>
      <c r="H95" s="736"/>
      <c r="I95" s="723">
        <f t="shared" si="16"/>
        <v>0</v>
      </c>
      <c r="J95" s="738">
        <f t="shared" si="17"/>
        <v>0</v>
      </c>
    </row>
    <row r="96" spans="1:10" hidden="1">
      <c r="A96" s="734"/>
      <c r="B96" s="721"/>
      <c r="C96" s="721"/>
      <c r="D96" s="722"/>
      <c r="E96" s="723"/>
      <c r="F96" s="722"/>
      <c r="G96" s="735"/>
      <c r="H96" s="736"/>
      <c r="I96" s="723">
        <f t="shared" si="16"/>
        <v>0</v>
      </c>
      <c r="J96" s="738">
        <f t="shared" si="17"/>
        <v>0</v>
      </c>
    </row>
    <row r="97" spans="1:10" hidden="1">
      <c r="A97" s="734"/>
      <c r="B97" s="721"/>
      <c r="C97" s="721"/>
      <c r="D97" s="722"/>
      <c r="E97" s="723"/>
      <c r="F97" s="722"/>
      <c r="G97" s="735"/>
      <c r="H97" s="736"/>
      <c r="I97" s="723">
        <f t="shared" si="16"/>
        <v>0</v>
      </c>
      <c r="J97" s="738">
        <f t="shared" si="17"/>
        <v>0</v>
      </c>
    </row>
    <row r="98" spans="1:10" hidden="1">
      <c r="A98" s="734"/>
      <c r="B98" s="721"/>
      <c r="C98" s="721"/>
      <c r="D98" s="722"/>
      <c r="E98" s="723"/>
      <c r="F98" s="722"/>
      <c r="G98" s="735"/>
      <c r="H98" s="736"/>
      <c r="I98" s="723">
        <f t="shared" si="16"/>
        <v>0</v>
      </c>
      <c r="J98" s="738">
        <f t="shared" si="17"/>
        <v>0</v>
      </c>
    </row>
    <row r="99" spans="1:10" hidden="1">
      <c r="A99" s="734"/>
      <c r="B99" s="721"/>
      <c r="C99" s="721"/>
      <c r="D99" s="722"/>
      <c r="E99" s="723"/>
      <c r="F99" s="722"/>
      <c r="G99" s="735"/>
      <c r="H99" s="736"/>
      <c r="I99" s="723">
        <f t="shared" si="16"/>
        <v>0</v>
      </c>
      <c r="J99" s="738">
        <f t="shared" si="17"/>
        <v>0</v>
      </c>
    </row>
    <row r="100" spans="1:10" hidden="1">
      <c r="A100" s="734"/>
      <c r="B100" s="721"/>
      <c r="C100" s="721"/>
      <c r="D100" s="722"/>
      <c r="E100" s="723"/>
      <c r="F100" s="722"/>
      <c r="G100" s="735"/>
      <c r="H100" s="736"/>
      <c r="I100" s="723">
        <f t="shared" si="16"/>
        <v>0</v>
      </c>
      <c r="J100" s="738">
        <f t="shared" si="17"/>
        <v>0</v>
      </c>
    </row>
    <row r="101" spans="1:10" hidden="1">
      <c r="A101" s="734"/>
      <c r="B101" s="721"/>
      <c r="C101" s="721"/>
      <c r="D101" s="722"/>
      <c r="E101" s="723"/>
      <c r="F101" s="722"/>
      <c r="G101" s="735"/>
      <c r="H101" s="736"/>
      <c r="I101" s="723">
        <f t="shared" si="16"/>
        <v>0</v>
      </c>
      <c r="J101" s="738">
        <f t="shared" si="17"/>
        <v>0</v>
      </c>
    </row>
    <row r="102" spans="1:10" hidden="1">
      <c r="A102" s="734"/>
      <c r="B102" s="721"/>
      <c r="C102" s="721"/>
      <c r="D102" s="722"/>
      <c r="E102" s="723"/>
      <c r="F102" s="722"/>
      <c r="G102" s="735"/>
      <c r="H102" s="736"/>
      <c r="I102" s="723">
        <f t="shared" si="16"/>
        <v>0</v>
      </c>
      <c r="J102" s="738">
        <f t="shared" si="17"/>
        <v>0</v>
      </c>
    </row>
    <row r="103" spans="1:10" hidden="1">
      <c r="A103" s="734"/>
      <c r="B103" s="721"/>
      <c r="C103" s="721"/>
      <c r="D103" s="722"/>
      <c r="E103" s="723"/>
      <c r="F103" s="722"/>
      <c r="G103" s="735"/>
      <c r="H103" s="736"/>
      <c r="I103" s="723">
        <f t="shared" si="16"/>
        <v>0</v>
      </c>
      <c r="J103" s="738">
        <f t="shared" si="17"/>
        <v>0</v>
      </c>
    </row>
    <row r="104" spans="1:10" hidden="1">
      <c r="A104" s="734"/>
      <c r="B104" s="721"/>
      <c r="C104" s="721"/>
      <c r="D104" s="722"/>
      <c r="E104" s="723"/>
      <c r="F104" s="722"/>
      <c r="G104" s="735"/>
      <c r="H104" s="736"/>
      <c r="I104" s="723">
        <f t="shared" si="16"/>
        <v>0</v>
      </c>
      <c r="J104" s="738">
        <f t="shared" si="17"/>
        <v>0</v>
      </c>
    </row>
    <row r="105" spans="1:10" hidden="1">
      <c r="A105" s="734"/>
      <c r="B105" s="721"/>
      <c r="C105" s="721"/>
      <c r="D105" s="722"/>
      <c r="E105" s="723"/>
      <c r="F105" s="722"/>
      <c r="G105" s="735"/>
      <c r="H105" s="736"/>
      <c r="I105" s="723">
        <f t="shared" si="16"/>
        <v>0</v>
      </c>
      <c r="J105" s="738">
        <f t="shared" si="17"/>
        <v>0</v>
      </c>
    </row>
    <row r="106" spans="1:10" hidden="1">
      <c r="A106" s="734"/>
      <c r="B106" s="721"/>
      <c r="C106" s="721"/>
      <c r="D106" s="722"/>
      <c r="E106" s="723"/>
      <c r="F106" s="722"/>
      <c r="G106" s="735"/>
      <c r="H106" s="736"/>
      <c r="I106" s="723">
        <f t="shared" si="16"/>
        <v>0</v>
      </c>
      <c r="J106" s="738">
        <f t="shared" si="17"/>
        <v>0</v>
      </c>
    </row>
    <row r="107" spans="1:10" hidden="1">
      <c r="A107" s="734"/>
      <c r="B107" s="721"/>
      <c r="C107" s="721"/>
      <c r="D107" s="722"/>
      <c r="E107" s="723"/>
      <c r="F107" s="722"/>
      <c r="G107" s="735"/>
      <c r="H107" s="736"/>
      <c r="I107" s="723">
        <f t="shared" si="16"/>
        <v>0</v>
      </c>
      <c r="J107" s="738">
        <f t="shared" si="17"/>
        <v>0</v>
      </c>
    </row>
    <row r="108" spans="1:10" hidden="1">
      <c r="A108" s="734"/>
      <c r="B108" s="721"/>
      <c r="C108" s="721"/>
      <c r="D108" s="722"/>
      <c r="E108" s="723"/>
      <c r="F108" s="722"/>
      <c r="G108" s="735"/>
      <c r="H108" s="736"/>
      <c r="I108" s="723">
        <f t="shared" ref="I108:I139" si="18">IFERROR((G108*(1+H108)),"NF Pendente")</f>
        <v>0</v>
      </c>
      <c r="J108" s="738">
        <f t="shared" ref="J108:J139" si="19">IFERROR((I108-G108),"NF Pendente")</f>
        <v>0</v>
      </c>
    </row>
    <row r="109" spans="1:10" hidden="1">
      <c r="A109" s="734"/>
      <c r="B109" s="721"/>
      <c r="C109" s="721"/>
      <c r="D109" s="722"/>
      <c r="E109" s="723"/>
      <c r="F109" s="722"/>
      <c r="G109" s="735"/>
      <c r="H109" s="736"/>
      <c r="I109" s="723">
        <f t="shared" si="18"/>
        <v>0</v>
      </c>
      <c r="J109" s="738">
        <f t="shared" si="19"/>
        <v>0</v>
      </c>
    </row>
    <row r="110" spans="1:10" hidden="1">
      <c r="A110" s="734"/>
      <c r="B110" s="721"/>
      <c r="C110" s="721"/>
      <c r="D110" s="722"/>
      <c r="E110" s="723"/>
      <c r="F110" s="722"/>
      <c r="G110" s="735"/>
      <c r="H110" s="736"/>
      <c r="I110" s="723">
        <f t="shared" si="18"/>
        <v>0</v>
      </c>
      <c r="J110" s="738">
        <f t="shared" si="19"/>
        <v>0</v>
      </c>
    </row>
    <row r="111" spans="1:10" hidden="1">
      <c r="A111" s="734"/>
      <c r="B111" s="721"/>
      <c r="C111" s="721"/>
      <c r="D111" s="722"/>
      <c r="E111" s="723"/>
      <c r="F111" s="722"/>
      <c r="G111" s="735"/>
      <c r="H111" s="736"/>
      <c r="I111" s="723">
        <f t="shared" si="18"/>
        <v>0</v>
      </c>
      <c r="J111" s="738">
        <f t="shared" si="19"/>
        <v>0</v>
      </c>
    </row>
    <row r="112" spans="1:10" hidden="1">
      <c r="A112" s="734"/>
      <c r="B112" s="721"/>
      <c r="C112" s="721"/>
      <c r="D112" s="722"/>
      <c r="E112" s="723"/>
      <c r="F112" s="722"/>
      <c r="G112" s="735"/>
      <c r="H112" s="736"/>
      <c r="I112" s="723">
        <f t="shared" si="18"/>
        <v>0</v>
      </c>
      <c r="J112" s="738">
        <f t="shared" si="19"/>
        <v>0</v>
      </c>
    </row>
    <row r="113" spans="1:10" hidden="1">
      <c r="A113" s="734"/>
      <c r="B113" s="721"/>
      <c r="C113" s="721"/>
      <c r="D113" s="722"/>
      <c r="E113" s="723"/>
      <c r="F113" s="722"/>
      <c r="G113" s="735"/>
      <c r="H113" s="736"/>
      <c r="I113" s="723">
        <f t="shared" si="18"/>
        <v>0</v>
      </c>
      <c r="J113" s="738">
        <f t="shared" si="19"/>
        <v>0</v>
      </c>
    </row>
    <row r="114" spans="1:10" hidden="1">
      <c r="A114" s="734"/>
      <c r="B114" s="721"/>
      <c r="C114" s="721"/>
      <c r="D114" s="722"/>
      <c r="E114" s="723"/>
      <c r="F114" s="722"/>
      <c r="G114" s="735"/>
      <c r="H114" s="736"/>
      <c r="I114" s="723">
        <f t="shared" si="18"/>
        <v>0</v>
      </c>
      <c r="J114" s="738">
        <f t="shared" si="19"/>
        <v>0</v>
      </c>
    </row>
    <row r="115" spans="1:10" hidden="1">
      <c r="A115" s="734"/>
      <c r="B115" s="721"/>
      <c r="C115" s="721"/>
      <c r="D115" s="722"/>
      <c r="E115" s="723"/>
      <c r="F115" s="722"/>
      <c r="G115" s="735"/>
      <c r="H115" s="736"/>
      <c r="I115" s="723">
        <f t="shared" si="18"/>
        <v>0</v>
      </c>
      <c r="J115" s="738">
        <f t="shared" si="19"/>
        <v>0</v>
      </c>
    </row>
    <row r="116" spans="1:10" hidden="1">
      <c r="A116" s="734"/>
      <c r="B116" s="721"/>
      <c r="C116" s="721"/>
      <c r="D116" s="722"/>
      <c r="E116" s="723"/>
      <c r="F116" s="722"/>
      <c r="G116" s="735"/>
      <c r="H116" s="736"/>
      <c r="I116" s="723">
        <f t="shared" si="18"/>
        <v>0</v>
      </c>
      <c r="J116" s="738">
        <f t="shared" si="19"/>
        <v>0</v>
      </c>
    </row>
    <row r="117" spans="1:10" hidden="1">
      <c r="A117" s="734"/>
      <c r="B117" s="721"/>
      <c r="C117" s="721"/>
      <c r="D117" s="722"/>
      <c r="E117" s="723"/>
      <c r="F117" s="722"/>
      <c r="G117" s="735"/>
      <c r="H117" s="736"/>
      <c r="I117" s="723">
        <f t="shared" si="18"/>
        <v>0</v>
      </c>
      <c r="J117" s="738">
        <f t="shared" si="19"/>
        <v>0</v>
      </c>
    </row>
    <row r="118" spans="1:10" hidden="1">
      <c r="A118" s="734"/>
      <c r="B118" s="721"/>
      <c r="C118" s="721"/>
      <c r="D118" s="722"/>
      <c r="E118" s="723"/>
      <c r="F118" s="722"/>
      <c r="G118" s="735"/>
      <c r="H118" s="736"/>
      <c r="I118" s="723">
        <f t="shared" si="18"/>
        <v>0</v>
      </c>
      <c r="J118" s="738">
        <f t="shared" si="19"/>
        <v>0</v>
      </c>
    </row>
    <row r="119" spans="1:10" hidden="1">
      <c r="A119" s="734"/>
      <c r="B119" s="721"/>
      <c r="C119" s="721"/>
      <c r="D119" s="722"/>
      <c r="E119" s="723"/>
      <c r="F119" s="722"/>
      <c r="G119" s="735"/>
      <c r="H119" s="736"/>
      <c r="I119" s="723">
        <f t="shared" si="18"/>
        <v>0</v>
      </c>
      <c r="J119" s="738">
        <f t="shared" si="19"/>
        <v>0</v>
      </c>
    </row>
    <row r="120" spans="1:10" hidden="1">
      <c r="A120" s="734"/>
      <c r="B120" s="721"/>
      <c r="C120" s="721"/>
      <c r="D120" s="722"/>
      <c r="E120" s="723"/>
      <c r="F120" s="722"/>
      <c r="G120" s="735"/>
      <c r="H120" s="736"/>
      <c r="I120" s="723">
        <f t="shared" si="18"/>
        <v>0</v>
      </c>
      <c r="J120" s="738">
        <f t="shared" si="19"/>
        <v>0</v>
      </c>
    </row>
    <row r="121" spans="1:10" hidden="1">
      <c r="A121" s="734"/>
      <c r="B121" s="721"/>
      <c r="C121" s="721"/>
      <c r="D121" s="722"/>
      <c r="E121" s="723"/>
      <c r="F121" s="722"/>
      <c r="G121" s="735"/>
      <c r="H121" s="736"/>
      <c r="I121" s="723">
        <f t="shared" si="18"/>
        <v>0</v>
      </c>
      <c r="J121" s="738">
        <f t="shared" si="19"/>
        <v>0</v>
      </c>
    </row>
    <row r="122" spans="1:10" hidden="1">
      <c r="A122" s="734"/>
      <c r="B122" s="721"/>
      <c r="C122" s="721"/>
      <c r="D122" s="722"/>
      <c r="E122" s="723"/>
      <c r="F122" s="722"/>
      <c r="G122" s="735"/>
      <c r="H122" s="736"/>
      <c r="I122" s="723">
        <f t="shared" si="18"/>
        <v>0</v>
      </c>
      <c r="J122" s="738">
        <f t="shared" si="19"/>
        <v>0</v>
      </c>
    </row>
    <row r="123" spans="1:10" hidden="1">
      <c r="A123" s="734"/>
      <c r="B123" s="721"/>
      <c r="C123" s="721"/>
      <c r="D123" s="722"/>
      <c r="E123" s="723"/>
      <c r="F123" s="722"/>
      <c r="G123" s="735"/>
      <c r="H123" s="736"/>
      <c r="I123" s="723">
        <f t="shared" si="18"/>
        <v>0</v>
      </c>
      <c r="J123" s="738">
        <f t="shared" si="19"/>
        <v>0</v>
      </c>
    </row>
    <row r="124" spans="1:10" hidden="1">
      <c r="A124" s="734"/>
      <c r="B124" s="721"/>
      <c r="C124" s="721"/>
      <c r="D124" s="722"/>
      <c r="E124" s="723"/>
      <c r="F124" s="722"/>
      <c r="G124" s="735"/>
      <c r="H124" s="736"/>
      <c r="I124" s="723">
        <f t="shared" si="18"/>
        <v>0</v>
      </c>
      <c r="J124" s="738">
        <f t="shared" si="19"/>
        <v>0</v>
      </c>
    </row>
    <row r="125" spans="1:10" hidden="1">
      <c r="A125" s="734"/>
      <c r="B125" s="721"/>
      <c r="C125" s="721"/>
      <c r="D125" s="722"/>
      <c r="E125" s="723"/>
      <c r="F125" s="722"/>
      <c r="G125" s="735"/>
      <c r="H125" s="736"/>
      <c r="I125" s="723">
        <f t="shared" si="18"/>
        <v>0</v>
      </c>
      <c r="J125" s="738">
        <f t="shared" si="19"/>
        <v>0</v>
      </c>
    </row>
    <row r="126" spans="1:10" hidden="1">
      <c r="A126" s="734"/>
      <c r="B126" s="721"/>
      <c r="C126" s="721"/>
      <c r="D126" s="722"/>
      <c r="E126" s="723"/>
      <c r="F126" s="722"/>
      <c r="G126" s="735"/>
      <c r="H126" s="736"/>
      <c r="I126" s="723">
        <f t="shared" si="18"/>
        <v>0</v>
      </c>
      <c r="J126" s="738">
        <f t="shared" si="19"/>
        <v>0</v>
      </c>
    </row>
    <row r="127" spans="1:10" hidden="1">
      <c r="A127" s="734"/>
      <c r="B127" s="721"/>
      <c r="C127" s="721"/>
      <c r="D127" s="722"/>
      <c r="E127" s="723"/>
      <c r="F127" s="722"/>
      <c r="G127" s="735"/>
      <c r="H127" s="736"/>
      <c r="I127" s="723">
        <f t="shared" si="18"/>
        <v>0</v>
      </c>
      <c r="J127" s="738">
        <f t="shared" si="19"/>
        <v>0</v>
      </c>
    </row>
    <row r="128" spans="1:10" hidden="1">
      <c r="A128" s="734"/>
      <c r="B128" s="721"/>
      <c r="C128" s="721"/>
      <c r="D128" s="722"/>
      <c r="E128" s="723"/>
      <c r="F128" s="722"/>
      <c r="G128" s="735"/>
      <c r="H128" s="736"/>
      <c r="I128" s="723">
        <f t="shared" si="18"/>
        <v>0</v>
      </c>
      <c r="J128" s="738">
        <f t="shared" si="19"/>
        <v>0</v>
      </c>
    </row>
    <row r="129" spans="1:10" hidden="1">
      <c r="A129" s="734"/>
      <c r="B129" s="721"/>
      <c r="C129" s="721"/>
      <c r="D129" s="722"/>
      <c r="E129" s="723"/>
      <c r="F129" s="722"/>
      <c r="G129" s="735"/>
      <c r="H129" s="736"/>
      <c r="I129" s="723">
        <f t="shared" si="18"/>
        <v>0</v>
      </c>
      <c r="J129" s="738">
        <f t="shared" si="19"/>
        <v>0</v>
      </c>
    </row>
    <row r="130" spans="1:10" hidden="1">
      <c r="A130" s="734"/>
      <c r="B130" s="721"/>
      <c r="C130" s="721"/>
      <c r="D130" s="722"/>
      <c r="E130" s="723"/>
      <c r="F130" s="722"/>
      <c r="G130" s="735"/>
      <c r="H130" s="736"/>
      <c r="I130" s="723">
        <f t="shared" si="18"/>
        <v>0</v>
      </c>
      <c r="J130" s="738">
        <f t="shared" si="19"/>
        <v>0</v>
      </c>
    </row>
    <row r="131" spans="1:10" hidden="1">
      <c r="A131" s="734"/>
      <c r="B131" s="721"/>
      <c r="C131" s="721"/>
      <c r="D131" s="722"/>
      <c r="E131" s="723"/>
      <c r="F131" s="722"/>
      <c r="G131" s="735"/>
      <c r="H131" s="736"/>
      <c r="I131" s="723">
        <f t="shared" si="18"/>
        <v>0</v>
      </c>
      <c r="J131" s="738">
        <f t="shared" si="19"/>
        <v>0</v>
      </c>
    </row>
    <row r="132" spans="1:10" hidden="1">
      <c r="A132" s="734"/>
      <c r="B132" s="721"/>
      <c r="C132" s="721"/>
      <c r="D132" s="722"/>
      <c r="E132" s="723"/>
      <c r="F132" s="722"/>
      <c r="G132" s="735"/>
      <c r="H132" s="736"/>
      <c r="I132" s="723">
        <f t="shared" si="18"/>
        <v>0</v>
      </c>
      <c r="J132" s="738">
        <f t="shared" si="19"/>
        <v>0</v>
      </c>
    </row>
    <row r="133" spans="1:10" hidden="1">
      <c r="A133" s="734"/>
      <c r="B133" s="721"/>
      <c r="C133" s="721"/>
      <c r="D133" s="722"/>
      <c r="E133" s="723"/>
      <c r="F133" s="722"/>
      <c r="G133" s="735"/>
      <c r="H133" s="736"/>
      <c r="I133" s="723">
        <f t="shared" si="18"/>
        <v>0</v>
      </c>
      <c r="J133" s="738">
        <f t="shared" si="19"/>
        <v>0</v>
      </c>
    </row>
    <row r="134" spans="1:10" hidden="1">
      <c r="A134" s="734"/>
      <c r="B134" s="721"/>
      <c r="C134" s="721"/>
      <c r="D134" s="722"/>
      <c r="E134" s="723"/>
      <c r="F134" s="722"/>
      <c r="G134" s="735"/>
      <c r="H134" s="736"/>
      <c r="I134" s="723">
        <f t="shared" si="18"/>
        <v>0</v>
      </c>
      <c r="J134" s="738">
        <f t="shared" si="19"/>
        <v>0</v>
      </c>
    </row>
    <row r="135" spans="1:10" hidden="1">
      <c r="A135" s="734"/>
      <c r="B135" s="721"/>
      <c r="C135" s="721"/>
      <c r="D135" s="722"/>
      <c r="E135" s="723"/>
      <c r="F135" s="722"/>
      <c r="G135" s="735"/>
      <c r="H135" s="736"/>
      <c r="I135" s="723">
        <f t="shared" si="18"/>
        <v>0</v>
      </c>
      <c r="J135" s="738">
        <f t="shared" si="19"/>
        <v>0</v>
      </c>
    </row>
    <row r="136" spans="1:10" hidden="1">
      <c r="A136" s="734"/>
      <c r="B136" s="721"/>
      <c r="C136" s="721"/>
      <c r="D136" s="722"/>
      <c r="E136" s="723"/>
      <c r="F136" s="722"/>
      <c r="G136" s="735"/>
      <c r="H136" s="736"/>
      <c r="I136" s="723">
        <f t="shared" si="18"/>
        <v>0</v>
      </c>
      <c r="J136" s="738">
        <f t="shared" si="19"/>
        <v>0</v>
      </c>
    </row>
    <row r="137" spans="1:10" hidden="1">
      <c r="A137" s="734"/>
      <c r="B137" s="721"/>
      <c r="C137" s="721"/>
      <c r="D137" s="722"/>
      <c r="E137" s="723"/>
      <c r="F137" s="722"/>
      <c r="G137" s="735"/>
      <c r="H137" s="736"/>
      <c r="I137" s="723">
        <f t="shared" si="18"/>
        <v>0</v>
      </c>
      <c r="J137" s="738">
        <f t="shared" si="19"/>
        <v>0</v>
      </c>
    </row>
    <row r="138" spans="1:10" hidden="1">
      <c r="A138" s="734"/>
      <c r="B138" s="721"/>
      <c r="C138" s="721"/>
      <c r="D138" s="722"/>
      <c r="E138" s="723"/>
      <c r="F138" s="722"/>
      <c r="G138" s="735"/>
      <c r="H138" s="736"/>
      <c r="I138" s="723">
        <f t="shared" si="18"/>
        <v>0</v>
      </c>
      <c r="J138" s="738">
        <f t="shared" si="19"/>
        <v>0</v>
      </c>
    </row>
    <row r="139" spans="1:10" hidden="1">
      <c r="A139" s="734"/>
      <c r="B139" s="721"/>
      <c r="C139" s="721"/>
      <c r="D139" s="722"/>
      <c r="E139" s="723"/>
      <c r="F139" s="722"/>
      <c r="G139" s="735"/>
      <c r="H139" s="736"/>
      <c r="I139" s="723">
        <f t="shared" si="18"/>
        <v>0</v>
      </c>
      <c r="J139" s="738">
        <f t="shared" si="19"/>
        <v>0</v>
      </c>
    </row>
    <row r="140" spans="1:10" hidden="1">
      <c r="A140" s="734"/>
      <c r="B140" s="721"/>
      <c r="C140" s="721"/>
      <c r="D140" s="722"/>
      <c r="E140" s="723"/>
      <c r="F140" s="722"/>
      <c r="G140" s="735"/>
      <c r="H140" s="736"/>
      <c r="I140" s="723">
        <f t="shared" ref="I140:I171" si="20">IFERROR((G140*(1+H140)),"NF Pendente")</f>
        <v>0</v>
      </c>
      <c r="J140" s="738">
        <f t="shared" ref="J140:J171" si="21">IFERROR((I140-G140),"NF Pendente")</f>
        <v>0</v>
      </c>
    </row>
    <row r="141" spans="1:10" hidden="1">
      <c r="A141" s="734"/>
      <c r="B141" s="721"/>
      <c r="C141" s="721"/>
      <c r="D141" s="722"/>
      <c r="E141" s="723"/>
      <c r="F141" s="722"/>
      <c r="G141" s="735"/>
      <c r="H141" s="736"/>
      <c r="I141" s="723">
        <f t="shared" si="20"/>
        <v>0</v>
      </c>
      <c r="J141" s="738">
        <f t="shared" si="21"/>
        <v>0</v>
      </c>
    </row>
    <row r="142" spans="1:10" hidden="1">
      <c r="A142" s="734"/>
      <c r="B142" s="721"/>
      <c r="C142" s="721"/>
      <c r="D142" s="722"/>
      <c r="E142" s="723"/>
      <c r="F142" s="722"/>
      <c r="G142" s="735"/>
      <c r="H142" s="736"/>
      <c r="I142" s="723">
        <f t="shared" si="20"/>
        <v>0</v>
      </c>
      <c r="J142" s="738">
        <f t="shared" si="21"/>
        <v>0</v>
      </c>
    </row>
    <row r="143" spans="1:10" hidden="1">
      <c r="A143" s="734"/>
      <c r="B143" s="721"/>
      <c r="C143" s="721"/>
      <c r="D143" s="722"/>
      <c r="E143" s="723"/>
      <c r="F143" s="722"/>
      <c r="G143" s="735"/>
      <c r="H143" s="736"/>
      <c r="I143" s="723">
        <f t="shared" si="20"/>
        <v>0</v>
      </c>
      <c r="J143" s="738">
        <f t="shared" si="21"/>
        <v>0</v>
      </c>
    </row>
    <row r="144" spans="1:10" hidden="1">
      <c r="A144" s="734"/>
      <c r="B144" s="721"/>
      <c r="C144" s="721"/>
      <c r="D144" s="722"/>
      <c r="E144" s="723"/>
      <c r="F144" s="722"/>
      <c r="G144" s="735"/>
      <c r="H144" s="736"/>
      <c r="I144" s="723">
        <f t="shared" si="20"/>
        <v>0</v>
      </c>
      <c r="J144" s="738">
        <f t="shared" si="21"/>
        <v>0</v>
      </c>
    </row>
    <row r="145" spans="1:10" hidden="1">
      <c r="A145" s="734"/>
      <c r="B145" s="721"/>
      <c r="C145" s="721"/>
      <c r="D145" s="722"/>
      <c r="E145" s="723"/>
      <c r="F145" s="722"/>
      <c r="G145" s="735"/>
      <c r="H145" s="736"/>
      <c r="I145" s="723">
        <f t="shared" si="20"/>
        <v>0</v>
      </c>
      <c r="J145" s="738">
        <f t="shared" si="21"/>
        <v>0</v>
      </c>
    </row>
    <row r="146" spans="1:10" hidden="1">
      <c r="A146" s="734"/>
      <c r="B146" s="721"/>
      <c r="C146" s="721"/>
      <c r="D146" s="722"/>
      <c r="E146" s="723"/>
      <c r="F146" s="722"/>
      <c r="G146" s="735"/>
      <c r="H146" s="736"/>
      <c r="I146" s="723">
        <f t="shared" si="20"/>
        <v>0</v>
      </c>
      <c r="J146" s="738">
        <f t="shared" si="21"/>
        <v>0</v>
      </c>
    </row>
    <row r="147" spans="1:10" hidden="1">
      <c r="A147" s="734"/>
      <c r="B147" s="721"/>
      <c r="C147" s="721"/>
      <c r="D147" s="722"/>
      <c r="E147" s="723"/>
      <c r="F147" s="722"/>
      <c r="G147" s="735"/>
      <c r="H147" s="736"/>
      <c r="I147" s="723">
        <f t="shared" si="20"/>
        <v>0</v>
      </c>
      <c r="J147" s="738">
        <f t="shared" si="21"/>
        <v>0</v>
      </c>
    </row>
    <row r="148" spans="1:10" hidden="1">
      <c r="A148" s="734"/>
      <c r="B148" s="721"/>
      <c r="C148" s="721"/>
      <c r="D148" s="722"/>
      <c r="E148" s="723"/>
      <c r="F148" s="722"/>
      <c r="G148" s="735"/>
      <c r="H148" s="736"/>
      <c r="I148" s="723">
        <f t="shared" si="20"/>
        <v>0</v>
      </c>
      <c r="J148" s="738">
        <f t="shared" si="21"/>
        <v>0</v>
      </c>
    </row>
    <row r="149" spans="1:10" hidden="1">
      <c r="A149" s="734"/>
      <c r="B149" s="721"/>
      <c r="C149" s="721"/>
      <c r="D149" s="722"/>
      <c r="E149" s="723"/>
      <c r="F149" s="722"/>
      <c r="G149" s="735"/>
      <c r="H149" s="736"/>
      <c r="I149" s="723">
        <f t="shared" si="20"/>
        <v>0</v>
      </c>
      <c r="J149" s="738">
        <f t="shared" si="21"/>
        <v>0</v>
      </c>
    </row>
    <row r="150" spans="1:10" hidden="1">
      <c r="A150" s="734"/>
      <c r="B150" s="721"/>
      <c r="C150" s="721"/>
      <c r="D150" s="722"/>
      <c r="E150" s="723"/>
      <c r="F150" s="722"/>
      <c r="G150" s="735"/>
      <c r="H150" s="736"/>
      <c r="I150" s="723">
        <f t="shared" si="20"/>
        <v>0</v>
      </c>
      <c r="J150" s="738">
        <f t="shared" si="21"/>
        <v>0</v>
      </c>
    </row>
    <row r="151" spans="1:10" hidden="1">
      <c r="A151" s="734"/>
      <c r="B151" s="721"/>
      <c r="C151" s="721"/>
      <c r="D151" s="722"/>
      <c r="E151" s="723"/>
      <c r="F151" s="722"/>
      <c r="G151" s="735"/>
      <c r="H151" s="736"/>
      <c r="I151" s="723">
        <f t="shared" si="20"/>
        <v>0</v>
      </c>
      <c r="J151" s="738">
        <f t="shared" si="21"/>
        <v>0</v>
      </c>
    </row>
    <row r="152" spans="1:10" hidden="1">
      <c r="A152" s="734"/>
      <c r="B152" s="721"/>
      <c r="C152" s="721"/>
      <c r="D152" s="722"/>
      <c r="E152" s="723"/>
      <c r="F152" s="722"/>
      <c r="G152" s="735"/>
      <c r="H152" s="736"/>
      <c r="I152" s="723">
        <f t="shared" si="20"/>
        <v>0</v>
      </c>
      <c r="J152" s="738">
        <f t="shared" si="21"/>
        <v>0</v>
      </c>
    </row>
    <row r="153" spans="1:10" hidden="1">
      <c r="A153" s="734"/>
      <c r="B153" s="721"/>
      <c r="C153" s="721"/>
      <c r="D153" s="722"/>
      <c r="E153" s="723"/>
      <c r="F153" s="722"/>
      <c r="G153" s="735"/>
      <c r="H153" s="736"/>
      <c r="I153" s="723">
        <f t="shared" si="20"/>
        <v>0</v>
      </c>
      <c r="J153" s="738">
        <f t="shared" si="21"/>
        <v>0</v>
      </c>
    </row>
    <row r="154" spans="1:10" hidden="1">
      <c r="A154" s="734"/>
      <c r="B154" s="721"/>
      <c r="C154" s="721"/>
      <c r="D154" s="722"/>
      <c r="E154" s="723"/>
      <c r="F154" s="722"/>
      <c r="G154" s="735"/>
      <c r="H154" s="736"/>
      <c r="I154" s="723">
        <f t="shared" si="20"/>
        <v>0</v>
      </c>
      <c r="J154" s="738">
        <f t="shared" si="21"/>
        <v>0</v>
      </c>
    </row>
    <row r="155" spans="1:10" hidden="1">
      <c r="A155" s="734"/>
      <c r="B155" s="721"/>
      <c r="C155" s="721"/>
      <c r="D155" s="722"/>
      <c r="E155" s="723"/>
      <c r="F155" s="722"/>
      <c r="G155" s="735"/>
      <c r="H155" s="736"/>
      <c r="I155" s="723">
        <f t="shared" si="20"/>
        <v>0</v>
      </c>
      <c r="J155" s="738">
        <f t="shared" si="21"/>
        <v>0</v>
      </c>
    </row>
    <row r="156" spans="1:10" hidden="1">
      <c r="A156" s="734"/>
      <c r="B156" s="721"/>
      <c r="C156" s="721"/>
      <c r="D156" s="722"/>
      <c r="E156" s="723"/>
      <c r="F156" s="722"/>
      <c r="G156" s="735"/>
      <c r="H156" s="736"/>
      <c r="I156" s="723">
        <f t="shared" si="20"/>
        <v>0</v>
      </c>
      <c r="J156" s="738">
        <f t="shared" si="21"/>
        <v>0</v>
      </c>
    </row>
    <row r="157" spans="1:10" hidden="1">
      <c r="A157" s="734"/>
      <c r="B157" s="721"/>
      <c r="C157" s="721"/>
      <c r="D157" s="722"/>
      <c r="E157" s="723"/>
      <c r="F157" s="722"/>
      <c r="G157" s="735"/>
      <c r="H157" s="736"/>
      <c r="I157" s="723">
        <f t="shared" si="20"/>
        <v>0</v>
      </c>
      <c r="J157" s="738">
        <f t="shared" si="21"/>
        <v>0</v>
      </c>
    </row>
    <row r="158" spans="1:10" hidden="1">
      <c r="A158" s="734"/>
      <c r="B158" s="721"/>
      <c r="C158" s="721"/>
      <c r="D158" s="722"/>
      <c r="E158" s="723"/>
      <c r="F158" s="722"/>
      <c r="G158" s="735"/>
      <c r="H158" s="736"/>
      <c r="I158" s="723">
        <f t="shared" si="20"/>
        <v>0</v>
      </c>
      <c r="J158" s="738">
        <f t="shared" si="21"/>
        <v>0</v>
      </c>
    </row>
    <row r="159" spans="1:10" hidden="1">
      <c r="A159" s="734"/>
      <c r="B159" s="721"/>
      <c r="C159" s="721"/>
      <c r="D159" s="722"/>
      <c r="E159" s="723"/>
      <c r="F159" s="722"/>
      <c r="G159" s="735"/>
      <c r="H159" s="736"/>
      <c r="I159" s="723">
        <f t="shared" si="20"/>
        <v>0</v>
      </c>
      <c r="J159" s="738">
        <f t="shared" si="21"/>
        <v>0</v>
      </c>
    </row>
    <row r="160" spans="1:10" hidden="1">
      <c r="A160" s="734"/>
      <c r="B160" s="721"/>
      <c r="C160" s="721"/>
      <c r="D160" s="722"/>
      <c r="E160" s="723"/>
      <c r="F160" s="722"/>
      <c r="G160" s="735"/>
      <c r="H160" s="736"/>
      <c r="I160" s="723">
        <f t="shared" si="20"/>
        <v>0</v>
      </c>
      <c r="J160" s="738">
        <f t="shared" si="21"/>
        <v>0</v>
      </c>
    </row>
    <row r="161" spans="1:10" hidden="1">
      <c r="A161" s="734"/>
      <c r="B161" s="721"/>
      <c r="C161" s="721"/>
      <c r="D161" s="722"/>
      <c r="E161" s="723"/>
      <c r="F161" s="722"/>
      <c r="G161" s="735"/>
      <c r="H161" s="736"/>
      <c r="I161" s="723">
        <f t="shared" si="20"/>
        <v>0</v>
      </c>
      <c r="J161" s="738">
        <f t="shared" si="21"/>
        <v>0</v>
      </c>
    </row>
    <row r="162" spans="1:10" hidden="1">
      <c r="A162" s="734"/>
      <c r="B162" s="721"/>
      <c r="C162" s="721"/>
      <c r="D162" s="722"/>
      <c r="E162" s="723"/>
      <c r="F162" s="722"/>
      <c r="G162" s="735"/>
      <c r="H162" s="736"/>
      <c r="I162" s="723">
        <f t="shared" si="20"/>
        <v>0</v>
      </c>
      <c r="J162" s="738">
        <f t="shared" si="21"/>
        <v>0</v>
      </c>
    </row>
    <row r="163" spans="1:10" hidden="1">
      <c r="A163" s="734"/>
      <c r="B163" s="721"/>
      <c r="C163" s="721"/>
      <c r="D163" s="722"/>
      <c r="E163" s="723"/>
      <c r="F163" s="722"/>
      <c r="G163" s="735"/>
      <c r="H163" s="736"/>
      <c r="I163" s="723">
        <f t="shared" si="20"/>
        <v>0</v>
      </c>
      <c r="J163" s="738">
        <f t="shared" si="21"/>
        <v>0</v>
      </c>
    </row>
    <row r="164" spans="1:10" hidden="1">
      <c r="A164" s="734"/>
      <c r="B164" s="721"/>
      <c r="C164" s="721"/>
      <c r="D164" s="722"/>
      <c r="E164" s="723"/>
      <c r="F164" s="722"/>
      <c r="G164" s="735"/>
      <c r="H164" s="736"/>
      <c r="I164" s="723">
        <f t="shared" si="20"/>
        <v>0</v>
      </c>
      <c r="J164" s="738">
        <f t="shared" si="21"/>
        <v>0</v>
      </c>
    </row>
    <row r="165" spans="1:10" hidden="1">
      <c r="A165" s="734"/>
      <c r="B165" s="721"/>
      <c r="C165" s="721"/>
      <c r="D165" s="722"/>
      <c r="E165" s="723"/>
      <c r="F165" s="722"/>
      <c r="G165" s="735"/>
      <c r="H165" s="736"/>
      <c r="I165" s="723">
        <f t="shared" si="20"/>
        <v>0</v>
      </c>
      <c r="J165" s="738">
        <f t="shared" si="21"/>
        <v>0</v>
      </c>
    </row>
    <row r="166" spans="1:10" hidden="1">
      <c r="A166" s="734"/>
      <c r="B166" s="721"/>
      <c r="C166" s="721"/>
      <c r="D166" s="722"/>
      <c r="E166" s="723"/>
      <c r="F166" s="722"/>
      <c r="G166" s="735"/>
      <c r="H166" s="736"/>
      <c r="I166" s="723">
        <f t="shared" si="20"/>
        <v>0</v>
      </c>
      <c r="J166" s="738">
        <f t="shared" si="21"/>
        <v>0</v>
      </c>
    </row>
    <row r="167" spans="1:10" hidden="1">
      <c r="A167" s="734"/>
      <c r="B167" s="721"/>
      <c r="C167" s="721"/>
      <c r="D167" s="722"/>
      <c r="E167" s="723"/>
      <c r="F167" s="722"/>
      <c r="G167" s="735"/>
      <c r="H167" s="736"/>
      <c r="I167" s="723">
        <f t="shared" si="20"/>
        <v>0</v>
      </c>
      <c r="J167" s="738">
        <f t="shared" si="21"/>
        <v>0</v>
      </c>
    </row>
    <row r="168" spans="1:10" hidden="1">
      <c r="A168" s="734"/>
      <c r="B168" s="721"/>
      <c r="C168" s="721"/>
      <c r="D168" s="722"/>
      <c r="E168" s="723"/>
      <c r="F168" s="722"/>
      <c r="G168" s="735"/>
      <c r="H168" s="736"/>
      <c r="I168" s="723">
        <f t="shared" si="20"/>
        <v>0</v>
      </c>
      <c r="J168" s="738">
        <f t="shared" si="21"/>
        <v>0</v>
      </c>
    </row>
    <row r="169" spans="1:10" hidden="1">
      <c r="A169" s="734"/>
      <c r="B169" s="721"/>
      <c r="C169" s="721"/>
      <c r="D169" s="722"/>
      <c r="E169" s="723"/>
      <c r="F169" s="722"/>
      <c r="G169" s="735"/>
      <c r="H169" s="736"/>
      <c r="I169" s="723">
        <f t="shared" si="20"/>
        <v>0</v>
      </c>
      <c r="J169" s="738">
        <f t="shared" si="21"/>
        <v>0</v>
      </c>
    </row>
    <row r="170" spans="1:10" hidden="1">
      <c r="A170" s="734"/>
      <c r="B170" s="721"/>
      <c r="C170" s="721"/>
      <c r="D170" s="722"/>
      <c r="E170" s="723"/>
      <c r="F170" s="722"/>
      <c r="G170" s="735"/>
      <c r="H170" s="736"/>
      <c r="I170" s="723">
        <f t="shared" si="20"/>
        <v>0</v>
      </c>
      <c r="J170" s="738">
        <f t="shared" si="21"/>
        <v>0</v>
      </c>
    </row>
    <row r="171" spans="1:10" hidden="1">
      <c r="A171" s="734"/>
      <c r="B171" s="721"/>
      <c r="C171" s="721"/>
      <c r="D171" s="722"/>
      <c r="E171" s="723"/>
      <c r="F171" s="722"/>
      <c r="G171" s="735"/>
      <c r="H171" s="736"/>
      <c r="I171" s="723">
        <f t="shared" si="20"/>
        <v>0</v>
      </c>
      <c r="J171" s="738">
        <f t="shared" si="21"/>
        <v>0</v>
      </c>
    </row>
    <row r="172" spans="1:10" hidden="1">
      <c r="A172" s="734"/>
      <c r="B172" s="721"/>
      <c r="C172" s="721"/>
      <c r="D172" s="722"/>
      <c r="E172" s="723"/>
      <c r="F172" s="722"/>
      <c r="G172" s="735"/>
      <c r="H172" s="736"/>
      <c r="I172" s="723">
        <f t="shared" ref="I172:I200" si="22">IFERROR((G172*(1+H172)),"NF Pendente")</f>
        <v>0</v>
      </c>
      <c r="J172" s="738">
        <f t="shared" ref="J172:J200" si="23">IFERROR((I172-G172),"NF Pendente")</f>
        <v>0</v>
      </c>
    </row>
    <row r="173" spans="1:10" hidden="1">
      <c r="A173" s="734"/>
      <c r="B173" s="721"/>
      <c r="C173" s="721"/>
      <c r="D173" s="722"/>
      <c r="E173" s="723"/>
      <c r="F173" s="722"/>
      <c r="G173" s="735"/>
      <c r="H173" s="736"/>
      <c r="I173" s="723">
        <f t="shared" si="22"/>
        <v>0</v>
      </c>
      <c r="J173" s="738">
        <f t="shared" si="23"/>
        <v>0</v>
      </c>
    </row>
    <row r="174" spans="1:10" hidden="1">
      <c r="A174" s="734"/>
      <c r="B174" s="721"/>
      <c r="C174" s="721"/>
      <c r="D174" s="722"/>
      <c r="E174" s="723"/>
      <c r="F174" s="722"/>
      <c r="G174" s="735"/>
      <c r="H174" s="736"/>
      <c r="I174" s="723">
        <f t="shared" si="22"/>
        <v>0</v>
      </c>
      <c r="J174" s="738">
        <f t="shared" si="23"/>
        <v>0</v>
      </c>
    </row>
    <row r="175" spans="1:10" hidden="1">
      <c r="A175" s="734"/>
      <c r="B175" s="721"/>
      <c r="C175" s="721"/>
      <c r="D175" s="722"/>
      <c r="E175" s="723"/>
      <c r="F175" s="722"/>
      <c r="G175" s="735"/>
      <c r="H175" s="736"/>
      <c r="I175" s="723">
        <f t="shared" si="22"/>
        <v>0</v>
      </c>
      <c r="J175" s="738">
        <f t="shared" si="23"/>
        <v>0</v>
      </c>
    </row>
    <row r="176" spans="1:10" hidden="1">
      <c r="A176" s="734"/>
      <c r="B176" s="721"/>
      <c r="C176" s="721"/>
      <c r="D176" s="722"/>
      <c r="E176" s="723"/>
      <c r="F176" s="722"/>
      <c r="G176" s="735"/>
      <c r="H176" s="736"/>
      <c r="I176" s="723">
        <f t="shared" si="22"/>
        <v>0</v>
      </c>
      <c r="J176" s="738">
        <f t="shared" si="23"/>
        <v>0</v>
      </c>
    </row>
    <row r="177" spans="1:10" hidden="1">
      <c r="A177" s="734"/>
      <c r="B177" s="721"/>
      <c r="C177" s="721"/>
      <c r="D177" s="722"/>
      <c r="E177" s="723"/>
      <c r="F177" s="722"/>
      <c r="G177" s="735"/>
      <c r="H177" s="736"/>
      <c r="I177" s="723">
        <f t="shared" si="22"/>
        <v>0</v>
      </c>
      <c r="J177" s="738">
        <f t="shared" si="23"/>
        <v>0</v>
      </c>
    </row>
    <row r="178" spans="1:10" hidden="1">
      <c r="A178" s="734"/>
      <c r="B178" s="721"/>
      <c r="C178" s="721"/>
      <c r="D178" s="722"/>
      <c r="E178" s="723"/>
      <c r="F178" s="722"/>
      <c r="G178" s="735"/>
      <c r="H178" s="736"/>
      <c r="I178" s="723">
        <f t="shared" si="22"/>
        <v>0</v>
      </c>
      <c r="J178" s="738">
        <f t="shared" si="23"/>
        <v>0</v>
      </c>
    </row>
    <row r="179" spans="1:10" hidden="1">
      <c r="A179" s="734"/>
      <c r="B179" s="721"/>
      <c r="C179" s="721"/>
      <c r="D179" s="722"/>
      <c r="E179" s="723"/>
      <c r="F179" s="722"/>
      <c r="G179" s="735"/>
      <c r="H179" s="736"/>
      <c r="I179" s="723">
        <f t="shared" si="22"/>
        <v>0</v>
      </c>
      <c r="J179" s="738">
        <f t="shared" si="23"/>
        <v>0</v>
      </c>
    </row>
    <row r="180" spans="1:10" hidden="1">
      <c r="A180" s="734"/>
      <c r="B180" s="721"/>
      <c r="C180" s="721"/>
      <c r="D180" s="722"/>
      <c r="E180" s="723"/>
      <c r="F180" s="722"/>
      <c r="G180" s="735"/>
      <c r="H180" s="736"/>
      <c r="I180" s="723">
        <f t="shared" si="22"/>
        <v>0</v>
      </c>
      <c r="J180" s="738">
        <f t="shared" si="23"/>
        <v>0</v>
      </c>
    </row>
    <row r="181" spans="1:10" hidden="1">
      <c r="A181" s="734"/>
      <c r="B181" s="721"/>
      <c r="C181" s="721"/>
      <c r="D181" s="722"/>
      <c r="E181" s="723"/>
      <c r="F181" s="722"/>
      <c r="G181" s="735"/>
      <c r="H181" s="736"/>
      <c r="I181" s="723">
        <f t="shared" si="22"/>
        <v>0</v>
      </c>
      <c r="J181" s="738">
        <f t="shared" si="23"/>
        <v>0</v>
      </c>
    </row>
    <row r="182" spans="1:10" hidden="1">
      <c r="A182" s="734"/>
      <c r="B182" s="721"/>
      <c r="C182" s="721"/>
      <c r="D182" s="722"/>
      <c r="E182" s="723"/>
      <c r="F182" s="722"/>
      <c r="G182" s="735"/>
      <c r="H182" s="736"/>
      <c r="I182" s="723">
        <f t="shared" si="22"/>
        <v>0</v>
      </c>
      <c r="J182" s="738">
        <f t="shared" si="23"/>
        <v>0</v>
      </c>
    </row>
    <row r="183" spans="1:10" hidden="1">
      <c r="A183" s="734"/>
      <c r="B183" s="721"/>
      <c r="C183" s="721"/>
      <c r="D183" s="722"/>
      <c r="E183" s="723"/>
      <c r="F183" s="722"/>
      <c r="G183" s="735"/>
      <c r="H183" s="736"/>
      <c r="I183" s="723">
        <f t="shared" si="22"/>
        <v>0</v>
      </c>
      <c r="J183" s="738">
        <f t="shared" si="23"/>
        <v>0</v>
      </c>
    </row>
    <row r="184" spans="1:10" hidden="1">
      <c r="A184" s="734"/>
      <c r="B184" s="721"/>
      <c r="C184" s="721"/>
      <c r="D184" s="722"/>
      <c r="E184" s="723"/>
      <c r="F184" s="722"/>
      <c r="G184" s="735"/>
      <c r="H184" s="736"/>
      <c r="I184" s="723">
        <f t="shared" si="22"/>
        <v>0</v>
      </c>
      <c r="J184" s="738">
        <f t="shared" si="23"/>
        <v>0</v>
      </c>
    </row>
    <row r="185" spans="1:10" hidden="1">
      <c r="A185" s="734"/>
      <c r="B185" s="721"/>
      <c r="C185" s="721"/>
      <c r="D185" s="722"/>
      <c r="E185" s="723"/>
      <c r="F185" s="722"/>
      <c r="G185" s="735"/>
      <c r="H185" s="736"/>
      <c r="I185" s="723">
        <f t="shared" si="22"/>
        <v>0</v>
      </c>
      <c r="J185" s="738">
        <f t="shared" si="23"/>
        <v>0</v>
      </c>
    </row>
    <row r="186" spans="1:10" hidden="1">
      <c r="A186" s="734"/>
      <c r="B186" s="721"/>
      <c r="C186" s="721"/>
      <c r="D186" s="722"/>
      <c r="E186" s="723"/>
      <c r="F186" s="722"/>
      <c r="G186" s="735"/>
      <c r="H186" s="736"/>
      <c r="I186" s="723">
        <f t="shared" si="22"/>
        <v>0</v>
      </c>
      <c r="J186" s="738">
        <f t="shared" si="23"/>
        <v>0</v>
      </c>
    </row>
    <row r="187" spans="1:10" hidden="1">
      <c r="A187" s="734"/>
      <c r="B187" s="721"/>
      <c r="C187" s="721"/>
      <c r="D187" s="722"/>
      <c r="E187" s="723"/>
      <c r="F187" s="722"/>
      <c r="G187" s="735"/>
      <c r="H187" s="736"/>
      <c r="I187" s="723">
        <f t="shared" si="22"/>
        <v>0</v>
      </c>
      <c r="J187" s="738">
        <f t="shared" si="23"/>
        <v>0</v>
      </c>
    </row>
    <row r="188" spans="1:10" hidden="1">
      <c r="A188" s="734"/>
      <c r="B188" s="721"/>
      <c r="C188" s="721"/>
      <c r="D188" s="722"/>
      <c r="E188" s="723"/>
      <c r="F188" s="722"/>
      <c r="G188" s="735"/>
      <c r="H188" s="736"/>
      <c r="I188" s="723">
        <f t="shared" si="22"/>
        <v>0</v>
      </c>
      <c r="J188" s="738">
        <f t="shared" si="23"/>
        <v>0</v>
      </c>
    </row>
    <row r="189" spans="1:10" hidden="1">
      <c r="A189" s="734"/>
      <c r="B189" s="721"/>
      <c r="C189" s="721"/>
      <c r="D189" s="722"/>
      <c r="E189" s="723"/>
      <c r="F189" s="722"/>
      <c r="G189" s="735"/>
      <c r="H189" s="736"/>
      <c r="I189" s="723">
        <f t="shared" si="22"/>
        <v>0</v>
      </c>
      <c r="J189" s="738">
        <f t="shared" si="23"/>
        <v>0</v>
      </c>
    </row>
    <row r="190" spans="1:10" hidden="1">
      <c r="A190" s="734"/>
      <c r="B190" s="721"/>
      <c r="C190" s="721"/>
      <c r="D190" s="722"/>
      <c r="E190" s="723"/>
      <c r="F190" s="722"/>
      <c r="G190" s="735"/>
      <c r="H190" s="736"/>
      <c r="I190" s="723">
        <f t="shared" si="22"/>
        <v>0</v>
      </c>
      <c r="J190" s="738">
        <f t="shared" si="23"/>
        <v>0</v>
      </c>
    </row>
    <row r="191" spans="1:10" hidden="1">
      <c r="A191" s="734"/>
      <c r="B191" s="721"/>
      <c r="C191" s="721"/>
      <c r="D191" s="722"/>
      <c r="E191" s="723"/>
      <c r="F191" s="722"/>
      <c r="G191" s="735"/>
      <c r="H191" s="736"/>
      <c r="I191" s="723">
        <f t="shared" si="22"/>
        <v>0</v>
      </c>
      <c r="J191" s="738">
        <f t="shared" si="23"/>
        <v>0</v>
      </c>
    </row>
    <row r="192" spans="1:10" hidden="1">
      <c r="A192" s="734"/>
      <c r="B192" s="721"/>
      <c r="C192" s="721"/>
      <c r="D192" s="722"/>
      <c r="E192" s="723"/>
      <c r="F192" s="722"/>
      <c r="G192" s="735"/>
      <c r="H192" s="736"/>
      <c r="I192" s="723">
        <f t="shared" si="22"/>
        <v>0</v>
      </c>
      <c r="J192" s="738">
        <f t="shared" si="23"/>
        <v>0</v>
      </c>
    </row>
    <row r="193" spans="1:10" hidden="1">
      <c r="A193" s="734"/>
      <c r="B193" s="721"/>
      <c r="C193" s="721"/>
      <c r="D193" s="722"/>
      <c r="E193" s="723"/>
      <c r="F193" s="722"/>
      <c r="G193" s="735"/>
      <c r="H193" s="736"/>
      <c r="I193" s="723">
        <f t="shared" si="22"/>
        <v>0</v>
      </c>
      <c r="J193" s="738">
        <f t="shared" si="23"/>
        <v>0</v>
      </c>
    </row>
    <row r="194" spans="1:10" hidden="1">
      <c r="A194" s="734"/>
      <c r="B194" s="721"/>
      <c r="C194" s="721"/>
      <c r="D194" s="722"/>
      <c r="E194" s="723"/>
      <c r="F194" s="722"/>
      <c r="G194" s="735"/>
      <c r="H194" s="736"/>
      <c r="I194" s="723">
        <f t="shared" si="22"/>
        <v>0</v>
      </c>
      <c r="J194" s="738">
        <f t="shared" si="23"/>
        <v>0</v>
      </c>
    </row>
    <row r="195" spans="1:10" hidden="1">
      <c r="A195" s="734"/>
      <c r="B195" s="721"/>
      <c r="C195" s="721"/>
      <c r="D195" s="722"/>
      <c r="E195" s="723"/>
      <c r="F195" s="722"/>
      <c r="G195" s="735"/>
      <c r="H195" s="736"/>
      <c r="I195" s="723">
        <f t="shared" si="22"/>
        <v>0</v>
      </c>
      <c r="J195" s="738">
        <f t="shared" si="23"/>
        <v>0</v>
      </c>
    </row>
    <row r="196" spans="1:10" hidden="1">
      <c r="A196" s="734"/>
      <c r="B196" s="721"/>
      <c r="C196" s="721"/>
      <c r="D196" s="722"/>
      <c r="E196" s="723"/>
      <c r="F196" s="722"/>
      <c r="G196" s="735"/>
      <c r="H196" s="736"/>
      <c r="I196" s="723">
        <f t="shared" si="22"/>
        <v>0</v>
      </c>
      <c r="J196" s="738">
        <f t="shared" si="23"/>
        <v>0</v>
      </c>
    </row>
    <row r="197" spans="1:10" hidden="1">
      <c r="A197" s="734"/>
      <c r="B197" s="721"/>
      <c r="C197" s="721"/>
      <c r="D197" s="722"/>
      <c r="E197" s="723"/>
      <c r="F197" s="722"/>
      <c r="G197" s="735"/>
      <c r="H197" s="736"/>
      <c r="I197" s="723">
        <f t="shared" si="22"/>
        <v>0</v>
      </c>
      <c r="J197" s="738">
        <f t="shared" si="23"/>
        <v>0</v>
      </c>
    </row>
    <row r="198" spans="1:10" hidden="1">
      <c r="A198" s="734"/>
      <c r="B198" s="721"/>
      <c r="C198" s="721"/>
      <c r="D198" s="722"/>
      <c r="E198" s="723"/>
      <c r="F198" s="722"/>
      <c r="G198" s="735"/>
      <c r="H198" s="736"/>
      <c r="I198" s="723">
        <f t="shared" si="22"/>
        <v>0</v>
      </c>
      <c r="J198" s="738">
        <f t="shared" si="23"/>
        <v>0</v>
      </c>
    </row>
    <row r="199" spans="1:10" hidden="1">
      <c r="A199" s="734"/>
      <c r="B199" s="721"/>
      <c r="C199" s="721"/>
      <c r="D199" s="722"/>
      <c r="E199" s="723"/>
      <c r="F199" s="722"/>
      <c r="G199" s="735"/>
      <c r="H199" s="736"/>
      <c r="I199" s="723">
        <f t="shared" si="22"/>
        <v>0</v>
      </c>
      <c r="J199" s="738">
        <f t="shared" si="23"/>
        <v>0</v>
      </c>
    </row>
    <row r="200" spans="1:10" hidden="1">
      <c r="A200" s="739"/>
      <c r="B200" s="740"/>
      <c r="C200" s="740"/>
      <c r="D200" s="741"/>
      <c r="E200" s="742"/>
      <c r="F200" s="741"/>
      <c r="G200" s="743"/>
      <c r="H200" s="744"/>
      <c r="I200" s="742">
        <f t="shared" si="22"/>
        <v>0</v>
      </c>
      <c r="J200" s="745">
        <f t="shared" si="23"/>
        <v>0</v>
      </c>
    </row>
    <row r="201" spans="1:10" ht="16">
      <c r="A201" s="720"/>
      <c r="B201" s="720"/>
      <c r="C201" s="720"/>
      <c r="D201" s="720"/>
      <c r="E201" s="727"/>
      <c r="F201" s="727"/>
      <c r="G201" s="727"/>
      <c r="H201" s="727"/>
      <c r="I201" s="727"/>
      <c r="J201" s="760">
        <f>SUBTOTAL(109,Tabela9[Retroativo])</f>
        <v>57784.441509662371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71F3-D339-40D4-AACA-96AD1E20E953}">
  <sheetPr>
    <tabColor rgb="FF00B0F0"/>
  </sheetPr>
  <dimension ref="A1:L43"/>
  <sheetViews>
    <sheetView workbookViewId="0">
      <selection activeCell="F3" sqref="F3"/>
    </sheetView>
  </sheetViews>
  <sheetFormatPr defaultRowHeight="14.5"/>
  <cols>
    <col min="1" max="12" width="29.1796875" customWidth="1"/>
  </cols>
  <sheetData>
    <row r="1" spans="1:12" ht="15.5">
      <c r="A1" s="204" t="s">
        <v>328</v>
      </c>
      <c r="B1" s="204" t="s">
        <v>329</v>
      </c>
      <c r="C1" s="204" t="s">
        <v>124</v>
      </c>
      <c r="D1" s="204" t="s">
        <v>580</v>
      </c>
      <c r="E1" s="204" t="s">
        <v>594</v>
      </c>
      <c r="F1" s="259" t="s">
        <v>595</v>
      </c>
      <c r="G1" s="204" t="s">
        <v>596</v>
      </c>
      <c r="H1" s="103"/>
      <c r="I1" s="103"/>
      <c r="J1" s="103"/>
      <c r="K1" s="103"/>
      <c r="L1" s="103"/>
    </row>
    <row r="2" spans="1:12">
      <c r="A2" s="721" t="s">
        <v>100</v>
      </c>
      <c r="B2" s="721" t="s">
        <v>211</v>
      </c>
      <c r="C2" s="721" t="s">
        <v>140</v>
      </c>
      <c r="D2" s="722" t="s">
        <v>509</v>
      </c>
      <c r="E2" s="723">
        <v>117515.07818127261</v>
      </c>
      <c r="F2" s="724">
        <v>23</v>
      </c>
      <c r="G2" s="726">
        <f>Tabela10910[[#This Row],[Valor do contrato]]/(365.25/12)*Tabela10910[[#This Row],[Dias de validade do contrato]]</f>
        <v>88799.894806382581</v>
      </c>
      <c r="H2" s="103"/>
      <c r="I2" s="769"/>
      <c r="J2" s="103"/>
      <c r="K2" s="769"/>
      <c r="L2" s="103"/>
    </row>
    <row r="3" spans="1:12">
      <c r="A3" s="721" t="s">
        <v>100</v>
      </c>
      <c r="B3" s="721" t="s">
        <v>211</v>
      </c>
      <c r="C3" s="721" t="s">
        <v>140</v>
      </c>
      <c r="D3" s="722" t="s">
        <v>509</v>
      </c>
      <c r="E3" s="723">
        <v>126446.52</v>
      </c>
      <c r="F3" s="724">
        <f>(365.25/12)-F2</f>
        <v>7.4375</v>
      </c>
      <c r="G3" s="726">
        <f>Tabela10910[[#This Row],[Valor do contrato]]/(365.25/12)*Tabela10910[[#This Row],[Dias de validade do contrato]]</f>
        <v>30897.609609856263</v>
      </c>
      <c r="H3" s="103"/>
      <c r="I3" s="769"/>
      <c r="J3" s="103"/>
      <c r="K3" s="769"/>
      <c r="L3" s="103"/>
    </row>
    <row r="4" spans="1:12">
      <c r="A4" s="721" t="s">
        <v>484</v>
      </c>
      <c r="B4" s="721" t="s">
        <v>88</v>
      </c>
      <c r="C4" s="721" t="s">
        <v>153</v>
      </c>
      <c r="D4" s="722" t="s">
        <v>597</v>
      </c>
      <c r="E4" s="723">
        <v>232576.47</v>
      </c>
      <c r="F4" s="724">
        <v>5</v>
      </c>
      <c r="G4" s="726">
        <f>Tabela10910[[#This Row],[Valor do contrato]]/(365.25/12)*Tabela10910[[#This Row],[Dias de validade do contrato]]</f>
        <v>38205.580287474331</v>
      </c>
      <c r="H4" s="103"/>
      <c r="I4" s="103"/>
      <c r="J4" s="103"/>
      <c r="K4" s="103"/>
      <c r="L4" s="103"/>
    </row>
    <row r="5" spans="1:12">
      <c r="A5" s="721"/>
      <c r="B5" s="721"/>
      <c r="C5" s="721"/>
      <c r="D5" s="722"/>
      <c r="E5" s="723"/>
      <c r="F5" s="724">
        <f t="shared" ref="F5:F40" si="0">(365.25/12)</f>
        <v>30.4375</v>
      </c>
      <c r="G5" s="726">
        <f>Tabela10910[[#This Row],[Valor do contrato]]/(365.25/12)*Tabela10910[[#This Row],[Dias de validade do contrato]]</f>
        <v>0</v>
      </c>
      <c r="H5" s="103"/>
      <c r="I5" s="103"/>
      <c r="J5" s="103"/>
      <c r="K5" s="103"/>
      <c r="L5" s="103"/>
    </row>
    <row r="6" spans="1:12">
      <c r="A6" s="721"/>
      <c r="B6" s="721"/>
      <c r="C6" s="721"/>
      <c r="D6" s="722"/>
      <c r="E6" s="723"/>
      <c r="F6" s="724">
        <f t="shared" si="0"/>
        <v>30.4375</v>
      </c>
      <c r="G6" s="726">
        <f>Tabela10910[[#This Row],[Valor do contrato]]/(365.25/12)*Tabela10910[[#This Row],[Dias de validade do contrato]]</f>
        <v>0</v>
      </c>
      <c r="H6" s="103"/>
      <c r="I6" s="103"/>
      <c r="J6" s="103"/>
      <c r="K6" s="103"/>
      <c r="L6" s="103"/>
    </row>
    <row r="7" spans="1:12">
      <c r="A7" s="721"/>
      <c r="B7" s="721"/>
      <c r="C7" s="721"/>
      <c r="D7" s="722"/>
      <c r="E7" s="723"/>
      <c r="F7" s="724">
        <f t="shared" si="0"/>
        <v>30.4375</v>
      </c>
      <c r="G7" s="726">
        <f>Tabela10910[[#This Row],[Valor do contrato]]/(365.25/12)*Tabela10910[[#This Row],[Dias de validade do contrato]]</f>
        <v>0</v>
      </c>
      <c r="H7" s="103"/>
      <c r="I7" s="103"/>
      <c r="J7" s="103"/>
      <c r="K7" s="103"/>
      <c r="L7" s="103"/>
    </row>
    <row r="8" spans="1:12">
      <c r="A8" s="721"/>
      <c r="B8" s="721"/>
      <c r="C8" s="721"/>
      <c r="D8" s="722"/>
      <c r="E8" s="723"/>
      <c r="F8" s="724">
        <f t="shared" si="0"/>
        <v>30.4375</v>
      </c>
      <c r="G8" s="726">
        <f>Tabela10910[[#This Row],[Valor do contrato]]/(365.25/12)*Tabela10910[[#This Row],[Dias de validade do contrato]]</f>
        <v>0</v>
      </c>
      <c r="H8" s="103"/>
      <c r="I8" s="103"/>
      <c r="J8" s="103"/>
      <c r="K8" s="103"/>
      <c r="L8" s="103"/>
    </row>
    <row r="9" spans="1:12">
      <c r="A9" s="721"/>
      <c r="B9" s="721"/>
      <c r="C9" s="721"/>
      <c r="D9" s="722"/>
      <c r="E9" s="723"/>
      <c r="F9" s="724">
        <f t="shared" si="0"/>
        <v>30.4375</v>
      </c>
      <c r="G9" s="726">
        <f>Tabela10910[[#This Row],[Valor do contrato]]/(365.25/12)*Tabela10910[[#This Row],[Dias de validade do contrato]]</f>
        <v>0</v>
      </c>
      <c r="H9" s="103"/>
      <c r="I9" s="103"/>
      <c r="J9" s="103"/>
      <c r="K9" s="103"/>
      <c r="L9" s="103"/>
    </row>
    <row r="10" spans="1:12">
      <c r="A10" s="721"/>
      <c r="B10" s="721"/>
      <c r="C10" s="721"/>
      <c r="D10" s="722"/>
      <c r="E10" s="723"/>
      <c r="F10" s="724">
        <f t="shared" si="0"/>
        <v>30.4375</v>
      </c>
      <c r="G10" s="726">
        <f>Tabela10910[[#This Row],[Valor do contrato]]/(365.25/12)*Tabela10910[[#This Row],[Dias de validade do contrato]]</f>
        <v>0</v>
      </c>
      <c r="H10" s="103"/>
      <c r="I10" s="103"/>
      <c r="J10" s="103"/>
      <c r="K10" s="103"/>
      <c r="L10" s="103"/>
    </row>
    <row r="11" spans="1:12">
      <c r="A11" s="721"/>
      <c r="B11" s="721"/>
      <c r="C11" s="721"/>
      <c r="D11" s="722"/>
      <c r="E11" s="723"/>
      <c r="F11" s="724">
        <f t="shared" si="0"/>
        <v>30.4375</v>
      </c>
      <c r="G11" s="726">
        <f>Tabela10910[[#This Row],[Valor do contrato]]/(365.25/12)*Tabela10910[[#This Row],[Dias de validade do contrato]]</f>
        <v>0</v>
      </c>
      <c r="H11" s="103"/>
      <c r="I11" s="103"/>
      <c r="J11" s="103"/>
      <c r="K11" s="103"/>
      <c r="L11" s="103"/>
    </row>
    <row r="12" spans="1:12">
      <c r="A12" s="721"/>
      <c r="B12" s="721"/>
      <c r="C12" s="721"/>
      <c r="D12" s="722"/>
      <c r="E12" s="723"/>
      <c r="F12" s="724">
        <f t="shared" si="0"/>
        <v>30.4375</v>
      </c>
      <c r="G12" s="726">
        <f>Tabela10910[[#This Row],[Valor do contrato]]/(365.25/12)*Tabela10910[[#This Row],[Dias de validade do contrato]]</f>
        <v>0</v>
      </c>
      <c r="H12" s="103"/>
      <c r="I12" s="103"/>
      <c r="J12" s="103"/>
      <c r="K12" s="103"/>
      <c r="L12" s="103"/>
    </row>
    <row r="13" spans="1:12">
      <c r="A13" s="721"/>
      <c r="B13" s="721"/>
      <c r="C13" s="721"/>
      <c r="D13" s="722"/>
      <c r="E13" s="723"/>
      <c r="F13" s="724">
        <f t="shared" si="0"/>
        <v>30.4375</v>
      </c>
      <c r="G13" s="726">
        <f>Tabela10910[[#This Row],[Valor do contrato]]/(365.25/12)*Tabela10910[[#This Row],[Dias de validade do contrato]]</f>
        <v>0</v>
      </c>
      <c r="H13" s="103"/>
      <c r="I13" s="103"/>
      <c r="J13" s="103"/>
      <c r="K13" s="103"/>
      <c r="L13" s="103"/>
    </row>
    <row r="14" spans="1:12">
      <c r="A14" s="721"/>
      <c r="B14" s="721"/>
      <c r="C14" s="721"/>
      <c r="D14" s="722"/>
      <c r="E14" s="723"/>
      <c r="F14" s="724">
        <f t="shared" si="0"/>
        <v>30.4375</v>
      </c>
      <c r="G14" s="726">
        <f>Tabela10910[[#This Row],[Valor do contrato]]/(365.25/12)*Tabela10910[[#This Row],[Dias de validade do contrato]]</f>
        <v>0</v>
      </c>
      <c r="H14" s="103"/>
      <c r="I14" s="103"/>
      <c r="J14" s="103"/>
      <c r="K14" s="103"/>
      <c r="L14" s="103"/>
    </row>
    <row r="15" spans="1:12">
      <c r="A15" s="721"/>
      <c r="B15" s="721"/>
      <c r="C15" s="721"/>
      <c r="D15" s="722"/>
      <c r="E15" s="723"/>
      <c r="F15" s="724">
        <f t="shared" si="0"/>
        <v>30.4375</v>
      </c>
      <c r="G15" s="726">
        <f>Tabela10910[[#This Row],[Valor do contrato]]/(365.25/12)*Tabela10910[[#This Row],[Dias de validade do contrato]]</f>
        <v>0</v>
      </c>
      <c r="H15" s="103"/>
      <c r="I15" s="103"/>
      <c r="J15" s="103"/>
      <c r="K15" s="103"/>
      <c r="L15" s="103"/>
    </row>
    <row r="16" spans="1:12">
      <c r="A16" s="721"/>
      <c r="B16" s="721"/>
      <c r="C16" s="721"/>
      <c r="D16" s="722"/>
      <c r="E16" s="723"/>
      <c r="F16" s="724">
        <f t="shared" si="0"/>
        <v>30.4375</v>
      </c>
      <c r="G16" s="726">
        <f>Tabela10910[[#This Row],[Valor do contrato]]/(365.25/12)*Tabela10910[[#This Row],[Dias de validade do contrato]]</f>
        <v>0</v>
      </c>
      <c r="H16" s="103"/>
      <c r="I16" s="103"/>
      <c r="J16" s="103"/>
      <c r="K16" s="103"/>
      <c r="L16" s="103"/>
    </row>
    <row r="17" spans="1:12">
      <c r="A17" s="721"/>
      <c r="B17" s="721"/>
      <c r="C17" s="721"/>
      <c r="D17" s="721"/>
      <c r="E17" s="723"/>
      <c r="F17" s="724">
        <f t="shared" si="0"/>
        <v>30.4375</v>
      </c>
      <c r="G17" s="726">
        <f>Tabela10910[[#This Row],[Valor do contrato]]/(365.25/12)*Tabela10910[[#This Row],[Dias de validade do contrato]]</f>
        <v>0</v>
      </c>
      <c r="H17" s="103"/>
      <c r="I17" s="103"/>
      <c r="J17" s="103"/>
      <c r="K17" s="103"/>
      <c r="L17" s="103"/>
    </row>
    <row r="18" spans="1:12">
      <c r="A18" s="721"/>
      <c r="B18" s="721"/>
      <c r="C18" s="721"/>
      <c r="D18" s="721"/>
      <c r="E18" s="723"/>
      <c r="F18" s="724">
        <f t="shared" si="0"/>
        <v>30.4375</v>
      </c>
      <c r="G18" s="726">
        <f>Tabela10910[[#This Row],[Valor do contrato]]/(365.25/12)*Tabela10910[[#This Row],[Dias de validade do contrato]]</f>
        <v>0</v>
      </c>
      <c r="H18" s="103"/>
      <c r="I18" s="103"/>
      <c r="J18" s="103"/>
      <c r="K18" s="103"/>
      <c r="L18" s="103"/>
    </row>
    <row r="19" spans="1:12">
      <c r="A19" s="721"/>
      <c r="B19" s="721"/>
      <c r="C19" s="721"/>
      <c r="D19" s="722"/>
      <c r="E19" s="723"/>
      <c r="F19" s="724">
        <f t="shared" si="0"/>
        <v>30.4375</v>
      </c>
      <c r="G19" s="726">
        <f>Tabela10910[[#This Row],[Valor do contrato]]/(365.25/12)*Tabela10910[[#This Row],[Dias de validade do contrato]]</f>
        <v>0</v>
      </c>
      <c r="H19" s="103"/>
      <c r="I19" s="103"/>
      <c r="J19" s="103"/>
      <c r="K19" s="103"/>
      <c r="L19" s="103"/>
    </row>
    <row r="20" spans="1:12">
      <c r="A20" s="721"/>
      <c r="B20" s="721"/>
      <c r="C20" s="721"/>
      <c r="D20" s="722"/>
      <c r="E20" s="723"/>
      <c r="F20" s="724">
        <f t="shared" si="0"/>
        <v>30.4375</v>
      </c>
      <c r="G20" s="726">
        <f>Tabela10910[[#This Row],[Valor do contrato]]/(365.25/12)*Tabela10910[[#This Row],[Dias de validade do contrato]]</f>
        <v>0</v>
      </c>
      <c r="H20" s="103"/>
      <c r="I20" s="103"/>
      <c r="J20" s="103"/>
      <c r="K20" s="103"/>
      <c r="L20" s="103"/>
    </row>
    <row r="21" spans="1:12">
      <c r="A21" s="721"/>
      <c r="B21" s="721"/>
      <c r="C21" s="721"/>
      <c r="D21" s="722"/>
      <c r="E21" s="723"/>
      <c r="F21" s="724">
        <f t="shared" si="0"/>
        <v>30.4375</v>
      </c>
      <c r="G21" s="726">
        <f>Tabela10910[[#This Row],[Valor do contrato]]/(365.25/12)*Tabela10910[[#This Row],[Dias de validade do contrato]]</f>
        <v>0</v>
      </c>
      <c r="H21" s="103"/>
      <c r="I21" s="103"/>
      <c r="J21" s="103"/>
      <c r="K21" s="103"/>
      <c r="L21" s="103"/>
    </row>
    <row r="22" spans="1:12">
      <c r="A22" s="721"/>
      <c r="B22" s="721"/>
      <c r="C22" s="721"/>
      <c r="D22" s="722"/>
      <c r="E22" s="723"/>
      <c r="F22" s="724">
        <f t="shared" si="0"/>
        <v>30.4375</v>
      </c>
      <c r="G22" s="726">
        <f>Tabela10910[[#This Row],[Valor do contrato]]/(365.25/12)*Tabela10910[[#This Row],[Dias de validade do contrato]]</f>
        <v>0</v>
      </c>
      <c r="H22" s="103"/>
      <c r="I22" s="103"/>
      <c r="J22" s="103"/>
      <c r="K22" s="103"/>
      <c r="L22" s="103"/>
    </row>
    <row r="23" spans="1:12">
      <c r="A23" s="721"/>
      <c r="B23" s="721"/>
      <c r="C23" s="721"/>
      <c r="D23" s="722"/>
      <c r="E23" s="723"/>
      <c r="F23" s="724">
        <f t="shared" si="0"/>
        <v>30.4375</v>
      </c>
      <c r="G23" s="726">
        <f>Tabela10910[[#This Row],[Valor do contrato]]/(365.25/12)*Tabela10910[[#This Row],[Dias de validade do contrato]]</f>
        <v>0</v>
      </c>
      <c r="H23" s="103"/>
      <c r="I23" s="103"/>
      <c r="J23" s="103"/>
      <c r="K23" s="103"/>
      <c r="L23" s="103"/>
    </row>
    <row r="24" spans="1:12">
      <c r="A24" s="721"/>
      <c r="B24" s="721"/>
      <c r="C24" s="721"/>
      <c r="D24" s="722"/>
      <c r="E24" s="723"/>
      <c r="F24" s="724">
        <f t="shared" si="0"/>
        <v>30.4375</v>
      </c>
      <c r="G24" s="726">
        <f>Tabela10910[[#This Row],[Valor do contrato]]/(365.25/12)*Tabela10910[[#This Row],[Dias de validade do contrato]]</f>
        <v>0</v>
      </c>
      <c r="H24" s="103"/>
      <c r="I24" s="103"/>
      <c r="J24" s="103"/>
      <c r="K24" s="103"/>
      <c r="L24" s="103"/>
    </row>
    <row r="25" spans="1:12">
      <c r="A25" s="721"/>
      <c r="B25" s="721"/>
      <c r="C25" s="721"/>
      <c r="D25" s="722"/>
      <c r="E25" s="723"/>
      <c r="F25" s="724">
        <f t="shared" si="0"/>
        <v>30.4375</v>
      </c>
      <c r="G25" s="726">
        <f>Tabela10910[[#This Row],[Valor do contrato]]/(365.25/12)*Tabela10910[[#This Row],[Dias de validade do contrato]]</f>
        <v>0</v>
      </c>
      <c r="H25" s="103"/>
      <c r="I25" s="103"/>
      <c r="J25" s="103"/>
      <c r="K25" s="103"/>
      <c r="L25" s="103"/>
    </row>
    <row r="26" spans="1:12">
      <c r="A26" s="721"/>
      <c r="B26" s="721"/>
      <c r="C26" s="721"/>
      <c r="D26" s="722"/>
      <c r="E26" s="723"/>
      <c r="F26" s="724">
        <f t="shared" si="0"/>
        <v>30.4375</v>
      </c>
      <c r="G26" s="726">
        <f>Tabela10910[[#This Row],[Valor do contrato]]/(365.25/12)*Tabela10910[[#This Row],[Dias de validade do contrato]]</f>
        <v>0</v>
      </c>
      <c r="H26" s="103"/>
      <c r="I26" s="103"/>
      <c r="J26" s="103"/>
      <c r="K26" s="103"/>
      <c r="L26" s="103"/>
    </row>
    <row r="27" spans="1:12">
      <c r="A27" s="721"/>
      <c r="B27" s="721"/>
      <c r="C27" s="721"/>
      <c r="D27" s="722"/>
      <c r="E27" s="723"/>
      <c r="F27" s="724">
        <f t="shared" si="0"/>
        <v>30.4375</v>
      </c>
      <c r="G27" s="726">
        <f>Tabela10910[[#This Row],[Valor do contrato]]/(365.25/12)*Tabela10910[[#This Row],[Dias de validade do contrato]]</f>
        <v>0</v>
      </c>
      <c r="H27" s="103"/>
      <c r="I27" s="103"/>
      <c r="J27" s="103"/>
      <c r="K27" s="103"/>
      <c r="L27" s="103"/>
    </row>
    <row r="28" spans="1:12">
      <c r="A28" s="721"/>
      <c r="B28" s="721"/>
      <c r="C28" s="721"/>
      <c r="D28" s="722"/>
      <c r="E28" s="723"/>
      <c r="F28" s="724">
        <f t="shared" si="0"/>
        <v>30.4375</v>
      </c>
      <c r="G28" s="726">
        <f>Tabela10910[[#This Row],[Valor do contrato]]/(365.25/12)*Tabela10910[[#This Row],[Dias de validade do contrato]]</f>
        <v>0</v>
      </c>
      <c r="H28" s="103"/>
      <c r="I28" s="103"/>
      <c r="J28" s="103"/>
      <c r="K28" s="103"/>
      <c r="L28" s="103"/>
    </row>
    <row r="29" spans="1:12">
      <c r="A29" s="721"/>
      <c r="B29" s="721"/>
      <c r="C29" s="721"/>
      <c r="D29" s="722"/>
      <c r="E29" s="723"/>
      <c r="F29" s="724">
        <f t="shared" si="0"/>
        <v>30.4375</v>
      </c>
      <c r="G29" s="726">
        <f>Tabela10910[[#This Row],[Valor do contrato]]/(365.25/12)*Tabela10910[[#This Row],[Dias de validade do contrato]]</f>
        <v>0</v>
      </c>
      <c r="H29" s="103"/>
      <c r="I29" s="103"/>
      <c r="J29" s="103"/>
      <c r="K29" s="103"/>
      <c r="L29" s="103"/>
    </row>
    <row r="30" spans="1:12">
      <c r="A30" s="721"/>
      <c r="B30" s="721"/>
      <c r="C30" s="721"/>
      <c r="D30" s="722"/>
      <c r="E30" s="723"/>
      <c r="F30" s="724">
        <f t="shared" si="0"/>
        <v>30.4375</v>
      </c>
      <c r="G30" s="726">
        <f>Tabela10910[[#This Row],[Valor do contrato]]/(365.25/12)*Tabela10910[[#This Row],[Dias de validade do contrato]]</f>
        <v>0</v>
      </c>
      <c r="H30" s="103"/>
      <c r="I30" s="103"/>
      <c r="J30" s="103"/>
      <c r="K30" s="103"/>
      <c r="L30" s="103"/>
    </row>
    <row r="31" spans="1:12">
      <c r="A31" s="721"/>
      <c r="B31" s="721"/>
      <c r="C31" s="721"/>
      <c r="D31" s="722"/>
      <c r="E31" s="723"/>
      <c r="F31" s="724">
        <f t="shared" si="0"/>
        <v>30.4375</v>
      </c>
      <c r="G31" s="726">
        <f>Tabela10910[[#This Row],[Valor do contrato]]/(365.25/12)*Tabela10910[[#This Row],[Dias de validade do contrato]]</f>
        <v>0</v>
      </c>
      <c r="H31" s="103"/>
      <c r="I31" s="103"/>
      <c r="J31" s="103"/>
      <c r="K31" s="103"/>
      <c r="L31" s="103"/>
    </row>
    <row r="32" spans="1:12">
      <c r="A32" s="721"/>
      <c r="B32" s="721"/>
      <c r="C32" s="721"/>
      <c r="D32" s="722"/>
      <c r="E32" s="723"/>
      <c r="F32" s="724">
        <f t="shared" si="0"/>
        <v>30.4375</v>
      </c>
      <c r="G32" s="726">
        <f>Tabela10910[[#This Row],[Valor do contrato]]/(365.25/12)*Tabela10910[[#This Row],[Dias de validade do contrato]]</f>
        <v>0</v>
      </c>
      <c r="H32" s="103"/>
      <c r="I32" s="103"/>
      <c r="J32" s="103"/>
      <c r="K32" s="103"/>
      <c r="L32" s="103"/>
    </row>
    <row r="33" spans="1:12">
      <c r="A33" s="721"/>
      <c r="B33" s="721"/>
      <c r="C33" s="721"/>
      <c r="D33" s="722"/>
      <c r="E33" s="723"/>
      <c r="F33" s="724">
        <f t="shared" si="0"/>
        <v>30.4375</v>
      </c>
      <c r="G33" s="726">
        <f>Tabela10910[[#This Row],[Valor do contrato]]/(365.25/12)*Tabela10910[[#This Row],[Dias de validade do contrato]]</f>
        <v>0</v>
      </c>
      <c r="H33" s="103"/>
      <c r="I33" s="103"/>
      <c r="J33" s="103"/>
      <c r="K33" s="103"/>
      <c r="L33" s="103"/>
    </row>
    <row r="34" spans="1:12">
      <c r="A34" s="721"/>
      <c r="B34" s="721"/>
      <c r="C34" s="721"/>
      <c r="D34" s="722"/>
      <c r="E34" s="723"/>
      <c r="F34" s="724">
        <f t="shared" si="0"/>
        <v>30.4375</v>
      </c>
      <c r="G34" s="726">
        <f>Tabela10910[[#This Row],[Valor do contrato]]/(365.25/12)*Tabela10910[[#This Row],[Dias de validade do contrato]]</f>
        <v>0</v>
      </c>
      <c r="H34" s="103"/>
      <c r="I34" s="103"/>
      <c r="J34" s="103"/>
      <c r="K34" s="103"/>
      <c r="L34" s="103"/>
    </row>
    <row r="35" spans="1:12">
      <c r="A35" s="721"/>
      <c r="B35" s="721"/>
      <c r="C35" s="721"/>
      <c r="D35" s="722"/>
      <c r="E35" s="723"/>
      <c r="F35" s="724">
        <f t="shared" si="0"/>
        <v>30.4375</v>
      </c>
      <c r="G35" s="726">
        <f>Tabela10910[[#This Row],[Valor do contrato]]/(365.25/12)*Tabela10910[[#This Row],[Dias de validade do contrato]]</f>
        <v>0</v>
      </c>
      <c r="H35" s="103"/>
      <c r="I35" s="103"/>
      <c r="J35" s="103"/>
      <c r="K35" s="103"/>
      <c r="L35" s="103"/>
    </row>
    <row r="36" spans="1:12">
      <c r="A36" s="721"/>
      <c r="B36" s="721"/>
      <c r="C36" s="721"/>
      <c r="D36" s="722"/>
      <c r="E36" s="723"/>
      <c r="F36" s="724">
        <f t="shared" si="0"/>
        <v>30.4375</v>
      </c>
      <c r="G36" s="726">
        <f>Tabela10910[[#This Row],[Valor do contrato]]/(365.25/12)*Tabela10910[[#This Row],[Dias de validade do contrato]]</f>
        <v>0</v>
      </c>
      <c r="H36" s="103"/>
      <c r="I36" s="103"/>
      <c r="J36" s="103"/>
      <c r="K36" s="103"/>
      <c r="L36" s="103"/>
    </row>
    <row r="37" spans="1:12">
      <c r="A37" s="721"/>
      <c r="B37" s="721"/>
      <c r="C37" s="721"/>
      <c r="D37" s="722"/>
      <c r="E37" s="723"/>
      <c r="F37" s="724">
        <f t="shared" si="0"/>
        <v>30.4375</v>
      </c>
      <c r="G37" s="726">
        <f>Tabela10910[[#This Row],[Valor do contrato]]/(365.25/12)*Tabela10910[[#This Row],[Dias de validade do contrato]]</f>
        <v>0</v>
      </c>
      <c r="H37" s="103"/>
      <c r="I37" s="103"/>
      <c r="J37" s="103"/>
      <c r="K37" s="103"/>
      <c r="L37" s="103"/>
    </row>
    <row r="38" spans="1:12">
      <c r="A38" s="721"/>
      <c r="B38" s="721"/>
      <c r="C38" s="721"/>
      <c r="D38" s="722"/>
      <c r="E38" s="723"/>
      <c r="F38" s="724">
        <f t="shared" si="0"/>
        <v>30.4375</v>
      </c>
      <c r="G38" s="726">
        <f>Tabela10910[[#This Row],[Valor do contrato]]/(365.25/12)*Tabela10910[[#This Row],[Dias de validade do contrato]]</f>
        <v>0</v>
      </c>
      <c r="H38" s="103"/>
      <c r="I38" s="103"/>
      <c r="J38" s="103"/>
      <c r="K38" s="103"/>
      <c r="L38" s="103"/>
    </row>
    <row r="39" spans="1:12">
      <c r="A39" s="721"/>
      <c r="B39" s="721"/>
      <c r="C39" s="721"/>
      <c r="D39" s="722"/>
      <c r="E39" s="723"/>
      <c r="F39" s="724">
        <f t="shared" si="0"/>
        <v>30.4375</v>
      </c>
      <c r="G39" s="726">
        <f>Tabela10910[[#This Row],[Valor do contrato]]/(365.25/12)*Tabela10910[[#This Row],[Dias de validade do contrato]]</f>
        <v>0</v>
      </c>
      <c r="H39" s="103"/>
      <c r="I39" s="103"/>
      <c r="J39" s="103"/>
      <c r="K39" s="103"/>
      <c r="L39" s="103"/>
    </row>
    <row r="40" spans="1:12">
      <c r="A40" s="721"/>
      <c r="B40" s="721"/>
      <c r="C40" s="721"/>
      <c r="D40" s="722"/>
      <c r="E40" s="723"/>
      <c r="F40" s="724">
        <f t="shared" si="0"/>
        <v>30.4375</v>
      </c>
      <c r="G40" s="726">
        <f>Tabela10910[[#This Row],[Valor do contrato]]/(365.25/12)*Tabela10910[[#This Row],[Dias de validade do contrato]]</f>
        <v>0</v>
      </c>
      <c r="H40" s="103"/>
      <c r="I40" s="103"/>
      <c r="J40" s="103"/>
      <c r="K40" s="103"/>
      <c r="L40" s="103"/>
    </row>
    <row r="41" spans="1:12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</row>
    <row r="42" spans="1:12" ht="16">
      <c r="A42" s="720"/>
      <c r="B42" s="720"/>
      <c r="C42" s="720"/>
      <c r="D42" s="720"/>
      <c r="E42" s="727"/>
      <c r="F42" s="727"/>
      <c r="G42" s="790">
        <f>SUBTOTAL(109,Tabela10910[Valor proporcional])</f>
        <v>157903.08470371316</v>
      </c>
      <c r="H42" s="103"/>
      <c r="I42" s="103"/>
      <c r="J42" s="103"/>
      <c r="K42" s="103"/>
      <c r="L42" s="103"/>
    </row>
    <row r="43" spans="1:12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</row>
  </sheetData>
  <conditionalFormatting sqref="G2:G40">
    <cfRule type="cellIs" dxfId="2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F47E-C845-47E0-A551-9CDAD713636B}">
  <dimension ref="A1:D9"/>
  <sheetViews>
    <sheetView workbookViewId="0"/>
  </sheetViews>
  <sheetFormatPr defaultRowHeight="14.5"/>
  <cols>
    <col min="1" max="1" width="9.7265625" bestFit="1" customWidth="1"/>
    <col min="2" max="2" width="12.1796875" bestFit="1" customWidth="1"/>
    <col min="3" max="3" width="10.54296875" bestFit="1" customWidth="1"/>
    <col min="4" max="4" width="10.81640625" bestFit="1" customWidth="1"/>
  </cols>
  <sheetData>
    <row r="1" spans="1:4">
      <c r="A1" t="s">
        <v>598</v>
      </c>
      <c r="B1" t="s">
        <v>329</v>
      </c>
      <c r="C1" t="s">
        <v>599</v>
      </c>
      <c r="D1" t="s">
        <v>600</v>
      </c>
    </row>
    <row r="2" spans="1:4">
      <c r="A2">
        <v>1</v>
      </c>
      <c r="B2" t="s">
        <v>211</v>
      </c>
      <c r="C2">
        <v>12</v>
      </c>
      <c r="D2">
        <v>18</v>
      </c>
    </row>
    <row r="3" spans="1:4">
      <c r="A3">
        <v>2</v>
      </c>
      <c r="B3" t="s">
        <v>211</v>
      </c>
      <c r="C3">
        <v>16</v>
      </c>
      <c r="D3">
        <v>21</v>
      </c>
    </row>
    <row r="4" spans="1:4">
      <c r="A4">
        <v>3</v>
      </c>
      <c r="B4" t="s">
        <v>211</v>
      </c>
      <c r="C4">
        <v>21</v>
      </c>
      <c r="D4">
        <v>29</v>
      </c>
    </row>
    <row r="5" spans="1:4">
      <c r="A5">
        <v>4</v>
      </c>
      <c r="B5" t="s">
        <v>211</v>
      </c>
      <c r="C5">
        <v>27</v>
      </c>
      <c r="D5">
        <v>38</v>
      </c>
    </row>
    <row r="6" spans="1:4">
      <c r="A6">
        <v>1</v>
      </c>
      <c r="B6" t="s">
        <v>75</v>
      </c>
      <c r="C6">
        <v>2</v>
      </c>
      <c r="D6">
        <v>2</v>
      </c>
    </row>
    <row r="7" spans="1:4">
      <c r="A7">
        <v>2</v>
      </c>
      <c r="B7" t="s">
        <v>75</v>
      </c>
      <c r="C7">
        <v>2</v>
      </c>
      <c r="D7">
        <v>3</v>
      </c>
    </row>
    <row r="8" spans="1:4">
      <c r="A8">
        <v>3</v>
      </c>
      <c r="B8" t="s">
        <v>75</v>
      </c>
      <c r="C8">
        <v>3</v>
      </c>
      <c r="D8">
        <v>4</v>
      </c>
    </row>
    <row r="9" spans="1:4">
      <c r="A9">
        <v>4</v>
      </c>
      <c r="B9" t="s">
        <v>75</v>
      </c>
      <c r="C9">
        <v>5</v>
      </c>
      <c r="D9">
        <v>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26D4-AEB9-4EA5-A00C-41E5803A4772}">
  <dimension ref="A1:F13"/>
  <sheetViews>
    <sheetView workbookViewId="0"/>
  </sheetViews>
  <sheetFormatPr defaultRowHeight="14.5"/>
  <cols>
    <col min="1" max="1" width="25.453125" bestFit="1" customWidth="1"/>
    <col min="2" max="2" width="14" bestFit="1" customWidth="1"/>
    <col min="3" max="3" width="13.7265625" bestFit="1" customWidth="1"/>
    <col min="4" max="4" width="13.81640625" bestFit="1" customWidth="1"/>
    <col min="5" max="5" width="9.7265625" bestFit="1" customWidth="1"/>
    <col min="6" max="6" width="12.81640625" bestFit="1" customWidth="1"/>
  </cols>
  <sheetData>
    <row r="1" spans="1:6">
      <c r="A1" t="s">
        <v>328</v>
      </c>
      <c r="B1" t="s">
        <v>601</v>
      </c>
      <c r="C1" t="s">
        <v>602</v>
      </c>
      <c r="D1" t="s">
        <v>603</v>
      </c>
      <c r="E1" t="s">
        <v>598</v>
      </c>
      <c r="F1" t="s">
        <v>604</v>
      </c>
    </row>
    <row r="2" spans="1:6">
      <c r="A2" t="s">
        <v>324</v>
      </c>
      <c r="B2" t="s">
        <v>605</v>
      </c>
      <c r="C2" t="s">
        <v>606</v>
      </c>
      <c r="D2" t="s">
        <v>607</v>
      </c>
      <c r="E2">
        <v>3</v>
      </c>
      <c r="F2" t="s">
        <v>608</v>
      </c>
    </row>
    <row r="3" spans="1:6">
      <c r="A3" t="s">
        <v>303</v>
      </c>
      <c r="B3" t="s">
        <v>605</v>
      </c>
      <c r="C3" t="s">
        <v>606</v>
      </c>
      <c r="D3" t="s">
        <v>607</v>
      </c>
      <c r="E3">
        <v>3</v>
      </c>
      <c r="F3" t="s">
        <v>608</v>
      </c>
    </row>
    <row r="4" spans="1:6">
      <c r="A4" t="s">
        <v>340</v>
      </c>
      <c r="B4" t="s">
        <v>605</v>
      </c>
      <c r="C4" t="s">
        <v>606</v>
      </c>
      <c r="D4" t="s">
        <v>607</v>
      </c>
      <c r="E4">
        <v>1</v>
      </c>
      <c r="F4" t="s">
        <v>609</v>
      </c>
    </row>
    <row r="5" spans="1:6">
      <c r="A5" t="s">
        <v>352</v>
      </c>
      <c r="B5" t="s">
        <v>605</v>
      </c>
      <c r="C5" t="s">
        <v>606</v>
      </c>
      <c r="D5" t="s">
        <v>607</v>
      </c>
      <c r="E5">
        <v>1</v>
      </c>
      <c r="F5" t="s">
        <v>609</v>
      </c>
    </row>
    <row r="6" spans="1:6">
      <c r="A6" t="s">
        <v>336</v>
      </c>
      <c r="B6" t="s">
        <v>605</v>
      </c>
      <c r="C6" t="s">
        <v>606</v>
      </c>
      <c r="D6" t="s">
        <v>607</v>
      </c>
      <c r="E6">
        <v>3</v>
      </c>
      <c r="F6" t="s">
        <v>608</v>
      </c>
    </row>
    <row r="7" spans="1:6">
      <c r="A7" t="s">
        <v>354</v>
      </c>
      <c r="B7" t="s">
        <v>605</v>
      </c>
      <c r="C7" t="s">
        <v>606</v>
      </c>
      <c r="D7" t="s">
        <v>610</v>
      </c>
      <c r="E7">
        <v>2</v>
      </c>
      <c r="F7" t="s">
        <v>608</v>
      </c>
    </row>
    <row r="8" spans="1:6">
      <c r="A8" t="s">
        <v>262</v>
      </c>
      <c r="B8" t="s">
        <v>605</v>
      </c>
      <c r="C8" t="s">
        <v>606</v>
      </c>
      <c r="D8" t="s">
        <v>607</v>
      </c>
      <c r="E8">
        <v>4</v>
      </c>
      <c r="F8" t="s">
        <v>608</v>
      </c>
    </row>
    <row r="9" spans="1:6">
      <c r="A9" t="s">
        <v>342</v>
      </c>
      <c r="B9" t="s">
        <v>605</v>
      </c>
      <c r="C9" t="s">
        <v>606</v>
      </c>
      <c r="D9" t="s">
        <v>610</v>
      </c>
      <c r="E9">
        <v>2</v>
      </c>
      <c r="F9" t="s">
        <v>608</v>
      </c>
    </row>
    <row r="10" spans="1:6">
      <c r="A10" t="s">
        <v>350</v>
      </c>
      <c r="B10" t="s">
        <v>605</v>
      </c>
      <c r="C10" t="s">
        <v>606</v>
      </c>
      <c r="D10" t="s">
        <v>610</v>
      </c>
      <c r="E10">
        <v>2</v>
      </c>
      <c r="F10" t="s">
        <v>608</v>
      </c>
    </row>
    <row r="11" spans="1:6">
      <c r="A11" t="s">
        <v>353</v>
      </c>
      <c r="B11" t="s">
        <v>605</v>
      </c>
      <c r="C11" t="s">
        <v>606</v>
      </c>
      <c r="D11" t="s">
        <v>610</v>
      </c>
      <c r="E11">
        <v>2</v>
      </c>
      <c r="F11" t="s">
        <v>609</v>
      </c>
    </row>
    <row r="12" spans="1:6">
      <c r="A12" t="s">
        <v>344</v>
      </c>
      <c r="B12" t="s">
        <v>605</v>
      </c>
      <c r="C12" t="s">
        <v>606</v>
      </c>
      <c r="D12" t="s">
        <v>607</v>
      </c>
      <c r="E12">
        <v>3</v>
      </c>
      <c r="F12" t="s">
        <v>608</v>
      </c>
    </row>
    <row r="13" spans="1:6">
      <c r="A13" t="s">
        <v>348</v>
      </c>
      <c r="B13" t="s">
        <v>605</v>
      </c>
      <c r="C13" t="s">
        <v>606</v>
      </c>
      <c r="D13" t="s">
        <v>607</v>
      </c>
      <c r="E13">
        <v>1</v>
      </c>
      <c r="F13" t="s">
        <v>609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AE55-6187-47ED-B90F-B809A038DAD4}">
  <dimension ref="A1:K91"/>
  <sheetViews>
    <sheetView workbookViewId="0"/>
  </sheetViews>
  <sheetFormatPr defaultRowHeight="14.5"/>
  <cols>
    <col min="1" max="2" width="28" bestFit="1" customWidth="1"/>
    <col min="3" max="3" width="17.81640625" bestFit="1" customWidth="1"/>
    <col min="4" max="4" width="19.1796875" bestFit="1" customWidth="1"/>
    <col min="5" max="5" width="21.54296875" bestFit="1" customWidth="1"/>
    <col min="6" max="6" width="15.54296875" bestFit="1" customWidth="1"/>
    <col min="7" max="7" width="19" bestFit="1" customWidth="1"/>
    <col min="8" max="8" width="12.453125" bestFit="1" customWidth="1"/>
    <col min="9" max="9" width="25.26953125" bestFit="1" customWidth="1"/>
    <col min="10" max="10" width="14.7265625" bestFit="1" customWidth="1"/>
    <col min="11" max="11" width="17.7265625" bestFit="1" customWidth="1"/>
  </cols>
  <sheetData>
    <row r="1" spans="1:11">
      <c r="A1" t="s">
        <v>124</v>
      </c>
      <c r="B1" t="s">
        <v>212</v>
      </c>
      <c r="C1" t="s">
        <v>214</v>
      </c>
      <c r="D1" t="s">
        <v>88</v>
      </c>
      <c r="E1" t="s">
        <v>211</v>
      </c>
      <c r="F1" t="s">
        <v>75</v>
      </c>
      <c r="G1" t="s">
        <v>208</v>
      </c>
      <c r="H1" t="s">
        <v>210</v>
      </c>
      <c r="I1" t="s">
        <v>213</v>
      </c>
      <c r="J1" t="s">
        <v>611</v>
      </c>
      <c r="K1" t="s">
        <v>612</v>
      </c>
    </row>
    <row r="2" spans="1:11">
      <c r="A2" t="s">
        <v>131</v>
      </c>
      <c r="B2" t="s">
        <v>152</v>
      </c>
      <c r="C2" t="s">
        <v>161</v>
      </c>
      <c r="D2" t="s">
        <v>201</v>
      </c>
      <c r="E2" t="s">
        <v>153</v>
      </c>
      <c r="F2" t="s">
        <v>140</v>
      </c>
      <c r="G2" t="s">
        <v>153</v>
      </c>
      <c r="H2" t="s">
        <v>153</v>
      </c>
      <c r="I2" t="s">
        <v>201</v>
      </c>
      <c r="J2" t="s">
        <v>613</v>
      </c>
      <c r="K2" t="s">
        <v>614</v>
      </c>
    </row>
    <row r="3" spans="1:11">
      <c r="A3" t="s">
        <v>132</v>
      </c>
      <c r="B3" t="s">
        <v>177</v>
      </c>
      <c r="C3" t="s">
        <v>153</v>
      </c>
      <c r="D3" t="s">
        <v>140</v>
      </c>
      <c r="E3" t="s">
        <v>140</v>
      </c>
      <c r="F3" t="s">
        <v>153</v>
      </c>
      <c r="G3" t="s">
        <v>201</v>
      </c>
      <c r="H3" t="s">
        <v>185</v>
      </c>
      <c r="I3" t="s">
        <v>178</v>
      </c>
      <c r="K3" t="s">
        <v>153</v>
      </c>
    </row>
    <row r="4" spans="1:11">
      <c r="A4" t="s">
        <v>133</v>
      </c>
      <c r="B4" t="s">
        <v>174</v>
      </c>
      <c r="C4" t="s">
        <v>142</v>
      </c>
      <c r="D4" t="s">
        <v>153</v>
      </c>
      <c r="E4" t="s">
        <v>157</v>
      </c>
      <c r="F4" t="s">
        <v>157</v>
      </c>
      <c r="G4" t="s">
        <v>188</v>
      </c>
      <c r="H4" t="s">
        <v>201</v>
      </c>
      <c r="I4" t="s">
        <v>144</v>
      </c>
      <c r="K4" t="s">
        <v>201</v>
      </c>
    </row>
    <row r="5" spans="1:11">
      <c r="A5" t="s">
        <v>615</v>
      </c>
      <c r="B5" t="s">
        <v>199</v>
      </c>
      <c r="C5" t="s">
        <v>201</v>
      </c>
      <c r="D5" t="s">
        <v>175</v>
      </c>
      <c r="E5" t="s">
        <v>201</v>
      </c>
      <c r="F5" t="s">
        <v>192</v>
      </c>
      <c r="G5" t="s">
        <v>204</v>
      </c>
      <c r="H5" t="s">
        <v>199</v>
      </c>
      <c r="I5" t="s">
        <v>176</v>
      </c>
      <c r="K5" t="s">
        <v>175</v>
      </c>
    </row>
    <row r="6" spans="1:11">
      <c r="A6" t="s">
        <v>347</v>
      </c>
      <c r="B6" t="s">
        <v>140</v>
      </c>
      <c r="C6" t="s">
        <v>616</v>
      </c>
      <c r="D6" t="s">
        <v>199</v>
      </c>
      <c r="E6" t="s">
        <v>206</v>
      </c>
      <c r="F6" t="s">
        <v>201</v>
      </c>
      <c r="G6" t="s">
        <v>156</v>
      </c>
      <c r="H6" t="s">
        <v>188</v>
      </c>
      <c r="I6" t="s">
        <v>201</v>
      </c>
      <c r="K6" t="s">
        <v>617</v>
      </c>
    </row>
    <row r="7" spans="1:11">
      <c r="A7" t="s">
        <v>135</v>
      </c>
      <c r="B7" t="s">
        <v>184</v>
      </c>
      <c r="C7" t="s">
        <v>618</v>
      </c>
      <c r="D7" t="s">
        <v>158</v>
      </c>
      <c r="E7" t="s">
        <v>619</v>
      </c>
      <c r="F7" t="s">
        <v>198</v>
      </c>
      <c r="G7" t="s">
        <v>185</v>
      </c>
      <c r="H7" t="s">
        <v>204</v>
      </c>
      <c r="I7" t="s">
        <v>137</v>
      </c>
      <c r="K7" t="s">
        <v>620</v>
      </c>
    </row>
    <row r="8" spans="1:11">
      <c r="A8" t="s">
        <v>137</v>
      </c>
      <c r="B8" t="s">
        <v>153</v>
      </c>
      <c r="D8" t="s">
        <v>190</v>
      </c>
      <c r="F8" t="s">
        <v>206</v>
      </c>
      <c r="G8" t="s">
        <v>199</v>
      </c>
      <c r="H8" t="s">
        <v>190</v>
      </c>
      <c r="I8" t="s">
        <v>163</v>
      </c>
      <c r="K8" t="s">
        <v>621</v>
      </c>
    </row>
    <row r="9" spans="1:11">
      <c r="A9" t="s">
        <v>138</v>
      </c>
      <c r="B9" t="s">
        <v>149</v>
      </c>
      <c r="D9" t="s">
        <v>165</v>
      </c>
      <c r="F9" t="s">
        <v>179</v>
      </c>
      <c r="G9" t="s">
        <v>190</v>
      </c>
      <c r="H9" t="s">
        <v>156</v>
      </c>
      <c r="I9" t="s">
        <v>190</v>
      </c>
      <c r="K9" t="s">
        <v>620</v>
      </c>
    </row>
    <row r="10" spans="1:11">
      <c r="A10" t="s">
        <v>622</v>
      </c>
      <c r="B10" t="s">
        <v>205</v>
      </c>
      <c r="D10" t="s">
        <v>197</v>
      </c>
      <c r="F10" t="s">
        <v>173</v>
      </c>
      <c r="G10" t="s">
        <v>345</v>
      </c>
      <c r="H10" t="s">
        <v>345</v>
      </c>
      <c r="I10" t="s">
        <v>147</v>
      </c>
    </row>
    <row r="11" spans="1:11">
      <c r="A11" t="s">
        <v>139</v>
      </c>
      <c r="B11" t="s">
        <v>182</v>
      </c>
      <c r="D11" t="s">
        <v>180</v>
      </c>
      <c r="F11" t="s">
        <v>138</v>
      </c>
      <c r="G11" t="s">
        <v>181</v>
      </c>
      <c r="H11" t="s">
        <v>154</v>
      </c>
      <c r="I11" t="s">
        <v>133</v>
      </c>
    </row>
    <row r="12" spans="1:11">
      <c r="A12" t="s">
        <v>140</v>
      </c>
      <c r="B12" t="s">
        <v>148</v>
      </c>
      <c r="D12" t="s">
        <v>170</v>
      </c>
      <c r="F12" t="s">
        <v>168</v>
      </c>
      <c r="G12" t="s">
        <v>197</v>
      </c>
      <c r="H12" t="s">
        <v>197</v>
      </c>
      <c r="I12" t="s">
        <v>160</v>
      </c>
    </row>
    <row r="13" spans="1:11">
      <c r="A13" t="s">
        <v>623</v>
      </c>
      <c r="B13" t="s">
        <v>195</v>
      </c>
      <c r="D13" t="s">
        <v>167</v>
      </c>
      <c r="G13" t="s">
        <v>189</v>
      </c>
      <c r="H13" t="s">
        <v>194</v>
      </c>
      <c r="I13" t="s">
        <v>624</v>
      </c>
    </row>
    <row r="14" spans="1:11">
      <c r="A14" t="s">
        <v>142</v>
      </c>
      <c r="B14" t="s">
        <v>141</v>
      </c>
      <c r="G14" t="s">
        <v>154</v>
      </c>
      <c r="H14" t="s">
        <v>158</v>
      </c>
      <c r="I14" t="s">
        <v>203</v>
      </c>
    </row>
    <row r="15" spans="1:11">
      <c r="A15" t="s">
        <v>143</v>
      </c>
      <c r="B15" t="s">
        <v>143</v>
      </c>
      <c r="G15" t="s">
        <v>183</v>
      </c>
      <c r="H15" t="s">
        <v>151</v>
      </c>
      <c r="I15" t="s">
        <v>164</v>
      </c>
    </row>
    <row r="16" spans="1:11">
      <c r="A16" t="s">
        <v>144</v>
      </c>
      <c r="B16" t="s">
        <v>135</v>
      </c>
      <c r="G16" t="s">
        <v>625</v>
      </c>
      <c r="H16" t="s">
        <v>183</v>
      </c>
      <c r="I16" t="s">
        <v>172</v>
      </c>
    </row>
    <row r="17" spans="1:9">
      <c r="A17" t="s">
        <v>146</v>
      </c>
      <c r="B17" t="s">
        <v>131</v>
      </c>
      <c r="H17" t="s">
        <v>193</v>
      </c>
      <c r="I17" t="s">
        <v>335</v>
      </c>
    </row>
    <row r="18" spans="1:9">
      <c r="A18" t="s">
        <v>147</v>
      </c>
      <c r="B18" t="s">
        <v>626</v>
      </c>
      <c r="H18" t="s">
        <v>189</v>
      </c>
      <c r="I18" t="s">
        <v>171</v>
      </c>
    </row>
    <row r="19" spans="1:9">
      <c r="A19" t="s">
        <v>148</v>
      </c>
      <c r="H19" t="s">
        <v>625</v>
      </c>
      <c r="I19" t="s">
        <v>139</v>
      </c>
    </row>
    <row r="20" spans="1:9">
      <c r="A20" t="s">
        <v>627</v>
      </c>
      <c r="I20" t="s">
        <v>347</v>
      </c>
    </row>
    <row r="21" spans="1:9">
      <c r="A21" t="s">
        <v>149</v>
      </c>
      <c r="B21" t="s">
        <v>628</v>
      </c>
      <c r="C21" t="s">
        <v>629</v>
      </c>
      <c r="D21" t="s">
        <v>630</v>
      </c>
      <c r="E21" t="s">
        <v>631</v>
      </c>
      <c r="F21" t="s">
        <v>632</v>
      </c>
      <c r="G21" t="s">
        <v>633</v>
      </c>
      <c r="I21" t="s">
        <v>634</v>
      </c>
    </row>
    <row r="22" spans="1:9">
      <c r="A22" t="s">
        <v>151</v>
      </c>
      <c r="B22" t="s">
        <v>635</v>
      </c>
      <c r="C22" t="s">
        <v>636</v>
      </c>
      <c r="D22" t="s">
        <v>637</v>
      </c>
      <c r="E22" t="s">
        <v>638</v>
      </c>
      <c r="F22" t="s">
        <v>207</v>
      </c>
      <c r="G22" t="s">
        <v>639</v>
      </c>
      <c r="I22" t="s">
        <v>146</v>
      </c>
    </row>
    <row r="23" spans="1:9">
      <c r="A23" t="s">
        <v>640</v>
      </c>
      <c r="B23" t="s">
        <v>641</v>
      </c>
      <c r="E23" t="s">
        <v>642</v>
      </c>
      <c r="F23" t="s">
        <v>643</v>
      </c>
      <c r="I23" t="s">
        <v>615</v>
      </c>
    </row>
    <row r="24" spans="1:9">
      <c r="A24" t="s">
        <v>626</v>
      </c>
      <c r="B24" t="s">
        <v>644</v>
      </c>
      <c r="E24" t="s">
        <v>645</v>
      </c>
      <c r="I24" t="s">
        <v>132</v>
      </c>
    </row>
    <row r="25" spans="1:9">
      <c r="A25" t="s">
        <v>178</v>
      </c>
      <c r="B25" t="s">
        <v>646</v>
      </c>
      <c r="E25" t="s">
        <v>200</v>
      </c>
      <c r="I25" t="s">
        <v>647</v>
      </c>
    </row>
    <row r="26" spans="1:9">
      <c r="A26" t="s">
        <v>648</v>
      </c>
      <c r="B26" t="s">
        <v>649</v>
      </c>
      <c r="E26" t="s">
        <v>650</v>
      </c>
      <c r="I26" t="s">
        <v>651</v>
      </c>
    </row>
    <row r="27" spans="1:9">
      <c r="A27" t="s">
        <v>652</v>
      </c>
      <c r="B27" t="s">
        <v>653</v>
      </c>
      <c r="E27" t="s">
        <v>654</v>
      </c>
      <c r="I27" t="s">
        <v>655</v>
      </c>
    </row>
    <row r="28" spans="1:9">
      <c r="A28" t="s">
        <v>152</v>
      </c>
      <c r="B28" t="s">
        <v>656</v>
      </c>
      <c r="E28" t="s">
        <v>657</v>
      </c>
      <c r="I28" t="s">
        <v>658</v>
      </c>
    </row>
    <row r="29" spans="1:9">
      <c r="A29" t="s">
        <v>659</v>
      </c>
      <c r="B29" t="s">
        <v>660</v>
      </c>
    </row>
    <row r="30" spans="1:9">
      <c r="A30" t="s">
        <v>153</v>
      </c>
    </row>
    <row r="31" spans="1:9">
      <c r="A31" t="s">
        <v>154</v>
      </c>
    </row>
    <row r="32" spans="1:9">
      <c r="A32" t="s">
        <v>199</v>
      </c>
    </row>
    <row r="33" spans="1:1">
      <c r="A33" t="s">
        <v>156</v>
      </c>
    </row>
    <row r="34" spans="1:1">
      <c r="A34" t="s">
        <v>157</v>
      </c>
    </row>
    <row r="35" spans="1:1">
      <c r="A35" t="s">
        <v>345</v>
      </c>
    </row>
    <row r="36" spans="1:1">
      <c r="A36" t="s">
        <v>158</v>
      </c>
    </row>
    <row r="37" spans="1:1">
      <c r="A37" t="s">
        <v>160</v>
      </c>
    </row>
    <row r="38" spans="1:1">
      <c r="A38" t="s">
        <v>206</v>
      </c>
    </row>
    <row r="39" spans="1:1">
      <c r="A39" t="s">
        <v>614</v>
      </c>
    </row>
    <row r="40" spans="1:1">
      <c r="A40" t="s">
        <v>161</v>
      </c>
    </row>
    <row r="41" spans="1:1">
      <c r="A41" t="s">
        <v>335</v>
      </c>
    </row>
    <row r="42" spans="1:1">
      <c r="A42" t="s">
        <v>661</v>
      </c>
    </row>
    <row r="43" spans="1:1">
      <c r="A43" t="s">
        <v>662</v>
      </c>
    </row>
    <row r="44" spans="1:1">
      <c r="A44" t="s">
        <v>163</v>
      </c>
    </row>
    <row r="45" spans="1:1">
      <c r="A45" t="s">
        <v>164</v>
      </c>
    </row>
    <row r="46" spans="1:1">
      <c r="A46" t="s">
        <v>613</v>
      </c>
    </row>
    <row r="47" spans="1:1">
      <c r="A47" t="s">
        <v>165</v>
      </c>
    </row>
    <row r="48" spans="1:1">
      <c r="A48" t="s">
        <v>167</v>
      </c>
    </row>
    <row r="49" spans="1:1">
      <c r="A49" t="s">
        <v>168</v>
      </c>
    </row>
    <row r="50" spans="1:1">
      <c r="A50" t="s">
        <v>170</v>
      </c>
    </row>
    <row r="51" spans="1:1">
      <c r="A51" t="s">
        <v>171</v>
      </c>
    </row>
    <row r="52" spans="1:1">
      <c r="A52" t="s">
        <v>172</v>
      </c>
    </row>
    <row r="53" spans="1:1">
      <c r="A53" t="s">
        <v>173</v>
      </c>
    </row>
    <row r="54" spans="1:1">
      <c r="A54" t="s">
        <v>663</v>
      </c>
    </row>
    <row r="55" spans="1:1">
      <c r="A55" t="s">
        <v>174</v>
      </c>
    </row>
    <row r="56" spans="1:1">
      <c r="A56" t="s">
        <v>175</v>
      </c>
    </row>
    <row r="57" spans="1:1">
      <c r="A57" t="s">
        <v>176</v>
      </c>
    </row>
    <row r="58" spans="1:1">
      <c r="A58" t="s">
        <v>177</v>
      </c>
    </row>
    <row r="59" spans="1:1">
      <c r="A59" t="s">
        <v>179</v>
      </c>
    </row>
    <row r="60" spans="1:1">
      <c r="A60" t="s">
        <v>624</v>
      </c>
    </row>
    <row r="61" spans="1:1">
      <c r="A61" t="s">
        <v>616</v>
      </c>
    </row>
    <row r="62" spans="1:1">
      <c r="A62" t="s">
        <v>180</v>
      </c>
    </row>
    <row r="63" spans="1:1">
      <c r="A63" t="s">
        <v>181</v>
      </c>
    </row>
    <row r="64" spans="1:1">
      <c r="A64" t="s">
        <v>182</v>
      </c>
    </row>
    <row r="65" spans="1:1">
      <c r="A65" t="s">
        <v>183</v>
      </c>
    </row>
    <row r="66" spans="1:1">
      <c r="A66" t="s">
        <v>184</v>
      </c>
    </row>
    <row r="67" spans="1:1">
      <c r="A67" t="s">
        <v>185</v>
      </c>
    </row>
    <row r="68" spans="1:1">
      <c r="A68" t="s">
        <v>188</v>
      </c>
    </row>
    <row r="69" spans="1:1">
      <c r="A69" t="s">
        <v>189</v>
      </c>
    </row>
    <row r="70" spans="1:1">
      <c r="A70" t="s">
        <v>190</v>
      </c>
    </row>
    <row r="71" spans="1:1">
      <c r="A71" t="s">
        <v>192</v>
      </c>
    </row>
    <row r="72" spans="1:1">
      <c r="A72" t="s">
        <v>618</v>
      </c>
    </row>
    <row r="73" spans="1:1">
      <c r="A73" t="s">
        <v>193</v>
      </c>
    </row>
    <row r="74" spans="1:1">
      <c r="A74" t="s">
        <v>334</v>
      </c>
    </row>
    <row r="75" spans="1:1">
      <c r="A75" t="s">
        <v>195</v>
      </c>
    </row>
    <row r="76" spans="1:1">
      <c r="A76" t="s">
        <v>197</v>
      </c>
    </row>
    <row r="77" spans="1:1">
      <c r="A77" t="s">
        <v>198</v>
      </c>
    </row>
    <row r="78" spans="1:1">
      <c r="A78" t="s">
        <v>203</v>
      </c>
    </row>
    <row r="79" spans="1:1">
      <c r="A79" t="s">
        <v>204</v>
      </c>
    </row>
    <row r="80" spans="1:1">
      <c r="A80" t="s">
        <v>201</v>
      </c>
    </row>
    <row r="81" spans="1:1">
      <c r="A81" t="s">
        <v>664</v>
      </c>
    </row>
    <row r="82" spans="1:1">
      <c r="A82" t="s">
        <v>625</v>
      </c>
    </row>
    <row r="83" spans="1:1">
      <c r="A83" t="s">
        <v>647</v>
      </c>
    </row>
    <row r="84" spans="1:1">
      <c r="A84" t="s">
        <v>619</v>
      </c>
    </row>
    <row r="85" spans="1:1">
      <c r="A85" t="s">
        <v>651</v>
      </c>
    </row>
    <row r="86" spans="1:1">
      <c r="A86" t="s">
        <v>655</v>
      </c>
    </row>
    <row r="87" spans="1:1">
      <c r="A87" t="s">
        <v>617</v>
      </c>
    </row>
    <row r="88" spans="1:1">
      <c r="A88" t="s">
        <v>665</v>
      </c>
    </row>
    <row r="89" spans="1:1">
      <c r="A89" t="s">
        <v>666</v>
      </c>
    </row>
    <row r="90" spans="1:1">
      <c r="A90" t="s">
        <v>620</v>
      </c>
    </row>
    <row r="91" spans="1:1">
      <c r="A91" t="s">
        <v>621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3D47-C9E5-4863-A139-D9E915645349}">
  <dimension ref="A1:A9"/>
  <sheetViews>
    <sheetView workbookViewId="0"/>
  </sheetViews>
  <sheetFormatPr defaultRowHeight="14.5"/>
  <cols>
    <col min="1" max="1" width="18.7265625" bestFit="1" customWidth="1"/>
  </cols>
  <sheetData>
    <row r="1" spans="1:1">
      <c r="A1" t="s">
        <v>667</v>
      </c>
    </row>
    <row r="2" spans="1:1">
      <c r="A2" t="s">
        <v>212</v>
      </c>
    </row>
    <row r="3" spans="1:1">
      <c r="A3" t="s">
        <v>214</v>
      </c>
    </row>
    <row r="4" spans="1:1">
      <c r="A4" t="s">
        <v>213</v>
      </c>
    </row>
    <row r="5" spans="1:1">
      <c r="A5" t="s">
        <v>88</v>
      </c>
    </row>
    <row r="6" spans="1:1">
      <c r="A6" t="s">
        <v>211</v>
      </c>
    </row>
    <row r="7" spans="1:1">
      <c r="A7" t="s">
        <v>75</v>
      </c>
    </row>
    <row r="8" spans="1:1">
      <c r="A8" t="s">
        <v>208</v>
      </c>
    </row>
    <row r="9" spans="1:1">
      <c r="A9" t="s">
        <v>210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9055-1BEA-4E7A-A2D2-8D8951E593AF}">
  <sheetPr>
    <tabColor rgb="FF7030A0"/>
  </sheetPr>
  <dimension ref="A1:L45"/>
  <sheetViews>
    <sheetView zoomScale="70" zoomScaleNormal="70" workbookViewId="0">
      <selection sqref="A1:H2"/>
    </sheetView>
  </sheetViews>
  <sheetFormatPr defaultRowHeight="14.5"/>
  <cols>
    <col min="1" max="4" width="29.1796875" customWidth="1"/>
    <col min="5" max="5" width="29.1796875" hidden="1" customWidth="1"/>
    <col min="6" max="6" width="29.1796875" customWidth="1"/>
    <col min="7" max="7" width="29.1796875" hidden="1" customWidth="1"/>
    <col min="8" max="12" width="29.1796875" customWidth="1"/>
  </cols>
  <sheetData>
    <row r="1" spans="1:12" ht="31">
      <c r="A1" s="204" t="s">
        <v>328</v>
      </c>
      <c r="B1" s="204" t="s">
        <v>329</v>
      </c>
      <c r="C1" s="204" t="s">
        <v>124</v>
      </c>
      <c r="D1" s="204" t="s">
        <v>580</v>
      </c>
      <c r="E1" s="204" t="s">
        <v>594</v>
      </c>
      <c r="F1" s="204" t="s">
        <v>668</v>
      </c>
      <c r="G1" s="204" t="s">
        <v>669</v>
      </c>
      <c r="H1" s="204" t="s">
        <v>670</v>
      </c>
      <c r="I1" s="103"/>
      <c r="J1" s="103"/>
      <c r="K1" s="103"/>
      <c r="L1" s="103"/>
    </row>
    <row r="2" spans="1:12">
      <c r="A2" s="721" t="s">
        <v>484</v>
      </c>
      <c r="B2" s="721" t="s">
        <v>671</v>
      </c>
      <c r="C2" s="721" t="s">
        <v>140</v>
      </c>
      <c r="D2" s="722" t="s">
        <v>509</v>
      </c>
      <c r="E2" s="723">
        <v>154734.87</v>
      </c>
      <c r="F2" s="724">
        <v>10</v>
      </c>
      <c r="G2" s="788">
        <v>153321.1</v>
      </c>
      <c r="H2" s="787">
        <f>Tabela109[[#This Row],[Valor do contrato]]-Tabela109[[#This Row],[Valor do contrato com desconto]]</f>
        <v>1413.7699999999895</v>
      </c>
      <c r="I2" s="103"/>
      <c r="J2" s="103"/>
      <c r="K2" s="769"/>
      <c r="L2" s="103"/>
    </row>
    <row r="3" spans="1:12">
      <c r="A3" s="721"/>
      <c r="B3" s="721"/>
      <c r="C3" s="721"/>
      <c r="D3" s="722"/>
      <c r="E3" s="723"/>
      <c r="F3" s="724"/>
      <c r="G3" s="786"/>
      <c r="H3" s="787">
        <f>Tabela109[[#This Row],[Valor do contrato]]-Tabela109[[#This Row],[Valor do contrato com desconto]]</f>
        <v>0</v>
      </c>
      <c r="I3" s="103"/>
      <c r="J3" s="103"/>
      <c r="K3" s="769"/>
      <c r="L3" s="103"/>
    </row>
    <row r="4" spans="1:12">
      <c r="A4" s="721"/>
      <c r="B4" s="721"/>
      <c r="C4" s="721"/>
      <c r="D4" s="722"/>
      <c r="E4" s="723"/>
      <c r="F4" s="724"/>
      <c r="G4" s="786"/>
      <c r="H4" s="787">
        <f>Tabela109[[#This Row],[Valor do contrato]]-Tabela109[[#This Row],[Valor do contrato com desconto]]</f>
        <v>0</v>
      </c>
      <c r="I4" s="103"/>
      <c r="J4" s="103"/>
      <c r="K4" s="103"/>
      <c r="L4" s="103"/>
    </row>
    <row r="5" spans="1:12">
      <c r="A5" s="721"/>
      <c r="B5" s="721"/>
      <c r="C5" s="721"/>
      <c r="D5" s="722"/>
      <c r="E5" s="723"/>
      <c r="F5" s="724"/>
      <c r="G5" s="786"/>
      <c r="H5" s="787">
        <f>Tabela109[[#This Row],[Valor do contrato]]-Tabela109[[#This Row],[Valor do contrato com desconto]]</f>
        <v>0</v>
      </c>
      <c r="I5" s="103"/>
      <c r="J5" s="103"/>
      <c r="K5" s="103"/>
      <c r="L5" s="103"/>
    </row>
    <row r="6" spans="1:12">
      <c r="A6" s="721"/>
      <c r="B6" s="721"/>
      <c r="C6" s="721"/>
      <c r="D6" s="722"/>
      <c r="E6" s="723"/>
      <c r="F6" s="724"/>
      <c r="G6" s="786"/>
      <c r="H6" s="787">
        <f>Tabela109[[#This Row],[Valor do contrato]]-Tabela109[[#This Row],[Valor do contrato com desconto]]</f>
        <v>0</v>
      </c>
      <c r="I6" s="103"/>
      <c r="J6" s="103"/>
      <c r="K6" s="103"/>
      <c r="L6" s="103"/>
    </row>
    <row r="7" spans="1:12">
      <c r="A7" s="721"/>
      <c r="B7" s="721"/>
      <c r="C7" s="721"/>
      <c r="D7" s="722"/>
      <c r="E7" s="723"/>
      <c r="F7" s="724"/>
      <c r="G7" s="786"/>
      <c r="H7" s="787">
        <f>Tabela109[[#This Row],[Valor do contrato]]-Tabela109[[#This Row],[Valor do contrato com desconto]]</f>
        <v>0</v>
      </c>
      <c r="I7" s="103"/>
      <c r="J7" s="103"/>
      <c r="K7" s="103"/>
      <c r="L7" s="103"/>
    </row>
    <row r="8" spans="1:12">
      <c r="A8" s="721"/>
      <c r="B8" s="721"/>
      <c r="C8" s="721"/>
      <c r="D8" s="722"/>
      <c r="E8" s="723"/>
      <c r="F8" s="724"/>
      <c r="G8" s="786"/>
      <c r="H8" s="787">
        <f>Tabela109[[#This Row],[Valor do contrato]]-Tabela109[[#This Row],[Valor do contrato com desconto]]</f>
        <v>0</v>
      </c>
      <c r="I8" s="103"/>
      <c r="J8" s="103"/>
      <c r="K8" s="103"/>
      <c r="L8" s="103"/>
    </row>
    <row r="9" spans="1:12">
      <c r="A9" s="721"/>
      <c r="B9" s="721"/>
      <c r="C9" s="721"/>
      <c r="D9" s="722"/>
      <c r="E9" s="723"/>
      <c r="F9" s="724"/>
      <c r="G9" s="786"/>
      <c r="H9" s="787">
        <f>Tabela109[[#This Row],[Valor do contrato]]-Tabela109[[#This Row],[Valor do contrato com desconto]]</f>
        <v>0</v>
      </c>
      <c r="I9" s="103"/>
      <c r="J9" s="103"/>
      <c r="K9" s="103"/>
      <c r="L9" s="103"/>
    </row>
    <row r="10" spans="1:12">
      <c r="A10" s="721"/>
      <c r="B10" s="721"/>
      <c r="C10" s="721"/>
      <c r="D10" s="722"/>
      <c r="E10" s="723"/>
      <c r="F10" s="724"/>
      <c r="G10" s="786"/>
      <c r="H10" s="787">
        <f>Tabela109[[#This Row],[Valor do contrato]]-Tabela109[[#This Row],[Valor do contrato com desconto]]</f>
        <v>0</v>
      </c>
      <c r="I10" s="103"/>
      <c r="J10" s="103"/>
      <c r="K10" s="103"/>
      <c r="L10" s="103"/>
    </row>
    <row r="11" spans="1:12">
      <c r="A11" s="721"/>
      <c r="B11" s="721"/>
      <c r="C11" s="721"/>
      <c r="D11" s="722"/>
      <c r="E11" s="723"/>
      <c r="F11" s="724"/>
      <c r="G11" s="786"/>
      <c r="H11" s="787">
        <f>Tabela109[[#This Row],[Valor do contrato]]-Tabela109[[#This Row],[Valor do contrato com desconto]]</f>
        <v>0</v>
      </c>
      <c r="I11" s="103"/>
      <c r="J11" s="103"/>
      <c r="K11" s="103"/>
      <c r="L11" s="103"/>
    </row>
    <row r="12" spans="1:12">
      <c r="A12" s="721"/>
      <c r="B12" s="721"/>
      <c r="C12" s="721"/>
      <c r="D12" s="722"/>
      <c r="E12" s="723"/>
      <c r="F12" s="724"/>
      <c r="G12" s="786"/>
      <c r="H12" s="787">
        <f>Tabela109[[#This Row],[Valor do contrato]]-Tabela109[[#This Row],[Valor do contrato com desconto]]</f>
        <v>0</v>
      </c>
      <c r="I12" s="103"/>
      <c r="J12" s="103"/>
      <c r="K12" s="103"/>
      <c r="L12" s="103"/>
    </row>
    <row r="13" spans="1:12">
      <c r="A13" s="721"/>
      <c r="B13" s="721"/>
      <c r="C13" s="721"/>
      <c r="D13" s="722"/>
      <c r="E13" s="723"/>
      <c r="F13" s="724"/>
      <c r="G13" s="786"/>
      <c r="H13" s="787">
        <f>Tabela109[[#This Row],[Valor do contrato]]-Tabela109[[#This Row],[Valor do contrato com desconto]]</f>
        <v>0</v>
      </c>
      <c r="I13" s="103"/>
      <c r="J13" s="103"/>
      <c r="K13" s="103"/>
      <c r="L13" s="103"/>
    </row>
    <row r="14" spans="1:12">
      <c r="A14" s="721"/>
      <c r="B14" s="721"/>
      <c r="C14" s="721"/>
      <c r="D14" s="722"/>
      <c r="E14" s="723"/>
      <c r="F14" s="724"/>
      <c r="G14" s="786"/>
      <c r="H14" s="787">
        <f>Tabela109[[#This Row],[Valor do contrato]]-Tabela109[[#This Row],[Valor do contrato com desconto]]</f>
        <v>0</v>
      </c>
      <c r="I14" s="103"/>
      <c r="J14" s="103"/>
      <c r="K14" s="103"/>
      <c r="L14" s="103"/>
    </row>
    <row r="15" spans="1:12">
      <c r="A15" s="721"/>
      <c r="B15" s="721"/>
      <c r="C15" s="721"/>
      <c r="D15" s="722"/>
      <c r="E15" s="723"/>
      <c r="F15" s="724"/>
      <c r="G15" s="786"/>
      <c r="H15" s="787">
        <f>Tabela109[[#This Row],[Valor do contrato]]-Tabela109[[#This Row],[Valor do contrato com desconto]]</f>
        <v>0</v>
      </c>
      <c r="I15" s="103"/>
      <c r="J15" s="103"/>
      <c r="K15" s="103"/>
      <c r="L15" s="103"/>
    </row>
    <row r="16" spans="1:12">
      <c r="A16" s="721"/>
      <c r="B16" s="721"/>
      <c r="C16" s="721"/>
      <c r="D16" s="722"/>
      <c r="E16" s="723"/>
      <c r="F16" s="724"/>
      <c r="G16" s="786"/>
      <c r="H16" s="787">
        <f>Tabela109[[#This Row],[Valor do contrato]]-Tabela109[[#This Row],[Valor do contrato com desconto]]</f>
        <v>0</v>
      </c>
      <c r="I16" s="103"/>
      <c r="J16" s="103"/>
      <c r="K16" s="103"/>
      <c r="L16" s="103"/>
    </row>
    <row r="17" spans="1:12">
      <c r="A17" s="721"/>
      <c r="B17" s="721"/>
      <c r="C17" s="721"/>
      <c r="D17" s="722"/>
      <c r="E17" s="723"/>
      <c r="F17" s="724"/>
      <c r="G17" s="786"/>
      <c r="H17" s="787">
        <f>Tabela109[[#This Row],[Valor do contrato]]-Tabela109[[#This Row],[Valor do contrato com desconto]]</f>
        <v>0</v>
      </c>
      <c r="I17" s="103"/>
      <c r="J17" s="103"/>
      <c r="K17" s="103"/>
      <c r="L17" s="103"/>
    </row>
    <row r="18" spans="1:12">
      <c r="A18" s="721"/>
      <c r="B18" s="721"/>
      <c r="C18" s="721"/>
      <c r="D18" s="722"/>
      <c r="E18" s="723"/>
      <c r="F18" s="724"/>
      <c r="G18" s="786"/>
      <c r="H18" s="787">
        <f>Tabela109[[#This Row],[Valor do contrato]]-Tabela109[[#This Row],[Valor do contrato com desconto]]</f>
        <v>0</v>
      </c>
      <c r="I18" s="103"/>
      <c r="J18" s="103"/>
      <c r="K18" s="103"/>
      <c r="L18" s="103"/>
    </row>
    <row r="19" spans="1:12">
      <c r="A19" s="721"/>
      <c r="B19" s="721"/>
      <c r="C19" s="721"/>
      <c r="D19" s="721"/>
      <c r="E19" s="723"/>
      <c r="F19" s="724"/>
      <c r="G19" s="721"/>
      <c r="H19" s="787">
        <f>Tabela109[[#This Row],[Valor do contrato]]-Tabela109[[#This Row],[Valor do contrato com desconto]]</f>
        <v>0</v>
      </c>
      <c r="I19" s="103"/>
      <c r="J19" s="103"/>
      <c r="K19" s="103"/>
      <c r="L19" s="103"/>
    </row>
    <row r="20" spans="1:12">
      <c r="A20" s="721"/>
      <c r="B20" s="721"/>
      <c r="C20" s="721"/>
      <c r="D20" s="721"/>
      <c r="E20" s="723"/>
      <c r="F20" s="724"/>
      <c r="G20" s="721"/>
      <c r="H20" s="787">
        <f>Tabela109[[#This Row],[Valor do contrato]]-Tabela109[[#This Row],[Valor do contrato com desconto]]</f>
        <v>0</v>
      </c>
      <c r="I20" s="103"/>
      <c r="J20" s="103"/>
      <c r="K20" s="103"/>
      <c r="L20" s="103"/>
    </row>
    <row r="21" spans="1:12">
      <c r="A21" s="721"/>
      <c r="B21" s="721"/>
      <c r="C21" s="721"/>
      <c r="D21" s="722"/>
      <c r="E21" s="723"/>
      <c r="F21" s="724"/>
      <c r="G21" s="786"/>
      <c r="H21" s="787">
        <f>Tabela109[[#This Row],[Valor do contrato]]-Tabela109[[#This Row],[Valor do contrato com desconto]]</f>
        <v>0</v>
      </c>
      <c r="I21" s="103"/>
      <c r="J21" s="103"/>
      <c r="K21" s="103"/>
      <c r="L21" s="103"/>
    </row>
    <row r="22" spans="1:12">
      <c r="A22" s="721"/>
      <c r="B22" s="721"/>
      <c r="C22" s="721"/>
      <c r="D22" s="722"/>
      <c r="E22" s="723"/>
      <c r="F22" s="724"/>
      <c r="G22" s="786"/>
      <c r="H22" s="787">
        <f>Tabela109[[#This Row],[Valor do contrato]]-Tabela109[[#This Row],[Valor do contrato com desconto]]</f>
        <v>0</v>
      </c>
      <c r="I22" s="103"/>
      <c r="J22" s="103"/>
      <c r="K22" s="103"/>
      <c r="L22" s="103"/>
    </row>
    <row r="23" spans="1:12">
      <c r="A23" s="721"/>
      <c r="B23" s="721"/>
      <c r="C23" s="721"/>
      <c r="D23" s="722"/>
      <c r="E23" s="723"/>
      <c r="F23" s="724"/>
      <c r="G23" s="786"/>
      <c r="H23" s="787">
        <f>Tabela109[[#This Row],[Valor do contrato]]-Tabela109[[#This Row],[Valor do contrato com desconto]]</f>
        <v>0</v>
      </c>
      <c r="I23" s="103"/>
      <c r="J23" s="103"/>
      <c r="K23" s="103"/>
      <c r="L23" s="103"/>
    </row>
    <row r="24" spans="1:12">
      <c r="A24" s="721"/>
      <c r="B24" s="721"/>
      <c r="C24" s="721"/>
      <c r="D24" s="722"/>
      <c r="E24" s="723"/>
      <c r="F24" s="724"/>
      <c r="G24" s="786"/>
      <c r="H24" s="787">
        <f>Tabela109[[#This Row],[Valor do contrato]]-Tabela109[[#This Row],[Valor do contrato com desconto]]</f>
        <v>0</v>
      </c>
      <c r="I24" s="103"/>
      <c r="J24" s="103"/>
      <c r="K24" s="103"/>
      <c r="L24" s="103"/>
    </row>
    <row r="25" spans="1:12">
      <c r="A25" s="721"/>
      <c r="B25" s="721"/>
      <c r="C25" s="721"/>
      <c r="D25" s="722"/>
      <c r="E25" s="723"/>
      <c r="F25" s="724"/>
      <c r="G25" s="786"/>
      <c r="H25" s="787">
        <f>Tabela109[[#This Row],[Valor do contrato]]-Tabela109[[#This Row],[Valor do contrato com desconto]]</f>
        <v>0</v>
      </c>
      <c r="I25" s="103"/>
      <c r="J25" s="103"/>
      <c r="K25" s="103"/>
      <c r="L25" s="103"/>
    </row>
    <row r="26" spans="1:12">
      <c r="A26" s="721"/>
      <c r="B26" s="721"/>
      <c r="C26" s="721"/>
      <c r="D26" s="722"/>
      <c r="E26" s="723"/>
      <c r="F26" s="724"/>
      <c r="G26" s="786"/>
      <c r="H26" s="787">
        <f>Tabela109[[#This Row],[Valor do contrato]]-Tabela109[[#This Row],[Valor do contrato com desconto]]</f>
        <v>0</v>
      </c>
      <c r="I26" s="103"/>
      <c r="J26" s="103"/>
      <c r="K26" s="103"/>
      <c r="L26" s="103"/>
    </row>
    <row r="27" spans="1:12">
      <c r="A27" s="721"/>
      <c r="B27" s="721"/>
      <c r="C27" s="721"/>
      <c r="D27" s="722"/>
      <c r="E27" s="723"/>
      <c r="F27" s="724"/>
      <c r="G27" s="786"/>
      <c r="H27" s="787">
        <f>Tabela109[[#This Row],[Valor do contrato]]-Tabela109[[#This Row],[Valor do contrato com desconto]]</f>
        <v>0</v>
      </c>
      <c r="I27" s="103"/>
      <c r="J27" s="103"/>
      <c r="K27" s="103"/>
      <c r="L27" s="103"/>
    </row>
    <row r="28" spans="1:12">
      <c r="A28" s="721"/>
      <c r="B28" s="721"/>
      <c r="C28" s="721"/>
      <c r="D28" s="722"/>
      <c r="E28" s="723"/>
      <c r="F28" s="724"/>
      <c r="G28" s="786"/>
      <c r="H28" s="787">
        <f>Tabela109[[#This Row],[Valor do contrato]]-Tabela109[[#This Row],[Valor do contrato com desconto]]</f>
        <v>0</v>
      </c>
      <c r="I28" s="103"/>
      <c r="J28" s="103"/>
      <c r="K28" s="103"/>
      <c r="L28" s="103"/>
    </row>
    <row r="29" spans="1:12">
      <c r="A29" s="721"/>
      <c r="B29" s="721"/>
      <c r="C29" s="721"/>
      <c r="D29" s="722"/>
      <c r="E29" s="723"/>
      <c r="F29" s="724"/>
      <c r="G29" s="786"/>
      <c r="H29" s="787">
        <f>Tabela109[[#This Row],[Valor do contrato]]-Tabela109[[#This Row],[Valor do contrato com desconto]]</f>
        <v>0</v>
      </c>
      <c r="I29" s="103"/>
      <c r="J29" s="103"/>
      <c r="K29" s="103"/>
      <c r="L29" s="103"/>
    </row>
    <row r="30" spans="1:12">
      <c r="A30" s="721"/>
      <c r="B30" s="721"/>
      <c r="C30" s="721"/>
      <c r="D30" s="722"/>
      <c r="E30" s="723"/>
      <c r="F30" s="724"/>
      <c r="G30" s="786"/>
      <c r="H30" s="787">
        <f>Tabela109[[#This Row],[Valor do contrato]]-Tabela109[[#This Row],[Valor do contrato com desconto]]</f>
        <v>0</v>
      </c>
      <c r="I30" s="103"/>
      <c r="J30" s="103"/>
      <c r="K30" s="103"/>
      <c r="L30" s="103"/>
    </row>
    <row r="31" spans="1:12">
      <c r="A31" s="721"/>
      <c r="B31" s="721"/>
      <c r="C31" s="721"/>
      <c r="D31" s="722"/>
      <c r="E31" s="723"/>
      <c r="F31" s="724"/>
      <c r="G31" s="786"/>
      <c r="H31" s="787">
        <f>Tabela109[[#This Row],[Valor do contrato]]-Tabela109[[#This Row],[Valor do contrato com desconto]]</f>
        <v>0</v>
      </c>
      <c r="I31" s="103"/>
      <c r="J31" s="103"/>
      <c r="K31" s="103"/>
      <c r="L31" s="103"/>
    </row>
    <row r="32" spans="1:12">
      <c r="A32" s="721"/>
      <c r="B32" s="721"/>
      <c r="C32" s="721"/>
      <c r="D32" s="722"/>
      <c r="E32" s="723"/>
      <c r="F32" s="724"/>
      <c r="G32" s="786"/>
      <c r="H32" s="787">
        <f>Tabela109[[#This Row],[Valor do contrato]]-Tabela109[[#This Row],[Valor do contrato com desconto]]</f>
        <v>0</v>
      </c>
      <c r="I32" s="103"/>
      <c r="J32" s="103"/>
      <c r="K32" s="103"/>
      <c r="L32" s="103"/>
    </row>
    <row r="33" spans="1:12">
      <c r="A33" s="721"/>
      <c r="B33" s="721"/>
      <c r="C33" s="721"/>
      <c r="D33" s="722"/>
      <c r="E33" s="723"/>
      <c r="F33" s="724"/>
      <c r="G33" s="786"/>
      <c r="H33" s="787">
        <f>Tabela109[[#This Row],[Valor do contrato]]-Tabela109[[#This Row],[Valor do contrato com desconto]]</f>
        <v>0</v>
      </c>
      <c r="I33" s="103"/>
      <c r="J33" s="103"/>
      <c r="K33" s="103"/>
      <c r="L33" s="103"/>
    </row>
    <row r="34" spans="1:12">
      <c r="A34" s="721"/>
      <c r="B34" s="721"/>
      <c r="C34" s="721"/>
      <c r="D34" s="722"/>
      <c r="E34" s="723"/>
      <c r="F34" s="724"/>
      <c r="G34" s="786"/>
      <c r="H34" s="787">
        <f>Tabela109[[#This Row],[Valor do contrato]]-Tabela109[[#This Row],[Valor do contrato com desconto]]</f>
        <v>0</v>
      </c>
      <c r="I34" s="103"/>
      <c r="J34" s="103"/>
      <c r="K34" s="103"/>
      <c r="L34" s="103"/>
    </row>
    <row r="35" spans="1:12">
      <c r="A35" s="721"/>
      <c r="B35" s="721"/>
      <c r="C35" s="721"/>
      <c r="D35" s="722"/>
      <c r="E35" s="723"/>
      <c r="F35" s="724"/>
      <c r="G35" s="786"/>
      <c r="H35" s="787">
        <f>Tabela109[[#This Row],[Valor do contrato]]-Tabela109[[#This Row],[Valor do contrato com desconto]]</f>
        <v>0</v>
      </c>
      <c r="I35" s="103"/>
      <c r="J35" s="103"/>
      <c r="K35" s="103"/>
      <c r="L35" s="103"/>
    </row>
    <row r="36" spans="1:12">
      <c r="A36" s="721"/>
      <c r="B36" s="721"/>
      <c r="C36" s="721"/>
      <c r="D36" s="722"/>
      <c r="E36" s="723"/>
      <c r="F36" s="724"/>
      <c r="G36" s="786"/>
      <c r="H36" s="787">
        <f>Tabela109[[#This Row],[Valor do contrato]]-Tabela109[[#This Row],[Valor do contrato com desconto]]</f>
        <v>0</v>
      </c>
      <c r="I36" s="103"/>
      <c r="J36" s="103"/>
      <c r="K36" s="103"/>
      <c r="L36" s="103"/>
    </row>
    <row r="37" spans="1:12">
      <c r="A37" s="721"/>
      <c r="B37" s="721"/>
      <c r="C37" s="721"/>
      <c r="D37" s="722"/>
      <c r="E37" s="723"/>
      <c r="F37" s="724"/>
      <c r="G37" s="786"/>
      <c r="H37" s="787">
        <f>Tabela109[[#This Row],[Valor do contrato]]-Tabela109[[#This Row],[Valor do contrato com desconto]]</f>
        <v>0</v>
      </c>
      <c r="I37" s="103"/>
      <c r="J37" s="103"/>
      <c r="K37" s="103"/>
      <c r="L37" s="103"/>
    </row>
    <row r="38" spans="1:12">
      <c r="A38" s="721"/>
      <c r="B38" s="721"/>
      <c r="C38" s="721"/>
      <c r="D38" s="722"/>
      <c r="E38" s="723"/>
      <c r="F38" s="724"/>
      <c r="G38" s="786"/>
      <c r="H38" s="787">
        <f>Tabela109[[#This Row],[Valor do contrato]]-Tabela109[[#This Row],[Valor do contrato com desconto]]</f>
        <v>0</v>
      </c>
      <c r="I38" s="103"/>
      <c r="J38" s="103"/>
      <c r="K38" s="103"/>
      <c r="L38" s="103"/>
    </row>
    <row r="39" spans="1:12">
      <c r="A39" s="721"/>
      <c r="B39" s="721"/>
      <c r="C39" s="721"/>
      <c r="D39" s="722"/>
      <c r="E39" s="723"/>
      <c r="F39" s="724"/>
      <c r="G39" s="786"/>
      <c r="H39" s="787">
        <f>Tabela109[[#This Row],[Valor do contrato]]-Tabela109[[#This Row],[Valor do contrato com desconto]]</f>
        <v>0</v>
      </c>
      <c r="I39" s="103"/>
      <c r="J39" s="103"/>
      <c r="K39" s="103"/>
      <c r="L39" s="103"/>
    </row>
    <row r="40" spans="1:12">
      <c r="A40" s="721"/>
      <c r="B40" s="721"/>
      <c r="C40" s="721"/>
      <c r="D40" s="722"/>
      <c r="E40" s="723"/>
      <c r="F40" s="724"/>
      <c r="G40" s="786"/>
      <c r="H40" s="787">
        <f>Tabela109[[#This Row],[Valor do contrato]]-Tabela109[[#This Row],[Valor do contrato com desconto]]</f>
        <v>0</v>
      </c>
      <c r="I40" s="103"/>
      <c r="J40" s="103"/>
      <c r="K40" s="103"/>
      <c r="L40" s="103"/>
    </row>
    <row r="41" spans="1:12">
      <c r="A41" s="721"/>
      <c r="B41" s="721"/>
      <c r="C41" s="721"/>
      <c r="D41" s="722"/>
      <c r="E41" s="723"/>
      <c r="F41" s="724"/>
      <c r="G41" s="786"/>
      <c r="H41" s="787">
        <f>Tabela109[[#This Row],[Valor do contrato]]-Tabela109[[#This Row],[Valor do contrato com desconto]]</f>
        <v>0</v>
      </c>
      <c r="I41" s="103"/>
      <c r="J41" s="103"/>
      <c r="K41" s="103"/>
      <c r="L41" s="103"/>
    </row>
    <row r="42" spans="1:12">
      <c r="A42" s="721"/>
      <c r="B42" s="721"/>
      <c r="C42" s="721"/>
      <c r="D42" s="722"/>
      <c r="E42" s="723"/>
      <c r="F42" s="724"/>
      <c r="G42" s="786"/>
      <c r="H42" s="787">
        <f>Tabela109[[#This Row],[Valor do contrato]]-Tabela109[[#This Row],[Valor do contrato com desconto]]</f>
        <v>0</v>
      </c>
      <c r="I42" s="103"/>
      <c r="J42" s="103"/>
      <c r="K42" s="103"/>
      <c r="L42" s="103"/>
    </row>
    <row r="43" spans="1:12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</row>
    <row r="44" spans="1:12" ht="16">
      <c r="A44" s="720"/>
      <c r="B44" s="720"/>
      <c r="C44" s="720"/>
      <c r="D44" s="720"/>
      <c r="E44" s="727" t="e" vm="1">
        <f>SUBTOTAL(109,#REF!)</f>
        <v>#REF!</v>
      </c>
      <c r="F44" s="728" t="e" vm="1">
        <f>SUBTOTAL(109,#REF!)</f>
        <v>#REF!</v>
      </c>
      <c r="G44" s="727" t="e" vm="1">
        <f>SUBTOTAL(109,#REF!)</f>
        <v>#REF!</v>
      </c>
      <c r="H44" s="727" t="e" vm="1">
        <f>SUBTOTAL(109,#REF!)</f>
        <v>#REF!</v>
      </c>
      <c r="I44" s="103"/>
      <c r="J44" s="103"/>
    </row>
    <row r="45" spans="1:12">
      <c r="A45" s="103"/>
      <c r="B45" s="103"/>
      <c r="C45" s="103"/>
      <c r="D45" s="103"/>
      <c r="E45" s="103"/>
      <c r="F45" s="103"/>
      <c r="G45" s="103"/>
      <c r="H45" s="103"/>
      <c r="I45" s="103"/>
      <c r="J45" s="103"/>
    </row>
  </sheetData>
  <conditionalFormatting sqref="H2:H42">
    <cfRule type="cellIs" dxfId="1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AE01-DFB9-44B1-8C57-81031A4FA9E0}">
  <dimension ref="B1:BT145"/>
  <sheetViews>
    <sheetView topLeftCell="BE1" zoomScale="70" zoomScaleNormal="70" workbookViewId="0">
      <pane ySplit="1" topLeftCell="A70" activePane="bottomLeft" state="frozen"/>
      <selection pane="bottomLeft" activeCell="BQ35" sqref="BQ35"/>
    </sheetView>
  </sheetViews>
  <sheetFormatPr defaultColWidth="9.1796875" defaultRowHeight="14.5"/>
  <cols>
    <col min="1" max="1" width="9.1796875" style="39"/>
    <col min="2" max="2" width="30.54296875" style="39" customWidth="1"/>
    <col min="3" max="7" width="15.54296875" style="39" customWidth="1"/>
    <col min="8" max="8" width="19.54296875" style="39" customWidth="1"/>
    <col min="9" max="9" width="11.453125" style="39" bestFit="1" customWidth="1"/>
    <col min="10" max="10" width="32.81640625" style="39" customWidth="1"/>
    <col min="11" max="15" width="15.453125" style="39" customWidth="1"/>
    <col min="16" max="16" width="19.54296875" style="39" customWidth="1"/>
    <col min="17" max="17" width="15.453125" style="39" customWidth="1"/>
    <col min="18" max="18" width="25.81640625" style="39" customWidth="1"/>
    <col min="19" max="24" width="22.453125" style="39" customWidth="1"/>
    <col min="25" max="25" width="16.453125" style="39" customWidth="1"/>
    <col min="26" max="26" width="38.453125" style="39" customWidth="1"/>
    <col min="27" max="32" width="20.81640625" style="39" customWidth="1"/>
    <col min="33" max="33" width="9.1796875" style="39"/>
    <col min="34" max="34" width="38.453125" style="39" customWidth="1"/>
    <col min="35" max="40" width="29" style="39" customWidth="1"/>
    <col min="41" max="41" width="17.54296875" style="39" customWidth="1"/>
    <col min="42" max="48" width="22.7265625" style="39" customWidth="1"/>
    <col min="49" max="49" width="9.1796875" style="39"/>
    <col min="50" max="56" width="23.1796875" style="39" customWidth="1"/>
    <col min="57" max="57" width="9.1796875" style="39"/>
    <col min="58" max="58" width="24.7265625" style="39" customWidth="1"/>
    <col min="59" max="61" width="15.1796875" style="39" customWidth="1"/>
    <col min="62" max="62" width="14.54296875" style="39" customWidth="1"/>
    <col min="63" max="63" width="18" style="39" customWidth="1"/>
    <col min="64" max="64" width="20" style="39" customWidth="1"/>
    <col min="65" max="65" width="9.1796875" style="39"/>
    <col min="66" max="66" width="21.453125" style="39" customWidth="1"/>
    <col min="67" max="67" width="14.26953125" style="39" customWidth="1"/>
    <col min="68" max="68" width="13.81640625" style="39" customWidth="1"/>
    <col min="69" max="69" width="16.81640625" style="39" customWidth="1"/>
    <col min="70" max="70" width="15.81640625" style="39" customWidth="1"/>
    <col min="71" max="71" width="11.54296875" style="39" customWidth="1"/>
    <col min="72" max="72" width="18.54296875" style="39" customWidth="1"/>
    <col min="73" max="16384" width="9.1796875" style="39"/>
  </cols>
  <sheetData>
    <row r="1" spans="2:72" ht="46.5" customHeight="1">
      <c r="B1" s="259" t="s">
        <v>580</v>
      </c>
      <c r="C1" s="822" t="s">
        <v>672</v>
      </c>
      <c r="D1" s="823"/>
      <c r="E1" s="823"/>
      <c r="F1" s="823"/>
      <c r="G1" s="823"/>
      <c r="H1" s="823"/>
      <c r="J1" s="259" t="s">
        <v>580</v>
      </c>
      <c r="K1" s="822" t="s">
        <v>673</v>
      </c>
      <c r="L1" s="823"/>
      <c r="M1" s="823"/>
      <c r="N1" s="823"/>
      <c r="O1" s="823"/>
      <c r="P1" s="823"/>
      <c r="R1" s="259" t="s">
        <v>580</v>
      </c>
      <c r="S1" s="822" t="s">
        <v>674</v>
      </c>
      <c r="T1" s="823"/>
      <c r="U1" s="823"/>
      <c r="V1" s="823"/>
      <c r="W1" s="823"/>
      <c r="X1" s="823"/>
      <c r="Z1" s="259" t="s">
        <v>580</v>
      </c>
      <c r="AA1" s="822" t="s">
        <v>675</v>
      </c>
      <c r="AB1" s="823"/>
      <c r="AC1" s="823"/>
      <c r="AD1" s="823"/>
      <c r="AE1" s="823"/>
      <c r="AF1" s="823"/>
      <c r="AH1" s="259" t="s">
        <v>580</v>
      </c>
      <c r="AI1" s="822" t="s">
        <v>676</v>
      </c>
      <c r="AJ1" s="823"/>
      <c r="AK1" s="823"/>
      <c r="AL1" s="823"/>
      <c r="AM1" s="823"/>
      <c r="AN1" s="823"/>
      <c r="AP1" s="259" t="s">
        <v>580</v>
      </c>
      <c r="AQ1" s="822" t="s">
        <v>677</v>
      </c>
      <c r="AR1" s="823"/>
      <c r="AS1" s="823"/>
      <c r="AT1" s="823"/>
      <c r="AU1" s="823"/>
      <c r="AV1" s="823"/>
      <c r="AX1" s="259" t="s">
        <v>580</v>
      </c>
      <c r="AY1" s="822" t="s">
        <v>531</v>
      </c>
      <c r="AZ1" s="823"/>
      <c r="BA1" s="823"/>
      <c r="BB1" s="823"/>
      <c r="BC1" s="823"/>
      <c r="BD1" s="823"/>
      <c r="BF1" s="829" t="s">
        <v>485</v>
      </c>
      <c r="BG1" s="830"/>
      <c r="BH1" s="830"/>
      <c r="BI1" s="830"/>
      <c r="BJ1" s="830"/>
      <c r="BK1" s="830"/>
      <c r="BL1" s="830"/>
      <c r="BN1" s="829" t="s">
        <v>509</v>
      </c>
      <c r="BO1" s="830"/>
      <c r="BP1" s="830"/>
      <c r="BQ1" s="830"/>
      <c r="BR1" s="830"/>
      <c r="BS1" s="830"/>
      <c r="BT1" s="830"/>
    </row>
    <row r="3" spans="2:72" ht="15.5">
      <c r="B3" s="820" t="s">
        <v>678</v>
      </c>
      <c r="C3" s="821"/>
      <c r="D3" s="821"/>
      <c r="E3" s="821"/>
      <c r="F3" s="821"/>
      <c r="G3" s="821"/>
      <c r="H3" s="821"/>
      <c r="J3" s="820" t="s">
        <v>679</v>
      </c>
      <c r="K3" s="821"/>
      <c r="L3" s="821"/>
      <c r="M3" s="821"/>
      <c r="N3" s="821"/>
      <c r="O3" s="821"/>
      <c r="P3" s="821"/>
      <c r="R3" s="820" t="s">
        <v>680</v>
      </c>
      <c r="S3" s="821"/>
      <c r="T3" s="821"/>
      <c r="U3" s="821"/>
      <c r="V3" s="821"/>
      <c r="W3" s="821"/>
      <c r="X3" s="821"/>
    </row>
    <row r="4" spans="2:72" ht="31">
      <c r="B4" s="259" t="s">
        <v>2</v>
      </c>
      <c r="C4" s="259" t="s">
        <v>3</v>
      </c>
      <c r="D4" s="259" t="s">
        <v>16</v>
      </c>
      <c r="E4" s="259" t="s">
        <v>17</v>
      </c>
      <c r="F4" s="259" t="s">
        <v>18</v>
      </c>
      <c r="G4" s="259" t="s">
        <v>19</v>
      </c>
      <c r="H4" s="259" t="s">
        <v>20</v>
      </c>
      <c r="J4" s="259" t="s">
        <v>2</v>
      </c>
      <c r="K4" s="259" t="s">
        <v>3</v>
      </c>
      <c r="L4" s="259" t="s">
        <v>16</v>
      </c>
      <c r="M4" s="259" t="s">
        <v>17</v>
      </c>
      <c r="N4" s="259" t="s">
        <v>18</v>
      </c>
      <c r="O4" s="259" t="s">
        <v>19</v>
      </c>
      <c r="P4" s="259" t="s">
        <v>20</v>
      </c>
      <c r="R4" s="259" t="s">
        <v>2</v>
      </c>
      <c r="S4" s="259" t="s">
        <v>3</v>
      </c>
      <c r="T4" s="259" t="s">
        <v>16</v>
      </c>
      <c r="U4" s="259" t="s">
        <v>17</v>
      </c>
      <c r="V4" s="259" t="s">
        <v>18</v>
      </c>
      <c r="W4" s="259" t="s">
        <v>19</v>
      </c>
      <c r="X4" s="259" t="s">
        <v>20</v>
      </c>
    </row>
    <row r="5" spans="2:72" ht="15.5">
      <c r="B5" s="260" t="s">
        <v>560</v>
      </c>
      <c r="C5" s="260" t="s">
        <v>22</v>
      </c>
      <c r="D5" s="261" t="s">
        <v>496</v>
      </c>
      <c r="E5" s="261" t="s">
        <v>492</v>
      </c>
      <c r="F5" s="260"/>
      <c r="G5" s="262">
        <v>142.86000000000001</v>
      </c>
      <c r="H5" s="262">
        <f t="shared" ref="H5:H12" si="0">F5*G5</f>
        <v>0</v>
      </c>
      <c r="J5" s="260" t="s">
        <v>560</v>
      </c>
      <c r="K5" s="260" t="s">
        <v>22</v>
      </c>
      <c r="L5" s="261" t="s">
        <v>496</v>
      </c>
      <c r="M5" s="261" t="s">
        <v>492</v>
      </c>
      <c r="N5" s="260"/>
      <c r="O5" s="262">
        <v>142.86000000000001</v>
      </c>
      <c r="P5" s="262">
        <f t="shared" ref="P5:P12" si="1">N5*O5</f>
        <v>0</v>
      </c>
      <c r="R5" s="260" t="s">
        <v>560</v>
      </c>
      <c r="S5" s="260" t="s">
        <v>22</v>
      </c>
      <c r="T5" s="261" t="s">
        <v>496</v>
      </c>
      <c r="U5" s="261" t="s">
        <v>492</v>
      </c>
      <c r="V5" s="260"/>
      <c r="W5" s="262">
        <v>142.86000000000001</v>
      </c>
      <c r="X5" s="262">
        <f t="shared" ref="X5:X12" si="2">V5*W5</f>
        <v>0</v>
      </c>
    </row>
    <row r="6" spans="2:72" ht="15.5">
      <c r="B6" s="260" t="s">
        <v>560</v>
      </c>
      <c r="C6" s="260" t="s">
        <v>22</v>
      </c>
      <c r="D6" s="261" t="s">
        <v>83</v>
      </c>
      <c r="E6" s="261" t="s">
        <v>538</v>
      </c>
      <c r="F6" s="260">
        <v>11</v>
      </c>
      <c r="G6" s="262">
        <v>142.86000000000001</v>
      </c>
      <c r="H6" s="262">
        <f t="shared" si="0"/>
        <v>1571.46</v>
      </c>
      <c r="J6" s="260" t="s">
        <v>560</v>
      </c>
      <c r="K6" s="260" t="s">
        <v>22</v>
      </c>
      <c r="L6" s="261" t="s">
        <v>83</v>
      </c>
      <c r="M6" s="261" t="s">
        <v>538</v>
      </c>
      <c r="N6" s="260">
        <v>4</v>
      </c>
      <c r="O6" s="262">
        <v>142.86000000000001</v>
      </c>
      <c r="P6" s="262">
        <f t="shared" si="1"/>
        <v>571.44000000000005</v>
      </c>
      <c r="R6" s="260" t="s">
        <v>560</v>
      </c>
      <c r="S6" s="260" t="s">
        <v>22</v>
      </c>
      <c r="T6" s="261" t="s">
        <v>83</v>
      </c>
      <c r="U6" s="261" t="s">
        <v>538</v>
      </c>
      <c r="V6" s="260"/>
      <c r="W6" s="262">
        <v>142.86000000000001</v>
      </c>
      <c r="X6" s="262">
        <f t="shared" si="2"/>
        <v>0</v>
      </c>
    </row>
    <row r="7" spans="2:72" ht="15.5">
      <c r="B7" s="260" t="s">
        <v>560</v>
      </c>
      <c r="C7" s="260" t="s">
        <v>22</v>
      </c>
      <c r="D7" s="261" t="s">
        <v>557</v>
      </c>
      <c r="E7" s="261" t="s">
        <v>565</v>
      </c>
      <c r="F7" s="260">
        <v>1</v>
      </c>
      <c r="G7" s="262">
        <v>142.86000000000001</v>
      </c>
      <c r="H7" s="262">
        <f t="shared" si="0"/>
        <v>142.86000000000001</v>
      </c>
      <c r="J7" s="260" t="s">
        <v>560</v>
      </c>
      <c r="K7" s="260" t="s">
        <v>22</v>
      </c>
      <c r="L7" s="261" t="s">
        <v>557</v>
      </c>
      <c r="M7" s="261" t="s">
        <v>565</v>
      </c>
      <c r="N7" s="260">
        <v>1</v>
      </c>
      <c r="O7" s="262">
        <v>142.86000000000001</v>
      </c>
      <c r="P7" s="262">
        <f t="shared" si="1"/>
        <v>142.86000000000001</v>
      </c>
      <c r="R7" s="260" t="s">
        <v>560</v>
      </c>
      <c r="S7" s="260" t="s">
        <v>22</v>
      </c>
      <c r="T7" s="261" t="s">
        <v>557</v>
      </c>
      <c r="U7" s="261" t="s">
        <v>565</v>
      </c>
      <c r="V7" s="260">
        <v>1</v>
      </c>
      <c r="W7" s="262">
        <v>142.86000000000001</v>
      </c>
      <c r="X7" s="262">
        <f t="shared" si="2"/>
        <v>142.86000000000001</v>
      </c>
    </row>
    <row r="8" spans="2:72" ht="15.5">
      <c r="B8" s="260" t="s">
        <v>560</v>
      </c>
      <c r="C8" s="260" t="s">
        <v>22</v>
      </c>
      <c r="D8" s="261" t="s">
        <v>561</v>
      </c>
      <c r="E8" s="261" t="s">
        <v>501</v>
      </c>
      <c r="F8" s="260"/>
      <c r="G8" s="262">
        <v>144.13</v>
      </c>
      <c r="H8" s="262">
        <f t="shared" si="0"/>
        <v>0</v>
      </c>
      <c r="J8" s="260" t="s">
        <v>560</v>
      </c>
      <c r="K8" s="260" t="s">
        <v>22</v>
      </c>
      <c r="L8" s="261" t="s">
        <v>561</v>
      </c>
      <c r="M8" s="261" t="s">
        <v>501</v>
      </c>
      <c r="N8" s="260"/>
      <c r="O8" s="262">
        <v>144.13</v>
      </c>
      <c r="P8" s="262">
        <f t="shared" si="1"/>
        <v>0</v>
      </c>
      <c r="R8" s="260" t="s">
        <v>560</v>
      </c>
      <c r="S8" s="260" t="s">
        <v>22</v>
      </c>
      <c r="T8" s="261" t="s">
        <v>561</v>
      </c>
      <c r="U8" s="261" t="s">
        <v>501</v>
      </c>
      <c r="V8" s="260"/>
      <c r="W8" s="262">
        <v>144.13</v>
      </c>
      <c r="X8" s="262">
        <f t="shared" si="2"/>
        <v>0</v>
      </c>
    </row>
    <row r="9" spans="2:72" ht="15.5">
      <c r="B9" s="260" t="s">
        <v>560</v>
      </c>
      <c r="C9" s="260" t="s">
        <v>22</v>
      </c>
      <c r="D9" s="261" t="s">
        <v>562</v>
      </c>
      <c r="E9" s="261" t="s">
        <v>563</v>
      </c>
      <c r="F9" s="260">
        <v>5</v>
      </c>
      <c r="G9" s="262">
        <v>147.96</v>
      </c>
      <c r="H9" s="262">
        <f t="shared" si="0"/>
        <v>739.80000000000007</v>
      </c>
      <c r="J9" s="260" t="s">
        <v>560</v>
      </c>
      <c r="K9" s="260" t="s">
        <v>22</v>
      </c>
      <c r="L9" s="261" t="s">
        <v>562</v>
      </c>
      <c r="M9" s="261" t="s">
        <v>563</v>
      </c>
      <c r="N9" s="260">
        <v>13</v>
      </c>
      <c r="O9" s="262">
        <v>147.96</v>
      </c>
      <c r="P9" s="262">
        <f t="shared" si="1"/>
        <v>1923.48</v>
      </c>
      <c r="R9" s="260" t="s">
        <v>560</v>
      </c>
      <c r="S9" s="260" t="s">
        <v>22</v>
      </c>
      <c r="T9" s="261" t="s">
        <v>562</v>
      </c>
      <c r="U9" s="261" t="s">
        <v>563</v>
      </c>
      <c r="V9" s="260"/>
      <c r="W9" s="262">
        <v>147.96</v>
      </c>
      <c r="X9" s="262">
        <f t="shared" si="2"/>
        <v>0</v>
      </c>
    </row>
    <row r="10" spans="2:72" ht="15.5">
      <c r="B10" s="260" t="s">
        <v>37</v>
      </c>
      <c r="C10" s="260" t="s">
        <v>22</v>
      </c>
      <c r="D10" s="261" t="s">
        <v>498</v>
      </c>
      <c r="E10" s="261" t="s">
        <v>490</v>
      </c>
      <c r="F10" s="260"/>
      <c r="G10" s="262">
        <v>165.9</v>
      </c>
      <c r="H10" s="262">
        <f t="shared" si="0"/>
        <v>0</v>
      </c>
      <c r="J10" s="260" t="s">
        <v>37</v>
      </c>
      <c r="K10" s="260" t="s">
        <v>22</v>
      </c>
      <c r="L10" s="261" t="s">
        <v>498</v>
      </c>
      <c r="M10" s="261" t="s">
        <v>490</v>
      </c>
      <c r="N10" s="260"/>
      <c r="O10" s="262">
        <v>165.9</v>
      </c>
      <c r="P10" s="262">
        <f t="shared" si="1"/>
        <v>0</v>
      </c>
      <c r="R10" s="260" t="s">
        <v>37</v>
      </c>
      <c r="S10" s="260" t="s">
        <v>22</v>
      </c>
      <c r="T10" s="261" t="s">
        <v>498</v>
      </c>
      <c r="U10" s="261" t="s">
        <v>490</v>
      </c>
      <c r="V10" s="260"/>
      <c r="W10" s="262">
        <v>165.9</v>
      </c>
      <c r="X10" s="262">
        <f t="shared" si="2"/>
        <v>0</v>
      </c>
    </row>
    <row r="11" spans="2:72" ht="15.5">
      <c r="B11" s="260" t="s">
        <v>37</v>
      </c>
      <c r="C11" s="260" t="s">
        <v>22</v>
      </c>
      <c r="D11" s="261" t="s">
        <v>562</v>
      </c>
      <c r="E11" s="261" t="s">
        <v>563</v>
      </c>
      <c r="F11" s="260"/>
      <c r="G11" s="262">
        <v>171.95</v>
      </c>
      <c r="H11" s="262">
        <f t="shared" si="0"/>
        <v>0</v>
      </c>
      <c r="J11" s="260" t="s">
        <v>37</v>
      </c>
      <c r="K11" s="260" t="s">
        <v>22</v>
      </c>
      <c r="L11" s="261" t="s">
        <v>562</v>
      </c>
      <c r="M11" s="261" t="s">
        <v>563</v>
      </c>
      <c r="N11" s="260"/>
      <c r="O11" s="262">
        <v>171.95</v>
      </c>
      <c r="P11" s="262">
        <f t="shared" si="1"/>
        <v>0</v>
      </c>
      <c r="R11" s="260" t="s">
        <v>37</v>
      </c>
      <c r="S11" s="260" t="s">
        <v>22</v>
      </c>
      <c r="T11" s="261" t="s">
        <v>562</v>
      </c>
      <c r="U11" s="261" t="s">
        <v>563</v>
      </c>
      <c r="V11" s="260">
        <v>1</v>
      </c>
      <c r="W11" s="262">
        <v>171.95</v>
      </c>
      <c r="X11" s="262">
        <f t="shared" si="2"/>
        <v>171.95</v>
      </c>
    </row>
    <row r="12" spans="2:72" ht="15.5">
      <c r="B12" s="260" t="s">
        <v>564</v>
      </c>
      <c r="C12" s="260" t="s">
        <v>22</v>
      </c>
      <c r="D12" s="261" t="s">
        <v>557</v>
      </c>
      <c r="E12" s="261" t="s">
        <v>565</v>
      </c>
      <c r="F12" s="260"/>
      <c r="G12" s="262">
        <v>187.84</v>
      </c>
      <c r="H12" s="262">
        <f t="shared" si="0"/>
        <v>0</v>
      </c>
      <c r="J12" s="260" t="s">
        <v>564</v>
      </c>
      <c r="K12" s="260" t="s">
        <v>22</v>
      </c>
      <c r="L12" s="261" t="s">
        <v>557</v>
      </c>
      <c r="M12" s="261" t="s">
        <v>565</v>
      </c>
      <c r="N12" s="260"/>
      <c r="O12" s="262">
        <v>187.84</v>
      </c>
      <c r="P12" s="262">
        <f t="shared" si="1"/>
        <v>0</v>
      </c>
      <c r="R12" s="260" t="s">
        <v>564</v>
      </c>
      <c r="S12" s="260" t="s">
        <v>22</v>
      </c>
      <c r="T12" s="261" t="s">
        <v>557</v>
      </c>
      <c r="U12" s="261" t="s">
        <v>565</v>
      </c>
      <c r="V12" s="260"/>
      <c r="W12" s="262">
        <v>187.84</v>
      </c>
      <c r="X12" s="262">
        <f t="shared" si="2"/>
        <v>0</v>
      </c>
    </row>
    <row r="13" spans="2:72" ht="53.25" customHeight="1">
      <c r="B13" s="795" t="s">
        <v>9</v>
      </c>
      <c r="C13" s="796"/>
      <c r="D13" s="796"/>
      <c r="E13" s="797"/>
      <c r="F13" s="265">
        <f>SUM(F5:F12)</f>
        <v>17</v>
      </c>
      <c r="G13" s="266"/>
      <c r="H13" s="266">
        <f>SUM(H5:H12)</f>
        <v>2454.1200000000003</v>
      </c>
      <c r="J13" s="795" t="s">
        <v>9</v>
      </c>
      <c r="K13" s="796"/>
      <c r="L13" s="796"/>
      <c r="M13" s="797"/>
      <c r="N13" s="265">
        <f>SUM(N5:N12)</f>
        <v>18</v>
      </c>
      <c r="O13" s="266"/>
      <c r="P13" s="266">
        <f>SUM(P5:P12)</f>
        <v>2637.78</v>
      </c>
      <c r="R13" s="795" t="s">
        <v>9</v>
      </c>
      <c r="S13" s="796"/>
      <c r="T13" s="796"/>
      <c r="U13" s="797"/>
      <c r="V13" s="265">
        <f>SUM(V5:V12)</f>
        <v>2</v>
      </c>
      <c r="W13" s="266"/>
      <c r="X13" s="266">
        <f>SUM(X5:X12)</f>
        <v>314.81</v>
      </c>
    </row>
    <row r="14" spans="2:72" ht="17.25" customHeight="1"/>
    <row r="15" spans="2:72" ht="17.25" customHeight="1"/>
    <row r="16" spans="2:72" ht="17.25" customHeight="1"/>
    <row r="17" spans="2:72" ht="17.25" customHeight="1"/>
    <row r="18" spans="2:72" ht="15.5">
      <c r="B18" s="820" t="s">
        <v>681</v>
      </c>
      <c r="C18" s="821"/>
      <c r="D18" s="821"/>
      <c r="E18" s="821"/>
      <c r="F18" s="821"/>
      <c r="G18" s="821"/>
      <c r="H18" s="821"/>
      <c r="J18" s="820" t="s">
        <v>682</v>
      </c>
      <c r="K18" s="821"/>
      <c r="L18" s="821"/>
      <c r="M18" s="821"/>
      <c r="N18" s="821"/>
      <c r="O18" s="821"/>
      <c r="P18" s="821"/>
      <c r="R18" s="820" t="s">
        <v>683</v>
      </c>
      <c r="S18" s="821"/>
      <c r="T18" s="821"/>
      <c r="U18" s="821"/>
      <c r="V18" s="821"/>
      <c r="W18" s="821"/>
      <c r="X18" s="821"/>
      <c r="Z18" s="820" t="s">
        <v>684</v>
      </c>
      <c r="AA18" s="821"/>
      <c r="AB18" s="821"/>
      <c r="AC18" s="821"/>
      <c r="AD18" s="821"/>
      <c r="AE18" s="821"/>
      <c r="AF18" s="821"/>
      <c r="AH18" s="820" t="s">
        <v>685</v>
      </c>
      <c r="AI18" s="821"/>
      <c r="AJ18" s="821"/>
      <c r="AK18" s="821"/>
      <c r="AL18" s="821"/>
      <c r="AM18" s="821"/>
      <c r="AN18" s="821"/>
      <c r="AP18" s="820" t="s">
        <v>686</v>
      </c>
      <c r="AQ18" s="821"/>
      <c r="AR18" s="821"/>
      <c r="AS18" s="821"/>
      <c r="AT18" s="821"/>
      <c r="AU18" s="821"/>
      <c r="AV18" s="821"/>
      <c r="AX18" s="820" t="s">
        <v>687</v>
      </c>
      <c r="AY18" s="821"/>
      <c r="AZ18" s="821"/>
      <c r="BA18" s="821"/>
      <c r="BB18" s="821"/>
      <c r="BC18" s="821"/>
      <c r="BD18" s="821"/>
      <c r="BF18" s="820" t="s">
        <v>688</v>
      </c>
      <c r="BG18" s="821"/>
      <c r="BH18" s="821"/>
      <c r="BI18" s="821"/>
      <c r="BJ18" s="821"/>
      <c r="BK18" s="821"/>
      <c r="BL18" s="821"/>
      <c r="BN18" s="820" t="s">
        <v>689</v>
      </c>
      <c r="BO18" s="821"/>
      <c r="BP18" s="821"/>
      <c r="BQ18" s="821"/>
      <c r="BR18" s="821"/>
      <c r="BS18" s="821"/>
      <c r="BT18" s="821"/>
    </row>
    <row r="19" spans="2:72" ht="46.5">
      <c r="B19" s="259" t="s">
        <v>2</v>
      </c>
      <c r="C19" s="259" t="s">
        <v>3</v>
      </c>
      <c r="D19" s="259" t="s">
        <v>16</v>
      </c>
      <c r="E19" s="259" t="s">
        <v>17</v>
      </c>
      <c r="F19" s="259" t="s">
        <v>18</v>
      </c>
      <c r="G19" s="259" t="s">
        <v>19</v>
      </c>
      <c r="H19" s="259" t="s">
        <v>20</v>
      </c>
      <c r="J19" s="259" t="s">
        <v>2</v>
      </c>
      <c r="K19" s="259" t="s">
        <v>3</v>
      </c>
      <c r="L19" s="259" t="s">
        <v>16</v>
      </c>
      <c r="M19" s="259" t="s">
        <v>17</v>
      </c>
      <c r="N19" s="259" t="s">
        <v>18</v>
      </c>
      <c r="O19" s="259" t="s">
        <v>19</v>
      </c>
      <c r="P19" s="259" t="s">
        <v>20</v>
      </c>
      <c r="R19" s="259" t="s">
        <v>2</v>
      </c>
      <c r="S19" s="259" t="s">
        <v>3</v>
      </c>
      <c r="T19" s="259" t="s">
        <v>16</v>
      </c>
      <c r="U19" s="259" t="s">
        <v>17</v>
      </c>
      <c r="V19" s="259" t="s">
        <v>18</v>
      </c>
      <c r="W19" s="259" t="s">
        <v>19</v>
      </c>
      <c r="X19" s="259" t="s">
        <v>20</v>
      </c>
      <c r="Z19" s="259" t="s">
        <v>2</v>
      </c>
      <c r="AA19" s="259" t="s">
        <v>3</v>
      </c>
      <c r="AB19" s="259" t="s">
        <v>16</v>
      </c>
      <c r="AC19" s="259" t="s">
        <v>17</v>
      </c>
      <c r="AD19" s="259" t="s">
        <v>18</v>
      </c>
      <c r="AE19" s="259" t="s">
        <v>19</v>
      </c>
      <c r="AF19" s="259" t="s">
        <v>20</v>
      </c>
      <c r="AH19" s="259" t="s">
        <v>2</v>
      </c>
      <c r="AI19" s="259" t="s">
        <v>3</v>
      </c>
      <c r="AJ19" s="259" t="s">
        <v>16</v>
      </c>
      <c r="AK19" s="259" t="s">
        <v>17</v>
      </c>
      <c r="AL19" s="259" t="s">
        <v>18</v>
      </c>
      <c r="AM19" s="259" t="s">
        <v>19</v>
      </c>
      <c r="AN19" s="259" t="s">
        <v>20</v>
      </c>
      <c r="AP19" s="259" t="s">
        <v>2</v>
      </c>
      <c r="AQ19" s="259" t="s">
        <v>3</v>
      </c>
      <c r="AR19" s="259" t="s">
        <v>16</v>
      </c>
      <c r="AS19" s="259" t="s">
        <v>17</v>
      </c>
      <c r="AT19" s="259" t="s">
        <v>18</v>
      </c>
      <c r="AU19" s="259" t="s">
        <v>19</v>
      </c>
      <c r="AV19" s="259" t="s">
        <v>20</v>
      </c>
      <c r="AX19" s="259" t="s">
        <v>2</v>
      </c>
      <c r="AY19" s="259" t="s">
        <v>3</v>
      </c>
      <c r="AZ19" s="259" t="s">
        <v>16</v>
      </c>
      <c r="BA19" s="259" t="s">
        <v>17</v>
      </c>
      <c r="BB19" s="259" t="s">
        <v>18</v>
      </c>
      <c r="BC19" s="259" t="s">
        <v>19</v>
      </c>
      <c r="BD19" s="259" t="s">
        <v>20</v>
      </c>
      <c r="BF19" s="259" t="s">
        <v>2</v>
      </c>
      <c r="BG19" s="259" t="s">
        <v>3</v>
      </c>
      <c r="BH19" s="259" t="s">
        <v>16</v>
      </c>
      <c r="BI19" s="259" t="s">
        <v>17</v>
      </c>
      <c r="BJ19" s="259" t="s">
        <v>18</v>
      </c>
      <c r="BK19" s="259" t="s">
        <v>19</v>
      </c>
      <c r="BL19" s="259" t="s">
        <v>20</v>
      </c>
      <c r="BN19" s="259" t="s">
        <v>2</v>
      </c>
      <c r="BO19" s="259" t="s">
        <v>3</v>
      </c>
      <c r="BP19" s="259" t="s">
        <v>16</v>
      </c>
      <c r="BQ19" s="259" t="s">
        <v>17</v>
      </c>
      <c r="BR19" s="259" t="s">
        <v>18</v>
      </c>
      <c r="BS19" s="259" t="s">
        <v>19</v>
      </c>
      <c r="BT19" s="259" t="s">
        <v>20</v>
      </c>
    </row>
    <row r="20" spans="2:72" ht="15.5">
      <c r="B20" s="260" t="s">
        <v>40</v>
      </c>
      <c r="C20" s="260" t="s">
        <v>22</v>
      </c>
      <c r="D20" s="261">
        <v>0.25</v>
      </c>
      <c r="E20" s="261">
        <v>0.59722222222222221</v>
      </c>
      <c r="F20" s="260"/>
      <c r="G20" s="262">
        <v>175.88</v>
      </c>
      <c r="H20" s="262">
        <f t="shared" ref="H20:H27" si="3">F20*G20</f>
        <v>0</v>
      </c>
      <c r="J20" s="260" t="s">
        <v>40</v>
      </c>
      <c r="K20" s="260" t="s">
        <v>22</v>
      </c>
      <c r="L20" s="261">
        <v>0.25</v>
      </c>
      <c r="M20" s="261">
        <v>0.59722222222222221</v>
      </c>
      <c r="N20" s="260">
        <v>4</v>
      </c>
      <c r="O20" s="262">
        <v>175.88</v>
      </c>
      <c r="P20" s="262">
        <f t="shared" ref="P20:P30" si="4">N20*O20</f>
        <v>703.52</v>
      </c>
      <c r="R20" s="260" t="s">
        <v>40</v>
      </c>
      <c r="S20" s="260" t="s">
        <v>22</v>
      </c>
      <c r="T20" s="261">
        <v>0.25</v>
      </c>
      <c r="U20" s="261">
        <v>0.59722222222222221</v>
      </c>
      <c r="V20" s="260">
        <v>10</v>
      </c>
      <c r="W20" s="262">
        <v>201.78</v>
      </c>
      <c r="X20" s="262">
        <f t="shared" ref="X20:X30" si="5">V20*W20</f>
        <v>2017.8</v>
      </c>
      <c r="Z20" s="260" t="s">
        <v>40</v>
      </c>
      <c r="AA20" s="260" t="s">
        <v>22</v>
      </c>
      <c r="AB20" s="261">
        <v>0.25</v>
      </c>
      <c r="AC20" s="261">
        <v>0.59722222222222221</v>
      </c>
      <c r="AD20" s="260"/>
      <c r="AE20" s="262">
        <v>201.78</v>
      </c>
      <c r="AF20" s="262">
        <f t="shared" ref="AF20:AF30" si="6">AD20*AE20</f>
        <v>0</v>
      </c>
      <c r="AH20" s="260" t="s">
        <v>40</v>
      </c>
      <c r="AI20" s="260" t="s">
        <v>22</v>
      </c>
      <c r="AJ20" s="261">
        <v>0.25</v>
      </c>
      <c r="AK20" s="261">
        <v>0.59722222222222221</v>
      </c>
      <c r="AL20" s="260"/>
      <c r="AM20" s="262">
        <v>201.78</v>
      </c>
      <c r="AN20" s="262">
        <f t="shared" ref="AN20:AN30" si="7">AL20*AM20</f>
        <v>0</v>
      </c>
      <c r="AP20" s="260" t="s">
        <v>40</v>
      </c>
      <c r="AQ20" s="260" t="s">
        <v>22</v>
      </c>
      <c r="AR20" s="261">
        <v>0.25</v>
      </c>
      <c r="AS20" s="261">
        <v>0.59722222222222221</v>
      </c>
      <c r="AT20" s="260"/>
      <c r="AU20" s="262">
        <v>201.78</v>
      </c>
      <c r="AV20" s="262">
        <f t="shared" ref="AV20:AV30" si="8">AT20*AU20</f>
        <v>0</v>
      </c>
      <c r="AX20" s="260" t="s">
        <v>40</v>
      </c>
      <c r="AY20" s="260" t="s">
        <v>22</v>
      </c>
      <c r="AZ20" s="261">
        <v>0.25</v>
      </c>
      <c r="BA20" s="261">
        <v>0.59722222222222221</v>
      </c>
      <c r="BB20" s="260">
        <v>3</v>
      </c>
      <c r="BC20" s="262">
        <v>201.78</v>
      </c>
      <c r="BD20" s="262">
        <f t="shared" ref="BD20:BD30" si="9">BB20*BC20</f>
        <v>605.34</v>
      </c>
      <c r="BF20" s="260" t="s">
        <v>40</v>
      </c>
      <c r="BG20" s="260" t="s">
        <v>22</v>
      </c>
      <c r="BH20" s="261">
        <v>0.25</v>
      </c>
      <c r="BI20" s="261">
        <v>0.59722222222222221</v>
      </c>
      <c r="BJ20" s="260"/>
      <c r="BK20" s="262">
        <v>201.78</v>
      </c>
      <c r="BL20" s="262">
        <f t="shared" ref="BL20:BL30" si="10">BJ20*BK20</f>
        <v>0</v>
      </c>
      <c r="BN20" s="260" t="s">
        <v>40</v>
      </c>
      <c r="BO20" s="260" t="s">
        <v>22</v>
      </c>
      <c r="BP20" s="261">
        <v>0.25</v>
      </c>
      <c r="BQ20" s="261">
        <v>0.59722222222222221</v>
      </c>
      <c r="BR20" s="260"/>
      <c r="BS20" s="262">
        <v>201.78</v>
      </c>
      <c r="BT20" s="262">
        <f t="shared" ref="BT20:BT30" si="11">BR20*BS20</f>
        <v>0</v>
      </c>
    </row>
    <row r="21" spans="2:72" ht="17.25" customHeight="1">
      <c r="B21" s="260" t="s">
        <v>40</v>
      </c>
      <c r="C21" s="260" t="s">
        <v>22</v>
      </c>
      <c r="D21" s="261">
        <v>0.58333333333333337</v>
      </c>
      <c r="E21" s="261">
        <v>0.93055555555555547</v>
      </c>
      <c r="F21" s="260"/>
      <c r="G21" s="262">
        <v>177.29</v>
      </c>
      <c r="H21" s="262">
        <f t="shared" si="3"/>
        <v>0</v>
      </c>
      <c r="J21" s="260" t="s">
        <v>40</v>
      </c>
      <c r="K21" s="260" t="s">
        <v>22</v>
      </c>
      <c r="L21" s="261">
        <v>0.58333333333333337</v>
      </c>
      <c r="M21" s="261">
        <v>0.93055555555555547</v>
      </c>
      <c r="N21" s="260"/>
      <c r="O21" s="262">
        <v>177.29</v>
      </c>
      <c r="P21" s="262">
        <f t="shared" si="4"/>
        <v>0</v>
      </c>
      <c r="R21" s="260" t="s">
        <v>40</v>
      </c>
      <c r="S21" s="260" t="s">
        <v>22</v>
      </c>
      <c r="T21" s="261">
        <v>0.58333333333333337</v>
      </c>
      <c r="U21" s="261">
        <v>0.93055555555555547</v>
      </c>
      <c r="V21" s="260"/>
      <c r="W21" s="262">
        <v>203.3</v>
      </c>
      <c r="X21" s="262">
        <f t="shared" si="5"/>
        <v>0</v>
      </c>
      <c r="Z21" s="260" t="s">
        <v>40</v>
      </c>
      <c r="AA21" s="260" t="s">
        <v>22</v>
      </c>
      <c r="AB21" s="261">
        <v>0.58333333333333337</v>
      </c>
      <c r="AC21" s="261">
        <v>0.93055555555555547</v>
      </c>
      <c r="AD21" s="260"/>
      <c r="AE21" s="262">
        <v>203.3</v>
      </c>
      <c r="AF21" s="262">
        <f t="shared" si="6"/>
        <v>0</v>
      </c>
      <c r="AH21" s="260" t="s">
        <v>40</v>
      </c>
      <c r="AI21" s="260" t="s">
        <v>22</v>
      </c>
      <c r="AJ21" s="261">
        <v>0.58333333333333337</v>
      </c>
      <c r="AK21" s="261">
        <v>0.93055555555555547</v>
      </c>
      <c r="AL21" s="260"/>
      <c r="AM21" s="262">
        <v>203.3</v>
      </c>
      <c r="AN21" s="262">
        <f t="shared" si="7"/>
        <v>0</v>
      </c>
      <c r="AP21" s="260" t="s">
        <v>40</v>
      </c>
      <c r="AQ21" s="260" t="s">
        <v>22</v>
      </c>
      <c r="AR21" s="261">
        <v>0.58333333333333337</v>
      </c>
      <c r="AS21" s="261">
        <v>0.93055555555555547</v>
      </c>
      <c r="AT21" s="260"/>
      <c r="AU21" s="262">
        <v>203.3</v>
      </c>
      <c r="AV21" s="262">
        <f t="shared" si="8"/>
        <v>0</v>
      </c>
      <c r="AX21" s="260" t="s">
        <v>40</v>
      </c>
      <c r="AY21" s="260" t="s">
        <v>22</v>
      </c>
      <c r="AZ21" s="261">
        <v>0.58333333333333337</v>
      </c>
      <c r="BA21" s="261">
        <v>0.93055555555555547</v>
      </c>
      <c r="BB21" s="260"/>
      <c r="BC21" s="262">
        <v>203.3</v>
      </c>
      <c r="BD21" s="262">
        <f t="shared" si="9"/>
        <v>0</v>
      </c>
      <c r="BF21" s="260" t="s">
        <v>40</v>
      </c>
      <c r="BG21" s="260" t="s">
        <v>22</v>
      </c>
      <c r="BH21" s="261">
        <v>0.58333333333333337</v>
      </c>
      <c r="BI21" s="261">
        <v>0.93055555555555547</v>
      </c>
      <c r="BJ21" s="260"/>
      <c r="BK21" s="262">
        <v>203.3</v>
      </c>
      <c r="BL21" s="262">
        <f t="shared" si="10"/>
        <v>0</v>
      </c>
      <c r="BN21" s="260" t="s">
        <v>40</v>
      </c>
      <c r="BO21" s="260" t="s">
        <v>22</v>
      </c>
      <c r="BP21" s="261">
        <v>0.58333333333333337</v>
      </c>
      <c r="BQ21" s="261">
        <v>0.93055555555555547</v>
      </c>
      <c r="BR21" s="260"/>
      <c r="BS21" s="262">
        <v>203.3</v>
      </c>
      <c r="BT21" s="262">
        <f t="shared" si="11"/>
        <v>0</v>
      </c>
    </row>
    <row r="22" spans="2:72" ht="17.25" customHeight="1">
      <c r="B22" s="260" t="s">
        <v>570</v>
      </c>
      <c r="C22" s="260" t="s">
        <v>22</v>
      </c>
      <c r="D22" s="261">
        <v>0.91666666666666663</v>
      </c>
      <c r="E22" s="261">
        <v>0.2638888888888889</v>
      </c>
      <c r="F22" s="260"/>
      <c r="G22" s="262">
        <v>162.43</v>
      </c>
      <c r="H22" s="262">
        <f t="shared" si="3"/>
        <v>0</v>
      </c>
      <c r="J22" s="260" t="s">
        <v>570</v>
      </c>
      <c r="K22" s="260" t="s">
        <v>22</v>
      </c>
      <c r="L22" s="261">
        <v>0.91666666666666663</v>
      </c>
      <c r="M22" s="261">
        <v>0.2638888888888889</v>
      </c>
      <c r="N22" s="260"/>
      <c r="O22" s="262">
        <v>162.43</v>
      </c>
      <c r="P22" s="262">
        <f t="shared" si="4"/>
        <v>0</v>
      </c>
      <c r="R22" s="260" t="s">
        <v>570</v>
      </c>
      <c r="S22" s="260" t="s">
        <v>22</v>
      </c>
      <c r="T22" s="261">
        <v>0.91666666666666663</v>
      </c>
      <c r="U22" s="261">
        <v>0.2638888888888889</v>
      </c>
      <c r="V22" s="260"/>
      <c r="W22" s="262">
        <v>187.25</v>
      </c>
      <c r="X22" s="262">
        <f t="shared" si="5"/>
        <v>0</v>
      </c>
      <c r="Z22" s="260" t="s">
        <v>570</v>
      </c>
      <c r="AA22" s="260" t="s">
        <v>22</v>
      </c>
      <c r="AB22" s="261">
        <v>0.91666666666666663</v>
      </c>
      <c r="AC22" s="261">
        <v>0.2638888888888889</v>
      </c>
      <c r="AD22" s="260"/>
      <c r="AE22" s="262">
        <v>187.25</v>
      </c>
      <c r="AF22" s="262">
        <f t="shared" si="6"/>
        <v>0</v>
      </c>
      <c r="AH22" s="260" t="s">
        <v>570</v>
      </c>
      <c r="AI22" s="260" t="s">
        <v>22</v>
      </c>
      <c r="AJ22" s="261">
        <v>0.91666666666666663</v>
      </c>
      <c r="AK22" s="261">
        <v>0.2638888888888889</v>
      </c>
      <c r="AL22" s="260"/>
      <c r="AM22" s="262">
        <v>187.25</v>
      </c>
      <c r="AN22" s="262">
        <f t="shared" si="7"/>
        <v>0</v>
      </c>
      <c r="AP22" s="260" t="s">
        <v>570</v>
      </c>
      <c r="AQ22" s="260" t="s">
        <v>22</v>
      </c>
      <c r="AR22" s="261">
        <v>0.91666666666666663</v>
      </c>
      <c r="AS22" s="261">
        <v>0.2638888888888889</v>
      </c>
      <c r="AT22" s="260"/>
      <c r="AU22" s="262">
        <v>187.25</v>
      </c>
      <c r="AV22" s="262">
        <f t="shared" si="8"/>
        <v>0</v>
      </c>
      <c r="AX22" s="260" t="s">
        <v>570</v>
      </c>
      <c r="AY22" s="260" t="s">
        <v>22</v>
      </c>
      <c r="AZ22" s="261">
        <v>0.91666666666666663</v>
      </c>
      <c r="BA22" s="261">
        <v>0.2638888888888889</v>
      </c>
      <c r="BB22" s="260"/>
      <c r="BC22" s="262">
        <v>187.25</v>
      </c>
      <c r="BD22" s="262">
        <f t="shared" si="9"/>
        <v>0</v>
      </c>
      <c r="BF22" s="260" t="s">
        <v>570</v>
      </c>
      <c r="BG22" s="260" t="s">
        <v>22</v>
      </c>
      <c r="BH22" s="261">
        <v>0.91666666666666663</v>
      </c>
      <c r="BI22" s="261">
        <v>0.2638888888888889</v>
      </c>
      <c r="BJ22" s="260"/>
      <c r="BK22" s="262">
        <v>187.25</v>
      </c>
      <c r="BL22" s="262">
        <f t="shared" si="10"/>
        <v>0</v>
      </c>
      <c r="BN22" s="260" t="s">
        <v>570</v>
      </c>
      <c r="BO22" s="260" t="s">
        <v>22</v>
      </c>
      <c r="BP22" s="261">
        <v>0.91666666666666663</v>
      </c>
      <c r="BQ22" s="261">
        <v>0.2638888888888889</v>
      </c>
      <c r="BR22" s="260"/>
      <c r="BS22" s="262">
        <v>187.25</v>
      </c>
      <c r="BT22" s="262">
        <f t="shared" si="11"/>
        <v>0</v>
      </c>
    </row>
    <row r="23" spans="2:72" ht="17.25" customHeight="1">
      <c r="B23" s="260" t="s">
        <v>570</v>
      </c>
      <c r="C23" s="260" t="s">
        <v>22</v>
      </c>
      <c r="D23" s="261">
        <v>0.625</v>
      </c>
      <c r="E23" s="261">
        <v>0.97222222222222221</v>
      </c>
      <c r="F23" s="260">
        <v>130</v>
      </c>
      <c r="G23" s="262">
        <v>147.35</v>
      </c>
      <c r="H23" s="262">
        <f t="shared" si="3"/>
        <v>19155.5</v>
      </c>
      <c r="J23" s="260" t="s">
        <v>570</v>
      </c>
      <c r="K23" s="260" t="s">
        <v>22</v>
      </c>
      <c r="L23" s="261">
        <v>0.625</v>
      </c>
      <c r="M23" s="261">
        <v>0.97222222222222221</v>
      </c>
      <c r="N23" s="260"/>
      <c r="O23" s="262">
        <v>147.35</v>
      </c>
      <c r="P23" s="262">
        <f t="shared" si="4"/>
        <v>0</v>
      </c>
      <c r="R23" s="260" t="s">
        <v>570</v>
      </c>
      <c r="S23" s="260" t="s">
        <v>22</v>
      </c>
      <c r="T23" s="261">
        <v>0.625</v>
      </c>
      <c r="U23" s="261">
        <v>0.97222222222222221</v>
      </c>
      <c r="V23" s="260"/>
      <c r="W23" s="262">
        <v>170.96</v>
      </c>
      <c r="X23" s="262">
        <f t="shared" si="5"/>
        <v>0</v>
      </c>
      <c r="Z23" s="260" t="s">
        <v>570</v>
      </c>
      <c r="AA23" s="260" t="s">
        <v>22</v>
      </c>
      <c r="AB23" s="261">
        <v>0.625</v>
      </c>
      <c r="AC23" s="261">
        <v>0.97222222222222221</v>
      </c>
      <c r="AD23" s="260"/>
      <c r="AE23" s="262">
        <v>170.96</v>
      </c>
      <c r="AF23" s="262">
        <f t="shared" si="6"/>
        <v>0</v>
      </c>
      <c r="AH23" s="260" t="s">
        <v>570</v>
      </c>
      <c r="AI23" s="260" t="s">
        <v>22</v>
      </c>
      <c r="AJ23" s="261">
        <v>0.625</v>
      </c>
      <c r="AK23" s="261">
        <v>0.97222222222222221</v>
      </c>
      <c r="AL23" s="260"/>
      <c r="AM23" s="262">
        <v>170.96</v>
      </c>
      <c r="AN23" s="262">
        <f t="shared" si="7"/>
        <v>0</v>
      </c>
      <c r="AP23" s="260" t="s">
        <v>570</v>
      </c>
      <c r="AQ23" s="260" t="s">
        <v>22</v>
      </c>
      <c r="AR23" s="261">
        <v>0.625</v>
      </c>
      <c r="AS23" s="261">
        <v>0.97222222222222221</v>
      </c>
      <c r="AT23" s="260">
        <v>21</v>
      </c>
      <c r="AU23" s="262">
        <v>170.96</v>
      </c>
      <c r="AV23" s="262">
        <f t="shared" si="8"/>
        <v>3590.1600000000003</v>
      </c>
      <c r="AX23" s="260" t="s">
        <v>570</v>
      </c>
      <c r="AY23" s="260" t="s">
        <v>22</v>
      </c>
      <c r="AZ23" s="261">
        <v>0.625</v>
      </c>
      <c r="BA23" s="261">
        <v>0.97222222222222221</v>
      </c>
      <c r="BB23" s="260"/>
      <c r="BC23" s="262">
        <v>170.96</v>
      </c>
      <c r="BD23" s="262">
        <f t="shared" si="9"/>
        <v>0</v>
      </c>
      <c r="BF23" s="260" t="s">
        <v>570</v>
      </c>
      <c r="BG23" s="260" t="s">
        <v>22</v>
      </c>
      <c r="BH23" s="261">
        <v>0.625</v>
      </c>
      <c r="BI23" s="261">
        <v>0.97222222222222221</v>
      </c>
      <c r="BJ23" s="260"/>
      <c r="BK23" s="262">
        <v>170.96</v>
      </c>
      <c r="BL23" s="262">
        <f t="shared" si="10"/>
        <v>0</v>
      </c>
      <c r="BN23" s="260" t="s">
        <v>570</v>
      </c>
      <c r="BO23" s="260" t="s">
        <v>22</v>
      </c>
      <c r="BP23" s="261">
        <v>0.625</v>
      </c>
      <c r="BQ23" s="261">
        <v>0.97222222222222221</v>
      </c>
      <c r="BR23" s="260"/>
      <c r="BS23" s="262">
        <v>170.96</v>
      </c>
      <c r="BT23" s="262">
        <f t="shared" si="11"/>
        <v>0</v>
      </c>
    </row>
    <row r="24" spans="2:72" ht="17.25" customHeight="1">
      <c r="B24" s="260" t="s">
        <v>570</v>
      </c>
      <c r="C24" s="260" t="s">
        <v>22</v>
      </c>
      <c r="D24" s="261">
        <v>0.25</v>
      </c>
      <c r="E24" s="261">
        <v>0.59722222222222221</v>
      </c>
      <c r="F24" s="260">
        <v>44</v>
      </c>
      <c r="G24" s="262">
        <v>143.04</v>
      </c>
      <c r="H24" s="262">
        <f t="shared" si="3"/>
        <v>6293.7599999999993</v>
      </c>
      <c r="J24" s="260" t="s">
        <v>570</v>
      </c>
      <c r="K24" s="260" t="s">
        <v>22</v>
      </c>
      <c r="L24" s="261">
        <v>0.25</v>
      </c>
      <c r="M24" s="261">
        <v>0.59722222222222221</v>
      </c>
      <c r="N24" s="260">
        <v>55</v>
      </c>
      <c r="O24" s="262">
        <v>143.04</v>
      </c>
      <c r="P24" s="262">
        <f t="shared" si="4"/>
        <v>7867.2</v>
      </c>
      <c r="R24" s="260" t="s">
        <v>570</v>
      </c>
      <c r="S24" s="260" t="s">
        <v>22</v>
      </c>
      <c r="T24" s="261">
        <v>0.25</v>
      </c>
      <c r="U24" s="261">
        <v>0.59722222222222221</v>
      </c>
      <c r="V24" s="260">
        <v>92</v>
      </c>
      <c r="W24" s="262">
        <v>166.31</v>
      </c>
      <c r="X24" s="262">
        <f t="shared" si="5"/>
        <v>15300.52</v>
      </c>
      <c r="Z24" s="260" t="s">
        <v>570</v>
      </c>
      <c r="AA24" s="260" t="s">
        <v>22</v>
      </c>
      <c r="AB24" s="261">
        <v>0.25</v>
      </c>
      <c r="AC24" s="261">
        <v>0.59722222222222221</v>
      </c>
      <c r="AD24" s="260">
        <v>79</v>
      </c>
      <c r="AE24" s="262">
        <v>166.31</v>
      </c>
      <c r="AF24" s="262">
        <f t="shared" si="6"/>
        <v>13138.49</v>
      </c>
      <c r="AH24" s="260" t="s">
        <v>570</v>
      </c>
      <c r="AI24" s="260" t="s">
        <v>22</v>
      </c>
      <c r="AJ24" s="261">
        <v>0.25</v>
      </c>
      <c r="AK24" s="261">
        <v>0.59722222222222221</v>
      </c>
      <c r="AL24" s="260">
        <v>58</v>
      </c>
      <c r="AM24" s="262">
        <v>166.31</v>
      </c>
      <c r="AN24" s="262">
        <f t="shared" si="7"/>
        <v>9645.98</v>
      </c>
      <c r="AP24" s="260" t="s">
        <v>570</v>
      </c>
      <c r="AQ24" s="260" t="s">
        <v>22</v>
      </c>
      <c r="AR24" s="261">
        <v>0.25</v>
      </c>
      <c r="AS24" s="261">
        <v>0.59722222222222221</v>
      </c>
      <c r="AT24" s="260">
        <v>54</v>
      </c>
      <c r="AU24" s="262">
        <v>166.31</v>
      </c>
      <c r="AV24" s="262">
        <f t="shared" si="8"/>
        <v>8980.74</v>
      </c>
      <c r="AX24" s="260" t="s">
        <v>570</v>
      </c>
      <c r="AY24" s="260" t="s">
        <v>22</v>
      </c>
      <c r="AZ24" s="261">
        <v>0.25</v>
      </c>
      <c r="BA24" s="261">
        <v>0.59722222222222221</v>
      </c>
      <c r="BB24" s="260">
        <v>99</v>
      </c>
      <c r="BC24" s="262">
        <v>166.31</v>
      </c>
      <c r="BD24" s="262">
        <f t="shared" si="9"/>
        <v>16464.689999999999</v>
      </c>
      <c r="BF24" s="260" t="s">
        <v>570</v>
      </c>
      <c r="BG24" s="260" t="s">
        <v>22</v>
      </c>
      <c r="BH24" s="261">
        <v>0.25</v>
      </c>
      <c r="BI24" s="261">
        <v>0.59722222222222221</v>
      </c>
      <c r="BJ24" s="260"/>
      <c r="BK24" s="262">
        <v>166.31</v>
      </c>
      <c r="BL24" s="262">
        <f t="shared" si="10"/>
        <v>0</v>
      </c>
      <c r="BN24" s="260" t="s">
        <v>570</v>
      </c>
      <c r="BO24" s="260" t="s">
        <v>22</v>
      </c>
      <c r="BP24" s="261">
        <v>0.25</v>
      </c>
      <c r="BQ24" s="261">
        <v>0.59722222222222221</v>
      </c>
      <c r="BR24" s="260"/>
      <c r="BS24" s="262">
        <v>166.31</v>
      </c>
      <c r="BT24" s="262">
        <f t="shared" si="11"/>
        <v>0</v>
      </c>
    </row>
    <row r="25" spans="2:72" ht="18.75" customHeight="1">
      <c r="B25" s="260" t="s">
        <v>570</v>
      </c>
      <c r="C25" s="260" t="s">
        <v>22</v>
      </c>
      <c r="D25" s="261">
        <v>0.58333333333333337</v>
      </c>
      <c r="E25" s="261">
        <v>0.93055555555555547</v>
      </c>
      <c r="F25" s="260"/>
      <c r="G25" s="262">
        <v>144.12</v>
      </c>
      <c r="H25" s="262">
        <f t="shared" si="3"/>
        <v>0</v>
      </c>
      <c r="J25" s="260" t="s">
        <v>570</v>
      </c>
      <c r="K25" s="260" t="s">
        <v>22</v>
      </c>
      <c r="L25" s="261">
        <v>0.58333333333333337</v>
      </c>
      <c r="M25" s="261">
        <v>0.93055555555555547</v>
      </c>
      <c r="N25" s="260">
        <v>79</v>
      </c>
      <c r="O25" s="262">
        <v>144.12</v>
      </c>
      <c r="P25" s="262">
        <f t="shared" si="4"/>
        <v>11385.48</v>
      </c>
      <c r="R25" s="260" t="s">
        <v>570</v>
      </c>
      <c r="S25" s="260" t="s">
        <v>22</v>
      </c>
      <c r="T25" s="261">
        <v>0.58333333333333337</v>
      </c>
      <c r="U25" s="261">
        <v>0.93055555555555547</v>
      </c>
      <c r="V25" s="260">
        <v>27</v>
      </c>
      <c r="W25" s="262">
        <v>167.47</v>
      </c>
      <c r="X25" s="262">
        <f t="shared" si="5"/>
        <v>4521.6899999999996</v>
      </c>
      <c r="Z25" s="260" t="s">
        <v>570</v>
      </c>
      <c r="AA25" s="260" t="s">
        <v>22</v>
      </c>
      <c r="AB25" s="261">
        <v>0.58333333333333337</v>
      </c>
      <c r="AC25" s="261">
        <v>0.93055555555555547</v>
      </c>
      <c r="AD25" s="260">
        <v>41</v>
      </c>
      <c r="AE25" s="262">
        <v>167.47</v>
      </c>
      <c r="AF25" s="262">
        <f t="shared" si="6"/>
        <v>6866.2699999999995</v>
      </c>
      <c r="AH25" s="260" t="s">
        <v>570</v>
      </c>
      <c r="AI25" s="260" t="s">
        <v>22</v>
      </c>
      <c r="AJ25" s="261">
        <v>0.58333333333333337</v>
      </c>
      <c r="AK25" s="261">
        <v>0.93055555555555547</v>
      </c>
      <c r="AL25" s="260">
        <v>57</v>
      </c>
      <c r="AM25" s="262">
        <v>167.47</v>
      </c>
      <c r="AN25" s="262">
        <f t="shared" si="7"/>
        <v>9545.7899999999991</v>
      </c>
      <c r="AP25" s="260" t="s">
        <v>570</v>
      </c>
      <c r="AQ25" s="260" t="s">
        <v>22</v>
      </c>
      <c r="AR25" s="261">
        <v>0.58333333333333337</v>
      </c>
      <c r="AS25" s="261">
        <v>0.93055555555555547</v>
      </c>
      <c r="AT25" s="260">
        <v>57</v>
      </c>
      <c r="AU25" s="262">
        <v>167.47</v>
      </c>
      <c r="AV25" s="262">
        <f t="shared" si="8"/>
        <v>9545.7899999999991</v>
      </c>
      <c r="AX25" s="260" t="s">
        <v>570</v>
      </c>
      <c r="AY25" s="260" t="s">
        <v>22</v>
      </c>
      <c r="AZ25" s="261">
        <v>0.58333333333333337</v>
      </c>
      <c r="BA25" s="261">
        <v>0.93055555555555547</v>
      </c>
      <c r="BB25" s="260">
        <v>134</v>
      </c>
      <c r="BC25" s="262">
        <v>167.47</v>
      </c>
      <c r="BD25" s="262">
        <f t="shared" si="9"/>
        <v>22440.98</v>
      </c>
      <c r="BF25" s="260" t="s">
        <v>570</v>
      </c>
      <c r="BG25" s="260" t="s">
        <v>22</v>
      </c>
      <c r="BH25" s="261">
        <v>0.58333333333333337</v>
      </c>
      <c r="BI25" s="261">
        <v>0.93055555555555547</v>
      </c>
      <c r="BJ25" s="260">
        <v>170</v>
      </c>
      <c r="BK25" s="262">
        <v>167.47</v>
      </c>
      <c r="BL25" s="262">
        <f t="shared" si="10"/>
        <v>28469.9</v>
      </c>
      <c r="BN25" s="260" t="s">
        <v>570</v>
      </c>
      <c r="BO25" s="260" t="s">
        <v>22</v>
      </c>
      <c r="BP25" s="261">
        <v>0.58333333333333337</v>
      </c>
      <c r="BQ25" s="261">
        <v>0.93055555555555547</v>
      </c>
      <c r="BR25" s="260"/>
      <c r="BS25" s="262">
        <v>167.47</v>
      </c>
      <c r="BT25" s="262">
        <f t="shared" si="11"/>
        <v>0</v>
      </c>
    </row>
    <row r="26" spans="2:72" ht="30" customHeight="1">
      <c r="B26" s="260" t="s">
        <v>42</v>
      </c>
      <c r="C26" s="260" t="s">
        <v>22</v>
      </c>
      <c r="D26" s="261">
        <v>0.25</v>
      </c>
      <c r="E26" s="261">
        <v>0.59722222222222221</v>
      </c>
      <c r="F26" s="260"/>
      <c r="G26" s="262">
        <v>182.09</v>
      </c>
      <c r="H26" s="262">
        <f t="shared" si="3"/>
        <v>0</v>
      </c>
      <c r="J26" s="260" t="s">
        <v>42</v>
      </c>
      <c r="K26" s="260" t="s">
        <v>22</v>
      </c>
      <c r="L26" s="261">
        <v>0.25</v>
      </c>
      <c r="M26" s="261">
        <v>0.59722222222222221</v>
      </c>
      <c r="N26" s="260"/>
      <c r="O26" s="262">
        <v>182.09</v>
      </c>
      <c r="P26" s="262">
        <f t="shared" si="4"/>
        <v>0</v>
      </c>
      <c r="R26" s="260" t="s">
        <v>42</v>
      </c>
      <c r="S26" s="260" t="s">
        <v>22</v>
      </c>
      <c r="T26" s="261">
        <v>0.25</v>
      </c>
      <c r="U26" s="261">
        <v>0.59722222222222221</v>
      </c>
      <c r="V26" s="260"/>
      <c r="W26" s="262">
        <v>208.28</v>
      </c>
      <c r="X26" s="262">
        <f t="shared" si="5"/>
        <v>0</v>
      </c>
      <c r="Z26" s="260" t="s">
        <v>42</v>
      </c>
      <c r="AA26" s="260" t="s">
        <v>22</v>
      </c>
      <c r="AB26" s="261">
        <v>0.25</v>
      </c>
      <c r="AC26" s="261">
        <v>0.59722222222222221</v>
      </c>
      <c r="AD26" s="260"/>
      <c r="AE26" s="262">
        <v>208.28</v>
      </c>
      <c r="AF26" s="262">
        <f t="shared" si="6"/>
        <v>0</v>
      </c>
      <c r="AH26" s="260" t="s">
        <v>42</v>
      </c>
      <c r="AI26" s="260" t="s">
        <v>22</v>
      </c>
      <c r="AJ26" s="261">
        <v>0.25</v>
      </c>
      <c r="AK26" s="261">
        <v>0.59722222222222221</v>
      </c>
      <c r="AL26" s="260">
        <v>1</v>
      </c>
      <c r="AM26" s="262">
        <v>208.28</v>
      </c>
      <c r="AN26" s="262">
        <f t="shared" si="7"/>
        <v>208.28</v>
      </c>
      <c r="AP26" s="260" t="s">
        <v>42</v>
      </c>
      <c r="AQ26" s="260" t="s">
        <v>22</v>
      </c>
      <c r="AR26" s="261">
        <v>0.25</v>
      </c>
      <c r="AS26" s="261">
        <v>0.59722222222222221</v>
      </c>
      <c r="AT26" s="260"/>
      <c r="AU26" s="262">
        <v>208.28</v>
      </c>
      <c r="AV26" s="262">
        <f t="shared" si="8"/>
        <v>0</v>
      </c>
      <c r="AX26" s="260" t="s">
        <v>42</v>
      </c>
      <c r="AY26" s="260" t="s">
        <v>22</v>
      </c>
      <c r="AZ26" s="261">
        <v>0.25</v>
      </c>
      <c r="BA26" s="261">
        <v>0.59722222222222221</v>
      </c>
      <c r="BB26" s="260"/>
      <c r="BC26" s="262">
        <v>208.28</v>
      </c>
      <c r="BD26" s="262">
        <f t="shared" si="9"/>
        <v>0</v>
      </c>
      <c r="BF26" s="260" t="s">
        <v>42</v>
      </c>
      <c r="BG26" s="260" t="s">
        <v>22</v>
      </c>
      <c r="BH26" s="261">
        <v>0.25</v>
      </c>
      <c r="BI26" s="261">
        <v>0.59722222222222221</v>
      </c>
      <c r="BJ26" s="260">
        <v>69</v>
      </c>
      <c r="BK26" s="262">
        <v>208.28</v>
      </c>
      <c r="BL26" s="262">
        <f t="shared" si="10"/>
        <v>14371.32</v>
      </c>
      <c r="BN26" s="260" t="s">
        <v>42</v>
      </c>
      <c r="BO26" s="260" t="s">
        <v>22</v>
      </c>
      <c r="BP26" s="261">
        <v>0.25</v>
      </c>
      <c r="BQ26" s="261">
        <v>0.59722222222222221</v>
      </c>
      <c r="BR26" s="260">
        <v>70</v>
      </c>
      <c r="BS26" s="262">
        <v>208.28</v>
      </c>
      <c r="BT26" s="262">
        <f t="shared" si="11"/>
        <v>14579.6</v>
      </c>
    </row>
    <row r="27" spans="2:72" ht="39" customHeight="1">
      <c r="B27" s="260" t="s">
        <v>42</v>
      </c>
      <c r="C27" s="260" t="s">
        <v>22</v>
      </c>
      <c r="D27" s="261">
        <v>0.58333333333333337</v>
      </c>
      <c r="E27" s="261">
        <v>0.93055555555555547</v>
      </c>
      <c r="F27" s="260"/>
      <c r="G27" s="262">
        <v>183.55</v>
      </c>
      <c r="H27" s="262">
        <f t="shared" si="3"/>
        <v>0</v>
      </c>
      <c r="J27" s="260" t="s">
        <v>42</v>
      </c>
      <c r="K27" s="260" t="s">
        <v>22</v>
      </c>
      <c r="L27" s="261">
        <v>0.58333333333333337</v>
      </c>
      <c r="M27" s="261">
        <v>0.93055555555555547</v>
      </c>
      <c r="N27" s="260"/>
      <c r="O27" s="262">
        <v>183.55</v>
      </c>
      <c r="P27" s="262">
        <f t="shared" si="4"/>
        <v>0</v>
      </c>
      <c r="R27" s="260" t="s">
        <v>42</v>
      </c>
      <c r="S27" s="260" t="s">
        <v>22</v>
      </c>
      <c r="T27" s="261">
        <v>0.58333333333333337</v>
      </c>
      <c r="U27" s="261">
        <v>0.93055555555555547</v>
      </c>
      <c r="V27" s="260"/>
      <c r="W27" s="262">
        <v>209.86</v>
      </c>
      <c r="X27" s="262">
        <f t="shared" si="5"/>
        <v>0</v>
      </c>
      <c r="Z27" s="260" t="s">
        <v>42</v>
      </c>
      <c r="AA27" s="260" t="s">
        <v>22</v>
      </c>
      <c r="AB27" s="261">
        <v>0.58333333333333337</v>
      </c>
      <c r="AC27" s="261">
        <v>0.93055555555555547</v>
      </c>
      <c r="AD27" s="260">
        <v>30</v>
      </c>
      <c r="AE27" s="262">
        <v>209.86</v>
      </c>
      <c r="AF27" s="262">
        <f t="shared" si="6"/>
        <v>6295.8</v>
      </c>
      <c r="AH27" s="260" t="s">
        <v>42</v>
      </c>
      <c r="AI27" s="260" t="s">
        <v>22</v>
      </c>
      <c r="AJ27" s="261">
        <v>0.58333333333333337</v>
      </c>
      <c r="AK27" s="261">
        <v>0.93055555555555547</v>
      </c>
      <c r="AL27" s="260"/>
      <c r="AM27" s="262">
        <v>209.86</v>
      </c>
      <c r="AN27" s="262">
        <f t="shared" si="7"/>
        <v>0</v>
      </c>
      <c r="AP27" s="260" t="s">
        <v>42</v>
      </c>
      <c r="AQ27" s="260" t="s">
        <v>22</v>
      </c>
      <c r="AR27" s="261">
        <v>0.58333333333333337</v>
      </c>
      <c r="AS27" s="261">
        <v>0.93055555555555547</v>
      </c>
      <c r="AT27" s="260"/>
      <c r="AU27" s="262">
        <v>209.86</v>
      </c>
      <c r="AV27" s="262">
        <f t="shared" si="8"/>
        <v>0</v>
      </c>
      <c r="AX27" s="260" t="s">
        <v>42</v>
      </c>
      <c r="AY27" s="260" t="s">
        <v>22</v>
      </c>
      <c r="AZ27" s="261">
        <v>0.58333333333333337</v>
      </c>
      <c r="BA27" s="261">
        <v>0.93055555555555547</v>
      </c>
      <c r="BB27" s="260"/>
      <c r="BC27" s="262">
        <v>209.86</v>
      </c>
      <c r="BD27" s="262">
        <f t="shared" si="9"/>
        <v>0</v>
      </c>
      <c r="BF27" s="260" t="s">
        <v>42</v>
      </c>
      <c r="BG27" s="260" t="s">
        <v>22</v>
      </c>
      <c r="BH27" s="261">
        <v>0.58333333333333337</v>
      </c>
      <c r="BI27" s="261">
        <v>0.93055555555555547</v>
      </c>
      <c r="BJ27" s="260"/>
      <c r="BK27" s="262">
        <v>209.86</v>
      </c>
      <c r="BL27" s="262">
        <f t="shared" si="10"/>
        <v>0</v>
      </c>
      <c r="BN27" s="260" t="s">
        <v>42</v>
      </c>
      <c r="BO27" s="260" t="s">
        <v>22</v>
      </c>
      <c r="BP27" s="261">
        <v>0.58333333333333337</v>
      </c>
      <c r="BQ27" s="261">
        <v>0.93055555555555547</v>
      </c>
      <c r="BR27" s="260">
        <v>235</v>
      </c>
      <c r="BS27" s="262">
        <v>209.86</v>
      </c>
      <c r="BT27" s="262">
        <f t="shared" si="11"/>
        <v>49317.100000000006</v>
      </c>
    </row>
    <row r="28" spans="2:72" ht="36" customHeight="1">
      <c r="B28" s="260" t="s">
        <v>571</v>
      </c>
      <c r="C28" s="260" t="s">
        <v>22</v>
      </c>
      <c r="D28" s="261">
        <v>0.58333333333333337</v>
      </c>
      <c r="E28" s="261">
        <v>0.93055555555555547</v>
      </c>
      <c r="F28" s="260">
        <v>5</v>
      </c>
      <c r="G28" s="262">
        <v>153.86000000000001</v>
      </c>
      <c r="H28" s="262">
        <f t="shared" ref="H28:H30" si="12">F28*G28</f>
        <v>769.30000000000007</v>
      </c>
      <c r="J28" s="260" t="s">
        <v>571</v>
      </c>
      <c r="K28" s="260" t="s">
        <v>22</v>
      </c>
      <c r="L28" s="261">
        <v>0.58333333333333337</v>
      </c>
      <c r="M28" s="261">
        <v>0.93055555555555547</v>
      </c>
      <c r="N28" s="260">
        <v>3</v>
      </c>
      <c r="O28" s="262">
        <v>153.86000000000001</v>
      </c>
      <c r="P28" s="262">
        <f t="shared" si="4"/>
        <v>461.58000000000004</v>
      </c>
      <c r="R28" s="260" t="s">
        <v>571</v>
      </c>
      <c r="S28" s="260" t="s">
        <v>22</v>
      </c>
      <c r="T28" s="261">
        <v>0.58333333333333337</v>
      </c>
      <c r="U28" s="261">
        <v>0.93055555555555547</v>
      </c>
      <c r="V28" s="260"/>
      <c r="W28" s="262">
        <v>177.99</v>
      </c>
      <c r="X28" s="262">
        <f t="shared" si="5"/>
        <v>0</v>
      </c>
      <c r="Z28" s="260" t="s">
        <v>571</v>
      </c>
      <c r="AA28" s="260" t="s">
        <v>22</v>
      </c>
      <c r="AB28" s="261">
        <v>0.58333333333333337</v>
      </c>
      <c r="AC28" s="261">
        <v>0.93055555555555547</v>
      </c>
      <c r="AD28" s="260"/>
      <c r="AE28" s="262">
        <v>177.99</v>
      </c>
      <c r="AF28" s="262">
        <f t="shared" si="6"/>
        <v>0</v>
      </c>
      <c r="AH28" s="260" t="s">
        <v>571</v>
      </c>
      <c r="AI28" s="260" t="s">
        <v>22</v>
      </c>
      <c r="AJ28" s="261">
        <v>0.58333333333333337</v>
      </c>
      <c r="AK28" s="261">
        <v>0.93055555555555547</v>
      </c>
      <c r="AL28" s="260"/>
      <c r="AM28" s="262">
        <v>177.99</v>
      </c>
      <c r="AN28" s="262">
        <f t="shared" si="7"/>
        <v>0</v>
      </c>
      <c r="AP28" s="260" t="s">
        <v>571</v>
      </c>
      <c r="AQ28" s="260" t="s">
        <v>22</v>
      </c>
      <c r="AR28" s="261">
        <v>0.58333333333333337</v>
      </c>
      <c r="AS28" s="261">
        <v>0.93055555555555547</v>
      </c>
      <c r="AT28" s="260"/>
      <c r="AU28" s="262">
        <v>177.99</v>
      </c>
      <c r="AV28" s="262">
        <f t="shared" si="8"/>
        <v>0</v>
      </c>
      <c r="AX28" s="260" t="s">
        <v>571</v>
      </c>
      <c r="AY28" s="260" t="s">
        <v>22</v>
      </c>
      <c r="AZ28" s="261">
        <v>0.58333333333333337</v>
      </c>
      <c r="BA28" s="261">
        <v>0.93055555555555547</v>
      </c>
      <c r="BB28" s="260">
        <v>2</v>
      </c>
      <c r="BC28" s="262">
        <v>177.99</v>
      </c>
      <c r="BD28" s="262">
        <f t="shared" si="9"/>
        <v>355.98</v>
      </c>
      <c r="BF28" s="260" t="s">
        <v>571</v>
      </c>
      <c r="BG28" s="260" t="s">
        <v>22</v>
      </c>
      <c r="BH28" s="261">
        <v>0.58333333333333337</v>
      </c>
      <c r="BI28" s="261">
        <v>0.93055555555555547</v>
      </c>
      <c r="BJ28" s="260">
        <v>2</v>
      </c>
      <c r="BK28" s="262">
        <v>177.99</v>
      </c>
      <c r="BL28" s="262">
        <f t="shared" si="10"/>
        <v>355.98</v>
      </c>
      <c r="BN28" s="260" t="s">
        <v>571</v>
      </c>
      <c r="BO28" s="260" t="s">
        <v>22</v>
      </c>
      <c r="BP28" s="261">
        <v>0.58333333333333337</v>
      </c>
      <c r="BQ28" s="261">
        <v>0.93055555555555547</v>
      </c>
      <c r="BR28" s="260">
        <v>5</v>
      </c>
      <c r="BS28" s="262">
        <v>177.99</v>
      </c>
      <c r="BT28" s="262">
        <f t="shared" si="11"/>
        <v>889.95</v>
      </c>
    </row>
    <row r="29" spans="2:72" ht="36" customHeight="1">
      <c r="B29" s="260" t="s">
        <v>44</v>
      </c>
      <c r="C29" s="260" t="s">
        <v>22</v>
      </c>
      <c r="D29" s="261">
        <v>0.25</v>
      </c>
      <c r="E29" s="261">
        <v>0.59722222222222221</v>
      </c>
      <c r="F29" s="260"/>
      <c r="G29" s="262">
        <v>230.14</v>
      </c>
      <c r="H29" s="262">
        <f t="shared" si="12"/>
        <v>0</v>
      </c>
      <c r="J29" s="260" t="s">
        <v>44</v>
      </c>
      <c r="K29" s="260" t="s">
        <v>22</v>
      </c>
      <c r="L29" s="261">
        <v>0.25</v>
      </c>
      <c r="M29" s="261">
        <v>0.59722222222222221</v>
      </c>
      <c r="N29" s="260"/>
      <c r="O29" s="262">
        <v>230.14</v>
      </c>
      <c r="P29" s="262">
        <f t="shared" si="4"/>
        <v>0</v>
      </c>
      <c r="R29" s="260" t="s">
        <v>44</v>
      </c>
      <c r="S29" s="260" t="s">
        <v>22</v>
      </c>
      <c r="T29" s="261">
        <v>0.25</v>
      </c>
      <c r="U29" s="261">
        <v>0.59722222222222221</v>
      </c>
      <c r="V29" s="260"/>
      <c r="W29" s="262">
        <v>260.37</v>
      </c>
      <c r="X29" s="262">
        <f t="shared" si="5"/>
        <v>0</v>
      </c>
      <c r="Z29" s="260" t="s">
        <v>44</v>
      </c>
      <c r="AA29" s="260" t="s">
        <v>22</v>
      </c>
      <c r="AB29" s="261">
        <v>0.25</v>
      </c>
      <c r="AC29" s="261">
        <v>0.59722222222222221</v>
      </c>
      <c r="AD29" s="260"/>
      <c r="AE29" s="262">
        <v>260.37</v>
      </c>
      <c r="AF29" s="262">
        <f t="shared" si="6"/>
        <v>0</v>
      </c>
      <c r="AH29" s="260" t="s">
        <v>44</v>
      </c>
      <c r="AI29" s="260" t="s">
        <v>22</v>
      </c>
      <c r="AJ29" s="261">
        <v>0.25</v>
      </c>
      <c r="AK29" s="261">
        <v>0.59722222222222221</v>
      </c>
      <c r="AL29" s="260"/>
      <c r="AM29" s="262">
        <v>260.37</v>
      </c>
      <c r="AN29" s="262">
        <f t="shared" si="7"/>
        <v>0</v>
      </c>
      <c r="AP29" s="260" t="s">
        <v>44</v>
      </c>
      <c r="AQ29" s="260" t="s">
        <v>22</v>
      </c>
      <c r="AR29" s="261">
        <v>0.25</v>
      </c>
      <c r="AS29" s="261">
        <v>0.59722222222222221</v>
      </c>
      <c r="AT29" s="260"/>
      <c r="AU29" s="262">
        <v>260.37</v>
      </c>
      <c r="AV29" s="262">
        <f t="shared" si="8"/>
        <v>0</v>
      </c>
      <c r="AX29" s="260" t="s">
        <v>44</v>
      </c>
      <c r="AY29" s="260" t="s">
        <v>22</v>
      </c>
      <c r="AZ29" s="261">
        <v>0.25</v>
      </c>
      <c r="BA29" s="261">
        <v>0.59722222222222221</v>
      </c>
      <c r="BB29" s="260"/>
      <c r="BC29" s="262">
        <v>260.37</v>
      </c>
      <c r="BD29" s="262">
        <f t="shared" si="9"/>
        <v>0</v>
      </c>
      <c r="BF29" s="260" t="s">
        <v>44</v>
      </c>
      <c r="BG29" s="260" t="s">
        <v>22</v>
      </c>
      <c r="BH29" s="261">
        <v>0.25</v>
      </c>
      <c r="BI29" s="261">
        <v>0.59722222222222221</v>
      </c>
      <c r="BJ29" s="260"/>
      <c r="BK29" s="262">
        <v>260.37</v>
      </c>
      <c r="BL29" s="262">
        <f t="shared" si="10"/>
        <v>0</v>
      </c>
      <c r="BN29" s="260" t="s">
        <v>44</v>
      </c>
      <c r="BO29" s="260" t="s">
        <v>22</v>
      </c>
      <c r="BP29" s="261">
        <v>0.25</v>
      </c>
      <c r="BQ29" s="261">
        <v>0.59722222222222221</v>
      </c>
      <c r="BR29" s="260"/>
      <c r="BS29" s="262">
        <v>260.37</v>
      </c>
      <c r="BT29" s="262">
        <f t="shared" si="11"/>
        <v>0</v>
      </c>
    </row>
    <row r="30" spans="2:72" ht="36" customHeight="1">
      <c r="B30" s="260" t="s">
        <v>513</v>
      </c>
      <c r="C30" s="260" t="s">
        <v>22</v>
      </c>
      <c r="D30" s="261">
        <v>0.25</v>
      </c>
      <c r="E30" s="261">
        <v>0.59722222222222221</v>
      </c>
      <c r="F30" s="260"/>
      <c r="G30" s="262">
        <v>215.51</v>
      </c>
      <c r="H30" s="262">
        <f t="shared" si="12"/>
        <v>0</v>
      </c>
      <c r="J30" s="260" t="s">
        <v>513</v>
      </c>
      <c r="K30" s="260" t="s">
        <v>22</v>
      </c>
      <c r="L30" s="261">
        <v>0.25</v>
      </c>
      <c r="M30" s="261">
        <v>0.59722222222222221</v>
      </c>
      <c r="N30" s="260"/>
      <c r="O30" s="262">
        <v>215.51</v>
      </c>
      <c r="P30" s="262">
        <f t="shared" si="4"/>
        <v>0</v>
      </c>
      <c r="R30" s="260" t="s">
        <v>513</v>
      </c>
      <c r="S30" s="260" t="s">
        <v>22</v>
      </c>
      <c r="T30" s="261">
        <v>0.25</v>
      </c>
      <c r="U30" s="261">
        <v>0.59722222222222221</v>
      </c>
      <c r="V30" s="260"/>
      <c r="W30" s="262">
        <v>244.58</v>
      </c>
      <c r="X30" s="262">
        <f t="shared" si="5"/>
        <v>0</v>
      </c>
      <c r="Z30" s="260" t="s">
        <v>513</v>
      </c>
      <c r="AA30" s="260" t="s">
        <v>22</v>
      </c>
      <c r="AB30" s="261">
        <v>0.25</v>
      </c>
      <c r="AC30" s="261">
        <v>0.59722222222222221</v>
      </c>
      <c r="AD30" s="260"/>
      <c r="AE30" s="262">
        <v>244.58</v>
      </c>
      <c r="AF30" s="262">
        <f t="shared" si="6"/>
        <v>0</v>
      </c>
      <c r="AH30" s="260" t="s">
        <v>513</v>
      </c>
      <c r="AI30" s="260" t="s">
        <v>22</v>
      </c>
      <c r="AJ30" s="261">
        <v>0.25</v>
      </c>
      <c r="AK30" s="261">
        <v>0.59722222222222221</v>
      </c>
      <c r="AL30" s="260"/>
      <c r="AM30" s="262">
        <v>244.58</v>
      </c>
      <c r="AN30" s="262">
        <f t="shared" si="7"/>
        <v>0</v>
      </c>
      <c r="AP30" s="260" t="s">
        <v>513</v>
      </c>
      <c r="AQ30" s="260" t="s">
        <v>22</v>
      </c>
      <c r="AR30" s="261">
        <v>0.25</v>
      </c>
      <c r="AS30" s="261">
        <v>0.59722222222222221</v>
      </c>
      <c r="AT30" s="260">
        <v>30</v>
      </c>
      <c r="AU30" s="262">
        <v>244.58</v>
      </c>
      <c r="AV30" s="262">
        <f t="shared" si="8"/>
        <v>7337.4000000000005</v>
      </c>
      <c r="AX30" s="260" t="s">
        <v>513</v>
      </c>
      <c r="AY30" s="260" t="s">
        <v>22</v>
      </c>
      <c r="AZ30" s="261">
        <v>0.25</v>
      </c>
      <c r="BA30" s="261">
        <v>0.59722222222222221</v>
      </c>
      <c r="BB30" s="260"/>
      <c r="BC30" s="262">
        <v>244.58</v>
      </c>
      <c r="BD30" s="262">
        <f t="shared" si="9"/>
        <v>0</v>
      </c>
      <c r="BF30" s="260" t="s">
        <v>513</v>
      </c>
      <c r="BG30" s="260" t="s">
        <v>22</v>
      </c>
      <c r="BH30" s="261">
        <v>0.25</v>
      </c>
      <c r="BI30" s="261">
        <v>0.59722222222222221</v>
      </c>
      <c r="BJ30" s="260"/>
      <c r="BK30" s="262">
        <v>244.58</v>
      </c>
      <c r="BL30" s="262">
        <f t="shared" si="10"/>
        <v>0</v>
      </c>
      <c r="BN30" s="260" t="s">
        <v>513</v>
      </c>
      <c r="BO30" s="260" t="s">
        <v>22</v>
      </c>
      <c r="BP30" s="261">
        <v>0.25</v>
      </c>
      <c r="BQ30" s="261">
        <v>0.59722222222222221</v>
      </c>
      <c r="BR30" s="260">
        <v>2</v>
      </c>
      <c r="BS30" s="262">
        <v>244.58</v>
      </c>
      <c r="BT30" s="262">
        <f t="shared" si="11"/>
        <v>489.16</v>
      </c>
    </row>
    <row r="31" spans="2:72" ht="18.5">
      <c r="B31" s="795" t="s">
        <v>9</v>
      </c>
      <c r="C31" s="796"/>
      <c r="D31" s="796"/>
      <c r="E31" s="797"/>
      <c r="F31" s="265">
        <f>SUM(F20:F30)</f>
        <v>179</v>
      </c>
      <c r="G31" s="266"/>
      <c r="H31" s="266">
        <f>SUM(H20:H27)</f>
        <v>25449.26</v>
      </c>
      <c r="J31" s="795" t="s">
        <v>9</v>
      </c>
      <c r="K31" s="796"/>
      <c r="L31" s="796"/>
      <c r="M31" s="797"/>
      <c r="N31" s="265">
        <f>SUM(N20:N30)</f>
        <v>141</v>
      </c>
      <c r="O31" s="266"/>
      <c r="P31" s="266">
        <f>SUM(P20:P27)</f>
        <v>19956.199999999997</v>
      </c>
      <c r="R31" s="795" t="s">
        <v>9</v>
      </c>
      <c r="S31" s="796"/>
      <c r="T31" s="796"/>
      <c r="U31" s="797"/>
      <c r="V31" s="265">
        <f>SUM(V20:V30)</f>
        <v>129</v>
      </c>
      <c r="W31" s="266"/>
      <c r="X31" s="266">
        <f>SUM(X20:X30)</f>
        <v>21840.01</v>
      </c>
      <c r="Z31" s="795" t="s">
        <v>9</v>
      </c>
      <c r="AA31" s="796"/>
      <c r="AB31" s="796"/>
      <c r="AC31" s="797"/>
      <c r="AD31" s="265">
        <f>SUM(AD20:AD30)</f>
        <v>150</v>
      </c>
      <c r="AE31" s="266"/>
      <c r="AF31" s="266">
        <f>SUM(AF20:AF30)</f>
        <v>26300.559999999998</v>
      </c>
      <c r="AH31" s="360" t="s">
        <v>9</v>
      </c>
      <c r="AI31" s="361"/>
      <c r="AJ31" s="361"/>
      <c r="AK31" s="362"/>
      <c r="AL31" s="265">
        <f>SUM(AL20:AL30)</f>
        <v>116</v>
      </c>
      <c r="AM31" s="266"/>
      <c r="AN31" s="266">
        <f>SUM(AN20:AN30)</f>
        <v>19400.049999999996</v>
      </c>
      <c r="AP31" s="360" t="s">
        <v>9</v>
      </c>
      <c r="AQ31" s="361"/>
      <c r="AR31" s="361"/>
      <c r="AS31" s="362"/>
      <c r="AT31" s="265">
        <f>SUM(AT20:AT30)</f>
        <v>162</v>
      </c>
      <c r="AU31" s="266"/>
      <c r="AV31" s="266">
        <f>SUM(AV20:AV30)</f>
        <v>29454.09</v>
      </c>
      <c r="AX31" s="360" t="s">
        <v>9</v>
      </c>
      <c r="AY31" s="361"/>
      <c r="AZ31" s="361"/>
      <c r="BA31" s="362"/>
      <c r="BB31" s="265">
        <f>SUM(BB20:BB30)</f>
        <v>238</v>
      </c>
      <c r="BC31" s="266"/>
      <c r="BD31" s="266">
        <f>SUM(BD20:BD30)</f>
        <v>39866.99</v>
      </c>
      <c r="BF31" s="360" t="s">
        <v>9</v>
      </c>
      <c r="BG31" s="361"/>
      <c r="BH31" s="361"/>
      <c r="BI31" s="362"/>
      <c r="BJ31" s="265">
        <f>SUM(BJ20:BJ30)</f>
        <v>241</v>
      </c>
      <c r="BK31" s="266"/>
      <c r="BL31" s="266">
        <f>SUM(BL20:BL30)</f>
        <v>43197.200000000004</v>
      </c>
      <c r="BN31" s="360" t="s">
        <v>9</v>
      </c>
      <c r="BO31" s="361"/>
      <c r="BP31" s="361"/>
      <c r="BQ31" s="362"/>
      <c r="BR31" s="265">
        <f>SUM(BR20:BR30)</f>
        <v>312</v>
      </c>
      <c r="BS31" s="266"/>
      <c r="BT31" s="266">
        <f>SUM(BT20:BT30)</f>
        <v>65275.810000000005</v>
      </c>
    </row>
    <row r="33" spans="2:70" ht="15.5">
      <c r="B33" s="820" t="s">
        <v>690</v>
      </c>
      <c r="C33" s="821"/>
      <c r="D33" s="821"/>
      <c r="E33" s="821"/>
      <c r="F33" s="821"/>
      <c r="G33" s="821"/>
      <c r="H33" s="821"/>
      <c r="J33" s="820" t="s">
        <v>691</v>
      </c>
      <c r="K33" s="821"/>
      <c r="L33" s="821"/>
      <c r="M33" s="821"/>
      <c r="N33" s="821"/>
      <c r="O33" s="821"/>
      <c r="P33" s="821"/>
      <c r="R33" s="820" t="s">
        <v>692</v>
      </c>
      <c r="S33" s="821"/>
      <c r="T33" s="821"/>
      <c r="U33" s="821"/>
      <c r="V33" s="821"/>
      <c r="W33" s="821"/>
      <c r="X33" s="821"/>
      <c r="AH33" s="815" t="s">
        <v>693</v>
      </c>
      <c r="AI33" s="816"/>
      <c r="AJ33" s="816"/>
      <c r="AK33" s="816"/>
      <c r="AL33" s="817"/>
      <c r="AP33" s="815" t="s">
        <v>694</v>
      </c>
      <c r="AQ33" s="816"/>
      <c r="AR33" s="816"/>
      <c r="AS33" s="816"/>
      <c r="AT33" s="817"/>
      <c r="AX33" s="815" t="s">
        <v>695</v>
      </c>
      <c r="AY33" s="816"/>
      <c r="AZ33" s="816"/>
      <c r="BA33" s="816"/>
      <c r="BB33" s="817"/>
      <c r="BN33" s="815" t="s">
        <v>696</v>
      </c>
      <c r="BO33" s="816"/>
      <c r="BP33" s="816"/>
      <c r="BQ33" s="816"/>
      <c r="BR33" s="817"/>
    </row>
    <row r="34" spans="2:70" ht="31">
      <c r="B34" s="259" t="s">
        <v>2</v>
      </c>
      <c r="C34" s="259" t="s">
        <v>3</v>
      </c>
      <c r="D34" s="259" t="s">
        <v>16</v>
      </c>
      <c r="E34" s="259" t="s">
        <v>17</v>
      </c>
      <c r="F34" s="259" t="s">
        <v>18</v>
      </c>
      <c r="G34" s="259" t="s">
        <v>19</v>
      </c>
      <c r="H34" s="259" t="s">
        <v>20</v>
      </c>
      <c r="J34" s="259" t="s">
        <v>2</v>
      </c>
      <c r="K34" s="259" t="s">
        <v>3</v>
      </c>
      <c r="L34" s="259" t="s">
        <v>16</v>
      </c>
      <c r="M34" s="259" t="s">
        <v>17</v>
      </c>
      <c r="N34" s="259" t="s">
        <v>18</v>
      </c>
      <c r="O34" s="259" t="s">
        <v>19</v>
      </c>
      <c r="P34" s="259" t="s">
        <v>20</v>
      </c>
      <c r="R34" s="259" t="s">
        <v>2</v>
      </c>
      <c r="S34" s="259" t="s">
        <v>3</v>
      </c>
      <c r="T34" s="259" t="s">
        <v>16</v>
      </c>
      <c r="U34" s="259" t="s">
        <v>17</v>
      </c>
      <c r="V34" s="259" t="s">
        <v>18</v>
      </c>
      <c r="W34" s="259" t="s">
        <v>19</v>
      </c>
      <c r="X34" s="259" t="s">
        <v>20</v>
      </c>
      <c r="AH34" s="393" t="s">
        <v>697</v>
      </c>
      <c r="AI34" s="394" t="s">
        <v>594</v>
      </c>
      <c r="AJ34" s="394" t="s">
        <v>668</v>
      </c>
      <c r="AK34" s="394" t="s">
        <v>669</v>
      </c>
      <c r="AL34" s="394" t="s">
        <v>670</v>
      </c>
      <c r="AP34" s="393" t="s">
        <v>697</v>
      </c>
      <c r="AQ34" s="394" t="s">
        <v>594</v>
      </c>
      <c r="AR34" s="394" t="s">
        <v>668</v>
      </c>
      <c r="AS34" s="394" t="s">
        <v>669</v>
      </c>
      <c r="AT34" s="394" t="s">
        <v>670</v>
      </c>
      <c r="AX34" s="393" t="s">
        <v>697</v>
      </c>
      <c r="AY34" s="394" t="s">
        <v>594</v>
      </c>
      <c r="AZ34" s="394" t="s">
        <v>698</v>
      </c>
      <c r="BA34" s="394" t="s">
        <v>669</v>
      </c>
      <c r="BB34" s="394" t="s">
        <v>670</v>
      </c>
      <c r="BN34" s="393" t="s">
        <v>697</v>
      </c>
      <c r="BO34" s="394" t="s">
        <v>594</v>
      </c>
      <c r="BP34" s="394" t="s">
        <v>698</v>
      </c>
      <c r="BQ34" s="394" t="s">
        <v>669</v>
      </c>
      <c r="BR34" s="394" t="s">
        <v>670</v>
      </c>
    </row>
    <row r="35" spans="2:70" ht="15.5">
      <c r="B35" s="260"/>
      <c r="C35" s="260"/>
      <c r="D35" s="261"/>
      <c r="E35" s="261"/>
      <c r="F35" s="260"/>
      <c r="G35" s="262"/>
      <c r="H35" s="262"/>
      <c r="J35" s="260"/>
      <c r="K35" s="260"/>
      <c r="L35" s="261"/>
      <c r="M35" s="261"/>
      <c r="N35" s="260"/>
      <c r="O35" s="262"/>
      <c r="P35" s="262"/>
      <c r="R35" s="260"/>
      <c r="S35" s="260"/>
      <c r="T35" s="261"/>
      <c r="U35" s="261"/>
      <c r="V35" s="260"/>
      <c r="W35" s="262"/>
      <c r="X35" s="262"/>
      <c r="AH35" s="395" t="s">
        <v>676</v>
      </c>
      <c r="AI35" s="396">
        <v>232576.47</v>
      </c>
      <c r="AJ35" s="397">
        <f>38-28</f>
        <v>10</v>
      </c>
      <c r="AK35" s="396">
        <v>228862.44</v>
      </c>
      <c r="AL35" s="396">
        <f>AK35-AI35</f>
        <v>-3714.0299999999988</v>
      </c>
      <c r="AP35" s="395" t="s">
        <v>676</v>
      </c>
      <c r="AQ35" s="396">
        <v>232576.47</v>
      </c>
      <c r="AR35" s="397">
        <f>38-25</f>
        <v>13</v>
      </c>
      <c r="AS35" s="396">
        <v>227748.23747795681</v>
      </c>
      <c r="AT35" s="396">
        <f>AS35-AQ35</f>
        <v>-4828.2325220431958</v>
      </c>
      <c r="AX35" s="395" t="s">
        <v>676</v>
      </c>
      <c r="AY35" s="396">
        <v>232576.47</v>
      </c>
      <c r="AZ35" s="397">
        <v>24</v>
      </c>
      <c r="BA35" s="396">
        <v>227376.82963195682</v>
      </c>
      <c r="BB35" s="396">
        <f>BA35-AY35</f>
        <v>-5199.6403680431831</v>
      </c>
      <c r="BN35" s="395" t="s">
        <v>509</v>
      </c>
      <c r="BO35" s="396">
        <v>232576.47</v>
      </c>
      <c r="BP35" s="397">
        <v>24</v>
      </c>
      <c r="BQ35" s="396">
        <v>227376.82963195682</v>
      </c>
      <c r="BR35" s="396">
        <f>BQ35-BO35</f>
        <v>-5199.6403680431831</v>
      </c>
    </row>
    <row r="36" spans="2:70" ht="15.5">
      <c r="B36" s="260"/>
      <c r="C36" s="260"/>
      <c r="D36" s="261"/>
      <c r="E36" s="261"/>
      <c r="F36" s="260"/>
      <c r="G36" s="262"/>
      <c r="H36" s="262"/>
      <c r="J36" s="260"/>
      <c r="K36" s="260"/>
      <c r="L36" s="261"/>
      <c r="M36" s="261"/>
      <c r="N36" s="260"/>
      <c r="O36" s="262"/>
      <c r="P36" s="262"/>
      <c r="R36" s="260"/>
      <c r="S36" s="260"/>
      <c r="T36" s="261"/>
      <c r="U36" s="261"/>
      <c r="V36" s="260"/>
      <c r="W36" s="262"/>
      <c r="X36" s="262"/>
    </row>
    <row r="37" spans="2:70" ht="15.5">
      <c r="B37" s="260"/>
      <c r="C37" s="260"/>
      <c r="D37" s="261"/>
      <c r="E37" s="261"/>
      <c r="F37" s="260"/>
      <c r="G37" s="262"/>
      <c r="H37" s="262"/>
      <c r="J37" s="260"/>
      <c r="K37" s="260"/>
      <c r="L37" s="261"/>
      <c r="M37" s="261"/>
      <c r="N37" s="260"/>
      <c r="O37" s="262"/>
      <c r="P37" s="262"/>
      <c r="R37" s="260"/>
      <c r="S37" s="260"/>
      <c r="T37" s="261"/>
      <c r="U37" s="261"/>
      <c r="V37" s="260"/>
      <c r="W37" s="262"/>
      <c r="X37" s="262"/>
    </row>
    <row r="38" spans="2:70" ht="15.5">
      <c r="B38" s="260"/>
      <c r="C38" s="260"/>
      <c r="D38" s="261"/>
      <c r="E38" s="261"/>
      <c r="F38" s="260"/>
      <c r="G38" s="262"/>
      <c r="H38" s="262"/>
      <c r="J38" s="260"/>
      <c r="K38" s="260"/>
      <c r="L38" s="261"/>
      <c r="M38" s="261"/>
      <c r="N38" s="260"/>
      <c r="O38" s="262"/>
      <c r="P38" s="262"/>
      <c r="R38" s="260"/>
      <c r="S38" s="260"/>
      <c r="T38" s="261"/>
      <c r="U38" s="261"/>
      <c r="V38" s="260"/>
      <c r="W38" s="262"/>
      <c r="X38" s="262"/>
    </row>
    <row r="39" spans="2:70" ht="15.5">
      <c r="B39" s="260"/>
      <c r="C39" s="260"/>
      <c r="D39" s="261"/>
      <c r="E39" s="261"/>
      <c r="F39" s="260"/>
      <c r="G39" s="262"/>
      <c r="H39" s="262"/>
      <c r="J39" s="260"/>
      <c r="K39" s="260"/>
      <c r="L39" s="261"/>
      <c r="M39" s="261"/>
      <c r="N39" s="260"/>
      <c r="O39" s="262"/>
      <c r="P39" s="262"/>
      <c r="R39" s="260"/>
      <c r="S39" s="260"/>
      <c r="T39" s="261"/>
      <c r="U39" s="261"/>
      <c r="V39" s="260"/>
      <c r="W39" s="262"/>
      <c r="X39" s="262"/>
    </row>
    <row r="40" spans="2:70" ht="15.5">
      <c r="B40" s="260"/>
      <c r="C40" s="260"/>
      <c r="D40" s="261"/>
      <c r="E40" s="261"/>
      <c r="F40" s="260"/>
      <c r="G40" s="262"/>
      <c r="H40" s="262"/>
      <c r="J40" s="260"/>
      <c r="K40" s="260"/>
      <c r="L40" s="261"/>
      <c r="M40" s="261"/>
      <c r="N40" s="260"/>
      <c r="O40" s="262"/>
      <c r="P40" s="262"/>
      <c r="R40" s="260"/>
      <c r="S40" s="260"/>
      <c r="T40" s="261"/>
      <c r="U40" s="261"/>
      <c r="V40" s="260"/>
      <c r="W40" s="262"/>
      <c r="X40" s="262"/>
    </row>
    <row r="41" spans="2:70" ht="15.5">
      <c r="B41" s="260"/>
      <c r="C41" s="260"/>
      <c r="D41" s="261"/>
      <c r="E41" s="261"/>
      <c r="F41" s="260"/>
      <c r="G41" s="262"/>
      <c r="H41" s="262"/>
      <c r="J41" s="260"/>
      <c r="K41" s="260"/>
      <c r="L41" s="261"/>
      <c r="M41" s="261"/>
      <c r="N41" s="260"/>
      <c r="O41" s="262"/>
      <c r="P41" s="262"/>
      <c r="R41" s="260"/>
      <c r="S41" s="260"/>
      <c r="T41" s="261"/>
      <c r="U41" s="261"/>
      <c r="V41" s="260"/>
      <c r="W41" s="262"/>
      <c r="X41" s="262"/>
    </row>
    <row r="42" spans="2:70" ht="15.5">
      <c r="B42" s="260"/>
      <c r="C42" s="260"/>
      <c r="D42" s="261"/>
      <c r="E42" s="261"/>
      <c r="F42" s="260"/>
      <c r="G42" s="262"/>
      <c r="H42" s="262"/>
      <c r="J42" s="260"/>
      <c r="K42" s="260"/>
      <c r="L42" s="261"/>
      <c r="M42" s="261"/>
      <c r="N42" s="260"/>
      <c r="O42" s="262"/>
      <c r="P42" s="262"/>
      <c r="R42" s="260"/>
      <c r="S42" s="260"/>
      <c r="T42" s="261"/>
      <c r="U42" s="261"/>
      <c r="V42" s="260"/>
      <c r="W42" s="262"/>
      <c r="X42" s="262"/>
    </row>
    <row r="43" spans="2:70" ht="15.5">
      <c r="B43" s="260"/>
      <c r="C43" s="260"/>
      <c r="D43" s="261"/>
      <c r="E43" s="261"/>
      <c r="F43" s="260"/>
      <c r="G43" s="262"/>
      <c r="H43" s="262"/>
      <c r="J43" s="260"/>
      <c r="K43" s="260"/>
      <c r="L43" s="261"/>
      <c r="M43" s="261"/>
      <c r="N43" s="260"/>
      <c r="O43" s="262"/>
      <c r="P43" s="262"/>
      <c r="R43" s="260"/>
      <c r="S43" s="260"/>
      <c r="T43" s="261"/>
      <c r="U43" s="261"/>
      <c r="V43" s="260"/>
      <c r="W43" s="262"/>
      <c r="X43" s="262"/>
    </row>
    <row r="44" spans="2:70" ht="15.5">
      <c r="B44" s="260"/>
      <c r="C44" s="260"/>
      <c r="D44" s="261"/>
      <c r="E44" s="261"/>
      <c r="F44" s="260"/>
      <c r="G44" s="262"/>
      <c r="H44" s="262"/>
      <c r="J44" s="260"/>
      <c r="K44" s="260"/>
      <c r="L44" s="261"/>
      <c r="M44" s="261"/>
      <c r="N44" s="260"/>
      <c r="O44" s="262"/>
      <c r="P44" s="262"/>
      <c r="R44" s="260"/>
      <c r="S44" s="260"/>
      <c r="T44" s="261"/>
      <c r="U44" s="261"/>
      <c r="V44" s="260"/>
      <c r="W44" s="262"/>
      <c r="X44" s="262"/>
    </row>
    <row r="45" spans="2:70" ht="15.5">
      <c r="B45" s="260"/>
      <c r="C45" s="260"/>
      <c r="D45" s="261"/>
      <c r="E45" s="261"/>
      <c r="F45" s="260"/>
      <c r="G45" s="262"/>
      <c r="H45" s="262"/>
      <c r="J45" s="260"/>
      <c r="K45" s="260"/>
      <c r="L45" s="261"/>
      <c r="M45" s="261"/>
      <c r="N45" s="260"/>
      <c r="O45" s="262"/>
      <c r="P45" s="262"/>
      <c r="R45" s="260"/>
      <c r="S45" s="260"/>
      <c r="T45" s="261"/>
      <c r="U45" s="261"/>
      <c r="V45" s="260"/>
      <c r="W45" s="262"/>
      <c r="X45" s="262"/>
    </row>
    <row r="46" spans="2:70" ht="18.5">
      <c r="B46" s="795" t="s">
        <v>9</v>
      </c>
      <c r="C46" s="796"/>
      <c r="D46" s="796"/>
      <c r="E46" s="797"/>
      <c r="F46" s="265">
        <f>SUM(F35:F45)</f>
        <v>0</v>
      </c>
      <c r="G46" s="266"/>
      <c r="H46" s="266">
        <f>SUM(H35:H42)</f>
        <v>0</v>
      </c>
      <c r="J46" s="795" t="s">
        <v>9</v>
      </c>
      <c r="K46" s="796"/>
      <c r="L46" s="796"/>
      <c r="M46" s="797"/>
      <c r="N46" s="265">
        <f>SUM(N35:N45)</f>
        <v>0</v>
      </c>
      <c r="O46" s="266"/>
      <c r="P46" s="266">
        <f>SUM(P35:P42)</f>
        <v>0</v>
      </c>
      <c r="R46" s="795" t="s">
        <v>9</v>
      </c>
      <c r="S46" s="796"/>
      <c r="T46" s="796"/>
      <c r="U46" s="797"/>
      <c r="V46" s="265">
        <f>SUM(V35:V45)</f>
        <v>0</v>
      </c>
      <c r="W46" s="266"/>
      <c r="X46" s="266">
        <f>SUM(X35:X42)</f>
        <v>0</v>
      </c>
    </row>
    <row r="48" spans="2:70">
      <c r="AH48" s="826" t="s">
        <v>699</v>
      </c>
      <c r="AI48" s="827"/>
      <c r="AJ48" s="827"/>
      <c r="AK48" s="827"/>
      <c r="AL48" s="827"/>
      <c r="AM48" s="827"/>
      <c r="AN48" s="828"/>
    </row>
    <row r="49" spans="2:56" ht="15.5">
      <c r="B49" s="792" t="s">
        <v>700</v>
      </c>
      <c r="C49" s="793"/>
      <c r="D49" s="793"/>
      <c r="E49" s="793"/>
      <c r="F49" s="793"/>
      <c r="G49" s="793"/>
      <c r="H49" s="793"/>
      <c r="J49" s="792" t="s">
        <v>701</v>
      </c>
      <c r="K49" s="793"/>
      <c r="L49" s="793"/>
      <c r="M49" s="793"/>
      <c r="N49" s="793"/>
      <c r="O49" s="793"/>
      <c r="P49" s="793"/>
      <c r="R49" s="792" t="s">
        <v>702</v>
      </c>
      <c r="S49" s="793"/>
      <c r="T49" s="793"/>
      <c r="U49" s="793"/>
      <c r="V49" s="793"/>
      <c r="W49" s="793"/>
      <c r="X49" s="793"/>
      <c r="Z49" s="792" t="s">
        <v>703</v>
      </c>
      <c r="AA49" s="793"/>
      <c r="AB49" s="793"/>
      <c r="AC49" s="793"/>
      <c r="AD49" s="793"/>
      <c r="AE49" s="793"/>
      <c r="AF49" s="793"/>
      <c r="AH49" s="824" t="s">
        <v>704</v>
      </c>
      <c r="AI49" s="825"/>
      <c r="AJ49" s="825"/>
      <c r="AK49" s="825"/>
      <c r="AL49" s="825"/>
      <c r="AM49" s="825"/>
      <c r="AN49" s="825"/>
      <c r="AP49" s="824" t="s">
        <v>704</v>
      </c>
      <c r="AQ49" s="825"/>
      <c r="AR49" s="825"/>
      <c r="AS49" s="825"/>
      <c r="AT49" s="825"/>
      <c r="AU49" s="825"/>
      <c r="AV49" s="825"/>
      <c r="AX49" s="824" t="s">
        <v>705</v>
      </c>
      <c r="AY49" s="825"/>
      <c r="AZ49" s="825"/>
      <c r="BA49" s="825"/>
      <c r="BB49" s="825"/>
      <c r="BC49" s="825"/>
      <c r="BD49" s="825"/>
    </row>
    <row r="50" spans="2:56" ht="31">
      <c r="B50" s="259" t="s">
        <v>2</v>
      </c>
      <c r="C50" s="259" t="s">
        <v>3</v>
      </c>
      <c r="D50" s="259" t="s">
        <v>16</v>
      </c>
      <c r="E50" s="259" t="s">
        <v>17</v>
      </c>
      <c r="F50" s="259" t="s">
        <v>18</v>
      </c>
      <c r="G50" s="259" t="s">
        <v>19</v>
      </c>
      <c r="H50" s="259" t="s">
        <v>20</v>
      </c>
      <c r="J50" s="259" t="s">
        <v>2</v>
      </c>
      <c r="K50" s="259" t="s">
        <v>3</v>
      </c>
      <c r="L50" s="259" t="s">
        <v>16</v>
      </c>
      <c r="M50" s="259" t="s">
        <v>17</v>
      </c>
      <c r="N50" s="259" t="s">
        <v>18</v>
      </c>
      <c r="O50" s="259" t="s">
        <v>19</v>
      </c>
      <c r="P50" s="259" t="s">
        <v>20</v>
      </c>
      <c r="R50" s="259" t="s">
        <v>2</v>
      </c>
      <c r="S50" s="259" t="s">
        <v>3</v>
      </c>
      <c r="T50" s="259" t="s">
        <v>16</v>
      </c>
      <c r="U50" s="259" t="s">
        <v>17</v>
      </c>
      <c r="V50" s="259" t="s">
        <v>18</v>
      </c>
      <c r="W50" s="259" t="s">
        <v>19</v>
      </c>
      <c r="X50" s="259" t="s">
        <v>20</v>
      </c>
      <c r="Z50" s="259" t="s">
        <v>2</v>
      </c>
      <c r="AA50" s="259" t="s">
        <v>3</v>
      </c>
      <c r="AB50" s="259" t="s">
        <v>16</v>
      </c>
      <c r="AC50" s="259" t="s">
        <v>17</v>
      </c>
      <c r="AD50" s="259" t="s">
        <v>18</v>
      </c>
      <c r="AE50" s="259" t="s">
        <v>19</v>
      </c>
      <c r="AF50" s="259" t="s">
        <v>20</v>
      </c>
      <c r="AH50" s="259" t="s">
        <v>2</v>
      </c>
      <c r="AI50" s="259" t="s">
        <v>3</v>
      </c>
      <c r="AJ50" s="259" t="s">
        <v>16</v>
      </c>
      <c r="AK50" s="259" t="s">
        <v>17</v>
      </c>
      <c r="AL50" s="259" t="s">
        <v>18</v>
      </c>
      <c r="AM50" s="259" t="s">
        <v>19</v>
      </c>
      <c r="AN50" s="259" t="s">
        <v>20</v>
      </c>
      <c r="AP50" s="259" t="s">
        <v>2</v>
      </c>
      <c r="AQ50" s="259" t="s">
        <v>3</v>
      </c>
      <c r="AR50" s="259" t="s">
        <v>16</v>
      </c>
      <c r="AS50" s="259" t="s">
        <v>17</v>
      </c>
      <c r="AT50" s="259" t="s">
        <v>18</v>
      </c>
      <c r="AU50" s="259" t="s">
        <v>19</v>
      </c>
      <c r="AV50" s="259" t="s">
        <v>20</v>
      </c>
      <c r="AX50" s="259" t="s">
        <v>2</v>
      </c>
      <c r="AY50" s="259" t="s">
        <v>3</v>
      </c>
      <c r="AZ50" s="259" t="s">
        <v>16</v>
      </c>
      <c r="BA50" s="259" t="s">
        <v>17</v>
      </c>
      <c r="BB50" s="259" t="s">
        <v>18</v>
      </c>
      <c r="BC50" s="259" t="s">
        <v>19</v>
      </c>
      <c r="BD50" s="259" t="s">
        <v>20</v>
      </c>
    </row>
    <row r="51" spans="2:56" ht="15.5">
      <c r="B51" s="260" t="s">
        <v>47</v>
      </c>
      <c r="C51" s="260" t="s">
        <v>48</v>
      </c>
      <c r="D51" s="261">
        <v>0.29166666666666669</v>
      </c>
      <c r="E51" s="261">
        <v>0.63888888888888884</v>
      </c>
      <c r="F51" s="260"/>
      <c r="G51" s="262">
        <v>282.37</v>
      </c>
      <c r="H51" s="262">
        <f>F51*G51</f>
        <v>0</v>
      </c>
      <c r="J51" s="260" t="s">
        <v>47</v>
      </c>
      <c r="K51" s="260" t="s">
        <v>48</v>
      </c>
      <c r="L51" s="261">
        <v>0.29166666666666669</v>
      </c>
      <c r="M51" s="261">
        <v>0.63888888888888884</v>
      </c>
      <c r="N51" s="260"/>
      <c r="O51" s="262">
        <v>282.37</v>
      </c>
      <c r="P51" s="262">
        <f>N51*O51</f>
        <v>0</v>
      </c>
      <c r="R51" s="260" t="s">
        <v>47</v>
      </c>
      <c r="S51" s="260" t="s">
        <v>48</v>
      </c>
      <c r="T51" s="261">
        <v>0.29166666666666669</v>
      </c>
      <c r="U51" s="261">
        <v>0.63888888888888884</v>
      </c>
      <c r="V51" s="260"/>
      <c r="W51" s="262">
        <v>306.95999999999998</v>
      </c>
      <c r="X51" s="262">
        <f t="shared" ref="X51:X56" si="13">V51*W51</f>
        <v>0</v>
      </c>
      <c r="Z51" s="260" t="s">
        <v>47</v>
      </c>
      <c r="AA51" s="260" t="s">
        <v>48</v>
      </c>
      <c r="AB51" s="261">
        <v>0.29166666666666669</v>
      </c>
      <c r="AC51" s="261">
        <v>0.63888888888888884</v>
      </c>
      <c r="AD51" s="260"/>
      <c r="AE51" s="262">
        <v>306.95999999999998</v>
      </c>
      <c r="AF51" s="262">
        <f t="shared" ref="AF51:AF56" si="14">AD51*AE51</f>
        <v>0</v>
      </c>
      <c r="AH51" s="260" t="s">
        <v>488</v>
      </c>
      <c r="AI51" s="260" t="s">
        <v>11</v>
      </c>
      <c r="AJ51" s="261" t="s">
        <v>84</v>
      </c>
      <c r="AK51" s="261" t="s">
        <v>85</v>
      </c>
      <c r="AL51" s="260"/>
      <c r="AM51" s="262">
        <v>418.03</v>
      </c>
      <c r="AN51" s="262">
        <f t="shared" ref="AN51:AN63" si="15">AL51*AM51</f>
        <v>0</v>
      </c>
      <c r="AP51" s="260" t="s">
        <v>488</v>
      </c>
      <c r="AQ51" s="260" t="s">
        <v>11</v>
      </c>
      <c r="AR51" s="261" t="s">
        <v>84</v>
      </c>
      <c r="AS51" s="261" t="s">
        <v>85</v>
      </c>
      <c r="AT51" s="260"/>
      <c r="AU51" s="262">
        <v>418.03</v>
      </c>
      <c r="AV51" s="262">
        <f t="shared" ref="AV51:AV63" si="16">AT51*AU51</f>
        <v>0</v>
      </c>
      <c r="AX51" s="260" t="s">
        <v>488</v>
      </c>
      <c r="AY51" s="260" t="s">
        <v>11</v>
      </c>
      <c r="AZ51" s="261" t="s">
        <v>84</v>
      </c>
      <c r="BA51" s="261" t="s">
        <v>85</v>
      </c>
      <c r="BB51" s="260"/>
      <c r="BC51" s="262">
        <v>417.69</v>
      </c>
      <c r="BD51" s="262">
        <f t="shared" ref="BD51:BD63" si="17">BB51*BC51</f>
        <v>0</v>
      </c>
    </row>
    <row r="52" spans="2:56" ht="15.5">
      <c r="B52" s="260"/>
      <c r="C52" s="260"/>
      <c r="D52" s="261"/>
      <c r="E52" s="261"/>
      <c r="F52" s="260"/>
      <c r="G52" s="262"/>
      <c r="H52" s="262"/>
      <c r="J52" s="260" t="s">
        <v>494</v>
      </c>
      <c r="K52" s="260" t="s">
        <v>11</v>
      </c>
      <c r="L52" s="261">
        <v>0.79166666666666663</v>
      </c>
      <c r="M52" s="261">
        <v>0.29166666666666669</v>
      </c>
      <c r="N52" s="260"/>
      <c r="O52" s="262"/>
      <c r="P52" s="262"/>
      <c r="R52" s="260" t="s">
        <v>494</v>
      </c>
      <c r="S52" s="260" t="s">
        <v>11</v>
      </c>
      <c r="T52" s="261">
        <v>0.79166666666666663</v>
      </c>
      <c r="U52" s="261">
        <v>0.29166666666666669</v>
      </c>
      <c r="V52" s="260">
        <v>14</v>
      </c>
      <c r="W52" s="262">
        <v>314.19</v>
      </c>
      <c r="X52" s="262">
        <f t="shared" si="13"/>
        <v>4398.66</v>
      </c>
      <c r="Z52" s="260" t="s">
        <v>494</v>
      </c>
      <c r="AA52" s="260" t="s">
        <v>11</v>
      </c>
      <c r="AB52" s="261">
        <v>0.79166666666666663</v>
      </c>
      <c r="AC52" s="261">
        <v>0.29166666666666669</v>
      </c>
      <c r="AD52" s="267">
        <v>9</v>
      </c>
      <c r="AE52" s="262">
        <v>314.19</v>
      </c>
      <c r="AF52" s="262">
        <f t="shared" si="14"/>
        <v>2827.71</v>
      </c>
      <c r="AH52" s="260" t="s">
        <v>494</v>
      </c>
      <c r="AI52" s="260" t="s">
        <v>53</v>
      </c>
      <c r="AJ52" s="261" t="s">
        <v>85</v>
      </c>
      <c r="AK52" s="261" t="s">
        <v>504</v>
      </c>
      <c r="AL52" s="267">
        <v>9</v>
      </c>
      <c r="AM52" s="262">
        <v>306.73</v>
      </c>
      <c r="AN52" s="262">
        <f t="shared" si="15"/>
        <v>2760.57</v>
      </c>
      <c r="AP52" s="260" t="s">
        <v>494</v>
      </c>
      <c r="AQ52" s="260" t="s">
        <v>53</v>
      </c>
      <c r="AR52" s="261" t="s">
        <v>85</v>
      </c>
      <c r="AS52" s="261" t="s">
        <v>504</v>
      </c>
      <c r="AT52" s="267">
        <v>15</v>
      </c>
      <c r="AU52" s="262">
        <v>306.73</v>
      </c>
      <c r="AV52" s="262">
        <f t="shared" si="16"/>
        <v>4600.9500000000007</v>
      </c>
      <c r="AX52" s="260" t="s">
        <v>488</v>
      </c>
      <c r="AY52" s="260" t="s">
        <v>53</v>
      </c>
      <c r="AZ52" s="261" t="s">
        <v>83</v>
      </c>
      <c r="BA52" s="261" t="s">
        <v>503</v>
      </c>
      <c r="BB52" s="267"/>
      <c r="BC52" s="262">
        <v>422.86</v>
      </c>
      <c r="BD52" s="262">
        <f t="shared" si="17"/>
        <v>0</v>
      </c>
    </row>
    <row r="53" spans="2:56" ht="15.5">
      <c r="B53" s="260" t="s">
        <v>49</v>
      </c>
      <c r="C53" s="260" t="s">
        <v>48</v>
      </c>
      <c r="D53" s="261">
        <v>0.59722222222222221</v>
      </c>
      <c r="E53" s="261">
        <v>0.94444444444444442</v>
      </c>
      <c r="F53" s="260"/>
      <c r="G53" s="262">
        <v>208.35</v>
      </c>
      <c r="H53" s="262">
        <f>F53*G53</f>
        <v>0</v>
      </c>
      <c r="J53" s="260" t="s">
        <v>49</v>
      </c>
      <c r="K53" s="260" t="s">
        <v>48</v>
      </c>
      <c r="L53" s="261">
        <v>0.59722222222222221</v>
      </c>
      <c r="M53" s="261">
        <v>0.94444444444444442</v>
      </c>
      <c r="N53" s="260"/>
      <c r="O53" s="262">
        <v>208.35</v>
      </c>
      <c r="P53" s="262">
        <f>N53*O53</f>
        <v>0</v>
      </c>
      <c r="R53" s="260" t="s">
        <v>49</v>
      </c>
      <c r="S53" s="260" t="s">
        <v>48</v>
      </c>
      <c r="T53" s="261">
        <v>0.59722222222222221</v>
      </c>
      <c r="U53" s="261">
        <v>0.94444444444444442</v>
      </c>
      <c r="V53" s="260"/>
      <c r="W53" s="262">
        <v>227.99</v>
      </c>
      <c r="X53" s="262">
        <f t="shared" si="13"/>
        <v>0</v>
      </c>
      <c r="Z53" s="260" t="s">
        <v>49</v>
      </c>
      <c r="AA53" s="260" t="s">
        <v>48</v>
      </c>
      <c r="AB53" s="261">
        <v>0.59722222222222221</v>
      </c>
      <c r="AC53" s="261">
        <v>0.94444444444444442</v>
      </c>
      <c r="AD53" s="267"/>
      <c r="AE53" s="262">
        <v>227.99</v>
      </c>
      <c r="AF53" s="262">
        <f t="shared" si="14"/>
        <v>0</v>
      </c>
      <c r="AH53" s="260" t="s">
        <v>494</v>
      </c>
      <c r="AI53" s="260" t="s">
        <v>11</v>
      </c>
      <c r="AJ53" s="261" t="s">
        <v>496</v>
      </c>
      <c r="AK53" s="261" t="s">
        <v>495</v>
      </c>
      <c r="AL53" s="267"/>
      <c r="AM53" s="262">
        <v>249.05</v>
      </c>
      <c r="AN53" s="262">
        <f t="shared" si="15"/>
        <v>0</v>
      </c>
      <c r="AP53" s="260" t="s">
        <v>494</v>
      </c>
      <c r="AQ53" s="260" t="s">
        <v>11</v>
      </c>
      <c r="AR53" s="261" t="s">
        <v>496</v>
      </c>
      <c r="AS53" s="261" t="s">
        <v>495</v>
      </c>
      <c r="AT53" s="267">
        <v>3</v>
      </c>
      <c r="AU53" s="262">
        <v>249.05</v>
      </c>
      <c r="AV53" s="262">
        <f t="shared" si="16"/>
        <v>747.15000000000009</v>
      </c>
      <c r="AX53" s="260" t="s">
        <v>494</v>
      </c>
      <c r="AY53" s="260" t="s">
        <v>53</v>
      </c>
      <c r="AZ53" s="261" t="s">
        <v>85</v>
      </c>
      <c r="BA53" s="261" t="s">
        <v>504</v>
      </c>
      <c r="BB53" s="267"/>
      <c r="BC53" s="262">
        <v>307.01</v>
      </c>
      <c r="BD53" s="262">
        <f t="shared" si="17"/>
        <v>0</v>
      </c>
    </row>
    <row r="54" spans="2:56" ht="15.5">
      <c r="B54" s="260" t="s">
        <v>50</v>
      </c>
      <c r="C54" s="260" t="s">
        <v>48</v>
      </c>
      <c r="D54" s="261">
        <v>0.25</v>
      </c>
      <c r="E54" s="261">
        <v>0.59722222222222221</v>
      </c>
      <c r="F54" s="260"/>
      <c r="G54" s="262">
        <v>183.85</v>
      </c>
      <c r="H54" s="262">
        <f>F54*G54</f>
        <v>0</v>
      </c>
      <c r="J54" s="260" t="s">
        <v>50</v>
      </c>
      <c r="K54" s="260" t="s">
        <v>48</v>
      </c>
      <c r="L54" s="261">
        <v>0.25</v>
      </c>
      <c r="M54" s="261">
        <v>0.59722222222222221</v>
      </c>
      <c r="N54" s="260"/>
      <c r="O54" s="262">
        <v>183.85</v>
      </c>
      <c r="P54" s="262">
        <f>N54*O54</f>
        <v>0</v>
      </c>
      <c r="R54" s="260" t="s">
        <v>50</v>
      </c>
      <c r="S54" s="260" t="s">
        <v>48</v>
      </c>
      <c r="T54" s="261">
        <v>0.25</v>
      </c>
      <c r="U54" s="261">
        <v>0.59722222222222221</v>
      </c>
      <c r="V54" s="260"/>
      <c r="W54" s="262">
        <v>201.67</v>
      </c>
      <c r="X54" s="262">
        <f t="shared" si="13"/>
        <v>0</v>
      </c>
      <c r="Z54" s="260" t="s">
        <v>50</v>
      </c>
      <c r="AA54" s="260" t="s">
        <v>48</v>
      </c>
      <c r="AB54" s="261">
        <v>0.25</v>
      </c>
      <c r="AC54" s="261">
        <v>0.59722222222222221</v>
      </c>
      <c r="AD54" s="267">
        <v>1</v>
      </c>
      <c r="AE54" s="262">
        <v>201.67</v>
      </c>
      <c r="AF54" s="262">
        <f t="shared" si="14"/>
        <v>201.67</v>
      </c>
      <c r="AH54" s="260" t="s">
        <v>494</v>
      </c>
      <c r="AI54" s="260" t="s">
        <v>11</v>
      </c>
      <c r="AJ54" s="261" t="s">
        <v>495</v>
      </c>
      <c r="AK54" s="261" t="s">
        <v>496</v>
      </c>
      <c r="AL54" s="267"/>
      <c r="AM54" s="262">
        <v>273.45</v>
      </c>
      <c r="AN54" s="262">
        <f t="shared" si="15"/>
        <v>0</v>
      </c>
      <c r="AP54" s="260" t="s">
        <v>494</v>
      </c>
      <c r="AQ54" s="260" t="s">
        <v>11</v>
      </c>
      <c r="AR54" s="261" t="s">
        <v>495</v>
      </c>
      <c r="AS54" s="261" t="s">
        <v>496</v>
      </c>
      <c r="AT54" s="267"/>
      <c r="AU54" s="262">
        <v>273.45</v>
      </c>
      <c r="AV54" s="262">
        <f t="shared" si="16"/>
        <v>0</v>
      </c>
      <c r="AX54" s="260" t="s">
        <v>494</v>
      </c>
      <c r="AY54" s="260" t="s">
        <v>11</v>
      </c>
      <c r="AZ54" s="261" t="s">
        <v>496</v>
      </c>
      <c r="BA54" s="261" t="s">
        <v>495</v>
      </c>
      <c r="BB54" s="267"/>
      <c r="BC54" s="262">
        <v>249.21</v>
      </c>
      <c r="BD54" s="262">
        <f t="shared" si="17"/>
        <v>0</v>
      </c>
    </row>
    <row r="55" spans="2:56" ht="15.5">
      <c r="B55" s="260" t="s">
        <v>51</v>
      </c>
      <c r="C55" s="260" t="s">
        <v>48</v>
      </c>
      <c r="D55" s="261">
        <v>0.29166666666666669</v>
      </c>
      <c r="E55" s="261">
        <v>0.63888888888888884</v>
      </c>
      <c r="F55" s="267"/>
      <c r="G55" s="262">
        <v>183.85</v>
      </c>
      <c r="H55" s="262">
        <f>F55*G55</f>
        <v>0</v>
      </c>
      <c r="J55" s="260" t="s">
        <v>51</v>
      </c>
      <c r="K55" s="260" t="s">
        <v>48</v>
      </c>
      <c r="L55" s="261">
        <v>0.29166666666666669</v>
      </c>
      <c r="M55" s="261">
        <v>0.63888888888888884</v>
      </c>
      <c r="N55" s="267"/>
      <c r="O55" s="262">
        <v>183.85</v>
      </c>
      <c r="P55" s="262">
        <f>N55*O55</f>
        <v>0</v>
      </c>
      <c r="R55" s="260" t="s">
        <v>51</v>
      </c>
      <c r="S55" s="260" t="s">
        <v>48</v>
      </c>
      <c r="T55" s="261">
        <v>0.29166666666666669</v>
      </c>
      <c r="U55" s="261">
        <v>0.63888888888888884</v>
      </c>
      <c r="V55" s="267">
        <v>20</v>
      </c>
      <c r="W55" s="262">
        <v>201.67</v>
      </c>
      <c r="X55" s="262">
        <f t="shared" si="13"/>
        <v>4033.3999999999996</v>
      </c>
      <c r="Z55" s="260" t="s">
        <v>51</v>
      </c>
      <c r="AA55" s="260" t="s">
        <v>48</v>
      </c>
      <c r="AB55" s="261">
        <v>0.29166666666666669</v>
      </c>
      <c r="AC55" s="261">
        <v>0.63888888888888884</v>
      </c>
      <c r="AD55" s="267">
        <v>30</v>
      </c>
      <c r="AE55" s="262">
        <v>201.67</v>
      </c>
      <c r="AF55" s="262">
        <f t="shared" si="14"/>
        <v>6050.0999999999995</v>
      </c>
      <c r="AH55" s="260" t="s">
        <v>49</v>
      </c>
      <c r="AI55" s="260" t="s">
        <v>11</v>
      </c>
      <c r="AJ55" s="261" t="s">
        <v>496</v>
      </c>
      <c r="AK55" s="261" t="s">
        <v>495</v>
      </c>
      <c r="AL55" s="267"/>
      <c r="AM55" s="262">
        <v>211.07</v>
      </c>
      <c r="AN55" s="262">
        <f t="shared" si="15"/>
        <v>0</v>
      </c>
      <c r="AP55" s="260" t="s">
        <v>49</v>
      </c>
      <c r="AQ55" s="260" t="s">
        <v>11</v>
      </c>
      <c r="AR55" s="261" t="s">
        <v>496</v>
      </c>
      <c r="AS55" s="261" t="s">
        <v>495</v>
      </c>
      <c r="AT55" s="267"/>
      <c r="AU55" s="262">
        <v>211.07</v>
      </c>
      <c r="AV55" s="262">
        <f t="shared" si="16"/>
        <v>0</v>
      </c>
      <c r="AX55" s="260" t="s">
        <v>494</v>
      </c>
      <c r="AY55" s="260" t="s">
        <v>11</v>
      </c>
      <c r="AZ55" s="261" t="s">
        <v>495</v>
      </c>
      <c r="BA55" s="261" t="s">
        <v>496</v>
      </c>
      <c r="BB55" s="267">
        <v>1</v>
      </c>
      <c r="BC55" s="262">
        <v>273.67</v>
      </c>
      <c r="BD55" s="262">
        <f t="shared" si="17"/>
        <v>273.67</v>
      </c>
    </row>
    <row r="56" spans="2:56" ht="15.5">
      <c r="B56" s="260" t="s">
        <v>52</v>
      </c>
      <c r="C56" s="260" t="s">
        <v>53</v>
      </c>
      <c r="D56" s="261">
        <v>0.33333333333333331</v>
      </c>
      <c r="E56" s="261">
        <v>0.7416666666666667</v>
      </c>
      <c r="F56" s="260">
        <v>11</v>
      </c>
      <c r="G56" s="262">
        <v>207.73</v>
      </c>
      <c r="H56" s="262">
        <f>F56*G56</f>
        <v>2285.0299999999997</v>
      </c>
      <c r="J56" s="260" t="s">
        <v>52</v>
      </c>
      <c r="K56" s="260" t="s">
        <v>53</v>
      </c>
      <c r="L56" s="261">
        <v>0.33333333333333331</v>
      </c>
      <c r="M56" s="261">
        <v>0.7416666666666667</v>
      </c>
      <c r="N56" s="260">
        <v>10</v>
      </c>
      <c r="O56" s="262">
        <v>207.73</v>
      </c>
      <c r="P56" s="262">
        <f>N56*O56</f>
        <v>2077.2999999999997</v>
      </c>
      <c r="R56" s="260" t="s">
        <v>52</v>
      </c>
      <c r="S56" s="260" t="s">
        <v>53</v>
      </c>
      <c r="T56" s="261">
        <v>0.33333333333333331</v>
      </c>
      <c r="U56" s="261">
        <v>0.7416666666666667</v>
      </c>
      <c r="V56" s="260"/>
      <c r="W56" s="262">
        <v>227.05</v>
      </c>
      <c r="X56" s="262">
        <f t="shared" si="13"/>
        <v>0</v>
      </c>
      <c r="Z56" s="260" t="s">
        <v>52</v>
      </c>
      <c r="AA56" s="260" t="s">
        <v>53</v>
      </c>
      <c r="AB56" s="261">
        <v>0.33333333333333331</v>
      </c>
      <c r="AC56" s="261">
        <v>0.7416666666666667</v>
      </c>
      <c r="AD56" s="260"/>
      <c r="AE56" s="262">
        <v>227.05</v>
      </c>
      <c r="AF56" s="262">
        <f t="shared" si="14"/>
        <v>0</v>
      </c>
      <c r="AH56" s="260" t="s">
        <v>505</v>
      </c>
      <c r="AI56" s="260" t="s">
        <v>53</v>
      </c>
      <c r="AJ56" s="261" t="s">
        <v>496</v>
      </c>
      <c r="AK56" s="261" t="s">
        <v>506</v>
      </c>
      <c r="AL56" s="267">
        <v>27</v>
      </c>
      <c r="AM56" s="262">
        <v>196.09</v>
      </c>
      <c r="AN56" s="262">
        <f t="shared" si="15"/>
        <v>5294.43</v>
      </c>
      <c r="AP56" s="260" t="s">
        <v>505</v>
      </c>
      <c r="AQ56" s="260" t="s">
        <v>53</v>
      </c>
      <c r="AR56" s="261" t="s">
        <v>496</v>
      </c>
      <c r="AS56" s="261" t="s">
        <v>506</v>
      </c>
      <c r="AT56" s="267"/>
      <c r="AU56" s="262">
        <v>196.09</v>
      </c>
      <c r="AV56" s="262">
        <f t="shared" si="16"/>
        <v>0</v>
      </c>
      <c r="AX56" s="260" t="s">
        <v>49</v>
      </c>
      <c r="AY56" s="260" t="s">
        <v>11</v>
      </c>
      <c r="AZ56" s="261" t="s">
        <v>496</v>
      </c>
      <c r="BA56" s="261" t="s">
        <v>495</v>
      </c>
      <c r="BB56" s="267"/>
      <c r="BC56" s="262">
        <v>210.73</v>
      </c>
      <c r="BD56" s="262">
        <f t="shared" si="17"/>
        <v>0</v>
      </c>
    </row>
    <row r="57" spans="2:56" ht="18.5">
      <c r="B57" s="794" t="s">
        <v>9</v>
      </c>
      <c r="C57" s="794"/>
      <c r="D57" s="794"/>
      <c r="E57" s="794"/>
      <c r="F57" s="265">
        <f>SUM(F51:F56)</f>
        <v>11</v>
      </c>
      <c r="G57" s="266"/>
      <c r="H57" s="266">
        <f>SUM(H51:H56)</f>
        <v>2285.0299999999997</v>
      </c>
      <c r="J57" s="794" t="s">
        <v>9</v>
      </c>
      <c r="K57" s="794"/>
      <c r="L57" s="794"/>
      <c r="M57" s="794"/>
      <c r="N57" s="265">
        <f>SUM(N51:N56)</f>
        <v>10</v>
      </c>
      <c r="O57" s="266"/>
      <c r="P57" s="266">
        <f>SUM(P51:P56)</f>
        <v>2077.2999999999997</v>
      </c>
      <c r="R57" s="264" t="s">
        <v>9</v>
      </c>
      <c r="S57" s="264"/>
      <c r="T57" s="264"/>
      <c r="U57" s="264"/>
      <c r="V57" s="265">
        <f>SUM(V51:V56)</f>
        <v>34</v>
      </c>
      <c r="W57" s="266"/>
      <c r="X57" s="266">
        <f>SUM(X51:X56)</f>
        <v>8432.06</v>
      </c>
      <c r="Z57" s="264" t="s">
        <v>9</v>
      </c>
      <c r="AA57" s="264"/>
      <c r="AB57" s="264"/>
      <c r="AC57" s="264"/>
      <c r="AD57" s="265">
        <f>SUM(AD51:AD56)</f>
        <v>40</v>
      </c>
      <c r="AE57" s="266"/>
      <c r="AF57" s="266">
        <f>SUM(AF51:AF56)</f>
        <v>9079.48</v>
      </c>
      <c r="AH57" s="260" t="s">
        <v>50</v>
      </c>
      <c r="AI57" s="260" t="s">
        <v>53</v>
      </c>
      <c r="AJ57" s="261" t="s">
        <v>496</v>
      </c>
      <c r="AK57" s="261" t="s">
        <v>506</v>
      </c>
      <c r="AL57" s="260"/>
      <c r="AM57" s="262">
        <v>196.09</v>
      </c>
      <c r="AN57" s="262">
        <f t="shared" si="15"/>
        <v>0</v>
      </c>
      <c r="AP57" s="260" t="s">
        <v>50</v>
      </c>
      <c r="AQ57" s="260" t="s">
        <v>53</v>
      </c>
      <c r="AR57" s="261" t="s">
        <v>496</v>
      </c>
      <c r="AS57" s="261" t="s">
        <v>506</v>
      </c>
      <c r="AT57" s="260"/>
      <c r="AU57" s="262">
        <v>196.09</v>
      </c>
      <c r="AV57" s="262">
        <f t="shared" si="16"/>
        <v>0</v>
      </c>
      <c r="AX57" s="260" t="s">
        <v>505</v>
      </c>
      <c r="AY57" s="260" t="s">
        <v>53</v>
      </c>
      <c r="AZ57" s="261" t="s">
        <v>496</v>
      </c>
      <c r="BA57" s="261" t="s">
        <v>506</v>
      </c>
      <c r="BB57" s="260">
        <v>3</v>
      </c>
      <c r="BC57" s="262">
        <v>195.75</v>
      </c>
      <c r="BD57" s="262">
        <f t="shared" si="17"/>
        <v>587.25</v>
      </c>
    </row>
    <row r="58" spans="2:56" ht="14.5" customHeight="1">
      <c r="AH58" s="260" t="s">
        <v>50</v>
      </c>
      <c r="AI58" s="260" t="s">
        <v>53</v>
      </c>
      <c r="AJ58" s="261" t="s">
        <v>85</v>
      </c>
      <c r="AK58" s="261" t="s">
        <v>504</v>
      </c>
      <c r="AL58" s="267">
        <v>4</v>
      </c>
      <c r="AM58" s="262">
        <v>231.76</v>
      </c>
      <c r="AN58" s="262">
        <f t="shared" si="15"/>
        <v>927.04</v>
      </c>
      <c r="AP58" s="260" t="s">
        <v>50</v>
      </c>
      <c r="AQ58" s="260" t="s">
        <v>53</v>
      </c>
      <c r="AR58" s="261" t="s">
        <v>85</v>
      </c>
      <c r="AS58" s="261" t="s">
        <v>504</v>
      </c>
      <c r="AT58" s="267"/>
      <c r="AU58" s="262">
        <v>231.76</v>
      </c>
      <c r="AV58" s="262">
        <f t="shared" si="16"/>
        <v>0</v>
      </c>
      <c r="AX58" s="260" t="s">
        <v>50</v>
      </c>
      <c r="AY58" s="260" t="s">
        <v>53</v>
      </c>
      <c r="AZ58" s="261" t="s">
        <v>496</v>
      </c>
      <c r="BA58" s="261" t="s">
        <v>506</v>
      </c>
      <c r="BB58" s="267">
        <v>1</v>
      </c>
      <c r="BC58" s="262">
        <v>195.75</v>
      </c>
      <c r="BD58" s="262">
        <f t="shared" si="17"/>
        <v>195.75</v>
      </c>
    </row>
    <row r="59" spans="2:56" ht="14.5" customHeight="1">
      <c r="AH59" s="260" t="s">
        <v>51</v>
      </c>
      <c r="AI59" s="260" t="s">
        <v>53</v>
      </c>
      <c r="AJ59" s="261" t="s">
        <v>85</v>
      </c>
      <c r="AK59" s="261" t="s">
        <v>504</v>
      </c>
      <c r="AL59" s="267">
        <v>1</v>
      </c>
      <c r="AM59" s="262">
        <v>231.76</v>
      </c>
      <c r="AN59" s="262">
        <f t="shared" si="15"/>
        <v>231.76</v>
      </c>
      <c r="AP59" s="260" t="s">
        <v>51</v>
      </c>
      <c r="AQ59" s="260" t="s">
        <v>53</v>
      </c>
      <c r="AR59" s="261" t="s">
        <v>85</v>
      </c>
      <c r="AS59" s="261" t="s">
        <v>504</v>
      </c>
      <c r="AT59" s="267">
        <v>15</v>
      </c>
      <c r="AU59" s="262">
        <v>231.76</v>
      </c>
      <c r="AV59" s="262">
        <f t="shared" si="16"/>
        <v>3476.3999999999996</v>
      </c>
      <c r="AX59" s="260" t="s">
        <v>50</v>
      </c>
      <c r="AY59" s="260" t="s">
        <v>53</v>
      </c>
      <c r="AZ59" s="261" t="s">
        <v>85</v>
      </c>
      <c r="BA59" s="261" t="s">
        <v>504</v>
      </c>
      <c r="BB59" s="267">
        <v>4</v>
      </c>
      <c r="BC59" s="262">
        <v>231.42</v>
      </c>
      <c r="BD59" s="262">
        <f t="shared" si="17"/>
        <v>925.68</v>
      </c>
    </row>
    <row r="60" spans="2:56" ht="14.5" customHeight="1">
      <c r="AH60" s="260" t="s">
        <v>508</v>
      </c>
      <c r="AI60" s="260" t="s">
        <v>53</v>
      </c>
      <c r="AJ60" s="261" t="s">
        <v>83</v>
      </c>
      <c r="AK60" s="261" t="s">
        <v>503</v>
      </c>
      <c r="AL60" s="267">
        <v>5</v>
      </c>
      <c r="AM60" s="262">
        <v>214.6</v>
      </c>
      <c r="AN60" s="262">
        <f t="shared" si="15"/>
        <v>1073</v>
      </c>
      <c r="AP60" s="260" t="s">
        <v>508</v>
      </c>
      <c r="AQ60" s="260" t="s">
        <v>53</v>
      </c>
      <c r="AR60" s="261" t="s">
        <v>83</v>
      </c>
      <c r="AS60" s="261" t="s">
        <v>503</v>
      </c>
      <c r="AT60" s="267">
        <v>28</v>
      </c>
      <c r="AU60" s="262">
        <v>214.6</v>
      </c>
      <c r="AV60" s="262">
        <f t="shared" si="16"/>
        <v>6008.8</v>
      </c>
      <c r="AX60" s="260" t="s">
        <v>51</v>
      </c>
      <c r="AY60" s="260" t="s">
        <v>53</v>
      </c>
      <c r="AZ60" s="261" t="s">
        <v>85</v>
      </c>
      <c r="BA60" s="261" t="s">
        <v>504</v>
      </c>
      <c r="BB60" s="267">
        <v>28</v>
      </c>
      <c r="BC60" s="262">
        <v>231.42</v>
      </c>
      <c r="BD60" s="262">
        <f t="shared" si="17"/>
        <v>6479.7599999999993</v>
      </c>
    </row>
    <row r="61" spans="2:56" ht="14.5" customHeight="1">
      <c r="AH61" s="260" t="s">
        <v>706</v>
      </c>
      <c r="AI61" s="260" t="s">
        <v>53</v>
      </c>
      <c r="AJ61" s="261" t="s">
        <v>84</v>
      </c>
      <c r="AK61" s="261" t="s">
        <v>707</v>
      </c>
      <c r="AL61" s="267"/>
      <c r="AM61" s="262">
        <v>214.6</v>
      </c>
      <c r="AN61" s="262">
        <f t="shared" si="15"/>
        <v>0</v>
      </c>
      <c r="AP61" s="260" t="s">
        <v>706</v>
      </c>
      <c r="AQ61" s="260" t="s">
        <v>53</v>
      </c>
      <c r="AR61" s="261" t="s">
        <v>84</v>
      </c>
      <c r="AS61" s="261" t="s">
        <v>707</v>
      </c>
      <c r="AT61" s="267"/>
      <c r="AU61" s="262">
        <v>214.6</v>
      </c>
      <c r="AV61" s="262">
        <f t="shared" si="16"/>
        <v>0</v>
      </c>
      <c r="AX61" s="260" t="s">
        <v>508</v>
      </c>
      <c r="AY61" s="260" t="s">
        <v>53</v>
      </c>
      <c r="AZ61" s="261" t="s">
        <v>83</v>
      </c>
      <c r="BA61" s="261" t="s">
        <v>503</v>
      </c>
      <c r="BB61" s="267"/>
      <c r="BC61" s="262">
        <v>214.26</v>
      </c>
      <c r="BD61" s="262">
        <f t="shared" si="17"/>
        <v>0</v>
      </c>
    </row>
    <row r="62" spans="2:56" ht="14.5" customHeight="1">
      <c r="AH62" s="260" t="s">
        <v>491</v>
      </c>
      <c r="AI62" s="260" t="s">
        <v>11</v>
      </c>
      <c r="AJ62" s="261" t="s">
        <v>84</v>
      </c>
      <c r="AK62" s="261" t="s">
        <v>85</v>
      </c>
      <c r="AL62" s="267">
        <v>9</v>
      </c>
      <c r="AM62" s="262">
        <v>206.37</v>
      </c>
      <c r="AN62" s="262">
        <f t="shared" si="15"/>
        <v>1857.33</v>
      </c>
      <c r="AP62" s="260" t="s">
        <v>491</v>
      </c>
      <c r="AQ62" s="260" t="s">
        <v>11</v>
      </c>
      <c r="AR62" s="261" t="s">
        <v>84</v>
      </c>
      <c r="AS62" s="261" t="s">
        <v>85</v>
      </c>
      <c r="AT62" s="267">
        <v>10</v>
      </c>
      <c r="AU62" s="262">
        <v>206.37</v>
      </c>
      <c r="AV62" s="262">
        <f t="shared" si="16"/>
        <v>2063.6999999999998</v>
      </c>
      <c r="AX62" s="260" t="s">
        <v>491</v>
      </c>
      <c r="AY62" s="260" t="s">
        <v>11</v>
      </c>
      <c r="AZ62" s="261" t="s">
        <v>84</v>
      </c>
      <c r="BA62" s="261" t="s">
        <v>85</v>
      </c>
      <c r="BB62" s="267">
        <v>3</v>
      </c>
      <c r="BC62" s="262">
        <v>206.03</v>
      </c>
      <c r="BD62" s="262">
        <f t="shared" si="17"/>
        <v>618.09</v>
      </c>
    </row>
    <row r="63" spans="2:56" ht="14.5" customHeight="1">
      <c r="AH63" s="260" t="s">
        <v>491</v>
      </c>
      <c r="AI63" s="260" t="s">
        <v>53</v>
      </c>
      <c r="AJ63" s="261" t="s">
        <v>85</v>
      </c>
      <c r="AK63" s="261" t="s">
        <v>504</v>
      </c>
      <c r="AL63" s="267">
        <v>12</v>
      </c>
      <c r="AM63" s="262">
        <v>245.72</v>
      </c>
      <c r="AN63" s="262">
        <f t="shared" si="15"/>
        <v>2948.64</v>
      </c>
      <c r="AP63" s="260" t="s">
        <v>491</v>
      </c>
      <c r="AQ63" s="260" t="s">
        <v>53</v>
      </c>
      <c r="AR63" s="261" t="s">
        <v>85</v>
      </c>
      <c r="AS63" s="261" t="s">
        <v>504</v>
      </c>
      <c r="AT63" s="267">
        <v>7</v>
      </c>
      <c r="AU63" s="262">
        <v>245.72</v>
      </c>
      <c r="AV63" s="262">
        <f t="shared" si="16"/>
        <v>1720.04</v>
      </c>
      <c r="AX63" s="260" t="s">
        <v>491</v>
      </c>
      <c r="AY63" s="260" t="s">
        <v>53</v>
      </c>
      <c r="AZ63" s="261" t="s">
        <v>85</v>
      </c>
      <c r="BA63" s="261" t="s">
        <v>504</v>
      </c>
      <c r="BB63" s="267">
        <v>4</v>
      </c>
      <c r="BC63" s="262">
        <v>245.38</v>
      </c>
      <c r="BD63" s="262">
        <f t="shared" si="17"/>
        <v>981.52</v>
      </c>
    </row>
    <row r="64" spans="2:56" ht="14.5" customHeight="1">
      <c r="AH64" s="795" t="s">
        <v>9</v>
      </c>
      <c r="AI64" s="796"/>
      <c r="AJ64" s="796"/>
      <c r="AK64" s="797"/>
      <c r="AL64" s="265">
        <f>SUM(AL52:AL63)</f>
        <v>67</v>
      </c>
      <c r="AM64" s="266"/>
      <c r="AN64" s="266">
        <f>SUM(AN52:AN63)</f>
        <v>15092.77</v>
      </c>
      <c r="AP64" s="795" t="s">
        <v>9</v>
      </c>
      <c r="AQ64" s="796"/>
      <c r="AR64" s="796"/>
      <c r="AS64" s="797"/>
      <c r="AT64" s="265">
        <f>SUM(AT52:AT63)</f>
        <v>78</v>
      </c>
      <c r="AU64" s="266"/>
      <c r="AV64" s="266">
        <f>SUM(AV52:AV63)</f>
        <v>18617.04</v>
      </c>
      <c r="AX64" s="795" t="s">
        <v>9</v>
      </c>
      <c r="AY64" s="796"/>
      <c r="AZ64" s="796"/>
      <c r="BA64" s="797"/>
      <c r="BB64" s="265">
        <f>SUM(BB52:BB63)</f>
        <v>44</v>
      </c>
      <c r="BC64" s="266"/>
      <c r="BD64" s="266">
        <f>SUM(BD52:BD63)</f>
        <v>10061.719999999999</v>
      </c>
    </row>
    <row r="65" spans="10:56" ht="14.5" customHeight="1"/>
    <row r="66" spans="10:56" ht="14.5" customHeight="1"/>
    <row r="67" spans="10:56" ht="15.5">
      <c r="AH67" s="792" t="s">
        <v>708</v>
      </c>
      <c r="AI67" s="793"/>
      <c r="AJ67" s="793"/>
      <c r="AK67" s="793"/>
      <c r="AL67" s="793"/>
      <c r="AM67" s="793"/>
      <c r="AN67" s="793"/>
      <c r="AP67" s="792" t="s">
        <v>708</v>
      </c>
      <c r="AQ67" s="793"/>
      <c r="AR67" s="793"/>
      <c r="AS67" s="793"/>
      <c r="AT67" s="793"/>
      <c r="AU67" s="793"/>
      <c r="AV67" s="793"/>
      <c r="AX67" s="792" t="s">
        <v>709</v>
      </c>
      <c r="AY67" s="793"/>
      <c r="AZ67" s="793"/>
      <c r="BA67" s="793"/>
      <c r="BB67" s="793"/>
      <c r="BC67" s="793"/>
      <c r="BD67" s="793"/>
    </row>
    <row r="68" spans="10:56" ht="31">
      <c r="AH68" s="259" t="s">
        <v>2</v>
      </c>
      <c r="AI68" s="259" t="s">
        <v>3</v>
      </c>
      <c r="AJ68" s="259" t="s">
        <v>16</v>
      </c>
      <c r="AK68" s="259" t="s">
        <v>17</v>
      </c>
      <c r="AL68" s="259" t="s">
        <v>18</v>
      </c>
      <c r="AM68" s="259" t="s">
        <v>19</v>
      </c>
      <c r="AN68" s="259" t="s">
        <v>20</v>
      </c>
      <c r="AP68" s="259" t="s">
        <v>2</v>
      </c>
      <c r="AQ68" s="259" t="s">
        <v>3</v>
      </c>
      <c r="AR68" s="259" t="s">
        <v>16</v>
      </c>
      <c r="AS68" s="259" t="s">
        <v>17</v>
      </c>
      <c r="AT68" s="259" t="s">
        <v>18</v>
      </c>
      <c r="AU68" s="259" t="s">
        <v>19</v>
      </c>
      <c r="AV68" s="259" t="s">
        <v>20</v>
      </c>
      <c r="AX68" s="259" t="s">
        <v>2</v>
      </c>
      <c r="AY68" s="259" t="s">
        <v>3</v>
      </c>
      <c r="AZ68" s="259" t="s">
        <v>16</v>
      </c>
      <c r="BA68" s="259" t="s">
        <v>17</v>
      </c>
      <c r="BB68" s="259" t="s">
        <v>18</v>
      </c>
      <c r="BC68" s="259" t="s">
        <v>19</v>
      </c>
      <c r="BD68" s="259" t="s">
        <v>20</v>
      </c>
    </row>
    <row r="69" spans="10:56" ht="31">
      <c r="AH69" s="260" t="s">
        <v>500</v>
      </c>
      <c r="AI69" s="260" t="s">
        <v>53</v>
      </c>
      <c r="AJ69" s="261" t="s">
        <v>498</v>
      </c>
      <c r="AK69" s="261" t="s">
        <v>499</v>
      </c>
      <c r="AL69" s="260">
        <v>21</v>
      </c>
      <c r="AM69" s="262">
        <v>260.02999999999997</v>
      </c>
      <c r="AN69" s="262">
        <f t="shared" ref="AN69" si="18">AL69*AM69</f>
        <v>5460.6299999999992</v>
      </c>
      <c r="AP69" s="260" t="s">
        <v>500</v>
      </c>
      <c r="AQ69" s="260" t="s">
        <v>53</v>
      </c>
      <c r="AR69" s="261" t="s">
        <v>498</v>
      </c>
      <c r="AS69" s="261" t="s">
        <v>499</v>
      </c>
      <c r="AT69" s="260">
        <v>13</v>
      </c>
      <c r="AU69" s="262">
        <v>260.02999999999997</v>
      </c>
      <c r="AV69" s="262">
        <f t="shared" ref="AV69" si="19">AT69*AU69</f>
        <v>3380.3899999999994</v>
      </c>
      <c r="AX69" s="260" t="s">
        <v>500</v>
      </c>
      <c r="AY69" s="260" t="s">
        <v>53</v>
      </c>
      <c r="AZ69" s="261" t="s">
        <v>498</v>
      </c>
      <c r="BA69" s="261" t="s">
        <v>499</v>
      </c>
      <c r="BB69" s="260">
        <v>3</v>
      </c>
      <c r="BC69" s="262">
        <v>260.02999999999997</v>
      </c>
      <c r="BD69" s="262">
        <f t="shared" ref="BD69" si="20">BB69*BC69</f>
        <v>780.08999999999992</v>
      </c>
    </row>
    <row r="70" spans="10:56" ht="18.5">
      <c r="AH70" s="795" t="s">
        <v>9</v>
      </c>
      <c r="AI70" s="796"/>
      <c r="AJ70" s="796"/>
      <c r="AK70" s="797"/>
      <c r="AL70" s="265">
        <f>SUM(AL69)</f>
        <v>21</v>
      </c>
      <c r="AM70" s="266"/>
      <c r="AN70" s="266">
        <f>SUM(AN69)</f>
        <v>5460.6299999999992</v>
      </c>
      <c r="AP70" s="795" t="s">
        <v>9</v>
      </c>
      <c r="AQ70" s="796"/>
      <c r="AR70" s="796"/>
      <c r="AS70" s="797"/>
      <c r="AT70" s="265">
        <f>SUM(AT69)</f>
        <v>13</v>
      </c>
      <c r="AU70" s="266"/>
      <c r="AV70" s="266">
        <f>SUM(AV69)</f>
        <v>3380.3899999999994</v>
      </c>
      <c r="AX70" s="795" t="s">
        <v>9</v>
      </c>
      <c r="AY70" s="796"/>
      <c r="AZ70" s="796"/>
      <c r="BA70" s="797"/>
      <c r="BB70" s="265">
        <f>SUM(BB69)</f>
        <v>3</v>
      </c>
      <c r="BC70" s="266"/>
      <c r="BD70" s="266">
        <f>SUM(BD69)</f>
        <v>780.08999999999992</v>
      </c>
    </row>
    <row r="71" spans="10:56" ht="21" customHeight="1">
      <c r="J71" s="820" t="s">
        <v>710</v>
      </c>
      <c r="K71" s="821"/>
      <c r="L71" s="821"/>
      <c r="M71" s="821"/>
      <c r="N71" s="821"/>
      <c r="O71" s="821"/>
      <c r="P71" s="821"/>
      <c r="R71" s="820" t="s">
        <v>711</v>
      </c>
      <c r="S71" s="821"/>
      <c r="T71" s="821"/>
      <c r="U71" s="821"/>
      <c r="V71" s="821"/>
      <c r="W71" s="821"/>
      <c r="X71" s="821"/>
      <c r="Z71" s="820" t="s">
        <v>712</v>
      </c>
      <c r="AA71" s="821"/>
      <c r="AB71" s="821"/>
      <c r="AC71" s="821"/>
      <c r="AD71" s="821"/>
      <c r="AE71" s="821"/>
      <c r="AF71" s="821"/>
    </row>
    <row r="72" spans="10:56" ht="30" customHeight="1">
      <c r="J72" s="259" t="s">
        <v>2</v>
      </c>
      <c r="K72" s="259" t="s">
        <v>3</v>
      </c>
      <c r="L72" s="259" t="s">
        <v>16</v>
      </c>
      <c r="M72" s="259" t="s">
        <v>17</v>
      </c>
      <c r="N72" s="259" t="s">
        <v>18</v>
      </c>
      <c r="O72" s="259" t="s">
        <v>19</v>
      </c>
      <c r="P72" s="259" t="s">
        <v>20</v>
      </c>
      <c r="R72" s="259" t="s">
        <v>2</v>
      </c>
      <c r="S72" s="259" t="s">
        <v>3</v>
      </c>
      <c r="T72" s="259" t="s">
        <v>16</v>
      </c>
      <c r="U72" s="259" t="s">
        <v>17</v>
      </c>
      <c r="V72" s="259" t="s">
        <v>18</v>
      </c>
      <c r="W72" s="259" t="s">
        <v>19</v>
      </c>
      <c r="X72" s="259" t="s">
        <v>20</v>
      </c>
      <c r="Z72" s="259" t="s">
        <v>2</v>
      </c>
      <c r="AA72" s="259" t="s">
        <v>3</v>
      </c>
      <c r="AB72" s="259" t="s">
        <v>16</v>
      </c>
      <c r="AC72" s="259" t="s">
        <v>17</v>
      </c>
      <c r="AD72" s="259" t="s">
        <v>18</v>
      </c>
      <c r="AE72" s="259" t="s">
        <v>19</v>
      </c>
      <c r="AF72" s="259" t="s">
        <v>20</v>
      </c>
      <c r="AH72" s="820" t="s">
        <v>713</v>
      </c>
      <c r="AI72" s="821"/>
      <c r="AJ72" s="821"/>
      <c r="AK72" s="821"/>
      <c r="AL72" s="821"/>
      <c r="AM72" s="821"/>
      <c r="AN72" s="821"/>
      <c r="AP72" s="820" t="s">
        <v>714</v>
      </c>
      <c r="AQ72" s="821"/>
      <c r="AR72" s="821"/>
      <c r="AS72" s="821"/>
      <c r="AT72" s="821"/>
      <c r="AU72" s="821"/>
      <c r="AV72" s="821"/>
      <c r="AX72" s="820" t="s">
        <v>714</v>
      </c>
      <c r="AY72" s="821"/>
      <c r="AZ72" s="821"/>
      <c r="BA72" s="821"/>
      <c r="BB72" s="821"/>
      <c r="BC72" s="821"/>
      <c r="BD72" s="821"/>
    </row>
    <row r="73" spans="10:56" ht="31">
      <c r="J73" s="260" t="s">
        <v>31</v>
      </c>
      <c r="K73" s="260" t="s">
        <v>11</v>
      </c>
      <c r="L73" s="261">
        <v>0.29166666666666669</v>
      </c>
      <c r="M73" s="261">
        <v>0.79166666666666663</v>
      </c>
      <c r="N73" s="260">
        <v>2</v>
      </c>
      <c r="O73" s="260">
        <v>218.71</v>
      </c>
      <c r="P73" s="262">
        <f t="shared" ref="P73:P78" si="21">N73*O73</f>
        <v>437.42</v>
      </c>
      <c r="R73" s="260" t="s">
        <v>31</v>
      </c>
      <c r="S73" s="260" t="s">
        <v>11</v>
      </c>
      <c r="T73" s="261">
        <v>0.29166666666666669</v>
      </c>
      <c r="U73" s="261">
        <v>0.79166666666666663</v>
      </c>
      <c r="V73" s="260">
        <v>0</v>
      </c>
      <c r="W73" s="260">
        <v>218.71</v>
      </c>
      <c r="X73" s="262">
        <f t="shared" ref="X73:X78" si="22">V73*W73</f>
        <v>0</v>
      </c>
      <c r="Z73" s="260" t="s">
        <v>31</v>
      </c>
      <c r="AA73" s="260" t="s">
        <v>11</v>
      </c>
      <c r="AB73" s="261">
        <v>0.29166666666666669</v>
      </c>
      <c r="AC73" s="261">
        <v>0.79166666666666663</v>
      </c>
      <c r="AD73" s="260">
        <v>0</v>
      </c>
      <c r="AE73" s="260">
        <v>218.71</v>
      </c>
      <c r="AF73" s="262">
        <f t="shared" ref="AF73:AF78" si="23">AD73*AE73</f>
        <v>0</v>
      </c>
      <c r="AH73" s="259" t="s">
        <v>2</v>
      </c>
      <c r="AI73" s="259" t="s">
        <v>3</v>
      </c>
      <c r="AJ73" s="259" t="s">
        <v>16</v>
      </c>
      <c r="AK73" s="259" t="s">
        <v>17</v>
      </c>
      <c r="AL73" s="259" t="s">
        <v>18</v>
      </c>
      <c r="AM73" s="259" t="s">
        <v>19</v>
      </c>
      <c r="AN73" s="259" t="s">
        <v>20</v>
      </c>
      <c r="AP73" s="259" t="s">
        <v>2</v>
      </c>
      <c r="AQ73" s="259" t="s">
        <v>3</v>
      </c>
      <c r="AR73" s="259" t="s">
        <v>16</v>
      </c>
      <c r="AS73" s="259" t="s">
        <v>17</v>
      </c>
      <c r="AT73" s="259" t="s">
        <v>18</v>
      </c>
      <c r="AU73" s="259" t="s">
        <v>19</v>
      </c>
      <c r="AV73" s="259" t="s">
        <v>20</v>
      </c>
      <c r="AX73" s="259" t="s">
        <v>2</v>
      </c>
      <c r="AY73" s="259" t="s">
        <v>3</v>
      </c>
      <c r="AZ73" s="259" t="s">
        <v>16</v>
      </c>
      <c r="BA73" s="259" t="s">
        <v>17</v>
      </c>
      <c r="BB73" s="259" t="s">
        <v>18</v>
      </c>
      <c r="BC73" s="259" t="s">
        <v>19</v>
      </c>
      <c r="BD73" s="259" t="s">
        <v>20</v>
      </c>
    </row>
    <row r="74" spans="10:56" ht="31">
      <c r="J74" s="260" t="s">
        <v>31</v>
      </c>
      <c r="K74" s="260" t="s">
        <v>11</v>
      </c>
      <c r="L74" s="261">
        <v>0.79166666666666663</v>
      </c>
      <c r="M74" s="261">
        <v>0.29166666666666669</v>
      </c>
      <c r="N74" s="260">
        <v>1</v>
      </c>
      <c r="O74" s="260">
        <v>240.8</v>
      </c>
      <c r="P74" s="262">
        <f t="shared" si="21"/>
        <v>240.8</v>
      </c>
      <c r="R74" s="260" t="s">
        <v>31</v>
      </c>
      <c r="S74" s="260" t="s">
        <v>11</v>
      </c>
      <c r="T74" s="261">
        <v>0.79166666666666663</v>
      </c>
      <c r="U74" s="261">
        <v>0.29166666666666669</v>
      </c>
      <c r="V74" s="260">
        <v>0</v>
      </c>
      <c r="W74" s="260">
        <v>240.8</v>
      </c>
      <c r="X74" s="262">
        <f t="shared" si="22"/>
        <v>0</v>
      </c>
      <c r="Z74" s="260" t="s">
        <v>31</v>
      </c>
      <c r="AA74" s="260" t="s">
        <v>11</v>
      </c>
      <c r="AB74" s="261">
        <v>0.79166666666666663</v>
      </c>
      <c r="AC74" s="261">
        <v>0.29166666666666669</v>
      </c>
      <c r="AD74" s="260">
        <v>0</v>
      </c>
      <c r="AE74" s="267">
        <v>240.8</v>
      </c>
      <c r="AF74" s="262">
        <f t="shared" si="23"/>
        <v>0</v>
      </c>
      <c r="AH74" s="260" t="s">
        <v>31</v>
      </c>
      <c r="AI74" s="260" t="s">
        <v>11</v>
      </c>
      <c r="AJ74" s="261">
        <v>0.29166666666666669</v>
      </c>
      <c r="AK74" s="261">
        <v>0.79166666666666663</v>
      </c>
      <c r="AL74" s="260">
        <v>0</v>
      </c>
      <c r="AM74" s="260">
        <v>218.71</v>
      </c>
      <c r="AN74" s="262">
        <f t="shared" ref="AN74:AN79" si="24">AL74*AM74</f>
        <v>0</v>
      </c>
      <c r="AP74" s="260" t="s">
        <v>31</v>
      </c>
      <c r="AQ74" s="260" t="s">
        <v>11</v>
      </c>
      <c r="AR74" s="261">
        <v>0.29166666666666669</v>
      </c>
      <c r="AS74" s="261">
        <v>0.79166666666666663</v>
      </c>
      <c r="AT74" s="260"/>
      <c r="AU74" s="260">
        <v>218.71</v>
      </c>
      <c r="AV74" s="262">
        <f t="shared" ref="AV74:AV79" si="25">AT74*AU74</f>
        <v>0</v>
      </c>
      <c r="AX74" s="260"/>
      <c r="AY74" s="260"/>
      <c r="AZ74" s="261"/>
      <c r="BA74" s="261"/>
      <c r="BB74" s="260"/>
      <c r="BC74" s="260"/>
      <c r="BD74" s="262">
        <f t="shared" ref="BD74:BD79" si="26">BB74*BC74</f>
        <v>0</v>
      </c>
    </row>
    <row r="75" spans="10:56" ht="31">
      <c r="J75" s="260" t="s">
        <v>31</v>
      </c>
      <c r="K75" s="260" t="s">
        <v>11</v>
      </c>
      <c r="L75" s="261">
        <v>0.5</v>
      </c>
      <c r="M75" s="261">
        <v>0</v>
      </c>
      <c r="N75" s="260">
        <v>4</v>
      </c>
      <c r="O75" s="260">
        <v>226.07</v>
      </c>
      <c r="P75" s="262">
        <f t="shared" si="21"/>
        <v>904.28</v>
      </c>
      <c r="R75" s="260" t="s">
        <v>31</v>
      </c>
      <c r="S75" s="260" t="s">
        <v>11</v>
      </c>
      <c r="T75" s="261">
        <v>0.5</v>
      </c>
      <c r="U75" s="261">
        <v>0</v>
      </c>
      <c r="V75" s="260">
        <v>0</v>
      </c>
      <c r="W75" s="260">
        <v>226.07</v>
      </c>
      <c r="X75" s="262">
        <f t="shared" si="22"/>
        <v>0</v>
      </c>
      <c r="Z75" s="260" t="s">
        <v>31</v>
      </c>
      <c r="AA75" s="260" t="s">
        <v>11</v>
      </c>
      <c r="AB75" s="261">
        <v>0.5</v>
      </c>
      <c r="AC75" s="261">
        <v>0</v>
      </c>
      <c r="AD75" s="260">
        <v>2</v>
      </c>
      <c r="AE75" s="260">
        <v>226.07</v>
      </c>
      <c r="AF75" s="262">
        <f t="shared" si="23"/>
        <v>452.14</v>
      </c>
      <c r="AH75" s="260" t="s">
        <v>31</v>
      </c>
      <c r="AI75" s="260" t="s">
        <v>11</v>
      </c>
      <c r="AJ75" s="261">
        <v>0.79166666666666663</v>
      </c>
      <c r="AK75" s="261">
        <v>0.29166666666666669</v>
      </c>
      <c r="AL75" s="260">
        <v>0</v>
      </c>
      <c r="AM75" s="267">
        <v>240.8</v>
      </c>
      <c r="AN75" s="262">
        <f t="shared" si="24"/>
        <v>0</v>
      </c>
      <c r="AP75" s="260" t="s">
        <v>31</v>
      </c>
      <c r="AQ75" s="260" t="s">
        <v>11</v>
      </c>
      <c r="AR75" s="261">
        <v>0.79166666666666663</v>
      </c>
      <c r="AS75" s="261">
        <v>0.29166666666666669</v>
      </c>
      <c r="AT75" s="260">
        <v>3</v>
      </c>
      <c r="AU75" s="267">
        <v>240.8</v>
      </c>
      <c r="AV75" s="262">
        <f t="shared" si="25"/>
        <v>722.40000000000009</v>
      </c>
      <c r="AX75" s="260"/>
      <c r="AY75" s="260"/>
      <c r="AZ75" s="261"/>
      <c r="BA75" s="261"/>
      <c r="BB75" s="260"/>
      <c r="BC75" s="267"/>
      <c r="BD75" s="262">
        <f t="shared" si="26"/>
        <v>0</v>
      </c>
    </row>
    <row r="76" spans="10:56" ht="31">
      <c r="J76" s="260" t="s">
        <v>33</v>
      </c>
      <c r="K76" s="260" t="s">
        <v>11</v>
      </c>
      <c r="L76" s="261">
        <v>0.29166666666666669</v>
      </c>
      <c r="M76" s="261">
        <v>0.79166666666666663</v>
      </c>
      <c r="N76" s="260"/>
      <c r="O76" s="260">
        <v>221.48</v>
      </c>
      <c r="P76" s="262">
        <f t="shared" si="21"/>
        <v>0</v>
      </c>
      <c r="R76" s="260" t="s">
        <v>33</v>
      </c>
      <c r="S76" s="260" t="s">
        <v>11</v>
      </c>
      <c r="T76" s="261">
        <v>0.29166666666666669</v>
      </c>
      <c r="U76" s="261">
        <v>0.79166666666666663</v>
      </c>
      <c r="V76" s="260">
        <v>0</v>
      </c>
      <c r="W76" s="260">
        <v>221.48</v>
      </c>
      <c r="X76" s="262">
        <f t="shared" si="22"/>
        <v>0</v>
      </c>
      <c r="Z76" s="260" t="s">
        <v>33</v>
      </c>
      <c r="AA76" s="260" t="s">
        <v>11</v>
      </c>
      <c r="AB76" s="261">
        <v>0.29166666666666669</v>
      </c>
      <c r="AC76" s="261">
        <v>0.79166666666666663</v>
      </c>
      <c r="AD76" s="260">
        <v>0</v>
      </c>
      <c r="AE76" s="260">
        <v>221.48</v>
      </c>
      <c r="AF76" s="262">
        <f t="shared" si="23"/>
        <v>0</v>
      </c>
      <c r="AH76" s="260" t="s">
        <v>31</v>
      </c>
      <c r="AI76" s="260" t="s">
        <v>11</v>
      </c>
      <c r="AJ76" s="261">
        <v>0.5</v>
      </c>
      <c r="AK76" s="261">
        <v>0</v>
      </c>
      <c r="AL76" s="260">
        <v>0</v>
      </c>
      <c r="AM76" s="260">
        <v>226.07</v>
      </c>
      <c r="AN76" s="262">
        <f t="shared" si="24"/>
        <v>0</v>
      </c>
      <c r="AP76" s="260" t="s">
        <v>31</v>
      </c>
      <c r="AQ76" s="260" t="s">
        <v>11</v>
      </c>
      <c r="AR76" s="261">
        <v>0.5</v>
      </c>
      <c r="AS76" s="261">
        <v>0</v>
      </c>
      <c r="AT76" s="260">
        <v>8</v>
      </c>
      <c r="AU76" s="260">
        <v>226.07</v>
      </c>
      <c r="AV76" s="262">
        <f t="shared" si="25"/>
        <v>1808.56</v>
      </c>
      <c r="AX76" s="260"/>
      <c r="AY76" s="260"/>
      <c r="AZ76" s="261"/>
      <c r="BA76" s="261"/>
      <c r="BB76" s="260"/>
      <c r="BC76" s="260"/>
      <c r="BD76" s="262">
        <f t="shared" si="26"/>
        <v>0</v>
      </c>
    </row>
    <row r="77" spans="10:56" ht="15.5">
      <c r="J77" s="260" t="s">
        <v>33</v>
      </c>
      <c r="K77" s="260" t="s">
        <v>11</v>
      </c>
      <c r="L77" s="261">
        <v>0.79166666666666663</v>
      </c>
      <c r="M77" s="261">
        <v>0.29166666666666669</v>
      </c>
      <c r="N77" s="260"/>
      <c r="O77" s="260">
        <v>243.88</v>
      </c>
      <c r="P77" s="262">
        <f t="shared" si="21"/>
        <v>0</v>
      </c>
      <c r="R77" s="260" t="s">
        <v>33</v>
      </c>
      <c r="S77" s="260" t="s">
        <v>11</v>
      </c>
      <c r="T77" s="261">
        <v>0.79166666666666663</v>
      </c>
      <c r="U77" s="261">
        <v>0.29166666666666669</v>
      </c>
      <c r="V77" s="260">
        <v>0</v>
      </c>
      <c r="W77" s="260">
        <v>243.88</v>
      </c>
      <c r="X77" s="262">
        <f t="shared" si="22"/>
        <v>0</v>
      </c>
      <c r="Z77" s="260" t="s">
        <v>33</v>
      </c>
      <c r="AA77" s="260" t="s">
        <v>11</v>
      </c>
      <c r="AB77" s="261">
        <v>0.79166666666666663</v>
      </c>
      <c r="AC77" s="261">
        <v>0.29166666666666669</v>
      </c>
      <c r="AD77" s="260">
        <v>1</v>
      </c>
      <c r="AE77" s="260">
        <v>243.88</v>
      </c>
      <c r="AF77" s="262">
        <f t="shared" si="23"/>
        <v>243.88</v>
      </c>
      <c r="AH77" s="260" t="s">
        <v>33</v>
      </c>
      <c r="AI77" s="260" t="s">
        <v>11</v>
      </c>
      <c r="AJ77" s="261">
        <v>0.29166666666666669</v>
      </c>
      <c r="AK77" s="261">
        <v>0.79166666666666663</v>
      </c>
      <c r="AL77" s="260">
        <v>0</v>
      </c>
      <c r="AM77" s="260">
        <v>221.48</v>
      </c>
      <c r="AN77" s="262">
        <f t="shared" si="24"/>
        <v>0</v>
      </c>
      <c r="AP77" s="260" t="s">
        <v>33</v>
      </c>
      <c r="AQ77" s="260" t="s">
        <v>11</v>
      </c>
      <c r="AR77" s="261">
        <v>0.29166666666666669</v>
      </c>
      <c r="AS77" s="261">
        <v>0.79166666666666663</v>
      </c>
      <c r="AT77" s="260"/>
      <c r="AU77" s="260">
        <v>221.48</v>
      </c>
      <c r="AV77" s="262">
        <f t="shared" si="25"/>
        <v>0</v>
      </c>
      <c r="AX77" s="260"/>
      <c r="AY77" s="260"/>
      <c r="AZ77" s="261"/>
      <c r="BA77" s="261"/>
      <c r="BB77" s="260"/>
      <c r="BC77" s="260"/>
      <c r="BD77" s="262">
        <f t="shared" si="26"/>
        <v>0</v>
      </c>
    </row>
    <row r="78" spans="10:56" ht="15.5">
      <c r="J78" s="260" t="s">
        <v>32</v>
      </c>
      <c r="K78" s="260" t="s">
        <v>11</v>
      </c>
      <c r="L78" s="261">
        <v>0.41666666666666669</v>
      </c>
      <c r="M78" s="261">
        <v>0.91666666666666663</v>
      </c>
      <c r="N78" s="260">
        <v>1</v>
      </c>
      <c r="O78" s="260">
        <v>204.85</v>
      </c>
      <c r="P78" s="262">
        <f t="shared" si="21"/>
        <v>204.85</v>
      </c>
      <c r="R78" s="260" t="s">
        <v>32</v>
      </c>
      <c r="S78" s="260" t="s">
        <v>11</v>
      </c>
      <c r="T78" s="261">
        <v>0.41666666666666669</v>
      </c>
      <c r="U78" s="261">
        <v>0.91666666666666663</v>
      </c>
      <c r="V78" s="260">
        <v>0</v>
      </c>
      <c r="W78" s="260">
        <v>204.85</v>
      </c>
      <c r="X78" s="262">
        <f t="shared" si="22"/>
        <v>0</v>
      </c>
      <c r="Z78" s="260" t="s">
        <v>32</v>
      </c>
      <c r="AA78" s="260" t="s">
        <v>11</v>
      </c>
      <c r="AB78" s="261">
        <v>0.41666666666666669</v>
      </c>
      <c r="AC78" s="261">
        <v>0.91666666666666663</v>
      </c>
      <c r="AD78" s="260">
        <v>0</v>
      </c>
      <c r="AE78" s="260">
        <v>204.85</v>
      </c>
      <c r="AF78" s="262">
        <f t="shared" si="23"/>
        <v>0</v>
      </c>
      <c r="AH78" s="260" t="s">
        <v>33</v>
      </c>
      <c r="AI78" s="260" t="s">
        <v>11</v>
      </c>
      <c r="AJ78" s="261">
        <v>0.79166666666666663</v>
      </c>
      <c r="AK78" s="261">
        <v>0.29166666666666669</v>
      </c>
      <c r="AL78" s="260">
        <v>1</v>
      </c>
      <c r="AM78" s="260">
        <v>243.88</v>
      </c>
      <c r="AN78" s="262">
        <f t="shared" si="24"/>
        <v>243.88</v>
      </c>
      <c r="AP78" s="260" t="s">
        <v>33</v>
      </c>
      <c r="AQ78" s="260" t="s">
        <v>11</v>
      </c>
      <c r="AR78" s="261">
        <v>0.79166666666666663</v>
      </c>
      <c r="AS78" s="261">
        <v>0.29166666666666669</v>
      </c>
      <c r="AT78" s="260"/>
      <c r="AU78" s="260">
        <v>243.88</v>
      </c>
      <c r="AV78" s="262">
        <f t="shared" si="25"/>
        <v>0</v>
      </c>
      <c r="AX78" s="260"/>
      <c r="AY78" s="260"/>
      <c r="AZ78" s="261"/>
      <c r="BA78" s="261"/>
      <c r="BB78" s="260"/>
      <c r="BC78" s="260"/>
      <c r="BD78" s="262">
        <f t="shared" si="26"/>
        <v>0</v>
      </c>
    </row>
    <row r="79" spans="10:56" ht="18.5">
      <c r="J79" s="795" t="s">
        <v>9</v>
      </c>
      <c r="K79" s="796"/>
      <c r="L79" s="796"/>
      <c r="M79" s="797"/>
      <c r="N79" s="265">
        <f>SUM(N73:N78)</f>
        <v>8</v>
      </c>
      <c r="O79" s="266"/>
      <c r="P79" s="266">
        <f>SUM(P73:P78)</f>
        <v>1787.35</v>
      </c>
      <c r="R79" s="795" t="s">
        <v>9</v>
      </c>
      <c r="S79" s="796"/>
      <c r="T79" s="796"/>
      <c r="U79" s="797"/>
      <c r="V79" s="265">
        <f>SUM(V73:V78)</f>
        <v>0</v>
      </c>
      <c r="W79" s="266"/>
      <c r="X79" s="266">
        <f>SUM(X73:X78)</f>
        <v>0</v>
      </c>
      <c r="Z79" s="795" t="s">
        <v>9</v>
      </c>
      <c r="AA79" s="796"/>
      <c r="AB79" s="796"/>
      <c r="AC79" s="797"/>
      <c r="AD79" s="265">
        <f>SUM(AD73:AD78)</f>
        <v>3</v>
      </c>
      <c r="AE79" s="266"/>
      <c r="AF79" s="266">
        <f>SUM(AF73:AF78)</f>
        <v>696.02</v>
      </c>
      <c r="AH79" s="260" t="s">
        <v>32</v>
      </c>
      <c r="AI79" s="260" t="s">
        <v>11</v>
      </c>
      <c r="AJ79" s="261">
        <v>0.41666666666666669</v>
      </c>
      <c r="AK79" s="261">
        <v>0.91666666666666663</v>
      </c>
      <c r="AL79" s="260">
        <v>2</v>
      </c>
      <c r="AM79" s="260">
        <v>204.85</v>
      </c>
      <c r="AN79" s="262">
        <f t="shared" si="24"/>
        <v>409.7</v>
      </c>
      <c r="AP79" s="260" t="s">
        <v>32</v>
      </c>
      <c r="AQ79" s="260" t="s">
        <v>11</v>
      </c>
      <c r="AR79" s="261">
        <v>0.41666666666666669</v>
      </c>
      <c r="AS79" s="261">
        <v>0.91666666666666663</v>
      </c>
      <c r="AT79" s="260">
        <v>9</v>
      </c>
      <c r="AU79" s="260">
        <v>204.85</v>
      </c>
      <c r="AV79" s="262">
        <f t="shared" si="25"/>
        <v>1843.6499999999999</v>
      </c>
      <c r="AW79" s="39" t="s">
        <v>715</v>
      </c>
      <c r="AX79" s="260"/>
      <c r="AY79" s="260"/>
      <c r="AZ79" s="261"/>
      <c r="BA79" s="261"/>
      <c r="BB79" s="260"/>
      <c r="BC79" s="260"/>
      <c r="BD79" s="262">
        <f t="shared" si="26"/>
        <v>0</v>
      </c>
    </row>
    <row r="80" spans="10:56" ht="18.5">
      <c r="AH80" s="795" t="s">
        <v>9</v>
      </c>
      <c r="AI80" s="796"/>
      <c r="AJ80" s="796"/>
      <c r="AK80" s="797"/>
      <c r="AL80" s="265">
        <f>SUM(AL74:AL79)</f>
        <v>3</v>
      </c>
      <c r="AM80" s="266"/>
      <c r="AN80" s="266">
        <f>SUM(AN74:AN79)</f>
        <v>653.57999999999993</v>
      </c>
      <c r="AP80" s="795" t="s">
        <v>9</v>
      </c>
      <c r="AQ80" s="796"/>
      <c r="AR80" s="796"/>
      <c r="AS80" s="797"/>
      <c r="AT80" s="265">
        <f>SUM(AT74:AT79)</f>
        <v>20</v>
      </c>
      <c r="AU80" s="266"/>
      <c r="AV80" s="266">
        <f>SUM(AV74:AV79)</f>
        <v>4374.6099999999997</v>
      </c>
      <c r="AX80" s="795" t="s">
        <v>9</v>
      </c>
      <c r="AY80" s="796"/>
      <c r="AZ80" s="796"/>
      <c r="BA80" s="797"/>
      <c r="BB80" s="265">
        <f>SUM(BB74:BB79)</f>
        <v>0</v>
      </c>
      <c r="BC80" s="266"/>
      <c r="BD80" s="266">
        <f>SUM(BD74:BD79)</f>
        <v>0</v>
      </c>
    </row>
    <row r="81" spans="9:56" ht="15.5">
      <c r="J81" s="820" t="s">
        <v>716</v>
      </c>
      <c r="K81" s="821"/>
      <c r="L81" s="821"/>
      <c r="M81" s="821"/>
      <c r="N81" s="821"/>
      <c r="O81" s="821"/>
      <c r="P81" s="821"/>
      <c r="R81" s="820" t="s">
        <v>717</v>
      </c>
      <c r="S81" s="821"/>
      <c r="T81" s="821"/>
      <c r="U81" s="821"/>
      <c r="V81" s="821"/>
      <c r="W81" s="821"/>
      <c r="X81" s="821"/>
      <c r="Z81" s="820" t="s">
        <v>718</v>
      </c>
      <c r="AA81" s="821"/>
      <c r="AB81" s="821"/>
      <c r="AC81" s="821"/>
      <c r="AD81" s="821"/>
      <c r="AE81" s="821"/>
      <c r="AF81" s="821"/>
    </row>
    <row r="82" spans="9:56" ht="31" customHeight="1">
      <c r="J82" s="259" t="s">
        <v>2</v>
      </c>
      <c r="K82" s="259" t="s">
        <v>3</v>
      </c>
      <c r="L82" s="259" t="s">
        <v>16</v>
      </c>
      <c r="M82" s="259" t="s">
        <v>17</v>
      </c>
      <c r="N82" s="259" t="s">
        <v>18</v>
      </c>
      <c r="O82" s="259" t="s">
        <v>19</v>
      </c>
      <c r="P82" s="259" t="s">
        <v>20</v>
      </c>
      <c r="R82" s="259" t="s">
        <v>2</v>
      </c>
      <c r="S82" s="259" t="s">
        <v>3</v>
      </c>
      <c r="T82" s="259" t="s">
        <v>16</v>
      </c>
      <c r="U82" s="259" t="s">
        <v>17</v>
      </c>
      <c r="V82" s="259" t="s">
        <v>18</v>
      </c>
      <c r="W82" s="259" t="s">
        <v>19</v>
      </c>
      <c r="X82" s="259" t="s">
        <v>20</v>
      </c>
      <c r="Z82" s="259" t="s">
        <v>2</v>
      </c>
      <c r="AA82" s="259" t="s">
        <v>3</v>
      </c>
      <c r="AB82" s="259" t="s">
        <v>16</v>
      </c>
      <c r="AC82" s="259" t="s">
        <v>17</v>
      </c>
      <c r="AD82" s="259" t="s">
        <v>18</v>
      </c>
      <c r="AE82" s="259" t="s">
        <v>19</v>
      </c>
      <c r="AF82" s="259" t="s">
        <v>20</v>
      </c>
      <c r="AH82" s="820" t="s">
        <v>719</v>
      </c>
      <c r="AI82" s="821"/>
      <c r="AJ82" s="821"/>
      <c r="AK82" s="821"/>
      <c r="AL82" s="821"/>
      <c r="AM82" s="821"/>
      <c r="AN82" s="821"/>
      <c r="AP82" s="820" t="s">
        <v>720</v>
      </c>
      <c r="AQ82" s="821"/>
      <c r="AR82" s="821"/>
      <c r="AS82" s="821"/>
      <c r="AT82" s="821"/>
      <c r="AU82" s="821"/>
      <c r="AV82" s="821"/>
      <c r="AX82" s="820" t="s">
        <v>720</v>
      </c>
      <c r="AY82" s="821"/>
      <c r="AZ82" s="821"/>
      <c r="BA82" s="821"/>
      <c r="BB82" s="821"/>
      <c r="BC82" s="821"/>
      <c r="BD82" s="821"/>
    </row>
    <row r="83" spans="9:56" ht="31">
      <c r="J83" s="260" t="s">
        <v>29</v>
      </c>
      <c r="K83" s="260" t="s">
        <v>11</v>
      </c>
      <c r="L83" s="261">
        <v>0.29166666666666669</v>
      </c>
      <c r="M83" s="261">
        <v>0.79166666666666663</v>
      </c>
      <c r="N83" s="260">
        <v>10</v>
      </c>
      <c r="O83" s="260">
        <v>170.15</v>
      </c>
      <c r="P83" s="262">
        <f t="shared" ref="P83:P85" si="27">N83*O83</f>
        <v>1701.5</v>
      </c>
      <c r="R83" s="260" t="s">
        <v>29</v>
      </c>
      <c r="S83" s="260" t="s">
        <v>11</v>
      </c>
      <c r="T83" s="261">
        <v>0.29166666666666669</v>
      </c>
      <c r="U83" s="261">
        <v>0.79166666666666663</v>
      </c>
      <c r="V83" s="260">
        <v>0</v>
      </c>
      <c r="W83" s="260">
        <v>170.15</v>
      </c>
      <c r="X83" s="262">
        <f t="shared" ref="X83:X85" si="28">V83*W83</f>
        <v>0</v>
      </c>
      <c r="Z83" s="260" t="s">
        <v>29</v>
      </c>
      <c r="AA83" s="260" t="s">
        <v>11</v>
      </c>
      <c r="AB83" s="261">
        <v>0.29166666666666669</v>
      </c>
      <c r="AC83" s="261">
        <v>0.79166666666666663</v>
      </c>
      <c r="AD83" s="260">
        <v>8</v>
      </c>
      <c r="AE83" s="260">
        <v>170.15</v>
      </c>
      <c r="AF83" s="262">
        <f t="shared" ref="AF83:AF85" si="29">AD83*AE83</f>
        <v>1361.2</v>
      </c>
      <c r="AH83" s="259" t="s">
        <v>2</v>
      </c>
      <c r="AI83" s="259" t="s">
        <v>3</v>
      </c>
      <c r="AJ83" s="259" t="s">
        <v>16</v>
      </c>
      <c r="AK83" s="259" t="s">
        <v>17</v>
      </c>
      <c r="AL83" s="259" t="s">
        <v>18</v>
      </c>
      <c r="AM83" s="259" t="s">
        <v>19</v>
      </c>
      <c r="AN83" s="259" t="s">
        <v>20</v>
      </c>
      <c r="AP83" s="259" t="s">
        <v>2</v>
      </c>
      <c r="AQ83" s="259" t="s">
        <v>3</v>
      </c>
      <c r="AR83" s="259" t="s">
        <v>16</v>
      </c>
      <c r="AS83" s="259" t="s">
        <v>17</v>
      </c>
      <c r="AT83" s="259" t="s">
        <v>18</v>
      </c>
      <c r="AU83" s="259" t="s">
        <v>19</v>
      </c>
      <c r="AV83" s="259" t="s">
        <v>20</v>
      </c>
      <c r="AX83" s="259" t="s">
        <v>2</v>
      </c>
      <c r="AY83" s="259" t="s">
        <v>3</v>
      </c>
      <c r="AZ83" s="259" t="s">
        <v>16</v>
      </c>
      <c r="BA83" s="259" t="s">
        <v>17</v>
      </c>
      <c r="BB83" s="259" t="s">
        <v>18</v>
      </c>
      <c r="BC83" s="259" t="s">
        <v>19</v>
      </c>
      <c r="BD83" s="259" t="s">
        <v>20</v>
      </c>
    </row>
    <row r="84" spans="9:56" ht="15.5">
      <c r="J84" s="260" t="s">
        <v>29</v>
      </c>
      <c r="K84" s="260" t="s">
        <v>11</v>
      </c>
      <c r="L84" s="261">
        <v>0.41666666666666669</v>
      </c>
      <c r="M84" s="261">
        <v>0.91666666666666663</v>
      </c>
      <c r="N84" s="260">
        <v>4</v>
      </c>
      <c r="O84" s="260">
        <v>170.15</v>
      </c>
      <c r="P84" s="262">
        <f t="shared" si="27"/>
        <v>680.6</v>
      </c>
      <c r="R84" s="260" t="s">
        <v>29</v>
      </c>
      <c r="S84" s="260" t="s">
        <v>11</v>
      </c>
      <c r="T84" s="261">
        <v>0.41666666666666669</v>
      </c>
      <c r="U84" s="261">
        <v>0.91666666666666663</v>
      </c>
      <c r="V84" s="260">
        <v>3</v>
      </c>
      <c r="W84" s="260">
        <v>170.15</v>
      </c>
      <c r="X84" s="262">
        <f t="shared" si="28"/>
        <v>510.45000000000005</v>
      </c>
      <c r="Z84" s="260" t="s">
        <v>29</v>
      </c>
      <c r="AA84" s="260" t="s">
        <v>11</v>
      </c>
      <c r="AB84" s="261">
        <v>0.41666666666666669</v>
      </c>
      <c r="AC84" s="261">
        <v>0.91666666666666663</v>
      </c>
      <c r="AD84" s="260">
        <v>4</v>
      </c>
      <c r="AE84" s="260">
        <v>170.15</v>
      </c>
      <c r="AF84" s="262">
        <f t="shared" si="29"/>
        <v>680.6</v>
      </c>
      <c r="AH84" s="260" t="s">
        <v>29</v>
      </c>
      <c r="AI84" s="260" t="s">
        <v>11</v>
      </c>
      <c r="AJ84" s="261">
        <v>0.29166666666666669</v>
      </c>
      <c r="AK84" s="261">
        <v>0.79166666666666663</v>
      </c>
      <c r="AL84" s="260">
        <v>10</v>
      </c>
      <c r="AM84" s="260">
        <v>170.15</v>
      </c>
      <c r="AN84" s="262">
        <f t="shared" ref="AN84:AN86" si="30">AL84*AM84</f>
        <v>1701.5</v>
      </c>
      <c r="AP84" s="260" t="s">
        <v>29</v>
      </c>
      <c r="AQ84" s="260" t="s">
        <v>11</v>
      </c>
      <c r="AR84" s="261">
        <v>0.29166666666666669</v>
      </c>
      <c r="AS84" s="261">
        <v>0.79166666666666663</v>
      </c>
      <c r="AT84" s="260">
        <v>27</v>
      </c>
      <c r="AU84" s="260">
        <v>170.15</v>
      </c>
      <c r="AV84" s="262">
        <f t="shared" ref="AV84:AV86" si="31">AT84*AU84</f>
        <v>4594.05</v>
      </c>
      <c r="AX84" s="260" t="s">
        <v>29</v>
      </c>
      <c r="AY84" s="260" t="s">
        <v>11</v>
      </c>
      <c r="AZ84" s="261" t="s">
        <v>83</v>
      </c>
      <c r="BA84" s="261" t="s">
        <v>82</v>
      </c>
      <c r="BB84" s="260">
        <v>4</v>
      </c>
      <c r="BC84" s="260">
        <v>157.11000000000001</v>
      </c>
      <c r="BD84" s="262">
        <f t="shared" ref="BD84:BD86" si="32">BB84*BC84</f>
        <v>628.44000000000005</v>
      </c>
    </row>
    <row r="85" spans="9:56" ht="15.5">
      <c r="J85" s="260" t="s">
        <v>29</v>
      </c>
      <c r="K85" s="260" t="s">
        <v>11</v>
      </c>
      <c r="L85" s="261">
        <v>0.79166666666666663</v>
      </c>
      <c r="M85" s="261">
        <v>0.29166666666666669</v>
      </c>
      <c r="N85" s="260">
        <v>13</v>
      </c>
      <c r="O85" s="260">
        <v>185.8</v>
      </c>
      <c r="P85" s="262">
        <f t="shared" si="27"/>
        <v>2415.4</v>
      </c>
      <c r="R85" s="260" t="s">
        <v>29</v>
      </c>
      <c r="S85" s="260" t="s">
        <v>11</v>
      </c>
      <c r="T85" s="261">
        <v>0.79166666666666663</v>
      </c>
      <c r="U85" s="261">
        <v>0.29166666666666669</v>
      </c>
      <c r="V85" s="260">
        <v>8</v>
      </c>
      <c r="W85" s="260">
        <v>185.8</v>
      </c>
      <c r="X85" s="262">
        <f t="shared" si="28"/>
        <v>1486.4</v>
      </c>
      <c r="Z85" s="260" t="s">
        <v>29</v>
      </c>
      <c r="AA85" s="260" t="s">
        <v>11</v>
      </c>
      <c r="AB85" s="261">
        <v>0.79166666666666663</v>
      </c>
      <c r="AC85" s="261">
        <v>0.29166666666666669</v>
      </c>
      <c r="AD85" s="260">
        <v>20</v>
      </c>
      <c r="AE85" s="267">
        <v>185.8</v>
      </c>
      <c r="AF85" s="262">
        <f t="shared" si="29"/>
        <v>3716</v>
      </c>
      <c r="AH85" s="260" t="s">
        <v>29</v>
      </c>
      <c r="AI85" s="260" t="s">
        <v>11</v>
      </c>
      <c r="AJ85" s="261">
        <v>0.41666666666666669</v>
      </c>
      <c r="AK85" s="261">
        <v>0.91666666666666663</v>
      </c>
      <c r="AL85" s="260">
        <v>1</v>
      </c>
      <c r="AM85" s="260">
        <v>170.15</v>
      </c>
      <c r="AN85" s="262">
        <f t="shared" si="30"/>
        <v>170.15</v>
      </c>
      <c r="AP85" s="260" t="s">
        <v>29</v>
      </c>
      <c r="AQ85" s="260" t="s">
        <v>11</v>
      </c>
      <c r="AR85" s="261">
        <v>0.41666666666666669</v>
      </c>
      <c r="AS85" s="261">
        <v>0.91666666666666663</v>
      </c>
      <c r="AT85" s="260">
        <v>19</v>
      </c>
      <c r="AU85" s="260">
        <v>170.15</v>
      </c>
      <c r="AV85" s="262">
        <f t="shared" si="31"/>
        <v>3232.85</v>
      </c>
      <c r="AX85" s="260" t="s">
        <v>29</v>
      </c>
      <c r="AY85" s="260" t="s">
        <v>11</v>
      </c>
      <c r="AZ85" s="261" t="s">
        <v>84</v>
      </c>
      <c r="BA85" s="261" t="s">
        <v>85</v>
      </c>
      <c r="BB85" s="260">
        <v>2</v>
      </c>
      <c r="BC85" s="260">
        <v>157.11000000000001</v>
      </c>
      <c r="BD85" s="262">
        <f t="shared" si="32"/>
        <v>314.22000000000003</v>
      </c>
    </row>
    <row r="86" spans="9:56" ht="18.649999999999999" customHeight="1">
      <c r="J86" s="795" t="s">
        <v>9</v>
      </c>
      <c r="K86" s="796"/>
      <c r="L86" s="796"/>
      <c r="M86" s="797"/>
      <c r="N86" s="265">
        <f>SUM(N83:N85)</f>
        <v>27</v>
      </c>
      <c r="O86" s="266"/>
      <c r="P86" s="266">
        <f>SUM(P83:P85)</f>
        <v>4797.5</v>
      </c>
      <c r="R86" s="795" t="s">
        <v>9</v>
      </c>
      <c r="S86" s="796"/>
      <c r="T86" s="796"/>
      <c r="U86" s="797"/>
      <c r="V86" s="265">
        <f>SUM(V83:V85)</f>
        <v>11</v>
      </c>
      <c r="W86" s="266"/>
      <c r="X86" s="266">
        <f>SUM(X83:X85)</f>
        <v>1996.8500000000001</v>
      </c>
      <c r="Z86" s="795" t="s">
        <v>9</v>
      </c>
      <c r="AA86" s="796"/>
      <c r="AB86" s="796"/>
      <c r="AC86" s="797"/>
      <c r="AD86" s="265">
        <f>SUM(AD83:AD85)</f>
        <v>32</v>
      </c>
      <c r="AE86" s="266"/>
      <c r="AF86" s="266">
        <f>SUM(AF83:AF85)</f>
        <v>5757.8</v>
      </c>
      <c r="AH86" s="260" t="s">
        <v>29</v>
      </c>
      <c r="AI86" s="260" t="s">
        <v>11</v>
      </c>
      <c r="AJ86" s="261">
        <v>0.79166666666666663</v>
      </c>
      <c r="AK86" s="261">
        <v>0.29166666666666669</v>
      </c>
      <c r="AL86" s="260">
        <v>15</v>
      </c>
      <c r="AM86" s="267">
        <v>185.8</v>
      </c>
      <c r="AN86" s="262">
        <f t="shared" si="30"/>
        <v>2787</v>
      </c>
      <c r="AP86" s="260" t="s">
        <v>29</v>
      </c>
      <c r="AQ86" s="260" t="s">
        <v>11</v>
      </c>
      <c r="AR86" s="261">
        <v>0.79166666666666663</v>
      </c>
      <c r="AS86" s="261">
        <v>0.29166666666666669</v>
      </c>
      <c r="AT86" s="260">
        <v>31</v>
      </c>
      <c r="AU86" s="267">
        <v>185.8</v>
      </c>
      <c r="AV86" s="262">
        <f t="shared" si="31"/>
        <v>5759.8</v>
      </c>
      <c r="AX86" s="260" t="s">
        <v>29</v>
      </c>
      <c r="AY86" s="260" t="s">
        <v>11</v>
      </c>
      <c r="AZ86" s="261" t="s">
        <v>82</v>
      </c>
      <c r="BA86" s="261" t="s">
        <v>83</v>
      </c>
      <c r="BB86" s="260">
        <v>2</v>
      </c>
      <c r="BC86" s="260">
        <v>171.92</v>
      </c>
      <c r="BD86" s="262">
        <f t="shared" si="32"/>
        <v>343.84</v>
      </c>
    </row>
    <row r="87" spans="9:56" ht="18.5">
      <c r="AH87" s="795" t="s">
        <v>9</v>
      </c>
      <c r="AI87" s="796"/>
      <c r="AJ87" s="796"/>
      <c r="AK87" s="797"/>
      <c r="AL87" s="265">
        <f>SUM(AL84:AL86)</f>
        <v>26</v>
      </c>
      <c r="AM87" s="266"/>
      <c r="AN87" s="266">
        <f>SUM(AN84:AN86)</f>
        <v>4658.6499999999996</v>
      </c>
      <c r="AP87" s="795" t="s">
        <v>9</v>
      </c>
      <c r="AQ87" s="796"/>
      <c r="AR87" s="796"/>
      <c r="AS87" s="797"/>
      <c r="AT87" s="265">
        <f>SUM(AT84:AT86)</f>
        <v>77</v>
      </c>
      <c r="AU87" s="266"/>
      <c r="AV87" s="266">
        <f>SUM(AV84:AV86)</f>
        <v>13586.7</v>
      </c>
      <c r="AX87" s="260" t="s">
        <v>29</v>
      </c>
      <c r="AY87" s="260" t="s">
        <v>11</v>
      </c>
      <c r="AZ87" s="261" t="s">
        <v>486</v>
      </c>
      <c r="BA87" s="261" t="s">
        <v>487</v>
      </c>
      <c r="BB87" s="260">
        <v>9</v>
      </c>
      <c r="BC87" s="260">
        <v>159.58000000000001</v>
      </c>
      <c r="BD87" s="262">
        <f t="shared" ref="BD87" si="33">BB87*BC87</f>
        <v>1436.22</v>
      </c>
    </row>
    <row r="88" spans="9:56" ht="18.5">
      <c r="AX88" s="795" t="s">
        <v>9</v>
      </c>
      <c r="AY88" s="796"/>
      <c r="AZ88" s="796"/>
      <c r="BA88" s="797"/>
      <c r="BB88" s="265">
        <f>SUM(BB84:BB87)</f>
        <v>17</v>
      </c>
      <c r="BC88" s="266"/>
      <c r="BD88" s="266">
        <f>SUM(BD84:BD87)</f>
        <v>2722.7200000000003</v>
      </c>
    </row>
    <row r="89" spans="9:56" ht="15.5">
      <c r="J89" s="815" t="s">
        <v>721</v>
      </c>
      <c r="K89" s="816"/>
      <c r="L89" s="816"/>
      <c r="M89" s="816"/>
      <c r="N89" s="817"/>
      <c r="R89" s="815" t="s">
        <v>722</v>
      </c>
      <c r="S89" s="816"/>
      <c r="T89" s="816"/>
      <c r="U89" s="816"/>
      <c r="V89" s="817"/>
      <c r="Z89" s="815" t="s">
        <v>723</v>
      </c>
      <c r="AA89" s="816"/>
      <c r="AB89" s="816"/>
      <c r="AC89" s="816"/>
      <c r="AD89" s="817"/>
      <c r="AP89" s="820" t="s">
        <v>724</v>
      </c>
      <c r="AQ89" s="821"/>
      <c r="AR89" s="821"/>
      <c r="AS89" s="821"/>
      <c r="AT89" s="821"/>
      <c r="AU89" s="821"/>
      <c r="AV89" s="821"/>
    </row>
    <row r="90" spans="9:56" ht="18" customHeight="1">
      <c r="J90" s="393" t="s">
        <v>697</v>
      </c>
      <c r="K90" s="394" t="s">
        <v>594</v>
      </c>
      <c r="L90" s="394" t="s">
        <v>668</v>
      </c>
      <c r="M90" s="394" t="s">
        <v>669</v>
      </c>
      <c r="N90" s="394" t="s">
        <v>670</v>
      </c>
      <c r="R90" s="393" t="s">
        <v>697</v>
      </c>
      <c r="S90" s="394" t="s">
        <v>594</v>
      </c>
      <c r="T90" s="394" t="s">
        <v>668</v>
      </c>
      <c r="U90" s="394" t="s">
        <v>669</v>
      </c>
      <c r="V90" s="394" t="s">
        <v>670</v>
      </c>
      <c r="Z90" s="393" t="s">
        <v>697</v>
      </c>
      <c r="AA90" s="394" t="s">
        <v>594</v>
      </c>
      <c r="AB90" s="394" t="s">
        <v>668</v>
      </c>
      <c r="AC90" s="394" t="s">
        <v>669</v>
      </c>
      <c r="AD90" s="394" t="s">
        <v>670</v>
      </c>
      <c r="AP90" s="259" t="s">
        <v>2</v>
      </c>
      <c r="AQ90" s="259" t="s">
        <v>3</v>
      </c>
      <c r="AR90" s="259" t="s">
        <v>16</v>
      </c>
      <c r="AS90" s="259" t="s">
        <v>17</v>
      </c>
      <c r="AT90" s="259" t="s">
        <v>725</v>
      </c>
      <c r="AU90" s="259" t="s">
        <v>726</v>
      </c>
      <c r="AV90" s="259" t="s">
        <v>20</v>
      </c>
      <c r="AX90" s="820" t="s">
        <v>727</v>
      </c>
      <c r="AY90" s="821"/>
      <c r="AZ90" s="821"/>
      <c r="BA90" s="821"/>
      <c r="BB90" s="821"/>
      <c r="BC90" s="821"/>
      <c r="BD90" s="821"/>
    </row>
    <row r="91" spans="9:56" ht="31">
      <c r="J91" s="395" t="s">
        <v>673</v>
      </c>
      <c r="K91" s="396">
        <v>119184.08677205365</v>
      </c>
      <c r="L91" s="397">
        <v>12</v>
      </c>
      <c r="M91" s="396">
        <v>115528.39</v>
      </c>
      <c r="N91" s="396">
        <f>M91-K91</f>
        <v>-3655.6967720536486</v>
      </c>
      <c r="R91" s="395" t="s">
        <v>673</v>
      </c>
      <c r="S91" s="396">
        <v>232576.47</v>
      </c>
      <c r="T91" s="397">
        <v>12</v>
      </c>
      <c r="U91" s="396">
        <v>228119.63532395678</v>
      </c>
      <c r="V91" s="396">
        <f>U91-S91</f>
        <v>-4456.8346760432178</v>
      </c>
      <c r="Z91" s="395" t="s">
        <v>675</v>
      </c>
      <c r="AA91" s="396">
        <v>232576.47</v>
      </c>
      <c r="AB91" s="397">
        <f>38-26</f>
        <v>12</v>
      </c>
      <c r="AC91" s="396">
        <v>228119.63532395678</v>
      </c>
      <c r="AD91" s="396">
        <f>AC91-AA91</f>
        <v>-4456.8346760432178</v>
      </c>
      <c r="AP91" s="260" t="s">
        <v>32</v>
      </c>
      <c r="AQ91" s="260" t="s">
        <v>11</v>
      </c>
      <c r="AR91" s="261">
        <v>0.41666666666666669</v>
      </c>
      <c r="AS91" s="261">
        <v>0.91666666666666663</v>
      </c>
      <c r="AT91" s="260">
        <v>9</v>
      </c>
      <c r="AU91" s="260">
        <v>28.34</v>
      </c>
      <c r="AV91" s="262">
        <f>AT91*AU91</f>
        <v>255.06</v>
      </c>
      <c r="AX91" s="259" t="s">
        <v>2</v>
      </c>
      <c r="AY91" s="259" t="s">
        <v>3</v>
      </c>
      <c r="AZ91" s="259" t="s">
        <v>16</v>
      </c>
      <c r="BA91" s="259" t="s">
        <v>17</v>
      </c>
      <c r="BB91" s="259" t="s">
        <v>725</v>
      </c>
      <c r="BC91" s="259" t="s">
        <v>726</v>
      </c>
      <c r="BD91" s="259" t="s">
        <v>20</v>
      </c>
    </row>
    <row r="92" spans="9:56" ht="18.5">
      <c r="AP92" s="795" t="s">
        <v>9</v>
      </c>
      <c r="AQ92" s="796"/>
      <c r="AR92" s="796"/>
      <c r="AS92" s="797"/>
      <c r="AT92" s="265">
        <f>SUM(AT89:AT91)</f>
        <v>9</v>
      </c>
      <c r="AU92" s="266"/>
      <c r="AV92" s="266">
        <f>SUM(AV91)</f>
        <v>255.06</v>
      </c>
      <c r="AX92" s="260" t="s">
        <v>29</v>
      </c>
      <c r="AY92" s="260" t="s">
        <v>11</v>
      </c>
      <c r="AZ92" s="261" t="s">
        <v>83</v>
      </c>
      <c r="BA92" s="261" t="s">
        <v>82</v>
      </c>
      <c r="BB92" s="260">
        <v>7</v>
      </c>
      <c r="BC92" s="260">
        <v>21.74</v>
      </c>
      <c r="BD92" s="262">
        <f>BB92*BC92</f>
        <v>152.17999999999998</v>
      </c>
    </row>
    <row r="93" spans="9:56" ht="18.5">
      <c r="AX93" s="795" t="s">
        <v>9</v>
      </c>
      <c r="AY93" s="796"/>
      <c r="AZ93" s="796"/>
      <c r="BA93" s="797"/>
      <c r="BB93" s="265">
        <f>SUM(BB90:BB92)</f>
        <v>7</v>
      </c>
      <c r="BC93" s="266"/>
      <c r="BD93" s="266">
        <f>SUM(BD92)</f>
        <v>152.17999999999998</v>
      </c>
    </row>
    <row r="94" spans="9:56" ht="15.75" customHeight="1">
      <c r="J94" s="820" t="s">
        <v>728</v>
      </c>
      <c r="K94" s="821"/>
      <c r="L94" s="821"/>
      <c r="M94" s="821"/>
      <c r="N94" s="821"/>
      <c r="O94" s="821"/>
      <c r="P94" s="821"/>
      <c r="R94" s="820" t="s">
        <v>729</v>
      </c>
      <c r="S94" s="821"/>
      <c r="T94" s="821"/>
      <c r="U94" s="821"/>
      <c r="V94" s="821"/>
      <c r="W94" s="821"/>
      <c r="X94" s="821"/>
      <c r="Z94" s="820" t="s">
        <v>730</v>
      </c>
      <c r="AA94" s="821"/>
      <c r="AB94" s="821"/>
      <c r="AC94" s="821"/>
      <c r="AD94" s="821"/>
      <c r="AE94" s="821"/>
      <c r="AF94" s="821"/>
      <c r="AH94" s="820" t="s">
        <v>731</v>
      </c>
      <c r="AI94" s="821"/>
      <c r="AJ94" s="821"/>
      <c r="AK94" s="821"/>
      <c r="AL94" s="821"/>
      <c r="AM94" s="821"/>
      <c r="AN94" s="821"/>
    </row>
    <row r="95" spans="9:56" ht="36" customHeight="1">
      <c r="I95" s="39" t="s">
        <v>732</v>
      </c>
      <c r="J95" s="259" t="s">
        <v>2</v>
      </c>
      <c r="K95" s="259" t="s">
        <v>3</v>
      </c>
      <c r="L95" s="259" t="s">
        <v>16</v>
      </c>
      <c r="M95" s="259" t="s">
        <v>17</v>
      </c>
      <c r="N95" s="259" t="s">
        <v>18</v>
      </c>
      <c r="O95" s="259" t="s">
        <v>19</v>
      </c>
      <c r="P95" s="259" t="s">
        <v>20</v>
      </c>
      <c r="R95" s="259" t="s">
        <v>2</v>
      </c>
      <c r="S95" s="259" t="s">
        <v>3</v>
      </c>
      <c r="T95" s="259" t="s">
        <v>16</v>
      </c>
      <c r="U95" s="259" t="s">
        <v>17</v>
      </c>
      <c r="V95" s="259" t="s">
        <v>18</v>
      </c>
      <c r="W95" s="259" t="s">
        <v>19</v>
      </c>
      <c r="X95" s="259" t="s">
        <v>20</v>
      </c>
      <c r="Z95" s="259" t="s">
        <v>2</v>
      </c>
      <c r="AA95" s="259" t="s">
        <v>3</v>
      </c>
      <c r="AB95" s="259" t="s">
        <v>16</v>
      </c>
      <c r="AC95" s="259" t="s">
        <v>17</v>
      </c>
      <c r="AD95" s="259" t="s">
        <v>18</v>
      </c>
      <c r="AE95" s="259" t="s">
        <v>19</v>
      </c>
      <c r="AF95" s="259" t="s">
        <v>20</v>
      </c>
      <c r="AH95" s="259" t="s">
        <v>2</v>
      </c>
      <c r="AI95" s="259" t="s">
        <v>3</v>
      </c>
      <c r="AJ95" s="259" t="s">
        <v>16</v>
      </c>
      <c r="AK95" s="259" t="s">
        <v>17</v>
      </c>
      <c r="AL95" s="259" t="s">
        <v>18</v>
      </c>
      <c r="AM95" s="259" t="s">
        <v>19</v>
      </c>
      <c r="AN95" s="259" t="s">
        <v>20</v>
      </c>
      <c r="AP95" s="820" t="s">
        <v>733</v>
      </c>
      <c r="AQ95" s="821"/>
      <c r="AR95" s="821"/>
      <c r="AS95" s="821"/>
      <c r="AT95" s="821"/>
      <c r="AU95" s="821"/>
      <c r="AV95" s="821"/>
    </row>
    <row r="96" spans="9:56" ht="31">
      <c r="J96" s="260" t="s">
        <v>734</v>
      </c>
      <c r="K96" s="260" t="s">
        <v>735</v>
      </c>
      <c r="L96" s="261" t="s">
        <v>496</v>
      </c>
      <c r="M96" s="261" t="s">
        <v>562</v>
      </c>
      <c r="N96" s="260">
        <v>1</v>
      </c>
      <c r="O96" s="260">
        <v>156.44</v>
      </c>
      <c r="P96" s="262">
        <f>N96*O96</f>
        <v>156.44</v>
      </c>
      <c r="R96" s="260" t="s">
        <v>734</v>
      </c>
      <c r="S96" s="260" t="s">
        <v>735</v>
      </c>
      <c r="T96" s="261" t="s">
        <v>496</v>
      </c>
      <c r="U96" s="261" t="s">
        <v>562</v>
      </c>
      <c r="V96" s="260"/>
      <c r="W96" s="260">
        <v>156.44</v>
      </c>
      <c r="X96" s="262">
        <f>V96*W96</f>
        <v>0</v>
      </c>
      <c r="Z96" s="260" t="s">
        <v>734</v>
      </c>
      <c r="AA96" s="260" t="s">
        <v>735</v>
      </c>
      <c r="AB96" s="261" t="s">
        <v>496</v>
      </c>
      <c r="AC96" s="261" t="s">
        <v>562</v>
      </c>
      <c r="AD96" s="260">
        <v>1</v>
      </c>
      <c r="AE96" s="260">
        <v>156.44</v>
      </c>
      <c r="AF96" s="262">
        <f>AD96*AE96</f>
        <v>156.44</v>
      </c>
      <c r="AH96" s="260" t="s">
        <v>734</v>
      </c>
      <c r="AI96" s="260" t="s">
        <v>735</v>
      </c>
      <c r="AJ96" s="261" t="s">
        <v>496</v>
      </c>
      <c r="AK96" s="261" t="s">
        <v>562</v>
      </c>
      <c r="AL96" s="260">
        <v>2</v>
      </c>
      <c r="AM96" s="260">
        <v>156.44</v>
      </c>
      <c r="AN96" s="262">
        <f>AL96*AM96</f>
        <v>312.88</v>
      </c>
      <c r="AP96" s="259" t="s">
        <v>2</v>
      </c>
      <c r="AQ96" s="259" t="s">
        <v>3</v>
      </c>
      <c r="AR96" s="259" t="s">
        <v>16</v>
      </c>
      <c r="AS96" s="259" t="s">
        <v>17</v>
      </c>
      <c r="AT96" s="259" t="s">
        <v>18</v>
      </c>
      <c r="AU96" s="259" t="s">
        <v>19</v>
      </c>
      <c r="AV96" s="259" t="s">
        <v>20</v>
      </c>
    </row>
    <row r="97" spans="10:56" ht="15.5">
      <c r="J97" s="260" t="s">
        <v>736</v>
      </c>
      <c r="K97" s="260" t="s">
        <v>735</v>
      </c>
      <c r="L97" s="261" t="s">
        <v>496</v>
      </c>
      <c r="M97" s="261" t="s">
        <v>562</v>
      </c>
      <c r="N97" s="260"/>
      <c r="O97" s="260">
        <v>194.68</v>
      </c>
      <c r="P97" s="262">
        <f>N97*O97</f>
        <v>0</v>
      </c>
      <c r="R97" s="260" t="s">
        <v>736</v>
      </c>
      <c r="S97" s="260" t="s">
        <v>735</v>
      </c>
      <c r="T97" s="261" t="s">
        <v>496</v>
      </c>
      <c r="U97" s="261" t="s">
        <v>562</v>
      </c>
      <c r="V97" s="260"/>
      <c r="W97" s="260">
        <v>194.68</v>
      </c>
      <c r="X97" s="262">
        <f>V97*W97</f>
        <v>0</v>
      </c>
      <c r="Z97" s="260" t="s">
        <v>736</v>
      </c>
      <c r="AA97" s="260" t="s">
        <v>735</v>
      </c>
      <c r="AB97" s="261" t="s">
        <v>496</v>
      </c>
      <c r="AC97" s="261" t="s">
        <v>562</v>
      </c>
      <c r="AD97" s="260">
        <v>3</v>
      </c>
      <c r="AE97" s="260">
        <v>194.68</v>
      </c>
      <c r="AF97" s="262">
        <f>AD97*AE97</f>
        <v>584.04</v>
      </c>
      <c r="AH97" s="260" t="s">
        <v>736</v>
      </c>
      <c r="AI97" s="260" t="s">
        <v>735</v>
      </c>
      <c r="AJ97" s="261" t="s">
        <v>496</v>
      </c>
      <c r="AK97" s="261" t="s">
        <v>562</v>
      </c>
      <c r="AL97" s="260"/>
      <c r="AM97" s="260">
        <v>194.68</v>
      </c>
      <c r="AN97" s="262">
        <f>AL97*AM97</f>
        <v>0</v>
      </c>
      <c r="AP97" s="260" t="s">
        <v>734</v>
      </c>
      <c r="AQ97" s="260" t="s">
        <v>735</v>
      </c>
      <c r="AR97" s="261" t="s">
        <v>496</v>
      </c>
      <c r="AS97" s="261" t="s">
        <v>562</v>
      </c>
      <c r="AT97" s="260">
        <v>17</v>
      </c>
      <c r="AU97" s="260">
        <v>156.44</v>
      </c>
      <c r="AV97" s="262">
        <f>AT97*AU97</f>
        <v>2659.48</v>
      </c>
    </row>
    <row r="98" spans="10:56" ht="15.5">
      <c r="J98" s="260" t="s">
        <v>737</v>
      </c>
      <c r="K98" s="260" t="s">
        <v>735</v>
      </c>
      <c r="L98" s="261" t="s">
        <v>496</v>
      </c>
      <c r="M98" s="261" t="s">
        <v>562</v>
      </c>
      <c r="N98" s="260"/>
      <c r="O98" s="260">
        <v>555.05999999999995</v>
      </c>
      <c r="P98" s="262">
        <f>N98*O98</f>
        <v>0</v>
      </c>
      <c r="R98" s="260" t="s">
        <v>737</v>
      </c>
      <c r="S98" s="260" t="s">
        <v>735</v>
      </c>
      <c r="T98" s="261" t="s">
        <v>496</v>
      </c>
      <c r="U98" s="261" t="s">
        <v>562</v>
      </c>
      <c r="V98" s="260"/>
      <c r="W98" s="260">
        <v>555.05999999999995</v>
      </c>
      <c r="X98" s="262">
        <f>V98*W98</f>
        <v>0</v>
      </c>
      <c r="Z98" s="260" t="s">
        <v>737</v>
      </c>
      <c r="AA98" s="260" t="s">
        <v>735</v>
      </c>
      <c r="AB98" s="261" t="s">
        <v>496</v>
      </c>
      <c r="AC98" s="261" t="s">
        <v>562</v>
      </c>
      <c r="AD98" s="260"/>
      <c r="AE98" s="260">
        <v>555.05999999999995</v>
      </c>
      <c r="AF98" s="262">
        <f>AD98*AE98</f>
        <v>0</v>
      </c>
      <c r="AH98" s="260" t="s">
        <v>737</v>
      </c>
      <c r="AI98" s="260" t="s">
        <v>735</v>
      </c>
      <c r="AJ98" s="261" t="s">
        <v>496</v>
      </c>
      <c r="AK98" s="261" t="s">
        <v>562</v>
      </c>
      <c r="AL98" s="260"/>
      <c r="AM98" s="260">
        <v>581.86</v>
      </c>
      <c r="AN98" s="262">
        <f>AL98*AM98</f>
        <v>0</v>
      </c>
      <c r="AP98" s="260" t="s">
        <v>736</v>
      </c>
      <c r="AQ98" s="260" t="s">
        <v>735</v>
      </c>
      <c r="AR98" s="261" t="s">
        <v>496</v>
      </c>
      <c r="AS98" s="261" t="s">
        <v>562</v>
      </c>
      <c r="AT98" s="260">
        <v>1</v>
      </c>
      <c r="AU98" s="260">
        <v>194.68</v>
      </c>
      <c r="AV98" s="262">
        <f>AT98*AU98</f>
        <v>194.68</v>
      </c>
    </row>
    <row r="99" spans="10:56" ht="18.75" customHeight="1">
      <c r="J99" s="260" t="s">
        <v>738</v>
      </c>
      <c r="K99" s="260" t="s">
        <v>735</v>
      </c>
      <c r="L99" s="261" t="s">
        <v>496</v>
      </c>
      <c r="M99" s="261" t="s">
        <v>562</v>
      </c>
      <c r="N99" s="260"/>
      <c r="O99" s="260">
        <v>148.41999999999999</v>
      </c>
      <c r="P99" s="262">
        <f>N99*O99</f>
        <v>0</v>
      </c>
      <c r="R99" s="260" t="s">
        <v>738</v>
      </c>
      <c r="S99" s="260" t="s">
        <v>735</v>
      </c>
      <c r="T99" s="261" t="s">
        <v>496</v>
      </c>
      <c r="U99" s="261" t="s">
        <v>562</v>
      </c>
      <c r="V99" s="260"/>
      <c r="W99" s="260">
        <v>148.41999999999999</v>
      </c>
      <c r="X99" s="262">
        <f>V99*W99</f>
        <v>0</v>
      </c>
      <c r="Z99" s="260" t="s">
        <v>738</v>
      </c>
      <c r="AA99" s="260" t="s">
        <v>735</v>
      </c>
      <c r="AB99" s="261" t="s">
        <v>496</v>
      </c>
      <c r="AC99" s="261" t="s">
        <v>562</v>
      </c>
      <c r="AD99" s="260"/>
      <c r="AE99" s="260">
        <v>148.41999999999999</v>
      </c>
      <c r="AF99" s="262">
        <f>AD99*AE99</f>
        <v>0</v>
      </c>
      <c r="AH99" s="260" t="s">
        <v>738</v>
      </c>
      <c r="AI99" s="260" t="s">
        <v>735</v>
      </c>
      <c r="AJ99" s="261" t="s">
        <v>496</v>
      </c>
      <c r="AK99" s="261" t="s">
        <v>562</v>
      </c>
      <c r="AL99" s="260"/>
      <c r="AM99" s="260">
        <v>173.66</v>
      </c>
      <c r="AN99" s="262">
        <f>AL99*AM99</f>
        <v>0</v>
      </c>
      <c r="AP99" s="260" t="s">
        <v>737</v>
      </c>
      <c r="AQ99" s="260" t="s">
        <v>735</v>
      </c>
      <c r="AR99" s="261" t="s">
        <v>496</v>
      </c>
      <c r="AS99" s="261" t="s">
        <v>562</v>
      </c>
      <c r="AT99" s="260"/>
      <c r="AU99" s="260">
        <v>581.86</v>
      </c>
      <c r="AV99" s="262">
        <f>AT99*AU99</f>
        <v>0</v>
      </c>
    </row>
    <row r="100" spans="10:56" ht="18.5">
      <c r="J100" s="795" t="s">
        <v>9</v>
      </c>
      <c r="K100" s="796"/>
      <c r="L100" s="796"/>
      <c r="M100" s="797"/>
      <c r="N100" s="265">
        <f>SUM(N96:N98)</f>
        <v>1</v>
      </c>
      <c r="O100" s="266"/>
      <c r="P100" s="266">
        <f>SUM(P96:P98)</f>
        <v>156.44</v>
      </c>
      <c r="R100" s="795" t="s">
        <v>9</v>
      </c>
      <c r="S100" s="796"/>
      <c r="T100" s="796"/>
      <c r="U100" s="797"/>
      <c r="V100" s="265">
        <f>SUM(V96:V98)</f>
        <v>0</v>
      </c>
      <c r="W100" s="266"/>
      <c r="X100" s="266">
        <f>SUM(X96:X98)</f>
        <v>0</v>
      </c>
      <c r="Z100" s="795" t="s">
        <v>9</v>
      </c>
      <c r="AA100" s="796"/>
      <c r="AB100" s="796"/>
      <c r="AC100" s="797"/>
      <c r="AD100" s="265">
        <f>SUM(AD96:AD98)</f>
        <v>4</v>
      </c>
      <c r="AE100" s="266"/>
      <c r="AF100" s="266">
        <f>SUM(AF96:AF98)</f>
        <v>740.48</v>
      </c>
      <c r="AH100" s="795" t="s">
        <v>9</v>
      </c>
      <c r="AI100" s="796"/>
      <c r="AJ100" s="796"/>
      <c r="AK100" s="797"/>
      <c r="AL100" s="265">
        <f>SUM(AL96:AL98)</f>
        <v>2</v>
      </c>
      <c r="AM100" s="266"/>
      <c r="AN100" s="266">
        <f>SUM(AN96:AN98)</f>
        <v>312.88</v>
      </c>
      <c r="AP100" s="260" t="s">
        <v>738</v>
      </c>
      <c r="AQ100" s="260" t="s">
        <v>735</v>
      </c>
      <c r="AR100" s="261" t="s">
        <v>496</v>
      </c>
      <c r="AS100" s="261" t="s">
        <v>562</v>
      </c>
      <c r="AT100" s="260"/>
      <c r="AU100" s="260">
        <v>173.66</v>
      </c>
      <c r="AV100" s="262">
        <f>AT100*AU100</f>
        <v>0</v>
      </c>
    </row>
    <row r="101" spans="10:56" ht="18.5">
      <c r="AP101" s="795" t="s">
        <v>9</v>
      </c>
      <c r="AQ101" s="796"/>
      <c r="AR101" s="796"/>
      <c r="AS101" s="797"/>
      <c r="AT101" s="265">
        <f>SUM(AT97:AT99)</f>
        <v>18</v>
      </c>
      <c r="AU101" s="266"/>
      <c r="AV101" s="266">
        <f>SUM(AV97:AV99)</f>
        <v>2854.16</v>
      </c>
    </row>
    <row r="105" spans="10:56" ht="27.75" customHeight="1">
      <c r="R105" s="812" t="s">
        <v>739</v>
      </c>
      <c r="S105" s="813"/>
      <c r="T105" s="813"/>
      <c r="U105" s="814"/>
      <c r="Z105" s="818" t="s">
        <v>740</v>
      </c>
      <c r="AA105" s="819"/>
      <c r="AB105" s="819"/>
      <c r="AD105" s="818" t="s">
        <v>741</v>
      </c>
      <c r="AE105" s="819"/>
      <c r="AF105" s="819"/>
      <c r="AH105" s="820" t="s">
        <v>742</v>
      </c>
      <c r="AI105" s="821"/>
      <c r="AJ105" s="821"/>
      <c r="AK105" s="821"/>
      <c r="AL105" s="821"/>
      <c r="AM105" s="821"/>
      <c r="AN105" s="821"/>
      <c r="AP105" s="820" t="s">
        <v>743</v>
      </c>
      <c r="AQ105" s="821"/>
      <c r="AR105" s="821"/>
      <c r="AS105" s="821"/>
      <c r="AT105" s="821"/>
      <c r="AU105" s="821"/>
      <c r="AV105" s="821"/>
      <c r="AX105" s="820" t="s">
        <v>744</v>
      </c>
      <c r="AY105" s="821"/>
      <c r="AZ105" s="821"/>
      <c r="BA105" s="821"/>
      <c r="BB105" s="821"/>
      <c r="BC105" s="821"/>
      <c r="BD105" s="821"/>
    </row>
    <row r="106" spans="10:56" ht="31.5" customHeight="1">
      <c r="R106" s="259" t="s">
        <v>745</v>
      </c>
      <c r="S106" s="259" t="s">
        <v>358</v>
      </c>
      <c r="T106" s="259" t="s">
        <v>359</v>
      </c>
      <c r="U106" s="259" t="s">
        <v>746</v>
      </c>
      <c r="Z106" s="259" t="s">
        <v>747</v>
      </c>
      <c r="AA106" s="259" t="s">
        <v>595</v>
      </c>
      <c r="AB106" s="259" t="s">
        <v>596</v>
      </c>
      <c r="AD106" s="259" t="s">
        <v>747</v>
      </c>
      <c r="AE106" s="259" t="s">
        <v>595</v>
      </c>
      <c r="AF106" s="259" t="s">
        <v>596</v>
      </c>
      <c r="AH106" s="259" t="s">
        <v>2</v>
      </c>
      <c r="AI106" s="259" t="s">
        <v>3</v>
      </c>
      <c r="AJ106" s="259" t="s">
        <v>16</v>
      </c>
      <c r="AK106" s="259" t="s">
        <v>17</v>
      </c>
      <c r="AL106" s="259" t="s">
        <v>18</v>
      </c>
      <c r="AM106" s="259" t="s">
        <v>19</v>
      </c>
      <c r="AN106" s="259" t="s">
        <v>20</v>
      </c>
      <c r="AP106" s="259" t="s">
        <v>2</v>
      </c>
      <c r="AQ106" s="259" t="s">
        <v>3</v>
      </c>
      <c r="AR106" s="259" t="s">
        <v>16</v>
      </c>
      <c r="AS106" s="259" t="s">
        <v>17</v>
      </c>
      <c r="AT106" s="259" t="s">
        <v>18</v>
      </c>
      <c r="AU106" s="259" t="s">
        <v>19</v>
      </c>
      <c r="AV106" s="259" t="s">
        <v>20</v>
      </c>
      <c r="AX106" s="259" t="s">
        <v>2</v>
      </c>
      <c r="AY106" s="259" t="s">
        <v>3</v>
      </c>
      <c r="AZ106" s="259" t="s">
        <v>16</v>
      </c>
      <c r="BA106" s="259" t="s">
        <v>17</v>
      </c>
      <c r="BB106" s="259" t="s">
        <v>18</v>
      </c>
      <c r="BC106" s="259" t="s">
        <v>19</v>
      </c>
      <c r="BD106" s="259" t="s">
        <v>20</v>
      </c>
    </row>
    <row r="107" spans="10:56" ht="15.5">
      <c r="R107" s="400" t="s">
        <v>748</v>
      </c>
      <c r="S107" s="400">
        <v>50416.58</v>
      </c>
      <c r="T107" s="400">
        <v>54805.05</v>
      </c>
      <c r="U107" s="401">
        <f>(T107-S107)/S107</f>
        <v>8.7044182687520677E-2</v>
      </c>
      <c r="Z107" s="210">
        <v>54805.05</v>
      </c>
      <c r="AA107" s="211">
        <v>4</v>
      </c>
      <c r="AB107" s="210">
        <f>Z107/(365.25/12)*AA107</f>
        <v>7202.3063655030801</v>
      </c>
      <c r="AD107" s="210">
        <v>0</v>
      </c>
      <c r="AE107" s="211">
        <v>4</v>
      </c>
      <c r="AF107" s="210">
        <f>AD107/(365.25/12)*AE107</f>
        <v>0</v>
      </c>
      <c r="AH107" s="260" t="s">
        <v>560</v>
      </c>
      <c r="AI107" s="260" t="s">
        <v>22</v>
      </c>
      <c r="AJ107" s="261" t="s">
        <v>496</v>
      </c>
      <c r="AK107" s="261" t="s">
        <v>492</v>
      </c>
      <c r="AL107" s="260"/>
      <c r="AM107" s="262">
        <v>142.86000000000001</v>
      </c>
      <c r="AN107" s="262">
        <f t="shared" ref="AN107:AN114" si="34">AL107*AM107</f>
        <v>0</v>
      </c>
      <c r="AP107" s="260" t="s">
        <v>560</v>
      </c>
      <c r="AQ107" s="260" t="s">
        <v>22</v>
      </c>
      <c r="AR107" s="261" t="s">
        <v>496</v>
      </c>
      <c r="AS107" s="261" t="s">
        <v>492</v>
      </c>
      <c r="AT107" s="260"/>
      <c r="AU107" s="262">
        <v>142.86000000000001</v>
      </c>
      <c r="AV107" s="262">
        <f t="shared" ref="AV107:AV114" si="35">AT107*AU107</f>
        <v>0</v>
      </c>
      <c r="AX107" s="260" t="s">
        <v>560</v>
      </c>
      <c r="AY107" s="260" t="s">
        <v>22</v>
      </c>
      <c r="AZ107" s="261" t="s">
        <v>496</v>
      </c>
      <c r="BA107" s="261" t="s">
        <v>492</v>
      </c>
      <c r="BB107" s="260"/>
      <c r="BC107" s="262">
        <v>142.86000000000001</v>
      </c>
      <c r="BD107" s="262">
        <f t="shared" ref="BD107:BD114" si="36">BB107*BC107</f>
        <v>0</v>
      </c>
    </row>
    <row r="108" spans="10:56" ht="15.65" customHeight="1">
      <c r="Z108" s="210">
        <v>141917.44</v>
      </c>
      <c r="AA108" s="211">
        <f>(365.25/12)-AA107</f>
        <v>26.4375</v>
      </c>
      <c r="AB108" s="210">
        <f>(Z108/(365.25/12))*AA108</f>
        <v>123267.09880903491</v>
      </c>
      <c r="AD108" s="210">
        <v>7994.6986728149541</v>
      </c>
      <c r="AE108" s="211">
        <f>(365.25/12)-AE107</f>
        <v>26.4375</v>
      </c>
      <c r="AF108" s="210">
        <f>(AD108/(365.25/12))*AE108</f>
        <v>6944.0606542109344</v>
      </c>
      <c r="AH108" s="260" t="s">
        <v>560</v>
      </c>
      <c r="AI108" s="260" t="s">
        <v>22</v>
      </c>
      <c r="AJ108" s="261" t="s">
        <v>83</v>
      </c>
      <c r="AK108" s="261" t="s">
        <v>538</v>
      </c>
      <c r="AL108" s="260">
        <v>1</v>
      </c>
      <c r="AM108" s="262">
        <v>142.86000000000001</v>
      </c>
      <c r="AN108" s="262">
        <f t="shared" si="34"/>
        <v>142.86000000000001</v>
      </c>
      <c r="AP108" s="260" t="s">
        <v>560</v>
      </c>
      <c r="AQ108" s="260" t="s">
        <v>22</v>
      </c>
      <c r="AR108" s="261" t="s">
        <v>83</v>
      </c>
      <c r="AS108" s="261" t="s">
        <v>538</v>
      </c>
      <c r="AT108" s="260">
        <v>1</v>
      </c>
      <c r="AU108" s="262">
        <v>142.86000000000001</v>
      </c>
      <c r="AV108" s="262">
        <f t="shared" si="35"/>
        <v>142.86000000000001</v>
      </c>
      <c r="AX108" s="260" t="s">
        <v>560</v>
      </c>
      <c r="AY108" s="260" t="s">
        <v>22</v>
      </c>
      <c r="AZ108" s="261" t="s">
        <v>83</v>
      </c>
      <c r="BA108" s="261" t="s">
        <v>538</v>
      </c>
      <c r="BB108" s="260">
        <v>2</v>
      </c>
      <c r="BC108" s="262">
        <v>142.86000000000001</v>
      </c>
      <c r="BD108" s="262">
        <f t="shared" si="36"/>
        <v>285.72000000000003</v>
      </c>
    </row>
    <row r="109" spans="10:56" ht="31.5" customHeight="1">
      <c r="R109" s="259" t="s">
        <v>745</v>
      </c>
      <c r="S109" s="259" t="s">
        <v>580</v>
      </c>
      <c r="T109" s="259" t="s">
        <v>749</v>
      </c>
      <c r="U109" s="259" t="s">
        <v>750</v>
      </c>
      <c r="V109" s="259" t="s">
        <v>751</v>
      </c>
      <c r="AA109" s="460"/>
      <c r="AB109" s="461">
        <f>AB108+AB107</f>
        <v>130469.405174538</v>
      </c>
      <c r="AE109" s="460"/>
      <c r="AF109" s="461">
        <f>AF108+AF107</f>
        <v>6944.0606542109344</v>
      </c>
      <c r="AH109" s="260" t="s">
        <v>560</v>
      </c>
      <c r="AI109" s="260" t="s">
        <v>22</v>
      </c>
      <c r="AJ109" s="261">
        <v>0.45833333333333331</v>
      </c>
      <c r="AK109" s="261">
        <v>0.80555555555555558</v>
      </c>
      <c r="AL109" s="260">
        <v>1</v>
      </c>
      <c r="AM109" s="262">
        <v>142.86000000000001</v>
      </c>
      <c r="AN109" s="262">
        <f t="shared" si="34"/>
        <v>142.86000000000001</v>
      </c>
      <c r="AP109" s="260" t="s">
        <v>560</v>
      </c>
      <c r="AQ109" s="260" t="s">
        <v>22</v>
      </c>
      <c r="AR109" s="261">
        <v>0.45833333333333331</v>
      </c>
      <c r="AS109" s="261">
        <v>0.80555555555555558</v>
      </c>
      <c r="AT109" s="260">
        <v>3</v>
      </c>
      <c r="AU109" s="262">
        <v>142.86000000000001</v>
      </c>
      <c r="AV109" s="262">
        <f t="shared" si="35"/>
        <v>428.58000000000004</v>
      </c>
      <c r="AX109" s="260" t="s">
        <v>560</v>
      </c>
      <c r="AY109" s="260" t="s">
        <v>22</v>
      </c>
      <c r="AZ109" s="261">
        <v>0.45833333333333331</v>
      </c>
      <c r="BA109" s="261">
        <v>0.80555555555555558</v>
      </c>
      <c r="BB109" s="260">
        <v>6</v>
      </c>
      <c r="BC109" s="262">
        <v>142.86000000000001</v>
      </c>
      <c r="BD109" s="262">
        <f t="shared" si="36"/>
        <v>857.16000000000008</v>
      </c>
    </row>
    <row r="110" spans="10:56" ht="14.5" customHeight="1">
      <c r="R110" s="400" t="s">
        <v>748</v>
      </c>
      <c r="S110" s="403">
        <v>45658</v>
      </c>
      <c r="T110" s="400">
        <v>50416.58</v>
      </c>
      <c r="U110" s="404">
        <f>U107</f>
        <v>8.7044182687520677E-2</v>
      </c>
      <c r="V110" s="405">
        <f t="shared" ref="V110" si="37">U110*T110</f>
        <v>4388.4700000000012</v>
      </c>
      <c r="AH110" s="260" t="s">
        <v>560</v>
      </c>
      <c r="AI110" s="260" t="s">
        <v>22</v>
      </c>
      <c r="AJ110" s="261" t="s">
        <v>561</v>
      </c>
      <c r="AK110" s="261" t="s">
        <v>501</v>
      </c>
      <c r="AL110" s="260"/>
      <c r="AM110" s="262">
        <v>144.13</v>
      </c>
      <c r="AN110" s="262">
        <f t="shared" si="34"/>
        <v>0</v>
      </c>
      <c r="AP110" s="260" t="s">
        <v>560</v>
      </c>
      <c r="AQ110" s="260" t="s">
        <v>22</v>
      </c>
      <c r="AR110" s="261" t="s">
        <v>561</v>
      </c>
      <c r="AS110" s="261" t="s">
        <v>501</v>
      </c>
      <c r="AT110" s="260"/>
      <c r="AU110" s="262">
        <v>144.13</v>
      </c>
      <c r="AV110" s="262">
        <f t="shared" si="35"/>
        <v>0</v>
      </c>
      <c r="AX110" s="260" t="s">
        <v>560</v>
      </c>
      <c r="AY110" s="260" t="s">
        <v>22</v>
      </c>
      <c r="AZ110" s="261" t="s">
        <v>561</v>
      </c>
      <c r="BA110" s="261" t="s">
        <v>501</v>
      </c>
      <c r="BB110" s="260"/>
      <c r="BC110" s="262">
        <v>144.13</v>
      </c>
      <c r="BD110" s="262">
        <f t="shared" si="36"/>
        <v>0</v>
      </c>
    </row>
    <row r="111" spans="10:56" ht="14.5" customHeight="1">
      <c r="R111" s="400" t="s">
        <v>748</v>
      </c>
      <c r="S111" s="403">
        <v>45690</v>
      </c>
      <c r="T111" s="39">
        <v>47638.29</v>
      </c>
      <c r="Z111" s="815" t="s">
        <v>752</v>
      </c>
      <c r="AA111" s="816"/>
      <c r="AB111" s="816"/>
      <c r="AC111" s="816"/>
      <c r="AD111" s="817"/>
      <c r="AH111" s="260" t="s">
        <v>560</v>
      </c>
      <c r="AI111" s="260" t="s">
        <v>22</v>
      </c>
      <c r="AJ111" s="261" t="s">
        <v>562</v>
      </c>
      <c r="AK111" s="261" t="s">
        <v>563</v>
      </c>
      <c r="AL111" s="260">
        <v>1</v>
      </c>
      <c r="AM111" s="262">
        <v>147.96</v>
      </c>
      <c r="AN111" s="262">
        <f t="shared" si="34"/>
        <v>147.96</v>
      </c>
      <c r="AP111" s="260" t="s">
        <v>560</v>
      </c>
      <c r="AQ111" s="260" t="s">
        <v>22</v>
      </c>
      <c r="AR111" s="261" t="s">
        <v>562</v>
      </c>
      <c r="AS111" s="261" t="s">
        <v>563</v>
      </c>
      <c r="AT111" s="260">
        <v>2</v>
      </c>
      <c r="AU111" s="262">
        <v>147.96</v>
      </c>
      <c r="AV111" s="262">
        <f t="shared" si="35"/>
        <v>295.92</v>
      </c>
      <c r="AX111" s="260" t="s">
        <v>560</v>
      </c>
      <c r="AY111" s="260" t="s">
        <v>22</v>
      </c>
      <c r="AZ111" s="261" t="s">
        <v>562</v>
      </c>
      <c r="BA111" s="261" t="s">
        <v>563</v>
      </c>
      <c r="BB111" s="260">
        <v>1</v>
      </c>
      <c r="BC111" s="262">
        <v>147.96</v>
      </c>
      <c r="BD111" s="262">
        <f t="shared" si="36"/>
        <v>147.96</v>
      </c>
    </row>
    <row r="112" spans="10:56" ht="31" customHeight="1">
      <c r="Z112" s="393" t="s">
        <v>697</v>
      </c>
      <c r="AA112" s="394" t="s">
        <v>594</v>
      </c>
      <c r="AB112" s="394" t="s">
        <v>668</v>
      </c>
      <c r="AC112" s="394" t="s">
        <v>669</v>
      </c>
      <c r="AD112" s="394" t="s">
        <v>670</v>
      </c>
      <c r="AH112" s="260" t="s">
        <v>37</v>
      </c>
      <c r="AI112" s="260" t="s">
        <v>22</v>
      </c>
      <c r="AJ112" s="261" t="s">
        <v>498</v>
      </c>
      <c r="AK112" s="261" t="s">
        <v>490</v>
      </c>
      <c r="AL112" s="260">
        <v>1</v>
      </c>
      <c r="AM112" s="262">
        <v>165.9</v>
      </c>
      <c r="AN112" s="262">
        <f t="shared" si="34"/>
        <v>165.9</v>
      </c>
      <c r="AP112" s="260" t="s">
        <v>37</v>
      </c>
      <c r="AQ112" s="260" t="s">
        <v>22</v>
      </c>
      <c r="AR112" s="261" t="s">
        <v>498</v>
      </c>
      <c r="AS112" s="261" t="s">
        <v>490</v>
      </c>
      <c r="AT112" s="260"/>
      <c r="AU112" s="262">
        <v>165.9</v>
      </c>
      <c r="AV112" s="262">
        <f t="shared" si="35"/>
        <v>0</v>
      </c>
      <c r="AX112" s="260" t="s">
        <v>37</v>
      </c>
      <c r="AY112" s="260" t="s">
        <v>22</v>
      </c>
      <c r="AZ112" s="261" t="s">
        <v>498</v>
      </c>
      <c r="BA112" s="261" t="s">
        <v>490</v>
      </c>
      <c r="BB112" s="260"/>
      <c r="BC112" s="262">
        <v>165.9</v>
      </c>
      <c r="BD112" s="262">
        <f t="shared" si="36"/>
        <v>0</v>
      </c>
    </row>
    <row r="113" spans="18:56" ht="15.65" customHeight="1">
      <c r="Z113" s="395" t="s">
        <v>672</v>
      </c>
      <c r="AA113" s="396">
        <v>232576.47</v>
      </c>
      <c r="AB113" s="397">
        <f>38-15</f>
        <v>23</v>
      </c>
      <c r="AC113" s="396">
        <v>224034.21</v>
      </c>
      <c r="AD113" s="396">
        <f>AC113-AA113</f>
        <v>-8542.2600000000093</v>
      </c>
      <c r="AH113" s="260" t="s">
        <v>37</v>
      </c>
      <c r="AI113" s="260" t="s">
        <v>22</v>
      </c>
      <c r="AJ113" s="261" t="s">
        <v>562</v>
      </c>
      <c r="AK113" s="261" t="s">
        <v>563</v>
      </c>
      <c r="AL113" s="260"/>
      <c r="AM113" s="262">
        <v>171.95</v>
      </c>
      <c r="AN113" s="262">
        <f t="shared" si="34"/>
        <v>0</v>
      </c>
      <c r="AP113" s="260" t="s">
        <v>37</v>
      </c>
      <c r="AQ113" s="260" t="s">
        <v>22</v>
      </c>
      <c r="AR113" s="261" t="s">
        <v>562</v>
      </c>
      <c r="AS113" s="261" t="s">
        <v>563</v>
      </c>
      <c r="AT113" s="260"/>
      <c r="AU113" s="262">
        <v>171.95</v>
      </c>
      <c r="AV113" s="262">
        <f t="shared" si="35"/>
        <v>0</v>
      </c>
      <c r="AX113" s="260" t="s">
        <v>37</v>
      </c>
      <c r="AY113" s="260" t="s">
        <v>22</v>
      </c>
      <c r="AZ113" s="261" t="s">
        <v>562</v>
      </c>
      <c r="BA113" s="261" t="s">
        <v>563</v>
      </c>
      <c r="BB113" s="260"/>
      <c r="BC113" s="262">
        <v>171.95</v>
      </c>
      <c r="BD113" s="262">
        <f t="shared" si="36"/>
        <v>0</v>
      </c>
    </row>
    <row r="114" spans="18:56" ht="14.5" customHeight="1">
      <c r="AH114" s="260" t="s">
        <v>564</v>
      </c>
      <c r="AI114" s="260" t="s">
        <v>22</v>
      </c>
      <c r="AJ114" s="261" t="s">
        <v>557</v>
      </c>
      <c r="AK114" s="261" t="s">
        <v>565</v>
      </c>
      <c r="AL114" s="260"/>
      <c r="AM114" s="262">
        <v>187.84</v>
      </c>
      <c r="AN114" s="262">
        <f t="shared" si="34"/>
        <v>0</v>
      </c>
      <c r="AP114" s="260" t="s">
        <v>564</v>
      </c>
      <c r="AQ114" s="260" t="s">
        <v>22</v>
      </c>
      <c r="AR114" s="261" t="s">
        <v>557</v>
      </c>
      <c r="AS114" s="261" t="s">
        <v>565</v>
      </c>
      <c r="AT114" s="260"/>
      <c r="AU114" s="262">
        <v>187.84</v>
      </c>
      <c r="AV114" s="262">
        <f t="shared" si="35"/>
        <v>0</v>
      </c>
      <c r="AX114" s="260" t="s">
        <v>564</v>
      </c>
      <c r="AY114" s="260" t="s">
        <v>22</v>
      </c>
      <c r="AZ114" s="261" t="s">
        <v>557</v>
      </c>
      <c r="BA114" s="261" t="s">
        <v>565</v>
      </c>
      <c r="BB114" s="260"/>
      <c r="BC114" s="262">
        <v>187.84</v>
      </c>
      <c r="BD114" s="262">
        <f t="shared" si="36"/>
        <v>0</v>
      </c>
    </row>
    <row r="115" spans="18:56" ht="14.5" customHeight="1">
      <c r="R115" s="400" t="s">
        <v>753</v>
      </c>
      <c r="S115" s="403">
        <v>45658</v>
      </c>
      <c r="T115" s="400">
        <v>1605.969158174782</v>
      </c>
      <c r="U115" s="404">
        <f>U107</f>
        <v>8.7044182687520677E-2</v>
      </c>
      <c r="V115" s="405">
        <f>U115*T115</f>
        <v>139.79027279468951</v>
      </c>
      <c r="AH115" s="795" t="s">
        <v>9</v>
      </c>
      <c r="AI115" s="796"/>
      <c r="AJ115" s="796"/>
      <c r="AK115" s="797"/>
      <c r="AL115" s="265">
        <f>SUM(AL107:AL114)</f>
        <v>4</v>
      </c>
      <c r="AM115" s="266"/>
      <c r="AN115" s="266">
        <f>SUM(AN107:AN114)</f>
        <v>599.58000000000004</v>
      </c>
      <c r="AP115" s="795" t="s">
        <v>9</v>
      </c>
      <c r="AQ115" s="796"/>
      <c r="AR115" s="796"/>
      <c r="AS115" s="797"/>
      <c r="AT115" s="265">
        <f>SUM(AT107:AT114)</f>
        <v>6</v>
      </c>
      <c r="AU115" s="266"/>
      <c r="AV115" s="266">
        <f>SUM(AV107:AV114)</f>
        <v>867.36000000000013</v>
      </c>
      <c r="AX115" s="795" t="s">
        <v>9</v>
      </c>
      <c r="AY115" s="796"/>
      <c r="AZ115" s="796"/>
      <c r="BA115" s="797"/>
      <c r="BB115" s="265">
        <f>SUM(BB107:BB114)</f>
        <v>9</v>
      </c>
      <c r="BC115" s="266"/>
      <c r="BD115" s="266">
        <f>SUM(BD107:BD114)</f>
        <v>1290.8400000000001</v>
      </c>
    </row>
    <row r="116" spans="18:56">
      <c r="V116" s="426">
        <f>SUM(V110:V115)</f>
        <v>4528.2602727946905</v>
      </c>
      <c r="Z116" s="815" t="s">
        <v>754</v>
      </c>
      <c r="AA116" s="816"/>
      <c r="AB116" s="816"/>
      <c r="AC116" s="816"/>
      <c r="AD116" s="817"/>
    </row>
    <row r="117" spans="18:56" ht="31">
      <c r="Z117" s="393" t="s">
        <v>697</v>
      </c>
      <c r="AA117" s="394" t="s">
        <v>594</v>
      </c>
      <c r="AB117" s="394" t="s">
        <v>668</v>
      </c>
      <c r="AC117" s="394" t="s">
        <v>669</v>
      </c>
      <c r="AD117" s="394" t="s">
        <v>670</v>
      </c>
    </row>
    <row r="118" spans="18:56" ht="15.5">
      <c r="Z118" s="395" t="s">
        <v>673</v>
      </c>
      <c r="AA118" s="396">
        <v>232576.47</v>
      </c>
      <c r="AB118" s="397">
        <f>38-29</f>
        <v>9</v>
      </c>
      <c r="AC118" s="396">
        <v>229233.85</v>
      </c>
      <c r="AD118" s="396">
        <f>AC118-AA118</f>
        <v>-3342.6199999999953</v>
      </c>
    </row>
    <row r="121" spans="18:56" ht="18.5">
      <c r="R121" s="812" t="s">
        <v>739</v>
      </c>
      <c r="S121" s="813"/>
      <c r="T121" s="813"/>
      <c r="U121" s="814"/>
      <c r="AH121" s="812" t="s">
        <v>755</v>
      </c>
      <c r="AI121" s="813"/>
      <c r="AJ121" s="813"/>
      <c r="AK121" s="814"/>
      <c r="AX121" s="812" t="s">
        <v>756</v>
      </c>
      <c r="AY121" s="813"/>
      <c r="AZ121" s="813"/>
      <c r="BA121" s="814"/>
    </row>
    <row r="122" spans="18:56" ht="15.5">
      <c r="R122" s="259" t="s">
        <v>745</v>
      </c>
      <c r="S122" s="259" t="s">
        <v>358</v>
      </c>
      <c r="T122" s="259" t="s">
        <v>359</v>
      </c>
      <c r="U122" s="259" t="s">
        <v>746</v>
      </c>
      <c r="AH122" s="259" t="s">
        <v>745</v>
      </c>
      <c r="AI122" s="259" t="s">
        <v>358</v>
      </c>
      <c r="AJ122" s="259" t="s">
        <v>359</v>
      </c>
      <c r="AK122" s="259" t="s">
        <v>746</v>
      </c>
      <c r="AX122" s="259" t="s">
        <v>745</v>
      </c>
      <c r="AY122" s="259" t="s">
        <v>358</v>
      </c>
      <c r="AZ122" s="259" t="s">
        <v>359</v>
      </c>
      <c r="BA122" s="259" t="s">
        <v>746</v>
      </c>
    </row>
    <row r="123" spans="18:56">
      <c r="R123" s="400" t="s">
        <v>748</v>
      </c>
      <c r="S123" s="400">
        <v>203123.47</v>
      </c>
      <c r="T123" s="400">
        <v>218463.16</v>
      </c>
      <c r="U123" s="401">
        <f>(T123-S123)/S123</f>
        <v>7.5519042678819939E-2</v>
      </c>
      <c r="AH123" s="432" t="s">
        <v>757</v>
      </c>
      <c r="AI123" s="432">
        <v>203123.47</v>
      </c>
      <c r="AJ123" s="432">
        <v>232576.47</v>
      </c>
      <c r="AK123" s="433">
        <f>(AJ123-AI123)/AI123</f>
        <v>0.14500047680359143</v>
      </c>
      <c r="AX123" s="432"/>
      <c r="AY123" s="432"/>
      <c r="AZ123" s="432"/>
      <c r="BA123" s="433" t="e">
        <f>(AZ123-AY123)/AY123</f>
        <v>#DIV/0!</v>
      </c>
    </row>
    <row r="124" spans="18:56">
      <c r="R124" s="514"/>
      <c r="S124" s="514"/>
      <c r="T124" s="514"/>
      <c r="U124" s="515"/>
      <c r="AH124" s="432" t="s">
        <v>758</v>
      </c>
      <c r="AI124" s="432">
        <v>203123.47</v>
      </c>
      <c r="AJ124" s="516">
        <v>218463.1613279568</v>
      </c>
      <c r="AK124" s="433">
        <f>(AJ124-AI124)/AI124</f>
        <v>7.5519049216502626E-2</v>
      </c>
      <c r="AX124" s="432"/>
      <c r="AY124" s="432"/>
      <c r="AZ124" s="516"/>
      <c r="BA124" s="433" t="e">
        <f>(AZ124-AY124)/AY124</f>
        <v>#DIV/0!</v>
      </c>
    </row>
    <row r="126" spans="18:56" ht="31">
      <c r="R126" s="259" t="s">
        <v>745</v>
      </c>
      <c r="S126" s="259" t="s">
        <v>580</v>
      </c>
      <c r="T126" s="259" t="s">
        <v>749</v>
      </c>
      <c r="U126" s="259" t="s">
        <v>750</v>
      </c>
      <c r="V126" s="259" t="s">
        <v>751</v>
      </c>
      <c r="AH126" s="259" t="s">
        <v>745</v>
      </c>
      <c r="AI126" s="388" t="s">
        <v>759</v>
      </c>
      <c r="AJ126" s="388" t="s">
        <v>760</v>
      </c>
      <c r="AK126" s="259" t="s">
        <v>749</v>
      </c>
      <c r="AL126" s="259" t="s">
        <v>750</v>
      </c>
      <c r="AM126" s="259" t="s">
        <v>751</v>
      </c>
      <c r="AX126" s="259" t="s">
        <v>745</v>
      </c>
      <c r="AY126" s="388" t="s">
        <v>759</v>
      </c>
      <c r="AZ126" s="388" t="s">
        <v>760</v>
      </c>
      <c r="BA126" s="259" t="s">
        <v>749</v>
      </c>
      <c r="BB126" s="259" t="s">
        <v>750</v>
      </c>
      <c r="BC126" s="259" t="s">
        <v>751</v>
      </c>
    </row>
    <row r="127" spans="18:56">
      <c r="R127" s="400" t="s">
        <v>748</v>
      </c>
      <c r="S127" s="403">
        <v>45658</v>
      </c>
      <c r="T127" s="400">
        <v>194779.67</v>
      </c>
      <c r="U127" s="404">
        <f>U123</f>
        <v>7.5519042678819939E-2</v>
      </c>
      <c r="V127" s="405"/>
      <c r="AH127" s="432" t="s">
        <v>88</v>
      </c>
      <c r="AI127" s="440">
        <v>45658</v>
      </c>
      <c r="AJ127" s="440">
        <v>45658</v>
      </c>
      <c r="AK127" s="438">
        <v>194779.67</v>
      </c>
      <c r="AL127" s="404">
        <f>$AK$124</f>
        <v>7.5519049216502626E-2</v>
      </c>
      <c r="AM127" s="405">
        <f>AL127*AK127</f>
        <v>14709.57548510414</v>
      </c>
      <c r="AX127" s="432"/>
      <c r="AY127" s="440"/>
      <c r="AZ127" s="440"/>
      <c r="BA127" s="438"/>
      <c r="BB127" s="404">
        <f>$AK$124</f>
        <v>7.5519049216502626E-2</v>
      </c>
      <c r="BC127" s="405">
        <f>BB127*BA127</f>
        <v>0</v>
      </c>
    </row>
    <row r="128" spans="18:56">
      <c r="R128" s="400" t="s">
        <v>748</v>
      </c>
      <c r="S128" s="403" t="s">
        <v>761</v>
      </c>
      <c r="T128" s="400">
        <v>356779.01</v>
      </c>
      <c r="U128" s="404">
        <f>U123</f>
        <v>7.5519042678819939E-2</v>
      </c>
      <c r="V128" s="405">
        <f>U128*T128</f>
        <v>26943.609283097128</v>
      </c>
      <c r="AH128" s="432" t="s">
        <v>88</v>
      </c>
      <c r="AI128" s="440">
        <v>45689</v>
      </c>
      <c r="AJ128" s="440">
        <v>45689</v>
      </c>
      <c r="AK128" s="438">
        <v>175642.98</v>
      </c>
      <c r="AL128" s="404">
        <f>$AK$124</f>
        <v>7.5519049216502626E-2</v>
      </c>
      <c r="AM128" s="405">
        <f>AL128*AK128</f>
        <v>13264.390851153188</v>
      </c>
      <c r="AX128" s="432"/>
      <c r="AY128" s="440"/>
      <c r="AZ128" s="440"/>
      <c r="BA128" s="438"/>
      <c r="BB128" s="404">
        <f>$AK$124</f>
        <v>7.5519049216502626E-2</v>
      </c>
      <c r="BC128" s="405">
        <f>BB128*BA128</f>
        <v>0</v>
      </c>
    </row>
    <row r="129" spans="18:55">
      <c r="V129" s="444">
        <f>10458.17*2</f>
        <v>20916.34</v>
      </c>
      <c r="AH129" s="432" t="s">
        <v>88</v>
      </c>
      <c r="AI129" s="440">
        <v>45717</v>
      </c>
      <c r="AJ129" s="440">
        <v>45717</v>
      </c>
      <c r="AK129" s="438">
        <v>181136.03</v>
      </c>
      <c r="AL129" s="404">
        <f>$AK$124</f>
        <v>7.5519049216502626E-2</v>
      </c>
      <c r="AM129" s="405">
        <f>AL129*AK129</f>
        <v>13679.220764451897</v>
      </c>
      <c r="AX129" s="432"/>
      <c r="AY129" s="440"/>
      <c r="AZ129" s="440"/>
      <c r="BA129" s="438"/>
      <c r="BB129" s="404">
        <f>$AK$124</f>
        <v>7.5519049216502626E-2</v>
      </c>
      <c r="BC129" s="405">
        <f>BB129*BA129</f>
        <v>0</v>
      </c>
    </row>
    <row r="130" spans="18:55">
      <c r="V130" s="434">
        <f>SUM(V127:V129)</f>
        <v>47859.949283097129</v>
      </c>
      <c r="AM130" s="442">
        <f>SUM(AM127:AM128)</f>
        <v>27973.966336257326</v>
      </c>
      <c r="BC130" s="442">
        <f>SUM(BC127:BC128)</f>
        <v>0</v>
      </c>
    </row>
    <row r="133" spans="18:55" ht="18.5">
      <c r="R133" s="812" t="s">
        <v>739</v>
      </c>
      <c r="S133" s="813"/>
      <c r="T133" s="813"/>
      <c r="U133" s="814"/>
    </row>
    <row r="134" spans="18:55" ht="15.5">
      <c r="R134" s="259" t="s">
        <v>745</v>
      </c>
      <c r="S134" s="259" t="s">
        <v>358</v>
      </c>
      <c r="T134" s="259" t="s">
        <v>359</v>
      </c>
      <c r="U134" s="259" t="s">
        <v>746</v>
      </c>
    </row>
    <row r="135" spans="18:55">
      <c r="R135" s="400" t="s">
        <v>748</v>
      </c>
      <c r="S135" s="400">
        <v>203123.47</v>
      </c>
      <c r="T135" s="400">
        <v>232576.47</v>
      </c>
      <c r="U135" s="401">
        <f>(T135-S135)/S135</f>
        <v>0.14500047680359143</v>
      </c>
    </row>
    <row r="137" spans="18:55" ht="31">
      <c r="R137" s="259" t="s">
        <v>745</v>
      </c>
      <c r="S137" s="259" t="s">
        <v>580</v>
      </c>
      <c r="T137" s="259" t="s">
        <v>749</v>
      </c>
      <c r="U137" s="259" t="s">
        <v>750</v>
      </c>
      <c r="V137" s="259" t="s">
        <v>751</v>
      </c>
    </row>
    <row r="138" spans="18:55">
      <c r="R138" s="400" t="s">
        <v>748</v>
      </c>
      <c r="S138" s="403">
        <v>45658</v>
      </c>
      <c r="T138" s="400">
        <v>194779.67</v>
      </c>
      <c r="U138" s="404">
        <f>U135</f>
        <v>0.14500047680359143</v>
      </c>
      <c r="V138" s="405"/>
    </row>
    <row r="139" spans="18:55">
      <c r="R139" s="400" t="s">
        <v>748</v>
      </c>
      <c r="S139" s="403" t="s">
        <v>761</v>
      </c>
      <c r="T139" s="400">
        <v>356779.01</v>
      </c>
      <c r="U139" s="404">
        <f>U135</f>
        <v>0.14500047680359143</v>
      </c>
      <c r="V139" s="405">
        <f>U139*T139</f>
        <v>51733.126563513317</v>
      </c>
    </row>
    <row r="140" spans="18:55">
      <c r="V140" s="434">
        <f>SUM(V137:V139)</f>
        <v>51733.126563513317</v>
      </c>
    </row>
    <row r="142" spans="18:55" ht="21" customHeight="1">
      <c r="R142" s="815" t="s">
        <v>762</v>
      </c>
      <c r="S142" s="816"/>
      <c r="T142" s="816"/>
      <c r="U142" s="816"/>
      <c r="V142" s="817"/>
    </row>
    <row r="143" spans="18:55" ht="53.25" customHeight="1">
      <c r="R143" s="393" t="s">
        <v>697</v>
      </c>
      <c r="S143" s="394" t="s">
        <v>594</v>
      </c>
      <c r="T143" s="394" t="s">
        <v>668</v>
      </c>
      <c r="U143" s="394" t="s">
        <v>669</v>
      </c>
      <c r="V143" s="394" t="s">
        <v>670</v>
      </c>
    </row>
    <row r="144" spans="18:55" ht="15.5">
      <c r="R144" s="395" t="s">
        <v>672</v>
      </c>
      <c r="S144" s="396">
        <v>232576.47</v>
      </c>
      <c r="T144" s="397">
        <v>12</v>
      </c>
      <c r="U144" s="396">
        <v>228119.63532395678</v>
      </c>
      <c r="V144" s="396">
        <f>U144-S144</f>
        <v>-4456.8346760432178</v>
      </c>
    </row>
    <row r="145" ht="14.5" customHeight="1"/>
  </sheetData>
  <autoFilter ref="J50:P50" xr:uid="{FB9AAE01-DFB9-44B1-8C57-81031A4FA9E0}"/>
  <mergeCells count="114">
    <mergeCell ref="BN18:BT18"/>
    <mergeCell ref="BF1:BL1"/>
    <mergeCell ref="BN1:BT1"/>
    <mergeCell ref="BN33:BR33"/>
    <mergeCell ref="BF18:BL18"/>
    <mergeCell ref="AY1:BD1"/>
    <mergeCell ref="AP105:AV105"/>
    <mergeCell ref="AX105:BD105"/>
    <mergeCell ref="AX115:BA115"/>
    <mergeCell ref="AP101:AS101"/>
    <mergeCell ref="AP49:AV49"/>
    <mergeCell ref="AP64:AS64"/>
    <mergeCell ref="AX93:BA93"/>
    <mergeCell ref="AX72:BD72"/>
    <mergeCell ref="AX80:BA80"/>
    <mergeCell ref="AX82:BD82"/>
    <mergeCell ref="AX88:BA88"/>
    <mergeCell ref="AX90:BD90"/>
    <mergeCell ref="AP70:AS70"/>
    <mergeCell ref="AP67:AV67"/>
    <mergeCell ref="AX18:BD18"/>
    <mergeCell ref="AX33:BB33"/>
    <mergeCell ref="AX49:BD49"/>
    <mergeCell ref="AX64:BA64"/>
    <mergeCell ref="AX67:BD67"/>
    <mergeCell ref="AX70:BA70"/>
    <mergeCell ref="AH100:AK100"/>
    <mergeCell ref="AH64:AK64"/>
    <mergeCell ref="AH70:AK70"/>
    <mergeCell ref="AQ1:AV1"/>
    <mergeCell ref="AP72:AV72"/>
    <mergeCell ref="AP80:AS80"/>
    <mergeCell ref="AP82:AV82"/>
    <mergeCell ref="AP87:AS87"/>
    <mergeCell ref="AP89:AV89"/>
    <mergeCell ref="AP92:AS92"/>
    <mergeCell ref="AP18:AV18"/>
    <mergeCell ref="AP33:AT33"/>
    <mergeCell ref="AP95:AV95"/>
    <mergeCell ref="AH94:AN94"/>
    <mergeCell ref="AH72:AN72"/>
    <mergeCell ref="AH80:AK80"/>
    <mergeCell ref="AH82:AN82"/>
    <mergeCell ref="AH87:AK87"/>
    <mergeCell ref="Z18:AF18"/>
    <mergeCell ref="Z31:AC31"/>
    <mergeCell ref="AI1:AN1"/>
    <mergeCell ref="AH49:AN49"/>
    <mergeCell ref="AH67:AN67"/>
    <mergeCell ref="AH48:AN48"/>
    <mergeCell ref="AH18:AN18"/>
    <mergeCell ref="AH33:AL33"/>
    <mergeCell ref="Z86:AC86"/>
    <mergeCell ref="AA1:AF1"/>
    <mergeCell ref="Z49:AF49"/>
    <mergeCell ref="Z71:AF71"/>
    <mergeCell ref="Z79:AC79"/>
    <mergeCell ref="Z94:AF94"/>
    <mergeCell ref="B31:E31"/>
    <mergeCell ref="B33:H33"/>
    <mergeCell ref="R31:U31"/>
    <mergeCell ref="J89:N89"/>
    <mergeCell ref="R94:X94"/>
    <mergeCell ref="R100:U100"/>
    <mergeCell ref="R105:U105"/>
    <mergeCell ref="R89:V89"/>
    <mergeCell ref="J94:P94"/>
    <mergeCell ref="J100:M100"/>
    <mergeCell ref="J86:M86"/>
    <mergeCell ref="J49:P49"/>
    <mergeCell ref="J57:M57"/>
    <mergeCell ref="J71:P71"/>
    <mergeCell ref="J79:M79"/>
    <mergeCell ref="R86:U86"/>
    <mergeCell ref="R81:X81"/>
    <mergeCell ref="Z100:AC100"/>
    <mergeCell ref="Z81:AF81"/>
    <mergeCell ref="Z89:AD89"/>
    <mergeCell ref="K1:P1"/>
    <mergeCell ref="R33:X33"/>
    <mergeCell ref="J81:P81"/>
    <mergeCell ref="J31:M31"/>
    <mergeCell ref="J33:P33"/>
    <mergeCell ref="J46:M46"/>
    <mergeCell ref="C1:H1"/>
    <mergeCell ref="S1:X1"/>
    <mergeCell ref="R3:X3"/>
    <mergeCell ref="R13:U13"/>
    <mergeCell ref="R18:X18"/>
    <mergeCell ref="J13:M13"/>
    <mergeCell ref="J18:P18"/>
    <mergeCell ref="J3:P3"/>
    <mergeCell ref="R46:U46"/>
    <mergeCell ref="R49:X49"/>
    <mergeCell ref="R71:X71"/>
    <mergeCell ref="R79:U79"/>
    <mergeCell ref="B49:H49"/>
    <mergeCell ref="B57:E57"/>
    <mergeCell ref="B46:E46"/>
    <mergeCell ref="B3:H3"/>
    <mergeCell ref="B13:E13"/>
    <mergeCell ref="B18:H18"/>
    <mergeCell ref="AH121:AK121"/>
    <mergeCell ref="AH115:AK115"/>
    <mergeCell ref="R142:V142"/>
    <mergeCell ref="R121:U121"/>
    <mergeCell ref="R133:U133"/>
    <mergeCell ref="AX121:BA121"/>
    <mergeCell ref="Z111:AD111"/>
    <mergeCell ref="Z116:AD116"/>
    <mergeCell ref="Z105:AB105"/>
    <mergeCell ref="AD105:AF105"/>
    <mergeCell ref="AH105:AN105"/>
    <mergeCell ref="AP115:AS11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7FD4-C37A-414D-AFFF-B4C3F37BA932}">
  <dimension ref="A1:C50"/>
  <sheetViews>
    <sheetView workbookViewId="0">
      <selection activeCell="B32" sqref="B32"/>
    </sheetView>
  </sheetViews>
  <sheetFormatPr defaultRowHeight="14.5"/>
  <cols>
    <col min="1" max="1" width="35.81640625" customWidth="1"/>
    <col min="2" max="2" width="232.81640625" bestFit="1" customWidth="1"/>
    <col min="3" max="3" width="14.81640625" bestFit="1" customWidth="1"/>
  </cols>
  <sheetData>
    <row r="1" spans="1:3">
      <c r="A1" t="s">
        <v>234</v>
      </c>
      <c r="B1" t="s">
        <v>763</v>
      </c>
      <c r="C1" t="s">
        <v>764</v>
      </c>
    </row>
    <row r="2" spans="1:3" hidden="1">
      <c r="A2" t="s">
        <v>324</v>
      </c>
      <c r="B2" t="s">
        <v>765</v>
      </c>
      <c r="C2" t="s">
        <v>766</v>
      </c>
    </row>
    <row r="3" spans="1:3" hidden="1">
      <c r="A3" t="s">
        <v>262</v>
      </c>
      <c r="B3" t="s">
        <v>767</v>
      </c>
      <c r="C3" t="s">
        <v>766</v>
      </c>
    </row>
    <row r="4" spans="1:3" hidden="1">
      <c r="A4" t="s">
        <v>768</v>
      </c>
      <c r="B4" t="s">
        <v>769</v>
      </c>
    </row>
    <row r="5" spans="1:3" hidden="1">
      <c r="A5" t="s">
        <v>770</v>
      </c>
      <c r="B5" t="s">
        <v>771</v>
      </c>
      <c r="C5" t="s">
        <v>766</v>
      </c>
    </row>
    <row r="6" spans="1:3" hidden="1">
      <c r="A6" t="s">
        <v>303</v>
      </c>
      <c r="B6" t="s">
        <v>772</v>
      </c>
      <c r="C6" t="s">
        <v>766</v>
      </c>
    </row>
    <row r="7" spans="1:3" hidden="1">
      <c r="A7" t="s">
        <v>773</v>
      </c>
      <c r="B7" t="s">
        <v>774</v>
      </c>
      <c r="C7" t="s">
        <v>766</v>
      </c>
    </row>
    <row r="8" spans="1:3" hidden="1">
      <c r="A8" t="s">
        <v>775</v>
      </c>
      <c r="B8" t="s">
        <v>776</v>
      </c>
      <c r="C8" t="s">
        <v>766</v>
      </c>
    </row>
    <row r="9" spans="1:3" hidden="1">
      <c r="A9" t="s">
        <v>777</v>
      </c>
      <c r="B9" t="s">
        <v>778</v>
      </c>
      <c r="C9" t="s">
        <v>766</v>
      </c>
    </row>
    <row r="10" spans="1:3" hidden="1">
      <c r="A10" t="s">
        <v>779</v>
      </c>
      <c r="B10" t="s">
        <v>780</v>
      </c>
      <c r="C10" t="s">
        <v>766</v>
      </c>
    </row>
    <row r="11" spans="1:3" hidden="1">
      <c r="A11" t="s">
        <v>352</v>
      </c>
      <c r="B11" t="s">
        <v>781</v>
      </c>
      <c r="C11" t="s">
        <v>766</v>
      </c>
    </row>
    <row r="12" spans="1:3" hidden="1">
      <c r="A12" t="s">
        <v>782</v>
      </c>
      <c r="B12" t="s">
        <v>783</v>
      </c>
      <c r="C12" t="s">
        <v>766</v>
      </c>
    </row>
    <row r="13" spans="1:3" hidden="1">
      <c r="A13" t="s">
        <v>784</v>
      </c>
      <c r="B13" t="s">
        <v>785</v>
      </c>
      <c r="C13" t="s">
        <v>766</v>
      </c>
    </row>
    <row r="14" spans="1:3" hidden="1">
      <c r="A14" t="s">
        <v>786</v>
      </c>
      <c r="B14" t="s">
        <v>787</v>
      </c>
      <c r="C14" t="s">
        <v>766</v>
      </c>
    </row>
    <row r="15" spans="1:3" hidden="1">
      <c r="A15" t="s">
        <v>788</v>
      </c>
      <c r="B15" t="s">
        <v>789</v>
      </c>
      <c r="C15" t="s">
        <v>766</v>
      </c>
    </row>
    <row r="16" spans="1:3" hidden="1">
      <c r="A16" t="s">
        <v>790</v>
      </c>
      <c r="B16" t="s">
        <v>791</v>
      </c>
      <c r="C16" t="s">
        <v>766</v>
      </c>
    </row>
    <row r="17" spans="1:3" hidden="1">
      <c r="A17" t="s">
        <v>792</v>
      </c>
      <c r="B17" t="s">
        <v>793</v>
      </c>
      <c r="C17" t="s">
        <v>766</v>
      </c>
    </row>
    <row r="18" spans="1:3" hidden="1">
      <c r="A18" t="s">
        <v>794</v>
      </c>
      <c r="B18" t="s">
        <v>795</v>
      </c>
      <c r="C18" t="s">
        <v>766</v>
      </c>
    </row>
    <row r="19" spans="1:3" hidden="1">
      <c r="A19" t="s">
        <v>796</v>
      </c>
      <c r="B19" t="s">
        <v>797</v>
      </c>
      <c r="C19" t="s">
        <v>766</v>
      </c>
    </row>
    <row r="20" spans="1:3" hidden="1">
      <c r="A20" t="s">
        <v>340</v>
      </c>
      <c r="B20" t="s">
        <v>798</v>
      </c>
      <c r="C20" t="s">
        <v>766</v>
      </c>
    </row>
    <row r="21" spans="1:3" hidden="1">
      <c r="A21" t="s">
        <v>799</v>
      </c>
      <c r="B21" t="s">
        <v>800</v>
      </c>
      <c r="C21" t="s">
        <v>766</v>
      </c>
    </row>
    <row r="22" spans="1:3" hidden="1">
      <c r="A22" t="s">
        <v>801</v>
      </c>
      <c r="B22" t="s">
        <v>802</v>
      </c>
      <c r="C22" t="s">
        <v>766</v>
      </c>
    </row>
    <row r="23" spans="1:3" hidden="1">
      <c r="A23" t="s">
        <v>803</v>
      </c>
      <c r="B23" t="s">
        <v>804</v>
      </c>
      <c r="C23" t="s">
        <v>766</v>
      </c>
    </row>
    <row r="24" spans="1:3" hidden="1">
      <c r="A24" t="s">
        <v>805</v>
      </c>
      <c r="B24" t="s">
        <v>806</v>
      </c>
      <c r="C24" t="s">
        <v>766</v>
      </c>
    </row>
    <row r="25" spans="1:3" hidden="1">
      <c r="A25" t="s">
        <v>807</v>
      </c>
      <c r="B25" t="s">
        <v>808</v>
      </c>
      <c r="C25" t="s">
        <v>766</v>
      </c>
    </row>
    <row r="26" spans="1:3" hidden="1">
      <c r="A26" t="s">
        <v>336</v>
      </c>
      <c r="B26" t="s">
        <v>809</v>
      </c>
      <c r="C26" t="s">
        <v>766</v>
      </c>
    </row>
    <row r="27" spans="1:3" hidden="1">
      <c r="A27" t="s">
        <v>810</v>
      </c>
      <c r="B27" t="s">
        <v>811</v>
      </c>
      <c r="C27" t="s">
        <v>766</v>
      </c>
    </row>
    <row r="28" spans="1:3" hidden="1">
      <c r="A28" t="s">
        <v>812</v>
      </c>
      <c r="B28" t="s">
        <v>813</v>
      </c>
      <c r="C28" t="s">
        <v>766</v>
      </c>
    </row>
    <row r="29" spans="1:3" hidden="1">
      <c r="A29" t="s">
        <v>814</v>
      </c>
      <c r="B29" t="s">
        <v>815</v>
      </c>
      <c r="C29" t="s">
        <v>766</v>
      </c>
    </row>
    <row r="30" spans="1:3" hidden="1">
      <c r="A30" t="s">
        <v>816</v>
      </c>
      <c r="B30" t="s">
        <v>817</v>
      </c>
      <c r="C30" t="s">
        <v>766</v>
      </c>
    </row>
    <row r="31" spans="1:3" hidden="1">
      <c r="A31" t="s">
        <v>342</v>
      </c>
      <c r="B31" t="s">
        <v>818</v>
      </c>
      <c r="C31" t="s">
        <v>766</v>
      </c>
    </row>
    <row r="32" spans="1:3">
      <c r="A32" t="s">
        <v>354</v>
      </c>
      <c r="B32" t="s">
        <v>819</v>
      </c>
      <c r="C32" t="s">
        <v>766</v>
      </c>
    </row>
    <row r="33" spans="1:3" hidden="1">
      <c r="A33" t="s">
        <v>820</v>
      </c>
      <c r="B33" t="s">
        <v>821</v>
      </c>
      <c r="C33" t="s">
        <v>766</v>
      </c>
    </row>
    <row r="34" spans="1:3" hidden="1">
      <c r="A34" t="s">
        <v>822</v>
      </c>
      <c r="B34" t="s">
        <v>823</v>
      </c>
      <c r="C34" t="s">
        <v>766</v>
      </c>
    </row>
    <row r="35" spans="1:3" hidden="1">
      <c r="A35" t="s">
        <v>824</v>
      </c>
      <c r="B35" t="s">
        <v>825</v>
      </c>
      <c r="C35" t="s">
        <v>766</v>
      </c>
    </row>
    <row r="36" spans="1:3" hidden="1">
      <c r="A36" t="s">
        <v>826</v>
      </c>
      <c r="B36" t="s">
        <v>827</v>
      </c>
      <c r="C36" t="s">
        <v>766</v>
      </c>
    </row>
    <row r="37" spans="1:3" hidden="1">
      <c r="A37" t="s">
        <v>828</v>
      </c>
      <c r="B37" t="s">
        <v>829</v>
      </c>
      <c r="C37" t="s">
        <v>766</v>
      </c>
    </row>
    <row r="38" spans="1:3" hidden="1">
      <c r="A38" t="s">
        <v>350</v>
      </c>
      <c r="B38" t="s">
        <v>830</v>
      </c>
      <c r="C38" t="s">
        <v>766</v>
      </c>
    </row>
    <row r="39" spans="1:3" hidden="1">
      <c r="A39" t="s">
        <v>831</v>
      </c>
      <c r="B39" t="s">
        <v>832</v>
      </c>
      <c r="C39" t="s">
        <v>766</v>
      </c>
    </row>
    <row r="40" spans="1:3" hidden="1">
      <c r="A40" t="s">
        <v>833</v>
      </c>
      <c r="B40" t="s">
        <v>834</v>
      </c>
      <c r="C40" t="s">
        <v>766</v>
      </c>
    </row>
    <row r="41" spans="1:3" hidden="1">
      <c r="A41" t="s">
        <v>835</v>
      </c>
      <c r="B41" t="s">
        <v>836</v>
      </c>
      <c r="C41" t="s">
        <v>766</v>
      </c>
    </row>
    <row r="42" spans="1:3" hidden="1">
      <c r="A42" t="s">
        <v>353</v>
      </c>
      <c r="B42" t="s">
        <v>837</v>
      </c>
      <c r="C42" t="s">
        <v>766</v>
      </c>
    </row>
    <row r="43" spans="1:3" hidden="1">
      <c r="A43" t="s">
        <v>838</v>
      </c>
      <c r="B43" t="s">
        <v>839</v>
      </c>
      <c r="C43" t="s">
        <v>766</v>
      </c>
    </row>
    <row r="44" spans="1:3" hidden="1">
      <c r="A44" t="s">
        <v>840</v>
      </c>
      <c r="B44" t="s">
        <v>841</v>
      </c>
      <c r="C44" t="s">
        <v>766</v>
      </c>
    </row>
    <row r="45" spans="1:3" hidden="1">
      <c r="A45" t="s">
        <v>344</v>
      </c>
      <c r="B45" t="s">
        <v>842</v>
      </c>
      <c r="C45" t="s">
        <v>766</v>
      </c>
    </row>
    <row r="46" spans="1:3" hidden="1">
      <c r="A46" t="s">
        <v>843</v>
      </c>
      <c r="B46" t="s">
        <v>844</v>
      </c>
      <c r="C46" t="s">
        <v>766</v>
      </c>
    </row>
    <row r="47" spans="1:3" hidden="1">
      <c r="A47" t="s">
        <v>845</v>
      </c>
      <c r="B47" t="s">
        <v>846</v>
      </c>
      <c r="C47" t="s">
        <v>766</v>
      </c>
    </row>
    <row r="48" spans="1:3" hidden="1">
      <c r="A48" t="s">
        <v>847</v>
      </c>
      <c r="B48" t="s">
        <v>848</v>
      </c>
      <c r="C48" t="s">
        <v>766</v>
      </c>
    </row>
    <row r="49" spans="1:3" hidden="1">
      <c r="A49" t="s">
        <v>849</v>
      </c>
      <c r="B49" t="s">
        <v>850</v>
      </c>
      <c r="C49" t="s">
        <v>766</v>
      </c>
    </row>
    <row r="50" spans="1:3" hidden="1">
      <c r="A50" t="s">
        <v>851</v>
      </c>
      <c r="B50" t="s">
        <v>852</v>
      </c>
      <c r="C50" t="s">
        <v>766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B1EB-B3D0-4851-935F-8F0BF4CDA736}">
  <dimension ref="B1:BU86"/>
  <sheetViews>
    <sheetView topLeftCell="AN1" zoomScale="50" zoomScaleNormal="50" workbookViewId="0">
      <pane ySplit="1" topLeftCell="A36" activePane="bottomLeft" state="frozen"/>
      <selection pane="bottomLeft" activeCell="BL41" sqref="BL41:BL42"/>
    </sheetView>
  </sheetViews>
  <sheetFormatPr defaultColWidth="9.1796875" defaultRowHeight="14.5"/>
  <cols>
    <col min="1" max="1" width="9.1796875" style="39"/>
    <col min="2" max="2" width="31.54296875" style="39" customWidth="1"/>
    <col min="3" max="3" width="17" style="39" customWidth="1"/>
    <col min="4" max="4" width="15.453125" style="39" customWidth="1"/>
    <col min="5" max="5" width="19.1796875" style="39" customWidth="1"/>
    <col min="6" max="6" width="18.453125" style="39" customWidth="1"/>
    <col min="7" max="7" width="17" style="39" customWidth="1"/>
    <col min="8" max="8" width="17.54296875" style="39" customWidth="1"/>
    <col min="9" max="9" width="13.453125" style="39" customWidth="1"/>
    <col min="10" max="10" width="9.1796875" style="39"/>
    <col min="11" max="50" width="27.54296875" style="39" customWidth="1"/>
    <col min="51" max="51" width="44.453125" style="39" customWidth="1"/>
    <col min="52" max="61" width="27.54296875" style="39" customWidth="1"/>
    <col min="62" max="66" width="9.1796875" style="39"/>
    <col min="67" max="67" width="32.1796875" style="39" customWidth="1"/>
    <col min="68" max="68" width="11" style="39" customWidth="1"/>
    <col min="69" max="69" width="17" style="39" customWidth="1"/>
    <col min="70" max="70" width="16.453125" style="39" customWidth="1"/>
    <col min="71" max="71" width="16.54296875" style="39" customWidth="1"/>
    <col min="72" max="72" width="15.453125" style="39" customWidth="1"/>
    <col min="73" max="73" width="10.453125" style="39" customWidth="1"/>
    <col min="74" max="16384" width="9.1796875" style="39"/>
  </cols>
  <sheetData>
    <row r="1" spans="2:65" ht="51.75" customHeight="1">
      <c r="B1" s="259" t="s">
        <v>580</v>
      </c>
      <c r="C1" s="822" t="s">
        <v>672</v>
      </c>
      <c r="D1" s="823"/>
      <c r="E1" s="823"/>
      <c r="F1" s="823"/>
      <c r="G1" s="823"/>
      <c r="H1" s="823"/>
      <c r="K1" s="259" t="s">
        <v>580</v>
      </c>
      <c r="L1" s="822" t="s">
        <v>673</v>
      </c>
      <c r="M1" s="823"/>
      <c r="N1" s="823"/>
      <c r="O1" s="823"/>
      <c r="P1" s="823"/>
      <c r="Q1" s="823"/>
      <c r="S1" s="259" t="s">
        <v>580</v>
      </c>
      <c r="T1" s="822" t="s">
        <v>674</v>
      </c>
      <c r="U1" s="823"/>
      <c r="V1" s="823"/>
      <c r="W1" s="823"/>
      <c r="X1" s="823"/>
      <c r="Y1" s="823"/>
      <c r="AA1" s="259" t="s">
        <v>580</v>
      </c>
      <c r="AB1" s="822" t="s">
        <v>675</v>
      </c>
      <c r="AC1" s="823"/>
      <c r="AD1" s="823"/>
      <c r="AE1" s="823"/>
      <c r="AF1" s="823"/>
      <c r="AG1" s="823"/>
      <c r="AI1" s="829" t="s">
        <v>676</v>
      </c>
      <c r="AJ1" s="830"/>
      <c r="AK1" s="830"/>
      <c r="AL1" s="830"/>
      <c r="AM1" s="830"/>
      <c r="AN1" s="830"/>
      <c r="AO1" s="830"/>
      <c r="AQ1" s="829" t="s">
        <v>677</v>
      </c>
      <c r="AR1" s="830"/>
      <c r="AS1" s="830"/>
      <c r="AT1" s="830"/>
      <c r="AU1" s="830"/>
      <c r="AV1" s="830"/>
      <c r="AW1" s="830"/>
      <c r="AY1" s="829" t="s">
        <v>531</v>
      </c>
      <c r="AZ1" s="830"/>
      <c r="BA1" s="830"/>
      <c r="BB1" s="830"/>
      <c r="BC1" s="830"/>
      <c r="BD1" s="830"/>
      <c r="BE1" s="830"/>
      <c r="BG1" s="829" t="s">
        <v>485</v>
      </c>
      <c r="BH1" s="830"/>
      <c r="BI1" s="830"/>
      <c r="BJ1" s="830"/>
      <c r="BK1" s="830"/>
      <c r="BL1" s="830"/>
      <c r="BM1" s="830"/>
    </row>
    <row r="3" spans="2:65" ht="34.5" customHeight="1">
      <c r="B3" s="820" t="s">
        <v>853</v>
      </c>
      <c r="C3" s="821"/>
      <c r="D3" s="821"/>
      <c r="E3" s="821"/>
      <c r="F3" s="821"/>
      <c r="G3" s="821"/>
      <c r="H3" s="821"/>
      <c r="AY3" s="820" t="s">
        <v>854</v>
      </c>
      <c r="AZ3" s="821"/>
      <c r="BA3" s="821"/>
      <c r="BB3" s="821"/>
      <c r="BC3" s="821"/>
      <c r="BD3" s="821"/>
      <c r="BE3" s="821"/>
    </row>
    <row r="4" spans="2:65" s="386" customFormat="1" ht="31">
      <c r="B4" s="259" t="s">
        <v>2</v>
      </c>
      <c r="C4" s="259" t="s">
        <v>3</v>
      </c>
      <c r="D4" s="259" t="s">
        <v>16</v>
      </c>
      <c r="E4" s="259" t="s">
        <v>17</v>
      </c>
      <c r="F4" s="259" t="s">
        <v>18</v>
      </c>
      <c r="G4" s="259" t="s">
        <v>19</v>
      </c>
      <c r="H4" s="259" t="s">
        <v>20</v>
      </c>
      <c r="K4" s="399" t="s">
        <v>855</v>
      </c>
      <c r="L4" s="399" t="s">
        <v>358</v>
      </c>
      <c r="M4" s="399" t="s">
        <v>746</v>
      </c>
      <c r="N4" s="39"/>
      <c r="AY4" s="259" t="s">
        <v>2</v>
      </c>
      <c r="AZ4" s="259" t="s">
        <v>3</v>
      </c>
      <c r="BA4" s="259" t="s">
        <v>16</v>
      </c>
      <c r="BB4" s="259" t="s">
        <v>17</v>
      </c>
      <c r="BC4" s="259" t="s">
        <v>18</v>
      </c>
      <c r="BD4" s="259" t="s">
        <v>19</v>
      </c>
      <c r="BE4" s="259" t="s">
        <v>20</v>
      </c>
    </row>
    <row r="5" spans="2:65" ht="15.5">
      <c r="B5" s="260" t="s">
        <v>488</v>
      </c>
      <c r="C5" s="260" t="s">
        <v>22</v>
      </c>
      <c r="D5" s="261" t="s">
        <v>83</v>
      </c>
      <c r="E5" s="261" t="s">
        <v>538</v>
      </c>
      <c r="F5" s="260"/>
      <c r="G5" s="262">
        <v>359.41</v>
      </c>
      <c r="H5" s="262">
        <f t="shared" ref="H5:H16" si="0">G5*F5</f>
        <v>0</v>
      </c>
      <c r="K5" s="400">
        <v>86151.15</v>
      </c>
      <c r="L5" s="400">
        <v>91089.5</v>
      </c>
      <c r="M5" s="401">
        <f>(L5-K5)/K5</f>
        <v>5.7321927797829818E-2</v>
      </c>
      <c r="AY5" s="260" t="s">
        <v>500</v>
      </c>
      <c r="AZ5" s="260" t="s">
        <v>22</v>
      </c>
      <c r="BA5" s="261">
        <v>0.33333333333333331</v>
      </c>
      <c r="BB5" s="261" t="s">
        <v>490</v>
      </c>
      <c r="BC5" s="260"/>
      <c r="BD5" s="409">
        <v>212.52</v>
      </c>
      <c r="BE5" s="262">
        <f t="shared" ref="BE5:BE7" si="1">BD5*BC5</f>
        <v>0</v>
      </c>
    </row>
    <row r="6" spans="2:65" ht="18.5">
      <c r="B6" s="260" t="s">
        <v>488</v>
      </c>
      <c r="C6" s="260" t="s">
        <v>22</v>
      </c>
      <c r="D6" s="261" t="s">
        <v>561</v>
      </c>
      <c r="E6" s="261" t="s">
        <v>501</v>
      </c>
      <c r="F6" s="260"/>
      <c r="G6" s="262">
        <v>359.89</v>
      </c>
      <c r="H6" s="262">
        <f t="shared" si="0"/>
        <v>0</v>
      </c>
      <c r="K6" s="103"/>
      <c r="L6" s="103"/>
      <c r="M6" s="103"/>
      <c r="S6" s="812" t="s">
        <v>856</v>
      </c>
      <c r="T6" s="813"/>
      <c r="U6" s="813"/>
      <c r="V6" s="814"/>
      <c r="AY6" s="260" t="s">
        <v>500</v>
      </c>
      <c r="AZ6" s="260" t="s">
        <v>22</v>
      </c>
      <c r="BA6" s="261">
        <v>0.58333333333333337</v>
      </c>
      <c r="BB6" s="261" t="s">
        <v>501</v>
      </c>
      <c r="BC6" s="260">
        <v>1</v>
      </c>
      <c r="BD6" s="409">
        <v>214.13</v>
      </c>
      <c r="BE6" s="262">
        <f t="shared" si="1"/>
        <v>214.13</v>
      </c>
    </row>
    <row r="7" spans="2:65" ht="18.5">
      <c r="B7" s="260"/>
      <c r="C7" s="260"/>
      <c r="D7" s="261"/>
      <c r="E7" s="261"/>
      <c r="F7" s="260"/>
      <c r="G7" s="262"/>
      <c r="H7" s="262"/>
      <c r="K7" s="103"/>
      <c r="L7" s="103"/>
      <c r="M7" s="103"/>
      <c r="S7" s="473"/>
      <c r="T7" s="474"/>
      <c r="U7" s="474"/>
      <c r="V7" s="475"/>
      <c r="AY7" s="398" t="s">
        <v>502</v>
      </c>
      <c r="AZ7" s="574" t="s">
        <v>22</v>
      </c>
      <c r="BA7" s="575">
        <v>0.33333333333333331</v>
      </c>
      <c r="BB7" s="576" t="s">
        <v>490</v>
      </c>
      <c r="BC7" s="260">
        <v>21</v>
      </c>
      <c r="BD7" s="409">
        <v>170.77</v>
      </c>
      <c r="BE7" s="262">
        <f t="shared" si="1"/>
        <v>3586.17</v>
      </c>
    </row>
    <row r="8" spans="2:65" ht="21" customHeight="1">
      <c r="B8" s="260" t="s">
        <v>491</v>
      </c>
      <c r="C8" s="260" t="s">
        <v>22</v>
      </c>
      <c r="D8" s="261" t="s">
        <v>83</v>
      </c>
      <c r="E8" s="261" t="s">
        <v>538</v>
      </c>
      <c r="F8" s="260"/>
      <c r="G8" s="262">
        <v>199.28</v>
      </c>
      <c r="H8" s="262">
        <f t="shared" si="0"/>
        <v>0</v>
      </c>
      <c r="K8" s="399" t="s">
        <v>580</v>
      </c>
      <c r="L8" s="399" t="s">
        <v>857</v>
      </c>
      <c r="M8" s="402" t="s">
        <v>750</v>
      </c>
      <c r="N8" s="399" t="s">
        <v>751</v>
      </c>
      <c r="S8" s="259" t="s">
        <v>745</v>
      </c>
      <c r="T8" s="259" t="s">
        <v>358</v>
      </c>
      <c r="U8" s="259" t="s">
        <v>359</v>
      </c>
      <c r="V8" s="259" t="s">
        <v>746</v>
      </c>
      <c r="AY8" s="360" t="s">
        <v>9</v>
      </c>
      <c r="AZ8" s="361"/>
      <c r="BA8" s="361"/>
      <c r="BB8" s="362"/>
      <c r="BC8" s="265">
        <f>SUM(BC5:BC7)</f>
        <v>22</v>
      </c>
      <c r="BD8" s="266"/>
      <c r="BE8" s="266">
        <f>SUM(BE5:BE7)</f>
        <v>3800.3</v>
      </c>
    </row>
    <row r="9" spans="2:65" ht="15.5">
      <c r="B9" s="260" t="s">
        <v>491</v>
      </c>
      <c r="C9" s="260" t="s">
        <v>22</v>
      </c>
      <c r="D9" s="261" t="s">
        <v>561</v>
      </c>
      <c r="E9" s="261" t="s">
        <v>501</v>
      </c>
      <c r="F9" s="260"/>
      <c r="G9" s="262">
        <v>200.71</v>
      </c>
      <c r="H9" s="262">
        <f t="shared" si="0"/>
        <v>0</v>
      </c>
      <c r="K9" s="403">
        <v>45505</v>
      </c>
      <c r="L9" s="400">
        <v>86151.15</v>
      </c>
      <c r="M9" s="404">
        <f t="shared" ref="M9:M14" si="2">$M$5</f>
        <v>5.7321927797829818E-2</v>
      </c>
      <c r="N9" s="405">
        <f t="shared" ref="N9:N14" si="3">M9*L9</f>
        <v>4938.3500000000058</v>
      </c>
      <c r="S9" s="400" t="s">
        <v>748</v>
      </c>
      <c r="T9" s="400">
        <v>110881.89</v>
      </c>
      <c r="U9" s="400">
        <v>118751.93793225518</v>
      </c>
      <c r="V9" s="401">
        <f>(U9-T9)/T9</f>
        <v>7.0976855934320598E-2</v>
      </c>
    </row>
    <row r="10" spans="2:65" ht="15.5">
      <c r="B10" s="260" t="s">
        <v>491</v>
      </c>
      <c r="C10" s="260" t="s">
        <v>22</v>
      </c>
      <c r="D10" s="261" t="s">
        <v>85</v>
      </c>
      <c r="E10" s="261" t="s">
        <v>542</v>
      </c>
      <c r="F10" s="260"/>
      <c r="G10" s="262">
        <v>230.82</v>
      </c>
      <c r="H10" s="262">
        <f t="shared" si="0"/>
        <v>0</v>
      </c>
      <c r="K10" s="403">
        <v>45536</v>
      </c>
      <c r="L10" s="400">
        <v>86151.15</v>
      </c>
      <c r="M10" s="404">
        <f t="shared" si="2"/>
        <v>5.7321927797829818E-2</v>
      </c>
      <c r="N10" s="405">
        <f t="shared" si="3"/>
        <v>4938.3500000000058</v>
      </c>
      <c r="S10" s="400" t="s">
        <v>75</v>
      </c>
      <c r="T10" s="400">
        <v>18562.13</v>
      </c>
      <c r="U10" s="400">
        <v>19794.066349531797</v>
      </c>
      <c r="V10" s="401">
        <f>(U10-T10)/T10</f>
        <v>6.6368264284960593E-2</v>
      </c>
    </row>
    <row r="11" spans="2:65" ht="15.5">
      <c r="B11" s="260" t="s">
        <v>494</v>
      </c>
      <c r="C11" s="260" t="s">
        <v>11</v>
      </c>
      <c r="D11" s="261" t="s">
        <v>83</v>
      </c>
      <c r="E11" s="261" t="s">
        <v>82</v>
      </c>
      <c r="F11" s="260">
        <v>20</v>
      </c>
      <c r="G11" s="262">
        <v>236.85</v>
      </c>
      <c r="H11" s="262">
        <f t="shared" si="0"/>
        <v>4737</v>
      </c>
      <c r="K11" s="403">
        <v>45566</v>
      </c>
      <c r="L11" s="400">
        <v>86151.15</v>
      </c>
      <c r="M11" s="404">
        <f t="shared" si="2"/>
        <v>5.7321927797829818E-2</v>
      </c>
      <c r="N11" s="405">
        <f t="shared" si="3"/>
        <v>4938.3500000000058</v>
      </c>
    </row>
    <row r="12" spans="2:65" ht="15.65" customHeight="1">
      <c r="B12" s="260" t="s">
        <v>494</v>
      </c>
      <c r="C12" s="260" t="s">
        <v>11</v>
      </c>
      <c r="D12" s="261" t="s">
        <v>82</v>
      </c>
      <c r="E12" s="261" t="s">
        <v>83</v>
      </c>
      <c r="F12" s="260"/>
      <c r="G12" s="262">
        <v>219.32</v>
      </c>
      <c r="H12" s="262">
        <f t="shared" si="0"/>
        <v>0</v>
      </c>
      <c r="K12" s="403">
        <v>45597</v>
      </c>
      <c r="L12" s="400">
        <v>86151.15</v>
      </c>
      <c r="M12" s="404">
        <f t="shared" si="2"/>
        <v>5.7321927797829818E-2</v>
      </c>
      <c r="N12" s="405">
        <f t="shared" si="3"/>
        <v>4938.3500000000058</v>
      </c>
      <c r="S12" s="259" t="s">
        <v>745</v>
      </c>
      <c r="T12" s="259" t="s">
        <v>580</v>
      </c>
      <c r="U12" s="259" t="s">
        <v>749</v>
      </c>
      <c r="V12" s="259" t="s">
        <v>750</v>
      </c>
      <c r="W12" s="259" t="s">
        <v>751</v>
      </c>
    </row>
    <row r="13" spans="2:65" ht="15.5">
      <c r="B13" s="260" t="s">
        <v>494</v>
      </c>
      <c r="C13" s="260" t="s">
        <v>22</v>
      </c>
      <c r="D13" s="261" t="s">
        <v>83</v>
      </c>
      <c r="E13" s="261" t="s">
        <v>538</v>
      </c>
      <c r="F13" s="260"/>
      <c r="G13" s="262">
        <v>211.11</v>
      </c>
      <c r="H13" s="262">
        <f t="shared" si="0"/>
        <v>0</v>
      </c>
      <c r="K13" s="403">
        <v>45627</v>
      </c>
      <c r="L13" s="400">
        <v>86151.15</v>
      </c>
      <c r="M13" s="404">
        <f t="shared" si="2"/>
        <v>5.7321927797829818E-2</v>
      </c>
      <c r="N13" s="405">
        <f t="shared" si="3"/>
        <v>4938.3500000000058</v>
      </c>
      <c r="S13" s="400" t="s">
        <v>748</v>
      </c>
      <c r="T13" s="403">
        <v>45658</v>
      </c>
      <c r="U13" s="400">
        <v>105036.07</v>
      </c>
      <c r="V13" s="404">
        <f>$V$9</f>
        <v>7.0976855934320598E-2</v>
      </c>
      <c r="W13" s="405">
        <f>V13*U13</f>
        <v>7455.1300082972139</v>
      </c>
    </row>
    <row r="14" spans="2:65" ht="15.5">
      <c r="B14" s="260" t="s">
        <v>49</v>
      </c>
      <c r="C14" s="260" t="s">
        <v>22</v>
      </c>
      <c r="D14" s="261" t="s">
        <v>83</v>
      </c>
      <c r="E14" s="261" t="s">
        <v>538</v>
      </c>
      <c r="F14" s="260"/>
      <c r="G14" s="262">
        <v>218.03</v>
      </c>
      <c r="H14" s="262">
        <f t="shared" si="0"/>
        <v>0</v>
      </c>
      <c r="K14" s="403">
        <v>45658</v>
      </c>
      <c r="L14" s="400">
        <v>86151.15</v>
      </c>
      <c r="M14" s="404">
        <f t="shared" si="2"/>
        <v>5.7321927797829818E-2</v>
      </c>
      <c r="N14" s="405">
        <f t="shared" si="3"/>
        <v>4938.3500000000058</v>
      </c>
      <c r="S14" s="400" t="s">
        <v>75</v>
      </c>
      <c r="T14" s="403">
        <v>45658</v>
      </c>
      <c r="U14" s="400">
        <v>14834.62</v>
      </c>
      <c r="V14" s="404">
        <f>V10</f>
        <v>6.6368264284960593E-2</v>
      </c>
      <c r="W14" s="405">
        <f>V14*U14</f>
        <v>984.54798072696212</v>
      </c>
    </row>
    <row r="15" spans="2:65" ht="15.5">
      <c r="B15" s="260" t="s">
        <v>50</v>
      </c>
      <c r="C15" s="260" t="s">
        <v>22</v>
      </c>
      <c r="D15" s="261" t="s">
        <v>85</v>
      </c>
      <c r="E15" s="261" t="s">
        <v>542</v>
      </c>
      <c r="F15" s="260"/>
      <c r="G15" s="262">
        <v>271.64</v>
      </c>
      <c r="H15" s="262">
        <f t="shared" si="0"/>
        <v>0</v>
      </c>
      <c r="K15"/>
      <c r="L15"/>
      <c r="M15"/>
      <c r="N15" s="459">
        <f>SUM(N9:N14)</f>
        <v>29630.100000000035</v>
      </c>
      <c r="S15" s="400" t="s">
        <v>753</v>
      </c>
      <c r="T15" s="403">
        <v>45658</v>
      </c>
      <c r="U15" s="400">
        <v>1605.969158174782</v>
      </c>
      <c r="V15" s="404">
        <f>V9</f>
        <v>7.0976855934320598E-2</v>
      </c>
      <c r="W15" s="405">
        <f>V15*U15</f>
        <v>113.98664157473364</v>
      </c>
    </row>
    <row r="16" spans="2:65" ht="15.5">
      <c r="B16" s="260" t="s">
        <v>858</v>
      </c>
      <c r="C16" s="260" t="s">
        <v>53</v>
      </c>
      <c r="D16" s="261" t="s">
        <v>498</v>
      </c>
      <c r="E16" s="261" t="s">
        <v>499</v>
      </c>
      <c r="F16" s="260"/>
      <c r="G16" s="262">
        <v>180.67</v>
      </c>
      <c r="H16" s="262">
        <f t="shared" si="0"/>
        <v>0</v>
      </c>
      <c r="W16" s="426">
        <f>SUM(W13:W15)</f>
        <v>8553.6646305989088</v>
      </c>
    </row>
    <row r="17" spans="2:57" ht="18.5">
      <c r="B17" s="795" t="s">
        <v>9</v>
      </c>
      <c r="C17" s="796"/>
      <c r="D17" s="796"/>
      <c r="E17" s="797"/>
      <c r="F17" s="265">
        <f>SUM(F5:F16)</f>
        <v>20</v>
      </c>
      <c r="G17" s="266"/>
      <c r="H17" s="266">
        <f>SUM(H5:H16)</f>
        <v>4737</v>
      </c>
    </row>
    <row r="18" spans="2:57">
      <c r="K18" s="831" t="s">
        <v>859</v>
      </c>
      <c r="L18" s="831"/>
      <c r="M18" s="831"/>
      <c r="N18" s="831"/>
      <c r="O18" s="831"/>
      <c r="P18" s="831"/>
      <c r="Q18" s="831"/>
      <c r="S18" s="831" t="s">
        <v>860</v>
      </c>
      <c r="T18" s="831"/>
      <c r="U18" s="831"/>
      <c r="V18" s="831"/>
      <c r="W18" s="831"/>
      <c r="X18" s="831"/>
      <c r="Y18" s="831"/>
      <c r="AQ18" s="832" t="s">
        <v>861</v>
      </c>
      <c r="AR18" s="832"/>
      <c r="AS18" s="832"/>
      <c r="AT18" s="832"/>
      <c r="AU18" s="832"/>
      <c r="AV18" s="832"/>
      <c r="AW18" s="832"/>
      <c r="AY18" s="832" t="s">
        <v>861</v>
      </c>
      <c r="AZ18" s="832"/>
      <c r="BA18" s="832"/>
      <c r="BB18" s="832"/>
      <c r="BC18" s="832"/>
      <c r="BD18" s="832"/>
      <c r="BE18" s="832"/>
    </row>
    <row r="19" spans="2:57" ht="15.75" customHeight="1">
      <c r="B19" s="820" t="s">
        <v>862</v>
      </c>
      <c r="C19" s="821"/>
      <c r="D19" s="821"/>
      <c r="E19" s="821"/>
      <c r="F19" s="821"/>
      <c r="G19" s="821"/>
      <c r="H19" s="821"/>
      <c r="K19" s="792" t="s">
        <v>863</v>
      </c>
      <c r="L19" s="793"/>
      <c r="M19" s="793"/>
      <c r="N19" s="793"/>
      <c r="O19" s="793"/>
      <c r="P19" s="793"/>
      <c r="Q19" s="793"/>
      <c r="S19" s="792" t="s">
        <v>864</v>
      </c>
      <c r="T19" s="793"/>
      <c r="U19" s="793"/>
      <c r="V19" s="793"/>
      <c r="W19" s="793"/>
      <c r="X19" s="793"/>
      <c r="Y19" s="793"/>
      <c r="AA19" s="792" t="s">
        <v>865</v>
      </c>
      <c r="AB19" s="793"/>
      <c r="AC19" s="793"/>
      <c r="AD19" s="793"/>
      <c r="AE19" s="793"/>
      <c r="AF19" s="793"/>
      <c r="AG19" s="793"/>
      <c r="AI19" s="792" t="s">
        <v>866</v>
      </c>
      <c r="AJ19" s="793"/>
      <c r="AK19" s="793"/>
      <c r="AL19" s="793"/>
      <c r="AM19" s="793"/>
      <c r="AN19" s="793"/>
      <c r="AO19" s="793"/>
      <c r="AQ19" s="820" t="s">
        <v>867</v>
      </c>
      <c r="AR19" s="821"/>
      <c r="AS19" s="821"/>
      <c r="AT19" s="821"/>
      <c r="AU19" s="821"/>
      <c r="AV19" s="821"/>
      <c r="AW19" s="821"/>
      <c r="AY19" s="820" t="s">
        <v>868</v>
      </c>
      <c r="AZ19" s="821"/>
      <c r="BA19" s="821"/>
      <c r="BB19" s="821"/>
      <c r="BC19" s="821"/>
      <c r="BD19" s="821"/>
      <c r="BE19" s="821"/>
    </row>
    <row r="20" spans="2:57" ht="31">
      <c r="B20" s="259" t="s">
        <v>2</v>
      </c>
      <c r="C20" s="259" t="s">
        <v>3</v>
      </c>
      <c r="D20" s="259" t="s">
        <v>16</v>
      </c>
      <c r="E20" s="259" t="s">
        <v>17</v>
      </c>
      <c r="F20" s="259" t="s">
        <v>18</v>
      </c>
      <c r="G20" s="259" t="s">
        <v>19</v>
      </c>
      <c r="H20" s="259" t="s">
        <v>20</v>
      </c>
      <c r="K20" s="259" t="s">
        <v>2</v>
      </c>
      <c r="L20" s="259" t="s">
        <v>3</v>
      </c>
      <c r="M20" s="259" t="s">
        <v>4</v>
      </c>
      <c r="N20" s="259" t="s">
        <v>6</v>
      </c>
      <c r="O20" s="259" t="s">
        <v>7</v>
      </c>
      <c r="P20" s="259" t="s">
        <v>8</v>
      </c>
      <c r="Q20" s="259" t="s">
        <v>9</v>
      </c>
      <c r="S20" s="259" t="s">
        <v>2</v>
      </c>
      <c r="T20" s="259" t="s">
        <v>3</v>
      </c>
      <c r="U20" s="259" t="s">
        <v>4</v>
      </c>
      <c r="V20" s="259" t="s">
        <v>6</v>
      </c>
      <c r="W20" s="259" t="s">
        <v>7</v>
      </c>
      <c r="X20" s="259" t="s">
        <v>8</v>
      </c>
      <c r="Y20" s="259" t="s">
        <v>9</v>
      </c>
      <c r="AA20" s="259" t="s">
        <v>2</v>
      </c>
      <c r="AB20" s="259" t="s">
        <v>3</v>
      </c>
      <c r="AC20" s="259" t="s">
        <v>4</v>
      </c>
      <c r="AD20" s="259" t="s">
        <v>6</v>
      </c>
      <c r="AE20" s="259" t="s">
        <v>7</v>
      </c>
      <c r="AF20" s="259" t="s">
        <v>8</v>
      </c>
      <c r="AG20" s="259" t="s">
        <v>9</v>
      </c>
      <c r="AI20" s="259" t="s">
        <v>2</v>
      </c>
      <c r="AJ20" s="259" t="s">
        <v>3</v>
      </c>
      <c r="AK20" s="259" t="s">
        <v>4</v>
      </c>
      <c r="AL20" s="259" t="s">
        <v>6</v>
      </c>
      <c r="AM20" s="259" t="s">
        <v>7</v>
      </c>
      <c r="AN20" s="259" t="s">
        <v>8</v>
      </c>
      <c r="AO20" s="259" t="s">
        <v>9</v>
      </c>
      <c r="AQ20" s="259" t="s">
        <v>2</v>
      </c>
      <c r="AR20" s="259" t="s">
        <v>3</v>
      </c>
      <c r="AS20" s="259" t="s">
        <v>16</v>
      </c>
      <c r="AT20" s="259" t="s">
        <v>17</v>
      </c>
      <c r="AU20" s="259" t="s">
        <v>18</v>
      </c>
      <c r="AV20" s="259" t="s">
        <v>19</v>
      </c>
      <c r="AW20" s="259" t="s">
        <v>20</v>
      </c>
      <c r="AY20" s="259" t="s">
        <v>2</v>
      </c>
      <c r="AZ20" s="259" t="s">
        <v>3</v>
      </c>
      <c r="BA20" s="259" t="s">
        <v>16</v>
      </c>
      <c r="BB20" s="259" t="s">
        <v>17</v>
      </c>
      <c r="BC20" s="259" t="s">
        <v>18</v>
      </c>
      <c r="BD20" s="259" t="s">
        <v>19</v>
      </c>
      <c r="BE20" s="259" t="s">
        <v>20</v>
      </c>
    </row>
    <row r="21" spans="2:57" ht="15.5">
      <c r="B21" s="260" t="s">
        <v>869</v>
      </c>
      <c r="C21" s="260" t="s">
        <v>22</v>
      </c>
      <c r="D21" s="261">
        <v>0.25</v>
      </c>
      <c r="E21" s="261">
        <v>0.59722222222222221</v>
      </c>
      <c r="F21" s="260">
        <v>21</v>
      </c>
      <c r="G21" s="262">
        <v>159.22</v>
      </c>
      <c r="H21" s="262">
        <f>G21*F21</f>
        <v>3343.62</v>
      </c>
      <c r="K21" s="260" t="s">
        <v>10</v>
      </c>
      <c r="L21" s="260" t="s">
        <v>11</v>
      </c>
      <c r="M21" s="261">
        <v>0.45833333333333331</v>
      </c>
      <c r="N21" s="261">
        <v>0.4597222222222222</v>
      </c>
      <c r="O21" s="267">
        <f t="shared" ref="O21:O28" si="4">(N21-M21)*24</f>
        <v>3.3333333333333215E-2</v>
      </c>
      <c r="P21" s="262">
        <v>28.53</v>
      </c>
      <c r="Q21" s="351">
        <f t="shared" ref="Q21:Q28" si="5">O21*P21</f>
        <v>0.95099999999999663</v>
      </c>
      <c r="S21" s="260" t="s">
        <v>10</v>
      </c>
      <c r="T21" s="260" t="s">
        <v>11</v>
      </c>
      <c r="U21" s="261">
        <v>0.45833333333333331</v>
      </c>
      <c r="V21" s="261">
        <v>0.4597222222222222</v>
      </c>
      <c r="W21" s="267">
        <f t="shared" ref="W21:W31" si="6">(V21-U21)*24</f>
        <v>3.3333333333333215E-2</v>
      </c>
      <c r="X21" s="262">
        <v>30.13</v>
      </c>
      <c r="Y21" s="429">
        <f t="shared" ref="Y21:Y31" si="7">W21*X21</f>
        <v>1.0043333333333297</v>
      </c>
      <c r="AA21" s="260" t="s">
        <v>10</v>
      </c>
      <c r="AB21" s="260" t="s">
        <v>11</v>
      </c>
      <c r="AC21" s="261">
        <v>0.41666666666666669</v>
      </c>
      <c r="AD21" s="261">
        <v>0.42291666666666666</v>
      </c>
      <c r="AE21" s="267">
        <f t="shared" ref="AE21:AE34" si="8">(AD21-AC21)*24</f>
        <v>0.14999999999999947</v>
      </c>
      <c r="AF21" s="262">
        <v>29.58</v>
      </c>
      <c r="AG21" s="429">
        <f t="shared" ref="AG21:AG34" si="9">AE21*AF21</f>
        <v>4.4369999999999843</v>
      </c>
      <c r="AI21" s="260" t="s">
        <v>10</v>
      </c>
      <c r="AJ21" s="260" t="s">
        <v>11</v>
      </c>
      <c r="AK21" s="261">
        <v>0.45833333333333331</v>
      </c>
      <c r="AL21" s="261">
        <v>0.46041666666666664</v>
      </c>
      <c r="AM21" s="267">
        <f t="shared" ref="AM21:AM27" si="10">(AL21-AK21)*24</f>
        <v>4.9999999999999822E-2</v>
      </c>
      <c r="AN21" s="262">
        <v>30.13</v>
      </c>
      <c r="AO21" s="429">
        <f t="shared" ref="AO21:AO27" si="11">AM21*AN21</f>
        <v>1.5064999999999946</v>
      </c>
      <c r="AQ21" s="260" t="s">
        <v>488</v>
      </c>
      <c r="AR21" s="260" t="s">
        <v>22</v>
      </c>
      <c r="AS21" s="261">
        <v>0.375</v>
      </c>
      <c r="AT21" s="261" t="s">
        <v>489</v>
      </c>
      <c r="AU21" s="260"/>
      <c r="AV21" s="262"/>
      <c r="AW21" s="262">
        <f t="shared" ref="AW21:AW31" si="12">AV21*AU21</f>
        <v>0</v>
      </c>
      <c r="AY21" s="260" t="s">
        <v>488</v>
      </c>
      <c r="AZ21" s="260" t="s">
        <v>22</v>
      </c>
      <c r="BA21" s="261">
        <v>0.375</v>
      </c>
      <c r="BB21" s="261" t="s">
        <v>489</v>
      </c>
      <c r="BC21" s="260"/>
      <c r="BD21" s="262">
        <v>385.5</v>
      </c>
      <c r="BE21" s="262">
        <f t="shared" ref="BE21:BE31" si="13">BD21*BC21</f>
        <v>0</v>
      </c>
    </row>
    <row r="22" spans="2:57" ht="15.5">
      <c r="B22" s="398" t="s">
        <v>500</v>
      </c>
      <c r="C22" s="260" t="s">
        <v>22</v>
      </c>
      <c r="D22" s="261">
        <v>0.25</v>
      </c>
      <c r="E22" s="261">
        <v>0.59722222222222221</v>
      </c>
      <c r="F22" s="260">
        <v>1</v>
      </c>
      <c r="G22" s="262">
        <v>198.27</v>
      </c>
      <c r="H22" s="262">
        <f>G22*F22</f>
        <v>198.27</v>
      </c>
      <c r="K22" s="260" t="s">
        <v>10</v>
      </c>
      <c r="L22" s="260" t="s">
        <v>11</v>
      </c>
      <c r="M22" s="261">
        <v>0.41666666666666669</v>
      </c>
      <c r="N22" s="261">
        <v>0.41805555555555557</v>
      </c>
      <c r="O22" s="267">
        <f t="shared" si="4"/>
        <v>3.3333333333333215E-2</v>
      </c>
      <c r="P22" s="262">
        <v>28</v>
      </c>
      <c r="Q22" s="351">
        <f t="shared" si="5"/>
        <v>0.93333333333333002</v>
      </c>
      <c r="S22" s="260" t="s">
        <v>10</v>
      </c>
      <c r="T22" s="260" t="s">
        <v>11</v>
      </c>
      <c r="U22" s="261">
        <v>0.45833333333333331</v>
      </c>
      <c r="V22" s="261">
        <v>0.4597222222222222</v>
      </c>
      <c r="W22" s="267">
        <f t="shared" si="6"/>
        <v>3.3333333333333215E-2</v>
      </c>
      <c r="X22" s="262">
        <v>30.13</v>
      </c>
      <c r="Y22" s="429">
        <f t="shared" si="7"/>
        <v>1.0043333333333297</v>
      </c>
      <c r="AA22" s="260" t="s">
        <v>10</v>
      </c>
      <c r="AB22" s="260" t="s">
        <v>11</v>
      </c>
      <c r="AC22" s="261">
        <v>0.45833333333333331</v>
      </c>
      <c r="AD22" s="261">
        <v>0.45902777777777776</v>
      </c>
      <c r="AE22" s="267">
        <f t="shared" si="8"/>
        <v>1.6666666666666607E-2</v>
      </c>
      <c r="AF22" s="262">
        <v>30.13</v>
      </c>
      <c r="AG22" s="429">
        <f t="shared" si="9"/>
        <v>0.50216666666666487</v>
      </c>
      <c r="AI22" s="260" t="s">
        <v>10</v>
      </c>
      <c r="AJ22" s="260" t="s">
        <v>11</v>
      </c>
      <c r="AK22" s="261">
        <v>0.45833333333333331</v>
      </c>
      <c r="AL22" s="261">
        <v>0.47569444444444442</v>
      </c>
      <c r="AM22" s="267">
        <f t="shared" si="10"/>
        <v>0.41666666666666652</v>
      </c>
      <c r="AN22" s="262">
        <v>30.13</v>
      </c>
      <c r="AO22" s="429">
        <f t="shared" si="11"/>
        <v>12.554166666666662</v>
      </c>
      <c r="AQ22" s="260" t="s">
        <v>488</v>
      </c>
      <c r="AR22" s="260" t="s">
        <v>22</v>
      </c>
      <c r="AS22" s="261">
        <v>0.33333333333333331</v>
      </c>
      <c r="AT22" s="261" t="s">
        <v>490</v>
      </c>
      <c r="AU22" s="260"/>
      <c r="AV22" s="262"/>
      <c r="AW22" s="262">
        <f t="shared" si="12"/>
        <v>0</v>
      </c>
      <c r="AY22" s="260" t="s">
        <v>488</v>
      </c>
      <c r="AZ22" s="260" t="s">
        <v>22</v>
      </c>
      <c r="BA22" s="261">
        <v>0.33333333333333331</v>
      </c>
      <c r="BB22" s="261" t="s">
        <v>490</v>
      </c>
      <c r="BC22" s="260"/>
      <c r="BD22" s="262">
        <v>385.5</v>
      </c>
      <c r="BE22" s="262">
        <f t="shared" si="13"/>
        <v>0</v>
      </c>
    </row>
    <row r="23" spans="2:57" ht="18.5">
      <c r="B23" s="795" t="s">
        <v>9</v>
      </c>
      <c r="C23" s="796"/>
      <c r="D23" s="796"/>
      <c r="E23" s="797"/>
      <c r="F23" s="265">
        <f>SUM(F21:F21)</f>
        <v>21</v>
      </c>
      <c r="G23" s="266"/>
      <c r="H23" s="266">
        <f>SUM(H21:H22)</f>
        <v>3541.89</v>
      </c>
      <c r="K23" s="260" t="s">
        <v>10</v>
      </c>
      <c r="L23" s="260" t="s">
        <v>11</v>
      </c>
      <c r="M23" s="261">
        <v>0.41666666666666669</v>
      </c>
      <c r="N23" s="261">
        <v>0.41875000000000001</v>
      </c>
      <c r="O23" s="267">
        <f t="shared" si="4"/>
        <v>4.9999999999999822E-2</v>
      </c>
      <c r="P23" s="262">
        <v>28</v>
      </c>
      <c r="Q23" s="351">
        <f t="shared" si="5"/>
        <v>1.399999999999995</v>
      </c>
      <c r="S23" s="260" t="s">
        <v>10</v>
      </c>
      <c r="T23" s="260" t="s">
        <v>11</v>
      </c>
      <c r="U23" s="261">
        <v>0.45833333333333331</v>
      </c>
      <c r="V23" s="261">
        <v>0.46250000000000002</v>
      </c>
      <c r="W23" s="267">
        <f t="shared" si="6"/>
        <v>0.10000000000000098</v>
      </c>
      <c r="X23" s="262">
        <v>30.13</v>
      </c>
      <c r="Y23" s="429">
        <f t="shared" si="7"/>
        <v>3.0130000000000292</v>
      </c>
      <c r="AA23" s="260" t="s">
        <v>10</v>
      </c>
      <c r="AB23" s="260" t="s">
        <v>11</v>
      </c>
      <c r="AC23" s="261">
        <v>0.45833333333333331</v>
      </c>
      <c r="AD23" s="261">
        <v>0.45902777777777776</v>
      </c>
      <c r="AE23" s="267">
        <f t="shared" si="8"/>
        <v>1.6666666666666607E-2</v>
      </c>
      <c r="AF23" s="262">
        <v>30.13</v>
      </c>
      <c r="AG23" s="429">
        <f t="shared" si="9"/>
        <v>0.50216666666666487</v>
      </c>
      <c r="AI23" s="260" t="s">
        <v>10</v>
      </c>
      <c r="AJ23" s="260" t="s">
        <v>11</v>
      </c>
      <c r="AK23" s="261">
        <v>0.45833333333333331</v>
      </c>
      <c r="AL23" s="261">
        <v>0.46250000000000002</v>
      </c>
      <c r="AM23" s="267">
        <f t="shared" si="10"/>
        <v>0.10000000000000098</v>
      </c>
      <c r="AN23" s="262">
        <v>30.13</v>
      </c>
      <c r="AO23" s="429">
        <f t="shared" si="11"/>
        <v>3.0130000000000292</v>
      </c>
      <c r="AQ23" s="260" t="s">
        <v>491</v>
      </c>
      <c r="AR23" s="260" t="s">
        <v>22</v>
      </c>
      <c r="AS23" s="261">
        <v>0.25</v>
      </c>
      <c r="AT23" s="261" t="s">
        <v>492</v>
      </c>
      <c r="AU23" s="260">
        <v>1</v>
      </c>
      <c r="AV23" s="262">
        <v>215.16</v>
      </c>
      <c r="AW23" s="262">
        <f t="shared" si="12"/>
        <v>215.16</v>
      </c>
      <c r="AY23" s="260" t="s">
        <v>491</v>
      </c>
      <c r="AZ23" s="260" t="s">
        <v>22</v>
      </c>
      <c r="BA23" s="261">
        <v>0.25</v>
      </c>
      <c r="BB23" s="261" t="s">
        <v>492</v>
      </c>
      <c r="BC23" s="260"/>
      <c r="BD23" s="262">
        <v>215.16</v>
      </c>
      <c r="BE23" s="262">
        <f t="shared" si="13"/>
        <v>0</v>
      </c>
    </row>
    <row r="24" spans="2:57" ht="15.5">
      <c r="K24" s="260" t="s">
        <v>10</v>
      </c>
      <c r="L24" s="260" t="s">
        <v>11</v>
      </c>
      <c r="M24" s="261">
        <v>0.45833333333333331</v>
      </c>
      <c r="N24" s="261">
        <v>0.46875</v>
      </c>
      <c r="O24" s="267">
        <f t="shared" si="4"/>
        <v>0.25000000000000044</v>
      </c>
      <c r="P24" s="262">
        <v>28.53</v>
      </c>
      <c r="Q24" s="351">
        <f t="shared" si="5"/>
        <v>7.1325000000000127</v>
      </c>
      <c r="S24" s="260" t="s">
        <v>10</v>
      </c>
      <c r="T24" s="260" t="s">
        <v>11</v>
      </c>
      <c r="U24" s="261">
        <v>0.45833333333333331</v>
      </c>
      <c r="V24" s="261">
        <v>0.47638888888888886</v>
      </c>
      <c r="W24" s="267">
        <f t="shared" si="6"/>
        <v>0.43333333333333313</v>
      </c>
      <c r="X24" s="262">
        <v>30.13</v>
      </c>
      <c r="Y24" s="429">
        <f t="shared" si="7"/>
        <v>13.056333333333326</v>
      </c>
      <c r="AA24" s="260" t="s">
        <v>10</v>
      </c>
      <c r="AB24" s="260" t="s">
        <v>11</v>
      </c>
      <c r="AC24" s="261">
        <v>0.45833333333333331</v>
      </c>
      <c r="AD24" s="261">
        <v>0.46111111111111114</v>
      </c>
      <c r="AE24" s="267">
        <f t="shared" si="8"/>
        <v>6.6666666666667762E-2</v>
      </c>
      <c r="AF24" s="262">
        <v>30.13</v>
      </c>
      <c r="AG24" s="429">
        <f t="shared" si="9"/>
        <v>2.0086666666666995</v>
      </c>
      <c r="AI24" s="260" t="s">
        <v>10</v>
      </c>
      <c r="AJ24" s="260" t="s">
        <v>11</v>
      </c>
      <c r="AK24" s="261">
        <v>0.45833333333333331</v>
      </c>
      <c r="AL24" s="261">
        <v>0.46041666666666664</v>
      </c>
      <c r="AM24" s="267">
        <f t="shared" si="10"/>
        <v>4.9999999999999822E-2</v>
      </c>
      <c r="AN24" s="262">
        <v>30.13</v>
      </c>
      <c r="AO24" s="429">
        <f t="shared" si="11"/>
        <v>1.5064999999999946</v>
      </c>
      <c r="AQ24" s="260" t="s">
        <v>491</v>
      </c>
      <c r="AR24" s="260" t="s">
        <v>22</v>
      </c>
      <c r="AS24" s="261">
        <v>0.25</v>
      </c>
      <c r="AT24" s="261" t="s">
        <v>492</v>
      </c>
      <c r="AU24" s="260"/>
      <c r="AV24" s="262"/>
      <c r="AW24" s="262">
        <f t="shared" si="12"/>
        <v>0</v>
      </c>
      <c r="AY24" s="260" t="s">
        <v>491</v>
      </c>
      <c r="AZ24" s="260" t="s">
        <v>22</v>
      </c>
      <c r="BA24" s="261">
        <v>0.25</v>
      </c>
      <c r="BB24" s="261" t="s">
        <v>492</v>
      </c>
      <c r="BC24" s="260"/>
      <c r="BD24" s="262">
        <v>215.16</v>
      </c>
      <c r="BE24" s="262">
        <f t="shared" si="13"/>
        <v>0</v>
      </c>
    </row>
    <row r="25" spans="2:57" ht="15.5">
      <c r="K25" s="260" t="s">
        <v>10</v>
      </c>
      <c r="L25" s="260" t="s">
        <v>11</v>
      </c>
      <c r="M25" s="261">
        <v>0.45833333333333331</v>
      </c>
      <c r="N25" s="261">
        <v>0.46250000000000002</v>
      </c>
      <c r="O25" s="267">
        <f t="shared" si="4"/>
        <v>0.10000000000000098</v>
      </c>
      <c r="P25" s="262">
        <v>28.53</v>
      </c>
      <c r="Q25" s="351">
        <f t="shared" si="5"/>
        <v>2.8530000000000282</v>
      </c>
      <c r="S25" s="260" t="s">
        <v>10</v>
      </c>
      <c r="T25" s="260" t="s">
        <v>11</v>
      </c>
      <c r="U25" s="261">
        <v>0.45833333333333331</v>
      </c>
      <c r="V25" s="261">
        <v>0.46319444444444446</v>
      </c>
      <c r="W25" s="267">
        <f t="shared" si="6"/>
        <v>0.11666666666666758</v>
      </c>
      <c r="X25" s="262">
        <v>30.13</v>
      </c>
      <c r="Y25" s="429">
        <f t="shared" si="7"/>
        <v>3.5151666666666941</v>
      </c>
      <c r="AA25" s="260" t="s">
        <v>10</v>
      </c>
      <c r="AB25" s="260" t="s">
        <v>11</v>
      </c>
      <c r="AC25" s="261">
        <v>0.45833333333333331</v>
      </c>
      <c r="AD25" s="261">
        <v>0.45902777777777776</v>
      </c>
      <c r="AE25" s="267">
        <f t="shared" si="8"/>
        <v>1.6666666666666607E-2</v>
      </c>
      <c r="AF25" s="262">
        <v>30.13</v>
      </c>
      <c r="AG25" s="429">
        <f t="shared" si="9"/>
        <v>0.50216666666666487</v>
      </c>
      <c r="AI25" s="260" t="s">
        <v>10</v>
      </c>
      <c r="AJ25" s="260" t="s">
        <v>11</v>
      </c>
      <c r="AK25" s="261">
        <v>0.45833333333333331</v>
      </c>
      <c r="AL25" s="261">
        <v>0.46041666666666664</v>
      </c>
      <c r="AM25" s="267">
        <f t="shared" si="10"/>
        <v>4.9999999999999822E-2</v>
      </c>
      <c r="AN25" s="262">
        <v>30.13</v>
      </c>
      <c r="AO25" s="429">
        <f t="shared" si="11"/>
        <v>1.5064999999999946</v>
      </c>
      <c r="AQ25" s="260" t="s">
        <v>491</v>
      </c>
      <c r="AR25" s="260" t="s">
        <v>22</v>
      </c>
      <c r="AS25" s="261">
        <v>0.54166666666666663</v>
      </c>
      <c r="AT25" s="261" t="s">
        <v>493</v>
      </c>
      <c r="AU25" s="260"/>
      <c r="AV25" s="262"/>
      <c r="AW25" s="262">
        <f t="shared" si="12"/>
        <v>0</v>
      </c>
      <c r="AY25" s="260" t="s">
        <v>491</v>
      </c>
      <c r="AZ25" s="260" t="s">
        <v>22</v>
      </c>
      <c r="BA25" s="261">
        <v>0.54166666666666663</v>
      </c>
      <c r="BB25" s="261" t="s">
        <v>493</v>
      </c>
      <c r="BC25" s="260"/>
      <c r="BD25" s="262">
        <v>215.16</v>
      </c>
      <c r="BE25" s="262">
        <f t="shared" si="13"/>
        <v>0</v>
      </c>
    </row>
    <row r="26" spans="2:57" ht="15.5">
      <c r="B26" s="820" t="s">
        <v>870</v>
      </c>
      <c r="C26" s="821"/>
      <c r="D26" s="821"/>
      <c r="E26" s="821"/>
      <c r="F26" s="821"/>
      <c r="G26" s="821"/>
      <c r="H26" s="821"/>
      <c r="K26" s="260" t="s">
        <v>10</v>
      </c>
      <c r="L26" s="260" t="s">
        <v>11</v>
      </c>
      <c r="M26" s="261">
        <v>0.45833333333333331</v>
      </c>
      <c r="N26" s="261">
        <v>0.4597222222222222</v>
      </c>
      <c r="O26" s="267">
        <f t="shared" si="4"/>
        <v>3.3333333333333215E-2</v>
      </c>
      <c r="P26" s="262">
        <v>28.53</v>
      </c>
      <c r="Q26" s="351">
        <f t="shared" si="5"/>
        <v>0.95099999999999663</v>
      </c>
      <c r="S26" s="260" t="s">
        <v>10</v>
      </c>
      <c r="T26" s="260" t="s">
        <v>11</v>
      </c>
      <c r="U26" s="261">
        <v>0.45833333333333331</v>
      </c>
      <c r="V26" s="261">
        <v>0.46250000000000002</v>
      </c>
      <c r="W26" s="267">
        <f t="shared" si="6"/>
        <v>0.10000000000000098</v>
      </c>
      <c r="X26" s="262">
        <v>30.13</v>
      </c>
      <c r="Y26" s="429">
        <f t="shared" si="7"/>
        <v>3.0130000000000292</v>
      </c>
      <c r="AA26" s="260" t="s">
        <v>10</v>
      </c>
      <c r="AB26" s="260" t="s">
        <v>11</v>
      </c>
      <c r="AC26" s="261">
        <v>0.45833333333333331</v>
      </c>
      <c r="AD26" s="261">
        <v>0.4597222222222222</v>
      </c>
      <c r="AE26" s="267">
        <f t="shared" si="8"/>
        <v>3.3333333333333215E-2</v>
      </c>
      <c r="AF26" s="262">
        <v>30.13</v>
      </c>
      <c r="AG26" s="429">
        <f t="shared" si="9"/>
        <v>1.0043333333333297</v>
      </c>
      <c r="AI26" s="260" t="s">
        <v>10</v>
      </c>
      <c r="AJ26" s="260" t="s">
        <v>11</v>
      </c>
      <c r="AK26" s="261">
        <v>0.45833333333333331</v>
      </c>
      <c r="AL26" s="261">
        <v>0.46666666666666667</v>
      </c>
      <c r="AM26" s="267">
        <f t="shared" si="10"/>
        <v>0.20000000000000062</v>
      </c>
      <c r="AN26" s="262">
        <v>30.13</v>
      </c>
      <c r="AO26" s="429">
        <f t="shared" si="11"/>
        <v>6.0260000000000185</v>
      </c>
      <c r="AQ26" s="260" t="s">
        <v>494</v>
      </c>
      <c r="AR26" s="260" t="s">
        <v>11</v>
      </c>
      <c r="AS26" s="261">
        <v>0.25</v>
      </c>
      <c r="AT26" s="261" t="s">
        <v>495</v>
      </c>
      <c r="AU26" s="260"/>
      <c r="AV26" s="262"/>
      <c r="AW26" s="262">
        <f t="shared" si="12"/>
        <v>0</v>
      </c>
      <c r="AY26" s="260" t="s">
        <v>494</v>
      </c>
      <c r="AZ26" s="260" t="s">
        <v>11</v>
      </c>
      <c r="BA26" s="261">
        <v>0.25</v>
      </c>
      <c r="BB26" s="261" t="s">
        <v>495</v>
      </c>
      <c r="BC26" s="260">
        <v>2</v>
      </c>
      <c r="BD26" s="262">
        <v>255.67</v>
      </c>
      <c r="BE26" s="262">
        <f t="shared" si="13"/>
        <v>511.34</v>
      </c>
    </row>
    <row r="27" spans="2:57" ht="15.5">
      <c r="B27" s="259"/>
      <c r="C27" s="259"/>
      <c r="D27" s="259"/>
      <c r="E27" s="259"/>
      <c r="F27" s="259"/>
      <c r="G27" s="259"/>
      <c r="H27" s="259"/>
      <c r="K27" s="260" t="s">
        <v>10</v>
      </c>
      <c r="L27" s="260" t="s">
        <v>11</v>
      </c>
      <c r="M27" s="261">
        <v>0.41666666666666669</v>
      </c>
      <c r="N27" s="261">
        <v>0.43333333333333335</v>
      </c>
      <c r="O27" s="267">
        <f t="shared" si="4"/>
        <v>0.39999999999999991</v>
      </c>
      <c r="P27" s="262">
        <v>28</v>
      </c>
      <c r="Q27" s="351">
        <f t="shared" si="5"/>
        <v>11.199999999999998</v>
      </c>
      <c r="S27" s="260" t="s">
        <v>10</v>
      </c>
      <c r="T27" s="260" t="s">
        <v>11</v>
      </c>
      <c r="U27" s="261">
        <v>0.45833333333333331</v>
      </c>
      <c r="V27" s="261">
        <v>0.52847222222222223</v>
      </c>
      <c r="W27" s="267">
        <f t="shared" si="6"/>
        <v>1.683333333333334</v>
      </c>
      <c r="X27" s="262">
        <v>30.13</v>
      </c>
      <c r="Y27" s="429">
        <f t="shared" si="7"/>
        <v>50.71883333333335</v>
      </c>
      <c r="AA27" s="260" t="s">
        <v>10</v>
      </c>
      <c r="AB27" s="260" t="s">
        <v>11</v>
      </c>
      <c r="AC27" s="261">
        <v>0.45833333333333331</v>
      </c>
      <c r="AD27" s="261">
        <v>0.46319444444444446</v>
      </c>
      <c r="AE27" s="267">
        <f t="shared" si="8"/>
        <v>0.11666666666666758</v>
      </c>
      <c r="AF27" s="262">
        <v>30.13</v>
      </c>
      <c r="AG27" s="429">
        <f t="shared" si="9"/>
        <v>3.5151666666666941</v>
      </c>
      <c r="AI27" s="260" t="s">
        <v>10</v>
      </c>
      <c r="AJ27" s="260" t="s">
        <v>11</v>
      </c>
      <c r="AK27" s="261">
        <v>0.45833333333333331</v>
      </c>
      <c r="AL27" s="261">
        <v>0.46736111111111112</v>
      </c>
      <c r="AM27" s="267">
        <f t="shared" si="10"/>
        <v>0.21666666666666723</v>
      </c>
      <c r="AN27" s="262">
        <v>30.13</v>
      </c>
      <c r="AO27" s="429">
        <f t="shared" si="11"/>
        <v>6.5281666666666833</v>
      </c>
      <c r="AQ27" s="260" t="s">
        <v>494</v>
      </c>
      <c r="AR27" s="260" t="s">
        <v>11</v>
      </c>
      <c r="AS27" s="261">
        <v>0.75</v>
      </c>
      <c r="AT27" s="261" t="s">
        <v>496</v>
      </c>
      <c r="AU27" s="260"/>
      <c r="AV27" s="262"/>
      <c r="AW27" s="262">
        <f t="shared" si="12"/>
        <v>0</v>
      </c>
      <c r="AY27" s="260" t="s">
        <v>494</v>
      </c>
      <c r="AZ27" s="260" t="s">
        <v>11</v>
      </c>
      <c r="BA27" s="261">
        <v>0.75</v>
      </c>
      <c r="BB27" s="261" t="s">
        <v>496</v>
      </c>
      <c r="BC27" s="260"/>
      <c r="BD27" s="262">
        <v>236.43</v>
      </c>
      <c r="BE27" s="262">
        <f t="shared" si="13"/>
        <v>0</v>
      </c>
    </row>
    <row r="28" spans="2:57" ht="15.75" customHeight="1">
      <c r="B28" s="260" t="s">
        <v>566</v>
      </c>
      <c r="C28" s="260" t="s">
        <v>511</v>
      </c>
      <c r="D28" s="261">
        <v>0.45833333333333298</v>
      </c>
      <c r="E28" s="261">
        <v>0.95833333333333304</v>
      </c>
      <c r="F28" s="260"/>
      <c r="G28" s="262">
        <v>184.72</v>
      </c>
      <c r="H28" s="262">
        <f t="shared" ref="H28:H37" si="14">G28*F28</f>
        <v>0</v>
      </c>
      <c r="K28" s="260" t="s">
        <v>10</v>
      </c>
      <c r="L28" s="260" t="s">
        <v>11</v>
      </c>
      <c r="M28" s="261">
        <v>0.45833333333333331</v>
      </c>
      <c r="N28" s="261">
        <v>0.57291666666666663</v>
      </c>
      <c r="O28" s="267">
        <f t="shared" si="4"/>
        <v>2.7499999999999996</v>
      </c>
      <c r="P28" s="262">
        <v>28.53</v>
      </c>
      <c r="Q28" s="351">
        <f t="shared" si="5"/>
        <v>78.457499999999996</v>
      </c>
      <c r="S28" s="260" t="s">
        <v>10</v>
      </c>
      <c r="T28" s="260" t="s">
        <v>11</v>
      </c>
      <c r="U28" s="261">
        <v>0.41666666666666669</v>
      </c>
      <c r="V28" s="261">
        <v>0.41944444444444445</v>
      </c>
      <c r="W28" s="267">
        <f t="shared" si="6"/>
        <v>6.666666666666643E-2</v>
      </c>
      <c r="X28" s="262">
        <v>30.13</v>
      </c>
      <c r="Y28" s="429">
        <f t="shared" si="7"/>
        <v>2.0086666666666595</v>
      </c>
      <c r="AA28" s="260" t="s">
        <v>10</v>
      </c>
      <c r="AB28" s="260" t="s">
        <v>11</v>
      </c>
      <c r="AC28" s="261">
        <v>0.45833333333333331</v>
      </c>
      <c r="AD28" s="261">
        <v>0.4597222222222222</v>
      </c>
      <c r="AE28" s="267">
        <f t="shared" si="8"/>
        <v>3.3333333333333215E-2</v>
      </c>
      <c r="AF28" s="262">
        <v>30.13</v>
      </c>
      <c r="AG28" s="429">
        <f t="shared" si="9"/>
        <v>1.0043333333333297</v>
      </c>
      <c r="AM28" s="407">
        <f>SUM(AM21:AM27)</f>
        <v>1.0833333333333348</v>
      </c>
      <c r="AO28" s="461">
        <f>SUM(AO21:AO27)</f>
        <v>32.640833333333376</v>
      </c>
      <c r="AQ28" s="260" t="s">
        <v>494</v>
      </c>
      <c r="AR28" s="260" t="s">
        <v>22</v>
      </c>
      <c r="AS28" s="261">
        <v>0.25</v>
      </c>
      <c r="AT28" s="261" t="s">
        <v>492</v>
      </c>
      <c r="AU28" s="260"/>
      <c r="AV28" s="262"/>
      <c r="AW28" s="262">
        <f t="shared" si="12"/>
        <v>0</v>
      </c>
      <c r="AY28" s="260" t="s">
        <v>494</v>
      </c>
      <c r="AZ28" s="260" t="s">
        <v>22</v>
      </c>
      <c r="BA28" s="261">
        <v>0.25</v>
      </c>
      <c r="BB28" s="261" t="s">
        <v>492</v>
      </c>
      <c r="BC28" s="260">
        <v>21</v>
      </c>
      <c r="BD28" s="262">
        <v>227.89</v>
      </c>
      <c r="BE28" s="262">
        <f t="shared" si="13"/>
        <v>4785.6899999999996</v>
      </c>
    </row>
    <row r="29" spans="2:57" ht="15.5">
      <c r="B29" s="398" t="s">
        <v>566</v>
      </c>
      <c r="C29" s="260" t="s">
        <v>511</v>
      </c>
      <c r="D29" s="261">
        <v>0.45833333333333298</v>
      </c>
      <c r="E29" s="261">
        <v>0.95833333333333304</v>
      </c>
      <c r="F29" s="260"/>
      <c r="G29" s="262">
        <v>184.72</v>
      </c>
      <c r="H29" s="262">
        <f t="shared" si="14"/>
        <v>0</v>
      </c>
      <c r="O29" s="407">
        <f>SUM(O21:O28)</f>
        <v>3.6500000000000004</v>
      </c>
      <c r="Q29" s="406">
        <f>SUM(Q21:Q28)</f>
        <v>103.87833333333336</v>
      </c>
      <c r="S29" s="260" t="s">
        <v>10</v>
      </c>
      <c r="T29" s="260" t="s">
        <v>11</v>
      </c>
      <c r="U29" s="261">
        <v>0.45833333333333331</v>
      </c>
      <c r="V29" s="261">
        <v>0.47569444444444442</v>
      </c>
      <c r="W29" s="267">
        <f t="shared" si="6"/>
        <v>0.41666666666666652</v>
      </c>
      <c r="X29" s="262">
        <v>30.13</v>
      </c>
      <c r="Y29" s="429">
        <f t="shared" si="7"/>
        <v>12.554166666666662</v>
      </c>
      <c r="AA29" s="260" t="s">
        <v>10</v>
      </c>
      <c r="AB29" s="260" t="s">
        <v>11</v>
      </c>
      <c r="AC29" s="261">
        <v>0.45833333333333331</v>
      </c>
      <c r="AD29" s="261">
        <v>0.46875</v>
      </c>
      <c r="AE29" s="267">
        <f t="shared" si="8"/>
        <v>0.25000000000000044</v>
      </c>
      <c r="AF29" s="262">
        <v>30.13</v>
      </c>
      <c r="AG29" s="429">
        <f t="shared" si="9"/>
        <v>7.5325000000000131</v>
      </c>
      <c r="AQ29" s="260" t="s">
        <v>49</v>
      </c>
      <c r="AR29" s="260" t="s">
        <v>22</v>
      </c>
      <c r="AS29" s="261" t="s">
        <v>496</v>
      </c>
      <c r="AT29" s="261" t="s">
        <v>492</v>
      </c>
      <c r="AU29" s="260"/>
      <c r="AV29" s="262"/>
      <c r="AW29" s="262">
        <f t="shared" si="12"/>
        <v>0</v>
      </c>
      <c r="AY29" s="260" t="s">
        <v>49</v>
      </c>
      <c r="AZ29" s="260" t="s">
        <v>22</v>
      </c>
      <c r="BA29" s="261" t="s">
        <v>496</v>
      </c>
      <c r="BB29" s="261" t="s">
        <v>492</v>
      </c>
      <c r="BC29" s="260"/>
      <c r="BD29" s="262">
        <v>235.5</v>
      </c>
      <c r="BE29" s="262">
        <f t="shared" si="13"/>
        <v>0</v>
      </c>
    </row>
    <row r="30" spans="2:57" ht="15.5">
      <c r="B30" s="398" t="s">
        <v>567</v>
      </c>
      <c r="C30" s="260" t="s">
        <v>24</v>
      </c>
      <c r="D30" s="261">
        <v>0.25</v>
      </c>
      <c r="E30" s="261">
        <v>0.59722222222222199</v>
      </c>
      <c r="F30" s="260"/>
      <c r="G30" s="262">
        <v>186.1</v>
      </c>
      <c r="H30" s="262">
        <f t="shared" si="14"/>
        <v>0</v>
      </c>
      <c r="S30" s="260" t="s">
        <v>10</v>
      </c>
      <c r="T30" s="260" t="s">
        <v>11</v>
      </c>
      <c r="U30" s="261">
        <v>0.41666666666666669</v>
      </c>
      <c r="V30" s="261">
        <v>0.43055555555555558</v>
      </c>
      <c r="W30" s="267">
        <f t="shared" si="6"/>
        <v>0.33333333333333348</v>
      </c>
      <c r="X30" s="262">
        <v>30.13</v>
      </c>
      <c r="Y30" s="429">
        <f t="shared" si="7"/>
        <v>10.043333333333338</v>
      </c>
      <c r="AA30" s="260" t="s">
        <v>10</v>
      </c>
      <c r="AB30" s="260" t="s">
        <v>11</v>
      </c>
      <c r="AC30" s="261">
        <v>0.45833333333333331</v>
      </c>
      <c r="AD30" s="261">
        <v>0.46597222222222223</v>
      </c>
      <c r="AE30" s="267">
        <f t="shared" si="8"/>
        <v>0.18333333333333401</v>
      </c>
      <c r="AF30" s="262">
        <v>30.13</v>
      </c>
      <c r="AG30" s="429">
        <f t="shared" si="9"/>
        <v>5.5238333333333536</v>
      </c>
      <c r="AQ30" s="260" t="s">
        <v>50</v>
      </c>
      <c r="AR30" s="260" t="s">
        <v>22</v>
      </c>
      <c r="AS30" s="261" t="s">
        <v>487</v>
      </c>
      <c r="AT30" s="261" t="s">
        <v>497</v>
      </c>
      <c r="AU30" s="260"/>
      <c r="AV30" s="262"/>
      <c r="AW30" s="262">
        <f t="shared" si="12"/>
        <v>0</v>
      </c>
      <c r="AY30" s="260" t="s">
        <v>50</v>
      </c>
      <c r="AZ30" s="260" t="s">
        <v>22</v>
      </c>
      <c r="BA30" s="261" t="s">
        <v>487</v>
      </c>
      <c r="BB30" s="261" t="s">
        <v>497</v>
      </c>
      <c r="BC30" s="260"/>
      <c r="BD30" s="262">
        <v>292.5</v>
      </c>
      <c r="BE30" s="262">
        <f t="shared" si="13"/>
        <v>0</v>
      </c>
    </row>
    <row r="31" spans="2:57" ht="15.5">
      <c r="B31" s="398" t="s">
        <v>568</v>
      </c>
      <c r="C31" s="260" t="s">
        <v>24</v>
      </c>
      <c r="D31" s="261">
        <v>0.29166666666666702</v>
      </c>
      <c r="E31" s="261">
        <v>0.72222222222222199</v>
      </c>
      <c r="F31" s="260"/>
      <c r="G31" s="262">
        <v>143.61000000000001</v>
      </c>
      <c r="H31" s="262">
        <f t="shared" si="14"/>
        <v>0</v>
      </c>
      <c r="K31" s="820" t="s">
        <v>871</v>
      </c>
      <c r="L31" s="821"/>
      <c r="M31" s="821"/>
      <c r="N31" s="821"/>
      <c r="O31" s="821"/>
      <c r="P31" s="821"/>
      <c r="Q31" s="821"/>
      <c r="S31" s="260" t="s">
        <v>10</v>
      </c>
      <c r="T31" s="260" t="s">
        <v>11</v>
      </c>
      <c r="U31" s="261">
        <v>0.41666666666666669</v>
      </c>
      <c r="V31" s="261">
        <v>0.5625</v>
      </c>
      <c r="W31" s="267">
        <f t="shared" si="6"/>
        <v>3.4999999999999996</v>
      </c>
      <c r="X31" s="262">
        <v>30.13</v>
      </c>
      <c r="Y31" s="429">
        <f t="shared" si="7"/>
        <v>105.45499999999998</v>
      </c>
      <c r="AA31" s="260" t="s">
        <v>10</v>
      </c>
      <c r="AB31" s="260" t="s">
        <v>11</v>
      </c>
      <c r="AC31" s="261">
        <v>0.45833333333333331</v>
      </c>
      <c r="AD31" s="261">
        <v>0.46527777777777779</v>
      </c>
      <c r="AE31" s="267">
        <f t="shared" si="8"/>
        <v>0.16666666666666741</v>
      </c>
      <c r="AF31" s="262">
        <v>30.13</v>
      </c>
      <c r="AG31" s="429">
        <f t="shared" si="9"/>
        <v>5.0216666666666887</v>
      </c>
      <c r="AQ31" s="260" t="s">
        <v>52</v>
      </c>
      <c r="AR31" s="260" t="s">
        <v>53</v>
      </c>
      <c r="AS31" s="261" t="s">
        <v>498</v>
      </c>
      <c r="AT31" s="261" t="s">
        <v>499</v>
      </c>
      <c r="AU31" s="260"/>
      <c r="AV31" s="262"/>
      <c r="AW31" s="262">
        <f t="shared" si="12"/>
        <v>0</v>
      </c>
      <c r="AY31" s="260" t="s">
        <v>52</v>
      </c>
      <c r="AZ31" s="260" t="s">
        <v>53</v>
      </c>
      <c r="BA31" s="261" t="s">
        <v>498</v>
      </c>
      <c r="BB31" s="261" t="s">
        <v>499</v>
      </c>
      <c r="BC31" s="260"/>
      <c r="BD31" s="262">
        <v>195.05</v>
      </c>
      <c r="BE31" s="262">
        <f t="shared" si="13"/>
        <v>0</v>
      </c>
    </row>
    <row r="32" spans="2:57" ht="18.5">
      <c r="B32" s="398" t="s">
        <v>569</v>
      </c>
      <c r="C32" s="260" t="s">
        <v>24</v>
      </c>
      <c r="D32" s="261">
        <v>0.33333333333333298</v>
      </c>
      <c r="E32" s="261">
        <v>0.68055555555555602</v>
      </c>
      <c r="F32" s="260">
        <v>6</v>
      </c>
      <c r="G32" s="262">
        <v>123.96</v>
      </c>
      <c r="H32" s="262">
        <f t="shared" si="14"/>
        <v>743.76</v>
      </c>
      <c r="K32" s="259"/>
      <c r="L32" s="259"/>
      <c r="M32" s="259"/>
      <c r="N32" s="259"/>
      <c r="O32" s="259"/>
      <c r="P32" s="259"/>
      <c r="Q32" s="259"/>
      <c r="W32" s="407">
        <f>SUM(W21:W31)</f>
        <v>6.8166666666666691</v>
      </c>
      <c r="Y32" s="406">
        <f>SUM(Y21:Y31)</f>
        <v>205.38616666666672</v>
      </c>
      <c r="AA32" s="260" t="s">
        <v>10</v>
      </c>
      <c r="AB32" s="260" t="s">
        <v>872</v>
      </c>
      <c r="AC32" s="261">
        <v>0.45833333333333331</v>
      </c>
      <c r="AD32" s="261">
        <v>0.46180555555555558</v>
      </c>
      <c r="AE32" s="267">
        <f t="shared" si="8"/>
        <v>8.333333333333437E-2</v>
      </c>
      <c r="AF32" s="262">
        <v>30.13</v>
      </c>
      <c r="AG32" s="429">
        <f t="shared" si="9"/>
        <v>2.5108333333333643</v>
      </c>
      <c r="AQ32" s="360" t="s">
        <v>9</v>
      </c>
      <c r="AR32" s="361"/>
      <c r="AS32" s="361"/>
      <c r="AT32" s="362"/>
      <c r="AU32" s="265">
        <f>SUM(AU21:AU31)</f>
        <v>1</v>
      </c>
      <c r="AV32" s="266"/>
      <c r="AW32" s="266">
        <f>SUM(AW21:AW31)</f>
        <v>215.16</v>
      </c>
      <c r="AY32" s="360" t="s">
        <v>9</v>
      </c>
      <c r="AZ32" s="361"/>
      <c r="BA32" s="361"/>
      <c r="BB32" s="362"/>
      <c r="BC32" s="265">
        <f>SUM(BC21:BC31)</f>
        <v>23</v>
      </c>
      <c r="BD32" s="266"/>
      <c r="BE32" s="266">
        <f>SUM(BE21:BE31)</f>
        <v>5297.03</v>
      </c>
    </row>
    <row r="33" spans="2:73" ht="15.5">
      <c r="B33" s="398" t="s">
        <v>569</v>
      </c>
      <c r="C33" s="260" t="s">
        <v>511</v>
      </c>
      <c r="D33" s="261">
        <v>0.45833333333333298</v>
      </c>
      <c r="E33" s="261">
        <v>0.95833333333333304</v>
      </c>
      <c r="F33" s="260"/>
      <c r="G33" s="262">
        <v>116.42</v>
      </c>
      <c r="H33" s="262">
        <f t="shared" si="14"/>
        <v>0</v>
      </c>
      <c r="K33" s="260" t="s">
        <v>566</v>
      </c>
      <c r="L33" s="260" t="s">
        <v>511</v>
      </c>
      <c r="M33" s="261">
        <v>0.45833333333333298</v>
      </c>
      <c r="N33" s="261">
        <v>0.95833333333333304</v>
      </c>
      <c r="O33" s="260"/>
      <c r="P33" s="262">
        <v>198.13</v>
      </c>
      <c r="Q33" s="262">
        <f t="shared" ref="Q33:Q42" si="15">P33*O33</f>
        <v>0</v>
      </c>
      <c r="AA33" s="260" t="s">
        <v>10</v>
      </c>
      <c r="AB33" s="260" t="s">
        <v>873</v>
      </c>
      <c r="AC33" s="261">
        <v>0.45833333333333331</v>
      </c>
      <c r="AD33" s="261">
        <v>0.46319444444444446</v>
      </c>
      <c r="AE33" s="267">
        <f t="shared" si="8"/>
        <v>0.11666666666666758</v>
      </c>
      <c r="AF33" s="262">
        <v>30.13</v>
      </c>
      <c r="AG33" s="429">
        <f t="shared" si="9"/>
        <v>3.5151666666666941</v>
      </c>
    </row>
    <row r="34" spans="2:73" ht="15.5">
      <c r="B34" s="398" t="s">
        <v>569</v>
      </c>
      <c r="C34" s="260" t="s">
        <v>511</v>
      </c>
      <c r="D34" s="261">
        <v>0.41666666666666702</v>
      </c>
      <c r="E34" s="261">
        <v>0.91666666666666696</v>
      </c>
      <c r="F34" s="260">
        <v>1</v>
      </c>
      <c r="G34" s="262">
        <v>114.37</v>
      </c>
      <c r="H34" s="262">
        <f t="shared" si="14"/>
        <v>114.37</v>
      </c>
      <c r="K34" s="398" t="s">
        <v>566</v>
      </c>
      <c r="L34" s="260" t="s">
        <v>511</v>
      </c>
      <c r="M34" s="261">
        <v>0.45833333333333298</v>
      </c>
      <c r="N34" s="261">
        <v>0.95833333333333304</v>
      </c>
      <c r="O34" s="260"/>
      <c r="P34" s="262">
        <v>198.13</v>
      </c>
      <c r="Q34" s="262">
        <f t="shared" si="15"/>
        <v>0</v>
      </c>
      <c r="AA34" s="260" t="s">
        <v>10</v>
      </c>
      <c r="AB34" s="260" t="s">
        <v>874</v>
      </c>
      <c r="AC34" s="261">
        <v>0.45833333333333331</v>
      </c>
      <c r="AD34" s="261">
        <v>0.46388888888888891</v>
      </c>
      <c r="AE34" s="267">
        <f t="shared" si="8"/>
        <v>0.13333333333333419</v>
      </c>
      <c r="AF34" s="262">
        <v>30.13</v>
      </c>
      <c r="AG34" s="429">
        <f t="shared" si="9"/>
        <v>4.017333333333359</v>
      </c>
    </row>
    <row r="35" spans="2:73" ht="15.65" customHeight="1">
      <c r="B35" s="398" t="s">
        <v>569</v>
      </c>
      <c r="C35" s="260" t="s">
        <v>511</v>
      </c>
      <c r="D35" s="261">
        <v>0.45833333333333298</v>
      </c>
      <c r="E35" s="261">
        <v>0.95833333333333304</v>
      </c>
      <c r="F35" s="260"/>
      <c r="G35" s="262">
        <v>116.42</v>
      </c>
      <c r="H35" s="262">
        <f t="shared" si="14"/>
        <v>0</v>
      </c>
      <c r="K35" s="398" t="s">
        <v>567</v>
      </c>
      <c r="L35" s="260" t="s">
        <v>24</v>
      </c>
      <c r="M35" s="261">
        <v>0.25</v>
      </c>
      <c r="N35" s="261">
        <v>0.59722222222222199</v>
      </c>
      <c r="O35" s="260"/>
      <c r="P35" s="262">
        <v>199.9</v>
      </c>
      <c r="Q35" s="262">
        <f t="shared" si="15"/>
        <v>0</v>
      </c>
      <c r="AE35" s="407">
        <f>SUM(AE21:AE34)</f>
        <v>1.3833333333333391</v>
      </c>
      <c r="AG35" s="406">
        <f>SUM(AG21:AG34)</f>
        <v>41.597333333333509</v>
      </c>
      <c r="AQ35" s="792" t="s">
        <v>875</v>
      </c>
      <c r="AR35" s="793"/>
      <c r="AS35" s="793"/>
      <c r="AT35" s="793"/>
      <c r="AU35" s="793"/>
      <c r="AV35" s="793"/>
      <c r="AW35" s="793"/>
      <c r="AY35" s="792" t="s">
        <v>876</v>
      </c>
      <c r="AZ35" s="793"/>
      <c r="BA35" s="793"/>
      <c r="BB35" s="793"/>
      <c r="BC35" s="793"/>
      <c r="BD35" s="793"/>
      <c r="BE35" s="793"/>
      <c r="BG35" s="792" t="s">
        <v>877</v>
      </c>
      <c r="BH35" s="793"/>
      <c r="BI35" s="793"/>
      <c r="BJ35" s="793"/>
      <c r="BK35" s="793"/>
      <c r="BL35" s="793"/>
      <c r="BM35" s="793"/>
      <c r="BO35" s="792" t="s">
        <v>878</v>
      </c>
      <c r="BP35" s="793"/>
      <c r="BQ35" s="793"/>
      <c r="BR35" s="793"/>
      <c r="BS35" s="793"/>
      <c r="BT35" s="793"/>
      <c r="BU35" s="793"/>
    </row>
    <row r="36" spans="2:73" ht="93">
      <c r="B36" s="398" t="s">
        <v>569</v>
      </c>
      <c r="C36" s="260" t="s">
        <v>24</v>
      </c>
      <c r="D36" s="261">
        <v>0.25</v>
      </c>
      <c r="E36" s="261">
        <v>0.59722222222222199</v>
      </c>
      <c r="F36" s="260"/>
      <c r="G36" s="262">
        <v>123.96</v>
      </c>
      <c r="H36" s="262">
        <f t="shared" si="14"/>
        <v>0</v>
      </c>
      <c r="K36" s="398" t="s">
        <v>568</v>
      </c>
      <c r="L36" s="260" t="s">
        <v>24</v>
      </c>
      <c r="M36" s="261">
        <v>0.29166666666666702</v>
      </c>
      <c r="N36" s="261">
        <v>0.72222222222222199</v>
      </c>
      <c r="O36" s="260"/>
      <c r="P36" s="262">
        <v>154.49</v>
      </c>
      <c r="Q36" s="262">
        <f t="shared" si="15"/>
        <v>0</v>
      </c>
      <c r="AQ36" s="259" t="s">
        <v>2</v>
      </c>
      <c r="AR36" s="259" t="s">
        <v>3</v>
      </c>
      <c r="AS36" s="259" t="s">
        <v>4</v>
      </c>
      <c r="AT36" s="259" t="s">
        <v>6</v>
      </c>
      <c r="AU36" s="259" t="s">
        <v>7</v>
      </c>
      <c r="AV36" s="259" t="s">
        <v>8</v>
      </c>
      <c r="AW36" s="259" t="s">
        <v>9</v>
      </c>
      <c r="AY36" s="259" t="s">
        <v>2</v>
      </c>
      <c r="AZ36" s="259" t="s">
        <v>3</v>
      </c>
      <c r="BA36" s="259" t="s">
        <v>4</v>
      </c>
      <c r="BB36" s="259" t="s">
        <v>6</v>
      </c>
      <c r="BC36" s="259" t="s">
        <v>7</v>
      </c>
      <c r="BD36" s="259" t="s">
        <v>8</v>
      </c>
      <c r="BE36" s="259" t="s">
        <v>9</v>
      </c>
      <c r="BG36" s="259" t="s">
        <v>2</v>
      </c>
      <c r="BH36" s="259" t="s">
        <v>3</v>
      </c>
      <c r="BI36" s="259" t="s">
        <v>4</v>
      </c>
      <c r="BJ36" s="259" t="s">
        <v>6</v>
      </c>
      <c r="BK36" s="259" t="s">
        <v>7</v>
      </c>
      <c r="BL36" s="259" t="s">
        <v>8</v>
      </c>
      <c r="BM36" s="259" t="s">
        <v>9</v>
      </c>
      <c r="BO36" s="259" t="s">
        <v>2</v>
      </c>
      <c r="BP36" s="259" t="s">
        <v>3</v>
      </c>
      <c r="BQ36" s="259" t="s">
        <v>4</v>
      </c>
      <c r="BR36" s="259" t="s">
        <v>6</v>
      </c>
      <c r="BS36" s="259" t="s">
        <v>7</v>
      </c>
      <c r="BT36" s="259" t="s">
        <v>8</v>
      </c>
      <c r="BU36" s="259" t="s">
        <v>9</v>
      </c>
    </row>
    <row r="37" spans="2:73" ht="15.5">
      <c r="B37" s="398" t="s">
        <v>569</v>
      </c>
      <c r="C37" s="260" t="s">
        <v>24</v>
      </c>
      <c r="D37" s="261">
        <v>0.56944444444444398</v>
      </c>
      <c r="E37" s="261">
        <v>0.91666666666666696</v>
      </c>
      <c r="F37" s="260"/>
      <c r="G37" s="262">
        <v>123.96</v>
      </c>
      <c r="H37" s="262">
        <f t="shared" si="14"/>
        <v>0</v>
      </c>
      <c r="K37" s="398" t="s">
        <v>569</v>
      </c>
      <c r="L37" s="260" t="s">
        <v>24</v>
      </c>
      <c r="M37" s="261">
        <v>0.33333333333333298</v>
      </c>
      <c r="N37" s="261">
        <v>0.68055555555555602</v>
      </c>
      <c r="O37" s="260"/>
      <c r="P37" s="262">
        <v>133.47</v>
      </c>
      <c r="Q37" s="262">
        <f t="shared" si="15"/>
        <v>0</v>
      </c>
      <c r="AQ37" s="260" t="s">
        <v>10</v>
      </c>
      <c r="AR37" s="260" t="s">
        <v>11</v>
      </c>
      <c r="AS37" s="261">
        <v>0.45833333333333331</v>
      </c>
      <c r="AT37" s="261">
        <v>0.4597222222222222</v>
      </c>
      <c r="AU37" s="267">
        <f t="shared" ref="AU37:AU44" si="16">(AT37-AS37)*24</f>
        <v>3.3333333333333215E-2</v>
      </c>
      <c r="AV37" s="262">
        <v>30.13</v>
      </c>
      <c r="AW37" s="429">
        <f t="shared" ref="AW37:AW44" si="17">AU37*AV37</f>
        <v>1.0043333333333297</v>
      </c>
      <c r="AY37" s="260" t="s">
        <v>10</v>
      </c>
      <c r="AZ37" s="260" t="s">
        <v>11</v>
      </c>
      <c r="BA37" s="261">
        <v>0.33333333333333331</v>
      </c>
      <c r="BB37" s="261">
        <v>0.38750000000000001</v>
      </c>
      <c r="BC37" s="267">
        <f>(BB37-BA37)*24</f>
        <v>1.3000000000000007</v>
      </c>
      <c r="BD37" s="262">
        <v>29.56</v>
      </c>
      <c r="BE37" s="429">
        <f t="shared" ref="BE37:BE39" si="18">BC37*BD37</f>
        <v>38.428000000000019</v>
      </c>
      <c r="BG37" s="260" t="s">
        <v>10</v>
      </c>
      <c r="BH37" s="260" t="s">
        <v>11</v>
      </c>
      <c r="BI37" s="261">
        <v>0.41666666666666669</v>
      </c>
      <c r="BJ37" s="261">
        <v>0.42222222222222222</v>
      </c>
      <c r="BK37" s="267">
        <f>(BJ37-BI37)*24</f>
        <v>0.13333333333333286</v>
      </c>
      <c r="BL37" s="262">
        <v>29.56</v>
      </c>
      <c r="BM37" s="429">
        <f t="shared" ref="BM37:BM42" si="19">BK37*BL37</f>
        <v>3.9413333333333194</v>
      </c>
      <c r="BO37" s="260" t="s">
        <v>10</v>
      </c>
      <c r="BP37" s="260" t="s">
        <v>11</v>
      </c>
      <c r="BQ37" s="261">
        <v>0.45833333333333298</v>
      </c>
      <c r="BR37" s="261">
        <v>0.46180555555555558</v>
      </c>
      <c r="BS37" s="267">
        <f>(BR37-BQ37)*24</f>
        <v>8.3333333333342363E-2</v>
      </c>
      <c r="BT37" s="262">
        <v>31.36</v>
      </c>
      <c r="BU37" s="429">
        <f>BS37*BT37</f>
        <v>2.6133333333336166</v>
      </c>
    </row>
    <row r="38" spans="2:73" ht="18.5">
      <c r="B38" s="795" t="s">
        <v>9</v>
      </c>
      <c r="C38" s="796"/>
      <c r="D38" s="796"/>
      <c r="E38" s="797"/>
      <c r="F38" s="265">
        <f>SUM(F28:F37)</f>
        <v>7</v>
      </c>
      <c r="G38" s="266"/>
      <c r="H38" s="266">
        <f>SUM(H28:H37)</f>
        <v>858.13</v>
      </c>
      <c r="K38" s="398" t="s">
        <v>569</v>
      </c>
      <c r="L38" s="260" t="s">
        <v>511</v>
      </c>
      <c r="M38" s="261">
        <v>0.45833333333333298</v>
      </c>
      <c r="N38" s="261">
        <v>0.95833333333333304</v>
      </c>
      <c r="O38" s="260"/>
      <c r="P38" s="262">
        <v>125.11</v>
      </c>
      <c r="Q38" s="262">
        <f t="shared" si="15"/>
        <v>0</v>
      </c>
      <c r="AQ38" s="260" t="s">
        <v>10</v>
      </c>
      <c r="AR38" s="260" t="s">
        <v>11</v>
      </c>
      <c r="AS38" s="261">
        <v>0.45833333333333331</v>
      </c>
      <c r="AT38" s="261">
        <v>0.46250000000000002</v>
      </c>
      <c r="AU38" s="267">
        <f t="shared" si="16"/>
        <v>0.10000000000000098</v>
      </c>
      <c r="AV38" s="262">
        <v>30.13</v>
      </c>
      <c r="AW38" s="429">
        <f t="shared" si="17"/>
        <v>3.0130000000000292</v>
      </c>
      <c r="AY38" s="260" t="s">
        <v>10</v>
      </c>
      <c r="AZ38" s="260" t="s">
        <v>11</v>
      </c>
      <c r="BA38" s="261">
        <v>0.33333333333333331</v>
      </c>
      <c r="BB38" s="261">
        <v>0.35416666666666669</v>
      </c>
      <c r="BC38" s="267">
        <f>(BB38-BA38)*24</f>
        <v>0.50000000000000089</v>
      </c>
      <c r="BD38" s="262">
        <v>29.56</v>
      </c>
      <c r="BE38" s="429">
        <f t="shared" si="18"/>
        <v>14.780000000000026</v>
      </c>
      <c r="BG38" s="260" t="s">
        <v>10</v>
      </c>
      <c r="BH38" s="260" t="s">
        <v>11</v>
      </c>
      <c r="BI38" s="261">
        <v>0.45833333333333331</v>
      </c>
      <c r="BJ38" s="261">
        <v>0.46041666666666664</v>
      </c>
      <c r="BK38" s="267">
        <f t="shared" ref="BK38:BK42" si="20">(BJ38-BI38)*24</f>
        <v>4.9999999999999822E-2</v>
      </c>
      <c r="BL38" s="262">
        <v>31.88</v>
      </c>
      <c r="BM38" s="429">
        <f t="shared" si="19"/>
        <v>1.5939999999999943</v>
      </c>
      <c r="BO38" s="260" t="s">
        <v>10</v>
      </c>
      <c r="BP38" s="260" t="s">
        <v>11</v>
      </c>
      <c r="BQ38" s="261">
        <v>0.45833333333333298</v>
      </c>
      <c r="BR38" s="261">
        <v>0.46736111111111112</v>
      </c>
      <c r="BS38" s="267">
        <f>(BR38-BQ38)*24</f>
        <v>0.21666666666667522</v>
      </c>
      <c r="BT38" s="262">
        <v>31.36</v>
      </c>
      <c r="BU38" s="429">
        <f>BS38*BT38</f>
        <v>6.7946666666669353</v>
      </c>
    </row>
    <row r="39" spans="2:73" ht="15.65" customHeight="1">
      <c r="K39" s="398" t="s">
        <v>569</v>
      </c>
      <c r="L39" s="260" t="s">
        <v>511</v>
      </c>
      <c r="M39" s="261">
        <v>0.41666666666666702</v>
      </c>
      <c r="N39" s="261">
        <v>0.91666666666666696</v>
      </c>
      <c r="O39" s="260"/>
      <c r="P39" s="262">
        <v>112.92</v>
      </c>
      <c r="Q39" s="262">
        <f t="shared" si="15"/>
        <v>0</v>
      </c>
      <c r="AA39" s="832" t="s">
        <v>861</v>
      </c>
      <c r="AB39" s="832"/>
      <c r="AC39" s="832"/>
      <c r="AD39" s="832"/>
      <c r="AE39" s="832"/>
      <c r="AF39" s="832"/>
      <c r="AG39" s="832"/>
      <c r="AI39" s="832" t="s">
        <v>861</v>
      </c>
      <c r="AJ39" s="832"/>
      <c r="AK39" s="832"/>
      <c r="AL39" s="832"/>
      <c r="AM39" s="832"/>
      <c r="AN39" s="832"/>
      <c r="AO39" s="832"/>
      <c r="AQ39" s="260" t="s">
        <v>10</v>
      </c>
      <c r="AR39" s="260" t="s">
        <v>11</v>
      </c>
      <c r="AS39" s="261">
        <v>0.45833333333333331</v>
      </c>
      <c r="AT39" s="261">
        <v>0.46041666666666664</v>
      </c>
      <c r="AU39" s="267">
        <f t="shared" si="16"/>
        <v>4.9999999999999822E-2</v>
      </c>
      <c r="AV39" s="262">
        <v>30.13</v>
      </c>
      <c r="AW39" s="429">
        <f t="shared" si="17"/>
        <v>1.5064999999999946</v>
      </c>
      <c r="AY39" s="260" t="s">
        <v>10</v>
      </c>
      <c r="AZ39" s="260" t="s">
        <v>11</v>
      </c>
      <c r="BA39" s="261">
        <v>0.70833333333333337</v>
      </c>
      <c r="BB39" s="261">
        <v>0.79166666666666663</v>
      </c>
      <c r="BC39" s="267">
        <f>(BB39-BA39)*24</f>
        <v>1.9999999999999982</v>
      </c>
      <c r="BD39" s="262">
        <v>30.11</v>
      </c>
      <c r="BE39" s="429">
        <f t="shared" si="18"/>
        <v>60.219999999999942</v>
      </c>
      <c r="BG39" s="260" t="s">
        <v>10</v>
      </c>
      <c r="BH39" s="260" t="s">
        <v>11</v>
      </c>
      <c r="BI39" s="261">
        <v>0.45833333333333331</v>
      </c>
      <c r="BJ39" s="261">
        <v>0.46041666666666664</v>
      </c>
      <c r="BK39" s="267">
        <f t="shared" si="20"/>
        <v>4.9999999999999822E-2</v>
      </c>
      <c r="BL39" s="262">
        <v>31.88</v>
      </c>
      <c r="BM39" s="429">
        <f t="shared" si="19"/>
        <v>1.5939999999999943</v>
      </c>
      <c r="BO39" s="260" t="s">
        <v>10</v>
      </c>
      <c r="BP39" s="260" t="s">
        <v>11</v>
      </c>
      <c r="BQ39" s="261">
        <v>0.45833333333333298</v>
      </c>
      <c r="BR39" s="261">
        <v>0.46250000000000002</v>
      </c>
      <c r="BS39" s="267">
        <f>(BR39-BQ39)*24</f>
        <v>0.10000000000000897</v>
      </c>
      <c r="BT39" s="262">
        <v>31.36</v>
      </c>
      <c r="BU39" s="429">
        <f>BS39*BT39</f>
        <v>3.1360000000002812</v>
      </c>
    </row>
    <row r="40" spans="2:73" ht="15.5">
      <c r="B40" s="799" t="s">
        <v>879</v>
      </c>
      <c r="C40" s="800"/>
      <c r="D40" s="800"/>
      <c r="E40" s="800"/>
      <c r="F40" s="800"/>
      <c r="G40" s="800"/>
      <c r="K40" s="398" t="s">
        <v>569</v>
      </c>
      <c r="L40" s="260" t="s">
        <v>511</v>
      </c>
      <c r="M40" s="261">
        <v>0.45833333333333298</v>
      </c>
      <c r="N40" s="261">
        <v>0.95833333333333304</v>
      </c>
      <c r="O40" s="260">
        <v>3</v>
      </c>
      <c r="P40" s="262">
        <v>125.11</v>
      </c>
      <c r="Q40" s="262">
        <f t="shared" si="15"/>
        <v>375.33</v>
      </c>
      <c r="S40" s="820" t="s">
        <v>880</v>
      </c>
      <c r="T40" s="821"/>
      <c r="U40" s="821"/>
      <c r="V40" s="821"/>
      <c r="W40" s="821"/>
      <c r="X40" s="821"/>
      <c r="Y40" s="821"/>
      <c r="AA40" s="820" t="s">
        <v>881</v>
      </c>
      <c r="AB40" s="821"/>
      <c r="AC40" s="821"/>
      <c r="AD40" s="821"/>
      <c r="AE40" s="821"/>
      <c r="AF40" s="821"/>
      <c r="AG40" s="821"/>
      <c r="AI40" s="820" t="s">
        <v>882</v>
      </c>
      <c r="AJ40" s="821"/>
      <c r="AK40" s="821"/>
      <c r="AL40" s="821"/>
      <c r="AM40" s="821"/>
      <c r="AN40" s="821"/>
      <c r="AO40" s="821"/>
      <c r="AQ40" s="260" t="s">
        <v>10</v>
      </c>
      <c r="AR40" s="260" t="s">
        <v>11</v>
      </c>
      <c r="AS40" s="261">
        <v>0.45833333333333331</v>
      </c>
      <c r="AT40" s="261">
        <v>0.46736111111111112</v>
      </c>
      <c r="AU40" s="267">
        <f t="shared" si="16"/>
        <v>0.21666666666666723</v>
      </c>
      <c r="AV40" s="262">
        <v>30.13</v>
      </c>
      <c r="AW40" s="429">
        <f t="shared" si="17"/>
        <v>6.5281666666666833</v>
      </c>
      <c r="BC40" s="407">
        <f>SUM(BC37:BC39)</f>
        <v>3.8</v>
      </c>
      <c r="BE40" s="461">
        <f>SUM(BE37:BE39)</f>
        <v>113.42799999999998</v>
      </c>
      <c r="BG40" s="260" t="s">
        <v>10</v>
      </c>
      <c r="BH40" s="260" t="s">
        <v>11</v>
      </c>
      <c r="BI40" s="261">
        <v>0.41666666666666669</v>
      </c>
      <c r="BJ40" s="261">
        <v>0.42222222222222222</v>
      </c>
      <c r="BK40" s="267">
        <f t="shared" si="20"/>
        <v>0.13333333333333286</v>
      </c>
      <c r="BL40" s="262">
        <v>29.56</v>
      </c>
      <c r="BM40" s="429">
        <f t="shared" si="19"/>
        <v>3.9413333333333194</v>
      </c>
      <c r="BO40" s="260"/>
      <c r="BP40" s="260"/>
      <c r="BQ40" s="261"/>
      <c r="BR40" s="261"/>
      <c r="BS40" s="407">
        <f>SUM(BS37:BS39)</f>
        <v>0.40000000000002656</v>
      </c>
      <c r="BU40" s="461">
        <f>SUM(BU37:BU39)</f>
        <v>12.544000000000834</v>
      </c>
    </row>
    <row r="41" spans="2:73" ht="20.5" customHeight="1">
      <c r="B41" s="204" t="s">
        <v>60</v>
      </c>
      <c r="C41" s="204" t="s">
        <v>61</v>
      </c>
      <c r="D41" s="204" t="s">
        <v>62</v>
      </c>
      <c r="E41" s="204" t="s">
        <v>63</v>
      </c>
      <c r="F41" s="204" t="s">
        <v>64</v>
      </c>
      <c r="G41" s="204" t="s">
        <v>65</v>
      </c>
      <c r="K41" s="398" t="s">
        <v>569</v>
      </c>
      <c r="L41" s="260" t="s">
        <v>24</v>
      </c>
      <c r="M41" s="261">
        <v>0.25</v>
      </c>
      <c r="N41" s="261">
        <v>0.59722222222222199</v>
      </c>
      <c r="O41" s="260">
        <v>11</v>
      </c>
      <c r="P41" s="262">
        <v>133.47</v>
      </c>
      <c r="Q41" s="262">
        <f t="shared" si="15"/>
        <v>1468.17</v>
      </c>
      <c r="S41" s="259" t="s">
        <v>2</v>
      </c>
      <c r="T41" s="259" t="s">
        <v>3</v>
      </c>
      <c r="U41" s="259" t="s">
        <v>16</v>
      </c>
      <c r="V41" s="259" t="s">
        <v>17</v>
      </c>
      <c r="W41" s="259" t="s">
        <v>18</v>
      </c>
      <c r="X41" s="259" t="s">
        <v>19</v>
      </c>
      <c r="Y41" s="259" t="s">
        <v>20</v>
      </c>
      <c r="AA41" s="259" t="s">
        <v>2</v>
      </c>
      <c r="AB41" s="259" t="s">
        <v>3</v>
      </c>
      <c r="AC41" s="259" t="s">
        <v>16</v>
      </c>
      <c r="AD41" s="259" t="s">
        <v>17</v>
      </c>
      <c r="AE41" s="259" t="s">
        <v>18</v>
      </c>
      <c r="AF41" s="259" t="s">
        <v>19</v>
      </c>
      <c r="AG41" s="259" t="s">
        <v>20</v>
      </c>
      <c r="AI41" s="259" t="s">
        <v>2</v>
      </c>
      <c r="AJ41" s="259" t="s">
        <v>3</v>
      </c>
      <c r="AK41" s="259" t="s">
        <v>16</v>
      </c>
      <c r="AL41" s="259" t="s">
        <v>17</v>
      </c>
      <c r="AM41" s="259" t="s">
        <v>18</v>
      </c>
      <c r="AN41" s="259" t="s">
        <v>19</v>
      </c>
      <c r="AO41" s="259" t="s">
        <v>20</v>
      </c>
      <c r="AQ41" s="260" t="s">
        <v>10</v>
      </c>
      <c r="AR41" s="260" t="s">
        <v>11</v>
      </c>
      <c r="AS41" s="261">
        <v>0.45833333333333331</v>
      </c>
      <c r="AT41" s="261">
        <v>0.46458333333333335</v>
      </c>
      <c r="AU41" s="267">
        <f t="shared" si="16"/>
        <v>0.1500000000000008</v>
      </c>
      <c r="AV41" s="262">
        <v>30.13</v>
      </c>
      <c r="AW41" s="429">
        <f t="shared" si="17"/>
        <v>4.5195000000000238</v>
      </c>
      <c r="BG41" s="260" t="s">
        <v>10</v>
      </c>
      <c r="BH41" s="260" t="s">
        <v>11</v>
      </c>
      <c r="BI41" s="261">
        <v>0.41666666666666669</v>
      </c>
      <c r="BJ41" s="261">
        <v>0.4236111111111111</v>
      </c>
      <c r="BK41" s="267">
        <f t="shared" si="20"/>
        <v>0.16666666666666607</v>
      </c>
      <c r="BL41" s="262">
        <v>29.56</v>
      </c>
      <c r="BM41" s="429">
        <f t="shared" si="19"/>
        <v>4.926666666666649</v>
      </c>
    </row>
    <row r="42" spans="2:73" ht="15.65" customHeight="1">
      <c r="B42" s="344" t="s">
        <v>883</v>
      </c>
      <c r="C42" s="345">
        <f>153214.91/31*0</f>
        <v>0</v>
      </c>
      <c r="D42" s="345">
        <f>153171.88/31*31</f>
        <v>153171.88</v>
      </c>
      <c r="E42" s="346">
        <f>SUM(C42:D42)</f>
        <v>153171.88</v>
      </c>
      <c r="F42" s="345">
        <v>153214.91</v>
      </c>
      <c r="G42" s="347">
        <f>F42-E42</f>
        <v>43.029999999998836</v>
      </c>
      <c r="K42" s="398" t="s">
        <v>569</v>
      </c>
      <c r="L42" s="260" t="s">
        <v>24</v>
      </c>
      <c r="M42" s="261">
        <v>0.56944444444444398</v>
      </c>
      <c r="N42" s="261">
        <v>0.91666666666666696</v>
      </c>
      <c r="O42" s="260"/>
      <c r="P42" s="262">
        <v>133.47</v>
      </c>
      <c r="Q42" s="262">
        <f t="shared" si="15"/>
        <v>0</v>
      </c>
      <c r="S42" s="260" t="s">
        <v>488</v>
      </c>
      <c r="T42" s="260" t="s">
        <v>22</v>
      </c>
      <c r="U42" s="261" t="s">
        <v>83</v>
      </c>
      <c r="V42" s="261" t="s">
        <v>538</v>
      </c>
      <c r="W42" s="260"/>
      <c r="X42" s="262">
        <v>359.41</v>
      </c>
      <c r="Y42" s="262">
        <f t="shared" ref="Y42:Y52" si="21">X42*W42</f>
        <v>0</v>
      </c>
      <c r="AA42" s="260" t="s">
        <v>488</v>
      </c>
      <c r="AB42" s="260" t="s">
        <v>22</v>
      </c>
      <c r="AC42" s="261">
        <v>0.375</v>
      </c>
      <c r="AD42" s="261" t="s">
        <v>489</v>
      </c>
      <c r="AE42" s="260"/>
      <c r="AF42" s="262">
        <v>385.5</v>
      </c>
      <c r="AG42" s="262">
        <f t="shared" ref="AG42:AG52" si="22">AF42*AE42</f>
        <v>0</v>
      </c>
      <c r="AI42" s="260" t="s">
        <v>488</v>
      </c>
      <c r="AJ42" s="260" t="s">
        <v>22</v>
      </c>
      <c r="AK42" s="261">
        <v>0.375</v>
      </c>
      <c r="AL42" s="261" t="s">
        <v>489</v>
      </c>
      <c r="AM42" s="260"/>
      <c r="AN42" s="262">
        <v>385.5</v>
      </c>
      <c r="AO42" s="262">
        <f t="shared" ref="AO42:AO52" si="23">AN42*AM42</f>
        <v>0</v>
      </c>
      <c r="AQ42" s="260" t="s">
        <v>10</v>
      </c>
      <c r="AR42" s="260" t="s">
        <v>11</v>
      </c>
      <c r="AS42" s="261">
        <v>0.45833333333333331</v>
      </c>
      <c r="AT42" s="261">
        <v>0.46666666666666667</v>
      </c>
      <c r="AU42" s="267"/>
      <c r="AV42" s="262">
        <v>30.13</v>
      </c>
      <c r="AW42" s="429">
        <f t="shared" si="17"/>
        <v>0</v>
      </c>
      <c r="BG42" s="260" t="s">
        <v>10</v>
      </c>
      <c r="BH42" s="260" t="s">
        <v>11</v>
      </c>
      <c r="BI42" s="261">
        <v>0.41666666666666669</v>
      </c>
      <c r="BJ42" s="261">
        <v>0.41875000000000001</v>
      </c>
      <c r="BK42" s="267">
        <f t="shared" si="20"/>
        <v>4.9999999999999822E-2</v>
      </c>
      <c r="BL42" s="262">
        <v>29.56</v>
      </c>
      <c r="BM42" s="429">
        <f t="shared" si="19"/>
        <v>1.4779999999999947</v>
      </c>
    </row>
    <row r="43" spans="2:73" ht="18.649999999999999" customHeight="1">
      <c r="G43" s="348">
        <f>SUM(G42:G42)</f>
        <v>43.029999999998836</v>
      </c>
      <c r="K43" s="795" t="s">
        <v>9</v>
      </c>
      <c r="L43" s="796"/>
      <c r="M43" s="796"/>
      <c r="N43" s="797"/>
      <c r="O43" s="265">
        <f>SUM(O33:O42)</f>
        <v>14</v>
      </c>
      <c r="P43" s="266"/>
      <c r="Q43" s="266">
        <f>SUM(Q33:Q42)</f>
        <v>1843.5</v>
      </c>
      <c r="S43" s="260" t="s">
        <v>488</v>
      </c>
      <c r="T43" s="260" t="s">
        <v>22</v>
      </c>
      <c r="U43" s="261" t="s">
        <v>561</v>
      </c>
      <c r="V43" s="261" t="s">
        <v>501</v>
      </c>
      <c r="W43" s="260"/>
      <c r="X43" s="262">
        <v>359.89</v>
      </c>
      <c r="Y43" s="262">
        <f t="shared" si="21"/>
        <v>0</v>
      </c>
      <c r="AA43" s="260" t="s">
        <v>488</v>
      </c>
      <c r="AB43" s="260" t="s">
        <v>22</v>
      </c>
      <c r="AC43" s="261">
        <v>0.33333333333333331</v>
      </c>
      <c r="AD43" s="261" t="s">
        <v>490</v>
      </c>
      <c r="AE43" s="260"/>
      <c r="AF43" s="262">
        <v>385.5</v>
      </c>
      <c r="AG43" s="262">
        <f t="shared" si="22"/>
        <v>0</v>
      </c>
      <c r="AI43" s="260" t="s">
        <v>488</v>
      </c>
      <c r="AJ43" s="260" t="s">
        <v>22</v>
      </c>
      <c r="AK43" s="261">
        <v>0.33333333333333331</v>
      </c>
      <c r="AL43" s="261" t="s">
        <v>490</v>
      </c>
      <c r="AM43" s="260"/>
      <c r="AN43" s="262">
        <v>385.5</v>
      </c>
      <c r="AO43" s="262">
        <f t="shared" si="23"/>
        <v>0</v>
      </c>
      <c r="AQ43" s="260" t="s">
        <v>10</v>
      </c>
      <c r="AR43" s="260" t="s">
        <v>11</v>
      </c>
      <c r="AS43" s="261">
        <v>0.45833333333333331</v>
      </c>
      <c r="AT43" s="261">
        <v>0.46736111111111112</v>
      </c>
      <c r="AU43" s="267"/>
      <c r="AV43" s="262">
        <v>30.13</v>
      </c>
      <c r="AW43" s="429">
        <f t="shared" si="17"/>
        <v>0</v>
      </c>
      <c r="BK43" s="407">
        <f>SUM(BK37:BK42)</f>
        <v>0.58333333333333126</v>
      </c>
      <c r="BM43" s="461">
        <f>SUM(BM37:BM42)</f>
        <v>17.475333333333271</v>
      </c>
    </row>
    <row r="44" spans="2:73" ht="15.5">
      <c r="S44" s="260" t="s">
        <v>491</v>
      </c>
      <c r="T44" s="260" t="s">
        <v>22</v>
      </c>
      <c r="U44" s="261" t="s">
        <v>83</v>
      </c>
      <c r="V44" s="261" t="s">
        <v>538</v>
      </c>
      <c r="W44" s="260"/>
      <c r="X44" s="262">
        <v>199.28</v>
      </c>
      <c r="Y44" s="262">
        <f t="shared" si="21"/>
        <v>0</v>
      </c>
      <c r="AA44" s="260" t="s">
        <v>491</v>
      </c>
      <c r="AB44" s="260" t="s">
        <v>22</v>
      </c>
      <c r="AC44" s="261">
        <v>0.25</v>
      </c>
      <c r="AD44" s="261" t="s">
        <v>492</v>
      </c>
      <c r="AE44" s="260">
        <v>3</v>
      </c>
      <c r="AF44" s="262">
        <v>215.16</v>
      </c>
      <c r="AG44" s="262">
        <f t="shared" si="22"/>
        <v>645.48</v>
      </c>
      <c r="AI44" s="260" t="s">
        <v>491</v>
      </c>
      <c r="AJ44" s="260" t="s">
        <v>22</v>
      </c>
      <c r="AK44" s="261">
        <v>0.25</v>
      </c>
      <c r="AL44" s="261" t="s">
        <v>492</v>
      </c>
      <c r="AM44" s="260">
        <v>1</v>
      </c>
      <c r="AN44" s="262">
        <v>215.16</v>
      </c>
      <c r="AO44" s="262">
        <f t="shared" si="23"/>
        <v>215.16</v>
      </c>
      <c r="AQ44" s="260" t="s">
        <v>10</v>
      </c>
      <c r="AR44" s="260" t="s">
        <v>11</v>
      </c>
      <c r="AS44" s="261">
        <v>0.45833333333333331</v>
      </c>
      <c r="AT44" s="261">
        <v>0.46597222222222223</v>
      </c>
      <c r="AU44" s="267">
        <f t="shared" si="16"/>
        <v>0.18333333333333401</v>
      </c>
      <c r="AV44" s="262">
        <v>30.13</v>
      </c>
      <c r="AW44" s="429">
        <f t="shared" si="17"/>
        <v>5.5238333333333536</v>
      </c>
      <c r="AY44" s="39">
        <f>31-22</f>
        <v>9</v>
      </c>
      <c r="BG44" s="260"/>
      <c r="BH44" s="260"/>
      <c r="BI44" s="261"/>
      <c r="BJ44" s="261"/>
      <c r="BK44" s="267"/>
      <c r="BL44" s="262"/>
      <c r="BM44" s="429"/>
    </row>
    <row r="45" spans="2:73" ht="15.5">
      <c r="M45" s="64">
        <v>163205.82</v>
      </c>
      <c r="S45" s="260" t="s">
        <v>491</v>
      </c>
      <c r="T45" s="260" t="s">
        <v>22</v>
      </c>
      <c r="U45" s="261" t="s">
        <v>561</v>
      </c>
      <c r="V45" s="261" t="s">
        <v>501</v>
      </c>
      <c r="W45" s="260"/>
      <c r="X45" s="262">
        <v>200.71</v>
      </c>
      <c r="Y45" s="262">
        <f t="shared" si="21"/>
        <v>0</v>
      </c>
      <c r="AA45" s="260" t="s">
        <v>491</v>
      </c>
      <c r="AB45" s="260" t="s">
        <v>22</v>
      </c>
      <c r="AC45" s="261">
        <v>0.25</v>
      </c>
      <c r="AD45" s="261" t="s">
        <v>492</v>
      </c>
      <c r="AE45" s="260"/>
      <c r="AF45" s="262">
        <v>215.16</v>
      </c>
      <c r="AG45" s="262">
        <f t="shared" si="22"/>
        <v>0</v>
      </c>
      <c r="AI45" s="260" t="s">
        <v>491</v>
      </c>
      <c r="AJ45" s="260" t="s">
        <v>22</v>
      </c>
      <c r="AK45" s="261">
        <v>0.25</v>
      </c>
      <c r="AL45" s="261" t="s">
        <v>492</v>
      </c>
      <c r="AM45" s="260"/>
      <c r="AN45" s="262">
        <v>215.16</v>
      </c>
      <c r="AO45" s="262">
        <f t="shared" si="23"/>
        <v>0</v>
      </c>
    </row>
    <row r="46" spans="2:73" ht="15.5">
      <c r="K46" s="799" t="s">
        <v>884</v>
      </c>
      <c r="L46" s="800"/>
      <c r="M46" s="800"/>
      <c r="N46" s="800"/>
      <c r="O46" s="800"/>
      <c r="P46" s="800"/>
      <c r="S46" s="260" t="s">
        <v>491</v>
      </c>
      <c r="T46" s="260" t="s">
        <v>22</v>
      </c>
      <c r="U46" s="261" t="s">
        <v>85</v>
      </c>
      <c r="V46" s="261" t="s">
        <v>542</v>
      </c>
      <c r="W46" s="260"/>
      <c r="X46" s="262">
        <v>230.82</v>
      </c>
      <c r="Y46" s="262">
        <f t="shared" si="21"/>
        <v>0</v>
      </c>
      <c r="AA46" s="260" t="s">
        <v>491</v>
      </c>
      <c r="AB46" s="260" t="s">
        <v>22</v>
      </c>
      <c r="AC46" s="261">
        <v>0.54166666666666663</v>
      </c>
      <c r="AD46" s="261" t="s">
        <v>493</v>
      </c>
      <c r="AE46" s="260"/>
      <c r="AF46" s="262">
        <v>215.16</v>
      </c>
      <c r="AG46" s="262">
        <f t="shared" si="22"/>
        <v>0</v>
      </c>
      <c r="AI46" s="260" t="s">
        <v>491</v>
      </c>
      <c r="AJ46" s="260" t="s">
        <v>22</v>
      </c>
      <c r="AK46" s="261">
        <v>0.54166666666666663</v>
      </c>
      <c r="AL46" s="261" t="s">
        <v>493</v>
      </c>
      <c r="AM46" s="260"/>
      <c r="AN46" s="262">
        <v>215.16</v>
      </c>
      <c r="AO46" s="262">
        <f t="shared" si="23"/>
        <v>0</v>
      </c>
      <c r="BL46" s="385">
        <f>BK37+BK40+BK41+BK42</f>
        <v>0.48333333333333162</v>
      </c>
    </row>
    <row r="47" spans="2:73" ht="31">
      <c r="K47" s="204" t="s">
        <v>60</v>
      </c>
      <c r="L47" s="204" t="s">
        <v>61</v>
      </c>
      <c r="M47" s="204" t="s">
        <v>62</v>
      </c>
      <c r="N47" s="204" t="s">
        <v>63</v>
      </c>
      <c r="O47" s="204" t="s">
        <v>64</v>
      </c>
      <c r="P47" s="204" t="s">
        <v>65</v>
      </c>
      <c r="S47" s="260" t="s">
        <v>494</v>
      </c>
      <c r="T47" s="260" t="s">
        <v>11</v>
      </c>
      <c r="U47" s="261" t="s">
        <v>83</v>
      </c>
      <c r="V47" s="261" t="s">
        <v>82</v>
      </c>
      <c r="W47" s="260"/>
      <c r="X47" s="262">
        <v>236.85</v>
      </c>
      <c r="Y47" s="262">
        <f t="shared" si="21"/>
        <v>0</v>
      </c>
      <c r="AA47" s="260" t="s">
        <v>494</v>
      </c>
      <c r="AB47" s="260" t="s">
        <v>11</v>
      </c>
      <c r="AC47" s="261">
        <v>0.25</v>
      </c>
      <c r="AD47" s="261" t="s">
        <v>495</v>
      </c>
      <c r="AE47" s="260">
        <v>1</v>
      </c>
      <c r="AF47" s="262">
        <v>255.67</v>
      </c>
      <c r="AG47" s="262">
        <f t="shared" si="22"/>
        <v>255.67</v>
      </c>
      <c r="AI47" s="260" t="s">
        <v>494</v>
      </c>
      <c r="AJ47" s="260" t="s">
        <v>11</v>
      </c>
      <c r="AK47" s="261">
        <v>0.25</v>
      </c>
      <c r="AL47" s="261" t="s">
        <v>495</v>
      </c>
      <c r="AM47" s="260">
        <v>9</v>
      </c>
      <c r="AN47" s="262">
        <v>255.67</v>
      </c>
      <c r="AO47" s="262">
        <f t="shared" si="23"/>
        <v>2301.0299999999997</v>
      </c>
      <c r="AQ47" s="260" t="s">
        <v>10</v>
      </c>
      <c r="AR47" s="260" t="s">
        <v>11</v>
      </c>
      <c r="AS47" s="261">
        <v>0.41666666666666669</v>
      </c>
      <c r="AT47" s="261">
        <v>0.43888888888888888</v>
      </c>
      <c r="AU47" s="267">
        <f>(AT47-AS47)*24</f>
        <v>0.53333333333333277</v>
      </c>
      <c r="AV47" s="262">
        <v>29.58</v>
      </c>
      <c r="AW47" s="429">
        <f>AU47*AV47</f>
        <v>15.775999999999982</v>
      </c>
      <c r="AY47" s="799" t="s">
        <v>885</v>
      </c>
      <c r="AZ47" s="800"/>
      <c r="BA47" s="800"/>
      <c r="BB47" s="800"/>
      <c r="BC47" s="800"/>
      <c r="BD47" s="800"/>
      <c r="BE47"/>
      <c r="BG47" s="260"/>
      <c r="BH47" s="260"/>
      <c r="BI47" s="261"/>
      <c r="BJ47" s="261"/>
      <c r="BK47" s="267"/>
      <c r="BL47" s="262"/>
      <c r="BM47" s="429"/>
    </row>
    <row r="48" spans="2:73" ht="31">
      <c r="K48" s="344" t="s">
        <v>886</v>
      </c>
      <c r="L48" s="345">
        <f>163205.83/28*22</f>
        <v>128233.15214285714</v>
      </c>
      <c r="M48" s="345">
        <f>160664.96/28*6</f>
        <v>34428.205714285708</v>
      </c>
      <c r="N48" s="346">
        <f>SUM(L48:M48)</f>
        <v>162661.35785714287</v>
      </c>
      <c r="O48" s="64">
        <v>163205.82</v>
      </c>
      <c r="P48" s="347">
        <f>O48-N48</f>
        <v>544.46214285714086</v>
      </c>
      <c r="S48" s="260" t="s">
        <v>494</v>
      </c>
      <c r="T48" s="260" t="s">
        <v>11</v>
      </c>
      <c r="U48" s="261" t="s">
        <v>82</v>
      </c>
      <c r="V48" s="261" t="s">
        <v>83</v>
      </c>
      <c r="W48" s="260"/>
      <c r="X48" s="262">
        <v>219.32</v>
      </c>
      <c r="Y48" s="262">
        <f t="shared" si="21"/>
        <v>0</v>
      </c>
      <c r="AA48" s="260" t="s">
        <v>494</v>
      </c>
      <c r="AB48" s="260" t="s">
        <v>11</v>
      </c>
      <c r="AC48" s="261">
        <v>0.75</v>
      </c>
      <c r="AD48" s="261" t="s">
        <v>496</v>
      </c>
      <c r="AE48" s="260"/>
      <c r="AF48" s="262">
        <v>236.43</v>
      </c>
      <c r="AG48" s="262">
        <f t="shared" si="22"/>
        <v>0</v>
      </c>
      <c r="AI48" s="260" t="s">
        <v>494</v>
      </c>
      <c r="AJ48" s="260" t="s">
        <v>11</v>
      </c>
      <c r="AK48" s="261">
        <v>0.75</v>
      </c>
      <c r="AL48" s="261" t="s">
        <v>496</v>
      </c>
      <c r="AM48" s="260">
        <v>1</v>
      </c>
      <c r="AN48" s="262">
        <v>236.43</v>
      </c>
      <c r="AO48" s="262">
        <f t="shared" si="23"/>
        <v>236.43</v>
      </c>
      <c r="AU48" s="407">
        <f>SUM(AU37:AU47)</f>
        <v>1.2666666666666688</v>
      </c>
      <c r="AW48" s="461">
        <f>SUM(AW37:AW47)</f>
        <v>37.871333333333396</v>
      </c>
      <c r="AY48" s="204" t="s">
        <v>60</v>
      </c>
      <c r="AZ48" s="204" t="s">
        <v>61</v>
      </c>
      <c r="BA48" s="204" t="s">
        <v>62</v>
      </c>
      <c r="BB48" s="204" t="s">
        <v>63</v>
      </c>
      <c r="BC48" s="204" t="s">
        <v>64</v>
      </c>
      <c r="BD48" s="204" t="s">
        <v>65</v>
      </c>
      <c r="BE48" s="204" t="s">
        <v>483</v>
      </c>
    </row>
    <row r="49" spans="11:57" ht="31">
      <c r="K49" s="344" t="s">
        <v>887</v>
      </c>
      <c r="L49" s="345">
        <f>163205.83/28*24</f>
        <v>139890.71142857143</v>
      </c>
      <c r="M49" s="345">
        <f>162580.81/28*4</f>
        <v>23225.829999999998</v>
      </c>
      <c r="N49" s="346">
        <f>SUM(L49:M49)</f>
        <v>163116.54142857142</v>
      </c>
      <c r="O49" s="64">
        <v>163205.82</v>
      </c>
      <c r="P49" s="347">
        <f>O49-N49</f>
        <v>89.278571428585565</v>
      </c>
      <c r="S49" s="260" t="s">
        <v>494</v>
      </c>
      <c r="T49" s="260" t="s">
        <v>22</v>
      </c>
      <c r="U49" s="261" t="s">
        <v>83</v>
      </c>
      <c r="V49" s="261" t="s">
        <v>538</v>
      </c>
      <c r="W49" s="260">
        <v>1</v>
      </c>
      <c r="X49" s="262">
        <v>211.11</v>
      </c>
      <c r="Y49" s="262">
        <f t="shared" si="21"/>
        <v>211.11</v>
      </c>
      <c r="AA49" s="260" t="s">
        <v>494</v>
      </c>
      <c r="AB49" s="260" t="s">
        <v>22</v>
      </c>
      <c r="AC49" s="261">
        <v>0.25</v>
      </c>
      <c r="AD49" s="261" t="s">
        <v>492</v>
      </c>
      <c r="AE49" s="260"/>
      <c r="AF49" s="262">
        <v>227.89</v>
      </c>
      <c r="AG49" s="262">
        <f t="shared" si="22"/>
        <v>0</v>
      </c>
      <c r="AI49" s="260" t="s">
        <v>494</v>
      </c>
      <c r="AJ49" s="260" t="s">
        <v>22</v>
      </c>
      <c r="AK49" s="261">
        <v>0.25</v>
      </c>
      <c r="AL49" s="261" t="s">
        <v>492</v>
      </c>
      <c r="AM49" s="260">
        <v>20</v>
      </c>
      <c r="AN49" s="262">
        <v>227.89</v>
      </c>
      <c r="AO49" s="262">
        <f t="shared" si="23"/>
        <v>4557.7999999999993</v>
      </c>
      <c r="AY49" s="577" t="s">
        <v>888</v>
      </c>
      <c r="AZ49" s="345">
        <f>BC49/(365.25/12)*9</f>
        <v>48257.983737166323</v>
      </c>
      <c r="BA49" s="345">
        <f>(BE49/(365.25/12))*((365.25/12)-9)</f>
        <v>107677.88435318276</v>
      </c>
      <c r="BB49" s="346">
        <f>SUM(AZ49:BA49)</f>
        <v>155935.86809034907</v>
      </c>
      <c r="BC49" s="570">
        <v>163205.82</v>
      </c>
      <c r="BD49" s="347">
        <f>BC49-BB49</f>
        <v>7269.9519096509321</v>
      </c>
      <c r="BE49" s="571">
        <v>152883.76</v>
      </c>
    </row>
    <row r="50" spans="11:57" ht="15.65" customHeight="1">
      <c r="P50" s="348">
        <f>SUM(P48:P49)</f>
        <v>633.74071428572643</v>
      </c>
      <c r="S50" s="260" t="s">
        <v>49</v>
      </c>
      <c r="T50" s="260" t="s">
        <v>22</v>
      </c>
      <c r="U50" s="261" t="s">
        <v>83</v>
      </c>
      <c r="V50" s="261" t="s">
        <v>538</v>
      </c>
      <c r="W50" s="260"/>
      <c r="X50" s="262">
        <v>218.03</v>
      </c>
      <c r="Y50" s="262">
        <f t="shared" si="21"/>
        <v>0</v>
      </c>
      <c r="AA50" s="260" t="s">
        <v>49</v>
      </c>
      <c r="AB50" s="260" t="s">
        <v>22</v>
      </c>
      <c r="AC50" s="261" t="s">
        <v>496</v>
      </c>
      <c r="AD50" s="261" t="s">
        <v>492</v>
      </c>
      <c r="AE50" s="260"/>
      <c r="AF50" s="262">
        <v>235.5</v>
      </c>
      <c r="AG50" s="262">
        <f t="shared" si="22"/>
        <v>0</v>
      </c>
      <c r="AI50" s="260" t="s">
        <v>49</v>
      </c>
      <c r="AJ50" s="260" t="s">
        <v>22</v>
      </c>
      <c r="AK50" s="261" t="s">
        <v>496</v>
      </c>
      <c r="AL50" s="261" t="s">
        <v>492</v>
      </c>
      <c r="AM50" s="260"/>
      <c r="AN50" s="262">
        <v>235.5</v>
      </c>
      <c r="AO50" s="262">
        <f t="shared" si="23"/>
        <v>0</v>
      </c>
      <c r="BD50" s="348">
        <f>SUM(BD49:BD49)</f>
        <v>7269.9519096509321</v>
      </c>
      <c r="BE50"/>
    </row>
    <row r="51" spans="11:57" ht="15.65" customHeight="1">
      <c r="P51" s="443"/>
      <c r="S51" s="260" t="s">
        <v>50</v>
      </c>
      <c r="T51" s="260" t="s">
        <v>22</v>
      </c>
      <c r="U51" s="261" t="s">
        <v>85</v>
      </c>
      <c r="V51" s="261" t="s">
        <v>542</v>
      </c>
      <c r="W51" s="260"/>
      <c r="X51" s="262">
        <v>271.64</v>
      </c>
      <c r="Y51" s="262">
        <f t="shared" si="21"/>
        <v>0</v>
      </c>
      <c r="AA51" s="260" t="s">
        <v>50</v>
      </c>
      <c r="AB51" s="260" t="s">
        <v>22</v>
      </c>
      <c r="AC51" s="261" t="s">
        <v>487</v>
      </c>
      <c r="AD51" s="261" t="s">
        <v>497</v>
      </c>
      <c r="AE51" s="260"/>
      <c r="AF51" s="262">
        <v>292.5</v>
      </c>
      <c r="AG51" s="262">
        <f t="shared" si="22"/>
        <v>0</v>
      </c>
      <c r="AI51" s="260" t="s">
        <v>50</v>
      </c>
      <c r="AJ51" s="260" t="s">
        <v>22</v>
      </c>
      <c r="AK51" s="261" t="s">
        <v>487</v>
      </c>
      <c r="AL51" s="261" t="s">
        <v>497</v>
      </c>
      <c r="AM51" s="260"/>
      <c r="AN51" s="262">
        <v>292.5</v>
      </c>
      <c r="AO51" s="262">
        <f t="shared" si="23"/>
        <v>0</v>
      </c>
    </row>
    <row r="52" spans="11:57" ht="15.65" customHeight="1">
      <c r="S52" s="260" t="s">
        <v>858</v>
      </c>
      <c r="T52" s="260" t="s">
        <v>53</v>
      </c>
      <c r="U52" s="261" t="s">
        <v>498</v>
      </c>
      <c r="V52" s="261" t="s">
        <v>499</v>
      </c>
      <c r="W52" s="260"/>
      <c r="X52" s="262">
        <v>180.67</v>
      </c>
      <c r="Y52" s="262">
        <f t="shared" si="21"/>
        <v>0</v>
      </c>
      <c r="AA52" s="260" t="s">
        <v>52</v>
      </c>
      <c r="AB52" s="260" t="s">
        <v>53</v>
      </c>
      <c r="AC52" s="261" t="s">
        <v>498</v>
      </c>
      <c r="AD52" s="261" t="s">
        <v>499</v>
      </c>
      <c r="AE52" s="260"/>
      <c r="AF52" s="262">
        <v>195.05</v>
      </c>
      <c r="AG52" s="262">
        <f t="shared" si="22"/>
        <v>0</v>
      </c>
      <c r="AI52" s="260" t="s">
        <v>52</v>
      </c>
      <c r="AJ52" s="260" t="s">
        <v>53</v>
      </c>
      <c r="AK52" s="261" t="s">
        <v>498</v>
      </c>
      <c r="AL52" s="261" t="s">
        <v>499</v>
      </c>
      <c r="AM52" s="260"/>
      <c r="AN52" s="262">
        <v>195.05</v>
      </c>
      <c r="AO52" s="262">
        <f t="shared" si="23"/>
        <v>0</v>
      </c>
    </row>
    <row r="53" spans="11:57" ht="15.65" customHeight="1">
      <c r="K53" s="792" t="s">
        <v>889</v>
      </c>
      <c r="L53" s="793"/>
      <c r="M53" s="793"/>
      <c r="S53" s="360" t="s">
        <v>9</v>
      </c>
      <c r="T53" s="361"/>
      <c r="U53" s="361"/>
      <c r="V53" s="362"/>
      <c r="W53" s="265">
        <f>SUM(W42:W52)</f>
        <v>1</v>
      </c>
      <c r="X53" s="266"/>
      <c r="Y53" s="266">
        <f>SUM(Y42:Y52)</f>
        <v>211.11</v>
      </c>
      <c r="AA53" s="360" t="s">
        <v>9</v>
      </c>
      <c r="AB53" s="361"/>
      <c r="AC53" s="361"/>
      <c r="AD53" s="362"/>
      <c r="AE53" s="265">
        <f>SUM(AE42:AE52)</f>
        <v>4</v>
      </c>
      <c r="AF53" s="266"/>
      <c r="AG53" s="266">
        <f>SUM(AG42:AG52)</f>
        <v>901.15</v>
      </c>
      <c r="AI53" s="360" t="s">
        <v>9</v>
      </c>
      <c r="AJ53" s="361"/>
      <c r="AK53" s="361"/>
      <c r="AL53" s="362"/>
      <c r="AM53" s="265">
        <f>SUM(AM42:AM52)</f>
        <v>31</v>
      </c>
      <c r="AN53" s="266"/>
      <c r="AO53" s="266">
        <f>SUM(AO42:AO52)</f>
        <v>7310.4199999999983</v>
      </c>
      <c r="BC53" s="572"/>
      <c r="BE53" s="572"/>
    </row>
    <row r="54" spans="11:57" ht="31">
      <c r="K54" s="399" t="s">
        <v>358</v>
      </c>
      <c r="L54" s="399" t="s">
        <v>359</v>
      </c>
      <c r="M54" s="399" t="s">
        <v>746</v>
      </c>
      <c r="AQ54" s="204" t="s">
        <v>60</v>
      </c>
      <c r="AR54" s="204" t="s">
        <v>61</v>
      </c>
      <c r="AS54" s="204" t="s">
        <v>62</v>
      </c>
      <c r="AT54" s="204" t="s">
        <v>63</v>
      </c>
      <c r="AU54" s="204" t="s">
        <v>64</v>
      </c>
      <c r="AV54" s="204" t="s">
        <v>65</v>
      </c>
      <c r="BC54" s="572"/>
      <c r="BE54" s="572"/>
    </row>
    <row r="55" spans="11:57" ht="32.15" customHeight="1">
      <c r="K55" s="400">
        <v>153214.91</v>
      </c>
      <c r="L55" s="400">
        <v>163205.82</v>
      </c>
      <c r="M55" s="401">
        <v>6.52084708988179E-2</v>
      </c>
      <c r="S55" s="820" t="s">
        <v>890</v>
      </c>
      <c r="T55" s="821"/>
      <c r="U55" s="821"/>
      <c r="V55" s="821"/>
      <c r="W55" s="821"/>
      <c r="X55" s="821"/>
      <c r="Y55" s="821"/>
      <c r="AA55" s="820" t="s">
        <v>890</v>
      </c>
      <c r="AB55" s="821"/>
      <c r="AC55" s="821"/>
      <c r="AD55" s="821"/>
      <c r="AE55" s="821"/>
      <c r="AF55" s="821"/>
      <c r="AG55" s="821"/>
      <c r="AI55" s="820" t="s">
        <v>891</v>
      </c>
      <c r="AJ55" s="821"/>
      <c r="AK55" s="821"/>
      <c r="AL55" s="821"/>
      <c r="AM55" s="821"/>
      <c r="AN55" s="821"/>
      <c r="AO55" s="821"/>
      <c r="AQ55" s="344" t="s">
        <v>892</v>
      </c>
      <c r="AR55" s="345">
        <f>163205.82/30*24</f>
        <v>130564.65600000002</v>
      </c>
      <c r="AS55" s="345">
        <f>163055.88/30*6</f>
        <v>32611.175999999999</v>
      </c>
      <c r="AT55" s="346">
        <f>SUM(AR55:AS55)</f>
        <v>163175.83200000002</v>
      </c>
      <c r="AU55" s="345">
        <v>163205.82</v>
      </c>
      <c r="AV55" s="347">
        <f>AU55-AT55</f>
        <v>29.987999999983003</v>
      </c>
    </row>
    <row r="56" spans="11:57" ht="14.5" customHeight="1">
      <c r="K56" s="103"/>
      <c r="L56" s="103"/>
      <c r="M56" s="103"/>
      <c r="S56" s="259" t="s">
        <v>2</v>
      </c>
      <c r="T56" s="259" t="s">
        <v>3</v>
      </c>
      <c r="U56" s="259" t="s">
        <v>16</v>
      </c>
      <c r="V56" s="259" t="s">
        <v>17</v>
      </c>
      <c r="W56" s="259" t="s">
        <v>18</v>
      </c>
      <c r="X56" s="259" t="s">
        <v>19</v>
      </c>
      <c r="Y56" s="259" t="s">
        <v>20</v>
      </c>
      <c r="AA56" s="259" t="s">
        <v>2</v>
      </c>
      <c r="AB56" s="259" t="s">
        <v>3</v>
      </c>
      <c r="AC56" s="259" t="s">
        <v>16</v>
      </c>
      <c r="AD56" s="259" t="s">
        <v>17</v>
      </c>
      <c r="AE56" s="259" t="s">
        <v>18</v>
      </c>
      <c r="AF56" s="259" t="s">
        <v>19</v>
      </c>
      <c r="AG56" s="259" t="s">
        <v>20</v>
      </c>
      <c r="AI56" s="259" t="s">
        <v>2</v>
      </c>
      <c r="AJ56" s="259" t="s">
        <v>3</v>
      </c>
      <c r="AK56" s="259" t="s">
        <v>16</v>
      </c>
      <c r="AL56" s="259" t="s">
        <v>17</v>
      </c>
      <c r="AM56" s="259" t="s">
        <v>18</v>
      </c>
      <c r="AN56" s="259" t="s">
        <v>19</v>
      </c>
      <c r="AO56" s="259" t="s">
        <v>20</v>
      </c>
      <c r="AQ56" s="344" t="s">
        <v>893</v>
      </c>
      <c r="AR56" s="345">
        <f>163205.82/30*6</f>
        <v>32641.164000000004</v>
      </c>
      <c r="AS56" s="345">
        <f>152883.76/30*24</f>
        <v>122307.008</v>
      </c>
      <c r="AT56" s="346">
        <f>SUM(AR56:AS56)</f>
        <v>154948.17200000002</v>
      </c>
      <c r="AU56" s="345">
        <v>163205.82</v>
      </c>
      <c r="AV56" s="347">
        <f>AU56-AT56</f>
        <v>8257.6479999999865</v>
      </c>
    </row>
    <row r="57" spans="11:57" ht="29.15" customHeight="1">
      <c r="K57" s="399" t="s">
        <v>580</v>
      </c>
      <c r="L57" s="399" t="s">
        <v>857</v>
      </c>
      <c r="M57" s="402" t="s">
        <v>750</v>
      </c>
      <c r="N57" s="399" t="s">
        <v>751</v>
      </c>
      <c r="S57" s="398" t="s">
        <v>500</v>
      </c>
      <c r="T57" s="260" t="s">
        <v>22</v>
      </c>
      <c r="U57" s="261">
        <v>0.33333333333333331</v>
      </c>
      <c r="V57" s="261">
        <v>0.68055555555555558</v>
      </c>
      <c r="W57" s="260">
        <v>23</v>
      </c>
      <c r="X57" s="262">
        <v>212.52</v>
      </c>
      <c r="Y57" s="262">
        <f>X57*W57</f>
        <v>4887.96</v>
      </c>
      <c r="AA57" s="398" t="s">
        <v>500</v>
      </c>
      <c r="AB57" s="260" t="s">
        <v>22</v>
      </c>
      <c r="AC57" s="261">
        <v>0.33333333333333331</v>
      </c>
      <c r="AD57" s="261">
        <v>0.68055555555555558</v>
      </c>
      <c r="AE57" s="260"/>
      <c r="AF57" s="262">
        <v>212.52</v>
      </c>
      <c r="AG57" s="262">
        <f>AF57*AE57</f>
        <v>0</v>
      </c>
      <c r="AI57" s="398" t="s">
        <v>500</v>
      </c>
      <c r="AJ57" s="260" t="s">
        <v>22</v>
      </c>
      <c r="AK57" s="261">
        <v>0.33333333333333331</v>
      </c>
      <c r="AL57" s="261">
        <v>0.68055555555555558</v>
      </c>
      <c r="AM57" s="260"/>
      <c r="AN57" s="262">
        <v>212.52</v>
      </c>
      <c r="AO57" s="262">
        <f>AN57*AM57</f>
        <v>0</v>
      </c>
      <c r="AQ57" s="103"/>
      <c r="AR57" s="103"/>
      <c r="AS57" s="103"/>
      <c r="AT57" s="103"/>
      <c r="AU57" s="103"/>
      <c r="AV57" s="347">
        <f>SUM(AV55:AV56)</f>
        <v>8287.6359999999695</v>
      </c>
    </row>
    <row r="58" spans="11:57" ht="15.65" customHeight="1">
      <c r="K58" s="403">
        <v>45658</v>
      </c>
      <c r="L58" s="400">
        <v>150781.6</v>
      </c>
      <c r="M58" s="404">
        <f>$M$55</f>
        <v>6.52084708988179E-2</v>
      </c>
      <c r="N58" s="411">
        <f>M58*L58</f>
        <v>9832.2375756772017</v>
      </c>
      <c r="S58" s="398" t="s">
        <v>500</v>
      </c>
      <c r="T58" s="260" t="s">
        <v>22</v>
      </c>
      <c r="U58" s="261">
        <v>0.58333333333333337</v>
      </c>
      <c r="V58" s="261">
        <v>0.93055555555555558</v>
      </c>
      <c r="W58" s="260"/>
      <c r="X58" s="262">
        <v>214.13</v>
      </c>
      <c r="Y58" s="262">
        <f>X58*W58</f>
        <v>0</v>
      </c>
      <c r="AA58" s="398" t="s">
        <v>500</v>
      </c>
      <c r="AB58" s="260" t="s">
        <v>22</v>
      </c>
      <c r="AC58" s="261">
        <v>0.58333333333333337</v>
      </c>
      <c r="AD58" s="261">
        <v>0.93055555555555558</v>
      </c>
      <c r="AE58" s="260"/>
      <c r="AF58" s="262">
        <v>214.13</v>
      </c>
      <c r="AG58" s="262">
        <f>AF58*AE58</f>
        <v>0</v>
      </c>
      <c r="AI58" s="398" t="s">
        <v>500</v>
      </c>
      <c r="AJ58" s="260" t="s">
        <v>22</v>
      </c>
      <c r="AK58" s="261">
        <v>0.58333333333333337</v>
      </c>
      <c r="AL58" s="261">
        <v>0.93055555555555558</v>
      </c>
      <c r="AM58" s="260"/>
      <c r="AN58" s="262">
        <v>214.13</v>
      </c>
      <c r="AO58" s="262">
        <f>AN58*AM58</f>
        <v>0</v>
      </c>
    </row>
    <row r="59" spans="11:57" ht="14.5" customHeight="1">
      <c r="S59" s="260" t="s">
        <v>869</v>
      </c>
      <c r="T59" s="260" t="s">
        <v>22</v>
      </c>
      <c r="U59" s="261">
        <v>0.33333333333333331</v>
      </c>
      <c r="V59" s="261">
        <v>0.68055555555555558</v>
      </c>
      <c r="W59" s="260"/>
      <c r="X59" s="262">
        <v>170.77</v>
      </c>
      <c r="Y59" s="262">
        <f>X59*W59</f>
        <v>0</v>
      </c>
      <c r="AA59" s="260" t="s">
        <v>869</v>
      </c>
      <c r="AB59" s="260" t="s">
        <v>22</v>
      </c>
      <c r="AC59" s="261">
        <v>0.33333333333333331</v>
      </c>
      <c r="AD59" s="261">
        <v>0.68055555555555558</v>
      </c>
      <c r="AE59" s="260"/>
      <c r="AF59" s="262">
        <v>170.77</v>
      </c>
      <c r="AG59" s="262">
        <f>AF59*AE59</f>
        <v>0</v>
      </c>
      <c r="AI59" s="260" t="s">
        <v>869</v>
      </c>
      <c r="AJ59" s="260" t="s">
        <v>22</v>
      </c>
      <c r="AK59" s="261">
        <v>0.33333333333333331</v>
      </c>
      <c r="AL59" s="261">
        <v>0.68055555555555558</v>
      </c>
      <c r="AM59" s="260">
        <v>1</v>
      </c>
      <c r="AN59" s="262">
        <v>170.77</v>
      </c>
      <c r="AO59" s="262">
        <f>AN59*AM59</f>
        <v>170.77</v>
      </c>
    </row>
    <row r="60" spans="11:57" ht="14.5" customHeight="1">
      <c r="S60" s="360" t="s">
        <v>9</v>
      </c>
      <c r="T60" s="361"/>
      <c r="U60" s="361"/>
      <c r="V60" s="362"/>
      <c r="W60" s="265">
        <f>SUM(W57)</f>
        <v>23</v>
      </c>
      <c r="X60" s="266"/>
      <c r="Y60" s="266">
        <f>SUM(Y57:Y59)</f>
        <v>4887.96</v>
      </c>
      <c r="AA60" s="360" t="s">
        <v>9</v>
      </c>
      <c r="AB60" s="361"/>
      <c r="AC60" s="361"/>
      <c r="AD60" s="362"/>
      <c r="AE60" s="265">
        <f>SUM(AE57)</f>
        <v>0</v>
      </c>
      <c r="AF60" s="266"/>
      <c r="AG60" s="266">
        <f>SUM(AG57:AG59)</f>
        <v>0</v>
      </c>
      <c r="AI60" s="360" t="s">
        <v>9</v>
      </c>
      <c r="AJ60" s="361"/>
      <c r="AK60" s="361"/>
      <c r="AL60" s="362"/>
      <c r="AM60" s="265">
        <f>SUM(AM57)</f>
        <v>0</v>
      </c>
      <c r="AN60" s="266"/>
      <c r="AO60" s="266">
        <f>SUM(AO57:AO59)</f>
        <v>170.77</v>
      </c>
    </row>
    <row r="61" spans="11:57" ht="31" customHeight="1"/>
    <row r="62" spans="11:57" ht="15.65" customHeight="1">
      <c r="S62" s="468" t="s">
        <v>894</v>
      </c>
      <c r="T62" s="469"/>
      <c r="U62" s="469"/>
    </row>
    <row r="63" spans="11:57" ht="15.5">
      <c r="S63" s="204" t="s">
        <v>358</v>
      </c>
      <c r="T63" s="204" t="s">
        <v>359</v>
      </c>
      <c r="U63" s="204" t="s">
        <v>746</v>
      </c>
      <c r="AI63" s="820" t="s">
        <v>895</v>
      </c>
      <c r="AJ63" s="821"/>
      <c r="AK63" s="821"/>
      <c r="AL63" s="821"/>
      <c r="AM63" s="821"/>
      <c r="AN63" s="821"/>
      <c r="AO63" s="821"/>
    </row>
    <row r="64" spans="11:57" ht="15.5">
      <c r="S64" s="430">
        <v>69101.02</v>
      </c>
      <c r="T64" s="430">
        <v>72922.45</v>
      </c>
      <c r="U64" s="431">
        <f>(T64-S64)/S64</f>
        <v>5.5302078030107123E-2</v>
      </c>
      <c r="AI64" s="259" t="s">
        <v>2</v>
      </c>
      <c r="AJ64" s="259" t="s">
        <v>3</v>
      </c>
      <c r="AK64" s="259" t="s">
        <v>16</v>
      </c>
      <c r="AL64" s="259" t="s">
        <v>17</v>
      </c>
      <c r="AM64" s="259" t="s">
        <v>18</v>
      </c>
      <c r="AN64" s="259" t="s">
        <v>19</v>
      </c>
      <c r="AO64" s="259" t="s">
        <v>20</v>
      </c>
    </row>
    <row r="65" spans="19:42" ht="15.5">
      <c r="AI65" s="260" t="s">
        <v>566</v>
      </c>
      <c r="AJ65" s="260" t="s">
        <v>511</v>
      </c>
      <c r="AK65" s="261">
        <v>0.45833333333333298</v>
      </c>
      <c r="AL65" s="261">
        <v>0.95833333333333304</v>
      </c>
      <c r="AM65" s="260"/>
      <c r="AN65" s="262">
        <v>198.13</v>
      </c>
      <c r="AO65" s="262">
        <f t="shared" ref="AO65:AO74" si="24">AN65*AM65</f>
        <v>0</v>
      </c>
      <c r="AP65" s="39">
        <v>198.13</v>
      </c>
    </row>
    <row r="66" spans="19:42" ht="15.5">
      <c r="AI66" s="398" t="s">
        <v>566</v>
      </c>
      <c r="AJ66" s="260" t="s">
        <v>511</v>
      </c>
      <c r="AK66" s="261">
        <v>0.45833333333333298</v>
      </c>
      <c r="AL66" s="261">
        <v>0.95833333333333304</v>
      </c>
      <c r="AM66" s="260"/>
      <c r="AN66" s="262">
        <v>198.13</v>
      </c>
      <c r="AO66" s="262">
        <f t="shared" si="24"/>
        <v>0</v>
      </c>
      <c r="AP66" s="39">
        <v>198.13</v>
      </c>
    </row>
    <row r="67" spans="19:42" ht="15.75" customHeight="1">
      <c r="AI67" s="398" t="s">
        <v>567</v>
      </c>
      <c r="AJ67" s="260" t="s">
        <v>24</v>
      </c>
      <c r="AK67" s="261">
        <v>0.25</v>
      </c>
      <c r="AL67" s="261">
        <v>0.59722222222222199</v>
      </c>
      <c r="AM67" s="260"/>
      <c r="AN67" s="262">
        <v>199.9</v>
      </c>
      <c r="AO67" s="262">
        <f t="shared" si="24"/>
        <v>0</v>
      </c>
      <c r="AP67" s="39">
        <v>199.9</v>
      </c>
    </row>
    <row r="68" spans="19:42" ht="15.5">
      <c r="AI68" s="398" t="s">
        <v>568</v>
      </c>
      <c r="AJ68" s="260" t="s">
        <v>24</v>
      </c>
      <c r="AK68" s="261">
        <v>0.29166666666666702</v>
      </c>
      <c r="AL68" s="261">
        <v>0.72222222222222199</v>
      </c>
      <c r="AM68" s="260"/>
      <c r="AN68" s="262">
        <v>154.49</v>
      </c>
      <c r="AO68" s="262">
        <f t="shared" si="24"/>
        <v>0</v>
      </c>
      <c r="AP68" s="39">
        <v>154.49</v>
      </c>
    </row>
    <row r="69" spans="19:42" ht="15.75" customHeight="1">
      <c r="AI69" s="398" t="s">
        <v>569</v>
      </c>
      <c r="AJ69" s="260" t="s">
        <v>24</v>
      </c>
      <c r="AK69" s="261">
        <v>0.33333333333333298</v>
      </c>
      <c r="AL69" s="261">
        <v>0.68055555555555602</v>
      </c>
      <c r="AM69" s="260"/>
      <c r="AN69" s="262">
        <v>133.47</v>
      </c>
      <c r="AO69" s="262">
        <f t="shared" si="24"/>
        <v>0</v>
      </c>
      <c r="AP69" s="39">
        <v>133.47</v>
      </c>
    </row>
    <row r="70" spans="19:42" ht="15.75" customHeight="1">
      <c r="S70" s="398" t="s">
        <v>566</v>
      </c>
      <c r="T70" s="260" t="s">
        <v>511</v>
      </c>
      <c r="U70" s="261">
        <v>0.45833333333333298</v>
      </c>
      <c r="V70" s="261">
        <v>0.95833333333333304</v>
      </c>
      <c r="W70" s="260"/>
      <c r="X70" s="262">
        <v>198.13</v>
      </c>
      <c r="Y70" s="262">
        <f t="shared" ref="Y70:Y78" si="25">X70*W70</f>
        <v>0</v>
      </c>
      <c r="AI70" s="398" t="s">
        <v>569</v>
      </c>
      <c r="AJ70" s="260" t="s">
        <v>511</v>
      </c>
      <c r="AK70" s="261">
        <v>0.45833333333333298</v>
      </c>
      <c r="AL70" s="261">
        <v>0.95833333333333304</v>
      </c>
      <c r="AM70" s="260">
        <v>1</v>
      </c>
      <c r="AN70" s="262">
        <v>125.11</v>
      </c>
      <c r="AO70" s="262">
        <f t="shared" si="24"/>
        <v>125.11</v>
      </c>
      <c r="AP70" s="39">
        <v>125.11</v>
      </c>
    </row>
    <row r="71" spans="19:42" ht="15.75" customHeight="1">
      <c r="S71" s="398" t="s">
        <v>567</v>
      </c>
      <c r="T71" s="260" t="s">
        <v>24</v>
      </c>
      <c r="U71" s="261">
        <v>0.25</v>
      </c>
      <c r="V71" s="261">
        <v>0.59722222222222199</v>
      </c>
      <c r="W71" s="260"/>
      <c r="X71" s="262">
        <v>199.9</v>
      </c>
      <c r="Y71" s="262">
        <f t="shared" si="25"/>
        <v>0</v>
      </c>
      <c r="AI71" s="398" t="s">
        <v>569</v>
      </c>
      <c r="AJ71" s="260" t="s">
        <v>511</v>
      </c>
      <c r="AK71" s="261">
        <v>0.41666666666666702</v>
      </c>
      <c r="AL71" s="261">
        <v>0.91666666666666696</v>
      </c>
      <c r="AM71" s="260"/>
      <c r="AN71" s="262">
        <v>122.92</v>
      </c>
      <c r="AO71" s="262">
        <f t="shared" si="24"/>
        <v>0</v>
      </c>
      <c r="AP71" s="39">
        <v>122.92</v>
      </c>
    </row>
    <row r="72" spans="19:42" ht="15.5">
      <c r="S72" s="398" t="s">
        <v>568</v>
      </c>
      <c r="T72" s="260" t="s">
        <v>24</v>
      </c>
      <c r="U72" s="261">
        <v>0.29166666666666702</v>
      </c>
      <c r="V72" s="261">
        <v>0.72222222222222199</v>
      </c>
      <c r="W72" s="260">
        <v>2</v>
      </c>
      <c r="X72" s="262">
        <v>154.49</v>
      </c>
      <c r="Y72" s="262">
        <f t="shared" si="25"/>
        <v>308.98</v>
      </c>
      <c r="AI72" s="398" t="s">
        <v>569</v>
      </c>
      <c r="AJ72" s="260" t="s">
        <v>511</v>
      </c>
      <c r="AK72" s="261">
        <v>0.45833333333333298</v>
      </c>
      <c r="AL72" s="261">
        <v>0.95833333333333304</v>
      </c>
      <c r="AM72" s="260"/>
      <c r="AN72" s="262">
        <v>125.11</v>
      </c>
      <c r="AO72" s="262">
        <f t="shared" si="24"/>
        <v>0</v>
      </c>
      <c r="AP72" s="39">
        <v>125.11</v>
      </c>
    </row>
    <row r="73" spans="19:42" ht="15.5">
      <c r="S73" s="398" t="s">
        <v>569</v>
      </c>
      <c r="T73" s="260" t="s">
        <v>24</v>
      </c>
      <c r="U73" s="261">
        <v>0.33333333333333298</v>
      </c>
      <c r="V73" s="261">
        <v>0.68055555555555602</v>
      </c>
      <c r="W73" s="260"/>
      <c r="X73" s="262">
        <v>133.47</v>
      </c>
      <c r="Y73" s="262">
        <f t="shared" si="25"/>
        <v>0</v>
      </c>
      <c r="AI73" s="398" t="s">
        <v>569</v>
      </c>
      <c r="AJ73" s="260" t="s">
        <v>24</v>
      </c>
      <c r="AK73" s="261">
        <v>0.25</v>
      </c>
      <c r="AL73" s="261">
        <v>0.59722222222222199</v>
      </c>
      <c r="AM73" s="260">
        <v>1</v>
      </c>
      <c r="AN73" s="262">
        <v>133.47</v>
      </c>
      <c r="AO73" s="262">
        <f t="shared" si="24"/>
        <v>133.47</v>
      </c>
      <c r="AP73" s="39">
        <v>133.47</v>
      </c>
    </row>
    <row r="74" spans="19:42" ht="15.5">
      <c r="S74" s="398" t="s">
        <v>569</v>
      </c>
      <c r="T74" s="260" t="s">
        <v>511</v>
      </c>
      <c r="U74" s="261">
        <v>0.45833333333333298</v>
      </c>
      <c r="V74" s="261">
        <v>0.95833333333333304</v>
      </c>
      <c r="W74" s="260">
        <v>8</v>
      </c>
      <c r="X74" s="262">
        <v>125.11</v>
      </c>
      <c r="Y74" s="262">
        <f t="shared" si="25"/>
        <v>1000.88</v>
      </c>
      <c r="AI74" s="398" t="s">
        <v>569</v>
      </c>
      <c r="AJ74" s="260" t="s">
        <v>24</v>
      </c>
      <c r="AK74" s="261">
        <v>0.56944444444444398</v>
      </c>
      <c r="AL74" s="261">
        <v>0.91666666666666696</v>
      </c>
      <c r="AM74" s="260"/>
      <c r="AN74" s="262">
        <v>133.47</v>
      </c>
      <c r="AO74" s="262">
        <f t="shared" si="24"/>
        <v>0</v>
      </c>
      <c r="AP74" s="39">
        <v>133.47</v>
      </c>
    </row>
    <row r="75" spans="19:42" ht="15.5">
      <c r="S75" s="398" t="s">
        <v>569</v>
      </c>
      <c r="T75" s="260" t="s">
        <v>511</v>
      </c>
      <c r="U75" s="261">
        <v>0.41666666666666702</v>
      </c>
      <c r="V75" s="261">
        <v>0.91666666666666696</v>
      </c>
      <c r="W75" s="260"/>
      <c r="X75" s="262">
        <v>112.92</v>
      </c>
      <c r="Y75" s="262">
        <f t="shared" si="25"/>
        <v>0</v>
      </c>
      <c r="AM75" s="512">
        <f>SUM(AM65:AM74)</f>
        <v>2</v>
      </c>
      <c r="AO75" s="513">
        <f>SUM(AO65:AO74)</f>
        <v>258.58</v>
      </c>
    </row>
    <row r="76" spans="19:42" ht="15.5">
      <c r="S76" s="398" t="s">
        <v>569</v>
      </c>
      <c r="T76" s="260" t="s">
        <v>511</v>
      </c>
      <c r="U76" s="261">
        <v>0.45833333333333298</v>
      </c>
      <c r="V76" s="261">
        <v>0.95833333333333304</v>
      </c>
      <c r="W76" s="260"/>
      <c r="X76" s="262">
        <v>125.11</v>
      </c>
      <c r="Y76" s="262">
        <f t="shared" si="25"/>
        <v>0</v>
      </c>
    </row>
    <row r="77" spans="19:42" ht="15.5">
      <c r="S77" s="398" t="s">
        <v>569</v>
      </c>
      <c r="T77" s="260" t="s">
        <v>24</v>
      </c>
      <c r="U77" s="261">
        <v>0.25</v>
      </c>
      <c r="V77" s="261">
        <v>0.59722222222222199</v>
      </c>
      <c r="W77" s="260"/>
      <c r="X77" s="262">
        <v>133.47</v>
      </c>
      <c r="Y77" s="262">
        <f t="shared" si="25"/>
        <v>0</v>
      </c>
    </row>
    <row r="78" spans="19:42" ht="15.5">
      <c r="S78" s="398" t="s">
        <v>569</v>
      </c>
      <c r="T78" s="260" t="s">
        <v>24</v>
      </c>
      <c r="U78" s="261">
        <v>0.56944444444444398</v>
      </c>
      <c r="V78" s="261">
        <v>0.91666666666666696</v>
      </c>
      <c r="W78" s="260"/>
      <c r="X78" s="262">
        <v>133.47</v>
      </c>
      <c r="Y78" s="262">
        <f t="shared" si="25"/>
        <v>0</v>
      </c>
    </row>
    <row r="79" spans="19:42" ht="18.5">
      <c r="S79" s="795" t="s">
        <v>9</v>
      </c>
      <c r="T79" s="796"/>
      <c r="U79" s="796"/>
      <c r="V79" s="797"/>
      <c r="W79" s="265">
        <f>SUM(W69:W78)</f>
        <v>10</v>
      </c>
      <c r="X79" s="266"/>
      <c r="Y79" s="266">
        <f>SUM(Y69:Y78)</f>
        <v>1309.8600000000001</v>
      </c>
    </row>
    <row r="81" spans="19:24" ht="15.5">
      <c r="U81" s="64">
        <v>163205.82</v>
      </c>
    </row>
    <row r="82" spans="19:24" ht="15.5">
      <c r="S82" s="799" t="s">
        <v>896</v>
      </c>
      <c r="T82" s="800"/>
      <c r="U82" s="800"/>
      <c r="V82" s="800"/>
      <c r="W82" s="800"/>
      <c r="X82" s="800"/>
    </row>
    <row r="83" spans="19:24" ht="31">
      <c r="S83" s="204" t="s">
        <v>60</v>
      </c>
      <c r="T83" s="204" t="s">
        <v>61</v>
      </c>
      <c r="U83" s="204" t="s">
        <v>62</v>
      </c>
      <c r="V83" s="204" t="s">
        <v>63</v>
      </c>
      <c r="W83" s="204" t="s">
        <v>64</v>
      </c>
      <c r="X83" s="204" t="s">
        <v>65</v>
      </c>
    </row>
    <row r="84" spans="19:24" ht="31">
      <c r="S84" s="344" t="s">
        <v>886</v>
      </c>
      <c r="T84" s="345">
        <f>163205.83/31*22</f>
        <v>115823.49225806451</v>
      </c>
      <c r="U84" s="345">
        <f>160664.96/31*9</f>
        <v>46644.665806451609</v>
      </c>
      <c r="V84" s="346">
        <f>SUM(T84:U84)</f>
        <v>162468.15806451612</v>
      </c>
      <c r="W84" s="64">
        <v>163205.82</v>
      </c>
      <c r="X84" s="347">
        <f>W84-V84</f>
        <v>737.66193548389128</v>
      </c>
    </row>
    <row r="85" spans="19:24" ht="15.5">
      <c r="X85" s="348">
        <f>SUM(X84:X84)</f>
        <v>737.66193548389128</v>
      </c>
    </row>
    <row r="86" spans="19:24" ht="15.5">
      <c r="X86" s="443"/>
    </row>
  </sheetData>
  <mergeCells count="47">
    <mergeCell ref="BG1:BM1"/>
    <mergeCell ref="BG35:BM35"/>
    <mergeCell ref="AY47:BD47"/>
    <mergeCell ref="AY1:BE1"/>
    <mergeCell ref="AY35:BE35"/>
    <mergeCell ref="AQ1:AW1"/>
    <mergeCell ref="AQ19:AW19"/>
    <mergeCell ref="AQ18:AW18"/>
    <mergeCell ref="AY18:BE18"/>
    <mergeCell ref="AY19:BE19"/>
    <mergeCell ref="AY3:BE3"/>
    <mergeCell ref="S82:X82"/>
    <mergeCell ref="S79:V79"/>
    <mergeCell ref="S19:Y19"/>
    <mergeCell ref="AI55:AO55"/>
    <mergeCell ref="AQ35:AW35"/>
    <mergeCell ref="K46:P46"/>
    <mergeCell ref="S55:Y55"/>
    <mergeCell ref="AI1:AO1"/>
    <mergeCell ref="AI63:AO63"/>
    <mergeCell ref="AI19:AO19"/>
    <mergeCell ref="AB1:AG1"/>
    <mergeCell ref="K53:M53"/>
    <mergeCell ref="T1:Y1"/>
    <mergeCell ref="S6:V6"/>
    <mergeCell ref="AA40:AG40"/>
    <mergeCell ref="AA39:AG39"/>
    <mergeCell ref="AA55:AG55"/>
    <mergeCell ref="AA19:AG19"/>
    <mergeCell ref="AI39:AO39"/>
    <mergeCell ref="AI40:AO40"/>
    <mergeCell ref="C1:H1"/>
    <mergeCell ref="S18:Y18"/>
    <mergeCell ref="L1:Q1"/>
    <mergeCell ref="B3:H3"/>
    <mergeCell ref="B17:E17"/>
    <mergeCell ref="K18:Q18"/>
    <mergeCell ref="B19:H19"/>
    <mergeCell ref="B38:E38"/>
    <mergeCell ref="B40:G40"/>
    <mergeCell ref="B23:E23"/>
    <mergeCell ref="K19:Q19"/>
    <mergeCell ref="BO35:BU35"/>
    <mergeCell ref="B26:H26"/>
    <mergeCell ref="K31:Q31"/>
    <mergeCell ref="K43:N43"/>
    <mergeCell ref="S40:Y40"/>
  </mergeCells>
  <phoneticPr fontId="5" type="noConversion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F659-41EF-4E8E-A58A-E4B3DACA7563}">
  <dimension ref="B1:BO89"/>
  <sheetViews>
    <sheetView topLeftCell="BD24" zoomScale="70" zoomScaleNormal="70" workbookViewId="0">
      <selection activeCell="AX48" sqref="AX48"/>
    </sheetView>
  </sheetViews>
  <sheetFormatPr defaultColWidth="9.1796875" defaultRowHeight="15" customHeight="1"/>
  <cols>
    <col min="1" max="1" width="9.1796875" style="39"/>
    <col min="2" max="2" width="39.1796875" style="39" customWidth="1"/>
    <col min="3" max="7" width="15.54296875" style="39" customWidth="1"/>
    <col min="8" max="8" width="19.54296875" style="39" customWidth="1"/>
    <col min="9" max="9" width="9.1796875" style="39"/>
    <col min="10" max="10" width="32.81640625" style="39" customWidth="1"/>
    <col min="11" max="15" width="15.453125" style="39" customWidth="1"/>
    <col min="16" max="16" width="19.54296875" style="39" customWidth="1"/>
    <col min="17" max="17" width="21.54296875" style="39" customWidth="1"/>
    <col min="18" max="18" width="37.1796875" style="39" customWidth="1"/>
    <col min="19" max="24" width="20.54296875" style="39" customWidth="1"/>
    <col min="25" max="25" width="9.1796875" style="39"/>
    <col min="26" max="26" width="41.54296875" style="39" customWidth="1"/>
    <col min="27" max="32" width="18.54296875" style="39" customWidth="1"/>
    <col min="33" max="33" width="9.1796875" style="39"/>
    <col min="34" max="34" width="25.54296875" style="39" customWidth="1"/>
    <col min="35" max="35" width="12.54296875" style="39" customWidth="1"/>
    <col min="36" max="36" width="20" style="39" customWidth="1"/>
    <col min="37" max="37" width="16" style="39" customWidth="1"/>
    <col min="38" max="38" width="17.81640625" style="39" customWidth="1"/>
    <col min="39" max="39" width="19" style="39" customWidth="1"/>
    <col min="40" max="40" width="16" style="39" customWidth="1"/>
    <col min="41" max="41" width="9.1796875" style="39"/>
    <col min="42" max="42" width="41.453125" style="39" bestFit="1" customWidth="1"/>
    <col min="43" max="44" width="12.81640625" style="39" customWidth="1"/>
    <col min="45" max="45" width="12.453125" style="39" customWidth="1"/>
    <col min="46" max="46" width="15.7265625" style="39" customWidth="1"/>
    <col min="47" max="47" width="20.1796875" style="39" bestFit="1" customWidth="1"/>
    <col min="48" max="48" width="16.7265625" style="39" bestFit="1" customWidth="1"/>
    <col min="49" max="49" width="13.7265625" style="39" customWidth="1"/>
    <col min="50" max="50" width="22.26953125" style="352" customWidth="1"/>
    <col min="51" max="51" width="18.81640625" style="352" customWidth="1"/>
    <col min="52" max="58" width="22.26953125" style="352" customWidth="1"/>
    <col min="59" max="59" width="34.7265625" style="39" customWidth="1"/>
    <col min="60" max="60" width="44" style="39" customWidth="1"/>
    <col min="61" max="68" width="34.7265625" style="39" customWidth="1"/>
    <col min="69" max="16384" width="9.1796875" style="39"/>
  </cols>
  <sheetData>
    <row r="1" spans="2:65" ht="46.5" customHeight="1">
      <c r="B1" s="259" t="s">
        <v>580</v>
      </c>
      <c r="C1" s="822" t="s">
        <v>672</v>
      </c>
      <c r="D1" s="823"/>
      <c r="E1" s="823"/>
      <c r="F1" s="823"/>
      <c r="G1" s="823"/>
      <c r="H1" s="823"/>
      <c r="J1" s="259" t="s">
        <v>580</v>
      </c>
      <c r="K1" s="822" t="s">
        <v>673</v>
      </c>
      <c r="L1" s="823"/>
      <c r="M1" s="823"/>
      <c r="N1" s="823"/>
      <c r="O1" s="823"/>
      <c r="P1" s="823"/>
      <c r="R1" s="259" t="s">
        <v>580</v>
      </c>
      <c r="S1" s="822" t="s">
        <v>674</v>
      </c>
      <c r="T1" s="823"/>
      <c r="U1" s="823"/>
      <c r="V1" s="823"/>
      <c r="W1" s="823"/>
      <c r="X1" s="823"/>
      <c r="Z1" s="259" t="s">
        <v>580</v>
      </c>
      <c r="AA1" s="822" t="s">
        <v>675</v>
      </c>
      <c r="AB1" s="823"/>
      <c r="AC1" s="823"/>
      <c r="AD1" s="823"/>
      <c r="AE1" s="823"/>
      <c r="AF1" s="823"/>
      <c r="AH1" s="259" t="s">
        <v>580</v>
      </c>
      <c r="AI1" s="822" t="s">
        <v>897</v>
      </c>
      <c r="AJ1" s="823"/>
      <c r="AK1" s="823"/>
      <c r="AL1" s="823"/>
      <c r="AM1" s="823"/>
      <c r="AN1" s="823"/>
      <c r="AP1" s="259" t="s">
        <v>580</v>
      </c>
      <c r="AQ1" s="822" t="s">
        <v>898</v>
      </c>
      <c r="AR1" s="823"/>
      <c r="AS1" s="823"/>
      <c r="AT1" s="823"/>
      <c r="AU1" s="823"/>
      <c r="AV1" s="823"/>
      <c r="BG1" s="259" t="s">
        <v>580</v>
      </c>
      <c r="BH1" s="822" t="s">
        <v>531</v>
      </c>
      <c r="BI1" s="823"/>
      <c r="BJ1" s="823"/>
      <c r="BK1" s="823"/>
      <c r="BL1" s="823"/>
      <c r="BM1" s="823"/>
    </row>
    <row r="3" spans="2:65" s="352" customFormat="1" ht="24.75" customHeight="1">
      <c r="B3" s="833" t="s">
        <v>899</v>
      </c>
      <c r="C3" s="833"/>
      <c r="D3" s="833"/>
      <c r="E3" s="833"/>
      <c r="F3" s="833"/>
      <c r="G3" s="833"/>
      <c r="H3" s="833"/>
      <c r="J3" s="833" t="s">
        <v>899</v>
      </c>
      <c r="K3" s="833"/>
      <c r="L3" s="833"/>
      <c r="M3" s="833"/>
      <c r="N3" s="833"/>
      <c r="O3" s="833"/>
      <c r="P3" s="833"/>
      <c r="R3" s="833" t="s">
        <v>899</v>
      </c>
      <c r="S3" s="833"/>
      <c r="T3" s="833"/>
      <c r="U3" s="833"/>
      <c r="V3" s="833"/>
      <c r="W3" s="833"/>
      <c r="X3" s="833"/>
      <c r="Z3" s="833" t="s">
        <v>899</v>
      </c>
      <c r="AA3" s="833"/>
      <c r="AB3" s="833"/>
      <c r="AC3" s="833"/>
      <c r="AD3" s="833"/>
      <c r="AE3" s="833"/>
      <c r="AF3" s="833"/>
      <c r="AH3" s="833" t="s">
        <v>900</v>
      </c>
      <c r="AI3" s="833"/>
      <c r="AJ3" s="833"/>
      <c r="AK3" s="833"/>
      <c r="AL3" s="833"/>
      <c r="AM3" s="833"/>
      <c r="AN3" s="833"/>
      <c r="AP3" s="833" t="s">
        <v>900</v>
      </c>
      <c r="AQ3" s="833"/>
      <c r="AR3" s="833"/>
      <c r="AS3" s="833"/>
      <c r="AT3" s="833"/>
      <c r="AU3" s="833"/>
      <c r="AV3" s="833"/>
    </row>
    <row r="4" spans="2:65" ht="30" customHeight="1">
      <c r="B4" s="792" t="s">
        <v>901</v>
      </c>
      <c r="C4" s="793"/>
      <c r="D4" s="793"/>
      <c r="E4" s="793"/>
      <c r="F4" s="793"/>
      <c r="G4" s="793"/>
      <c r="H4" s="793"/>
      <c r="J4" s="792" t="s">
        <v>902</v>
      </c>
      <c r="K4" s="793"/>
      <c r="L4" s="793"/>
      <c r="M4" s="793"/>
      <c r="N4" s="793"/>
      <c r="O4" s="793"/>
      <c r="P4" s="793"/>
      <c r="R4" s="792" t="s">
        <v>903</v>
      </c>
      <c r="S4" s="793"/>
      <c r="T4" s="793"/>
      <c r="U4" s="793"/>
      <c r="V4" s="793"/>
      <c r="W4" s="793"/>
      <c r="X4" s="793"/>
      <c r="Z4" s="792" t="s">
        <v>904</v>
      </c>
      <c r="AA4" s="793"/>
      <c r="AB4" s="793"/>
      <c r="AC4" s="793"/>
      <c r="AD4" s="793"/>
      <c r="AE4" s="793"/>
      <c r="AF4" s="793"/>
      <c r="AH4" s="792" t="s">
        <v>905</v>
      </c>
      <c r="AI4" s="793"/>
      <c r="AJ4" s="793"/>
      <c r="AK4" s="793"/>
      <c r="AL4" s="793"/>
      <c r="AM4" s="793"/>
      <c r="AN4" s="793"/>
      <c r="AP4" s="792" t="s">
        <v>906</v>
      </c>
      <c r="AQ4" s="793"/>
      <c r="AR4" s="793"/>
      <c r="AS4" s="793"/>
      <c r="AT4" s="793"/>
      <c r="AU4" s="793"/>
      <c r="AV4" s="793"/>
      <c r="AX4" s="835" t="s">
        <v>907</v>
      </c>
      <c r="AY4" s="835"/>
      <c r="AZ4" s="835"/>
      <c r="BA4" s="835"/>
      <c r="BB4" s="835"/>
      <c r="BC4" s="835"/>
      <c r="BD4" s="835"/>
      <c r="BE4" s="836"/>
    </row>
    <row r="5" spans="2:65" ht="31" customHeight="1">
      <c r="B5" s="259" t="s">
        <v>2</v>
      </c>
      <c r="C5" s="259" t="s">
        <v>3</v>
      </c>
      <c r="D5" s="259" t="s">
        <v>16</v>
      </c>
      <c r="E5" s="259" t="s">
        <v>17</v>
      </c>
      <c r="F5" s="259" t="s">
        <v>18</v>
      </c>
      <c r="G5" s="259" t="s">
        <v>19</v>
      </c>
      <c r="H5" s="259" t="s">
        <v>20</v>
      </c>
      <c r="J5" s="259" t="s">
        <v>2</v>
      </c>
      <c r="K5" s="259" t="s">
        <v>3</v>
      </c>
      <c r="L5" s="259" t="s">
        <v>16</v>
      </c>
      <c r="M5" s="259" t="s">
        <v>17</v>
      </c>
      <c r="N5" s="259" t="s">
        <v>18</v>
      </c>
      <c r="O5" s="259" t="s">
        <v>19</v>
      </c>
      <c r="P5" s="259" t="s">
        <v>20</v>
      </c>
      <c r="R5" s="259" t="s">
        <v>2</v>
      </c>
      <c r="S5" s="259" t="s">
        <v>3</v>
      </c>
      <c r="T5" s="259" t="s">
        <v>16</v>
      </c>
      <c r="U5" s="259" t="s">
        <v>17</v>
      </c>
      <c r="V5" s="259" t="s">
        <v>18</v>
      </c>
      <c r="W5" s="259" t="s">
        <v>19</v>
      </c>
      <c r="X5" s="259" t="s">
        <v>20</v>
      </c>
      <c r="Z5" s="259" t="s">
        <v>2</v>
      </c>
      <c r="AA5" s="259" t="s">
        <v>3</v>
      </c>
      <c r="AB5" s="259" t="s">
        <v>16</v>
      </c>
      <c r="AC5" s="259" t="s">
        <v>17</v>
      </c>
      <c r="AD5" s="259" t="s">
        <v>18</v>
      </c>
      <c r="AE5" s="259" t="s">
        <v>19</v>
      </c>
      <c r="AF5" s="259" t="s">
        <v>20</v>
      </c>
      <c r="AH5" s="259" t="s">
        <v>2</v>
      </c>
      <c r="AI5" s="259" t="s">
        <v>3</v>
      </c>
      <c r="AJ5" s="259" t="s">
        <v>16</v>
      </c>
      <c r="AK5" s="259" t="s">
        <v>17</v>
      </c>
      <c r="AL5" s="259" t="s">
        <v>18</v>
      </c>
      <c r="AM5" s="259" t="s">
        <v>19</v>
      </c>
      <c r="AN5" s="259" t="s">
        <v>20</v>
      </c>
      <c r="AP5" s="259" t="s">
        <v>2</v>
      </c>
      <c r="AQ5" s="259" t="s">
        <v>3</v>
      </c>
      <c r="AR5" s="259" t="s">
        <v>16</v>
      </c>
      <c r="AS5" s="259" t="s">
        <v>17</v>
      </c>
      <c r="AT5" s="259" t="s">
        <v>18</v>
      </c>
      <c r="AU5" s="259" t="s">
        <v>19</v>
      </c>
      <c r="AV5" s="259" t="s">
        <v>20</v>
      </c>
      <c r="AX5" s="555" t="s">
        <v>908</v>
      </c>
      <c r="AY5" s="554" t="s">
        <v>403</v>
      </c>
      <c r="AZ5" s="554" t="s">
        <v>909</v>
      </c>
      <c r="BA5" s="554" t="s">
        <v>405</v>
      </c>
      <c r="BB5" s="554" t="s">
        <v>408</v>
      </c>
      <c r="BC5" s="554" t="s">
        <v>414</v>
      </c>
      <c r="BD5" s="554" t="s">
        <v>910</v>
      </c>
      <c r="BE5" s="554" t="s">
        <v>364</v>
      </c>
    </row>
    <row r="6" spans="2:65" ht="31" customHeight="1">
      <c r="B6" s="260" t="s">
        <v>92</v>
      </c>
      <c r="C6" s="260" t="s">
        <v>48</v>
      </c>
      <c r="D6" s="261">
        <v>0.91666666666666663</v>
      </c>
      <c r="E6" s="261">
        <v>0.2638888888888889</v>
      </c>
      <c r="F6" s="260"/>
      <c r="G6" s="262"/>
      <c r="H6" s="262">
        <f t="shared" ref="H6:H23" si="0">F6*G6</f>
        <v>0</v>
      </c>
      <c r="J6" s="260" t="s">
        <v>92</v>
      </c>
      <c r="K6" s="260" t="s">
        <v>48</v>
      </c>
      <c r="L6" s="261">
        <v>0.91666666666666663</v>
      </c>
      <c r="M6" s="261">
        <v>0.2638888888888889</v>
      </c>
      <c r="N6" s="260"/>
      <c r="O6" s="262">
        <v>150.41</v>
      </c>
      <c r="P6" s="262">
        <f t="shared" ref="P6:P23" si="1">N6*O6</f>
        <v>0</v>
      </c>
      <c r="R6" s="260" t="s">
        <v>92</v>
      </c>
      <c r="S6" s="260" t="s">
        <v>48</v>
      </c>
      <c r="T6" s="261">
        <v>0.91666666666666663</v>
      </c>
      <c r="U6" s="261">
        <v>0.2638888888888889</v>
      </c>
      <c r="V6" s="260"/>
      <c r="W6" s="563">
        <v>162.27000000000001</v>
      </c>
      <c r="X6" s="563">
        <f t="shared" ref="X6:X7" si="2">V6*W6</f>
        <v>0</v>
      </c>
      <c r="Z6" s="260" t="s">
        <v>92</v>
      </c>
      <c r="AA6" s="260" t="s">
        <v>48</v>
      </c>
      <c r="AB6" s="261">
        <v>0.91666666666666663</v>
      </c>
      <c r="AC6" s="261">
        <v>0.2638888888888889</v>
      </c>
      <c r="AD6" s="260">
        <v>17</v>
      </c>
      <c r="AE6" s="563">
        <v>162.27000000000001</v>
      </c>
      <c r="AF6" s="563">
        <f t="shared" ref="AF6:AF22" si="3">AD6*AE6</f>
        <v>2758.59</v>
      </c>
      <c r="AH6" s="260" t="s">
        <v>92</v>
      </c>
      <c r="AI6" s="260" t="s">
        <v>48</v>
      </c>
      <c r="AJ6" s="261">
        <v>0.91666666666666663</v>
      </c>
      <c r="AK6" s="261">
        <v>0.2638888888888889</v>
      </c>
      <c r="AL6" s="260">
        <v>10</v>
      </c>
      <c r="AM6" s="563">
        <v>163.16999999999999</v>
      </c>
      <c r="AN6" s="563">
        <f t="shared" ref="AN6:AN22" si="4">AL6*AM6</f>
        <v>1631.6999999999998</v>
      </c>
      <c r="AP6" s="260" t="s">
        <v>92</v>
      </c>
      <c r="AQ6" s="260" t="s">
        <v>48</v>
      </c>
      <c r="AR6" s="261">
        <v>0.91666666666666663</v>
      </c>
      <c r="AS6" s="261">
        <v>0.2638888888888889</v>
      </c>
      <c r="AT6" s="260"/>
      <c r="AU6" s="262">
        <v>163.16999999999999</v>
      </c>
      <c r="AV6" s="262">
        <f t="shared" ref="AV6:AV7" si="5">AT6*AU6</f>
        <v>0</v>
      </c>
      <c r="AX6" s="556" t="s">
        <v>672</v>
      </c>
      <c r="AY6" s="557">
        <v>361158.65</v>
      </c>
      <c r="AZ6" s="558">
        <v>83</v>
      </c>
      <c r="BA6" s="564">
        <f>-H24</f>
        <v>-12703.77</v>
      </c>
      <c r="BB6" s="564">
        <v>-4514.4799999999996</v>
      </c>
      <c r="BC6" s="559">
        <f>AY6+BA6+BB6</f>
        <v>343940.4</v>
      </c>
      <c r="BD6" s="560" t="s">
        <v>911</v>
      </c>
      <c r="BE6" s="561">
        <f>IF(BD6="Sem emissão",BC6,BC6-BD6)</f>
        <v>343940.4</v>
      </c>
    </row>
    <row r="7" spans="2:65" ht="31" customHeight="1">
      <c r="B7" s="260" t="s">
        <v>91</v>
      </c>
      <c r="C7" s="260" t="s">
        <v>48</v>
      </c>
      <c r="D7" s="261">
        <v>0.91666666666666663</v>
      </c>
      <c r="E7" s="261">
        <v>0.2638888888888889</v>
      </c>
      <c r="F7" s="260"/>
      <c r="G7" s="262"/>
      <c r="H7" s="262">
        <f t="shared" si="0"/>
        <v>0</v>
      </c>
      <c r="J7" s="260" t="s">
        <v>91</v>
      </c>
      <c r="K7" s="260" t="s">
        <v>48</v>
      </c>
      <c r="L7" s="261">
        <v>0.91666666666666663</v>
      </c>
      <c r="M7" s="261">
        <v>0.2638888888888889</v>
      </c>
      <c r="N7" s="260"/>
      <c r="O7" s="262">
        <v>162.29</v>
      </c>
      <c r="P7" s="262">
        <f t="shared" si="1"/>
        <v>0</v>
      </c>
      <c r="R7" s="260" t="s">
        <v>91</v>
      </c>
      <c r="S7" s="260" t="s">
        <v>48</v>
      </c>
      <c r="T7" s="261">
        <v>0.91666666666666663</v>
      </c>
      <c r="U7" s="261">
        <v>0.2638888888888889</v>
      </c>
      <c r="V7" s="260"/>
      <c r="W7" s="563">
        <v>174.98</v>
      </c>
      <c r="X7" s="563">
        <f t="shared" si="2"/>
        <v>0</v>
      </c>
      <c r="Z7" s="260" t="s">
        <v>91</v>
      </c>
      <c r="AA7" s="260" t="s">
        <v>48</v>
      </c>
      <c r="AB7" s="261">
        <v>0.91666666666666663</v>
      </c>
      <c r="AC7" s="261">
        <v>0.2638888888888889</v>
      </c>
      <c r="AD7" s="260"/>
      <c r="AE7" s="563">
        <v>174.98</v>
      </c>
      <c r="AF7" s="563">
        <f t="shared" si="3"/>
        <v>0</v>
      </c>
      <c r="AH7" s="260" t="s">
        <v>91</v>
      </c>
      <c r="AI7" s="260" t="s">
        <v>48</v>
      </c>
      <c r="AJ7" s="261">
        <v>0.91666666666666663</v>
      </c>
      <c r="AK7" s="261">
        <v>0.2638888888888889</v>
      </c>
      <c r="AL7" s="260"/>
      <c r="AM7" s="563">
        <v>175.87</v>
      </c>
      <c r="AN7" s="563">
        <f t="shared" si="4"/>
        <v>0</v>
      </c>
      <c r="AP7" s="260" t="s">
        <v>91</v>
      </c>
      <c r="AQ7" s="260" t="s">
        <v>48</v>
      </c>
      <c r="AR7" s="261">
        <v>0.91666666666666663</v>
      </c>
      <c r="AS7" s="261">
        <v>0.2638888888888889</v>
      </c>
      <c r="AT7" s="260"/>
      <c r="AU7" s="262">
        <v>175.87</v>
      </c>
      <c r="AV7" s="262">
        <f t="shared" si="5"/>
        <v>0</v>
      </c>
      <c r="AX7" s="556" t="s">
        <v>673</v>
      </c>
      <c r="AY7" s="557">
        <v>361158.65</v>
      </c>
      <c r="AZ7" s="558">
        <v>58</v>
      </c>
      <c r="BA7" s="564">
        <f>-P24</f>
        <v>-9079.98</v>
      </c>
      <c r="BB7" s="564">
        <v>-4514.4799999999996</v>
      </c>
      <c r="BC7" s="559">
        <f t="shared" ref="BC7:BC11" si="6">AY7+BA7+BB7</f>
        <v>347564.19000000006</v>
      </c>
      <c r="BD7" s="562">
        <v>336360.15</v>
      </c>
      <c r="BE7" s="561">
        <f t="shared" ref="BE7:BE11" si="7">IF(BD7="Sem emissão",BC7,BC7-BD7)</f>
        <v>11204.040000000037</v>
      </c>
      <c r="BF7" s="753" t="s">
        <v>120</v>
      </c>
    </row>
    <row r="8" spans="2:65" ht="31" customHeight="1">
      <c r="B8" s="260"/>
      <c r="C8" s="260"/>
      <c r="D8" s="261"/>
      <c r="E8" s="261"/>
      <c r="F8" s="260"/>
      <c r="G8" s="262"/>
      <c r="H8" s="262"/>
      <c r="J8" s="260"/>
      <c r="K8" s="260"/>
      <c r="L8" s="261"/>
      <c r="M8" s="261"/>
      <c r="N8" s="260"/>
      <c r="O8" s="262"/>
      <c r="P8" s="262"/>
      <c r="R8" s="260" t="s">
        <v>91</v>
      </c>
      <c r="S8" s="260" t="s">
        <v>22</v>
      </c>
      <c r="T8" s="261">
        <v>0.25</v>
      </c>
      <c r="U8" s="261">
        <v>0.59722222222222221</v>
      </c>
      <c r="V8" s="260"/>
      <c r="W8" s="563">
        <v>147.30000000000001</v>
      </c>
      <c r="X8" s="563">
        <f t="shared" ref="X8:X22" si="8">V8*W8</f>
        <v>0</v>
      </c>
      <c r="Z8" s="260" t="s">
        <v>91</v>
      </c>
      <c r="AA8" s="260" t="s">
        <v>22</v>
      </c>
      <c r="AB8" s="261">
        <v>0.25</v>
      </c>
      <c r="AC8" s="261">
        <v>0.59722222222222221</v>
      </c>
      <c r="AD8" s="260">
        <v>7</v>
      </c>
      <c r="AE8" s="563">
        <v>147.30000000000001</v>
      </c>
      <c r="AF8" s="563">
        <f t="shared" si="3"/>
        <v>1031.1000000000001</v>
      </c>
      <c r="AH8" s="260" t="s">
        <v>91</v>
      </c>
      <c r="AI8" s="260" t="s">
        <v>22</v>
      </c>
      <c r="AJ8" s="261">
        <v>0.25</v>
      </c>
      <c r="AK8" s="261">
        <v>0.59722222222222221</v>
      </c>
      <c r="AL8" s="260">
        <v>8</v>
      </c>
      <c r="AM8" s="563">
        <v>148.19999999999999</v>
      </c>
      <c r="AN8" s="563">
        <f>AL8*AM8</f>
        <v>1185.5999999999999</v>
      </c>
      <c r="AP8" s="260" t="s">
        <v>91</v>
      </c>
      <c r="AQ8" s="260" t="s">
        <v>22</v>
      </c>
      <c r="AR8" s="261">
        <v>0.25</v>
      </c>
      <c r="AS8" s="261">
        <v>0.59722222222222221</v>
      </c>
      <c r="AT8" s="260"/>
      <c r="AU8" s="262">
        <v>148.19999999999999</v>
      </c>
      <c r="AV8" s="262">
        <f>AT8*AU8</f>
        <v>0</v>
      </c>
      <c r="AX8" s="556" t="s">
        <v>674</v>
      </c>
      <c r="AY8" s="557">
        <v>361158.65</v>
      </c>
      <c r="AZ8" s="558">
        <v>149</v>
      </c>
      <c r="BA8" s="564">
        <f>-X23</f>
        <v>-22398.760000000002</v>
      </c>
      <c r="BB8" s="564">
        <v>-4514.4799999999996</v>
      </c>
      <c r="BC8" s="559">
        <f t="shared" si="6"/>
        <v>334245.41000000003</v>
      </c>
      <c r="BD8" s="562">
        <v>336360.15</v>
      </c>
      <c r="BE8" s="561">
        <f>IF(BD8="Sem emissão",BC8,BC8-BD8)</f>
        <v>-2114.7399999999907</v>
      </c>
      <c r="BF8" s="834">
        <f>BE9+BE8</f>
        <v>341456.71000000008</v>
      </c>
    </row>
    <row r="9" spans="2:65" ht="31" customHeight="1">
      <c r="B9" s="260" t="s">
        <v>91</v>
      </c>
      <c r="C9" s="260" t="s">
        <v>22</v>
      </c>
      <c r="D9" s="261">
        <v>0.25</v>
      </c>
      <c r="E9" s="261">
        <v>0.59722222222222221</v>
      </c>
      <c r="F9" s="260"/>
      <c r="G9" s="262"/>
      <c r="H9" s="262">
        <f t="shared" si="0"/>
        <v>0</v>
      </c>
      <c r="J9" s="260" t="s">
        <v>91</v>
      </c>
      <c r="K9" s="260" t="s">
        <v>22</v>
      </c>
      <c r="L9" s="261">
        <v>0.25</v>
      </c>
      <c r="M9" s="261">
        <v>0.59722222222222221</v>
      </c>
      <c r="N9" s="260"/>
      <c r="O9" s="262">
        <v>136.41999999999999</v>
      </c>
      <c r="P9" s="262">
        <f t="shared" si="1"/>
        <v>0</v>
      </c>
      <c r="R9" s="260" t="s">
        <v>57</v>
      </c>
      <c r="S9" s="260" t="s">
        <v>11</v>
      </c>
      <c r="T9" s="261">
        <v>0.41666666666666669</v>
      </c>
      <c r="U9" s="261">
        <v>0.91666666666666674</v>
      </c>
      <c r="V9" s="260">
        <v>23</v>
      </c>
      <c r="W9" s="563">
        <v>169.73</v>
      </c>
      <c r="X9" s="563">
        <f t="shared" si="8"/>
        <v>3903.79</v>
      </c>
      <c r="Z9" s="260" t="s">
        <v>57</v>
      </c>
      <c r="AA9" s="260" t="s">
        <v>11</v>
      </c>
      <c r="AB9" s="261">
        <v>0.41666666666666669</v>
      </c>
      <c r="AC9" s="261">
        <v>0.91666666666666674</v>
      </c>
      <c r="AD9" s="260">
        <v>21</v>
      </c>
      <c r="AE9" s="563">
        <v>169.73</v>
      </c>
      <c r="AF9" s="563">
        <f t="shared" si="3"/>
        <v>3564.33</v>
      </c>
      <c r="AH9" s="260" t="s">
        <v>57</v>
      </c>
      <c r="AI9" s="260" t="s">
        <v>11</v>
      </c>
      <c r="AJ9" s="261">
        <v>0.41666666666666669</v>
      </c>
      <c r="AK9" s="261">
        <v>0.91666666666666674</v>
      </c>
      <c r="AL9" s="260">
        <v>50</v>
      </c>
      <c r="AM9" s="563">
        <v>172.33</v>
      </c>
      <c r="AN9" s="563">
        <f t="shared" si="4"/>
        <v>8616.5</v>
      </c>
      <c r="AP9" s="260" t="s">
        <v>57</v>
      </c>
      <c r="AQ9" s="260" t="s">
        <v>11</v>
      </c>
      <c r="AR9" s="261">
        <v>0.41666666666666669</v>
      </c>
      <c r="AS9" s="261">
        <v>0.91666666666666674</v>
      </c>
      <c r="AT9" s="260">
        <v>44</v>
      </c>
      <c r="AU9" s="262">
        <v>172.33</v>
      </c>
      <c r="AV9" s="262">
        <f t="shared" ref="AV9:AV22" si="9">AT9*AU9</f>
        <v>7582.52</v>
      </c>
      <c r="AX9" s="556" t="s">
        <v>675</v>
      </c>
      <c r="AY9" s="557">
        <v>361158.65</v>
      </c>
      <c r="AZ9" s="558">
        <v>86</v>
      </c>
      <c r="BA9" s="564">
        <f>-AF23</f>
        <v>-13072.720000000001</v>
      </c>
      <c r="BB9" s="564">
        <v>-4514.4799999999996</v>
      </c>
      <c r="BC9" s="559">
        <f t="shared" si="6"/>
        <v>343571.45000000007</v>
      </c>
      <c r="BD9" s="560" t="s">
        <v>911</v>
      </c>
      <c r="BE9" s="561">
        <f t="shared" si="7"/>
        <v>343571.45000000007</v>
      </c>
      <c r="BF9" s="834"/>
    </row>
    <row r="10" spans="2:65" ht="15.65" customHeight="1">
      <c r="B10" s="260" t="s">
        <v>57</v>
      </c>
      <c r="C10" s="260" t="s">
        <v>11</v>
      </c>
      <c r="D10" s="261">
        <v>0.41666666666666669</v>
      </c>
      <c r="E10" s="261">
        <v>0.91666666666666674</v>
      </c>
      <c r="F10" s="260">
        <v>22</v>
      </c>
      <c r="G10" s="262">
        <v>169.73</v>
      </c>
      <c r="H10" s="262">
        <f t="shared" si="0"/>
        <v>3734.06</v>
      </c>
      <c r="J10" s="260" t="s">
        <v>57</v>
      </c>
      <c r="K10" s="260" t="s">
        <v>11</v>
      </c>
      <c r="L10" s="261">
        <v>0.41666666666666669</v>
      </c>
      <c r="M10" s="261">
        <v>0.91666666666666674</v>
      </c>
      <c r="N10" s="260">
        <v>17</v>
      </c>
      <c r="O10" s="262">
        <v>169.73</v>
      </c>
      <c r="P10" s="262">
        <f t="shared" si="1"/>
        <v>2885.41</v>
      </c>
      <c r="R10" s="260" t="s">
        <v>532</v>
      </c>
      <c r="S10" s="260" t="s">
        <v>22</v>
      </c>
      <c r="T10" s="261">
        <v>0.25</v>
      </c>
      <c r="U10" s="261">
        <v>0.59722222222222221</v>
      </c>
      <c r="V10" s="260"/>
      <c r="W10" s="563">
        <v>137.49</v>
      </c>
      <c r="X10" s="563">
        <f t="shared" si="8"/>
        <v>0</v>
      </c>
      <c r="Z10" s="260" t="s">
        <v>532</v>
      </c>
      <c r="AA10" s="260" t="s">
        <v>22</v>
      </c>
      <c r="AB10" s="261">
        <v>0.25</v>
      </c>
      <c r="AC10" s="261">
        <v>0.59722222222222221</v>
      </c>
      <c r="AD10" s="260"/>
      <c r="AE10" s="563">
        <v>137.49</v>
      </c>
      <c r="AF10" s="563">
        <f t="shared" si="3"/>
        <v>0</v>
      </c>
      <c r="AH10" s="260" t="s">
        <v>532</v>
      </c>
      <c r="AI10" s="260" t="s">
        <v>22</v>
      </c>
      <c r="AJ10" s="261">
        <v>0.25</v>
      </c>
      <c r="AK10" s="261">
        <v>0.59722222222222221</v>
      </c>
      <c r="AL10" s="260"/>
      <c r="AM10" s="563">
        <v>138.38999999999999</v>
      </c>
      <c r="AN10" s="563">
        <f t="shared" si="4"/>
        <v>0</v>
      </c>
      <c r="AP10" s="260" t="s">
        <v>532</v>
      </c>
      <c r="AQ10" s="260" t="s">
        <v>22</v>
      </c>
      <c r="AR10" s="261">
        <v>0.25</v>
      </c>
      <c r="AS10" s="261">
        <v>0.59722222222222221</v>
      </c>
      <c r="AT10" s="260"/>
      <c r="AU10" s="262">
        <v>138.38999999999999</v>
      </c>
      <c r="AV10" s="262">
        <f t="shared" si="9"/>
        <v>0</v>
      </c>
      <c r="AX10" s="556" t="s">
        <v>676</v>
      </c>
      <c r="AY10" s="557">
        <v>369996.15</v>
      </c>
      <c r="AZ10" s="558">
        <v>151</v>
      </c>
      <c r="BA10" s="564">
        <f>-AN23</f>
        <v>-23271.909999999996</v>
      </c>
      <c r="BB10" s="564">
        <v>-4624.95</v>
      </c>
      <c r="BC10" s="559">
        <f t="shared" si="6"/>
        <v>342099.29000000004</v>
      </c>
      <c r="BD10" s="562">
        <v>342099.29</v>
      </c>
      <c r="BE10" s="561">
        <f t="shared" si="7"/>
        <v>5.8207660913467407E-11</v>
      </c>
    </row>
    <row r="11" spans="2:65" ht="31">
      <c r="B11" s="260" t="s">
        <v>532</v>
      </c>
      <c r="C11" s="260" t="s">
        <v>22</v>
      </c>
      <c r="D11" s="261">
        <v>0.25</v>
      </c>
      <c r="E11" s="261">
        <v>0.59722222222222221</v>
      </c>
      <c r="F11" s="260"/>
      <c r="G11" s="262"/>
      <c r="H11" s="262">
        <f t="shared" si="0"/>
        <v>0</v>
      </c>
      <c r="J11" s="260" t="s">
        <v>532</v>
      </c>
      <c r="K11" s="260" t="s">
        <v>22</v>
      </c>
      <c r="L11" s="261">
        <v>0.25</v>
      </c>
      <c r="M11" s="261">
        <v>0.59722222222222221</v>
      </c>
      <c r="N11" s="260"/>
      <c r="O11" s="262">
        <v>127.24</v>
      </c>
      <c r="P11" s="262">
        <f t="shared" si="1"/>
        <v>0</v>
      </c>
      <c r="R11" s="260" t="s">
        <v>532</v>
      </c>
      <c r="S11" s="260" t="s">
        <v>22</v>
      </c>
      <c r="T11" s="261">
        <v>0.56944444444444442</v>
      </c>
      <c r="U11" s="261">
        <v>0.91666666666666663</v>
      </c>
      <c r="V11" s="260"/>
      <c r="W11" s="563">
        <v>137.49</v>
      </c>
      <c r="X11" s="563">
        <f t="shared" si="8"/>
        <v>0</v>
      </c>
      <c r="Z11" s="260" t="s">
        <v>532</v>
      </c>
      <c r="AA11" s="260" t="s">
        <v>22</v>
      </c>
      <c r="AB11" s="261">
        <v>0.56944444444444442</v>
      </c>
      <c r="AC11" s="261">
        <v>0.91666666666666663</v>
      </c>
      <c r="AD11" s="260"/>
      <c r="AE11" s="563">
        <v>137.49</v>
      </c>
      <c r="AF11" s="563">
        <f t="shared" si="3"/>
        <v>0</v>
      </c>
      <c r="AH11" s="260" t="s">
        <v>532</v>
      </c>
      <c r="AI11" s="260" t="s">
        <v>22</v>
      </c>
      <c r="AJ11" s="261">
        <v>0.56944444444444442</v>
      </c>
      <c r="AK11" s="261">
        <v>0.91666666666666663</v>
      </c>
      <c r="AL11" s="260">
        <v>59</v>
      </c>
      <c r="AM11" s="563">
        <v>138.38999999999999</v>
      </c>
      <c r="AN11" s="563">
        <f t="shared" si="4"/>
        <v>8165.0099999999993</v>
      </c>
      <c r="AP11" s="260" t="s">
        <v>532</v>
      </c>
      <c r="AQ11" s="260" t="s">
        <v>22</v>
      </c>
      <c r="AR11" s="261">
        <v>0.56944444444444442</v>
      </c>
      <c r="AS11" s="261">
        <v>0.91666666666666663</v>
      </c>
      <c r="AT11" s="260"/>
      <c r="AU11" s="262">
        <v>138.38999999999999</v>
      </c>
      <c r="AV11" s="262">
        <f t="shared" si="9"/>
        <v>0</v>
      </c>
      <c r="AX11" s="556" t="s">
        <v>677</v>
      </c>
      <c r="AY11" s="557">
        <v>369996.15</v>
      </c>
      <c r="AZ11" s="558">
        <v>173</v>
      </c>
      <c r="BA11" s="564">
        <v>-25586.87</v>
      </c>
      <c r="BB11" s="564">
        <v>-4624.95</v>
      </c>
      <c r="BC11" s="559">
        <f t="shared" si="6"/>
        <v>339784.33</v>
      </c>
      <c r="BD11" s="560" t="s">
        <v>911</v>
      </c>
      <c r="BE11" s="561">
        <f t="shared" si="7"/>
        <v>339784.33</v>
      </c>
      <c r="BF11" s="753" t="s">
        <v>120</v>
      </c>
    </row>
    <row r="12" spans="2:65" ht="38.25" customHeight="1">
      <c r="B12" s="260" t="s">
        <v>532</v>
      </c>
      <c r="C12" s="260" t="s">
        <v>22</v>
      </c>
      <c r="D12" s="261">
        <v>0.56944444444444442</v>
      </c>
      <c r="E12" s="261">
        <v>0.91666666666666663</v>
      </c>
      <c r="F12" s="260"/>
      <c r="G12" s="262"/>
      <c r="H12" s="262">
        <f t="shared" si="0"/>
        <v>0</v>
      </c>
      <c r="J12" s="260" t="s">
        <v>532</v>
      </c>
      <c r="K12" s="260" t="s">
        <v>22</v>
      </c>
      <c r="L12" s="261">
        <v>0.56944444444444442</v>
      </c>
      <c r="M12" s="261">
        <v>0.91666666666666663</v>
      </c>
      <c r="N12" s="260"/>
      <c r="O12" s="262">
        <v>127.24</v>
      </c>
      <c r="P12" s="262">
        <f t="shared" si="1"/>
        <v>0</v>
      </c>
      <c r="R12" s="260" t="s">
        <v>533</v>
      </c>
      <c r="S12" s="260" t="s">
        <v>22</v>
      </c>
      <c r="T12" s="261">
        <v>0.25</v>
      </c>
      <c r="U12" s="261">
        <v>0.59722222222222221</v>
      </c>
      <c r="V12" s="260">
        <v>7</v>
      </c>
      <c r="W12" s="563">
        <v>137.49</v>
      </c>
      <c r="X12" s="563">
        <f t="shared" si="8"/>
        <v>962.43000000000006</v>
      </c>
      <c r="Z12" s="260" t="s">
        <v>533</v>
      </c>
      <c r="AA12" s="260" t="s">
        <v>22</v>
      </c>
      <c r="AB12" s="261">
        <v>0.25</v>
      </c>
      <c r="AC12" s="261">
        <v>0.59722222222222221</v>
      </c>
      <c r="AD12" s="260"/>
      <c r="AE12" s="563">
        <v>137.49</v>
      </c>
      <c r="AF12" s="563">
        <f t="shared" si="3"/>
        <v>0</v>
      </c>
      <c r="AH12" s="260" t="s">
        <v>533</v>
      </c>
      <c r="AI12" s="260" t="s">
        <v>22</v>
      </c>
      <c r="AJ12" s="261">
        <v>0.25</v>
      </c>
      <c r="AK12" s="261">
        <v>0.59722222222222221</v>
      </c>
      <c r="AL12" s="260">
        <v>19</v>
      </c>
      <c r="AM12" s="563">
        <v>138.38999999999999</v>
      </c>
      <c r="AN12" s="563">
        <f t="shared" si="4"/>
        <v>2629.41</v>
      </c>
      <c r="AP12" s="260" t="s">
        <v>533</v>
      </c>
      <c r="AQ12" s="260" t="s">
        <v>22</v>
      </c>
      <c r="AR12" s="261">
        <v>0.25</v>
      </c>
      <c r="AS12" s="261">
        <v>0.59722222222222221</v>
      </c>
      <c r="AT12" s="260">
        <v>123</v>
      </c>
      <c r="AU12" s="262">
        <v>138.38999999999999</v>
      </c>
      <c r="AV12" s="262">
        <f t="shared" si="9"/>
        <v>17021.969999999998</v>
      </c>
    </row>
    <row r="13" spans="2:65" ht="15.65" customHeight="1">
      <c r="B13" s="260" t="s">
        <v>533</v>
      </c>
      <c r="C13" s="260" t="s">
        <v>22</v>
      </c>
      <c r="D13" s="261">
        <v>0.25</v>
      </c>
      <c r="E13" s="261">
        <v>0.59722222222222221</v>
      </c>
      <c r="F13" s="260">
        <v>17</v>
      </c>
      <c r="G13" s="262">
        <v>137.49</v>
      </c>
      <c r="H13" s="262">
        <f t="shared" si="0"/>
        <v>2337.33</v>
      </c>
      <c r="J13" s="260" t="s">
        <v>533</v>
      </c>
      <c r="K13" s="260" t="s">
        <v>22</v>
      </c>
      <c r="L13" s="261">
        <v>0.25</v>
      </c>
      <c r="M13" s="261">
        <v>0.59722222222222221</v>
      </c>
      <c r="N13" s="260">
        <v>5</v>
      </c>
      <c r="O13" s="262">
        <v>137.49</v>
      </c>
      <c r="P13" s="262">
        <f t="shared" si="1"/>
        <v>687.45</v>
      </c>
      <c r="R13" s="260" t="s">
        <v>534</v>
      </c>
      <c r="S13" s="260" t="s">
        <v>22</v>
      </c>
      <c r="T13" s="261">
        <v>0.5</v>
      </c>
      <c r="U13" s="261">
        <v>0.84722222222222221</v>
      </c>
      <c r="V13" s="260"/>
      <c r="W13" s="563">
        <v>137.49</v>
      </c>
      <c r="X13" s="563">
        <f t="shared" si="8"/>
        <v>0</v>
      </c>
      <c r="Z13" s="260" t="s">
        <v>534</v>
      </c>
      <c r="AA13" s="260" t="s">
        <v>22</v>
      </c>
      <c r="AB13" s="261">
        <v>0.5</v>
      </c>
      <c r="AC13" s="261">
        <v>0.84722222222222221</v>
      </c>
      <c r="AD13" s="260"/>
      <c r="AE13" s="563">
        <v>137.49</v>
      </c>
      <c r="AF13" s="563">
        <f t="shared" si="3"/>
        <v>0</v>
      </c>
      <c r="AH13" s="260" t="s">
        <v>534</v>
      </c>
      <c r="AI13" s="260" t="s">
        <v>22</v>
      </c>
      <c r="AJ13" s="261">
        <v>0.5</v>
      </c>
      <c r="AK13" s="261">
        <v>0.84722222222222221</v>
      </c>
      <c r="AL13" s="260"/>
      <c r="AM13" s="563">
        <v>138.38999999999999</v>
      </c>
      <c r="AN13" s="563">
        <f t="shared" si="4"/>
        <v>0</v>
      </c>
      <c r="AP13" s="260" t="s">
        <v>534</v>
      </c>
      <c r="AQ13" s="260" t="s">
        <v>22</v>
      </c>
      <c r="AR13" s="261">
        <v>0.5</v>
      </c>
      <c r="AS13" s="261">
        <v>0.84722222222222221</v>
      </c>
      <c r="AT13" s="260"/>
      <c r="AU13" s="262">
        <v>138.38999999999999</v>
      </c>
      <c r="AV13" s="262">
        <f t="shared" si="9"/>
        <v>0</v>
      </c>
    </row>
    <row r="14" spans="2:65" ht="15.65" customHeight="1">
      <c r="B14" s="260" t="s">
        <v>534</v>
      </c>
      <c r="C14" s="260" t="s">
        <v>22</v>
      </c>
      <c r="D14" s="261">
        <v>0.5</v>
      </c>
      <c r="E14" s="261">
        <v>0.84722222222222221</v>
      </c>
      <c r="F14" s="260"/>
      <c r="G14" s="262"/>
      <c r="H14" s="262">
        <f t="shared" si="0"/>
        <v>0</v>
      </c>
      <c r="J14" s="260" t="s">
        <v>534</v>
      </c>
      <c r="K14" s="260" t="s">
        <v>22</v>
      </c>
      <c r="L14" s="261">
        <v>0.5</v>
      </c>
      <c r="M14" s="261">
        <v>0.84722222222222221</v>
      </c>
      <c r="N14" s="260"/>
      <c r="O14" s="262">
        <v>127.24</v>
      </c>
      <c r="P14" s="262">
        <f t="shared" si="1"/>
        <v>0</v>
      </c>
      <c r="R14" s="260" t="s">
        <v>534</v>
      </c>
      <c r="S14" s="260" t="s">
        <v>22</v>
      </c>
      <c r="T14" s="261">
        <v>0.61111111111111105</v>
      </c>
      <c r="U14" s="261">
        <v>0.95833333333333337</v>
      </c>
      <c r="V14" s="260"/>
      <c r="W14" s="563">
        <v>140.69</v>
      </c>
      <c r="X14" s="563">
        <f t="shared" si="8"/>
        <v>0</v>
      </c>
      <c r="Z14" s="260" t="s">
        <v>534</v>
      </c>
      <c r="AA14" s="260" t="s">
        <v>22</v>
      </c>
      <c r="AB14" s="261">
        <v>0.61111111111111105</v>
      </c>
      <c r="AC14" s="261">
        <v>0.95833333333333337</v>
      </c>
      <c r="AD14" s="260"/>
      <c r="AE14" s="563">
        <v>140.69</v>
      </c>
      <c r="AF14" s="563">
        <f t="shared" si="3"/>
        <v>0</v>
      </c>
      <c r="AH14" s="260" t="s">
        <v>534</v>
      </c>
      <c r="AI14" s="260" t="s">
        <v>22</v>
      </c>
      <c r="AJ14" s="261">
        <v>0.61111111111111105</v>
      </c>
      <c r="AK14" s="261">
        <v>0.95833333333333337</v>
      </c>
      <c r="AL14" s="260"/>
      <c r="AM14" s="563">
        <v>141.59</v>
      </c>
      <c r="AN14" s="563">
        <f t="shared" si="4"/>
        <v>0</v>
      </c>
      <c r="AP14" s="260" t="s">
        <v>534</v>
      </c>
      <c r="AQ14" s="260" t="s">
        <v>22</v>
      </c>
      <c r="AR14" s="261">
        <v>0.61111111111111105</v>
      </c>
      <c r="AS14" s="261">
        <v>0.95833333333333337</v>
      </c>
      <c r="AT14" s="260"/>
      <c r="AU14" s="262">
        <v>141.59</v>
      </c>
      <c r="AV14" s="262">
        <f t="shared" si="9"/>
        <v>0</v>
      </c>
    </row>
    <row r="15" spans="2:65" ht="18.649999999999999" customHeight="1">
      <c r="B15" s="260" t="s">
        <v>534</v>
      </c>
      <c r="C15" s="260" t="s">
        <v>22</v>
      </c>
      <c r="D15" s="261">
        <v>0.61111111111111105</v>
      </c>
      <c r="E15" s="261">
        <v>0.95833333333333337</v>
      </c>
      <c r="F15" s="260"/>
      <c r="G15" s="262"/>
      <c r="H15" s="262">
        <f t="shared" si="0"/>
        <v>0</v>
      </c>
      <c r="J15" s="260" t="s">
        <v>534</v>
      </c>
      <c r="K15" s="260" t="s">
        <v>22</v>
      </c>
      <c r="L15" s="261">
        <v>0.61111111111111105</v>
      </c>
      <c r="M15" s="261">
        <v>0.95833333333333337</v>
      </c>
      <c r="N15" s="260"/>
      <c r="O15" s="262">
        <v>130.24</v>
      </c>
      <c r="P15" s="262">
        <f t="shared" si="1"/>
        <v>0</v>
      </c>
      <c r="R15" s="260" t="s">
        <v>535</v>
      </c>
      <c r="S15" s="260" t="s">
        <v>22</v>
      </c>
      <c r="T15" s="261">
        <v>0.25</v>
      </c>
      <c r="U15" s="261">
        <v>0.59722222222222221</v>
      </c>
      <c r="V15" s="260"/>
      <c r="W15" s="563">
        <v>137.49</v>
      </c>
      <c r="X15" s="563">
        <f t="shared" si="8"/>
        <v>0</v>
      </c>
      <c r="Z15" s="260" t="s">
        <v>535</v>
      </c>
      <c r="AA15" s="260" t="s">
        <v>22</v>
      </c>
      <c r="AB15" s="261">
        <v>0.25</v>
      </c>
      <c r="AC15" s="261">
        <v>0.59722222222222221</v>
      </c>
      <c r="AD15" s="260">
        <v>10</v>
      </c>
      <c r="AE15" s="563">
        <v>137.49</v>
      </c>
      <c r="AF15" s="563">
        <f t="shared" si="3"/>
        <v>1374.9</v>
      </c>
      <c r="AH15" s="260" t="s">
        <v>535</v>
      </c>
      <c r="AI15" s="260" t="s">
        <v>22</v>
      </c>
      <c r="AJ15" s="261">
        <v>0.25</v>
      </c>
      <c r="AK15" s="261">
        <v>0.59722222222222221</v>
      </c>
      <c r="AL15" s="260"/>
      <c r="AM15" s="563">
        <v>138.38999999999999</v>
      </c>
      <c r="AN15" s="563">
        <f t="shared" si="4"/>
        <v>0</v>
      </c>
      <c r="AP15" s="260" t="s">
        <v>535</v>
      </c>
      <c r="AQ15" s="260" t="s">
        <v>22</v>
      </c>
      <c r="AR15" s="261">
        <v>0.25</v>
      </c>
      <c r="AS15" s="261">
        <v>0.59722222222222221</v>
      </c>
      <c r="AT15" s="260"/>
      <c r="AU15" s="262">
        <v>138.38999999999999</v>
      </c>
      <c r="AV15" s="262">
        <f t="shared" si="9"/>
        <v>0</v>
      </c>
    </row>
    <row r="16" spans="2:65" ht="15.65" customHeight="1">
      <c r="B16" s="260" t="s">
        <v>535</v>
      </c>
      <c r="C16" s="260" t="s">
        <v>22</v>
      </c>
      <c r="D16" s="261">
        <v>0.25</v>
      </c>
      <c r="E16" s="261">
        <v>0.59722222222222221</v>
      </c>
      <c r="F16" s="260"/>
      <c r="G16" s="262"/>
      <c r="H16" s="262">
        <f t="shared" si="0"/>
        <v>0</v>
      </c>
      <c r="J16" s="260" t="s">
        <v>535</v>
      </c>
      <c r="K16" s="260" t="s">
        <v>22</v>
      </c>
      <c r="L16" s="261">
        <v>0.25</v>
      </c>
      <c r="M16" s="261">
        <v>0.59722222222222221</v>
      </c>
      <c r="N16" s="260"/>
      <c r="O16" s="262">
        <v>127.24</v>
      </c>
      <c r="P16" s="262">
        <f t="shared" si="1"/>
        <v>0</v>
      </c>
      <c r="R16" s="260" t="s">
        <v>536</v>
      </c>
      <c r="S16" s="260" t="s">
        <v>22</v>
      </c>
      <c r="T16" s="261">
        <v>0.25</v>
      </c>
      <c r="U16" s="261">
        <v>0.59722222222222221</v>
      </c>
      <c r="V16" s="260"/>
      <c r="W16" s="563">
        <v>137.49</v>
      </c>
      <c r="X16" s="563">
        <f t="shared" si="8"/>
        <v>0</v>
      </c>
      <c r="Z16" s="260" t="s">
        <v>536</v>
      </c>
      <c r="AA16" s="260" t="s">
        <v>22</v>
      </c>
      <c r="AB16" s="261">
        <v>0.25</v>
      </c>
      <c r="AC16" s="261">
        <v>0.59722222222222221</v>
      </c>
      <c r="AD16" s="260"/>
      <c r="AE16" s="563">
        <v>137.49</v>
      </c>
      <c r="AF16" s="563">
        <f t="shared" si="3"/>
        <v>0</v>
      </c>
      <c r="AH16" s="260" t="s">
        <v>536</v>
      </c>
      <c r="AI16" s="260" t="s">
        <v>22</v>
      </c>
      <c r="AJ16" s="261">
        <v>0.25</v>
      </c>
      <c r="AK16" s="261">
        <v>0.59722222222222221</v>
      </c>
      <c r="AL16" s="260"/>
      <c r="AM16" s="563">
        <v>138.38999999999999</v>
      </c>
      <c r="AN16" s="563">
        <f t="shared" si="4"/>
        <v>0</v>
      </c>
      <c r="AP16" s="260" t="s">
        <v>536</v>
      </c>
      <c r="AQ16" s="260" t="s">
        <v>22</v>
      </c>
      <c r="AR16" s="261">
        <v>0.25</v>
      </c>
      <c r="AS16" s="261">
        <v>0.59722222222222221</v>
      </c>
      <c r="AT16" s="260"/>
      <c r="AU16" s="262">
        <v>138.38999999999999</v>
      </c>
      <c r="AV16" s="262">
        <f t="shared" si="9"/>
        <v>0</v>
      </c>
    </row>
    <row r="17" spans="2:67" ht="31" customHeight="1">
      <c r="B17" s="260" t="s">
        <v>536</v>
      </c>
      <c r="C17" s="260" t="s">
        <v>22</v>
      </c>
      <c r="D17" s="261">
        <v>0.25</v>
      </c>
      <c r="E17" s="261">
        <v>0.59722222222222221</v>
      </c>
      <c r="F17" s="260"/>
      <c r="G17" s="262"/>
      <c r="H17" s="262">
        <f t="shared" si="0"/>
        <v>0</v>
      </c>
      <c r="J17" s="260" t="s">
        <v>536</v>
      </c>
      <c r="K17" s="260" t="s">
        <v>22</v>
      </c>
      <c r="L17" s="261">
        <v>0.25</v>
      </c>
      <c r="M17" s="261">
        <v>0.59722222222222221</v>
      </c>
      <c r="N17" s="260"/>
      <c r="O17" s="262">
        <v>127.24</v>
      </c>
      <c r="P17" s="262">
        <f t="shared" si="1"/>
        <v>0</v>
      </c>
      <c r="R17" s="260" t="s">
        <v>536</v>
      </c>
      <c r="S17" s="260" t="s">
        <v>22</v>
      </c>
      <c r="T17" s="261">
        <v>0.56944444444444442</v>
      </c>
      <c r="U17" s="261">
        <v>0.91666666666666663</v>
      </c>
      <c r="V17" s="260">
        <v>75</v>
      </c>
      <c r="W17" s="563">
        <v>137.49</v>
      </c>
      <c r="X17" s="563">
        <f t="shared" si="8"/>
        <v>10311.75</v>
      </c>
      <c r="Z17" s="260" t="s">
        <v>536</v>
      </c>
      <c r="AA17" s="260" t="s">
        <v>22</v>
      </c>
      <c r="AB17" s="261">
        <v>0.56944444444444442</v>
      </c>
      <c r="AC17" s="261">
        <v>0.91666666666666663</v>
      </c>
      <c r="AD17" s="260"/>
      <c r="AE17" s="563">
        <v>137.49</v>
      </c>
      <c r="AF17" s="563">
        <f t="shared" si="3"/>
        <v>0</v>
      </c>
      <c r="AH17" s="260" t="s">
        <v>536</v>
      </c>
      <c r="AI17" s="260" t="s">
        <v>22</v>
      </c>
      <c r="AJ17" s="261">
        <v>0.56944444444444442</v>
      </c>
      <c r="AK17" s="261">
        <v>0.91666666666666663</v>
      </c>
      <c r="AL17" s="260"/>
      <c r="AM17" s="563">
        <v>138.38999999999999</v>
      </c>
      <c r="AN17" s="563">
        <f t="shared" si="4"/>
        <v>0</v>
      </c>
      <c r="AP17" s="260" t="s">
        <v>536</v>
      </c>
      <c r="AQ17" s="260" t="s">
        <v>22</v>
      </c>
      <c r="AR17" s="261">
        <v>0.56944444444444442</v>
      </c>
      <c r="AS17" s="261">
        <v>0.91666666666666663</v>
      </c>
      <c r="AT17" s="260"/>
      <c r="AU17" s="262">
        <v>138.38999999999999</v>
      </c>
      <c r="AV17" s="262">
        <f t="shared" si="9"/>
        <v>0</v>
      </c>
    </row>
    <row r="18" spans="2:67" ht="31" customHeight="1">
      <c r="B18" s="260" t="s">
        <v>536</v>
      </c>
      <c r="C18" s="260" t="s">
        <v>22</v>
      </c>
      <c r="D18" s="261">
        <v>0.56944444444444442</v>
      </c>
      <c r="E18" s="261">
        <v>0.91666666666666663</v>
      </c>
      <c r="F18" s="260">
        <v>21</v>
      </c>
      <c r="G18" s="262">
        <v>137.49</v>
      </c>
      <c r="H18" s="262">
        <f t="shared" si="0"/>
        <v>2887.29</v>
      </c>
      <c r="J18" s="260" t="s">
        <v>536</v>
      </c>
      <c r="K18" s="260" t="s">
        <v>22</v>
      </c>
      <c r="L18" s="261">
        <v>0.56944444444444442</v>
      </c>
      <c r="M18" s="261">
        <v>0.91666666666666663</v>
      </c>
      <c r="N18" s="260">
        <v>14</v>
      </c>
      <c r="O18" s="262">
        <v>137.49</v>
      </c>
      <c r="P18" s="262">
        <f t="shared" si="1"/>
        <v>1924.8600000000001</v>
      </c>
      <c r="R18" s="260" t="s">
        <v>535</v>
      </c>
      <c r="S18" s="260" t="s">
        <v>22</v>
      </c>
      <c r="T18" s="261">
        <v>0.56944444444444442</v>
      </c>
      <c r="U18" s="261">
        <v>0.91666666666666663</v>
      </c>
      <c r="V18" s="260"/>
      <c r="W18" s="563">
        <v>137.49</v>
      </c>
      <c r="X18" s="563">
        <f t="shared" si="8"/>
        <v>0</v>
      </c>
      <c r="Z18" s="260" t="s">
        <v>535</v>
      </c>
      <c r="AA18" s="260" t="s">
        <v>22</v>
      </c>
      <c r="AB18" s="261">
        <v>0.56944444444444442</v>
      </c>
      <c r="AC18" s="261">
        <v>0.91666666666666663</v>
      </c>
      <c r="AD18" s="260">
        <v>30</v>
      </c>
      <c r="AE18" s="563">
        <v>137.49</v>
      </c>
      <c r="AF18" s="563">
        <f t="shared" si="3"/>
        <v>4124.7000000000007</v>
      </c>
      <c r="AH18" s="260" t="s">
        <v>535</v>
      </c>
      <c r="AI18" s="260" t="s">
        <v>22</v>
      </c>
      <c r="AJ18" s="261">
        <v>0.56944444444444442</v>
      </c>
      <c r="AK18" s="261">
        <v>0.91666666666666663</v>
      </c>
      <c r="AL18" s="260"/>
      <c r="AM18" s="563">
        <v>138.38999999999999</v>
      </c>
      <c r="AN18" s="563">
        <f t="shared" si="4"/>
        <v>0</v>
      </c>
      <c r="AP18" s="260" t="s">
        <v>535</v>
      </c>
      <c r="AQ18" s="260" t="s">
        <v>22</v>
      </c>
      <c r="AR18" s="261">
        <v>0.56944444444444442</v>
      </c>
      <c r="AS18" s="261">
        <v>0.91666666666666663</v>
      </c>
      <c r="AT18" s="260"/>
      <c r="AU18" s="262">
        <v>138.38999999999999</v>
      </c>
      <c r="AV18" s="262">
        <f t="shared" si="9"/>
        <v>0</v>
      </c>
    </row>
    <row r="19" spans="2:67" ht="31" customHeight="1">
      <c r="B19" s="260" t="s">
        <v>535</v>
      </c>
      <c r="C19" s="260" t="s">
        <v>22</v>
      </c>
      <c r="D19" s="261">
        <v>0.56944444444444442</v>
      </c>
      <c r="E19" s="261">
        <v>0.91666666666666663</v>
      </c>
      <c r="F19" s="260"/>
      <c r="G19" s="262"/>
      <c r="H19" s="262">
        <f t="shared" si="0"/>
        <v>0</v>
      </c>
      <c r="J19" s="260" t="s">
        <v>535</v>
      </c>
      <c r="K19" s="260" t="s">
        <v>22</v>
      </c>
      <c r="L19" s="261">
        <v>0.56944444444444442</v>
      </c>
      <c r="M19" s="261">
        <v>0.91666666666666663</v>
      </c>
      <c r="N19" s="260"/>
      <c r="O19" s="262">
        <v>127.24</v>
      </c>
      <c r="P19" s="262">
        <f t="shared" si="1"/>
        <v>0</v>
      </c>
      <c r="R19" s="260" t="s">
        <v>532</v>
      </c>
      <c r="S19" s="260" t="s">
        <v>48</v>
      </c>
      <c r="T19" s="261">
        <v>0.91666666666666663</v>
      </c>
      <c r="U19" s="261">
        <v>0.2638888888888889</v>
      </c>
      <c r="V19" s="260">
        <v>43</v>
      </c>
      <c r="W19" s="563">
        <v>162.83000000000001</v>
      </c>
      <c r="X19" s="563">
        <f t="shared" si="8"/>
        <v>7001.6900000000005</v>
      </c>
      <c r="Z19" s="260" t="s">
        <v>532</v>
      </c>
      <c r="AA19" s="260" t="s">
        <v>48</v>
      </c>
      <c r="AB19" s="261">
        <v>0.91666666666666663</v>
      </c>
      <c r="AC19" s="261">
        <v>0.2638888888888889</v>
      </c>
      <c r="AD19" s="260"/>
      <c r="AE19" s="563">
        <v>162.83000000000001</v>
      </c>
      <c r="AF19" s="563">
        <f t="shared" si="3"/>
        <v>0</v>
      </c>
      <c r="AH19" s="260" t="s">
        <v>532</v>
      </c>
      <c r="AI19" s="260" t="s">
        <v>48</v>
      </c>
      <c r="AJ19" s="261">
        <v>0.91666666666666663</v>
      </c>
      <c r="AK19" s="261">
        <v>0.2638888888888889</v>
      </c>
      <c r="AL19" s="260">
        <v>1</v>
      </c>
      <c r="AM19" s="563">
        <v>163.72999999999999</v>
      </c>
      <c r="AN19" s="563">
        <f t="shared" si="4"/>
        <v>163.72999999999999</v>
      </c>
      <c r="AP19" s="260" t="s">
        <v>532</v>
      </c>
      <c r="AQ19" s="260" t="s">
        <v>48</v>
      </c>
      <c r="AR19" s="261">
        <v>0.91666666666666663</v>
      </c>
      <c r="AS19" s="261">
        <v>0.2638888888888889</v>
      </c>
      <c r="AT19" s="260">
        <v>6</v>
      </c>
      <c r="AU19" s="262">
        <v>163.72999999999999</v>
      </c>
      <c r="AV19" s="262">
        <f t="shared" si="9"/>
        <v>982.37999999999988</v>
      </c>
    </row>
    <row r="20" spans="2:67" ht="18.649999999999999" customHeight="1">
      <c r="B20" s="260" t="s">
        <v>532</v>
      </c>
      <c r="C20" s="260" t="s">
        <v>48</v>
      </c>
      <c r="D20" s="261">
        <v>0.91666666666666663</v>
      </c>
      <c r="E20" s="261">
        <v>0.2638888888888889</v>
      </c>
      <c r="F20" s="260">
        <v>23</v>
      </c>
      <c r="G20" s="262">
        <v>162.83000000000001</v>
      </c>
      <c r="H20" s="262">
        <f t="shared" si="0"/>
        <v>3745.09</v>
      </c>
      <c r="J20" s="260" t="s">
        <v>532</v>
      </c>
      <c r="K20" s="260" t="s">
        <v>48</v>
      </c>
      <c r="L20" s="261">
        <v>0.91666666666666663</v>
      </c>
      <c r="M20" s="261">
        <v>0.2638888888888889</v>
      </c>
      <c r="N20" s="260">
        <v>22</v>
      </c>
      <c r="O20" s="262">
        <v>162.83000000000001</v>
      </c>
      <c r="P20" s="262">
        <f t="shared" si="1"/>
        <v>3582.26</v>
      </c>
      <c r="R20" s="260" t="s">
        <v>89</v>
      </c>
      <c r="S20" s="260" t="s">
        <v>22</v>
      </c>
      <c r="T20" s="261">
        <v>0.56944444444444442</v>
      </c>
      <c r="U20" s="261">
        <v>0.91666666666666663</v>
      </c>
      <c r="V20" s="260"/>
      <c r="W20" s="563">
        <v>179.45</v>
      </c>
      <c r="X20" s="563">
        <f t="shared" si="8"/>
        <v>0</v>
      </c>
      <c r="Z20" s="260" t="s">
        <v>89</v>
      </c>
      <c r="AA20" s="260" t="s">
        <v>22</v>
      </c>
      <c r="AB20" s="261">
        <v>0.56944444444444442</v>
      </c>
      <c r="AC20" s="261">
        <v>0.91666666666666663</v>
      </c>
      <c r="AD20" s="260"/>
      <c r="AE20" s="563">
        <v>179.45</v>
      </c>
      <c r="AF20" s="563">
        <f t="shared" si="3"/>
        <v>0</v>
      </c>
      <c r="AH20" s="260" t="s">
        <v>89</v>
      </c>
      <c r="AI20" s="260" t="s">
        <v>22</v>
      </c>
      <c r="AJ20" s="261">
        <v>0.56944444444444442</v>
      </c>
      <c r="AK20" s="261">
        <v>0.91666666666666663</v>
      </c>
      <c r="AL20" s="260"/>
      <c r="AM20" s="563">
        <v>180.34</v>
      </c>
      <c r="AN20" s="563">
        <f t="shared" si="4"/>
        <v>0</v>
      </c>
      <c r="AP20" s="260" t="s">
        <v>89</v>
      </c>
      <c r="AQ20" s="260" t="s">
        <v>22</v>
      </c>
      <c r="AR20" s="261">
        <v>0.56944444444444442</v>
      </c>
      <c r="AS20" s="261">
        <v>0.91666666666666663</v>
      </c>
      <c r="AT20" s="260"/>
      <c r="AU20" s="262">
        <v>180.34</v>
      </c>
      <c r="AV20" s="262">
        <f t="shared" si="9"/>
        <v>0</v>
      </c>
    </row>
    <row r="21" spans="2:67" ht="15.65" customHeight="1">
      <c r="B21" s="260" t="s">
        <v>89</v>
      </c>
      <c r="C21" s="260" t="s">
        <v>22</v>
      </c>
      <c r="D21" s="261">
        <v>0.56944444444444442</v>
      </c>
      <c r="E21" s="261">
        <v>0.91666666666666663</v>
      </c>
      <c r="F21" s="260"/>
      <c r="G21" s="262"/>
      <c r="H21" s="262">
        <f t="shared" si="0"/>
        <v>0</v>
      </c>
      <c r="J21" s="260" t="s">
        <v>89</v>
      </c>
      <c r="K21" s="260" t="s">
        <v>22</v>
      </c>
      <c r="L21" s="261">
        <v>0.56944444444444442</v>
      </c>
      <c r="M21" s="261">
        <v>0.91666666666666663</v>
      </c>
      <c r="N21" s="260"/>
      <c r="O21" s="262">
        <v>166.49</v>
      </c>
      <c r="P21" s="262">
        <f t="shared" si="1"/>
        <v>0</v>
      </c>
      <c r="R21" s="260" t="s">
        <v>89</v>
      </c>
      <c r="S21" s="260" t="s">
        <v>22</v>
      </c>
      <c r="T21" s="261">
        <v>0.91666666666666663</v>
      </c>
      <c r="U21" s="261">
        <v>0.2638888888888889</v>
      </c>
      <c r="V21" s="260"/>
      <c r="W21" s="563">
        <v>208.73</v>
      </c>
      <c r="X21" s="563">
        <f t="shared" si="8"/>
        <v>0</v>
      </c>
      <c r="Z21" s="260" t="s">
        <v>89</v>
      </c>
      <c r="AA21" s="260" t="s">
        <v>22</v>
      </c>
      <c r="AB21" s="261">
        <v>0.91666666666666663</v>
      </c>
      <c r="AC21" s="261">
        <v>0.2638888888888889</v>
      </c>
      <c r="AD21" s="260"/>
      <c r="AE21" s="563">
        <v>208.73</v>
      </c>
      <c r="AF21" s="563">
        <f t="shared" si="3"/>
        <v>0</v>
      </c>
      <c r="AH21" s="260" t="s">
        <v>89</v>
      </c>
      <c r="AI21" s="260" t="s">
        <v>22</v>
      </c>
      <c r="AJ21" s="261">
        <v>0.91666666666666663</v>
      </c>
      <c r="AK21" s="261">
        <v>0.2638888888888889</v>
      </c>
      <c r="AL21" s="260"/>
      <c r="AM21" s="563">
        <v>209.62</v>
      </c>
      <c r="AN21" s="563">
        <f t="shared" si="4"/>
        <v>0</v>
      </c>
      <c r="AP21" s="260" t="s">
        <v>89</v>
      </c>
      <c r="AQ21" s="260" t="s">
        <v>22</v>
      </c>
      <c r="AR21" s="261">
        <v>0.91666666666666663</v>
      </c>
      <c r="AS21" s="261">
        <v>0.2638888888888889</v>
      </c>
      <c r="AT21" s="260"/>
      <c r="AU21" s="262">
        <v>209.62</v>
      </c>
      <c r="AV21" s="262">
        <f t="shared" si="9"/>
        <v>0</v>
      </c>
    </row>
    <row r="22" spans="2:67" ht="15.65" customHeight="1">
      <c r="B22" s="260" t="s">
        <v>89</v>
      </c>
      <c r="C22" s="260" t="s">
        <v>22</v>
      </c>
      <c r="D22" s="261">
        <v>0.91666666666666663</v>
      </c>
      <c r="E22" s="261">
        <v>0.2638888888888889</v>
      </c>
      <c r="F22" s="260"/>
      <c r="G22" s="262"/>
      <c r="H22" s="262">
        <f t="shared" si="0"/>
        <v>0</v>
      </c>
      <c r="J22" s="260" t="s">
        <v>89</v>
      </c>
      <c r="K22" s="260" t="s">
        <v>22</v>
      </c>
      <c r="L22" s="261">
        <v>0.91666666666666663</v>
      </c>
      <c r="M22" s="261">
        <v>0.2638888888888889</v>
      </c>
      <c r="N22" s="260"/>
      <c r="O22" s="262">
        <v>193.88</v>
      </c>
      <c r="P22" s="262">
        <f t="shared" si="1"/>
        <v>0</v>
      </c>
      <c r="R22" s="260" t="s">
        <v>40</v>
      </c>
      <c r="S22" s="260" t="s">
        <v>22</v>
      </c>
      <c r="T22" s="261">
        <v>0.25</v>
      </c>
      <c r="U22" s="261">
        <v>0.59722222222222232</v>
      </c>
      <c r="V22" s="260">
        <v>1</v>
      </c>
      <c r="W22" s="563">
        <v>219.1</v>
      </c>
      <c r="X22" s="563">
        <f t="shared" si="8"/>
        <v>219.1</v>
      </c>
      <c r="Z22" s="260" t="s">
        <v>40</v>
      </c>
      <c r="AA22" s="260" t="s">
        <v>22</v>
      </c>
      <c r="AB22" s="261">
        <v>0.25</v>
      </c>
      <c r="AC22" s="261">
        <v>0.59722222222222232</v>
      </c>
      <c r="AD22" s="260">
        <v>1</v>
      </c>
      <c r="AE22" s="563">
        <v>219.1</v>
      </c>
      <c r="AF22" s="563">
        <f t="shared" si="3"/>
        <v>219.1</v>
      </c>
      <c r="AH22" s="260" t="s">
        <v>40</v>
      </c>
      <c r="AI22" s="260" t="s">
        <v>22</v>
      </c>
      <c r="AJ22" s="261">
        <v>0.25</v>
      </c>
      <c r="AK22" s="261">
        <v>0.59722222222222232</v>
      </c>
      <c r="AL22" s="260">
        <v>4</v>
      </c>
      <c r="AM22" s="563">
        <v>219.99</v>
      </c>
      <c r="AN22" s="563">
        <f t="shared" si="4"/>
        <v>879.96</v>
      </c>
      <c r="AP22" s="260" t="s">
        <v>40</v>
      </c>
      <c r="AQ22" s="260" t="s">
        <v>22</v>
      </c>
      <c r="AR22" s="261">
        <v>0.25</v>
      </c>
      <c r="AS22" s="261">
        <v>0.59722222222222232</v>
      </c>
      <c r="AT22" s="260"/>
      <c r="AU22" s="262">
        <v>219.99</v>
      </c>
      <c r="AV22" s="262">
        <f t="shared" si="9"/>
        <v>0</v>
      </c>
    </row>
    <row r="23" spans="2:67" ht="15.65" customHeight="1">
      <c r="B23" s="260" t="s">
        <v>40</v>
      </c>
      <c r="C23" s="260" t="s">
        <v>22</v>
      </c>
      <c r="D23" s="261">
        <v>0.25</v>
      </c>
      <c r="E23" s="261">
        <v>0.59722222222222232</v>
      </c>
      <c r="F23" s="260"/>
      <c r="G23" s="262"/>
      <c r="H23" s="262">
        <f t="shared" si="0"/>
        <v>0</v>
      </c>
      <c r="J23" s="260" t="s">
        <v>40</v>
      </c>
      <c r="K23" s="260" t="s">
        <v>22</v>
      </c>
      <c r="L23" s="261">
        <v>0.25</v>
      </c>
      <c r="M23" s="261">
        <v>0.59722222222222232</v>
      </c>
      <c r="N23" s="260"/>
      <c r="O23" s="262">
        <v>203.59</v>
      </c>
      <c r="P23" s="262">
        <f t="shared" si="1"/>
        <v>0</v>
      </c>
      <c r="R23" s="794" t="s">
        <v>9</v>
      </c>
      <c r="S23" s="794"/>
      <c r="T23" s="794"/>
      <c r="U23" s="794"/>
      <c r="V23" s="265">
        <f>SUM(V6:V22)</f>
        <v>149</v>
      </c>
      <c r="W23" s="266"/>
      <c r="X23" s="266">
        <f>SUM(X6:X22)</f>
        <v>22398.760000000002</v>
      </c>
      <c r="Z23" s="794" t="s">
        <v>9</v>
      </c>
      <c r="AA23" s="794"/>
      <c r="AB23" s="794"/>
      <c r="AC23" s="794"/>
      <c r="AD23" s="265">
        <f>SUM(AD6:AD22)</f>
        <v>86</v>
      </c>
      <c r="AE23" s="266"/>
      <c r="AF23" s="266">
        <f>SUM(AF6:AF22)</f>
        <v>13072.720000000001</v>
      </c>
      <c r="AH23" s="794" t="s">
        <v>9</v>
      </c>
      <c r="AI23" s="794"/>
      <c r="AJ23" s="794"/>
      <c r="AK23" s="794"/>
      <c r="AL23" s="265">
        <f>SUM(AL6:AL22)</f>
        <v>151</v>
      </c>
      <c r="AM23" s="266"/>
      <c r="AN23" s="266">
        <f>SUM(AN6:AN22)</f>
        <v>23271.909999999996</v>
      </c>
      <c r="AP23" s="794" t="s">
        <v>9</v>
      </c>
      <c r="AQ23" s="794"/>
      <c r="AR23" s="794"/>
      <c r="AS23" s="794"/>
      <c r="AT23" s="265">
        <f>SUM(AT6:AT22)</f>
        <v>173</v>
      </c>
      <c r="AU23" s="266"/>
      <c r="AV23" s="266">
        <f>SUM(AV6:AV22)</f>
        <v>25586.87</v>
      </c>
    </row>
    <row r="24" spans="2:67" ht="31" customHeight="1">
      <c r="B24" s="794" t="s">
        <v>9</v>
      </c>
      <c r="C24" s="794"/>
      <c r="D24" s="794"/>
      <c r="E24" s="794"/>
      <c r="F24" s="265">
        <f>SUM(F6:F23)</f>
        <v>83</v>
      </c>
      <c r="G24" s="266"/>
      <c r="H24" s="266">
        <f>SUM(H6:H23)</f>
        <v>12703.77</v>
      </c>
      <c r="J24" s="794" t="s">
        <v>9</v>
      </c>
      <c r="K24" s="794"/>
      <c r="L24" s="794"/>
      <c r="M24" s="794"/>
      <c r="N24" s="265">
        <f>SUM(N6:N23)</f>
        <v>58</v>
      </c>
      <c r="O24" s="266"/>
      <c r="P24" s="266">
        <f>SUM(P6:P23)</f>
        <v>9079.98</v>
      </c>
      <c r="X24" s="39" t="s">
        <v>120</v>
      </c>
      <c r="AF24" s="39" t="s">
        <v>120</v>
      </c>
      <c r="AN24" s="39" t="s">
        <v>120</v>
      </c>
      <c r="AV24" s="39" t="s">
        <v>120</v>
      </c>
    </row>
    <row r="25" spans="2:67" ht="18.75" customHeight="1">
      <c r="P25" s="39">
        <v>7971.15</v>
      </c>
    </row>
    <row r="26" spans="2:67" ht="18.5">
      <c r="B26" s="820"/>
      <c r="C26" s="821"/>
      <c r="D26" s="821"/>
      <c r="E26" s="821"/>
      <c r="F26" s="821"/>
      <c r="G26" s="821"/>
      <c r="H26" s="821"/>
      <c r="J26" s="820"/>
      <c r="K26" s="821"/>
      <c r="L26" s="821"/>
      <c r="M26" s="821"/>
      <c r="N26" s="821"/>
      <c r="O26" s="821"/>
      <c r="P26" s="821"/>
      <c r="R26" s="812" t="s">
        <v>912</v>
      </c>
      <c r="S26" s="813"/>
      <c r="T26" s="813"/>
      <c r="U26" s="814"/>
      <c r="BH26" s="792" t="s">
        <v>913</v>
      </c>
      <c r="BI26" s="793"/>
      <c r="BJ26" s="793"/>
      <c r="BK26" s="793"/>
      <c r="BL26" s="793"/>
      <c r="BM26" s="793"/>
      <c r="BN26" s="793"/>
    </row>
    <row r="27" spans="2:67" ht="15.65" customHeight="1">
      <c r="B27" s="259"/>
      <c r="C27" s="259"/>
      <c r="D27" s="259"/>
      <c r="E27" s="259"/>
      <c r="F27" s="259"/>
      <c r="G27" s="259"/>
      <c r="H27" s="259"/>
      <c r="J27" s="259"/>
      <c r="K27" s="259"/>
      <c r="L27" s="259"/>
      <c r="M27" s="259"/>
      <c r="N27" s="259"/>
      <c r="O27" s="259"/>
      <c r="P27" s="259"/>
      <c r="R27" s="259" t="s">
        <v>745</v>
      </c>
      <c r="S27" s="259" t="s">
        <v>358</v>
      </c>
      <c r="T27" s="259" t="s">
        <v>359</v>
      </c>
      <c r="U27" s="259" t="s">
        <v>746</v>
      </c>
      <c r="BH27" s="259" t="s">
        <v>2</v>
      </c>
      <c r="BI27" s="259" t="s">
        <v>3</v>
      </c>
      <c r="BJ27" s="259" t="s">
        <v>16</v>
      </c>
      <c r="BK27" s="259" t="s">
        <v>17</v>
      </c>
      <c r="BL27" s="259" t="s">
        <v>914</v>
      </c>
      <c r="BM27" s="259" t="s">
        <v>915</v>
      </c>
      <c r="BN27" s="259" t="s">
        <v>20</v>
      </c>
    </row>
    <row r="28" spans="2:67" ht="15.65" customHeight="1">
      <c r="B28" s="260"/>
      <c r="C28" s="260"/>
      <c r="D28" s="261"/>
      <c r="E28" s="261"/>
      <c r="F28" s="260"/>
      <c r="G28" s="262"/>
      <c r="H28" s="262"/>
      <c r="J28" s="260"/>
      <c r="K28" s="260"/>
      <c r="L28" s="261"/>
      <c r="M28" s="261"/>
      <c r="N28" s="260"/>
      <c r="O28" s="262"/>
      <c r="P28" s="262"/>
      <c r="R28" s="432" t="s">
        <v>916</v>
      </c>
      <c r="S28" s="432">
        <v>67668.87</v>
      </c>
      <c r="T28" s="432">
        <v>71545.090201644998</v>
      </c>
      <c r="U28" s="433">
        <f>(T28-S28)/S28</f>
        <v>5.728217719085605E-2</v>
      </c>
      <c r="BH28" s="260" t="s">
        <v>917</v>
      </c>
      <c r="BI28" s="260" t="s">
        <v>11</v>
      </c>
      <c r="BJ28" s="261">
        <v>0.5</v>
      </c>
      <c r="BK28" s="261">
        <v>0.84722222222222221</v>
      </c>
      <c r="BL28" s="267">
        <v>120</v>
      </c>
      <c r="BM28" s="409">
        <v>140.49</v>
      </c>
      <c r="BN28" s="262">
        <f>BM28*BL28</f>
        <v>16858.800000000003</v>
      </c>
      <c r="BO28" s="573">
        <v>7.6388888888888895E-2</v>
      </c>
    </row>
    <row r="29" spans="2:67" ht="15.65" customHeight="1">
      <c r="B29" s="260"/>
      <c r="C29" s="260"/>
      <c r="D29" s="261"/>
      <c r="E29" s="261"/>
      <c r="F29" s="260"/>
      <c r="G29" s="262"/>
      <c r="H29" s="262"/>
      <c r="J29" s="260"/>
      <c r="K29" s="260"/>
      <c r="L29" s="261"/>
      <c r="M29" s="261"/>
      <c r="N29" s="260"/>
      <c r="O29" s="262"/>
      <c r="P29" s="262"/>
      <c r="BH29" s="260"/>
      <c r="BI29" s="260"/>
      <c r="BJ29" s="261"/>
      <c r="BK29" s="261"/>
      <c r="BL29" s="267"/>
      <c r="BM29" s="409"/>
      <c r="BN29" s="262"/>
      <c r="BO29" s="573">
        <v>0.65972222222222221</v>
      </c>
    </row>
    <row r="30" spans="2:67" ht="15.65" customHeight="1">
      <c r="B30" s="260"/>
      <c r="C30" s="260"/>
      <c r="D30" s="261"/>
      <c r="E30" s="261"/>
      <c r="F30" s="260"/>
      <c r="G30" s="262"/>
      <c r="H30" s="262"/>
      <c r="J30" s="260"/>
      <c r="K30" s="260"/>
      <c r="L30" s="261"/>
      <c r="M30" s="261"/>
      <c r="N30" s="260"/>
      <c r="O30" s="262"/>
      <c r="P30" s="262"/>
      <c r="R30" s="259" t="s">
        <v>745</v>
      </c>
      <c r="S30" s="388" t="s">
        <v>760</v>
      </c>
      <c r="T30" s="259" t="s">
        <v>749</v>
      </c>
      <c r="U30" s="259" t="s">
        <v>750</v>
      </c>
      <c r="V30" s="259" t="s">
        <v>751</v>
      </c>
      <c r="BH30" s="260"/>
      <c r="BI30" s="260"/>
      <c r="BJ30" s="261"/>
      <c r="BK30" s="261"/>
      <c r="BL30" s="267"/>
      <c r="BM30" s="409"/>
      <c r="BN30" s="262"/>
      <c r="BO30" s="573">
        <v>0.15972222222222221</v>
      </c>
    </row>
    <row r="31" spans="2:67" ht="18.649999999999999" customHeight="1">
      <c r="B31" s="260"/>
      <c r="C31" s="260"/>
      <c r="D31" s="261"/>
      <c r="E31" s="261"/>
      <c r="F31" s="260"/>
      <c r="G31" s="262"/>
      <c r="H31" s="262"/>
      <c r="J31" s="260"/>
      <c r="K31" s="260"/>
      <c r="L31" s="261"/>
      <c r="M31" s="261"/>
      <c r="N31" s="260"/>
      <c r="O31" s="262"/>
      <c r="P31" s="262"/>
      <c r="R31" s="437" t="s">
        <v>916</v>
      </c>
      <c r="S31" s="440">
        <v>45505</v>
      </c>
      <c r="T31" s="438">
        <v>67668.87</v>
      </c>
      <c r="U31" s="404">
        <f t="shared" ref="U31:U38" si="10">$U$28</f>
        <v>5.728217719085605E-2</v>
      </c>
      <c r="V31" s="405">
        <f t="shared" ref="V31" si="11">U31*T31</f>
        <v>3876.2202016450028</v>
      </c>
      <c r="BH31" s="794" t="s">
        <v>9</v>
      </c>
      <c r="BI31" s="794"/>
      <c r="BJ31" s="794"/>
      <c r="BK31" s="794"/>
      <c r="BL31" s="265">
        <f>SUM(BL28:BL30)</f>
        <v>120</v>
      </c>
      <c r="BM31" s="266"/>
      <c r="BN31" s="266">
        <f>SUM(BN28:BN30)</f>
        <v>16858.800000000003</v>
      </c>
    </row>
    <row r="32" spans="2:67" ht="15.65" customHeight="1">
      <c r="B32" s="260"/>
      <c r="C32" s="260"/>
      <c r="D32" s="261"/>
      <c r="E32" s="261"/>
      <c r="F32" s="260"/>
      <c r="G32" s="262"/>
      <c r="H32" s="262"/>
      <c r="J32" s="260"/>
      <c r="K32" s="260"/>
      <c r="L32" s="261"/>
      <c r="M32" s="261"/>
      <c r="N32" s="260"/>
      <c r="O32" s="262"/>
      <c r="P32" s="262"/>
      <c r="R32" s="437" t="s">
        <v>916</v>
      </c>
      <c r="S32" s="440">
        <v>45536</v>
      </c>
      <c r="T32" s="438">
        <v>67668.87</v>
      </c>
      <c r="U32" s="404">
        <f t="shared" si="10"/>
        <v>5.728217719085605E-2</v>
      </c>
      <c r="V32" s="405">
        <f t="shared" ref="V32:V37" si="12">U32*T32</f>
        <v>3876.2202016450028</v>
      </c>
    </row>
    <row r="33" spans="2:52" ht="15.65" customHeight="1">
      <c r="B33" s="260"/>
      <c r="C33" s="260"/>
      <c r="D33" s="261"/>
      <c r="E33" s="261"/>
      <c r="F33" s="260"/>
      <c r="G33" s="262"/>
      <c r="H33" s="262"/>
      <c r="J33" s="260"/>
      <c r="K33" s="260"/>
      <c r="L33" s="261"/>
      <c r="M33" s="261"/>
      <c r="N33" s="260"/>
      <c r="O33" s="262"/>
      <c r="P33" s="262"/>
      <c r="R33" s="437" t="s">
        <v>916</v>
      </c>
      <c r="S33" s="440">
        <v>45566</v>
      </c>
      <c r="T33" s="438">
        <v>67668.87</v>
      </c>
      <c r="U33" s="404">
        <f t="shared" si="10"/>
        <v>5.728217719085605E-2</v>
      </c>
      <c r="V33" s="405">
        <f t="shared" si="12"/>
        <v>3876.2202016450028</v>
      </c>
    </row>
    <row r="34" spans="2:52" ht="15.65" customHeight="1">
      <c r="B34" s="260"/>
      <c r="C34" s="260"/>
      <c r="D34" s="261"/>
      <c r="E34" s="261"/>
      <c r="F34" s="260"/>
      <c r="G34" s="262"/>
      <c r="H34" s="262"/>
      <c r="J34" s="260"/>
      <c r="K34" s="260"/>
      <c r="L34" s="261"/>
      <c r="M34" s="261"/>
      <c r="N34" s="260"/>
      <c r="O34" s="262"/>
      <c r="P34" s="262"/>
      <c r="R34" s="437" t="s">
        <v>916</v>
      </c>
      <c r="S34" s="440">
        <v>45597</v>
      </c>
      <c r="T34" s="438">
        <v>67668.87</v>
      </c>
      <c r="U34" s="404">
        <f t="shared" si="10"/>
        <v>5.728217719085605E-2</v>
      </c>
      <c r="V34" s="405">
        <f t="shared" si="12"/>
        <v>3876.2202016450028</v>
      </c>
    </row>
    <row r="35" spans="2:52" ht="31" customHeight="1">
      <c r="B35" s="260"/>
      <c r="C35" s="260"/>
      <c r="D35" s="261"/>
      <c r="E35" s="261"/>
      <c r="F35" s="260"/>
      <c r="G35" s="262"/>
      <c r="H35" s="262"/>
      <c r="J35" s="260"/>
      <c r="K35" s="260"/>
      <c r="L35" s="261"/>
      <c r="M35" s="261"/>
      <c r="N35" s="260"/>
      <c r="O35" s="262"/>
      <c r="P35" s="262"/>
      <c r="R35" s="437" t="s">
        <v>916</v>
      </c>
      <c r="S35" s="440">
        <v>45627</v>
      </c>
      <c r="T35" s="438">
        <v>67668.87</v>
      </c>
      <c r="U35" s="404">
        <f t="shared" si="10"/>
        <v>5.728217719085605E-2</v>
      </c>
      <c r="V35" s="405">
        <f t="shared" si="12"/>
        <v>3876.2202016450028</v>
      </c>
    </row>
    <row r="36" spans="2:52" ht="15.65" customHeight="1">
      <c r="B36" s="260"/>
      <c r="C36" s="260"/>
      <c r="D36" s="261"/>
      <c r="E36" s="261"/>
      <c r="F36" s="260"/>
      <c r="G36" s="262"/>
      <c r="H36" s="262"/>
      <c r="J36" s="260"/>
      <c r="K36" s="260"/>
      <c r="L36" s="261"/>
      <c r="M36" s="261"/>
      <c r="N36" s="260"/>
      <c r="O36" s="262"/>
      <c r="P36" s="262"/>
      <c r="R36" s="437" t="s">
        <v>916</v>
      </c>
      <c r="S36" s="440">
        <v>45658</v>
      </c>
      <c r="T36" s="438">
        <v>67668.87</v>
      </c>
      <c r="U36" s="404">
        <f t="shared" si="10"/>
        <v>5.728217719085605E-2</v>
      </c>
      <c r="V36" s="405">
        <f t="shared" si="12"/>
        <v>3876.2202016450028</v>
      </c>
    </row>
    <row r="37" spans="2:52" ht="15.65" customHeight="1">
      <c r="B37" s="260"/>
      <c r="C37" s="260"/>
      <c r="D37" s="261"/>
      <c r="E37" s="261"/>
      <c r="F37" s="260"/>
      <c r="G37" s="262"/>
      <c r="H37" s="262"/>
      <c r="J37" s="260"/>
      <c r="K37" s="260"/>
      <c r="L37" s="261"/>
      <c r="M37" s="261"/>
      <c r="N37" s="260"/>
      <c r="O37" s="262"/>
      <c r="P37" s="262"/>
      <c r="R37" s="437" t="s">
        <v>916</v>
      </c>
      <c r="S37" s="440">
        <v>45689</v>
      </c>
      <c r="T37" s="438">
        <v>67668.87</v>
      </c>
      <c r="U37" s="404">
        <f t="shared" si="10"/>
        <v>5.728217719085605E-2</v>
      </c>
      <c r="V37" s="405">
        <f t="shared" si="12"/>
        <v>3876.2202016450028</v>
      </c>
    </row>
    <row r="38" spans="2:52" ht="15.65" customHeight="1">
      <c r="B38" s="260"/>
      <c r="C38" s="260"/>
      <c r="D38" s="261"/>
      <c r="E38" s="261"/>
      <c r="F38" s="260"/>
      <c r="G38" s="262"/>
      <c r="H38" s="262"/>
      <c r="J38" s="260"/>
      <c r="K38" s="260"/>
      <c r="L38" s="261"/>
      <c r="M38" s="261"/>
      <c r="N38" s="260"/>
      <c r="O38" s="262"/>
      <c r="P38" s="262"/>
      <c r="R38" s="437" t="s">
        <v>916</v>
      </c>
      <c r="S38" s="441">
        <v>45717</v>
      </c>
      <c r="T38" s="439">
        <v>67669.87</v>
      </c>
      <c r="U38" s="435">
        <f t="shared" si="10"/>
        <v>5.728217719085605E-2</v>
      </c>
      <c r="V38" s="436">
        <f t="shared" ref="V38" si="13">U38*T38</f>
        <v>3876.277483822194</v>
      </c>
    </row>
    <row r="39" spans="2:52" ht="15.65" customHeight="1">
      <c r="B39" s="795"/>
      <c r="C39" s="796"/>
      <c r="D39" s="796"/>
      <c r="E39" s="797"/>
      <c r="F39" s="265"/>
      <c r="G39" s="266"/>
      <c r="H39" s="266"/>
      <c r="J39" s="795"/>
      <c r="K39" s="796"/>
      <c r="L39" s="796"/>
      <c r="M39" s="797"/>
      <c r="N39" s="265"/>
      <c r="O39" s="266"/>
      <c r="P39" s="266"/>
      <c r="V39" s="442">
        <f>SUM(V31:V38)</f>
        <v>31009.818895337216</v>
      </c>
    </row>
    <row r="40" spans="2:52" ht="18.649999999999999" customHeight="1"/>
    <row r="41" spans="2:52" ht="14.5" customHeight="1">
      <c r="B41" s="820"/>
      <c r="C41" s="821"/>
      <c r="D41" s="821"/>
      <c r="E41" s="821"/>
      <c r="F41" s="821"/>
      <c r="G41" s="821"/>
      <c r="H41" s="821"/>
      <c r="J41" s="820"/>
      <c r="K41" s="821"/>
      <c r="L41" s="821"/>
      <c r="M41" s="821"/>
      <c r="N41" s="821"/>
      <c r="O41" s="821"/>
      <c r="P41" s="821"/>
      <c r="R41" s="812" t="s">
        <v>918</v>
      </c>
      <c r="S41" s="813"/>
      <c r="T41" s="813"/>
      <c r="U41" s="814"/>
    </row>
    <row r="42" spans="2:52" ht="15.65" customHeight="1">
      <c r="B42" s="259"/>
      <c r="C42" s="259"/>
      <c r="D42" s="259"/>
      <c r="E42" s="259"/>
      <c r="F42" s="259"/>
      <c r="G42" s="259"/>
      <c r="H42" s="259"/>
      <c r="J42" s="259"/>
      <c r="K42" s="259"/>
      <c r="L42" s="259"/>
      <c r="M42" s="259"/>
      <c r="N42" s="259"/>
      <c r="O42" s="259"/>
      <c r="P42" s="259"/>
      <c r="R42" s="259" t="s">
        <v>745</v>
      </c>
      <c r="S42" s="259" t="s">
        <v>358</v>
      </c>
      <c r="T42" s="259" t="s">
        <v>359</v>
      </c>
      <c r="U42" s="259" t="s">
        <v>746</v>
      </c>
    </row>
    <row r="43" spans="2:52" ht="15.65" customHeight="1">
      <c r="B43" s="260"/>
      <c r="C43" s="260"/>
      <c r="D43" s="261"/>
      <c r="E43" s="261"/>
      <c r="F43" s="260"/>
      <c r="G43" s="262"/>
      <c r="H43" s="262"/>
      <c r="J43" s="260"/>
      <c r="K43" s="260"/>
      <c r="L43" s="261"/>
      <c r="M43" s="261"/>
      <c r="N43" s="260"/>
      <c r="O43" s="262"/>
      <c r="P43" s="262"/>
      <c r="R43" s="432" t="s">
        <v>208</v>
      </c>
      <c r="S43" s="432">
        <v>115592.98600852865</v>
      </c>
      <c r="T43" s="432">
        <v>122188.53420969064</v>
      </c>
      <c r="U43" s="433">
        <f>(T43-S43)/S43</f>
        <v>5.7058377232986776E-2</v>
      </c>
    </row>
    <row r="44" spans="2:52" ht="15.65" customHeight="1">
      <c r="B44" s="260"/>
      <c r="C44" s="260"/>
      <c r="D44" s="261"/>
      <c r="E44" s="261"/>
      <c r="F44" s="260"/>
      <c r="G44" s="262"/>
      <c r="H44" s="262"/>
      <c r="J44" s="260"/>
      <c r="K44" s="260"/>
      <c r="L44" s="261"/>
      <c r="M44" s="261"/>
      <c r="N44" s="260"/>
      <c r="O44" s="262"/>
      <c r="P44" s="262"/>
    </row>
    <row r="45" spans="2:52" ht="15.65" customHeight="1">
      <c r="B45" s="260"/>
      <c r="C45" s="260"/>
      <c r="D45" s="261"/>
      <c r="E45" s="261"/>
      <c r="F45" s="260"/>
      <c r="G45" s="262"/>
      <c r="H45" s="262"/>
      <c r="J45" s="260"/>
      <c r="K45" s="260"/>
      <c r="L45" s="261"/>
      <c r="M45" s="261"/>
      <c r="N45" s="260"/>
      <c r="O45" s="262"/>
      <c r="P45" s="262"/>
      <c r="R45" s="259" t="s">
        <v>745</v>
      </c>
      <c r="S45" s="388" t="s">
        <v>760</v>
      </c>
      <c r="T45" s="259" t="s">
        <v>749</v>
      </c>
      <c r="U45" s="259" t="s">
        <v>750</v>
      </c>
      <c r="V45" s="259" t="s">
        <v>751</v>
      </c>
    </row>
    <row r="46" spans="2:52" ht="15.65" customHeight="1">
      <c r="B46" s="260"/>
      <c r="C46" s="260"/>
      <c r="D46" s="261"/>
      <c r="E46" s="261"/>
      <c r="F46" s="260"/>
      <c r="G46" s="262"/>
      <c r="H46" s="262"/>
      <c r="J46" s="260"/>
      <c r="K46" s="260"/>
      <c r="L46" s="261"/>
      <c r="M46" s="261"/>
      <c r="N46" s="260"/>
      <c r="O46" s="262"/>
      <c r="P46" s="262"/>
      <c r="R46" s="437" t="s">
        <v>208</v>
      </c>
      <c r="S46" s="440">
        <v>45658</v>
      </c>
      <c r="T46" s="438">
        <v>115592.99</v>
      </c>
      <c r="U46" s="404">
        <f>$U$43</f>
        <v>5.7058377232986776E-2</v>
      </c>
      <c r="V46" s="405">
        <f t="shared" ref="V46:V48" si="14">U46*T46</f>
        <v>6595.5484289088681</v>
      </c>
    </row>
    <row r="47" spans="2:52" ht="27" customHeight="1">
      <c r="B47" s="260"/>
      <c r="C47" s="260"/>
      <c r="D47" s="261"/>
      <c r="E47" s="261"/>
      <c r="F47" s="260"/>
      <c r="G47" s="262"/>
      <c r="H47" s="262"/>
      <c r="J47" s="260"/>
      <c r="K47" s="260"/>
      <c r="L47" s="261"/>
      <c r="M47" s="261"/>
      <c r="N47" s="260"/>
      <c r="O47" s="262"/>
      <c r="P47" s="262"/>
      <c r="R47" s="437" t="s">
        <v>208</v>
      </c>
      <c r="S47" s="440">
        <v>45689</v>
      </c>
      <c r="T47" s="438">
        <v>115592.99</v>
      </c>
      <c r="U47" s="404">
        <f>$U$43</f>
        <v>5.7058377232986776E-2</v>
      </c>
      <c r="V47" s="405">
        <f t="shared" si="14"/>
        <v>6595.5484289088681</v>
      </c>
      <c r="AW47" s="754" t="s">
        <v>919</v>
      </c>
      <c r="AX47" s="754" t="s">
        <v>747</v>
      </c>
      <c r="AY47" s="754" t="s">
        <v>920</v>
      </c>
      <c r="AZ47" s="754" t="s">
        <v>9</v>
      </c>
    </row>
    <row r="48" spans="2:52" ht="15.65" customHeight="1">
      <c r="B48" s="260"/>
      <c r="C48" s="260"/>
      <c r="D48" s="261"/>
      <c r="E48" s="261"/>
      <c r="F48" s="260"/>
      <c r="G48" s="262"/>
      <c r="H48" s="262"/>
      <c r="J48" s="260"/>
      <c r="K48" s="260"/>
      <c r="L48" s="261"/>
      <c r="M48" s="261"/>
      <c r="N48" s="260"/>
      <c r="O48" s="262"/>
      <c r="P48" s="262"/>
      <c r="R48" s="437" t="s">
        <v>208</v>
      </c>
      <c r="S48" s="440">
        <v>45717</v>
      </c>
      <c r="T48" s="438">
        <v>115592.99</v>
      </c>
      <c r="U48" s="404">
        <f>$U$43</f>
        <v>5.7058377232986776E-2</v>
      </c>
      <c r="V48" s="405">
        <f t="shared" si="14"/>
        <v>6595.5484289088681</v>
      </c>
      <c r="AW48" s="755">
        <v>20</v>
      </c>
      <c r="AX48" s="756">
        <v>87822.59</v>
      </c>
      <c r="AY48" s="755">
        <v>21</v>
      </c>
      <c r="AZ48" s="757">
        <f>AX48/(365.25/12)*AY48</f>
        <v>60592.177084188908</v>
      </c>
    </row>
    <row r="49" spans="2:52" ht="15.65" customHeight="1">
      <c r="B49" s="260"/>
      <c r="C49" s="260"/>
      <c r="D49" s="261"/>
      <c r="E49" s="261"/>
      <c r="F49" s="260"/>
      <c r="G49" s="262"/>
      <c r="H49" s="262"/>
      <c r="J49" s="260"/>
      <c r="K49" s="260"/>
      <c r="L49" s="261"/>
      <c r="M49" s="261"/>
      <c r="N49" s="260"/>
      <c r="O49" s="262"/>
      <c r="P49" s="262"/>
      <c r="V49" s="442">
        <f>SUM(V46:V48)</f>
        <v>19786.645286726605</v>
      </c>
      <c r="AW49" s="755">
        <v>8</v>
      </c>
      <c r="AX49" s="757">
        <v>35766.62692582656</v>
      </c>
      <c r="AY49" s="758">
        <f>(365.25/12)-AY48</f>
        <v>9.4375</v>
      </c>
      <c r="AZ49" s="757">
        <f>AX49/(365.25/12)*AY49</f>
        <v>11089.857629979077</v>
      </c>
    </row>
    <row r="50" spans="2:52" ht="15.65" customHeight="1">
      <c r="B50" s="260"/>
      <c r="C50" s="260"/>
      <c r="D50" s="261"/>
      <c r="E50" s="261"/>
      <c r="F50" s="260"/>
      <c r="G50" s="262"/>
      <c r="H50" s="262"/>
      <c r="J50" s="260"/>
      <c r="K50" s="260"/>
      <c r="L50" s="261"/>
      <c r="M50" s="261"/>
      <c r="N50" s="260"/>
      <c r="O50" s="262"/>
      <c r="P50" s="262"/>
      <c r="V50" s="434"/>
      <c r="AZ50" s="759">
        <f>SUM(AZ48:AZ49)</f>
        <v>71682.034714167981</v>
      </c>
    </row>
    <row r="51" spans="2:52" ht="15.65" customHeight="1">
      <c r="B51" s="260"/>
      <c r="C51" s="260"/>
      <c r="D51" s="261"/>
      <c r="E51" s="261"/>
      <c r="F51" s="260"/>
      <c r="G51" s="262"/>
      <c r="H51" s="262"/>
      <c r="J51" s="260"/>
      <c r="K51" s="260"/>
      <c r="L51" s="261"/>
      <c r="M51" s="261"/>
      <c r="N51" s="260"/>
      <c r="O51" s="262"/>
      <c r="P51" s="262"/>
    </row>
    <row r="52" spans="2:52" ht="15.65" customHeight="1">
      <c r="B52" s="260"/>
      <c r="C52" s="260"/>
      <c r="D52" s="261"/>
      <c r="E52" s="261"/>
      <c r="F52" s="260"/>
      <c r="G52" s="262"/>
      <c r="H52" s="262"/>
      <c r="J52" s="260"/>
      <c r="K52" s="260"/>
      <c r="L52" s="261"/>
      <c r="M52" s="261"/>
      <c r="N52" s="260"/>
      <c r="O52" s="262"/>
      <c r="P52" s="262"/>
      <c r="R52" s="473" t="s">
        <v>921</v>
      </c>
      <c r="S52" s="474"/>
      <c r="T52" s="474"/>
      <c r="U52" s="475"/>
    </row>
    <row r="53" spans="2:52" ht="15.65" customHeight="1">
      <c r="B53" s="260"/>
      <c r="C53" s="260"/>
      <c r="D53" s="261"/>
      <c r="E53" s="261"/>
      <c r="F53" s="260"/>
      <c r="G53" s="262"/>
      <c r="H53" s="262"/>
      <c r="J53" s="260"/>
      <c r="K53" s="260"/>
      <c r="L53" s="261"/>
      <c r="M53" s="261"/>
      <c r="N53" s="260"/>
      <c r="O53" s="262"/>
      <c r="P53" s="262"/>
      <c r="R53" s="259" t="s">
        <v>745</v>
      </c>
      <c r="S53" s="259" t="s">
        <v>358</v>
      </c>
      <c r="T53" s="259" t="s">
        <v>359</v>
      </c>
      <c r="U53" s="259" t="s">
        <v>746</v>
      </c>
    </row>
    <row r="54" spans="2:52" ht="15.65" customHeight="1">
      <c r="B54" s="795"/>
      <c r="C54" s="796"/>
      <c r="D54" s="796"/>
      <c r="E54" s="797"/>
      <c r="F54" s="265"/>
      <c r="G54" s="266"/>
      <c r="H54" s="266"/>
      <c r="J54" s="795"/>
      <c r="K54" s="796"/>
      <c r="L54" s="796"/>
      <c r="M54" s="797"/>
      <c r="N54" s="265"/>
      <c r="O54" s="266"/>
      <c r="P54" s="266"/>
      <c r="R54" s="432" t="s">
        <v>208</v>
      </c>
      <c r="S54" s="432">
        <v>112055.81</v>
      </c>
      <c r="T54" s="432">
        <v>117832.81</v>
      </c>
      <c r="U54" s="433">
        <f>(T54-S54)/S54</f>
        <v>5.155466726803367E-2</v>
      </c>
    </row>
    <row r="55" spans="2:52" ht="18.649999999999999" customHeight="1"/>
    <row r="56" spans="2:52" ht="14.5" customHeight="1">
      <c r="R56" s="259" t="s">
        <v>745</v>
      </c>
      <c r="S56" s="388" t="s">
        <v>760</v>
      </c>
      <c r="T56" s="259" t="s">
        <v>749</v>
      </c>
      <c r="U56" s="259" t="s">
        <v>750</v>
      </c>
      <c r="V56" s="259" t="s">
        <v>751</v>
      </c>
    </row>
    <row r="57" spans="2:52" ht="14.5" customHeight="1">
      <c r="B57" s="792"/>
      <c r="C57" s="793"/>
      <c r="D57" s="793"/>
      <c r="E57" s="793"/>
      <c r="F57" s="793"/>
      <c r="G57" s="793"/>
      <c r="H57" s="793"/>
      <c r="J57" s="792"/>
      <c r="K57" s="793"/>
      <c r="L57" s="793"/>
      <c r="M57" s="793"/>
      <c r="N57" s="793"/>
      <c r="O57" s="793"/>
      <c r="P57" s="793"/>
      <c r="R57" s="437" t="s">
        <v>208</v>
      </c>
      <c r="S57" s="440">
        <v>45689</v>
      </c>
      <c r="T57" s="438">
        <v>112055.81</v>
      </c>
      <c r="U57" s="404">
        <f>$U$54</f>
        <v>5.155466726803367E-2</v>
      </c>
      <c r="V57" s="405">
        <f>U57*T57</f>
        <v>5777</v>
      </c>
    </row>
    <row r="58" spans="2:52" ht="15.65" customHeight="1">
      <c r="B58" s="259"/>
      <c r="C58" s="259"/>
      <c r="D58" s="259"/>
      <c r="E58" s="259"/>
      <c r="F58" s="259"/>
      <c r="G58" s="259"/>
      <c r="H58" s="259"/>
      <c r="J58" s="259"/>
      <c r="K58" s="259"/>
      <c r="L58" s="259"/>
      <c r="M58" s="259"/>
      <c r="N58" s="259"/>
      <c r="O58" s="259"/>
      <c r="P58" s="259"/>
      <c r="R58" s="437" t="s">
        <v>208</v>
      </c>
      <c r="S58" s="440">
        <v>45717</v>
      </c>
      <c r="T58" s="438">
        <v>112055.81</v>
      </c>
      <c r="U58" s="404">
        <f>$U$54</f>
        <v>5.155466726803367E-2</v>
      </c>
      <c r="V58" s="405">
        <f>U58*T58</f>
        <v>5777</v>
      </c>
    </row>
    <row r="59" spans="2:52" ht="15.65" customHeight="1">
      <c r="B59" s="260"/>
      <c r="C59" s="260"/>
      <c r="D59" s="261"/>
      <c r="E59" s="261"/>
      <c r="F59" s="260"/>
      <c r="G59" s="262"/>
      <c r="H59" s="262"/>
      <c r="J59" s="260"/>
      <c r="K59" s="260"/>
      <c r="L59" s="261"/>
      <c r="M59" s="261"/>
      <c r="N59" s="260"/>
      <c r="O59" s="262"/>
      <c r="P59" s="262"/>
      <c r="V59" s="442">
        <f>SUM(V57:V58)</f>
        <v>11554</v>
      </c>
    </row>
    <row r="60" spans="2:52" ht="15.65" customHeight="1">
      <c r="B60" s="260"/>
      <c r="C60" s="260"/>
      <c r="D60" s="261"/>
      <c r="E60" s="261"/>
      <c r="F60" s="260"/>
      <c r="G60" s="262"/>
      <c r="H60" s="262"/>
      <c r="J60" s="260"/>
      <c r="K60" s="260"/>
      <c r="L60" s="261"/>
      <c r="M60" s="261"/>
      <c r="N60" s="260"/>
      <c r="O60" s="262"/>
      <c r="P60" s="262"/>
    </row>
    <row r="61" spans="2:52" ht="15.5">
      <c r="B61" s="260"/>
      <c r="C61" s="260"/>
      <c r="D61" s="261"/>
      <c r="E61" s="261"/>
      <c r="F61" s="260"/>
      <c r="G61" s="262"/>
      <c r="H61" s="262"/>
      <c r="J61" s="260"/>
      <c r="K61" s="260"/>
      <c r="L61" s="261"/>
      <c r="M61" s="261"/>
      <c r="N61" s="260"/>
      <c r="O61" s="262"/>
      <c r="P61" s="262"/>
    </row>
    <row r="62" spans="2:52" ht="15.5">
      <c r="B62" s="260"/>
      <c r="C62" s="260"/>
      <c r="D62" s="261"/>
      <c r="E62" s="261"/>
      <c r="F62" s="267"/>
      <c r="G62" s="262"/>
      <c r="H62" s="262"/>
      <c r="J62" s="260"/>
      <c r="K62" s="260"/>
      <c r="L62" s="261"/>
      <c r="M62" s="261"/>
      <c r="N62" s="267"/>
      <c r="O62" s="262"/>
      <c r="P62" s="262"/>
    </row>
    <row r="63" spans="2:52" ht="15.5">
      <c r="B63" s="260"/>
      <c r="C63" s="260"/>
      <c r="D63" s="261"/>
      <c r="E63" s="261"/>
      <c r="F63" s="260"/>
      <c r="G63" s="262"/>
      <c r="H63" s="262"/>
      <c r="J63" s="260"/>
      <c r="K63" s="260"/>
      <c r="L63" s="261"/>
      <c r="M63" s="261"/>
      <c r="N63" s="260"/>
      <c r="O63" s="262"/>
      <c r="P63" s="262"/>
    </row>
    <row r="64" spans="2:52" ht="18.5">
      <c r="B64" s="794"/>
      <c r="C64" s="794"/>
      <c r="D64" s="794"/>
      <c r="E64" s="794"/>
      <c r="F64" s="265"/>
      <c r="G64" s="266"/>
      <c r="H64" s="266"/>
      <c r="J64" s="794"/>
      <c r="K64" s="794"/>
      <c r="L64" s="794"/>
      <c r="M64" s="794"/>
      <c r="N64" s="265"/>
      <c r="O64" s="266"/>
      <c r="P64" s="266"/>
    </row>
    <row r="67" spans="10:16" ht="15.5">
      <c r="J67" s="820"/>
      <c r="K67" s="821"/>
      <c r="L67" s="821"/>
      <c r="M67" s="821"/>
      <c r="N67" s="821"/>
      <c r="O67" s="821"/>
      <c r="P67" s="821"/>
    </row>
    <row r="68" spans="10:16" ht="21" customHeight="1">
      <c r="J68" s="259"/>
      <c r="K68" s="259"/>
      <c r="L68" s="259"/>
      <c r="M68" s="259"/>
      <c r="N68" s="259"/>
      <c r="O68" s="259"/>
      <c r="P68" s="259"/>
    </row>
    <row r="69" spans="10:16" ht="15.5">
      <c r="J69" s="260"/>
      <c r="K69" s="260"/>
      <c r="L69" s="261"/>
      <c r="M69" s="261"/>
      <c r="N69" s="260"/>
      <c r="O69" s="260"/>
      <c r="P69" s="262"/>
    </row>
    <row r="70" spans="10:16" ht="15.5">
      <c r="J70" s="260"/>
      <c r="K70" s="260"/>
      <c r="L70" s="261"/>
      <c r="M70" s="261"/>
      <c r="N70" s="260"/>
      <c r="O70" s="260"/>
      <c r="P70" s="262"/>
    </row>
    <row r="71" spans="10:16" ht="15.5">
      <c r="J71" s="260"/>
      <c r="K71" s="260"/>
      <c r="L71" s="261"/>
      <c r="M71" s="261"/>
      <c r="N71" s="260"/>
      <c r="O71" s="260"/>
      <c r="P71" s="262"/>
    </row>
    <row r="72" spans="10:16" ht="15.5">
      <c r="J72" s="260"/>
      <c r="K72" s="260"/>
      <c r="L72" s="261"/>
      <c r="M72" s="261"/>
      <c r="N72" s="260"/>
      <c r="O72" s="260"/>
      <c r="P72" s="262"/>
    </row>
    <row r="73" spans="10:16" ht="15.5">
      <c r="J73" s="260"/>
      <c r="K73" s="260"/>
      <c r="L73" s="261"/>
      <c r="M73" s="261"/>
      <c r="N73" s="260"/>
      <c r="O73" s="260"/>
      <c r="P73" s="262"/>
    </row>
    <row r="74" spans="10:16" ht="15.5">
      <c r="J74" s="260"/>
      <c r="K74" s="260"/>
      <c r="L74" s="261"/>
      <c r="M74" s="261"/>
      <c r="N74" s="260"/>
      <c r="O74" s="260"/>
      <c r="P74" s="262"/>
    </row>
    <row r="75" spans="10:16" ht="18.5">
      <c r="J75" s="795"/>
      <c r="K75" s="796"/>
      <c r="L75" s="796"/>
      <c r="M75" s="797"/>
      <c r="N75" s="265"/>
      <c r="O75" s="266"/>
      <c r="P75" s="266"/>
    </row>
    <row r="77" spans="10:16" ht="15.5">
      <c r="J77" s="820"/>
      <c r="K77" s="821"/>
      <c r="L77" s="821"/>
      <c r="M77" s="821"/>
      <c r="N77" s="821"/>
      <c r="O77" s="821"/>
      <c r="P77" s="821"/>
    </row>
    <row r="78" spans="10:16" ht="15.5">
      <c r="J78" s="259"/>
      <c r="K78" s="259"/>
      <c r="L78" s="259"/>
      <c r="M78" s="259"/>
      <c r="N78" s="259"/>
      <c r="O78" s="259"/>
      <c r="P78" s="259"/>
    </row>
    <row r="79" spans="10:16" ht="15.5">
      <c r="J79" s="260"/>
      <c r="K79" s="260"/>
      <c r="L79" s="261"/>
      <c r="M79" s="261"/>
      <c r="N79" s="260"/>
      <c r="O79" s="260"/>
      <c r="P79" s="262"/>
    </row>
    <row r="80" spans="10:16" ht="15.5">
      <c r="J80" s="260"/>
      <c r="K80" s="260"/>
      <c r="L80" s="261"/>
      <c r="M80" s="261"/>
      <c r="N80" s="260"/>
      <c r="O80" s="260"/>
      <c r="P80" s="262"/>
    </row>
    <row r="81" spans="10:16" ht="15.5">
      <c r="J81" s="260"/>
      <c r="K81" s="260"/>
      <c r="L81" s="261"/>
      <c r="M81" s="261"/>
      <c r="N81" s="260"/>
      <c r="O81" s="260"/>
      <c r="P81" s="262"/>
    </row>
    <row r="82" spans="10:16" ht="18.5">
      <c r="J82" s="795"/>
      <c r="K82" s="796"/>
      <c r="L82" s="796"/>
      <c r="M82" s="797"/>
      <c r="N82" s="265"/>
      <c r="O82" s="266"/>
      <c r="P82" s="266"/>
    </row>
    <row r="85" spans="10:16" ht="15.5">
      <c r="J85" s="820" t="s">
        <v>922</v>
      </c>
      <c r="K85" s="821"/>
      <c r="L85" s="821"/>
      <c r="M85" s="821"/>
    </row>
    <row r="86" spans="10:16" ht="18.75" customHeight="1">
      <c r="J86" s="259" t="s">
        <v>923</v>
      </c>
      <c r="K86" s="259" t="s">
        <v>924</v>
      </c>
      <c r="L86" s="259" t="s">
        <v>925</v>
      </c>
      <c r="M86" s="259" t="s">
        <v>926</v>
      </c>
    </row>
    <row r="87" spans="10:16" ht="15.5">
      <c r="J87" s="260" t="s">
        <v>672</v>
      </c>
      <c r="K87" s="409">
        <v>25331.51</v>
      </c>
      <c r="L87" s="408">
        <v>6.8975454497592167E-2</v>
      </c>
      <c r="M87" s="409">
        <f>L87*K87</f>
        <v>1747.2524153603008</v>
      </c>
    </row>
    <row r="88" spans="10:16" ht="15.65" customHeight="1">
      <c r="J88" s="260" t="s">
        <v>673</v>
      </c>
      <c r="K88" s="409">
        <v>25331.51</v>
      </c>
      <c r="L88" s="408">
        <v>6.8975454497592167E-2</v>
      </c>
      <c r="M88" s="409">
        <f>L88*K88</f>
        <v>1747.2524153603008</v>
      </c>
    </row>
    <row r="89" spans="10:16" ht="15.65" customHeight="1">
      <c r="M89" s="410">
        <f>SUM(M87:M88)</f>
        <v>3494.5048307206016</v>
      </c>
    </row>
  </sheetData>
  <mergeCells count="48">
    <mergeCell ref="BF8:BF9"/>
    <mergeCell ref="AX4:BE4"/>
    <mergeCell ref="Z23:AC23"/>
    <mergeCell ref="R23:U23"/>
    <mergeCell ref="AH23:AK23"/>
    <mergeCell ref="AP4:AV4"/>
    <mergeCell ref="AP23:AS23"/>
    <mergeCell ref="AQ1:AV1"/>
    <mergeCell ref="AI1:AN1"/>
    <mergeCell ref="AH4:AN4"/>
    <mergeCell ref="AH3:AN3"/>
    <mergeCell ref="AP3:AV3"/>
    <mergeCell ref="R41:U41"/>
    <mergeCell ref="S1:X1"/>
    <mergeCell ref="R4:X4"/>
    <mergeCell ref="R3:X3"/>
    <mergeCell ref="Z3:AF3"/>
    <mergeCell ref="J85:M85"/>
    <mergeCell ref="B57:H57"/>
    <mergeCell ref="J57:P57"/>
    <mergeCell ref="B64:E64"/>
    <mergeCell ref="J64:M64"/>
    <mergeCell ref="J67:P67"/>
    <mergeCell ref="J75:M75"/>
    <mergeCell ref="J77:P77"/>
    <mergeCell ref="J82:M82"/>
    <mergeCell ref="B39:E39"/>
    <mergeCell ref="J39:M39"/>
    <mergeCell ref="B41:H41"/>
    <mergeCell ref="J41:P41"/>
    <mergeCell ref="B54:E54"/>
    <mergeCell ref="J54:M54"/>
    <mergeCell ref="BH1:BM1"/>
    <mergeCell ref="BH26:BN26"/>
    <mergeCell ref="BH31:BK31"/>
    <mergeCell ref="B26:H26"/>
    <mergeCell ref="J26:P26"/>
    <mergeCell ref="K1:P1"/>
    <mergeCell ref="B4:H4"/>
    <mergeCell ref="J4:P4"/>
    <mergeCell ref="J24:M24"/>
    <mergeCell ref="C1:H1"/>
    <mergeCell ref="B24:E24"/>
    <mergeCell ref="B3:H3"/>
    <mergeCell ref="J3:P3"/>
    <mergeCell ref="AA1:AF1"/>
    <mergeCell ref="Z4:AF4"/>
    <mergeCell ref="R26:U26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7924-45F2-4091-83E2-A9A7C568B355}">
  <dimension ref="B1:BD79"/>
  <sheetViews>
    <sheetView zoomScale="85" zoomScaleNormal="85" workbookViewId="0">
      <pane ySplit="1" topLeftCell="A2" activePane="bottomLeft" state="frozen"/>
      <selection pane="bottomLeft" activeCell="BC40" sqref="BC5:BC40"/>
    </sheetView>
  </sheetViews>
  <sheetFormatPr defaultColWidth="9.1796875" defaultRowHeight="14.5"/>
  <cols>
    <col min="1" max="1" width="9.1796875" style="39"/>
    <col min="2" max="2" width="25.54296875" style="39" customWidth="1"/>
    <col min="3" max="3" width="16.81640625" style="39" customWidth="1"/>
    <col min="4" max="4" width="13.453125" style="39" customWidth="1"/>
    <col min="5" max="5" width="19.54296875" style="39" customWidth="1"/>
    <col min="6" max="6" width="17.81640625" style="39" customWidth="1"/>
    <col min="7" max="7" width="13.453125" style="39" customWidth="1"/>
    <col min="8" max="8" width="17.54296875" style="39" customWidth="1"/>
    <col min="9" max="9" width="13.453125" style="39" customWidth="1"/>
    <col min="10" max="10" width="26.453125" style="39" customWidth="1"/>
    <col min="11" max="11" width="22" style="39" customWidth="1"/>
    <col min="12" max="12" width="27.453125" style="39" customWidth="1"/>
    <col min="13" max="16" width="22" style="39" customWidth="1"/>
    <col min="17" max="17" width="9.1796875" style="39"/>
    <col min="18" max="18" width="36.81640625" style="39" customWidth="1"/>
    <col min="19" max="25" width="20.54296875" style="39" customWidth="1"/>
    <col min="26" max="26" width="37" style="39" customWidth="1"/>
    <col min="27" max="33" width="20.54296875" style="39" customWidth="1"/>
    <col min="34" max="110" width="30.1796875" style="39" customWidth="1"/>
    <col min="111" max="16384" width="9.1796875" style="39"/>
  </cols>
  <sheetData>
    <row r="1" spans="2:56" ht="53.25" customHeight="1">
      <c r="B1" s="259" t="s">
        <v>580</v>
      </c>
      <c r="C1" s="822" t="s">
        <v>672</v>
      </c>
      <c r="D1" s="823"/>
      <c r="E1" s="823"/>
      <c r="F1" s="823"/>
      <c r="G1" s="823"/>
      <c r="H1" s="823"/>
      <c r="J1" s="259" t="s">
        <v>580</v>
      </c>
      <c r="K1" s="822" t="s">
        <v>673</v>
      </c>
      <c r="L1" s="823"/>
      <c r="M1" s="823"/>
      <c r="N1" s="823"/>
      <c r="O1" s="823"/>
      <c r="P1" s="823"/>
      <c r="R1" s="259" t="s">
        <v>580</v>
      </c>
      <c r="S1" s="822" t="s">
        <v>674</v>
      </c>
      <c r="T1" s="823"/>
      <c r="U1" s="823"/>
      <c r="V1" s="823"/>
      <c r="W1" s="823"/>
      <c r="X1" s="823"/>
      <c r="Z1" s="259" t="s">
        <v>580</v>
      </c>
      <c r="AA1" s="822" t="s">
        <v>675</v>
      </c>
      <c r="AB1" s="823"/>
      <c r="AC1" s="823"/>
      <c r="AD1" s="823"/>
      <c r="AE1" s="823"/>
      <c r="AF1" s="823"/>
      <c r="AH1" s="259" t="s">
        <v>580</v>
      </c>
      <c r="AI1" s="822" t="s">
        <v>676</v>
      </c>
      <c r="AJ1" s="823"/>
      <c r="AK1" s="823"/>
      <c r="AL1" s="823"/>
      <c r="AM1" s="823"/>
      <c r="AN1" s="823"/>
      <c r="AP1" s="259" t="s">
        <v>580</v>
      </c>
      <c r="AQ1" s="822" t="s">
        <v>677</v>
      </c>
      <c r="AR1" s="823"/>
      <c r="AS1" s="823"/>
      <c r="AT1" s="823"/>
      <c r="AU1" s="823"/>
      <c r="AV1" s="823"/>
      <c r="AX1" s="259" t="s">
        <v>580</v>
      </c>
      <c r="AY1" s="822" t="s">
        <v>531</v>
      </c>
      <c r="AZ1" s="823"/>
      <c r="BA1" s="823"/>
      <c r="BB1" s="823"/>
      <c r="BC1" s="823"/>
      <c r="BD1" s="823"/>
    </row>
    <row r="2" spans="2:56" ht="53.25" customHeight="1"/>
    <row r="3" spans="2:56" ht="21.75" customHeight="1">
      <c r="B3" s="820" t="s">
        <v>927</v>
      </c>
      <c r="C3" s="821"/>
      <c r="D3" s="821"/>
      <c r="E3" s="821"/>
      <c r="F3" s="821"/>
      <c r="G3" s="821"/>
      <c r="H3" s="821"/>
      <c r="J3" s="820" t="s">
        <v>928</v>
      </c>
      <c r="K3" s="821"/>
      <c r="L3" s="821"/>
      <c r="M3" s="821"/>
      <c r="N3" s="821"/>
      <c r="O3" s="821"/>
      <c r="P3" s="821"/>
      <c r="R3" s="820" t="s">
        <v>929</v>
      </c>
      <c r="S3" s="821"/>
      <c r="T3" s="821"/>
      <c r="U3" s="821"/>
      <c r="V3" s="821"/>
      <c r="W3" s="821"/>
      <c r="X3" s="821"/>
      <c r="Z3" s="820" t="s">
        <v>930</v>
      </c>
      <c r="AA3" s="821"/>
      <c r="AB3" s="821"/>
      <c r="AC3" s="821"/>
      <c r="AD3" s="821"/>
      <c r="AE3" s="821"/>
      <c r="AF3" s="821"/>
      <c r="AH3" s="820" t="s">
        <v>931</v>
      </c>
      <c r="AI3" s="821"/>
      <c r="AJ3" s="821"/>
      <c r="AK3" s="821"/>
      <c r="AL3" s="821"/>
      <c r="AM3" s="821"/>
      <c r="AN3" s="821"/>
      <c r="AP3" s="820" t="s">
        <v>932</v>
      </c>
      <c r="AQ3" s="821"/>
      <c r="AR3" s="821"/>
      <c r="AS3" s="821"/>
      <c r="AT3" s="821"/>
      <c r="AU3" s="821"/>
      <c r="AV3" s="821"/>
      <c r="AX3" s="820" t="s">
        <v>933</v>
      </c>
      <c r="AY3" s="821"/>
      <c r="AZ3" s="821"/>
      <c r="BA3" s="821"/>
      <c r="BB3" s="821"/>
      <c r="BC3" s="821"/>
      <c r="BD3" s="821"/>
    </row>
    <row r="4" spans="2:56" s="386" customFormat="1" ht="46.5">
      <c r="B4" s="259" t="s">
        <v>2</v>
      </c>
      <c r="C4" s="259" t="s">
        <v>3</v>
      </c>
      <c r="D4" s="259" t="s">
        <v>16</v>
      </c>
      <c r="E4" s="259" t="s">
        <v>17</v>
      </c>
      <c r="F4" s="259" t="s">
        <v>18</v>
      </c>
      <c r="G4" s="259" t="s">
        <v>19</v>
      </c>
      <c r="H4" s="259" t="s">
        <v>20</v>
      </c>
      <c r="J4" s="259" t="s">
        <v>2</v>
      </c>
      <c r="K4" s="259" t="s">
        <v>3</v>
      </c>
      <c r="L4" s="259" t="s">
        <v>16</v>
      </c>
      <c r="M4" s="259" t="s">
        <v>17</v>
      </c>
      <c r="N4" s="259" t="s">
        <v>18</v>
      </c>
      <c r="O4" s="259" t="s">
        <v>19</v>
      </c>
      <c r="P4" s="259" t="s">
        <v>20</v>
      </c>
      <c r="R4" s="259" t="s">
        <v>2</v>
      </c>
      <c r="S4" s="259" t="s">
        <v>3</v>
      </c>
      <c r="T4" s="259" t="s">
        <v>16</v>
      </c>
      <c r="U4" s="259" t="s">
        <v>17</v>
      </c>
      <c r="V4" s="259" t="s">
        <v>18</v>
      </c>
      <c r="W4" s="259" t="s">
        <v>19</v>
      </c>
      <c r="X4" s="259" t="s">
        <v>20</v>
      </c>
      <c r="Z4" s="259" t="s">
        <v>2</v>
      </c>
      <c r="AA4" s="259" t="s">
        <v>3</v>
      </c>
      <c r="AB4" s="259" t="s">
        <v>16</v>
      </c>
      <c r="AC4" s="259" t="s">
        <v>17</v>
      </c>
      <c r="AD4" s="259" t="s">
        <v>18</v>
      </c>
      <c r="AE4" s="259" t="s">
        <v>19</v>
      </c>
      <c r="AF4" s="259" t="s">
        <v>20</v>
      </c>
      <c r="AH4" s="259" t="s">
        <v>2</v>
      </c>
      <c r="AI4" s="259" t="s">
        <v>3</v>
      </c>
      <c r="AJ4" s="259" t="s">
        <v>16</v>
      </c>
      <c r="AK4" s="259" t="s">
        <v>17</v>
      </c>
      <c r="AL4" s="259" t="s">
        <v>18</v>
      </c>
      <c r="AM4" s="259" t="s">
        <v>19</v>
      </c>
      <c r="AN4" s="259" t="s">
        <v>20</v>
      </c>
      <c r="AP4" s="259" t="s">
        <v>2</v>
      </c>
      <c r="AQ4" s="259" t="s">
        <v>3</v>
      </c>
      <c r="AR4" s="259" t="s">
        <v>16</v>
      </c>
      <c r="AS4" s="259" t="s">
        <v>17</v>
      </c>
      <c r="AT4" s="259" t="s">
        <v>18</v>
      </c>
      <c r="AU4" s="259" t="s">
        <v>19</v>
      </c>
      <c r="AV4" s="259" t="s">
        <v>20</v>
      </c>
      <c r="AX4" s="259" t="s">
        <v>2</v>
      </c>
      <c r="AY4" s="259" t="s">
        <v>3</v>
      </c>
      <c r="AZ4" s="259" t="s">
        <v>16</v>
      </c>
      <c r="BA4" s="259" t="s">
        <v>17</v>
      </c>
      <c r="BB4" s="259" t="s">
        <v>18</v>
      </c>
      <c r="BC4" s="259" t="s">
        <v>19</v>
      </c>
      <c r="BD4" s="259" t="s">
        <v>20</v>
      </c>
    </row>
    <row r="5" spans="2:56" ht="15.5">
      <c r="B5" s="260" t="s">
        <v>56</v>
      </c>
      <c r="C5" s="260" t="s">
        <v>48</v>
      </c>
      <c r="D5" s="261">
        <v>0.25</v>
      </c>
      <c r="E5" s="261">
        <v>0.59722222222222221</v>
      </c>
      <c r="F5" s="260">
        <v>2</v>
      </c>
      <c r="G5" s="262">
        <v>123.87</v>
      </c>
      <c r="H5" s="262">
        <f t="shared" ref="H5:H13" si="0">F5*G5</f>
        <v>247.74</v>
      </c>
      <c r="J5" s="260" t="s">
        <v>316</v>
      </c>
      <c r="K5" s="260" t="s">
        <v>48</v>
      </c>
      <c r="L5" s="261">
        <v>0.33333333333333331</v>
      </c>
      <c r="M5" s="261">
        <v>0.68055555555555558</v>
      </c>
      <c r="N5" s="260"/>
      <c r="O5" s="262">
        <v>280.75</v>
      </c>
      <c r="P5" s="262">
        <f t="shared" ref="P5:P40" si="1">N5*O5</f>
        <v>0</v>
      </c>
      <c r="R5" s="260" t="s">
        <v>316</v>
      </c>
      <c r="S5" s="260" t="s">
        <v>48</v>
      </c>
      <c r="T5" s="261">
        <v>0.33333333333333331</v>
      </c>
      <c r="U5" s="261">
        <v>0.68055555555555558</v>
      </c>
      <c r="V5" s="260"/>
      <c r="W5" s="262">
        <v>280.75</v>
      </c>
      <c r="X5" s="262">
        <f t="shared" ref="X5:X40" si="2">V5*W5</f>
        <v>0</v>
      </c>
      <c r="Z5" s="260" t="s">
        <v>316</v>
      </c>
      <c r="AA5" s="260" t="s">
        <v>48</v>
      </c>
      <c r="AB5" s="261">
        <v>0.33333333333333331</v>
      </c>
      <c r="AC5" s="261">
        <v>0.68055555555555558</v>
      </c>
      <c r="AD5" s="260"/>
      <c r="AE5" s="262">
        <v>280.75</v>
      </c>
      <c r="AF5" s="262">
        <f t="shared" ref="AF5:AF40" si="3">AD5*AE5</f>
        <v>0</v>
      </c>
      <c r="AH5" s="260" t="s">
        <v>316</v>
      </c>
      <c r="AI5" s="260" t="s">
        <v>48</v>
      </c>
      <c r="AJ5" s="261">
        <v>0.33333333333333331</v>
      </c>
      <c r="AK5" s="261">
        <v>0.68055555555555558</v>
      </c>
      <c r="AL5" s="260"/>
      <c r="AM5" s="262">
        <v>280.75</v>
      </c>
      <c r="AN5" s="262">
        <f t="shared" ref="AN5:AN40" si="4">AL5*AM5</f>
        <v>0</v>
      </c>
      <c r="AP5" s="260" t="s">
        <v>316</v>
      </c>
      <c r="AQ5" s="260" t="s">
        <v>48</v>
      </c>
      <c r="AR5" s="261">
        <v>0.33333333333333331</v>
      </c>
      <c r="AS5" s="261">
        <v>0.68055555555555558</v>
      </c>
      <c r="AT5" s="260"/>
      <c r="AU5" s="262">
        <v>280.75</v>
      </c>
      <c r="AV5" s="262">
        <f t="shared" ref="AV5:AV40" si="5">AT5*AU5</f>
        <v>0</v>
      </c>
      <c r="AX5" s="260" t="s">
        <v>316</v>
      </c>
      <c r="AY5" s="260" t="s">
        <v>48</v>
      </c>
      <c r="AZ5" s="261">
        <v>0.33333333333333331</v>
      </c>
      <c r="BA5" s="261">
        <v>0.68055555555555558</v>
      </c>
      <c r="BB5" s="260"/>
      <c r="BC5" s="262">
        <v>280.75</v>
      </c>
      <c r="BD5" s="262">
        <f t="shared" ref="BD5:BD40" si="6">BB5*BC5</f>
        <v>0</v>
      </c>
    </row>
    <row r="6" spans="2:56" ht="15.5">
      <c r="B6" s="260" t="s">
        <v>56</v>
      </c>
      <c r="C6" s="260" t="s">
        <v>11</v>
      </c>
      <c r="D6" s="261">
        <v>0.25</v>
      </c>
      <c r="E6" s="261">
        <v>0.75</v>
      </c>
      <c r="F6" s="260">
        <v>0</v>
      </c>
      <c r="G6" s="262">
        <v>115.65</v>
      </c>
      <c r="H6" s="262">
        <f t="shared" si="0"/>
        <v>0</v>
      </c>
      <c r="J6" s="260" t="s">
        <v>512</v>
      </c>
      <c r="K6" s="260" t="s">
        <v>48</v>
      </c>
      <c r="L6" s="261">
        <v>0.25</v>
      </c>
      <c r="M6" s="261">
        <v>0.59722222222222199</v>
      </c>
      <c r="N6" s="260"/>
      <c r="O6" s="262">
        <v>192.42</v>
      </c>
      <c r="P6" s="262">
        <f t="shared" si="1"/>
        <v>0</v>
      </c>
      <c r="R6" s="260" t="s">
        <v>512</v>
      </c>
      <c r="S6" s="260" t="s">
        <v>48</v>
      </c>
      <c r="T6" s="261">
        <v>0.25</v>
      </c>
      <c r="U6" s="261">
        <v>0.59722222222222199</v>
      </c>
      <c r="V6" s="260"/>
      <c r="W6" s="262">
        <v>192.42</v>
      </c>
      <c r="X6" s="262">
        <f t="shared" si="2"/>
        <v>0</v>
      </c>
      <c r="Z6" s="260" t="s">
        <v>512</v>
      </c>
      <c r="AA6" s="260" t="s">
        <v>48</v>
      </c>
      <c r="AB6" s="261">
        <v>0.25</v>
      </c>
      <c r="AC6" s="261">
        <v>0.59722222222222199</v>
      </c>
      <c r="AD6" s="260"/>
      <c r="AE6" s="262">
        <v>192.42</v>
      </c>
      <c r="AF6" s="262">
        <f t="shared" si="3"/>
        <v>0</v>
      </c>
      <c r="AH6" s="260" t="s">
        <v>512</v>
      </c>
      <c r="AI6" s="260" t="s">
        <v>48</v>
      </c>
      <c r="AJ6" s="261">
        <v>0.25</v>
      </c>
      <c r="AK6" s="261">
        <v>0.59722222222222199</v>
      </c>
      <c r="AL6" s="260"/>
      <c r="AM6" s="262">
        <v>192.42</v>
      </c>
      <c r="AN6" s="262">
        <f t="shared" si="4"/>
        <v>0</v>
      </c>
      <c r="AP6" s="260" t="s">
        <v>512</v>
      </c>
      <c r="AQ6" s="260" t="s">
        <v>48</v>
      </c>
      <c r="AR6" s="261">
        <v>0.25</v>
      </c>
      <c r="AS6" s="261">
        <v>0.59722222222222199</v>
      </c>
      <c r="AT6" s="260"/>
      <c r="AU6" s="262">
        <v>192.42</v>
      </c>
      <c r="AV6" s="262">
        <f t="shared" si="5"/>
        <v>0</v>
      </c>
      <c r="AX6" s="260" t="s">
        <v>512</v>
      </c>
      <c r="AY6" s="260" t="s">
        <v>48</v>
      </c>
      <c r="AZ6" s="261">
        <v>0.25</v>
      </c>
      <c r="BA6" s="261">
        <v>0.59722222222222199</v>
      </c>
      <c r="BB6" s="260"/>
      <c r="BC6" s="262">
        <v>192.42</v>
      </c>
      <c r="BD6" s="262">
        <f t="shared" si="6"/>
        <v>0</v>
      </c>
    </row>
    <row r="7" spans="2:56" ht="15.5">
      <c r="B7" s="260" t="s">
        <v>56</v>
      </c>
      <c r="C7" s="260" t="s">
        <v>11</v>
      </c>
      <c r="D7" s="261">
        <v>0.41666666666666669</v>
      </c>
      <c r="E7" s="261">
        <v>0.91666666666666663</v>
      </c>
      <c r="F7" s="260">
        <v>18</v>
      </c>
      <c r="G7" s="262">
        <v>115.17</v>
      </c>
      <c r="H7" s="262">
        <f t="shared" si="0"/>
        <v>2073.06</v>
      </c>
      <c r="J7" s="260" t="s">
        <v>512</v>
      </c>
      <c r="K7" s="260" t="s">
        <v>48</v>
      </c>
      <c r="L7" s="261">
        <v>0.58333333333333337</v>
      </c>
      <c r="M7" s="261">
        <v>0.93055555555555558</v>
      </c>
      <c r="N7" s="260"/>
      <c r="O7" s="262">
        <v>194.12</v>
      </c>
      <c r="P7" s="262">
        <f t="shared" si="1"/>
        <v>0</v>
      </c>
      <c r="R7" s="260" t="s">
        <v>512</v>
      </c>
      <c r="S7" s="260" t="s">
        <v>48</v>
      </c>
      <c r="T7" s="261">
        <v>0.58333333333333337</v>
      </c>
      <c r="U7" s="261">
        <v>0.93055555555555558</v>
      </c>
      <c r="V7" s="260"/>
      <c r="W7" s="262">
        <v>194.12</v>
      </c>
      <c r="X7" s="262">
        <f t="shared" si="2"/>
        <v>0</v>
      </c>
      <c r="Z7" s="260" t="s">
        <v>512</v>
      </c>
      <c r="AA7" s="260" t="s">
        <v>48</v>
      </c>
      <c r="AB7" s="261">
        <v>0.58333333333333337</v>
      </c>
      <c r="AC7" s="261">
        <v>0.93055555555555558</v>
      </c>
      <c r="AD7" s="260"/>
      <c r="AE7" s="262">
        <v>194.12</v>
      </c>
      <c r="AF7" s="262">
        <f t="shared" si="3"/>
        <v>0</v>
      </c>
      <c r="AH7" s="260" t="s">
        <v>512</v>
      </c>
      <c r="AI7" s="260" t="s">
        <v>48</v>
      </c>
      <c r="AJ7" s="261">
        <v>0.58333333333333337</v>
      </c>
      <c r="AK7" s="261">
        <v>0.93055555555555558</v>
      </c>
      <c r="AL7" s="260"/>
      <c r="AM7" s="262">
        <v>194.12</v>
      </c>
      <c r="AN7" s="262">
        <f t="shared" si="4"/>
        <v>0</v>
      </c>
      <c r="AP7" s="260" t="s">
        <v>512</v>
      </c>
      <c r="AQ7" s="260" t="s">
        <v>48</v>
      </c>
      <c r="AR7" s="261">
        <v>0.58333333333333337</v>
      </c>
      <c r="AS7" s="261">
        <v>0.93055555555555558</v>
      </c>
      <c r="AT7" s="260"/>
      <c r="AU7" s="262">
        <v>194.12</v>
      </c>
      <c r="AV7" s="262">
        <f t="shared" si="5"/>
        <v>0</v>
      </c>
      <c r="AX7" s="260" t="s">
        <v>512</v>
      </c>
      <c r="AY7" s="260" t="s">
        <v>48</v>
      </c>
      <c r="AZ7" s="261">
        <v>0.58333333333333337</v>
      </c>
      <c r="BA7" s="261">
        <v>0.93055555555555558</v>
      </c>
      <c r="BB7" s="260"/>
      <c r="BC7" s="262">
        <v>194.12</v>
      </c>
      <c r="BD7" s="262">
        <f t="shared" si="6"/>
        <v>0</v>
      </c>
    </row>
    <row r="8" spans="2:56" ht="15.5">
      <c r="B8" s="260" t="s">
        <v>57</v>
      </c>
      <c r="C8" s="260" t="s">
        <v>11</v>
      </c>
      <c r="D8" s="261">
        <v>0.41666666666666669</v>
      </c>
      <c r="E8" s="261">
        <v>0.91666666666666663</v>
      </c>
      <c r="F8" s="260">
        <v>1</v>
      </c>
      <c r="G8" s="262">
        <v>153.18</v>
      </c>
      <c r="H8" s="262">
        <f t="shared" si="0"/>
        <v>153.18</v>
      </c>
      <c r="J8" s="260" t="s">
        <v>512</v>
      </c>
      <c r="K8" s="260" t="s">
        <v>48</v>
      </c>
      <c r="L8" s="261">
        <v>0.91666666666666663</v>
      </c>
      <c r="M8" s="261">
        <v>0.2638888888888889</v>
      </c>
      <c r="N8" s="260"/>
      <c r="O8" s="262">
        <v>234.13</v>
      </c>
      <c r="P8" s="262">
        <f t="shared" si="1"/>
        <v>0</v>
      </c>
      <c r="R8" s="260" t="s">
        <v>512</v>
      </c>
      <c r="S8" s="260" t="s">
        <v>48</v>
      </c>
      <c r="T8" s="261">
        <v>0.91666666666666663</v>
      </c>
      <c r="U8" s="261">
        <v>0.2638888888888889</v>
      </c>
      <c r="V8" s="260"/>
      <c r="W8" s="262">
        <v>234.13</v>
      </c>
      <c r="X8" s="262">
        <f t="shared" si="2"/>
        <v>0</v>
      </c>
      <c r="Z8" s="260" t="s">
        <v>512</v>
      </c>
      <c r="AA8" s="260" t="s">
        <v>48</v>
      </c>
      <c r="AB8" s="261">
        <v>0.91666666666666663</v>
      </c>
      <c r="AC8" s="261">
        <v>0.2638888888888889</v>
      </c>
      <c r="AD8" s="260"/>
      <c r="AE8" s="262">
        <v>234.13</v>
      </c>
      <c r="AF8" s="262">
        <f t="shared" si="3"/>
        <v>0</v>
      </c>
      <c r="AH8" s="260" t="s">
        <v>512</v>
      </c>
      <c r="AI8" s="260" t="s">
        <v>48</v>
      </c>
      <c r="AJ8" s="261">
        <v>0.91666666666666663</v>
      </c>
      <c r="AK8" s="261">
        <v>0.2638888888888889</v>
      </c>
      <c r="AL8" s="260"/>
      <c r="AM8" s="262">
        <v>234.13</v>
      </c>
      <c r="AN8" s="262">
        <f t="shared" si="4"/>
        <v>0</v>
      </c>
      <c r="AP8" s="260" t="s">
        <v>512</v>
      </c>
      <c r="AQ8" s="260" t="s">
        <v>48</v>
      </c>
      <c r="AR8" s="261">
        <v>0.91666666666666663</v>
      </c>
      <c r="AS8" s="261">
        <v>0.2638888888888889</v>
      </c>
      <c r="AT8" s="260"/>
      <c r="AU8" s="262">
        <v>234.13</v>
      </c>
      <c r="AV8" s="262">
        <f t="shared" si="5"/>
        <v>0</v>
      </c>
      <c r="AX8" s="260" t="s">
        <v>512</v>
      </c>
      <c r="AY8" s="260" t="s">
        <v>48</v>
      </c>
      <c r="AZ8" s="261">
        <v>0.91666666666666663</v>
      </c>
      <c r="BA8" s="261">
        <v>0.2638888888888889</v>
      </c>
      <c r="BB8" s="260"/>
      <c r="BC8" s="262">
        <v>234.13</v>
      </c>
      <c r="BD8" s="262">
        <f t="shared" si="6"/>
        <v>0</v>
      </c>
    </row>
    <row r="9" spans="2:56" ht="15.5">
      <c r="B9" s="260" t="s">
        <v>56</v>
      </c>
      <c r="C9" s="260" t="s">
        <v>11</v>
      </c>
      <c r="D9" s="261">
        <v>0.75</v>
      </c>
      <c r="E9" s="261">
        <v>0.25</v>
      </c>
      <c r="F9" s="260">
        <v>7</v>
      </c>
      <c r="G9" s="262">
        <v>129.41</v>
      </c>
      <c r="H9" s="262">
        <f t="shared" si="0"/>
        <v>905.87</v>
      </c>
      <c r="J9" s="260" t="s">
        <v>513</v>
      </c>
      <c r="K9" s="260" t="s">
        <v>48</v>
      </c>
      <c r="L9" s="261">
        <v>0.25</v>
      </c>
      <c r="M9" s="261">
        <v>0.59722222222222199</v>
      </c>
      <c r="N9" s="260"/>
      <c r="O9" s="262">
        <v>142.22999999999999</v>
      </c>
      <c r="P9" s="262">
        <f t="shared" si="1"/>
        <v>0</v>
      </c>
      <c r="R9" s="260" t="s">
        <v>513</v>
      </c>
      <c r="S9" s="260" t="s">
        <v>48</v>
      </c>
      <c r="T9" s="261">
        <v>0.25</v>
      </c>
      <c r="U9" s="261">
        <v>0.59722222222222199</v>
      </c>
      <c r="V9" s="260"/>
      <c r="W9" s="262">
        <v>142.22999999999999</v>
      </c>
      <c r="X9" s="262">
        <f t="shared" si="2"/>
        <v>0</v>
      </c>
      <c r="Z9" s="260" t="s">
        <v>513</v>
      </c>
      <c r="AA9" s="260" t="s">
        <v>48</v>
      </c>
      <c r="AB9" s="261">
        <v>0.25</v>
      </c>
      <c r="AC9" s="261">
        <v>0.59722222222222199</v>
      </c>
      <c r="AD9" s="260">
        <v>1</v>
      </c>
      <c r="AE9" s="262">
        <v>142.22999999999999</v>
      </c>
      <c r="AF9" s="262">
        <f t="shared" si="3"/>
        <v>142.22999999999999</v>
      </c>
      <c r="AH9" s="260" t="s">
        <v>513</v>
      </c>
      <c r="AI9" s="260" t="s">
        <v>48</v>
      </c>
      <c r="AJ9" s="261">
        <v>0.25</v>
      </c>
      <c r="AK9" s="261">
        <v>0.59722222222222199</v>
      </c>
      <c r="AL9" s="260"/>
      <c r="AM9" s="262">
        <v>142.22999999999999</v>
      </c>
      <c r="AN9" s="262">
        <f t="shared" si="4"/>
        <v>0</v>
      </c>
      <c r="AP9" s="260" t="s">
        <v>513</v>
      </c>
      <c r="AQ9" s="260" t="s">
        <v>48</v>
      </c>
      <c r="AR9" s="261">
        <v>0.25</v>
      </c>
      <c r="AS9" s="261">
        <v>0.59722222222222199</v>
      </c>
      <c r="AT9" s="260"/>
      <c r="AU9" s="262">
        <v>142.22999999999999</v>
      </c>
      <c r="AV9" s="262">
        <f t="shared" si="5"/>
        <v>0</v>
      </c>
      <c r="AX9" s="260" t="s">
        <v>513</v>
      </c>
      <c r="AY9" s="260" t="s">
        <v>48</v>
      </c>
      <c r="AZ9" s="261">
        <v>0.25</v>
      </c>
      <c r="BA9" s="261">
        <v>0.59722222222222199</v>
      </c>
      <c r="BB9" s="260"/>
      <c r="BC9" s="262">
        <v>142.22999999999999</v>
      </c>
      <c r="BD9" s="262">
        <f t="shared" si="6"/>
        <v>0</v>
      </c>
    </row>
    <row r="10" spans="2:56" ht="15.5">
      <c r="B10" s="260" t="s">
        <v>45</v>
      </c>
      <c r="C10" s="260" t="s">
        <v>48</v>
      </c>
      <c r="D10" s="261">
        <v>0.91666666666666663</v>
      </c>
      <c r="E10" s="261">
        <v>0.2638888888888889</v>
      </c>
      <c r="F10" s="260">
        <v>4</v>
      </c>
      <c r="G10" s="262">
        <v>153.04</v>
      </c>
      <c r="H10" s="262">
        <f t="shared" si="0"/>
        <v>612.16</v>
      </c>
      <c r="J10" s="260" t="s">
        <v>513</v>
      </c>
      <c r="K10" s="260" t="s">
        <v>48</v>
      </c>
      <c r="L10" s="261">
        <v>0.91666666666666663</v>
      </c>
      <c r="M10" s="261">
        <v>0.2638888888888889</v>
      </c>
      <c r="N10" s="260"/>
      <c r="O10" s="262">
        <v>168.53</v>
      </c>
      <c r="P10" s="262">
        <f t="shared" si="1"/>
        <v>0</v>
      </c>
      <c r="R10" s="260" t="s">
        <v>513</v>
      </c>
      <c r="S10" s="260" t="s">
        <v>48</v>
      </c>
      <c r="T10" s="261">
        <v>0.91666666666666663</v>
      </c>
      <c r="U10" s="261">
        <v>0.2638888888888889</v>
      </c>
      <c r="V10" s="260">
        <v>3</v>
      </c>
      <c r="W10" s="262">
        <v>168.53</v>
      </c>
      <c r="X10" s="262">
        <f t="shared" si="2"/>
        <v>505.59000000000003</v>
      </c>
      <c r="Z10" s="260" t="s">
        <v>513</v>
      </c>
      <c r="AA10" s="260" t="s">
        <v>48</v>
      </c>
      <c r="AB10" s="261">
        <v>0.91666666666666663</v>
      </c>
      <c r="AC10" s="261">
        <v>0.2638888888888889</v>
      </c>
      <c r="AD10" s="260">
        <v>12</v>
      </c>
      <c r="AE10" s="262">
        <v>168.53</v>
      </c>
      <c r="AF10" s="262">
        <f t="shared" si="3"/>
        <v>2022.3600000000001</v>
      </c>
      <c r="AH10" s="260" t="s">
        <v>513</v>
      </c>
      <c r="AI10" s="260" t="s">
        <v>48</v>
      </c>
      <c r="AJ10" s="261">
        <v>0.91666666666666663</v>
      </c>
      <c r="AK10" s="261">
        <v>0.2638888888888889</v>
      </c>
      <c r="AL10" s="260">
        <v>8</v>
      </c>
      <c r="AM10" s="262">
        <v>168.53</v>
      </c>
      <c r="AN10" s="262">
        <f t="shared" si="4"/>
        <v>1348.24</v>
      </c>
      <c r="AP10" s="260" t="s">
        <v>513</v>
      </c>
      <c r="AQ10" s="260" t="s">
        <v>48</v>
      </c>
      <c r="AR10" s="261">
        <v>0.91666666666666663</v>
      </c>
      <c r="AS10" s="261">
        <v>0.2638888888888889</v>
      </c>
      <c r="AT10" s="260">
        <v>3</v>
      </c>
      <c r="AU10" s="262">
        <v>168.53</v>
      </c>
      <c r="AV10" s="262">
        <f t="shared" si="5"/>
        <v>505.59000000000003</v>
      </c>
      <c r="AX10" s="260" t="s">
        <v>513</v>
      </c>
      <c r="AY10" s="260" t="s">
        <v>48</v>
      </c>
      <c r="AZ10" s="261">
        <v>0.91666666666666663</v>
      </c>
      <c r="BA10" s="261">
        <v>0.2638888888888889</v>
      </c>
      <c r="BB10" s="260"/>
      <c r="BC10" s="262">
        <v>168.53</v>
      </c>
      <c r="BD10" s="262">
        <f t="shared" si="6"/>
        <v>0</v>
      </c>
    </row>
    <row r="11" spans="2:56" ht="15.5">
      <c r="B11" s="260" t="s">
        <v>56</v>
      </c>
      <c r="C11" s="260" t="s">
        <v>48</v>
      </c>
      <c r="D11" s="261">
        <v>0.91666666666666663</v>
      </c>
      <c r="E11" s="261">
        <v>0.2638888888888889</v>
      </c>
      <c r="F11" s="260">
        <v>1</v>
      </c>
      <c r="G11" s="262">
        <v>148.26</v>
      </c>
      <c r="H11" s="262">
        <f t="shared" si="0"/>
        <v>148.26</v>
      </c>
      <c r="J11" s="260" t="s">
        <v>514</v>
      </c>
      <c r="K11" s="260" t="s">
        <v>11</v>
      </c>
      <c r="L11" s="261">
        <v>0.41666666666666669</v>
      </c>
      <c r="M11" s="261">
        <v>0.91666666666666663</v>
      </c>
      <c r="N11" s="260"/>
      <c r="O11" s="262">
        <v>147.83000000000001</v>
      </c>
      <c r="P11" s="262">
        <f t="shared" si="1"/>
        <v>0</v>
      </c>
      <c r="R11" s="260" t="s">
        <v>514</v>
      </c>
      <c r="S11" s="260" t="s">
        <v>11</v>
      </c>
      <c r="T11" s="261">
        <v>0.41666666666666669</v>
      </c>
      <c r="U11" s="261">
        <v>0.91666666666666663</v>
      </c>
      <c r="V11" s="260"/>
      <c r="W11" s="262">
        <v>147.83000000000001</v>
      </c>
      <c r="X11" s="262">
        <f t="shared" si="2"/>
        <v>0</v>
      </c>
      <c r="Z11" s="260" t="s">
        <v>514</v>
      </c>
      <c r="AA11" s="260" t="s">
        <v>11</v>
      </c>
      <c r="AB11" s="261">
        <v>0.41666666666666669</v>
      </c>
      <c r="AC11" s="261">
        <v>0.91666666666666663</v>
      </c>
      <c r="AD11" s="260"/>
      <c r="AE11" s="262">
        <v>147.83000000000001</v>
      </c>
      <c r="AF11" s="262">
        <f t="shared" si="3"/>
        <v>0</v>
      </c>
      <c r="AH11" s="260" t="s">
        <v>514</v>
      </c>
      <c r="AI11" s="260" t="s">
        <v>11</v>
      </c>
      <c r="AJ11" s="261">
        <v>0.41666666666666669</v>
      </c>
      <c r="AK11" s="261">
        <v>0.91666666666666663</v>
      </c>
      <c r="AL11" s="260"/>
      <c r="AM11" s="262">
        <v>147.83000000000001</v>
      </c>
      <c r="AN11" s="262">
        <f t="shared" si="4"/>
        <v>0</v>
      </c>
      <c r="AP11" s="260" t="s">
        <v>514</v>
      </c>
      <c r="AQ11" s="260" t="s">
        <v>11</v>
      </c>
      <c r="AR11" s="261">
        <v>0.41666666666666669</v>
      </c>
      <c r="AS11" s="261">
        <v>0.91666666666666663</v>
      </c>
      <c r="AT11" s="260"/>
      <c r="AU11" s="262">
        <v>147.83000000000001</v>
      </c>
      <c r="AV11" s="262">
        <f t="shared" si="5"/>
        <v>0</v>
      </c>
      <c r="AX11" s="260" t="s">
        <v>514</v>
      </c>
      <c r="AY11" s="260" t="s">
        <v>11</v>
      </c>
      <c r="AZ11" s="261">
        <v>0.41666666666666669</v>
      </c>
      <c r="BA11" s="261">
        <v>0.91666666666666663</v>
      </c>
      <c r="BB11" s="260"/>
      <c r="BC11" s="262">
        <v>147.83000000000001</v>
      </c>
      <c r="BD11" s="262">
        <f t="shared" si="6"/>
        <v>0</v>
      </c>
    </row>
    <row r="12" spans="2:56" ht="15.5">
      <c r="B12" s="260" t="s">
        <v>56</v>
      </c>
      <c r="C12" s="260" t="s">
        <v>48</v>
      </c>
      <c r="D12" s="261">
        <v>0.58333333333333337</v>
      </c>
      <c r="E12" s="261">
        <v>0.93055555555555558</v>
      </c>
      <c r="F12" s="260">
        <v>16</v>
      </c>
      <c r="G12" s="262">
        <v>123.87</v>
      </c>
      <c r="H12" s="262">
        <f t="shared" si="0"/>
        <v>1981.92</v>
      </c>
      <c r="J12" s="260" t="s">
        <v>514</v>
      </c>
      <c r="K12" s="260" t="s">
        <v>48</v>
      </c>
      <c r="L12" s="261">
        <v>0.91666666666666663</v>
      </c>
      <c r="M12" s="261">
        <v>0.2638888888888889</v>
      </c>
      <c r="N12" s="260"/>
      <c r="O12" s="262">
        <v>189.03</v>
      </c>
      <c r="P12" s="262">
        <f t="shared" si="1"/>
        <v>0</v>
      </c>
      <c r="R12" s="260" t="s">
        <v>514</v>
      </c>
      <c r="S12" s="260" t="s">
        <v>48</v>
      </c>
      <c r="T12" s="261">
        <v>0.91666666666666663</v>
      </c>
      <c r="U12" s="261">
        <v>0.2638888888888889</v>
      </c>
      <c r="V12" s="260"/>
      <c r="W12" s="262">
        <v>189.03</v>
      </c>
      <c r="X12" s="262">
        <f t="shared" si="2"/>
        <v>0</v>
      </c>
      <c r="Z12" s="260" t="s">
        <v>514</v>
      </c>
      <c r="AA12" s="260" t="s">
        <v>48</v>
      </c>
      <c r="AB12" s="261">
        <v>0.91666666666666663</v>
      </c>
      <c r="AC12" s="261">
        <v>0.2638888888888889</v>
      </c>
      <c r="AD12" s="260"/>
      <c r="AE12" s="262">
        <v>189.03</v>
      </c>
      <c r="AF12" s="262">
        <f t="shared" si="3"/>
        <v>0</v>
      </c>
      <c r="AH12" s="260" t="s">
        <v>514</v>
      </c>
      <c r="AI12" s="260" t="s">
        <v>48</v>
      </c>
      <c r="AJ12" s="261">
        <v>0.91666666666666663</v>
      </c>
      <c r="AK12" s="261">
        <v>0.2638888888888889</v>
      </c>
      <c r="AL12" s="260"/>
      <c r="AM12" s="262">
        <v>189.03</v>
      </c>
      <c r="AN12" s="262">
        <f t="shared" si="4"/>
        <v>0</v>
      </c>
      <c r="AP12" s="260" t="s">
        <v>514</v>
      </c>
      <c r="AQ12" s="260" t="s">
        <v>48</v>
      </c>
      <c r="AR12" s="261">
        <v>0.91666666666666663</v>
      </c>
      <c r="AS12" s="261">
        <v>0.2638888888888889</v>
      </c>
      <c r="AT12" s="260"/>
      <c r="AU12" s="262">
        <v>189.03</v>
      </c>
      <c r="AV12" s="262">
        <f t="shared" si="5"/>
        <v>0</v>
      </c>
      <c r="AX12" s="260" t="s">
        <v>514</v>
      </c>
      <c r="AY12" s="260" t="s">
        <v>48</v>
      </c>
      <c r="AZ12" s="261">
        <v>0.91666666666666663</v>
      </c>
      <c r="BA12" s="261">
        <v>0.2638888888888889</v>
      </c>
      <c r="BB12" s="260"/>
      <c r="BC12" s="262">
        <v>189.03</v>
      </c>
      <c r="BD12" s="262">
        <f t="shared" si="6"/>
        <v>0</v>
      </c>
    </row>
    <row r="13" spans="2:56" ht="15.5">
      <c r="B13" s="260" t="s">
        <v>58</v>
      </c>
      <c r="C13" s="260" t="s">
        <v>48</v>
      </c>
      <c r="D13" s="261">
        <v>0.58333333333333337</v>
      </c>
      <c r="E13" s="261">
        <v>0.93055555555555558</v>
      </c>
      <c r="F13" s="260">
        <v>1</v>
      </c>
      <c r="G13" s="262">
        <v>156.22</v>
      </c>
      <c r="H13" s="262">
        <f t="shared" si="0"/>
        <v>156.22</v>
      </c>
      <c r="J13" s="260" t="s">
        <v>515</v>
      </c>
      <c r="K13" s="260" t="s">
        <v>48</v>
      </c>
      <c r="L13" s="261">
        <v>0.25</v>
      </c>
      <c r="M13" s="261">
        <v>0.59722222222222199</v>
      </c>
      <c r="N13" s="260"/>
      <c r="O13" s="262">
        <v>157.68</v>
      </c>
      <c r="P13" s="262">
        <f t="shared" si="1"/>
        <v>0</v>
      </c>
      <c r="R13" s="260" t="s">
        <v>515</v>
      </c>
      <c r="S13" s="260" t="s">
        <v>48</v>
      </c>
      <c r="T13" s="261">
        <v>0.25</v>
      </c>
      <c r="U13" s="261">
        <v>0.59722222222222199</v>
      </c>
      <c r="V13" s="260"/>
      <c r="W13" s="262">
        <v>157.68</v>
      </c>
      <c r="X13" s="262">
        <f t="shared" si="2"/>
        <v>0</v>
      </c>
      <c r="Z13" s="260" t="s">
        <v>515</v>
      </c>
      <c r="AA13" s="260" t="s">
        <v>48</v>
      </c>
      <c r="AB13" s="261">
        <v>0.25</v>
      </c>
      <c r="AC13" s="261">
        <v>0.59722222222222199</v>
      </c>
      <c r="AD13" s="260"/>
      <c r="AE13" s="262">
        <v>157.68</v>
      </c>
      <c r="AF13" s="262">
        <f t="shared" si="3"/>
        <v>0</v>
      </c>
      <c r="AH13" s="260" t="s">
        <v>515</v>
      </c>
      <c r="AI13" s="260" t="s">
        <v>48</v>
      </c>
      <c r="AJ13" s="261">
        <v>0.25</v>
      </c>
      <c r="AK13" s="261">
        <v>0.59722222222222199</v>
      </c>
      <c r="AL13" s="260"/>
      <c r="AM13" s="262">
        <v>157.68</v>
      </c>
      <c r="AN13" s="262">
        <f t="shared" si="4"/>
        <v>0</v>
      </c>
      <c r="AP13" s="260" t="s">
        <v>515</v>
      </c>
      <c r="AQ13" s="260" t="s">
        <v>48</v>
      </c>
      <c r="AR13" s="261">
        <v>0.25</v>
      </c>
      <c r="AS13" s="261">
        <v>0.59722222222222199</v>
      </c>
      <c r="AT13" s="260">
        <v>3</v>
      </c>
      <c r="AU13" s="262">
        <v>157.68</v>
      </c>
      <c r="AV13" s="262">
        <f t="shared" si="5"/>
        <v>473.04</v>
      </c>
      <c r="AX13" s="260" t="s">
        <v>515</v>
      </c>
      <c r="AY13" s="260" t="s">
        <v>48</v>
      </c>
      <c r="AZ13" s="261">
        <v>0.25</v>
      </c>
      <c r="BA13" s="261">
        <v>0.59722222222222199</v>
      </c>
      <c r="BB13" s="260">
        <v>1</v>
      </c>
      <c r="BC13" s="262">
        <v>157.68</v>
      </c>
      <c r="BD13" s="262">
        <f t="shared" si="6"/>
        <v>157.68</v>
      </c>
    </row>
    <row r="14" spans="2:56" ht="18.5">
      <c r="B14" s="795" t="s">
        <v>9</v>
      </c>
      <c r="C14" s="796"/>
      <c r="D14" s="796"/>
      <c r="E14" s="797"/>
      <c r="F14" s="265">
        <f>SUM(F5:F13)</f>
        <v>50</v>
      </c>
      <c r="G14" s="266"/>
      <c r="H14" s="266">
        <f>SUM(H5:H13)</f>
        <v>6278.41</v>
      </c>
      <c r="J14" s="260" t="s">
        <v>515</v>
      </c>
      <c r="K14" s="260" t="s">
        <v>11</v>
      </c>
      <c r="L14" s="261">
        <v>0.41666666666666669</v>
      </c>
      <c r="M14" s="261">
        <v>0.91666666666666663</v>
      </c>
      <c r="N14" s="260"/>
      <c r="O14" s="262">
        <v>147.83000000000001</v>
      </c>
      <c r="P14" s="262">
        <f t="shared" si="1"/>
        <v>0</v>
      </c>
      <c r="R14" s="260" t="s">
        <v>515</v>
      </c>
      <c r="S14" s="260" t="s">
        <v>11</v>
      </c>
      <c r="T14" s="261">
        <v>0.41666666666666669</v>
      </c>
      <c r="U14" s="261">
        <v>0.91666666666666663</v>
      </c>
      <c r="V14" s="260"/>
      <c r="W14" s="262">
        <v>147.83000000000001</v>
      </c>
      <c r="X14" s="262">
        <f t="shared" si="2"/>
        <v>0</v>
      </c>
      <c r="Z14" s="260" t="s">
        <v>515</v>
      </c>
      <c r="AA14" s="260" t="s">
        <v>11</v>
      </c>
      <c r="AB14" s="261">
        <v>0.41666666666666669</v>
      </c>
      <c r="AC14" s="261">
        <v>0.91666666666666663</v>
      </c>
      <c r="AD14" s="260"/>
      <c r="AE14" s="262">
        <v>147.83000000000001</v>
      </c>
      <c r="AF14" s="262">
        <f t="shared" si="3"/>
        <v>0</v>
      </c>
      <c r="AH14" s="260" t="s">
        <v>515</v>
      </c>
      <c r="AI14" s="260" t="s">
        <v>11</v>
      </c>
      <c r="AJ14" s="261">
        <v>0.41666666666666669</v>
      </c>
      <c r="AK14" s="261">
        <v>0.91666666666666663</v>
      </c>
      <c r="AL14" s="260"/>
      <c r="AM14" s="262">
        <v>147.83000000000001</v>
      </c>
      <c r="AN14" s="262">
        <f t="shared" si="4"/>
        <v>0</v>
      </c>
      <c r="AP14" s="260" t="s">
        <v>515</v>
      </c>
      <c r="AQ14" s="260" t="s">
        <v>11</v>
      </c>
      <c r="AR14" s="261">
        <v>0.41666666666666669</v>
      </c>
      <c r="AS14" s="261">
        <v>0.91666666666666663</v>
      </c>
      <c r="AT14" s="260">
        <v>29</v>
      </c>
      <c r="AU14" s="262">
        <v>147.83000000000001</v>
      </c>
      <c r="AV14" s="262">
        <f t="shared" si="5"/>
        <v>4287.0700000000006</v>
      </c>
      <c r="AX14" s="260" t="s">
        <v>515</v>
      </c>
      <c r="AY14" s="260" t="s">
        <v>11</v>
      </c>
      <c r="AZ14" s="261">
        <v>0.41666666666666669</v>
      </c>
      <c r="BA14" s="261">
        <v>0.91666666666666663</v>
      </c>
      <c r="BB14" s="260">
        <v>8</v>
      </c>
      <c r="BC14" s="262">
        <v>147.83000000000001</v>
      </c>
      <c r="BD14" s="262">
        <f t="shared" si="6"/>
        <v>1182.6400000000001</v>
      </c>
    </row>
    <row r="15" spans="2:56" ht="15.5">
      <c r="J15" s="260" t="s">
        <v>515</v>
      </c>
      <c r="K15" s="260" t="s">
        <v>11</v>
      </c>
      <c r="L15" s="261">
        <v>0.75</v>
      </c>
      <c r="M15" s="261">
        <v>0.25</v>
      </c>
      <c r="N15" s="260">
        <v>10</v>
      </c>
      <c r="O15" s="262">
        <v>166.12</v>
      </c>
      <c r="P15" s="262">
        <f t="shared" si="1"/>
        <v>1661.2</v>
      </c>
      <c r="R15" s="260" t="s">
        <v>515</v>
      </c>
      <c r="S15" s="260" t="s">
        <v>11</v>
      </c>
      <c r="T15" s="261">
        <v>0.75</v>
      </c>
      <c r="U15" s="261">
        <v>0.25</v>
      </c>
      <c r="V15" s="260"/>
      <c r="W15" s="262">
        <v>166.12</v>
      </c>
      <c r="X15" s="262">
        <f t="shared" si="2"/>
        <v>0</v>
      </c>
      <c r="Z15" s="260" t="s">
        <v>515</v>
      </c>
      <c r="AA15" s="260" t="s">
        <v>11</v>
      </c>
      <c r="AB15" s="261">
        <v>0.75</v>
      </c>
      <c r="AC15" s="261">
        <v>0.25</v>
      </c>
      <c r="AD15" s="260">
        <v>2</v>
      </c>
      <c r="AE15" s="262">
        <v>166.12</v>
      </c>
      <c r="AF15" s="262">
        <f t="shared" si="3"/>
        <v>332.24</v>
      </c>
      <c r="AH15" s="260" t="s">
        <v>515</v>
      </c>
      <c r="AI15" s="260" t="s">
        <v>11</v>
      </c>
      <c r="AJ15" s="261">
        <v>0.75</v>
      </c>
      <c r="AK15" s="261">
        <v>0.25</v>
      </c>
      <c r="AL15" s="260"/>
      <c r="AM15" s="262">
        <v>166.12</v>
      </c>
      <c r="AN15" s="262">
        <f t="shared" si="4"/>
        <v>0</v>
      </c>
      <c r="AP15" s="260" t="s">
        <v>515</v>
      </c>
      <c r="AQ15" s="260" t="s">
        <v>11</v>
      </c>
      <c r="AR15" s="261">
        <v>0.75</v>
      </c>
      <c r="AS15" s="261">
        <v>0.25</v>
      </c>
      <c r="AT15" s="260">
        <v>2</v>
      </c>
      <c r="AU15" s="262">
        <v>166.12</v>
      </c>
      <c r="AV15" s="262">
        <f t="shared" si="5"/>
        <v>332.24</v>
      </c>
      <c r="AX15" s="260" t="s">
        <v>515</v>
      </c>
      <c r="AY15" s="260" t="s">
        <v>11</v>
      </c>
      <c r="AZ15" s="261">
        <v>0.75</v>
      </c>
      <c r="BA15" s="261">
        <v>0.25</v>
      </c>
      <c r="BB15" s="260">
        <v>3</v>
      </c>
      <c r="BC15" s="262">
        <v>166.12</v>
      </c>
      <c r="BD15" s="262">
        <f t="shared" si="6"/>
        <v>498.36</v>
      </c>
    </row>
    <row r="16" spans="2:56" ht="15.5">
      <c r="J16" s="260" t="s">
        <v>516</v>
      </c>
      <c r="K16" s="260" t="s">
        <v>11</v>
      </c>
      <c r="L16" s="261">
        <v>0.25</v>
      </c>
      <c r="M16" s="261">
        <v>0.75</v>
      </c>
      <c r="N16" s="260"/>
      <c r="O16" s="262">
        <v>148.34</v>
      </c>
      <c r="P16" s="262">
        <f t="shared" si="1"/>
        <v>0</v>
      </c>
      <c r="R16" s="260" t="s">
        <v>516</v>
      </c>
      <c r="S16" s="260" t="s">
        <v>11</v>
      </c>
      <c r="T16" s="261">
        <v>0.25</v>
      </c>
      <c r="U16" s="261">
        <v>0.75</v>
      </c>
      <c r="V16" s="260"/>
      <c r="W16" s="262">
        <v>148.34</v>
      </c>
      <c r="X16" s="262">
        <f t="shared" si="2"/>
        <v>0</v>
      </c>
      <c r="Z16" s="260" t="s">
        <v>516</v>
      </c>
      <c r="AA16" s="260" t="s">
        <v>11</v>
      </c>
      <c r="AB16" s="261">
        <v>0.25</v>
      </c>
      <c r="AC16" s="261">
        <v>0.75</v>
      </c>
      <c r="AD16" s="260"/>
      <c r="AE16" s="262">
        <v>148.34</v>
      </c>
      <c r="AF16" s="262">
        <f t="shared" si="3"/>
        <v>0</v>
      </c>
      <c r="AH16" s="260" t="s">
        <v>516</v>
      </c>
      <c r="AI16" s="260" t="s">
        <v>11</v>
      </c>
      <c r="AJ16" s="261">
        <v>0.25</v>
      </c>
      <c r="AK16" s="261">
        <v>0.75</v>
      </c>
      <c r="AL16" s="260"/>
      <c r="AM16" s="262">
        <v>148.34</v>
      </c>
      <c r="AN16" s="262">
        <f t="shared" si="4"/>
        <v>0</v>
      </c>
      <c r="AP16" s="260" t="s">
        <v>516</v>
      </c>
      <c r="AQ16" s="260" t="s">
        <v>11</v>
      </c>
      <c r="AR16" s="261">
        <v>0.25</v>
      </c>
      <c r="AS16" s="261">
        <v>0.75</v>
      </c>
      <c r="AT16" s="260"/>
      <c r="AU16" s="262">
        <v>148.34</v>
      </c>
      <c r="AV16" s="262">
        <f t="shared" si="5"/>
        <v>0</v>
      </c>
      <c r="AX16" s="260" t="s">
        <v>516</v>
      </c>
      <c r="AY16" s="260" t="s">
        <v>11</v>
      </c>
      <c r="AZ16" s="261">
        <v>0.25</v>
      </c>
      <c r="BA16" s="261">
        <v>0.75</v>
      </c>
      <c r="BB16" s="260"/>
      <c r="BC16" s="262">
        <v>148.34</v>
      </c>
      <c r="BD16" s="262">
        <f t="shared" si="6"/>
        <v>0</v>
      </c>
    </row>
    <row r="17" spans="10:56" ht="15.5">
      <c r="J17" s="260" t="s">
        <v>517</v>
      </c>
      <c r="K17" s="260" t="s">
        <v>53</v>
      </c>
      <c r="L17" s="261">
        <v>0.29166666666666669</v>
      </c>
      <c r="M17" s="261">
        <v>0.7</v>
      </c>
      <c r="N17" s="260"/>
      <c r="O17" s="262">
        <v>154.72</v>
      </c>
      <c r="P17" s="262">
        <f t="shared" si="1"/>
        <v>0</v>
      </c>
      <c r="R17" s="260" t="s">
        <v>517</v>
      </c>
      <c r="S17" s="260" t="s">
        <v>53</v>
      </c>
      <c r="T17" s="261">
        <v>0.29166666666666669</v>
      </c>
      <c r="U17" s="261">
        <v>0.7</v>
      </c>
      <c r="V17" s="260"/>
      <c r="W17" s="262">
        <v>154.72</v>
      </c>
      <c r="X17" s="262">
        <f t="shared" si="2"/>
        <v>0</v>
      </c>
      <c r="Z17" s="260" t="s">
        <v>517</v>
      </c>
      <c r="AA17" s="260" t="s">
        <v>53</v>
      </c>
      <c r="AB17" s="261">
        <v>0.29166666666666669</v>
      </c>
      <c r="AC17" s="261">
        <v>0.7</v>
      </c>
      <c r="AD17" s="260"/>
      <c r="AE17" s="262">
        <v>154.72</v>
      </c>
      <c r="AF17" s="262">
        <f t="shared" si="3"/>
        <v>0</v>
      </c>
      <c r="AH17" s="260" t="s">
        <v>517</v>
      </c>
      <c r="AI17" s="260" t="s">
        <v>53</v>
      </c>
      <c r="AJ17" s="261">
        <v>0.29166666666666669</v>
      </c>
      <c r="AK17" s="261">
        <v>0.7</v>
      </c>
      <c r="AL17" s="260"/>
      <c r="AM17" s="262">
        <v>154.72</v>
      </c>
      <c r="AN17" s="262">
        <f t="shared" si="4"/>
        <v>0</v>
      </c>
      <c r="AP17" s="260" t="s">
        <v>517</v>
      </c>
      <c r="AQ17" s="260" t="s">
        <v>53</v>
      </c>
      <c r="AR17" s="261">
        <v>0.29166666666666669</v>
      </c>
      <c r="AS17" s="261">
        <v>0.7</v>
      </c>
      <c r="AT17" s="260"/>
      <c r="AU17" s="262">
        <v>154.72</v>
      </c>
      <c r="AV17" s="262">
        <f t="shared" si="5"/>
        <v>0</v>
      </c>
      <c r="AX17" s="260" t="s">
        <v>517</v>
      </c>
      <c r="AY17" s="260" t="s">
        <v>53</v>
      </c>
      <c r="AZ17" s="261">
        <v>0.29166666666666669</v>
      </c>
      <c r="BA17" s="261">
        <v>0.7</v>
      </c>
      <c r="BB17" s="260"/>
      <c r="BC17" s="262">
        <v>154.72</v>
      </c>
      <c r="BD17" s="262">
        <f t="shared" si="6"/>
        <v>0</v>
      </c>
    </row>
    <row r="18" spans="10:56" ht="15.5">
      <c r="J18" s="260" t="s">
        <v>518</v>
      </c>
      <c r="K18" s="260" t="s">
        <v>48</v>
      </c>
      <c r="L18" s="261">
        <v>0.25</v>
      </c>
      <c r="M18" s="261">
        <v>0.59722222222222199</v>
      </c>
      <c r="N18" s="260"/>
      <c r="O18" s="262">
        <v>157.68</v>
      </c>
      <c r="P18" s="262">
        <f t="shared" si="1"/>
        <v>0</v>
      </c>
      <c r="R18" s="260" t="s">
        <v>518</v>
      </c>
      <c r="S18" s="260" t="s">
        <v>48</v>
      </c>
      <c r="T18" s="261">
        <v>0.25</v>
      </c>
      <c r="U18" s="261">
        <v>0.59722222222222199</v>
      </c>
      <c r="V18" s="260"/>
      <c r="W18" s="262">
        <v>157.68</v>
      </c>
      <c r="X18" s="262">
        <f t="shared" si="2"/>
        <v>0</v>
      </c>
      <c r="Z18" s="260" t="s">
        <v>518</v>
      </c>
      <c r="AA18" s="260" t="s">
        <v>48</v>
      </c>
      <c r="AB18" s="261">
        <v>0.25</v>
      </c>
      <c r="AC18" s="261">
        <v>0.59722222222222199</v>
      </c>
      <c r="AD18" s="260">
        <v>2</v>
      </c>
      <c r="AE18" s="262">
        <v>157.68</v>
      </c>
      <c r="AF18" s="262">
        <f t="shared" si="3"/>
        <v>315.36</v>
      </c>
      <c r="AH18" s="260" t="s">
        <v>518</v>
      </c>
      <c r="AI18" s="260" t="s">
        <v>48</v>
      </c>
      <c r="AJ18" s="261">
        <v>0.25</v>
      </c>
      <c r="AK18" s="261">
        <v>0.59722222222222199</v>
      </c>
      <c r="AL18" s="260"/>
      <c r="AM18" s="262">
        <v>157.68</v>
      </c>
      <c r="AN18" s="262">
        <f t="shared" si="4"/>
        <v>0</v>
      </c>
      <c r="AP18" s="260" t="s">
        <v>518</v>
      </c>
      <c r="AQ18" s="260" t="s">
        <v>48</v>
      </c>
      <c r="AR18" s="261">
        <v>0.25</v>
      </c>
      <c r="AS18" s="261">
        <v>0.59722222222222199</v>
      </c>
      <c r="AT18" s="260"/>
      <c r="AU18" s="262">
        <v>157.68</v>
      </c>
      <c r="AV18" s="262">
        <f t="shared" si="5"/>
        <v>0</v>
      </c>
      <c r="AX18" s="260" t="s">
        <v>518</v>
      </c>
      <c r="AY18" s="260" t="s">
        <v>48</v>
      </c>
      <c r="AZ18" s="261">
        <v>0.25</v>
      </c>
      <c r="BA18" s="261">
        <v>0.59722222222222199</v>
      </c>
      <c r="BB18" s="260"/>
      <c r="BC18" s="262">
        <v>157.68</v>
      </c>
      <c r="BD18" s="262">
        <f t="shared" si="6"/>
        <v>0</v>
      </c>
    </row>
    <row r="19" spans="10:56" ht="15.5">
      <c r="J19" s="260" t="s">
        <v>518</v>
      </c>
      <c r="K19" s="260" t="s">
        <v>48</v>
      </c>
      <c r="L19" s="261">
        <v>0.58333333333333337</v>
      </c>
      <c r="M19" s="261">
        <v>0.93055555555555558</v>
      </c>
      <c r="N19" s="260"/>
      <c r="O19" s="262">
        <v>158.96</v>
      </c>
      <c r="P19" s="262">
        <f t="shared" si="1"/>
        <v>0</v>
      </c>
      <c r="R19" s="260" t="s">
        <v>518</v>
      </c>
      <c r="S19" s="260" t="s">
        <v>48</v>
      </c>
      <c r="T19" s="261">
        <v>0.58333333333333337</v>
      </c>
      <c r="U19" s="261">
        <v>0.93055555555555558</v>
      </c>
      <c r="V19" s="260"/>
      <c r="W19" s="262">
        <v>158.96</v>
      </c>
      <c r="X19" s="262">
        <f t="shared" si="2"/>
        <v>0</v>
      </c>
      <c r="Z19" s="260" t="s">
        <v>518</v>
      </c>
      <c r="AA19" s="260" t="s">
        <v>48</v>
      </c>
      <c r="AB19" s="261">
        <v>0.58333333333333337</v>
      </c>
      <c r="AC19" s="261">
        <v>0.93055555555555558</v>
      </c>
      <c r="AD19" s="260"/>
      <c r="AE19" s="262">
        <v>158.96</v>
      </c>
      <c r="AF19" s="262">
        <f t="shared" si="3"/>
        <v>0</v>
      </c>
      <c r="AH19" s="260" t="s">
        <v>518</v>
      </c>
      <c r="AI19" s="260" t="s">
        <v>48</v>
      </c>
      <c r="AJ19" s="261">
        <v>0.58333333333333337</v>
      </c>
      <c r="AK19" s="261">
        <v>0.93055555555555558</v>
      </c>
      <c r="AL19" s="260"/>
      <c r="AM19" s="262">
        <v>158.96</v>
      </c>
      <c r="AN19" s="262">
        <f t="shared" si="4"/>
        <v>0</v>
      </c>
      <c r="AP19" s="260" t="s">
        <v>518</v>
      </c>
      <c r="AQ19" s="260" t="s">
        <v>48</v>
      </c>
      <c r="AR19" s="261">
        <v>0.58333333333333337</v>
      </c>
      <c r="AS19" s="261">
        <v>0.93055555555555558</v>
      </c>
      <c r="AT19" s="260"/>
      <c r="AU19" s="262">
        <v>158.96</v>
      </c>
      <c r="AV19" s="262">
        <f t="shared" si="5"/>
        <v>0</v>
      </c>
      <c r="AX19" s="260" t="s">
        <v>518</v>
      </c>
      <c r="AY19" s="260" t="s">
        <v>48</v>
      </c>
      <c r="AZ19" s="261">
        <v>0.58333333333333337</v>
      </c>
      <c r="BA19" s="261">
        <v>0.93055555555555558</v>
      </c>
      <c r="BB19" s="260"/>
      <c r="BC19" s="262">
        <v>158.96</v>
      </c>
      <c r="BD19" s="262">
        <f t="shared" si="6"/>
        <v>0</v>
      </c>
    </row>
    <row r="20" spans="10:56" ht="15.5">
      <c r="J20" s="260" t="s">
        <v>519</v>
      </c>
      <c r="K20" s="260" t="s">
        <v>48</v>
      </c>
      <c r="L20" s="261">
        <v>0.25</v>
      </c>
      <c r="M20" s="261">
        <v>0.59722222222222199</v>
      </c>
      <c r="N20" s="260"/>
      <c r="O20" s="262">
        <v>157.68</v>
      </c>
      <c r="P20" s="262">
        <f t="shared" si="1"/>
        <v>0</v>
      </c>
      <c r="R20" s="260" t="s">
        <v>519</v>
      </c>
      <c r="S20" s="260" t="s">
        <v>48</v>
      </c>
      <c r="T20" s="261">
        <v>0.25</v>
      </c>
      <c r="U20" s="261">
        <v>0.59722222222222199</v>
      </c>
      <c r="V20" s="260">
        <v>2</v>
      </c>
      <c r="W20" s="262">
        <v>157.68</v>
      </c>
      <c r="X20" s="262">
        <f t="shared" si="2"/>
        <v>315.36</v>
      </c>
      <c r="Z20" s="260" t="s">
        <v>519</v>
      </c>
      <c r="AA20" s="260" t="s">
        <v>48</v>
      </c>
      <c r="AB20" s="261">
        <v>0.25</v>
      </c>
      <c r="AC20" s="261">
        <v>0.59722222222222199</v>
      </c>
      <c r="AD20" s="260"/>
      <c r="AE20" s="262">
        <v>157.68</v>
      </c>
      <c r="AF20" s="262">
        <f t="shared" si="3"/>
        <v>0</v>
      </c>
      <c r="AH20" s="260" t="s">
        <v>519</v>
      </c>
      <c r="AI20" s="260" t="s">
        <v>48</v>
      </c>
      <c r="AJ20" s="261">
        <v>0.25</v>
      </c>
      <c r="AK20" s="261">
        <v>0.59722222222222199</v>
      </c>
      <c r="AL20" s="260"/>
      <c r="AM20" s="262">
        <v>157.68</v>
      </c>
      <c r="AN20" s="262">
        <f t="shared" si="4"/>
        <v>0</v>
      </c>
      <c r="AP20" s="260" t="s">
        <v>519</v>
      </c>
      <c r="AQ20" s="260" t="s">
        <v>48</v>
      </c>
      <c r="AR20" s="261">
        <v>0.25</v>
      </c>
      <c r="AS20" s="261">
        <v>0.59722222222222199</v>
      </c>
      <c r="AT20" s="260"/>
      <c r="AU20" s="262">
        <v>157.68</v>
      </c>
      <c r="AV20" s="262">
        <f t="shared" si="5"/>
        <v>0</v>
      </c>
      <c r="AX20" s="260" t="s">
        <v>519</v>
      </c>
      <c r="AY20" s="260" t="s">
        <v>48</v>
      </c>
      <c r="AZ20" s="261">
        <v>0.25</v>
      </c>
      <c r="BA20" s="261">
        <v>0.59722222222222199</v>
      </c>
      <c r="BB20" s="260"/>
      <c r="BC20" s="262">
        <v>157.68</v>
      </c>
      <c r="BD20" s="262">
        <f t="shared" si="6"/>
        <v>0</v>
      </c>
    </row>
    <row r="21" spans="10:56" ht="15.5">
      <c r="J21" s="260" t="s">
        <v>519</v>
      </c>
      <c r="K21" s="260" t="s">
        <v>48</v>
      </c>
      <c r="L21" s="261">
        <v>0.58333333333333337</v>
      </c>
      <c r="M21" s="261">
        <v>0.93055555555555558</v>
      </c>
      <c r="N21" s="260"/>
      <c r="O21" s="262">
        <v>158.96</v>
      </c>
      <c r="P21" s="262">
        <f t="shared" si="1"/>
        <v>0</v>
      </c>
      <c r="R21" s="260" t="s">
        <v>519</v>
      </c>
      <c r="S21" s="260" t="s">
        <v>48</v>
      </c>
      <c r="T21" s="261">
        <v>0.58333333333333337</v>
      </c>
      <c r="U21" s="261">
        <v>0.93055555555555558</v>
      </c>
      <c r="V21" s="260"/>
      <c r="W21" s="262">
        <v>158.96</v>
      </c>
      <c r="X21" s="262">
        <f t="shared" si="2"/>
        <v>0</v>
      </c>
      <c r="Z21" s="260" t="s">
        <v>519</v>
      </c>
      <c r="AA21" s="260" t="s">
        <v>48</v>
      </c>
      <c r="AB21" s="261">
        <v>0.58333333333333337</v>
      </c>
      <c r="AC21" s="261">
        <v>0.93055555555555558</v>
      </c>
      <c r="AD21" s="260"/>
      <c r="AE21" s="262">
        <v>158.96</v>
      </c>
      <c r="AF21" s="262">
        <f t="shared" si="3"/>
        <v>0</v>
      </c>
      <c r="AH21" s="260" t="s">
        <v>519</v>
      </c>
      <c r="AI21" s="260" t="s">
        <v>48</v>
      </c>
      <c r="AJ21" s="261">
        <v>0.58333333333333337</v>
      </c>
      <c r="AK21" s="261">
        <v>0.93055555555555558</v>
      </c>
      <c r="AL21" s="260"/>
      <c r="AM21" s="262">
        <v>158.96</v>
      </c>
      <c r="AN21" s="262">
        <f t="shared" si="4"/>
        <v>0</v>
      </c>
      <c r="AP21" s="260" t="s">
        <v>519</v>
      </c>
      <c r="AQ21" s="260" t="s">
        <v>48</v>
      </c>
      <c r="AR21" s="261">
        <v>0.58333333333333337</v>
      </c>
      <c r="AS21" s="261">
        <v>0.93055555555555558</v>
      </c>
      <c r="AT21" s="260"/>
      <c r="AU21" s="262">
        <v>158.96</v>
      </c>
      <c r="AV21" s="262">
        <f t="shared" si="5"/>
        <v>0</v>
      </c>
      <c r="AX21" s="260" t="s">
        <v>519</v>
      </c>
      <c r="AY21" s="260" t="s">
        <v>48</v>
      </c>
      <c r="AZ21" s="261">
        <v>0.58333333333333337</v>
      </c>
      <c r="BA21" s="261">
        <v>0.93055555555555558</v>
      </c>
      <c r="BB21" s="260"/>
      <c r="BC21" s="262">
        <v>158.96</v>
      </c>
      <c r="BD21" s="262">
        <f t="shared" si="6"/>
        <v>0</v>
      </c>
    </row>
    <row r="22" spans="10:56" ht="15.5">
      <c r="J22" s="260" t="s">
        <v>520</v>
      </c>
      <c r="K22" s="260" t="s">
        <v>48</v>
      </c>
      <c r="L22" s="261">
        <v>0.25</v>
      </c>
      <c r="M22" s="261">
        <v>0.59722222222222199</v>
      </c>
      <c r="N22" s="260"/>
      <c r="O22" s="262">
        <v>157.68</v>
      </c>
      <c r="P22" s="262">
        <f t="shared" si="1"/>
        <v>0</v>
      </c>
      <c r="R22" s="260" t="s">
        <v>520</v>
      </c>
      <c r="S22" s="260" t="s">
        <v>48</v>
      </c>
      <c r="T22" s="261">
        <v>0.25</v>
      </c>
      <c r="U22" s="261">
        <v>0.59722222222222199</v>
      </c>
      <c r="V22" s="260"/>
      <c r="W22" s="262">
        <v>157.68</v>
      </c>
      <c r="X22" s="262">
        <f t="shared" si="2"/>
        <v>0</v>
      </c>
      <c r="Z22" s="260" t="s">
        <v>520</v>
      </c>
      <c r="AA22" s="260" t="s">
        <v>48</v>
      </c>
      <c r="AB22" s="261">
        <v>0.25</v>
      </c>
      <c r="AC22" s="261">
        <v>0.59722222222222199</v>
      </c>
      <c r="AD22" s="260"/>
      <c r="AE22" s="262">
        <v>157.68</v>
      </c>
      <c r="AF22" s="262">
        <f t="shared" si="3"/>
        <v>0</v>
      </c>
      <c r="AH22" s="260" t="s">
        <v>520</v>
      </c>
      <c r="AI22" s="260" t="s">
        <v>48</v>
      </c>
      <c r="AJ22" s="261">
        <v>0.25</v>
      </c>
      <c r="AK22" s="261">
        <v>0.59722222222222199</v>
      </c>
      <c r="AL22" s="260"/>
      <c r="AM22" s="262">
        <v>157.68</v>
      </c>
      <c r="AN22" s="262">
        <f t="shared" si="4"/>
        <v>0</v>
      </c>
      <c r="AP22" s="260" t="s">
        <v>520</v>
      </c>
      <c r="AQ22" s="260" t="s">
        <v>48</v>
      </c>
      <c r="AR22" s="261">
        <v>0.25</v>
      </c>
      <c r="AS22" s="261">
        <v>0.59722222222222199</v>
      </c>
      <c r="AT22" s="260"/>
      <c r="AU22" s="262">
        <v>157.68</v>
      </c>
      <c r="AV22" s="262">
        <f t="shared" si="5"/>
        <v>0</v>
      </c>
      <c r="AX22" s="260" t="s">
        <v>520</v>
      </c>
      <c r="AY22" s="260" t="s">
        <v>48</v>
      </c>
      <c r="AZ22" s="261">
        <v>0.25</v>
      </c>
      <c r="BA22" s="261">
        <v>0.59722222222222199</v>
      </c>
      <c r="BB22" s="260"/>
      <c r="BC22" s="262">
        <v>157.68</v>
      </c>
      <c r="BD22" s="262">
        <f t="shared" si="6"/>
        <v>0</v>
      </c>
    </row>
    <row r="23" spans="10:56" ht="15.5">
      <c r="J23" s="260" t="s">
        <v>520</v>
      </c>
      <c r="K23" s="260" t="s">
        <v>48</v>
      </c>
      <c r="L23" s="261">
        <v>0.58333333333333337</v>
      </c>
      <c r="M23" s="261">
        <v>0.93055555555555558</v>
      </c>
      <c r="N23" s="260"/>
      <c r="O23" s="262">
        <v>158.96</v>
      </c>
      <c r="P23" s="262">
        <f t="shared" si="1"/>
        <v>0</v>
      </c>
      <c r="R23" s="260" t="s">
        <v>520</v>
      </c>
      <c r="S23" s="260" t="s">
        <v>48</v>
      </c>
      <c r="T23" s="261">
        <v>0.58333333333333337</v>
      </c>
      <c r="U23" s="261">
        <v>0.93055555555555558</v>
      </c>
      <c r="V23" s="260"/>
      <c r="W23" s="262">
        <v>158.96</v>
      </c>
      <c r="X23" s="262">
        <f t="shared" si="2"/>
        <v>0</v>
      </c>
      <c r="Z23" s="260" t="s">
        <v>520</v>
      </c>
      <c r="AA23" s="260" t="s">
        <v>48</v>
      </c>
      <c r="AB23" s="261">
        <v>0.58333333333333337</v>
      </c>
      <c r="AC23" s="261">
        <v>0.93055555555555558</v>
      </c>
      <c r="AD23" s="260"/>
      <c r="AE23" s="262">
        <v>158.96</v>
      </c>
      <c r="AF23" s="262">
        <f t="shared" si="3"/>
        <v>0</v>
      </c>
      <c r="AH23" s="260" t="s">
        <v>520</v>
      </c>
      <c r="AI23" s="260" t="s">
        <v>48</v>
      </c>
      <c r="AJ23" s="261">
        <v>0.58333333333333337</v>
      </c>
      <c r="AK23" s="261">
        <v>0.93055555555555558</v>
      </c>
      <c r="AL23" s="260"/>
      <c r="AM23" s="262">
        <v>158.96</v>
      </c>
      <c r="AN23" s="262">
        <f t="shared" si="4"/>
        <v>0</v>
      </c>
      <c r="AP23" s="260" t="s">
        <v>520</v>
      </c>
      <c r="AQ23" s="260" t="s">
        <v>48</v>
      </c>
      <c r="AR23" s="261">
        <v>0.58333333333333337</v>
      </c>
      <c r="AS23" s="261">
        <v>0.93055555555555558</v>
      </c>
      <c r="AT23" s="260"/>
      <c r="AU23" s="262">
        <v>158.96</v>
      </c>
      <c r="AV23" s="262">
        <f t="shared" si="5"/>
        <v>0</v>
      </c>
      <c r="AX23" s="260" t="s">
        <v>520</v>
      </c>
      <c r="AY23" s="260" t="s">
        <v>48</v>
      </c>
      <c r="AZ23" s="261">
        <v>0.58333333333333337</v>
      </c>
      <c r="BA23" s="261">
        <v>0.93055555555555558</v>
      </c>
      <c r="BB23" s="260"/>
      <c r="BC23" s="262">
        <v>158.96</v>
      </c>
      <c r="BD23" s="262">
        <f t="shared" si="6"/>
        <v>0</v>
      </c>
    </row>
    <row r="24" spans="10:56" ht="31">
      <c r="J24" s="260" t="s">
        <v>521</v>
      </c>
      <c r="K24" s="260" t="s">
        <v>48</v>
      </c>
      <c r="L24" s="261">
        <v>0.25</v>
      </c>
      <c r="M24" s="261">
        <v>0.59722222222222199</v>
      </c>
      <c r="N24" s="260"/>
      <c r="O24" s="262">
        <v>157.68</v>
      </c>
      <c r="P24" s="262">
        <f t="shared" si="1"/>
        <v>0</v>
      </c>
      <c r="R24" s="260" t="s">
        <v>521</v>
      </c>
      <c r="S24" s="260" t="s">
        <v>48</v>
      </c>
      <c r="T24" s="261">
        <v>0.25</v>
      </c>
      <c r="U24" s="261">
        <v>0.59722222222222199</v>
      </c>
      <c r="V24" s="260"/>
      <c r="W24" s="262">
        <v>157.68</v>
      </c>
      <c r="X24" s="262">
        <f t="shared" si="2"/>
        <v>0</v>
      </c>
      <c r="Z24" s="260" t="s">
        <v>521</v>
      </c>
      <c r="AA24" s="260" t="s">
        <v>48</v>
      </c>
      <c r="AB24" s="261">
        <v>0.25</v>
      </c>
      <c r="AC24" s="261">
        <v>0.59722222222222199</v>
      </c>
      <c r="AD24" s="260"/>
      <c r="AE24" s="262">
        <v>157.68</v>
      </c>
      <c r="AF24" s="262">
        <f t="shared" si="3"/>
        <v>0</v>
      </c>
      <c r="AH24" s="260" t="s">
        <v>521</v>
      </c>
      <c r="AI24" s="260" t="s">
        <v>48</v>
      </c>
      <c r="AJ24" s="261">
        <v>0.25</v>
      </c>
      <c r="AK24" s="261">
        <v>0.59722222222222199</v>
      </c>
      <c r="AL24" s="260"/>
      <c r="AM24" s="262">
        <v>157.68</v>
      </c>
      <c r="AN24" s="262">
        <f t="shared" si="4"/>
        <v>0</v>
      </c>
      <c r="AP24" s="260" t="s">
        <v>521</v>
      </c>
      <c r="AQ24" s="260" t="s">
        <v>48</v>
      </c>
      <c r="AR24" s="261">
        <v>0.25</v>
      </c>
      <c r="AS24" s="261">
        <v>0.59722222222222199</v>
      </c>
      <c r="AT24" s="260"/>
      <c r="AU24" s="262">
        <v>157.68</v>
      </c>
      <c r="AV24" s="262">
        <f t="shared" si="5"/>
        <v>0</v>
      </c>
      <c r="AX24" s="260" t="s">
        <v>521</v>
      </c>
      <c r="AY24" s="260" t="s">
        <v>48</v>
      </c>
      <c r="AZ24" s="261">
        <v>0.25</v>
      </c>
      <c r="BA24" s="261">
        <v>0.59722222222222199</v>
      </c>
      <c r="BB24" s="260"/>
      <c r="BC24" s="262">
        <v>157.68</v>
      </c>
      <c r="BD24" s="262">
        <f t="shared" si="6"/>
        <v>0</v>
      </c>
    </row>
    <row r="25" spans="10:56" ht="31">
      <c r="J25" s="260" t="s">
        <v>521</v>
      </c>
      <c r="K25" s="260" t="s">
        <v>48</v>
      </c>
      <c r="L25" s="261">
        <v>0.58333333333333337</v>
      </c>
      <c r="M25" s="261">
        <v>0.93055555555555558</v>
      </c>
      <c r="N25" s="260"/>
      <c r="O25" s="262">
        <v>158.96</v>
      </c>
      <c r="P25" s="262">
        <f t="shared" si="1"/>
        <v>0</v>
      </c>
      <c r="R25" s="260" t="s">
        <v>521</v>
      </c>
      <c r="S25" s="260" t="s">
        <v>48</v>
      </c>
      <c r="T25" s="261">
        <v>0.58333333333333337</v>
      </c>
      <c r="U25" s="261">
        <v>0.93055555555555558</v>
      </c>
      <c r="V25" s="260"/>
      <c r="W25" s="262">
        <v>158.96</v>
      </c>
      <c r="X25" s="262">
        <f t="shared" si="2"/>
        <v>0</v>
      </c>
      <c r="Z25" s="260" t="s">
        <v>521</v>
      </c>
      <c r="AA25" s="260" t="s">
        <v>48</v>
      </c>
      <c r="AB25" s="261">
        <v>0.58333333333333337</v>
      </c>
      <c r="AC25" s="261">
        <v>0.93055555555555558</v>
      </c>
      <c r="AD25" s="260"/>
      <c r="AE25" s="262">
        <v>158.96</v>
      </c>
      <c r="AF25" s="262">
        <f t="shared" si="3"/>
        <v>0</v>
      </c>
      <c r="AH25" s="260" t="s">
        <v>521</v>
      </c>
      <c r="AI25" s="260" t="s">
        <v>48</v>
      </c>
      <c r="AJ25" s="261">
        <v>0.58333333333333337</v>
      </c>
      <c r="AK25" s="261">
        <v>0.93055555555555558</v>
      </c>
      <c r="AL25" s="260"/>
      <c r="AM25" s="262">
        <v>158.96</v>
      </c>
      <c r="AN25" s="262">
        <f t="shared" si="4"/>
        <v>0</v>
      </c>
      <c r="AP25" s="260" t="s">
        <v>521</v>
      </c>
      <c r="AQ25" s="260" t="s">
        <v>48</v>
      </c>
      <c r="AR25" s="261">
        <v>0.58333333333333337</v>
      </c>
      <c r="AS25" s="261">
        <v>0.93055555555555558</v>
      </c>
      <c r="AT25" s="260"/>
      <c r="AU25" s="262">
        <v>158.96</v>
      </c>
      <c r="AV25" s="262">
        <f t="shared" si="5"/>
        <v>0</v>
      </c>
      <c r="AX25" s="260" t="s">
        <v>521</v>
      </c>
      <c r="AY25" s="260" t="s">
        <v>48</v>
      </c>
      <c r="AZ25" s="261">
        <v>0.58333333333333337</v>
      </c>
      <c r="BA25" s="261">
        <v>0.93055555555555558</v>
      </c>
      <c r="BB25" s="260"/>
      <c r="BC25" s="262">
        <v>158.96</v>
      </c>
      <c r="BD25" s="262">
        <f t="shared" si="6"/>
        <v>0</v>
      </c>
    </row>
    <row r="26" spans="10:56" ht="15.5">
      <c r="J26" s="260" t="s">
        <v>522</v>
      </c>
      <c r="K26" s="260" t="s">
        <v>48</v>
      </c>
      <c r="L26" s="261">
        <v>0.91666666666666663</v>
      </c>
      <c r="M26" s="261">
        <v>0.2638888888888889</v>
      </c>
      <c r="N26" s="260"/>
      <c r="O26" s="262">
        <v>189.03</v>
      </c>
      <c r="P26" s="262">
        <f t="shared" si="1"/>
        <v>0</v>
      </c>
      <c r="R26" s="260" t="s">
        <v>522</v>
      </c>
      <c r="S26" s="260" t="s">
        <v>48</v>
      </c>
      <c r="T26" s="261">
        <v>0.91666666666666663</v>
      </c>
      <c r="U26" s="261">
        <v>0.2638888888888889</v>
      </c>
      <c r="V26" s="260"/>
      <c r="W26" s="262">
        <v>189.03</v>
      </c>
      <c r="X26" s="262">
        <f t="shared" si="2"/>
        <v>0</v>
      </c>
      <c r="Z26" s="260" t="s">
        <v>522</v>
      </c>
      <c r="AA26" s="260" t="s">
        <v>48</v>
      </c>
      <c r="AB26" s="261">
        <v>0.91666666666666663</v>
      </c>
      <c r="AC26" s="261">
        <v>0.2638888888888889</v>
      </c>
      <c r="AD26" s="260"/>
      <c r="AE26" s="262">
        <v>189.03</v>
      </c>
      <c r="AF26" s="262">
        <f t="shared" si="3"/>
        <v>0</v>
      </c>
      <c r="AH26" s="260" t="s">
        <v>522</v>
      </c>
      <c r="AI26" s="260" t="s">
        <v>48</v>
      </c>
      <c r="AJ26" s="261">
        <v>0.91666666666666663</v>
      </c>
      <c r="AK26" s="261">
        <v>0.2638888888888889</v>
      </c>
      <c r="AL26" s="260"/>
      <c r="AM26" s="262">
        <v>189.03</v>
      </c>
      <c r="AN26" s="262">
        <f t="shared" si="4"/>
        <v>0</v>
      </c>
      <c r="AP26" s="260" t="s">
        <v>522</v>
      </c>
      <c r="AQ26" s="260" t="s">
        <v>48</v>
      </c>
      <c r="AR26" s="261">
        <v>0.91666666666666663</v>
      </c>
      <c r="AS26" s="261">
        <v>0.2638888888888889</v>
      </c>
      <c r="AT26" s="260"/>
      <c r="AU26" s="262">
        <v>189.03</v>
      </c>
      <c r="AV26" s="262">
        <f t="shared" si="5"/>
        <v>0</v>
      </c>
      <c r="AX26" s="260" t="s">
        <v>522</v>
      </c>
      <c r="AY26" s="260" t="s">
        <v>48</v>
      </c>
      <c r="AZ26" s="261">
        <v>0.91666666666666663</v>
      </c>
      <c r="BA26" s="261">
        <v>0.2638888888888889</v>
      </c>
      <c r="BB26" s="260"/>
      <c r="BC26" s="262">
        <v>189.03</v>
      </c>
      <c r="BD26" s="262">
        <f t="shared" si="6"/>
        <v>0</v>
      </c>
    </row>
    <row r="27" spans="10:56" ht="15.5">
      <c r="J27" s="260" t="s">
        <v>523</v>
      </c>
      <c r="K27" s="260" t="s">
        <v>48</v>
      </c>
      <c r="L27" s="261">
        <v>0.91666666666666663</v>
      </c>
      <c r="M27" s="261">
        <v>0.2638888888888889</v>
      </c>
      <c r="N27" s="260">
        <v>2</v>
      </c>
      <c r="O27" s="262">
        <v>189.03</v>
      </c>
      <c r="P27" s="262">
        <f t="shared" si="1"/>
        <v>378.06</v>
      </c>
      <c r="R27" s="260" t="s">
        <v>523</v>
      </c>
      <c r="S27" s="260" t="s">
        <v>48</v>
      </c>
      <c r="T27" s="261">
        <v>0.91666666666666663</v>
      </c>
      <c r="U27" s="261">
        <v>0.2638888888888889</v>
      </c>
      <c r="V27" s="260"/>
      <c r="W27" s="262">
        <v>189.03</v>
      </c>
      <c r="X27" s="262">
        <f t="shared" si="2"/>
        <v>0</v>
      </c>
      <c r="Z27" s="260" t="s">
        <v>523</v>
      </c>
      <c r="AA27" s="260" t="s">
        <v>48</v>
      </c>
      <c r="AB27" s="261">
        <v>0.91666666666666663</v>
      </c>
      <c r="AC27" s="261">
        <v>0.2638888888888889</v>
      </c>
      <c r="AD27" s="260"/>
      <c r="AE27" s="262">
        <v>189.03</v>
      </c>
      <c r="AF27" s="262">
        <f t="shared" si="3"/>
        <v>0</v>
      </c>
      <c r="AH27" s="260" t="s">
        <v>523</v>
      </c>
      <c r="AI27" s="260" t="s">
        <v>48</v>
      </c>
      <c r="AJ27" s="261">
        <v>0.91666666666666663</v>
      </c>
      <c r="AK27" s="261">
        <v>0.2638888888888889</v>
      </c>
      <c r="AL27" s="260">
        <v>2</v>
      </c>
      <c r="AM27" s="262">
        <v>189.03</v>
      </c>
      <c r="AN27" s="262">
        <f t="shared" si="4"/>
        <v>378.06</v>
      </c>
      <c r="AP27" s="260" t="s">
        <v>523</v>
      </c>
      <c r="AQ27" s="260" t="s">
        <v>48</v>
      </c>
      <c r="AR27" s="261">
        <v>0.91666666666666663</v>
      </c>
      <c r="AS27" s="261">
        <v>0.2638888888888889</v>
      </c>
      <c r="AT27" s="260"/>
      <c r="AU27" s="262">
        <v>189.03</v>
      </c>
      <c r="AV27" s="262">
        <f t="shared" si="5"/>
        <v>0</v>
      </c>
      <c r="AX27" s="260" t="s">
        <v>523</v>
      </c>
      <c r="AY27" s="260" t="s">
        <v>48</v>
      </c>
      <c r="AZ27" s="261">
        <v>0.91666666666666663</v>
      </c>
      <c r="BA27" s="261">
        <v>0.2638888888888889</v>
      </c>
      <c r="BB27" s="260"/>
      <c r="BC27" s="262">
        <v>189.03</v>
      </c>
      <c r="BD27" s="262">
        <f t="shared" si="6"/>
        <v>0</v>
      </c>
    </row>
    <row r="28" spans="10:56" ht="15.5">
      <c r="J28" s="260" t="s">
        <v>524</v>
      </c>
      <c r="K28" s="260" t="s">
        <v>48</v>
      </c>
      <c r="L28" s="261">
        <v>0.91666666666666663</v>
      </c>
      <c r="M28" s="261">
        <v>0.2638888888888889</v>
      </c>
      <c r="N28" s="260"/>
      <c r="O28" s="262">
        <v>189.03</v>
      </c>
      <c r="P28" s="262">
        <f t="shared" si="1"/>
        <v>0</v>
      </c>
      <c r="R28" s="260" t="s">
        <v>524</v>
      </c>
      <c r="S28" s="260" t="s">
        <v>48</v>
      </c>
      <c r="T28" s="261">
        <v>0.91666666666666663</v>
      </c>
      <c r="U28" s="261">
        <v>0.2638888888888889</v>
      </c>
      <c r="V28" s="260"/>
      <c r="W28" s="262">
        <v>189.03</v>
      </c>
      <c r="X28" s="262">
        <f t="shared" si="2"/>
        <v>0</v>
      </c>
      <c r="Z28" s="260" t="s">
        <v>524</v>
      </c>
      <c r="AA28" s="260" t="s">
        <v>48</v>
      </c>
      <c r="AB28" s="261">
        <v>0.91666666666666663</v>
      </c>
      <c r="AC28" s="261">
        <v>0.2638888888888889</v>
      </c>
      <c r="AD28" s="260">
        <v>3</v>
      </c>
      <c r="AE28" s="262">
        <v>189.03</v>
      </c>
      <c r="AF28" s="262">
        <f t="shared" si="3"/>
        <v>567.09</v>
      </c>
      <c r="AH28" s="260" t="s">
        <v>524</v>
      </c>
      <c r="AI28" s="260" t="s">
        <v>48</v>
      </c>
      <c r="AJ28" s="261">
        <v>0.91666666666666663</v>
      </c>
      <c r="AK28" s="261">
        <v>0.2638888888888889</v>
      </c>
      <c r="AL28" s="260"/>
      <c r="AM28" s="262">
        <v>189.03</v>
      </c>
      <c r="AN28" s="262">
        <f t="shared" si="4"/>
        <v>0</v>
      </c>
      <c r="AP28" s="260" t="s">
        <v>524</v>
      </c>
      <c r="AQ28" s="260" t="s">
        <v>48</v>
      </c>
      <c r="AR28" s="261">
        <v>0.91666666666666663</v>
      </c>
      <c r="AS28" s="261">
        <v>0.2638888888888889</v>
      </c>
      <c r="AT28" s="260">
        <v>11</v>
      </c>
      <c r="AU28" s="262">
        <v>189.03</v>
      </c>
      <c r="AV28" s="262">
        <f t="shared" si="5"/>
        <v>2079.33</v>
      </c>
      <c r="AX28" s="260" t="s">
        <v>524</v>
      </c>
      <c r="AY28" s="260" t="s">
        <v>48</v>
      </c>
      <c r="AZ28" s="261">
        <v>0.91666666666666663</v>
      </c>
      <c r="BA28" s="261">
        <v>0.2638888888888889</v>
      </c>
      <c r="BB28" s="260">
        <v>3</v>
      </c>
      <c r="BC28" s="262">
        <v>189.03</v>
      </c>
      <c r="BD28" s="262">
        <f t="shared" si="6"/>
        <v>567.09</v>
      </c>
    </row>
    <row r="29" spans="10:56" ht="15.5">
      <c r="J29" s="260" t="s">
        <v>524</v>
      </c>
      <c r="K29" s="260" t="s">
        <v>22</v>
      </c>
      <c r="L29" s="261">
        <v>0.25</v>
      </c>
      <c r="M29" s="261">
        <v>0.59722222222222199</v>
      </c>
      <c r="N29" s="260"/>
      <c r="O29" s="262">
        <v>156.99</v>
      </c>
      <c r="P29" s="262">
        <f t="shared" si="1"/>
        <v>0</v>
      </c>
      <c r="R29" s="260" t="s">
        <v>524</v>
      </c>
      <c r="S29" s="260" t="s">
        <v>22</v>
      </c>
      <c r="T29" s="261">
        <v>0.25</v>
      </c>
      <c r="U29" s="261">
        <v>0.59722222222222199</v>
      </c>
      <c r="V29" s="260"/>
      <c r="W29" s="262">
        <v>156.99</v>
      </c>
      <c r="X29" s="262">
        <f t="shared" si="2"/>
        <v>0</v>
      </c>
      <c r="Z29" s="260" t="s">
        <v>524</v>
      </c>
      <c r="AA29" s="260" t="s">
        <v>22</v>
      </c>
      <c r="AB29" s="261">
        <v>0.25</v>
      </c>
      <c r="AC29" s="261">
        <v>0.59722222222222199</v>
      </c>
      <c r="AD29" s="260"/>
      <c r="AE29" s="262">
        <v>156.99</v>
      </c>
      <c r="AF29" s="262">
        <f t="shared" si="3"/>
        <v>0</v>
      </c>
      <c r="AH29" s="260" t="s">
        <v>524</v>
      </c>
      <c r="AI29" s="260" t="s">
        <v>22</v>
      </c>
      <c r="AJ29" s="261">
        <v>0.25</v>
      </c>
      <c r="AK29" s="261">
        <v>0.59722222222222199</v>
      </c>
      <c r="AL29" s="260"/>
      <c r="AM29" s="262">
        <v>156.99</v>
      </c>
      <c r="AN29" s="262">
        <f t="shared" si="4"/>
        <v>0</v>
      </c>
      <c r="AP29" s="260" t="s">
        <v>524</v>
      </c>
      <c r="AQ29" s="260" t="s">
        <v>22</v>
      </c>
      <c r="AR29" s="261">
        <v>0.25</v>
      </c>
      <c r="AS29" s="261">
        <v>0.59722222222222199</v>
      </c>
      <c r="AT29" s="260"/>
      <c r="AU29" s="262">
        <v>156.99</v>
      </c>
      <c r="AV29" s="262">
        <f t="shared" si="5"/>
        <v>0</v>
      </c>
      <c r="AX29" s="260" t="s">
        <v>524</v>
      </c>
      <c r="AY29" s="260" t="s">
        <v>22</v>
      </c>
      <c r="AZ29" s="261">
        <v>0.25</v>
      </c>
      <c r="BA29" s="261">
        <v>0.59722222222222199</v>
      </c>
      <c r="BB29" s="260"/>
      <c r="BC29" s="262">
        <v>156.99</v>
      </c>
      <c r="BD29" s="262">
        <f t="shared" si="6"/>
        <v>0</v>
      </c>
    </row>
    <row r="30" spans="10:56" ht="15.5">
      <c r="J30" s="260" t="s">
        <v>525</v>
      </c>
      <c r="K30" s="260" t="s">
        <v>22</v>
      </c>
      <c r="L30" s="261">
        <v>0.25</v>
      </c>
      <c r="M30" s="261">
        <v>0.59722222222222199</v>
      </c>
      <c r="N30" s="260"/>
      <c r="O30" s="262">
        <v>137.36000000000001</v>
      </c>
      <c r="P30" s="262">
        <f t="shared" si="1"/>
        <v>0</v>
      </c>
      <c r="R30" s="260" t="s">
        <v>525</v>
      </c>
      <c r="S30" s="260" t="s">
        <v>22</v>
      </c>
      <c r="T30" s="261">
        <v>0.25</v>
      </c>
      <c r="U30" s="261">
        <v>0.59722222222222199</v>
      </c>
      <c r="V30" s="260"/>
      <c r="W30" s="262">
        <v>137.36000000000001</v>
      </c>
      <c r="X30" s="262">
        <f t="shared" si="2"/>
        <v>0</v>
      </c>
      <c r="Z30" s="260" t="s">
        <v>525</v>
      </c>
      <c r="AA30" s="260" t="s">
        <v>22</v>
      </c>
      <c r="AB30" s="261">
        <v>0.25</v>
      </c>
      <c r="AC30" s="261">
        <v>0.59722222222222199</v>
      </c>
      <c r="AD30" s="260"/>
      <c r="AE30" s="262">
        <v>137.36000000000001</v>
      </c>
      <c r="AF30" s="262">
        <f t="shared" si="3"/>
        <v>0</v>
      </c>
      <c r="AH30" s="260" t="s">
        <v>525</v>
      </c>
      <c r="AI30" s="260" t="s">
        <v>22</v>
      </c>
      <c r="AJ30" s="261">
        <v>0.25</v>
      </c>
      <c r="AK30" s="261">
        <v>0.59722222222222199</v>
      </c>
      <c r="AL30" s="260"/>
      <c r="AM30" s="262">
        <v>137.36000000000001</v>
      </c>
      <c r="AN30" s="262">
        <f t="shared" si="4"/>
        <v>0</v>
      </c>
      <c r="AP30" s="260" t="s">
        <v>525</v>
      </c>
      <c r="AQ30" s="260" t="s">
        <v>22</v>
      </c>
      <c r="AR30" s="261">
        <v>0.25</v>
      </c>
      <c r="AS30" s="261">
        <v>0.59722222222222199</v>
      </c>
      <c r="AT30" s="260"/>
      <c r="AU30" s="262">
        <v>137.36000000000001</v>
      </c>
      <c r="AV30" s="262">
        <f t="shared" si="5"/>
        <v>0</v>
      </c>
      <c r="AX30" s="260" t="s">
        <v>525</v>
      </c>
      <c r="AY30" s="260" t="s">
        <v>22</v>
      </c>
      <c r="AZ30" s="261">
        <v>0.25</v>
      </c>
      <c r="BA30" s="261">
        <v>0.59722222222222199</v>
      </c>
      <c r="BB30" s="260"/>
      <c r="BC30" s="262">
        <v>137.36000000000001</v>
      </c>
      <c r="BD30" s="262">
        <f t="shared" si="6"/>
        <v>0</v>
      </c>
    </row>
    <row r="31" spans="10:56" ht="15.5">
      <c r="J31" s="260" t="s">
        <v>526</v>
      </c>
      <c r="K31" s="260" t="s">
        <v>48</v>
      </c>
      <c r="L31" s="261">
        <v>0.25</v>
      </c>
      <c r="M31" s="261">
        <v>0.59722222222222199</v>
      </c>
      <c r="N31" s="260"/>
      <c r="O31" s="262">
        <v>157.68</v>
      </c>
      <c r="P31" s="262">
        <f t="shared" si="1"/>
        <v>0</v>
      </c>
      <c r="R31" s="260" t="s">
        <v>526</v>
      </c>
      <c r="S31" s="260" t="s">
        <v>48</v>
      </c>
      <c r="T31" s="261">
        <v>0.25</v>
      </c>
      <c r="U31" s="261">
        <v>0.59722222222222199</v>
      </c>
      <c r="V31" s="260"/>
      <c r="W31" s="262">
        <v>157.68</v>
      </c>
      <c r="X31" s="262">
        <f t="shared" si="2"/>
        <v>0</v>
      </c>
      <c r="Z31" s="260" t="s">
        <v>526</v>
      </c>
      <c r="AA31" s="260" t="s">
        <v>48</v>
      </c>
      <c r="AB31" s="261">
        <v>0.25</v>
      </c>
      <c r="AC31" s="261">
        <v>0.59722222222222199</v>
      </c>
      <c r="AD31" s="260"/>
      <c r="AE31" s="262">
        <v>157.68</v>
      </c>
      <c r="AF31" s="262">
        <f t="shared" si="3"/>
        <v>0</v>
      </c>
      <c r="AH31" s="260" t="s">
        <v>526</v>
      </c>
      <c r="AI31" s="260" t="s">
        <v>48</v>
      </c>
      <c r="AJ31" s="261">
        <v>0.25</v>
      </c>
      <c r="AK31" s="261">
        <v>0.59722222222222199</v>
      </c>
      <c r="AL31" s="260"/>
      <c r="AM31" s="262">
        <v>157.68</v>
      </c>
      <c r="AN31" s="262">
        <f t="shared" si="4"/>
        <v>0</v>
      </c>
      <c r="AP31" s="260" t="s">
        <v>526</v>
      </c>
      <c r="AQ31" s="260" t="s">
        <v>48</v>
      </c>
      <c r="AR31" s="261">
        <v>0.25</v>
      </c>
      <c r="AS31" s="261">
        <v>0.59722222222222199</v>
      </c>
      <c r="AT31" s="260"/>
      <c r="AU31" s="262">
        <v>157.68</v>
      </c>
      <c r="AV31" s="262">
        <f t="shared" si="5"/>
        <v>0</v>
      </c>
      <c r="AX31" s="260" t="s">
        <v>526</v>
      </c>
      <c r="AY31" s="260" t="s">
        <v>48</v>
      </c>
      <c r="AZ31" s="261">
        <v>0.25</v>
      </c>
      <c r="BA31" s="261">
        <v>0.59722222222222199</v>
      </c>
      <c r="BB31" s="260"/>
      <c r="BC31" s="262">
        <v>157.68</v>
      </c>
      <c r="BD31" s="262">
        <f t="shared" si="6"/>
        <v>0</v>
      </c>
    </row>
    <row r="32" spans="10:56" ht="15.5">
      <c r="J32" s="260" t="s">
        <v>526</v>
      </c>
      <c r="K32" s="260" t="s">
        <v>48</v>
      </c>
      <c r="L32" s="261">
        <v>0.58333333333333337</v>
      </c>
      <c r="M32" s="261">
        <v>0.93055555555555558</v>
      </c>
      <c r="N32" s="260">
        <v>2</v>
      </c>
      <c r="O32" s="262">
        <v>158.96</v>
      </c>
      <c r="P32" s="262">
        <f t="shared" si="1"/>
        <v>317.92</v>
      </c>
      <c r="R32" s="260" t="s">
        <v>526</v>
      </c>
      <c r="S32" s="260" t="s">
        <v>48</v>
      </c>
      <c r="T32" s="261">
        <v>0.58333333333333337</v>
      </c>
      <c r="U32" s="261">
        <v>0.93055555555555558</v>
      </c>
      <c r="V32" s="260"/>
      <c r="W32" s="262">
        <v>158.96</v>
      </c>
      <c r="X32" s="262">
        <f t="shared" si="2"/>
        <v>0</v>
      </c>
      <c r="Z32" s="260" t="s">
        <v>526</v>
      </c>
      <c r="AA32" s="260" t="s">
        <v>48</v>
      </c>
      <c r="AB32" s="261">
        <v>0.58333333333333337</v>
      </c>
      <c r="AC32" s="261">
        <v>0.93055555555555558</v>
      </c>
      <c r="AD32" s="260">
        <v>3</v>
      </c>
      <c r="AE32" s="262">
        <v>158.96</v>
      </c>
      <c r="AF32" s="262">
        <f t="shared" si="3"/>
        <v>476.88</v>
      </c>
      <c r="AH32" s="260" t="s">
        <v>526</v>
      </c>
      <c r="AI32" s="260" t="s">
        <v>48</v>
      </c>
      <c r="AJ32" s="261">
        <v>0.58333333333333337</v>
      </c>
      <c r="AK32" s="261">
        <v>0.93055555555555558</v>
      </c>
      <c r="AL32" s="260">
        <v>7</v>
      </c>
      <c r="AM32" s="262">
        <v>158.96</v>
      </c>
      <c r="AN32" s="262">
        <f t="shared" si="4"/>
        <v>1112.72</v>
      </c>
      <c r="AP32" s="260" t="s">
        <v>526</v>
      </c>
      <c r="AQ32" s="260" t="s">
        <v>48</v>
      </c>
      <c r="AR32" s="261">
        <v>0.58333333333333337</v>
      </c>
      <c r="AS32" s="261">
        <v>0.93055555555555558</v>
      </c>
      <c r="AT32" s="260"/>
      <c r="AU32" s="262">
        <v>158.96</v>
      </c>
      <c r="AV32" s="262">
        <f t="shared" si="5"/>
        <v>0</v>
      </c>
      <c r="AX32" s="260" t="s">
        <v>526</v>
      </c>
      <c r="AY32" s="260" t="s">
        <v>48</v>
      </c>
      <c r="AZ32" s="261">
        <v>0.58333333333333337</v>
      </c>
      <c r="BA32" s="261">
        <v>0.93055555555555558</v>
      </c>
      <c r="BB32" s="260">
        <v>6</v>
      </c>
      <c r="BC32" s="262">
        <v>158.96</v>
      </c>
      <c r="BD32" s="262">
        <f t="shared" si="6"/>
        <v>953.76</v>
      </c>
    </row>
    <row r="33" spans="10:56" ht="15.5">
      <c r="J33" s="260" t="s">
        <v>527</v>
      </c>
      <c r="K33" s="260" t="s">
        <v>48</v>
      </c>
      <c r="L33" s="261">
        <v>0.25</v>
      </c>
      <c r="M33" s="261">
        <v>0.59722222222222199</v>
      </c>
      <c r="N33" s="260"/>
      <c r="O33" s="262">
        <v>157.68</v>
      </c>
      <c r="P33" s="262">
        <f t="shared" si="1"/>
        <v>0</v>
      </c>
      <c r="R33" s="260" t="s">
        <v>527</v>
      </c>
      <c r="S33" s="260" t="s">
        <v>48</v>
      </c>
      <c r="T33" s="261">
        <v>0.25</v>
      </c>
      <c r="U33" s="261">
        <v>0.59722222222222199</v>
      </c>
      <c r="V33" s="260"/>
      <c r="W33" s="262">
        <v>157.68</v>
      </c>
      <c r="X33" s="262">
        <f t="shared" si="2"/>
        <v>0</v>
      </c>
      <c r="Z33" s="260" t="s">
        <v>527</v>
      </c>
      <c r="AA33" s="260" t="s">
        <v>48</v>
      </c>
      <c r="AB33" s="261">
        <v>0.25</v>
      </c>
      <c r="AC33" s="261">
        <v>0.59722222222222199</v>
      </c>
      <c r="AD33" s="260"/>
      <c r="AE33" s="262">
        <v>157.68</v>
      </c>
      <c r="AF33" s="262">
        <f t="shared" si="3"/>
        <v>0</v>
      </c>
      <c r="AH33" s="260" t="s">
        <v>527</v>
      </c>
      <c r="AI33" s="260" t="s">
        <v>48</v>
      </c>
      <c r="AJ33" s="261">
        <v>0.25</v>
      </c>
      <c r="AK33" s="261">
        <v>0.59722222222222199</v>
      </c>
      <c r="AL33" s="260"/>
      <c r="AM33" s="262">
        <v>157.68</v>
      </c>
      <c r="AN33" s="262">
        <f t="shared" si="4"/>
        <v>0</v>
      </c>
      <c r="AP33" s="260" t="s">
        <v>527</v>
      </c>
      <c r="AQ33" s="260" t="s">
        <v>48</v>
      </c>
      <c r="AR33" s="261">
        <v>0.25</v>
      </c>
      <c r="AS33" s="261">
        <v>0.59722222222222199</v>
      </c>
      <c r="AT33" s="260"/>
      <c r="AU33" s="262">
        <v>157.68</v>
      </c>
      <c r="AV33" s="262">
        <f t="shared" si="5"/>
        <v>0</v>
      </c>
      <c r="AX33" s="260" t="s">
        <v>527</v>
      </c>
      <c r="AY33" s="260" t="s">
        <v>48</v>
      </c>
      <c r="AZ33" s="261">
        <v>0.25</v>
      </c>
      <c r="BA33" s="261">
        <v>0.59722222222222199</v>
      </c>
      <c r="BB33" s="260"/>
      <c r="BC33" s="262">
        <v>157.68</v>
      </c>
      <c r="BD33" s="262">
        <f t="shared" si="6"/>
        <v>0</v>
      </c>
    </row>
    <row r="34" spans="10:56" ht="15.5">
      <c r="J34" s="260" t="s">
        <v>527</v>
      </c>
      <c r="K34" s="260" t="s">
        <v>48</v>
      </c>
      <c r="L34" s="261">
        <v>0.58333333333333337</v>
      </c>
      <c r="M34" s="261">
        <v>0.93055555555555558</v>
      </c>
      <c r="N34" s="260"/>
      <c r="O34" s="262">
        <v>158.96</v>
      </c>
      <c r="P34" s="262">
        <f t="shared" si="1"/>
        <v>0</v>
      </c>
      <c r="R34" s="260" t="s">
        <v>527</v>
      </c>
      <c r="S34" s="260" t="s">
        <v>48</v>
      </c>
      <c r="T34" s="261">
        <v>0.58333333333333337</v>
      </c>
      <c r="U34" s="261">
        <v>0.93055555555555558</v>
      </c>
      <c r="V34" s="260"/>
      <c r="W34" s="262">
        <v>158.96</v>
      </c>
      <c r="X34" s="262">
        <f t="shared" si="2"/>
        <v>0</v>
      </c>
      <c r="Z34" s="260" t="s">
        <v>527</v>
      </c>
      <c r="AA34" s="260" t="s">
        <v>48</v>
      </c>
      <c r="AB34" s="261">
        <v>0.58333333333333337</v>
      </c>
      <c r="AC34" s="261">
        <v>0.93055555555555558</v>
      </c>
      <c r="AD34" s="260"/>
      <c r="AE34" s="262">
        <v>158.96</v>
      </c>
      <c r="AF34" s="262">
        <f t="shared" si="3"/>
        <v>0</v>
      </c>
      <c r="AH34" s="260" t="s">
        <v>527</v>
      </c>
      <c r="AI34" s="260" t="s">
        <v>48</v>
      </c>
      <c r="AJ34" s="261">
        <v>0.58333333333333337</v>
      </c>
      <c r="AK34" s="261">
        <v>0.93055555555555558</v>
      </c>
      <c r="AL34" s="260"/>
      <c r="AM34" s="262">
        <v>158.96</v>
      </c>
      <c r="AN34" s="262">
        <f t="shared" si="4"/>
        <v>0</v>
      </c>
      <c r="AP34" s="260" t="s">
        <v>527</v>
      </c>
      <c r="AQ34" s="260" t="s">
        <v>48</v>
      </c>
      <c r="AR34" s="261">
        <v>0.58333333333333337</v>
      </c>
      <c r="AS34" s="261">
        <v>0.93055555555555558</v>
      </c>
      <c r="AT34" s="260"/>
      <c r="AU34" s="262">
        <v>158.96</v>
      </c>
      <c r="AV34" s="262">
        <f t="shared" si="5"/>
        <v>0</v>
      </c>
      <c r="AX34" s="260" t="s">
        <v>527</v>
      </c>
      <c r="AY34" s="260" t="s">
        <v>48</v>
      </c>
      <c r="AZ34" s="261">
        <v>0.58333333333333337</v>
      </c>
      <c r="BA34" s="261">
        <v>0.93055555555555558</v>
      </c>
      <c r="BB34" s="260"/>
      <c r="BC34" s="262">
        <v>158.96</v>
      </c>
      <c r="BD34" s="262">
        <f t="shared" si="6"/>
        <v>0</v>
      </c>
    </row>
    <row r="35" spans="10:56" ht="15.5">
      <c r="J35" s="260" t="s">
        <v>528</v>
      </c>
      <c r="K35" s="260" t="s">
        <v>48</v>
      </c>
      <c r="L35" s="261">
        <v>0.25</v>
      </c>
      <c r="M35" s="261">
        <v>0.59722222222222199</v>
      </c>
      <c r="N35" s="260"/>
      <c r="O35" s="262">
        <v>157.68</v>
      </c>
      <c r="P35" s="262">
        <f t="shared" si="1"/>
        <v>0</v>
      </c>
      <c r="R35" s="260" t="s">
        <v>528</v>
      </c>
      <c r="S35" s="260" t="s">
        <v>48</v>
      </c>
      <c r="T35" s="261">
        <v>0.25</v>
      </c>
      <c r="U35" s="261">
        <v>0.59722222222222199</v>
      </c>
      <c r="V35" s="260"/>
      <c r="W35" s="262">
        <v>157.68</v>
      </c>
      <c r="X35" s="262">
        <f t="shared" si="2"/>
        <v>0</v>
      </c>
      <c r="Z35" s="260" t="s">
        <v>528</v>
      </c>
      <c r="AA35" s="260" t="s">
        <v>48</v>
      </c>
      <c r="AB35" s="261">
        <v>0.25</v>
      </c>
      <c r="AC35" s="261">
        <v>0.59722222222222199</v>
      </c>
      <c r="AD35" s="260"/>
      <c r="AE35" s="262">
        <v>157.68</v>
      </c>
      <c r="AF35" s="262">
        <f t="shared" si="3"/>
        <v>0</v>
      </c>
      <c r="AH35" s="260" t="s">
        <v>528</v>
      </c>
      <c r="AI35" s="260" t="s">
        <v>48</v>
      </c>
      <c r="AJ35" s="261">
        <v>0.25</v>
      </c>
      <c r="AK35" s="261">
        <v>0.59722222222222199</v>
      </c>
      <c r="AL35" s="260"/>
      <c r="AM35" s="262">
        <v>157.68</v>
      </c>
      <c r="AN35" s="262">
        <f t="shared" si="4"/>
        <v>0</v>
      </c>
      <c r="AP35" s="260" t="s">
        <v>528</v>
      </c>
      <c r="AQ35" s="260" t="s">
        <v>48</v>
      </c>
      <c r="AR35" s="261">
        <v>0.25</v>
      </c>
      <c r="AS35" s="261">
        <v>0.59722222222222199</v>
      </c>
      <c r="AT35" s="260"/>
      <c r="AU35" s="262">
        <v>157.68</v>
      </c>
      <c r="AV35" s="262">
        <f t="shared" si="5"/>
        <v>0</v>
      </c>
      <c r="AX35" s="260" t="s">
        <v>528</v>
      </c>
      <c r="AY35" s="260" t="s">
        <v>48</v>
      </c>
      <c r="AZ35" s="261">
        <v>0.25</v>
      </c>
      <c r="BA35" s="261">
        <v>0.59722222222222199</v>
      </c>
      <c r="BB35" s="260"/>
      <c r="BC35" s="262">
        <v>157.68</v>
      </c>
      <c r="BD35" s="262">
        <f t="shared" si="6"/>
        <v>0</v>
      </c>
    </row>
    <row r="36" spans="10:56" ht="15.5">
      <c r="J36" s="260" t="s">
        <v>528</v>
      </c>
      <c r="K36" s="260" t="s">
        <v>48</v>
      </c>
      <c r="L36" s="261">
        <v>0.58333333333333337</v>
      </c>
      <c r="M36" s="261">
        <v>0.93055555555555558</v>
      </c>
      <c r="N36" s="260"/>
      <c r="O36" s="262">
        <v>158.96</v>
      </c>
      <c r="P36" s="262">
        <f t="shared" si="1"/>
        <v>0</v>
      </c>
      <c r="R36" s="260" t="s">
        <v>528</v>
      </c>
      <c r="S36" s="260" t="s">
        <v>48</v>
      </c>
      <c r="T36" s="261">
        <v>0.58333333333333337</v>
      </c>
      <c r="U36" s="261">
        <v>0.93055555555555558</v>
      </c>
      <c r="V36" s="260">
        <v>4</v>
      </c>
      <c r="W36" s="262">
        <v>158.96</v>
      </c>
      <c r="X36" s="262">
        <f t="shared" si="2"/>
        <v>635.84</v>
      </c>
      <c r="Z36" s="260" t="s">
        <v>528</v>
      </c>
      <c r="AA36" s="260" t="s">
        <v>48</v>
      </c>
      <c r="AB36" s="261">
        <v>0.58333333333333337</v>
      </c>
      <c r="AC36" s="261">
        <v>0.93055555555555558</v>
      </c>
      <c r="AD36" s="260"/>
      <c r="AE36" s="262">
        <v>158.96</v>
      </c>
      <c r="AF36" s="262">
        <f t="shared" si="3"/>
        <v>0</v>
      </c>
      <c r="AH36" s="260" t="s">
        <v>528</v>
      </c>
      <c r="AI36" s="260" t="s">
        <v>48</v>
      </c>
      <c r="AJ36" s="261">
        <v>0.58333333333333337</v>
      </c>
      <c r="AK36" s="261">
        <v>0.93055555555555558</v>
      </c>
      <c r="AL36" s="260"/>
      <c r="AM36" s="262">
        <v>158.96</v>
      </c>
      <c r="AN36" s="262">
        <f t="shared" si="4"/>
        <v>0</v>
      </c>
      <c r="AP36" s="260" t="s">
        <v>528</v>
      </c>
      <c r="AQ36" s="260" t="s">
        <v>48</v>
      </c>
      <c r="AR36" s="261">
        <v>0.58333333333333337</v>
      </c>
      <c r="AS36" s="261">
        <v>0.93055555555555558</v>
      </c>
      <c r="AT36" s="260"/>
      <c r="AU36" s="262">
        <v>158.96</v>
      </c>
      <c r="AV36" s="262">
        <f t="shared" si="5"/>
        <v>0</v>
      </c>
      <c r="AX36" s="260" t="s">
        <v>528</v>
      </c>
      <c r="AY36" s="260" t="s">
        <v>48</v>
      </c>
      <c r="AZ36" s="261">
        <v>0.58333333333333337</v>
      </c>
      <c r="BA36" s="261">
        <v>0.93055555555555558</v>
      </c>
      <c r="BB36" s="260"/>
      <c r="BC36" s="262">
        <v>158.96</v>
      </c>
      <c r="BD36" s="262">
        <f t="shared" si="6"/>
        <v>0</v>
      </c>
    </row>
    <row r="37" spans="10:56" ht="15.5">
      <c r="J37" s="260" t="s">
        <v>529</v>
      </c>
      <c r="K37" s="260" t="s">
        <v>11</v>
      </c>
      <c r="L37" s="261">
        <v>0.41666666666666669</v>
      </c>
      <c r="M37" s="261">
        <v>0.91666666666666663</v>
      </c>
      <c r="N37" s="260">
        <v>7</v>
      </c>
      <c r="O37" s="262">
        <v>147.83000000000001</v>
      </c>
      <c r="P37" s="262">
        <f t="shared" si="1"/>
        <v>1034.8100000000002</v>
      </c>
      <c r="R37" s="260" t="s">
        <v>529</v>
      </c>
      <c r="S37" s="260" t="s">
        <v>11</v>
      </c>
      <c r="T37" s="261">
        <v>0.41666666666666669</v>
      </c>
      <c r="U37" s="261">
        <v>0.91666666666666663</v>
      </c>
      <c r="V37" s="260"/>
      <c r="W37" s="262">
        <v>147.83000000000001</v>
      </c>
      <c r="X37" s="262">
        <f t="shared" si="2"/>
        <v>0</v>
      </c>
      <c r="Z37" s="260" t="s">
        <v>529</v>
      </c>
      <c r="AA37" s="260" t="s">
        <v>11</v>
      </c>
      <c r="AB37" s="261">
        <v>0.41666666666666669</v>
      </c>
      <c r="AC37" s="261">
        <v>0.91666666666666663</v>
      </c>
      <c r="AD37" s="260">
        <v>5</v>
      </c>
      <c r="AE37" s="262">
        <v>147.83000000000001</v>
      </c>
      <c r="AF37" s="262">
        <f t="shared" si="3"/>
        <v>739.15000000000009</v>
      </c>
      <c r="AH37" s="260" t="s">
        <v>529</v>
      </c>
      <c r="AI37" s="260" t="s">
        <v>11</v>
      </c>
      <c r="AJ37" s="261">
        <v>0.41666666666666669</v>
      </c>
      <c r="AK37" s="261">
        <v>0.91666666666666663</v>
      </c>
      <c r="AL37" s="260"/>
      <c r="AM37" s="262">
        <v>147.83000000000001</v>
      </c>
      <c r="AN37" s="262">
        <f t="shared" si="4"/>
        <v>0</v>
      </c>
      <c r="AP37" s="260" t="s">
        <v>529</v>
      </c>
      <c r="AQ37" s="260" t="s">
        <v>11</v>
      </c>
      <c r="AR37" s="261">
        <v>0.41666666666666669</v>
      </c>
      <c r="AS37" s="261">
        <v>0.91666666666666663</v>
      </c>
      <c r="AT37" s="260"/>
      <c r="AU37" s="262">
        <v>147.83000000000001</v>
      </c>
      <c r="AV37" s="262">
        <f t="shared" si="5"/>
        <v>0</v>
      </c>
      <c r="AX37" s="260" t="s">
        <v>529</v>
      </c>
      <c r="AY37" s="260" t="s">
        <v>11</v>
      </c>
      <c r="AZ37" s="261">
        <v>0.41666666666666669</v>
      </c>
      <c r="BA37" s="261">
        <v>0.91666666666666663</v>
      </c>
      <c r="BB37" s="260"/>
      <c r="BC37" s="262">
        <v>147.83000000000001</v>
      </c>
      <c r="BD37" s="262">
        <f t="shared" si="6"/>
        <v>0</v>
      </c>
    </row>
    <row r="38" spans="10:56" ht="15.5">
      <c r="J38" s="260" t="s">
        <v>529</v>
      </c>
      <c r="K38" s="260" t="s">
        <v>11</v>
      </c>
      <c r="L38" s="261">
        <v>0.25</v>
      </c>
      <c r="M38" s="261">
        <v>0.75</v>
      </c>
      <c r="N38" s="260">
        <v>5</v>
      </c>
      <c r="O38" s="262">
        <v>147.83000000000001</v>
      </c>
      <c r="P38" s="262">
        <f t="shared" si="1"/>
        <v>739.15000000000009</v>
      </c>
      <c r="R38" s="260" t="s">
        <v>529</v>
      </c>
      <c r="S38" s="260" t="s">
        <v>11</v>
      </c>
      <c r="T38" s="261">
        <v>0.25</v>
      </c>
      <c r="U38" s="261">
        <v>0.75</v>
      </c>
      <c r="V38" s="260">
        <v>4</v>
      </c>
      <c r="W38" s="262">
        <v>147.83000000000001</v>
      </c>
      <c r="X38" s="262">
        <f t="shared" si="2"/>
        <v>591.32000000000005</v>
      </c>
      <c r="Z38" s="260" t="s">
        <v>529</v>
      </c>
      <c r="AA38" s="260" t="s">
        <v>11</v>
      </c>
      <c r="AB38" s="261">
        <v>0.25</v>
      </c>
      <c r="AC38" s="261">
        <v>0.75</v>
      </c>
      <c r="AD38" s="260">
        <v>2</v>
      </c>
      <c r="AE38" s="262">
        <v>147.83000000000001</v>
      </c>
      <c r="AF38" s="262">
        <f t="shared" si="3"/>
        <v>295.66000000000003</v>
      </c>
      <c r="AH38" s="260" t="s">
        <v>529</v>
      </c>
      <c r="AI38" s="260" t="s">
        <v>11</v>
      </c>
      <c r="AJ38" s="261">
        <v>0.25</v>
      </c>
      <c r="AK38" s="261">
        <v>0.75</v>
      </c>
      <c r="AL38" s="260"/>
      <c r="AM38" s="262">
        <v>147.83000000000001</v>
      </c>
      <c r="AN38" s="262">
        <f t="shared" si="4"/>
        <v>0</v>
      </c>
      <c r="AP38" s="260" t="s">
        <v>529</v>
      </c>
      <c r="AQ38" s="260" t="s">
        <v>11</v>
      </c>
      <c r="AR38" s="261">
        <v>0.25</v>
      </c>
      <c r="AS38" s="261">
        <v>0.75</v>
      </c>
      <c r="AT38" s="260"/>
      <c r="AU38" s="262">
        <v>147.83000000000001</v>
      </c>
      <c r="AV38" s="262">
        <f t="shared" si="5"/>
        <v>0</v>
      </c>
      <c r="AX38" s="260" t="s">
        <v>529</v>
      </c>
      <c r="AY38" s="260" t="s">
        <v>11</v>
      </c>
      <c r="AZ38" s="261">
        <v>0.25</v>
      </c>
      <c r="BA38" s="261">
        <v>0.75</v>
      </c>
      <c r="BB38" s="260"/>
      <c r="BC38" s="262">
        <v>147.83000000000001</v>
      </c>
      <c r="BD38" s="262">
        <f t="shared" si="6"/>
        <v>0</v>
      </c>
    </row>
    <row r="39" spans="10:56" ht="15.5">
      <c r="J39" s="260" t="s">
        <v>530</v>
      </c>
      <c r="K39" s="260" t="s">
        <v>48</v>
      </c>
      <c r="L39" s="261">
        <v>0.25</v>
      </c>
      <c r="M39" s="261">
        <v>0.59722222222222199</v>
      </c>
      <c r="N39" s="260"/>
      <c r="O39" s="262">
        <v>157.68</v>
      </c>
      <c r="P39" s="262">
        <f t="shared" si="1"/>
        <v>0</v>
      </c>
      <c r="R39" s="260" t="s">
        <v>530</v>
      </c>
      <c r="S39" s="260" t="s">
        <v>48</v>
      </c>
      <c r="T39" s="261">
        <v>0.25</v>
      </c>
      <c r="U39" s="261">
        <v>0.59722222222222199</v>
      </c>
      <c r="V39" s="260"/>
      <c r="W39" s="262">
        <v>157.68</v>
      </c>
      <c r="X39" s="262">
        <f t="shared" si="2"/>
        <v>0</v>
      </c>
      <c r="Z39" s="260" t="s">
        <v>530</v>
      </c>
      <c r="AA39" s="260" t="s">
        <v>48</v>
      </c>
      <c r="AB39" s="261">
        <v>0.25</v>
      </c>
      <c r="AC39" s="261">
        <v>0.59722222222222199</v>
      </c>
      <c r="AD39" s="260"/>
      <c r="AE39" s="262">
        <v>157.68</v>
      </c>
      <c r="AF39" s="262">
        <f t="shared" si="3"/>
        <v>0</v>
      </c>
      <c r="AH39" s="260" t="s">
        <v>530</v>
      </c>
      <c r="AI39" s="260" t="s">
        <v>48</v>
      </c>
      <c r="AJ39" s="261">
        <v>0.25</v>
      </c>
      <c r="AK39" s="261">
        <v>0.59722222222222199</v>
      </c>
      <c r="AL39" s="260"/>
      <c r="AM39" s="262">
        <v>157.68</v>
      </c>
      <c r="AN39" s="262">
        <f t="shared" si="4"/>
        <v>0</v>
      </c>
      <c r="AP39" s="260" t="s">
        <v>530</v>
      </c>
      <c r="AQ39" s="260" t="s">
        <v>48</v>
      </c>
      <c r="AR39" s="261">
        <v>0.25</v>
      </c>
      <c r="AS39" s="261">
        <v>0.59722222222222199</v>
      </c>
      <c r="AT39" s="260"/>
      <c r="AU39" s="262">
        <v>157.68</v>
      </c>
      <c r="AV39" s="262">
        <f t="shared" si="5"/>
        <v>0</v>
      </c>
      <c r="AX39" s="260" t="s">
        <v>530</v>
      </c>
      <c r="AY39" s="260" t="s">
        <v>48</v>
      </c>
      <c r="AZ39" s="261">
        <v>0.25</v>
      </c>
      <c r="BA39" s="261">
        <v>0.59722222222222199</v>
      </c>
      <c r="BB39" s="260"/>
      <c r="BC39" s="262">
        <v>157.68</v>
      </c>
      <c r="BD39" s="262">
        <f t="shared" si="6"/>
        <v>0</v>
      </c>
    </row>
    <row r="40" spans="10:56" ht="15.5">
      <c r="J40" s="260" t="s">
        <v>530</v>
      </c>
      <c r="K40" s="260" t="s">
        <v>48</v>
      </c>
      <c r="L40" s="261">
        <v>0.58333333333333337</v>
      </c>
      <c r="M40" s="261">
        <v>0.93055555555555558</v>
      </c>
      <c r="N40" s="260"/>
      <c r="O40" s="262">
        <v>158.96</v>
      </c>
      <c r="P40" s="262">
        <f t="shared" si="1"/>
        <v>0</v>
      </c>
      <c r="R40" s="260" t="s">
        <v>530</v>
      </c>
      <c r="S40" s="260" t="s">
        <v>48</v>
      </c>
      <c r="T40" s="261">
        <v>0.58333333333333337</v>
      </c>
      <c r="U40" s="261">
        <v>0.93055555555555558</v>
      </c>
      <c r="V40" s="260"/>
      <c r="W40" s="262">
        <v>158.96</v>
      </c>
      <c r="X40" s="262">
        <f t="shared" si="2"/>
        <v>0</v>
      </c>
      <c r="Z40" s="260" t="s">
        <v>530</v>
      </c>
      <c r="AA40" s="260" t="s">
        <v>48</v>
      </c>
      <c r="AB40" s="261">
        <v>0.58333333333333337</v>
      </c>
      <c r="AC40" s="261">
        <v>0.93055555555555558</v>
      </c>
      <c r="AD40" s="260"/>
      <c r="AE40" s="262">
        <v>158.96</v>
      </c>
      <c r="AF40" s="262">
        <f t="shared" si="3"/>
        <v>0</v>
      </c>
      <c r="AH40" s="260" t="s">
        <v>530</v>
      </c>
      <c r="AI40" s="260" t="s">
        <v>48</v>
      </c>
      <c r="AJ40" s="261">
        <v>0.58333333333333337</v>
      </c>
      <c r="AK40" s="261">
        <v>0.93055555555555558</v>
      </c>
      <c r="AL40" s="260"/>
      <c r="AM40" s="262">
        <v>158.96</v>
      </c>
      <c r="AN40" s="262">
        <f t="shared" si="4"/>
        <v>0</v>
      </c>
      <c r="AP40" s="260" t="s">
        <v>530</v>
      </c>
      <c r="AQ40" s="260" t="s">
        <v>48</v>
      </c>
      <c r="AR40" s="261">
        <v>0.58333333333333337</v>
      </c>
      <c r="AS40" s="261">
        <v>0.93055555555555558</v>
      </c>
      <c r="AT40" s="260"/>
      <c r="AU40" s="262">
        <v>158.96</v>
      </c>
      <c r="AV40" s="262">
        <f t="shared" si="5"/>
        <v>0</v>
      </c>
      <c r="AX40" s="260" t="s">
        <v>530</v>
      </c>
      <c r="AY40" s="260" t="s">
        <v>48</v>
      </c>
      <c r="AZ40" s="261">
        <v>0.58333333333333337</v>
      </c>
      <c r="BA40" s="261">
        <v>0.93055555555555558</v>
      </c>
      <c r="BB40" s="260"/>
      <c r="BC40" s="262">
        <v>158.96</v>
      </c>
      <c r="BD40" s="262">
        <f t="shared" si="6"/>
        <v>0</v>
      </c>
    </row>
    <row r="41" spans="10:56" ht="18.5">
      <c r="J41" s="795" t="s">
        <v>9</v>
      </c>
      <c r="K41" s="796"/>
      <c r="L41" s="796"/>
      <c r="M41" s="797"/>
      <c r="N41" s="265">
        <f>SUM(N5:N38)</f>
        <v>26</v>
      </c>
      <c r="O41" s="266"/>
      <c r="P41" s="266">
        <f>SUM(P5:P38)</f>
        <v>4131.1399999999994</v>
      </c>
      <c r="R41" s="795" t="s">
        <v>9</v>
      </c>
      <c r="S41" s="796"/>
      <c r="T41" s="796"/>
      <c r="U41" s="797"/>
      <c r="V41" s="265">
        <f>SUM(V5:V38)</f>
        <v>13</v>
      </c>
      <c r="W41" s="266"/>
      <c r="X41" s="266">
        <f>SUM(X5:X38)</f>
        <v>2048.11</v>
      </c>
      <c r="Z41" s="795" t="s">
        <v>9</v>
      </c>
      <c r="AA41" s="796"/>
      <c r="AB41" s="796"/>
      <c r="AC41" s="797"/>
      <c r="AD41" s="265">
        <f>SUM(AD5:AD38)</f>
        <v>30</v>
      </c>
      <c r="AE41" s="266"/>
      <c r="AF41" s="266">
        <f>SUM(AF5:AF38)</f>
        <v>4890.97</v>
      </c>
      <c r="AH41" s="795" t="s">
        <v>9</v>
      </c>
      <c r="AI41" s="796"/>
      <c r="AJ41" s="796"/>
      <c r="AK41" s="797"/>
      <c r="AL41" s="265">
        <f>SUM(AL5:AL38)</f>
        <v>17</v>
      </c>
      <c r="AM41" s="266"/>
      <c r="AN41" s="266">
        <f>SUM(AN5:AN38)</f>
        <v>2839.02</v>
      </c>
      <c r="AP41" s="795" t="s">
        <v>9</v>
      </c>
      <c r="AQ41" s="796"/>
      <c r="AR41" s="796"/>
      <c r="AS41" s="797"/>
      <c r="AT41" s="265">
        <f>SUM(AT5:AT38)</f>
        <v>48</v>
      </c>
      <c r="AU41" s="266"/>
      <c r="AV41" s="266">
        <f>SUM(AV5:AV38)</f>
        <v>7677.27</v>
      </c>
      <c r="AX41" s="795" t="s">
        <v>9</v>
      </c>
      <c r="AY41" s="796"/>
      <c r="AZ41" s="796"/>
      <c r="BA41" s="797"/>
      <c r="BB41" s="265">
        <f>SUM(BB5:BB38)</f>
        <v>21</v>
      </c>
      <c r="BC41" s="266"/>
      <c r="BD41" s="266">
        <f>SUM(BD5:BD38)</f>
        <v>3359.5300000000007</v>
      </c>
    </row>
    <row r="44" spans="10:56" ht="15.5">
      <c r="J44" s="818" t="s">
        <v>934</v>
      </c>
      <c r="K44" s="819"/>
      <c r="L44" s="819"/>
      <c r="M44" s="819"/>
      <c r="N44" s="819"/>
    </row>
    <row r="45" spans="10:56" ht="31">
      <c r="J45" s="259" t="s">
        <v>935</v>
      </c>
      <c r="K45" s="259" t="s">
        <v>747</v>
      </c>
      <c r="L45" s="259" t="s">
        <v>936</v>
      </c>
      <c r="M45" s="259" t="s">
        <v>595</v>
      </c>
      <c r="N45" s="259" t="s">
        <v>116</v>
      </c>
    </row>
    <row r="46" spans="10:56" ht="15.5">
      <c r="J46" s="210" t="s">
        <v>937</v>
      </c>
      <c r="K46" s="210">
        <v>470908.19</v>
      </c>
      <c r="L46" s="210">
        <f>K46/28</f>
        <v>16818.149642857144</v>
      </c>
      <c r="M46" s="211">
        <v>21</v>
      </c>
      <c r="N46" s="412">
        <f>L46*M46</f>
        <v>353181.14250000002</v>
      </c>
    </row>
    <row r="47" spans="10:56" ht="18.5">
      <c r="J47" s="210" t="s">
        <v>938</v>
      </c>
      <c r="K47" s="210">
        <v>495168</v>
      </c>
      <c r="L47" s="210">
        <f>K47/28</f>
        <v>17684.571428571428</v>
      </c>
      <c r="M47" s="211">
        <v>7</v>
      </c>
      <c r="N47" s="412">
        <f>L47*M47</f>
        <v>123792</v>
      </c>
      <c r="AP47" s="812" t="s">
        <v>939</v>
      </c>
      <c r="AQ47" s="813"/>
      <c r="AR47" s="813"/>
      <c r="AS47" s="814"/>
    </row>
    <row r="48" spans="10:56" ht="15.5">
      <c r="N48" s="413">
        <f>SUM(N46:N47)</f>
        <v>476973.14250000002</v>
      </c>
      <c r="AP48" s="259" t="s">
        <v>745</v>
      </c>
      <c r="AQ48" s="259" t="s">
        <v>358</v>
      </c>
      <c r="AR48" s="259" t="s">
        <v>359</v>
      </c>
      <c r="AS48" s="259" t="s">
        <v>746</v>
      </c>
    </row>
    <row r="49" spans="8:46" ht="15.5">
      <c r="J49" s="259" t="s">
        <v>358</v>
      </c>
      <c r="K49" s="259" t="s">
        <v>359</v>
      </c>
      <c r="L49" s="259" t="s">
        <v>940</v>
      </c>
      <c r="AP49" s="432" t="s">
        <v>79</v>
      </c>
      <c r="AQ49" s="432">
        <v>144371.28314204776</v>
      </c>
      <c r="AR49" s="432">
        <v>151883.69663392883</v>
      </c>
      <c r="AS49" s="433">
        <f>(AR49-AQ49)/AQ49</f>
        <v>5.2035372467317938E-2</v>
      </c>
    </row>
    <row r="50" spans="8:46" ht="15.5">
      <c r="J50" s="210">
        <v>412976.67051495798</v>
      </c>
      <c r="K50" s="210">
        <v>470908.19</v>
      </c>
      <c r="L50" s="414">
        <v>0.14027794696684628</v>
      </c>
    </row>
    <row r="51" spans="8:46" ht="31">
      <c r="AP51" s="388" t="s">
        <v>759</v>
      </c>
      <c r="AQ51" s="388" t="s">
        <v>760</v>
      </c>
      <c r="AR51" s="259" t="s">
        <v>749</v>
      </c>
      <c r="AS51" s="259" t="s">
        <v>750</v>
      </c>
      <c r="AT51" s="259" t="s">
        <v>751</v>
      </c>
    </row>
    <row r="52" spans="8:46" ht="27" customHeight="1">
      <c r="J52" s="818" t="s">
        <v>941</v>
      </c>
      <c r="K52" s="819"/>
      <c r="L52" s="819"/>
      <c r="AP52" s="441">
        <v>45717</v>
      </c>
      <c r="AQ52" s="441">
        <v>45717</v>
      </c>
      <c r="AR52" s="439">
        <v>144371.28</v>
      </c>
      <c r="AS52" s="435">
        <f>$AS$49</f>
        <v>5.2035372467317938E-2</v>
      </c>
      <c r="AT52" s="436">
        <f>AS52*AR52</f>
        <v>7512.413328383449</v>
      </c>
    </row>
    <row r="53" spans="8:46" ht="15.5">
      <c r="J53" s="259" t="s">
        <v>942</v>
      </c>
      <c r="K53" s="259" t="s">
        <v>943</v>
      </c>
      <c r="L53" s="259" t="s">
        <v>586</v>
      </c>
      <c r="AP53" s="441">
        <v>45748</v>
      </c>
      <c r="AQ53" s="441">
        <v>45748</v>
      </c>
      <c r="AR53" s="439">
        <v>144371.28</v>
      </c>
      <c r="AS53" s="435">
        <f>$AS$49</f>
        <v>5.2035372467317938E-2</v>
      </c>
      <c r="AT53" s="436">
        <f>AS53*AR53</f>
        <v>7512.413328383449</v>
      </c>
    </row>
    <row r="54" spans="8:46" ht="15.5">
      <c r="J54" s="210" t="s">
        <v>672</v>
      </c>
      <c r="K54" s="210">
        <v>405412.33</v>
      </c>
      <c r="L54" s="210">
        <f>K54*L50</f>
        <v>56870.409327445588</v>
      </c>
      <c r="AP54" s="441">
        <v>45778</v>
      </c>
      <c r="AQ54" s="441">
        <v>45778</v>
      </c>
      <c r="AR54" s="439">
        <v>144371.28</v>
      </c>
      <c r="AS54" s="435">
        <f>$AS$49</f>
        <v>5.2035372467317938E-2</v>
      </c>
      <c r="AT54" s="436">
        <f>AS54*AR54</f>
        <v>7512.413328383449</v>
      </c>
    </row>
    <row r="55" spans="8:46">
      <c r="AP55" s="441">
        <v>45809</v>
      </c>
      <c r="AQ55" s="441">
        <v>45809</v>
      </c>
      <c r="AR55" s="439">
        <v>144371.28</v>
      </c>
      <c r="AS55" s="435">
        <f>$AS$49</f>
        <v>5.2035372467317938E-2</v>
      </c>
      <c r="AT55" s="436">
        <f>AS55*AR55</f>
        <v>7512.413328383449</v>
      </c>
    </row>
    <row r="56" spans="8:46" ht="27" customHeight="1">
      <c r="K56" s="818" t="s">
        <v>934</v>
      </c>
      <c r="L56" s="819"/>
      <c r="M56" s="819"/>
      <c r="N56" s="819"/>
      <c r="AP56" s="441">
        <v>45839</v>
      </c>
      <c r="AQ56" s="441">
        <v>45839</v>
      </c>
      <c r="AR56" s="439">
        <v>144371.28</v>
      </c>
      <c r="AS56" s="435">
        <f>$AS$49</f>
        <v>5.2035372467317938E-2</v>
      </c>
      <c r="AT56" s="436">
        <f>AS56*AR56</f>
        <v>7512.413328383449</v>
      </c>
    </row>
    <row r="57" spans="8:46" ht="33" customHeight="1">
      <c r="K57" s="259" t="s">
        <v>747</v>
      </c>
      <c r="L57" s="259" t="s">
        <v>596</v>
      </c>
      <c r="M57" s="259" t="s">
        <v>595</v>
      </c>
      <c r="N57" s="259" t="s">
        <v>116</v>
      </c>
      <c r="AT57" s="442">
        <f>SUM(AT52:AT56)</f>
        <v>37562.066641917248</v>
      </c>
    </row>
    <row r="58" spans="8:46" ht="33" customHeight="1">
      <c r="K58" s="259"/>
      <c r="L58" s="259"/>
      <c r="M58" s="259"/>
      <c r="N58" s="259"/>
    </row>
    <row r="59" spans="8:46" ht="18.5">
      <c r="K59" s="210">
        <v>470908.19</v>
      </c>
      <c r="L59" s="210">
        <f>K59/(365.25/12)*20</f>
        <v>309426.32607802877</v>
      </c>
      <c r="M59" s="211">
        <v>20</v>
      </c>
      <c r="N59" s="412">
        <f>L63*M59</f>
        <v>309426.32607802877</v>
      </c>
      <c r="O59" s="415"/>
      <c r="P59" s="415"/>
      <c r="AP59" s="812" t="s">
        <v>944</v>
      </c>
      <c r="AQ59" s="813"/>
      <c r="AR59" s="813"/>
      <c r="AS59" s="814"/>
    </row>
    <row r="60" spans="8:46" ht="15.5">
      <c r="H60" s="39">
        <v>479227.26242299803</v>
      </c>
      <c r="K60" s="210">
        <v>495168</v>
      </c>
      <c r="L60" s="210">
        <f>K60/(365.25/12)*((365.25/12)-20)</f>
        <v>169800.9363449692</v>
      </c>
      <c r="M60" s="211">
        <f>(365.25/12)-20</f>
        <v>10.4375</v>
      </c>
      <c r="N60" s="412">
        <f>L64*M60</f>
        <v>169800.9363449692</v>
      </c>
      <c r="O60" s="415"/>
      <c r="P60" s="415"/>
      <c r="AP60" s="259" t="s">
        <v>745</v>
      </c>
      <c r="AQ60" s="259" t="s">
        <v>358</v>
      </c>
      <c r="AR60" s="259" t="s">
        <v>359</v>
      </c>
      <c r="AS60" s="259" t="s">
        <v>746</v>
      </c>
    </row>
    <row r="61" spans="8:46" ht="15.5">
      <c r="L61" s="413">
        <f>SUM(L59:L60)</f>
        <v>479227.26242299797</v>
      </c>
      <c r="N61" s="413">
        <f>SUM(N59:N60)</f>
        <v>479227.26242299797</v>
      </c>
      <c r="P61" s="415"/>
      <c r="AP61" s="432" t="s">
        <v>79</v>
      </c>
      <c r="AQ61" s="432">
        <v>63947.94</v>
      </c>
      <c r="AR61" s="432">
        <v>67185.31</v>
      </c>
      <c r="AS61" s="433">
        <f>(AR61-AQ61)/AQ61</f>
        <v>5.0625086593876129E-2</v>
      </c>
    </row>
    <row r="63" spans="8:46" ht="31">
      <c r="L63" s="415">
        <f>K59/(365.25/12)</f>
        <v>15471.316303901438</v>
      </c>
      <c r="AP63" s="388" t="s">
        <v>759</v>
      </c>
      <c r="AQ63" s="388" t="s">
        <v>760</v>
      </c>
      <c r="AR63" s="259" t="s">
        <v>749</v>
      </c>
      <c r="AS63" s="259" t="s">
        <v>750</v>
      </c>
      <c r="AT63" s="259" t="s">
        <v>751</v>
      </c>
    </row>
    <row r="64" spans="8:46">
      <c r="L64" s="415">
        <f>K60/(365.25/12)</f>
        <v>16268.35318275154</v>
      </c>
      <c r="AP64" s="441">
        <v>45717</v>
      </c>
      <c r="AQ64" s="441">
        <v>45717</v>
      </c>
      <c r="AR64" s="432">
        <v>63947.94</v>
      </c>
      <c r="AS64" s="435">
        <f>$AS$61</f>
        <v>5.0625086593876129E-2</v>
      </c>
      <c r="AT64" s="436">
        <f>AS64*AR64</f>
        <v>3237.3699999999953</v>
      </c>
    </row>
    <row r="65" spans="10:46">
      <c r="M65" s="416" t="s">
        <v>945</v>
      </c>
      <c r="N65" s="417"/>
      <c r="AP65" s="441">
        <v>45748</v>
      </c>
      <c r="AQ65" s="441">
        <v>45748</v>
      </c>
      <c r="AR65" s="432">
        <v>63947.94</v>
      </c>
      <c r="AS65" s="435">
        <f>$AS$61</f>
        <v>5.0625086593876129E-2</v>
      </c>
      <c r="AT65" s="436">
        <f>AS65*AR65</f>
        <v>3237.3699999999953</v>
      </c>
    </row>
    <row r="66" spans="10:46" ht="28">
      <c r="K66" s="419" t="s">
        <v>946</v>
      </c>
      <c r="L66" s="420" t="s">
        <v>947</v>
      </c>
      <c r="M66" s="420" t="s">
        <v>948</v>
      </c>
      <c r="N66" s="417"/>
      <c r="AP66" s="441">
        <v>45778</v>
      </c>
      <c r="AQ66" s="441">
        <v>45778</v>
      </c>
      <c r="AR66" s="432">
        <v>63947.94</v>
      </c>
      <c r="AS66" s="435">
        <f>$AS$61</f>
        <v>5.0625086593876129E-2</v>
      </c>
      <c r="AT66" s="436">
        <f>AS66*AR66</f>
        <v>3237.3699999999953</v>
      </c>
    </row>
    <row r="67" spans="10:46">
      <c r="J67" s="421" t="s">
        <v>949</v>
      </c>
      <c r="K67" s="422">
        <v>470908</v>
      </c>
      <c r="L67" s="422">
        <v>11096.47</v>
      </c>
      <c r="M67" s="422">
        <f>K67-L67</f>
        <v>459811.53</v>
      </c>
      <c r="N67" s="416" t="s">
        <v>945</v>
      </c>
      <c r="AP67" s="441">
        <v>45809</v>
      </c>
      <c r="AQ67" s="441">
        <v>45809</v>
      </c>
      <c r="AR67" s="432">
        <v>63947.94</v>
      </c>
      <c r="AS67" s="435">
        <f>$AS$61</f>
        <v>5.0625086593876129E-2</v>
      </c>
      <c r="AT67" s="436">
        <f>AS67*AR67</f>
        <v>3237.3699999999953</v>
      </c>
    </row>
    <row r="68" spans="10:46">
      <c r="J68" s="421" t="s">
        <v>950</v>
      </c>
      <c r="K68" s="422">
        <f>N48</f>
        <v>476973.14250000002</v>
      </c>
      <c r="L68" s="422">
        <v>11096.47</v>
      </c>
      <c r="M68" s="422">
        <f>K68-L68</f>
        <v>465876.67250000004</v>
      </c>
      <c r="N68" s="416" t="s">
        <v>945</v>
      </c>
      <c r="AP68" s="441">
        <v>45839</v>
      </c>
      <c r="AQ68" s="441">
        <v>45839</v>
      </c>
      <c r="AR68" s="432">
        <v>63947.94</v>
      </c>
      <c r="AS68" s="435">
        <f>$AS$61</f>
        <v>5.0625086593876129E-2</v>
      </c>
      <c r="AT68" s="436">
        <f>AS68*AR68</f>
        <v>3237.3699999999953</v>
      </c>
    </row>
    <row r="69" spans="10:46" ht="14.5" customHeight="1">
      <c r="J69" s="837" t="s">
        <v>951</v>
      </c>
      <c r="K69" s="838"/>
      <c r="L69" s="839"/>
      <c r="M69" s="423">
        <f>M68-M67</f>
        <v>6065.1425000000163</v>
      </c>
      <c r="N69" s="416" t="s">
        <v>945</v>
      </c>
      <c r="AT69" s="442">
        <f>SUM(AT64:AT68)</f>
        <v>16186.849999999977</v>
      </c>
    </row>
    <row r="70" spans="10:46">
      <c r="J70" s="416" t="s">
        <v>945</v>
      </c>
      <c r="K70" s="416" t="s">
        <v>945</v>
      </c>
      <c r="L70" s="416" t="s">
        <v>945</v>
      </c>
      <c r="M70" s="416" t="s">
        <v>945</v>
      </c>
      <c r="N70" s="416" t="s">
        <v>945</v>
      </c>
    </row>
    <row r="71" spans="10:46">
      <c r="J71" s="416" t="s">
        <v>945</v>
      </c>
    </row>
    <row r="72" spans="10:46" ht="20.25" customHeight="1">
      <c r="J72" s="417"/>
      <c r="K72" s="458" t="s">
        <v>952</v>
      </c>
      <c r="L72" s="420" t="s">
        <v>953</v>
      </c>
      <c r="M72" s="420" t="s">
        <v>954</v>
      </c>
      <c r="N72" s="420" t="s">
        <v>955</v>
      </c>
    </row>
    <row r="73" spans="10:46">
      <c r="J73" s="418" t="s">
        <v>956</v>
      </c>
      <c r="K73" s="422">
        <v>495168</v>
      </c>
      <c r="L73" s="424">
        <v>-12080.69</v>
      </c>
      <c r="M73" s="422">
        <f>M69</f>
        <v>6065.1425000000163</v>
      </c>
      <c r="N73" s="423">
        <f>K73+L73+M73</f>
        <v>489152.45250000001</v>
      </c>
    </row>
    <row r="79" spans="10:46">
      <c r="M79" s="415"/>
    </row>
  </sheetData>
  <mergeCells count="27">
    <mergeCell ref="AY1:BD1"/>
    <mergeCell ref="AX3:BD3"/>
    <mergeCell ref="AX41:BA41"/>
    <mergeCell ref="AP47:AS47"/>
    <mergeCell ref="AP59:AS59"/>
    <mergeCell ref="AQ1:AV1"/>
    <mergeCell ref="AP3:AV3"/>
    <mergeCell ref="AP41:AS41"/>
    <mergeCell ref="AI1:AN1"/>
    <mergeCell ref="AH3:AN3"/>
    <mergeCell ref="AH41:AK41"/>
    <mergeCell ref="C1:H1"/>
    <mergeCell ref="B3:H3"/>
    <mergeCell ref="B14:E14"/>
    <mergeCell ref="J3:P3"/>
    <mergeCell ref="K1:P1"/>
    <mergeCell ref="Z3:AF3"/>
    <mergeCell ref="Z41:AC41"/>
    <mergeCell ref="R3:X3"/>
    <mergeCell ref="R41:U41"/>
    <mergeCell ref="S1:X1"/>
    <mergeCell ref="AA1:AF1"/>
    <mergeCell ref="J69:L69"/>
    <mergeCell ref="J44:N44"/>
    <mergeCell ref="J52:L52"/>
    <mergeCell ref="K56:N56"/>
    <mergeCell ref="J41:M4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FDB1-D20B-40AE-80DC-7EA09B448769}">
  <dimension ref="B1:Y26"/>
  <sheetViews>
    <sheetView topLeftCell="P1" zoomScale="85" zoomScaleNormal="85" workbookViewId="0">
      <selection activeCell="V30" sqref="V30"/>
    </sheetView>
  </sheetViews>
  <sheetFormatPr defaultColWidth="9.1796875" defaultRowHeight="14.5"/>
  <cols>
    <col min="1" max="1" width="9.1796875" style="39"/>
    <col min="2" max="2" width="31.54296875" style="39" customWidth="1"/>
    <col min="3" max="3" width="17" style="39" customWidth="1"/>
    <col min="4" max="4" width="15.453125" style="39" customWidth="1"/>
    <col min="5" max="5" width="19.1796875" style="39" customWidth="1"/>
    <col min="6" max="6" width="18.453125" style="39" customWidth="1"/>
    <col min="7" max="7" width="17" style="39" customWidth="1"/>
    <col min="8" max="8" width="17.54296875" style="39" customWidth="1"/>
    <col min="9" max="9" width="13.453125" style="39" customWidth="1"/>
    <col min="10" max="10" width="9.1796875" style="39"/>
    <col min="11" max="61" width="27.54296875" style="39" customWidth="1"/>
    <col min="62" max="16384" width="9.1796875" style="39"/>
  </cols>
  <sheetData>
    <row r="1" spans="2:25" ht="51.75" customHeight="1">
      <c r="B1" s="259" t="s">
        <v>580</v>
      </c>
      <c r="C1" s="822" t="s">
        <v>672</v>
      </c>
      <c r="D1" s="823"/>
      <c r="E1" s="823"/>
      <c r="F1" s="823"/>
      <c r="G1" s="823"/>
      <c r="H1" s="823"/>
      <c r="K1" s="259" t="s">
        <v>580</v>
      </c>
      <c r="L1" s="822" t="s">
        <v>673</v>
      </c>
      <c r="M1" s="823"/>
      <c r="N1" s="823"/>
      <c r="O1" s="823"/>
      <c r="P1" s="823"/>
      <c r="Q1" s="823"/>
      <c r="S1" s="259" t="s">
        <v>580</v>
      </c>
      <c r="T1" s="822" t="s">
        <v>674</v>
      </c>
      <c r="U1" s="823"/>
      <c r="V1" s="823"/>
      <c r="W1" s="823"/>
      <c r="X1" s="823"/>
      <c r="Y1" s="823"/>
    </row>
    <row r="5" spans="2:25" ht="15.5">
      <c r="S5" s="792" t="s">
        <v>957</v>
      </c>
      <c r="T5" s="793"/>
      <c r="U5" s="793"/>
    </row>
    <row r="6" spans="2:25" ht="15.5">
      <c r="S6" s="259" t="s">
        <v>358</v>
      </c>
      <c r="T6" s="259" t="s">
        <v>359</v>
      </c>
      <c r="U6" s="259" t="s">
        <v>746</v>
      </c>
    </row>
    <row r="7" spans="2:25">
      <c r="S7" s="400">
        <v>64997.41</v>
      </c>
      <c r="T7" s="400">
        <v>68560.73</v>
      </c>
      <c r="U7" s="401">
        <v>5.4822492157764323E-2</v>
      </c>
    </row>
    <row r="8" spans="2:25">
      <c r="S8" s="400"/>
      <c r="T8" s="428"/>
      <c r="U8" s="103"/>
    </row>
    <row r="9" spans="2:25" ht="31">
      <c r="S9" s="259" t="s">
        <v>580</v>
      </c>
      <c r="T9" s="259" t="s">
        <v>958</v>
      </c>
      <c r="U9" s="259" t="s">
        <v>959</v>
      </c>
      <c r="V9" s="259" t="s">
        <v>751</v>
      </c>
    </row>
    <row r="10" spans="2:25">
      <c r="S10" s="403">
        <v>45658</v>
      </c>
      <c r="T10" s="400">
        <v>61303.39</v>
      </c>
      <c r="U10" s="404">
        <f t="shared" ref="U10:U11" si="0">$U$7</f>
        <v>5.4822492157764323E-2</v>
      </c>
      <c r="V10" s="411">
        <f t="shared" ref="V10:V11" si="1">U10*T10</f>
        <v>3360.8046175193676</v>
      </c>
    </row>
    <row r="11" spans="2:25">
      <c r="S11" s="403">
        <v>45689</v>
      </c>
      <c r="T11" s="400">
        <v>64997.41</v>
      </c>
      <c r="U11" s="404">
        <f t="shared" si="0"/>
        <v>5.4822492157764323E-2</v>
      </c>
      <c r="V11" s="411">
        <f t="shared" si="1"/>
        <v>3563.3199999999924</v>
      </c>
    </row>
    <row r="12" spans="2:25">
      <c r="V12" s="427">
        <f>V10+V11</f>
        <v>6924.1246175193601</v>
      </c>
    </row>
    <row r="17" spans="19:22" ht="15.5">
      <c r="S17" s="792" t="s">
        <v>960</v>
      </c>
      <c r="T17" s="793"/>
      <c r="U17" s="793"/>
    </row>
    <row r="18" spans="19:22" ht="15.5">
      <c r="S18" s="259" t="s">
        <v>358</v>
      </c>
      <c r="T18" s="259" t="s">
        <v>359</v>
      </c>
      <c r="U18" s="259" t="s">
        <v>746</v>
      </c>
    </row>
    <row r="19" spans="19:22">
      <c r="S19" s="400">
        <v>275412.45</v>
      </c>
      <c r="T19" s="400">
        <v>293477</v>
      </c>
      <c r="U19" s="401">
        <f>(T19-S19)/S19</f>
        <v>6.559089830543241E-2</v>
      </c>
    </row>
    <row r="20" spans="19:22">
      <c r="S20" s="400"/>
      <c r="T20" s="428"/>
      <c r="U20" s="103"/>
    </row>
    <row r="21" spans="19:22" ht="31">
      <c r="S21" s="259" t="s">
        <v>580</v>
      </c>
      <c r="T21" s="259" t="s">
        <v>958</v>
      </c>
      <c r="U21" s="259" t="s">
        <v>959</v>
      </c>
      <c r="V21" s="259" t="s">
        <v>751</v>
      </c>
    </row>
    <row r="22" spans="19:22">
      <c r="S22" s="403">
        <v>45658</v>
      </c>
      <c r="T22" s="400">
        <v>275412.45</v>
      </c>
      <c r="U22" s="404">
        <f>U19</f>
        <v>6.559089830543241E-2</v>
      </c>
      <c r="V22" s="411">
        <f>U22*T22</f>
        <v>18064.549999999988</v>
      </c>
    </row>
    <row r="23" spans="19:22">
      <c r="S23" s="403">
        <v>45689</v>
      </c>
      <c r="T23" s="400">
        <v>275412.45</v>
      </c>
      <c r="U23" s="404">
        <f>U19</f>
        <v>6.559089830543241E-2</v>
      </c>
      <c r="V23" s="411">
        <f>U23*T23</f>
        <v>18064.549999999988</v>
      </c>
    </row>
    <row r="24" spans="19:22">
      <c r="S24" s="403">
        <v>45717</v>
      </c>
      <c r="T24" s="400">
        <v>275412.45</v>
      </c>
      <c r="U24" s="404">
        <f>U19</f>
        <v>6.559089830543241E-2</v>
      </c>
      <c r="V24" s="411">
        <f t="shared" ref="V24:V25" si="2">U24*T24</f>
        <v>18064.549999999988</v>
      </c>
    </row>
    <row r="25" spans="19:22">
      <c r="S25" s="403">
        <v>45748</v>
      </c>
      <c r="T25" s="400">
        <v>275412.45</v>
      </c>
      <c r="U25" s="404">
        <f>U19</f>
        <v>6.559089830543241E-2</v>
      </c>
      <c r="V25" s="411">
        <f t="shared" si="2"/>
        <v>18064.549999999988</v>
      </c>
    </row>
    <row r="26" spans="19:22">
      <c r="V26" s="427">
        <f>SUM(V22:V25)</f>
        <v>72258.199999999953</v>
      </c>
    </row>
  </sheetData>
  <mergeCells count="5">
    <mergeCell ref="S5:U5"/>
    <mergeCell ref="C1:H1"/>
    <mergeCell ref="L1:Q1"/>
    <mergeCell ref="T1:Y1"/>
    <mergeCell ref="S17:U17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C264-DB79-43E2-B7E9-097BEF5BF96F}">
  <dimension ref="B1:Y23"/>
  <sheetViews>
    <sheetView topLeftCell="P4" zoomScale="85" zoomScaleNormal="85" workbookViewId="0">
      <selection activeCell="R22" sqref="R22"/>
    </sheetView>
  </sheetViews>
  <sheetFormatPr defaultColWidth="9.1796875" defaultRowHeight="14.5"/>
  <cols>
    <col min="1" max="1" width="9.1796875" style="39"/>
    <col min="2" max="2" width="31.54296875" style="39" customWidth="1"/>
    <col min="3" max="3" width="17" style="39" customWidth="1"/>
    <col min="4" max="4" width="15.453125" style="39" customWidth="1"/>
    <col min="5" max="5" width="19.1796875" style="39" customWidth="1"/>
    <col min="6" max="6" width="18.453125" style="39" customWidth="1"/>
    <col min="7" max="7" width="17" style="39" customWidth="1"/>
    <col min="8" max="8" width="17.54296875" style="39" customWidth="1"/>
    <col min="9" max="9" width="13.453125" style="39" customWidth="1"/>
    <col min="10" max="10" width="9.1796875" style="39"/>
    <col min="11" max="21" width="27.54296875" style="39" customWidth="1"/>
    <col min="22" max="22" width="27.54296875" style="39" hidden="1" customWidth="1"/>
    <col min="23" max="61" width="27.54296875" style="39" customWidth="1"/>
    <col min="62" max="16384" width="9.1796875" style="39"/>
  </cols>
  <sheetData>
    <row r="1" spans="2:25" ht="51.75" customHeight="1">
      <c r="B1" s="259" t="s">
        <v>580</v>
      </c>
      <c r="C1" s="822" t="s">
        <v>672</v>
      </c>
      <c r="D1" s="823"/>
      <c r="E1" s="823"/>
      <c r="F1" s="823"/>
      <c r="G1" s="823"/>
      <c r="H1" s="823"/>
      <c r="K1" s="259" t="s">
        <v>580</v>
      </c>
      <c r="L1" s="822" t="s">
        <v>673</v>
      </c>
      <c r="M1" s="823"/>
      <c r="N1" s="823"/>
      <c r="O1" s="823"/>
      <c r="P1" s="823"/>
      <c r="Q1" s="823"/>
      <c r="S1" s="259" t="s">
        <v>580</v>
      </c>
      <c r="T1" s="822" t="s">
        <v>674</v>
      </c>
      <c r="U1" s="823"/>
      <c r="V1" s="823"/>
      <c r="W1" s="823"/>
      <c r="X1" s="823"/>
      <c r="Y1" s="823"/>
    </row>
    <row r="5" spans="2:25" ht="15.65" customHeight="1">
      <c r="S5" s="812" t="s">
        <v>961</v>
      </c>
      <c r="T5" s="813"/>
      <c r="U5" s="813"/>
      <c r="V5" s="814"/>
    </row>
    <row r="6" spans="2:25" ht="15.65" customHeight="1">
      <c r="S6" s="259" t="s">
        <v>745</v>
      </c>
      <c r="T6" s="259" t="s">
        <v>358</v>
      </c>
      <c r="U6" s="259" t="s">
        <v>359</v>
      </c>
      <c r="V6" s="259" t="s">
        <v>746</v>
      </c>
    </row>
    <row r="7" spans="2:25" ht="14.5" customHeight="1">
      <c r="S7" s="432" t="s">
        <v>88</v>
      </c>
      <c r="T7" s="432">
        <v>189610.15</v>
      </c>
      <c r="U7" s="432">
        <v>201256.43</v>
      </c>
      <c r="V7" s="433">
        <f>(U7-T7)/T7</f>
        <v>6.1422239263035229E-2</v>
      </c>
    </row>
    <row r="8" spans="2:25" ht="14.5" customHeight="1"/>
    <row r="9" spans="2:25" ht="31" customHeight="1">
      <c r="S9" s="259" t="s">
        <v>745</v>
      </c>
      <c r="T9" s="388" t="s">
        <v>760</v>
      </c>
      <c r="U9" s="259" t="s">
        <v>749</v>
      </c>
      <c r="V9" s="259" t="s">
        <v>750</v>
      </c>
      <c r="W9" s="259" t="s">
        <v>751</v>
      </c>
    </row>
    <row r="10" spans="2:25" ht="14.5" customHeight="1">
      <c r="S10" s="432" t="s">
        <v>88</v>
      </c>
      <c r="T10" s="440">
        <v>45658</v>
      </c>
      <c r="U10" s="438">
        <v>189610.15</v>
      </c>
      <c r="V10" s="404">
        <f>V7</f>
        <v>6.1422239263035229E-2</v>
      </c>
      <c r="W10" s="405">
        <f>V10*U10</f>
        <v>11646.279999999999</v>
      </c>
    </row>
    <row r="11" spans="2:25" ht="14.5" customHeight="1">
      <c r="S11" s="432" t="s">
        <v>88</v>
      </c>
      <c r="T11" s="440">
        <v>45689</v>
      </c>
      <c r="U11" s="438">
        <v>189610.15</v>
      </c>
      <c r="V11" s="404">
        <f>V7</f>
        <v>6.1422239263035229E-2</v>
      </c>
      <c r="W11" s="405">
        <f>V11*U11</f>
        <v>11646.279999999999</v>
      </c>
    </row>
    <row r="12" spans="2:25" ht="14.5" customHeight="1">
      <c r="S12" s="432" t="s">
        <v>88</v>
      </c>
      <c r="T12" s="440">
        <v>45717</v>
      </c>
      <c r="U12" s="438">
        <v>189610.15</v>
      </c>
      <c r="V12" s="404">
        <f>V7</f>
        <v>6.1422239263035229E-2</v>
      </c>
      <c r="W12" s="405">
        <f>V12*U12</f>
        <v>11646.279999999999</v>
      </c>
    </row>
    <row r="13" spans="2:25" ht="14.5" customHeight="1">
      <c r="W13" s="442">
        <f>SUM(W10:W12)</f>
        <v>34938.839999999997</v>
      </c>
    </row>
    <row r="15" spans="2:25" ht="18.5">
      <c r="S15" s="812" t="s">
        <v>962</v>
      </c>
      <c r="T15" s="813"/>
      <c r="U15" s="813"/>
      <c r="V15" s="814"/>
    </row>
    <row r="16" spans="2:25" ht="15.5">
      <c r="S16" s="259" t="s">
        <v>745</v>
      </c>
      <c r="T16" s="259" t="s">
        <v>358</v>
      </c>
      <c r="U16" s="259" t="s">
        <v>359</v>
      </c>
      <c r="V16" s="259" t="s">
        <v>746</v>
      </c>
    </row>
    <row r="17" spans="19:23">
      <c r="S17" s="432" t="s">
        <v>210</v>
      </c>
      <c r="T17" s="432">
        <v>88964.24</v>
      </c>
      <c r="U17" s="432">
        <v>93374.15</v>
      </c>
      <c r="V17" s="433">
        <f>(U17-T17)/T17</f>
        <v>4.9569467462431967E-2</v>
      </c>
    </row>
    <row r="19" spans="19:23" ht="31">
      <c r="S19" s="259" t="s">
        <v>745</v>
      </c>
      <c r="T19" s="388" t="s">
        <v>760</v>
      </c>
      <c r="U19" s="259" t="s">
        <v>749</v>
      </c>
      <c r="V19" s="259" t="s">
        <v>750</v>
      </c>
      <c r="W19" s="259" t="s">
        <v>751</v>
      </c>
    </row>
    <row r="20" spans="19:23">
      <c r="S20" s="432" t="s">
        <v>210</v>
      </c>
      <c r="T20" s="440">
        <v>45658</v>
      </c>
      <c r="U20" s="438">
        <v>88964.24</v>
      </c>
      <c r="V20" s="404">
        <f>V17</f>
        <v>4.9569467462431967E-2</v>
      </c>
      <c r="W20" s="405">
        <f>V20*U20</f>
        <v>4409.9099999999889</v>
      </c>
    </row>
    <row r="21" spans="19:23">
      <c r="S21" s="432" t="s">
        <v>210</v>
      </c>
      <c r="T21" s="440">
        <v>45689</v>
      </c>
      <c r="U21" s="438">
        <v>88964.24</v>
      </c>
      <c r="V21" s="404">
        <f>V17</f>
        <v>4.9569467462431967E-2</v>
      </c>
      <c r="W21" s="405">
        <f>V21*U21</f>
        <v>4409.9099999999889</v>
      </c>
    </row>
    <row r="22" spans="19:23">
      <c r="S22" s="432" t="s">
        <v>210</v>
      </c>
      <c r="T22" s="440">
        <v>45717</v>
      </c>
      <c r="U22" s="438">
        <v>88964.24</v>
      </c>
      <c r="V22" s="404">
        <f>V17</f>
        <v>4.9569467462431967E-2</v>
      </c>
      <c r="W22" s="405">
        <f>V22*U22</f>
        <v>4409.9099999999889</v>
      </c>
    </row>
    <row r="23" spans="19:23">
      <c r="W23" s="442">
        <f>SUM(W20:W22)</f>
        <v>13229.729999999967</v>
      </c>
    </row>
  </sheetData>
  <mergeCells count="5">
    <mergeCell ref="C1:H1"/>
    <mergeCell ref="L1:Q1"/>
    <mergeCell ref="T1:Y1"/>
    <mergeCell ref="S5:V5"/>
    <mergeCell ref="S15:V15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3433-B335-43F0-AACC-2D35078C7753}">
  <dimension ref="A1:L25"/>
  <sheetViews>
    <sheetView zoomScale="85" zoomScaleNormal="85" workbookViewId="0">
      <selection activeCell="B18" sqref="B18:E25"/>
    </sheetView>
  </sheetViews>
  <sheetFormatPr defaultColWidth="9.1796875" defaultRowHeight="14.5"/>
  <cols>
    <col min="1" max="1" width="14.1796875" customWidth="1"/>
    <col min="2" max="2" width="13.54296875" style="39" customWidth="1"/>
    <col min="3" max="4" width="27.54296875" style="39" customWidth="1"/>
    <col min="5" max="5" width="24.54296875" style="39" customWidth="1"/>
    <col min="6" max="6" width="22.26953125" style="39" customWidth="1"/>
    <col min="7" max="12" width="14.81640625" style="39" customWidth="1"/>
    <col min="13" max="44" width="27.54296875" style="39" customWidth="1"/>
    <col min="45" max="16384" width="9.1796875" style="39"/>
  </cols>
  <sheetData>
    <row r="1" spans="2:12" ht="51.75" customHeight="1">
      <c r="B1" s="259" t="s">
        <v>580</v>
      </c>
      <c r="C1" s="822" t="s">
        <v>676</v>
      </c>
      <c r="D1" s="823"/>
      <c r="E1" s="823"/>
      <c r="F1" s="823"/>
      <c r="G1" s="823"/>
      <c r="H1" s="823"/>
    </row>
    <row r="5" spans="2:12" ht="15.5">
      <c r="B5" s="792" t="s">
        <v>963</v>
      </c>
      <c r="C5" s="793"/>
      <c r="D5" s="793"/>
    </row>
    <row r="6" spans="2:12" ht="15.75" customHeight="1">
      <c r="B6" s="259" t="s">
        <v>358</v>
      </c>
      <c r="C6" s="259" t="s">
        <v>359</v>
      </c>
      <c r="D6" s="259" t="s">
        <v>746</v>
      </c>
      <c r="F6" s="840" t="s">
        <v>964</v>
      </c>
      <c r="G6" s="841"/>
      <c r="H6" s="841"/>
      <c r="I6" s="841"/>
      <c r="J6" s="841"/>
      <c r="K6" s="841"/>
      <c r="L6" s="841"/>
    </row>
    <row r="7" spans="2:12" ht="30.75" customHeight="1">
      <c r="B7" s="400">
        <v>175480.95248332308</v>
      </c>
      <c r="C7" s="400">
        <v>187755.31811713288</v>
      </c>
      <c r="D7" s="401">
        <f>(C7-B7)/B7</f>
        <v>6.9946996868371192E-2</v>
      </c>
      <c r="F7" s="462" t="s">
        <v>2</v>
      </c>
      <c r="G7" s="462" t="s">
        <v>3</v>
      </c>
      <c r="H7" s="565" t="s">
        <v>16</v>
      </c>
      <c r="I7" s="565" t="s">
        <v>17</v>
      </c>
      <c r="J7" s="462" t="s">
        <v>18</v>
      </c>
      <c r="K7" s="462" t="s">
        <v>19</v>
      </c>
      <c r="L7" s="462" t="s">
        <v>20</v>
      </c>
    </row>
    <row r="8" spans="2:12">
      <c r="B8" s="400"/>
      <c r="C8" s="428"/>
      <c r="D8" s="103"/>
      <c r="F8" s="533" t="s">
        <v>56</v>
      </c>
      <c r="G8" s="533" t="s">
        <v>48</v>
      </c>
      <c r="H8" s="566">
        <v>0.25</v>
      </c>
      <c r="I8" s="566">
        <v>0.59722222222222221</v>
      </c>
      <c r="J8" s="533">
        <v>1</v>
      </c>
      <c r="K8" s="567">
        <v>125.98</v>
      </c>
      <c r="L8" s="568">
        <f>J8*K8</f>
        <v>125.98</v>
      </c>
    </row>
    <row r="9" spans="2:12" ht="31">
      <c r="B9" s="259" t="s">
        <v>580</v>
      </c>
      <c r="C9" s="259" t="s">
        <v>958</v>
      </c>
      <c r="D9" s="259" t="s">
        <v>959</v>
      </c>
      <c r="E9" s="259" t="s">
        <v>751</v>
      </c>
    </row>
    <row r="10" spans="2:12">
      <c r="B10" s="403">
        <v>45658</v>
      </c>
      <c r="C10" s="400">
        <v>175480.95</v>
      </c>
      <c r="D10" s="404">
        <f>D7</f>
        <v>6.9946996868371192E-2</v>
      </c>
      <c r="E10" s="411">
        <f>D10*C10</f>
        <v>12274.365460108802</v>
      </c>
    </row>
    <row r="11" spans="2:12">
      <c r="B11" s="403">
        <v>45689</v>
      </c>
      <c r="C11" s="400">
        <v>175480.95</v>
      </c>
      <c r="D11" s="404">
        <f>D7</f>
        <v>6.9946996868371192E-2</v>
      </c>
      <c r="E11" s="411">
        <f>D11*C11</f>
        <v>12274.365460108802</v>
      </c>
    </row>
    <row r="12" spans="2:12">
      <c r="B12" s="403">
        <v>45717</v>
      </c>
      <c r="C12" s="400">
        <v>175480.95</v>
      </c>
      <c r="D12" s="404">
        <f>D7</f>
        <v>6.9946996868371192E-2</v>
      </c>
      <c r="E12" s="411">
        <f t="shared" ref="E12:E14" si="0">D12*C12</f>
        <v>12274.365460108802</v>
      </c>
    </row>
    <row r="13" spans="2:12">
      <c r="B13" s="403">
        <v>45748</v>
      </c>
      <c r="C13" s="400">
        <v>175480.95</v>
      </c>
      <c r="D13" s="404">
        <f>D7</f>
        <v>6.9946996868371192E-2</v>
      </c>
      <c r="E13" s="411">
        <f t="shared" si="0"/>
        <v>12274.365460108802</v>
      </c>
    </row>
    <row r="14" spans="2:12">
      <c r="B14" s="403">
        <v>45778</v>
      </c>
      <c r="C14" s="400">
        <v>175480.95</v>
      </c>
      <c r="D14" s="404">
        <f>D7</f>
        <v>6.9946996868371192E-2</v>
      </c>
      <c r="E14" s="411">
        <f t="shared" si="0"/>
        <v>12274.365460108802</v>
      </c>
    </row>
    <row r="15" spans="2:12">
      <c r="E15" s="427">
        <f>SUM(E10:E14)</f>
        <v>61371.827300544013</v>
      </c>
    </row>
    <row r="18" spans="2:5" ht="31.5" customHeight="1">
      <c r="B18" s="549" t="s">
        <v>580</v>
      </c>
      <c r="C18" s="549" t="s">
        <v>965</v>
      </c>
      <c r="D18" s="549" t="s">
        <v>924</v>
      </c>
      <c r="E18" s="549" t="s">
        <v>966</v>
      </c>
    </row>
    <row r="19" spans="2:5">
      <c r="B19" s="548" t="s">
        <v>672</v>
      </c>
      <c r="C19" s="547">
        <v>175188.48248332308</v>
      </c>
      <c r="D19" s="547">
        <v>175480.95248332308</v>
      </c>
      <c r="E19" s="547">
        <f>D19-C19</f>
        <v>292.47000000000116</v>
      </c>
    </row>
    <row r="20" spans="2:5">
      <c r="B20" s="548" t="s">
        <v>673</v>
      </c>
      <c r="C20" s="547">
        <v>175188.48248332308</v>
      </c>
      <c r="D20" s="547">
        <v>175480.95248332308</v>
      </c>
      <c r="E20" s="547">
        <f t="shared" ref="E20:E24" si="1">D20-C20</f>
        <v>292.47000000000116</v>
      </c>
    </row>
    <row r="21" spans="2:5">
      <c r="B21" s="548" t="s">
        <v>674</v>
      </c>
      <c r="C21" s="547">
        <v>175188.48248332308</v>
      </c>
      <c r="D21" s="547">
        <v>175480.95248332308</v>
      </c>
      <c r="E21" s="547">
        <f t="shared" si="1"/>
        <v>292.47000000000116</v>
      </c>
    </row>
    <row r="22" spans="2:5">
      <c r="B22" s="548" t="s">
        <v>675</v>
      </c>
      <c r="C22" s="547">
        <v>175188.48248332308</v>
      </c>
      <c r="D22" s="547">
        <v>175480.95248332308</v>
      </c>
      <c r="E22" s="547">
        <f t="shared" si="1"/>
        <v>292.47000000000116</v>
      </c>
    </row>
    <row r="23" spans="2:5">
      <c r="B23" s="548" t="s">
        <v>676</v>
      </c>
      <c r="C23" s="547">
        <v>174311.08248332309</v>
      </c>
      <c r="D23" s="547">
        <v>175480.95248332308</v>
      </c>
      <c r="E23" s="547">
        <f t="shared" si="1"/>
        <v>1169.8699999999953</v>
      </c>
    </row>
    <row r="24" spans="2:5">
      <c r="B24" s="548" t="s">
        <v>677</v>
      </c>
      <c r="C24" s="547">
        <v>173433.67</v>
      </c>
      <c r="D24" s="547">
        <v>175480.95248332308</v>
      </c>
      <c r="E24" s="547">
        <f t="shared" si="1"/>
        <v>2047.2824833230698</v>
      </c>
    </row>
    <row r="25" spans="2:5">
      <c r="E25" s="550">
        <f>SUM(E19:E24)</f>
        <v>4387.0324833230698</v>
      </c>
    </row>
  </sheetData>
  <mergeCells count="3">
    <mergeCell ref="C1:H1"/>
    <mergeCell ref="B5:D5"/>
    <mergeCell ref="F6:L6"/>
  </mergeCells>
  <phoneticPr fontId="5" type="noConversion"/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BE3C-1B56-496B-9017-10FF0DB6B79E}">
  <dimension ref="B1:AG20"/>
  <sheetViews>
    <sheetView zoomScale="85" zoomScaleNormal="85" workbookViewId="0"/>
  </sheetViews>
  <sheetFormatPr defaultColWidth="9.1796875" defaultRowHeight="14.5"/>
  <cols>
    <col min="1" max="1" width="9.1796875" style="39"/>
    <col min="2" max="2" width="31.54296875" style="39" customWidth="1"/>
    <col min="3" max="3" width="17" style="39" customWidth="1"/>
    <col min="4" max="4" width="15.453125" style="39" customWidth="1"/>
    <col min="5" max="5" width="19.1796875" style="39" customWidth="1"/>
    <col min="6" max="6" width="18.453125" style="39" customWidth="1"/>
    <col min="7" max="7" width="17" style="39" customWidth="1"/>
    <col min="8" max="8" width="17.54296875" style="39" customWidth="1"/>
    <col min="9" max="9" width="13.453125" style="39" customWidth="1"/>
    <col min="10" max="10" width="9.1796875" style="39"/>
    <col min="11" max="61" width="27.54296875" style="39" customWidth="1"/>
    <col min="62" max="16384" width="9.1796875" style="39"/>
  </cols>
  <sheetData>
    <row r="1" spans="2:33" ht="51.75" customHeight="1">
      <c r="B1" s="259" t="s">
        <v>580</v>
      </c>
      <c r="C1" s="822" t="s">
        <v>672</v>
      </c>
      <c r="D1" s="823"/>
      <c r="E1" s="823"/>
      <c r="F1" s="823"/>
      <c r="G1" s="823"/>
      <c r="H1" s="823"/>
      <c r="K1" s="259" t="s">
        <v>580</v>
      </c>
      <c r="L1" s="822" t="s">
        <v>673</v>
      </c>
      <c r="M1" s="823"/>
      <c r="N1" s="823"/>
      <c r="O1" s="823"/>
      <c r="P1" s="823"/>
      <c r="Q1" s="823"/>
      <c r="S1" s="259" t="s">
        <v>580</v>
      </c>
      <c r="T1" s="822" t="s">
        <v>674</v>
      </c>
      <c r="U1" s="823"/>
      <c r="V1" s="823"/>
      <c r="W1" s="823"/>
      <c r="X1" s="823"/>
      <c r="Y1" s="823"/>
      <c r="AA1" s="259" t="s">
        <v>580</v>
      </c>
      <c r="AB1" s="822" t="s">
        <v>675</v>
      </c>
      <c r="AC1" s="823"/>
      <c r="AD1" s="823"/>
      <c r="AE1" s="823"/>
      <c r="AF1" s="823"/>
      <c r="AG1" s="823"/>
    </row>
    <row r="5" spans="2:33" ht="15.5">
      <c r="S5" s="792" t="s">
        <v>967</v>
      </c>
      <c r="T5" s="793"/>
      <c r="U5" s="793"/>
      <c r="AA5" s="792" t="s">
        <v>967</v>
      </c>
      <c r="AB5" s="793"/>
      <c r="AC5" s="793"/>
    </row>
    <row r="6" spans="2:33" ht="15.5">
      <c r="S6" s="259" t="s">
        <v>358</v>
      </c>
      <c r="T6" s="259" t="s">
        <v>359</v>
      </c>
      <c r="U6" s="259" t="s">
        <v>746</v>
      </c>
      <c r="AA6" s="259" t="s">
        <v>358</v>
      </c>
      <c r="AB6" s="259" t="s">
        <v>359</v>
      </c>
      <c r="AC6" s="259" t="s">
        <v>746</v>
      </c>
    </row>
    <row r="7" spans="2:33">
      <c r="S7" s="400">
        <v>79093.11</v>
      </c>
      <c r="T7" s="400">
        <v>83594.327854479998</v>
      </c>
      <c r="U7" s="401">
        <f>(T7-S7)/S7</f>
        <v>5.6910366206108183E-2</v>
      </c>
      <c r="AA7" s="400">
        <v>30835.600747051438</v>
      </c>
      <c r="AB7" s="400">
        <v>32432.990012429073</v>
      </c>
      <c r="AC7" s="401">
        <f>(AB7-AA7)/AA7</f>
        <v>5.1803409911849382E-2</v>
      </c>
    </row>
    <row r="8" spans="2:33">
      <c r="S8" s="400"/>
      <c r="T8" s="428"/>
      <c r="U8" s="103"/>
      <c r="AB8" s="470"/>
      <c r="AC8" s="471"/>
    </row>
    <row r="9" spans="2:33" ht="31">
      <c r="S9" s="259" t="s">
        <v>580</v>
      </c>
      <c r="T9" s="259" t="s">
        <v>958</v>
      </c>
      <c r="U9" s="259" t="s">
        <v>750</v>
      </c>
      <c r="V9" s="259" t="s">
        <v>751</v>
      </c>
      <c r="AA9" s="259" t="s">
        <v>580</v>
      </c>
      <c r="AB9" s="259" t="s">
        <v>958</v>
      </c>
      <c r="AC9" s="259" t="s">
        <v>750</v>
      </c>
      <c r="AD9" s="259" t="s">
        <v>751</v>
      </c>
    </row>
    <row r="10" spans="2:33">
      <c r="S10" s="403">
        <v>45658</v>
      </c>
      <c r="T10" s="400"/>
      <c r="U10" s="404">
        <f t="shared" ref="U10:U11" si="0">$U$7</f>
        <v>5.6910366206108183E-2</v>
      </c>
      <c r="V10" s="411">
        <f t="shared" ref="V10:V11" si="1">U10*T10</f>
        <v>0</v>
      </c>
      <c r="AA10" s="440">
        <v>45352</v>
      </c>
      <c r="AB10" s="400">
        <v>30835.599999999999</v>
      </c>
      <c r="AC10" s="404">
        <f t="shared" ref="AC10:AC19" si="2">$AC$7</f>
        <v>5.1803409911849382E-2</v>
      </c>
      <c r="AD10" s="411">
        <f t="shared" ref="AD10:AD19" si="3">AC10*AB10</f>
        <v>1597.3892266778228</v>
      </c>
    </row>
    <row r="11" spans="2:33">
      <c r="S11" s="403">
        <v>45689</v>
      </c>
      <c r="T11" s="400"/>
      <c r="U11" s="404">
        <f t="shared" si="0"/>
        <v>5.6910366206108183E-2</v>
      </c>
      <c r="V11" s="411">
        <f t="shared" si="1"/>
        <v>0</v>
      </c>
      <c r="AA11" s="440">
        <v>45383</v>
      </c>
      <c r="AB11" s="400">
        <v>30835.599999999999</v>
      </c>
      <c r="AC11" s="404">
        <f t="shared" si="2"/>
        <v>5.1803409911849382E-2</v>
      </c>
      <c r="AD11" s="411">
        <f t="shared" si="3"/>
        <v>1597.3892266778228</v>
      </c>
    </row>
    <row r="12" spans="2:33">
      <c r="V12" s="427">
        <f>V10+V11</f>
        <v>0</v>
      </c>
      <c r="AA12" s="440">
        <v>45413</v>
      </c>
      <c r="AB12" s="400">
        <v>30835.599999999999</v>
      </c>
      <c r="AC12" s="404">
        <f t="shared" si="2"/>
        <v>5.1803409911849382E-2</v>
      </c>
      <c r="AD12" s="411">
        <f t="shared" si="3"/>
        <v>1597.3892266778228</v>
      </c>
    </row>
    <row r="13" spans="2:33">
      <c r="AA13" s="440">
        <v>45444</v>
      </c>
      <c r="AB13" s="400">
        <v>30835.599999999999</v>
      </c>
      <c r="AC13" s="404">
        <f t="shared" si="2"/>
        <v>5.1803409911849382E-2</v>
      </c>
      <c r="AD13" s="411">
        <f t="shared" si="3"/>
        <v>1597.3892266778228</v>
      </c>
    </row>
    <row r="14" spans="2:33">
      <c r="AA14" s="440">
        <v>45474</v>
      </c>
      <c r="AB14" s="400">
        <v>30835.599999999999</v>
      </c>
      <c r="AC14" s="404">
        <f t="shared" si="2"/>
        <v>5.1803409911849382E-2</v>
      </c>
      <c r="AD14" s="411">
        <f t="shared" si="3"/>
        <v>1597.3892266778228</v>
      </c>
    </row>
    <row r="15" spans="2:33">
      <c r="AA15" s="440">
        <v>45505</v>
      </c>
      <c r="AB15" s="400">
        <v>30835.599999999999</v>
      </c>
      <c r="AC15" s="404">
        <f t="shared" si="2"/>
        <v>5.1803409911849382E-2</v>
      </c>
      <c r="AD15" s="411">
        <f t="shared" si="3"/>
        <v>1597.3892266778228</v>
      </c>
    </row>
    <row r="16" spans="2:33">
      <c r="AA16" s="440">
        <v>45536</v>
      </c>
      <c r="AB16" s="400">
        <v>30835.599999999999</v>
      </c>
      <c r="AC16" s="404">
        <f t="shared" si="2"/>
        <v>5.1803409911849382E-2</v>
      </c>
      <c r="AD16" s="411">
        <f t="shared" si="3"/>
        <v>1597.3892266778228</v>
      </c>
    </row>
    <row r="17" spans="27:30">
      <c r="AA17" s="440">
        <v>45566</v>
      </c>
      <c r="AB17" s="400">
        <v>30835.599999999999</v>
      </c>
      <c r="AC17" s="404">
        <f t="shared" si="2"/>
        <v>5.1803409911849382E-2</v>
      </c>
      <c r="AD17" s="411">
        <f t="shared" si="3"/>
        <v>1597.3892266778228</v>
      </c>
    </row>
    <row r="18" spans="27:30">
      <c r="AA18" s="440">
        <v>45597</v>
      </c>
      <c r="AB18" s="400">
        <v>30835.599999999999</v>
      </c>
      <c r="AC18" s="404">
        <f t="shared" si="2"/>
        <v>5.1803409911849382E-2</v>
      </c>
      <c r="AD18" s="411">
        <f t="shared" si="3"/>
        <v>1597.3892266778228</v>
      </c>
    </row>
    <row r="19" spans="27:30">
      <c r="AA19" s="440">
        <v>45627</v>
      </c>
      <c r="AB19" s="400">
        <v>30835.599999999999</v>
      </c>
      <c r="AC19" s="404">
        <f t="shared" si="2"/>
        <v>5.1803409911849382E-2</v>
      </c>
      <c r="AD19" s="411">
        <f t="shared" si="3"/>
        <v>1597.3892266778228</v>
      </c>
    </row>
    <row r="20" spans="27:30">
      <c r="AD20" s="472">
        <f>SUM(AD10:AD19)</f>
        <v>15973.892266778224</v>
      </c>
    </row>
  </sheetData>
  <mergeCells count="6">
    <mergeCell ref="C1:H1"/>
    <mergeCell ref="L1:Q1"/>
    <mergeCell ref="T1:Y1"/>
    <mergeCell ref="S5:U5"/>
    <mergeCell ref="AB1:AG1"/>
    <mergeCell ref="AA5:AC5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BB-9085-492D-9178-DA0676B82343}">
  <dimension ref="B1:AG20"/>
  <sheetViews>
    <sheetView topLeftCell="X1" workbookViewId="0">
      <selection activeCell="AE16" sqref="AE16"/>
    </sheetView>
  </sheetViews>
  <sheetFormatPr defaultColWidth="9.1796875" defaultRowHeight="14.5"/>
  <cols>
    <col min="1" max="41" width="25.81640625" style="39" customWidth="1"/>
    <col min="42" max="16384" width="9.1796875" style="39"/>
  </cols>
  <sheetData>
    <row r="1" spans="2:33" ht="21">
      <c r="B1" s="259" t="s">
        <v>580</v>
      </c>
      <c r="C1" s="822" t="s">
        <v>672</v>
      </c>
      <c r="D1" s="823"/>
      <c r="E1" s="823"/>
      <c r="F1" s="823"/>
      <c r="G1" s="823"/>
      <c r="H1" s="823"/>
      <c r="K1" s="259" t="s">
        <v>580</v>
      </c>
      <c r="L1" s="822" t="s">
        <v>673</v>
      </c>
      <c r="M1" s="823"/>
      <c r="N1" s="823"/>
      <c r="O1" s="823"/>
      <c r="P1" s="823"/>
      <c r="Q1" s="823"/>
      <c r="S1" s="259" t="s">
        <v>580</v>
      </c>
      <c r="T1" s="822" t="s">
        <v>674</v>
      </c>
      <c r="U1" s="823"/>
      <c r="V1" s="823"/>
      <c r="W1" s="823"/>
      <c r="X1" s="823"/>
      <c r="Y1" s="823"/>
      <c r="AA1" s="259" t="s">
        <v>580</v>
      </c>
      <c r="AB1" s="822" t="s">
        <v>675</v>
      </c>
      <c r="AC1" s="823"/>
      <c r="AD1" s="823"/>
      <c r="AE1" s="823"/>
      <c r="AF1" s="823"/>
      <c r="AG1" s="823"/>
    </row>
    <row r="3" spans="2:33" ht="15.5">
      <c r="B3" s="820"/>
      <c r="C3" s="821"/>
      <c r="D3" s="821"/>
      <c r="E3" s="821"/>
      <c r="F3" s="821"/>
      <c r="G3" s="821"/>
      <c r="H3" s="821"/>
    </row>
    <row r="4" spans="2:33" s="386" customFormat="1" ht="15.5">
      <c r="B4" s="259" t="s">
        <v>2</v>
      </c>
      <c r="C4" s="259" t="s">
        <v>3</v>
      </c>
      <c r="D4" s="259" t="s">
        <v>16</v>
      </c>
      <c r="E4" s="259" t="s">
        <v>17</v>
      </c>
      <c r="F4" s="259" t="s">
        <v>18</v>
      </c>
      <c r="G4" s="259" t="s">
        <v>19</v>
      </c>
      <c r="H4" s="259" t="s">
        <v>20</v>
      </c>
      <c r="AA4" s="792" t="s">
        <v>968</v>
      </c>
      <c r="AB4" s="793"/>
      <c r="AC4" s="793"/>
      <c r="AD4" s="39"/>
    </row>
    <row r="5" spans="2:33" ht="15.5">
      <c r="B5" s="260"/>
      <c r="C5" s="260"/>
      <c r="D5" s="261"/>
      <c r="E5" s="261"/>
      <c r="F5" s="260"/>
      <c r="G5" s="262"/>
      <c r="H5" s="262"/>
      <c r="AA5" s="259" t="s">
        <v>358</v>
      </c>
      <c r="AB5" s="259" t="s">
        <v>359</v>
      </c>
      <c r="AC5" s="259" t="s">
        <v>746</v>
      </c>
    </row>
    <row r="6" spans="2:33" ht="15.65" customHeight="1">
      <c r="B6" s="260"/>
      <c r="C6" s="260"/>
      <c r="D6" s="261"/>
      <c r="E6" s="261"/>
      <c r="F6" s="260"/>
      <c r="G6" s="262"/>
      <c r="H6" s="262"/>
      <c r="AA6" s="400">
        <v>158069.28229823234</v>
      </c>
      <c r="AB6" s="400">
        <v>198052.48854835052</v>
      </c>
      <c r="AC6" s="401">
        <f>(AB6-AA6)/AA6</f>
        <v>0.25294735111582967</v>
      </c>
      <c r="AD6" s="411"/>
    </row>
    <row r="7" spans="2:33" ht="15.65" customHeight="1">
      <c r="B7" s="260"/>
      <c r="C7" s="260"/>
      <c r="D7" s="261"/>
      <c r="E7" s="261"/>
      <c r="F7" s="260"/>
      <c r="G7" s="262"/>
      <c r="H7" s="262"/>
      <c r="AB7" s="470"/>
      <c r="AC7" s="471"/>
    </row>
    <row r="8" spans="2:33" ht="31">
      <c r="B8" s="260"/>
      <c r="C8" s="260"/>
      <c r="D8" s="261"/>
      <c r="E8" s="261"/>
      <c r="F8" s="260"/>
      <c r="G8" s="262"/>
      <c r="H8" s="262"/>
      <c r="AA8" s="259" t="s">
        <v>908</v>
      </c>
      <c r="AB8" s="259" t="s">
        <v>969</v>
      </c>
      <c r="AC8" s="259" t="s">
        <v>958</v>
      </c>
      <c r="AD8" s="259" t="s">
        <v>750</v>
      </c>
      <c r="AE8" s="259" t="s">
        <v>751</v>
      </c>
    </row>
    <row r="9" spans="2:33" ht="15.5">
      <c r="B9" s="260"/>
      <c r="C9" s="260"/>
      <c r="D9" s="261"/>
      <c r="E9" s="261"/>
      <c r="F9" s="260"/>
      <c r="G9" s="262"/>
      <c r="H9" s="262"/>
      <c r="AA9" s="440" t="s">
        <v>672</v>
      </c>
      <c r="AB9" s="440">
        <v>45689</v>
      </c>
      <c r="AC9" s="400">
        <v>156225.14000000001</v>
      </c>
      <c r="AD9" s="404">
        <f t="shared" ref="AD9:AD12" si="0">$AC$6</f>
        <v>0.25294735111582967</v>
      </c>
      <c r="AE9" s="411">
        <f>AD9*AC9</f>
        <v>39516.735340699648</v>
      </c>
    </row>
    <row r="10" spans="2:33" ht="15.5">
      <c r="B10" s="260"/>
      <c r="C10" s="260"/>
      <c r="D10" s="261"/>
      <c r="E10" s="261"/>
      <c r="F10" s="260"/>
      <c r="G10" s="262"/>
      <c r="H10" s="262"/>
      <c r="AA10" s="440" t="s">
        <v>673</v>
      </c>
      <c r="AB10" s="440">
        <v>45717</v>
      </c>
      <c r="AC10" s="400">
        <v>155961.69</v>
      </c>
      <c r="AD10" s="404">
        <f t="shared" si="0"/>
        <v>0.25294735111582967</v>
      </c>
      <c r="AE10" s="411">
        <f>AD10*AC10</f>
        <v>39450.096361048178</v>
      </c>
    </row>
    <row r="11" spans="2:33" ht="15.5">
      <c r="B11" s="260"/>
      <c r="C11" s="260"/>
      <c r="D11" s="261"/>
      <c r="E11" s="261"/>
      <c r="F11" s="260"/>
      <c r="G11" s="262"/>
      <c r="H11" s="262"/>
      <c r="AA11" s="440" t="s">
        <v>674</v>
      </c>
      <c r="AB11" s="440">
        <v>45748</v>
      </c>
      <c r="AC11" s="400">
        <v>157805.82999999999</v>
      </c>
      <c r="AD11" s="404">
        <f t="shared" si="0"/>
        <v>0.25294735111582967</v>
      </c>
      <c r="AE11" s="411">
        <f>AD11*AC11</f>
        <v>39916.566689134925</v>
      </c>
    </row>
    <row r="12" spans="2:33" ht="15.5">
      <c r="B12" s="260"/>
      <c r="C12" s="260"/>
      <c r="D12" s="261"/>
      <c r="E12" s="261"/>
      <c r="F12" s="260"/>
      <c r="G12" s="262"/>
      <c r="H12" s="262"/>
      <c r="AA12" s="440" t="s">
        <v>675</v>
      </c>
      <c r="AB12" s="440">
        <v>45778</v>
      </c>
      <c r="AC12" s="400">
        <v>156225.14000000001</v>
      </c>
      <c r="AD12" s="404">
        <f t="shared" si="0"/>
        <v>0.25294735111582967</v>
      </c>
      <c r="AE12" s="411">
        <f>AD12*AC12</f>
        <v>39516.735340699648</v>
      </c>
    </row>
    <row r="13" spans="2:33" ht="15.5">
      <c r="B13" s="260"/>
      <c r="C13" s="260"/>
      <c r="D13" s="261"/>
      <c r="E13" s="261"/>
      <c r="F13" s="260"/>
      <c r="G13" s="262"/>
      <c r="H13" s="262"/>
      <c r="AE13" s="472">
        <f>SUM(AE9:AE12)</f>
        <v>158400.13373158241</v>
      </c>
    </row>
    <row r="14" spans="2:33" ht="18.5">
      <c r="B14" s="795" t="s">
        <v>9</v>
      </c>
      <c r="C14" s="796"/>
      <c r="D14" s="796"/>
      <c r="E14" s="797"/>
      <c r="F14" s="265">
        <f>SUM(F5:F13)</f>
        <v>0</v>
      </c>
      <c r="G14" s="266"/>
      <c r="H14" s="266">
        <f>SUM(H5:H13)</f>
        <v>0</v>
      </c>
    </row>
    <row r="16" spans="2:33" ht="15.5">
      <c r="B16" s="820" t="s">
        <v>970</v>
      </c>
      <c r="C16" s="821"/>
      <c r="D16" s="821"/>
      <c r="E16" s="821"/>
      <c r="AE16" s="434">
        <f>AE13/6</f>
        <v>26400.022288597069</v>
      </c>
    </row>
    <row r="17" spans="2:5" ht="15.5">
      <c r="B17" s="388" t="s">
        <v>580</v>
      </c>
      <c r="C17" s="388" t="s">
        <v>425</v>
      </c>
      <c r="D17" s="388" t="s">
        <v>971</v>
      </c>
      <c r="E17" s="388" t="s">
        <v>586</v>
      </c>
    </row>
    <row r="18" spans="2:5">
      <c r="B18" s="389">
        <v>45658</v>
      </c>
      <c r="C18" s="391">
        <v>36067.839999999997</v>
      </c>
      <c r="D18" s="390">
        <v>0.11032131219924204</v>
      </c>
      <c r="E18" s="391">
        <f>D18*C18</f>
        <v>3979.0514369923098</v>
      </c>
    </row>
    <row r="19" spans="2:5">
      <c r="B19" s="389">
        <v>45689</v>
      </c>
      <c r="C19" s="391">
        <v>36067.839999999997</v>
      </c>
      <c r="D19" s="390">
        <v>0.11032131219924204</v>
      </c>
      <c r="E19" s="391">
        <f>D19*C19</f>
        <v>3979.0514369923098</v>
      </c>
    </row>
    <row r="20" spans="2:5">
      <c r="B20" s="387"/>
      <c r="C20" s="387"/>
      <c r="D20" s="387"/>
      <c r="E20" s="392">
        <f>SUM(E18:E19)</f>
        <v>7958.1028739846197</v>
      </c>
    </row>
  </sheetData>
  <mergeCells count="8">
    <mergeCell ref="B14:E14"/>
    <mergeCell ref="B16:E16"/>
    <mergeCell ref="AA4:AC4"/>
    <mergeCell ref="C1:H1"/>
    <mergeCell ref="L1:Q1"/>
    <mergeCell ref="T1:Y1"/>
    <mergeCell ref="AB1:AG1"/>
    <mergeCell ref="B3:H3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9E93-540D-4930-AD32-FE4E23CEA69D}">
  <dimension ref="B2:AF89"/>
  <sheetViews>
    <sheetView topLeftCell="Q12" workbookViewId="0">
      <selection activeCell="X19" sqref="X19"/>
    </sheetView>
  </sheetViews>
  <sheetFormatPr defaultColWidth="9.1796875" defaultRowHeight="14.5"/>
  <cols>
    <col min="1" max="1" width="9.1796875" style="39"/>
    <col min="2" max="2" width="25.54296875" style="39" customWidth="1"/>
    <col min="3" max="7" width="13.453125" style="39" customWidth="1"/>
    <col min="8" max="8" width="17.54296875" style="39" customWidth="1"/>
    <col min="9" max="9" width="13.453125" style="39" customWidth="1"/>
    <col min="10" max="10" width="17.453125" style="39" customWidth="1"/>
    <col min="11" max="12" width="13.453125" style="39" bestFit="1" customWidth="1"/>
    <col min="13" max="13" width="14.81640625" style="39" bestFit="1" customWidth="1"/>
    <col min="14" max="14" width="13.453125" style="39" bestFit="1" customWidth="1"/>
    <col min="15" max="15" width="17.1796875" style="39" customWidth="1"/>
    <col min="16" max="16" width="17.54296875" style="39" customWidth="1"/>
    <col min="17" max="17" width="22.81640625" style="39" customWidth="1"/>
    <col min="18" max="18" width="38.26953125" style="39" customWidth="1"/>
    <col min="19" max="19" width="25.453125" style="39" customWidth="1"/>
    <col min="20" max="20" width="19.26953125" style="39" customWidth="1"/>
    <col min="21" max="21" width="17" style="39" customWidth="1"/>
    <col min="22" max="22" width="17.81640625" style="39" customWidth="1"/>
    <col min="23" max="23" width="18" style="39" customWidth="1"/>
    <col min="24" max="24" width="16.81640625" style="39" customWidth="1"/>
    <col min="25" max="25" width="25.1796875" style="39" customWidth="1"/>
    <col min="26" max="26" width="19.453125" style="39" customWidth="1"/>
    <col min="27" max="27" width="15.26953125" style="39" customWidth="1"/>
    <col min="28" max="28" width="22.1796875" style="39" customWidth="1"/>
    <col min="29" max="29" width="30.54296875" style="39" customWidth="1"/>
    <col min="30" max="30" width="9.1796875" style="39"/>
    <col min="31" max="31" width="13.26953125" style="39" bestFit="1" customWidth="1"/>
    <col min="32" max="16384" width="9.1796875" style="39"/>
  </cols>
  <sheetData>
    <row r="2" spans="2:32" ht="15.75" customHeight="1">
      <c r="B2" s="792" t="s">
        <v>972</v>
      </c>
      <c r="C2" s="793"/>
      <c r="D2" s="793"/>
      <c r="E2" s="793"/>
      <c r="F2" s="793"/>
      <c r="G2" s="793"/>
      <c r="H2" s="793"/>
      <c r="J2" s="854" t="s">
        <v>973</v>
      </c>
      <c r="K2" s="855"/>
      <c r="L2" s="855"/>
      <c r="M2" s="855"/>
      <c r="N2" s="855"/>
      <c r="O2" s="855"/>
      <c r="P2" s="855"/>
      <c r="R2" s="840" t="s">
        <v>974</v>
      </c>
      <c r="S2" s="841"/>
      <c r="T2" s="841"/>
      <c r="U2" s="841"/>
      <c r="V2" s="841"/>
      <c r="W2" s="841"/>
      <c r="X2" s="841"/>
      <c r="Z2" s="840" t="s">
        <v>975</v>
      </c>
      <c r="AA2" s="841"/>
      <c r="AB2" s="841"/>
      <c r="AC2" s="841"/>
      <c r="AD2" s="841"/>
      <c r="AE2" s="841"/>
      <c r="AF2" s="841"/>
    </row>
    <row r="3" spans="2:32" s="386" customFormat="1" ht="28.5" customHeight="1">
      <c r="B3" s="259" t="s">
        <v>2</v>
      </c>
      <c r="C3" s="259" t="s">
        <v>3</v>
      </c>
      <c r="D3" s="259" t="s">
        <v>16</v>
      </c>
      <c r="E3" s="259" t="s">
        <v>17</v>
      </c>
      <c r="F3" s="259" t="s">
        <v>18</v>
      </c>
      <c r="G3" s="259" t="s">
        <v>19</v>
      </c>
      <c r="H3" s="259" t="s">
        <v>20</v>
      </c>
      <c r="J3" s="532" t="s">
        <v>2</v>
      </c>
      <c r="K3" s="532" t="s">
        <v>3</v>
      </c>
      <c r="L3" s="532" t="s">
        <v>16</v>
      </c>
      <c r="M3" s="532" t="s">
        <v>17</v>
      </c>
      <c r="N3" s="532" t="s">
        <v>18</v>
      </c>
      <c r="O3" s="532" t="s">
        <v>19</v>
      </c>
      <c r="P3" s="532" t="s">
        <v>20</v>
      </c>
      <c r="R3" s="462" t="s">
        <v>2</v>
      </c>
      <c r="S3" s="462" t="s">
        <v>3</v>
      </c>
      <c r="T3" s="462" t="s">
        <v>16</v>
      </c>
      <c r="U3" s="462" t="s">
        <v>17</v>
      </c>
      <c r="V3" s="462" t="s">
        <v>18</v>
      </c>
      <c r="W3" s="462" t="s">
        <v>19</v>
      </c>
      <c r="X3" s="462" t="s">
        <v>20</v>
      </c>
      <c r="Z3" s="462" t="s">
        <v>2</v>
      </c>
      <c r="AA3" s="462" t="s">
        <v>3</v>
      </c>
      <c r="AB3" s="462" t="s">
        <v>16</v>
      </c>
      <c r="AC3" s="462" t="s">
        <v>17</v>
      </c>
      <c r="AD3" s="462" t="s">
        <v>18</v>
      </c>
      <c r="AE3" s="462" t="s">
        <v>19</v>
      </c>
      <c r="AF3" s="462" t="s">
        <v>20</v>
      </c>
    </row>
    <row r="4" spans="2:32" ht="24" customHeight="1">
      <c r="B4" s="260" t="s">
        <v>577</v>
      </c>
      <c r="C4" s="260" t="s">
        <v>24</v>
      </c>
      <c r="D4" s="261">
        <v>0.25</v>
      </c>
      <c r="E4" s="261">
        <v>0.59722222222222199</v>
      </c>
      <c r="F4" s="260"/>
      <c r="G4" s="262">
        <v>225.34</v>
      </c>
      <c r="H4" s="262">
        <f>F4*G4</f>
        <v>0</v>
      </c>
      <c r="J4" s="533" t="s">
        <v>577</v>
      </c>
      <c r="K4" s="533" t="s">
        <v>24</v>
      </c>
      <c r="L4" s="534">
        <v>0.25</v>
      </c>
      <c r="M4" s="534">
        <v>0.59722222222222199</v>
      </c>
      <c r="N4" s="533"/>
      <c r="O4" s="535">
        <v>225.14</v>
      </c>
      <c r="P4" s="535">
        <f>N4*O4</f>
        <v>0</v>
      </c>
      <c r="R4" s="463" t="s">
        <v>537</v>
      </c>
      <c r="S4" s="463" t="s">
        <v>48</v>
      </c>
      <c r="T4" s="464" t="s">
        <v>83</v>
      </c>
      <c r="U4" s="464" t="s">
        <v>538</v>
      </c>
      <c r="V4" s="463"/>
      <c r="W4" s="465">
        <v>370.25</v>
      </c>
      <c r="X4" s="465">
        <f t="shared" ref="X4:X14" si="0">V4*W4</f>
        <v>0</v>
      </c>
      <c r="Z4" s="463" t="s">
        <v>577</v>
      </c>
      <c r="AA4" s="463" t="s">
        <v>24</v>
      </c>
      <c r="AB4" s="464">
        <v>0.25</v>
      </c>
      <c r="AC4" s="464">
        <v>0.59722222222222199</v>
      </c>
      <c r="AD4" s="463"/>
      <c r="AE4" s="465">
        <v>225.14</v>
      </c>
      <c r="AF4" s="465">
        <f t="shared" ref="AF4:AF7" si="1">AD4*AE4</f>
        <v>0</v>
      </c>
    </row>
    <row r="5" spans="2:32" ht="15.5">
      <c r="B5" s="260" t="s">
        <v>96</v>
      </c>
      <c r="C5" s="260" t="s">
        <v>511</v>
      </c>
      <c r="D5" s="261">
        <v>0.41666666666666669</v>
      </c>
      <c r="E5" s="261">
        <v>0.91666666666666663</v>
      </c>
      <c r="F5" s="260">
        <v>7</v>
      </c>
      <c r="G5" s="262">
        <v>122.34</v>
      </c>
      <c r="H5" s="262">
        <f t="shared" ref="H5:H14" si="2">F5*G5</f>
        <v>856.38</v>
      </c>
      <c r="J5" s="533" t="s">
        <v>96</v>
      </c>
      <c r="K5" s="533" t="s">
        <v>511</v>
      </c>
      <c r="L5" s="534">
        <v>0.41666666666666669</v>
      </c>
      <c r="M5" s="534">
        <v>0.91666666666666663</v>
      </c>
      <c r="N5" s="533">
        <v>5</v>
      </c>
      <c r="O5" s="535">
        <v>135.13</v>
      </c>
      <c r="P5" s="535">
        <f t="shared" ref="P5:P7" si="3">N5*O5</f>
        <v>675.65</v>
      </c>
      <c r="R5" s="463" t="s">
        <v>539</v>
      </c>
      <c r="S5" s="463" t="s">
        <v>53</v>
      </c>
      <c r="T5" s="464" t="s">
        <v>540</v>
      </c>
      <c r="U5" s="464" t="s">
        <v>541</v>
      </c>
      <c r="V5" s="463">
        <v>1</v>
      </c>
      <c r="W5" s="465">
        <v>377.01</v>
      </c>
      <c r="X5" s="465">
        <f t="shared" si="0"/>
        <v>377.01</v>
      </c>
      <c r="Z5" s="463" t="s">
        <v>96</v>
      </c>
      <c r="AA5" s="463" t="s">
        <v>511</v>
      </c>
      <c r="AB5" s="464">
        <v>0.41666666666666669</v>
      </c>
      <c r="AC5" s="464">
        <v>0.91666666666666663</v>
      </c>
      <c r="AD5" s="463">
        <v>7</v>
      </c>
      <c r="AE5" s="465">
        <v>122.14</v>
      </c>
      <c r="AF5" s="465">
        <f t="shared" si="1"/>
        <v>854.98</v>
      </c>
    </row>
    <row r="6" spans="2:32" ht="15.5">
      <c r="B6" s="260" t="s">
        <v>96</v>
      </c>
      <c r="C6" s="260" t="s">
        <v>511</v>
      </c>
      <c r="D6" s="261">
        <v>0.41666666666666702</v>
      </c>
      <c r="E6" s="261">
        <v>0.91666666666666696</v>
      </c>
      <c r="F6" s="260"/>
      <c r="G6" s="262">
        <v>122.34</v>
      </c>
      <c r="H6" s="262">
        <f t="shared" si="2"/>
        <v>0</v>
      </c>
      <c r="J6" s="533" t="s">
        <v>96</v>
      </c>
      <c r="K6" s="533" t="s">
        <v>511</v>
      </c>
      <c r="L6" s="534">
        <v>0.41666666666666702</v>
      </c>
      <c r="M6" s="534">
        <v>0.91666666666666696</v>
      </c>
      <c r="N6" s="533"/>
      <c r="O6" s="535">
        <v>122.14</v>
      </c>
      <c r="P6" s="535">
        <f t="shared" si="3"/>
        <v>0</v>
      </c>
      <c r="R6" s="463" t="s">
        <v>491</v>
      </c>
      <c r="S6" s="463" t="s">
        <v>48</v>
      </c>
      <c r="T6" s="464" t="s">
        <v>498</v>
      </c>
      <c r="U6" s="464" t="s">
        <v>490</v>
      </c>
      <c r="V6" s="463">
        <v>1</v>
      </c>
      <c r="W6" s="465">
        <v>184.26</v>
      </c>
      <c r="X6" s="465">
        <f t="shared" si="0"/>
        <v>184.26</v>
      </c>
      <c r="Z6" s="463" t="s">
        <v>96</v>
      </c>
      <c r="AA6" s="463" t="s">
        <v>511</v>
      </c>
      <c r="AB6" s="464">
        <v>0.41666666666666702</v>
      </c>
      <c r="AC6" s="464">
        <v>0.91666666666666696</v>
      </c>
      <c r="AD6" s="463"/>
      <c r="AE6" s="465">
        <v>122.14</v>
      </c>
      <c r="AF6" s="465">
        <f t="shared" si="1"/>
        <v>0</v>
      </c>
    </row>
    <row r="7" spans="2:32" ht="15.5">
      <c r="B7" s="260" t="s">
        <v>96</v>
      </c>
      <c r="C7" s="260" t="s">
        <v>24</v>
      </c>
      <c r="D7" s="261">
        <v>0.25</v>
      </c>
      <c r="E7" s="261">
        <v>0.59722222222222199</v>
      </c>
      <c r="F7" s="260">
        <v>5</v>
      </c>
      <c r="G7" s="262">
        <v>143.05000000000001</v>
      </c>
      <c r="H7" s="262">
        <f t="shared" si="2"/>
        <v>715.25</v>
      </c>
      <c r="J7" s="533" t="s">
        <v>96</v>
      </c>
      <c r="K7" s="533" t="s">
        <v>24</v>
      </c>
      <c r="L7" s="534">
        <v>0.25</v>
      </c>
      <c r="M7" s="534">
        <v>0.59722222222222199</v>
      </c>
      <c r="N7" s="533">
        <v>12</v>
      </c>
      <c r="O7" s="535">
        <v>142.85</v>
      </c>
      <c r="P7" s="535">
        <f t="shared" si="3"/>
        <v>1714.1999999999998</v>
      </c>
      <c r="R7" s="463" t="s">
        <v>491</v>
      </c>
      <c r="S7" s="463" t="s">
        <v>48</v>
      </c>
      <c r="T7" s="464" t="s">
        <v>85</v>
      </c>
      <c r="U7" s="464" t="s">
        <v>542</v>
      </c>
      <c r="V7" s="463"/>
      <c r="W7" s="465">
        <v>185.8</v>
      </c>
      <c r="X7" s="465">
        <f t="shared" si="0"/>
        <v>0</v>
      </c>
      <c r="Z7" s="463" t="s">
        <v>96</v>
      </c>
      <c r="AA7" s="463" t="s">
        <v>24</v>
      </c>
      <c r="AB7" s="464">
        <v>0.25</v>
      </c>
      <c r="AC7" s="464">
        <v>0.59722222222222199</v>
      </c>
      <c r="AD7" s="463"/>
      <c r="AE7" s="465">
        <v>142.85</v>
      </c>
      <c r="AF7" s="465">
        <f t="shared" si="1"/>
        <v>0</v>
      </c>
    </row>
    <row r="8" spans="2:32" ht="15.5">
      <c r="B8" s="260"/>
      <c r="C8" s="260"/>
      <c r="D8" s="261"/>
      <c r="E8" s="261"/>
      <c r="F8" s="260"/>
      <c r="G8" s="262"/>
      <c r="H8" s="262"/>
      <c r="J8" s="533" t="s">
        <v>96</v>
      </c>
      <c r="K8" s="533" t="s">
        <v>24</v>
      </c>
      <c r="L8" s="534">
        <v>0.25</v>
      </c>
      <c r="M8" s="534">
        <v>0.59722222222222199</v>
      </c>
      <c r="N8" s="533">
        <v>9</v>
      </c>
      <c r="O8" s="535">
        <v>157.07</v>
      </c>
      <c r="P8" s="535">
        <f>N8*O8</f>
        <v>1413.6299999999999</v>
      </c>
      <c r="R8" s="463" t="s">
        <v>543</v>
      </c>
      <c r="S8" s="463" t="s">
        <v>11</v>
      </c>
      <c r="T8" s="464" t="s">
        <v>82</v>
      </c>
      <c r="U8" s="464" t="s">
        <v>83</v>
      </c>
      <c r="V8" s="463"/>
      <c r="W8" s="465">
        <v>264.04000000000002</v>
      </c>
      <c r="X8" s="465"/>
      <c r="Z8" s="463"/>
      <c r="AA8" s="463"/>
      <c r="AB8" s="464"/>
      <c r="AC8" s="464"/>
      <c r="AD8" s="463"/>
      <c r="AE8" s="465"/>
      <c r="AF8" s="465"/>
    </row>
    <row r="9" spans="2:32" ht="15.5">
      <c r="B9" s="260" t="s">
        <v>513</v>
      </c>
      <c r="C9" s="260" t="s">
        <v>24</v>
      </c>
      <c r="D9" s="261">
        <v>0.25</v>
      </c>
      <c r="E9" s="261">
        <v>0.59722222222222199</v>
      </c>
      <c r="F9" s="260"/>
      <c r="G9" s="262">
        <v>171.03</v>
      </c>
      <c r="H9" s="262">
        <f t="shared" si="2"/>
        <v>0</v>
      </c>
      <c r="J9" s="533" t="s">
        <v>96</v>
      </c>
      <c r="K9" s="533" t="s">
        <v>53</v>
      </c>
      <c r="L9" s="534">
        <v>0.25</v>
      </c>
      <c r="M9" s="534">
        <v>0.59722222222222199</v>
      </c>
      <c r="N9" s="533">
        <v>1</v>
      </c>
      <c r="O9" s="535">
        <v>152.35</v>
      </c>
      <c r="P9" s="535">
        <f>N9*O9</f>
        <v>152.35</v>
      </c>
      <c r="R9" s="463" t="s">
        <v>543</v>
      </c>
      <c r="S9" s="463" t="s">
        <v>11</v>
      </c>
      <c r="T9" s="464" t="s">
        <v>82</v>
      </c>
      <c r="U9" s="464" t="s">
        <v>83</v>
      </c>
      <c r="V9" s="463"/>
      <c r="W9" s="465">
        <v>264.04000000000002</v>
      </c>
      <c r="X9" s="465">
        <f t="shared" si="0"/>
        <v>0</v>
      </c>
      <c r="Z9" s="463" t="s">
        <v>513</v>
      </c>
      <c r="AA9" s="463" t="s">
        <v>24</v>
      </c>
      <c r="AB9" s="464">
        <v>0.25</v>
      </c>
      <c r="AC9" s="464">
        <v>0.59722222222222199</v>
      </c>
      <c r="AD9" s="463">
        <v>9</v>
      </c>
      <c r="AE9" s="465">
        <v>170.83</v>
      </c>
      <c r="AF9" s="465">
        <f t="shared" ref="AF9:AF14" si="4">AD9*AE9</f>
        <v>1537.47</v>
      </c>
    </row>
    <row r="10" spans="2:32" ht="18.75" customHeight="1">
      <c r="B10" s="260" t="s">
        <v>96</v>
      </c>
      <c r="C10" s="260" t="s">
        <v>24</v>
      </c>
      <c r="D10" s="261">
        <v>0.25</v>
      </c>
      <c r="E10" s="261">
        <v>0.59722222222222199</v>
      </c>
      <c r="F10" s="260"/>
      <c r="G10" s="262">
        <v>143.05000000000001</v>
      </c>
      <c r="H10" s="262">
        <f t="shared" si="2"/>
        <v>0</v>
      </c>
      <c r="J10" s="857" t="s">
        <v>9</v>
      </c>
      <c r="K10" s="858"/>
      <c r="L10" s="858"/>
      <c r="M10" s="858"/>
      <c r="N10" s="858"/>
      <c r="O10" s="858"/>
      <c r="P10" s="553">
        <f>SUM(P5:P9)</f>
        <v>3955.8299999999995</v>
      </c>
      <c r="R10" s="463" t="s">
        <v>49</v>
      </c>
      <c r="S10" s="463" t="s">
        <v>11</v>
      </c>
      <c r="T10" s="464" t="s">
        <v>83</v>
      </c>
      <c r="U10" s="464" t="s">
        <v>82</v>
      </c>
      <c r="V10" s="463" t="s">
        <v>976</v>
      </c>
      <c r="W10" s="465">
        <v>6068.7313870973594</v>
      </c>
      <c r="X10" s="465">
        <f>W10</f>
        <v>6068.7313870973594</v>
      </c>
      <c r="Z10" s="463" t="s">
        <v>96</v>
      </c>
      <c r="AA10" s="463" t="s">
        <v>24</v>
      </c>
      <c r="AB10" s="464">
        <v>0.25</v>
      </c>
      <c r="AC10" s="464">
        <v>0.59722222222222199</v>
      </c>
      <c r="AD10" s="463">
        <v>11</v>
      </c>
      <c r="AE10" s="465">
        <v>142.85</v>
      </c>
      <c r="AF10" s="465">
        <f t="shared" si="4"/>
        <v>1571.35</v>
      </c>
    </row>
    <row r="11" spans="2:32" ht="15.5">
      <c r="B11" s="260" t="s">
        <v>96</v>
      </c>
      <c r="C11" s="260" t="s">
        <v>24</v>
      </c>
      <c r="D11" s="261">
        <v>0.56944444444444398</v>
      </c>
      <c r="E11" s="261">
        <v>0.91666666666666696</v>
      </c>
      <c r="F11" s="260"/>
      <c r="G11" s="262">
        <v>143.05000000000001</v>
      </c>
      <c r="H11" s="262">
        <f t="shared" si="2"/>
        <v>0</v>
      </c>
      <c r="J11" s="260"/>
      <c r="K11" s="260"/>
      <c r="L11" s="261"/>
      <c r="M11" s="261"/>
      <c r="N11" s="260"/>
      <c r="O11" s="262"/>
      <c r="P11" s="262"/>
      <c r="R11" s="463" t="s">
        <v>544</v>
      </c>
      <c r="S11" s="463" t="s">
        <v>11</v>
      </c>
      <c r="T11" s="464" t="s">
        <v>83</v>
      </c>
      <c r="U11" s="464" t="s">
        <v>82</v>
      </c>
      <c r="V11" s="463"/>
      <c r="W11" s="465">
        <v>210.06</v>
      </c>
      <c r="X11" s="465">
        <f t="shared" si="0"/>
        <v>0</v>
      </c>
      <c r="Z11" s="463" t="s">
        <v>96</v>
      </c>
      <c r="AA11" s="463" t="s">
        <v>24</v>
      </c>
      <c r="AB11" s="464">
        <v>0.56944444444444398</v>
      </c>
      <c r="AC11" s="464">
        <v>0.91666666666666696</v>
      </c>
      <c r="AD11" s="463"/>
      <c r="AE11" s="465">
        <v>142.85</v>
      </c>
      <c r="AF11" s="465">
        <f t="shared" si="4"/>
        <v>0</v>
      </c>
    </row>
    <row r="12" spans="2:32" ht="31">
      <c r="B12" s="260" t="s">
        <v>577</v>
      </c>
      <c r="C12" s="260" t="s">
        <v>24</v>
      </c>
      <c r="D12" s="261">
        <v>0.59722222222222199</v>
      </c>
      <c r="E12" s="261">
        <v>0.91666666666666696</v>
      </c>
      <c r="F12" s="260"/>
      <c r="G12" s="262">
        <v>225.34</v>
      </c>
      <c r="H12" s="262">
        <f t="shared" si="2"/>
        <v>0</v>
      </c>
      <c r="J12" s="260"/>
      <c r="K12" s="260"/>
      <c r="L12" s="261"/>
      <c r="M12" s="261"/>
      <c r="N12" s="260"/>
      <c r="O12" s="262"/>
      <c r="P12" s="262"/>
      <c r="R12" s="463" t="s">
        <v>50</v>
      </c>
      <c r="S12" s="463" t="s">
        <v>53</v>
      </c>
      <c r="T12" s="464" t="s">
        <v>85</v>
      </c>
      <c r="U12" s="464" t="s">
        <v>497</v>
      </c>
      <c r="V12" s="463"/>
      <c r="W12" s="465">
        <v>208.38</v>
      </c>
      <c r="X12" s="465">
        <f t="shared" si="0"/>
        <v>0</v>
      </c>
      <c r="Z12" s="463" t="s">
        <v>577</v>
      </c>
      <c r="AA12" s="463" t="s">
        <v>24</v>
      </c>
      <c r="AB12" s="464">
        <v>0.59722222222222199</v>
      </c>
      <c r="AC12" s="464">
        <v>0.91666666666666696</v>
      </c>
      <c r="AD12" s="463"/>
      <c r="AE12" s="465">
        <v>225.14</v>
      </c>
      <c r="AF12" s="465">
        <f t="shared" si="4"/>
        <v>0</v>
      </c>
    </row>
    <row r="13" spans="2:32" ht="15.5">
      <c r="B13" s="260" t="s">
        <v>96</v>
      </c>
      <c r="C13" s="260" t="s">
        <v>24</v>
      </c>
      <c r="D13" s="261">
        <v>0.29166666666666702</v>
      </c>
      <c r="E13" s="261">
        <v>0.63888888888888895</v>
      </c>
      <c r="F13" s="260"/>
      <c r="G13" s="262">
        <v>143.05000000000001</v>
      </c>
      <c r="H13" s="262">
        <f t="shared" si="2"/>
        <v>0</v>
      </c>
      <c r="J13" s="260"/>
      <c r="K13" s="260"/>
      <c r="L13" s="261"/>
      <c r="M13" s="261"/>
      <c r="N13" s="260"/>
      <c r="O13" s="262"/>
      <c r="P13" s="262"/>
      <c r="R13" s="463" t="s">
        <v>545</v>
      </c>
      <c r="S13" s="463" t="s">
        <v>53</v>
      </c>
      <c r="T13" s="464" t="s">
        <v>85</v>
      </c>
      <c r="U13" s="464" t="s">
        <v>497</v>
      </c>
      <c r="V13" s="463">
        <v>1</v>
      </c>
      <c r="W13" s="465">
        <v>233.3</v>
      </c>
      <c r="X13" s="465">
        <f t="shared" si="0"/>
        <v>233.3</v>
      </c>
      <c r="Z13" s="463" t="s">
        <v>96</v>
      </c>
      <c r="AA13" s="463" t="s">
        <v>24</v>
      </c>
      <c r="AB13" s="464">
        <v>0.29166666666666702</v>
      </c>
      <c r="AC13" s="464">
        <v>0.63888888888888895</v>
      </c>
      <c r="AD13" s="463"/>
      <c r="AE13" s="465">
        <v>142.85</v>
      </c>
      <c r="AF13" s="465">
        <f t="shared" si="4"/>
        <v>0</v>
      </c>
    </row>
    <row r="14" spans="2:32" ht="18.75" customHeight="1">
      <c r="B14" s="260" t="s">
        <v>96</v>
      </c>
      <c r="C14" s="260" t="s">
        <v>578</v>
      </c>
      <c r="D14" s="261">
        <v>0.29166666666666702</v>
      </c>
      <c r="E14" s="261">
        <v>0.7</v>
      </c>
      <c r="F14" s="260"/>
      <c r="G14" s="262">
        <v>138.54</v>
      </c>
      <c r="H14" s="262">
        <f t="shared" si="2"/>
        <v>0</v>
      </c>
      <c r="J14" s="794"/>
      <c r="K14" s="794"/>
      <c r="L14" s="794"/>
      <c r="M14" s="794"/>
      <c r="N14" s="265"/>
      <c r="O14" s="266"/>
      <c r="P14" s="266"/>
      <c r="R14" s="463" t="s">
        <v>52</v>
      </c>
      <c r="S14" s="463" t="s">
        <v>53</v>
      </c>
      <c r="T14" s="464" t="s">
        <v>83</v>
      </c>
      <c r="U14" s="464" t="s">
        <v>503</v>
      </c>
      <c r="V14" s="463"/>
      <c r="W14" s="465">
        <v>183.84</v>
      </c>
      <c r="X14" s="465">
        <f t="shared" si="0"/>
        <v>0</v>
      </c>
      <c r="Z14" s="463" t="s">
        <v>96</v>
      </c>
      <c r="AA14" s="463" t="s">
        <v>578</v>
      </c>
      <c r="AB14" s="464">
        <v>0.29166666666666702</v>
      </c>
      <c r="AC14" s="464">
        <v>0.7</v>
      </c>
      <c r="AD14" s="463"/>
      <c r="AE14" s="465">
        <v>138.35</v>
      </c>
      <c r="AF14" s="465">
        <f t="shared" si="4"/>
        <v>0</v>
      </c>
    </row>
    <row r="15" spans="2:32" ht="18.75" customHeight="1">
      <c r="B15" s="260"/>
      <c r="C15" s="260"/>
      <c r="D15" s="261"/>
      <c r="E15" s="261"/>
      <c r="F15" s="260"/>
      <c r="G15" s="262"/>
      <c r="H15" s="262"/>
      <c r="J15" s="264"/>
      <c r="K15" s="264"/>
      <c r="L15" s="264"/>
      <c r="M15" s="264"/>
      <c r="N15" s="265"/>
      <c r="O15" s="266"/>
      <c r="P15" s="266"/>
      <c r="R15" s="463" t="s">
        <v>494</v>
      </c>
      <c r="S15" s="463" t="s">
        <v>11</v>
      </c>
      <c r="T15" s="464" t="s">
        <v>83</v>
      </c>
      <c r="U15" s="464" t="s">
        <v>82</v>
      </c>
      <c r="V15" s="463"/>
      <c r="W15" s="465">
        <v>223.91</v>
      </c>
      <c r="X15" s="465"/>
      <c r="Z15" s="463"/>
      <c r="AA15" s="463"/>
      <c r="AB15" s="464"/>
      <c r="AC15" s="464"/>
      <c r="AD15" s="463"/>
      <c r="AE15" s="465"/>
      <c r="AF15" s="465"/>
    </row>
    <row r="16" spans="2:32" ht="18.75" customHeight="1">
      <c r="B16" s="260"/>
      <c r="C16" s="260"/>
      <c r="D16" s="261"/>
      <c r="E16" s="261"/>
      <c r="F16" s="260"/>
      <c r="G16" s="262"/>
      <c r="H16" s="262"/>
      <c r="J16" s="264"/>
      <c r="K16" s="264"/>
      <c r="L16" s="264"/>
      <c r="M16" s="264"/>
      <c r="N16" s="265"/>
      <c r="O16" s="266"/>
      <c r="P16" s="266"/>
      <c r="R16" s="463" t="s">
        <v>494</v>
      </c>
      <c r="S16" s="463" t="s">
        <v>11</v>
      </c>
      <c r="T16" s="464" t="s">
        <v>83</v>
      </c>
      <c r="U16" s="464" t="s">
        <v>82</v>
      </c>
      <c r="V16" s="463"/>
      <c r="W16" s="465">
        <v>223.91</v>
      </c>
      <c r="X16" s="465"/>
      <c r="Z16" s="463"/>
      <c r="AA16" s="463"/>
      <c r="AB16" s="464"/>
      <c r="AC16" s="464"/>
      <c r="AD16" s="463"/>
      <c r="AE16" s="465"/>
      <c r="AF16" s="465"/>
    </row>
    <row r="17" spans="2:32" ht="18.75" customHeight="1">
      <c r="B17" s="260"/>
      <c r="C17" s="260"/>
      <c r="D17" s="261"/>
      <c r="E17" s="261"/>
      <c r="F17" s="260"/>
      <c r="G17" s="262"/>
      <c r="H17" s="262"/>
      <c r="J17" s="264"/>
      <c r="K17" s="264"/>
      <c r="L17" s="264"/>
      <c r="M17" s="264"/>
      <c r="N17" s="265"/>
      <c r="O17" s="266"/>
      <c r="P17" s="266"/>
      <c r="R17" s="463" t="s">
        <v>546</v>
      </c>
      <c r="S17" s="463" t="s">
        <v>48</v>
      </c>
      <c r="T17" s="464" t="s">
        <v>498</v>
      </c>
      <c r="U17" s="464" t="s">
        <v>490</v>
      </c>
      <c r="V17" s="463" t="s">
        <v>976</v>
      </c>
      <c r="W17" s="465">
        <v>6356.0284185532655</v>
      </c>
      <c r="X17" s="465">
        <f>W17</f>
        <v>6356.0284185532655</v>
      </c>
      <c r="Z17" s="463"/>
      <c r="AA17" s="463"/>
      <c r="AB17" s="464"/>
      <c r="AC17" s="464"/>
      <c r="AD17" s="463"/>
      <c r="AE17" s="465"/>
      <c r="AF17" s="465"/>
    </row>
    <row r="18" spans="2:32" ht="18.75" customHeight="1">
      <c r="B18" s="260"/>
      <c r="C18" s="260"/>
      <c r="D18" s="261"/>
      <c r="E18" s="261"/>
      <c r="F18" s="260"/>
      <c r="G18" s="262"/>
      <c r="H18" s="262"/>
      <c r="J18" s="264"/>
      <c r="K18" s="264"/>
      <c r="L18" s="264"/>
      <c r="M18" s="264"/>
      <c r="N18" s="265"/>
      <c r="O18" s="266"/>
      <c r="P18" s="266"/>
      <c r="R18" s="463" t="s">
        <v>547</v>
      </c>
      <c r="S18" s="463" t="s">
        <v>53</v>
      </c>
      <c r="T18" s="464" t="s">
        <v>498</v>
      </c>
      <c r="U18" s="464" t="s">
        <v>499</v>
      </c>
      <c r="V18" s="463"/>
      <c r="W18" s="465">
        <v>200.25</v>
      </c>
      <c r="X18" s="465"/>
      <c r="Z18" s="463"/>
      <c r="AA18" s="463"/>
      <c r="AB18" s="464"/>
      <c r="AC18" s="464"/>
      <c r="AD18" s="463"/>
      <c r="AE18" s="465"/>
      <c r="AF18" s="465"/>
    </row>
    <row r="19" spans="2:32" ht="18.5">
      <c r="B19" s="794" t="s">
        <v>9</v>
      </c>
      <c r="C19" s="794"/>
      <c r="D19" s="794"/>
      <c r="E19" s="794"/>
      <c r="F19" s="265">
        <f>SUM(F4:F14)</f>
        <v>12</v>
      </c>
      <c r="G19" s="266"/>
      <c r="H19" s="266">
        <f>SUM(H4:H14)</f>
        <v>1571.63</v>
      </c>
      <c r="J19" s="794"/>
      <c r="K19" s="794"/>
      <c r="L19" s="794"/>
      <c r="M19" s="794"/>
      <c r="N19" s="265"/>
      <c r="O19" s="266"/>
      <c r="P19" s="266"/>
      <c r="R19" s="856" t="s">
        <v>9</v>
      </c>
      <c r="S19" s="856"/>
      <c r="T19" s="856"/>
      <c r="U19" s="856"/>
      <c r="V19" s="466">
        <v>63</v>
      </c>
      <c r="W19" s="467"/>
      <c r="X19" s="467">
        <f>SUM(X4:X18)</f>
        <v>13219.329805650625</v>
      </c>
      <c r="Z19" s="856" t="s">
        <v>9</v>
      </c>
      <c r="AA19" s="856"/>
      <c r="AB19" s="856"/>
      <c r="AC19" s="856"/>
      <c r="AD19" s="466">
        <f>SUM(AD4:AD14)</f>
        <v>27</v>
      </c>
      <c r="AE19" s="467"/>
      <c r="AF19" s="467">
        <f>SUM(AF4:AF14)</f>
        <v>3963.7999999999997</v>
      </c>
    </row>
    <row r="22" spans="2:32" ht="62">
      <c r="J22" s="204" t="s">
        <v>60</v>
      </c>
      <c r="K22" s="204" t="s">
        <v>61</v>
      </c>
      <c r="L22" s="204" t="s">
        <v>62</v>
      </c>
      <c r="M22" s="204" t="s">
        <v>63</v>
      </c>
      <c r="N22" s="204" t="s">
        <v>64</v>
      </c>
      <c r="O22" s="204" t="s">
        <v>65</v>
      </c>
    </row>
    <row r="23" spans="2:32" ht="31">
      <c r="J23" s="344" t="s">
        <v>977</v>
      </c>
      <c r="K23" s="345">
        <f>(153723.51/(365.25/12))*4</f>
        <v>20201.857577002054</v>
      </c>
      <c r="L23" s="345">
        <f>(151930.94/(365.25/12))*26</f>
        <v>129780.84402464065</v>
      </c>
      <c r="M23" s="346">
        <f>SUM(K23:L23)</f>
        <v>149982.70160164271</v>
      </c>
      <c r="N23" s="345">
        <v>153723.51</v>
      </c>
      <c r="O23" s="347">
        <f t="shared" ref="O23" si="5">N23-M23</f>
        <v>3740.8083983573015</v>
      </c>
    </row>
    <row r="24" spans="2:32" ht="24.75" customHeight="1">
      <c r="J24" s="103"/>
      <c r="K24" s="103"/>
      <c r="L24" s="103"/>
      <c r="M24" s="103"/>
      <c r="N24" s="103"/>
      <c r="O24" s="347">
        <f>SUM(O23:O23)</f>
        <v>3740.8083983573015</v>
      </c>
      <c r="R24" s="551" t="s">
        <v>329</v>
      </c>
      <c r="S24" s="551" t="s">
        <v>965</v>
      </c>
      <c r="T24" s="551" t="s">
        <v>924</v>
      </c>
      <c r="U24" s="551" t="s">
        <v>364</v>
      </c>
      <c r="V24" s="551" t="s">
        <v>364</v>
      </c>
    </row>
    <row r="25" spans="2:32">
      <c r="R25" s="552" t="s">
        <v>75</v>
      </c>
      <c r="S25" s="552">
        <v>14749.942649916937</v>
      </c>
      <c r="T25" s="552">
        <v>14749.942649916937</v>
      </c>
      <c r="U25" s="552">
        <f>S25-T25</f>
        <v>0</v>
      </c>
      <c r="V25" s="552" t="s">
        <v>12</v>
      </c>
    </row>
    <row r="26" spans="2:32" ht="17.25" customHeight="1">
      <c r="R26" s="552" t="s">
        <v>212</v>
      </c>
      <c r="S26" s="552">
        <v>105567.87</v>
      </c>
      <c r="T26" s="552">
        <v>106974.27</v>
      </c>
      <c r="U26" s="552">
        <f t="shared" ref="U26:U29" si="6">S26-T26</f>
        <v>-1406.4000000000087</v>
      </c>
      <c r="V26" s="552" t="s">
        <v>978</v>
      </c>
    </row>
    <row r="27" spans="2:32" ht="17.25" customHeight="1">
      <c r="R27" s="552" t="s">
        <v>211</v>
      </c>
      <c r="S27" s="552">
        <v>94385.109464754336</v>
      </c>
      <c r="T27" s="552">
        <v>103655.79</v>
      </c>
      <c r="U27" s="552">
        <f t="shared" si="6"/>
        <v>-9270.6805352456577</v>
      </c>
      <c r="V27" s="552" t="s">
        <v>978</v>
      </c>
    </row>
    <row r="28" spans="2:32" ht="17.25" customHeight="1">
      <c r="R28" s="552" t="s">
        <v>208</v>
      </c>
      <c r="S28" s="552">
        <v>44090.759999999995</v>
      </c>
      <c r="T28" s="552">
        <v>44190.76</v>
      </c>
      <c r="U28" s="552">
        <f t="shared" si="6"/>
        <v>-100.00000000000728</v>
      </c>
      <c r="V28" s="552" t="s">
        <v>978</v>
      </c>
    </row>
    <row r="29" spans="2:32" ht="17.25" customHeight="1">
      <c r="R29" s="552" t="s">
        <v>210</v>
      </c>
      <c r="S29" s="552">
        <v>51655.93</v>
      </c>
      <c r="T29" s="552">
        <v>44526.52</v>
      </c>
      <c r="U29" s="552">
        <f t="shared" si="6"/>
        <v>7129.4100000000035</v>
      </c>
      <c r="V29" s="552" t="s">
        <v>979</v>
      </c>
    </row>
    <row r="32" spans="2:32">
      <c r="T32" s="551" t="s">
        <v>980</v>
      </c>
      <c r="U32" s="551" t="s">
        <v>981</v>
      </c>
      <c r="V32" s="551" t="s">
        <v>364</v>
      </c>
    </row>
    <row r="33" spans="17:28">
      <c r="Q33" s="39" t="s">
        <v>212</v>
      </c>
      <c r="R33" s="39">
        <v>105567.87</v>
      </c>
      <c r="T33" s="552">
        <v>113426.20046358797</v>
      </c>
      <c r="U33" s="552">
        <v>108561.78372184979</v>
      </c>
      <c r="V33" s="552">
        <f>T33-U33</f>
        <v>4864.4167417381832</v>
      </c>
    </row>
    <row r="34" spans="17:28">
      <c r="Q34" s="39" t="s">
        <v>211</v>
      </c>
      <c r="R34" s="39">
        <v>94385.109464754336</v>
      </c>
      <c r="T34" s="552"/>
      <c r="U34" s="552"/>
    </row>
    <row r="35" spans="17:28">
      <c r="Q35" s="39" t="s">
        <v>75</v>
      </c>
      <c r="R35" s="39">
        <v>14749.942649916937</v>
      </c>
      <c r="T35" s="552"/>
      <c r="U35" s="552"/>
    </row>
    <row r="36" spans="17:28">
      <c r="Q36" s="39" t="s">
        <v>208</v>
      </c>
      <c r="R36" s="39">
        <v>44090.759999999995</v>
      </c>
      <c r="T36" s="552"/>
      <c r="U36" s="552"/>
    </row>
    <row r="37" spans="17:28">
      <c r="Q37" s="39" t="s">
        <v>210</v>
      </c>
      <c r="R37" s="39">
        <v>51655.93</v>
      </c>
      <c r="T37" s="552"/>
      <c r="U37" s="552"/>
    </row>
    <row r="41" spans="17:28">
      <c r="R41" s="551" t="s">
        <v>329</v>
      </c>
      <c r="S41" s="551" t="s">
        <v>965</v>
      </c>
      <c r="T41" s="551" t="s">
        <v>924</v>
      </c>
      <c r="U41" s="551" t="s">
        <v>364</v>
      </c>
      <c r="V41" s="551" t="s">
        <v>364</v>
      </c>
    </row>
    <row r="42" spans="17:28">
      <c r="R42" s="552" t="s">
        <v>212</v>
      </c>
      <c r="S42" s="552">
        <v>105567.87</v>
      </c>
      <c r="T42" s="552">
        <v>106974.27</v>
      </c>
      <c r="U42" s="552">
        <f t="shared" ref="U42:U43" si="7">S42-T42</f>
        <v>-1406.4000000000087</v>
      </c>
    </row>
    <row r="43" spans="17:28">
      <c r="R43" s="552" t="s">
        <v>210</v>
      </c>
      <c r="S43" s="552">
        <v>51655.93</v>
      </c>
      <c r="T43" s="552">
        <v>44526.52</v>
      </c>
      <c r="U43" s="552">
        <f t="shared" si="7"/>
        <v>7129.4100000000035</v>
      </c>
    </row>
    <row r="45" spans="17:28">
      <c r="R45" s="551" t="s">
        <v>329</v>
      </c>
      <c r="S45" s="551" t="s">
        <v>965</v>
      </c>
      <c r="T45" s="551" t="s">
        <v>924</v>
      </c>
      <c r="U45" s="551" t="s">
        <v>364</v>
      </c>
      <c r="V45" s="551" t="s">
        <v>364</v>
      </c>
      <c r="X45" s="39" t="s">
        <v>982</v>
      </c>
    </row>
    <row r="46" spans="17:28">
      <c r="R46" s="39" t="s">
        <v>88</v>
      </c>
    </row>
    <row r="47" spans="17:28">
      <c r="R47" s="39" t="s">
        <v>983</v>
      </c>
      <c r="X47" s="551">
        <v>2023</v>
      </c>
      <c r="Y47" s="551" t="s">
        <v>984</v>
      </c>
      <c r="Z47" s="551" t="s">
        <v>985</v>
      </c>
      <c r="AA47" s="551" t="s">
        <v>986</v>
      </c>
      <c r="AB47" s="551" t="s">
        <v>987</v>
      </c>
    </row>
    <row r="48" spans="17:28">
      <c r="R48" s="39" t="s">
        <v>211</v>
      </c>
      <c r="X48" s="580" t="s">
        <v>988</v>
      </c>
      <c r="Y48" s="580" t="s">
        <v>989</v>
      </c>
      <c r="Z48" s="580" t="s">
        <v>990</v>
      </c>
      <c r="AA48" s="580" t="s">
        <v>991</v>
      </c>
      <c r="AB48" s="581">
        <v>3316.36</v>
      </c>
    </row>
    <row r="49" spans="17:31">
      <c r="R49" s="39" t="s">
        <v>992</v>
      </c>
      <c r="X49" s="580" t="s">
        <v>992</v>
      </c>
      <c r="Y49" s="580" t="s">
        <v>993</v>
      </c>
      <c r="Z49" s="580" t="s">
        <v>994</v>
      </c>
      <c r="AA49" s="580" t="s">
        <v>995</v>
      </c>
      <c r="AB49" s="581">
        <v>525.71</v>
      </c>
    </row>
    <row r="50" spans="17:31">
      <c r="X50" s="845" t="s">
        <v>996</v>
      </c>
      <c r="Y50" s="846"/>
      <c r="Z50" s="846"/>
      <c r="AA50" s="847"/>
      <c r="AB50" s="586">
        <v>3842.07</v>
      </c>
    </row>
    <row r="51" spans="17:31">
      <c r="R51" s="551" t="s">
        <v>88</v>
      </c>
      <c r="S51" s="551" t="s">
        <v>983</v>
      </c>
      <c r="T51" s="551" t="s">
        <v>211</v>
      </c>
      <c r="U51" s="551" t="s">
        <v>992</v>
      </c>
      <c r="X51" s="582"/>
      <c r="Y51" s="582"/>
      <c r="Z51" s="582"/>
      <c r="AA51" s="582"/>
      <c r="AB51" s="582"/>
    </row>
    <row r="52" spans="17:31" ht="18.75" customHeight="1">
      <c r="Q52" s="551" t="s">
        <v>997</v>
      </c>
      <c r="X52" s="532">
        <v>2024</v>
      </c>
      <c r="Y52" s="532" t="s">
        <v>984</v>
      </c>
      <c r="Z52" s="532" t="s">
        <v>985</v>
      </c>
      <c r="AA52" s="532" t="s">
        <v>986</v>
      </c>
      <c r="AB52" s="532" t="s">
        <v>998</v>
      </c>
      <c r="AC52" s="39" t="s">
        <v>940</v>
      </c>
      <c r="AE52" s="572">
        <f>AB50+AB55+AA64+AA73</f>
        <v>74337.649156426749</v>
      </c>
    </row>
    <row r="53" spans="17:31" ht="26">
      <c r="Q53" s="551" t="s">
        <v>999</v>
      </c>
      <c r="X53" s="580" t="s">
        <v>988</v>
      </c>
      <c r="Y53" s="583">
        <v>63211.09</v>
      </c>
      <c r="Z53" s="583">
        <f>Y53*1.0471</f>
        <v>66188.332338999986</v>
      </c>
      <c r="AA53" s="583">
        <v>2974.3300000000017</v>
      </c>
      <c r="AB53" s="583">
        <f>AA53*12</f>
        <v>35691.960000000021</v>
      </c>
      <c r="AC53" s="579">
        <v>4.7100000000000003E-2</v>
      </c>
    </row>
    <row r="54" spans="17:31">
      <c r="Q54" s="551" t="s">
        <v>1000</v>
      </c>
      <c r="R54" s="552">
        <v>168520.09</v>
      </c>
      <c r="S54" s="552">
        <v>105567.87</v>
      </c>
      <c r="T54" s="552">
        <v>113426.2</v>
      </c>
      <c r="U54" s="552">
        <v>16648.64</v>
      </c>
      <c r="X54" s="580" t="s">
        <v>992</v>
      </c>
      <c r="Y54" s="583">
        <v>11503.29</v>
      </c>
      <c r="Z54" s="583">
        <f>Y54*1.0471</f>
        <v>12045.094959</v>
      </c>
      <c r="AA54" s="583">
        <v>469.25</v>
      </c>
      <c r="AB54" s="583">
        <f>AA54*12</f>
        <v>5631</v>
      </c>
      <c r="AC54" s="578">
        <v>4.0800000000000003E-2</v>
      </c>
    </row>
    <row r="55" spans="17:31">
      <c r="Q55" s="551" t="s">
        <v>1001</v>
      </c>
      <c r="X55" s="845" t="s">
        <v>996</v>
      </c>
      <c r="Y55" s="846"/>
      <c r="Z55" s="846"/>
      <c r="AA55" s="847"/>
      <c r="AB55" s="587">
        <v>41322.960000000021</v>
      </c>
    </row>
    <row r="56" spans="17:31">
      <c r="X56" s="582"/>
      <c r="Y56" s="582"/>
      <c r="Z56" s="582"/>
      <c r="AA56" s="582"/>
      <c r="AB56" s="582"/>
    </row>
    <row r="57" spans="17:31">
      <c r="X57" s="848" t="s">
        <v>1002</v>
      </c>
      <c r="Y57" s="849"/>
      <c r="Z57" s="849"/>
      <c r="AA57" s="849"/>
      <c r="AB57" s="850"/>
    </row>
    <row r="58" spans="17:31" ht="26">
      <c r="Q58" s="551" t="s">
        <v>329</v>
      </c>
      <c r="R58" s="551" t="s">
        <v>1003</v>
      </c>
      <c r="S58" s="551" t="s">
        <v>1004</v>
      </c>
      <c r="T58" s="551" t="s">
        <v>364</v>
      </c>
      <c r="U58" s="551" t="s">
        <v>1005</v>
      </c>
      <c r="X58" s="532">
        <v>2025</v>
      </c>
      <c r="Y58" s="532" t="s">
        <v>984</v>
      </c>
      <c r="Z58" s="532" t="s">
        <v>985</v>
      </c>
      <c r="AA58" s="532" t="s">
        <v>986</v>
      </c>
      <c r="AB58" s="532" t="s">
        <v>940</v>
      </c>
    </row>
    <row r="59" spans="17:31">
      <c r="Q59" s="552" t="s">
        <v>88</v>
      </c>
      <c r="R59" s="552">
        <v>168520.09</v>
      </c>
      <c r="S59" s="552">
        <v>172958.7</v>
      </c>
      <c r="T59" s="552">
        <f>R59-S59</f>
        <v>-4438.6100000000151</v>
      </c>
      <c r="U59" s="569">
        <v>5</v>
      </c>
      <c r="X59" s="583" t="s">
        <v>1006</v>
      </c>
      <c r="Y59" s="583">
        <v>64485.61</v>
      </c>
      <c r="Z59" s="583">
        <v>69631.561678000013</v>
      </c>
      <c r="AA59" s="583">
        <v>5145.9516780000122</v>
      </c>
      <c r="AB59" s="842">
        <v>7.9799999999999996E-2</v>
      </c>
    </row>
    <row r="60" spans="17:31">
      <c r="Q60" s="552" t="s">
        <v>983</v>
      </c>
      <c r="R60" s="552">
        <v>105567.87</v>
      </c>
      <c r="S60" s="552">
        <v>149692.53</v>
      </c>
      <c r="T60" s="552">
        <f>R60-S60</f>
        <v>-44124.66</v>
      </c>
      <c r="U60" s="569">
        <v>5</v>
      </c>
      <c r="X60" s="583" t="s">
        <v>673</v>
      </c>
      <c r="Y60" s="583">
        <v>64485.61</v>
      </c>
      <c r="Z60" s="583">
        <v>69631.561678000013</v>
      </c>
      <c r="AA60" s="583">
        <v>5145.9516780000122</v>
      </c>
      <c r="AB60" s="843"/>
    </row>
    <row r="61" spans="17:31">
      <c r="Q61" s="552" t="s">
        <v>211</v>
      </c>
      <c r="R61" s="552">
        <v>113426.2</v>
      </c>
      <c r="S61" s="852" t="s">
        <v>1007</v>
      </c>
      <c r="T61" s="552" t="s">
        <v>12</v>
      </c>
      <c r="U61" s="569">
        <v>5</v>
      </c>
      <c r="X61" s="583" t="s">
        <v>1008</v>
      </c>
      <c r="Y61" s="583">
        <v>64485.61</v>
      </c>
      <c r="Z61" s="583">
        <v>69631.561678000013</v>
      </c>
      <c r="AA61" s="583">
        <v>5145.9516780000122</v>
      </c>
      <c r="AB61" s="843"/>
    </row>
    <row r="62" spans="17:31">
      <c r="Q62" s="552" t="s">
        <v>992</v>
      </c>
      <c r="R62" s="552">
        <v>16648.64</v>
      </c>
      <c r="S62" s="853"/>
      <c r="T62" s="552" t="s">
        <v>12</v>
      </c>
      <c r="U62" s="552" t="s">
        <v>1009</v>
      </c>
      <c r="X62" s="583" t="s">
        <v>675</v>
      </c>
      <c r="Y62" s="583">
        <v>64485.61</v>
      </c>
      <c r="Z62" s="583">
        <v>69631.561678000013</v>
      </c>
      <c r="AA62" s="583">
        <v>5145.9516780000122</v>
      </c>
      <c r="AB62" s="843"/>
    </row>
    <row r="63" spans="17:31">
      <c r="X63" s="583" t="s">
        <v>1010</v>
      </c>
      <c r="Y63" s="583">
        <v>65896.396555718718</v>
      </c>
      <c r="Z63" s="583">
        <v>71154.929000865071</v>
      </c>
      <c r="AA63" s="583">
        <v>5258.532445146353</v>
      </c>
      <c r="AB63" s="843"/>
    </row>
    <row r="64" spans="17:31">
      <c r="X64" s="845" t="s">
        <v>996</v>
      </c>
      <c r="Y64" s="846"/>
      <c r="Z64" s="847"/>
      <c r="AA64" s="587">
        <v>25842.339157146402</v>
      </c>
      <c r="AB64" s="844"/>
    </row>
    <row r="65" spans="17:29">
      <c r="X65" s="584"/>
      <c r="Y65" s="584"/>
      <c r="Z65" s="584"/>
      <c r="AA65" s="584"/>
      <c r="AB65" s="582"/>
    </row>
    <row r="66" spans="17:29">
      <c r="X66" s="851" t="s">
        <v>75</v>
      </c>
      <c r="Y66" s="851"/>
      <c r="Z66" s="851"/>
      <c r="AA66" s="851"/>
      <c r="AB66" s="851"/>
    </row>
    <row r="67" spans="17:29">
      <c r="X67" s="532">
        <v>2025</v>
      </c>
      <c r="Y67" s="532" t="s">
        <v>984</v>
      </c>
      <c r="Z67" s="532" t="s">
        <v>985</v>
      </c>
      <c r="AA67" s="532" t="s">
        <v>986</v>
      </c>
      <c r="AB67" s="532" t="s">
        <v>940</v>
      </c>
    </row>
    <row r="68" spans="17:29">
      <c r="X68" s="583" t="s">
        <v>1006</v>
      </c>
      <c r="Y68" s="583">
        <v>11705.729347206747</v>
      </c>
      <c r="Z68" s="583">
        <v>12371.785347062811</v>
      </c>
      <c r="AA68" s="583">
        <v>666.05599985606386</v>
      </c>
      <c r="AB68" s="842">
        <v>5.6899999999999999E-2</v>
      </c>
    </row>
    <row r="69" spans="17:29">
      <c r="Q69" s="551" t="s">
        <v>2</v>
      </c>
      <c r="R69" s="39" t="s">
        <v>1011</v>
      </c>
      <c r="S69" s="39" t="s">
        <v>1012</v>
      </c>
      <c r="X69" s="583" t="s">
        <v>673</v>
      </c>
      <c r="Y69" s="583">
        <v>11705.729347206747</v>
      </c>
      <c r="Z69" s="583">
        <v>12371.785347062811</v>
      </c>
      <c r="AA69" s="583">
        <v>666.05599985606386</v>
      </c>
      <c r="AB69" s="843"/>
    </row>
    <row r="70" spans="17:29">
      <c r="X70" s="583" t="s">
        <v>1008</v>
      </c>
      <c r="Y70" s="583">
        <v>11705.729347206747</v>
      </c>
      <c r="Z70" s="583">
        <v>12371.785347062811</v>
      </c>
      <c r="AA70" s="583">
        <v>666.05599985606386</v>
      </c>
      <c r="AB70" s="843"/>
    </row>
    <row r="71" spans="17:29">
      <c r="X71" s="583" t="s">
        <v>675</v>
      </c>
      <c r="Y71" s="583">
        <v>11705.729347206747</v>
      </c>
      <c r="Z71" s="583">
        <v>12371.785347062811</v>
      </c>
      <c r="AA71" s="583">
        <v>666.05599985606386</v>
      </c>
      <c r="AB71" s="843"/>
    </row>
    <row r="72" spans="17:29">
      <c r="X72" s="583" t="s">
        <v>1010</v>
      </c>
      <c r="Y72" s="583">
        <v>11705.729347206747</v>
      </c>
      <c r="Z72" s="583">
        <v>12371.785347062811</v>
      </c>
      <c r="AA72" s="583">
        <v>666.05599985606386</v>
      </c>
      <c r="AB72" s="843"/>
    </row>
    <row r="73" spans="17:29">
      <c r="X73" s="845" t="s">
        <v>996</v>
      </c>
      <c r="Y73" s="846"/>
      <c r="Z73" s="847"/>
      <c r="AA73" s="587">
        <v>3330.2799992803193</v>
      </c>
      <c r="AB73" s="844"/>
    </row>
    <row r="74" spans="17:29">
      <c r="X74" s="585"/>
      <c r="Y74" s="585"/>
      <c r="Z74" s="585"/>
      <c r="AA74" s="585"/>
      <c r="AB74" s="582"/>
    </row>
    <row r="75" spans="17:29">
      <c r="X75" s="587" t="s">
        <v>1013</v>
      </c>
      <c r="Y75" s="587">
        <v>29172.619156426721</v>
      </c>
      <c r="Z75" s="585"/>
      <c r="AA75" s="585"/>
      <c r="AB75" s="582"/>
    </row>
    <row r="79" spans="17:29">
      <c r="X79" s="532" t="s">
        <v>1014</v>
      </c>
      <c r="Y79" s="532" t="s">
        <v>124</v>
      </c>
      <c r="Z79" s="532" t="s">
        <v>1015</v>
      </c>
      <c r="AA79" s="532" t="s">
        <v>1016</v>
      </c>
      <c r="AB79" s="532" t="s">
        <v>1017</v>
      </c>
      <c r="AC79" s="532" t="s">
        <v>1018</v>
      </c>
    </row>
    <row r="80" spans="17:29">
      <c r="X80" s="591" t="s">
        <v>88</v>
      </c>
      <c r="Y80" s="583" t="s">
        <v>199</v>
      </c>
      <c r="Z80" s="589">
        <v>45890</v>
      </c>
      <c r="AA80" s="590" t="s">
        <v>1019</v>
      </c>
      <c r="AB80" s="583" t="s">
        <v>1020</v>
      </c>
      <c r="AC80" s="583" t="s">
        <v>1021</v>
      </c>
    </row>
    <row r="81" spans="24:29">
      <c r="X81" s="591" t="s">
        <v>88</v>
      </c>
      <c r="Y81" s="583" t="s">
        <v>158</v>
      </c>
      <c r="Z81" s="589">
        <v>45890</v>
      </c>
      <c r="AA81" s="590" t="s">
        <v>1022</v>
      </c>
      <c r="AB81" s="583" t="s">
        <v>1023</v>
      </c>
      <c r="AC81" s="583" t="s">
        <v>1024</v>
      </c>
    </row>
    <row r="83" spans="24:29">
      <c r="X83" s="532" t="s">
        <v>1014</v>
      </c>
      <c r="Y83" s="532" t="s">
        <v>124</v>
      </c>
      <c r="Z83" s="532" t="s">
        <v>1015</v>
      </c>
      <c r="AA83" s="532" t="s">
        <v>1016</v>
      </c>
      <c r="AB83" s="532" t="s">
        <v>1017</v>
      </c>
      <c r="AC83" s="532" t="s">
        <v>1018</v>
      </c>
    </row>
    <row r="84" spans="24:29">
      <c r="X84" s="591" t="s">
        <v>1025</v>
      </c>
      <c r="Y84" s="583" t="s">
        <v>158</v>
      </c>
      <c r="Z84" s="589">
        <v>45890</v>
      </c>
      <c r="AA84" s="590" t="s">
        <v>1026</v>
      </c>
      <c r="AB84" s="583" t="s">
        <v>1023</v>
      </c>
      <c r="AC84" s="583" t="s">
        <v>1024</v>
      </c>
    </row>
    <row r="85" spans="24:29">
      <c r="X85" s="591" t="s">
        <v>1025</v>
      </c>
      <c r="Y85" s="583" t="s">
        <v>1027</v>
      </c>
      <c r="Z85" s="589">
        <v>45890</v>
      </c>
      <c r="AA85" s="590" t="s">
        <v>1028</v>
      </c>
      <c r="AB85" s="583" t="s">
        <v>1029</v>
      </c>
      <c r="AC85" s="583" t="s">
        <v>1030</v>
      </c>
    </row>
    <row r="87" spans="24:29">
      <c r="X87" s="532" t="s">
        <v>1014</v>
      </c>
      <c r="Y87" s="532" t="s">
        <v>124</v>
      </c>
      <c r="Z87" s="532" t="s">
        <v>1015</v>
      </c>
      <c r="AA87" s="532" t="s">
        <v>1016</v>
      </c>
      <c r="AB87" s="532" t="s">
        <v>1017</v>
      </c>
      <c r="AC87" s="532" t="s">
        <v>1018</v>
      </c>
    </row>
    <row r="88" spans="24:29">
      <c r="X88" s="591" t="s">
        <v>212</v>
      </c>
      <c r="Y88" s="583" t="s">
        <v>195</v>
      </c>
      <c r="Z88" s="589">
        <v>45889</v>
      </c>
      <c r="AA88" s="590" t="s">
        <v>1022</v>
      </c>
      <c r="AB88" s="583" t="s">
        <v>1031</v>
      </c>
      <c r="AC88" s="583" t="s">
        <v>1032</v>
      </c>
    </row>
    <row r="89" spans="24:29">
      <c r="X89" s="591" t="s">
        <v>212</v>
      </c>
      <c r="Y89" s="583" t="s">
        <v>184</v>
      </c>
      <c r="Z89" s="589">
        <v>45890</v>
      </c>
      <c r="AA89" s="590" t="s">
        <v>1022</v>
      </c>
      <c r="AB89" s="583" t="s">
        <v>1033</v>
      </c>
      <c r="AC89" s="583" t="s">
        <v>1034</v>
      </c>
    </row>
  </sheetData>
  <mergeCells count="19">
    <mergeCell ref="S61:S62"/>
    <mergeCell ref="B2:H2"/>
    <mergeCell ref="B19:E19"/>
    <mergeCell ref="J2:P2"/>
    <mergeCell ref="J19:M19"/>
    <mergeCell ref="R2:X2"/>
    <mergeCell ref="R19:U19"/>
    <mergeCell ref="J14:M14"/>
    <mergeCell ref="J10:O10"/>
    <mergeCell ref="X50:AA50"/>
    <mergeCell ref="Z2:AF2"/>
    <mergeCell ref="Z19:AC19"/>
    <mergeCell ref="AB68:AB73"/>
    <mergeCell ref="X64:Z64"/>
    <mergeCell ref="X73:Z73"/>
    <mergeCell ref="X55:AA55"/>
    <mergeCell ref="X57:AB57"/>
    <mergeCell ref="AB59:AB64"/>
    <mergeCell ref="X66:AB66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AC11-0BD7-41E5-B92A-C215E05D2DE6}">
  <dimension ref="B1:AZ61"/>
  <sheetViews>
    <sheetView topLeftCell="AQ34" zoomScale="80" zoomScaleNormal="80" workbookViewId="0">
      <selection activeCell="AT32" sqref="AT32:AZ47"/>
    </sheetView>
  </sheetViews>
  <sheetFormatPr defaultColWidth="9.1796875" defaultRowHeight="14.5"/>
  <cols>
    <col min="1" max="1" width="9.1796875" style="39"/>
    <col min="2" max="2" width="30.453125" style="39" customWidth="1"/>
    <col min="3" max="3" width="16.54296875" style="39" customWidth="1"/>
    <col min="4" max="4" width="17" style="39" customWidth="1"/>
    <col min="5" max="5" width="15.54296875" style="39" customWidth="1"/>
    <col min="6" max="6" width="23.54296875" style="39" customWidth="1"/>
    <col min="7" max="7" width="16.54296875" style="39" customWidth="1"/>
    <col min="8" max="8" width="22.81640625" style="39" customWidth="1"/>
    <col min="9" max="10" width="9.1796875" style="39"/>
    <col min="11" max="11" width="26.54296875" style="39" customWidth="1"/>
    <col min="12" max="17" width="14.453125" style="39" customWidth="1"/>
    <col min="18" max="19" width="9.1796875" style="39"/>
    <col min="20" max="20" width="21.453125" style="39" customWidth="1"/>
    <col min="21" max="21" width="9.81640625" style="39" customWidth="1"/>
    <col min="22" max="22" width="16.81640625" style="39" customWidth="1"/>
    <col min="23" max="23" width="13.1796875" style="39" customWidth="1"/>
    <col min="24" max="24" width="15.453125" style="39" customWidth="1"/>
    <col min="25" max="25" width="15" style="39" customWidth="1"/>
    <col min="26" max="26" width="16.1796875" style="39" customWidth="1"/>
    <col min="27" max="28" width="9.1796875" style="39"/>
    <col min="29" max="29" width="26" style="39" customWidth="1"/>
    <col min="30" max="30" width="16.81640625" style="39" customWidth="1"/>
    <col min="31" max="34" width="15.1796875" style="39" customWidth="1"/>
    <col min="35" max="35" width="19.453125" style="39" customWidth="1"/>
    <col min="36" max="37" width="9.1796875" style="39"/>
    <col min="38" max="38" width="25.7265625" style="39" customWidth="1"/>
    <col min="39" max="39" width="20.1796875" style="39" hidden="1" customWidth="1"/>
    <col min="40" max="40" width="11.453125" style="39" hidden="1" customWidth="1"/>
    <col min="41" max="41" width="21" style="39" hidden="1" customWidth="1"/>
    <col min="42" max="44" width="20.1796875" style="39" customWidth="1"/>
    <col min="45" max="45" width="9.1796875" style="39"/>
    <col min="46" max="46" width="40.7265625" style="39" customWidth="1"/>
    <col min="47" max="47" width="18.81640625" style="39" customWidth="1"/>
    <col min="48" max="48" width="21.7265625" style="39" customWidth="1"/>
    <col min="49" max="53" width="18.81640625" style="39" customWidth="1"/>
    <col min="54" max="16384" width="9.1796875" style="39"/>
  </cols>
  <sheetData>
    <row r="1" spans="2:52" ht="42.75" customHeight="1">
      <c r="B1" s="259" t="s">
        <v>580</v>
      </c>
      <c r="C1" s="822" t="s">
        <v>672</v>
      </c>
      <c r="D1" s="823"/>
      <c r="E1" s="823"/>
      <c r="F1" s="823"/>
      <c r="G1" s="823"/>
      <c r="H1" s="823"/>
      <c r="K1" s="259" t="s">
        <v>580</v>
      </c>
      <c r="L1" s="822" t="s">
        <v>673</v>
      </c>
      <c r="M1" s="823"/>
      <c r="N1" s="823"/>
      <c r="O1" s="823"/>
      <c r="P1" s="823"/>
      <c r="Q1" s="823"/>
      <c r="T1" s="259" t="s">
        <v>580</v>
      </c>
      <c r="U1" s="822" t="s">
        <v>674</v>
      </c>
      <c r="V1" s="823"/>
      <c r="W1" s="823"/>
      <c r="X1" s="823"/>
      <c r="Y1" s="823"/>
      <c r="Z1" s="823"/>
      <c r="AC1" s="259" t="s">
        <v>580</v>
      </c>
      <c r="AD1" s="822" t="s">
        <v>675</v>
      </c>
      <c r="AE1" s="823"/>
      <c r="AF1" s="823"/>
      <c r="AG1" s="823"/>
      <c r="AH1" s="823"/>
      <c r="AI1" s="823"/>
      <c r="AL1" s="259" t="s">
        <v>580</v>
      </c>
      <c r="AM1" s="822" t="s">
        <v>676</v>
      </c>
      <c r="AN1" s="823"/>
      <c r="AO1" s="823"/>
      <c r="AP1" s="823"/>
      <c r="AQ1" s="823"/>
      <c r="AR1" s="823"/>
    </row>
    <row r="2" spans="2:52" ht="15" thickBot="1"/>
    <row r="3" spans="2:52" ht="26.25" customHeight="1" thickBot="1">
      <c r="B3" s="860" t="s">
        <v>1035</v>
      </c>
      <c r="C3" s="861"/>
      <c r="D3" s="861"/>
      <c r="E3" s="861"/>
      <c r="F3" s="862"/>
      <c r="K3" s="792" t="s">
        <v>1036</v>
      </c>
      <c r="L3" s="793"/>
      <c r="M3" s="793"/>
      <c r="N3" s="793"/>
      <c r="O3" s="793"/>
      <c r="P3" s="793"/>
      <c r="Q3" s="793"/>
      <c r="T3" s="792" t="s">
        <v>1037</v>
      </c>
      <c r="U3" s="793"/>
      <c r="V3" s="793"/>
      <c r="W3" s="793"/>
      <c r="X3" s="793"/>
      <c r="Y3" s="793"/>
      <c r="Z3" s="793"/>
    </row>
    <row r="4" spans="2:52" ht="46.5" customHeight="1" thickBot="1">
      <c r="B4" s="371" t="s">
        <v>580</v>
      </c>
      <c r="C4" s="372" t="s">
        <v>1038</v>
      </c>
      <c r="D4" s="372" t="s">
        <v>361</v>
      </c>
      <c r="E4" s="372" t="s">
        <v>585</v>
      </c>
      <c r="F4" s="372" t="s">
        <v>1039</v>
      </c>
      <c r="K4" s="259" t="s">
        <v>2</v>
      </c>
      <c r="L4" s="259" t="s">
        <v>3</v>
      </c>
      <c r="M4" s="259" t="s">
        <v>16</v>
      </c>
      <c r="N4" s="259" t="s">
        <v>17</v>
      </c>
      <c r="O4" s="259" t="s">
        <v>18</v>
      </c>
      <c r="P4" s="259" t="s">
        <v>19</v>
      </c>
      <c r="Q4" s="259" t="s">
        <v>20</v>
      </c>
      <c r="T4" s="259" t="s">
        <v>2</v>
      </c>
      <c r="U4" s="259" t="s">
        <v>3</v>
      </c>
      <c r="V4" s="259" t="s">
        <v>16</v>
      </c>
      <c r="W4" s="259" t="s">
        <v>17</v>
      </c>
      <c r="X4" s="259" t="s">
        <v>18</v>
      </c>
      <c r="Y4" s="259" t="s">
        <v>19</v>
      </c>
      <c r="Z4" s="259" t="s">
        <v>20</v>
      </c>
      <c r="AC4" s="863" t="s">
        <v>1040</v>
      </c>
      <c r="AD4" s="864"/>
      <c r="AE4" s="864"/>
      <c r="AL4" s="860" t="s">
        <v>1041</v>
      </c>
      <c r="AM4" s="861"/>
      <c r="AN4" s="861"/>
      <c r="AO4" s="861"/>
      <c r="AP4" s="862"/>
    </row>
    <row r="5" spans="2:52" ht="39.5" thickBot="1">
      <c r="B5" s="373" t="s">
        <v>509</v>
      </c>
      <c r="C5" s="374" t="e">
        <f>#REF!</f>
        <v>#REF!</v>
      </c>
      <c r="D5" s="375">
        <v>5.2499999999999998E-2</v>
      </c>
      <c r="E5" s="376" t="e">
        <f>C5+(C5*D5)</f>
        <v>#REF!</v>
      </c>
      <c r="F5" s="383" t="e">
        <f>E5-C5</f>
        <v>#REF!</v>
      </c>
      <c r="K5" s="260" t="s">
        <v>1042</v>
      </c>
      <c r="L5" s="260" t="s">
        <v>11</v>
      </c>
      <c r="M5" s="261">
        <v>0.41666666666666669</v>
      </c>
      <c r="N5" s="261">
        <v>0.91666666666666663</v>
      </c>
      <c r="O5" s="260">
        <v>1</v>
      </c>
      <c r="P5" s="262">
        <v>166.14</v>
      </c>
      <c r="Q5" s="262">
        <f t="shared" ref="Q5:Q10" si="0">O5*P5</f>
        <v>166.14</v>
      </c>
      <c r="T5" s="260" t="s">
        <v>40</v>
      </c>
      <c r="U5" s="260" t="s">
        <v>48</v>
      </c>
      <c r="V5" s="261">
        <v>0.25</v>
      </c>
      <c r="W5" s="261">
        <v>0.59722222222222221</v>
      </c>
      <c r="X5" s="260"/>
      <c r="Y5" s="262">
        <v>202.72</v>
      </c>
      <c r="Z5" s="262">
        <f t="shared" ref="Z5:Z17" si="1">X5*Y5</f>
        <v>0</v>
      </c>
      <c r="AC5" s="259" t="s">
        <v>1043</v>
      </c>
      <c r="AD5" s="259" t="s">
        <v>1044</v>
      </c>
      <c r="AE5" s="259" t="s">
        <v>1045</v>
      </c>
      <c r="AL5" s="372" t="s">
        <v>329</v>
      </c>
      <c r="AM5" s="372" t="s">
        <v>1046</v>
      </c>
      <c r="AN5" s="372" t="s">
        <v>1047</v>
      </c>
      <c r="AO5" s="372" t="s">
        <v>1045</v>
      </c>
      <c r="AP5" s="372" t="s">
        <v>1048</v>
      </c>
    </row>
    <row r="6" spans="2:52" ht="16" thickBot="1">
      <c r="B6" s="373" t="s">
        <v>597</v>
      </c>
      <c r="C6" s="374">
        <v>51641.23</v>
      </c>
      <c r="D6" s="375">
        <v>5.2499999999999998E-2</v>
      </c>
      <c r="E6" s="376">
        <f t="shared" ref="E6:E8" si="2">C6+(C6*D6)</f>
        <v>54352.394575000006</v>
      </c>
      <c r="F6" s="383">
        <f>E6-C6</f>
        <v>2711.1645750000025</v>
      </c>
      <c r="G6" s="382"/>
      <c r="K6" s="260" t="s">
        <v>1049</v>
      </c>
      <c r="L6" s="260" t="s">
        <v>11</v>
      </c>
      <c r="M6" s="261">
        <v>0.45833333333333331</v>
      </c>
      <c r="N6" s="261">
        <v>0.95833333333333337</v>
      </c>
      <c r="O6" s="260"/>
      <c r="P6" s="262">
        <v>184.8</v>
      </c>
      <c r="Q6" s="262">
        <f t="shared" si="0"/>
        <v>0</v>
      </c>
      <c r="T6" s="260" t="s">
        <v>40</v>
      </c>
      <c r="U6" s="260" t="s">
        <v>48</v>
      </c>
      <c r="V6" s="261">
        <v>0.59722222222222221</v>
      </c>
      <c r="W6" s="261">
        <v>0.94444444444444453</v>
      </c>
      <c r="X6" s="260">
        <v>32</v>
      </c>
      <c r="Y6" s="262">
        <v>205.94</v>
      </c>
      <c r="Z6" s="262">
        <f t="shared" si="1"/>
        <v>6590.08</v>
      </c>
      <c r="AC6" s="210">
        <v>55333.004051999997</v>
      </c>
      <c r="AD6" s="210">
        <v>65983.192511999994</v>
      </c>
      <c r="AE6" s="454">
        <f>AD6-AC6</f>
        <v>10650.188459999998</v>
      </c>
      <c r="AL6" s="371" t="s">
        <v>1050</v>
      </c>
      <c r="AM6" s="447">
        <v>71464.906472676783</v>
      </c>
      <c r="AN6" s="448">
        <v>73111.502382011415</v>
      </c>
      <c r="AO6" s="448">
        <f>IFERROR(IF(AM6&gt;0,AN6-AM6,""),"")</f>
        <v>1646.5959093346319</v>
      </c>
      <c r="AP6" s="449">
        <f>IFERROR(IF(AO6&gt;0,AO6/AM6,""),"")</f>
        <v>2.3040622182359895E-2</v>
      </c>
    </row>
    <row r="7" spans="2:52" ht="31.5" thickBot="1">
      <c r="B7" s="373" t="s">
        <v>15</v>
      </c>
      <c r="C7" s="374">
        <v>52571.62</v>
      </c>
      <c r="D7" s="375">
        <v>5.2499999999999998E-2</v>
      </c>
      <c r="E7" s="376">
        <f t="shared" si="2"/>
        <v>55331.63005</v>
      </c>
      <c r="F7" s="383">
        <f t="shared" ref="F7:F8" si="3">E7-C7</f>
        <v>2760.0100499999971</v>
      </c>
      <c r="G7" s="382"/>
      <c r="K7" s="260" t="s">
        <v>1051</v>
      </c>
      <c r="L7" s="260" t="s">
        <v>11</v>
      </c>
      <c r="M7" s="261">
        <v>0.5</v>
      </c>
      <c r="N7" s="261">
        <v>0.84722222222222221</v>
      </c>
      <c r="O7" s="260"/>
      <c r="P7" s="262">
        <v>180.94</v>
      </c>
      <c r="Q7" s="262">
        <f t="shared" si="0"/>
        <v>0</v>
      </c>
      <c r="T7" s="260" t="s">
        <v>89</v>
      </c>
      <c r="U7" s="260" t="s">
        <v>22</v>
      </c>
      <c r="V7" s="261">
        <v>0.56944444444444442</v>
      </c>
      <c r="W7" s="261">
        <v>0.91666666666666663</v>
      </c>
      <c r="X7" s="260"/>
      <c r="Y7" s="262">
        <v>176.68</v>
      </c>
      <c r="Z7" s="262">
        <f t="shared" si="1"/>
        <v>0</v>
      </c>
      <c r="AL7" s="371" t="s">
        <v>75</v>
      </c>
      <c r="AM7" s="447">
        <v>12653.38065599047</v>
      </c>
      <c r="AN7" s="448">
        <v>12883.253515470318</v>
      </c>
      <c r="AO7" s="448">
        <f t="shared" ref="AO7" si="4">IFERROR(IF(AM7&gt;0,AN7-AM7,""),"")</f>
        <v>229.87285947984856</v>
      </c>
      <c r="AP7" s="449">
        <f t="shared" ref="AP7" si="5">IFERROR(IF(AO7&gt;0,AO7/AM7,""),"")</f>
        <v>1.8166912521597162E-2</v>
      </c>
    </row>
    <row r="8" spans="2:52" ht="31.5" thickBot="1">
      <c r="B8" s="373" t="s">
        <v>101</v>
      </c>
      <c r="C8" s="374">
        <f>F13</f>
        <v>25907.98521560575</v>
      </c>
      <c r="D8" s="375">
        <v>5.2499999999999998E-2</v>
      </c>
      <c r="E8" s="376">
        <f t="shared" si="2"/>
        <v>27268.154439425052</v>
      </c>
      <c r="F8" s="383">
        <f t="shared" si="3"/>
        <v>1360.1692238193027</v>
      </c>
      <c r="G8" s="382"/>
      <c r="K8" s="260" t="s">
        <v>1052</v>
      </c>
      <c r="L8" s="260" t="s">
        <v>11</v>
      </c>
      <c r="M8" s="261">
        <v>0.40277777777777773</v>
      </c>
      <c r="N8" s="261">
        <v>0.90277777777777779</v>
      </c>
      <c r="O8" s="260"/>
      <c r="P8" s="262">
        <v>166.14</v>
      </c>
      <c r="Q8" s="262">
        <f t="shared" si="0"/>
        <v>0</v>
      </c>
      <c r="T8" s="260" t="s">
        <v>44</v>
      </c>
      <c r="U8" s="260" t="s">
        <v>48</v>
      </c>
      <c r="V8" s="261">
        <v>0.25</v>
      </c>
      <c r="W8" s="261">
        <v>0.59722222222222221</v>
      </c>
      <c r="X8" s="260">
        <v>1</v>
      </c>
      <c r="Y8" s="262">
        <v>217.51</v>
      </c>
      <c r="Z8" s="262">
        <f t="shared" si="1"/>
        <v>217.51</v>
      </c>
      <c r="AC8" s="860" t="s">
        <v>1053</v>
      </c>
      <c r="AD8" s="861"/>
      <c r="AE8" s="861"/>
      <c r="AF8" s="861"/>
      <c r="AG8" s="862"/>
    </row>
    <row r="9" spans="2:52" ht="22.5" customHeight="1" thickBot="1">
      <c r="B9" s="377" t="s">
        <v>9</v>
      </c>
      <c r="C9" s="378"/>
      <c r="D9" s="378"/>
      <c r="E9" s="379"/>
      <c r="F9" s="384" t="e">
        <f>SUM(F5:F8)</f>
        <v>#REF!</v>
      </c>
      <c r="K9" s="260" t="s">
        <v>1052</v>
      </c>
      <c r="L9" s="260" t="s">
        <v>11</v>
      </c>
      <c r="M9" s="261">
        <v>0.47222222222222227</v>
      </c>
      <c r="N9" s="261">
        <v>0.97222222222222221</v>
      </c>
      <c r="O9" s="260">
        <v>1</v>
      </c>
      <c r="P9" s="262">
        <v>169.91</v>
      </c>
      <c r="Q9" s="262">
        <f t="shared" si="0"/>
        <v>169.91</v>
      </c>
      <c r="T9" s="260" t="s">
        <v>90</v>
      </c>
      <c r="U9" s="260" t="s">
        <v>22</v>
      </c>
      <c r="V9" s="261">
        <v>0.25</v>
      </c>
      <c r="W9" s="261">
        <v>0.59722222222222221</v>
      </c>
      <c r="X9" s="260">
        <v>3</v>
      </c>
      <c r="Y9" s="262">
        <v>166.15</v>
      </c>
      <c r="Z9" s="262">
        <f t="shared" si="1"/>
        <v>498.45000000000005</v>
      </c>
      <c r="AC9" s="371" t="s">
        <v>580</v>
      </c>
      <c r="AD9" s="372" t="s">
        <v>1038</v>
      </c>
      <c r="AE9" s="372" t="s">
        <v>361</v>
      </c>
      <c r="AF9" s="372" t="s">
        <v>585</v>
      </c>
      <c r="AG9" s="372" t="s">
        <v>1039</v>
      </c>
      <c r="AL9" s="840" t="s">
        <v>1054</v>
      </c>
      <c r="AM9" s="841"/>
      <c r="AN9" s="841"/>
      <c r="AO9" s="841"/>
      <c r="AP9" s="841"/>
      <c r="AQ9" s="841"/>
      <c r="AR9" s="841"/>
      <c r="AT9" s="854" t="s">
        <v>1055</v>
      </c>
      <c r="AU9" s="855"/>
      <c r="AV9" s="855"/>
      <c r="AW9" s="855"/>
      <c r="AX9" s="855"/>
      <c r="AY9" s="855"/>
      <c r="AZ9" s="855"/>
    </row>
    <row r="10" spans="2:52" ht="36" customHeight="1" thickBot="1">
      <c r="K10" s="260" t="s">
        <v>1056</v>
      </c>
      <c r="L10" s="260" t="s">
        <v>11</v>
      </c>
      <c r="M10" s="261">
        <v>0.47222222222222227</v>
      </c>
      <c r="N10" s="261">
        <v>0.97222222222222221</v>
      </c>
      <c r="O10" s="260"/>
      <c r="P10" s="262">
        <v>201.77</v>
      </c>
      <c r="Q10" s="262">
        <f t="shared" si="0"/>
        <v>0</v>
      </c>
      <c r="T10" s="260" t="s">
        <v>90</v>
      </c>
      <c r="U10" s="260" t="s">
        <v>22</v>
      </c>
      <c r="V10" s="261">
        <v>0.56944444444444442</v>
      </c>
      <c r="W10" s="261">
        <v>0.91666666666666663</v>
      </c>
      <c r="X10" s="260"/>
      <c r="Y10" s="262">
        <v>166.15</v>
      </c>
      <c r="Z10" s="262">
        <f t="shared" si="1"/>
        <v>0</v>
      </c>
      <c r="AC10" s="373" t="s">
        <v>15</v>
      </c>
      <c r="AD10" s="374">
        <v>89212.663208629572</v>
      </c>
      <c r="AE10" s="375">
        <v>1.2962283850833534E-3</v>
      </c>
      <c r="AF10" s="376">
        <f>AD10+(AD10*AE10)</f>
        <v>89328.303194989479</v>
      </c>
      <c r="AG10" s="383">
        <f>AF10-AD10</f>
        <v>115.6399863599072</v>
      </c>
      <c r="AL10" s="462" t="s">
        <v>2</v>
      </c>
      <c r="AM10" s="462" t="s">
        <v>3</v>
      </c>
      <c r="AN10" s="462" t="s">
        <v>16</v>
      </c>
      <c r="AO10" s="462" t="s">
        <v>17</v>
      </c>
      <c r="AP10" s="462" t="s">
        <v>18</v>
      </c>
      <c r="AQ10" s="462" t="s">
        <v>19</v>
      </c>
      <c r="AR10" s="462" t="s">
        <v>20</v>
      </c>
      <c r="AT10" s="532" t="s">
        <v>2</v>
      </c>
      <c r="AU10" s="532" t="s">
        <v>3</v>
      </c>
      <c r="AV10" s="532" t="s">
        <v>16</v>
      </c>
      <c r="AW10" s="532" t="s">
        <v>17</v>
      </c>
      <c r="AX10" s="532" t="s">
        <v>18</v>
      </c>
      <c r="AY10" s="532" t="s">
        <v>19</v>
      </c>
      <c r="AZ10" s="532" t="s">
        <v>20</v>
      </c>
    </row>
    <row r="11" spans="2:52" ht="22.5" customHeight="1" thickBot="1">
      <c r="C11" s="863" t="s">
        <v>1057</v>
      </c>
      <c r="D11" s="865"/>
      <c r="E11" s="865"/>
      <c r="F11" s="865"/>
      <c r="H11" s="380"/>
      <c r="I11" s="380"/>
      <c r="K11" s="794" t="s">
        <v>9</v>
      </c>
      <c r="L11" s="794"/>
      <c r="M11" s="794"/>
      <c r="N11" s="794"/>
      <c r="O11" s="265">
        <f>SUM(O5:O10)</f>
        <v>2</v>
      </c>
      <c r="P11" s="266"/>
      <c r="Q11" s="266">
        <f>SUM(Q5:Q10)</f>
        <v>336.04999999999995</v>
      </c>
      <c r="R11" s="380"/>
      <c r="S11" s="380"/>
      <c r="T11" s="260" t="s">
        <v>57</v>
      </c>
      <c r="U11" s="260" t="s">
        <v>22</v>
      </c>
      <c r="V11" s="261">
        <v>0.25</v>
      </c>
      <c r="W11" s="261">
        <v>0.59722222222222221</v>
      </c>
      <c r="X11" s="260">
        <v>9</v>
      </c>
      <c r="Y11" s="262">
        <v>208.61</v>
      </c>
      <c r="Z11" s="262">
        <f t="shared" si="1"/>
        <v>1877.4900000000002</v>
      </c>
      <c r="AC11" s="373" t="s">
        <v>101</v>
      </c>
      <c r="AD11" s="374">
        <v>91494.02</v>
      </c>
      <c r="AE11" s="375">
        <v>1.2962283850833534E-3</v>
      </c>
      <c r="AF11" s="376">
        <f t="shared" ref="AF11:AF13" si="6">AD11+(AD11*AE11)</f>
        <v>91612.617145789394</v>
      </c>
      <c r="AG11" s="383">
        <f>AF11-AD11</f>
        <v>118.5971457893902</v>
      </c>
      <c r="AL11" s="463" t="s">
        <v>40</v>
      </c>
      <c r="AM11" s="463" t="s">
        <v>48</v>
      </c>
      <c r="AN11" s="464">
        <v>0.25</v>
      </c>
      <c r="AO11" s="464">
        <v>0.59722222222222221</v>
      </c>
      <c r="AP11" s="463"/>
      <c r="AQ11" s="465">
        <v>202.72</v>
      </c>
      <c r="AR11" s="465">
        <f t="shared" ref="AR11:AR23" si="7">AP11*AQ11</f>
        <v>0</v>
      </c>
      <c r="AT11" s="463" t="s">
        <v>40</v>
      </c>
      <c r="AU11" s="463" t="s">
        <v>48</v>
      </c>
      <c r="AV11" s="464">
        <v>0.25</v>
      </c>
      <c r="AW11" s="464">
        <v>0.59722222222222221</v>
      </c>
      <c r="AX11" s="463"/>
      <c r="AY11" s="465">
        <v>202.72</v>
      </c>
      <c r="AZ11" s="465">
        <f t="shared" ref="AZ11:AZ13" si="8">AX11*AY11</f>
        <v>0</v>
      </c>
    </row>
    <row r="12" spans="2:52" ht="22.5" customHeight="1" thickBot="1">
      <c r="C12" s="259" t="s">
        <v>747</v>
      </c>
      <c r="D12" s="259" t="s">
        <v>936</v>
      </c>
      <c r="E12" s="259" t="s">
        <v>595</v>
      </c>
      <c r="F12" s="259" t="s">
        <v>116</v>
      </c>
      <c r="H12" s="385"/>
      <c r="I12" s="380"/>
      <c r="T12" s="260" t="s">
        <v>57</v>
      </c>
      <c r="U12" s="260" t="s">
        <v>22</v>
      </c>
      <c r="V12" s="261">
        <v>0.56944444444444442</v>
      </c>
      <c r="W12" s="261">
        <v>0.91666666666666663</v>
      </c>
      <c r="X12" s="260">
        <v>9</v>
      </c>
      <c r="Y12" s="262">
        <v>208.61</v>
      </c>
      <c r="Z12" s="262">
        <f t="shared" si="1"/>
        <v>1877.4900000000002</v>
      </c>
      <c r="AC12" s="373" t="s">
        <v>672</v>
      </c>
      <c r="AD12" s="374">
        <v>91494.02</v>
      </c>
      <c r="AE12" s="375">
        <v>1.2962283850833534E-3</v>
      </c>
      <c r="AF12" s="376">
        <f t="shared" si="6"/>
        <v>91612.617145789394</v>
      </c>
      <c r="AG12" s="383">
        <f t="shared" ref="AG12:AG13" si="9">AF12-AD12</f>
        <v>118.5971457893902</v>
      </c>
      <c r="AL12" s="463" t="s">
        <v>40</v>
      </c>
      <c r="AM12" s="463" t="s">
        <v>48</v>
      </c>
      <c r="AN12" s="464">
        <v>0.59722222222222221</v>
      </c>
      <c r="AO12" s="464">
        <v>0.94444444444444453</v>
      </c>
      <c r="AP12" s="463">
        <v>31</v>
      </c>
      <c r="AQ12" s="465">
        <v>205.94</v>
      </c>
      <c r="AR12" s="465">
        <f t="shared" si="7"/>
        <v>6384.14</v>
      </c>
      <c r="AT12" s="533" t="s">
        <v>40</v>
      </c>
      <c r="AU12" s="533" t="s">
        <v>48</v>
      </c>
      <c r="AV12" s="534">
        <v>0.59722222222222221</v>
      </c>
      <c r="AW12" s="534">
        <v>0.94444444444444453</v>
      </c>
      <c r="AX12" s="533">
        <v>7</v>
      </c>
      <c r="AY12" s="535">
        <v>205.94</v>
      </c>
      <c r="AZ12" s="535">
        <f t="shared" si="8"/>
        <v>1441.58</v>
      </c>
    </row>
    <row r="13" spans="2:52" ht="22.5" customHeight="1" thickBot="1">
      <c r="C13" s="210">
        <v>52571.62</v>
      </c>
      <c r="D13" s="210">
        <f>C13/(365.25/12)</f>
        <v>1727.1990143737166</v>
      </c>
      <c r="E13" s="211">
        <v>15</v>
      </c>
      <c r="F13" s="210">
        <f>D13*E13</f>
        <v>25907.98521560575</v>
      </c>
      <c r="T13" s="260" t="s">
        <v>91</v>
      </c>
      <c r="U13" s="260" t="s">
        <v>48</v>
      </c>
      <c r="V13" s="261">
        <v>0.91666666666666663</v>
      </c>
      <c r="W13" s="261">
        <v>0.2638888888888889</v>
      </c>
      <c r="X13" s="260"/>
      <c r="Y13" s="262">
        <v>263.69</v>
      </c>
      <c r="Z13" s="262">
        <f t="shared" si="1"/>
        <v>0</v>
      </c>
      <c r="AC13" s="373" t="s">
        <v>673</v>
      </c>
      <c r="AD13" s="374">
        <v>91646.76</v>
      </c>
      <c r="AE13" s="375">
        <v>1.2962283850833534E-3</v>
      </c>
      <c r="AF13" s="376">
        <f t="shared" si="6"/>
        <v>91765.555131712914</v>
      </c>
      <c r="AG13" s="383">
        <f t="shared" si="9"/>
        <v>118.7951317129191</v>
      </c>
      <c r="AL13" s="463" t="s">
        <v>89</v>
      </c>
      <c r="AM13" s="463" t="s">
        <v>22</v>
      </c>
      <c r="AN13" s="464">
        <v>0.56944444444444442</v>
      </c>
      <c r="AO13" s="464">
        <v>0.91666666666666663</v>
      </c>
      <c r="AP13" s="463"/>
      <c r="AQ13" s="465">
        <v>176.68</v>
      </c>
      <c r="AR13" s="465">
        <f t="shared" si="7"/>
        <v>0</v>
      </c>
      <c r="AT13" s="463" t="s">
        <v>89</v>
      </c>
      <c r="AU13" s="463" t="s">
        <v>22</v>
      </c>
      <c r="AV13" s="464">
        <v>0.56944444444444442</v>
      </c>
      <c r="AW13" s="464">
        <v>0.91666666666666663</v>
      </c>
      <c r="AX13" s="463"/>
      <c r="AY13" s="465">
        <v>176.68</v>
      </c>
      <c r="AZ13" s="465">
        <f t="shared" si="8"/>
        <v>0</v>
      </c>
    </row>
    <row r="14" spans="2:52" ht="22.5" customHeight="1" thickBot="1">
      <c r="E14" s="381"/>
      <c r="T14" s="260" t="s">
        <v>40</v>
      </c>
      <c r="U14" s="260" t="s">
        <v>48</v>
      </c>
      <c r="V14" s="261">
        <v>0.91666666666666663</v>
      </c>
      <c r="W14" s="261">
        <v>0.2638888888888889</v>
      </c>
      <c r="X14" s="260">
        <v>6</v>
      </c>
      <c r="Y14" s="262">
        <v>246.26</v>
      </c>
      <c r="Z14" s="262">
        <f t="shared" si="1"/>
        <v>1477.56</v>
      </c>
      <c r="AC14" s="377" t="s">
        <v>9</v>
      </c>
      <c r="AD14" s="378"/>
      <c r="AE14" s="378"/>
      <c r="AF14" s="379"/>
      <c r="AG14" s="384">
        <f>SUM(AG10:AG13)</f>
        <v>471.62940965160669</v>
      </c>
      <c r="AL14" s="463" t="s">
        <v>44</v>
      </c>
      <c r="AM14" s="463" t="s">
        <v>48</v>
      </c>
      <c r="AN14" s="464">
        <v>0.25</v>
      </c>
      <c r="AO14" s="464">
        <v>0.59722222222222221</v>
      </c>
      <c r="AP14" s="463">
        <v>3</v>
      </c>
      <c r="AQ14" s="465">
        <v>217.51</v>
      </c>
      <c r="AR14" s="465">
        <f>AP14*AQ14</f>
        <v>652.53</v>
      </c>
      <c r="AT14" s="533" t="s">
        <v>44</v>
      </c>
      <c r="AU14" s="533" t="s">
        <v>48</v>
      </c>
      <c r="AV14" s="534">
        <v>0.25</v>
      </c>
      <c r="AW14" s="534">
        <v>0.59722222222222221</v>
      </c>
      <c r="AX14" s="533">
        <v>4</v>
      </c>
      <c r="AY14" s="535">
        <v>217.51</v>
      </c>
      <c r="AZ14" s="535">
        <f>AX14*AY14</f>
        <v>870.04</v>
      </c>
    </row>
    <row r="15" spans="2:52" ht="22.5" customHeight="1">
      <c r="E15" s="381"/>
      <c r="T15" s="260" t="s">
        <v>92</v>
      </c>
      <c r="U15" s="260" t="s">
        <v>48</v>
      </c>
      <c r="V15" s="261">
        <v>0.91666666666666663</v>
      </c>
      <c r="W15" s="261">
        <v>0.2638888888888889</v>
      </c>
      <c r="X15" s="260"/>
      <c r="Y15" s="262">
        <v>201.94</v>
      </c>
      <c r="Z15" s="262">
        <f t="shared" si="1"/>
        <v>0</v>
      </c>
      <c r="AL15" s="463" t="s">
        <v>90</v>
      </c>
      <c r="AM15" s="463" t="s">
        <v>22</v>
      </c>
      <c r="AN15" s="464">
        <v>0.25</v>
      </c>
      <c r="AO15" s="464">
        <v>0.59722222222222221</v>
      </c>
      <c r="AP15" s="463">
        <v>12</v>
      </c>
      <c r="AQ15" s="465">
        <v>166.15</v>
      </c>
      <c r="AR15" s="465">
        <f t="shared" si="7"/>
        <v>1993.8000000000002</v>
      </c>
      <c r="AT15" s="463" t="s">
        <v>90</v>
      </c>
      <c r="AU15" s="463" t="s">
        <v>22</v>
      </c>
      <c r="AV15" s="464">
        <v>0.25</v>
      </c>
      <c r="AW15" s="464">
        <v>0.59722222222222221</v>
      </c>
      <c r="AX15" s="463"/>
      <c r="AY15" s="465">
        <v>166.15</v>
      </c>
      <c r="AZ15" s="465">
        <f t="shared" ref="AZ15:AZ23" si="10">AX15*AY15</f>
        <v>0</v>
      </c>
    </row>
    <row r="16" spans="2:52" ht="22.5" customHeight="1">
      <c r="E16" s="381"/>
      <c r="T16" s="260" t="s">
        <v>56</v>
      </c>
      <c r="U16" s="260" t="s">
        <v>48</v>
      </c>
      <c r="V16" s="261">
        <v>0.91666666666666663</v>
      </c>
      <c r="W16" s="261">
        <v>0.2638888888888889</v>
      </c>
      <c r="X16" s="260">
        <v>6</v>
      </c>
      <c r="Y16" s="262">
        <v>194.14</v>
      </c>
      <c r="Z16" s="262">
        <f t="shared" si="1"/>
        <v>1164.8399999999999</v>
      </c>
      <c r="AC16" s="840" t="s">
        <v>1058</v>
      </c>
      <c r="AD16" s="841"/>
      <c r="AE16" s="841"/>
      <c r="AF16" s="841"/>
      <c r="AG16" s="841"/>
      <c r="AH16" s="841"/>
      <c r="AI16" s="841"/>
      <c r="AL16" s="463" t="s">
        <v>90</v>
      </c>
      <c r="AM16" s="463" t="s">
        <v>22</v>
      </c>
      <c r="AN16" s="464">
        <v>0.56944444444444442</v>
      </c>
      <c r="AO16" s="464">
        <v>0.91666666666666663</v>
      </c>
      <c r="AP16" s="463"/>
      <c r="AQ16" s="465">
        <v>166.15</v>
      </c>
      <c r="AR16" s="465">
        <f t="shared" si="7"/>
        <v>0</v>
      </c>
      <c r="AT16" s="463" t="s">
        <v>90</v>
      </c>
      <c r="AU16" s="463" t="s">
        <v>22</v>
      </c>
      <c r="AV16" s="464">
        <v>0.56944444444444442</v>
      </c>
      <c r="AW16" s="464">
        <v>0.91666666666666663</v>
      </c>
      <c r="AX16" s="463"/>
      <c r="AY16" s="465">
        <v>166.15</v>
      </c>
      <c r="AZ16" s="465">
        <f t="shared" si="10"/>
        <v>0</v>
      </c>
    </row>
    <row r="17" spans="2:52" ht="22.5" customHeight="1" thickBot="1">
      <c r="T17" s="260" t="s">
        <v>72</v>
      </c>
      <c r="U17" s="260" t="s">
        <v>53</v>
      </c>
      <c r="V17" s="261">
        <v>0.33333333333333331</v>
      </c>
      <c r="W17" s="261">
        <v>0.7416666666666667</v>
      </c>
      <c r="X17" s="260">
        <v>4</v>
      </c>
      <c r="Y17" s="262">
        <v>187.03</v>
      </c>
      <c r="Z17" s="262">
        <f t="shared" si="1"/>
        <v>748.12</v>
      </c>
      <c r="AC17" s="462" t="s">
        <v>2</v>
      </c>
      <c r="AD17" s="462" t="s">
        <v>3</v>
      </c>
      <c r="AE17" s="462" t="s">
        <v>16</v>
      </c>
      <c r="AF17" s="462" t="s">
        <v>17</v>
      </c>
      <c r="AG17" s="462" t="s">
        <v>18</v>
      </c>
      <c r="AH17" s="462" t="s">
        <v>19</v>
      </c>
      <c r="AI17" s="462" t="s">
        <v>20</v>
      </c>
      <c r="AL17" s="463" t="s">
        <v>57</v>
      </c>
      <c r="AM17" s="463" t="s">
        <v>22</v>
      </c>
      <c r="AN17" s="464">
        <v>0.25</v>
      </c>
      <c r="AO17" s="464">
        <v>0.59722222222222221</v>
      </c>
      <c r="AP17" s="463">
        <v>24</v>
      </c>
      <c r="AQ17" s="465">
        <v>208.61</v>
      </c>
      <c r="AR17" s="465">
        <f t="shared" si="7"/>
        <v>5006.6400000000003</v>
      </c>
      <c r="AT17" s="463" t="s">
        <v>57</v>
      </c>
      <c r="AU17" s="463" t="s">
        <v>22</v>
      </c>
      <c r="AV17" s="464">
        <v>0.25</v>
      </c>
      <c r="AW17" s="464">
        <v>0.59722222222222221</v>
      </c>
      <c r="AX17" s="463"/>
      <c r="AY17" s="465">
        <v>208.61</v>
      </c>
      <c r="AZ17" s="465">
        <f t="shared" si="10"/>
        <v>0</v>
      </c>
    </row>
    <row r="18" spans="2:52" ht="22.5" customHeight="1" thickBot="1">
      <c r="B18" s="860" t="s">
        <v>1059</v>
      </c>
      <c r="C18" s="861"/>
      <c r="D18" s="861"/>
      <c r="E18" s="861"/>
      <c r="F18" s="862"/>
      <c r="T18" s="794" t="s">
        <v>9</v>
      </c>
      <c r="U18" s="794"/>
      <c r="V18" s="794"/>
      <c r="W18" s="794"/>
      <c r="X18" s="265">
        <f>SUM(X5:X17)</f>
        <v>70</v>
      </c>
      <c r="Y18" s="266"/>
      <c r="Z18" s="266">
        <f>SUM(Z5:Z17)</f>
        <v>14451.54</v>
      </c>
      <c r="AC18" s="463" t="s">
        <v>40</v>
      </c>
      <c r="AD18" s="463" t="s">
        <v>48</v>
      </c>
      <c r="AE18" s="464">
        <v>0.25</v>
      </c>
      <c r="AF18" s="464">
        <v>0.59722222222222221</v>
      </c>
      <c r="AG18" s="463"/>
      <c r="AH18" s="465">
        <v>202.72</v>
      </c>
      <c r="AI18" s="465">
        <f t="shared" ref="AI18:AI30" si="11">AG18*AH18</f>
        <v>0</v>
      </c>
      <c r="AL18" s="463" t="s">
        <v>57</v>
      </c>
      <c r="AM18" s="463" t="s">
        <v>22</v>
      </c>
      <c r="AN18" s="464">
        <v>0.56944444444444442</v>
      </c>
      <c r="AO18" s="464">
        <v>0.91666666666666663</v>
      </c>
      <c r="AP18" s="463">
        <v>28</v>
      </c>
      <c r="AQ18" s="465">
        <v>208.61</v>
      </c>
      <c r="AR18" s="465">
        <f t="shared" si="7"/>
        <v>5841.08</v>
      </c>
      <c r="AT18" s="533" t="s">
        <v>57</v>
      </c>
      <c r="AU18" s="533" t="s">
        <v>22</v>
      </c>
      <c r="AV18" s="534">
        <v>0.56944444444444442</v>
      </c>
      <c r="AW18" s="534">
        <v>0.91666666666666663</v>
      </c>
      <c r="AX18" s="533">
        <v>20</v>
      </c>
      <c r="AY18" s="535">
        <v>208.61</v>
      </c>
      <c r="AZ18" s="535">
        <f t="shared" si="10"/>
        <v>4172.2000000000007</v>
      </c>
    </row>
    <row r="19" spans="2:52" ht="22.5" customHeight="1" thickBot="1">
      <c r="B19" s="371" t="s">
        <v>580</v>
      </c>
      <c r="C19" s="372" t="s">
        <v>1038</v>
      </c>
      <c r="D19" s="372" t="s">
        <v>361</v>
      </c>
      <c r="E19" s="372" t="s">
        <v>585</v>
      </c>
      <c r="F19" s="372" t="s">
        <v>1039</v>
      </c>
      <c r="AC19" s="463" t="s">
        <v>40</v>
      </c>
      <c r="AD19" s="463" t="s">
        <v>48</v>
      </c>
      <c r="AE19" s="464">
        <v>0.59722222222222221</v>
      </c>
      <c r="AF19" s="464">
        <v>0.94444444444444453</v>
      </c>
      <c r="AG19" s="463">
        <v>15</v>
      </c>
      <c r="AH19" s="465">
        <v>205.94</v>
      </c>
      <c r="AI19" s="465">
        <f t="shared" si="11"/>
        <v>3089.1</v>
      </c>
      <c r="AL19" s="463" t="s">
        <v>91</v>
      </c>
      <c r="AM19" s="463" t="s">
        <v>48</v>
      </c>
      <c r="AN19" s="464">
        <v>0.91666666666666663</v>
      </c>
      <c r="AO19" s="464">
        <v>0.2638888888888889</v>
      </c>
      <c r="AP19" s="463"/>
      <c r="AQ19" s="465">
        <v>263.69</v>
      </c>
      <c r="AR19" s="465">
        <f t="shared" si="7"/>
        <v>0</v>
      </c>
      <c r="AT19" s="463" t="s">
        <v>91</v>
      </c>
      <c r="AU19" s="463" t="s">
        <v>48</v>
      </c>
      <c r="AV19" s="464">
        <v>0.91666666666666663</v>
      </c>
      <c r="AW19" s="464">
        <v>0.2638888888888889</v>
      </c>
      <c r="AX19" s="463"/>
      <c r="AY19" s="465">
        <v>263.69</v>
      </c>
      <c r="AZ19" s="465">
        <f t="shared" si="10"/>
        <v>0</v>
      </c>
    </row>
    <row r="20" spans="2:52" ht="22.5" customHeight="1" thickBot="1">
      <c r="B20" s="373" t="s">
        <v>509</v>
      </c>
      <c r="C20" s="374">
        <v>88041.98</v>
      </c>
      <c r="D20" s="375">
        <v>4.0943932223978123E-2</v>
      </c>
      <c r="E20" s="376">
        <f>C20+(C20*D20)</f>
        <v>91646.764861984833</v>
      </c>
      <c r="F20" s="383">
        <f>E20-C20</f>
        <v>3604.7848619848373</v>
      </c>
      <c r="AC20" s="463" t="s">
        <v>89</v>
      </c>
      <c r="AD20" s="463" t="s">
        <v>22</v>
      </c>
      <c r="AE20" s="464">
        <v>0.56944444444444442</v>
      </c>
      <c r="AF20" s="464">
        <v>0.91666666666666663</v>
      </c>
      <c r="AG20" s="463"/>
      <c r="AH20" s="465">
        <v>176.68</v>
      </c>
      <c r="AI20" s="465">
        <f t="shared" si="11"/>
        <v>0</v>
      </c>
      <c r="AL20" s="463" t="s">
        <v>40</v>
      </c>
      <c r="AM20" s="463" t="s">
        <v>48</v>
      </c>
      <c r="AN20" s="464">
        <v>0.91666666666666663</v>
      </c>
      <c r="AO20" s="464">
        <v>0.2638888888888889</v>
      </c>
      <c r="AP20" s="463"/>
      <c r="AQ20" s="465">
        <v>246.26</v>
      </c>
      <c r="AR20" s="465">
        <f t="shared" si="7"/>
        <v>0</v>
      </c>
      <c r="AT20" s="463" t="s">
        <v>40</v>
      </c>
      <c r="AU20" s="463" t="s">
        <v>48</v>
      </c>
      <c r="AV20" s="464">
        <v>0.91666666666666663</v>
      </c>
      <c r="AW20" s="464">
        <v>0.2638888888888889</v>
      </c>
      <c r="AX20" s="463"/>
      <c r="AY20" s="465">
        <v>246.26</v>
      </c>
      <c r="AZ20" s="465">
        <f t="shared" si="10"/>
        <v>0</v>
      </c>
    </row>
    <row r="21" spans="2:52" ht="22.5" customHeight="1" thickBot="1">
      <c r="B21" s="373" t="s">
        <v>597</v>
      </c>
      <c r="C21" s="374">
        <v>87308.3</v>
      </c>
      <c r="D21" s="375">
        <v>4.0943932223978123E-2</v>
      </c>
      <c r="E21" s="376">
        <f t="shared" ref="E21:E23" si="12">C21+(C21*D21)</f>
        <v>90883.045117790753</v>
      </c>
      <c r="F21" s="383">
        <f>E21-C21</f>
        <v>3574.7451177907496</v>
      </c>
      <c r="T21" s="854" t="s">
        <v>1060</v>
      </c>
      <c r="U21" s="855"/>
      <c r="V21" s="855"/>
      <c r="W21" s="855"/>
      <c r="X21" s="855"/>
      <c r="Y21" s="855"/>
      <c r="Z21" s="855"/>
      <c r="AC21" s="463" t="s">
        <v>44</v>
      </c>
      <c r="AD21" s="463" t="s">
        <v>48</v>
      </c>
      <c r="AE21" s="464">
        <v>0.25</v>
      </c>
      <c r="AF21" s="464">
        <v>0.59722222222222221</v>
      </c>
      <c r="AG21" s="463"/>
      <c r="AH21" s="465">
        <v>217.51</v>
      </c>
      <c r="AI21" s="465">
        <f t="shared" si="11"/>
        <v>0</v>
      </c>
      <c r="AL21" s="463" t="s">
        <v>92</v>
      </c>
      <c r="AM21" s="463" t="s">
        <v>48</v>
      </c>
      <c r="AN21" s="464">
        <v>0.91666666666666663</v>
      </c>
      <c r="AO21" s="464">
        <v>0.2638888888888889</v>
      </c>
      <c r="AP21" s="463"/>
      <c r="AQ21" s="465">
        <v>201.94</v>
      </c>
      <c r="AR21" s="465">
        <f t="shared" si="7"/>
        <v>0</v>
      </c>
      <c r="AT21" s="463" t="s">
        <v>92</v>
      </c>
      <c r="AU21" s="463" t="s">
        <v>48</v>
      </c>
      <c r="AV21" s="464">
        <v>0.91666666666666663</v>
      </c>
      <c r="AW21" s="464">
        <v>0.2638888888888889</v>
      </c>
      <c r="AX21" s="463"/>
      <c r="AY21" s="465">
        <v>201.94</v>
      </c>
      <c r="AZ21" s="465">
        <f t="shared" si="10"/>
        <v>0</v>
      </c>
    </row>
    <row r="22" spans="2:52" ht="30" customHeight="1" thickBot="1">
      <c r="B22" s="373" t="s">
        <v>15</v>
      </c>
      <c r="C22" s="374">
        <v>85703.62</v>
      </c>
      <c r="D22" s="375">
        <v>4.0943932223978123E-2</v>
      </c>
      <c r="E22" s="376">
        <f t="shared" si="12"/>
        <v>89212.663208629572</v>
      </c>
      <c r="F22" s="383">
        <f t="shared" ref="F22:F23" si="13">E22-C22</f>
        <v>3509.0432086295768</v>
      </c>
      <c r="T22" s="532" t="s">
        <v>2</v>
      </c>
      <c r="U22" s="532" t="s">
        <v>3</v>
      </c>
      <c r="V22" s="532" t="s">
        <v>16</v>
      </c>
      <c r="W22" s="532" t="s">
        <v>17</v>
      </c>
      <c r="X22" s="532" t="s">
        <v>18</v>
      </c>
      <c r="Y22" s="532" t="s">
        <v>19</v>
      </c>
      <c r="Z22" s="532" t="s">
        <v>20</v>
      </c>
      <c r="AC22" s="463" t="s">
        <v>90</v>
      </c>
      <c r="AD22" s="463" t="s">
        <v>22</v>
      </c>
      <c r="AE22" s="464">
        <v>0.25</v>
      </c>
      <c r="AF22" s="464">
        <v>0.59722222222222221</v>
      </c>
      <c r="AG22" s="463">
        <v>37</v>
      </c>
      <c r="AH22" s="465">
        <v>166.15</v>
      </c>
      <c r="AI22" s="465">
        <f t="shared" si="11"/>
        <v>6147.55</v>
      </c>
      <c r="AL22" s="463" t="s">
        <v>56</v>
      </c>
      <c r="AM22" s="463" t="s">
        <v>48</v>
      </c>
      <c r="AN22" s="464">
        <v>0.91666666666666663</v>
      </c>
      <c r="AO22" s="464">
        <v>0.2638888888888889</v>
      </c>
      <c r="AP22" s="463"/>
      <c r="AQ22" s="465">
        <v>194.14</v>
      </c>
      <c r="AR22" s="465">
        <f t="shared" si="7"/>
        <v>0</v>
      </c>
      <c r="AT22" s="463" t="s">
        <v>56</v>
      </c>
      <c r="AU22" s="463" t="s">
        <v>48</v>
      </c>
      <c r="AV22" s="464">
        <v>0.91666666666666663</v>
      </c>
      <c r="AW22" s="464">
        <v>0.2638888888888889</v>
      </c>
      <c r="AX22" s="463"/>
      <c r="AY22" s="465">
        <v>194.14</v>
      </c>
      <c r="AZ22" s="465">
        <f t="shared" si="10"/>
        <v>0</v>
      </c>
    </row>
    <row r="23" spans="2:52" ht="22.5" customHeight="1" thickBot="1">
      <c r="B23" s="373" t="s">
        <v>101</v>
      </c>
      <c r="C23" s="374">
        <v>87895.239999999991</v>
      </c>
      <c r="D23" s="375">
        <v>4.0943932223978123E-2</v>
      </c>
      <c r="E23" s="376">
        <f t="shared" si="12"/>
        <v>91494.016749370276</v>
      </c>
      <c r="F23" s="383">
        <f t="shared" si="13"/>
        <v>3598.776749370285</v>
      </c>
      <c r="T23" s="533" t="s">
        <v>1042</v>
      </c>
      <c r="U23" s="533" t="s">
        <v>11</v>
      </c>
      <c r="V23" s="534">
        <v>0.41666666666666669</v>
      </c>
      <c r="W23" s="534">
        <v>0.91666666666666663</v>
      </c>
      <c r="X23" s="533">
        <v>5</v>
      </c>
      <c r="Y23" s="535">
        <v>166.14</v>
      </c>
      <c r="Z23" s="535">
        <f t="shared" ref="Z23:Z28" si="14">X23*Y23</f>
        <v>830.69999999999993</v>
      </c>
      <c r="AC23" s="463" t="s">
        <v>90</v>
      </c>
      <c r="AD23" s="463" t="s">
        <v>22</v>
      </c>
      <c r="AE23" s="464">
        <v>0.56944444444444442</v>
      </c>
      <c r="AF23" s="464">
        <v>0.91666666666666663</v>
      </c>
      <c r="AG23" s="463">
        <v>26</v>
      </c>
      <c r="AH23" s="465">
        <v>166.15</v>
      </c>
      <c r="AI23" s="465">
        <f t="shared" si="11"/>
        <v>4319.9000000000005</v>
      </c>
      <c r="AL23" s="463" t="s">
        <v>72</v>
      </c>
      <c r="AM23" s="463" t="s">
        <v>53</v>
      </c>
      <c r="AN23" s="464">
        <v>0.33333333333333331</v>
      </c>
      <c r="AO23" s="464">
        <v>0.7416666666666667</v>
      </c>
      <c r="AP23" s="463">
        <v>4</v>
      </c>
      <c r="AQ23" s="465">
        <v>187.03</v>
      </c>
      <c r="AR23" s="465">
        <f t="shared" si="7"/>
        <v>748.12</v>
      </c>
      <c r="AT23" s="463" t="s">
        <v>72</v>
      </c>
      <c r="AU23" s="463" t="s">
        <v>53</v>
      </c>
      <c r="AV23" s="464">
        <v>0.33333333333333331</v>
      </c>
      <c r="AW23" s="464">
        <v>0.7416666666666667</v>
      </c>
      <c r="AX23" s="463"/>
      <c r="AY23" s="465">
        <v>187.03</v>
      </c>
      <c r="AZ23" s="465">
        <f t="shared" si="10"/>
        <v>0</v>
      </c>
    </row>
    <row r="24" spans="2:52" ht="22.5" customHeight="1" thickBot="1">
      <c r="B24" s="377" t="s">
        <v>9</v>
      </c>
      <c r="C24" s="378"/>
      <c r="D24" s="378"/>
      <c r="E24" s="379"/>
      <c r="F24" s="384">
        <f>SUM(F20:F23)</f>
        <v>14287.349937775449</v>
      </c>
      <c r="T24" s="533" t="s">
        <v>1049</v>
      </c>
      <c r="U24" s="533" t="s">
        <v>11</v>
      </c>
      <c r="V24" s="534">
        <v>0.45833333333333331</v>
      </c>
      <c r="W24" s="534">
        <v>0.95833333333333337</v>
      </c>
      <c r="X24" s="533">
        <v>10</v>
      </c>
      <c r="Y24" s="535">
        <v>184.8</v>
      </c>
      <c r="Z24" s="535">
        <f t="shared" si="14"/>
        <v>1848</v>
      </c>
      <c r="AC24" s="463" t="s">
        <v>57</v>
      </c>
      <c r="AD24" s="463" t="s">
        <v>22</v>
      </c>
      <c r="AE24" s="464">
        <v>0.25</v>
      </c>
      <c r="AF24" s="464">
        <v>0.59722222222222221</v>
      </c>
      <c r="AG24" s="463">
        <v>10</v>
      </c>
      <c r="AH24" s="465">
        <v>208.61</v>
      </c>
      <c r="AI24" s="465">
        <f t="shared" si="11"/>
        <v>2086.1000000000004</v>
      </c>
      <c r="AL24" s="856" t="s">
        <v>9</v>
      </c>
      <c r="AM24" s="856"/>
      <c r="AN24" s="856"/>
      <c r="AO24" s="856"/>
      <c r="AP24" s="466">
        <f>SUM(AP11:AP23)</f>
        <v>102</v>
      </c>
      <c r="AQ24" s="467"/>
      <c r="AR24" s="467">
        <f>SUM(AR11:AR23)</f>
        <v>20626.310000000001</v>
      </c>
      <c r="AT24" s="859" t="s">
        <v>9</v>
      </c>
      <c r="AU24" s="859"/>
      <c r="AV24" s="859"/>
      <c r="AW24" s="859"/>
      <c r="AX24" s="536">
        <f>SUM(AX11:AX23)</f>
        <v>31</v>
      </c>
      <c r="AY24" s="537"/>
      <c r="AZ24" s="537">
        <f>SUM(AZ11:AZ23)</f>
        <v>6483.8200000000006</v>
      </c>
    </row>
    <row r="25" spans="2:52" ht="26">
      <c r="T25" s="533" t="s">
        <v>1051</v>
      </c>
      <c r="U25" s="533" t="s">
        <v>11</v>
      </c>
      <c r="V25" s="534">
        <v>0.5</v>
      </c>
      <c r="W25" s="534">
        <v>0.84722222222222221</v>
      </c>
      <c r="X25" s="533">
        <v>20</v>
      </c>
      <c r="Y25" s="535">
        <v>180.94</v>
      </c>
      <c r="Z25" s="535">
        <f t="shared" si="14"/>
        <v>3618.8</v>
      </c>
      <c r="AC25" s="463" t="s">
        <v>57</v>
      </c>
      <c r="AD25" s="463" t="s">
        <v>22</v>
      </c>
      <c r="AE25" s="464">
        <v>0.56944444444444442</v>
      </c>
      <c r="AF25" s="464">
        <v>0.91666666666666663</v>
      </c>
      <c r="AG25" s="463">
        <v>18</v>
      </c>
      <c r="AH25" s="465">
        <v>208.61</v>
      </c>
      <c r="AI25" s="465">
        <f t="shared" si="11"/>
        <v>3754.9800000000005</v>
      </c>
    </row>
    <row r="26" spans="2:52" ht="23.25" customHeight="1">
      <c r="T26" s="533" t="s">
        <v>1052</v>
      </c>
      <c r="U26" s="533" t="s">
        <v>11</v>
      </c>
      <c r="V26" s="534">
        <v>0.40277777777777773</v>
      </c>
      <c r="W26" s="534">
        <v>0.90277777777777779</v>
      </c>
      <c r="X26" s="533">
        <v>20</v>
      </c>
      <c r="Y26" s="535">
        <v>166.14</v>
      </c>
      <c r="Z26" s="535">
        <f t="shared" si="14"/>
        <v>3322.7999999999997</v>
      </c>
      <c r="AC26" s="463" t="s">
        <v>91</v>
      </c>
      <c r="AD26" s="463" t="s">
        <v>48</v>
      </c>
      <c r="AE26" s="464">
        <v>0.91666666666666663</v>
      </c>
      <c r="AF26" s="464">
        <v>0.2638888888888889</v>
      </c>
      <c r="AG26" s="463"/>
      <c r="AH26" s="465">
        <v>263.69</v>
      </c>
      <c r="AI26" s="465">
        <f t="shared" si="11"/>
        <v>0</v>
      </c>
      <c r="AL26" s="854" t="s">
        <v>1061</v>
      </c>
      <c r="AM26" s="855"/>
      <c r="AN26" s="855"/>
      <c r="AO26" s="855"/>
      <c r="AP26" s="855"/>
      <c r="AQ26" s="855"/>
      <c r="AR26" s="855"/>
      <c r="AT26" s="854" t="s">
        <v>1062</v>
      </c>
      <c r="AU26" s="855"/>
      <c r="AV26" s="855"/>
      <c r="AW26" s="855"/>
      <c r="AX26" s="855"/>
      <c r="AY26" s="855"/>
      <c r="AZ26" s="855"/>
    </row>
    <row r="27" spans="2:52" ht="24.75" customHeight="1">
      <c r="B27" s="792" t="s">
        <v>1063</v>
      </c>
      <c r="C27" s="793"/>
      <c r="D27" s="793"/>
      <c r="E27" s="793"/>
      <c r="F27" s="793"/>
      <c r="G27" s="793"/>
      <c r="H27" s="793"/>
      <c r="T27" s="533" t="s">
        <v>1052</v>
      </c>
      <c r="U27" s="533" t="s">
        <v>11</v>
      </c>
      <c r="V27" s="534">
        <v>0.47222222222222227</v>
      </c>
      <c r="W27" s="534">
        <v>0.97222222222222221</v>
      </c>
      <c r="X27" s="533"/>
      <c r="Y27" s="535">
        <v>169.91</v>
      </c>
      <c r="Z27" s="535">
        <f t="shared" si="14"/>
        <v>0</v>
      </c>
      <c r="AC27" s="463" t="s">
        <v>40</v>
      </c>
      <c r="AD27" s="463" t="s">
        <v>48</v>
      </c>
      <c r="AE27" s="464">
        <v>0.91666666666666663</v>
      </c>
      <c r="AF27" s="464">
        <v>0.2638888888888889</v>
      </c>
      <c r="AG27" s="463">
        <v>9</v>
      </c>
      <c r="AH27" s="465">
        <v>246.26</v>
      </c>
      <c r="AI27" s="465">
        <f t="shared" si="11"/>
        <v>2216.34</v>
      </c>
      <c r="AL27" s="532" t="s">
        <v>2</v>
      </c>
      <c r="AM27" s="532" t="s">
        <v>3</v>
      </c>
      <c r="AN27" s="532" t="s">
        <v>16</v>
      </c>
      <c r="AO27" s="532" t="s">
        <v>17</v>
      </c>
      <c r="AP27" s="532" t="s">
        <v>18</v>
      </c>
      <c r="AQ27" s="532" t="s">
        <v>19</v>
      </c>
      <c r="AR27" s="532" t="s">
        <v>20</v>
      </c>
      <c r="AT27" s="532" t="s">
        <v>2</v>
      </c>
      <c r="AU27" s="532" t="s">
        <v>3</v>
      </c>
      <c r="AV27" s="532" t="s">
        <v>16</v>
      </c>
      <c r="AW27" s="532" t="s">
        <v>17</v>
      </c>
      <c r="AX27" s="532" t="s">
        <v>18</v>
      </c>
      <c r="AY27" s="532" t="s">
        <v>19</v>
      </c>
      <c r="AZ27" s="532" t="s">
        <v>20</v>
      </c>
    </row>
    <row r="28" spans="2:52" ht="31">
      <c r="B28" s="259" t="s">
        <v>2</v>
      </c>
      <c r="C28" s="259" t="s">
        <v>3</v>
      </c>
      <c r="D28" s="259" t="s">
        <v>16</v>
      </c>
      <c r="E28" s="259" t="s">
        <v>17</v>
      </c>
      <c r="F28" s="259" t="s">
        <v>18</v>
      </c>
      <c r="G28" s="259" t="s">
        <v>19</v>
      </c>
      <c r="H28" s="259" t="s">
        <v>20</v>
      </c>
      <c r="T28" s="533" t="s">
        <v>1056</v>
      </c>
      <c r="U28" s="533" t="s">
        <v>11</v>
      </c>
      <c r="V28" s="534">
        <v>0.47222222222222227</v>
      </c>
      <c r="W28" s="534">
        <v>0.97222222222222221</v>
      </c>
      <c r="X28" s="533"/>
      <c r="Y28" s="535">
        <v>201.77</v>
      </c>
      <c r="Z28" s="535">
        <f t="shared" si="14"/>
        <v>0</v>
      </c>
      <c r="AC28" s="463" t="s">
        <v>92</v>
      </c>
      <c r="AD28" s="463" t="s">
        <v>48</v>
      </c>
      <c r="AE28" s="464">
        <v>0.91666666666666663</v>
      </c>
      <c r="AF28" s="464">
        <v>0.2638888888888889</v>
      </c>
      <c r="AG28" s="463"/>
      <c r="AH28" s="465">
        <v>201.94</v>
      </c>
      <c r="AI28" s="465">
        <f t="shared" si="11"/>
        <v>0</v>
      </c>
      <c r="AL28" s="533" t="s">
        <v>92</v>
      </c>
      <c r="AM28" s="533" t="s">
        <v>22</v>
      </c>
      <c r="AN28" s="534">
        <v>0.91666666666666663</v>
      </c>
      <c r="AO28" s="534">
        <v>0.2638888888888889</v>
      </c>
      <c r="AP28" s="533">
        <v>5</v>
      </c>
      <c r="AQ28" s="535">
        <v>196.18</v>
      </c>
      <c r="AR28" s="535">
        <f t="shared" ref="AR28" si="15">AP28*AQ28</f>
        <v>980.90000000000009</v>
      </c>
      <c r="AT28" s="533" t="s">
        <v>1064</v>
      </c>
      <c r="AU28" s="533" t="s">
        <v>22</v>
      </c>
      <c r="AV28" s="534">
        <v>0.91666666666666663</v>
      </c>
      <c r="AW28" s="534">
        <v>0.2638888888888889</v>
      </c>
      <c r="AX28" s="533">
        <v>6</v>
      </c>
      <c r="AY28" s="535">
        <v>264.70999999999998</v>
      </c>
      <c r="AZ28" s="535">
        <f t="shared" ref="AZ28" si="16">AX28*AY28</f>
        <v>1588.2599999999998</v>
      </c>
    </row>
    <row r="29" spans="2:52" ht="18.75" customHeight="1">
      <c r="B29" s="260" t="s">
        <v>40</v>
      </c>
      <c r="C29" s="260" t="s">
        <v>48</v>
      </c>
      <c r="D29" s="261">
        <v>0.25</v>
      </c>
      <c r="E29" s="261">
        <v>0.59722222222222221</v>
      </c>
      <c r="F29" s="260">
        <v>26</v>
      </c>
      <c r="G29" s="262">
        <v>202.87</v>
      </c>
      <c r="H29" s="262">
        <f t="shared" ref="H29:H35" si="17">F29*G29</f>
        <v>5274.62</v>
      </c>
      <c r="T29" s="859" t="s">
        <v>9</v>
      </c>
      <c r="U29" s="859"/>
      <c r="V29" s="859"/>
      <c r="W29" s="859"/>
      <c r="X29" s="536">
        <f>SUM(X23:X28)</f>
        <v>55</v>
      </c>
      <c r="Y29" s="537"/>
      <c r="Z29" s="537">
        <f>SUM(Z23:Z28)</f>
        <v>9620.2999999999993</v>
      </c>
      <c r="AC29" s="463" t="s">
        <v>56</v>
      </c>
      <c r="AD29" s="463" t="s">
        <v>48</v>
      </c>
      <c r="AE29" s="464">
        <v>0.91666666666666663</v>
      </c>
      <c r="AF29" s="464">
        <v>0.2638888888888889</v>
      </c>
      <c r="AG29" s="463">
        <v>14</v>
      </c>
      <c r="AH29" s="465">
        <v>194.14</v>
      </c>
      <c r="AI29" s="465">
        <f t="shared" si="11"/>
        <v>2717.96</v>
      </c>
      <c r="AL29" s="859" t="s">
        <v>9</v>
      </c>
      <c r="AM29" s="859"/>
      <c r="AN29" s="859"/>
      <c r="AO29" s="859"/>
      <c r="AP29" s="536">
        <v>5</v>
      </c>
      <c r="AQ29" s="537"/>
      <c r="AR29" s="537">
        <f>AR28</f>
        <v>980.90000000000009</v>
      </c>
      <c r="AT29" s="859" t="s">
        <v>9</v>
      </c>
      <c r="AU29" s="859"/>
      <c r="AV29" s="859"/>
      <c r="AW29" s="859"/>
      <c r="AX29" s="536">
        <v>5</v>
      </c>
      <c r="AY29" s="537"/>
      <c r="AZ29" s="537">
        <f>AZ28</f>
        <v>1588.2599999999998</v>
      </c>
    </row>
    <row r="30" spans="2:52" ht="15.5">
      <c r="B30" s="260" t="s">
        <v>40</v>
      </c>
      <c r="C30" s="260" t="s">
        <v>48</v>
      </c>
      <c r="D30" s="261">
        <v>0.59722222222222221</v>
      </c>
      <c r="E30" s="261">
        <v>0.94444444444444453</v>
      </c>
      <c r="F30" s="260"/>
      <c r="G30" s="262">
        <v>206.09</v>
      </c>
      <c r="H30" s="262">
        <f t="shared" si="17"/>
        <v>0</v>
      </c>
      <c r="AC30" s="463" t="s">
        <v>72</v>
      </c>
      <c r="AD30" s="463" t="s">
        <v>53</v>
      </c>
      <c r="AE30" s="464">
        <v>0.33333333333333331</v>
      </c>
      <c r="AF30" s="464">
        <v>0.7416666666666667</v>
      </c>
      <c r="AG30" s="463">
        <v>12</v>
      </c>
      <c r="AH30" s="465">
        <v>187.03</v>
      </c>
      <c r="AI30" s="465">
        <f t="shared" si="11"/>
        <v>2244.36</v>
      </c>
    </row>
    <row r="31" spans="2:52" ht="15.5">
      <c r="B31" s="260" t="s">
        <v>89</v>
      </c>
      <c r="C31" s="260" t="s">
        <v>22</v>
      </c>
      <c r="D31" s="261">
        <v>0.56944444444444442</v>
      </c>
      <c r="E31" s="261">
        <v>0.91666666666666663</v>
      </c>
      <c r="F31" s="260"/>
      <c r="G31" s="262">
        <v>176.83</v>
      </c>
      <c r="H31" s="262">
        <f t="shared" si="17"/>
        <v>0</v>
      </c>
      <c r="AC31" s="856" t="s">
        <v>9</v>
      </c>
      <c r="AD31" s="856"/>
      <c r="AE31" s="856"/>
      <c r="AF31" s="856"/>
      <c r="AG31" s="466">
        <f>SUM(AG18:AG30)</f>
        <v>141</v>
      </c>
      <c r="AH31" s="467"/>
      <c r="AI31" s="467">
        <f>SUM(AI18:AI30)</f>
        <v>26576.29</v>
      </c>
    </row>
    <row r="32" spans="2:52" ht="27" customHeight="1">
      <c r="B32" s="260" t="s">
        <v>57</v>
      </c>
      <c r="C32" s="260" t="s">
        <v>22</v>
      </c>
      <c r="D32" s="261">
        <v>0.56944444444444442</v>
      </c>
      <c r="E32" s="261">
        <v>0.91666666666666663</v>
      </c>
      <c r="F32" s="260"/>
      <c r="G32" s="262">
        <v>208.76</v>
      </c>
      <c r="H32" s="262">
        <f t="shared" si="17"/>
        <v>0</v>
      </c>
      <c r="T32" s="854" t="s">
        <v>1065</v>
      </c>
      <c r="U32" s="855"/>
      <c r="V32" s="855"/>
      <c r="W32" s="855"/>
      <c r="X32" s="855"/>
      <c r="Y32" s="855"/>
      <c r="Z32" s="855"/>
      <c r="AT32" s="854" t="s">
        <v>1066</v>
      </c>
      <c r="AU32" s="855"/>
      <c r="AV32" s="855"/>
      <c r="AW32" s="855"/>
      <c r="AX32" s="855"/>
      <c r="AY32" s="855"/>
      <c r="AZ32" s="855"/>
    </row>
    <row r="33" spans="2:52" ht="21.75" customHeight="1">
      <c r="B33" s="260" t="s">
        <v>91</v>
      </c>
      <c r="C33" s="260" t="s">
        <v>48</v>
      </c>
      <c r="D33" s="261">
        <v>0.91666666666666663</v>
      </c>
      <c r="E33" s="261">
        <v>0.2638888888888889</v>
      </c>
      <c r="F33" s="260"/>
      <c r="G33" s="262">
        <v>263.83999999999997</v>
      </c>
      <c r="H33" s="262">
        <f t="shared" si="17"/>
        <v>0</v>
      </c>
      <c r="T33" s="532" t="s">
        <v>2</v>
      </c>
      <c r="U33" s="532" t="s">
        <v>3</v>
      </c>
      <c r="V33" s="532" t="s">
        <v>16</v>
      </c>
      <c r="W33" s="532" t="s">
        <v>17</v>
      </c>
      <c r="X33" s="532" t="s">
        <v>18</v>
      </c>
      <c r="Y33" s="532" t="s">
        <v>19</v>
      </c>
      <c r="Z33" s="532" t="s">
        <v>20</v>
      </c>
      <c r="AL33" s="854" t="s">
        <v>1067</v>
      </c>
      <c r="AM33" s="855"/>
      <c r="AN33" s="855"/>
      <c r="AO33" s="855"/>
      <c r="AP33" s="855"/>
      <c r="AQ33" s="855"/>
      <c r="AR33" s="855"/>
      <c r="AT33" s="532" t="s">
        <v>2</v>
      </c>
      <c r="AU33" s="532" t="s">
        <v>3</v>
      </c>
      <c r="AV33" s="532" t="s">
        <v>16</v>
      </c>
      <c r="AW33" s="532" t="s">
        <v>17</v>
      </c>
      <c r="AX33" s="532" t="s">
        <v>18</v>
      </c>
      <c r="AY33" s="532" t="s">
        <v>19</v>
      </c>
      <c r="AZ33" s="532" t="s">
        <v>20</v>
      </c>
    </row>
    <row r="34" spans="2:52" ht="39">
      <c r="B34" s="260" t="s">
        <v>40</v>
      </c>
      <c r="C34" s="260" t="s">
        <v>48</v>
      </c>
      <c r="D34" s="261">
        <v>0.91666666666666663</v>
      </c>
      <c r="E34" s="261">
        <v>0.2638888888888889</v>
      </c>
      <c r="F34" s="260"/>
      <c r="G34" s="262">
        <v>246.4</v>
      </c>
      <c r="H34" s="262">
        <f t="shared" si="17"/>
        <v>0</v>
      </c>
      <c r="T34" s="533" t="s">
        <v>1042</v>
      </c>
      <c r="U34" s="533" t="s">
        <v>11</v>
      </c>
      <c r="V34" s="534">
        <v>0.41666666666666669</v>
      </c>
      <c r="W34" s="534">
        <v>0.91666666666666663</v>
      </c>
      <c r="X34" s="533"/>
      <c r="Y34" s="535">
        <v>166.14</v>
      </c>
      <c r="Z34" s="535">
        <f t="shared" ref="Z34:Z39" si="18">X34*Y34</f>
        <v>0</v>
      </c>
      <c r="AL34" s="532" t="s">
        <v>2</v>
      </c>
      <c r="AM34" s="532" t="s">
        <v>3</v>
      </c>
      <c r="AN34" s="532" t="s">
        <v>16</v>
      </c>
      <c r="AO34" s="532" t="s">
        <v>17</v>
      </c>
      <c r="AP34" s="532" t="s">
        <v>18</v>
      </c>
      <c r="AQ34" s="532" t="s">
        <v>19</v>
      </c>
      <c r="AR34" s="532" t="s">
        <v>20</v>
      </c>
      <c r="AT34" s="463" t="s">
        <v>40</v>
      </c>
      <c r="AU34" s="463" t="s">
        <v>48</v>
      </c>
      <c r="AV34" s="464">
        <v>0.25</v>
      </c>
      <c r="AW34" s="464">
        <v>0.59722222222222221</v>
      </c>
      <c r="AX34" s="463"/>
      <c r="AY34" s="465">
        <v>202.72</v>
      </c>
      <c r="AZ34" s="465">
        <f t="shared" ref="AZ34:AZ36" si="19">AX34*AY34</f>
        <v>0</v>
      </c>
    </row>
    <row r="35" spans="2:52" ht="31">
      <c r="B35" s="260" t="s">
        <v>92</v>
      </c>
      <c r="C35" s="260" t="s">
        <v>48</v>
      </c>
      <c r="D35" s="261">
        <v>0.91666666666666663</v>
      </c>
      <c r="E35" s="261">
        <v>0.2638888888888889</v>
      </c>
      <c r="F35" s="260"/>
      <c r="G35" s="262">
        <v>202.08</v>
      </c>
      <c r="H35" s="262">
        <f t="shared" si="17"/>
        <v>0</v>
      </c>
      <c r="T35" s="533" t="s">
        <v>1049</v>
      </c>
      <c r="U35" s="533" t="s">
        <v>11</v>
      </c>
      <c r="V35" s="534">
        <v>0.45833333333333331</v>
      </c>
      <c r="W35" s="534">
        <v>0.95833333333333337</v>
      </c>
      <c r="X35" s="533"/>
      <c r="Y35" s="535">
        <v>184.8</v>
      </c>
      <c r="Z35" s="535">
        <f t="shared" si="18"/>
        <v>0</v>
      </c>
      <c r="AL35" s="533" t="s">
        <v>92</v>
      </c>
      <c r="AM35" s="533" t="s">
        <v>22</v>
      </c>
      <c r="AN35" s="534">
        <v>0.91666666666666663</v>
      </c>
      <c r="AO35" s="534">
        <v>0.2638888888888889</v>
      </c>
      <c r="AP35" s="533">
        <v>12</v>
      </c>
      <c r="AQ35" s="535">
        <v>196.18</v>
      </c>
      <c r="AR35" s="535">
        <f>AP35*AQ35</f>
        <v>2354.16</v>
      </c>
      <c r="AT35" s="533" t="s">
        <v>40</v>
      </c>
      <c r="AU35" s="533" t="s">
        <v>48</v>
      </c>
      <c r="AV35" s="534">
        <v>0.59722222222222221</v>
      </c>
      <c r="AW35" s="534">
        <v>0.94444444444444453</v>
      </c>
      <c r="AX35" s="533"/>
      <c r="AY35" s="535">
        <v>205.94</v>
      </c>
      <c r="AZ35" s="535">
        <f t="shared" si="19"/>
        <v>0</v>
      </c>
    </row>
    <row r="36" spans="2:52" ht="26">
      <c r="B36" s="794" t="s">
        <v>9</v>
      </c>
      <c r="C36" s="794"/>
      <c r="D36" s="794"/>
      <c r="E36" s="794"/>
      <c r="F36" s="265">
        <f>SUM(F29:F35)</f>
        <v>26</v>
      </c>
      <c r="G36" s="266"/>
      <c r="H36" s="266">
        <f>SUM(H29:H35)</f>
        <v>5274.62</v>
      </c>
      <c r="T36" s="533" t="s">
        <v>1051</v>
      </c>
      <c r="U36" s="533" t="s">
        <v>11</v>
      </c>
      <c r="V36" s="534">
        <v>0.5</v>
      </c>
      <c r="W36" s="534">
        <v>0.84722222222222221</v>
      </c>
      <c r="X36" s="533">
        <v>14</v>
      </c>
      <c r="Y36" s="535">
        <v>180.94</v>
      </c>
      <c r="Z36" s="535">
        <f t="shared" si="18"/>
        <v>2533.16</v>
      </c>
      <c r="AL36" s="859" t="s">
        <v>9</v>
      </c>
      <c r="AM36" s="859"/>
      <c r="AN36" s="859"/>
      <c r="AO36" s="859"/>
      <c r="AP36" s="536">
        <v>12</v>
      </c>
      <c r="AQ36" s="537"/>
      <c r="AR36" s="537">
        <f>AR35</f>
        <v>2354.16</v>
      </c>
      <c r="AT36" s="463" t="s">
        <v>89</v>
      </c>
      <c r="AU36" s="463" t="s">
        <v>22</v>
      </c>
      <c r="AV36" s="464">
        <v>0.56944444444444442</v>
      </c>
      <c r="AW36" s="464">
        <v>0.91666666666666663</v>
      </c>
      <c r="AX36" s="463"/>
      <c r="AY36" s="465">
        <v>176.68</v>
      </c>
      <c r="AZ36" s="465">
        <f t="shared" si="19"/>
        <v>0</v>
      </c>
    </row>
    <row r="37" spans="2:52">
      <c r="T37" s="533" t="s">
        <v>1052</v>
      </c>
      <c r="U37" s="533" t="s">
        <v>11</v>
      </c>
      <c r="V37" s="534">
        <v>0.40277777777777773</v>
      </c>
      <c r="W37" s="534">
        <v>0.90277777777777779</v>
      </c>
      <c r="X37" s="533">
        <v>19</v>
      </c>
      <c r="Y37" s="535">
        <v>166.14</v>
      </c>
      <c r="Z37" s="535">
        <f t="shared" si="18"/>
        <v>3156.66</v>
      </c>
      <c r="AT37" s="533" t="s">
        <v>44</v>
      </c>
      <c r="AU37" s="533" t="s">
        <v>48</v>
      </c>
      <c r="AV37" s="534">
        <v>0.25</v>
      </c>
      <c r="AW37" s="534">
        <v>0.59722222222222221</v>
      </c>
      <c r="AX37" s="533"/>
      <c r="AY37" s="535">
        <v>217.51</v>
      </c>
      <c r="AZ37" s="535">
        <f>AX37*AY37</f>
        <v>0</v>
      </c>
    </row>
    <row r="38" spans="2:52">
      <c r="T38" s="533" t="s">
        <v>1052</v>
      </c>
      <c r="U38" s="533" t="s">
        <v>11</v>
      </c>
      <c r="V38" s="534">
        <v>0.47222222222222227</v>
      </c>
      <c r="W38" s="534">
        <v>0.97222222222222221</v>
      </c>
      <c r="X38" s="533"/>
      <c r="Y38" s="535">
        <v>169.91</v>
      </c>
      <c r="Z38" s="535">
        <f t="shared" si="18"/>
        <v>0</v>
      </c>
      <c r="AT38" s="463" t="s">
        <v>90</v>
      </c>
      <c r="AU38" s="463" t="s">
        <v>22</v>
      </c>
      <c r="AV38" s="464">
        <v>0.25</v>
      </c>
      <c r="AW38" s="464">
        <v>0.59722222222222221</v>
      </c>
      <c r="AX38" s="463">
        <v>11</v>
      </c>
      <c r="AY38" s="465">
        <v>166.15</v>
      </c>
      <c r="AZ38" s="465">
        <f t="shared" ref="AZ38:AZ46" si="20">AX38*AY38</f>
        <v>1827.65</v>
      </c>
    </row>
    <row r="39" spans="2:52" ht="26">
      <c r="T39" s="533" t="s">
        <v>1056</v>
      </c>
      <c r="U39" s="533" t="s">
        <v>11</v>
      </c>
      <c r="V39" s="534">
        <v>0.47222222222222227</v>
      </c>
      <c r="W39" s="534">
        <v>0.97222222222222221</v>
      </c>
      <c r="X39" s="533"/>
      <c r="Y39" s="535">
        <v>201.77</v>
      </c>
      <c r="Z39" s="535">
        <f t="shared" si="18"/>
        <v>0</v>
      </c>
      <c r="AT39" s="463" t="s">
        <v>90</v>
      </c>
      <c r="AU39" s="463" t="s">
        <v>22</v>
      </c>
      <c r="AV39" s="464">
        <v>0.56944444444444442</v>
      </c>
      <c r="AW39" s="464">
        <v>0.91666666666666663</v>
      </c>
      <c r="AX39" s="463"/>
      <c r="AY39" s="465">
        <v>166.15</v>
      </c>
      <c r="AZ39" s="465">
        <f t="shared" si="20"/>
        <v>0</v>
      </c>
    </row>
    <row r="40" spans="2:52" ht="23.25" customHeight="1">
      <c r="B40" s="815" t="s">
        <v>1068</v>
      </c>
      <c r="C40" s="816"/>
      <c r="D40" s="816"/>
      <c r="E40" s="816"/>
      <c r="F40" s="817"/>
      <c r="T40" s="859" t="s">
        <v>9</v>
      </c>
      <c r="U40" s="859"/>
      <c r="V40" s="859"/>
      <c r="W40" s="859"/>
      <c r="X40" s="536">
        <f>SUM(X34:X39)</f>
        <v>33</v>
      </c>
      <c r="Y40" s="537"/>
      <c r="Z40" s="537">
        <f>SUM(Z34:Z39)</f>
        <v>5689.82</v>
      </c>
      <c r="AT40" s="463" t="s">
        <v>57</v>
      </c>
      <c r="AU40" s="463" t="s">
        <v>22</v>
      </c>
      <c r="AV40" s="464">
        <v>0.25</v>
      </c>
      <c r="AW40" s="464">
        <v>0.59722222222222221</v>
      </c>
      <c r="AX40" s="463">
        <v>44</v>
      </c>
      <c r="AY40" s="465">
        <v>208.61</v>
      </c>
      <c r="AZ40" s="465">
        <f t="shared" si="20"/>
        <v>9178.84</v>
      </c>
    </row>
    <row r="41" spans="2:52" ht="46.5">
      <c r="B41" s="393" t="s">
        <v>1069</v>
      </c>
      <c r="C41" s="394" t="s">
        <v>594</v>
      </c>
      <c r="D41" s="394" t="s">
        <v>668</v>
      </c>
      <c r="E41" s="394" t="s">
        <v>669</v>
      </c>
      <c r="F41" s="394" t="s">
        <v>670</v>
      </c>
      <c r="AT41" s="533" t="s">
        <v>57</v>
      </c>
      <c r="AU41" s="533" t="s">
        <v>22</v>
      </c>
      <c r="AV41" s="534">
        <v>0.56944444444444442</v>
      </c>
      <c r="AW41" s="534">
        <v>0.91666666666666663</v>
      </c>
      <c r="AX41" s="533">
        <v>4</v>
      </c>
      <c r="AY41" s="535">
        <v>208.61</v>
      </c>
      <c r="AZ41" s="535">
        <f t="shared" si="20"/>
        <v>834.44</v>
      </c>
    </row>
    <row r="42" spans="2:52" ht="15.75" customHeight="1">
      <c r="B42" s="395" t="s">
        <v>672</v>
      </c>
      <c r="C42" s="396">
        <v>217839.20940718945</v>
      </c>
      <c r="D42" s="397">
        <f>33-20</f>
        <v>13</v>
      </c>
      <c r="E42" s="396">
        <v>213013.97310777186</v>
      </c>
      <c r="F42" s="396">
        <f>E42-C42</f>
        <v>-4825.2362994175928</v>
      </c>
      <c r="T42" s="854" t="s">
        <v>1070</v>
      </c>
      <c r="U42" s="855"/>
      <c r="V42" s="855"/>
      <c r="W42" s="855"/>
      <c r="X42" s="855"/>
      <c r="Y42" s="855"/>
      <c r="Z42" s="855"/>
      <c r="AT42" s="463" t="s">
        <v>91</v>
      </c>
      <c r="AU42" s="463" t="s">
        <v>48</v>
      </c>
      <c r="AV42" s="464">
        <v>0.91666666666666663</v>
      </c>
      <c r="AW42" s="464">
        <v>0.2638888888888889</v>
      </c>
      <c r="AX42" s="463"/>
      <c r="AY42" s="465">
        <v>263.69</v>
      </c>
      <c r="AZ42" s="465">
        <f t="shared" si="20"/>
        <v>0</v>
      </c>
    </row>
    <row r="43" spans="2:52" ht="26">
      <c r="T43" s="532" t="s">
        <v>2</v>
      </c>
      <c r="U43" s="532" t="s">
        <v>3</v>
      </c>
      <c r="V43" s="532" t="s">
        <v>16</v>
      </c>
      <c r="W43" s="532" t="s">
        <v>17</v>
      </c>
      <c r="X43" s="532" t="s">
        <v>18</v>
      </c>
      <c r="Y43" s="532" t="s">
        <v>19</v>
      </c>
      <c r="Z43" s="532" t="s">
        <v>20</v>
      </c>
      <c r="AT43" s="463" t="s">
        <v>40</v>
      </c>
      <c r="AU43" s="463" t="s">
        <v>48</v>
      </c>
      <c r="AV43" s="464">
        <v>0.91666666666666663</v>
      </c>
      <c r="AW43" s="464">
        <v>0.2638888888888889</v>
      </c>
      <c r="AX43" s="463"/>
      <c r="AY43" s="465">
        <v>246.26</v>
      </c>
      <c r="AZ43" s="465">
        <f t="shared" si="20"/>
        <v>0</v>
      </c>
    </row>
    <row r="44" spans="2:52">
      <c r="T44" s="533" t="s">
        <v>1042</v>
      </c>
      <c r="U44" s="533" t="s">
        <v>11</v>
      </c>
      <c r="V44" s="534">
        <v>0.41666666666666669</v>
      </c>
      <c r="W44" s="534">
        <v>0.91666666666666663</v>
      </c>
      <c r="X44" s="533"/>
      <c r="Y44" s="535">
        <v>166.14</v>
      </c>
      <c r="Z44" s="535">
        <f t="shared" ref="Z44:Z49" si="21">X44*Y44</f>
        <v>0</v>
      </c>
      <c r="AT44" s="463" t="s">
        <v>92</v>
      </c>
      <c r="AU44" s="463" t="s">
        <v>48</v>
      </c>
      <c r="AV44" s="464">
        <v>0.91666666666666663</v>
      </c>
      <c r="AW44" s="464">
        <v>0.2638888888888889</v>
      </c>
      <c r="AX44" s="463"/>
      <c r="AY44" s="465">
        <v>201.94</v>
      </c>
      <c r="AZ44" s="465">
        <f t="shared" si="20"/>
        <v>0</v>
      </c>
    </row>
    <row r="45" spans="2:52">
      <c r="T45" s="533" t="s">
        <v>1049</v>
      </c>
      <c r="U45" s="533" t="s">
        <v>11</v>
      </c>
      <c r="V45" s="534">
        <v>0.45833333333333331</v>
      </c>
      <c r="W45" s="534">
        <v>0.95833333333333337</v>
      </c>
      <c r="X45" s="533">
        <v>1</v>
      </c>
      <c r="Y45" s="535">
        <v>184.8</v>
      </c>
      <c r="Z45" s="535">
        <f t="shared" si="21"/>
        <v>184.8</v>
      </c>
      <c r="AT45" s="463" t="s">
        <v>56</v>
      </c>
      <c r="AU45" s="463" t="s">
        <v>48</v>
      </c>
      <c r="AV45" s="464">
        <v>0.91666666666666663</v>
      </c>
      <c r="AW45" s="464">
        <v>0.2638888888888889</v>
      </c>
      <c r="AX45" s="463"/>
      <c r="AY45" s="465">
        <v>194.14</v>
      </c>
      <c r="AZ45" s="465">
        <f t="shared" si="20"/>
        <v>0</v>
      </c>
    </row>
    <row r="46" spans="2:52" ht="26">
      <c r="T46" s="533" t="s">
        <v>1051</v>
      </c>
      <c r="U46" s="533" t="s">
        <v>11</v>
      </c>
      <c r="V46" s="534">
        <v>0.5</v>
      </c>
      <c r="W46" s="534">
        <v>0.84722222222222221</v>
      </c>
      <c r="X46" s="533"/>
      <c r="Y46" s="535">
        <v>180.94</v>
      </c>
      <c r="Z46" s="535">
        <f t="shared" si="21"/>
        <v>0</v>
      </c>
      <c r="AT46" s="463" t="s">
        <v>72</v>
      </c>
      <c r="AU46" s="463" t="s">
        <v>53</v>
      </c>
      <c r="AV46" s="464">
        <v>0.33333333333333331</v>
      </c>
      <c r="AW46" s="464">
        <v>0.7416666666666667</v>
      </c>
      <c r="AX46" s="463"/>
      <c r="AY46" s="465">
        <v>187.03</v>
      </c>
      <c r="AZ46" s="465">
        <f t="shared" si="20"/>
        <v>0</v>
      </c>
    </row>
    <row r="47" spans="2:52">
      <c r="T47" s="533" t="s">
        <v>1052</v>
      </c>
      <c r="U47" s="533" t="s">
        <v>11</v>
      </c>
      <c r="V47" s="534">
        <v>0.40277777777777773</v>
      </c>
      <c r="W47" s="534">
        <v>0.90277777777777779</v>
      </c>
      <c r="X47" s="533">
        <v>1</v>
      </c>
      <c r="Y47" s="535">
        <v>166.14</v>
      </c>
      <c r="Z47" s="535">
        <f t="shared" si="21"/>
        <v>166.14</v>
      </c>
      <c r="AT47" s="859" t="s">
        <v>9</v>
      </c>
      <c r="AU47" s="859"/>
      <c r="AV47" s="859"/>
      <c r="AW47" s="859"/>
      <c r="AX47" s="536">
        <f>SUM(AX34:AX46)</f>
        <v>59</v>
      </c>
      <c r="AY47" s="537"/>
      <c r="AZ47" s="537">
        <f>SUM(AZ34:AZ46)</f>
        <v>11840.93</v>
      </c>
    </row>
    <row r="48" spans="2:52">
      <c r="T48" s="533" t="s">
        <v>1052</v>
      </c>
      <c r="U48" s="533" t="s">
        <v>11</v>
      </c>
      <c r="V48" s="534">
        <v>0.47222222222222227</v>
      </c>
      <c r="W48" s="534">
        <v>0.97222222222222221</v>
      </c>
      <c r="X48" s="533"/>
      <c r="Y48" s="535">
        <v>169.91</v>
      </c>
      <c r="Z48" s="535">
        <f t="shared" si="21"/>
        <v>0</v>
      </c>
    </row>
    <row r="49" spans="20:26" ht="26">
      <c r="T49" s="533" t="s">
        <v>1056</v>
      </c>
      <c r="U49" s="533" t="s">
        <v>11</v>
      </c>
      <c r="V49" s="534">
        <v>0.47222222222222227</v>
      </c>
      <c r="W49" s="534">
        <v>0.97222222222222221</v>
      </c>
      <c r="X49" s="533"/>
      <c r="Y49" s="535">
        <v>201.77</v>
      </c>
      <c r="Z49" s="535">
        <f t="shared" si="21"/>
        <v>0</v>
      </c>
    </row>
    <row r="50" spans="20:26" ht="15" customHeight="1">
      <c r="T50" s="859" t="s">
        <v>9</v>
      </c>
      <c r="U50" s="859"/>
      <c r="V50" s="859"/>
      <c r="W50" s="859"/>
      <c r="X50" s="536">
        <f>SUM(X44:X49)</f>
        <v>2</v>
      </c>
      <c r="Y50" s="537"/>
      <c r="Z50" s="537">
        <f>SUM(Z44:Z49)</f>
        <v>350.94</v>
      </c>
    </row>
    <row r="53" spans="20:26">
      <c r="T53" s="854" t="s">
        <v>1071</v>
      </c>
      <c r="U53" s="855"/>
      <c r="V53" s="855"/>
      <c r="W53" s="855"/>
      <c r="X53" s="855"/>
      <c r="Y53" s="855"/>
      <c r="Z53" s="855"/>
    </row>
    <row r="54" spans="20:26" ht="26">
      <c r="T54" s="532" t="s">
        <v>2</v>
      </c>
      <c r="U54" s="532" t="s">
        <v>3</v>
      </c>
      <c r="V54" s="532" t="s">
        <v>16</v>
      </c>
      <c r="W54" s="532" t="s">
        <v>17</v>
      </c>
      <c r="X54" s="532" t="s">
        <v>18</v>
      </c>
      <c r="Y54" s="532" t="s">
        <v>19</v>
      </c>
      <c r="Z54" s="532" t="s">
        <v>20</v>
      </c>
    </row>
    <row r="55" spans="20:26">
      <c r="T55" s="533" t="s">
        <v>1042</v>
      </c>
      <c r="U55" s="533" t="s">
        <v>11</v>
      </c>
      <c r="V55" s="534">
        <v>0.41666666666666669</v>
      </c>
      <c r="W55" s="534">
        <v>0.91666666666666663</v>
      </c>
      <c r="X55" s="533"/>
      <c r="Y55" s="535">
        <v>166.14</v>
      </c>
      <c r="Z55" s="535">
        <f t="shared" ref="Z55:Z60" si="22">X55*Y55</f>
        <v>0</v>
      </c>
    </row>
    <row r="56" spans="20:26">
      <c r="T56" s="533" t="s">
        <v>1049</v>
      </c>
      <c r="U56" s="533" t="s">
        <v>11</v>
      </c>
      <c r="V56" s="534">
        <v>0.45833333333333331</v>
      </c>
      <c r="W56" s="534">
        <v>0.95833333333333337</v>
      </c>
      <c r="X56" s="533"/>
      <c r="Y56" s="535">
        <v>184.8</v>
      </c>
      <c r="Z56" s="535">
        <f t="shared" si="22"/>
        <v>0</v>
      </c>
    </row>
    <row r="57" spans="20:26" ht="26">
      <c r="T57" s="533" t="s">
        <v>1051</v>
      </c>
      <c r="U57" s="533" t="s">
        <v>11</v>
      </c>
      <c r="V57" s="534">
        <v>0.5</v>
      </c>
      <c r="W57" s="534">
        <v>0.84722222222222221</v>
      </c>
      <c r="X57" s="533">
        <v>1</v>
      </c>
      <c r="Y57" s="535">
        <v>180.94</v>
      </c>
      <c r="Z57" s="535">
        <f t="shared" si="22"/>
        <v>180.94</v>
      </c>
    </row>
    <row r="58" spans="20:26">
      <c r="T58" s="533" t="s">
        <v>1052</v>
      </c>
      <c r="U58" s="533" t="s">
        <v>11</v>
      </c>
      <c r="V58" s="534">
        <v>0.40277777777777773</v>
      </c>
      <c r="W58" s="534">
        <v>0.90277777777777779</v>
      </c>
      <c r="X58" s="533">
        <v>5</v>
      </c>
      <c r="Y58" s="535">
        <v>166.14</v>
      </c>
      <c r="Z58" s="535">
        <f t="shared" si="22"/>
        <v>830.69999999999993</v>
      </c>
    </row>
    <row r="59" spans="20:26">
      <c r="T59" s="533" t="s">
        <v>1052</v>
      </c>
      <c r="U59" s="533" t="s">
        <v>11</v>
      </c>
      <c r="V59" s="534">
        <v>0.47222222222222227</v>
      </c>
      <c r="W59" s="534">
        <v>0.97222222222222221</v>
      </c>
      <c r="X59" s="533"/>
      <c r="Y59" s="535">
        <v>169.91</v>
      </c>
      <c r="Z59" s="535">
        <f t="shared" si="22"/>
        <v>0</v>
      </c>
    </row>
    <row r="60" spans="20:26" ht="26">
      <c r="T60" s="533" t="s">
        <v>1056</v>
      </c>
      <c r="U60" s="533" t="s">
        <v>11</v>
      </c>
      <c r="V60" s="534">
        <v>0.47222222222222227</v>
      </c>
      <c r="W60" s="534">
        <v>0.97222222222222221</v>
      </c>
      <c r="X60" s="533"/>
      <c r="Y60" s="535">
        <v>201.77</v>
      </c>
      <c r="Z60" s="535">
        <f t="shared" si="22"/>
        <v>0</v>
      </c>
    </row>
    <row r="61" spans="20:26" ht="15" customHeight="1">
      <c r="T61" s="859" t="s">
        <v>9</v>
      </c>
      <c r="U61" s="859"/>
      <c r="V61" s="859"/>
      <c r="W61" s="859"/>
      <c r="X61" s="536">
        <f>SUM(X55:X60)</f>
        <v>6</v>
      </c>
      <c r="Y61" s="537"/>
      <c r="Z61" s="537">
        <f>SUM(Z55:Z60)</f>
        <v>1011.6399999999999</v>
      </c>
    </row>
  </sheetData>
  <autoFilter ref="AT10:AZ24" xr:uid="{6283AC11-0BD7-41E5-B92A-C215E05D2DE6}"/>
  <mergeCells count="40">
    <mergeCell ref="T53:Z53"/>
    <mergeCell ref="T61:W61"/>
    <mergeCell ref="AT26:AZ26"/>
    <mergeCell ref="AT29:AW29"/>
    <mergeCell ref="AT32:AZ32"/>
    <mergeCell ref="AT47:AW47"/>
    <mergeCell ref="T42:Z42"/>
    <mergeCell ref="AC31:AF31"/>
    <mergeCell ref="AL29:AO29"/>
    <mergeCell ref="T29:W29"/>
    <mergeCell ref="AL26:AR26"/>
    <mergeCell ref="T50:W50"/>
    <mergeCell ref="T32:Z32"/>
    <mergeCell ref="T40:W40"/>
    <mergeCell ref="AL33:AR33"/>
    <mergeCell ref="AL36:AO36"/>
    <mergeCell ref="AC4:AE4"/>
    <mergeCell ref="AC8:AG8"/>
    <mergeCell ref="AC16:AI16"/>
    <mergeCell ref="B40:F40"/>
    <mergeCell ref="B36:E36"/>
    <mergeCell ref="C11:F11"/>
    <mergeCell ref="B18:F18"/>
    <mergeCell ref="B27:H27"/>
    <mergeCell ref="T3:Z3"/>
    <mergeCell ref="AT9:AZ9"/>
    <mergeCell ref="AT24:AW24"/>
    <mergeCell ref="C1:H1"/>
    <mergeCell ref="L1:Q1"/>
    <mergeCell ref="K3:Q3"/>
    <mergeCell ref="K11:N11"/>
    <mergeCell ref="T21:Z21"/>
    <mergeCell ref="AM1:AR1"/>
    <mergeCell ref="AD1:AI1"/>
    <mergeCell ref="U1:Z1"/>
    <mergeCell ref="T18:W18"/>
    <mergeCell ref="AL4:AP4"/>
    <mergeCell ref="AL9:AR9"/>
    <mergeCell ref="AL24:AO24"/>
    <mergeCell ref="B3:F3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45A9-8CE2-4378-BCC1-E429B7A13F6B}">
  <sheetPr>
    <tabColor rgb="FF7030A0"/>
  </sheetPr>
  <dimension ref="A1:H42"/>
  <sheetViews>
    <sheetView workbookViewId="0">
      <selection activeCell="A4" sqref="A4"/>
    </sheetView>
  </sheetViews>
  <sheetFormatPr defaultColWidth="9.1796875" defaultRowHeight="14.5"/>
  <cols>
    <col min="1" max="4" width="16.26953125" style="103" customWidth="1"/>
    <col min="5" max="5" width="19.1796875" style="103" customWidth="1"/>
    <col min="6" max="6" width="19.453125" style="103" customWidth="1"/>
    <col min="7" max="7" width="18.54296875" style="103" customWidth="1"/>
    <col min="8" max="8" width="17.54296875" style="103" customWidth="1"/>
    <col min="9" max="9" width="16.26953125" style="103" customWidth="1"/>
    <col min="10" max="16384" width="9.1796875" style="103"/>
  </cols>
  <sheetData>
    <row r="1" spans="1:8" ht="29.25" customHeight="1">
      <c r="A1" s="204" t="s">
        <v>328</v>
      </c>
      <c r="B1" s="204" t="s">
        <v>329</v>
      </c>
      <c r="C1" s="204" t="s">
        <v>124</v>
      </c>
      <c r="D1" s="204" t="s">
        <v>580</v>
      </c>
      <c r="E1" s="204" t="s">
        <v>594</v>
      </c>
      <c r="F1" s="204" t="s">
        <v>668</v>
      </c>
      <c r="G1" s="204" t="s">
        <v>669</v>
      </c>
      <c r="H1" s="204" t="s">
        <v>670</v>
      </c>
    </row>
    <row r="2" spans="1:8">
      <c r="A2" s="721" t="s">
        <v>484</v>
      </c>
      <c r="B2" s="721" t="s">
        <v>211</v>
      </c>
      <c r="C2" s="721" t="s">
        <v>140</v>
      </c>
      <c r="D2" s="722" t="s">
        <v>485</v>
      </c>
      <c r="E2" s="723">
        <v>154169.37</v>
      </c>
      <c r="F2" s="724">
        <v>8</v>
      </c>
      <c r="G2" s="725">
        <v>153038.34559739183</v>
      </c>
      <c r="H2" s="726">
        <f>Tabela10[[#This Row],[Valor do contrato]]-Tabela10[[#This Row],[Valor do contrato com desconto]]</f>
        <v>1131.0244026081637</v>
      </c>
    </row>
    <row r="3" spans="1:8">
      <c r="A3" s="721" t="s">
        <v>484</v>
      </c>
      <c r="B3" s="721" t="s">
        <v>75</v>
      </c>
      <c r="C3" s="721" t="s">
        <v>140</v>
      </c>
      <c r="D3" s="722" t="s">
        <v>485</v>
      </c>
      <c r="E3" s="723">
        <v>7994.6986728149541</v>
      </c>
      <c r="F3" s="724">
        <v>1</v>
      </c>
      <c r="G3" s="725">
        <v>7853.5747653893977</v>
      </c>
      <c r="H3" s="726">
        <f>Tabela10[[#This Row],[Valor do contrato]]-Tabela10[[#This Row],[Valor do contrato com desconto]]</f>
        <v>141.12390742555635</v>
      </c>
    </row>
    <row r="4" spans="1:8">
      <c r="A4" s="721"/>
      <c r="B4" s="721"/>
      <c r="C4" s="721"/>
      <c r="D4" s="722"/>
      <c r="E4" s="723"/>
      <c r="F4" s="724"/>
      <c r="G4" s="725"/>
      <c r="H4" s="726">
        <f>Tabela10[[#This Row],[Valor do contrato]]-Tabela10[[#This Row],[Valor do contrato com desconto]]</f>
        <v>0</v>
      </c>
    </row>
    <row r="5" spans="1:8">
      <c r="A5" s="721"/>
      <c r="B5" s="721"/>
      <c r="C5" s="721"/>
      <c r="D5" s="722"/>
      <c r="E5" s="723"/>
      <c r="F5" s="724"/>
      <c r="G5" s="725"/>
      <c r="H5" s="726">
        <f>Tabela10[[#This Row],[Valor do contrato]]-Tabela10[[#This Row],[Valor do contrato com desconto]]</f>
        <v>0</v>
      </c>
    </row>
    <row r="6" spans="1:8">
      <c r="A6" s="721"/>
      <c r="B6" s="721"/>
      <c r="C6" s="721"/>
      <c r="D6" s="722"/>
      <c r="E6" s="723"/>
      <c r="F6" s="724"/>
      <c r="G6" s="725"/>
      <c r="H6" s="726">
        <f>Tabela10[[#This Row],[Valor do contrato]]-Tabela10[[#This Row],[Valor do contrato com desconto]]</f>
        <v>0</v>
      </c>
    </row>
    <row r="7" spans="1:8">
      <c r="A7" s="721"/>
      <c r="B7" s="721"/>
      <c r="C7" s="721"/>
      <c r="D7" s="722"/>
      <c r="E7" s="723"/>
      <c r="F7" s="724"/>
      <c r="G7" s="725"/>
      <c r="H7" s="726">
        <f>Tabela10[[#This Row],[Valor do contrato]]-Tabela10[[#This Row],[Valor do contrato com desconto]]</f>
        <v>0</v>
      </c>
    </row>
    <row r="8" spans="1:8">
      <c r="A8" s="721"/>
      <c r="B8" s="721"/>
      <c r="C8" s="721"/>
      <c r="D8" s="722"/>
      <c r="E8" s="723"/>
      <c r="F8" s="724"/>
      <c r="G8" s="725"/>
      <c r="H8" s="726">
        <f>Tabela10[[#This Row],[Valor do contrato]]-Tabela10[[#This Row],[Valor do contrato com desconto]]</f>
        <v>0</v>
      </c>
    </row>
    <row r="9" spans="1:8">
      <c r="A9" s="721"/>
      <c r="B9" s="721"/>
      <c r="C9" s="721"/>
      <c r="D9" s="722"/>
      <c r="E9" s="723"/>
      <c r="F9" s="724"/>
      <c r="G9" s="725"/>
      <c r="H9" s="726">
        <f>Tabela10[[#This Row],[Valor do contrato]]-Tabela10[[#This Row],[Valor do contrato com desconto]]</f>
        <v>0</v>
      </c>
    </row>
    <row r="10" spans="1:8">
      <c r="A10" s="721"/>
      <c r="B10" s="721"/>
      <c r="C10" s="721"/>
      <c r="D10" s="722"/>
      <c r="E10" s="723"/>
      <c r="F10" s="724"/>
      <c r="G10" s="725"/>
      <c r="H10" s="726">
        <f>Tabela10[[#This Row],[Valor do contrato]]-Tabela10[[#This Row],[Valor do contrato com desconto]]</f>
        <v>0</v>
      </c>
    </row>
    <row r="11" spans="1:8">
      <c r="A11" s="721"/>
      <c r="B11" s="721"/>
      <c r="C11" s="721"/>
      <c r="D11" s="722"/>
      <c r="E11" s="723"/>
      <c r="F11" s="724"/>
      <c r="G11" s="725"/>
      <c r="H11" s="726">
        <f>Tabela10[[#This Row],[Valor do contrato]]-Tabela10[[#This Row],[Valor do contrato com desconto]]</f>
        <v>0</v>
      </c>
    </row>
    <row r="12" spans="1:8">
      <c r="A12" s="721"/>
      <c r="B12" s="721"/>
      <c r="C12" s="721"/>
      <c r="D12" s="722"/>
      <c r="E12" s="723"/>
      <c r="F12" s="724"/>
      <c r="G12" s="725"/>
      <c r="H12" s="726">
        <f>Tabela10[[#This Row],[Valor do contrato]]-Tabela10[[#This Row],[Valor do contrato com desconto]]</f>
        <v>0</v>
      </c>
    </row>
    <row r="13" spans="1:8">
      <c r="A13" s="721"/>
      <c r="B13" s="721"/>
      <c r="C13" s="721"/>
      <c r="D13" s="722"/>
      <c r="E13" s="723"/>
      <c r="F13" s="724"/>
      <c r="G13" s="725"/>
      <c r="H13" s="726">
        <f>Tabela10[[#This Row],[Valor do contrato]]-Tabela10[[#This Row],[Valor do contrato com desconto]]</f>
        <v>0</v>
      </c>
    </row>
    <row r="14" spans="1:8">
      <c r="A14" s="721"/>
      <c r="B14" s="721"/>
      <c r="C14" s="721"/>
      <c r="D14" s="722"/>
      <c r="E14" s="723"/>
      <c r="F14" s="724"/>
      <c r="G14" s="725"/>
      <c r="H14" s="726">
        <f>Tabela10[[#This Row],[Valor do contrato]]-Tabela10[[#This Row],[Valor do contrato com desconto]]</f>
        <v>0</v>
      </c>
    </row>
    <row r="15" spans="1:8">
      <c r="A15" s="721"/>
      <c r="B15" s="721"/>
      <c r="C15" s="721"/>
      <c r="D15" s="722"/>
      <c r="E15" s="723"/>
      <c r="F15" s="724"/>
      <c r="G15" s="725"/>
      <c r="H15" s="726">
        <f>Tabela10[[#This Row],[Valor do contrato]]-Tabela10[[#This Row],[Valor do contrato com desconto]]</f>
        <v>0</v>
      </c>
    </row>
    <row r="16" spans="1:8">
      <c r="A16" s="721"/>
      <c r="B16" s="721"/>
      <c r="C16" s="721"/>
      <c r="D16" s="722"/>
      <c r="E16" s="723"/>
      <c r="F16" s="724"/>
      <c r="G16" s="725"/>
      <c r="H16" s="726">
        <f>Tabela10[[#This Row],[Valor do contrato]]-Tabela10[[#This Row],[Valor do contrato com desconto]]</f>
        <v>0</v>
      </c>
    </row>
    <row r="17" spans="1:8">
      <c r="A17" s="721"/>
      <c r="B17" s="721"/>
      <c r="C17" s="721"/>
      <c r="D17" s="721"/>
      <c r="E17" s="723"/>
      <c r="F17" s="724"/>
      <c r="G17" s="721"/>
      <c r="H17" s="723">
        <f>Tabela10[[#This Row],[Valor do contrato]]-Tabela10[[#This Row],[Valor do contrato com desconto]]</f>
        <v>0</v>
      </c>
    </row>
    <row r="18" spans="1:8">
      <c r="A18" s="721"/>
      <c r="B18" s="721"/>
      <c r="C18" s="721"/>
      <c r="D18" s="721"/>
      <c r="E18" s="723"/>
      <c r="F18" s="724"/>
      <c r="G18" s="721"/>
      <c r="H18" s="723">
        <f>Tabela10[[#This Row],[Valor do contrato]]-Tabela10[[#This Row],[Valor do contrato com desconto]]</f>
        <v>0</v>
      </c>
    </row>
    <row r="19" spans="1:8">
      <c r="A19" s="721"/>
      <c r="B19" s="721"/>
      <c r="C19" s="721"/>
      <c r="D19" s="722"/>
      <c r="E19" s="723"/>
      <c r="F19" s="724"/>
      <c r="G19" s="725"/>
      <c r="H19" s="726">
        <f>Tabela10[[#This Row],[Valor do contrato]]-Tabela10[[#This Row],[Valor do contrato com desconto]]</f>
        <v>0</v>
      </c>
    </row>
    <row r="20" spans="1:8">
      <c r="A20" s="721"/>
      <c r="B20" s="721"/>
      <c r="C20" s="721"/>
      <c r="D20" s="722"/>
      <c r="E20" s="723"/>
      <c r="F20" s="724"/>
      <c r="G20" s="725"/>
      <c r="H20" s="726">
        <f>Tabela10[[#This Row],[Valor do contrato]]-Tabela10[[#This Row],[Valor do contrato com desconto]]</f>
        <v>0</v>
      </c>
    </row>
    <row r="21" spans="1:8">
      <c r="A21" s="721"/>
      <c r="B21" s="721"/>
      <c r="C21" s="721"/>
      <c r="D21" s="722"/>
      <c r="E21" s="723"/>
      <c r="F21" s="724"/>
      <c r="G21" s="725"/>
      <c r="H21" s="726">
        <f>Tabela10[[#This Row],[Valor do contrato]]-Tabela10[[#This Row],[Valor do contrato com desconto]]</f>
        <v>0</v>
      </c>
    </row>
    <row r="22" spans="1:8">
      <c r="A22" s="721"/>
      <c r="B22" s="721"/>
      <c r="C22" s="721"/>
      <c r="D22" s="722"/>
      <c r="E22" s="723"/>
      <c r="F22" s="724"/>
      <c r="G22" s="725"/>
      <c r="H22" s="726">
        <f>Tabela10[[#This Row],[Valor do contrato]]-Tabela10[[#This Row],[Valor do contrato com desconto]]</f>
        <v>0</v>
      </c>
    </row>
    <row r="23" spans="1:8">
      <c r="A23" s="721"/>
      <c r="B23" s="721"/>
      <c r="C23" s="721"/>
      <c r="D23" s="722"/>
      <c r="E23" s="723"/>
      <c r="F23" s="724"/>
      <c r="G23" s="725"/>
      <c r="H23" s="726">
        <f>Tabela10[[#This Row],[Valor do contrato]]-Tabela10[[#This Row],[Valor do contrato com desconto]]</f>
        <v>0</v>
      </c>
    </row>
    <row r="24" spans="1:8">
      <c r="A24" s="721"/>
      <c r="B24" s="721"/>
      <c r="C24" s="721"/>
      <c r="D24" s="722"/>
      <c r="E24" s="723"/>
      <c r="F24" s="724"/>
      <c r="G24" s="725"/>
      <c r="H24" s="726">
        <f>Tabela10[[#This Row],[Valor do contrato]]-Tabela10[[#This Row],[Valor do contrato com desconto]]</f>
        <v>0</v>
      </c>
    </row>
    <row r="25" spans="1:8">
      <c r="A25" s="721"/>
      <c r="B25" s="721"/>
      <c r="C25" s="721"/>
      <c r="D25" s="722"/>
      <c r="E25" s="723"/>
      <c r="F25" s="724"/>
      <c r="G25" s="725"/>
      <c r="H25" s="726">
        <f>Tabela10[[#This Row],[Valor do contrato]]-Tabela10[[#This Row],[Valor do contrato com desconto]]</f>
        <v>0</v>
      </c>
    </row>
    <row r="26" spans="1:8">
      <c r="A26" s="721"/>
      <c r="B26" s="721"/>
      <c r="C26" s="721"/>
      <c r="D26" s="722"/>
      <c r="E26" s="723"/>
      <c r="F26" s="724"/>
      <c r="G26" s="725"/>
      <c r="H26" s="726">
        <f>Tabela10[[#This Row],[Valor do contrato]]-Tabela10[[#This Row],[Valor do contrato com desconto]]</f>
        <v>0</v>
      </c>
    </row>
    <row r="27" spans="1:8">
      <c r="A27" s="721"/>
      <c r="B27" s="721"/>
      <c r="C27" s="721"/>
      <c r="D27" s="722"/>
      <c r="E27" s="723"/>
      <c r="F27" s="724"/>
      <c r="G27" s="725"/>
      <c r="H27" s="726">
        <f>Tabela10[[#This Row],[Valor do contrato]]-Tabela10[[#This Row],[Valor do contrato com desconto]]</f>
        <v>0</v>
      </c>
    </row>
    <row r="28" spans="1:8">
      <c r="A28" s="721"/>
      <c r="B28" s="721"/>
      <c r="C28" s="721"/>
      <c r="D28" s="722"/>
      <c r="E28" s="723"/>
      <c r="F28" s="724"/>
      <c r="G28" s="725"/>
      <c r="H28" s="726">
        <f>Tabela10[[#This Row],[Valor do contrato]]-Tabela10[[#This Row],[Valor do contrato com desconto]]</f>
        <v>0</v>
      </c>
    </row>
    <row r="29" spans="1:8">
      <c r="A29" s="721"/>
      <c r="B29" s="721"/>
      <c r="C29" s="721"/>
      <c r="D29" s="722"/>
      <c r="E29" s="723"/>
      <c r="F29" s="724"/>
      <c r="G29" s="725"/>
      <c r="H29" s="726">
        <f>Tabela10[[#This Row],[Valor do contrato]]-Tabela10[[#This Row],[Valor do contrato com desconto]]</f>
        <v>0</v>
      </c>
    </row>
    <row r="30" spans="1:8">
      <c r="A30" s="721"/>
      <c r="B30" s="721"/>
      <c r="C30" s="721"/>
      <c r="D30" s="722"/>
      <c r="E30" s="723"/>
      <c r="F30" s="724"/>
      <c r="G30" s="725"/>
      <c r="H30" s="726">
        <f>Tabela10[[#This Row],[Valor do contrato]]-Tabela10[[#This Row],[Valor do contrato com desconto]]</f>
        <v>0</v>
      </c>
    </row>
    <row r="31" spans="1:8">
      <c r="A31" s="721"/>
      <c r="B31" s="721"/>
      <c r="C31" s="721"/>
      <c r="D31" s="722"/>
      <c r="E31" s="723"/>
      <c r="F31" s="724"/>
      <c r="G31" s="725"/>
      <c r="H31" s="726">
        <f>Tabela10[[#This Row],[Valor do contrato]]-Tabela10[[#This Row],[Valor do contrato com desconto]]</f>
        <v>0</v>
      </c>
    </row>
    <row r="32" spans="1:8">
      <c r="A32" s="721"/>
      <c r="B32" s="721"/>
      <c r="C32" s="721"/>
      <c r="D32" s="722"/>
      <c r="E32" s="723"/>
      <c r="F32" s="724"/>
      <c r="G32" s="725"/>
      <c r="H32" s="726">
        <f>Tabela10[[#This Row],[Valor do contrato]]-Tabela10[[#This Row],[Valor do contrato com desconto]]</f>
        <v>0</v>
      </c>
    </row>
    <row r="33" spans="1:8">
      <c r="A33" s="721"/>
      <c r="B33" s="721"/>
      <c r="C33" s="721"/>
      <c r="D33" s="722"/>
      <c r="E33" s="723"/>
      <c r="F33" s="724"/>
      <c r="G33" s="725"/>
      <c r="H33" s="726">
        <f>Tabela10[[#This Row],[Valor do contrato]]-Tabela10[[#This Row],[Valor do contrato com desconto]]</f>
        <v>0</v>
      </c>
    </row>
    <row r="34" spans="1:8">
      <c r="A34" s="721"/>
      <c r="B34" s="721"/>
      <c r="C34" s="721"/>
      <c r="D34" s="722"/>
      <c r="E34" s="723"/>
      <c r="F34" s="724"/>
      <c r="G34" s="725"/>
      <c r="H34" s="726">
        <f>Tabela10[[#This Row],[Valor do contrato]]-Tabela10[[#This Row],[Valor do contrato com desconto]]</f>
        <v>0</v>
      </c>
    </row>
    <row r="35" spans="1:8">
      <c r="A35" s="721"/>
      <c r="B35" s="721"/>
      <c r="C35" s="721"/>
      <c r="D35" s="722"/>
      <c r="E35" s="723"/>
      <c r="F35" s="724"/>
      <c r="G35" s="725"/>
      <c r="H35" s="726">
        <f>Tabela10[[#This Row],[Valor do contrato]]-Tabela10[[#This Row],[Valor do contrato com desconto]]</f>
        <v>0</v>
      </c>
    </row>
    <row r="36" spans="1:8">
      <c r="A36" s="721"/>
      <c r="B36" s="721"/>
      <c r="C36" s="721"/>
      <c r="D36" s="722"/>
      <c r="E36" s="723"/>
      <c r="F36" s="724"/>
      <c r="G36" s="725"/>
      <c r="H36" s="726">
        <f>Tabela10[[#This Row],[Valor do contrato]]-Tabela10[[#This Row],[Valor do contrato com desconto]]</f>
        <v>0</v>
      </c>
    </row>
    <row r="37" spans="1:8">
      <c r="A37" s="721"/>
      <c r="B37" s="721"/>
      <c r="C37" s="721"/>
      <c r="D37" s="722"/>
      <c r="E37" s="723"/>
      <c r="F37" s="724"/>
      <c r="G37" s="725"/>
      <c r="H37" s="726">
        <f>Tabela10[[#This Row],[Valor do contrato]]-Tabela10[[#This Row],[Valor do contrato com desconto]]</f>
        <v>0</v>
      </c>
    </row>
    <row r="38" spans="1:8">
      <c r="A38" s="721"/>
      <c r="B38" s="721"/>
      <c r="C38" s="721"/>
      <c r="D38" s="722"/>
      <c r="E38" s="723"/>
      <c r="F38" s="724"/>
      <c r="G38" s="725"/>
      <c r="H38" s="726">
        <f>Tabela10[[#This Row],[Valor do contrato]]-Tabela10[[#This Row],[Valor do contrato com desconto]]</f>
        <v>0</v>
      </c>
    </row>
    <row r="39" spans="1:8">
      <c r="A39" s="721"/>
      <c r="B39" s="721"/>
      <c r="C39" s="721"/>
      <c r="D39" s="722"/>
      <c r="E39" s="723"/>
      <c r="F39" s="724"/>
      <c r="G39" s="725"/>
      <c r="H39" s="726">
        <f>Tabela10[[#This Row],[Valor do contrato]]-Tabela10[[#This Row],[Valor do contrato com desconto]]</f>
        <v>0</v>
      </c>
    </row>
    <row r="40" spans="1:8">
      <c r="A40" s="721"/>
      <c r="B40" s="721"/>
      <c r="C40" s="721"/>
      <c r="D40" s="722"/>
      <c r="E40" s="723"/>
      <c r="F40" s="724"/>
      <c r="G40" s="725"/>
      <c r="H40" s="726">
        <f>Tabela10[[#This Row],[Valor do contrato]]-Tabela10[[#This Row],[Valor do contrato com desconto]]</f>
        <v>0</v>
      </c>
    </row>
    <row r="42" spans="1:8" ht="18.75" customHeight="1">
      <c r="A42" s="720"/>
      <c r="B42" s="720"/>
      <c r="C42" s="720"/>
      <c r="D42" s="720"/>
      <c r="E42" s="727">
        <f>SUBTOTAL(109,Tabela10[Valor do contrato])</f>
        <v>162164.06867281496</v>
      </c>
      <c r="F42" s="728">
        <f>SUBTOTAL(109,Tabela10[Pessoas não aptas])</f>
        <v>9</v>
      </c>
      <c r="G42" s="727">
        <f>SUBTOTAL(109,Tabela10[Valor do contrato com desconto])</f>
        <v>160891.92036278124</v>
      </c>
      <c r="H42" s="727">
        <f>SUBTOTAL(109,Tabela10[Valor do desconto])</f>
        <v>1272.14831003372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AFF3-3BEB-4AE2-B016-17D416654490}">
  <dimension ref="A1:E304"/>
  <sheetViews>
    <sheetView workbookViewId="0">
      <selection sqref="A1:E1048576"/>
    </sheetView>
  </sheetViews>
  <sheetFormatPr defaultRowHeight="14.5"/>
  <cols>
    <col min="1" max="1" width="22.1796875" customWidth="1"/>
    <col min="2" max="2" width="28.1796875" customWidth="1"/>
    <col min="3" max="3" width="24.81640625" customWidth="1"/>
    <col min="5" max="5" width="57.1796875" bestFit="1" customWidth="1"/>
  </cols>
  <sheetData>
    <row r="1" spans="1:5" ht="15" thickBot="1"/>
    <row r="2" spans="1:5" ht="21.5" thickBot="1">
      <c r="A2" s="9" t="s">
        <v>1072</v>
      </c>
      <c r="B2" s="9" t="s">
        <v>234</v>
      </c>
      <c r="C2" s="9" t="s">
        <v>329</v>
      </c>
      <c r="E2" s="866" t="s">
        <v>1073</v>
      </c>
    </row>
    <row r="3" spans="1:5" ht="16" thickBot="1">
      <c r="A3" s="3" t="s">
        <v>1074</v>
      </c>
      <c r="B3" s="3" t="s">
        <v>303</v>
      </c>
      <c r="C3" s="3" t="s">
        <v>88</v>
      </c>
      <c r="E3" s="867"/>
    </row>
    <row r="4" spans="1:5" ht="16" thickBot="1">
      <c r="A4" s="3" t="s">
        <v>1074</v>
      </c>
      <c r="B4" s="3" t="s">
        <v>303</v>
      </c>
      <c r="C4" s="3" t="s">
        <v>210</v>
      </c>
      <c r="E4" s="868"/>
    </row>
    <row r="5" spans="1:5" ht="16" thickBot="1">
      <c r="A5" s="3" t="s">
        <v>1074</v>
      </c>
      <c r="B5" s="3" t="s">
        <v>303</v>
      </c>
      <c r="C5" s="3" t="s">
        <v>213</v>
      </c>
      <c r="E5" s="16" t="s">
        <v>1075</v>
      </c>
    </row>
    <row r="6" spans="1:5" ht="16.5" thickTop="1" thickBot="1">
      <c r="A6" s="3" t="s">
        <v>1074</v>
      </c>
      <c r="B6" s="3" t="s">
        <v>303</v>
      </c>
      <c r="C6" s="3" t="s">
        <v>75</v>
      </c>
      <c r="E6" s="17" t="s">
        <v>1076</v>
      </c>
    </row>
    <row r="7" spans="1:5" ht="16.5" thickTop="1" thickBot="1">
      <c r="A7" s="3" t="s">
        <v>1074</v>
      </c>
      <c r="B7" s="3" t="s">
        <v>340</v>
      </c>
      <c r="C7" s="3" t="s">
        <v>212</v>
      </c>
      <c r="E7" s="17" t="s">
        <v>1077</v>
      </c>
    </row>
    <row r="8" spans="1:5" ht="16.5" thickTop="1" thickBot="1">
      <c r="A8" s="3" t="s">
        <v>1074</v>
      </c>
      <c r="B8" s="3" t="s">
        <v>340</v>
      </c>
      <c r="C8" s="3" t="s">
        <v>75</v>
      </c>
      <c r="E8" s="17" t="s">
        <v>1078</v>
      </c>
    </row>
    <row r="9" spans="1:5" ht="16.5" thickTop="1" thickBot="1">
      <c r="A9" s="3" t="s">
        <v>1074</v>
      </c>
      <c r="B9" s="3" t="s">
        <v>340</v>
      </c>
      <c r="C9" s="3" t="s">
        <v>88</v>
      </c>
      <c r="E9" s="17" t="s">
        <v>1079</v>
      </c>
    </row>
    <row r="10" spans="1:5" ht="16.5" thickTop="1" thickBot="1">
      <c r="A10" s="3" t="s">
        <v>1074</v>
      </c>
      <c r="B10" s="3" t="s">
        <v>340</v>
      </c>
      <c r="C10" s="3" t="s">
        <v>208</v>
      </c>
      <c r="E10" s="17" t="s">
        <v>1080</v>
      </c>
    </row>
    <row r="11" spans="1:5" ht="16.5" thickTop="1" thickBot="1">
      <c r="A11" s="3" t="s">
        <v>1074</v>
      </c>
      <c r="B11" s="3" t="s">
        <v>340</v>
      </c>
      <c r="C11" s="3" t="s">
        <v>210</v>
      </c>
      <c r="E11" s="17" t="s">
        <v>1081</v>
      </c>
    </row>
    <row r="12" spans="1:5" ht="16.5" thickTop="1" thickBot="1">
      <c r="A12" s="3" t="s">
        <v>1074</v>
      </c>
      <c r="B12" s="3" t="s">
        <v>336</v>
      </c>
      <c r="C12" s="3" t="s">
        <v>88</v>
      </c>
      <c r="E12" s="17" t="s">
        <v>1082</v>
      </c>
    </row>
    <row r="13" spans="1:5" ht="16.5" thickTop="1" thickBot="1">
      <c r="A13" s="3" t="s">
        <v>1074</v>
      </c>
      <c r="B13" s="3" t="s">
        <v>336</v>
      </c>
      <c r="C13" s="3" t="s">
        <v>210</v>
      </c>
      <c r="E13" s="17" t="s">
        <v>1083</v>
      </c>
    </row>
    <row r="14" spans="1:5" ht="16" thickBot="1">
      <c r="A14" s="3" t="s">
        <v>1074</v>
      </c>
      <c r="B14" s="3" t="s">
        <v>336</v>
      </c>
      <c r="C14" s="3" t="s">
        <v>214</v>
      </c>
    </row>
    <row r="15" spans="1:5" ht="16" thickBot="1">
      <c r="A15" s="3" t="s">
        <v>1074</v>
      </c>
      <c r="B15" s="3" t="s">
        <v>336</v>
      </c>
      <c r="C15" s="3" t="s">
        <v>75</v>
      </c>
    </row>
    <row r="16" spans="1:5" ht="16" thickBot="1">
      <c r="A16" s="3" t="s">
        <v>1074</v>
      </c>
      <c r="B16" s="3" t="s">
        <v>336</v>
      </c>
      <c r="C16" s="3" t="s">
        <v>213</v>
      </c>
    </row>
    <row r="17" spans="1:3" ht="16" thickBot="1">
      <c r="A17" s="3" t="s">
        <v>1074</v>
      </c>
      <c r="B17" s="3" t="s">
        <v>336</v>
      </c>
      <c r="C17" s="3" t="s">
        <v>212</v>
      </c>
    </row>
    <row r="18" spans="1:3" ht="16" thickBot="1">
      <c r="A18" s="3" t="s">
        <v>1074</v>
      </c>
      <c r="B18" s="3" t="s">
        <v>342</v>
      </c>
      <c r="C18" s="3" t="s">
        <v>210</v>
      </c>
    </row>
    <row r="19" spans="1:3" ht="16" thickBot="1">
      <c r="A19" s="3" t="s">
        <v>1074</v>
      </c>
      <c r="B19" s="3" t="s">
        <v>342</v>
      </c>
      <c r="C19" s="3" t="s">
        <v>75</v>
      </c>
    </row>
    <row r="20" spans="1:3" ht="16" thickBot="1">
      <c r="A20" s="3" t="s">
        <v>1074</v>
      </c>
      <c r="B20" s="3" t="s">
        <v>342</v>
      </c>
      <c r="C20" s="3" t="s">
        <v>88</v>
      </c>
    </row>
    <row r="21" spans="1:3" ht="16" thickBot="1">
      <c r="A21" s="3" t="s">
        <v>1074</v>
      </c>
      <c r="B21" s="3" t="s">
        <v>1084</v>
      </c>
      <c r="C21" s="3" t="s">
        <v>88</v>
      </c>
    </row>
    <row r="22" spans="1:3" ht="16" thickBot="1">
      <c r="A22" s="3" t="s">
        <v>1074</v>
      </c>
      <c r="B22" s="3" t="s">
        <v>1084</v>
      </c>
      <c r="C22" s="3" t="s">
        <v>213</v>
      </c>
    </row>
    <row r="23" spans="1:3" ht="16" thickBot="1">
      <c r="A23" s="3" t="s">
        <v>1074</v>
      </c>
      <c r="B23" s="3" t="s">
        <v>1084</v>
      </c>
      <c r="C23" s="3" t="s">
        <v>75</v>
      </c>
    </row>
    <row r="24" spans="1:3" ht="16" thickBot="1">
      <c r="A24" s="3" t="s">
        <v>1074</v>
      </c>
      <c r="B24" s="3" t="s">
        <v>1084</v>
      </c>
      <c r="C24" s="3" t="s">
        <v>210</v>
      </c>
    </row>
    <row r="25" spans="1:3" ht="16" thickBot="1">
      <c r="A25" s="3" t="s">
        <v>1074</v>
      </c>
      <c r="B25" s="3" t="s">
        <v>1084</v>
      </c>
      <c r="C25" s="3" t="s">
        <v>212</v>
      </c>
    </row>
    <row r="26" spans="1:3" ht="16" thickBot="1">
      <c r="A26" s="3" t="s">
        <v>1074</v>
      </c>
      <c r="B26" s="3" t="s">
        <v>350</v>
      </c>
      <c r="C26" s="3" t="s">
        <v>212</v>
      </c>
    </row>
    <row r="27" spans="1:3" ht="16" thickBot="1">
      <c r="A27" s="3" t="s">
        <v>1074</v>
      </c>
      <c r="B27" s="3" t="s">
        <v>350</v>
      </c>
      <c r="C27" s="3" t="s">
        <v>210</v>
      </c>
    </row>
    <row r="28" spans="1:3" ht="16" thickBot="1">
      <c r="A28" s="3" t="s">
        <v>1074</v>
      </c>
      <c r="B28" s="3" t="s">
        <v>350</v>
      </c>
      <c r="C28" s="3" t="s">
        <v>208</v>
      </c>
    </row>
    <row r="29" spans="1:3" ht="16" thickBot="1">
      <c r="A29" s="3" t="s">
        <v>1074</v>
      </c>
      <c r="B29" s="3" t="s">
        <v>350</v>
      </c>
      <c r="C29" s="3" t="s">
        <v>214</v>
      </c>
    </row>
    <row r="30" spans="1:3" ht="16" thickBot="1">
      <c r="A30" s="3" t="s">
        <v>1074</v>
      </c>
      <c r="B30" s="3" t="s">
        <v>350</v>
      </c>
      <c r="C30" s="3" t="s">
        <v>75</v>
      </c>
    </row>
    <row r="31" spans="1:3" ht="16" thickBot="1">
      <c r="A31" s="3" t="s">
        <v>1074</v>
      </c>
      <c r="B31" s="3" t="s">
        <v>350</v>
      </c>
      <c r="C31" s="3" t="s">
        <v>88</v>
      </c>
    </row>
    <row r="32" spans="1:3" ht="16" thickBot="1">
      <c r="A32" s="3" t="s">
        <v>1074</v>
      </c>
      <c r="B32" s="3" t="s">
        <v>350</v>
      </c>
      <c r="C32" s="3" t="s">
        <v>213</v>
      </c>
    </row>
    <row r="33" spans="1:3" ht="16" thickBot="1">
      <c r="A33" s="3" t="s">
        <v>1074</v>
      </c>
      <c r="B33" s="3" t="s">
        <v>350</v>
      </c>
      <c r="C33" s="3" t="s">
        <v>211</v>
      </c>
    </row>
    <row r="34" spans="1:3" ht="16" thickBot="1">
      <c r="A34" s="3" t="s">
        <v>1074</v>
      </c>
      <c r="B34" s="3" t="s">
        <v>262</v>
      </c>
      <c r="C34" s="3" t="s">
        <v>212</v>
      </c>
    </row>
    <row r="35" spans="1:3" ht="16" thickBot="1">
      <c r="A35" s="3" t="s">
        <v>1074</v>
      </c>
      <c r="B35" s="3" t="s">
        <v>262</v>
      </c>
      <c r="C35" s="3" t="s">
        <v>210</v>
      </c>
    </row>
    <row r="36" spans="1:3" ht="16" thickBot="1">
      <c r="A36" s="3" t="s">
        <v>1074</v>
      </c>
      <c r="B36" s="3" t="s">
        <v>262</v>
      </c>
      <c r="C36" s="3" t="s">
        <v>88</v>
      </c>
    </row>
    <row r="37" spans="1:3" ht="16" thickBot="1">
      <c r="A37" s="3" t="s">
        <v>1074</v>
      </c>
      <c r="B37" s="3" t="s">
        <v>344</v>
      </c>
      <c r="C37" s="3" t="s">
        <v>88</v>
      </c>
    </row>
    <row r="38" spans="1:3" ht="16" thickBot="1">
      <c r="A38" s="3" t="s">
        <v>1074</v>
      </c>
      <c r="B38" s="3" t="s">
        <v>344</v>
      </c>
      <c r="C38" s="3" t="s">
        <v>210</v>
      </c>
    </row>
    <row r="39" spans="1:3" ht="16" thickBot="1">
      <c r="A39" s="3" t="s">
        <v>1074</v>
      </c>
      <c r="B39" s="3" t="s">
        <v>344</v>
      </c>
      <c r="C39" s="3" t="s">
        <v>213</v>
      </c>
    </row>
    <row r="40" spans="1:3" ht="16" thickBot="1">
      <c r="A40" s="3" t="s">
        <v>1074</v>
      </c>
      <c r="B40" s="3" t="s">
        <v>344</v>
      </c>
      <c r="C40" s="3" t="s">
        <v>75</v>
      </c>
    </row>
    <row r="41" spans="1:3" ht="16" thickBot="1">
      <c r="A41" s="3" t="s">
        <v>1074</v>
      </c>
      <c r="B41" s="3" t="s">
        <v>344</v>
      </c>
      <c r="C41" s="3" t="s">
        <v>208</v>
      </c>
    </row>
    <row r="42" spans="1:3" ht="16" thickBot="1">
      <c r="A42" s="3" t="s">
        <v>1074</v>
      </c>
      <c r="B42" s="3" t="s">
        <v>344</v>
      </c>
      <c r="C42" s="3" t="s">
        <v>214</v>
      </c>
    </row>
    <row r="43" spans="1:3" ht="16" thickBot="1">
      <c r="A43" s="3" t="s">
        <v>1074</v>
      </c>
      <c r="B43" s="3" t="s">
        <v>344</v>
      </c>
      <c r="C43" s="3" t="s">
        <v>212</v>
      </c>
    </row>
    <row r="44" spans="1:3" ht="16" thickBot="1">
      <c r="A44" s="3" t="s">
        <v>1074</v>
      </c>
      <c r="B44" s="3" t="s">
        <v>348</v>
      </c>
      <c r="C44" s="3" t="s">
        <v>212</v>
      </c>
    </row>
    <row r="45" spans="1:3" ht="16" thickBot="1">
      <c r="A45" s="3" t="s">
        <v>1074</v>
      </c>
      <c r="B45" s="3" t="s">
        <v>348</v>
      </c>
      <c r="C45" s="3" t="s">
        <v>214</v>
      </c>
    </row>
    <row r="46" spans="1:3" ht="16" thickBot="1">
      <c r="A46" s="3" t="s">
        <v>1074</v>
      </c>
      <c r="B46" s="3" t="s">
        <v>348</v>
      </c>
      <c r="C46" s="3" t="s">
        <v>210</v>
      </c>
    </row>
    <row r="47" spans="1:3" ht="16" thickBot="1">
      <c r="A47" s="3" t="s">
        <v>1074</v>
      </c>
      <c r="B47" s="3" t="s">
        <v>348</v>
      </c>
      <c r="C47" s="3" t="s">
        <v>75</v>
      </c>
    </row>
    <row r="48" spans="1:3" ht="16" thickBot="1">
      <c r="A48" s="3" t="s">
        <v>1074</v>
      </c>
      <c r="B48" s="3" t="s">
        <v>348</v>
      </c>
      <c r="C48" s="3" t="s">
        <v>88</v>
      </c>
    </row>
    <row r="49" spans="1:3" ht="16" thickBot="1">
      <c r="A49" s="3" t="s">
        <v>1074</v>
      </c>
      <c r="B49" s="3" t="s">
        <v>324</v>
      </c>
      <c r="C49" s="3" t="s">
        <v>210</v>
      </c>
    </row>
    <row r="50" spans="1:3" ht="16" thickBot="1">
      <c r="A50" s="3" t="s">
        <v>1074</v>
      </c>
      <c r="B50" s="3" t="s">
        <v>324</v>
      </c>
      <c r="C50" s="3" t="s">
        <v>212</v>
      </c>
    </row>
    <row r="51" spans="1:3" ht="16" thickBot="1">
      <c r="A51" s="3" t="s">
        <v>1074</v>
      </c>
      <c r="B51" s="3" t="s">
        <v>324</v>
      </c>
      <c r="C51" s="3" t="s">
        <v>211</v>
      </c>
    </row>
    <row r="52" spans="1:3" ht="16" thickBot="1">
      <c r="A52" s="3" t="s">
        <v>1074</v>
      </c>
      <c r="B52" s="3" t="s">
        <v>324</v>
      </c>
      <c r="C52" s="3" t="s">
        <v>88</v>
      </c>
    </row>
    <row r="53" spans="1:3" ht="16" thickBot="1">
      <c r="A53" s="3" t="s">
        <v>1074</v>
      </c>
      <c r="B53" s="3" t="s">
        <v>353</v>
      </c>
      <c r="C53" s="3" t="s">
        <v>211</v>
      </c>
    </row>
    <row r="54" spans="1:3" ht="16" thickBot="1">
      <c r="A54" s="3" t="s">
        <v>1074</v>
      </c>
      <c r="B54" s="3" t="s">
        <v>353</v>
      </c>
      <c r="C54" s="3" t="s">
        <v>208</v>
      </c>
    </row>
    <row r="55" spans="1:3" ht="16" thickBot="1">
      <c r="A55" s="3" t="s">
        <v>1074</v>
      </c>
      <c r="B55" s="3" t="s">
        <v>353</v>
      </c>
      <c r="C55" s="3" t="s">
        <v>210</v>
      </c>
    </row>
    <row r="56" spans="1:3" ht="16" thickBot="1">
      <c r="A56" s="3" t="s">
        <v>1074</v>
      </c>
      <c r="B56" s="3" t="s">
        <v>353</v>
      </c>
      <c r="C56" s="3" t="s">
        <v>212</v>
      </c>
    </row>
    <row r="57" spans="1:3" ht="16" thickBot="1">
      <c r="A57" s="3" t="s">
        <v>1074</v>
      </c>
      <c r="B57" s="3" t="s">
        <v>353</v>
      </c>
      <c r="C57" s="3" t="s">
        <v>88</v>
      </c>
    </row>
    <row r="58" spans="1:3" ht="16" thickBot="1">
      <c r="A58" s="3" t="s">
        <v>1085</v>
      </c>
      <c r="B58" s="3" t="s">
        <v>828</v>
      </c>
      <c r="C58" s="3" t="s">
        <v>208</v>
      </c>
    </row>
    <row r="59" spans="1:3" ht="16" thickBot="1">
      <c r="A59" s="3" t="s">
        <v>1085</v>
      </c>
      <c r="B59" s="3" t="s">
        <v>828</v>
      </c>
      <c r="C59" s="3" t="s">
        <v>210</v>
      </c>
    </row>
    <row r="60" spans="1:3" ht="16" thickBot="1">
      <c r="A60" s="3" t="s">
        <v>1085</v>
      </c>
      <c r="B60" s="3" t="s">
        <v>828</v>
      </c>
      <c r="C60" s="3" t="s">
        <v>212</v>
      </c>
    </row>
    <row r="61" spans="1:3" ht="16" thickBot="1">
      <c r="A61" s="3" t="s">
        <v>1085</v>
      </c>
      <c r="B61" s="3" t="s">
        <v>828</v>
      </c>
      <c r="C61" s="3" t="s">
        <v>88</v>
      </c>
    </row>
    <row r="62" spans="1:3" ht="16" thickBot="1">
      <c r="A62" s="3" t="s">
        <v>1085</v>
      </c>
      <c r="B62" s="3" t="s">
        <v>828</v>
      </c>
      <c r="C62" s="3" t="s">
        <v>211</v>
      </c>
    </row>
    <row r="63" spans="1:3" ht="16" thickBot="1">
      <c r="A63" s="3" t="s">
        <v>1086</v>
      </c>
      <c r="B63" s="3" t="s">
        <v>768</v>
      </c>
      <c r="C63" s="3" t="s">
        <v>211</v>
      </c>
    </row>
    <row r="64" spans="1:3" ht="16" thickBot="1">
      <c r="A64" s="3" t="s">
        <v>1086</v>
      </c>
      <c r="B64" s="3" t="s">
        <v>768</v>
      </c>
      <c r="C64" s="3" t="s">
        <v>214</v>
      </c>
    </row>
    <row r="65" spans="1:3" ht="16" thickBot="1">
      <c r="A65" s="3" t="s">
        <v>1086</v>
      </c>
      <c r="B65" s="3" t="s">
        <v>768</v>
      </c>
      <c r="C65" s="3" t="s">
        <v>88</v>
      </c>
    </row>
    <row r="66" spans="1:3" ht="16" thickBot="1">
      <c r="A66" s="3" t="s">
        <v>1086</v>
      </c>
      <c r="B66" s="3" t="s">
        <v>768</v>
      </c>
      <c r="C66" s="3" t="s">
        <v>208</v>
      </c>
    </row>
    <row r="67" spans="1:3" ht="16" thickBot="1">
      <c r="A67" s="3" t="s">
        <v>1086</v>
      </c>
      <c r="B67" s="3" t="s">
        <v>768</v>
      </c>
      <c r="C67" s="3" t="s">
        <v>75</v>
      </c>
    </row>
    <row r="68" spans="1:3" ht="16" thickBot="1">
      <c r="A68" s="3" t="s">
        <v>1086</v>
      </c>
      <c r="B68" s="3" t="s">
        <v>768</v>
      </c>
      <c r="C68" s="3" t="s">
        <v>212</v>
      </c>
    </row>
    <row r="69" spans="1:3" ht="16" thickBot="1">
      <c r="A69" s="3" t="s">
        <v>1086</v>
      </c>
      <c r="B69" s="3" t="s">
        <v>768</v>
      </c>
      <c r="C69" s="3" t="s">
        <v>210</v>
      </c>
    </row>
    <row r="70" spans="1:3" ht="16" thickBot="1">
      <c r="A70" s="3" t="s">
        <v>1086</v>
      </c>
      <c r="B70" s="3" t="s">
        <v>1087</v>
      </c>
      <c r="C70" s="3" t="s">
        <v>211</v>
      </c>
    </row>
    <row r="71" spans="1:3" ht="16" thickBot="1">
      <c r="A71" s="3" t="s">
        <v>1086</v>
      </c>
      <c r="B71" s="3" t="s">
        <v>1087</v>
      </c>
      <c r="C71" s="3" t="s">
        <v>75</v>
      </c>
    </row>
    <row r="72" spans="1:3" ht="16" thickBot="1">
      <c r="A72" s="3" t="s">
        <v>1086</v>
      </c>
      <c r="B72" s="3" t="s">
        <v>1087</v>
      </c>
      <c r="C72" s="3" t="s">
        <v>88</v>
      </c>
    </row>
    <row r="73" spans="1:3" ht="16" thickBot="1">
      <c r="A73" s="3" t="s">
        <v>1086</v>
      </c>
      <c r="B73" s="3" t="s">
        <v>1087</v>
      </c>
      <c r="C73" s="3" t="s">
        <v>210</v>
      </c>
    </row>
    <row r="74" spans="1:3" ht="16" thickBot="1">
      <c r="A74" s="3" t="s">
        <v>1086</v>
      </c>
      <c r="B74" s="3" t="s">
        <v>1087</v>
      </c>
      <c r="C74" s="3" t="s">
        <v>208</v>
      </c>
    </row>
    <row r="75" spans="1:3" ht="16" thickBot="1">
      <c r="A75" s="3" t="s">
        <v>1086</v>
      </c>
      <c r="B75" s="3" t="s">
        <v>1087</v>
      </c>
      <c r="C75" s="3" t="s">
        <v>214</v>
      </c>
    </row>
    <row r="76" spans="1:3" ht="16" thickBot="1">
      <c r="A76" s="3" t="s">
        <v>1086</v>
      </c>
      <c r="B76" s="3" t="s">
        <v>1087</v>
      </c>
      <c r="C76" s="3" t="s">
        <v>213</v>
      </c>
    </row>
    <row r="77" spans="1:3" ht="16" thickBot="1">
      <c r="A77" s="3" t="s">
        <v>1086</v>
      </c>
      <c r="B77" s="3" t="s">
        <v>1087</v>
      </c>
      <c r="C77" s="3" t="s">
        <v>212</v>
      </c>
    </row>
    <row r="78" spans="1:3" ht="16" thickBot="1">
      <c r="A78" s="3" t="s">
        <v>1086</v>
      </c>
      <c r="B78" s="3" t="s">
        <v>779</v>
      </c>
      <c r="C78" s="3" t="s">
        <v>88</v>
      </c>
    </row>
    <row r="79" spans="1:3" ht="16" thickBot="1">
      <c r="A79" s="3" t="s">
        <v>1086</v>
      </c>
      <c r="B79" s="3" t="s">
        <v>779</v>
      </c>
      <c r="C79" s="3" t="s">
        <v>214</v>
      </c>
    </row>
    <row r="80" spans="1:3" ht="16" thickBot="1">
      <c r="A80" s="3" t="s">
        <v>1086</v>
      </c>
      <c r="B80" s="3" t="s">
        <v>779</v>
      </c>
      <c r="C80" s="3" t="s">
        <v>208</v>
      </c>
    </row>
    <row r="81" spans="1:3" ht="16" thickBot="1">
      <c r="A81" s="3" t="s">
        <v>1086</v>
      </c>
      <c r="B81" s="3" t="s">
        <v>779</v>
      </c>
      <c r="C81" s="3" t="s">
        <v>210</v>
      </c>
    </row>
    <row r="82" spans="1:3" ht="16" thickBot="1">
      <c r="A82" s="3" t="s">
        <v>1086</v>
      </c>
      <c r="B82" s="3" t="s">
        <v>779</v>
      </c>
      <c r="C82" s="3" t="s">
        <v>212</v>
      </c>
    </row>
    <row r="83" spans="1:3" ht="16" thickBot="1">
      <c r="A83" s="3" t="s">
        <v>1086</v>
      </c>
      <c r="B83" s="3" t="s">
        <v>786</v>
      </c>
      <c r="C83" s="3" t="s">
        <v>211</v>
      </c>
    </row>
    <row r="84" spans="1:3" ht="16" thickBot="1">
      <c r="A84" s="3" t="s">
        <v>1086</v>
      </c>
      <c r="B84" s="3" t="s">
        <v>786</v>
      </c>
      <c r="C84" s="3" t="s">
        <v>88</v>
      </c>
    </row>
    <row r="85" spans="1:3" ht="16" thickBot="1">
      <c r="A85" s="3" t="s">
        <v>1086</v>
      </c>
      <c r="B85" s="3" t="s">
        <v>786</v>
      </c>
      <c r="C85" s="3" t="s">
        <v>214</v>
      </c>
    </row>
    <row r="86" spans="1:3" ht="16" thickBot="1">
      <c r="A86" s="3" t="s">
        <v>1086</v>
      </c>
      <c r="B86" s="3" t="s">
        <v>786</v>
      </c>
      <c r="C86" s="3" t="s">
        <v>75</v>
      </c>
    </row>
    <row r="87" spans="1:3" ht="16" thickBot="1">
      <c r="A87" s="3" t="s">
        <v>1086</v>
      </c>
      <c r="B87" s="3" t="s">
        <v>786</v>
      </c>
      <c r="C87" s="3" t="s">
        <v>210</v>
      </c>
    </row>
    <row r="88" spans="1:3" ht="16" thickBot="1">
      <c r="A88" s="3" t="s">
        <v>1086</v>
      </c>
      <c r="B88" s="3" t="s">
        <v>786</v>
      </c>
      <c r="C88" s="3" t="s">
        <v>208</v>
      </c>
    </row>
    <row r="89" spans="1:3" ht="16" thickBot="1">
      <c r="A89" s="3" t="s">
        <v>1086</v>
      </c>
      <c r="B89" s="3" t="s">
        <v>786</v>
      </c>
      <c r="C89" s="3" t="s">
        <v>212</v>
      </c>
    </row>
    <row r="90" spans="1:3" ht="16" thickBot="1">
      <c r="A90" s="3" t="s">
        <v>1086</v>
      </c>
      <c r="B90" s="3" t="s">
        <v>822</v>
      </c>
      <c r="C90" s="3" t="s">
        <v>210</v>
      </c>
    </row>
    <row r="91" spans="1:3" ht="16" thickBot="1">
      <c r="A91" s="3" t="s">
        <v>1086</v>
      </c>
      <c r="B91" s="3" t="s">
        <v>822</v>
      </c>
      <c r="C91" s="3" t="s">
        <v>208</v>
      </c>
    </row>
    <row r="92" spans="1:3" ht="16" thickBot="1">
      <c r="A92" s="3" t="s">
        <v>1086</v>
      </c>
      <c r="B92" s="3" t="s">
        <v>822</v>
      </c>
      <c r="C92" s="3" t="s">
        <v>214</v>
      </c>
    </row>
    <row r="93" spans="1:3" ht="16" thickBot="1">
      <c r="A93" s="3" t="s">
        <v>1086</v>
      </c>
      <c r="B93" s="3" t="s">
        <v>822</v>
      </c>
      <c r="C93" s="3" t="s">
        <v>75</v>
      </c>
    </row>
    <row r="94" spans="1:3" ht="16" thickBot="1">
      <c r="A94" s="3" t="s">
        <v>1086</v>
      </c>
      <c r="B94" s="3" t="s">
        <v>822</v>
      </c>
      <c r="C94" s="3" t="s">
        <v>212</v>
      </c>
    </row>
    <row r="95" spans="1:3" ht="16" thickBot="1">
      <c r="A95" s="3" t="s">
        <v>1086</v>
      </c>
      <c r="B95" s="3" t="s">
        <v>822</v>
      </c>
      <c r="C95" s="3" t="s">
        <v>88</v>
      </c>
    </row>
    <row r="96" spans="1:3" ht="16" thickBot="1">
      <c r="A96" s="3" t="s">
        <v>1086</v>
      </c>
      <c r="B96" s="3" t="s">
        <v>835</v>
      </c>
      <c r="C96" s="3" t="s">
        <v>208</v>
      </c>
    </row>
    <row r="97" spans="1:3" ht="16" thickBot="1">
      <c r="A97" s="3" t="s">
        <v>1086</v>
      </c>
      <c r="B97" s="3" t="s">
        <v>835</v>
      </c>
      <c r="C97" s="3" t="s">
        <v>210</v>
      </c>
    </row>
    <row r="98" spans="1:3" ht="16" thickBot="1">
      <c r="A98" s="3" t="s">
        <v>1086</v>
      </c>
      <c r="B98" s="3" t="s">
        <v>835</v>
      </c>
      <c r="C98" s="3" t="s">
        <v>75</v>
      </c>
    </row>
    <row r="99" spans="1:3" ht="16" thickBot="1">
      <c r="A99" s="3" t="s">
        <v>1086</v>
      </c>
      <c r="B99" s="3" t="s">
        <v>835</v>
      </c>
      <c r="C99" s="3" t="s">
        <v>213</v>
      </c>
    </row>
    <row r="100" spans="1:3" ht="16" thickBot="1">
      <c r="A100" s="3" t="s">
        <v>1086</v>
      </c>
      <c r="B100" s="3" t="s">
        <v>835</v>
      </c>
      <c r="C100" s="3" t="s">
        <v>214</v>
      </c>
    </row>
    <row r="101" spans="1:3" ht="16" thickBot="1">
      <c r="A101" s="3" t="s">
        <v>1086</v>
      </c>
      <c r="B101" s="3" t="s">
        <v>835</v>
      </c>
      <c r="C101" s="3" t="s">
        <v>211</v>
      </c>
    </row>
    <row r="102" spans="1:3" ht="16" thickBot="1">
      <c r="A102" s="3" t="s">
        <v>1086</v>
      </c>
      <c r="B102" s="3" t="s">
        <v>835</v>
      </c>
      <c r="C102" s="3" t="s">
        <v>212</v>
      </c>
    </row>
    <row r="103" spans="1:3" ht="16" thickBot="1">
      <c r="A103" s="3" t="s">
        <v>1086</v>
      </c>
      <c r="B103" s="3" t="s">
        <v>835</v>
      </c>
      <c r="C103" s="3" t="s">
        <v>88</v>
      </c>
    </row>
    <row r="104" spans="1:3" ht="16" thickBot="1">
      <c r="A104" s="3" t="s">
        <v>1086</v>
      </c>
      <c r="B104" s="3" t="s">
        <v>803</v>
      </c>
      <c r="C104" s="3" t="s">
        <v>211</v>
      </c>
    </row>
    <row r="105" spans="1:3" ht="16" thickBot="1">
      <c r="A105" s="3" t="s">
        <v>1086</v>
      </c>
      <c r="B105" s="3" t="s">
        <v>803</v>
      </c>
      <c r="C105" s="3" t="s">
        <v>88</v>
      </c>
    </row>
    <row r="106" spans="1:3" ht="16" thickBot="1">
      <c r="A106" s="3" t="s">
        <v>1086</v>
      </c>
      <c r="B106" s="3" t="s">
        <v>803</v>
      </c>
      <c r="C106" s="3" t="s">
        <v>210</v>
      </c>
    </row>
    <row r="107" spans="1:3" ht="16" thickBot="1">
      <c r="A107" s="3" t="s">
        <v>1086</v>
      </c>
      <c r="B107" s="3" t="s">
        <v>803</v>
      </c>
      <c r="C107" s="3" t="s">
        <v>75</v>
      </c>
    </row>
    <row r="108" spans="1:3" ht="16" thickBot="1">
      <c r="A108" s="3" t="s">
        <v>1086</v>
      </c>
      <c r="B108" s="3" t="s">
        <v>803</v>
      </c>
      <c r="C108" s="3" t="s">
        <v>208</v>
      </c>
    </row>
    <row r="109" spans="1:3" ht="16" thickBot="1">
      <c r="A109" s="3" t="s">
        <v>1086</v>
      </c>
      <c r="B109" s="3" t="s">
        <v>803</v>
      </c>
      <c r="C109" s="3" t="s">
        <v>214</v>
      </c>
    </row>
    <row r="110" spans="1:3" ht="16" thickBot="1">
      <c r="A110" s="3" t="s">
        <v>1086</v>
      </c>
      <c r="B110" s="3" t="s">
        <v>803</v>
      </c>
      <c r="C110" s="3" t="s">
        <v>212</v>
      </c>
    </row>
    <row r="111" spans="1:3" ht="16" thickBot="1">
      <c r="A111" s="3" t="s">
        <v>1086</v>
      </c>
      <c r="B111" s="3" t="s">
        <v>807</v>
      </c>
      <c r="C111" s="3" t="s">
        <v>210</v>
      </c>
    </row>
    <row r="112" spans="1:3" ht="16" thickBot="1">
      <c r="A112" s="3" t="s">
        <v>1086</v>
      </c>
      <c r="B112" s="3" t="s">
        <v>807</v>
      </c>
      <c r="C112" s="3" t="s">
        <v>208</v>
      </c>
    </row>
    <row r="113" spans="1:3" ht="16" thickBot="1">
      <c r="A113" s="3" t="s">
        <v>1086</v>
      </c>
      <c r="B113" s="3" t="s">
        <v>807</v>
      </c>
      <c r="C113" s="3" t="s">
        <v>214</v>
      </c>
    </row>
    <row r="114" spans="1:3" ht="16" thickBot="1">
      <c r="A114" s="3" t="s">
        <v>1086</v>
      </c>
      <c r="B114" s="3" t="s">
        <v>807</v>
      </c>
      <c r="C114" s="3" t="s">
        <v>75</v>
      </c>
    </row>
    <row r="115" spans="1:3" ht="16" thickBot="1">
      <c r="A115" s="3" t="s">
        <v>1086</v>
      </c>
      <c r="B115" s="3" t="s">
        <v>807</v>
      </c>
      <c r="C115" s="3" t="s">
        <v>213</v>
      </c>
    </row>
    <row r="116" spans="1:3" ht="16" thickBot="1">
      <c r="A116" s="3" t="s">
        <v>1086</v>
      </c>
      <c r="B116" s="3" t="s">
        <v>807</v>
      </c>
      <c r="C116" s="3" t="s">
        <v>212</v>
      </c>
    </row>
    <row r="117" spans="1:3" ht="16" thickBot="1">
      <c r="A117" s="3" t="s">
        <v>1086</v>
      </c>
      <c r="B117" s="3" t="s">
        <v>807</v>
      </c>
      <c r="C117" s="3" t="s">
        <v>211</v>
      </c>
    </row>
    <row r="118" spans="1:3" ht="16" thickBot="1">
      <c r="A118" s="3" t="s">
        <v>1086</v>
      </c>
      <c r="B118" s="3" t="s">
        <v>807</v>
      </c>
      <c r="C118" s="3" t="s">
        <v>88</v>
      </c>
    </row>
    <row r="119" spans="1:3" ht="16" thickBot="1">
      <c r="A119" s="3" t="s">
        <v>1086</v>
      </c>
      <c r="B119" s="3" t="s">
        <v>1088</v>
      </c>
      <c r="C119" s="3" t="s">
        <v>211</v>
      </c>
    </row>
    <row r="120" spans="1:3" ht="16" thickBot="1">
      <c r="A120" s="3" t="s">
        <v>1086</v>
      </c>
      <c r="B120" s="3" t="s">
        <v>1088</v>
      </c>
      <c r="C120" s="3" t="s">
        <v>214</v>
      </c>
    </row>
    <row r="121" spans="1:3" ht="16" thickBot="1">
      <c r="A121" s="3" t="s">
        <v>1086</v>
      </c>
      <c r="B121" s="3" t="s">
        <v>1088</v>
      </c>
      <c r="C121" s="3" t="s">
        <v>88</v>
      </c>
    </row>
    <row r="122" spans="1:3" ht="16" thickBot="1">
      <c r="A122" s="3" t="s">
        <v>1086</v>
      </c>
      <c r="B122" s="3" t="s">
        <v>1088</v>
      </c>
      <c r="C122" s="3" t="s">
        <v>75</v>
      </c>
    </row>
    <row r="123" spans="1:3" ht="16" thickBot="1">
      <c r="A123" s="3" t="s">
        <v>1086</v>
      </c>
      <c r="B123" s="3" t="s">
        <v>1088</v>
      </c>
      <c r="C123" s="3" t="s">
        <v>210</v>
      </c>
    </row>
    <row r="124" spans="1:3" ht="16" thickBot="1">
      <c r="A124" s="3" t="s">
        <v>1086</v>
      </c>
      <c r="B124" s="3" t="s">
        <v>1088</v>
      </c>
      <c r="C124" s="3" t="s">
        <v>208</v>
      </c>
    </row>
    <row r="125" spans="1:3" ht="16" thickBot="1">
      <c r="A125" s="3" t="s">
        <v>1086</v>
      </c>
      <c r="B125" s="3" t="s">
        <v>1088</v>
      </c>
      <c r="C125" s="3" t="s">
        <v>212</v>
      </c>
    </row>
    <row r="126" spans="1:3" ht="16" thickBot="1">
      <c r="A126" s="3" t="s">
        <v>1086</v>
      </c>
      <c r="B126" s="3" t="s">
        <v>1089</v>
      </c>
      <c r="C126" s="3" t="s">
        <v>210</v>
      </c>
    </row>
    <row r="127" spans="1:3" ht="16" thickBot="1">
      <c r="A127" s="3" t="s">
        <v>1086</v>
      </c>
      <c r="B127" s="3" t="s">
        <v>1089</v>
      </c>
      <c r="C127" s="3" t="s">
        <v>208</v>
      </c>
    </row>
    <row r="128" spans="1:3" ht="16" thickBot="1">
      <c r="A128" s="3" t="s">
        <v>1086</v>
      </c>
      <c r="B128" s="3" t="s">
        <v>1089</v>
      </c>
      <c r="C128" s="3" t="s">
        <v>212</v>
      </c>
    </row>
    <row r="129" spans="1:3" ht="16" thickBot="1">
      <c r="A129" s="3" t="s">
        <v>1086</v>
      </c>
      <c r="B129" s="3" t="s">
        <v>1089</v>
      </c>
      <c r="C129" s="3" t="s">
        <v>88</v>
      </c>
    </row>
    <row r="130" spans="1:3" ht="16" thickBot="1">
      <c r="A130" s="3" t="s">
        <v>1086</v>
      </c>
      <c r="B130" s="3" t="s">
        <v>1089</v>
      </c>
      <c r="C130" s="3" t="s">
        <v>211</v>
      </c>
    </row>
    <row r="131" spans="1:3" ht="16" thickBot="1">
      <c r="A131" s="3" t="s">
        <v>1086</v>
      </c>
      <c r="B131" s="3" t="s">
        <v>1090</v>
      </c>
      <c r="C131" s="3" t="s">
        <v>208</v>
      </c>
    </row>
    <row r="132" spans="1:3" ht="16" thickBot="1">
      <c r="A132" s="3" t="s">
        <v>1086</v>
      </c>
      <c r="B132" s="3" t="s">
        <v>1090</v>
      </c>
      <c r="C132" s="3" t="s">
        <v>88</v>
      </c>
    </row>
    <row r="133" spans="1:3" ht="16" thickBot="1">
      <c r="A133" s="3" t="s">
        <v>1086</v>
      </c>
      <c r="B133" s="3" t="s">
        <v>1090</v>
      </c>
      <c r="C133" s="3" t="s">
        <v>210</v>
      </c>
    </row>
    <row r="134" spans="1:3" ht="16" thickBot="1">
      <c r="A134" s="3" t="s">
        <v>1086</v>
      </c>
      <c r="B134" s="3" t="s">
        <v>1090</v>
      </c>
      <c r="C134" s="3" t="s">
        <v>211</v>
      </c>
    </row>
    <row r="135" spans="1:3" ht="16" thickBot="1">
      <c r="A135" s="3" t="s">
        <v>1086</v>
      </c>
      <c r="B135" s="3" t="s">
        <v>1090</v>
      </c>
      <c r="C135" s="3" t="s">
        <v>212</v>
      </c>
    </row>
    <row r="136" spans="1:3" ht="16" thickBot="1">
      <c r="A136" s="3" t="s">
        <v>1086</v>
      </c>
      <c r="B136" s="3" t="s">
        <v>847</v>
      </c>
      <c r="C136" s="3" t="s">
        <v>208</v>
      </c>
    </row>
    <row r="137" spans="1:3" ht="16" thickBot="1">
      <c r="A137" s="3" t="s">
        <v>1086</v>
      </c>
      <c r="B137" s="3" t="s">
        <v>847</v>
      </c>
      <c r="C137" s="3" t="s">
        <v>88</v>
      </c>
    </row>
    <row r="138" spans="1:3" ht="16" thickBot="1">
      <c r="A138" s="3" t="s">
        <v>1086</v>
      </c>
      <c r="B138" s="3" t="s">
        <v>847</v>
      </c>
      <c r="C138" s="3" t="s">
        <v>211</v>
      </c>
    </row>
    <row r="139" spans="1:3" ht="16" thickBot="1">
      <c r="A139" s="3" t="s">
        <v>1086</v>
      </c>
      <c r="B139" s="3" t="s">
        <v>847</v>
      </c>
      <c r="C139" s="3" t="s">
        <v>210</v>
      </c>
    </row>
    <row r="140" spans="1:3" ht="16" thickBot="1">
      <c r="A140" s="3" t="s">
        <v>1086</v>
      </c>
      <c r="B140" s="3" t="s">
        <v>847</v>
      </c>
      <c r="C140" s="3" t="s">
        <v>212</v>
      </c>
    </row>
    <row r="141" spans="1:3" ht="16" thickBot="1">
      <c r="A141" s="3" t="s">
        <v>1091</v>
      </c>
      <c r="B141" s="3" t="s">
        <v>812</v>
      </c>
      <c r="C141" s="3" t="s">
        <v>210</v>
      </c>
    </row>
    <row r="142" spans="1:3" ht="16" thickBot="1">
      <c r="A142" s="3" t="s">
        <v>1091</v>
      </c>
      <c r="B142" s="3" t="s">
        <v>812</v>
      </c>
      <c r="C142" s="3" t="s">
        <v>208</v>
      </c>
    </row>
    <row r="143" spans="1:3" ht="16" thickBot="1">
      <c r="A143" s="3" t="s">
        <v>1091</v>
      </c>
      <c r="B143" s="3" t="s">
        <v>812</v>
      </c>
      <c r="C143" s="3" t="s">
        <v>212</v>
      </c>
    </row>
    <row r="144" spans="1:3" ht="16" thickBot="1">
      <c r="A144" s="3" t="s">
        <v>1091</v>
      </c>
      <c r="B144" s="3" t="s">
        <v>812</v>
      </c>
      <c r="C144" s="3" t="s">
        <v>214</v>
      </c>
    </row>
    <row r="145" spans="1:3" ht="16" thickBot="1">
      <c r="A145" s="3" t="s">
        <v>1091</v>
      </c>
      <c r="B145" s="3" t="s">
        <v>812</v>
      </c>
      <c r="C145" s="3" t="s">
        <v>75</v>
      </c>
    </row>
    <row r="146" spans="1:3" ht="16" thickBot="1">
      <c r="A146" s="3" t="s">
        <v>1091</v>
      </c>
      <c r="B146" s="3" t="s">
        <v>812</v>
      </c>
      <c r="C146" s="3" t="s">
        <v>213</v>
      </c>
    </row>
    <row r="147" spans="1:3" ht="16" thickBot="1">
      <c r="A147" s="3" t="s">
        <v>1091</v>
      </c>
      <c r="B147" s="3" t="s">
        <v>812</v>
      </c>
      <c r="C147" s="3" t="s">
        <v>211</v>
      </c>
    </row>
    <row r="148" spans="1:3" ht="16" thickBot="1">
      <c r="A148" s="3" t="s">
        <v>1091</v>
      </c>
      <c r="B148" s="3" t="s">
        <v>812</v>
      </c>
      <c r="C148" s="3" t="s">
        <v>88</v>
      </c>
    </row>
    <row r="149" spans="1:3" ht="16" thickBot="1">
      <c r="A149" s="3" t="s">
        <v>1091</v>
      </c>
      <c r="B149" s="3" t="s">
        <v>824</v>
      </c>
      <c r="C149" s="3" t="s">
        <v>214</v>
      </c>
    </row>
    <row r="150" spans="1:3" ht="16" thickBot="1">
      <c r="A150" s="3" t="s">
        <v>1091</v>
      </c>
      <c r="B150" s="3" t="s">
        <v>824</v>
      </c>
      <c r="C150" s="3" t="s">
        <v>213</v>
      </c>
    </row>
    <row r="151" spans="1:3" ht="16" thickBot="1">
      <c r="A151" s="3" t="s">
        <v>1091</v>
      </c>
      <c r="B151" s="3" t="s">
        <v>824</v>
      </c>
      <c r="C151" s="3" t="s">
        <v>211</v>
      </c>
    </row>
    <row r="152" spans="1:3" ht="16" thickBot="1">
      <c r="A152" s="3" t="s">
        <v>1091</v>
      </c>
      <c r="B152" s="3" t="s">
        <v>824</v>
      </c>
      <c r="C152" s="3" t="s">
        <v>88</v>
      </c>
    </row>
    <row r="153" spans="1:3" ht="16" thickBot="1">
      <c r="A153" s="3" t="s">
        <v>1091</v>
      </c>
      <c r="B153" s="3" t="s">
        <v>824</v>
      </c>
      <c r="C153" s="3" t="s">
        <v>208</v>
      </c>
    </row>
    <row r="154" spans="1:3" ht="16" thickBot="1">
      <c r="A154" s="3" t="s">
        <v>1091</v>
      </c>
      <c r="B154" s="3" t="s">
        <v>824</v>
      </c>
      <c r="C154" s="3" t="s">
        <v>75</v>
      </c>
    </row>
    <row r="155" spans="1:3" ht="16" thickBot="1">
      <c r="A155" s="3" t="s">
        <v>1091</v>
      </c>
      <c r="B155" s="3" t="s">
        <v>824</v>
      </c>
      <c r="C155" s="3" t="s">
        <v>210</v>
      </c>
    </row>
    <row r="156" spans="1:3" ht="16" thickBot="1">
      <c r="A156" s="3" t="s">
        <v>1091</v>
      </c>
      <c r="B156" s="3" t="s">
        <v>824</v>
      </c>
      <c r="C156" s="3" t="s">
        <v>212</v>
      </c>
    </row>
    <row r="157" spans="1:3" ht="16" thickBot="1">
      <c r="A157" s="3" t="s">
        <v>1091</v>
      </c>
      <c r="B157" s="3" t="s">
        <v>782</v>
      </c>
      <c r="C157" s="3" t="s">
        <v>208</v>
      </c>
    </row>
    <row r="158" spans="1:3" ht="16" thickBot="1">
      <c r="A158" s="3" t="s">
        <v>1091</v>
      </c>
      <c r="B158" s="3" t="s">
        <v>782</v>
      </c>
      <c r="C158" s="3" t="s">
        <v>88</v>
      </c>
    </row>
    <row r="159" spans="1:3" ht="16" thickBot="1">
      <c r="A159" s="3" t="s">
        <v>1091</v>
      </c>
      <c r="B159" s="3" t="s">
        <v>782</v>
      </c>
      <c r="C159" s="3" t="s">
        <v>210</v>
      </c>
    </row>
    <row r="160" spans="1:3" ht="16" thickBot="1">
      <c r="A160" s="3" t="s">
        <v>1091</v>
      </c>
      <c r="B160" s="3" t="s">
        <v>782</v>
      </c>
      <c r="C160" s="3" t="s">
        <v>211</v>
      </c>
    </row>
    <row r="161" spans="1:3" ht="16" thickBot="1">
      <c r="A161" s="3" t="s">
        <v>1091</v>
      </c>
      <c r="B161" s="3" t="s">
        <v>784</v>
      </c>
      <c r="C161" s="3" t="s">
        <v>208</v>
      </c>
    </row>
    <row r="162" spans="1:3" ht="16" thickBot="1">
      <c r="A162" s="3" t="s">
        <v>1091</v>
      </c>
      <c r="B162" s="3" t="s">
        <v>784</v>
      </c>
      <c r="C162" s="3" t="s">
        <v>210</v>
      </c>
    </row>
    <row r="163" spans="1:3" ht="16" thickBot="1">
      <c r="A163" s="3" t="s">
        <v>1091</v>
      </c>
      <c r="B163" s="3" t="s">
        <v>784</v>
      </c>
      <c r="C163" s="3" t="s">
        <v>211</v>
      </c>
    </row>
    <row r="164" spans="1:3" ht="16" thickBot="1">
      <c r="A164" s="3" t="s">
        <v>1091</v>
      </c>
      <c r="B164" s="3" t="s">
        <v>784</v>
      </c>
      <c r="C164" s="3" t="s">
        <v>88</v>
      </c>
    </row>
    <row r="165" spans="1:3" ht="16" thickBot="1">
      <c r="A165" s="3" t="s">
        <v>1091</v>
      </c>
      <c r="B165" s="3" t="s">
        <v>840</v>
      </c>
      <c r="C165" s="3" t="s">
        <v>88</v>
      </c>
    </row>
    <row r="166" spans="1:3" ht="16" thickBot="1">
      <c r="A166" s="3" t="s">
        <v>1091</v>
      </c>
      <c r="B166" s="3" t="s">
        <v>840</v>
      </c>
      <c r="C166" s="3" t="s">
        <v>208</v>
      </c>
    </row>
    <row r="167" spans="1:3" ht="16" thickBot="1">
      <c r="A167" s="3" t="s">
        <v>1091</v>
      </c>
      <c r="B167" s="3" t="s">
        <v>840</v>
      </c>
      <c r="C167" s="3" t="s">
        <v>210</v>
      </c>
    </row>
    <row r="168" spans="1:3" ht="16" thickBot="1">
      <c r="A168" s="3" t="s">
        <v>1091</v>
      </c>
      <c r="B168" s="3" t="s">
        <v>840</v>
      </c>
      <c r="C168" s="3" t="s">
        <v>211</v>
      </c>
    </row>
    <row r="169" spans="1:3" ht="16" thickBot="1">
      <c r="A169" s="3" t="s">
        <v>1091</v>
      </c>
      <c r="B169" s="3" t="s">
        <v>775</v>
      </c>
      <c r="C169" s="3" t="s">
        <v>208</v>
      </c>
    </row>
    <row r="170" spans="1:3" ht="16" thickBot="1">
      <c r="A170" s="3" t="s">
        <v>1091</v>
      </c>
      <c r="B170" s="3" t="s">
        <v>775</v>
      </c>
      <c r="C170" s="3" t="s">
        <v>210</v>
      </c>
    </row>
    <row r="171" spans="1:3" ht="16" thickBot="1">
      <c r="A171" s="3" t="s">
        <v>1091</v>
      </c>
      <c r="B171" s="3" t="s">
        <v>790</v>
      </c>
      <c r="C171" s="3" t="s">
        <v>208</v>
      </c>
    </row>
    <row r="172" spans="1:3" ht="16" thickBot="1">
      <c r="A172" s="3" t="s">
        <v>1091</v>
      </c>
      <c r="B172" s="3" t="s">
        <v>790</v>
      </c>
      <c r="C172" s="3" t="s">
        <v>210</v>
      </c>
    </row>
    <row r="173" spans="1:3" ht="16" thickBot="1">
      <c r="A173" s="3" t="s">
        <v>1091</v>
      </c>
      <c r="B173" s="3" t="s">
        <v>790</v>
      </c>
      <c r="C173" s="3" t="s">
        <v>88</v>
      </c>
    </row>
    <row r="174" spans="1:3" ht="16" thickBot="1">
      <c r="A174" s="3" t="s">
        <v>1091</v>
      </c>
      <c r="B174" s="3" t="s">
        <v>1092</v>
      </c>
      <c r="C174" s="3" t="s">
        <v>88</v>
      </c>
    </row>
    <row r="175" spans="1:3" ht="16" thickBot="1">
      <c r="A175" s="3" t="s">
        <v>1091</v>
      </c>
      <c r="B175" s="3" t="s">
        <v>1092</v>
      </c>
      <c r="C175" s="3" t="s">
        <v>208</v>
      </c>
    </row>
    <row r="176" spans="1:3" ht="16" thickBot="1">
      <c r="A176" s="3" t="s">
        <v>1091</v>
      </c>
      <c r="B176" s="3" t="s">
        <v>1092</v>
      </c>
      <c r="C176" s="3" t="s">
        <v>210</v>
      </c>
    </row>
    <row r="177" spans="1:3" ht="16" thickBot="1">
      <c r="A177" s="3" t="s">
        <v>1091</v>
      </c>
      <c r="B177" s="3" t="s">
        <v>801</v>
      </c>
      <c r="C177" s="3" t="s">
        <v>208</v>
      </c>
    </row>
    <row r="178" spans="1:3" ht="16" thickBot="1">
      <c r="A178" s="3" t="s">
        <v>1091</v>
      </c>
      <c r="B178" s="3" t="s">
        <v>801</v>
      </c>
      <c r="C178" s="3" t="s">
        <v>210</v>
      </c>
    </row>
    <row r="179" spans="1:3" ht="16" thickBot="1">
      <c r="A179" s="3" t="s">
        <v>1091</v>
      </c>
      <c r="B179" s="3" t="s">
        <v>801</v>
      </c>
      <c r="C179" s="3" t="s">
        <v>211</v>
      </c>
    </row>
    <row r="180" spans="1:3" ht="16" thickBot="1">
      <c r="A180" s="3" t="s">
        <v>1091</v>
      </c>
      <c r="B180" s="3" t="s">
        <v>801</v>
      </c>
      <c r="C180" s="3" t="s">
        <v>88</v>
      </c>
    </row>
    <row r="181" spans="1:3" ht="16" thickBot="1">
      <c r="A181" s="3" t="s">
        <v>1091</v>
      </c>
      <c r="B181" s="3" t="s">
        <v>801</v>
      </c>
      <c r="C181" s="3" t="s">
        <v>212</v>
      </c>
    </row>
    <row r="182" spans="1:3" ht="16" thickBot="1">
      <c r="A182" s="3" t="s">
        <v>1091</v>
      </c>
      <c r="B182" s="3" t="s">
        <v>1093</v>
      </c>
      <c r="C182" s="3" t="s">
        <v>208</v>
      </c>
    </row>
    <row r="183" spans="1:3" ht="16" thickBot="1">
      <c r="A183" s="3" t="s">
        <v>1091</v>
      </c>
      <c r="B183" s="3" t="s">
        <v>1093</v>
      </c>
      <c r="C183" s="3" t="s">
        <v>210</v>
      </c>
    </row>
    <row r="184" spans="1:3" ht="16" thickBot="1">
      <c r="A184" s="3" t="s">
        <v>1091</v>
      </c>
      <c r="B184" s="3" t="s">
        <v>843</v>
      </c>
      <c r="C184" s="3" t="s">
        <v>208</v>
      </c>
    </row>
    <row r="185" spans="1:3" ht="16" thickBot="1">
      <c r="A185" s="3" t="s">
        <v>1091</v>
      </c>
      <c r="B185" s="3" t="s">
        <v>843</v>
      </c>
      <c r="C185" s="3" t="s">
        <v>210</v>
      </c>
    </row>
    <row r="186" spans="1:3" ht="16" thickBot="1">
      <c r="A186" s="3" t="s">
        <v>1091</v>
      </c>
      <c r="B186" s="3" t="s">
        <v>843</v>
      </c>
      <c r="C186" s="3" t="s">
        <v>88</v>
      </c>
    </row>
    <row r="187" spans="1:3" ht="16" thickBot="1">
      <c r="A187" s="3" t="s">
        <v>1091</v>
      </c>
      <c r="B187" s="3" t="s">
        <v>843</v>
      </c>
      <c r="C187" s="3" t="s">
        <v>211</v>
      </c>
    </row>
    <row r="188" spans="1:3" ht="16" thickBot="1">
      <c r="A188" s="3" t="s">
        <v>1094</v>
      </c>
      <c r="B188" s="3" t="s">
        <v>770</v>
      </c>
      <c r="C188" s="3" t="s">
        <v>88</v>
      </c>
    </row>
    <row r="189" spans="1:3" ht="16" thickBot="1">
      <c r="A189" s="3" t="s">
        <v>1094</v>
      </c>
      <c r="B189" s="3" t="s">
        <v>770</v>
      </c>
      <c r="C189" s="3" t="s">
        <v>208</v>
      </c>
    </row>
    <row r="190" spans="1:3" ht="16" thickBot="1">
      <c r="A190" s="3" t="s">
        <v>1094</v>
      </c>
      <c r="B190" s="3" t="s">
        <v>770</v>
      </c>
      <c r="C190" s="3" t="s">
        <v>210</v>
      </c>
    </row>
    <row r="191" spans="1:3" ht="16" thickBot="1">
      <c r="A191" s="3" t="s">
        <v>1094</v>
      </c>
      <c r="B191" s="3" t="s">
        <v>770</v>
      </c>
      <c r="C191" s="3" t="s">
        <v>213</v>
      </c>
    </row>
    <row r="192" spans="1:3" ht="16" thickBot="1">
      <c r="A192" s="3" t="s">
        <v>1094</v>
      </c>
      <c r="B192" s="3" t="s">
        <v>770</v>
      </c>
      <c r="C192" s="3" t="s">
        <v>75</v>
      </c>
    </row>
    <row r="193" spans="1:3" ht="16" thickBot="1">
      <c r="A193" s="3" t="s">
        <v>1094</v>
      </c>
      <c r="B193" s="3" t="s">
        <v>770</v>
      </c>
      <c r="C193" s="3" t="s">
        <v>214</v>
      </c>
    </row>
    <row r="194" spans="1:3" ht="16" thickBot="1">
      <c r="A194" s="3" t="s">
        <v>1094</v>
      </c>
      <c r="B194" s="3" t="s">
        <v>799</v>
      </c>
      <c r="C194" s="3" t="s">
        <v>212</v>
      </c>
    </row>
    <row r="195" spans="1:3" ht="16" thickBot="1">
      <c r="A195" s="3" t="s">
        <v>1094</v>
      </c>
      <c r="B195" s="3" t="s">
        <v>799</v>
      </c>
      <c r="C195" s="3" t="s">
        <v>214</v>
      </c>
    </row>
    <row r="196" spans="1:3" ht="16" thickBot="1">
      <c r="A196" s="3" t="s">
        <v>1094</v>
      </c>
      <c r="B196" s="3" t="s">
        <v>799</v>
      </c>
      <c r="C196" s="3" t="s">
        <v>213</v>
      </c>
    </row>
    <row r="197" spans="1:3" ht="16" thickBot="1">
      <c r="A197" s="3" t="s">
        <v>1094</v>
      </c>
      <c r="B197" s="3" t="s">
        <v>799</v>
      </c>
      <c r="C197" s="3" t="s">
        <v>208</v>
      </c>
    </row>
    <row r="198" spans="1:3" ht="16" thickBot="1">
      <c r="A198" s="3" t="s">
        <v>1094</v>
      </c>
      <c r="B198" s="3" t="s">
        <v>799</v>
      </c>
      <c r="C198" s="3" t="s">
        <v>210</v>
      </c>
    </row>
    <row r="199" spans="1:3" ht="16" thickBot="1">
      <c r="A199" s="3" t="s">
        <v>1094</v>
      </c>
      <c r="B199" s="3" t="s">
        <v>799</v>
      </c>
      <c r="C199" s="3" t="s">
        <v>88</v>
      </c>
    </row>
    <row r="200" spans="1:3" ht="16" thickBot="1">
      <c r="A200" s="3" t="s">
        <v>1094</v>
      </c>
      <c r="B200" s="3" t="s">
        <v>820</v>
      </c>
      <c r="C200" s="3" t="s">
        <v>88</v>
      </c>
    </row>
    <row r="201" spans="1:3" ht="16" thickBot="1">
      <c r="A201" s="3" t="s">
        <v>1094</v>
      </c>
      <c r="B201" s="3" t="s">
        <v>820</v>
      </c>
      <c r="C201" s="3" t="s">
        <v>210</v>
      </c>
    </row>
    <row r="202" spans="1:3" ht="16" thickBot="1">
      <c r="A202" s="3" t="s">
        <v>1094</v>
      </c>
      <c r="B202" s="3" t="s">
        <v>820</v>
      </c>
      <c r="C202" s="3" t="s">
        <v>208</v>
      </c>
    </row>
    <row r="203" spans="1:3" ht="16" thickBot="1">
      <c r="A203" s="3" t="s">
        <v>1094</v>
      </c>
      <c r="B203" s="3" t="s">
        <v>820</v>
      </c>
      <c r="C203" s="3" t="s">
        <v>213</v>
      </c>
    </row>
    <row r="204" spans="1:3" ht="16" thickBot="1">
      <c r="A204" s="3" t="s">
        <v>1094</v>
      </c>
      <c r="B204" s="3" t="s">
        <v>820</v>
      </c>
      <c r="C204" s="3" t="s">
        <v>214</v>
      </c>
    </row>
    <row r="205" spans="1:3" ht="16" thickBot="1">
      <c r="A205" s="3" t="s">
        <v>1094</v>
      </c>
      <c r="B205" s="3" t="s">
        <v>820</v>
      </c>
      <c r="C205" s="3" t="s">
        <v>75</v>
      </c>
    </row>
    <row r="206" spans="1:3" ht="16" thickBot="1">
      <c r="A206" s="3" t="s">
        <v>1094</v>
      </c>
      <c r="B206" s="3" t="s">
        <v>820</v>
      </c>
      <c r="C206" s="3" t="s">
        <v>211</v>
      </c>
    </row>
    <row r="207" spans="1:3" ht="16" thickBot="1">
      <c r="A207" s="3" t="s">
        <v>1094</v>
      </c>
      <c r="B207" s="3" t="s">
        <v>831</v>
      </c>
      <c r="C207" s="3" t="s">
        <v>88</v>
      </c>
    </row>
    <row r="208" spans="1:3" ht="16" thickBot="1">
      <c r="A208" s="3" t="s">
        <v>1094</v>
      </c>
      <c r="B208" s="3" t="s">
        <v>831</v>
      </c>
      <c r="C208" s="3" t="s">
        <v>208</v>
      </c>
    </row>
    <row r="209" spans="1:3" ht="16" thickBot="1">
      <c r="A209" s="3" t="s">
        <v>1094</v>
      </c>
      <c r="B209" s="3" t="s">
        <v>831</v>
      </c>
      <c r="C209" s="3" t="s">
        <v>210</v>
      </c>
    </row>
    <row r="210" spans="1:3" ht="16" thickBot="1">
      <c r="A210" s="3" t="s">
        <v>1094</v>
      </c>
      <c r="B210" s="3" t="s">
        <v>831</v>
      </c>
      <c r="C210" s="3" t="s">
        <v>214</v>
      </c>
    </row>
    <row r="211" spans="1:3" ht="16" thickBot="1">
      <c r="A211" s="3" t="s">
        <v>1094</v>
      </c>
      <c r="B211" s="3" t="s">
        <v>831</v>
      </c>
      <c r="C211" s="3" t="s">
        <v>213</v>
      </c>
    </row>
    <row r="212" spans="1:3" ht="16" thickBot="1">
      <c r="A212" s="3" t="s">
        <v>1094</v>
      </c>
      <c r="B212" s="3" t="s">
        <v>831</v>
      </c>
      <c r="C212" s="3" t="s">
        <v>75</v>
      </c>
    </row>
    <row r="213" spans="1:3" ht="16" thickBot="1">
      <c r="A213" s="3" t="s">
        <v>1094</v>
      </c>
      <c r="B213" s="3" t="s">
        <v>831</v>
      </c>
      <c r="C213" s="3" t="s">
        <v>212</v>
      </c>
    </row>
    <row r="214" spans="1:3" ht="16" thickBot="1">
      <c r="A214" s="3" t="s">
        <v>1094</v>
      </c>
      <c r="B214" s="3" t="s">
        <v>833</v>
      </c>
      <c r="C214" s="3" t="s">
        <v>88</v>
      </c>
    </row>
    <row r="215" spans="1:3" ht="16" thickBot="1">
      <c r="A215" s="3" t="s">
        <v>1094</v>
      </c>
      <c r="B215" s="3" t="s">
        <v>833</v>
      </c>
      <c r="C215" s="3" t="s">
        <v>212</v>
      </c>
    </row>
    <row r="216" spans="1:3" ht="16" thickBot="1">
      <c r="A216" s="3" t="s">
        <v>1094</v>
      </c>
      <c r="B216" s="3" t="s">
        <v>833</v>
      </c>
      <c r="C216" s="3" t="s">
        <v>210</v>
      </c>
    </row>
    <row r="217" spans="1:3" ht="16" thickBot="1">
      <c r="A217" s="3" t="s">
        <v>1094</v>
      </c>
      <c r="B217" s="3" t="s">
        <v>833</v>
      </c>
      <c r="C217" s="3" t="s">
        <v>214</v>
      </c>
    </row>
    <row r="218" spans="1:3" ht="16" thickBot="1">
      <c r="A218" s="3" t="s">
        <v>1094</v>
      </c>
      <c r="B218" s="3" t="s">
        <v>833</v>
      </c>
      <c r="C218" s="3" t="s">
        <v>213</v>
      </c>
    </row>
    <row r="219" spans="1:3" ht="16" thickBot="1">
      <c r="A219" s="3" t="s">
        <v>1094</v>
      </c>
      <c r="B219" s="3" t="s">
        <v>833</v>
      </c>
      <c r="C219" s="3" t="s">
        <v>75</v>
      </c>
    </row>
    <row r="220" spans="1:3" ht="16" thickBot="1">
      <c r="A220" s="3" t="s">
        <v>1094</v>
      </c>
      <c r="B220" s="3" t="s">
        <v>833</v>
      </c>
      <c r="C220" s="3" t="s">
        <v>208</v>
      </c>
    </row>
    <row r="221" spans="1:3" ht="16" thickBot="1">
      <c r="A221" s="3" t="s">
        <v>1094</v>
      </c>
      <c r="B221" s="3" t="s">
        <v>1095</v>
      </c>
      <c r="C221" s="3" t="s">
        <v>88</v>
      </c>
    </row>
    <row r="222" spans="1:3" ht="16" thickBot="1">
      <c r="A222" s="3" t="s">
        <v>1094</v>
      </c>
      <c r="B222" s="3" t="s">
        <v>1095</v>
      </c>
      <c r="C222" s="3" t="s">
        <v>210</v>
      </c>
    </row>
    <row r="223" spans="1:3" ht="16" thickBot="1">
      <c r="A223" s="3" t="s">
        <v>1094</v>
      </c>
      <c r="B223" s="3" t="s">
        <v>1095</v>
      </c>
      <c r="C223" s="3" t="s">
        <v>208</v>
      </c>
    </row>
    <row r="224" spans="1:3" ht="16" thickBot="1">
      <c r="A224" s="3" t="s">
        <v>1094</v>
      </c>
      <c r="B224" s="3" t="s">
        <v>1095</v>
      </c>
      <c r="C224" s="3" t="s">
        <v>212</v>
      </c>
    </row>
    <row r="225" spans="1:3" ht="16" thickBot="1">
      <c r="A225" s="3" t="s">
        <v>1094</v>
      </c>
      <c r="B225" s="3" t="s">
        <v>1095</v>
      </c>
      <c r="C225" s="3" t="s">
        <v>214</v>
      </c>
    </row>
    <row r="226" spans="1:3" ht="16" thickBot="1">
      <c r="A226" s="3" t="s">
        <v>1094</v>
      </c>
      <c r="B226" s="3" t="s">
        <v>1095</v>
      </c>
      <c r="C226" s="3" t="s">
        <v>213</v>
      </c>
    </row>
    <row r="227" spans="1:3" ht="16" thickBot="1">
      <c r="A227" s="3" t="s">
        <v>1094</v>
      </c>
      <c r="B227" s="3" t="s">
        <v>1095</v>
      </c>
      <c r="C227" s="3" t="s">
        <v>75</v>
      </c>
    </row>
    <row r="228" spans="1:3" ht="16" thickBot="1">
      <c r="A228" s="3" t="s">
        <v>1094</v>
      </c>
      <c r="B228" s="3" t="s">
        <v>1096</v>
      </c>
      <c r="C228" s="3" t="s">
        <v>210</v>
      </c>
    </row>
    <row r="229" spans="1:3" ht="16" thickBot="1">
      <c r="A229" s="3" t="s">
        <v>1094</v>
      </c>
      <c r="B229" s="3" t="s">
        <v>826</v>
      </c>
      <c r="C229" s="3" t="s">
        <v>208</v>
      </c>
    </row>
    <row r="230" spans="1:3" ht="16" thickBot="1">
      <c r="A230" s="3" t="s">
        <v>1094</v>
      </c>
      <c r="B230" s="3" t="s">
        <v>826</v>
      </c>
      <c r="C230" s="3" t="s">
        <v>210</v>
      </c>
    </row>
    <row r="231" spans="1:3" ht="16" thickBot="1">
      <c r="A231" s="3" t="s">
        <v>1094</v>
      </c>
      <c r="B231" s="3" t="s">
        <v>826</v>
      </c>
      <c r="C231" s="3" t="s">
        <v>212</v>
      </c>
    </row>
    <row r="232" spans="1:3" ht="16" thickBot="1">
      <c r="A232" s="3" t="s">
        <v>1094</v>
      </c>
      <c r="B232" s="3" t="s">
        <v>826</v>
      </c>
      <c r="C232" s="3" t="s">
        <v>88</v>
      </c>
    </row>
    <row r="233" spans="1:3" ht="16" thickBot="1">
      <c r="A233" s="3" t="s">
        <v>1094</v>
      </c>
      <c r="B233" s="3" t="s">
        <v>826</v>
      </c>
      <c r="C233" s="3" t="s">
        <v>211</v>
      </c>
    </row>
    <row r="234" spans="1:3" ht="16" thickBot="1">
      <c r="A234" s="3" t="s">
        <v>1094</v>
      </c>
      <c r="B234" s="3" t="s">
        <v>851</v>
      </c>
      <c r="C234" s="3" t="s">
        <v>208</v>
      </c>
    </row>
    <row r="235" spans="1:3" ht="16" thickBot="1">
      <c r="A235" s="3" t="s">
        <v>1094</v>
      </c>
      <c r="B235" s="3" t="s">
        <v>851</v>
      </c>
      <c r="C235" s="3" t="s">
        <v>210</v>
      </c>
    </row>
    <row r="236" spans="1:3" ht="16" thickBot="1">
      <c r="A236" s="3" t="s">
        <v>1094</v>
      </c>
      <c r="B236" s="3" t="s">
        <v>851</v>
      </c>
      <c r="C236" s="3" t="s">
        <v>88</v>
      </c>
    </row>
    <row r="237" spans="1:3" ht="16" thickBot="1">
      <c r="A237" s="3" t="s">
        <v>1094</v>
      </c>
      <c r="B237" s="3" t="s">
        <v>849</v>
      </c>
      <c r="C237" s="3" t="s">
        <v>208</v>
      </c>
    </row>
    <row r="238" spans="1:3" ht="16" thickBot="1">
      <c r="A238" s="3" t="s">
        <v>1094</v>
      </c>
      <c r="B238" s="3" t="s">
        <v>849</v>
      </c>
      <c r="C238" s="3" t="s">
        <v>210</v>
      </c>
    </row>
    <row r="239" spans="1:3" ht="16" thickBot="1">
      <c r="A239" s="3" t="s">
        <v>1094</v>
      </c>
      <c r="B239" s="3" t="s">
        <v>849</v>
      </c>
      <c r="C239" s="3" t="s">
        <v>88</v>
      </c>
    </row>
    <row r="240" spans="1:3" ht="16" thickBot="1">
      <c r="A240" s="3" t="s">
        <v>1085</v>
      </c>
      <c r="B240" s="3" t="s">
        <v>773</v>
      </c>
      <c r="C240" s="3" t="s">
        <v>211</v>
      </c>
    </row>
    <row r="241" spans="1:3" ht="16" thickBot="1">
      <c r="A241" s="3" t="s">
        <v>1085</v>
      </c>
      <c r="B241" s="3" t="s">
        <v>773</v>
      </c>
      <c r="C241" s="3" t="s">
        <v>88</v>
      </c>
    </row>
    <row r="242" spans="1:3" ht="16" thickBot="1">
      <c r="A242" s="3" t="s">
        <v>1085</v>
      </c>
      <c r="B242" s="3" t="s">
        <v>773</v>
      </c>
      <c r="C242" s="3" t="s">
        <v>213</v>
      </c>
    </row>
    <row r="243" spans="1:3" ht="16" thickBot="1">
      <c r="A243" s="3" t="s">
        <v>1085</v>
      </c>
      <c r="B243" s="3" t="s">
        <v>773</v>
      </c>
      <c r="C243" s="3" t="s">
        <v>210</v>
      </c>
    </row>
    <row r="244" spans="1:3" ht="16" thickBot="1">
      <c r="A244" s="3" t="s">
        <v>1085</v>
      </c>
      <c r="B244" s="3" t="s">
        <v>773</v>
      </c>
      <c r="C244" s="3" t="s">
        <v>208</v>
      </c>
    </row>
    <row r="245" spans="1:3" ht="16" thickBot="1">
      <c r="A245" s="3" t="s">
        <v>1085</v>
      </c>
      <c r="B245" s="3" t="s">
        <v>773</v>
      </c>
      <c r="C245" s="3" t="s">
        <v>214</v>
      </c>
    </row>
    <row r="246" spans="1:3" ht="16" thickBot="1">
      <c r="A246" s="3" t="s">
        <v>1085</v>
      </c>
      <c r="B246" s="3" t="s">
        <v>773</v>
      </c>
      <c r="C246" s="3" t="s">
        <v>75</v>
      </c>
    </row>
    <row r="247" spans="1:3" ht="16" thickBot="1">
      <c r="A247" s="3" t="s">
        <v>1085</v>
      </c>
      <c r="B247" s="3" t="s">
        <v>773</v>
      </c>
      <c r="C247" s="3" t="s">
        <v>212</v>
      </c>
    </row>
    <row r="248" spans="1:3" ht="16" thickBot="1">
      <c r="A248" s="3" t="s">
        <v>1085</v>
      </c>
      <c r="B248" s="3" t="s">
        <v>777</v>
      </c>
      <c r="C248" s="3" t="s">
        <v>88</v>
      </c>
    </row>
    <row r="249" spans="1:3" ht="16" thickBot="1">
      <c r="A249" s="3" t="s">
        <v>1085</v>
      </c>
      <c r="B249" s="3" t="s">
        <v>777</v>
      </c>
      <c r="C249" s="3" t="s">
        <v>213</v>
      </c>
    </row>
    <row r="250" spans="1:3" ht="16" thickBot="1">
      <c r="A250" s="3" t="s">
        <v>1085</v>
      </c>
      <c r="B250" s="3" t="s">
        <v>777</v>
      </c>
      <c r="C250" s="3" t="s">
        <v>992</v>
      </c>
    </row>
    <row r="251" spans="1:3" ht="16" thickBot="1">
      <c r="A251" s="3" t="s">
        <v>1085</v>
      </c>
      <c r="B251" s="3" t="s">
        <v>777</v>
      </c>
      <c r="C251" s="3" t="s">
        <v>214</v>
      </c>
    </row>
    <row r="252" spans="1:3" ht="16" thickBot="1">
      <c r="A252" s="3" t="s">
        <v>1085</v>
      </c>
      <c r="B252" s="3" t="s">
        <v>777</v>
      </c>
      <c r="C252" s="3" t="s">
        <v>211</v>
      </c>
    </row>
    <row r="253" spans="1:3" ht="16" thickBot="1">
      <c r="A253" s="3" t="s">
        <v>1085</v>
      </c>
      <c r="B253" s="3" t="s">
        <v>777</v>
      </c>
      <c r="C253" s="3" t="s">
        <v>210</v>
      </c>
    </row>
    <row r="254" spans="1:3" ht="16" thickBot="1">
      <c r="A254" s="3" t="s">
        <v>1085</v>
      </c>
      <c r="B254" s="3" t="s">
        <v>777</v>
      </c>
      <c r="C254" s="3" t="s">
        <v>208</v>
      </c>
    </row>
    <row r="255" spans="1:3" ht="16" thickBot="1">
      <c r="A255" s="3" t="s">
        <v>1085</v>
      </c>
      <c r="B255" s="3" t="s">
        <v>777</v>
      </c>
      <c r="C255" s="3" t="s">
        <v>212</v>
      </c>
    </row>
    <row r="256" spans="1:3" ht="16" thickBot="1">
      <c r="A256" s="3" t="s">
        <v>1085</v>
      </c>
      <c r="B256" s="3" t="s">
        <v>788</v>
      </c>
      <c r="C256" s="3" t="s">
        <v>210</v>
      </c>
    </row>
    <row r="257" spans="1:3" ht="16" thickBot="1">
      <c r="A257" s="3" t="s">
        <v>1085</v>
      </c>
      <c r="B257" s="3" t="s">
        <v>814</v>
      </c>
      <c r="C257" s="3" t="s">
        <v>208</v>
      </c>
    </row>
    <row r="258" spans="1:3" ht="16" thickBot="1">
      <c r="A258" s="3" t="s">
        <v>1085</v>
      </c>
      <c r="B258" s="3" t="s">
        <v>814</v>
      </c>
      <c r="C258" s="3" t="s">
        <v>210</v>
      </c>
    </row>
    <row r="259" spans="1:3" ht="16" thickBot="1">
      <c r="A259" s="3" t="s">
        <v>1085</v>
      </c>
      <c r="B259" s="3" t="s">
        <v>814</v>
      </c>
      <c r="C259" s="3" t="s">
        <v>212</v>
      </c>
    </row>
    <row r="260" spans="1:3" ht="16" thickBot="1">
      <c r="A260" s="3" t="s">
        <v>1085</v>
      </c>
      <c r="B260" s="3" t="s">
        <v>814</v>
      </c>
      <c r="C260" s="3" t="s">
        <v>88</v>
      </c>
    </row>
    <row r="261" spans="1:3" ht="16" thickBot="1">
      <c r="A261" s="3" t="s">
        <v>1085</v>
      </c>
      <c r="B261" s="3" t="s">
        <v>814</v>
      </c>
      <c r="C261" s="3" t="s">
        <v>211</v>
      </c>
    </row>
    <row r="262" spans="1:3" ht="16" thickBot="1">
      <c r="A262" s="3" t="s">
        <v>1085</v>
      </c>
      <c r="B262" s="3" t="s">
        <v>792</v>
      </c>
      <c r="C262" s="3" t="s">
        <v>208</v>
      </c>
    </row>
    <row r="263" spans="1:3" ht="16" thickBot="1">
      <c r="A263" s="3" t="s">
        <v>1085</v>
      </c>
      <c r="B263" s="3" t="s">
        <v>792</v>
      </c>
      <c r="C263" s="3" t="s">
        <v>210</v>
      </c>
    </row>
    <row r="264" spans="1:3" ht="16" thickBot="1">
      <c r="A264" s="3" t="s">
        <v>1085</v>
      </c>
      <c r="B264" s="3" t="s">
        <v>792</v>
      </c>
      <c r="C264" s="3" t="s">
        <v>88</v>
      </c>
    </row>
    <row r="265" spans="1:3" ht="16" thickBot="1">
      <c r="A265" s="3" t="s">
        <v>1085</v>
      </c>
      <c r="B265" s="3" t="s">
        <v>792</v>
      </c>
      <c r="C265" s="3" t="s">
        <v>211</v>
      </c>
    </row>
    <row r="266" spans="1:3" ht="16" thickBot="1">
      <c r="A266" s="3" t="s">
        <v>1085</v>
      </c>
      <c r="B266" s="3" t="s">
        <v>792</v>
      </c>
      <c r="C266" s="3" t="s">
        <v>212</v>
      </c>
    </row>
    <row r="267" spans="1:3" ht="16" thickBot="1">
      <c r="A267" s="3" t="s">
        <v>1085</v>
      </c>
      <c r="B267" s="3" t="s">
        <v>794</v>
      </c>
      <c r="C267" s="3" t="s">
        <v>208</v>
      </c>
    </row>
    <row r="268" spans="1:3" ht="16" thickBot="1">
      <c r="A268" s="3" t="s">
        <v>1085</v>
      </c>
      <c r="B268" s="3" t="s">
        <v>794</v>
      </c>
      <c r="C268" s="3" t="s">
        <v>210</v>
      </c>
    </row>
    <row r="269" spans="1:3" ht="16" thickBot="1">
      <c r="A269" s="3" t="s">
        <v>1085</v>
      </c>
      <c r="B269" s="3" t="s">
        <v>794</v>
      </c>
      <c r="C269" s="3" t="s">
        <v>211</v>
      </c>
    </row>
    <row r="270" spans="1:3" ht="16" thickBot="1">
      <c r="A270" s="3" t="s">
        <v>1085</v>
      </c>
      <c r="B270" s="3" t="s">
        <v>794</v>
      </c>
      <c r="C270" s="3" t="s">
        <v>88</v>
      </c>
    </row>
    <row r="271" spans="1:3" ht="16" thickBot="1">
      <c r="A271" s="3" t="s">
        <v>1085</v>
      </c>
      <c r="B271" s="3" t="s">
        <v>796</v>
      </c>
      <c r="C271" s="3" t="s">
        <v>208</v>
      </c>
    </row>
    <row r="272" spans="1:3" ht="16" thickBot="1">
      <c r="A272" s="3" t="s">
        <v>1085</v>
      </c>
      <c r="B272" s="3" t="s">
        <v>796</v>
      </c>
      <c r="C272" s="3" t="s">
        <v>211</v>
      </c>
    </row>
    <row r="273" spans="1:3" ht="16" thickBot="1">
      <c r="A273" s="3" t="s">
        <v>1085</v>
      </c>
      <c r="B273" s="3" t="s">
        <v>796</v>
      </c>
      <c r="C273" s="3" t="s">
        <v>210</v>
      </c>
    </row>
    <row r="274" spans="1:3" ht="16" thickBot="1">
      <c r="A274" s="3" t="s">
        <v>1085</v>
      </c>
      <c r="B274" s="3" t="s">
        <v>796</v>
      </c>
      <c r="C274" s="3" t="s">
        <v>212</v>
      </c>
    </row>
    <row r="275" spans="1:3" ht="16" thickBot="1">
      <c r="A275" s="3" t="s">
        <v>1085</v>
      </c>
      <c r="B275" s="3" t="s">
        <v>796</v>
      </c>
      <c r="C275" s="3" t="s">
        <v>88</v>
      </c>
    </row>
    <row r="276" spans="1:3" ht="16" thickBot="1">
      <c r="A276" s="3" t="s">
        <v>1085</v>
      </c>
      <c r="B276" s="3" t="s">
        <v>810</v>
      </c>
      <c r="C276" s="3" t="s">
        <v>208</v>
      </c>
    </row>
    <row r="277" spans="1:3" ht="16" thickBot="1">
      <c r="A277" s="3" t="s">
        <v>1085</v>
      </c>
      <c r="B277" s="3" t="s">
        <v>810</v>
      </c>
      <c r="C277" s="3" t="s">
        <v>210</v>
      </c>
    </row>
    <row r="278" spans="1:3" ht="16" thickBot="1">
      <c r="A278" s="3" t="s">
        <v>1085</v>
      </c>
      <c r="B278" s="3" t="s">
        <v>810</v>
      </c>
      <c r="C278" s="3" t="s">
        <v>211</v>
      </c>
    </row>
    <row r="279" spans="1:3" ht="16" thickBot="1">
      <c r="A279" s="3" t="s">
        <v>1085</v>
      </c>
      <c r="B279" s="3" t="s">
        <v>810</v>
      </c>
      <c r="C279" s="3" t="s">
        <v>88</v>
      </c>
    </row>
    <row r="280" spans="1:3" ht="16" thickBot="1">
      <c r="A280" s="3" t="s">
        <v>1085</v>
      </c>
      <c r="B280" s="3" t="s">
        <v>845</v>
      </c>
      <c r="C280" s="3" t="s">
        <v>212</v>
      </c>
    </row>
    <row r="281" spans="1:3" ht="16" thickBot="1">
      <c r="A281" s="3" t="s">
        <v>1085</v>
      </c>
      <c r="B281" s="3" t="s">
        <v>845</v>
      </c>
      <c r="C281" s="3" t="s">
        <v>208</v>
      </c>
    </row>
    <row r="282" spans="1:3" ht="16" thickBot="1">
      <c r="A282" s="3" t="s">
        <v>1085</v>
      </c>
      <c r="B282" s="3" t="s">
        <v>845</v>
      </c>
      <c r="C282" s="3" t="s">
        <v>210</v>
      </c>
    </row>
    <row r="283" spans="1:3" ht="16" thickBot="1">
      <c r="A283" s="3" t="s">
        <v>1085</v>
      </c>
      <c r="B283" s="3" t="s">
        <v>845</v>
      </c>
      <c r="C283" s="3" t="s">
        <v>88</v>
      </c>
    </row>
    <row r="284" spans="1:3" ht="16" thickBot="1">
      <c r="A284" s="3" t="s">
        <v>1085</v>
      </c>
      <c r="B284" s="3" t="s">
        <v>845</v>
      </c>
      <c r="C284" s="3" t="s">
        <v>211</v>
      </c>
    </row>
    <row r="285" spans="1:3" ht="16" thickBot="1">
      <c r="A285" s="3" t="s">
        <v>1085</v>
      </c>
      <c r="B285" s="3" t="s">
        <v>814</v>
      </c>
      <c r="C285" s="3" t="s">
        <v>213</v>
      </c>
    </row>
    <row r="302" spans="3:3">
      <c r="C302" s="7"/>
    </row>
    <row r="303" spans="3:3">
      <c r="C303" s="7"/>
    </row>
    <row r="304" spans="3:3">
      <c r="C304" s="7"/>
    </row>
  </sheetData>
  <mergeCells count="1">
    <mergeCell ref="E2:E4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37B0-6684-4E27-AF87-9B0B6FEADD08}">
  <sheetPr codeName="Planilha3" filterMode="1"/>
  <dimension ref="A2:AF859"/>
  <sheetViews>
    <sheetView showGridLines="0" zoomScale="85" zoomScaleNormal="85" workbookViewId="0">
      <selection activeCell="O273" sqref="O273"/>
    </sheetView>
  </sheetViews>
  <sheetFormatPr defaultColWidth="24.453125" defaultRowHeight="14.5"/>
  <cols>
    <col min="1" max="1" width="7.1796875" bestFit="1" customWidth="1"/>
    <col min="2" max="2" width="59.1796875" customWidth="1"/>
    <col min="3" max="3" width="30.54296875" customWidth="1"/>
    <col min="4" max="4" width="20.453125" customWidth="1"/>
    <col min="5" max="5" width="15.81640625" customWidth="1"/>
    <col min="6" max="6" width="20.1796875" style="10" customWidth="1"/>
    <col min="7" max="7" width="18.453125" style="10" customWidth="1"/>
    <col min="8" max="8" width="21.453125" style="18" customWidth="1"/>
    <col min="9" max="9" width="21.453125" style="18" hidden="1" customWidth="1"/>
    <col min="10" max="11" width="19.453125" style="18" customWidth="1"/>
    <col min="12" max="12" width="22" style="18" hidden="1" customWidth="1"/>
    <col min="13" max="13" width="15" style="18" hidden="1" customWidth="1"/>
    <col min="14" max="14" width="17.453125" style="18" customWidth="1"/>
    <col min="15" max="15" width="20.81640625" style="18" customWidth="1"/>
    <col min="16" max="16" width="18.1796875" customWidth="1"/>
    <col min="17" max="17" width="23" hidden="1" customWidth="1"/>
    <col min="18" max="18" width="21.54296875" hidden="1" customWidth="1"/>
    <col min="19" max="19" width="2.1796875" customWidth="1"/>
    <col min="20" max="20" width="24.54296875" style="24" customWidth="1"/>
    <col min="21" max="21" width="25" style="24" customWidth="1"/>
    <col min="22" max="22" width="24.453125" customWidth="1"/>
    <col min="23" max="23" width="24.1796875" bestFit="1" customWidth="1"/>
    <col min="24" max="24" width="20.81640625" style="24" bestFit="1" customWidth="1"/>
    <col min="25" max="25" width="12" bestFit="1" customWidth="1"/>
    <col min="26" max="26" width="26.54296875" bestFit="1" customWidth="1"/>
    <col min="27" max="27" width="0" hidden="1" customWidth="1"/>
    <col min="28" max="28" width="17.1796875" style="24" hidden="1" customWidth="1"/>
    <col min="29" max="29" width="17.54296875" style="24" hidden="1" customWidth="1"/>
    <col min="30" max="30" width="20.81640625" hidden="1" customWidth="1"/>
    <col min="32" max="32" width="128.453125" customWidth="1"/>
  </cols>
  <sheetData>
    <row r="2" spans="2:32" ht="21">
      <c r="C2" s="869" t="s">
        <v>1097</v>
      </c>
      <c r="D2" s="869"/>
      <c r="S2" s="39"/>
    </row>
    <row r="3" spans="2:32" ht="15" thickBot="1">
      <c r="C3" s="134"/>
      <c r="D3" s="135"/>
      <c r="E3" s="135"/>
      <c r="F3" s="136"/>
      <c r="G3" s="136"/>
      <c r="H3" s="137"/>
      <c r="I3" s="137"/>
      <c r="J3" s="137"/>
      <c r="K3" s="138"/>
      <c r="O3" s="139"/>
      <c r="P3" s="140"/>
      <c r="S3" s="132"/>
    </row>
    <row r="4" spans="2:32" ht="16" thickBot="1">
      <c r="C4" s="873" t="s">
        <v>1098</v>
      </c>
      <c r="D4" s="873"/>
      <c r="E4" s="873"/>
      <c r="F4" s="873"/>
      <c r="G4" s="873"/>
      <c r="H4" s="873"/>
      <c r="I4" s="873"/>
      <c r="J4" s="873"/>
      <c r="K4" s="873"/>
      <c r="L4" s="871"/>
      <c r="M4" s="871"/>
      <c r="N4" s="871"/>
      <c r="O4" s="873"/>
      <c r="P4" s="873"/>
      <c r="Q4" s="873"/>
      <c r="R4" s="873"/>
      <c r="S4" s="141"/>
      <c r="T4" s="872" t="s">
        <v>1099</v>
      </c>
      <c r="U4" s="872"/>
      <c r="W4" s="874" t="s">
        <v>1100</v>
      </c>
      <c r="X4" s="874"/>
      <c r="Y4" s="874"/>
      <c r="Z4" s="874"/>
      <c r="AB4" s="871" t="s">
        <v>1101</v>
      </c>
      <c r="AC4" s="871"/>
      <c r="AD4" s="871"/>
    </row>
    <row r="5" spans="2:32" s="2" customFormat="1" ht="47" thickBot="1">
      <c r="B5" s="1" t="s">
        <v>1102</v>
      </c>
      <c r="C5" s="133" t="s">
        <v>328</v>
      </c>
      <c r="D5" s="133" t="s">
        <v>1103</v>
      </c>
      <c r="E5" s="133" t="s">
        <v>124</v>
      </c>
      <c r="F5" s="96" t="s">
        <v>400</v>
      </c>
      <c r="G5" s="96" t="s">
        <v>1104</v>
      </c>
      <c r="H5" s="97" t="s">
        <v>403</v>
      </c>
      <c r="I5" s="98" t="s">
        <v>404</v>
      </c>
      <c r="J5" s="97" t="s">
        <v>405</v>
      </c>
      <c r="K5" s="97" t="s">
        <v>1105</v>
      </c>
      <c r="L5" s="19" t="s">
        <v>1106</v>
      </c>
      <c r="M5" s="19" t="s">
        <v>410</v>
      </c>
      <c r="N5" s="19" t="s">
        <v>411</v>
      </c>
      <c r="O5" s="97" t="s">
        <v>414</v>
      </c>
      <c r="P5" s="133" t="s">
        <v>1107</v>
      </c>
      <c r="Q5" s="1" t="s">
        <v>1108</v>
      </c>
      <c r="R5" s="91" t="s">
        <v>1109</v>
      </c>
      <c r="S5" s="145"/>
      <c r="T5" s="92" t="s">
        <v>422</v>
      </c>
      <c r="U5" s="20" t="s">
        <v>421</v>
      </c>
      <c r="W5" s="1" t="s">
        <v>424</v>
      </c>
      <c r="X5" s="20" t="s">
        <v>1110</v>
      </c>
      <c r="Y5" s="1" t="s">
        <v>426</v>
      </c>
      <c r="Z5" s="1" t="s">
        <v>427</v>
      </c>
      <c r="AB5" s="20" t="s">
        <v>428</v>
      </c>
      <c r="AC5" s="20" t="s">
        <v>429</v>
      </c>
      <c r="AD5" s="1" t="s">
        <v>430</v>
      </c>
      <c r="AF5" s="1" t="s">
        <v>431</v>
      </c>
    </row>
    <row r="6" spans="2:32" ht="16" hidden="1" thickBot="1">
      <c r="B6" s="3"/>
      <c r="C6" s="3" t="s">
        <v>770</v>
      </c>
      <c r="D6" s="3" t="s">
        <v>214</v>
      </c>
      <c r="E6" s="3" t="s">
        <v>153</v>
      </c>
      <c r="F6" s="4"/>
      <c r="G6" s="4"/>
      <c r="H6" s="6"/>
      <c r="I6" s="6"/>
      <c r="J6" s="6"/>
      <c r="K6" s="6"/>
      <c r="L6" s="6"/>
      <c r="M6" s="6"/>
      <c r="N6" s="6"/>
      <c r="O6" s="6">
        <f>SUM(H6,J6,K6,L6,M6,N6)</f>
        <v>0</v>
      </c>
      <c r="P6" s="3" t="s">
        <v>672</v>
      </c>
      <c r="Q6" s="5"/>
      <c r="R6" s="13"/>
      <c r="S6" s="6"/>
      <c r="T6" s="6"/>
      <c r="U6" s="6"/>
      <c r="W6" s="5" t="s">
        <v>433</v>
      </c>
      <c r="X6" s="6"/>
      <c r="Y6" s="5"/>
      <c r="Z6" s="5" t="s">
        <v>433</v>
      </c>
      <c r="AB6" s="6">
        <f t="shared" ref="AB6:AB69" si="0">I6-J6</f>
        <v>0</v>
      </c>
      <c r="AC6" s="6">
        <f>U6-T6</f>
        <v>0</v>
      </c>
      <c r="AD6" s="6">
        <f t="shared" ref="AD6:AD69" si="1">H6-O6</f>
        <v>0</v>
      </c>
      <c r="AF6" s="5"/>
    </row>
    <row r="7" spans="2:32" ht="16" hidden="1" thickBot="1">
      <c r="B7" s="3"/>
      <c r="C7" s="3" t="s">
        <v>770</v>
      </c>
      <c r="D7" s="3" t="s">
        <v>214</v>
      </c>
      <c r="E7" s="3" t="s">
        <v>153</v>
      </c>
      <c r="F7" s="4">
        <v>9</v>
      </c>
      <c r="G7" s="4"/>
      <c r="H7" s="6">
        <v>37407.312638041192</v>
      </c>
      <c r="I7" s="6">
        <v>-873.95333333333303</v>
      </c>
      <c r="J7" s="6">
        <v>-884.84533333333331</v>
      </c>
      <c r="K7" s="6">
        <v>-561.11</v>
      </c>
      <c r="L7" s="6"/>
      <c r="M7" s="6"/>
      <c r="N7" s="6"/>
      <c r="O7" s="6">
        <f>SUM(H7,J7,L7,M7,N7)</f>
        <v>36522.467304707861</v>
      </c>
      <c r="P7" s="3" t="s">
        <v>673</v>
      </c>
      <c r="Q7" s="5"/>
      <c r="R7" s="13"/>
      <c r="S7" s="6"/>
      <c r="T7" s="6">
        <v>3547.7567090298403</v>
      </c>
      <c r="U7" s="6">
        <v>3960.5838322666664</v>
      </c>
      <c r="W7" s="5" t="s">
        <v>433</v>
      </c>
      <c r="X7" s="6"/>
      <c r="Y7" s="5"/>
      <c r="Z7" s="5" t="s">
        <v>433</v>
      </c>
      <c r="AB7" s="6">
        <f t="shared" si="0"/>
        <v>10.89200000000028</v>
      </c>
      <c r="AC7" s="6">
        <f>U7-T7</f>
        <v>412.82712323682608</v>
      </c>
      <c r="AD7" s="6">
        <f t="shared" si="1"/>
        <v>884.84533333333093</v>
      </c>
      <c r="AF7" s="5" t="s">
        <v>1111</v>
      </c>
    </row>
    <row r="8" spans="2:32" ht="16" hidden="1" thickBot="1">
      <c r="B8" s="3"/>
      <c r="C8" s="3" t="s">
        <v>770</v>
      </c>
      <c r="D8" s="3" t="s">
        <v>214</v>
      </c>
      <c r="E8" s="3" t="s">
        <v>153</v>
      </c>
      <c r="F8" s="4">
        <v>9</v>
      </c>
      <c r="G8" s="4"/>
      <c r="H8" s="6">
        <v>37407.312638041192</v>
      </c>
      <c r="I8" s="6">
        <v>-801.63</v>
      </c>
      <c r="J8" s="6">
        <v>-801.63</v>
      </c>
      <c r="K8" s="6"/>
      <c r="L8" s="6"/>
      <c r="M8" s="6"/>
      <c r="N8" s="6"/>
      <c r="O8" s="6">
        <f t="shared" ref="O8:O30" si="2">SUM(H8,J8,K8,L8,M8,N8)</f>
        <v>36605.682638041195</v>
      </c>
      <c r="P8" s="3" t="s">
        <v>674</v>
      </c>
      <c r="Q8" s="5"/>
      <c r="R8" s="13"/>
      <c r="S8" s="6"/>
      <c r="T8" s="6"/>
      <c r="U8" s="6"/>
      <c r="W8" s="5" t="s">
        <v>433</v>
      </c>
      <c r="X8" s="6"/>
      <c r="Y8" s="5"/>
      <c r="Z8" s="5" t="s">
        <v>433</v>
      </c>
      <c r="AB8" s="6">
        <f t="shared" si="0"/>
        <v>0</v>
      </c>
      <c r="AC8" s="6">
        <f>U8-T8</f>
        <v>0</v>
      </c>
      <c r="AD8" s="6">
        <f t="shared" si="1"/>
        <v>801.62999999999738</v>
      </c>
      <c r="AF8" s="5"/>
    </row>
    <row r="9" spans="2:32" ht="18" hidden="1" customHeight="1" thickBot="1">
      <c r="B9" s="3" t="s">
        <v>220</v>
      </c>
      <c r="C9" s="3" t="s">
        <v>770</v>
      </c>
      <c r="D9" s="3" t="s">
        <v>214</v>
      </c>
      <c r="E9" s="3" t="s">
        <v>153</v>
      </c>
      <c r="F9" s="4">
        <v>9</v>
      </c>
      <c r="G9" s="4">
        <v>0</v>
      </c>
      <c r="H9" s="6">
        <v>40378</v>
      </c>
      <c r="I9" s="45">
        <v>-1484.2</v>
      </c>
      <c r="J9" s="45">
        <v>-1442.8164999999999</v>
      </c>
      <c r="K9" s="6">
        <v>0</v>
      </c>
      <c r="L9" s="6">
        <v>0</v>
      </c>
      <c r="M9" s="6">
        <v>0</v>
      </c>
      <c r="N9" s="6">
        <v>0</v>
      </c>
      <c r="O9" s="6">
        <f t="shared" si="2"/>
        <v>38935.183499999999</v>
      </c>
      <c r="P9" s="3" t="s">
        <v>675</v>
      </c>
      <c r="Q9" s="5"/>
      <c r="R9" s="13"/>
      <c r="S9" s="42"/>
      <c r="T9" s="6">
        <v>0</v>
      </c>
      <c r="U9" s="6">
        <v>244.11</v>
      </c>
      <c r="W9" s="5" t="s">
        <v>433</v>
      </c>
      <c r="X9" s="6"/>
      <c r="Y9" s="5"/>
      <c r="Z9" s="5" t="s">
        <v>433</v>
      </c>
      <c r="AB9" s="6">
        <f t="shared" si="0"/>
        <v>-41.38350000000014</v>
      </c>
      <c r="AC9" s="6">
        <f>U9-T9</f>
        <v>244.11</v>
      </c>
      <c r="AD9" s="6">
        <f t="shared" si="1"/>
        <v>1442.8165000000008</v>
      </c>
      <c r="AF9" s="5" t="s">
        <v>1112</v>
      </c>
    </row>
    <row r="10" spans="2:32" ht="16" hidden="1" thickBot="1">
      <c r="B10" s="3" t="s">
        <v>220</v>
      </c>
      <c r="C10" s="3" t="s">
        <v>770</v>
      </c>
      <c r="D10" s="3" t="s">
        <v>88</v>
      </c>
      <c r="E10" s="3" t="s">
        <v>140</v>
      </c>
      <c r="F10" s="4">
        <v>30</v>
      </c>
      <c r="G10" s="4">
        <v>54</v>
      </c>
      <c r="H10" s="6">
        <v>146860.90633399258</v>
      </c>
      <c r="I10" s="6">
        <v>0</v>
      </c>
      <c r="J10" s="6">
        <v>-7165.05</v>
      </c>
      <c r="K10" s="6">
        <v>-1468.61</v>
      </c>
      <c r="L10" s="6">
        <v>0</v>
      </c>
      <c r="M10" s="6">
        <v>0</v>
      </c>
      <c r="N10" s="6">
        <v>0</v>
      </c>
      <c r="O10" s="6">
        <f t="shared" si="2"/>
        <v>138227.2463339926</v>
      </c>
      <c r="P10" s="3" t="s">
        <v>676</v>
      </c>
      <c r="Q10" s="5"/>
      <c r="R10" s="13"/>
      <c r="S10" s="42"/>
      <c r="T10" s="6"/>
      <c r="U10" s="6"/>
      <c r="W10" s="5"/>
      <c r="X10" s="6"/>
      <c r="Y10" s="5"/>
      <c r="Z10" s="5"/>
      <c r="AB10" s="6">
        <f t="shared" si="0"/>
        <v>7165.05</v>
      </c>
      <c r="AC10" s="6">
        <f t="shared" ref="AC10:AC73" si="3">U10-T10</f>
        <v>0</v>
      </c>
      <c r="AD10" s="6">
        <f t="shared" si="1"/>
        <v>8633.6599999999744</v>
      </c>
      <c r="AF10" s="5"/>
    </row>
    <row r="11" spans="2:32" ht="16" hidden="1" thickBot="1">
      <c r="B11" s="3"/>
      <c r="C11" s="3" t="s">
        <v>770</v>
      </c>
      <c r="D11" s="3" t="s">
        <v>214</v>
      </c>
      <c r="E11" s="3" t="s">
        <v>153</v>
      </c>
      <c r="F11" s="4">
        <v>9</v>
      </c>
      <c r="G11" s="72">
        <v>8.6</v>
      </c>
      <c r="H11" s="64">
        <v>40378</v>
      </c>
      <c r="I11" s="6">
        <v>0</v>
      </c>
      <c r="J11" s="6">
        <v>-1288.4617000000001</v>
      </c>
      <c r="K11" s="64">
        <v>0</v>
      </c>
      <c r="L11" s="6">
        <v>0</v>
      </c>
      <c r="M11" s="6">
        <v>0</v>
      </c>
      <c r="N11" s="6">
        <v>0</v>
      </c>
      <c r="O11" s="6">
        <f t="shared" si="2"/>
        <v>39089.5383</v>
      </c>
      <c r="P11" s="3" t="s">
        <v>677</v>
      </c>
      <c r="Q11" s="5"/>
      <c r="R11" s="13"/>
      <c r="S11" s="42"/>
      <c r="T11" s="6">
        <v>1269.0690550460852</v>
      </c>
      <c r="U11" s="6">
        <v>0</v>
      </c>
      <c r="W11" s="5"/>
      <c r="X11" s="6"/>
      <c r="Y11" s="5"/>
      <c r="Z11" s="5"/>
      <c r="AB11" s="6">
        <f t="shared" si="0"/>
        <v>1288.4617000000001</v>
      </c>
      <c r="AC11" s="6">
        <f t="shared" si="3"/>
        <v>-1269.0690550460852</v>
      </c>
      <c r="AD11" s="6">
        <f t="shared" si="1"/>
        <v>1288.4616999999998</v>
      </c>
      <c r="AF11" s="5"/>
    </row>
    <row r="12" spans="2:32" ht="16" hidden="1" thickBot="1">
      <c r="B12" s="3"/>
      <c r="C12" s="3" t="s">
        <v>770</v>
      </c>
      <c r="D12" s="3" t="s">
        <v>214</v>
      </c>
      <c r="E12" s="3"/>
      <c r="F12" s="4"/>
      <c r="G12" s="4"/>
      <c r="H12" s="6"/>
      <c r="I12" s="6"/>
      <c r="J12" s="6"/>
      <c r="K12" s="6"/>
      <c r="L12" s="6"/>
      <c r="M12" s="6"/>
      <c r="N12" s="6"/>
      <c r="O12" s="6">
        <f t="shared" si="2"/>
        <v>0</v>
      </c>
      <c r="P12" s="3" t="s">
        <v>531</v>
      </c>
      <c r="Q12" s="5"/>
      <c r="R12" s="13"/>
      <c r="S12" s="42"/>
      <c r="T12" s="6"/>
      <c r="U12" s="6"/>
      <c r="W12" s="5"/>
      <c r="X12" s="6"/>
      <c r="Y12" s="5"/>
      <c r="Z12" s="5"/>
      <c r="AB12" s="6">
        <f t="shared" si="0"/>
        <v>0</v>
      </c>
      <c r="AC12" s="6">
        <f t="shared" si="3"/>
        <v>0</v>
      </c>
      <c r="AD12" s="6">
        <f t="shared" si="1"/>
        <v>0</v>
      </c>
      <c r="AF12" s="5"/>
    </row>
    <row r="13" spans="2:32" ht="16" hidden="1" thickBot="1">
      <c r="B13" s="3"/>
      <c r="C13" s="3" t="s">
        <v>770</v>
      </c>
      <c r="D13" s="3" t="s">
        <v>214</v>
      </c>
      <c r="E13" s="3"/>
      <c r="F13" s="4"/>
      <c r="G13" s="4"/>
      <c r="H13" s="6"/>
      <c r="I13" s="6"/>
      <c r="J13" s="6"/>
      <c r="K13" s="6"/>
      <c r="L13" s="6"/>
      <c r="M13" s="6"/>
      <c r="N13" s="6"/>
      <c r="O13" s="6">
        <f t="shared" si="2"/>
        <v>0</v>
      </c>
      <c r="P13" s="3" t="s">
        <v>485</v>
      </c>
      <c r="Q13" s="5"/>
      <c r="R13" s="13"/>
      <c r="S13" s="42"/>
      <c r="T13" s="6"/>
      <c r="U13" s="6"/>
      <c r="W13" s="5"/>
      <c r="X13" s="6"/>
      <c r="Y13" s="5"/>
      <c r="Z13" s="5"/>
      <c r="AB13" s="6">
        <f t="shared" si="0"/>
        <v>0</v>
      </c>
      <c r="AC13" s="6">
        <f t="shared" si="3"/>
        <v>0</v>
      </c>
      <c r="AD13" s="6">
        <f t="shared" si="1"/>
        <v>0</v>
      </c>
      <c r="AF13" s="5"/>
    </row>
    <row r="14" spans="2:32" ht="16" hidden="1" thickBot="1">
      <c r="B14" s="3"/>
      <c r="C14" s="3" t="s">
        <v>770</v>
      </c>
      <c r="D14" s="3" t="s">
        <v>214</v>
      </c>
      <c r="E14" s="3"/>
      <c r="F14" s="4"/>
      <c r="G14" s="4"/>
      <c r="H14" s="6"/>
      <c r="I14" s="6"/>
      <c r="J14" s="6"/>
      <c r="K14" s="6"/>
      <c r="L14" s="6"/>
      <c r="M14" s="6"/>
      <c r="N14" s="6"/>
      <c r="O14" s="6">
        <f t="shared" si="2"/>
        <v>0</v>
      </c>
      <c r="P14" s="3" t="s">
        <v>509</v>
      </c>
      <c r="Q14" s="5"/>
      <c r="R14" s="13"/>
      <c r="S14" s="42"/>
      <c r="T14" s="6"/>
      <c r="U14" s="6"/>
      <c r="W14" s="5"/>
      <c r="X14" s="6"/>
      <c r="Y14" s="5"/>
      <c r="Z14" s="5"/>
      <c r="AB14" s="6">
        <f t="shared" si="0"/>
        <v>0</v>
      </c>
      <c r="AC14" s="6">
        <f t="shared" si="3"/>
        <v>0</v>
      </c>
      <c r="AD14" s="6">
        <f t="shared" si="1"/>
        <v>0</v>
      </c>
      <c r="AF14" s="5"/>
    </row>
    <row r="15" spans="2:32" ht="16" hidden="1" thickBot="1">
      <c r="B15" s="3"/>
      <c r="C15" s="3" t="s">
        <v>770</v>
      </c>
      <c r="D15" s="3" t="s">
        <v>214</v>
      </c>
      <c r="E15" s="3"/>
      <c r="F15" s="4"/>
      <c r="G15" s="4"/>
      <c r="H15" s="6"/>
      <c r="I15" s="6"/>
      <c r="J15" s="6"/>
      <c r="K15" s="6"/>
      <c r="L15" s="6"/>
      <c r="M15" s="6"/>
      <c r="N15" s="6"/>
      <c r="O15" s="6">
        <f t="shared" si="2"/>
        <v>0</v>
      </c>
      <c r="P15" s="3" t="s">
        <v>597</v>
      </c>
      <c r="Q15" s="5"/>
      <c r="R15" s="13"/>
      <c r="S15" s="42"/>
      <c r="T15" s="6"/>
      <c r="U15" s="6"/>
      <c r="W15" s="5"/>
      <c r="X15" s="6"/>
      <c r="Y15" s="5"/>
      <c r="Z15" s="5"/>
      <c r="AB15" s="6">
        <f t="shared" si="0"/>
        <v>0</v>
      </c>
      <c r="AC15" s="6">
        <f t="shared" si="3"/>
        <v>0</v>
      </c>
      <c r="AD15" s="6">
        <f t="shared" si="1"/>
        <v>0</v>
      </c>
      <c r="AF15" s="5"/>
    </row>
    <row r="16" spans="2:32" ht="16" hidden="1" thickBot="1">
      <c r="B16" s="3"/>
      <c r="C16" s="3" t="s">
        <v>770</v>
      </c>
      <c r="D16" s="3" t="s">
        <v>214</v>
      </c>
      <c r="E16" s="3"/>
      <c r="F16" s="4"/>
      <c r="G16" s="4"/>
      <c r="H16" s="6"/>
      <c r="I16" s="6"/>
      <c r="J16" s="6"/>
      <c r="K16" s="6"/>
      <c r="L16" s="6"/>
      <c r="M16" s="6"/>
      <c r="N16" s="6"/>
      <c r="O16" s="6">
        <f t="shared" si="2"/>
        <v>0</v>
      </c>
      <c r="P16" s="3" t="s">
        <v>15</v>
      </c>
      <c r="Q16" s="5"/>
      <c r="R16" s="13"/>
      <c r="S16" s="42"/>
      <c r="T16" s="6"/>
      <c r="U16" s="6"/>
      <c r="W16" s="5"/>
      <c r="X16" s="6"/>
      <c r="Y16" s="5"/>
      <c r="Z16" s="5"/>
      <c r="AB16" s="6">
        <f t="shared" si="0"/>
        <v>0</v>
      </c>
      <c r="AC16" s="6">
        <f t="shared" si="3"/>
        <v>0</v>
      </c>
      <c r="AD16" s="6">
        <f t="shared" si="1"/>
        <v>0</v>
      </c>
      <c r="AF16" s="5"/>
    </row>
    <row r="17" spans="2:32" ht="16" hidden="1" thickBot="1">
      <c r="B17" s="3"/>
      <c r="C17" s="3" t="s">
        <v>770</v>
      </c>
      <c r="D17" s="3" t="s">
        <v>214</v>
      </c>
      <c r="E17" s="3"/>
      <c r="F17" s="4"/>
      <c r="G17" s="4"/>
      <c r="H17" s="6"/>
      <c r="I17" s="6"/>
      <c r="J17" s="6"/>
      <c r="K17" s="6"/>
      <c r="L17" s="6"/>
      <c r="M17" s="6"/>
      <c r="N17" s="6"/>
      <c r="O17" s="6">
        <f t="shared" si="2"/>
        <v>0</v>
      </c>
      <c r="P17" s="3" t="s">
        <v>101</v>
      </c>
      <c r="Q17" s="5"/>
      <c r="R17" s="13"/>
      <c r="S17" s="42"/>
      <c r="T17" s="6"/>
      <c r="U17" s="6"/>
      <c r="W17" s="5"/>
      <c r="X17" s="6"/>
      <c r="Y17" s="5"/>
      <c r="Z17" s="5"/>
      <c r="AB17" s="6">
        <f t="shared" si="0"/>
        <v>0</v>
      </c>
      <c r="AC17" s="6">
        <f t="shared" si="3"/>
        <v>0</v>
      </c>
      <c r="AD17" s="6">
        <f t="shared" si="1"/>
        <v>0</v>
      </c>
      <c r="AF17" s="5"/>
    </row>
    <row r="18" spans="2:32" ht="16" hidden="1" thickBot="1">
      <c r="B18" s="3"/>
      <c r="C18" s="3" t="s">
        <v>770</v>
      </c>
      <c r="D18" s="3" t="s">
        <v>213</v>
      </c>
      <c r="E18" s="3" t="s">
        <v>159</v>
      </c>
      <c r="F18" s="4"/>
      <c r="G18" s="4"/>
      <c r="H18" s="6"/>
      <c r="I18" s="6"/>
      <c r="J18" s="6"/>
      <c r="K18" s="6"/>
      <c r="L18" s="6"/>
      <c r="M18" s="6"/>
      <c r="N18" s="6"/>
      <c r="O18" s="6">
        <f t="shared" si="2"/>
        <v>0</v>
      </c>
      <c r="P18" s="3" t="s">
        <v>672</v>
      </c>
      <c r="Q18" s="5"/>
      <c r="R18" s="13"/>
      <c r="S18" s="42"/>
      <c r="T18" s="6"/>
      <c r="U18" s="6"/>
      <c r="W18" s="5"/>
      <c r="X18" s="6"/>
      <c r="Y18" s="5"/>
      <c r="Z18" s="5"/>
      <c r="AB18" s="6">
        <f t="shared" si="0"/>
        <v>0</v>
      </c>
      <c r="AC18" s="6">
        <f t="shared" si="3"/>
        <v>0</v>
      </c>
      <c r="AD18" s="6">
        <f t="shared" si="1"/>
        <v>0</v>
      </c>
      <c r="AF18" s="5"/>
    </row>
    <row r="19" spans="2:32" ht="16" hidden="1" thickBot="1">
      <c r="B19" s="3"/>
      <c r="C19" s="3" t="s">
        <v>770</v>
      </c>
      <c r="D19" s="3" t="s">
        <v>213</v>
      </c>
      <c r="E19" s="3" t="s">
        <v>159</v>
      </c>
      <c r="F19" s="4"/>
      <c r="G19" s="4"/>
      <c r="H19" s="6"/>
      <c r="I19" s="6"/>
      <c r="J19" s="6"/>
      <c r="K19" s="6">
        <v>0</v>
      </c>
      <c r="L19" s="6"/>
      <c r="M19" s="6"/>
      <c r="N19" s="6"/>
      <c r="O19" s="6">
        <f t="shared" si="2"/>
        <v>0</v>
      </c>
      <c r="P19" s="3" t="s">
        <v>673</v>
      </c>
      <c r="Q19" s="5"/>
      <c r="R19" s="13"/>
      <c r="S19" s="42"/>
      <c r="T19" s="6"/>
      <c r="U19" s="6"/>
      <c r="W19" s="5"/>
      <c r="X19" s="6"/>
      <c r="Y19" s="5"/>
      <c r="Z19" s="5"/>
      <c r="AB19" s="6">
        <f t="shared" si="0"/>
        <v>0</v>
      </c>
      <c r="AC19" s="6">
        <f t="shared" si="3"/>
        <v>0</v>
      </c>
      <c r="AD19" s="6">
        <f t="shared" si="1"/>
        <v>0</v>
      </c>
      <c r="AF19" s="5"/>
    </row>
    <row r="20" spans="2:32" ht="16" hidden="1" thickBot="1">
      <c r="B20" s="3"/>
      <c r="C20" s="3" t="s">
        <v>770</v>
      </c>
      <c r="D20" s="3" t="s">
        <v>213</v>
      </c>
      <c r="E20" s="3"/>
      <c r="F20" s="4"/>
      <c r="G20" s="4"/>
      <c r="H20" s="6"/>
      <c r="I20" s="6"/>
      <c r="J20" s="6"/>
      <c r="K20" s="6"/>
      <c r="L20" s="6"/>
      <c r="M20" s="6"/>
      <c r="N20" s="6"/>
      <c r="O20" s="6">
        <f t="shared" si="2"/>
        <v>0</v>
      </c>
      <c r="P20" s="3" t="s">
        <v>674</v>
      </c>
      <c r="Q20" s="5"/>
      <c r="R20" s="13"/>
      <c r="S20" s="42"/>
      <c r="T20" s="6"/>
      <c r="U20" s="6"/>
      <c r="W20" s="5"/>
      <c r="X20" s="6"/>
      <c r="Y20" s="5"/>
      <c r="Z20" s="5"/>
      <c r="AB20" s="6">
        <f t="shared" si="0"/>
        <v>0</v>
      </c>
      <c r="AC20" s="6">
        <f t="shared" si="3"/>
        <v>0</v>
      </c>
      <c r="AD20" s="6">
        <f t="shared" si="1"/>
        <v>0</v>
      </c>
      <c r="AF20" s="5"/>
    </row>
    <row r="21" spans="2:32" ht="16" hidden="1" thickBot="1">
      <c r="B21" s="3" t="s">
        <v>220</v>
      </c>
      <c r="C21" s="3" t="s">
        <v>770</v>
      </c>
      <c r="D21" s="3" t="s">
        <v>213</v>
      </c>
      <c r="E21" s="3" t="s">
        <v>160</v>
      </c>
      <c r="F21" s="4">
        <v>2</v>
      </c>
      <c r="G21" s="4">
        <v>0</v>
      </c>
      <c r="H21" s="6">
        <v>10551.92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f t="shared" si="2"/>
        <v>10551.92</v>
      </c>
      <c r="P21" s="3" t="s">
        <v>675</v>
      </c>
      <c r="Q21" s="5"/>
      <c r="R21" s="13"/>
      <c r="S21" s="42"/>
      <c r="T21" s="6"/>
      <c r="U21" s="6"/>
      <c r="W21" s="5"/>
      <c r="X21" s="6"/>
      <c r="Y21" s="5"/>
      <c r="Z21" s="5"/>
      <c r="AB21" s="6">
        <f t="shared" si="0"/>
        <v>0</v>
      </c>
      <c r="AC21" s="6">
        <f t="shared" si="3"/>
        <v>0</v>
      </c>
      <c r="AD21" s="6">
        <f t="shared" si="1"/>
        <v>0</v>
      </c>
      <c r="AF21" s="5"/>
    </row>
    <row r="22" spans="2:32" ht="16" hidden="1" thickBot="1">
      <c r="B22" s="3"/>
      <c r="C22" s="3" t="s">
        <v>826</v>
      </c>
      <c r="D22" s="3" t="s">
        <v>212</v>
      </c>
      <c r="E22" s="3" t="s">
        <v>140</v>
      </c>
      <c r="F22" s="4"/>
      <c r="G22" s="4">
        <v>0</v>
      </c>
      <c r="H22" s="6"/>
      <c r="I22" s="6">
        <v>0</v>
      </c>
      <c r="J22" s="6">
        <v>0</v>
      </c>
      <c r="K22" s="6"/>
      <c r="L22" s="6"/>
      <c r="M22" s="6"/>
      <c r="N22" s="6"/>
      <c r="O22" s="6">
        <f t="shared" si="2"/>
        <v>0</v>
      </c>
      <c r="P22" s="3" t="s">
        <v>676</v>
      </c>
      <c r="Q22" s="5"/>
      <c r="R22" s="13"/>
      <c r="S22" s="52"/>
      <c r="T22" s="6"/>
      <c r="U22" s="6"/>
      <c r="W22" s="5"/>
      <c r="X22" s="6"/>
      <c r="Y22" s="5"/>
      <c r="Z22" s="5"/>
      <c r="AB22" s="6">
        <f t="shared" si="0"/>
        <v>0</v>
      </c>
      <c r="AC22" s="6">
        <f t="shared" si="3"/>
        <v>0</v>
      </c>
      <c r="AD22" s="6">
        <f t="shared" si="1"/>
        <v>0</v>
      </c>
      <c r="AF22" s="5"/>
    </row>
    <row r="23" spans="2:32" ht="16" hidden="1" thickBot="1">
      <c r="B23" s="3"/>
      <c r="C23" s="3" t="s">
        <v>770</v>
      </c>
      <c r="D23" s="3" t="s">
        <v>213</v>
      </c>
      <c r="E23" s="3"/>
      <c r="F23" s="4"/>
      <c r="G23" s="4"/>
      <c r="H23" s="6"/>
      <c r="I23" s="6"/>
      <c r="J23" s="6"/>
      <c r="K23" s="6"/>
      <c r="L23" s="6"/>
      <c r="M23" s="6"/>
      <c r="N23" s="6"/>
      <c r="O23" s="6">
        <f t="shared" si="2"/>
        <v>0</v>
      </c>
      <c r="P23" s="3" t="s">
        <v>677</v>
      </c>
      <c r="Q23" s="5"/>
      <c r="R23" s="13"/>
      <c r="S23" s="42"/>
      <c r="T23" s="6"/>
      <c r="U23" s="6"/>
      <c r="W23" s="5"/>
      <c r="X23" s="6"/>
      <c r="Y23" s="5"/>
      <c r="Z23" s="5"/>
      <c r="AB23" s="6">
        <f t="shared" si="0"/>
        <v>0</v>
      </c>
      <c r="AC23" s="6">
        <f t="shared" si="3"/>
        <v>0</v>
      </c>
      <c r="AD23" s="6">
        <f t="shared" si="1"/>
        <v>0</v>
      </c>
      <c r="AF23" s="5"/>
    </row>
    <row r="24" spans="2:32" ht="16" hidden="1" thickBot="1">
      <c r="B24" s="3"/>
      <c r="C24" s="3" t="s">
        <v>770</v>
      </c>
      <c r="D24" s="3" t="s">
        <v>213</v>
      </c>
      <c r="E24" s="3"/>
      <c r="F24" s="4"/>
      <c r="G24" s="4"/>
      <c r="H24" s="6"/>
      <c r="I24" s="6"/>
      <c r="J24" s="6"/>
      <c r="K24" s="6"/>
      <c r="L24" s="6"/>
      <c r="M24" s="6"/>
      <c r="N24" s="6"/>
      <c r="O24" s="6">
        <f t="shared" si="2"/>
        <v>0</v>
      </c>
      <c r="P24" s="3" t="s">
        <v>531</v>
      </c>
      <c r="Q24" s="5"/>
      <c r="R24" s="13"/>
      <c r="S24" s="42"/>
      <c r="T24" s="6"/>
      <c r="U24" s="6"/>
      <c r="W24" s="5"/>
      <c r="X24" s="6"/>
      <c r="Y24" s="5"/>
      <c r="Z24" s="5"/>
      <c r="AB24" s="6">
        <f t="shared" si="0"/>
        <v>0</v>
      </c>
      <c r="AC24" s="6">
        <f t="shared" si="3"/>
        <v>0</v>
      </c>
      <c r="AD24" s="6">
        <f t="shared" si="1"/>
        <v>0</v>
      </c>
      <c r="AF24" s="5"/>
    </row>
    <row r="25" spans="2:32" ht="16" hidden="1" thickBot="1">
      <c r="B25" s="3"/>
      <c r="C25" s="3" t="s">
        <v>770</v>
      </c>
      <c r="D25" s="3" t="s">
        <v>213</v>
      </c>
      <c r="E25" s="3"/>
      <c r="F25" s="4"/>
      <c r="G25" s="4"/>
      <c r="H25" s="6"/>
      <c r="I25" s="6"/>
      <c r="J25" s="6"/>
      <c r="K25" s="6"/>
      <c r="L25" s="6"/>
      <c r="M25" s="6"/>
      <c r="N25" s="6"/>
      <c r="O25" s="6">
        <f t="shared" si="2"/>
        <v>0</v>
      </c>
      <c r="P25" s="3" t="s">
        <v>485</v>
      </c>
      <c r="Q25" s="5"/>
      <c r="R25" s="13"/>
      <c r="S25" s="42"/>
      <c r="T25" s="6"/>
      <c r="U25" s="6"/>
      <c r="W25" s="5"/>
      <c r="X25" s="6"/>
      <c r="Y25" s="5"/>
      <c r="Z25" s="5"/>
      <c r="AB25" s="6">
        <f t="shared" si="0"/>
        <v>0</v>
      </c>
      <c r="AC25" s="6">
        <f t="shared" si="3"/>
        <v>0</v>
      </c>
      <c r="AD25" s="6">
        <f t="shared" si="1"/>
        <v>0</v>
      </c>
      <c r="AF25" s="5"/>
    </row>
    <row r="26" spans="2:32" ht="16" hidden="1" thickBot="1">
      <c r="B26" s="3"/>
      <c r="C26" s="3" t="s">
        <v>770</v>
      </c>
      <c r="D26" s="3" t="s">
        <v>213</v>
      </c>
      <c r="E26" s="3"/>
      <c r="F26" s="4"/>
      <c r="G26" s="4"/>
      <c r="H26" s="6"/>
      <c r="I26" s="6"/>
      <c r="J26" s="6"/>
      <c r="K26" s="6"/>
      <c r="L26" s="6"/>
      <c r="M26" s="6"/>
      <c r="N26" s="6"/>
      <c r="O26" s="6">
        <f t="shared" si="2"/>
        <v>0</v>
      </c>
      <c r="P26" s="3" t="s">
        <v>509</v>
      </c>
      <c r="Q26" s="5"/>
      <c r="R26" s="13"/>
      <c r="S26" s="42"/>
      <c r="T26" s="6"/>
      <c r="U26" s="6"/>
      <c r="W26" s="5"/>
      <c r="X26" s="6"/>
      <c r="Y26" s="5"/>
      <c r="Z26" s="5"/>
      <c r="AB26" s="6">
        <f t="shared" si="0"/>
        <v>0</v>
      </c>
      <c r="AC26" s="6">
        <f t="shared" si="3"/>
        <v>0</v>
      </c>
      <c r="AD26" s="6">
        <f t="shared" si="1"/>
        <v>0</v>
      </c>
      <c r="AF26" s="5"/>
    </row>
    <row r="27" spans="2:32" ht="16" hidden="1" thickBot="1">
      <c r="B27" s="3"/>
      <c r="C27" s="3" t="s">
        <v>770</v>
      </c>
      <c r="D27" s="3" t="s">
        <v>213</v>
      </c>
      <c r="E27" s="3"/>
      <c r="F27" s="4"/>
      <c r="G27" s="4"/>
      <c r="H27" s="6"/>
      <c r="I27" s="6"/>
      <c r="J27" s="6"/>
      <c r="K27" s="6"/>
      <c r="L27" s="6"/>
      <c r="M27" s="6"/>
      <c r="N27" s="6"/>
      <c r="O27" s="6">
        <f t="shared" si="2"/>
        <v>0</v>
      </c>
      <c r="P27" s="3" t="s">
        <v>597</v>
      </c>
      <c r="Q27" s="5"/>
      <c r="R27" s="13"/>
      <c r="S27" s="42"/>
      <c r="T27" s="6"/>
      <c r="U27" s="6"/>
      <c r="W27" s="5"/>
      <c r="X27" s="6"/>
      <c r="Y27" s="5"/>
      <c r="Z27" s="5"/>
      <c r="AB27" s="6">
        <f t="shared" si="0"/>
        <v>0</v>
      </c>
      <c r="AC27" s="6">
        <f t="shared" si="3"/>
        <v>0</v>
      </c>
      <c r="AD27" s="6">
        <f t="shared" si="1"/>
        <v>0</v>
      </c>
      <c r="AF27" s="5"/>
    </row>
    <row r="28" spans="2:32" ht="16" hidden="1" thickBot="1">
      <c r="B28" s="3"/>
      <c r="C28" s="3" t="s">
        <v>770</v>
      </c>
      <c r="D28" s="3" t="s">
        <v>213</v>
      </c>
      <c r="E28" s="3"/>
      <c r="F28" s="4"/>
      <c r="G28" s="4"/>
      <c r="H28" s="6"/>
      <c r="I28" s="6"/>
      <c r="J28" s="6"/>
      <c r="K28" s="6"/>
      <c r="L28" s="6"/>
      <c r="M28" s="6"/>
      <c r="N28" s="6"/>
      <c r="O28" s="6">
        <f t="shared" si="2"/>
        <v>0</v>
      </c>
      <c r="P28" s="3" t="s">
        <v>15</v>
      </c>
      <c r="Q28" s="5"/>
      <c r="R28" s="13"/>
      <c r="S28" s="42"/>
      <c r="T28" s="6"/>
      <c r="U28" s="6"/>
      <c r="W28" s="5"/>
      <c r="X28" s="6"/>
      <c r="Y28" s="5"/>
      <c r="Z28" s="5"/>
      <c r="AB28" s="6">
        <f t="shared" si="0"/>
        <v>0</v>
      </c>
      <c r="AC28" s="6">
        <f t="shared" si="3"/>
        <v>0</v>
      </c>
      <c r="AD28" s="6">
        <f t="shared" si="1"/>
        <v>0</v>
      </c>
      <c r="AF28" s="5"/>
    </row>
    <row r="29" spans="2:32" ht="16" hidden="1" thickBot="1">
      <c r="B29" s="3"/>
      <c r="C29" s="3" t="s">
        <v>770</v>
      </c>
      <c r="D29" s="3" t="s">
        <v>213</v>
      </c>
      <c r="E29" s="3"/>
      <c r="F29" s="4"/>
      <c r="G29" s="4"/>
      <c r="H29" s="6"/>
      <c r="I29" s="6"/>
      <c r="J29" s="6"/>
      <c r="K29" s="6"/>
      <c r="L29" s="6"/>
      <c r="M29" s="6"/>
      <c r="N29" s="6"/>
      <c r="O29" s="6">
        <f t="shared" si="2"/>
        <v>0</v>
      </c>
      <c r="P29" s="3" t="s">
        <v>101</v>
      </c>
      <c r="Q29" s="5"/>
      <c r="R29" s="13"/>
      <c r="S29" s="42"/>
      <c r="T29" s="6"/>
      <c r="U29" s="6"/>
      <c r="W29" s="5"/>
      <c r="X29" s="6"/>
      <c r="Y29" s="5"/>
      <c r="Z29" s="5"/>
      <c r="AB29" s="6">
        <f t="shared" si="0"/>
        <v>0</v>
      </c>
      <c r="AC29" s="6">
        <f t="shared" si="3"/>
        <v>0</v>
      </c>
      <c r="AD29" s="6">
        <f t="shared" si="1"/>
        <v>0</v>
      </c>
      <c r="AF29" s="5"/>
    </row>
    <row r="30" spans="2:32" ht="16" hidden="1" thickBot="1">
      <c r="B30" s="3"/>
      <c r="C30" s="3" t="s">
        <v>770</v>
      </c>
      <c r="D30" s="3" t="s">
        <v>88</v>
      </c>
      <c r="E30" s="3" t="s">
        <v>140</v>
      </c>
      <c r="F30" s="4"/>
      <c r="G30" s="4"/>
      <c r="H30" s="6"/>
      <c r="I30" s="6"/>
      <c r="J30" s="6"/>
      <c r="K30" s="6"/>
      <c r="L30" s="6"/>
      <c r="M30" s="6"/>
      <c r="N30" s="6"/>
      <c r="O30" s="6">
        <f t="shared" si="2"/>
        <v>0</v>
      </c>
      <c r="P30" s="3" t="s">
        <v>672</v>
      </c>
      <c r="Q30" s="5"/>
      <c r="R30" s="13"/>
      <c r="S30" s="42"/>
      <c r="T30" s="6"/>
      <c r="U30" s="6"/>
      <c r="W30" s="5" t="s">
        <v>220</v>
      </c>
      <c r="X30" s="45">
        <f>19324.19+138545.66</f>
        <v>157869.85</v>
      </c>
      <c r="Y30" s="5"/>
      <c r="Z30" s="5"/>
      <c r="AB30" s="6">
        <f t="shared" si="0"/>
        <v>0</v>
      </c>
      <c r="AC30" s="6">
        <f t="shared" si="3"/>
        <v>0</v>
      </c>
      <c r="AD30" s="6">
        <f t="shared" si="1"/>
        <v>0</v>
      </c>
      <c r="AF30" s="5"/>
    </row>
    <row r="31" spans="2:32" ht="16" hidden="1" thickBot="1">
      <c r="B31" s="3"/>
      <c r="C31" s="3" t="s">
        <v>770</v>
      </c>
      <c r="D31" s="3" t="s">
        <v>88</v>
      </c>
      <c r="E31" s="3" t="s">
        <v>140</v>
      </c>
      <c r="F31" s="4">
        <v>30</v>
      </c>
      <c r="G31" s="4"/>
      <c r="H31" s="6">
        <f>((156047.643360906/28)*9)+((146790.962725653/28)*19)</f>
        <v>149766.32435841288</v>
      </c>
      <c r="I31" s="6">
        <v>0</v>
      </c>
      <c r="J31" s="6">
        <v>-4560.1000000000004</v>
      </c>
      <c r="K31" s="6">
        <v>-1490.83</v>
      </c>
      <c r="L31" s="6"/>
      <c r="M31" s="6"/>
      <c r="N31" s="6"/>
      <c r="O31" s="6">
        <f>SUM(H31,J31,L31,M31,N31)</f>
        <v>145206.22435841287</v>
      </c>
      <c r="P31" s="3" t="s">
        <v>673</v>
      </c>
      <c r="Q31" s="5"/>
      <c r="R31" s="13"/>
      <c r="S31" s="42"/>
      <c r="T31" s="6"/>
      <c r="U31" s="6"/>
      <c r="W31" s="5" t="s">
        <v>220</v>
      </c>
      <c r="X31" s="45">
        <v>140387.13</v>
      </c>
      <c r="Y31" s="5"/>
      <c r="Z31" s="5" t="s">
        <v>220</v>
      </c>
      <c r="AB31" s="6">
        <f t="shared" si="0"/>
        <v>4560.1000000000004</v>
      </c>
      <c r="AC31" s="6">
        <f t="shared" si="3"/>
        <v>0</v>
      </c>
      <c r="AD31" s="6">
        <f t="shared" si="1"/>
        <v>4560.1000000000058</v>
      </c>
      <c r="AF31" s="5" t="s">
        <v>1113</v>
      </c>
    </row>
    <row r="32" spans="2:32" ht="16" hidden="1" thickBot="1">
      <c r="B32" s="3"/>
      <c r="C32" s="3" t="s">
        <v>770</v>
      </c>
      <c r="D32" s="3" t="s">
        <v>88</v>
      </c>
      <c r="E32" s="3" t="s">
        <v>140</v>
      </c>
      <c r="F32" s="4">
        <v>30</v>
      </c>
      <c r="G32" s="4"/>
      <c r="H32" s="6">
        <v>145541.99932211349</v>
      </c>
      <c r="I32" s="6">
        <v>0</v>
      </c>
      <c r="J32" s="6">
        <v>-4533.16</v>
      </c>
      <c r="K32" s="6"/>
      <c r="L32" s="6"/>
      <c r="M32" s="6"/>
      <c r="N32" s="6"/>
      <c r="O32" s="6">
        <f t="shared" ref="O32:O63" si="4">SUM(H32,J32,K32,L32,M32,N32)</f>
        <v>141008.83932211349</v>
      </c>
      <c r="P32" s="3" t="s">
        <v>674</v>
      </c>
      <c r="Q32" s="5"/>
      <c r="R32" s="13"/>
      <c r="S32" s="42"/>
      <c r="T32" s="6"/>
      <c r="U32" s="6"/>
      <c r="W32" s="5" t="s">
        <v>220</v>
      </c>
      <c r="X32" s="45">
        <v>142422.16</v>
      </c>
      <c r="Y32" s="5"/>
      <c r="Z32" s="5" t="s">
        <v>220</v>
      </c>
      <c r="AB32" s="6">
        <f t="shared" si="0"/>
        <v>4533.16</v>
      </c>
      <c r="AC32" s="6">
        <f t="shared" si="3"/>
        <v>0</v>
      </c>
      <c r="AD32" s="6">
        <f t="shared" si="1"/>
        <v>4533.1600000000035</v>
      </c>
      <c r="AF32" s="5"/>
    </row>
    <row r="33" spans="2:32" ht="16" hidden="1" thickBot="1">
      <c r="B33" s="3" t="s">
        <v>220</v>
      </c>
      <c r="C33" s="3" t="s">
        <v>770</v>
      </c>
      <c r="D33" s="3" t="s">
        <v>88</v>
      </c>
      <c r="E33" s="3" t="s">
        <v>140</v>
      </c>
      <c r="F33" s="4">
        <v>30</v>
      </c>
      <c r="G33" s="4">
        <v>47</v>
      </c>
      <c r="H33" s="6">
        <v>146860.90633399258</v>
      </c>
      <c r="I33" s="6">
        <v>0</v>
      </c>
      <c r="J33" s="6">
        <v>-6488.9</v>
      </c>
      <c r="K33" s="6">
        <v>0</v>
      </c>
      <c r="L33" s="6">
        <v>-121.25</v>
      </c>
      <c r="M33" s="6">
        <v>0</v>
      </c>
      <c r="N33" s="6">
        <v>0</v>
      </c>
      <c r="O33" s="6">
        <f t="shared" si="4"/>
        <v>140250.75633399258</v>
      </c>
      <c r="P33" s="3" t="s">
        <v>675</v>
      </c>
      <c r="Q33" s="5"/>
      <c r="R33" s="13"/>
      <c r="S33" s="42"/>
      <c r="T33" s="6"/>
      <c r="U33" s="6"/>
      <c r="W33" s="5" t="s">
        <v>220</v>
      </c>
      <c r="X33" s="49">
        <v>140250.76</v>
      </c>
      <c r="Y33" s="5"/>
      <c r="Z33" s="5" t="s">
        <v>220</v>
      </c>
      <c r="AB33" s="6">
        <f t="shared" si="0"/>
        <v>6488.9</v>
      </c>
      <c r="AC33" s="6">
        <f t="shared" si="3"/>
        <v>0</v>
      </c>
      <c r="AD33" s="6">
        <f t="shared" si="1"/>
        <v>6610.1499999999942</v>
      </c>
      <c r="AF33" s="5"/>
    </row>
    <row r="34" spans="2:32" ht="16.399999999999999" hidden="1" customHeight="1" thickBot="1">
      <c r="B34" s="3"/>
      <c r="C34" s="3" t="s">
        <v>826</v>
      </c>
      <c r="D34" s="3" t="s">
        <v>88</v>
      </c>
      <c r="E34" s="3" t="s">
        <v>140</v>
      </c>
      <c r="F34" s="4">
        <v>54</v>
      </c>
      <c r="G34" s="71">
        <v>1</v>
      </c>
      <c r="H34" s="6">
        <v>256354.39</v>
      </c>
      <c r="I34" s="6">
        <v>0</v>
      </c>
      <c r="J34" s="6"/>
      <c r="K34" s="6">
        <v>-1281.77</v>
      </c>
      <c r="L34" s="6"/>
      <c r="M34" s="6">
        <v>0</v>
      </c>
      <c r="N34" s="6">
        <v>0</v>
      </c>
      <c r="O34" s="6">
        <f t="shared" si="4"/>
        <v>255072.62000000002</v>
      </c>
      <c r="P34" s="3" t="s">
        <v>676</v>
      </c>
      <c r="Q34" s="5"/>
      <c r="R34" s="13"/>
      <c r="S34" s="52"/>
      <c r="T34" s="6"/>
      <c r="U34" s="6"/>
      <c r="W34" s="5"/>
      <c r="X34" s="6"/>
      <c r="Y34" s="5"/>
      <c r="Z34" s="5"/>
      <c r="AB34" s="6">
        <f t="shared" si="0"/>
        <v>0</v>
      </c>
      <c r="AC34" s="6">
        <f t="shared" si="3"/>
        <v>0</v>
      </c>
      <c r="AD34" s="6">
        <f t="shared" si="1"/>
        <v>1281.7699999999895</v>
      </c>
      <c r="AF34" s="5"/>
    </row>
    <row r="35" spans="2:32" ht="31.5" hidden="1" thickBot="1">
      <c r="B35" s="3"/>
      <c r="C35" s="3" t="s">
        <v>770</v>
      </c>
      <c r="D35" s="3" t="s">
        <v>88</v>
      </c>
      <c r="E35" s="3" t="s">
        <v>140</v>
      </c>
      <c r="F35" s="4">
        <v>30</v>
      </c>
      <c r="G35" s="4"/>
      <c r="H35" s="6">
        <v>146860.90633399258</v>
      </c>
      <c r="I35" s="6">
        <v>0</v>
      </c>
      <c r="J35" s="6"/>
      <c r="K35" s="194" t="s">
        <v>1114</v>
      </c>
      <c r="L35" s="6">
        <v>0</v>
      </c>
      <c r="M35" s="6">
        <v>0</v>
      </c>
      <c r="N35" s="6">
        <v>0</v>
      </c>
      <c r="O35" s="6">
        <f t="shared" si="4"/>
        <v>146860.90633399258</v>
      </c>
      <c r="P35" s="3" t="s">
        <v>677</v>
      </c>
      <c r="Q35" s="5"/>
      <c r="R35" s="13"/>
      <c r="S35" s="42"/>
      <c r="T35" s="6"/>
      <c r="U35" s="6"/>
      <c r="W35" s="5"/>
      <c r="X35" s="6"/>
      <c r="Y35" s="5"/>
      <c r="Z35" s="5"/>
      <c r="AB35" s="6">
        <f t="shared" si="0"/>
        <v>0</v>
      </c>
      <c r="AC35" s="6">
        <f t="shared" si="3"/>
        <v>0</v>
      </c>
      <c r="AD35" s="6">
        <f t="shared" si="1"/>
        <v>0</v>
      </c>
      <c r="AF35" s="5"/>
    </row>
    <row r="36" spans="2:32" ht="16" hidden="1" thickBot="1">
      <c r="B36" s="3"/>
      <c r="C36" s="3" t="s">
        <v>770</v>
      </c>
      <c r="D36" s="3" t="s">
        <v>88</v>
      </c>
      <c r="E36" s="3"/>
      <c r="F36" s="4"/>
      <c r="G36" s="4"/>
      <c r="H36" s="6"/>
      <c r="I36" s="6"/>
      <c r="J36" s="6"/>
      <c r="K36" s="6"/>
      <c r="L36" s="6"/>
      <c r="M36" s="6"/>
      <c r="N36" s="6"/>
      <c r="O36" s="6">
        <f t="shared" si="4"/>
        <v>0</v>
      </c>
      <c r="P36" s="3" t="s">
        <v>531</v>
      </c>
      <c r="Q36" s="5"/>
      <c r="R36" s="13"/>
      <c r="S36" s="42"/>
      <c r="T36" s="6"/>
      <c r="U36" s="6"/>
      <c r="W36" s="5"/>
      <c r="X36" s="6"/>
      <c r="Y36" s="5"/>
      <c r="Z36" s="5"/>
      <c r="AB36" s="6">
        <f t="shared" si="0"/>
        <v>0</v>
      </c>
      <c r="AC36" s="6">
        <f t="shared" si="3"/>
        <v>0</v>
      </c>
      <c r="AD36" s="6">
        <f t="shared" si="1"/>
        <v>0</v>
      </c>
      <c r="AF36" s="5"/>
    </row>
    <row r="37" spans="2:32" ht="16" hidden="1" thickBot="1">
      <c r="B37" s="3"/>
      <c r="C37" s="3" t="s">
        <v>770</v>
      </c>
      <c r="D37" s="3" t="s">
        <v>88</v>
      </c>
      <c r="E37" s="3"/>
      <c r="F37" s="4"/>
      <c r="G37" s="4"/>
      <c r="H37" s="6"/>
      <c r="I37" s="6"/>
      <c r="J37" s="6"/>
      <c r="K37" s="6"/>
      <c r="L37" s="6"/>
      <c r="M37" s="6"/>
      <c r="N37" s="6"/>
      <c r="O37" s="6">
        <f t="shared" si="4"/>
        <v>0</v>
      </c>
      <c r="P37" s="3" t="s">
        <v>485</v>
      </c>
      <c r="Q37" s="5"/>
      <c r="R37" s="13"/>
      <c r="S37" s="42"/>
      <c r="T37" s="6"/>
      <c r="U37" s="6"/>
      <c r="W37" s="5"/>
      <c r="X37" s="6"/>
      <c r="Y37" s="5"/>
      <c r="Z37" s="5"/>
      <c r="AB37" s="6">
        <f t="shared" si="0"/>
        <v>0</v>
      </c>
      <c r="AC37" s="6">
        <f t="shared" si="3"/>
        <v>0</v>
      </c>
      <c r="AD37" s="6">
        <f t="shared" si="1"/>
        <v>0</v>
      </c>
      <c r="AF37" s="5"/>
    </row>
    <row r="38" spans="2:32" ht="16" hidden="1" thickBot="1">
      <c r="B38" s="3"/>
      <c r="C38" s="3" t="s">
        <v>770</v>
      </c>
      <c r="D38" s="3" t="s">
        <v>88</v>
      </c>
      <c r="E38" s="3"/>
      <c r="F38" s="4"/>
      <c r="G38" s="4"/>
      <c r="H38" s="6"/>
      <c r="I38" s="6"/>
      <c r="J38" s="6"/>
      <c r="K38" s="6"/>
      <c r="L38" s="6"/>
      <c r="M38" s="6"/>
      <c r="N38" s="6"/>
      <c r="O38" s="6">
        <f t="shared" si="4"/>
        <v>0</v>
      </c>
      <c r="P38" s="3" t="s">
        <v>509</v>
      </c>
      <c r="Q38" s="5"/>
      <c r="R38" s="13"/>
      <c r="S38" s="42"/>
      <c r="T38" s="6"/>
      <c r="U38" s="6"/>
      <c r="W38" s="5"/>
      <c r="X38" s="6"/>
      <c r="Y38" s="5"/>
      <c r="Z38" s="5"/>
      <c r="AB38" s="6">
        <f t="shared" si="0"/>
        <v>0</v>
      </c>
      <c r="AC38" s="6">
        <f t="shared" si="3"/>
        <v>0</v>
      </c>
      <c r="AD38" s="6">
        <f t="shared" si="1"/>
        <v>0</v>
      </c>
      <c r="AF38" s="5"/>
    </row>
    <row r="39" spans="2:32" ht="16" hidden="1" thickBot="1">
      <c r="B39" s="3"/>
      <c r="C39" s="3" t="s">
        <v>770</v>
      </c>
      <c r="D39" s="3" t="s">
        <v>88</v>
      </c>
      <c r="E39" s="3"/>
      <c r="F39" s="4"/>
      <c r="G39" s="4"/>
      <c r="H39" s="6"/>
      <c r="I39" s="6"/>
      <c r="J39" s="6"/>
      <c r="K39" s="6"/>
      <c r="L39" s="6"/>
      <c r="M39" s="6"/>
      <c r="N39" s="6"/>
      <c r="O39" s="6">
        <f t="shared" si="4"/>
        <v>0</v>
      </c>
      <c r="P39" s="3" t="s">
        <v>597</v>
      </c>
      <c r="Q39" s="5"/>
      <c r="R39" s="13"/>
      <c r="S39" s="42"/>
      <c r="T39" s="6"/>
      <c r="U39" s="6"/>
      <c r="W39" s="5"/>
      <c r="X39" s="6"/>
      <c r="Y39" s="5"/>
      <c r="Z39" s="5"/>
      <c r="AB39" s="6">
        <f t="shared" si="0"/>
        <v>0</v>
      </c>
      <c r="AC39" s="6">
        <f t="shared" si="3"/>
        <v>0</v>
      </c>
      <c r="AD39" s="6">
        <f t="shared" si="1"/>
        <v>0</v>
      </c>
      <c r="AF39" s="5"/>
    </row>
    <row r="40" spans="2:32" ht="16" hidden="1" thickBot="1">
      <c r="B40" s="3"/>
      <c r="C40" s="3" t="s">
        <v>770</v>
      </c>
      <c r="D40" s="3" t="s">
        <v>88</v>
      </c>
      <c r="E40" s="3"/>
      <c r="F40" s="4"/>
      <c r="G40" s="4"/>
      <c r="H40" s="6"/>
      <c r="I40" s="6"/>
      <c r="J40" s="6"/>
      <c r="K40" s="6"/>
      <c r="L40" s="6"/>
      <c r="M40" s="6"/>
      <c r="N40" s="6"/>
      <c r="O40" s="6">
        <f t="shared" si="4"/>
        <v>0</v>
      </c>
      <c r="P40" s="3" t="s">
        <v>15</v>
      </c>
      <c r="Q40" s="5"/>
      <c r="R40" s="13"/>
      <c r="S40" s="42"/>
      <c r="T40" s="6"/>
      <c r="U40" s="6"/>
      <c r="W40" s="5"/>
      <c r="X40" s="6"/>
      <c r="Y40" s="5"/>
      <c r="Z40" s="5"/>
      <c r="AB40" s="6">
        <f t="shared" si="0"/>
        <v>0</v>
      </c>
      <c r="AC40" s="6">
        <f t="shared" si="3"/>
        <v>0</v>
      </c>
      <c r="AD40" s="6">
        <f t="shared" si="1"/>
        <v>0</v>
      </c>
      <c r="AF40" s="5"/>
    </row>
    <row r="41" spans="2:32" ht="16" hidden="1" thickBot="1">
      <c r="B41" s="3"/>
      <c r="C41" s="3" t="s">
        <v>770</v>
      </c>
      <c r="D41" s="3" t="s">
        <v>88</v>
      </c>
      <c r="E41" s="3"/>
      <c r="F41" s="4"/>
      <c r="G41" s="4"/>
      <c r="H41" s="6"/>
      <c r="I41" s="6"/>
      <c r="J41" s="6"/>
      <c r="K41" s="6"/>
      <c r="L41" s="6"/>
      <c r="M41" s="6"/>
      <c r="N41" s="6"/>
      <c r="O41" s="6">
        <f t="shared" si="4"/>
        <v>0</v>
      </c>
      <c r="P41" s="3" t="s">
        <v>101</v>
      </c>
      <c r="Q41" s="5"/>
      <c r="R41" s="13"/>
      <c r="S41" s="42"/>
      <c r="T41" s="6"/>
      <c r="U41" s="6"/>
      <c r="W41" s="5"/>
      <c r="X41" s="6"/>
      <c r="Y41" s="5"/>
      <c r="Z41" s="5"/>
      <c r="AB41" s="6">
        <f t="shared" si="0"/>
        <v>0</v>
      </c>
      <c r="AC41" s="6">
        <f t="shared" si="3"/>
        <v>0</v>
      </c>
      <c r="AD41" s="6">
        <f t="shared" si="1"/>
        <v>0</v>
      </c>
      <c r="AF41" s="5"/>
    </row>
    <row r="42" spans="2:32" ht="16" hidden="1" thickBot="1">
      <c r="B42" s="3"/>
      <c r="C42" s="3" t="s">
        <v>770</v>
      </c>
      <c r="D42" s="3" t="s">
        <v>75</v>
      </c>
      <c r="E42" s="3" t="s">
        <v>201</v>
      </c>
      <c r="F42" s="4"/>
      <c r="G42" s="4"/>
      <c r="H42" s="6"/>
      <c r="I42" s="6"/>
      <c r="J42" s="6"/>
      <c r="K42" s="6"/>
      <c r="L42" s="6"/>
      <c r="M42" s="6"/>
      <c r="N42" s="6"/>
      <c r="O42" s="6">
        <f t="shared" si="4"/>
        <v>0</v>
      </c>
      <c r="P42" s="3" t="s">
        <v>672</v>
      </c>
      <c r="Q42" s="5"/>
      <c r="R42" s="13"/>
      <c r="S42" s="42"/>
      <c r="T42" s="6"/>
      <c r="U42" s="6"/>
      <c r="W42" s="5"/>
      <c r="X42" s="6"/>
      <c r="Y42" s="5"/>
      <c r="Z42" s="5"/>
      <c r="AB42" s="6">
        <f t="shared" si="0"/>
        <v>0</v>
      </c>
      <c r="AC42" s="6">
        <f t="shared" si="3"/>
        <v>0</v>
      </c>
      <c r="AD42" s="6">
        <f t="shared" si="1"/>
        <v>0</v>
      </c>
      <c r="AF42" s="5"/>
    </row>
    <row r="43" spans="2:32" ht="16" hidden="1" thickBot="1">
      <c r="B43" s="3"/>
      <c r="C43" s="3" t="s">
        <v>770</v>
      </c>
      <c r="D43" s="3" t="s">
        <v>75</v>
      </c>
      <c r="E43" s="3" t="s">
        <v>201</v>
      </c>
      <c r="F43" s="4">
        <v>2</v>
      </c>
      <c r="G43" s="4"/>
      <c r="H43" s="6">
        <v>11953.542420747617</v>
      </c>
      <c r="I43" s="6">
        <v>0</v>
      </c>
      <c r="J43" s="6">
        <v>0</v>
      </c>
      <c r="K43" s="6">
        <v>0</v>
      </c>
      <c r="L43" s="6">
        <v>0</v>
      </c>
      <c r="M43" s="6"/>
      <c r="N43" s="6"/>
      <c r="O43" s="6">
        <f t="shared" si="4"/>
        <v>11953.542420747617</v>
      </c>
      <c r="P43" s="3" t="s">
        <v>673</v>
      </c>
      <c r="Q43" s="5"/>
      <c r="R43" s="13"/>
      <c r="S43" s="42"/>
      <c r="T43" s="6"/>
      <c r="U43" s="6"/>
      <c r="W43" s="5"/>
      <c r="X43" s="6"/>
      <c r="Y43" s="5"/>
      <c r="Z43" s="5"/>
      <c r="AB43" s="6">
        <f t="shared" si="0"/>
        <v>0</v>
      </c>
      <c r="AC43" s="6">
        <f t="shared" si="3"/>
        <v>0</v>
      </c>
      <c r="AD43" s="6">
        <f t="shared" si="1"/>
        <v>0</v>
      </c>
      <c r="AF43" s="5"/>
    </row>
    <row r="44" spans="2:32" ht="16" hidden="1" thickBot="1">
      <c r="B44" s="3"/>
      <c r="C44" s="3" t="s">
        <v>770</v>
      </c>
      <c r="D44" s="3" t="s">
        <v>75</v>
      </c>
      <c r="E44" s="3" t="s">
        <v>201</v>
      </c>
      <c r="F44" s="4">
        <v>2</v>
      </c>
      <c r="G44" s="4"/>
      <c r="H44" s="6">
        <v>11953.542420747617</v>
      </c>
      <c r="I44" s="6">
        <v>0</v>
      </c>
      <c r="J44" s="6">
        <v>0</v>
      </c>
      <c r="K44" s="6"/>
      <c r="L44" s="6"/>
      <c r="M44" s="6"/>
      <c r="N44" s="6"/>
      <c r="O44" s="6">
        <f t="shared" si="4"/>
        <v>11953.542420747617</v>
      </c>
      <c r="P44" s="3" t="s">
        <v>674</v>
      </c>
      <c r="Q44" s="5"/>
      <c r="R44" s="13"/>
      <c r="S44" s="42"/>
      <c r="T44" s="6"/>
      <c r="U44" s="6"/>
      <c r="W44" s="5"/>
      <c r="X44" s="6"/>
      <c r="Y44" s="5"/>
      <c r="Z44" s="5"/>
      <c r="AB44" s="6">
        <f t="shared" si="0"/>
        <v>0</v>
      </c>
      <c r="AC44" s="6">
        <f t="shared" si="3"/>
        <v>0</v>
      </c>
      <c r="AD44" s="6">
        <f t="shared" si="1"/>
        <v>0</v>
      </c>
      <c r="AF44" s="5"/>
    </row>
    <row r="45" spans="2:32" ht="16" hidden="1" thickBot="1">
      <c r="B45" s="3" t="s">
        <v>220</v>
      </c>
      <c r="C45" s="3" t="s">
        <v>770</v>
      </c>
      <c r="D45" s="3" t="s">
        <v>75</v>
      </c>
      <c r="E45" s="3" t="s">
        <v>201</v>
      </c>
      <c r="F45" s="4">
        <v>2</v>
      </c>
      <c r="G45" s="4">
        <v>0</v>
      </c>
      <c r="H45" s="6">
        <v>11953.55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f t="shared" si="4"/>
        <v>11953.55</v>
      </c>
      <c r="P45" s="3" t="s">
        <v>675</v>
      </c>
      <c r="Q45" s="5"/>
      <c r="R45" s="13"/>
      <c r="S45" s="42"/>
      <c r="T45" s="6"/>
      <c r="U45" s="6"/>
      <c r="W45" s="5"/>
      <c r="X45" s="6"/>
      <c r="Y45" s="5"/>
      <c r="Z45" s="5"/>
      <c r="AB45" s="6">
        <f t="shared" si="0"/>
        <v>0</v>
      </c>
      <c r="AC45" s="6">
        <f t="shared" si="3"/>
        <v>0</v>
      </c>
      <c r="AD45" s="6">
        <f t="shared" si="1"/>
        <v>0</v>
      </c>
      <c r="AF45" s="5"/>
    </row>
    <row r="46" spans="2:32" ht="16" hidden="1" thickBot="1">
      <c r="B46" s="3"/>
      <c r="C46" s="3" t="s">
        <v>799</v>
      </c>
      <c r="D46" s="3" t="s">
        <v>214</v>
      </c>
      <c r="E46" s="3" t="s">
        <v>1115</v>
      </c>
      <c r="F46" s="4">
        <v>7</v>
      </c>
      <c r="G46" s="4">
        <v>1</v>
      </c>
      <c r="H46" s="6">
        <v>29069.406533415851</v>
      </c>
      <c r="I46" s="6">
        <v>0</v>
      </c>
      <c r="J46" s="6">
        <v>-133.62</v>
      </c>
      <c r="K46" s="6">
        <v>-218.02</v>
      </c>
      <c r="L46" s="6">
        <v>0</v>
      </c>
      <c r="M46" s="6">
        <v>0</v>
      </c>
      <c r="N46" s="6">
        <v>0</v>
      </c>
      <c r="O46" s="6">
        <f t="shared" si="4"/>
        <v>28717.766533415852</v>
      </c>
      <c r="P46" s="3" t="s">
        <v>676</v>
      </c>
      <c r="Q46" s="5"/>
      <c r="R46" s="13"/>
      <c r="S46" s="52"/>
      <c r="T46" s="6"/>
      <c r="U46" s="6"/>
      <c r="W46" s="5"/>
      <c r="X46" s="6">
        <v>28717.766533415852</v>
      </c>
      <c r="Y46" s="5"/>
      <c r="Z46" s="5"/>
      <c r="AB46" s="6">
        <f t="shared" si="0"/>
        <v>133.62</v>
      </c>
      <c r="AC46" s="6">
        <f t="shared" si="3"/>
        <v>0</v>
      </c>
      <c r="AD46" s="6">
        <f t="shared" si="1"/>
        <v>351.63999999999942</v>
      </c>
      <c r="AF46" s="5"/>
    </row>
    <row r="47" spans="2:32" ht="16" hidden="1" thickBot="1">
      <c r="B47" s="3"/>
      <c r="C47" s="3" t="s">
        <v>770</v>
      </c>
      <c r="D47" s="3" t="s">
        <v>75</v>
      </c>
      <c r="E47" s="3"/>
      <c r="F47" s="4"/>
      <c r="G47" s="4"/>
      <c r="H47" s="6"/>
      <c r="I47" s="6"/>
      <c r="J47" s="6"/>
      <c r="K47" s="6"/>
      <c r="L47" s="6"/>
      <c r="M47" s="6"/>
      <c r="N47" s="6"/>
      <c r="O47" s="6">
        <f t="shared" si="4"/>
        <v>0</v>
      </c>
      <c r="P47" s="3" t="s">
        <v>677</v>
      </c>
      <c r="Q47" s="5"/>
      <c r="R47" s="13"/>
      <c r="S47" s="42"/>
      <c r="T47" s="6"/>
      <c r="U47" s="6"/>
      <c r="W47" s="5"/>
      <c r="X47" s="6"/>
      <c r="Y47" s="5"/>
      <c r="Z47" s="5"/>
      <c r="AB47" s="6">
        <f t="shared" si="0"/>
        <v>0</v>
      </c>
      <c r="AC47" s="6">
        <f t="shared" si="3"/>
        <v>0</v>
      </c>
      <c r="AD47" s="6">
        <f t="shared" si="1"/>
        <v>0</v>
      </c>
      <c r="AF47" s="5"/>
    </row>
    <row r="48" spans="2:32" ht="16" hidden="1" thickBot="1">
      <c r="B48" s="3"/>
      <c r="C48" s="3" t="s">
        <v>770</v>
      </c>
      <c r="D48" s="3" t="s">
        <v>75</v>
      </c>
      <c r="E48" s="3"/>
      <c r="F48" s="4"/>
      <c r="G48" s="4"/>
      <c r="H48" s="6"/>
      <c r="I48" s="6"/>
      <c r="J48" s="6"/>
      <c r="K48" s="6"/>
      <c r="L48" s="6"/>
      <c r="M48" s="6"/>
      <c r="N48" s="6"/>
      <c r="O48" s="6">
        <f t="shared" si="4"/>
        <v>0</v>
      </c>
      <c r="P48" s="3" t="s">
        <v>531</v>
      </c>
      <c r="Q48" s="5"/>
      <c r="R48" s="13"/>
      <c r="S48" s="42"/>
      <c r="T48" s="6"/>
      <c r="U48" s="6"/>
      <c r="W48" s="5"/>
      <c r="X48" s="6"/>
      <c r="Y48" s="5"/>
      <c r="Z48" s="5"/>
      <c r="AB48" s="6">
        <f t="shared" si="0"/>
        <v>0</v>
      </c>
      <c r="AC48" s="6">
        <f t="shared" si="3"/>
        <v>0</v>
      </c>
      <c r="AD48" s="6">
        <f t="shared" si="1"/>
        <v>0</v>
      </c>
      <c r="AF48" s="5"/>
    </row>
    <row r="49" spans="1:32" ht="16" hidden="1" thickBot="1">
      <c r="B49" s="3"/>
      <c r="C49" s="3" t="s">
        <v>770</v>
      </c>
      <c r="D49" s="3" t="s">
        <v>75</v>
      </c>
      <c r="E49" s="3"/>
      <c r="F49" s="4"/>
      <c r="G49" s="4"/>
      <c r="H49" s="6"/>
      <c r="I49" s="6"/>
      <c r="J49" s="6"/>
      <c r="K49" s="6"/>
      <c r="L49" s="6"/>
      <c r="M49" s="6"/>
      <c r="N49" s="6"/>
      <c r="O49" s="6">
        <f t="shared" si="4"/>
        <v>0</v>
      </c>
      <c r="P49" s="3" t="s">
        <v>485</v>
      </c>
      <c r="Q49" s="5"/>
      <c r="R49" s="13"/>
      <c r="S49" s="42"/>
      <c r="T49" s="6"/>
      <c r="U49" s="6"/>
      <c r="W49" s="5"/>
      <c r="X49" s="6"/>
      <c r="Y49" s="5"/>
      <c r="Z49" s="5"/>
      <c r="AB49" s="6">
        <f t="shared" si="0"/>
        <v>0</v>
      </c>
      <c r="AC49" s="6">
        <f t="shared" si="3"/>
        <v>0</v>
      </c>
      <c r="AD49" s="6">
        <f t="shared" si="1"/>
        <v>0</v>
      </c>
      <c r="AF49" s="5"/>
    </row>
    <row r="50" spans="1:32" ht="16" hidden="1" thickBot="1">
      <c r="B50" s="3"/>
      <c r="C50" s="3" t="s">
        <v>770</v>
      </c>
      <c r="D50" s="3" t="s">
        <v>75</v>
      </c>
      <c r="E50" s="3"/>
      <c r="F50" s="4"/>
      <c r="G50" s="4"/>
      <c r="H50" s="6"/>
      <c r="I50" s="6"/>
      <c r="J50" s="6"/>
      <c r="K50" s="6"/>
      <c r="L50" s="6"/>
      <c r="M50" s="6"/>
      <c r="N50" s="6"/>
      <c r="O50" s="6">
        <f t="shared" si="4"/>
        <v>0</v>
      </c>
      <c r="P50" s="3" t="s">
        <v>509</v>
      </c>
      <c r="Q50" s="5"/>
      <c r="R50" s="13"/>
      <c r="S50" s="42"/>
      <c r="T50" s="6"/>
      <c r="U50" s="6"/>
      <c r="W50" s="5"/>
      <c r="X50" s="6"/>
      <c r="Y50" s="5"/>
      <c r="Z50" s="5"/>
      <c r="AB50" s="6">
        <f t="shared" si="0"/>
        <v>0</v>
      </c>
      <c r="AC50" s="6">
        <f t="shared" si="3"/>
        <v>0</v>
      </c>
      <c r="AD50" s="6">
        <f t="shared" si="1"/>
        <v>0</v>
      </c>
      <c r="AF50" s="5"/>
    </row>
    <row r="51" spans="1:32" ht="16" hidden="1" thickBot="1">
      <c r="B51" s="3"/>
      <c r="C51" s="3" t="s">
        <v>770</v>
      </c>
      <c r="D51" s="3" t="s">
        <v>75</v>
      </c>
      <c r="E51" s="3"/>
      <c r="F51" s="4"/>
      <c r="G51" s="4"/>
      <c r="H51" s="6"/>
      <c r="I51" s="6"/>
      <c r="J51" s="6"/>
      <c r="K51" s="6"/>
      <c r="L51" s="6"/>
      <c r="M51" s="6"/>
      <c r="N51" s="6"/>
      <c r="O51" s="6">
        <f t="shared" si="4"/>
        <v>0</v>
      </c>
      <c r="P51" s="3" t="s">
        <v>597</v>
      </c>
      <c r="Q51" s="5"/>
      <c r="R51" s="13"/>
      <c r="S51" s="42"/>
      <c r="T51" s="6"/>
      <c r="U51" s="6"/>
      <c r="W51" s="5"/>
      <c r="X51" s="6"/>
      <c r="Y51" s="5"/>
      <c r="Z51" s="5"/>
      <c r="AB51" s="6">
        <f t="shared" si="0"/>
        <v>0</v>
      </c>
      <c r="AC51" s="6">
        <f t="shared" si="3"/>
        <v>0</v>
      </c>
      <c r="AD51" s="6">
        <f t="shared" si="1"/>
        <v>0</v>
      </c>
      <c r="AF51" s="5"/>
    </row>
    <row r="52" spans="1:32" ht="16" hidden="1" thickBot="1">
      <c r="B52" s="3"/>
      <c r="C52" s="3" t="s">
        <v>770</v>
      </c>
      <c r="D52" s="3" t="s">
        <v>75</v>
      </c>
      <c r="E52" s="3"/>
      <c r="F52" s="4"/>
      <c r="G52" s="4"/>
      <c r="H52" s="6"/>
      <c r="I52" s="6"/>
      <c r="J52" s="6"/>
      <c r="K52" s="6"/>
      <c r="L52" s="6"/>
      <c r="M52" s="6"/>
      <c r="N52" s="6"/>
      <c r="O52" s="6">
        <f t="shared" si="4"/>
        <v>0</v>
      </c>
      <c r="P52" s="3" t="s">
        <v>15</v>
      </c>
      <c r="Q52" s="5"/>
      <c r="R52" s="13"/>
      <c r="S52" s="42"/>
      <c r="T52" s="6"/>
      <c r="U52" s="6"/>
      <c r="W52" s="5"/>
      <c r="X52" s="6"/>
      <c r="Y52" s="5"/>
      <c r="Z52" s="5"/>
      <c r="AB52" s="6">
        <f t="shared" si="0"/>
        <v>0</v>
      </c>
      <c r="AC52" s="6">
        <f t="shared" si="3"/>
        <v>0</v>
      </c>
      <c r="AD52" s="6">
        <f t="shared" si="1"/>
        <v>0</v>
      </c>
      <c r="AF52" s="5"/>
    </row>
    <row r="53" spans="1:32" ht="16" hidden="1" thickBot="1">
      <c r="B53" s="3"/>
      <c r="C53" s="3" t="s">
        <v>770</v>
      </c>
      <c r="D53" s="3" t="s">
        <v>75</v>
      </c>
      <c r="E53" s="3"/>
      <c r="F53" s="4"/>
      <c r="G53" s="4"/>
      <c r="H53" s="6"/>
      <c r="I53" s="6"/>
      <c r="J53" s="6"/>
      <c r="K53" s="6"/>
      <c r="L53" s="6"/>
      <c r="M53" s="6"/>
      <c r="N53" s="6"/>
      <c r="O53" s="6">
        <f t="shared" si="4"/>
        <v>0</v>
      </c>
      <c r="P53" s="3" t="s">
        <v>101</v>
      </c>
      <c r="Q53" s="5"/>
      <c r="R53" s="13"/>
      <c r="S53" s="42"/>
      <c r="T53" s="6"/>
      <c r="U53" s="6"/>
      <c r="W53" s="5"/>
      <c r="X53" s="6"/>
      <c r="Y53" s="5"/>
      <c r="Z53" s="5"/>
      <c r="AB53" s="6">
        <f t="shared" si="0"/>
        <v>0</v>
      </c>
      <c r="AC53" s="6">
        <f t="shared" si="3"/>
        <v>0</v>
      </c>
      <c r="AD53" s="6">
        <f t="shared" si="1"/>
        <v>0</v>
      </c>
      <c r="AF53" s="5"/>
    </row>
    <row r="54" spans="1:32" ht="16" hidden="1" thickBot="1">
      <c r="B54" s="3"/>
      <c r="C54" s="3" t="s">
        <v>770</v>
      </c>
      <c r="D54" s="3" t="s">
        <v>208</v>
      </c>
      <c r="E54" s="3" t="s">
        <v>185</v>
      </c>
      <c r="F54" s="4"/>
      <c r="G54" s="4"/>
      <c r="H54" s="6"/>
      <c r="I54" s="6"/>
      <c r="J54" s="6"/>
      <c r="K54" s="6"/>
      <c r="L54" s="6"/>
      <c r="M54" s="6"/>
      <c r="N54" s="6"/>
      <c r="O54" s="6">
        <f t="shared" si="4"/>
        <v>0</v>
      </c>
      <c r="P54" s="3" t="s">
        <v>672</v>
      </c>
      <c r="Q54" s="5"/>
      <c r="R54" s="13"/>
      <c r="S54" s="42"/>
      <c r="T54" s="6"/>
      <c r="U54" s="6"/>
      <c r="W54" s="5" t="s">
        <v>433</v>
      </c>
      <c r="X54" s="6"/>
      <c r="Y54" s="5"/>
      <c r="Z54" s="5" t="s">
        <v>220</v>
      </c>
      <c r="AB54" s="6">
        <f t="shared" si="0"/>
        <v>0</v>
      </c>
      <c r="AC54" s="6">
        <f t="shared" si="3"/>
        <v>0</v>
      </c>
      <c r="AD54" s="6">
        <f t="shared" si="1"/>
        <v>0</v>
      </c>
      <c r="AF54" s="5"/>
    </row>
    <row r="55" spans="1:32" ht="16" hidden="1" thickBot="1">
      <c r="A55" t="s">
        <v>1116</v>
      </c>
      <c r="B55" s="3"/>
      <c r="C55" s="3" t="s">
        <v>770</v>
      </c>
      <c r="D55" s="3" t="s">
        <v>208</v>
      </c>
      <c r="E55" s="3" t="s">
        <v>185</v>
      </c>
      <c r="F55" s="4">
        <v>18</v>
      </c>
      <c r="G55" s="4"/>
      <c r="H55" s="6">
        <v>82784.097974618024</v>
      </c>
      <c r="I55" s="6">
        <v>0</v>
      </c>
      <c r="J55" s="6"/>
      <c r="K55" s="6">
        <v>0</v>
      </c>
      <c r="L55" s="6"/>
      <c r="M55" s="6"/>
      <c r="N55" s="6"/>
      <c r="O55" s="6">
        <f t="shared" si="4"/>
        <v>82784.097974618024</v>
      </c>
      <c r="P55" s="3" t="s">
        <v>673</v>
      </c>
      <c r="Q55" s="5"/>
      <c r="R55" s="13"/>
      <c r="S55" s="42"/>
      <c r="T55" s="6">
        <v>6064.6390729341538</v>
      </c>
      <c r="U55" s="6">
        <v>6524.94</v>
      </c>
      <c r="W55" s="5" t="s">
        <v>433</v>
      </c>
      <c r="X55" s="6"/>
      <c r="Y55" s="5"/>
      <c r="Z55" s="5" t="s">
        <v>220</v>
      </c>
      <c r="AB55" s="6">
        <f t="shared" si="0"/>
        <v>0</v>
      </c>
      <c r="AC55" s="6">
        <f t="shared" si="3"/>
        <v>460.30092706584583</v>
      </c>
      <c r="AD55" s="6">
        <f t="shared" si="1"/>
        <v>0</v>
      </c>
      <c r="AF55" s="5"/>
    </row>
    <row r="56" spans="1:32" ht="16" hidden="1" thickBot="1">
      <c r="B56" s="3"/>
      <c r="C56" s="3" t="s">
        <v>770</v>
      </c>
      <c r="D56" s="3" t="s">
        <v>208</v>
      </c>
      <c r="E56" s="3" t="s">
        <v>185</v>
      </c>
      <c r="F56" s="4">
        <v>18</v>
      </c>
      <c r="G56" s="4"/>
      <c r="H56" s="6">
        <v>82784.097974618024</v>
      </c>
      <c r="I56" s="6">
        <v>0</v>
      </c>
      <c r="J56" s="6"/>
      <c r="K56" s="6"/>
      <c r="L56" s="6"/>
      <c r="M56" s="6"/>
      <c r="N56" s="6"/>
      <c r="O56" s="6">
        <f t="shared" si="4"/>
        <v>82784.097974618024</v>
      </c>
      <c r="P56" s="3" t="s">
        <v>674</v>
      </c>
      <c r="Q56" s="5"/>
      <c r="R56" s="13"/>
      <c r="S56" s="42"/>
      <c r="T56" s="6"/>
      <c r="U56" s="6"/>
      <c r="W56" s="5" t="s">
        <v>433</v>
      </c>
      <c r="X56" s="6"/>
      <c r="Y56" s="5"/>
      <c r="Z56" s="5" t="s">
        <v>220</v>
      </c>
      <c r="AB56" s="6">
        <f t="shared" si="0"/>
        <v>0</v>
      </c>
      <c r="AC56" s="6">
        <f t="shared" si="3"/>
        <v>0</v>
      </c>
      <c r="AD56" s="6">
        <f t="shared" si="1"/>
        <v>0</v>
      </c>
      <c r="AF56" s="5"/>
    </row>
    <row r="57" spans="1:32" ht="16" hidden="1" thickBot="1">
      <c r="B57" s="3" t="s">
        <v>220</v>
      </c>
      <c r="C57" s="3" t="s">
        <v>770</v>
      </c>
      <c r="D57" s="3" t="s">
        <v>208</v>
      </c>
      <c r="E57" s="3" t="s">
        <v>185</v>
      </c>
      <c r="F57" s="4">
        <v>18</v>
      </c>
      <c r="G57" s="4">
        <v>0</v>
      </c>
      <c r="H57" s="6">
        <v>82784.100000000006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f t="shared" si="4"/>
        <v>82784.100000000006</v>
      </c>
      <c r="P57" s="3" t="s">
        <v>675</v>
      </c>
      <c r="Q57" s="5"/>
      <c r="R57" s="13"/>
      <c r="S57" s="42"/>
      <c r="T57" s="6"/>
      <c r="U57" s="6"/>
      <c r="W57" s="5" t="s">
        <v>433</v>
      </c>
      <c r="X57" s="6"/>
      <c r="Y57" s="5"/>
      <c r="Z57" s="5" t="s">
        <v>220</v>
      </c>
      <c r="AB57" s="6">
        <f t="shared" si="0"/>
        <v>0</v>
      </c>
      <c r="AC57" s="6">
        <f t="shared" si="3"/>
        <v>0</v>
      </c>
      <c r="AD57" s="6">
        <f t="shared" si="1"/>
        <v>0</v>
      </c>
      <c r="AF57" s="5"/>
    </row>
    <row r="58" spans="1:32" ht="16" hidden="1" thickBot="1">
      <c r="B58" s="3"/>
      <c r="C58" s="3" t="s">
        <v>1095</v>
      </c>
      <c r="D58" s="3" t="s">
        <v>212</v>
      </c>
      <c r="E58" s="3" t="s">
        <v>152</v>
      </c>
      <c r="F58" s="4">
        <v>10</v>
      </c>
      <c r="G58" s="4">
        <v>0</v>
      </c>
      <c r="H58" s="6">
        <v>89464.25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f t="shared" si="4"/>
        <v>89464.25</v>
      </c>
      <c r="P58" s="3" t="s">
        <v>676</v>
      </c>
      <c r="Q58" s="5"/>
      <c r="R58" s="13"/>
      <c r="S58" s="52"/>
      <c r="T58" s="6"/>
      <c r="U58" s="6"/>
      <c r="W58" s="5"/>
      <c r="X58" s="6">
        <v>89315.14</v>
      </c>
      <c r="Y58" s="5"/>
      <c r="Z58" s="5"/>
      <c r="AB58" s="6">
        <f t="shared" si="0"/>
        <v>0</v>
      </c>
      <c r="AC58" s="6">
        <f t="shared" si="3"/>
        <v>0</v>
      </c>
      <c r="AD58" s="6">
        <f t="shared" si="1"/>
        <v>0</v>
      </c>
      <c r="AF58" s="5"/>
    </row>
    <row r="59" spans="1:32" ht="16" hidden="1" thickBot="1">
      <c r="B59" s="3"/>
      <c r="C59" s="3" t="s">
        <v>770</v>
      </c>
      <c r="D59" s="3" t="s">
        <v>208</v>
      </c>
      <c r="E59" s="3"/>
      <c r="F59" s="4"/>
      <c r="G59" s="4"/>
      <c r="H59" s="6"/>
      <c r="I59" s="6"/>
      <c r="J59" s="6"/>
      <c r="K59" s="6"/>
      <c r="L59" s="6"/>
      <c r="M59" s="6"/>
      <c r="N59" s="6"/>
      <c r="O59" s="6">
        <f t="shared" si="4"/>
        <v>0</v>
      </c>
      <c r="P59" s="3" t="s">
        <v>677</v>
      </c>
      <c r="Q59" s="5"/>
      <c r="R59" s="13"/>
      <c r="S59" s="42"/>
      <c r="T59" s="6"/>
      <c r="U59" s="6"/>
      <c r="W59" s="5"/>
      <c r="X59" s="6"/>
      <c r="Y59" s="5"/>
      <c r="Z59" s="5"/>
      <c r="AB59" s="6">
        <f t="shared" si="0"/>
        <v>0</v>
      </c>
      <c r="AC59" s="6">
        <f t="shared" si="3"/>
        <v>0</v>
      </c>
      <c r="AD59" s="6">
        <f t="shared" si="1"/>
        <v>0</v>
      </c>
      <c r="AF59" s="5"/>
    </row>
    <row r="60" spans="1:32" ht="16" hidden="1" thickBot="1">
      <c r="B60" s="3"/>
      <c r="C60" s="3" t="s">
        <v>770</v>
      </c>
      <c r="D60" s="3" t="s">
        <v>208</v>
      </c>
      <c r="E60" s="3"/>
      <c r="F60" s="4"/>
      <c r="G60" s="4"/>
      <c r="H60" s="6"/>
      <c r="I60" s="6"/>
      <c r="J60" s="6"/>
      <c r="K60" s="6"/>
      <c r="L60" s="6"/>
      <c r="M60" s="6"/>
      <c r="N60" s="6"/>
      <c r="O60" s="6">
        <f t="shared" si="4"/>
        <v>0</v>
      </c>
      <c r="P60" s="3" t="s">
        <v>531</v>
      </c>
      <c r="Q60" s="5"/>
      <c r="R60" s="13"/>
      <c r="S60" s="42"/>
      <c r="T60" s="6"/>
      <c r="U60" s="6"/>
      <c r="W60" s="5"/>
      <c r="X60" s="6"/>
      <c r="Y60" s="5"/>
      <c r="Z60" s="5"/>
      <c r="AB60" s="6">
        <f t="shared" si="0"/>
        <v>0</v>
      </c>
      <c r="AC60" s="6">
        <f t="shared" si="3"/>
        <v>0</v>
      </c>
      <c r="AD60" s="6">
        <f t="shared" si="1"/>
        <v>0</v>
      </c>
      <c r="AF60" s="5"/>
    </row>
    <row r="61" spans="1:32" ht="16" hidden="1" thickBot="1">
      <c r="B61" s="3"/>
      <c r="C61" s="3" t="s">
        <v>770</v>
      </c>
      <c r="D61" s="3" t="s">
        <v>208</v>
      </c>
      <c r="E61" s="3"/>
      <c r="F61" s="4"/>
      <c r="G61" s="4"/>
      <c r="H61" s="6"/>
      <c r="I61" s="6"/>
      <c r="J61" s="6"/>
      <c r="K61" s="6"/>
      <c r="L61" s="6"/>
      <c r="M61" s="6"/>
      <c r="N61" s="6"/>
      <c r="O61" s="6">
        <f t="shared" si="4"/>
        <v>0</v>
      </c>
      <c r="P61" s="3" t="s">
        <v>485</v>
      </c>
      <c r="Q61" s="5"/>
      <c r="R61" s="13"/>
      <c r="S61" s="42"/>
      <c r="T61" s="6"/>
      <c r="U61" s="6"/>
      <c r="W61" s="5"/>
      <c r="X61" s="6"/>
      <c r="Y61" s="5"/>
      <c r="Z61" s="5"/>
      <c r="AB61" s="6">
        <f t="shared" si="0"/>
        <v>0</v>
      </c>
      <c r="AC61" s="6">
        <f t="shared" si="3"/>
        <v>0</v>
      </c>
      <c r="AD61" s="6">
        <f t="shared" si="1"/>
        <v>0</v>
      </c>
      <c r="AF61" s="5"/>
    </row>
    <row r="62" spans="1:32" ht="16" hidden="1" thickBot="1">
      <c r="B62" s="3"/>
      <c r="C62" s="3" t="s">
        <v>770</v>
      </c>
      <c r="D62" s="3" t="s">
        <v>208</v>
      </c>
      <c r="E62" s="3"/>
      <c r="F62" s="4"/>
      <c r="G62" s="4"/>
      <c r="H62" s="6"/>
      <c r="I62" s="6"/>
      <c r="J62" s="6"/>
      <c r="K62" s="6"/>
      <c r="L62" s="6"/>
      <c r="M62" s="6"/>
      <c r="N62" s="6"/>
      <c r="O62" s="6">
        <f t="shared" si="4"/>
        <v>0</v>
      </c>
      <c r="P62" s="3" t="s">
        <v>509</v>
      </c>
      <c r="Q62" s="5"/>
      <c r="R62" s="13"/>
      <c r="S62" s="42"/>
      <c r="T62" s="6"/>
      <c r="U62" s="6"/>
      <c r="W62" s="5"/>
      <c r="X62" s="6"/>
      <c r="Y62" s="5"/>
      <c r="Z62" s="5"/>
      <c r="AB62" s="6">
        <f t="shared" si="0"/>
        <v>0</v>
      </c>
      <c r="AC62" s="6">
        <f t="shared" si="3"/>
        <v>0</v>
      </c>
      <c r="AD62" s="6">
        <f t="shared" si="1"/>
        <v>0</v>
      </c>
      <c r="AF62" s="5"/>
    </row>
    <row r="63" spans="1:32" ht="16" hidden="1" thickBot="1">
      <c r="B63" s="3"/>
      <c r="C63" s="3" t="s">
        <v>770</v>
      </c>
      <c r="D63" s="3" t="s">
        <v>208</v>
      </c>
      <c r="E63" s="3"/>
      <c r="F63" s="4"/>
      <c r="G63" s="4"/>
      <c r="H63" s="6"/>
      <c r="I63" s="6"/>
      <c r="J63" s="6"/>
      <c r="K63" s="6"/>
      <c r="L63" s="6"/>
      <c r="M63" s="6"/>
      <c r="N63" s="6"/>
      <c r="O63" s="6">
        <f t="shared" si="4"/>
        <v>0</v>
      </c>
      <c r="P63" s="3" t="s">
        <v>597</v>
      </c>
      <c r="Q63" s="5"/>
      <c r="R63" s="13"/>
      <c r="S63" s="42"/>
      <c r="T63" s="6"/>
      <c r="U63" s="6"/>
      <c r="W63" s="5"/>
      <c r="X63" s="6"/>
      <c r="Y63" s="5"/>
      <c r="Z63" s="5"/>
      <c r="AB63" s="6">
        <f t="shared" si="0"/>
        <v>0</v>
      </c>
      <c r="AC63" s="6">
        <f t="shared" si="3"/>
        <v>0</v>
      </c>
      <c r="AD63" s="6">
        <f t="shared" si="1"/>
        <v>0</v>
      </c>
      <c r="AF63" s="5"/>
    </row>
    <row r="64" spans="1:32" ht="16" hidden="1" thickBot="1">
      <c r="B64" s="3"/>
      <c r="C64" s="3" t="s">
        <v>770</v>
      </c>
      <c r="D64" s="3" t="s">
        <v>208</v>
      </c>
      <c r="E64" s="3"/>
      <c r="F64" s="4"/>
      <c r="G64" s="4"/>
      <c r="H64" s="6"/>
      <c r="I64" s="6"/>
      <c r="J64" s="6"/>
      <c r="K64" s="6"/>
      <c r="L64" s="6"/>
      <c r="M64" s="6"/>
      <c r="N64" s="6"/>
      <c r="O64" s="6">
        <f t="shared" ref="O64:O95" si="5">SUM(H64,J64,K64,L64,M64,N64)</f>
        <v>0</v>
      </c>
      <c r="P64" s="3" t="s">
        <v>15</v>
      </c>
      <c r="Q64" s="5"/>
      <c r="R64" s="13"/>
      <c r="S64" s="42"/>
      <c r="T64" s="6"/>
      <c r="U64" s="6"/>
      <c r="W64" s="5"/>
      <c r="X64" s="6"/>
      <c r="Y64" s="5"/>
      <c r="Z64" s="5"/>
      <c r="AB64" s="6">
        <f t="shared" si="0"/>
        <v>0</v>
      </c>
      <c r="AC64" s="6">
        <f t="shared" si="3"/>
        <v>0</v>
      </c>
      <c r="AD64" s="6">
        <f t="shared" si="1"/>
        <v>0</v>
      </c>
      <c r="AF64" s="5"/>
    </row>
    <row r="65" spans="1:32" ht="16" hidden="1" thickBot="1">
      <c r="B65" s="3"/>
      <c r="C65" s="3" t="s">
        <v>770</v>
      </c>
      <c r="D65" s="3" t="s">
        <v>208</v>
      </c>
      <c r="E65" s="3"/>
      <c r="F65" s="4"/>
      <c r="G65" s="4"/>
      <c r="H65" s="6"/>
      <c r="I65" s="6"/>
      <c r="J65" s="6"/>
      <c r="K65" s="6"/>
      <c r="L65" s="6"/>
      <c r="M65" s="6"/>
      <c r="N65" s="6"/>
      <c r="O65" s="6">
        <f t="shared" si="5"/>
        <v>0</v>
      </c>
      <c r="P65" s="3" t="s">
        <v>101</v>
      </c>
      <c r="Q65" s="5"/>
      <c r="R65" s="13"/>
      <c r="S65" s="42"/>
      <c r="T65" s="6"/>
      <c r="U65" s="6"/>
      <c r="W65" s="5"/>
      <c r="X65" s="6"/>
      <c r="Y65" s="5"/>
      <c r="Z65" s="5"/>
      <c r="AB65" s="6">
        <f t="shared" si="0"/>
        <v>0</v>
      </c>
      <c r="AC65" s="6">
        <f t="shared" si="3"/>
        <v>0</v>
      </c>
      <c r="AD65" s="6">
        <f t="shared" si="1"/>
        <v>0</v>
      </c>
      <c r="AF65" s="5"/>
    </row>
    <row r="66" spans="1:32" ht="16" hidden="1" thickBot="1">
      <c r="B66" s="3"/>
      <c r="C66" s="3" t="s">
        <v>770</v>
      </c>
      <c r="D66" s="3" t="s">
        <v>210</v>
      </c>
      <c r="E66" s="3" t="s">
        <v>185</v>
      </c>
      <c r="F66" s="4"/>
      <c r="G66" s="4"/>
      <c r="H66" s="6"/>
      <c r="I66" s="6"/>
      <c r="J66" s="6"/>
      <c r="K66" s="6"/>
      <c r="L66" s="6"/>
      <c r="M66" s="6"/>
      <c r="N66" s="6"/>
      <c r="O66" s="6">
        <f t="shared" si="5"/>
        <v>0</v>
      </c>
      <c r="P66" s="3" t="s">
        <v>672</v>
      </c>
      <c r="Q66" s="5"/>
      <c r="R66" s="13"/>
      <c r="S66" s="42"/>
      <c r="T66" s="6"/>
      <c r="U66" s="6"/>
      <c r="W66" s="5" t="s">
        <v>433</v>
      </c>
      <c r="X66" s="6"/>
      <c r="Y66" s="5"/>
      <c r="Z66" s="5" t="s">
        <v>220</v>
      </c>
      <c r="AB66" s="6">
        <f t="shared" si="0"/>
        <v>0</v>
      </c>
      <c r="AC66" s="6">
        <f t="shared" si="3"/>
        <v>0</v>
      </c>
      <c r="AD66" s="6">
        <f t="shared" si="1"/>
        <v>0</v>
      </c>
      <c r="AF66" s="5"/>
    </row>
    <row r="67" spans="1:32" ht="16" hidden="1" thickBot="1">
      <c r="A67" t="s">
        <v>1116</v>
      </c>
      <c r="B67" s="3"/>
      <c r="C67" s="3" t="s">
        <v>770</v>
      </c>
      <c r="D67" s="3" t="s">
        <v>210</v>
      </c>
      <c r="E67" s="3" t="s">
        <v>185</v>
      </c>
      <c r="F67" s="4">
        <v>4</v>
      </c>
      <c r="G67" s="4"/>
      <c r="H67" s="6">
        <v>31226.18311741963</v>
      </c>
      <c r="I67" s="6">
        <v>0</v>
      </c>
      <c r="J67" s="6"/>
      <c r="K67" s="6">
        <v>0</v>
      </c>
      <c r="L67" s="6"/>
      <c r="M67" s="6"/>
      <c r="N67" s="6"/>
      <c r="O67" s="6">
        <f t="shared" si="5"/>
        <v>31226.18311741963</v>
      </c>
      <c r="P67" s="3" t="s">
        <v>673</v>
      </c>
      <c r="Q67" s="5"/>
      <c r="R67" s="13"/>
      <c r="S67" s="42"/>
      <c r="T67" s="6">
        <v>547.60895027266861</v>
      </c>
      <c r="U67" s="6">
        <v>626.53</v>
      </c>
      <c r="W67" s="5" t="s">
        <v>433</v>
      </c>
      <c r="X67" s="6"/>
      <c r="Y67" s="5"/>
      <c r="Z67" s="5" t="s">
        <v>220</v>
      </c>
      <c r="AB67" s="6">
        <f t="shared" si="0"/>
        <v>0</v>
      </c>
      <c r="AC67" s="6">
        <f t="shared" si="3"/>
        <v>78.921049727331365</v>
      </c>
      <c r="AD67" s="6">
        <f t="shared" si="1"/>
        <v>0</v>
      </c>
      <c r="AF67" s="5"/>
    </row>
    <row r="68" spans="1:32" ht="16" hidden="1" thickBot="1">
      <c r="B68" s="3"/>
      <c r="C68" s="3" t="s">
        <v>770</v>
      </c>
      <c r="D68" s="3" t="s">
        <v>210</v>
      </c>
      <c r="E68" s="3" t="s">
        <v>185</v>
      </c>
      <c r="F68" s="4">
        <v>4</v>
      </c>
      <c r="G68" s="4"/>
      <c r="H68" s="6">
        <v>31226.18311741963</v>
      </c>
      <c r="I68" s="6">
        <v>0</v>
      </c>
      <c r="J68" s="6"/>
      <c r="K68" s="6"/>
      <c r="L68" s="6"/>
      <c r="M68" s="6"/>
      <c r="N68" s="6"/>
      <c r="O68" s="6">
        <f t="shared" si="5"/>
        <v>31226.18311741963</v>
      </c>
      <c r="P68" s="3" t="s">
        <v>674</v>
      </c>
      <c r="Q68" s="5"/>
      <c r="R68" s="13"/>
      <c r="S68" s="42"/>
      <c r="T68" s="6"/>
      <c r="U68" s="6"/>
      <c r="W68" s="5" t="s">
        <v>433</v>
      </c>
      <c r="X68" s="6"/>
      <c r="Y68" s="5"/>
      <c r="Z68" s="5" t="s">
        <v>220</v>
      </c>
      <c r="AB68" s="6">
        <f t="shared" si="0"/>
        <v>0</v>
      </c>
      <c r="AC68" s="6">
        <f t="shared" si="3"/>
        <v>0</v>
      </c>
      <c r="AD68" s="6">
        <f t="shared" si="1"/>
        <v>0</v>
      </c>
      <c r="AF68" s="5"/>
    </row>
    <row r="69" spans="1:32" ht="16" hidden="1" thickBot="1">
      <c r="B69" s="3" t="s">
        <v>220</v>
      </c>
      <c r="C69" s="3" t="s">
        <v>770</v>
      </c>
      <c r="D69" s="3" t="s">
        <v>210</v>
      </c>
      <c r="E69" s="3" t="s">
        <v>185</v>
      </c>
      <c r="F69" s="4">
        <v>4</v>
      </c>
      <c r="G69" s="4">
        <v>0</v>
      </c>
      <c r="H69" s="6">
        <v>31226.18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f t="shared" si="5"/>
        <v>31226.18</v>
      </c>
      <c r="P69" s="3" t="s">
        <v>675</v>
      </c>
      <c r="Q69" s="5"/>
      <c r="R69" s="13"/>
      <c r="S69" s="42"/>
      <c r="T69" s="6"/>
      <c r="U69" s="6"/>
      <c r="W69" s="5" t="s">
        <v>433</v>
      </c>
      <c r="X69" s="6"/>
      <c r="Y69" s="5"/>
      <c r="Z69" s="5" t="s">
        <v>220</v>
      </c>
      <c r="AB69" s="6">
        <f t="shared" si="0"/>
        <v>0</v>
      </c>
      <c r="AC69" s="6">
        <f t="shared" si="3"/>
        <v>0</v>
      </c>
      <c r="AD69" s="6">
        <f t="shared" si="1"/>
        <v>0</v>
      </c>
      <c r="AF69" s="5"/>
    </row>
    <row r="70" spans="1:32" ht="16" hidden="1" thickBot="1">
      <c r="B70" s="3" t="s">
        <v>220</v>
      </c>
      <c r="C70" s="3" t="s">
        <v>770</v>
      </c>
      <c r="D70" s="3" t="s">
        <v>214</v>
      </c>
      <c r="E70" s="3" t="s">
        <v>153</v>
      </c>
      <c r="F70" s="4">
        <v>9</v>
      </c>
      <c r="G70" s="4">
        <v>0</v>
      </c>
      <c r="H70" s="6">
        <v>40378</v>
      </c>
      <c r="I70" s="6">
        <v>0</v>
      </c>
      <c r="J70" s="45">
        <v>-1138.78383333333</v>
      </c>
      <c r="K70" s="6">
        <v>0</v>
      </c>
      <c r="L70" s="6">
        <v>0</v>
      </c>
      <c r="M70" s="6">
        <v>0</v>
      </c>
      <c r="N70" s="6">
        <v>0</v>
      </c>
      <c r="O70" s="6">
        <f t="shared" si="5"/>
        <v>39239.216166666673</v>
      </c>
      <c r="P70" s="3" t="s">
        <v>676</v>
      </c>
      <c r="Q70" s="5"/>
      <c r="R70" s="13"/>
      <c r="S70" s="42"/>
      <c r="T70" s="6">
        <v>1821.5010613113077</v>
      </c>
      <c r="U70" s="6">
        <v>0</v>
      </c>
      <c r="W70" s="5"/>
      <c r="X70" s="6"/>
      <c r="Y70" s="5"/>
      <c r="Z70" s="5"/>
      <c r="AB70" s="6">
        <f t="shared" ref="AB70:AB133" si="6">I70-J70</f>
        <v>1138.78383333333</v>
      </c>
      <c r="AC70" s="6">
        <f t="shared" si="3"/>
        <v>-1821.5010613113077</v>
      </c>
      <c r="AD70" s="6">
        <f t="shared" ref="AD70:AD133" si="7">H70-O70</f>
        <v>1138.7838333333275</v>
      </c>
      <c r="AF70" s="5" t="s">
        <v>1112</v>
      </c>
    </row>
    <row r="71" spans="1:32" ht="16" hidden="1" thickBot="1">
      <c r="B71" s="3"/>
      <c r="C71" s="3" t="s">
        <v>770</v>
      </c>
      <c r="D71" s="3" t="s">
        <v>210</v>
      </c>
      <c r="E71" s="3"/>
      <c r="F71" s="4"/>
      <c r="G71" s="4"/>
      <c r="H71" s="6"/>
      <c r="I71" s="6"/>
      <c r="J71" s="6"/>
      <c r="K71" s="6"/>
      <c r="L71" s="6"/>
      <c r="M71" s="6"/>
      <c r="N71" s="6"/>
      <c r="O71" s="6">
        <f t="shared" si="5"/>
        <v>0</v>
      </c>
      <c r="P71" s="3" t="s">
        <v>677</v>
      </c>
      <c r="Q71" s="5"/>
      <c r="R71" s="13"/>
      <c r="S71" s="6"/>
      <c r="T71" s="6"/>
      <c r="U71" s="6"/>
      <c r="W71" s="5"/>
      <c r="X71" s="6"/>
      <c r="Y71" s="5"/>
      <c r="Z71" s="5"/>
      <c r="AB71" s="6">
        <f t="shared" si="6"/>
        <v>0</v>
      </c>
      <c r="AC71" s="6">
        <f t="shared" si="3"/>
        <v>0</v>
      </c>
      <c r="AD71" s="6">
        <f t="shared" si="7"/>
        <v>0</v>
      </c>
      <c r="AF71" s="5"/>
    </row>
    <row r="72" spans="1:32" ht="16" hidden="1" thickBot="1">
      <c r="B72" s="3"/>
      <c r="C72" s="3" t="s">
        <v>770</v>
      </c>
      <c r="D72" s="3" t="s">
        <v>210</v>
      </c>
      <c r="E72" s="3"/>
      <c r="F72" s="4"/>
      <c r="G72" s="4"/>
      <c r="H72" s="6"/>
      <c r="I72" s="6"/>
      <c r="J72" s="6"/>
      <c r="K72" s="6"/>
      <c r="L72" s="6"/>
      <c r="M72" s="6"/>
      <c r="N72" s="6"/>
      <c r="O72" s="6">
        <f t="shared" si="5"/>
        <v>0</v>
      </c>
      <c r="P72" s="3" t="s">
        <v>531</v>
      </c>
      <c r="Q72" s="5"/>
      <c r="R72" s="13"/>
      <c r="S72" s="6"/>
      <c r="T72" s="6"/>
      <c r="U72" s="6"/>
      <c r="W72" s="5"/>
      <c r="X72" s="6"/>
      <c r="Y72" s="5"/>
      <c r="Z72" s="5"/>
      <c r="AB72" s="6">
        <f t="shared" si="6"/>
        <v>0</v>
      </c>
      <c r="AC72" s="6">
        <f t="shared" si="3"/>
        <v>0</v>
      </c>
      <c r="AD72" s="6">
        <f t="shared" si="7"/>
        <v>0</v>
      </c>
      <c r="AF72" s="5"/>
    </row>
    <row r="73" spans="1:32" ht="16" hidden="1" thickBot="1">
      <c r="B73" s="3"/>
      <c r="C73" s="3" t="s">
        <v>770</v>
      </c>
      <c r="D73" s="3" t="s">
        <v>210</v>
      </c>
      <c r="E73" s="3"/>
      <c r="F73" s="4"/>
      <c r="G73" s="4"/>
      <c r="H73" s="6"/>
      <c r="I73" s="6"/>
      <c r="J73" s="6"/>
      <c r="K73" s="6"/>
      <c r="L73" s="6"/>
      <c r="M73" s="6"/>
      <c r="N73" s="6"/>
      <c r="O73" s="6">
        <f t="shared" si="5"/>
        <v>0</v>
      </c>
      <c r="P73" s="3" t="s">
        <v>485</v>
      </c>
      <c r="Q73" s="5"/>
      <c r="R73" s="13"/>
      <c r="S73" s="6"/>
      <c r="T73" s="6"/>
      <c r="U73" s="6"/>
      <c r="W73" s="5"/>
      <c r="X73" s="6"/>
      <c r="Y73" s="5"/>
      <c r="Z73" s="5"/>
      <c r="AB73" s="6">
        <f t="shared" si="6"/>
        <v>0</v>
      </c>
      <c r="AC73" s="6">
        <f t="shared" si="3"/>
        <v>0</v>
      </c>
      <c r="AD73" s="6">
        <f t="shared" si="7"/>
        <v>0</v>
      </c>
      <c r="AF73" s="5"/>
    </row>
    <row r="74" spans="1:32" ht="16" hidden="1" thickBot="1">
      <c r="B74" s="3"/>
      <c r="C74" s="3" t="s">
        <v>770</v>
      </c>
      <c r="D74" s="3" t="s">
        <v>210</v>
      </c>
      <c r="E74" s="3"/>
      <c r="F74" s="4"/>
      <c r="G74" s="4"/>
      <c r="H74" s="6"/>
      <c r="I74" s="6"/>
      <c r="J74" s="6"/>
      <c r="K74" s="6"/>
      <c r="L74" s="6"/>
      <c r="M74" s="6"/>
      <c r="N74" s="6"/>
      <c r="O74" s="6">
        <f t="shared" si="5"/>
        <v>0</v>
      </c>
      <c r="P74" s="3" t="s">
        <v>509</v>
      </c>
      <c r="Q74" s="5"/>
      <c r="R74" s="13"/>
      <c r="S74" s="6"/>
      <c r="T74" s="6"/>
      <c r="U74" s="6"/>
      <c r="W74" s="5"/>
      <c r="X74" s="6"/>
      <c r="Y74" s="5"/>
      <c r="Z74" s="5"/>
      <c r="AB74" s="6">
        <f t="shared" si="6"/>
        <v>0</v>
      </c>
      <c r="AC74" s="6">
        <f t="shared" ref="AC74:AC137" si="8">U74-T74</f>
        <v>0</v>
      </c>
      <c r="AD74" s="6">
        <f t="shared" si="7"/>
        <v>0</v>
      </c>
      <c r="AF74" s="5"/>
    </row>
    <row r="75" spans="1:32" ht="16" hidden="1" thickBot="1">
      <c r="B75" s="3"/>
      <c r="C75" s="3" t="s">
        <v>770</v>
      </c>
      <c r="D75" s="3" t="s">
        <v>210</v>
      </c>
      <c r="E75" s="3"/>
      <c r="F75" s="4"/>
      <c r="G75" s="4"/>
      <c r="H75" s="6"/>
      <c r="I75" s="6"/>
      <c r="J75" s="6"/>
      <c r="K75" s="6"/>
      <c r="L75" s="6"/>
      <c r="M75" s="6"/>
      <c r="N75" s="6"/>
      <c r="O75" s="6">
        <f t="shared" si="5"/>
        <v>0</v>
      </c>
      <c r="P75" s="3" t="s">
        <v>597</v>
      </c>
      <c r="Q75" s="5"/>
      <c r="R75" s="13"/>
      <c r="S75" s="6"/>
      <c r="T75" s="6"/>
      <c r="U75" s="6"/>
      <c r="W75" s="5"/>
      <c r="X75" s="6"/>
      <c r="Y75" s="5"/>
      <c r="Z75" s="5"/>
      <c r="AB75" s="6">
        <f t="shared" si="6"/>
        <v>0</v>
      </c>
      <c r="AC75" s="6">
        <f t="shared" si="8"/>
        <v>0</v>
      </c>
      <c r="AD75" s="6">
        <f t="shared" si="7"/>
        <v>0</v>
      </c>
      <c r="AF75" s="5"/>
    </row>
    <row r="76" spans="1:32" ht="16" hidden="1" thickBot="1">
      <c r="B76" s="3"/>
      <c r="C76" s="3" t="s">
        <v>770</v>
      </c>
      <c r="D76" s="3" t="s">
        <v>210</v>
      </c>
      <c r="E76" s="3"/>
      <c r="F76" s="4"/>
      <c r="G76" s="4"/>
      <c r="H76" s="6"/>
      <c r="I76" s="6"/>
      <c r="J76" s="6"/>
      <c r="K76" s="6"/>
      <c r="L76" s="6"/>
      <c r="M76" s="6"/>
      <c r="N76" s="6"/>
      <c r="O76" s="6">
        <f t="shared" si="5"/>
        <v>0</v>
      </c>
      <c r="P76" s="3" t="s">
        <v>15</v>
      </c>
      <c r="Q76" s="5"/>
      <c r="R76" s="13"/>
      <c r="S76" s="6"/>
      <c r="T76" s="6"/>
      <c r="U76" s="6"/>
      <c r="W76" s="5"/>
      <c r="X76" s="6"/>
      <c r="Y76" s="5"/>
      <c r="Z76" s="5"/>
      <c r="AB76" s="6">
        <f t="shared" si="6"/>
        <v>0</v>
      </c>
      <c r="AC76" s="6">
        <f t="shared" si="8"/>
        <v>0</v>
      </c>
      <c r="AD76" s="6">
        <f t="shared" si="7"/>
        <v>0</v>
      </c>
      <c r="AF76" s="5"/>
    </row>
    <row r="77" spans="1:32" ht="16" hidden="1" thickBot="1">
      <c r="B77" s="3"/>
      <c r="C77" s="3" t="s">
        <v>770</v>
      </c>
      <c r="D77" s="3" t="s">
        <v>210</v>
      </c>
      <c r="E77" s="3"/>
      <c r="F77" s="4"/>
      <c r="G77" s="4"/>
      <c r="H77" s="6"/>
      <c r="I77" s="6"/>
      <c r="J77" s="6"/>
      <c r="K77" s="6"/>
      <c r="L77" s="6"/>
      <c r="M77" s="6"/>
      <c r="N77" s="6"/>
      <c r="O77" s="6">
        <f t="shared" si="5"/>
        <v>0</v>
      </c>
      <c r="P77" s="3" t="s">
        <v>101</v>
      </c>
      <c r="Q77" s="5"/>
      <c r="R77" s="13"/>
      <c r="S77" s="6"/>
      <c r="T77" s="6"/>
      <c r="U77" s="6"/>
      <c r="W77" s="5"/>
      <c r="X77" s="6"/>
      <c r="Y77" s="5"/>
      <c r="Z77" s="5"/>
      <c r="AB77" s="6">
        <f t="shared" si="6"/>
        <v>0</v>
      </c>
      <c r="AC77" s="6">
        <f t="shared" si="8"/>
        <v>0</v>
      </c>
      <c r="AD77" s="6">
        <f t="shared" si="7"/>
        <v>0</v>
      </c>
      <c r="AF77" s="5"/>
    </row>
    <row r="78" spans="1:32" ht="16" hidden="1" thickBot="1">
      <c r="B78" s="3"/>
      <c r="C78" s="3" t="s">
        <v>799</v>
      </c>
      <c r="D78" s="3" t="s">
        <v>212</v>
      </c>
      <c r="E78" s="3" t="s">
        <v>153</v>
      </c>
      <c r="F78" s="4">
        <v>4.66</v>
      </c>
      <c r="G78" s="4"/>
      <c r="H78" s="6">
        <v>37227.114953716897</v>
      </c>
      <c r="I78" s="6">
        <v>0</v>
      </c>
      <c r="J78" s="6">
        <v>0</v>
      </c>
      <c r="K78" s="6">
        <v>-372.27</v>
      </c>
      <c r="L78" s="6">
        <v>0</v>
      </c>
      <c r="M78" s="6">
        <v>0</v>
      </c>
      <c r="N78" s="6">
        <v>0</v>
      </c>
      <c r="O78" s="6">
        <f t="shared" si="5"/>
        <v>36854.8449537169</v>
      </c>
      <c r="P78" s="3" t="s">
        <v>672</v>
      </c>
      <c r="Q78" s="5" t="s">
        <v>1117</v>
      </c>
      <c r="R78" s="13" t="s">
        <v>1118</v>
      </c>
      <c r="S78" s="6"/>
      <c r="T78" s="6">
        <v>0</v>
      </c>
      <c r="U78" s="6">
        <v>0</v>
      </c>
      <c r="W78" s="5" t="s">
        <v>433</v>
      </c>
      <c r="X78" s="6"/>
      <c r="Y78" s="5"/>
      <c r="Z78" s="5" t="s">
        <v>220</v>
      </c>
      <c r="AB78" s="6">
        <f t="shared" si="6"/>
        <v>0</v>
      </c>
      <c r="AC78" s="6">
        <f t="shared" si="8"/>
        <v>0</v>
      </c>
      <c r="AD78" s="6">
        <f t="shared" si="7"/>
        <v>372.2699999999968</v>
      </c>
      <c r="AF78" s="5"/>
    </row>
    <row r="79" spans="1:32" ht="16" hidden="1" thickBot="1">
      <c r="B79" s="3"/>
      <c r="C79" s="3" t="s">
        <v>799</v>
      </c>
      <c r="D79" s="3" t="s">
        <v>212</v>
      </c>
      <c r="E79" s="3" t="s">
        <v>153</v>
      </c>
      <c r="F79" s="4">
        <v>4.66</v>
      </c>
      <c r="G79" s="4"/>
      <c r="H79" s="6">
        <v>37227.114953716897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f t="shared" si="5"/>
        <v>37227.114953716897</v>
      </c>
      <c r="P79" s="3" t="s">
        <v>673</v>
      </c>
      <c r="Q79" s="5" t="s">
        <v>1117</v>
      </c>
      <c r="R79" s="13" t="s">
        <v>1118</v>
      </c>
      <c r="S79" s="6"/>
      <c r="T79" s="6">
        <v>0</v>
      </c>
      <c r="U79" s="6">
        <v>0</v>
      </c>
      <c r="W79" s="5" t="s">
        <v>433</v>
      </c>
      <c r="X79" s="6"/>
      <c r="Y79" s="5"/>
      <c r="Z79" s="5" t="s">
        <v>220</v>
      </c>
      <c r="AB79" s="6">
        <f t="shared" si="6"/>
        <v>0</v>
      </c>
      <c r="AC79" s="6">
        <f t="shared" si="8"/>
        <v>0</v>
      </c>
      <c r="AD79" s="6">
        <f t="shared" si="7"/>
        <v>0</v>
      </c>
      <c r="AF79" s="5"/>
    </row>
    <row r="80" spans="1:32" ht="16" hidden="1" thickBot="1">
      <c r="B80" s="3"/>
      <c r="C80" s="3" t="s">
        <v>799</v>
      </c>
      <c r="D80" s="3" t="s">
        <v>212</v>
      </c>
      <c r="E80" s="3" t="s">
        <v>153</v>
      </c>
      <c r="F80" s="4">
        <v>4.66</v>
      </c>
      <c r="G80" s="4">
        <v>0</v>
      </c>
      <c r="H80" s="6">
        <v>37227.114953716897</v>
      </c>
      <c r="I80" s="6">
        <v>0</v>
      </c>
      <c r="J80" s="6">
        <v>0</v>
      </c>
      <c r="K80" s="6">
        <v>0</v>
      </c>
      <c r="L80" s="6"/>
      <c r="M80" s="6"/>
      <c r="N80" s="6"/>
      <c r="O80" s="6">
        <f t="shared" si="5"/>
        <v>37227.114953716897</v>
      </c>
      <c r="P80" s="3" t="s">
        <v>674</v>
      </c>
      <c r="Q80" s="5"/>
      <c r="R80" s="13"/>
      <c r="S80" s="6"/>
      <c r="T80" s="6"/>
      <c r="U80" s="6"/>
      <c r="W80" s="5" t="s">
        <v>433</v>
      </c>
      <c r="X80" s="6"/>
      <c r="Y80" s="5"/>
      <c r="Z80" s="5" t="s">
        <v>220</v>
      </c>
      <c r="AB80" s="6">
        <f t="shared" si="6"/>
        <v>0</v>
      </c>
      <c r="AC80" s="6">
        <f t="shared" si="8"/>
        <v>0</v>
      </c>
      <c r="AD80" s="6">
        <f t="shared" si="7"/>
        <v>0</v>
      </c>
      <c r="AF80" s="5"/>
    </row>
    <row r="81" spans="2:32" ht="16" hidden="1" thickBot="1">
      <c r="B81" s="3" t="s">
        <v>220</v>
      </c>
      <c r="C81" s="3" t="s">
        <v>799</v>
      </c>
      <c r="D81" s="3" t="s">
        <v>212</v>
      </c>
      <c r="E81" s="3" t="s">
        <v>153</v>
      </c>
      <c r="F81" s="4">
        <v>4.66</v>
      </c>
      <c r="G81" s="4">
        <v>0</v>
      </c>
      <c r="H81" s="6">
        <v>37227.114953716897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f t="shared" si="5"/>
        <v>37227.114953716897</v>
      </c>
      <c r="P81" s="3" t="s">
        <v>675</v>
      </c>
      <c r="Q81" s="5"/>
      <c r="R81" s="13"/>
      <c r="S81" s="52"/>
      <c r="T81" s="6"/>
      <c r="U81" s="6"/>
      <c r="W81" s="5" t="s">
        <v>433</v>
      </c>
      <c r="X81" s="6"/>
      <c r="Y81" s="5"/>
      <c r="Z81" s="5" t="s">
        <v>220</v>
      </c>
      <c r="AB81" s="6">
        <f t="shared" si="6"/>
        <v>0</v>
      </c>
      <c r="AC81" s="6">
        <f t="shared" si="8"/>
        <v>0</v>
      </c>
      <c r="AD81" s="6">
        <f t="shared" si="7"/>
        <v>0</v>
      </c>
      <c r="AF81" s="5"/>
    </row>
    <row r="82" spans="2:32" ht="16" hidden="1" thickBot="1">
      <c r="B82" s="3"/>
      <c r="C82" s="3" t="s">
        <v>799</v>
      </c>
      <c r="D82" s="3" t="s">
        <v>212</v>
      </c>
      <c r="E82" s="3" t="s">
        <v>153</v>
      </c>
      <c r="F82" s="4">
        <v>4.66</v>
      </c>
      <c r="G82" s="4">
        <v>0</v>
      </c>
      <c r="H82" s="6">
        <v>54599.76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f t="shared" si="5"/>
        <v>54599.76</v>
      </c>
      <c r="P82" s="3" t="s">
        <v>676</v>
      </c>
      <c r="Q82" s="5"/>
      <c r="R82" s="13"/>
      <c r="S82" s="52"/>
      <c r="T82" s="6"/>
      <c r="U82" s="6"/>
      <c r="W82" s="5"/>
      <c r="X82" s="6">
        <v>54599.76</v>
      </c>
      <c r="Y82" s="5"/>
      <c r="Z82" s="5"/>
      <c r="AB82" s="6">
        <f t="shared" si="6"/>
        <v>0</v>
      </c>
      <c r="AC82" s="6">
        <f t="shared" si="8"/>
        <v>0</v>
      </c>
      <c r="AD82" s="6">
        <f t="shared" si="7"/>
        <v>0</v>
      </c>
      <c r="AF82" s="5"/>
    </row>
    <row r="83" spans="2:32" ht="16" hidden="1" thickBot="1">
      <c r="B83" s="3"/>
      <c r="C83" s="3" t="s">
        <v>799</v>
      </c>
      <c r="D83" s="3" t="s">
        <v>212</v>
      </c>
      <c r="E83" s="3"/>
      <c r="F83" s="4"/>
      <c r="G83" s="4"/>
      <c r="H83" s="6"/>
      <c r="I83" s="6"/>
      <c r="J83" s="6"/>
      <c r="K83" s="6"/>
      <c r="L83" s="6"/>
      <c r="M83" s="6"/>
      <c r="N83" s="6"/>
      <c r="O83" s="6">
        <f t="shared" si="5"/>
        <v>0</v>
      </c>
      <c r="P83" s="3" t="s">
        <v>677</v>
      </c>
      <c r="Q83" s="5"/>
      <c r="R83" s="13"/>
      <c r="S83" s="6"/>
      <c r="T83" s="6"/>
      <c r="U83" s="6"/>
      <c r="W83" s="5"/>
      <c r="X83" s="6"/>
      <c r="Y83" s="5"/>
      <c r="Z83" s="5"/>
      <c r="AB83" s="6">
        <f t="shared" si="6"/>
        <v>0</v>
      </c>
      <c r="AC83" s="6">
        <f t="shared" si="8"/>
        <v>0</v>
      </c>
      <c r="AD83" s="6">
        <f t="shared" si="7"/>
        <v>0</v>
      </c>
      <c r="AF83" s="5"/>
    </row>
    <row r="84" spans="2:32" ht="16" hidden="1" thickBot="1">
      <c r="B84" s="3"/>
      <c r="C84" s="3" t="s">
        <v>799</v>
      </c>
      <c r="D84" s="3" t="s">
        <v>212</v>
      </c>
      <c r="E84" s="3"/>
      <c r="F84" s="4"/>
      <c r="G84" s="4"/>
      <c r="H84" s="6"/>
      <c r="I84" s="6"/>
      <c r="J84" s="6"/>
      <c r="K84" s="6"/>
      <c r="L84" s="6"/>
      <c r="M84" s="6"/>
      <c r="N84" s="6"/>
      <c r="O84" s="6">
        <f t="shared" si="5"/>
        <v>0</v>
      </c>
      <c r="P84" s="3" t="s">
        <v>531</v>
      </c>
      <c r="Q84" s="5"/>
      <c r="R84" s="13"/>
      <c r="S84" s="6"/>
      <c r="T84" s="6"/>
      <c r="U84" s="6"/>
      <c r="W84" s="5"/>
      <c r="X84" s="6"/>
      <c r="Y84" s="5"/>
      <c r="Z84" s="5"/>
      <c r="AB84" s="6">
        <f t="shared" si="6"/>
        <v>0</v>
      </c>
      <c r="AC84" s="6">
        <f t="shared" si="8"/>
        <v>0</v>
      </c>
      <c r="AD84" s="6">
        <f t="shared" si="7"/>
        <v>0</v>
      </c>
      <c r="AF84" s="5"/>
    </row>
    <row r="85" spans="2:32" ht="16" hidden="1" thickBot="1">
      <c r="B85" s="3"/>
      <c r="C85" s="3" t="s">
        <v>799</v>
      </c>
      <c r="D85" s="3" t="s">
        <v>212</v>
      </c>
      <c r="E85" s="3"/>
      <c r="F85" s="4"/>
      <c r="G85" s="4"/>
      <c r="H85" s="6"/>
      <c r="I85" s="6"/>
      <c r="J85" s="6"/>
      <c r="K85" s="6"/>
      <c r="L85" s="6"/>
      <c r="M85" s="6"/>
      <c r="N85" s="6"/>
      <c r="O85" s="6">
        <f t="shared" si="5"/>
        <v>0</v>
      </c>
      <c r="P85" s="3" t="s">
        <v>485</v>
      </c>
      <c r="Q85" s="5"/>
      <c r="R85" s="13"/>
      <c r="S85" s="6"/>
      <c r="T85" s="6"/>
      <c r="U85" s="6"/>
      <c r="W85" s="5"/>
      <c r="X85" s="6"/>
      <c r="Y85" s="5"/>
      <c r="Z85" s="5"/>
      <c r="AB85" s="6">
        <f t="shared" si="6"/>
        <v>0</v>
      </c>
      <c r="AC85" s="6">
        <f t="shared" si="8"/>
        <v>0</v>
      </c>
      <c r="AD85" s="6">
        <f t="shared" si="7"/>
        <v>0</v>
      </c>
      <c r="AF85" s="5"/>
    </row>
    <row r="86" spans="2:32" ht="16" hidden="1" thickBot="1">
      <c r="B86" s="3"/>
      <c r="C86" s="3" t="s">
        <v>799</v>
      </c>
      <c r="D86" s="3" t="s">
        <v>212</v>
      </c>
      <c r="E86" s="3"/>
      <c r="F86" s="4"/>
      <c r="G86" s="4"/>
      <c r="H86" s="6"/>
      <c r="I86" s="6"/>
      <c r="J86" s="6"/>
      <c r="K86" s="6"/>
      <c r="L86" s="6"/>
      <c r="M86" s="6"/>
      <c r="N86" s="6"/>
      <c r="O86" s="6">
        <f t="shared" si="5"/>
        <v>0</v>
      </c>
      <c r="P86" s="3" t="s">
        <v>509</v>
      </c>
      <c r="Q86" s="5"/>
      <c r="R86" s="13"/>
      <c r="S86" s="6"/>
      <c r="T86" s="6"/>
      <c r="U86" s="6"/>
      <c r="W86" s="5"/>
      <c r="X86" s="6"/>
      <c r="Y86" s="5"/>
      <c r="Z86" s="5"/>
      <c r="AB86" s="6">
        <f t="shared" si="6"/>
        <v>0</v>
      </c>
      <c r="AC86" s="6">
        <f t="shared" si="8"/>
        <v>0</v>
      </c>
      <c r="AD86" s="6">
        <f t="shared" si="7"/>
        <v>0</v>
      </c>
      <c r="AF86" s="5"/>
    </row>
    <row r="87" spans="2:32" ht="16" hidden="1" thickBot="1">
      <c r="B87" s="3"/>
      <c r="C87" s="3" t="s">
        <v>799</v>
      </c>
      <c r="D87" s="3" t="s">
        <v>212</v>
      </c>
      <c r="E87" s="3"/>
      <c r="F87" s="4"/>
      <c r="G87" s="4"/>
      <c r="H87" s="6"/>
      <c r="I87" s="6"/>
      <c r="J87" s="6"/>
      <c r="K87" s="6"/>
      <c r="L87" s="6"/>
      <c r="M87" s="6"/>
      <c r="N87" s="6"/>
      <c r="O87" s="6">
        <f t="shared" si="5"/>
        <v>0</v>
      </c>
      <c r="P87" s="3" t="s">
        <v>597</v>
      </c>
      <c r="Q87" s="5"/>
      <c r="R87" s="13"/>
      <c r="S87" s="6"/>
      <c r="T87" s="6"/>
      <c r="U87" s="6"/>
      <c r="W87" s="5"/>
      <c r="X87" s="6"/>
      <c r="Y87" s="5"/>
      <c r="Z87" s="5"/>
      <c r="AB87" s="6">
        <f t="shared" si="6"/>
        <v>0</v>
      </c>
      <c r="AC87" s="6">
        <f t="shared" si="8"/>
        <v>0</v>
      </c>
      <c r="AD87" s="6">
        <f t="shared" si="7"/>
        <v>0</v>
      </c>
      <c r="AF87" s="5"/>
    </row>
    <row r="88" spans="2:32" ht="16" hidden="1" thickBot="1">
      <c r="B88" s="3"/>
      <c r="C88" s="3" t="s">
        <v>799</v>
      </c>
      <c r="D88" s="3" t="s">
        <v>212</v>
      </c>
      <c r="E88" s="3"/>
      <c r="F88" s="4"/>
      <c r="G88" s="4"/>
      <c r="H88" s="6"/>
      <c r="I88" s="6"/>
      <c r="J88" s="6"/>
      <c r="K88" s="6"/>
      <c r="L88" s="6"/>
      <c r="M88" s="6"/>
      <c r="N88" s="6"/>
      <c r="O88" s="6">
        <f t="shared" si="5"/>
        <v>0</v>
      </c>
      <c r="P88" s="3" t="s">
        <v>15</v>
      </c>
      <c r="Q88" s="5"/>
      <c r="R88" s="13"/>
      <c r="S88" s="6"/>
      <c r="T88" s="6"/>
      <c r="U88" s="6"/>
      <c r="W88" s="5"/>
      <c r="X88" s="6"/>
      <c r="Y88" s="5"/>
      <c r="Z88" s="5"/>
      <c r="AB88" s="6">
        <f t="shared" si="6"/>
        <v>0</v>
      </c>
      <c r="AC88" s="6">
        <f t="shared" si="8"/>
        <v>0</v>
      </c>
      <c r="AD88" s="6">
        <f t="shared" si="7"/>
        <v>0</v>
      </c>
      <c r="AF88" s="5"/>
    </row>
    <row r="89" spans="2:32" ht="16" hidden="1" thickBot="1">
      <c r="B89" s="3"/>
      <c r="C89" s="3" t="s">
        <v>799</v>
      </c>
      <c r="D89" s="3" t="s">
        <v>212</v>
      </c>
      <c r="E89" s="3"/>
      <c r="F89" s="4"/>
      <c r="G89" s="4"/>
      <c r="H89" s="6"/>
      <c r="I89" s="6"/>
      <c r="J89" s="6"/>
      <c r="K89" s="6"/>
      <c r="L89" s="6"/>
      <c r="M89" s="6"/>
      <c r="N89" s="6"/>
      <c r="O89" s="6">
        <f t="shared" si="5"/>
        <v>0</v>
      </c>
      <c r="P89" s="3" t="s">
        <v>101</v>
      </c>
      <c r="Q89" s="5"/>
      <c r="R89" s="13"/>
      <c r="S89" s="6"/>
      <c r="T89" s="6"/>
      <c r="U89" s="6"/>
      <c r="W89" s="5"/>
      <c r="X89" s="6"/>
      <c r="Y89" s="5"/>
      <c r="Z89" s="5"/>
      <c r="AB89" s="6">
        <f t="shared" si="6"/>
        <v>0</v>
      </c>
      <c r="AC89" s="6">
        <f t="shared" si="8"/>
        <v>0</v>
      </c>
      <c r="AD89" s="6">
        <f t="shared" si="7"/>
        <v>0</v>
      </c>
      <c r="AF89" s="5"/>
    </row>
    <row r="90" spans="2:32" ht="16" hidden="1" thickBot="1">
      <c r="B90" s="3"/>
      <c r="C90" s="3" t="s">
        <v>799</v>
      </c>
      <c r="D90" s="3" t="s">
        <v>214</v>
      </c>
      <c r="E90" s="3" t="s">
        <v>142</v>
      </c>
      <c r="F90" s="4"/>
      <c r="G90" s="4"/>
      <c r="H90" s="6"/>
      <c r="I90" s="6"/>
      <c r="J90" s="6"/>
      <c r="K90" s="6"/>
      <c r="L90" s="6"/>
      <c r="M90" s="6"/>
      <c r="N90" s="6"/>
      <c r="O90" s="6">
        <f t="shared" si="5"/>
        <v>0</v>
      </c>
      <c r="P90" s="3" t="s">
        <v>672</v>
      </c>
      <c r="Q90" s="5"/>
      <c r="R90" s="13"/>
      <c r="S90" s="6"/>
      <c r="T90" s="6"/>
      <c r="U90" s="6"/>
      <c r="W90" s="5"/>
      <c r="X90" s="6"/>
      <c r="Y90" s="5"/>
      <c r="Z90" s="5"/>
      <c r="AB90" s="6">
        <f t="shared" si="6"/>
        <v>0</v>
      </c>
      <c r="AC90" s="6">
        <f t="shared" si="8"/>
        <v>0</v>
      </c>
      <c r="AD90" s="6">
        <f t="shared" si="7"/>
        <v>0</v>
      </c>
      <c r="AF90" s="5"/>
    </row>
    <row r="91" spans="2:32" ht="16" hidden="1" thickBot="1">
      <c r="B91" s="3"/>
      <c r="C91" s="3" t="s">
        <v>799</v>
      </c>
      <c r="D91" s="3" t="s">
        <v>214</v>
      </c>
      <c r="E91" s="3" t="s">
        <v>142</v>
      </c>
      <c r="F91" s="4">
        <v>7</v>
      </c>
      <c r="G91" s="4"/>
      <c r="H91" s="6">
        <v>33597.32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f t="shared" si="5"/>
        <v>33597.32</v>
      </c>
      <c r="P91" s="3" t="s">
        <v>673</v>
      </c>
      <c r="Q91" s="5" t="s">
        <v>1117</v>
      </c>
      <c r="R91" s="13" t="s">
        <v>1118</v>
      </c>
      <c r="S91" s="6"/>
      <c r="T91" s="6">
        <v>0</v>
      </c>
      <c r="U91" s="6">
        <v>0</v>
      </c>
      <c r="W91" s="5" t="s">
        <v>433</v>
      </c>
      <c r="X91" s="6"/>
      <c r="Y91" s="5"/>
      <c r="Z91" s="5" t="s">
        <v>433</v>
      </c>
      <c r="AB91" s="6">
        <f t="shared" si="6"/>
        <v>0</v>
      </c>
      <c r="AC91" s="6">
        <f t="shared" si="8"/>
        <v>0</v>
      </c>
      <c r="AD91" s="6">
        <f t="shared" si="7"/>
        <v>0</v>
      </c>
      <c r="AF91" s="5"/>
    </row>
    <row r="92" spans="2:32" ht="16" hidden="1" thickBot="1">
      <c r="B92" s="3"/>
      <c r="C92" s="3" t="s">
        <v>799</v>
      </c>
      <c r="D92" s="3" t="s">
        <v>214</v>
      </c>
      <c r="E92" s="3" t="s">
        <v>142</v>
      </c>
      <c r="F92" s="4">
        <v>7</v>
      </c>
      <c r="G92" s="4"/>
      <c r="H92" s="6">
        <v>29069.406533415851</v>
      </c>
      <c r="I92" s="6"/>
      <c r="J92" s="6">
        <v>-258.83</v>
      </c>
      <c r="K92" s="6">
        <v>-581.39</v>
      </c>
      <c r="L92" s="6"/>
      <c r="M92" s="6"/>
      <c r="N92" s="6"/>
      <c r="O92" s="6">
        <f t="shared" si="5"/>
        <v>28229.18653341585</v>
      </c>
      <c r="P92" s="3" t="s">
        <v>674</v>
      </c>
      <c r="Q92" s="5"/>
      <c r="R92" s="13"/>
      <c r="S92" s="6"/>
      <c r="T92" s="6"/>
      <c r="U92" s="6"/>
      <c r="W92" s="5" t="s">
        <v>220</v>
      </c>
      <c r="X92" s="6">
        <v>28229.19</v>
      </c>
      <c r="Y92" s="5"/>
      <c r="Z92" s="5" t="s">
        <v>433</v>
      </c>
      <c r="AB92" s="6">
        <f t="shared" si="6"/>
        <v>258.83</v>
      </c>
      <c r="AC92" s="6">
        <f t="shared" si="8"/>
        <v>0</v>
      </c>
      <c r="AD92" s="6">
        <f t="shared" si="7"/>
        <v>840.22000000000116</v>
      </c>
      <c r="AF92" s="5"/>
    </row>
    <row r="93" spans="2:32" ht="16" hidden="1" thickBot="1">
      <c r="B93" s="3" t="s">
        <v>220</v>
      </c>
      <c r="C93" s="3" t="s">
        <v>799</v>
      </c>
      <c r="D93" s="3" t="s">
        <v>214</v>
      </c>
      <c r="E93" s="3" t="s">
        <v>1115</v>
      </c>
      <c r="F93" s="4">
        <v>7</v>
      </c>
      <c r="G93" s="4">
        <v>2</v>
      </c>
      <c r="H93" s="6">
        <v>29069.406533415851</v>
      </c>
      <c r="I93" s="6">
        <v>0</v>
      </c>
      <c r="J93" s="6">
        <f>-125.21-133.62</f>
        <v>-258.83</v>
      </c>
      <c r="K93" s="6">
        <v>-363.37</v>
      </c>
      <c r="L93" s="6">
        <v>0</v>
      </c>
      <c r="M93" s="6">
        <v>0</v>
      </c>
      <c r="N93" s="6">
        <v>0</v>
      </c>
      <c r="O93" s="6">
        <f t="shared" si="5"/>
        <v>28447.206533415851</v>
      </c>
      <c r="P93" s="3" t="s">
        <v>675</v>
      </c>
      <c r="Q93" s="5"/>
      <c r="R93" s="13"/>
      <c r="S93" s="52"/>
      <c r="T93" s="6"/>
      <c r="U93" s="6"/>
      <c r="W93" s="5" t="s">
        <v>433</v>
      </c>
      <c r="X93" s="6"/>
      <c r="Y93" s="5"/>
      <c r="Z93" s="5" t="s">
        <v>433</v>
      </c>
      <c r="AB93" s="6">
        <f t="shared" si="6"/>
        <v>258.83</v>
      </c>
      <c r="AC93" s="6">
        <f t="shared" si="8"/>
        <v>0</v>
      </c>
      <c r="AD93" s="6">
        <f t="shared" si="7"/>
        <v>622.20000000000073</v>
      </c>
      <c r="AF93" s="5"/>
    </row>
    <row r="94" spans="2:32" ht="16" hidden="1" thickBot="1">
      <c r="B94" s="3"/>
      <c r="C94" s="3" t="s">
        <v>799</v>
      </c>
      <c r="D94" s="3" t="s">
        <v>88</v>
      </c>
      <c r="E94" s="3" t="s">
        <v>153</v>
      </c>
      <c r="F94" s="4">
        <v>18</v>
      </c>
      <c r="G94" s="4">
        <v>22</v>
      </c>
      <c r="H94" s="6">
        <v>104221.3122991736</v>
      </c>
      <c r="I94" s="6">
        <v>-759.6</v>
      </c>
      <c r="J94" s="6">
        <v>-3459.38</v>
      </c>
      <c r="K94" s="6">
        <v>-1040.8399999999999</v>
      </c>
      <c r="L94" s="6">
        <v>0</v>
      </c>
      <c r="M94" s="6"/>
      <c r="N94" s="45">
        <v>1349.9977008263947</v>
      </c>
      <c r="O94" s="6">
        <f t="shared" si="5"/>
        <v>101071.09</v>
      </c>
      <c r="P94" s="3" t="s">
        <v>676</v>
      </c>
      <c r="Q94" s="5"/>
      <c r="R94" s="13"/>
      <c r="S94" s="42"/>
      <c r="T94" s="6">
        <v>706.78767163685916</v>
      </c>
      <c r="U94" s="6">
        <v>708.44</v>
      </c>
      <c r="W94" s="5"/>
      <c r="X94" s="6"/>
      <c r="Y94" s="5"/>
      <c r="Z94" s="5"/>
      <c r="AB94" s="6">
        <f t="shared" si="6"/>
        <v>2699.78</v>
      </c>
      <c r="AC94" s="6">
        <f t="shared" si="8"/>
        <v>1.6523283631408958</v>
      </c>
      <c r="AD94" s="6">
        <f t="shared" si="7"/>
        <v>3150.2222991736053</v>
      </c>
      <c r="AF94" s="5" t="s">
        <v>1119</v>
      </c>
    </row>
    <row r="95" spans="2:32" ht="16" hidden="1" thickBot="1">
      <c r="B95" s="3"/>
      <c r="C95" s="3" t="s">
        <v>799</v>
      </c>
      <c r="D95" s="3" t="s">
        <v>214</v>
      </c>
      <c r="E95" s="3" t="s">
        <v>1115</v>
      </c>
      <c r="F95" s="4">
        <v>7</v>
      </c>
      <c r="G95" s="4">
        <v>1</v>
      </c>
      <c r="H95" s="6">
        <v>29069.406533415851</v>
      </c>
      <c r="I95" s="6">
        <v>0</v>
      </c>
      <c r="J95" s="6">
        <v>-125.21</v>
      </c>
      <c r="K95" s="6">
        <v>-363.37</v>
      </c>
      <c r="L95" s="6">
        <v>0</v>
      </c>
      <c r="M95" s="6">
        <v>0</v>
      </c>
      <c r="N95" s="6">
        <v>0</v>
      </c>
      <c r="O95" s="6">
        <f t="shared" si="5"/>
        <v>28580.826533415853</v>
      </c>
      <c r="P95" s="3" t="s">
        <v>677</v>
      </c>
      <c r="Q95" s="5"/>
      <c r="R95" s="13"/>
      <c r="S95" s="6"/>
      <c r="T95" s="6"/>
      <c r="U95" s="6"/>
      <c r="W95" s="5"/>
      <c r="X95" s="6"/>
      <c r="Y95" s="5"/>
      <c r="Z95" s="5"/>
      <c r="AB95" s="6">
        <f t="shared" si="6"/>
        <v>125.21</v>
      </c>
      <c r="AC95" s="6">
        <f t="shared" si="8"/>
        <v>0</v>
      </c>
      <c r="AD95" s="6">
        <f t="shared" si="7"/>
        <v>488.57999999999811</v>
      </c>
      <c r="AF95" s="5"/>
    </row>
    <row r="96" spans="2:32" ht="16" hidden="1" thickBot="1">
      <c r="B96" s="3"/>
      <c r="C96" s="3" t="s">
        <v>799</v>
      </c>
      <c r="D96" s="3" t="s">
        <v>214</v>
      </c>
      <c r="E96" s="3"/>
      <c r="F96" s="4"/>
      <c r="G96" s="4"/>
      <c r="H96" s="6"/>
      <c r="I96" s="6"/>
      <c r="J96" s="6"/>
      <c r="K96" s="6"/>
      <c r="L96" s="6"/>
      <c r="M96" s="6"/>
      <c r="N96" s="6"/>
      <c r="O96" s="6">
        <f t="shared" ref="O96:O127" si="9">SUM(H96,J96,K96,L96,M96,N96)</f>
        <v>0</v>
      </c>
      <c r="P96" s="3" t="s">
        <v>531</v>
      </c>
      <c r="Q96" s="5"/>
      <c r="R96" s="13"/>
      <c r="S96" s="6"/>
      <c r="T96" s="6"/>
      <c r="U96" s="6"/>
      <c r="W96" s="5"/>
      <c r="X96" s="6"/>
      <c r="Y96" s="5"/>
      <c r="Z96" s="5"/>
      <c r="AB96" s="6">
        <f t="shared" si="6"/>
        <v>0</v>
      </c>
      <c r="AC96" s="6">
        <f t="shared" si="8"/>
        <v>0</v>
      </c>
      <c r="AD96" s="6">
        <f t="shared" si="7"/>
        <v>0</v>
      </c>
      <c r="AF96" s="5"/>
    </row>
    <row r="97" spans="2:32" ht="16" hidden="1" thickBot="1">
      <c r="B97" s="3"/>
      <c r="C97" s="3" t="s">
        <v>799</v>
      </c>
      <c r="D97" s="3" t="s">
        <v>214</v>
      </c>
      <c r="E97" s="3"/>
      <c r="F97" s="4"/>
      <c r="G97" s="4"/>
      <c r="H97" s="6"/>
      <c r="I97" s="6"/>
      <c r="J97" s="6"/>
      <c r="K97" s="6"/>
      <c r="L97" s="6"/>
      <c r="M97" s="6"/>
      <c r="N97" s="6"/>
      <c r="O97" s="6">
        <f t="shared" si="9"/>
        <v>0</v>
      </c>
      <c r="P97" s="3" t="s">
        <v>485</v>
      </c>
      <c r="Q97" s="5"/>
      <c r="R97" s="13"/>
      <c r="S97" s="6"/>
      <c r="T97" s="6"/>
      <c r="U97" s="6"/>
      <c r="W97" s="5"/>
      <c r="X97" s="6"/>
      <c r="Y97" s="5"/>
      <c r="Z97" s="5"/>
      <c r="AB97" s="6">
        <f t="shared" si="6"/>
        <v>0</v>
      </c>
      <c r="AC97" s="6">
        <f t="shared" si="8"/>
        <v>0</v>
      </c>
      <c r="AD97" s="6">
        <f t="shared" si="7"/>
        <v>0</v>
      </c>
      <c r="AF97" s="5"/>
    </row>
    <row r="98" spans="2:32" ht="16" hidden="1" thickBot="1">
      <c r="B98" s="3"/>
      <c r="C98" s="3" t="s">
        <v>799</v>
      </c>
      <c r="D98" s="3" t="s">
        <v>214</v>
      </c>
      <c r="E98" s="3"/>
      <c r="F98" s="4"/>
      <c r="G98" s="4"/>
      <c r="H98" s="6"/>
      <c r="I98" s="6"/>
      <c r="J98" s="6"/>
      <c r="K98" s="6"/>
      <c r="L98" s="6"/>
      <c r="M98" s="6"/>
      <c r="N98" s="6"/>
      <c r="O98" s="6">
        <f t="shared" si="9"/>
        <v>0</v>
      </c>
      <c r="P98" s="3" t="s">
        <v>509</v>
      </c>
      <c r="Q98" s="5"/>
      <c r="R98" s="13"/>
      <c r="S98" s="6"/>
      <c r="T98" s="6"/>
      <c r="U98" s="6"/>
      <c r="W98" s="5"/>
      <c r="X98" s="6"/>
      <c r="Y98" s="5"/>
      <c r="Z98" s="5"/>
      <c r="AB98" s="6">
        <f t="shared" si="6"/>
        <v>0</v>
      </c>
      <c r="AC98" s="6">
        <f t="shared" si="8"/>
        <v>0</v>
      </c>
      <c r="AD98" s="6">
        <f t="shared" si="7"/>
        <v>0</v>
      </c>
      <c r="AF98" s="5"/>
    </row>
    <row r="99" spans="2:32" ht="16" hidden="1" thickBot="1">
      <c r="B99" s="3"/>
      <c r="C99" s="3" t="s">
        <v>799</v>
      </c>
      <c r="D99" s="3" t="s">
        <v>214</v>
      </c>
      <c r="E99" s="3"/>
      <c r="F99" s="4"/>
      <c r="G99" s="4"/>
      <c r="H99" s="6"/>
      <c r="I99" s="6"/>
      <c r="J99" s="6"/>
      <c r="K99" s="6"/>
      <c r="L99" s="6"/>
      <c r="M99" s="6"/>
      <c r="N99" s="6"/>
      <c r="O99" s="6">
        <f t="shared" si="9"/>
        <v>0</v>
      </c>
      <c r="P99" s="3" t="s">
        <v>597</v>
      </c>
      <c r="Q99" s="5"/>
      <c r="R99" s="13"/>
      <c r="S99" s="6"/>
      <c r="T99" s="6"/>
      <c r="U99" s="6"/>
      <c r="W99" s="5"/>
      <c r="X99" s="6"/>
      <c r="Y99" s="5"/>
      <c r="Z99" s="5"/>
      <c r="AB99" s="6">
        <f t="shared" si="6"/>
        <v>0</v>
      </c>
      <c r="AC99" s="6">
        <f t="shared" si="8"/>
        <v>0</v>
      </c>
      <c r="AD99" s="6">
        <f t="shared" si="7"/>
        <v>0</v>
      </c>
      <c r="AF99" s="5"/>
    </row>
    <row r="100" spans="2:32" ht="16" hidden="1" thickBot="1">
      <c r="B100" s="3"/>
      <c r="C100" s="3" t="s">
        <v>799</v>
      </c>
      <c r="D100" s="3" t="s">
        <v>214</v>
      </c>
      <c r="E100" s="3"/>
      <c r="F100" s="4"/>
      <c r="G100" s="4"/>
      <c r="H100" s="6"/>
      <c r="I100" s="6"/>
      <c r="J100" s="6"/>
      <c r="K100" s="6"/>
      <c r="L100" s="6"/>
      <c r="M100" s="6"/>
      <c r="N100" s="6"/>
      <c r="O100" s="6">
        <f t="shared" si="9"/>
        <v>0</v>
      </c>
      <c r="P100" s="3" t="s">
        <v>15</v>
      </c>
      <c r="Q100" s="5"/>
      <c r="R100" s="13"/>
      <c r="S100" s="6"/>
      <c r="T100" s="6"/>
      <c r="U100" s="6"/>
      <c r="W100" s="5"/>
      <c r="X100" s="6"/>
      <c r="Y100" s="5"/>
      <c r="Z100" s="5"/>
      <c r="AB100" s="6">
        <f t="shared" si="6"/>
        <v>0</v>
      </c>
      <c r="AC100" s="6">
        <f t="shared" si="8"/>
        <v>0</v>
      </c>
      <c r="AD100" s="6">
        <f t="shared" si="7"/>
        <v>0</v>
      </c>
      <c r="AF100" s="5"/>
    </row>
    <row r="101" spans="2:32" ht="16" hidden="1" thickBot="1">
      <c r="B101" s="3"/>
      <c r="C101" s="3" t="s">
        <v>799</v>
      </c>
      <c r="D101" s="3" t="s">
        <v>214</v>
      </c>
      <c r="E101" s="3"/>
      <c r="F101" s="4"/>
      <c r="G101" s="4"/>
      <c r="H101" s="6"/>
      <c r="I101" s="6"/>
      <c r="J101" s="6"/>
      <c r="K101" s="6"/>
      <c r="L101" s="6"/>
      <c r="M101" s="6"/>
      <c r="N101" s="6"/>
      <c r="O101" s="6">
        <f t="shared" si="9"/>
        <v>0</v>
      </c>
      <c r="P101" s="3" t="s">
        <v>101</v>
      </c>
      <c r="Q101" s="5"/>
      <c r="R101" s="13"/>
      <c r="S101" s="6"/>
      <c r="T101" s="6"/>
      <c r="U101" s="6"/>
      <c r="W101" s="5"/>
      <c r="X101" s="6"/>
      <c r="Y101" s="5"/>
      <c r="Z101" s="5"/>
      <c r="AB101" s="6">
        <f t="shared" si="6"/>
        <v>0</v>
      </c>
      <c r="AC101" s="6">
        <f t="shared" si="8"/>
        <v>0</v>
      </c>
      <c r="AD101" s="6">
        <f t="shared" si="7"/>
        <v>0</v>
      </c>
      <c r="AF101" s="5"/>
    </row>
    <row r="102" spans="2:32" ht="16" hidden="1" thickBot="1">
      <c r="B102" s="3"/>
      <c r="C102" s="3" t="s">
        <v>799</v>
      </c>
      <c r="D102" s="3" t="s">
        <v>213</v>
      </c>
      <c r="E102" s="3" t="s">
        <v>1120</v>
      </c>
      <c r="F102" s="4"/>
      <c r="G102" s="4"/>
      <c r="H102" s="6"/>
      <c r="I102" s="6"/>
      <c r="J102" s="6"/>
      <c r="K102" s="6"/>
      <c r="L102" s="6"/>
      <c r="M102" s="6"/>
      <c r="N102" s="6"/>
      <c r="O102" s="6">
        <f t="shared" si="9"/>
        <v>0</v>
      </c>
      <c r="P102" s="3" t="s">
        <v>672</v>
      </c>
      <c r="Q102" s="5"/>
      <c r="R102" s="13"/>
      <c r="S102" s="6"/>
      <c r="T102" s="6"/>
      <c r="U102" s="6"/>
      <c r="W102" s="5"/>
      <c r="X102" s="6"/>
      <c r="Y102" s="5"/>
      <c r="Z102" s="5"/>
      <c r="AB102" s="6">
        <f t="shared" si="6"/>
        <v>0</v>
      </c>
      <c r="AC102" s="6">
        <f t="shared" si="8"/>
        <v>0</v>
      </c>
      <c r="AD102" s="6">
        <f t="shared" si="7"/>
        <v>0</v>
      </c>
      <c r="AF102" s="5"/>
    </row>
    <row r="103" spans="2:32" ht="16" hidden="1" thickBot="1">
      <c r="B103" s="3"/>
      <c r="C103" s="3" t="s">
        <v>799</v>
      </c>
      <c r="D103" s="3" t="s">
        <v>213</v>
      </c>
      <c r="E103" s="3" t="s">
        <v>1120</v>
      </c>
      <c r="F103" s="4"/>
      <c r="G103" s="4"/>
      <c r="H103" s="6"/>
      <c r="I103" s="6"/>
      <c r="J103" s="6"/>
      <c r="K103" s="6"/>
      <c r="L103" s="6"/>
      <c r="M103" s="6"/>
      <c r="N103" s="6"/>
      <c r="O103" s="6">
        <f t="shared" si="9"/>
        <v>0</v>
      </c>
      <c r="P103" s="3" t="s">
        <v>673</v>
      </c>
      <c r="Q103" s="5"/>
      <c r="R103" s="13"/>
      <c r="S103" s="6"/>
      <c r="T103" s="6"/>
      <c r="U103" s="6"/>
      <c r="W103" s="5"/>
      <c r="X103" s="6"/>
      <c r="Y103" s="5"/>
      <c r="Z103" s="5"/>
      <c r="AB103" s="6">
        <f t="shared" si="6"/>
        <v>0</v>
      </c>
      <c r="AC103" s="6">
        <f t="shared" si="8"/>
        <v>0</v>
      </c>
      <c r="AD103" s="6">
        <f t="shared" si="7"/>
        <v>0</v>
      </c>
      <c r="AF103" s="5"/>
    </row>
    <row r="104" spans="2:32" ht="16" hidden="1" thickBot="1">
      <c r="B104" s="3"/>
      <c r="C104" s="3" t="s">
        <v>799</v>
      </c>
      <c r="D104" s="3" t="s">
        <v>213</v>
      </c>
      <c r="E104" s="3"/>
      <c r="F104" s="4"/>
      <c r="G104" s="4"/>
      <c r="H104" s="6"/>
      <c r="I104" s="6"/>
      <c r="J104" s="6"/>
      <c r="K104" s="6"/>
      <c r="L104" s="6"/>
      <c r="M104" s="6"/>
      <c r="N104" s="6"/>
      <c r="O104" s="6">
        <f t="shared" si="9"/>
        <v>0</v>
      </c>
      <c r="P104" s="3" t="s">
        <v>674</v>
      </c>
      <c r="Q104" s="5"/>
      <c r="R104" s="13"/>
      <c r="S104" s="6"/>
      <c r="T104" s="6"/>
      <c r="U104" s="6"/>
      <c r="W104" s="5"/>
      <c r="X104" s="6"/>
      <c r="Y104" s="5"/>
      <c r="Z104" s="5"/>
      <c r="AB104" s="6">
        <f t="shared" si="6"/>
        <v>0</v>
      </c>
      <c r="AC104" s="6">
        <f t="shared" si="8"/>
        <v>0</v>
      </c>
      <c r="AD104" s="6">
        <f t="shared" si="7"/>
        <v>0</v>
      </c>
      <c r="AF104" s="5"/>
    </row>
    <row r="105" spans="2:32" ht="31.5" hidden="1" thickBot="1">
      <c r="B105" s="3" t="s">
        <v>1121</v>
      </c>
      <c r="C105" s="3" t="s">
        <v>799</v>
      </c>
      <c r="D105" s="3" t="s">
        <v>213</v>
      </c>
      <c r="E105" s="3" t="s">
        <v>190</v>
      </c>
      <c r="F105" s="4">
        <v>2</v>
      </c>
      <c r="G105" s="4">
        <v>0</v>
      </c>
      <c r="H105" s="6">
        <v>10707.965998465132</v>
      </c>
      <c r="I105" s="6">
        <v>0</v>
      </c>
      <c r="J105" s="6">
        <v>0</v>
      </c>
      <c r="K105" s="6" t="s">
        <v>1114</v>
      </c>
      <c r="L105" s="6">
        <v>0</v>
      </c>
      <c r="M105" s="6">
        <v>0</v>
      </c>
      <c r="N105" s="6">
        <v>0</v>
      </c>
      <c r="O105" s="6">
        <f t="shared" si="9"/>
        <v>10707.965998465132</v>
      </c>
      <c r="P105" s="3" t="s">
        <v>675</v>
      </c>
      <c r="Q105" s="5"/>
      <c r="R105" s="13"/>
      <c r="S105" s="52"/>
      <c r="T105" s="6"/>
      <c r="U105" s="6"/>
      <c r="W105" s="5" t="s">
        <v>433</v>
      </c>
      <c r="X105" s="6"/>
      <c r="Y105" s="5"/>
      <c r="Z105" s="5" t="s">
        <v>433</v>
      </c>
      <c r="AB105" s="6">
        <f t="shared" si="6"/>
        <v>0</v>
      </c>
      <c r="AC105" s="6">
        <f t="shared" si="8"/>
        <v>0</v>
      </c>
      <c r="AD105" s="6">
        <f t="shared" si="7"/>
        <v>0</v>
      </c>
      <c r="AF105" s="5"/>
    </row>
    <row r="106" spans="2:32" ht="16" hidden="1" thickBot="1">
      <c r="B106" s="3"/>
      <c r="C106" s="3" t="s">
        <v>799</v>
      </c>
      <c r="D106" s="3" t="s">
        <v>208</v>
      </c>
      <c r="E106" s="3" t="s">
        <v>153</v>
      </c>
      <c r="F106" s="4">
        <v>8</v>
      </c>
      <c r="G106" s="4">
        <v>1</v>
      </c>
      <c r="H106" s="6">
        <v>34312.272122804927</v>
      </c>
      <c r="I106" s="6">
        <v>-213.4</v>
      </c>
      <c r="J106" s="6">
        <v>-213.4</v>
      </c>
      <c r="K106" s="6">
        <v>-171.56</v>
      </c>
      <c r="L106" s="6">
        <v>0</v>
      </c>
      <c r="M106" s="6">
        <v>0</v>
      </c>
      <c r="N106" s="6">
        <v>0</v>
      </c>
      <c r="O106" s="6">
        <f t="shared" si="9"/>
        <v>33927.312122804928</v>
      </c>
      <c r="P106" s="3" t="s">
        <v>676</v>
      </c>
      <c r="Q106" s="5"/>
      <c r="R106" s="13"/>
      <c r="S106" s="52"/>
      <c r="T106" s="6"/>
      <c r="U106" s="6"/>
      <c r="W106" s="5"/>
      <c r="X106" s="6">
        <v>33927.312122804928</v>
      </c>
      <c r="Y106" s="5"/>
      <c r="Z106" s="5"/>
      <c r="AB106" s="6">
        <f t="shared" si="6"/>
        <v>0</v>
      </c>
      <c r="AC106" s="6">
        <f t="shared" si="8"/>
        <v>0</v>
      </c>
      <c r="AD106" s="6">
        <f t="shared" si="7"/>
        <v>384.95999999999913</v>
      </c>
      <c r="AF106" s="5"/>
    </row>
    <row r="107" spans="2:32" ht="16" hidden="1" thickBot="1">
      <c r="B107" s="3"/>
      <c r="C107" s="3" t="s">
        <v>799</v>
      </c>
      <c r="D107" s="3" t="s">
        <v>213</v>
      </c>
      <c r="E107" s="3"/>
      <c r="F107" s="4"/>
      <c r="G107" s="4"/>
      <c r="H107" s="6"/>
      <c r="I107" s="6"/>
      <c r="J107" s="6"/>
      <c r="K107" s="6"/>
      <c r="L107" s="6"/>
      <c r="M107" s="6"/>
      <c r="N107" s="6"/>
      <c r="O107" s="6">
        <f t="shared" si="9"/>
        <v>0</v>
      </c>
      <c r="P107" s="3" t="s">
        <v>677</v>
      </c>
      <c r="Q107" s="5"/>
      <c r="R107" s="13"/>
      <c r="S107" s="6"/>
      <c r="T107" s="6"/>
      <c r="U107" s="6"/>
      <c r="W107" s="5"/>
      <c r="X107" s="6"/>
      <c r="Y107" s="5"/>
      <c r="Z107" s="5"/>
      <c r="AB107" s="6">
        <f t="shared" si="6"/>
        <v>0</v>
      </c>
      <c r="AC107" s="6">
        <f t="shared" si="8"/>
        <v>0</v>
      </c>
      <c r="AD107" s="6">
        <f t="shared" si="7"/>
        <v>0</v>
      </c>
      <c r="AF107" s="5"/>
    </row>
    <row r="108" spans="2:32" ht="16" hidden="1" thickBot="1">
      <c r="B108" s="3"/>
      <c r="C108" s="3" t="s">
        <v>799</v>
      </c>
      <c r="D108" s="3" t="s">
        <v>213</v>
      </c>
      <c r="E108" s="3"/>
      <c r="F108" s="4"/>
      <c r="G108" s="4"/>
      <c r="H108" s="6"/>
      <c r="I108" s="6"/>
      <c r="J108" s="6"/>
      <c r="K108" s="6"/>
      <c r="L108" s="6"/>
      <c r="M108" s="6"/>
      <c r="N108" s="6"/>
      <c r="O108" s="6">
        <f t="shared" si="9"/>
        <v>0</v>
      </c>
      <c r="P108" s="3" t="s">
        <v>531</v>
      </c>
      <c r="Q108" s="5"/>
      <c r="R108" s="13"/>
      <c r="S108" s="6"/>
      <c r="T108" s="6"/>
      <c r="U108" s="6"/>
      <c r="W108" s="5"/>
      <c r="X108" s="6"/>
      <c r="Y108" s="5"/>
      <c r="Z108" s="5"/>
      <c r="AB108" s="6">
        <f t="shared" si="6"/>
        <v>0</v>
      </c>
      <c r="AC108" s="6">
        <f t="shared" si="8"/>
        <v>0</v>
      </c>
      <c r="AD108" s="6">
        <f t="shared" si="7"/>
        <v>0</v>
      </c>
      <c r="AF108" s="5"/>
    </row>
    <row r="109" spans="2:32" ht="16" hidden="1" thickBot="1">
      <c r="B109" s="3"/>
      <c r="C109" s="3" t="s">
        <v>799</v>
      </c>
      <c r="D109" s="3" t="s">
        <v>213</v>
      </c>
      <c r="E109" s="3"/>
      <c r="F109" s="4"/>
      <c r="G109" s="4"/>
      <c r="H109" s="6"/>
      <c r="I109" s="6"/>
      <c r="J109" s="6"/>
      <c r="K109" s="6"/>
      <c r="L109" s="6"/>
      <c r="M109" s="6"/>
      <c r="N109" s="6"/>
      <c r="O109" s="6">
        <f t="shared" si="9"/>
        <v>0</v>
      </c>
      <c r="P109" s="3" t="s">
        <v>485</v>
      </c>
      <c r="Q109" s="5"/>
      <c r="R109" s="13"/>
      <c r="S109" s="6"/>
      <c r="T109" s="6"/>
      <c r="U109" s="6"/>
      <c r="W109" s="5"/>
      <c r="X109" s="6"/>
      <c r="Y109" s="5"/>
      <c r="Z109" s="5"/>
      <c r="AB109" s="6">
        <f t="shared" si="6"/>
        <v>0</v>
      </c>
      <c r="AC109" s="6">
        <f t="shared" si="8"/>
        <v>0</v>
      </c>
      <c r="AD109" s="6">
        <f t="shared" si="7"/>
        <v>0</v>
      </c>
      <c r="AF109" s="5"/>
    </row>
    <row r="110" spans="2:32" ht="16" hidden="1" thickBot="1">
      <c r="B110" s="3"/>
      <c r="C110" s="3" t="s">
        <v>799</v>
      </c>
      <c r="D110" s="3" t="s">
        <v>213</v>
      </c>
      <c r="E110" s="3"/>
      <c r="F110" s="4"/>
      <c r="G110" s="4"/>
      <c r="H110" s="6"/>
      <c r="I110" s="6"/>
      <c r="J110" s="6"/>
      <c r="K110" s="6"/>
      <c r="L110" s="6"/>
      <c r="M110" s="6"/>
      <c r="N110" s="6"/>
      <c r="O110" s="6">
        <f t="shared" si="9"/>
        <v>0</v>
      </c>
      <c r="P110" s="3" t="s">
        <v>509</v>
      </c>
      <c r="Q110" s="5"/>
      <c r="R110" s="13"/>
      <c r="S110" s="6"/>
      <c r="T110" s="6"/>
      <c r="U110" s="6"/>
      <c r="W110" s="5"/>
      <c r="X110" s="6"/>
      <c r="Y110" s="5"/>
      <c r="Z110" s="5"/>
      <c r="AB110" s="6">
        <f t="shared" si="6"/>
        <v>0</v>
      </c>
      <c r="AC110" s="6">
        <f t="shared" si="8"/>
        <v>0</v>
      </c>
      <c r="AD110" s="6">
        <f t="shared" si="7"/>
        <v>0</v>
      </c>
      <c r="AF110" s="5"/>
    </row>
    <row r="111" spans="2:32" ht="16" hidden="1" thickBot="1">
      <c r="B111" s="3"/>
      <c r="C111" s="3" t="s">
        <v>799</v>
      </c>
      <c r="D111" s="3" t="s">
        <v>213</v>
      </c>
      <c r="E111" s="3"/>
      <c r="F111" s="4"/>
      <c r="G111" s="4"/>
      <c r="H111" s="6"/>
      <c r="I111" s="6"/>
      <c r="J111" s="6"/>
      <c r="K111" s="6"/>
      <c r="L111" s="6"/>
      <c r="M111" s="6"/>
      <c r="N111" s="6"/>
      <c r="O111" s="6">
        <f t="shared" si="9"/>
        <v>0</v>
      </c>
      <c r="P111" s="3" t="s">
        <v>597</v>
      </c>
      <c r="Q111" s="5"/>
      <c r="R111" s="13"/>
      <c r="S111" s="6"/>
      <c r="T111" s="6"/>
      <c r="U111" s="6"/>
      <c r="W111" s="5"/>
      <c r="X111" s="6"/>
      <c r="Y111" s="5"/>
      <c r="Z111" s="5"/>
      <c r="AB111" s="6">
        <f t="shared" si="6"/>
        <v>0</v>
      </c>
      <c r="AC111" s="6">
        <f t="shared" si="8"/>
        <v>0</v>
      </c>
      <c r="AD111" s="6">
        <f t="shared" si="7"/>
        <v>0</v>
      </c>
      <c r="AF111" s="5"/>
    </row>
    <row r="112" spans="2:32" ht="16" hidden="1" thickBot="1">
      <c r="B112" s="3"/>
      <c r="C112" s="3" t="s">
        <v>799</v>
      </c>
      <c r="D112" s="3" t="s">
        <v>213</v>
      </c>
      <c r="E112" s="3"/>
      <c r="F112" s="4"/>
      <c r="G112" s="4"/>
      <c r="H112" s="6"/>
      <c r="I112" s="6"/>
      <c r="J112" s="6"/>
      <c r="K112" s="6"/>
      <c r="L112" s="6"/>
      <c r="M112" s="6"/>
      <c r="N112" s="6"/>
      <c r="O112" s="6">
        <f t="shared" si="9"/>
        <v>0</v>
      </c>
      <c r="P112" s="3" t="s">
        <v>15</v>
      </c>
      <c r="Q112" s="5"/>
      <c r="R112" s="13"/>
      <c r="S112" s="6"/>
      <c r="T112" s="6"/>
      <c r="U112" s="6"/>
      <c r="W112" s="5"/>
      <c r="X112" s="6"/>
      <c r="Y112" s="5"/>
      <c r="Z112" s="5"/>
      <c r="AB112" s="6">
        <f t="shared" si="6"/>
        <v>0</v>
      </c>
      <c r="AC112" s="6">
        <f t="shared" si="8"/>
        <v>0</v>
      </c>
      <c r="AD112" s="6">
        <f t="shared" si="7"/>
        <v>0</v>
      </c>
      <c r="AF112" s="5"/>
    </row>
    <row r="113" spans="2:32" ht="16" hidden="1" thickBot="1">
      <c r="B113" s="3"/>
      <c r="C113" s="3" t="s">
        <v>799</v>
      </c>
      <c r="D113" s="3" t="s">
        <v>213</v>
      </c>
      <c r="E113" s="3"/>
      <c r="F113" s="4"/>
      <c r="G113" s="4"/>
      <c r="H113" s="6"/>
      <c r="I113" s="6"/>
      <c r="J113" s="6"/>
      <c r="K113" s="6"/>
      <c r="L113" s="6"/>
      <c r="M113" s="6"/>
      <c r="N113" s="6"/>
      <c r="O113" s="6">
        <f t="shared" si="9"/>
        <v>0</v>
      </c>
      <c r="P113" s="3" t="s">
        <v>101</v>
      </c>
      <c r="Q113" s="5"/>
      <c r="R113" s="13"/>
      <c r="S113" s="6"/>
      <c r="T113" s="6"/>
      <c r="U113" s="6"/>
      <c r="W113" s="5"/>
      <c r="X113" s="6"/>
      <c r="Y113" s="5"/>
      <c r="Z113" s="5"/>
      <c r="AB113" s="6">
        <f t="shared" si="6"/>
        <v>0</v>
      </c>
      <c r="AC113" s="6">
        <f t="shared" si="8"/>
        <v>0</v>
      </c>
      <c r="AD113" s="6">
        <f t="shared" si="7"/>
        <v>0</v>
      </c>
      <c r="AF113" s="5"/>
    </row>
    <row r="114" spans="2:32" ht="16" hidden="1" thickBot="1">
      <c r="B114" s="3"/>
      <c r="C114" s="3" t="s">
        <v>799</v>
      </c>
      <c r="D114" s="3" t="s">
        <v>88</v>
      </c>
      <c r="E114" s="3" t="s">
        <v>153</v>
      </c>
      <c r="F114" s="4">
        <v>20</v>
      </c>
      <c r="G114" s="4"/>
      <c r="H114" s="6">
        <v>125699.9779385048</v>
      </c>
      <c r="I114" s="6">
        <v>-5037.2</v>
      </c>
      <c r="J114" s="6">
        <v>-5692.57</v>
      </c>
      <c r="K114" s="6">
        <v>-1257</v>
      </c>
      <c r="L114" s="6">
        <v>0</v>
      </c>
      <c r="M114" s="6">
        <v>0</v>
      </c>
      <c r="N114" s="6">
        <v>-568.09</v>
      </c>
      <c r="O114" s="6">
        <f t="shared" si="9"/>
        <v>118182.3179385048</v>
      </c>
      <c r="P114" s="3" t="s">
        <v>672</v>
      </c>
      <c r="Q114" s="5" t="s">
        <v>1117</v>
      </c>
      <c r="R114" s="13" t="s">
        <v>1118</v>
      </c>
      <c r="S114" s="6"/>
      <c r="T114" s="6">
        <v>1114.2122018009673</v>
      </c>
      <c r="U114" s="6">
        <v>1272.3499999999999</v>
      </c>
      <c r="W114" s="5" t="s">
        <v>433</v>
      </c>
      <c r="X114" s="6"/>
      <c r="Y114" s="5"/>
      <c r="Z114" s="5" t="s">
        <v>220</v>
      </c>
      <c r="AB114" s="6">
        <f t="shared" si="6"/>
        <v>655.36999999999989</v>
      </c>
      <c r="AC114" s="6">
        <f t="shared" si="8"/>
        <v>158.13779819903266</v>
      </c>
      <c r="AD114" s="6">
        <f t="shared" si="7"/>
        <v>7517.6600000000035</v>
      </c>
      <c r="AF114" s="5"/>
    </row>
    <row r="115" spans="2:32" ht="16" hidden="1" thickBot="1">
      <c r="B115" s="3"/>
      <c r="C115" s="3" t="s">
        <v>799</v>
      </c>
      <c r="D115" s="3" t="s">
        <v>88</v>
      </c>
      <c r="E115" s="3" t="s">
        <v>153</v>
      </c>
      <c r="F115" s="4">
        <v>18</v>
      </c>
      <c r="G115" s="4"/>
      <c r="H115" s="6">
        <v>110259.66180121049</v>
      </c>
      <c r="I115" s="6">
        <v>0</v>
      </c>
      <c r="J115" s="6">
        <v>-3984.08</v>
      </c>
      <c r="K115" s="6">
        <v>-1214.31</v>
      </c>
      <c r="L115" s="6">
        <v>0</v>
      </c>
      <c r="M115" s="6">
        <v>0</v>
      </c>
      <c r="N115" s="6">
        <v>1500</v>
      </c>
      <c r="O115" s="6">
        <f t="shared" si="9"/>
        <v>106561.27180121049</v>
      </c>
      <c r="P115" s="3" t="s">
        <v>673</v>
      </c>
      <c r="Q115" s="5" t="s">
        <v>1122</v>
      </c>
      <c r="R115" s="13" t="s">
        <v>1118</v>
      </c>
      <c r="S115" s="6"/>
      <c r="T115" s="6">
        <v>2038.1979037098311</v>
      </c>
      <c r="U115" s="6">
        <v>1826.42</v>
      </c>
      <c r="W115" s="5" t="s">
        <v>433</v>
      </c>
      <c r="X115" s="6"/>
      <c r="Y115" s="5"/>
      <c r="Z115" s="5" t="s">
        <v>220</v>
      </c>
      <c r="AB115" s="6">
        <f t="shared" si="6"/>
        <v>3984.08</v>
      </c>
      <c r="AC115" s="6">
        <f t="shared" si="8"/>
        <v>-211.77790370983098</v>
      </c>
      <c r="AD115" s="6">
        <f t="shared" si="7"/>
        <v>3698.3899999999994</v>
      </c>
      <c r="AF115" s="5"/>
    </row>
    <row r="116" spans="2:32" ht="16" hidden="1" thickBot="1">
      <c r="B116" s="3"/>
      <c r="C116" s="3" t="s">
        <v>799</v>
      </c>
      <c r="D116" s="3" t="s">
        <v>88</v>
      </c>
      <c r="E116" s="3" t="s">
        <v>153</v>
      </c>
      <c r="F116" s="4">
        <v>18</v>
      </c>
      <c r="G116" s="4"/>
      <c r="H116" s="6">
        <v>104083.53534629277</v>
      </c>
      <c r="I116" s="6">
        <v>0</v>
      </c>
      <c r="J116" s="6">
        <v>-1635.09</v>
      </c>
      <c r="K116" s="6">
        <v>-1040.8399999999999</v>
      </c>
      <c r="L116" s="6"/>
      <c r="M116" s="6"/>
      <c r="N116" s="6">
        <v>1500</v>
      </c>
      <c r="O116" s="6">
        <f t="shared" si="9"/>
        <v>102907.60534629278</v>
      </c>
      <c r="P116" s="3" t="s">
        <v>674</v>
      </c>
      <c r="Q116" s="5"/>
      <c r="R116" s="13"/>
      <c r="S116" s="6"/>
      <c r="T116" s="6">
        <v>2626.19</v>
      </c>
      <c r="U116" s="6">
        <v>2797.13</v>
      </c>
      <c r="W116" s="5" t="s">
        <v>433</v>
      </c>
      <c r="X116" s="6"/>
      <c r="Y116" s="5"/>
      <c r="Z116" s="5" t="s">
        <v>220</v>
      </c>
      <c r="AB116" s="6">
        <f t="shared" si="6"/>
        <v>1635.09</v>
      </c>
      <c r="AC116" s="6">
        <f t="shared" si="8"/>
        <v>170.94000000000005</v>
      </c>
      <c r="AD116" s="6">
        <f t="shared" si="7"/>
        <v>1175.929999999993</v>
      </c>
      <c r="AF116" s="5"/>
    </row>
    <row r="117" spans="2:32" ht="31.5" hidden="1" thickBot="1">
      <c r="B117" s="3" t="s">
        <v>1121</v>
      </c>
      <c r="C117" s="3" t="s">
        <v>799</v>
      </c>
      <c r="D117" s="3" t="s">
        <v>88</v>
      </c>
      <c r="E117" s="3" t="s">
        <v>153</v>
      </c>
      <c r="F117" s="4">
        <v>20</v>
      </c>
      <c r="G117" s="4">
        <v>0</v>
      </c>
      <c r="H117" s="6">
        <v>125699.9779385048</v>
      </c>
      <c r="I117" s="6">
        <v>0</v>
      </c>
      <c r="J117" s="6">
        <v>0</v>
      </c>
      <c r="K117" s="6" t="s">
        <v>1114</v>
      </c>
      <c r="L117" s="6">
        <v>0</v>
      </c>
      <c r="M117" s="6">
        <v>0</v>
      </c>
      <c r="N117" s="6">
        <v>0</v>
      </c>
      <c r="O117" s="6">
        <f t="shared" si="9"/>
        <v>125699.9779385048</v>
      </c>
      <c r="P117" s="3" t="s">
        <v>675</v>
      </c>
      <c r="Q117" s="5"/>
      <c r="R117" s="13"/>
      <c r="S117" s="52"/>
      <c r="T117" s="6"/>
      <c r="U117" s="6"/>
      <c r="W117" s="5" t="s">
        <v>433</v>
      </c>
      <c r="X117" s="6"/>
      <c r="Y117" s="5"/>
      <c r="Z117" s="5" t="s">
        <v>220</v>
      </c>
      <c r="AB117" s="6">
        <f t="shared" si="6"/>
        <v>0</v>
      </c>
      <c r="AC117" s="6">
        <f t="shared" si="8"/>
        <v>0</v>
      </c>
      <c r="AD117" s="6">
        <f t="shared" si="7"/>
        <v>0</v>
      </c>
      <c r="AF117" s="5"/>
    </row>
    <row r="118" spans="2:32" ht="16" hidden="1" thickBot="1">
      <c r="B118" s="3"/>
      <c r="C118" s="3" t="s">
        <v>799</v>
      </c>
      <c r="D118" s="3" t="s">
        <v>210</v>
      </c>
      <c r="E118" s="3" t="s">
        <v>153</v>
      </c>
      <c r="F118" s="4">
        <v>8</v>
      </c>
      <c r="G118" s="4">
        <v>8</v>
      </c>
      <c r="H118" s="6">
        <v>55740.166646528392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f t="shared" si="9"/>
        <v>55740.166646528392</v>
      </c>
      <c r="P118" s="3" t="s">
        <v>676</v>
      </c>
      <c r="Q118" s="5"/>
      <c r="R118" s="13"/>
      <c r="S118" s="52"/>
      <c r="T118" s="6"/>
      <c r="U118" s="6"/>
      <c r="W118" s="5"/>
      <c r="X118" s="6">
        <v>55740.166646528392</v>
      </c>
      <c r="Y118" s="5"/>
      <c r="Z118" s="5"/>
      <c r="AB118" s="6">
        <f t="shared" si="6"/>
        <v>0</v>
      </c>
      <c r="AC118" s="6">
        <f t="shared" si="8"/>
        <v>0</v>
      </c>
      <c r="AD118" s="6">
        <f t="shared" si="7"/>
        <v>0</v>
      </c>
      <c r="AF118" s="5"/>
    </row>
    <row r="119" spans="2:32" ht="16" hidden="1" thickBot="1">
      <c r="B119" s="3"/>
      <c r="C119" s="3" t="s">
        <v>799</v>
      </c>
      <c r="D119" s="3" t="s">
        <v>88</v>
      </c>
      <c r="E119" s="3" t="s">
        <v>153</v>
      </c>
      <c r="F119" s="4">
        <v>18</v>
      </c>
      <c r="G119" s="4">
        <v>27</v>
      </c>
      <c r="H119" s="6">
        <v>104221.3122991736</v>
      </c>
      <c r="I119" s="6">
        <v>0</v>
      </c>
      <c r="J119" s="6">
        <v>-5909.68</v>
      </c>
      <c r="K119" s="6">
        <v>-1042.21</v>
      </c>
      <c r="L119" s="6">
        <v>0</v>
      </c>
      <c r="M119" s="6">
        <v>-6689.75</v>
      </c>
      <c r="N119" s="6">
        <v>-3054.27881682617</v>
      </c>
      <c r="O119" s="6">
        <f t="shared" si="9"/>
        <v>87525.393482347412</v>
      </c>
      <c r="P119" s="3" t="s">
        <v>677</v>
      </c>
      <c r="Q119" s="5"/>
      <c r="R119" s="13"/>
      <c r="S119" s="42"/>
      <c r="T119" s="6">
        <v>484.23950195384793</v>
      </c>
      <c r="U119" s="6">
        <v>485.87</v>
      </c>
      <c r="W119" s="5"/>
      <c r="X119" s="6"/>
      <c r="Y119" s="5"/>
      <c r="Z119" s="5"/>
      <c r="AB119" s="6">
        <f t="shared" si="6"/>
        <v>5909.68</v>
      </c>
      <c r="AC119" s="6">
        <f t="shared" si="8"/>
        <v>1.6304980461520699</v>
      </c>
      <c r="AD119" s="6">
        <f t="shared" si="7"/>
        <v>16695.91881682619</v>
      </c>
      <c r="AF119" s="5"/>
    </row>
    <row r="120" spans="2:32" ht="16" hidden="1" thickBot="1">
      <c r="B120" s="3"/>
      <c r="C120" s="3" t="s">
        <v>799</v>
      </c>
      <c r="D120" s="3" t="s">
        <v>88</v>
      </c>
      <c r="E120" s="3"/>
      <c r="F120" s="4"/>
      <c r="G120" s="4"/>
      <c r="H120" s="6"/>
      <c r="I120" s="6"/>
      <c r="J120" s="6"/>
      <c r="K120" s="6"/>
      <c r="L120" s="6"/>
      <c r="M120" s="6"/>
      <c r="N120" s="6"/>
      <c r="O120" s="6">
        <f t="shared" si="9"/>
        <v>0</v>
      </c>
      <c r="P120" s="3" t="s">
        <v>531</v>
      </c>
      <c r="Q120" s="5"/>
      <c r="R120" s="13"/>
      <c r="S120" s="6"/>
      <c r="T120" s="6"/>
      <c r="U120" s="6"/>
      <c r="W120" s="5"/>
      <c r="X120" s="6"/>
      <c r="Y120" s="5"/>
      <c r="Z120" s="5"/>
      <c r="AB120" s="6">
        <f t="shared" si="6"/>
        <v>0</v>
      </c>
      <c r="AC120" s="6">
        <f t="shared" si="8"/>
        <v>0</v>
      </c>
      <c r="AD120" s="6">
        <f t="shared" si="7"/>
        <v>0</v>
      </c>
      <c r="AF120" s="5"/>
    </row>
    <row r="121" spans="2:32" ht="16" hidden="1" thickBot="1">
      <c r="B121" s="3"/>
      <c r="C121" s="3" t="s">
        <v>799</v>
      </c>
      <c r="D121" s="3" t="s">
        <v>88</v>
      </c>
      <c r="E121" s="3"/>
      <c r="F121" s="4"/>
      <c r="G121" s="4"/>
      <c r="H121" s="6"/>
      <c r="I121" s="6"/>
      <c r="J121" s="6"/>
      <c r="K121" s="6"/>
      <c r="L121" s="6"/>
      <c r="M121" s="6"/>
      <c r="N121" s="6"/>
      <c r="O121" s="6">
        <f t="shared" si="9"/>
        <v>0</v>
      </c>
      <c r="P121" s="3" t="s">
        <v>485</v>
      </c>
      <c r="Q121" s="5"/>
      <c r="R121" s="13"/>
      <c r="S121" s="6"/>
      <c r="T121" s="6"/>
      <c r="U121" s="6"/>
      <c r="W121" s="5"/>
      <c r="X121" s="6"/>
      <c r="Y121" s="5"/>
      <c r="Z121" s="5"/>
      <c r="AB121" s="6">
        <f t="shared" si="6"/>
        <v>0</v>
      </c>
      <c r="AC121" s="6">
        <f t="shared" si="8"/>
        <v>0</v>
      </c>
      <c r="AD121" s="6">
        <f t="shared" si="7"/>
        <v>0</v>
      </c>
      <c r="AF121" s="5"/>
    </row>
    <row r="122" spans="2:32" ht="16" hidden="1" thickBot="1">
      <c r="B122" s="3"/>
      <c r="C122" s="3" t="s">
        <v>799</v>
      </c>
      <c r="D122" s="3" t="s">
        <v>88</v>
      </c>
      <c r="E122" s="3"/>
      <c r="F122" s="4"/>
      <c r="G122" s="4"/>
      <c r="H122" s="6"/>
      <c r="I122" s="6"/>
      <c r="J122" s="6"/>
      <c r="K122" s="6"/>
      <c r="L122" s="6"/>
      <c r="M122" s="6"/>
      <c r="N122" s="6"/>
      <c r="O122" s="6">
        <f t="shared" si="9"/>
        <v>0</v>
      </c>
      <c r="P122" s="3" t="s">
        <v>509</v>
      </c>
      <c r="Q122" s="5"/>
      <c r="R122" s="13"/>
      <c r="S122" s="6"/>
      <c r="T122" s="6"/>
      <c r="U122" s="6"/>
      <c r="W122" s="5"/>
      <c r="X122" s="6"/>
      <c r="Y122" s="5"/>
      <c r="Z122" s="5"/>
      <c r="AB122" s="6">
        <f t="shared" si="6"/>
        <v>0</v>
      </c>
      <c r="AC122" s="6">
        <f t="shared" si="8"/>
        <v>0</v>
      </c>
      <c r="AD122" s="6">
        <f t="shared" si="7"/>
        <v>0</v>
      </c>
      <c r="AF122" s="5"/>
    </row>
    <row r="123" spans="2:32" ht="16" hidden="1" thickBot="1">
      <c r="B123" s="3"/>
      <c r="C123" s="3" t="s">
        <v>799</v>
      </c>
      <c r="D123" s="3" t="s">
        <v>88</v>
      </c>
      <c r="E123" s="3"/>
      <c r="F123" s="4"/>
      <c r="G123" s="4"/>
      <c r="H123" s="6"/>
      <c r="I123" s="6"/>
      <c r="J123" s="6"/>
      <c r="K123" s="6"/>
      <c r="L123" s="6"/>
      <c r="M123" s="6"/>
      <c r="N123" s="6"/>
      <c r="O123" s="6">
        <f t="shared" si="9"/>
        <v>0</v>
      </c>
      <c r="P123" s="3" t="s">
        <v>597</v>
      </c>
      <c r="Q123" s="5"/>
      <c r="R123" s="13"/>
      <c r="S123" s="6"/>
      <c r="T123" s="6"/>
      <c r="U123" s="6"/>
      <c r="W123" s="5"/>
      <c r="X123" s="6"/>
      <c r="Y123" s="5"/>
      <c r="Z123" s="5"/>
      <c r="AB123" s="6">
        <f t="shared" si="6"/>
        <v>0</v>
      </c>
      <c r="AC123" s="6">
        <f t="shared" si="8"/>
        <v>0</v>
      </c>
      <c r="AD123" s="6">
        <f t="shared" si="7"/>
        <v>0</v>
      </c>
      <c r="AF123" s="5"/>
    </row>
    <row r="124" spans="2:32" ht="16" hidden="1" thickBot="1">
      <c r="B124" s="3"/>
      <c r="C124" s="3" t="s">
        <v>799</v>
      </c>
      <c r="D124" s="3" t="s">
        <v>88</v>
      </c>
      <c r="E124" s="3"/>
      <c r="F124" s="4"/>
      <c r="G124" s="4"/>
      <c r="H124" s="6"/>
      <c r="I124" s="6"/>
      <c r="J124" s="6"/>
      <c r="K124" s="6"/>
      <c r="L124" s="6"/>
      <c r="M124" s="6"/>
      <c r="N124" s="6"/>
      <c r="O124" s="6">
        <f t="shared" si="9"/>
        <v>0</v>
      </c>
      <c r="P124" s="3" t="s">
        <v>15</v>
      </c>
      <c r="Q124" s="5"/>
      <c r="R124" s="13"/>
      <c r="S124" s="6"/>
      <c r="T124" s="6"/>
      <c r="U124" s="6"/>
      <c r="W124" s="5"/>
      <c r="X124" s="6"/>
      <c r="Y124" s="5"/>
      <c r="Z124" s="5"/>
      <c r="AB124" s="6">
        <f t="shared" si="6"/>
        <v>0</v>
      </c>
      <c r="AC124" s="6">
        <f t="shared" si="8"/>
        <v>0</v>
      </c>
      <c r="AD124" s="6">
        <f t="shared" si="7"/>
        <v>0</v>
      </c>
      <c r="AF124" s="5"/>
    </row>
    <row r="125" spans="2:32" ht="16" hidden="1" thickBot="1">
      <c r="B125" s="3"/>
      <c r="C125" s="3" t="s">
        <v>799</v>
      </c>
      <c r="D125" s="3" t="s">
        <v>88</v>
      </c>
      <c r="E125" s="3"/>
      <c r="F125" s="4"/>
      <c r="G125" s="4"/>
      <c r="H125" s="6"/>
      <c r="I125" s="6"/>
      <c r="J125" s="6"/>
      <c r="K125" s="6"/>
      <c r="L125" s="6"/>
      <c r="M125" s="6"/>
      <c r="N125" s="6"/>
      <c r="O125" s="6">
        <f t="shared" si="9"/>
        <v>0</v>
      </c>
      <c r="P125" s="3" t="s">
        <v>101</v>
      </c>
      <c r="Q125" s="5"/>
      <c r="R125" s="13"/>
      <c r="S125" s="6"/>
      <c r="T125" s="6"/>
      <c r="U125" s="6"/>
      <c r="W125" s="5"/>
      <c r="X125" s="6"/>
      <c r="Y125" s="5"/>
      <c r="Z125" s="5"/>
      <c r="AB125" s="6">
        <f t="shared" si="6"/>
        <v>0</v>
      </c>
      <c r="AC125" s="6">
        <f t="shared" si="8"/>
        <v>0</v>
      </c>
      <c r="AD125" s="6">
        <f t="shared" si="7"/>
        <v>0</v>
      </c>
      <c r="AF125" s="5"/>
    </row>
    <row r="126" spans="2:32" ht="16" hidden="1" thickBot="1">
      <c r="B126" s="3"/>
      <c r="C126" s="3" t="s">
        <v>799</v>
      </c>
      <c r="D126" s="3" t="s">
        <v>208</v>
      </c>
      <c r="E126" s="3" t="s">
        <v>153</v>
      </c>
      <c r="F126" s="4">
        <v>8</v>
      </c>
      <c r="G126" s="4"/>
      <c r="H126" s="6">
        <v>34312.272122804927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f t="shared" si="9"/>
        <v>34312.272122804927</v>
      </c>
      <c r="P126" s="3" t="s">
        <v>672</v>
      </c>
      <c r="Q126" s="5" t="s">
        <v>1117</v>
      </c>
      <c r="R126" s="13" t="s">
        <v>1118</v>
      </c>
      <c r="S126" s="6"/>
      <c r="T126" s="6">
        <v>821.87829280422397</v>
      </c>
      <c r="U126" s="6">
        <v>975.6</v>
      </c>
      <c r="W126" s="5" t="s">
        <v>433</v>
      </c>
      <c r="X126" s="6"/>
      <c r="Y126" s="5"/>
      <c r="Z126" s="5" t="s">
        <v>220</v>
      </c>
      <c r="AB126" s="6">
        <f t="shared" si="6"/>
        <v>0</v>
      </c>
      <c r="AC126" s="6">
        <f t="shared" si="8"/>
        <v>153.72170719577605</v>
      </c>
      <c r="AD126" s="6">
        <f t="shared" si="7"/>
        <v>0</v>
      </c>
      <c r="AF126" s="5"/>
    </row>
    <row r="127" spans="2:32" ht="16" hidden="1" thickBot="1">
      <c r="B127" s="3"/>
      <c r="C127" s="3" t="s">
        <v>799</v>
      </c>
      <c r="D127" s="3" t="s">
        <v>208</v>
      </c>
      <c r="E127" s="3" t="s">
        <v>153</v>
      </c>
      <c r="F127" s="4">
        <v>8</v>
      </c>
      <c r="G127" s="4"/>
      <c r="H127" s="6">
        <v>34312.272122804927</v>
      </c>
      <c r="I127" s="6">
        <v>-237.01</v>
      </c>
      <c r="J127" s="6">
        <v>-213.4</v>
      </c>
      <c r="K127" s="6">
        <v>-171.56</v>
      </c>
      <c r="L127" s="6">
        <v>0</v>
      </c>
      <c r="M127" s="6">
        <v>0</v>
      </c>
      <c r="N127" s="6">
        <v>0</v>
      </c>
      <c r="O127" s="6">
        <f t="shared" si="9"/>
        <v>33927.312122804928</v>
      </c>
      <c r="P127" s="3" t="s">
        <v>673</v>
      </c>
      <c r="Q127" s="5" t="s">
        <v>1117</v>
      </c>
      <c r="R127" s="13" t="s">
        <v>1118</v>
      </c>
      <c r="S127" s="6"/>
      <c r="T127" s="6">
        <v>273.95943093474131</v>
      </c>
      <c r="U127" s="6">
        <v>325.17</v>
      </c>
      <c r="W127" s="5" t="s">
        <v>433</v>
      </c>
      <c r="X127" s="6"/>
      <c r="Y127" s="5"/>
      <c r="Z127" s="5" t="s">
        <v>220</v>
      </c>
      <c r="AB127" s="6">
        <f t="shared" si="6"/>
        <v>-23.609999999999985</v>
      </c>
      <c r="AC127" s="6">
        <f t="shared" si="8"/>
        <v>51.21056906525871</v>
      </c>
      <c r="AD127" s="6">
        <f t="shared" si="7"/>
        <v>384.95999999999913</v>
      </c>
      <c r="AF127" s="5"/>
    </row>
    <row r="128" spans="2:32" ht="16" hidden="1" thickBot="1">
      <c r="B128" s="3"/>
      <c r="C128" s="3" t="s">
        <v>799</v>
      </c>
      <c r="D128" s="3" t="s">
        <v>208</v>
      </c>
      <c r="E128" s="3" t="s">
        <v>153</v>
      </c>
      <c r="F128" s="4">
        <v>8</v>
      </c>
      <c r="G128" s="4"/>
      <c r="H128" s="6">
        <v>34312.272122804927</v>
      </c>
      <c r="I128" s="6">
        <v>-474.03</v>
      </c>
      <c r="J128" s="6">
        <v>-426.8</v>
      </c>
      <c r="K128" s="6">
        <v>-343.12</v>
      </c>
      <c r="L128" s="6"/>
      <c r="M128" s="6"/>
      <c r="N128" s="6"/>
      <c r="O128" s="6">
        <f t="shared" ref="O128:O159" si="10">SUM(H128,J128,K128,L128,M128,N128)</f>
        <v>33542.352122804921</v>
      </c>
      <c r="P128" s="3" t="s">
        <v>674</v>
      </c>
      <c r="Q128" s="5"/>
      <c r="R128" s="13"/>
      <c r="S128" s="6"/>
      <c r="T128" s="6"/>
      <c r="U128" s="6"/>
      <c r="W128" s="5" t="s">
        <v>433</v>
      </c>
      <c r="X128" s="6"/>
      <c r="Y128" s="5"/>
      <c r="Z128" s="5" t="s">
        <v>220</v>
      </c>
      <c r="AB128" s="6">
        <f t="shared" si="6"/>
        <v>-47.229999999999961</v>
      </c>
      <c r="AC128" s="6">
        <f t="shared" si="8"/>
        <v>0</v>
      </c>
      <c r="AD128" s="6">
        <f t="shared" si="7"/>
        <v>769.92000000000553</v>
      </c>
      <c r="AF128" s="5"/>
    </row>
    <row r="129" spans="2:32" ht="16" hidden="1" thickBot="1">
      <c r="B129" s="3" t="s">
        <v>220</v>
      </c>
      <c r="C129" s="3" t="s">
        <v>799</v>
      </c>
      <c r="D129" s="3" t="s">
        <v>208</v>
      </c>
      <c r="E129" s="3" t="s">
        <v>153</v>
      </c>
      <c r="F129" s="4">
        <v>8</v>
      </c>
      <c r="G129" s="4">
        <v>1</v>
      </c>
      <c r="H129" s="6">
        <v>34312.272122804927</v>
      </c>
      <c r="I129" s="6">
        <v>-213.4</v>
      </c>
      <c r="J129" s="6">
        <v>-213.4</v>
      </c>
      <c r="K129" s="6">
        <v>-171.56</v>
      </c>
      <c r="L129" s="6">
        <v>0</v>
      </c>
      <c r="M129" s="6">
        <v>0</v>
      </c>
      <c r="N129" s="6">
        <v>0</v>
      </c>
      <c r="O129" s="6">
        <f t="shared" si="10"/>
        <v>33927.312122804928</v>
      </c>
      <c r="P129" s="3" t="s">
        <v>675</v>
      </c>
      <c r="Q129" s="5"/>
      <c r="R129" s="13"/>
      <c r="S129" s="52"/>
      <c r="T129" s="6"/>
      <c r="U129" s="6"/>
      <c r="W129" s="5" t="s">
        <v>433</v>
      </c>
      <c r="X129" s="6"/>
      <c r="Y129" s="5"/>
      <c r="Z129" s="5" t="s">
        <v>220</v>
      </c>
      <c r="AB129" s="6">
        <f t="shared" si="6"/>
        <v>0</v>
      </c>
      <c r="AC129" s="6">
        <f t="shared" si="8"/>
        <v>0</v>
      </c>
      <c r="AD129" s="6">
        <f t="shared" si="7"/>
        <v>384.95999999999913</v>
      </c>
      <c r="AF129" s="5"/>
    </row>
    <row r="130" spans="2:32" ht="16" hidden="1" thickBot="1">
      <c r="B130" s="3"/>
      <c r="C130" s="3" t="s">
        <v>831</v>
      </c>
      <c r="D130" s="3" t="s">
        <v>212</v>
      </c>
      <c r="E130" s="3" t="s">
        <v>153</v>
      </c>
      <c r="F130" s="4">
        <v>4.66</v>
      </c>
      <c r="G130" s="4">
        <v>0</v>
      </c>
      <c r="H130" s="6">
        <v>37325.492736299915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f t="shared" si="10"/>
        <v>37325.492736299915</v>
      </c>
      <c r="P130" s="3" t="s">
        <v>676</v>
      </c>
      <c r="Q130" s="5"/>
      <c r="R130" s="13"/>
      <c r="S130" s="52"/>
      <c r="T130" s="6"/>
      <c r="U130" s="6"/>
      <c r="W130" s="5"/>
      <c r="X130" s="6"/>
      <c r="Y130" s="5"/>
      <c r="Z130" s="5"/>
      <c r="AB130" s="6">
        <f t="shared" si="6"/>
        <v>0</v>
      </c>
      <c r="AC130" s="6">
        <f t="shared" si="8"/>
        <v>0</v>
      </c>
      <c r="AD130" s="6">
        <f t="shared" si="7"/>
        <v>0</v>
      </c>
      <c r="AF130" s="5"/>
    </row>
    <row r="131" spans="2:32" ht="16" hidden="1" thickBot="1">
      <c r="B131" s="3"/>
      <c r="C131" s="3" t="s">
        <v>799</v>
      </c>
      <c r="D131" s="3" t="s">
        <v>208</v>
      </c>
      <c r="E131" s="3" t="s">
        <v>153</v>
      </c>
      <c r="F131" s="4">
        <v>8</v>
      </c>
      <c r="G131" s="4">
        <v>2</v>
      </c>
      <c r="H131" s="6">
        <v>34312.272122804927</v>
      </c>
      <c r="I131" s="6">
        <v>0</v>
      </c>
      <c r="J131" s="6">
        <v>-280.38</v>
      </c>
      <c r="K131" s="6">
        <v>0</v>
      </c>
      <c r="L131" s="6">
        <v>0</v>
      </c>
      <c r="M131" s="6">
        <v>0</v>
      </c>
      <c r="N131" s="6">
        <v>0</v>
      </c>
      <c r="O131" s="6">
        <f t="shared" si="10"/>
        <v>34031.892122804929</v>
      </c>
      <c r="P131" s="3" t="s">
        <v>677</v>
      </c>
      <c r="Q131" s="5"/>
      <c r="R131" s="13"/>
      <c r="S131" s="6"/>
      <c r="T131" s="6"/>
      <c r="U131" s="6"/>
      <c r="W131" s="5"/>
      <c r="X131" s="6"/>
      <c r="Y131" s="5"/>
      <c r="Z131" s="5"/>
      <c r="AB131" s="6">
        <f t="shared" si="6"/>
        <v>280.38</v>
      </c>
      <c r="AC131" s="6">
        <f t="shared" si="8"/>
        <v>0</v>
      </c>
      <c r="AD131" s="6">
        <f t="shared" si="7"/>
        <v>280.37999999999738</v>
      </c>
      <c r="AF131" s="5"/>
    </row>
    <row r="132" spans="2:32" ht="16" hidden="1" thickBot="1">
      <c r="B132" s="3"/>
      <c r="C132" s="3" t="s">
        <v>799</v>
      </c>
      <c r="D132" s="3" t="s">
        <v>208</v>
      </c>
      <c r="E132" s="3"/>
      <c r="F132" s="4"/>
      <c r="G132" s="4"/>
      <c r="H132" s="6"/>
      <c r="I132" s="6"/>
      <c r="J132" s="6"/>
      <c r="K132" s="6"/>
      <c r="L132" s="6"/>
      <c r="M132" s="6"/>
      <c r="N132" s="6"/>
      <c r="O132" s="6">
        <f t="shared" si="10"/>
        <v>0</v>
      </c>
      <c r="P132" s="3" t="s">
        <v>531</v>
      </c>
      <c r="Q132" s="5"/>
      <c r="R132" s="13"/>
      <c r="S132" s="6"/>
      <c r="T132" s="6"/>
      <c r="U132" s="6"/>
      <c r="W132" s="5"/>
      <c r="X132" s="6"/>
      <c r="Y132" s="5"/>
      <c r="Z132" s="5"/>
      <c r="AB132" s="6">
        <f t="shared" si="6"/>
        <v>0</v>
      </c>
      <c r="AC132" s="6">
        <f t="shared" si="8"/>
        <v>0</v>
      </c>
      <c r="AD132" s="6">
        <f t="shared" si="7"/>
        <v>0</v>
      </c>
      <c r="AF132" s="5"/>
    </row>
    <row r="133" spans="2:32" ht="16" hidden="1" thickBot="1">
      <c r="B133" s="3"/>
      <c r="C133" s="3" t="s">
        <v>799</v>
      </c>
      <c r="D133" s="3" t="s">
        <v>208</v>
      </c>
      <c r="E133" s="3"/>
      <c r="F133" s="4"/>
      <c r="G133" s="4"/>
      <c r="H133" s="6"/>
      <c r="I133" s="6"/>
      <c r="J133" s="6"/>
      <c r="K133" s="6"/>
      <c r="L133" s="6"/>
      <c r="M133" s="6"/>
      <c r="N133" s="6"/>
      <c r="O133" s="6">
        <f t="shared" si="10"/>
        <v>0</v>
      </c>
      <c r="P133" s="3" t="s">
        <v>485</v>
      </c>
      <c r="Q133" s="5"/>
      <c r="R133" s="13"/>
      <c r="S133" s="6"/>
      <c r="T133" s="6"/>
      <c r="U133" s="6"/>
      <c r="W133" s="5"/>
      <c r="X133" s="6"/>
      <c r="Y133" s="5"/>
      <c r="Z133" s="5"/>
      <c r="AB133" s="6">
        <f t="shared" si="6"/>
        <v>0</v>
      </c>
      <c r="AC133" s="6">
        <f t="shared" si="8"/>
        <v>0</v>
      </c>
      <c r="AD133" s="6">
        <f t="shared" si="7"/>
        <v>0</v>
      </c>
      <c r="AF133" s="5"/>
    </row>
    <row r="134" spans="2:32" ht="16" hidden="1" thickBot="1">
      <c r="B134" s="3"/>
      <c r="C134" s="3" t="s">
        <v>799</v>
      </c>
      <c r="D134" s="3" t="s">
        <v>208</v>
      </c>
      <c r="E134" s="3"/>
      <c r="F134" s="4"/>
      <c r="G134" s="4"/>
      <c r="H134" s="6"/>
      <c r="I134" s="6"/>
      <c r="J134" s="6"/>
      <c r="K134" s="6"/>
      <c r="L134" s="6"/>
      <c r="M134" s="6"/>
      <c r="N134" s="6"/>
      <c r="O134" s="6">
        <f t="shared" si="10"/>
        <v>0</v>
      </c>
      <c r="P134" s="3" t="s">
        <v>509</v>
      </c>
      <c r="Q134" s="5"/>
      <c r="R134" s="13"/>
      <c r="S134" s="6"/>
      <c r="T134" s="6"/>
      <c r="U134" s="6"/>
      <c r="W134" s="5"/>
      <c r="X134" s="6"/>
      <c r="Y134" s="5"/>
      <c r="Z134" s="5"/>
      <c r="AB134" s="6">
        <f t="shared" ref="AB134:AB197" si="11">I134-J134</f>
        <v>0</v>
      </c>
      <c r="AC134" s="6">
        <f t="shared" si="8"/>
        <v>0</v>
      </c>
      <c r="AD134" s="6">
        <f t="shared" ref="AD134:AD197" si="12">H134-O134</f>
        <v>0</v>
      </c>
      <c r="AF134" s="5"/>
    </row>
    <row r="135" spans="2:32" ht="16" hidden="1" thickBot="1">
      <c r="B135" s="3"/>
      <c r="C135" s="3" t="s">
        <v>799</v>
      </c>
      <c r="D135" s="3" t="s">
        <v>208</v>
      </c>
      <c r="E135" s="3"/>
      <c r="F135" s="4"/>
      <c r="G135" s="4"/>
      <c r="H135" s="6"/>
      <c r="I135" s="6"/>
      <c r="J135" s="6"/>
      <c r="K135" s="6"/>
      <c r="L135" s="6"/>
      <c r="M135" s="6"/>
      <c r="N135" s="6"/>
      <c r="O135" s="6">
        <f t="shared" si="10"/>
        <v>0</v>
      </c>
      <c r="P135" s="3" t="s">
        <v>597</v>
      </c>
      <c r="Q135" s="5"/>
      <c r="R135" s="13"/>
      <c r="S135" s="6"/>
      <c r="T135" s="6"/>
      <c r="U135" s="6"/>
      <c r="W135" s="5"/>
      <c r="X135" s="6"/>
      <c r="Y135" s="5"/>
      <c r="Z135" s="5"/>
      <c r="AB135" s="6">
        <f t="shared" si="11"/>
        <v>0</v>
      </c>
      <c r="AC135" s="6">
        <f t="shared" si="8"/>
        <v>0</v>
      </c>
      <c r="AD135" s="6">
        <f t="shared" si="12"/>
        <v>0</v>
      </c>
      <c r="AF135" s="5"/>
    </row>
    <row r="136" spans="2:32" ht="16" hidden="1" thickBot="1">
      <c r="B136" s="3"/>
      <c r="C136" s="3" t="s">
        <v>799</v>
      </c>
      <c r="D136" s="3" t="s">
        <v>208</v>
      </c>
      <c r="E136" s="3"/>
      <c r="F136" s="4"/>
      <c r="G136" s="4"/>
      <c r="H136" s="6"/>
      <c r="I136" s="6"/>
      <c r="J136" s="6"/>
      <c r="K136" s="6"/>
      <c r="L136" s="6"/>
      <c r="M136" s="6"/>
      <c r="N136" s="6"/>
      <c r="O136" s="6">
        <f t="shared" si="10"/>
        <v>0</v>
      </c>
      <c r="P136" s="3" t="s">
        <v>15</v>
      </c>
      <c r="Q136" s="5"/>
      <c r="R136" s="13"/>
      <c r="S136" s="6"/>
      <c r="T136" s="6"/>
      <c r="U136" s="6"/>
      <c r="W136" s="5"/>
      <c r="X136" s="6"/>
      <c r="Y136" s="5"/>
      <c r="Z136" s="5"/>
      <c r="AB136" s="6">
        <f t="shared" si="11"/>
        <v>0</v>
      </c>
      <c r="AC136" s="6">
        <f t="shared" si="8"/>
        <v>0</v>
      </c>
      <c r="AD136" s="6">
        <f t="shared" si="12"/>
        <v>0</v>
      </c>
      <c r="AF136" s="5"/>
    </row>
    <row r="137" spans="2:32" ht="16" hidden="1" thickBot="1">
      <c r="B137" s="3"/>
      <c r="C137" s="3" t="s">
        <v>799</v>
      </c>
      <c r="D137" s="3" t="s">
        <v>208</v>
      </c>
      <c r="E137" s="3"/>
      <c r="F137" s="4"/>
      <c r="G137" s="4"/>
      <c r="H137" s="6"/>
      <c r="I137" s="6"/>
      <c r="J137" s="6"/>
      <c r="K137" s="6"/>
      <c r="L137" s="6"/>
      <c r="M137" s="6"/>
      <c r="N137" s="6"/>
      <c r="O137" s="6">
        <f t="shared" si="10"/>
        <v>0</v>
      </c>
      <c r="P137" s="3" t="s">
        <v>101</v>
      </c>
      <c r="Q137" s="5"/>
      <c r="R137" s="13"/>
      <c r="S137" s="6"/>
      <c r="T137" s="6"/>
      <c r="U137" s="6"/>
      <c r="W137" s="5"/>
      <c r="X137" s="6"/>
      <c r="Y137" s="5"/>
      <c r="Z137" s="5"/>
      <c r="AB137" s="6">
        <f t="shared" si="11"/>
        <v>0</v>
      </c>
      <c r="AC137" s="6">
        <f t="shared" si="8"/>
        <v>0</v>
      </c>
      <c r="AD137" s="6">
        <f t="shared" si="12"/>
        <v>0</v>
      </c>
      <c r="AF137" s="5"/>
    </row>
    <row r="138" spans="2:32" ht="16" hidden="1" thickBot="1">
      <c r="B138" s="3"/>
      <c r="C138" s="3" t="s">
        <v>799</v>
      </c>
      <c r="D138" s="3" t="s">
        <v>210</v>
      </c>
      <c r="E138" s="3" t="s">
        <v>153</v>
      </c>
      <c r="F138" s="4">
        <v>8</v>
      </c>
      <c r="G138" s="4"/>
      <c r="H138" s="6">
        <v>55740.166646528392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f t="shared" si="10"/>
        <v>55740.166646528392</v>
      </c>
      <c r="P138" s="3" t="s">
        <v>672</v>
      </c>
      <c r="Q138" s="5" t="s">
        <v>1117</v>
      </c>
      <c r="R138" s="13" t="s">
        <v>1118</v>
      </c>
      <c r="S138" s="6"/>
      <c r="T138" s="6">
        <v>437.15711603721951</v>
      </c>
      <c r="U138" s="6">
        <v>450.8</v>
      </c>
      <c r="W138" s="5" t="s">
        <v>433</v>
      </c>
      <c r="X138" s="6"/>
      <c r="Y138" s="5"/>
      <c r="Z138" s="5" t="s">
        <v>220</v>
      </c>
      <c r="AB138" s="6">
        <f t="shared" si="11"/>
        <v>0</v>
      </c>
      <c r="AC138" s="6">
        <f t="shared" ref="AC138:AC201" si="13">U138-T138</f>
        <v>13.642883962780502</v>
      </c>
      <c r="AD138" s="6">
        <f t="shared" si="12"/>
        <v>0</v>
      </c>
      <c r="AF138" s="5"/>
    </row>
    <row r="139" spans="2:32" ht="16" hidden="1" thickBot="1">
      <c r="B139" s="3"/>
      <c r="C139" s="3" t="s">
        <v>799</v>
      </c>
      <c r="D139" s="3" t="s">
        <v>210</v>
      </c>
      <c r="E139" s="3" t="s">
        <v>153</v>
      </c>
      <c r="F139" s="4">
        <v>8</v>
      </c>
      <c r="G139" s="4"/>
      <c r="H139" s="6">
        <v>55740.166646528392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f t="shared" si="10"/>
        <v>55740.166646528392</v>
      </c>
      <c r="P139" s="3" t="s">
        <v>673</v>
      </c>
      <c r="Q139" s="5" t="s">
        <v>1117</v>
      </c>
      <c r="R139" s="13" t="s">
        <v>1118</v>
      </c>
      <c r="S139" s="6"/>
      <c r="T139" s="6">
        <v>0</v>
      </c>
      <c r="U139" s="6">
        <v>0</v>
      </c>
      <c r="W139" s="5" t="s">
        <v>433</v>
      </c>
      <c r="X139" s="6"/>
      <c r="Y139" s="5"/>
      <c r="Z139" s="5" t="s">
        <v>220</v>
      </c>
      <c r="AB139" s="6">
        <f t="shared" si="11"/>
        <v>0</v>
      </c>
      <c r="AC139" s="6">
        <f t="shared" si="13"/>
        <v>0</v>
      </c>
      <c r="AD139" s="6">
        <f t="shared" si="12"/>
        <v>0</v>
      </c>
      <c r="AF139" s="5"/>
    </row>
    <row r="140" spans="2:32" ht="16" hidden="1" thickBot="1">
      <c r="B140" s="3"/>
      <c r="C140" s="3" t="s">
        <v>799</v>
      </c>
      <c r="D140" s="3" t="s">
        <v>210</v>
      </c>
      <c r="E140" s="3" t="s">
        <v>153</v>
      </c>
      <c r="F140" s="4">
        <v>8</v>
      </c>
      <c r="G140" s="4">
        <v>0</v>
      </c>
      <c r="H140" s="6">
        <v>55740.166646528392</v>
      </c>
      <c r="I140" s="6">
        <v>0</v>
      </c>
      <c r="J140" s="6">
        <v>0</v>
      </c>
      <c r="K140" s="6">
        <v>0</v>
      </c>
      <c r="L140" s="6"/>
      <c r="M140" s="6"/>
      <c r="N140" s="6"/>
      <c r="O140" s="6">
        <f t="shared" si="10"/>
        <v>55740.166646528392</v>
      </c>
      <c r="P140" s="3" t="s">
        <v>674</v>
      </c>
      <c r="Q140" s="5"/>
      <c r="R140" s="13"/>
      <c r="S140" s="6"/>
      <c r="T140" s="6">
        <v>381.2331339221688</v>
      </c>
      <c r="U140" s="6">
        <v>338.12</v>
      </c>
      <c r="W140" s="5" t="s">
        <v>433</v>
      </c>
      <c r="X140" s="6"/>
      <c r="Y140" s="5"/>
      <c r="Z140" s="5" t="s">
        <v>220</v>
      </c>
      <c r="AB140" s="6">
        <f t="shared" si="11"/>
        <v>0</v>
      </c>
      <c r="AC140" s="6">
        <f t="shared" si="13"/>
        <v>-43.113133922168799</v>
      </c>
      <c r="AD140" s="6">
        <f t="shared" si="12"/>
        <v>0</v>
      </c>
      <c r="AF140" s="5"/>
    </row>
    <row r="141" spans="2:32" ht="16" hidden="1" thickBot="1">
      <c r="B141" s="3" t="s">
        <v>220</v>
      </c>
      <c r="C141" s="3" t="s">
        <v>799</v>
      </c>
      <c r="D141" s="3" t="s">
        <v>210</v>
      </c>
      <c r="E141" s="3" t="s">
        <v>153</v>
      </c>
      <c r="F141" s="4">
        <v>8</v>
      </c>
      <c r="G141" s="4">
        <v>0</v>
      </c>
      <c r="H141" s="6">
        <v>55740.166646528392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f t="shared" si="10"/>
        <v>55740.166646528392</v>
      </c>
      <c r="P141" s="3" t="s">
        <v>675</v>
      </c>
      <c r="Q141" s="5"/>
      <c r="R141" s="13"/>
      <c r="S141" s="52"/>
      <c r="T141" s="6"/>
      <c r="U141" s="6"/>
      <c r="W141" s="5" t="s">
        <v>433</v>
      </c>
      <c r="X141" s="6"/>
      <c r="Y141" s="5"/>
      <c r="Z141" s="5" t="s">
        <v>220</v>
      </c>
      <c r="AB141" s="6">
        <f t="shared" si="11"/>
        <v>0</v>
      </c>
      <c r="AC141" s="6">
        <f t="shared" si="13"/>
        <v>0</v>
      </c>
      <c r="AD141" s="6">
        <f t="shared" si="12"/>
        <v>0</v>
      </c>
      <c r="AF141" s="5"/>
    </row>
    <row r="142" spans="2:32" ht="16" hidden="1" thickBot="1">
      <c r="B142" s="3"/>
      <c r="C142" s="3" t="s">
        <v>831</v>
      </c>
      <c r="D142" s="3" t="s">
        <v>88</v>
      </c>
      <c r="E142" s="3" t="s">
        <v>153</v>
      </c>
      <c r="F142" s="4">
        <v>22</v>
      </c>
      <c r="G142" s="4">
        <v>0</v>
      </c>
      <c r="H142" s="6">
        <v>120987.86005776748</v>
      </c>
      <c r="I142" s="6">
        <v>0</v>
      </c>
      <c r="J142" s="6">
        <v>0</v>
      </c>
      <c r="K142" s="6">
        <v>-604.94000000000005</v>
      </c>
      <c r="L142" s="6">
        <v>0</v>
      </c>
      <c r="M142" s="6">
        <v>0</v>
      </c>
      <c r="N142" s="6">
        <v>0</v>
      </c>
      <c r="O142" s="6">
        <f t="shared" si="10"/>
        <v>120382.92005776748</v>
      </c>
      <c r="P142" s="3" t="s">
        <v>676</v>
      </c>
      <c r="Q142" s="5"/>
      <c r="R142" s="13"/>
      <c r="S142" s="52"/>
      <c r="T142" s="6"/>
      <c r="U142" s="6"/>
      <c r="W142" s="5"/>
      <c r="X142" s="6"/>
      <c r="Y142" s="5"/>
      <c r="Z142" s="5"/>
      <c r="AB142" s="6">
        <f t="shared" si="11"/>
        <v>0</v>
      </c>
      <c r="AC142" s="6">
        <f t="shared" si="13"/>
        <v>0</v>
      </c>
      <c r="AD142" s="6">
        <f t="shared" si="12"/>
        <v>604.94000000000233</v>
      </c>
      <c r="AF142" s="5"/>
    </row>
    <row r="143" spans="2:32" ht="16" hidden="1" thickBot="1">
      <c r="B143" s="3"/>
      <c r="C143" s="3" t="s">
        <v>799</v>
      </c>
      <c r="D143" s="3" t="s">
        <v>210</v>
      </c>
      <c r="E143" s="3"/>
      <c r="F143" s="4"/>
      <c r="G143" s="4"/>
      <c r="H143" s="6"/>
      <c r="I143" s="6"/>
      <c r="J143" s="6"/>
      <c r="K143" s="6"/>
      <c r="L143" s="6"/>
      <c r="M143" s="6"/>
      <c r="N143" s="6"/>
      <c r="O143" s="6">
        <f t="shared" si="10"/>
        <v>0</v>
      </c>
      <c r="P143" s="3" t="s">
        <v>677</v>
      </c>
      <c r="Q143" s="5"/>
      <c r="R143" s="13"/>
      <c r="S143" s="6"/>
      <c r="T143" s="6"/>
      <c r="U143" s="6"/>
      <c r="W143" s="5"/>
      <c r="X143" s="6"/>
      <c r="Y143" s="5"/>
      <c r="Z143" s="5"/>
      <c r="AB143" s="6">
        <f t="shared" si="11"/>
        <v>0</v>
      </c>
      <c r="AC143" s="6">
        <f t="shared" si="13"/>
        <v>0</v>
      </c>
      <c r="AD143" s="6">
        <f t="shared" si="12"/>
        <v>0</v>
      </c>
      <c r="AF143" s="5"/>
    </row>
    <row r="144" spans="2:32" ht="16" hidden="1" thickBot="1">
      <c r="B144" s="3"/>
      <c r="C144" s="3" t="s">
        <v>799</v>
      </c>
      <c r="D144" s="3" t="s">
        <v>210</v>
      </c>
      <c r="E144" s="3"/>
      <c r="F144" s="4"/>
      <c r="G144" s="4"/>
      <c r="H144" s="6"/>
      <c r="I144" s="6"/>
      <c r="J144" s="6"/>
      <c r="K144" s="6"/>
      <c r="L144" s="6"/>
      <c r="M144" s="6"/>
      <c r="N144" s="6"/>
      <c r="O144" s="6">
        <f t="shared" si="10"/>
        <v>0</v>
      </c>
      <c r="P144" s="3" t="s">
        <v>531</v>
      </c>
      <c r="Q144" s="5"/>
      <c r="R144" s="13"/>
      <c r="S144" s="6"/>
      <c r="T144" s="6"/>
      <c r="U144" s="6"/>
      <c r="W144" s="5"/>
      <c r="X144" s="6"/>
      <c r="Y144" s="5"/>
      <c r="Z144" s="5"/>
      <c r="AB144" s="6">
        <f t="shared" si="11"/>
        <v>0</v>
      </c>
      <c r="AC144" s="6">
        <f t="shared" si="13"/>
        <v>0</v>
      </c>
      <c r="AD144" s="6">
        <f t="shared" si="12"/>
        <v>0</v>
      </c>
      <c r="AF144" s="5"/>
    </row>
    <row r="145" spans="1:32" ht="16" hidden="1" thickBot="1">
      <c r="B145" s="3"/>
      <c r="C145" s="3" t="s">
        <v>799</v>
      </c>
      <c r="D145" s="3" t="s">
        <v>210</v>
      </c>
      <c r="E145" s="3"/>
      <c r="F145" s="4"/>
      <c r="G145" s="4"/>
      <c r="H145" s="6"/>
      <c r="I145" s="6"/>
      <c r="J145" s="6"/>
      <c r="K145" s="6"/>
      <c r="L145" s="6"/>
      <c r="M145" s="6"/>
      <c r="N145" s="6"/>
      <c r="O145" s="6">
        <f t="shared" si="10"/>
        <v>0</v>
      </c>
      <c r="P145" s="3" t="s">
        <v>485</v>
      </c>
      <c r="Q145" s="5"/>
      <c r="R145" s="13"/>
      <c r="S145" s="6"/>
      <c r="T145" s="6"/>
      <c r="U145" s="6"/>
      <c r="W145" s="5"/>
      <c r="X145" s="6"/>
      <c r="Y145" s="5"/>
      <c r="Z145" s="5"/>
      <c r="AB145" s="6">
        <f t="shared" si="11"/>
        <v>0</v>
      </c>
      <c r="AC145" s="6">
        <f t="shared" si="13"/>
        <v>0</v>
      </c>
      <c r="AD145" s="6">
        <f t="shared" si="12"/>
        <v>0</v>
      </c>
      <c r="AF145" s="5"/>
    </row>
    <row r="146" spans="1:32" ht="16" hidden="1" thickBot="1">
      <c r="B146" s="3"/>
      <c r="C146" s="3" t="s">
        <v>799</v>
      </c>
      <c r="D146" s="3" t="s">
        <v>210</v>
      </c>
      <c r="E146" s="3"/>
      <c r="F146" s="4"/>
      <c r="G146" s="4"/>
      <c r="H146" s="6"/>
      <c r="I146" s="6"/>
      <c r="J146" s="6"/>
      <c r="K146" s="6"/>
      <c r="L146" s="6"/>
      <c r="M146" s="6"/>
      <c r="N146" s="6"/>
      <c r="O146" s="6">
        <f t="shared" si="10"/>
        <v>0</v>
      </c>
      <c r="P146" s="3" t="s">
        <v>509</v>
      </c>
      <c r="Q146" s="5"/>
      <c r="R146" s="13"/>
      <c r="S146" s="6"/>
      <c r="T146" s="6"/>
      <c r="U146" s="6"/>
      <c r="W146" s="5"/>
      <c r="X146" s="6"/>
      <c r="Y146" s="5"/>
      <c r="Z146" s="5"/>
      <c r="AB146" s="6">
        <f t="shared" si="11"/>
        <v>0</v>
      </c>
      <c r="AC146" s="6">
        <f t="shared" si="13"/>
        <v>0</v>
      </c>
      <c r="AD146" s="6">
        <f t="shared" si="12"/>
        <v>0</v>
      </c>
      <c r="AF146" s="5"/>
    </row>
    <row r="147" spans="1:32" ht="16" hidden="1" thickBot="1">
      <c r="B147" s="3"/>
      <c r="C147" s="3" t="s">
        <v>799</v>
      </c>
      <c r="D147" s="3" t="s">
        <v>210</v>
      </c>
      <c r="E147" s="3"/>
      <c r="F147" s="4"/>
      <c r="G147" s="4"/>
      <c r="H147" s="6"/>
      <c r="I147" s="6"/>
      <c r="J147" s="6"/>
      <c r="K147" s="6"/>
      <c r="L147" s="6"/>
      <c r="M147" s="6"/>
      <c r="N147" s="6"/>
      <c r="O147" s="6">
        <f t="shared" si="10"/>
        <v>0</v>
      </c>
      <c r="P147" s="3" t="s">
        <v>597</v>
      </c>
      <c r="Q147" s="5"/>
      <c r="R147" s="13"/>
      <c r="S147" s="6"/>
      <c r="T147" s="6"/>
      <c r="U147" s="6"/>
      <c r="W147" s="5"/>
      <c r="X147" s="6"/>
      <c r="Y147" s="5"/>
      <c r="Z147" s="5"/>
      <c r="AB147" s="6">
        <f t="shared" si="11"/>
        <v>0</v>
      </c>
      <c r="AC147" s="6">
        <f t="shared" si="13"/>
        <v>0</v>
      </c>
      <c r="AD147" s="6">
        <f t="shared" si="12"/>
        <v>0</v>
      </c>
      <c r="AF147" s="5"/>
    </row>
    <row r="148" spans="1:32" ht="16" hidden="1" thickBot="1">
      <c r="B148" s="3"/>
      <c r="C148" s="3" t="s">
        <v>799</v>
      </c>
      <c r="D148" s="3" t="s">
        <v>210</v>
      </c>
      <c r="E148" s="3"/>
      <c r="F148" s="4"/>
      <c r="G148" s="4"/>
      <c r="H148" s="6"/>
      <c r="I148" s="6"/>
      <c r="J148" s="6"/>
      <c r="K148" s="6"/>
      <c r="L148" s="6"/>
      <c r="M148" s="6"/>
      <c r="N148" s="6"/>
      <c r="O148" s="6">
        <f t="shared" si="10"/>
        <v>0</v>
      </c>
      <c r="P148" s="3" t="s">
        <v>15</v>
      </c>
      <c r="Q148" s="5"/>
      <c r="R148" s="13"/>
      <c r="S148" s="6"/>
      <c r="T148" s="6"/>
      <c r="U148" s="6"/>
      <c r="W148" s="5"/>
      <c r="X148" s="6"/>
      <c r="Y148" s="5"/>
      <c r="Z148" s="5"/>
      <c r="AB148" s="6">
        <f t="shared" si="11"/>
        <v>0</v>
      </c>
      <c r="AC148" s="6">
        <f t="shared" si="13"/>
        <v>0</v>
      </c>
      <c r="AD148" s="6">
        <f t="shared" si="12"/>
        <v>0</v>
      </c>
      <c r="AF148" s="5"/>
    </row>
    <row r="149" spans="1:32" ht="16" hidden="1" thickBot="1">
      <c r="B149" s="3"/>
      <c r="C149" s="3" t="s">
        <v>799</v>
      </c>
      <c r="D149" s="3" t="s">
        <v>210</v>
      </c>
      <c r="E149" s="3"/>
      <c r="F149" s="4"/>
      <c r="G149" s="4"/>
      <c r="H149" s="6"/>
      <c r="I149" s="6"/>
      <c r="J149" s="6"/>
      <c r="K149" s="6"/>
      <c r="L149" s="6"/>
      <c r="M149" s="6"/>
      <c r="N149" s="6"/>
      <c r="O149" s="6">
        <f t="shared" si="10"/>
        <v>0</v>
      </c>
      <c r="P149" s="3" t="s">
        <v>101</v>
      </c>
      <c r="Q149" s="5"/>
      <c r="R149" s="13"/>
      <c r="S149" s="6"/>
      <c r="T149" s="6"/>
      <c r="U149" s="6"/>
      <c r="W149" s="5"/>
      <c r="X149" s="6"/>
      <c r="Y149" s="5"/>
      <c r="Z149" s="5"/>
      <c r="AB149" s="6">
        <f t="shared" si="11"/>
        <v>0</v>
      </c>
      <c r="AC149" s="6">
        <f t="shared" si="13"/>
        <v>0</v>
      </c>
      <c r="AD149" s="6">
        <f t="shared" si="12"/>
        <v>0</v>
      </c>
      <c r="AF149" s="5"/>
    </row>
    <row r="150" spans="1:32" ht="16" hidden="1" thickBot="1">
      <c r="A150" t="s">
        <v>1123</v>
      </c>
      <c r="B150" s="3"/>
      <c r="C150" s="3" t="s">
        <v>820</v>
      </c>
      <c r="D150" s="3" t="s">
        <v>208</v>
      </c>
      <c r="E150" s="3" t="s">
        <v>201</v>
      </c>
      <c r="F150" s="4">
        <v>32</v>
      </c>
      <c r="G150" s="4"/>
      <c r="H150" s="6">
        <v>151490.73550362521</v>
      </c>
      <c r="I150" s="6"/>
      <c r="J150" s="6">
        <v>-654.6</v>
      </c>
      <c r="K150" s="6">
        <v>-252.49</v>
      </c>
      <c r="L150" s="6">
        <v>-238.99</v>
      </c>
      <c r="M150" s="6"/>
      <c r="N150" s="6"/>
      <c r="O150" s="6">
        <f t="shared" si="10"/>
        <v>150344.65550362522</v>
      </c>
      <c r="P150" s="3" t="s">
        <v>673</v>
      </c>
      <c r="Q150" s="5" t="s">
        <v>1117</v>
      </c>
      <c r="R150" s="13" t="s">
        <v>1118</v>
      </c>
      <c r="S150" s="6"/>
      <c r="T150" s="6">
        <v>0</v>
      </c>
      <c r="U150" s="6">
        <v>0</v>
      </c>
      <c r="W150" s="5"/>
      <c r="X150" s="6"/>
      <c r="Y150" s="5"/>
      <c r="Z150" s="5"/>
      <c r="AB150" s="6">
        <f t="shared" si="11"/>
        <v>654.6</v>
      </c>
      <c r="AC150" s="6">
        <f t="shared" si="13"/>
        <v>0</v>
      </c>
      <c r="AD150" s="6">
        <f t="shared" si="12"/>
        <v>1146.0799999999872</v>
      </c>
      <c r="AF150" s="5"/>
    </row>
    <row r="151" spans="1:32" ht="16" hidden="1" thickBot="1">
      <c r="B151" s="3"/>
      <c r="C151" s="3" t="s">
        <v>820</v>
      </c>
      <c r="D151" s="3" t="s">
        <v>208</v>
      </c>
      <c r="E151" s="3" t="s">
        <v>201</v>
      </c>
      <c r="F151" s="4">
        <v>32</v>
      </c>
      <c r="G151" s="4"/>
      <c r="H151" s="6">
        <v>151490.73550362521</v>
      </c>
      <c r="I151" s="6"/>
      <c r="J151" s="6">
        <v>-7682.4</v>
      </c>
      <c r="K151" s="6"/>
      <c r="L151" s="6"/>
      <c r="M151" s="6"/>
      <c r="N151" s="6"/>
      <c r="O151" s="6">
        <f t="shared" si="10"/>
        <v>143808.33550362522</v>
      </c>
      <c r="P151" s="3" t="s">
        <v>674</v>
      </c>
      <c r="Q151" s="5" t="s">
        <v>1117</v>
      </c>
      <c r="R151" s="13" t="s">
        <v>1118</v>
      </c>
      <c r="S151" s="6"/>
      <c r="T151" s="6"/>
      <c r="U151" s="6"/>
      <c r="W151" s="5"/>
      <c r="X151" s="6"/>
      <c r="Y151" s="5"/>
      <c r="Z151" s="5"/>
      <c r="AB151" s="6">
        <f t="shared" si="11"/>
        <v>7682.4</v>
      </c>
      <c r="AC151" s="6">
        <f t="shared" si="13"/>
        <v>0</v>
      </c>
      <c r="AD151" s="6">
        <f t="shared" si="12"/>
        <v>7682.3999999999942</v>
      </c>
      <c r="AF151" s="5"/>
    </row>
    <row r="152" spans="1:32" ht="16" hidden="1" thickBot="1">
      <c r="B152" s="3" t="s">
        <v>220</v>
      </c>
      <c r="C152" s="3" t="s">
        <v>820</v>
      </c>
      <c r="D152" s="3" t="s">
        <v>208</v>
      </c>
      <c r="E152" s="3" t="s">
        <v>201</v>
      </c>
      <c r="F152" s="4">
        <v>32</v>
      </c>
      <c r="G152" s="4">
        <v>8.3000000000000007</v>
      </c>
      <c r="H152" s="6">
        <v>151490.73550362521</v>
      </c>
      <c r="I152" s="6">
        <v>0</v>
      </c>
      <c r="J152" s="6">
        <v>-3273.75</v>
      </c>
      <c r="K152" s="6">
        <v>-1767.4</v>
      </c>
      <c r="L152" s="6"/>
      <c r="M152" s="6">
        <v>0</v>
      </c>
      <c r="N152" s="6">
        <v>0</v>
      </c>
      <c r="O152" s="6">
        <f t="shared" si="10"/>
        <v>146449.58550362522</v>
      </c>
      <c r="P152" s="3" t="s">
        <v>675</v>
      </c>
      <c r="Q152" s="5" t="s">
        <v>1117</v>
      </c>
      <c r="R152" s="13" t="s">
        <v>1118</v>
      </c>
      <c r="S152" s="6"/>
      <c r="T152" s="6"/>
      <c r="U152" s="6"/>
      <c r="W152" s="5"/>
      <c r="X152" s="6"/>
      <c r="Y152" s="5"/>
      <c r="Z152" s="5"/>
      <c r="AB152" s="6">
        <f t="shared" si="11"/>
        <v>3273.75</v>
      </c>
      <c r="AC152" s="6">
        <f t="shared" si="13"/>
        <v>0</v>
      </c>
      <c r="AD152" s="6">
        <f t="shared" si="12"/>
        <v>5041.1499999999942</v>
      </c>
      <c r="AF152" s="5"/>
    </row>
    <row r="153" spans="1:32" ht="16" hidden="1" thickBot="1">
      <c r="B153" s="3"/>
      <c r="C153" s="3" t="s">
        <v>831</v>
      </c>
      <c r="D153" s="3" t="s">
        <v>208</v>
      </c>
      <c r="E153" s="3" t="s">
        <v>153</v>
      </c>
      <c r="F153" s="4">
        <v>10</v>
      </c>
      <c r="G153" s="4">
        <v>0</v>
      </c>
      <c r="H153" s="6">
        <v>45927.625327326787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f t="shared" si="10"/>
        <v>45927.625327326787</v>
      </c>
      <c r="P153" s="3" t="s">
        <v>676</v>
      </c>
      <c r="Q153" s="5"/>
      <c r="R153" s="13"/>
      <c r="S153" s="52"/>
      <c r="T153" s="6"/>
      <c r="U153" s="6"/>
      <c r="W153" s="5"/>
      <c r="X153" s="6"/>
      <c r="Y153" s="5"/>
      <c r="Z153" s="5"/>
      <c r="AB153" s="6">
        <f t="shared" si="11"/>
        <v>0</v>
      </c>
      <c r="AC153" s="6">
        <f t="shared" si="13"/>
        <v>0</v>
      </c>
      <c r="AD153" s="6">
        <f t="shared" si="12"/>
        <v>0</v>
      </c>
      <c r="AF153" s="5"/>
    </row>
    <row r="154" spans="1:32" ht="16" hidden="1" thickBot="1">
      <c r="B154" s="3"/>
      <c r="C154" s="3" t="s">
        <v>820</v>
      </c>
      <c r="D154" s="3" t="s">
        <v>208</v>
      </c>
      <c r="E154" s="3" t="s">
        <v>201</v>
      </c>
      <c r="F154" s="4">
        <v>32</v>
      </c>
      <c r="G154" s="4"/>
      <c r="H154" s="6">
        <v>151490.73550362521</v>
      </c>
      <c r="I154" s="6"/>
      <c r="J154" s="6"/>
      <c r="K154" s="6"/>
      <c r="L154" s="6"/>
      <c r="M154" s="6"/>
      <c r="N154" s="6"/>
      <c r="O154" s="6">
        <f t="shared" si="10"/>
        <v>151490.73550362521</v>
      </c>
      <c r="P154" s="3" t="s">
        <v>677</v>
      </c>
      <c r="Q154" s="5" t="s">
        <v>1117</v>
      </c>
      <c r="R154" s="13" t="s">
        <v>1118</v>
      </c>
      <c r="S154" s="6"/>
      <c r="T154" s="6"/>
      <c r="U154" s="6"/>
      <c r="W154" s="5"/>
      <c r="X154" s="6"/>
      <c r="Y154" s="5"/>
      <c r="Z154" s="5"/>
      <c r="AB154" s="6">
        <f t="shared" si="11"/>
        <v>0</v>
      </c>
      <c r="AC154" s="6">
        <f t="shared" si="13"/>
        <v>0</v>
      </c>
      <c r="AD154" s="6">
        <f t="shared" si="12"/>
        <v>0</v>
      </c>
      <c r="AF154" s="5"/>
    </row>
    <row r="155" spans="1:32" ht="16" hidden="1" thickBot="1">
      <c r="B155" s="3"/>
      <c r="C155" s="3" t="s">
        <v>820</v>
      </c>
      <c r="D155" s="3" t="s">
        <v>208</v>
      </c>
      <c r="E155" s="3" t="s">
        <v>201</v>
      </c>
      <c r="F155" s="4">
        <v>32</v>
      </c>
      <c r="G155" s="4"/>
      <c r="H155" s="6">
        <v>151490.73550362521</v>
      </c>
      <c r="I155" s="6"/>
      <c r="J155" s="6"/>
      <c r="K155" s="6"/>
      <c r="L155" s="6"/>
      <c r="M155" s="6"/>
      <c r="N155" s="6"/>
      <c r="O155" s="6">
        <f t="shared" si="10"/>
        <v>151490.73550362521</v>
      </c>
      <c r="P155" s="3" t="s">
        <v>531</v>
      </c>
      <c r="Q155" s="5" t="s">
        <v>1117</v>
      </c>
      <c r="R155" s="13" t="s">
        <v>1118</v>
      </c>
      <c r="S155" s="6"/>
      <c r="T155" s="6"/>
      <c r="U155" s="6"/>
      <c r="W155" s="5"/>
      <c r="X155" s="6"/>
      <c r="Y155" s="5"/>
      <c r="Z155" s="5"/>
      <c r="AB155" s="6">
        <f t="shared" si="11"/>
        <v>0</v>
      </c>
      <c r="AC155" s="6">
        <f t="shared" si="13"/>
        <v>0</v>
      </c>
      <c r="AD155" s="6">
        <f t="shared" si="12"/>
        <v>0</v>
      </c>
      <c r="AF155" s="5"/>
    </row>
    <row r="156" spans="1:32" ht="16" hidden="1" thickBot="1">
      <c r="B156" s="3"/>
      <c r="C156" s="3" t="s">
        <v>820</v>
      </c>
      <c r="D156" s="3" t="s">
        <v>208</v>
      </c>
      <c r="E156" s="3" t="s">
        <v>201</v>
      </c>
      <c r="F156" s="4">
        <v>32</v>
      </c>
      <c r="G156" s="4"/>
      <c r="H156" s="6">
        <v>151490.73550362521</v>
      </c>
      <c r="I156" s="6"/>
      <c r="J156" s="6"/>
      <c r="K156" s="6"/>
      <c r="L156" s="6"/>
      <c r="M156" s="6"/>
      <c r="N156" s="6"/>
      <c r="O156" s="6">
        <f t="shared" si="10"/>
        <v>151490.73550362521</v>
      </c>
      <c r="P156" s="3" t="s">
        <v>485</v>
      </c>
      <c r="Q156" s="5" t="s">
        <v>1117</v>
      </c>
      <c r="R156" s="13" t="s">
        <v>1118</v>
      </c>
      <c r="S156" s="6"/>
      <c r="T156" s="6"/>
      <c r="U156" s="6"/>
      <c r="W156" s="5"/>
      <c r="X156" s="6"/>
      <c r="Y156" s="5"/>
      <c r="Z156" s="5"/>
      <c r="AB156" s="6">
        <f t="shared" si="11"/>
        <v>0</v>
      </c>
      <c r="AC156" s="6">
        <f t="shared" si="13"/>
        <v>0</v>
      </c>
      <c r="AD156" s="6">
        <f t="shared" si="12"/>
        <v>0</v>
      </c>
      <c r="AF156" s="5"/>
    </row>
    <row r="157" spans="1:32" ht="16" hidden="1" thickBot="1">
      <c r="B157" s="3"/>
      <c r="C157" s="3" t="s">
        <v>820</v>
      </c>
      <c r="D157" s="3" t="s">
        <v>208</v>
      </c>
      <c r="E157" s="3" t="s">
        <v>201</v>
      </c>
      <c r="F157" s="4">
        <v>32</v>
      </c>
      <c r="G157" s="4"/>
      <c r="H157" s="6">
        <v>151490.73550362521</v>
      </c>
      <c r="I157" s="6"/>
      <c r="J157" s="6"/>
      <c r="K157" s="6"/>
      <c r="L157" s="6"/>
      <c r="M157" s="6"/>
      <c r="N157" s="6"/>
      <c r="O157" s="6">
        <f t="shared" si="10"/>
        <v>151490.73550362521</v>
      </c>
      <c r="P157" s="3" t="s">
        <v>509</v>
      </c>
      <c r="Q157" s="5" t="s">
        <v>1117</v>
      </c>
      <c r="R157" s="13" t="s">
        <v>1118</v>
      </c>
      <c r="S157" s="6"/>
      <c r="T157" s="6"/>
      <c r="U157" s="6"/>
      <c r="W157" s="5"/>
      <c r="X157" s="6"/>
      <c r="Y157" s="5"/>
      <c r="Z157" s="5"/>
      <c r="AB157" s="6">
        <f t="shared" si="11"/>
        <v>0</v>
      </c>
      <c r="AC157" s="6">
        <f t="shared" si="13"/>
        <v>0</v>
      </c>
      <c r="AD157" s="6">
        <f t="shared" si="12"/>
        <v>0</v>
      </c>
      <c r="AF157" s="5"/>
    </row>
    <row r="158" spans="1:32" ht="16" hidden="1" thickBot="1">
      <c r="B158" s="3"/>
      <c r="C158" s="3" t="s">
        <v>820</v>
      </c>
      <c r="D158" s="3" t="s">
        <v>208</v>
      </c>
      <c r="E158" s="3" t="s">
        <v>201</v>
      </c>
      <c r="F158" s="4">
        <v>32</v>
      </c>
      <c r="G158" s="4"/>
      <c r="H158" s="6">
        <v>151490.73550362521</v>
      </c>
      <c r="I158" s="6"/>
      <c r="J158" s="6"/>
      <c r="K158" s="6"/>
      <c r="L158" s="6"/>
      <c r="M158" s="6"/>
      <c r="N158" s="6"/>
      <c r="O158" s="6">
        <f t="shared" si="10"/>
        <v>151490.73550362521</v>
      </c>
      <c r="P158" s="3" t="s">
        <v>597</v>
      </c>
      <c r="Q158" s="5" t="s">
        <v>1117</v>
      </c>
      <c r="R158" s="13" t="s">
        <v>1118</v>
      </c>
      <c r="S158" s="6"/>
      <c r="T158" s="6"/>
      <c r="U158" s="6"/>
      <c r="W158" s="5"/>
      <c r="X158" s="6"/>
      <c r="Y158" s="5"/>
      <c r="Z158" s="5"/>
      <c r="AB158" s="6">
        <f t="shared" si="11"/>
        <v>0</v>
      </c>
      <c r="AC158" s="6">
        <f t="shared" si="13"/>
        <v>0</v>
      </c>
      <c r="AD158" s="6">
        <f t="shared" si="12"/>
        <v>0</v>
      </c>
      <c r="AF158" s="5"/>
    </row>
    <row r="159" spans="1:32" ht="16" hidden="1" thickBot="1">
      <c r="B159" s="3"/>
      <c r="C159" s="3" t="s">
        <v>820</v>
      </c>
      <c r="D159" s="3" t="s">
        <v>208</v>
      </c>
      <c r="E159" s="3" t="s">
        <v>201</v>
      </c>
      <c r="F159" s="4">
        <v>32</v>
      </c>
      <c r="G159" s="4"/>
      <c r="H159" s="6">
        <v>151490.73550362521</v>
      </c>
      <c r="I159" s="6"/>
      <c r="J159" s="6"/>
      <c r="K159" s="6"/>
      <c r="L159" s="6"/>
      <c r="M159" s="6"/>
      <c r="N159" s="6"/>
      <c r="O159" s="6">
        <f t="shared" si="10"/>
        <v>151490.73550362521</v>
      </c>
      <c r="P159" s="3" t="s">
        <v>15</v>
      </c>
      <c r="Q159" s="5" t="s">
        <v>1117</v>
      </c>
      <c r="R159" s="13" t="s">
        <v>1118</v>
      </c>
      <c r="S159" s="6"/>
      <c r="T159" s="6"/>
      <c r="U159" s="6"/>
      <c r="W159" s="5"/>
      <c r="X159" s="6"/>
      <c r="Y159" s="5"/>
      <c r="Z159" s="5"/>
      <c r="AB159" s="6">
        <f t="shared" si="11"/>
        <v>0</v>
      </c>
      <c r="AC159" s="6">
        <f t="shared" si="13"/>
        <v>0</v>
      </c>
      <c r="AD159" s="6">
        <f t="shared" si="12"/>
        <v>0</v>
      </c>
      <c r="AF159" s="5"/>
    </row>
    <row r="160" spans="1:32" ht="16" hidden="1" thickBot="1">
      <c r="B160" s="3"/>
      <c r="C160" s="3" t="s">
        <v>820</v>
      </c>
      <c r="D160" s="3" t="s">
        <v>208</v>
      </c>
      <c r="E160" s="3" t="s">
        <v>201</v>
      </c>
      <c r="F160" s="4">
        <v>32</v>
      </c>
      <c r="G160" s="4"/>
      <c r="H160" s="6">
        <v>151490.73550362521</v>
      </c>
      <c r="I160" s="6"/>
      <c r="J160" s="6"/>
      <c r="K160" s="6"/>
      <c r="L160" s="6"/>
      <c r="M160" s="6"/>
      <c r="N160" s="6"/>
      <c r="O160" s="6">
        <f t="shared" ref="O160:O173" si="14">SUM(H160,J160,K160,L160,M160,N160)</f>
        <v>151490.73550362521</v>
      </c>
      <c r="P160" s="3" t="s">
        <v>101</v>
      </c>
      <c r="Q160" s="5" t="s">
        <v>1117</v>
      </c>
      <c r="R160" s="13" t="s">
        <v>1118</v>
      </c>
      <c r="S160" s="6"/>
      <c r="T160" s="6"/>
      <c r="U160" s="6"/>
      <c r="W160" s="5"/>
      <c r="X160" s="6"/>
      <c r="Y160" s="5"/>
      <c r="Z160" s="5"/>
      <c r="AB160" s="6">
        <f t="shared" si="11"/>
        <v>0</v>
      </c>
      <c r="AC160" s="6">
        <f t="shared" si="13"/>
        <v>0</v>
      </c>
      <c r="AD160" s="6">
        <f t="shared" si="12"/>
        <v>0</v>
      </c>
      <c r="AF160" s="5"/>
    </row>
    <row r="161" spans="2:32" ht="16" hidden="1" thickBot="1">
      <c r="B161" s="3"/>
      <c r="C161" s="3" t="s">
        <v>820</v>
      </c>
      <c r="D161" s="3" t="s">
        <v>210</v>
      </c>
      <c r="E161" s="3" t="s">
        <v>201</v>
      </c>
      <c r="F161" s="4">
        <v>50</v>
      </c>
      <c r="G161" s="4"/>
      <c r="H161" s="6">
        <v>361380.94559200003</v>
      </c>
      <c r="I161" s="6"/>
      <c r="J161" s="6">
        <v>-4281.3</v>
      </c>
      <c r="K161" s="6">
        <v>0</v>
      </c>
      <c r="L161" s="6"/>
      <c r="M161" s="6"/>
      <c r="N161" s="6"/>
      <c r="O161" s="6">
        <f t="shared" si="14"/>
        <v>357099.64559200004</v>
      </c>
      <c r="P161" s="3" t="s">
        <v>673</v>
      </c>
      <c r="Q161" s="5" t="s">
        <v>1117</v>
      </c>
      <c r="R161" s="13" t="s">
        <v>1118</v>
      </c>
      <c r="S161" s="6"/>
      <c r="T161" s="6">
        <v>66705.78</v>
      </c>
      <c r="U161" s="6">
        <v>66705.78</v>
      </c>
      <c r="W161" s="5"/>
      <c r="X161" s="6"/>
      <c r="Y161" s="5"/>
      <c r="Z161" s="5"/>
      <c r="AB161" s="6">
        <f t="shared" si="11"/>
        <v>4281.3</v>
      </c>
      <c r="AC161" s="6">
        <f t="shared" si="13"/>
        <v>0</v>
      </c>
      <c r="AD161" s="6">
        <f t="shared" si="12"/>
        <v>4281.2999999999884</v>
      </c>
      <c r="AF161" s="5"/>
    </row>
    <row r="162" spans="2:32" ht="16" hidden="1" thickBot="1">
      <c r="B162" s="3"/>
      <c r="C162" s="3" t="s">
        <v>820</v>
      </c>
      <c r="D162" s="3" t="s">
        <v>210</v>
      </c>
      <c r="E162" s="3" t="s">
        <v>201</v>
      </c>
      <c r="F162" s="4">
        <v>50</v>
      </c>
      <c r="G162" s="4"/>
      <c r="H162" s="6">
        <v>361380.94559200003</v>
      </c>
      <c r="I162" s="6"/>
      <c r="J162" s="6">
        <v>-11818.8</v>
      </c>
      <c r="K162" s="6"/>
      <c r="L162" s="6"/>
      <c r="M162" s="6"/>
      <c r="N162" s="6"/>
      <c r="O162" s="6">
        <f t="shared" si="14"/>
        <v>349562.14559200004</v>
      </c>
      <c r="P162" s="3" t="s">
        <v>674</v>
      </c>
      <c r="Q162" s="5" t="s">
        <v>1117</v>
      </c>
      <c r="R162" s="13" t="s">
        <v>1118</v>
      </c>
      <c r="S162" s="6"/>
      <c r="T162" s="6"/>
      <c r="U162" s="6"/>
      <c r="W162" s="5"/>
      <c r="X162" s="6"/>
      <c r="Y162" s="5"/>
      <c r="Z162" s="5"/>
      <c r="AB162" s="6">
        <f t="shared" si="11"/>
        <v>11818.8</v>
      </c>
      <c r="AC162" s="6">
        <f t="shared" si="13"/>
        <v>0</v>
      </c>
      <c r="AD162" s="6">
        <f t="shared" si="12"/>
        <v>11818.799999999988</v>
      </c>
      <c r="AF162" s="5"/>
    </row>
    <row r="163" spans="2:32" ht="16" hidden="1" thickBot="1">
      <c r="B163" s="3" t="s">
        <v>220</v>
      </c>
      <c r="C163" s="3" t="s">
        <v>820</v>
      </c>
      <c r="D163" s="3" t="s">
        <v>210</v>
      </c>
      <c r="E163" s="3" t="s">
        <v>201</v>
      </c>
      <c r="F163" s="4">
        <v>50</v>
      </c>
      <c r="G163" s="4">
        <v>5.0999999999999996</v>
      </c>
      <c r="H163" s="6">
        <v>361380.94559200003</v>
      </c>
      <c r="I163" s="6">
        <v>0</v>
      </c>
      <c r="J163" s="6">
        <v>-2803.95</v>
      </c>
      <c r="K163" s="6">
        <v>-2409.21</v>
      </c>
      <c r="L163" s="6"/>
      <c r="M163" s="6">
        <v>0</v>
      </c>
      <c r="N163" s="6">
        <v>0</v>
      </c>
      <c r="O163" s="6">
        <f t="shared" si="14"/>
        <v>356167.785592</v>
      </c>
      <c r="P163" s="3" t="s">
        <v>675</v>
      </c>
      <c r="Q163" s="5" t="s">
        <v>1117</v>
      </c>
      <c r="R163" s="13" t="s">
        <v>1118</v>
      </c>
      <c r="S163" s="6"/>
      <c r="T163" s="6">
        <v>13776.04434</v>
      </c>
      <c r="U163" s="6">
        <v>14200.1</v>
      </c>
      <c r="W163" s="5"/>
      <c r="X163" s="6"/>
      <c r="Y163" s="5"/>
      <c r="Z163" s="5"/>
      <c r="AB163" s="6">
        <f t="shared" si="11"/>
        <v>2803.95</v>
      </c>
      <c r="AC163" s="6">
        <f t="shared" si="13"/>
        <v>424.05565999999999</v>
      </c>
      <c r="AD163" s="6">
        <f t="shared" si="12"/>
        <v>5213.1600000000326</v>
      </c>
      <c r="AF163" s="5" t="s">
        <v>1124</v>
      </c>
    </row>
    <row r="164" spans="2:32" ht="16" hidden="1" thickBot="1">
      <c r="B164" s="3"/>
      <c r="C164" s="3" t="s">
        <v>831</v>
      </c>
      <c r="D164" s="3" t="s">
        <v>210</v>
      </c>
      <c r="E164" s="3" t="s">
        <v>153</v>
      </c>
      <c r="F164" s="4">
        <v>3</v>
      </c>
      <c r="G164" s="4">
        <v>0</v>
      </c>
      <c r="H164" s="6">
        <v>19262.757300307541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f t="shared" si="14"/>
        <v>19262.757300307541</v>
      </c>
      <c r="P164" s="3" t="s">
        <v>676</v>
      </c>
      <c r="Q164" s="5"/>
      <c r="R164" s="13"/>
      <c r="S164" s="52"/>
      <c r="T164" s="6"/>
      <c r="U164" s="6"/>
      <c r="W164" s="5"/>
      <c r="X164" s="6"/>
      <c r="Y164" s="5"/>
      <c r="Z164" s="5"/>
      <c r="AB164" s="6">
        <f t="shared" si="11"/>
        <v>0</v>
      </c>
      <c r="AC164" s="6">
        <f t="shared" si="13"/>
        <v>0</v>
      </c>
      <c r="AD164" s="6">
        <f t="shared" si="12"/>
        <v>0</v>
      </c>
      <c r="AF164" s="5"/>
    </row>
    <row r="165" spans="2:32" ht="16" hidden="1" thickBot="1">
      <c r="B165" s="3"/>
      <c r="C165" s="3" t="s">
        <v>820</v>
      </c>
      <c r="D165" s="3" t="s">
        <v>210</v>
      </c>
      <c r="E165" s="3" t="s">
        <v>201</v>
      </c>
      <c r="F165" s="4">
        <v>50</v>
      </c>
      <c r="G165" s="4"/>
      <c r="H165" s="6">
        <v>361380.94559200003</v>
      </c>
      <c r="I165" s="6"/>
      <c r="J165" s="6"/>
      <c r="K165" s="6"/>
      <c r="L165" s="6"/>
      <c r="M165" s="6"/>
      <c r="N165" s="6"/>
      <c r="O165" s="6">
        <f t="shared" si="14"/>
        <v>361380.94559200003</v>
      </c>
      <c r="P165" s="3" t="s">
        <v>677</v>
      </c>
      <c r="Q165" s="5" t="s">
        <v>1117</v>
      </c>
      <c r="R165" s="13" t="s">
        <v>1118</v>
      </c>
      <c r="S165" s="6"/>
      <c r="T165" s="6">
        <v>13776.04434</v>
      </c>
      <c r="U165" s="6">
        <v>14200.1</v>
      </c>
      <c r="W165" s="5"/>
      <c r="X165" s="6"/>
      <c r="Y165" s="5"/>
      <c r="Z165" s="5"/>
      <c r="AB165" s="6">
        <f t="shared" si="11"/>
        <v>0</v>
      </c>
      <c r="AC165" s="6">
        <f t="shared" si="13"/>
        <v>424.05565999999999</v>
      </c>
      <c r="AD165" s="6">
        <f t="shared" si="12"/>
        <v>0</v>
      </c>
      <c r="AF165" s="5" t="s">
        <v>1124</v>
      </c>
    </row>
    <row r="166" spans="2:32" ht="16" hidden="1" thickBot="1">
      <c r="B166" s="3"/>
      <c r="C166" s="3" t="s">
        <v>820</v>
      </c>
      <c r="D166" s="3" t="s">
        <v>210</v>
      </c>
      <c r="E166" s="3" t="s">
        <v>201</v>
      </c>
      <c r="F166" s="4">
        <v>50</v>
      </c>
      <c r="G166" s="4"/>
      <c r="H166" s="6">
        <v>361380.94559200003</v>
      </c>
      <c r="I166" s="6"/>
      <c r="J166" s="6"/>
      <c r="K166" s="6"/>
      <c r="L166" s="6"/>
      <c r="M166" s="6"/>
      <c r="N166" s="6"/>
      <c r="O166" s="6">
        <f t="shared" si="14"/>
        <v>361380.94559200003</v>
      </c>
      <c r="P166" s="3" t="s">
        <v>531</v>
      </c>
      <c r="Q166" s="5" t="s">
        <v>1117</v>
      </c>
      <c r="R166" s="13" t="s">
        <v>1118</v>
      </c>
      <c r="S166" s="6"/>
      <c r="T166" s="6">
        <v>13776.04434</v>
      </c>
      <c r="U166" s="6">
        <v>14200.1</v>
      </c>
      <c r="W166" s="5"/>
      <c r="X166" s="6"/>
      <c r="Y166" s="5"/>
      <c r="Z166" s="5"/>
      <c r="AB166" s="6">
        <f t="shared" si="11"/>
        <v>0</v>
      </c>
      <c r="AC166" s="6">
        <f t="shared" si="13"/>
        <v>424.05565999999999</v>
      </c>
      <c r="AD166" s="6">
        <f t="shared" si="12"/>
        <v>0</v>
      </c>
      <c r="AF166" s="5" t="s">
        <v>1124</v>
      </c>
    </row>
    <row r="167" spans="2:32" ht="16" hidden="1" thickBot="1">
      <c r="B167" s="3"/>
      <c r="C167" s="3" t="s">
        <v>820</v>
      </c>
      <c r="D167" s="3" t="s">
        <v>210</v>
      </c>
      <c r="E167" s="3" t="s">
        <v>201</v>
      </c>
      <c r="F167" s="4">
        <v>50</v>
      </c>
      <c r="G167" s="4"/>
      <c r="H167" s="6">
        <v>361380.94559200003</v>
      </c>
      <c r="I167" s="6"/>
      <c r="J167" s="6"/>
      <c r="K167" s="6"/>
      <c r="L167" s="6"/>
      <c r="M167" s="6"/>
      <c r="N167" s="6"/>
      <c r="O167" s="6">
        <f t="shared" si="14"/>
        <v>361380.94559200003</v>
      </c>
      <c r="P167" s="3" t="s">
        <v>485</v>
      </c>
      <c r="Q167" s="5" t="s">
        <v>1117</v>
      </c>
      <c r="R167" s="13" t="s">
        <v>1118</v>
      </c>
      <c r="S167" s="6"/>
      <c r="T167" s="6">
        <v>13776.04434</v>
      </c>
      <c r="U167" s="6">
        <v>14200.1</v>
      </c>
      <c r="W167" s="5"/>
      <c r="X167" s="6"/>
      <c r="Y167" s="5"/>
      <c r="Z167" s="5"/>
      <c r="AB167" s="6">
        <f t="shared" si="11"/>
        <v>0</v>
      </c>
      <c r="AC167" s="6">
        <f t="shared" si="13"/>
        <v>424.05565999999999</v>
      </c>
      <c r="AD167" s="6">
        <f t="shared" si="12"/>
        <v>0</v>
      </c>
      <c r="AF167" s="5" t="s">
        <v>1124</v>
      </c>
    </row>
    <row r="168" spans="2:32" ht="16" hidden="1" thickBot="1">
      <c r="B168" s="3"/>
      <c r="C168" s="3" t="s">
        <v>820</v>
      </c>
      <c r="D168" s="3" t="s">
        <v>210</v>
      </c>
      <c r="E168" s="3" t="s">
        <v>201</v>
      </c>
      <c r="F168" s="4">
        <v>50</v>
      </c>
      <c r="G168" s="4"/>
      <c r="H168" s="6">
        <v>361380.94559200003</v>
      </c>
      <c r="I168" s="6"/>
      <c r="J168" s="6"/>
      <c r="K168" s="6"/>
      <c r="L168" s="6"/>
      <c r="M168" s="6"/>
      <c r="N168" s="6"/>
      <c r="O168" s="6">
        <f t="shared" si="14"/>
        <v>361380.94559200003</v>
      </c>
      <c r="P168" s="3" t="s">
        <v>509</v>
      </c>
      <c r="Q168" s="5" t="s">
        <v>1117</v>
      </c>
      <c r="R168" s="13" t="s">
        <v>1118</v>
      </c>
      <c r="S168" s="6"/>
      <c r="T168" s="6">
        <v>13776.04434</v>
      </c>
      <c r="U168" s="6">
        <v>14200.1</v>
      </c>
      <c r="W168" s="5"/>
      <c r="X168" s="6"/>
      <c r="Y168" s="5"/>
      <c r="Z168" s="5"/>
      <c r="AB168" s="6">
        <f t="shared" si="11"/>
        <v>0</v>
      </c>
      <c r="AC168" s="6">
        <f t="shared" si="13"/>
        <v>424.05565999999999</v>
      </c>
      <c r="AD168" s="6">
        <f t="shared" si="12"/>
        <v>0</v>
      </c>
      <c r="AF168" s="5" t="s">
        <v>1124</v>
      </c>
    </row>
    <row r="169" spans="2:32" ht="16" hidden="1" thickBot="1">
      <c r="B169" s="3"/>
      <c r="C169" s="3" t="s">
        <v>820</v>
      </c>
      <c r="D169" s="3" t="s">
        <v>210</v>
      </c>
      <c r="E169" s="3" t="s">
        <v>201</v>
      </c>
      <c r="F169" s="4">
        <v>50</v>
      </c>
      <c r="G169" s="4"/>
      <c r="H169" s="6">
        <v>361380.94559200003</v>
      </c>
      <c r="I169" s="6"/>
      <c r="J169" s="6"/>
      <c r="K169" s="6"/>
      <c r="L169" s="6"/>
      <c r="M169" s="6"/>
      <c r="N169" s="6"/>
      <c r="O169" s="6">
        <f t="shared" si="14"/>
        <v>361380.94559200003</v>
      </c>
      <c r="P169" s="3" t="s">
        <v>597</v>
      </c>
      <c r="Q169" s="5" t="s">
        <v>1117</v>
      </c>
      <c r="R169" s="13" t="s">
        <v>1118</v>
      </c>
      <c r="S169" s="6"/>
      <c r="T169" s="6"/>
      <c r="U169" s="6"/>
      <c r="W169" s="5"/>
      <c r="X169" s="6"/>
      <c r="Y169" s="5"/>
      <c r="Z169" s="5"/>
      <c r="AB169" s="6">
        <f t="shared" si="11"/>
        <v>0</v>
      </c>
      <c r="AC169" s="6">
        <f t="shared" si="13"/>
        <v>0</v>
      </c>
      <c r="AD169" s="6">
        <f t="shared" si="12"/>
        <v>0</v>
      </c>
      <c r="AF169" s="5"/>
    </row>
    <row r="170" spans="2:32" ht="16" hidden="1" thickBot="1">
      <c r="B170" s="3"/>
      <c r="C170" s="3" t="s">
        <v>820</v>
      </c>
      <c r="D170" s="3" t="s">
        <v>210</v>
      </c>
      <c r="E170" s="3" t="s">
        <v>201</v>
      </c>
      <c r="F170" s="4">
        <v>50</v>
      </c>
      <c r="G170" s="4"/>
      <c r="H170" s="6">
        <v>361380.94559200003</v>
      </c>
      <c r="I170" s="6"/>
      <c r="J170" s="6"/>
      <c r="K170" s="6"/>
      <c r="L170" s="6"/>
      <c r="M170" s="6"/>
      <c r="N170" s="6"/>
      <c r="O170" s="6">
        <f t="shared" si="14"/>
        <v>361380.94559200003</v>
      </c>
      <c r="P170" s="3" t="s">
        <v>15</v>
      </c>
      <c r="Q170" s="5" t="s">
        <v>1117</v>
      </c>
      <c r="R170" s="13" t="s">
        <v>1118</v>
      </c>
      <c r="S170" s="6"/>
      <c r="T170" s="6"/>
      <c r="U170" s="6"/>
      <c r="W170" s="5"/>
      <c r="X170" s="6"/>
      <c r="Y170" s="5"/>
      <c r="Z170" s="5"/>
      <c r="AB170" s="6">
        <f t="shared" si="11"/>
        <v>0</v>
      </c>
      <c r="AC170" s="6">
        <f t="shared" si="13"/>
        <v>0</v>
      </c>
      <c r="AD170" s="6">
        <f t="shared" si="12"/>
        <v>0</v>
      </c>
      <c r="AF170" s="5"/>
    </row>
    <row r="171" spans="2:32" ht="16" hidden="1" thickBot="1">
      <c r="B171" s="3"/>
      <c r="C171" s="3" t="s">
        <v>820</v>
      </c>
      <c r="D171" s="3" t="s">
        <v>210</v>
      </c>
      <c r="E171" s="3" t="s">
        <v>201</v>
      </c>
      <c r="F171" s="4">
        <v>50</v>
      </c>
      <c r="G171" s="4"/>
      <c r="H171" s="6">
        <v>361380.94559200003</v>
      </c>
      <c r="I171" s="6"/>
      <c r="J171" s="6"/>
      <c r="K171" s="6"/>
      <c r="L171" s="6"/>
      <c r="M171" s="6"/>
      <c r="N171" s="6"/>
      <c r="O171" s="6">
        <f t="shared" si="14"/>
        <v>361380.94559200003</v>
      </c>
      <c r="P171" s="3" t="s">
        <v>101</v>
      </c>
      <c r="Q171" s="5" t="s">
        <v>1117</v>
      </c>
      <c r="R171" s="13" t="s">
        <v>1118</v>
      </c>
      <c r="S171" s="6"/>
      <c r="T171" s="6"/>
      <c r="U171" s="6"/>
      <c r="W171" s="5"/>
      <c r="X171" s="6"/>
      <c r="Y171" s="5"/>
      <c r="Z171" s="5"/>
      <c r="AB171" s="6">
        <f t="shared" si="11"/>
        <v>0</v>
      </c>
      <c r="AC171" s="6">
        <f t="shared" si="13"/>
        <v>0</v>
      </c>
      <c r="AD171" s="6">
        <f t="shared" si="12"/>
        <v>0</v>
      </c>
      <c r="AF171" s="5"/>
    </row>
    <row r="172" spans="2:32" ht="31.5" hidden="1" thickBot="1">
      <c r="B172" s="3"/>
      <c r="C172" s="3" t="s">
        <v>820</v>
      </c>
      <c r="D172" s="3" t="s">
        <v>1125</v>
      </c>
      <c r="E172" s="3" t="s">
        <v>201</v>
      </c>
      <c r="F172" s="4">
        <v>24</v>
      </c>
      <c r="G172" s="4"/>
      <c r="H172" s="6">
        <v>153345.77825199999</v>
      </c>
      <c r="I172" s="6"/>
      <c r="J172" s="6">
        <v>-85946.880000000005</v>
      </c>
      <c r="K172" s="6"/>
      <c r="L172" s="6"/>
      <c r="M172" s="6"/>
      <c r="N172" s="6"/>
      <c r="O172" s="6">
        <f t="shared" si="14"/>
        <v>67398.898251999984</v>
      </c>
      <c r="P172" s="3" t="s">
        <v>674</v>
      </c>
      <c r="Q172" s="5" t="s">
        <v>1117</v>
      </c>
      <c r="R172" s="13" t="s">
        <v>1118</v>
      </c>
      <c r="S172" s="6"/>
      <c r="T172" s="6"/>
      <c r="U172" s="6"/>
      <c r="W172" s="5"/>
      <c r="X172" s="6"/>
      <c r="Y172" s="5"/>
      <c r="Z172" s="5"/>
      <c r="AB172" s="6">
        <f t="shared" si="11"/>
        <v>85946.880000000005</v>
      </c>
      <c r="AC172" s="6">
        <f t="shared" si="13"/>
        <v>0</v>
      </c>
      <c r="AD172" s="6">
        <f t="shared" si="12"/>
        <v>85946.880000000005</v>
      </c>
      <c r="AF172" s="5"/>
    </row>
    <row r="173" spans="2:32" ht="16" hidden="1" thickBot="1">
      <c r="B173" s="3"/>
      <c r="C173" s="3" t="s">
        <v>831</v>
      </c>
      <c r="D173" s="3" t="s">
        <v>212</v>
      </c>
      <c r="E173" s="3" t="s">
        <v>153</v>
      </c>
      <c r="F173" s="4"/>
      <c r="G173" s="4"/>
      <c r="H173" s="6"/>
      <c r="I173" s="6"/>
      <c r="J173" s="6"/>
      <c r="K173" s="6"/>
      <c r="L173" s="6"/>
      <c r="M173" s="6"/>
      <c r="N173" s="6"/>
      <c r="O173" s="6">
        <f t="shared" si="14"/>
        <v>0</v>
      </c>
      <c r="P173" s="3" t="s">
        <v>672</v>
      </c>
      <c r="Q173" s="5"/>
      <c r="R173" s="13"/>
      <c r="S173" s="6"/>
      <c r="T173" s="6"/>
      <c r="U173" s="6"/>
      <c r="W173" s="5" t="s">
        <v>433</v>
      </c>
      <c r="X173" s="6"/>
      <c r="Y173" s="5"/>
      <c r="Z173" s="5" t="s">
        <v>433</v>
      </c>
      <c r="AB173" s="6">
        <f t="shared" si="11"/>
        <v>0</v>
      </c>
      <c r="AC173" s="6">
        <f t="shared" si="13"/>
        <v>0</v>
      </c>
      <c r="AD173" s="6">
        <f t="shared" si="12"/>
        <v>0</v>
      </c>
      <c r="AF173" s="5"/>
    </row>
    <row r="174" spans="2:32" ht="16" hidden="1" thickBot="1">
      <c r="B174" s="3"/>
      <c r="C174" s="3" t="s">
        <v>831</v>
      </c>
      <c r="D174" s="3" t="s">
        <v>212</v>
      </c>
      <c r="E174" s="3" t="s">
        <v>153</v>
      </c>
      <c r="F174" s="4">
        <v>4.66</v>
      </c>
      <c r="G174" s="4"/>
      <c r="H174" s="6">
        <v>37325.492736299915</v>
      </c>
      <c r="I174" s="6"/>
      <c r="J174" s="6">
        <v>0</v>
      </c>
      <c r="K174" s="6">
        <v>0</v>
      </c>
      <c r="L174" s="6">
        <v>-62.21</v>
      </c>
      <c r="M174" s="6">
        <v>0</v>
      </c>
      <c r="N174" s="6"/>
      <c r="O174" s="6">
        <f>SUM(H174,J174,K174,M174,N174)</f>
        <v>37325.492736299915</v>
      </c>
      <c r="P174" s="3" t="s">
        <v>673</v>
      </c>
      <c r="Q174" s="5"/>
      <c r="R174" s="13"/>
      <c r="S174" s="6"/>
      <c r="T174" s="6"/>
      <c r="U174" s="6"/>
      <c r="W174" s="5" t="s">
        <v>433</v>
      </c>
      <c r="X174" s="6"/>
      <c r="Y174" s="5"/>
      <c r="Z174" s="5" t="s">
        <v>433</v>
      </c>
      <c r="AB174" s="6">
        <f t="shared" si="11"/>
        <v>0</v>
      </c>
      <c r="AC174" s="6">
        <f t="shared" si="13"/>
        <v>0</v>
      </c>
      <c r="AD174" s="6">
        <f t="shared" si="12"/>
        <v>0</v>
      </c>
      <c r="AF174" s="5" t="s">
        <v>1126</v>
      </c>
    </row>
    <row r="175" spans="2:32" ht="16" hidden="1" thickBot="1">
      <c r="B175" s="3"/>
      <c r="C175" s="3" t="s">
        <v>831</v>
      </c>
      <c r="D175" s="3" t="s">
        <v>212</v>
      </c>
      <c r="E175" s="3" t="s">
        <v>153</v>
      </c>
      <c r="F175" s="4">
        <v>4.66</v>
      </c>
      <c r="G175" s="4"/>
      <c r="H175" s="6">
        <v>37325.492736299915</v>
      </c>
      <c r="I175" s="6"/>
      <c r="J175" s="6"/>
      <c r="K175" s="6">
        <v>0</v>
      </c>
      <c r="L175" s="6"/>
      <c r="M175" s="6"/>
      <c r="N175" s="6"/>
      <c r="O175" s="6">
        <f t="shared" ref="O175:O188" si="15">SUM(H175,J175,K175,L175,M175,N175)</f>
        <v>37325.492736299915</v>
      </c>
      <c r="P175" s="3" t="s">
        <v>674</v>
      </c>
      <c r="Q175" s="5"/>
      <c r="R175" s="13"/>
      <c r="S175" s="6"/>
      <c r="T175" s="6"/>
      <c r="U175" s="6"/>
      <c r="W175" s="5" t="s">
        <v>433</v>
      </c>
      <c r="X175" s="6"/>
      <c r="Y175" s="5"/>
      <c r="Z175" s="5" t="s">
        <v>433</v>
      </c>
      <c r="AB175" s="6">
        <f t="shared" si="11"/>
        <v>0</v>
      </c>
      <c r="AC175" s="6">
        <f t="shared" si="13"/>
        <v>0</v>
      </c>
      <c r="AD175" s="6">
        <f t="shared" si="12"/>
        <v>0</v>
      </c>
      <c r="AF175" s="5"/>
    </row>
    <row r="176" spans="2:32" ht="16" hidden="1" thickBot="1">
      <c r="B176" s="3" t="s">
        <v>220</v>
      </c>
      <c r="C176" s="3" t="s">
        <v>831</v>
      </c>
      <c r="D176" s="3" t="s">
        <v>212</v>
      </c>
      <c r="E176" s="3" t="s">
        <v>153</v>
      </c>
      <c r="F176" s="4">
        <v>4.66</v>
      </c>
      <c r="G176" s="4">
        <v>0</v>
      </c>
      <c r="H176" s="6">
        <v>37325.492736299915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f t="shared" si="15"/>
        <v>37325.492736299915</v>
      </c>
      <c r="P176" s="3" t="s">
        <v>675</v>
      </c>
      <c r="Q176" s="5"/>
      <c r="R176" s="13"/>
      <c r="S176" s="52"/>
      <c r="T176" s="6"/>
      <c r="U176" s="6"/>
      <c r="W176" s="5" t="s">
        <v>433</v>
      </c>
      <c r="X176" s="6"/>
      <c r="Y176" s="5"/>
      <c r="Z176" s="5" t="s">
        <v>433</v>
      </c>
      <c r="AB176" s="6">
        <f t="shared" si="11"/>
        <v>0</v>
      </c>
      <c r="AC176" s="6">
        <f t="shared" si="13"/>
        <v>0</v>
      </c>
      <c r="AD176" s="6">
        <f t="shared" si="12"/>
        <v>0</v>
      </c>
      <c r="AF176" s="5"/>
    </row>
    <row r="177" spans="2:32" ht="16" hidden="1" thickBot="1">
      <c r="B177" s="3"/>
      <c r="C177" s="3" t="s">
        <v>1095</v>
      </c>
      <c r="D177" s="3" t="s">
        <v>1127</v>
      </c>
      <c r="E177" s="3" t="s">
        <v>153</v>
      </c>
      <c r="F177" s="4">
        <v>14</v>
      </c>
      <c r="G177" s="4">
        <v>0</v>
      </c>
      <c r="H177" s="6">
        <v>64744.131398868005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f t="shared" si="15"/>
        <v>64744.131398868005</v>
      </c>
      <c r="P177" s="3" t="s">
        <v>676</v>
      </c>
      <c r="Q177" s="5"/>
      <c r="R177" s="13"/>
      <c r="S177" s="52"/>
      <c r="T177" s="6"/>
      <c r="U177" s="6"/>
      <c r="W177" s="5"/>
      <c r="X177" s="6"/>
      <c r="Y177" s="5"/>
      <c r="Z177" s="5"/>
      <c r="AB177" s="6">
        <f t="shared" si="11"/>
        <v>0</v>
      </c>
      <c r="AC177" s="6">
        <f t="shared" si="13"/>
        <v>0</v>
      </c>
      <c r="AD177" s="6">
        <f t="shared" si="12"/>
        <v>0</v>
      </c>
      <c r="AF177" s="5"/>
    </row>
    <row r="178" spans="2:32" ht="16" hidden="1" thickBot="1">
      <c r="B178" s="3"/>
      <c r="C178" s="3" t="s">
        <v>831</v>
      </c>
      <c r="D178" s="3" t="s">
        <v>212</v>
      </c>
      <c r="E178" s="3" t="s">
        <v>153</v>
      </c>
      <c r="F178" s="4">
        <v>9.32</v>
      </c>
      <c r="G178" s="4">
        <v>0</v>
      </c>
      <c r="H178" s="6">
        <v>74655.199999999997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f>((H178/2)+(H130/2))-H130</f>
        <v>18664.853631850041</v>
      </c>
      <c r="O178" s="6">
        <f t="shared" si="15"/>
        <v>93320.053631850038</v>
      </c>
      <c r="P178" s="3" t="s">
        <v>677</v>
      </c>
      <c r="Q178" s="5"/>
      <c r="R178" s="13"/>
      <c r="S178" s="52"/>
      <c r="T178" s="6"/>
      <c r="U178" s="6"/>
      <c r="W178" s="5"/>
      <c r="X178" s="6"/>
      <c r="Y178" s="5"/>
      <c r="Z178" s="5"/>
      <c r="AB178" s="6">
        <f t="shared" si="11"/>
        <v>0</v>
      </c>
      <c r="AC178" s="6">
        <f t="shared" si="13"/>
        <v>0</v>
      </c>
      <c r="AD178" s="6">
        <f t="shared" si="12"/>
        <v>-18664.853631850041</v>
      </c>
      <c r="AF178" s="5"/>
    </row>
    <row r="179" spans="2:32" ht="16" hidden="1" thickBot="1">
      <c r="B179" s="3"/>
      <c r="C179" s="3" t="s">
        <v>831</v>
      </c>
      <c r="D179" s="3" t="s">
        <v>212</v>
      </c>
      <c r="E179" s="3"/>
      <c r="F179" s="4"/>
      <c r="G179" s="4"/>
      <c r="H179" s="6"/>
      <c r="I179" s="6"/>
      <c r="J179" s="6"/>
      <c r="K179" s="6"/>
      <c r="L179" s="6"/>
      <c r="M179" s="6"/>
      <c r="N179" s="6"/>
      <c r="O179" s="6">
        <f t="shared" si="15"/>
        <v>0</v>
      </c>
      <c r="P179" s="3" t="s">
        <v>531</v>
      </c>
      <c r="Q179" s="5"/>
      <c r="R179" s="13"/>
      <c r="S179" s="52"/>
      <c r="T179" s="6"/>
      <c r="U179" s="6"/>
      <c r="W179" s="5"/>
      <c r="X179" s="6"/>
      <c r="Y179" s="5"/>
      <c r="Z179" s="5"/>
      <c r="AB179" s="6">
        <f t="shared" si="11"/>
        <v>0</v>
      </c>
      <c r="AC179" s="6">
        <f t="shared" si="13"/>
        <v>0</v>
      </c>
      <c r="AD179" s="6">
        <f t="shared" si="12"/>
        <v>0</v>
      </c>
      <c r="AF179" s="5"/>
    </row>
    <row r="180" spans="2:32" ht="16" hidden="1" thickBot="1">
      <c r="B180" s="3"/>
      <c r="C180" s="3" t="s">
        <v>831</v>
      </c>
      <c r="D180" s="3" t="s">
        <v>212</v>
      </c>
      <c r="E180" s="3"/>
      <c r="F180" s="4"/>
      <c r="G180" s="4"/>
      <c r="H180" s="6"/>
      <c r="I180" s="6"/>
      <c r="J180" s="6"/>
      <c r="K180" s="6"/>
      <c r="L180" s="6"/>
      <c r="M180" s="6"/>
      <c r="N180" s="6"/>
      <c r="O180" s="6">
        <f t="shared" si="15"/>
        <v>0</v>
      </c>
      <c r="P180" s="3" t="s">
        <v>485</v>
      </c>
      <c r="Q180" s="5"/>
      <c r="R180" s="13"/>
      <c r="S180" s="52"/>
      <c r="T180" s="6"/>
      <c r="U180" s="6"/>
      <c r="W180" s="5"/>
      <c r="X180" s="6"/>
      <c r="Y180" s="5"/>
      <c r="Z180" s="5"/>
      <c r="AB180" s="6">
        <f t="shared" si="11"/>
        <v>0</v>
      </c>
      <c r="AC180" s="6">
        <f t="shared" si="13"/>
        <v>0</v>
      </c>
      <c r="AD180" s="6">
        <f t="shared" si="12"/>
        <v>0</v>
      </c>
      <c r="AF180" s="5"/>
    </row>
    <row r="181" spans="2:32" ht="16" hidden="1" thickBot="1">
      <c r="B181" s="3"/>
      <c r="C181" s="3" t="s">
        <v>831</v>
      </c>
      <c r="D181" s="3" t="s">
        <v>212</v>
      </c>
      <c r="E181" s="3"/>
      <c r="F181" s="4"/>
      <c r="G181" s="4"/>
      <c r="H181" s="6"/>
      <c r="I181" s="6"/>
      <c r="J181" s="6"/>
      <c r="K181" s="6"/>
      <c r="L181" s="6"/>
      <c r="M181" s="6"/>
      <c r="N181" s="6"/>
      <c r="O181" s="6">
        <f t="shared" si="15"/>
        <v>0</v>
      </c>
      <c r="P181" s="3" t="s">
        <v>509</v>
      </c>
      <c r="Q181" s="5"/>
      <c r="R181" s="13"/>
      <c r="S181" s="52"/>
      <c r="T181" s="6"/>
      <c r="U181" s="6"/>
      <c r="W181" s="5"/>
      <c r="X181" s="6"/>
      <c r="Y181" s="5"/>
      <c r="Z181" s="5"/>
      <c r="AB181" s="6">
        <f t="shared" si="11"/>
        <v>0</v>
      </c>
      <c r="AC181" s="6">
        <f t="shared" si="13"/>
        <v>0</v>
      </c>
      <c r="AD181" s="6">
        <f t="shared" si="12"/>
        <v>0</v>
      </c>
      <c r="AF181" s="5"/>
    </row>
    <row r="182" spans="2:32" ht="16" hidden="1" thickBot="1">
      <c r="B182" s="3"/>
      <c r="C182" s="3" t="s">
        <v>831</v>
      </c>
      <c r="D182" s="3" t="s">
        <v>212</v>
      </c>
      <c r="E182" s="3"/>
      <c r="F182" s="4"/>
      <c r="G182" s="4"/>
      <c r="H182" s="6"/>
      <c r="I182" s="6"/>
      <c r="J182" s="6"/>
      <c r="K182" s="6"/>
      <c r="L182" s="6"/>
      <c r="M182" s="6"/>
      <c r="N182" s="6"/>
      <c r="O182" s="6">
        <f t="shared" si="15"/>
        <v>0</v>
      </c>
      <c r="P182" s="3" t="s">
        <v>597</v>
      </c>
      <c r="Q182" s="5"/>
      <c r="R182" s="13"/>
      <c r="S182" s="52"/>
      <c r="T182" s="6"/>
      <c r="U182" s="6"/>
      <c r="W182" s="5"/>
      <c r="X182" s="6"/>
      <c r="Y182" s="5"/>
      <c r="Z182" s="5"/>
      <c r="AB182" s="6">
        <f t="shared" si="11"/>
        <v>0</v>
      </c>
      <c r="AC182" s="6">
        <f t="shared" si="13"/>
        <v>0</v>
      </c>
      <c r="AD182" s="6">
        <f t="shared" si="12"/>
        <v>0</v>
      </c>
      <c r="AF182" s="5"/>
    </row>
    <row r="183" spans="2:32" ht="16" hidden="1" thickBot="1">
      <c r="B183" s="3"/>
      <c r="C183" s="3" t="s">
        <v>831</v>
      </c>
      <c r="D183" s="3" t="s">
        <v>212</v>
      </c>
      <c r="E183" s="3"/>
      <c r="F183" s="4"/>
      <c r="G183" s="4"/>
      <c r="H183" s="6"/>
      <c r="I183" s="6"/>
      <c r="J183" s="6"/>
      <c r="K183" s="6"/>
      <c r="L183" s="6"/>
      <c r="M183" s="6"/>
      <c r="N183" s="6"/>
      <c r="O183" s="6">
        <f t="shared" si="15"/>
        <v>0</v>
      </c>
      <c r="P183" s="3" t="s">
        <v>15</v>
      </c>
      <c r="Q183" s="5"/>
      <c r="R183" s="13"/>
      <c r="S183" s="52"/>
      <c r="T183" s="6"/>
      <c r="U183" s="6"/>
      <c r="W183" s="5"/>
      <c r="X183" s="6"/>
      <c r="Y183" s="5"/>
      <c r="Z183" s="5"/>
      <c r="AB183" s="6">
        <f t="shared" si="11"/>
        <v>0</v>
      </c>
      <c r="AC183" s="6">
        <f t="shared" si="13"/>
        <v>0</v>
      </c>
      <c r="AD183" s="6">
        <f t="shared" si="12"/>
        <v>0</v>
      </c>
      <c r="AF183" s="5"/>
    </row>
    <row r="184" spans="2:32" ht="16" hidden="1" thickBot="1">
      <c r="B184" s="3"/>
      <c r="C184" s="3" t="s">
        <v>831</v>
      </c>
      <c r="D184" s="3" t="s">
        <v>212</v>
      </c>
      <c r="E184" s="3"/>
      <c r="F184" s="4"/>
      <c r="G184" s="4"/>
      <c r="H184" s="6"/>
      <c r="I184" s="6"/>
      <c r="J184" s="6"/>
      <c r="K184" s="6"/>
      <c r="L184" s="6"/>
      <c r="M184" s="6"/>
      <c r="N184" s="6"/>
      <c r="O184" s="6">
        <f t="shared" si="15"/>
        <v>0</v>
      </c>
      <c r="P184" s="3" t="s">
        <v>101</v>
      </c>
      <c r="Q184" s="5"/>
      <c r="R184" s="13"/>
      <c r="S184" s="52"/>
      <c r="T184" s="6"/>
      <c r="U184" s="6"/>
      <c r="W184" s="5"/>
      <c r="X184" s="6"/>
      <c r="Y184" s="5"/>
      <c r="Z184" s="5"/>
      <c r="AB184" s="6">
        <f t="shared" si="11"/>
        <v>0</v>
      </c>
      <c r="AC184" s="6">
        <f t="shared" si="13"/>
        <v>0</v>
      </c>
      <c r="AD184" s="6">
        <f t="shared" si="12"/>
        <v>0</v>
      </c>
      <c r="AF184" s="5"/>
    </row>
    <row r="185" spans="2:32" ht="16" hidden="1" thickBot="1">
      <c r="B185" s="3"/>
      <c r="C185" s="3" t="s">
        <v>831</v>
      </c>
      <c r="D185" s="3" t="s">
        <v>213</v>
      </c>
      <c r="E185" s="3" t="s">
        <v>203</v>
      </c>
      <c r="F185" s="4"/>
      <c r="G185" s="4"/>
      <c r="H185" s="6"/>
      <c r="I185" s="6"/>
      <c r="J185" s="6"/>
      <c r="K185" s="6"/>
      <c r="L185" s="6"/>
      <c r="M185" s="6"/>
      <c r="N185" s="6"/>
      <c r="O185" s="6">
        <f t="shared" si="15"/>
        <v>0</v>
      </c>
      <c r="P185" s="3" t="s">
        <v>672</v>
      </c>
      <c r="Q185" s="5"/>
      <c r="R185" s="13"/>
      <c r="S185" s="52"/>
      <c r="T185" s="6"/>
      <c r="U185" s="6"/>
      <c r="W185" s="5"/>
      <c r="X185" s="6"/>
      <c r="Y185" s="5"/>
      <c r="Z185" s="5"/>
      <c r="AB185" s="6">
        <f t="shared" si="11"/>
        <v>0</v>
      </c>
      <c r="AC185" s="6">
        <f t="shared" si="13"/>
        <v>0</v>
      </c>
      <c r="AD185" s="6">
        <f t="shared" si="12"/>
        <v>0</v>
      </c>
      <c r="AF185" s="5"/>
    </row>
    <row r="186" spans="2:32" ht="16" hidden="1" thickBot="1">
      <c r="B186" s="3"/>
      <c r="C186" s="3" t="s">
        <v>831</v>
      </c>
      <c r="D186" s="3" t="s">
        <v>213</v>
      </c>
      <c r="E186" s="3" t="s">
        <v>203</v>
      </c>
      <c r="F186" s="4"/>
      <c r="G186" s="4"/>
      <c r="H186" s="6"/>
      <c r="I186" s="6"/>
      <c r="J186" s="6"/>
      <c r="K186" s="6"/>
      <c r="L186" s="6"/>
      <c r="M186" s="6"/>
      <c r="N186" s="6"/>
      <c r="O186" s="6">
        <f t="shared" si="15"/>
        <v>0</v>
      </c>
      <c r="P186" s="3" t="s">
        <v>673</v>
      </c>
      <c r="Q186" s="5"/>
      <c r="R186" s="13"/>
      <c r="S186" s="52"/>
      <c r="T186" s="6"/>
      <c r="U186" s="6"/>
      <c r="W186" s="5"/>
      <c r="X186" s="6"/>
      <c r="Y186" s="5"/>
      <c r="Z186" s="5"/>
      <c r="AB186" s="6">
        <f t="shared" si="11"/>
        <v>0</v>
      </c>
      <c r="AC186" s="6">
        <f t="shared" si="13"/>
        <v>0</v>
      </c>
      <c r="AD186" s="6">
        <f t="shared" si="12"/>
        <v>0</v>
      </c>
      <c r="AF186" s="5"/>
    </row>
    <row r="187" spans="2:32" ht="16" hidden="1" thickBot="1">
      <c r="B187" s="3"/>
      <c r="C187" s="3" t="s">
        <v>831</v>
      </c>
      <c r="D187" s="3" t="s">
        <v>213</v>
      </c>
      <c r="E187" s="3" t="s">
        <v>203</v>
      </c>
      <c r="F187" s="4"/>
      <c r="G187" s="4"/>
      <c r="H187" s="6"/>
      <c r="I187" s="6"/>
      <c r="J187" s="6"/>
      <c r="K187" s="6"/>
      <c r="L187" s="6"/>
      <c r="M187" s="6"/>
      <c r="N187" s="6"/>
      <c r="O187" s="6">
        <f t="shared" si="15"/>
        <v>0</v>
      </c>
      <c r="P187" s="3" t="s">
        <v>674</v>
      </c>
      <c r="Q187" s="5"/>
      <c r="R187" s="13"/>
      <c r="S187" s="52"/>
      <c r="T187" s="6"/>
      <c r="U187" s="6"/>
      <c r="W187" s="5"/>
      <c r="X187" s="6"/>
      <c r="Y187" s="5"/>
      <c r="Z187" s="5"/>
      <c r="AB187" s="6">
        <f t="shared" si="11"/>
        <v>0</v>
      </c>
      <c r="AC187" s="6">
        <f t="shared" si="13"/>
        <v>0</v>
      </c>
      <c r="AD187" s="6">
        <f t="shared" si="12"/>
        <v>0</v>
      </c>
      <c r="AF187" s="5"/>
    </row>
    <row r="188" spans="2:32" ht="16" hidden="1" thickBot="1">
      <c r="B188" s="3" t="s">
        <v>220</v>
      </c>
      <c r="C188" s="3" t="s">
        <v>831</v>
      </c>
      <c r="D188" s="3" t="s">
        <v>213</v>
      </c>
      <c r="E188" s="3" t="s">
        <v>203</v>
      </c>
      <c r="F188" s="4"/>
      <c r="G188" s="4">
        <v>0</v>
      </c>
      <c r="H188" s="6"/>
      <c r="I188" s="6"/>
      <c r="J188" s="6"/>
      <c r="K188" s="6">
        <v>0</v>
      </c>
      <c r="L188" s="6">
        <v>0</v>
      </c>
      <c r="M188" s="6">
        <v>0</v>
      </c>
      <c r="N188" s="6">
        <v>0</v>
      </c>
      <c r="O188" s="6">
        <f t="shared" si="15"/>
        <v>0</v>
      </c>
      <c r="P188" s="3" t="s">
        <v>675</v>
      </c>
      <c r="Q188" s="5"/>
      <c r="R188" s="13"/>
      <c r="S188" s="52"/>
      <c r="T188" s="6"/>
      <c r="U188" s="6"/>
      <c r="W188" s="5"/>
      <c r="X188" s="6"/>
      <c r="Y188" s="5"/>
      <c r="Z188" s="5"/>
      <c r="AB188" s="6">
        <f t="shared" si="11"/>
        <v>0</v>
      </c>
      <c r="AC188" s="6">
        <f t="shared" si="13"/>
        <v>0</v>
      </c>
      <c r="AD188" s="6">
        <f t="shared" si="12"/>
        <v>0</v>
      </c>
      <c r="AF188" s="5"/>
    </row>
    <row r="189" spans="2:32" ht="16" hidden="1" thickBot="1">
      <c r="B189" s="3" t="s">
        <v>1128</v>
      </c>
      <c r="C189" s="3" t="s">
        <v>1095</v>
      </c>
      <c r="D189" s="3" t="s">
        <v>88</v>
      </c>
      <c r="E189" s="3" t="s">
        <v>153</v>
      </c>
      <c r="F189" s="4">
        <f>F188</f>
        <v>0</v>
      </c>
      <c r="G189" s="4">
        <v>0</v>
      </c>
      <c r="H189" s="6">
        <f>H188</f>
        <v>0</v>
      </c>
      <c r="I189" s="6">
        <v>0</v>
      </c>
      <c r="J189" s="6">
        <v>0</v>
      </c>
      <c r="K189" s="6">
        <v>-359.77</v>
      </c>
      <c r="L189" s="6">
        <v>0</v>
      </c>
      <c r="M189" s="6">
        <v>0</v>
      </c>
      <c r="N189" s="6">
        <v>0</v>
      </c>
      <c r="O189" s="6">
        <f>SUM(H189,J189,L189,M189,N189)</f>
        <v>0</v>
      </c>
      <c r="P189" s="3" t="s">
        <v>676</v>
      </c>
      <c r="Q189" s="5">
        <f>Q188</f>
        <v>0</v>
      </c>
      <c r="R189" s="13">
        <v>2022</v>
      </c>
      <c r="S189" s="52"/>
      <c r="T189" s="6"/>
      <c r="U189" s="6"/>
      <c r="W189" s="5" t="s">
        <v>433</v>
      </c>
      <c r="X189" s="6">
        <v>215864.55</v>
      </c>
      <c r="Y189" s="5"/>
      <c r="Z189" s="5" t="s">
        <v>433</v>
      </c>
      <c r="AB189" s="6">
        <f t="shared" si="11"/>
        <v>0</v>
      </c>
      <c r="AC189" s="6">
        <f t="shared" si="13"/>
        <v>0</v>
      </c>
      <c r="AD189" s="6">
        <f t="shared" si="12"/>
        <v>0</v>
      </c>
      <c r="AF189" s="5"/>
    </row>
    <row r="190" spans="2:32" ht="16" hidden="1" thickBot="1">
      <c r="B190" s="3"/>
      <c r="C190" s="3" t="s">
        <v>831</v>
      </c>
      <c r="D190" s="3" t="s">
        <v>213</v>
      </c>
      <c r="E190" s="3"/>
      <c r="F190" s="4"/>
      <c r="G190" s="4"/>
      <c r="H190" s="6"/>
      <c r="I190" s="6"/>
      <c r="J190" s="6"/>
      <c r="K190" s="6"/>
      <c r="L190" s="6"/>
      <c r="M190" s="6"/>
      <c r="N190" s="6"/>
      <c r="O190" s="6">
        <f t="shared" ref="O190:O197" si="16">SUM(H190,J190,K190,L190,M190,N190)</f>
        <v>0</v>
      </c>
      <c r="P190" s="3" t="s">
        <v>677</v>
      </c>
      <c r="Q190" s="5"/>
      <c r="R190" s="13"/>
      <c r="S190" s="52"/>
      <c r="T190" s="6"/>
      <c r="U190" s="6"/>
      <c r="W190" s="5"/>
      <c r="X190" s="6"/>
      <c r="Y190" s="5"/>
      <c r="Z190" s="5"/>
      <c r="AB190" s="6">
        <f t="shared" si="11"/>
        <v>0</v>
      </c>
      <c r="AC190" s="6">
        <f t="shared" si="13"/>
        <v>0</v>
      </c>
      <c r="AD190" s="6">
        <f t="shared" si="12"/>
        <v>0</v>
      </c>
      <c r="AF190" s="5"/>
    </row>
    <row r="191" spans="2:32" ht="16" hidden="1" thickBot="1">
      <c r="B191" s="3"/>
      <c r="C191" s="3" t="s">
        <v>831</v>
      </c>
      <c r="D191" s="3" t="s">
        <v>213</v>
      </c>
      <c r="E191" s="3"/>
      <c r="F191" s="4"/>
      <c r="G191" s="4"/>
      <c r="H191" s="6"/>
      <c r="I191" s="6"/>
      <c r="J191" s="6"/>
      <c r="K191" s="6"/>
      <c r="L191" s="6"/>
      <c r="M191" s="6"/>
      <c r="N191" s="6"/>
      <c r="O191" s="6">
        <f t="shared" si="16"/>
        <v>0</v>
      </c>
      <c r="P191" s="3" t="s">
        <v>531</v>
      </c>
      <c r="Q191" s="5"/>
      <c r="R191" s="13"/>
      <c r="S191" s="52"/>
      <c r="T191" s="6"/>
      <c r="U191" s="6"/>
      <c r="W191" s="5"/>
      <c r="X191" s="6"/>
      <c r="Y191" s="5"/>
      <c r="Z191" s="5"/>
      <c r="AB191" s="6">
        <f t="shared" si="11"/>
        <v>0</v>
      </c>
      <c r="AC191" s="6">
        <f t="shared" si="13"/>
        <v>0</v>
      </c>
      <c r="AD191" s="6">
        <f t="shared" si="12"/>
        <v>0</v>
      </c>
      <c r="AF191" s="5"/>
    </row>
    <row r="192" spans="2:32" ht="16" hidden="1" thickBot="1">
      <c r="B192" s="3"/>
      <c r="C192" s="3" t="s">
        <v>831</v>
      </c>
      <c r="D192" s="3" t="s">
        <v>213</v>
      </c>
      <c r="E192" s="3"/>
      <c r="F192" s="4"/>
      <c r="G192" s="4"/>
      <c r="H192" s="6"/>
      <c r="I192" s="6"/>
      <c r="J192" s="6"/>
      <c r="K192" s="6"/>
      <c r="L192" s="6"/>
      <c r="M192" s="6"/>
      <c r="N192" s="6"/>
      <c r="O192" s="6">
        <f t="shared" si="16"/>
        <v>0</v>
      </c>
      <c r="P192" s="3" t="s">
        <v>485</v>
      </c>
      <c r="Q192" s="5"/>
      <c r="R192" s="13"/>
      <c r="S192" s="52"/>
      <c r="T192" s="6"/>
      <c r="U192" s="6"/>
      <c r="W192" s="5"/>
      <c r="X192" s="6"/>
      <c r="Y192" s="5"/>
      <c r="Z192" s="5"/>
      <c r="AB192" s="6">
        <f t="shared" si="11"/>
        <v>0</v>
      </c>
      <c r="AC192" s="6">
        <f t="shared" si="13"/>
        <v>0</v>
      </c>
      <c r="AD192" s="6">
        <f t="shared" si="12"/>
        <v>0</v>
      </c>
      <c r="AF192" s="5"/>
    </row>
    <row r="193" spans="2:32" ht="16" hidden="1" thickBot="1">
      <c r="B193" s="3"/>
      <c r="C193" s="3" t="s">
        <v>831</v>
      </c>
      <c r="D193" s="3" t="s">
        <v>213</v>
      </c>
      <c r="E193" s="3"/>
      <c r="F193" s="4"/>
      <c r="G193" s="4"/>
      <c r="H193" s="6"/>
      <c r="I193" s="6"/>
      <c r="J193" s="6"/>
      <c r="K193" s="6"/>
      <c r="L193" s="6"/>
      <c r="M193" s="6"/>
      <c r="N193" s="6"/>
      <c r="O193" s="6">
        <f t="shared" si="16"/>
        <v>0</v>
      </c>
      <c r="P193" s="3" t="s">
        <v>509</v>
      </c>
      <c r="Q193" s="5"/>
      <c r="R193" s="13"/>
      <c r="S193" s="52"/>
      <c r="T193" s="6"/>
      <c r="U193" s="6"/>
      <c r="W193" s="5"/>
      <c r="X193" s="6"/>
      <c r="Y193" s="5"/>
      <c r="Z193" s="5"/>
      <c r="AB193" s="6">
        <f t="shared" si="11"/>
        <v>0</v>
      </c>
      <c r="AC193" s="6">
        <f t="shared" si="13"/>
        <v>0</v>
      </c>
      <c r="AD193" s="6">
        <f t="shared" si="12"/>
        <v>0</v>
      </c>
      <c r="AF193" s="5"/>
    </row>
    <row r="194" spans="2:32" ht="16" hidden="1" thickBot="1">
      <c r="B194" s="3"/>
      <c r="C194" s="3" t="s">
        <v>831</v>
      </c>
      <c r="D194" s="3" t="s">
        <v>213</v>
      </c>
      <c r="E194" s="3"/>
      <c r="F194" s="4"/>
      <c r="G194" s="4"/>
      <c r="H194" s="6"/>
      <c r="I194" s="6"/>
      <c r="J194" s="6"/>
      <c r="K194" s="6"/>
      <c r="L194" s="6"/>
      <c r="M194" s="6"/>
      <c r="N194" s="6"/>
      <c r="O194" s="6">
        <f t="shared" si="16"/>
        <v>0</v>
      </c>
      <c r="P194" s="3" t="s">
        <v>597</v>
      </c>
      <c r="Q194" s="5"/>
      <c r="R194" s="13"/>
      <c r="S194" s="52"/>
      <c r="T194" s="6"/>
      <c r="U194" s="6"/>
      <c r="W194" s="5"/>
      <c r="X194" s="6"/>
      <c r="Y194" s="5"/>
      <c r="Z194" s="5"/>
      <c r="AB194" s="6">
        <f t="shared" si="11"/>
        <v>0</v>
      </c>
      <c r="AC194" s="6">
        <f t="shared" si="13"/>
        <v>0</v>
      </c>
      <c r="AD194" s="6">
        <f t="shared" si="12"/>
        <v>0</v>
      </c>
      <c r="AF194" s="5"/>
    </row>
    <row r="195" spans="2:32" ht="16" hidden="1" thickBot="1">
      <c r="B195" s="3"/>
      <c r="C195" s="3" t="s">
        <v>831</v>
      </c>
      <c r="D195" s="3" t="s">
        <v>213</v>
      </c>
      <c r="E195" s="3"/>
      <c r="F195" s="4"/>
      <c r="G195" s="4"/>
      <c r="H195" s="6"/>
      <c r="I195" s="6"/>
      <c r="J195" s="6"/>
      <c r="K195" s="6"/>
      <c r="L195" s="6"/>
      <c r="M195" s="6"/>
      <c r="N195" s="6"/>
      <c r="O195" s="6">
        <f t="shared" si="16"/>
        <v>0</v>
      </c>
      <c r="P195" s="3" t="s">
        <v>15</v>
      </c>
      <c r="Q195" s="5"/>
      <c r="R195" s="13"/>
      <c r="S195" s="52"/>
      <c r="T195" s="6"/>
      <c r="U195" s="6"/>
      <c r="W195" s="5"/>
      <c r="X195" s="6"/>
      <c r="Y195" s="5"/>
      <c r="Z195" s="5"/>
      <c r="AB195" s="6">
        <f t="shared" si="11"/>
        <v>0</v>
      </c>
      <c r="AC195" s="6">
        <f t="shared" si="13"/>
        <v>0</v>
      </c>
      <c r="AD195" s="6">
        <f t="shared" si="12"/>
        <v>0</v>
      </c>
      <c r="AF195" s="5"/>
    </row>
    <row r="196" spans="2:32" ht="16" hidden="1" thickBot="1">
      <c r="B196" s="3"/>
      <c r="C196" s="3" t="s">
        <v>831</v>
      </c>
      <c r="D196" s="3" t="s">
        <v>213</v>
      </c>
      <c r="E196" s="3"/>
      <c r="F196" s="4"/>
      <c r="G196" s="4"/>
      <c r="H196" s="6"/>
      <c r="I196" s="6"/>
      <c r="J196" s="6"/>
      <c r="K196" s="6"/>
      <c r="L196" s="6"/>
      <c r="M196" s="6"/>
      <c r="N196" s="6"/>
      <c r="O196" s="6">
        <f t="shared" si="16"/>
        <v>0</v>
      </c>
      <c r="P196" s="3" t="s">
        <v>101</v>
      </c>
      <c r="Q196" s="5"/>
      <c r="R196" s="13"/>
      <c r="S196" s="52"/>
      <c r="T196" s="6"/>
      <c r="U196" s="6"/>
      <c r="W196" s="5"/>
      <c r="X196" s="6"/>
      <c r="Y196" s="5"/>
      <c r="Z196" s="5"/>
      <c r="AB196" s="6">
        <f t="shared" si="11"/>
        <v>0</v>
      </c>
      <c r="AC196" s="6">
        <f t="shared" si="13"/>
        <v>0</v>
      </c>
      <c r="AD196" s="6">
        <f t="shared" si="12"/>
        <v>0</v>
      </c>
      <c r="AF196" s="5"/>
    </row>
    <row r="197" spans="2:32" ht="16" hidden="1" thickBot="1">
      <c r="B197" s="3"/>
      <c r="C197" s="3" t="s">
        <v>831</v>
      </c>
      <c r="D197" s="3" t="s">
        <v>88</v>
      </c>
      <c r="E197" s="3" t="s">
        <v>153</v>
      </c>
      <c r="F197" s="4"/>
      <c r="G197" s="4"/>
      <c r="H197" s="6"/>
      <c r="I197" s="6"/>
      <c r="J197" s="6"/>
      <c r="K197" s="6"/>
      <c r="L197" s="6"/>
      <c r="M197" s="6"/>
      <c r="N197" s="6"/>
      <c r="O197" s="6">
        <f t="shared" si="16"/>
        <v>0</v>
      </c>
      <c r="P197" s="3" t="s">
        <v>672</v>
      </c>
      <c r="Q197" s="5"/>
      <c r="R197" s="13"/>
      <c r="S197" s="52"/>
      <c r="T197" s="6"/>
      <c r="U197" s="6"/>
      <c r="W197" s="5" t="s">
        <v>433</v>
      </c>
      <c r="X197" s="6"/>
      <c r="Y197" s="5"/>
      <c r="Z197" s="5" t="s">
        <v>433</v>
      </c>
      <c r="AB197" s="6">
        <f t="shared" si="11"/>
        <v>0</v>
      </c>
      <c r="AC197" s="6">
        <f t="shared" si="13"/>
        <v>0</v>
      </c>
      <c r="AD197" s="6">
        <f t="shared" si="12"/>
        <v>0</v>
      </c>
      <c r="AF197" s="5"/>
    </row>
    <row r="198" spans="2:32" ht="16" hidden="1" thickBot="1">
      <c r="B198" s="3"/>
      <c r="C198" s="3" t="s">
        <v>831</v>
      </c>
      <c r="D198" s="3" t="s">
        <v>88</v>
      </c>
      <c r="E198" s="3" t="s">
        <v>153</v>
      </c>
      <c r="F198" s="4">
        <v>22</v>
      </c>
      <c r="G198" s="4"/>
      <c r="H198" s="6">
        <v>120987.86005776748</v>
      </c>
      <c r="I198" s="6"/>
      <c r="J198" s="6">
        <v>0</v>
      </c>
      <c r="K198" s="6">
        <v>-2419.7600000000002</v>
      </c>
      <c r="L198" s="6">
        <v>-2470.5500000000002</v>
      </c>
      <c r="M198" s="6">
        <v>0</v>
      </c>
      <c r="N198" s="6"/>
      <c r="O198" s="6">
        <f>SUM(H198,J198,K198,M198,N198)</f>
        <v>118568.10005776749</v>
      </c>
      <c r="P198" s="3" t="s">
        <v>673</v>
      </c>
      <c r="Q198" s="5"/>
      <c r="R198" s="13"/>
      <c r="S198" s="52"/>
      <c r="T198" s="6"/>
      <c r="U198" s="6"/>
      <c r="W198" s="5" t="s">
        <v>433</v>
      </c>
      <c r="X198" s="6"/>
      <c r="Y198" s="5"/>
      <c r="Z198" s="5" t="s">
        <v>433</v>
      </c>
      <c r="AB198" s="6">
        <f t="shared" ref="AB198:AB249" si="17">I198-J198</f>
        <v>0</v>
      </c>
      <c r="AC198" s="6">
        <f t="shared" si="13"/>
        <v>0</v>
      </c>
      <c r="AD198" s="6">
        <f t="shared" ref="AD198:AD249" si="18">H198-O198</f>
        <v>2419.7599999999948</v>
      </c>
      <c r="AF198" s="5" t="s">
        <v>1126</v>
      </c>
    </row>
    <row r="199" spans="2:32" ht="16" hidden="1" thickBot="1">
      <c r="B199" s="3"/>
      <c r="C199" s="3" t="s">
        <v>831</v>
      </c>
      <c r="D199" s="3" t="s">
        <v>88</v>
      </c>
      <c r="E199" s="3" t="s">
        <v>153</v>
      </c>
      <c r="F199" s="4">
        <v>22</v>
      </c>
      <c r="G199" s="4"/>
      <c r="H199" s="6">
        <v>120987.86005776748</v>
      </c>
      <c r="I199" s="6"/>
      <c r="J199" s="6">
        <v>0</v>
      </c>
      <c r="K199" s="6">
        <v>-2419.7600000000002</v>
      </c>
      <c r="L199" s="6">
        <v>-2470.5500000000002</v>
      </c>
      <c r="M199" s="6">
        <v>0</v>
      </c>
      <c r="N199" s="6"/>
      <c r="O199" s="6">
        <f t="shared" ref="O199:O211" si="19">SUM(H199,J199,K199,L199,M199,N199)</f>
        <v>116097.55005776748</v>
      </c>
      <c r="P199" s="3" t="s">
        <v>674</v>
      </c>
      <c r="Q199" s="5"/>
      <c r="R199" s="13"/>
      <c r="S199" s="52"/>
      <c r="T199" s="6"/>
      <c r="U199" s="6"/>
      <c r="W199" s="5" t="s">
        <v>433</v>
      </c>
      <c r="X199" s="6"/>
      <c r="Y199" s="5"/>
      <c r="Z199" s="5" t="s">
        <v>433</v>
      </c>
      <c r="AB199" s="6">
        <f t="shared" si="17"/>
        <v>0</v>
      </c>
      <c r="AC199" s="6">
        <f t="shared" si="13"/>
        <v>0</v>
      </c>
      <c r="AD199" s="6">
        <f t="shared" si="18"/>
        <v>4890.3099999999977</v>
      </c>
      <c r="AF199" s="5"/>
    </row>
    <row r="200" spans="2:32" ht="16" hidden="1" thickBot="1">
      <c r="B200" s="3" t="s">
        <v>220</v>
      </c>
      <c r="C200" s="3" t="s">
        <v>831</v>
      </c>
      <c r="D200" s="3" t="s">
        <v>88</v>
      </c>
      <c r="E200" s="3" t="s">
        <v>153</v>
      </c>
      <c r="F200" s="4">
        <v>22</v>
      </c>
      <c r="G200" s="4">
        <v>0</v>
      </c>
      <c r="H200" s="6">
        <v>120987.86005776748</v>
      </c>
      <c r="I200" s="6"/>
      <c r="J200" s="6"/>
      <c r="K200" s="6">
        <v>-907.41</v>
      </c>
      <c r="L200" s="6"/>
      <c r="M200" s="6"/>
      <c r="N200" s="6"/>
      <c r="O200" s="6">
        <f t="shared" si="19"/>
        <v>120080.45005776748</v>
      </c>
      <c r="P200" s="3" t="s">
        <v>675</v>
      </c>
      <c r="Q200" s="5"/>
      <c r="R200" s="13"/>
      <c r="S200" s="52"/>
      <c r="T200" s="6"/>
      <c r="U200" s="6"/>
      <c r="W200" s="5" t="s">
        <v>433</v>
      </c>
      <c r="X200" s="6"/>
      <c r="Y200" s="5"/>
      <c r="Z200" s="5" t="s">
        <v>433</v>
      </c>
      <c r="AB200" s="6">
        <f t="shared" si="17"/>
        <v>0</v>
      </c>
      <c r="AC200" s="6">
        <f t="shared" si="13"/>
        <v>0</v>
      </c>
      <c r="AD200" s="6">
        <f t="shared" si="18"/>
        <v>907.41000000000349</v>
      </c>
      <c r="AF200" s="5"/>
    </row>
    <row r="201" spans="2:32" ht="31.5" hidden="1" thickBot="1">
      <c r="B201" s="3"/>
      <c r="C201" s="3" t="s">
        <v>1095</v>
      </c>
      <c r="D201" s="3" t="s">
        <v>75</v>
      </c>
      <c r="E201" s="3" t="s">
        <v>153</v>
      </c>
      <c r="F201" s="4">
        <v>2</v>
      </c>
      <c r="G201" s="4">
        <v>0</v>
      </c>
      <c r="H201" s="6">
        <v>11343.509260652781</v>
      </c>
      <c r="I201" s="6">
        <v>0</v>
      </c>
      <c r="J201" s="6">
        <v>0</v>
      </c>
      <c r="K201" s="6" t="s">
        <v>1114</v>
      </c>
      <c r="L201" s="6">
        <v>0</v>
      </c>
      <c r="M201" s="6">
        <v>0</v>
      </c>
      <c r="N201" s="6">
        <v>0</v>
      </c>
      <c r="O201" s="6">
        <f t="shared" si="19"/>
        <v>11343.509260652781</v>
      </c>
      <c r="P201" s="3" t="s">
        <v>676</v>
      </c>
      <c r="Q201" s="5"/>
      <c r="R201" s="13"/>
      <c r="S201" s="52"/>
      <c r="T201" s="6"/>
      <c r="U201" s="6"/>
      <c r="W201" s="5"/>
      <c r="X201" s="6"/>
      <c r="Y201" s="5"/>
      <c r="Z201" s="5"/>
      <c r="AB201" s="6">
        <f t="shared" si="17"/>
        <v>0</v>
      </c>
      <c r="AC201" s="6">
        <f t="shared" si="13"/>
        <v>0</v>
      </c>
      <c r="AD201" s="6">
        <f t="shared" si="18"/>
        <v>0</v>
      </c>
      <c r="AF201" s="5"/>
    </row>
    <row r="202" spans="2:32" ht="16" hidden="1" thickBot="1">
      <c r="B202" s="3"/>
      <c r="C202" s="3" t="s">
        <v>831</v>
      </c>
      <c r="D202" s="3" t="s">
        <v>88</v>
      </c>
      <c r="E202" s="3" t="s">
        <v>153</v>
      </c>
      <c r="F202" s="4">
        <v>22</v>
      </c>
      <c r="G202" s="4">
        <v>0</v>
      </c>
      <c r="H202" s="6">
        <f>120987.860057767</f>
        <v>120987.860057767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f t="shared" si="19"/>
        <v>120987.860057767</v>
      </c>
      <c r="P202" s="3" t="s">
        <v>677</v>
      </c>
      <c r="Q202" s="5"/>
      <c r="R202" s="13"/>
      <c r="S202" s="52"/>
      <c r="T202" s="6"/>
      <c r="U202" s="6"/>
      <c r="W202" s="5"/>
      <c r="X202" s="6"/>
      <c r="Y202" s="5"/>
      <c r="Z202" s="5"/>
      <c r="AB202" s="6">
        <f t="shared" si="17"/>
        <v>0</v>
      </c>
      <c r="AC202" s="6">
        <f t="shared" ref="AC202:AC249" si="20">U202-T202</f>
        <v>0</v>
      </c>
      <c r="AD202" s="6">
        <f t="shared" si="18"/>
        <v>0</v>
      </c>
      <c r="AF202" s="5" t="s">
        <v>1129</v>
      </c>
    </row>
    <row r="203" spans="2:32" ht="16" hidden="1" thickBot="1">
      <c r="B203" s="3"/>
      <c r="C203" s="3" t="s">
        <v>831</v>
      </c>
      <c r="D203" s="3" t="s">
        <v>88</v>
      </c>
      <c r="E203" s="3"/>
      <c r="F203" s="4"/>
      <c r="G203" s="4"/>
      <c r="H203" s="6"/>
      <c r="I203" s="6"/>
      <c r="J203" s="6"/>
      <c r="K203" s="6"/>
      <c r="L203" s="6"/>
      <c r="M203" s="6"/>
      <c r="N203" s="6"/>
      <c r="O203" s="6">
        <f t="shared" si="19"/>
        <v>0</v>
      </c>
      <c r="P203" s="3" t="s">
        <v>531</v>
      </c>
      <c r="Q203" s="5"/>
      <c r="R203" s="13"/>
      <c r="S203" s="52"/>
      <c r="T203" s="6"/>
      <c r="U203" s="6"/>
      <c r="W203" s="5"/>
      <c r="X203" s="6"/>
      <c r="Y203" s="5"/>
      <c r="Z203" s="5"/>
      <c r="AB203" s="6">
        <f t="shared" si="17"/>
        <v>0</v>
      </c>
      <c r="AC203" s="6">
        <f t="shared" si="20"/>
        <v>0</v>
      </c>
      <c r="AD203" s="6">
        <f t="shared" si="18"/>
        <v>0</v>
      </c>
      <c r="AF203" s="5"/>
    </row>
    <row r="204" spans="2:32" ht="16" hidden="1" thickBot="1">
      <c r="B204" s="3"/>
      <c r="C204" s="3" t="s">
        <v>831</v>
      </c>
      <c r="D204" s="3" t="s">
        <v>88</v>
      </c>
      <c r="E204" s="3"/>
      <c r="F204" s="4"/>
      <c r="G204" s="4"/>
      <c r="H204" s="6"/>
      <c r="I204" s="6"/>
      <c r="J204" s="6"/>
      <c r="K204" s="6"/>
      <c r="L204" s="6"/>
      <c r="M204" s="6"/>
      <c r="N204" s="6"/>
      <c r="O204" s="6">
        <f t="shared" si="19"/>
        <v>0</v>
      </c>
      <c r="P204" s="3" t="s">
        <v>485</v>
      </c>
      <c r="Q204" s="5"/>
      <c r="R204" s="13"/>
      <c r="S204" s="52"/>
      <c r="T204" s="6"/>
      <c r="U204" s="6"/>
      <c r="W204" s="5"/>
      <c r="X204" s="6"/>
      <c r="Y204" s="5"/>
      <c r="Z204" s="5"/>
      <c r="AB204" s="6">
        <f t="shared" si="17"/>
        <v>0</v>
      </c>
      <c r="AC204" s="6">
        <f t="shared" si="20"/>
        <v>0</v>
      </c>
      <c r="AD204" s="6">
        <f t="shared" si="18"/>
        <v>0</v>
      </c>
      <c r="AF204" s="5"/>
    </row>
    <row r="205" spans="2:32" ht="16" hidden="1" thickBot="1">
      <c r="B205" s="3"/>
      <c r="C205" s="3" t="s">
        <v>831</v>
      </c>
      <c r="D205" s="3" t="s">
        <v>88</v>
      </c>
      <c r="E205" s="3"/>
      <c r="F205" s="4"/>
      <c r="G205" s="4"/>
      <c r="H205" s="6"/>
      <c r="I205" s="6"/>
      <c r="J205" s="6"/>
      <c r="K205" s="6"/>
      <c r="L205" s="6"/>
      <c r="M205" s="6"/>
      <c r="N205" s="6"/>
      <c r="O205" s="6">
        <f t="shared" si="19"/>
        <v>0</v>
      </c>
      <c r="P205" s="3" t="s">
        <v>509</v>
      </c>
      <c r="Q205" s="5"/>
      <c r="R205" s="13"/>
      <c r="S205" s="52"/>
      <c r="T205" s="6"/>
      <c r="U205" s="6"/>
      <c r="W205" s="5"/>
      <c r="X205" s="6"/>
      <c r="Y205" s="5"/>
      <c r="Z205" s="5"/>
      <c r="AB205" s="6">
        <f t="shared" si="17"/>
        <v>0</v>
      </c>
      <c r="AC205" s="6">
        <f t="shared" si="20"/>
        <v>0</v>
      </c>
      <c r="AD205" s="6">
        <f t="shared" si="18"/>
        <v>0</v>
      </c>
      <c r="AF205" s="5"/>
    </row>
    <row r="206" spans="2:32" ht="16" hidden="1" thickBot="1">
      <c r="B206" s="3"/>
      <c r="C206" s="3" t="s">
        <v>831</v>
      </c>
      <c r="D206" s="3" t="s">
        <v>88</v>
      </c>
      <c r="E206" s="3"/>
      <c r="F206" s="4"/>
      <c r="G206" s="4"/>
      <c r="H206" s="6"/>
      <c r="I206" s="6"/>
      <c r="J206" s="6"/>
      <c r="K206" s="6"/>
      <c r="L206" s="6"/>
      <c r="M206" s="6"/>
      <c r="N206" s="6"/>
      <c r="O206" s="6">
        <f t="shared" si="19"/>
        <v>0</v>
      </c>
      <c r="P206" s="3" t="s">
        <v>597</v>
      </c>
      <c r="Q206" s="5"/>
      <c r="R206" s="13"/>
      <c r="S206" s="52"/>
      <c r="T206" s="6"/>
      <c r="U206" s="6"/>
      <c r="W206" s="5"/>
      <c r="X206" s="6"/>
      <c r="Y206" s="5"/>
      <c r="Z206" s="5"/>
      <c r="AB206" s="6">
        <f t="shared" si="17"/>
        <v>0</v>
      </c>
      <c r="AC206" s="6">
        <f t="shared" si="20"/>
        <v>0</v>
      </c>
      <c r="AD206" s="6">
        <f t="shared" si="18"/>
        <v>0</v>
      </c>
      <c r="AF206" s="5"/>
    </row>
    <row r="207" spans="2:32" ht="16" hidden="1" thickBot="1">
      <c r="B207" s="3"/>
      <c r="C207" s="3" t="s">
        <v>831</v>
      </c>
      <c r="D207" s="3" t="s">
        <v>88</v>
      </c>
      <c r="E207" s="3"/>
      <c r="F207" s="4"/>
      <c r="G207" s="4"/>
      <c r="H207" s="6"/>
      <c r="I207" s="6"/>
      <c r="J207" s="6"/>
      <c r="K207" s="6"/>
      <c r="L207" s="6"/>
      <c r="M207" s="6"/>
      <c r="N207" s="6"/>
      <c r="O207" s="6">
        <f t="shared" si="19"/>
        <v>0</v>
      </c>
      <c r="P207" s="3" t="s">
        <v>15</v>
      </c>
      <c r="Q207" s="5"/>
      <c r="R207" s="13"/>
      <c r="S207" s="52"/>
      <c r="T207" s="6"/>
      <c r="U207" s="6"/>
      <c r="W207" s="5"/>
      <c r="X207" s="6"/>
      <c r="Y207" s="5"/>
      <c r="Z207" s="5"/>
      <c r="AB207" s="6">
        <f t="shared" si="17"/>
        <v>0</v>
      </c>
      <c r="AC207" s="6">
        <f t="shared" si="20"/>
        <v>0</v>
      </c>
      <c r="AD207" s="6">
        <f t="shared" si="18"/>
        <v>0</v>
      </c>
      <c r="AF207" s="5"/>
    </row>
    <row r="208" spans="2:32" ht="16" hidden="1" thickBot="1">
      <c r="B208" s="3"/>
      <c r="C208" s="3" t="s">
        <v>831</v>
      </c>
      <c r="D208" s="3" t="s">
        <v>88</v>
      </c>
      <c r="E208" s="3"/>
      <c r="F208" s="4"/>
      <c r="G208" s="4"/>
      <c r="H208" s="6"/>
      <c r="I208" s="6"/>
      <c r="J208" s="6"/>
      <c r="K208" s="6"/>
      <c r="L208" s="6"/>
      <c r="M208" s="6"/>
      <c r="N208" s="6"/>
      <c r="O208" s="6">
        <f t="shared" si="19"/>
        <v>0</v>
      </c>
      <c r="P208" s="3" t="s">
        <v>101</v>
      </c>
      <c r="Q208" s="5"/>
      <c r="R208" s="13"/>
      <c r="S208" s="52"/>
      <c r="T208" s="6"/>
      <c r="U208" s="6"/>
      <c r="W208" s="5"/>
      <c r="X208" s="6"/>
      <c r="Y208" s="5"/>
      <c r="Z208" s="5"/>
      <c r="AB208" s="6">
        <f t="shared" si="17"/>
        <v>0</v>
      </c>
      <c r="AC208" s="6">
        <f t="shared" si="20"/>
        <v>0</v>
      </c>
      <c r="AD208" s="6">
        <f t="shared" si="18"/>
        <v>0</v>
      </c>
      <c r="AF208" s="5"/>
    </row>
    <row r="209" spans="2:32" ht="16" hidden="1" thickBot="1">
      <c r="B209" s="3"/>
      <c r="C209" s="3" t="s">
        <v>831</v>
      </c>
      <c r="D209" s="3" t="s">
        <v>75</v>
      </c>
      <c r="E209" s="3" t="s">
        <v>173</v>
      </c>
      <c r="F209" s="4"/>
      <c r="G209" s="4"/>
      <c r="H209" s="6"/>
      <c r="I209" s="6"/>
      <c r="J209" s="6"/>
      <c r="K209" s="6"/>
      <c r="L209" s="6"/>
      <c r="M209" s="6"/>
      <c r="N209" s="6"/>
      <c r="O209" s="6">
        <f t="shared" si="19"/>
        <v>0</v>
      </c>
      <c r="P209" s="3" t="s">
        <v>672</v>
      </c>
      <c r="Q209" s="5"/>
      <c r="R209" s="13"/>
      <c r="S209" s="52"/>
      <c r="T209" s="6"/>
      <c r="U209" s="6"/>
      <c r="W209" s="5"/>
      <c r="X209" s="6"/>
      <c r="Y209" s="5"/>
      <c r="Z209" s="5"/>
      <c r="AB209" s="6">
        <f t="shared" si="17"/>
        <v>0</v>
      </c>
      <c r="AC209" s="6">
        <f t="shared" si="20"/>
        <v>0</v>
      </c>
      <c r="AD209" s="6">
        <f t="shared" si="18"/>
        <v>0</v>
      </c>
      <c r="AF209" s="5"/>
    </row>
    <row r="210" spans="2:32" ht="16" hidden="1" thickBot="1">
      <c r="B210" s="3"/>
      <c r="C210" s="3" t="s">
        <v>831</v>
      </c>
      <c r="D210" s="3" t="s">
        <v>75</v>
      </c>
      <c r="E210" s="3" t="s">
        <v>173</v>
      </c>
      <c r="F210" s="4"/>
      <c r="G210" s="4"/>
      <c r="H210" s="6"/>
      <c r="I210" s="6"/>
      <c r="J210" s="6"/>
      <c r="K210" s="6"/>
      <c r="L210" s="6"/>
      <c r="M210" s="6"/>
      <c r="N210" s="6"/>
      <c r="O210" s="6">
        <f t="shared" si="19"/>
        <v>0</v>
      </c>
      <c r="P210" s="3" t="s">
        <v>673</v>
      </c>
      <c r="Q210" s="5"/>
      <c r="R210" s="13"/>
      <c r="S210" s="52"/>
      <c r="T210" s="6"/>
      <c r="U210" s="6"/>
      <c r="W210" s="5"/>
      <c r="X210" s="6"/>
      <c r="Y210" s="5"/>
      <c r="Z210" s="5"/>
      <c r="AB210" s="6">
        <f t="shared" si="17"/>
        <v>0</v>
      </c>
      <c r="AC210" s="6">
        <f t="shared" si="20"/>
        <v>0</v>
      </c>
      <c r="AD210" s="6">
        <f t="shared" si="18"/>
        <v>0</v>
      </c>
      <c r="AF210" s="5"/>
    </row>
    <row r="211" spans="2:32" ht="16" hidden="1" thickBot="1">
      <c r="B211" s="3"/>
      <c r="C211" s="3" t="s">
        <v>831</v>
      </c>
      <c r="D211" s="3" t="s">
        <v>75</v>
      </c>
      <c r="E211" s="3" t="s">
        <v>173</v>
      </c>
      <c r="F211" s="4">
        <v>1</v>
      </c>
      <c r="G211" s="4"/>
      <c r="H211" s="6">
        <v>7997.365227439821</v>
      </c>
      <c r="I211" s="6"/>
      <c r="J211" s="6"/>
      <c r="K211" s="6"/>
      <c r="L211" s="6"/>
      <c r="M211" s="6"/>
      <c r="N211" s="6"/>
      <c r="O211" s="6">
        <f t="shared" si="19"/>
        <v>7997.365227439821</v>
      </c>
      <c r="P211" s="3" t="s">
        <v>674</v>
      </c>
      <c r="Q211" s="5"/>
      <c r="R211" s="13"/>
      <c r="S211" s="52"/>
      <c r="T211" s="6"/>
      <c r="U211" s="6"/>
      <c r="W211" s="5"/>
      <c r="X211" s="6"/>
      <c r="Y211" s="5"/>
      <c r="Z211" s="5"/>
      <c r="AB211" s="6">
        <f t="shared" si="17"/>
        <v>0</v>
      </c>
      <c r="AC211" s="6">
        <f t="shared" si="20"/>
        <v>0</v>
      </c>
      <c r="AD211" s="6">
        <f t="shared" si="18"/>
        <v>0</v>
      </c>
      <c r="AF211" s="5"/>
    </row>
    <row r="212" spans="2:32" ht="19.75" hidden="1" customHeight="1" thickBot="1">
      <c r="B212" s="3" t="s">
        <v>220</v>
      </c>
      <c r="C212" s="3" t="s">
        <v>831</v>
      </c>
      <c r="D212" s="3" t="s">
        <v>75</v>
      </c>
      <c r="E212" s="3" t="s">
        <v>173</v>
      </c>
      <c r="F212" s="4">
        <v>1</v>
      </c>
      <c r="G212" s="4">
        <v>0</v>
      </c>
      <c r="H212" s="6">
        <v>7997.365227439821</v>
      </c>
      <c r="I212" s="6"/>
      <c r="J212" s="6">
        <v>0</v>
      </c>
      <c r="K212" s="6" t="s">
        <v>1114</v>
      </c>
      <c r="L212" s="6">
        <v>0</v>
      </c>
      <c r="M212" s="6">
        <v>0</v>
      </c>
      <c r="N212" s="6">
        <v>0</v>
      </c>
      <c r="O212" s="6">
        <f>SUM(J212,K212,L212,M212,N212)</f>
        <v>0</v>
      </c>
      <c r="P212" s="3" t="s">
        <v>675</v>
      </c>
      <c r="Q212" s="5"/>
      <c r="R212" s="13"/>
      <c r="S212" s="52"/>
      <c r="T212" s="6"/>
      <c r="U212" s="6"/>
      <c r="W212" s="5"/>
      <c r="X212" s="6"/>
      <c r="Y212" s="5"/>
      <c r="Z212" s="5"/>
      <c r="AB212" s="6">
        <f t="shared" si="17"/>
        <v>0</v>
      </c>
      <c r="AC212" s="6">
        <f t="shared" si="20"/>
        <v>0</v>
      </c>
      <c r="AD212" s="6">
        <f t="shared" si="18"/>
        <v>7997.365227439821</v>
      </c>
      <c r="AF212" s="5"/>
    </row>
    <row r="213" spans="2:32" ht="19.75" hidden="1" customHeight="1" thickBot="1">
      <c r="B213" s="3" t="s">
        <v>220</v>
      </c>
      <c r="C213" s="3" t="s">
        <v>849</v>
      </c>
      <c r="D213" s="3" t="s">
        <v>88</v>
      </c>
      <c r="E213" s="3" t="s">
        <v>153</v>
      </c>
      <c r="F213" s="4">
        <v>26</v>
      </c>
      <c r="G213" s="4">
        <v>26</v>
      </c>
      <c r="H213" s="6">
        <v>176292.78</v>
      </c>
      <c r="I213" s="6">
        <v>0</v>
      </c>
      <c r="J213" s="6">
        <v>-5058.88</v>
      </c>
      <c r="K213" s="6">
        <v>-2056.75</v>
      </c>
      <c r="L213" s="6">
        <v>0</v>
      </c>
      <c r="M213" s="6">
        <v>3156</v>
      </c>
      <c r="N213" s="6">
        <f>175387.51-H213</f>
        <v>-905.26999999998952</v>
      </c>
      <c r="O213" s="6">
        <f t="shared" ref="O213:O221" si="21">SUM(H213,J213,K213,L213,M213,N213)</f>
        <v>171427.88</v>
      </c>
      <c r="P213" s="3" t="s">
        <v>676</v>
      </c>
      <c r="Q213" s="5"/>
      <c r="R213" s="13"/>
      <c r="S213" s="52"/>
      <c r="T213" s="6"/>
      <c r="U213" s="6"/>
      <c r="W213" s="5"/>
      <c r="X213" s="6"/>
      <c r="Y213" s="5"/>
      <c r="Z213" s="5"/>
      <c r="AB213" s="6">
        <f t="shared" si="17"/>
        <v>5058.88</v>
      </c>
      <c r="AC213" s="6">
        <f t="shared" si="20"/>
        <v>0</v>
      </c>
      <c r="AD213" s="6">
        <f t="shared" si="18"/>
        <v>4864.8999999999942</v>
      </c>
      <c r="AF213" s="5"/>
    </row>
    <row r="214" spans="2:32" ht="16" hidden="1" thickBot="1">
      <c r="B214" s="3"/>
      <c r="C214" s="3" t="s">
        <v>831</v>
      </c>
      <c r="D214" s="3" t="s">
        <v>75</v>
      </c>
      <c r="E214" s="3" t="s">
        <v>173</v>
      </c>
      <c r="F214" s="4">
        <v>1</v>
      </c>
      <c r="G214" s="4">
        <v>1</v>
      </c>
      <c r="H214" s="6">
        <v>8048.1907188661326</v>
      </c>
      <c r="I214" s="6">
        <v>0</v>
      </c>
      <c r="J214" s="6">
        <v>0</v>
      </c>
      <c r="K214" s="6">
        <v>-201.2</v>
      </c>
      <c r="L214" s="6"/>
      <c r="M214" s="6">
        <v>-1217.33329844844</v>
      </c>
      <c r="N214" s="6"/>
      <c r="O214" s="6">
        <f t="shared" si="21"/>
        <v>6629.6574204176923</v>
      </c>
      <c r="P214" s="3" t="s">
        <v>677</v>
      </c>
      <c r="Q214" s="5"/>
      <c r="R214" s="13"/>
      <c r="S214" s="52"/>
      <c r="T214" s="6"/>
      <c r="U214" s="6"/>
      <c r="W214" s="5"/>
      <c r="X214" s="6"/>
      <c r="Y214" s="5"/>
      <c r="Z214" s="5"/>
      <c r="AB214" s="6">
        <f t="shared" si="17"/>
        <v>0</v>
      </c>
      <c r="AC214" s="6">
        <f t="shared" si="20"/>
        <v>0</v>
      </c>
      <c r="AD214" s="6">
        <f t="shared" si="18"/>
        <v>1418.5332984484403</v>
      </c>
      <c r="AF214" s="5"/>
    </row>
    <row r="215" spans="2:32" ht="16" hidden="1" thickBot="1">
      <c r="B215" s="3"/>
      <c r="C215" s="3" t="s">
        <v>831</v>
      </c>
      <c r="D215" s="3" t="s">
        <v>75</v>
      </c>
      <c r="E215" s="3"/>
      <c r="F215" s="4"/>
      <c r="G215" s="4"/>
      <c r="H215" s="6"/>
      <c r="I215" s="6"/>
      <c r="J215" s="6"/>
      <c r="K215" s="6"/>
      <c r="L215" s="6"/>
      <c r="M215" s="6"/>
      <c r="N215" s="6"/>
      <c r="O215" s="6">
        <f t="shared" si="21"/>
        <v>0</v>
      </c>
      <c r="P215" s="3" t="s">
        <v>531</v>
      </c>
      <c r="Q215" s="5"/>
      <c r="R215" s="13"/>
      <c r="S215" s="52"/>
      <c r="T215" s="6"/>
      <c r="U215" s="6"/>
      <c r="W215" s="5"/>
      <c r="X215" s="6"/>
      <c r="Y215" s="5"/>
      <c r="Z215" s="5"/>
      <c r="AB215" s="6">
        <f t="shared" si="17"/>
        <v>0</v>
      </c>
      <c r="AC215" s="6">
        <f t="shared" si="20"/>
        <v>0</v>
      </c>
      <c r="AD215" s="6">
        <f t="shared" si="18"/>
        <v>0</v>
      </c>
      <c r="AF215" s="5"/>
    </row>
    <row r="216" spans="2:32" ht="16" hidden="1" thickBot="1">
      <c r="B216" s="3"/>
      <c r="C216" s="3" t="s">
        <v>831</v>
      </c>
      <c r="D216" s="3" t="s">
        <v>75</v>
      </c>
      <c r="E216" s="3"/>
      <c r="F216" s="4"/>
      <c r="G216" s="4"/>
      <c r="H216" s="6"/>
      <c r="I216" s="6"/>
      <c r="J216" s="6"/>
      <c r="K216" s="6"/>
      <c r="L216" s="6"/>
      <c r="M216" s="6"/>
      <c r="N216" s="6"/>
      <c r="O216" s="6">
        <f t="shared" si="21"/>
        <v>0</v>
      </c>
      <c r="P216" s="3" t="s">
        <v>485</v>
      </c>
      <c r="Q216" s="5"/>
      <c r="R216" s="13"/>
      <c r="S216" s="52"/>
      <c r="T216" s="6"/>
      <c r="U216" s="6"/>
      <c r="W216" s="5"/>
      <c r="X216" s="6"/>
      <c r="Y216" s="5"/>
      <c r="Z216" s="5"/>
      <c r="AB216" s="6">
        <f t="shared" si="17"/>
        <v>0</v>
      </c>
      <c r="AC216" s="6">
        <f t="shared" si="20"/>
        <v>0</v>
      </c>
      <c r="AD216" s="6">
        <f t="shared" si="18"/>
        <v>0</v>
      </c>
      <c r="AF216" s="5"/>
    </row>
    <row r="217" spans="2:32" ht="16" hidden="1" thickBot="1">
      <c r="B217" s="3"/>
      <c r="C217" s="3" t="s">
        <v>831</v>
      </c>
      <c r="D217" s="3" t="s">
        <v>75</v>
      </c>
      <c r="E217" s="3"/>
      <c r="F217" s="4"/>
      <c r="G217" s="4"/>
      <c r="H217" s="6"/>
      <c r="I217" s="6"/>
      <c r="J217" s="6"/>
      <c r="K217" s="6"/>
      <c r="L217" s="6"/>
      <c r="M217" s="6"/>
      <c r="N217" s="6"/>
      <c r="O217" s="6">
        <f t="shared" si="21"/>
        <v>0</v>
      </c>
      <c r="P217" s="3" t="s">
        <v>509</v>
      </c>
      <c r="Q217" s="5"/>
      <c r="R217" s="13"/>
      <c r="S217" s="52"/>
      <c r="T217" s="6"/>
      <c r="U217" s="6"/>
      <c r="W217" s="5"/>
      <c r="X217" s="6"/>
      <c r="Y217" s="5"/>
      <c r="Z217" s="5"/>
      <c r="AB217" s="6">
        <f t="shared" si="17"/>
        <v>0</v>
      </c>
      <c r="AC217" s="6">
        <f t="shared" si="20"/>
        <v>0</v>
      </c>
      <c r="AD217" s="6">
        <f t="shared" si="18"/>
        <v>0</v>
      </c>
      <c r="AF217" s="5"/>
    </row>
    <row r="218" spans="2:32" ht="16" hidden="1" thickBot="1">
      <c r="B218" s="3"/>
      <c r="C218" s="3" t="s">
        <v>831</v>
      </c>
      <c r="D218" s="3" t="s">
        <v>75</v>
      </c>
      <c r="E218" s="3"/>
      <c r="F218" s="4"/>
      <c r="G218" s="4"/>
      <c r="H218" s="6"/>
      <c r="I218" s="6"/>
      <c r="J218" s="6"/>
      <c r="K218" s="6"/>
      <c r="L218" s="6"/>
      <c r="M218" s="6"/>
      <c r="N218" s="6"/>
      <c r="O218" s="6">
        <f t="shared" si="21"/>
        <v>0</v>
      </c>
      <c r="P218" s="3" t="s">
        <v>597</v>
      </c>
      <c r="Q218" s="5"/>
      <c r="R218" s="13"/>
      <c r="S218" s="52"/>
      <c r="T218" s="6"/>
      <c r="U218" s="6"/>
      <c r="W218" s="5"/>
      <c r="X218" s="6"/>
      <c r="Y218" s="5"/>
      <c r="Z218" s="5"/>
      <c r="AB218" s="6">
        <f t="shared" si="17"/>
        <v>0</v>
      </c>
      <c r="AC218" s="6">
        <f t="shared" si="20"/>
        <v>0</v>
      </c>
      <c r="AD218" s="6">
        <f t="shared" si="18"/>
        <v>0</v>
      </c>
      <c r="AF218" s="5"/>
    </row>
    <row r="219" spans="2:32" ht="16" hidden="1" thickBot="1">
      <c r="B219" s="3"/>
      <c r="C219" s="3" t="s">
        <v>831</v>
      </c>
      <c r="D219" s="3" t="s">
        <v>75</v>
      </c>
      <c r="E219" s="3"/>
      <c r="F219" s="4"/>
      <c r="G219" s="4"/>
      <c r="H219" s="6"/>
      <c r="I219" s="6"/>
      <c r="J219" s="6"/>
      <c r="K219" s="6"/>
      <c r="L219" s="6"/>
      <c r="M219" s="6"/>
      <c r="N219" s="6"/>
      <c r="O219" s="6">
        <f t="shared" si="21"/>
        <v>0</v>
      </c>
      <c r="P219" s="3" t="s">
        <v>15</v>
      </c>
      <c r="Q219" s="5"/>
      <c r="R219" s="13"/>
      <c r="S219" s="52"/>
      <c r="T219" s="6"/>
      <c r="U219" s="6"/>
      <c r="W219" s="5"/>
      <c r="X219" s="6"/>
      <c r="Y219" s="5"/>
      <c r="Z219" s="5"/>
      <c r="AB219" s="6">
        <f t="shared" si="17"/>
        <v>0</v>
      </c>
      <c r="AC219" s="6">
        <f t="shared" si="20"/>
        <v>0</v>
      </c>
      <c r="AD219" s="6">
        <f t="shared" si="18"/>
        <v>0</v>
      </c>
      <c r="AF219" s="5"/>
    </row>
    <row r="220" spans="2:32" ht="16" hidden="1" thickBot="1">
      <c r="B220" s="3"/>
      <c r="C220" s="3" t="s">
        <v>831</v>
      </c>
      <c r="D220" s="3" t="s">
        <v>75</v>
      </c>
      <c r="E220" s="3"/>
      <c r="F220" s="4"/>
      <c r="G220" s="4"/>
      <c r="H220" s="6"/>
      <c r="I220" s="6"/>
      <c r="J220" s="6"/>
      <c r="K220" s="6"/>
      <c r="L220" s="6"/>
      <c r="M220" s="6"/>
      <c r="N220" s="6"/>
      <c r="O220" s="6">
        <f t="shared" si="21"/>
        <v>0</v>
      </c>
      <c r="P220" s="3" t="s">
        <v>101</v>
      </c>
      <c r="Q220" s="5"/>
      <c r="R220" s="13"/>
      <c r="S220" s="52"/>
      <c r="T220" s="6"/>
      <c r="U220" s="6"/>
      <c r="W220" s="5"/>
      <c r="X220" s="6"/>
      <c r="Y220" s="5"/>
      <c r="Z220" s="5"/>
      <c r="AB220" s="6">
        <f t="shared" si="17"/>
        <v>0</v>
      </c>
      <c r="AC220" s="6">
        <f t="shared" si="20"/>
        <v>0</v>
      </c>
      <c r="AD220" s="6">
        <f t="shared" si="18"/>
        <v>0</v>
      </c>
      <c r="AF220" s="5"/>
    </row>
    <row r="221" spans="2:32" ht="16" hidden="1" thickBot="1">
      <c r="B221" s="3"/>
      <c r="C221" s="3" t="s">
        <v>831</v>
      </c>
      <c r="D221" s="3" t="s">
        <v>208</v>
      </c>
      <c r="E221" s="3" t="s">
        <v>153</v>
      </c>
      <c r="F221" s="4"/>
      <c r="G221" s="4"/>
      <c r="H221" s="6"/>
      <c r="I221" s="6"/>
      <c r="J221" s="6"/>
      <c r="K221" s="6"/>
      <c r="L221" s="6"/>
      <c r="M221" s="6"/>
      <c r="N221" s="6"/>
      <c r="O221" s="6">
        <f t="shared" si="21"/>
        <v>0</v>
      </c>
      <c r="P221" s="3" t="s">
        <v>672</v>
      </c>
      <c r="Q221" s="5"/>
      <c r="R221" s="13"/>
      <c r="S221" s="52"/>
      <c r="T221" s="6"/>
      <c r="U221" s="6"/>
      <c r="W221" s="5" t="s">
        <v>433</v>
      </c>
      <c r="X221" s="6"/>
      <c r="Y221" s="5"/>
      <c r="Z221" s="5" t="s">
        <v>433</v>
      </c>
      <c r="AB221" s="6">
        <f t="shared" si="17"/>
        <v>0</v>
      </c>
      <c r="AC221" s="6">
        <f t="shared" si="20"/>
        <v>0</v>
      </c>
      <c r="AD221" s="6">
        <f t="shared" si="18"/>
        <v>0</v>
      </c>
      <c r="AF221" s="5"/>
    </row>
    <row r="222" spans="2:32" ht="16" hidden="1" thickBot="1">
      <c r="B222" s="3"/>
      <c r="C222" s="3" t="s">
        <v>831</v>
      </c>
      <c r="D222" s="3" t="s">
        <v>208</v>
      </c>
      <c r="E222" s="3" t="s">
        <v>153</v>
      </c>
      <c r="F222" s="4">
        <v>10</v>
      </c>
      <c r="G222" s="4"/>
      <c r="H222" s="6">
        <v>45927.625327326787</v>
      </c>
      <c r="I222" s="6"/>
      <c r="J222" s="6">
        <v>0</v>
      </c>
      <c r="K222" s="6">
        <v>-229.64</v>
      </c>
      <c r="L222" s="6">
        <v>-541.91999999999996</v>
      </c>
      <c r="M222" s="6">
        <v>0</v>
      </c>
      <c r="N222" s="6"/>
      <c r="O222" s="6">
        <f>SUM(H222,J222,K222,M222,N222)</f>
        <v>45697.985327326787</v>
      </c>
      <c r="P222" s="3" t="s">
        <v>673</v>
      </c>
      <c r="Q222" s="5"/>
      <c r="R222" s="13"/>
      <c r="S222" s="52"/>
      <c r="T222" s="6"/>
      <c r="U222" s="6"/>
      <c r="W222" s="5" t="s">
        <v>433</v>
      </c>
      <c r="X222" s="6"/>
      <c r="Y222" s="5"/>
      <c r="Z222" s="5" t="s">
        <v>433</v>
      </c>
      <c r="AB222" s="6">
        <f t="shared" si="17"/>
        <v>0</v>
      </c>
      <c r="AC222" s="6">
        <f t="shared" si="20"/>
        <v>0</v>
      </c>
      <c r="AD222" s="6">
        <f t="shared" si="18"/>
        <v>229.63999999999942</v>
      </c>
      <c r="AF222" s="5" t="s">
        <v>1126</v>
      </c>
    </row>
    <row r="223" spans="2:32" ht="16" hidden="1" thickBot="1">
      <c r="B223" s="3"/>
      <c r="C223" s="3" t="s">
        <v>831</v>
      </c>
      <c r="D223" s="3" t="s">
        <v>208</v>
      </c>
      <c r="E223" s="3" t="s">
        <v>153</v>
      </c>
      <c r="F223" s="4">
        <v>10</v>
      </c>
      <c r="G223" s="4"/>
      <c r="H223" s="6">
        <v>45927.625327326787</v>
      </c>
      <c r="I223" s="6"/>
      <c r="J223" s="6"/>
      <c r="K223" s="6">
        <v>-344.46</v>
      </c>
      <c r="L223" s="6"/>
      <c r="M223" s="6"/>
      <c r="N223" s="6"/>
      <c r="O223" s="6">
        <f t="shared" ref="O223:O233" si="22">SUM(H223,J223,K223,L223,M223,N223)</f>
        <v>45583.165327326788</v>
      </c>
      <c r="P223" s="3" t="s">
        <v>674</v>
      </c>
      <c r="Q223" s="5"/>
      <c r="R223" s="13"/>
      <c r="S223" s="52"/>
      <c r="T223" s="6"/>
      <c r="U223" s="6"/>
      <c r="W223" s="5" t="s">
        <v>433</v>
      </c>
      <c r="X223" s="6"/>
      <c r="Y223" s="5"/>
      <c r="Z223" s="5" t="s">
        <v>433</v>
      </c>
      <c r="AB223" s="6">
        <f t="shared" si="17"/>
        <v>0</v>
      </c>
      <c r="AC223" s="6">
        <f t="shared" si="20"/>
        <v>0</v>
      </c>
      <c r="AD223" s="6">
        <f t="shared" si="18"/>
        <v>344.45999999999913</v>
      </c>
      <c r="AF223" s="5"/>
    </row>
    <row r="224" spans="2:32" ht="16" hidden="1" thickBot="1">
      <c r="B224" s="3" t="s">
        <v>220</v>
      </c>
      <c r="C224" s="3" t="s">
        <v>831</v>
      </c>
      <c r="D224" s="3" t="s">
        <v>208</v>
      </c>
      <c r="E224" s="3" t="s">
        <v>153</v>
      </c>
      <c r="F224" s="4">
        <v>10</v>
      </c>
      <c r="G224" s="4">
        <v>0</v>
      </c>
      <c r="H224" s="6">
        <v>45927.625327326787</v>
      </c>
      <c r="I224" s="6">
        <v>0</v>
      </c>
      <c r="J224" s="6">
        <v>0</v>
      </c>
      <c r="K224" s="6">
        <v>-76.55</v>
      </c>
      <c r="L224" s="6">
        <v>0</v>
      </c>
      <c r="M224" s="6">
        <v>0</v>
      </c>
      <c r="N224" s="6">
        <v>0</v>
      </c>
      <c r="O224" s="6">
        <f t="shared" si="22"/>
        <v>45851.075327326784</v>
      </c>
      <c r="P224" s="3" t="s">
        <v>675</v>
      </c>
      <c r="Q224" s="5"/>
      <c r="R224" s="13"/>
      <c r="S224" s="52"/>
      <c r="T224" s="6"/>
      <c r="U224" s="6"/>
      <c r="W224" s="5" t="s">
        <v>433</v>
      </c>
      <c r="X224" s="6"/>
      <c r="Y224" s="5"/>
      <c r="Z224" s="5" t="s">
        <v>433</v>
      </c>
      <c r="AB224" s="6">
        <f t="shared" si="17"/>
        <v>0</v>
      </c>
      <c r="AC224" s="6">
        <f t="shared" si="20"/>
        <v>0</v>
      </c>
      <c r="AD224" s="6">
        <f t="shared" si="18"/>
        <v>76.55000000000291</v>
      </c>
      <c r="AF224" s="5"/>
    </row>
    <row r="225" spans="2:32" ht="16" hidden="1" thickBot="1">
      <c r="B225" s="3"/>
      <c r="C225" s="3" t="s">
        <v>851</v>
      </c>
      <c r="D225" s="3" t="s">
        <v>208</v>
      </c>
      <c r="E225" s="3" t="s">
        <v>1130</v>
      </c>
      <c r="F225" s="72">
        <v>23</v>
      </c>
      <c r="G225" s="72">
        <v>0</v>
      </c>
      <c r="H225" s="64">
        <v>99311.15</v>
      </c>
      <c r="I225" s="6"/>
      <c r="J225" s="6">
        <v>0</v>
      </c>
      <c r="K225" s="6">
        <v>0</v>
      </c>
      <c r="L225" s="6"/>
      <c r="M225" s="6">
        <v>0</v>
      </c>
      <c r="N225" s="6">
        <v>0</v>
      </c>
      <c r="O225" s="6">
        <f t="shared" si="22"/>
        <v>99311.15</v>
      </c>
      <c r="P225" s="3" t="s">
        <v>676</v>
      </c>
      <c r="Q225" s="5"/>
      <c r="R225" s="13"/>
      <c r="S225" s="52"/>
      <c r="T225" s="6"/>
      <c r="U225" s="6"/>
      <c r="W225" s="5"/>
      <c r="X225" s="6"/>
      <c r="Y225" s="5"/>
      <c r="Z225" s="5"/>
      <c r="AB225" s="6">
        <f t="shared" si="17"/>
        <v>0</v>
      </c>
      <c r="AC225" s="6">
        <f t="shared" si="20"/>
        <v>0</v>
      </c>
      <c r="AD225" s="6">
        <f t="shared" si="18"/>
        <v>0</v>
      </c>
      <c r="AF225" s="5"/>
    </row>
    <row r="226" spans="2:32" ht="16" hidden="1" thickBot="1">
      <c r="B226" s="3"/>
      <c r="C226" s="3" t="s">
        <v>831</v>
      </c>
      <c r="D226" s="3" t="s">
        <v>208</v>
      </c>
      <c r="E226" s="3" t="s">
        <v>153</v>
      </c>
      <c r="F226" s="4">
        <v>10</v>
      </c>
      <c r="G226" s="4">
        <v>0</v>
      </c>
      <c r="H226" s="6">
        <v>45927.625327326787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f t="shared" si="22"/>
        <v>45927.625327326787</v>
      </c>
      <c r="P226" s="3" t="s">
        <v>677</v>
      </c>
      <c r="Q226" s="5"/>
      <c r="R226" s="13"/>
      <c r="S226" s="52"/>
      <c r="T226" s="6"/>
      <c r="U226" s="6"/>
      <c r="W226" s="5"/>
      <c r="X226" s="6"/>
      <c r="Y226" s="5"/>
      <c r="Z226" s="5"/>
      <c r="AB226" s="6">
        <f t="shared" si="17"/>
        <v>0</v>
      </c>
      <c r="AC226" s="6">
        <f t="shared" si="20"/>
        <v>0</v>
      </c>
      <c r="AD226" s="6">
        <f t="shared" si="18"/>
        <v>0</v>
      </c>
      <c r="AF226" s="5"/>
    </row>
    <row r="227" spans="2:32" ht="16" hidden="1" thickBot="1">
      <c r="B227" s="3"/>
      <c r="C227" s="3" t="s">
        <v>831</v>
      </c>
      <c r="D227" s="3" t="s">
        <v>208</v>
      </c>
      <c r="E227" s="3"/>
      <c r="F227" s="4"/>
      <c r="G227" s="4"/>
      <c r="H227" s="6"/>
      <c r="I227" s="6"/>
      <c r="J227" s="6"/>
      <c r="K227" s="6"/>
      <c r="L227" s="6"/>
      <c r="M227" s="6"/>
      <c r="N227" s="6"/>
      <c r="O227" s="6">
        <f t="shared" si="22"/>
        <v>0</v>
      </c>
      <c r="P227" s="3" t="s">
        <v>531</v>
      </c>
      <c r="Q227" s="5"/>
      <c r="R227" s="13"/>
      <c r="S227" s="52"/>
      <c r="T227" s="6"/>
      <c r="U227" s="6"/>
      <c r="W227" s="5"/>
      <c r="X227" s="6"/>
      <c r="Y227" s="5"/>
      <c r="Z227" s="5"/>
      <c r="AB227" s="6">
        <f t="shared" si="17"/>
        <v>0</v>
      </c>
      <c r="AC227" s="6">
        <f t="shared" si="20"/>
        <v>0</v>
      </c>
      <c r="AD227" s="6">
        <f t="shared" si="18"/>
        <v>0</v>
      </c>
      <c r="AF227" s="5"/>
    </row>
    <row r="228" spans="2:32" ht="16" hidden="1" thickBot="1">
      <c r="B228" s="3"/>
      <c r="C228" s="3" t="s">
        <v>831</v>
      </c>
      <c r="D228" s="3" t="s">
        <v>208</v>
      </c>
      <c r="E228" s="3"/>
      <c r="F228" s="4"/>
      <c r="G228" s="4"/>
      <c r="H228" s="6"/>
      <c r="I228" s="6"/>
      <c r="J228" s="6"/>
      <c r="K228" s="6"/>
      <c r="L228" s="6"/>
      <c r="M228" s="6"/>
      <c r="N228" s="6"/>
      <c r="O228" s="6">
        <f t="shared" si="22"/>
        <v>0</v>
      </c>
      <c r="P228" s="3" t="s">
        <v>485</v>
      </c>
      <c r="Q228" s="5"/>
      <c r="R228" s="13"/>
      <c r="S228" s="52"/>
      <c r="T228" s="6"/>
      <c r="U228" s="6"/>
      <c r="W228" s="5"/>
      <c r="X228" s="6"/>
      <c r="Y228" s="5"/>
      <c r="Z228" s="5"/>
      <c r="AB228" s="6">
        <f t="shared" si="17"/>
        <v>0</v>
      </c>
      <c r="AC228" s="6">
        <f t="shared" si="20"/>
        <v>0</v>
      </c>
      <c r="AD228" s="6">
        <f t="shared" si="18"/>
        <v>0</v>
      </c>
      <c r="AF228" s="5"/>
    </row>
    <row r="229" spans="2:32" ht="16" hidden="1" thickBot="1">
      <c r="B229" s="3"/>
      <c r="C229" s="3" t="s">
        <v>831</v>
      </c>
      <c r="D229" s="3" t="s">
        <v>208</v>
      </c>
      <c r="E229" s="3"/>
      <c r="F229" s="4"/>
      <c r="G229" s="4"/>
      <c r="H229" s="6"/>
      <c r="I229" s="6"/>
      <c r="J229" s="6"/>
      <c r="K229" s="6"/>
      <c r="L229" s="6"/>
      <c r="M229" s="6"/>
      <c r="N229" s="6"/>
      <c r="O229" s="6">
        <f t="shared" si="22"/>
        <v>0</v>
      </c>
      <c r="P229" s="3" t="s">
        <v>509</v>
      </c>
      <c r="Q229" s="5"/>
      <c r="R229" s="13"/>
      <c r="S229" s="52"/>
      <c r="T229" s="6"/>
      <c r="U229" s="6"/>
      <c r="W229" s="5"/>
      <c r="X229" s="6"/>
      <c r="Y229" s="5"/>
      <c r="Z229" s="5"/>
      <c r="AB229" s="6">
        <f t="shared" si="17"/>
        <v>0</v>
      </c>
      <c r="AC229" s="6">
        <f t="shared" si="20"/>
        <v>0</v>
      </c>
      <c r="AD229" s="6">
        <f t="shared" si="18"/>
        <v>0</v>
      </c>
      <c r="AF229" s="5"/>
    </row>
    <row r="230" spans="2:32" ht="16" hidden="1" thickBot="1">
      <c r="B230" s="3"/>
      <c r="C230" s="3" t="s">
        <v>831</v>
      </c>
      <c r="D230" s="3" t="s">
        <v>208</v>
      </c>
      <c r="E230" s="3"/>
      <c r="F230" s="4"/>
      <c r="G230" s="4"/>
      <c r="H230" s="6"/>
      <c r="I230" s="6"/>
      <c r="J230" s="6"/>
      <c r="K230" s="6"/>
      <c r="L230" s="6"/>
      <c r="M230" s="6"/>
      <c r="N230" s="6"/>
      <c r="O230" s="6">
        <f t="shared" si="22"/>
        <v>0</v>
      </c>
      <c r="P230" s="3" t="s">
        <v>597</v>
      </c>
      <c r="Q230" s="5"/>
      <c r="R230" s="13"/>
      <c r="S230" s="52"/>
      <c r="T230" s="6"/>
      <c r="U230" s="6"/>
      <c r="W230" s="5"/>
      <c r="X230" s="6"/>
      <c r="Y230" s="5"/>
      <c r="Z230" s="5"/>
      <c r="AB230" s="6">
        <f t="shared" si="17"/>
        <v>0</v>
      </c>
      <c r="AC230" s="6">
        <f t="shared" si="20"/>
        <v>0</v>
      </c>
      <c r="AD230" s="6">
        <f t="shared" si="18"/>
        <v>0</v>
      </c>
      <c r="AF230" s="5"/>
    </row>
    <row r="231" spans="2:32" ht="16" hidden="1" thickBot="1">
      <c r="B231" s="3"/>
      <c r="C231" s="3" t="s">
        <v>831</v>
      </c>
      <c r="D231" s="3" t="s">
        <v>208</v>
      </c>
      <c r="E231" s="3"/>
      <c r="F231" s="4"/>
      <c r="G231" s="4"/>
      <c r="H231" s="6"/>
      <c r="I231" s="6"/>
      <c r="J231" s="6"/>
      <c r="K231" s="6"/>
      <c r="L231" s="6"/>
      <c r="M231" s="6"/>
      <c r="N231" s="6"/>
      <c r="O231" s="6">
        <f t="shared" si="22"/>
        <v>0</v>
      </c>
      <c r="P231" s="3" t="s">
        <v>15</v>
      </c>
      <c r="Q231" s="5"/>
      <c r="R231" s="13"/>
      <c r="S231" s="52"/>
      <c r="T231" s="6"/>
      <c r="U231" s="6"/>
      <c r="W231" s="5"/>
      <c r="X231" s="6"/>
      <c r="Y231" s="5"/>
      <c r="Z231" s="5"/>
      <c r="AB231" s="6">
        <f t="shared" si="17"/>
        <v>0</v>
      </c>
      <c r="AC231" s="6">
        <f t="shared" si="20"/>
        <v>0</v>
      </c>
      <c r="AD231" s="6">
        <f t="shared" si="18"/>
        <v>0</v>
      </c>
      <c r="AF231" s="5"/>
    </row>
    <row r="232" spans="2:32" ht="16" hidden="1" thickBot="1">
      <c r="B232" s="3"/>
      <c r="C232" s="3" t="s">
        <v>831</v>
      </c>
      <c r="D232" s="3" t="s">
        <v>208</v>
      </c>
      <c r="E232" s="3"/>
      <c r="F232" s="4"/>
      <c r="G232" s="4"/>
      <c r="H232" s="6"/>
      <c r="I232" s="6"/>
      <c r="J232" s="6"/>
      <c r="K232" s="6"/>
      <c r="L232" s="6"/>
      <c r="M232" s="6"/>
      <c r="N232" s="6"/>
      <c r="O232" s="6">
        <f t="shared" si="22"/>
        <v>0</v>
      </c>
      <c r="P232" s="3" t="s">
        <v>101</v>
      </c>
      <c r="Q232" s="5"/>
      <c r="R232" s="13"/>
      <c r="S232" s="52"/>
      <c r="T232" s="6"/>
      <c r="U232" s="6"/>
      <c r="W232" s="5"/>
      <c r="X232" s="6"/>
      <c r="Y232" s="5"/>
      <c r="Z232" s="5"/>
      <c r="AB232" s="6">
        <f t="shared" si="17"/>
        <v>0</v>
      </c>
      <c r="AC232" s="6">
        <f t="shared" si="20"/>
        <v>0</v>
      </c>
      <c r="AD232" s="6">
        <f t="shared" si="18"/>
        <v>0</v>
      </c>
      <c r="AF232" s="5"/>
    </row>
    <row r="233" spans="2:32" ht="16" hidden="1" thickBot="1">
      <c r="B233" s="3"/>
      <c r="C233" s="3" t="s">
        <v>831</v>
      </c>
      <c r="D233" s="3" t="s">
        <v>210</v>
      </c>
      <c r="E233" s="3" t="s">
        <v>153</v>
      </c>
      <c r="F233" s="4"/>
      <c r="G233" s="4"/>
      <c r="H233" s="6"/>
      <c r="I233" s="6"/>
      <c r="J233" s="6"/>
      <c r="K233" s="6"/>
      <c r="L233" s="6"/>
      <c r="M233" s="6"/>
      <c r="N233" s="6"/>
      <c r="O233" s="6">
        <f t="shared" si="22"/>
        <v>0</v>
      </c>
      <c r="P233" s="3" t="s">
        <v>672</v>
      </c>
      <c r="Q233" s="5"/>
      <c r="R233" s="13"/>
      <c r="S233" s="52"/>
      <c r="T233" s="6"/>
      <c r="U233" s="6"/>
      <c r="W233" s="5" t="s">
        <v>433</v>
      </c>
      <c r="X233" s="6"/>
      <c r="Y233" s="5"/>
      <c r="Z233" s="5" t="s">
        <v>433</v>
      </c>
      <c r="AB233" s="6">
        <f t="shared" si="17"/>
        <v>0</v>
      </c>
      <c r="AC233" s="6">
        <f t="shared" si="20"/>
        <v>0</v>
      </c>
      <c r="AD233" s="6">
        <f t="shared" si="18"/>
        <v>0</v>
      </c>
      <c r="AF233" s="5"/>
    </row>
    <row r="234" spans="2:32" ht="16" hidden="1" thickBot="1">
      <c r="B234" s="3"/>
      <c r="C234" s="3" t="s">
        <v>831</v>
      </c>
      <c r="D234" s="3" t="s">
        <v>210</v>
      </c>
      <c r="E234" s="3" t="s">
        <v>153</v>
      </c>
      <c r="F234" s="4">
        <v>3</v>
      </c>
      <c r="G234" s="4"/>
      <c r="H234" s="6">
        <v>19262.757300307541</v>
      </c>
      <c r="I234" s="6"/>
      <c r="J234" s="6">
        <v>0</v>
      </c>
      <c r="K234" s="6">
        <v>0</v>
      </c>
      <c r="L234" s="6">
        <v>-226.58</v>
      </c>
      <c r="M234" s="6">
        <v>0</v>
      </c>
      <c r="N234" s="6"/>
      <c r="O234" s="6">
        <f>SUM(H234,J234,K234,M234,N234)</f>
        <v>19262.757300307541</v>
      </c>
      <c r="P234" s="3" t="s">
        <v>673</v>
      </c>
      <c r="Q234" s="5"/>
      <c r="R234" s="13"/>
      <c r="S234" s="52"/>
      <c r="T234" s="6"/>
      <c r="U234" s="6"/>
      <c r="W234" s="5" t="s">
        <v>433</v>
      </c>
      <c r="X234" s="6"/>
      <c r="Y234" s="5"/>
      <c r="Z234" s="5" t="s">
        <v>433</v>
      </c>
      <c r="AB234" s="6">
        <f t="shared" si="17"/>
        <v>0</v>
      </c>
      <c r="AC234" s="6">
        <f t="shared" si="20"/>
        <v>0</v>
      </c>
      <c r="AD234" s="6">
        <f t="shared" si="18"/>
        <v>0</v>
      </c>
      <c r="AF234" s="5" t="s">
        <v>1126</v>
      </c>
    </row>
    <row r="235" spans="2:32" ht="16" hidden="1" thickBot="1">
      <c r="B235" s="3"/>
      <c r="C235" s="3" t="s">
        <v>831</v>
      </c>
      <c r="D235" s="3" t="s">
        <v>210</v>
      </c>
      <c r="E235" s="3" t="s">
        <v>153</v>
      </c>
      <c r="F235" s="4">
        <v>3</v>
      </c>
      <c r="G235" s="4"/>
      <c r="H235" s="6">
        <v>19262.757300307541</v>
      </c>
      <c r="I235" s="6"/>
      <c r="J235" s="6"/>
      <c r="K235" s="6">
        <v>0</v>
      </c>
      <c r="L235" s="6"/>
      <c r="M235" s="6"/>
      <c r="N235" s="6"/>
      <c r="O235" s="6">
        <f t="shared" ref="O235:O249" si="23">SUM(H235,J235,K235,L235,M235,N235)</f>
        <v>19262.757300307541</v>
      </c>
      <c r="P235" s="3" t="s">
        <v>674</v>
      </c>
      <c r="Q235" s="5"/>
      <c r="R235" s="13"/>
      <c r="S235" s="52"/>
      <c r="T235" s="6"/>
      <c r="U235" s="6"/>
      <c r="W235" s="5" t="s">
        <v>433</v>
      </c>
      <c r="X235" s="6"/>
      <c r="Y235" s="5"/>
      <c r="Z235" s="5" t="s">
        <v>433</v>
      </c>
      <c r="AB235" s="6">
        <f t="shared" si="17"/>
        <v>0</v>
      </c>
      <c r="AC235" s="6">
        <f t="shared" si="20"/>
        <v>0</v>
      </c>
      <c r="AD235" s="6">
        <f t="shared" si="18"/>
        <v>0</v>
      </c>
      <c r="AF235" s="5"/>
    </row>
    <row r="236" spans="2:32" ht="16" hidden="1" thickBot="1">
      <c r="B236" s="3" t="s">
        <v>220</v>
      </c>
      <c r="C236" s="3" t="s">
        <v>831</v>
      </c>
      <c r="D236" s="3" t="s">
        <v>210</v>
      </c>
      <c r="E236" s="3" t="s">
        <v>153</v>
      </c>
      <c r="F236" s="4">
        <v>3</v>
      </c>
      <c r="G236" s="4">
        <v>0</v>
      </c>
      <c r="H236" s="6">
        <v>19262.757300307541</v>
      </c>
      <c r="I236" s="6">
        <v>0</v>
      </c>
      <c r="J236" s="6">
        <v>0</v>
      </c>
      <c r="K236" s="6">
        <v>-32.1</v>
      </c>
      <c r="L236" s="6">
        <v>0</v>
      </c>
      <c r="M236" s="6">
        <v>0</v>
      </c>
      <c r="N236" s="6">
        <v>0</v>
      </c>
      <c r="O236" s="6">
        <f t="shared" si="23"/>
        <v>19230.657300307543</v>
      </c>
      <c r="P236" s="3" t="s">
        <v>675</v>
      </c>
      <c r="Q236" s="5"/>
      <c r="R236" s="13"/>
      <c r="S236" s="52"/>
      <c r="T236" s="6"/>
      <c r="U236" s="6"/>
      <c r="W236" s="5" t="s">
        <v>433</v>
      </c>
      <c r="X236" s="6"/>
      <c r="Y236" s="5"/>
      <c r="Z236" s="5" t="s">
        <v>433</v>
      </c>
      <c r="AB236" s="6">
        <f t="shared" si="17"/>
        <v>0</v>
      </c>
      <c r="AC236" s="6">
        <f t="shared" si="20"/>
        <v>0</v>
      </c>
      <c r="AD236" s="6">
        <f t="shared" si="18"/>
        <v>32.099999999998545</v>
      </c>
      <c r="AF236" s="5"/>
    </row>
    <row r="237" spans="2:32" ht="16" hidden="1" thickBot="1">
      <c r="B237" s="3"/>
      <c r="C237" s="3" t="s">
        <v>851</v>
      </c>
      <c r="D237" s="3" t="s">
        <v>210</v>
      </c>
      <c r="E237" s="3" t="s">
        <v>1130</v>
      </c>
      <c r="F237" s="72">
        <v>2</v>
      </c>
      <c r="G237" s="72">
        <v>0</v>
      </c>
      <c r="H237" s="64">
        <v>12940.01</v>
      </c>
      <c r="I237" s="6"/>
      <c r="J237" s="6">
        <v>0</v>
      </c>
      <c r="K237" s="6">
        <v>0</v>
      </c>
      <c r="L237" s="6"/>
      <c r="M237" s="6">
        <v>0</v>
      </c>
      <c r="N237" s="6">
        <v>0</v>
      </c>
      <c r="O237" s="6">
        <f t="shared" si="23"/>
        <v>12940.01</v>
      </c>
      <c r="P237" s="3" t="s">
        <v>676</v>
      </c>
      <c r="Q237" s="5"/>
      <c r="R237" s="13"/>
      <c r="S237" s="52"/>
      <c r="T237" s="6"/>
      <c r="U237" s="6"/>
      <c r="W237" s="5"/>
      <c r="X237" s="6"/>
      <c r="Y237" s="5"/>
      <c r="Z237" s="5"/>
      <c r="AB237" s="6">
        <f t="shared" si="17"/>
        <v>0</v>
      </c>
      <c r="AC237" s="6">
        <f t="shared" si="20"/>
        <v>0</v>
      </c>
      <c r="AD237" s="6">
        <f t="shared" si="18"/>
        <v>0</v>
      </c>
      <c r="AF237" s="5"/>
    </row>
    <row r="238" spans="2:32" ht="16" hidden="1" thickBot="1">
      <c r="B238" s="3"/>
      <c r="C238" s="3" t="s">
        <v>831</v>
      </c>
      <c r="D238" s="3" t="s">
        <v>210</v>
      </c>
      <c r="E238" s="3" t="s">
        <v>153</v>
      </c>
      <c r="F238" s="4">
        <v>3</v>
      </c>
      <c r="G238" s="4">
        <v>0</v>
      </c>
      <c r="H238" s="6">
        <v>19262.757300307541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f t="shared" si="23"/>
        <v>19262.757300307541</v>
      </c>
      <c r="P238" s="3" t="s">
        <v>677</v>
      </c>
      <c r="Q238" s="5"/>
      <c r="R238" s="13"/>
      <c r="S238" s="52"/>
      <c r="T238" s="6"/>
      <c r="U238" s="6"/>
      <c r="W238" s="5"/>
      <c r="X238" s="6"/>
      <c r="Y238" s="5"/>
      <c r="Z238" s="5"/>
      <c r="AB238" s="6">
        <f t="shared" si="17"/>
        <v>0</v>
      </c>
      <c r="AC238" s="6">
        <f t="shared" si="20"/>
        <v>0</v>
      </c>
      <c r="AD238" s="6">
        <f t="shared" si="18"/>
        <v>0</v>
      </c>
      <c r="AF238" s="5"/>
    </row>
    <row r="239" spans="2:32" ht="16" hidden="1" thickBot="1">
      <c r="B239" s="3"/>
      <c r="C239" s="3" t="s">
        <v>831</v>
      </c>
      <c r="D239" s="3" t="s">
        <v>210</v>
      </c>
      <c r="E239" s="3"/>
      <c r="F239" s="4"/>
      <c r="G239" s="4"/>
      <c r="H239" s="6"/>
      <c r="I239" s="6"/>
      <c r="J239" s="6"/>
      <c r="K239" s="6"/>
      <c r="L239" s="6"/>
      <c r="M239" s="6"/>
      <c r="N239" s="6"/>
      <c r="O239" s="6">
        <f t="shared" si="23"/>
        <v>0</v>
      </c>
      <c r="P239" s="3" t="s">
        <v>531</v>
      </c>
      <c r="Q239" s="5"/>
      <c r="R239" s="13"/>
      <c r="S239" s="52"/>
      <c r="T239" s="6"/>
      <c r="U239" s="6"/>
      <c r="W239" s="5"/>
      <c r="X239" s="6"/>
      <c r="Y239" s="5"/>
      <c r="Z239" s="5"/>
      <c r="AB239" s="6">
        <f t="shared" si="17"/>
        <v>0</v>
      </c>
      <c r="AC239" s="6">
        <f t="shared" si="20"/>
        <v>0</v>
      </c>
      <c r="AD239" s="6">
        <f t="shared" si="18"/>
        <v>0</v>
      </c>
      <c r="AF239" s="5"/>
    </row>
    <row r="240" spans="2:32" ht="16" hidden="1" thickBot="1">
      <c r="B240" s="3"/>
      <c r="C240" s="3" t="s">
        <v>831</v>
      </c>
      <c r="D240" s="3" t="s">
        <v>210</v>
      </c>
      <c r="E240" s="3"/>
      <c r="F240" s="4"/>
      <c r="G240" s="4"/>
      <c r="H240" s="6"/>
      <c r="I240" s="6"/>
      <c r="J240" s="6"/>
      <c r="K240" s="6"/>
      <c r="L240" s="6"/>
      <c r="M240" s="6"/>
      <c r="N240" s="6"/>
      <c r="O240" s="6">
        <f t="shared" si="23"/>
        <v>0</v>
      </c>
      <c r="P240" s="3" t="s">
        <v>485</v>
      </c>
      <c r="Q240" s="5"/>
      <c r="R240" s="13"/>
      <c r="S240" s="52"/>
      <c r="T240" s="6"/>
      <c r="U240" s="6"/>
      <c r="W240" s="5"/>
      <c r="X240" s="6"/>
      <c r="Y240" s="5"/>
      <c r="Z240" s="5"/>
      <c r="AB240" s="6">
        <f t="shared" si="17"/>
        <v>0</v>
      </c>
      <c r="AC240" s="6">
        <f t="shared" si="20"/>
        <v>0</v>
      </c>
      <c r="AD240" s="6">
        <f t="shared" si="18"/>
        <v>0</v>
      </c>
      <c r="AF240" s="5"/>
    </row>
    <row r="241" spans="2:32" ht="16" hidden="1" thickBot="1">
      <c r="B241" s="3"/>
      <c r="C241" s="3" t="s">
        <v>831</v>
      </c>
      <c r="D241" s="3" t="s">
        <v>210</v>
      </c>
      <c r="E241" s="3"/>
      <c r="F241" s="4"/>
      <c r="G241" s="4"/>
      <c r="H241" s="6"/>
      <c r="I241" s="6"/>
      <c r="J241" s="6"/>
      <c r="K241" s="6"/>
      <c r="L241" s="6"/>
      <c r="M241" s="6"/>
      <c r="N241" s="6"/>
      <c r="O241" s="6">
        <f t="shared" si="23"/>
        <v>0</v>
      </c>
      <c r="P241" s="3" t="s">
        <v>509</v>
      </c>
      <c r="Q241" s="5"/>
      <c r="R241" s="13"/>
      <c r="S241" s="52"/>
      <c r="T241" s="6"/>
      <c r="U241" s="6"/>
      <c r="W241" s="5"/>
      <c r="X241" s="6"/>
      <c r="Y241" s="5"/>
      <c r="Z241" s="5"/>
      <c r="AB241" s="6">
        <f t="shared" si="17"/>
        <v>0</v>
      </c>
      <c r="AC241" s="6">
        <f t="shared" si="20"/>
        <v>0</v>
      </c>
      <c r="AD241" s="6">
        <f t="shared" si="18"/>
        <v>0</v>
      </c>
      <c r="AF241" s="5"/>
    </row>
    <row r="242" spans="2:32" ht="16" hidden="1" thickBot="1">
      <c r="B242" s="3"/>
      <c r="C242" s="3" t="s">
        <v>831</v>
      </c>
      <c r="D242" s="3" t="s">
        <v>210</v>
      </c>
      <c r="E242" s="3"/>
      <c r="F242" s="4"/>
      <c r="G242" s="4"/>
      <c r="H242" s="6"/>
      <c r="I242" s="6"/>
      <c r="J242" s="6"/>
      <c r="K242" s="6"/>
      <c r="L242" s="6"/>
      <c r="M242" s="6"/>
      <c r="N242" s="6"/>
      <c r="O242" s="6">
        <f t="shared" si="23"/>
        <v>0</v>
      </c>
      <c r="P242" s="3" t="s">
        <v>597</v>
      </c>
      <c r="Q242" s="5"/>
      <c r="R242" s="13"/>
      <c r="S242" s="52"/>
      <c r="T242" s="6"/>
      <c r="U242" s="6"/>
      <c r="W242" s="5"/>
      <c r="X242" s="6"/>
      <c r="Y242" s="5"/>
      <c r="Z242" s="5"/>
      <c r="AB242" s="6">
        <f t="shared" si="17"/>
        <v>0</v>
      </c>
      <c r="AC242" s="6">
        <f t="shared" si="20"/>
        <v>0</v>
      </c>
      <c r="AD242" s="6">
        <f t="shared" si="18"/>
        <v>0</v>
      </c>
      <c r="AF242" s="5"/>
    </row>
    <row r="243" spans="2:32" ht="16" hidden="1" thickBot="1">
      <c r="B243" s="3"/>
      <c r="C243" s="3" t="s">
        <v>831</v>
      </c>
      <c r="D243" s="3" t="s">
        <v>210</v>
      </c>
      <c r="E243" s="3"/>
      <c r="F243" s="4"/>
      <c r="G243" s="4"/>
      <c r="H243" s="6"/>
      <c r="I243" s="6"/>
      <c r="J243" s="6"/>
      <c r="K243" s="6"/>
      <c r="L243" s="6"/>
      <c r="M243" s="6"/>
      <c r="N243" s="6"/>
      <c r="O243" s="6">
        <f t="shared" si="23"/>
        <v>0</v>
      </c>
      <c r="P243" s="3" t="s">
        <v>15</v>
      </c>
      <c r="Q243" s="5"/>
      <c r="R243" s="13"/>
      <c r="S243" s="52"/>
      <c r="T243" s="6"/>
      <c r="U243" s="6"/>
      <c r="W243" s="5"/>
      <c r="X243" s="6"/>
      <c r="Y243" s="5"/>
      <c r="Z243" s="5"/>
      <c r="AB243" s="6">
        <f t="shared" si="17"/>
        <v>0</v>
      </c>
      <c r="AC243" s="6">
        <f t="shared" si="20"/>
        <v>0</v>
      </c>
      <c r="AD243" s="6">
        <f t="shared" si="18"/>
        <v>0</v>
      </c>
      <c r="AF243" s="5"/>
    </row>
    <row r="244" spans="2:32" ht="16" hidden="1" thickBot="1">
      <c r="B244" s="3"/>
      <c r="C244" s="3" t="s">
        <v>831</v>
      </c>
      <c r="D244" s="3" t="s">
        <v>210</v>
      </c>
      <c r="E244" s="3"/>
      <c r="F244" s="4"/>
      <c r="G244" s="4"/>
      <c r="H244" s="6"/>
      <c r="I244" s="6"/>
      <c r="J244" s="6"/>
      <c r="K244" s="6"/>
      <c r="L244" s="6"/>
      <c r="M244" s="6"/>
      <c r="N244" s="6"/>
      <c r="O244" s="6">
        <f t="shared" si="23"/>
        <v>0</v>
      </c>
      <c r="P244" s="3" t="s">
        <v>101</v>
      </c>
      <c r="Q244" s="5"/>
      <c r="R244" s="13"/>
      <c r="S244" s="52"/>
      <c r="T244" s="6"/>
      <c r="U244" s="6"/>
      <c r="W244" s="5"/>
      <c r="X244" s="6"/>
      <c r="Y244" s="5"/>
      <c r="Z244" s="5"/>
      <c r="AB244" s="6">
        <f t="shared" si="17"/>
        <v>0</v>
      </c>
      <c r="AC244" s="6">
        <f t="shared" si="20"/>
        <v>0</v>
      </c>
      <c r="AD244" s="6">
        <f t="shared" si="18"/>
        <v>0</v>
      </c>
      <c r="AF244" s="5"/>
    </row>
    <row r="245" spans="2:32" ht="16" hidden="1" thickBot="1">
      <c r="B245" s="3"/>
      <c r="C245" s="3" t="s">
        <v>833</v>
      </c>
      <c r="D245" s="3" t="s">
        <v>212</v>
      </c>
      <c r="E245" s="3" t="s">
        <v>1131</v>
      </c>
      <c r="F245" s="4"/>
      <c r="G245" s="4"/>
      <c r="H245" s="6"/>
      <c r="I245" s="6"/>
      <c r="J245" s="6"/>
      <c r="K245" s="6"/>
      <c r="L245" s="6"/>
      <c r="M245" s="6"/>
      <c r="N245" s="6"/>
      <c r="O245" s="6">
        <f t="shared" si="23"/>
        <v>0</v>
      </c>
      <c r="P245" s="3" t="s">
        <v>672</v>
      </c>
      <c r="Q245" s="5"/>
      <c r="R245" s="13"/>
      <c r="S245" s="52"/>
      <c r="T245" s="6"/>
      <c r="U245" s="6"/>
      <c r="W245" s="5" t="s">
        <v>220</v>
      </c>
      <c r="X245" s="6">
        <v>33630.78</v>
      </c>
      <c r="Y245" s="5"/>
      <c r="Z245" s="5" t="s">
        <v>220</v>
      </c>
      <c r="AB245" s="6">
        <f t="shared" si="17"/>
        <v>0</v>
      </c>
      <c r="AC245" s="6">
        <f t="shared" si="20"/>
        <v>0</v>
      </c>
      <c r="AD245" s="6">
        <f t="shared" si="18"/>
        <v>0</v>
      </c>
      <c r="AF245" s="5"/>
    </row>
    <row r="246" spans="2:32" ht="16" hidden="1" thickBot="1">
      <c r="B246" s="3"/>
      <c r="C246" s="3" t="s">
        <v>833</v>
      </c>
      <c r="D246" s="3" t="s">
        <v>212</v>
      </c>
      <c r="E246" s="3" t="s">
        <v>1131</v>
      </c>
      <c r="F246" s="4">
        <v>4</v>
      </c>
      <c r="G246" s="4"/>
      <c r="H246" s="6">
        <v>36738.222672473959</v>
      </c>
      <c r="I246" s="6"/>
      <c r="J246" s="6"/>
      <c r="K246" s="6"/>
      <c r="L246" s="6"/>
      <c r="M246" s="6"/>
      <c r="N246" s="6"/>
      <c r="O246" s="6">
        <f t="shared" si="23"/>
        <v>36738.222672473959</v>
      </c>
      <c r="P246" s="3" t="s">
        <v>673</v>
      </c>
      <c r="Q246" s="5"/>
      <c r="R246" s="13"/>
      <c r="S246" s="52"/>
      <c r="T246" s="6"/>
      <c r="U246" s="6"/>
      <c r="W246" s="5" t="s">
        <v>220</v>
      </c>
      <c r="X246" s="6">
        <v>36738.22</v>
      </c>
      <c r="Y246" s="5" t="s">
        <v>220</v>
      </c>
      <c r="Z246" s="5" t="s">
        <v>220</v>
      </c>
      <c r="AB246" s="6">
        <f t="shared" si="17"/>
        <v>0</v>
      </c>
      <c r="AC246" s="6">
        <f t="shared" si="20"/>
        <v>0</v>
      </c>
      <c r="AD246" s="6">
        <f t="shared" si="18"/>
        <v>0</v>
      </c>
      <c r="AF246" s="5"/>
    </row>
    <row r="247" spans="2:32" ht="16" hidden="1" thickBot="1">
      <c r="B247" s="3"/>
      <c r="C247" s="3" t="s">
        <v>833</v>
      </c>
      <c r="D247" s="3" t="s">
        <v>212</v>
      </c>
      <c r="E247" s="3" t="s">
        <v>1131</v>
      </c>
      <c r="F247" s="4">
        <v>4</v>
      </c>
      <c r="G247" s="4"/>
      <c r="H247" s="6">
        <v>36738.222672473959</v>
      </c>
      <c r="I247" s="6">
        <v>0</v>
      </c>
      <c r="J247" s="6">
        <v>0</v>
      </c>
      <c r="K247" s="6">
        <v>-61.23</v>
      </c>
      <c r="L247" s="6">
        <v>-61.23</v>
      </c>
      <c r="M247" s="6"/>
      <c r="N247" s="6"/>
      <c r="O247" s="6">
        <f t="shared" si="23"/>
        <v>36615.762672473953</v>
      </c>
      <c r="P247" s="3" t="s">
        <v>674</v>
      </c>
      <c r="Q247" s="5"/>
      <c r="R247" s="13"/>
      <c r="S247" s="52"/>
      <c r="T247" s="6"/>
      <c r="U247" s="6"/>
      <c r="W247" s="5" t="s">
        <v>220</v>
      </c>
      <c r="X247" s="6">
        <v>36615.760000000002</v>
      </c>
      <c r="Y247" s="5" t="s">
        <v>220</v>
      </c>
      <c r="Z247" s="5" t="s">
        <v>220</v>
      </c>
      <c r="AB247" s="6">
        <f t="shared" si="17"/>
        <v>0</v>
      </c>
      <c r="AC247" s="6">
        <f t="shared" si="20"/>
        <v>0</v>
      </c>
      <c r="AD247" s="6">
        <f t="shared" si="18"/>
        <v>122.4600000000064</v>
      </c>
      <c r="AF247" s="5"/>
    </row>
    <row r="248" spans="2:32" ht="16" hidden="1" thickBot="1">
      <c r="B248" s="3" t="s">
        <v>220</v>
      </c>
      <c r="C248" s="3" t="s">
        <v>833</v>
      </c>
      <c r="D248" s="3" t="s">
        <v>212</v>
      </c>
      <c r="E248" s="3" t="s">
        <v>1131</v>
      </c>
      <c r="F248" s="4">
        <v>4</v>
      </c>
      <c r="G248" s="4">
        <v>0</v>
      </c>
      <c r="H248" s="6">
        <v>36738.222672473959</v>
      </c>
      <c r="I248" s="6">
        <v>0</v>
      </c>
      <c r="J248" s="6">
        <v>0</v>
      </c>
      <c r="K248" s="6">
        <v>-520.46</v>
      </c>
      <c r="L248" s="6">
        <v>0</v>
      </c>
      <c r="M248" s="6">
        <v>0</v>
      </c>
      <c r="N248" s="6">
        <v>0</v>
      </c>
      <c r="O248" s="6">
        <f t="shared" si="23"/>
        <v>36217.76267247396</v>
      </c>
      <c r="P248" s="3" t="s">
        <v>675</v>
      </c>
      <c r="Q248" s="5"/>
      <c r="R248" s="13"/>
      <c r="S248" s="52"/>
      <c r="T248" s="6"/>
      <c r="U248" s="6"/>
      <c r="W248" s="5" t="s">
        <v>220</v>
      </c>
      <c r="X248" s="6">
        <v>36217.760000000002</v>
      </c>
      <c r="Y248" s="5" t="s">
        <v>220</v>
      </c>
      <c r="Z248" s="5" t="s">
        <v>220</v>
      </c>
      <c r="AB248" s="6">
        <f t="shared" si="17"/>
        <v>0</v>
      </c>
      <c r="AC248" s="6">
        <f t="shared" si="20"/>
        <v>0</v>
      </c>
      <c r="AD248" s="6">
        <f t="shared" si="18"/>
        <v>520.45999999999913</v>
      </c>
      <c r="AF248" s="5"/>
    </row>
    <row r="249" spans="2:32" ht="16" hidden="1" thickBot="1">
      <c r="B249" s="3" t="s">
        <v>220</v>
      </c>
      <c r="C249" s="3" t="s">
        <v>770</v>
      </c>
      <c r="D249" s="3" t="s">
        <v>213</v>
      </c>
      <c r="E249" s="3" t="s">
        <v>160</v>
      </c>
      <c r="F249" s="4">
        <v>2</v>
      </c>
      <c r="G249" s="4">
        <v>0</v>
      </c>
      <c r="H249" s="6">
        <v>10551.92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f t="shared" si="23"/>
        <v>10551.92</v>
      </c>
      <c r="P249" s="3" t="s">
        <v>676</v>
      </c>
      <c r="Q249" s="5"/>
      <c r="R249" s="13"/>
      <c r="S249" s="42"/>
      <c r="T249" s="6">
        <v>974.4</v>
      </c>
      <c r="U249" s="6">
        <v>657.8</v>
      </c>
      <c r="W249" s="5"/>
      <c r="X249" s="6"/>
      <c r="Y249" s="5"/>
      <c r="Z249" s="5"/>
      <c r="AB249" s="6">
        <f t="shared" si="17"/>
        <v>0</v>
      </c>
      <c r="AC249" s="6">
        <f t="shared" si="20"/>
        <v>-316.60000000000002</v>
      </c>
      <c r="AD249" s="6">
        <f t="shared" si="18"/>
        <v>0</v>
      </c>
      <c r="AF249" s="5"/>
    </row>
    <row r="250" spans="2:32" ht="16" thickBot="1">
      <c r="B250" s="3"/>
      <c r="C250" s="3" t="s">
        <v>833</v>
      </c>
      <c r="D250" s="3" t="s">
        <v>212</v>
      </c>
      <c r="E250" s="3" t="s">
        <v>1131</v>
      </c>
      <c r="F250" s="4">
        <v>4</v>
      </c>
      <c r="G250" s="4">
        <v>0</v>
      </c>
      <c r="H250" s="6">
        <v>36738.222672473959</v>
      </c>
      <c r="I250" s="6">
        <v>0</v>
      </c>
      <c r="J250" s="6">
        <v>0</v>
      </c>
      <c r="K250" s="6">
        <v>-428.61</v>
      </c>
      <c r="L250" s="6">
        <v>0</v>
      </c>
      <c r="M250" s="6">
        <v>0</v>
      </c>
      <c r="N250" s="6">
        <v>0</v>
      </c>
      <c r="O250" s="6">
        <f t="shared" ref="O250:O283" si="24">SUM(H250,J250,K250,L250,M250,N250)</f>
        <v>36309.612672473959</v>
      </c>
      <c r="P250" s="3" t="s">
        <v>677</v>
      </c>
      <c r="Q250" s="5"/>
      <c r="R250" s="13"/>
      <c r="S250" s="52"/>
      <c r="T250" s="6"/>
      <c r="U250" s="6"/>
      <c r="W250" s="5"/>
      <c r="X250" s="6"/>
      <c r="Y250" s="5"/>
      <c r="Z250" s="5"/>
      <c r="AB250" s="6">
        <f t="shared" ref="AB250:AB281" si="25">I250-J250</f>
        <v>0</v>
      </c>
      <c r="AC250" s="6">
        <f t="shared" ref="AC250:AC281" si="26">U250-T250</f>
        <v>0</v>
      </c>
      <c r="AD250" s="6">
        <f t="shared" ref="AD250:AD281" si="27">H250-O250</f>
        <v>428.61000000000058</v>
      </c>
      <c r="AF250" s="5"/>
    </row>
    <row r="251" spans="2:32" ht="16" hidden="1" thickBot="1">
      <c r="B251" s="3"/>
      <c r="C251" s="3" t="s">
        <v>833</v>
      </c>
      <c r="D251" s="3" t="s">
        <v>212</v>
      </c>
      <c r="E251" s="3"/>
      <c r="F251" s="4"/>
      <c r="G251" s="4"/>
      <c r="H251" s="6"/>
      <c r="I251" s="6"/>
      <c r="J251" s="6"/>
      <c r="K251" s="6"/>
      <c r="L251" s="6"/>
      <c r="M251" s="6"/>
      <c r="N251" s="6"/>
      <c r="O251" s="6">
        <f t="shared" si="24"/>
        <v>0</v>
      </c>
      <c r="P251" s="3" t="s">
        <v>531</v>
      </c>
      <c r="Q251" s="5"/>
      <c r="R251" s="13"/>
      <c r="S251" s="52"/>
      <c r="T251" s="6"/>
      <c r="U251" s="6"/>
      <c r="W251" s="5"/>
      <c r="X251" s="6"/>
      <c r="Y251" s="5"/>
      <c r="Z251" s="5"/>
      <c r="AB251" s="6">
        <f t="shared" si="25"/>
        <v>0</v>
      </c>
      <c r="AC251" s="6">
        <f t="shared" si="26"/>
        <v>0</v>
      </c>
      <c r="AD251" s="6">
        <f t="shared" si="27"/>
        <v>0</v>
      </c>
      <c r="AF251" s="5"/>
    </row>
    <row r="252" spans="2:32" ht="16" hidden="1" thickBot="1">
      <c r="B252" s="3"/>
      <c r="C252" s="3" t="s">
        <v>833</v>
      </c>
      <c r="D252" s="3" t="s">
        <v>212</v>
      </c>
      <c r="E252" s="3"/>
      <c r="F252" s="4"/>
      <c r="G252" s="4"/>
      <c r="H252" s="6"/>
      <c r="I252" s="6"/>
      <c r="J252" s="6"/>
      <c r="K252" s="6"/>
      <c r="L252" s="6"/>
      <c r="M252" s="6"/>
      <c r="N252" s="6"/>
      <c r="O252" s="6">
        <f t="shared" si="24"/>
        <v>0</v>
      </c>
      <c r="P252" s="3" t="s">
        <v>485</v>
      </c>
      <c r="Q252" s="5"/>
      <c r="R252" s="13"/>
      <c r="S252" s="52"/>
      <c r="T252" s="6"/>
      <c r="U252" s="6"/>
      <c r="W252" s="5"/>
      <c r="X252" s="6"/>
      <c r="Y252" s="5"/>
      <c r="Z252" s="5"/>
      <c r="AB252" s="6">
        <f t="shared" si="25"/>
        <v>0</v>
      </c>
      <c r="AC252" s="6">
        <f t="shared" si="26"/>
        <v>0</v>
      </c>
      <c r="AD252" s="6">
        <f t="shared" si="27"/>
        <v>0</v>
      </c>
      <c r="AF252" s="5"/>
    </row>
    <row r="253" spans="2:32" ht="16" hidden="1" thickBot="1">
      <c r="B253" s="3"/>
      <c r="C253" s="3" t="s">
        <v>833</v>
      </c>
      <c r="D253" s="3" t="s">
        <v>212</v>
      </c>
      <c r="E253" s="3"/>
      <c r="F253" s="4"/>
      <c r="G253" s="4"/>
      <c r="H253" s="6"/>
      <c r="I253" s="6"/>
      <c r="J253" s="6"/>
      <c r="K253" s="6"/>
      <c r="L253" s="6"/>
      <c r="M253" s="6"/>
      <c r="N253" s="6"/>
      <c r="O253" s="6">
        <f t="shared" si="24"/>
        <v>0</v>
      </c>
      <c r="P253" s="3" t="s">
        <v>509</v>
      </c>
      <c r="Q253" s="5"/>
      <c r="R253" s="13"/>
      <c r="S253" s="52"/>
      <c r="T253" s="6"/>
      <c r="U253" s="6"/>
      <c r="W253" s="5"/>
      <c r="X253" s="6"/>
      <c r="Y253" s="5"/>
      <c r="Z253" s="5"/>
      <c r="AB253" s="6">
        <f t="shared" si="25"/>
        <v>0</v>
      </c>
      <c r="AC253" s="6">
        <f t="shared" si="26"/>
        <v>0</v>
      </c>
      <c r="AD253" s="6">
        <f t="shared" si="27"/>
        <v>0</v>
      </c>
      <c r="AF253" s="5"/>
    </row>
    <row r="254" spans="2:32" ht="16" hidden="1" thickBot="1">
      <c r="B254" s="3"/>
      <c r="C254" s="3" t="s">
        <v>833</v>
      </c>
      <c r="D254" s="3" t="s">
        <v>212</v>
      </c>
      <c r="E254" s="3"/>
      <c r="F254" s="4"/>
      <c r="G254" s="4"/>
      <c r="H254" s="6"/>
      <c r="I254" s="6"/>
      <c r="J254" s="6"/>
      <c r="K254" s="6"/>
      <c r="L254" s="6"/>
      <c r="M254" s="6"/>
      <c r="N254" s="6"/>
      <c r="O254" s="6">
        <f t="shared" si="24"/>
        <v>0</v>
      </c>
      <c r="P254" s="3" t="s">
        <v>597</v>
      </c>
      <c r="Q254" s="5"/>
      <c r="R254" s="13"/>
      <c r="S254" s="52"/>
      <c r="T254" s="6"/>
      <c r="U254" s="6"/>
      <c r="W254" s="5"/>
      <c r="X254" s="6"/>
      <c r="Y254" s="5"/>
      <c r="Z254" s="5"/>
      <c r="AB254" s="6">
        <f t="shared" si="25"/>
        <v>0</v>
      </c>
      <c r="AC254" s="6">
        <f t="shared" si="26"/>
        <v>0</v>
      </c>
      <c r="AD254" s="6">
        <f t="shared" si="27"/>
        <v>0</v>
      </c>
      <c r="AF254" s="5"/>
    </row>
    <row r="255" spans="2:32" ht="16" hidden="1" thickBot="1">
      <c r="B255" s="3"/>
      <c r="C255" s="3" t="s">
        <v>833</v>
      </c>
      <c r="D255" s="3" t="s">
        <v>212</v>
      </c>
      <c r="E255" s="3"/>
      <c r="F255" s="4"/>
      <c r="G255" s="4"/>
      <c r="H255" s="6"/>
      <c r="I255" s="6"/>
      <c r="J255" s="6"/>
      <c r="K255" s="6"/>
      <c r="L255" s="6"/>
      <c r="M255" s="6"/>
      <c r="N255" s="6"/>
      <c r="O255" s="6">
        <f t="shared" si="24"/>
        <v>0</v>
      </c>
      <c r="P255" s="3" t="s">
        <v>15</v>
      </c>
      <c r="Q255" s="5"/>
      <c r="R255" s="13"/>
      <c r="S255" s="52"/>
      <c r="T255" s="6"/>
      <c r="U255" s="6"/>
      <c r="W255" s="5"/>
      <c r="X255" s="6"/>
      <c r="Y255" s="5"/>
      <c r="Z255" s="5"/>
      <c r="AB255" s="6">
        <f t="shared" si="25"/>
        <v>0</v>
      </c>
      <c r="AC255" s="6">
        <f t="shared" si="26"/>
        <v>0</v>
      </c>
      <c r="AD255" s="6">
        <f t="shared" si="27"/>
        <v>0</v>
      </c>
      <c r="AF255" s="5"/>
    </row>
    <row r="256" spans="2:32" ht="16" hidden="1" thickBot="1">
      <c r="B256" s="3"/>
      <c r="C256" s="3" t="s">
        <v>833</v>
      </c>
      <c r="D256" s="3" t="s">
        <v>212</v>
      </c>
      <c r="E256" s="3"/>
      <c r="F256" s="4"/>
      <c r="G256" s="4"/>
      <c r="H256" s="6"/>
      <c r="I256" s="6"/>
      <c r="J256" s="6"/>
      <c r="K256" s="6"/>
      <c r="L256" s="6"/>
      <c r="M256" s="6"/>
      <c r="N256" s="6"/>
      <c r="O256" s="6">
        <f t="shared" si="24"/>
        <v>0</v>
      </c>
      <c r="P256" s="3" t="s">
        <v>101</v>
      </c>
      <c r="Q256" s="5"/>
      <c r="R256" s="13"/>
      <c r="S256" s="52"/>
      <c r="T256" s="6"/>
      <c r="U256" s="6"/>
      <c r="W256" s="5"/>
      <c r="X256" s="6"/>
      <c r="Y256" s="5"/>
      <c r="Z256" s="5"/>
      <c r="AB256" s="6">
        <f t="shared" si="25"/>
        <v>0</v>
      </c>
      <c r="AC256" s="6">
        <f t="shared" si="26"/>
        <v>0</v>
      </c>
      <c r="AD256" s="6">
        <f t="shared" si="27"/>
        <v>0</v>
      </c>
      <c r="AF256" s="5"/>
    </row>
    <row r="257" spans="2:32" ht="16" hidden="1" thickBot="1">
      <c r="B257" s="3"/>
      <c r="C257" s="3" t="s">
        <v>833</v>
      </c>
      <c r="D257" s="3" t="s">
        <v>213</v>
      </c>
      <c r="E257" s="3" t="s">
        <v>164</v>
      </c>
      <c r="F257" s="4"/>
      <c r="G257" s="4"/>
      <c r="H257" s="6"/>
      <c r="I257" s="6"/>
      <c r="J257" s="6"/>
      <c r="K257" s="6"/>
      <c r="L257" s="6"/>
      <c r="M257" s="6"/>
      <c r="N257" s="6"/>
      <c r="O257" s="6">
        <f t="shared" si="24"/>
        <v>0</v>
      </c>
      <c r="P257" s="3" t="s">
        <v>672</v>
      </c>
      <c r="Q257" s="5"/>
      <c r="R257" s="13"/>
      <c r="S257" s="52"/>
      <c r="T257" s="6"/>
      <c r="U257" s="6"/>
      <c r="W257" s="5"/>
      <c r="X257" s="6"/>
      <c r="Y257" s="5"/>
      <c r="Z257" s="5"/>
      <c r="AB257" s="6">
        <f t="shared" si="25"/>
        <v>0</v>
      </c>
      <c r="AC257" s="6">
        <f t="shared" si="26"/>
        <v>0</v>
      </c>
      <c r="AD257" s="6">
        <f t="shared" si="27"/>
        <v>0</v>
      </c>
      <c r="AF257" s="5"/>
    </row>
    <row r="258" spans="2:32" ht="16" hidden="1" thickBot="1">
      <c r="B258" s="3"/>
      <c r="C258" s="3" t="s">
        <v>833</v>
      </c>
      <c r="D258" s="3" t="s">
        <v>213</v>
      </c>
      <c r="E258" s="3" t="s">
        <v>164</v>
      </c>
      <c r="F258" s="4"/>
      <c r="G258" s="4"/>
      <c r="H258" s="6"/>
      <c r="I258" s="6"/>
      <c r="J258" s="6"/>
      <c r="K258" s="6"/>
      <c r="L258" s="6"/>
      <c r="M258" s="6"/>
      <c r="N258" s="6"/>
      <c r="O258" s="6">
        <f t="shared" si="24"/>
        <v>0</v>
      </c>
      <c r="P258" s="3" t="s">
        <v>673</v>
      </c>
      <c r="Q258" s="5"/>
      <c r="R258" s="13"/>
      <c r="S258" s="52"/>
      <c r="T258" s="6"/>
      <c r="U258" s="6"/>
      <c r="W258" s="5"/>
      <c r="X258" s="6"/>
      <c r="Y258" s="5"/>
      <c r="Z258" s="5"/>
      <c r="AB258" s="6">
        <f t="shared" si="25"/>
        <v>0</v>
      </c>
      <c r="AC258" s="6">
        <f t="shared" si="26"/>
        <v>0</v>
      </c>
      <c r="AD258" s="6">
        <f t="shared" si="27"/>
        <v>0</v>
      </c>
      <c r="AF258" s="5"/>
    </row>
    <row r="259" spans="2:32" ht="16" hidden="1" thickBot="1">
      <c r="B259" s="3"/>
      <c r="C259" s="3" t="s">
        <v>833</v>
      </c>
      <c r="D259" s="3" t="s">
        <v>213</v>
      </c>
      <c r="E259" s="3" t="s">
        <v>164</v>
      </c>
      <c r="F259" s="4"/>
      <c r="G259" s="4"/>
      <c r="H259" s="6"/>
      <c r="I259" s="6"/>
      <c r="J259" s="6"/>
      <c r="K259" s="6"/>
      <c r="L259" s="6"/>
      <c r="M259" s="6"/>
      <c r="N259" s="6"/>
      <c r="O259" s="6">
        <f t="shared" si="24"/>
        <v>0</v>
      </c>
      <c r="P259" s="3" t="s">
        <v>674</v>
      </c>
      <c r="Q259" s="5"/>
      <c r="R259" s="13"/>
      <c r="S259" s="52"/>
      <c r="T259" s="6"/>
      <c r="U259" s="6"/>
      <c r="W259" s="5"/>
      <c r="X259" s="6"/>
      <c r="Y259" s="5"/>
      <c r="Z259" s="5"/>
      <c r="AB259" s="6">
        <f t="shared" si="25"/>
        <v>0</v>
      </c>
      <c r="AC259" s="6">
        <f t="shared" si="26"/>
        <v>0</v>
      </c>
      <c r="AD259" s="6">
        <f t="shared" si="27"/>
        <v>0</v>
      </c>
      <c r="AF259" s="5"/>
    </row>
    <row r="260" spans="2:32" ht="16" hidden="1" thickBot="1">
      <c r="B260" s="3" t="s">
        <v>220</v>
      </c>
      <c r="C260" s="3" t="s">
        <v>833</v>
      </c>
      <c r="D260" s="3" t="s">
        <v>213</v>
      </c>
      <c r="E260" s="3" t="s">
        <v>164</v>
      </c>
      <c r="F260" s="4">
        <v>3</v>
      </c>
      <c r="G260" s="4">
        <v>0</v>
      </c>
      <c r="H260" s="6">
        <v>10955.62</v>
      </c>
      <c r="I260" s="6">
        <v>0</v>
      </c>
      <c r="J260" s="6">
        <v>0</v>
      </c>
      <c r="K260" s="6">
        <v>-45.65</v>
      </c>
      <c r="L260" s="6">
        <v>0</v>
      </c>
      <c r="M260" s="6">
        <v>0</v>
      </c>
      <c r="N260" s="6">
        <v>0</v>
      </c>
      <c r="O260" s="6">
        <f t="shared" si="24"/>
        <v>10909.970000000001</v>
      </c>
      <c r="P260" s="3" t="s">
        <v>675</v>
      </c>
      <c r="Q260" s="5"/>
      <c r="R260" s="13"/>
      <c r="S260" s="52"/>
      <c r="T260" s="6"/>
      <c r="U260" s="6"/>
      <c r="W260" s="5"/>
      <c r="X260" s="6"/>
      <c r="Y260" s="5"/>
      <c r="Z260" s="5"/>
      <c r="AB260" s="6">
        <f t="shared" si="25"/>
        <v>0</v>
      </c>
      <c r="AC260" s="6">
        <f t="shared" si="26"/>
        <v>0</v>
      </c>
      <c r="AD260" s="6">
        <f t="shared" si="27"/>
        <v>45.649999999999636</v>
      </c>
      <c r="AF260" s="5"/>
    </row>
    <row r="261" spans="2:32" ht="16" hidden="1" thickBot="1">
      <c r="B261" s="3"/>
      <c r="C261" s="3" t="s">
        <v>833</v>
      </c>
      <c r="D261" s="3" t="s">
        <v>213</v>
      </c>
      <c r="E261" s="3" t="s">
        <v>164</v>
      </c>
      <c r="F261" s="4">
        <v>3</v>
      </c>
      <c r="G261" s="4">
        <v>0</v>
      </c>
      <c r="H261" s="6">
        <v>10955.62</v>
      </c>
      <c r="I261" s="6">
        <v>0</v>
      </c>
      <c r="J261" s="6">
        <v>0</v>
      </c>
      <c r="K261" s="6">
        <v>-45.65</v>
      </c>
      <c r="L261" s="6">
        <v>0</v>
      </c>
      <c r="M261" s="6">
        <v>0</v>
      </c>
      <c r="N261" s="6">
        <v>0</v>
      </c>
      <c r="O261" s="6">
        <f t="shared" si="24"/>
        <v>10909.970000000001</v>
      </c>
      <c r="P261" s="3" t="s">
        <v>676</v>
      </c>
      <c r="Q261" s="5"/>
      <c r="R261" s="13"/>
      <c r="S261" s="52"/>
      <c r="T261" s="6"/>
      <c r="U261" s="6"/>
      <c r="W261" s="5"/>
      <c r="X261" s="6"/>
      <c r="Y261" s="5"/>
      <c r="Z261" s="5"/>
      <c r="AB261" s="6">
        <f t="shared" si="25"/>
        <v>0</v>
      </c>
      <c r="AC261" s="6">
        <f t="shared" si="26"/>
        <v>0</v>
      </c>
      <c r="AD261" s="6">
        <f t="shared" si="27"/>
        <v>45.649999999999636</v>
      </c>
      <c r="AF261" s="5"/>
    </row>
    <row r="262" spans="2:32" ht="16" thickBot="1">
      <c r="B262" s="3"/>
      <c r="C262" s="3" t="s">
        <v>833</v>
      </c>
      <c r="D262" s="3" t="s">
        <v>88</v>
      </c>
      <c r="E262" s="3" t="s">
        <v>197</v>
      </c>
      <c r="F262" s="4">
        <v>21</v>
      </c>
      <c r="G262" s="4">
        <v>0</v>
      </c>
      <c r="H262" s="6">
        <v>122258.07734661105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f t="shared" si="24"/>
        <v>122258.07734661105</v>
      </c>
      <c r="P262" s="3" t="s">
        <v>677</v>
      </c>
      <c r="Q262" s="5"/>
      <c r="R262" s="13"/>
      <c r="S262" s="52"/>
      <c r="T262" s="6"/>
      <c r="U262" s="6"/>
      <c r="W262" s="5"/>
      <c r="X262" s="6"/>
      <c r="Y262" s="5"/>
      <c r="Z262" s="5"/>
      <c r="AB262" s="6">
        <f t="shared" si="25"/>
        <v>0</v>
      </c>
      <c r="AC262" s="6">
        <f t="shared" si="26"/>
        <v>0</v>
      </c>
      <c r="AD262" s="6">
        <f t="shared" si="27"/>
        <v>0</v>
      </c>
      <c r="AF262" s="5"/>
    </row>
    <row r="263" spans="2:32" ht="16" hidden="1" thickBot="1">
      <c r="B263" s="3"/>
      <c r="C263" s="3" t="s">
        <v>833</v>
      </c>
      <c r="D263" s="3" t="s">
        <v>213</v>
      </c>
      <c r="E263" s="3"/>
      <c r="F263" s="4"/>
      <c r="G263" s="4"/>
      <c r="H263" s="6"/>
      <c r="I263" s="6"/>
      <c r="J263" s="6"/>
      <c r="K263" s="6"/>
      <c r="L263" s="6"/>
      <c r="M263" s="6"/>
      <c r="N263" s="6"/>
      <c r="O263" s="6">
        <f t="shared" si="24"/>
        <v>0</v>
      </c>
      <c r="P263" s="3" t="s">
        <v>531</v>
      </c>
      <c r="Q263" s="5"/>
      <c r="R263" s="13"/>
      <c r="S263" s="52"/>
      <c r="T263" s="6"/>
      <c r="U263" s="6"/>
      <c r="W263" s="5"/>
      <c r="X263" s="6"/>
      <c r="Y263" s="5"/>
      <c r="Z263" s="5"/>
      <c r="AB263" s="6">
        <f t="shared" si="25"/>
        <v>0</v>
      </c>
      <c r="AC263" s="6">
        <f t="shared" si="26"/>
        <v>0</v>
      </c>
      <c r="AD263" s="6">
        <f t="shared" si="27"/>
        <v>0</v>
      </c>
      <c r="AF263" s="5"/>
    </row>
    <row r="264" spans="2:32" ht="16" hidden="1" thickBot="1">
      <c r="B264" s="3"/>
      <c r="C264" s="3" t="s">
        <v>833</v>
      </c>
      <c r="D264" s="3" t="s">
        <v>213</v>
      </c>
      <c r="E264" s="3"/>
      <c r="F264" s="4"/>
      <c r="G264" s="4"/>
      <c r="H264" s="6"/>
      <c r="I264" s="6"/>
      <c r="J264" s="6"/>
      <c r="K264" s="6"/>
      <c r="L264" s="6"/>
      <c r="M264" s="6"/>
      <c r="N264" s="6"/>
      <c r="O264" s="6">
        <f t="shared" si="24"/>
        <v>0</v>
      </c>
      <c r="P264" s="3" t="s">
        <v>485</v>
      </c>
      <c r="Q264" s="5"/>
      <c r="R264" s="13"/>
      <c r="S264" s="52"/>
      <c r="T264" s="6"/>
      <c r="U264" s="6"/>
      <c r="W264" s="5"/>
      <c r="X264" s="6"/>
      <c r="Y264" s="5"/>
      <c r="Z264" s="5"/>
      <c r="AB264" s="6">
        <f t="shared" si="25"/>
        <v>0</v>
      </c>
      <c r="AC264" s="6">
        <f t="shared" si="26"/>
        <v>0</v>
      </c>
      <c r="AD264" s="6">
        <f t="shared" si="27"/>
        <v>0</v>
      </c>
      <c r="AF264" s="5"/>
    </row>
    <row r="265" spans="2:32" ht="16" hidden="1" thickBot="1">
      <c r="B265" s="3"/>
      <c r="C265" s="3" t="s">
        <v>833</v>
      </c>
      <c r="D265" s="3" t="s">
        <v>213</v>
      </c>
      <c r="E265" s="3"/>
      <c r="F265" s="4"/>
      <c r="G265" s="4"/>
      <c r="H265" s="6"/>
      <c r="I265" s="6"/>
      <c r="J265" s="6"/>
      <c r="K265" s="6"/>
      <c r="L265" s="6"/>
      <c r="M265" s="6"/>
      <c r="N265" s="6"/>
      <c r="O265" s="6">
        <f t="shared" si="24"/>
        <v>0</v>
      </c>
      <c r="P265" s="3" t="s">
        <v>509</v>
      </c>
      <c r="Q265" s="5"/>
      <c r="R265" s="13"/>
      <c r="S265" s="52"/>
      <c r="T265" s="6"/>
      <c r="U265" s="6"/>
      <c r="W265" s="5"/>
      <c r="X265" s="6"/>
      <c r="Y265" s="5"/>
      <c r="Z265" s="5"/>
      <c r="AB265" s="6">
        <f t="shared" si="25"/>
        <v>0</v>
      </c>
      <c r="AC265" s="6">
        <f t="shared" si="26"/>
        <v>0</v>
      </c>
      <c r="AD265" s="6">
        <f t="shared" si="27"/>
        <v>0</v>
      </c>
      <c r="AF265" s="5"/>
    </row>
    <row r="266" spans="2:32" ht="16" hidden="1" thickBot="1">
      <c r="B266" s="3"/>
      <c r="C266" s="3" t="s">
        <v>833</v>
      </c>
      <c r="D266" s="3" t="s">
        <v>213</v>
      </c>
      <c r="E266" s="3"/>
      <c r="F266" s="4"/>
      <c r="G266" s="4"/>
      <c r="H266" s="6"/>
      <c r="I266" s="6"/>
      <c r="J266" s="6"/>
      <c r="K266" s="6"/>
      <c r="L266" s="6"/>
      <c r="M266" s="6"/>
      <c r="N266" s="6"/>
      <c r="O266" s="6">
        <f t="shared" si="24"/>
        <v>0</v>
      </c>
      <c r="P266" s="3" t="s">
        <v>597</v>
      </c>
      <c r="Q266" s="5"/>
      <c r="R266" s="13"/>
      <c r="S266" s="52"/>
      <c r="T266" s="6"/>
      <c r="U266" s="6"/>
      <c r="W266" s="5"/>
      <c r="X266" s="6"/>
      <c r="Y266" s="5"/>
      <c r="Z266" s="5"/>
      <c r="AB266" s="6">
        <f t="shared" si="25"/>
        <v>0</v>
      </c>
      <c r="AC266" s="6">
        <f t="shared" si="26"/>
        <v>0</v>
      </c>
      <c r="AD266" s="6">
        <f t="shared" si="27"/>
        <v>0</v>
      </c>
      <c r="AF266" s="5"/>
    </row>
    <row r="267" spans="2:32" ht="16" hidden="1" thickBot="1">
      <c r="B267" s="3"/>
      <c r="C267" s="3" t="s">
        <v>833</v>
      </c>
      <c r="D267" s="3" t="s">
        <v>213</v>
      </c>
      <c r="E267" s="3"/>
      <c r="F267" s="4"/>
      <c r="G267" s="4"/>
      <c r="H267" s="6"/>
      <c r="I267" s="6"/>
      <c r="J267" s="6"/>
      <c r="K267" s="6"/>
      <c r="L267" s="6"/>
      <c r="M267" s="6"/>
      <c r="N267" s="6"/>
      <c r="O267" s="6">
        <f t="shared" si="24"/>
        <v>0</v>
      </c>
      <c r="P267" s="3" t="s">
        <v>15</v>
      </c>
      <c r="Q267" s="5"/>
      <c r="R267" s="13"/>
      <c r="S267" s="52"/>
      <c r="T267" s="6"/>
      <c r="U267" s="6"/>
      <c r="W267" s="5"/>
      <c r="X267" s="6"/>
      <c r="Y267" s="5"/>
      <c r="Z267" s="5"/>
      <c r="AB267" s="6">
        <f t="shared" si="25"/>
        <v>0</v>
      </c>
      <c r="AC267" s="6">
        <f t="shared" si="26"/>
        <v>0</v>
      </c>
      <c r="AD267" s="6">
        <f t="shared" si="27"/>
        <v>0</v>
      </c>
      <c r="AF267" s="5"/>
    </row>
    <row r="268" spans="2:32" ht="16" hidden="1" thickBot="1">
      <c r="B268" s="3"/>
      <c r="C268" s="3" t="s">
        <v>833</v>
      </c>
      <c r="D268" s="3" t="s">
        <v>213</v>
      </c>
      <c r="E268" s="3"/>
      <c r="F268" s="4"/>
      <c r="G268" s="4"/>
      <c r="H268" s="6"/>
      <c r="I268" s="6"/>
      <c r="J268" s="6"/>
      <c r="K268" s="6"/>
      <c r="L268" s="6"/>
      <c r="M268" s="6"/>
      <c r="N268" s="6"/>
      <c r="O268" s="6">
        <f t="shared" si="24"/>
        <v>0</v>
      </c>
      <c r="P268" s="3" t="s">
        <v>101</v>
      </c>
      <c r="Q268" s="5"/>
      <c r="R268" s="13"/>
      <c r="S268" s="52"/>
      <c r="T268" s="6"/>
      <c r="U268" s="6"/>
      <c r="W268" s="5"/>
      <c r="X268" s="6"/>
      <c r="Y268" s="5"/>
      <c r="Z268" s="5"/>
      <c r="AB268" s="6">
        <f t="shared" si="25"/>
        <v>0</v>
      </c>
      <c r="AC268" s="6">
        <f t="shared" si="26"/>
        <v>0</v>
      </c>
      <c r="AD268" s="6">
        <f t="shared" si="27"/>
        <v>0</v>
      </c>
      <c r="AF268" s="5"/>
    </row>
    <row r="269" spans="2:32" ht="16" hidden="1" thickBot="1">
      <c r="B269" s="3"/>
      <c r="C269" s="3" t="s">
        <v>833</v>
      </c>
      <c r="D269" s="3" t="s">
        <v>88</v>
      </c>
      <c r="E269" s="3" t="s">
        <v>153</v>
      </c>
      <c r="F269" s="4">
        <v>21</v>
      </c>
      <c r="G269" s="4"/>
      <c r="H269" s="6">
        <f>117814.077224673/30*21</f>
        <v>82469.854057271106</v>
      </c>
      <c r="I269" s="6"/>
      <c r="J269" s="6">
        <v>-14361.02</v>
      </c>
      <c r="K269" s="6">
        <v>-1390.7418</v>
      </c>
      <c r="L269" s="6">
        <v>-17189.7418</v>
      </c>
      <c r="M269" s="6"/>
      <c r="N269" s="6"/>
      <c r="O269" s="6">
        <f t="shared" si="24"/>
        <v>49528.350457271095</v>
      </c>
      <c r="P269" s="3" t="s">
        <v>673</v>
      </c>
      <c r="Q269" s="5" t="s">
        <v>1117</v>
      </c>
      <c r="R269" s="13" t="s">
        <v>1118</v>
      </c>
      <c r="S269" s="52"/>
      <c r="T269" s="6">
        <v>50940.97</v>
      </c>
      <c r="U269" s="6">
        <f>3407.85+48070.87</f>
        <v>51478.720000000001</v>
      </c>
      <c r="W269" s="5" t="s">
        <v>433</v>
      </c>
      <c r="X269" s="6"/>
      <c r="Y269" s="5"/>
      <c r="Z269" s="5" t="s">
        <v>220</v>
      </c>
      <c r="AB269" s="6">
        <f t="shared" si="25"/>
        <v>14361.02</v>
      </c>
      <c r="AC269" s="6">
        <f t="shared" si="26"/>
        <v>537.75</v>
      </c>
      <c r="AD269" s="6">
        <f t="shared" si="27"/>
        <v>32941.503600000011</v>
      </c>
      <c r="AF269" s="5"/>
    </row>
    <row r="270" spans="2:32" ht="16" hidden="1" thickBot="1">
      <c r="B270" s="3"/>
      <c r="C270" s="3" t="s">
        <v>833</v>
      </c>
      <c r="D270" s="3" t="s">
        <v>88</v>
      </c>
      <c r="E270" s="3"/>
      <c r="F270" s="4"/>
      <c r="G270" s="4"/>
      <c r="H270" s="6"/>
      <c r="I270" s="6"/>
      <c r="J270" s="6"/>
      <c r="K270" s="6"/>
      <c r="L270" s="6"/>
      <c r="M270" s="6"/>
      <c r="N270" s="6"/>
      <c r="O270" s="6">
        <f t="shared" si="24"/>
        <v>0</v>
      </c>
      <c r="P270" s="3" t="s">
        <v>674</v>
      </c>
      <c r="Q270" s="5"/>
      <c r="R270" s="13"/>
      <c r="S270" s="52"/>
      <c r="T270" s="6"/>
      <c r="U270" s="6"/>
      <c r="W270" s="5"/>
      <c r="X270" s="6"/>
      <c r="Y270" s="5"/>
      <c r="Z270" s="5"/>
      <c r="AB270" s="6">
        <f t="shared" si="25"/>
        <v>0</v>
      </c>
      <c r="AC270" s="6">
        <f t="shared" si="26"/>
        <v>0</v>
      </c>
      <c r="AD270" s="6">
        <f t="shared" si="27"/>
        <v>0</v>
      </c>
      <c r="AF270" s="5"/>
    </row>
    <row r="271" spans="2:32" ht="16" hidden="1" thickBot="1">
      <c r="B271" s="3" t="s">
        <v>220</v>
      </c>
      <c r="C271" s="3" t="s">
        <v>833</v>
      </c>
      <c r="D271" s="3" t="s">
        <v>88</v>
      </c>
      <c r="E271" s="3" t="s">
        <v>197</v>
      </c>
      <c r="F271" s="4">
        <v>21</v>
      </c>
      <c r="G271" s="4">
        <v>0</v>
      </c>
      <c r="H271" s="6">
        <v>122258.07734661105</v>
      </c>
      <c r="I271" s="6">
        <v>0</v>
      </c>
      <c r="J271" s="6">
        <v>0</v>
      </c>
      <c r="K271" s="6"/>
      <c r="L271" s="6">
        <v>0</v>
      </c>
      <c r="M271" s="6">
        <v>0</v>
      </c>
      <c r="N271" s="6">
        <v>0</v>
      </c>
      <c r="O271" s="6">
        <f t="shared" si="24"/>
        <v>122258.07734661105</v>
      </c>
      <c r="P271" s="3" t="s">
        <v>675</v>
      </c>
      <c r="Q271" s="5"/>
      <c r="R271" s="13"/>
      <c r="S271" s="52"/>
      <c r="T271" s="6"/>
      <c r="U271" s="6"/>
      <c r="W271" s="5" t="s">
        <v>220</v>
      </c>
      <c r="X271" s="6">
        <v>122258.08</v>
      </c>
      <c r="Y271" s="5" t="s">
        <v>220</v>
      </c>
      <c r="Z271" s="5" t="s">
        <v>220</v>
      </c>
      <c r="AB271" s="6">
        <f t="shared" si="25"/>
        <v>0</v>
      </c>
      <c r="AC271" s="6">
        <f t="shared" si="26"/>
        <v>0</v>
      </c>
      <c r="AD271" s="6">
        <f t="shared" si="27"/>
        <v>0</v>
      </c>
      <c r="AF271" s="5"/>
    </row>
    <row r="272" spans="2:32" ht="31.5" hidden="1" thickBot="1">
      <c r="B272" s="3"/>
      <c r="C272" s="3" t="s">
        <v>820</v>
      </c>
      <c r="D272" s="3" t="s">
        <v>213</v>
      </c>
      <c r="E272" s="3" t="s">
        <v>172</v>
      </c>
      <c r="F272" s="4">
        <v>10</v>
      </c>
      <c r="G272" s="4">
        <v>15</v>
      </c>
      <c r="H272" s="6">
        <v>65779</v>
      </c>
      <c r="I272" s="6">
        <v>0</v>
      </c>
      <c r="J272" s="6">
        <v>-2230.65</v>
      </c>
      <c r="K272" s="6">
        <v>-822.24</v>
      </c>
      <c r="L272" s="6">
        <v>0</v>
      </c>
      <c r="M272" s="6">
        <f>63852.814880339-H272</f>
        <v>-1926.1851196610005</v>
      </c>
      <c r="N272" s="6">
        <v>0</v>
      </c>
      <c r="O272" s="6">
        <f t="shared" si="24"/>
        <v>60799.924880339</v>
      </c>
      <c r="P272" s="3" t="s">
        <v>676</v>
      </c>
      <c r="Q272" s="5"/>
      <c r="R272" s="13"/>
      <c r="S272" s="52"/>
      <c r="T272" s="6">
        <v>974.4</v>
      </c>
      <c r="U272" s="6"/>
      <c r="W272" s="5"/>
      <c r="X272" s="6"/>
      <c r="Y272" s="5"/>
      <c r="Z272" s="5"/>
      <c r="AB272" s="6">
        <f t="shared" si="25"/>
        <v>2230.65</v>
      </c>
      <c r="AC272" s="6">
        <f t="shared" si="26"/>
        <v>-974.4</v>
      </c>
      <c r="AD272" s="6">
        <f t="shared" si="27"/>
        <v>4979.0751196609999</v>
      </c>
      <c r="AF272" s="5"/>
    </row>
    <row r="273" spans="2:32" ht="16" thickBot="1">
      <c r="B273" s="3"/>
      <c r="C273" s="3" t="s">
        <v>833</v>
      </c>
      <c r="D273" s="3" t="s">
        <v>208</v>
      </c>
      <c r="E273" s="3" t="s">
        <v>197</v>
      </c>
      <c r="F273" s="4">
        <v>14</v>
      </c>
      <c r="G273" s="4">
        <v>0</v>
      </c>
      <c r="H273" s="6">
        <v>65225.146144542712</v>
      </c>
      <c r="I273" s="6">
        <v>0</v>
      </c>
      <c r="J273" s="6">
        <v>0</v>
      </c>
      <c r="K273" s="6">
        <v>-326.13</v>
      </c>
      <c r="L273" s="6">
        <v>0</v>
      </c>
      <c r="M273" s="6">
        <v>0</v>
      </c>
      <c r="N273" s="6">
        <v>0</v>
      </c>
      <c r="O273" s="6">
        <f t="shared" si="24"/>
        <v>64899.016144542715</v>
      </c>
      <c r="P273" s="3" t="s">
        <v>677</v>
      </c>
      <c r="Q273" s="5"/>
      <c r="R273" s="13"/>
      <c r="S273" s="52"/>
      <c r="T273" s="6"/>
      <c r="U273" s="6"/>
      <c r="W273" s="5"/>
      <c r="X273" s="6"/>
      <c r="Y273" s="5"/>
      <c r="Z273" s="5"/>
      <c r="AB273" s="6">
        <f t="shared" si="25"/>
        <v>0</v>
      </c>
      <c r="AC273" s="6">
        <f t="shared" si="26"/>
        <v>0</v>
      </c>
      <c r="AD273" s="6">
        <f t="shared" si="27"/>
        <v>326.12999999999738</v>
      </c>
      <c r="AF273" s="5"/>
    </row>
    <row r="274" spans="2:32" ht="16" hidden="1" thickBot="1">
      <c r="B274" s="3"/>
      <c r="C274" s="3" t="s">
        <v>833</v>
      </c>
      <c r="D274" s="3" t="s">
        <v>88</v>
      </c>
      <c r="E274" s="3"/>
      <c r="F274" s="4"/>
      <c r="G274" s="4"/>
      <c r="H274" s="6"/>
      <c r="I274" s="6"/>
      <c r="J274" s="6"/>
      <c r="K274" s="6"/>
      <c r="L274" s="6"/>
      <c r="M274" s="6"/>
      <c r="N274" s="6"/>
      <c r="O274" s="6">
        <f t="shared" si="24"/>
        <v>0</v>
      </c>
      <c r="P274" s="3" t="s">
        <v>531</v>
      </c>
      <c r="Q274" s="5"/>
      <c r="R274" s="13"/>
      <c r="S274" s="52"/>
      <c r="T274" s="6"/>
      <c r="U274" s="6"/>
      <c r="W274" s="5"/>
      <c r="X274" s="6"/>
      <c r="Y274" s="5"/>
      <c r="Z274" s="5"/>
      <c r="AB274" s="6">
        <f t="shared" si="25"/>
        <v>0</v>
      </c>
      <c r="AC274" s="6">
        <f t="shared" si="26"/>
        <v>0</v>
      </c>
      <c r="AD274" s="6">
        <f t="shared" si="27"/>
        <v>0</v>
      </c>
      <c r="AF274" s="5"/>
    </row>
    <row r="275" spans="2:32" ht="16" hidden="1" thickBot="1">
      <c r="B275" s="3"/>
      <c r="C275" s="3" t="s">
        <v>833</v>
      </c>
      <c r="D275" s="3" t="s">
        <v>88</v>
      </c>
      <c r="E275" s="3"/>
      <c r="F275" s="4"/>
      <c r="G275" s="4"/>
      <c r="H275" s="6"/>
      <c r="I275" s="6"/>
      <c r="J275" s="6"/>
      <c r="K275" s="6"/>
      <c r="L275" s="6"/>
      <c r="M275" s="6"/>
      <c r="N275" s="6"/>
      <c r="O275" s="6">
        <f t="shared" si="24"/>
        <v>0</v>
      </c>
      <c r="P275" s="3" t="s">
        <v>485</v>
      </c>
      <c r="Q275" s="5"/>
      <c r="R275" s="13"/>
      <c r="S275" s="52"/>
      <c r="T275" s="6"/>
      <c r="U275" s="6"/>
      <c r="W275" s="5"/>
      <c r="X275" s="6"/>
      <c r="Y275" s="5"/>
      <c r="Z275" s="5"/>
      <c r="AB275" s="6">
        <f t="shared" si="25"/>
        <v>0</v>
      </c>
      <c r="AC275" s="6">
        <f t="shared" si="26"/>
        <v>0</v>
      </c>
      <c r="AD275" s="6">
        <f t="shared" si="27"/>
        <v>0</v>
      </c>
      <c r="AF275" s="5"/>
    </row>
    <row r="276" spans="2:32" ht="16" hidden="1" thickBot="1">
      <c r="B276" s="3"/>
      <c r="C276" s="3" t="s">
        <v>833</v>
      </c>
      <c r="D276" s="3" t="s">
        <v>88</v>
      </c>
      <c r="E276" s="3"/>
      <c r="F276" s="4"/>
      <c r="G276" s="4"/>
      <c r="H276" s="6"/>
      <c r="I276" s="6"/>
      <c r="J276" s="6"/>
      <c r="K276" s="6"/>
      <c r="L276" s="6"/>
      <c r="M276" s="6"/>
      <c r="N276" s="6"/>
      <c r="O276" s="6">
        <f t="shared" si="24"/>
        <v>0</v>
      </c>
      <c r="P276" s="3" t="s">
        <v>509</v>
      </c>
      <c r="Q276" s="5"/>
      <c r="R276" s="13"/>
      <c r="S276" s="52"/>
      <c r="T276" s="6"/>
      <c r="U276" s="6"/>
      <c r="W276" s="5"/>
      <c r="X276" s="6"/>
      <c r="Y276" s="5"/>
      <c r="Z276" s="5"/>
      <c r="AB276" s="6">
        <f t="shared" si="25"/>
        <v>0</v>
      </c>
      <c r="AC276" s="6">
        <f t="shared" si="26"/>
        <v>0</v>
      </c>
      <c r="AD276" s="6">
        <f t="shared" si="27"/>
        <v>0</v>
      </c>
      <c r="AF276" s="5"/>
    </row>
    <row r="277" spans="2:32" ht="16" hidden="1" thickBot="1">
      <c r="B277" s="3"/>
      <c r="C277" s="3" t="s">
        <v>833</v>
      </c>
      <c r="D277" s="3" t="s">
        <v>88</v>
      </c>
      <c r="E277" s="3"/>
      <c r="F277" s="4"/>
      <c r="G277" s="4"/>
      <c r="H277" s="6"/>
      <c r="I277" s="6"/>
      <c r="J277" s="6"/>
      <c r="K277" s="6"/>
      <c r="L277" s="6"/>
      <c r="M277" s="6"/>
      <c r="N277" s="6"/>
      <c r="O277" s="6">
        <f t="shared" si="24"/>
        <v>0</v>
      </c>
      <c r="P277" s="3" t="s">
        <v>597</v>
      </c>
      <c r="Q277" s="5"/>
      <c r="R277" s="13"/>
      <c r="S277" s="52"/>
      <c r="T277" s="6"/>
      <c r="U277" s="6"/>
      <c r="W277" s="5"/>
      <c r="X277" s="6"/>
      <c r="Y277" s="5"/>
      <c r="Z277" s="5"/>
      <c r="AB277" s="6">
        <f t="shared" si="25"/>
        <v>0</v>
      </c>
      <c r="AC277" s="6">
        <f t="shared" si="26"/>
        <v>0</v>
      </c>
      <c r="AD277" s="6">
        <f t="shared" si="27"/>
        <v>0</v>
      </c>
      <c r="AF277" s="5"/>
    </row>
    <row r="278" spans="2:32" ht="16" hidden="1" thickBot="1">
      <c r="B278" s="3"/>
      <c r="C278" s="3" t="s">
        <v>833</v>
      </c>
      <c r="D278" s="3" t="s">
        <v>88</v>
      </c>
      <c r="E278" s="3"/>
      <c r="F278" s="4"/>
      <c r="G278" s="4"/>
      <c r="H278" s="6"/>
      <c r="I278" s="6"/>
      <c r="J278" s="6"/>
      <c r="K278" s="6"/>
      <c r="L278" s="6"/>
      <c r="M278" s="6"/>
      <c r="N278" s="6"/>
      <c r="O278" s="6">
        <f t="shared" si="24"/>
        <v>0</v>
      </c>
      <c r="P278" s="3" t="s">
        <v>15</v>
      </c>
      <c r="Q278" s="5"/>
      <c r="R278" s="13"/>
      <c r="S278" s="52"/>
      <c r="T278" s="6"/>
      <c r="U278" s="6"/>
      <c r="W278" s="5"/>
      <c r="X278" s="6"/>
      <c r="Y278" s="5"/>
      <c r="Z278" s="5"/>
      <c r="AB278" s="6">
        <f t="shared" si="25"/>
        <v>0</v>
      </c>
      <c r="AC278" s="6">
        <f t="shared" si="26"/>
        <v>0</v>
      </c>
      <c r="AD278" s="6">
        <f t="shared" si="27"/>
        <v>0</v>
      </c>
      <c r="AF278" s="5"/>
    </row>
    <row r="279" spans="2:32" ht="16" hidden="1" thickBot="1">
      <c r="B279" s="3"/>
      <c r="C279" s="3" t="s">
        <v>833</v>
      </c>
      <c r="D279" s="3" t="s">
        <v>88</v>
      </c>
      <c r="E279" s="3"/>
      <c r="F279" s="4"/>
      <c r="G279" s="4"/>
      <c r="H279" s="6"/>
      <c r="I279" s="6"/>
      <c r="J279" s="6"/>
      <c r="K279" s="6"/>
      <c r="L279" s="6"/>
      <c r="M279" s="6"/>
      <c r="N279" s="6"/>
      <c r="O279" s="6">
        <f t="shared" si="24"/>
        <v>0</v>
      </c>
      <c r="P279" s="3" t="s">
        <v>101</v>
      </c>
      <c r="Q279" s="5"/>
      <c r="R279" s="13"/>
      <c r="S279" s="52"/>
      <c r="T279" s="6"/>
      <c r="U279" s="6"/>
      <c r="W279" s="5"/>
      <c r="X279" s="6"/>
      <c r="Y279" s="5"/>
      <c r="Z279" s="5"/>
      <c r="AB279" s="6">
        <f t="shared" si="25"/>
        <v>0</v>
      </c>
      <c r="AC279" s="6">
        <f t="shared" si="26"/>
        <v>0</v>
      </c>
      <c r="AD279" s="6">
        <f t="shared" si="27"/>
        <v>0</v>
      </c>
      <c r="AF279" s="5"/>
    </row>
    <row r="280" spans="2:32" ht="16" hidden="1" thickBot="1">
      <c r="B280" s="3"/>
      <c r="C280" s="3" t="s">
        <v>833</v>
      </c>
      <c r="D280" s="3" t="s">
        <v>75</v>
      </c>
      <c r="E280" s="3" t="s">
        <v>201</v>
      </c>
      <c r="F280" s="4"/>
      <c r="G280" s="4"/>
      <c r="H280" s="6"/>
      <c r="I280" s="6"/>
      <c r="J280" s="6"/>
      <c r="K280" s="6"/>
      <c r="L280" s="6"/>
      <c r="M280" s="6"/>
      <c r="N280" s="6"/>
      <c r="O280" s="6">
        <f t="shared" si="24"/>
        <v>0</v>
      </c>
      <c r="P280" s="3" t="s">
        <v>672</v>
      </c>
      <c r="Q280" s="5"/>
      <c r="R280" s="13"/>
      <c r="S280" s="52"/>
      <c r="T280" s="6"/>
      <c r="U280" s="6"/>
      <c r="W280" s="5"/>
      <c r="X280" s="6"/>
      <c r="Y280" s="5"/>
      <c r="Z280" s="5"/>
      <c r="AB280" s="6">
        <f t="shared" si="25"/>
        <v>0</v>
      </c>
      <c r="AC280" s="6">
        <f t="shared" si="26"/>
        <v>0</v>
      </c>
      <c r="AD280" s="6">
        <f t="shared" si="27"/>
        <v>0</v>
      </c>
      <c r="AF280" s="5"/>
    </row>
    <row r="281" spans="2:32" ht="16" hidden="1" thickBot="1">
      <c r="B281" s="3"/>
      <c r="C281" s="3" t="s">
        <v>833</v>
      </c>
      <c r="D281" s="3" t="s">
        <v>75</v>
      </c>
      <c r="E281" s="3" t="s">
        <v>201</v>
      </c>
      <c r="F281" s="4"/>
      <c r="G281" s="4"/>
      <c r="H281" s="6"/>
      <c r="I281" s="6"/>
      <c r="J281" s="6"/>
      <c r="K281" s="6"/>
      <c r="L281" s="6"/>
      <c r="M281" s="6"/>
      <c r="N281" s="6"/>
      <c r="O281" s="6">
        <f t="shared" si="24"/>
        <v>0</v>
      </c>
      <c r="P281" s="3" t="s">
        <v>673</v>
      </c>
      <c r="Q281" s="5"/>
      <c r="R281" s="13"/>
      <c r="S281" s="52"/>
      <c r="T281" s="6"/>
      <c r="U281" s="6"/>
      <c r="W281" s="5"/>
      <c r="X281" s="6"/>
      <c r="Y281" s="5"/>
      <c r="Z281" s="5"/>
      <c r="AB281" s="6">
        <f t="shared" si="25"/>
        <v>0</v>
      </c>
      <c r="AC281" s="6">
        <f t="shared" si="26"/>
        <v>0</v>
      </c>
      <c r="AD281" s="6">
        <f t="shared" si="27"/>
        <v>0</v>
      </c>
      <c r="AF281" s="5"/>
    </row>
    <row r="282" spans="2:32" ht="16" hidden="1" thickBot="1">
      <c r="B282" s="3"/>
      <c r="C282" s="3" t="s">
        <v>833</v>
      </c>
      <c r="D282" s="3" t="s">
        <v>75</v>
      </c>
      <c r="E282" s="3" t="s">
        <v>201</v>
      </c>
      <c r="F282" s="4">
        <v>2</v>
      </c>
      <c r="G282" s="4">
        <v>0</v>
      </c>
      <c r="H282" s="6">
        <v>12606.340973083694</v>
      </c>
      <c r="I282" s="6">
        <v>0</v>
      </c>
      <c r="J282" s="6">
        <v>0</v>
      </c>
      <c r="K282" s="6">
        <v>0</v>
      </c>
      <c r="L282" s="6"/>
      <c r="M282" s="6"/>
      <c r="N282" s="6"/>
      <c r="O282" s="6">
        <f t="shared" si="24"/>
        <v>12606.340973083694</v>
      </c>
      <c r="P282" s="3" t="s">
        <v>674</v>
      </c>
      <c r="Q282" s="5"/>
      <c r="R282" s="13"/>
      <c r="S282" s="52"/>
      <c r="T282" s="6"/>
      <c r="U282" s="6"/>
      <c r="W282" s="5"/>
      <c r="X282" s="6"/>
      <c r="Y282" s="5"/>
      <c r="Z282" s="5"/>
      <c r="AB282" s="6">
        <f t="shared" ref="AB282:AB308" si="28">I282-J282</f>
        <v>0</v>
      </c>
      <c r="AC282" s="6">
        <f t="shared" ref="AC282:AC308" si="29">U282-T282</f>
        <v>0</v>
      </c>
      <c r="AD282" s="6">
        <f t="shared" ref="AD282:AD308" si="30">H282-O282</f>
        <v>0</v>
      </c>
      <c r="AF282" s="5"/>
    </row>
    <row r="283" spans="2:32" ht="16" hidden="1" thickBot="1">
      <c r="B283" s="3" t="s">
        <v>220</v>
      </c>
      <c r="C283" s="3" t="s">
        <v>833</v>
      </c>
      <c r="D283" s="3" t="s">
        <v>75</v>
      </c>
      <c r="E283" s="3" t="s">
        <v>201</v>
      </c>
      <c r="F283" s="4">
        <v>2</v>
      </c>
      <c r="G283" s="4">
        <v>0</v>
      </c>
      <c r="H283" s="6">
        <v>12606.340973083694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f t="shared" si="24"/>
        <v>12606.340973083694</v>
      </c>
      <c r="P283" s="3" t="s">
        <v>675</v>
      </c>
      <c r="Q283" s="5"/>
      <c r="R283" s="13"/>
      <c r="S283" s="52"/>
      <c r="T283" s="6"/>
      <c r="U283" s="6"/>
      <c r="W283" s="5"/>
      <c r="X283" s="6"/>
      <c r="Y283" s="5"/>
      <c r="Z283" s="5"/>
      <c r="AB283" s="6">
        <f t="shared" si="28"/>
        <v>0</v>
      </c>
      <c r="AC283" s="6">
        <f t="shared" si="29"/>
        <v>0</v>
      </c>
      <c r="AD283" s="6">
        <f t="shared" si="30"/>
        <v>0</v>
      </c>
      <c r="AF283" s="5"/>
    </row>
    <row r="284" spans="2:32" ht="31.5" hidden="1" thickBot="1">
      <c r="B284" s="3"/>
      <c r="C284" s="3" t="s">
        <v>831</v>
      </c>
      <c r="D284" s="3" t="s">
        <v>75</v>
      </c>
      <c r="E284" s="3" t="s">
        <v>173</v>
      </c>
      <c r="F284" s="4">
        <v>1</v>
      </c>
      <c r="G284" s="4">
        <v>0</v>
      </c>
      <c r="H284" s="6"/>
      <c r="I284" s="6">
        <v>0</v>
      </c>
      <c r="J284" s="6">
        <v>0</v>
      </c>
      <c r="K284" s="62" t="s">
        <v>1114</v>
      </c>
      <c r="L284" s="6">
        <v>0</v>
      </c>
      <c r="M284" s="6">
        <v>0</v>
      </c>
      <c r="N284" s="6">
        <v>0</v>
      </c>
      <c r="O284" s="6">
        <f>SUM(J284,K284,L284,M284,N284)</f>
        <v>0</v>
      </c>
      <c r="P284" s="3" t="s">
        <v>676</v>
      </c>
      <c r="Q284" s="5"/>
      <c r="R284" s="13"/>
      <c r="S284" s="52"/>
      <c r="T284" s="6"/>
      <c r="U284" s="6"/>
      <c r="W284" s="5"/>
      <c r="X284" s="6"/>
      <c r="Y284" s="5"/>
      <c r="Z284" s="5"/>
      <c r="AB284" s="6">
        <f t="shared" si="28"/>
        <v>0</v>
      </c>
      <c r="AC284" s="6">
        <f t="shared" si="29"/>
        <v>0</v>
      </c>
      <c r="AD284" s="6">
        <f t="shared" si="30"/>
        <v>0</v>
      </c>
      <c r="AF284" s="5"/>
    </row>
    <row r="285" spans="2:32" ht="16" thickBot="1">
      <c r="B285" s="3"/>
      <c r="C285" s="3" t="s">
        <v>833</v>
      </c>
      <c r="D285" s="3" t="s">
        <v>210</v>
      </c>
      <c r="E285" s="3" t="s">
        <v>197</v>
      </c>
      <c r="F285" s="4">
        <v>2</v>
      </c>
      <c r="G285" s="4">
        <v>0</v>
      </c>
      <c r="H285" s="6">
        <v>7477.1217871871086</v>
      </c>
      <c r="I285" s="6">
        <v>0</v>
      </c>
      <c r="J285" s="6">
        <v>0</v>
      </c>
      <c r="K285" s="64">
        <v>0</v>
      </c>
      <c r="L285" s="6">
        <v>0</v>
      </c>
      <c r="M285" s="6">
        <v>0</v>
      </c>
      <c r="N285" s="6">
        <v>0</v>
      </c>
      <c r="O285" s="6">
        <f t="shared" ref="O285:O308" si="31">SUM(H285,J285,K285,L285,M285,N285)</f>
        <v>7477.1217871871086</v>
      </c>
      <c r="P285" s="3" t="s">
        <v>677</v>
      </c>
      <c r="Q285" s="5"/>
      <c r="R285" s="13"/>
      <c r="S285" s="52"/>
      <c r="T285" s="64"/>
      <c r="U285" s="6"/>
      <c r="W285" s="5"/>
      <c r="X285" s="6"/>
      <c r="Y285" s="5"/>
      <c r="Z285" s="5"/>
      <c r="AB285" s="6">
        <f t="shared" si="28"/>
        <v>0</v>
      </c>
      <c r="AC285" s="6">
        <f t="shared" si="29"/>
        <v>0</v>
      </c>
      <c r="AD285" s="6">
        <f t="shared" si="30"/>
        <v>0</v>
      </c>
      <c r="AF285" s="5"/>
    </row>
    <row r="286" spans="2:32" ht="16" hidden="1" thickBot="1">
      <c r="B286" s="3"/>
      <c r="C286" s="3" t="s">
        <v>833</v>
      </c>
      <c r="D286" s="3" t="s">
        <v>75</v>
      </c>
      <c r="E286" s="3"/>
      <c r="F286" s="4"/>
      <c r="G286" s="4"/>
      <c r="H286" s="6"/>
      <c r="I286" s="6"/>
      <c r="J286" s="6"/>
      <c r="K286" s="6"/>
      <c r="L286" s="6"/>
      <c r="M286" s="6"/>
      <c r="N286" s="6"/>
      <c r="O286" s="6">
        <f t="shared" si="31"/>
        <v>0</v>
      </c>
      <c r="P286" s="3" t="s">
        <v>531</v>
      </c>
      <c r="Q286" s="5"/>
      <c r="R286" s="13"/>
      <c r="S286" s="52"/>
      <c r="T286" s="6"/>
      <c r="U286" s="6"/>
      <c r="W286" s="5"/>
      <c r="X286" s="6"/>
      <c r="Y286" s="5"/>
      <c r="Z286" s="5"/>
      <c r="AB286" s="6">
        <f t="shared" si="28"/>
        <v>0</v>
      </c>
      <c r="AC286" s="6">
        <f t="shared" si="29"/>
        <v>0</v>
      </c>
      <c r="AD286" s="6">
        <f t="shared" si="30"/>
        <v>0</v>
      </c>
      <c r="AF286" s="5"/>
    </row>
    <row r="287" spans="2:32" ht="16" hidden="1" thickBot="1">
      <c r="B287" s="3"/>
      <c r="C287" s="3" t="s">
        <v>833</v>
      </c>
      <c r="D287" s="3" t="s">
        <v>75</v>
      </c>
      <c r="E287" s="3"/>
      <c r="F287" s="4"/>
      <c r="G287" s="4"/>
      <c r="H287" s="6"/>
      <c r="I287" s="6"/>
      <c r="J287" s="6"/>
      <c r="K287" s="6"/>
      <c r="L287" s="6"/>
      <c r="M287" s="6"/>
      <c r="N287" s="6"/>
      <c r="O287" s="6">
        <f t="shared" si="31"/>
        <v>0</v>
      </c>
      <c r="P287" s="3" t="s">
        <v>485</v>
      </c>
      <c r="Q287" s="5"/>
      <c r="R287" s="13"/>
      <c r="S287" s="52"/>
      <c r="T287" s="6"/>
      <c r="U287" s="6"/>
      <c r="W287" s="5"/>
      <c r="X287" s="6"/>
      <c r="Y287" s="5"/>
      <c r="Z287" s="5"/>
      <c r="AB287" s="6">
        <f t="shared" si="28"/>
        <v>0</v>
      </c>
      <c r="AC287" s="6">
        <f t="shared" si="29"/>
        <v>0</v>
      </c>
      <c r="AD287" s="6">
        <f t="shared" si="30"/>
        <v>0</v>
      </c>
      <c r="AF287" s="5"/>
    </row>
    <row r="288" spans="2:32" ht="16" hidden="1" thickBot="1">
      <c r="B288" s="3"/>
      <c r="C288" s="3" t="s">
        <v>833</v>
      </c>
      <c r="D288" s="3" t="s">
        <v>75</v>
      </c>
      <c r="E288" s="3"/>
      <c r="F288" s="4"/>
      <c r="G288" s="4"/>
      <c r="H288" s="6"/>
      <c r="I288" s="6"/>
      <c r="J288" s="6"/>
      <c r="K288" s="6"/>
      <c r="L288" s="6"/>
      <c r="M288" s="6"/>
      <c r="N288" s="6"/>
      <c r="O288" s="6">
        <f t="shared" si="31"/>
        <v>0</v>
      </c>
      <c r="P288" s="3" t="s">
        <v>509</v>
      </c>
      <c r="Q288" s="5"/>
      <c r="R288" s="13"/>
      <c r="S288" s="52"/>
      <c r="T288" s="6"/>
      <c r="U288" s="6"/>
      <c r="W288" s="5"/>
      <c r="X288" s="6"/>
      <c r="Y288" s="5"/>
      <c r="Z288" s="5"/>
      <c r="AB288" s="6">
        <f t="shared" si="28"/>
        <v>0</v>
      </c>
      <c r="AC288" s="6">
        <f t="shared" si="29"/>
        <v>0</v>
      </c>
      <c r="AD288" s="6">
        <f t="shared" si="30"/>
        <v>0</v>
      </c>
      <c r="AF288" s="5"/>
    </row>
    <row r="289" spans="2:32" ht="16" hidden="1" thickBot="1">
      <c r="B289" s="3"/>
      <c r="C289" s="3" t="s">
        <v>833</v>
      </c>
      <c r="D289" s="3" t="s">
        <v>75</v>
      </c>
      <c r="E289" s="3"/>
      <c r="F289" s="4"/>
      <c r="G289" s="4"/>
      <c r="H289" s="6"/>
      <c r="I289" s="6"/>
      <c r="J289" s="6"/>
      <c r="K289" s="6"/>
      <c r="L289" s="6"/>
      <c r="M289" s="6"/>
      <c r="N289" s="6"/>
      <c r="O289" s="6">
        <f t="shared" si="31"/>
        <v>0</v>
      </c>
      <c r="P289" s="3" t="s">
        <v>597</v>
      </c>
      <c r="Q289" s="5"/>
      <c r="R289" s="13"/>
      <c r="S289" s="52"/>
      <c r="T289" s="6"/>
      <c r="U289" s="6"/>
      <c r="W289" s="5"/>
      <c r="X289" s="6"/>
      <c r="Y289" s="5"/>
      <c r="Z289" s="5"/>
      <c r="AB289" s="6">
        <f t="shared" si="28"/>
        <v>0</v>
      </c>
      <c r="AC289" s="6">
        <f t="shared" si="29"/>
        <v>0</v>
      </c>
      <c r="AD289" s="6">
        <f t="shared" si="30"/>
        <v>0</v>
      </c>
      <c r="AF289" s="5"/>
    </row>
    <row r="290" spans="2:32" ht="16" hidden="1" thickBot="1">
      <c r="B290" s="3"/>
      <c r="C290" s="3" t="s">
        <v>833</v>
      </c>
      <c r="D290" s="3" t="s">
        <v>75</v>
      </c>
      <c r="E290" s="3"/>
      <c r="F290" s="4"/>
      <c r="G290" s="4"/>
      <c r="H290" s="6"/>
      <c r="I290" s="6"/>
      <c r="J290" s="6"/>
      <c r="K290" s="6"/>
      <c r="L290" s="6"/>
      <c r="M290" s="6"/>
      <c r="N290" s="6"/>
      <c r="O290" s="6">
        <f t="shared" si="31"/>
        <v>0</v>
      </c>
      <c r="P290" s="3" t="s">
        <v>15</v>
      </c>
      <c r="Q290" s="5"/>
      <c r="R290" s="13"/>
      <c r="S290" s="52"/>
      <c r="T290" s="6"/>
      <c r="U290" s="6"/>
      <c r="W290" s="5"/>
      <c r="X290" s="6"/>
      <c r="Y290" s="5"/>
      <c r="Z290" s="5"/>
      <c r="AB290" s="6">
        <f t="shared" si="28"/>
        <v>0</v>
      </c>
      <c r="AC290" s="6">
        <f t="shared" si="29"/>
        <v>0</v>
      </c>
      <c r="AD290" s="6">
        <f t="shared" si="30"/>
        <v>0</v>
      </c>
      <c r="AF290" s="5"/>
    </row>
    <row r="291" spans="2:32" ht="16" hidden="1" thickBot="1">
      <c r="B291" s="3"/>
      <c r="C291" s="3" t="s">
        <v>833</v>
      </c>
      <c r="D291" s="3" t="s">
        <v>75</v>
      </c>
      <c r="E291" s="3"/>
      <c r="F291" s="4"/>
      <c r="G291" s="4"/>
      <c r="H291" s="6"/>
      <c r="I291" s="6"/>
      <c r="J291" s="6"/>
      <c r="K291" s="6"/>
      <c r="L291" s="6"/>
      <c r="M291" s="6"/>
      <c r="N291" s="6"/>
      <c r="O291" s="6">
        <f t="shared" si="31"/>
        <v>0</v>
      </c>
      <c r="P291" s="3" t="s">
        <v>101</v>
      </c>
      <c r="Q291" s="5"/>
      <c r="R291" s="13"/>
      <c r="S291" s="52"/>
      <c r="T291" s="6"/>
      <c r="U291" s="6"/>
      <c r="W291" s="5"/>
      <c r="X291" s="6"/>
      <c r="Y291" s="5"/>
      <c r="Z291" s="5"/>
      <c r="AB291" s="6">
        <f t="shared" si="28"/>
        <v>0</v>
      </c>
      <c r="AC291" s="6">
        <f t="shared" si="29"/>
        <v>0</v>
      </c>
      <c r="AD291" s="6">
        <f t="shared" si="30"/>
        <v>0</v>
      </c>
      <c r="AF291" s="5"/>
    </row>
    <row r="292" spans="2:32" ht="16" hidden="1" thickBot="1">
      <c r="B292" s="3"/>
      <c r="C292" s="3" t="s">
        <v>833</v>
      </c>
      <c r="D292" s="3" t="s">
        <v>208</v>
      </c>
      <c r="E292" s="3" t="s">
        <v>153</v>
      </c>
      <c r="F292" s="4">
        <v>14</v>
      </c>
      <c r="G292" s="4"/>
      <c r="H292" s="6">
        <v>64628.607104096882</v>
      </c>
      <c r="I292" s="6"/>
      <c r="J292" s="6">
        <v>-2814.06</v>
      </c>
      <c r="K292" s="6">
        <v>-1579.96301666666</v>
      </c>
      <c r="L292" s="6">
        <v>-14445.963016666699</v>
      </c>
      <c r="M292" s="6"/>
      <c r="N292" s="6"/>
      <c r="O292" s="6">
        <f t="shared" si="31"/>
        <v>45788.621070763525</v>
      </c>
      <c r="P292" s="3" t="s">
        <v>673</v>
      </c>
      <c r="Q292" s="5" t="s">
        <v>1117</v>
      </c>
      <c r="R292" s="13" t="s">
        <v>1118</v>
      </c>
      <c r="S292" s="52"/>
      <c r="T292" s="6">
        <v>0</v>
      </c>
      <c r="U292" s="6">
        <v>0</v>
      </c>
      <c r="W292" s="5" t="s">
        <v>433</v>
      </c>
      <c r="X292" s="6"/>
      <c r="Y292" s="5"/>
      <c r="Z292" s="5" t="s">
        <v>220</v>
      </c>
      <c r="AB292" s="6">
        <f t="shared" si="28"/>
        <v>2814.06</v>
      </c>
      <c r="AC292" s="6">
        <f t="shared" si="29"/>
        <v>0</v>
      </c>
      <c r="AD292" s="6">
        <f t="shared" si="30"/>
        <v>18839.986033333356</v>
      </c>
      <c r="AF292" s="5"/>
    </row>
    <row r="293" spans="2:32" ht="16" hidden="1" thickBot="1">
      <c r="B293" s="3"/>
      <c r="C293" s="3" t="s">
        <v>833</v>
      </c>
      <c r="D293" s="3" t="s">
        <v>208</v>
      </c>
      <c r="E293" s="3"/>
      <c r="F293" s="4"/>
      <c r="G293" s="4"/>
      <c r="H293" s="6"/>
      <c r="I293" s="6"/>
      <c r="J293" s="6"/>
      <c r="K293" s="6"/>
      <c r="L293" s="6"/>
      <c r="M293" s="6"/>
      <c r="N293" s="6"/>
      <c r="O293" s="6">
        <f t="shared" si="31"/>
        <v>0</v>
      </c>
      <c r="P293" s="3" t="s">
        <v>674</v>
      </c>
      <c r="Q293" s="5"/>
      <c r="R293" s="13"/>
      <c r="S293" s="52"/>
      <c r="T293" s="6">
        <v>1158.2</v>
      </c>
      <c r="U293" s="6"/>
      <c r="W293" s="5"/>
      <c r="X293" s="6"/>
      <c r="Y293" s="5"/>
      <c r="Z293" s="5"/>
      <c r="AB293" s="6">
        <f t="shared" si="28"/>
        <v>0</v>
      </c>
      <c r="AC293" s="6">
        <f t="shared" si="29"/>
        <v>-1158.2</v>
      </c>
      <c r="AD293" s="6">
        <f t="shared" si="30"/>
        <v>0</v>
      </c>
      <c r="AF293" s="5"/>
    </row>
    <row r="294" spans="2:32" ht="16" hidden="1" thickBot="1">
      <c r="B294" s="3" t="s">
        <v>220</v>
      </c>
      <c r="C294" s="3" t="s">
        <v>833</v>
      </c>
      <c r="D294" s="3" t="s">
        <v>208</v>
      </c>
      <c r="E294" s="3" t="s">
        <v>197</v>
      </c>
      <c r="F294" s="4">
        <v>14</v>
      </c>
      <c r="G294" s="4">
        <v>0</v>
      </c>
      <c r="H294" s="6">
        <v>65225.146144542712</v>
      </c>
      <c r="I294" s="6">
        <v>0</v>
      </c>
      <c r="J294" s="6">
        <v>0</v>
      </c>
      <c r="K294" s="6"/>
      <c r="L294" s="6">
        <v>0</v>
      </c>
      <c r="M294" s="6">
        <v>0</v>
      </c>
      <c r="N294" s="6">
        <v>0</v>
      </c>
      <c r="O294" s="6">
        <f t="shared" si="31"/>
        <v>65225.146144542712</v>
      </c>
      <c r="P294" s="3" t="s">
        <v>675</v>
      </c>
      <c r="Q294" s="5"/>
      <c r="R294" s="13"/>
      <c r="S294" s="52"/>
      <c r="T294" s="6"/>
      <c r="U294" s="6"/>
      <c r="W294" s="5" t="s">
        <v>220</v>
      </c>
      <c r="X294" s="6">
        <v>69039.820000000007</v>
      </c>
      <c r="Y294" s="5" t="s">
        <v>220</v>
      </c>
      <c r="Z294" s="5" t="s">
        <v>220</v>
      </c>
      <c r="AB294" s="6">
        <f t="shared" si="28"/>
        <v>0</v>
      </c>
      <c r="AC294" s="6">
        <f t="shared" si="29"/>
        <v>0</v>
      </c>
      <c r="AD294" s="6">
        <f t="shared" si="30"/>
        <v>0</v>
      </c>
      <c r="AF294" s="5"/>
    </row>
    <row r="295" spans="2:32" ht="16" hidden="1" thickBot="1">
      <c r="B295" s="3"/>
      <c r="C295" s="3" t="s">
        <v>833</v>
      </c>
      <c r="D295" s="3" t="s">
        <v>212</v>
      </c>
      <c r="E295" s="3" t="s">
        <v>1131</v>
      </c>
      <c r="F295" s="4">
        <v>4</v>
      </c>
      <c r="G295" s="4">
        <v>0</v>
      </c>
      <c r="H295" s="6">
        <v>36738.222672473959</v>
      </c>
      <c r="I295" s="6">
        <v>0</v>
      </c>
      <c r="J295" s="6">
        <v>0</v>
      </c>
      <c r="K295" s="6">
        <v>-489.84</v>
      </c>
      <c r="L295" s="6">
        <v>0</v>
      </c>
      <c r="M295" s="6">
        <v>0</v>
      </c>
      <c r="N295" s="6">
        <v>0</v>
      </c>
      <c r="O295" s="6">
        <f t="shared" si="31"/>
        <v>36248.382672473963</v>
      </c>
      <c r="P295" s="3" t="s">
        <v>676</v>
      </c>
      <c r="Q295" s="5"/>
      <c r="R295" s="13"/>
      <c r="S295" s="52"/>
      <c r="T295" s="6"/>
      <c r="U295" s="6"/>
      <c r="W295" s="5"/>
      <c r="X295" s="6">
        <v>36248.382672473963</v>
      </c>
      <c r="Y295" s="5"/>
      <c r="Z295" s="5"/>
      <c r="AB295" s="6">
        <f t="shared" si="28"/>
        <v>0</v>
      </c>
      <c r="AC295" s="6">
        <f t="shared" si="29"/>
        <v>0</v>
      </c>
      <c r="AD295" s="6">
        <f t="shared" si="30"/>
        <v>489.83999999999651</v>
      </c>
      <c r="AF295" s="5"/>
    </row>
    <row r="296" spans="2:32" ht="16" thickBot="1">
      <c r="B296" s="3"/>
      <c r="C296" s="3" t="s">
        <v>833</v>
      </c>
      <c r="D296" s="3" t="s">
        <v>75</v>
      </c>
      <c r="E296" s="3" t="s">
        <v>201</v>
      </c>
      <c r="F296" s="4">
        <v>2</v>
      </c>
      <c r="G296" s="4">
        <v>0</v>
      </c>
      <c r="H296" s="6">
        <v>12606.340973083694</v>
      </c>
      <c r="I296" s="6">
        <v>0</v>
      </c>
      <c r="J296" s="6">
        <v>0</v>
      </c>
      <c r="K296" s="6">
        <v>-115.56</v>
      </c>
      <c r="L296" s="6"/>
      <c r="M296" s="6"/>
      <c r="N296" s="6"/>
      <c r="O296" s="6">
        <f t="shared" si="31"/>
        <v>12490.780973083694</v>
      </c>
      <c r="P296" s="3" t="s">
        <v>677</v>
      </c>
      <c r="Q296" s="5"/>
      <c r="R296" s="13"/>
      <c r="S296" s="52"/>
      <c r="T296" s="6"/>
      <c r="U296" s="6"/>
      <c r="W296" s="5"/>
      <c r="X296" s="6"/>
      <c r="Y296" s="5"/>
      <c r="Z296" s="5"/>
      <c r="AB296" s="6">
        <f t="shared" si="28"/>
        <v>0</v>
      </c>
      <c r="AC296" s="6">
        <f t="shared" si="29"/>
        <v>0</v>
      </c>
      <c r="AD296" s="6">
        <f t="shared" si="30"/>
        <v>115.55999999999949</v>
      </c>
      <c r="AF296" s="5"/>
    </row>
    <row r="297" spans="2:32" ht="16" hidden="1" thickBot="1">
      <c r="B297" s="3"/>
      <c r="C297" s="3" t="s">
        <v>833</v>
      </c>
      <c r="D297" s="3" t="s">
        <v>208</v>
      </c>
      <c r="E297" s="3"/>
      <c r="F297" s="4"/>
      <c r="G297" s="4"/>
      <c r="H297" s="6"/>
      <c r="I297" s="6"/>
      <c r="J297" s="6"/>
      <c r="K297" s="6"/>
      <c r="L297" s="6"/>
      <c r="M297" s="6"/>
      <c r="N297" s="6"/>
      <c r="O297" s="6">
        <f t="shared" si="31"/>
        <v>0</v>
      </c>
      <c r="P297" s="3" t="s">
        <v>531</v>
      </c>
      <c r="Q297" s="5"/>
      <c r="R297" s="13"/>
      <c r="S297" s="52"/>
      <c r="T297" s="6"/>
      <c r="U297" s="6"/>
      <c r="W297" s="5"/>
      <c r="X297" s="6"/>
      <c r="Y297" s="5"/>
      <c r="Z297" s="5"/>
      <c r="AB297" s="6">
        <f t="shared" si="28"/>
        <v>0</v>
      </c>
      <c r="AC297" s="6">
        <f t="shared" si="29"/>
        <v>0</v>
      </c>
      <c r="AD297" s="6">
        <f t="shared" si="30"/>
        <v>0</v>
      </c>
      <c r="AF297" s="5"/>
    </row>
    <row r="298" spans="2:32" ht="16" hidden="1" thickBot="1">
      <c r="B298" s="3"/>
      <c r="C298" s="3" t="s">
        <v>833</v>
      </c>
      <c r="D298" s="3" t="s">
        <v>208</v>
      </c>
      <c r="E298" s="3"/>
      <c r="F298" s="4"/>
      <c r="G298" s="4"/>
      <c r="H298" s="6"/>
      <c r="I298" s="6"/>
      <c r="J298" s="6"/>
      <c r="K298" s="6"/>
      <c r="L298" s="6"/>
      <c r="M298" s="6"/>
      <c r="N298" s="6"/>
      <c r="O298" s="6">
        <f t="shared" si="31"/>
        <v>0</v>
      </c>
      <c r="P298" s="3" t="s">
        <v>485</v>
      </c>
      <c r="Q298" s="5"/>
      <c r="R298" s="13"/>
      <c r="S298" s="52"/>
      <c r="T298" s="6"/>
      <c r="U298" s="6"/>
      <c r="W298" s="5"/>
      <c r="X298" s="6"/>
      <c r="Y298" s="5"/>
      <c r="Z298" s="5"/>
      <c r="AB298" s="6">
        <f t="shared" si="28"/>
        <v>0</v>
      </c>
      <c r="AC298" s="6">
        <f t="shared" si="29"/>
        <v>0</v>
      </c>
      <c r="AD298" s="6">
        <f t="shared" si="30"/>
        <v>0</v>
      </c>
      <c r="AF298" s="5"/>
    </row>
    <row r="299" spans="2:32" ht="16" hidden="1" thickBot="1">
      <c r="B299" s="3"/>
      <c r="C299" s="3" t="s">
        <v>833</v>
      </c>
      <c r="D299" s="3" t="s">
        <v>208</v>
      </c>
      <c r="E299" s="3"/>
      <c r="F299" s="4"/>
      <c r="G299" s="4"/>
      <c r="H299" s="6"/>
      <c r="I299" s="6"/>
      <c r="J299" s="6"/>
      <c r="K299" s="6"/>
      <c r="L299" s="6"/>
      <c r="M299" s="6"/>
      <c r="N299" s="6"/>
      <c r="O299" s="6">
        <f t="shared" si="31"/>
        <v>0</v>
      </c>
      <c r="P299" s="3" t="s">
        <v>509</v>
      </c>
      <c r="Q299" s="5"/>
      <c r="R299" s="13"/>
      <c r="S299" s="52"/>
      <c r="T299" s="6"/>
      <c r="U299" s="6"/>
      <c r="W299" s="5"/>
      <c r="X299" s="6"/>
      <c r="Y299" s="5"/>
      <c r="Z299" s="5"/>
      <c r="AB299" s="6">
        <f t="shared" si="28"/>
        <v>0</v>
      </c>
      <c r="AC299" s="6">
        <f t="shared" si="29"/>
        <v>0</v>
      </c>
      <c r="AD299" s="6">
        <f t="shared" si="30"/>
        <v>0</v>
      </c>
      <c r="AF299" s="5"/>
    </row>
    <row r="300" spans="2:32" ht="16" hidden="1" thickBot="1">
      <c r="B300" s="3"/>
      <c r="C300" s="3" t="s">
        <v>833</v>
      </c>
      <c r="D300" s="3" t="s">
        <v>208</v>
      </c>
      <c r="E300" s="3"/>
      <c r="F300" s="4"/>
      <c r="G300" s="4"/>
      <c r="H300" s="6"/>
      <c r="I300" s="6"/>
      <c r="J300" s="6"/>
      <c r="K300" s="6"/>
      <c r="L300" s="6"/>
      <c r="M300" s="6"/>
      <c r="N300" s="6"/>
      <c r="O300" s="6">
        <f t="shared" si="31"/>
        <v>0</v>
      </c>
      <c r="P300" s="3" t="s">
        <v>597</v>
      </c>
      <c r="Q300" s="5"/>
      <c r="R300" s="13"/>
      <c r="S300" s="52"/>
      <c r="T300" s="6"/>
      <c r="U300" s="6"/>
      <c r="W300" s="5"/>
      <c r="X300" s="6"/>
      <c r="Y300" s="5"/>
      <c r="Z300" s="5"/>
      <c r="AB300" s="6">
        <f t="shared" si="28"/>
        <v>0</v>
      </c>
      <c r="AC300" s="6">
        <f t="shared" si="29"/>
        <v>0</v>
      </c>
      <c r="AD300" s="6">
        <f t="shared" si="30"/>
        <v>0</v>
      </c>
      <c r="AF300" s="5"/>
    </row>
    <row r="301" spans="2:32" ht="16" hidden="1" thickBot="1">
      <c r="B301" s="3"/>
      <c r="C301" s="3" t="s">
        <v>833</v>
      </c>
      <c r="D301" s="3" t="s">
        <v>208</v>
      </c>
      <c r="E301" s="3"/>
      <c r="F301" s="4"/>
      <c r="G301" s="4"/>
      <c r="H301" s="6"/>
      <c r="I301" s="6"/>
      <c r="J301" s="6"/>
      <c r="K301" s="6"/>
      <c r="L301" s="6"/>
      <c r="M301" s="6"/>
      <c r="N301" s="6"/>
      <c r="O301" s="6">
        <f t="shared" si="31"/>
        <v>0</v>
      </c>
      <c r="P301" s="3" t="s">
        <v>15</v>
      </c>
      <c r="Q301" s="5"/>
      <c r="R301" s="13"/>
      <c r="S301" s="52"/>
      <c r="T301" s="6"/>
      <c r="U301" s="6"/>
      <c r="W301" s="5"/>
      <c r="X301" s="6"/>
      <c r="Y301" s="5"/>
      <c r="Z301" s="5"/>
      <c r="AB301" s="6">
        <f t="shared" si="28"/>
        <v>0</v>
      </c>
      <c r="AC301" s="6">
        <f t="shared" si="29"/>
        <v>0</v>
      </c>
      <c r="AD301" s="6">
        <f t="shared" si="30"/>
        <v>0</v>
      </c>
      <c r="AF301" s="5"/>
    </row>
    <row r="302" spans="2:32" ht="16" hidden="1" thickBot="1">
      <c r="B302" s="3"/>
      <c r="C302" s="3" t="s">
        <v>833</v>
      </c>
      <c r="D302" s="3" t="s">
        <v>208</v>
      </c>
      <c r="E302" s="3"/>
      <c r="F302" s="4"/>
      <c r="G302" s="4"/>
      <c r="H302" s="6"/>
      <c r="I302" s="6"/>
      <c r="J302" s="6"/>
      <c r="K302" s="6"/>
      <c r="L302" s="6"/>
      <c r="M302" s="6"/>
      <c r="N302" s="6"/>
      <c r="O302" s="6">
        <f t="shared" si="31"/>
        <v>0</v>
      </c>
      <c r="P302" s="3" t="s">
        <v>101</v>
      </c>
      <c r="Q302" s="5"/>
      <c r="R302" s="13"/>
      <c r="S302" s="52"/>
      <c r="T302" s="6"/>
      <c r="U302" s="6"/>
      <c r="W302" s="5"/>
      <c r="X302" s="6"/>
      <c r="Y302" s="5"/>
      <c r="Z302" s="5"/>
      <c r="AB302" s="6">
        <f t="shared" si="28"/>
        <v>0</v>
      </c>
      <c r="AC302" s="6">
        <f t="shared" si="29"/>
        <v>0</v>
      </c>
      <c r="AD302" s="6">
        <f t="shared" si="30"/>
        <v>0</v>
      </c>
      <c r="AF302" s="5"/>
    </row>
    <row r="303" spans="2:32" ht="16" hidden="1" thickBot="1">
      <c r="B303" s="3"/>
      <c r="C303" s="3" t="s">
        <v>833</v>
      </c>
      <c r="D303" s="3" t="s">
        <v>210</v>
      </c>
      <c r="E303" s="3" t="s">
        <v>153</v>
      </c>
      <c r="F303" s="4"/>
      <c r="G303" s="4"/>
      <c r="H303" s="6"/>
      <c r="I303" s="6"/>
      <c r="J303" s="6"/>
      <c r="K303" s="6"/>
      <c r="L303" s="6"/>
      <c r="M303" s="6"/>
      <c r="N303" s="6"/>
      <c r="O303" s="6">
        <f t="shared" si="31"/>
        <v>0</v>
      </c>
      <c r="P303" s="3" t="s">
        <v>672</v>
      </c>
      <c r="Q303" s="5"/>
      <c r="R303" s="13"/>
      <c r="S303" s="52"/>
      <c r="T303" s="6"/>
      <c r="U303" s="6"/>
      <c r="W303" s="5" t="s">
        <v>433</v>
      </c>
      <c r="X303" s="6"/>
      <c r="Y303" s="5"/>
      <c r="Z303" s="5" t="s">
        <v>433</v>
      </c>
      <c r="AB303" s="6">
        <f t="shared" si="28"/>
        <v>0</v>
      </c>
      <c r="AC303" s="6">
        <f t="shared" si="29"/>
        <v>0</v>
      </c>
      <c r="AD303" s="6">
        <f t="shared" si="30"/>
        <v>0</v>
      </c>
      <c r="AF303" s="5"/>
    </row>
    <row r="304" spans="2:32" ht="16" hidden="1" thickBot="1">
      <c r="B304" s="3"/>
      <c r="C304" s="3" t="s">
        <v>833</v>
      </c>
      <c r="D304" s="3" t="s">
        <v>210</v>
      </c>
      <c r="E304" s="3" t="s">
        <v>153</v>
      </c>
      <c r="F304" s="4"/>
      <c r="G304" s="4"/>
      <c r="H304" s="6"/>
      <c r="I304" s="6"/>
      <c r="J304" s="6"/>
      <c r="K304" s="6"/>
      <c r="L304" s="6"/>
      <c r="M304" s="6"/>
      <c r="N304" s="6"/>
      <c r="O304" s="6">
        <f t="shared" si="31"/>
        <v>0</v>
      </c>
      <c r="P304" s="3" t="s">
        <v>673</v>
      </c>
      <c r="Q304" s="5"/>
      <c r="R304" s="13"/>
      <c r="S304" s="52"/>
      <c r="T304" s="6"/>
      <c r="U304" s="6"/>
      <c r="W304" s="5" t="s">
        <v>433</v>
      </c>
      <c r="X304" s="6"/>
      <c r="Y304" s="5"/>
      <c r="Z304" s="5" t="s">
        <v>433</v>
      </c>
      <c r="AB304" s="6">
        <f t="shared" si="28"/>
        <v>0</v>
      </c>
      <c r="AC304" s="6">
        <f t="shared" si="29"/>
        <v>0</v>
      </c>
      <c r="AD304" s="6">
        <f t="shared" si="30"/>
        <v>0</v>
      </c>
      <c r="AF304" s="5"/>
    </row>
    <row r="305" spans="2:32" ht="16" hidden="1" thickBot="1">
      <c r="B305" s="3"/>
      <c r="C305" s="3" t="s">
        <v>833</v>
      </c>
      <c r="D305" s="3" t="s">
        <v>210</v>
      </c>
      <c r="E305" s="3"/>
      <c r="F305" s="4"/>
      <c r="G305" s="4"/>
      <c r="H305" s="6"/>
      <c r="I305" s="6"/>
      <c r="J305" s="6"/>
      <c r="K305" s="6"/>
      <c r="L305" s="6"/>
      <c r="M305" s="6"/>
      <c r="N305" s="6"/>
      <c r="O305" s="6">
        <f t="shared" si="31"/>
        <v>0</v>
      </c>
      <c r="P305" s="3" t="s">
        <v>674</v>
      </c>
      <c r="Q305" s="5"/>
      <c r="R305" s="13"/>
      <c r="S305" s="52"/>
      <c r="T305" s="6">
        <v>39679.629999999997</v>
      </c>
      <c r="U305" s="6"/>
      <c r="W305" s="5"/>
      <c r="X305" s="6"/>
      <c r="Y305" s="5"/>
      <c r="Z305" s="5"/>
      <c r="AB305" s="6">
        <f t="shared" si="28"/>
        <v>0</v>
      </c>
      <c r="AC305" s="6">
        <f t="shared" si="29"/>
        <v>-39679.629999999997</v>
      </c>
      <c r="AD305" s="6">
        <f t="shared" si="30"/>
        <v>0</v>
      </c>
      <c r="AF305" s="5"/>
    </row>
    <row r="306" spans="2:32" ht="16" hidden="1" thickBot="1">
      <c r="B306" s="3" t="s">
        <v>220</v>
      </c>
      <c r="C306" s="3" t="s">
        <v>833</v>
      </c>
      <c r="D306" s="3" t="s">
        <v>210</v>
      </c>
      <c r="E306" s="3" t="s">
        <v>197</v>
      </c>
      <c r="F306" s="4">
        <v>2</v>
      </c>
      <c r="G306" s="4">
        <v>0</v>
      </c>
      <c r="H306" s="6">
        <v>7477.1217871871086</v>
      </c>
      <c r="I306" s="6">
        <v>0</v>
      </c>
      <c r="J306" s="6">
        <v>0</v>
      </c>
      <c r="K306" s="6"/>
      <c r="L306" s="6">
        <v>0</v>
      </c>
      <c r="M306" s="6">
        <v>0</v>
      </c>
      <c r="N306" s="6">
        <v>0</v>
      </c>
      <c r="O306" s="6">
        <f t="shared" si="31"/>
        <v>7477.1217871871086</v>
      </c>
      <c r="P306" s="3" t="s">
        <v>675</v>
      </c>
      <c r="Q306" s="5"/>
      <c r="R306" s="13"/>
      <c r="S306" s="52"/>
      <c r="T306" s="6">
        <v>38747.379999999997</v>
      </c>
      <c r="U306" s="6"/>
      <c r="W306" s="5" t="s">
        <v>220</v>
      </c>
      <c r="X306" s="6">
        <v>7719.82</v>
      </c>
      <c r="Y306" s="5" t="s">
        <v>220</v>
      </c>
      <c r="Z306" s="5" t="s">
        <v>220</v>
      </c>
      <c r="AB306" s="6">
        <f t="shared" si="28"/>
        <v>0</v>
      </c>
      <c r="AC306" s="6">
        <f t="shared" si="29"/>
        <v>-38747.379999999997</v>
      </c>
      <c r="AD306" s="6">
        <f t="shared" si="30"/>
        <v>0</v>
      </c>
      <c r="AF306" s="5"/>
    </row>
    <row r="307" spans="2:32" ht="16" hidden="1" thickBot="1">
      <c r="B307" s="3" t="s">
        <v>220</v>
      </c>
      <c r="C307" s="3" t="s">
        <v>770</v>
      </c>
      <c r="D307" s="3" t="s">
        <v>208</v>
      </c>
      <c r="E307" s="3" t="s">
        <v>185</v>
      </c>
      <c r="F307" s="4">
        <v>18</v>
      </c>
      <c r="G307" s="4">
        <v>0</v>
      </c>
      <c r="H307" s="6">
        <v>82784.100000000006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f t="shared" si="31"/>
        <v>82784.100000000006</v>
      </c>
      <c r="P307" s="3" t="s">
        <v>676</v>
      </c>
      <c r="Q307" s="5"/>
      <c r="R307" s="13"/>
      <c r="S307" s="42"/>
      <c r="T307" s="6"/>
      <c r="U307" s="6"/>
      <c r="W307" s="5"/>
      <c r="X307" s="6"/>
      <c r="Y307" s="5"/>
      <c r="Z307" s="5"/>
      <c r="AB307" s="6">
        <f t="shared" si="28"/>
        <v>0</v>
      </c>
      <c r="AC307" s="6">
        <f t="shared" si="29"/>
        <v>0</v>
      </c>
      <c r="AD307" s="6">
        <f t="shared" si="30"/>
        <v>0</v>
      </c>
      <c r="AF307" s="5"/>
    </row>
    <row r="308" spans="2:32" ht="16" thickBot="1">
      <c r="B308" s="3"/>
      <c r="C308" s="3" t="s">
        <v>833</v>
      </c>
      <c r="D308" s="3" t="s">
        <v>213</v>
      </c>
      <c r="E308" s="3"/>
      <c r="F308" s="4"/>
      <c r="G308" s="4"/>
      <c r="H308" s="6"/>
      <c r="I308" s="6"/>
      <c r="J308" s="6"/>
      <c r="K308" s="6"/>
      <c r="L308" s="6"/>
      <c r="M308" s="6"/>
      <c r="N308" s="6"/>
      <c r="O308" s="6">
        <f t="shared" si="31"/>
        <v>0</v>
      </c>
      <c r="P308" s="3" t="s">
        <v>677</v>
      </c>
      <c r="Q308" s="5"/>
      <c r="R308" s="13"/>
      <c r="S308" s="52"/>
      <c r="T308" s="6"/>
      <c r="U308" s="6"/>
      <c r="W308" s="5"/>
      <c r="X308" s="6"/>
      <c r="Y308" s="5"/>
      <c r="Z308" s="5"/>
      <c r="AB308" s="6">
        <f t="shared" si="28"/>
        <v>0</v>
      </c>
      <c r="AC308" s="6">
        <f t="shared" si="29"/>
        <v>0</v>
      </c>
      <c r="AD308" s="6">
        <f t="shared" si="30"/>
        <v>0</v>
      </c>
      <c r="AF308" s="5"/>
    </row>
    <row r="309" spans="2:32" ht="16" hidden="1" thickBot="1">
      <c r="B309" s="3"/>
      <c r="C309" s="3" t="s">
        <v>833</v>
      </c>
      <c r="D309" s="3" t="s">
        <v>210</v>
      </c>
      <c r="E309" s="3"/>
      <c r="F309" s="4"/>
      <c r="G309" s="4"/>
      <c r="H309" s="6"/>
      <c r="I309" s="6"/>
      <c r="J309" s="6"/>
      <c r="K309" s="6"/>
      <c r="L309" s="6"/>
      <c r="M309" s="6"/>
      <c r="N309" s="6"/>
      <c r="O309" s="6">
        <f t="shared" ref="O309:O328" si="32">SUM(H309,J309,K309,L309,M309,N309)</f>
        <v>0</v>
      </c>
      <c r="P309" s="3" t="s">
        <v>531</v>
      </c>
      <c r="Q309" s="5"/>
      <c r="R309" s="13"/>
      <c r="S309" s="52"/>
      <c r="T309" s="6"/>
      <c r="U309" s="6"/>
      <c r="W309" s="5"/>
      <c r="X309" s="6"/>
      <c r="Y309" s="5"/>
      <c r="Z309" s="5"/>
      <c r="AB309" s="6">
        <f t="shared" ref="AB309:AB325" si="33">I309-J309</f>
        <v>0</v>
      </c>
      <c r="AC309" s="6">
        <f t="shared" ref="AC309:AC329" si="34">U309-T309</f>
        <v>0</v>
      </c>
      <c r="AD309" s="6">
        <f t="shared" ref="AD309:AD325" si="35">H309-O309</f>
        <v>0</v>
      </c>
      <c r="AF309" s="5"/>
    </row>
    <row r="310" spans="2:32" ht="16" hidden="1" thickBot="1">
      <c r="B310" s="3"/>
      <c r="C310" s="3" t="s">
        <v>833</v>
      </c>
      <c r="D310" s="3" t="s">
        <v>210</v>
      </c>
      <c r="E310" s="3"/>
      <c r="F310" s="4"/>
      <c r="G310" s="4"/>
      <c r="H310" s="6"/>
      <c r="I310" s="6"/>
      <c r="J310" s="6"/>
      <c r="K310" s="6"/>
      <c r="L310" s="6"/>
      <c r="M310" s="6"/>
      <c r="N310" s="6"/>
      <c r="O310" s="6">
        <f t="shared" si="32"/>
        <v>0</v>
      </c>
      <c r="P310" s="3" t="s">
        <v>485</v>
      </c>
      <c r="Q310" s="5"/>
      <c r="R310" s="13"/>
      <c r="S310" s="52"/>
      <c r="T310" s="6"/>
      <c r="U310" s="6"/>
      <c r="W310" s="5"/>
      <c r="X310" s="6"/>
      <c r="Y310" s="5"/>
      <c r="Z310" s="5"/>
      <c r="AB310" s="6">
        <f t="shared" si="33"/>
        <v>0</v>
      </c>
      <c r="AC310" s="6">
        <f t="shared" si="34"/>
        <v>0</v>
      </c>
      <c r="AD310" s="6">
        <f t="shared" si="35"/>
        <v>0</v>
      </c>
      <c r="AF310" s="5"/>
    </row>
    <row r="311" spans="2:32" ht="16" hidden="1" thickBot="1">
      <c r="B311" s="3"/>
      <c r="C311" s="3" t="s">
        <v>833</v>
      </c>
      <c r="D311" s="3" t="s">
        <v>210</v>
      </c>
      <c r="E311" s="3"/>
      <c r="F311" s="4"/>
      <c r="G311" s="4"/>
      <c r="H311" s="6"/>
      <c r="I311" s="6"/>
      <c r="J311" s="6"/>
      <c r="K311" s="6"/>
      <c r="L311" s="6"/>
      <c r="M311" s="6"/>
      <c r="N311" s="6"/>
      <c r="O311" s="6">
        <f t="shared" si="32"/>
        <v>0</v>
      </c>
      <c r="P311" s="3" t="s">
        <v>509</v>
      </c>
      <c r="Q311" s="5"/>
      <c r="R311" s="13"/>
      <c r="S311" s="52"/>
      <c r="T311" s="6"/>
      <c r="U311" s="6"/>
      <c r="W311" s="5"/>
      <c r="X311" s="6"/>
      <c r="Y311" s="5"/>
      <c r="Z311" s="5"/>
      <c r="AB311" s="6">
        <f t="shared" si="33"/>
        <v>0</v>
      </c>
      <c r="AC311" s="6">
        <f t="shared" si="34"/>
        <v>0</v>
      </c>
      <c r="AD311" s="6">
        <f t="shared" si="35"/>
        <v>0</v>
      </c>
      <c r="AF311" s="5"/>
    </row>
    <row r="312" spans="2:32" ht="16" hidden="1" thickBot="1">
      <c r="B312" s="3"/>
      <c r="C312" s="3" t="s">
        <v>833</v>
      </c>
      <c r="D312" s="3" t="s">
        <v>210</v>
      </c>
      <c r="E312" s="3"/>
      <c r="F312" s="4"/>
      <c r="G312" s="4"/>
      <c r="H312" s="6"/>
      <c r="I312" s="6"/>
      <c r="J312" s="6"/>
      <c r="K312" s="6"/>
      <c r="L312" s="6"/>
      <c r="M312" s="6"/>
      <c r="N312" s="6"/>
      <c r="O312" s="6">
        <f t="shared" si="32"/>
        <v>0</v>
      </c>
      <c r="P312" s="3" t="s">
        <v>597</v>
      </c>
      <c r="Q312" s="5"/>
      <c r="R312" s="13"/>
      <c r="S312" s="52"/>
      <c r="T312" s="6"/>
      <c r="U312" s="6"/>
      <c r="W312" s="5"/>
      <c r="X312" s="6"/>
      <c r="Y312" s="5"/>
      <c r="Z312" s="5"/>
      <c r="AB312" s="6">
        <f t="shared" si="33"/>
        <v>0</v>
      </c>
      <c r="AC312" s="6">
        <f t="shared" si="34"/>
        <v>0</v>
      </c>
      <c r="AD312" s="6">
        <f t="shared" si="35"/>
        <v>0</v>
      </c>
      <c r="AF312" s="5"/>
    </row>
    <row r="313" spans="2:32" ht="16" hidden="1" thickBot="1">
      <c r="B313" s="3"/>
      <c r="C313" s="3" t="s">
        <v>833</v>
      </c>
      <c r="D313" s="3" t="s">
        <v>210</v>
      </c>
      <c r="E313" s="3"/>
      <c r="F313" s="4"/>
      <c r="G313" s="4"/>
      <c r="H313" s="6"/>
      <c r="I313" s="6"/>
      <c r="J313" s="6"/>
      <c r="K313" s="6"/>
      <c r="L313" s="6"/>
      <c r="M313" s="6"/>
      <c r="N313" s="6"/>
      <c r="O313" s="6">
        <f t="shared" si="32"/>
        <v>0</v>
      </c>
      <c r="P313" s="3" t="s">
        <v>15</v>
      </c>
      <c r="Q313" s="5"/>
      <c r="R313" s="13"/>
      <c r="S313" s="52"/>
      <c r="T313" s="6"/>
      <c r="U313" s="6"/>
      <c r="W313" s="5"/>
      <c r="X313" s="6"/>
      <c r="Y313" s="5"/>
      <c r="Z313" s="5"/>
      <c r="AB313" s="6">
        <f t="shared" si="33"/>
        <v>0</v>
      </c>
      <c r="AC313" s="6">
        <f t="shared" si="34"/>
        <v>0</v>
      </c>
      <c r="AD313" s="6">
        <f t="shared" si="35"/>
        <v>0</v>
      </c>
      <c r="AF313" s="5"/>
    </row>
    <row r="314" spans="2:32" ht="16" hidden="1" thickBot="1">
      <c r="B314" s="3"/>
      <c r="C314" s="3" t="s">
        <v>833</v>
      </c>
      <c r="D314" s="3" t="s">
        <v>210</v>
      </c>
      <c r="E314" s="3"/>
      <c r="F314" s="4"/>
      <c r="G314" s="4"/>
      <c r="H314" s="6"/>
      <c r="I314" s="6"/>
      <c r="J314" s="6"/>
      <c r="K314" s="6"/>
      <c r="L314" s="6"/>
      <c r="M314" s="6"/>
      <c r="N314" s="6"/>
      <c r="O314" s="6">
        <f t="shared" si="32"/>
        <v>0</v>
      </c>
      <c r="P314" s="3" t="s">
        <v>101</v>
      </c>
      <c r="Q314" s="5"/>
      <c r="R314" s="13"/>
      <c r="S314" s="52"/>
      <c r="T314" s="6"/>
      <c r="U314" s="6"/>
      <c r="W314" s="5"/>
      <c r="X314" s="6"/>
      <c r="Y314" s="5"/>
      <c r="Z314" s="5"/>
      <c r="AB314" s="6">
        <f t="shared" si="33"/>
        <v>0</v>
      </c>
      <c r="AC314" s="6">
        <f t="shared" si="34"/>
        <v>0</v>
      </c>
      <c r="AD314" s="6">
        <f t="shared" si="35"/>
        <v>0</v>
      </c>
      <c r="AF314" s="5"/>
    </row>
    <row r="315" spans="2:32" ht="16" hidden="1" thickBot="1">
      <c r="B315" s="3"/>
      <c r="C315" s="3" t="s">
        <v>1095</v>
      </c>
      <c r="D315" s="3" t="s">
        <v>212</v>
      </c>
      <c r="E315" s="3" t="s">
        <v>153</v>
      </c>
      <c r="F315" s="4"/>
      <c r="G315" s="4"/>
      <c r="H315" s="6"/>
      <c r="I315" s="6"/>
      <c r="J315" s="6"/>
      <c r="K315" s="6"/>
      <c r="L315" s="6"/>
      <c r="M315" s="6"/>
      <c r="N315" s="6"/>
      <c r="O315" s="6">
        <f t="shared" si="32"/>
        <v>0</v>
      </c>
      <c r="P315" s="3" t="s">
        <v>672</v>
      </c>
      <c r="Q315" s="5"/>
      <c r="R315" s="13"/>
      <c r="S315" s="52"/>
      <c r="T315" s="6"/>
      <c r="U315" s="6"/>
      <c r="W315" s="5" t="s">
        <v>433</v>
      </c>
      <c r="X315" s="6"/>
      <c r="Y315" s="5"/>
      <c r="Z315" s="5" t="s">
        <v>433</v>
      </c>
      <c r="AB315" s="6">
        <f t="shared" si="33"/>
        <v>0</v>
      </c>
      <c r="AC315" s="6">
        <f t="shared" si="34"/>
        <v>0</v>
      </c>
      <c r="AD315" s="6">
        <f t="shared" si="35"/>
        <v>0</v>
      </c>
      <c r="AF315" s="5"/>
    </row>
    <row r="316" spans="2:32" ht="16" hidden="1" thickBot="1">
      <c r="B316" s="3"/>
      <c r="C316" s="3" t="s">
        <v>1095</v>
      </c>
      <c r="D316" s="3" t="s">
        <v>212</v>
      </c>
      <c r="E316" s="3" t="s">
        <v>153</v>
      </c>
      <c r="F316" s="4"/>
      <c r="G316" s="4"/>
      <c r="H316" s="6"/>
      <c r="I316" s="6"/>
      <c r="J316" s="6"/>
      <c r="K316" s="6"/>
      <c r="L316" s="6"/>
      <c r="M316" s="6"/>
      <c r="N316" s="6"/>
      <c r="O316" s="6">
        <f t="shared" si="32"/>
        <v>0</v>
      </c>
      <c r="P316" s="3" t="s">
        <v>673</v>
      </c>
      <c r="Q316" s="5"/>
      <c r="R316" s="13"/>
      <c r="S316" s="52"/>
      <c r="T316" s="6"/>
      <c r="U316" s="6"/>
      <c r="W316" s="5" t="s">
        <v>433</v>
      </c>
      <c r="X316" s="6"/>
      <c r="Y316" s="5"/>
      <c r="Z316" s="5" t="s">
        <v>433</v>
      </c>
      <c r="AB316" s="6">
        <f t="shared" si="33"/>
        <v>0</v>
      </c>
      <c r="AC316" s="6">
        <f t="shared" si="34"/>
        <v>0</v>
      </c>
      <c r="AD316" s="6">
        <f t="shared" si="35"/>
        <v>0</v>
      </c>
      <c r="AF316" s="5"/>
    </row>
    <row r="317" spans="2:32" ht="31.5" hidden="1" thickBot="1">
      <c r="B317" s="3"/>
      <c r="C317" s="3" t="s">
        <v>1095</v>
      </c>
      <c r="D317" s="3" t="s">
        <v>212</v>
      </c>
      <c r="E317" s="3" t="s">
        <v>153</v>
      </c>
      <c r="F317" s="4">
        <v>6.99</v>
      </c>
      <c r="G317" s="4">
        <v>0</v>
      </c>
      <c r="H317" s="6">
        <v>56716.048598343572</v>
      </c>
      <c r="I317" s="6">
        <v>0</v>
      </c>
      <c r="J317" s="6">
        <v>0</v>
      </c>
      <c r="K317" s="6" t="s">
        <v>1114</v>
      </c>
      <c r="L317" s="6">
        <v>-94.53</v>
      </c>
      <c r="M317" s="6"/>
      <c r="N317" s="6"/>
      <c r="O317" s="6">
        <f t="shared" si="32"/>
        <v>56621.518598343573</v>
      </c>
      <c r="P317" s="3" t="s">
        <v>674</v>
      </c>
      <c r="Q317" s="5"/>
      <c r="R317" s="13"/>
      <c r="S317" s="52"/>
      <c r="T317" s="6"/>
      <c r="U317" s="6"/>
      <c r="W317" s="5" t="s">
        <v>433</v>
      </c>
      <c r="X317" s="6">
        <v>56621.518598343573</v>
      </c>
      <c r="Y317" s="5"/>
      <c r="Z317" s="5" t="s">
        <v>433</v>
      </c>
      <c r="AB317" s="6">
        <f t="shared" si="33"/>
        <v>0</v>
      </c>
      <c r="AC317" s="6">
        <f t="shared" si="34"/>
        <v>0</v>
      </c>
      <c r="AD317" s="6">
        <f t="shared" si="35"/>
        <v>94.529999999998836</v>
      </c>
      <c r="AF317" s="5"/>
    </row>
    <row r="318" spans="2:32" ht="16" hidden="1" thickBot="1">
      <c r="B318" s="3" t="s">
        <v>433</v>
      </c>
      <c r="C318" s="3" t="s">
        <v>1095</v>
      </c>
      <c r="D318" s="3" t="s">
        <v>212</v>
      </c>
      <c r="E318" s="3" t="s">
        <v>153</v>
      </c>
      <c r="F318" s="4">
        <v>6.99</v>
      </c>
      <c r="G318" s="4">
        <v>0</v>
      </c>
      <c r="H318" s="6">
        <v>56716.048598343572</v>
      </c>
      <c r="I318" s="6">
        <v>0</v>
      </c>
      <c r="J318" s="6">
        <v>0</v>
      </c>
      <c r="K318" s="6">
        <v>-94.53</v>
      </c>
      <c r="L318" s="6">
        <v>0</v>
      </c>
      <c r="M318" s="6">
        <v>0</v>
      </c>
      <c r="N318" s="6">
        <v>0</v>
      </c>
      <c r="O318" s="6">
        <f t="shared" si="32"/>
        <v>56621.518598343573</v>
      </c>
      <c r="P318" s="3" t="s">
        <v>675</v>
      </c>
      <c r="Q318" s="5"/>
      <c r="R318" s="13"/>
      <c r="S318" s="52"/>
      <c r="T318" s="6"/>
      <c r="U318" s="6"/>
      <c r="W318" s="5" t="s">
        <v>433</v>
      </c>
      <c r="X318" s="6"/>
      <c r="Y318" s="5"/>
      <c r="Z318" s="5" t="s">
        <v>433</v>
      </c>
      <c r="AB318" s="6">
        <f t="shared" si="33"/>
        <v>0</v>
      </c>
      <c r="AC318" s="6">
        <f t="shared" si="34"/>
        <v>0</v>
      </c>
      <c r="AD318" s="6">
        <f t="shared" si="35"/>
        <v>94.529999999998836</v>
      </c>
      <c r="AF318" s="5"/>
    </row>
    <row r="319" spans="2:32" ht="16" hidden="1" thickBot="1">
      <c r="B319" s="3" t="s">
        <v>220</v>
      </c>
      <c r="C319" s="3" t="s">
        <v>770</v>
      </c>
      <c r="D319" s="3" t="s">
        <v>210</v>
      </c>
      <c r="E319" s="3" t="s">
        <v>185</v>
      </c>
      <c r="F319" s="4">
        <v>4</v>
      </c>
      <c r="G319" s="4">
        <v>0</v>
      </c>
      <c r="H319" s="6">
        <v>31226.18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f t="shared" si="32"/>
        <v>31226.18</v>
      </c>
      <c r="P319" s="3" t="s">
        <v>676</v>
      </c>
      <c r="Q319" s="5"/>
      <c r="R319" s="13"/>
      <c r="S319" s="42"/>
      <c r="T319" s="6"/>
      <c r="U319" s="6"/>
      <c r="W319" s="5"/>
      <c r="X319" s="6"/>
      <c r="Y319" s="5"/>
      <c r="Z319" s="5"/>
      <c r="AB319" s="6">
        <f t="shared" si="33"/>
        <v>0</v>
      </c>
      <c r="AC319" s="6">
        <f t="shared" si="34"/>
        <v>0</v>
      </c>
      <c r="AD319" s="6">
        <f t="shared" si="35"/>
        <v>0</v>
      </c>
      <c r="AF319" s="5"/>
    </row>
    <row r="320" spans="2:32" ht="16" hidden="1" thickBot="1">
      <c r="B320" s="3"/>
      <c r="C320" s="3" t="s">
        <v>1095</v>
      </c>
      <c r="D320" s="3" t="s">
        <v>212</v>
      </c>
      <c r="E320" s="3" t="s">
        <v>152</v>
      </c>
      <c r="F320" s="4">
        <v>10</v>
      </c>
      <c r="G320" s="4">
        <v>0</v>
      </c>
      <c r="H320" s="6">
        <v>89464.25</v>
      </c>
      <c r="I320" s="6">
        <v>0</v>
      </c>
      <c r="J320" s="6">
        <v>0</v>
      </c>
      <c r="K320" s="6">
        <v>-149.11000000000001</v>
      </c>
      <c r="L320" s="6">
        <v>0</v>
      </c>
      <c r="M320" s="6">
        <v>0</v>
      </c>
      <c r="N320" s="6">
        <v>0</v>
      </c>
      <c r="O320" s="6">
        <f t="shared" si="32"/>
        <v>89315.14</v>
      </c>
      <c r="P320" s="3" t="s">
        <v>677</v>
      </c>
      <c r="Q320" s="5"/>
      <c r="R320" s="13"/>
      <c r="S320" s="52"/>
      <c r="T320" s="6"/>
      <c r="U320" s="6"/>
      <c r="W320" s="5"/>
      <c r="X320" s="6"/>
      <c r="Y320" s="5"/>
      <c r="Z320" s="5"/>
      <c r="AB320" s="6">
        <f t="shared" si="33"/>
        <v>0</v>
      </c>
      <c r="AC320" s="6">
        <f t="shared" si="34"/>
        <v>0</v>
      </c>
      <c r="AD320" s="6">
        <f t="shared" si="35"/>
        <v>149.11000000000058</v>
      </c>
      <c r="AF320" s="5"/>
    </row>
    <row r="321" spans="2:32" ht="16" hidden="1" thickBot="1">
      <c r="B321" s="3"/>
      <c r="C321" s="3" t="s">
        <v>1095</v>
      </c>
      <c r="D321" s="3" t="s">
        <v>212</v>
      </c>
      <c r="E321" s="3"/>
      <c r="F321" s="4"/>
      <c r="G321" s="4"/>
      <c r="H321" s="6"/>
      <c r="I321" s="6"/>
      <c r="J321" s="6"/>
      <c r="K321" s="6"/>
      <c r="L321" s="6"/>
      <c r="M321" s="6"/>
      <c r="N321" s="6"/>
      <c r="O321" s="6">
        <f t="shared" si="32"/>
        <v>0</v>
      </c>
      <c r="P321" s="3" t="s">
        <v>531</v>
      </c>
      <c r="Q321" s="5"/>
      <c r="R321" s="13"/>
      <c r="S321" s="52"/>
      <c r="T321" s="6"/>
      <c r="U321" s="6"/>
      <c r="W321" s="5"/>
      <c r="X321" s="6"/>
      <c r="Y321" s="5"/>
      <c r="Z321" s="5"/>
      <c r="AB321" s="6">
        <f t="shared" si="33"/>
        <v>0</v>
      </c>
      <c r="AC321" s="6">
        <f t="shared" si="34"/>
        <v>0</v>
      </c>
      <c r="AD321" s="6">
        <f t="shared" si="35"/>
        <v>0</v>
      </c>
      <c r="AF321" s="5"/>
    </row>
    <row r="322" spans="2:32" ht="16" hidden="1" thickBot="1">
      <c r="B322" s="3"/>
      <c r="C322" s="3" t="s">
        <v>1095</v>
      </c>
      <c r="D322" s="3" t="s">
        <v>212</v>
      </c>
      <c r="E322" s="3"/>
      <c r="F322" s="4"/>
      <c r="G322" s="4"/>
      <c r="H322" s="6"/>
      <c r="I322" s="6"/>
      <c r="J322" s="6"/>
      <c r="K322" s="6"/>
      <c r="L322" s="6"/>
      <c r="M322" s="6"/>
      <c r="N322" s="6"/>
      <c r="O322" s="6">
        <f t="shared" si="32"/>
        <v>0</v>
      </c>
      <c r="P322" s="3" t="s">
        <v>485</v>
      </c>
      <c r="Q322" s="5"/>
      <c r="R322" s="13"/>
      <c r="S322" s="52"/>
      <c r="T322" s="6"/>
      <c r="U322" s="6"/>
      <c r="W322" s="5"/>
      <c r="X322" s="6"/>
      <c r="Y322" s="5"/>
      <c r="Z322" s="5"/>
      <c r="AB322" s="6">
        <f t="shared" si="33"/>
        <v>0</v>
      </c>
      <c r="AC322" s="6">
        <f t="shared" si="34"/>
        <v>0</v>
      </c>
      <c r="AD322" s="6">
        <f t="shared" si="35"/>
        <v>0</v>
      </c>
      <c r="AF322" s="5"/>
    </row>
    <row r="323" spans="2:32" ht="16" hidden="1" thickBot="1">
      <c r="B323" s="3"/>
      <c r="C323" s="3" t="s">
        <v>1095</v>
      </c>
      <c r="D323" s="3" t="s">
        <v>212</v>
      </c>
      <c r="E323" s="3"/>
      <c r="F323" s="4"/>
      <c r="G323" s="4"/>
      <c r="H323" s="6"/>
      <c r="I323" s="6"/>
      <c r="J323" s="6"/>
      <c r="K323" s="6"/>
      <c r="L323" s="6"/>
      <c r="M323" s="6"/>
      <c r="N323" s="6"/>
      <c r="O323" s="6">
        <f t="shared" si="32"/>
        <v>0</v>
      </c>
      <c r="P323" s="3" t="s">
        <v>509</v>
      </c>
      <c r="Q323" s="5"/>
      <c r="R323" s="13"/>
      <c r="S323" s="52"/>
      <c r="T323" s="6"/>
      <c r="U323" s="6"/>
      <c r="W323" s="5"/>
      <c r="X323" s="6"/>
      <c r="Y323" s="5"/>
      <c r="Z323" s="5"/>
      <c r="AB323" s="6">
        <f t="shared" si="33"/>
        <v>0</v>
      </c>
      <c r="AC323" s="6">
        <f t="shared" si="34"/>
        <v>0</v>
      </c>
      <c r="AD323" s="6">
        <f t="shared" si="35"/>
        <v>0</v>
      </c>
      <c r="AF323" s="5"/>
    </row>
    <row r="324" spans="2:32" ht="16" hidden="1" thickBot="1">
      <c r="B324" s="3"/>
      <c r="C324" s="3" t="s">
        <v>1095</v>
      </c>
      <c r="D324" s="3" t="s">
        <v>212</v>
      </c>
      <c r="E324" s="3"/>
      <c r="F324" s="4"/>
      <c r="G324" s="4"/>
      <c r="H324" s="6"/>
      <c r="I324" s="6"/>
      <c r="J324" s="6"/>
      <c r="K324" s="6"/>
      <c r="L324" s="6"/>
      <c r="M324" s="6"/>
      <c r="N324" s="6"/>
      <c r="O324" s="6">
        <f t="shared" si="32"/>
        <v>0</v>
      </c>
      <c r="P324" s="3" t="s">
        <v>597</v>
      </c>
      <c r="Q324" s="5"/>
      <c r="R324" s="13"/>
      <c r="S324" s="52"/>
      <c r="T324" s="6"/>
      <c r="U324" s="6"/>
      <c r="W324" s="5"/>
      <c r="X324" s="6"/>
      <c r="Y324" s="5"/>
      <c r="Z324" s="5"/>
      <c r="AB324" s="6">
        <f t="shared" si="33"/>
        <v>0</v>
      </c>
      <c r="AC324" s="6">
        <f t="shared" si="34"/>
        <v>0</v>
      </c>
      <c r="AD324" s="6">
        <f t="shared" si="35"/>
        <v>0</v>
      </c>
      <c r="AF324" s="5"/>
    </row>
    <row r="325" spans="2:32" ht="16" hidden="1" thickBot="1">
      <c r="B325" s="3"/>
      <c r="C325" s="3" t="s">
        <v>1095</v>
      </c>
      <c r="D325" s="3" t="s">
        <v>212</v>
      </c>
      <c r="E325" s="3"/>
      <c r="F325" s="4"/>
      <c r="G325" s="4"/>
      <c r="H325" s="6"/>
      <c r="I325" s="6"/>
      <c r="J325" s="6"/>
      <c r="K325" s="6"/>
      <c r="L325" s="6"/>
      <c r="M325" s="6"/>
      <c r="N325" s="6"/>
      <c r="O325" s="6">
        <f t="shared" si="32"/>
        <v>0</v>
      </c>
      <c r="P325" s="3" t="s">
        <v>15</v>
      </c>
      <c r="Q325" s="5"/>
      <c r="R325" s="13"/>
      <c r="S325" s="52"/>
      <c r="T325" s="6"/>
      <c r="U325" s="6"/>
      <c r="W325" s="5"/>
      <c r="X325" s="6"/>
      <c r="Y325" s="5"/>
      <c r="Z325" s="5"/>
      <c r="AB325" s="6">
        <f t="shared" si="33"/>
        <v>0</v>
      </c>
      <c r="AC325" s="6">
        <f t="shared" si="34"/>
        <v>0</v>
      </c>
      <c r="AD325" s="6">
        <f t="shared" si="35"/>
        <v>0</v>
      </c>
      <c r="AF325" s="5"/>
    </row>
    <row r="326" spans="2:32" ht="16" hidden="1" thickBot="1">
      <c r="B326" s="3"/>
      <c r="C326" s="3" t="s">
        <v>1095</v>
      </c>
      <c r="D326" s="3" t="s">
        <v>212</v>
      </c>
      <c r="E326" s="3"/>
      <c r="F326" s="4"/>
      <c r="G326" s="4"/>
      <c r="H326" s="6"/>
      <c r="I326" s="6"/>
      <c r="J326" s="6"/>
      <c r="K326" s="6"/>
      <c r="L326" s="6"/>
      <c r="M326" s="6"/>
      <c r="N326" s="6"/>
      <c r="O326" s="6">
        <f t="shared" si="32"/>
        <v>0</v>
      </c>
      <c r="P326" s="3" t="s">
        <v>101</v>
      </c>
      <c r="Q326" s="5"/>
      <c r="R326" s="13"/>
      <c r="S326" s="52"/>
      <c r="T326" s="6"/>
      <c r="U326" s="6"/>
      <c r="W326" s="5"/>
      <c r="X326" s="6"/>
      <c r="Y326" s="5"/>
      <c r="Z326" s="5"/>
      <c r="AB326" s="6">
        <f t="shared" ref="AB326:AB389" si="36">I326-J326</f>
        <v>0</v>
      </c>
      <c r="AC326" s="6">
        <f t="shared" si="34"/>
        <v>0</v>
      </c>
      <c r="AD326" s="6">
        <f t="shared" ref="AD326:AD389" si="37">H326-O326</f>
        <v>0</v>
      </c>
      <c r="AF326" s="5"/>
    </row>
    <row r="327" spans="2:32" ht="16" hidden="1" thickBot="1">
      <c r="B327" s="3"/>
      <c r="C327" s="3" t="s">
        <v>1095</v>
      </c>
      <c r="D327" s="3" t="s">
        <v>214</v>
      </c>
      <c r="E327" s="3" t="s">
        <v>201</v>
      </c>
      <c r="F327" s="4">
        <v>7</v>
      </c>
      <c r="G327" s="4"/>
      <c r="H327" s="6">
        <v>33136.025979999999</v>
      </c>
      <c r="I327" s="6"/>
      <c r="J327" s="6"/>
      <c r="K327" s="6"/>
      <c r="L327" s="6"/>
      <c r="M327" s="6"/>
      <c r="N327" s="6"/>
      <c r="O327" s="6">
        <f t="shared" si="32"/>
        <v>33136.025979999999</v>
      </c>
      <c r="P327" s="3" t="s">
        <v>672</v>
      </c>
      <c r="Q327" s="5"/>
      <c r="R327" s="13"/>
      <c r="S327" s="52"/>
      <c r="T327" s="6"/>
      <c r="U327" s="6"/>
      <c r="W327" s="5"/>
      <c r="X327" s="6"/>
      <c r="Y327" s="5"/>
      <c r="Z327" s="5"/>
      <c r="AB327" s="6">
        <f t="shared" si="36"/>
        <v>0</v>
      </c>
      <c r="AC327" s="6">
        <f t="shared" si="34"/>
        <v>0</v>
      </c>
      <c r="AD327" s="6">
        <f t="shared" si="37"/>
        <v>0</v>
      </c>
      <c r="AF327" s="5"/>
    </row>
    <row r="328" spans="2:32" ht="16" hidden="1" thickBot="1">
      <c r="B328" s="3"/>
      <c r="C328" s="3" t="s">
        <v>1095</v>
      </c>
      <c r="D328" s="3" t="s">
        <v>214</v>
      </c>
      <c r="E328" s="3" t="s">
        <v>201</v>
      </c>
      <c r="F328" s="4">
        <v>7</v>
      </c>
      <c r="G328" s="4"/>
      <c r="H328" s="6">
        <v>33136.025979999999</v>
      </c>
      <c r="I328" s="6"/>
      <c r="J328" s="6"/>
      <c r="K328" s="6">
        <v>-469.43</v>
      </c>
      <c r="L328" s="6"/>
      <c r="M328" s="6"/>
      <c r="N328" s="6"/>
      <c r="O328" s="6">
        <f t="shared" si="32"/>
        <v>32666.595979999998</v>
      </c>
      <c r="P328" s="3" t="s">
        <v>673</v>
      </c>
      <c r="Q328" s="5"/>
      <c r="R328" s="13"/>
      <c r="S328" s="52"/>
      <c r="T328" s="6"/>
      <c r="U328" s="6"/>
      <c r="W328" s="5"/>
      <c r="X328" s="6"/>
      <c r="Y328" s="5"/>
      <c r="Z328" s="5"/>
      <c r="AB328" s="6">
        <f t="shared" si="36"/>
        <v>0</v>
      </c>
      <c r="AC328" s="6">
        <f t="shared" si="34"/>
        <v>0</v>
      </c>
      <c r="AD328" s="6">
        <f t="shared" si="37"/>
        <v>469.43000000000029</v>
      </c>
      <c r="AF328" s="5"/>
    </row>
    <row r="329" spans="2:32" ht="16" hidden="1" thickBot="1">
      <c r="B329" s="3"/>
      <c r="C329" s="3" t="s">
        <v>1095</v>
      </c>
      <c r="D329" s="3" t="s">
        <v>214</v>
      </c>
      <c r="E329" s="3" t="s">
        <v>201</v>
      </c>
      <c r="F329" s="4">
        <v>7</v>
      </c>
      <c r="G329" s="4"/>
      <c r="H329" s="6">
        <v>33136.025979999999</v>
      </c>
      <c r="I329" s="6">
        <v>0</v>
      </c>
      <c r="J329" s="6">
        <v>0</v>
      </c>
      <c r="K329" s="6">
        <v>-330.18</v>
      </c>
      <c r="L329" s="6"/>
      <c r="M329" s="6"/>
      <c r="N329" s="6"/>
      <c r="O329" s="6">
        <f>SUM(H329,J329,L329,M329,N329)</f>
        <v>33136.025979999999</v>
      </c>
      <c r="P329" s="3" t="s">
        <v>674</v>
      </c>
      <c r="Q329" s="5"/>
      <c r="R329" s="13"/>
      <c r="S329" s="52"/>
      <c r="T329" s="6">
        <v>1843.37</v>
      </c>
      <c r="U329" s="6">
        <f>1430.01+341.6</f>
        <v>1771.6100000000001</v>
      </c>
      <c r="W329" s="5"/>
      <c r="X329" s="6"/>
      <c r="Y329" s="5"/>
      <c r="Z329" s="5"/>
      <c r="AB329" s="6">
        <f t="shared" si="36"/>
        <v>0</v>
      </c>
      <c r="AC329" s="6">
        <f t="shared" si="34"/>
        <v>-71.759999999999764</v>
      </c>
      <c r="AD329" s="6">
        <f t="shared" si="37"/>
        <v>0</v>
      </c>
      <c r="AF329" s="5"/>
    </row>
    <row r="330" spans="2:32" ht="16" hidden="1" thickBot="1">
      <c r="B330" s="3" t="s">
        <v>220</v>
      </c>
      <c r="C330" s="3" t="s">
        <v>1095</v>
      </c>
      <c r="D330" s="3" t="s">
        <v>214</v>
      </c>
      <c r="E330" s="3" t="s">
        <v>201</v>
      </c>
      <c r="F330" s="4">
        <v>7</v>
      </c>
      <c r="G330" s="4">
        <v>0</v>
      </c>
      <c r="H330" s="6">
        <v>36020.03</v>
      </c>
      <c r="I330" s="6">
        <v>0</v>
      </c>
      <c r="J330" s="6">
        <v>0</v>
      </c>
      <c r="K330" s="6">
        <v>-60.03</v>
      </c>
      <c r="L330" s="6">
        <v>0</v>
      </c>
      <c r="M330" s="6">
        <v>0</v>
      </c>
      <c r="N330" s="6">
        <v>0</v>
      </c>
      <c r="O330" s="6">
        <f>SUM(H330,J330,L330,M330,N330)</f>
        <v>36020.03</v>
      </c>
      <c r="P330" s="3" t="s">
        <v>675</v>
      </c>
      <c r="Q330" s="5"/>
      <c r="R330" s="13"/>
      <c r="S330" s="52"/>
      <c r="T330" s="6">
        <v>2459.9093333333331</v>
      </c>
      <c r="U330" s="6">
        <f>2092.02+346.68</f>
        <v>2438.6999999999998</v>
      </c>
      <c r="W330" s="5"/>
      <c r="X330" s="6"/>
      <c r="Y330" s="5"/>
      <c r="Z330" s="5"/>
      <c r="AB330" s="6">
        <f t="shared" si="36"/>
        <v>0</v>
      </c>
      <c r="AC330" s="6">
        <f>U330-T330</f>
        <v>-21.209333333333234</v>
      </c>
      <c r="AD330" s="6">
        <f t="shared" si="37"/>
        <v>0</v>
      </c>
      <c r="AF330" s="5"/>
    </row>
    <row r="331" spans="2:32" ht="16" hidden="1" thickBot="1">
      <c r="B331" s="3"/>
      <c r="C331" s="3" t="s">
        <v>826</v>
      </c>
      <c r="D331" s="3" t="s">
        <v>208</v>
      </c>
      <c r="E331" s="3" t="s">
        <v>185</v>
      </c>
      <c r="F331" s="4">
        <v>14</v>
      </c>
      <c r="G331" s="4">
        <v>7</v>
      </c>
      <c r="H331" s="6">
        <v>57037.047362974321</v>
      </c>
      <c r="I331" s="6">
        <v>0</v>
      </c>
      <c r="J331" s="6">
        <v>-5109.8573629743178</v>
      </c>
      <c r="K331" s="6" t="s">
        <v>1132</v>
      </c>
      <c r="L331" s="6"/>
      <c r="M331" s="6"/>
      <c r="N331" s="6"/>
      <c r="O331" s="6">
        <f>SUM(H331,J331,K331,L331,M331,N331)</f>
        <v>51927.19</v>
      </c>
      <c r="P331" s="3" t="s">
        <v>676</v>
      </c>
      <c r="Q331" s="5"/>
      <c r="R331" s="13"/>
      <c r="S331" s="52"/>
      <c r="T331" s="6"/>
      <c r="U331" s="6"/>
      <c r="W331" s="5"/>
      <c r="X331" s="6"/>
      <c r="Y331" s="5"/>
      <c r="Z331" s="5"/>
      <c r="AB331" s="6">
        <f t="shared" si="36"/>
        <v>5109.8573629743178</v>
      </c>
      <c r="AC331" s="6">
        <f>U331-T331</f>
        <v>0</v>
      </c>
      <c r="AD331" s="6">
        <f t="shared" si="37"/>
        <v>5109.8573629743187</v>
      </c>
      <c r="AF331" s="5" t="s">
        <v>1133</v>
      </c>
    </row>
    <row r="332" spans="2:32" ht="16" hidden="1" thickBot="1">
      <c r="B332" s="3"/>
      <c r="C332" s="3" t="s">
        <v>1095</v>
      </c>
      <c r="D332" s="3" t="s">
        <v>214</v>
      </c>
      <c r="E332" s="3" t="s">
        <v>201</v>
      </c>
      <c r="F332" s="4">
        <v>7</v>
      </c>
      <c r="G332" s="4">
        <v>2</v>
      </c>
      <c r="H332" s="6">
        <v>36020.03</v>
      </c>
      <c r="I332" s="6">
        <v>0</v>
      </c>
      <c r="J332" s="6">
        <f>-2*162.73</f>
        <v>-325.45999999999998</v>
      </c>
      <c r="K332" s="6">
        <v>-420.23</v>
      </c>
      <c r="L332" s="6">
        <v>0</v>
      </c>
      <c r="M332" s="6">
        <v>0</v>
      </c>
      <c r="N332" s="6">
        <v>0</v>
      </c>
      <c r="O332" s="6">
        <f>SUM(H332,J332,L332,M332,N332)</f>
        <v>35694.57</v>
      </c>
      <c r="P332" s="3" t="s">
        <v>676</v>
      </c>
      <c r="Q332" s="5"/>
      <c r="R332" s="13"/>
      <c r="S332" s="52"/>
      <c r="T332" s="6">
        <v>4882.3919840762837</v>
      </c>
      <c r="U332" s="6">
        <f>3762.14+1134.5</f>
        <v>4896.6399999999994</v>
      </c>
      <c r="W332" s="5"/>
      <c r="X332" s="6"/>
      <c r="Y332" s="5"/>
      <c r="Z332" s="5"/>
      <c r="AB332" s="6">
        <f t="shared" si="36"/>
        <v>325.45999999999998</v>
      </c>
      <c r="AC332" s="6">
        <f t="shared" ref="AC332:AC395" si="38">U332-T332</f>
        <v>14.248015923715684</v>
      </c>
      <c r="AD332" s="6">
        <f t="shared" si="37"/>
        <v>325.45999999999913</v>
      </c>
      <c r="AF332" s="5"/>
    </row>
    <row r="333" spans="2:32" ht="16" hidden="1" thickBot="1">
      <c r="B333" s="3"/>
      <c r="C333" s="3" t="s">
        <v>1095</v>
      </c>
      <c r="D333" s="3" t="s">
        <v>214</v>
      </c>
      <c r="E333" s="3"/>
      <c r="F333" s="4"/>
      <c r="G333" s="4"/>
      <c r="H333" s="6"/>
      <c r="I333" s="6"/>
      <c r="J333" s="6"/>
      <c r="K333" s="6"/>
      <c r="L333" s="6"/>
      <c r="M333" s="6"/>
      <c r="N333" s="6"/>
      <c r="O333" s="6">
        <f t="shared" ref="O333:O364" si="39">SUM(H333,J333,K333,L333,M333,N333)</f>
        <v>0</v>
      </c>
      <c r="P333" s="3" t="s">
        <v>531</v>
      </c>
      <c r="Q333" s="5"/>
      <c r="R333" s="13"/>
      <c r="S333" s="52"/>
      <c r="T333" s="6"/>
      <c r="U333" s="6"/>
      <c r="W333" s="5"/>
      <c r="X333" s="6"/>
      <c r="Y333" s="5"/>
      <c r="Z333" s="5"/>
      <c r="AB333" s="6">
        <f t="shared" si="36"/>
        <v>0</v>
      </c>
      <c r="AC333" s="6">
        <f t="shared" si="38"/>
        <v>0</v>
      </c>
      <c r="AD333" s="6">
        <f t="shared" si="37"/>
        <v>0</v>
      </c>
      <c r="AF333" s="5"/>
    </row>
    <row r="334" spans="2:32" ht="16" hidden="1" thickBot="1">
      <c r="B334" s="3"/>
      <c r="C334" s="3" t="s">
        <v>1095</v>
      </c>
      <c r="D334" s="3" t="s">
        <v>214</v>
      </c>
      <c r="E334" s="3"/>
      <c r="F334" s="4"/>
      <c r="G334" s="4"/>
      <c r="H334" s="6"/>
      <c r="I334" s="6"/>
      <c r="J334" s="6"/>
      <c r="K334" s="6"/>
      <c r="L334" s="6"/>
      <c r="M334" s="6"/>
      <c r="N334" s="6"/>
      <c r="O334" s="6">
        <f t="shared" si="39"/>
        <v>0</v>
      </c>
      <c r="P334" s="3" t="s">
        <v>485</v>
      </c>
      <c r="Q334" s="5"/>
      <c r="R334" s="13"/>
      <c r="S334" s="52"/>
      <c r="T334" s="6"/>
      <c r="U334" s="6"/>
      <c r="W334" s="5"/>
      <c r="X334" s="6"/>
      <c r="Y334" s="5"/>
      <c r="Z334" s="5"/>
      <c r="AB334" s="6">
        <f t="shared" si="36"/>
        <v>0</v>
      </c>
      <c r="AC334" s="6">
        <f t="shared" si="38"/>
        <v>0</v>
      </c>
      <c r="AD334" s="6">
        <f t="shared" si="37"/>
        <v>0</v>
      </c>
      <c r="AF334" s="5"/>
    </row>
    <row r="335" spans="2:32" ht="16" hidden="1" thickBot="1">
      <c r="B335" s="3"/>
      <c r="C335" s="3" t="s">
        <v>1095</v>
      </c>
      <c r="D335" s="3" t="s">
        <v>214</v>
      </c>
      <c r="E335" s="3"/>
      <c r="F335" s="4"/>
      <c r="G335" s="4"/>
      <c r="H335" s="6"/>
      <c r="I335" s="6"/>
      <c r="J335" s="6"/>
      <c r="K335" s="6"/>
      <c r="L335" s="6"/>
      <c r="M335" s="6"/>
      <c r="N335" s="6"/>
      <c r="O335" s="6">
        <f t="shared" si="39"/>
        <v>0</v>
      </c>
      <c r="P335" s="3" t="s">
        <v>509</v>
      </c>
      <c r="Q335" s="5"/>
      <c r="R335" s="13"/>
      <c r="S335" s="52"/>
      <c r="T335" s="6"/>
      <c r="U335" s="6"/>
      <c r="W335" s="5"/>
      <c r="X335" s="6"/>
      <c r="Y335" s="5"/>
      <c r="Z335" s="5"/>
      <c r="AB335" s="6">
        <f t="shared" si="36"/>
        <v>0</v>
      </c>
      <c r="AC335" s="6">
        <f t="shared" si="38"/>
        <v>0</v>
      </c>
      <c r="AD335" s="6">
        <f t="shared" si="37"/>
        <v>0</v>
      </c>
      <c r="AF335" s="5"/>
    </row>
    <row r="336" spans="2:32" ht="16" hidden="1" thickBot="1">
      <c r="B336" s="3"/>
      <c r="C336" s="3" t="s">
        <v>1095</v>
      </c>
      <c r="D336" s="3" t="s">
        <v>214</v>
      </c>
      <c r="E336" s="3"/>
      <c r="F336" s="4"/>
      <c r="G336" s="4"/>
      <c r="H336" s="6"/>
      <c r="I336" s="6"/>
      <c r="J336" s="6"/>
      <c r="K336" s="6"/>
      <c r="L336" s="6"/>
      <c r="M336" s="6"/>
      <c r="N336" s="6"/>
      <c r="O336" s="6">
        <f t="shared" si="39"/>
        <v>0</v>
      </c>
      <c r="P336" s="3" t="s">
        <v>597</v>
      </c>
      <c r="Q336" s="5"/>
      <c r="R336" s="13"/>
      <c r="S336" s="52"/>
      <c r="T336" s="6"/>
      <c r="U336" s="6"/>
      <c r="W336" s="5"/>
      <c r="X336" s="6"/>
      <c r="Y336" s="5"/>
      <c r="Z336" s="5"/>
      <c r="AB336" s="6">
        <f t="shared" si="36"/>
        <v>0</v>
      </c>
      <c r="AC336" s="6">
        <f t="shared" si="38"/>
        <v>0</v>
      </c>
      <c r="AD336" s="6">
        <f t="shared" si="37"/>
        <v>0</v>
      </c>
      <c r="AF336" s="5"/>
    </row>
    <row r="337" spans="2:32" ht="16" hidden="1" thickBot="1">
      <c r="B337" s="3"/>
      <c r="C337" s="3" t="s">
        <v>1095</v>
      </c>
      <c r="D337" s="3" t="s">
        <v>214</v>
      </c>
      <c r="E337" s="3"/>
      <c r="F337" s="4"/>
      <c r="G337" s="4"/>
      <c r="H337" s="6"/>
      <c r="I337" s="6"/>
      <c r="J337" s="6"/>
      <c r="K337" s="6"/>
      <c r="L337" s="6"/>
      <c r="M337" s="6"/>
      <c r="N337" s="6"/>
      <c r="O337" s="6">
        <f t="shared" si="39"/>
        <v>0</v>
      </c>
      <c r="P337" s="3" t="s">
        <v>15</v>
      </c>
      <c r="Q337" s="5"/>
      <c r="R337" s="13"/>
      <c r="S337" s="52"/>
      <c r="T337" s="6"/>
      <c r="U337" s="6"/>
      <c r="W337" s="5"/>
      <c r="X337" s="6"/>
      <c r="Y337" s="5"/>
      <c r="Z337" s="5"/>
      <c r="AB337" s="6">
        <f t="shared" si="36"/>
        <v>0</v>
      </c>
      <c r="AC337" s="6">
        <f t="shared" si="38"/>
        <v>0</v>
      </c>
      <c r="AD337" s="6">
        <f t="shared" si="37"/>
        <v>0</v>
      </c>
      <c r="AF337" s="5"/>
    </row>
    <row r="338" spans="2:32" ht="16" hidden="1" thickBot="1">
      <c r="B338" s="3"/>
      <c r="C338" s="3" t="s">
        <v>1095</v>
      </c>
      <c r="D338" s="3" t="s">
        <v>214</v>
      </c>
      <c r="E338" s="3"/>
      <c r="F338" s="4"/>
      <c r="G338" s="4"/>
      <c r="H338" s="6"/>
      <c r="I338" s="6"/>
      <c r="J338" s="6"/>
      <c r="K338" s="6"/>
      <c r="L338" s="6"/>
      <c r="M338" s="6"/>
      <c r="N338" s="6"/>
      <c r="O338" s="6">
        <f t="shared" si="39"/>
        <v>0</v>
      </c>
      <c r="P338" s="3" t="s">
        <v>101</v>
      </c>
      <c r="Q338" s="5"/>
      <c r="R338" s="13"/>
      <c r="S338" s="52"/>
      <c r="T338" s="6"/>
      <c r="U338" s="6"/>
      <c r="W338" s="5"/>
      <c r="X338" s="6"/>
      <c r="Y338" s="5"/>
      <c r="Z338" s="5"/>
      <c r="AB338" s="6">
        <f t="shared" si="36"/>
        <v>0</v>
      </c>
      <c r="AC338" s="6">
        <f t="shared" si="38"/>
        <v>0</v>
      </c>
      <c r="AD338" s="6">
        <f t="shared" si="37"/>
        <v>0</v>
      </c>
      <c r="AF338" s="5"/>
    </row>
    <row r="339" spans="2:32" ht="16" hidden="1" thickBot="1">
      <c r="B339" s="3"/>
      <c r="C339" s="3" t="s">
        <v>1095</v>
      </c>
      <c r="D339" s="3" t="s">
        <v>1127</v>
      </c>
      <c r="E339" s="3" t="s">
        <v>153</v>
      </c>
      <c r="F339" s="4"/>
      <c r="G339" s="4"/>
      <c r="H339" s="6"/>
      <c r="I339" s="6"/>
      <c r="J339" s="6"/>
      <c r="K339" s="6"/>
      <c r="L339" s="6"/>
      <c r="M339" s="6"/>
      <c r="N339" s="6"/>
      <c r="O339" s="6">
        <f t="shared" si="39"/>
        <v>0</v>
      </c>
      <c r="P339" s="3" t="s">
        <v>672</v>
      </c>
      <c r="Q339" s="5"/>
      <c r="R339" s="13"/>
      <c r="S339" s="52"/>
      <c r="T339" s="6"/>
      <c r="U339" s="6"/>
      <c r="W339" s="5" t="s">
        <v>433</v>
      </c>
      <c r="X339" s="6"/>
      <c r="Y339" s="5"/>
      <c r="Z339" s="5" t="s">
        <v>433</v>
      </c>
      <c r="AB339" s="6">
        <f t="shared" si="36"/>
        <v>0</v>
      </c>
      <c r="AC339" s="6">
        <f t="shared" si="38"/>
        <v>0</v>
      </c>
      <c r="AD339" s="6">
        <f t="shared" si="37"/>
        <v>0</v>
      </c>
      <c r="AF339" s="5"/>
    </row>
    <row r="340" spans="2:32" ht="16" hidden="1" thickBot="1">
      <c r="B340" s="3"/>
      <c r="C340" s="3" t="s">
        <v>1095</v>
      </c>
      <c r="D340" s="3" t="s">
        <v>1127</v>
      </c>
      <c r="E340" s="3" t="s">
        <v>153</v>
      </c>
      <c r="F340" s="4"/>
      <c r="G340" s="4"/>
      <c r="H340" s="6"/>
      <c r="I340" s="6"/>
      <c r="J340" s="6"/>
      <c r="K340" s="6"/>
      <c r="L340" s="6"/>
      <c r="M340" s="6"/>
      <c r="N340" s="6"/>
      <c r="O340" s="6">
        <f t="shared" si="39"/>
        <v>0</v>
      </c>
      <c r="P340" s="3" t="s">
        <v>673</v>
      </c>
      <c r="Q340" s="5"/>
      <c r="R340" s="13"/>
      <c r="S340" s="52"/>
      <c r="T340" s="6"/>
      <c r="U340" s="6"/>
      <c r="W340" s="5" t="s">
        <v>433</v>
      </c>
      <c r="X340" s="6"/>
      <c r="Y340" s="5"/>
      <c r="Z340" s="5" t="s">
        <v>433</v>
      </c>
      <c r="AB340" s="6">
        <f t="shared" si="36"/>
        <v>0</v>
      </c>
      <c r="AC340" s="6">
        <f t="shared" si="38"/>
        <v>0</v>
      </c>
      <c r="AD340" s="6">
        <f t="shared" si="37"/>
        <v>0</v>
      </c>
      <c r="AF340" s="5"/>
    </row>
    <row r="341" spans="2:32" ht="16" hidden="1" thickBot="1">
      <c r="B341" s="3"/>
      <c r="C341" s="3" t="s">
        <v>1095</v>
      </c>
      <c r="D341" s="3" t="s">
        <v>1127</v>
      </c>
      <c r="E341" s="3" t="s">
        <v>153</v>
      </c>
      <c r="F341" s="4">
        <v>14</v>
      </c>
      <c r="G341" s="4"/>
      <c r="H341" s="6">
        <v>64744.131398868005</v>
      </c>
      <c r="I341" s="6">
        <v>0</v>
      </c>
      <c r="J341" s="6"/>
      <c r="K341" s="6">
        <v>0</v>
      </c>
      <c r="L341" s="6">
        <v>0</v>
      </c>
      <c r="M341" s="6"/>
      <c r="N341" s="6"/>
      <c r="O341" s="6">
        <f t="shared" si="39"/>
        <v>64744.131398868005</v>
      </c>
      <c r="P341" s="3" t="s">
        <v>674</v>
      </c>
      <c r="Q341" s="5"/>
      <c r="R341" s="13"/>
      <c r="S341" s="52"/>
      <c r="T341" s="6"/>
      <c r="U341" s="6"/>
      <c r="W341" s="5" t="s">
        <v>433</v>
      </c>
      <c r="X341" s="6">
        <v>64744.131398868005</v>
      </c>
      <c r="Y341" s="5"/>
      <c r="Z341" s="5" t="s">
        <v>433</v>
      </c>
      <c r="AB341" s="6">
        <f t="shared" si="36"/>
        <v>0</v>
      </c>
      <c r="AC341" s="6">
        <f t="shared" si="38"/>
        <v>0</v>
      </c>
      <c r="AD341" s="6">
        <f t="shared" si="37"/>
        <v>0</v>
      </c>
      <c r="AF341" s="5"/>
    </row>
    <row r="342" spans="2:32" ht="16" hidden="1" thickBot="1">
      <c r="B342" s="3" t="s">
        <v>220</v>
      </c>
      <c r="C342" s="3" t="s">
        <v>1095</v>
      </c>
      <c r="D342" s="3" t="s">
        <v>1127</v>
      </c>
      <c r="E342" s="3" t="s">
        <v>153</v>
      </c>
      <c r="F342" s="4">
        <v>14</v>
      </c>
      <c r="G342" s="4">
        <v>0</v>
      </c>
      <c r="H342" s="6">
        <v>64744.131398868005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f t="shared" si="39"/>
        <v>64744.131398868005</v>
      </c>
      <c r="P342" s="3" t="s">
        <v>675</v>
      </c>
      <c r="Q342" s="5"/>
      <c r="R342" s="13"/>
      <c r="S342" s="52"/>
      <c r="T342" s="6"/>
      <c r="U342" s="6"/>
      <c r="W342" s="5" t="s">
        <v>433</v>
      </c>
      <c r="X342" s="6"/>
      <c r="Y342" s="5"/>
      <c r="Z342" s="5" t="s">
        <v>433</v>
      </c>
      <c r="AB342" s="6">
        <f t="shared" si="36"/>
        <v>0</v>
      </c>
      <c r="AC342" s="6">
        <f t="shared" si="38"/>
        <v>0</v>
      </c>
      <c r="AD342" s="6">
        <f t="shared" si="37"/>
        <v>0</v>
      </c>
      <c r="AF342" s="5"/>
    </row>
    <row r="343" spans="2:32" ht="16" hidden="1" thickBot="1">
      <c r="B343" s="3"/>
      <c r="C343" s="3" t="s">
        <v>826</v>
      </c>
      <c r="D343" s="3" t="s">
        <v>210</v>
      </c>
      <c r="E343" s="3" t="s">
        <v>185</v>
      </c>
      <c r="F343" s="4">
        <v>12</v>
      </c>
      <c r="G343" s="4">
        <v>6</v>
      </c>
      <c r="H343" s="6">
        <v>82996.267535454201</v>
      </c>
      <c r="I343" s="6">
        <v>0</v>
      </c>
      <c r="J343" s="6">
        <v>-5334.8575354541981</v>
      </c>
      <c r="K343" s="6" t="s">
        <v>1132</v>
      </c>
      <c r="L343" s="6"/>
      <c r="M343" s="6"/>
      <c r="N343" s="6"/>
      <c r="O343" s="6">
        <f t="shared" si="39"/>
        <v>77661.41</v>
      </c>
      <c r="P343" s="3" t="s">
        <v>676</v>
      </c>
      <c r="Q343" s="5"/>
      <c r="R343" s="13"/>
      <c r="S343" s="52"/>
      <c r="T343" s="6">
        <v>1603.85</v>
      </c>
      <c r="U343" s="6">
        <v>1603.85</v>
      </c>
      <c r="W343" s="5"/>
      <c r="X343" s="6"/>
      <c r="Y343" s="5"/>
      <c r="Z343" s="5"/>
      <c r="AB343" s="6">
        <f t="shared" si="36"/>
        <v>5334.8575354541981</v>
      </c>
      <c r="AC343" s="6">
        <f t="shared" si="38"/>
        <v>0</v>
      </c>
      <c r="AD343" s="6">
        <f t="shared" si="37"/>
        <v>5334.8575354541972</v>
      </c>
      <c r="AF343" s="5" t="s">
        <v>1133</v>
      </c>
    </row>
    <row r="344" spans="2:32" ht="16" hidden="1" thickBot="1">
      <c r="B344" s="3"/>
      <c r="C344" s="3" t="s">
        <v>1095</v>
      </c>
      <c r="D344" s="3" t="s">
        <v>1127</v>
      </c>
      <c r="E344" s="3"/>
      <c r="F344" s="4"/>
      <c r="G344" s="4"/>
      <c r="H344" s="6"/>
      <c r="I344" s="6"/>
      <c r="J344" s="6"/>
      <c r="K344" s="6"/>
      <c r="L344" s="6"/>
      <c r="M344" s="6"/>
      <c r="N344" s="6"/>
      <c r="O344" s="6">
        <f t="shared" si="39"/>
        <v>0</v>
      </c>
      <c r="P344" s="3" t="s">
        <v>677</v>
      </c>
      <c r="Q344" s="5"/>
      <c r="R344" s="13"/>
      <c r="S344" s="52"/>
      <c r="T344" s="6"/>
      <c r="U344" s="6"/>
      <c r="W344" s="5"/>
      <c r="X344" s="6"/>
      <c r="Y344" s="5"/>
      <c r="Z344" s="5"/>
      <c r="AB344" s="6">
        <f t="shared" si="36"/>
        <v>0</v>
      </c>
      <c r="AC344" s="6">
        <f t="shared" si="38"/>
        <v>0</v>
      </c>
      <c r="AD344" s="6">
        <f t="shared" si="37"/>
        <v>0</v>
      </c>
      <c r="AF344" s="5"/>
    </row>
    <row r="345" spans="2:32" ht="16" hidden="1" thickBot="1">
      <c r="B345" s="3"/>
      <c r="C345" s="3" t="s">
        <v>1095</v>
      </c>
      <c r="D345" s="3" t="s">
        <v>1127</v>
      </c>
      <c r="E345" s="3"/>
      <c r="F345" s="4"/>
      <c r="G345" s="4"/>
      <c r="H345" s="6"/>
      <c r="I345" s="6"/>
      <c r="J345" s="6"/>
      <c r="K345" s="6"/>
      <c r="L345" s="6"/>
      <c r="M345" s="6"/>
      <c r="N345" s="6"/>
      <c r="O345" s="6">
        <f t="shared" si="39"/>
        <v>0</v>
      </c>
      <c r="P345" s="3" t="s">
        <v>531</v>
      </c>
      <c r="Q345" s="5"/>
      <c r="R345" s="13"/>
      <c r="S345" s="52"/>
      <c r="T345" s="6"/>
      <c r="U345" s="6"/>
      <c r="W345" s="5"/>
      <c r="X345" s="6"/>
      <c r="Y345" s="5"/>
      <c r="Z345" s="5"/>
      <c r="AB345" s="6">
        <f t="shared" si="36"/>
        <v>0</v>
      </c>
      <c r="AC345" s="6">
        <f t="shared" si="38"/>
        <v>0</v>
      </c>
      <c r="AD345" s="6">
        <f t="shared" si="37"/>
        <v>0</v>
      </c>
      <c r="AF345" s="5"/>
    </row>
    <row r="346" spans="2:32" ht="16" hidden="1" thickBot="1">
      <c r="B346" s="3"/>
      <c r="C346" s="3" t="s">
        <v>1095</v>
      </c>
      <c r="D346" s="3" t="s">
        <v>1127</v>
      </c>
      <c r="E346" s="3"/>
      <c r="F346" s="4"/>
      <c r="G346" s="4"/>
      <c r="H346" s="6"/>
      <c r="I346" s="6"/>
      <c r="J346" s="6"/>
      <c r="K346" s="6"/>
      <c r="L346" s="6"/>
      <c r="M346" s="6"/>
      <c r="N346" s="6"/>
      <c r="O346" s="6">
        <f t="shared" si="39"/>
        <v>0</v>
      </c>
      <c r="P346" s="3" t="s">
        <v>485</v>
      </c>
      <c r="Q346" s="5"/>
      <c r="R346" s="13"/>
      <c r="S346" s="52"/>
      <c r="T346" s="6"/>
      <c r="U346" s="6"/>
      <c r="W346" s="5"/>
      <c r="X346" s="6"/>
      <c r="Y346" s="5"/>
      <c r="Z346" s="5"/>
      <c r="AB346" s="6">
        <f t="shared" si="36"/>
        <v>0</v>
      </c>
      <c r="AC346" s="6">
        <f t="shared" si="38"/>
        <v>0</v>
      </c>
      <c r="AD346" s="6">
        <f t="shared" si="37"/>
        <v>0</v>
      </c>
      <c r="AF346" s="5"/>
    </row>
    <row r="347" spans="2:32" ht="16" hidden="1" thickBot="1">
      <c r="B347" s="3"/>
      <c r="C347" s="3" t="s">
        <v>1095</v>
      </c>
      <c r="D347" s="3" t="s">
        <v>1127</v>
      </c>
      <c r="E347" s="3"/>
      <c r="F347" s="4"/>
      <c r="G347" s="4"/>
      <c r="H347" s="6"/>
      <c r="I347" s="6"/>
      <c r="J347" s="6"/>
      <c r="K347" s="6"/>
      <c r="L347" s="6"/>
      <c r="M347" s="6"/>
      <c r="N347" s="6"/>
      <c r="O347" s="6">
        <f t="shared" si="39"/>
        <v>0</v>
      </c>
      <c r="P347" s="3" t="s">
        <v>509</v>
      </c>
      <c r="Q347" s="5"/>
      <c r="R347" s="13"/>
      <c r="S347" s="52"/>
      <c r="T347" s="6"/>
      <c r="U347" s="6"/>
      <c r="W347" s="5"/>
      <c r="X347" s="6"/>
      <c r="Y347" s="5"/>
      <c r="Z347" s="5"/>
      <c r="AB347" s="6">
        <f t="shared" si="36"/>
        <v>0</v>
      </c>
      <c r="AC347" s="6">
        <f t="shared" si="38"/>
        <v>0</v>
      </c>
      <c r="AD347" s="6">
        <f t="shared" si="37"/>
        <v>0</v>
      </c>
      <c r="AF347" s="5"/>
    </row>
    <row r="348" spans="2:32" ht="16" hidden="1" thickBot="1">
      <c r="B348" s="3"/>
      <c r="C348" s="3" t="s">
        <v>1095</v>
      </c>
      <c r="D348" s="3" t="s">
        <v>1127</v>
      </c>
      <c r="E348" s="3"/>
      <c r="F348" s="4"/>
      <c r="G348" s="4"/>
      <c r="H348" s="6"/>
      <c r="I348" s="6"/>
      <c r="J348" s="6"/>
      <c r="K348" s="6"/>
      <c r="L348" s="6"/>
      <c r="M348" s="6"/>
      <c r="N348" s="6"/>
      <c r="O348" s="6">
        <f t="shared" si="39"/>
        <v>0</v>
      </c>
      <c r="P348" s="3" t="s">
        <v>597</v>
      </c>
      <c r="Q348" s="5"/>
      <c r="R348" s="13"/>
      <c r="S348" s="52"/>
      <c r="T348" s="6"/>
      <c r="U348" s="6"/>
      <c r="W348" s="5"/>
      <c r="X348" s="6"/>
      <c r="Y348" s="5"/>
      <c r="Z348" s="5"/>
      <c r="AB348" s="6">
        <f t="shared" si="36"/>
        <v>0</v>
      </c>
      <c r="AC348" s="6">
        <f t="shared" si="38"/>
        <v>0</v>
      </c>
      <c r="AD348" s="6">
        <f t="shared" si="37"/>
        <v>0</v>
      </c>
      <c r="AF348" s="5"/>
    </row>
    <row r="349" spans="2:32" ht="16" hidden="1" thickBot="1">
      <c r="B349" s="3"/>
      <c r="C349" s="3" t="s">
        <v>1095</v>
      </c>
      <c r="D349" s="3" t="s">
        <v>1127</v>
      </c>
      <c r="E349" s="3"/>
      <c r="F349" s="4"/>
      <c r="G349" s="4"/>
      <c r="H349" s="6"/>
      <c r="I349" s="6"/>
      <c r="J349" s="6"/>
      <c r="K349" s="6"/>
      <c r="L349" s="6"/>
      <c r="M349" s="6"/>
      <c r="N349" s="6"/>
      <c r="O349" s="6">
        <f t="shared" si="39"/>
        <v>0</v>
      </c>
      <c r="P349" s="3" t="s">
        <v>15</v>
      </c>
      <c r="Q349" s="5"/>
      <c r="R349" s="13"/>
      <c r="S349" s="52"/>
      <c r="T349" s="6"/>
      <c r="U349" s="6"/>
      <c r="W349" s="5"/>
      <c r="X349" s="6"/>
      <c r="Y349" s="5"/>
      <c r="Z349" s="5"/>
      <c r="AB349" s="6">
        <f t="shared" si="36"/>
        <v>0</v>
      </c>
      <c r="AC349" s="6">
        <f t="shared" si="38"/>
        <v>0</v>
      </c>
      <c r="AD349" s="6">
        <f t="shared" si="37"/>
        <v>0</v>
      </c>
      <c r="AF349" s="5"/>
    </row>
    <row r="350" spans="2:32" ht="16" hidden="1" thickBot="1">
      <c r="B350" s="3"/>
      <c r="C350" s="3" t="s">
        <v>1095</v>
      </c>
      <c r="D350" s="3" t="s">
        <v>1127</v>
      </c>
      <c r="E350" s="3"/>
      <c r="F350" s="4"/>
      <c r="G350" s="4"/>
      <c r="H350" s="6"/>
      <c r="I350" s="6"/>
      <c r="J350" s="6"/>
      <c r="K350" s="6"/>
      <c r="L350" s="6"/>
      <c r="M350" s="6"/>
      <c r="N350" s="6"/>
      <c r="O350" s="6">
        <f t="shared" si="39"/>
        <v>0</v>
      </c>
      <c r="P350" s="3" t="s">
        <v>101</v>
      </c>
      <c r="Q350" s="5"/>
      <c r="R350" s="13"/>
      <c r="S350" s="52"/>
      <c r="T350" s="6"/>
      <c r="U350" s="6"/>
      <c r="W350" s="5"/>
      <c r="X350" s="6"/>
      <c r="Y350" s="5"/>
      <c r="Z350" s="5"/>
      <c r="AB350" s="6">
        <f t="shared" si="36"/>
        <v>0</v>
      </c>
      <c r="AC350" s="6">
        <f t="shared" si="38"/>
        <v>0</v>
      </c>
      <c r="AD350" s="6">
        <f t="shared" si="37"/>
        <v>0</v>
      </c>
      <c r="AF350" s="5"/>
    </row>
    <row r="351" spans="2:32" ht="16" hidden="1" thickBot="1">
      <c r="B351" s="3"/>
      <c r="C351" s="3" t="s">
        <v>1095</v>
      </c>
      <c r="D351" s="3" t="s">
        <v>213</v>
      </c>
      <c r="E351" s="3" t="s">
        <v>190</v>
      </c>
      <c r="F351" s="4"/>
      <c r="G351" s="4"/>
      <c r="H351" s="6"/>
      <c r="I351" s="6"/>
      <c r="J351" s="6"/>
      <c r="K351" s="6"/>
      <c r="L351" s="6"/>
      <c r="M351" s="6"/>
      <c r="N351" s="6"/>
      <c r="O351" s="6">
        <f t="shared" si="39"/>
        <v>0</v>
      </c>
      <c r="P351" s="3" t="s">
        <v>672</v>
      </c>
      <c r="Q351" s="5"/>
      <c r="R351" s="13"/>
      <c r="S351" s="52"/>
      <c r="T351" s="6"/>
      <c r="U351" s="6"/>
      <c r="W351" s="5" t="s">
        <v>433</v>
      </c>
      <c r="X351" s="6"/>
      <c r="Y351" s="5"/>
      <c r="Z351" s="5" t="s">
        <v>433</v>
      </c>
      <c r="AB351" s="6">
        <f t="shared" si="36"/>
        <v>0</v>
      </c>
      <c r="AC351" s="6">
        <f t="shared" si="38"/>
        <v>0</v>
      </c>
      <c r="AD351" s="6">
        <f t="shared" si="37"/>
        <v>0</v>
      </c>
      <c r="AF351" s="5"/>
    </row>
    <row r="352" spans="2:32" ht="16" hidden="1" thickBot="1">
      <c r="B352" s="3"/>
      <c r="C352" s="3" t="s">
        <v>1095</v>
      </c>
      <c r="D352" s="3" t="s">
        <v>213</v>
      </c>
      <c r="E352" s="3" t="s">
        <v>190</v>
      </c>
      <c r="F352" s="4">
        <v>2</v>
      </c>
      <c r="G352" s="4"/>
      <c r="H352" s="6">
        <v>10707.965998465132</v>
      </c>
      <c r="I352" s="6"/>
      <c r="J352" s="6"/>
      <c r="K352" s="6">
        <v>-17.850000000000001</v>
      </c>
      <c r="L352" s="6"/>
      <c r="M352" s="6"/>
      <c r="N352" s="6"/>
      <c r="O352" s="6">
        <f t="shared" si="39"/>
        <v>10690.115998465131</v>
      </c>
      <c r="P352" s="3" t="s">
        <v>673</v>
      </c>
      <c r="Q352" s="5"/>
      <c r="R352" s="13"/>
      <c r="S352" s="52"/>
      <c r="T352" s="6"/>
      <c r="U352" s="6"/>
      <c r="W352" s="5" t="s">
        <v>433</v>
      </c>
      <c r="X352" s="6"/>
      <c r="Y352" s="5"/>
      <c r="Z352" s="5" t="s">
        <v>433</v>
      </c>
      <c r="AB352" s="6">
        <f t="shared" si="36"/>
        <v>0</v>
      </c>
      <c r="AC352" s="6">
        <f t="shared" si="38"/>
        <v>0</v>
      </c>
      <c r="AD352" s="6">
        <f t="shared" si="37"/>
        <v>17.850000000000364</v>
      </c>
      <c r="AF352" s="5"/>
    </row>
    <row r="353" spans="2:32" ht="16" hidden="1" thickBot="1">
      <c r="B353" s="3"/>
      <c r="C353" s="3" t="s">
        <v>1095</v>
      </c>
      <c r="D353" s="3" t="s">
        <v>213</v>
      </c>
      <c r="E353" s="3" t="s">
        <v>190</v>
      </c>
      <c r="F353" s="4">
        <v>2</v>
      </c>
      <c r="G353" s="4"/>
      <c r="H353" s="6">
        <v>10707.965998465132</v>
      </c>
      <c r="I353" s="6">
        <v>0</v>
      </c>
      <c r="J353" s="6">
        <f>-4*140.77</f>
        <v>-563.08000000000004</v>
      </c>
      <c r="K353" s="6">
        <v>-101.45</v>
      </c>
      <c r="L353" s="6"/>
      <c r="M353" s="6"/>
      <c r="N353" s="6"/>
      <c r="O353" s="6">
        <f t="shared" si="39"/>
        <v>10043.435998465131</v>
      </c>
      <c r="P353" s="3" t="s">
        <v>674</v>
      </c>
      <c r="Q353" s="5"/>
      <c r="R353" s="13"/>
      <c r="S353" s="52"/>
      <c r="T353" s="6"/>
      <c r="U353" s="6"/>
      <c r="W353" s="5" t="s">
        <v>433</v>
      </c>
      <c r="X353" s="6"/>
      <c r="Y353" s="5"/>
      <c r="Z353" s="5" t="s">
        <v>433</v>
      </c>
      <c r="AB353" s="6">
        <f t="shared" si="36"/>
        <v>563.08000000000004</v>
      </c>
      <c r="AC353" s="6">
        <f t="shared" si="38"/>
        <v>0</v>
      </c>
      <c r="AD353" s="6">
        <f t="shared" si="37"/>
        <v>664.53000000000065</v>
      </c>
      <c r="AF353" s="5"/>
    </row>
    <row r="354" spans="2:32" ht="16" hidden="1" thickBot="1">
      <c r="B354" s="3" t="s">
        <v>433</v>
      </c>
      <c r="C354" s="3" t="s">
        <v>1095</v>
      </c>
      <c r="D354" s="3" t="s">
        <v>213</v>
      </c>
      <c r="E354" s="3" t="s">
        <v>190</v>
      </c>
      <c r="F354" s="4">
        <v>2</v>
      </c>
      <c r="G354" s="4">
        <v>0</v>
      </c>
      <c r="H354" s="6">
        <v>10707.965998465132</v>
      </c>
      <c r="I354" s="6">
        <v>0</v>
      </c>
      <c r="J354" s="6">
        <v>0</v>
      </c>
      <c r="K354" s="6">
        <v>-16.739999999999998</v>
      </c>
      <c r="L354" s="6">
        <v>0</v>
      </c>
      <c r="M354" s="6">
        <v>0</v>
      </c>
      <c r="N354" s="6">
        <v>0</v>
      </c>
      <c r="O354" s="6">
        <f t="shared" si="39"/>
        <v>10691.225998465132</v>
      </c>
      <c r="P354" s="3" t="s">
        <v>675</v>
      </c>
      <c r="Q354" s="5"/>
      <c r="R354" s="13"/>
      <c r="S354" s="52"/>
      <c r="T354" s="6"/>
      <c r="U354" s="6"/>
      <c r="W354" s="5" t="s">
        <v>433</v>
      </c>
      <c r="X354" s="6"/>
      <c r="Y354" s="5"/>
      <c r="Z354" s="5" t="s">
        <v>433</v>
      </c>
      <c r="AB354" s="6">
        <f t="shared" si="36"/>
        <v>0</v>
      </c>
      <c r="AC354" s="6">
        <f t="shared" si="38"/>
        <v>0</v>
      </c>
      <c r="AD354" s="6">
        <f t="shared" si="37"/>
        <v>16.739999999999782</v>
      </c>
      <c r="AF354" s="5"/>
    </row>
    <row r="355" spans="2:32" ht="16" hidden="1" thickBot="1">
      <c r="B355" s="3"/>
      <c r="C355" s="3" t="s">
        <v>820</v>
      </c>
      <c r="D355" s="3" t="s">
        <v>214</v>
      </c>
      <c r="E355" s="3" t="s">
        <v>1134</v>
      </c>
      <c r="F355" s="4">
        <v>0</v>
      </c>
      <c r="G355" s="4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f t="shared" si="39"/>
        <v>0</v>
      </c>
      <c r="P355" s="3" t="s">
        <v>676</v>
      </c>
      <c r="Q355" s="5"/>
      <c r="R355" s="13"/>
      <c r="S355" s="52"/>
      <c r="T355" s="6"/>
      <c r="U355" s="6"/>
      <c r="W355" s="5"/>
      <c r="X355" s="6"/>
      <c r="Y355" s="5"/>
      <c r="Z355" s="5"/>
      <c r="AB355" s="6">
        <f t="shared" si="36"/>
        <v>0</v>
      </c>
      <c r="AC355" s="6">
        <f t="shared" si="38"/>
        <v>0</v>
      </c>
      <c r="AD355" s="6">
        <f t="shared" si="37"/>
        <v>0</v>
      </c>
      <c r="AF355" s="5"/>
    </row>
    <row r="356" spans="2:32" ht="16" hidden="1" thickBot="1">
      <c r="B356" s="3"/>
      <c r="C356" s="3" t="s">
        <v>1095</v>
      </c>
      <c r="D356" s="3" t="s">
        <v>213</v>
      </c>
      <c r="E356" s="3" t="s">
        <v>190</v>
      </c>
      <c r="F356" s="4">
        <v>2</v>
      </c>
      <c r="G356" s="4">
        <v>1</v>
      </c>
      <c r="H356" s="6">
        <v>11289.754143416909</v>
      </c>
      <c r="I356" s="6">
        <v>0</v>
      </c>
      <c r="J356" s="6">
        <v>-148.66999999999999</v>
      </c>
      <c r="K356" s="6">
        <v>-131.71</v>
      </c>
      <c r="L356" s="6"/>
      <c r="M356" s="6"/>
      <c r="N356" s="6"/>
      <c r="O356" s="6">
        <f t="shared" si="39"/>
        <v>11009.37414341691</v>
      </c>
      <c r="P356" s="3" t="s">
        <v>677</v>
      </c>
      <c r="Q356" s="5"/>
      <c r="R356" s="13"/>
      <c r="S356" s="52"/>
      <c r="T356" s="6"/>
      <c r="U356" s="6"/>
      <c r="W356" s="5"/>
      <c r="X356" s="6"/>
      <c r="Y356" s="5"/>
      <c r="Z356" s="5"/>
      <c r="AB356" s="6">
        <f t="shared" si="36"/>
        <v>148.66999999999999</v>
      </c>
      <c r="AC356" s="6">
        <f t="shared" si="38"/>
        <v>0</v>
      </c>
      <c r="AD356" s="6">
        <f t="shared" si="37"/>
        <v>280.3799999999992</v>
      </c>
      <c r="AF356" s="5"/>
    </row>
    <row r="357" spans="2:32" ht="16" hidden="1" thickBot="1">
      <c r="B357" s="3"/>
      <c r="C357" s="3" t="s">
        <v>1095</v>
      </c>
      <c r="D357" s="3" t="s">
        <v>213</v>
      </c>
      <c r="E357" s="3"/>
      <c r="F357" s="4"/>
      <c r="G357" s="4"/>
      <c r="H357" s="6"/>
      <c r="I357" s="6"/>
      <c r="J357" s="6"/>
      <c r="K357" s="6"/>
      <c r="L357" s="6"/>
      <c r="M357" s="6"/>
      <c r="N357" s="6"/>
      <c r="O357" s="6">
        <f t="shared" si="39"/>
        <v>0</v>
      </c>
      <c r="P357" s="3" t="s">
        <v>531</v>
      </c>
      <c r="Q357" s="5"/>
      <c r="R357" s="13"/>
      <c r="S357" s="52"/>
      <c r="T357" s="6"/>
      <c r="U357" s="6"/>
      <c r="W357" s="5"/>
      <c r="X357" s="6"/>
      <c r="Y357" s="5"/>
      <c r="Z357" s="5"/>
      <c r="AB357" s="6">
        <f t="shared" si="36"/>
        <v>0</v>
      </c>
      <c r="AC357" s="6">
        <f t="shared" si="38"/>
        <v>0</v>
      </c>
      <c r="AD357" s="6">
        <f t="shared" si="37"/>
        <v>0</v>
      </c>
      <c r="AF357" s="5"/>
    </row>
    <row r="358" spans="2:32" ht="16" hidden="1" thickBot="1">
      <c r="B358" s="3"/>
      <c r="C358" s="3" t="s">
        <v>1095</v>
      </c>
      <c r="D358" s="3" t="s">
        <v>213</v>
      </c>
      <c r="E358" s="3"/>
      <c r="F358" s="4"/>
      <c r="G358" s="4"/>
      <c r="H358" s="6"/>
      <c r="I358" s="6"/>
      <c r="J358" s="6"/>
      <c r="K358" s="6"/>
      <c r="L358" s="6"/>
      <c r="M358" s="6"/>
      <c r="N358" s="6"/>
      <c r="O358" s="6">
        <f t="shared" si="39"/>
        <v>0</v>
      </c>
      <c r="P358" s="3" t="s">
        <v>485</v>
      </c>
      <c r="Q358" s="5"/>
      <c r="R358" s="13"/>
      <c r="S358" s="52"/>
      <c r="T358" s="6"/>
      <c r="U358" s="6"/>
      <c r="W358" s="5"/>
      <c r="X358" s="6"/>
      <c r="Y358" s="5"/>
      <c r="Z358" s="5"/>
      <c r="AB358" s="6">
        <f t="shared" si="36"/>
        <v>0</v>
      </c>
      <c r="AC358" s="6">
        <f t="shared" si="38"/>
        <v>0</v>
      </c>
      <c r="AD358" s="6">
        <f t="shared" si="37"/>
        <v>0</v>
      </c>
      <c r="AF358" s="5"/>
    </row>
    <row r="359" spans="2:32" ht="16" hidden="1" thickBot="1">
      <c r="B359" s="3"/>
      <c r="C359" s="3" t="s">
        <v>1095</v>
      </c>
      <c r="D359" s="3" t="s">
        <v>213</v>
      </c>
      <c r="E359" s="3"/>
      <c r="F359" s="4"/>
      <c r="G359" s="4"/>
      <c r="H359" s="6"/>
      <c r="I359" s="6"/>
      <c r="J359" s="6"/>
      <c r="K359" s="6"/>
      <c r="L359" s="6"/>
      <c r="M359" s="6"/>
      <c r="N359" s="6"/>
      <c r="O359" s="6">
        <f t="shared" si="39"/>
        <v>0</v>
      </c>
      <c r="P359" s="3" t="s">
        <v>509</v>
      </c>
      <c r="Q359" s="5"/>
      <c r="R359" s="13"/>
      <c r="S359" s="52"/>
      <c r="T359" s="6"/>
      <c r="U359" s="6"/>
      <c r="W359" s="5"/>
      <c r="X359" s="6"/>
      <c r="Y359" s="5"/>
      <c r="Z359" s="5"/>
      <c r="AB359" s="6">
        <f t="shared" si="36"/>
        <v>0</v>
      </c>
      <c r="AC359" s="6">
        <f t="shared" si="38"/>
        <v>0</v>
      </c>
      <c r="AD359" s="6">
        <f t="shared" si="37"/>
        <v>0</v>
      </c>
      <c r="AF359" s="5"/>
    </row>
    <row r="360" spans="2:32" ht="16" hidden="1" thickBot="1">
      <c r="B360" s="3"/>
      <c r="C360" s="3" t="s">
        <v>1095</v>
      </c>
      <c r="D360" s="3" t="s">
        <v>213</v>
      </c>
      <c r="E360" s="3"/>
      <c r="F360" s="4"/>
      <c r="G360" s="4"/>
      <c r="H360" s="6"/>
      <c r="I360" s="6"/>
      <c r="J360" s="6"/>
      <c r="K360" s="6"/>
      <c r="L360" s="6"/>
      <c r="M360" s="6"/>
      <c r="N360" s="6"/>
      <c r="O360" s="6">
        <f t="shared" si="39"/>
        <v>0</v>
      </c>
      <c r="P360" s="3" t="s">
        <v>597</v>
      </c>
      <c r="Q360" s="5"/>
      <c r="R360" s="13"/>
      <c r="S360" s="52"/>
      <c r="T360" s="6"/>
      <c r="U360" s="6"/>
      <c r="W360" s="5"/>
      <c r="X360" s="6"/>
      <c r="Y360" s="5"/>
      <c r="Z360" s="5"/>
      <c r="AB360" s="6">
        <f t="shared" si="36"/>
        <v>0</v>
      </c>
      <c r="AC360" s="6">
        <f t="shared" si="38"/>
        <v>0</v>
      </c>
      <c r="AD360" s="6">
        <f t="shared" si="37"/>
        <v>0</v>
      </c>
      <c r="AF360" s="5"/>
    </row>
    <row r="361" spans="2:32" ht="16" hidden="1" thickBot="1">
      <c r="B361" s="3"/>
      <c r="C361" s="3" t="s">
        <v>1095</v>
      </c>
      <c r="D361" s="3" t="s">
        <v>213</v>
      </c>
      <c r="E361" s="3"/>
      <c r="F361" s="4"/>
      <c r="G361" s="4"/>
      <c r="H361" s="6"/>
      <c r="I361" s="6"/>
      <c r="J361" s="6"/>
      <c r="K361" s="6"/>
      <c r="L361" s="6"/>
      <c r="M361" s="6"/>
      <c r="N361" s="6"/>
      <c r="O361" s="6">
        <f t="shared" si="39"/>
        <v>0</v>
      </c>
      <c r="P361" s="3" t="s">
        <v>15</v>
      </c>
      <c r="Q361" s="5"/>
      <c r="R361" s="13"/>
      <c r="S361" s="52"/>
      <c r="T361" s="6"/>
      <c r="U361" s="6"/>
      <c r="W361" s="5"/>
      <c r="X361" s="6"/>
      <c r="Y361" s="5"/>
      <c r="Z361" s="5"/>
      <c r="AB361" s="6">
        <f t="shared" si="36"/>
        <v>0</v>
      </c>
      <c r="AC361" s="6">
        <f t="shared" si="38"/>
        <v>0</v>
      </c>
      <c r="AD361" s="6">
        <f t="shared" si="37"/>
        <v>0</v>
      </c>
      <c r="AF361" s="5"/>
    </row>
    <row r="362" spans="2:32" ht="16" hidden="1" thickBot="1">
      <c r="B362" s="3"/>
      <c r="C362" s="3" t="s">
        <v>1095</v>
      </c>
      <c r="D362" s="3" t="s">
        <v>213</v>
      </c>
      <c r="E362" s="3"/>
      <c r="F362" s="4"/>
      <c r="G362" s="4"/>
      <c r="H362" s="6"/>
      <c r="I362" s="6"/>
      <c r="J362" s="6"/>
      <c r="K362" s="6"/>
      <c r="L362" s="6"/>
      <c r="M362" s="6"/>
      <c r="N362" s="6"/>
      <c r="O362" s="6">
        <f t="shared" si="39"/>
        <v>0</v>
      </c>
      <c r="P362" s="3" t="s">
        <v>101</v>
      </c>
      <c r="Q362" s="5"/>
      <c r="R362" s="13"/>
      <c r="S362" s="52"/>
      <c r="T362" s="6"/>
      <c r="U362" s="6"/>
      <c r="W362" s="5"/>
      <c r="X362" s="6"/>
      <c r="Y362" s="5"/>
      <c r="Z362" s="5"/>
      <c r="AB362" s="6">
        <f t="shared" si="36"/>
        <v>0</v>
      </c>
      <c r="AC362" s="6">
        <f t="shared" si="38"/>
        <v>0</v>
      </c>
      <c r="AD362" s="6">
        <f t="shared" si="37"/>
        <v>0</v>
      </c>
      <c r="AF362" s="5"/>
    </row>
    <row r="363" spans="2:32" ht="16" hidden="1" thickBot="1">
      <c r="B363" s="3"/>
      <c r="C363" s="3" t="s">
        <v>1095</v>
      </c>
      <c r="D363" s="3" t="s">
        <v>88</v>
      </c>
      <c r="E363" s="3" t="s">
        <v>153</v>
      </c>
      <c r="F363" s="4">
        <v>39</v>
      </c>
      <c r="G363" s="4"/>
      <c r="H363" s="6">
        <v>215864.55</v>
      </c>
      <c r="I363" s="6"/>
      <c r="J363" s="6">
        <v>-4109.1000000000004</v>
      </c>
      <c r="K363" s="6">
        <v>-2518.42</v>
      </c>
      <c r="L363" s="6"/>
      <c r="M363" s="6"/>
      <c r="N363" s="6"/>
      <c r="O363" s="6">
        <f t="shared" si="39"/>
        <v>209237.02999999997</v>
      </c>
      <c r="P363" s="3" t="s">
        <v>673</v>
      </c>
      <c r="Q363" s="5" t="s">
        <v>1135</v>
      </c>
      <c r="R363" s="13" t="s">
        <v>1118</v>
      </c>
      <c r="S363" s="52"/>
      <c r="T363" s="6">
        <v>543.33000000000004</v>
      </c>
      <c r="U363" s="6">
        <f>T363</f>
        <v>543.33000000000004</v>
      </c>
      <c r="W363" s="5" t="s">
        <v>433</v>
      </c>
      <c r="X363" s="6"/>
      <c r="Y363" s="5"/>
      <c r="Z363" s="5" t="s">
        <v>220</v>
      </c>
      <c r="AB363" s="6">
        <f t="shared" si="36"/>
        <v>4109.1000000000004</v>
      </c>
      <c r="AC363" s="6">
        <f t="shared" si="38"/>
        <v>0</v>
      </c>
      <c r="AD363" s="6">
        <f t="shared" si="37"/>
        <v>6627.5200000000186</v>
      </c>
      <c r="AF363" s="5"/>
    </row>
    <row r="364" spans="2:32" ht="16" hidden="1" thickBot="1">
      <c r="B364" s="3"/>
      <c r="C364" s="3" t="s">
        <v>1095</v>
      </c>
      <c r="D364" s="3" t="s">
        <v>88</v>
      </c>
      <c r="E364" s="3" t="s">
        <v>153</v>
      </c>
      <c r="F364" s="4">
        <f>F363</f>
        <v>39</v>
      </c>
      <c r="G364" s="4"/>
      <c r="H364" s="6">
        <v>215864.55</v>
      </c>
      <c r="I364" s="6">
        <v>0</v>
      </c>
      <c r="J364" s="6">
        <v>-6473.24</v>
      </c>
      <c r="K364" s="6">
        <v>-2518.42</v>
      </c>
      <c r="L364" s="6"/>
      <c r="M364" s="6"/>
      <c r="N364" s="6"/>
      <c r="O364" s="6">
        <f t="shared" si="39"/>
        <v>206872.88999999998</v>
      </c>
      <c r="P364" s="3" t="s">
        <v>674</v>
      </c>
      <c r="Q364" s="5" t="s">
        <v>1135</v>
      </c>
      <c r="R364" s="13" t="s">
        <v>1118</v>
      </c>
      <c r="S364" s="52"/>
      <c r="T364" s="6">
        <v>1742.6746783244953</v>
      </c>
      <c r="U364" s="6">
        <v>1742.6746783244953</v>
      </c>
      <c r="W364" s="5" t="s">
        <v>433</v>
      </c>
      <c r="X364" s="6"/>
      <c r="Y364" s="5"/>
      <c r="Z364" s="5" t="s">
        <v>433</v>
      </c>
      <c r="AB364" s="6">
        <f t="shared" si="36"/>
        <v>6473.24</v>
      </c>
      <c r="AC364" s="6">
        <f t="shared" si="38"/>
        <v>0</v>
      </c>
      <c r="AD364" s="6">
        <f t="shared" si="37"/>
        <v>8991.6600000000035</v>
      </c>
      <c r="AF364" s="5"/>
    </row>
    <row r="365" spans="2:32" ht="16" hidden="1" thickBot="1">
      <c r="B365" s="3" t="s">
        <v>220</v>
      </c>
      <c r="C365" s="3" t="s">
        <v>1095</v>
      </c>
      <c r="D365" s="3" t="s">
        <v>88</v>
      </c>
      <c r="E365" s="3" t="s">
        <v>153</v>
      </c>
      <c r="F365" s="4">
        <f>F364</f>
        <v>39</v>
      </c>
      <c r="G365" s="4">
        <v>58</v>
      </c>
      <c r="H365" s="6">
        <f>H364</f>
        <v>215864.55</v>
      </c>
      <c r="I365" s="6">
        <v>0</v>
      </c>
      <c r="J365" s="6">
        <v>-8528.7199999999993</v>
      </c>
      <c r="K365" s="6">
        <v>-3597.74</v>
      </c>
      <c r="L365" s="6">
        <v>0</v>
      </c>
      <c r="M365" s="6">
        <v>0</v>
      </c>
      <c r="N365" s="6">
        <v>0</v>
      </c>
      <c r="O365" s="6">
        <f>SUM(H365,J365,K365,L365,M365,N365,J389,J401)</f>
        <v>202530.25</v>
      </c>
      <c r="P365" s="3" t="s">
        <v>675</v>
      </c>
      <c r="Q365" s="5" t="str">
        <f>Q364</f>
        <v>01/23</v>
      </c>
      <c r="R365" s="13">
        <v>2022</v>
      </c>
      <c r="S365" s="52"/>
      <c r="T365" s="6">
        <f>U365</f>
        <v>3485.32</v>
      </c>
      <c r="U365" s="6">
        <v>3485.32</v>
      </c>
      <c r="W365" s="5" t="s">
        <v>220</v>
      </c>
      <c r="X365" s="6">
        <v>202530.25</v>
      </c>
      <c r="Y365" s="5"/>
      <c r="Z365" s="5" t="s">
        <v>433</v>
      </c>
      <c r="AB365" s="6">
        <f t="shared" si="36"/>
        <v>8528.7199999999993</v>
      </c>
      <c r="AC365" s="6">
        <f t="shared" si="38"/>
        <v>0</v>
      </c>
      <c r="AD365" s="6">
        <f t="shared" si="37"/>
        <v>13334.299999999988</v>
      </c>
      <c r="AF365" s="5"/>
    </row>
    <row r="366" spans="2:32" ht="16" hidden="1" thickBot="1">
      <c r="B366" s="3" t="s">
        <v>220</v>
      </c>
      <c r="C366" s="3" t="s">
        <v>849</v>
      </c>
      <c r="D366" s="3" t="s">
        <v>208</v>
      </c>
      <c r="E366" s="3" t="s">
        <v>189</v>
      </c>
      <c r="F366" s="4">
        <v>2</v>
      </c>
      <c r="G366" s="4">
        <v>0</v>
      </c>
      <c r="H366" s="6">
        <v>11079.85</v>
      </c>
      <c r="I366" s="6">
        <v>0</v>
      </c>
      <c r="J366" s="6">
        <v>0</v>
      </c>
      <c r="K366" s="6">
        <v>0</v>
      </c>
      <c r="L366" s="6">
        <v>126.45</v>
      </c>
      <c r="M366" s="6">
        <v>0</v>
      </c>
      <c r="N366" s="6">
        <v>0</v>
      </c>
      <c r="O366" s="6">
        <f t="shared" ref="O366:O388" si="40">SUM(H366,J366,K366,L366,M366,N366)</f>
        <v>11206.300000000001</v>
      </c>
      <c r="P366" s="3" t="s">
        <v>676</v>
      </c>
      <c r="Q366" s="5"/>
      <c r="R366" s="13"/>
      <c r="S366" s="42"/>
      <c r="T366" s="6"/>
      <c r="U366" s="6"/>
      <c r="W366" s="5"/>
      <c r="X366" s="6"/>
      <c r="Y366" s="5"/>
      <c r="Z366" s="5"/>
      <c r="AB366" s="6">
        <f t="shared" si="36"/>
        <v>0</v>
      </c>
      <c r="AC366" s="6">
        <f t="shared" si="38"/>
        <v>0</v>
      </c>
      <c r="AD366" s="6">
        <f t="shared" si="37"/>
        <v>-126.45000000000073</v>
      </c>
      <c r="AF366" s="5"/>
    </row>
    <row r="367" spans="2:32" ht="16" hidden="1" thickBot="1">
      <c r="B367" s="3"/>
      <c r="C367" s="3" t="s">
        <v>1095</v>
      </c>
      <c r="D367" s="3" t="s">
        <v>88</v>
      </c>
      <c r="E367" s="3" t="s">
        <v>153</v>
      </c>
      <c r="F367" s="4">
        <f t="shared" ref="F367:F373" si="41">F366</f>
        <v>2</v>
      </c>
      <c r="G367" s="4">
        <v>53</v>
      </c>
      <c r="H367" s="6">
        <f t="shared" ref="H367:H373" si="42">H366</f>
        <v>11079.85</v>
      </c>
      <c r="I367" s="6"/>
      <c r="J367" s="6">
        <v>-6300.62</v>
      </c>
      <c r="K367" s="6">
        <v>0</v>
      </c>
      <c r="L367" s="6"/>
      <c r="M367" s="6">
        <v>0</v>
      </c>
      <c r="N367" s="6"/>
      <c r="O367" s="6">
        <f t="shared" si="40"/>
        <v>4779.2300000000005</v>
      </c>
      <c r="P367" s="3" t="s">
        <v>677</v>
      </c>
      <c r="Q367" s="5">
        <f t="shared" ref="Q367:Q373" si="43">Q366</f>
        <v>0</v>
      </c>
      <c r="R367" s="13">
        <v>2022</v>
      </c>
      <c r="S367" s="52"/>
      <c r="T367" s="6"/>
      <c r="U367" s="6"/>
      <c r="W367" s="5" t="s">
        <v>433</v>
      </c>
      <c r="X367" s="6"/>
      <c r="Y367" s="5"/>
      <c r="Z367" s="5" t="s">
        <v>433</v>
      </c>
      <c r="AB367" s="6">
        <f t="shared" si="36"/>
        <v>6300.62</v>
      </c>
      <c r="AC367" s="6">
        <f t="shared" si="38"/>
        <v>0</v>
      </c>
      <c r="AD367" s="6">
        <f t="shared" si="37"/>
        <v>6300.62</v>
      </c>
      <c r="AF367" s="5"/>
    </row>
    <row r="368" spans="2:32" ht="16" hidden="1" thickBot="1">
      <c r="B368" s="3"/>
      <c r="C368" s="3" t="s">
        <v>1095</v>
      </c>
      <c r="D368" s="3" t="s">
        <v>88</v>
      </c>
      <c r="E368" s="3" t="s">
        <v>153</v>
      </c>
      <c r="F368" s="4">
        <f t="shared" si="41"/>
        <v>2</v>
      </c>
      <c r="G368" s="4"/>
      <c r="H368" s="6">
        <f t="shared" si="42"/>
        <v>11079.85</v>
      </c>
      <c r="I368" s="6"/>
      <c r="J368" s="6"/>
      <c r="K368" s="6"/>
      <c r="L368" s="6"/>
      <c r="M368" s="6"/>
      <c r="N368" s="6"/>
      <c r="O368" s="6">
        <f t="shared" si="40"/>
        <v>11079.85</v>
      </c>
      <c r="P368" s="3" t="s">
        <v>531</v>
      </c>
      <c r="Q368" s="5">
        <f t="shared" si="43"/>
        <v>0</v>
      </c>
      <c r="R368" s="13">
        <v>2022</v>
      </c>
      <c r="S368" s="52"/>
      <c r="T368" s="6"/>
      <c r="U368" s="6"/>
      <c r="W368" s="5" t="s">
        <v>433</v>
      </c>
      <c r="X368" s="6"/>
      <c r="Y368" s="5"/>
      <c r="Z368" s="5" t="s">
        <v>433</v>
      </c>
      <c r="AB368" s="6">
        <f t="shared" si="36"/>
        <v>0</v>
      </c>
      <c r="AC368" s="6">
        <f t="shared" si="38"/>
        <v>0</v>
      </c>
      <c r="AD368" s="6">
        <f t="shared" si="37"/>
        <v>0</v>
      </c>
      <c r="AF368" s="5"/>
    </row>
    <row r="369" spans="2:32" ht="16" hidden="1" thickBot="1">
      <c r="B369" s="3"/>
      <c r="C369" s="3" t="s">
        <v>1095</v>
      </c>
      <c r="D369" s="3" t="s">
        <v>88</v>
      </c>
      <c r="E369" s="3" t="s">
        <v>153</v>
      </c>
      <c r="F369" s="4">
        <f t="shared" si="41"/>
        <v>2</v>
      </c>
      <c r="G369" s="4"/>
      <c r="H369" s="6">
        <f t="shared" si="42"/>
        <v>11079.85</v>
      </c>
      <c r="I369" s="6"/>
      <c r="J369" s="6"/>
      <c r="K369" s="6"/>
      <c r="L369" s="6"/>
      <c r="M369" s="6"/>
      <c r="N369" s="6"/>
      <c r="O369" s="6">
        <f t="shared" si="40"/>
        <v>11079.85</v>
      </c>
      <c r="P369" s="3" t="s">
        <v>485</v>
      </c>
      <c r="Q369" s="5">
        <f t="shared" si="43"/>
        <v>0</v>
      </c>
      <c r="R369" s="13">
        <v>2022</v>
      </c>
      <c r="S369" s="52"/>
      <c r="T369" s="6"/>
      <c r="U369" s="6"/>
      <c r="W369" s="5" t="s">
        <v>433</v>
      </c>
      <c r="X369" s="6"/>
      <c r="Y369" s="5"/>
      <c r="Z369" s="5" t="s">
        <v>433</v>
      </c>
      <c r="AB369" s="6">
        <f t="shared" si="36"/>
        <v>0</v>
      </c>
      <c r="AC369" s="6">
        <f t="shared" si="38"/>
        <v>0</v>
      </c>
      <c r="AD369" s="6">
        <f t="shared" si="37"/>
        <v>0</v>
      </c>
      <c r="AF369" s="5"/>
    </row>
    <row r="370" spans="2:32" ht="16" hidden="1" thickBot="1">
      <c r="B370" s="3"/>
      <c r="C370" s="3" t="s">
        <v>1095</v>
      </c>
      <c r="D370" s="3" t="s">
        <v>88</v>
      </c>
      <c r="E370" s="3" t="s">
        <v>153</v>
      </c>
      <c r="F370" s="4">
        <f t="shared" si="41"/>
        <v>2</v>
      </c>
      <c r="G370" s="4"/>
      <c r="H370" s="6">
        <f t="shared" si="42"/>
        <v>11079.85</v>
      </c>
      <c r="I370" s="6"/>
      <c r="J370" s="6"/>
      <c r="K370" s="6"/>
      <c r="L370" s="6"/>
      <c r="M370" s="6"/>
      <c r="N370" s="6"/>
      <c r="O370" s="6">
        <f t="shared" si="40"/>
        <v>11079.85</v>
      </c>
      <c r="P370" s="3" t="s">
        <v>509</v>
      </c>
      <c r="Q370" s="5">
        <f t="shared" si="43"/>
        <v>0</v>
      </c>
      <c r="R370" s="13">
        <v>2022</v>
      </c>
      <c r="S370" s="52"/>
      <c r="T370" s="6"/>
      <c r="U370" s="6"/>
      <c r="W370" s="5" t="s">
        <v>433</v>
      </c>
      <c r="X370" s="6"/>
      <c r="Y370" s="5"/>
      <c r="Z370" s="5" t="s">
        <v>433</v>
      </c>
      <c r="AB370" s="6">
        <f t="shared" si="36"/>
        <v>0</v>
      </c>
      <c r="AC370" s="6">
        <f t="shared" si="38"/>
        <v>0</v>
      </c>
      <c r="AD370" s="6">
        <f t="shared" si="37"/>
        <v>0</v>
      </c>
      <c r="AF370" s="5"/>
    </row>
    <row r="371" spans="2:32" ht="16" hidden="1" thickBot="1">
      <c r="B371" s="3"/>
      <c r="C371" s="3" t="s">
        <v>1095</v>
      </c>
      <c r="D371" s="3" t="s">
        <v>88</v>
      </c>
      <c r="E371" s="3" t="s">
        <v>153</v>
      </c>
      <c r="F371" s="4">
        <f t="shared" si="41"/>
        <v>2</v>
      </c>
      <c r="G371" s="4"/>
      <c r="H371" s="6">
        <f t="shared" si="42"/>
        <v>11079.85</v>
      </c>
      <c r="I371" s="6"/>
      <c r="J371" s="6"/>
      <c r="K371" s="6"/>
      <c r="L371" s="6"/>
      <c r="M371" s="6"/>
      <c r="N371" s="6"/>
      <c r="O371" s="6">
        <f t="shared" si="40"/>
        <v>11079.85</v>
      </c>
      <c r="P371" s="3" t="s">
        <v>597</v>
      </c>
      <c r="Q371" s="5">
        <f t="shared" si="43"/>
        <v>0</v>
      </c>
      <c r="R371" s="13">
        <v>2022</v>
      </c>
      <c r="S371" s="52"/>
      <c r="T371" s="6"/>
      <c r="U371" s="6"/>
      <c r="W371" s="5" t="s">
        <v>433</v>
      </c>
      <c r="X371" s="6"/>
      <c r="Y371" s="5"/>
      <c r="Z371" s="5" t="s">
        <v>433</v>
      </c>
      <c r="AB371" s="6">
        <f t="shared" si="36"/>
        <v>0</v>
      </c>
      <c r="AC371" s="6">
        <f t="shared" si="38"/>
        <v>0</v>
      </c>
      <c r="AD371" s="6">
        <f t="shared" si="37"/>
        <v>0</v>
      </c>
      <c r="AF371" s="5"/>
    </row>
    <row r="372" spans="2:32" ht="16" hidden="1" thickBot="1">
      <c r="B372" s="3"/>
      <c r="C372" s="3" t="s">
        <v>1095</v>
      </c>
      <c r="D372" s="3" t="s">
        <v>88</v>
      </c>
      <c r="E372" s="3" t="s">
        <v>153</v>
      </c>
      <c r="F372" s="4">
        <f t="shared" si="41"/>
        <v>2</v>
      </c>
      <c r="G372" s="4"/>
      <c r="H372" s="6">
        <f t="shared" si="42"/>
        <v>11079.85</v>
      </c>
      <c r="I372" s="6"/>
      <c r="J372" s="6"/>
      <c r="K372" s="6"/>
      <c r="L372" s="6"/>
      <c r="M372" s="6"/>
      <c r="N372" s="6"/>
      <c r="O372" s="6">
        <f t="shared" si="40"/>
        <v>11079.85</v>
      </c>
      <c r="P372" s="3" t="s">
        <v>15</v>
      </c>
      <c r="Q372" s="5">
        <f t="shared" si="43"/>
        <v>0</v>
      </c>
      <c r="R372" s="13">
        <v>2022</v>
      </c>
      <c r="S372" s="52"/>
      <c r="T372" s="6"/>
      <c r="U372" s="6"/>
      <c r="W372" s="5" t="s">
        <v>433</v>
      </c>
      <c r="X372" s="6"/>
      <c r="Y372" s="5"/>
      <c r="Z372" s="5" t="s">
        <v>433</v>
      </c>
      <c r="AB372" s="6">
        <f t="shared" si="36"/>
        <v>0</v>
      </c>
      <c r="AC372" s="6">
        <f t="shared" si="38"/>
        <v>0</v>
      </c>
      <c r="AD372" s="6">
        <f t="shared" si="37"/>
        <v>0</v>
      </c>
      <c r="AF372" s="5"/>
    </row>
    <row r="373" spans="2:32" ht="16" hidden="1" thickBot="1">
      <c r="B373" s="3"/>
      <c r="C373" s="3" t="s">
        <v>1095</v>
      </c>
      <c r="D373" s="3" t="s">
        <v>88</v>
      </c>
      <c r="E373" s="3" t="s">
        <v>153</v>
      </c>
      <c r="F373" s="4">
        <f t="shared" si="41"/>
        <v>2</v>
      </c>
      <c r="G373" s="4"/>
      <c r="H373" s="6">
        <f t="shared" si="42"/>
        <v>11079.85</v>
      </c>
      <c r="I373" s="6"/>
      <c r="J373" s="6"/>
      <c r="K373" s="6"/>
      <c r="L373" s="6"/>
      <c r="M373" s="6"/>
      <c r="N373" s="6"/>
      <c r="O373" s="6">
        <f t="shared" si="40"/>
        <v>11079.85</v>
      </c>
      <c r="P373" s="3" t="s">
        <v>101</v>
      </c>
      <c r="Q373" s="5">
        <f t="shared" si="43"/>
        <v>0</v>
      </c>
      <c r="R373" s="13">
        <v>2022</v>
      </c>
      <c r="S373" s="52"/>
      <c r="T373" s="6"/>
      <c r="U373" s="6"/>
      <c r="W373" s="5" t="s">
        <v>433</v>
      </c>
      <c r="X373" s="6"/>
      <c r="Y373" s="5"/>
      <c r="Z373" s="5" t="s">
        <v>433</v>
      </c>
      <c r="AB373" s="6">
        <f t="shared" si="36"/>
        <v>0</v>
      </c>
      <c r="AC373" s="6">
        <f t="shared" si="38"/>
        <v>0</v>
      </c>
      <c r="AD373" s="6">
        <f t="shared" si="37"/>
        <v>0</v>
      </c>
      <c r="AF373" s="5"/>
    </row>
    <row r="374" spans="2:32" ht="16" hidden="1" thickBot="1">
      <c r="B374" s="3"/>
      <c r="C374" s="3" t="s">
        <v>1095</v>
      </c>
      <c r="D374" s="3" t="s">
        <v>75</v>
      </c>
      <c r="E374" s="3"/>
      <c r="F374" s="4"/>
      <c r="G374" s="4"/>
      <c r="H374" s="6"/>
      <c r="I374" s="6"/>
      <c r="J374" s="6"/>
      <c r="K374" s="6"/>
      <c r="L374" s="6"/>
      <c r="M374" s="6"/>
      <c r="N374" s="6"/>
      <c r="O374" s="6">
        <f t="shared" si="40"/>
        <v>0</v>
      </c>
      <c r="P374" s="3" t="s">
        <v>672</v>
      </c>
      <c r="Q374" s="5"/>
      <c r="R374" s="13"/>
      <c r="S374" s="52"/>
      <c r="T374" s="6"/>
      <c r="U374" s="6"/>
      <c r="W374" s="5"/>
      <c r="X374" s="6"/>
      <c r="Y374" s="5"/>
      <c r="Z374" s="5"/>
      <c r="AB374" s="6">
        <f t="shared" si="36"/>
        <v>0</v>
      </c>
      <c r="AC374" s="6">
        <f t="shared" si="38"/>
        <v>0</v>
      </c>
      <c r="AD374" s="6">
        <f t="shared" si="37"/>
        <v>0</v>
      </c>
      <c r="AF374" s="5"/>
    </row>
    <row r="375" spans="2:32" ht="16" hidden="1" thickBot="1">
      <c r="B375" s="3"/>
      <c r="C375" s="3" t="s">
        <v>1095</v>
      </c>
      <c r="D375" s="3" t="s">
        <v>75</v>
      </c>
      <c r="E375" s="3" t="s">
        <v>150</v>
      </c>
      <c r="F375" s="4"/>
      <c r="G375" s="4"/>
      <c r="H375" s="6"/>
      <c r="I375" s="6"/>
      <c r="J375" s="6"/>
      <c r="K375" s="6">
        <v>-168.92</v>
      </c>
      <c r="L375" s="6"/>
      <c r="M375" s="6"/>
      <c r="N375" s="6"/>
      <c r="O375" s="6">
        <f t="shared" si="40"/>
        <v>-168.92</v>
      </c>
      <c r="P375" s="3" t="s">
        <v>673</v>
      </c>
      <c r="Q375" s="5"/>
      <c r="R375" s="13"/>
      <c r="S375" s="52"/>
      <c r="T375" s="6"/>
      <c r="U375" s="6"/>
      <c r="W375" s="5"/>
      <c r="X375" s="6"/>
      <c r="Y375" s="5"/>
      <c r="Z375" s="5"/>
      <c r="AB375" s="6">
        <f t="shared" si="36"/>
        <v>0</v>
      </c>
      <c r="AC375" s="6">
        <f t="shared" si="38"/>
        <v>0</v>
      </c>
      <c r="AD375" s="6">
        <f t="shared" si="37"/>
        <v>168.92</v>
      </c>
      <c r="AF375" s="5"/>
    </row>
    <row r="376" spans="2:32" ht="16" hidden="1" thickBot="1">
      <c r="B376" s="3"/>
      <c r="C376" s="3" t="s">
        <v>1095</v>
      </c>
      <c r="D376" s="3" t="s">
        <v>75</v>
      </c>
      <c r="E376" s="3"/>
      <c r="F376" s="4"/>
      <c r="G376" s="4"/>
      <c r="H376" s="6"/>
      <c r="I376" s="6"/>
      <c r="J376" s="6"/>
      <c r="K376" s="6"/>
      <c r="L376" s="6"/>
      <c r="M376" s="6"/>
      <c r="N376" s="6"/>
      <c r="O376" s="6">
        <f t="shared" si="40"/>
        <v>0</v>
      </c>
      <c r="P376" s="3" t="s">
        <v>674</v>
      </c>
      <c r="Q376" s="5"/>
      <c r="R376" s="13"/>
      <c r="S376" s="52"/>
      <c r="T376" s="6"/>
      <c r="U376" s="6"/>
      <c r="W376" s="5"/>
      <c r="X376" s="6"/>
      <c r="Y376" s="5"/>
      <c r="Z376" s="5"/>
      <c r="AB376" s="6">
        <f t="shared" si="36"/>
        <v>0</v>
      </c>
      <c r="AC376" s="6">
        <f t="shared" si="38"/>
        <v>0</v>
      </c>
      <c r="AD376" s="6">
        <f t="shared" si="37"/>
        <v>0</v>
      </c>
      <c r="AF376" s="5"/>
    </row>
    <row r="377" spans="2:32" ht="31.5" hidden="1" thickBot="1">
      <c r="B377" s="3" t="s">
        <v>433</v>
      </c>
      <c r="C377" s="3" t="s">
        <v>1095</v>
      </c>
      <c r="D377" s="3" t="s">
        <v>75</v>
      </c>
      <c r="E377" s="3" t="s">
        <v>153</v>
      </c>
      <c r="F377" s="4">
        <v>2</v>
      </c>
      <c r="G377" s="4">
        <v>0</v>
      </c>
      <c r="H377" s="6">
        <v>11343.509260652781</v>
      </c>
      <c r="I377" s="6">
        <v>0</v>
      </c>
      <c r="J377" s="6">
        <v>0</v>
      </c>
      <c r="K377" s="6" t="s">
        <v>1114</v>
      </c>
      <c r="L377" s="6">
        <v>0</v>
      </c>
      <c r="M377" s="6">
        <v>0</v>
      </c>
      <c r="N377" s="6">
        <v>0</v>
      </c>
      <c r="O377" s="6">
        <f t="shared" si="40"/>
        <v>11343.509260652781</v>
      </c>
      <c r="P377" s="3" t="s">
        <v>675</v>
      </c>
      <c r="Q377" s="5"/>
      <c r="R377" s="13"/>
      <c r="S377" s="52"/>
      <c r="T377" s="6"/>
      <c r="U377" s="6"/>
      <c r="W377" s="5" t="s">
        <v>433</v>
      </c>
      <c r="X377" s="6"/>
      <c r="Y377" s="5"/>
      <c r="Z377" s="5" t="s">
        <v>433</v>
      </c>
      <c r="AB377" s="6">
        <f t="shared" si="36"/>
        <v>0</v>
      </c>
      <c r="AC377" s="6">
        <f t="shared" si="38"/>
        <v>0</v>
      </c>
      <c r="AD377" s="6">
        <f t="shared" si="37"/>
        <v>0</v>
      </c>
      <c r="AF377" s="5" t="s">
        <v>1136</v>
      </c>
    </row>
    <row r="378" spans="2:32" ht="16" hidden="1" thickBot="1">
      <c r="B378" s="3" t="s">
        <v>220</v>
      </c>
      <c r="C378" s="3" t="s">
        <v>849</v>
      </c>
      <c r="D378" s="3" t="s">
        <v>210</v>
      </c>
      <c r="E378" s="3" t="s">
        <v>189</v>
      </c>
      <c r="F378" s="4">
        <v>18</v>
      </c>
      <c r="G378" s="4">
        <v>0</v>
      </c>
      <c r="H378" s="6">
        <f>114809.96+3905.92</f>
        <v>118715.88</v>
      </c>
      <c r="I378" s="6">
        <v>0</v>
      </c>
      <c r="J378" s="6">
        <v>-39.875</v>
      </c>
      <c r="K378" s="6">
        <v>0</v>
      </c>
      <c r="L378" s="6">
        <v>1044.57</v>
      </c>
      <c r="M378" s="6">
        <v>0</v>
      </c>
      <c r="N378" s="6">
        <v>0</v>
      </c>
      <c r="O378" s="6">
        <f t="shared" si="40"/>
        <v>119720.57500000001</v>
      </c>
      <c r="P378" s="3" t="s">
        <v>676</v>
      </c>
      <c r="Q378" s="5"/>
      <c r="R378" s="13"/>
      <c r="S378" s="42"/>
      <c r="T378" s="6">
        <f>6646.29</f>
        <v>6646.29</v>
      </c>
      <c r="U378" s="6"/>
      <c r="W378" s="5"/>
      <c r="X378" s="6"/>
      <c r="Y378" s="5"/>
      <c r="Z378" s="5"/>
      <c r="AB378" s="6">
        <f t="shared" si="36"/>
        <v>39.875</v>
      </c>
      <c r="AC378" s="6">
        <f t="shared" si="38"/>
        <v>-6646.29</v>
      </c>
      <c r="AD378" s="6">
        <f t="shared" si="37"/>
        <v>-1004.695000000007</v>
      </c>
      <c r="AF378" s="5"/>
    </row>
    <row r="379" spans="2:32" ht="16" hidden="1" thickBot="1">
      <c r="B379" s="3"/>
      <c r="C379" s="3" t="s">
        <v>1095</v>
      </c>
      <c r="D379" s="3" t="s">
        <v>75</v>
      </c>
      <c r="E379" s="3"/>
      <c r="F379" s="4"/>
      <c r="G379" s="4"/>
      <c r="H379" s="6"/>
      <c r="I379" s="6"/>
      <c r="J379" s="6"/>
      <c r="K379" s="6"/>
      <c r="L379" s="6"/>
      <c r="M379" s="6"/>
      <c r="N379" s="6"/>
      <c r="O379" s="6">
        <f t="shared" si="40"/>
        <v>0</v>
      </c>
      <c r="P379" s="3" t="s">
        <v>677</v>
      </c>
      <c r="Q379" s="5"/>
      <c r="R379" s="13"/>
      <c r="S379" s="52"/>
      <c r="T379" s="6"/>
      <c r="U379" s="6"/>
      <c r="W379" s="5"/>
      <c r="X379" s="6"/>
      <c r="Y379" s="5"/>
      <c r="Z379" s="5"/>
      <c r="AB379" s="6">
        <f t="shared" si="36"/>
        <v>0</v>
      </c>
      <c r="AC379" s="6">
        <f t="shared" si="38"/>
        <v>0</v>
      </c>
      <c r="AD379" s="6">
        <f t="shared" si="37"/>
        <v>0</v>
      </c>
      <c r="AF379" s="5"/>
    </row>
    <row r="380" spans="2:32" ht="16" hidden="1" thickBot="1">
      <c r="B380" s="3"/>
      <c r="C380" s="3" t="s">
        <v>1095</v>
      </c>
      <c r="D380" s="3" t="s">
        <v>75</v>
      </c>
      <c r="E380" s="3"/>
      <c r="F380" s="4"/>
      <c r="G380" s="4"/>
      <c r="H380" s="6"/>
      <c r="I380" s="6"/>
      <c r="J380" s="6"/>
      <c r="K380" s="6"/>
      <c r="L380" s="6"/>
      <c r="M380" s="6"/>
      <c r="N380" s="6"/>
      <c r="O380" s="6">
        <f t="shared" si="40"/>
        <v>0</v>
      </c>
      <c r="P380" s="3" t="s">
        <v>531</v>
      </c>
      <c r="Q380" s="5"/>
      <c r="R380" s="13"/>
      <c r="S380" s="52"/>
      <c r="T380" s="6"/>
      <c r="U380" s="6"/>
      <c r="W380" s="5"/>
      <c r="X380" s="6"/>
      <c r="Y380" s="5"/>
      <c r="Z380" s="5"/>
      <c r="AB380" s="6">
        <f t="shared" si="36"/>
        <v>0</v>
      </c>
      <c r="AC380" s="6">
        <f t="shared" si="38"/>
        <v>0</v>
      </c>
      <c r="AD380" s="6">
        <f t="shared" si="37"/>
        <v>0</v>
      </c>
      <c r="AF380" s="5"/>
    </row>
    <row r="381" spans="2:32" ht="16" hidden="1" thickBot="1">
      <c r="B381" s="3"/>
      <c r="C381" s="3" t="s">
        <v>1095</v>
      </c>
      <c r="D381" s="3" t="s">
        <v>75</v>
      </c>
      <c r="E381" s="3"/>
      <c r="F381" s="4"/>
      <c r="G381" s="4"/>
      <c r="H381" s="6"/>
      <c r="I381" s="6"/>
      <c r="J381" s="6"/>
      <c r="K381" s="6"/>
      <c r="L381" s="6"/>
      <c r="M381" s="6"/>
      <c r="N381" s="6"/>
      <c r="O381" s="6">
        <f t="shared" si="40"/>
        <v>0</v>
      </c>
      <c r="P381" s="3" t="s">
        <v>485</v>
      </c>
      <c r="Q381" s="5"/>
      <c r="R381" s="13"/>
      <c r="S381" s="52"/>
      <c r="T381" s="6"/>
      <c r="U381" s="6"/>
      <c r="W381" s="5"/>
      <c r="X381" s="6"/>
      <c r="Y381" s="5"/>
      <c r="Z381" s="5"/>
      <c r="AB381" s="6">
        <f t="shared" si="36"/>
        <v>0</v>
      </c>
      <c r="AC381" s="6">
        <f t="shared" si="38"/>
        <v>0</v>
      </c>
      <c r="AD381" s="6">
        <f t="shared" si="37"/>
        <v>0</v>
      </c>
      <c r="AF381" s="5"/>
    </row>
    <row r="382" spans="2:32" ht="16" hidden="1" thickBot="1">
      <c r="B382" s="3"/>
      <c r="C382" s="3" t="s">
        <v>1095</v>
      </c>
      <c r="D382" s="3" t="s">
        <v>75</v>
      </c>
      <c r="E382" s="3"/>
      <c r="F382" s="4"/>
      <c r="G382" s="4"/>
      <c r="H382" s="6"/>
      <c r="I382" s="6"/>
      <c r="J382" s="6"/>
      <c r="K382" s="6"/>
      <c r="L382" s="6"/>
      <c r="M382" s="6"/>
      <c r="N382" s="6"/>
      <c r="O382" s="6">
        <f t="shared" si="40"/>
        <v>0</v>
      </c>
      <c r="P382" s="3" t="s">
        <v>509</v>
      </c>
      <c r="Q382" s="5"/>
      <c r="R382" s="13"/>
      <c r="S382" s="52"/>
      <c r="T382" s="6"/>
      <c r="U382" s="6"/>
      <c r="W382" s="5"/>
      <c r="X382" s="6"/>
      <c r="Y382" s="5"/>
      <c r="Z382" s="5"/>
      <c r="AB382" s="6">
        <f t="shared" si="36"/>
        <v>0</v>
      </c>
      <c r="AC382" s="6">
        <f t="shared" si="38"/>
        <v>0</v>
      </c>
      <c r="AD382" s="6">
        <f t="shared" si="37"/>
        <v>0</v>
      </c>
      <c r="AF382" s="5"/>
    </row>
    <row r="383" spans="2:32" ht="16" hidden="1" thickBot="1">
      <c r="B383" s="3"/>
      <c r="C383" s="3" t="s">
        <v>1095</v>
      </c>
      <c r="D383" s="3" t="s">
        <v>75</v>
      </c>
      <c r="E383" s="3"/>
      <c r="F383" s="4"/>
      <c r="G383" s="4"/>
      <c r="H383" s="6"/>
      <c r="I383" s="6"/>
      <c r="J383" s="6"/>
      <c r="K383" s="6"/>
      <c r="L383" s="6"/>
      <c r="M383" s="6"/>
      <c r="N383" s="6"/>
      <c r="O383" s="6">
        <f t="shared" si="40"/>
        <v>0</v>
      </c>
      <c r="P383" s="3" t="s">
        <v>597</v>
      </c>
      <c r="Q383" s="5"/>
      <c r="R383" s="13"/>
      <c r="S383" s="52"/>
      <c r="T383" s="6"/>
      <c r="U383" s="6"/>
      <c r="W383" s="5"/>
      <c r="X383" s="6"/>
      <c r="Y383" s="5"/>
      <c r="Z383" s="5"/>
      <c r="AB383" s="6">
        <f t="shared" si="36"/>
        <v>0</v>
      </c>
      <c r="AC383" s="6">
        <f t="shared" si="38"/>
        <v>0</v>
      </c>
      <c r="AD383" s="6">
        <f t="shared" si="37"/>
        <v>0</v>
      </c>
      <c r="AF383" s="5"/>
    </row>
    <row r="384" spans="2:32" ht="16" hidden="1" thickBot="1">
      <c r="B384" s="3"/>
      <c r="C384" s="3" t="s">
        <v>1095</v>
      </c>
      <c r="D384" s="3" t="s">
        <v>75</v>
      </c>
      <c r="E384" s="3"/>
      <c r="F384" s="4"/>
      <c r="G384" s="4"/>
      <c r="H384" s="6"/>
      <c r="I384" s="6"/>
      <c r="J384" s="6"/>
      <c r="K384" s="6"/>
      <c r="L384" s="6"/>
      <c r="M384" s="6"/>
      <c r="N384" s="6"/>
      <c r="O384" s="6">
        <f t="shared" si="40"/>
        <v>0</v>
      </c>
      <c r="P384" s="3" t="s">
        <v>15</v>
      </c>
      <c r="Q384" s="5"/>
      <c r="R384" s="13"/>
      <c r="S384" s="52"/>
      <c r="T384" s="6"/>
      <c r="U384" s="6"/>
      <c r="W384" s="5"/>
      <c r="X384" s="6"/>
      <c r="Y384" s="5"/>
      <c r="Z384" s="5"/>
      <c r="AB384" s="6">
        <f t="shared" si="36"/>
        <v>0</v>
      </c>
      <c r="AC384" s="6">
        <f t="shared" si="38"/>
        <v>0</v>
      </c>
      <c r="AD384" s="6">
        <f t="shared" si="37"/>
        <v>0</v>
      </c>
      <c r="AF384" s="5"/>
    </row>
    <row r="385" spans="2:32" ht="16" hidden="1" thickBot="1">
      <c r="B385" s="3"/>
      <c r="C385" s="3" t="s">
        <v>1095</v>
      </c>
      <c r="D385" s="3" t="s">
        <v>75</v>
      </c>
      <c r="E385" s="3"/>
      <c r="F385" s="4"/>
      <c r="G385" s="4"/>
      <c r="H385" s="6"/>
      <c r="I385" s="6"/>
      <c r="J385" s="6"/>
      <c r="K385" s="6"/>
      <c r="L385" s="6"/>
      <c r="M385" s="6"/>
      <c r="N385" s="6"/>
      <c r="O385" s="6">
        <f t="shared" si="40"/>
        <v>0</v>
      </c>
      <c r="P385" s="3" t="s">
        <v>101</v>
      </c>
      <c r="Q385" s="5"/>
      <c r="R385" s="13"/>
      <c r="S385" s="52"/>
      <c r="T385" s="6"/>
      <c r="U385" s="6"/>
      <c r="W385" s="5"/>
      <c r="X385" s="6"/>
      <c r="Y385" s="5"/>
      <c r="Z385" s="5"/>
      <c r="AB385" s="6">
        <f t="shared" si="36"/>
        <v>0</v>
      </c>
      <c r="AC385" s="6">
        <f t="shared" si="38"/>
        <v>0</v>
      </c>
      <c r="AD385" s="6">
        <f t="shared" si="37"/>
        <v>0</v>
      </c>
      <c r="AF385" s="5"/>
    </row>
    <row r="386" spans="2:32" ht="16" hidden="1" thickBot="1">
      <c r="B386" s="3"/>
      <c r="C386" s="3" t="s">
        <v>1095</v>
      </c>
      <c r="D386" s="3" t="s">
        <v>208</v>
      </c>
      <c r="E386" s="3" t="s">
        <v>153</v>
      </c>
      <c r="F386" s="4"/>
      <c r="G386" s="4"/>
      <c r="H386" s="6"/>
      <c r="I386" s="6"/>
      <c r="J386" s="6"/>
      <c r="K386" s="6"/>
      <c r="L386" s="6"/>
      <c r="M386" s="6"/>
      <c r="N386" s="6"/>
      <c r="O386" s="6">
        <f t="shared" si="40"/>
        <v>0</v>
      </c>
      <c r="P386" s="3" t="s">
        <v>672</v>
      </c>
      <c r="Q386" s="5"/>
      <c r="R386" s="13"/>
      <c r="S386" s="52"/>
      <c r="T386" s="6"/>
      <c r="U386" s="6"/>
      <c r="W386" s="5" t="s">
        <v>433</v>
      </c>
      <c r="X386" s="6"/>
      <c r="Y386" s="5"/>
      <c r="Z386" s="5" t="s">
        <v>433</v>
      </c>
      <c r="AB386" s="6">
        <f t="shared" si="36"/>
        <v>0</v>
      </c>
      <c r="AC386" s="6">
        <f t="shared" si="38"/>
        <v>0</v>
      </c>
      <c r="AD386" s="6">
        <f t="shared" si="37"/>
        <v>0</v>
      </c>
      <c r="AF386" s="5"/>
    </row>
    <row r="387" spans="2:32" ht="16" hidden="1" thickBot="1">
      <c r="B387" s="3"/>
      <c r="C387" s="3" t="s">
        <v>1095</v>
      </c>
      <c r="D387" s="3" t="s">
        <v>208</v>
      </c>
      <c r="E387" s="3" t="s">
        <v>153</v>
      </c>
      <c r="F387" s="4"/>
      <c r="G387" s="4"/>
      <c r="H387" s="6"/>
      <c r="I387" s="6"/>
      <c r="J387" s="6"/>
      <c r="K387" s="6"/>
      <c r="L387" s="6"/>
      <c r="M387" s="6"/>
      <c r="N387" s="6"/>
      <c r="O387" s="6">
        <f t="shared" si="40"/>
        <v>0</v>
      </c>
      <c r="P387" s="3" t="s">
        <v>673</v>
      </c>
      <c r="Q387" s="5"/>
      <c r="R387" s="13"/>
      <c r="S387" s="52"/>
      <c r="T387" s="6"/>
      <c r="U387" s="6"/>
      <c r="W387" s="5" t="s">
        <v>220</v>
      </c>
      <c r="X387" s="6">
        <v>106405.58</v>
      </c>
      <c r="Y387" s="5"/>
      <c r="Z387" s="5" t="s">
        <v>433</v>
      </c>
      <c r="AB387" s="6">
        <f t="shared" si="36"/>
        <v>0</v>
      </c>
      <c r="AC387" s="6">
        <f t="shared" si="38"/>
        <v>0</v>
      </c>
      <c r="AD387" s="6">
        <f t="shared" si="37"/>
        <v>0</v>
      </c>
      <c r="AF387" s="5"/>
    </row>
    <row r="388" spans="2:32" ht="31.5" hidden="1" thickBot="1">
      <c r="B388" s="3"/>
      <c r="C388" s="3" t="s">
        <v>1095</v>
      </c>
      <c r="D388" s="3" t="s">
        <v>208</v>
      </c>
      <c r="E388" s="3" t="s">
        <v>153</v>
      </c>
      <c r="F388" s="4">
        <v>24</v>
      </c>
      <c r="G388" s="4"/>
      <c r="H388" s="6">
        <v>106405.57919568001</v>
      </c>
      <c r="I388" s="6">
        <v>0</v>
      </c>
      <c r="J388" s="6">
        <v>-440.09</v>
      </c>
      <c r="K388" s="6" t="s">
        <v>1114</v>
      </c>
      <c r="L388" s="6">
        <v>-166.58</v>
      </c>
      <c r="M388" s="6"/>
      <c r="N388" s="6"/>
      <c r="O388" s="6">
        <f t="shared" si="40"/>
        <v>105798.90919568001</v>
      </c>
      <c r="P388" s="3" t="s">
        <v>674</v>
      </c>
      <c r="Q388" s="5"/>
      <c r="R388" s="13"/>
      <c r="S388" s="52"/>
      <c r="T388" s="6"/>
      <c r="U388" s="6"/>
      <c r="W388" s="5" t="s">
        <v>220</v>
      </c>
      <c r="X388" s="6">
        <v>105798.90919568001</v>
      </c>
      <c r="Y388" s="5"/>
      <c r="Z388" s="5" t="s">
        <v>433</v>
      </c>
      <c r="AB388" s="6">
        <f t="shared" si="36"/>
        <v>440.09</v>
      </c>
      <c r="AC388" s="6">
        <f t="shared" si="38"/>
        <v>0</v>
      </c>
      <c r="AD388" s="6">
        <f t="shared" si="37"/>
        <v>606.66999999999825</v>
      </c>
      <c r="AF388" s="5"/>
    </row>
    <row r="389" spans="2:32" ht="16" hidden="1" thickBot="1">
      <c r="B389" s="3" t="s">
        <v>220</v>
      </c>
      <c r="C389" s="3" t="s">
        <v>1095</v>
      </c>
      <c r="D389" s="3" t="s">
        <v>208</v>
      </c>
      <c r="E389" s="3" t="s">
        <v>153</v>
      </c>
      <c r="F389" s="4">
        <v>24</v>
      </c>
      <c r="G389" s="4">
        <v>7</v>
      </c>
      <c r="H389" s="6">
        <v>106405.57919568001</v>
      </c>
      <c r="I389" s="6">
        <v>0</v>
      </c>
      <c r="J389" s="6">
        <v>-1005.21</v>
      </c>
      <c r="K389" s="6">
        <v>-1166.05</v>
      </c>
      <c r="L389" s="6">
        <v>0</v>
      </c>
      <c r="M389" s="6">
        <v>0</v>
      </c>
      <c r="N389" s="6">
        <v>0</v>
      </c>
      <c r="O389" s="6">
        <f>SUM(H389,L389,M389,N389)</f>
        <v>106405.57919568001</v>
      </c>
      <c r="P389" s="3" t="s">
        <v>675</v>
      </c>
      <c r="Q389" s="5"/>
      <c r="R389" s="13"/>
      <c r="S389" s="52"/>
      <c r="T389" s="6"/>
      <c r="U389" s="6"/>
      <c r="W389" s="5" t="s">
        <v>433</v>
      </c>
      <c r="X389" s="6"/>
      <c r="Y389" s="5"/>
      <c r="Z389" s="5" t="s">
        <v>433</v>
      </c>
      <c r="AB389" s="6">
        <f t="shared" si="36"/>
        <v>1005.21</v>
      </c>
      <c r="AC389" s="6">
        <f t="shared" si="38"/>
        <v>0</v>
      </c>
      <c r="AD389" s="6">
        <f t="shared" si="37"/>
        <v>0</v>
      </c>
      <c r="AF389" s="5" t="s">
        <v>1136</v>
      </c>
    </row>
    <row r="390" spans="2:32" ht="16" hidden="1" thickBot="1">
      <c r="B390" s="3"/>
      <c r="C390" s="3" t="s">
        <v>799</v>
      </c>
      <c r="D390" s="3" t="s">
        <v>213</v>
      </c>
      <c r="E390" s="3" t="s">
        <v>190</v>
      </c>
      <c r="F390" s="4">
        <v>2</v>
      </c>
      <c r="G390" s="4">
        <v>0</v>
      </c>
      <c r="H390" s="89">
        <v>12000</v>
      </c>
      <c r="I390" s="6"/>
      <c r="J390" s="6">
        <v>0</v>
      </c>
      <c r="K390" s="6">
        <v>-30</v>
      </c>
      <c r="L390" s="6"/>
      <c r="M390" s="6"/>
      <c r="N390" s="6"/>
      <c r="O390" s="6">
        <f t="shared" ref="O390:O400" si="44">SUM(H390,J390,K390,L390,M390,N390)</f>
        <v>11970</v>
      </c>
      <c r="P390" s="3" t="s">
        <v>676</v>
      </c>
      <c r="Q390" s="5"/>
      <c r="R390" s="13"/>
      <c r="S390" s="52"/>
      <c r="T390" s="6"/>
      <c r="U390" s="6"/>
      <c r="W390" s="5"/>
      <c r="X390" s="6"/>
      <c r="Y390" s="5"/>
      <c r="Z390" s="5"/>
      <c r="AB390" s="6">
        <f t="shared" ref="AB390:AB453" si="45">I390-J390</f>
        <v>0</v>
      </c>
      <c r="AC390" s="6">
        <f t="shared" si="38"/>
        <v>0</v>
      </c>
      <c r="AD390" s="6">
        <f t="shared" ref="AD390:AD453" si="46">H390-O390</f>
        <v>30</v>
      </c>
      <c r="AF390" s="5"/>
    </row>
    <row r="391" spans="2:32" ht="16" hidden="1" thickBot="1">
      <c r="B391" s="3"/>
      <c r="C391" s="3" t="s">
        <v>1095</v>
      </c>
      <c r="D391" s="3" t="s">
        <v>208</v>
      </c>
      <c r="E391" s="3" t="s">
        <v>190</v>
      </c>
      <c r="F391" s="4">
        <v>20</v>
      </c>
      <c r="G391" s="4">
        <v>0</v>
      </c>
      <c r="H391" s="6">
        <v>90579.336482260449</v>
      </c>
      <c r="I391" s="6">
        <v>0</v>
      </c>
      <c r="J391" s="6">
        <v>0</v>
      </c>
      <c r="K391" s="6">
        <v>-150.97</v>
      </c>
      <c r="L391" s="6"/>
      <c r="M391" s="6"/>
      <c r="N391" s="6"/>
      <c r="O391" s="6">
        <f t="shared" si="44"/>
        <v>90428.366482260448</v>
      </c>
      <c r="P391" s="3" t="s">
        <v>677</v>
      </c>
      <c r="Q391" s="5"/>
      <c r="R391" s="13"/>
      <c r="S391" s="52"/>
      <c r="T391" s="6"/>
      <c r="U391" s="6"/>
      <c r="W391" s="5"/>
      <c r="X391" s="6"/>
      <c r="Y391" s="5"/>
      <c r="Z391" s="5"/>
      <c r="AB391" s="6">
        <f t="shared" si="45"/>
        <v>0</v>
      </c>
      <c r="AC391" s="6">
        <f t="shared" si="38"/>
        <v>0</v>
      </c>
      <c r="AD391" s="6">
        <f t="shared" si="46"/>
        <v>150.97000000000116</v>
      </c>
      <c r="AF391" s="5"/>
    </row>
    <row r="392" spans="2:32" ht="16" hidden="1" thickBot="1">
      <c r="B392" s="3"/>
      <c r="C392" s="3" t="s">
        <v>1095</v>
      </c>
      <c r="D392" s="3" t="s">
        <v>208</v>
      </c>
      <c r="E392" s="3"/>
      <c r="F392" s="4"/>
      <c r="G392" s="4"/>
      <c r="H392" s="6"/>
      <c r="I392" s="6"/>
      <c r="J392" s="6"/>
      <c r="K392" s="6"/>
      <c r="L392" s="6"/>
      <c r="M392" s="6"/>
      <c r="N392" s="6"/>
      <c r="O392" s="6">
        <f t="shared" si="44"/>
        <v>0</v>
      </c>
      <c r="P392" s="3" t="s">
        <v>531</v>
      </c>
      <c r="Q392" s="5"/>
      <c r="R392" s="13"/>
      <c r="S392" s="52"/>
      <c r="T392" s="6"/>
      <c r="U392" s="6"/>
      <c r="W392" s="5"/>
      <c r="X392" s="6"/>
      <c r="Y392" s="5"/>
      <c r="Z392" s="5"/>
      <c r="AB392" s="6">
        <f t="shared" si="45"/>
        <v>0</v>
      </c>
      <c r="AC392" s="6">
        <f t="shared" si="38"/>
        <v>0</v>
      </c>
      <c r="AD392" s="6">
        <f t="shared" si="46"/>
        <v>0</v>
      </c>
      <c r="AF392" s="5"/>
    </row>
    <row r="393" spans="2:32" ht="16" hidden="1" thickBot="1">
      <c r="B393" s="3"/>
      <c r="C393" s="3" t="s">
        <v>1095</v>
      </c>
      <c r="D393" s="3" t="s">
        <v>208</v>
      </c>
      <c r="E393" s="3"/>
      <c r="F393" s="4"/>
      <c r="G393" s="4"/>
      <c r="H393" s="6"/>
      <c r="I393" s="6"/>
      <c r="J393" s="6"/>
      <c r="K393" s="6"/>
      <c r="L393" s="6"/>
      <c r="M393" s="6"/>
      <c r="N393" s="6"/>
      <c r="O393" s="6">
        <f t="shared" si="44"/>
        <v>0</v>
      </c>
      <c r="P393" s="3" t="s">
        <v>485</v>
      </c>
      <c r="Q393" s="5"/>
      <c r="R393" s="13"/>
      <c r="S393" s="52"/>
      <c r="T393" s="6"/>
      <c r="U393" s="6"/>
      <c r="W393" s="5"/>
      <c r="X393" s="6"/>
      <c r="Y393" s="5"/>
      <c r="Z393" s="5"/>
      <c r="AB393" s="6">
        <f t="shared" si="45"/>
        <v>0</v>
      </c>
      <c r="AC393" s="6">
        <f t="shared" si="38"/>
        <v>0</v>
      </c>
      <c r="AD393" s="6">
        <f t="shared" si="46"/>
        <v>0</v>
      </c>
      <c r="AF393" s="5"/>
    </row>
    <row r="394" spans="2:32" ht="16" hidden="1" thickBot="1">
      <c r="B394" s="3"/>
      <c r="C394" s="3" t="s">
        <v>1095</v>
      </c>
      <c r="D394" s="3" t="s">
        <v>208</v>
      </c>
      <c r="E394" s="3"/>
      <c r="F394" s="4"/>
      <c r="G394" s="4"/>
      <c r="H394" s="6"/>
      <c r="I394" s="6"/>
      <c r="J394" s="6"/>
      <c r="K394" s="6"/>
      <c r="L394" s="6"/>
      <c r="M394" s="6"/>
      <c r="N394" s="6"/>
      <c r="O394" s="6">
        <f t="shared" si="44"/>
        <v>0</v>
      </c>
      <c r="P394" s="3" t="s">
        <v>509</v>
      </c>
      <c r="Q394" s="5"/>
      <c r="R394" s="13"/>
      <c r="S394" s="52"/>
      <c r="T394" s="6"/>
      <c r="U394" s="6"/>
      <c r="W394" s="5"/>
      <c r="X394" s="6"/>
      <c r="Y394" s="5"/>
      <c r="Z394" s="5"/>
      <c r="AB394" s="6">
        <f t="shared" si="45"/>
        <v>0</v>
      </c>
      <c r="AC394" s="6">
        <f t="shared" si="38"/>
        <v>0</v>
      </c>
      <c r="AD394" s="6">
        <f t="shared" si="46"/>
        <v>0</v>
      </c>
      <c r="AF394" s="5"/>
    </row>
    <row r="395" spans="2:32" ht="16" hidden="1" thickBot="1">
      <c r="B395" s="3"/>
      <c r="C395" s="3" t="s">
        <v>1095</v>
      </c>
      <c r="D395" s="3" t="s">
        <v>208</v>
      </c>
      <c r="E395" s="3"/>
      <c r="F395" s="4"/>
      <c r="G395" s="4"/>
      <c r="H395" s="6"/>
      <c r="I395" s="6"/>
      <c r="J395" s="6"/>
      <c r="K395" s="6"/>
      <c r="L395" s="6"/>
      <c r="M395" s="6"/>
      <c r="N395" s="6"/>
      <c r="O395" s="6">
        <f t="shared" si="44"/>
        <v>0</v>
      </c>
      <c r="P395" s="3" t="s">
        <v>597</v>
      </c>
      <c r="Q395" s="5"/>
      <c r="R395" s="13"/>
      <c r="S395" s="52"/>
      <c r="T395" s="6"/>
      <c r="U395" s="6"/>
      <c r="W395" s="5"/>
      <c r="X395" s="6"/>
      <c r="Y395" s="5"/>
      <c r="Z395" s="5"/>
      <c r="AB395" s="6">
        <f t="shared" si="45"/>
        <v>0</v>
      </c>
      <c r="AC395" s="6">
        <f t="shared" si="38"/>
        <v>0</v>
      </c>
      <c r="AD395" s="6">
        <f t="shared" si="46"/>
        <v>0</v>
      </c>
      <c r="AF395" s="5"/>
    </row>
    <row r="396" spans="2:32" ht="16" hidden="1" thickBot="1">
      <c r="B396" s="3"/>
      <c r="C396" s="3" t="s">
        <v>1095</v>
      </c>
      <c r="D396" s="3" t="s">
        <v>208</v>
      </c>
      <c r="E396" s="3"/>
      <c r="F396" s="4"/>
      <c r="G396" s="4"/>
      <c r="H396" s="6"/>
      <c r="I396" s="6"/>
      <c r="J396" s="6"/>
      <c r="K396" s="6"/>
      <c r="L396" s="6"/>
      <c r="M396" s="6"/>
      <c r="N396" s="6"/>
      <c r="O396" s="6">
        <f t="shared" si="44"/>
        <v>0</v>
      </c>
      <c r="P396" s="3" t="s">
        <v>15</v>
      </c>
      <c r="Q396" s="5"/>
      <c r="R396" s="13"/>
      <c r="S396" s="52"/>
      <c r="T396" s="6"/>
      <c r="U396" s="6"/>
      <c r="W396" s="5"/>
      <c r="X396" s="6"/>
      <c r="Y396" s="5"/>
      <c r="Z396" s="5"/>
      <c r="AB396" s="6">
        <f t="shared" si="45"/>
        <v>0</v>
      </c>
      <c r="AC396" s="6">
        <f t="shared" ref="AC396:AC459" si="47">U396-T396</f>
        <v>0</v>
      </c>
      <c r="AD396" s="6">
        <f t="shared" si="46"/>
        <v>0</v>
      </c>
      <c r="AF396" s="5"/>
    </row>
    <row r="397" spans="2:32" ht="16" hidden="1" thickBot="1">
      <c r="B397" s="3"/>
      <c r="C397" s="3" t="s">
        <v>1095</v>
      </c>
      <c r="D397" s="3" t="s">
        <v>208</v>
      </c>
      <c r="E397" s="3"/>
      <c r="F397" s="4"/>
      <c r="G397" s="4"/>
      <c r="H397" s="6"/>
      <c r="I397" s="6"/>
      <c r="J397" s="6"/>
      <c r="K397" s="6"/>
      <c r="L397" s="6"/>
      <c r="M397" s="6"/>
      <c r="N397" s="6"/>
      <c r="O397" s="6">
        <f t="shared" si="44"/>
        <v>0</v>
      </c>
      <c r="P397" s="3" t="s">
        <v>101</v>
      </c>
      <c r="Q397" s="5"/>
      <c r="R397" s="13"/>
      <c r="S397" s="52"/>
      <c r="T397" s="6"/>
      <c r="U397" s="6"/>
      <c r="W397" s="5"/>
      <c r="X397" s="6"/>
      <c r="Y397" s="5"/>
      <c r="Z397" s="5"/>
      <c r="AB397" s="6">
        <f t="shared" si="45"/>
        <v>0</v>
      </c>
      <c r="AC397" s="6">
        <f t="shared" si="47"/>
        <v>0</v>
      </c>
      <c r="AD397" s="6">
        <f t="shared" si="46"/>
        <v>0</v>
      </c>
      <c r="AF397" s="5"/>
    </row>
    <row r="398" spans="2:32" ht="16" hidden="1" thickBot="1">
      <c r="B398" s="3"/>
      <c r="C398" s="3" t="s">
        <v>1095</v>
      </c>
      <c r="D398" s="3" t="s">
        <v>210</v>
      </c>
      <c r="E398" s="3" t="s">
        <v>153</v>
      </c>
      <c r="F398" s="4"/>
      <c r="G398" s="4"/>
      <c r="H398" s="6"/>
      <c r="I398" s="6"/>
      <c r="J398" s="6"/>
      <c r="K398" s="6"/>
      <c r="L398" s="6"/>
      <c r="M398" s="6"/>
      <c r="N398" s="6"/>
      <c r="O398" s="6">
        <f t="shared" si="44"/>
        <v>0</v>
      </c>
      <c r="P398" s="3" t="s">
        <v>672</v>
      </c>
      <c r="Q398" s="5"/>
      <c r="R398" s="13"/>
      <c r="S398" s="52"/>
      <c r="T398" s="6"/>
      <c r="U398" s="6"/>
      <c r="W398" s="5" t="s">
        <v>433</v>
      </c>
      <c r="X398" s="6"/>
      <c r="Y398" s="5"/>
      <c r="Z398" s="5" t="s">
        <v>433</v>
      </c>
      <c r="AB398" s="6">
        <f t="shared" si="45"/>
        <v>0</v>
      </c>
      <c r="AC398" s="6">
        <f t="shared" si="47"/>
        <v>0</v>
      </c>
      <c r="AD398" s="6">
        <f t="shared" si="46"/>
        <v>0</v>
      </c>
      <c r="AF398" s="5"/>
    </row>
    <row r="399" spans="2:32" ht="16" hidden="1" thickBot="1">
      <c r="B399" s="3"/>
      <c r="C399" s="3" t="s">
        <v>1095</v>
      </c>
      <c r="D399" s="3" t="s">
        <v>210</v>
      </c>
      <c r="E399" s="3" t="s">
        <v>153</v>
      </c>
      <c r="F399" s="4"/>
      <c r="G399" s="4"/>
      <c r="H399" s="6"/>
      <c r="I399" s="6"/>
      <c r="J399" s="6"/>
      <c r="K399" s="6"/>
      <c r="L399" s="6"/>
      <c r="M399" s="6"/>
      <c r="N399" s="6"/>
      <c r="O399" s="6">
        <f t="shared" si="44"/>
        <v>0</v>
      </c>
      <c r="P399" s="3" t="s">
        <v>673</v>
      </c>
      <c r="Q399" s="5"/>
      <c r="R399" s="13"/>
      <c r="S399" s="52"/>
      <c r="T399" s="6"/>
      <c r="U399" s="6"/>
      <c r="W399" s="5" t="s">
        <v>220</v>
      </c>
      <c r="X399" s="6">
        <v>79754.91</v>
      </c>
      <c r="Y399" s="5"/>
      <c r="Z399" s="5" t="s">
        <v>433</v>
      </c>
      <c r="AB399" s="6">
        <f t="shared" si="45"/>
        <v>0</v>
      </c>
      <c r="AC399" s="6">
        <f t="shared" si="47"/>
        <v>0</v>
      </c>
      <c r="AD399" s="6">
        <f t="shared" si="46"/>
        <v>0</v>
      </c>
      <c r="AF399" s="5"/>
    </row>
    <row r="400" spans="2:32" ht="31.5" hidden="1" thickBot="1">
      <c r="B400" s="3"/>
      <c r="C400" s="3" t="s">
        <v>1095</v>
      </c>
      <c r="D400" s="3" t="s">
        <v>210</v>
      </c>
      <c r="E400" s="3" t="s">
        <v>153</v>
      </c>
      <c r="F400" s="4">
        <v>12</v>
      </c>
      <c r="G400" s="4"/>
      <c r="H400" s="6">
        <v>79754.906900706657</v>
      </c>
      <c r="I400" s="6"/>
      <c r="J400" s="6"/>
      <c r="K400" s="6" t="s">
        <v>1114</v>
      </c>
      <c r="L400" s="6">
        <v>-126.19</v>
      </c>
      <c r="M400" s="6"/>
      <c r="N400" s="6"/>
      <c r="O400" s="6">
        <f t="shared" si="44"/>
        <v>79628.716900706655</v>
      </c>
      <c r="P400" s="3" t="s">
        <v>674</v>
      </c>
      <c r="Q400" s="5"/>
      <c r="R400" s="13"/>
      <c r="S400" s="52"/>
      <c r="T400" s="6"/>
      <c r="U400" s="6"/>
      <c r="W400" s="5" t="s">
        <v>220</v>
      </c>
      <c r="X400" s="6">
        <v>79628.716900706655</v>
      </c>
      <c r="Y400" s="5"/>
      <c r="Z400" s="5" t="s">
        <v>433</v>
      </c>
      <c r="AB400" s="6">
        <f t="shared" si="45"/>
        <v>0</v>
      </c>
      <c r="AC400" s="6">
        <f t="shared" si="47"/>
        <v>0</v>
      </c>
      <c r="AD400" s="6">
        <f t="shared" si="46"/>
        <v>126.19000000000233</v>
      </c>
      <c r="AF400" s="5"/>
    </row>
    <row r="401" spans="2:32" ht="16" hidden="1" thickBot="1">
      <c r="B401" s="3" t="s">
        <v>220</v>
      </c>
      <c r="C401" s="3" t="s">
        <v>1095</v>
      </c>
      <c r="D401" s="3" t="s">
        <v>210</v>
      </c>
      <c r="E401" s="3" t="s">
        <v>153</v>
      </c>
      <c r="F401" s="4">
        <v>12</v>
      </c>
      <c r="G401" s="4">
        <v>1</v>
      </c>
      <c r="H401" s="6">
        <v>79754.906900706657</v>
      </c>
      <c r="I401" s="6">
        <v>0</v>
      </c>
      <c r="J401" s="6">
        <v>-202.63</v>
      </c>
      <c r="K401" s="6">
        <v>-1261.9000000000001</v>
      </c>
      <c r="L401" s="6">
        <v>0</v>
      </c>
      <c r="M401" s="6">
        <v>0</v>
      </c>
      <c r="N401" s="6">
        <v>0</v>
      </c>
      <c r="O401" s="6">
        <f>SUM(H401,L401,M401,N401)</f>
        <v>79754.906900706657</v>
      </c>
      <c r="P401" s="3" t="s">
        <v>675</v>
      </c>
      <c r="Q401" s="5"/>
      <c r="R401" s="13"/>
      <c r="S401" s="52"/>
      <c r="T401" s="6"/>
      <c r="U401" s="6"/>
      <c r="W401" s="5" t="s">
        <v>433</v>
      </c>
      <c r="X401" s="6"/>
      <c r="Y401" s="5"/>
      <c r="Z401" s="5" t="s">
        <v>433</v>
      </c>
      <c r="AB401" s="6">
        <f t="shared" si="45"/>
        <v>202.63</v>
      </c>
      <c r="AC401" s="6">
        <f t="shared" si="47"/>
        <v>0</v>
      </c>
      <c r="AD401" s="6">
        <f t="shared" si="46"/>
        <v>0</v>
      </c>
      <c r="AF401" s="5"/>
    </row>
    <row r="402" spans="2:32" ht="16" hidden="1" thickBot="1">
      <c r="B402" s="3"/>
      <c r="C402" s="3" t="s">
        <v>1095</v>
      </c>
      <c r="D402" s="3" t="s">
        <v>213</v>
      </c>
      <c r="E402" s="3" t="s">
        <v>190</v>
      </c>
      <c r="F402" s="4">
        <v>2</v>
      </c>
      <c r="G402" s="4">
        <v>2</v>
      </c>
      <c r="H402" s="6">
        <v>10707.965998465132</v>
      </c>
      <c r="I402" s="6">
        <v>0</v>
      </c>
      <c r="J402" s="6">
        <v>0</v>
      </c>
      <c r="K402" s="6">
        <v>-17.850000000000001</v>
      </c>
      <c r="L402" s="6">
        <v>0</v>
      </c>
      <c r="M402" s="6">
        <v>0</v>
      </c>
      <c r="N402" s="6">
        <v>0</v>
      </c>
      <c r="O402" s="6">
        <f t="shared" ref="O402:O433" si="48">SUM(H402,J402,K402,L402,M402,N402)</f>
        <v>10690.115998465131</v>
      </c>
      <c r="P402" s="3" t="s">
        <v>676</v>
      </c>
      <c r="Q402" s="5"/>
      <c r="R402" s="13"/>
      <c r="S402" s="142"/>
      <c r="T402" s="6"/>
      <c r="U402" s="6"/>
      <c r="W402" s="5"/>
      <c r="X402" s="6"/>
      <c r="Y402" s="5"/>
      <c r="Z402" s="5"/>
      <c r="AB402" s="6">
        <f t="shared" si="45"/>
        <v>0</v>
      </c>
      <c r="AC402" s="6">
        <f t="shared" si="47"/>
        <v>0</v>
      </c>
      <c r="AD402" s="6">
        <f t="shared" si="46"/>
        <v>17.850000000000364</v>
      </c>
      <c r="AF402" s="5"/>
    </row>
    <row r="403" spans="2:32" ht="16" hidden="1" thickBot="1">
      <c r="B403" s="3"/>
      <c r="C403" s="3" t="s">
        <v>1095</v>
      </c>
      <c r="D403" s="3" t="s">
        <v>210</v>
      </c>
      <c r="E403" s="3" t="s">
        <v>190</v>
      </c>
      <c r="F403" s="4">
        <v>10</v>
      </c>
      <c r="G403" s="4">
        <v>0</v>
      </c>
      <c r="H403" s="6">
        <v>67111.718071360345</v>
      </c>
      <c r="I403" s="6">
        <v>0</v>
      </c>
      <c r="J403" s="6">
        <v>0</v>
      </c>
      <c r="K403" s="6">
        <v>-111.85</v>
      </c>
      <c r="L403" s="6"/>
      <c r="M403" s="6">
        <v>0</v>
      </c>
      <c r="N403" s="6"/>
      <c r="O403" s="6">
        <f t="shared" si="48"/>
        <v>66999.868071360339</v>
      </c>
      <c r="P403" s="3" t="s">
        <v>677</v>
      </c>
      <c r="Q403" s="5"/>
      <c r="R403" s="13"/>
      <c r="S403" s="115"/>
      <c r="T403" s="93">
        <v>3261.07</v>
      </c>
      <c r="U403" s="6">
        <v>3261.07</v>
      </c>
      <c r="W403" s="5"/>
      <c r="X403" s="6"/>
      <c r="Y403" s="5"/>
      <c r="Z403" s="5"/>
      <c r="AB403" s="6">
        <f t="shared" si="45"/>
        <v>0</v>
      </c>
      <c r="AC403" s="6">
        <f t="shared" si="47"/>
        <v>0</v>
      </c>
      <c r="AD403" s="6">
        <f t="shared" si="46"/>
        <v>111.85000000000582</v>
      </c>
      <c r="AF403" s="5"/>
    </row>
    <row r="404" spans="2:32" ht="16" hidden="1" thickBot="1">
      <c r="B404" s="3"/>
      <c r="C404" s="3" t="s">
        <v>1095</v>
      </c>
      <c r="D404" s="3" t="s">
        <v>210</v>
      </c>
      <c r="E404" s="3"/>
      <c r="F404" s="4"/>
      <c r="G404" s="4"/>
      <c r="H404" s="6"/>
      <c r="I404" s="6"/>
      <c r="J404" s="6"/>
      <c r="K404" s="6"/>
      <c r="L404" s="6"/>
      <c r="M404" s="6"/>
      <c r="N404" s="6"/>
      <c r="O404" s="6">
        <f t="shared" si="48"/>
        <v>0</v>
      </c>
      <c r="P404" s="3" t="s">
        <v>531</v>
      </c>
      <c r="Q404" s="5"/>
      <c r="R404" s="13"/>
      <c r="S404" s="143"/>
      <c r="T404" s="6"/>
      <c r="U404" s="6"/>
      <c r="W404" s="5"/>
      <c r="X404" s="6"/>
      <c r="Y404" s="5"/>
      <c r="Z404" s="5"/>
      <c r="AB404" s="6">
        <f t="shared" si="45"/>
        <v>0</v>
      </c>
      <c r="AC404" s="6">
        <f t="shared" si="47"/>
        <v>0</v>
      </c>
      <c r="AD404" s="6">
        <f t="shared" si="46"/>
        <v>0</v>
      </c>
      <c r="AF404" s="5"/>
    </row>
    <row r="405" spans="2:32" ht="16" hidden="1" thickBot="1">
      <c r="B405" s="3"/>
      <c r="C405" s="3" t="s">
        <v>1095</v>
      </c>
      <c r="D405" s="3" t="s">
        <v>210</v>
      </c>
      <c r="E405" s="3"/>
      <c r="F405" s="4"/>
      <c r="G405" s="4"/>
      <c r="H405" s="6"/>
      <c r="I405" s="6"/>
      <c r="J405" s="6"/>
      <c r="K405" s="6"/>
      <c r="L405" s="6"/>
      <c r="M405" s="6"/>
      <c r="N405" s="6"/>
      <c r="O405" s="6">
        <f t="shared" si="48"/>
        <v>0</v>
      </c>
      <c r="P405" s="3" t="s">
        <v>485</v>
      </c>
      <c r="Q405" s="5"/>
      <c r="R405" s="13"/>
      <c r="S405" s="52"/>
      <c r="T405" s="6"/>
      <c r="U405" s="6"/>
      <c r="W405" s="5"/>
      <c r="X405" s="6"/>
      <c r="Y405" s="5"/>
      <c r="Z405" s="5"/>
      <c r="AB405" s="6">
        <f t="shared" si="45"/>
        <v>0</v>
      </c>
      <c r="AC405" s="6">
        <f t="shared" si="47"/>
        <v>0</v>
      </c>
      <c r="AD405" s="6">
        <f t="shared" si="46"/>
        <v>0</v>
      </c>
      <c r="AF405" s="5"/>
    </row>
    <row r="406" spans="2:32" ht="16" hidden="1" thickBot="1">
      <c r="B406" s="3"/>
      <c r="C406" s="3" t="s">
        <v>1095</v>
      </c>
      <c r="D406" s="3" t="s">
        <v>210</v>
      </c>
      <c r="E406" s="3"/>
      <c r="F406" s="4"/>
      <c r="G406" s="4"/>
      <c r="H406" s="6"/>
      <c r="I406" s="6"/>
      <c r="J406" s="6"/>
      <c r="K406" s="6"/>
      <c r="L406" s="6"/>
      <c r="M406" s="6"/>
      <c r="N406" s="6"/>
      <c r="O406" s="6">
        <f t="shared" si="48"/>
        <v>0</v>
      </c>
      <c r="P406" s="3" t="s">
        <v>509</v>
      </c>
      <c r="Q406" s="5"/>
      <c r="R406" s="13"/>
      <c r="S406" s="52"/>
      <c r="T406" s="6"/>
      <c r="U406" s="6"/>
      <c r="W406" s="5"/>
      <c r="X406" s="6"/>
      <c r="Y406" s="5"/>
      <c r="Z406" s="5"/>
      <c r="AB406" s="6">
        <f t="shared" si="45"/>
        <v>0</v>
      </c>
      <c r="AC406" s="6">
        <f t="shared" si="47"/>
        <v>0</v>
      </c>
      <c r="AD406" s="6">
        <f t="shared" si="46"/>
        <v>0</v>
      </c>
      <c r="AF406" s="5"/>
    </row>
    <row r="407" spans="2:32" ht="16" hidden="1" thickBot="1">
      <c r="B407" s="3"/>
      <c r="C407" s="3" t="s">
        <v>1095</v>
      </c>
      <c r="D407" s="3" t="s">
        <v>210</v>
      </c>
      <c r="E407" s="3"/>
      <c r="F407" s="4"/>
      <c r="G407" s="4"/>
      <c r="H407" s="6"/>
      <c r="I407" s="6"/>
      <c r="J407" s="6"/>
      <c r="K407" s="6"/>
      <c r="L407" s="6"/>
      <c r="M407" s="6"/>
      <c r="N407" s="6"/>
      <c r="O407" s="6">
        <f t="shared" si="48"/>
        <v>0</v>
      </c>
      <c r="P407" s="3" t="s">
        <v>597</v>
      </c>
      <c r="Q407" s="5"/>
      <c r="R407" s="13"/>
      <c r="S407" s="52"/>
      <c r="T407" s="6"/>
      <c r="U407" s="6"/>
      <c r="W407" s="5"/>
      <c r="X407" s="6"/>
      <c r="Y407" s="5"/>
      <c r="Z407" s="5"/>
      <c r="AB407" s="6">
        <f t="shared" si="45"/>
        <v>0</v>
      </c>
      <c r="AC407" s="6">
        <f t="shared" si="47"/>
        <v>0</v>
      </c>
      <c r="AD407" s="6">
        <f t="shared" si="46"/>
        <v>0</v>
      </c>
      <c r="AF407" s="5"/>
    </row>
    <row r="408" spans="2:32" ht="16" hidden="1" thickBot="1">
      <c r="B408" s="3"/>
      <c r="C408" s="3" t="s">
        <v>1095</v>
      </c>
      <c r="D408" s="3" t="s">
        <v>210</v>
      </c>
      <c r="E408" s="3"/>
      <c r="F408" s="4"/>
      <c r="G408" s="4"/>
      <c r="H408" s="6"/>
      <c r="I408" s="6"/>
      <c r="J408" s="6"/>
      <c r="K408" s="6"/>
      <c r="L408" s="6"/>
      <c r="M408" s="6"/>
      <c r="N408" s="6"/>
      <c r="O408" s="6">
        <f t="shared" si="48"/>
        <v>0</v>
      </c>
      <c r="P408" s="3" t="s">
        <v>15</v>
      </c>
      <c r="Q408" s="5"/>
      <c r="R408" s="13"/>
      <c r="S408" s="52"/>
      <c r="T408" s="6"/>
      <c r="U408" s="6"/>
      <c r="W408" s="5"/>
      <c r="X408" s="6"/>
      <c r="Y408" s="5"/>
      <c r="Z408" s="5"/>
      <c r="AB408" s="6">
        <f t="shared" si="45"/>
        <v>0</v>
      </c>
      <c r="AC408" s="6">
        <f t="shared" si="47"/>
        <v>0</v>
      </c>
      <c r="AD408" s="6">
        <f t="shared" si="46"/>
        <v>0</v>
      </c>
      <c r="AF408" s="5"/>
    </row>
    <row r="409" spans="2:32" ht="16" hidden="1" thickBot="1">
      <c r="B409" s="3"/>
      <c r="C409" s="3" t="s">
        <v>1095</v>
      </c>
      <c r="D409" s="3" t="s">
        <v>210</v>
      </c>
      <c r="E409" s="3"/>
      <c r="F409" s="4"/>
      <c r="G409" s="4"/>
      <c r="H409" s="6"/>
      <c r="I409" s="6"/>
      <c r="J409" s="6"/>
      <c r="K409" s="6"/>
      <c r="L409" s="6"/>
      <c r="M409" s="6"/>
      <c r="N409" s="6"/>
      <c r="O409" s="6">
        <f t="shared" si="48"/>
        <v>0</v>
      </c>
      <c r="P409" s="3" t="s">
        <v>101</v>
      </c>
      <c r="Q409" s="5"/>
      <c r="R409" s="13"/>
      <c r="S409" s="52"/>
      <c r="T409" s="6"/>
      <c r="U409" s="6"/>
      <c r="W409" s="5"/>
      <c r="X409" s="6"/>
      <c r="Y409" s="5"/>
      <c r="Z409" s="5"/>
      <c r="AB409" s="6">
        <f t="shared" si="45"/>
        <v>0</v>
      </c>
      <c r="AC409" s="6">
        <f t="shared" si="47"/>
        <v>0</v>
      </c>
      <c r="AD409" s="6">
        <f t="shared" si="46"/>
        <v>0</v>
      </c>
      <c r="AF409" s="5"/>
    </row>
    <row r="410" spans="2:32" ht="16" hidden="1" thickBot="1">
      <c r="B410" s="3"/>
      <c r="C410" s="3" t="s">
        <v>1096</v>
      </c>
      <c r="D410" s="3" t="s">
        <v>210</v>
      </c>
      <c r="E410" s="3" t="s">
        <v>201</v>
      </c>
      <c r="F410" s="4"/>
      <c r="G410" s="4"/>
      <c r="H410" s="6"/>
      <c r="I410" s="6"/>
      <c r="J410" s="6"/>
      <c r="K410" s="6"/>
      <c r="L410" s="6"/>
      <c r="M410" s="6"/>
      <c r="N410" s="6"/>
      <c r="O410" s="6">
        <f t="shared" si="48"/>
        <v>0</v>
      </c>
      <c r="P410" s="3" t="s">
        <v>672</v>
      </c>
      <c r="Q410" s="5"/>
      <c r="R410" s="13"/>
      <c r="S410" s="52"/>
      <c r="T410" s="6"/>
      <c r="U410" s="6"/>
      <c r="W410" s="5"/>
      <c r="X410" s="6"/>
      <c r="Y410" s="5"/>
      <c r="Z410" s="5"/>
      <c r="AB410" s="6">
        <f t="shared" si="45"/>
        <v>0</v>
      </c>
      <c r="AC410" s="6">
        <f t="shared" si="47"/>
        <v>0</v>
      </c>
      <c r="AD410" s="6">
        <f t="shared" si="46"/>
        <v>0</v>
      </c>
      <c r="AF410" s="5"/>
    </row>
    <row r="411" spans="2:32" ht="16" hidden="1" thickBot="1">
      <c r="B411" s="3"/>
      <c r="C411" s="3" t="s">
        <v>1096</v>
      </c>
      <c r="D411" s="3" t="s">
        <v>210</v>
      </c>
      <c r="E411" s="3" t="s">
        <v>201</v>
      </c>
      <c r="F411" s="4"/>
      <c r="G411" s="4"/>
      <c r="H411" s="6"/>
      <c r="I411" s="6"/>
      <c r="J411" s="6"/>
      <c r="K411" s="6"/>
      <c r="L411" s="6"/>
      <c r="M411" s="6"/>
      <c r="N411" s="6"/>
      <c r="O411" s="6">
        <f t="shared" si="48"/>
        <v>0</v>
      </c>
      <c r="P411" s="3" t="s">
        <v>673</v>
      </c>
      <c r="Q411" s="5"/>
      <c r="R411" s="13"/>
      <c r="S411" s="52"/>
      <c r="T411" s="6"/>
      <c r="U411" s="6"/>
      <c r="W411" s="5"/>
      <c r="X411" s="6"/>
      <c r="Y411" s="5"/>
      <c r="Z411" s="5"/>
      <c r="AB411" s="6">
        <f t="shared" si="45"/>
        <v>0</v>
      </c>
      <c r="AC411" s="6">
        <f t="shared" si="47"/>
        <v>0</v>
      </c>
      <c r="AD411" s="6">
        <f t="shared" si="46"/>
        <v>0</v>
      </c>
      <c r="AF411" s="5"/>
    </row>
    <row r="412" spans="2:32" ht="16" hidden="1" thickBot="1">
      <c r="B412" s="3"/>
      <c r="C412" s="3" t="s">
        <v>1096</v>
      </c>
      <c r="D412" s="3" t="s">
        <v>210</v>
      </c>
      <c r="E412" s="3"/>
      <c r="F412" s="4"/>
      <c r="G412" s="4"/>
      <c r="H412" s="6"/>
      <c r="I412" s="6"/>
      <c r="J412" s="6"/>
      <c r="K412" s="6"/>
      <c r="L412" s="6"/>
      <c r="M412" s="6"/>
      <c r="N412" s="6"/>
      <c r="O412" s="6">
        <f t="shared" si="48"/>
        <v>0</v>
      </c>
      <c r="P412" s="3" t="s">
        <v>674</v>
      </c>
      <c r="Q412" s="5"/>
      <c r="R412" s="13"/>
      <c r="S412" s="52"/>
      <c r="T412" s="6"/>
      <c r="U412" s="6"/>
      <c r="W412" s="5"/>
      <c r="X412" s="6"/>
      <c r="Y412" s="5"/>
      <c r="Z412" s="5"/>
      <c r="AB412" s="6">
        <f t="shared" si="45"/>
        <v>0</v>
      </c>
      <c r="AC412" s="6">
        <f t="shared" si="47"/>
        <v>0</v>
      </c>
      <c r="AD412" s="6">
        <f t="shared" si="46"/>
        <v>0</v>
      </c>
      <c r="AF412" s="5"/>
    </row>
    <row r="413" spans="2:32" ht="16" hidden="1" thickBot="1">
      <c r="B413" s="3"/>
      <c r="C413" s="3" t="s">
        <v>1096</v>
      </c>
      <c r="D413" s="3" t="s">
        <v>210</v>
      </c>
      <c r="E413" s="3"/>
      <c r="F413" s="4"/>
      <c r="G413" s="4">
        <v>0</v>
      </c>
      <c r="H413" s="6"/>
      <c r="I413" s="6"/>
      <c r="J413" s="6"/>
      <c r="K413" s="6"/>
      <c r="L413" s="6"/>
      <c r="M413" s="6">
        <v>0</v>
      </c>
      <c r="N413" s="6">
        <v>0</v>
      </c>
      <c r="O413" s="6">
        <f t="shared" si="48"/>
        <v>0</v>
      </c>
      <c r="P413" s="3" t="s">
        <v>675</v>
      </c>
      <c r="Q413" s="5"/>
      <c r="R413" s="13"/>
      <c r="S413" s="52"/>
      <c r="T413" s="6"/>
      <c r="U413" s="6"/>
      <c r="W413" s="5"/>
      <c r="X413" s="6"/>
      <c r="Y413" s="5"/>
      <c r="Z413" s="5"/>
      <c r="AB413" s="6">
        <f t="shared" si="45"/>
        <v>0</v>
      </c>
      <c r="AC413" s="6">
        <f t="shared" si="47"/>
        <v>0</v>
      </c>
      <c r="AD413" s="6">
        <f t="shared" si="46"/>
        <v>0</v>
      </c>
      <c r="AF413" s="5"/>
    </row>
    <row r="414" spans="2:32" ht="16" hidden="1" thickBot="1">
      <c r="B414" s="3"/>
      <c r="C414" s="3" t="s">
        <v>1095</v>
      </c>
      <c r="D414" s="3" t="s">
        <v>208</v>
      </c>
      <c r="E414" s="3" t="s">
        <v>190</v>
      </c>
      <c r="F414" s="4">
        <v>20</v>
      </c>
      <c r="G414" s="4">
        <v>0</v>
      </c>
      <c r="H414" s="6">
        <v>90579.336482260449</v>
      </c>
      <c r="I414" s="6">
        <v>0</v>
      </c>
      <c r="J414" s="6">
        <v>0</v>
      </c>
      <c r="K414" s="6">
        <v>-150.97</v>
      </c>
      <c r="L414" s="6">
        <v>0</v>
      </c>
      <c r="M414" s="6">
        <v>0</v>
      </c>
      <c r="N414" s="6">
        <v>0</v>
      </c>
      <c r="O414" s="6">
        <f t="shared" si="48"/>
        <v>90428.366482260448</v>
      </c>
      <c r="P414" s="3" t="s">
        <v>676</v>
      </c>
      <c r="Q414" s="5"/>
      <c r="R414" s="13"/>
      <c r="S414" s="52"/>
      <c r="T414" s="6"/>
      <c r="U414" s="6"/>
      <c r="W414" s="5"/>
      <c r="X414" s="6">
        <v>90428.366482260448</v>
      </c>
      <c r="Y414" s="5"/>
      <c r="Z414" s="5"/>
      <c r="AB414" s="6">
        <f t="shared" si="45"/>
        <v>0</v>
      </c>
      <c r="AC414" s="6">
        <f t="shared" si="47"/>
        <v>0</v>
      </c>
      <c r="AD414" s="6">
        <f t="shared" si="46"/>
        <v>150.97000000000116</v>
      </c>
      <c r="AF414" s="5"/>
    </row>
    <row r="415" spans="2:32" ht="16" hidden="1" thickBot="1">
      <c r="B415" s="3"/>
      <c r="C415" s="3" t="s">
        <v>1096</v>
      </c>
      <c r="D415" s="3" t="s">
        <v>210</v>
      </c>
      <c r="E415" s="3"/>
      <c r="F415" s="4"/>
      <c r="G415" s="4"/>
      <c r="H415" s="6"/>
      <c r="I415" s="6"/>
      <c r="J415" s="6"/>
      <c r="K415" s="6"/>
      <c r="L415" s="6"/>
      <c r="M415" s="6"/>
      <c r="N415" s="6"/>
      <c r="O415" s="6">
        <f t="shared" si="48"/>
        <v>0</v>
      </c>
      <c r="P415" s="3" t="s">
        <v>677</v>
      </c>
      <c r="Q415" s="5"/>
      <c r="R415" s="13"/>
      <c r="S415" s="52"/>
      <c r="T415" s="6"/>
      <c r="U415" s="6"/>
      <c r="W415" s="5"/>
      <c r="X415" s="6"/>
      <c r="Y415" s="5"/>
      <c r="Z415" s="5"/>
      <c r="AB415" s="6">
        <f t="shared" si="45"/>
        <v>0</v>
      </c>
      <c r="AC415" s="6">
        <f t="shared" si="47"/>
        <v>0</v>
      </c>
      <c r="AD415" s="6">
        <f t="shared" si="46"/>
        <v>0</v>
      </c>
      <c r="AF415" s="5"/>
    </row>
    <row r="416" spans="2:32" ht="16" hidden="1" thickBot="1">
      <c r="B416" s="3"/>
      <c r="C416" s="3" t="s">
        <v>1096</v>
      </c>
      <c r="D416" s="3" t="s">
        <v>210</v>
      </c>
      <c r="E416" s="3"/>
      <c r="F416" s="4"/>
      <c r="G416" s="4"/>
      <c r="H416" s="6"/>
      <c r="I416" s="6"/>
      <c r="J416" s="6"/>
      <c r="K416" s="6"/>
      <c r="L416" s="6"/>
      <c r="M416" s="6"/>
      <c r="N416" s="6"/>
      <c r="O416" s="6">
        <f t="shared" si="48"/>
        <v>0</v>
      </c>
      <c r="P416" s="3" t="s">
        <v>531</v>
      </c>
      <c r="Q416" s="5"/>
      <c r="R416" s="13"/>
      <c r="S416" s="52"/>
      <c r="T416" s="6"/>
      <c r="U416" s="6"/>
      <c r="W416" s="5"/>
      <c r="X416" s="6"/>
      <c r="Y416" s="5"/>
      <c r="Z416" s="5"/>
      <c r="AB416" s="6">
        <f t="shared" si="45"/>
        <v>0</v>
      </c>
      <c r="AC416" s="6">
        <f t="shared" si="47"/>
        <v>0</v>
      </c>
      <c r="AD416" s="6">
        <f t="shared" si="46"/>
        <v>0</v>
      </c>
      <c r="AF416" s="5"/>
    </row>
    <row r="417" spans="2:32" ht="16" hidden="1" thickBot="1">
      <c r="B417" s="3"/>
      <c r="C417" s="3" t="s">
        <v>1096</v>
      </c>
      <c r="D417" s="3" t="s">
        <v>210</v>
      </c>
      <c r="E417" s="3"/>
      <c r="F417" s="4"/>
      <c r="G417" s="4"/>
      <c r="H417" s="6"/>
      <c r="I417" s="6"/>
      <c r="J417" s="6"/>
      <c r="K417" s="6"/>
      <c r="L417" s="6"/>
      <c r="M417" s="6"/>
      <c r="N417" s="6"/>
      <c r="O417" s="6">
        <f t="shared" si="48"/>
        <v>0</v>
      </c>
      <c r="P417" s="3" t="s">
        <v>485</v>
      </c>
      <c r="Q417" s="5"/>
      <c r="R417" s="13"/>
      <c r="S417" s="52"/>
      <c r="T417" s="6"/>
      <c r="U417" s="6"/>
      <c r="W417" s="5"/>
      <c r="X417" s="6"/>
      <c r="Y417" s="5"/>
      <c r="Z417" s="5"/>
      <c r="AB417" s="6">
        <f t="shared" si="45"/>
        <v>0</v>
      </c>
      <c r="AC417" s="6">
        <f t="shared" si="47"/>
        <v>0</v>
      </c>
      <c r="AD417" s="6">
        <f t="shared" si="46"/>
        <v>0</v>
      </c>
      <c r="AF417" s="5"/>
    </row>
    <row r="418" spans="2:32" ht="16" hidden="1" thickBot="1">
      <c r="B418" s="3"/>
      <c r="C418" s="3" t="s">
        <v>1096</v>
      </c>
      <c r="D418" s="3" t="s">
        <v>210</v>
      </c>
      <c r="E418" s="3"/>
      <c r="F418" s="4"/>
      <c r="G418" s="4"/>
      <c r="H418" s="6"/>
      <c r="I418" s="6"/>
      <c r="J418" s="6"/>
      <c r="K418" s="6"/>
      <c r="L418" s="6"/>
      <c r="M418" s="6"/>
      <c r="N418" s="6"/>
      <c r="O418" s="6">
        <f t="shared" si="48"/>
        <v>0</v>
      </c>
      <c r="P418" s="3" t="s">
        <v>509</v>
      </c>
      <c r="Q418" s="5"/>
      <c r="R418" s="13"/>
      <c r="S418" s="52"/>
      <c r="T418" s="6"/>
      <c r="U418" s="6"/>
      <c r="W418" s="5"/>
      <c r="X418" s="6"/>
      <c r="Y418" s="5"/>
      <c r="Z418" s="5"/>
      <c r="AB418" s="6">
        <f t="shared" si="45"/>
        <v>0</v>
      </c>
      <c r="AC418" s="6">
        <f t="shared" si="47"/>
        <v>0</v>
      </c>
      <c r="AD418" s="6">
        <f t="shared" si="46"/>
        <v>0</v>
      </c>
      <c r="AF418" s="5"/>
    </row>
    <row r="419" spans="2:32" ht="16" hidden="1" thickBot="1">
      <c r="B419" s="3"/>
      <c r="C419" s="3" t="s">
        <v>1096</v>
      </c>
      <c r="D419" s="3" t="s">
        <v>210</v>
      </c>
      <c r="E419" s="3"/>
      <c r="F419" s="4"/>
      <c r="G419" s="4"/>
      <c r="H419" s="6"/>
      <c r="I419" s="6"/>
      <c r="J419" s="6"/>
      <c r="K419" s="6"/>
      <c r="L419" s="6"/>
      <c r="M419" s="6"/>
      <c r="N419" s="6"/>
      <c r="O419" s="6">
        <f t="shared" si="48"/>
        <v>0</v>
      </c>
      <c r="P419" s="3" t="s">
        <v>597</v>
      </c>
      <c r="Q419" s="5"/>
      <c r="R419" s="13"/>
      <c r="S419" s="52"/>
      <c r="T419" s="6"/>
      <c r="U419" s="6"/>
      <c r="W419" s="5"/>
      <c r="X419" s="6"/>
      <c r="Y419" s="5"/>
      <c r="Z419" s="5"/>
      <c r="AB419" s="6">
        <f t="shared" si="45"/>
        <v>0</v>
      </c>
      <c r="AC419" s="6">
        <f t="shared" si="47"/>
        <v>0</v>
      </c>
      <c r="AD419" s="6">
        <f t="shared" si="46"/>
        <v>0</v>
      </c>
      <c r="AF419" s="5"/>
    </row>
    <row r="420" spans="2:32" ht="16" hidden="1" thickBot="1">
      <c r="B420" s="3"/>
      <c r="C420" s="3" t="s">
        <v>1096</v>
      </c>
      <c r="D420" s="3" t="s">
        <v>210</v>
      </c>
      <c r="E420" s="3"/>
      <c r="F420" s="4"/>
      <c r="G420" s="4"/>
      <c r="H420" s="6"/>
      <c r="I420" s="6"/>
      <c r="J420" s="6"/>
      <c r="K420" s="6"/>
      <c r="L420" s="6"/>
      <c r="M420" s="6"/>
      <c r="N420" s="6"/>
      <c r="O420" s="6">
        <f t="shared" si="48"/>
        <v>0</v>
      </c>
      <c r="P420" s="3" t="s">
        <v>15</v>
      </c>
      <c r="Q420" s="5"/>
      <c r="R420" s="13"/>
      <c r="S420" s="52"/>
      <c r="T420" s="6"/>
      <c r="U420" s="6"/>
      <c r="W420" s="5"/>
      <c r="X420" s="6"/>
      <c r="Y420" s="5"/>
      <c r="Z420" s="5"/>
      <c r="AB420" s="6">
        <f t="shared" si="45"/>
        <v>0</v>
      </c>
      <c r="AC420" s="6">
        <f t="shared" si="47"/>
        <v>0</v>
      </c>
      <c r="AD420" s="6">
        <f t="shared" si="46"/>
        <v>0</v>
      </c>
      <c r="AF420" s="5"/>
    </row>
    <row r="421" spans="2:32" ht="16" hidden="1" thickBot="1">
      <c r="B421" s="3"/>
      <c r="C421" s="3" t="s">
        <v>1096</v>
      </c>
      <c r="D421" s="3" t="s">
        <v>210</v>
      </c>
      <c r="E421" s="3"/>
      <c r="F421" s="4"/>
      <c r="G421" s="4"/>
      <c r="H421" s="6"/>
      <c r="I421" s="6"/>
      <c r="J421" s="6"/>
      <c r="K421" s="6"/>
      <c r="L421" s="6"/>
      <c r="M421" s="6"/>
      <c r="N421" s="6"/>
      <c r="O421" s="6">
        <f t="shared" si="48"/>
        <v>0</v>
      </c>
      <c r="P421" s="3" t="s">
        <v>101</v>
      </c>
      <c r="Q421" s="5"/>
      <c r="R421" s="13"/>
      <c r="S421" s="52"/>
      <c r="T421" s="6"/>
      <c r="U421" s="6"/>
      <c r="W421" s="5"/>
      <c r="X421" s="6"/>
      <c r="Y421" s="5"/>
      <c r="Z421" s="5"/>
      <c r="AB421" s="6">
        <f t="shared" si="45"/>
        <v>0</v>
      </c>
      <c r="AC421" s="6">
        <f t="shared" si="47"/>
        <v>0</v>
      </c>
      <c r="AD421" s="6">
        <f t="shared" si="46"/>
        <v>0</v>
      </c>
      <c r="AF421" s="5"/>
    </row>
    <row r="422" spans="2:32" ht="16" hidden="1" thickBot="1">
      <c r="B422" s="3"/>
      <c r="C422" s="3" t="s">
        <v>820</v>
      </c>
      <c r="D422" s="3" t="s">
        <v>214</v>
      </c>
      <c r="E422" s="3"/>
      <c r="F422" s="4"/>
      <c r="G422" s="4"/>
      <c r="H422" s="6"/>
      <c r="I422" s="6"/>
      <c r="J422" s="6"/>
      <c r="K422" s="6"/>
      <c r="L422" s="6"/>
      <c r="M422" s="6"/>
      <c r="N422" s="6"/>
      <c r="O422" s="6">
        <f t="shared" si="48"/>
        <v>0</v>
      </c>
      <c r="P422" s="3" t="s">
        <v>672</v>
      </c>
      <c r="Q422" s="5"/>
      <c r="R422" s="13"/>
      <c r="S422" s="52"/>
      <c r="T422" s="6"/>
      <c r="U422" s="6"/>
      <c r="W422" s="5"/>
      <c r="X422" s="6"/>
      <c r="Y422" s="5"/>
      <c r="Z422" s="5"/>
      <c r="AB422" s="6">
        <f t="shared" si="45"/>
        <v>0</v>
      </c>
      <c r="AC422" s="6">
        <f t="shared" si="47"/>
        <v>0</v>
      </c>
      <c r="AD422" s="6">
        <f t="shared" si="46"/>
        <v>0</v>
      </c>
      <c r="AF422" s="5"/>
    </row>
    <row r="423" spans="2:32" ht="16" hidden="1" thickBot="1">
      <c r="B423" s="3"/>
      <c r="C423" s="3" t="s">
        <v>820</v>
      </c>
      <c r="D423" s="3" t="s">
        <v>214</v>
      </c>
      <c r="E423" s="3" t="s">
        <v>161</v>
      </c>
      <c r="F423" s="4"/>
      <c r="G423" s="4"/>
      <c r="H423" s="6"/>
      <c r="I423" s="6"/>
      <c r="J423" s="6"/>
      <c r="K423" s="6">
        <v>0</v>
      </c>
      <c r="L423" s="6"/>
      <c r="M423" s="6"/>
      <c r="N423" s="6"/>
      <c r="O423" s="6">
        <f t="shared" si="48"/>
        <v>0</v>
      </c>
      <c r="P423" s="3" t="s">
        <v>673</v>
      </c>
      <c r="Q423" s="5"/>
      <c r="R423" s="13"/>
      <c r="S423" s="52"/>
      <c r="T423" s="6"/>
      <c r="U423" s="6"/>
      <c r="W423" s="5"/>
      <c r="X423" s="6"/>
      <c r="Y423" s="5"/>
      <c r="Z423" s="5"/>
      <c r="AB423" s="6">
        <f t="shared" si="45"/>
        <v>0</v>
      </c>
      <c r="AC423" s="6">
        <f t="shared" si="47"/>
        <v>0</v>
      </c>
      <c r="AD423" s="6">
        <f t="shared" si="46"/>
        <v>0</v>
      </c>
      <c r="AF423" s="5"/>
    </row>
    <row r="424" spans="2:32" ht="16" hidden="1" thickBot="1">
      <c r="B424" s="3"/>
      <c r="C424" s="3" t="s">
        <v>820</v>
      </c>
      <c r="D424" s="3" t="s">
        <v>214</v>
      </c>
      <c r="E424" s="3"/>
      <c r="F424" s="4"/>
      <c r="G424" s="4"/>
      <c r="H424" s="6"/>
      <c r="I424" s="6"/>
      <c r="J424" s="6"/>
      <c r="K424" s="6"/>
      <c r="L424" s="6"/>
      <c r="M424" s="6"/>
      <c r="N424" s="6"/>
      <c r="O424" s="6">
        <f t="shared" si="48"/>
        <v>0</v>
      </c>
      <c r="P424" s="3" t="s">
        <v>674</v>
      </c>
      <c r="Q424" s="5"/>
      <c r="R424" s="13"/>
      <c r="S424" s="52"/>
      <c r="T424" s="6"/>
      <c r="U424" s="6"/>
      <c r="W424" s="5"/>
      <c r="X424" s="6"/>
      <c r="Y424" s="5"/>
      <c r="Z424" s="5"/>
      <c r="AB424" s="6">
        <f t="shared" si="45"/>
        <v>0</v>
      </c>
      <c r="AC424" s="6">
        <f t="shared" si="47"/>
        <v>0</v>
      </c>
      <c r="AD424" s="6">
        <f t="shared" si="46"/>
        <v>0</v>
      </c>
      <c r="AF424" s="5"/>
    </row>
    <row r="425" spans="2:32" ht="16" hidden="1" thickBot="1">
      <c r="B425" s="3" t="s">
        <v>1134</v>
      </c>
      <c r="C425" s="3" t="s">
        <v>820</v>
      </c>
      <c r="D425" s="3" t="s">
        <v>214</v>
      </c>
      <c r="E425" s="3" t="s">
        <v>1134</v>
      </c>
      <c r="F425" s="4">
        <v>0</v>
      </c>
      <c r="G425" s="4">
        <v>0</v>
      </c>
      <c r="H425" s="6">
        <v>0</v>
      </c>
      <c r="I425" s="6"/>
      <c r="J425" s="6">
        <v>0</v>
      </c>
      <c r="K425" s="6">
        <v>0</v>
      </c>
      <c r="L425" s="6"/>
      <c r="M425" s="6">
        <v>0</v>
      </c>
      <c r="N425" s="6">
        <v>0</v>
      </c>
      <c r="O425" s="6">
        <f t="shared" si="48"/>
        <v>0</v>
      </c>
      <c r="P425" s="3" t="s">
        <v>675</v>
      </c>
      <c r="Q425" s="5"/>
      <c r="R425" s="13"/>
      <c r="S425" s="52"/>
      <c r="T425" s="6"/>
      <c r="U425" s="6"/>
      <c r="W425" s="5"/>
      <c r="X425" s="6"/>
      <c r="Y425" s="5"/>
      <c r="Z425" s="5"/>
      <c r="AB425" s="6">
        <f t="shared" si="45"/>
        <v>0</v>
      </c>
      <c r="AC425" s="6">
        <f t="shared" si="47"/>
        <v>0</v>
      </c>
      <c r="AD425" s="6">
        <f t="shared" si="46"/>
        <v>0</v>
      </c>
      <c r="AF425" s="5"/>
    </row>
    <row r="426" spans="2:32" ht="16" hidden="1" thickBot="1">
      <c r="B426" s="3"/>
      <c r="C426" s="3" t="s">
        <v>1095</v>
      </c>
      <c r="D426" s="3" t="s">
        <v>210</v>
      </c>
      <c r="E426" s="3" t="s">
        <v>190</v>
      </c>
      <c r="F426" s="4">
        <v>10</v>
      </c>
      <c r="G426" s="4">
        <v>0</v>
      </c>
      <c r="H426" s="6">
        <v>67111.718071360345</v>
      </c>
      <c r="I426" s="6">
        <v>0</v>
      </c>
      <c r="J426" s="6">
        <v>0</v>
      </c>
      <c r="K426" s="6">
        <v>-111.85</v>
      </c>
      <c r="L426" s="6">
        <v>0</v>
      </c>
      <c r="M426" s="6">
        <v>0</v>
      </c>
      <c r="N426" s="6">
        <v>0</v>
      </c>
      <c r="O426" s="6">
        <f t="shared" si="48"/>
        <v>66999.868071360339</v>
      </c>
      <c r="P426" s="3" t="s">
        <v>676</v>
      </c>
      <c r="Q426" s="5"/>
      <c r="R426" s="13"/>
      <c r="S426" s="52"/>
      <c r="T426" s="6"/>
      <c r="U426" s="6"/>
      <c r="W426" s="5"/>
      <c r="X426" s="6">
        <v>66999.868071360339</v>
      </c>
      <c r="Y426" s="5"/>
      <c r="Z426" s="5"/>
      <c r="AB426" s="6">
        <f t="shared" si="45"/>
        <v>0</v>
      </c>
      <c r="AC426" s="6">
        <f t="shared" si="47"/>
        <v>0</v>
      </c>
      <c r="AD426" s="6">
        <f t="shared" si="46"/>
        <v>111.85000000000582</v>
      </c>
      <c r="AF426" s="5"/>
    </row>
    <row r="427" spans="2:32" ht="16" hidden="1" thickBot="1">
      <c r="B427" s="3"/>
      <c r="C427" s="3" t="s">
        <v>820</v>
      </c>
      <c r="D427" s="3" t="s">
        <v>214</v>
      </c>
      <c r="E427" s="3"/>
      <c r="F427" s="4"/>
      <c r="G427" s="4"/>
      <c r="H427" s="6"/>
      <c r="I427" s="6"/>
      <c r="J427" s="6"/>
      <c r="K427" s="6"/>
      <c r="L427" s="6"/>
      <c r="M427" s="6"/>
      <c r="N427" s="6"/>
      <c r="O427" s="6">
        <f t="shared" si="48"/>
        <v>0</v>
      </c>
      <c r="P427" s="3" t="s">
        <v>677</v>
      </c>
      <c r="Q427" s="5"/>
      <c r="R427" s="13"/>
      <c r="S427" s="52"/>
      <c r="T427" s="6"/>
      <c r="U427" s="6"/>
      <c r="W427" s="5"/>
      <c r="X427" s="6"/>
      <c r="Y427" s="5"/>
      <c r="Z427" s="5"/>
      <c r="AB427" s="6">
        <f t="shared" si="45"/>
        <v>0</v>
      </c>
      <c r="AC427" s="6">
        <f t="shared" si="47"/>
        <v>0</v>
      </c>
      <c r="AD427" s="6">
        <f t="shared" si="46"/>
        <v>0</v>
      </c>
      <c r="AF427" s="5"/>
    </row>
    <row r="428" spans="2:32" ht="16" hidden="1" thickBot="1">
      <c r="B428" s="3"/>
      <c r="C428" s="3" t="s">
        <v>820</v>
      </c>
      <c r="D428" s="3" t="s">
        <v>214</v>
      </c>
      <c r="E428" s="3"/>
      <c r="F428" s="4"/>
      <c r="G428" s="4"/>
      <c r="H428" s="6"/>
      <c r="I428" s="6"/>
      <c r="J428" s="6"/>
      <c r="K428" s="6"/>
      <c r="L428" s="6"/>
      <c r="M428" s="6"/>
      <c r="N428" s="6"/>
      <c r="O428" s="6">
        <f t="shared" si="48"/>
        <v>0</v>
      </c>
      <c r="P428" s="3" t="s">
        <v>531</v>
      </c>
      <c r="Q428" s="5"/>
      <c r="R428" s="13"/>
      <c r="S428" s="52"/>
      <c r="T428" s="6"/>
      <c r="U428" s="6"/>
      <c r="W428" s="5"/>
      <c r="X428" s="6"/>
      <c r="Y428" s="5"/>
      <c r="Z428" s="5"/>
      <c r="AB428" s="6">
        <f t="shared" si="45"/>
        <v>0</v>
      </c>
      <c r="AC428" s="6">
        <f t="shared" si="47"/>
        <v>0</v>
      </c>
      <c r="AD428" s="6">
        <f t="shared" si="46"/>
        <v>0</v>
      </c>
      <c r="AF428" s="5"/>
    </row>
    <row r="429" spans="2:32" ht="16" hidden="1" thickBot="1">
      <c r="B429" s="3"/>
      <c r="C429" s="3" t="s">
        <v>820</v>
      </c>
      <c r="D429" s="3" t="s">
        <v>214</v>
      </c>
      <c r="E429" s="3"/>
      <c r="F429" s="4"/>
      <c r="G429" s="4"/>
      <c r="H429" s="6"/>
      <c r="I429" s="6"/>
      <c r="J429" s="6"/>
      <c r="K429" s="6"/>
      <c r="L429" s="6"/>
      <c r="M429" s="6"/>
      <c r="N429" s="6"/>
      <c r="O429" s="6">
        <f t="shared" si="48"/>
        <v>0</v>
      </c>
      <c r="P429" s="3" t="s">
        <v>485</v>
      </c>
      <c r="Q429" s="5"/>
      <c r="R429" s="13"/>
      <c r="S429" s="52"/>
      <c r="T429" s="6"/>
      <c r="U429" s="6"/>
      <c r="W429" s="5"/>
      <c r="X429" s="6"/>
      <c r="Y429" s="5"/>
      <c r="Z429" s="5"/>
      <c r="AB429" s="6">
        <f t="shared" si="45"/>
        <v>0</v>
      </c>
      <c r="AC429" s="6">
        <f t="shared" si="47"/>
        <v>0</v>
      </c>
      <c r="AD429" s="6">
        <f t="shared" si="46"/>
        <v>0</v>
      </c>
      <c r="AF429" s="5"/>
    </row>
    <row r="430" spans="2:32" ht="16" hidden="1" thickBot="1">
      <c r="B430" s="3"/>
      <c r="C430" s="3" t="s">
        <v>820</v>
      </c>
      <c r="D430" s="3" t="s">
        <v>214</v>
      </c>
      <c r="E430" s="3"/>
      <c r="F430" s="4"/>
      <c r="G430" s="4"/>
      <c r="H430" s="6"/>
      <c r="I430" s="6"/>
      <c r="J430" s="6"/>
      <c r="K430" s="6"/>
      <c r="L430" s="6"/>
      <c r="M430" s="6"/>
      <c r="N430" s="6"/>
      <c r="O430" s="6">
        <f t="shared" si="48"/>
        <v>0</v>
      </c>
      <c r="P430" s="3" t="s">
        <v>509</v>
      </c>
      <c r="Q430" s="5"/>
      <c r="R430" s="13"/>
      <c r="S430" s="52"/>
      <c r="T430" s="6"/>
      <c r="U430" s="6"/>
      <c r="W430" s="5"/>
      <c r="X430" s="6"/>
      <c r="Y430" s="5"/>
      <c r="Z430" s="5"/>
      <c r="AB430" s="6">
        <f t="shared" si="45"/>
        <v>0</v>
      </c>
      <c r="AC430" s="6">
        <f t="shared" si="47"/>
        <v>0</v>
      </c>
      <c r="AD430" s="6">
        <f t="shared" si="46"/>
        <v>0</v>
      </c>
      <c r="AF430" s="5"/>
    </row>
    <row r="431" spans="2:32" ht="16" hidden="1" thickBot="1">
      <c r="B431" s="3"/>
      <c r="C431" s="3" t="s">
        <v>820</v>
      </c>
      <c r="D431" s="3" t="s">
        <v>214</v>
      </c>
      <c r="E431" s="3"/>
      <c r="F431" s="4"/>
      <c r="G431" s="4"/>
      <c r="H431" s="6"/>
      <c r="I431" s="6"/>
      <c r="J431" s="6"/>
      <c r="K431" s="6"/>
      <c r="L431" s="6"/>
      <c r="M431" s="6"/>
      <c r="N431" s="6"/>
      <c r="O431" s="6">
        <f t="shared" si="48"/>
        <v>0</v>
      </c>
      <c r="P431" s="3" t="s">
        <v>597</v>
      </c>
      <c r="Q431" s="5"/>
      <c r="R431" s="13"/>
      <c r="S431" s="52"/>
      <c r="T431" s="6"/>
      <c r="U431" s="6"/>
      <c r="W431" s="5"/>
      <c r="X431" s="6"/>
      <c r="Y431" s="5"/>
      <c r="Z431" s="5"/>
      <c r="AB431" s="6">
        <f t="shared" si="45"/>
        <v>0</v>
      </c>
      <c r="AC431" s="6">
        <f t="shared" si="47"/>
        <v>0</v>
      </c>
      <c r="AD431" s="6">
        <f t="shared" si="46"/>
        <v>0</v>
      </c>
      <c r="AF431" s="5"/>
    </row>
    <row r="432" spans="2:32" ht="16" hidden="1" thickBot="1">
      <c r="B432" s="3"/>
      <c r="C432" s="3" t="s">
        <v>820</v>
      </c>
      <c r="D432" s="3" t="s">
        <v>214</v>
      </c>
      <c r="E432" s="3"/>
      <c r="F432" s="4"/>
      <c r="G432" s="4"/>
      <c r="H432" s="6"/>
      <c r="I432" s="6"/>
      <c r="J432" s="6"/>
      <c r="K432" s="6"/>
      <c r="L432" s="6"/>
      <c r="M432" s="6"/>
      <c r="N432" s="6"/>
      <c r="O432" s="6">
        <f t="shared" si="48"/>
        <v>0</v>
      </c>
      <c r="P432" s="3" t="s">
        <v>15</v>
      </c>
      <c r="Q432" s="5"/>
      <c r="R432" s="13"/>
      <c r="S432" s="52"/>
      <c r="T432" s="6"/>
      <c r="U432" s="6"/>
      <c r="W432" s="5"/>
      <c r="X432" s="6"/>
      <c r="Y432" s="5"/>
      <c r="Z432" s="5"/>
      <c r="AB432" s="6">
        <f t="shared" si="45"/>
        <v>0</v>
      </c>
      <c r="AC432" s="6">
        <f t="shared" si="47"/>
        <v>0</v>
      </c>
      <c r="AD432" s="6">
        <f t="shared" si="46"/>
        <v>0</v>
      </c>
      <c r="AF432" s="5"/>
    </row>
    <row r="433" spans="2:32" ht="16" hidden="1" thickBot="1">
      <c r="B433" s="3"/>
      <c r="C433" s="3" t="s">
        <v>820</v>
      </c>
      <c r="D433" s="3" t="s">
        <v>214</v>
      </c>
      <c r="E433" s="3"/>
      <c r="F433" s="4"/>
      <c r="G433" s="4"/>
      <c r="H433" s="6"/>
      <c r="I433" s="6"/>
      <c r="J433" s="6"/>
      <c r="K433" s="6"/>
      <c r="L433" s="6"/>
      <c r="M433" s="6"/>
      <c r="N433" s="6"/>
      <c r="O433" s="6">
        <f t="shared" si="48"/>
        <v>0</v>
      </c>
      <c r="P433" s="3" t="s">
        <v>101</v>
      </c>
      <c r="Q433" s="5"/>
      <c r="R433" s="13"/>
      <c r="S433" s="52"/>
      <c r="T433" s="6"/>
      <c r="U433" s="6"/>
      <c r="W433" s="5"/>
      <c r="X433" s="6"/>
      <c r="Y433" s="5"/>
      <c r="Z433" s="5"/>
      <c r="AB433" s="6">
        <f t="shared" si="45"/>
        <v>0</v>
      </c>
      <c r="AC433" s="6">
        <f t="shared" si="47"/>
        <v>0</v>
      </c>
      <c r="AD433" s="6">
        <f t="shared" si="46"/>
        <v>0</v>
      </c>
      <c r="AF433" s="5"/>
    </row>
    <row r="434" spans="2:32" ht="31.5" hidden="1" thickBot="1">
      <c r="B434" s="3"/>
      <c r="C434" s="3" t="s">
        <v>820</v>
      </c>
      <c r="D434" s="3" t="s">
        <v>213</v>
      </c>
      <c r="E434" s="3" t="s">
        <v>172</v>
      </c>
      <c r="F434" s="4"/>
      <c r="G434" s="4"/>
      <c r="H434" s="6"/>
      <c r="I434" s="6"/>
      <c r="J434" s="6"/>
      <c r="K434" s="6"/>
      <c r="L434" s="6"/>
      <c r="M434" s="6"/>
      <c r="N434" s="6"/>
      <c r="O434" s="6">
        <f t="shared" ref="O434:O465" si="49">SUM(H434,J434,K434,L434,M434,N434)</f>
        <v>0</v>
      </c>
      <c r="P434" s="3" t="s">
        <v>672</v>
      </c>
      <c r="Q434" s="5"/>
      <c r="R434" s="13"/>
      <c r="S434" s="52"/>
      <c r="T434" s="6"/>
      <c r="U434" s="6"/>
      <c r="W434" s="5"/>
      <c r="X434" s="6"/>
      <c r="Y434" s="5"/>
      <c r="Z434" s="5"/>
      <c r="AB434" s="6">
        <f t="shared" si="45"/>
        <v>0</v>
      </c>
      <c r="AC434" s="6">
        <f t="shared" si="47"/>
        <v>0</v>
      </c>
      <c r="AD434" s="6">
        <f t="shared" si="46"/>
        <v>0</v>
      </c>
      <c r="AF434" s="5"/>
    </row>
    <row r="435" spans="2:32" ht="31.5" hidden="1" thickBot="1">
      <c r="B435" s="3"/>
      <c r="C435" s="3" t="s">
        <v>820</v>
      </c>
      <c r="D435" s="3" t="s">
        <v>213</v>
      </c>
      <c r="E435" s="3" t="s">
        <v>172</v>
      </c>
      <c r="F435" s="4"/>
      <c r="G435" s="4"/>
      <c r="H435" s="6"/>
      <c r="I435" s="6"/>
      <c r="J435" s="6"/>
      <c r="K435" s="6"/>
      <c r="L435" s="6"/>
      <c r="M435" s="6"/>
      <c r="N435" s="6"/>
      <c r="O435" s="6">
        <f t="shared" si="49"/>
        <v>0</v>
      </c>
      <c r="P435" s="3" t="s">
        <v>673</v>
      </c>
      <c r="Q435" s="5"/>
      <c r="R435" s="13"/>
      <c r="S435" s="52"/>
      <c r="T435" s="6"/>
      <c r="U435" s="6"/>
      <c r="W435" s="5"/>
      <c r="X435" s="6"/>
      <c r="Y435" s="5"/>
      <c r="Z435" s="5"/>
      <c r="AB435" s="6">
        <f t="shared" si="45"/>
        <v>0</v>
      </c>
      <c r="AC435" s="6">
        <f t="shared" si="47"/>
        <v>0</v>
      </c>
      <c r="AD435" s="6">
        <f t="shared" si="46"/>
        <v>0</v>
      </c>
      <c r="AF435" s="5"/>
    </row>
    <row r="436" spans="2:32" ht="31.5" hidden="1" thickBot="1">
      <c r="B436" s="3"/>
      <c r="C436" s="3" t="s">
        <v>820</v>
      </c>
      <c r="D436" s="3" t="s">
        <v>213</v>
      </c>
      <c r="E436" s="3" t="s">
        <v>172</v>
      </c>
      <c r="F436" s="4"/>
      <c r="G436" s="4"/>
      <c r="H436" s="6"/>
      <c r="I436" s="6"/>
      <c r="J436" s="6"/>
      <c r="K436" s="6"/>
      <c r="L436" s="6"/>
      <c r="M436" s="6"/>
      <c r="N436" s="6"/>
      <c r="O436" s="6">
        <f t="shared" si="49"/>
        <v>0</v>
      </c>
      <c r="P436" s="3" t="s">
        <v>674</v>
      </c>
      <c r="Q436" s="5"/>
      <c r="R436" s="13"/>
      <c r="S436" s="52"/>
      <c r="T436" s="6"/>
      <c r="U436" s="6"/>
      <c r="W436" s="5"/>
      <c r="X436" s="6"/>
      <c r="Y436" s="5"/>
      <c r="Z436" s="5"/>
      <c r="AB436" s="6">
        <f t="shared" si="45"/>
        <v>0</v>
      </c>
      <c r="AC436" s="6">
        <f t="shared" si="47"/>
        <v>0</v>
      </c>
      <c r="AD436" s="6">
        <f t="shared" si="46"/>
        <v>0</v>
      </c>
      <c r="AF436" s="5"/>
    </row>
    <row r="437" spans="2:32" ht="31.5" hidden="1" thickBot="1">
      <c r="B437" s="3" t="s">
        <v>433</v>
      </c>
      <c r="C437" s="3" t="s">
        <v>820</v>
      </c>
      <c r="D437" s="3" t="s">
        <v>213</v>
      </c>
      <c r="E437" s="3" t="s">
        <v>172</v>
      </c>
      <c r="F437" s="4">
        <v>10</v>
      </c>
      <c r="G437" s="4">
        <v>8</v>
      </c>
      <c r="H437" s="6">
        <v>65779</v>
      </c>
      <c r="I437" s="6"/>
      <c r="J437" s="6"/>
      <c r="K437" s="6">
        <v>-657.79</v>
      </c>
      <c r="L437" s="6"/>
      <c r="M437" s="6">
        <v>0</v>
      </c>
      <c r="N437" s="6">
        <v>0</v>
      </c>
      <c r="O437" s="6">
        <f t="shared" si="49"/>
        <v>65121.21</v>
      </c>
      <c r="P437" s="3" t="s">
        <v>675</v>
      </c>
      <c r="Q437" s="5"/>
      <c r="R437" s="13"/>
      <c r="S437" s="52"/>
      <c r="T437" s="6"/>
      <c r="U437" s="6"/>
      <c r="W437" s="5"/>
      <c r="X437" s="6"/>
      <c r="Y437" s="5"/>
      <c r="Z437" s="5"/>
      <c r="AB437" s="6">
        <f t="shared" si="45"/>
        <v>0</v>
      </c>
      <c r="AC437" s="6">
        <f t="shared" si="47"/>
        <v>0</v>
      </c>
      <c r="AD437" s="6">
        <f t="shared" si="46"/>
        <v>657.79000000000087</v>
      </c>
      <c r="AF437" s="5"/>
    </row>
    <row r="438" spans="2:32" ht="16" hidden="1" thickBot="1">
      <c r="B438" s="3"/>
      <c r="C438" s="3" t="s">
        <v>833</v>
      </c>
      <c r="D438" s="3" t="s">
        <v>88</v>
      </c>
      <c r="E438" s="3" t="s">
        <v>197</v>
      </c>
      <c r="F438" s="4">
        <v>21</v>
      </c>
      <c r="G438" s="4">
        <v>0</v>
      </c>
      <c r="H438" s="6">
        <v>122258.07734661105</v>
      </c>
      <c r="I438" s="6">
        <v>0</v>
      </c>
      <c r="J438" s="6">
        <v>0</v>
      </c>
      <c r="K438" s="6">
        <v>-305.64999999999998</v>
      </c>
      <c r="L438" s="6">
        <v>-1120.7</v>
      </c>
      <c r="M438" s="6">
        <v>0</v>
      </c>
      <c r="N438" s="6">
        <v>0</v>
      </c>
      <c r="O438" s="6">
        <f t="shared" si="49"/>
        <v>120831.72734661106</v>
      </c>
      <c r="P438" s="3" t="s">
        <v>676</v>
      </c>
      <c r="Q438" s="5"/>
      <c r="R438" s="13"/>
      <c r="S438" s="52"/>
      <c r="T438" s="6"/>
      <c r="U438" s="6"/>
      <c r="W438" s="5"/>
      <c r="X438" s="6"/>
      <c r="Y438" s="5"/>
      <c r="Z438" s="5"/>
      <c r="AB438" s="6">
        <f t="shared" si="45"/>
        <v>0</v>
      </c>
      <c r="AC438" s="6">
        <f t="shared" si="47"/>
        <v>0</v>
      </c>
      <c r="AD438" s="6">
        <f t="shared" si="46"/>
        <v>1426.3499999999913</v>
      </c>
      <c r="AF438" s="5"/>
    </row>
    <row r="439" spans="2:32" ht="31.5" hidden="1" thickBot="1">
      <c r="B439" s="3"/>
      <c r="C439" s="3" t="s">
        <v>820</v>
      </c>
      <c r="D439" s="3" t="s">
        <v>213</v>
      </c>
      <c r="E439" s="3" t="s">
        <v>172</v>
      </c>
      <c r="F439" s="4">
        <v>10</v>
      </c>
      <c r="G439" s="4">
        <v>13</v>
      </c>
      <c r="H439" s="6">
        <v>65779.42</v>
      </c>
      <c r="I439" s="6">
        <v>0</v>
      </c>
      <c r="J439" s="6">
        <v>-1933.23</v>
      </c>
      <c r="K439" s="6">
        <v>-657.79</v>
      </c>
      <c r="L439" s="6">
        <v>0</v>
      </c>
      <c r="M439" s="6">
        <f>64157.32-H439</f>
        <v>-1622.0999999999985</v>
      </c>
      <c r="N439" s="6">
        <v>0</v>
      </c>
      <c r="O439" s="6">
        <f t="shared" si="49"/>
        <v>61566.299999999996</v>
      </c>
      <c r="P439" s="3" t="s">
        <v>677</v>
      </c>
      <c r="Q439" s="5"/>
      <c r="R439" s="13"/>
      <c r="S439" s="52"/>
      <c r="T439" s="6"/>
      <c r="U439" s="6"/>
      <c r="W439" s="5"/>
      <c r="X439" s="6"/>
      <c r="Y439" s="5"/>
      <c r="Z439" s="5"/>
      <c r="AB439" s="6">
        <f t="shared" si="45"/>
        <v>1933.23</v>
      </c>
      <c r="AC439" s="6">
        <f t="shared" si="47"/>
        <v>0</v>
      </c>
      <c r="AD439" s="6">
        <f t="shared" si="46"/>
        <v>4213.1200000000026</v>
      </c>
      <c r="AF439" s="5"/>
    </row>
    <row r="440" spans="2:32" ht="16" hidden="1" thickBot="1">
      <c r="B440" s="3"/>
      <c r="C440" s="3" t="s">
        <v>820</v>
      </c>
      <c r="D440" s="3" t="s">
        <v>213</v>
      </c>
      <c r="E440" s="3"/>
      <c r="F440" s="4"/>
      <c r="G440" s="4"/>
      <c r="H440" s="6"/>
      <c r="I440" s="6"/>
      <c r="J440" s="6"/>
      <c r="K440" s="6"/>
      <c r="L440" s="6"/>
      <c r="M440" s="6"/>
      <c r="N440" s="6"/>
      <c r="O440" s="6">
        <f t="shared" si="49"/>
        <v>0</v>
      </c>
      <c r="P440" s="3" t="s">
        <v>531</v>
      </c>
      <c r="Q440" s="5"/>
      <c r="R440" s="13"/>
      <c r="S440" s="52"/>
      <c r="T440" s="6"/>
      <c r="U440" s="6"/>
      <c r="W440" s="5"/>
      <c r="X440" s="6"/>
      <c r="Y440" s="5"/>
      <c r="Z440" s="5"/>
      <c r="AB440" s="6">
        <f t="shared" si="45"/>
        <v>0</v>
      </c>
      <c r="AC440" s="6">
        <f t="shared" si="47"/>
        <v>0</v>
      </c>
      <c r="AD440" s="6">
        <f t="shared" si="46"/>
        <v>0</v>
      </c>
      <c r="AF440" s="5"/>
    </row>
    <row r="441" spans="2:32" ht="16" hidden="1" thickBot="1">
      <c r="B441" s="3"/>
      <c r="C441" s="3" t="s">
        <v>820</v>
      </c>
      <c r="D441" s="3" t="s">
        <v>213</v>
      </c>
      <c r="E441" s="3"/>
      <c r="F441" s="4"/>
      <c r="G441" s="4"/>
      <c r="H441" s="6"/>
      <c r="I441" s="6"/>
      <c r="J441" s="6"/>
      <c r="K441" s="6"/>
      <c r="L441" s="6"/>
      <c r="M441" s="6"/>
      <c r="N441" s="6"/>
      <c r="O441" s="6">
        <f t="shared" si="49"/>
        <v>0</v>
      </c>
      <c r="P441" s="3" t="s">
        <v>485</v>
      </c>
      <c r="Q441" s="5"/>
      <c r="R441" s="13"/>
      <c r="S441" s="52"/>
      <c r="T441" s="6"/>
      <c r="U441" s="6"/>
      <c r="W441" s="5"/>
      <c r="X441" s="6"/>
      <c r="Y441" s="5"/>
      <c r="Z441" s="5"/>
      <c r="AB441" s="6">
        <f t="shared" si="45"/>
        <v>0</v>
      </c>
      <c r="AC441" s="6">
        <f t="shared" si="47"/>
        <v>0</v>
      </c>
      <c r="AD441" s="6">
        <f t="shared" si="46"/>
        <v>0</v>
      </c>
      <c r="AF441" s="5"/>
    </row>
    <row r="442" spans="2:32" ht="16" hidden="1" thickBot="1">
      <c r="B442" s="3"/>
      <c r="C442" s="3" t="s">
        <v>820</v>
      </c>
      <c r="D442" s="3" t="s">
        <v>213</v>
      </c>
      <c r="E442" s="3"/>
      <c r="F442" s="4"/>
      <c r="G442" s="4"/>
      <c r="H442" s="6"/>
      <c r="I442" s="6"/>
      <c r="J442" s="6"/>
      <c r="K442" s="6"/>
      <c r="L442" s="6"/>
      <c r="M442" s="6"/>
      <c r="N442" s="6"/>
      <c r="O442" s="6">
        <f t="shared" si="49"/>
        <v>0</v>
      </c>
      <c r="P442" s="3" t="s">
        <v>509</v>
      </c>
      <c r="Q442" s="5"/>
      <c r="R442" s="13"/>
      <c r="S442" s="52"/>
      <c r="T442" s="6"/>
      <c r="U442" s="6"/>
      <c r="W442" s="5"/>
      <c r="X442" s="6"/>
      <c r="Y442" s="5"/>
      <c r="Z442" s="5"/>
      <c r="AB442" s="6">
        <f t="shared" si="45"/>
        <v>0</v>
      </c>
      <c r="AC442" s="6">
        <f t="shared" si="47"/>
        <v>0</v>
      </c>
      <c r="AD442" s="6">
        <f t="shared" si="46"/>
        <v>0</v>
      </c>
      <c r="AF442" s="5"/>
    </row>
    <row r="443" spans="2:32" ht="16" hidden="1" thickBot="1">
      <c r="B443" s="3"/>
      <c r="C443" s="3" t="s">
        <v>820</v>
      </c>
      <c r="D443" s="3" t="s">
        <v>213</v>
      </c>
      <c r="E443" s="3"/>
      <c r="F443" s="4"/>
      <c r="G443" s="4"/>
      <c r="H443" s="6"/>
      <c r="I443" s="6"/>
      <c r="J443" s="6"/>
      <c r="K443" s="6"/>
      <c r="L443" s="6"/>
      <c r="M443" s="6"/>
      <c r="N443" s="6"/>
      <c r="O443" s="6">
        <f t="shared" si="49"/>
        <v>0</v>
      </c>
      <c r="P443" s="3" t="s">
        <v>597</v>
      </c>
      <c r="Q443" s="5"/>
      <c r="R443" s="13"/>
      <c r="S443" s="52"/>
      <c r="T443" s="6"/>
      <c r="U443" s="6"/>
      <c r="W443" s="5"/>
      <c r="X443" s="6"/>
      <c r="Y443" s="5"/>
      <c r="Z443" s="5"/>
      <c r="AB443" s="6">
        <f t="shared" si="45"/>
        <v>0</v>
      </c>
      <c r="AC443" s="6">
        <f t="shared" si="47"/>
        <v>0</v>
      </c>
      <c r="AD443" s="6">
        <f t="shared" si="46"/>
        <v>0</v>
      </c>
      <c r="AF443" s="5"/>
    </row>
    <row r="444" spans="2:32" ht="16" hidden="1" thickBot="1">
      <c r="B444" s="3"/>
      <c r="C444" s="3" t="s">
        <v>820</v>
      </c>
      <c r="D444" s="3" t="s">
        <v>213</v>
      </c>
      <c r="E444" s="3"/>
      <c r="F444" s="4"/>
      <c r="G444" s="4"/>
      <c r="H444" s="6"/>
      <c r="I444" s="6"/>
      <c r="J444" s="6"/>
      <c r="K444" s="6"/>
      <c r="L444" s="6"/>
      <c r="M444" s="6"/>
      <c r="N444" s="6"/>
      <c r="O444" s="6">
        <f t="shared" si="49"/>
        <v>0</v>
      </c>
      <c r="P444" s="3" t="s">
        <v>15</v>
      </c>
      <c r="Q444" s="5"/>
      <c r="R444" s="13"/>
      <c r="S444" s="52"/>
      <c r="T444" s="6"/>
      <c r="U444" s="6"/>
      <c r="W444" s="5"/>
      <c r="X444" s="6"/>
      <c r="Y444" s="5"/>
      <c r="Z444" s="5"/>
      <c r="AB444" s="6">
        <f t="shared" si="45"/>
        <v>0</v>
      </c>
      <c r="AC444" s="6">
        <f t="shared" si="47"/>
        <v>0</v>
      </c>
      <c r="AD444" s="6">
        <f t="shared" si="46"/>
        <v>0</v>
      </c>
      <c r="AF444" s="5"/>
    </row>
    <row r="445" spans="2:32" ht="16" hidden="1" thickBot="1">
      <c r="B445" s="3"/>
      <c r="C445" s="3" t="s">
        <v>820</v>
      </c>
      <c r="D445" s="3" t="s">
        <v>213</v>
      </c>
      <c r="E445" s="3"/>
      <c r="F445" s="4"/>
      <c r="G445" s="4"/>
      <c r="H445" s="6"/>
      <c r="I445" s="6"/>
      <c r="J445" s="6"/>
      <c r="K445" s="6"/>
      <c r="L445" s="6"/>
      <c r="M445" s="6"/>
      <c r="N445" s="6"/>
      <c r="O445" s="6">
        <f t="shared" si="49"/>
        <v>0</v>
      </c>
      <c r="P445" s="3" t="s">
        <v>101</v>
      </c>
      <c r="Q445" s="5"/>
      <c r="R445" s="13"/>
      <c r="S445" s="52"/>
      <c r="T445" s="6"/>
      <c r="U445" s="6"/>
      <c r="W445" s="5"/>
      <c r="X445" s="6"/>
      <c r="Y445" s="5"/>
      <c r="Z445" s="5"/>
      <c r="AB445" s="6">
        <f t="shared" si="45"/>
        <v>0</v>
      </c>
      <c r="AC445" s="6">
        <f t="shared" si="47"/>
        <v>0</v>
      </c>
      <c r="AD445" s="6">
        <f t="shared" si="46"/>
        <v>0</v>
      </c>
      <c r="AF445" s="5"/>
    </row>
    <row r="446" spans="2:32" ht="16" hidden="1" thickBot="1">
      <c r="B446" s="3"/>
      <c r="C446" s="3" t="s">
        <v>820</v>
      </c>
      <c r="D446" s="3" t="s">
        <v>88</v>
      </c>
      <c r="E446" s="3" t="s">
        <v>201</v>
      </c>
      <c r="F446" s="4"/>
      <c r="G446" s="4"/>
      <c r="H446" s="6"/>
      <c r="I446" s="6"/>
      <c r="J446" s="6"/>
      <c r="K446" s="6"/>
      <c r="L446" s="6"/>
      <c r="M446" s="6"/>
      <c r="N446" s="6"/>
      <c r="O446" s="6">
        <f t="shared" si="49"/>
        <v>0</v>
      </c>
      <c r="P446" s="3" t="s">
        <v>672</v>
      </c>
      <c r="Q446" s="5"/>
      <c r="R446" s="13"/>
      <c r="S446" s="52"/>
      <c r="T446" s="6"/>
      <c r="U446" s="6"/>
      <c r="W446" s="5"/>
      <c r="X446" s="6"/>
      <c r="Y446" s="5"/>
      <c r="Z446" s="5"/>
      <c r="AB446" s="6">
        <f t="shared" si="45"/>
        <v>0</v>
      </c>
      <c r="AC446" s="6">
        <f t="shared" si="47"/>
        <v>0</v>
      </c>
      <c r="AD446" s="6">
        <f t="shared" si="46"/>
        <v>0</v>
      </c>
      <c r="AF446" s="5"/>
    </row>
    <row r="447" spans="2:32" ht="16" hidden="1" thickBot="1">
      <c r="B447" s="3"/>
      <c r="C447" s="3" t="s">
        <v>820</v>
      </c>
      <c r="D447" s="3" t="s">
        <v>88</v>
      </c>
      <c r="E447" s="3" t="s">
        <v>201</v>
      </c>
      <c r="F447" s="4">
        <v>108</v>
      </c>
      <c r="G447" s="4"/>
      <c r="H447" s="6">
        <v>618538.42179349007</v>
      </c>
      <c r="I447" s="6">
        <v>-21725.64</v>
      </c>
      <c r="J447" s="6">
        <v>-21725.64</v>
      </c>
      <c r="K447" s="6">
        <v>-6185.38</v>
      </c>
      <c r="L447" s="6"/>
      <c r="M447" s="6"/>
      <c r="N447" s="6">
        <v>2884.25</v>
      </c>
      <c r="O447" s="6">
        <f t="shared" si="49"/>
        <v>593511.65179349005</v>
      </c>
      <c r="P447" s="3" t="s">
        <v>673</v>
      </c>
      <c r="Q447" s="5" t="s">
        <v>673</v>
      </c>
      <c r="R447" s="13" t="s">
        <v>1118</v>
      </c>
      <c r="S447" s="52"/>
      <c r="T447" s="6"/>
      <c r="U447" s="6"/>
      <c r="W447" s="5"/>
      <c r="X447" s="6"/>
      <c r="Y447" s="5"/>
      <c r="Z447" s="5"/>
      <c r="AB447" s="6">
        <f t="shared" si="45"/>
        <v>0</v>
      </c>
      <c r="AC447" s="6">
        <f t="shared" si="47"/>
        <v>0</v>
      </c>
      <c r="AD447" s="6">
        <f t="shared" si="46"/>
        <v>25026.770000000019</v>
      </c>
      <c r="AF447" s="5"/>
    </row>
    <row r="448" spans="2:32" ht="16" hidden="1" thickBot="1">
      <c r="B448" s="3"/>
      <c r="C448" s="3" t="s">
        <v>820</v>
      </c>
      <c r="D448" s="3" t="s">
        <v>88</v>
      </c>
      <c r="E448" s="3" t="s">
        <v>201</v>
      </c>
      <c r="F448" s="4">
        <v>108</v>
      </c>
      <c r="G448" s="4"/>
      <c r="H448" s="6">
        <v>618538.42179349007</v>
      </c>
      <c r="I448" s="6">
        <v>-15545.07</v>
      </c>
      <c r="J448" s="6">
        <v>-15545.07</v>
      </c>
      <c r="K448" s="6">
        <v>-7216.28</v>
      </c>
      <c r="L448" s="6"/>
      <c r="M448" s="6"/>
      <c r="N448" s="6"/>
      <c r="O448" s="6">
        <f t="shared" si="49"/>
        <v>595777.07179349009</v>
      </c>
      <c r="P448" s="3" t="s">
        <v>674</v>
      </c>
      <c r="Q448" s="5"/>
      <c r="R448" s="13"/>
      <c r="S448" s="52"/>
      <c r="T448" s="6">
        <v>3194.8342343613299</v>
      </c>
      <c r="U448" s="6">
        <f>1742.67+1947.03+1742.67</f>
        <v>5432.37</v>
      </c>
      <c r="W448" s="5"/>
      <c r="X448" s="6"/>
      <c r="Y448" s="5"/>
      <c r="Z448" s="5"/>
      <c r="AB448" s="6">
        <f t="shared" si="45"/>
        <v>0</v>
      </c>
      <c r="AC448" s="6">
        <f t="shared" si="47"/>
        <v>2237.53576563867</v>
      </c>
      <c r="AD448" s="6">
        <f t="shared" si="46"/>
        <v>22761.349999999977</v>
      </c>
      <c r="AF448" s="5"/>
    </row>
    <row r="449" spans="2:32" ht="16" hidden="1" thickBot="1">
      <c r="B449" s="3" t="s">
        <v>220</v>
      </c>
      <c r="C449" s="3" t="s">
        <v>820</v>
      </c>
      <c r="D449" s="3" t="s">
        <v>88</v>
      </c>
      <c r="E449" s="3" t="s">
        <v>201</v>
      </c>
      <c r="F449" s="4">
        <v>112</v>
      </c>
      <c r="G449" s="4">
        <v>102</v>
      </c>
      <c r="H449" s="6">
        <v>645785.47</v>
      </c>
      <c r="I449" s="6">
        <v>0</v>
      </c>
      <c r="J449" s="6">
        <f>-15574.19-9870.85-200.84</f>
        <v>-25645.88</v>
      </c>
      <c r="K449" s="6">
        <v>-15068.33</v>
      </c>
      <c r="L449" s="6"/>
      <c r="M449" s="6">
        <f>-(H449-643362.23081705)</f>
        <v>-2423.2391829499975</v>
      </c>
      <c r="N449" s="6">
        <f>643157.485629213-H449</f>
        <v>-2627.9843707869295</v>
      </c>
      <c r="O449" s="6">
        <f t="shared" si="49"/>
        <v>600020.03644626308</v>
      </c>
      <c r="P449" s="3" t="s">
        <v>675</v>
      </c>
      <c r="Q449" s="5"/>
      <c r="R449" s="13"/>
      <c r="S449" s="52"/>
      <c r="T449" s="6">
        <f>8712.67996595335+4937.19+2634.89+3616.07+782.11</f>
        <v>20682.939965953348</v>
      </c>
      <c r="U449" s="6">
        <f>8712.67996595335+4937.19+2634.89+3616.07+1135.45</f>
        <v>21036.279965953348</v>
      </c>
      <c r="W449" s="5"/>
      <c r="X449" s="6"/>
      <c r="Y449" s="5"/>
      <c r="Z449" s="5"/>
      <c r="AB449" s="6">
        <f t="shared" si="45"/>
        <v>25645.88</v>
      </c>
      <c r="AC449" s="6">
        <f t="shared" si="47"/>
        <v>353.34000000000015</v>
      </c>
      <c r="AD449" s="6">
        <f t="shared" si="46"/>
        <v>45765.43355373689</v>
      </c>
      <c r="AF449" s="5"/>
    </row>
    <row r="450" spans="2:32" ht="16" hidden="1" thickBot="1">
      <c r="B450" s="3"/>
      <c r="C450" s="3" t="s">
        <v>833</v>
      </c>
      <c r="D450" s="3" t="s">
        <v>208</v>
      </c>
      <c r="E450" s="3" t="s">
        <v>197</v>
      </c>
      <c r="F450" s="4">
        <v>14</v>
      </c>
      <c r="G450" s="4">
        <v>0</v>
      </c>
      <c r="H450" s="6">
        <v>65225.146144542712</v>
      </c>
      <c r="I450" s="6">
        <v>0</v>
      </c>
      <c r="J450" s="6">
        <v>0</v>
      </c>
      <c r="K450" s="6">
        <v>-815.31</v>
      </c>
      <c r="L450" s="6">
        <v>-1484.09</v>
      </c>
      <c r="M450" s="6">
        <v>0</v>
      </c>
      <c r="N450" s="6">
        <v>0</v>
      </c>
      <c r="O450" s="6">
        <f t="shared" si="49"/>
        <v>62925.746144542718</v>
      </c>
      <c r="P450" s="3" t="s">
        <v>676</v>
      </c>
      <c r="Q450" s="5"/>
      <c r="R450" s="13"/>
      <c r="S450" s="52"/>
      <c r="T450" s="6"/>
      <c r="U450" s="6"/>
      <c r="W450" s="5"/>
      <c r="X450" s="6"/>
      <c r="Y450" s="5"/>
      <c r="Z450" s="5"/>
      <c r="AB450" s="6">
        <f t="shared" si="45"/>
        <v>0</v>
      </c>
      <c r="AC450" s="6">
        <f t="shared" si="47"/>
        <v>0</v>
      </c>
      <c r="AD450" s="6">
        <f t="shared" si="46"/>
        <v>2299.3999999999942</v>
      </c>
      <c r="AF450" s="5"/>
    </row>
    <row r="451" spans="2:32" ht="16" hidden="1" thickBot="1">
      <c r="B451" s="3"/>
      <c r="C451" s="3" t="s">
        <v>820</v>
      </c>
      <c r="D451" s="3" t="s">
        <v>88</v>
      </c>
      <c r="E451" s="3" t="s">
        <v>201</v>
      </c>
      <c r="F451" s="4">
        <v>112</v>
      </c>
      <c r="G451" s="4">
        <v>301</v>
      </c>
      <c r="H451" s="6">
        <v>646185.36597251683</v>
      </c>
      <c r="I451" s="6">
        <v>0</v>
      </c>
      <c r="J451" s="6">
        <v>-45718.57</v>
      </c>
      <c r="K451" s="6">
        <v>-14000.68</v>
      </c>
      <c r="L451" s="6">
        <v>0</v>
      </c>
      <c r="M451" s="64">
        <v>0</v>
      </c>
      <c r="N451" s="6">
        <f>643754.474777438-H451</f>
        <v>-2430.8911950788461</v>
      </c>
      <c r="O451" s="6">
        <f t="shared" si="49"/>
        <v>584035.22477743798</v>
      </c>
      <c r="P451" s="3" t="s">
        <v>677</v>
      </c>
      <c r="Q451" s="5"/>
      <c r="R451" s="13"/>
      <c r="S451" s="42"/>
      <c r="T451" s="6">
        <f>1951.82+788.27</f>
        <v>2740.09</v>
      </c>
      <c r="U451" s="6">
        <f>1951.82+788.27</f>
        <v>2740.09</v>
      </c>
      <c r="W451" s="5"/>
      <c r="X451" s="6"/>
      <c r="Y451" s="5"/>
      <c r="Z451" s="5"/>
      <c r="AB451" s="6">
        <f t="shared" si="45"/>
        <v>45718.57</v>
      </c>
      <c r="AC451" s="6">
        <f t="shared" si="47"/>
        <v>0</v>
      </c>
      <c r="AD451" s="6">
        <f t="shared" si="46"/>
        <v>62150.141195078846</v>
      </c>
      <c r="AF451" s="5"/>
    </row>
    <row r="452" spans="2:32" ht="16" hidden="1" thickBot="1">
      <c r="B452" s="3"/>
      <c r="C452" s="3" t="s">
        <v>820</v>
      </c>
      <c r="D452" s="3" t="s">
        <v>88</v>
      </c>
      <c r="E452" s="3"/>
      <c r="F452" s="4"/>
      <c r="G452" s="4"/>
      <c r="H452" s="6"/>
      <c r="I452" s="6"/>
      <c r="J452" s="6"/>
      <c r="K452" s="6"/>
      <c r="L452" s="6"/>
      <c r="M452" s="6"/>
      <c r="N452" s="6"/>
      <c r="O452" s="6">
        <f t="shared" si="49"/>
        <v>0</v>
      </c>
      <c r="P452" s="3" t="s">
        <v>531</v>
      </c>
      <c r="Q452" s="5"/>
      <c r="R452" s="13"/>
      <c r="S452" s="52"/>
      <c r="T452" s="6"/>
      <c r="U452" s="6"/>
      <c r="W452" s="5"/>
      <c r="X452" s="6"/>
      <c r="Y452" s="5"/>
      <c r="Z452" s="5"/>
      <c r="AB452" s="6">
        <f t="shared" si="45"/>
        <v>0</v>
      </c>
      <c r="AC452" s="6">
        <f t="shared" si="47"/>
        <v>0</v>
      </c>
      <c r="AD452" s="6">
        <f t="shared" si="46"/>
        <v>0</v>
      </c>
      <c r="AF452" s="5"/>
    </row>
    <row r="453" spans="2:32" ht="16" hidden="1" thickBot="1">
      <c r="B453" s="3"/>
      <c r="C453" s="3" t="s">
        <v>820</v>
      </c>
      <c r="D453" s="3" t="s">
        <v>88</v>
      </c>
      <c r="E453" s="3"/>
      <c r="F453" s="4"/>
      <c r="G453" s="4"/>
      <c r="H453" s="6"/>
      <c r="I453" s="6"/>
      <c r="J453" s="6"/>
      <c r="K453" s="6"/>
      <c r="L453" s="6"/>
      <c r="M453" s="6"/>
      <c r="N453" s="6"/>
      <c r="O453" s="6">
        <f t="shared" si="49"/>
        <v>0</v>
      </c>
      <c r="P453" s="3" t="s">
        <v>485</v>
      </c>
      <c r="Q453" s="5"/>
      <c r="R453" s="13"/>
      <c r="S453" s="52"/>
      <c r="T453" s="6"/>
      <c r="U453" s="6"/>
      <c r="W453" s="5"/>
      <c r="X453" s="6"/>
      <c r="Y453" s="5"/>
      <c r="Z453" s="5"/>
      <c r="AB453" s="6">
        <f t="shared" si="45"/>
        <v>0</v>
      </c>
      <c r="AC453" s="6">
        <f t="shared" si="47"/>
        <v>0</v>
      </c>
      <c r="AD453" s="6">
        <f t="shared" si="46"/>
        <v>0</v>
      </c>
      <c r="AF453" s="5"/>
    </row>
    <row r="454" spans="2:32" ht="16" hidden="1" thickBot="1">
      <c r="B454" s="3"/>
      <c r="C454" s="3" t="s">
        <v>820</v>
      </c>
      <c r="D454" s="3" t="s">
        <v>88</v>
      </c>
      <c r="E454" s="3"/>
      <c r="F454" s="4"/>
      <c r="G454" s="4"/>
      <c r="H454" s="6"/>
      <c r="I454" s="6"/>
      <c r="J454" s="6"/>
      <c r="K454" s="6"/>
      <c r="L454" s="6"/>
      <c r="M454" s="6"/>
      <c r="N454" s="6"/>
      <c r="O454" s="6">
        <f t="shared" si="49"/>
        <v>0</v>
      </c>
      <c r="P454" s="3" t="s">
        <v>509</v>
      </c>
      <c r="Q454" s="5"/>
      <c r="R454" s="13"/>
      <c r="S454" s="52"/>
      <c r="T454" s="6"/>
      <c r="U454" s="6"/>
      <c r="W454" s="5"/>
      <c r="X454" s="6"/>
      <c r="Y454" s="5"/>
      <c r="Z454" s="5"/>
      <c r="AB454" s="6">
        <f t="shared" ref="AB454:AB517" si="50">I454-J454</f>
        <v>0</v>
      </c>
      <c r="AC454" s="6">
        <f t="shared" si="47"/>
        <v>0</v>
      </c>
      <c r="AD454" s="6">
        <f t="shared" ref="AD454:AD517" si="51">H454-O454</f>
        <v>0</v>
      </c>
      <c r="AF454" s="5"/>
    </row>
    <row r="455" spans="2:32" ht="16" hidden="1" thickBot="1">
      <c r="B455" s="3"/>
      <c r="C455" s="3" t="s">
        <v>820</v>
      </c>
      <c r="D455" s="3" t="s">
        <v>88</v>
      </c>
      <c r="E455" s="3"/>
      <c r="F455" s="4"/>
      <c r="G455" s="4"/>
      <c r="H455" s="6"/>
      <c r="I455" s="6"/>
      <c r="J455" s="6"/>
      <c r="K455" s="6"/>
      <c r="L455" s="6"/>
      <c r="M455" s="6"/>
      <c r="N455" s="6"/>
      <c r="O455" s="6">
        <f t="shared" si="49"/>
        <v>0</v>
      </c>
      <c r="P455" s="3" t="s">
        <v>597</v>
      </c>
      <c r="Q455" s="5"/>
      <c r="R455" s="13"/>
      <c r="S455" s="52"/>
      <c r="T455" s="6"/>
      <c r="U455" s="6"/>
      <c r="W455" s="5"/>
      <c r="X455" s="6"/>
      <c r="Y455" s="5"/>
      <c r="Z455" s="5"/>
      <c r="AB455" s="6">
        <f t="shared" si="50"/>
        <v>0</v>
      </c>
      <c r="AC455" s="6">
        <f t="shared" si="47"/>
        <v>0</v>
      </c>
      <c r="AD455" s="6">
        <f t="shared" si="51"/>
        <v>0</v>
      </c>
      <c r="AF455" s="5"/>
    </row>
    <row r="456" spans="2:32" ht="16" hidden="1" thickBot="1">
      <c r="B456" s="3"/>
      <c r="C456" s="3" t="s">
        <v>820</v>
      </c>
      <c r="D456" s="3" t="s">
        <v>88</v>
      </c>
      <c r="E456" s="3"/>
      <c r="F456" s="4"/>
      <c r="G456" s="4"/>
      <c r="H456" s="6"/>
      <c r="I456" s="6"/>
      <c r="J456" s="6"/>
      <c r="K456" s="6"/>
      <c r="L456" s="6"/>
      <c r="M456" s="6"/>
      <c r="N456" s="6"/>
      <c r="O456" s="6">
        <f t="shared" si="49"/>
        <v>0</v>
      </c>
      <c r="P456" s="3" t="s">
        <v>15</v>
      </c>
      <c r="Q456" s="5"/>
      <c r="R456" s="13"/>
      <c r="S456" s="52"/>
      <c r="T456" s="6"/>
      <c r="U456" s="6"/>
      <c r="W456" s="5"/>
      <c r="X456" s="6"/>
      <c r="Y456" s="5"/>
      <c r="Z456" s="5"/>
      <c r="AB456" s="6">
        <f t="shared" si="50"/>
        <v>0</v>
      </c>
      <c r="AC456" s="6">
        <f t="shared" si="47"/>
        <v>0</v>
      </c>
      <c r="AD456" s="6">
        <f t="shared" si="51"/>
        <v>0</v>
      </c>
      <c r="AF456" s="5"/>
    </row>
    <row r="457" spans="2:32" ht="16" hidden="1" thickBot="1">
      <c r="B457" s="3"/>
      <c r="C457" s="3" t="s">
        <v>820</v>
      </c>
      <c r="D457" s="3" t="s">
        <v>88</v>
      </c>
      <c r="E457" s="3"/>
      <c r="F457" s="4"/>
      <c r="G457" s="4"/>
      <c r="H457" s="6"/>
      <c r="I457" s="6"/>
      <c r="J457" s="6"/>
      <c r="K457" s="6"/>
      <c r="L457" s="6"/>
      <c r="M457" s="6"/>
      <c r="N457" s="6"/>
      <c r="O457" s="6">
        <f t="shared" si="49"/>
        <v>0</v>
      </c>
      <c r="P457" s="3" t="s">
        <v>101</v>
      </c>
      <c r="Q457" s="5"/>
      <c r="R457" s="13"/>
      <c r="S457" s="52"/>
      <c r="T457" s="6"/>
      <c r="U457" s="6"/>
      <c r="W457" s="5"/>
      <c r="X457" s="6"/>
      <c r="Y457" s="5"/>
      <c r="Z457" s="5"/>
      <c r="AB457" s="6">
        <f t="shared" si="50"/>
        <v>0</v>
      </c>
      <c r="AC457" s="6">
        <f t="shared" si="47"/>
        <v>0</v>
      </c>
      <c r="AD457" s="6">
        <f t="shared" si="51"/>
        <v>0</v>
      </c>
      <c r="AF457" s="5"/>
    </row>
    <row r="458" spans="2:32" ht="16" hidden="1" thickBot="1">
      <c r="B458" s="3"/>
      <c r="C458" s="3" t="s">
        <v>820</v>
      </c>
      <c r="D458" s="3" t="s">
        <v>211</v>
      </c>
      <c r="E458" s="3" t="s">
        <v>201</v>
      </c>
      <c r="F458" s="4"/>
      <c r="G458" s="4"/>
      <c r="H458" s="6"/>
      <c r="I458" s="6"/>
      <c r="J458" s="6"/>
      <c r="K458" s="6"/>
      <c r="L458" s="6"/>
      <c r="M458" s="6"/>
      <c r="N458" s="6"/>
      <c r="O458" s="6">
        <f t="shared" si="49"/>
        <v>0</v>
      </c>
      <c r="P458" s="3" t="s">
        <v>672</v>
      </c>
      <c r="Q458" s="5"/>
      <c r="R458" s="13"/>
      <c r="S458" s="52"/>
      <c r="T458" s="6"/>
      <c r="U458" s="6"/>
      <c r="W458" s="5"/>
      <c r="X458" s="6"/>
      <c r="Y458" s="5"/>
      <c r="Z458" s="5"/>
      <c r="AB458" s="6">
        <f t="shared" si="50"/>
        <v>0</v>
      </c>
      <c r="AC458" s="6">
        <f t="shared" si="47"/>
        <v>0</v>
      </c>
      <c r="AD458" s="6">
        <f t="shared" si="51"/>
        <v>0</v>
      </c>
      <c r="AF458" s="5"/>
    </row>
    <row r="459" spans="2:32" ht="16" hidden="1" thickBot="1">
      <c r="B459" s="3"/>
      <c r="C459" s="3" t="s">
        <v>820</v>
      </c>
      <c r="D459" s="3" t="s">
        <v>211</v>
      </c>
      <c r="E459" s="3" t="s">
        <v>201</v>
      </c>
      <c r="F459" s="4"/>
      <c r="G459" s="4"/>
      <c r="H459" s="6"/>
      <c r="I459" s="6"/>
      <c r="J459" s="6"/>
      <c r="K459" s="6"/>
      <c r="L459" s="6"/>
      <c r="M459" s="6"/>
      <c r="N459" s="6"/>
      <c r="O459" s="6">
        <f t="shared" si="49"/>
        <v>0</v>
      </c>
      <c r="P459" s="3" t="s">
        <v>673</v>
      </c>
      <c r="Q459" s="5"/>
      <c r="R459" s="13"/>
      <c r="S459" s="52"/>
      <c r="T459" s="6"/>
      <c r="U459" s="6"/>
      <c r="W459" s="5"/>
      <c r="X459" s="6"/>
      <c r="Y459" s="5"/>
      <c r="Z459" s="5"/>
      <c r="AB459" s="6">
        <f t="shared" si="50"/>
        <v>0</v>
      </c>
      <c r="AC459" s="6">
        <f t="shared" si="47"/>
        <v>0</v>
      </c>
      <c r="AD459" s="6">
        <f t="shared" si="51"/>
        <v>0</v>
      </c>
      <c r="AF459" s="5"/>
    </row>
    <row r="460" spans="2:32" ht="16" hidden="1" thickBot="1">
      <c r="B460" s="3"/>
      <c r="C460" s="3" t="s">
        <v>820</v>
      </c>
      <c r="D460" s="3" t="s">
        <v>211</v>
      </c>
      <c r="E460" s="3" t="s">
        <v>201</v>
      </c>
      <c r="F460" s="4"/>
      <c r="G460" s="4"/>
      <c r="H460" s="6"/>
      <c r="I460" s="6"/>
      <c r="J460" s="6"/>
      <c r="K460" s="6"/>
      <c r="L460" s="6"/>
      <c r="M460" s="6"/>
      <c r="N460" s="6"/>
      <c r="O460" s="6">
        <f t="shared" si="49"/>
        <v>0</v>
      </c>
      <c r="P460" s="3" t="s">
        <v>674</v>
      </c>
      <c r="Q460" s="5"/>
      <c r="R460" s="13"/>
      <c r="S460" s="52"/>
      <c r="T460" s="6"/>
      <c r="U460" s="6"/>
      <c r="W460" s="5"/>
      <c r="X460" s="6"/>
      <c r="Y460" s="5"/>
      <c r="Z460" s="5"/>
      <c r="AB460" s="6">
        <f t="shared" si="50"/>
        <v>0</v>
      </c>
      <c r="AC460" s="6">
        <f t="shared" ref="AC460:AC523" si="52">U460-T460</f>
        <v>0</v>
      </c>
      <c r="AD460" s="6">
        <f t="shared" si="51"/>
        <v>0</v>
      </c>
      <c r="AF460" s="5"/>
    </row>
    <row r="461" spans="2:32" ht="16" hidden="1" thickBot="1">
      <c r="B461" s="3" t="s">
        <v>433</v>
      </c>
      <c r="C461" s="3" t="s">
        <v>820</v>
      </c>
      <c r="D461" s="3" t="s">
        <v>211</v>
      </c>
      <c r="E461" s="3" t="s">
        <v>201</v>
      </c>
      <c r="F461" s="4">
        <v>24</v>
      </c>
      <c r="G461" s="4">
        <v>0</v>
      </c>
      <c r="H461" s="6">
        <v>190106.44294300926</v>
      </c>
      <c r="I461" s="6"/>
      <c r="J461" s="6"/>
      <c r="K461" s="6">
        <v>0</v>
      </c>
      <c r="L461" s="6"/>
      <c r="M461" s="6">
        <v>0</v>
      </c>
      <c r="N461" s="6">
        <v>0</v>
      </c>
      <c r="O461" s="6">
        <f t="shared" si="49"/>
        <v>190106.44294300926</v>
      </c>
      <c r="P461" s="3" t="s">
        <v>675</v>
      </c>
      <c r="Q461" s="5"/>
      <c r="R461" s="13"/>
      <c r="S461" s="52"/>
      <c r="T461" s="6"/>
      <c r="U461" s="6"/>
      <c r="W461" s="5"/>
      <c r="X461" s="6"/>
      <c r="Y461" s="5"/>
      <c r="Z461" s="5"/>
      <c r="AB461" s="6">
        <f t="shared" si="50"/>
        <v>0</v>
      </c>
      <c r="AC461" s="6">
        <f t="shared" si="52"/>
        <v>0</v>
      </c>
      <c r="AD461" s="6">
        <f t="shared" si="51"/>
        <v>0</v>
      </c>
      <c r="AF461" s="5"/>
    </row>
    <row r="462" spans="2:32" ht="16" hidden="1" thickBot="1">
      <c r="B462" s="3"/>
      <c r="C462" s="3" t="s">
        <v>833</v>
      </c>
      <c r="D462" s="3" t="s">
        <v>210</v>
      </c>
      <c r="E462" s="3" t="s">
        <v>197</v>
      </c>
      <c r="F462" s="4">
        <v>2</v>
      </c>
      <c r="G462" s="4">
        <v>0</v>
      </c>
      <c r="H462" s="6">
        <v>7477.1217871871086</v>
      </c>
      <c r="I462" s="6">
        <v>0</v>
      </c>
      <c r="J462" s="6">
        <v>0</v>
      </c>
      <c r="K462" s="6">
        <v>-93.46</v>
      </c>
      <c r="L462" s="6">
        <v>-204.98</v>
      </c>
      <c r="M462" s="6">
        <v>0</v>
      </c>
      <c r="N462" s="6">
        <v>0</v>
      </c>
      <c r="O462" s="6">
        <f t="shared" si="49"/>
        <v>7178.681787187109</v>
      </c>
      <c r="P462" s="3" t="s">
        <v>676</v>
      </c>
      <c r="Q462" s="5"/>
      <c r="R462" s="13"/>
      <c r="S462" s="52"/>
      <c r="T462" s="6"/>
      <c r="U462" s="6"/>
      <c r="W462" s="5"/>
      <c r="X462" s="6"/>
      <c r="Y462" s="5"/>
      <c r="Z462" s="5"/>
      <c r="AB462" s="6">
        <f t="shared" si="50"/>
        <v>0</v>
      </c>
      <c r="AC462" s="6">
        <f t="shared" si="52"/>
        <v>0</v>
      </c>
      <c r="AD462" s="6">
        <f t="shared" si="51"/>
        <v>298.4399999999996</v>
      </c>
      <c r="AF462" s="5"/>
    </row>
    <row r="463" spans="2:32" ht="16" hidden="1" thickBot="1">
      <c r="B463" s="3"/>
      <c r="C463" s="3" t="s">
        <v>820</v>
      </c>
      <c r="D463" s="3" t="s">
        <v>211</v>
      </c>
      <c r="E463" s="3"/>
      <c r="F463" s="4"/>
      <c r="G463" s="4"/>
      <c r="H463" s="6"/>
      <c r="I463" s="6"/>
      <c r="J463" s="6"/>
      <c r="K463" s="6"/>
      <c r="L463" s="6"/>
      <c r="M463" s="6"/>
      <c r="N463" s="6"/>
      <c r="O463" s="6">
        <f t="shared" si="49"/>
        <v>0</v>
      </c>
      <c r="P463" s="3" t="s">
        <v>677</v>
      </c>
      <c r="Q463" s="5"/>
      <c r="R463" s="13"/>
      <c r="S463" s="52"/>
      <c r="T463" s="6"/>
      <c r="U463" s="6"/>
      <c r="W463" s="5"/>
      <c r="X463" s="6"/>
      <c r="Y463" s="5"/>
      <c r="Z463" s="5"/>
      <c r="AB463" s="6">
        <f t="shared" si="50"/>
        <v>0</v>
      </c>
      <c r="AC463" s="6">
        <f t="shared" si="52"/>
        <v>0</v>
      </c>
      <c r="AD463" s="6">
        <f t="shared" si="51"/>
        <v>0</v>
      </c>
      <c r="AF463" s="5"/>
    </row>
    <row r="464" spans="2:32" ht="16" hidden="1" thickBot="1">
      <c r="B464" s="3"/>
      <c r="C464" s="3" t="s">
        <v>820</v>
      </c>
      <c r="D464" s="3" t="s">
        <v>211</v>
      </c>
      <c r="E464" s="3"/>
      <c r="F464" s="4"/>
      <c r="G464" s="4"/>
      <c r="H464" s="6"/>
      <c r="I464" s="6"/>
      <c r="J464" s="6"/>
      <c r="K464" s="6"/>
      <c r="L464" s="6"/>
      <c r="M464" s="6"/>
      <c r="N464" s="6"/>
      <c r="O464" s="6">
        <f t="shared" si="49"/>
        <v>0</v>
      </c>
      <c r="P464" s="3" t="s">
        <v>531</v>
      </c>
      <c r="Q464" s="5"/>
      <c r="R464" s="13"/>
      <c r="S464" s="52"/>
      <c r="T464" s="6"/>
      <c r="U464" s="6"/>
      <c r="W464" s="5"/>
      <c r="X464" s="6"/>
      <c r="Y464" s="5"/>
      <c r="Z464" s="5"/>
      <c r="AB464" s="6">
        <f t="shared" si="50"/>
        <v>0</v>
      </c>
      <c r="AC464" s="6">
        <f t="shared" si="52"/>
        <v>0</v>
      </c>
      <c r="AD464" s="6">
        <f t="shared" si="51"/>
        <v>0</v>
      </c>
      <c r="AF464" s="5"/>
    </row>
    <row r="465" spans="2:32" ht="16" hidden="1" thickBot="1">
      <c r="B465" s="3"/>
      <c r="C465" s="3" t="s">
        <v>820</v>
      </c>
      <c r="D465" s="3" t="s">
        <v>211</v>
      </c>
      <c r="E465" s="3"/>
      <c r="F465" s="4"/>
      <c r="G465" s="4"/>
      <c r="H465" s="6"/>
      <c r="I465" s="6"/>
      <c r="J465" s="6"/>
      <c r="K465" s="6"/>
      <c r="L465" s="6"/>
      <c r="M465" s="6"/>
      <c r="N465" s="6"/>
      <c r="O465" s="6">
        <f t="shared" si="49"/>
        <v>0</v>
      </c>
      <c r="P465" s="3" t="s">
        <v>485</v>
      </c>
      <c r="Q465" s="5"/>
      <c r="R465" s="13"/>
      <c r="S465" s="52"/>
      <c r="T465" s="6"/>
      <c r="U465" s="6"/>
      <c r="W465" s="5"/>
      <c r="X465" s="6"/>
      <c r="Y465" s="5"/>
      <c r="Z465" s="5"/>
      <c r="AB465" s="6">
        <f t="shared" si="50"/>
        <v>0</v>
      </c>
      <c r="AC465" s="6">
        <f t="shared" si="52"/>
        <v>0</v>
      </c>
      <c r="AD465" s="6">
        <f t="shared" si="51"/>
        <v>0</v>
      </c>
      <c r="AF465" s="5"/>
    </row>
    <row r="466" spans="2:32" ht="16" hidden="1" thickBot="1">
      <c r="B466" s="3"/>
      <c r="C466" s="3" t="s">
        <v>820</v>
      </c>
      <c r="D466" s="3" t="s">
        <v>211</v>
      </c>
      <c r="E466" s="3"/>
      <c r="F466" s="4"/>
      <c r="G466" s="4"/>
      <c r="H466" s="6"/>
      <c r="I466" s="6"/>
      <c r="J466" s="6"/>
      <c r="K466" s="6"/>
      <c r="L466" s="6"/>
      <c r="M466" s="6"/>
      <c r="N466" s="6"/>
      <c r="O466" s="6">
        <f t="shared" ref="O466:O497" si="53">SUM(H466,J466,K466,L466,M466,N466)</f>
        <v>0</v>
      </c>
      <c r="P466" s="3" t="s">
        <v>509</v>
      </c>
      <c r="Q466" s="5"/>
      <c r="R466" s="13"/>
      <c r="S466" s="52"/>
      <c r="T466" s="6"/>
      <c r="U466" s="6"/>
      <c r="W466" s="5"/>
      <c r="X466" s="6"/>
      <c r="Y466" s="5"/>
      <c r="Z466" s="5"/>
      <c r="AB466" s="6">
        <f t="shared" si="50"/>
        <v>0</v>
      </c>
      <c r="AC466" s="6">
        <f t="shared" si="52"/>
        <v>0</v>
      </c>
      <c r="AD466" s="6">
        <f t="shared" si="51"/>
        <v>0</v>
      </c>
      <c r="AF466" s="5"/>
    </row>
    <row r="467" spans="2:32" ht="16" hidden="1" thickBot="1">
      <c r="B467" s="3"/>
      <c r="C467" s="3" t="s">
        <v>820</v>
      </c>
      <c r="D467" s="3" t="s">
        <v>211</v>
      </c>
      <c r="E467" s="3"/>
      <c r="F467" s="4"/>
      <c r="G467" s="4"/>
      <c r="H467" s="6"/>
      <c r="I467" s="6"/>
      <c r="J467" s="6"/>
      <c r="K467" s="6"/>
      <c r="L467" s="6"/>
      <c r="M467" s="6"/>
      <c r="N467" s="6"/>
      <c r="O467" s="6">
        <f t="shared" si="53"/>
        <v>0</v>
      </c>
      <c r="P467" s="3" t="s">
        <v>597</v>
      </c>
      <c r="Q467" s="5"/>
      <c r="R467" s="13"/>
      <c r="S467" s="52"/>
      <c r="T467" s="6"/>
      <c r="U467" s="6"/>
      <c r="W467" s="5"/>
      <c r="X467" s="6"/>
      <c r="Y467" s="5"/>
      <c r="Z467" s="5"/>
      <c r="AB467" s="6">
        <f t="shared" si="50"/>
        <v>0</v>
      </c>
      <c r="AC467" s="6">
        <f t="shared" si="52"/>
        <v>0</v>
      </c>
      <c r="AD467" s="6">
        <f t="shared" si="51"/>
        <v>0</v>
      </c>
      <c r="AF467" s="5"/>
    </row>
    <row r="468" spans="2:32" ht="16" hidden="1" thickBot="1">
      <c r="B468" s="3"/>
      <c r="C468" s="3" t="s">
        <v>820</v>
      </c>
      <c r="D468" s="3" t="s">
        <v>211</v>
      </c>
      <c r="E468" s="3"/>
      <c r="F468" s="4"/>
      <c r="G468" s="4"/>
      <c r="H468" s="6"/>
      <c r="I468" s="6"/>
      <c r="J468" s="6"/>
      <c r="K468" s="6"/>
      <c r="L468" s="6"/>
      <c r="M468" s="6"/>
      <c r="N468" s="6"/>
      <c r="O468" s="6">
        <f t="shared" si="53"/>
        <v>0</v>
      </c>
      <c r="P468" s="3" t="s">
        <v>15</v>
      </c>
      <c r="Q468" s="5"/>
      <c r="R468" s="13"/>
      <c r="S468" s="52"/>
      <c r="T468" s="6"/>
      <c r="U468" s="6"/>
      <c r="W468" s="5"/>
      <c r="X468" s="6"/>
      <c r="Y468" s="5"/>
      <c r="Z468" s="5"/>
      <c r="AB468" s="6">
        <f t="shared" si="50"/>
        <v>0</v>
      </c>
      <c r="AC468" s="6">
        <f t="shared" si="52"/>
        <v>0</v>
      </c>
      <c r="AD468" s="6">
        <f t="shared" si="51"/>
        <v>0</v>
      </c>
      <c r="AF468" s="5"/>
    </row>
    <row r="469" spans="2:32" ht="16" hidden="1" thickBot="1">
      <c r="B469" s="3"/>
      <c r="C469" s="3" t="s">
        <v>820</v>
      </c>
      <c r="D469" s="3" t="s">
        <v>211</v>
      </c>
      <c r="E469" s="3"/>
      <c r="F469" s="4"/>
      <c r="G469" s="4"/>
      <c r="H469" s="6"/>
      <c r="I469" s="6"/>
      <c r="J469" s="6"/>
      <c r="K469" s="6"/>
      <c r="L469" s="6"/>
      <c r="M469" s="6"/>
      <c r="N469" s="6"/>
      <c r="O469" s="6">
        <f t="shared" si="53"/>
        <v>0</v>
      </c>
      <c r="P469" s="3" t="s">
        <v>101</v>
      </c>
      <c r="Q469" s="5"/>
      <c r="R469" s="13"/>
      <c r="S469" s="52"/>
      <c r="T469" s="6"/>
      <c r="U469" s="6"/>
      <c r="W469" s="5"/>
      <c r="X469" s="6"/>
      <c r="Y469" s="5"/>
      <c r="Z469" s="5"/>
      <c r="AB469" s="6">
        <f t="shared" si="50"/>
        <v>0</v>
      </c>
      <c r="AC469" s="6">
        <f t="shared" si="52"/>
        <v>0</v>
      </c>
      <c r="AD469" s="6">
        <f t="shared" si="51"/>
        <v>0</v>
      </c>
      <c r="AF469" s="5"/>
    </row>
    <row r="470" spans="2:32" ht="16" hidden="1" thickBot="1">
      <c r="B470" s="3"/>
      <c r="C470" s="3" t="s">
        <v>820</v>
      </c>
      <c r="D470" s="3" t="s">
        <v>75</v>
      </c>
      <c r="E470" s="3" t="s">
        <v>201</v>
      </c>
      <c r="F470" s="4"/>
      <c r="G470" s="4"/>
      <c r="H470" s="6"/>
      <c r="I470" s="6"/>
      <c r="J470" s="6"/>
      <c r="K470" s="6"/>
      <c r="L470" s="6"/>
      <c r="M470" s="6"/>
      <c r="N470" s="6"/>
      <c r="O470" s="6">
        <f t="shared" si="53"/>
        <v>0</v>
      </c>
      <c r="P470" s="3" t="s">
        <v>672</v>
      </c>
      <c r="Q470" s="5"/>
      <c r="R470" s="13"/>
      <c r="S470" s="52"/>
      <c r="T470" s="6"/>
      <c r="U470" s="6"/>
      <c r="W470" s="5"/>
      <c r="X470" s="6"/>
      <c r="Y470" s="5"/>
      <c r="Z470" s="5"/>
      <c r="AB470" s="6">
        <f t="shared" si="50"/>
        <v>0</v>
      </c>
      <c r="AC470" s="6">
        <f t="shared" si="52"/>
        <v>0</v>
      </c>
      <c r="AD470" s="6">
        <f t="shared" si="51"/>
        <v>0</v>
      </c>
      <c r="AF470" s="5"/>
    </row>
    <row r="471" spans="2:32" ht="16" hidden="1" thickBot="1">
      <c r="B471" s="3"/>
      <c r="C471" s="3" t="s">
        <v>820</v>
      </c>
      <c r="D471" s="3" t="s">
        <v>75</v>
      </c>
      <c r="E471" s="3" t="s">
        <v>201</v>
      </c>
      <c r="F471" s="4"/>
      <c r="G471" s="4"/>
      <c r="H471" s="6"/>
      <c r="I471" s="6"/>
      <c r="J471" s="6"/>
      <c r="K471" s="6"/>
      <c r="L471" s="6"/>
      <c r="M471" s="6"/>
      <c r="N471" s="6"/>
      <c r="O471" s="6">
        <f t="shared" si="53"/>
        <v>0</v>
      </c>
      <c r="P471" s="3" t="s">
        <v>673</v>
      </c>
      <c r="Q471" s="5"/>
      <c r="R471" s="13"/>
      <c r="S471" s="52"/>
      <c r="T471" s="6"/>
      <c r="U471" s="6"/>
      <c r="W471" s="5"/>
      <c r="X471" s="6"/>
      <c r="Y471" s="5"/>
      <c r="Z471" s="5"/>
      <c r="AB471" s="6">
        <f t="shared" si="50"/>
        <v>0</v>
      </c>
      <c r="AC471" s="6">
        <f t="shared" si="52"/>
        <v>0</v>
      </c>
      <c r="AD471" s="6">
        <f t="shared" si="51"/>
        <v>0</v>
      </c>
      <c r="AF471" s="5"/>
    </row>
    <row r="472" spans="2:32" ht="16" hidden="1" thickBot="1">
      <c r="B472" s="3"/>
      <c r="C472" s="3" t="s">
        <v>820</v>
      </c>
      <c r="D472" s="3" t="s">
        <v>75</v>
      </c>
      <c r="E472" s="3" t="s">
        <v>201</v>
      </c>
      <c r="F472" s="4"/>
      <c r="G472" s="4"/>
      <c r="H472" s="6"/>
      <c r="I472" s="6"/>
      <c r="J472" s="6"/>
      <c r="K472" s="6"/>
      <c r="L472" s="6"/>
      <c r="M472" s="6"/>
      <c r="N472" s="6"/>
      <c r="O472" s="6">
        <f t="shared" si="53"/>
        <v>0</v>
      </c>
      <c r="P472" s="3" t="s">
        <v>674</v>
      </c>
      <c r="Q472" s="5"/>
      <c r="R472" s="13"/>
      <c r="S472" s="52"/>
      <c r="T472" s="6"/>
      <c r="U472" s="6"/>
      <c r="W472" s="5"/>
      <c r="X472" s="6"/>
      <c r="Y472" s="5"/>
      <c r="Z472" s="5"/>
      <c r="AB472" s="6">
        <f t="shared" si="50"/>
        <v>0</v>
      </c>
      <c r="AC472" s="6">
        <f t="shared" si="52"/>
        <v>0</v>
      </c>
      <c r="AD472" s="6">
        <f t="shared" si="51"/>
        <v>0</v>
      </c>
      <c r="AF472" s="5"/>
    </row>
    <row r="473" spans="2:32" ht="16" hidden="1" thickBot="1">
      <c r="B473" s="3" t="s">
        <v>433</v>
      </c>
      <c r="C473" s="3" t="s">
        <v>820</v>
      </c>
      <c r="D473" s="3" t="s">
        <v>75</v>
      </c>
      <c r="E473" s="3" t="s">
        <v>201</v>
      </c>
      <c r="F473" s="4">
        <v>3</v>
      </c>
      <c r="G473" s="4">
        <v>1</v>
      </c>
      <c r="H473" s="6">
        <v>27279.635118373088</v>
      </c>
      <c r="I473" s="6"/>
      <c r="J473" s="6"/>
      <c r="K473" s="6">
        <v>-272.8</v>
      </c>
      <c r="L473" s="6"/>
      <c r="M473" s="6">
        <v>0</v>
      </c>
      <c r="N473" s="6">
        <v>0</v>
      </c>
      <c r="O473" s="6">
        <f t="shared" si="53"/>
        <v>27006.835118373088</v>
      </c>
      <c r="P473" s="3" t="s">
        <v>675</v>
      </c>
      <c r="Q473" s="5"/>
      <c r="R473" s="13"/>
      <c r="S473" s="52"/>
      <c r="T473" s="6"/>
      <c r="U473" s="6"/>
      <c r="W473" s="5"/>
      <c r="X473" s="6"/>
      <c r="Y473" s="5"/>
      <c r="Z473" s="5"/>
      <c r="AB473" s="6">
        <f t="shared" si="50"/>
        <v>0</v>
      </c>
      <c r="AC473" s="6">
        <f t="shared" si="52"/>
        <v>0</v>
      </c>
      <c r="AD473" s="6">
        <f t="shared" si="51"/>
        <v>272.79999999999927</v>
      </c>
      <c r="AF473" s="5"/>
    </row>
    <row r="474" spans="2:32" ht="16" hidden="1" thickBot="1">
      <c r="B474" s="3"/>
      <c r="C474" s="3" t="s">
        <v>831</v>
      </c>
      <c r="D474" s="3" t="s">
        <v>213</v>
      </c>
      <c r="E474" s="3" t="s">
        <v>203</v>
      </c>
      <c r="F474" s="4">
        <v>3</v>
      </c>
      <c r="G474" s="4">
        <v>0</v>
      </c>
      <c r="H474" s="63"/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f t="shared" si="53"/>
        <v>0</v>
      </c>
      <c r="P474" s="3" t="s">
        <v>676</v>
      </c>
      <c r="Q474" s="5"/>
      <c r="R474" s="13"/>
      <c r="S474" s="52"/>
      <c r="T474" s="6"/>
      <c r="U474" s="6"/>
      <c r="W474" s="5"/>
      <c r="X474" s="6"/>
      <c r="Y474" s="5"/>
      <c r="Z474" s="5"/>
      <c r="AB474" s="6">
        <f t="shared" si="50"/>
        <v>0</v>
      </c>
      <c r="AC474" s="6">
        <f t="shared" si="52"/>
        <v>0</v>
      </c>
      <c r="AD474" s="6">
        <f t="shared" si="51"/>
        <v>0</v>
      </c>
      <c r="AF474" s="5"/>
    </row>
    <row r="475" spans="2:32" ht="16" hidden="1" thickBot="1">
      <c r="B475" s="3"/>
      <c r="C475" s="3" t="s">
        <v>820</v>
      </c>
      <c r="D475" s="3" t="s">
        <v>75</v>
      </c>
      <c r="E475" s="3"/>
      <c r="F475" s="4"/>
      <c r="G475" s="4"/>
      <c r="H475" s="6"/>
      <c r="I475" s="6"/>
      <c r="J475" s="6"/>
      <c r="K475" s="6"/>
      <c r="L475" s="6"/>
      <c r="M475" s="6"/>
      <c r="N475" s="6"/>
      <c r="O475" s="6">
        <f t="shared" si="53"/>
        <v>0</v>
      </c>
      <c r="P475" s="3" t="s">
        <v>677</v>
      </c>
      <c r="Q475" s="5"/>
      <c r="R475" s="13"/>
      <c r="S475" s="52"/>
      <c r="T475" s="6"/>
      <c r="U475" s="6"/>
      <c r="W475" s="5"/>
      <c r="X475" s="6"/>
      <c r="Y475" s="5"/>
      <c r="Z475" s="5"/>
      <c r="AB475" s="6">
        <f t="shared" si="50"/>
        <v>0</v>
      </c>
      <c r="AC475" s="6">
        <f t="shared" si="52"/>
        <v>0</v>
      </c>
      <c r="AD475" s="6">
        <f t="shared" si="51"/>
        <v>0</v>
      </c>
      <c r="AF475" s="5"/>
    </row>
    <row r="476" spans="2:32" ht="16" hidden="1" thickBot="1">
      <c r="B476" s="3"/>
      <c r="C476" s="3" t="s">
        <v>820</v>
      </c>
      <c r="D476" s="3" t="s">
        <v>75</v>
      </c>
      <c r="E476" s="3"/>
      <c r="F476" s="4"/>
      <c r="G476" s="4"/>
      <c r="H476" s="6"/>
      <c r="I476" s="6"/>
      <c r="J476" s="6"/>
      <c r="K476" s="6"/>
      <c r="L476" s="6"/>
      <c r="M476" s="6"/>
      <c r="N476" s="6"/>
      <c r="O476" s="6">
        <f t="shared" si="53"/>
        <v>0</v>
      </c>
      <c r="P476" s="3" t="s">
        <v>531</v>
      </c>
      <c r="Q476" s="5"/>
      <c r="R476" s="13"/>
      <c r="S476" s="52"/>
      <c r="T476" s="6"/>
      <c r="U476" s="6"/>
      <c r="W476" s="5"/>
      <c r="X476" s="6"/>
      <c r="Y476" s="5"/>
      <c r="Z476" s="5"/>
      <c r="AB476" s="6">
        <f t="shared" si="50"/>
        <v>0</v>
      </c>
      <c r="AC476" s="6">
        <f t="shared" si="52"/>
        <v>0</v>
      </c>
      <c r="AD476" s="6">
        <f t="shared" si="51"/>
        <v>0</v>
      </c>
      <c r="AF476" s="5"/>
    </row>
    <row r="477" spans="2:32" ht="16" hidden="1" thickBot="1">
      <c r="B477" s="3"/>
      <c r="C477" s="3" t="s">
        <v>820</v>
      </c>
      <c r="D477" s="3" t="s">
        <v>75</v>
      </c>
      <c r="E477" s="3"/>
      <c r="F477" s="4"/>
      <c r="G477" s="4"/>
      <c r="H477" s="6"/>
      <c r="I477" s="6"/>
      <c r="J477" s="6"/>
      <c r="K477" s="6"/>
      <c r="L477" s="6"/>
      <c r="M477" s="6"/>
      <c r="N477" s="6"/>
      <c r="O477" s="6">
        <f t="shared" si="53"/>
        <v>0</v>
      </c>
      <c r="P477" s="3" t="s">
        <v>485</v>
      </c>
      <c r="Q477" s="5"/>
      <c r="R477" s="13"/>
      <c r="S477" s="52"/>
      <c r="T477" s="6"/>
      <c r="U477" s="6"/>
      <c r="W477" s="5"/>
      <c r="X477" s="6"/>
      <c r="Y477" s="5"/>
      <c r="Z477" s="5"/>
      <c r="AB477" s="6">
        <f t="shared" si="50"/>
        <v>0</v>
      </c>
      <c r="AC477" s="6">
        <f t="shared" si="52"/>
        <v>0</v>
      </c>
      <c r="AD477" s="6">
        <f t="shared" si="51"/>
        <v>0</v>
      </c>
      <c r="AF477" s="5"/>
    </row>
    <row r="478" spans="2:32" ht="16" hidden="1" thickBot="1">
      <c r="B478" s="3"/>
      <c r="C478" s="3" t="s">
        <v>820</v>
      </c>
      <c r="D478" s="3" t="s">
        <v>75</v>
      </c>
      <c r="E478" s="3"/>
      <c r="F478" s="4"/>
      <c r="G478" s="4"/>
      <c r="H478" s="6"/>
      <c r="I478" s="6"/>
      <c r="J478" s="6"/>
      <c r="K478" s="6"/>
      <c r="L478" s="6"/>
      <c r="M478" s="6"/>
      <c r="N478" s="6"/>
      <c r="O478" s="6">
        <f t="shared" si="53"/>
        <v>0</v>
      </c>
      <c r="P478" s="3" t="s">
        <v>509</v>
      </c>
      <c r="Q478" s="5"/>
      <c r="R478" s="13"/>
      <c r="S478" s="52"/>
      <c r="T478" s="6"/>
      <c r="U478" s="6"/>
      <c r="W478" s="5"/>
      <c r="X478" s="6"/>
      <c r="Y478" s="5"/>
      <c r="Z478" s="5"/>
      <c r="AB478" s="6">
        <f t="shared" si="50"/>
        <v>0</v>
      </c>
      <c r="AC478" s="6">
        <f t="shared" si="52"/>
        <v>0</v>
      </c>
      <c r="AD478" s="6">
        <f t="shared" si="51"/>
        <v>0</v>
      </c>
      <c r="AF478" s="5"/>
    </row>
    <row r="479" spans="2:32" ht="16" hidden="1" thickBot="1">
      <c r="B479" s="3"/>
      <c r="C479" s="3" t="s">
        <v>820</v>
      </c>
      <c r="D479" s="3" t="s">
        <v>75</v>
      </c>
      <c r="E479" s="3"/>
      <c r="F479" s="4"/>
      <c r="G479" s="4"/>
      <c r="H479" s="6"/>
      <c r="I479" s="6"/>
      <c r="J479" s="6"/>
      <c r="K479" s="6"/>
      <c r="L479" s="6"/>
      <c r="M479" s="6"/>
      <c r="N479" s="6"/>
      <c r="O479" s="6">
        <f t="shared" si="53"/>
        <v>0</v>
      </c>
      <c r="P479" s="3" t="s">
        <v>597</v>
      </c>
      <c r="Q479" s="5"/>
      <c r="R479" s="13"/>
      <c r="S479" s="52"/>
      <c r="T479" s="6"/>
      <c r="U479" s="6"/>
      <c r="W479" s="5"/>
      <c r="X479" s="6"/>
      <c r="Y479" s="5"/>
      <c r="Z479" s="5"/>
      <c r="AB479" s="6">
        <f t="shared" si="50"/>
        <v>0</v>
      </c>
      <c r="AC479" s="6">
        <f t="shared" si="52"/>
        <v>0</v>
      </c>
      <c r="AD479" s="6">
        <f t="shared" si="51"/>
        <v>0</v>
      </c>
      <c r="AF479" s="5"/>
    </row>
    <row r="480" spans="2:32" ht="16" hidden="1" thickBot="1">
      <c r="B480" s="3"/>
      <c r="C480" s="3" t="s">
        <v>820</v>
      </c>
      <c r="D480" s="3" t="s">
        <v>75</v>
      </c>
      <c r="E480" s="3"/>
      <c r="F480" s="4"/>
      <c r="G480" s="4"/>
      <c r="H480" s="6"/>
      <c r="I480" s="6"/>
      <c r="J480" s="6"/>
      <c r="K480" s="6"/>
      <c r="L480" s="6"/>
      <c r="M480" s="6"/>
      <c r="N480" s="6"/>
      <c r="O480" s="6">
        <f t="shared" si="53"/>
        <v>0</v>
      </c>
      <c r="P480" s="3" t="s">
        <v>15</v>
      </c>
      <c r="Q480" s="5"/>
      <c r="R480" s="13"/>
      <c r="S480" s="52"/>
      <c r="T480" s="6"/>
      <c r="U480" s="6"/>
      <c r="W480" s="5"/>
      <c r="X480" s="6"/>
      <c r="Y480" s="5"/>
      <c r="Z480" s="5"/>
      <c r="AB480" s="6">
        <f t="shared" si="50"/>
        <v>0</v>
      </c>
      <c r="AC480" s="6">
        <f t="shared" si="52"/>
        <v>0</v>
      </c>
      <c r="AD480" s="6">
        <f t="shared" si="51"/>
        <v>0</v>
      </c>
      <c r="AF480" s="5"/>
    </row>
    <row r="481" spans="2:32" ht="16" hidden="1" thickBot="1">
      <c r="B481" s="3"/>
      <c r="C481" s="3" t="s">
        <v>820</v>
      </c>
      <c r="D481" s="3" t="s">
        <v>75</v>
      </c>
      <c r="E481" s="3"/>
      <c r="F481" s="4"/>
      <c r="G481" s="4"/>
      <c r="H481" s="6"/>
      <c r="I481" s="6"/>
      <c r="J481" s="6"/>
      <c r="K481" s="6"/>
      <c r="L481" s="6"/>
      <c r="M481" s="6"/>
      <c r="N481" s="6"/>
      <c r="O481" s="6">
        <f t="shared" si="53"/>
        <v>0</v>
      </c>
      <c r="P481" s="3" t="s">
        <v>101</v>
      </c>
      <c r="Q481" s="5"/>
      <c r="R481" s="13"/>
      <c r="S481" s="52"/>
      <c r="T481" s="6"/>
      <c r="U481" s="6"/>
      <c r="W481" s="5"/>
      <c r="X481" s="6"/>
      <c r="Y481" s="5"/>
      <c r="Z481" s="5"/>
      <c r="AB481" s="6">
        <f t="shared" si="50"/>
        <v>0</v>
      </c>
      <c r="AC481" s="6">
        <f t="shared" si="52"/>
        <v>0</v>
      </c>
      <c r="AD481" s="6">
        <f t="shared" si="51"/>
        <v>0</v>
      </c>
      <c r="AF481" s="5"/>
    </row>
    <row r="482" spans="2:32" ht="16" hidden="1" thickBot="1">
      <c r="B482" s="3"/>
      <c r="C482" s="3" t="s">
        <v>826</v>
      </c>
      <c r="D482" s="3" t="s">
        <v>212</v>
      </c>
      <c r="E482" s="3" t="s">
        <v>140</v>
      </c>
      <c r="F482" s="4"/>
      <c r="G482" s="4"/>
      <c r="H482" s="6"/>
      <c r="I482" s="6"/>
      <c r="J482" s="6"/>
      <c r="K482" s="6"/>
      <c r="L482" s="6"/>
      <c r="M482" s="6"/>
      <c r="N482" s="6"/>
      <c r="O482" s="6">
        <f t="shared" si="53"/>
        <v>0</v>
      </c>
      <c r="P482" s="3" t="s">
        <v>672</v>
      </c>
      <c r="Q482" s="5"/>
      <c r="R482" s="13"/>
      <c r="S482" s="52"/>
      <c r="T482" s="6"/>
      <c r="U482" s="6"/>
      <c r="W482" s="5"/>
      <c r="X482" s="6"/>
      <c r="Y482" s="5"/>
      <c r="Z482" s="5"/>
      <c r="AB482" s="6">
        <f t="shared" si="50"/>
        <v>0</v>
      </c>
      <c r="AC482" s="6">
        <f t="shared" si="52"/>
        <v>0</v>
      </c>
      <c r="AD482" s="6">
        <f t="shared" si="51"/>
        <v>0</v>
      </c>
      <c r="AF482" s="5"/>
    </row>
    <row r="483" spans="2:32" ht="16" hidden="1" thickBot="1">
      <c r="B483" s="3"/>
      <c r="C483" s="3" t="s">
        <v>826</v>
      </c>
      <c r="D483" s="3" t="s">
        <v>212</v>
      </c>
      <c r="E483" s="3" t="s">
        <v>140</v>
      </c>
      <c r="F483" s="4"/>
      <c r="G483" s="4"/>
      <c r="H483" s="6"/>
      <c r="I483" s="6"/>
      <c r="J483" s="6"/>
      <c r="K483" s="6"/>
      <c r="L483" s="6"/>
      <c r="M483" s="6"/>
      <c r="N483" s="6"/>
      <c r="O483" s="6">
        <f t="shared" si="53"/>
        <v>0</v>
      </c>
      <c r="P483" s="3" t="s">
        <v>673</v>
      </c>
      <c r="Q483" s="5"/>
      <c r="R483" s="13"/>
      <c r="S483" s="52"/>
      <c r="T483" s="6"/>
      <c r="U483" s="6"/>
      <c r="W483" s="5"/>
      <c r="X483" s="6"/>
      <c r="Y483" s="5"/>
      <c r="Z483" s="5"/>
      <c r="AB483" s="6">
        <f t="shared" si="50"/>
        <v>0</v>
      </c>
      <c r="AC483" s="6">
        <f t="shared" si="52"/>
        <v>0</v>
      </c>
      <c r="AD483" s="6">
        <f t="shared" si="51"/>
        <v>0</v>
      </c>
      <c r="AF483" s="5"/>
    </row>
    <row r="484" spans="2:32" ht="16" hidden="1" thickBot="1">
      <c r="B484" s="3"/>
      <c r="C484" s="3" t="s">
        <v>826</v>
      </c>
      <c r="D484" s="3" t="s">
        <v>212</v>
      </c>
      <c r="E484" s="3" t="s">
        <v>140</v>
      </c>
      <c r="F484" s="4"/>
      <c r="G484" s="4"/>
      <c r="H484" s="6"/>
      <c r="I484" s="6"/>
      <c r="J484" s="6"/>
      <c r="K484" s="6"/>
      <c r="L484" s="6"/>
      <c r="M484" s="6"/>
      <c r="N484" s="6"/>
      <c r="O484" s="6">
        <f t="shared" si="53"/>
        <v>0</v>
      </c>
      <c r="P484" s="3" t="s">
        <v>674</v>
      </c>
      <c r="Q484" s="5"/>
      <c r="R484" s="13"/>
      <c r="S484" s="52"/>
      <c r="T484" s="6"/>
      <c r="U484" s="6"/>
      <c r="W484" s="5"/>
      <c r="X484" s="6"/>
      <c r="Y484" s="5"/>
      <c r="Z484" s="5"/>
      <c r="AB484" s="6">
        <f t="shared" si="50"/>
        <v>0</v>
      </c>
      <c r="AC484" s="6">
        <f t="shared" si="52"/>
        <v>0</v>
      </c>
      <c r="AD484" s="6">
        <f t="shared" si="51"/>
        <v>0</v>
      </c>
      <c r="AF484" s="5"/>
    </row>
    <row r="485" spans="2:32" ht="16" hidden="1" thickBot="1">
      <c r="B485" s="3" t="s">
        <v>220</v>
      </c>
      <c r="C485" s="3" t="s">
        <v>826</v>
      </c>
      <c r="D485" s="3" t="s">
        <v>212</v>
      </c>
      <c r="E485" s="3" t="s">
        <v>140</v>
      </c>
      <c r="F485" s="4">
        <v>16</v>
      </c>
      <c r="G485" s="4">
        <v>0</v>
      </c>
      <c r="H485" s="6">
        <f>130688.4+14971.22</f>
        <v>145659.62</v>
      </c>
      <c r="I485" s="6">
        <v>0</v>
      </c>
      <c r="J485" s="6">
        <v>0</v>
      </c>
      <c r="K485" s="6">
        <v>0</v>
      </c>
      <c r="L485" s="6"/>
      <c r="M485" s="6">
        <v>0</v>
      </c>
      <c r="N485" s="3">
        <v>0</v>
      </c>
      <c r="O485" s="6">
        <f t="shared" si="53"/>
        <v>145659.62</v>
      </c>
      <c r="P485" s="12" t="s">
        <v>675</v>
      </c>
      <c r="Q485" s="12"/>
      <c r="R485" s="13"/>
      <c r="S485" s="52"/>
      <c r="T485" s="6"/>
      <c r="U485" s="6"/>
      <c r="W485" s="5" t="s">
        <v>433</v>
      </c>
      <c r="X485" s="6"/>
      <c r="Y485" s="12"/>
      <c r="Z485" s="12" t="s">
        <v>433</v>
      </c>
      <c r="AB485" s="6">
        <f t="shared" si="50"/>
        <v>0</v>
      </c>
      <c r="AC485" s="6">
        <f t="shared" si="52"/>
        <v>0</v>
      </c>
      <c r="AD485" s="6">
        <f t="shared" si="51"/>
        <v>0</v>
      </c>
      <c r="AF485" s="5"/>
    </row>
    <row r="486" spans="2:32" ht="16" hidden="1" thickBot="1">
      <c r="B486" s="3" t="s">
        <v>220</v>
      </c>
      <c r="C486" s="3" t="s">
        <v>770</v>
      </c>
      <c r="D486" s="3" t="s">
        <v>75</v>
      </c>
      <c r="E486" s="3" t="s">
        <v>201</v>
      </c>
      <c r="F486" s="4">
        <v>2</v>
      </c>
      <c r="G486" s="4">
        <v>0</v>
      </c>
      <c r="H486" s="6">
        <v>11953.55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f t="shared" si="53"/>
        <v>11953.55</v>
      </c>
      <c r="P486" s="3" t="s">
        <v>676</v>
      </c>
      <c r="Q486" s="5"/>
      <c r="R486" s="13"/>
      <c r="S486" s="42"/>
      <c r="T486" s="6"/>
      <c r="U486" s="6"/>
      <c r="W486" s="5"/>
      <c r="X486" s="6"/>
      <c r="Y486" s="5"/>
      <c r="Z486" s="5"/>
      <c r="AB486" s="6">
        <f t="shared" si="50"/>
        <v>0</v>
      </c>
      <c r="AC486" s="6">
        <f t="shared" si="52"/>
        <v>0</v>
      </c>
      <c r="AD486" s="6">
        <f t="shared" si="51"/>
        <v>0</v>
      </c>
      <c r="AF486" s="5"/>
    </row>
    <row r="487" spans="2:32" ht="16" hidden="1" thickBot="1">
      <c r="B487" s="3"/>
      <c r="C487" s="3" t="s">
        <v>826</v>
      </c>
      <c r="D487" s="3" t="s">
        <v>212</v>
      </c>
      <c r="E487" s="3"/>
      <c r="F487" s="4"/>
      <c r="G487" s="4"/>
      <c r="H487" s="6"/>
      <c r="I487" s="6"/>
      <c r="J487" s="6"/>
      <c r="K487" s="6"/>
      <c r="L487" s="6"/>
      <c r="M487" s="6"/>
      <c r="N487" s="6"/>
      <c r="O487" s="6">
        <f t="shared" si="53"/>
        <v>0</v>
      </c>
      <c r="P487" s="3" t="s">
        <v>677</v>
      </c>
      <c r="Q487" s="5"/>
      <c r="R487" s="13"/>
      <c r="S487" s="52"/>
      <c r="T487" s="6"/>
      <c r="U487" s="6"/>
      <c r="W487" s="5"/>
      <c r="X487" s="6"/>
      <c r="Y487" s="5"/>
      <c r="Z487" s="5"/>
      <c r="AB487" s="6">
        <f t="shared" si="50"/>
        <v>0</v>
      </c>
      <c r="AC487" s="6">
        <f t="shared" si="52"/>
        <v>0</v>
      </c>
      <c r="AD487" s="6">
        <f t="shared" si="51"/>
        <v>0</v>
      </c>
      <c r="AF487" s="5"/>
    </row>
    <row r="488" spans="2:32" ht="16" hidden="1" thickBot="1">
      <c r="B488" s="3"/>
      <c r="C488" s="3" t="s">
        <v>826</v>
      </c>
      <c r="D488" s="3" t="s">
        <v>212</v>
      </c>
      <c r="E488" s="3"/>
      <c r="F488" s="4"/>
      <c r="G488" s="4"/>
      <c r="H488" s="6"/>
      <c r="I488" s="6"/>
      <c r="J488" s="6"/>
      <c r="K488" s="6"/>
      <c r="L488" s="6"/>
      <c r="M488" s="6"/>
      <c r="N488" s="6"/>
      <c r="O488" s="6">
        <f t="shared" si="53"/>
        <v>0</v>
      </c>
      <c r="P488" s="3" t="s">
        <v>531</v>
      </c>
      <c r="Q488" s="5"/>
      <c r="R488" s="13"/>
      <c r="S488" s="52"/>
      <c r="T488" s="6"/>
      <c r="U488" s="6"/>
      <c r="W488" s="5"/>
      <c r="X488" s="6"/>
      <c r="Y488" s="5"/>
      <c r="Z488" s="5"/>
      <c r="AB488" s="6">
        <f t="shared" si="50"/>
        <v>0</v>
      </c>
      <c r="AC488" s="6">
        <f t="shared" si="52"/>
        <v>0</v>
      </c>
      <c r="AD488" s="6">
        <f t="shared" si="51"/>
        <v>0</v>
      </c>
      <c r="AF488" s="5"/>
    </row>
    <row r="489" spans="2:32" ht="16" hidden="1" thickBot="1">
      <c r="B489" s="3"/>
      <c r="C489" s="3" t="s">
        <v>826</v>
      </c>
      <c r="D489" s="3" t="s">
        <v>212</v>
      </c>
      <c r="E489" s="3"/>
      <c r="F489" s="4"/>
      <c r="G489" s="4"/>
      <c r="H489" s="6"/>
      <c r="I489" s="6"/>
      <c r="J489" s="6"/>
      <c r="K489" s="6"/>
      <c r="L489" s="6"/>
      <c r="M489" s="6"/>
      <c r="N489" s="6"/>
      <c r="O489" s="6">
        <f t="shared" si="53"/>
        <v>0</v>
      </c>
      <c r="P489" s="3" t="s">
        <v>485</v>
      </c>
      <c r="Q489" s="5"/>
      <c r="R489" s="13"/>
      <c r="S489" s="52"/>
      <c r="T489" s="6"/>
      <c r="U489" s="6"/>
      <c r="W489" s="5"/>
      <c r="X489" s="6"/>
      <c r="Y489" s="5"/>
      <c r="Z489" s="5"/>
      <c r="AB489" s="6">
        <f t="shared" si="50"/>
        <v>0</v>
      </c>
      <c r="AC489" s="6">
        <f t="shared" si="52"/>
        <v>0</v>
      </c>
      <c r="AD489" s="6">
        <f t="shared" si="51"/>
        <v>0</v>
      </c>
      <c r="AF489" s="5"/>
    </row>
    <row r="490" spans="2:32" ht="16" hidden="1" thickBot="1">
      <c r="B490" s="3"/>
      <c r="C490" s="3" t="s">
        <v>826</v>
      </c>
      <c r="D490" s="3" t="s">
        <v>212</v>
      </c>
      <c r="E490" s="3"/>
      <c r="F490" s="4"/>
      <c r="G490" s="4"/>
      <c r="H490" s="6"/>
      <c r="I490" s="6"/>
      <c r="J490" s="6"/>
      <c r="K490" s="6"/>
      <c r="L490" s="6"/>
      <c r="M490" s="6"/>
      <c r="N490" s="6"/>
      <c r="O490" s="6">
        <f t="shared" si="53"/>
        <v>0</v>
      </c>
      <c r="P490" s="3" t="s">
        <v>509</v>
      </c>
      <c r="Q490" s="5"/>
      <c r="R490" s="13"/>
      <c r="S490" s="52"/>
      <c r="T490" s="6"/>
      <c r="U490" s="6"/>
      <c r="W490" s="5"/>
      <c r="X490" s="6"/>
      <c r="Y490" s="5"/>
      <c r="Z490" s="5"/>
      <c r="AB490" s="6">
        <f t="shared" si="50"/>
        <v>0</v>
      </c>
      <c r="AC490" s="6">
        <f t="shared" si="52"/>
        <v>0</v>
      </c>
      <c r="AD490" s="6">
        <f t="shared" si="51"/>
        <v>0</v>
      </c>
      <c r="AF490" s="5"/>
    </row>
    <row r="491" spans="2:32" ht="16" hidden="1" thickBot="1">
      <c r="B491" s="3"/>
      <c r="C491" s="3" t="s">
        <v>826</v>
      </c>
      <c r="D491" s="3" t="s">
        <v>212</v>
      </c>
      <c r="E491" s="3"/>
      <c r="F491" s="4"/>
      <c r="G491" s="4"/>
      <c r="H491" s="6"/>
      <c r="I491" s="6"/>
      <c r="J491" s="6"/>
      <c r="K491" s="6"/>
      <c r="L491" s="6"/>
      <c r="M491" s="6"/>
      <c r="N491" s="6"/>
      <c r="O491" s="6">
        <f t="shared" si="53"/>
        <v>0</v>
      </c>
      <c r="P491" s="3" t="s">
        <v>597</v>
      </c>
      <c r="Q491" s="5"/>
      <c r="R491" s="13"/>
      <c r="S491" s="52"/>
      <c r="T491" s="6"/>
      <c r="U491" s="6"/>
      <c r="W491" s="5"/>
      <c r="X491" s="6"/>
      <c r="Y491" s="5"/>
      <c r="Z491" s="5"/>
      <c r="AB491" s="6">
        <f t="shared" si="50"/>
        <v>0</v>
      </c>
      <c r="AC491" s="6">
        <f t="shared" si="52"/>
        <v>0</v>
      </c>
      <c r="AD491" s="6">
        <f t="shared" si="51"/>
        <v>0</v>
      </c>
      <c r="AF491" s="5"/>
    </row>
    <row r="492" spans="2:32" ht="16" hidden="1" thickBot="1">
      <c r="B492" s="3"/>
      <c r="C492" s="3" t="s">
        <v>826</v>
      </c>
      <c r="D492" s="3" t="s">
        <v>212</v>
      </c>
      <c r="E492" s="3"/>
      <c r="F492" s="4"/>
      <c r="G492" s="4"/>
      <c r="H492" s="6"/>
      <c r="I492" s="6"/>
      <c r="J492" s="6"/>
      <c r="K492" s="6"/>
      <c r="L492" s="6"/>
      <c r="M492" s="6"/>
      <c r="N492" s="6"/>
      <c r="O492" s="6">
        <f t="shared" si="53"/>
        <v>0</v>
      </c>
      <c r="P492" s="3" t="s">
        <v>15</v>
      </c>
      <c r="Q492" s="5"/>
      <c r="R492" s="13"/>
      <c r="S492" s="52"/>
      <c r="T492" s="6"/>
      <c r="U492" s="6"/>
      <c r="W492" s="5"/>
      <c r="X492" s="6"/>
      <c r="Y492" s="5"/>
      <c r="Z492" s="5"/>
      <c r="AB492" s="6">
        <f t="shared" si="50"/>
        <v>0</v>
      </c>
      <c r="AC492" s="6">
        <f t="shared" si="52"/>
        <v>0</v>
      </c>
      <c r="AD492" s="6">
        <f t="shared" si="51"/>
        <v>0</v>
      </c>
      <c r="AF492" s="5"/>
    </row>
    <row r="493" spans="2:32" ht="16" hidden="1" thickBot="1">
      <c r="B493" s="3"/>
      <c r="C493" s="3" t="s">
        <v>826</v>
      </c>
      <c r="D493" s="3" t="s">
        <v>212</v>
      </c>
      <c r="E493" s="3"/>
      <c r="F493" s="4"/>
      <c r="G493" s="4"/>
      <c r="H493" s="6"/>
      <c r="I493" s="6"/>
      <c r="J493" s="6"/>
      <c r="K493" s="6"/>
      <c r="L493" s="6"/>
      <c r="M493" s="6"/>
      <c r="N493" s="6"/>
      <c r="O493" s="6">
        <f t="shared" si="53"/>
        <v>0</v>
      </c>
      <c r="P493" s="3" t="s">
        <v>101</v>
      </c>
      <c r="Q493" s="5"/>
      <c r="R493" s="13"/>
      <c r="S493" s="52"/>
      <c r="T493" s="6"/>
      <c r="U493" s="6"/>
      <c r="W493" s="5"/>
      <c r="X493" s="6"/>
      <c r="Y493" s="5"/>
      <c r="Z493" s="5"/>
      <c r="AB493" s="6">
        <f t="shared" si="50"/>
        <v>0</v>
      </c>
      <c r="AC493" s="6">
        <f t="shared" si="52"/>
        <v>0</v>
      </c>
      <c r="AD493" s="6">
        <f t="shared" si="51"/>
        <v>0</v>
      </c>
      <c r="AF493" s="5"/>
    </row>
    <row r="494" spans="2:32" ht="16" hidden="1" thickBot="1">
      <c r="B494" s="3"/>
      <c r="C494" s="3" t="s">
        <v>826</v>
      </c>
      <c r="D494" s="3" t="s">
        <v>88</v>
      </c>
      <c r="E494" s="3" t="s">
        <v>140</v>
      </c>
      <c r="F494" s="4"/>
      <c r="G494" s="4"/>
      <c r="H494" s="6"/>
      <c r="I494" s="6"/>
      <c r="J494" s="6"/>
      <c r="K494" s="6"/>
      <c r="L494" s="6"/>
      <c r="M494" s="6"/>
      <c r="N494" s="6"/>
      <c r="O494" s="6">
        <f t="shared" si="53"/>
        <v>0</v>
      </c>
      <c r="P494" s="3" t="s">
        <v>672</v>
      </c>
      <c r="Q494" s="5"/>
      <c r="R494" s="13"/>
      <c r="S494" s="52"/>
      <c r="T494" s="6"/>
      <c r="U494" s="6"/>
      <c r="W494" s="5"/>
      <c r="X494" s="6"/>
      <c r="Y494" s="5"/>
      <c r="Z494" s="5"/>
      <c r="AB494" s="6">
        <f t="shared" si="50"/>
        <v>0</v>
      </c>
      <c r="AC494" s="6">
        <f t="shared" si="52"/>
        <v>0</v>
      </c>
      <c r="AD494" s="6">
        <f t="shared" si="51"/>
        <v>0</v>
      </c>
      <c r="AF494" s="5"/>
    </row>
    <row r="495" spans="2:32" ht="16" hidden="1" thickBot="1">
      <c r="B495" s="3"/>
      <c r="C495" s="3" t="s">
        <v>826</v>
      </c>
      <c r="D495" s="3" t="s">
        <v>88</v>
      </c>
      <c r="E495" s="3" t="s">
        <v>140</v>
      </c>
      <c r="F495" s="4"/>
      <c r="G495" s="4"/>
      <c r="H495" s="6"/>
      <c r="I495" s="6"/>
      <c r="J495" s="6"/>
      <c r="K495" s="6"/>
      <c r="L495" s="6"/>
      <c r="M495" s="6"/>
      <c r="N495" s="6"/>
      <c r="O495" s="6">
        <f t="shared" si="53"/>
        <v>0</v>
      </c>
      <c r="P495" s="3" t="s">
        <v>673</v>
      </c>
      <c r="Q495" s="5"/>
      <c r="R495" s="13"/>
      <c r="S495" s="52"/>
      <c r="T495" s="6"/>
      <c r="U495" s="6"/>
      <c r="W495" s="5"/>
      <c r="X495" s="6"/>
      <c r="Y495" s="5"/>
      <c r="Z495" s="5"/>
      <c r="AB495" s="6">
        <f t="shared" si="50"/>
        <v>0</v>
      </c>
      <c r="AC495" s="6">
        <f t="shared" si="52"/>
        <v>0</v>
      </c>
      <c r="AD495" s="6">
        <f t="shared" si="51"/>
        <v>0</v>
      </c>
      <c r="AF495" s="5"/>
    </row>
    <row r="496" spans="2:32" ht="16" hidden="1" thickBot="1">
      <c r="B496" s="3"/>
      <c r="C496" s="3" t="s">
        <v>826</v>
      </c>
      <c r="D496" s="3" t="s">
        <v>88</v>
      </c>
      <c r="E496" s="3" t="s">
        <v>140</v>
      </c>
      <c r="F496" s="4"/>
      <c r="G496" s="4"/>
      <c r="H496" s="6"/>
      <c r="I496" s="6"/>
      <c r="J496" s="6"/>
      <c r="K496" s="6"/>
      <c r="L496" s="6"/>
      <c r="M496" s="6"/>
      <c r="N496" s="6"/>
      <c r="O496" s="6">
        <f t="shared" si="53"/>
        <v>0</v>
      </c>
      <c r="P496" s="3" t="s">
        <v>674</v>
      </c>
      <c r="Q496" s="5"/>
      <c r="R496" s="13"/>
      <c r="S496" s="52"/>
      <c r="T496" s="6"/>
      <c r="U496" s="6"/>
      <c r="W496" s="5"/>
      <c r="X496" s="6"/>
      <c r="Y496" s="5"/>
      <c r="Z496" s="5"/>
      <c r="AB496" s="6">
        <f t="shared" si="50"/>
        <v>0</v>
      </c>
      <c r="AC496" s="6">
        <f t="shared" si="52"/>
        <v>0</v>
      </c>
      <c r="AD496" s="6">
        <f t="shared" si="51"/>
        <v>0</v>
      </c>
      <c r="AF496" s="5"/>
    </row>
    <row r="497" spans="2:32" ht="16" hidden="1" thickBot="1">
      <c r="B497" s="3" t="s">
        <v>220</v>
      </c>
      <c r="C497" s="3" t="s">
        <v>826</v>
      </c>
      <c r="D497" s="3" t="s">
        <v>88</v>
      </c>
      <c r="E497" s="3" t="s">
        <v>140</v>
      </c>
      <c r="F497" s="4">
        <v>54</v>
      </c>
      <c r="G497" s="4">
        <v>0</v>
      </c>
      <c r="H497" s="6">
        <v>256354.39</v>
      </c>
      <c r="I497" s="6">
        <v>0</v>
      </c>
      <c r="J497" s="6">
        <v>0</v>
      </c>
      <c r="K497" s="6">
        <v>0</v>
      </c>
      <c r="L497" s="6"/>
      <c r="M497" s="6">
        <v>0</v>
      </c>
      <c r="N497" s="6">
        <v>0</v>
      </c>
      <c r="O497" s="6">
        <f t="shared" si="53"/>
        <v>256354.39</v>
      </c>
      <c r="P497" s="3" t="s">
        <v>675</v>
      </c>
      <c r="Q497" s="5"/>
      <c r="R497" s="13"/>
      <c r="S497" s="52"/>
      <c r="T497" s="6"/>
      <c r="U497" s="6"/>
      <c r="W497" s="5" t="s">
        <v>433</v>
      </c>
      <c r="X497" s="6"/>
      <c r="Y497" s="5"/>
      <c r="Z497" s="12" t="s">
        <v>433</v>
      </c>
      <c r="AB497" s="6">
        <f t="shared" si="50"/>
        <v>0</v>
      </c>
      <c r="AC497" s="6">
        <f t="shared" si="52"/>
        <v>0</v>
      </c>
      <c r="AD497" s="6">
        <f t="shared" si="51"/>
        <v>0</v>
      </c>
      <c r="AF497" s="5"/>
    </row>
    <row r="498" spans="2:32" ht="16" hidden="1" thickBot="1">
      <c r="B498" s="3"/>
      <c r="C498" s="3" t="s">
        <v>820</v>
      </c>
      <c r="D498" s="3" t="s">
        <v>208</v>
      </c>
      <c r="E498" s="3" t="s">
        <v>201</v>
      </c>
      <c r="F498" s="4">
        <v>32</v>
      </c>
      <c r="G498" s="4">
        <v>150</v>
      </c>
      <c r="H498" s="6">
        <v>151490.73550362521</v>
      </c>
      <c r="I498" s="6">
        <v>-4255.88</v>
      </c>
      <c r="J498" s="6">
        <v>-4255.88</v>
      </c>
      <c r="K498" s="6">
        <v>-1767.4</v>
      </c>
      <c r="L498" s="6">
        <v>0</v>
      </c>
      <c r="M498" s="6">
        <v>0</v>
      </c>
      <c r="N498" s="6">
        <v>0</v>
      </c>
      <c r="O498" s="6">
        <f t="shared" ref="O498:O520" si="54">SUM(H498,J498,K498,L498,M498,N498)</f>
        <v>145467.45550362521</v>
      </c>
      <c r="P498" s="3" t="s">
        <v>676</v>
      </c>
      <c r="Q498" s="5" t="s">
        <v>1117</v>
      </c>
      <c r="R498" s="13" t="s">
        <v>1118</v>
      </c>
      <c r="S498" s="6"/>
      <c r="T498" s="6"/>
      <c r="U498" s="6"/>
      <c r="W498" s="5"/>
      <c r="X498" s="6"/>
      <c r="Y498" s="5"/>
      <c r="Z498" s="5"/>
      <c r="AB498" s="6">
        <f t="shared" si="50"/>
        <v>0</v>
      </c>
      <c r="AC498" s="6">
        <f t="shared" si="52"/>
        <v>0</v>
      </c>
      <c r="AD498" s="6">
        <f t="shared" si="51"/>
        <v>6023.2799999999988</v>
      </c>
      <c r="AF498" s="5"/>
    </row>
    <row r="499" spans="2:32" ht="16" hidden="1" thickBot="1">
      <c r="B499" s="3"/>
      <c r="C499" s="3" t="s">
        <v>826</v>
      </c>
      <c r="D499" s="3" t="s">
        <v>88</v>
      </c>
      <c r="E499" s="3"/>
      <c r="F499" s="4"/>
      <c r="G499" s="4"/>
      <c r="H499" s="6"/>
      <c r="I499" s="6"/>
      <c r="J499" s="6"/>
      <c r="K499" s="6"/>
      <c r="L499" s="6"/>
      <c r="M499" s="6"/>
      <c r="N499" s="6"/>
      <c r="O499" s="6">
        <f t="shared" si="54"/>
        <v>0</v>
      </c>
      <c r="P499" s="3" t="s">
        <v>677</v>
      </c>
      <c r="Q499" s="5"/>
      <c r="R499" s="13"/>
      <c r="S499" s="52"/>
      <c r="T499" s="6"/>
      <c r="U499" s="6"/>
      <c r="W499" s="5"/>
      <c r="X499" s="6"/>
      <c r="Y499" s="5"/>
      <c r="Z499" s="5"/>
      <c r="AB499" s="6">
        <f t="shared" si="50"/>
        <v>0</v>
      </c>
      <c r="AC499" s="6">
        <f t="shared" si="52"/>
        <v>0</v>
      </c>
      <c r="AD499" s="6">
        <f t="shared" si="51"/>
        <v>0</v>
      </c>
      <c r="AF499" s="5"/>
    </row>
    <row r="500" spans="2:32" ht="16" hidden="1" thickBot="1">
      <c r="B500" s="3"/>
      <c r="C500" s="3" t="s">
        <v>826</v>
      </c>
      <c r="D500" s="3" t="s">
        <v>88</v>
      </c>
      <c r="E500" s="3"/>
      <c r="F500" s="4"/>
      <c r="G500" s="4"/>
      <c r="H500" s="6"/>
      <c r="I500" s="6"/>
      <c r="J500" s="6"/>
      <c r="K500" s="6"/>
      <c r="L500" s="6"/>
      <c r="M500" s="6"/>
      <c r="N500" s="6"/>
      <c r="O500" s="6">
        <f t="shared" si="54"/>
        <v>0</v>
      </c>
      <c r="P500" s="3" t="s">
        <v>531</v>
      </c>
      <c r="Q500" s="5"/>
      <c r="R500" s="13"/>
      <c r="S500" s="52"/>
      <c r="T500" s="6"/>
      <c r="U500" s="6"/>
      <c r="W500" s="5"/>
      <c r="X500" s="6"/>
      <c r="Y500" s="5"/>
      <c r="Z500" s="5"/>
      <c r="AB500" s="6">
        <f t="shared" si="50"/>
        <v>0</v>
      </c>
      <c r="AC500" s="6">
        <f t="shared" si="52"/>
        <v>0</v>
      </c>
      <c r="AD500" s="6">
        <f t="shared" si="51"/>
        <v>0</v>
      </c>
      <c r="AF500" s="5"/>
    </row>
    <row r="501" spans="2:32" ht="16" hidden="1" thickBot="1">
      <c r="B501" s="3"/>
      <c r="C501" s="3" t="s">
        <v>826</v>
      </c>
      <c r="D501" s="3" t="s">
        <v>88</v>
      </c>
      <c r="E501" s="3"/>
      <c r="F501" s="4"/>
      <c r="G501" s="4"/>
      <c r="H501" s="6"/>
      <c r="I501" s="6"/>
      <c r="J501" s="6"/>
      <c r="K501" s="6"/>
      <c r="L501" s="6"/>
      <c r="M501" s="6"/>
      <c r="N501" s="6"/>
      <c r="O501" s="6">
        <f t="shared" si="54"/>
        <v>0</v>
      </c>
      <c r="P501" s="3" t="s">
        <v>485</v>
      </c>
      <c r="Q501" s="5"/>
      <c r="R501" s="13"/>
      <c r="S501" s="52"/>
      <c r="T501" s="6"/>
      <c r="U501" s="6"/>
      <c r="W501" s="5"/>
      <c r="X501" s="6"/>
      <c r="Y501" s="5"/>
      <c r="Z501" s="5"/>
      <c r="AB501" s="6">
        <f t="shared" si="50"/>
        <v>0</v>
      </c>
      <c r="AC501" s="6">
        <f t="shared" si="52"/>
        <v>0</v>
      </c>
      <c r="AD501" s="6">
        <f t="shared" si="51"/>
        <v>0</v>
      </c>
      <c r="AF501" s="5"/>
    </row>
    <row r="502" spans="2:32" ht="16" hidden="1" thickBot="1">
      <c r="B502" s="3"/>
      <c r="C502" s="3" t="s">
        <v>826</v>
      </c>
      <c r="D502" s="3" t="s">
        <v>88</v>
      </c>
      <c r="E502" s="3"/>
      <c r="F502" s="4"/>
      <c r="G502" s="4"/>
      <c r="H502" s="6"/>
      <c r="I502" s="6"/>
      <c r="J502" s="6"/>
      <c r="K502" s="6"/>
      <c r="L502" s="6"/>
      <c r="M502" s="6"/>
      <c r="N502" s="6"/>
      <c r="O502" s="6">
        <f t="shared" si="54"/>
        <v>0</v>
      </c>
      <c r="P502" s="3" t="s">
        <v>509</v>
      </c>
      <c r="Q502" s="5"/>
      <c r="R502" s="13"/>
      <c r="S502" s="52"/>
      <c r="T502" s="6"/>
      <c r="U502" s="6"/>
      <c r="W502" s="5"/>
      <c r="X502" s="6"/>
      <c r="Y502" s="5"/>
      <c r="Z502" s="5"/>
      <c r="AB502" s="6">
        <f t="shared" si="50"/>
        <v>0</v>
      </c>
      <c r="AC502" s="6">
        <f t="shared" si="52"/>
        <v>0</v>
      </c>
      <c r="AD502" s="6">
        <f t="shared" si="51"/>
        <v>0</v>
      </c>
      <c r="AF502" s="5"/>
    </row>
    <row r="503" spans="2:32" ht="16" hidden="1" thickBot="1">
      <c r="B503" s="3"/>
      <c r="C503" s="3" t="s">
        <v>826</v>
      </c>
      <c r="D503" s="3" t="s">
        <v>88</v>
      </c>
      <c r="E503" s="3"/>
      <c r="F503" s="4"/>
      <c r="G503" s="4"/>
      <c r="H503" s="6"/>
      <c r="I503" s="6"/>
      <c r="J503" s="6"/>
      <c r="K503" s="6"/>
      <c r="L503" s="6"/>
      <c r="M503" s="6"/>
      <c r="N503" s="6"/>
      <c r="O503" s="6">
        <f t="shared" si="54"/>
        <v>0</v>
      </c>
      <c r="P503" s="3" t="s">
        <v>597</v>
      </c>
      <c r="Q503" s="5"/>
      <c r="R503" s="13"/>
      <c r="S503" s="52"/>
      <c r="T503" s="6"/>
      <c r="U503" s="6"/>
      <c r="W503" s="5"/>
      <c r="X503" s="6"/>
      <c r="Y503" s="5"/>
      <c r="Z503" s="5"/>
      <c r="AB503" s="6">
        <f t="shared" si="50"/>
        <v>0</v>
      </c>
      <c r="AC503" s="6">
        <f t="shared" si="52"/>
        <v>0</v>
      </c>
      <c r="AD503" s="6">
        <f t="shared" si="51"/>
        <v>0</v>
      </c>
      <c r="AF503" s="5"/>
    </row>
    <row r="504" spans="2:32" ht="16" hidden="1" thickBot="1">
      <c r="B504" s="3"/>
      <c r="C504" s="3" t="s">
        <v>826</v>
      </c>
      <c r="D504" s="3" t="s">
        <v>88</v>
      </c>
      <c r="E504" s="3"/>
      <c r="F504" s="4"/>
      <c r="G504" s="4"/>
      <c r="H504" s="6"/>
      <c r="I504" s="6"/>
      <c r="J504" s="6"/>
      <c r="K504" s="6"/>
      <c r="L504" s="6"/>
      <c r="M504" s="6"/>
      <c r="N504" s="6"/>
      <c r="O504" s="6">
        <f t="shared" si="54"/>
        <v>0</v>
      </c>
      <c r="P504" s="3" t="s">
        <v>15</v>
      </c>
      <c r="Q504" s="5"/>
      <c r="R504" s="13"/>
      <c r="S504" s="52"/>
      <c r="T504" s="6"/>
      <c r="U504" s="6"/>
      <c r="W504" s="5"/>
      <c r="X504" s="6"/>
      <c r="Y504" s="5"/>
      <c r="Z504" s="5"/>
      <c r="AB504" s="6">
        <f t="shared" si="50"/>
        <v>0</v>
      </c>
      <c r="AC504" s="6">
        <f t="shared" si="52"/>
        <v>0</v>
      </c>
      <c r="AD504" s="6">
        <f t="shared" si="51"/>
        <v>0</v>
      </c>
      <c r="AF504" s="5"/>
    </row>
    <row r="505" spans="2:32" ht="16" hidden="1" thickBot="1">
      <c r="B505" s="3"/>
      <c r="C505" s="3" t="s">
        <v>826</v>
      </c>
      <c r="D505" s="3" t="s">
        <v>88</v>
      </c>
      <c r="E505" s="3"/>
      <c r="F505" s="4"/>
      <c r="G505" s="4"/>
      <c r="H505" s="6"/>
      <c r="I505" s="6"/>
      <c r="J505" s="6"/>
      <c r="K505" s="6"/>
      <c r="L505" s="6"/>
      <c r="M505" s="6"/>
      <c r="N505" s="6"/>
      <c r="O505" s="6">
        <f t="shared" si="54"/>
        <v>0</v>
      </c>
      <c r="P505" s="3" t="s">
        <v>101</v>
      </c>
      <c r="Q505" s="5"/>
      <c r="R505" s="13"/>
      <c r="S505" s="52"/>
      <c r="T505" s="6"/>
      <c r="U505" s="6"/>
      <c r="W505" s="5"/>
      <c r="X505" s="6"/>
      <c r="Y505" s="5"/>
      <c r="Z505" s="5"/>
      <c r="AB505" s="6">
        <f t="shared" si="50"/>
        <v>0</v>
      </c>
      <c r="AC505" s="6">
        <f t="shared" si="52"/>
        <v>0</v>
      </c>
      <c r="AD505" s="6">
        <f t="shared" si="51"/>
        <v>0</v>
      </c>
      <c r="AF505" s="5"/>
    </row>
    <row r="506" spans="2:32" ht="16" hidden="1" thickBot="1">
      <c r="B506" s="3"/>
      <c r="C506" s="3" t="s">
        <v>826</v>
      </c>
      <c r="D506" s="3" t="s">
        <v>211</v>
      </c>
      <c r="E506" s="3" t="s">
        <v>140</v>
      </c>
      <c r="F506" s="4"/>
      <c r="G506" s="4"/>
      <c r="H506" s="6"/>
      <c r="I506" s="6"/>
      <c r="J506" s="6"/>
      <c r="K506" s="6"/>
      <c r="L506" s="6"/>
      <c r="M506" s="6"/>
      <c r="N506" s="6"/>
      <c r="O506" s="6">
        <f t="shared" si="54"/>
        <v>0</v>
      </c>
      <c r="P506" s="3" t="s">
        <v>672</v>
      </c>
      <c r="Q506" s="5"/>
      <c r="R506" s="13"/>
      <c r="S506" s="52"/>
      <c r="T506" s="6"/>
      <c r="U506" s="6"/>
      <c r="W506" s="5"/>
      <c r="X506" s="6"/>
      <c r="Y506" s="5"/>
      <c r="Z506" s="5"/>
      <c r="AB506" s="6">
        <f t="shared" si="50"/>
        <v>0</v>
      </c>
      <c r="AC506" s="6">
        <f t="shared" si="52"/>
        <v>0</v>
      </c>
      <c r="AD506" s="6">
        <f t="shared" si="51"/>
        <v>0</v>
      </c>
      <c r="AF506" s="5"/>
    </row>
    <row r="507" spans="2:32" ht="16" hidden="1" thickBot="1">
      <c r="B507" s="3"/>
      <c r="C507" s="3" t="s">
        <v>826</v>
      </c>
      <c r="D507" s="3" t="s">
        <v>211</v>
      </c>
      <c r="E507" s="3" t="s">
        <v>140</v>
      </c>
      <c r="F507" s="4"/>
      <c r="G507" s="4"/>
      <c r="H507" s="6"/>
      <c r="I507" s="6"/>
      <c r="J507" s="6"/>
      <c r="K507" s="6"/>
      <c r="L507" s="6"/>
      <c r="M507" s="6"/>
      <c r="N507" s="6"/>
      <c r="O507" s="6">
        <f t="shared" si="54"/>
        <v>0</v>
      </c>
      <c r="P507" s="3" t="s">
        <v>673</v>
      </c>
      <c r="Q507" s="5"/>
      <c r="R507" s="13"/>
      <c r="S507" s="52"/>
      <c r="T507" s="6"/>
      <c r="U507" s="6"/>
      <c r="W507" s="5"/>
      <c r="X507" s="6"/>
      <c r="Y507" s="5"/>
      <c r="Z507" s="5"/>
      <c r="AB507" s="6">
        <f t="shared" si="50"/>
        <v>0</v>
      </c>
      <c r="AC507" s="6">
        <f t="shared" si="52"/>
        <v>0</v>
      </c>
      <c r="AD507" s="6">
        <f t="shared" si="51"/>
        <v>0</v>
      </c>
      <c r="AF507" s="5"/>
    </row>
    <row r="508" spans="2:32" ht="16" hidden="1" thickBot="1">
      <c r="B508" s="3"/>
      <c r="C508" s="3" t="s">
        <v>826</v>
      </c>
      <c r="D508" s="3" t="s">
        <v>211</v>
      </c>
      <c r="E508" s="3" t="s">
        <v>140</v>
      </c>
      <c r="F508" s="4"/>
      <c r="G508" s="4"/>
      <c r="H508" s="6"/>
      <c r="I508" s="6"/>
      <c r="J508" s="6"/>
      <c r="K508" s="6"/>
      <c r="L508" s="6"/>
      <c r="M508" s="6"/>
      <c r="N508" s="6"/>
      <c r="O508" s="6">
        <f t="shared" si="54"/>
        <v>0</v>
      </c>
      <c r="P508" s="3" t="s">
        <v>674</v>
      </c>
      <c r="Q508" s="5"/>
      <c r="R508" s="13"/>
      <c r="S508" s="52"/>
      <c r="T508" s="6"/>
      <c r="U508" s="6"/>
      <c r="W508" s="5"/>
      <c r="X508" s="6"/>
      <c r="Y508" s="5"/>
      <c r="Z508" s="5"/>
      <c r="AB508" s="6">
        <f t="shared" si="50"/>
        <v>0</v>
      </c>
      <c r="AC508" s="6">
        <f t="shared" si="52"/>
        <v>0</v>
      </c>
      <c r="AD508" s="6">
        <f t="shared" si="51"/>
        <v>0</v>
      </c>
      <c r="AF508" s="5"/>
    </row>
    <row r="509" spans="2:32" ht="16" hidden="1" thickBot="1">
      <c r="B509" s="3" t="s">
        <v>220</v>
      </c>
      <c r="C509" s="3" t="s">
        <v>826</v>
      </c>
      <c r="D509" s="3" t="s">
        <v>211</v>
      </c>
      <c r="E509" s="3" t="s">
        <v>140</v>
      </c>
      <c r="F509" s="4">
        <v>16</v>
      </c>
      <c r="G509" s="4">
        <v>0</v>
      </c>
      <c r="H509" s="6">
        <v>129760.31</v>
      </c>
      <c r="I509" s="6">
        <v>0</v>
      </c>
      <c r="J509" s="6">
        <v>0</v>
      </c>
      <c r="K509" s="6">
        <v>0</v>
      </c>
      <c r="L509" s="6"/>
      <c r="M509" s="6">
        <v>0</v>
      </c>
      <c r="N509" s="6">
        <v>0</v>
      </c>
      <c r="O509" s="6">
        <f t="shared" si="54"/>
        <v>129760.31</v>
      </c>
      <c r="P509" s="3" t="s">
        <v>675</v>
      </c>
      <c r="Q509" s="5"/>
      <c r="R509" s="13"/>
      <c r="S509" s="52"/>
      <c r="T509" s="6"/>
      <c r="U509" s="6"/>
      <c r="W509" s="5" t="s">
        <v>433</v>
      </c>
      <c r="X509" s="6"/>
      <c r="Y509" s="5"/>
      <c r="Z509" s="12" t="s">
        <v>433</v>
      </c>
      <c r="AB509" s="6">
        <f t="shared" si="50"/>
        <v>0</v>
      </c>
      <c r="AC509" s="6">
        <f t="shared" si="52"/>
        <v>0</v>
      </c>
      <c r="AD509" s="6">
        <f t="shared" si="51"/>
        <v>0</v>
      </c>
      <c r="AF509" s="5"/>
    </row>
    <row r="510" spans="2:32" ht="16" hidden="1" thickBot="1">
      <c r="B510" s="3"/>
      <c r="C510" s="3" t="s">
        <v>820</v>
      </c>
      <c r="D510" s="3" t="s">
        <v>210</v>
      </c>
      <c r="E510" s="3" t="s">
        <v>201</v>
      </c>
      <c r="F510" s="4">
        <v>50</v>
      </c>
      <c r="G510" s="4">
        <v>93</v>
      </c>
      <c r="H510" s="6">
        <v>361380.94559200003</v>
      </c>
      <c r="I510" s="6">
        <v>-3165.23</v>
      </c>
      <c r="J510" s="6">
        <v>-3165.75</v>
      </c>
      <c r="K510" s="6">
        <v>-1806.9</v>
      </c>
      <c r="L510" s="6">
        <v>0</v>
      </c>
      <c r="M510" s="6">
        <v>0</v>
      </c>
      <c r="N510" s="6">
        <v>0</v>
      </c>
      <c r="O510" s="6">
        <f t="shared" si="54"/>
        <v>356408.29559200001</v>
      </c>
      <c r="P510" s="3" t="s">
        <v>676</v>
      </c>
      <c r="Q510" s="5" t="s">
        <v>1117</v>
      </c>
      <c r="R510" s="13" t="s">
        <v>1118</v>
      </c>
      <c r="S510" s="6"/>
      <c r="T510" s="6">
        <v>13776.04434</v>
      </c>
      <c r="U510" s="6">
        <v>14200.1</v>
      </c>
      <c r="W510" s="5"/>
      <c r="X510" s="6"/>
      <c r="Y510" s="5"/>
      <c r="Z510" s="5"/>
      <c r="AB510" s="6">
        <f t="shared" si="50"/>
        <v>0.51999999999998181</v>
      </c>
      <c r="AC510" s="6">
        <f t="shared" si="52"/>
        <v>424.05565999999999</v>
      </c>
      <c r="AD510" s="6">
        <f t="shared" si="51"/>
        <v>4972.6500000000233</v>
      </c>
      <c r="AF510" s="5" t="s">
        <v>1124</v>
      </c>
    </row>
    <row r="511" spans="2:32" ht="16" hidden="1" thickBot="1">
      <c r="B511" s="3"/>
      <c r="C511" s="3" t="s">
        <v>826</v>
      </c>
      <c r="D511" s="3" t="s">
        <v>211</v>
      </c>
      <c r="E511" s="3"/>
      <c r="F511" s="4"/>
      <c r="G511" s="4"/>
      <c r="H511" s="6"/>
      <c r="I511" s="6"/>
      <c r="J511" s="6"/>
      <c r="K511" s="6"/>
      <c r="L511" s="6"/>
      <c r="M511" s="6"/>
      <c r="N511" s="6"/>
      <c r="O511" s="6">
        <f t="shared" si="54"/>
        <v>0</v>
      </c>
      <c r="P511" s="3" t="s">
        <v>677</v>
      </c>
      <c r="Q511" s="5"/>
      <c r="R511" s="13"/>
      <c r="S511" s="52"/>
      <c r="T511" s="6"/>
      <c r="U511" s="6"/>
      <c r="W511" s="5"/>
      <c r="X511" s="6"/>
      <c r="Y511" s="5"/>
      <c r="Z511" s="5"/>
      <c r="AB511" s="6">
        <f t="shared" si="50"/>
        <v>0</v>
      </c>
      <c r="AC511" s="6">
        <f t="shared" si="52"/>
        <v>0</v>
      </c>
      <c r="AD511" s="6">
        <f t="shared" si="51"/>
        <v>0</v>
      </c>
      <c r="AF511" s="5"/>
    </row>
    <row r="512" spans="2:32" ht="16" hidden="1" thickBot="1">
      <c r="B512" s="3"/>
      <c r="C512" s="3" t="s">
        <v>826</v>
      </c>
      <c r="D512" s="3" t="s">
        <v>211</v>
      </c>
      <c r="E512" s="3"/>
      <c r="F512" s="4"/>
      <c r="G512" s="4"/>
      <c r="H512" s="6"/>
      <c r="I512" s="6"/>
      <c r="J512" s="6"/>
      <c r="K512" s="6"/>
      <c r="L512" s="6"/>
      <c r="M512" s="6"/>
      <c r="N512" s="6"/>
      <c r="O512" s="6">
        <f t="shared" si="54"/>
        <v>0</v>
      </c>
      <c r="P512" s="3" t="s">
        <v>531</v>
      </c>
      <c r="Q512" s="5"/>
      <c r="R512" s="13"/>
      <c r="S512" s="52"/>
      <c r="T512" s="6"/>
      <c r="U512" s="6"/>
      <c r="W512" s="5"/>
      <c r="X512" s="6"/>
      <c r="Y512" s="5"/>
      <c r="Z512" s="5"/>
      <c r="AB512" s="6">
        <f t="shared" si="50"/>
        <v>0</v>
      </c>
      <c r="AC512" s="6">
        <f t="shared" si="52"/>
        <v>0</v>
      </c>
      <c r="AD512" s="6">
        <f t="shared" si="51"/>
        <v>0</v>
      </c>
      <c r="AF512" s="5"/>
    </row>
    <row r="513" spans="2:32" ht="16" hidden="1" thickBot="1">
      <c r="B513" s="3"/>
      <c r="C513" s="3" t="s">
        <v>826</v>
      </c>
      <c r="D513" s="3" t="s">
        <v>211</v>
      </c>
      <c r="E513" s="3"/>
      <c r="F513" s="4"/>
      <c r="G513" s="4"/>
      <c r="H513" s="6"/>
      <c r="I513" s="6"/>
      <c r="J513" s="6"/>
      <c r="K513" s="6"/>
      <c r="L513" s="6"/>
      <c r="M513" s="6"/>
      <c r="N513" s="6"/>
      <c r="O513" s="6">
        <f t="shared" si="54"/>
        <v>0</v>
      </c>
      <c r="P513" s="3" t="s">
        <v>485</v>
      </c>
      <c r="Q513" s="5"/>
      <c r="R513" s="13"/>
      <c r="S513" s="52"/>
      <c r="T513" s="6"/>
      <c r="U513" s="6"/>
      <c r="W513" s="5"/>
      <c r="X513" s="6"/>
      <c r="Y513" s="5"/>
      <c r="Z513" s="5"/>
      <c r="AB513" s="6">
        <f t="shared" si="50"/>
        <v>0</v>
      </c>
      <c r="AC513" s="6">
        <f t="shared" si="52"/>
        <v>0</v>
      </c>
      <c r="AD513" s="6">
        <f t="shared" si="51"/>
        <v>0</v>
      </c>
      <c r="AF513" s="5"/>
    </row>
    <row r="514" spans="2:32" ht="16" hidden="1" thickBot="1">
      <c r="B514" s="3"/>
      <c r="C514" s="3" t="s">
        <v>826</v>
      </c>
      <c r="D514" s="3" t="s">
        <v>211</v>
      </c>
      <c r="E514" s="3"/>
      <c r="F514" s="4"/>
      <c r="G514" s="4"/>
      <c r="H514" s="6"/>
      <c r="I514" s="6"/>
      <c r="J514" s="6"/>
      <c r="K514" s="6"/>
      <c r="L514" s="6"/>
      <c r="M514" s="6"/>
      <c r="N514" s="6"/>
      <c r="O514" s="6">
        <f t="shared" si="54"/>
        <v>0</v>
      </c>
      <c r="P514" s="3" t="s">
        <v>509</v>
      </c>
      <c r="Q514" s="5"/>
      <c r="R514" s="13"/>
      <c r="S514" s="52"/>
      <c r="T514" s="6"/>
      <c r="U514" s="6"/>
      <c r="W514" s="5"/>
      <c r="X514" s="6"/>
      <c r="Y514" s="5"/>
      <c r="Z514" s="5"/>
      <c r="AB514" s="6">
        <f t="shared" si="50"/>
        <v>0</v>
      </c>
      <c r="AC514" s="6">
        <f t="shared" si="52"/>
        <v>0</v>
      </c>
      <c r="AD514" s="6">
        <f t="shared" si="51"/>
        <v>0</v>
      </c>
      <c r="AF514" s="5"/>
    </row>
    <row r="515" spans="2:32" ht="16" hidden="1" thickBot="1">
      <c r="B515" s="3"/>
      <c r="C515" s="3" t="s">
        <v>826</v>
      </c>
      <c r="D515" s="3" t="s">
        <v>211</v>
      </c>
      <c r="E515" s="3"/>
      <c r="F515" s="4"/>
      <c r="G515" s="4"/>
      <c r="H515" s="6"/>
      <c r="I515" s="6"/>
      <c r="J515" s="6"/>
      <c r="K515" s="6"/>
      <c r="L515" s="6"/>
      <c r="M515" s="6"/>
      <c r="N515" s="6"/>
      <c r="O515" s="6">
        <f t="shared" si="54"/>
        <v>0</v>
      </c>
      <c r="P515" s="3" t="s">
        <v>597</v>
      </c>
      <c r="Q515" s="5"/>
      <c r="R515" s="13"/>
      <c r="S515" s="52"/>
      <c r="T515" s="6"/>
      <c r="U515" s="6"/>
      <c r="W515" s="5"/>
      <c r="X515" s="6"/>
      <c r="Y515" s="5"/>
      <c r="Z515" s="5"/>
      <c r="AB515" s="6">
        <f t="shared" si="50"/>
        <v>0</v>
      </c>
      <c r="AC515" s="6">
        <f t="shared" si="52"/>
        <v>0</v>
      </c>
      <c r="AD515" s="6">
        <f t="shared" si="51"/>
        <v>0</v>
      </c>
      <c r="AF515" s="5"/>
    </row>
    <row r="516" spans="2:32" ht="16" hidden="1" thickBot="1">
      <c r="B516" s="3"/>
      <c r="C516" s="3" t="s">
        <v>826</v>
      </c>
      <c r="D516" s="3" t="s">
        <v>211</v>
      </c>
      <c r="E516" s="3"/>
      <c r="F516" s="4"/>
      <c r="G516" s="4"/>
      <c r="H516" s="6"/>
      <c r="I516" s="6"/>
      <c r="J516" s="6"/>
      <c r="K516" s="6"/>
      <c r="L516" s="6"/>
      <c r="M516" s="6"/>
      <c r="N516" s="6"/>
      <c r="O516" s="6">
        <f t="shared" si="54"/>
        <v>0</v>
      </c>
      <c r="P516" s="3" t="s">
        <v>15</v>
      </c>
      <c r="Q516" s="5"/>
      <c r="R516" s="13"/>
      <c r="S516" s="52"/>
      <c r="T516" s="6"/>
      <c r="U516" s="6"/>
      <c r="W516" s="5"/>
      <c r="X516" s="6"/>
      <c r="Y516" s="5"/>
      <c r="Z516" s="5"/>
      <c r="AB516" s="6">
        <f t="shared" si="50"/>
        <v>0</v>
      </c>
      <c r="AC516" s="6">
        <f t="shared" si="52"/>
        <v>0</v>
      </c>
      <c r="AD516" s="6">
        <f t="shared" si="51"/>
        <v>0</v>
      </c>
      <c r="AF516" s="5"/>
    </row>
    <row r="517" spans="2:32" ht="16" hidden="1" thickBot="1">
      <c r="B517" s="3"/>
      <c r="C517" s="3" t="s">
        <v>826</v>
      </c>
      <c r="D517" s="3" t="s">
        <v>211</v>
      </c>
      <c r="E517" s="3"/>
      <c r="F517" s="4"/>
      <c r="G517" s="4"/>
      <c r="H517" s="6"/>
      <c r="I517" s="6"/>
      <c r="J517" s="6"/>
      <c r="K517" s="6"/>
      <c r="L517" s="6"/>
      <c r="M517" s="6"/>
      <c r="N517" s="6"/>
      <c r="O517" s="6">
        <f t="shared" si="54"/>
        <v>0</v>
      </c>
      <c r="P517" s="3" t="s">
        <v>101</v>
      </c>
      <c r="Q517" s="5"/>
      <c r="R517" s="13"/>
      <c r="S517" s="52"/>
      <c r="T517" s="6"/>
      <c r="U517" s="6"/>
      <c r="W517" s="5"/>
      <c r="X517" s="6"/>
      <c r="Y517" s="5"/>
      <c r="Z517" s="5"/>
      <c r="AB517" s="6">
        <f t="shared" si="50"/>
        <v>0</v>
      </c>
      <c r="AC517" s="6">
        <f t="shared" si="52"/>
        <v>0</v>
      </c>
      <c r="AD517" s="6">
        <f t="shared" si="51"/>
        <v>0</v>
      </c>
      <c r="AF517" s="5"/>
    </row>
    <row r="518" spans="2:32" ht="16" hidden="1" thickBot="1">
      <c r="B518" s="3"/>
      <c r="C518" s="3" t="s">
        <v>826</v>
      </c>
      <c r="D518" s="3" t="s">
        <v>208</v>
      </c>
      <c r="E518" s="3" t="s">
        <v>185</v>
      </c>
      <c r="F518" s="4"/>
      <c r="G518" s="4"/>
      <c r="H518" s="6"/>
      <c r="I518" s="6"/>
      <c r="J518" s="6"/>
      <c r="K518" s="6"/>
      <c r="L518" s="6"/>
      <c r="M518" s="6"/>
      <c r="N518" s="6"/>
      <c r="O518" s="6">
        <f t="shared" si="54"/>
        <v>0</v>
      </c>
      <c r="P518" s="3" t="s">
        <v>672</v>
      </c>
      <c r="Q518" s="5"/>
      <c r="R518" s="13"/>
      <c r="S518" s="52"/>
      <c r="T518" s="6"/>
      <c r="U518" s="6"/>
      <c r="W518" s="5" t="s">
        <v>433</v>
      </c>
      <c r="X518" s="6"/>
      <c r="Y518" s="5"/>
      <c r="Z518" s="5" t="s">
        <v>433</v>
      </c>
      <c r="AB518" s="6">
        <f t="shared" ref="AB518:AB581" si="55">I518-J518</f>
        <v>0</v>
      </c>
      <c r="AC518" s="6">
        <f t="shared" si="52"/>
        <v>0</v>
      </c>
      <c r="AD518" s="6">
        <f t="shared" ref="AD518:AD581" si="56">H518-O518</f>
        <v>0</v>
      </c>
      <c r="AF518" s="5"/>
    </row>
    <row r="519" spans="2:32" ht="16" hidden="1" thickBot="1">
      <c r="B519" s="3"/>
      <c r="C519" s="3" t="s">
        <v>826</v>
      </c>
      <c r="D519" s="3" t="s">
        <v>208</v>
      </c>
      <c r="E519" s="3" t="s">
        <v>185</v>
      </c>
      <c r="F519" s="4"/>
      <c r="G519" s="4"/>
      <c r="H519" s="6"/>
      <c r="I519" s="6"/>
      <c r="J519" s="6"/>
      <c r="K519" s="6"/>
      <c r="L519" s="6"/>
      <c r="M519" s="6"/>
      <c r="N519" s="6"/>
      <c r="O519" s="6">
        <f t="shared" si="54"/>
        <v>0</v>
      </c>
      <c r="P519" s="3" t="s">
        <v>673</v>
      </c>
      <c r="Q519" s="5"/>
      <c r="R519" s="13"/>
      <c r="S519" s="52"/>
      <c r="T519" s="6"/>
      <c r="U519" s="6"/>
      <c r="W519" s="5" t="s">
        <v>220</v>
      </c>
      <c r="X519" s="6">
        <v>67072.36</v>
      </c>
      <c r="Y519" s="5"/>
      <c r="Z519" s="5" t="s">
        <v>220</v>
      </c>
      <c r="AB519" s="6">
        <f t="shared" si="55"/>
        <v>0</v>
      </c>
      <c r="AC519" s="6">
        <f t="shared" si="52"/>
        <v>0</v>
      </c>
      <c r="AD519" s="6">
        <f t="shared" si="56"/>
        <v>0</v>
      </c>
      <c r="AF519" s="5"/>
    </row>
    <row r="520" spans="2:32" ht="16" hidden="1" thickBot="1">
      <c r="B520" s="3"/>
      <c r="C520" s="3" t="s">
        <v>826</v>
      </c>
      <c r="D520" s="3" t="s">
        <v>208</v>
      </c>
      <c r="E520" s="3" t="s">
        <v>185</v>
      </c>
      <c r="F520" s="4"/>
      <c r="G520" s="4"/>
      <c r="H520" s="6"/>
      <c r="I520" s="6"/>
      <c r="J520" s="6"/>
      <c r="K520" s="6"/>
      <c r="L520" s="6"/>
      <c r="M520" s="6"/>
      <c r="N520" s="6"/>
      <c r="O520" s="6">
        <f t="shared" si="54"/>
        <v>0</v>
      </c>
      <c r="P520" s="3" t="s">
        <v>674</v>
      </c>
      <c r="Q520" s="5"/>
      <c r="R520" s="13"/>
      <c r="S520" s="52"/>
      <c r="T520" s="6"/>
      <c r="U520" s="6"/>
      <c r="W520" s="5" t="s">
        <v>220</v>
      </c>
      <c r="X520" s="6">
        <v>56217.61</v>
      </c>
      <c r="Y520" s="5"/>
      <c r="Z520" s="5" t="s">
        <v>220</v>
      </c>
      <c r="AB520" s="6">
        <f t="shared" si="55"/>
        <v>0</v>
      </c>
      <c r="AC520" s="6">
        <f t="shared" si="52"/>
        <v>0</v>
      </c>
      <c r="AD520" s="6">
        <f t="shared" si="56"/>
        <v>0</v>
      </c>
      <c r="AF520" s="5"/>
    </row>
    <row r="521" spans="2:32" ht="16" hidden="1" thickBot="1">
      <c r="B521" s="3" t="s">
        <v>220</v>
      </c>
      <c r="C521" s="3" t="s">
        <v>826</v>
      </c>
      <c r="D521" s="3" t="s">
        <v>208</v>
      </c>
      <c r="E521" s="3" t="s">
        <v>185</v>
      </c>
      <c r="F521" s="4">
        <v>14</v>
      </c>
      <c r="G521" s="4">
        <v>13</v>
      </c>
      <c r="H521" s="6">
        <f>58233.13+658.94</f>
        <v>58892.07</v>
      </c>
      <c r="I521" s="6">
        <v>-2493.14</v>
      </c>
      <c r="J521" s="6">
        <v>-2493.14</v>
      </c>
      <c r="K521" s="6">
        <v>-782.51</v>
      </c>
      <c r="L521" s="6"/>
      <c r="M521" s="6">
        <v>0</v>
      </c>
      <c r="N521" s="6">
        <v>0</v>
      </c>
      <c r="O521" s="6">
        <f>SUM(H521,J521,L521,M521,N521)</f>
        <v>56398.93</v>
      </c>
      <c r="P521" s="3" t="s">
        <v>675</v>
      </c>
      <c r="Q521" s="5"/>
      <c r="R521" s="13"/>
      <c r="S521" s="52"/>
      <c r="T521" s="6"/>
      <c r="U521" s="6"/>
      <c r="W521" s="5" t="s">
        <v>433</v>
      </c>
      <c r="X521" s="6">
        <v>56398.93</v>
      </c>
      <c r="Y521" s="5"/>
      <c r="Z521" s="5" t="s">
        <v>220</v>
      </c>
      <c r="AB521" s="6">
        <f t="shared" si="55"/>
        <v>0</v>
      </c>
      <c r="AC521" s="6">
        <f t="shared" si="52"/>
        <v>0</v>
      </c>
      <c r="AD521" s="6">
        <f t="shared" si="56"/>
        <v>2493.1399999999994</v>
      </c>
      <c r="AF521" s="5" t="s">
        <v>1137</v>
      </c>
    </row>
    <row r="522" spans="2:32" ht="16" hidden="1" thickBot="1">
      <c r="B522" s="3"/>
      <c r="C522" s="3" t="s">
        <v>833</v>
      </c>
      <c r="D522" s="3" t="s">
        <v>75</v>
      </c>
      <c r="E522" s="3" t="s">
        <v>201</v>
      </c>
      <c r="F522" s="4">
        <v>2</v>
      </c>
      <c r="G522" s="4">
        <v>0</v>
      </c>
      <c r="H522" s="6">
        <v>12606.340973083694</v>
      </c>
      <c r="I522" s="6">
        <v>0</v>
      </c>
      <c r="J522" s="6">
        <v>0</v>
      </c>
      <c r="K522" s="6">
        <v>-178.59</v>
      </c>
      <c r="L522" s="6">
        <v>-210.11</v>
      </c>
      <c r="M522" s="6">
        <v>0</v>
      </c>
      <c r="N522" s="6">
        <v>0</v>
      </c>
      <c r="O522" s="6">
        <f t="shared" ref="O522:O553" si="57">SUM(H522,J522,K522,L522,M522,N522)</f>
        <v>12217.640973083693</v>
      </c>
      <c r="P522" s="3" t="s">
        <v>676</v>
      </c>
      <c r="Q522" s="5"/>
      <c r="R522" s="13"/>
      <c r="S522" s="52"/>
      <c r="T522" s="6"/>
      <c r="U522" s="6"/>
      <c r="W522" s="5"/>
      <c r="X522" s="6">
        <v>12217.62</v>
      </c>
      <c r="Y522" s="5"/>
      <c r="Z522" s="5"/>
      <c r="AB522" s="6">
        <f t="shared" si="55"/>
        <v>0</v>
      </c>
      <c r="AC522" s="6">
        <f t="shared" si="52"/>
        <v>0</v>
      </c>
      <c r="AD522" s="6">
        <f t="shared" si="56"/>
        <v>388.70000000000073</v>
      </c>
      <c r="AF522" s="5"/>
    </row>
    <row r="523" spans="2:32" ht="31.5" hidden="1" thickBot="1">
      <c r="B523" s="3"/>
      <c r="C523" s="3" t="s">
        <v>826</v>
      </c>
      <c r="D523" s="3" t="s">
        <v>208</v>
      </c>
      <c r="E523" s="3" t="s">
        <v>185</v>
      </c>
      <c r="F523" s="4">
        <v>10</v>
      </c>
      <c r="G523" s="4">
        <v>3.35</v>
      </c>
      <c r="H523" s="6">
        <v>43207.92</v>
      </c>
      <c r="I523" s="6">
        <v>-1822.49</v>
      </c>
      <c r="J523" s="6">
        <v>-1473.7</v>
      </c>
      <c r="K523" s="6" t="s">
        <v>1114</v>
      </c>
      <c r="L523" s="6">
        <v>0</v>
      </c>
      <c r="M523" s="6">
        <v>0</v>
      </c>
      <c r="N523" s="6">
        <v>0</v>
      </c>
      <c r="O523" s="6">
        <f t="shared" si="57"/>
        <v>41734.22</v>
      </c>
      <c r="P523" s="3" t="s">
        <v>677</v>
      </c>
      <c r="Q523" s="5"/>
      <c r="R523" s="13"/>
      <c r="S523" s="52"/>
      <c r="T523" s="6"/>
      <c r="U523" s="6"/>
      <c r="W523" s="5"/>
      <c r="X523" s="6"/>
      <c r="Y523" s="5"/>
      <c r="Z523" s="5"/>
      <c r="AB523" s="6">
        <f t="shared" si="55"/>
        <v>-348.78999999999996</v>
      </c>
      <c r="AC523" s="6">
        <f t="shared" si="52"/>
        <v>0</v>
      </c>
      <c r="AD523" s="6">
        <f t="shared" si="56"/>
        <v>1473.6999999999971</v>
      </c>
      <c r="AF523" s="5"/>
    </row>
    <row r="524" spans="2:32" ht="16" hidden="1" thickBot="1">
      <c r="B524" s="3"/>
      <c r="C524" s="3" t="s">
        <v>826</v>
      </c>
      <c r="D524" s="3" t="s">
        <v>208</v>
      </c>
      <c r="E524" s="3"/>
      <c r="F524" s="4"/>
      <c r="G524" s="4"/>
      <c r="H524" s="6"/>
      <c r="I524" s="6"/>
      <c r="J524" s="6"/>
      <c r="K524" s="6"/>
      <c r="L524" s="6"/>
      <c r="M524" s="6"/>
      <c r="N524" s="6"/>
      <c r="O524" s="6">
        <f t="shared" si="57"/>
        <v>0</v>
      </c>
      <c r="P524" s="3" t="s">
        <v>531</v>
      </c>
      <c r="Q524" s="5"/>
      <c r="R524" s="13"/>
      <c r="S524" s="52"/>
      <c r="T524" s="6"/>
      <c r="U524" s="6"/>
      <c r="W524" s="5"/>
      <c r="X524" s="6"/>
      <c r="Y524" s="5"/>
      <c r="Z524" s="5"/>
      <c r="AB524" s="6">
        <f t="shared" si="55"/>
        <v>0</v>
      </c>
      <c r="AC524" s="6">
        <f t="shared" ref="AC524:AC534" si="58">U524-T524</f>
        <v>0</v>
      </c>
      <c r="AD524" s="6">
        <f t="shared" si="56"/>
        <v>0</v>
      </c>
      <c r="AF524" s="5"/>
    </row>
    <row r="525" spans="2:32" ht="16" hidden="1" thickBot="1">
      <c r="B525" s="3"/>
      <c r="C525" s="3" t="s">
        <v>826</v>
      </c>
      <c r="D525" s="3" t="s">
        <v>208</v>
      </c>
      <c r="E525" s="3"/>
      <c r="F525" s="4"/>
      <c r="G525" s="4"/>
      <c r="H525" s="6"/>
      <c r="I525" s="6"/>
      <c r="J525" s="6"/>
      <c r="K525" s="6"/>
      <c r="L525" s="6"/>
      <c r="M525" s="6"/>
      <c r="N525" s="6"/>
      <c r="O525" s="6">
        <f t="shared" si="57"/>
        <v>0</v>
      </c>
      <c r="P525" s="3" t="s">
        <v>485</v>
      </c>
      <c r="Q525" s="5"/>
      <c r="R525" s="13"/>
      <c r="S525" s="52"/>
      <c r="T525" s="6"/>
      <c r="U525" s="6"/>
      <c r="W525" s="5"/>
      <c r="X525" s="6"/>
      <c r="Y525" s="5"/>
      <c r="Z525" s="5"/>
      <c r="AB525" s="6">
        <f t="shared" si="55"/>
        <v>0</v>
      </c>
      <c r="AC525" s="6">
        <f t="shared" si="58"/>
        <v>0</v>
      </c>
      <c r="AD525" s="6">
        <f t="shared" si="56"/>
        <v>0</v>
      </c>
      <c r="AF525" s="5"/>
    </row>
    <row r="526" spans="2:32" ht="16" hidden="1" thickBot="1">
      <c r="B526" s="3"/>
      <c r="C526" s="3" t="s">
        <v>826</v>
      </c>
      <c r="D526" s="3" t="s">
        <v>208</v>
      </c>
      <c r="E526" s="3"/>
      <c r="F526" s="4"/>
      <c r="G526" s="4"/>
      <c r="H526" s="6"/>
      <c r="I526" s="6"/>
      <c r="J526" s="6"/>
      <c r="K526" s="6"/>
      <c r="L526" s="6"/>
      <c r="M526" s="6"/>
      <c r="N526" s="6"/>
      <c r="O526" s="6">
        <f t="shared" si="57"/>
        <v>0</v>
      </c>
      <c r="P526" s="3" t="s">
        <v>509</v>
      </c>
      <c r="Q526" s="5"/>
      <c r="R526" s="13"/>
      <c r="S526" s="52"/>
      <c r="T526" s="6"/>
      <c r="U526" s="6"/>
      <c r="W526" s="5"/>
      <c r="X526" s="6"/>
      <c r="Y526" s="5"/>
      <c r="Z526" s="5"/>
      <c r="AB526" s="6">
        <f t="shared" si="55"/>
        <v>0</v>
      </c>
      <c r="AC526" s="6">
        <f t="shared" si="58"/>
        <v>0</v>
      </c>
      <c r="AD526" s="6">
        <f t="shared" si="56"/>
        <v>0</v>
      </c>
      <c r="AF526" s="5"/>
    </row>
    <row r="527" spans="2:32" ht="16" hidden="1" thickBot="1">
      <c r="B527" s="3"/>
      <c r="C527" s="3" t="s">
        <v>826</v>
      </c>
      <c r="D527" s="3" t="s">
        <v>208</v>
      </c>
      <c r="E527" s="3"/>
      <c r="F527" s="4"/>
      <c r="G527" s="4"/>
      <c r="H527" s="6"/>
      <c r="I527" s="6"/>
      <c r="J527" s="6"/>
      <c r="K527" s="6"/>
      <c r="L527" s="6"/>
      <c r="M527" s="6"/>
      <c r="N527" s="6"/>
      <c r="O527" s="6">
        <f t="shared" si="57"/>
        <v>0</v>
      </c>
      <c r="P527" s="3" t="s">
        <v>597</v>
      </c>
      <c r="Q527" s="5"/>
      <c r="R527" s="13"/>
      <c r="S527" s="52"/>
      <c r="T527" s="6"/>
      <c r="U527" s="6"/>
      <c r="W527" s="5"/>
      <c r="X527" s="6"/>
      <c r="Y527" s="5"/>
      <c r="Z527" s="5"/>
      <c r="AB527" s="6">
        <f t="shared" si="55"/>
        <v>0</v>
      </c>
      <c r="AC527" s="6">
        <f t="shared" si="58"/>
        <v>0</v>
      </c>
      <c r="AD527" s="6">
        <f t="shared" si="56"/>
        <v>0</v>
      </c>
      <c r="AF527" s="5"/>
    </row>
    <row r="528" spans="2:32" ht="16" hidden="1" thickBot="1">
      <c r="B528" s="3"/>
      <c r="C528" s="3" t="s">
        <v>826</v>
      </c>
      <c r="D528" s="3" t="s">
        <v>208</v>
      </c>
      <c r="E528" s="3"/>
      <c r="F528" s="4"/>
      <c r="G528" s="4"/>
      <c r="H528" s="6"/>
      <c r="I528" s="6"/>
      <c r="J528" s="6"/>
      <c r="K528" s="6"/>
      <c r="L528" s="6"/>
      <c r="M528" s="6"/>
      <c r="N528" s="6"/>
      <c r="O528" s="6">
        <f t="shared" si="57"/>
        <v>0</v>
      </c>
      <c r="P528" s="3" t="s">
        <v>15</v>
      </c>
      <c r="Q528" s="5"/>
      <c r="R528" s="13"/>
      <c r="S528" s="52"/>
      <c r="T528" s="6"/>
      <c r="U528" s="6"/>
      <c r="W528" s="5"/>
      <c r="X528" s="6"/>
      <c r="Y528" s="5"/>
      <c r="Z528" s="5"/>
      <c r="AB528" s="6">
        <f t="shared" si="55"/>
        <v>0</v>
      </c>
      <c r="AC528" s="6">
        <f t="shared" si="58"/>
        <v>0</v>
      </c>
      <c r="AD528" s="6">
        <f t="shared" si="56"/>
        <v>0</v>
      </c>
      <c r="AF528" s="5"/>
    </row>
    <row r="529" spans="2:32" ht="16" hidden="1" thickBot="1">
      <c r="B529" s="3"/>
      <c r="C529" s="3" t="s">
        <v>826</v>
      </c>
      <c r="D529" s="3" t="s">
        <v>208</v>
      </c>
      <c r="E529" s="3"/>
      <c r="F529" s="4"/>
      <c r="G529" s="4"/>
      <c r="H529" s="6"/>
      <c r="I529" s="6"/>
      <c r="J529" s="6"/>
      <c r="K529" s="6"/>
      <c r="L529" s="6"/>
      <c r="M529" s="6"/>
      <c r="N529" s="6"/>
      <c r="O529" s="6">
        <f t="shared" si="57"/>
        <v>0</v>
      </c>
      <c r="P529" s="3" t="s">
        <v>101</v>
      </c>
      <c r="Q529" s="5"/>
      <c r="R529" s="13"/>
      <c r="S529" s="52"/>
      <c r="T529" s="6"/>
      <c r="U529" s="6"/>
      <c r="W529" s="5"/>
      <c r="X529" s="6"/>
      <c r="Y529" s="5"/>
      <c r="Z529" s="5"/>
      <c r="AB529" s="6">
        <f t="shared" si="55"/>
        <v>0</v>
      </c>
      <c r="AC529" s="6">
        <f t="shared" si="58"/>
        <v>0</v>
      </c>
      <c r="AD529" s="6">
        <f t="shared" si="56"/>
        <v>0</v>
      </c>
      <c r="AF529" s="5"/>
    </row>
    <row r="530" spans="2:32" ht="16" hidden="1" thickBot="1">
      <c r="B530" s="3"/>
      <c r="C530" s="3" t="s">
        <v>826</v>
      </c>
      <c r="D530" s="3" t="s">
        <v>210</v>
      </c>
      <c r="E530" s="3" t="s">
        <v>185</v>
      </c>
      <c r="F530" s="4"/>
      <c r="G530" s="4"/>
      <c r="H530" s="6"/>
      <c r="I530" s="6"/>
      <c r="J530" s="6"/>
      <c r="K530" s="6"/>
      <c r="L530" s="6"/>
      <c r="M530" s="6"/>
      <c r="N530" s="6"/>
      <c r="O530" s="6">
        <f t="shared" si="57"/>
        <v>0</v>
      </c>
      <c r="P530" s="3" t="s">
        <v>672</v>
      </c>
      <c r="Q530" s="5"/>
      <c r="R530" s="13"/>
      <c r="S530" s="52"/>
      <c r="T530" s="6"/>
      <c r="U530" s="6"/>
      <c r="W530" s="5" t="s">
        <v>433</v>
      </c>
      <c r="X530" s="6"/>
      <c r="Y530" s="5"/>
      <c r="Z530" s="5" t="s">
        <v>433</v>
      </c>
      <c r="AB530" s="6">
        <f t="shared" si="55"/>
        <v>0</v>
      </c>
      <c r="AC530" s="6">
        <f t="shared" si="58"/>
        <v>0</v>
      </c>
      <c r="AD530" s="6">
        <f t="shared" si="56"/>
        <v>0</v>
      </c>
      <c r="AF530" s="5"/>
    </row>
    <row r="531" spans="2:32" ht="16" hidden="1" thickBot="1">
      <c r="B531" s="3"/>
      <c r="C531" s="3" t="s">
        <v>826</v>
      </c>
      <c r="D531" s="3" t="s">
        <v>210</v>
      </c>
      <c r="E531" s="3" t="s">
        <v>185</v>
      </c>
      <c r="F531" s="4"/>
      <c r="G531" s="4"/>
      <c r="H531" s="6"/>
      <c r="I531" s="6"/>
      <c r="J531" s="6"/>
      <c r="K531" s="6"/>
      <c r="L531" s="6"/>
      <c r="M531" s="6"/>
      <c r="N531" s="6"/>
      <c r="O531" s="6">
        <f t="shared" si="57"/>
        <v>0</v>
      </c>
      <c r="P531" s="3" t="s">
        <v>673</v>
      </c>
      <c r="Q531" s="5"/>
      <c r="R531" s="13"/>
      <c r="S531" s="52"/>
      <c r="T531" s="6"/>
      <c r="U531" s="6"/>
      <c r="W531" s="5" t="s">
        <v>220</v>
      </c>
      <c r="X531" s="6">
        <f>82388.73+10490.16</f>
        <v>92878.89</v>
      </c>
      <c r="Y531" s="5"/>
      <c r="Z531" s="5" t="s">
        <v>220</v>
      </c>
      <c r="AB531" s="6">
        <f t="shared" si="55"/>
        <v>0</v>
      </c>
      <c r="AC531" s="6">
        <f t="shared" si="58"/>
        <v>0</v>
      </c>
      <c r="AD531" s="6">
        <f t="shared" si="56"/>
        <v>0</v>
      </c>
      <c r="AF531" s="5"/>
    </row>
    <row r="532" spans="2:32" ht="16" hidden="1" thickBot="1">
      <c r="B532" s="3"/>
      <c r="C532" s="3" t="s">
        <v>826</v>
      </c>
      <c r="D532" s="3" t="s">
        <v>210</v>
      </c>
      <c r="E532" s="3" t="s">
        <v>185</v>
      </c>
      <c r="F532" s="4"/>
      <c r="G532" s="4"/>
      <c r="H532" s="6"/>
      <c r="I532" s="6"/>
      <c r="J532" s="6"/>
      <c r="K532" s="6"/>
      <c r="L532" s="6"/>
      <c r="M532" s="6"/>
      <c r="N532" s="6"/>
      <c r="O532" s="6">
        <f t="shared" si="57"/>
        <v>0</v>
      </c>
      <c r="P532" s="3" t="s">
        <v>674</v>
      </c>
      <c r="Q532" s="5"/>
      <c r="R532" s="13"/>
      <c r="S532" s="52"/>
      <c r="T532" s="6"/>
      <c r="U532" s="6"/>
      <c r="W532" s="5" t="s">
        <v>220</v>
      </c>
      <c r="X532" s="6">
        <f>78432.24+16761.23</f>
        <v>95193.47</v>
      </c>
      <c r="Y532" s="5"/>
      <c r="Z532" s="5" t="s">
        <v>220</v>
      </c>
      <c r="AB532" s="6">
        <f t="shared" si="55"/>
        <v>0</v>
      </c>
      <c r="AC532" s="6">
        <f t="shared" si="58"/>
        <v>0</v>
      </c>
      <c r="AD532" s="6">
        <f t="shared" si="56"/>
        <v>0</v>
      </c>
      <c r="AF532" s="5"/>
    </row>
    <row r="533" spans="2:32" ht="16" hidden="1" thickBot="1">
      <c r="B533" s="3" t="s">
        <v>220</v>
      </c>
      <c r="C533" s="3" t="s">
        <v>826</v>
      </c>
      <c r="D533" s="3" t="s">
        <v>210</v>
      </c>
      <c r="E533" s="3" t="s">
        <v>185</v>
      </c>
      <c r="F533" s="4">
        <v>12</v>
      </c>
      <c r="G533" s="4">
        <v>11</v>
      </c>
      <c r="H533" s="6">
        <v>82388.73000000001</v>
      </c>
      <c r="I533" s="6">
        <v>-3676.98</v>
      </c>
      <c r="J533" s="6">
        <f>I533</f>
        <v>-3676.98</v>
      </c>
      <c r="K533" s="6" t="s">
        <v>1138</v>
      </c>
      <c r="L533" s="6"/>
      <c r="M533" s="6">
        <v>0</v>
      </c>
      <c r="N533" s="6">
        <v>0</v>
      </c>
      <c r="O533" s="6">
        <f t="shared" si="57"/>
        <v>78711.750000000015</v>
      </c>
      <c r="P533" s="3" t="s">
        <v>675</v>
      </c>
      <c r="Q533" s="5"/>
      <c r="R533" s="13"/>
      <c r="S533" s="52"/>
      <c r="T533" s="6"/>
      <c r="U533" s="6"/>
      <c r="W533" s="5" t="s">
        <v>433</v>
      </c>
      <c r="X533" s="6">
        <v>78711.750000000015</v>
      </c>
      <c r="Y533" s="5"/>
      <c r="Z533" s="5" t="s">
        <v>220</v>
      </c>
      <c r="AB533" s="6">
        <f t="shared" si="55"/>
        <v>0</v>
      </c>
      <c r="AC533" s="6">
        <f t="shared" si="58"/>
        <v>0</v>
      </c>
      <c r="AD533" s="6">
        <f t="shared" si="56"/>
        <v>3676.9799999999959</v>
      </c>
      <c r="AF533" s="5"/>
    </row>
    <row r="534" spans="2:32" ht="16" hidden="1" thickBot="1">
      <c r="B534" s="3"/>
      <c r="C534" s="3" t="s">
        <v>1095</v>
      </c>
      <c r="D534" s="3" t="s">
        <v>214</v>
      </c>
      <c r="E534" s="3" t="s">
        <v>201</v>
      </c>
      <c r="F534" s="4">
        <v>7</v>
      </c>
      <c r="G534" s="4">
        <v>5</v>
      </c>
      <c r="H534" s="6">
        <v>36020.03</v>
      </c>
      <c r="I534" s="6">
        <v>0</v>
      </c>
      <c r="J534" s="6">
        <v>-813.65</v>
      </c>
      <c r="K534" s="6">
        <v>-420.23</v>
      </c>
      <c r="L534" s="6">
        <v>0</v>
      </c>
      <c r="M534" s="6">
        <v>0</v>
      </c>
      <c r="N534" s="6">
        <v>0</v>
      </c>
      <c r="O534" s="6">
        <f t="shared" si="57"/>
        <v>34786.149999999994</v>
      </c>
      <c r="P534" s="3" t="s">
        <v>677</v>
      </c>
      <c r="Q534" s="5"/>
      <c r="R534" s="13"/>
      <c r="S534" s="52"/>
      <c r="T534" s="64">
        <v>2476.0579855806582</v>
      </c>
      <c r="U534" s="6"/>
      <c r="W534" s="5"/>
      <c r="X534" s="6"/>
      <c r="Y534" s="5"/>
      <c r="Z534" s="5"/>
      <c r="AB534" s="6">
        <f t="shared" si="55"/>
        <v>813.65</v>
      </c>
      <c r="AC534" s="6">
        <f t="shared" si="58"/>
        <v>-2476.0579855806582</v>
      </c>
      <c r="AD534" s="6">
        <f t="shared" si="56"/>
        <v>1233.8800000000047</v>
      </c>
      <c r="AF534" s="5"/>
    </row>
    <row r="535" spans="2:32" ht="31.5" hidden="1" thickBot="1">
      <c r="B535" s="3"/>
      <c r="C535" s="3" t="s">
        <v>826</v>
      </c>
      <c r="D535" s="3" t="s">
        <v>210</v>
      </c>
      <c r="E535" s="3" t="s">
        <v>185</v>
      </c>
      <c r="F535" s="4">
        <v>9</v>
      </c>
      <c r="G535" s="4">
        <v>7.44</v>
      </c>
      <c r="H535" s="6">
        <v>61100.58</v>
      </c>
      <c r="I535" s="6">
        <v>-6472.5</v>
      </c>
      <c r="J535" s="6">
        <v>-5106.652</v>
      </c>
      <c r="K535" s="6" t="s">
        <v>1114</v>
      </c>
      <c r="L535" s="6">
        <v>0</v>
      </c>
      <c r="M535" s="6">
        <v>0</v>
      </c>
      <c r="N535" s="6">
        <v>0</v>
      </c>
      <c r="O535" s="6">
        <f t="shared" si="57"/>
        <v>55993.928</v>
      </c>
      <c r="P535" s="3" t="s">
        <v>677</v>
      </c>
      <c r="Q535" s="5"/>
      <c r="R535" s="13"/>
      <c r="S535" s="52"/>
      <c r="T535" s="6"/>
      <c r="U535" s="6"/>
      <c r="W535" s="5"/>
      <c r="X535" s="6"/>
      <c r="Y535" s="5"/>
      <c r="Z535" s="5"/>
      <c r="AB535" s="6">
        <f t="shared" si="55"/>
        <v>-1365.848</v>
      </c>
      <c r="AC535" s="6">
        <f t="shared" ref="AC535:AC585" si="59">U535-T535</f>
        <v>0</v>
      </c>
      <c r="AD535" s="6">
        <f t="shared" si="56"/>
        <v>5106.6520000000019</v>
      </c>
      <c r="AF535" s="5"/>
    </row>
    <row r="536" spans="2:32" ht="16" hidden="1" thickBot="1">
      <c r="B536" s="3"/>
      <c r="C536" s="3" t="s">
        <v>826</v>
      </c>
      <c r="D536" s="3" t="s">
        <v>210</v>
      </c>
      <c r="E536" s="3"/>
      <c r="F536" s="4"/>
      <c r="G536" s="4"/>
      <c r="H536" s="6"/>
      <c r="I536" s="6"/>
      <c r="J536" s="6"/>
      <c r="K536" s="6"/>
      <c r="L536" s="6"/>
      <c r="M536" s="6"/>
      <c r="N536" s="6"/>
      <c r="O536" s="6">
        <f t="shared" si="57"/>
        <v>0</v>
      </c>
      <c r="P536" s="3" t="s">
        <v>531</v>
      </c>
      <c r="Q536" s="5"/>
      <c r="R536" s="13"/>
      <c r="S536" s="52"/>
      <c r="T536" s="6"/>
      <c r="U536" s="6"/>
      <c r="W536" s="5"/>
      <c r="X536" s="6"/>
      <c r="Y536" s="5"/>
      <c r="Z536" s="5"/>
      <c r="AB536" s="6">
        <f t="shared" si="55"/>
        <v>0</v>
      </c>
      <c r="AC536" s="6">
        <f t="shared" si="59"/>
        <v>0</v>
      </c>
      <c r="AD536" s="6">
        <f t="shared" si="56"/>
        <v>0</v>
      </c>
      <c r="AF536" s="5"/>
    </row>
    <row r="537" spans="2:32" ht="16" hidden="1" thickBot="1">
      <c r="B537" s="3"/>
      <c r="C537" s="3" t="s">
        <v>826</v>
      </c>
      <c r="D537" s="3" t="s">
        <v>210</v>
      </c>
      <c r="E537" s="3"/>
      <c r="F537" s="4"/>
      <c r="G537" s="4"/>
      <c r="H537" s="6"/>
      <c r="I537" s="6"/>
      <c r="J537" s="6"/>
      <c r="K537" s="6"/>
      <c r="L537" s="6"/>
      <c r="M537" s="6"/>
      <c r="N537" s="6"/>
      <c r="O537" s="6">
        <f t="shared" si="57"/>
        <v>0</v>
      </c>
      <c r="P537" s="3" t="s">
        <v>485</v>
      </c>
      <c r="Q537" s="5"/>
      <c r="R537" s="13"/>
      <c r="S537" s="52"/>
      <c r="T537" s="6"/>
      <c r="U537" s="6"/>
      <c r="W537" s="5"/>
      <c r="X537" s="6"/>
      <c r="Y537" s="5"/>
      <c r="Z537" s="5"/>
      <c r="AB537" s="6">
        <f t="shared" si="55"/>
        <v>0</v>
      </c>
      <c r="AC537" s="6">
        <f t="shared" si="59"/>
        <v>0</v>
      </c>
      <c r="AD537" s="6">
        <f t="shared" si="56"/>
        <v>0</v>
      </c>
      <c r="AF537" s="5"/>
    </row>
    <row r="538" spans="2:32" ht="16" hidden="1" thickBot="1">
      <c r="B538" s="3"/>
      <c r="C538" s="3" t="s">
        <v>826</v>
      </c>
      <c r="D538" s="3" t="s">
        <v>210</v>
      </c>
      <c r="E538" s="3"/>
      <c r="F538" s="4"/>
      <c r="G538" s="4"/>
      <c r="H538" s="6"/>
      <c r="I538" s="6"/>
      <c r="J538" s="6"/>
      <c r="K538" s="6"/>
      <c r="L538" s="6"/>
      <c r="M538" s="6"/>
      <c r="N538" s="6"/>
      <c r="O538" s="6">
        <f t="shared" si="57"/>
        <v>0</v>
      </c>
      <c r="P538" s="3" t="s">
        <v>509</v>
      </c>
      <c r="Q538" s="5"/>
      <c r="R538" s="13"/>
      <c r="S538" s="52"/>
      <c r="T538" s="6"/>
      <c r="U538" s="6"/>
      <c r="W538" s="5"/>
      <c r="X538" s="6"/>
      <c r="Y538" s="5"/>
      <c r="Z538" s="5"/>
      <c r="AB538" s="6">
        <f t="shared" si="55"/>
        <v>0</v>
      </c>
      <c r="AC538" s="6">
        <f t="shared" si="59"/>
        <v>0</v>
      </c>
      <c r="AD538" s="6">
        <f t="shared" si="56"/>
        <v>0</v>
      </c>
      <c r="AF538" s="5"/>
    </row>
    <row r="539" spans="2:32" ht="16" hidden="1" thickBot="1">
      <c r="B539" s="3"/>
      <c r="C539" s="3" t="s">
        <v>826</v>
      </c>
      <c r="D539" s="3" t="s">
        <v>210</v>
      </c>
      <c r="E539" s="3"/>
      <c r="F539" s="4"/>
      <c r="G539" s="4"/>
      <c r="H539" s="6"/>
      <c r="I539" s="6"/>
      <c r="J539" s="6"/>
      <c r="K539" s="6"/>
      <c r="L539" s="6"/>
      <c r="M539" s="6"/>
      <c r="N539" s="6"/>
      <c r="O539" s="6">
        <f t="shared" si="57"/>
        <v>0</v>
      </c>
      <c r="P539" s="3" t="s">
        <v>597</v>
      </c>
      <c r="Q539" s="5"/>
      <c r="R539" s="13"/>
      <c r="S539" s="52"/>
      <c r="T539" s="6"/>
      <c r="U539" s="6"/>
      <c r="W539" s="5"/>
      <c r="X539" s="6"/>
      <c r="Y539" s="5"/>
      <c r="Z539" s="5"/>
      <c r="AB539" s="6">
        <f t="shared" si="55"/>
        <v>0</v>
      </c>
      <c r="AC539" s="6">
        <f t="shared" si="59"/>
        <v>0</v>
      </c>
      <c r="AD539" s="6">
        <f t="shared" si="56"/>
        <v>0</v>
      </c>
      <c r="AF539" s="5"/>
    </row>
    <row r="540" spans="2:32" ht="16" hidden="1" thickBot="1">
      <c r="B540" s="3"/>
      <c r="C540" s="3" t="s">
        <v>826</v>
      </c>
      <c r="D540" s="3" t="s">
        <v>210</v>
      </c>
      <c r="E540" s="3"/>
      <c r="F540" s="4"/>
      <c r="G540" s="4"/>
      <c r="H540" s="6"/>
      <c r="I540" s="6"/>
      <c r="J540" s="6"/>
      <c r="K540" s="6"/>
      <c r="L540" s="6"/>
      <c r="M540" s="6"/>
      <c r="N540" s="6"/>
      <c r="O540" s="6">
        <f t="shared" si="57"/>
        <v>0</v>
      </c>
      <c r="P540" s="3" t="s">
        <v>15</v>
      </c>
      <c r="Q540" s="5"/>
      <c r="R540" s="13"/>
      <c r="S540" s="52"/>
      <c r="T540" s="6"/>
      <c r="U540" s="6"/>
      <c r="W540" s="5"/>
      <c r="X540" s="6"/>
      <c r="Y540" s="5"/>
      <c r="Z540" s="5"/>
      <c r="AB540" s="6">
        <f t="shared" si="55"/>
        <v>0</v>
      </c>
      <c r="AC540" s="6">
        <f t="shared" si="59"/>
        <v>0</v>
      </c>
      <c r="AD540" s="6">
        <f t="shared" si="56"/>
        <v>0</v>
      </c>
      <c r="AF540" s="5"/>
    </row>
    <row r="541" spans="2:32" ht="16" hidden="1" thickBot="1">
      <c r="B541" s="3"/>
      <c r="C541" s="3" t="s">
        <v>826</v>
      </c>
      <c r="D541" s="3" t="s">
        <v>210</v>
      </c>
      <c r="E541" s="3"/>
      <c r="F541" s="4"/>
      <c r="G541" s="4"/>
      <c r="H541" s="6"/>
      <c r="I541" s="6"/>
      <c r="J541" s="6"/>
      <c r="K541" s="6"/>
      <c r="L541" s="6"/>
      <c r="M541" s="6"/>
      <c r="N541" s="6"/>
      <c r="O541" s="6">
        <f t="shared" si="57"/>
        <v>0</v>
      </c>
      <c r="P541" s="3" t="s">
        <v>101</v>
      </c>
      <c r="Q541" s="5"/>
      <c r="R541" s="13"/>
      <c r="S541" s="52"/>
      <c r="T541" s="6"/>
      <c r="U541" s="6"/>
      <c r="W541" s="5"/>
      <c r="X541" s="6"/>
      <c r="Y541" s="5"/>
      <c r="Z541" s="5"/>
      <c r="AB541" s="6">
        <f t="shared" si="55"/>
        <v>0</v>
      </c>
      <c r="AC541" s="6">
        <f t="shared" si="59"/>
        <v>0</v>
      </c>
      <c r="AD541" s="6">
        <f t="shared" si="56"/>
        <v>0</v>
      </c>
      <c r="AF541" s="5"/>
    </row>
    <row r="542" spans="2:32" ht="16" hidden="1" thickBot="1">
      <c r="B542" s="3"/>
      <c r="C542" s="3" t="s">
        <v>851</v>
      </c>
      <c r="D542" s="3" t="s">
        <v>88</v>
      </c>
      <c r="E542" s="3" t="s">
        <v>201</v>
      </c>
      <c r="F542" s="4"/>
      <c r="G542" s="4"/>
      <c r="H542" s="6"/>
      <c r="I542" s="6"/>
      <c r="J542" s="6"/>
      <c r="K542" s="6"/>
      <c r="L542" s="6"/>
      <c r="M542" s="6"/>
      <c r="N542" s="6"/>
      <c r="O542" s="6">
        <f t="shared" si="57"/>
        <v>0</v>
      </c>
      <c r="P542" s="3" t="s">
        <v>672</v>
      </c>
      <c r="Q542" s="5"/>
      <c r="R542" s="13"/>
      <c r="S542" s="52"/>
      <c r="T542" s="6"/>
      <c r="U542" s="6"/>
      <c r="W542" s="5"/>
      <c r="X542" s="6"/>
      <c r="Y542" s="5"/>
      <c r="Z542" s="5"/>
      <c r="AB542" s="6">
        <f t="shared" si="55"/>
        <v>0</v>
      </c>
      <c r="AC542" s="6">
        <f t="shared" si="59"/>
        <v>0</v>
      </c>
      <c r="AD542" s="6">
        <f t="shared" si="56"/>
        <v>0</v>
      </c>
      <c r="AF542" s="5"/>
    </row>
    <row r="543" spans="2:32" ht="16" hidden="1" thickBot="1">
      <c r="B543" s="3"/>
      <c r="C543" s="3" t="s">
        <v>851</v>
      </c>
      <c r="D543" s="3" t="s">
        <v>88</v>
      </c>
      <c r="E543" s="3" t="s">
        <v>201</v>
      </c>
      <c r="F543" s="4"/>
      <c r="G543" s="4"/>
      <c r="H543" s="6"/>
      <c r="I543" s="6"/>
      <c r="J543" s="6"/>
      <c r="K543" s="6"/>
      <c r="L543" s="6"/>
      <c r="M543" s="6"/>
      <c r="N543" s="6"/>
      <c r="O543" s="6">
        <f t="shared" si="57"/>
        <v>0</v>
      </c>
      <c r="P543" s="3" t="s">
        <v>673</v>
      </c>
      <c r="Q543" s="5"/>
      <c r="R543" s="13"/>
      <c r="S543" s="52"/>
      <c r="T543" s="6"/>
      <c r="U543" s="6"/>
      <c r="W543" s="5"/>
      <c r="X543" s="6"/>
      <c r="Y543" s="5"/>
      <c r="Z543" s="5"/>
      <c r="AB543" s="6">
        <f t="shared" si="55"/>
        <v>0</v>
      </c>
      <c r="AC543" s="6">
        <f t="shared" si="59"/>
        <v>0</v>
      </c>
      <c r="AD543" s="6">
        <f t="shared" si="56"/>
        <v>0</v>
      </c>
      <c r="AF543" s="5"/>
    </row>
    <row r="544" spans="2:32" ht="16" hidden="1" thickBot="1">
      <c r="B544" s="3"/>
      <c r="C544" s="3" t="s">
        <v>851</v>
      </c>
      <c r="D544" s="3" t="s">
        <v>88</v>
      </c>
      <c r="E544" s="3" t="s">
        <v>201</v>
      </c>
      <c r="F544" s="4"/>
      <c r="G544" s="4"/>
      <c r="H544" s="6"/>
      <c r="I544" s="6"/>
      <c r="J544" s="6"/>
      <c r="K544" s="6"/>
      <c r="L544" s="6"/>
      <c r="M544" s="6"/>
      <c r="N544" s="6"/>
      <c r="O544" s="6">
        <f t="shared" si="57"/>
        <v>0</v>
      </c>
      <c r="P544" s="3" t="s">
        <v>674</v>
      </c>
      <c r="Q544" s="5"/>
      <c r="R544" s="13"/>
      <c r="S544" s="52"/>
      <c r="T544" s="6"/>
      <c r="U544" s="6"/>
      <c r="W544" s="5"/>
      <c r="X544" s="6"/>
      <c r="Y544" s="5"/>
      <c r="Z544" s="5"/>
      <c r="AB544" s="6">
        <f t="shared" si="55"/>
        <v>0</v>
      </c>
      <c r="AC544" s="6">
        <f t="shared" si="59"/>
        <v>0</v>
      </c>
      <c r="AD544" s="6">
        <f t="shared" si="56"/>
        <v>0</v>
      </c>
      <c r="AF544" s="5"/>
    </row>
    <row r="545" spans="2:32" ht="16" hidden="1" thickBot="1">
      <c r="B545" s="3" t="s">
        <v>433</v>
      </c>
      <c r="C545" s="3" t="s">
        <v>851</v>
      </c>
      <c r="D545" s="3" t="s">
        <v>88</v>
      </c>
      <c r="E545" s="3" t="s">
        <v>201</v>
      </c>
      <c r="F545" s="4">
        <v>41</v>
      </c>
      <c r="G545" s="4">
        <v>0</v>
      </c>
      <c r="H545" s="6">
        <v>249749.52</v>
      </c>
      <c r="I545" s="6"/>
      <c r="J545" s="6">
        <v>0</v>
      </c>
      <c r="K545" s="6">
        <v>0</v>
      </c>
      <c r="L545" s="6"/>
      <c r="M545" s="6">
        <v>0</v>
      </c>
      <c r="N545" s="6">
        <v>0</v>
      </c>
      <c r="O545" s="6">
        <f t="shared" si="57"/>
        <v>249749.52</v>
      </c>
      <c r="P545" s="3" t="s">
        <v>675</v>
      </c>
      <c r="Q545" s="5"/>
      <c r="R545" s="13"/>
      <c r="S545" s="52"/>
      <c r="T545" s="6"/>
      <c r="U545" s="6"/>
      <c r="W545" s="5"/>
      <c r="X545" s="6"/>
      <c r="Y545" s="5"/>
      <c r="Z545" s="5"/>
      <c r="AB545" s="6">
        <f t="shared" si="55"/>
        <v>0</v>
      </c>
      <c r="AC545" s="6">
        <f t="shared" si="59"/>
        <v>0</v>
      </c>
      <c r="AD545" s="6">
        <f t="shared" si="56"/>
        <v>0</v>
      </c>
      <c r="AF545" s="5"/>
    </row>
    <row r="546" spans="2:32" ht="16" hidden="1" thickBot="1">
      <c r="B546" s="3"/>
      <c r="C546" s="3" t="s">
        <v>820</v>
      </c>
      <c r="D546" s="3" t="s">
        <v>88</v>
      </c>
      <c r="E546" s="3" t="s">
        <v>201</v>
      </c>
      <c r="F546" s="4">
        <v>112</v>
      </c>
      <c r="G546" s="4">
        <v>272</v>
      </c>
      <c r="H546" s="6">
        <v>645859.56999999995</v>
      </c>
      <c r="I546" s="6">
        <v>0</v>
      </c>
      <c r="J546" s="6">
        <v>-41579.449999999997</v>
      </c>
      <c r="K546" s="6">
        <v>-15070.06</v>
      </c>
      <c r="L546" s="6">
        <v>0</v>
      </c>
      <c r="M546" s="6">
        <v>0</v>
      </c>
      <c r="N546" s="6">
        <v>-3350.6819423127399</v>
      </c>
      <c r="O546" s="6">
        <f t="shared" si="57"/>
        <v>585859.37805768719</v>
      </c>
      <c r="P546" s="3" t="s">
        <v>676</v>
      </c>
      <c r="Q546" s="5"/>
      <c r="R546" s="13"/>
      <c r="S546" s="52"/>
      <c r="T546" s="6">
        <f>1755.13+1549.36+740.4</f>
        <v>4044.89</v>
      </c>
      <c r="U546" s="6">
        <f>T546+1669.07</f>
        <v>5713.96</v>
      </c>
      <c r="W546" s="5"/>
      <c r="X546" s="6"/>
      <c r="Y546" s="5"/>
      <c r="Z546" s="5"/>
      <c r="AB546" s="6">
        <f t="shared" si="55"/>
        <v>41579.449999999997</v>
      </c>
      <c r="AC546" s="6">
        <f t="shared" si="59"/>
        <v>1669.0700000000002</v>
      </c>
      <c r="AD546" s="6">
        <f t="shared" si="56"/>
        <v>60000.191942312755</v>
      </c>
      <c r="AF546" s="5"/>
    </row>
    <row r="547" spans="2:32" ht="16" hidden="1" thickBot="1">
      <c r="B547" s="3"/>
      <c r="C547" s="3" t="s">
        <v>851</v>
      </c>
      <c r="D547" s="3" t="s">
        <v>88</v>
      </c>
      <c r="E547" s="3"/>
      <c r="F547" s="4"/>
      <c r="G547" s="4"/>
      <c r="H547" s="6"/>
      <c r="I547" s="6"/>
      <c r="J547" s="6"/>
      <c r="K547" s="6"/>
      <c r="L547" s="6"/>
      <c r="M547" s="6"/>
      <c r="N547" s="6"/>
      <c r="O547" s="6">
        <f t="shared" si="57"/>
        <v>0</v>
      </c>
      <c r="P547" s="3" t="s">
        <v>677</v>
      </c>
      <c r="Q547" s="5"/>
      <c r="R547" s="13"/>
      <c r="S547" s="52"/>
      <c r="T547" s="6"/>
      <c r="U547" s="6"/>
      <c r="W547" s="5"/>
      <c r="X547" s="6"/>
      <c r="Y547" s="5"/>
      <c r="Z547" s="5"/>
      <c r="AB547" s="6">
        <f t="shared" si="55"/>
        <v>0</v>
      </c>
      <c r="AC547" s="6">
        <f t="shared" si="59"/>
        <v>0</v>
      </c>
      <c r="AD547" s="6">
        <f t="shared" si="56"/>
        <v>0</v>
      </c>
      <c r="AF547" s="5"/>
    </row>
    <row r="548" spans="2:32" ht="16" hidden="1" thickBot="1">
      <c r="B548" s="3"/>
      <c r="C548" s="3" t="s">
        <v>851</v>
      </c>
      <c r="D548" s="3" t="s">
        <v>88</v>
      </c>
      <c r="E548" s="3"/>
      <c r="F548" s="4"/>
      <c r="G548" s="4"/>
      <c r="H548" s="6"/>
      <c r="I548" s="6"/>
      <c r="J548" s="6"/>
      <c r="K548" s="6"/>
      <c r="L548" s="6"/>
      <c r="M548" s="6"/>
      <c r="N548" s="6"/>
      <c r="O548" s="6">
        <f t="shared" si="57"/>
        <v>0</v>
      </c>
      <c r="P548" s="3" t="s">
        <v>531</v>
      </c>
      <c r="Q548" s="5"/>
      <c r="R548" s="13"/>
      <c r="S548" s="52"/>
      <c r="T548" s="6"/>
      <c r="U548" s="6"/>
      <c r="W548" s="5"/>
      <c r="X548" s="6"/>
      <c r="Y548" s="5"/>
      <c r="Z548" s="5"/>
      <c r="AB548" s="6">
        <f t="shared" si="55"/>
        <v>0</v>
      </c>
      <c r="AC548" s="6">
        <f t="shared" si="59"/>
        <v>0</v>
      </c>
      <c r="AD548" s="6">
        <f t="shared" si="56"/>
        <v>0</v>
      </c>
      <c r="AF548" s="5"/>
    </row>
    <row r="549" spans="2:32" ht="16" hidden="1" thickBot="1">
      <c r="B549" s="3"/>
      <c r="C549" s="3" t="s">
        <v>851</v>
      </c>
      <c r="D549" s="3" t="s">
        <v>88</v>
      </c>
      <c r="E549" s="3"/>
      <c r="F549" s="4"/>
      <c r="G549" s="4"/>
      <c r="H549" s="6"/>
      <c r="I549" s="6"/>
      <c r="J549" s="6"/>
      <c r="K549" s="6"/>
      <c r="L549" s="6"/>
      <c r="M549" s="6"/>
      <c r="N549" s="6"/>
      <c r="O549" s="6">
        <f t="shared" si="57"/>
        <v>0</v>
      </c>
      <c r="P549" s="3" t="s">
        <v>485</v>
      </c>
      <c r="Q549" s="5"/>
      <c r="R549" s="13"/>
      <c r="S549" s="52"/>
      <c r="T549" s="6"/>
      <c r="U549" s="6"/>
      <c r="W549" s="5"/>
      <c r="X549" s="6"/>
      <c r="Y549" s="5"/>
      <c r="Z549" s="5"/>
      <c r="AB549" s="6">
        <f t="shared" si="55"/>
        <v>0</v>
      </c>
      <c r="AC549" s="6">
        <f t="shared" si="59"/>
        <v>0</v>
      </c>
      <c r="AD549" s="6">
        <f t="shared" si="56"/>
        <v>0</v>
      </c>
      <c r="AF549" s="5"/>
    </row>
    <row r="550" spans="2:32" ht="16" hidden="1" thickBot="1">
      <c r="B550" s="3"/>
      <c r="C550" s="3" t="s">
        <v>851</v>
      </c>
      <c r="D550" s="3" t="s">
        <v>88</v>
      </c>
      <c r="E550" s="3"/>
      <c r="F550" s="4"/>
      <c r="G550" s="4"/>
      <c r="H550" s="6"/>
      <c r="I550" s="6"/>
      <c r="J550" s="6"/>
      <c r="K550" s="6"/>
      <c r="L550" s="6"/>
      <c r="M550" s="6"/>
      <c r="N550" s="6"/>
      <c r="O550" s="6">
        <f t="shared" si="57"/>
        <v>0</v>
      </c>
      <c r="P550" s="3" t="s">
        <v>509</v>
      </c>
      <c r="Q550" s="5"/>
      <c r="R550" s="13"/>
      <c r="S550" s="52"/>
      <c r="T550" s="6"/>
      <c r="U550" s="6"/>
      <c r="W550" s="5"/>
      <c r="X550" s="6"/>
      <c r="Y550" s="5"/>
      <c r="Z550" s="5"/>
      <c r="AB550" s="6">
        <f t="shared" si="55"/>
        <v>0</v>
      </c>
      <c r="AC550" s="6">
        <f t="shared" si="59"/>
        <v>0</v>
      </c>
      <c r="AD550" s="6">
        <f t="shared" si="56"/>
        <v>0</v>
      </c>
      <c r="AF550" s="5"/>
    </row>
    <row r="551" spans="2:32" ht="16" hidden="1" thickBot="1">
      <c r="B551" s="3"/>
      <c r="C551" s="3" t="s">
        <v>851</v>
      </c>
      <c r="D551" s="3" t="s">
        <v>88</v>
      </c>
      <c r="E551" s="3"/>
      <c r="F551" s="4"/>
      <c r="G551" s="4"/>
      <c r="H551" s="6"/>
      <c r="I551" s="6"/>
      <c r="J551" s="6"/>
      <c r="K551" s="6"/>
      <c r="L551" s="6"/>
      <c r="M551" s="6"/>
      <c r="N551" s="6"/>
      <c r="O551" s="6">
        <f t="shared" si="57"/>
        <v>0</v>
      </c>
      <c r="P551" s="3" t="s">
        <v>597</v>
      </c>
      <c r="Q551" s="5"/>
      <c r="R551" s="13"/>
      <c r="S551" s="52"/>
      <c r="T551" s="6"/>
      <c r="U551" s="6"/>
      <c r="W551" s="5"/>
      <c r="X551" s="6"/>
      <c r="Y551" s="5"/>
      <c r="Z551" s="5"/>
      <c r="AB551" s="6">
        <f t="shared" si="55"/>
        <v>0</v>
      </c>
      <c r="AC551" s="6">
        <f t="shared" si="59"/>
        <v>0</v>
      </c>
      <c r="AD551" s="6">
        <f t="shared" si="56"/>
        <v>0</v>
      </c>
      <c r="AF551" s="5"/>
    </row>
    <row r="552" spans="2:32" ht="16" hidden="1" thickBot="1">
      <c r="B552" s="3"/>
      <c r="C552" s="3" t="s">
        <v>851</v>
      </c>
      <c r="D552" s="3" t="s">
        <v>88</v>
      </c>
      <c r="E552" s="3"/>
      <c r="F552" s="4"/>
      <c r="G552" s="4"/>
      <c r="H552" s="6"/>
      <c r="I552" s="6"/>
      <c r="J552" s="6"/>
      <c r="K552" s="6"/>
      <c r="L552" s="6"/>
      <c r="M552" s="6"/>
      <c r="N552" s="6"/>
      <c r="O552" s="6">
        <f t="shared" si="57"/>
        <v>0</v>
      </c>
      <c r="P552" s="3" t="s">
        <v>15</v>
      </c>
      <c r="Q552" s="5"/>
      <c r="R552" s="13"/>
      <c r="S552" s="52"/>
      <c r="T552" s="6"/>
      <c r="U552" s="6"/>
      <c r="W552" s="5"/>
      <c r="X552" s="6"/>
      <c r="Y552" s="5"/>
      <c r="Z552" s="5"/>
      <c r="AB552" s="6">
        <f t="shared" si="55"/>
        <v>0</v>
      </c>
      <c r="AC552" s="6">
        <f t="shared" si="59"/>
        <v>0</v>
      </c>
      <c r="AD552" s="6">
        <f t="shared" si="56"/>
        <v>0</v>
      </c>
      <c r="AF552" s="5"/>
    </row>
    <row r="553" spans="2:32" ht="16" hidden="1" thickBot="1">
      <c r="B553" s="3"/>
      <c r="C553" s="3" t="s">
        <v>851</v>
      </c>
      <c r="D553" s="3" t="s">
        <v>88</v>
      </c>
      <c r="E553" s="3"/>
      <c r="F553" s="4"/>
      <c r="G553" s="4"/>
      <c r="H553" s="6"/>
      <c r="I553" s="6"/>
      <c r="J553" s="6"/>
      <c r="K553" s="6"/>
      <c r="L553" s="6"/>
      <c r="M553" s="6"/>
      <c r="N553" s="6"/>
      <c r="O553" s="6">
        <f t="shared" si="57"/>
        <v>0</v>
      </c>
      <c r="P553" s="3" t="s">
        <v>101</v>
      </c>
      <c r="Q553" s="5"/>
      <c r="R553" s="13"/>
      <c r="S553" s="52"/>
      <c r="T553" s="6"/>
      <c r="U553" s="6"/>
      <c r="W553" s="5"/>
      <c r="X553" s="6"/>
      <c r="Y553" s="5"/>
      <c r="Z553" s="5"/>
      <c r="AB553" s="6">
        <f t="shared" si="55"/>
        <v>0</v>
      </c>
      <c r="AC553" s="6">
        <f t="shared" si="59"/>
        <v>0</v>
      </c>
      <c r="AD553" s="6">
        <f t="shared" si="56"/>
        <v>0</v>
      </c>
      <c r="AF553" s="5"/>
    </row>
    <row r="554" spans="2:32" ht="16" hidden="1" thickBot="1">
      <c r="B554" s="3"/>
      <c r="C554" s="3" t="s">
        <v>851</v>
      </c>
      <c r="D554" s="3" t="s">
        <v>208</v>
      </c>
      <c r="E554" s="3" t="s">
        <v>1130</v>
      </c>
      <c r="F554" s="4"/>
      <c r="G554" s="4"/>
      <c r="H554" s="6"/>
      <c r="I554" s="6"/>
      <c r="J554" s="6"/>
      <c r="K554" s="6"/>
      <c r="L554" s="6"/>
      <c r="M554" s="6"/>
      <c r="N554" s="6"/>
      <c r="O554" s="6">
        <f t="shared" ref="O554:O585" si="60">SUM(H554,J554,K554,L554,M554,N554)</f>
        <v>0</v>
      </c>
      <c r="P554" s="3" t="s">
        <v>672</v>
      </c>
      <c r="Q554" s="5"/>
      <c r="R554" s="13"/>
      <c r="S554" s="52"/>
      <c r="T554" s="6"/>
      <c r="U554" s="6"/>
      <c r="W554" s="5"/>
      <c r="X554" s="6"/>
      <c r="Y554" s="5"/>
      <c r="Z554" s="5"/>
      <c r="AB554" s="6">
        <f t="shared" si="55"/>
        <v>0</v>
      </c>
      <c r="AC554" s="6">
        <f t="shared" si="59"/>
        <v>0</v>
      </c>
      <c r="AD554" s="6">
        <f t="shared" si="56"/>
        <v>0</v>
      </c>
      <c r="AF554" s="5"/>
    </row>
    <row r="555" spans="2:32" ht="16" hidden="1" thickBot="1">
      <c r="B555" s="3"/>
      <c r="C555" s="3" t="s">
        <v>851</v>
      </c>
      <c r="D555" s="3" t="s">
        <v>208</v>
      </c>
      <c r="E555" s="3" t="s">
        <v>1130</v>
      </c>
      <c r="F555" s="4"/>
      <c r="G555" s="4"/>
      <c r="H555" s="6"/>
      <c r="I555" s="6"/>
      <c r="J555" s="6"/>
      <c r="K555" s="6"/>
      <c r="L555" s="6"/>
      <c r="M555" s="6"/>
      <c r="N555" s="6"/>
      <c r="O555" s="6">
        <f t="shared" si="60"/>
        <v>0</v>
      </c>
      <c r="P555" s="3" t="s">
        <v>673</v>
      </c>
      <c r="Q555" s="5"/>
      <c r="R555" s="13"/>
      <c r="S555" s="52"/>
      <c r="T555" s="6"/>
      <c r="U555" s="6"/>
      <c r="W555" s="5" t="s">
        <v>220</v>
      </c>
      <c r="X555" s="6">
        <v>98756.96</v>
      </c>
      <c r="Y555" s="5"/>
      <c r="Z555" s="5" t="s">
        <v>220</v>
      </c>
      <c r="AB555" s="6">
        <f t="shared" si="55"/>
        <v>0</v>
      </c>
      <c r="AC555" s="6">
        <f t="shared" si="59"/>
        <v>0</v>
      </c>
      <c r="AD555" s="6">
        <f t="shared" si="56"/>
        <v>0</v>
      </c>
      <c r="AF555" s="5"/>
    </row>
    <row r="556" spans="2:32" ht="16" hidden="1" thickBot="1">
      <c r="B556" s="3"/>
      <c r="C556" s="3" t="s">
        <v>851</v>
      </c>
      <c r="D556" s="3" t="s">
        <v>208</v>
      </c>
      <c r="E556" s="3" t="s">
        <v>1130</v>
      </c>
      <c r="F556" s="4"/>
      <c r="G556" s="4"/>
      <c r="H556" s="6"/>
      <c r="I556" s="6"/>
      <c r="J556" s="6"/>
      <c r="K556" s="6"/>
      <c r="L556" s="6"/>
      <c r="M556" s="6"/>
      <c r="N556" s="6"/>
      <c r="O556" s="6">
        <f t="shared" si="60"/>
        <v>0</v>
      </c>
      <c r="P556" s="3" t="s">
        <v>674</v>
      </c>
      <c r="Q556" s="5"/>
      <c r="R556" s="13"/>
      <c r="S556" s="52"/>
      <c r="T556" s="6"/>
      <c r="U556" s="6"/>
      <c r="W556" s="5" t="s">
        <v>220</v>
      </c>
      <c r="X556" s="6">
        <v>97766.21</v>
      </c>
      <c r="Y556" s="5"/>
      <c r="Z556" s="5" t="s">
        <v>220</v>
      </c>
      <c r="AB556" s="6">
        <f t="shared" si="55"/>
        <v>0</v>
      </c>
      <c r="AC556" s="6">
        <f t="shared" si="59"/>
        <v>0</v>
      </c>
      <c r="AD556" s="6">
        <f t="shared" si="56"/>
        <v>0</v>
      </c>
      <c r="AF556" s="5"/>
    </row>
    <row r="557" spans="2:32" ht="16" hidden="1" thickBot="1">
      <c r="B557" s="3" t="s">
        <v>433</v>
      </c>
      <c r="C557" s="3" t="s">
        <v>851</v>
      </c>
      <c r="D557" s="3" t="s">
        <v>208</v>
      </c>
      <c r="E557" s="3" t="s">
        <v>1130</v>
      </c>
      <c r="F557" s="31">
        <v>23</v>
      </c>
      <c r="G557" s="4">
        <v>0</v>
      </c>
      <c r="H557" s="32">
        <v>99311.15</v>
      </c>
      <c r="I557" s="6"/>
      <c r="J557" s="6">
        <v>0</v>
      </c>
      <c r="K557" s="6">
        <v>0</v>
      </c>
      <c r="L557" s="6"/>
      <c r="M557" s="6">
        <v>0</v>
      </c>
      <c r="N557" s="6">
        <v>0</v>
      </c>
      <c r="O557" s="6">
        <f t="shared" si="60"/>
        <v>99311.15</v>
      </c>
      <c r="P557" s="3" t="s">
        <v>675</v>
      </c>
      <c r="Q557" s="5"/>
      <c r="R557" s="13"/>
      <c r="S557" s="52"/>
      <c r="T557" s="6"/>
      <c r="U557" s="6"/>
      <c r="W557" s="5" t="s">
        <v>220</v>
      </c>
      <c r="X557" s="6">
        <v>99657.1</v>
      </c>
      <c r="Y557" s="5"/>
      <c r="Z557" s="5" t="s">
        <v>220</v>
      </c>
      <c r="AB557" s="6">
        <f t="shared" si="55"/>
        <v>0</v>
      </c>
      <c r="AC557" s="6">
        <f t="shared" si="59"/>
        <v>0</v>
      </c>
      <c r="AD557" s="6">
        <f t="shared" si="56"/>
        <v>0</v>
      </c>
      <c r="AF557" s="5"/>
    </row>
    <row r="558" spans="2:32" ht="16" hidden="1" thickBot="1">
      <c r="B558" s="3"/>
      <c r="C558" s="3" t="s">
        <v>820</v>
      </c>
      <c r="D558" s="3" t="s">
        <v>211</v>
      </c>
      <c r="E558" s="3" t="s">
        <v>201</v>
      </c>
      <c r="F558" s="4">
        <v>24</v>
      </c>
      <c r="G558" s="4">
        <v>0</v>
      </c>
      <c r="H558" s="6">
        <v>190582.22812338872</v>
      </c>
      <c r="I558" s="6">
        <v>0</v>
      </c>
      <c r="J558" s="6"/>
      <c r="K558" s="6">
        <v>0</v>
      </c>
      <c r="L558" s="6">
        <v>0</v>
      </c>
      <c r="M558" s="6">
        <v>0</v>
      </c>
      <c r="N558" s="6">
        <v>0</v>
      </c>
      <c r="O558" s="6">
        <f t="shared" si="60"/>
        <v>190582.22812338872</v>
      </c>
      <c r="P558" s="3" t="s">
        <v>676</v>
      </c>
      <c r="Q558" s="5"/>
      <c r="R558" s="13"/>
      <c r="S558" s="52"/>
      <c r="T558" s="6"/>
      <c r="U558" s="6"/>
      <c r="W558" s="5"/>
      <c r="X558" s="6"/>
      <c r="Y558" s="5"/>
      <c r="Z558" s="5"/>
      <c r="AB558" s="6">
        <f t="shared" si="55"/>
        <v>0</v>
      </c>
      <c r="AC558" s="6">
        <f t="shared" si="59"/>
        <v>0</v>
      </c>
      <c r="AD558" s="6">
        <f t="shared" si="56"/>
        <v>0</v>
      </c>
      <c r="AF558" s="5"/>
    </row>
    <row r="559" spans="2:32" ht="16" hidden="1" thickBot="1">
      <c r="B559" s="3"/>
      <c r="C559" s="3" t="s">
        <v>851</v>
      </c>
      <c r="D559" s="3" t="s">
        <v>208</v>
      </c>
      <c r="E559" s="3"/>
      <c r="F559" s="4"/>
      <c r="G559" s="4"/>
      <c r="H559" s="6"/>
      <c r="I559" s="6"/>
      <c r="J559" s="6"/>
      <c r="K559" s="6"/>
      <c r="L559" s="6"/>
      <c r="M559" s="6"/>
      <c r="N559" s="6"/>
      <c r="O559" s="6">
        <f t="shared" si="60"/>
        <v>0</v>
      </c>
      <c r="P559" s="3" t="s">
        <v>677</v>
      </c>
      <c r="Q559" s="5"/>
      <c r="R559" s="13"/>
      <c r="S559" s="52"/>
      <c r="T559" s="6"/>
      <c r="U559" s="6"/>
      <c r="W559" s="5"/>
      <c r="X559" s="6"/>
      <c r="Y559" s="5"/>
      <c r="Z559" s="5"/>
      <c r="AB559" s="6">
        <f t="shared" si="55"/>
        <v>0</v>
      </c>
      <c r="AC559" s="6">
        <f t="shared" si="59"/>
        <v>0</v>
      </c>
      <c r="AD559" s="6">
        <f t="shared" si="56"/>
        <v>0</v>
      </c>
      <c r="AF559" s="5"/>
    </row>
    <row r="560" spans="2:32" ht="16" hidden="1" thickBot="1">
      <c r="B560" s="3"/>
      <c r="C560" s="3" t="s">
        <v>851</v>
      </c>
      <c r="D560" s="3" t="s">
        <v>208</v>
      </c>
      <c r="E560" s="3"/>
      <c r="F560" s="4"/>
      <c r="G560" s="4"/>
      <c r="H560" s="6"/>
      <c r="I560" s="6"/>
      <c r="J560" s="6"/>
      <c r="K560" s="6"/>
      <c r="L560" s="6"/>
      <c r="M560" s="6"/>
      <c r="N560" s="6"/>
      <c r="O560" s="6">
        <f t="shared" si="60"/>
        <v>0</v>
      </c>
      <c r="P560" s="3" t="s">
        <v>531</v>
      </c>
      <c r="Q560" s="5"/>
      <c r="R560" s="13"/>
      <c r="S560" s="52"/>
      <c r="T560" s="6"/>
      <c r="U560" s="6"/>
      <c r="W560" s="5"/>
      <c r="X560" s="6"/>
      <c r="Y560" s="5"/>
      <c r="Z560" s="5"/>
      <c r="AB560" s="6">
        <f t="shared" si="55"/>
        <v>0</v>
      </c>
      <c r="AC560" s="6">
        <f t="shared" si="59"/>
        <v>0</v>
      </c>
      <c r="AD560" s="6">
        <f t="shared" si="56"/>
        <v>0</v>
      </c>
      <c r="AF560" s="5"/>
    </row>
    <row r="561" spans="2:32" ht="16" hidden="1" thickBot="1">
      <c r="B561" s="3"/>
      <c r="C561" s="3" t="s">
        <v>851</v>
      </c>
      <c r="D561" s="3" t="s">
        <v>208</v>
      </c>
      <c r="E561" s="3"/>
      <c r="F561" s="4"/>
      <c r="G561" s="4"/>
      <c r="H561" s="6"/>
      <c r="I561" s="6"/>
      <c r="J561" s="6"/>
      <c r="K561" s="6"/>
      <c r="L561" s="6"/>
      <c r="M561" s="6"/>
      <c r="N561" s="6"/>
      <c r="O561" s="6">
        <f t="shared" si="60"/>
        <v>0</v>
      </c>
      <c r="P561" s="3" t="s">
        <v>485</v>
      </c>
      <c r="Q561" s="5"/>
      <c r="R561" s="13"/>
      <c r="S561" s="52"/>
      <c r="T561" s="6"/>
      <c r="U561" s="6"/>
      <c r="W561" s="5"/>
      <c r="X561" s="6"/>
      <c r="Y561" s="5"/>
      <c r="Z561" s="5"/>
      <c r="AB561" s="6">
        <f t="shared" si="55"/>
        <v>0</v>
      </c>
      <c r="AC561" s="6">
        <f t="shared" si="59"/>
        <v>0</v>
      </c>
      <c r="AD561" s="6">
        <f t="shared" si="56"/>
        <v>0</v>
      </c>
      <c r="AF561" s="5"/>
    </row>
    <row r="562" spans="2:32" ht="16" hidden="1" thickBot="1">
      <c r="B562" s="3"/>
      <c r="C562" s="3" t="s">
        <v>851</v>
      </c>
      <c r="D562" s="3" t="s">
        <v>208</v>
      </c>
      <c r="E562" s="3"/>
      <c r="F562" s="4"/>
      <c r="G562" s="4"/>
      <c r="H562" s="6"/>
      <c r="I562" s="6"/>
      <c r="J562" s="6"/>
      <c r="K562" s="6"/>
      <c r="L562" s="6"/>
      <c r="M562" s="6"/>
      <c r="N562" s="6"/>
      <c r="O562" s="6">
        <f t="shared" si="60"/>
        <v>0</v>
      </c>
      <c r="P562" s="3" t="s">
        <v>509</v>
      </c>
      <c r="Q562" s="5"/>
      <c r="R562" s="13"/>
      <c r="S562" s="52"/>
      <c r="T562" s="6"/>
      <c r="U562" s="6"/>
      <c r="W562" s="5"/>
      <c r="X562" s="6"/>
      <c r="Y562" s="5"/>
      <c r="Z562" s="5"/>
      <c r="AB562" s="6">
        <f t="shared" si="55"/>
        <v>0</v>
      </c>
      <c r="AC562" s="6">
        <f t="shared" si="59"/>
        <v>0</v>
      </c>
      <c r="AD562" s="6">
        <f t="shared" si="56"/>
        <v>0</v>
      </c>
      <c r="AF562" s="5"/>
    </row>
    <row r="563" spans="2:32" ht="16" hidden="1" thickBot="1">
      <c r="B563" s="3"/>
      <c r="C563" s="3" t="s">
        <v>851</v>
      </c>
      <c r="D563" s="3" t="s">
        <v>208</v>
      </c>
      <c r="E563" s="3"/>
      <c r="F563" s="4"/>
      <c r="G563" s="4"/>
      <c r="H563" s="6"/>
      <c r="I563" s="6"/>
      <c r="J563" s="6"/>
      <c r="K563" s="6"/>
      <c r="L563" s="6"/>
      <c r="M563" s="6"/>
      <c r="N563" s="6"/>
      <c r="O563" s="6">
        <f t="shared" si="60"/>
        <v>0</v>
      </c>
      <c r="P563" s="3" t="s">
        <v>597</v>
      </c>
      <c r="Q563" s="5"/>
      <c r="R563" s="13"/>
      <c r="S563" s="52"/>
      <c r="T563" s="6"/>
      <c r="U563" s="6"/>
      <c r="W563" s="5"/>
      <c r="X563" s="6"/>
      <c r="Y563" s="5"/>
      <c r="Z563" s="5"/>
      <c r="AB563" s="6">
        <f t="shared" si="55"/>
        <v>0</v>
      </c>
      <c r="AC563" s="6">
        <f t="shared" si="59"/>
        <v>0</v>
      </c>
      <c r="AD563" s="6">
        <f t="shared" si="56"/>
        <v>0</v>
      </c>
      <c r="AF563" s="5"/>
    </row>
    <row r="564" spans="2:32" ht="16" hidden="1" thickBot="1">
      <c r="B564" s="3"/>
      <c r="C564" s="3" t="s">
        <v>851</v>
      </c>
      <c r="D564" s="3" t="s">
        <v>208</v>
      </c>
      <c r="E564" s="3"/>
      <c r="F564" s="4"/>
      <c r="G564" s="4"/>
      <c r="H564" s="6"/>
      <c r="I564" s="6"/>
      <c r="J564" s="6"/>
      <c r="K564" s="6"/>
      <c r="L564" s="6"/>
      <c r="M564" s="6"/>
      <c r="N564" s="6"/>
      <c r="O564" s="6">
        <f t="shared" si="60"/>
        <v>0</v>
      </c>
      <c r="P564" s="3" t="s">
        <v>15</v>
      </c>
      <c r="Q564" s="5"/>
      <c r="R564" s="13"/>
      <c r="S564" s="52"/>
      <c r="T564" s="6"/>
      <c r="U564" s="6"/>
      <c r="W564" s="5"/>
      <c r="X564" s="6"/>
      <c r="Y564" s="5"/>
      <c r="Z564" s="5"/>
      <c r="AB564" s="6">
        <f t="shared" si="55"/>
        <v>0</v>
      </c>
      <c r="AC564" s="6">
        <f t="shared" si="59"/>
        <v>0</v>
      </c>
      <c r="AD564" s="6">
        <f t="shared" si="56"/>
        <v>0</v>
      </c>
      <c r="AF564" s="5"/>
    </row>
    <row r="565" spans="2:32" ht="16" hidden="1" thickBot="1">
      <c r="B565" s="3"/>
      <c r="C565" s="3" t="s">
        <v>851</v>
      </c>
      <c r="D565" s="3" t="s">
        <v>208</v>
      </c>
      <c r="E565" s="3"/>
      <c r="F565" s="4"/>
      <c r="G565" s="4"/>
      <c r="H565" s="6"/>
      <c r="I565" s="6"/>
      <c r="J565" s="6"/>
      <c r="K565" s="6"/>
      <c r="L565" s="6"/>
      <c r="M565" s="6"/>
      <c r="N565" s="6"/>
      <c r="O565" s="6">
        <f t="shared" si="60"/>
        <v>0</v>
      </c>
      <c r="P565" s="3" t="s">
        <v>101</v>
      </c>
      <c r="Q565" s="5"/>
      <c r="R565" s="13"/>
      <c r="S565" s="52"/>
      <c r="T565" s="6"/>
      <c r="U565" s="6"/>
      <c r="W565" s="5"/>
      <c r="X565" s="6"/>
      <c r="Y565" s="5"/>
      <c r="Z565" s="5"/>
      <c r="AB565" s="6">
        <f t="shared" si="55"/>
        <v>0</v>
      </c>
      <c r="AC565" s="6">
        <f t="shared" si="59"/>
        <v>0</v>
      </c>
      <c r="AD565" s="6">
        <f t="shared" si="56"/>
        <v>0</v>
      </c>
      <c r="AF565" s="5"/>
    </row>
    <row r="566" spans="2:32" ht="16" hidden="1" thickBot="1">
      <c r="B566" s="3"/>
      <c r="C566" s="3" t="s">
        <v>851</v>
      </c>
      <c r="D566" s="3" t="s">
        <v>210</v>
      </c>
      <c r="E566" s="3" t="s">
        <v>1130</v>
      </c>
      <c r="F566" s="4"/>
      <c r="G566" s="4"/>
      <c r="H566" s="6"/>
      <c r="I566" s="6"/>
      <c r="J566" s="6"/>
      <c r="K566" s="6"/>
      <c r="L566" s="6"/>
      <c r="M566" s="6"/>
      <c r="N566" s="6"/>
      <c r="O566" s="6">
        <f t="shared" si="60"/>
        <v>0</v>
      </c>
      <c r="P566" s="3" t="s">
        <v>672</v>
      </c>
      <c r="Q566" s="5"/>
      <c r="R566" s="13"/>
      <c r="S566" s="52"/>
      <c r="T566" s="6"/>
      <c r="U566" s="6"/>
      <c r="W566" s="5"/>
      <c r="X566" s="6"/>
      <c r="Y566" s="5"/>
      <c r="Z566" s="5"/>
      <c r="AB566" s="6">
        <f t="shared" si="55"/>
        <v>0</v>
      </c>
      <c r="AC566" s="6">
        <f t="shared" si="59"/>
        <v>0</v>
      </c>
      <c r="AD566" s="6">
        <f t="shared" si="56"/>
        <v>0</v>
      </c>
      <c r="AF566" s="5"/>
    </row>
    <row r="567" spans="2:32" ht="16" hidden="1" thickBot="1">
      <c r="B567" s="3"/>
      <c r="C567" s="3" t="s">
        <v>851</v>
      </c>
      <c r="D567" s="3" t="s">
        <v>210</v>
      </c>
      <c r="E567" s="3" t="s">
        <v>1130</v>
      </c>
      <c r="F567" s="4"/>
      <c r="G567" s="4"/>
      <c r="H567" s="6"/>
      <c r="I567" s="6"/>
      <c r="J567" s="6"/>
      <c r="K567" s="6"/>
      <c r="L567" s="6"/>
      <c r="M567" s="6"/>
      <c r="N567" s="6"/>
      <c r="O567" s="6">
        <f t="shared" si="60"/>
        <v>0</v>
      </c>
      <c r="P567" s="3" t="s">
        <v>673</v>
      </c>
      <c r="Q567" s="5"/>
      <c r="R567" s="13"/>
      <c r="S567" s="52"/>
      <c r="T567" s="6"/>
      <c r="U567" s="6"/>
      <c r="W567" s="5" t="s">
        <v>220</v>
      </c>
      <c r="X567" s="6">
        <v>165511.47</v>
      </c>
      <c r="Y567" s="5"/>
      <c r="Z567" s="5" t="s">
        <v>220</v>
      </c>
      <c r="AB567" s="6">
        <f t="shared" si="55"/>
        <v>0</v>
      </c>
      <c r="AC567" s="6">
        <f t="shared" si="59"/>
        <v>0</v>
      </c>
      <c r="AD567" s="6">
        <f t="shared" si="56"/>
        <v>0</v>
      </c>
      <c r="AF567" s="5"/>
    </row>
    <row r="568" spans="2:32" ht="16" hidden="1" thickBot="1">
      <c r="B568" s="3"/>
      <c r="C568" s="3" t="s">
        <v>851</v>
      </c>
      <c r="D568" s="3" t="s">
        <v>210</v>
      </c>
      <c r="E568" s="3" t="s">
        <v>1130</v>
      </c>
      <c r="F568" s="4"/>
      <c r="G568" s="4"/>
      <c r="H568" s="6"/>
      <c r="I568" s="6"/>
      <c r="J568" s="6"/>
      <c r="K568" s="6"/>
      <c r="L568" s="6"/>
      <c r="M568" s="6"/>
      <c r="N568" s="6"/>
      <c r="O568" s="6">
        <f t="shared" si="60"/>
        <v>0</v>
      </c>
      <c r="P568" s="3" t="s">
        <v>674</v>
      </c>
      <c r="Q568" s="5"/>
      <c r="R568" s="13"/>
      <c r="S568" s="52"/>
      <c r="T568" s="6"/>
      <c r="U568" s="6"/>
      <c r="W568" s="5" t="s">
        <v>220</v>
      </c>
      <c r="X568" s="6">
        <v>20068.099999999999</v>
      </c>
      <c r="Y568" s="5"/>
      <c r="Z568" s="5" t="s">
        <v>220</v>
      </c>
      <c r="AB568" s="6">
        <f t="shared" si="55"/>
        <v>0</v>
      </c>
      <c r="AC568" s="6">
        <f t="shared" si="59"/>
        <v>0</v>
      </c>
      <c r="AD568" s="6">
        <f t="shared" si="56"/>
        <v>0</v>
      </c>
      <c r="AF568" s="5"/>
    </row>
    <row r="569" spans="2:32" ht="16" hidden="1" thickBot="1">
      <c r="B569" s="3" t="s">
        <v>433</v>
      </c>
      <c r="C569" s="3" t="s">
        <v>851</v>
      </c>
      <c r="D569" s="3" t="s">
        <v>210</v>
      </c>
      <c r="E569" s="3" t="s">
        <v>1130</v>
      </c>
      <c r="F569" s="31">
        <v>2</v>
      </c>
      <c r="G569" s="4">
        <v>0</v>
      </c>
      <c r="H569" s="32">
        <v>12940.01</v>
      </c>
      <c r="I569" s="6"/>
      <c r="J569" s="6">
        <v>0</v>
      </c>
      <c r="K569" s="6">
        <v>0</v>
      </c>
      <c r="L569" s="6"/>
      <c r="M569" s="6">
        <v>0</v>
      </c>
      <c r="N569" s="6">
        <v>0</v>
      </c>
      <c r="O569" s="6">
        <f t="shared" si="60"/>
        <v>12940.01</v>
      </c>
      <c r="P569" s="3" t="s">
        <v>675</v>
      </c>
      <c r="Q569" s="5"/>
      <c r="R569" s="13"/>
      <c r="S569" s="52"/>
      <c r="T569" s="6"/>
      <c r="U569" s="6"/>
      <c r="W569" s="5" t="s">
        <v>220</v>
      </c>
      <c r="X569" s="6">
        <v>20014.05</v>
      </c>
      <c r="Y569" s="5"/>
      <c r="Z569" s="5" t="s">
        <v>220</v>
      </c>
      <c r="AB569" s="6">
        <f t="shared" si="55"/>
        <v>0</v>
      </c>
      <c r="AC569" s="6">
        <f t="shared" si="59"/>
        <v>0</v>
      </c>
      <c r="AD569" s="6">
        <f t="shared" si="56"/>
        <v>0</v>
      </c>
      <c r="AF569" s="5"/>
    </row>
    <row r="570" spans="2:32" ht="16" hidden="1" thickBot="1">
      <c r="B570" s="3"/>
      <c r="C570" s="3" t="s">
        <v>820</v>
      </c>
      <c r="D570" s="3" t="s">
        <v>75</v>
      </c>
      <c r="E570" s="3" t="s">
        <v>201</v>
      </c>
      <c r="F570" s="4">
        <v>3</v>
      </c>
      <c r="G570" s="4">
        <v>0</v>
      </c>
      <c r="H570" s="6">
        <v>27279.635118373088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f t="shared" si="60"/>
        <v>27279.635118373088</v>
      </c>
      <c r="P570" s="3" t="s">
        <v>676</v>
      </c>
      <c r="Q570" s="5"/>
      <c r="R570" s="13"/>
      <c r="S570" s="52"/>
      <c r="T570" s="6"/>
      <c r="U570" s="6"/>
      <c r="W570" s="5"/>
      <c r="X570" s="6"/>
      <c r="Y570" s="5"/>
      <c r="Z570" s="5"/>
      <c r="AB570" s="6">
        <f t="shared" si="55"/>
        <v>0</v>
      </c>
      <c r="AC570" s="6">
        <f t="shared" si="59"/>
        <v>0</v>
      </c>
      <c r="AD570" s="6">
        <f t="shared" si="56"/>
        <v>0</v>
      </c>
      <c r="AF570" s="5"/>
    </row>
    <row r="571" spans="2:32" ht="16" hidden="1" thickBot="1">
      <c r="B571" s="3"/>
      <c r="C571" s="3" t="s">
        <v>851</v>
      </c>
      <c r="D571" s="3" t="s">
        <v>210</v>
      </c>
      <c r="E571" s="3"/>
      <c r="F571" s="4"/>
      <c r="G571" s="4"/>
      <c r="H571" s="6"/>
      <c r="I571" s="6"/>
      <c r="J571" s="6"/>
      <c r="K571" s="6"/>
      <c r="L571" s="6"/>
      <c r="M571" s="6"/>
      <c r="N571" s="6"/>
      <c r="O571" s="6">
        <f t="shared" si="60"/>
        <v>0</v>
      </c>
      <c r="P571" s="3" t="s">
        <v>677</v>
      </c>
      <c r="Q571" s="5"/>
      <c r="R571" s="13"/>
      <c r="S571" s="52"/>
      <c r="T571" s="6"/>
      <c r="U571" s="6"/>
      <c r="W571" s="5"/>
      <c r="X571" s="6"/>
      <c r="Y571" s="5"/>
      <c r="Z571" s="5"/>
      <c r="AB571" s="6">
        <f t="shared" si="55"/>
        <v>0</v>
      </c>
      <c r="AC571" s="6">
        <f t="shared" si="59"/>
        <v>0</v>
      </c>
      <c r="AD571" s="6">
        <f t="shared" si="56"/>
        <v>0</v>
      </c>
      <c r="AF571" s="5"/>
    </row>
    <row r="572" spans="2:32" ht="16" hidden="1" thickBot="1">
      <c r="B572" s="3"/>
      <c r="C572" s="3" t="s">
        <v>851</v>
      </c>
      <c r="D572" s="3" t="s">
        <v>210</v>
      </c>
      <c r="E572" s="3"/>
      <c r="F572" s="4"/>
      <c r="G572" s="4"/>
      <c r="H572" s="6"/>
      <c r="I572" s="6"/>
      <c r="J572" s="6"/>
      <c r="K572" s="6"/>
      <c r="L572" s="6"/>
      <c r="M572" s="6"/>
      <c r="N572" s="6"/>
      <c r="O572" s="6">
        <f t="shared" si="60"/>
        <v>0</v>
      </c>
      <c r="P572" s="3" t="s">
        <v>531</v>
      </c>
      <c r="Q572" s="5"/>
      <c r="R572" s="13"/>
      <c r="S572" s="52"/>
      <c r="T572" s="6"/>
      <c r="U572" s="6"/>
      <c r="W572" s="5"/>
      <c r="X572" s="6"/>
      <c r="Y572" s="5"/>
      <c r="Z572" s="5"/>
      <c r="AB572" s="6">
        <f t="shared" si="55"/>
        <v>0</v>
      </c>
      <c r="AC572" s="6">
        <f t="shared" si="59"/>
        <v>0</v>
      </c>
      <c r="AD572" s="6">
        <f t="shared" si="56"/>
        <v>0</v>
      </c>
      <c r="AF572" s="5"/>
    </row>
    <row r="573" spans="2:32" ht="16" hidden="1" thickBot="1">
      <c r="B573" s="3"/>
      <c r="C573" s="3" t="s">
        <v>851</v>
      </c>
      <c r="D573" s="3" t="s">
        <v>210</v>
      </c>
      <c r="E573" s="3"/>
      <c r="F573" s="4"/>
      <c r="G573" s="4"/>
      <c r="H573" s="6"/>
      <c r="I573" s="6"/>
      <c r="J573" s="6"/>
      <c r="K573" s="6"/>
      <c r="L573" s="6"/>
      <c r="M573" s="6"/>
      <c r="N573" s="6"/>
      <c r="O573" s="6">
        <f t="shared" si="60"/>
        <v>0</v>
      </c>
      <c r="P573" s="3" t="s">
        <v>485</v>
      </c>
      <c r="Q573" s="5"/>
      <c r="R573" s="13"/>
      <c r="S573" s="52"/>
      <c r="T573" s="6"/>
      <c r="U573" s="6"/>
      <c r="W573" s="5"/>
      <c r="X573" s="6"/>
      <c r="Y573" s="5"/>
      <c r="Z573" s="5"/>
      <c r="AB573" s="6">
        <f t="shared" si="55"/>
        <v>0</v>
      </c>
      <c r="AC573" s="6">
        <f t="shared" si="59"/>
        <v>0</v>
      </c>
      <c r="AD573" s="6">
        <f t="shared" si="56"/>
        <v>0</v>
      </c>
      <c r="AF573" s="5"/>
    </row>
    <row r="574" spans="2:32" ht="16" hidden="1" thickBot="1">
      <c r="B574" s="3"/>
      <c r="C574" s="3" t="s">
        <v>851</v>
      </c>
      <c r="D574" s="3" t="s">
        <v>210</v>
      </c>
      <c r="E574" s="3"/>
      <c r="F574" s="4"/>
      <c r="G574" s="4"/>
      <c r="H574" s="6"/>
      <c r="I574" s="6"/>
      <c r="J574" s="6"/>
      <c r="K574" s="6"/>
      <c r="L574" s="6"/>
      <c r="M574" s="6"/>
      <c r="N574" s="6"/>
      <c r="O574" s="6">
        <f t="shared" si="60"/>
        <v>0</v>
      </c>
      <c r="P574" s="3" t="s">
        <v>509</v>
      </c>
      <c r="Q574" s="5"/>
      <c r="R574" s="13"/>
      <c r="S574" s="52"/>
      <c r="T574" s="6"/>
      <c r="U574" s="6"/>
      <c r="W574" s="5"/>
      <c r="X574" s="6"/>
      <c r="Y574" s="5"/>
      <c r="Z574" s="5"/>
      <c r="AB574" s="6">
        <f t="shared" si="55"/>
        <v>0</v>
      </c>
      <c r="AC574" s="6">
        <f t="shared" si="59"/>
        <v>0</v>
      </c>
      <c r="AD574" s="6">
        <f t="shared" si="56"/>
        <v>0</v>
      </c>
      <c r="AF574" s="5"/>
    </row>
    <row r="575" spans="2:32" ht="16" hidden="1" thickBot="1">
      <c r="B575" s="3"/>
      <c r="C575" s="3" t="s">
        <v>851</v>
      </c>
      <c r="D575" s="3" t="s">
        <v>210</v>
      </c>
      <c r="E575" s="3"/>
      <c r="F575" s="4"/>
      <c r="G575" s="4"/>
      <c r="H575" s="6"/>
      <c r="I575" s="6"/>
      <c r="J575" s="6"/>
      <c r="K575" s="6"/>
      <c r="L575" s="6"/>
      <c r="M575" s="6"/>
      <c r="N575" s="6"/>
      <c r="O575" s="6">
        <f t="shared" si="60"/>
        <v>0</v>
      </c>
      <c r="P575" s="3" t="s">
        <v>597</v>
      </c>
      <c r="Q575" s="5"/>
      <c r="R575" s="13"/>
      <c r="S575" s="52"/>
      <c r="T575" s="6"/>
      <c r="U575" s="6"/>
      <c r="W575" s="5"/>
      <c r="X575" s="6"/>
      <c r="Y575" s="5"/>
      <c r="Z575" s="5"/>
      <c r="AB575" s="6">
        <f t="shared" si="55"/>
        <v>0</v>
      </c>
      <c r="AC575" s="6">
        <f t="shared" si="59"/>
        <v>0</v>
      </c>
      <c r="AD575" s="6">
        <f t="shared" si="56"/>
        <v>0</v>
      </c>
      <c r="AF575" s="5"/>
    </row>
    <row r="576" spans="2:32" ht="16" hidden="1" thickBot="1">
      <c r="B576" s="3"/>
      <c r="C576" s="3" t="s">
        <v>851</v>
      </c>
      <c r="D576" s="3" t="s">
        <v>210</v>
      </c>
      <c r="E576" s="3"/>
      <c r="F576" s="4"/>
      <c r="G576" s="4"/>
      <c r="H576" s="6"/>
      <c r="I576" s="6"/>
      <c r="J576" s="6"/>
      <c r="K576" s="6"/>
      <c r="L576" s="6"/>
      <c r="M576" s="6"/>
      <c r="N576" s="6"/>
      <c r="O576" s="6">
        <f t="shared" si="60"/>
        <v>0</v>
      </c>
      <c r="P576" s="3" t="s">
        <v>15</v>
      </c>
      <c r="Q576" s="5"/>
      <c r="R576" s="13"/>
      <c r="S576" s="52"/>
      <c r="T576" s="6"/>
      <c r="U576" s="6"/>
      <c r="W576" s="5"/>
      <c r="X576" s="6"/>
      <c r="Y576" s="5"/>
      <c r="Z576" s="5"/>
      <c r="AB576" s="6">
        <f t="shared" si="55"/>
        <v>0</v>
      </c>
      <c r="AC576" s="6">
        <f t="shared" si="59"/>
        <v>0</v>
      </c>
      <c r="AD576" s="6">
        <f t="shared" si="56"/>
        <v>0</v>
      </c>
      <c r="AF576" s="5"/>
    </row>
    <row r="577" spans="2:32" ht="16" hidden="1" thickBot="1">
      <c r="B577" s="3"/>
      <c r="C577" s="3" t="s">
        <v>851</v>
      </c>
      <c r="D577" s="3" t="s">
        <v>210</v>
      </c>
      <c r="E577" s="3"/>
      <c r="F577" s="4"/>
      <c r="G577" s="4"/>
      <c r="H577" s="6"/>
      <c r="I577" s="6"/>
      <c r="J577" s="6"/>
      <c r="K577" s="6"/>
      <c r="L577" s="6"/>
      <c r="M577" s="6"/>
      <c r="N577" s="6"/>
      <c r="O577" s="6">
        <f t="shared" si="60"/>
        <v>0</v>
      </c>
      <c r="P577" s="3" t="s">
        <v>101</v>
      </c>
      <c r="Q577" s="5"/>
      <c r="R577" s="13"/>
      <c r="S577" s="52"/>
      <c r="T577" s="6"/>
      <c r="U577" s="6"/>
      <c r="W577" s="5"/>
      <c r="X577" s="6"/>
      <c r="Y577" s="5"/>
      <c r="Z577" s="5"/>
      <c r="AB577" s="6">
        <f t="shared" si="55"/>
        <v>0</v>
      </c>
      <c r="AC577" s="6">
        <f t="shared" si="59"/>
        <v>0</v>
      </c>
      <c r="AD577" s="6">
        <f t="shared" si="56"/>
        <v>0</v>
      </c>
      <c r="AF577" s="5"/>
    </row>
    <row r="578" spans="2:32" ht="16" hidden="1" thickBot="1">
      <c r="B578" s="3"/>
      <c r="C578" s="3" t="s">
        <v>849</v>
      </c>
      <c r="D578" s="3" t="s">
        <v>88</v>
      </c>
      <c r="E578" s="3" t="s">
        <v>153</v>
      </c>
      <c r="F578" s="4"/>
      <c r="G578" s="4"/>
      <c r="H578" s="6"/>
      <c r="I578" s="6"/>
      <c r="J578" s="6"/>
      <c r="K578" s="6"/>
      <c r="L578" s="6"/>
      <c r="M578" s="6"/>
      <c r="N578" s="6"/>
      <c r="O578" s="6">
        <f t="shared" si="60"/>
        <v>0</v>
      </c>
      <c r="P578" s="3" t="s">
        <v>672</v>
      </c>
      <c r="Q578" s="5"/>
      <c r="R578" s="13"/>
      <c r="S578" s="52"/>
      <c r="T578" s="6"/>
      <c r="U578" s="6"/>
      <c r="W578" s="5" t="s">
        <v>433</v>
      </c>
      <c r="X578" s="6"/>
      <c r="Y578" s="5"/>
      <c r="Z578" s="5" t="s">
        <v>433</v>
      </c>
      <c r="AB578" s="6">
        <f t="shared" si="55"/>
        <v>0</v>
      </c>
      <c r="AC578" s="6">
        <f t="shared" si="59"/>
        <v>0</v>
      </c>
      <c r="AD578" s="6">
        <f t="shared" si="56"/>
        <v>0</v>
      </c>
      <c r="AF578" s="5"/>
    </row>
    <row r="579" spans="2:32" ht="16" hidden="1" thickBot="1">
      <c r="B579" s="3"/>
      <c r="C579" s="3" t="s">
        <v>849</v>
      </c>
      <c r="D579" s="3" t="s">
        <v>88</v>
      </c>
      <c r="E579" s="3" t="s">
        <v>153</v>
      </c>
      <c r="F579" s="4"/>
      <c r="G579" s="4"/>
      <c r="H579" s="6"/>
      <c r="I579" s="6"/>
      <c r="J579" s="6"/>
      <c r="K579" s="6"/>
      <c r="L579" s="6"/>
      <c r="M579" s="6"/>
      <c r="N579" s="6"/>
      <c r="O579" s="6">
        <f t="shared" si="60"/>
        <v>0</v>
      </c>
      <c r="P579" s="3" t="s">
        <v>673</v>
      </c>
      <c r="Q579" s="5"/>
      <c r="R579" s="13"/>
      <c r="S579" s="52"/>
      <c r="T579" s="6"/>
      <c r="U579" s="6"/>
      <c r="W579" s="5" t="s">
        <v>220</v>
      </c>
      <c r="X579" s="6">
        <f>57441.95+140633.75</f>
        <v>198075.7</v>
      </c>
      <c r="Y579" s="5"/>
      <c r="Z579" s="5" t="s">
        <v>220</v>
      </c>
      <c r="AB579" s="6">
        <f t="shared" si="55"/>
        <v>0</v>
      </c>
      <c r="AC579" s="6">
        <f t="shared" si="59"/>
        <v>0</v>
      </c>
      <c r="AD579" s="6">
        <f t="shared" si="56"/>
        <v>0</v>
      </c>
      <c r="AF579" s="5"/>
    </row>
    <row r="580" spans="2:32" ht="16" hidden="1" thickBot="1">
      <c r="B580" s="3"/>
      <c r="C580" s="3" t="s">
        <v>849</v>
      </c>
      <c r="D580" s="3" t="s">
        <v>88</v>
      </c>
      <c r="E580" s="3" t="s">
        <v>153</v>
      </c>
      <c r="F580" s="4">
        <v>26</v>
      </c>
      <c r="G580" s="4"/>
      <c r="H580" s="6">
        <v>183669.11</v>
      </c>
      <c r="I580" s="6">
        <v>-4752.88</v>
      </c>
      <c r="J580" s="6">
        <v>-9336.06</v>
      </c>
      <c r="K580" s="6">
        <v>-2142.8062833333302</v>
      </c>
      <c r="L580" s="6"/>
      <c r="M580" s="6"/>
      <c r="N580" s="6"/>
      <c r="O580" s="6">
        <f t="shared" si="60"/>
        <v>172190.24371666665</v>
      </c>
      <c r="P580" s="3" t="s">
        <v>674</v>
      </c>
      <c r="Q580" s="5"/>
      <c r="R580" s="13"/>
      <c r="S580" s="52"/>
      <c r="T580" s="6"/>
      <c r="U580" s="6"/>
      <c r="W580" s="5" t="s">
        <v>220</v>
      </c>
      <c r="X580" s="6">
        <f>50556.58+123776.47</f>
        <v>174333.05</v>
      </c>
      <c r="Y580" s="5"/>
      <c r="Z580" s="5" t="s">
        <v>220</v>
      </c>
      <c r="AB580" s="6">
        <f t="shared" si="55"/>
        <v>4583.1799999999994</v>
      </c>
      <c r="AC580" s="6">
        <f t="shared" si="59"/>
        <v>0</v>
      </c>
      <c r="AD580" s="6">
        <f t="shared" si="56"/>
        <v>11478.866283333336</v>
      </c>
      <c r="AF580" s="5"/>
    </row>
    <row r="581" spans="2:32" ht="16" hidden="1" thickBot="1">
      <c r="B581" s="3" t="s">
        <v>220</v>
      </c>
      <c r="C581" s="3" t="s">
        <v>849</v>
      </c>
      <c r="D581" s="3" t="s">
        <v>88</v>
      </c>
      <c r="E581" s="3" t="s">
        <v>153</v>
      </c>
      <c r="F581" s="4">
        <v>26</v>
      </c>
      <c r="G581" s="4">
        <v>18</v>
      </c>
      <c r="H581" s="6">
        <v>183669.11</v>
      </c>
      <c r="I581" s="6">
        <v>0</v>
      </c>
      <c r="J581" s="6">
        <v>-3756.03</v>
      </c>
      <c r="K581" s="6">
        <v>-2142.81</v>
      </c>
      <c r="L581" s="6"/>
      <c r="M581" s="6">
        <v>0</v>
      </c>
      <c r="N581" s="6">
        <v>-1297.50999999998</v>
      </c>
      <c r="O581" s="6">
        <f t="shared" si="60"/>
        <v>176472.76</v>
      </c>
      <c r="P581" s="3" t="s">
        <v>675</v>
      </c>
      <c r="Q581" s="5"/>
      <c r="R581" s="13"/>
      <c r="S581" s="52"/>
      <c r="T581" s="6"/>
      <c r="U581" s="6"/>
      <c r="W581" s="5" t="s">
        <v>220</v>
      </c>
      <c r="X581" s="6">
        <f>125295.66+51177.1</f>
        <v>176472.76</v>
      </c>
      <c r="Y581" s="5" t="s">
        <v>220</v>
      </c>
      <c r="Z581" s="5" t="s">
        <v>220</v>
      </c>
      <c r="AB581" s="6">
        <f t="shared" si="55"/>
        <v>3756.03</v>
      </c>
      <c r="AC581" s="6">
        <f t="shared" si="59"/>
        <v>0</v>
      </c>
      <c r="AD581" s="6">
        <f t="shared" si="56"/>
        <v>7196.3499999999767</v>
      </c>
      <c r="AF581" s="5"/>
    </row>
    <row r="582" spans="2:32" ht="16" hidden="1" thickBot="1">
      <c r="B582" s="3"/>
      <c r="C582" s="3" t="s">
        <v>851</v>
      </c>
      <c r="D582" s="3" t="s">
        <v>88</v>
      </c>
      <c r="E582" s="3" t="s">
        <v>201</v>
      </c>
      <c r="F582" s="4">
        <v>41</v>
      </c>
      <c r="G582" s="4">
        <v>0</v>
      </c>
      <c r="H582" s="6">
        <v>249749.52</v>
      </c>
      <c r="I582" s="6"/>
      <c r="J582" s="6">
        <v>0</v>
      </c>
      <c r="K582" s="6">
        <v>0</v>
      </c>
      <c r="L582" s="6"/>
      <c r="M582" s="6">
        <v>0</v>
      </c>
      <c r="N582" s="6">
        <v>0</v>
      </c>
      <c r="O582" s="6">
        <f t="shared" si="60"/>
        <v>249749.52</v>
      </c>
      <c r="P582" s="3" t="s">
        <v>676</v>
      </c>
      <c r="Q582" s="5"/>
      <c r="R582" s="13"/>
      <c r="S582" s="52"/>
      <c r="T582" s="6"/>
      <c r="U582" s="6"/>
      <c r="W582" s="5"/>
      <c r="X582" s="6"/>
      <c r="Y582" s="5"/>
      <c r="Z582" s="5"/>
      <c r="AB582" s="6">
        <f t="shared" ref="AB582:AB593" si="61">I582-J582</f>
        <v>0</v>
      </c>
      <c r="AC582" s="6">
        <f t="shared" si="59"/>
        <v>0</v>
      </c>
      <c r="AD582" s="6">
        <f t="shared" ref="AD582:AD593" si="62">H582-O582</f>
        <v>0</v>
      </c>
      <c r="AF582" s="5"/>
    </row>
    <row r="583" spans="2:32" ht="16" hidden="1" thickBot="1">
      <c r="B583" s="3"/>
      <c r="C583" s="3" t="s">
        <v>849</v>
      </c>
      <c r="D583" s="3" t="s">
        <v>88</v>
      </c>
      <c r="E583" s="3" t="s">
        <v>153</v>
      </c>
      <c r="F583" s="4">
        <v>26</v>
      </c>
      <c r="G583" s="4">
        <v>0</v>
      </c>
      <c r="H583" s="6">
        <v>176292.78</v>
      </c>
      <c r="I583" s="6">
        <v>0</v>
      </c>
      <c r="J583" s="6">
        <v>0</v>
      </c>
      <c r="K583" s="6">
        <v>-1175.29</v>
      </c>
      <c r="L583" s="6">
        <v>0</v>
      </c>
      <c r="M583" s="6">
        <v>0</v>
      </c>
      <c r="N583" s="6">
        <v>0</v>
      </c>
      <c r="O583" s="6">
        <f t="shared" si="60"/>
        <v>175117.49</v>
      </c>
      <c r="P583" s="3" t="s">
        <v>677</v>
      </c>
      <c r="Q583" s="5"/>
      <c r="R583" s="13"/>
      <c r="S583" s="52"/>
      <c r="T583" s="64">
        <v>4033.6450238453826</v>
      </c>
      <c r="U583" s="6"/>
      <c r="W583" s="5"/>
      <c r="X583" s="6"/>
      <c r="Y583" s="5"/>
      <c r="Z583" s="5"/>
      <c r="AB583" s="6">
        <f t="shared" si="61"/>
        <v>0</v>
      </c>
      <c r="AC583" s="6">
        <f t="shared" si="59"/>
        <v>-4033.6450238453826</v>
      </c>
      <c r="AD583" s="6">
        <f t="shared" si="62"/>
        <v>1175.2900000000081</v>
      </c>
      <c r="AF583" s="5"/>
    </row>
    <row r="584" spans="2:32" ht="16" hidden="1" thickBot="1">
      <c r="B584" s="3"/>
      <c r="C584" s="3" t="s">
        <v>849</v>
      </c>
      <c r="D584" s="3" t="s">
        <v>88</v>
      </c>
      <c r="E584" s="3"/>
      <c r="F584" s="4"/>
      <c r="G584" s="4"/>
      <c r="H584" s="6"/>
      <c r="I584" s="6"/>
      <c r="J584" s="6"/>
      <c r="K584" s="6"/>
      <c r="L584" s="6"/>
      <c r="M584" s="6"/>
      <c r="N584" s="6"/>
      <c r="O584" s="6">
        <f t="shared" si="60"/>
        <v>0</v>
      </c>
      <c r="P584" s="3" t="s">
        <v>531</v>
      </c>
      <c r="Q584" s="5"/>
      <c r="R584" s="13"/>
      <c r="S584" s="52"/>
      <c r="T584" s="6"/>
      <c r="U584" s="6"/>
      <c r="W584" s="5"/>
      <c r="X584" s="6"/>
      <c r="Y584" s="5"/>
      <c r="Z584" s="5"/>
      <c r="AB584" s="6">
        <f t="shared" si="61"/>
        <v>0</v>
      </c>
      <c r="AC584" s="6">
        <f t="shared" si="59"/>
        <v>0</v>
      </c>
      <c r="AD584" s="6">
        <f t="shared" si="62"/>
        <v>0</v>
      </c>
      <c r="AF584" s="5"/>
    </row>
    <row r="585" spans="2:32" ht="16" hidden="1" thickBot="1">
      <c r="B585" s="3"/>
      <c r="C585" s="3" t="s">
        <v>849</v>
      </c>
      <c r="D585" s="3" t="s">
        <v>88</v>
      </c>
      <c r="E585" s="3"/>
      <c r="F585" s="4"/>
      <c r="G585" s="4"/>
      <c r="H585" s="6"/>
      <c r="I585" s="6"/>
      <c r="J585" s="6"/>
      <c r="K585" s="6"/>
      <c r="L585" s="6"/>
      <c r="M585" s="6"/>
      <c r="N585" s="6"/>
      <c r="O585" s="6">
        <f t="shared" si="60"/>
        <v>0</v>
      </c>
      <c r="P585" s="3" t="s">
        <v>485</v>
      </c>
      <c r="Q585" s="5"/>
      <c r="R585" s="13"/>
      <c r="S585" s="52"/>
      <c r="T585" s="6"/>
      <c r="U585" s="6"/>
      <c r="W585" s="5"/>
      <c r="X585" s="6"/>
      <c r="Y585" s="5"/>
      <c r="Z585" s="5"/>
      <c r="AB585" s="6">
        <f t="shared" si="61"/>
        <v>0</v>
      </c>
      <c r="AC585" s="6">
        <f t="shared" si="59"/>
        <v>0</v>
      </c>
      <c r="AD585" s="6">
        <f t="shared" si="62"/>
        <v>0</v>
      </c>
      <c r="AF585" s="5"/>
    </row>
    <row r="586" spans="2:32" ht="16" hidden="1" thickBot="1">
      <c r="B586" s="3"/>
      <c r="C586" s="3" t="s">
        <v>849</v>
      </c>
      <c r="D586" s="3" t="s">
        <v>88</v>
      </c>
      <c r="E586" s="3"/>
      <c r="F586" s="4"/>
      <c r="G586" s="4"/>
      <c r="H586" s="6"/>
      <c r="I586" s="6"/>
      <c r="J586" s="6"/>
      <c r="K586" s="6"/>
      <c r="L586" s="6"/>
      <c r="M586" s="6"/>
      <c r="N586" s="6"/>
      <c r="O586" s="6">
        <f t="shared" ref="O586:O615" si="63">SUM(H586,J586,K586,L586,M586,N586)</f>
        <v>0</v>
      </c>
      <c r="P586" s="3" t="s">
        <v>509</v>
      </c>
      <c r="Q586" s="5"/>
      <c r="R586" s="13"/>
      <c r="S586" s="52"/>
      <c r="T586" s="6"/>
      <c r="U586" s="6"/>
      <c r="W586" s="5"/>
      <c r="X586" s="6"/>
      <c r="Y586" s="5"/>
      <c r="Z586" s="5"/>
      <c r="AB586" s="6">
        <f t="shared" si="61"/>
        <v>0</v>
      </c>
      <c r="AC586" s="6">
        <f t="shared" ref="AC586:AC593" si="64">U586-T586</f>
        <v>0</v>
      </c>
      <c r="AD586" s="6">
        <f t="shared" si="62"/>
        <v>0</v>
      </c>
      <c r="AF586" s="5"/>
    </row>
    <row r="587" spans="2:32" ht="16" hidden="1" thickBot="1">
      <c r="B587" s="3"/>
      <c r="C587" s="3" t="s">
        <v>849</v>
      </c>
      <c r="D587" s="3" t="s">
        <v>88</v>
      </c>
      <c r="E587" s="3"/>
      <c r="F587" s="4"/>
      <c r="G587" s="4"/>
      <c r="H587" s="6"/>
      <c r="I587" s="6"/>
      <c r="J587" s="6"/>
      <c r="K587" s="6"/>
      <c r="L587" s="6"/>
      <c r="M587" s="6"/>
      <c r="N587" s="6"/>
      <c r="O587" s="6">
        <f t="shared" si="63"/>
        <v>0</v>
      </c>
      <c r="P587" s="3" t="s">
        <v>597</v>
      </c>
      <c r="Q587" s="5"/>
      <c r="R587" s="13"/>
      <c r="S587" s="52"/>
      <c r="T587" s="6"/>
      <c r="U587" s="6"/>
      <c r="W587" s="5"/>
      <c r="X587" s="6"/>
      <c r="Y587" s="5"/>
      <c r="Z587" s="5"/>
      <c r="AB587" s="6">
        <f t="shared" si="61"/>
        <v>0</v>
      </c>
      <c r="AC587" s="6">
        <f t="shared" si="64"/>
        <v>0</v>
      </c>
      <c r="AD587" s="6">
        <f t="shared" si="62"/>
        <v>0</v>
      </c>
      <c r="AF587" s="5"/>
    </row>
    <row r="588" spans="2:32" ht="16" hidden="1" thickBot="1">
      <c r="B588" s="3"/>
      <c r="C588" s="3" t="s">
        <v>849</v>
      </c>
      <c r="D588" s="3" t="s">
        <v>88</v>
      </c>
      <c r="E588" s="3"/>
      <c r="F588" s="4"/>
      <c r="G588" s="4"/>
      <c r="H588" s="6"/>
      <c r="I588" s="6"/>
      <c r="J588" s="6"/>
      <c r="K588" s="6"/>
      <c r="L588" s="6"/>
      <c r="M588" s="6"/>
      <c r="N588" s="6"/>
      <c r="O588" s="6">
        <f t="shared" si="63"/>
        <v>0</v>
      </c>
      <c r="P588" s="3" t="s">
        <v>15</v>
      </c>
      <c r="Q588" s="5"/>
      <c r="R588" s="13"/>
      <c r="S588" s="52"/>
      <c r="T588" s="6"/>
      <c r="U588" s="6"/>
      <c r="W588" s="5"/>
      <c r="X588" s="6"/>
      <c r="Y588" s="5"/>
      <c r="Z588" s="5"/>
      <c r="AB588" s="6">
        <f t="shared" si="61"/>
        <v>0</v>
      </c>
      <c r="AC588" s="6">
        <f t="shared" si="64"/>
        <v>0</v>
      </c>
      <c r="AD588" s="6">
        <f t="shared" si="62"/>
        <v>0</v>
      </c>
      <c r="AF588" s="5"/>
    </row>
    <row r="589" spans="2:32" ht="16" hidden="1" thickBot="1">
      <c r="B589" s="3"/>
      <c r="C589" s="3" t="s">
        <v>849</v>
      </c>
      <c r="D589" s="3" t="s">
        <v>88</v>
      </c>
      <c r="E589" s="3"/>
      <c r="F589" s="4"/>
      <c r="G589" s="4"/>
      <c r="H589" s="6"/>
      <c r="I589" s="6"/>
      <c r="J589" s="6"/>
      <c r="K589" s="6"/>
      <c r="L589" s="6"/>
      <c r="M589" s="6"/>
      <c r="N589" s="6"/>
      <c r="O589" s="6">
        <f t="shared" si="63"/>
        <v>0</v>
      </c>
      <c r="P589" s="3" t="s">
        <v>101</v>
      </c>
      <c r="Q589" s="5"/>
      <c r="R589" s="13"/>
      <c r="S589" s="52"/>
      <c r="T589" s="6"/>
      <c r="U589" s="6"/>
      <c r="W589" s="5"/>
      <c r="X589" s="6"/>
      <c r="Y589" s="5"/>
      <c r="Z589" s="5"/>
      <c r="AB589" s="6">
        <f t="shared" si="61"/>
        <v>0</v>
      </c>
      <c r="AC589" s="6">
        <f t="shared" si="64"/>
        <v>0</v>
      </c>
      <c r="AD589" s="6">
        <f t="shared" si="62"/>
        <v>0</v>
      </c>
      <c r="AF589" s="5"/>
    </row>
    <row r="590" spans="2:32" ht="16" hidden="1" thickBot="1">
      <c r="B590" s="3"/>
      <c r="C590" s="3" t="s">
        <v>849</v>
      </c>
      <c r="D590" s="3" t="s">
        <v>208</v>
      </c>
      <c r="E590" s="3" t="s">
        <v>189</v>
      </c>
      <c r="F590" s="4"/>
      <c r="G590" s="4"/>
      <c r="H590" s="6"/>
      <c r="I590" s="6"/>
      <c r="J590" s="6"/>
      <c r="K590" s="6"/>
      <c r="L590" s="6"/>
      <c r="M590" s="6"/>
      <c r="N590" s="6"/>
      <c r="O590" s="6">
        <f t="shared" si="63"/>
        <v>0</v>
      </c>
      <c r="P590" s="3" t="s">
        <v>672</v>
      </c>
      <c r="Q590" s="5"/>
      <c r="R590" s="13"/>
      <c r="S590" s="52"/>
      <c r="T590" s="6"/>
      <c r="U590" s="6"/>
      <c r="W590" s="5" t="s">
        <v>433</v>
      </c>
      <c r="X590" s="6"/>
      <c r="Y590" s="5"/>
      <c r="Z590" s="5" t="s">
        <v>433</v>
      </c>
      <c r="AB590" s="6">
        <f t="shared" si="61"/>
        <v>0</v>
      </c>
      <c r="AC590" s="6">
        <f t="shared" si="64"/>
        <v>0</v>
      </c>
      <c r="AD590" s="6">
        <f t="shared" si="62"/>
        <v>0</v>
      </c>
      <c r="AF590" s="5"/>
    </row>
    <row r="591" spans="2:32" ht="16" hidden="1" thickBot="1">
      <c r="B591" s="3"/>
      <c r="C591" s="3" t="s">
        <v>849</v>
      </c>
      <c r="D591" s="3" t="s">
        <v>208</v>
      </c>
      <c r="E591" s="3" t="s">
        <v>189</v>
      </c>
      <c r="F591" s="4"/>
      <c r="G591" s="4"/>
      <c r="H591" s="6"/>
      <c r="I591" s="6"/>
      <c r="J591" s="6"/>
      <c r="K591" s="6"/>
      <c r="L591" s="6"/>
      <c r="M591" s="6"/>
      <c r="N591" s="6"/>
      <c r="O591" s="6">
        <f t="shared" si="63"/>
        <v>0</v>
      </c>
      <c r="P591" s="3" t="s">
        <v>673</v>
      </c>
      <c r="Q591" s="5"/>
      <c r="R591" s="13"/>
      <c r="S591" s="52"/>
      <c r="T591" s="6"/>
      <c r="U591" s="6"/>
      <c r="W591" s="5" t="s">
        <v>433</v>
      </c>
      <c r="X591" s="6"/>
      <c r="Y591" s="5"/>
      <c r="Z591" s="5" t="s">
        <v>433</v>
      </c>
      <c r="AB591" s="6">
        <f t="shared" si="61"/>
        <v>0</v>
      </c>
      <c r="AC591" s="6">
        <f t="shared" si="64"/>
        <v>0</v>
      </c>
      <c r="AD591" s="6">
        <f t="shared" si="62"/>
        <v>0</v>
      </c>
      <c r="AF591" s="5"/>
    </row>
    <row r="592" spans="2:32" ht="16" hidden="1" thickBot="1">
      <c r="B592" s="3"/>
      <c r="C592" s="3" t="s">
        <v>849</v>
      </c>
      <c r="D592" s="3" t="s">
        <v>208</v>
      </c>
      <c r="E592" s="3" t="s">
        <v>189</v>
      </c>
      <c r="F592" s="4"/>
      <c r="G592" s="4"/>
      <c r="H592" s="6"/>
      <c r="I592" s="6"/>
      <c r="J592" s="6"/>
      <c r="K592" s="6"/>
      <c r="L592" s="6"/>
      <c r="M592" s="6"/>
      <c r="N592" s="6"/>
      <c r="O592" s="6">
        <f t="shared" si="63"/>
        <v>0</v>
      </c>
      <c r="P592" s="3" t="s">
        <v>674</v>
      </c>
      <c r="Q592" s="5"/>
      <c r="R592" s="13"/>
      <c r="S592" s="52"/>
      <c r="T592" s="6"/>
      <c r="U592" s="6"/>
      <c r="W592" s="5" t="s">
        <v>433</v>
      </c>
      <c r="X592" s="6"/>
      <c r="Y592" s="5"/>
      <c r="Z592" s="5" t="s">
        <v>433</v>
      </c>
      <c r="AB592" s="6">
        <f t="shared" si="61"/>
        <v>0</v>
      </c>
      <c r="AC592" s="6">
        <f t="shared" si="64"/>
        <v>0</v>
      </c>
      <c r="AD592" s="6">
        <f t="shared" si="62"/>
        <v>0</v>
      </c>
      <c r="AF592" s="5"/>
    </row>
    <row r="593" spans="2:32" ht="16" hidden="1" thickBot="1">
      <c r="B593" s="3" t="s">
        <v>220</v>
      </c>
      <c r="C593" s="3" t="s">
        <v>849</v>
      </c>
      <c r="D593" s="3" t="s">
        <v>208</v>
      </c>
      <c r="E593" s="3" t="s">
        <v>189</v>
      </c>
      <c r="F593" s="4">
        <v>2</v>
      </c>
      <c r="G593" s="4">
        <v>0</v>
      </c>
      <c r="H593" s="6">
        <v>11079.85</v>
      </c>
      <c r="I593" s="6">
        <v>0</v>
      </c>
      <c r="J593" s="6">
        <v>0</v>
      </c>
      <c r="K593" s="6">
        <v>-126.44762499999899</v>
      </c>
      <c r="L593" s="6"/>
      <c r="M593" s="6">
        <v>0</v>
      </c>
      <c r="N593" s="6">
        <v>0</v>
      </c>
      <c r="O593" s="6">
        <f t="shared" si="63"/>
        <v>10953.402375000001</v>
      </c>
      <c r="P593" s="3" t="s">
        <v>675</v>
      </c>
      <c r="Q593" s="5"/>
      <c r="R593" s="13"/>
      <c r="S593" s="52"/>
      <c r="T593" s="6"/>
      <c r="U593" s="6"/>
      <c r="W593" s="5" t="s">
        <v>433</v>
      </c>
      <c r="X593" s="6"/>
      <c r="Y593" s="5"/>
      <c r="Z593" s="5" t="s">
        <v>433</v>
      </c>
      <c r="AB593" s="6">
        <f t="shared" si="61"/>
        <v>0</v>
      </c>
      <c r="AC593" s="6">
        <f t="shared" si="64"/>
        <v>0</v>
      </c>
      <c r="AD593" s="6">
        <f t="shared" si="62"/>
        <v>126.44762499999888</v>
      </c>
      <c r="AF593" s="5"/>
    </row>
    <row r="594" spans="2:32" ht="31.5" hidden="1" thickBot="1">
      <c r="B594" s="3" t="s">
        <v>1139</v>
      </c>
      <c r="C594" s="3" t="s">
        <v>820</v>
      </c>
      <c r="D594" s="3" t="s">
        <v>1125</v>
      </c>
      <c r="E594" s="3" t="s">
        <v>201</v>
      </c>
      <c r="F594" s="4">
        <v>24</v>
      </c>
      <c r="G594" s="4">
        <v>3010</v>
      </c>
      <c r="H594" s="6">
        <v>153345.78</v>
      </c>
      <c r="I594" s="6">
        <v>-86928.8</v>
      </c>
      <c r="J594" s="6">
        <v>-86928.8</v>
      </c>
      <c r="K594" s="6">
        <v>0</v>
      </c>
      <c r="L594" s="6">
        <v>0</v>
      </c>
      <c r="M594" s="6">
        <v>0</v>
      </c>
      <c r="N594" s="6">
        <v>0</v>
      </c>
      <c r="O594" s="6">
        <f t="shared" si="63"/>
        <v>66416.98</v>
      </c>
      <c r="P594" s="3" t="s">
        <v>676</v>
      </c>
      <c r="Q594" s="5"/>
      <c r="R594" s="13"/>
      <c r="S594" s="52"/>
      <c r="T594" s="6"/>
      <c r="U594" s="6"/>
      <c r="W594" s="5"/>
      <c r="X594" s="6"/>
      <c r="Y594" s="5"/>
      <c r="Z594" s="5"/>
      <c r="AB594" s="6"/>
      <c r="AC594" s="6"/>
      <c r="AD594" s="6"/>
      <c r="AF594" s="5"/>
    </row>
    <row r="595" spans="2:32" ht="16" hidden="1" thickBot="1">
      <c r="B595" s="3"/>
      <c r="C595" s="3" t="s">
        <v>849</v>
      </c>
      <c r="D595" s="3" t="s">
        <v>208</v>
      </c>
      <c r="E595" s="3" t="s">
        <v>189</v>
      </c>
      <c r="F595" s="4">
        <v>2</v>
      </c>
      <c r="G595" s="4">
        <v>0</v>
      </c>
      <c r="H595" s="6">
        <v>11079.85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2892.11</v>
      </c>
      <c r="O595" s="6">
        <f t="shared" si="63"/>
        <v>13971.960000000001</v>
      </c>
      <c r="P595" s="3" t="s">
        <v>677</v>
      </c>
      <c r="Q595" s="5"/>
      <c r="R595" s="13"/>
      <c r="S595" s="42"/>
      <c r="T595" s="6"/>
      <c r="U595" s="6"/>
      <c r="W595" s="5"/>
      <c r="X595" s="6"/>
      <c r="Y595" s="5"/>
      <c r="Z595" s="5"/>
      <c r="AB595" s="6">
        <f t="shared" ref="AB595:AB615" si="65">I595-J595</f>
        <v>0</v>
      </c>
      <c r="AC595" s="6">
        <f t="shared" ref="AC595:AC615" si="66">U595-T595</f>
        <v>0</v>
      </c>
      <c r="AD595" s="6">
        <f t="shared" ref="AD595:AD615" si="67">H595-O595</f>
        <v>-2892.1100000000006</v>
      </c>
      <c r="AF595" s="5"/>
    </row>
    <row r="596" spans="2:32" ht="16" hidden="1" thickBot="1">
      <c r="B596" s="3"/>
      <c r="C596" s="3" t="s">
        <v>849</v>
      </c>
      <c r="D596" s="3" t="s">
        <v>208</v>
      </c>
      <c r="E596" s="3"/>
      <c r="F596" s="4"/>
      <c r="G596" s="4"/>
      <c r="H596" s="6"/>
      <c r="I596" s="6"/>
      <c r="J596" s="6"/>
      <c r="K596" s="6"/>
      <c r="L596" s="6"/>
      <c r="M596" s="6"/>
      <c r="N596" s="6"/>
      <c r="O596" s="6">
        <f t="shared" si="63"/>
        <v>0</v>
      </c>
      <c r="P596" s="3" t="s">
        <v>531</v>
      </c>
      <c r="Q596" s="5"/>
      <c r="R596" s="13"/>
      <c r="S596" s="52"/>
      <c r="T596" s="6"/>
      <c r="U596" s="6"/>
      <c r="W596" s="5"/>
      <c r="X596" s="6"/>
      <c r="Y596" s="5"/>
      <c r="Z596" s="5"/>
      <c r="AB596" s="6">
        <f t="shared" si="65"/>
        <v>0</v>
      </c>
      <c r="AC596" s="6">
        <f t="shared" si="66"/>
        <v>0</v>
      </c>
      <c r="AD596" s="6">
        <f t="shared" si="67"/>
        <v>0</v>
      </c>
      <c r="AF596" s="5"/>
    </row>
    <row r="597" spans="2:32" ht="16" hidden="1" thickBot="1">
      <c r="B597" s="3"/>
      <c r="C597" s="3" t="s">
        <v>849</v>
      </c>
      <c r="D597" s="3" t="s">
        <v>208</v>
      </c>
      <c r="E597" s="3"/>
      <c r="F597" s="4"/>
      <c r="G597" s="4"/>
      <c r="H597" s="6"/>
      <c r="I597" s="6"/>
      <c r="J597" s="6"/>
      <c r="K597" s="6"/>
      <c r="L597" s="6"/>
      <c r="M597" s="6"/>
      <c r="N597" s="6"/>
      <c r="O597" s="6">
        <f t="shared" si="63"/>
        <v>0</v>
      </c>
      <c r="P597" s="3" t="s">
        <v>485</v>
      </c>
      <c r="Q597" s="5"/>
      <c r="R597" s="13"/>
      <c r="S597" s="52"/>
      <c r="T597" s="6"/>
      <c r="U597" s="6"/>
      <c r="W597" s="5"/>
      <c r="X597" s="6"/>
      <c r="Y597" s="5"/>
      <c r="Z597" s="5"/>
      <c r="AB597" s="6">
        <f t="shared" si="65"/>
        <v>0</v>
      </c>
      <c r="AC597" s="6">
        <f t="shared" si="66"/>
        <v>0</v>
      </c>
      <c r="AD597" s="6">
        <f t="shared" si="67"/>
        <v>0</v>
      </c>
      <c r="AF597" s="5"/>
    </row>
    <row r="598" spans="2:32" ht="16" hidden="1" thickBot="1">
      <c r="B598" s="3"/>
      <c r="C598" s="3" t="s">
        <v>849</v>
      </c>
      <c r="D598" s="3" t="s">
        <v>208</v>
      </c>
      <c r="E598" s="3"/>
      <c r="F598" s="4"/>
      <c r="G598" s="4"/>
      <c r="H598" s="6"/>
      <c r="I598" s="6"/>
      <c r="J598" s="6"/>
      <c r="K598" s="6"/>
      <c r="L598" s="6"/>
      <c r="M598" s="6"/>
      <c r="N598" s="6"/>
      <c r="O598" s="6">
        <f t="shared" si="63"/>
        <v>0</v>
      </c>
      <c r="P598" s="3" t="s">
        <v>509</v>
      </c>
      <c r="Q598" s="5"/>
      <c r="R598" s="13"/>
      <c r="S598" s="52"/>
      <c r="T598" s="6"/>
      <c r="U598" s="6"/>
      <c r="W598" s="5"/>
      <c r="X598" s="6"/>
      <c r="Y598" s="5"/>
      <c r="Z598" s="5"/>
      <c r="AB598" s="6">
        <f t="shared" si="65"/>
        <v>0</v>
      </c>
      <c r="AC598" s="6">
        <f t="shared" si="66"/>
        <v>0</v>
      </c>
      <c r="AD598" s="6">
        <f t="shared" si="67"/>
        <v>0</v>
      </c>
      <c r="AF598" s="5"/>
    </row>
    <row r="599" spans="2:32" ht="16" hidden="1" thickBot="1">
      <c r="B599" s="3"/>
      <c r="C599" s="3" t="s">
        <v>849</v>
      </c>
      <c r="D599" s="3" t="s">
        <v>208</v>
      </c>
      <c r="E599" s="3"/>
      <c r="F599" s="4"/>
      <c r="G599" s="4"/>
      <c r="H599" s="6"/>
      <c r="I599" s="6"/>
      <c r="J599" s="6"/>
      <c r="K599" s="6"/>
      <c r="L599" s="6"/>
      <c r="M599" s="6"/>
      <c r="N599" s="6"/>
      <c r="O599" s="6">
        <f t="shared" si="63"/>
        <v>0</v>
      </c>
      <c r="P599" s="3" t="s">
        <v>597</v>
      </c>
      <c r="Q599" s="5"/>
      <c r="R599" s="13"/>
      <c r="S599" s="52"/>
      <c r="T599" s="6"/>
      <c r="U599" s="6"/>
      <c r="W599" s="5"/>
      <c r="X599" s="6"/>
      <c r="Y599" s="5"/>
      <c r="Z599" s="5"/>
      <c r="AB599" s="6">
        <f t="shared" si="65"/>
        <v>0</v>
      </c>
      <c r="AC599" s="6">
        <f t="shared" si="66"/>
        <v>0</v>
      </c>
      <c r="AD599" s="6">
        <f t="shared" si="67"/>
        <v>0</v>
      </c>
      <c r="AF599" s="5"/>
    </row>
    <row r="600" spans="2:32" ht="16" hidden="1" thickBot="1">
      <c r="B600" s="3"/>
      <c r="C600" s="3" t="s">
        <v>849</v>
      </c>
      <c r="D600" s="3" t="s">
        <v>208</v>
      </c>
      <c r="E600" s="3"/>
      <c r="F600" s="4"/>
      <c r="G600" s="4"/>
      <c r="H600" s="6"/>
      <c r="I600" s="6"/>
      <c r="J600" s="6"/>
      <c r="K600" s="6"/>
      <c r="L600" s="6"/>
      <c r="M600" s="6"/>
      <c r="N600" s="6"/>
      <c r="O600" s="6">
        <f t="shared" si="63"/>
        <v>0</v>
      </c>
      <c r="P600" s="3" t="s">
        <v>15</v>
      </c>
      <c r="Q600" s="5"/>
      <c r="R600" s="13"/>
      <c r="S600" s="52"/>
      <c r="T600" s="6"/>
      <c r="U600" s="6"/>
      <c r="W600" s="5"/>
      <c r="X600" s="6"/>
      <c r="Y600" s="5"/>
      <c r="Z600" s="5"/>
      <c r="AB600" s="6">
        <f t="shared" si="65"/>
        <v>0</v>
      </c>
      <c r="AC600" s="6">
        <f t="shared" si="66"/>
        <v>0</v>
      </c>
      <c r="AD600" s="6">
        <f t="shared" si="67"/>
        <v>0</v>
      </c>
      <c r="AF600" s="5"/>
    </row>
    <row r="601" spans="2:32" ht="16" hidden="1" thickBot="1">
      <c r="B601" s="3"/>
      <c r="C601" s="3" t="s">
        <v>849</v>
      </c>
      <c r="D601" s="3" t="s">
        <v>208</v>
      </c>
      <c r="E601" s="3"/>
      <c r="F601" s="4"/>
      <c r="G601" s="4"/>
      <c r="H601" s="6"/>
      <c r="I601" s="6"/>
      <c r="J601" s="6"/>
      <c r="K601" s="6"/>
      <c r="L601" s="6"/>
      <c r="M601" s="6"/>
      <c r="N601" s="6"/>
      <c r="O601" s="6">
        <f t="shared" si="63"/>
        <v>0</v>
      </c>
      <c r="P601" s="3" t="s">
        <v>101</v>
      </c>
      <c r="Q601" s="5"/>
      <c r="R601" s="13"/>
      <c r="S601" s="52"/>
      <c r="T601" s="6"/>
      <c r="U601" s="6"/>
      <c r="W601" s="5"/>
      <c r="X601" s="6"/>
      <c r="Y601" s="5"/>
      <c r="Z601" s="5"/>
      <c r="AB601" s="6">
        <f t="shared" si="65"/>
        <v>0</v>
      </c>
      <c r="AC601" s="6">
        <f t="shared" si="66"/>
        <v>0</v>
      </c>
      <c r="AD601" s="6">
        <f t="shared" si="67"/>
        <v>0</v>
      </c>
      <c r="AF601" s="5"/>
    </row>
    <row r="602" spans="2:32" ht="16" hidden="1" thickBot="1">
      <c r="B602" s="3"/>
      <c r="C602" s="3" t="s">
        <v>849</v>
      </c>
      <c r="D602" s="3" t="s">
        <v>210</v>
      </c>
      <c r="E602" s="3" t="s">
        <v>189</v>
      </c>
      <c r="F602" s="4"/>
      <c r="G602" s="4"/>
      <c r="H602" s="6"/>
      <c r="I602" s="6"/>
      <c r="J602" s="6"/>
      <c r="K602" s="6"/>
      <c r="L602" s="6"/>
      <c r="M602" s="6"/>
      <c r="N602" s="6"/>
      <c r="O602" s="6">
        <f t="shared" si="63"/>
        <v>0</v>
      </c>
      <c r="P602" s="3" t="s">
        <v>672</v>
      </c>
      <c r="Q602" s="5"/>
      <c r="R602" s="13"/>
      <c r="S602" s="52"/>
      <c r="T602" s="6"/>
      <c r="U602" s="6"/>
      <c r="W602" s="5" t="s">
        <v>433</v>
      </c>
      <c r="X602" s="6"/>
      <c r="Y602" s="5"/>
      <c r="Z602" s="5" t="s">
        <v>433</v>
      </c>
      <c r="AB602" s="6">
        <f t="shared" si="65"/>
        <v>0</v>
      </c>
      <c r="AC602" s="6">
        <f t="shared" si="66"/>
        <v>0</v>
      </c>
      <c r="AD602" s="6">
        <f t="shared" si="67"/>
        <v>0</v>
      </c>
      <c r="AF602" s="5"/>
    </row>
    <row r="603" spans="2:32" ht="16" hidden="1" thickBot="1">
      <c r="B603" s="3"/>
      <c r="C603" s="3" t="s">
        <v>849</v>
      </c>
      <c r="D603" s="3" t="s">
        <v>210</v>
      </c>
      <c r="E603" s="3" t="s">
        <v>189</v>
      </c>
      <c r="F603" s="4"/>
      <c r="G603" s="4"/>
      <c r="H603" s="6"/>
      <c r="I603" s="6"/>
      <c r="J603" s="6"/>
      <c r="K603" s="6"/>
      <c r="L603" s="6"/>
      <c r="M603" s="6"/>
      <c r="N603" s="6"/>
      <c r="O603" s="6">
        <f t="shared" si="63"/>
        <v>0</v>
      </c>
      <c r="P603" s="3" t="s">
        <v>673</v>
      </c>
      <c r="Q603" s="5"/>
      <c r="R603" s="13"/>
      <c r="S603" s="52"/>
      <c r="T603" s="6"/>
      <c r="U603" s="6"/>
      <c r="W603" s="5" t="s">
        <v>433</v>
      </c>
      <c r="X603" s="6"/>
      <c r="Y603" s="5"/>
      <c r="Z603" s="5" t="s">
        <v>433</v>
      </c>
      <c r="AB603" s="6">
        <f t="shared" si="65"/>
        <v>0</v>
      </c>
      <c r="AC603" s="6">
        <f t="shared" si="66"/>
        <v>0</v>
      </c>
      <c r="AD603" s="6">
        <f t="shared" si="67"/>
        <v>0</v>
      </c>
      <c r="AF603" s="5"/>
    </row>
    <row r="604" spans="2:32" ht="16" hidden="1" thickBot="1">
      <c r="B604" s="3"/>
      <c r="C604" s="3" t="s">
        <v>849</v>
      </c>
      <c r="D604" s="3" t="s">
        <v>210</v>
      </c>
      <c r="E604" s="3" t="s">
        <v>189</v>
      </c>
      <c r="F604" s="4"/>
      <c r="G604" s="4"/>
      <c r="H604" s="6"/>
      <c r="I604" s="6"/>
      <c r="J604" s="6"/>
      <c r="K604" s="6"/>
      <c r="L604" s="6"/>
      <c r="M604" s="6"/>
      <c r="N604" s="6"/>
      <c r="O604" s="6">
        <f t="shared" si="63"/>
        <v>0</v>
      </c>
      <c r="P604" s="3" t="s">
        <v>674</v>
      </c>
      <c r="Q604" s="5"/>
      <c r="R604" s="13"/>
      <c r="S604" s="52"/>
      <c r="T604" s="6"/>
      <c r="U604" s="6"/>
      <c r="W604" s="5" t="s">
        <v>433</v>
      </c>
      <c r="X604" s="6"/>
      <c r="Y604" s="5"/>
      <c r="Z604" s="5" t="s">
        <v>433</v>
      </c>
      <c r="AB604" s="6">
        <f t="shared" si="65"/>
        <v>0</v>
      </c>
      <c r="AC604" s="6">
        <f t="shared" si="66"/>
        <v>0</v>
      </c>
      <c r="AD604" s="6">
        <f t="shared" si="67"/>
        <v>0</v>
      </c>
      <c r="AF604" s="5"/>
    </row>
    <row r="605" spans="2:32" ht="16" hidden="1" thickBot="1">
      <c r="B605" s="3" t="s">
        <v>220</v>
      </c>
      <c r="C605" s="3" t="s">
        <v>849</v>
      </c>
      <c r="D605" s="3" t="s">
        <v>210</v>
      </c>
      <c r="E605" s="3" t="s">
        <v>189</v>
      </c>
      <c r="F605" s="4">
        <v>17</v>
      </c>
      <c r="G605" s="4">
        <v>0</v>
      </c>
      <c r="H605" s="6">
        <v>105091.26000000001</v>
      </c>
      <c r="I605" s="6">
        <v>0</v>
      </c>
      <c r="J605" s="6">
        <v>-426.8</v>
      </c>
      <c r="K605" s="6">
        <v>-1044.57</v>
      </c>
      <c r="L605" s="6">
        <v>0</v>
      </c>
      <c r="M605" s="6">
        <v>0</v>
      </c>
      <c r="N605" s="6">
        <v>0</v>
      </c>
      <c r="O605" s="6">
        <f t="shared" si="63"/>
        <v>103619.89</v>
      </c>
      <c r="P605" s="3" t="s">
        <v>675</v>
      </c>
      <c r="Q605" s="5"/>
      <c r="R605" s="13"/>
      <c r="S605" s="52"/>
      <c r="T605" s="6">
        <v>585.36505692268815</v>
      </c>
      <c r="U605" s="6">
        <f>T605</f>
        <v>585.36505692268815</v>
      </c>
      <c r="W605" s="5" t="s">
        <v>433</v>
      </c>
      <c r="X605" s="6"/>
      <c r="Y605" s="5"/>
      <c r="Z605" s="5" t="s">
        <v>433</v>
      </c>
      <c r="AB605" s="6">
        <f t="shared" si="65"/>
        <v>426.8</v>
      </c>
      <c r="AC605" s="6">
        <f t="shared" si="66"/>
        <v>0</v>
      </c>
      <c r="AD605" s="6">
        <f t="shared" si="67"/>
        <v>1471.3700000000099</v>
      </c>
      <c r="AF605" s="5"/>
    </row>
    <row r="606" spans="2:32" ht="16" hidden="1" thickBot="1">
      <c r="B606" s="3"/>
      <c r="C606" s="3" t="s">
        <v>1096</v>
      </c>
      <c r="D606" s="3" t="s">
        <v>210</v>
      </c>
      <c r="E606" s="3"/>
      <c r="F606" s="4"/>
      <c r="G606" s="4"/>
      <c r="H606" s="6"/>
      <c r="I606" s="6"/>
      <c r="J606" s="6"/>
      <c r="K606" s="6"/>
      <c r="L606" s="6"/>
      <c r="M606" s="6"/>
      <c r="N606" s="6"/>
      <c r="O606" s="6">
        <f t="shared" si="63"/>
        <v>0</v>
      </c>
      <c r="P606" s="3" t="s">
        <v>676</v>
      </c>
      <c r="Q606" s="5"/>
      <c r="R606" s="13"/>
      <c r="S606" s="52"/>
      <c r="T606" s="6"/>
      <c r="U606" s="6"/>
      <c r="W606" s="5"/>
      <c r="X606" s="6"/>
      <c r="Y606" s="5"/>
      <c r="Z606" s="5"/>
      <c r="AB606" s="6">
        <f t="shared" si="65"/>
        <v>0</v>
      </c>
      <c r="AC606" s="6">
        <f t="shared" si="66"/>
        <v>0</v>
      </c>
      <c r="AD606" s="6">
        <f t="shared" si="67"/>
        <v>0</v>
      </c>
      <c r="AF606" s="5"/>
    </row>
    <row r="607" spans="2:32" ht="16" hidden="1" thickBot="1">
      <c r="B607" s="3"/>
      <c r="C607" s="3" t="s">
        <v>849</v>
      </c>
      <c r="D607" s="3" t="s">
        <v>210</v>
      </c>
      <c r="E607" s="3" t="s">
        <v>189</v>
      </c>
      <c r="F607" s="4">
        <v>18</v>
      </c>
      <c r="G607" s="4">
        <v>0.52</v>
      </c>
      <c r="H607" s="64">
        <v>114809.96</v>
      </c>
      <c r="I607" s="6">
        <v>0</v>
      </c>
      <c r="J607" s="6">
        <v>-396.29</v>
      </c>
      <c r="K607" s="6">
        <v>0</v>
      </c>
      <c r="L607" s="6">
        <v>0</v>
      </c>
      <c r="M607" s="6">
        <v>-5695</v>
      </c>
      <c r="N607" s="6">
        <v>0</v>
      </c>
      <c r="O607" s="6">
        <f t="shared" si="63"/>
        <v>108718.67000000001</v>
      </c>
      <c r="P607" s="3" t="s">
        <v>677</v>
      </c>
      <c r="Q607" s="5"/>
      <c r="R607" s="13"/>
      <c r="S607" s="42"/>
      <c r="T607" s="6">
        <v>3216.24</v>
      </c>
      <c r="U607" s="6"/>
      <c r="W607" s="5"/>
      <c r="X607" s="6"/>
      <c r="Y607" s="5"/>
      <c r="Z607" s="5"/>
      <c r="AB607" s="6">
        <f t="shared" si="65"/>
        <v>396.29</v>
      </c>
      <c r="AC607" s="6">
        <f t="shared" si="66"/>
        <v>-3216.24</v>
      </c>
      <c r="AD607" s="6">
        <f t="shared" si="67"/>
        <v>6091.2899999999936</v>
      </c>
      <c r="AF607" s="5"/>
    </row>
    <row r="608" spans="2:32" ht="16" hidden="1" thickBot="1">
      <c r="B608" s="3"/>
      <c r="C608" s="3" t="s">
        <v>849</v>
      </c>
      <c r="D608" s="3" t="s">
        <v>210</v>
      </c>
      <c r="E608" s="3"/>
      <c r="F608" s="4"/>
      <c r="G608" s="4"/>
      <c r="H608" s="6"/>
      <c r="I608" s="6"/>
      <c r="J608" s="6"/>
      <c r="K608" s="6"/>
      <c r="L608" s="6"/>
      <c r="M608" s="6"/>
      <c r="N608" s="6"/>
      <c r="O608" s="6">
        <f t="shared" si="63"/>
        <v>0</v>
      </c>
      <c r="P608" s="3" t="s">
        <v>531</v>
      </c>
      <c r="Q608" s="5"/>
      <c r="R608" s="13"/>
      <c r="S608" s="52"/>
      <c r="T608" s="6"/>
      <c r="U608" s="6"/>
      <c r="W608" s="5"/>
      <c r="X608" s="6"/>
      <c r="Y608" s="5"/>
      <c r="Z608" s="5"/>
      <c r="AB608" s="6">
        <f t="shared" si="65"/>
        <v>0</v>
      </c>
      <c r="AC608" s="6">
        <f t="shared" si="66"/>
        <v>0</v>
      </c>
      <c r="AD608" s="6">
        <f t="shared" si="67"/>
        <v>0</v>
      </c>
      <c r="AF608" s="5"/>
    </row>
    <row r="609" spans="2:32" ht="16" hidden="1" thickBot="1">
      <c r="B609" s="3"/>
      <c r="C609" s="3" t="s">
        <v>849</v>
      </c>
      <c r="D609" s="3" t="s">
        <v>210</v>
      </c>
      <c r="E609" s="3"/>
      <c r="F609" s="4"/>
      <c r="G609" s="4"/>
      <c r="H609" s="6"/>
      <c r="I609" s="6"/>
      <c r="J609" s="6"/>
      <c r="K609" s="6"/>
      <c r="L609" s="6"/>
      <c r="M609" s="6"/>
      <c r="N609" s="6"/>
      <c r="O609" s="6">
        <f t="shared" si="63"/>
        <v>0</v>
      </c>
      <c r="P609" s="3" t="s">
        <v>485</v>
      </c>
      <c r="Q609" s="5"/>
      <c r="R609" s="13"/>
      <c r="S609" s="52"/>
      <c r="T609" s="6"/>
      <c r="U609" s="6"/>
      <c r="W609" s="5"/>
      <c r="X609" s="6"/>
      <c r="Y609" s="5"/>
      <c r="Z609" s="5"/>
      <c r="AB609" s="6">
        <f t="shared" si="65"/>
        <v>0</v>
      </c>
      <c r="AC609" s="6">
        <f t="shared" si="66"/>
        <v>0</v>
      </c>
      <c r="AD609" s="6">
        <f t="shared" si="67"/>
        <v>0</v>
      </c>
      <c r="AF609" s="5"/>
    </row>
    <row r="610" spans="2:32" ht="16" hidden="1" thickBot="1">
      <c r="B610" s="3"/>
      <c r="C610" s="3" t="s">
        <v>849</v>
      </c>
      <c r="D610" s="3" t="s">
        <v>210</v>
      </c>
      <c r="E610" s="3"/>
      <c r="F610" s="4"/>
      <c r="G610" s="4"/>
      <c r="H610" s="6"/>
      <c r="I610" s="6"/>
      <c r="J610" s="6"/>
      <c r="K610" s="6"/>
      <c r="L610" s="6"/>
      <c r="M610" s="6"/>
      <c r="N610" s="6"/>
      <c r="O610" s="6">
        <f t="shared" si="63"/>
        <v>0</v>
      </c>
      <c r="P610" s="3" t="s">
        <v>509</v>
      </c>
      <c r="Q610" s="5"/>
      <c r="R610" s="13"/>
      <c r="S610" s="52"/>
      <c r="T610" s="6"/>
      <c r="U610" s="6"/>
      <c r="W610" s="5"/>
      <c r="X610" s="6"/>
      <c r="Y610" s="5"/>
      <c r="Z610" s="5"/>
      <c r="AB610" s="6">
        <f t="shared" si="65"/>
        <v>0</v>
      </c>
      <c r="AC610" s="6">
        <f t="shared" si="66"/>
        <v>0</v>
      </c>
      <c r="AD610" s="6">
        <f t="shared" si="67"/>
        <v>0</v>
      </c>
      <c r="AF610" s="5"/>
    </row>
    <row r="611" spans="2:32" ht="16" hidden="1" thickBot="1">
      <c r="B611" s="3"/>
      <c r="C611" s="3" t="s">
        <v>849</v>
      </c>
      <c r="D611" s="3" t="s">
        <v>210</v>
      </c>
      <c r="E611" s="3"/>
      <c r="F611" s="4"/>
      <c r="G611" s="4"/>
      <c r="H611" s="6"/>
      <c r="I611" s="6"/>
      <c r="J611" s="6"/>
      <c r="K611" s="6"/>
      <c r="L611" s="6"/>
      <c r="M611" s="6"/>
      <c r="N611" s="6"/>
      <c r="O611" s="6">
        <f t="shared" si="63"/>
        <v>0</v>
      </c>
      <c r="P611" s="3" t="s">
        <v>597</v>
      </c>
      <c r="Q611" s="5"/>
      <c r="R611" s="13"/>
      <c r="S611" s="52"/>
      <c r="T611" s="6"/>
      <c r="U611" s="6"/>
      <c r="W611" s="5"/>
      <c r="X611" s="6"/>
      <c r="Y611" s="5"/>
      <c r="Z611" s="5"/>
      <c r="AB611" s="6">
        <f t="shared" si="65"/>
        <v>0</v>
      </c>
      <c r="AC611" s="6">
        <f t="shared" si="66"/>
        <v>0</v>
      </c>
      <c r="AD611" s="6">
        <f t="shared" si="67"/>
        <v>0</v>
      </c>
      <c r="AF611" s="5"/>
    </row>
    <row r="612" spans="2:32" ht="16" hidden="1" thickBot="1">
      <c r="B612" s="3"/>
      <c r="C612" s="3" t="s">
        <v>849</v>
      </c>
      <c r="D612" s="3" t="s">
        <v>210</v>
      </c>
      <c r="E612" s="3"/>
      <c r="F612" s="4"/>
      <c r="G612" s="4"/>
      <c r="H612" s="6"/>
      <c r="I612" s="6"/>
      <c r="J612" s="6"/>
      <c r="K612" s="6"/>
      <c r="L612" s="6"/>
      <c r="M612" s="6"/>
      <c r="N612" s="6"/>
      <c r="O612" s="6">
        <f t="shared" si="63"/>
        <v>0</v>
      </c>
      <c r="P612" s="3" t="s">
        <v>15</v>
      </c>
      <c r="Q612" s="5"/>
      <c r="R612" s="13"/>
      <c r="S612" s="52"/>
      <c r="T612" s="6"/>
      <c r="U612" s="6"/>
      <c r="W612" s="5"/>
      <c r="X612" s="6"/>
      <c r="Y612" s="5"/>
      <c r="Z612" s="5"/>
      <c r="AB612" s="6">
        <f t="shared" si="65"/>
        <v>0</v>
      </c>
      <c r="AC612" s="6">
        <f t="shared" si="66"/>
        <v>0</v>
      </c>
      <c r="AD612" s="6">
        <f t="shared" si="67"/>
        <v>0</v>
      </c>
      <c r="AF612" s="5"/>
    </row>
    <row r="613" spans="2:32" ht="16" hidden="1" thickBot="1">
      <c r="B613" s="3"/>
      <c r="C613" s="3" t="s">
        <v>849</v>
      </c>
      <c r="D613" s="3" t="s">
        <v>210</v>
      </c>
      <c r="E613" s="3"/>
      <c r="F613" s="4"/>
      <c r="G613" s="4"/>
      <c r="H613" s="6"/>
      <c r="I613" s="6"/>
      <c r="J613" s="6"/>
      <c r="K613" s="6"/>
      <c r="L613" s="6"/>
      <c r="M613" s="6"/>
      <c r="N613" s="6"/>
      <c r="O613" s="6">
        <f t="shared" si="63"/>
        <v>0</v>
      </c>
      <c r="P613" s="3" t="s">
        <v>101</v>
      </c>
      <c r="Q613" s="14"/>
      <c r="R613" s="15"/>
      <c r="S613" s="52"/>
      <c r="T613" s="6"/>
      <c r="U613" s="6"/>
      <c r="W613" s="5"/>
      <c r="X613" s="6"/>
      <c r="Y613" s="5"/>
      <c r="Z613" s="5"/>
      <c r="AB613" s="6">
        <f t="shared" si="65"/>
        <v>0</v>
      </c>
      <c r="AC613" s="6">
        <f t="shared" si="66"/>
        <v>0</v>
      </c>
      <c r="AD613" s="6">
        <f t="shared" si="67"/>
        <v>0</v>
      </c>
      <c r="AF613" s="5"/>
    </row>
    <row r="614" spans="2:32" ht="31.5" hidden="1" thickBot="1">
      <c r="B614" s="3" t="s">
        <v>220</v>
      </c>
      <c r="C614" s="3" t="s">
        <v>820</v>
      </c>
      <c r="D614" s="3" t="s">
        <v>1125</v>
      </c>
      <c r="E614" s="3" t="s">
        <v>201</v>
      </c>
      <c r="F614" s="4">
        <v>24</v>
      </c>
      <c r="G614" s="4"/>
      <c r="H614" s="6">
        <v>153345.77825199999</v>
      </c>
      <c r="I614" s="6">
        <v>0</v>
      </c>
      <c r="J614" s="6">
        <v>-83752</v>
      </c>
      <c r="K614" s="6">
        <v>0</v>
      </c>
      <c r="L614" s="6"/>
      <c r="M614" s="6">
        <v>0</v>
      </c>
      <c r="N614" s="6">
        <v>0</v>
      </c>
      <c r="O614" s="6">
        <f t="shared" si="63"/>
        <v>69593.778251999989</v>
      </c>
      <c r="P614" s="3" t="s">
        <v>675</v>
      </c>
      <c r="Q614" s="5" t="s">
        <v>1117</v>
      </c>
      <c r="R614" s="13" t="s">
        <v>1118</v>
      </c>
      <c r="S614" s="52"/>
      <c r="T614" s="6"/>
      <c r="U614" s="6"/>
      <c r="W614" s="5"/>
      <c r="X614" s="6"/>
      <c r="Y614" s="5"/>
      <c r="Z614" s="5"/>
      <c r="AB614" s="6">
        <f t="shared" si="65"/>
        <v>83752</v>
      </c>
      <c r="AC614" s="6">
        <f t="shared" si="66"/>
        <v>0</v>
      </c>
      <c r="AD614" s="6">
        <f t="shared" si="67"/>
        <v>83752</v>
      </c>
      <c r="AF614" s="5"/>
    </row>
    <row r="615" spans="2:32" ht="16" hidden="1" thickBot="1">
      <c r="B615" s="3"/>
      <c r="C615" s="3" t="s">
        <v>826</v>
      </c>
      <c r="D615" s="3" t="s">
        <v>211</v>
      </c>
      <c r="E615" s="3"/>
      <c r="F615" s="4"/>
      <c r="G615" s="4"/>
      <c r="H615" s="6"/>
      <c r="I615" s="6"/>
      <c r="J615" s="6"/>
      <c r="K615" s="6"/>
      <c r="L615" s="6"/>
      <c r="M615" s="6"/>
      <c r="N615" s="6"/>
      <c r="O615" s="6">
        <f t="shared" si="63"/>
        <v>0</v>
      </c>
      <c r="P615" s="3" t="s">
        <v>676</v>
      </c>
      <c r="Q615" s="13"/>
      <c r="R615" s="54"/>
      <c r="S615" s="52"/>
      <c r="T615" s="6"/>
      <c r="U615" s="55"/>
      <c r="W615" s="5"/>
      <c r="X615" s="6"/>
      <c r="Y615" s="5"/>
      <c r="Z615" s="54"/>
      <c r="AB615" s="6">
        <f t="shared" si="65"/>
        <v>0</v>
      </c>
      <c r="AC615" s="6">
        <f t="shared" si="66"/>
        <v>0</v>
      </c>
      <c r="AD615" s="55">
        <f t="shared" si="67"/>
        <v>0</v>
      </c>
      <c r="AF615" s="54"/>
    </row>
    <row r="616" spans="2:32" ht="31.5" hidden="1" thickBot="1">
      <c r="B616" s="53"/>
      <c r="C616" s="3" t="s">
        <v>820</v>
      </c>
      <c r="D616" s="3" t="s">
        <v>1125</v>
      </c>
      <c r="E616" s="3"/>
      <c r="F616" s="4"/>
      <c r="G616" s="4"/>
      <c r="H616" s="6"/>
      <c r="I616" s="6"/>
      <c r="J616" s="6"/>
      <c r="K616" s="6"/>
      <c r="L616" s="6"/>
      <c r="M616" s="6"/>
      <c r="N616" s="6"/>
      <c r="O616" s="6"/>
      <c r="P616" s="3" t="s">
        <v>677</v>
      </c>
      <c r="Q616" s="13"/>
      <c r="R616" s="54"/>
      <c r="S616" s="52"/>
      <c r="T616" s="6"/>
      <c r="U616" s="55"/>
      <c r="W616" s="5"/>
      <c r="X616" s="6"/>
      <c r="Y616" s="5"/>
      <c r="Z616" s="54"/>
      <c r="AB616" s="6"/>
      <c r="AC616" s="6"/>
      <c r="AD616" s="55"/>
      <c r="AF616" s="54"/>
    </row>
    <row r="617" spans="2:32" ht="31.5" hidden="1" thickBot="1">
      <c r="B617" s="53"/>
      <c r="C617" s="3" t="s">
        <v>820</v>
      </c>
      <c r="D617" s="3" t="s">
        <v>1125</v>
      </c>
      <c r="E617" s="3"/>
      <c r="F617" s="4"/>
      <c r="G617" s="4"/>
      <c r="H617" s="6"/>
      <c r="I617" s="6"/>
      <c r="J617" s="6"/>
      <c r="K617" s="6"/>
      <c r="L617" s="6"/>
      <c r="M617" s="6"/>
      <c r="N617" s="6"/>
      <c r="O617" s="6"/>
      <c r="P617" s="3" t="s">
        <v>531</v>
      </c>
      <c r="Q617" s="13"/>
      <c r="R617" s="54"/>
      <c r="S617" s="52"/>
      <c r="T617" s="6"/>
      <c r="U617" s="55"/>
      <c r="W617" s="5"/>
      <c r="X617" s="6"/>
      <c r="Y617" s="5"/>
      <c r="Z617" s="54"/>
      <c r="AB617" s="6"/>
      <c r="AC617" s="6"/>
      <c r="AD617" s="55"/>
      <c r="AF617" s="54"/>
    </row>
    <row r="618" spans="2:32" ht="31.5" hidden="1" thickBot="1">
      <c r="B618" s="53"/>
      <c r="C618" s="3" t="s">
        <v>820</v>
      </c>
      <c r="D618" s="3" t="s">
        <v>1125</v>
      </c>
      <c r="E618" s="3"/>
      <c r="F618" s="4"/>
      <c r="G618" s="4"/>
      <c r="H618" s="6"/>
      <c r="I618" s="6"/>
      <c r="J618" s="6"/>
      <c r="K618" s="6"/>
      <c r="L618" s="6"/>
      <c r="M618" s="6"/>
      <c r="N618" s="6"/>
      <c r="O618" s="6"/>
      <c r="P618" s="3" t="s">
        <v>485</v>
      </c>
      <c r="Q618" s="13"/>
      <c r="R618" s="54"/>
      <c r="S618" s="52"/>
      <c r="T618" s="6"/>
      <c r="U618" s="55"/>
      <c r="W618" s="5"/>
      <c r="X618" s="6"/>
      <c r="Y618" s="5"/>
      <c r="Z618" s="54"/>
      <c r="AB618" s="6"/>
      <c r="AC618" s="6"/>
      <c r="AD618" s="55"/>
      <c r="AF618" s="54"/>
    </row>
    <row r="619" spans="2:32" ht="31.5" hidden="1" thickBot="1">
      <c r="B619" s="53"/>
      <c r="C619" s="3" t="s">
        <v>820</v>
      </c>
      <c r="D619" s="3" t="s">
        <v>1125</v>
      </c>
      <c r="E619" s="3"/>
      <c r="F619" s="4"/>
      <c r="G619" s="4"/>
      <c r="H619" s="6"/>
      <c r="I619" s="6"/>
      <c r="J619" s="6"/>
      <c r="K619" s="6"/>
      <c r="L619" s="6"/>
      <c r="M619" s="6"/>
      <c r="N619" s="6"/>
      <c r="O619" s="6"/>
      <c r="P619" s="3" t="s">
        <v>509</v>
      </c>
      <c r="Q619" s="13"/>
      <c r="R619" s="54"/>
      <c r="S619" s="52"/>
      <c r="T619" s="6"/>
      <c r="U619" s="55"/>
      <c r="W619" s="5"/>
      <c r="X619" s="6"/>
      <c r="Y619" s="5"/>
      <c r="Z619" s="54"/>
      <c r="AB619" s="6"/>
      <c r="AC619" s="6"/>
      <c r="AD619" s="55"/>
      <c r="AF619" s="54"/>
    </row>
    <row r="620" spans="2:32" ht="31.5" hidden="1" thickBot="1">
      <c r="B620" s="53"/>
      <c r="C620" s="3" t="s">
        <v>820</v>
      </c>
      <c r="D620" s="3" t="s">
        <v>1125</v>
      </c>
      <c r="E620" s="3"/>
      <c r="F620" s="4"/>
      <c r="G620" s="4"/>
      <c r="H620" s="6"/>
      <c r="I620" s="6"/>
      <c r="J620" s="6"/>
      <c r="K620" s="6"/>
      <c r="L620" s="6"/>
      <c r="M620" s="6"/>
      <c r="N620" s="6"/>
      <c r="O620" s="6"/>
      <c r="P620" s="3" t="s">
        <v>597</v>
      </c>
      <c r="Q620" s="13"/>
      <c r="R620" s="54"/>
      <c r="S620" s="52"/>
      <c r="T620" s="6"/>
      <c r="U620" s="55"/>
      <c r="W620" s="5"/>
      <c r="X620" s="6"/>
      <c r="Y620" s="5"/>
      <c r="Z620" s="54"/>
      <c r="AB620" s="6"/>
      <c r="AC620" s="6"/>
      <c r="AD620" s="55"/>
      <c r="AF620" s="54"/>
    </row>
    <row r="621" spans="2:32" ht="31.5" hidden="1" thickBot="1">
      <c r="B621" s="53"/>
      <c r="C621" s="3" t="s">
        <v>820</v>
      </c>
      <c r="D621" s="3" t="s">
        <v>1125</v>
      </c>
      <c r="E621" s="3"/>
      <c r="F621" s="4"/>
      <c r="G621" s="4"/>
      <c r="H621" s="6"/>
      <c r="I621" s="6"/>
      <c r="J621" s="6"/>
      <c r="K621" s="6"/>
      <c r="L621" s="6"/>
      <c r="M621" s="6"/>
      <c r="N621" s="6"/>
      <c r="O621" s="6"/>
      <c r="P621" s="3" t="s">
        <v>15</v>
      </c>
      <c r="Q621" s="13"/>
      <c r="R621" s="54"/>
      <c r="S621" s="52"/>
      <c r="T621" s="6"/>
      <c r="U621" s="55"/>
      <c r="W621" s="5"/>
      <c r="X621" s="6"/>
      <c r="Y621" s="5"/>
      <c r="Z621" s="54"/>
      <c r="AB621" s="6"/>
      <c r="AC621" s="6"/>
      <c r="AD621" s="55"/>
      <c r="AF621" s="54"/>
    </row>
    <row r="622" spans="2:32" ht="31.5" hidden="1" thickBot="1">
      <c r="B622" s="53"/>
      <c r="C622" s="3" t="s">
        <v>820</v>
      </c>
      <c r="D622" s="3" t="s">
        <v>1125</v>
      </c>
      <c r="E622" s="3"/>
      <c r="F622" s="4"/>
      <c r="G622" s="4"/>
      <c r="H622" s="6"/>
      <c r="I622" s="6"/>
      <c r="J622" s="6"/>
      <c r="K622" s="6"/>
      <c r="L622" s="6"/>
      <c r="M622" s="6"/>
      <c r="N622" s="6"/>
      <c r="O622" s="6"/>
      <c r="P622" s="3" t="s">
        <v>101</v>
      </c>
      <c r="Q622" s="13"/>
      <c r="R622" s="54"/>
      <c r="S622" s="52"/>
      <c r="T622" s="6"/>
      <c r="U622" s="55"/>
      <c r="W622" s="5"/>
      <c r="X622" s="6"/>
      <c r="Y622" s="5"/>
      <c r="Z622" s="54"/>
      <c r="AB622" s="6"/>
      <c r="AC622" s="6"/>
      <c r="AD622" s="55"/>
      <c r="AF622" s="54"/>
    </row>
    <row r="623" spans="2:32" ht="16" hidden="1" thickBot="1">
      <c r="B623" s="53"/>
      <c r="C623" s="3" t="s">
        <v>831</v>
      </c>
      <c r="D623" s="3" t="s">
        <v>612</v>
      </c>
      <c r="E623" s="3" t="s">
        <v>153</v>
      </c>
      <c r="F623" s="4">
        <v>1</v>
      </c>
      <c r="G623" s="4">
        <v>0</v>
      </c>
      <c r="H623" s="6">
        <f>((5155.2/31)*6)+5155.2</f>
        <v>6152.9806451612903</v>
      </c>
      <c r="I623" s="6"/>
      <c r="J623" s="6">
        <v>0</v>
      </c>
      <c r="K623" s="6"/>
      <c r="L623" s="6">
        <v>0</v>
      </c>
      <c r="M623" s="6"/>
      <c r="N623" s="6"/>
      <c r="O623" s="6">
        <f>SUM(H623,J623,K623,L623,M623,N623)</f>
        <v>6152.9806451612903</v>
      </c>
      <c r="P623" s="3" t="s">
        <v>677</v>
      </c>
      <c r="Q623" s="13"/>
      <c r="R623" s="54"/>
      <c r="S623" s="52"/>
      <c r="T623" s="6"/>
      <c r="U623" s="55"/>
      <c r="W623" s="5"/>
      <c r="X623" s="6"/>
      <c r="Y623" s="5"/>
      <c r="Z623" s="54"/>
      <c r="AB623" s="6"/>
      <c r="AC623" s="6"/>
      <c r="AD623" s="55"/>
      <c r="AF623" s="54"/>
    </row>
    <row r="624" spans="2:32" s="39" customFormat="1" ht="16" thickBot="1">
      <c r="C624" s="40"/>
      <c r="D624" s="40"/>
      <c r="E624" s="40"/>
      <c r="F624" s="41"/>
      <c r="G624" s="41"/>
      <c r="H624" s="42"/>
      <c r="I624" s="42"/>
      <c r="J624" s="42"/>
      <c r="K624" s="42"/>
      <c r="L624" s="42"/>
      <c r="M624" s="42"/>
      <c r="N624" s="42"/>
      <c r="O624" s="40"/>
      <c r="P624" s="43"/>
      <c r="Q624" s="44"/>
      <c r="S624" s="147"/>
      <c r="T624" s="144"/>
      <c r="V624" s="43"/>
      <c r="W624" s="43"/>
      <c r="X624" s="42"/>
      <c r="Y624" s="43"/>
      <c r="AA624" s="42"/>
      <c r="AB624" s="42"/>
      <c r="AC624" s="42"/>
      <c r="AE624" s="43"/>
    </row>
    <row r="625" spans="3:32" s="33" customFormat="1" ht="16" thickBot="1">
      <c r="C625" s="34"/>
      <c r="D625" s="34"/>
      <c r="E625" s="34"/>
      <c r="F625" s="35">
        <f>SUBTOTAL(9,F6:F614)</f>
        <v>43</v>
      </c>
      <c r="G625" s="35">
        <f>SUBTOTAL(9,G6:G614)</f>
        <v>0</v>
      </c>
      <c r="H625" s="29">
        <f>SUBTOTAL(9,H6:H614)</f>
        <v>244304.90892389853</v>
      </c>
      <c r="I625" s="29">
        <f>SUBTOTAL(9,I6:I614)</f>
        <v>0</v>
      </c>
      <c r="J625" s="29">
        <f>SUBTOTAL(9,J6:J624)</f>
        <v>0</v>
      </c>
      <c r="K625" s="29">
        <f>SUBTOTAL(9,K6:K614)</f>
        <v>-870.3</v>
      </c>
      <c r="L625" s="29">
        <f>SUBTOTAL(9,L6:L614)</f>
        <v>0</v>
      </c>
      <c r="M625" s="29">
        <f>SUBTOTAL(9,M6:M614)</f>
        <v>0</v>
      </c>
      <c r="N625" s="29">
        <f>SUBTOTAL(9,N6:N614)</f>
        <v>0</v>
      </c>
      <c r="O625" s="29">
        <f>SUBTOTAL(9,O6:O623)</f>
        <v>243434.60892389854</v>
      </c>
      <c r="P625" s="34"/>
      <c r="Q625" s="36"/>
      <c r="R625" s="38"/>
      <c r="S625" s="115"/>
      <c r="T625" s="94">
        <f>SUBTOTAL(9,T6:T614)</f>
        <v>0</v>
      </c>
      <c r="U625" s="29">
        <f>SUBTOTAL(9,U6:U614)</f>
        <v>0</v>
      </c>
      <c r="W625" s="36"/>
      <c r="X625" s="29"/>
      <c r="Y625" s="36"/>
      <c r="Z625" s="36"/>
      <c r="AB625" s="29">
        <f>SUBTOTAL(9,AB6:AB614)</f>
        <v>0</v>
      </c>
      <c r="AC625" s="29">
        <f>SUBTOTAL(9,AC6:AC614)</f>
        <v>0</v>
      </c>
      <c r="AD625" s="37">
        <f>SUBTOTAL(9,AD6:AD614)</f>
        <v>870.29999999999745</v>
      </c>
      <c r="AF625" s="36"/>
    </row>
    <row r="626" spans="3:32" ht="16" thickBot="1">
      <c r="S626" s="148"/>
    </row>
    <row r="627" spans="3:32" ht="16" thickBot="1">
      <c r="C627" s="879" t="s">
        <v>1140</v>
      </c>
      <c r="D627" s="879"/>
      <c r="E627" s="879"/>
      <c r="F627" s="879"/>
      <c r="G627" s="879"/>
      <c r="H627" s="879"/>
      <c r="I627" s="879"/>
      <c r="J627" s="879"/>
      <c r="K627" s="879"/>
      <c r="L627" s="879"/>
      <c r="M627" s="879"/>
      <c r="N627" s="879"/>
      <c r="O627" s="879"/>
      <c r="P627" s="879"/>
      <c r="S627" s="52"/>
    </row>
    <row r="628" spans="3:32" ht="16" thickBot="1">
      <c r="O628" s="30"/>
      <c r="S628" s="52"/>
    </row>
    <row r="629" spans="3:32" ht="16" thickBot="1">
      <c r="D629" s="7">
        <f>225110.98-26378.09</f>
        <v>198732.89</v>
      </c>
      <c r="H629" s="28"/>
      <c r="S629" s="52"/>
    </row>
    <row r="630" spans="3:32" ht="16" thickBot="1">
      <c r="E630" s="24"/>
      <c r="K630" s="18">
        <f>SUM(J630:J630)</f>
        <v>0</v>
      </c>
      <c r="S630" s="52"/>
    </row>
    <row r="631" spans="3:32" ht="31.5" thickBot="1">
      <c r="C631" s="11" t="s">
        <v>2</v>
      </c>
      <c r="D631" s="19" t="s">
        <v>3</v>
      </c>
      <c r="E631" s="19" t="s">
        <v>1141</v>
      </c>
      <c r="F631" s="19" t="s">
        <v>1142</v>
      </c>
      <c r="G631" s="11" t="s">
        <v>1143</v>
      </c>
      <c r="H631" s="20" t="s">
        <v>1144</v>
      </c>
      <c r="I631" s="20" t="s">
        <v>1145</v>
      </c>
      <c r="J631" s="20" t="s">
        <v>1145</v>
      </c>
      <c r="K631" s="24"/>
      <c r="O631" s="46"/>
      <c r="P631" s="146" t="s">
        <v>1146</v>
      </c>
      <c r="S631" s="52"/>
    </row>
    <row r="632" spans="3:32" ht="16" thickBot="1">
      <c r="C632" s="6" t="s">
        <v>207</v>
      </c>
      <c r="D632" s="6" t="s">
        <v>11</v>
      </c>
      <c r="E632" s="51">
        <v>0.45833333333333331</v>
      </c>
      <c r="F632" s="51">
        <v>0.95833333333333337</v>
      </c>
      <c r="G632" s="22">
        <v>0.95833333333333337</v>
      </c>
      <c r="H632" s="6">
        <v>151.06</v>
      </c>
      <c r="I632" s="6"/>
      <c r="J632" s="6">
        <f>H632*G632</f>
        <v>144.76583333333335</v>
      </c>
      <c r="K632" s="24"/>
      <c r="L632" s="24"/>
      <c r="S632" s="52"/>
    </row>
    <row r="633" spans="3:32" ht="16" thickBot="1">
      <c r="C633" s="6" t="s">
        <v>1147</v>
      </c>
      <c r="D633" s="6" t="s">
        <v>48</v>
      </c>
      <c r="E633" s="51">
        <v>0.27777777777777779</v>
      </c>
      <c r="F633" s="51">
        <v>0.625</v>
      </c>
      <c r="G633" s="22">
        <v>20</v>
      </c>
      <c r="H633" s="6">
        <v>155.69</v>
      </c>
      <c r="I633" s="6"/>
      <c r="J633" s="6">
        <f>H633*G633</f>
        <v>3113.8</v>
      </c>
      <c r="K633" s="24"/>
      <c r="L633" s="24"/>
      <c r="S633" s="52"/>
    </row>
    <row r="634" spans="3:32" ht="16" thickBot="1">
      <c r="C634" s="6" t="s">
        <v>57</v>
      </c>
      <c r="D634" s="6" t="s">
        <v>48</v>
      </c>
      <c r="E634" s="51">
        <v>0.61111111111111105</v>
      </c>
      <c r="F634" s="51">
        <v>0.95833333333333337</v>
      </c>
      <c r="G634" s="22">
        <v>1</v>
      </c>
      <c r="H634" s="6">
        <v>200.81</v>
      </c>
      <c r="I634" s="6"/>
      <c r="J634" s="6">
        <f>H634*G634</f>
        <v>200.81</v>
      </c>
      <c r="K634" s="24"/>
      <c r="L634" s="24"/>
      <c r="S634" s="52"/>
    </row>
    <row r="635" spans="3:32" ht="16" thickBot="1">
      <c r="C635" s="23" t="s">
        <v>9</v>
      </c>
      <c r="D635" s="26" t="s">
        <v>1148</v>
      </c>
      <c r="E635" s="26" t="s">
        <v>1148</v>
      </c>
      <c r="F635" s="26" t="s">
        <v>1148</v>
      </c>
      <c r="G635" s="25">
        <f>SUM(G632:G634)</f>
        <v>21.958333333333332</v>
      </c>
      <c r="H635" s="26" t="s">
        <v>1148</v>
      </c>
      <c r="I635" s="26">
        <v>6473.24</v>
      </c>
      <c r="J635" s="23">
        <f>SUM(J632:J634)</f>
        <v>3459.3758333333335</v>
      </c>
      <c r="K635" s="24"/>
      <c r="L635" s="24"/>
      <c r="S635" s="52"/>
    </row>
    <row r="636" spans="3:32" ht="16" thickBot="1">
      <c r="F636"/>
      <c r="G636"/>
      <c r="H636" s="24"/>
      <c r="I636" s="24"/>
      <c r="J636" s="24"/>
      <c r="K636" s="24"/>
      <c r="L636" s="24"/>
      <c r="S636" s="52"/>
    </row>
    <row r="637" spans="3:32" ht="16" thickBot="1">
      <c r="F637"/>
      <c r="G637"/>
      <c r="H637" s="24"/>
      <c r="I637" s="24"/>
      <c r="J637" s="24"/>
      <c r="K637" s="24"/>
      <c r="L637" s="24"/>
      <c r="S637" s="52"/>
    </row>
    <row r="638" spans="3:32" ht="16" thickBot="1">
      <c r="F638"/>
      <c r="G638"/>
      <c r="H638" s="24"/>
      <c r="I638" s="24"/>
      <c r="J638" s="24"/>
      <c r="K638" s="24"/>
      <c r="L638" s="24"/>
      <c r="S638" s="52"/>
    </row>
    <row r="639" spans="3:32" ht="16" thickBot="1">
      <c r="F639"/>
      <c r="G639"/>
      <c r="H639" s="24"/>
      <c r="I639" s="24"/>
      <c r="J639" s="24"/>
      <c r="K639" s="24"/>
      <c r="L639" s="24"/>
      <c r="S639" s="52"/>
    </row>
    <row r="640" spans="3:32" ht="16" thickBot="1">
      <c r="F640"/>
      <c r="G640"/>
      <c r="H640" s="24"/>
      <c r="I640" s="24"/>
      <c r="J640" s="24"/>
      <c r="K640" s="24"/>
      <c r="L640" s="24"/>
      <c r="S640" s="52"/>
    </row>
    <row r="641" spans="2:20" ht="31.5" thickBot="1">
      <c r="C641" s="11" t="s">
        <v>2</v>
      </c>
      <c r="D641" s="19" t="s">
        <v>3</v>
      </c>
      <c r="E641" s="19" t="s">
        <v>1149</v>
      </c>
      <c r="F641" s="11" t="s">
        <v>1143</v>
      </c>
      <c r="G641" s="20" t="s">
        <v>1144</v>
      </c>
      <c r="H641" s="20" t="s">
        <v>1145</v>
      </c>
      <c r="I641" s="20" t="s">
        <v>1145</v>
      </c>
      <c r="J641" s="24"/>
      <c r="K641">
        <f>31-17</f>
        <v>14</v>
      </c>
      <c r="S641" s="52"/>
      <c r="T641" s="47"/>
    </row>
    <row r="642" spans="2:20" ht="16" thickBot="1">
      <c r="C642" s="6" t="s">
        <v>29</v>
      </c>
      <c r="D642" s="6" t="s">
        <v>11</v>
      </c>
      <c r="E642" s="6" t="s">
        <v>1150</v>
      </c>
      <c r="F642" s="22">
        <v>22</v>
      </c>
      <c r="G642" s="6">
        <v>19.399999999999999</v>
      </c>
      <c r="H642" s="6"/>
      <c r="I642" s="6">
        <f>G642*F642</f>
        <v>426.79999999999995</v>
      </c>
      <c r="J642" s="24"/>
      <c r="K642" s="24" t="s">
        <v>1151</v>
      </c>
      <c r="S642" s="52"/>
    </row>
    <row r="643" spans="2:20" ht="16" thickBot="1">
      <c r="C643" s="23" t="s">
        <v>9</v>
      </c>
      <c r="D643" s="26" t="s">
        <v>1148</v>
      </c>
      <c r="E643" s="26" t="s">
        <v>1148</v>
      </c>
      <c r="F643" s="25">
        <f>SUM(F642:F642)</f>
        <v>22</v>
      </c>
      <c r="G643" s="26" t="s">
        <v>1148</v>
      </c>
      <c r="H643" s="26">
        <v>6473.24</v>
      </c>
      <c r="I643" s="23">
        <f>SUM(I642:I642)</f>
        <v>426.79999999999995</v>
      </c>
      <c r="J643" s="24"/>
      <c r="K643" s="24" t="s">
        <v>1152</v>
      </c>
      <c r="S643" s="52"/>
    </row>
    <row r="644" spans="2:20" ht="16" thickBot="1">
      <c r="F644"/>
      <c r="G644" s="24"/>
      <c r="H644" s="24"/>
      <c r="I644" s="24"/>
      <c r="J644" s="24"/>
      <c r="K644" s="24" t="s">
        <v>1153</v>
      </c>
      <c r="S644" s="52"/>
    </row>
    <row r="645" spans="2:20" ht="16" thickBot="1">
      <c r="F645"/>
      <c r="G645" s="24"/>
      <c r="H645" s="24"/>
      <c r="I645" s="24"/>
      <c r="J645" s="24"/>
      <c r="K645" s="24" t="s">
        <v>1154</v>
      </c>
      <c r="S645" s="52"/>
    </row>
    <row r="646" spans="2:20" ht="31.5" thickBot="1">
      <c r="B646" s="167" t="s">
        <v>1155</v>
      </c>
      <c r="C646" s="11" t="s">
        <v>2</v>
      </c>
      <c r="D646" s="19" t="s">
        <v>3</v>
      </c>
      <c r="E646" s="19" t="s">
        <v>1149</v>
      </c>
      <c r="F646" s="11" t="s">
        <v>1143</v>
      </c>
      <c r="G646" s="20" t="s">
        <v>1144</v>
      </c>
      <c r="H646" s="20" t="s">
        <v>1145</v>
      </c>
      <c r="I646" s="20" t="s">
        <v>1145</v>
      </c>
      <c r="S646" s="52"/>
    </row>
    <row r="647" spans="2:20" ht="16" thickBot="1">
      <c r="B647" s="167"/>
      <c r="C647" s="6" t="s">
        <v>57</v>
      </c>
      <c r="D647" s="6" t="s">
        <v>11</v>
      </c>
      <c r="E647" s="51" t="s">
        <v>1156</v>
      </c>
      <c r="F647" s="22">
        <v>3</v>
      </c>
      <c r="G647" s="6">
        <v>156.37</v>
      </c>
      <c r="H647" s="6">
        <f>G647*F647</f>
        <v>469.11</v>
      </c>
      <c r="I647" s="6"/>
      <c r="S647" s="52"/>
    </row>
    <row r="648" spans="2:20" ht="16" thickBot="1">
      <c r="B648" s="167"/>
      <c r="C648" s="6" t="s">
        <v>90</v>
      </c>
      <c r="D648" s="6" t="s">
        <v>22</v>
      </c>
      <c r="E648" s="6" t="s">
        <v>1157</v>
      </c>
      <c r="F648" s="22">
        <v>27</v>
      </c>
      <c r="G648" s="6">
        <v>129.34</v>
      </c>
      <c r="H648" s="6">
        <f>G648*F648</f>
        <v>3492.1800000000003</v>
      </c>
      <c r="I648" s="6"/>
      <c r="S648" s="52"/>
    </row>
    <row r="649" spans="2:20" ht="16" thickBot="1">
      <c r="B649" s="167" t="s">
        <v>1158</v>
      </c>
      <c r="C649" s="6" t="s">
        <v>90</v>
      </c>
      <c r="D649" s="6" t="s">
        <v>22</v>
      </c>
      <c r="E649" s="6" t="s">
        <v>1158</v>
      </c>
      <c r="F649" s="22">
        <v>22</v>
      </c>
      <c r="G649" s="6">
        <v>130.83000000000001</v>
      </c>
      <c r="H649" s="6">
        <f>G649*F649</f>
        <v>2878.26</v>
      </c>
      <c r="I649" s="6"/>
      <c r="S649" s="52"/>
    </row>
    <row r="650" spans="2:20" ht="16" thickBot="1">
      <c r="B650" s="167" t="s">
        <v>1159</v>
      </c>
      <c r="C650" s="6" t="s">
        <v>89</v>
      </c>
      <c r="D650" s="6" t="s">
        <v>22</v>
      </c>
      <c r="E650" s="6" t="s">
        <v>1157</v>
      </c>
      <c r="F650" s="22">
        <v>2</v>
      </c>
      <c r="G650" s="6">
        <v>162.75</v>
      </c>
      <c r="H650" s="6">
        <f>G650*F650</f>
        <v>325.5</v>
      </c>
      <c r="I650" s="6"/>
      <c r="S650" s="52"/>
    </row>
    <row r="651" spans="2:20" ht="16" thickBot="1">
      <c r="C651" s="23" t="s">
        <v>9</v>
      </c>
      <c r="D651" s="26" t="s">
        <v>1148</v>
      </c>
      <c r="E651" s="26" t="s">
        <v>1148</v>
      </c>
      <c r="F651" s="25">
        <f>SUM(F647:F650)</f>
        <v>54</v>
      </c>
      <c r="G651" s="26" t="s">
        <v>1148</v>
      </c>
      <c r="H651" s="26">
        <f>SUM(H647:H650)</f>
        <v>7165.0500000000011</v>
      </c>
      <c r="I651" s="23">
        <f>SUM(I647:I647)</f>
        <v>0</v>
      </c>
      <c r="S651" s="52"/>
    </row>
    <row r="652" spans="2:20" ht="16" thickBot="1">
      <c r="F652"/>
      <c r="G652"/>
      <c r="H652"/>
      <c r="I652"/>
      <c r="S652" s="52"/>
    </row>
    <row r="653" spans="2:20" ht="16" thickBot="1">
      <c r="F653"/>
      <c r="G653"/>
      <c r="H653"/>
      <c r="I653"/>
      <c r="S653" s="52"/>
    </row>
    <row r="654" spans="2:20" ht="16" thickBot="1">
      <c r="F654"/>
      <c r="G654"/>
      <c r="H654"/>
      <c r="I654"/>
      <c r="S654" s="52"/>
    </row>
    <row r="655" spans="2:20" ht="16" thickBot="1">
      <c r="F655"/>
      <c r="G655"/>
      <c r="H655"/>
      <c r="I655"/>
      <c r="L655" s="294"/>
      <c r="M655" s="66">
        <v>2022</v>
      </c>
      <c r="N655" s="66">
        <v>2023</v>
      </c>
      <c r="O655" s="66" t="s">
        <v>1160</v>
      </c>
      <c r="S655" s="52"/>
    </row>
    <row r="656" spans="2:20" ht="16" thickBot="1">
      <c r="F656"/>
      <c r="G656"/>
      <c r="H656"/>
      <c r="I656"/>
      <c r="J656" s="19" t="s">
        <v>1161</v>
      </c>
      <c r="K656" s="6">
        <v>115974.34032691212</v>
      </c>
      <c r="L656" s="19" t="s">
        <v>1162</v>
      </c>
      <c r="M656" s="6">
        <v>31158.899483830915</v>
      </c>
      <c r="N656" s="6">
        <f>M656*(1+K658)</f>
        <v>36159.902850985782</v>
      </c>
      <c r="O656" s="6">
        <f>N656-M656</f>
        <v>5001.0033671548663</v>
      </c>
      <c r="S656" s="52"/>
    </row>
    <row r="657" spans="3:19" ht="19.75" customHeight="1" thickBot="1">
      <c r="C657" s="19" t="s">
        <v>2</v>
      </c>
      <c r="D657" s="19" t="s">
        <v>1163</v>
      </c>
      <c r="E657" s="19" t="s">
        <v>1164</v>
      </c>
      <c r="F657" s="19" t="s">
        <v>1165</v>
      </c>
      <c r="G657" s="19" t="s">
        <v>1166</v>
      </c>
      <c r="H657" s="19" t="s">
        <v>9</v>
      </c>
      <c r="J657" s="19" t="s">
        <v>855</v>
      </c>
      <c r="K657" s="6">
        <v>134518.62</v>
      </c>
      <c r="L657" s="19" t="s">
        <v>9</v>
      </c>
      <c r="M657" s="6"/>
      <c r="N657" s="6">
        <f>SUM(N656:N656)</f>
        <v>36159.902850985782</v>
      </c>
      <c r="O657" s="29">
        <f>N657-M657</f>
        <v>36159.902850985782</v>
      </c>
      <c r="S657" s="52"/>
    </row>
    <row r="658" spans="3:19" ht="16" thickBot="1">
      <c r="C658" s="6" t="s">
        <v>1167</v>
      </c>
      <c r="D658" s="6">
        <v>38</v>
      </c>
      <c r="E658" s="4">
        <v>9</v>
      </c>
      <c r="F658" s="4">
        <v>16</v>
      </c>
      <c r="G658" s="4">
        <v>5</v>
      </c>
      <c r="H658" s="6">
        <f>D658*E658*F658*G658</f>
        <v>27360</v>
      </c>
      <c r="J658" s="19" t="s">
        <v>360</v>
      </c>
      <c r="K658" s="65">
        <v>0.1605</v>
      </c>
      <c r="S658" s="52"/>
    </row>
    <row r="659" spans="3:19" ht="16" thickBot="1">
      <c r="C659" s="6" t="s">
        <v>1168</v>
      </c>
      <c r="D659" s="6">
        <v>40</v>
      </c>
      <c r="E659" s="4">
        <v>2</v>
      </c>
      <c r="F659" s="4">
        <v>16</v>
      </c>
      <c r="G659" s="4">
        <v>5</v>
      </c>
      <c r="H659" s="6">
        <f>D659*E659*F659*G659</f>
        <v>6400</v>
      </c>
      <c r="J659" s="19" t="s">
        <v>1039</v>
      </c>
      <c r="K659" s="6">
        <f>K656-K657</f>
        <v>-18544.279673087876</v>
      </c>
      <c r="S659" s="52"/>
    </row>
    <row r="660" spans="3:19" ht="16" thickBot="1">
      <c r="C660" s="52"/>
      <c r="D660" s="52"/>
      <c r="E660" s="52"/>
      <c r="F660" s="52"/>
      <c r="G660" s="52"/>
      <c r="H660" s="26">
        <f>SUM(H658:H659)</f>
        <v>33760</v>
      </c>
      <c r="S660" s="52"/>
    </row>
    <row r="661" spans="3:19" ht="16" thickBot="1">
      <c r="S661" s="52"/>
    </row>
    <row r="662" spans="3:19" ht="16" thickBot="1">
      <c r="S662" s="52"/>
    </row>
    <row r="663" spans="3:19" ht="16" thickBot="1">
      <c r="C663" s="19" t="s">
        <v>2</v>
      </c>
      <c r="D663" s="19" t="s">
        <v>3</v>
      </c>
      <c r="E663" s="19" t="s">
        <v>4</v>
      </c>
      <c r="F663" s="19" t="s">
        <v>5</v>
      </c>
      <c r="G663" s="19" t="s">
        <v>1166</v>
      </c>
      <c r="H663" s="19" t="s">
        <v>1169</v>
      </c>
      <c r="J663" s="19" t="s">
        <v>9</v>
      </c>
      <c r="S663" s="52"/>
    </row>
    <row r="664" spans="3:19" ht="31.5" thickBot="1">
      <c r="C664" s="6" t="s">
        <v>1170</v>
      </c>
      <c r="D664" s="6" t="s">
        <v>1171</v>
      </c>
      <c r="E664" s="27">
        <v>0.47916666666666669</v>
      </c>
      <c r="F664" s="27">
        <v>0.82638888888888884</v>
      </c>
      <c r="G664" s="4">
        <v>9</v>
      </c>
      <c r="H664" s="6">
        <v>180.6</v>
      </c>
      <c r="J664" s="6">
        <f>G664*H664</f>
        <v>1625.3999999999999</v>
      </c>
      <c r="S664" s="52"/>
    </row>
    <row r="665" spans="3:19" ht="31.5" thickBot="1">
      <c r="C665" s="6" t="s">
        <v>1172</v>
      </c>
      <c r="D665" s="6" t="s">
        <v>1171</v>
      </c>
      <c r="E665" s="27">
        <v>0.47916666666666669</v>
      </c>
      <c r="F665" s="27">
        <v>0.82638888888888884</v>
      </c>
      <c r="G665" s="4">
        <v>12</v>
      </c>
      <c r="H665" s="6">
        <v>202.49</v>
      </c>
      <c r="J665" s="6">
        <f>G665*H665</f>
        <v>2429.88</v>
      </c>
      <c r="S665" s="52"/>
    </row>
    <row r="666" spans="3:19" ht="31.5" thickBot="1">
      <c r="C666" s="6" t="s">
        <v>1173</v>
      </c>
      <c r="D666" s="6" t="s">
        <v>1171</v>
      </c>
      <c r="E666" s="27">
        <v>0.8125</v>
      </c>
      <c r="F666" s="27">
        <v>0.15972222222222224</v>
      </c>
      <c r="G666" s="4">
        <v>5</v>
      </c>
      <c r="H666" s="6">
        <v>200.72</v>
      </c>
      <c r="J666" s="6">
        <f>G666*H666</f>
        <v>1003.6</v>
      </c>
      <c r="S666" s="52"/>
    </row>
    <row r="667" spans="3:19" ht="16" thickBot="1">
      <c r="C667" s="42"/>
      <c r="D667" s="42"/>
      <c r="E667" s="42"/>
      <c r="F667" s="42"/>
      <c r="G667" s="42"/>
      <c r="H667" s="23"/>
      <c r="J667" s="23">
        <f>SUM(J664:J666)</f>
        <v>5058.88</v>
      </c>
      <c r="S667" s="52"/>
    </row>
    <row r="668" spans="3:19" ht="16" thickBot="1">
      <c r="S668" s="52"/>
    </row>
    <row r="669" spans="3:19" ht="16" thickBot="1">
      <c r="S669" s="52"/>
    </row>
    <row r="670" spans="3:19" ht="16" thickBot="1">
      <c r="S670" s="52"/>
    </row>
    <row r="671" spans="3:19" ht="16" thickBot="1">
      <c r="C671" s="19" t="s">
        <v>2</v>
      </c>
      <c r="D671" s="19" t="s">
        <v>3</v>
      </c>
      <c r="E671" s="19" t="s">
        <v>4</v>
      </c>
      <c r="F671" s="19" t="s">
        <v>5</v>
      </c>
      <c r="G671" s="19" t="s">
        <v>1166</v>
      </c>
      <c r="H671" s="19" t="s">
        <v>1169</v>
      </c>
      <c r="J671" s="19" t="s">
        <v>9</v>
      </c>
      <c r="S671" s="52"/>
    </row>
    <row r="672" spans="3:19" ht="16" thickBot="1">
      <c r="C672" s="6" t="s">
        <v>734</v>
      </c>
      <c r="D672" s="6" t="s">
        <v>1171</v>
      </c>
      <c r="E672" s="27">
        <v>0.33333333333333331</v>
      </c>
      <c r="F672" s="27">
        <v>0.68055555555555547</v>
      </c>
      <c r="G672" s="4">
        <v>15</v>
      </c>
      <c r="H672" s="6">
        <v>148.71</v>
      </c>
      <c r="J672" s="6">
        <f>G672*H672</f>
        <v>2230.65</v>
      </c>
      <c r="S672" s="52"/>
    </row>
    <row r="673" spans="3:29" ht="16" thickBot="1">
      <c r="C673" s="56"/>
      <c r="D673" s="56"/>
      <c r="E673" s="56"/>
      <c r="F673" s="56"/>
      <c r="G673" s="56"/>
      <c r="H673" s="56"/>
      <c r="J673" s="23">
        <f>SUM(J672:J672)</f>
        <v>2230.65</v>
      </c>
      <c r="S673" s="52"/>
    </row>
    <row r="674" spans="3:29" ht="16" thickBot="1">
      <c r="S674" s="52"/>
    </row>
    <row r="675" spans="3:29" ht="16" thickBot="1">
      <c r="J675" s="60"/>
      <c r="S675" s="52"/>
    </row>
    <row r="676" spans="3:29" ht="16" thickBot="1">
      <c r="S676" s="52"/>
    </row>
    <row r="677" spans="3:29" ht="16" thickBot="1">
      <c r="C677" s="19" t="s">
        <v>2</v>
      </c>
      <c r="D677" s="19" t="s">
        <v>3</v>
      </c>
      <c r="E677" s="19" t="s">
        <v>4</v>
      </c>
      <c r="F677" s="19" t="s">
        <v>5</v>
      </c>
      <c r="G677" s="19" t="s">
        <v>1174</v>
      </c>
      <c r="H677" s="19" t="s">
        <v>1175</v>
      </c>
      <c r="J677" s="19" t="s">
        <v>9</v>
      </c>
      <c r="K677" s="60"/>
      <c r="S677" s="52"/>
    </row>
    <row r="678" spans="3:29" ht="16" thickBot="1">
      <c r="C678" s="6" t="s">
        <v>559</v>
      </c>
      <c r="D678" s="6" t="s">
        <v>11</v>
      </c>
      <c r="E678" s="27">
        <v>0.79166666666666663</v>
      </c>
      <c r="F678" s="27">
        <v>0.29166666666666669</v>
      </c>
      <c r="G678" s="4">
        <v>31.51</v>
      </c>
      <c r="H678" s="4">
        <v>52.5</v>
      </c>
      <c r="J678" s="6">
        <f>G678*H678</f>
        <v>1654.2750000000001</v>
      </c>
      <c r="K678" s="60"/>
      <c r="S678" s="52"/>
    </row>
    <row r="679" spans="3:29" ht="16" thickBot="1">
      <c r="C679" s="6" t="s">
        <v>559</v>
      </c>
      <c r="D679" s="6" t="s">
        <v>11</v>
      </c>
      <c r="E679" s="27">
        <v>0.29166666666666669</v>
      </c>
      <c r="F679" s="27">
        <v>0.79166666666666663</v>
      </c>
      <c r="G679" s="4">
        <v>28.79</v>
      </c>
      <c r="H679" s="4">
        <v>52.5</v>
      </c>
      <c r="J679" s="6">
        <f>G679*H679</f>
        <v>1511.4749999999999</v>
      </c>
      <c r="K679" s="60"/>
      <c r="S679" s="52"/>
    </row>
    <row r="680" spans="3:29" s="39" customFormat="1" ht="16" thickBot="1">
      <c r="C680" s="42"/>
      <c r="D680" s="42"/>
      <c r="E680" s="42"/>
      <c r="F680" s="42"/>
      <c r="G680" s="42"/>
      <c r="H680" s="56"/>
      <c r="J680" s="23">
        <f>SUM(J678:J679)</f>
        <v>3165.75</v>
      </c>
      <c r="K680" s="59"/>
      <c r="L680" s="18"/>
      <c r="M680" s="18"/>
      <c r="N680" s="18"/>
      <c r="O680" s="59"/>
      <c r="S680" s="52"/>
      <c r="T680" s="58"/>
      <c r="U680" s="58"/>
      <c r="X680" s="58"/>
      <c r="AB680" s="58"/>
      <c r="AC680" s="58"/>
    </row>
    <row r="681" spans="3:29" ht="16" thickBot="1">
      <c r="K681" s="60"/>
      <c r="S681" s="52"/>
    </row>
    <row r="682" spans="3:29" ht="16" thickBot="1">
      <c r="K682" s="60"/>
      <c r="S682" s="52"/>
    </row>
    <row r="683" spans="3:29" ht="16" thickBot="1">
      <c r="C683" s="19" t="s">
        <v>2</v>
      </c>
      <c r="D683" s="19" t="s">
        <v>3</v>
      </c>
      <c r="E683" s="19" t="s">
        <v>4</v>
      </c>
      <c r="F683" s="19" t="s">
        <v>5</v>
      </c>
      <c r="G683" s="19" t="s">
        <v>1174</v>
      </c>
      <c r="H683" s="19" t="s">
        <v>1175</v>
      </c>
      <c r="J683" s="19" t="s">
        <v>9</v>
      </c>
      <c r="K683" s="60"/>
      <c r="S683" s="52"/>
    </row>
    <row r="684" spans="3:29" ht="16" thickBot="1">
      <c r="C684" s="6" t="s">
        <v>1176</v>
      </c>
      <c r="D684" s="6" t="s">
        <v>11</v>
      </c>
      <c r="E684" s="27">
        <v>0.45833333333333331</v>
      </c>
      <c r="F684" s="27">
        <v>0.95833333333333337</v>
      </c>
      <c r="G684" s="4">
        <v>28.88</v>
      </c>
      <c r="H684" s="4">
        <v>3010</v>
      </c>
      <c r="J684" s="6">
        <f>G684*H684</f>
        <v>86928.8</v>
      </c>
      <c r="K684" s="60"/>
      <c r="S684" s="52"/>
    </row>
    <row r="685" spans="3:29" ht="16" thickBot="1">
      <c r="C685" s="42"/>
      <c r="D685" s="42"/>
      <c r="E685" s="42"/>
      <c r="F685" s="42"/>
      <c r="G685" s="42"/>
      <c r="H685" s="56"/>
      <c r="J685" s="23">
        <f>SUM(J684:J684)</f>
        <v>86928.8</v>
      </c>
      <c r="K685" s="60"/>
      <c r="S685" s="52"/>
    </row>
    <row r="686" spans="3:29" ht="16" thickBot="1">
      <c r="S686" s="52"/>
    </row>
    <row r="687" spans="3:29" ht="16" thickBot="1">
      <c r="S687" s="52"/>
    </row>
    <row r="688" spans="3:29" ht="16" thickBot="1">
      <c r="C688" s="19" t="s">
        <v>2</v>
      </c>
      <c r="D688" s="19" t="s">
        <v>3</v>
      </c>
      <c r="E688" s="19" t="s">
        <v>4</v>
      </c>
      <c r="F688" s="19" t="s">
        <v>5</v>
      </c>
      <c r="G688" s="19" t="s">
        <v>1174</v>
      </c>
      <c r="H688" s="19" t="s">
        <v>1175</v>
      </c>
      <c r="J688" s="19" t="s">
        <v>9</v>
      </c>
      <c r="S688" s="52"/>
    </row>
    <row r="689" spans="3:19" ht="16" thickBot="1">
      <c r="C689" s="6" t="s">
        <v>29</v>
      </c>
      <c r="D689" s="6" t="s">
        <v>11</v>
      </c>
      <c r="E689" s="27">
        <v>0.29166666666666669</v>
      </c>
      <c r="F689" s="27">
        <v>0.79166666666666663</v>
      </c>
      <c r="G689" s="4">
        <v>20.86</v>
      </c>
      <c r="H689" s="4">
        <v>97.5</v>
      </c>
      <c r="J689" s="6">
        <f>G689*H689</f>
        <v>2033.85</v>
      </c>
      <c r="S689" s="52"/>
    </row>
    <row r="690" spans="3:19" ht="16" thickBot="1">
      <c r="C690" s="6" t="s">
        <v>29</v>
      </c>
      <c r="D690" s="6" t="s">
        <v>11</v>
      </c>
      <c r="E690" s="27">
        <v>0.79166666666666663</v>
      </c>
      <c r="F690" s="27">
        <v>0.29166666666666669</v>
      </c>
      <c r="G690" s="4">
        <v>22.79</v>
      </c>
      <c r="H690" s="4">
        <v>97.5</v>
      </c>
      <c r="J690" s="6">
        <f>G690*H690</f>
        <v>2222.0250000000001</v>
      </c>
      <c r="S690" s="52"/>
    </row>
    <row r="691" spans="3:19" ht="16" thickBot="1">
      <c r="C691" s="42"/>
      <c r="D691" s="42"/>
      <c r="E691" s="42"/>
      <c r="F691" s="42"/>
      <c r="G691" s="42"/>
      <c r="H691" s="56"/>
      <c r="J691" s="23">
        <f>SUM(J689:J690)</f>
        <v>4255.875</v>
      </c>
      <c r="S691" s="52"/>
    </row>
    <row r="692" spans="3:19" ht="16" thickBot="1">
      <c r="S692" s="52"/>
    </row>
    <row r="693" spans="3:19" ht="16" thickBot="1">
      <c r="H693" s="60"/>
      <c r="J693" s="60"/>
      <c r="S693" s="52"/>
    </row>
    <row r="694" spans="3:19" ht="16" thickBot="1">
      <c r="C694" s="19" t="s">
        <v>2</v>
      </c>
      <c r="D694" s="19" t="s">
        <v>3</v>
      </c>
      <c r="E694" s="19" t="s">
        <v>4</v>
      </c>
      <c r="F694" s="19" t="s">
        <v>5</v>
      </c>
      <c r="G694" s="19" t="s">
        <v>1166</v>
      </c>
      <c r="H694" s="19" t="s">
        <v>1169</v>
      </c>
      <c r="J694" s="19" t="s">
        <v>9</v>
      </c>
      <c r="S694" s="52"/>
    </row>
    <row r="695" spans="3:19" ht="16" thickBot="1">
      <c r="C695" s="64" t="s">
        <v>1177</v>
      </c>
      <c r="D695" s="64" t="s">
        <v>24</v>
      </c>
      <c r="E695" s="27">
        <v>0.25</v>
      </c>
      <c r="F695" s="27">
        <v>0.59722222222222221</v>
      </c>
      <c r="G695" s="4">
        <v>53</v>
      </c>
      <c r="H695" s="6">
        <v>145.94</v>
      </c>
      <c r="J695" s="6">
        <f t="shared" ref="J695:J705" si="68">G695*H695</f>
        <v>7734.82</v>
      </c>
      <c r="S695" s="52"/>
    </row>
    <row r="696" spans="3:19" ht="31.5" thickBot="1">
      <c r="C696" s="64" t="s">
        <v>1178</v>
      </c>
      <c r="D696" s="64" t="s">
        <v>24</v>
      </c>
      <c r="E696" s="27">
        <v>0.25</v>
      </c>
      <c r="F696" s="27">
        <v>0.59722222222222221</v>
      </c>
      <c r="G696" s="4">
        <v>21</v>
      </c>
      <c r="H696" s="6">
        <v>145.94</v>
      </c>
      <c r="J696" s="6">
        <f t="shared" si="68"/>
        <v>3064.74</v>
      </c>
      <c r="S696" s="52"/>
    </row>
    <row r="697" spans="3:19" ht="16" thickBot="1">
      <c r="C697" s="64" t="s">
        <v>513</v>
      </c>
      <c r="D697" s="64" t="s">
        <v>24</v>
      </c>
      <c r="E697" s="27">
        <v>0.25</v>
      </c>
      <c r="F697" s="27">
        <v>0.59722222222222221</v>
      </c>
      <c r="G697" s="4">
        <v>2</v>
      </c>
      <c r="H697" s="6">
        <v>197.78</v>
      </c>
      <c r="J697" s="6">
        <f t="shared" si="68"/>
        <v>395.56</v>
      </c>
      <c r="S697" s="52"/>
    </row>
    <row r="698" spans="3:19" ht="16" thickBot="1">
      <c r="C698" s="64" t="s">
        <v>1179</v>
      </c>
      <c r="D698" s="64" t="s">
        <v>24</v>
      </c>
      <c r="E698" s="27">
        <v>0.25</v>
      </c>
      <c r="F698" s="27">
        <v>0.59722222222222221</v>
      </c>
      <c r="G698" s="4">
        <v>1</v>
      </c>
      <c r="H698" s="6">
        <v>184.13</v>
      </c>
      <c r="J698" s="6">
        <f t="shared" si="68"/>
        <v>184.13</v>
      </c>
      <c r="S698" s="52"/>
    </row>
    <row r="699" spans="3:19" ht="31.5" thickBot="1">
      <c r="C699" s="64" t="s">
        <v>1180</v>
      </c>
      <c r="D699" s="64" t="s">
        <v>24</v>
      </c>
      <c r="E699" s="27">
        <v>0.25</v>
      </c>
      <c r="F699" s="27">
        <v>0.59722222222222221</v>
      </c>
      <c r="G699" s="4">
        <v>28</v>
      </c>
      <c r="H699" s="6">
        <v>158.77000000000001</v>
      </c>
      <c r="J699" s="6">
        <f t="shared" si="68"/>
        <v>4445.5600000000004</v>
      </c>
      <c r="S699" s="52"/>
    </row>
    <row r="700" spans="3:19" ht="31.5" thickBot="1">
      <c r="C700" s="64" t="s">
        <v>1178</v>
      </c>
      <c r="D700" s="64" t="s">
        <v>511</v>
      </c>
      <c r="E700" s="27">
        <v>0.41666666666666669</v>
      </c>
      <c r="F700" s="27">
        <v>0.91666666666666663</v>
      </c>
      <c r="G700" s="4">
        <v>23</v>
      </c>
      <c r="H700" s="6">
        <v>162.97</v>
      </c>
      <c r="J700" s="6">
        <f t="shared" si="68"/>
        <v>3748.31</v>
      </c>
      <c r="S700" s="52"/>
    </row>
    <row r="701" spans="3:19" ht="16" thickBot="1">
      <c r="C701" s="64" t="s">
        <v>1177</v>
      </c>
      <c r="D701" s="64" t="s">
        <v>24</v>
      </c>
      <c r="E701" s="27">
        <v>0.56944444444444442</v>
      </c>
      <c r="F701" s="27">
        <v>0.91666666666666663</v>
      </c>
      <c r="G701" s="4">
        <v>27</v>
      </c>
      <c r="H701" s="6">
        <v>147.21</v>
      </c>
      <c r="J701" s="6">
        <f t="shared" si="68"/>
        <v>3974.67</v>
      </c>
      <c r="S701" s="52"/>
    </row>
    <row r="702" spans="3:19" ht="16" thickBot="1">
      <c r="C702" s="64" t="s">
        <v>1181</v>
      </c>
      <c r="D702" s="64" t="s">
        <v>24</v>
      </c>
      <c r="E702" s="27">
        <v>0.56944444444444442</v>
      </c>
      <c r="F702" s="27">
        <v>0.91666666666666663</v>
      </c>
      <c r="G702" s="4">
        <v>1</v>
      </c>
      <c r="H702" s="6">
        <v>159.6</v>
      </c>
      <c r="J702" s="6">
        <f t="shared" si="68"/>
        <v>159.6</v>
      </c>
      <c r="S702" s="52"/>
    </row>
    <row r="703" spans="3:19" ht="16" thickBot="1">
      <c r="C703" s="64" t="s">
        <v>1177</v>
      </c>
      <c r="D703" s="64" t="s">
        <v>24</v>
      </c>
      <c r="E703" s="27">
        <v>0.91666666666666663</v>
      </c>
      <c r="F703" s="27">
        <v>0.2638888888888889</v>
      </c>
      <c r="G703" s="4">
        <v>9</v>
      </c>
      <c r="H703" s="6">
        <v>189.78</v>
      </c>
      <c r="J703" s="6">
        <f t="shared" si="68"/>
        <v>1708.02</v>
      </c>
      <c r="S703" s="52"/>
    </row>
    <row r="704" spans="3:19" ht="16" thickBot="1">
      <c r="C704" s="64" t="s">
        <v>513</v>
      </c>
      <c r="D704" s="64" t="s">
        <v>24</v>
      </c>
      <c r="E704" s="27">
        <v>0.91666666666666663</v>
      </c>
      <c r="F704" s="27">
        <v>0.2638888888888889</v>
      </c>
      <c r="G704" s="4">
        <v>6</v>
      </c>
      <c r="H704" s="6">
        <v>237.35</v>
      </c>
      <c r="J704" s="6">
        <f t="shared" si="68"/>
        <v>1424.1</v>
      </c>
      <c r="S704" s="52"/>
    </row>
    <row r="705" spans="2:19" ht="16" thickBot="1">
      <c r="C705" s="64" t="s">
        <v>1182</v>
      </c>
      <c r="D705" s="64" t="s">
        <v>48</v>
      </c>
      <c r="E705" s="27">
        <v>0.25</v>
      </c>
      <c r="F705" s="27">
        <v>0.59722222222222221</v>
      </c>
      <c r="G705" s="4">
        <v>101</v>
      </c>
      <c r="H705" s="6">
        <v>145.94</v>
      </c>
      <c r="J705" s="6">
        <f t="shared" si="68"/>
        <v>14739.94</v>
      </c>
      <c r="S705" s="52"/>
    </row>
    <row r="706" spans="2:19" ht="16" thickBot="1">
      <c r="C706" s="42"/>
      <c r="D706" s="42"/>
      <c r="E706" s="42"/>
      <c r="F706" s="42"/>
      <c r="G706" s="61">
        <f>SUM(G695:G705)</f>
        <v>272</v>
      </c>
      <c r="H706" s="42"/>
      <c r="J706" s="23">
        <f>SUM(J695:J705)</f>
        <v>41579.449999999997</v>
      </c>
      <c r="S706" s="52"/>
    </row>
    <row r="707" spans="2:19" ht="16" thickBot="1">
      <c r="S707" s="52"/>
    </row>
    <row r="708" spans="2:19" ht="16" thickBot="1">
      <c r="F708"/>
      <c r="G708"/>
      <c r="H708"/>
      <c r="I708"/>
      <c r="J708"/>
      <c r="K708"/>
      <c r="S708" s="52"/>
    </row>
    <row r="709" spans="2:19" ht="16" thickBot="1">
      <c r="F709"/>
      <c r="G709"/>
      <c r="H709"/>
      <c r="I709"/>
      <c r="J709"/>
      <c r="K709"/>
      <c r="S709" s="52"/>
    </row>
    <row r="710" spans="2:19" ht="31.5" thickBot="1">
      <c r="C710" s="19" t="s">
        <v>2</v>
      </c>
      <c r="D710" s="19" t="s">
        <v>3</v>
      </c>
      <c r="E710" s="19" t="s">
        <v>4</v>
      </c>
      <c r="F710" s="19" t="s">
        <v>5</v>
      </c>
      <c r="G710" s="19" t="s">
        <v>1183</v>
      </c>
      <c r="H710" s="19" t="s">
        <v>1174</v>
      </c>
      <c r="J710" s="19" t="s">
        <v>9</v>
      </c>
      <c r="K710"/>
      <c r="S710" s="52"/>
    </row>
    <row r="711" spans="2:19" ht="16" thickBot="1">
      <c r="C711" s="6" t="s">
        <v>1184</v>
      </c>
      <c r="D711" s="6" t="s">
        <v>22</v>
      </c>
      <c r="E711" s="27">
        <v>0.27777777777777779</v>
      </c>
      <c r="F711" s="27">
        <v>0.625</v>
      </c>
      <c r="G711" s="4">
        <f>(24/60)+3</f>
        <v>3.4</v>
      </c>
      <c r="H711" s="4">
        <v>17.059999999999999</v>
      </c>
      <c r="J711" s="6">
        <f>G711*H711</f>
        <v>58.003999999999991</v>
      </c>
      <c r="K711"/>
      <c r="S711" s="52"/>
    </row>
    <row r="712" spans="2:19" ht="16" thickBot="1">
      <c r="C712" s="6" t="s">
        <v>1042</v>
      </c>
      <c r="D712" s="6" t="s">
        <v>11</v>
      </c>
      <c r="E712" s="27">
        <v>0.5625</v>
      </c>
      <c r="F712" s="27">
        <v>6.25E-2</v>
      </c>
      <c r="G712" s="4">
        <f>(5/60)+40</f>
        <v>40.083333333333336</v>
      </c>
      <c r="H712" s="4">
        <v>15.97</v>
      </c>
      <c r="J712" s="6">
        <f>G712*H712</f>
        <v>640.13083333333338</v>
      </c>
      <c r="K712"/>
      <c r="S712" s="52"/>
    </row>
    <row r="713" spans="2:19" ht="16" thickBot="1">
      <c r="C713" s="6" t="s">
        <v>1185</v>
      </c>
      <c r="D713" s="6" t="s">
        <v>22</v>
      </c>
      <c r="E713" s="27">
        <v>0.66666666666666663</v>
      </c>
      <c r="F713" s="27">
        <v>1.3888888888888888E-2</v>
      </c>
      <c r="G713" s="4">
        <f>(42/60)+2</f>
        <v>2.7</v>
      </c>
      <c r="H713" s="4">
        <v>16.39</v>
      </c>
      <c r="J713" s="6">
        <f>G713*H713</f>
        <v>44.253000000000007</v>
      </c>
      <c r="K713"/>
      <c r="S713" s="52"/>
    </row>
    <row r="714" spans="2:19" ht="31.5" thickBot="1">
      <c r="C714" s="6" t="s">
        <v>1186</v>
      </c>
      <c r="D714" s="6" t="s">
        <v>22</v>
      </c>
      <c r="E714" s="27">
        <v>0.59861111111111109</v>
      </c>
      <c r="F714" s="27">
        <v>0.9458333333333333</v>
      </c>
      <c r="G714" s="4">
        <f>(12/60)+25</f>
        <v>25.2</v>
      </c>
      <c r="H714" s="4">
        <v>15.73</v>
      </c>
      <c r="J714" s="6">
        <f>G714*H714</f>
        <v>396.39600000000002</v>
      </c>
      <c r="K714"/>
      <c r="S714" s="52"/>
    </row>
    <row r="715" spans="2:19" ht="16" thickBot="1">
      <c r="C715" s="42"/>
      <c r="D715" s="42"/>
      <c r="E715" s="42"/>
      <c r="F715" s="42"/>
      <c r="G715" s="42"/>
      <c r="H715" s="56"/>
      <c r="J715" s="23">
        <f>SUM(J711:J714)</f>
        <v>1138.7838333333334</v>
      </c>
      <c r="K715"/>
      <c r="S715" s="52"/>
    </row>
    <row r="716" spans="2:19" ht="16" thickBot="1">
      <c r="S716" s="52"/>
    </row>
    <row r="717" spans="2:19" ht="31.5" thickBot="1">
      <c r="C717" s="19" t="s">
        <v>2</v>
      </c>
      <c r="D717" s="19" t="s">
        <v>3</v>
      </c>
      <c r="E717" s="19" t="s">
        <v>4</v>
      </c>
      <c r="F717" s="19" t="s">
        <v>5</v>
      </c>
      <c r="G717" s="19" t="s">
        <v>1187</v>
      </c>
      <c r="H717" s="19" t="s">
        <v>1188</v>
      </c>
      <c r="J717" s="19" t="s">
        <v>9</v>
      </c>
      <c r="S717" s="52"/>
    </row>
    <row r="718" spans="2:19" ht="16" thickBot="1">
      <c r="C718" s="6" t="s">
        <v>1189</v>
      </c>
      <c r="D718" s="6" t="s">
        <v>22</v>
      </c>
      <c r="E718" s="27">
        <v>0.70833333333333337</v>
      </c>
      <c r="F718" s="27">
        <v>5.5555555555555552E-2</v>
      </c>
      <c r="G718" s="4">
        <v>2.2999999999999998</v>
      </c>
      <c r="H718" s="6">
        <v>39.989046351510595</v>
      </c>
      <c r="J718" s="6">
        <f>G718*H718</f>
        <v>91.974806608474367</v>
      </c>
      <c r="S718" s="52"/>
    </row>
    <row r="719" spans="2:19" ht="31.5" thickBot="1">
      <c r="C719" s="6" t="s">
        <v>1186</v>
      </c>
      <c r="D719" s="6" t="s">
        <v>22</v>
      </c>
      <c r="E719" s="27">
        <v>0.59861111111111109</v>
      </c>
      <c r="F719" s="27">
        <v>0.9458333333333333</v>
      </c>
      <c r="G719" s="4">
        <f>(15/60)+43</f>
        <v>43.25</v>
      </c>
      <c r="H719" s="6">
        <v>39.989046351510595</v>
      </c>
      <c r="J719" s="6">
        <f>G719*H719</f>
        <v>1729.5262547028333</v>
      </c>
      <c r="S719" s="52"/>
    </row>
    <row r="720" spans="2:19" ht="16" thickBot="1">
      <c r="B720" s="167"/>
      <c r="C720" s="42"/>
      <c r="D720" s="42"/>
      <c r="E720" s="42"/>
      <c r="F720" s="42"/>
      <c r="G720" s="42"/>
      <c r="H720" s="56"/>
      <c r="J720" s="23">
        <f>SUM(J718:J719)</f>
        <v>1821.5010613113077</v>
      </c>
      <c r="S720" s="52"/>
    </row>
    <row r="721" spans="2:19" ht="16" thickBot="1">
      <c r="B721" s="167"/>
      <c r="S721" s="52"/>
    </row>
    <row r="722" spans="2:19" ht="16" thickBot="1">
      <c r="B722" s="167"/>
      <c r="C722" s="19" t="s">
        <v>2</v>
      </c>
      <c r="D722" s="19" t="s">
        <v>3</v>
      </c>
      <c r="E722" s="19" t="s">
        <v>4</v>
      </c>
      <c r="F722" s="19" t="s">
        <v>5</v>
      </c>
      <c r="G722" s="19" t="s">
        <v>1166</v>
      </c>
      <c r="H722" s="19" t="s">
        <v>1169</v>
      </c>
      <c r="J722" s="19" t="s">
        <v>9</v>
      </c>
      <c r="S722" s="52"/>
    </row>
    <row r="723" spans="2:19" ht="16" thickBot="1">
      <c r="B723" s="167" t="s">
        <v>1190</v>
      </c>
      <c r="C723" s="6" t="s">
        <v>559</v>
      </c>
      <c r="D723" s="6" t="s">
        <v>11</v>
      </c>
      <c r="E723" s="27">
        <v>0.45833333333333331</v>
      </c>
      <c r="F723" s="27">
        <v>0.95833333333333337</v>
      </c>
      <c r="G723" s="4">
        <v>3</v>
      </c>
      <c r="H723" s="4">
        <v>200.85</v>
      </c>
      <c r="J723" s="6">
        <f>G723*H723</f>
        <v>602.54999999999995</v>
      </c>
      <c r="S723" s="52"/>
    </row>
    <row r="724" spans="2:19" ht="16" thickBot="1">
      <c r="B724" s="167"/>
      <c r="C724" s="6" t="s">
        <v>510</v>
      </c>
      <c r="D724" s="6" t="s">
        <v>11</v>
      </c>
      <c r="E724" s="27">
        <v>0.5</v>
      </c>
      <c r="F724" s="27">
        <v>0</v>
      </c>
      <c r="G724" s="4">
        <v>2</v>
      </c>
      <c r="H724" s="4">
        <v>221.07</v>
      </c>
      <c r="J724" s="6">
        <f>G724*H724</f>
        <v>442.14</v>
      </c>
      <c r="S724" s="52"/>
    </row>
    <row r="725" spans="2:19" ht="16" thickBot="1">
      <c r="B725" s="167"/>
      <c r="C725" s="6" t="s">
        <v>33</v>
      </c>
      <c r="D725" s="6" t="s">
        <v>11</v>
      </c>
      <c r="E725" s="69">
        <v>0.41666666666666669</v>
      </c>
      <c r="F725" s="69">
        <v>0.91666666666666663</v>
      </c>
      <c r="G725" s="4">
        <v>1</v>
      </c>
      <c r="H725" s="4">
        <v>209.7</v>
      </c>
      <c r="J725" s="6">
        <f>G725*H725</f>
        <v>209.7</v>
      </c>
      <c r="S725" s="52"/>
    </row>
    <row r="726" spans="2:19" ht="16" thickBot="1">
      <c r="B726" s="167"/>
      <c r="C726" s="42"/>
      <c r="D726" s="42"/>
      <c r="E726" s="42"/>
      <c r="F726" s="42"/>
      <c r="G726" s="42"/>
      <c r="H726" s="56"/>
      <c r="J726" s="23">
        <f>SUM(J723:J725)</f>
        <v>1254.3900000000001</v>
      </c>
      <c r="S726" s="52"/>
    </row>
    <row r="727" spans="2:19" ht="16" thickBot="1">
      <c r="B727" s="167"/>
      <c r="S727" s="52"/>
    </row>
    <row r="728" spans="2:19" ht="16" thickBot="1">
      <c r="B728" s="167"/>
      <c r="S728" s="52"/>
    </row>
    <row r="729" spans="2:19" ht="16" thickBot="1">
      <c r="B729" s="167"/>
      <c r="C729" s="19" t="s">
        <v>2</v>
      </c>
      <c r="D729" s="19" t="s">
        <v>3</v>
      </c>
      <c r="E729" s="19" t="s">
        <v>4</v>
      </c>
      <c r="F729" s="19" t="s">
        <v>5</v>
      </c>
      <c r="G729" s="19" t="s">
        <v>1166</v>
      </c>
      <c r="H729" s="19" t="s">
        <v>1169</v>
      </c>
      <c r="J729" s="19" t="s">
        <v>9</v>
      </c>
      <c r="S729" s="52"/>
    </row>
    <row r="730" spans="2:19" ht="16" thickBot="1">
      <c r="B730" s="167" t="s">
        <v>1191</v>
      </c>
      <c r="C730" s="6" t="s">
        <v>1192</v>
      </c>
      <c r="D730" s="64" t="s">
        <v>11</v>
      </c>
      <c r="E730" s="69">
        <v>0.29166666666666669</v>
      </c>
      <c r="F730" s="69">
        <v>0.79166666666666663</v>
      </c>
      <c r="G730" s="4">
        <v>4</v>
      </c>
      <c r="H730" s="4">
        <v>133.55000000000001</v>
      </c>
      <c r="J730" s="6">
        <f>G730*H730</f>
        <v>534.20000000000005</v>
      </c>
      <c r="S730" s="52"/>
    </row>
    <row r="731" spans="2:19" ht="16" thickBot="1">
      <c r="B731" s="167"/>
      <c r="C731" s="6" t="s">
        <v>1192</v>
      </c>
      <c r="D731" s="6" t="s">
        <v>11</v>
      </c>
      <c r="E731" s="27">
        <v>0.41666666666666669</v>
      </c>
      <c r="F731" s="27">
        <v>0.91666666666666663</v>
      </c>
      <c r="G731" s="4">
        <v>3</v>
      </c>
      <c r="H731" s="4">
        <v>133.55000000000001</v>
      </c>
      <c r="J731" s="6">
        <f>G731*H731</f>
        <v>400.65000000000003</v>
      </c>
      <c r="S731" s="52"/>
    </row>
    <row r="732" spans="2:19" ht="16" thickBot="1">
      <c r="B732" s="167"/>
      <c r="C732" s="42"/>
      <c r="E732" s="42"/>
      <c r="F732" s="42"/>
      <c r="G732" s="42"/>
      <c r="H732" s="56"/>
      <c r="J732" s="23">
        <f>SUM(J730:J731)</f>
        <v>934.85000000000014</v>
      </c>
      <c r="S732" s="52"/>
    </row>
    <row r="733" spans="2:19" ht="16" thickBot="1">
      <c r="B733" s="167"/>
      <c r="C733" s="67"/>
      <c r="S733" s="52"/>
    </row>
    <row r="734" spans="2:19" ht="31.5" thickBot="1">
      <c r="B734" s="167"/>
      <c r="C734" s="70" t="s">
        <v>1193</v>
      </c>
      <c r="D734" s="70" t="s">
        <v>1194</v>
      </c>
      <c r="S734" s="52"/>
    </row>
    <row r="735" spans="2:19" ht="16" thickBot="1">
      <c r="B735" s="168" t="s">
        <v>1195</v>
      </c>
      <c r="C735" s="57">
        <v>87193.3</v>
      </c>
      <c r="D735" s="57">
        <f>(C735/(365.26/12)*21)</f>
        <v>60156.358758144888</v>
      </c>
      <c r="S735" s="52"/>
    </row>
    <row r="736" spans="2:19" ht="16" thickBot="1">
      <c r="B736" s="168" t="s">
        <v>1196</v>
      </c>
      <c r="C736" s="57">
        <v>61100.58</v>
      </c>
      <c r="D736" s="57">
        <f>C736/(365.26/12)*((365.26/12)-21)</f>
        <v>18946.097822920659</v>
      </c>
      <c r="E736" s="57">
        <v>73658</v>
      </c>
      <c r="S736" s="52"/>
    </row>
    <row r="737" spans="2:19" ht="16" thickBot="1">
      <c r="B737" s="167"/>
      <c r="D737" s="23">
        <f>SUBTOTAL(9,D735:D736)</f>
        <v>79102.456581065548</v>
      </c>
      <c r="S737" s="52"/>
    </row>
    <row r="738" spans="2:19" ht="16" thickBot="1">
      <c r="B738" s="167"/>
      <c r="S738" s="52"/>
    </row>
    <row r="739" spans="2:19" ht="16" thickBot="1">
      <c r="B739" s="167"/>
      <c r="D739" s="68"/>
      <c r="S739" s="52"/>
    </row>
    <row r="740" spans="2:19" ht="16" thickBot="1">
      <c r="B740" s="167"/>
      <c r="S740" s="52"/>
    </row>
    <row r="741" spans="2:19" ht="31.5" thickBot="1">
      <c r="B741" s="167"/>
      <c r="C741" s="70" t="s">
        <v>1193</v>
      </c>
      <c r="D741" s="70" t="s">
        <v>1194</v>
      </c>
      <c r="S741" s="52"/>
    </row>
    <row r="742" spans="2:19" ht="16" thickBot="1">
      <c r="B742" s="168" t="s">
        <v>1197</v>
      </c>
      <c r="C742" s="57">
        <v>58892</v>
      </c>
      <c r="D742" s="57">
        <f>(C742/(365.26/12)*21)</f>
        <v>40630.739747029518</v>
      </c>
      <c r="E742" s="57">
        <v>62141.98</v>
      </c>
      <c r="S742" s="52"/>
    </row>
    <row r="743" spans="2:19" ht="16" thickBot="1">
      <c r="B743" s="168" t="s">
        <v>1198</v>
      </c>
      <c r="C743" s="57">
        <v>43385.33</v>
      </c>
      <c r="D743" s="57">
        <f>C743/(365.26/12)*((365.26/12)-21)</f>
        <v>13452.944411651973</v>
      </c>
      <c r="E743" s="57">
        <v>45678.73</v>
      </c>
      <c r="S743" s="52"/>
    </row>
    <row r="744" spans="2:19" ht="16" thickBot="1">
      <c r="B744" s="167"/>
      <c r="D744" s="23">
        <f>SUBTOTAL(9,D742:D743)</f>
        <v>54083.684158681492</v>
      </c>
      <c r="E744" s="24"/>
      <c r="S744" s="52"/>
    </row>
    <row r="745" spans="2:19" ht="16" thickBot="1">
      <c r="B745" s="167"/>
      <c r="S745" s="52"/>
    </row>
    <row r="746" spans="2:19" ht="16" thickBot="1">
      <c r="B746" s="167"/>
      <c r="S746" s="52"/>
    </row>
    <row r="747" spans="2:19" ht="16" thickBot="1">
      <c r="S747" s="52"/>
    </row>
    <row r="748" spans="2:19" ht="16" thickBot="1">
      <c r="S748" s="52"/>
    </row>
    <row r="749" spans="2:19" ht="31.5" thickBot="1">
      <c r="C749" s="19" t="s">
        <v>2</v>
      </c>
      <c r="D749" s="19" t="s">
        <v>3</v>
      </c>
      <c r="E749" s="19" t="s">
        <v>4</v>
      </c>
      <c r="F749" s="19" t="s">
        <v>5</v>
      </c>
      <c r="G749" s="19" t="s">
        <v>1199</v>
      </c>
      <c r="H749" s="19" t="s">
        <v>1199</v>
      </c>
      <c r="I749" s="19" t="s">
        <v>8</v>
      </c>
      <c r="J749" s="19" t="s">
        <v>9</v>
      </c>
      <c r="S749" s="52"/>
    </row>
    <row r="750" spans="2:19" ht="16" thickBot="1">
      <c r="C750" s="73" t="s">
        <v>1200</v>
      </c>
      <c r="D750" s="74" t="s">
        <v>11</v>
      </c>
      <c r="E750" s="75">
        <v>0.5</v>
      </c>
      <c r="F750" s="75">
        <v>0</v>
      </c>
      <c r="G750" s="75">
        <v>3.8194444444444441E-2</v>
      </c>
      <c r="H750" s="6">
        <f>G750*24</f>
        <v>0.91666666666666652</v>
      </c>
      <c r="I750" s="6">
        <v>31.9</v>
      </c>
      <c r="J750" s="6">
        <f>I750*H750</f>
        <v>29.24166666666666</v>
      </c>
      <c r="S750" s="52"/>
    </row>
    <row r="751" spans="2:19" ht="16" thickBot="1">
      <c r="C751" s="76" t="s">
        <v>1200</v>
      </c>
      <c r="D751" s="77" t="s">
        <v>11</v>
      </c>
      <c r="E751" s="78">
        <v>0.5</v>
      </c>
      <c r="F751" s="78">
        <v>0</v>
      </c>
      <c r="G751" s="78">
        <v>1.3888888888888888E-2</v>
      </c>
      <c r="H751" s="6">
        <f>G751*24</f>
        <v>0.33333333333333331</v>
      </c>
      <c r="I751" s="6">
        <v>31.9</v>
      </c>
      <c r="J751" s="6">
        <f>I751*H751</f>
        <v>10.633333333333333</v>
      </c>
      <c r="S751" s="52"/>
    </row>
    <row r="752" spans="2:19" ht="16" thickBot="1">
      <c r="J752" s="23">
        <f>SUM(J750:J751)</f>
        <v>39.874999999999993</v>
      </c>
      <c r="S752" s="52"/>
    </row>
    <row r="753" spans="2:19" ht="16" thickBot="1">
      <c r="S753" s="52"/>
    </row>
    <row r="754" spans="2:19" ht="16" thickBot="1">
      <c r="H754" s="60"/>
      <c r="I754" s="60"/>
      <c r="J754" s="60"/>
      <c r="K754" s="60"/>
      <c r="O754" s="60"/>
      <c r="S754" s="52"/>
    </row>
    <row r="755" spans="2:19" ht="16" thickBot="1">
      <c r="B755" s="88"/>
      <c r="C755" s="19" t="s">
        <v>2</v>
      </c>
      <c r="D755" s="19" t="s">
        <v>3</v>
      </c>
      <c r="E755" s="19" t="s">
        <v>4</v>
      </c>
      <c r="F755" s="19" t="s">
        <v>5</v>
      </c>
      <c r="G755" s="19" t="s">
        <v>1166</v>
      </c>
      <c r="H755" s="19" t="s">
        <v>1169</v>
      </c>
      <c r="J755" s="19" t="s">
        <v>9</v>
      </c>
      <c r="K755" s="87"/>
      <c r="L755" s="87"/>
      <c r="M755" s="87"/>
      <c r="N755" s="87"/>
      <c r="O755" s="87"/>
      <c r="P755" s="87"/>
      <c r="S755" s="52"/>
    </row>
    <row r="756" spans="2:19" ht="16" thickBot="1">
      <c r="C756" s="6" t="s">
        <v>41</v>
      </c>
      <c r="D756" s="64" t="s">
        <v>22</v>
      </c>
      <c r="E756" s="69">
        <v>0.25</v>
      </c>
      <c r="F756" s="69">
        <v>0.59722222222222221</v>
      </c>
      <c r="G756" s="4">
        <v>11</v>
      </c>
      <c r="H756" s="4">
        <v>136.97</v>
      </c>
      <c r="J756" s="6">
        <f>G756*H756</f>
        <v>1506.67</v>
      </c>
      <c r="K756" s="83"/>
      <c r="L756" s="79"/>
      <c r="M756" s="295"/>
      <c r="N756" s="296"/>
      <c r="O756" s="80"/>
      <c r="P756" s="80"/>
      <c r="S756" s="52"/>
    </row>
    <row r="757" spans="2:19" ht="16" thickBot="1">
      <c r="C757" s="6" t="s">
        <v>41</v>
      </c>
      <c r="D757" s="64" t="s">
        <v>22</v>
      </c>
      <c r="E757" s="27">
        <v>0.56944444444444442</v>
      </c>
      <c r="F757" s="27">
        <v>0.91666666666666663</v>
      </c>
      <c r="G757" s="95">
        <v>35</v>
      </c>
      <c r="H757" s="4">
        <v>136.97</v>
      </c>
      <c r="J757" s="6">
        <f>G757*H757</f>
        <v>4793.95</v>
      </c>
      <c r="K757" s="84"/>
      <c r="L757" s="297"/>
      <c r="M757" s="298"/>
      <c r="N757" s="299"/>
      <c r="O757" s="85"/>
      <c r="P757" s="85"/>
      <c r="S757" s="52"/>
    </row>
    <row r="758" spans="2:19" ht="16" thickBot="1">
      <c r="C758" s="90" t="s">
        <v>41</v>
      </c>
      <c r="D758" s="113" t="s">
        <v>22</v>
      </c>
      <c r="E758" s="111">
        <v>0.91666666666666663</v>
      </c>
      <c r="F758" s="109">
        <v>0.2638888888888889</v>
      </c>
      <c r="G758" s="108">
        <v>7</v>
      </c>
      <c r="H758" s="107">
        <v>161.63</v>
      </c>
      <c r="J758" s="90">
        <f>G758*H758</f>
        <v>1131.4099999999999</v>
      </c>
      <c r="K758" s="84"/>
      <c r="L758" s="297"/>
      <c r="M758" s="298"/>
      <c r="N758" s="299"/>
      <c r="O758" s="85"/>
      <c r="P758" s="85"/>
      <c r="S758" s="52"/>
    </row>
    <row r="759" spans="2:19" ht="16" thickBot="1">
      <c r="B759" s="104"/>
      <c r="C759" s="115"/>
      <c r="D759" s="117"/>
      <c r="E759" s="112"/>
      <c r="F759" s="110"/>
      <c r="G759" s="115"/>
      <c r="H759" s="116"/>
      <c r="J759" s="105">
        <f>SUM(J756:J757)</f>
        <v>6300.62</v>
      </c>
      <c r="K759" s="84"/>
      <c r="L759" s="297"/>
      <c r="M759" s="298"/>
      <c r="N759" s="299"/>
      <c r="O759" s="85"/>
      <c r="P759" s="85"/>
      <c r="S759" s="52"/>
    </row>
    <row r="760" spans="2:19" ht="16" thickBot="1">
      <c r="C760" s="81"/>
      <c r="D760" s="114"/>
      <c r="E760" s="114"/>
      <c r="F760" s="106"/>
      <c r="G760" s="106"/>
      <c r="H760" s="106"/>
      <c r="I760" s="84"/>
      <c r="J760" s="106"/>
      <c r="K760" s="84"/>
      <c r="L760" s="297"/>
      <c r="M760" s="298"/>
      <c r="N760" s="299"/>
      <c r="O760" s="85"/>
      <c r="P760" s="85"/>
      <c r="S760" s="52"/>
    </row>
    <row r="761" spans="2:19" ht="16" thickBot="1">
      <c r="C761" s="19" t="s">
        <v>2</v>
      </c>
      <c r="D761" s="19" t="s">
        <v>3</v>
      </c>
      <c r="E761" s="19" t="s">
        <v>4</v>
      </c>
      <c r="F761" s="19" t="s">
        <v>5</v>
      </c>
      <c r="G761" s="19" t="s">
        <v>1166</v>
      </c>
      <c r="H761" s="19" t="s">
        <v>1169</v>
      </c>
      <c r="J761" s="19" t="s">
        <v>9</v>
      </c>
      <c r="K761" s="84"/>
      <c r="L761" s="297"/>
      <c r="M761" s="298"/>
      <c r="N761" s="299"/>
      <c r="O761" s="85"/>
      <c r="P761" s="85"/>
      <c r="S761" s="52"/>
    </row>
    <row r="762" spans="2:19" ht="16" thickBot="1">
      <c r="C762" s="6" t="s">
        <v>1201</v>
      </c>
      <c r="D762" s="64" t="s">
        <v>22</v>
      </c>
      <c r="E762" s="69">
        <v>0.375</v>
      </c>
      <c r="F762" s="69">
        <v>0.72222222222222221</v>
      </c>
      <c r="G762" s="4">
        <v>1</v>
      </c>
      <c r="H762" s="4">
        <v>125.21</v>
      </c>
      <c r="J762" s="6">
        <f>G762*H762</f>
        <v>125.21</v>
      </c>
      <c r="K762" s="84"/>
      <c r="L762" s="297"/>
      <c r="M762" s="298"/>
      <c r="N762" s="299"/>
      <c r="O762" s="85"/>
      <c r="P762" s="85"/>
      <c r="S762" s="52"/>
    </row>
    <row r="763" spans="2:19" ht="16" thickBot="1">
      <c r="C763" s="118"/>
      <c r="D763" s="119"/>
      <c r="E763" s="120"/>
      <c r="F763" s="121"/>
      <c r="G763" s="118"/>
      <c r="H763" s="122"/>
      <c r="J763" s="123">
        <f>SUM(J762:J762)</f>
        <v>125.21</v>
      </c>
      <c r="K763" s="60"/>
      <c r="O763" s="60"/>
      <c r="S763" s="52"/>
    </row>
    <row r="764" spans="2:19" ht="16" thickBot="1">
      <c r="C764" s="127"/>
      <c r="D764" s="128"/>
      <c r="E764" s="128"/>
      <c r="F764" s="129"/>
      <c r="G764" s="129"/>
      <c r="H764" s="130"/>
      <c r="I764" s="60"/>
      <c r="J764" s="131"/>
      <c r="K764" s="125"/>
      <c r="O764" s="60"/>
      <c r="S764" s="52"/>
    </row>
    <row r="765" spans="2:19" ht="16" thickBot="1">
      <c r="C765" s="19" t="s">
        <v>2</v>
      </c>
      <c r="D765" s="19" t="s">
        <v>3</v>
      </c>
      <c r="E765" s="19" t="s">
        <v>4</v>
      </c>
      <c r="F765" s="19" t="s">
        <v>5</v>
      </c>
      <c r="G765" s="19" t="s">
        <v>1166</v>
      </c>
      <c r="H765" s="19" t="s">
        <v>1169</v>
      </c>
      <c r="J765" s="19" t="s">
        <v>9</v>
      </c>
      <c r="K765" s="126"/>
      <c r="O765" s="60"/>
      <c r="S765" s="52"/>
    </row>
    <row r="766" spans="2:19" ht="16" thickBot="1">
      <c r="B766" s="88"/>
      <c r="C766" s="6" t="s">
        <v>734</v>
      </c>
      <c r="D766" s="64" t="s">
        <v>22</v>
      </c>
      <c r="E766" s="69">
        <v>0.33333333333333331</v>
      </c>
      <c r="F766" s="69">
        <v>0.68055555555555547</v>
      </c>
      <c r="G766" s="4">
        <v>13</v>
      </c>
      <c r="H766" s="4">
        <v>148.71</v>
      </c>
      <c r="J766" s="6">
        <f>G766*H766</f>
        <v>1933.23</v>
      </c>
      <c r="K766" s="124"/>
      <c r="L766" s="87"/>
      <c r="M766" s="87"/>
      <c r="N766" s="87"/>
      <c r="O766" s="87"/>
      <c r="P766" s="87"/>
      <c r="S766" s="52"/>
    </row>
    <row r="767" spans="2:19" ht="16" thickBot="1">
      <c r="C767" s="118"/>
      <c r="D767" s="119"/>
      <c r="E767" s="120"/>
      <c r="F767" s="121"/>
      <c r="G767" s="118"/>
      <c r="H767" s="122"/>
      <c r="J767" s="123">
        <f>SUM(J766:J766)</f>
        <v>1933.23</v>
      </c>
      <c r="K767" s="83"/>
      <c r="L767" s="83"/>
      <c r="M767" s="79"/>
      <c r="N767" s="296"/>
      <c r="O767" s="80"/>
      <c r="P767" s="80"/>
      <c r="S767" s="52"/>
    </row>
    <row r="768" spans="2:19" ht="16" thickBot="1">
      <c r="C768" s="86"/>
      <c r="D768" s="79"/>
      <c r="E768" s="79"/>
      <c r="F768" s="83"/>
      <c r="G768" s="83"/>
      <c r="H768" s="83"/>
      <c r="I768" s="83"/>
      <c r="J768" s="83"/>
      <c r="K768" s="83"/>
      <c r="L768" s="83"/>
      <c r="M768" s="79"/>
      <c r="N768" s="296"/>
      <c r="O768" s="85"/>
      <c r="P768" s="80"/>
      <c r="S768" s="52"/>
    </row>
    <row r="769" spans="3:29" ht="31.5" thickBot="1">
      <c r="C769" s="11" t="s">
        <v>1202</v>
      </c>
      <c r="D769" s="20" t="s">
        <v>1203</v>
      </c>
      <c r="E769" s="19" t="s">
        <v>1204</v>
      </c>
      <c r="F769" s="20" t="s">
        <v>1205</v>
      </c>
      <c r="G769" s="20" t="s">
        <v>1206</v>
      </c>
      <c r="H769" s="20" t="s">
        <v>1207</v>
      </c>
      <c r="I769" s="20" t="s">
        <v>1208</v>
      </c>
      <c r="J769" s="83"/>
      <c r="K769" s="83"/>
      <c r="L769" s="83"/>
      <c r="M769" s="79"/>
      <c r="N769" s="296"/>
      <c r="O769" s="85"/>
      <c r="P769" s="80"/>
    </row>
    <row r="770" spans="3:29" ht="16" thickBot="1">
      <c r="C770" s="6" t="s">
        <v>1209</v>
      </c>
      <c r="D770" s="4">
        <v>30</v>
      </c>
      <c r="E770" s="6">
        <v>893.9</v>
      </c>
      <c r="F770" s="6">
        <f>E770/30*(30-D770)</f>
        <v>0</v>
      </c>
      <c r="G770" s="877">
        <v>65779.42</v>
      </c>
      <c r="H770" s="877">
        <v>64157.32</v>
      </c>
      <c r="I770" s="878">
        <f>G770-H770</f>
        <v>1622.0999999999985</v>
      </c>
      <c r="J770" s="83"/>
      <c r="K770" s="83"/>
      <c r="L770" s="83"/>
      <c r="M770" s="79"/>
      <c r="N770" s="296"/>
      <c r="O770" s="85"/>
      <c r="P770" s="80"/>
    </row>
    <row r="771" spans="3:29" ht="16" thickBot="1">
      <c r="C771" s="6" t="s">
        <v>1210</v>
      </c>
      <c r="D771" s="4">
        <v>14</v>
      </c>
      <c r="E771" s="6">
        <v>893.9</v>
      </c>
      <c r="F771" s="6">
        <f>E771/30*(30-D771)</f>
        <v>476.74666666666667</v>
      </c>
      <c r="G771" s="877">
        <v>169400.94</v>
      </c>
      <c r="H771" s="877">
        <v>169191.69999999998</v>
      </c>
      <c r="I771" s="878"/>
      <c r="J771" s="83"/>
      <c r="K771" s="83"/>
      <c r="L771" s="83"/>
      <c r="M771" s="79"/>
      <c r="N771" s="296"/>
      <c r="O771" s="85"/>
      <c r="P771" s="80"/>
    </row>
    <row r="772" spans="3:29" ht="19" thickBot="1">
      <c r="E772" s="24"/>
      <c r="H772" s="84"/>
      <c r="I772" s="84"/>
      <c r="J772" s="60"/>
      <c r="K772" s="60"/>
      <c r="N772" s="299"/>
      <c r="O772" s="60"/>
      <c r="P772" s="82"/>
    </row>
    <row r="773" spans="3:29" ht="15" thickBot="1">
      <c r="H773" s="60"/>
      <c r="I773" s="60"/>
      <c r="J773" s="60"/>
      <c r="K773" s="60"/>
      <c r="O773" s="60"/>
    </row>
    <row r="774" spans="3:29" ht="16" thickBot="1">
      <c r="C774" s="19" t="s">
        <v>2</v>
      </c>
      <c r="D774" s="19" t="s">
        <v>3</v>
      </c>
      <c r="E774" s="19" t="s">
        <v>4</v>
      </c>
      <c r="F774" s="19" t="s">
        <v>5</v>
      </c>
      <c r="G774" s="19" t="s">
        <v>1166</v>
      </c>
      <c r="H774" s="19" t="s">
        <v>1169</v>
      </c>
      <c r="J774" s="19" t="s">
        <v>9</v>
      </c>
      <c r="K774" s="60"/>
      <c r="O774" s="60"/>
    </row>
    <row r="775" spans="3:29" ht="16" thickBot="1">
      <c r="C775" s="6" t="s">
        <v>29</v>
      </c>
      <c r="D775" s="64" t="s">
        <v>11</v>
      </c>
      <c r="E775" s="69">
        <v>0.41666666666666669</v>
      </c>
      <c r="F775" s="69">
        <v>0.91666666666666663</v>
      </c>
      <c r="G775" s="4">
        <v>2</v>
      </c>
      <c r="H775" s="4">
        <v>140.19</v>
      </c>
      <c r="J775" s="6">
        <f>G775*H775</f>
        <v>280.38</v>
      </c>
    </row>
    <row r="776" spans="3:29" ht="15.5">
      <c r="C776" s="118"/>
      <c r="D776" s="119"/>
      <c r="E776" s="120"/>
      <c r="F776" s="121"/>
      <c r="G776" s="118"/>
      <c r="H776" s="122"/>
      <c r="J776" s="123">
        <f>SUM(J775:J775)</f>
        <v>280.38</v>
      </c>
    </row>
    <row r="777" spans="3:29" ht="15" thickBot="1"/>
    <row r="778" spans="3:29" ht="16" thickBot="1">
      <c r="C778" s="19" t="s">
        <v>2</v>
      </c>
      <c r="D778" s="19" t="s">
        <v>3</v>
      </c>
      <c r="E778" s="19" t="s">
        <v>4</v>
      </c>
      <c r="F778" s="19" t="s">
        <v>5</v>
      </c>
      <c r="G778" s="19" t="s">
        <v>1166</v>
      </c>
      <c r="H778" s="19" t="s">
        <v>1169</v>
      </c>
      <c r="J778" s="19" t="s">
        <v>9</v>
      </c>
    </row>
    <row r="779" spans="3:29" ht="16" thickBot="1">
      <c r="C779" s="6" t="s">
        <v>1147</v>
      </c>
      <c r="D779" s="64" t="s">
        <v>48</v>
      </c>
      <c r="E779" s="69">
        <v>0.27777777777777779</v>
      </c>
      <c r="F779" s="69">
        <v>0.625</v>
      </c>
      <c r="G779" s="4">
        <v>4</v>
      </c>
      <c r="H779" s="4">
        <v>155.69</v>
      </c>
      <c r="J779" s="6">
        <f>G779*H779</f>
        <v>622.76</v>
      </c>
    </row>
    <row r="780" spans="3:29" ht="16" thickBot="1">
      <c r="C780" s="6" t="s">
        <v>1147</v>
      </c>
      <c r="D780" s="64" t="s">
        <v>48</v>
      </c>
      <c r="E780" s="27">
        <v>0.61111111111111105</v>
      </c>
      <c r="F780" s="27">
        <v>0.95833333333333337</v>
      </c>
      <c r="G780" s="95">
        <v>3</v>
      </c>
      <c r="H780" s="4">
        <v>159.54</v>
      </c>
      <c r="J780" s="6">
        <f>G780*H780</f>
        <v>478.62</v>
      </c>
    </row>
    <row r="781" spans="3:29" ht="16" thickBot="1">
      <c r="C781" s="6" t="s">
        <v>1211</v>
      </c>
      <c r="D781" s="64" t="s">
        <v>48</v>
      </c>
      <c r="E781" s="27">
        <v>0.27777777777777779</v>
      </c>
      <c r="F781" s="27">
        <v>0.625</v>
      </c>
      <c r="G781" s="95">
        <v>10</v>
      </c>
      <c r="H781" s="4">
        <v>195.6</v>
      </c>
      <c r="J781" s="6">
        <f>G781*H781</f>
        <v>1956</v>
      </c>
    </row>
    <row r="782" spans="3:29" ht="16" thickBot="1">
      <c r="C782" s="6" t="s">
        <v>1211</v>
      </c>
      <c r="D782" s="113" t="s">
        <v>48</v>
      </c>
      <c r="E782" s="111">
        <v>0.61111111111111105</v>
      </c>
      <c r="F782" s="109">
        <v>0.95833333333333337</v>
      </c>
      <c r="G782" s="108">
        <v>10</v>
      </c>
      <c r="H782" s="107">
        <v>200.81</v>
      </c>
      <c r="J782" s="6">
        <f>G782*H782</f>
        <v>2008.1</v>
      </c>
      <c r="R782" s="24"/>
      <c r="S782" s="24"/>
      <c r="T782"/>
      <c r="U782"/>
      <c r="V782" s="24"/>
      <c r="X782"/>
      <c r="AB782"/>
      <c r="AC782"/>
    </row>
    <row r="783" spans="3:29" ht="15.5">
      <c r="C783" s="115"/>
      <c r="D783" s="117"/>
      <c r="E783" s="112"/>
      <c r="F783" s="110"/>
      <c r="G783" s="115"/>
      <c r="H783" s="116"/>
      <c r="J783" s="105">
        <f>SUM(J779:J782)</f>
        <v>5065.4799999999996</v>
      </c>
      <c r="K783" s="18">
        <f>J783+L788</f>
        <v>5909.6799999999994</v>
      </c>
    </row>
    <row r="785" spans="3:12" ht="15" thickBot="1"/>
    <row r="786" spans="3:12" ht="31.5" thickBot="1">
      <c r="C786" s="19" t="s">
        <v>2</v>
      </c>
      <c r="D786" s="19" t="s">
        <v>3</v>
      </c>
      <c r="E786" s="19" t="s">
        <v>4</v>
      </c>
      <c r="F786" s="19" t="s">
        <v>5</v>
      </c>
      <c r="G786" s="19" t="s">
        <v>1212</v>
      </c>
      <c r="H786" s="157" t="s">
        <v>1213</v>
      </c>
      <c r="I786" s="157" t="s">
        <v>1214</v>
      </c>
      <c r="J786" s="19" t="s">
        <v>1215</v>
      </c>
      <c r="K786" s="19" t="s">
        <v>1216</v>
      </c>
      <c r="L786" s="19" t="s">
        <v>9</v>
      </c>
    </row>
    <row r="787" spans="3:12" ht="31.5" thickBot="1">
      <c r="C787" s="6" t="s">
        <v>1217</v>
      </c>
      <c r="D787" s="64" t="s">
        <v>48</v>
      </c>
      <c r="E787" s="69">
        <v>0.27777777777777779</v>
      </c>
      <c r="F787" s="69">
        <v>0.625</v>
      </c>
      <c r="G787" s="159">
        <v>0.54166666666666663</v>
      </c>
      <c r="H787" s="161">
        <v>2</v>
      </c>
      <c r="I787" s="158">
        <v>18</v>
      </c>
      <c r="J787" s="156">
        <f>H787*I787</f>
        <v>36</v>
      </c>
      <c r="K787" s="95">
        <v>23.45</v>
      </c>
      <c r="L787" s="93">
        <f>J787*K787</f>
        <v>844.19999999999993</v>
      </c>
    </row>
    <row r="788" spans="3:12" ht="15.5">
      <c r="C788" s="115"/>
      <c r="D788" s="117"/>
      <c r="E788" s="112"/>
      <c r="F788" s="110"/>
      <c r="G788" s="160"/>
      <c r="H788" s="116"/>
      <c r="I788" s="153"/>
      <c r="J788" s="154"/>
      <c r="K788" s="154"/>
      <c r="L788" s="300">
        <f>SUM(L787:L787)</f>
        <v>844.19999999999993</v>
      </c>
    </row>
    <row r="789" spans="3:12">
      <c r="H789" s="155"/>
      <c r="I789" s="155"/>
      <c r="J789" s="155"/>
    </row>
    <row r="790" spans="3:12" ht="15" thickBot="1"/>
    <row r="791" spans="3:12" ht="51.65" customHeight="1" thickBot="1">
      <c r="C791" s="20" t="s">
        <v>1202</v>
      </c>
      <c r="D791" s="20" t="s">
        <v>1203</v>
      </c>
      <c r="E791" s="19" t="s">
        <v>1218</v>
      </c>
      <c r="F791" s="20" t="s">
        <v>1206</v>
      </c>
      <c r="G791" s="20" t="s">
        <v>1207</v>
      </c>
      <c r="H791" s="20" t="s">
        <v>1208</v>
      </c>
    </row>
    <row r="792" spans="3:12" ht="16" thickBot="1">
      <c r="C792" s="6" t="s">
        <v>1219</v>
      </c>
      <c r="D792" s="4">
        <v>30</v>
      </c>
      <c r="E792" s="6">
        <v>2709.84</v>
      </c>
      <c r="F792" s="870">
        <v>104221.31</v>
      </c>
      <c r="G792" s="876">
        <v>100737.08</v>
      </c>
      <c r="H792" s="875">
        <f>F792-G792</f>
        <v>3484.2299999999959</v>
      </c>
    </row>
    <row r="793" spans="3:12" ht="16" thickBot="1">
      <c r="C793" s="6" t="s">
        <v>1220</v>
      </c>
      <c r="D793" s="4">
        <v>25</v>
      </c>
      <c r="E793" s="6">
        <v>366.625</v>
      </c>
      <c r="F793" s="870"/>
      <c r="G793" s="876"/>
      <c r="H793" s="875"/>
    </row>
    <row r="794" spans="3:12" ht="15" thickBot="1">
      <c r="H794" s="149"/>
    </row>
    <row r="795" spans="3:12" ht="31.5" thickBot="1">
      <c r="C795" s="11" t="s">
        <v>1202</v>
      </c>
      <c r="D795" s="20" t="s">
        <v>1203</v>
      </c>
      <c r="E795" s="19" t="s">
        <v>1218</v>
      </c>
      <c r="F795" s="20" t="s">
        <v>1206</v>
      </c>
      <c r="G795" s="20" t="s">
        <v>1207</v>
      </c>
      <c r="H795" s="20" t="s">
        <v>1208</v>
      </c>
    </row>
    <row r="796" spans="3:12" ht="16" thickBot="1">
      <c r="C796" s="6" t="s">
        <v>1221</v>
      </c>
      <c r="D796" s="4">
        <v>60</v>
      </c>
      <c r="E796" s="150">
        <v>1388.2</v>
      </c>
      <c r="F796" s="151">
        <v>104221.31</v>
      </c>
      <c r="G796" s="152">
        <v>102618.54837826159</v>
      </c>
      <c r="H796" s="162">
        <f>(F796-G796)*2</f>
        <v>3205.5232434768113</v>
      </c>
    </row>
    <row r="798" spans="3:12" ht="15" thickBot="1"/>
    <row r="799" spans="3:12" ht="16" thickBot="1">
      <c r="C799" s="19" t="s">
        <v>2</v>
      </c>
      <c r="D799" s="19" t="s">
        <v>3</v>
      </c>
      <c r="E799" s="19" t="s">
        <v>4</v>
      </c>
      <c r="F799" s="19" t="s">
        <v>5</v>
      </c>
      <c r="G799" s="19" t="s">
        <v>1166</v>
      </c>
      <c r="H799" s="19" t="s">
        <v>1164</v>
      </c>
      <c r="J799" s="19" t="s">
        <v>8</v>
      </c>
      <c r="K799" s="19" t="s">
        <v>9</v>
      </c>
    </row>
    <row r="800" spans="3:12" ht="16" thickBot="1">
      <c r="C800" s="6" t="s">
        <v>1222</v>
      </c>
      <c r="D800" s="64" t="s">
        <v>511</v>
      </c>
      <c r="E800" s="69">
        <v>0.5625</v>
      </c>
      <c r="F800" s="69">
        <v>6.25E-2</v>
      </c>
      <c r="G800" s="4">
        <f>H800/12</f>
        <v>4.3308333333333335</v>
      </c>
      <c r="H800" s="4">
        <v>51.97</v>
      </c>
      <c r="J800" s="4">
        <v>15.97</v>
      </c>
      <c r="K800" s="6">
        <f>H800*J800</f>
        <v>829.96090000000004</v>
      </c>
    </row>
    <row r="801" spans="2:29" ht="31.5" thickBot="1">
      <c r="C801" s="6" t="s">
        <v>1223</v>
      </c>
      <c r="D801" s="64" t="s">
        <v>22</v>
      </c>
      <c r="E801" s="27">
        <v>0.64583333333333337</v>
      </c>
      <c r="F801" s="27">
        <v>0.99305555555555547</v>
      </c>
      <c r="G801" s="4">
        <f>H801/8</f>
        <v>3.54</v>
      </c>
      <c r="H801" s="95">
        <v>28.32</v>
      </c>
      <c r="J801" s="4">
        <v>16.190000000000001</v>
      </c>
      <c r="K801" s="6">
        <f>H801*J801</f>
        <v>458.50080000000003</v>
      </c>
    </row>
    <row r="802" spans="2:29" ht="31.5" thickBot="1">
      <c r="C802" s="6" t="s">
        <v>1223</v>
      </c>
      <c r="D802" s="113" t="s">
        <v>22</v>
      </c>
      <c r="E802" s="111">
        <v>0.59861111111111109</v>
      </c>
      <c r="F802" s="109">
        <v>0.9458333333333333</v>
      </c>
      <c r="G802" s="4">
        <f>H802/8</f>
        <v>0.72875000000000001</v>
      </c>
      <c r="H802" s="108">
        <v>5.83</v>
      </c>
      <c r="J802" s="107">
        <v>15.73</v>
      </c>
      <c r="K802" s="90">
        <f>H802*J802</f>
        <v>91.7059</v>
      </c>
    </row>
    <row r="803" spans="2:29" ht="15.5">
      <c r="C803" s="118"/>
      <c r="D803" s="119"/>
      <c r="E803" s="120"/>
      <c r="F803" s="121"/>
      <c r="G803" s="163">
        <f>SUBTOTAL(9,G800:G802)</f>
        <v>8.5995833333333334</v>
      </c>
      <c r="H803" s="122"/>
      <c r="J803" s="59"/>
      <c r="K803" s="123">
        <f>SUM(K800:K801)</f>
        <v>1288.4617000000001</v>
      </c>
    </row>
    <row r="804" spans="2:29" ht="15" thickBot="1">
      <c r="C804" s="127"/>
      <c r="D804" s="128"/>
      <c r="E804" s="128"/>
      <c r="F804" s="129"/>
      <c r="G804" s="164"/>
      <c r="H804" s="165"/>
      <c r="J804" s="165"/>
      <c r="K804" s="166"/>
    </row>
    <row r="805" spans="2:29" ht="31.5" thickBot="1">
      <c r="B805" s="167"/>
      <c r="C805" s="19" t="s">
        <v>2</v>
      </c>
      <c r="D805" s="19" t="s">
        <v>3</v>
      </c>
      <c r="E805" s="19" t="s">
        <v>4</v>
      </c>
      <c r="F805" s="19" t="s">
        <v>5</v>
      </c>
      <c r="G805" s="19" t="s">
        <v>1164</v>
      </c>
      <c r="H805" s="19" t="s">
        <v>8</v>
      </c>
      <c r="J805" s="19" t="s">
        <v>9</v>
      </c>
    </row>
    <row r="806" spans="2:29" ht="16" thickBot="1">
      <c r="B806" s="167" t="s">
        <v>1224</v>
      </c>
      <c r="C806" s="6" t="s">
        <v>559</v>
      </c>
      <c r="D806" s="64" t="s">
        <v>511</v>
      </c>
      <c r="E806" s="27">
        <v>0.41666666666666669</v>
      </c>
      <c r="F806" s="27">
        <v>0.91666666666666663</v>
      </c>
      <c r="G806" s="4">
        <v>58.58</v>
      </c>
      <c r="H806" s="4">
        <v>25.4</v>
      </c>
      <c r="J806" s="6">
        <f>G806*H806</f>
        <v>1487.9319999999998</v>
      </c>
    </row>
    <row r="807" spans="2:29" ht="16" thickBot="1">
      <c r="C807" s="6" t="s">
        <v>559</v>
      </c>
      <c r="D807" s="209" t="s">
        <v>511</v>
      </c>
      <c r="E807" s="111">
        <v>0.79166666666666663</v>
      </c>
      <c r="F807" s="109">
        <v>0.29166666666666669</v>
      </c>
      <c r="G807" s="4">
        <v>12</v>
      </c>
      <c r="H807" s="156">
        <v>30.35</v>
      </c>
      <c r="J807" s="6">
        <f>G807*H807</f>
        <v>364.20000000000005</v>
      </c>
    </row>
    <row r="808" spans="2:29" ht="16" thickBot="1">
      <c r="C808" s="90" t="s">
        <v>559</v>
      </c>
      <c r="D808" s="209" t="s">
        <v>511</v>
      </c>
      <c r="E808" s="111">
        <v>0.5</v>
      </c>
      <c r="F808" s="109">
        <v>0</v>
      </c>
      <c r="G808" s="4">
        <v>60</v>
      </c>
      <c r="H808" s="156">
        <v>27.05</v>
      </c>
      <c r="J808" s="6">
        <f>G808*H808</f>
        <v>1623</v>
      </c>
    </row>
    <row r="809" spans="2:29" ht="15.5">
      <c r="C809" s="262" t="s">
        <v>1225</v>
      </c>
      <c r="D809" s="301" t="s">
        <v>48</v>
      </c>
      <c r="E809" s="302">
        <v>0.625</v>
      </c>
      <c r="F809" s="303">
        <v>0.95833333333333337</v>
      </c>
      <c r="G809" s="156">
        <v>48</v>
      </c>
      <c r="H809" s="304">
        <v>33.99</v>
      </c>
      <c r="J809" s="305">
        <f>G809*H809</f>
        <v>1631.52</v>
      </c>
    </row>
    <row r="810" spans="2:29" ht="15.5">
      <c r="C810" s="175"/>
      <c r="D810" s="176"/>
      <c r="E810" s="176"/>
      <c r="F810" s="177"/>
      <c r="G810" s="306">
        <f>SUBTOTAL(9,G806:G809)</f>
        <v>178.57999999999998</v>
      </c>
      <c r="H810" s="181"/>
      <c r="J810" s="178">
        <f>SUBTOTAL(9,J806:J809)</f>
        <v>5106.652</v>
      </c>
    </row>
    <row r="811" spans="2:29">
      <c r="B811" s="127"/>
      <c r="C811" s="103"/>
      <c r="D811" s="102"/>
      <c r="E811" s="102"/>
      <c r="F811" s="179"/>
      <c r="G811" s="129"/>
      <c r="H811" s="180"/>
      <c r="J811" s="166"/>
    </row>
    <row r="812" spans="2:29" ht="15" thickBot="1">
      <c r="C812" s="173"/>
      <c r="D812" s="174"/>
      <c r="E812" s="174"/>
      <c r="F812" s="172"/>
      <c r="J812" s="169"/>
    </row>
    <row r="813" spans="2:29" ht="31.5" thickBot="1">
      <c r="B813" s="167"/>
      <c r="C813" s="307" t="s">
        <v>2</v>
      </c>
      <c r="D813" s="97" t="s">
        <v>3</v>
      </c>
      <c r="E813" s="307" t="s">
        <v>4</v>
      </c>
      <c r="F813" s="157" t="s">
        <v>5</v>
      </c>
      <c r="G813" s="157" t="s">
        <v>1164</v>
      </c>
      <c r="H813" s="157" t="s">
        <v>8</v>
      </c>
      <c r="J813" s="307" t="s">
        <v>9</v>
      </c>
    </row>
    <row r="814" spans="2:29" ht="16" thickBot="1">
      <c r="B814" s="167" t="s">
        <v>1224</v>
      </c>
      <c r="C814" s="308" t="s">
        <v>29</v>
      </c>
      <c r="D814" s="309" t="s">
        <v>511</v>
      </c>
      <c r="E814" s="310">
        <v>0.375</v>
      </c>
      <c r="F814" s="311">
        <v>0.875</v>
      </c>
      <c r="G814" s="312">
        <v>44</v>
      </c>
      <c r="H814" s="313">
        <v>17.489999999999998</v>
      </c>
      <c r="J814" s="314">
        <f>G814*H814</f>
        <v>769.56</v>
      </c>
    </row>
    <row r="815" spans="2:29" ht="16" thickBot="1">
      <c r="C815" s="308" t="s">
        <v>29</v>
      </c>
      <c r="D815" s="315" t="s">
        <v>511</v>
      </c>
      <c r="E815" s="316">
        <v>0.79166666666666663</v>
      </c>
      <c r="F815" s="317">
        <v>0.29166666666666669</v>
      </c>
      <c r="G815" s="108">
        <v>14.4</v>
      </c>
      <c r="H815" s="318">
        <v>21.55</v>
      </c>
      <c r="J815" s="308">
        <f>G815*H815</f>
        <v>310.32</v>
      </c>
    </row>
    <row r="816" spans="2:29" ht="15.5">
      <c r="C816" s="319" t="s">
        <v>29</v>
      </c>
      <c r="D816" s="309" t="s">
        <v>511</v>
      </c>
      <c r="E816" s="320">
        <v>0.29166666666666669</v>
      </c>
      <c r="F816" s="320">
        <v>0.79166666666666663</v>
      </c>
      <c r="G816" s="321">
        <v>14</v>
      </c>
      <c r="H816" s="322">
        <v>17.489999999999998</v>
      </c>
      <c r="J816" s="319">
        <f>G816*H816</f>
        <v>244.85999999999999</v>
      </c>
      <c r="R816" s="24"/>
      <c r="S816" s="24"/>
      <c r="T816"/>
      <c r="U816"/>
      <c r="V816" s="24"/>
      <c r="X816"/>
      <c r="AB816"/>
      <c r="AC816"/>
    </row>
    <row r="817" spans="2:29" ht="15.5">
      <c r="C817" s="323" t="s">
        <v>29</v>
      </c>
      <c r="D817" s="324" t="s">
        <v>48</v>
      </c>
      <c r="E817" s="325">
        <v>0.29166666666666669</v>
      </c>
      <c r="F817" s="326">
        <v>0.625</v>
      </c>
      <c r="G817" s="108">
        <v>8</v>
      </c>
      <c r="H817" s="327">
        <v>18.62</v>
      </c>
      <c r="J817" s="328">
        <f>G817*H817</f>
        <v>148.96</v>
      </c>
      <c r="K817" s="166"/>
      <c r="Q817" s="24"/>
      <c r="U817"/>
      <c r="X817"/>
      <c r="AB817"/>
      <c r="AC817"/>
    </row>
    <row r="818" spans="2:29" ht="15.5">
      <c r="C818" s="140"/>
      <c r="D818" s="102"/>
      <c r="E818" s="102"/>
      <c r="F818" s="171"/>
      <c r="G818" s="329">
        <f>SUBTOTAL(9,G814:G817)</f>
        <v>80.400000000000006</v>
      </c>
      <c r="H818" s="184"/>
      <c r="J818" s="185">
        <f>SUBTOTAL(9,J814:J817)</f>
        <v>1473.6999999999998</v>
      </c>
    </row>
    <row r="819" spans="2:29">
      <c r="B819" s="134"/>
      <c r="C819" s="103"/>
      <c r="D819" s="102"/>
      <c r="E819" s="174"/>
      <c r="F819" s="188"/>
      <c r="G819" s="188"/>
      <c r="H819" s="186"/>
      <c r="J819" s="166"/>
    </row>
    <row r="820" spans="2:29">
      <c r="B820" s="99"/>
      <c r="C820" s="100"/>
      <c r="D820" s="100"/>
      <c r="E820" s="100"/>
      <c r="F820" s="189"/>
      <c r="G820" s="190"/>
      <c r="H820" s="187"/>
      <c r="J820" s="170"/>
    </row>
    <row r="821" spans="2:29" ht="15" thickBot="1"/>
    <row r="822" spans="2:29" ht="31.5" thickBot="1">
      <c r="C822" s="19" t="s">
        <v>2</v>
      </c>
      <c r="D822" s="19" t="s">
        <v>3</v>
      </c>
      <c r="E822" s="19" t="s">
        <v>4</v>
      </c>
      <c r="F822" s="19" t="s">
        <v>5</v>
      </c>
      <c r="G822" s="19" t="s">
        <v>1164</v>
      </c>
      <c r="H822" s="19" t="s">
        <v>8</v>
      </c>
      <c r="J822" s="19" t="s">
        <v>9</v>
      </c>
    </row>
    <row r="823" spans="2:29" ht="16" thickBot="1">
      <c r="B823" s="167" t="s">
        <v>1226</v>
      </c>
      <c r="C823" s="6" t="s">
        <v>1200</v>
      </c>
      <c r="D823" s="64" t="s">
        <v>511</v>
      </c>
      <c r="E823" s="69">
        <v>0.5</v>
      </c>
      <c r="F823" s="69">
        <v>0</v>
      </c>
      <c r="G823" s="4">
        <v>5.5</v>
      </c>
      <c r="H823" s="4">
        <v>31.9</v>
      </c>
      <c r="J823" s="6">
        <f>G823*H823</f>
        <v>175.45</v>
      </c>
    </row>
    <row r="824" spans="2:29" ht="16" thickBot="1">
      <c r="C824" s="6" t="s">
        <v>1200</v>
      </c>
      <c r="D824" s="64" t="s">
        <v>511</v>
      </c>
      <c r="E824" s="69">
        <v>0.5</v>
      </c>
      <c r="F824" s="69">
        <v>0</v>
      </c>
      <c r="G824" s="108">
        <v>5</v>
      </c>
      <c r="H824" s="304">
        <v>31.9</v>
      </c>
      <c r="J824" s="90">
        <f>G824*H824</f>
        <v>159.5</v>
      </c>
    </row>
    <row r="825" spans="2:29" ht="16" thickBot="1">
      <c r="C825" s="90" t="s">
        <v>1227</v>
      </c>
      <c r="D825" s="209" t="s">
        <v>511</v>
      </c>
      <c r="E825" s="111">
        <v>0.375</v>
      </c>
      <c r="F825" s="111">
        <v>0.875</v>
      </c>
      <c r="G825" s="330">
        <v>2</v>
      </c>
      <c r="H825" s="199">
        <v>30.67</v>
      </c>
      <c r="J825" s="90">
        <f>G825*H825</f>
        <v>61.34</v>
      </c>
    </row>
    <row r="826" spans="2:29" ht="15.5">
      <c r="C826" s="191"/>
      <c r="D826" s="195"/>
      <c r="E826" s="195"/>
      <c r="F826" s="196"/>
      <c r="G826" s="197">
        <f>SUBTOTAL(9,G823:G825)</f>
        <v>12.5</v>
      </c>
      <c r="H826" s="198"/>
      <c r="J826" s="105">
        <f>SUBTOTAL(9,J823:J825)</f>
        <v>396.28999999999996</v>
      </c>
      <c r="K826" s="166"/>
    </row>
    <row r="827" spans="2:29" ht="15" thickBot="1">
      <c r="B827" s="104"/>
      <c r="H827" s="200"/>
    </row>
    <row r="828" spans="2:29" ht="16" thickBot="1">
      <c r="C828" s="19" t="s">
        <v>2</v>
      </c>
      <c r="D828" s="19" t="s">
        <v>3</v>
      </c>
      <c r="E828" s="19" t="s">
        <v>4</v>
      </c>
      <c r="F828" s="19" t="s">
        <v>5</v>
      </c>
      <c r="G828" s="19" t="s">
        <v>1166</v>
      </c>
      <c r="H828" s="97" t="s">
        <v>1169</v>
      </c>
      <c r="J828" s="19" t="s">
        <v>9</v>
      </c>
    </row>
    <row r="829" spans="2:29" ht="16" thickBot="1">
      <c r="B829" s="167" t="s">
        <v>1228</v>
      </c>
      <c r="C829" s="64" t="s">
        <v>1177</v>
      </c>
      <c r="D829" s="69" t="s">
        <v>24</v>
      </c>
      <c r="E829" s="69">
        <v>0.25</v>
      </c>
      <c r="F829" s="69">
        <v>0.59722222222222221</v>
      </c>
      <c r="G829" s="4">
        <v>20</v>
      </c>
      <c r="H829" s="57">
        <v>145.97</v>
      </c>
      <c r="J829" s="57">
        <f t="shared" ref="J829:J844" si="69">G829*H829</f>
        <v>2919.4</v>
      </c>
    </row>
    <row r="830" spans="2:29" ht="31.5" thickBot="1">
      <c r="C830" s="64" t="s">
        <v>1178</v>
      </c>
      <c r="D830" s="69" t="s">
        <v>24</v>
      </c>
      <c r="E830" s="69">
        <v>0.25</v>
      </c>
      <c r="F830" s="69">
        <v>0.59722222222222221</v>
      </c>
      <c r="G830" s="4">
        <v>31</v>
      </c>
      <c r="H830" s="331">
        <v>173.44</v>
      </c>
      <c r="J830" s="57">
        <f t="shared" si="69"/>
        <v>5376.64</v>
      </c>
    </row>
    <row r="831" spans="2:29" ht="16" thickBot="1">
      <c r="C831" s="64" t="s">
        <v>513</v>
      </c>
      <c r="D831" s="27" t="s">
        <v>24</v>
      </c>
      <c r="E831" s="27">
        <v>0.25</v>
      </c>
      <c r="F831" s="69">
        <v>0.59722222222222221</v>
      </c>
      <c r="G831" s="4">
        <v>5</v>
      </c>
      <c r="H831" s="331">
        <v>22.98</v>
      </c>
      <c r="J831" s="57">
        <f t="shared" si="69"/>
        <v>114.9</v>
      </c>
    </row>
    <row r="832" spans="2:29" ht="16" thickBot="1">
      <c r="C832" s="64" t="s">
        <v>1179</v>
      </c>
      <c r="D832" s="69" t="s">
        <v>24</v>
      </c>
      <c r="E832" s="69">
        <v>0.25</v>
      </c>
      <c r="F832" s="69">
        <v>0.59722222222222221</v>
      </c>
      <c r="G832" s="4">
        <v>21</v>
      </c>
      <c r="H832" s="57">
        <v>184.16</v>
      </c>
      <c r="J832" s="57">
        <f t="shared" si="69"/>
        <v>3867.36</v>
      </c>
    </row>
    <row r="833" spans="2:10" ht="16" thickBot="1">
      <c r="C833" s="64" t="s">
        <v>1181</v>
      </c>
      <c r="D833" s="69" t="s">
        <v>24</v>
      </c>
      <c r="E833" s="69">
        <v>0.25</v>
      </c>
      <c r="F833" s="69">
        <v>0.59722222222222221</v>
      </c>
      <c r="G833" s="4">
        <v>2</v>
      </c>
      <c r="H833" s="331">
        <v>158.80000000000001</v>
      </c>
      <c r="J833" s="57">
        <f t="shared" si="69"/>
        <v>317.60000000000002</v>
      </c>
    </row>
    <row r="834" spans="2:10" ht="31.5" thickBot="1">
      <c r="C834" s="64" t="s">
        <v>1178</v>
      </c>
      <c r="D834" s="27" t="s">
        <v>511</v>
      </c>
      <c r="E834" s="27">
        <v>0.41666666666666669</v>
      </c>
      <c r="F834" s="69">
        <v>0.91666666666666663</v>
      </c>
      <c r="G834" s="4">
        <v>29</v>
      </c>
      <c r="H834" s="332">
        <v>162.96</v>
      </c>
      <c r="J834" s="57">
        <f t="shared" si="69"/>
        <v>4725.84</v>
      </c>
    </row>
    <row r="835" spans="2:10" ht="16" thickBot="1">
      <c r="C835" s="64" t="s">
        <v>1177</v>
      </c>
      <c r="D835" s="69" t="s">
        <v>24</v>
      </c>
      <c r="E835" s="69">
        <v>0.56944444444444442</v>
      </c>
      <c r="F835" s="69">
        <v>0.91666666666666663</v>
      </c>
      <c r="G835" s="4">
        <v>12</v>
      </c>
      <c r="H835" s="57">
        <v>147.24</v>
      </c>
      <c r="J835" s="57">
        <f t="shared" si="69"/>
        <v>1766.88</v>
      </c>
    </row>
    <row r="836" spans="2:10" ht="16" thickBot="1">
      <c r="C836" s="64" t="s">
        <v>1181</v>
      </c>
      <c r="D836" s="69" t="s">
        <v>24</v>
      </c>
      <c r="E836" s="69">
        <v>0.56944444444444442</v>
      </c>
      <c r="F836" s="69">
        <v>0.91666666666666663</v>
      </c>
      <c r="G836" s="4">
        <v>14</v>
      </c>
      <c r="H836" s="331">
        <v>159.63</v>
      </c>
      <c r="J836" s="57">
        <f t="shared" si="69"/>
        <v>2234.8199999999997</v>
      </c>
    </row>
    <row r="837" spans="2:10" ht="16" thickBot="1">
      <c r="C837" s="64" t="s">
        <v>1177</v>
      </c>
      <c r="D837" s="27" t="s">
        <v>24</v>
      </c>
      <c r="E837" s="27">
        <v>0.91666666666666663</v>
      </c>
      <c r="F837" s="69">
        <v>0.2638888888888889</v>
      </c>
      <c r="G837" s="4">
        <v>21</v>
      </c>
      <c r="H837" s="332">
        <v>172.78</v>
      </c>
      <c r="J837" s="57">
        <f t="shared" si="69"/>
        <v>3628.38</v>
      </c>
    </row>
    <row r="838" spans="2:10" ht="16" thickBot="1">
      <c r="C838" s="64" t="s">
        <v>513</v>
      </c>
      <c r="D838" s="69" t="s">
        <v>24</v>
      </c>
      <c r="E838" s="69">
        <v>0.91666666666666663</v>
      </c>
      <c r="F838" s="69">
        <v>0.2638888888888889</v>
      </c>
      <c r="G838" s="4">
        <v>2</v>
      </c>
      <c r="H838" s="57">
        <v>237.38</v>
      </c>
      <c r="J838" s="57">
        <f t="shared" si="69"/>
        <v>474.76</v>
      </c>
    </row>
    <row r="839" spans="2:10" ht="16" thickBot="1">
      <c r="C839" s="64" t="s">
        <v>1179</v>
      </c>
      <c r="D839" s="69" t="s">
        <v>24</v>
      </c>
      <c r="E839" s="69">
        <v>0.56944444444444442</v>
      </c>
      <c r="F839" s="69">
        <v>0.91666666666666663</v>
      </c>
      <c r="G839" s="4">
        <v>1</v>
      </c>
      <c r="H839" s="331">
        <v>184.16</v>
      </c>
      <c r="J839" s="57">
        <f t="shared" si="69"/>
        <v>184.16</v>
      </c>
    </row>
    <row r="840" spans="2:10" ht="16" thickBot="1">
      <c r="C840" s="64" t="s">
        <v>1177</v>
      </c>
      <c r="D840" s="27" t="s">
        <v>24</v>
      </c>
      <c r="E840" s="27">
        <v>0.25</v>
      </c>
      <c r="F840" s="69">
        <v>0.59722222222222221</v>
      </c>
      <c r="G840" s="4">
        <v>15</v>
      </c>
      <c r="H840" s="331">
        <v>145.97</v>
      </c>
      <c r="J840" s="57">
        <f t="shared" si="69"/>
        <v>2189.5500000000002</v>
      </c>
    </row>
    <row r="841" spans="2:10" ht="31.5" thickBot="1">
      <c r="C841" s="64" t="s">
        <v>1229</v>
      </c>
      <c r="D841" s="69" t="s">
        <v>24</v>
      </c>
      <c r="E841" s="69">
        <v>0.25</v>
      </c>
      <c r="F841" s="69">
        <v>0.59722222222222221</v>
      </c>
      <c r="G841" s="4">
        <v>32</v>
      </c>
      <c r="H841" s="331">
        <v>22.98</v>
      </c>
      <c r="J841" s="57">
        <f t="shared" si="69"/>
        <v>735.36</v>
      </c>
    </row>
    <row r="842" spans="2:10" ht="31.5" thickBot="1">
      <c r="C842" s="64" t="s">
        <v>1230</v>
      </c>
      <c r="D842" s="69" t="s">
        <v>511</v>
      </c>
      <c r="E842" s="69">
        <v>0.41666666666666669</v>
      </c>
      <c r="F842" s="69">
        <v>0.91666666666666663</v>
      </c>
      <c r="G842" s="4">
        <v>35</v>
      </c>
      <c r="H842" s="332">
        <v>162.96</v>
      </c>
      <c r="J842" s="57">
        <f t="shared" si="69"/>
        <v>5703.6</v>
      </c>
    </row>
    <row r="843" spans="2:10" ht="31">
      <c r="C843" s="209" t="s">
        <v>1231</v>
      </c>
      <c r="D843" s="111" t="s">
        <v>24</v>
      </c>
      <c r="E843" s="111">
        <v>0.25</v>
      </c>
      <c r="F843" s="201">
        <v>0.59722222222222221</v>
      </c>
      <c r="G843" s="95">
        <v>13</v>
      </c>
      <c r="H843" s="331">
        <v>198.36</v>
      </c>
      <c r="J843" s="331">
        <f t="shared" si="69"/>
        <v>2578.6800000000003</v>
      </c>
    </row>
    <row r="844" spans="2:10" ht="31.5" thickBot="1">
      <c r="C844" s="333" t="s">
        <v>1232</v>
      </c>
      <c r="D844" s="334" t="s">
        <v>24</v>
      </c>
      <c r="E844" s="334">
        <v>0.25</v>
      </c>
      <c r="F844" s="335">
        <v>0.59722222222222221</v>
      </c>
      <c r="G844" s="336">
        <v>48</v>
      </c>
      <c r="H844" s="337">
        <v>185.43</v>
      </c>
      <c r="J844" s="338">
        <f t="shared" si="69"/>
        <v>8900.64</v>
      </c>
    </row>
    <row r="845" spans="2:10" ht="15.5">
      <c r="C845" s="191"/>
      <c r="D845" s="101"/>
      <c r="E845" s="101"/>
      <c r="F845" s="339"/>
      <c r="G845" s="193">
        <f>SUBTOTAL(9,G829:G844)</f>
        <v>301</v>
      </c>
      <c r="H845" s="192"/>
      <c r="J845" s="340">
        <f>SUBTOTAL(9,J829:J844)</f>
        <v>45718.57</v>
      </c>
    </row>
    <row r="846" spans="2:10">
      <c r="B846" s="104"/>
      <c r="F846" s="190"/>
      <c r="G846" s="129"/>
      <c r="H846" s="180"/>
      <c r="I846" s="170"/>
    </row>
    <row r="847" spans="2:10" ht="15" thickBot="1">
      <c r="C847" s="127"/>
      <c r="D847" s="128"/>
      <c r="E847" s="128"/>
      <c r="F847" s="182"/>
      <c r="G847" s="182"/>
      <c r="H847" s="183"/>
      <c r="I847" s="166"/>
    </row>
    <row r="848" spans="2:10" ht="16" thickBot="1">
      <c r="C848" s="19" t="s">
        <v>2</v>
      </c>
      <c r="D848" s="19" t="s">
        <v>3</v>
      </c>
      <c r="E848" s="19" t="s">
        <v>4</v>
      </c>
      <c r="F848" s="19" t="s">
        <v>5</v>
      </c>
      <c r="G848" s="19" t="s">
        <v>1166</v>
      </c>
      <c r="H848" s="19" t="s">
        <v>1169</v>
      </c>
      <c r="J848" s="19" t="s">
        <v>9</v>
      </c>
    </row>
    <row r="849" spans="2:10" ht="16" thickBot="1">
      <c r="B849" s="167" t="s">
        <v>1233</v>
      </c>
      <c r="C849" s="6" t="s">
        <v>57</v>
      </c>
      <c r="D849" s="64" t="s">
        <v>11</v>
      </c>
      <c r="E849" s="69">
        <v>0.27083333333333331</v>
      </c>
      <c r="F849" s="69">
        <v>0.77083333333333337</v>
      </c>
      <c r="G849" s="4">
        <v>1</v>
      </c>
      <c r="H849" s="4"/>
      <c r="J849" s="6">
        <f>G849*H849</f>
        <v>0</v>
      </c>
    </row>
    <row r="850" spans="2:10" ht="16" thickBot="1">
      <c r="C850" s="6" t="s">
        <v>57</v>
      </c>
      <c r="D850" s="64" t="s">
        <v>11</v>
      </c>
      <c r="E850" s="27">
        <v>0.4375</v>
      </c>
      <c r="F850" s="27">
        <v>0.9375</v>
      </c>
      <c r="G850" s="95">
        <v>7</v>
      </c>
      <c r="H850" s="4"/>
      <c r="J850" s="6">
        <f>G850*H850</f>
        <v>0</v>
      </c>
    </row>
    <row r="851" spans="2:10" ht="16" thickBot="1">
      <c r="C851" s="6" t="s">
        <v>56</v>
      </c>
      <c r="D851" s="64" t="s">
        <v>22</v>
      </c>
      <c r="E851" s="27">
        <v>0.59027777777777779</v>
      </c>
      <c r="F851" s="27">
        <v>0.9375</v>
      </c>
      <c r="G851" s="95">
        <v>25</v>
      </c>
      <c r="H851" s="4"/>
      <c r="J851" s="6">
        <f>G851*H851</f>
        <v>0</v>
      </c>
    </row>
    <row r="852" spans="2:10" ht="16" thickBot="1">
      <c r="C852" s="6" t="s">
        <v>40</v>
      </c>
      <c r="D852" s="113"/>
      <c r="E852" s="111">
        <v>0.27083333333333331</v>
      </c>
      <c r="F852" s="109">
        <v>0.61805555555555558</v>
      </c>
      <c r="G852" s="108"/>
      <c r="H852" s="107"/>
      <c r="J852" s="6">
        <f>G852*H852</f>
        <v>0</v>
      </c>
    </row>
    <row r="853" spans="2:10" ht="15.5">
      <c r="C853" s="118"/>
      <c r="D853" s="119"/>
      <c r="E853" s="120"/>
      <c r="F853" s="121"/>
      <c r="G853" s="118"/>
      <c r="H853" s="122"/>
      <c r="J853" s="123">
        <f>SUM(J849:J852)</f>
        <v>0</v>
      </c>
    </row>
    <row r="854" spans="2:10">
      <c r="C854" s="127"/>
      <c r="D854" s="128"/>
      <c r="E854" s="128"/>
      <c r="F854" s="129"/>
      <c r="G854" s="129"/>
      <c r="H854" s="166"/>
      <c r="J854" s="180"/>
    </row>
    <row r="855" spans="2:10" ht="15" thickBot="1"/>
    <row r="856" spans="2:10" ht="16" thickBot="1">
      <c r="C856" s="19" t="s">
        <v>2</v>
      </c>
      <c r="D856" s="19" t="s">
        <v>3</v>
      </c>
      <c r="E856" s="19" t="s">
        <v>4</v>
      </c>
      <c r="F856" s="19" t="s">
        <v>5</v>
      </c>
      <c r="G856" s="19" t="s">
        <v>1166</v>
      </c>
      <c r="H856" s="19" t="s">
        <v>1169</v>
      </c>
      <c r="J856" s="19" t="s">
        <v>9</v>
      </c>
    </row>
    <row r="857" spans="2:10" ht="15.5">
      <c r="B857" s="167" t="s">
        <v>1234</v>
      </c>
      <c r="C857" t="s">
        <v>1235</v>
      </c>
      <c r="D857" t="s">
        <v>22</v>
      </c>
      <c r="E857" s="201">
        <v>0.61111111111111105</v>
      </c>
      <c r="F857" s="201">
        <v>0.95833333333333337</v>
      </c>
      <c r="G857" s="95">
        <v>5</v>
      </c>
      <c r="H857" s="95">
        <v>162.72999999999999</v>
      </c>
      <c r="J857" s="90">
        <f>G857*H857</f>
        <v>813.65</v>
      </c>
    </row>
    <row r="858" spans="2:10" ht="15.5">
      <c r="B858" s="104"/>
      <c r="C858" s="202"/>
      <c r="D858" s="117"/>
      <c r="E858" s="112"/>
      <c r="F858" s="110"/>
      <c r="G858" s="115"/>
      <c r="H858" s="116"/>
      <c r="J858" s="105">
        <f>SUM(J857:J857)</f>
        <v>813.65</v>
      </c>
    </row>
    <row r="859" spans="2:10">
      <c r="B859" s="104"/>
      <c r="C859" s="100"/>
      <c r="D859" s="100"/>
      <c r="E859" s="100"/>
      <c r="F859" s="182"/>
      <c r="G859" s="182"/>
      <c r="H859" s="170"/>
      <c r="J859" s="169"/>
    </row>
  </sheetData>
  <autoFilter ref="A5:AF623" xr:uid="{3D0F37B0-6684-4E27-AF87-9B0B6FEADD08}">
    <filterColumn colId="2">
      <filters>
        <filter val="Praça Nova Santa Maria"/>
      </filters>
    </filterColumn>
    <filterColumn colId="15">
      <filters>
        <filter val="Junho"/>
      </filters>
    </filterColumn>
    <sortState xmlns:xlrd2="http://schemas.microsoft.com/office/spreadsheetml/2017/richdata2" ref="A250:AF308">
      <sortCondition ref="E5:E623"/>
    </sortState>
  </autoFilter>
  <sortState xmlns:xlrd2="http://schemas.microsoft.com/office/spreadsheetml/2017/richdata2" ref="C6:U613">
    <sortCondition ref="C6:C613"/>
    <sortCondition ref="D6:D613"/>
  </sortState>
  <mergeCells count="12">
    <mergeCell ref="C2:D2"/>
    <mergeCell ref="F792:F793"/>
    <mergeCell ref="AB4:AD4"/>
    <mergeCell ref="T4:U4"/>
    <mergeCell ref="C4:R4"/>
    <mergeCell ref="W4:Z4"/>
    <mergeCell ref="H792:H793"/>
    <mergeCell ref="G792:G793"/>
    <mergeCell ref="G770:G771"/>
    <mergeCell ref="H770:H771"/>
    <mergeCell ref="I770:I771"/>
    <mergeCell ref="C627:P627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983C72E11A5B4F9B0FBB006D7CA0BD" ma:contentTypeVersion="22" ma:contentTypeDescription="Crie um novo documento." ma:contentTypeScope="" ma:versionID="09fd28669111b58f39abe1642d944abf">
  <xsd:schema xmlns:xsd="http://www.w3.org/2001/XMLSchema" xmlns:xs="http://www.w3.org/2001/XMLSchema" xmlns:p="http://schemas.microsoft.com/office/2006/metadata/properties" xmlns:ns1="http://schemas.microsoft.com/sharepoint/v3" xmlns:ns2="564e8028-addd-4340-acd4-4a505666a5dd" xmlns:ns3="0b46f2b2-356a-447b-8f85-4ae9544b99f5" targetNamespace="http://schemas.microsoft.com/office/2006/metadata/properties" ma:root="true" ma:fieldsID="e848dbea7f3285b422fe6f39457a91bb" ns1:_="" ns2:_="" ns3:_="">
    <xsd:import namespace="http://schemas.microsoft.com/sharepoint/v3"/>
    <xsd:import namespace="564e8028-addd-4340-acd4-4a505666a5dd"/>
    <xsd:import namespace="0b46f2b2-356a-447b-8f85-4ae9544b99f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e8028-addd-4340-acd4-4a505666a5d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e8f44fa-c85c-4ff8-ab23-21ba13c859e9}" ma:internalName="TaxCatchAll" ma:showField="CatchAllData" ma:web="564e8028-addd-4340-acd4-4a505666a5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6f2b2-356a-447b-8f85-4ae9544b99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c2f6424-e5d4-469e-9cf1-9c20eb918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564e8028-addd-4340-acd4-4a505666a5dd" xsi:nil="true"/>
    <_Flow_SignoffStatus xmlns="0b46f2b2-356a-447b-8f85-4ae9544b99f5" xsi:nil="true"/>
    <_ip_UnifiedCompliancePolicyProperties xmlns="http://schemas.microsoft.com/sharepoint/v3" xsi:nil="true"/>
    <lcf76f155ced4ddcb4097134ff3c332f xmlns="0b46f2b2-356a-447b-8f85-4ae9544b99f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A1F236-5DDB-4C2E-8444-37D0F8D6B40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A3B642E-03F5-426C-B912-B34E3DDB47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4e8028-addd-4340-acd4-4a505666a5dd"/>
    <ds:schemaRef ds:uri="0b46f2b2-356a-447b-8f85-4ae9544b99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4711CA-C07A-4758-891E-086A6E95113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3BC01F1-73EC-45B2-8658-98307DC06B9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64e8028-addd-4340-acd4-4a505666a5dd"/>
    <ds:schemaRef ds:uri="0b46f2b2-356a-447b-8f85-4ae9544b99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29</vt:i4>
      </vt:variant>
      <vt:variant>
        <vt:lpstr>Intervalos Nomeados</vt:lpstr>
      </vt:variant>
      <vt:variant>
        <vt:i4>3</vt:i4>
      </vt:variant>
    </vt:vector>
  </HeadingPairs>
  <TitlesOfParts>
    <vt:vector size="32" baseType="lpstr">
      <vt:lpstr>Faltas e atrasos | Cálculos</vt:lpstr>
      <vt:lpstr>Infos Relatório</vt:lpstr>
      <vt:lpstr>Contatos e GEOPs</vt:lpstr>
      <vt:lpstr>Condição de Faturamento</vt:lpstr>
      <vt:lpstr>Reajuste NNE</vt:lpstr>
      <vt:lpstr>Faturamento NNE</vt:lpstr>
      <vt:lpstr>Faltas | Atrasos</vt:lpstr>
      <vt:lpstr>Retroativos | Cálculo</vt:lpstr>
      <vt:lpstr>Proporcional de Contratos</vt:lpstr>
      <vt:lpstr>HC</vt:lpstr>
      <vt:lpstr>Unidade</vt:lpstr>
      <vt:lpstr>Fornecedor</vt:lpstr>
      <vt:lpstr>Categoria</vt:lpstr>
      <vt:lpstr>Assiduidade | Boa Permanência </vt:lpstr>
      <vt:lpstr>Taboão</vt:lpstr>
      <vt:lpstr>tabShoppingsEmails</vt:lpstr>
      <vt:lpstr>Amazonas</vt:lpstr>
      <vt:lpstr>Manauara</vt:lpstr>
      <vt:lpstr>Shopping da Bahia</vt:lpstr>
      <vt:lpstr>Boulevard Belém</vt:lpstr>
      <vt:lpstr>Parangaba</vt:lpstr>
      <vt:lpstr>Parque Shop Belém</vt:lpstr>
      <vt:lpstr>Vitória da Conquista</vt:lpstr>
      <vt:lpstr>Feira de Santana</vt:lpstr>
      <vt:lpstr>Rio Anil</vt:lpstr>
      <vt:lpstr>Plaza Sul</vt:lpstr>
      <vt:lpstr>Assiduidade | Boa Permanência</vt:lpstr>
      <vt:lpstr>Planilha3</vt:lpstr>
      <vt:lpstr>Faturamento SP2</vt:lpstr>
      <vt:lpstr>Amazonas!fim_noturno</vt:lpstr>
      <vt:lpstr>Amazonas!hora_inicial</vt:lpstr>
      <vt:lpstr>Amazonas!inicio_noturno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Manoela Penna da Rocha</dc:creator>
  <cp:keywords/>
  <dc:description/>
  <cp:lastModifiedBy>Joana Malheiros</cp:lastModifiedBy>
  <cp:revision/>
  <dcterms:created xsi:type="dcterms:W3CDTF">2023-03-01T18:40:48Z</dcterms:created>
  <dcterms:modified xsi:type="dcterms:W3CDTF">2025-10-24T17:53:01Z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0x01010048983C72E11A5B4F9B0FBB006D7CA0BD</vt:lpwstr>
  </property>
  <property fmtid="{D5CDD505-2E9C-101B-9397-08002B2CF9AE}" pid="3" name="MediaServiceImageTags">
    <vt:lpwstr/>
  </property>
</Properties>
</file>